
<file path=[Content_Types].xml><?xml version="1.0" encoding="utf-8"?>
<Types xmlns="http://schemas.openxmlformats.org/package/2006/content-types">
  <Override PartName="/xl/worksheets/sheet24.xml" ContentType="application/vnd.openxmlformats-officedocument.spreadsheetml.worksheet+xml"/>
  <Override PartName="/xl/worksheets/sheet35.xml" ContentType="application/vnd.openxmlformats-officedocument.spreadsheetml.worksheet+xml"/>
  <Override PartName="/xl/worksheets/sheet13.xml" ContentType="application/vnd.openxmlformats-officedocument.spreadsheetml.worksheet+xml"/>
  <Override PartName="/xl/worksheets/sheet42.xml" ContentType="application/vnd.openxmlformats-officedocument.spreadsheetml.worksheet+xml"/>
  <Override PartName="/xl/externalLinks/externalLink9.xml" ContentType="application/vnd.openxmlformats-officedocument.spreadsheetml.externalLink+xml"/>
  <Override PartName="/xl/styles.xml" ContentType="application/vnd.openxmlformats-officedocument.spreadsheetml.styles+xml"/>
  <Override PartName="/xl/charts/chart4.xml" ContentType="application/vnd.openxmlformats-officedocument.drawingml.chart+xml"/>
  <Override PartName="/xl/drawings/drawing6.xml" ContentType="application/vnd.openxmlformats-officedocument.drawing+xml"/>
  <Override PartName="/xl/worksheets/sheet7.xml" ContentType="application/vnd.openxmlformats-officedocument.spreadsheetml.worksheet+xml"/>
  <Override PartName="/xl/worksheets/sheet20.xml" ContentType="application/vnd.openxmlformats-officedocument.spreadsheetml.worksheet+xml"/>
  <Override PartName="/xl/worksheets/sheet31.xml" ContentType="application/vnd.openxmlformats-officedocument.spreadsheetml.worksheet+xml"/>
  <Override PartName="/xl/externalLinks/externalLink27.xml" ContentType="application/vnd.openxmlformats-officedocument.spreadsheetml.externalLink+xml"/>
  <Override PartName="/xl/vbaProject.bin" ContentType="application/vnd.ms-office.vbaProject"/>
  <Default Extension="xml" ContentType="application/xml"/>
  <Override PartName="/xl/externalLinks/externalLink5.xml" ContentType="application/vnd.openxmlformats-officedocument.spreadsheetml.externalLink+xml"/>
  <Override PartName="/xl/externalLinks/externalLink16.xml" ContentType="application/vnd.openxmlformats-officedocument.spreadsheetml.externalLink+xml"/>
  <Override PartName="/xl/drawings/drawing2.xml" ContentType="application/vnd.openxmlformats-officedocument.drawing+xml"/>
  <Override PartName="/xl/comments4.xml" ContentType="application/vnd.openxmlformats-officedocument.spreadsheetml.comments+xml"/>
  <Override PartName="/xl/worksheets/sheet3.xml" ContentType="application/vnd.openxmlformats-officedocument.spreadsheetml.worksheet+xml"/>
  <Override PartName="/xl/externalLinks/externalLink23.xml" ContentType="application/vnd.openxmlformats-officedocument.spreadsheetml.externalLink+xml"/>
  <Override PartName="/xl/charts/chart27.xml" ContentType="application/vnd.openxmlformats-officedocument.drawingml.chart+xml"/>
  <Override PartName="/xl/charts/chart38.xml" ContentType="application/vnd.openxmlformats-officedocument.drawingml.chart+xml"/>
  <Override PartName="/xl/drawings/drawing13.xml" ContentType="application/vnd.openxmlformats-officedocument.drawing+xml"/>
  <Override PartName="/xl/externalLinks/externalLink1.xml" ContentType="application/vnd.openxmlformats-officedocument.spreadsheetml.externalLink+xml"/>
  <Override PartName="/xl/externalLinks/externalLink12.xml" ContentType="application/vnd.openxmlformats-officedocument.spreadsheetml.externalLink+xml"/>
  <Override PartName="/xl/externalLinks/externalLink30.xml" ContentType="application/vnd.openxmlformats-officedocument.spreadsheetml.externalLink+xml"/>
  <Override PartName="/xl/charts/chart16.xml" ContentType="application/vnd.openxmlformats-officedocument.drawingml.chart+xml"/>
  <Override PartName="/xl/charts/chart34.xml" ContentType="application/vnd.openxmlformats-officedocument.drawingml.chart+xml"/>
  <Override PartName="/xl/charts/chart45.xml" ContentType="application/vnd.openxmlformats-officedocument.drawingml.chart+xml"/>
  <Override PartName="/xl/worksheets/sheet29.xml" ContentType="application/vnd.openxmlformats-officedocument.spreadsheetml.worksheet+xml"/>
  <Override PartName="/xl/sharedStrings.xml" ContentType="application/vnd.openxmlformats-officedocument.spreadsheetml.sharedStrings+xml"/>
  <Override PartName="/xl/charts/chart23.xml" ContentType="application/vnd.openxmlformats-officedocument.drawingml.chart+xml"/>
  <Override PartName="/xl/worksheets/sheet18.xml" ContentType="application/vnd.openxmlformats-officedocument.spreadsheetml.worksheet+xml"/>
  <Override PartName="/xl/worksheets/sheet36.xml" ContentType="application/vnd.openxmlformats-officedocument.spreadsheetml.worksheet+xml"/>
  <Override PartName="/xl/charts/chart9.xml" ContentType="application/vnd.openxmlformats-officedocument.drawingml.chart+xml"/>
  <Override PartName="/xl/charts/chart12.xml" ContentType="application/vnd.openxmlformats-officedocument.drawingml.chart+xml"/>
  <Override PartName="/xl/charts/chart30.xml" ContentType="application/vnd.openxmlformats-officedocument.drawingml.chart+xml"/>
  <Override PartName="/xl/charts/chart41.xml" ContentType="application/vnd.openxmlformats-officedocument.drawingml.chart+xml"/>
  <Override PartName="/xl/worksheets/sheet25.xml" ContentType="application/vnd.openxmlformats-officedocument.spreadsheetml.worksheet+xml"/>
  <Default Extension="bin" ContentType="application/vnd.openxmlformats-officedocument.spreadsheetml.printerSettings"/>
  <Override PartName="/xl/worksheets/sheet14.xml" ContentType="application/vnd.openxmlformats-officedocument.spreadsheetml.worksheet+xml"/>
  <Override PartName="/xl/worksheets/sheet32.xml" ContentType="application/vnd.openxmlformats-officedocument.spreadsheetml.worksheet+xml"/>
  <Override PartName="/xl/charts/chart5.xml" ContentType="application/vnd.openxmlformats-officedocument.drawingml.chart+xml"/>
  <Override PartName="/xl/drawings/drawing7.xml" ContentType="application/vnd.openxmlformats-officedocument.drawing+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Override PartName="/xl/worksheets/sheet30.xml" ContentType="application/vnd.openxmlformats-officedocument.spreadsheetml.worksheet+xml"/>
  <Override PartName="/xl/externalLinks/externalLink6.xml" ContentType="application/vnd.openxmlformats-officedocument.spreadsheetml.externalLink+xml"/>
  <Override PartName="/xl/externalLinks/externalLink17.xml" ContentType="application/vnd.openxmlformats-officedocument.spreadsheetml.externalLink+xml"/>
  <Override PartName="/xl/externalLinks/externalLink28.xml" ContentType="application/vnd.openxmlformats-officedocument.spreadsheetml.externalLink+xml"/>
  <Default Extension="jpeg" ContentType="image/jpeg"/>
  <Override PartName="/xl/charts/chart3.xml" ContentType="application/vnd.openxmlformats-officedocument.drawingml.chart+xml"/>
  <Override PartName="/xl/drawings/drawing5.xml" ContentType="application/vnd.openxmlformats-officedocument.drawing+xml"/>
  <Override PartName="/xl/comments7.xml" ContentType="application/vnd.openxmlformats-officedocument.spreadsheetml.comments+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externalLinks/externalLink4.xml" ContentType="application/vnd.openxmlformats-officedocument.spreadsheetml.externalLink+xml"/>
  <Override PartName="/xl/externalLinks/externalLink15.xml" ContentType="application/vnd.openxmlformats-officedocument.spreadsheetml.externalLink+xml"/>
  <Override PartName="/xl/externalLinks/externalLink24.xml" ContentType="application/vnd.openxmlformats-officedocument.spreadsheetml.externalLink+xml"/>
  <Override PartName="/xl/externalLinks/externalLink26.xml" ContentType="application/vnd.openxmlformats-officedocument.spreadsheetml.externalLink+xml"/>
  <Override PartName="/xl/charts/chart1.xml" ContentType="application/vnd.openxmlformats-officedocument.drawingml.chart+xml"/>
  <Override PartName="/xl/drawings/drawing3.xml" ContentType="application/vnd.openxmlformats-officedocument.drawing+xml"/>
  <Override PartName="/xl/comments5.xml" ContentType="application/vnd.openxmlformats-officedocument.spreadsheetml.comments+xml"/>
  <Override PartName="/xl/charts/chart39.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externalLinks/externalLink2.xml" ContentType="application/vnd.openxmlformats-officedocument.spreadsheetml.externalLink+xml"/>
  <Override PartName="/xl/externalLinks/externalLink13.xml" ContentType="application/vnd.openxmlformats-officedocument.spreadsheetml.externalLink+xml"/>
  <Override PartName="/xl/externalLinks/externalLink22.xml" ContentType="application/vnd.openxmlformats-officedocument.spreadsheetml.externalLink+xml"/>
  <Override PartName="/xl/externalLinks/externalLink33.xml" ContentType="application/vnd.openxmlformats-officedocument.spreadsheetml.externalLink+xml"/>
  <Override PartName="/xl/drawings/drawing1.xml" ContentType="application/vnd.openxmlformats-officedocument.drawing+xml"/>
  <Override PartName="/xl/comments3.xml" ContentType="application/vnd.openxmlformats-officedocument.spreadsheetml.comments+xml"/>
  <Override PartName="/xl/charts/chart19.xml" ContentType="application/vnd.openxmlformats-officedocument.drawingml.chart+xml"/>
  <Override PartName="/xl/charts/chart28.xml" ContentType="application/vnd.openxmlformats-officedocument.drawingml.chart+xml"/>
  <Override PartName="/xl/charts/chart37.xml" ContentType="application/vnd.openxmlformats-officedocument.drawingml.chart+xml"/>
  <Override PartName="/xl/externalLinks/externalLink11.xml" ContentType="application/vnd.openxmlformats-officedocument.spreadsheetml.externalLink+xml"/>
  <Override PartName="/xl/externalLinks/externalLink20.xml" ContentType="application/vnd.openxmlformats-officedocument.spreadsheetml.externalLink+xml"/>
  <Override PartName="/xl/externalLinks/externalLink3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harts/chart17.xml" ContentType="application/vnd.openxmlformats-officedocument.drawingml.chart+xml"/>
  <Override PartName="/xl/charts/chart26.xml" ContentType="application/vnd.openxmlformats-officedocument.drawingml.chart+xml"/>
  <Override PartName="/xl/charts/chart35.xml" ContentType="application/vnd.openxmlformats-officedocument.drawingml.chart+xml"/>
  <Override PartName="/xl/drawings/drawing12.xml" ContentType="application/vnd.openxmlformats-officedocument.drawing+xml"/>
  <Override PartName="/xl/charts/chart44.xml" ContentType="application/vnd.openxmlformats-officedocument.drawingml.chart+xml"/>
  <Override PartName="/xl/calcChain.xml" ContentType="application/vnd.openxmlformats-officedocument.spreadsheetml.calcChain+xml"/>
  <Override PartName="/xl/worksheets/sheet19.xml" ContentType="application/vnd.openxmlformats-officedocument.spreadsheetml.worksheet+xml"/>
  <Override PartName="/xl/worksheets/sheet28.xml" ContentType="application/vnd.openxmlformats-officedocument.spreadsheetml.worksheet+xml"/>
  <Override PartName="/xl/worksheets/sheet39.xml" ContentType="application/vnd.openxmlformats-officedocument.spreadsheetml.worksheet+xml"/>
  <Override PartName="/xl/charts/chart13.xml" ContentType="application/vnd.openxmlformats-officedocument.drawingml.chart+xml"/>
  <Override PartName="/xl/charts/chart15.xml" ContentType="application/vnd.openxmlformats-officedocument.drawingml.chart+xml"/>
  <Override PartName="/xl/charts/chart24.xml" ContentType="application/vnd.openxmlformats-officedocument.drawingml.chart+xml"/>
  <Override PartName="/xl/charts/chart33.xml" ContentType="application/vnd.openxmlformats-officedocument.drawingml.chart+xml"/>
  <Override PartName="/xl/drawings/drawing10.xml" ContentType="application/vnd.openxmlformats-officedocument.drawing+xml"/>
  <Override PartName="/xl/charts/chart42.xml" ContentType="application/vnd.openxmlformats-officedocument.drawingml.chart+xml"/>
  <Override PartName="/xl/worksheets/sheet17.xml" ContentType="application/vnd.openxmlformats-officedocument.spreadsheetml.worksheet+xml"/>
  <Override PartName="/xl/worksheets/sheet26.xml" ContentType="application/vnd.openxmlformats-officedocument.spreadsheetml.worksheet+xml"/>
  <Override PartName="/xl/worksheets/sheet37.xml" ContentType="application/vnd.openxmlformats-officedocument.spreadsheetml.worksheet+xml"/>
  <Override PartName="/xl/charts/chart8.xml" ContentType="application/vnd.openxmlformats-officedocument.drawingml.chart+xml"/>
  <Override PartName="/xl/charts/chart11.xml" ContentType="application/vnd.openxmlformats-officedocument.drawingml.chart+xml"/>
  <Override PartName="/xl/charts/chart22.xml" ContentType="application/vnd.openxmlformats-officedocument.drawingml.chart+xml"/>
  <Override PartName="/xl/charts/chart31.xml" ContentType="application/vnd.openxmlformats-officedocument.drawingml.chart+xml"/>
  <Override PartName="/xl/charts/chart40.xml" ContentType="application/vnd.openxmlformats-officedocument.drawingml.chart+xml"/>
  <Override PartName="/docProps/core.xml" ContentType="application/vnd.openxmlformats-package.core-properties+xml"/>
  <Override PartName="/xl/worksheets/sheet15.xml" ContentType="application/vnd.openxmlformats-officedocument.spreadsheetml.worksheet+xml"/>
  <Override PartName="/xl/charts/chart6.xml" ContentType="application/vnd.openxmlformats-officedocument.drawingml.chart+xml"/>
  <Override PartName="/xl/charts/chart20.xml" ContentType="application/vnd.openxmlformats-officedocument.drawingml.chart+xml"/>
  <Override PartName="/xl/worksheets/sheet9.xml" ContentType="application/vnd.openxmlformats-officedocument.spreadsheetml.worksheet+xml"/>
  <Override PartName="/xl/worksheets/sheet22.xml" ContentType="application/vnd.openxmlformats-officedocument.spreadsheetml.worksheet+xml"/>
  <Override PartName="/xl/worksheets/sheet33.xml" ContentType="application/vnd.openxmlformats-officedocument.spreadsheetml.worksheet+xml"/>
  <Override PartName="/xl/externalLinks/externalLink29.xml" ContentType="application/vnd.openxmlformats-officedocument.spreadsheetml.externalLink+xml"/>
  <Override PartName="/xl/theme/theme1.xml" ContentType="application/vnd.openxmlformats-officedocument.theme+xml"/>
  <Override PartName="/xl/drawings/drawing8.xml" ContentType="application/vnd.openxmlformats-officedocument.drawing+xml"/>
  <Override PartName="/xl/worksheets/sheet11.xml" ContentType="application/vnd.openxmlformats-officedocument.spreadsheetml.worksheet+xml"/>
  <Override PartName="/xl/worksheets/sheet40.xml" ContentType="application/vnd.openxmlformats-officedocument.spreadsheetml.worksheet+xml"/>
  <Override PartName="/xl/externalLinks/externalLink7.xml" ContentType="application/vnd.openxmlformats-officedocument.spreadsheetml.externalLink+xml"/>
  <Override PartName="/xl/externalLinks/externalLink18.xml" ContentType="application/vnd.openxmlformats-officedocument.spreadsheetml.externalLink+xml"/>
  <Override PartName="/xl/charts/chart2.xml" ContentType="application/vnd.openxmlformats-officedocument.drawingml.chart+xml"/>
  <Override PartName="/xl/drawings/drawing4.xml" ContentType="application/vnd.openxmlformats-officedocument.drawing+xml"/>
  <Override PartName="/xl/comments6.xml" ContentType="application/vnd.openxmlformats-officedocument.spreadsheetml.comments+xml"/>
  <Default Extension="rels" ContentType="application/vnd.openxmlformats-package.relationships+xml"/>
  <Override PartName="/xl/worksheets/sheet5.xml" ContentType="application/vnd.openxmlformats-officedocument.spreadsheetml.worksheet+xml"/>
  <Override PartName="/xl/externalLinks/externalLink25.xml" ContentType="application/vnd.openxmlformats-officedocument.spreadsheetml.externalLink+xml"/>
  <Override PartName="/xl/charts/chart29.xml" ContentType="application/vnd.openxmlformats-officedocument.drawingml.chart+xml"/>
  <Override PartName="/xl/externalLinks/externalLink3.xml" ContentType="application/vnd.openxmlformats-officedocument.spreadsheetml.externalLink+xml"/>
  <Override PartName="/xl/externalLinks/externalLink14.xml" ContentType="application/vnd.openxmlformats-officedocument.spreadsheetml.externalLink+xml"/>
  <Override PartName="/xl/externalLinks/externalLink32.xml" ContentType="application/vnd.openxmlformats-officedocument.spreadsheetml.externalLink+xml"/>
  <Override PartName="/xl/comments2.xml" ContentType="application/vnd.openxmlformats-officedocument.spreadsheetml.comments+xml"/>
  <Override PartName="/xl/charts/chart18.xml" ContentType="application/vnd.openxmlformats-officedocument.drawingml.chart+xml"/>
  <Override PartName="/xl/charts/chart36.xml" ContentType="application/vnd.openxmlformats-officedocument.drawingml.chart+xml"/>
  <Override PartName="/xl/worksheets/sheet1.xml" ContentType="application/vnd.openxmlformats-officedocument.spreadsheetml.worksheet+xml"/>
  <Override PartName="/xl/externalLinks/externalLink21.xml" ContentType="application/vnd.openxmlformats-officedocument.spreadsheetml.externalLink+xml"/>
  <Override PartName="/xl/charts/chart25.xml" ContentType="application/vnd.openxmlformats-officedocument.drawingml.chart+xml"/>
  <Override PartName="/xl/drawings/drawing11.xml" ContentType="application/vnd.openxmlformats-officedocument.drawing+xml"/>
  <Override PartName="/xl/worksheets/sheet38.xml" ContentType="application/vnd.openxmlformats-officedocument.spreadsheetml.worksheet+xml"/>
  <Override PartName="/xl/externalLinks/externalLink10.xml" ContentType="application/vnd.openxmlformats-officedocument.spreadsheetml.externalLink+xml"/>
  <Override PartName="/xl/charts/chart14.xml" ContentType="application/vnd.openxmlformats-officedocument.drawingml.chart+xml"/>
  <Override PartName="/xl/charts/chart32.xml" ContentType="application/vnd.openxmlformats-officedocument.drawingml.chart+xml"/>
  <Override PartName="/xl/charts/chart43.xml" ContentType="application/vnd.openxmlformats-officedocument.drawingml.chart+xml"/>
  <Override PartName="/xl/worksheets/sheet27.xml" ContentType="application/vnd.openxmlformats-officedocument.spreadsheetml.worksheet+xml"/>
  <Override PartName="/xl/charts/chart21.xml" ContentType="application/vnd.openxmlformats-officedocument.drawingml.chart+xml"/>
  <Override PartName="/xl/worksheets/sheet16.xml" ContentType="application/vnd.openxmlformats-officedocument.spreadsheetml.worksheet+xml"/>
  <Override PartName="/xl/worksheets/sheet34.xml" ContentType="application/vnd.openxmlformats-officedocument.spreadsheetml.worksheet+xml"/>
  <Override PartName="/xl/charts/chart7.xml" ContentType="application/vnd.openxmlformats-officedocument.drawingml.chart+xml"/>
  <Override PartName="/xl/charts/chart10.xml" ContentType="application/vnd.openxmlformats-officedocument.drawingml.chart+xml"/>
  <Override PartName="/xl/drawings/drawing9.xml" ContentType="application/vnd.openxmlformats-officedocument.drawing+xml"/>
  <Override PartName="/xl/worksheets/sheet23.xml" ContentType="application/vnd.openxmlformats-officedocument.spreadsheetml.worksheet+xml"/>
  <Override PartName="/xl/worksheets/sheet41.xml" ContentType="application/vnd.openxmlformats-officedocument.spreadsheetml.worksheet+xml"/>
  <Override PartName="/xl/externalLinks/externalLink8.xml" ContentType="application/vnd.openxmlformats-officedocument.spreadsheetml.externalLink+xml"/>
  <Override PartName="/xl/externalLinks/externalLink19.xml" ContentType="application/vnd.openxmlformats-officedocument.spreadsheetml.externalLink+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B7FE6334-C1A2-E50D-BD3D-5F4D41BBC2E3}"/>
  <workbookPr codeName="ThisWorkbook" defaultThemeVersion="124226"/>
  <bookViews>
    <workbookView xWindow="480" yWindow="285" windowWidth="15450" windowHeight="9150" tabRatio="678" firstSheet="8" activeTab="11"/>
  </bookViews>
  <sheets>
    <sheet name="Cover" sheetId="29" r:id="rId1"/>
    <sheet name="INDEX" sheetId="73" r:id="rId2"/>
    <sheet name="Notes on use" sheetId="44" r:id="rId3"/>
    <sheet name="EMB Settings" sheetId="40" r:id="rId4"/>
    <sheet name="User Entries" sheetId="4" r:id="rId5"/>
    <sheet name="Ultimate Comparison &amp; Margin" sheetId="37" r:id="rId6"/>
    <sheet name="Portfolio Evolution_Quarter" sheetId="38" r:id="rId7"/>
    <sheet name="Portfolio_Evolution_Charts_Q" sheetId="46" r:id="rId8"/>
    <sheet name="Portfolio_Evolution_Charts_A" sheetId="39" r:id="rId9"/>
    <sheet name="Portfolio Evolution_Annual" sheetId="43" r:id="rId10"/>
    <sheet name="Summary_AttrorTotal" sheetId="30" r:id="rId11"/>
    <sheet name="Ultimates" sheetId="67" r:id="rId12"/>
    <sheet name="Gráficos" sheetId="84" r:id="rId13"/>
    <sheet name="Analysis_LastQ_Ult_Selected" sheetId="61" r:id="rId14"/>
    <sheet name="Analysis_LastQ_Ult_Selected(CC)" sheetId="63" r:id="rId15"/>
    <sheet name="Analysis_FSR_Ult_Selected" sheetId="28" r:id="rId16"/>
    <sheet name="Analysis_FSR_Ult_Inc Method" sheetId="58" r:id="rId17"/>
    <sheet name="Analysis_FSR_Ult_Paid Method" sheetId="59" r:id="rId18"/>
    <sheet name="Analysis_FSR_Ult_C_Count Method" sheetId="60" r:id="rId19"/>
    <sheet name="Large Losses_Analysis" sheetId="15" state="hidden" r:id="rId20"/>
    <sheet name="Weather Losses_Analysis" sheetId="72" state="hidden" r:id="rId21"/>
    <sheet name="Asset_S&amp;S_or ORR" sheetId="64" r:id="rId22"/>
    <sheet name="Inc vs pago" sheetId="82" state="hidden" r:id="rId23"/>
    <sheet name="Tri_Incurred_AttrorTot" sheetId="57" r:id="rId24"/>
    <sheet name="Tri_Paid_AttrorTot" sheetId="51" r:id="rId25"/>
    <sheet name="Tri_Outstanding_AttrorTot" sheetId="50" r:id="rId26"/>
    <sheet name="Tri_Incurred_CCounts_Attror" sheetId="52" r:id="rId27"/>
    <sheet name="Tri_Incurred_LL" sheetId="53" state="hidden" r:id="rId28"/>
    <sheet name="Tri_Outstanding_LL" sheetId="54" state="hidden" r:id="rId29"/>
    <sheet name="Tri_Paid_LL" sheetId="55" state="hidden" r:id="rId30"/>
    <sheet name="Tri_Incurred_CCounts_LL" sheetId="56" state="hidden" r:id="rId31"/>
    <sheet name="Tri_Incurred_WL" sheetId="68" state="hidden" r:id="rId32"/>
    <sheet name="Tri_Outstanding_WL" sheetId="69" state="hidden" r:id="rId33"/>
    <sheet name="Tri_Paid_WL" sheetId="70" state="hidden" r:id="rId34"/>
    <sheet name="Tri_Incurred_CCounts_WL" sheetId="71" state="hidden" r:id="rId35"/>
    <sheet name="KPIs" sheetId="66" r:id="rId36"/>
    <sheet name="Unpaid Discounting" sheetId="81" state="hidden" r:id="rId37"/>
    <sheet name="Auxiliar" sheetId="75" r:id="rId38"/>
    <sheet name="Attritional LDF Analysis" sheetId="80" r:id="rId39"/>
    <sheet name="Data" sheetId="76" r:id="rId40"/>
    <sheet name="Ctrol_Incurred" sheetId="77" r:id="rId41"/>
    <sheet name="Ctrol_Incurred_CCounts" sheetId="78" r:id="rId42"/>
  </sheets>
  <externalReferences>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s>
  <definedNames>
    <definedName name="_xlnm._FilterDatabase" localSheetId="30" hidden="1">Tri_Incurred_CCounts_LL!$A$6:$C$9</definedName>
    <definedName name="_xlnm._FilterDatabase" localSheetId="34" hidden="1">Tri_Incurred_CCounts_WL!$A$6:$C$9</definedName>
    <definedName name="_Order1" hidden="1">255</definedName>
    <definedName name="_Order2" hidden="1">255</definedName>
    <definedName name="a">[1]Control!$B$8</definedName>
    <definedName name="ACC_Length">'User Entries'!$B$7</definedName>
    <definedName name="AP_FSR">'User Entries'!$E$13</definedName>
    <definedName name="AP_LA">'User Entries'!$E$16</definedName>
    <definedName name="_xlnm.Print_Area" localSheetId="18">'Analysis_FSR_Ult_C_Count Method'!$A$1:$O$68,'Analysis_FSR_Ult_C_Count Method'!$R$1:$AA$102,'Analysis_FSR_Ult_C_Count Method'!$AI$15:$AS$68</definedName>
    <definedName name="_xlnm.Print_Area" localSheetId="16">'Analysis_FSR_Ult_Inc Method'!$A$1:$O$68,'Analysis_FSR_Ult_Inc Method'!$R$1:$AA$102,'Analysis_FSR_Ult_Inc Method'!$AI$15:$AS$68</definedName>
    <definedName name="_xlnm.Print_Area" localSheetId="17">'Analysis_FSR_Ult_Paid Method'!$A$1:$O$68,'Analysis_FSR_Ult_Paid Method'!$R$1:$AA$102,'Analysis_FSR_Ult_Paid Method'!$AI$15:$AS$68</definedName>
    <definedName name="_xlnm.Print_Area" localSheetId="15">Analysis_FSR_Ult_Selected!$A$1:$O$68,Analysis_FSR_Ult_Selected!$R$1:$AA$102,Analysis_FSR_Ult_Selected!$AI$15:$AS$68</definedName>
    <definedName name="_xlnm.Print_Area" localSheetId="13">Analysis_LastQ_Ult_Selected!$A$1:$N$68,Analysis_LastQ_Ult_Selected!$Q$1:$Z$102,Analysis_LastQ_Ult_Selected!$AH$15:$AR$68</definedName>
    <definedName name="_xlnm.Print_Area" localSheetId="14">'Analysis_LastQ_Ult_Selected(CC)'!$A$1:$N$68,'Analysis_LastQ_Ult_Selected(CC)'!$Q$1:$Z$102,'Analysis_LastQ_Ult_Selected(CC)'!$AH$15:$AR$68</definedName>
    <definedName name="_xlnm.Print_Area" localSheetId="21">'Asset_S&amp;S_or ORR'!$A$1:$F$97,'Asset_S&amp;S_or ORR'!#REF!</definedName>
    <definedName name="_xlnm.Print_Area" localSheetId="3">'EMB Settings'!$A$1:$D$11</definedName>
    <definedName name="_xlnm.Print_Area" localSheetId="19">'Large Losses_Analysis'!$A$1:$W$97,'Large Losses_Analysis'!$Y$1:$AL$97</definedName>
    <definedName name="_xlnm.Print_Area" localSheetId="9">'Portfolio Evolution_Annual'!$A$1:$R$36</definedName>
    <definedName name="_xlnm.Print_Area" localSheetId="6">'Portfolio Evolution_Quarter'!$A$1:$R$94</definedName>
    <definedName name="_xlnm.Print_Area" localSheetId="8">Portfolio_Evolution_Charts_A!$A$1:$R$55</definedName>
    <definedName name="_xlnm.Print_Area" localSheetId="7">Portfolio_Evolution_Charts_Q!$A$1:$R$53</definedName>
    <definedName name="_xlnm.Print_Area" localSheetId="10">Summary_AttrorTotal!$A$1:$Y$65,Summary_AttrorTotal!$AB$1:$AM$65</definedName>
    <definedName name="_xlnm.Print_Area" localSheetId="5">'Ultimate Comparison &amp; Margin'!$A$1:$O$67</definedName>
    <definedName name="_xlnm.Print_Area" localSheetId="11">Ultimates!$C$1:$BB$145</definedName>
    <definedName name="_xlnm.Print_Area" localSheetId="4">'User Entries'!$A$1:$H$73,'User Entries'!$A$76:$E$113,'User Entries'!$I$76:$J$114,'User Entries'!#REF!,'User Entries'!#REF!,'User Entries'!$A$159:$J$254</definedName>
    <definedName name="_xlnm.Print_Area" localSheetId="20">'Weather Losses_Analysis'!$A$1:$W$97,'Weather Losses_Analysis'!$Y$1:$AL$97</definedName>
    <definedName name="as_of_date">[2]datos!$B$1</definedName>
    <definedName name="Avg_Paid">[2]datos!$N$2</definedName>
    <definedName name="Avg_Rep">[2]datos!$O$2</definedName>
    <definedName name="b">'[1]Level 4.4'!$A$2:$DO$37</definedName>
    <definedName name="C_Period">Cover!$C$10</definedName>
    <definedName name="C_year">Cover!$C$11</definedName>
    <definedName name="case_prior" localSheetId="39">'[3]User Entries'!$B$71</definedName>
    <definedName name="case_prior" localSheetId="36">'[4]User Entries'!$B$71</definedName>
    <definedName name="case_prior">'User Entries'!$B$71</definedName>
    <definedName name="CatGrid" localSheetId="11">#REF!</definedName>
    <definedName name="CatGrid" localSheetId="36">#REF!</definedName>
    <definedName name="CatGrid">#REF!</definedName>
    <definedName name="CCE_NoS2">'[5]CC&amp;E Data'!$J$7</definedName>
    <definedName name="class">Cover!$C$17</definedName>
    <definedName name="currency" localSheetId="39">[3]Cover!$C$19</definedName>
    <definedName name="currency" localSheetId="36">[4]Cover!$C$19</definedName>
    <definedName name="currency">Cover!$C$19</definedName>
    <definedName name="DkkRateQ304">[6]Control!$N$7</definedName>
    <definedName name="ECRc_max" localSheetId="11">#REF!</definedName>
    <definedName name="ECRc_max" localSheetId="36">#REF!</definedName>
    <definedName name="ECRc_max" localSheetId="20">#REF!</definedName>
    <definedName name="ECRc_max">#REF!</definedName>
    <definedName name="ECRc_min" localSheetId="11">#REF!</definedName>
    <definedName name="ECRc_min" localSheetId="20">#REF!</definedName>
    <definedName name="ECRc_min">#REF!</definedName>
    <definedName name="ExRateFC">'[7]SETUP -&gt;'!$E$9</definedName>
    <definedName name="FD_CC" localSheetId="39">'[3]User Entries'!#REF!</definedName>
    <definedName name="FD_CC" localSheetId="11">'[8]User Entries'!#REF!</definedName>
    <definedName name="FD_CC" localSheetId="36">'[4]User Entries'!#REF!</definedName>
    <definedName name="FD_CC" localSheetId="20">'User Entries'!#REF!</definedName>
    <definedName name="FD_CC">'User Entries'!#REF!</definedName>
    <definedName name="FD_INC" localSheetId="39">'[3]User Entries'!#REF!</definedName>
    <definedName name="FD_INC" localSheetId="11">'[8]User Entries'!#REF!</definedName>
    <definedName name="FD_INC" localSheetId="36">'[4]User Entries'!#REF!</definedName>
    <definedName name="FD_INC" localSheetId="20">'User Entries'!#REF!</definedName>
    <definedName name="FD_INC">'User Entries'!#REF!</definedName>
    <definedName name="FD_Paid" localSheetId="39">'[3]User Entries'!#REF!</definedName>
    <definedName name="FD_Paid" localSheetId="11">'[8]User Entries'!#REF!</definedName>
    <definedName name="FD_Paid" localSheetId="36">'[4]User Entries'!#REF!</definedName>
    <definedName name="FD_Paid" localSheetId="20">'User Entries'!#REF!</definedName>
    <definedName name="FD_Paid">'User Entries'!#REF!</definedName>
    <definedName name="fede" localSheetId="36">'[9]User Entries'!$B$9</definedName>
    <definedName name="fede">'[10]User Entries'!$B$9</definedName>
    <definedName name="file">[2]ILT!$B$72</definedName>
    <definedName name="First_AP" localSheetId="39">'[3]User Entries'!$B$10</definedName>
    <definedName name="First_AP" localSheetId="36">'[4]User Entries'!$B$10</definedName>
    <definedName name="First_AP">'User Entries'!$B$10</definedName>
    <definedName name="FSR_M" localSheetId="39">'[3]User Entries'!$B$12</definedName>
    <definedName name="FSR_M" localSheetId="36">'[4]User Entries'!$B$12</definedName>
    <definedName name="FSR_M">'User Entries'!$B$12</definedName>
    <definedName name="GWP_Input" localSheetId="11">#REF!</definedName>
    <definedName name="GWP_Input" localSheetId="36">#REF!</definedName>
    <definedName name="GWP_Input">#REF!</definedName>
    <definedName name="GWP_Input_US" localSheetId="11">#REF!</definedName>
    <definedName name="GWP_Input_US">#REF!</definedName>
    <definedName name="HeaderList" localSheetId="11">#REF!</definedName>
    <definedName name="HeaderList">#REF!</definedName>
    <definedName name="ibnr_booked" localSheetId="39">'[3]User Entries'!$B$72</definedName>
    <definedName name="ibnr_booked" localSheetId="36">'[4]User Entries'!$B$72</definedName>
    <definedName name="ibnr_booked">'User Entries'!$B$72</definedName>
    <definedName name="igdc_max" localSheetId="11">#REF!</definedName>
    <definedName name="igdc_max" localSheetId="36">#REF!</definedName>
    <definedName name="igdc_max" localSheetId="20">#REF!</definedName>
    <definedName name="igdc_max">#REF!</definedName>
    <definedName name="igdc_min" localSheetId="11">#REF!</definedName>
    <definedName name="igdc_min" localSheetId="20">#REF!</definedName>
    <definedName name="igdc_min">#REF!</definedName>
    <definedName name="Info_as_at" localSheetId="39">[3]Cover!$C$13</definedName>
    <definedName name="Info_as_at" localSheetId="36">[4]Cover!$C$13</definedName>
    <definedName name="Info_as_at">Cover!$C$13</definedName>
    <definedName name="last_monthend">[11]Premiums!$T$41</definedName>
    <definedName name="LastAnalysis" localSheetId="39">'[3]User Entries'!$B$16</definedName>
    <definedName name="LastAnalysis" localSheetId="36">'[4]User Entries'!$B$16</definedName>
    <definedName name="LastAnalysis">'User Entries'!$B$16</definedName>
    <definedName name="LastFSR" localSheetId="39">'[3]User Entries'!$B$13</definedName>
    <definedName name="LastFSR" localSheetId="36">'[4]User Entries'!$B$13</definedName>
    <definedName name="LastFSR">'User Entries'!$B$13</definedName>
    <definedName name="lastmonthend">'[11]Commissions &amp; Expenses'!$Z$44</definedName>
    <definedName name="LastPeriod" localSheetId="39">'[3]User Entries'!$B$5</definedName>
    <definedName name="LastPeriod" localSheetId="36">'[4]User Entries'!$B$5</definedName>
    <definedName name="LastPeriod">'User Entries'!$B$5</definedName>
    <definedName name="Level2">[12]Control!$B$8</definedName>
    <definedName name="Level3.1Data">'[12]Level 3.1'!$A$2:$DO$41</definedName>
    <definedName name="Level3.2Data">'[12]Level 3.2'!$A$2:$DO$41</definedName>
    <definedName name="Level5.1" localSheetId="20">[12]Control!#REF!</definedName>
    <definedName name="Level5.1">[12]Control!#REF!</definedName>
    <definedName name="Level5.10" localSheetId="20">[12]Control!#REF!</definedName>
    <definedName name="Level5.10">[12]Control!#REF!</definedName>
    <definedName name="Level5.11" localSheetId="20">[12]Control!#REF!</definedName>
    <definedName name="Level5.11">[12]Control!#REF!</definedName>
    <definedName name="Level5.12" localSheetId="20">[12]Control!#REF!</definedName>
    <definedName name="Level5.12">[12]Control!#REF!</definedName>
    <definedName name="Level5.13" localSheetId="20">[12]Control!#REF!</definedName>
    <definedName name="Level5.13">[12]Control!#REF!</definedName>
    <definedName name="Level5.14" localSheetId="20">[12]Control!#REF!</definedName>
    <definedName name="Level5.14">[12]Control!#REF!</definedName>
    <definedName name="Level5.15" localSheetId="20">[12]Control!#REF!</definedName>
    <definedName name="Level5.15">[12]Control!#REF!</definedName>
    <definedName name="Level5.16" localSheetId="20">[12]Control!#REF!</definedName>
    <definedName name="Level5.16">[12]Control!#REF!</definedName>
    <definedName name="Level5.17" localSheetId="20">[12]Control!#REF!</definedName>
    <definedName name="Level5.17">[12]Control!#REF!</definedName>
    <definedName name="Level5.18" localSheetId="20">[12]Control!#REF!</definedName>
    <definedName name="Level5.18">[12]Control!#REF!</definedName>
    <definedName name="Level5.19" localSheetId="20">[12]Control!#REF!</definedName>
    <definedName name="Level5.19">[12]Control!#REF!</definedName>
    <definedName name="Level5.2" localSheetId="20">[12]Control!#REF!</definedName>
    <definedName name="Level5.2">[12]Control!#REF!</definedName>
    <definedName name="Level5.20" localSheetId="20">[12]Control!#REF!</definedName>
    <definedName name="Level5.20">[12]Control!#REF!</definedName>
    <definedName name="Level5.21" localSheetId="20">[12]Control!#REF!</definedName>
    <definedName name="Level5.21">[12]Control!#REF!</definedName>
    <definedName name="Level5.3" localSheetId="20">[12]Control!#REF!</definedName>
    <definedName name="Level5.3">[12]Control!#REF!</definedName>
    <definedName name="Level5.4" localSheetId="20">[12]Control!#REF!</definedName>
    <definedName name="Level5.4">[12]Control!#REF!</definedName>
    <definedName name="Level5.5" localSheetId="20">[12]Control!#REF!</definedName>
    <definedName name="Level5.5">[12]Control!#REF!</definedName>
    <definedName name="Level5.6" localSheetId="20">[12]Control!#REF!</definedName>
    <definedName name="Level5.6">[12]Control!#REF!</definedName>
    <definedName name="Level5.7" localSheetId="20">[12]Control!#REF!</definedName>
    <definedName name="Level5.7">[12]Control!#REF!</definedName>
    <definedName name="Level5.8" localSheetId="20">[12]Control!#REF!</definedName>
    <definedName name="Level5.8">[12]Control!#REF!</definedName>
    <definedName name="Level5.9" localSheetId="20">[12]Control!#REF!</definedName>
    <definedName name="Level5.9">[12]Control!#REF!</definedName>
    <definedName name="MaxC">'[7]CC&amp;E'!$M$14</definedName>
    <definedName name="maxComp">'[13]Input #2'!$W$28</definedName>
    <definedName name="MaxConP">'[14]Input #2'!$X$39</definedName>
    <definedName name="MaxDiscP">'[14]Input #2'!$X$27</definedName>
    <definedName name="MaxDP">'[5]Input #1'!$X$27</definedName>
    <definedName name="MaxExp">'[7]Input #2'!$AA$71</definedName>
    <definedName name="maxiexp">'[13]Input #2'!$X$62</definedName>
    <definedName name="maxmgtexp">'[15]Input #2'!$AA$56</definedName>
    <definedName name="MaxP1">'[7]Input #2'!$AA$25</definedName>
    <definedName name="MaxP2">'[7]Input #2'!$AA$37</definedName>
    <definedName name="MaxPrem">'[15]Input #2'!$X$28</definedName>
    <definedName name="MaxPremium">'[15]Input #2'!$X$28</definedName>
    <definedName name="MaxU1" localSheetId="11">#REF!</definedName>
    <definedName name="MaxU1" localSheetId="36">#REF!</definedName>
    <definedName name="MaxU1" localSheetId="20">#REF!</definedName>
    <definedName name="MaxU1">#REF!</definedName>
    <definedName name="MaxUB">'[15]Input #2'!$AE$14</definedName>
    <definedName name="MaxUW" localSheetId="11">#REF!</definedName>
    <definedName name="MaxUW" localSheetId="36">#REF!</definedName>
    <definedName name="MaxUW" localSheetId="20">#REF!</definedName>
    <definedName name="MaxUW">#REF!</definedName>
    <definedName name="MaxUWB">'[14]Input #2'!$AE$14</definedName>
    <definedName name="MaxYTD">'[14]Input #2'!$X$65</definedName>
    <definedName name="MinC">'[7]CC&amp;E'!$M$13</definedName>
    <definedName name="MinComp">'[13]Input #2'!$W$27</definedName>
    <definedName name="MinConP">'[14]Input #2'!$X$38</definedName>
    <definedName name="MinDiscP">'[14]Input #2'!$X$26</definedName>
    <definedName name="MinDP">'[5]Input #1'!$X$26</definedName>
    <definedName name="MinExp">'[7]Input #2'!$X$71</definedName>
    <definedName name="minmgtexp">'[15]Input #2'!$AA$55</definedName>
    <definedName name="MinP1">'[7]Input #2'!$X$25</definedName>
    <definedName name="MinP2">'[7]Input #2'!$X$37</definedName>
    <definedName name="MinPrem">'[15]Input #2'!$X$26</definedName>
    <definedName name="MinPremium">'[15]Input #2'!$X$27</definedName>
    <definedName name="MinU1" localSheetId="11">#REF!</definedName>
    <definedName name="MinU1" localSheetId="36">#REF!</definedName>
    <definedName name="MinU1" localSheetId="20">#REF!</definedName>
    <definedName name="MinU1">#REF!</definedName>
    <definedName name="MinUB">'[15]Input #2'!$AE$13</definedName>
    <definedName name="MinUW" localSheetId="11">#REF!</definedName>
    <definedName name="MinUW" localSheetId="36">#REF!</definedName>
    <definedName name="MinUW" localSheetId="20">#REF!</definedName>
    <definedName name="MinUW">#REF!</definedName>
    <definedName name="MinUWB">'[14]Input #2'!$AE$13</definedName>
    <definedName name="MinYTD">'[14]Input #2'!$X$64</definedName>
    <definedName name="Month">[16]Cover!$C$19</definedName>
    <definedName name="month_end">[11]Premiums!$T$40</definedName>
    <definedName name="MthEndPrevYr">'[5]SETUP -&gt;'!$J$61</definedName>
    <definedName name="operation" localSheetId="39">[3]Cover!$C$15</definedName>
    <definedName name="operation" localSheetId="36">[4]Cover!$C$15</definedName>
    <definedName name="operation">Cover!$C$15</definedName>
    <definedName name="Paid_Counts">[2]datos!$P$2</definedName>
    <definedName name="path" localSheetId="39">'[3]User Entries'!$C$30:$P$41</definedName>
    <definedName name="path" localSheetId="36">'[4]User Entries'!$C$30:$P$41</definedName>
    <definedName name="path">'User Entries'!$C$30:$P$41</definedName>
    <definedName name="pathAttr" localSheetId="39">'[3]User Entries'!#REF!</definedName>
    <definedName name="pathAttr" localSheetId="11">'[8]User Entries'!#REF!</definedName>
    <definedName name="pathAttr" localSheetId="36">'[4]User Entries'!#REF!</definedName>
    <definedName name="pathAttr" localSheetId="20">'User Entries'!#REF!</definedName>
    <definedName name="pathAttr">'User Entries'!#REF!</definedName>
    <definedName name="PathLastQ">Cover!$M$50</definedName>
    <definedName name="pathLL">'User Entries'!$A$25</definedName>
    <definedName name="pathTotal">'User Entries'!$B$25</definedName>
    <definedName name="PD_Loss">[2]datos!$L$2</definedName>
    <definedName name="Periods_Matrix">'Unpaid Discounting'!$X$8:$X$87</definedName>
    <definedName name="Portfolio_Data" localSheetId="39">'[3]User Entries'!$A$167:$C$246</definedName>
    <definedName name="Portfolio_Data" localSheetId="36">'[4]User Entries'!$A$167:$C$246</definedName>
    <definedName name="Portfolio_Data">'User Entries'!$A$167:$C$254</definedName>
    <definedName name="PrevMthEndPrevYr">'[5]SETUP -&gt;'!$L$61</definedName>
    <definedName name="PrevPrevMthEnd">'[17]SETUP -&gt;'!$O$62</definedName>
    <definedName name="prior_date" localSheetId="0">Cover!#REF!</definedName>
    <definedName name="prior_date" localSheetId="36">[18]Cover!$C$27</definedName>
    <definedName name="prior_date">[19]Cover!$C$27</definedName>
    <definedName name="ProjectName" localSheetId="39">'[3]EMB Settings'!$B$7</definedName>
    <definedName name="ProjectName" localSheetId="36">'[4]EMB Settings'!$B$7</definedName>
    <definedName name="ProjectName">'EMB Settings'!$B$7</definedName>
    <definedName name="RateDate">[20]ER!$C$3:$Z$3</definedName>
    <definedName name="RateRegion">[20]ER!$A$4:$A$10</definedName>
    <definedName name="RateTableActual">[20]ER!$C$13:$Z$19</definedName>
    <definedName name="RateTablePlan">[20]ER!$C$4:$Z$10</definedName>
    <definedName name="RegionCode" localSheetId="20">'[5]SETUP -&gt;'!#REF!</definedName>
    <definedName name="RegionCode">'[5]SETUP -&gt;'!#REF!</definedName>
    <definedName name="RegionList" localSheetId="11">#REF!</definedName>
    <definedName name="RegionList" localSheetId="36">#REF!</definedName>
    <definedName name="RegionList">#REF!</definedName>
    <definedName name="reinsurance" localSheetId="39">[3]Cover!$C$23</definedName>
    <definedName name="reinsurance" localSheetId="36">[4]Cover!$C$23</definedName>
    <definedName name="reinsurance">Cover!$C$23</definedName>
    <definedName name="Rep_Counts">[2]datos!$Q$2</definedName>
    <definedName name="Rep_Loss">[2]datos!$M$2</definedName>
    <definedName name="SetReg" localSheetId="11">#REF!</definedName>
    <definedName name="SetReg" localSheetId="36">#REF!</definedName>
    <definedName name="SetReg">#REF!</definedName>
    <definedName name="simp_pzz">[21]Sheet2!$B$12</definedName>
    <definedName name="Solvencyc_max" localSheetId="11">#REF!</definedName>
    <definedName name="Solvencyc_max" localSheetId="36">#REF!</definedName>
    <definedName name="Solvencyc_max" localSheetId="20">#REF!</definedName>
    <definedName name="Solvencyc_max">#REF!</definedName>
    <definedName name="Solvencyc_min" localSheetId="11">#REF!</definedName>
    <definedName name="Solvencyc_min" localSheetId="20">#REF!</definedName>
    <definedName name="Solvencyc_min">#REF!</definedName>
    <definedName name="SPc_max" localSheetId="11">#REF!</definedName>
    <definedName name="SPc_max" localSheetId="20">#REF!</definedName>
    <definedName name="SPc_max">#REF!</definedName>
    <definedName name="SPc_min" localSheetId="11">#REF!</definedName>
    <definedName name="SPc_min" localSheetId="20">#REF!</definedName>
    <definedName name="SPc_min">#REF!</definedName>
    <definedName name="summary" localSheetId="11">#REF!</definedName>
    <definedName name="summary">#REF!</definedName>
    <definedName name="summary2">#N/A</definedName>
    <definedName name="Titles_DM_Matrix">'Unpaid Discounting'!$JN$7:$MP$7</definedName>
    <definedName name="Titles_Inf_Matrix">'Unpaid Discounting'!$DD$7:$GF$7</definedName>
    <definedName name="Titles_PP_Matrix">'Unpaid Discounting'!$Y$7:$DA$7</definedName>
    <definedName name="Titles_PPA_Matrix">'Unpaid Discounting'!$GI$7:$JK$7</definedName>
    <definedName name="_xlnm.Print_Titles" localSheetId="18">'Analysis_FSR_Ult_C_Count Method'!$1:$5</definedName>
    <definedName name="_xlnm.Print_Titles" localSheetId="16">'Analysis_FSR_Ult_Inc Method'!$1:$5</definedName>
    <definedName name="_xlnm.Print_Titles" localSheetId="17">'Analysis_FSR_Ult_Paid Method'!$1:$5</definedName>
    <definedName name="_xlnm.Print_Titles" localSheetId="15">Analysis_FSR_Ult_Selected!$1:$5</definedName>
    <definedName name="_xlnm.Print_Titles" localSheetId="13">Analysis_LastQ_Ult_Selected!$1:$5</definedName>
    <definedName name="_xlnm.Print_Titles" localSheetId="14">'Analysis_LastQ_Ult_Selected(CC)'!$1:$5</definedName>
    <definedName name="_xlnm.Print_Titles" localSheetId="11">Ultimates!$C:$C</definedName>
    <definedName name="Tot_Acc_Per">'User Entries'!$B$9</definedName>
    <definedName name="TotalGroupRe">'[11]PLAN Group Re'!$A$7:$T$50</definedName>
    <definedName name="TotalScandinavia">'[11]PLAN Scandinavia'!$A$7:$T$50</definedName>
    <definedName name="TotalUK">'[11]PLAN UK'!$A$7:$T$50</definedName>
    <definedName name="TotalUS">'[11]PLAN US'!$A$8:$T$51</definedName>
    <definedName name="Tri_Table">[2]datos!$K$4:$Q$10</definedName>
    <definedName name="TriName">'User Entries'!$A$43:$B$43</definedName>
    <definedName name="TriName_Col01">'User Entries'!$A$43:$A$43</definedName>
    <definedName name="TTUS">'[6]Total US'!$A$7:$T$50</definedName>
    <definedName name="unit" localSheetId="39">[3]Cover!$C$21</definedName>
    <definedName name="unit" localSheetId="36">[4]Cover!$C$21</definedName>
    <definedName name="unit">Cover!$C$21</definedName>
    <definedName name="UnitFlag">'[7]SETUP -&gt;'!$K$57</definedName>
    <definedName name="USDRateQ304">[6]Control!$N$8</definedName>
    <definedName name="utilo.Version" hidden="1">2.1</definedName>
    <definedName name="we">[22]Setup!$G$60</definedName>
    <definedName name="WF_UW_H">'[5]Input #1'!$C$14:$C$21</definedName>
    <definedName name="Year1">'[23]SETUP -&gt;'!$K$3</definedName>
    <definedName name="YearEnd">'[5]SETUP -&gt;'!$K$61</definedName>
  </definedNames>
  <calcPr calcId="124519"/>
</workbook>
</file>

<file path=xl/calcChain.xml><?xml version="1.0" encoding="utf-8"?>
<calcChain xmlns="http://schemas.openxmlformats.org/spreadsheetml/2006/main">
  <c r="B228" i="4"/>
  <c r="C228"/>
  <c r="A12" i="52" a="1"/>
  <c r="B11" i="54" a="1"/>
  <c r="B11" i="53" a="1"/>
  <c r="B11" i="70" a="1"/>
  <c r="A12" i="57" a="1"/>
  <c r="B12" a="1"/>
  <c r="B11" a="1"/>
  <c r="B11" i="68" a="1"/>
  <c r="A12" i="51" a="1"/>
  <c r="B11" i="69" a="1"/>
  <c r="B12" i="51" a="1"/>
  <c r="B11" i="52" a="1"/>
  <c r="B12" a="1"/>
  <c r="B11" i="56" a="1"/>
  <c r="B11" i="71" a="1"/>
  <c r="B11" i="55" a="1"/>
  <c r="A12" i="50" a="1"/>
  <c r="B11" i="51" a="1"/>
  <c r="B12" i="50" a="1"/>
  <c r="B11" a="1"/>
  <c r="C11" l="1"/>
  <c r="S11"/>
  <c r="AI11"/>
  <c r="AY11"/>
  <c r="BO11"/>
  <c r="B11"/>
  <c r="R11"/>
  <c r="AH11"/>
  <c r="AX11"/>
  <c r="BN11"/>
  <c r="E11"/>
  <c r="U11"/>
  <c r="AK11"/>
  <c r="BA11"/>
  <c r="BQ11"/>
  <c r="D11"/>
  <c r="T11"/>
  <c r="AJ11"/>
  <c r="AZ11"/>
  <c r="BP11"/>
  <c r="K11"/>
  <c r="AE11"/>
  <c r="BC11"/>
  <c r="BW11"/>
  <c r="N11"/>
  <c r="AL11"/>
  <c r="BF11"/>
  <c r="BZ11"/>
  <c r="Y11"/>
  <c r="AS11"/>
  <c r="BM11"/>
  <c r="H11"/>
  <c r="AB11"/>
  <c r="AV11"/>
  <c r="BT11"/>
  <c r="G11"/>
  <c r="AA11"/>
  <c r="AU11"/>
  <c r="BS11"/>
  <c r="J11"/>
  <c r="AD11"/>
  <c r="BB11"/>
  <c r="BV11"/>
  <c r="Q11"/>
  <c r="AO11"/>
  <c r="BI11"/>
  <c r="CC11"/>
  <c r="X11"/>
  <c r="AR11"/>
  <c r="BL11"/>
  <c r="W11"/>
  <c r="AQ11"/>
  <c r="BK11"/>
  <c r="F11"/>
  <c r="Z11"/>
  <c r="AT11"/>
  <c r="BR11"/>
  <c r="M11"/>
  <c r="AG11"/>
  <c r="BE11"/>
  <c r="BY11"/>
  <c r="P11"/>
  <c r="AN11"/>
  <c r="BH11"/>
  <c r="CB11"/>
  <c r="O11"/>
  <c r="AM11"/>
  <c r="BG11"/>
  <c r="CA11"/>
  <c r="V11"/>
  <c r="AP11"/>
  <c r="BJ11"/>
  <c r="I11"/>
  <c r="AC11"/>
  <c r="AW11"/>
  <c r="BU11"/>
  <c r="L11"/>
  <c r="AF11"/>
  <c r="BD11"/>
  <c r="BX11"/>
  <c r="T11" i="56"/>
  <c r="BB11"/>
  <c r="BE11"/>
  <c r="C11"/>
  <c r="K11"/>
  <c r="P11"/>
  <c r="AF11"/>
  <c r="AV11"/>
  <c r="BL11"/>
  <c r="B11"/>
  <c r="R11"/>
  <c r="AH11"/>
  <c r="AX11"/>
  <c r="BN11"/>
  <c r="E11"/>
  <c r="U11"/>
  <c r="AK11"/>
  <c r="BA11"/>
  <c r="BQ11"/>
  <c r="O11"/>
  <c r="CA11"/>
  <c r="AY11"/>
  <c r="BG11"/>
  <c r="W11"/>
  <c r="AQ11"/>
  <c r="L11"/>
  <c r="AB11"/>
  <c r="AR11"/>
  <c r="BH11"/>
  <c r="BX11"/>
  <c r="N11"/>
  <c r="AD11"/>
  <c r="AT11"/>
  <c r="BJ11"/>
  <c r="BZ11"/>
  <c r="Q11"/>
  <c r="AG11"/>
  <c r="AW11"/>
  <c r="BM11"/>
  <c r="CC11"/>
  <c r="BK11"/>
  <c r="AI11"/>
  <c r="AA11"/>
  <c r="BS11"/>
  <c r="BC11"/>
  <c r="H11"/>
  <c r="X11"/>
  <c r="AN11"/>
  <c r="BD11"/>
  <c r="BT11"/>
  <c r="J11"/>
  <c r="Z11"/>
  <c r="AP11"/>
  <c r="BF11"/>
  <c r="BV11"/>
  <c r="M11"/>
  <c r="AC11"/>
  <c r="AS11"/>
  <c r="BI11"/>
  <c r="BY11"/>
  <c r="AU11"/>
  <c r="S11"/>
  <c r="CB11"/>
  <c r="AM11"/>
  <c r="BW11"/>
  <c r="D11"/>
  <c r="AJ11"/>
  <c r="AZ11"/>
  <c r="BP11"/>
  <c r="F11"/>
  <c r="V11"/>
  <c r="AL11"/>
  <c r="BR11"/>
  <c r="I11"/>
  <c r="Y11"/>
  <c r="AO11"/>
  <c r="BU11"/>
  <c r="AE11"/>
  <c r="BO11"/>
  <c r="G11"/>
  <c r="A27" i="57"/>
  <c r="A43"/>
  <c r="A59"/>
  <c r="A75"/>
  <c r="A91"/>
  <c r="A26"/>
  <c r="A62"/>
  <c r="A98"/>
  <c r="A13"/>
  <c r="A29"/>
  <c r="A45"/>
  <c r="A61"/>
  <c r="A77"/>
  <c r="A93"/>
  <c r="A24"/>
  <c r="A40"/>
  <c r="A56"/>
  <c r="A72"/>
  <c r="A88"/>
  <c r="A30"/>
  <c r="A66"/>
  <c r="A97"/>
  <c r="A23"/>
  <c r="A39"/>
  <c r="A55"/>
  <c r="A71"/>
  <c r="A87"/>
  <c r="A18"/>
  <c r="A50"/>
  <c r="A86"/>
  <c r="A90"/>
  <c r="A25"/>
  <c r="A41"/>
  <c r="A57"/>
  <c r="A73"/>
  <c r="A89"/>
  <c r="A20"/>
  <c r="A36"/>
  <c r="A52"/>
  <c r="A68"/>
  <c r="A84"/>
  <c r="A14"/>
  <c r="A58"/>
  <c r="A94"/>
  <c r="A19"/>
  <c r="A35"/>
  <c r="A51"/>
  <c r="A67"/>
  <c r="A83"/>
  <c r="A99"/>
  <c r="A42"/>
  <c r="A78"/>
  <c r="A54"/>
  <c r="A21"/>
  <c r="A37"/>
  <c r="A53"/>
  <c r="A69"/>
  <c r="A85"/>
  <c r="A16"/>
  <c r="A32"/>
  <c r="A48"/>
  <c r="A64"/>
  <c r="A80"/>
  <c r="A96"/>
  <c r="A46"/>
  <c r="A82"/>
  <c r="A15"/>
  <c r="A31"/>
  <c r="A47"/>
  <c r="A63"/>
  <c r="A79"/>
  <c r="A95"/>
  <c r="A34"/>
  <c r="A70"/>
  <c r="A22"/>
  <c r="A17"/>
  <c r="A33"/>
  <c r="A49"/>
  <c r="A65"/>
  <c r="A81"/>
  <c r="A12"/>
  <c r="A28"/>
  <c r="A44"/>
  <c r="A60"/>
  <c r="A76"/>
  <c r="A92"/>
  <c r="A38"/>
  <c r="A74"/>
  <c r="A14" i="50"/>
  <c r="A30"/>
  <c r="A46"/>
  <c r="A62"/>
  <c r="A78"/>
  <c r="A94"/>
  <c r="A21"/>
  <c r="A37"/>
  <c r="A53"/>
  <c r="A69"/>
  <c r="A85"/>
  <c r="A12"/>
  <c r="A28"/>
  <c r="A44"/>
  <c r="A60"/>
  <c r="A76"/>
  <c r="A92"/>
  <c r="A23"/>
  <c r="A39"/>
  <c r="A55"/>
  <c r="A71"/>
  <c r="A87"/>
  <c r="A34"/>
  <c r="A54"/>
  <c r="A74"/>
  <c r="A98"/>
  <c r="A29"/>
  <c r="A49"/>
  <c r="A73"/>
  <c r="A93"/>
  <c r="A24"/>
  <c r="A48"/>
  <c r="A68"/>
  <c r="A88"/>
  <c r="A27"/>
  <c r="A47"/>
  <c r="A67"/>
  <c r="A91"/>
  <c r="A26"/>
  <c r="A50"/>
  <c r="A70"/>
  <c r="A90"/>
  <c r="A25"/>
  <c r="A45"/>
  <c r="A65"/>
  <c r="A89"/>
  <c r="A20"/>
  <c r="A40"/>
  <c r="A64"/>
  <c r="A84"/>
  <c r="A19"/>
  <c r="A43"/>
  <c r="A63"/>
  <c r="A83"/>
  <c r="A22"/>
  <c r="A42"/>
  <c r="A66"/>
  <c r="A86"/>
  <c r="A17"/>
  <c r="A41"/>
  <c r="A61"/>
  <c r="A81"/>
  <c r="A16"/>
  <c r="A36"/>
  <c r="A56"/>
  <c r="A80"/>
  <c r="A15"/>
  <c r="A35"/>
  <c r="A59"/>
  <c r="A79"/>
  <c r="A99"/>
  <c r="A18"/>
  <c r="A38"/>
  <c r="A58"/>
  <c r="A82"/>
  <c r="A13"/>
  <c r="A33"/>
  <c r="A57"/>
  <c r="A77"/>
  <c r="A97"/>
  <c r="A32"/>
  <c r="A52"/>
  <c r="A72"/>
  <c r="A96"/>
  <c r="A31"/>
  <c r="A51"/>
  <c r="A75"/>
  <c r="A95"/>
  <c r="N12"/>
  <c r="AD12"/>
  <c r="AT12"/>
  <c r="BJ12"/>
  <c r="BZ12"/>
  <c r="N13"/>
  <c r="AD13"/>
  <c r="AT13"/>
  <c r="BJ13"/>
  <c r="BZ13"/>
  <c r="N14"/>
  <c r="AD14"/>
  <c r="AT14"/>
  <c r="BJ14"/>
  <c r="BZ14"/>
  <c r="N15"/>
  <c r="AD15"/>
  <c r="AT15"/>
  <c r="BJ15"/>
  <c r="BZ15"/>
  <c r="N16"/>
  <c r="AD16"/>
  <c r="AT16"/>
  <c r="BJ16"/>
  <c r="BZ16"/>
  <c r="N17"/>
  <c r="AD17"/>
  <c r="AT17"/>
  <c r="BJ17"/>
  <c r="BZ17"/>
  <c r="O12"/>
  <c r="AE12"/>
  <c r="AU12"/>
  <c r="BK12"/>
  <c r="CA12"/>
  <c r="O13"/>
  <c r="AE13"/>
  <c r="AU13"/>
  <c r="BK13"/>
  <c r="CA13"/>
  <c r="O14"/>
  <c r="AE14"/>
  <c r="AU14"/>
  <c r="BK14"/>
  <c r="CA14"/>
  <c r="O15"/>
  <c r="AE15"/>
  <c r="AU15"/>
  <c r="BK15"/>
  <c r="CA15"/>
  <c r="O16"/>
  <c r="AE16"/>
  <c r="AU16"/>
  <c r="BK16"/>
  <c r="CA16"/>
  <c r="O17"/>
  <c r="L12"/>
  <c r="AR12"/>
  <c r="BX12"/>
  <c r="AB13"/>
  <c r="BH13"/>
  <c r="L14"/>
  <c r="AR14"/>
  <c r="BX14"/>
  <c r="AB15"/>
  <c r="BH15"/>
  <c r="L16"/>
  <c r="AR16"/>
  <c r="BX16"/>
  <c r="AA17"/>
  <c r="AV17"/>
  <c r="BQ17"/>
  <c r="H18"/>
  <c r="X18"/>
  <c r="AN18"/>
  <c r="BD18"/>
  <c r="BT18"/>
  <c r="H19"/>
  <c r="X19"/>
  <c r="AN19"/>
  <c r="BD19"/>
  <c r="BT19"/>
  <c r="H20"/>
  <c r="X20"/>
  <c r="AN20"/>
  <c r="BD20"/>
  <c r="BT20"/>
  <c r="H21"/>
  <c r="X21"/>
  <c r="AN21"/>
  <c r="BD21"/>
  <c r="BT21"/>
  <c r="H22"/>
  <c r="X22"/>
  <c r="AN22"/>
  <c r="BD22"/>
  <c r="BT22"/>
  <c r="H23"/>
  <c r="X23"/>
  <c r="AN23"/>
  <c r="BD23"/>
  <c r="BT23"/>
  <c r="H24"/>
  <c r="X24"/>
  <c r="AN24"/>
  <c r="BD24"/>
  <c r="BT24"/>
  <c r="H25"/>
  <c r="X25"/>
  <c r="AN25"/>
  <c r="BD25"/>
  <c r="BT25"/>
  <c r="H26"/>
  <c r="X26"/>
  <c r="AN26"/>
  <c r="BD26"/>
  <c r="BT26"/>
  <c r="H27"/>
  <c r="X27"/>
  <c r="AN27"/>
  <c r="BD27"/>
  <c r="BT27"/>
  <c r="H28"/>
  <c r="X28"/>
  <c r="AN28"/>
  <c r="BD28"/>
  <c r="BT28"/>
  <c r="H29"/>
  <c r="X29"/>
  <c r="AN29"/>
  <c r="BD29"/>
  <c r="BT29"/>
  <c r="H30"/>
  <c r="X30"/>
  <c r="AN30"/>
  <c r="BD30"/>
  <c r="BT30"/>
  <c r="H31"/>
  <c r="X31"/>
  <c r="AN31"/>
  <c r="BD31"/>
  <c r="BT31"/>
  <c r="H32"/>
  <c r="X32"/>
  <c r="AN32"/>
  <c r="BD32"/>
  <c r="BT32"/>
  <c r="H33"/>
  <c r="X33"/>
  <c r="AN33"/>
  <c r="BD33"/>
  <c r="BT33"/>
  <c r="H34"/>
  <c r="X34"/>
  <c r="AN34"/>
  <c r="BD34"/>
  <c r="BT34"/>
  <c r="H35"/>
  <c r="X35"/>
  <c r="AN35"/>
  <c r="BD35"/>
  <c r="BT35"/>
  <c r="H36"/>
  <c r="X36"/>
  <c r="AN36"/>
  <c r="BD36"/>
  <c r="BT36"/>
  <c r="H37"/>
  <c r="X37"/>
  <c r="AN37"/>
  <c r="BD37"/>
  <c r="BT37"/>
  <c r="H38"/>
  <c r="X38"/>
  <c r="AN38"/>
  <c r="BD38"/>
  <c r="BT38"/>
  <c r="H39"/>
  <c r="X39"/>
  <c r="AN39"/>
  <c r="BD39"/>
  <c r="BT39"/>
  <c r="H40"/>
  <c r="X40"/>
  <c r="AN40"/>
  <c r="BD40"/>
  <c r="BT40"/>
  <c r="H41"/>
  <c r="X41"/>
  <c r="AN41"/>
  <c r="BD41"/>
  <c r="BT41"/>
  <c r="H42"/>
  <c r="X42"/>
  <c r="AN42"/>
  <c r="BD42"/>
  <c r="BT42"/>
  <c r="H43"/>
  <c r="X43"/>
  <c r="AN43"/>
  <c r="BD43"/>
  <c r="BT43"/>
  <c r="H44"/>
  <c r="X44"/>
  <c r="AN44"/>
  <c r="BD44"/>
  <c r="BT44"/>
  <c r="H45"/>
  <c r="X45"/>
  <c r="AN45"/>
  <c r="BD45"/>
  <c r="BT45"/>
  <c r="H46"/>
  <c r="X46"/>
  <c r="AN46"/>
  <c r="BD46"/>
  <c r="BT46"/>
  <c r="H47"/>
  <c r="X47"/>
  <c r="AN47"/>
  <c r="BD47"/>
  <c r="BT47"/>
  <c r="H48"/>
  <c r="X48"/>
  <c r="AN48"/>
  <c r="BD48"/>
  <c r="BT48"/>
  <c r="H49"/>
  <c r="X49"/>
  <c r="AN49"/>
  <c r="BD49"/>
  <c r="BT49"/>
  <c r="H50"/>
  <c r="X50"/>
  <c r="AN50"/>
  <c r="BD50"/>
  <c r="BT50"/>
  <c r="H51"/>
  <c r="X51"/>
  <c r="AN51"/>
  <c r="BD51"/>
  <c r="BT51"/>
  <c r="H52"/>
  <c r="X52"/>
  <c r="AN52"/>
  <c r="BD52"/>
  <c r="BT52"/>
  <c r="H53"/>
  <c r="X53"/>
  <c r="AN53"/>
  <c r="BD53"/>
  <c r="BT53"/>
  <c r="H54"/>
  <c r="X54"/>
  <c r="AN54"/>
  <c r="BD54"/>
  <c r="BT54"/>
  <c r="H55"/>
  <c r="X55"/>
  <c r="AN55"/>
  <c r="BD55"/>
  <c r="BT55"/>
  <c r="H56"/>
  <c r="X56"/>
  <c r="AN56"/>
  <c r="I12"/>
  <c r="AO12"/>
  <c r="BU12"/>
  <c r="Y13"/>
  <c r="BE13"/>
  <c r="I14"/>
  <c r="AO14"/>
  <c r="BU14"/>
  <c r="Y15"/>
  <c r="BE15"/>
  <c r="I16"/>
  <c r="AO16"/>
  <c r="BU16"/>
  <c r="Y17"/>
  <c r="AU17"/>
  <c r="BP17"/>
  <c r="G18"/>
  <c r="W18"/>
  <c r="AM18"/>
  <c r="BC18"/>
  <c r="BS18"/>
  <c r="G19"/>
  <c r="W19"/>
  <c r="AM19"/>
  <c r="BC19"/>
  <c r="BS19"/>
  <c r="G20"/>
  <c r="W20"/>
  <c r="AM20"/>
  <c r="BC20"/>
  <c r="BS20"/>
  <c r="G21"/>
  <c r="W21"/>
  <c r="AM21"/>
  <c r="BC21"/>
  <c r="BS21"/>
  <c r="G22"/>
  <c r="W22"/>
  <c r="AM22"/>
  <c r="BC22"/>
  <c r="BS22"/>
  <c r="G23"/>
  <c r="W23"/>
  <c r="AM23"/>
  <c r="BC23"/>
  <c r="BS23"/>
  <c r="G24"/>
  <c r="W24"/>
  <c r="AM24"/>
  <c r="P12"/>
  <c r="AV12"/>
  <c r="CB12"/>
  <c r="AF13"/>
  <c r="BL13"/>
  <c r="P14"/>
  <c r="AV14"/>
  <c r="CB14"/>
  <c r="AF15"/>
  <c r="BL15"/>
  <c r="P16"/>
  <c r="AV16"/>
  <c r="CB16"/>
  <c r="AC17"/>
  <c r="AY17"/>
  <c r="BT17"/>
  <c r="J18"/>
  <c r="Z18"/>
  <c r="AP18"/>
  <c r="BF18"/>
  <c r="BV18"/>
  <c r="J19"/>
  <c r="Z19"/>
  <c r="AP19"/>
  <c r="BF19"/>
  <c r="BV19"/>
  <c r="J20"/>
  <c r="Z20"/>
  <c r="AP20"/>
  <c r="BF20"/>
  <c r="BV20"/>
  <c r="J21"/>
  <c r="Z21"/>
  <c r="AP21"/>
  <c r="BF21"/>
  <c r="BV21"/>
  <c r="J22"/>
  <c r="Z22"/>
  <c r="J12"/>
  <c r="Z12"/>
  <c r="AP12"/>
  <c r="BF12"/>
  <c r="BV12"/>
  <c r="J13"/>
  <c r="Z13"/>
  <c r="AP13"/>
  <c r="BF13"/>
  <c r="BV13"/>
  <c r="J14"/>
  <c r="Z14"/>
  <c r="AP14"/>
  <c r="BF14"/>
  <c r="BV14"/>
  <c r="J15"/>
  <c r="Z15"/>
  <c r="AP15"/>
  <c r="BF15"/>
  <c r="BV15"/>
  <c r="J16"/>
  <c r="Z16"/>
  <c r="AP16"/>
  <c r="BF16"/>
  <c r="BV16"/>
  <c r="J17"/>
  <c r="Z17"/>
  <c r="AP17"/>
  <c r="BF17"/>
  <c r="BV17"/>
  <c r="K12"/>
  <c r="AA12"/>
  <c r="AQ12"/>
  <c r="BG12"/>
  <c r="BW12"/>
  <c r="K13"/>
  <c r="AA13"/>
  <c r="AQ13"/>
  <c r="BG13"/>
  <c r="BW13"/>
  <c r="K14"/>
  <c r="AA14"/>
  <c r="AQ14"/>
  <c r="BG14"/>
  <c r="BW14"/>
  <c r="K15"/>
  <c r="AA15"/>
  <c r="AQ15"/>
  <c r="BG15"/>
  <c r="BW15"/>
  <c r="K16"/>
  <c r="AA16"/>
  <c r="AQ16"/>
  <c r="BG16"/>
  <c r="BW16"/>
  <c r="K17"/>
  <c r="D12"/>
  <c r="AJ12"/>
  <c r="BP12"/>
  <c r="T13"/>
  <c r="AZ13"/>
  <c r="D14"/>
  <c r="AJ14"/>
  <c r="BP14"/>
  <c r="T15"/>
  <c r="AZ15"/>
  <c r="D16"/>
  <c r="AJ16"/>
  <c r="BP16"/>
  <c r="T17"/>
  <c r="AQ17"/>
  <c r="BL17"/>
  <c r="D18"/>
  <c r="T18"/>
  <c r="AJ18"/>
  <c r="AZ18"/>
  <c r="BP18"/>
  <c r="D19"/>
  <c r="T19"/>
  <c r="AJ19"/>
  <c r="AZ19"/>
  <c r="BP19"/>
  <c r="D20"/>
  <c r="T20"/>
  <c r="AJ20"/>
  <c r="AZ20"/>
  <c r="BP20"/>
  <c r="D21"/>
  <c r="T21"/>
  <c r="AJ21"/>
  <c r="AZ21"/>
  <c r="BP21"/>
  <c r="D22"/>
  <c r="T22"/>
  <c r="AJ22"/>
  <c r="AZ22"/>
  <c r="BP22"/>
  <c r="D23"/>
  <c r="T23"/>
  <c r="AJ23"/>
  <c r="AZ23"/>
  <c r="BP23"/>
  <c r="D24"/>
  <c r="T24"/>
  <c r="AJ24"/>
  <c r="AZ24"/>
  <c r="BP24"/>
  <c r="D25"/>
  <c r="T25"/>
  <c r="AJ25"/>
  <c r="AZ25"/>
  <c r="BP25"/>
  <c r="D26"/>
  <c r="T26"/>
  <c r="AJ26"/>
  <c r="AZ26"/>
  <c r="BP26"/>
  <c r="D27"/>
  <c r="T27"/>
  <c r="AJ27"/>
  <c r="AZ27"/>
  <c r="BP27"/>
  <c r="D28"/>
  <c r="T28"/>
  <c r="AJ28"/>
  <c r="AZ28"/>
  <c r="BP28"/>
  <c r="D29"/>
  <c r="T29"/>
  <c r="AJ29"/>
  <c r="AZ29"/>
  <c r="BP29"/>
  <c r="D30"/>
  <c r="T30"/>
  <c r="AJ30"/>
  <c r="AZ30"/>
  <c r="BP30"/>
  <c r="D31"/>
  <c r="T31"/>
  <c r="AJ31"/>
  <c r="AZ31"/>
  <c r="BP31"/>
  <c r="D32"/>
  <c r="T32"/>
  <c r="AJ32"/>
  <c r="AZ32"/>
  <c r="BP32"/>
  <c r="D33"/>
  <c r="T33"/>
  <c r="AJ33"/>
  <c r="AZ33"/>
  <c r="BP33"/>
  <c r="D34"/>
  <c r="T34"/>
  <c r="AJ34"/>
  <c r="AZ34"/>
  <c r="BP34"/>
  <c r="D35"/>
  <c r="T35"/>
  <c r="AJ35"/>
  <c r="AZ35"/>
  <c r="BP35"/>
  <c r="D36"/>
  <c r="T36"/>
  <c r="AJ36"/>
  <c r="AZ36"/>
  <c r="BP36"/>
  <c r="D37"/>
  <c r="T37"/>
  <c r="AJ37"/>
  <c r="AZ37"/>
  <c r="BP37"/>
  <c r="D38"/>
  <c r="T38"/>
  <c r="AJ38"/>
  <c r="AZ38"/>
  <c r="BP38"/>
  <c r="D39"/>
  <c r="T39"/>
  <c r="AJ39"/>
  <c r="AZ39"/>
  <c r="BP39"/>
  <c r="D40"/>
  <c r="T40"/>
  <c r="AJ40"/>
  <c r="AZ40"/>
  <c r="BP40"/>
  <c r="D41"/>
  <c r="T41"/>
  <c r="AJ41"/>
  <c r="AZ41"/>
  <c r="BP41"/>
  <c r="D42"/>
  <c r="T42"/>
  <c r="AJ42"/>
  <c r="AZ42"/>
  <c r="BP42"/>
  <c r="D43"/>
  <c r="T43"/>
  <c r="AJ43"/>
  <c r="AZ43"/>
  <c r="BP43"/>
  <c r="D44"/>
  <c r="T44"/>
  <c r="AJ44"/>
  <c r="AZ44"/>
  <c r="BP44"/>
  <c r="D45"/>
  <c r="T45"/>
  <c r="AJ45"/>
  <c r="AZ45"/>
  <c r="BP45"/>
  <c r="D46"/>
  <c r="T46"/>
  <c r="AJ46"/>
  <c r="AZ46"/>
  <c r="BP46"/>
  <c r="D47"/>
  <c r="T47"/>
  <c r="AJ47"/>
  <c r="AZ47"/>
  <c r="BP47"/>
  <c r="D48"/>
  <c r="T48"/>
  <c r="AJ48"/>
  <c r="AZ48"/>
  <c r="BP48"/>
  <c r="D49"/>
  <c r="T49"/>
  <c r="AJ49"/>
  <c r="AZ49"/>
  <c r="BP49"/>
  <c r="D50"/>
  <c r="T50"/>
  <c r="AJ50"/>
  <c r="AZ50"/>
  <c r="BP50"/>
  <c r="D51"/>
  <c r="T51"/>
  <c r="AJ51"/>
  <c r="AZ51"/>
  <c r="BP51"/>
  <c r="D52"/>
  <c r="T52"/>
  <c r="AJ52"/>
  <c r="AZ52"/>
  <c r="BP52"/>
  <c r="D53"/>
  <c r="T53"/>
  <c r="AJ53"/>
  <c r="AZ53"/>
  <c r="BP53"/>
  <c r="D54"/>
  <c r="T54"/>
  <c r="AJ54"/>
  <c r="AZ54"/>
  <c r="BP54"/>
  <c r="D55"/>
  <c r="T55"/>
  <c r="AJ55"/>
  <c r="AZ55"/>
  <c r="BP55"/>
  <c r="D56"/>
  <c r="T56"/>
  <c r="AJ56"/>
  <c r="AZ56"/>
  <c r="AG12"/>
  <c r="BM12"/>
  <c r="Q13"/>
  <c r="AW13"/>
  <c r="CC13"/>
  <c r="AG14"/>
  <c r="BM14"/>
  <c r="Q15"/>
  <c r="AW15"/>
  <c r="CC15"/>
  <c r="AG16"/>
  <c r="BM16"/>
  <c r="Q17"/>
  <c r="AO17"/>
  <c r="BK17"/>
  <c r="C18"/>
  <c r="S18"/>
  <c r="AI18"/>
  <c r="AY18"/>
  <c r="BO18"/>
  <c r="C19"/>
  <c r="S19"/>
  <c r="AI19"/>
  <c r="AY19"/>
  <c r="BO19"/>
  <c r="C20"/>
  <c r="S20"/>
  <c r="AI20"/>
  <c r="AY20"/>
  <c r="BO20"/>
  <c r="C21"/>
  <c r="S21"/>
  <c r="AI21"/>
  <c r="AY21"/>
  <c r="BO21"/>
  <c r="C22"/>
  <c r="S22"/>
  <c r="AI22"/>
  <c r="AY22"/>
  <c r="BO22"/>
  <c r="C23"/>
  <c r="S23"/>
  <c r="AI23"/>
  <c r="AY23"/>
  <c r="BO23"/>
  <c r="C24"/>
  <c r="S24"/>
  <c r="AI24"/>
  <c r="H12"/>
  <c r="AN12"/>
  <c r="BT12"/>
  <c r="X13"/>
  <c r="BD13"/>
  <c r="H14"/>
  <c r="AN14"/>
  <c r="BT14"/>
  <c r="X15"/>
  <c r="BD15"/>
  <c r="H16"/>
  <c r="AN16"/>
  <c r="BT16"/>
  <c r="X17"/>
  <c r="AS17"/>
  <c r="BO17"/>
  <c r="F18"/>
  <c r="V18"/>
  <c r="AL18"/>
  <c r="BB18"/>
  <c r="BR18"/>
  <c r="F19"/>
  <c r="V19"/>
  <c r="AL19"/>
  <c r="BB19"/>
  <c r="BR19"/>
  <c r="F20"/>
  <c r="V20"/>
  <c r="AL20"/>
  <c r="BB20"/>
  <c r="BR20"/>
  <c r="F21"/>
  <c r="V21"/>
  <c r="AL21"/>
  <c r="BB21"/>
  <c r="BR21"/>
  <c r="F22"/>
  <c r="V22"/>
  <c r="AL22"/>
  <c r="F12"/>
  <c r="V12"/>
  <c r="AL12"/>
  <c r="BB12"/>
  <c r="BR12"/>
  <c r="F13"/>
  <c r="V13"/>
  <c r="AL13"/>
  <c r="BB13"/>
  <c r="BR13"/>
  <c r="F14"/>
  <c r="V14"/>
  <c r="AL14"/>
  <c r="BB14"/>
  <c r="BR14"/>
  <c r="F15"/>
  <c r="V15"/>
  <c r="AL15"/>
  <c r="BB15"/>
  <c r="BR15"/>
  <c r="F16"/>
  <c r="V16"/>
  <c r="AL16"/>
  <c r="BB16"/>
  <c r="BR16"/>
  <c r="F17"/>
  <c r="V17"/>
  <c r="AL17"/>
  <c r="BB17"/>
  <c r="BR17"/>
  <c r="G12"/>
  <c r="W12"/>
  <c r="AM12"/>
  <c r="BC12"/>
  <c r="BS12"/>
  <c r="G13"/>
  <c r="W13"/>
  <c r="AM13"/>
  <c r="BC13"/>
  <c r="BS13"/>
  <c r="G14"/>
  <c r="W14"/>
  <c r="AM14"/>
  <c r="BC14"/>
  <c r="BS14"/>
  <c r="G15"/>
  <c r="W15"/>
  <c r="AM15"/>
  <c r="BC15"/>
  <c r="BS15"/>
  <c r="G16"/>
  <c r="W16"/>
  <c r="AM16"/>
  <c r="BC16"/>
  <c r="BS16"/>
  <c r="G17"/>
  <c r="W17"/>
  <c r="AB12"/>
  <c r="BH12"/>
  <c r="L13"/>
  <c r="AR13"/>
  <c r="BX13"/>
  <c r="AB14"/>
  <c r="BH14"/>
  <c r="L15"/>
  <c r="AR15"/>
  <c r="BX15"/>
  <c r="AB16"/>
  <c r="BH16"/>
  <c r="L17"/>
  <c r="AK17"/>
  <c r="BG17"/>
  <c r="CB17"/>
  <c r="P18"/>
  <c r="AF18"/>
  <c r="AV18"/>
  <c r="BL18"/>
  <c r="CB18"/>
  <c r="P19"/>
  <c r="AF19"/>
  <c r="AV19"/>
  <c r="BL19"/>
  <c r="CB19"/>
  <c r="P20"/>
  <c r="AF20"/>
  <c r="AV20"/>
  <c r="BL20"/>
  <c r="CB20"/>
  <c r="P21"/>
  <c r="AF21"/>
  <c r="AV21"/>
  <c r="BL21"/>
  <c r="CB21"/>
  <c r="P22"/>
  <c r="AF22"/>
  <c r="AV22"/>
  <c r="BL22"/>
  <c r="CB22"/>
  <c r="P23"/>
  <c r="AF23"/>
  <c r="AV23"/>
  <c r="BL23"/>
  <c r="CB23"/>
  <c r="P24"/>
  <c r="AF24"/>
  <c r="AV24"/>
  <c r="BL24"/>
  <c r="CB24"/>
  <c r="P25"/>
  <c r="AF25"/>
  <c r="AV25"/>
  <c r="BL25"/>
  <c r="CB25"/>
  <c r="P26"/>
  <c r="AF26"/>
  <c r="AV26"/>
  <c r="BL26"/>
  <c r="CB26"/>
  <c r="P27"/>
  <c r="AF27"/>
  <c r="AV27"/>
  <c r="BL27"/>
  <c r="CB27"/>
  <c r="P28"/>
  <c r="AF28"/>
  <c r="AV28"/>
  <c r="BL28"/>
  <c r="CB28"/>
  <c r="P29"/>
  <c r="AF29"/>
  <c r="AV29"/>
  <c r="BL29"/>
  <c r="CB29"/>
  <c r="P30"/>
  <c r="AF30"/>
  <c r="AV30"/>
  <c r="BL30"/>
  <c r="CB30"/>
  <c r="P31"/>
  <c r="AF31"/>
  <c r="AV31"/>
  <c r="BL31"/>
  <c r="CB31"/>
  <c r="P32"/>
  <c r="AF32"/>
  <c r="AV32"/>
  <c r="BL32"/>
  <c r="CB32"/>
  <c r="P33"/>
  <c r="AF33"/>
  <c r="AV33"/>
  <c r="BL33"/>
  <c r="CB33"/>
  <c r="P34"/>
  <c r="AF34"/>
  <c r="AV34"/>
  <c r="BL34"/>
  <c r="CB34"/>
  <c r="P35"/>
  <c r="AF35"/>
  <c r="AV35"/>
  <c r="BL35"/>
  <c r="CB35"/>
  <c r="P36"/>
  <c r="AF36"/>
  <c r="AV36"/>
  <c r="BL36"/>
  <c r="CB36"/>
  <c r="P37"/>
  <c r="AF37"/>
  <c r="AV37"/>
  <c r="BL37"/>
  <c r="CB37"/>
  <c r="P38"/>
  <c r="AF38"/>
  <c r="AV38"/>
  <c r="BL38"/>
  <c r="CB38"/>
  <c r="P39"/>
  <c r="AF39"/>
  <c r="AV39"/>
  <c r="BL39"/>
  <c r="CB39"/>
  <c r="P40"/>
  <c r="AF40"/>
  <c r="AV40"/>
  <c r="BL40"/>
  <c r="CB40"/>
  <c r="P41"/>
  <c r="AF41"/>
  <c r="AV41"/>
  <c r="BL41"/>
  <c r="CB41"/>
  <c r="P42"/>
  <c r="AF42"/>
  <c r="AV42"/>
  <c r="BL42"/>
  <c r="CB42"/>
  <c r="P43"/>
  <c r="AF43"/>
  <c r="AV43"/>
  <c r="BL43"/>
  <c r="CB43"/>
  <c r="P44"/>
  <c r="AF44"/>
  <c r="AV44"/>
  <c r="BL44"/>
  <c r="CB44"/>
  <c r="P45"/>
  <c r="AF45"/>
  <c r="AV45"/>
  <c r="BL45"/>
  <c r="CB45"/>
  <c r="P46"/>
  <c r="AF46"/>
  <c r="AV46"/>
  <c r="BL46"/>
  <c r="CB46"/>
  <c r="P47"/>
  <c r="AF47"/>
  <c r="AV47"/>
  <c r="BL47"/>
  <c r="CB47"/>
  <c r="P48"/>
  <c r="AF48"/>
  <c r="AV48"/>
  <c r="BL48"/>
  <c r="CB48"/>
  <c r="P49"/>
  <c r="AF49"/>
  <c r="AV49"/>
  <c r="BL49"/>
  <c r="CB49"/>
  <c r="P50"/>
  <c r="AF50"/>
  <c r="AV50"/>
  <c r="BL50"/>
  <c r="CB50"/>
  <c r="P51"/>
  <c r="AF51"/>
  <c r="AV51"/>
  <c r="BL51"/>
  <c r="CB51"/>
  <c r="P52"/>
  <c r="AF52"/>
  <c r="AV52"/>
  <c r="BL52"/>
  <c r="CB52"/>
  <c r="P53"/>
  <c r="AF53"/>
  <c r="AV53"/>
  <c r="BL53"/>
  <c r="CB53"/>
  <c r="P54"/>
  <c r="AF54"/>
  <c r="AV54"/>
  <c r="BL54"/>
  <c r="CB54"/>
  <c r="P55"/>
  <c r="AF55"/>
  <c r="AV55"/>
  <c r="BL55"/>
  <c r="CB55"/>
  <c r="P56"/>
  <c r="AF56"/>
  <c r="AV56"/>
  <c r="Y12"/>
  <c r="BE12"/>
  <c r="I13"/>
  <c r="AO13"/>
  <c r="BU13"/>
  <c r="Y14"/>
  <c r="BE14"/>
  <c r="I15"/>
  <c r="AO15"/>
  <c r="BU15"/>
  <c r="B12"/>
  <c r="R12"/>
  <c r="AH12"/>
  <c r="AX12"/>
  <c r="BN12"/>
  <c r="B13"/>
  <c r="R13"/>
  <c r="AH13"/>
  <c r="AX13"/>
  <c r="BN13"/>
  <c r="B14"/>
  <c r="R14"/>
  <c r="AH14"/>
  <c r="AX14"/>
  <c r="BN14"/>
  <c r="B15"/>
  <c r="R15"/>
  <c r="AH15"/>
  <c r="AX15"/>
  <c r="BN15"/>
  <c r="B16"/>
  <c r="R16"/>
  <c r="AH16"/>
  <c r="AX16"/>
  <c r="BN16"/>
  <c r="B17"/>
  <c r="R17"/>
  <c r="AH17"/>
  <c r="AX17"/>
  <c r="BN17"/>
  <c r="C12"/>
  <c r="S12"/>
  <c r="AI12"/>
  <c r="AY12"/>
  <c r="BO12"/>
  <c r="C13"/>
  <c r="S13"/>
  <c r="AI13"/>
  <c r="AY13"/>
  <c r="BO13"/>
  <c r="C14"/>
  <c r="S14"/>
  <c r="AI14"/>
  <c r="AY14"/>
  <c r="BO14"/>
  <c r="C15"/>
  <c r="S15"/>
  <c r="AI15"/>
  <c r="AY15"/>
  <c r="BO15"/>
  <c r="C16"/>
  <c r="S16"/>
  <c r="AI16"/>
  <c r="AY16"/>
  <c r="BO16"/>
  <c r="C17"/>
  <c r="S17"/>
  <c r="T12"/>
  <c r="AZ12"/>
  <c r="D13"/>
  <c r="AJ13"/>
  <c r="BP13"/>
  <c r="T14"/>
  <c r="AZ14"/>
  <c r="D15"/>
  <c r="AJ15"/>
  <c r="BP15"/>
  <c r="T16"/>
  <c r="AZ16"/>
  <c r="D17"/>
  <c r="AF17"/>
  <c r="BA17"/>
  <c r="BW17"/>
  <c r="L18"/>
  <c r="AB18"/>
  <c r="AR18"/>
  <c r="BH18"/>
  <c r="BX18"/>
  <c r="L19"/>
  <c r="AB19"/>
  <c r="AR19"/>
  <c r="BH19"/>
  <c r="BX19"/>
  <c r="L20"/>
  <c r="AB20"/>
  <c r="AR20"/>
  <c r="BH20"/>
  <c r="BX20"/>
  <c r="L21"/>
  <c r="AB21"/>
  <c r="AR21"/>
  <c r="BH21"/>
  <c r="BX21"/>
  <c r="L22"/>
  <c r="AB22"/>
  <c r="AR22"/>
  <c r="BH22"/>
  <c r="BX22"/>
  <c r="L23"/>
  <c r="AB23"/>
  <c r="AR23"/>
  <c r="BH23"/>
  <c r="BX23"/>
  <c r="L24"/>
  <c r="AB24"/>
  <c r="AR24"/>
  <c r="BH24"/>
  <c r="BX24"/>
  <c r="L25"/>
  <c r="AB25"/>
  <c r="AR25"/>
  <c r="BH25"/>
  <c r="BX25"/>
  <c r="L26"/>
  <c r="AB26"/>
  <c r="AR26"/>
  <c r="BH26"/>
  <c r="BX26"/>
  <c r="L27"/>
  <c r="AB27"/>
  <c r="AR27"/>
  <c r="BH27"/>
  <c r="BX27"/>
  <c r="L28"/>
  <c r="AB28"/>
  <c r="AR28"/>
  <c r="BH28"/>
  <c r="BX28"/>
  <c r="L29"/>
  <c r="AB29"/>
  <c r="AR29"/>
  <c r="BH29"/>
  <c r="BX29"/>
  <c r="L30"/>
  <c r="AB30"/>
  <c r="AR30"/>
  <c r="BH30"/>
  <c r="BX30"/>
  <c r="L31"/>
  <c r="AB31"/>
  <c r="AR31"/>
  <c r="BH31"/>
  <c r="BX31"/>
  <c r="L32"/>
  <c r="AB32"/>
  <c r="AR32"/>
  <c r="BH32"/>
  <c r="BX32"/>
  <c r="L33"/>
  <c r="AB33"/>
  <c r="AR33"/>
  <c r="BH33"/>
  <c r="BX33"/>
  <c r="L34"/>
  <c r="AB34"/>
  <c r="AR34"/>
  <c r="BH34"/>
  <c r="BX34"/>
  <c r="L35"/>
  <c r="AB35"/>
  <c r="AR35"/>
  <c r="BH35"/>
  <c r="BX35"/>
  <c r="L36"/>
  <c r="AB36"/>
  <c r="AR36"/>
  <c r="BH36"/>
  <c r="BX36"/>
  <c r="L37"/>
  <c r="AB37"/>
  <c r="AR37"/>
  <c r="BH37"/>
  <c r="BX37"/>
  <c r="L38"/>
  <c r="AB38"/>
  <c r="AR38"/>
  <c r="BH38"/>
  <c r="BX38"/>
  <c r="L39"/>
  <c r="AB39"/>
  <c r="AR39"/>
  <c r="BH39"/>
  <c r="BX39"/>
  <c r="L40"/>
  <c r="AB40"/>
  <c r="AR40"/>
  <c r="BH40"/>
  <c r="BX40"/>
  <c r="L41"/>
  <c r="AB41"/>
  <c r="AR41"/>
  <c r="BH41"/>
  <c r="BX41"/>
  <c r="L42"/>
  <c r="AB42"/>
  <c r="AR42"/>
  <c r="BH42"/>
  <c r="BX42"/>
  <c r="L43"/>
  <c r="AB43"/>
  <c r="AR43"/>
  <c r="BH43"/>
  <c r="BX43"/>
  <c r="L44"/>
  <c r="AB44"/>
  <c r="AR44"/>
  <c r="BH44"/>
  <c r="BX44"/>
  <c r="L45"/>
  <c r="AB45"/>
  <c r="AR45"/>
  <c r="BH45"/>
  <c r="BX45"/>
  <c r="L46"/>
  <c r="AB46"/>
  <c r="AR46"/>
  <c r="BH46"/>
  <c r="BX46"/>
  <c r="L47"/>
  <c r="AB47"/>
  <c r="AR47"/>
  <c r="BH47"/>
  <c r="BX47"/>
  <c r="L48"/>
  <c r="AB48"/>
  <c r="AR48"/>
  <c r="BH48"/>
  <c r="BX48"/>
  <c r="L49"/>
  <c r="AB49"/>
  <c r="AR49"/>
  <c r="BH49"/>
  <c r="BX49"/>
  <c r="L50"/>
  <c r="AB50"/>
  <c r="AR50"/>
  <c r="BH50"/>
  <c r="BX50"/>
  <c r="L51"/>
  <c r="AB51"/>
  <c r="AR51"/>
  <c r="BH51"/>
  <c r="BX51"/>
  <c r="L52"/>
  <c r="AB52"/>
  <c r="AR52"/>
  <c r="BH52"/>
  <c r="BX52"/>
  <c r="L53"/>
  <c r="AB53"/>
  <c r="AR53"/>
  <c r="BH53"/>
  <c r="BX53"/>
  <c r="L54"/>
  <c r="AB54"/>
  <c r="AR54"/>
  <c r="BH54"/>
  <c r="BX54"/>
  <c r="L55"/>
  <c r="AB55"/>
  <c r="AR55"/>
  <c r="BH55"/>
  <c r="BX55"/>
  <c r="L56"/>
  <c r="AB56"/>
  <c r="AR56"/>
  <c r="Q12"/>
  <c r="AW12"/>
  <c r="CC12"/>
  <c r="AG13"/>
  <c r="BM13"/>
  <c r="Q14"/>
  <c r="AW14"/>
  <c r="CC14"/>
  <c r="AG15"/>
  <c r="BM15"/>
  <c r="Q16"/>
  <c r="AW16"/>
  <c r="CC16"/>
  <c r="AE17"/>
  <c r="AZ17"/>
  <c r="BU17"/>
  <c r="K18"/>
  <c r="AA18"/>
  <c r="AQ18"/>
  <c r="BG18"/>
  <c r="BW18"/>
  <c r="K19"/>
  <c r="AA19"/>
  <c r="AQ19"/>
  <c r="BG19"/>
  <c r="BW19"/>
  <c r="K20"/>
  <c r="AA20"/>
  <c r="AQ20"/>
  <c r="BG20"/>
  <c r="BW20"/>
  <c r="K21"/>
  <c r="AA21"/>
  <c r="AQ21"/>
  <c r="BG21"/>
  <c r="BW21"/>
  <c r="K22"/>
  <c r="AA22"/>
  <c r="AQ22"/>
  <c r="BG22"/>
  <c r="BW22"/>
  <c r="K23"/>
  <c r="AA23"/>
  <c r="AQ23"/>
  <c r="BG23"/>
  <c r="BW23"/>
  <c r="K24"/>
  <c r="AA24"/>
  <c r="AQ24"/>
  <c r="X12"/>
  <c r="BD12"/>
  <c r="H13"/>
  <c r="AN13"/>
  <c r="BT13"/>
  <c r="X14"/>
  <c r="BD14"/>
  <c r="H15"/>
  <c r="AN15"/>
  <c r="BT15"/>
  <c r="X16"/>
  <c r="BD16"/>
  <c r="H17"/>
  <c r="AI17"/>
  <c r="BD17"/>
  <c r="BY17"/>
  <c r="N18"/>
  <c r="AD18"/>
  <c r="AT18"/>
  <c r="BJ18"/>
  <c r="BZ18"/>
  <c r="N19"/>
  <c r="AD19"/>
  <c r="AT19"/>
  <c r="BJ19"/>
  <c r="BZ19"/>
  <c r="N20"/>
  <c r="AD20"/>
  <c r="AT20"/>
  <c r="BJ20"/>
  <c r="BZ20"/>
  <c r="N21"/>
  <c r="AD21"/>
  <c r="AT21"/>
  <c r="BJ21"/>
  <c r="BZ21"/>
  <c r="N22"/>
  <c r="AD22"/>
  <c r="AT22"/>
  <c r="BJ22"/>
  <c r="BZ22"/>
  <c r="N23"/>
  <c r="AD23"/>
  <c r="AC12"/>
  <c r="BI12"/>
  <c r="M13"/>
  <c r="AS13"/>
  <c r="BY13"/>
  <c r="AC14"/>
  <c r="BI14"/>
  <c r="M15"/>
  <c r="AS15"/>
  <c r="BY15"/>
  <c r="AC16"/>
  <c r="BI16"/>
  <c r="M17"/>
  <c r="AM17"/>
  <c r="BH17"/>
  <c r="CC17"/>
  <c r="Q18"/>
  <c r="AG18"/>
  <c r="AW18"/>
  <c r="BM18"/>
  <c r="CC18"/>
  <c r="Q19"/>
  <c r="AG19"/>
  <c r="AW19"/>
  <c r="BM19"/>
  <c r="CC19"/>
  <c r="Q20"/>
  <c r="AG20"/>
  <c r="AW20"/>
  <c r="BM20"/>
  <c r="CC20"/>
  <c r="Q21"/>
  <c r="AG21"/>
  <c r="AW21"/>
  <c r="BM21"/>
  <c r="CC21"/>
  <c r="Q22"/>
  <c r="AG22"/>
  <c r="AW22"/>
  <c r="BM22"/>
  <c r="CC22"/>
  <c r="Q23"/>
  <c r="AG23"/>
  <c r="AW23"/>
  <c r="BM23"/>
  <c r="CC23"/>
  <c r="Q24"/>
  <c r="AG24"/>
  <c r="AW24"/>
  <c r="BM24"/>
  <c r="CC24"/>
  <c r="Q25"/>
  <c r="AG25"/>
  <c r="AW25"/>
  <c r="BM25"/>
  <c r="CC25"/>
  <c r="Q26"/>
  <c r="AG26"/>
  <c r="AW26"/>
  <c r="BM26"/>
  <c r="CC26"/>
  <c r="Q27"/>
  <c r="AG27"/>
  <c r="AW27"/>
  <c r="BM27"/>
  <c r="CC27"/>
  <c r="Q28"/>
  <c r="AG28"/>
  <c r="AW28"/>
  <c r="BM28"/>
  <c r="CC28"/>
  <c r="Q29"/>
  <c r="AG29"/>
  <c r="AW29"/>
  <c r="BM29"/>
  <c r="CC29"/>
  <c r="Q30"/>
  <c r="AG30"/>
  <c r="AW30"/>
  <c r="BM30"/>
  <c r="CC30"/>
  <c r="Q31"/>
  <c r="AG31"/>
  <c r="AW31"/>
  <c r="BM31"/>
  <c r="CC31"/>
  <c r="Q32"/>
  <c r="AG32"/>
  <c r="AW32"/>
  <c r="BM32"/>
  <c r="CC32"/>
  <c r="Q33"/>
  <c r="AG33"/>
  <c r="AW33"/>
  <c r="BM33"/>
  <c r="CC33"/>
  <c r="Q34"/>
  <c r="AG34"/>
  <c r="AW34"/>
  <c r="BM34"/>
  <c r="CC34"/>
  <c r="Q35"/>
  <c r="AG35"/>
  <c r="AW35"/>
  <c r="BM35"/>
  <c r="CC35"/>
  <c r="Q36"/>
  <c r="AG36"/>
  <c r="AW36"/>
  <c r="BM36"/>
  <c r="CC36"/>
  <c r="Q37"/>
  <c r="AG37"/>
  <c r="AW37"/>
  <c r="BM37"/>
  <c r="CC37"/>
  <c r="Q38"/>
  <c r="AG38"/>
  <c r="AW38"/>
  <c r="BM38"/>
  <c r="CC38"/>
  <c r="Q39"/>
  <c r="AG39"/>
  <c r="AW39"/>
  <c r="BM39"/>
  <c r="CC39"/>
  <c r="Q40"/>
  <c r="AG40"/>
  <c r="AW40"/>
  <c r="BM40"/>
  <c r="CC40"/>
  <c r="Q41"/>
  <c r="AG41"/>
  <c r="AW41"/>
  <c r="BM41"/>
  <c r="CC41"/>
  <c r="Q42"/>
  <c r="AG42"/>
  <c r="AW42"/>
  <c r="BM42"/>
  <c r="CC42"/>
  <c r="Q43"/>
  <c r="AG43"/>
  <c r="AW43"/>
  <c r="BM43"/>
  <c r="CC43"/>
  <c r="Q44"/>
  <c r="AG44"/>
  <c r="AW44"/>
  <c r="BM44"/>
  <c r="CC44"/>
  <c r="Q45"/>
  <c r="AG45"/>
  <c r="AW45"/>
  <c r="BM45"/>
  <c r="CC45"/>
  <c r="Q46"/>
  <c r="AG46"/>
  <c r="AW46"/>
  <c r="BM46"/>
  <c r="CC46"/>
  <c r="Q47"/>
  <c r="AG47"/>
  <c r="AW47"/>
  <c r="BM47"/>
  <c r="CC47"/>
  <c r="Q48"/>
  <c r="AG48"/>
  <c r="AW48"/>
  <c r="BM48"/>
  <c r="CC48"/>
  <c r="Q49"/>
  <c r="AG49"/>
  <c r="AW49"/>
  <c r="BM49"/>
  <c r="CC49"/>
  <c r="Q50"/>
  <c r="AG50"/>
  <c r="AW50"/>
  <c r="BM50"/>
  <c r="CC50"/>
  <c r="Q51"/>
  <c r="AG51"/>
  <c r="AW51"/>
  <c r="BM51"/>
  <c r="CC51"/>
  <c r="Q52"/>
  <c r="AG52"/>
  <c r="AW52"/>
  <c r="BM52"/>
  <c r="CC52"/>
  <c r="Q53"/>
  <c r="AG53"/>
  <c r="AW53"/>
  <c r="BM53"/>
  <c r="CC53"/>
  <c r="Q54"/>
  <c r="AG54"/>
  <c r="AW54"/>
  <c r="BM54"/>
  <c r="CC54"/>
  <c r="Q55"/>
  <c r="AG55"/>
  <c r="AW55"/>
  <c r="BM55"/>
  <c r="CC55"/>
  <c r="Q56"/>
  <c r="AG56"/>
  <c r="AW56"/>
  <c r="BJ23"/>
  <c r="AT24"/>
  <c r="CA24"/>
  <c r="AE25"/>
  <c r="BK25"/>
  <c r="O26"/>
  <c r="AU26"/>
  <c r="CA26"/>
  <c r="AE27"/>
  <c r="BK27"/>
  <c r="AJ17"/>
  <c r="AE18"/>
  <c r="O19"/>
  <c r="CA19"/>
  <c r="BK20"/>
  <c r="AU21"/>
  <c r="AE22"/>
  <c r="O23"/>
  <c r="CA23"/>
  <c r="AF12"/>
  <c r="CB13"/>
  <c r="AV15"/>
  <c r="P17"/>
  <c r="R18"/>
  <c r="B19"/>
  <c r="BN19"/>
  <c r="AX20"/>
  <c r="AH21"/>
  <c r="R22"/>
  <c r="BB22"/>
  <c r="BV22"/>
  <c r="R23"/>
  <c r="M12"/>
  <c r="BA12"/>
  <c r="U13"/>
  <c r="BI13"/>
  <c r="U14"/>
  <c r="BQ14"/>
  <c r="AC15"/>
  <c r="BQ15"/>
  <c r="AK16"/>
  <c r="BY16"/>
  <c r="AG17"/>
  <c r="BM17"/>
  <c r="I18"/>
  <c r="AC18"/>
  <c r="BA18"/>
  <c r="BU18"/>
  <c r="M19"/>
  <c r="AK19"/>
  <c r="BE19"/>
  <c r="BY19"/>
  <c r="U20"/>
  <c r="AO20"/>
  <c r="BI20"/>
  <c r="E21"/>
  <c r="Y21"/>
  <c r="AS21"/>
  <c r="BQ21"/>
  <c r="I22"/>
  <c r="AC22"/>
  <c r="BA22"/>
  <c r="BU22"/>
  <c r="M23"/>
  <c r="AK23"/>
  <c r="BE23"/>
  <c r="BY23"/>
  <c r="U24"/>
  <c r="AO24"/>
  <c r="BI24"/>
  <c r="E25"/>
  <c r="Y25"/>
  <c r="AS25"/>
  <c r="BQ25"/>
  <c r="I26"/>
  <c r="AC26"/>
  <c r="BA26"/>
  <c r="BU26"/>
  <c r="M27"/>
  <c r="AK27"/>
  <c r="BE27"/>
  <c r="BY27"/>
  <c r="U28"/>
  <c r="AO28"/>
  <c r="BI28"/>
  <c r="E29"/>
  <c r="Y29"/>
  <c r="AS29"/>
  <c r="BQ29"/>
  <c r="I30"/>
  <c r="AC30"/>
  <c r="BA30"/>
  <c r="BU30"/>
  <c r="M31"/>
  <c r="AK31"/>
  <c r="BE31"/>
  <c r="BY31"/>
  <c r="U32"/>
  <c r="AO32"/>
  <c r="BI32"/>
  <c r="E33"/>
  <c r="Y33"/>
  <c r="AS33"/>
  <c r="BQ33"/>
  <c r="I34"/>
  <c r="AC34"/>
  <c r="BA34"/>
  <c r="BU34"/>
  <c r="M35"/>
  <c r="AK35"/>
  <c r="BE35"/>
  <c r="BY35"/>
  <c r="U36"/>
  <c r="AO36"/>
  <c r="BI36"/>
  <c r="E37"/>
  <c r="Y37"/>
  <c r="AS37"/>
  <c r="BQ37"/>
  <c r="I38"/>
  <c r="AC38"/>
  <c r="BA38"/>
  <c r="BU38"/>
  <c r="M39"/>
  <c r="AK39"/>
  <c r="BE39"/>
  <c r="BY39"/>
  <c r="U40"/>
  <c r="AO40"/>
  <c r="BI40"/>
  <c r="E41"/>
  <c r="Y41"/>
  <c r="AS41"/>
  <c r="BQ41"/>
  <c r="I42"/>
  <c r="AC42"/>
  <c r="BA42"/>
  <c r="BU42"/>
  <c r="M43"/>
  <c r="AK43"/>
  <c r="BE43"/>
  <c r="BY43"/>
  <c r="U44"/>
  <c r="AO44"/>
  <c r="BI44"/>
  <c r="E45"/>
  <c r="Y45"/>
  <c r="AS45"/>
  <c r="BQ45"/>
  <c r="I46"/>
  <c r="AC46"/>
  <c r="BA46"/>
  <c r="BU46"/>
  <c r="M47"/>
  <c r="AK47"/>
  <c r="BE47"/>
  <c r="BY47"/>
  <c r="U48"/>
  <c r="AO48"/>
  <c r="BI48"/>
  <c r="E49"/>
  <c r="Y49"/>
  <c r="AS49"/>
  <c r="BQ49"/>
  <c r="I50"/>
  <c r="AC50"/>
  <c r="BA50"/>
  <c r="BU50"/>
  <c r="M51"/>
  <c r="AK51"/>
  <c r="BE51"/>
  <c r="BY51"/>
  <c r="U52"/>
  <c r="AO52"/>
  <c r="BI52"/>
  <c r="E53"/>
  <c r="Y53"/>
  <c r="AS53"/>
  <c r="BQ53"/>
  <c r="I54"/>
  <c r="AC54"/>
  <c r="BA54"/>
  <c r="BU54"/>
  <c r="M55"/>
  <c r="AK55"/>
  <c r="BE55"/>
  <c r="BY55"/>
  <c r="U56"/>
  <c r="AO56"/>
  <c r="AT23"/>
  <c r="BC24"/>
  <c r="O25"/>
  <c r="BC25"/>
  <c r="W26"/>
  <c r="BK26"/>
  <c r="W27"/>
  <c r="BS27"/>
  <c r="W28"/>
  <c r="BC28"/>
  <c r="G29"/>
  <c r="AM29"/>
  <c r="BS29"/>
  <c r="W30"/>
  <c r="BC30"/>
  <c r="G31"/>
  <c r="AM31"/>
  <c r="BS31"/>
  <c r="W32"/>
  <c r="BC32"/>
  <c r="G33"/>
  <c r="AM33"/>
  <c r="BS33"/>
  <c r="W34"/>
  <c r="BC34"/>
  <c r="G35"/>
  <c r="AM35"/>
  <c r="BS35"/>
  <c r="W36"/>
  <c r="BC36"/>
  <c r="G37"/>
  <c r="AM37"/>
  <c r="BS37"/>
  <c r="W38"/>
  <c r="BC38"/>
  <c r="G39"/>
  <c r="AM39"/>
  <c r="BS39"/>
  <c r="W40"/>
  <c r="BC40"/>
  <c r="G41"/>
  <c r="AM41"/>
  <c r="BS41"/>
  <c r="W42"/>
  <c r="BC42"/>
  <c r="G43"/>
  <c r="AM43"/>
  <c r="BS43"/>
  <c r="W44"/>
  <c r="BC44"/>
  <c r="G45"/>
  <c r="AM45"/>
  <c r="BS45"/>
  <c r="W46"/>
  <c r="BC46"/>
  <c r="G47"/>
  <c r="AM47"/>
  <c r="BS47"/>
  <c r="W48"/>
  <c r="BC48"/>
  <c r="G49"/>
  <c r="AM49"/>
  <c r="BS49"/>
  <c r="W50"/>
  <c r="BC50"/>
  <c r="G51"/>
  <c r="AM51"/>
  <c r="BS51"/>
  <c r="W52"/>
  <c r="BC52"/>
  <c r="G53"/>
  <c r="AM53"/>
  <c r="BS53"/>
  <c r="W54"/>
  <c r="BC54"/>
  <c r="G55"/>
  <c r="AM55"/>
  <c r="BS55"/>
  <c r="W56"/>
  <c r="BC56"/>
  <c r="BT56"/>
  <c r="H57"/>
  <c r="X57"/>
  <c r="AN57"/>
  <c r="BD57"/>
  <c r="BT57"/>
  <c r="H58"/>
  <c r="X58"/>
  <c r="AN58"/>
  <c r="BD58"/>
  <c r="BT58"/>
  <c r="H59"/>
  <c r="X59"/>
  <c r="AN59"/>
  <c r="BD59"/>
  <c r="BT59"/>
  <c r="H60"/>
  <c r="X60"/>
  <c r="AN60"/>
  <c r="BD60"/>
  <c r="BT60"/>
  <c r="H61"/>
  <c r="X61"/>
  <c r="AN61"/>
  <c r="BD61"/>
  <c r="BT61"/>
  <c r="H62"/>
  <c r="X62"/>
  <c r="AN62"/>
  <c r="BD62"/>
  <c r="BT62"/>
  <c r="H63"/>
  <c r="X63"/>
  <c r="AN63"/>
  <c r="BD63"/>
  <c r="BT63"/>
  <c r="H64"/>
  <c r="X64"/>
  <c r="AN64"/>
  <c r="BD64"/>
  <c r="BT64"/>
  <c r="H65"/>
  <c r="X65"/>
  <c r="AN65"/>
  <c r="BD65"/>
  <c r="BT65"/>
  <c r="H66"/>
  <c r="X66"/>
  <c r="AN66"/>
  <c r="BD66"/>
  <c r="BT66"/>
  <c r="H67"/>
  <c r="X67"/>
  <c r="AN67"/>
  <c r="BD67"/>
  <c r="BT67"/>
  <c r="H68"/>
  <c r="X68"/>
  <c r="AN68"/>
  <c r="BD68"/>
  <c r="BT68"/>
  <c r="H69"/>
  <c r="X69"/>
  <c r="AN69"/>
  <c r="BD69"/>
  <c r="BT69"/>
  <c r="H70"/>
  <c r="X70"/>
  <c r="AN70"/>
  <c r="BD70"/>
  <c r="BT70"/>
  <c r="H71"/>
  <c r="X71"/>
  <c r="AN71"/>
  <c r="BD71"/>
  <c r="BT71"/>
  <c r="H72"/>
  <c r="X72"/>
  <c r="AN72"/>
  <c r="BD72"/>
  <c r="BT72"/>
  <c r="H73"/>
  <c r="X73"/>
  <c r="AN73"/>
  <c r="BD73"/>
  <c r="BT73"/>
  <c r="H74"/>
  <c r="X74"/>
  <c r="AN74"/>
  <c r="BD74"/>
  <c r="BT74"/>
  <c r="H75"/>
  <c r="X75"/>
  <c r="AN75"/>
  <c r="BD75"/>
  <c r="BT75"/>
  <c r="H76"/>
  <c r="X76"/>
  <c r="AN76"/>
  <c r="BD76"/>
  <c r="BT76"/>
  <c r="H77"/>
  <c r="X77"/>
  <c r="AN77"/>
  <c r="BD77"/>
  <c r="BT77"/>
  <c r="H78"/>
  <c r="X78"/>
  <c r="AN78"/>
  <c r="BD78"/>
  <c r="BT78"/>
  <c r="H79"/>
  <c r="X79"/>
  <c r="AN79"/>
  <c r="BD79"/>
  <c r="BT79"/>
  <c r="H80"/>
  <c r="X80"/>
  <c r="AN80"/>
  <c r="BD80"/>
  <c r="BT80"/>
  <c r="H81"/>
  <c r="X81"/>
  <c r="AN81"/>
  <c r="BD81"/>
  <c r="BT81"/>
  <c r="H82"/>
  <c r="X82"/>
  <c r="AN82"/>
  <c r="BD82"/>
  <c r="BT82"/>
  <c r="H83"/>
  <c r="X83"/>
  <c r="AN83"/>
  <c r="BD83"/>
  <c r="BT83"/>
  <c r="H84"/>
  <c r="X84"/>
  <c r="AN84"/>
  <c r="BD84"/>
  <c r="BT84"/>
  <c r="H85"/>
  <c r="X85"/>
  <c r="AN85"/>
  <c r="BD85"/>
  <c r="BT85"/>
  <c r="H86"/>
  <c r="X86"/>
  <c r="AN86"/>
  <c r="BD86"/>
  <c r="BT86"/>
  <c r="H87"/>
  <c r="X87"/>
  <c r="AN87"/>
  <c r="BD87"/>
  <c r="BT87"/>
  <c r="H88"/>
  <c r="X88"/>
  <c r="AN88"/>
  <c r="BD88"/>
  <c r="BT88"/>
  <c r="H89"/>
  <c r="X89"/>
  <c r="AN89"/>
  <c r="BD89"/>
  <c r="BT89"/>
  <c r="H90"/>
  <c r="X90"/>
  <c r="AN90"/>
  <c r="BD90"/>
  <c r="BT90"/>
  <c r="H91"/>
  <c r="X91"/>
  <c r="AN91"/>
  <c r="BV23"/>
  <c r="BB24"/>
  <c r="F25"/>
  <c r="AL25"/>
  <c r="BR25"/>
  <c r="V26"/>
  <c r="BB26"/>
  <c r="F27"/>
  <c r="AL27"/>
  <c r="BR27"/>
  <c r="V28"/>
  <c r="BB28"/>
  <c r="F29"/>
  <c r="AL29"/>
  <c r="BR29"/>
  <c r="V30"/>
  <c r="BB30"/>
  <c r="F31"/>
  <c r="AL31"/>
  <c r="BR31"/>
  <c r="V32"/>
  <c r="BB32"/>
  <c r="F33"/>
  <c r="AL33"/>
  <c r="BR33"/>
  <c r="V34"/>
  <c r="BB34"/>
  <c r="F35"/>
  <c r="AL35"/>
  <c r="BR35"/>
  <c r="V36"/>
  <c r="BB36"/>
  <c r="F37"/>
  <c r="AL37"/>
  <c r="BR37"/>
  <c r="V38"/>
  <c r="BB38"/>
  <c r="F39"/>
  <c r="AL39"/>
  <c r="BR39"/>
  <c r="V40"/>
  <c r="BB40"/>
  <c r="F41"/>
  <c r="AL41"/>
  <c r="BR41"/>
  <c r="V42"/>
  <c r="BB42"/>
  <c r="F43"/>
  <c r="AL43"/>
  <c r="BR43"/>
  <c r="V44"/>
  <c r="BB44"/>
  <c r="F45"/>
  <c r="AL45"/>
  <c r="BR45"/>
  <c r="V46"/>
  <c r="BB46"/>
  <c r="F47"/>
  <c r="AL47"/>
  <c r="BR47"/>
  <c r="V48"/>
  <c r="BB48"/>
  <c r="F49"/>
  <c r="AL49"/>
  <c r="BR49"/>
  <c r="V50"/>
  <c r="BB50"/>
  <c r="F51"/>
  <c r="AL51"/>
  <c r="BR51"/>
  <c r="V52"/>
  <c r="BB52"/>
  <c r="F53"/>
  <c r="AL53"/>
  <c r="BR53"/>
  <c r="V54"/>
  <c r="BB54"/>
  <c r="F55"/>
  <c r="AL55"/>
  <c r="BR55"/>
  <c r="V56"/>
  <c r="BB56"/>
  <c r="BS56"/>
  <c r="G57"/>
  <c r="W57"/>
  <c r="AM57"/>
  <c r="BC57"/>
  <c r="BS57"/>
  <c r="G58"/>
  <c r="W58"/>
  <c r="AM58"/>
  <c r="BC58"/>
  <c r="BS58"/>
  <c r="G59"/>
  <c r="W59"/>
  <c r="AM59"/>
  <c r="BC59"/>
  <c r="BS59"/>
  <c r="G60"/>
  <c r="W60"/>
  <c r="AM60"/>
  <c r="BC60"/>
  <c r="BS60"/>
  <c r="G61"/>
  <c r="W61"/>
  <c r="AM61"/>
  <c r="BC61"/>
  <c r="BS61"/>
  <c r="G62"/>
  <c r="W62"/>
  <c r="AM62"/>
  <c r="BC62"/>
  <c r="BS62"/>
  <c r="G63"/>
  <c r="W63"/>
  <c r="AM63"/>
  <c r="BC63"/>
  <c r="BS63"/>
  <c r="G64"/>
  <c r="W64"/>
  <c r="AM64"/>
  <c r="BC64"/>
  <c r="BS64"/>
  <c r="G65"/>
  <c r="W65"/>
  <c r="AM65"/>
  <c r="BC65"/>
  <c r="BS65"/>
  <c r="G66"/>
  <c r="W66"/>
  <c r="AM66"/>
  <c r="BC66"/>
  <c r="BS66"/>
  <c r="G67"/>
  <c r="W67"/>
  <c r="AM67"/>
  <c r="BC67"/>
  <c r="BS67"/>
  <c r="G68"/>
  <c r="W68"/>
  <c r="AM68"/>
  <c r="BC68"/>
  <c r="BS68"/>
  <c r="G69"/>
  <c r="W69"/>
  <c r="AM69"/>
  <c r="BC69"/>
  <c r="BS69"/>
  <c r="G70"/>
  <c r="W70"/>
  <c r="AM70"/>
  <c r="BC70"/>
  <c r="AL23"/>
  <c r="V24"/>
  <c r="BO24"/>
  <c r="S25"/>
  <c r="AY25"/>
  <c r="C26"/>
  <c r="AI26"/>
  <c r="BO26"/>
  <c r="S27"/>
  <c r="AY27"/>
  <c r="C28"/>
  <c r="AI28"/>
  <c r="BO28"/>
  <c r="S29"/>
  <c r="AY29"/>
  <c r="C30"/>
  <c r="AI30"/>
  <c r="BO30"/>
  <c r="S31"/>
  <c r="AY31"/>
  <c r="C32"/>
  <c r="AI32"/>
  <c r="BO32"/>
  <c r="S33"/>
  <c r="AY33"/>
  <c r="C34"/>
  <c r="AI34"/>
  <c r="BO34"/>
  <c r="S35"/>
  <c r="AY35"/>
  <c r="C36"/>
  <c r="AI36"/>
  <c r="BO36"/>
  <c r="S37"/>
  <c r="AY37"/>
  <c r="C38"/>
  <c r="AI38"/>
  <c r="BO38"/>
  <c r="S39"/>
  <c r="AY39"/>
  <c r="C40"/>
  <c r="AI40"/>
  <c r="BO40"/>
  <c r="S41"/>
  <c r="AY41"/>
  <c r="C42"/>
  <c r="AI42"/>
  <c r="BO42"/>
  <c r="S43"/>
  <c r="AY43"/>
  <c r="C44"/>
  <c r="AI44"/>
  <c r="BO44"/>
  <c r="S45"/>
  <c r="AY45"/>
  <c r="C46"/>
  <c r="AI46"/>
  <c r="BO46"/>
  <c r="S47"/>
  <c r="AY47"/>
  <c r="C48"/>
  <c r="AI48"/>
  <c r="BO48"/>
  <c r="S49"/>
  <c r="AY49"/>
  <c r="C50"/>
  <c r="AI50"/>
  <c r="BO50"/>
  <c r="S51"/>
  <c r="AY51"/>
  <c r="C52"/>
  <c r="AI52"/>
  <c r="BO52"/>
  <c r="S53"/>
  <c r="AY53"/>
  <c r="C54"/>
  <c r="AI54"/>
  <c r="BO54"/>
  <c r="S55"/>
  <c r="AY55"/>
  <c r="C56"/>
  <c r="AI56"/>
  <c r="BJ56"/>
  <c r="BZ56"/>
  <c r="N57"/>
  <c r="AD57"/>
  <c r="AT57"/>
  <c r="BJ57"/>
  <c r="BZ57"/>
  <c r="N58"/>
  <c r="AD58"/>
  <c r="AT58"/>
  <c r="BJ58"/>
  <c r="BZ58"/>
  <c r="N59"/>
  <c r="AD59"/>
  <c r="AT59"/>
  <c r="BJ59"/>
  <c r="BZ59"/>
  <c r="N60"/>
  <c r="AD60"/>
  <c r="AT60"/>
  <c r="BJ60"/>
  <c r="BZ60"/>
  <c r="N61"/>
  <c r="AD61"/>
  <c r="AT61"/>
  <c r="BJ61"/>
  <c r="BZ61"/>
  <c r="N62"/>
  <c r="AD62"/>
  <c r="AT62"/>
  <c r="BJ62"/>
  <c r="BZ62"/>
  <c r="N63"/>
  <c r="AD63"/>
  <c r="AT63"/>
  <c r="AH23"/>
  <c r="R24"/>
  <c r="BN24"/>
  <c r="R25"/>
  <c r="AX25"/>
  <c r="B26"/>
  <c r="AH26"/>
  <c r="BN26"/>
  <c r="R27"/>
  <c r="AX27"/>
  <c r="B28"/>
  <c r="AH28"/>
  <c r="BN28"/>
  <c r="R29"/>
  <c r="AX29"/>
  <c r="B30"/>
  <c r="AH30"/>
  <c r="BN30"/>
  <c r="R31"/>
  <c r="AX31"/>
  <c r="B32"/>
  <c r="AH32"/>
  <c r="BN32"/>
  <c r="R33"/>
  <c r="AX33"/>
  <c r="B34"/>
  <c r="AH34"/>
  <c r="BN34"/>
  <c r="R35"/>
  <c r="AX35"/>
  <c r="B36"/>
  <c r="AH36"/>
  <c r="BN36"/>
  <c r="R37"/>
  <c r="AX37"/>
  <c r="B38"/>
  <c r="AH38"/>
  <c r="BN38"/>
  <c r="R39"/>
  <c r="AX39"/>
  <c r="B40"/>
  <c r="AH40"/>
  <c r="BN40"/>
  <c r="R41"/>
  <c r="AX41"/>
  <c r="B42"/>
  <c r="AH42"/>
  <c r="BN42"/>
  <c r="R43"/>
  <c r="AX43"/>
  <c r="B44"/>
  <c r="AH44"/>
  <c r="BN44"/>
  <c r="R45"/>
  <c r="AX45"/>
  <c r="B46"/>
  <c r="AH46"/>
  <c r="BN46"/>
  <c r="R47"/>
  <c r="AX47"/>
  <c r="B48"/>
  <c r="AH48"/>
  <c r="BN48"/>
  <c r="R49"/>
  <c r="AX49"/>
  <c r="B50"/>
  <c r="AH50"/>
  <c r="BN50"/>
  <c r="R51"/>
  <c r="AX51"/>
  <c r="B52"/>
  <c r="AH52"/>
  <c r="BN52"/>
  <c r="R53"/>
  <c r="AX53"/>
  <c r="B54"/>
  <c r="AH54"/>
  <c r="BN54"/>
  <c r="R55"/>
  <c r="AX55"/>
  <c r="B56"/>
  <c r="AH56"/>
  <c r="BI56"/>
  <c r="BY56"/>
  <c r="M57"/>
  <c r="AC57"/>
  <c r="AS57"/>
  <c r="BI57"/>
  <c r="BY57"/>
  <c r="M58"/>
  <c r="AC58"/>
  <c r="AS58"/>
  <c r="BI58"/>
  <c r="BY58"/>
  <c r="M59"/>
  <c r="AC59"/>
  <c r="AS59"/>
  <c r="BI59"/>
  <c r="BY59"/>
  <c r="M60"/>
  <c r="AC60"/>
  <c r="AS60"/>
  <c r="BI60"/>
  <c r="BY60"/>
  <c r="M61"/>
  <c r="AC61"/>
  <c r="AS61"/>
  <c r="BI61"/>
  <c r="BY61"/>
  <c r="M62"/>
  <c r="AC62"/>
  <c r="AS62"/>
  <c r="BI62"/>
  <c r="BY62"/>
  <c r="M63"/>
  <c r="AC63"/>
  <c r="AS63"/>
  <c r="BI63"/>
  <c r="BY63"/>
  <c r="M64"/>
  <c r="AC64"/>
  <c r="AS64"/>
  <c r="BI64"/>
  <c r="BY64"/>
  <c r="M65"/>
  <c r="AC65"/>
  <c r="AS65"/>
  <c r="BI65"/>
  <c r="BY65"/>
  <c r="M66"/>
  <c r="AC66"/>
  <c r="AS66"/>
  <c r="BI66"/>
  <c r="BY66"/>
  <c r="M67"/>
  <c r="AC67"/>
  <c r="AS67"/>
  <c r="BI67"/>
  <c r="BY67"/>
  <c r="M68"/>
  <c r="AC68"/>
  <c r="AS68"/>
  <c r="BI68"/>
  <c r="BY68"/>
  <c r="M69"/>
  <c r="AC69"/>
  <c r="AS69"/>
  <c r="BI69"/>
  <c r="BY69"/>
  <c r="M70"/>
  <c r="AC70"/>
  <c r="AS70"/>
  <c r="BI70"/>
  <c r="BY70"/>
  <c r="M71"/>
  <c r="AC71"/>
  <c r="AS71"/>
  <c r="BI71"/>
  <c r="BY71"/>
  <c r="M72"/>
  <c r="AC72"/>
  <c r="AS72"/>
  <c r="BI72"/>
  <c r="BY72"/>
  <c r="M73"/>
  <c r="AC73"/>
  <c r="AS73"/>
  <c r="BI73"/>
  <c r="BY73"/>
  <c r="M74"/>
  <c r="AC74"/>
  <c r="AS74"/>
  <c r="BI74"/>
  <c r="BY74"/>
  <c r="M75"/>
  <c r="AC75"/>
  <c r="AS75"/>
  <c r="BI75"/>
  <c r="BY75"/>
  <c r="M76"/>
  <c r="AC76"/>
  <c r="AS76"/>
  <c r="BI76"/>
  <c r="BY76"/>
  <c r="M77"/>
  <c r="AC77"/>
  <c r="AS77"/>
  <c r="BI77"/>
  <c r="BY77"/>
  <c r="M78"/>
  <c r="AC78"/>
  <c r="AS78"/>
  <c r="BI78"/>
  <c r="BY78"/>
  <c r="M79"/>
  <c r="AC79"/>
  <c r="AS79"/>
  <c r="BI79"/>
  <c r="BY79"/>
  <c r="M80"/>
  <c r="AC80"/>
  <c r="AS80"/>
  <c r="BI80"/>
  <c r="BY80"/>
  <c r="M81"/>
  <c r="AC81"/>
  <c r="AS81"/>
  <c r="BI81"/>
  <c r="BY81"/>
  <c r="M82"/>
  <c r="AC82"/>
  <c r="AS82"/>
  <c r="BI82"/>
  <c r="BY82"/>
  <c r="M83"/>
  <c r="AC83"/>
  <c r="AS83"/>
  <c r="BI83"/>
  <c r="BY83"/>
  <c r="M84"/>
  <c r="AC84"/>
  <c r="AS84"/>
  <c r="BI84"/>
  <c r="BY84"/>
  <c r="M85"/>
  <c r="AC85"/>
  <c r="AS85"/>
  <c r="BI85"/>
  <c r="BY85"/>
  <c r="M86"/>
  <c r="AC86"/>
  <c r="AS86"/>
  <c r="BI86"/>
  <c r="BY86"/>
  <c r="M87"/>
  <c r="AC87"/>
  <c r="AS87"/>
  <c r="BI87"/>
  <c r="BY87"/>
  <c r="M88"/>
  <c r="AC88"/>
  <c r="AS88"/>
  <c r="BI88"/>
  <c r="BY88"/>
  <c r="M89"/>
  <c r="AC89"/>
  <c r="AS89"/>
  <c r="BI89"/>
  <c r="BY89"/>
  <c r="M90"/>
  <c r="AC90"/>
  <c r="AS90"/>
  <c r="BI90"/>
  <c r="BY90"/>
  <c r="M91"/>
  <c r="AC91"/>
  <c r="AS91"/>
  <c r="BI91"/>
  <c r="BY91"/>
  <c r="M92"/>
  <c r="AC92"/>
  <c r="J64"/>
  <c r="BV64"/>
  <c r="BF65"/>
  <c r="AP66"/>
  <c r="Z67"/>
  <c r="J68"/>
  <c r="BV68"/>
  <c r="BF69"/>
  <c r="AP70"/>
  <c r="G71"/>
  <c r="AM71"/>
  <c r="BS71"/>
  <c r="W72"/>
  <c r="BC72"/>
  <c r="G73"/>
  <c r="AM73"/>
  <c r="BS73"/>
  <c r="W74"/>
  <c r="BC74"/>
  <c r="G75"/>
  <c r="AM75"/>
  <c r="BS75"/>
  <c r="W76"/>
  <c r="BC76"/>
  <c r="G77"/>
  <c r="AM77"/>
  <c r="BS77"/>
  <c r="W78"/>
  <c r="BC78"/>
  <c r="G79"/>
  <c r="AM79"/>
  <c r="BS79"/>
  <c r="W80"/>
  <c r="BC80"/>
  <c r="G81"/>
  <c r="AM81"/>
  <c r="BS81"/>
  <c r="W82"/>
  <c r="BC82"/>
  <c r="G83"/>
  <c r="AM83"/>
  <c r="BS83"/>
  <c r="W84"/>
  <c r="BC84"/>
  <c r="G85"/>
  <c r="AM85"/>
  <c r="BS85"/>
  <c r="W86"/>
  <c r="BC86"/>
  <c r="G87"/>
  <c r="AM87"/>
  <c r="BS87"/>
  <c r="W88"/>
  <c r="BC88"/>
  <c r="G89"/>
  <c r="AM89"/>
  <c r="BS89"/>
  <c r="W90"/>
  <c r="BC90"/>
  <c r="G91"/>
  <c r="AM91"/>
  <c r="BK91"/>
  <c r="D92"/>
  <c r="Z92"/>
  <c r="AS92"/>
  <c r="BI92"/>
  <c r="BY92"/>
  <c r="M93"/>
  <c r="AC93"/>
  <c r="AS93"/>
  <c r="BI93"/>
  <c r="BY93"/>
  <c r="M94"/>
  <c r="AC94"/>
  <c r="AS94"/>
  <c r="BI94"/>
  <c r="BY94"/>
  <c r="M95"/>
  <c r="AC95"/>
  <c r="AS95"/>
  <c r="BI95"/>
  <c r="BY95"/>
  <c r="M96"/>
  <c r="AC96"/>
  <c r="AS96"/>
  <c r="BI96"/>
  <c r="BY96"/>
  <c r="M97"/>
  <c r="AC97"/>
  <c r="AS97"/>
  <c r="BI97"/>
  <c r="BY97"/>
  <c r="M98"/>
  <c r="AC98"/>
  <c r="AS98"/>
  <c r="BI98"/>
  <c r="BY98"/>
  <c r="M99"/>
  <c r="AC99"/>
  <c r="AS99"/>
  <c r="BI99"/>
  <c r="BY99"/>
  <c r="V64"/>
  <c r="F65"/>
  <c r="BR65"/>
  <c r="BB66"/>
  <c r="AL67"/>
  <c r="V68"/>
  <c r="F69"/>
  <c r="BR69"/>
  <c r="BB70"/>
  <c r="N71"/>
  <c r="AT71"/>
  <c r="BZ71"/>
  <c r="AD72"/>
  <c r="BJ72"/>
  <c r="N73"/>
  <c r="AT73"/>
  <c r="BZ73"/>
  <c r="AD74"/>
  <c r="BJ74"/>
  <c r="N75"/>
  <c r="AT75"/>
  <c r="BZ75"/>
  <c r="AD76"/>
  <c r="BJ76"/>
  <c r="N77"/>
  <c r="AT77"/>
  <c r="BZ77"/>
  <c r="AD78"/>
  <c r="BJ78"/>
  <c r="N79"/>
  <c r="AT79"/>
  <c r="BZ79"/>
  <c r="AD80"/>
  <c r="BJ80"/>
  <c r="N81"/>
  <c r="AT81"/>
  <c r="BZ81"/>
  <c r="AD82"/>
  <c r="BJ82"/>
  <c r="N83"/>
  <c r="AT83"/>
  <c r="BZ83"/>
  <c r="AD84"/>
  <c r="BJ84"/>
  <c r="N85"/>
  <c r="AT85"/>
  <c r="BZ85"/>
  <c r="AD86"/>
  <c r="BJ86"/>
  <c r="N87"/>
  <c r="AT87"/>
  <c r="BZ87"/>
  <c r="AD88"/>
  <c r="BJ88"/>
  <c r="N89"/>
  <c r="AT89"/>
  <c r="BZ89"/>
  <c r="AD90"/>
  <c r="BJ90"/>
  <c r="N91"/>
  <c r="AT91"/>
  <c r="BO91"/>
  <c r="H92"/>
  <c r="AD92"/>
  <c r="AV92"/>
  <c r="BL92"/>
  <c r="CB92"/>
  <c r="P93"/>
  <c r="AF93"/>
  <c r="AV93"/>
  <c r="BL93"/>
  <c r="CB93"/>
  <c r="P94"/>
  <c r="AF94"/>
  <c r="AV94"/>
  <c r="BL94"/>
  <c r="CB94"/>
  <c r="P95"/>
  <c r="AF95"/>
  <c r="AV95"/>
  <c r="BL95"/>
  <c r="CB95"/>
  <c r="P96"/>
  <c r="AF96"/>
  <c r="AV96"/>
  <c r="BL96"/>
  <c r="CB96"/>
  <c r="P97"/>
  <c r="AF97"/>
  <c r="AV97"/>
  <c r="BL97"/>
  <c r="CB97"/>
  <c r="P98"/>
  <c r="AF98"/>
  <c r="AV98"/>
  <c r="BL98"/>
  <c r="CB98"/>
  <c r="P99"/>
  <c r="AF99"/>
  <c r="AV99"/>
  <c r="BL99"/>
  <c r="CB99"/>
  <c r="AH64"/>
  <c r="R65"/>
  <c r="B66"/>
  <c r="BN66"/>
  <c r="AX67"/>
  <c r="AH68"/>
  <c r="R69"/>
  <c r="B70"/>
  <c r="BN70"/>
  <c r="S71"/>
  <c r="AY71"/>
  <c r="C72"/>
  <c r="AI72"/>
  <c r="BO72"/>
  <c r="S73"/>
  <c r="AY73"/>
  <c r="C74"/>
  <c r="AI74"/>
  <c r="BO74"/>
  <c r="S75"/>
  <c r="AY75"/>
  <c r="C76"/>
  <c r="AI76"/>
  <c r="BO76"/>
  <c r="S77"/>
  <c r="AY77"/>
  <c r="C78"/>
  <c r="AI78"/>
  <c r="BO78"/>
  <c r="S79"/>
  <c r="AY79"/>
  <c r="C80"/>
  <c r="AI80"/>
  <c r="BO80"/>
  <c r="S81"/>
  <c r="AY81"/>
  <c r="C82"/>
  <c r="AI82"/>
  <c r="BO82"/>
  <c r="S83"/>
  <c r="AY83"/>
  <c r="C84"/>
  <c r="AI84"/>
  <c r="BO84"/>
  <c r="S85"/>
  <c r="AY85"/>
  <c r="C86"/>
  <c r="AI86"/>
  <c r="BO86"/>
  <c r="S87"/>
  <c r="AY87"/>
  <c r="C88"/>
  <c r="AI88"/>
  <c r="BO88"/>
  <c r="S89"/>
  <c r="AY89"/>
  <c r="C90"/>
  <c r="AI90"/>
  <c r="BO90"/>
  <c r="S91"/>
  <c r="AX91"/>
  <c r="BS91"/>
  <c r="L92"/>
  <c r="AH92"/>
  <c r="AY92"/>
  <c r="BO92"/>
  <c r="C93"/>
  <c r="S93"/>
  <c r="AI93"/>
  <c r="AY93"/>
  <c r="BO93"/>
  <c r="C94"/>
  <c r="S94"/>
  <c r="AI94"/>
  <c r="AY94"/>
  <c r="BO94"/>
  <c r="C95"/>
  <c r="S95"/>
  <c r="AI95"/>
  <c r="AY95"/>
  <c r="BO95"/>
  <c r="C96"/>
  <c r="S96"/>
  <c r="AI96"/>
  <c r="AY96"/>
  <c r="BO96"/>
  <c r="C97"/>
  <c r="S97"/>
  <c r="AI97"/>
  <c r="AY97"/>
  <c r="BO97"/>
  <c r="C98"/>
  <c r="S98"/>
  <c r="AI98"/>
  <c r="AY98"/>
  <c r="BO98"/>
  <c r="C99"/>
  <c r="S99"/>
  <c r="AI99"/>
  <c r="AY99"/>
  <c r="BO99"/>
  <c r="BJ63"/>
  <c r="AT64"/>
  <c r="AD65"/>
  <c r="N66"/>
  <c r="BZ66"/>
  <c r="BJ67"/>
  <c r="AT68"/>
  <c r="AD69"/>
  <c r="N70"/>
  <c r="BV70"/>
  <c r="Z71"/>
  <c r="BF71"/>
  <c r="J72"/>
  <c r="AP72"/>
  <c r="BV72"/>
  <c r="Z73"/>
  <c r="BF73"/>
  <c r="J74"/>
  <c r="AP74"/>
  <c r="BV74"/>
  <c r="Z75"/>
  <c r="BF75"/>
  <c r="J76"/>
  <c r="AP76"/>
  <c r="BV76"/>
  <c r="Z77"/>
  <c r="BF77"/>
  <c r="J78"/>
  <c r="AP78"/>
  <c r="BV78"/>
  <c r="Z79"/>
  <c r="BF79"/>
  <c r="J80"/>
  <c r="AP80"/>
  <c r="BV80"/>
  <c r="Z81"/>
  <c r="BF81"/>
  <c r="J82"/>
  <c r="AP82"/>
  <c r="BV82"/>
  <c r="Z83"/>
  <c r="BF83"/>
  <c r="J84"/>
  <c r="AP84"/>
  <c r="BV84"/>
  <c r="Z85"/>
  <c r="BF85"/>
  <c r="J86"/>
  <c r="AP86"/>
  <c r="BV86"/>
  <c r="Z87"/>
  <c r="BF87"/>
  <c r="J88"/>
  <c r="AP88"/>
  <c r="BV88"/>
  <c r="Z89"/>
  <c r="BF89"/>
  <c r="J90"/>
  <c r="AP90"/>
  <c r="BV90"/>
  <c r="Z91"/>
  <c r="BB91"/>
  <c r="BW91"/>
  <c r="P92"/>
  <c r="AL92"/>
  <c r="BB92"/>
  <c r="BR92"/>
  <c r="F93"/>
  <c r="V93"/>
  <c r="AL93"/>
  <c r="BB93"/>
  <c r="BR93"/>
  <c r="F94"/>
  <c r="V94"/>
  <c r="AL94"/>
  <c r="BB94"/>
  <c r="BR94"/>
  <c r="F95"/>
  <c r="V95"/>
  <c r="AL95"/>
  <c r="BB95"/>
  <c r="BR95"/>
  <c r="F96"/>
  <c r="V96"/>
  <c r="AL96"/>
  <c r="BB96"/>
  <c r="BR96"/>
  <c r="F97"/>
  <c r="V97"/>
  <c r="AL97"/>
  <c r="BB97"/>
  <c r="BR97"/>
  <c r="F98"/>
  <c r="V98"/>
  <c r="AL98"/>
  <c r="BB98"/>
  <c r="BR98"/>
  <c r="F99"/>
  <c r="V99"/>
  <c r="AL99"/>
  <c r="BB99"/>
  <c r="BR99"/>
  <c r="I17"/>
  <c r="O18"/>
  <c r="CA18"/>
  <c r="BK19"/>
  <c r="AU20"/>
  <c r="AE21"/>
  <c r="O22"/>
  <c r="CA22"/>
  <c r="BK23"/>
  <c r="AU24"/>
  <c r="AV13"/>
  <c r="P15"/>
  <c r="BL16"/>
  <c r="B18"/>
  <c r="BN18"/>
  <c r="AX19"/>
  <c r="AH20"/>
  <c r="R21"/>
  <c r="B22"/>
  <c r="AX22"/>
  <c r="BR22"/>
  <c r="J23"/>
  <c r="E12"/>
  <c r="AS12"/>
  <c r="E13"/>
  <c r="BA13"/>
  <c r="M14"/>
  <c r="BA14"/>
  <c r="U15"/>
  <c r="BI15"/>
  <c r="U16"/>
  <c r="BQ16"/>
  <c r="AB17"/>
  <c r="BC17"/>
  <c r="E18"/>
  <c r="Y18"/>
  <c r="AS18"/>
  <c r="BQ18"/>
  <c r="I19"/>
  <c r="AC19"/>
  <c r="BA19"/>
  <c r="BU19"/>
  <c r="M20"/>
  <c r="AK20"/>
  <c r="BE20"/>
  <c r="BY20"/>
  <c r="U21"/>
  <c r="AO21"/>
  <c r="BI21"/>
  <c r="E22"/>
  <c r="Y22"/>
  <c r="AS22"/>
  <c r="BQ22"/>
  <c r="I23"/>
  <c r="AC23"/>
  <c r="BA23"/>
  <c r="BU23"/>
  <c r="M24"/>
  <c r="AK24"/>
  <c r="BE24"/>
  <c r="BY24"/>
  <c r="U25"/>
  <c r="AO25"/>
  <c r="BI25"/>
  <c r="E26"/>
  <c r="Y26"/>
  <c r="AS26"/>
  <c r="BQ26"/>
  <c r="I27"/>
  <c r="AC27"/>
  <c r="BA27"/>
  <c r="BU27"/>
  <c r="M28"/>
  <c r="AK28"/>
  <c r="BE28"/>
  <c r="BY28"/>
  <c r="U29"/>
  <c r="AO29"/>
  <c r="BI29"/>
  <c r="E30"/>
  <c r="Y30"/>
  <c r="AS30"/>
  <c r="BQ30"/>
  <c r="I31"/>
  <c r="AC31"/>
  <c r="BA31"/>
  <c r="BU31"/>
  <c r="M32"/>
  <c r="AK32"/>
  <c r="BE32"/>
  <c r="BY32"/>
  <c r="U33"/>
  <c r="AO33"/>
  <c r="BI33"/>
  <c r="E34"/>
  <c r="Y34"/>
  <c r="AS34"/>
  <c r="BQ34"/>
  <c r="I35"/>
  <c r="AC35"/>
  <c r="BA35"/>
  <c r="BU35"/>
  <c r="M36"/>
  <c r="AK36"/>
  <c r="BE36"/>
  <c r="BY36"/>
  <c r="U37"/>
  <c r="AO37"/>
  <c r="BI37"/>
  <c r="E38"/>
  <c r="Y38"/>
  <c r="AS38"/>
  <c r="BQ38"/>
  <c r="I39"/>
  <c r="AC39"/>
  <c r="BA39"/>
  <c r="BU39"/>
  <c r="M40"/>
  <c r="AK40"/>
  <c r="BE40"/>
  <c r="BY40"/>
  <c r="U41"/>
  <c r="AO41"/>
  <c r="BI41"/>
  <c r="E42"/>
  <c r="Y42"/>
  <c r="AS42"/>
  <c r="BQ42"/>
  <c r="I43"/>
  <c r="AC43"/>
  <c r="BA43"/>
  <c r="BU43"/>
  <c r="M44"/>
  <c r="AK44"/>
  <c r="BE44"/>
  <c r="BY44"/>
  <c r="U45"/>
  <c r="AO45"/>
  <c r="BI45"/>
  <c r="E46"/>
  <c r="Y46"/>
  <c r="AS46"/>
  <c r="BQ46"/>
  <c r="I47"/>
  <c r="AC47"/>
  <c r="BA47"/>
  <c r="BU47"/>
  <c r="M48"/>
  <c r="AK48"/>
  <c r="BE48"/>
  <c r="BY48"/>
  <c r="U49"/>
  <c r="AO49"/>
  <c r="BI49"/>
  <c r="E50"/>
  <c r="Y50"/>
  <c r="AS50"/>
  <c r="BQ50"/>
  <c r="I51"/>
  <c r="AC51"/>
  <c r="BA51"/>
  <c r="BU51"/>
  <c r="M52"/>
  <c r="AK52"/>
  <c r="BE52"/>
  <c r="BY52"/>
  <c r="U53"/>
  <c r="AO53"/>
  <c r="BI53"/>
  <c r="E54"/>
  <c r="Y54"/>
  <c r="AS54"/>
  <c r="BQ54"/>
  <c r="I55"/>
  <c r="AC55"/>
  <c r="BA55"/>
  <c r="BU55"/>
  <c r="M56"/>
  <c r="AK56"/>
  <c r="BE56"/>
  <c r="AD24"/>
  <c r="G25"/>
  <c r="AU25"/>
  <c r="G26"/>
  <c r="BC26"/>
  <c r="O27"/>
  <c r="BC27"/>
  <c r="O28"/>
  <c r="AU28"/>
  <c r="CA28"/>
  <c r="AE29"/>
  <c r="BK29"/>
  <c r="O30"/>
  <c r="AU30"/>
  <c r="CA30"/>
  <c r="AE31"/>
  <c r="BK31"/>
  <c r="O32"/>
  <c r="AU32"/>
  <c r="CA32"/>
  <c r="AE33"/>
  <c r="BK33"/>
  <c r="O34"/>
  <c r="AU34"/>
  <c r="CA34"/>
  <c r="AE35"/>
  <c r="BK35"/>
  <c r="O36"/>
  <c r="AU36"/>
  <c r="CA36"/>
  <c r="AE37"/>
  <c r="BK37"/>
  <c r="O38"/>
  <c r="AU38"/>
  <c r="CA38"/>
  <c r="AE39"/>
  <c r="BK39"/>
  <c r="O40"/>
  <c r="AU40"/>
  <c r="CA40"/>
  <c r="AE41"/>
  <c r="BK41"/>
  <c r="O42"/>
  <c r="AU42"/>
  <c r="CA42"/>
  <c r="AE43"/>
  <c r="BK43"/>
  <c r="O44"/>
  <c r="AU44"/>
  <c r="CA44"/>
  <c r="AE45"/>
  <c r="BK45"/>
  <c r="O46"/>
  <c r="AU46"/>
  <c r="CA46"/>
  <c r="AE47"/>
  <c r="BK47"/>
  <c r="O48"/>
  <c r="AU48"/>
  <c r="CA48"/>
  <c r="AE49"/>
  <c r="BK49"/>
  <c r="O50"/>
  <c r="AU50"/>
  <c r="CA50"/>
  <c r="AE51"/>
  <c r="BK51"/>
  <c r="O52"/>
  <c r="AU52"/>
  <c r="CA52"/>
  <c r="AE53"/>
  <c r="BK53"/>
  <c r="O54"/>
  <c r="AU54"/>
  <c r="CA54"/>
  <c r="AE55"/>
  <c r="BK55"/>
  <c r="O56"/>
  <c r="AU56"/>
  <c r="BP56"/>
  <c r="D57"/>
  <c r="T57"/>
  <c r="AJ57"/>
  <c r="AZ57"/>
  <c r="BP57"/>
  <c r="D58"/>
  <c r="T58"/>
  <c r="AJ58"/>
  <c r="AZ58"/>
  <c r="BP58"/>
  <c r="D59"/>
  <c r="T59"/>
  <c r="AJ59"/>
  <c r="AZ59"/>
  <c r="BP59"/>
  <c r="D60"/>
  <c r="T60"/>
  <c r="AJ60"/>
  <c r="AZ60"/>
  <c r="BP60"/>
  <c r="D61"/>
  <c r="T61"/>
  <c r="AJ61"/>
  <c r="AZ61"/>
  <c r="BP61"/>
  <c r="D62"/>
  <c r="T62"/>
  <c r="AJ62"/>
  <c r="AZ62"/>
  <c r="BP62"/>
  <c r="D63"/>
  <c r="T63"/>
  <c r="AJ63"/>
  <c r="AZ63"/>
  <c r="BP63"/>
  <c r="D64"/>
  <c r="T64"/>
  <c r="AJ64"/>
  <c r="AZ64"/>
  <c r="BP64"/>
  <c r="D65"/>
  <c r="T65"/>
  <c r="AJ65"/>
  <c r="AZ65"/>
  <c r="BP65"/>
  <c r="D66"/>
  <c r="T66"/>
  <c r="AJ66"/>
  <c r="AZ66"/>
  <c r="BP66"/>
  <c r="D67"/>
  <c r="T67"/>
  <c r="AJ67"/>
  <c r="AZ67"/>
  <c r="BP67"/>
  <c r="D68"/>
  <c r="T68"/>
  <c r="AJ68"/>
  <c r="AZ68"/>
  <c r="BP68"/>
  <c r="D69"/>
  <c r="T69"/>
  <c r="AJ69"/>
  <c r="AZ69"/>
  <c r="BP69"/>
  <c r="D70"/>
  <c r="T70"/>
  <c r="AJ70"/>
  <c r="AZ70"/>
  <c r="BP70"/>
  <c r="D71"/>
  <c r="T71"/>
  <c r="AJ71"/>
  <c r="AZ71"/>
  <c r="BP71"/>
  <c r="D72"/>
  <c r="T72"/>
  <c r="AJ72"/>
  <c r="AZ72"/>
  <c r="BP72"/>
  <c r="D73"/>
  <c r="T73"/>
  <c r="AJ73"/>
  <c r="AZ73"/>
  <c r="BP73"/>
  <c r="D74"/>
  <c r="T74"/>
  <c r="AJ74"/>
  <c r="AZ74"/>
  <c r="BP74"/>
  <c r="D75"/>
  <c r="T75"/>
  <c r="AJ75"/>
  <c r="AZ75"/>
  <c r="BP75"/>
  <c r="D76"/>
  <c r="T76"/>
  <c r="AJ76"/>
  <c r="AZ76"/>
  <c r="BP76"/>
  <c r="D77"/>
  <c r="T77"/>
  <c r="AJ77"/>
  <c r="AZ77"/>
  <c r="BP77"/>
  <c r="D78"/>
  <c r="T78"/>
  <c r="AJ78"/>
  <c r="AZ78"/>
  <c r="BP78"/>
  <c r="D79"/>
  <c r="T79"/>
  <c r="AJ79"/>
  <c r="AZ79"/>
  <c r="BP79"/>
  <c r="D80"/>
  <c r="T80"/>
  <c r="AJ80"/>
  <c r="AZ80"/>
  <c r="BP80"/>
  <c r="D81"/>
  <c r="T81"/>
  <c r="AJ81"/>
  <c r="AZ81"/>
  <c r="BP81"/>
  <c r="D82"/>
  <c r="T82"/>
  <c r="AJ82"/>
  <c r="AZ82"/>
  <c r="BP82"/>
  <c r="D83"/>
  <c r="T83"/>
  <c r="AJ83"/>
  <c r="AZ83"/>
  <c r="BP83"/>
  <c r="D84"/>
  <c r="T84"/>
  <c r="AJ84"/>
  <c r="AZ84"/>
  <c r="BP84"/>
  <c r="D85"/>
  <c r="T85"/>
  <c r="AJ85"/>
  <c r="AZ85"/>
  <c r="BP85"/>
  <c r="D86"/>
  <c r="T86"/>
  <c r="AJ86"/>
  <c r="AZ86"/>
  <c r="BP86"/>
  <c r="D87"/>
  <c r="T87"/>
  <c r="AJ87"/>
  <c r="AZ87"/>
  <c r="BP87"/>
  <c r="D88"/>
  <c r="T88"/>
  <c r="AJ88"/>
  <c r="AZ88"/>
  <c r="BP88"/>
  <c r="D89"/>
  <c r="T89"/>
  <c r="AJ89"/>
  <c r="AZ89"/>
  <c r="BP89"/>
  <c r="D90"/>
  <c r="T90"/>
  <c r="AJ90"/>
  <c r="AZ90"/>
  <c r="BP90"/>
  <c r="D91"/>
  <c r="T91"/>
  <c r="AJ91"/>
  <c r="BF23"/>
  <c r="AP24"/>
  <c r="BZ24"/>
  <c r="AD25"/>
  <c r="BJ25"/>
  <c r="N26"/>
  <c r="AT26"/>
  <c r="BZ26"/>
  <c r="AD27"/>
  <c r="BJ27"/>
  <c r="N28"/>
  <c r="AT28"/>
  <c r="BZ28"/>
  <c r="AD29"/>
  <c r="BJ29"/>
  <c r="N30"/>
  <c r="AT30"/>
  <c r="BZ30"/>
  <c r="AD31"/>
  <c r="BJ31"/>
  <c r="N32"/>
  <c r="AT32"/>
  <c r="BZ32"/>
  <c r="AD33"/>
  <c r="BJ33"/>
  <c r="N34"/>
  <c r="AT34"/>
  <c r="BZ34"/>
  <c r="AD35"/>
  <c r="BJ35"/>
  <c r="N36"/>
  <c r="AT36"/>
  <c r="BZ36"/>
  <c r="AD37"/>
  <c r="BJ37"/>
  <c r="N38"/>
  <c r="AT38"/>
  <c r="BZ38"/>
  <c r="AD39"/>
  <c r="BJ39"/>
  <c r="N40"/>
  <c r="AT40"/>
  <c r="BZ40"/>
  <c r="AD41"/>
  <c r="BJ41"/>
  <c r="N42"/>
  <c r="AT42"/>
  <c r="BZ42"/>
  <c r="AD43"/>
  <c r="BJ43"/>
  <c r="N44"/>
  <c r="AT44"/>
  <c r="BZ44"/>
  <c r="AD45"/>
  <c r="BJ45"/>
  <c r="N46"/>
  <c r="AT46"/>
  <c r="BZ46"/>
  <c r="AD47"/>
  <c r="BJ47"/>
  <c r="N48"/>
  <c r="AT48"/>
  <c r="BZ48"/>
  <c r="AD49"/>
  <c r="BJ49"/>
  <c r="N50"/>
  <c r="AT50"/>
  <c r="BZ50"/>
  <c r="AD51"/>
  <c r="BJ51"/>
  <c r="N52"/>
  <c r="AT52"/>
  <c r="BZ52"/>
  <c r="AD53"/>
  <c r="BJ53"/>
  <c r="N54"/>
  <c r="AT54"/>
  <c r="BZ54"/>
  <c r="AD55"/>
  <c r="BJ55"/>
  <c r="N56"/>
  <c r="AT56"/>
  <c r="BO56"/>
  <c r="C57"/>
  <c r="S57"/>
  <c r="AI57"/>
  <c r="AY57"/>
  <c r="BO57"/>
  <c r="C58"/>
  <c r="S58"/>
  <c r="AI58"/>
  <c r="AY58"/>
  <c r="BO58"/>
  <c r="C59"/>
  <c r="S59"/>
  <c r="AI59"/>
  <c r="AY59"/>
  <c r="BO59"/>
  <c r="C60"/>
  <c r="S60"/>
  <c r="AI60"/>
  <c r="AY60"/>
  <c r="BO60"/>
  <c r="C61"/>
  <c r="S61"/>
  <c r="AI61"/>
  <c r="AY61"/>
  <c r="BO61"/>
  <c r="C62"/>
  <c r="S62"/>
  <c r="AI62"/>
  <c r="AY62"/>
  <c r="BO62"/>
  <c r="C63"/>
  <c r="S63"/>
  <c r="AI63"/>
  <c r="AY63"/>
  <c r="BO63"/>
  <c r="C64"/>
  <c r="S64"/>
  <c r="AI64"/>
  <c r="AY64"/>
  <c r="BO64"/>
  <c r="C65"/>
  <c r="S65"/>
  <c r="AI65"/>
  <c r="AY65"/>
  <c r="BO65"/>
  <c r="C66"/>
  <c r="S66"/>
  <c r="AI66"/>
  <c r="AY66"/>
  <c r="BO66"/>
  <c r="C67"/>
  <c r="S67"/>
  <c r="AI67"/>
  <c r="AY67"/>
  <c r="BO67"/>
  <c r="C68"/>
  <c r="S68"/>
  <c r="AI68"/>
  <c r="AY68"/>
  <c r="BO68"/>
  <c r="C69"/>
  <c r="S69"/>
  <c r="AI69"/>
  <c r="AY69"/>
  <c r="BO69"/>
  <c r="C70"/>
  <c r="S70"/>
  <c r="AI70"/>
  <c r="AY70"/>
  <c r="BO70"/>
  <c r="F24"/>
  <c r="BG24"/>
  <c r="K25"/>
  <c r="AQ25"/>
  <c r="BW25"/>
  <c r="AA26"/>
  <c r="BG26"/>
  <c r="K27"/>
  <c r="AQ27"/>
  <c r="BW27"/>
  <c r="AA28"/>
  <c r="BG28"/>
  <c r="K29"/>
  <c r="AQ29"/>
  <c r="BW29"/>
  <c r="AA30"/>
  <c r="BG30"/>
  <c r="K31"/>
  <c r="AQ31"/>
  <c r="BW31"/>
  <c r="AA32"/>
  <c r="BG32"/>
  <c r="K33"/>
  <c r="AQ33"/>
  <c r="BW33"/>
  <c r="AA34"/>
  <c r="BG34"/>
  <c r="K35"/>
  <c r="AQ35"/>
  <c r="BW35"/>
  <c r="AA36"/>
  <c r="BG36"/>
  <c r="K37"/>
  <c r="AQ37"/>
  <c r="BW37"/>
  <c r="AA38"/>
  <c r="BG38"/>
  <c r="K39"/>
  <c r="AQ39"/>
  <c r="BW39"/>
  <c r="AA40"/>
  <c r="BG40"/>
  <c r="K41"/>
  <c r="AQ41"/>
  <c r="BW41"/>
  <c r="AA42"/>
  <c r="BG42"/>
  <c r="K43"/>
  <c r="AQ43"/>
  <c r="BW43"/>
  <c r="AA44"/>
  <c r="BG44"/>
  <c r="K45"/>
  <c r="AQ45"/>
  <c r="BW45"/>
  <c r="AA46"/>
  <c r="BG46"/>
  <c r="K47"/>
  <c r="AQ47"/>
  <c r="BW47"/>
  <c r="AA48"/>
  <c r="BG48"/>
  <c r="K49"/>
  <c r="AQ49"/>
  <c r="BW49"/>
  <c r="AA50"/>
  <c r="BG50"/>
  <c r="K51"/>
  <c r="AQ51"/>
  <c r="BW51"/>
  <c r="AA52"/>
  <c r="BG52"/>
  <c r="K53"/>
  <c r="AQ53"/>
  <c r="BW53"/>
  <c r="AA54"/>
  <c r="BG54"/>
  <c r="K55"/>
  <c r="AQ55"/>
  <c r="BW55"/>
  <c r="AA56"/>
  <c r="BF56"/>
  <c r="BV56"/>
  <c r="J57"/>
  <c r="Z57"/>
  <c r="AP57"/>
  <c r="BF57"/>
  <c r="BV57"/>
  <c r="J58"/>
  <c r="Z58"/>
  <c r="AP58"/>
  <c r="BF58"/>
  <c r="BV58"/>
  <c r="J59"/>
  <c r="Z59"/>
  <c r="AP59"/>
  <c r="BF59"/>
  <c r="BV59"/>
  <c r="J60"/>
  <c r="Z60"/>
  <c r="AP60"/>
  <c r="BF60"/>
  <c r="BV60"/>
  <c r="J61"/>
  <c r="Z61"/>
  <c r="AP61"/>
  <c r="BF61"/>
  <c r="BV61"/>
  <c r="J62"/>
  <c r="Z62"/>
  <c r="AP62"/>
  <c r="BF62"/>
  <c r="BV62"/>
  <c r="J63"/>
  <c r="Z63"/>
  <c r="AP63"/>
  <c r="BF63"/>
  <c r="B24"/>
  <c r="BF24"/>
  <c r="J25"/>
  <c r="AP25"/>
  <c r="BV25"/>
  <c r="Z26"/>
  <c r="BF26"/>
  <c r="J27"/>
  <c r="AP27"/>
  <c r="BV27"/>
  <c r="Z28"/>
  <c r="BF28"/>
  <c r="J29"/>
  <c r="AP29"/>
  <c r="BV29"/>
  <c r="Z30"/>
  <c r="BF30"/>
  <c r="J31"/>
  <c r="AP31"/>
  <c r="BV31"/>
  <c r="Z32"/>
  <c r="BF32"/>
  <c r="J33"/>
  <c r="AP33"/>
  <c r="BV33"/>
  <c r="Z34"/>
  <c r="BF34"/>
  <c r="J35"/>
  <c r="AP35"/>
  <c r="BV35"/>
  <c r="Z36"/>
  <c r="BF36"/>
  <c r="J37"/>
  <c r="AP37"/>
  <c r="BV37"/>
  <c r="Z38"/>
  <c r="BF38"/>
  <c r="J39"/>
  <c r="AP39"/>
  <c r="BV39"/>
  <c r="Z40"/>
  <c r="BF40"/>
  <c r="J41"/>
  <c r="AP41"/>
  <c r="BV41"/>
  <c r="Z42"/>
  <c r="BF42"/>
  <c r="J43"/>
  <c r="AP43"/>
  <c r="BV43"/>
  <c r="Z44"/>
  <c r="BF44"/>
  <c r="J45"/>
  <c r="AP45"/>
  <c r="BV45"/>
  <c r="Z46"/>
  <c r="BF46"/>
  <c r="J47"/>
  <c r="AP47"/>
  <c r="BV47"/>
  <c r="Z48"/>
  <c r="BF48"/>
  <c r="J49"/>
  <c r="AP49"/>
  <c r="BV49"/>
  <c r="Z50"/>
  <c r="BF50"/>
  <c r="J51"/>
  <c r="AP51"/>
  <c r="BV51"/>
  <c r="Z52"/>
  <c r="BF52"/>
  <c r="J53"/>
  <c r="AP53"/>
  <c r="BV53"/>
  <c r="Z54"/>
  <c r="BF54"/>
  <c r="J55"/>
  <c r="AP55"/>
  <c r="BV55"/>
  <c r="Z56"/>
  <c r="BD56"/>
  <c r="BU56"/>
  <c r="I57"/>
  <c r="Y57"/>
  <c r="AO57"/>
  <c r="BE57"/>
  <c r="BU57"/>
  <c r="I58"/>
  <c r="Y58"/>
  <c r="AO58"/>
  <c r="BE58"/>
  <c r="BU58"/>
  <c r="I59"/>
  <c r="Y59"/>
  <c r="AO59"/>
  <c r="BE59"/>
  <c r="BU59"/>
  <c r="I60"/>
  <c r="Y60"/>
  <c r="AO60"/>
  <c r="BE60"/>
  <c r="BU60"/>
  <c r="I61"/>
  <c r="Y61"/>
  <c r="AO61"/>
  <c r="BE61"/>
  <c r="BU61"/>
  <c r="I62"/>
  <c r="Y62"/>
  <c r="AO62"/>
  <c r="BE62"/>
  <c r="BU62"/>
  <c r="I63"/>
  <c r="Y63"/>
  <c r="AO63"/>
  <c r="BE63"/>
  <c r="BU63"/>
  <c r="I64"/>
  <c r="Y64"/>
  <c r="AO64"/>
  <c r="BE64"/>
  <c r="BU64"/>
  <c r="I65"/>
  <c r="Y65"/>
  <c r="AO65"/>
  <c r="BE65"/>
  <c r="BU65"/>
  <c r="I66"/>
  <c r="Y66"/>
  <c r="AO66"/>
  <c r="BE66"/>
  <c r="BU66"/>
  <c r="I67"/>
  <c r="Y67"/>
  <c r="AO67"/>
  <c r="BE67"/>
  <c r="BU67"/>
  <c r="I68"/>
  <c r="Y68"/>
  <c r="AO68"/>
  <c r="BE68"/>
  <c r="BU68"/>
  <c r="I69"/>
  <c r="Y69"/>
  <c r="AO69"/>
  <c r="BE69"/>
  <c r="BU69"/>
  <c r="I70"/>
  <c r="Y70"/>
  <c r="AO70"/>
  <c r="BE70"/>
  <c r="BU70"/>
  <c r="I71"/>
  <c r="Y71"/>
  <c r="AO71"/>
  <c r="BE71"/>
  <c r="BU71"/>
  <c r="I72"/>
  <c r="Y72"/>
  <c r="AO72"/>
  <c r="BE72"/>
  <c r="BU72"/>
  <c r="I73"/>
  <c r="Y73"/>
  <c r="AO73"/>
  <c r="BE73"/>
  <c r="BU73"/>
  <c r="I74"/>
  <c r="Y74"/>
  <c r="AO74"/>
  <c r="BE74"/>
  <c r="BU74"/>
  <c r="I75"/>
  <c r="Y75"/>
  <c r="AO75"/>
  <c r="BE75"/>
  <c r="BU75"/>
  <c r="I76"/>
  <c r="Y76"/>
  <c r="AO76"/>
  <c r="BE76"/>
  <c r="BU76"/>
  <c r="I77"/>
  <c r="Y77"/>
  <c r="AO77"/>
  <c r="BE77"/>
  <c r="BU77"/>
  <c r="I78"/>
  <c r="Y78"/>
  <c r="AO78"/>
  <c r="BE78"/>
  <c r="BU78"/>
  <c r="I79"/>
  <c r="Y79"/>
  <c r="AO79"/>
  <c r="BE79"/>
  <c r="BU79"/>
  <c r="I80"/>
  <c r="Y80"/>
  <c r="AO80"/>
  <c r="BE80"/>
  <c r="BU80"/>
  <c r="I81"/>
  <c r="Y81"/>
  <c r="AO81"/>
  <c r="BE81"/>
  <c r="BU81"/>
  <c r="I82"/>
  <c r="Y82"/>
  <c r="AO82"/>
  <c r="BE82"/>
  <c r="BU82"/>
  <c r="I83"/>
  <c r="Y83"/>
  <c r="AO83"/>
  <c r="BE83"/>
  <c r="BU83"/>
  <c r="I84"/>
  <c r="Y84"/>
  <c r="AO84"/>
  <c r="BE84"/>
  <c r="BU84"/>
  <c r="I85"/>
  <c r="Y85"/>
  <c r="AO85"/>
  <c r="BE85"/>
  <c r="BU85"/>
  <c r="I86"/>
  <c r="Y86"/>
  <c r="AO86"/>
  <c r="BE86"/>
  <c r="BU86"/>
  <c r="I87"/>
  <c r="Y87"/>
  <c r="AO87"/>
  <c r="BE87"/>
  <c r="BU87"/>
  <c r="I88"/>
  <c r="Y88"/>
  <c r="AO88"/>
  <c r="BE88"/>
  <c r="BU88"/>
  <c r="I89"/>
  <c r="Y89"/>
  <c r="AO89"/>
  <c r="BE89"/>
  <c r="BU89"/>
  <c r="I90"/>
  <c r="Y90"/>
  <c r="AO90"/>
  <c r="BE90"/>
  <c r="BU90"/>
  <c r="I91"/>
  <c r="Y91"/>
  <c r="AO91"/>
  <c r="BE91"/>
  <c r="BU91"/>
  <c r="I92"/>
  <c r="Y92"/>
  <c r="BV63"/>
  <c r="BF64"/>
  <c r="AP65"/>
  <c r="Z66"/>
  <c r="J67"/>
  <c r="BV67"/>
  <c r="BF68"/>
  <c r="AP69"/>
  <c r="Z70"/>
  <c r="CA70"/>
  <c r="AE71"/>
  <c r="BK71"/>
  <c r="O72"/>
  <c r="AU72"/>
  <c r="CA72"/>
  <c r="AE73"/>
  <c r="BK73"/>
  <c r="O74"/>
  <c r="AU74"/>
  <c r="CA74"/>
  <c r="AE75"/>
  <c r="BK75"/>
  <c r="O76"/>
  <c r="AU76"/>
  <c r="CA76"/>
  <c r="AE77"/>
  <c r="BK77"/>
  <c r="O78"/>
  <c r="AU78"/>
  <c r="CA78"/>
  <c r="AE79"/>
  <c r="BK79"/>
  <c r="O80"/>
  <c r="AU80"/>
  <c r="CA80"/>
  <c r="AE81"/>
  <c r="BK81"/>
  <c r="O82"/>
  <c r="AU82"/>
  <c r="CA82"/>
  <c r="AE83"/>
  <c r="BK83"/>
  <c r="O84"/>
  <c r="AU84"/>
  <c r="CA84"/>
  <c r="AE85"/>
  <c r="BK85"/>
  <c r="O86"/>
  <c r="AU86"/>
  <c r="CA86"/>
  <c r="AE87"/>
  <c r="BK87"/>
  <c r="O88"/>
  <c r="AU88"/>
  <c r="CA88"/>
  <c r="AE89"/>
  <c r="BK89"/>
  <c r="O90"/>
  <c r="AU90"/>
  <c r="CA90"/>
  <c r="AE91"/>
  <c r="BF91"/>
  <c r="CA91"/>
  <c r="T92"/>
  <c r="AO92"/>
  <c r="BE92"/>
  <c r="BU92"/>
  <c r="I93"/>
  <c r="Y93"/>
  <c r="AO93"/>
  <c r="BE93"/>
  <c r="BU93"/>
  <c r="I94"/>
  <c r="Y94"/>
  <c r="AO94"/>
  <c r="BE94"/>
  <c r="BU94"/>
  <c r="I95"/>
  <c r="Y95"/>
  <c r="AO95"/>
  <c r="BE95"/>
  <c r="BU95"/>
  <c r="I96"/>
  <c r="Y96"/>
  <c r="AO96"/>
  <c r="BE96"/>
  <c r="BU96"/>
  <c r="I97"/>
  <c r="Y97"/>
  <c r="AO97"/>
  <c r="BE97"/>
  <c r="BU97"/>
  <c r="I98"/>
  <c r="Y98"/>
  <c r="AO98"/>
  <c r="BE98"/>
  <c r="BU98"/>
  <c r="I99"/>
  <c r="Y99"/>
  <c r="AO99"/>
  <c r="BE99"/>
  <c r="BU99"/>
  <c r="F64"/>
  <c r="BR64"/>
  <c r="BB65"/>
  <c r="AL66"/>
  <c r="V67"/>
  <c r="F68"/>
  <c r="BR68"/>
  <c r="BB69"/>
  <c r="AL70"/>
  <c r="F71"/>
  <c r="AL71"/>
  <c r="BR71"/>
  <c r="V72"/>
  <c r="BB72"/>
  <c r="F73"/>
  <c r="AL73"/>
  <c r="BR73"/>
  <c r="V74"/>
  <c r="BB74"/>
  <c r="F75"/>
  <c r="AL75"/>
  <c r="BR75"/>
  <c r="V76"/>
  <c r="BB76"/>
  <c r="F77"/>
  <c r="AL77"/>
  <c r="BR77"/>
  <c r="V78"/>
  <c r="BB78"/>
  <c r="F79"/>
  <c r="AL79"/>
  <c r="BR79"/>
  <c r="V80"/>
  <c r="BB80"/>
  <c r="F81"/>
  <c r="AL81"/>
  <c r="BR81"/>
  <c r="V82"/>
  <c r="BB82"/>
  <c r="F83"/>
  <c r="AL83"/>
  <c r="BR83"/>
  <c r="V84"/>
  <c r="BB84"/>
  <c r="F85"/>
  <c r="AL85"/>
  <c r="BR85"/>
  <c r="V86"/>
  <c r="BB86"/>
  <c r="F87"/>
  <c r="AL87"/>
  <c r="BR87"/>
  <c r="V88"/>
  <c r="BB88"/>
  <c r="F89"/>
  <c r="AL89"/>
  <c r="BR89"/>
  <c r="V90"/>
  <c r="BB90"/>
  <c r="F91"/>
  <c r="AL91"/>
  <c r="BJ91"/>
  <c r="C92"/>
  <c r="X92"/>
  <c r="AR92"/>
  <c r="BH92"/>
  <c r="BX92"/>
  <c r="L93"/>
  <c r="AB93"/>
  <c r="AR93"/>
  <c r="BH93"/>
  <c r="BX93"/>
  <c r="L94"/>
  <c r="AB94"/>
  <c r="AR94"/>
  <c r="BH94"/>
  <c r="BX94"/>
  <c r="L95"/>
  <c r="AB95"/>
  <c r="AR95"/>
  <c r="BH95"/>
  <c r="BX95"/>
  <c r="L96"/>
  <c r="AB96"/>
  <c r="AR96"/>
  <c r="BH96"/>
  <c r="BX96"/>
  <c r="L97"/>
  <c r="AB97"/>
  <c r="AR97"/>
  <c r="BH97"/>
  <c r="BX97"/>
  <c r="L98"/>
  <c r="AB98"/>
  <c r="AR98"/>
  <c r="BH98"/>
  <c r="BX98"/>
  <c r="L99"/>
  <c r="AB99"/>
  <c r="AR99"/>
  <c r="BH99"/>
  <c r="BX99"/>
  <c r="R64"/>
  <c r="B65"/>
  <c r="BN65"/>
  <c r="AX66"/>
  <c r="AH67"/>
  <c r="R68"/>
  <c r="B69"/>
  <c r="BN69"/>
  <c r="AX70"/>
  <c r="K71"/>
  <c r="AQ71"/>
  <c r="BW71"/>
  <c r="AA72"/>
  <c r="BG72"/>
  <c r="K73"/>
  <c r="AQ73"/>
  <c r="BW73"/>
  <c r="AA74"/>
  <c r="BG74"/>
  <c r="K75"/>
  <c r="AQ75"/>
  <c r="BW75"/>
  <c r="AA76"/>
  <c r="BG76"/>
  <c r="K77"/>
  <c r="AQ77"/>
  <c r="BW77"/>
  <c r="AA78"/>
  <c r="BG78"/>
  <c r="K79"/>
  <c r="AQ79"/>
  <c r="BW79"/>
  <c r="AA80"/>
  <c r="BG80"/>
  <c r="K81"/>
  <c r="AQ81"/>
  <c r="BW81"/>
  <c r="AA82"/>
  <c r="BG82"/>
  <c r="K83"/>
  <c r="AQ83"/>
  <c r="BW83"/>
  <c r="AA84"/>
  <c r="BG84"/>
  <c r="K85"/>
  <c r="AQ85"/>
  <c r="BW85"/>
  <c r="AA86"/>
  <c r="BG86"/>
  <c r="K87"/>
  <c r="AQ87"/>
  <c r="BW87"/>
  <c r="AA88"/>
  <c r="BG88"/>
  <c r="K89"/>
  <c r="AQ89"/>
  <c r="BW89"/>
  <c r="AA90"/>
  <c r="BG90"/>
  <c r="K91"/>
  <c r="AQ91"/>
  <c r="BN91"/>
  <c r="G92"/>
  <c r="AB92"/>
  <c r="AU92"/>
  <c r="BK92"/>
  <c r="CA92"/>
  <c r="O93"/>
  <c r="AE93"/>
  <c r="AU93"/>
  <c r="BK93"/>
  <c r="CA93"/>
  <c r="O94"/>
  <c r="AE94"/>
  <c r="AU94"/>
  <c r="BK94"/>
  <c r="CA94"/>
  <c r="O95"/>
  <c r="AE95"/>
  <c r="AU95"/>
  <c r="BK95"/>
  <c r="CA95"/>
  <c r="O96"/>
  <c r="AE96"/>
  <c r="AU96"/>
  <c r="BK96"/>
  <c r="CA96"/>
  <c r="O97"/>
  <c r="AE97"/>
  <c r="AU97"/>
  <c r="BK97"/>
  <c r="CA97"/>
  <c r="O98"/>
  <c r="AE98"/>
  <c r="AU98"/>
  <c r="BK98"/>
  <c r="CA98"/>
  <c r="O99"/>
  <c r="AE99"/>
  <c r="AU99"/>
  <c r="BK99"/>
  <c r="CA99"/>
  <c r="AD64"/>
  <c r="N65"/>
  <c r="BZ65"/>
  <c r="BJ66"/>
  <c r="AT67"/>
  <c r="AD68"/>
  <c r="N69"/>
  <c r="BZ69"/>
  <c r="BJ70"/>
  <c r="R71"/>
  <c r="AX71"/>
  <c r="B72"/>
  <c r="AH72"/>
  <c r="BN72"/>
  <c r="R73"/>
  <c r="AX73"/>
  <c r="B74"/>
  <c r="AH74"/>
  <c r="BN74"/>
  <c r="R75"/>
  <c r="AX75"/>
  <c r="B76"/>
  <c r="AH76"/>
  <c r="BN76"/>
  <c r="R77"/>
  <c r="AX77"/>
  <c r="B78"/>
  <c r="AH78"/>
  <c r="BN78"/>
  <c r="R79"/>
  <c r="AX79"/>
  <c r="B80"/>
  <c r="AH80"/>
  <c r="BN80"/>
  <c r="R81"/>
  <c r="AX81"/>
  <c r="B82"/>
  <c r="AH82"/>
  <c r="BN82"/>
  <c r="R83"/>
  <c r="AX83"/>
  <c r="B84"/>
  <c r="AH84"/>
  <c r="BN84"/>
  <c r="R85"/>
  <c r="AX85"/>
  <c r="B86"/>
  <c r="AH86"/>
  <c r="BN86"/>
  <c r="R87"/>
  <c r="AX87"/>
  <c r="B88"/>
  <c r="AH88"/>
  <c r="BN88"/>
  <c r="R89"/>
  <c r="AX89"/>
  <c r="B90"/>
  <c r="AH90"/>
  <c r="BN90"/>
  <c r="R91"/>
  <c r="AV91"/>
  <c r="BR91"/>
  <c r="K92"/>
  <c r="AF92"/>
  <c r="AX92"/>
  <c r="BN92"/>
  <c r="B93"/>
  <c r="R93"/>
  <c r="AH93"/>
  <c r="AX93"/>
  <c r="BN93"/>
  <c r="B94"/>
  <c r="R94"/>
  <c r="AH94"/>
  <c r="AX94"/>
  <c r="BN94"/>
  <c r="B95"/>
  <c r="R95"/>
  <c r="AH95"/>
  <c r="AX95"/>
  <c r="BN95"/>
  <c r="B96"/>
  <c r="R96"/>
  <c r="AH96"/>
  <c r="AX96"/>
  <c r="BN96"/>
  <c r="B97"/>
  <c r="R97"/>
  <c r="AH97"/>
  <c r="AX97"/>
  <c r="BN97"/>
  <c r="B98"/>
  <c r="R98"/>
  <c r="AH98"/>
  <c r="AX98"/>
  <c r="BN98"/>
  <c r="B99"/>
  <c r="R99"/>
  <c r="AH99"/>
  <c r="AX99"/>
  <c r="BN99"/>
  <c r="BE16"/>
  <c r="CA17"/>
  <c r="BK18"/>
  <c r="AU19"/>
  <c r="AE20"/>
  <c r="O21"/>
  <c r="CA21"/>
  <c r="BK22"/>
  <c r="AU23"/>
  <c r="AE24"/>
  <c r="P13"/>
  <c r="BL14"/>
  <c r="AF16"/>
  <c r="BI17"/>
  <c r="AX18"/>
  <c r="AH19"/>
  <c r="R20"/>
  <c r="B21"/>
  <c r="BN21"/>
  <c r="AP22"/>
  <c r="BN22"/>
  <c r="F23"/>
  <c r="Z23"/>
  <c r="AK12"/>
  <c r="BY12"/>
  <c r="AK13"/>
  <c r="E14"/>
  <c r="AS14"/>
  <c r="E15"/>
  <c r="BA15"/>
  <c r="M16"/>
  <c r="BA16"/>
  <c r="U17"/>
  <c r="AW17"/>
  <c r="BX17"/>
  <c r="U18"/>
  <c r="AO18"/>
  <c r="BI18"/>
  <c r="E19"/>
  <c r="Y19"/>
  <c r="AS19"/>
  <c r="BQ19"/>
  <c r="I20"/>
  <c r="AC20"/>
  <c r="BA20"/>
  <c r="BU20"/>
  <c r="M21"/>
  <c r="AK21"/>
  <c r="BE21"/>
  <c r="BY21"/>
  <c r="U22"/>
  <c r="AO22"/>
  <c r="BI22"/>
  <c r="E23"/>
  <c r="Y23"/>
  <c r="AS23"/>
  <c r="BQ23"/>
  <c r="I24"/>
  <c r="AC24"/>
  <c r="BA24"/>
  <c r="BU24"/>
  <c r="M25"/>
  <c r="AK25"/>
  <c r="BE25"/>
  <c r="BY25"/>
  <c r="U26"/>
  <c r="AO26"/>
  <c r="BI26"/>
  <c r="E27"/>
  <c r="Y27"/>
  <c r="AS27"/>
  <c r="BQ27"/>
  <c r="I28"/>
  <c r="AC28"/>
  <c r="BA28"/>
  <c r="BU28"/>
  <c r="M29"/>
  <c r="AK29"/>
  <c r="BE29"/>
  <c r="BY29"/>
  <c r="U30"/>
  <c r="AO30"/>
  <c r="BI30"/>
  <c r="E31"/>
  <c r="Y31"/>
  <c r="AS31"/>
  <c r="BQ31"/>
  <c r="I32"/>
  <c r="AC32"/>
  <c r="BA32"/>
  <c r="BU32"/>
  <c r="M33"/>
  <c r="AK33"/>
  <c r="BE33"/>
  <c r="BY33"/>
  <c r="U34"/>
  <c r="AO34"/>
  <c r="BI34"/>
  <c r="E35"/>
  <c r="Y35"/>
  <c r="AS35"/>
  <c r="BQ35"/>
  <c r="I36"/>
  <c r="AC36"/>
  <c r="BA36"/>
  <c r="BU36"/>
  <c r="M37"/>
  <c r="AK37"/>
  <c r="BE37"/>
  <c r="BY37"/>
  <c r="U38"/>
  <c r="AO38"/>
  <c r="BI38"/>
  <c r="E39"/>
  <c r="Y39"/>
  <c r="AS39"/>
  <c r="BQ39"/>
  <c r="I40"/>
  <c r="AC40"/>
  <c r="BA40"/>
  <c r="BU40"/>
  <c r="M41"/>
  <c r="AK41"/>
  <c r="BE41"/>
  <c r="BY41"/>
  <c r="U42"/>
  <c r="AO42"/>
  <c r="BI42"/>
  <c r="E43"/>
  <c r="Y43"/>
  <c r="AS43"/>
  <c r="BQ43"/>
  <c r="I44"/>
  <c r="AC44"/>
  <c r="BA44"/>
  <c r="BU44"/>
  <c r="M45"/>
  <c r="AK45"/>
  <c r="BE45"/>
  <c r="BY45"/>
  <c r="U46"/>
  <c r="AO46"/>
  <c r="BI46"/>
  <c r="E47"/>
  <c r="Y47"/>
  <c r="AS47"/>
  <c r="BQ47"/>
  <c r="I48"/>
  <c r="AC48"/>
  <c r="BA48"/>
  <c r="BU48"/>
  <c r="M49"/>
  <c r="AK49"/>
  <c r="BE49"/>
  <c r="BY49"/>
  <c r="U50"/>
  <c r="AO50"/>
  <c r="BI50"/>
  <c r="E51"/>
  <c r="Y51"/>
  <c r="AS51"/>
  <c r="BQ51"/>
  <c r="I52"/>
  <c r="AC52"/>
  <c r="BA52"/>
  <c r="BU52"/>
  <c r="M53"/>
  <c r="AK53"/>
  <c r="BE53"/>
  <c r="BY53"/>
  <c r="U54"/>
  <c r="AO54"/>
  <c r="BI54"/>
  <c r="E55"/>
  <c r="Y55"/>
  <c r="AS55"/>
  <c r="BQ55"/>
  <c r="I56"/>
  <c r="AC56"/>
  <c r="BA56"/>
  <c r="N24"/>
  <c r="BS24"/>
  <c r="AM25"/>
  <c r="CA25"/>
  <c r="AM26"/>
  <c r="G27"/>
  <c r="AU27"/>
  <c r="G28"/>
  <c r="AM28"/>
  <c r="BS28"/>
  <c r="W29"/>
  <c r="BC29"/>
  <c r="G30"/>
  <c r="AM30"/>
  <c r="BS30"/>
  <c r="W31"/>
  <c r="BC31"/>
  <c r="G32"/>
  <c r="AM32"/>
  <c r="BS32"/>
  <c r="W33"/>
  <c r="BC33"/>
  <c r="G34"/>
  <c r="AM34"/>
  <c r="BS34"/>
  <c r="W35"/>
  <c r="BC35"/>
  <c r="G36"/>
  <c r="AM36"/>
  <c r="BS36"/>
  <c r="W37"/>
  <c r="BC37"/>
  <c r="G38"/>
  <c r="AM38"/>
  <c r="BS38"/>
  <c r="W39"/>
  <c r="BC39"/>
  <c r="G40"/>
  <c r="AM40"/>
  <c r="BS40"/>
  <c r="W41"/>
  <c r="BC41"/>
  <c r="G42"/>
  <c r="AM42"/>
  <c r="BS42"/>
  <c r="W43"/>
  <c r="BC43"/>
  <c r="G44"/>
  <c r="AM44"/>
  <c r="BS44"/>
  <c r="W45"/>
  <c r="BC45"/>
  <c r="G46"/>
  <c r="AM46"/>
  <c r="BS46"/>
  <c r="W47"/>
  <c r="BC47"/>
  <c r="G48"/>
  <c r="AM48"/>
  <c r="BS48"/>
  <c r="W49"/>
  <c r="BC49"/>
  <c r="G50"/>
  <c r="AM50"/>
  <c r="BS50"/>
  <c r="W51"/>
  <c r="BC51"/>
  <c r="G52"/>
  <c r="AM52"/>
  <c r="BS52"/>
  <c r="W53"/>
  <c r="BC53"/>
  <c r="G54"/>
  <c r="AM54"/>
  <c r="BS54"/>
  <c r="W55"/>
  <c r="BC55"/>
  <c r="G56"/>
  <c r="AM56"/>
  <c r="BL56"/>
  <c r="CB56"/>
  <c r="P57"/>
  <c r="AF57"/>
  <c r="AV57"/>
  <c r="BL57"/>
  <c r="CB57"/>
  <c r="P58"/>
  <c r="AF58"/>
  <c r="AV58"/>
  <c r="BL58"/>
  <c r="CB58"/>
  <c r="P59"/>
  <c r="AF59"/>
  <c r="AV59"/>
  <c r="BL59"/>
  <c r="CB59"/>
  <c r="P60"/>
  <c r="AF60"/>
  <c r="AV60"/>
  <c r="BL60"/>
  <c r="CB60"/>
  <c r="P61"/>
  <c r="AF61"/>
  <c r="AV61"/>
  <c r="BL61"/>
  <c r="CB61"/>
  <c r="P62"/>
  <c r="AF62"/>
  <c r="AV62"/>
  <c r="BL62"/>
  <c r="CB62"/>
  <c r="P63"/>
  <c r="AF63"/>
  <c r="AV63"/>
  <c r="BL63"/>
  <c r="CB63"/>
  <c r="P64"/>
  <c r="AF64"/>
  <c r="AV64"/>
  <c r="BL64"/>
  <c r="CB64"/>
  <c r="P65"/>
  <c r="AF65"/>
  <c r="AV65"/>
  <c r="BL65"/>
  <c r="CB65"/>
  <c r="P66"/>
  <c r="AF66"/>
  <c r="AV66"/>
  <c r="BL66"/>
  <c r="CB66"/>
  <c r="P67"/>
  <c r="AF67"/>
  <c r="AV67"/>
  <c r="BL67"/>
  <c r="CB67"/>
  <c r="P68"/>
  <c r="AF68"/>
  <c r="AV68"/>
  <c r="BL68"/>
  <c r="CB68"/>
  <c r="P69"/>
  <c r="AF69"/>
  <c r="AV69"/>
  <c r="BL69"/>
  <c r="CB69"/>
  <c r="P70"/>
  <c r="AF70"/>
  <c r="AV70"/>
  <c r="BL70"/>
  <c r="CB70"/>
  <c r="P71"/>
  <c r="AF71"/>
  <c r="AV71"/>
  <c r="BL71"/>
  <c r="CB71"/>
  <c r="P72"/>
  <c r="AF72"/>
  <c r="AV72"/>
  <c r="BL72"/>
  <c r="CB72"/>
  <c r="P73"/>
  <c r="AF73"/>
  <c r="AV73"/>
  <c r="BL73"/>
  <c r="CB73"/>
  <c r="P74"/>
  <c r="AF74"/>
  <c r="AV74"/>
  <c r="BL74"/>
  <c r="CB74"/>
  <c r="P75"/>
  <c r="AF75"/>
  <c r="AV75"/>
  <c r="BL75"/>
  <c r="CB75"/>
  <c r="P76"/>
  <c r="AF76"/>
  <c r="AV76"/>
  <c r="BL76"/>
  <c r="CB76"/>
  <c r="P77"/>
  <c r="AF77"/>
  <c r="AV77"/>
  <c r="BL77"/>
  <c r="CB77"/>
  <c r="P78"/>
  <c r="AF78"/>
  <c r="AV78"/>
  <c r="BL78"/>
  <c r="CB78"/>
  <c r="P79"/>
  <c r="AF79"/>
  <c r="AV79"/>
  <c r="BL79"/>
  <c r="CB79"/>
  <c r="P80"/>
  <c r="AF80"/>
  <c r="AV80"/>
  <c r="BL80"/>
  <c r="CB80"/>
  <c r="P81"/>
  <c r="AF81"/>
  <c r="AV81"/>
  <c r="BL81"/>
  <c r="CB81"/>
  <c r="P82"/>
  <c r="AF82"/>
  <c r="AV82"/>
  <c r="BL82"/>
  <c r="CB82"/>
  <c r="P83"/>
  <c r="AF83"/>
  <c r="AV83"/>
  <c r="BL83"/>
  <c r="CB83"/>
  <c r="P84"/>
  <c r="AF84"/>
  <c r="AV84"/>
  <c r="BL84"/>
  <c r="CB84"/>
  <c r="P85"/>
  <c r="AF85"/>
  <c r="AV85"/>
  <c r="BL85"/>
  <c r="CB85"/>
  <c r="P86"/>
  <c r="AF86"/>
  <c r="AV86"/>
  <c r="BL86"/>
  <c r="CB86"/>
  <c r="P87"/>
  <c r="AF87"/>
  <c r="AV87"/>
  <c r="BL87"/>
  <c r="CB87"/>
  <c r="P88"/>
  <c r="AF88"/>
  <c r="AV88"/>
  <c r="BL88"/>
  <c r="CB88"/>
  <c r="P89"/>
  <c r="AF89"/>
  <c r="AV89"/>
  <c r="BL89"/>
  <c r="CB89"/>
  <c r="P90"/>
  <c r="AF90"/>
  <c r="AV90"/>
  <c r="BL90"/>
  <c r="CB90"/>
  <c r="P91"/>
  <c r="AF91"/>
  <c r="AP23"/>
  <c r="Z24"/>
  <c r="BR24"/>
  <c r="V25"/>
  <c r="BB25"/>
  <c r="F26"/>
  <c r="AL26"/>
  <c r="BR26"/>
  <c r="V27"/>
  <c r="BB27"/>
  <c r="F28"/>
  <c r="AL28"/>
  <c r="BR28"/>
  <c r="V29"/>
  <c r="BB29"/>
  <c r="F30"/>
  <c r="AL30"/>
  <c r="BR30"/>
  <c r="V31"/>
  <c r="BB31"/>
  <c r="F32"/>
  <c r="AL32"/>
  <c r="BR32"/>
  <c r="V33"/>
  <c r="BB33"/>
  <c r="F34"/>
  <c r="AL34"/>
  <c r="BR34"/>
  <c r="V35"/>
  <c r="BB35"/>
  <c r="F36"/>
  <c r="AL36"/>
  <c r="BR36"/>
  <c r="V37"/>
  <c r="BB37"/>
  <c r="F38"/>
  <c r="AL38"/>
  <c r="BR38"/>
  <c r="V39"/>
  <c r="BB39"/>
  <c r="F40"/>
  <c r="AL40"/>
  <c r="BR40"/>
  <c r="V41"/>
  <c r="BB41"/>
  <c r="F42"/>
  <c r="AL42"/>
  <c r="BR42"/>
  <c r="V43"/>
  <c r="BB43"/>
  <c r="F44"/>
  <c r="AL44"/>
  <c r="BR44"/>
  <c r="V45"/>
  <c r="BB45"/>
  <c r="F46"/>
  <c r="AL46"/>
  <c r="BR46"/>
  <c r="V47"/>
  <c r="BB47"/>
  <c r="F48"/>
  <c r="AL48"/>
  <c r="BR48"/>
  <c r="V49"/>
  <c r="BB49"/>
  <c r="F50"/>
  <c r="AL50"/>
  <c r="BR50"/>
  <c r="V51"/>
  <c r="BB51"/>
  <c r="F52"/>
  <c r="AL52"/>
  <c r="BR52"/>
  <c r="V53"/>
  <c r="BB53"/>
  <c r="F54"/>
  <c r="AL54"/>
  <c r="BR54"/>
  <c r="V55"/>
  <c r="BB55"/>
  <c r="F56"/>
  <c r="AL56"/>
  <c r="BK56"/>
  <c r="CA56"/>
  <c r="O57"/>
  <c r="AE57"/>
  <c r="AU57"/>
  <c r="BK57"/>
  <c r="CA57"/>
  <c r="O58"/>
  <c r="AE58"/>
  <c r="AU58"/>
  <c r="BK58"/>
  <c r="CA58"/>
  <c r="O59"/>
  <c r="AE59"/>
  <c r="AU59"/>
  <c r="BK59"/>
  <c r="CA59"/>
  <c r="O60"/>
  <c r="AE60"/>
  <c r="AU60"/>
  <c r="BK60"/>
  <c r="CA60"/>
  <c r="O61"/>
  <c r="AE61"/>
  <c r="AU61"/>
  <c r="BK61"/>
  <c r="CA61"/>
  <c r="O62"/>
  <c r="AE62"/>
  <c r="AU62"/>
  <c r="BK62"/>
  <c r="CA62"/>
  <c r="O63"/>
  <c r="AE63"/>
  <c r="AU63"/>
  <c r="BK63"/>
  <c r="CA63"/>
  <c r="O64"/>
  <c r="AE64"/>
  <c r="AU64"/>
  <c r="BK64"/>
  <c r="CA64"/>
  <c r="O65"/>
  <c r="AE65"/>
  <c r="AU65"/>
  <c r="BK65"/>
  <c r="CA65"/>
  <c r="O66"/>
  <c r="AE66"/>
  <c r="AU66"/>
  <c r="BK66"/>
  <c r="CA66"/>
  <c r="O67"/>
  <c r="AE67"/>
  <c r="AU67"/>
  <c r="BK67"/>
  <c r="CA67"/>
  <c r="O68"/>
  <c r="AE68"/>
  <c r="AU68"/>
  <c r="BK68"/>
  <c r="CA68"/>
  <c r="O69"/>
  <c r="AE69"/>
  <c r="AU69"/>
  <c r="BK69"/>
  <c r="CA69"/>
  <c r="O70"/>
  <c r="AE70"/>
  <c r="AU70"/>
  <c r="BK70"/>
  <c r="BR23"/>
  <c r="AY24"/>
  <c r="C25"/>
  <c r="AI25"/>
  <c r="BO25"/>
  <c r="S26"/>
  <c r="AY26"/>
  <c r="C27"/>
  <c r="AI27"/>
  <c r="BO27"/>
  <c r="S28"/>
  <c r="AY28"/>
  <c r="C29"/>
  <c r="AI29"/>
  <c r="BO29"/>
  <c r="S30"/>
  <c r="AY30"/>
  <c r="C31"/>
  <c r="AI31"/>
  <c r="BO31"/>
  <c r="S32"/>
  <c r="AY32"/>
  <c r="C33"/>
  <c r="AI33"/>
  <c r="BO33"/>
  <c r="S34"/>
  <c r="AY34"/>
  <c r="C35"/>
  <c r="AI35"/>
  <c r="BO35"/>
  <c r="S36"/>
  <c r="AY36"/>
  <c r="C37"/>
  <c r="AI37"/>
  <c r="BO37"/>
  <c r="S38"/>
  <c r="AY38"/>
  <c r="C39"/>
  <c r="AI39"/>
  <c r="BO39"/>
  <c r="S40"/>
  <c r="AY40"/>
  <c r="C41"/>
  <c r="AI41"/>
  <c r="BO41"/>
  <c r="S42"/>
  <c r="AY42"/>
  <c r="C43"/>
  <c r="AI43"/>
  <c r="BO43"/>
  <c r="S44"/>
  <c r="AY44"/>
  <c r="C45"/>
  <c r="AI45"/>
  <c r="BO45"/>
  <c r="S46"/>
  <c r="AY46"/>
  <c r="C47"/>
  <c r="AI47"/>
  <c r="BO47"/>
  <c r="S48"/>
  <c r="AY48"/>
  <c r="C49"/>
  <c r="AI49"/>
  <c r="BO49"/>
  <c r="S50"/>
  <c r="AY50"/>
  <c r="C51"/>
  <c r="AI51"/>
  <c r="BO51"/>
  <c r="S52"/>
  <c r="AY52"/>
  <c r="C53"/>
  <c r="AI53"/>
  <c r="BO53"/>
  <c r="S54"/>
  <c r="AY54"/>
  <c r="C55"/>
  <c r="AI55"/>
  <c r="BO55"/>
  <c r="S56"/>
  <c r="AY56"/>
  <c r="BR56"/>
  <c r="F57"/>
  <c r="V57"/>
  <c r="AL57"/>
  <c r="BB57"/>
  <c r="BR57"/>
  <c r="F58"/>
  <c r="V58"/>
  <c r="AL58"/>
  <c r="BB58"/>
  <c r="BR58"/>
  <c r="F59"/>
  <c r="V59"/>
  <c r="AL59"/>
  <c r="BB59"/>
  <c r="BR59"/>
  <c r="F60"/>
  <c r="V60"/>
  <c r="AL60"/>
  <c r="BB60"/>
  <c r="BR60"/>
  <c r="F61"/>
  <c r="V61"/>
  <c r="AL61"/>
  <c r="BB61"/>
  <c r="BR61"/>
  <c r="F62"/>
  <c r="V62"/>
  <c r="AL62"/>
  <c r="BB62"/>
  <c r="BR62"/>
  <c r="F63"/>
  <c r="V63"/>
  <c r="AL63"/>
  <c r="BB63"/>
  <c r="BN23"/>
  <c r="AX24"/>
  <c r="B25"/>
  <c r="AH25"/>
  <c r="BN25"/>
  <c r="R26"/>
  <c r="AX26"/>
  <c r="B27"/>
  <c r="AH27"/>
  <c r="BN27"/>
  <c r="R28"/>
  <c r="AX28"/>
  <c r="B29"/>
  <c r="AH29"/>
  <c r="BN29"/>
  <c r="R30"/>
  <c r="AX30"/>
  <c r="B31"/>
  <c r="AH31"/>
  <c r="BN31"/>
  <c r="R32"/>
  <c r="AX32"/>
  <c r="B33"/>
  <c r="AH33"/>
  <c r="BN33"/>
  <c r="R34"/>
  <c r="AX34"/>
  <c r="B35"/>
  <c r="AH35"/>
  <c r="BN35"/>
  <c r="R36"/>
  <c r="AX36"/>
  <c r="B37"/>
  <c r="AH37"/>
  <c r="BN37"/>
  <c r="R38"/>
  <c r="AX38"/>
  <c r="B39"/>
  <c r="AH39"/>
  <c r="BN39"/>
  <c r="R40"/>
  <c r="AX40"/>
  <c r="B41"/>
  <c r="AH41"/>
  <c r="BN41"/>
  <c r="R42"/>
  <c r="AX42"/>
  <c r="B43"/>
  <c r="AH43"/>
  <c r="BN43"/>
  <c r="R44"/>
  <c r="AX44"/>
  <c r="B45"/>
  <c r="AH45"/>
  <c r="BN45"/>
  <c r="R46"/>
  <c r="AX46"/>
  <c r="B47"/>
  <c r="AH47"/>
  <c r="BN47"/>
  <c r="R48"/>
  <c r="AX48"/>
  <c r="B49"/>
  <c r="AH49"/>
  <c r="BN49"/>
  <c r="R50"/>
  <c r="AX50"/>
  <c r="B51"/>
  <c r="AH51"/>
  <c r="BN51"/>
  <c r="R52"/>
  <c r="AX52"/>
  <c r="B53"/>
  <c r="AH53"/>
  <c r="BN53"/>
  <c r="R54"/>
  <c r="AX54"/>
  <c r="B55"/>
  <c r="AH55"/>
  <c r="BN55"/>
  <c r="R56"/>
  <c r="AX56"/>
  <c r="BQ56"/>
  <c r="E57"/>
  <c r="U57"/>
  <c r="AK57"/>
  <c r="BA57"/>
  <c r="BQ57"/>
  <c r="E58"/>
  <c r="U58"/>
  <c r="AK58"/>
  <c r="BA58"/>
  <c r="BQ58"/>
  <c r="E59"/>
  <c r="U59"/>
  <c r="AK59"/>
  <c r="BA59"/>
  <c r="BQ59"/>
  <c r="E60"/>
  <c r="U60"/>
  <c r="AK60"/>
  <c r="BA60"/>
  <c r="BQ60"/>
  <c r="E61"/>
  <c r="U61"/>
  <c r="AK61"/>
  <c r="BA61"/>
  <c r="BQ61"/>
  <c r="E62"/>
  <c r="U62"/>
  <c r="AK62"/>
  <c r="BA62"/>
  <c r="BQ62"/>
  <c r="E63"/>
  <c r="U63"/>
  <c r="AK63"/>
  <c r="BA63"/>
  <c r="BQ63"/>
  <c r="E64"/>
  <c r="U64"/>
  <c r="AK64"/>
  <c r="BA64"/>
  <c r="BQ64"/>
  <c r="E65"/>
  <c r="U65"/>
  <c r="AK65"/>
  <c r="BA65"/>
  <c r="BQ65"/>
  <c r="E66"/>
  <c r="U66"/>
  <c r="AK66"/>
  <c r="BA66"/>
  <c r="BQ66"/>
  <c r="E67"/>
  <c r="U67"/>
  <c r="AK67"/>
  <c r="BA67"/>
  <c r="BQ67"/>
  <c r="E68"/>
  <c r="U68"/>
  <c r="AK68"/>
  <c r="BA68"/>
  <c r="BQ68"/>
  <c r="E69"/>
  <c r="U69"/>
  <c r="AK69"/>
  <c r="BA69"/>
  <c r="BQ69"/>
  <c r="E70"/>
  <c r="U70"/>
  <c r="AK70"/>
  <c r="BA70"/>
  <c r="BQ70"/>
  <c r="E71"/>
  <c r="U71"/>
  <c r="AK71"/>
  <c r="BA71"/>
  <c r="BQ71"/>
  <c r="E72"/>
  <c r="U72"/>
  <c r="AK72"/>
  <c r="BA72"/>
  <c r="BQ72"/>
  <c r="E73"/>
  <c r="U73"/>
  <c r="AK73"/>
  <c r="BA73"/>
  <c r="BQ73"/>
  <c r="E74"/>
  <c r="U74"/>
  <c r="AK74"/>
  <c r="BA74"/>
  <c r="BQ74"/>
  <c r="E75"/>
  <c r="U75"/>
  <c r="AK75"/>
  <c r="BA75"/>
  <c r="BQ75"/>
  <c r="E76"/>
  <c r="U76"/>
  <c r="AK76"/>
  <c r="BA76"/>
  <c r="BQ76"/>
  <c r="E77"/>
  <c r="U77"/>
  <c r="AK77"/>
  <c r="BA77"/>
  <c r="BQ77"/>
  <c r="E78"/>
  <c r="U78"/>
  <c r="AK78"/>
  <c r="BA78"/>
  <c r="BQ78"/>
  <c r="E79"/>
  <c r="U79"/>
  <c r="AK79"/>
  <c r="BA79"/>
  <c r="BQ79"/>
  <c r="E80"/>
  <c r="U80"/>
  <c r="AK80"/>
  <c r="BA80"/>
  <c r="BQ80"/>
  <c r="E81"/>
  <c r="U81"/>
  <c r="AK81"/>
  <c r="BA81"/>
  <c r="BQ81"/>
  <c r="E82"/>
  <c r="U82"/>
  <c r="AK82"/>
  <c r="BA82"/>
  <c r="BQ82"/>
  <c r="E83"/>
  <c r="U83"/>
  <c r="AK83"/>
  <c r="BA83"/>
  <c r="BQ83"/>
  <c r="E84"/>
  <c r="U84"/>
  <c r="AK84"/>
  <c r="BA84"/>
  <c r="BQ84"/>
  <c r="E85"/>
  <c r="U85"/>
  <c r="AK85"/>
  <c r="BA85"/>
  <c r="BQ85"/>
  <c r="E86"/>
  <c r="U86"/>
  <c r="AK86"/>
  <c r="BA86"/>
  <c r="BQ86"/>
  <c r="E87"/>
  <c r="U87"/>
  <c r="AK87"/>
  <c r="BA87"/>
  <c r="BQ87"/>
  <c r="E88"/>
  <c r="U88"/>
  <c r="AK88"/>
  <c r="BA88"/>
  <c r="BQ88"/>
  <c r="E89"/>
  <c r="U89"/>
  <c r="AK89"/>
  <c r="BA89"/>
  <c r="BQ89"/>
  <c r="E90"/>
  <c r="U90"/>
  <c r="AK90"/>
  <c r="BA90"/>
  <c r="BQ90"/>
  <c r="E91"/>
  <c r="U91"/>
  <c r="AK91"/>
  <c r="BA91"/>
  <c r="BQ91"/>
  <c r="E92"/>
  <c r="U92"/>
  <c r="AK92"/>
  <c r="AP64"/>
  <c r="Z65"/>
  <c r="J66"/>
  <c r="BV66"/>
  <c r="BF67"/>
  <c r="AP68"/>
  <c r="Z69"/>
  <c r="J70"/>
  <c r="BS70"/>
  <c r="W71"/>
  <c r="BC71"/>
  <c r="G72"/>
  <c r="AM72"/>
  <c r="BS72"/>
  <c r="W73"/>
  <c r="BC73"/>
  <c r="G74"/>
  <c r="AM74"/>
  <c r="BS74"/>
  <c r="W75"/>
  <c r="BC75"/>
  <c r="G76"/>
  <c r="AM76"/>
  <c r="BS76"/>
  <c r="W77"/>
  <c r="BC77"/>
  <c r="G78"/>
  <c r="AM78"/>
  <c r="BS78"/>
  <c r="W79"/>
  <c r="BC79"/>
  <c r="G80"/>
  <c r="AM80"/>
  <c r="BS80"/>
  <c r="W81"/>
  <c r="BC81"/>
  <c r="G82"/>
  <c r="AM82"/>
  <c r="BS82"/>
  <c r="W83"/>
  <c r="BC83"/>
  <c r="G84"/>
  <c r="AM84"/>
  <c r="BS84"/>
  <c r="W85"/>
  <c r="BC85"/>
  <c r="G86"/>
  <c r="AM86"/>
  <c r="BS86"/>
  <c r="W87"/>
  <c r="BC87"/>
  <c r="G88"/>
  <c r="AM88"/>
  <c r="BS88"/>
  <c r="W89"/>
  <c r="BC89"/>
  <c r="G90"/>
  <c r="AM90"/>
  <c r="BS90"/>
  <c r="W91"/>
  <c r="AZ91"/>
  <c r="BV91"/>
  <c r="O92"/>
  <c r="AJ92"/>
  <c r="BA92"/>
  <c r="BQ92"/>
  <c r="E93"/>
  <c r="U93"/>
  <c r="AK93"/>
  <c r="BA93"/>
  <c r="BQ93"/>
  <c r="E94"/>
  <c r="U94"/>
  <c r="AK94"/>
  <c r="BA94"/>
  <c r="BQ94"/>
  <c r="E95"/>
  <c r="U95"/>
  <c r="AK95"/>
  <c r="BA95"/>
  <c r="BQ95"/>
  <c r="E96"/>
  <c r="U96"/>
  <c r="AK96"/>
  <c r="BA96"/>
  <c r="BQ96"/>
  <c r="E97"/>
  <c r="U97"/>
  <c r="AK97"/>
  <c r="BA97"/>
  <c r="BQ97"/>
  <c r="E98"/>
  <c r="U98"/>
  <c r="AK98"/>
  <c r="BA98"/>
  <c r="BQ98"/>
  <c r="E99"/>
  <c r="U99"/>
  <c r="AK99"/>
  <c r="BA99"/>
  <c r="BQ99"/>
  <c r="BR63"/>
  <c r="BB64"/>
  <c r="AL65"/>
  <c r="V66"/>
  <c r="F67"/>
  <c r="BR67"/>
  <c r="BB68"/>
  <c r="AL69"/>
  <c r="V70"/>
  <c r="BZ70"/>
  <c r="AD71"/>
  <c r="BJ71"/>
  <c r="N72"/>
  <c r="AT72"/>
  <c r="BZ72"/>
  <c r="AD73"/>
  <c r="BJ73"/>
  <c r="N74"/>
  <c r="AT74"/>
  <c r="BZ74"/>
  <c r="AD75"/>
  <c r="BJ75"/>
  <c r="N76"/>
  <c r="AT76"/>
  <c r="BZ76"/>
  <c r="AD77"/>
  <c r="BJ77"/>
  <c r="N78"/>
  <c r="AT78"/>
  <c r="BZ78"/>
  <c r="AD79"/>
  <c r="BJ79"/>
  <c r="N80"/>
  <c r="AT80"/>
  <c r="BZ80"/>
  <c r="AD81"/>
  <c r="BJ81"/>
  <c r="N82"/>
  <c r="AT82"/>
  <c r="BZ82"/>
  <c r="AD83"/>
  <c r="BJ83"/>
  <c r="N84"/>
  <c r="AT84"/>
  <c r="BZ84"/>
  <c r="AD85"/>
  <c r="BJ85"/>
  <c r="N86"/>
  <c r="AT86"/>
  <c r="BZ86"/>
  <c r="AD87"/>
  <c r="BJ87"/>
  <c r="N88"/>
  <c r="AT88"/>
  <c r="BZ88"/>
  <c r="AD89"/>
  <c r="BJ89"/>
  <c r="N90"/>
  <c r="AT90"/>
  <c r="BZ90"/>
  <c r="AD91"/>
  <c r="BD91"/>
  <c r="BZ91"/>
  <c r="S92"/>
  <c r="AN92"/>
  <c r="BD92"/>
  <c r="BT92"/>
  <c r="H93"/>
  <c r="X93"/>
  <c r="AN93"/>
  <c r="BD93"/>
  <c r="BT93"/>
  <c r="H94"/>
  <c r="X94"/>
  <c r="AN94"/>
  <c r="BD94"/>
  <c r="BT94"/>
  <c r="H95"/>
  <c r="X95"/>
  <c r="AN95"/>
  <c r="BD95"/>
  <c r="BT95"/>
  <c r="H96"/>
  <c r="X96"/>
  <c r="AN96"/>
  <c r="BD96"/>
  <c r="BT96"/>
  <c r="H97"/>
  <c r="X97"/>
  <c r="AN97"/>
  <c r="BD97"/>
  <c r="BT97"/>
  <c r="H98"/>
  <c r="X98"/>
  <c r="AN98"/>
  <c r="BD98"/>
  <c r="BT98"/>
  <c r="H99"/>
  <c r="X99"/>
  <c r="AN99"/>
  <c r="BD99"/>
  <c r="BT99"/>
  <c r="B64"/>
  <c r="BN64"/>
  <c r="AX65"/>
  <c r="AH66"/>
  <c r="R67"/>
  <c r="B68"/>
  <c r="BN68"/>
  <c r="AX69"/>
  <c r="AH70"/>
  <c r="C71"/>
  <c r="AI71"/>
  <c r="BO71"/>
  <c r="S72"/>
  <c r="AY72"/>
  <c r="C73"/>
  <c r="AI73"/>
  <c r="BO73"/>
  <c r="S74"/>
  <c r="AY74"/>
  <c r="C75"/>
  <c r="AI75"/>
  <c r="BO75"/>
  <c r="S76"/>
  <c r="AY76"/>
  <c r="C77"/>
  <c r="AI77"/>
  <c r="BO77"/>
  <c r="S78"/>
  <c r="AY78"/>
  <c r="C79"/>
  <c r="AI79"/>
  <c r="BO79"/>
  <c r="S80"/>
  <c r="AY80"/>
  <c r="C81"/>
  <c r="AI81"/>
  <c r="BO81"/>
  <c r="S82"/>
  <c r="AY82"/>
  <c r="C83"/>
  <c r="AI83"/>
  <c r="BO83"/>
  <c r="S84"/>
  <c r="AY84"/>
  <c r="C85"/>
  <c r="AI85"/>
  <c r="BO85"/>
  <c r="S86"/>
  <c r="AY86"/>
  <c r="C87"/>
  <c r="AI87"/>
  <c r="BO87"/>
  <c r="S88"/>
  <c r="AY88"/>
  <c r="C89"/>
  <c r="AI89"/>
  <c r="BO89"/>
  <c r="S90"/>
  <c r="AY90"/>
  <c r="C91"/>
  <c r="AI91"/>
  <c r="BH91"/>
  <c r="B92"/>
  <c r="W92"/>
  <c r="AQ92"/>
  <c r="BG92"/>
  <c r="BW92"/>
  <c r="K93"/>
  <c r="AA93"/>
  <c r="AQ93"/>
  <c r="BG93"/>
  <c r="BW93"/>
  <c r="K94"/>
  <c r="AA94"/>
  <c r="AQ94"/>
  <c r="BG94"/>
  <c r="BW94"/>
  <c r="K95"/>
  <c r="AA95"/>
  <c r="AQ95"/>
  <c r="BG95"/>
  <c r="BW95"/>
  <c r="K96"/>
  <c r="AA96"/>
  <c r="AQ96"/>
  <c r="BG96"/>
  <c r="BW96"/>
  <c r="K97"/>
  <c r="AA97"/>
  <c r="AQ97"/>
  <c r="BG97"/>
  <c r="BW97"/>
  <c r="K98"/>
  <c r="AA98"/>
  <c r="AQ98"/>
  <c r="BG98"/>
  <c r="BW98"/>
  <c r="K99"/>
  <c r="AA99"/>
  <c r="AQ99"/>
  <c r="BG99"/>
  <c r="BW99"/>
  <c r="N64"/>
  <c r="BZ64"/>
  <c r="BJ65"/>
  <c r="AT66"/>
  <c r="AD67"/>
  <c r="N68"/>
  <c r="BZ68"/>
  <c r="BJ69"/>
  <c r="AT70"/>
  <c r="J71"/>
  <c r="AP71"/>
  <c r="BV71"/>
  <c r="Z72"/>
  <c r="BF72"/>
  <c r="J73"/>
  <c r="AP73"/>
  <c r="BV73"/>
  <c r="Z74"/>
  <c r="BF74"/>
  <c r="J75"/>
  <c r="AP75"/>
  <c r="BV75"/>
  <c r="Z76"/>
  <c r="BF76"/>
  <c r="J77"/>
  <c r="AP77"/>
  <c r="BV77"/>
  <c r="Z78"/>
  <c r="BF78"/>
  <c r="J79"/>
  <c r="AP79"/>
  <c r="BV79"/>
  <c r="Z80"/>
  <c r="BF80"/>
  <c r="J81"/>
  <c r="AP81"/>
  <c r="BV81"/>
  <c r="Z82"/>
  <c r="BF82"/>
  <c r="J83"/>
  <c r="AP83"/>
  <c r="BV83"/>
  <c r="Z84"/>
  <c r="BF84"/>
  <c r="J85"/>
  <c r="AP85"/>
  <c r="BV85"/>
  <c r="Z86"/>
  <c r="BF86"/>
  <c r="J87"/>
  <c r="AP87"/>
  <c r="BV87"/>
  <c r="Z88"/>
  <c r="BF88"/>
  <c r="J89"/>
  <c r="AP89"/>
  <c r="BV89"/>
  <c r="Z90"/>
  <c r="BF90"/>
  <c r="J91"/>
  <c r="AP91"/>
  <c r="BL91"/>
  <c r="F92"/>
  <c r="AA92"/>
  <c r="AT92"/>
  <c r="BJ92"/>
  <c r="BZ92"/>
  <c r="N93"/>
  <c r="AD93"/>
  <c r="AT93"/>
  <c r="BJ93"/>
  <c r="BZ93"/>
  <c r="N94"/>
  <c r="AD94"/>
  <c r="AT94"/>
  <c r="BJ94"/>
  <c r="BZ94"/>
  <c r="N95"/>
  <c r="AD95"/>
  <c r="AT95"/>
  <c r="BJ95"/>
  <c r="BZ95"/>
  <c r="N96"/>
  <c r="AD96"/>
  <c r="AT96"/>
  <c r="BJ96"/>
  <c r="BZ96"/>
  <c r="N97"/>
  <c r="AD97"/>
  <c r="AT97"/>
  <c r="BJ97"/>
  <c r="BZ97"/>
  <c r="N98"/>
  <c r="AD98"/>
  <c r="AT98"/>
  <c r="BJ98"/>
  <c r="BZ98"/>
  <c r="N99"/>
  <c r="AD99"/>
  <c r="AT99"/>
  <c r="BJ99"/>
  <c r="BZ99"/>
  <c r="Y16"/>
  <c r="BE17"/>
  <c r="AU18"/>
  <c r="AE19"/>
  <c r="O20"/>
  <c r="CA20"/>
  <c r="BK21"/>
  <c r="AU22"/>
  <c r="AE23"/>
  <c r="O24"/>
  <c r="BL12"/>
  <c r="AF14"/>
  <c r="CB15"/>
  <c r="AN17"/>
  <c r="AH18"/>
  <c r="R19"/>
  <c r="B20"/>
  <c r="BN20"/>
  <c r="AX21"/>
  <c r="AH22"/>
  <c r="BF22"/>
  <c r="B23"/>
  <c r="V23"/>
  <c r="U12"/>
  <c r="BQ12"/>
  <c r="AC13"/>
  <c r="BQ13"/>
  <c r="AK14"/>
  <c r="BY14"/>
  <c r="AK15"/>
  <c r="E16"/>
  <c r="AS16"/>
  <c r="E17"/>
  <c r="AR17"/>
  <c r="BS17"/>
  <c r="M18"/>
  <c r="AK18"/>
  <c r="BE18"/>
  <c r="BY18"/>
  <c r="U19"/>
  <c r="AO19"/>
  <c r="BI19"/>
  <c r="E20"/>
  <c r="Y20"/>
  <c r="AS20"/>
  <c r="BQ20"/>
  <c r="I21"/>
  <c r="AC21"/>
  <c r="BA21"/>
  <c r="BU21"/>
  <c r="M22"/>
  <c r="AK22"/>
  <c r="BE22"/>
  <c r="BY22"/>
  <c r="U23"/>
  <c r="AO23"/>
  <c r="BI23"/>
  <c r="E24"/>
  <c r="Y24"/>
  <c r="AS24"/>
  <c r="BQ24"/>
  <c r="I25"/>
  <c r="AC25"/>
  <c r="BA25"/>
  <c r="BU25"/>
  <c r="M26"/>
  <c r="AK26"/>
  <c r="BE26"/>
  <c r="BY26"/>
  <c r="U27"/>
  <c r="AO27"/>
  <c r="BI27"/>
  <c r="E28"/>
  <c r="Y28"/>
  <c r="AS28"/>
  <c r="BQ28"/>
  <c r="I29"/>
  <c r="AC29"/>
  <c r="BA29"/>
  <c r="BU29"/>
  <c r="M30"/>
  <c r="AK30"/>
  <c r="BE30"/>
  <c r="BY30"/>
  <c r="U31"/>
  <c r="AO31"/>
  <c r="BI31"/>
  <c r="E32"/>
  <c r="Y32"/>
  <c r="AS32"/>
  <c r="BQ32"/>
  <c r="I33"/>
  <c r="AC33"/>
  <c r="BA33"/>
  <c r="BU33"/>
  <c r="M34"/>
  <c r="AK34"/>
  <c r="BE34"/>
  <c r="BY34"/>
  <c r="U35"/>
  <c r="AO35"/>
  <c r="BI35"/>
  <c r="E36"/>
  <c r="Y36"/>
  <c r="AS36"/>
  <c r="BQ36"/>
  <c r="I37"/>
  <c r="AC37"/>
  <c r="BA37"/>
  <c r="BU37"/>
  <c r="M38"/>
  <c r="AK38"/>
  <c r="BE38"/>
  <c r="BY38"/>
  <c r="U39"/>
  <c r="AO39"/>
  <c r="BI39"/>
  <c r="E40"/>
  <c r="Y40"/>
  <c r="AS40"/>
  <c r="BQ40"/>
  <c r="I41"/>
  <c r="AC41"/>
  <c r="BA41"/>
  <c r="BU41"/>
  <c r="M42"/>
  <c r="AK42"/>
  <c r="BE42"/>
  <c r="BY42"/>
  <c r="U43"/>
  <c r="AO43"/>
  <c r="BI43"/>
  <c r="E44"/>
  <c r="Y44"/>
  <c r="AS44"/>
  <c r="BQ44"/>
  <c r="I45"/>
  <c r="AC45"/>
  <c r="BA45"/>
  <c r="BU45"/>
  <c r="M46"/>
  <c r="AK46"/>
  <c r="BE46"/>
  <c r="BY46"/>
  <c r="U47"/>
  <c r="AO47"/>
  <c r="BI47"/>
  <c r="E48"/>
  <c r="Y48"/>
  <c r="AS48"/>
  <c r="BQ48"/>
  <c r="I49"/>
  <c r="AC49"/>
  <c r="BA49"/>
  <c r="BU49"/>
  <c r="M50"/>
  <c r="AK50"/>
  <c r="BE50"/>
  <c r="BY50"/>
  <c r="U51"/>
  <c r="AO51"/>
  <c r="BI51"/>
  <c r="E52"/>
  <c r="Y52"/>
  <c r="AS52"/>
  <c r="BQ52"/>
  <c r="I53"/>
  <c r="AC53"/>
  <c r="BA53"/>
  <c r="BU53"/>
  <c r="M54"/>
  <c r="AK54"/>
  <c r="BE54"/>
  <c r="BY54"/>
  <c r="U55"/>
  <c r="AO55"/>
  <c r="BI55"/>
  <c r="E56"/>
  <c r="Y56"/>
  <c r="AS56"/>
  <c r="BZ23"/>
  <c r="BK24"/>
  <c r="W25"/>
  <c r="BS25"/>
  <c r="AE26"/>
  <c r="BS26"/>
  <c r="AM27"/>
  <c r="CA27"/>
  <c r="AE28"/>
  <c r="BK28"/>
  <c r="O29"/>
  <c r="AU29"/>
  <c r="CA29"/>
  <c r="AE30"/>
  <c r="BK30"/>
  <c r="O31"/>
  <c r="AU31"/>
  <c r="CA31"/>
  <c r="AE32"/>
  <c r="BK32"/>
  <c r="O33"/>
  <c r="AU33"/>
  <c r="CA33"/>
  <c r="AE34"/>
  <c r="BK34"/>
  <c r="O35"/>
  <c r="AU35"/>
  <c r="CA35"/>
  <c r="AE36"/>
  <c r="BK36"/>
  <c r="O37"/>
  <c r="AU37"/>
  <c r="CA37"/>
  <c r="AE38"/>
  <c r="BK38"/>
  <c r="O39"/>
  <c r="AU39"/>
  <c r="CA39"/>
  <c r="AE40"/>
  <c r="BK40"/>
  <c r="O41"/>
  <c r="AU41"/>
  <c r="CA41"/>
  <c r="AE42"/>
  <c r="BK42"/>
  <c r="O43"/>
  <c r="AU43"/>
  <c r="CA43"/>
  <c r="AE44"/>
  <c r="BK44"/>
  <c r="O45"/>
  <c r="AU45"/>
  <c r="CA45"/>
  <c r="AE46"/>
  <c r="BK46"/>
  <c r="O47"/>
  <c r="AU47"/>
  <c r="CA47"/>
  <c r="AE48"/>
  <c r="BK48"/>
  <c r="O49"/>
  <c r="AU49"/>
  <c r="CA49"/>
  <c r="AE50"/>
  <c r="BK50"/>
  <c r="O51"/>
  <c r="AU51"/>
  <c r="CA51"/>
  <c r="AE52"/>
  <c r="BK52"/>
  <c r="O53"/>
  <c r="AU53"/>
  <c r="CA53"/>
  <c r="AE54"/>
  <c r="BK54"/>
  <c r="O55"/>
  <c r="AU55"/>
  <c r="CA55"/>
  <c r="AE56"/>
  <c r="BH56"/>
  <c r="BX56"/>
  <c r="L57"/>
  <c r="AB57"/>
  <c r="AR57"/>
  <c r="BH57"/>
  <c r="BX57"/>
  <c r="L58"/>
  <c r="AB58"/>
  <c r="AR58"/>
  <c r="BH58"/>
  <c r="BX58"/>
  <c r="L59"/>
  <c r="AB59"/>
  <c r="AR59"/>
  <c r="BH59"/>
  <c r="BX59"/>
  <c r="L60"/>
  <c r="AB60"/>
  <c r="AR60"/>
  <c r="BH60"/>
  <c r="BX60"/>
  <c r="L61"/>
  <c r="AB61"/>
  <c r="AR61"/>
  <c r="BH61"/>
  <c r="BX61"/>
  <c r="L62"/>
  <c r="AB62"/>
  <c r="AR62"/>
  <c r="BH62"/>
  <c r="BX62"/>
  <c r="L63"/>
  <c r="AB63"/>
  <c r="AR63"/>
  <c r="BH63"/>
  <c r="BX63"/>
  <c r="L64"/>
  <c r="AB64"/>
  <c r="AR64"/>
  <c r="BH64"/>
  <c r="BX64"/>
  <c r="L65"/>
  <c r="AB65"/>
  <c r="AR65"/>
  <c r="BH65"/>
  <c r="BX65"/>
  <c r="L66"/>
  <c r="AB66"/>
  <c r="AR66"/>
  <c r="BH66"/>
  <c r="BX66"/>
  <c r="L67"/>
  <c r="AB67"/>
  <c r="AR67"/>
  <c r="BH67"/>
  <c r="BX67"/>
  <c r="L68"/>
  <c r="AB68"/>
  <c r="AR68"/>
  <c r="BH68"/>
  <c r="BX68"/>
  <c r="L69"/>
  <c r="AB69"/>
  <c r="AR69"/>
  <c r="BH69"/>
  <c r="BX69"/>
  <c r="L70"/>
  <c r="AB70"/>
  <c r="AR70"/>
  <c r="BH70"/>
  <c r="BX70"/>
  <c r="L71"/>
  <c r="AB71"/>
  <c r="AR71"/>
  <c r="BH71"/>
  <c r="BX71"/>
  <c r="L72"/>
  <c r="AB72"/>
  <c r="AR72"/>
  <c r="BH72"/>
  <c r="BX72"/>
  <c r="L73"/>
  <c r="AB73"/>
  <c r="AR73"/>
  <c r="BH73"/>
  <c r="BX73"/>
  <c r="L74"/>
  <c r="AB74"/>
  <c r="AR74"/>
  <c r="BH74"/>
  <c r="BX74"/>
  <c r="L75"/>
  <c r="AB75"/>
  <c r="AR75"/>
  <c r="BH75"/>
  <c r="BX75"/>
  <c r="L76"/>
  <c r="AB76"/>
  <c r="AR76"/>
  <c r="BH76"/>
  <c r="BX76"/>
  <c r="L77"/>
  <c r="AB77"/>
  <c r="AR77"/>
  <c r="BH77"/>
  <c r="BX77"/>
  <c r="L78"/>
  <c r="AB78"/>
  <c r="AR78"/>
  <c r="BH78"/>
  <c r="BX78"/>
  <c r="L79"/>
  <c r="AB79"/>
  <c r="AR79"/>
  <c r="BH79"/>
  <c r="BX79"/>
  <c r="L80"/>
  <c r="AB80"/>
  <c r="AR80"/>
  <c r="BH80"/>
  <c r="BX80"/>
  <c r="L81"/>
  <c r="AB81"/>
  <c r="AR81"/>
  <c r="BH81"/>
  <c r="BX81"/>
  <c r="L82"/>
  <c r="AB82"/>
  <c r="AR82"/>
  <c r="BH82"/>
  <c r="BX82"/>
  <c r="L83"/>
  <c r="AB83"/>
  <c r="AR83"/>
  <c r="BH83"/>
  <c r="BX83"/>
  <c r="L84"/>
  <c r="AB84"/>
  <c r="AR84"/>
  <c r="BH84"/>
  <c r="BX84"/>
  <c r="L85"/>
  <c r="AB85"/>
  <c r="AR85"/>
  <c r="BH85"/>
  <c r="BX85"/>
  <c r="L86"/>
  <c r="AB86"/>
  <c r="AR86"/>
  <c r="BH86"/>
  <c r="BX86"/>
  <c r="L87"/>
  <c r="AB87"/>
  <c r="AR87"/>
  <c r="BH87"/>
  <c r="BX87"/>
  <c r="L88"/>
  <c r="AB88"/>
  <c r="AR88"/>
  <c r="BH88"/>
  <c r="BX88"/>
  <c r="L89"/>
  <c r="AB89"/>
  <c r="AR89"/>
  <c r="BH89"/>
  <c r="BX89"/>
  <c r="L90"/>
  <c r="AB90"/>
  <c r="AR90"/>
  <c r="BH90"/>
  <c r="BX90"/>
  <c r="L91"/>
  <c r="AB91"/>
  <c r="AR91"/>
  <c r="J24"/>
  <c r="BJ24"/>
  <c r="N25"/>
  <c r="AT25"/>
  <c r="BZ25"/>
  <c r="AD26"/>
  <c r="BJ26"/>
  <c r="N27"/>
  <c r="AT27"/>
  <c r="BZ27"/>
  <c r="AD28"/>
  <c r="BJ28"/>
  <c r="N29"/>
  <c r="AT29"/>
  <c r="BZ29"/>
  <c r="AD30"/>
  <c r="BJ30"/>
  <c r="N31"/>
  <c r="AT31"/>
  <c r="BZ31"/>
  <c r="AD32"/>
  <c r="BJ32"/>
  <c r="N33"/>
  <c r="AT33"/>
  <c r="BZ33"/>
  <c r="AD34"/>
  <c r="BJ34"/>
  <c r="N35"/>
  <c r="AT35"/>
  <c r="BZ35"/>
  <c r="AD36"/>
  <c r="BJ36"/>
  <c r="N37"/>
  <c r="AT37"/>
  <c r="BZ37"/>
  <c r="AD38"/>
  <c r="BJ38"/>
  <c r="N39"/>
  <c r="AT39"/>
  <c r="BZ39"/>
  <c r="AD40"/>
  <c r="BJ40"/>
  <c r="N41"/>
  <c r="AT41"/>
  <c r="BZ41"/>
  <c r="AD42"/>
  <c r="BJ42"/>
  <c r="N43"/>
  <c r="AT43"/>
  <c r="BZ43"/>
  <c r="AD44"/>
  <c r="BJ44"/>
  <c r="N45"/>
  <c r="AT45"/>
  <c r="BZ45"/>
  <c r="AD46"/>
  <c r="BJ46"/>
  <c r="N47"/>
  <c r="AT47"/>
  <c r="BZ47"/>
  <c r="AD48"/>
  <c r="BJ48"/>
  <c r="N49"/>
  <c r="AT49"/>
  <c r="BZ49"/>
  <c r="AD50"/>
  <c r="BJ50"/>
  <c r="N51"/>
  <c r="AT51"/>
  <c r="BZ51"/>
  <c r="AD52"/>
  <c r="BJ52"/>
  <c r="N53"/>
  <c r="AT53"/>
  <c r="BZ53"/>
  <c r="AD54"/>
  <c r="BJ54"/>
  <c r="N55"/>
  <c r="AT55"/>
  <c r="BZ55"/>
  <c r="AD56"/>
  <c r="BG56"/>
  <c r="BW56"/>
  <c r="K57"/>
  <c r="AA57"/>
  <c r="AQ57"/>
  <c r="BG57"/>
  <c r="BW57"/>
  <c r="K58"/>
  <c r="AA58"/>
  <c r="AQ58"/>
  <c r="BG58"/>
  <c r="BW58"/>
  <c r="K59"/>
  <c r="AA59"/>
  <c r="AQ59"/>
  <c r="BG59"/>
  <c r="BW59"/>
  <c r="K60"/>
  <c r="AA60"/>
  <c r="AQ60"/>
  <c r="BG60"/>
  <c r="BW60"/>
  <c r="K61"/>
  <c r="AA61"/>
  <c r="AQ61"/>
  <c r="BG61"/>
  <c r="BW61"/>
  <c r="K62"/>
  <c r="AA62"/>
  <c r="AQ62"/>
  <c r="BG62"/>
  <c r="BW62"/>
  <c r="K63"/>
  <c r="AA63"/>
  <c r="AQ63"/>
  <c r="BG63"/>
  <c r="BW63"/>
  <c r="K64"/>
  <c r="AA64"/>
  <c r="AQ64"/>
  <c r="BG64"/>
  <c r="BW64"/>
  <c r="K65"/>
  <c r="AA65"/>
  <c r="AQ65"/>
  <c r="BG65"/>
  <c r="BW65"/>
  <c r="K66"/>
  <c r="AA66"/>
  <c r="AQ66"/>
  <c r="BG66"/>
  <c r="BW66"/>
  <c r="K67"/>
  <c r="AA67"/>
  <c r="AQ67"/>
  <c r="BG67"/>
  <c r="BW67"/>
  <c r="K68"/>
  <c r="AA68"/>
  <c r="AQ68"/>
  <c r="BG68"/>
  <c r="BW68"/>
  <c r="K69"/>
  <c r="AA69"/>
  <c r="AQ69"/>
  <c r="BG69"/>
  <c r="BW69"/>
  <c r="K70"/>
  <c r="AA70"/>
  <c r="AQ70"/>
  <c r="BG70"/>
  <c r="BB23"/>
  <c r="AL24"/>
  <c r="BW24"/>
  <c r="AA25"/>
  <c r="BG25"/>
  <c r="K26"/>
  <c r="AQ26"/>
  <c r="BW26"/>
  <c r="AA27"/>
  <c r="BG27"/>
  <c r="K28"/>
  <c r="AQ28"/>
  <c r="BW28"/>
  <c r="AA29"/>
  <c r="BG29"/>
  <c r="K30"/>
  <c r="AQ30"/>
  <c r="BW30"/>
  <c r="AA31"/>
  <c r="BG31"/>
  <c r="K32"/>
  <c r="AQ32"/>
  <c r="BW32"/>
  <c r="AA33"/>
  <c r="BG33"/>
  <c r="K34"/>
  <c r="AQ34"/>
  <c r="BW34"/>
  <c r="AA35"/>
  <c r="BG35"/>
  <c r="K36"/>
  <c r="AQ36"/>
  <c r="BW36"/>
  <c r="AA37"/>
  <c r="BG37"/>
  <c r="K38"/>
  <c r="AQ38"/>
  <c r="BW38"/>
  <c r="AA39"/>
  <c r="BG39"/>
  <c r="K40"/>
  <c r="AQ40"/>
  <c r="BW40"/>
  <c r="AA41"/>
  <c r="BG41"/>
  <c r="K42"/>
  <c r="AQ42"/>
  <c r="BW42"/>
  <c r="AA43"/>
  <c r="BG43"/>
  <c r="K44"/>
  <c r="AQ44"/>
  <c r="BW44"/>
  <c r="AA45"/>
  <c r="BG45"/>
  <c r="K46"/>
  <c r="AQ46"/>
  <c r="BW46"/>
  <c r="AA47"/>
  <c r="BG47"/>
  <c r="K48"/>
  <c r="AQ48"/>
  <c r="BW48"/>
  <c r="AA49"/>
  <c r="BG49"/>
  <c r="K50"/>
  <c r="AQ50"/>
  <c r="BW50"/>
  <c r="AA51"/>
  <c r="BG51"/>
  <c r="K52"/>
  <c r="AQ52"/>
  <c r="BW52"/>
  <c r="AA53"/>
  <c r="BG53"/>
  <c r="K54"/>
  <c r="AQ54"/>
  <c r="BW54"/>
  <c r="AA55"/>
  <c r="BG55"/>
  <c r="K56"/>
  <c r="AQ56"/>
  <c r="BN56"/>
  <c r="B57"/>
  <c r="R57"/>
  <c r="AH57"/>
  <c r="AX57"/>
  <c r="BN57"/>
  <c r="B58"/>
  <c r="R58"/>
  <c r="AH58"/>
  <c r="AX58"/>
  <c r="BN58"/>
  <c r="B59"/>
  <c r="R59"/>
  <c r="AH59"/>
  <c r="AX59"/>
  <c r="BN59"/>
  <c r="B60"/>
  <c r="R60"/>
  <c r="AH60"/>
  <c r="AX60"/>
  <c r="BN60"/>
  <c r="B61"/>
  <c r="R61"/>
  <c r="AH61"/>
  <c r="AX61"/>
  <c r="BN61"/>
  <c r="B62"/>
  <c r="R62"/>
  <c r="AH62"/>
  <c r="AX62"/>
  <c r="BN62"/>
  <c r="B63"/>
  <c r="R63"/>
  <c r="AH63"/>
  <c r="AX63"/>
  <c r="AX23"/>
  <c r="AH24"/>
  <c r="BV24"/>
  <c r="Z25"/>
  <c r="BF25"/>
  <c r="J26"/>
  <c r="AP26"/>
  <c r="BV26"/>
  <c r="Z27"/>
  <c r="BF27"/>
  <c r="J28"/>
  <c r="AP28"/>
  <c r="BV28"/>
  <c r="Z29"/>
  <c r="BF29"/>
  <c r="J30"/>
  <c r="AP30"/>
  <c r="BV30"/>
  <c r="Z31"/>
  <c r="BF31"/>
  <c r="J32"/>
  <c r="AP32"/>
  <c r="BV32"/>
  <c r="Z33"/>
  <c r="BF33"/>
  <c r="J34"/>
  <c r="AP34"/>
  <c r="BV34"/>
  <c r="Z35"/>
  <c r="BF35"/>
  <c r="J36"/>
  <c r="AP36"/>
  <c r="BV36"/>
  <c r="Z37"/>
  <c r="BF37"/>
  <c r="J38"/>
  <c r="AP38"/>
  <c r="BV38"/>
  <c r="Z39"/>
  <c r="BF39"/>
  <c r="J40"/>
  <c r="AP40"/>
  <c r="BV40"/>
  <c r="Z41"/>
  <c r="BF41"/>
  <c r="J42"/>
  <c r="AP42"/>
  <c r="BV42"/>
  <c r="Z43"/>
  <c r="BF43"/>
  <c r="J44"/>
  <c r="AP44"/>
  <c r="BV44"/>
  <c r="Z45"/>
  <c r="BF45"/>
  <c r="J46"/>
  <c r="AP46"/>
  <c r="BV46"/>
  <c r="Z47"/>
  <c r="BF47"/>
  <c r="J48"/>
  <c r="AP48"/>
  <c r="BV48"/>
  <c r="Z49"/>
  <c r="BF49"/>
  <c r="J50"/>
  <c r="AP50"/>
  <c r="BV50"/>
  <c r="Z51"/>
  <c r="BF51"/>
  <c r="J52"/>
  <c r="AP52"/>
  <c r="BV52"/>
  <c r="Z53"/>
  <c r="BF53"/>
  <c r="J54"/>
  <c r="AP54"/>
  <c r="BV54"/>
  <c r="Z55"/>
  <c r="BF55"/>
  <c r="J56"/>
  <c r="AP56"/>
  <c r="BM56"/>
  <c r="CC56"/>
  <c r="Q57"/>
  <c r="AG57"/>
  <c r="AW57"/>
  <c r="BM57"/>
  <c r="CC57"/>
  <c r="Q58"/>
  <c r="AG58"/>
  <c r="AW58"/>
  <c r="BM58"/>
  <c r="CC58"/>
  <c r="Q59"/>
  <c r="AG59"/>
  <c r="AW59"/>
  <c r="BM59"/>
  <c r="CC59"/>
  <c r="Q60"/>
  <c r="AG60"/>
  <c r="AW60"/>
  <c r="BM60"/>
  <c r="CC60"/>
  <c r="Q61"/>
  <c r="AG61"/>
  <c r="AW61"/>
  <c r="BM61"/>
  <c r="CC61"/>
  <c r="Q62"/>
  <c r="AG62"/>
  <c r="AW62"/>
  <c r="BM62"/>
  <c r="CC62"/>
  <c r="Q63"/>
  <c r="AG63"/>
  <c r="AW63"/>
  <c r="BM63"/>
  <c r="CC63"/>
  <c r="Q64"/>
  <c r="AG64"/>
  <c r="AW64"/>
  <c r="BM64"/>
  <c r="CC64"/>
  <c r="Q65"/>
  <c r="AG65"/>
  <c r="AW65"/>
  <c r="BM65"/>
  <c r="CC65"/>
  <c r="Q66"/>
  <c r="AG66"/>
  <c r="AW66"/>
  <c r="BM66"/>
  <c r="CC66"/>
  <c r="Q67"/>
  <c r="AG67"/>
  <c r="AW67"/>
  <c r="BM67"/>
  <c r="CC67"/>
  <c r="Q68"/>
  <c r="AG68"/>
  <c r="AW68"/>
  <c r="BM68"/>
  <c r="CC68"/>
  <c r="Q69"/>
  <c r="AG69"/>
  <c r="AW69"/>
  <c r="BM69"/>
  <c r="CC69"/>
  <c r="Q70"/>
  <c r="AG70"/>
  <c r="AW70"/>
  <c r="BM70"/>
  <c r="CC70"/>
  <c r="Q71"/>
  <c r="AG71"/>
  <c r="AW71"/>
  <c r="BM71"/>
  <c r="CC71"/>
  <c r="Q72"/>
  <c r="AG72"/>
  <c r="AW72"/>
  <c r="BM72"/>
  <c r="CC72"/>
  <c r="Q73"/>
  <c r="AG73"/>
  <c r="AW73"/>
  <c r="BM73"/>
  <c r="CC73"/>
  <c r="Q74"/>
  <c r="AG74"/>
  <c r="AW74"/>
  <c r="BM74"/>
  <c r="CC74"/>
  <c r="Q75"/>
  <c r="AG75"/>
  <c r="AW75"/>
  <c r="BM75"/>
  <c r="CC75"/>
  <c r="Q76"/>
  <c r="AG76"/>
  <c r="AW76"/>
  <c r="BM76"/>
  <c r="CC76"/>
  <c r="Q77"/>
  <c r="AG77"/>
  <c r="AW77"/>
  <c r="BM77"/>
  <c r="CC77"/>
  <c r="Q78"/>
  <c r="AG78"/>
  <c r="AW78"/>
  <c r="BM78"/>
  <c r="CC78"/>
  <c r="Q79"/>
  <c r="AG79"/>
  <c r="AW79"/>
  <c r="BM79"/>
  <c r="CC79"/>
  <c r="Q80"/>
  <c r="AG80"/>
  <c r="AW80"/>
  <c r="BM80"/>
  <c r="CC80"/>
  <c r="Q81"/>
  <c r="AG81"/>
  <c r="AW81"/>
  <c r="BM81"/>
  <c r="CC81"/>
  <c r="Q82"/>
  <c r="AG82"/>
  <c r="AW82"/>
  <c r="BM82"/>
  <c r="CC82"/>
  <c r="Q83"/>
  <c r="AG83"/>
  <c r="AW83"/>
  <c r="BM83"/>
  <c r="CC83"/>
  <c r="Q84"/>
  <c r="AG84"/>
  <c r="AW84"/>
  <c r="BM84"/>
  <c r="CC84"/>
  <c r="Q85"/>
  <c r="AG85"/>
  <c r="AW85"/>
  <c r="BM85"/>
  <c r="CC85"/>
  <c r="Q86"/>
  <c r="AG86"/>
  <c r="AW86"/>
  <c r="BM86"/>
  <c r="CC86"/>
  <c r="Q87"/>
  <c r="AG87"/>
  <c r="AW87"/>
  <c r="BM87"/>
  <c r="CC87"/>
  <c r="Q88"/>
  <c r="AG88"/>
  <c r="AW88"/>
  <c r="BM88"/>
  <c r="CC88"/>
  <c r="Q89"/>
  <c r="AG89"/>
  <c r="AW89"/>
  <c r="BM89"/>
  <c r="CC89"/>
  <c r="Q90"/>
  <c r="AG90"/>
  <c r="AW90"/>
  <c r="BM90"/>
  <c r="CC90"/>
  <c r="Q91"/>
  <c r="AG91"/>
  <c r="AW91"/>
  <c r="BM91"/>
  <c r="CC91"/>
  <c r="Q92"/>
  <c r="AG92"/>
  <c r="Z64"/>
  <c r="J65"/>
  <c r="BV65"/>
  <c r="BF66"/>
  <c r="AP67"/>
  <c r="Z68"/>
  <c r="J69"/>
  <c r="BV69"/>
  <c r="BF70"/>
  <c r="O71"/>
  <c r="AU71"/>
  <c r="CA71"/>
  <c r="AE72"/>
  <c r="BK72"/>
  <c r="O73"/>
  <c r="AU73"/>
  <c r="CA73"/>
  <c r="AE74"/>
  <c r="BK74"/>
  <c r="O75"/>
  <c r="AU75"/>
  <c r="CA75"/>
  <c r="AE76"/>
  <c r="BK76"/>
  <c r="O77"/>
  <c r="AU77"/>
  <c r="CA77"/>
  <c r="AE78"/>
  <c r="BK78"/>
  <c r="O79"/>
  <c r="AU79"/>
  <c r="CA79"/>
  <c r="AE80"/>
  <c r="BK80"/>
  <c r="O81"/>
  <c r="AU81"/>
  <c r="CA81"/>
  <c r="AE82"/>
  <c r="BK82"/>
  <c r="O83"/>
  <c r="AU83"/>
  <c r="CA83"/>
  <c r="AE84"/>
  <c r="BK84"/>
  <c r="O85"/>
  <c r="AU85"/>
  <c r="CA85"/>
  <c r="AE86"/>
  <c r="BK86"/>
  <c r="O87"/>
  <c r="AU87"/>
  <c r="CA87"/>
  <c r="AE88"/>
  <c r="BK88"/>
  <c r="O89"/>
  <c r="AU89"/>
  <c r="CA89"/>
  <c r="AE90"/>
  <c r="BK90"/>
  <c r="O91"/>
  <c r="AU91"/>
  <c r="BP91"/>
  <c r="J92"/>
  <c r="AE92"/>
  <c r="AW92"/>
  <c r="BM92"/>
  <c r="CC92"/>
  <c r="Q93"/>
  <c r="AG93"/>
  <c r="AW93"/>
  <c r="BM93"/>
  <c r="CC93"/>
  <c r="Q94"/>
  <c r="AG94"/>
  <c r="AW94"/>
  <c r="BM94"/>
  <c r="CC94"/>
  <c r="Q95"/>
  <c r="AG95"/>
  <c r="AW95"/>
  <c r="BM95"/>
  <c r="CC95"/>
  <c r="Q96"/>
  <c r="AG96"/>
  <c r="AW96"/>
  <c r="BM96"/>
  <c r="CC96"/>
  <c r="Q97"/>
  <c r="AG97"/>
  <c r="AW97"/>
  <c r="BM97"/>
  <c r="CC97"/>
  <c r="Q98"/>
  <c r="AG98"/>
  <c r="AW98"/>
  <c r="BM98"/>
  <c r="CC98"/>
  <c r="Q99"/>
  <c r="AG99"/>
  <c r="AW99"/>
  <c r="BM99"/>
  <c r="CC99"/>
  <c r="AL64"/>
  <c r="V65"/>
  <c r="F66"/>
  <c r="BR66"/>
  <c r="BB67"/>
  <c r="AL68"/>
  <c r="V69"/>
  <c r="F70"/>
  <c r="BR70"/>
  <c r="V71"/>
  <c r="BB71"/>
  <c r="F72"/>
  <c r="AL72"/>
  <c r="BR72"/>
  <c r="V73"/>
  <c r="BB73"/>
  <c r="F74"/>
  <c r="AL74"/>
  <c r="BR74"/>
  <c r="V75"/>
  <c r="BB75"/>
  <c r="F76"/>
  <c r="AL76"/>
  <c r="BR76"/>
  <c r="V77"/>
  <c r="BB77"/>
  <c r="F78"/>
  <c r="AL78"/>
  <c r="BR78"/>
  <c r="V79"/>
  <c r="BB79"/>
  <c r="F80"/>
  <c r="AL80"/>
  <c r="BR80"/>
  <c r="V81"/>
  <c r="BB81"/>
  <c r="F82"/>
  <c r="AL82"/>
  <c r="BR82"/>
  <c r="V83"/>
  <c r="BB83"/>
  <c r="F84"/>
  <c r="AL84"/>
  <c r="BR84"/>
  <c r="V85"/>
  <c r="BB85"/>
  <c r="F86"/>
  <c r="AL86"/>
  <c r="BR86"/>
  <c r="V87"/>
  <c r="BB87"/>
  <c r="F88"/>
  <c r="AL88"/>
  <c r="BR88"/>
  <c r="V89"/>
  <c r="BB89"/>
  <c r="F90"/>
  <c r="AL90"/>
  <c r="BR90"/>
  <c r="V91"/>
  <c r="AY91"/>
  <c r="BT91"/>
  <c r="N92"/>
  <c r="AI92"/>
  <c r="AZ92"/>
  <c r="BP92"/>
  <c r="D93"/>
  <c r="T93"/>
  <c r="AJ93"/>
  <c r="AZ93"/>
  <c r="BP93"/>
  <c r="D94"/>
  <c r="T94"/>
  <c r="AJ94"/>
  <c r="AZ94"/>
  <c r="BP94"/>
  <c r="D95"/>
  <c r="T95"/>
  <c r="AJ95"/>
  <c r="AZ95"/>
  <c r="BP95"/>
  <c r="D96"/>
  <c r="T96"/>
  <c r="AJ96"/>
  <c r="AZ96"/>
  <c r="BP96"/>
  <c r="D97"/>
  <c r="T97"/>
  <c r="AJ97"/>
  <c r="AZ97"/>
  <c r="BP97"/>
  <c r="D98"/>
  <c r="T98"/>
  <c r="AJ98"/>
  <c r="AZ98"/>
  <c r="BP98"/>
  <c r="D99"/>
  <c r="T99"/>
  <c r="AJ99"/>
  <c r="AZ99"/>
  <c r="BP99"/>
  <c r="BN63"/>
  <c r="AX64"/>
  <c r="AH65"/>
  <c r="R66"/>
  <c r="B67"/>
  <c r="BN67"/>
  <c r="AX68"/>
  <c r="AH69"/>
  <c r="R70"/>
  <c r="BW70"/>
  <c r="AA71"/>
  <c r="BG71"/>
  <c r="K72"/>
  <c r="AQ72"/>
  <c r="BW72"/>
  <c r="AA73"/>
  <c r="BG73"/>
  <c r="K74"/>
  <c r="AQ74"/>
  <c r="BW74"/>
  <c r="AA75"/>
  <c r="BG75"/>
  <c r="K76"/>
  <c r="AQ76"/>
  <c r="BW76"/>
  <c r="AA77"/>
  <c r="BG77"/>
  <c r="K78"/>
  <c r="AQ78"/>
  <c r="BW78"/>
  <c r="AA79"/>
  <c r="BG79"/>
  <c r="K80"/>
  <c r="AQ80"/>
  <c r="BW80"/>
  <c r="AA81"/>
  <c r="BG81"/>
  <c r="K82"/>
  <c r="AQ82"/>
  <c r="BW82"/>
  <c r="AA83"/>
  <c r="BG83"/>
  <c r="K84"/>
  <c r="AQ84"/>
  <c r="BW84"/>
  <c r="AA85"/>
  <c r="BG85"/>
  <c r="K86"/>
  <c r="AQ86"/>
  <c r="BW86"/>
  <c r="AA87"/>
  <c r="BG87"/>
  <c r="K88"/>
  <c r="AQ88"/>
  <c r="BW88"/>
  <c r="AA89"/>
  <c r="BG89"/>
  <c r="K90"/>
  <c r="AQ90"/>
  <c r="BW90"/>
  <c r="AA91"/>
  <c r="BC91"/>
  <c r="BX91"/>
  <c r="R92"/>
  <c r="AM92"/>
  <c r="BC92"/>
  <c r="BS92"/>
  <c r="G93"/>
  <c r="W93"/>
  <c r="AM93"/>
  <c r="BC93"/>
  <c r="BS93"/>
  <c r="G94"/>
  <c r="W94"/>
  <c r="AM94"/>
  <c r="BC94"/>
  <c r="BS94"/>
  <c r="G95"/>
  <c r="W95"/>
  <c r="AM95"/>
  <c r="BC95"/>
  <c r="BS95"/>
  <c r="G96"/>
  <c r="W96"/>
  <c r="AM96"/>
  <c r="BC96"/>
  <c r="BS96"/>
  <c r="G97"/>
  <c r="W97"/>
  <c r="AM97"/>
  <c r="BC97"/>
  <c r="BS97"/>
  <c r="G98"/>
  <c r="W98"/>
  <c r="AM98"/>
  <c r="BC98"/>
  <c r="BS98"/>
  <c r="G99"/>
  <c r="W99"/>
  <c r="AM99"/>
  <c r="BC99"/>
  <c r="BS99"/>
  <c r="BZ63"/>
  <c r="BJ64"/>
  <c r="AT65"/>
  <c r="AD66"/>
  <c r="N67"/>
  <c r="BZ67"/>
  <c r="BJ68"/>
  <c r="AT69"/>
  <c r="AD70"/>
  <c r="B71"/>
  <c r="AH71"/>
  <c r="BN71"/>
  <c r="R72"/>
  <c r="AX72"/>
  <c r="B73"/>
  <c r="AH73"/>
  <c r="BN73"/>
  <c r="R74"/>
  <c r="AX74"/>
  <c r="B75"/>
  <c r="AH75"/>
  <c r="BN75"/>
  <c r="R76"/>
  <c r="AX76"/>
  <c r="B77"/>
  <c r="AH77"/>
  <c r="BN77"/>
  <c r="R78"/>
  <c r="AX78"/>
  <c r="B79"/>
  <c r="AH79"/>
  <c r="BN79"/>
  <c r="R80"/>
  <c r="AX80"/>
  <c r="B81"/>
  <c r="AH81"/>
  <c r="BN81"/>
  <c r="R82"/>
  <c r="AX82"/>
  <c r="B83"/>
  <c r="AH83"/>
  <c r="BN83"/>
  <c r="R84"/>
  <c r="AX84"/>
  <c r="B85"/>
  <c r="AH85"/>
  <c r="BN85"/>
  <c r="R86"/>
  <c r="AX86"/>
  <c r="B87"/>
  <c r="AH87"/>
  <c r="BN87"/>
  <c r="R88"/>
  <c r="AX88"/>
  <c r="B89"/>
  <c r="AH89"/>
  <c r="BN89"/>
  <c r="R90"/>
  <c r="AX90"/>
  <c r="B91"/>
  <c r="AH91"/>
  <c r="BG91"/>
  <c r="CB91"/>
  <c r="V92"/>
  <c r="AP92"/>
  <c r="BF92"/>
  <c r="BV92"/>
  <c r="J93"/>
  <c r="Z93"/>
  <c r="AP93"/>
  <c r="BF93"/>
  <c r="BV93"/>
  <c r="J94"/>
  <c r="Z94"/>
  <c r="AP94"/>
  <c r="BF94"/>
  <c r="BV94"/>
  <c r="J95"/>
  <c r="Z95"/>
  <c r="AP95"/>
  <c r="BF95"/>
  <c r="BV95"/>
  <c r="J96"/>
  <c r="Z96"/>
  <c r="AP96"/>
  <c r="BF96"/>
  <c r="BV96"/>
  <c r="J97"/>
  <c r="Z97"/>
  <c r="AP97"/>
  <c r="BF97"/>
  <c r="BV97"/>
  <c r="J98"/>
  <c r="Z98"/>
  <c r="AP98"/>
  <c r="BF98"/>
  <c r="BV98"/>
  <c r="J99"/>
  <c r="Z99"/>
  <c r="AP99"/>
  <c r="BF99"/>
  <c r="BV99"/>
  <c r="F12" i="52"/>
  <c r="V12"/>
  <c r="AL12"/>
  <c r="BB12"/>
  <c r="BR12"/>
  <c r="F13"/>
  <c r="V13"/>
  <c r="AL13"/>
  <c r="BB13"/>
  <c r="BR13"/>
  <c r="F14"/>
  <c r="V14"/>
  <c r="AL14"/>
  <c r="BB14"/>
  <c r="BR14"/>
  <c r="F15"/>
  <c r="V15"/>
  <c r="AL15"/>
  <c r="BB15"/>
  <c r="BR15"/>
  <c r="F16"/>
  <c r="V16"/>
  <c r="AL16"/>
  <c r="BB16"/>
  <c r="I12"/>
  <c r="Y12"/>
  <c r="AO12"/>
  <c r="BE12"/>
  <c r="BU12"/>
  <c r="I13"/>
  <c r="Y13"/>
  <c r="AO13"/>
  <c r="BE13"/>
  <c r="BU13"/>
  <c r="I14"/>
  <c r="Y14"/>
  <c r="AO14"/>
  <c r="BE14"/>
  <c r="BU14"/>
  <c r="I15"/>
  <c r="Y15"/>
  <c r="AO15"/>
  <c r="BE15"/>
  <c r="BU15"/>
  <c r="I16"/>
  <c r="Y16"/>
  <c r="AO16"/>
  <c r="BE16"/>
  <c r="K12"/>
  <c r="AQ12"/>
  <c r="BW12"/>
  <c r="AA13"/>
  <c r="BG13"/>
  <c r="K14"/>
  <c r="AQ14"/>
  <c r="BW14"/>
  <c r="AA15"/>
  <c r="BG15"/>
  <c r="K16"/>
  <c r="AQ16"/>
  <c r="BR16"/>
  <c r="F17"/>
  <c r="V17"/>
  <c r="AL17"/>
  <c r="BB17"/>
  <c r="BR17"/>
  <c r="F18"/>
  <c r="V18"/>
  <c r="AL18"/>
  <c r="BB18"/>
  <c r="BR18"/>
  <c r="F19"/>
  <c r="V19"/>
  <c r="AL19"/>
  <c r="BB19"/>
  <c r="BR19"/>
  <c r="F20"/>
  <c r="V20"/>
  <c r="AL20"/>
  <c r="BB20"/>
  <c r="BR20"/>
  <c r="F21"/>
  <c r="V21"/>
  <c r="AL21"/>
  <c r="BB21"/>
  <c r="BR21"/>
  <c r="F22"/>
  <c r="V22"/>
  <c r="AL22"/>
  <c r="BB22"/>
  <c r="BR22"/>
  <c r="F23"/>
  <c r="V23"/>
  <c r="AL23"/>
  <c r="BB23"/>
  <c r="BR23"/>
  <c r="F24"/>
  <c r="V24"/>
  <c r="AL24"/>
  <c r="BB24"/>
  <c r="BR24"/>
  <c r="T12"/>
  <c r="AZ12"/>
  <c r="D13"/>
  <c r="AJ13"/>
  <c r="BP13"/>
  <c r="T14"/>
  <c r="AZ14"/>
  <c r="D15"/>
  <c r="AJ15"/>
  <c r="BP15"/>
  <c r="T16"/>
  <c r="AZ16"/>
  <c r="BW16"/>
  <c r="K17"/>
  <c r="AA17"/>
  <c r="AQ17"/>
  <c r="BG17"/>
  <c r="BW17"/>
  <c r="K18"/>
  <c r="AA18"/>
  <c r="AQ18"/>
  <c r="BG18"/>
  <c r="BW18"/>
  <c r="K19"/>
  <c r="AA19"/>
  <c r="AQ19"/>
  <c r="BG19"/>
  <c r="BW19"/>
  <c r="K20"/>
  <c r="AA20"/>
  <c r="AQ20"/>
  <c r="BG20"/>
  <c r="BW20"/>
  <c r="K21"/>
  <c r="AA21"/>
  <c r="AQ21"/>
  <c r="BG21"/>
  <c r="BW21"/>
  <c r="K22"/>
  <c r="AA22"/>
  <c r="AQ22"/>
  <c r="BG22"/>
  <c r="BW22"/>
  <c r="K23"/>
  <c r="AA23"/>
  <c r="AQ23"/>
  <c r="BG23"/>
  <c r="BW23"/>
  <c r="K24"/>
  <c r="AA24"/>
  <c r="AQ24"/>
  <c r="BG24"/>
  <c r="BW24"/>
  <c r="BL12"/>
  <c r="AV13"/>
  <c r="AF14"/>
  <c r="P15"/>
  <c r="CB15"/>
  <c r="BL16"/>
  <c r="Q17"/>
  <c r="AW17"/>
  <c r="CC17"/>
  <c r="AG18"/>
  <c r="BM18"/>
  <c r="Q19"/>
  <c r="AW19"/>
  <c r="CC19"/>
  <c r="AG20"/>
  <c r="BM20"/>
  <c r="Q21"/>
  <c r="AW21"/>
  <c r="CC21"/>
  <c r="AG22"/>
  <c r="BM22"/>
  <c r="Q23"/>
  <c r="AW23"/>
  <c r="CC23"/>
  <c r="AG24"/>
  <c r="BM24"/>
  <c r="G25"/>
  <c r="W25"/>
  <c r="AM25"/>
  <c r="BC25"/>
  <c r="BS25"/>
  <c r="G26"/>
  <c r="W26"/>
  <c r="AM26"/>
  <c r="BC26"/>
  <c r="BS26"/>
  <c r="G27"/>
  <c r="W27"/>
  <c r="AM27"/>
  <c r="BC27"/>
  <c r="BS27"/>
  <c r="G28"/>
  <c r="W28"/>
  <c r="AM28"/>
  <c r="BC28"/>
  <c r="BS28"/>
  <c r="G29"/>
  <c r="W29"/>
  <c r="AM29"/>
  <c r="BC29"/>
  <c r="BS29"/>
  <c r="G30"/>
  <c r="W30"/>
  <c r="AM30"/>
  <c r="BC30"/>
  <c r="BS30"/>
  <c r="G31"/>
  <c r="W31"/>
  <c r="AM31"/>
  <c r="BC31"/>
  <c r="BS31"/>
  <c r="G32"/>
  <c r="W32"/>
  <c r="AM32"/>
  <c r="BC32"/>
  <c r="BS32"/>
  <c r="G33"/>
  <c r="W33"/>
  <c r="AM33"/>
  <c r="BC33"/>
  <c r="BS33"/>
  <c r="G34"/>
  <c r="W34"/>
  <c r="AM34"/>
  <c r="BC34"/>
  <c r="BS34"/>
  <c r="G35"/>
  <c r="W35"/>
  <c r="AM35"/>
  <c r="BC35"/>
  <c r="BS35"/>
  <c r="G36"/>
  <c r="W36"/>
  <c r="AM36"/>
  <c r="BC36"/>
  <c r="BS36"/>
  <c r="G37"/>
  <c r="B12"/>
  <c r="R12"/>
  <c r="AH12"/>
  <c r="AX12"/>
  <c r="BN12"/>
  <c r="B13"/>
  <c r="R13"/>
  <c r="AH13"/>
  <c r="AX13"/>
  <c r="BN13"/>
  <c r="B14"/>
  <c r="R14"/>
  <c r="AH14"/>
  <c r="AX14"/>
  <c r="BN14"/>
  <c r="B15"/>
  <c r="R15"/>
  <c r="AH15"/>
  <c r="AX15"/>
  <c r="BN15"/>
  <c r="B16"/>
  <c r="R16"/>
  <c r="AH16"/>
  <c r="AX16"/>
  <c r="E12"/>
  <c r="U12"/>
  <c r="AK12"/>
  <c r="BA12"/>
  <c r="BQ12"/>
  <c r="E13"/>
  <c r="U13"/>
  <c r="AK13"/>
  <c r="BA13"/>
  <c r="BQ13"/>
  <c r="E14"/>
  <c r="U14"/>
  <c r="AK14"/>
  <c r="BA14"/>
  <c r="BQ14"/>
  <c r="E15"/>
  <c r="U15"/>
  <c r="AK15"/>
  <c r="BA15"/>
  <c r="BQ15"/>
  <c r="E16"/>
  <c r="U16"/>
  <c r="AK16"/>
  <c r="BA16"/>
  <c r="C12"/>
  <c r="AI12"/>
  <c r="BO12"/>
  <c r="S13"/>
  <c r="AY13"/>
  <c r="C14"/>
  <c r="AI14"/>
  <c r="BO14"/>
  <c r="S15"/>
  <c r="AY15"/>
  <c r="C16"/>
  <c r="AI16"/>
  <c r="BN16"/>
  <c r="B17"/>
  <c r="R17"/>
  <c r="AH17"/>
  <c r="AX17"/>
  <c r="BN17"/>
  <c r="B18"/>
  <c r="R18"/>
  <c r="AH18"/>
  <c r="AX18"/>
  <c r="BN18"/>
  <c r="B19"/>
  <c r="R19"/>
  <c r="AH19"/>
  <c r="AX19"/>
  <c r="BN19"/>
  <c r="B20"/>
  <c r="R20"/>
  <c r="AH20"/>
  <c r="AX20"/>
  <c r="BN20"/>
  <c r="B21"/>
  <c r="R21"/>
  <c r="AH21"/>
  <c r="AX21"/>
  <c r="BN21"/>
  <c r="B22"/>
  <c r="R22"/>
  <c r="AH22"/>
  <c r="AX22"/>
  <c r="BN22"/>
  <c r="B23"/>
  <c r="R23"/>
  <c r="AH23"/>
  <c r="AX23"/>
  <c r="BN23"/>
  <c r="B24"/>
  <c r="R24"/>
  <c r="AH24"/>
  <c r="AX24"/>
  <c r="BN24"/>
  <c r="L12"/>
  <c r="AR12"/>
  <c r="BX12"/>
  <c r="AB13"/>
  <c r="BH13"/>
  <c r="L14"/>
  <c r="AR14"/>
  <c r="BX14"/>
  <c r="AB15"/>
  <c r="BH15"/>
  <c r="L16"/>
  <c r="AR16"/>
  <c r="BS16"/>
  <c r="G17"/>
  <c r="W17"/>
  <c r="AM17"/>
  <c r="BC17"/>
  <c r="BS17"/>
  <c r="G18"/>
  <c r="W18"/>
  <c r="AM18"/>
  <c r="BC18"/>
  <c r="BS18"/>
  <c r="G19"/>
  <c r="W19"/>
  <c r="AM19"/>
  <c r="BC19"/>
  <c r="BS19"/>
  <c r="G20"/>
  <c r="W20"/>
  <c r="AM20"/>
  <c r="BC20"/>
  <c r="BS20"/>
  <c r="G21"/>
  <c r="W21"/>
  <c r="AM21"/>
  <c r="BC21"/>
  <c r="BS21"/>
  <c r="G22"/>
  <c r="W22"/>
  <c r="AM22"/>
  <c r="BC22"/>
  <c r="BS22"/>
  <c r="G23"/>
  <c r="W23"/>
  <c r="AM23"/>
  <c r="BC23"/>
  <c r="BS23"/>
  <c r="G24"/>
  <c r="W24"/>
  <c r="AM24"/>
  <c r="BC24"/>
  <c r="BS24"/>
  <c r="AV12"/>
  <c r="AF13"/>
  <c r="P14"/>
  <c r="CB14"/>
  <c r="BL15"/>
  <c r="AV16"/>
  <c r="I17"/>
  <c r="AO17"/>
  <c r="BU17"/>
  <c r="Y18"/>
  <c r="BE18"/>
  <c r="I19"/>
  <c r="AO19"/>
  <c r="BU19"/>
  <c r="Y20"/>
  <c r="BE20"/>
  <c r="I21"/>
  <c r="AO21"/>
  <c r="BU21"/>
  <c r="Y22"/>
  <c r="BE22"/>
  <c r="I23"/>
  <c r="AO23"/>
  <c r="BU23"/>
  <c r="Y24"/>
  <c r="BE24"/>
  <c r="C25"/>
  <c r="S25"/>
  <c r="AI25"/>
  <c r="AY25"/>
  <c r="BO25"/>
  <c r="C26"/>
  <c r="S26"/>
  <c r="AI26"/>
  <c r="AY26"/>
  <c r="BO26"/>
  <c r="C27"/>
  <c r="S27"/>
  <c r="AI27"/>
  <c r="AY27"/>
  <c r="BO27"/>
  <c r="C28"/>
  <c r="S28"/>
  <c r="AI28"/>
  <c r="AY28"/>
  <c r="BO28"/>
  <c r="C29"/>
  <c r="S29"/>
  <c r="AI29"/>
  <c r="AY29"/>
  <c r="BO29"/>
  <c r="C30"/>
  <c r="S30"/>
  <c r="AI30"/>
  <c r="AY30"/>
  <c r="BO30"/>
  <c r="C31"/>
  <c r="S31"/>
  <c r="AI31"/>
  <c r="AY31"/>
  <c r="BO31"/>
  <c r="C32"/>
  <c r="S32"/>
  <c r="AI32"/>
  <c r="AY32"/>
  <c r="BO32"/>
  <c r="C33"/>
  <c r="S33"/>
  <c r="AI33"/>
  <c r="AY33"/>
  <c r="BO33"/>
  <c r="C34"/>
  <c r="S34"/>
  <c r="AI34"/>
  <c r="AY34"/>
  <c r="BO34"/>
  <c r="C35"/>
  <c r="S35"/>
  <c r="AI35"/>
  <c r="AY35"/>
  <c r="BO35"/>
  <c r="C36"/>
  <c r="S36"/>
  <c r="AI36"/>
  <c r="AY36"/>
  <c r="BO36"/>
  <c r="C37"/>
  <c r="N12"/>
  <c r="AD12"/>
  <c r="AT12"/>
  <c r="BJ12"/>
  <c r="BZ12"/>
  <c r="N13"/>
  <c r="AD13"/>
  <c r="AT13"/>
  <c r="BJ13"/>
  <c r="BZ13"/>
  <c r="N14"/>
  <c r="AD14"/>
  <c r="AT14"/>
  <c r="BJ14"/>
  <c r="BZ14"/>
  <c r="N15"/>
  <c r="AD15"/>
  <c r="AT15"/>
  <c r="BJ15"/>
  <c r="BZ15"/>
  <c r="N16"/>
  <c r="AD16"/>
  <c r="AT16"/>
  <c r="BJ16"/>
  <c r="Q12"/>
  <c r="AG12"/>
  <c r="AW12"/>
  <c r="BM12"/>
  <c r="CC12"/>
  <c r="Q13"/>
  <c r="AG13"/>
  <c r="AW13"/>
  <c r="BM13"/>
  <c r="CC13"/>
  <c r="Q14"/>
  <c r="AG14"/>
  <c r="AW14"/>
  <c r="BM14"/>
  <c r="CC14"/>
  <c r="Q15"/>
  <c r="AG15"/>
  <c r="AW15"/>
  <c r="BM15"/>
  <c r="CC15"/>
  <c r="Q16"/>
  <c r="AG16"/>
  <c r="AW16"/>
  <c r="BM16"/>
  <c r="AA12"/>
  <c r="BG12"/>
  <c r="K13"/>
  <c r="AQ13"/>
  <c r="BW13"/>
  <c r="AA14"/>
  <c r="BG14"/>
  <c r="K15"/>
  <c r="AQ15"/>
  <c r="BW15"/>
  <c r="AA16"/>
  <c r="BG16"/>
  <c r="BZ16"/>
  <c r="N17"/>
  <c r="AD17"/>
  <c r="AT17"/>
  <c r="BJ17"/>
  <c r="BZ17"/>
  <c r="N18"/>
  <c r="AD18"/>
  <c r="AT18"/>
  <c r="BJ18"/>
  <c r="BZ18"/>
  <c r="N19"/>
  <c r="AD19"/>
  <c r="AT19"/>
  <c r="BJ19"/>
  <c r="BZ19"/>
  <c r="N20"/>
  <c r="AD20"/>
  <c r="AT20"/>
  <c r="BJ20"/>
  <c r="BZ20"/>
  <c r="N21"/>
  <c r="AD21"/>
  <c r="AT21"/>
  <c r="BJ21"/>
  <c r="BZ21"/>
  <c r="N22"/>
  <c r="AD22"/>
  <c r="AT22"/>
  <c r="BJ22"/>
  <c r="BZ22"/>
  <c r="N23"/>
  <c r="AD23"/>
  <c r="AT23"/>
  <c r="BJ23"/>
  <c r="BZ23"/>
  <c r="N24"/>
  <c r="AD24"/>
  <c r="AT24"/>
  <c r="BJ24"/>
  <c r="D12"/>
  <c r="AJ12"/>
  <c r="BP12"/>
  <c r="T13"/>
  <c r="AZ13"/>
  <c r="D14"/>
  <c r="AJ14"/>
  <c r="BP14"/>
  <c r="T15"/>
  <c r="AZ15"/>
  <c r="D16"/>
  <c r="AJ16"/>
  <c r="BO16"/>
  <c r="C17"/>
  <c r="S17"/>
  <c r="AI17"/>
  <c r="AY17"/>
  <c r="BO17"/>
  <c r="C18"/>
  <c r="S18"/>
  <c r="AI18"/>
  <c r="AY18"/>
  <c r="BO18"/>
  <c r="C19"/>
  <c r="S19"/>
  <c r="AI19"/>
  <c r="AY19"/>
  <c r="BO19"/>
  <c r="C20"/>
  <c r="S20"/>
  <c r="AI20"/>
  <c r="AY20"/>
  <c r="BO20"/>
  <c r="C21"/>
  <c r="S21"/>
  <c r="AI21"/>
  <c r="AY21"/>
  <c r="BO21"/>
  <c r="C22"/>
  <c r="S22"/>
  <c r="AI22"/>
  <c r="AY22"/>
  <c r="BO22"/>
  <c r="C23"/>
  <c r="S23"/>
  <c r="AI23"/>
  <c r="AY23"/>
  <c r="BO23"/>
  <c r="C24"/>
  <c r="S24"/>
  <c r="AI24"/>
  <c r="AY24"/>
  <c r="BO24"/>
  <c r="AF12"/>
  <c r="P13"/>
  <c r="CB13"/>
  <c r="BL14"/>
  <c r="AV15"/>
  <c r="AF16"/>
  <c r="CC16"/>
  <c r="AG17"/>
  <c r="BM17"/>
  <c r="Q18"/>
  <c r="AW18"/>
  <c r="CC18"/>
  <c r="AG19"/>
  <c r="BM19"/>
  <c r="Q20"/>
  <c r="AW20"/>
  <c r="CC20"/>
  <c r="AG21"/>
  <c r="BM21"/>
  <c r="Q22"/>
  <c r="AW22"/>
  <c r="CC22"/>
  <c r="AG23"/>
  <c r="BM23"/>
  <c r="Q24"/>
  <c r="AW24"/>
  <c r="CA24"/>
  <c r="O25"/>
  <c r="AE25"/>
  <c r="AU25"/>
  <c r="BK25"/>
  <c r="CA25"/>
  <c r="O26"/>
  <c r="AE26"/>
  <c r="AU26"/>
  <c r="BK26"/>
  <c r="CA26"/>
  <c r="O27"/>
  <c r="AE27"/>
  <c r="AU27"/>
  <c r="BK27"/>
  <c r="CA27"/>
  <c r="O28"/>
  <c r="AE28"/>
  <c r="AU28"/>
  <c r="BK28"/>
  <c r="CA28"/>
  <c r="O29"/>
  <c r="AE29"/>
  <c r="AU29"/>
  <c r="BK29"/>
  <c r="CA29"/>
  <c r="O30"/>
  <c r="AE30"/>
  <c r="AU30"/>
  <c r="BK30"/>
  <c r="CA30"/>
  <c r="O31"/>
  <c r="AE31"/>
  <c r="AU31"/>
  <c r="BK31"/>
  <c r="CA31"/>
  <c r="O32"/>
  <c r="AE32"/>
  <c r="AU32"/>
  <c r="BK32"/>
  <c r="CA32"/>
  <c r="O33"/>
  <c r="AE33"/>
  <c r="AU33"/>
  <c r="BK33"/>
  <c r="CA33"/>
  <c r="O34"/>
  <c r="AE34"/>
  <c r="AU34"/>
  <c r="BK34"/>
  <c r="CA34"/>
  <c r="O35"/>
  <c r="AE35"/>
  <c r="AU35"/>
  <c r="BK35"/>
  <c r="CA35"/>
  <c r="O36"/>
  <c r="AE36"/>
  <c r="AU36"/>
  <c r="BK36"/>
  <c r="CA36"/>
  <c r="J12"/>
  <c r="Z12"/>
  <c r="AP12"/>
  <c r="BF12"/>
  <c r="BV12"/>
  <c r="J13"/>
  <c r="Z13"/>
  <c r="AP13"/>
  <c r="BF13"/>
  <c r="BV13"/>
  <c r="J14"/>
  <c r="Z14"/>
  <c r="AP14"/>
  <c r="BF14"/>
  <c r="BV14"/>
  <c r="J15"/>
  <c r="Z15"/>
  <c r="AP15"/>
  <c r="BF15"/>
  <c r="BV15"/>
  <c r="J16"/>
  <c r="Z16"/>
  <c r="AP16"/>
  <c r="BF16"/>
  <c r="M12"/>
  <c r="AC12"/>
  <c r="AS12"/>
  <c r="BI12"/>
  <c r="BY12"/>
  <c r="M13"/>
  <c r="AC13"/>
  <c r="AS13"/>
  <c r="BI13"/>
  <c r="BY13"/>
  <c r="M14"/>
  <c r="AC14"/>
  <c r="AS14"/>
  <c r="BI14"/>
  <c r="BY14"/>
  <c r="M15"/>
  <c r="AC15"/>
  <c r="AS15"/>
  <c r="BI15"/>
  <c r="BY15"/>
  <c r="M16"/>
  <c r="AC16"/>
  <c r="AS16"/>
  <c r="BI16"/>
  <c r="S12"/>
  <c r="AY12"/>
  <c r="C13"/>
  <c r="AI13"/>
  <c r="BO13"/>
  <c r="S14"/>
  <c r="AY14"/>
  <c r="C15"/>
  <c r="AI15"/>
  <c r="BO15"/>
  <c r="S16"/>
  <c r="AY16"/>
  <c r="BV16"/>
  <c r="J17"/>
  <c r="Z17"/>
  <c r="AP17"/>
  <c r="BF17"/>
  <c r="BV17"/>
  <c r="J18"/>
  <c r="Z18"/>
  <c r="AP18"/>
  <c r="BF18"/>
  <c r="BV18"/>
  <c r="J19"/>
  <c r="Z19"/>
  <c r="AP19"/>
  <c r="BF19"/>
  <c r="BV19"/>
  <c r="J20"/>
  <c r="Z20"/>
  <c r="AP20"/>
  <c r="BF20"/>
  <c r="BV20"/>
  <c r="J21"/>
  <c r="Z21"/>
  <c r="AP21"/>
  <c r="BF21"/>
  <c r="BV21"/>
  <c r="J22"/>
  <c r="Z22"/>
  <c r="AP22"/>
  <c r="BF22"/>
  <c r="BV22"/>
  <c r="J23"/>
  <c r="Z23"/>
  <c r="AP23"/>
  <c r="BF23"/>
  <c r="BV23"/>
  <c r="J24"/>
  <c r="Z24"/>
  <c r="AP24"/>
  <c r="BF24"/>
  <c r="BV24"/>
  <c r="AB12"/>
  <c r="BH12"/>
  <c r="L13"/>
  <c r="AR13"/>
  <c r="BX13"/>
  <c r="AB14"/>
  <c r="BH14"/>
  <c r="L15"/>
  <c r="AR15"/>
  <c r="BX15"/>
  <c r="AB16"/>
  <c r="BH16"/>
  <c r="CA16"/>
  <c r="O17"/>
  <c r="AE17"/>
  <c r="AU17"/>
  <c r="BK17"/>
  <c r="CA17"/>
  <c r="O18"/>
  <c r="AE18"/>
  <c r="AU18"/>
  <c r="BK18"/>
  <c r="CA18"/>
  <c r="O19"/>
  <c r="AE19"/>
  <c r="AU19"/>
  <c r="BK19"/>
  <c r="CA19"/>
  <c r="O20"/>
  <c r="AE20"/>
  <c r="AU20"/>
  <c r="BK20"/>
  <c r="CA20"/>
  <c r="O21"/>
  <c r="AE21"/>
  <c r="AU21"/>
  <c r="BK21"/>
  <c r="CA21"/>
  <c r="O22"/>
  <c r="AE22"/>
  <c r="AU22"/>
  <c r="BK22"/>
  <c r="CA22"/>
  <c r="O23"/>
  <c r="AE23"/>
  <c r="AU23"/>
  <c r="BK23"/>
  <c r="CA23"/>
  <c r="O24"/>
  <c r="AE24"/>
  <c r="AU24"/>
  <c r="BK24"/>
  <c r="P12"/>
  <c r="CB12"/>
  <c r="BL13"/>
  <c r="AV14"/>
  <c r="AF15"/>
  <c r="P16"/>
  <c r="BU16"/>
  <c r="Y17"/>
  <c r="BE17"/>
  <c r="I18"/>
  <c r="AO18"/>
  <c r="BU18"/>
  <c r="Y19"/>
  <c r="BE19"/>
  <c r="I20"/>
  <c r="AO20"/>
  <c r="BU20"/>
  <c r="Y21"/>
  <c r="BE21"/>
  <c r="I22"/>
  <c r="AO22"/>
  <c r="BU22"/>
  <c r="Y23"/>
  <c r="BE23"/>
  <c r="I24"/>
  <c r="AO24"/>
  <c r="BU24"/>
  <c r="K25"/>
  <c r="AA25"/>
  <c r="AQ25"/>
  <c r="BG25"/>
  <c r="BW25"/>
  <c r="K26"/>
  <c r="AA26"/>
  <c r="AQ26"/>
  <c r="BG26"/>
  <c r="BW26"/>
  <c r="K27"/>
  <c r="AA27"/>
  <c r="AQ27"/>
  <c r="BG27"/>
  <c r="BW27"/>
  <c r="K28"/>
  <c r="AA28"/>
  <c r="AQ28"/>
  <c r="BG28"/>
  <c r="BW28"/>
  <c r="K29"/>
  <c r="AA29"/>
  <c r="AQ29"/>
  <c r="BG29"/>
  <c r="BW29"/>
  <c r="K30"/>
  <c r="AA30"/>
  <c r="AQ30"/>
  <c r="BG30"/>
  <c r="BW30"/>
  <c r="K31"/>
  <c r="AA31"/>
  <c r="AQ31"/>
  <c r="BG31"/>
  <c r="BW31"/>
  <c r="K32"/>
  <c r="AA32"/>
  <c r="AQ32"/>
  <c r="BG32"/>
  <c r="BW32"/>
  <c r="K33"/>
  <c r="AA33"/>
  <c r="AQ33"/>
  <c r="BG33"/>
  <c r="BW33"/>
  <c r="K34"/>
  <c r="AA34"/>
  <c r="AQ34"/>
  <c r="BG34"/>
  <c r="BW34"/>
  <c r="K35"/>
  <c r="AA35"/>
  <c r="AQ35"/>
  <c r="BG35"/>
  <c r="BW35"/>
  <c r="K36"/>
  <c r="AA36"/>
  <c r="AQ36"/>
  <c r="BG36"/>
  <c r="BW36"/>
  <c r="K37"/>
  <c r="AA37"/>
  <c r="AQ37"/>
  <c r="BG37"/>
  <c r="BW37"/>
  <c r="K38"/>
  <c r="AA38"/>
  <c r="AQ38"/>
  <c r="BG38"/>
  <c r="BW38"/>
  <c r="K39"/>
  <c r="AA39"/>
  <c r="AQ39"/>
  <c r="BG39"/>
  <c r="BW39"/>
  <c r="K40"/>
  <c r="AA40"/>
  <c r="AQ40"/>
  <c r="BG40"/>
  <c r="BW40"/>
  <c r="K41"/>
  <c r="AA41"/>
  <c r="AQ41"/>
  <c r="BG41"/>
  <c r="BW41"/>
  <c r="K42"/>
  <c r="AA42"/>
  <c r="AQ42"/>
  <c r="BG42"/>
  <c r="BW42"/>
  <c r="K43"/>
  <c r="AA43"/>
  <c r="AQ43"/>
  <c r="BG43"/>
  <c r="BW43"/>
  <c r="K44"/>
  <c r="AM12"/>
  <c r="W13"/>
  <c r="G14"/>
  <c r="BS14"/>
  <c r="BC15"/>
  <c r="AM16"/>
  <c r="D17"/>
  <c r="AJ17"/>
  <c r="BP17"/>
  <c r="T18"/>
  <c r="AZ18"/>
  <c r="D19"/>
  <c r="AJ19"/>
  <c r="BP19"/>
  <c r="T20"/>
  <c r="AZ20"/>
  <c r="D21"/>
  <c r="AJ21"/>
  <c r="BP21"/>
  <c r="T22"/>
  <c r="AZ22"/>
  <c r="D23"/>
  <c r="AJ23"/>
  <c r="BP23"/>
  <c r="T24"/>
  <c r="AZ24"/>
  <c r="CB24"/>
  <c r="P25"/>
  <c r="AF25"/>
  <c r="AV25"/>
  <c r="BL25"/>
  <c r="CB25"/>
  <c r="P26"/>
  <c r="AF26"/>
  <c r="AV26"/>
  <c r="BL26"/>
  <c r="CB26"/>
  <c r="P27"/>
  <c r="AF27"/>
  <c r="AV27"/>
  <c r="BL27"/>
  <c r="CB27"/>
  <c r="P28"/>
  <c r="AF28"/>
  <c r="AV28"/>
  <c r="BL28"/>
  <c r="CB28"/>
  <c r="P29"/>
  <c r="AF29"/>
  <c r="AV29"/>
  <c r="BL29"/>
  <c r="CB29"/>
  <c r="P30"/>
  <c r="AF30"/>
  <c r="AV30"/>
  <c r="BL30"/>
  <c r="CB30"/>
  <c r="P31"/>
  <c r="AF31"/>
  <c r="AV31"/>
  <c r="BL31"/>
  <c r="CB31"/>
  <c r="P32"/>
  <c r="AF32"/>
  <c r="AV32"/>
  <c r="BL32"/>
  <c r="CB32"/>
  <c r="P33"/>
  <c r="AF33"/>
  <c r="AV33"/>
  <c r="BL33"/>
  <c r="CB33"/>
  <c r="P34"/>
  <c r="AF34"/>
  <c r="AV34"/>
  <c r="BL34"/>
  <c r="CB34"/>
  <c r="P35"/>
  <c r="AF35"/>
  <c r="AV35"/>
  <c r="BL35"/>
  <c r="CB35"/>
  <c r="P36"/>
  <c r="AF36"/>
  <c r="AV36"/>
  <c r="BL36"/>
  <c r="CB36"/>
  <c r="P37"/>
  <c r="AF37"/>
  <c r="AV37"/>
  <c r="BL37"/>
  <c r="CB37"/>
  <c r="P38"/>
  <c r="AF38"/>
  <c r="AV38"/>
  <c r="BL38"/>
  <c r="CB38"/>
  <c r="P39"/>
  <c r="AF39"/>
  <c r="AV39"/>
  <c r="BL39"/>
  <c r="CB39"/>
  <c r="P40"/>
  <c r="AF40"/>
  <c r="AV40"/>
  <c r="BL40"/>
  <c r="CB40"/>
  <c r="P41"/>
  <c r="AF41"/>
  <c r="AV41"/>
  <c r="BL41"/>
  <c r="CB41"/>
  <c r="P42"/>
  <c r="AF42"/>
  <c r="AV42"/>
  <c r="BL42"/>
  <c r="CB42"/>
  <c r="P43"/>
  <c r="AF43"/>
  <c r="AV43"/>
  <c r="BL43"/>
  <c r="CB43"/>
  <c r="AU12"/>
  <c r="O14"/>
  <c r="BK15"/>
  <c r="H17"/>
  <c r="BT17"/>
  <c r="BD18"/>
  <c r="AN19"/>
  <c r="X20"/>
  <c r="H21"/>
  <c r="BT21"/>
  <c r="BD22"/>
  <c r="AN23"/>
  <c r="X24"/>
  <c r="B25"/>
  <c r="AH25"/>
  <c r="BN25"/>
  <c r="R26"/>
  <c r="AX26"/>
  <c r="B27"/>
  <c r="AH27"/>
  <c r="BN27"/>
  <c r="R28"/>
  <c r="AX28"/>
  <c r="B29"/>
  <c r="AH29"/>
  <c r="BN29"/>
  <c r="R30"/>
  <c r="AX30"/>
  <c r="B31"/>
  <c r="AH31"/>
  <c r="BN31"/>
  <c r="R32"/>
  <c r="AX32"/>
  <c r="B33"/>
  <c r="AH33"/>
  <c r="BN33"/>
  <c r="R34"/>
  <c r="AX34"/>
  <c r="B35"/>
  <c r="AH35"/>
  <c r="BN35"/>
  <c r="R36"/>
  <c r="AX36"/>
  <c r="B37"/>
  <c r="AH37"/>
  <c r="BN37"/>
  <c r="R38"/>
  <c r="AX38"/>
  <c r="B39"/>
  <c r="AH39"/>
  <c r="BN39"/>
  <c r="R40"/>
  <c r="AX40"/>
  <c r="B41"/>
  <c r="AH41"/>
  <c r="BN41"/>
  <c r="R42"/>
  <c r="AX42"/>
  <c r="B43"/>
  <c r="AH43"/>
  <c r="BN43"/>
  <c r="P44"/>
  <c r="AF44"/>
  <c r="AV44"/>
  <c r="BL44"/>
  <c r="CB44"/>
  <c r="P45"/>
  <c r="AF45"/>
  <c r="AV45"/>
  <c r="BL45"/>
  <c r="CB45"/>
  <c r="P46"/>
  <c r="AF46"/>
  <c r="AV46"/>
  <c r="BL46"/>
  <c r="CB46"/>
  <c r="P47"/>
  <c r="AF47"/>
  <c r="AV47"/>
  <c r="BL47"/>
  <c r="CB47"/>
  <c r="P48"/>
  <c r="AF48"/>
  <c r="AV48"/>
  <c r="BL48"/>
  <c r="CB48"/>
  <c r="P49"/>
  <c r="AF49"/>
  <c r="AV49"/>
  <c r="BL49"/>
  <c r="CB49"/>
  <c r="P50"/>
  <c r="AF50"/>
  <c r="AV50"/>
  <c r="BL50"/>
  <c r="CB50"/>
  <c r="P51"/>
  <c r="AF51"/>
  <c r="AV51"/>
  <c r="BL51"/>
  <c r="CB51"/>
  <c r="P52"/>
  <c r="AF52"/>
  <c r="AV52"/>
  <c r="BL52"/>
  <c r="CB52"/>
  <c r="P53"/>
  <c r="AF53"/>
  <c r="AV53"/>
  <c r="BL53"/>
  <c r="CB53"/>
  <c r="P54"/>
  <c r="AF54"/>
  <c r="AV54"/>
  <c r="BL54"/>
  <c r="CB54"/>
  <c r="P55"/>
  <c r="AF55"/>
  <c r="AV55"/>
  <c r="BL55"/>
  <c r="CB55"/>
  <c r="P56"/>
  <c r="AF56"/>
  <c r="AV56"/>
  <c r="BL56"/>
  <c r="CB56"/>
  <c r="P57"/>
  <c r="AF57"/>
  <c r="AV57"/>
  <c r="BL57"/>
  <c r="CB57"/>
  <c r="P58"/>
  <c r="AF58"/>
  <c r="AV58"/>
  <c r="BL58"/>
  <c r="CB58"/>
  <c r="P59"/>
  <c r="AF59"/>
  <c r="AV59"/>
  <c r="BL59"/>
  <c r="CB59"/>
  <c r="P60"/>
  <c r="AF60"/>
  <c r="AV60"/>
  <c r="BL60"/>
  <c r="CB60"/>
  <c r="P61"/>
  <c r="AF61"/>
  <c r="AV61"/>
  <c r="BL61"/>
  <c r="CB61"/>
  <c r="P62"/>
  <c r="AF62"/>
  <c r="AV62"/>
  <c r="BL62"/>
  <c r="CB62"/>
  <c r="P63"/>
  <c r="AF63"/>
  <c r="AV63"/>
  <c r="BL63"/>
  <c r="CB63"/>
  <c r="P64"/>
  <c r="AF64"/>
  <c r="AV64"/>
  <c r="BL64"/>
  <c r="CB64"/>
  <c r="P65"/>
  <c r="AF65"/>
  <c r="AV65"/>
  <c r="BL65"/>
  <c r="CB65"/>
  <c r="P66"/>
  <c r="AF66"/>
  <c r="AV66"/>
  <c r="BL66"/>
  <c r="CB66"/>
  <c r="P67"/>
  <c r="AF67"/>
  <c r="AV67"/>
  <c r="BL67"/>
  <c r="CB67"/>
  <c r="P68"/>
  <c r="AF68"/>
  <c r="AV68"/>
  <c r="BL68"/>
  <c r="CB68"/>
  <c r="P69"/>
  <c r="AF69"/>
  <c r="AV69"/>
  <c r="BL69"/>
  <c r="CB69"/>
  <c r="P70"/>
  <c r="AF70"/>
  <c r="AV70"/>
  <c r="BL70"/>
  <c r="CB70"/>
  <c r="P71"/>
  <c r="AF71"/>
  <c r="AV71"/>
  <c r="BL71"/>
  <c r="CB71"/>
  <c r="P72"/>
  <c r="AF72"/>
  <c r="AV72"/>
  <c r="BL72"/>
  <c r="CB72"/>
  <c r="P73"/>
  <c r="AF73"/>
  <c r="AV73"/>
  <c r="BL73"/>
  <c r="CB73"/>
  <c r="P74"/>
  <c r="AF74"/>
  <c r="AV74"/>
  <c r="BL74"/>
  <c r="CB74"/>
  <c r="P75"/>
  <c r="AE37"/>
  <c r="AY37"/>
  <c r="BS37"/>
  <c r="O38"/>
  <c r="AI38"/>
  <c r="BC38"/>
  <c r="CA38"/>
  <c r="S39"/>
  <c r="AM39"/>
  <c r="BK39"/>
  <c r="C40"/>
  <c r="W40"/>
  <c r="AU40"/>
  <c r="BO40"/>
  <c r="G41"/>
  <c r="AE41"/>
  <c r="AY41"/>
  <c r="BS41"/>
  <c r="O42"/>
  <c r="AI42"/>
  <c r="BC42"/>
  <c r="CA42"/>
  <c r="S43"/>
  <c r="AM43"/>
  <c r="BK43"/>
  <c r="C44"/>
  <c r="W12"/>
  <c r="AM13"/>
  <c r="AM14"/>
  <c r="AM15"/>
  <c r="BC16"/>
  <c r="T17"/>
  <c r="BH17"/>
  <c r="AB18"/>
  <c r="BP18"/>
  <c r="AB19"/>
  <c r="BX19"/>
  <c r="AJ20"/>
  <c r="BX20"/>
  <c r="AR21"/>
  <c r="D22"/>
  <c r="AR22"/>
  <c r="L23"/>
  <c r="AZ23"/>
  <c r="L24"/>
  <c r="BH24"/>
  <c r="H25"/>
  <c r="AB25"/>
  <c r="AZ25"/>
  <c r="BT25"/>
  <c r="L26"/>
  <c r="AJ26"/>
  <c r="BD26"/>
  <c r="BX26"/>
  <c r="T27"/>
  <c r="AN27"/>
  <c r="BH27"/>
  <c r="D28"/>
  <c r="X28"/>
  <c r="AR28"/>
  <c r="BP28"/>
  <c r="H29"/>
  <c r="AB29"/>
  <c r="AZ29"/>
  <c r="BT29"/>
  <c r="L30"/>
  <c r="AJ30"/>
  <c r="BD30"/>
  <c r="BX30"/>
  <c r="T31"/>
  <c r="AN31"/>
  <c r="BH31"/>
  <c r="D32"/>
  <c r="X32"/>
  <c r="AR32"/>
  <c r="BP32"/>
  <c r="H33"/>
  <c r="AB33"/>
  <c r="AZ33"/>
  <c r="BT33"/>
  <c r="L34"/>
  <c r="AJ34"/>
  <c r="BD34"/>
  <c r="BX34"/>
  <c r="T35"/>
  <c r="AN35"/>
  <c r="BH35"/>
  <c r="D36"/>
  <c r="X36"/>
  <c r="AR36"/>
  <c r="BP36"/>
  <c r="H37"/>
  <c r="AB37"/>
  <c r="AZ37"/>
  <c r="BT37"/>
  <c r="L38"/>
  <c r="AJ38"/>
  <c r="BD38"/>
  <c r="BX38"/>
  <c r="T39"/>
  <c r="AN39"/>
  <c r="BH39"/>
  <c r="D40"/>
  <c r="X40"/>
  <c r="AR40"/>
  <c r="BP40"/>
  <c r="H41"/>
  <c r="AB41"/>
  <c r="AZ41"/>
  <c r="BT41"/>
  <c r="L42"/>
  <c r="AJ42"/>
  <c r="BD42"/>
  <c r="BX42"/>
  <c r="T43"/>
  <c r="AN43"/>
  <c r="BH43"/>
  <c r="D44"/>
  <c r="AE13"/>
  <c r="AE15"/>
  <c r="X17"/>
  <c r="X18"/>
  <c r="X19"/>
  <c r="AN20"/>
  <c r="AN21"/>
  <c r="AN22"/>
  <c r="BD23"/>
  <c r="BD24"/>
  <c r="Z25"/>
  <c r="BV25"/>
  <c r="AH26"/>
  <c r="BV26"/>
  <c r="AP27"/>
  <c r="B28"/>
  <c r="AP28"/>
  <c r="J29"/>
  <c r="AX29"/>
  <c r="J30"/>
  <c r="BF30"/>
  <c r="R31"/>
  <c r="BF31"/>
  <c r="Z32"/>
  <c r="BN32"/>
  <c r="Z33"/>
  <c r="BV33"/>
  <c r="AH34"/>
  <c r="BV34"/>
  <c r="AP35"/>
  <c r="B36"/>
  <c r="AP36"/>
  <c r="J37"/>
  <c r="AX37"/>
  <c r="J38"/>
  <c r="BF38"/>
  <c r="R39"/>
  <c r="BF39"/>
  <c r="Z40"/>
  <c r="BN40"/>
  <c r="Z41"/>
  <c r="BV41"/>
  <c r="AH42"/>
  <c r="BV42"/>
  <c r="AP43"/>
  <c r="B44"/>
  <c r="AB44"/>
  <c r="AZ44"/>
  <c r="BT44"/>
  <c r="L45"/>
  <c r="AJ45"/>
  <c r="BD45"/>
  <c r="BX45"/>
  <c r="T46"/>
  <c r="AN46"/>
  <c r="BH46"/>
  <c r="D47"/>
  <c r="X47"/>
  <c r="AR47"/>
  <c r="BP47"/>
  <c r="H48"/>
  <c r="AB48"/>
  <c r="AZ48"/>
  <c r="BT48"/>
  <c r="L49"/>
  <c r="AJ49"/>
  <c r="BD49"/>
  <c r="BX49"/>
  <c r="T50"/>
  <c r="AN50"/>
  <c r="BH50"/>
  <c r="D51"/>
  <c r="X51"/>
  <c r="AR51"/>
  <c r="BP51"/>
  <c r="H52"/>
  <c r="AB52"/>
  <c r="AZ52"/>
  <c r="BT52"/>
  <c r="L53"/>
  <c r="AJ53"/>
  <c r="BD53"/>
  <c r="BX53"/>
  <c r="T54"/>
  <c r="AN54"/>
  <c r="BH54"/>
  <c r="D55"/>
  <c r="X55"/>
  <c r="AR55"/>
  <c r="BP55"/>
  <c r="H56"/>
  <c r="AB56"/>
  <c r="AZ56"/>
  <c r="BT56"/>
  <c r="L57"/>
  <c r="AJ57"/>
  <c r="BD57"/>
  <c r="BX57"/>
  <c r="T58"/>
  <c r="AN58"/>
  <c r="BH58"/>
  <c r="D59"/>
  <c r="X59"/>
  <c r="AR59"/>
  <c r="BP59"/>
  <c r="H60"/>
  <c r="AB60"/>
  <c r="AZ60"/>
  <c r="BT60"/>
  <c r="L61"/>
  <c r="AJ61"/>
  <c r="BD61"/>
  <c r="BX61"/>
  <c r="T62"/>
  <c r="AN62"/>
  <c r="BH62"/>
  <c r="D63"/>
  <c r="X63"/>
  <c r="AR63"/>
  <c r="BP63"/>
  <c r="H64"/>
  <c r="AB64"/>
  <c r="AZ64"/>
  <c r="BT64"/>
  <c r="L65"/>
  <c r="AJ65"/>
  <c r="BD65"/>
  <c r="BX65"/>
  <c r="T66"/>
  <c r="AN66"/>
  <c r="BH66"/>
  <c r="D67"/>
  <c r="X67"/>
  <c r="AR67"/>
  <c r="BP67"/>
  <c r="H68"/>
  <c r="AB68"/>
  <c r="AZ68"/>
  <c r="BT68"/>
  <c r="L69"/>
  <c r="AJ69"/>
  <c r="BD69"/>
  <c r="BX69"/>
  <c r="T70"/>
  <c r="AN70"/>
  <c r="BH70"/>
  <c r="D71"/>
  <c r="X71"/>
  <c r="AR71"/>
  <c r="BP71"/>
  <c r="H72"/>
  <c r="AB72"/>
  <c r="AZ72"/>
  <c r="BT72"/>
  <c r="L73"/>
  <c r="AJ73"/>
  <c r="BD73"/>
  <c r="BX73"/>
  <c r="T74"/>
  <c r="AN74"/>
  <c r="BH74"/>
  <c r="D75"/>
  <c r="X75"/>
  <c r="AN75"/>
  <c r="BD75"/>
  <c r="AN12"/>
  <c r="H14"/>
  <c r="BD15"/>
  <c r="E17"/>
  <c r="BQ17"/>
  <c r="BA18"/>
  <c r="AK19"/>
  <c r="U20"/>
  <c r="E21"/>
  <c r="BQ21"/>
  <c r="BA22"/>
  <c r="AK23"/>
  <c r="U24"/>
  <c r="CC24"/>
  <c r="AG25"/>
  <c r="BM25"/>
  <c r="Q26"/>
  <c r="AW26"/>
  <c r="CC26"/>
  <c r="AG27"/>
  <c r="BM27"/>
  <c r="Q28"/>
  <c r="AW28"/>
  <c r="CC28"/>
  <c r="AG29"/>
  <c r="BM29"/>
  <c r="Q30"/>
  <c r="AW30"/>
  <c r="CC30"/>
  <c r="AG31"/>
  <c r="BM31"/>
  <c r="Q32"/>
  <c r="AW32"/>
  <c r="CC32"/>
  <c r="AG33"/>
  <c r="BM33"/>
  <c r="Q34"/>
  <c r="AW34"/>
  <c r="CC34"/>
  <c r="AG35"/>
  <c r="BM35"/>
  <c r="Q36"/>
  <c r="AW36"/>
  <c r="CC36"/>
  <c r="AG37"/>
  <c r="BM37"/>
  <c r="Q38"/>
  <c r="AW38"/>
  <c r="CC38"/>
  <c r="AG39"/>
  <c r="BM39"/>
  <c r="Q40"/>
  <c r="AW40"/>
  <c r="CC40"/>
  <c r="AG41"/>
  <c r="BM41"/>
  <c r="Q42"/>
  <c r="AW42"/>
  <c r="CC42"/>
  <c r="AG43"/>
  <c r="BM43"/>
  <c r="AE12"/>
  <c r="CA13"/>
  <c r="AU15"/>
  <c r="CB16"/>
  <c r="BL17"/>
  <c r="AV18"/>
  <c r="AF19"/>
  <c r="P20"/>
  <c r="CB20"/>
  <c r="BL21"/>
  <c r="AV22"/>
  <c r="AF23"/>
  <c r="P24"/>
  <c r="BZ24"/>
  <c r="AD25"/>
  <c r="BJ25"/>
  <c r="N26"/>
  <c r="AT26"/>
  <c r="BZ26"/>
  <c r="AD27"/>
  <c r="BJ27"/>
  <c r="N28"/>
  <c r="AT28"/>
  <c r="BZ28"/>
  <c r="AD29"/>
  <c r="BJ29"/>
  <c r="N30"/>
  <c r="AT30"/>
  <c r="BZ30"/>
  <c r="AD31"/>
  <c r="BJ31"/>
  <c r="N32"/>
  <c r="AT32"/>
  <c r="BZ32"/>
  <c r="AD33"/>
  <c r="BJ33"/>
  <c r="N34"/>
  <c r="AT34"/>
  <c r="BZ34"/>
  <c r="AD35"/>
  <c r="BJ35"/>
  <c r="N36"/>
  <c r="BD12"/>
  <c r="X14"/>
  <c r="BT15"/>
  <c r="M17"/>
  <c r="BY17"/>
  <c r="BI18"/>
  <c r="AS19"/>
  <c r="AC20"/>
  <c r="M21"/>
  <c r="BY21"/>
  <c r="BI22"/>
  <c r="AS23"/>
  <c r="AC24"/>
  <c r="E25"/>
  <c r="AK25"/>
  <c r="BQ25"/>
  <c r="U26"/>
  <c r="BA26"/>
  <c r="E27"/>
  <c r="AK27"/>
  <c r="BQ27"/>
  <c r="U28"/>
  <c r="BA28"/>
  <c r="E29"/>
  <c r="AK29"/>
  <c r="BQ29"/>
  <c r="U30"/>
  <c r="BA30"/>
  <c r="E31"/>
  <c r="AK31"/>
  <c r="BQ31"/>
  <c r="U32"/>
  <c r="BA32"/>
  <c r="E33"/>
  <c r="AK33"/>
  <c r="BQ33"/>
  <c r="U34"/>
  <c r="BA34"/>
  <c r="E35"/>
  <c r="AK35"/>
  <c r="BQ35"/>
  <c r="U36"/>
  <c r="BA36"/>
  <c r="E37"/>
  <c r="AK37"/>
  <c r="BQ37"/>
  <c r="U38"/>
  <c r="BA38"/>
  <c r="E39"/>
  <c r="AK39"/>
  <c r="BQ39"/>
  <c r="U40"/>
  <c r="BA40"/>
  <c r="E41"/>
  <c r="AK41"/>
  <c r="BQ41"/>
  <c r="U42"/>
  <c r="BA42"/>
  <c r="E43"/>
  <c r="AK43"/>
  <c r="BQ43"/>
  <c r="Q44"/>
  <c r="AG44"/>
  <c r="AW44"/>
  <c r="BM44"/>
  <c r="CC44"/>
  <c r="Q45"/>
  <c r="AG45"/>
  <c r="AW45"/>
  <c r="BM45"/>
  <c r="CC45"/>
  <c r="Q46"/>
  <c r="AG46"/>
  <c r="AW46"/>
  <c r="BM46"/>
  <c r="CC46"/>
  <c r="Q47"/>
  <c r="AG47"/>
  <c r="AW47"/>
  <c r="BM47"/>
  <c r="CC47"/>
  <c r="Q48"/>
  <c r="AG48"/>
  <c r="AW48"/>
  <c r="BM48"/>
  <c r="CC48"/>
  <c r="Q49"/>
  <c r="AG49"/>
  <c r="AW49"/>
  <c r="BM49"/>
  <c r="CC49"/>
  <c r="Q50"/>
  <c r="AG50"/>
  <c r="AW50"/>
  <c r="BM50"/>
  <c r="CC50"/>
  <c r="Q51"/>
  <c r="AG51"/>
  <c r="AW51"/>
  <c r="BM51"/>
  <c r="CC51"/>
  <c r="Q52"/>
  <c r="AG52"/>
  <c r="AW52"/>
  <c r="BM52"/>
  <c r="CC52"/>
  <c r="Q53"/>
  <c r="AG53"/>
  <c r="AW53"/>
  <c r="BM53"/>
  <c r="CC53"/>
  <c r="Q54"/>
  <c r="AG54"/>
  <c r="AW54"/>
  <c r="BM54"/>
  <c r="CC54"/>
  <c r="Q55"/>
  <c r="AG55"/>
  <c r="AW55"/>
  <c r="BM55"/>
  <c r="CC55"/>
  <c r="Q56"/>
  <c r="AG56"/>
  <c r="AW56"/>
  <c r="BM56"/>
  <c r="CC56"/>
  <c r="Q57"/>
  <c r="AG57"/>
  <c r="AW57"/>
  <c r="BM57"/>
  <c r="CC57"/>
  <c r="Q58"/>
  <c r="AG58"/>
  <c r="AW58"/>
  <c r="BM58"/>
  <c r="CC58"/>
  <c r="Q59"/>
  <c r="AG59"/>
  <c r="AW59"/>
  <c r="BM59"/>
  <c r="CC59"/>
  <c r="Q60"/>
  <c r="AG60"/>
  <c r="AW60"/>
  <c r="BM60"/>
  <c r="CC60"/>
  <c r="Q61"/>
  <c r="AG61"/>
  <c r="AW61"/>
  <c r="BM61"/>
  <c r="CC61"/>
  <c r="Q62"/>
  <c r="AG62"/>
  <c r="AW62"/>
  <c r="BM62"/>
  <c r="CC62"/>
  <c r="Q63"/>
  <c r="AG63"/>
  <c r="AW63"/>
  <c r="BM63"/>
  <c r="CC63"/>
  <c r="Q64"/>
  <c r="AG64"/>
  <c r="AW64"/>
  <c r="BM64"/>
  <c r="CC64"/>
  <c r="Q65"/>
  <c r="AG65"/>
  <c r="AW65"/>
  <c r="BM65"/>
  <c r="CC65"/>
  <c r="Q66"/>
  <c r="AG66"/>
  <c r="AW66"/>
  <c r="BM66"/>
  <c r="CC66"/>
  <c r="Q67"/>
  <c r="AG67"/>
  <c r="AW67"/>
  <c r="BM67"/>
  <c r="CC67"/>
  <c r="Q68"/>
  <c r="AG68"/>
  <c r="AW68"/>
  <c r="BM68"/>
  <c r="CC68"/>
  <c r="Q69"/>
  <c r="AG69"/>
  <c r="AW69"/>
  <c r="BM69"/>
  <c r="CC69"/>
  <c r="Q70"/>
  <c r="AG70"/>
  <c r="AW70"/>
  <c r="BM70"/>
  <c r="CC70"/>
  <c r="Q71"/>
  <c r="AG71"/>
  <c r="AW71"/>
  <c r="BM71"/>
  <c r="CC71"/>
  <c r="Q72"/>
  <c r="AG72"/>
  <c r="AW72"/>
  <c r="BM72"/>
  <c r="CC72"/>
  <c r="Q73"/>
  <c r="AG73"/>
  <c r="AW73"/>
  <c r="BM73"/>
  <c r="CC73"/>
  <c r="Q74"/>
  <c r="AG74"/>
  <c r="AW74"/>
  <c r="BM74"/>
  <c r="CC74"/>
  <c r="BJ36"/>
  <c r="AD38"/>
  <c r="BZ39"/>
  <c r="AT41"/>
  <c r="N43"/>
  <c r="Z44"/>
  <c r="BF44"/>
  <c r="J45"/>
  <c r="AP45"/>
  <c r="BV45"/>
  <c r="Z46"/>
  <c r="BF46"/>
  <c r="J47"/>
  <c r="AP47"/>
  <c r="BV47"/>
  <c r="Z48"/>
  <c r="BF48"/>
  <c r="J49"/>
  <c r="AP49"/>
  <c r="BV49"/>
  <c r="Z50"/>
  <c r="BF50"/>
  <c r="J51"/>
  <c r="AP51"/>
  <c r="BV51"/>
  <c r="Z52"/>
  <c r="BF52"/>
  <c r="J53"/>
  <c r="AP53"/>
  <c r="BV53"/>
  <c r="Z54"/>
  <c r="BF54"/>
  <c r="J55"/>
  <c r="AP55"/>
  <c r="BV55"/>
  <c r="Z56"/>
  <c r="BF56"/>
  <c r="J57"/>
  <c r="AP57"/>
  <c r="BV57"/>
  <c r="Z58"/>
  <c r="BF58"/>
  <c r="J59"/>
  <c r="AP59"/>
  <c r="BV59"/>
  <c r="Z60"/>
  <c r="BF60"/>
  <c r="J61"/>
  <c r="AP61"/>
  <c r="BV61"/>
  <c r="Z62"/>
  <c r="BF62"/>
  <c r="J63"/>
  <c r="AP63"/>
  <c r="BV63"/>
  <c r="Z64"/>
  <c r="BF64"/>
  <c r="J65"/>
  <c r="AP65"/>
  <c r="BV65"/>
  <c r="Z66"/>
  <c r="BF66"/>
  <c r="J67"/>
  <c r="AP67"/>
  <c r="BV67"/>
  <c r="Z68"/>
  <c r="BF68"/>
  <c r="J69"/>
  <c r="AP69"/>
  <c r="BV69"/>
  <c r="Z70"/>
  <c r="BF70"/>
  <c r="J71"/>
  <c r="AP71"/>
  <c r="BV71"/>
  <c r="Z72"/>
  <c r="BF72"/>
  <c r="J73"/>
  <c r="AP73"/>
  <c r="BV73"/>
  <c r="Z74"/>
  <c r="BF74"/>
  <c r="J75"/>
  <c r="AG75"/>
  <c r="BB75"/>
  <c r="BU75"/>
  <c r="I76"/>
  <c r="Y76"/>
  <c r="AO76"/>
  <c r="BE76"/>
  <c r="BU76"/>
  <c r="I77"/>
  <c r="Y77"/>
  <c r="AO77"/>
  <c r="BE77"/>
  <c r="BU77"/>
  <c r="I78"/>
  <c r="Y78"/>
  <c r="AO78"/>
  <c r="BE78"/>
  <c r="BU78"/>
  <c r="I79"/>
  <c r="Y79"/>
  <c r="AO79"/>
  <c r="BE79"/>
  <c r="BU79"/>
  <c r="I80"/>
  <c r="Y80"/>
  <c r="AO80"/>
  <c r="BE80"/>
  <c r="BU80"/>
  <c r="I81"/>
  <c r="Y81"/>
  <c r="AO81"/>
  <c r="BE81"/>
  <c r="BU81"/>
  <c r="I82"/>
  <c r="Y82"/>
  <c r="AO82"/>
  <c r="BE82"/>
  <c r="BU82"/>
  <c r="I83"/>
  <c r="Y83"/>
  <c r="AO83"/>
  <c r="BE83"/>
  <c r="BU83"/>
  <c r="I84"/>
  <c r="Y84"/>
  <c r="AO84"/>
  <c r="BE84"/>
  <c r="BU84"/>
  <c r="I85"/>
  <c r="Y85"/>
  <c r="AO85"/>
  <c r="BE85"/>
  <c r="BU85"/>
  <c r="I86"/>
  <c r="Y86"/>
  <c r="AO86"/>
  <c r="BE86"/>
  <c r="BU86"/>
  <c r="I87"/>
  <c r="Y87"/>
  <c r="AO87"/>
  <c r="BE87"/>
  <c r="BU87"/>
  <c r="I88"/>
  <c r="Y88"/>
  <c r="AO88"/>
  <c r="BE88"/>
  <c r="BU88"/>
  <c r="I89"/>
  <c r="Y89"/>
  <c r="AO89"/>
  <c r="BE89"/>
  <c r="BU89"/>
  <c r="I90"/>
  <c r="Y90"/>
  <c r="AO90"/>
  <c r="BE90"/>
  <c r="BU90"/>
  <c r="I91"/>
  <c r="Y91"/>
  <c r="AO91"/>
  <c r="BE91"/>
  <c r="BU91"/>
  <c r="I92"/>
  <c r="Y92"/>
  <c r="AO92"/>
  <c r="BE92"/>
  <c r="BU92"/>
  <c r="I93"/>
  <c r="Y93"/>
  <c r="AO93"/>
  <c r="BE93"/>
  <c r="BU93"/>
  <c r="I94"/>
  <c r="Y94"/>
  <c r="AO94"/>
  <c r="BE94"/>
  <c r="BU94"/>
  <c r="I95"/>
  <c r="Y95"/>
  <c r="AO95"/>
  <c r="BE95"/>
  <c r="BU95"/>
  <c r="I96"/>
  <c r="Y96"/>
  <c r="AO96"/>
  <c r="BE96"/>
  <c r="BU96"/>
  <c r="I97"/>
  <c r="Y97"/>
  <c r="AO97"/>
  <c r="BE97"/>
  <c r="BU97"/>
  <c r="I98"/>
  <c r="Y98"/>
  <c r="AO98"/>
  <c r="BE98"/>
  <c r="BU98"/>
  <c r="I99"/>
  <c r="Y99"/>
  <c r="AO99"/>
  <c r="BE99"/>
  <c r="BU99"/>
  <c r="F37"/>
  <c r="BB38"/>
  <c r="V40"/>
  <c r="BR41"/>
  <c r="AL43"/>
  <c r="AE44"/>
  <c r="BK44"/>
  <c r="O45"/>
  <c r="AU45"/>
  <c r="CA45"/>
  <c r="AE46"/>
  <c r="BK46"/>
  <c r="O47"/>
  <c r="AU47"/>
  <c r="CA47"/>
  <c r="AE48"/>
  <c r="BK48"/>
  <c r="O49"/>
  <c r="AU49"/>
  <c r="CA49"/>
  <c r="AE50"/>
  <c r="BK50"/>
  <c r="O51"/>
  <c r="AU51"/>
  <c r="CA51"/>
  <c r="AE52"/>
  <c r="BK52"/>
  <c r="O53"/>
  <c r="AU53"/>
  <c r="CA53"/>
  <c r="AE54"/>
  <c r="BK54"/>
  <c r="O55"/>
  <c r="AU55"/>
  <c r="CA55"/>
  <c r="AE56"/>
  <c r="BK56"/>
  <c r="O57"/>
  <c r="AU57"/>
  <c r="CA57"/>
  <c r="AE58"/>
  <c r="BK58"/>
  <c r="O59"/>
  <c r="AU59"/>
  <c r="CA59"/>
  <c r="AE60"/>
  <c r="BK60"/>
  <c r="O61"/>
  <c r="AU61"/>
  <c r="CA61"/>
  <c r="AE62"/>
  <c r="BK62"/>
  <c r="O63"/>
  <c r="AU63"/>
  <c r="CA63"/>
  <c r="AE64"/>
  <c r="BK64"/>
  <c r="O65"/>
  <c r="AU65"/>
  <c r="CA65"/>
  <c r="AE66"/>
  <c r="BK66"/>
  <c r="O67"/>
  <c r="AU67"/>
  <c r="CA67"/>
  <c r="AE68"/>
  <c r="BK68"/>
  <c r="O69"/>
  <c r="AU69"/>
  <c r="CA69"/>
  <c r="AE70"/>
  <c r="BK70"/>
  <c r="O71"/>
  <c r="AU71"/>
  <c r="CA71"/>
  <c r="AE72"/>
  <c r="BK72"/>
  <c r="O73"/>
  <c r="AU73"/>
  <c r="CA73"/>
  <c r="AE74"/>
  <c r="BK74"/>
  <c r="O75"/>
  <c r="AK75"/>
  <c r="BF75"/>
  <c r="BX75"/>
  <c r="L76"/>
  <c r="AB76"/>
  <c r="AR76"/>
  <c r="BH76"/>
  <c r="BX76"/>
  <c r="L77"/>
  <c r="AB77"/>
  <c r="AR77"/>
  <c r="BH77"/>
  <c r="BX77"/>
  <c r="L78"/>
  <c r="AB78"/>
  <c r="AR78"/>
  <c r="BH78"/>
  <c r="BX78"/>
  <c r="L79"/>
  <c r="AB79"/>
  <c r="AR79"/>
  <c r="BH79"/>
  <c r="BX79"/>
  <c r="L80"/>
  <c r="AB80"/>
  <c r="AR80"/>
  <c r="BH80"/>
  <c r="BX80"/>
  <c r="L81"/>
  <c r="AB81"/>
  <c r="AR81"/>
  <c r="BH81"/>
  <c r="BX81"/>
  <c r="L82"/>
  <c r="AB82"/>
  <c r="AR82"/>
  <c r="BH82"/>
  <c r="BX82"/>
  <c r="L83"/>
  <c r="AB83"/>
  <c r="AR83"/>
  <c r="BH83"/>
  <c r="BX83"/>
  <c r="L84"/>
  <c r="AB84"/>
  <c r="BZ36"/>
  <c r="AT38"/>
  <c r="N40"/>
  <c r="BJ41"/>
  <c r="AD43"/>
  <c r="AD44"/>
  <c r="BJ44"/>
  <c r="N45"/>
  <c r="AT45"/>
  <c r="BZ45"/>
  <c r="AD46"/>
  <c r="BJ46"/>
  <c r="N47"/>
  <c r="AT47"/>
  <c r="BZ47"/>
  <c r="AD48"/>
  <c r="BJ48"/>
  <c r="N49"/>
  <c r="AT49"/>
  <c r="BZ49"/>
  <c r="AD50"/>
  <c r="BJ50"/>
  <c r="N51"/>
  <c r="AT51"/>
  <c r="BZ51"/>
  <c r="AD52"/>
  <c r="BJ52"/>
  <c r="N53"/>
  <c r="AT53"/>
  <c r="BZ53"/>
  <c r="AD54"/>
  <c r="BJ54"/>
  <c r="N55"/>
  <c r="AT55"/>
  <c r="BZ55"/>
  <c r="AD56"/>
  <c r="BJ56"/>
  <c r="N57"/>
  <c r="AT57"/>
  <c r="BZ57"/>
  <c r="AD58"/>
  <c r="BJ58"/>
  <c r="N59"/>
  <c r="AT59"/>
  <c r="BZ59"/>
  <c r="AD60"/>
  <c r="BJ60"/>
  <c r="N61"/>
  <c r="AT61"/>
  <c r="BZ61"/>
  <c r="AD62"/>
  <c r="BJ62"/>
  <c r="N63"/>
  <c r="AT63"/>
  <c r="BZ63"/>
  <c r="AD64"/>
  <c r="BJ64"/>
  <c r="N65"/>
  <c r="AT65"/>
  <c r="BZ65"/>
  <c r="AD66"/>
  <c r="BJ66"/>
  <c r="N67"/>
  <c r="AT67"/>
  <c r="BZ67"/>
  <c r="AD68"/>
  <c r="BJ68"/>
  <c r="N69"/>
  <c r="AT69"/>
  <c r="BZ69"/>
  <c r="AD70"/>
  <c r="BJ70"/>
  <c r="N71"/>
  <c r="AT71"/>
  <c r="BZ71"/>
  <c r="AD72"/>
  <c r="BJ72"/>
  <c r="N73"/>
  <c r="AT73"/>
  <c r="BZ73"/>
  <c r="AD74"/>
  <c r="BJ74"/>
  <c r="N75"/>
  <c r="AI75"/>
  <c r="BE75"/>
  <c r="BW75"/>
  <c r="K76"/>
  <c r="AA76"/>
  <c r="AQ76"/>
  <c r="BG76"/>
  <c r="BW76"/>
  <c r="K77"/>
  <c r="AA77"/>
  <c r="AQ77"/>
  <c r="BG77"/>
  <c r="BW77"/>
  <c r="K78"/>
  <c r="AA78"/>
  <c r="AQ78"/>
  <c r="BG78"/>
  <c r="BW78"/>
  <c r="K79"/>
  <c r="AA79"/>
  <c r="AQ79"/>
  <c r="BG79"/>
  <c r="BW79"/>
  <c r="K80"/>
  <c r="AA80"/>
  <c r="AQ80"/>
  <c r="BG80"/>
  <c r="BW80"/>
  <c r="K81"/>
  <c r="AA81"/>
  <c r="AQ81"/>
  <c r="BG81"/>
  <c r="BW81"/>
  <c r="K82"/>
  <c r="AA82"/>
  <c r="AQ82"/>
  <c r="AL36"/>
  <c r="F38"/>
  <c r="BB39"/>
  <c r="V41"/>
  <c r="BR42"/>
  <c r="S44"/>
  <c r="AY44"/>
  <c r="C45"/>
  <c r="AI45"/>
  <c r="BO45"/>
  <c r="S46"/>
  <c r="AY46"/>
  <c r="C47"/>
  <c r="AI47"/>
  <c r="BO47"/>
  <c r="S48"/>
  <c r="AY48"/>
  <c r="C49"/>
  <c r="AI49"/>
  <c r="BO49"/>
  <c r="S50"/>
  <c r="AY50"/>
  <c r="C51"/>
  <c r="AI51"/>
  <c r="BO51"/>
  <c r="S52"/>
  <c r="AY52"/>
  <c r="C53"/>
  <c r="AI53"/>
  <c r="BO53"/>
  <c r="S54"/>
  <c r="AY54"/>
  <c r="C55"/>
  <c r="AI55"/>
  <c r="BO55"/>
  <c r="S56"/>
  <c r="AY56"/>
  <c r="C57"/>
  <c r="AI57"/>
  <c r="BO57"/>
  <c r="S58"/>
  <c r="AY58"/>
  <c r="C59"/>
  <c r="AI59"/>
  <c r="BO59"/>
  <c r="S60"/>
  <c r="AY60"/>
  <c r="C61"/>
  <c r="AI61"/>
  <c r="BO61"/>
  <c r="S62"/>
  <c r="AY62"/>
  <c r="C63"/>
  <c r="AI63"/>
  <c r="BO63"/>
  <c r="S64"/>
  <c r="AY64"/>
  <c r="C65"/>
  <c r="AI65"/>
  <c r="BO65"/>
  <c r="S66"/>
  <c r="AY66"/>
  <c r="C67"/>
  <c r="AI67"/>
  <c r="BO67"/>
  <c r="S68"/>
  <c r="AY68"/>
  <c r="C69"/>
  <c r="AI69"/>
  <c r="BO69"/>
  <c r="S70"/>
  <c r="AY70"/>
  <c r="C71"/>
  <c r="AI71"/>
  <c r="BO71"/>
  <c r="S72"/>
  <c r="AY72"/>
  <c r="C73"/>
  <c r="AI73"/>
  <c r="BO73"/>
  <c r="S74"/>
  <c r="AY74"/>
  <c r="C75"/>
  <c r="AC75"/>
  <c r="AX75"/>
  <c r="BR75"/>
  <c r="V76"/>
  <c r="AL76"/>
  <c r="BB76"/>
  <c r="BR76"/>
  <c r="F77"/>
  <c r="V77"/>
  <c r="AL77"/>
  <c r="BB77"/>
  <c r="BR77"/>
  <c r="F78"/>
  <c r="V78"/>
  <c r="AL78"/>
  <c r="BB78"/>
  <c r="BR78"/>
  <c r="F79"/>
  <c r="V79"/>
  <c r="AL79"/>
  <c r="BB79"/>
  <c r="BR79"/>
  <c r="F80"/>
  <c r="V80"/>
  <c r="AL80"/>
  <c r="BB80"/>
  <c r="BR80"/>
  <c r="F81"/>
  <c r="V81"/>
  <c r="AL81"/>
  <c r="BB81"/>
  <c r="BR81"/>
  <c r="F82"/>
  <c r="V82"/>
  <c r="AL82"/>
  <c r="BB82"/>
  <c r="BR82"/>
  <c r="F83"/>
  <c r="V83"/>
  <c r="AL83"/>
  <c r="BB83"/>
  <c r="BR83"/>
  <c r="F84"/>
  <c r="V84"/>
  <c r="AL84"/>
  <c r="BB84"/>
  <c r="BR84"/>
  <c r="F85"/>
  <c r="V85"/>
  <c r="AL85"/>
  <c r="BB85"/>
  <c r="BR85"/>
  <c r="F86"/>
  <c r="V86"/>
  <c r="AL86"/>
  <c r="BB86"/>
  <c r="BR86"/>
  <c r="F87"/>
  <c r="V87"/>
  <c r="AL87"/>
  <c r="BB87"/>
  <c r="BR87"/>
  <c r="F88"/>
  <c r="V88"/>
  <c r="AL88"/>
  <c r="BB88"/>
  <c r="BR88"/>
  <c r="F89"/>
  <c r="V89"/>
  <c r="AL89"/>
  <c r="BB89"/>
  <c r="BR89"/>
  <c r="F90"/>
  <c r="V90"/>
  <c r="AL90"/>
  <c r="BB90"/>
  <c r="BR90"/>
  <c r="F91"/>
  <c r="V91"/>
  <c r="AL91"/>
  <c r="BB91"/>
  <c r="BR91"/>
  <c r="F92"/>
  <c r="V92"/>
  <c r="AL92"/>
  <c r="BB92"/>
  <c r="BR92"/>
  <c r="F93"/>
  <c r="V93"/>
  <c r="AL93"/>
  <c r="BB93"/>
  <c r="BR93"/>
  <c r="F94"/>
  <c r="V94"/>
  <c r="AL94"/>
  <c r="BB94"/>
  <c r="BR94"/>
  <c r="F95"/>
  <c r="V95"/>
  <c r="AL95"/>
  <c r="BB95"/>
  <c r="BR95"/>
  <c r="F96"/>
  <c r="V96"/>
  <c r="AL96"/>
  <c r="BB96"/>
  <c r="BR96"/>
  <c r="F97"/>
  <c r="V97"/>
  <c r="AL97"/>
  <c r="BB97"/>
  <c r="BR97"/>
  <c r="F98"/>
  <c r="V98"/>
  <c r="AL98"/>
  <c r="BB98"/>
  <c r="BR98"/>
  <c r="F99"/>
  <c r="V99"/>
  <c r="AL99"/>
  <c r="BB99"/>
  <c r="BR99"/>
  <c r="G83"/>
  <c r="BS83"/>
  <c r="AU84"/>
  <c r="AE85"/>
  <c r="BK85"/>
  <c r="O86"/>
  <c r="AU86"/>
  <c r="CA86"/>
  <c r="AE87"/>
  <c r="BK87"/>
  <c r="O88"/>
  <c r="AU88"/>
  <c r="CA88"/>
  <c r="AE89"/>
  <c r="BK89"/>
  <c r="O90"/>
  <c r="AU90"/>
  <c r="CA90"/>
  <c r="AE91"/>
  <c r="BK91"/>
  <c r="O92"/>
  <c r="AU92"/>
  <c r="CA92"/>
  <c r="AE93"/>
  <c r="BK93"/>
  <c r="O94"/>
  <c r="AU94"/>
  <c r="CA94"/>
  <c r="AE95"/>
  <c r="BK95"/>
  <c r="O96"/>
  <c r="AU96"/>
  <c r="CA96"/>
  <c r="AE97"/>
  <c r="BK97"/>
  <c r="O98"/>
  <c r="CA98"/>
  <c r="AE99"/>
  <c r="BK99"/>
  <c r="C83"/>
  <c r="BO83"/>
  <c r="AR84"/>
  <c r="BX84"/>
  <c r="AB85"/>
  <c r="BH85"/>
  <c r="AR86"/>
  <c r="BX86"/>
  <c r="AB87"/>
  <c r="BH87"/>
  <c r="AR88"/>
  <c r="AB89"/>
  <c r="L90"/>
  <c r="BX90"/>
  <c r="BH91"/>
  <c r="BX92"/>
  <c r="BH93"/>
  <c r="BX94"/>
  <c r="L96"/>
  <c r="BX96"/>
  <c r="BH97"/>
  <c r="AR98"/>
  <c r="AB99"/>
  <c r="CA82"/>
  <c r="BW84"/>
  <c r="BG85"/>
  <c r="AQ86"/>
  <c r="BG87"/>
  <c r="AQ88"/>
  <c r="AA89"/>
  <c r="AQ90"/>
  <c r="AA91"/>
  <c r="K92"/>
  <c r="BW92"/>
  <c r="BG93"/>
  <c r="BW94"/>
  <c r="BG95"/>
  <c r="BW96"/>
  <c r="BG97"/>
  <c r="BW98"/>
  <c r="BG99"/>
  <c r="BG83"/>
  <c r="BT84"/>
  <c r="H86"/>
  <c r="BT86"/>
  <c r="H88"/>
  <c r="BT88"/>
  <c r="H90"/>
  <c r="BT90"/>
  <c r="BD91"/>
  <c r="BT92"/>
  <c r="BD93"/>
  <c r="AN94"/>
  <c r="X95"/>
  <c r="H96"/>
  <c r="X97"/>
  <c r="H98"/>
  <c r="BT98"/>
  <c r="BD99"/>
  <c r="W37"/>
  <c r="AU37"/>
  <c r="BO37"/>
  <c r="G38"/>
  <c r="AE38"/>
  <c r="AY38"/>
  <c r="BS38"/>
  <c r="O39"/>
  <c r="AI39"/>
  <c r="BC39"/>
  <c r="CA39"/>
  <c r="S40"/>
  <c r="AM40"/>
  <c r="BK40"/>
  <c r="C41"/>
  <c r="W41"/>
  <c r="AU41"/>
  <c r="BO41"/>
  <c r="G42"/>
  <c r="AE42"/>
  <c r="AY42"/>
  <c r="BS42"/>
  <c r="O43"/>
  <c r="AI43"/>
  <c r="BC43"/>
  <c r="CA43"/>
  <c r="G12"/>
  <c r="G13"/>
  <c r="W14"/>
  <c r="W15"/>
  <c r="W16"/>
  <c r="L17"/>
  <c r="AZ17"/>
  <c r="L18"/>
  <c r="BH18"/>
  <c r="T19"/>
  <c r="BH19"/>
  <c r="AB20"/>
  <c r="BP20"/>
  <c r="AB21"/>
  <c r="BX21"/>
  <c r="AJ22"/>
  <c r="BX22"/>
  <c r="AR23"/>
  <c r="D24"/>
  <c r="AR24"/>
  <c r="D25"/>
  <c r="X25"/>
  <c r="AR25"/>
  <c r="BP25"/>
  <c r="H26"/>
  <c r="AB26"/>
  <c r="AZ26"/>
  <c r="BT26"/>
  <c r="L27"/>
  <c r="AJ27"/>
  <c r="BD27"/>
  <c r="BX27"/>
  <c r="T28"/>
  <c r="AN28"/>
  <c r="BH28"/>
  <c r="D29"/>
  <c r="X29"/>
  <c r="AR29"/>
  <c r="BP29"/>
  <c r="H30"/>
  <c r="AB30"/>
  <c r="AZ30"/>
  <c r="BT30"/>
  <c r="L31"/>
  <c r="AJ31"/>
  <c r="BD31"/>
  <c r="BX31"/>
  <c r="T32"/>
  <c r="AN32"/>
  <c r="BH32"/>
  <c r="D33"/>
  <c r="X33"/>
  <c r="AR33"/>
  <c r="BP33"/>
  <c r="H34"/>
  <c r="AB34"/>
  <c r="AZ34"/>
  <c r="BT34"/>
  <c r="L35"/>
  <c r="AJ35"/>
  <c r="BD35"/>
  <c r="BX35"/>
  <c r="T36"/>
  <c r="AN36"/>
  <c r="BH36"/>
  <c r="D37"/>
  <c r="X37"/>
  <c r="AR37"/>
  <c r="BP37"/>
  <c r="H38"/>
  <c r="AB38"/>
  <c r="AZ38"/>
  <c r="BT38"/>
  <c r="L39"/>
  <c r="AJ39"/>
  <c r="BD39"/>
  <c r="BX39"/>
  <c r="T40"/>
  <c r="AN40"/>
  <c r="BH40"/>
  <c r="D41"/>
  <c r="X41"/>
  <c r="AR41"/>
  <c r="BP41"/>
  <c r="H42"/>
  <c r="AB42"/>
  <c r="AZ42"/>
  <c r="BT42"/>
  <c r="L43"/>
  <c r="AJ43"/>
  <c r="BD43"/>
  <c r="BX43"/>
  <c r="CA12"/>
  <c r="CA14"/>
  <c r="BT16"/>
  <c r="H18"/>
  <c r="H19"/>
  <c r="H20"/>
  <c r="X21"/>
  <c r="X22"/>
  <c r="X23"/>
  <c r="AN24"/>
  <c r="R25"/>
  <c r="BF25"/>
  <c r="Z26"/>
  <c r="BN26"/>
  <c r="Z27"/>
  <c r="BV27"/>
  <c r="AH28"/>
  <c r="BV28"/>
  <c r="AP29"/>
  <c r="B30"/>
  <c r="AP30"/>
  <c r="J31"/>
  <c r="AX31"/>
  <c r="J32"/>
  <c r="BF32"/>
  <c r="R33"/>
  <c r="BF33"/>
  <c r="Z34"/>
  <c r="BN34"/>
  <c r="Z35"/>
  <c r="BV35"/>
  <c r="AH36"/>
  <c r="BV36"/>
  <c r="AP37"/>
  <c r="B38"/>
  <c r="AP38"/>
  <c r="J39"/>
  <c r="AX39"/>
  <c r="J40"/>
  <c r="BF40"/>
  <c r="R41"/>
  <c r="BF41"/>
  <c r="Z42"/>
  <c r="BN42"/>
  <c r="Z43"/>
  <c r="BV43"/>
  <c r="X44"/>
  <c r="AR44"/>
  <c r="BP44"/>
  <c r="H45"/>
  <c r="AB45"/>
  <c r="AZ45"/>
  <c r="BT45"/>
  <c r="L46"/>
  <c r="AJ46"/>
  <c r="BD46"/>
  <c r="BX46"/>
  <c r="T47"/>
  <c r="AN47"/>
  <c r="BH47"/>
  <c r="D48"/>
  <c r="X48"/>
  <c r="AR48"/>
  <c r="BP48"/>
  <c r="H49"/>
  <c r="AB49"/>
  <c r="AZ49"/>
  <c r="BT49"/>
  <c r="L50"/>
  <c r="AJ50"/>
  <c r="BD50"/>
  <c r="BX50"/>
  <c r="T51"/>
  <c r="AN51"/>
  <c r="BH51"/>
  <c r="D52"/>
  <c r="X52"/>
  <c r="AR52"/>
  <c r="BP52"/>
  <c r="H53"/>
  <c r="AB53"/>
  <c r="AZ53"/>
  <c r="BT53"/>
  <c r="L54"/>
  <c r="AJ54"/>
  <c r="BD54"/>
  <c r="BX54"/>
  <c r="T55"/>
  <c r="AN55"/>
  <c r="BH55"/>
  <c r="D56"/>
  <c r="X56"/>
  <c r="AR56"/>
  <c r="BP56"/>
  <c r="H57"/>
  <c r="AB57"/>
  <c r="AZ57"/>
  <c r="BT57"/>
  <c r="L58"/>
  <c r="AJ58"/>
  <c r="BD58"/>
  <c r="BX58"/>
  <c r="T59"/>
  <c r="AN59"/>
  <c r="BH59"/>
  <c r="D60"/>
  <c r="X60"/>
  <c r="AR60"/>
  <c r="BP60"/>
  <c r="H61"/>
  <c r="AB61"/>
  <c r="AZ61"/>
  <c r="BT61"/>
  <c r="L62"/>
  <c r="AJ62"/>
  <c r="BD62"/>
  <c r="BX62"/>
  <c r="T63"/>
  <c r="AN63"/>
  <c r="BH63"/>
  <c r="D64"/>
  <c r="X64"/>
  <c r="AR64"/>
  <c r="BP64"/>
  <c r="H65"/>
  <c r="AB65"/>
  <c r="AZ65"/>
  <c r="BT65"/>
  <c r="L66"/>
  <c r="AJ66"/>
  <c r="BD66"/>
  <c r="BX66"/>
  <c r="T67"/>
  <c r="AN67"/>
  <c r="BH67"/>
  <c r="D68"/>
  <c r="X68"/>
  <c r="AR68"/>
  <c r="BP68"/>
  <c r="H69"/>
  <c r="AB69"/>
  <c r="AZ69"/>
  <c r="BT69"/>
  <c r="L70"/>
  <c r="AJ70"/>
  <c r="BD70"/>
  <c r="BX70"/>
  <c r="T71"/>
  <c r="AN71"/>
  <c r="BH71"/>
  <c r="D72"/>
  <c r="X72"/>
  <c r="AR72"/>
  <c r="BP72"/>
  <c r="H73"/>
  <c r="AB73"/>
  <c r="AZ73"/>
  <c r="BT73"/>
  <c r="L74"/>
  <c r="AJ74"/>
  <c r="BD74"/>
  <c r="BX74"/>
  <c r="T75"/>
  <c r="AJ75"/>
  <c r="AZ75"/>
  <c r="H12"/>
  <c r="BD13"/>
  <c r="X15"/>
  <c r="BQ16"/>
  <c r="BA17"/>
  <c r="AK18"/>
  <c r="U19"/>
  <c r="E20"/>
  <c r="BQ20"/>
  <c r="BA21"/>
  <c r="AK22"/>
  <c r="U23"/>
  <c r="E24"/>
  <c r="BQ24"/>
  <c r="Y25"/>
  <c r="BE25"/>
  <c r="I26"/>
  <c r="AO26"/>
  <c r="BU26"/>
  <c r="Y27"/>
  <c r="BE27"/>
  <c r="I28"/>
  <c r="AO28"/>
  <c r="BU28"/>
  <c r="Y29"/>
  <c r="BE29"/>
  <c r="I30"/>
  <c r="AO30"/>
  <c r="BU30"/>
  <c r="Y31"/>
  <c r="BE31"/>
  <c r="I32"/>
  <c r="AO32"/>
  <c r="BU32"/>
  <c r="Y33"/>
  <c r="BE33"/>
  <c r="I34"/>
  <c r="AO34"/>
  <c r="BU34"/>
  <c r="Y35"/>
  <c r="BE35"/>
  <c r="I36"/>
  <c r="AO36"/>
  <c r="BU36"/>
  <c r="Y37"/>
  <c r="BE37"/>
  <c r="I38"/>
  <c r="AO38"/>
  <c r="BU38"/>
  <c r="Y39"/>
  <c r="BE39"/>
  <c r="I40"/>
  <c r="AO40"/>
  <c r="BU40"/>
  <c r="Y41"/>
  <c r="BE41"/>
  <c r="I42"/>
  <c r="AO42"/>
  <c r="BU42"/>
  <c r="Y43"/>
  <c r="BE43"/>
  <c r="I44"/>
  <c r="AU13"/>
  <c r="O15"/>
  <c r="BK16"/>
  <c r="AV17"/>
  <c r="AF18"/>
  <c r="P19"/>
  <c r="CB19"/>
  <c r="BL20"/>
  <c r="AV21"/>
  <c r="AF22"/>
  <c r="P23"/>
  <c r="CB23"/>
  <c r="BL24"/>
  <c r="V25"/>
  <c r="BB25"/>
  <c r="F26"/>
  <c r="AL26"/>
  <c r="BR26"/>
  <c r="V27"/>
  <c r="BB27"/>
  <c r="F28"/>
  <c r="AL28"/>
  <c r="BR28"/>
  <c r="V29"/>
  <c r="BB29"/>
  <c r="F30"/>
  <c r="AL30"/>
  <c r="BR30"/>
  <c r="V31"/>
  <c r="BB31"/>
  <c r="F32"/>
  <c r="AL32"/>
  <c r="BR32"/>
  <c r="V33"/>
  <c r="BB33"/>
  <c r="F34"/>
  <c r="AL34"/>
  <c r="BR34"/>
  <c r="V35"/>
  <c r="BB35"/>
  <c r="F36"/>
  <c r="X12"/>
  <c r="BT13"/>
  <c r="AN15"/>
  <c r="BY16"/>
  <c r="BI17"/>
  <c r="AS18"/>
  <c r="AC19"/>
  <c r="M20"/>
  <c r="BY20"/>
  <c r="BI21"/>
  <c r="AS22"/>
  <c r="AC23"/>
  <c r="M24"/>
  <c r="BY24"/>
  <c r="AC25"/>
  <c r="BI25"/>
  <c r="M26"/>
  <c r="AS26"/>
  <c r="BY26"/>
  <c r="AC27"/>
  <c r="BI27"/>
  <c r="M28"/>
  <c r="AS28"/>
  <c r="BY28"/>
  <c r="AC29"/>
  <c r="BI29"/>
  <c r="M30"/>
  <c r="AS30"/>
  <c r="BY30"/>
  <c r="AC31"/>
  <c r="BI31"/>
  <c r="M32"/>
  <c r="AS32"/>
  <c r="BY32"/>
  <c r="AC33"/>
  <c r="BI33"/>
  <c r="M34"/>
  <c r="AS34"/>
  <c r="BY34"/>
  <c r="AC35"/>
  <c r="BI35"/>
  <c r="M36"/>
  <c r="AS36"/>
  <c r="BY36"/>
  <c r="AC37"/>
  <c r="BI37"/>
  <c r="M38"/>
  <c r="AS38"/>
  <c r="BY38"/>
  <c r="AC39"/>
  <c r="BI39"/>
  <c r="M40"/>
  <c r="AS40"/>
  <c r="BY40"/>
  <c r="AC41"/>
  <c r="BI41"/>
  <c r="M42"/>
  <c r="AS42"/>
  <c r="BY42"/>
  <c r="AC43"/>
  <c r="BI43"/>
  <c r="L44"/>
  <c r="AC44"/>
  <c r="AS44"/>
  <c r="BI44"/>
  <c r="BY44"/>
  <c r="M45"/>
  <c r="AC45"/>
  <c r="AS45"/>
  <c r="BI45"/>
  <c r="BY45"/>
  <c r="M46"/>
  <c r="AC46"/>
  <c r="AS46"/>
  <c r="BI46"/>
  <c r="BY46"/>
  <c r="M47"/>
  <c r="AC47"/>
  <c r="AS47"/>
  <c r="BI47"/>
  <c r="BY47"/>
  <c r="M48"/>
  <c r="AC48"/>
  <c r="AS48"/>
  <c r="BI48"/>
  <c r="BY48"/>
  <c r="M49"/>
  <c r="AC49"/>
  <c r="AS49"/>
  <c r="BI49"/>
  <c r="BY49"/>
  <c r="M50"/>
  <c r="AC50"/>
  <c r="AS50"/>
  <c r="BI50"/>
  <c r="BY50"/>
  <c r="M51"/>
  <c r="AC51"/>
  <c r="AS51"/>
  <c r="BI51"/>
  <c r="BY51"/>
  <c r="M52"/>
  <c r="AC52"/>
  <c r="AS52"/>
  <c r="BI52"/>
  <c r="BY52"/>
  <c r="M53"/>
  <c r="AC53"/>
  <c r="AS53"/>
  <c r="BI53"/>
  <c r="BY53"/>
  <c r="M54"/>
  <c r="AC54"/>
  <c r="AS54"/>
  <c r="BI54"/>
  <c r="BY54"/>
  <c r="M55"/>
  <c r="AC55"/>
  <c r="AS55"/>
  <c r="BI55"/>
  <c r="BY55"/>
  <c r="M56"/>
  <c r="AC56"/>
  <c r="AS56"/>
  <c r="BI56"/>
  <c r="BY56"/>
  <c r="M57"/>
  <c r="AC57"/>
  <c r="AS57"/>
  <c r="BI57"/>
  <c r="BY57"/>
  <c r="M58"/>
  <c r="AC58"/>
  <c r="AS58"/>
  <c r="BI58"/>
  <c r="BY58"/>
  <c r="M59"/>
  <c r="AC59"/>
  <c r="AS59"/>
  <c r="BI59"/>
  <c r="BY59"/>
  <c r="M60"/>
  <c r="AC60"/>
  <c r="AS60"/>
  <c r="BI60"/>
  <c r="BY60"/>
  <c r="M61"/>
  <c r="AC61"/>
  <c r="AS61"/>
  <c r="BI61"/>
  <c r="BY61"/>
  <c r="M62"/>
  <c r="AC62"/>
  <c r="AS62"/>
  <c r="BI62"/>
  <c r="BY62"/>
  <c r="M63"/>
  <c r="AC63"/>
  <c r="AS63"/>
  <c r="BI63"/>
  <c r="BY63"/>
  <c r="M64"/>
  <c r="AC64"/>
  <c r="AS64"/>
  <c r="BI64"/>
  <c r="BY64"/>
  <c r="M65"/>
  <c r="AC65"/>
  <c r="AS65"/>
  <c r="BI65"/>
  <c r="BY65"/>
  <c r="M66"/>
  <c r="AC66"/>
  <c r="AS66"/>
  <c r="BI66"/>
  <c r="BY66"/>
  <c r="M67"/>
  <c r="AC67"/>
  <c r="AS67"/>
  <c r="BI67"/>
  <c r="BY67"/>
  <c r="M68"/>
  <c r="AC68"/>
  <c r="AS68"/>
  <c r="BI68"/>
  <c r="BY68"/>
  <c r="M69"/>
  <c r="AC69"/>
  <c r="AS69"/>
  <c r="BI69"/>
  <c r="BY69"/>
  <c r="M70"/>
  <c r="AC70"/>
  <c r="AS70"/>
  <c r="BI70"/>
  <c r="BY70"/>
  <c r="M71"/>
  <c r="AC71"/>
  <c r="AS71"/>
  <c r="BI71"/>
  <c r="BY71"/>
  <c r="M72"/>
  <c r="AC72"/>
  <c r="AS72"/>
  <c r="BI72"/>
  <c r="BY72"/>
  <c r="M73"/>
  <c r="AC73"/>
  <c r="AS73"/>
  <c r="BI73"/>
  <c r="BY73"/>
  <c r="M74"/>
  <c r="AC74"/>
  <c r="AS74"/>
  <c r="BI74"/>
  <c r="BY74"/>
  <c r="M75"/>
  <c r="BZ37"/>
  <c r="AT39"/>
  <c r="N41"/>
  <c r="BJ42"/>
  <c r="R44"/>
  <c r="AX44"/>
  <c r="B45"/>
  <c r="AH45"/>
  <c r="BN45"/>
  <c r="R46"/>
  <c r="AX46"/>
  <c r="B47"/>
  <c r="AH47"/>
  <c r="BN47"/>
  <c r="R48"/>
  <c r="AX48"/>
  <c r="B49"/>
  <c r="AH49"/>
  <c r="BN49"/>
  <c r="R50"/>
  <c r="AX50"/>
  <c r="B51"/>
  <c r="AH51"/>
  <c r="BN51"/>
  <c r="R52"/>
  <c r="AX52"/>
  <c r="B53"/>
  <c r="AH53"/>
  <c r="BN53"/>
  <c r="R54"/>
  <c r="AX54"/>
  <c r="B55"/>
  <c r="AH55"/>
  <c r="BN55"/>
  <c r="R56"/>
  <c r="AX56"/>
  <c r="B57"/>
  <c r="AH57"/>
  <c r="BN57"/>
  <c r="R58"/>
  <c r="AX58"/>
  <c r="B59"/>
  <c r="AH59"/>
  <c r="BN59"/>
  <c r="R60"/>
  <c r="AX60"/>
  <c r="B61"/>
  <c r="AH61"/>
  <c r="BN61"/>
  <c r="R62"/>
  <c r="AX62"/>
  <c r="B63"/>
  <c r="AH63"/>
  <c r="BN63"/>
  <c r="R64"/>
  <c r="AX64"/>
  <c r="B65"/>
  <c r="AH65"/>
  <c r="BN65"/>
  <c r="R66"/>
  <c r="AX66"/>
  <c r="B67"/>
  <c r="AH67"/>
  <c r="BN67"/>
  <c r="R68"/>
  <c r="AX68"/>
  <c r="B69"/>
  <c r="AH69"/>
  <c r="BN69"/>
  <c r="R70"/>
  <c r="AX70"/>
  <c r="B71"/>
  <c r="AH71"/>
  <c r="BN71"/>
  <c r="R72"/>
  <c r="AX72"/>
  <c r="B73"/>
  <c r="AH73"/>
  <c r="BN73"/>
  <c r="R74"/>
  <c r="AX74"/>
  <c r="B75"/>
  <c r="AA75"/>
  <c r="AW75"/>
  <c r="BQ75"/>
  <c r="E76"/>
  <c r="U76"/>
  <c r="AK76"/>
  <c r="BA76"/>
  <c r="BQ76"/>
  <c r="E77"/>
  <c r="U77"/>
  <c r="AK77"/>
  <c r="BA77"/>
  <c r="BQ77"/>
  <c r="E78"/>
  <c r="U78"/>
  <c r="AK78"/>
  <c r="BA78"/>
  <c r="BQ78"/>
  <c r="E79"/>
  <c r="U79"/>
  <c r="AK79"/>
  <c r="BA79"/>
  <c r="BQ79"/>
  <c r="E80"/>
  <c r="U80"/>
  <c r="AK80"/>
  <c r="BA80"/>
  <c r="BQ80"/>
  <c r="E81"/>
  <c r="U81"/>
  <c r="AK81"/>
  <c r="BA81"/>
  <c r="BQ81"/>
  <c r="E82"/>
  <c r="U82"/>
  <c r="AK82"/>
  <c r="BA82"/>
  <c r="BQ82"/>
  <c r="E83"/>
  <c r="U83"/>
  <c r="AK83"/>
  <c r="BA83"/>
  <c r="BQ83"/>
  <c r="E84"/>
  <c r="U84"/>
  <c r="AK84"/>
  <c r="BA84"/>
  <c r="BQ84"/>
  <c r="E85"/>
  <c r="U85"/>
  <c r="AK85"/>
  <c r="BA85"/>
  <c r="BQ85"/>
  <c r="E86"/>
  <c r="U86"/>
  <c r="AK86"/>
  <c r="BA86"/>
  <c r="BQ86"/>
  <c r="E87"/>
  <c r="U87"/>
  <c r="AK87"/>
  <c r="BA87"/>
  <c r="BQ87"/>
  <c r="E88"/>
  <c r="U88"/>
  <c r="AK88"/>
  <c r="BA88"/>
  <c r="BQ88"/>
  <c r="E89"/>
  <c r="U89"/>
  <c r="AK89"/>
  <c r="BA89"/>
  <c r="BQ89"/>
  <c r="E90"/>
  <c r="U90"/>
  <c r="AK90"/>
  <c r="BA90"/>
  <c r="BQ90"/>
  <c r="E91"/>
  <c r="U91"/>
  <c r="AK91"/>
  <c r="BA91"/>
  <c r="BQ91"/>
  <c r="E92"/>
  <c r="U92"/>
  <c r="AK92"/>
  <c r="BA92"/>
  <c r="BQ92"/>
  <c r="E93"/>
  <c r="U93"/>
  <c r="AK93"/>
  <c r="BA93"/>
  <c r="BQ93"/>
  <c r="E94"/>
  <c r="U94"/>
  <c r="AK94"/>
  <c r="BA94"/>
  <c r="BQ94"/>
  <c r="E95"/>
  <c r="U95"/>
  <c r="AK95"/>
  <c r="BA95"/>
  <c r="BQ95"/>
  <c r="E96"/>
  <c r="U96"/>
  <c r="AK96"/>
  <c r="BA96"/>
  <c r="BQ96"/>
  <c r="E97"/>
  <c r="U97"/>
  <c r="AK97"/>
  <c r="BA97"/>
  <c r="BQ97"/>
  <c r="E98"/>
  <c r="U98"/>
  <c r="AK98"/>
  <c r="BA98"/>
  <c r="BQ98"/>
  <c r="E99"/>
  <c r="U99"/>
  <c r="AK99"/>
  <c r="BA99"/>
  <c r="BQ99"/>
  <c r="BB36"/>
  <c r="V38"/>
  <c r="BR39"/>
  <c r="AL41"/>
  <c r="F43"/>
  <c r="W44"/>
  <c r="BC44"/>
  <c r="G45"/>
  <c r="AM45"/>
  <c r="BS45"/>
  <c r="W46"/>
  <c r="BC46"/>
  <c r="G47"/>
  <c r="AM47"/>
  <c r="BS47"/>
  <c r="W48"/>
  <c r="BC48"/>
  <c r="G49"/>
  <c r="AM49"/>
  <c r="BS49"/>
  <c r="W50"/>
  <c r="BC50"/>
  <c r="G51"/>
  <c r="AM51"/>
  <c r="BS51"/>
  <c r="W52"/>
  <c r="BC52"/>
  <c r="G53"/>
  <c r="AM53"/>
  <c r="BS53"/>
  <c r="W54"/>
  <c r="BC54"/>
  <c r="G55"/>
  <c r="AM55"/>
  <c r="BS55"/>
  <c r="W56"/>
  <c r="BC56"/>
  <c r="G57"/>
  <c r="AM57"/>
  <c r="BS57"/>
  <c r="W58"/>
  <c r="BC58"/>
  <c r="G59"/>
  <c r="AM59"/>
  <c r="BS59"/>
  <c r="W60"/>
  <c r="BC60"/>
  <c r="G61"/>
  <c r="AM61"/>
  <c r="BS61"/>
  <c r="W62"/>
  <c r="BC62"/>
  <c r="G63"/>
  <c r="AM63"/>
  <c r="BS63"/>
  <c r="W64"/>
  <c r="BC64"/>
  <c r="G65"/>
  <c r="AM65"/>
  <c r="BS65"/>
  <c r="W66"/>
  <c r="BC66"/>
  <c r="G67"/>
  <c r="AM67"/>
  <c r="BS67"/>
  <c r="W68"/>
  <c r="BC68"/>
  <c r="G69"/>
  <c r="AM69"/>
  <c r="BS69"/>
  <c r="W70"/>
  <c r="BC70"/>
  <c r="G71"/>
  <c r="AM71"/>
  <c r="BS71"/>
  <c r="W72"/>
  <c r="BC72"/>
  <c r="G73"/>
  <c r="AM73"/>
  <c r="BS73"/>
  <c r="W74"/>
  <c r="BC74"/>
  <c r="G75"/>
  <c r="AE75"/>
  <c r="BA75"/>
  <c r="BT75"/>
  <c r="H76"/>
  <c r="X76"/>
  <c r="AN76"/>
  <c r="BD76"/>
  <c r="BT76"/>
  <c r="H77"/>
  <c r="X77"/>
  <c r="AN77"/>
  <c r="BD77"/>
  <c r="BT77"/>
  <c r="H78"/>
  <c r="X78"/>
  <c r="AN78"/>
  <c r="BD78"/>
  <c r="BT78"/>
  <c r="H79"/>
  <c r="X79"/>
  <c r="AN79"/>
  <c r="BD79"/>
  <c r="BT79"/>
  <c r="H80"/>
  <c r="X80"/>
  <c r="AN80"/>
  <c r="BD80"/>
  <c r="BT80"/>
  <c r="H81"/>
  <c r="X81"/>
  <c r="AN81"/>
  <c r="BD81"/>
  <c r="BT81"/>
  <c r="H82"/>
  <c r="X82"/>
  <c r="AN82"/>
  <c r="BD82"/>
  <c r="BT82"/>
  <c r="H83"/>
  <c r="X83"/>
  <c r="AN83"/>
  <c r="BD83"/>
  <c r="BT83"/>
  <c r="H84"/>
  <c r="X84"/>
  <c r="AT36"/>
  <c r="N38"/>
  <c r="BJ39"/>
  <c r="AD41"/>
  <c r="BZ42"/>
  <c r="V44"/>
  <c r="BB44"/>
  <c r="F45"/>
  <c r="AL45"/>
  <c r="BR45"/>
  <c r="V46"/>
  <c r="BB46"/>
  <c r="F47"/>
  <c r="AL47"/>
  <c r="BR47"/>
  <c r="V48"/>
  <c r="BB48"/>
  <c r="F49"/>
  <c r="AL49"/>
  <c r="BR49"/>
  <c r="V50"/>
  <c r="BB50"/>
  <c r="F51"/>
  <c r="AL51"/>
  <c r="BR51"/>
  <c r="V52"/>
  <c r="BB52"/>
  <c r="F53"/>
  <c r="AL53"/>
  <c r="BR53"/>
  <c r="V54"/>
  <c r="BB54"/>
  <c r="F55"/>
  <c r="AL55"/>
  <c r="BR55"/>
  <c r="V56"/>
  <c r="BB56"/>
  <c r="F57"/>
  <c r="AL57"/>
  <c r="BR57"/>
  <c r="V58"/>
  <c r="BB58"/>
  <c r="F59"/>
  <c r="AL59"/>
  <c r="BR59"/>
  <c r="V60"/>
  <c r="BB60"/>
  <c r="F61"/>
  <c r="AL61"/>
  <c r="BR61"/>
  <c r="V62"/>
  <c r="BB62"/>
  <c r="F63"/>
  <c r="AL63"/>
  <c r="BR63"/>
  <c r="V64"/>
  <c r="BB64"/>
  <c r="F65"/>
  <c r="AL65"/>
  <c r="BR65"/>
  <c r="V66"/>
  <c r="BB66"/>
  <c r="F67"/>
  <c r="AL67"/>
  <c r="BR67"/>
  <c r="V68"/>
  <c r="BB68"/>
  <c r="F69"/>
  <c r="AL69"/>
  <c r="BR69"/>
  <c r="V70"/>
  <c r="BB70"/>
  <c r="F71"/>
  <c r="AL71"/>
  <c r="BR71"/>
  <c r="V72"/>
  <c r="BB72"/>
  <c r="F73"/>
  <c r="AL73"/>
  <c r="BR73"/>
  <c r="V74"/>
  <c r="BB74"/>
  <c r="F75"/>
  <c r="AD75"/>
  <c r="AY75"/>
  <c r="BS75"/>
  <c r="G76"/>
  <c r="W76"/>
  <c r="AM76"/>
  <c r="BC76"/>
  <c r="BS76"/>
  <c r="G77"/>
  <c r="W77"/>
  <c r="AM77"/>
  <c r="BC77"/>
  <c r="BS77"/>
  <c r="G78"/>
  <c r="W78"/>
  <c r="AM78"/>
  <c r="BC78"/>
  <c r="BS78"/>
  <c r="G79"/>
  <c r="W79"/>
  <c r="AM79"/>
  <c r="BC79"/>
  <c r="BS79"/>
  <c r="G80"/>
  <c r="W80"/>
  <c r="AM80"/>
  <c r="BC80"/>
  <c r="BS80"/>
  <c r="G81"/>
  <c r="W81"/>
  <c r="AM81"/>
  <c r="BC81"/>
  <c r="BS81"/>
  <c r="G82"/>
  <c r="W82"/>
  <c r="AM82"/>
  <c r="BC82"/>
  <c r="BB37"/>
  <c r="V39"/>
  <c r="BR40"/>
  <c r="AL42"/>
  <c r="F44"/>
  <c r="AQ44"/>
  <c r="BW44"/>
  <c r="AA45"/>
  <c r="BG45"/>
  <c r="K46"/>
  <c r="AQ46"/>
  <c r="BW46"/>
  <c r="AA47"/>
  <c r="BG47"/>
  <c r="K48"/>
  <c r="AQ48"/>
  <c r="BW48"/>
  <c r="AA49"/>
  <c r="BG49"/>
  <c r="K50"/>
  <c r="AQ50"/>
  <c r="BW50"/>
  <c r="AA51"/>
  <c r="BG51"/>
  <c r="K52"/>
  <c r="AQ52"/>
  <c r="BW52"/>
  <c r="AA53"/>
  <c r="BG53"/>
  <c r="K54"/>
  <c r="AQ54"/>
  <c r="BW54"/>
  <c r="AA55"/>
  <c r="BG55"/>
  <c r="K56"/>
  <c r="AQ56"/>
  <c r="BW56"/>
  <c r="AA57"/>
  <c r="BG57"/>
  <c r="K58"/>
  <c r="AQ58"/>
  <c r="BW58"/>
  <c r="AA59"/>
  <c r="BG59"/>
  <c r="K60"/>
  <c r="AQ60"/>
  <c r="BW60"/>
  <c r="AA61"/>
  <c r="BG61"/>
  <c r="K62"/>
  <c r="AQ62"/>
  <c r="BW62"/>
  <c r="AA63"/>
  <c r="BG63"/>
  <c r="K64"/>
  <c r="AQ64"/>
  <c r="BW64"/>
  <c r="AA65"/>
  <c r="BG65"/>
  <c r="K66"/>
  <c r="AQ66"/>
  <c r="BW66"/>
  <c r="AA67"/>
  <c r="BG67"/>
  <c r="K68"/>
  <c r="AQ68"/>
  <c r="BW68"/>
  <c r="AA69"/>
  <c r="BG69"/>
  <c r="K70"/>
  <c r="AQ70"/>
  <c r="BW70"/>
  <c r="AA71"/>
  <c r="BG71"/>
  <c r="K72"/>
  <c r="AQ72"/>
  <c r="BW72"/>
  <c r="AA73"/>
  <c r="BG73"/>
  <c r="K74"/>
  <c r="AQ74"/>
  <c r="BW74"/>
  <c r="W75"/>
  <c r="AS75"/>
  <c r="BN75"/>
  <c r="B76"/>
  <c r="R76"/>
  <c r="AH76"/>
  <c r="AX76"/>
  <c r="BN76"/>
  <c r="B77"/>
  <c r="R77"/>
  <c r="AH77"/>
  <c r="AX77"/>
  <c r="BN77"/>
  <c r="B78"/>
  <c r="R78"/>
  <c r="AH78"/>
  <c r="AX78"/>
  <c r="BN78"/>
  <c r="B79"/>
  <c r="R79"/>
  <c r="AH79"/>
  <c r="AX79"/>
  <c r="BN79"/>
  <c r="B80"/>
  <c r="R80"/>
  <c r="AH80"/>
  <c r="AX80"/>
  <c r="BN80"/>
  <c r="B81"/>
  <c r="R81"/>
  <c r="AH81"/>
  <c r="AX81"/>
  <c r="BN81"/>
  <c r="B82"/>
  <c r="R82"/>
  <c r="AH82"/>
  <c r="AX82"/>
  <c r="BN82"/>
  <c r="B83"/>
  <c r="R83"/>
  <c r="AH83"/>
  <c r="AX83"/>
  <c r="BN83"/>
  <c r="B84"/>
  <c r="R84"/>
  <c r="AH84"/>
  <c r="AX84"/>
  <c r="BN84"/>
  <c r="B85"/>
  <c r="R85"/>
  <c r="AH85"/>
  <c r="AX85"/>
  <c r="BN85"/>
  <c r="B86"/>
  <c r="R86"/>
  <c r="AH86"/>
  <c r="AX86"/>
  <c r="BN86"/>
  <c r="B87"/>
  <c r="R87"/>
  <c r="AH87"/>
  <c r="AX87"/>
  <c r="BN87"/>
  <c r="B88"/>
  <c r="R88"/>
  <c r="AH88"/>
  <c r="AX88"/>
  <c r="BN88"/>
  <c r="B89"/>
  <c r="R89"/>
  <c r="AH89"/>
  <c r="AX89"/>
  <c r="BN89"/>
  <c r="B90"/>
  <c r="R90"/>
  <c r="AH90"/>
  <c r="AX90"/>
  <c r="BN90"/>
  <c r="B91"/>
  <c r="R91"/>
  <c r="AH91"/>
  <c r="AX91"/>
  <c r="BN91"/>
  <c r="B92"/>
  <c r="R92"/>
  <c r="AH92"/>
  <c r="AX92"/>
  <c r="BN92"/>
  <c r="B93"/>
  <c r="R93"/>
  <c r="AH93"/>
  <c r="AX93"/>
  <c r="BN93"/>
  <c r="B94"/>
  <c r="R94"/>
  <c r="AH94"/>
  <c r="AX94"/>
  <c r="BN94"/>
  <c r="B95"/>
  <c r="R95"/>
  <c r="AH95"/>
  <c r="AX95"/>
  <c r="BN95"/>
  <c r="B96"/>
  <c r="R96"/>
  <c r="AH96"/>
  <c r="AX96"/>
  <c r="BN96"/>
  <c r="B97"/>
  <c r="R97"/>
  <c r="AH97"/>
  <c r="AX97"/>
  <c r="BN97"/>
  <c r="B98"/>
  <c r="R98"/>
  <c r="AH98"/>
  <c r="AX98"/>
  <c r="BN98"/>
  <c r="B99"/>
  <c r="R99"/>
  <c r="AH99"/>
  <c r="AX99"/>
  <c r="BN99"/>
  <c r="BS82"/>
  <c r="BC83"/>
  <c r="AM84"/>
  <c r="BS84"/>
  <c r="W85"/>
  <c r="BC85"/>
  <c r="G86"/>
  <c r="AM86"/>
  <c r="BS86"/>
  <c r="W87"/>
  <c r="BC87"/>
  <c r="G88"/>
  <c r="AM88"/>
  <c r="BS88"/>
  <c r="W89"/>
  <c r="BC89"/>
  <c r="G90"/>
  <c r="AM90"/>
  <c r="BS90"/>
  <c r="W91"/>
  <c r="BC91"/>
  <c r="G92"/>
  <c r="AM92"/>
  <c r="BS92"/>
  <c r="W93"/>
  <c r="BC93"/>
  <c r="G94"/>
  <c r="AM94"/>
  <c r="BS94"/>
  <c r="W95"/>
  <c r="BC95"/>
  <c r="G96"/>
  <c r="AM96"/>
  <c r="BS96"/>
  <c r="W97"/>
  <c r="BC97"/>
  <c r="G98"/>
  <c r="AM98"/>
  <c r="BS98"/>
  <c r="W99"/>
  <c r="BC99"/>
  <c r="BO82"/>
  <c r="AY83"/>
  <c r="AI84"/>
  <c r="BP84"/>
  <c r="T85"/>
  <c r="AZ85"/>
  <c r="D86"/>
  <c r="AJ86"/>
  <c r="BP86"/>
  <c r="T87"/>
  <c r="AZ87"/>
  <c r="D88"/>
  <c r="AJ88"/>
  <c r="BP88"/>
  <c r="T89"/>
  <c r="AZ89"/>
  <c r="D90"/>
  <c r="AJ90"/>
  <c r="BP90"/>
  <c r="T91"/>
  <c r="AZ91"/>
  <c r="D92"/>
  <c r="AJ92"/>
  <c r="BP92"/>
  <c r="T93"/>
  <c r="AZ93"/>
  <c r="D94"/>
  <c r="AJ94"/>
  <c r="BP94"/>
  <c r="T95"/>
  <c r="AZ95"/>
  <c r="D96"/>
  <c r="AJ96"/>
  <c r="BP96"/>
  <c r="T97"/>
  <c r="AZ97"/>
  <c r="D98"/>
  <c r="AJ98"/>
  <c r="BP98"/>
  <c r="T99"/>
  <c r="AZ99"/>
  <c r="BK82"/>
  <c r="AU83"/>
  <c r="AE84"/>
  <c r="BO84"/>
  <c r="S85"/>
  <c r="AY85"/>
  <c r="C86"/>
  <c r="AI86"/>
  <c r="BO86"/>
  <c r="S87"/>
  <c r="AY87"/>
  <c r="C88"/>
  <c r="AI88"/>
  <c r="BO88"/>
  <c r="S89"/>
  <c r="AY89"/>
  <c r="C90"/>
  <c r="AI90"/>
  <c r="BO90"/>
  <c r="S91"/>
  <c r="AY91"/>
  <c r="C92"/>
  <c r="AI92"/>
  <c r="BO92"/>
  <c r="S93"/>
  <c r="AY93"/>
  <c r="C94"/>
  <c r="AI94"/>
  <c r="BO94"/>
  <c r="S95"/>
  <c r="AY95"/>
  <c r="C96"/>
  <c r="AI96"/>
  <c r="BO96"/>
  <c r="S97"/>
  <c r="AY97"/>
  <c r="C98"/>
  <c r="AI98"/>
  <c r="BO98"/>
  <c r="S99"/>
  <c r="AY99"/>
  <c r="BG82"/>
  <c r="AQ83"/>
  <c r="AA84"/>
  <c r="BL84"/>
  <c r="P85"/>
  <c r="AV85"/>
  <c r="CB85"/>
  <c r="AF86"/>
  <c r="BL86"/>
  <c r="P87"/>
  <c r="AV87"/>
  <c r="CB87"/>
  <c r="AF88"/>
  <c r="BL88"/>
  <c r="P89"/>
  <c r="AV89"/>
  <c r="CB89"/>
  <c r="AF90"/>
  <c r="BL90"/>
  <c r="P91"/>
  <c r="AV91"/>
  <c r="CB91"/>
  <c r="AF92"/>
  <c r="BL92"/>
  <c r="P93"/>
  <c r="AV93"/>
  <c r="CB93"/>
  <c r="AF94"/>
  <c r="BL94"/>
  <c r="P95"/>
  <c r="AV95"/>
  <c r="CB95"/>
  <c r="AF96"/>
  <c r="BL96"/>
  <c r="P97"/>
  <c r="AV97"/>
  <c r="CB97"/>
  <c r="AF98"/>
  <c r="BL98"/>
  <c r="P99"/>
  <c r="AV99"/>
  <c r="CB99"/>
  <c r="S37"/>
  <c r="AM37"/>
  <c r="BK37"/>
  <c r="C38"/>
  <c r="W38"/>
  <c r="AU38"/>
  <c r="BO38"/>
  <c r="G39"/>
  <c r="AE39"/>
  <c r="AY39"/>
  <c r="BS39"/>
  <c r="O40"/>
  <c r="AI40"/>
  <c r="BC40"/>
  <c r="CA40"/>
  <c r="S41"/>
  <c r="AM41"/>
  <c r="BK41"/>
  <c r="C42"/>
  <c r="W42"/>
  <c r="AU42"/>
  <c r="BO42"/>
  <c r="G43"/>
  <c r="AE43"/>
  <c r="AY43"/>
  <c r="BS43"/>
  <c r="O44"/>
  <c r="BS12"/>
  <c r="BS13"/>
  <c r="G15"/>
  <c r="G16"/>
  <c r="BX16"/>
  <c r="AR17"/>
  <c r="D18"/>
  <c r="AR18"/>
  <c r="L19"/>
  <c r="AZ19"/>
  <c r="L20"/>
  <c r="BH20"/>
  <c r="T21"/>
  <c r="BH21"/>
  <c r="AB22"/>
  <c r="BP22"/>
  <c r="AB23"/>
  <c r="BX23"/>
  <c r="AJ24"/>
  <c r="BX24"/>
  <c r="T25"/>
  <c r="AN25"/>
  <c r="BH25"/>
  <c r="D26"/>
  <c r="X26"/>
  <c r="AR26"/>
  <c r="BP26"/>
  <c r="H27"/>
  <c r="AB27"/>
  <c r="AZ27"/>
  <c r="BT27"/>
  <c r="L28"/>
  <c r="AJ28"/>
  <c r="BD28"/>
  <c r="BX28"/>
  <c r="T29"/>
  <c r="AN29"/>
  <c r="BH29"/>
  <c r="D30"/>
  <c r="X30"/>
  <c r="AR30"/>
  <c r="BP30"/>
  <c r="H31"/>
  <c r="AB31"/>
  <c r="AZ31"/>
  <c r="BT31"/>
  <c r="L32"/>
  <c r="AJ32"/>
  <c r="BD32"/>
  <c r="BX32"/>
  <c r="T33"/>
  <c r="AN33"/>
  <c r="BH33"/>
  <c r="D34"/>
  <c r="X34"/>
  <c r="AR34"/>
  <c r="BP34"/>
  <c r="H35"/>
  <c r="AB35"/>
  <c r="AZ35"/>
  <c r="BT35"/>
  <c r="L36"/>
  <c r="AJ36"/>
  <c r="BD36"/>
  <c r="BX36"/>
  <c r="T37"/>
  <c r="AN37"/>
  <c r="BH37"/>
  <c r="D38"/>
  <c r="X38"/>
  <c r="AR38"/>
  <c r="BP38"/>
  <c r="H39"/>
  <c r="AB39"/>
  <c r="AZ39"/>
  <c r="BT39"/>
  <c r="L40"/>
  <c r="AJ40"/>
  <c r="BD40"/>
  <c r="BX40"/>
  <c r="T41"/>
  <c r="AN41"/>
  <c r="BH41"/>
  <c r="D42"/>
  <c r="X42"/>
  <c r="AR42"/>
  <c r="BP42"/>
  <c r="H43"/>
  <c r="AB43"/>
  <c r="AZ43"/>
  <c r="BT43"/>
  <c r="O12"/>
  <c r="AU14"/>
  <c r="AU16"/>
  <c r="BD17"/>
  <c r="BT18"/>
  <c r="BT19"/>
  <c r="BT20"/>
  <c r="H22"/>
  <c r="H23"/>
  <c r="H24"/>
  <c r="J25"/>
  <c r="AX25"/>
  <c r="J26"/>
  <c r="BF26"/>
  <c r="R27"/>
  <c r="BF27"/>
  <c r="Z28"/>
  <c r="BN28"/>
  <c r="Z29"/>
  <c r="BV29"/>
  <c r="AH30"/>
  <c r="BV30"/>
  <c r="AP31"/>
  <c r="B32"/>
  <c r="AP32"/>
  <c r="J33"/>
  <c r="AX33"/>
  <c r="J34"/>
  <c r="BF34"/>
  <c r="R35"/>
  <c r="BF35"/>
  <c r="Z36"/>
  <c r="BN36"/>
  <c r="Z37"/>
  <c r="BV37"/>
  <c r="AH38"/>
  <c r="BV38"/>
  <c r="AP39"/>
  <c r="B40"/>
  <c r="AP40"/>
  <c r="J41"/>
  <c r="AX41"/>
  <c r="J42"/>
  <c r="BF42"/>
  <c r="R43"/>
  <c r="BF43"/>
  <c r="T44"/>
  <c r="AN44"/>
  <c r="BH44"/>
  <c r="D45"/>
  <c r="X45"/>
  <c r="AR45"/>
  <c r="BP45"/>
  <c r="H46"/>
  <c r="AB46"/>
  <c r="AZ46"/>
  <c r="BT46"/>
  <c r="L47"/>
  <c r="AJ47"/>
  <c r="BD47"/>
  <c r="BX47"/>
  <c r="T48"/>
  <c r="AN48"/>
  <c r="BH48"/>
  <c r="D49"/>
  <c r="X49"/>
  <c r="AR49"/>
  <c r="BP49"/>
  <c r="H50"/>
  <c r="AB50"/>
  <c r="AZ50"/>
  <c r="BT50"/>
  <c r="L51"/>
  <c r="AJ51"/>
  <c r="BD51"/>
  <c r="BX51"/>
  <c r="T52"/>
  <c r="AN52"/>
  <c r="BH52"/>
  <c r="D53"/>
  <c r="X53"/>
  <c r="AR53"/>
  <c r="BP53"/>
  <c r="H54"/>
  <c r="AB54"/>
  <c r="AZ54"/>
  <c r="BT54"/>
  <c r="L55"/>
  <c r="AJ55"/>
  <c r="BD55"/>
  <c r="BX55"/>
  <c r="T56"/>
  <c r="AN56"/>
  <c r="BH56"/>
  <c r="D57"/>
  <c r="X57"/>
  <c r="AR57"/>
  <c r="BP57"/>
  <c r="H58"/>
  <c r="AB58"/>
  <c r="AZ58"/>
  <c r="BT58"/>
  <c r="L59"/>
  <c r="AJ59"/>
  <c r="BD59"/>
  <c r="BX59"/>
  <c r="T60"/>
  <c r="AN60"/>
  <c r="BH60"/>
  <c r="D61"/>
  <c r="X61"/>
  <c r="AR61"/>
  <c r="BP61"/>
  <c r="H62"/>
  <c r="AB62"/>
  <c r="AZ62"/>
  <c r="BT62"/>
  <c r="L63"/>
  <c r="AJ63"/>
  <c r="BD63"/>
  <c r="BX63"/>
  <c r="T64"/>
  <c r="AN64"/>
  <c r="BH64"/>
  <c r="D65"/>
  <c r="X65"/>
  <c r="AR65"/>
  <c r="BP65"/>
  <c r="H66"/>
  <c r="AB66"/>
  <c r="AZ66"/>
  <c r="BT66"/>
  <c r="L67"/>
  <c r="AJ67"/>
  <c r="BD67"/>
  <c r="BX67"/>
  <c r="T68"/>
  <c r="AN68"/>
  <c r="BH68"/>
  <c r="D69"/>
  <c r="X69"/>
  <c r="AR69"/>
  <c r="BP69"/>
  <c r="H70"/>
  <c r="AB70"/>
  <c r="AZ70"/>
  <c r="BT70"/>
  <c r="L71"/>
  <c r="AJ71"/>
  <c r="BD71"/>
  <c r="BX71"/>
  <c r="T72"/>
  <c r="AN72"/>
  <c r="BH72"/>
  <c r="D73"/>
  <c r="X73"/>
  <c r="AR73"/>
  <c r="BP73"/>
  <c r="H74"/>
  <c r="AB74"/>
  <c r="AZ74"/>
  <c r="BT74"/>
  <c r="L75"/>
  <c r="AF75"/>
  <c r="AV75"/>
  <c r="BL75"/>
  <c r="X13"/>
  <c r="BT14"/>
  <c r="AN16"/>
  <c r="AK17"/>
  <c r="U18"/>
  <c r="E19"/>
  <c r="BQ19"/>
  <c r="BA20"/>
  <c r="AK21"/>
  <c r="U22"/>
  <c r="E23"/>
  <c r="BQ23"/>
  <c r="BA24"/>
  <c r="Q25"/>
  <c r="AW25"/>
  <c r="CC25"/>
  <c r="AG26"/>
  <c r="BM26"/>
  <c r="Q27"/>
  <c r="AW27"/>
  <c r="CC27"/>
  <c r="AG28"/>
  <c r="BM28"/>
  <c r="Q29"/>
  <c r="AW29"/>
  <c r="CC29"/>
  <c r="AG30"/>
  <c r="BM30"/>
  <c r="Q31"/>
  <c r="AW31"/>
  <c r="CC31"/>
  <c r="AG32"/>
  <c r="BM32"/>
  <c r="Q33"/>
  <c r="AW33"/>
  <c r="CC33"/>
  <c r="AG34"/>
  <c r="BM34"/>
  <c r="Q35"/>
  <c r="AW35"/>
  <c r="CC35"/>
  <c r="AG36"/>
  <c r="BM36"/>
  <c r="Q37"/>
  <c r="AW37"/>
  <c r="CC37"/>
  <c r="AG38"/>
  <c r="BM38"/>
  <c r="Q39"/>
  <c r="AW39"/>
  <c r="CC39"/>
  <c r="AG40"/>
  <c r="BM40"/>
  <c r="Q41"/>
  <c r="AW41"/>
  <c r="CC41"/>
  <c r="AG42"/>
  <c r="BM42"/>
  <c r="Q43"/>
  <c r="AW43"/>
  <c r="CC43"/>
  <c r="O13"/>
  <c r="BK14"/>
  <c r="AE16"/>
  <c r="AF17"/>
  <c r="P18"/>
  <c r="CB18"/>
  <c r="BL19"/>
  <c r="AV20"/>
  <c r="AF21"/>
  <c r="P22"/>
  <c r="CB22"/>
  <c r="BL23"/>
  <c r="AV24"/>
  <c r="N25"/>
  <c r="AT25"/>
  <c r="BZ25"/>
  <c r="AD26"/>
  <c r="BJ26"/>
  <c r="N27"/>
  <c r="AT27"/>
  <c r="BZ27"/>
  <c r="AD28"/>
  <c r="BJ28"/>
  <c r="N29"/>
  <c r="AT29"/>
  <c r="BZ29"/>
  <c r="AD30"/>
  <c r="BJ30"/>
  <c r="N31"/>
  <c r="AT31"/>
  <c r="BZ31"/>
  <c r="AD32"/>
  <c r="BJ32"/>
  <c r="N33"/>
  <c r="AT33"/>
  <c r="BZ33"/>
  <c r="AD34"/>
  <c r="BJ34"/>
  <c r="N35"/>
  <c r="AT35"/>
  <c r="BZ35"/>
  <c r="AD36"/>
  <c r="AN13"/>
  <c r="H15"/>
  <c r="BD16"/>
  <c r="AS17"/>
  <c r="AC18"/>
  <c r="M19"/>
  <c r="BY19"/>
  <c r="BI20"/>
  <c r="AS21"/>
  <c r="AC22"/>
  <c r="M23"/>
  <c r="BY23"/>
  <c r="BI24"/>
  <c r="U25"/>
  <c r="BA25"/>
  <c r="E26"/>
  <c r="AK26"/>
  <c r="BQ26"/>
  <c r="U27"/>
  <c r="BA27"/>
  <c r="E28"/>
  <c r="AK28"/>
  <c r="BQ28"/>
  <c r="U29"/>
  <c r="BA29"/>
  <c r="E30"/>
  <c r="AK30"/>
  <c r="BQ30"/>
  <c r="U31"/>
  <c r="BA31"/>
  <c r="E32"/>
  <c r="AK32"/>
  <c r="BQ32"/>
  <c r="U33"/>
  <c r="BA33"/>
  <c r="E34"/>
  <c r="AK34"/>
  <c r="BQ34"/>
  <c r="U35"/>
  <c r="BA35"/>
  <c r="E36"/>
  <c r="AK36"/>
  <c r="BQ36"/>
  <c r="U37"/>
  <c r="BA37"/>
  <c r="E38"/>
  <c r="AK38"/>
  <c r="BQ38"/>
  <c r="U39"/>
  <c r="BA39"/>
  <c r="E40"/>
  <c r="AK40"/>
  <c r="BQ40"/>
  <c r="U41"/>
  <c r="BA41"/>
  <c r="E42"/>
  <c r="AK42"/>
  <c r="BQ42"/>
  <c r="U43"/>
  <c r="BA43"/>
  <c r="E44"/>
  <c r="Y44"/>
  <c r="AO44"/>
  <c r="BE44"/>
  <c r="BU44"/>
  <c r="I45"/>
  <c r="Y45"/>
  <c r="AO45"/>
  <c r="BE45"/>
  <c r="BU45"/>
  <c r="I46"/>
  <c r="Y46"/>
  <c r="AO46"/>
  <c r="BE46"/>
  <c r="BU46"/>
  <c r="I47"/>
  <c r="Y47"/>
  <c r="AO47"/>
  <c r="BE47"/>
  <c r="BU47"/>
  <c r="I48"/>
  <c r="Y48"/>
  <c r="AO48"/>
  <c r="BE48"/>
  <c r="BU48"/>
  <c r="I49"/>
  <c r="Y49"/>
  <c r="AO49"/>
  <c r="BE49"/>
  <c r="BU49"/>
  <c r="I50"/>
  <c r="Y50"/>
  <c r="AO50"/>
  <c r="BE50"/>
  <c r="BU50"/>
  <c r="I51"/>
  <c r="Y51"/>
  <c r="AO51"/>
  <c r="BE51"/>
  <c r="BU51"/>
  <c r="I52"/>
  <c r="Y52"/>
  <c r="AO52"/>
  <c r="BE52"/>
  <c r="BU52"/>
  <c r="I53"/>
  <c r="Y53"/>
  <c r="AO53"/>
  <c r="BE53"/>
  <c r="BU53"/>
  <c r="I54"/>
  <c r="Y54"/>
  <c r="AO54"/>
  <c r="BE54"/>
  <c r="BU54"/>
  <c r="I55"/>
  <c r="Y55"/>
  <c r="AO55"/>
  <c r="BE55"/>
  <c r="BU55"/>
  <c r="I56"/>
  <c r="Y56"/>
  <c r="AO56"/>
  <c r="BE56"/>
  <c r="BU56"/>
  <c r="I57"/>
  <c r="Y57"/>
  <c r="AO57"/>
  <c r="BE57"/>
  <c r="BU57"/>
  <c r="I58"/>
  <c r="Y58"/>
  <c r="AO58"/>
  <c r="BE58"/>
  <c r="BU58"/>
  <c r="I59"/>
  <c r="Y59"/>
  <c r="AO59"/>
  <c r="BE59"/>
  <c r="BU59"/>
  <c r="I60"/>
  <c r="Y60"/>
  <c r="AO60"/>
  <c r="BE60"/>
  <c r="BU60"/>
  <c r="I61"/>
  <c r="Y61"/>
  <c r="AO61"/>
  <c r="BE61"/>
  <c r="BU61"/>
  <c r="I62"/>
  <c r="Y62"/>
  <c r="AO62"/>
  <c r="BE62"/>
  <c r="BU62"/>
  <c r="I63"/>
  <c r="Y63"/>
  <c r="AO63"/>
  <c r="BE63"/>
  <c r="BU63"/>
  <c r="I64"/>
  <c r="Y64"/>
  <c r="AO64"/>
  <c r="BE64"/>
  <c r="BU64"/>
  <c r="I65"/>
  <c r="Y65"/>
  <c r="AO65"/>
  <c r="BE65"/>
  <c r="BU65"/>
  <c r="I66"/>
  <c r="Y66"/>
  <c r="AO66"/>
  <c r="BE66"/>
  <c r="BU66"/>
  <c r="I67"/>
  <c r="Y67"/>
  <c r="AO67"/>
  <c r="BE67"/>
  <c r="BU67"/>
  <c r="I68"/>
  <c r="Y68"/>
  <c r="AO68"/>
  <c r="BE68"/>
  <c r="BU68"/>
  <c r="I69"/>
  <c r="Y69"/>
  <c r="AO69"/>
  <c r="BE69"/>
  <c r="BU69"/>
  <c r="I70"/>
  <c r="Y70"/>
  <c r="AO70"/>
  <c r="BE70"/>
  <c r="BU70"/>
  <c r="I71"/>
  <c r="Y71"/>
  <c r="AO71"/>
  <c r="BE71"/>
  <c r="BU71"/>
  <c r="I72"/>
  <c r="Y72"/>
  <c r="AO72"/>
  <c r="BE72"/>
  <c r="BU72"/>
  <c r="I73"/>
  <c r="Y73"/>
  <c r="AO73"/>
  <c r="BE73"/>
  <c r="BU73"/>
  <c r="I74"/>
  <c r="Y74"/>
  <c r="AO74"/>
  <c r="BE74"/>
  <c r="BU74"/>
  <c r="I75"/>
  <c r="AT37"/>
  <c r="N39"/>
  <c r="BJ40"/>
  <c r="AD42"/>
  <c r="BZ43"/>
  <c r="AP44"/>
  <c r="BV44"/>
  <c r="Z45"/>
  <c r="BF45"/>
  <c r="J46"/>
  <c r="AP46"/>
  <c r="BV46"/>
  <c r="Z47"/>
  <c r="BF47"/>
  <c r="J48"/>
  <c r="AP48"/>
  <c r="BV48"/>
  <c r="Z49"/>
  <c r="BF49"/>
  <c r="J50"/>
  <c r="AP50"/>
  <c r="BV50"/>
  <c r="Z51"/>
  <c r="BF51"/>
  <c r="J52"/>
  <c r="AP52"/>
  <c r="BV52"/>
  <c r="Z53"/>
  <c r="BF53"/>
  <c r="J54"/>
  <c r="AP54"/>
  <c r="BV54"/>
  <c r="Z55"/>
  <c r="BF55"/>
  <c r="J56"/>
  <c r="AP56"/>
  <c r="BV56"/>
  <c r="Z57"/>
  <c r="BF57"/>
  <c r="J58"/>
  <c r="AP58"/>
  <c r="BV58"/>
  <c r="Z59"/>
  <c r="BF59"/>
  <c r="J60"/>
  <c r="AP60"/>
  <c r="BV60"/>
  <c r="Z61"/>
  <c r="BF61"/>
  <c r="J62"/>
  <c r="AP62"/>
  <c r="BV62"/>
  <c r="Z63"/>
  <c r="BF63"/>
  <c r="J64"/>
  <c r="AP64"/>
  <c r="BV64"/>
  <c r="Z65"/>
  <c r="BF65"/>
  <c r="J66"/>
  <c r="AP66"/>
  <c r="BV66"/>
  <c r="Z67"/>
  <c r="BF67"/>
  <c r="J68"/>
  <c r="AP68"/>
  <c r="BV68"/>
  <c r="Z69"/>
  <c r="BF69"/>
  <c r="J70"/>
  <c r="AP70"/>
  <c r="BV70"/>
  <c r="Z71"/>
  <c r="BF71"/>
  <c r="J72"/>
  <c r="AP72"/>
  <c r="BV72"/>
  <c r="Z73"/>
  <c r="BF73"/>
  <c r="J74"/>
  <c r="AP74"/>
  <c r="BV74"/>
  <c r="V75"/>
  <c r="AQ75"/>
  <c r="BM75"/>
  <c r="CC75"/>
  <c r="Q76"/>
  <c r="AG76"/>
  <c r="AW76"/>
  <c r="BM76"/>
  <c r="CC76"/>
  <c r="Q77"/>
  <c r="AG77"/>
  <c r="AW77"/>
  <c r="BM77"/>
  <c r="CC77"/>
  <c r="Q78"/>
  <c r="AG78"/>
  <c r="AW78"/>
  <c r="BM78"/>
  <c r="CC78"/>
  <c r="Q79"/>
  <c r="AG79"/>
  <c r="AW79"/>
  <c r="BM79"/>
  <c r="CC79"/>
  <c r="Q80"/>
  <c r="AG80"/>
  <c r="AW80"/>
  <c r="BM80"/>
  <c r="CC80"/>
  <c r="Q81"/>
  <c r="AG81"/>
  <c r="AW81"/>
  <c r="BM81"/>
  <c r="CC81"/>
  <c r="Q82"/>
  <c r="AG82"/>
  <c r="AW82"/>
  <c r="BM82"/>
  <c r="CC82"/>
  <c r="Q83"/>
  <c r="AG83"/>
  <c r="AW83"/>
  <c r="BM83"/>
  <c r="CC83"/>
  <c r="Q84"/>
  <c r="AG84"/>
  <c r="AW84"/>
  <c r="BM84"/>
  <c r="CC84"/>
  <c r="Q85"/>
  <c r="AG85"/>
  <c r="AW85"/>
  <c r="BM85"/>
  <c r="CC85"/>
  <c r="Q86"/>
  <c r="AG86"/>
  <c r="AW86"/>
  <c r="BM86"/>
  <c r="CC86"/>
  <c r="Q87"/>
  <c r="AG87"/>
  <c r="AW87"/>
  <c r="BM87"/>
  <c r="CC87"/>
  <c r="Q88"/>
  <c r="AG88"/>
  <c r="AW88"/>
  <c r="BM88"/>
  <c r="CC88"/>
  <c r="Q89"/>
  <c r="AG89"/>
  <c r="AW89"/>
  <c r="BM89"/>
  <c r="CC89"/>
  <c r="Q90"/>
  <c r="AG90"/>
  <c r="AW90"/>
  <c r="BM90"/>
  <c r="CC90"/>
  <c r="Q91"/>
  <c r="AG91"/>
  <c r="AW91"/>
  <c r="BM91"/>
  <c r="CC91"/>
  <c r="Q92"/>
  <c r="AG92"/>
  <c r="AW92"/>
  <c r="BM92"/>
  <c r="CC92"/>
  <c r="Q93"/>
  <c r="AG93"/>
  <c r="AW93"/>
  <c r="BM93"/>
  <c r="CC93"/>
  <c r="Q94"/>
  <c r="AG94"/>
  <c r="AW94"/>
  <c r="BM94"/>
  <c r="CC94"/>
  <c r="Q95"/>
  <c r="AG95"/>
  <c r="AW95"/>
  <c r="BM95"/>
  <c r="CC95"/>
  <c r="Q96"/>
  <c r="AG96"/>
  <c r="AW96"/>
  <c r="BM96"/>
  <c r="CC96"/>
  <c r="Q97"/>
  <c r="AG97"/>
  <c r="AW97"/>
  <c r="BM97"/>
  <c r="CC97"/>
  <c r="Q98"/>
  <c r="AG98"/>
  <c r="AW98"/>
  <c r="BM98"/>
  <c r="CC98"/>
  <c r="Q99"/>
  <c r="AG99"/>
  <c r="AW99"/>
  <c r="BM99"/>
  <c r="CC99"/>
  <c r="BR37"/>
  <c r="AL39"/>
  <c r="F41"/>
  <c r="BB42"/>
  <c r="N44"/>
  <c r="AU44"/>
  <c r="CA44"/>
  <c r="AE45"/>
  <c r="BK45"/>
  <c r="O46"/>
  <c r="AU46"/>
  <c r="CA46"/>
  <c r="AE47"/>
  <c r="BK47"/>
  <c r="O48"/>
  <c r="AU48"/>
  <c r="CA48"/>
  <c r="AE49"/>
  <c r="BK49"/>
  <c r="O50"/>
  <c r="AU50"/>
  <c r="CA50"/>
  <c r="AE51"/>
  <c r="BK51"/>
  <c r="O52"/>
  <c r="AU52"/>
  <c r="CA52"/>
  <c r="AE53"/>
  <c r="BK53"/>
  <c r="O54"/>
  <c r="AU54"/>
  <c r="CA54"/>
  <c r="AE55"/>
  <c r="BK55"/>
  <c r="O56"/>
  <c r="AU56"/>
  <c r="CA56"/>
  <c r="AE57"/>
  <c r="BK57"/>
  <c r="O58"/>
  <c r="AU58"/>
  <c r="CA58"/>
  <c r="AE59"/>
  <c r="BK59"/>
  <c r="O60"/>
  <c r="AU60"/>
  <c r="CA60"/>
  <c r="AE61"/>
  <c r="BK61"/>
  <c r="O62"/>
  <c r="AU62"/>
  <c r="CA62"/>
  <c r="AE63"/>
  <c r="BK63"/>
  <c r="O64"/>
  <c r="AU64"/>
  <c r="CA64"/>
  <c r="AE65"/>
  <c r="BK65"/>
  <c r="O66"/>
  <c r="AU66"/>
  <c r="CA66"/>
  <c r="AE67"/>
  <c r="BK67"/>
  <c r="O68"/>
  <c r="AU68"/>
  <c r="CA68"/>
  <c r="AE69"/>
  <c r="BK69"/>
  <c r="O70"/>
  <c r="AU70"/>
  <c r="CA70"/>
  <c r="AE71"/>
  <c r="BK71"/>
  <c r="O72"/>
  <c r="AU72"/>
  <c r="CA72"/>
  <c r="AE73"/>
  <c r="BK73"/>
  <c r="O74"/>
  <c r="AU74"/>
  <c r="CA74"/>
  <c r="Z75"/>
  <c r="AU75"/>
  <c r="BP75"/>
  <c r="D76"/>
  <c r="T76"/>
  <c r="AJ76"/>
  <c r="AZ76"/>
  <c r="BP76"/>
  <c r="D77"/>
  <c r="T77"/>
  <c r="AJ77"/>
  <c r="AZ77"/>
  <c r="BP77"/>
  <c r="D78"/>
  <c r="T78"/>
  <c r="AJ78"/>
  <c r="AZ78"/>
  <c r="BP78"/>
  <c r="D79"/>
  <c r="T79"/>
  <c r="AJ79"/>
  <c r="AZ79"/>
  <c r="BP79"/>
  <c r="D80"/>
  <c r="T80"/>
  <c r="AJ80"/>
  <c r="AZ80"/>
  <c r="BP80"/>
  <c r="D81"/>
  <c r="T81"/>
  <c r="AJ81"/>
  <c r="AZ81"/>
  <c r="BP81"/>
  <c r="D82"/>
  <c r="T82"/>
  <c r="AJ82"/>
  <c r="AZ82"/>
  <c r="BP82"/>
  <c r="D83"/>
  <c r="T83"/>
  <c r="AJ83"/>
  <c r="AZ83"/>
  <c r="BP83"/>
  <c r="D84"/>
  <c r="T84"/>
  <c r="AJ84"/>
  <c r="BJ37"/>
  <c r="AD39"/>
  <c r="BZ40"/>
  <c r="AT42"/>
  <c r="M44"/>
  <c r="AT44"/>
  <c r="BZ44"/>
  <c r="AD45"/>
  <c r="BJ45"/>
  <c r="N46"/>
  <c r="AT46"/>
  <c r="BZ46"/>
  <c r="AD47"/>
  <c r="BJ47"/>
  <c r="N48"/>
  <c r="AT48"/>
  <c r="BZ48"/>
  <c r="AD49"/>
  <c r="BJ49"/>
  <c r="N50"/>
  <c r="AT50"/>
  <c r="BZ50"/>
  <c r="AD51"/>
  <c r="BJ51"/>
  <c r="N52"/>
  <c r="AT52"/>
  <c r="BZ52"/>
  <c r="AD53"/>
  <c r="BJ53"/>
  <c r="N54"/>
  <c r="AT54"/>
  <c r="BZ54"/>
  <c r="AD55"/>
  <c r="BJ55"/>
  <c r="N56"/>
  <c r="AT56"/>
  <c r="BZ56"/>
  <c r="AD57"/>
  <c r="BJ57"/>
  <c r="N58"/>
  <c r="AT58"/>
  <c r="BZ58"/>
  <c r="AD59"/>
  <c r="BJ59"/>
  <c r="N60"/>
  <c r="AT60"/>
  <c r="BZ60"/>
  <c r="AD61"/>
  <c r="BJ61"/>
  <c r="N62"/>
  <c r="AT62"/>
  <c r="BZ62"/>
  <c r="AD63"/>
  <c r="BJ63"/>
  <c r="N64"/>
  <c r="AT64"/>
  <c r="BZ64"/>
  <c r="AD65"/>
  <c r="BJ65"/>
  <c r="N66"/>
  <c r="AT66"/>
  <c r="BZ66"/>
  <c r="AD67"/>
  <c r="BJ67"/>
  <c r="N68"/>
  <c r="AT68"/>
  <c r="BZ68"/>
  <c r="AD69"/>
  <c r="BJ69"/>
  <c r="N70"/>
  <c r="AT70"/>
  <c r="BZ70"/>
  <c r="AD71"/>
  <c r="BJ71"/>
  <c r="N72"/>
  <c r="AT72"/>
  <c r="BZ72"/>
  <c r="AD73"/>
  <c r="BJ73"/>
  <c r="N74"/>
  <c r="AT74"/>
  <c r="BZ74"/>
  <c r="Y75"/>
  <c r="AT75"/>
  <c r="BO75"/>
  <c r="C76"/>
  <c r="S76"/>
  <c r="AI76"/>
  <c r="AY76"/>
  <c r="BO76"/>
  <c r="C77"/>
  <c r="S77"/>
  <c r="AI77"/>
  <c r="AY77"/>
  <c r="BO77"/>
  <c r="C78"/>
  <c r="S78"/>
  <c r="AI78"/>
  <c r="AY78"/>
  <c r="BO78"/>
  <c r="C79"/>
  <c r="S79"/>
  <c r="AI79"/>
  <c r="AY79"/>
  <c r="BO79"/>
  <c r="C80"/>
  <c r="S80"/>
  <c r="AI80"/>
  <c r="AY80"/>
  <c r="BO80"/>
  <c r="C81"/>
  <c r="S81"/>
  <c r="AI81"/>
  <c r="AY81"/>
  <c r="BO81"/>
  <c r="C82"/>
  <c r="S82"/>
  <c r="AI82"/>
  <c r="AY82"/>
  <c r="V37"/>
  <c r="BR38"/>
  <c r="AL40"/>
  <c r="F42"/>
  <c r="BB43"/>
  <c r="AI44"/>
  <c r="BO44"/>
  <c r="S45"/>
  <c r="AY45"/>
  <c r="C46"/>
  <c r="AI46"/>
  <c r="BO46"/>
  <c r="S47"/>
  <c r="AY47"/>
  <c r="C48"/>
  <c r="AI48"/>
  <c r="BO48"/>
  <c r="S49"/>
  <c r="AY49"/>
  <c r="C50"/>
  <c r="AI50"/>
  <c r="BO50"/>
  <c r="S51"/>
  <c r="AY51"/>
  <c r="C52"/>
  <c r="AI52"/>
  <c r="BO52"/>
  <c r="S53"/>
  <c r="AY53"/>
  <c r="C54"/>
  <c r="AI54"/>
  <c r="BO54"/>
  <c r="S55"/>
  <c r="AY55"/>
  <c r="C56"/>
  <c r="AI56"/>
  <c r="BO56"/>
  <c r="S57"/>
  <c r="AY57"/>
  <c r="C58"/>
  <c r="AI58"/>
  <c r="BO58"/>
  <c r="S59"/>
  <c r="AY59"/>
  <c r="C60"/>
  <c r="AI60"/>
  <c r="BO60"/>
  <c r="S61"/>
  <c r="AY61"/>
  <c r="C62"/>
  <c r="AI62"/>
  <c r="BO62"/>
  <c r="S63"/>
  <c r="AY63"/>
  <c r="C64"/>
  <c r="AI64"/>
  <c r="BO64"/>
  <c r="S65"/>
  <c r="AY65"/>
  <c r="C66"/>
  <c r="AI66"/>
  <c r="BO66"/>
  <c r="S67"/>
  <c r="AY67"/>
  <c r="C68"/>
  <c r="AI68"/>
  <c r="BO68"/>
  <c r="S69"/>
  <c r="AY69"/>
  <c r="C70"/>
  <c r="AI70"/>
  <c r="BO70"/>
  <c r="S71"/>
  <c r="AY71"/>
  <c r="C72"/>
  <c r="AI72"/>
  <c r="BO72"/>
  <c r="S73"/>
  <c r="AY73"/>
  <c r="C74"/>
  <c r="AI74"/>
  <c r="BO74"/>
  <c r="R75"/>
  <c r="AM75"/>
  <c r="BI75"/>
  <c r="BZ75"/>
  <c r="N76"/>
  <c r="AD76"/>
  <c r="AT76"/>
  <c r="BJ76"/>
  <c r="BZ76"/>
  <c r="N77"/>
  <c r="AD77"/>
  <c r="AT77"/>
  <c r="BJ77"/>
  <c r="BZ77"/>
  <c r="N78"/>
  <c r="AD78"/>
  <c r="AT78"/>
  <c r="BJ78"/>
  <c r="BZ78"/>
  <c r="N79"/>
  <c r="AD79"/>
  <c r="AT79"/>
  <c r="BJ79"/>
  <c r="BZ79"/>
  <c r="N80"/>
  <c r="AD80"/>
  <c r="AT80"/>
  <c r="BJ80"/>
  <c r="BZ80"/>
  <c r="N81"/>
  <c r="AD81"/>
  <c r="AT81"/>
  <c r="BJ81"/>
  <c r="BZ81"/>
  <c r="N82"/>
  <c r="AD82"/>
  <c r="AT82"/>
  <c r="BJ82"/>
  <c r="BZ82"/>
  <c r="N83"/>
  <c r="AD83"/>
  <c r="AT83"/>
  <c r="BJ83"/>
  <c r="BZ83"/>
  <c r="N84"/>
  <c r="AD84"/>
  <c r="AT84"/>
  <c r="BJ84"/>
  <c r="BZ84"/>
  <c r="N85"/>
  <c r="AD85"/>
  <c r="AT85"/>
  <c r="BJ85"/>
  <c r="BZ85"/>
  <c r="N86"/>
  <c r="AD86"/>
  <c r="AT86"/>
  <c r="BJ86"/>
  <c r="BZ86"/>
  <c r="N87"/>
  <c r="AD87"/>
  <c r="AT87"/>
  <c r="BJ87"/>
  <c r="BZ87"/>
  <c r="N88"/>
  <c r="AD88"/>
  <c r="AT88"/>
  <c r="BJ88"/>
  <c r="BZ88"/>
  <c r="N89"/>
  <c r="AD89"/>
  <c r="AT89"/>
  <c r="BJ89"/>
  <c r="BZ89"/>
  <c r="N90"/>
  <c r="AD90"/>
  <c r="AT90"/>
  <c r="BJ90"/>
  <c r="BZ90"/>
  <c r="N91"/>
  <c r="AD91"/>
  <c r="AT91"/>
  <c r="BJ91"/>
  <c r="BZ91"/>
  <c r="N92"/>
  <c r="AD92"/>
  <c r="AT92"/>
  <c r="BJ92"/>
  <c r="BZ92"/>
  <c r="N93"/>
  <c r="AD93"/>
  <c r="AT93"/>
  <c r="BJ93"/>
  <c r="BZ93"/>
  <c r="N94"/>
  <c r="AD94"/>
  <c r="AT94"/>
  <c r="BJ94"/>
  <c r="BZ94"/>
  <c r="N95"/>
  <c r="AD95"/>
  <c r="AT95"/>
  <c r="BJ95"/>
  <c r="BZ95"/>
  <c r="N96"/>
  <c r="AD96"/>
  <c r="AT96"/>
  <c r="BJ96"/>
  <c r="BZ96"/>
  <c r="N97"/>
  <c r="AD97"/>
  <c r="AT97"/>
  <c r="BJ97"/>
  <c r="BZ97"/>
  <c r="N98"/>
  <c r="AD98"/>
  <c r="AT98"/>
  <c r="BJ98"/>
  <c r="BZ98"/>
  <c r="N99"/>
  <c r="AD99"/>
  <c r="AT99"/>
  <c r="BJ99"/>
  <c r="BZ99"/>
  <c r="AM83"/>
  <c r="W84"/>
  <c r="BK84"/>
  <c r="O85"/>
  <c r="AU85"/>
  <c r="CA85"/>
  <c r="AE86"/>
  <c r="BK86"/>
  <c r="O87"/>
  <c r="AU87"/>
  <c r="CA87"/>
  <c r="AE88"/>
  <c r="BK88"/>
  <c r="O89"/>
  <c r="AU89"/>
  <c r="CA89"/>
  <c r="AE90"/>
  <c r="BK90"/>
  <c r="O91"/>
  <c r="AU91"/>
  <c r="CA91"/>
  <c r="AE92"/>
  <c r="BK92"/>
  <c r="O93"/>
  <c r="AU93"/>
  <c r="CA93"/>
  <c r="AE94"/>
  <c r="BK94"/>
  <c r="O95"/>
  <c r="AU95"/>
  <c r="CA95"/>
  <c r="AE96"/>
  <c r="BK96"/>
  <c r="O97"/>
  <c r="AU97"/>
  <c r="CA97"/>
  <c r="AE98"/>
  <c r="BK98"/>
  <c r="O99"/>
  <c r="AU99"/>
  <c r="CA99"/>
  <c r="AI83"/>
  <c r="S84"/>
  <c r="BH84"/>
  <c r="L85"/>
  <c r="AR85"/>
  <c r="BX85"/>
  <c r="AB86"/>
  <c r="BH86"/>
  <c r="L87"/>
  <c r="AR87"/>
  <c r="BX87"/>
  <c r="AB88"/>
  <c r="BH88"/>
  <c r="L89"/>
  <c r="AR89"/>
  <c r="BX89"/>
  <c r="AB90"/>
  <c r="BH90"/>
  <c r="L91"/>
  <c r="AR91"/>
  <c r="BX91"/>
  <c r="AB92"/>
  <c r="BH92"/>
  <c r="L93"/>
  <c r="AR93"/>
  <c r="BX93"/>
  <c r="AB94"/>
  <c r="BH94"/>
  <c r="L95"/>
  <c r="AR95"/>
  <c r="BX95"/>
  <c r="AB96"/>
  <c r="BH96"/>
  <c r="L97"/>
  <c r="AR97"/>
  <c r="BX97"/>
  <c r="AB98"/>
  <c r="BH98"/>
  <c r="L99"/>
  <c r="AR99"/>
  <c r="BX99"/>
  <c r="AE83"/>
  <c r="O84"/>
  <c r="BG84"/>
  <c r="K85"/>
  <c r="AQ85"/>
  <c r="BW85"/>
  <c r="AA86"/>
  <c r="BG86"/>
  <c r="K87"/>
  <c r="AQ87"/>
  <c r="BW87"/>
  <c r="AA88"/>
  <c r="BG88"/>
  <c r="K89"/>
  <c r="AQ89"/>
  <c r="BW89"/>
  <c r="AA90"/>
  <c r="BG90"/>
  <c r="K91"/>
  <c r="AQ91"/>
  <c r="BW91"/>
  <c r="AA92"/>
  <c r="BG92"/>
  <c r="K93"/>
  <c r="AQ93"/>
  <c r="BW93"/>
  <c r="AA94"/>
  <c r="BG94"/>
  <c r="K95"/>
  <c r="AQ95"/>
  <c r="BW95"/>
  <c r="AA96"/>
  <c r="BG96"/>
  <c r="K97"/>
  <c r="AQ97"/>
  <c r="BW97"/>
  <c r="AA98"/>
  <c r="BG98"/>
  <c r="K99"/>
  <c r="AQ99"/>
  <c r="BW99"/>
  <c r="AA83"/>
  <c r="K84"/>
  <c r="BD84"/>
  <c r="H85"/>
  <c r="AN85"/>
  <c r="BT85"/>
  <c r="X86"/>
  <c r="BD86"/>
  <c r="H87"/>
  <c r="AN87"/>
  <c r="BT87"/>
  <c r="X88"/>
  <c r="BD88"/>
  <c r="H89"/>
  <c r="AN89"/>
  <c r="BT89"/>
  <c r="X90"/>
  <c r="BD90"/>
  <c r="H91"/>
  <c r="AN91"/>
  <c r="BT91"/>
  <c r="X92"/>
  <c r="BD92"/>
  <c r="H93"/>
  <c r="AN93"/>
  <c r="BT93"/>
  <c r="X94"/>
  <c r="BD94"/>
  <c r="H95"/>
  <c r="AN95"/>
  <c r="BT95"/>
  <c r="X96"/>
  <c r="BD96"/>
  <c r="H97"/>
  <c r="AN97"/>
  <c r="BT97"/>
  <c r="X98"/>
  <c r="BD98"/>
  <c r="H99"/>
  <c r="AN99"/>
  <c r="BT99"/>
  <c r="O37"/>
  <c r="AI37"/>
  <c r="BC37"/>
  <c r="CA37"/>
  <c r="S38"/>
  <c r="AM38"/>
  <c r="BK38"/>
  <c r="C39"/>
  <c r="W39"/>
  <c r="AU39"/>
  <c r="BO39"/>
  <c r="G40"/>
  <c r="AE40"/>
  <c r="AY40"/>
  <c r="BS40"/>
  <c r="O41"/>
  <c r="AI41"/>
  <c r="BC41"/>
  <c r="CA41"/>
  <c r="S42"/>
  <c r="AM42"/>
  <c r="BK42"/>
  <c r="C43"/>
  <c r="W43"/>
  <c r="AU43"/>
  <c r="BO43"/>
  <c r="G44"/>
  <c r="BC12"/>
  <c r="BC13"/>
  <c r="BC14"/>
  <c r="BS15"/>
  <c r="BP16"/>
  <c r="AB17"/>
  <c r="BX17"/>
  <c r="AJ18"/>
  <c r="BX18"/>
  <c r="AR19"/>
  <c r="D20"/>
  <c r="AR20"/>
  <c r="L21"/>
  <c r="AZ21"/>
  <c r="L22"/>
  <c r="BH22"/>
  <c r="T23"/>
  <c r="BH23"/>
  <c r="AB24"/>
  <c r="BP24"/>
  <c r="L25"/>
  <c r="AJ25"/>
  <c r="BD25"/>
  <c r="BX25"/>
  <c r="T26"/>
  <c r="AN26"/>
  <c r="BH26"/>
  <c r="D27"/>
  <c r="X27"/>
  <c r="AR27"/>
  <c r="BP27"/>
  <c r="H28"/>
  <c r="AB28"/>
  <c r="AZ28"/>
  <c r="BT28"/>
  <c r="L29"/>
  <c r="AJ29"/>
  <c r="BD29"/>
  <c r="BX29"/>
  <c r="T30"/>
  <c r="AN30"/>
  <c r="BH30"/>
  <c r="D31"/>
  <c r="X31"/>
  <c r="AR31"/>
  <c r="BP31"/>
  <c r="H32"/>
  <c r="AB32"/>
  <c r="AZ32"/>
  <c r="BT32"/>
  <c r="L33"/>
  <c r="AJ33"/>
  <c r="BD33"/>
  <c r="BX33"/>
  <c r="T34"/>
  <c r="AN34"/>
  <c r="BH34"/>
  <c r="D35"/>
  <c r="X35"/>
  <c r="AR35"/>
  <c r="BP35"/>
  <c r="H36"/>
  <c r="AB36"/>
  <c r="AZ36"/>
  <c r="BT36"/>
  <c r="L37"/>
  <c r="AJ37"/>
  <c r="BD37"/>
  <c r="BX37"/>
  <c r="T38"/>
  <c r="AN38"/>
  <c r="BH38"/>
  <c r="D39"/>
  <c r="X39"/>
  <c r="AR39"/>
  <c r="BP39"/>
  <c r="H40"/>
  <c r="AB40"/>
  <c r="AZ40"/>
  <c r="BT40"/>
  <c r="L41"/>
  <c r="AJ41"/>
  <c r="BD41"/>
  <c r="BX41"/>
  <c r="T42"/>
  <c r="AN42"/>
  <c r="BH42"/>
  <c r="D43"/>
  <c r="X43"/>
  <c r="AR43"/>
  <c r="BP43"/>
  <c r="H44"/>
  <c r="BK13"/>
  <c r="O16"/>
  <c r="AN17"/>
  <c r="AN18"/>
  <c r="BD19"/>
  <c r="BD20"/>
  <c r="BD21"/>
  <c r="BT22"/>
  <c r="BT23"/>
  <c r="BT24"/>
  <c r="AP25"/>
  <c r="B26"/>
  <c r="AP26"/>
  <c r="J27"/>
  <c r="AX27"/>
  <c r="J28"/>
  <c r="BF28"/>
  <c r="R29"/>
  <c r="BF29"/>
  <c r="Z30"/>
  <c r="BN30"/>
  <c r="Z31"/>
  <c r="BV31"/>
  <c r="AH32"/>
  <c r="BV32"/>
  <c r="AP33"/>
  <c r="B34"/>
  <c r="AP34"/>
  <c r="J35"/>
  <c r="AX35"/>
  <c r="J36"/>
  <c r="BF36"/>
  <c r="R37"/>
  <c r="BF37"/>
  <c r="Z38"/>
  <c r="BN38"/>
  <c r="Z39"/>
  <c r="BV39"/>
  <c r="AH40"/>
  <c r="BV40"/>
  <c r="AP41"/>
  <c r="B42"/>
  <c r="AP42"/>
  <c r="J43"/>
  <c r="AX43"/>
  <c r="J44"/>
  <c r="AJ44"/>
  <c r="BD44"/>
  <c r="BX44"/>
  <c r="T45"/>
  <c r="AN45"/>
  <c r="BH45"/>
  <c r="D46"/>
  <c r="X46"/>
  <c r="AR46"/>
  <c r="BP46"/>
  <c r="H47"/>
  <c r="AB47"/>
  <c r="AZ47"/>
  <c r="BT47"/>
  <c r="L48"/>
  <c r="AJ48"/>
  <c r="BD48"/>
  <c r="BX48"/>
  <c r="T49"/>
  <c r="AN49"/>
  <c r="BH49"/>
  <c r="D50"/>
  <c r="X50"/>
  <c r="AR50"/>
  <c r="BP50"/>
  <c r="H51"/>
  <c r="AB51"/>
  <c r="AZ51"/>
  <c r="BT51"/>
  <c r="L52"/>
  <c r="AJ52"/>
  <c r="BD52"/>
  <c r="BX52"/>
  <c r="T53"/>
  <c r="AN53"/>
  <c r="BH53"/>
  <c r="D54"/>
  <c r="X54"/>
  <c r="AR54"/>
  <c r="BP54"/>
  <c r="H55"/>
  <c r="AB55"/>
  <c r="AZ55"/>
  <c r="BT55"/>
  <c r="L56"/>
  <c r="AJ56"/>
  <c r="BD56"/>
  <c r="BX56"/>
  <c r="T57"/>
  <c r="AN57"/>
  <c r="BH57"/>
  <c r="D58"/>
  <c r="X58"/>
  <c r="AR58"/>
  <c r="BP58"/>
  <c r="H59"/>
  <c r="AB59"/>
  <c r="AZ59"/>
  <c r="BT59"/>
  <c r="L60"/>
  <c r="AJ60"/>
  <c r="BD60"/>
  <c r="BX60"/>
  <c r="T61"/>
  <c r="AN61"/>
  <c r="BH61"/>
  <c r="D62"/>
  <c r="X62"/>
  <c r="AR62"/>
  <c r="BP62"/>
  <c r="H63"/>
  <c r="AB63"/>
  <c r="AZ63"/>
  <c r="BT63"/>
  <c r="L64"/>
  <c r="AJ64"/>
  <c r="BD64"/>
  <c r="BX64"/>
  <c r="T65"/>
  <c r="AN65"/>
  <c r="BH65"/>
  <c r="D66"/>
  <c r="X66"/>
  <c r="AR66"/>
  <c r="BP66"/>
  <c r="H67"/>
  <c r="AB67"/>
  <c r="AZ67"/>
  <c r="BT67"/>
  <c r="L68"/>
  <c r="AJ68"/>
  <c r="BD68"/>
  <c r="BX68"/>
  <c r="T69"/>
  <c r="AN69"/>
  <c r="BH69"/>
  <c r="D70"/>
  <c r="X70"/>
  <c r="AR70"/>
  <c r="BP70"/>
  <c r="H71"/>
  <c r="AB71"/>
  <c r="AZ71"/>
  <c r="BT71"/>
  <c r="L72"/>
  <c r="AJ72"/>
  <c r="BD72"/>
  <c r="BX72"/>
  <c r="T73"/>
  <c r="AN73"/>
  <c r="BH73"/>
  <c r="D74"/>
  <c r="X74"/>
  <c r="AR74"/>
  <c r="BP74"/>
  <c r="H75"/>
  <c r="AB75"/>
  <c r="AR75"/>
  <c r="BH75"/>
  <c r="BT12"/>
  <c r="AN14"/>
  <c r="H16"/>
  <c r="U17"/>
  <c r="E18"/>
  <c r="BQ18"/>
  <c r="BA19"/>
  <c r="AK20"/>
  <c r="U21"/>
  <c r="E22"/>
  <c r="BQ22"/>
  <c r="BA23"/>
  <c r="AK24"/>
  <c r="I25"/>
  <c r="AO25"/>
  <c r="BU25"/>
  <c r="Y26"/>
  <c r="BE26"/>
  <c r="I27"/>
  <c r="AO27"/>
  <c r="BU27"/>
  <c r="Y28"/>
  <c r="BE28"/>
  <c r="I29"/>
  <c r="AO29"/>
  <c r="BU29"/>
  <c r="Y30"/>
  <c r="BE30"/>
  <c r="I31"/>
  <c r="AO31"/>
  <c r="BU31"/>
  <c r="Y32"/>
  <c r="BE32"/>
  <c r="I33"/>
  <c r="AO33"/>
  <c r="BU33"/>
  <c r="Y34"/>
  <c r="BE34"/>
  <c r="I35"/>
  <c r="AO35"/>
  <c r="BU35"/>
  <c r="Y36"/>
  <c r="BE36"/>
  <c r="I37"/>
  <c r="AO37"/>
  <c r="BU37"/>
  <c r="Y38"/>
  <c r="BE38"/>
  <c r="I39"/>
  <c r="AO39"/>
  <c r="BU39"/>
  <c r="Y40"/>
  <c r="BE40"/>
  <c r="I41"/>
  <c r="AO41"/>
  <c r="BU41"/>
  <c r="Y42"/>
  <c r="BE42"/>
  <c r="I43"/>
  <c r="AO43"/>
  <c r="BU43"/>
  <c r="BK12"/>
  <c r="AE14"/>
  <c r="CA15"/>
  <c r="P17"/>
  <c r="CB17"/>
  <c r="BL18"/>
  <c r="AV19"/>
  <c r="AF20"/>
  <c r="P21"/>
  <c r="CB21"/>
  <c r="BL22"/>
  <c r="AV23"/>
  <c r="AF24"/>
  <c r="F25"/>
  <c r="AL25"/>
  <c r="BR25"/>
  <c r="V26"/>
  <c r="BB26"/>
  <c r="F27"/>
  <c r="AL27"/>
  <c r="BR27"/>
  <c r="V28"/>
  <c r="BB28"/>
  <c r="F29"/>
  <c r="AL29"/>
  <c r="BR29"/>
  <c r="V30"/>
  <c r="BB30"/>
  <c r="F31"/>
  <c r="AL31"/>
  <c r="BR31"/>
  <c r="V32"/>
  <c r="BB32"/>
  <c r="F33"/>
  <c r="AL33"/>
  <c r="BR33"/>
  <c r="V34"/>
  <c r="BB34"/>
  <c r="F35"/>
  <c r="AL35"/>
  <c r="BR35"/>
  <c r="V36"/>
  <c r="H13"/>
  <c r="BD14"/>
  <c r="X16"/>
  <c r="AC17"/>
  <c r="M18"/>
  <c r="BY18"/>
  <c r="BI19"/>
  <c r="AS20"/>
  <c r="AC21"/>
  <c r="M22"/>
  <c r="BY22"/>
  <c r="BI23"/>
  <c r="AS24"/>
  <c r="M25"/>
  <c r="AS25"/>
  <c r="BY25"/>
  <c r="AC26"/>
  <c r="BI26"/>
  <c r="M27"/>
  <c r="AS27"/>
  <c r="BY27"/>
  <c r="AC28"/>
  <c r="BI28"/>
  <c r="M29"/>
  <c r="AS29"/>
  <c r="BY29"/>
  <c r="AC30"/>
  <c r="BI30"/>
  <c r="M31"/>
  <c r="AS31"/>
  <c r="BY31"/>
  <c r="AC32"/>
  <c r="BI32"/>
  <c r="M33"/>
  <c r="AS33"/>
  <c r="BY33"/>
  <c r="AC34"/>
  <c r="BI34"/>
  <c r="M35"/>
  <c r="AS35"/>
  <c r="BY35"/>
  <c r="AC36"/>
  <c r="BI36"/>
  <c r="M37"/>
  <c r="AS37"/>
  <c r="BY37"/>
  <c r="AC38"/>
  <c r="BI38"/>
  <c r="M39"/>
  <c r="AS39"/>
  <c r="BY39"/>
  <c r="AC40"/>
  <c r="BI40"/>
  <c r="M41"/>
  <c r="AS41"/>
  <c r="BY41"/>
  <c r="AC42"/>
  <c r="BI42"/>
  <c r="M43"/>
  <c r="AS43"/>
  <c r="BY43"/>
  <c r="U44"/>
  <c r="AK44"/>
  <c r="BA44"/>
  <c r="BQ44"/>
  <c r="E45"/>
  <c r="U45"/>
  <c r="AK45"/>
  <c r="BA45"/>
  <c r="BQ45"/>
  <c r="E46"/>
  <c r="U46"/>
  <c r="AK46"/>
  <c r="BA46"/>
  <c r="BQ46"/>
  <c r="E47"/>
  <c r="U47"/>
  <c r="AK47"/>
  <c r="BA47"/>
  <c r="BQ47"/>
  <c r="E48"/>
  <c r="U48"/>
  <c r="AK48"/>
  <c r="BA48"/>
  <c r="BQ48"/>
  <c r="E49"/>
  <c r="U49"/>
  <c r="AK49"/>
  <c r="BA49"/>
  <c r="BQ49"/>
  <c r="E50"/>
  <c r="U50"/>
  <c r="AK50"/>
  <c r="BA50"/>
  <c r="BQ50"/>
  <c r="E51"/>
  <c r="U51"/>
  <c r="AK51"/>
  <c r="BA51"/>
  <c r="BQ51"/>
  <c r="E52"/>
  <c r="U52"/>
  <c r="AK52"/>
  <c r="BA52"/>
  <c r="BQ52"/>
  <c r="E53"/>
  <c r="U53"/>
  <c r="AK53"/>
  <c r="BA53"/>
  <c r="BQ53"/>
  <c r="E54"/>
  <c r="U54"/>
  <c r="AK54"/>
  <c r="BA54"/>
  <c r="BQ54"/>
  <c r="E55"/>
  <c r="U55"/>
  <c r="AK55"/>
  <c r="BA55"/>
  <c r="BQ55"/>
  <c r="E56"/>
  <c r="U56"/>
  <c r="AK56"/>
  <c r="BA56"/>
  <c r="BQ56"/>
  <c r="E57"/>
  <c r="U57"/>
  <c r="AK57"/>
  <c r="BA57"/>
  <c r="BQ57"/>
  <c r="E58"/>
  <c r="U58"/>
  <c r="AK58"/>
  <c r="BA58"/>
  <c r="BQ58"/>
  <c r="E59"/>
  <c r="U59"/>
  <c r="AK59"/>
  <c r="BA59"/>
  <c r="BQ59"/>
  <c r="E60"/>
  <c r="U60"/>
  <c r="AK60"/>
  <c r="BA60"/>
  <c r="BQ60"/>
  <c r="E61"/>
  <c r="U61"/>
  <c r="AK61"/>
  <c r="BA61"/>
  <c r="BQ61"/>
  <c r="E62"/>
  <c r="U62"/>
  <c r="AK62"/>
  <c r="BA62"/>
  <c r="BQ62"/>
  <c r="E63"/>
  <c r="U63"/>
  <c r="AK63"/>
  <c r="BA63"/>
  <c r="BQ63"/>
  <c r="E64"/>
  <c r="U64"/>
  <c r="AK64"/>
  <c r="BA64"/>
  <c r="BQ64"/>
  <c r="E65"/>
  <c r="U65"/>
  <c r="AK65"/>
  <c r="BA65"/>
  <c r="BQ65"/>
  <c r="E66"/>
  <c r="U66"/>
  <c r="AK66"/>
  <c r="BA66"/>
  <c r="BQ66"/>
  <c r="E67"/>
  <c r="U67"/>
  <c r="AK67"/>
  <c r="BA67"/>
  <c r="BQ67"/>
  <c r="E68"/>
  <c r="U68"/>
  <c r="AK68"/>
  <c r="BA68"/>
  <c r="BQ68"/>
  <c r="E69"/>
  <c r="U69"/>
  <c r="AK69"/>
  <c r="BA69"/>
  <c r="BQ69"/>
  <c r="E70"/>
  <c r="U70"/>
  <c r="AK70"/>
  <c r="BA70"/>
  <c r="BQ70"/>
  <c r="E71"/>
  <c r="U71"/>
  <c r="AK71"/>
  <c r="BA71"/>
  <c r="BQ71"/>
  <c r="E72"/>
  <c r="U72"/>
  <c r="AK72"/>
  <c r="BA72"/>
  <c r="BQ72"/>
  <c r="E73"/>
  <c r="U73"/>
  <c r="AK73"/>
  <c r="BA73"/>
  <c r="BQ73"/>
  <c r="E74"/>
  <c r="U74"/>
  <c r="AK74"/>
  <c r="BA74"/>
  <c r="BQ74"/>
  <c r="E75"/>
  <c r="N37"/>
  <c r="BJ38"/>
  <c r="AD40"/>
  <c r="BZ41"/>
  <c r="AT43"/>
  <c r="AH44"/>
  <c r="BN44"/>
  <c r="R45"/>
  <c r="AX45"/>
  <c r="B46"/>
  <c r="AH46"/>
  <c r="BN46"/>
  <c r="R47"/>
  <c r="AX47"/>
  <c r="B48"/>
  <c r="AH48"/>
  <c r="BN48"/>
  <c r="R49"/>
  <c r="AX49"/>
  <c r="B50"/>
  <c r="AH50"/>
  <c r="BN50"/>
  <c r="R51"/>
  <c r="AX51"/>
  <c r="B52"/>
  <c r="AH52"/>
  <c r="BN52"/>
  <c r="R53"/>
  <c r="AX53"/>
  <c r="B54"/>
  <c r="AH54"/>
  <c r="BN54"/>
  <c r="R55"/>
  <c r="AX55"/>
  <c r="B56"/>
  <c r="AH56"/>
  <c r="BN56"/>
  <c r="R57"/>
  <c r="AX57"/>
  <c r="B58"/>
  <c r="AH58"/>
  <c r="BN58"/>
  <c r="R59"/>
  <c r="AX59"/>
  <c r="B60"/>
  <c r="AH60"/>
  <c r="BN60"/>
  <c r="R61"/>
  <c r="AX61"/>
  <c r="B62"/>
  <c r="AH62"/>
  <c r="BN62"/>
  <c r="R63"/>
  <c r="AX63"/>
  <c r="B64"/>
  <c r="AH64"/>
  <c r="BN64"/>
  <c r="R65"/>
  <c r="AX65"/>
  <c r="B66"/>
  <c r="AH66"/>
  <c r="BN66"/>
  <c r="R67"/>
  <c r="AX67"/>
  <c r="B68"/>
  <c r="AH68"/>
  <c r="BN68"/>
  <c r="R69"/>
  <c r="AX69"/>
  <c r="B70"/>
  <c r="AH70"/>
  <c r="BN70"/>
  <c r="R71"/>
  <c r="AX71"/>
  <c r="B72"/>
  <c r="AH72"/>
  <c r="BN72"/>
  <c r="R73"/>
  <c r="AX73"/>
  <c r="B74"/>
  <c r="AH74"/>
  <c r="BN74"/>
  <c r="Q75"/>
  <c r="AL75"/>
  <c r="BG75"/>
  <c r="BY75"/>
  <c r="M76"/>
  <c r="AC76"/>
  <c r="AS76"/>
  <c r="BI76"/>
  <c r="BY76"/>
  <c r="M77"/>
  <c r="AC77"/>
  <c r="AS77"/>
  <c r="BI77"/>
  <c r="BY77"/>
  <c r="M78"/>
  <c r="AC78"/>
  <c r="AS78"/>
  <c r="BI78"/>
  <c r="BY78"/>
  <c r="M79"/>
  <c r="AC79"/>
  <c r="AS79"/>
  <c r="BI79"/>
  <c r="BY79"/>
  <c r="M80"/>
  <c r="AC80"/>
  <c r="AS80"/>
  <c r="BI80"/>
  <c r="BY80"/>
  <c r="M81"/>
  <c r="AC81"/>
  <c r="AS81"/>
  <c r="BI81"/>
  <c r="BY81"/>
  <c r="M82"/>
  <c r="AC82"/>
  <c r="AS82"/>
  <c r="BI82"/>
  <c r="BY82"/>
  <c r="M83"/>
  <c r="AC83"/>
  <c r="AS83"/>
  <c r="BI83"/>
  <c r="BY83"/>
  <c r="M84"/>
  <c r="AC84"/>
  <c r="AS84"/>
  <c r="BI84"/>
  <c r="BY84"/>
  <c r="M85"/>
  <c r="AC85"/>
  <c r="AS85"/>
  <c r="BI85"/>
  <c r="BY85"/>
  <c r="M86"/>
  <c r="AC86"/>
  <c r="AS86"/>
  <c r="BI86"/>
  <c r="BY86"/>
  <c r="M87"/>
  <c r="AC87"/>
  <c r="AS87"/>
  <c r="BI87"/>
  <c r="BY87"/>
  <c r="M88"/>
  <c r="AC88"/>
  <c r="AS88"/>
  <c r="BI88"/>
  <c r="BY88"/>
  <c r="M89"/>
  <c r="AC89"/>
  <c r="AS89"/>
  <c r="BI89"/>
  <c r="BY89"/>
  <c r="M90"/>
  <c r="AC90"/>
  <c r="AS90"/>
  <c r="BI90"/>
  <c r="BY90"/>
  <c r="M91"/>
  <c r="AC91"/>
  <c r="AS91"/>
  <c r="BI91"/>
  <c r="BY91"/>
  <c r="M92"/>
  <c r="AC92"/>
  <c r="AS92"/>
  <c r="BI92"/>
  <c r="BY92"/>
  <c r="M93"/>
  <c r="AC93"/>
  <c r="AS93"/>
  <c r="BI93"/>
  <c r="BY93"/>
  <c r="M94"/>
  <c r="AC94"/>
  <c r="AS94"/>
  <c r="BI94"/>
  <c r="BY94"/>
  <c r="M95"/>
  <c r="AC95"/>
  <c r="AS95"/>
  <c r="BI95"/>
  <c r="BY95"/>
  <c r="M96"/>
  <c r="AC96"/>
  <c r="AS96"/>
  <c r="BI96"/>
  <c r="BY96"/>
  <c r="M97"/>
  <c r="AC97"/>
  <c r="AS97"/>
  <c r="BI97"/>
  <c r="BY97"/>
  <c r="M98"/>
  <c r="AC98"/>
  <c r="AS98"/>
  <c r="BI98"/>
  <c r="BY98"/>
  <c r="M99"/>
  <c r="AC99"/>
  <c r="AS99"/>
  <c r="BI99"/>
  <c r="BY99"/>
  <c r="AL37"/>
  <c r="F39"/>
  <c r="BB40"/>
  <c r="V42"/>
  <c r="BR43"/>
  <c r="AM44"/>
  <c r="BS44"/>
  <c r="W45"/>
  <c r="BC45"/>
  <c r="G46"/>
  <c r="AM46"/>
  <c r="BS46"/>
  <c r="W47"/>
  <c r="BC47"/>
  <c r="G48"/>
  <c r="AM48"/>
  <c r="BS48"/>
  <c r="W49"/>
  <c r="BC49"/>
  <c r="G50"/>
  <c r="AM50"/>
  <c r="BS50"/>
  <c r="W51"/>
  <c r="BC51"/>
  <c r="G52"/>
  <c r="AM52"/>
  <c r="BS52"/>
  <c r="W53"/>
  <c r="BC53"/>
  <c r="G54"/>
  <c r="AM54"/>
  <c r="BS54"/>
  <c r="W55"/>
  <c r="BC55"/>
  <c r="G56"/>
  <c r="AM56"/>
  <c r="BS56"/>
  <c r="W57"/>
  <c r="BC57"/>
  <c r="G58"/>
  <c r="AM58"/>
  <c r="BS58"/>
  <c r="W59"/>
  <c r="BC59"/>
  <c r="G60"/>
  <c r="AM60"/>
  <c r="BS60"/>
  <c r="W61"/>
  <c r="BC61"/>
  <c r="G62"/>
  <c r="AM62"/>
  <c r="BS62"/>
  <c r="W63"/>
  <c r="BC63"/>
  <c r="G64"/>
  <c r="AM64"/>
  <c r="BS64"/>
  <c r="W65"/>
  <c r="BC65"/>
  <c r="G66"/>
  <c r="AM66"/>
  <c r="BS66"/>
  <c r="W67"/>
  <c r="BC67"/>
  <c r="G68"/>
  <c r="AM68"/>
  <c r="BS68"/>
  <c r="W69"/>
  <c r="BC69"/>
  <c r="G70"/>
  <c r="AM70"/>
  <c r="BS70"/>
  <c r="W71"/>
  <c r="BC71"/>
  <c r="G72"/>
  <c r="AM72"/>
  <c r="BS72"/>
  <c r="W73"/>
  <c r="BC73"/>
  <c r="G74"/>
  <c r="AM74"/>
  <c r="BS74"/>
  <c r="U75"/>
  <c r="AP75"/>
  <c r="BK75"/>
  <c r="CB75"/>
  <c r="P76"/>
  <c r="AF76"/>
  <c r="AV76"/>
  <c r="BL76"/>
  <c r="CB76"/>
  <c r="P77"/>
  <c r="AF77"/>
  <c r="AV77"/>
  <c r="BL77"/>
  <c r="CB77"/>
  <c r="P78"/>
  <c r="AF78"/>
  <c r="AV78"/>
  <c r="BL78"/>
  <c r="CB78"/>
  <c r="P79"/>
  <c r="AF79"/>
  <c r="AV79"/>
  <c r="BL79"/>
  <c r="CB79"/>
  <c r="P80"/>
  <c r="AF80"/>
  <c r="AV80"/>
  <c r="BL80"/>
  <c r="CB80"/>
  <c r="P81"/>
  <c r="AF81"/>
  <c r="AV81"/>
  <c r="BL81"/>
  <c r="CB81"/>
  <c r="P82"/>
  <c r="AF82"/>
  <c r="AV82"/>
  <c r="BL82"/>
  <c r="CB82"/>
  <c r="P83"/>
  <c r="AF83"/>
  <c r="AV83"/>
  <c r="BL83"/>
  <c r="CB83"/>
  <c r="P84"/>
  <c r="AF84"/>
  <c r="AD37"/>
  <c r="BZ38"/>
  <c r="AT40"/>
  <c r="N42"/>
  <c r="BJ43"/>
  <c r="AL44"/>
  <c r="BR44"/>
  <c r="V45"/>
  <c r="BB45"/>
  <c r="F46"/>
  <c r="AL46"/>
  <c r="BR46"/>
  <c r="V47"/>
  <c r="BB47"/>
  <c r="F48"/>
  <c r="AL48"/>
  <c r="BR48"/>
  <c r="V49"/>
  <c r="BB49"/>
  <c r="F50"/>
  <c r="AL50"/>
  <c r="BR50"/>
  <c r="V51"/>
  <c r="BB51"/>
  <c r="F52"/>
  <c r="AL52"/>
  <c r="BR52"/>
  <c r="V53"/>
  <c r="BB53"/>
  <c r="F54"/>
  <c r="AL54"/>
  <c r="BR54"/>
  <c r="V55"/>
  <c r="BB55"/>
  <c r="F56"/>
  <c r="AL56"/>
  <c r="BR56"/>
  <c r="V57"/>
  <c r="BB57"/>
  <c r="F58"/>
  <c r="AL58"/>
  <c r="BR58"/>
  <c r="V59"/>
  <c r="BB59"/>
  <c r="F60"/>
  <c r="AL60"/>
  <c r="BR60"/>
  <c r="V61"/>
  <c r="BB61"/>
  <c r="F62"/>
  <c r="AL62"/>
  <c r="BR62"/>
  <c r="V63"/>
  <c r="BB63"/>
  <c r="F64"/>
  <c r="AL64"/>
  <c r="BR64"/>
  <c r="V65"/>
  <c r="BB65"/>
  <c r="F66"/>
  <c r="AL66"/>
  <c r="BR66"/>
  <c r="V67"/>
  <c r="BB67"/>
  <c r="F68"/>
  <c r="AL68"/>
  <c r="BR68"/>
  <c r="V69"/>
  <c r="BB69"/>
  <c r="F70"/>
  <c r="AL70"/>
  <c r="BR70"/>
  <c r="V71"/>
  <c r="BB71"/>
  <c r="F72"/>
  <c r="AL72"/>
  <c r="BR72"/>
  <c r="V73"/>
  <c r="BB73"/>
  <c r="F74"/>
  <c r="AL74"/>
  <c r="BR74"/>
  <c r="S75"/>
  <c r="AO75"/>
  <c r="BJ75"/>
  <c r="CA75"/>
  <c r="O76"/>
  <c r="AE76"/>
  <c r="AU76"/>
  <c r="BK76"/>
  <c r="CA76"/>
  <c r="O77"/>
  <c r="AE77"/>
  <c r="AU77"/>
  <c r="BK77"/>
  <c r="CA77"/>
  <c r="O78"/>
  <c r="AE78"/>
  <c r="AU78"/>
  <c r="BK78"/>
  <c r="CA78"/>
  <c r="O79"/>
  <c r="AE79"/>
  <c r="AU79"/>
  <c r="BK79"/>
  <c r="CA79"/>
  <c r="O80"/>
  <c r="AE80"/>
  <c r="AU80"/>
  <c r="BK80"/>
  <c r="CA80"/>
  <c r="O81"/>
  <c r="AE81"/>
  <c r="AU81"/>
  <c r="BK81"/>
  <c r="CA81"/>
  <c r="O82"/>
  <c r="AE82"/>
  <c r="AU82"/>
  <c r="BR36"/>
  <c r="AL38"/>
  <c r="F40"/>
  <c r="BB41"/>
  <c r="V43"/>
  <c r="AA44"/>
  <c r="BG44"/>
  <c r="K45"/>
  <c r="AQ45"/>
  <c r="BW45"/>
  <c r="AA46"/>
  <c r="BG46"/>
  <c r="K47"/>
  <c r="AQ47"/>
  <c r="BW47"/>
  <c r="AA48"/>
  <c r="BG48"/>
  <c r="K49"/>
  <c r="AQ49"/>
  <c r="BW49"/>
  <c r="AA50"/>
  <c r="BG50"/>
  <c r="K51"/>
  <c r="AQ51"/>
  <c r="BW51"/>
  <c r="AA52"/>
  <c r="BG52"/>
  <c r="K53"/>
  <c r="AQ53"/>
  <c r="BW53"/>
  <c r="AA54"/>
  <c r="BG54"/>
  <c r="K55"/>
  <c r="AQ55"/>
  <c r="BW55"/>
  <c r="AA56"/>
  <c r="BG56"/>
  <c r="K57"/>
  <c r="AQ57"/>
  <c r="BW57"/>
  <c r="AA58"/>
  <c r="BG58"/>
  <c r="K59"/>
  <c r="AQ59"/>
  <c r="BW59"/>
  <c r="AA60"/>
  <c r="BG60"/>
  <c r="K61"/>
  <c r="AQ61"/>
  <c r="BW61"/>
  <c r="AA62"/>
  <c r="BG62"/>
  <c r="K63"/>
  <c r="AQ63"/>
  <c r="BW63"/>
  <c r="AA64"/>
  <c r="BG64"/>
  <c r="K65"/>
  <c r="AQ65"/>
  <c r="BW65"/>
  <c r="AA66"/>
  <c r="BG66"/>
  <c r="K67"/>
  <c r="AQ67"/>
  <c r="BW67"/>
  <c r="AA68"/>
  <c r="BG68"/>
  <c r="K69"/>
  <c r="AQ69"/>
  <c r="BW69"/>
  <c r="AA70"/>
  <c r="BG70"/>
  <c r="K71"/>
  <c r="AQ71"/>
  <c r="BW71"/>
  <c r="AA72"/>
  <c r="BG72"/>
  <c r="K73"/>
  <c r="AQ73"/>
  <c r="BW73"/>
  <c r="AA74"/>
  <c r="BG74"/>
  <c r="K75"/>
  <c r="AH75"/>
  <c r="BC75"/>
  <c r="BV75"/>
  <c r="J76"/>
  <c r="Z76"/>
  <c r="AP76"/>
  <c r="BF76"/>
  <c r="BV76"/>
  <c r="J77"/>
  <c r="Z77"/>
  <c r="AP77"/>
  <c r="BF77"/>
  <c r="BV77"/>
  <c r="J78"/>
  <c r="Z78"/>
  <c r="AP78"/>
  <c r="BF78"/>
  <c r="BV78"/>
  <c r="J79"/>
  <c r="Z79"/>
  <c r="AP79"/>
  <c r="BF79"/>
  <c r="BV79"/>
  <c r="J80"/>
  <c r="Z80"/>
  <c r="AP80"/>
  <c r="BF80"/>
  <c r="BV80"/>
  <c r="J81"/>
  <c r="Z81"/>
  <c r="AP81"/>
  <c r="BF81"/>
  <c r="BV81"/>
  <c r="J82"/>
  <c r="Z82"/>
  <c r="AP82"/>
  <c r="BF82"/>
  <c r="BV82"/>
  <c r="J83"/>
  <c r="Z83"/>
  <c r="AP83"/>
  <c r="BF83"/>
  <c r="BV83"/>
  <c r="J84"/>
  <c r="Z84"/>
  <c r="AP84"/>
  <c r="BF84"/>
  <c r="BV84"/>
  <c r="J85"/>
  <c r="Z85"/>
  <c r="AP85"/>
  <c r="BF85"/>
  <c r="BV85"/>
  <c r="J86"/>
  <c r="Z86"/>
  <c r="AP86"/>
  <c r="BF86"/>
  <c r="BV86"/>
  <c r="J87"/>
  <c r="Z87"/>
  <c r="AP87"/>
  <c r="BF87"/>
  <c r="BV87"/>
  <c r="J88"/>
  <c r="Z88"/>
  <c r="AP88"/>
  <c r="BF88"/>
  <c r="BV88"/>
  <c r="J89"/>
  <c r="Z89"/>
  <c r="AP89"/>
  <c r="BF89"/>
  <c r="BV89"/>
  <c r="J90"/>
  <c r="Z90"/>
  <c r="AP90"/>
  <c r="BF90"/>
  <c r="BV90"/>
  <c r="J91"/>
  <c r="Z91"/>
  <c r="AP91"/>
  <c r="BF91"/>
  <c r="BV91"/>
  <c r="J92"/>
  <c r="Z92"/>
  <c r="AP92"/>
  <c r="BF92"/>
  <c r="BV92"/>
  <c r="J93"/>
  <c r="Z93"/>
  <c r="AP93"/>
  <c r="BF93"/>
  <c r="BV93"/>
  <c r="J94"/>
  <c r="Z94"/>
  <c r="AP94"/>
  <c r="BF94"/>
  <c r="BV94"/>
  <c r="J95"/>
  <c r="Z95"/>
  <c r="AP95"/>
  <c r="BF95"/>
  <c r="BV95"/>
  <c r="J96"/>
  <c r="Z96"/>
  <c r="AP96"/>
  <c r="BF96"/>
  <c r="BV96"/>
  <c r="J97"/>
  <c r="Z97"/>
  <c r="AP97"/>
  <c r="BF97"/>
  <c r="BV97"/>
  <c r="J98"/>
  <c r="Z98"/>
  <c r="AP98"/>
  <c r="BF98"/>
  <c r="BV98"/>
  <c r="J99"/>
  <c r="Z99"/>
  <c r="AP99"/>
  <c r="BF99"/>
  <c r="BV99"/>
  <c r="W83"/>
  <c r="G84"/>
  <c r="BC84"/>
  <c r="G85"/>
  <c r="AM85"/>
  <c r="BS85"/>
  <c r="W86"/>
  <c r="BC86"/>
  <c r="G87"/>
  <c r="AM87"/>
  <c r="BS87"/>
  <c r="W88"/>
  <c r="BC88"/>
  <c r="G89"/>
  <c r="AM89"/>
  <c r="BS89"/>
  <c r="W90"/>
  <c r="BC90"/>
  <c r="G91"/>
  <c r="AM91"/>
  <c r="BS91"/>
  <c r="W92"/>
  <c r="BC92"/>
  <c r="G93"/>
  <c r="AM93"/>
  <c r="BS93"/>
  <c r="W94"/>
  <c r="BC94"/>
  <c r="G95"/>
  <c r="AM95"/>
  <c r="BS95"/>
  <c r="W96"/>
  <c r="BC96"/>
  <c r="G97"/>
  <c r="AM97"/>
  <c r="BS97"/>
  <c r="W98"/>
  <c r="BC98"/>
  <c r="G99"/>
  <c r="AM99"/>
  <c r="BS99"/>
  <c r="S83"/>
  <c r="C84"/>
  <c r="AZ84"/>
  <c r="D85"/>
  <c r="AJ85"/>
  <c r="BP85"/>
  <c r="T86"/>
  <c r="AZ86"/>
  <c r="D87"/>
  <c r="AJ87"/>
  <c r="BP87"/>
  <c r="T88"/>
  <c r="AZ88"/>
  <c r="D89"/>
  <c r="AJ89"/>
  <c r="BP89"/>
  <c r="T90"/>
  <c r="AZ90"/>
  <c r="D91"/>
  <c r="AJ91"/>
  <c r="BP91"/>
  <c r="T92"/>
  <c r="AZ92"/>
  <c r="D93"/>
  <c r="AJ93"/>
  <c r="BP93"/>
  <c r="T94"/>
  <c r="AZ94"/>
  <c r="D95"/>
  <c r="AJ95"/>
  <c r="BP95"/>
  <c r="T96"/>
  <c r="AZ96"/>
  <c r="D97"/>
  <c r="AJ97"/>
  <c r="BP97"/>
  <c r="T98"/>
  <c r="AZ98"/>
  <c r="D99"/>
  <c r="AJ99"/>
  <c r="BP99"/>
  <c r="O83"/>
  <c r="CA83"/>
  <c r="AY84"/>
  <c r="C85"/>
  <c r="AI85"/>
  <c r="BO85"/>
  <c r="S86"/>
  <c r="AY86"/>
  <c r="C87"/>
  <c r="AI87"/>
  <c r="BO87"/>
  <c r="S88"/>
  <c r="AY88"/>
  <c r="C89"/>
  <c r="AI89"/>
  <c r="BO89"/>
  <c r="S90"/>
  <c r="AY90"/>
  <c r="C91"/>
  <c r="AI91"/>
  <c r="BO91"/>
  <c r="S92"/>
  <c r="AY92"/>
  <c r="C93"/>
  <c r="AI93"/>
  <c r="BO93"/>
  <c r="S94"/>
  <c r="AY94"/>
  <c r="C95"/>
  <c r="AI95"/>
  <c r="BO95"/>
  <c r="S96"/>
  <c r="AY96"/>
  <c r="C97"/>
  <c r="AI97"/>
  <c r="BO97"/>
  <c r="S98"/>
  <c r="AY98"/>
  <c r="C99"/>
  <c r="AI99"/>
  <c r="BO99"/>
  <c r="K83"/>
  <c r="BW83"/>
  <c r="AV84"/>
  <c r="CB84"/>
  <c r="AF85"/>
  <c r="BL85"/>
  <c r="P86"/>
  <c r="AV86"/>
  <c r="CB86"/>
  <c r="AF87"/>
  <c r="BL87"/>
  <c r="P88"/>
  <c r="AV88"/>
  <c r="CB88"/>
  <c r="AF89"/>
  <c r="BL89"/>
  <c r="P90"/>
  <c r="AV90"/>
  <c r="CB90"/>
  <c r="AF91"/>
  <c r="BL91"/>
  <c r="P92"/>
  <c r="AV92"/>
  <c r="CB92"/>
  <c r="AF93"/>
  <c r="BL93"/>
  <c r="P94"/>
  <c r="AV94"/>
  <c r="CB94"/>
  <c r="AF95"/>
  <c r="BL95"/>
  <c r="P96"/>
  <c r="AV96"/>
  <c r="CB96"/>
  <c r="AF97"/>
  <c r="BL97"/>
  <c r="P98"/>
  <c r="AV98"/>
  <c r="CB98"/>
  <c r="AF99"/>
  <c r="BL99"/>
  <c r="F76"/>
  <c r="CA84"/>
  <c r="AU98"/>
  <c r="L86"/>
  <c r="L88"/>
  <c r="BX88"/>
  <c r="BH89"/>
  <c r="AR90"/>
  <c r="AB91"/>
  <c r="L92"/>
  <c r="AR92"/>
  <c r="AB93"/>
  <c r="L94"/>
  <c r="AR94"/>
  <c r="AB95"/>
  <c r="BH95"/>
  <c r="AR96"/>
  <c r="AB97"/>
  <c r="L98"/>
  <c r="BX98"/>
  <c r="BH99"/>
  <c r="BK83"/>
  <c r="AQ84"/>
  <c r="AA85"/>
  <c r="K86"/>
  <c r="BW86"/>
  <c r="AA87"/>
  <c r="K88"/>
  <c r="BW88"/>
  <c r="BG89"/>
  <c r="K90"/>
  <c r="BW90"/>
  <c r="BG91"/>
  <c r="AQ92"/>
  <c r="AA93"/>
  <c r="K94"/>
  <c r="AQ94"/>
  <c r="AA95"/>
  <c r="K96"/>
  <c r="AQ96"/>
  <c r="AA97"/>
  <c r="K98"/>
  <c r="AQ98"/>
  <c r="AA99"/>
  <c r="BW82"/>
  <c r="AN84"/>
  <c r="X85"/>
  <c r="BD85"/>
  <c r="AN86"/>
  <c r="X87"/>
  <c r="BD87"/>
  <c r="AN88"/>
  <c r="X89"/>
  <c r="BD89"/>
  <c r="AN90"/>
  <c r="X91"/>
  <c r="H92"/>
  <c r="AN92"/>
  <c r="X93"/>
  <c r="H94"/>
  <c r="BT94"/>
  <c r="BD95"/>
  <c r="AN96"/>
  <c r="BT96"/>
  <c r="BD97"/>
  <c r="AN98"/>
  <c r="X99"/>
  <c r="C11" i="70"/>
  <c r="BO11"/>
  <c r="AX11"/>
  <c r="E11"/>
  <c r="AK11"/>
  <c r="D11"/>
  <c r="AJ11"/>
  <c r="O11"/>
  <c r="AE11"/>
  <c r="AU11"/>
  <c r="BK11"/>
  <c r="CA11"/>
  <c r="N11"/>
  <c r="AD11"/>
  <c r="AT11"/>
  <c r="BJ11"/>
  <c r="BZ11"/>
  <c r="Q11"/>
  <c r="AG11"/>
  <c r="AW11"/>
  <c r="BM11"/>
  <c r="CC11"/>
  <c r="P11"/>
  <c r="AF11"/>
  <c r="AV11"/>
  <c r="BL11"/>
  <c r="CB11"/>
  <c r="K11"/>
  <c r="AA11"/>
  <c r="AQ11"/>
  <c r="BG11"/>
  <c r="BW11"/>
  <c r="J11"/>
  <c r="Z11"/>
  <c r="AP11"/>
  <c r="BF11"/>
  <c r="BV11"/>
  <c r="M11"/>
  <c r="AC11"/>
  <c r="AS11"/>
  <c r="BI11"/>
  <c r="BY11"/>
  <c r="L11"/>
  <c r="AB11"/>
  <c r="AR11"/>
  <c r="BH11"/>
  <c r="BX11"/>
  <c r="G11"/>
  <c r="W11"/>
  <c r="AM11"/>
  <c r="BC11"/>
  <c r="BS11"/>
  <c r="F11"/>
  <c r="V11"/>
  <c r="AL11"/>
  <c r="BB11"/>
  <c r="BR11"/>
  <c r="I11"/>
  <c r="Y11"/>
  <c r="AO11"/>
  <c r="BE11"/>
  <c r="BU11"/>
  <c r="H11"/>
  <c r="X11"/>
  <c r="AN11"/>
  <c r="BD11"/>
  <c r="BT11"/>
  <c r="S11"/>
  <c r="AI11"/>
  <c r="AY11"/>
  <c r="B11"/>
  <c r="R11"/>
  <c r="AH11"/>
  <c r="BN11"/>
  <c r="U11"/>
  <c r="BA11"/>
  <c r="BQ11"/>
  <c r="T11"/>
  <c r="AZ11"/>
  <c r="BP11"/>
  <c r="P11" i="57"/>
  <c r="AF11"/>
  <c r="AV11"/>
  <c r="BL11"/>
  <c r="CB11"/>
  <c r="AQ11"/>
  <c r="CA11"/>
  <c r="AP11"/>
  <c r="BZ11"/>
  <c r="J11"/>
  <c r="E11"/>
  <c r="U11"/>
  <c r="AK11"/>
  <c r="BA11"/>
  <c r="BQ11"/>
  <c r="C11"/>
  <c r="AE11"/>
  <c r="BO11"/>
  <c r="AL11"/>
  <c r="BV11"/>
  <c r="L11"/>
  <c r="AB11"/>
  <c r="AR11"/>
  <c r="BH11"/>
  <c r="BX11"/>
  <c r="AI11"/>
  <c r="BS11"/>
  <c r="AH11"/>
  <c r="BR11"/>
  <c r="F11"/>
  <c r="BJ11"/>
  <c r="Q11"/>
  <c r="AG11"/>
  <c r="AW11"/>
  <c r="BM11"/>
  <c r="CC11"/>
  <c r="AA11"/>
  <c r="BG11"/>
  <c r="AD11"/>
  <c r="BN11"/>
  <c r="H11"/>
  <c r="X11"/>
  <c r="AN11"/>
  <c r="BD11"/>
  <c r="BT11"/>
  <c r="W11"/>
  <c r="BK11"/>
  <c r="V11"/>
  <c r="BF11"/>
  <c r="AY11"/>
  <c r="Z11"/>
  <c r="M11"/>
  <c r="AC11"/>
  <c r="AS11"/>
  <c r="BI11"/>
  <c r="BY11"/>
  <c r="S11"/>
  <c r="AU11"/>
  <c r="R11"/>
  <c r="BB11"/>
  <c r="D11"/>
  <c r="T11"/>
  <c r="AJ11"/>
  <c r="AZ11"/>
  <c r="BP11"/>
  <c r="G11"/>
  <c r="BC11"/>
  <c r="B11"/>
  <c r="AX11"/>
  <c r="O11"/>
  <c r="N11"/>
  <c r="I11"/>
  <c r="Y11"/>
  <c r="AO11"/>
  <c r="BE11"/>
  <c r="BU11"/>
  <c r="K11"/>
  <c r="AM11"/>
  <c r="BW11"/>
  <c r="AT11"/>
  <c r="A15" i="51"/>
  <c r="A31"/>
  <c r="A47"/>
  <c r="A63"/>
  <c r="A79"/>
  <c r="A95"/>
  <c r="A20"/>
  <c r="A36"/>
  <c r="A52"/>
  <c r="A68"/>
  <c r="A84"/>
  <c r="A14"/>
  <c r="A46"/>
  <c r="A78"/>
  <c r="A21"/>
  <c r="A53"/>
  <c r="A85"/>
  <c r="A34"/>
  <c r="A66"/>
  <c r="A98"/>
  <c r="A41"/>
  <c r="A73"/>
  <c r="A23"/>
  <c r="A43"/>
  <c r="A67"/>
  <c r="A87"/>
  <c r="A16"/>
  <c r="A40"/>
  <c r="A60"/>
  <c r="A80"/>
  <c r="A22"/>
  <c r="A62"/>
  <c r="A13"/>
  <c r="A61"/>
  <c r="A18"/>
  <c r="A58"/>
  <c r="A17"/>
  <c r="A57"/>
  <c r="A97"/>
  <c r="A19"/>
  <c r="A39"/>
  <c r="A59"/>
  <c r="A83"/>
  <c r="A12"/>
  <c r="A32"/>
  <c r="A56"/>
  <c r="A76"/>
  <c r="A96"/>
  <c r="A54"/>
  <c r="A94"/>
  <c r="A45"/>
  <c r="A93"/>
  <c r="A50"/>
  <c r="A90"/>
  <c r="A49"/>
  <c r="A89"/>
  <c r="A35"/>
  <c r="A55"/>
  <c r="A75"/>
  <c r="A99"/>
  <c r="A28"/>
  <c r="A48"/>
  <c r="A72"/>
  <c r="A92"/>
  <c r="A38"/>
  <c r="A86"/>
  <c r="A37"/>
  <c r="A77"/>
  <c r="A42"/>
  <c r="A82"/>
  <c r="A33"/>
  <c r="A81"/>
  <c r="A27"/>
  <c r="A51"/>
  <c r="A71"/>
  <c r="A91"/>
  <c r="A24"/>
  <c r="A44"/>
  <c r="A64"/>
  <c r="A88"/>
  <c r="A30"/>
  <c r="A70"/>
  <c r="A29"/>
  <c r="A69"/>
  <c r="A26"/>
  <c r="A74"/>
  <c r="A25"/>
  <c r="A65"/>
  <c r="O11" i="52"/>
  <c r="AE11"/>
  <c r="AU11"/>
  <c r="BK11"/>
  <c r="CA11"/>
  <c r="P11"/>
  <c r="AF11"/>
  <c r="AV11"/>
  <c r="BL11"/>
  <c r="CB11"/>
  <c r="AC11"/>
  <c r="BI11"/>
  <c r="J11"/>
  <c r="AP11"/>
  <c r="BV11"/>
  <c r="AG11"/>
  <c r="BM11"/>
  <c r="N11"/>
  <c r="AT11"/>
  <c r="BZ11"/>
  <c r="K11"/>
  <c r="AA11"/>
  <c r="AQ11"/>
  <c r="BG11"/>
  <c r="BW11"/>
  <c r="L11"/>
  <c r="AB11"/>
  <c r="AR11"/>
  <c r="BH11"/>
  <c r="BX11"/>
  <c r="U11"/>
  <c r="BA11"/>
  <c r="B11"/>
  <c r="AH11"/>
  <c r="BN11"/>
  <c r="Y11"/>
  <c r="BE11"/>
  <c r="F11"/>
  <c r="AL11"/>
  <c r="BR11"/>
  <c r="G11"/>
  <c r="W11"/>
  <c r="AM11"/>
  <c r="BC11"/>
  <c r="BS11"/>
  <c r="H11"/>
  <c r="X11"/>
  <c r="AN11"/>
  <c r="BD11"/>
  <c r="BT11"/>
  <c r="M11"/>
  <c r="AS11"/>
  <c r="BY11"/>
  <c r="Z11"/>
  <c r="BF11"/>
  <c r="Q11"/>
  <c r="AW11"/>
  <c r="CC11"/>
  <c r="AD11"/>
  <c r="BJ11"/>
  <c r="C11"/>
  <c r="S11"/>
  <c r="AI11"/>
  <c r="AY11"/>
  <c r="BO11"/>
  <c r="D11"/>
  <c r="T11"/>
  <c r="AJ11"/>
  <c r="AZ11"/>
  <c r="BP11"/>
  <c r="E11"/>
  <c r="AK11"/>
  <c r="BQ11"/>
  <c r="R11"/>
  <c r="AX11"/>
  <c r="I11"/>
  <c r="AO11"/>
  <c r="BU11"/>
  <c r="V11"/>
  <c r="BB11"/>
  <c r="G11" i="53"/>
  <c r="W11"/>
  <c r="AM11"/>
  <c r="BC11"/>
  <c r="BS11"/>
  <c r="F11"/>
  <c r="V11"/>
  <c r="AL11"/>
  <c r="BB11"/>
  <c r="BR11"/>
  <c r="L11"/>
  <c r="AR11"/>
  <c r="BX11"/>
  <c r="AC11"/>
  <c r="BI11"/>
  <c r="AG11"/>
  <c r="H11"/>
  <c r="BT11"/>
  <c r="BE11"/>
  <c r="I11"/>
  <c r="C11"/>
  <c r="S11"/>
  <c r="AI11"/>
  <c r="AY11"/>
  <c r="BO11"/>
  <c r="B11"/>
  <c r="R11"/>
  <c r="AH11"/>
  <c r="AX11"/>
  <c r="BN11"/>
  <c r="D11"/>
  <c r="AJ11"/>
  <c r="BP11"/>
  <c r="U11"/>
  <c r="BA11"/>
  <c r="Q11"/>
  <c r="CC11"/>
  <c r="BD11"/>
  <c r="Y11"/>
  <c r="CB11"/>
  <c r="O11"/>
  <c r="AE11"/>
  <c r="AU11"/>
  <c r="BK11"/>
  <c r="CA11"/>
  <c r="N11"/>
  <c r="AD11"/>
  <c r="AT11"/>
  <c r="BJ11"/>
  <c r="BZ11"/>
  <c r="AB11"/>
  <c r="BH11"/>
  <c r="M11"/>
  <c r="AS11"/>
  <c r="BY11"/>
  <c r="BM11"/>
  <c r="AN11"/>
  <c r="BL11"/>
  <c r="AV11"/>
  <c r="BU11"/>
  <c r="K11"/>
  <c r="AA11"/>
  <c r="AQ11"/>
  <c r="BG11"/>
  <c r="BW11"/>
  <c r="J11"/>
  <c r="Z11"/>
  <c r="AP11"/>
  <c r="BF11"/>
  <c r="BV11"/>
  <c r="T11"/>
  <c r="AZ11"/>
  <c r="E11"/>
  <c r="AK11"/>
  <c r="BQ11"/>
  <c r="AW11"/>
  <c r="X11"/>
  <c r="AF11"/>
  <c r="P11"/>
  <c r="AO11"/>
  <c r="U11" i="55"/>
  <c r="BA11"/>
  <c r="BQ11"/>
  <c r="D11"/>
  <c r="T11"/>
  <c r="AJ11"/>
  <c r="AZ11"/>
  <c r="BP11"/>
  <c r="F11"/>
  <c r="AL11"/>
  <c r="BR11"/>
  <c r="Q11"/>
  <c r="AG11"/>
  <c r="AW11"/>
  <c r="BM11"/>
  <c r="CC11"/>
  <c r="P11"/>
  <c r="AF11"/>
  <c r="AV11"/>
  <c r="BL11"/>
  <c r="CB11"/>
  <c r="AD11"/>
  <c r="BJ11"/>
  <c r="O11"/>
  <c r="AU11"/>
  <c r="CA11"/>
  <c r="AY11"/>
  <c r="AP11"/>
  <c r="AH11"/>
  <c r="R11"/>
  <c r="BW11"/>
  <c r="M11"/>
  <c r="AC11"/>
  <c r="AS11"/>
  <c r="BI11"/>
  <c r="BY11"/>
  <c r="L11"/>
  <c r="AB11"/>
  <c r="AR11"/>
  <c r="BH11"/>
  <c r="BX11"/>
  <c r="V11"/>
  <c r="BB11"/>
  <c r="G11"/>
  <c r="AM11"/>
  <c r="BS11"/>
  <c r="AI11"/>
  <c r="Z11"/>
  <c r="B11"/>
  <c r="BG11"/>
  <c r="AQ11"/>
  <c r="I11"/>
  <c r="Y11"/>
  <c r="AO11"/>
  <c r="BE11"/>
  <c r="BU11"/>
  <c r="H11"/>
  <c r="X11"/>
  <c r="AN11"/>
  <c r="BD11"/>
  <c r="BT11"/>
  <c r="N11"/>
  <c r="AT11"/>
  <c r="BZ11"/>
  <c r="AE11"/>
  <c r="BK11"/>
  <c r="S11"/>
  <c r="J11"/>
  <c r="BV11"/>
  <c r="AA11"/>
  <c r="K11"/>
  <c r="E11"/>
  <c r="AK11"/>
  <c r="W11"/>
  <c r="BC11"/>
  <c r="C11"/>
  <c r="BO11"/>
  <c r="BF11"/>
  <c r="BN11"/>
  <c r="AX11"/>
  <c r="D11" i="51"/>
  <c r="T11"/>
  <c r="AJ11"/>
  <c r="AZ11"/>
  <c r="BP11"/>
  <c r="E11"/>
  <c r="U11"/>
  <c r="AK11"/>
  <c r="BA11"/>
  <c r="BQ11"/>
  <c r="C11"/>
  <c r="AI11"/>
  <c r="BO11"/>
  <c r="R11"/>
  <c r="AX11"/>
  <c r="G11"/>
  <c r="AM11"/>
  <c r="BS11"/>
  <c r="V11"/>
  <c r="BB11"/>
  <c r="L11"/>
  <c r="AF11"/>
  <c r="BD11"/>
  <c r="BX11"/>
  <c r="Q11"/>
  <c r="AO11"/>
  <c r="BI11"/>
  <c r="CC11"/>
  <c r="AQ11"/>
  <c r="B11"/>
  <c r="AP11"/>
  <c r="O11"/>
  <c r="BC11"/>
  <c r="N11"/>
  <c r="BJ11"/>
  <c r="H11"/>
  <c r="AB11"/>
  <c r="AV11"/>
  <c r="BT11"/>
  <c r="M11"/>
  <c r="AG11"/>
  <c r="BE11"/>
  <c r="BY11"/>
  <c r="AA11"/>
  <c r="BW11"/>
  <c r="AH11"/>
  <c r="BV11"/>
  <c r="AU11"/>
  <c r="F11"/>
  <c r="AT11"/>
  <c r="X11"/>
  <c r="AR11"/>
  <c r="BL11"/>
  <c r="I11"/>
  <c r="AC11"/>
  <c r="AW11"/>
  <c r="BU11"/>
  <c r="S11"/>
  <c r="BG11"/>
  <c r="Z11"/>
  <c r="BN11"/>
  <c r="AE11"/>
  <c r="CA11"/>
  <c r="AL11"/>
  <c r="BZ11"/>
  <c r="P11"/>
  <c r="AN11"/>
  <c r="BH11"/>
  <c r="CB11"/>
  <c r="Y11"/>
  <c r="AS11"/>
  <c r="BM11"/>
  <c r="K11"/>
  <c r="AY11"/>
  <c r="J11"/>
  <c r="BF11"/>
  <c r="W11"/>
  <c r="BK11"/>
  <c r="AD11"/>
  <c r="BR11"/>
  <c r="B12"/>
  <c r="R12"/>
  <c r="AH12"/>
  <c r="AX12"/>
  <c r="BN12"/>
  <c r="B13"/>
  <c r="R13"/>
  <c r="AH13"/>
  <c r="AX13"/>
  <c r="BN13"/>
  <c r="B14"/>
  <c r="R14"/>
  <c r="AH14"/>
  <c r="AX14"/>
  <c r="BN14"/>
  <c r="B15"/>
  <c r="R15"/>
  <c r="AH15"/>
  <c r="AX15"/>
  <c r="BN15"/>
  <c r="B16"/>
  <c r="R16"/>
  <c r="AH16"/>
  <c r="AX16"/>
  <c r="BN16"/>
  <c r="B17"/>
  <c r="R17"/>
  <c r="AH17"/>
  <c r="AX17"/>
  <c r="BN17"/>
  <c r="B18"/>
  <c r="R18"/>
  <c r="AH18"/>
  <c r="AX18"/>
  <c r="BN18"/>
  <c r="B19"/>
  <c r="R19"/>
  <c r="AH19"/>
  <c r="AX19"/>
  <c r="BN19"/>
  <c r="B20"/>
  <c r="R20"/>
  <c r="AH20"/>
  <c r="AX20"/>
  <c r="BN20"/>
  <c r="B21"/>
  <c r="R21"/>
  <c r="AH21"/>
  <c r="AX21"/>
  <c r="BN21"/>
  <c r="B22"/>
  <c r="R22"/>
  <c r="AH22"/>
  <c r="AX22"/>
  <c r="BN22"/>
  <c r="B23"/>
  <c r="R23"/>
  <c r="AH23"/>
  <c r="AX23"/>
  <c r="BN23"/>
  <c r="B24"/>
  <c r="R24"/>
  <c r="AH24"/>
  <c r="AX24"/>
  <c r="BN24"/>
  <c r="B25"/>
  <c r="R25"/>
  <c r="AH25"/>
  <c r="AX25"/>
  <c r="BN25"/>
  <c r="B26"/>
  <c r="R26"/>
  <c r="AH26"/>
  <c r="AX26"/>
  <c r="BN26"/>
  <c r="B27"/>
  <c r="R27"/>
  <c r="AH27"/>
  <c r="AX27"/>
  <c r="BN27"/>
  <c r="B28"/>
  <c r="R28"/>
  <c r="AH28"/>
  <c r="AX28"/>
  <c r="BN28"/>
  <c r="B29"/>
  <c r="R29"/>
  <c r="AH29"/>
  <c r="AX29"/>
  <c r="BN29"/>
  <c r="B30"/>
  <c r="R30"/>
  <c r="AH30"/>
  <c r="AX30"/>
  <c r="BN30"/>
  <c r="B31"/>
  <c r="R31"/>
  <c r="AH31"/>
  <c r="AX31"/>
  <c r="BN31"/>
  <c r="B32"/>
  <c r="R32"/>
  <c r="AH32"/>
  <c r="AX32"/>
  <c r="BN32"/>
  <c r="B33"/>
  <c r="R33"/>
  <c r="AH33"/>
  <c r="AX33"/>
  <c r="BN33"/>
  <c r="B34"/>
  <c r="R34"/>
  <c r="AH34"/>
  <c r="AX34"/>
  <c r="BN34"/>
  <c r="B35"/>
  <c r="R35"/>
  <c r="AH35"/>
  <c r="AX35"/>
  <c r="BN35"/>
  <c r="B36"/>
  <c r="R36"/>
  <c r="AH36"/>
  <c r="AX36"/>
  <c r="BN36"/>
  <c r="B37"/>
  <c r="R37"/>
  <c r="AH37"/>
  <c r="AX37"/>
  <c r="BN37"/>
  <c r="B38"/>
  <c r="R38"/>
  <c r="AH38"/>
  <c r="AX38"/>
  <c r="BN38"/>
  <c r="B39"/>
  <c r="R39"/>
  <c r="AH39"/>
  <c r="AX39"/>
  <c r="BN39"/>
  <c r="B40"/>
  <c r="R40"/>
  <c r="AH40"/>
  <c r="AX40"/>
  <c r="BN40"/>
  <c r="B41"/>
  <c r="R41"/>
  <c r="AH41"/>
  <c r="AX41"/>
  <c r="BN41"/>
  <c r="B42"/>
  <c r="R42"/>
  <c r="AH42"/>
  <c r="AX42"/>
  <c r="BN42"/>
  <c r="B43"/>
  <c r="R43"/>
  <c r="AH43"/>
  <c r="M12"/>
  <c r="AC12"/>
  <c r="AS12"/>
  <c r="BI12"/>
  <c r="BY12"/>
  <c r="M13"/>
  <c r="AC13"/>
  <c r="AS13"/>
  <c r="BI13"/>
  <c r="BY13"/>
  <c r="M14"/>
  <c r="AC14"/>
  <c r="AS14"/>
  <c r="BI14"/>
  <c r="BY14"/>
  <c r="M15"/>
  <c r="AC15"/>
  <c r="AS15"/>
  <c r="BI15"/>
  <c r="BY15"/>
  <c r="M16"/>
  <c r="AC16"/>
  <c r="AS16"/>
  <c r="BI16"/>
  <c r="BY16"/>
  <c r="M17"/>
  <c r="AC17"/>
  <c r="AS17"/>
  <c r="BI17"/>
  <c r="BY17"/>
  <c r="M18"/>
  <c r="AC18"/>
  <c r="AS18"/>
  <c r="BI18"/>
  <c r="BY18"/>
  <c r="M19"/>
  <c r="AC19"/>
  <c r="AS19"/>
  <c r="BI19"/>
  <c r="BY19"/>
  <c r="M20"/>
  <c r="AC20"/>
  <c r="AS20"/>
  <c r="BI20"/>
  <c r="BY20"/>
  <c r="M21"/>
  <c r="AC21"/>
  <c r="AS21"/>
  <c r="BI21"/>
  <c r="BY21"/>
  <c r="M22"/>
  <c r="AC22"/>
  <c r="AS22"/>
  <c r="BI22"/>
  <c r="BY22"/>
  <c r="M23"/>
  <c r="D12"/>
  <c r="T12"/>
  <c r="AJ12"/>
  <c r="AZ12"/>
  <c r="BP12"/>
  <c r="D13"/>
  <c r="T13"/>
  <c r="AJ13"/>
  <c r="AZ13"/>
  <c r="BP13"/>
  <c r="D14"/>
  <c r="T14"/>
  <c r="AJ14"/>
  <c r="AZ14"/>
  <c r="BP14"/>
  <c r="D15"/>
  <c r="G12"/>
  <c r="W12"/>
  <c r="AM12"/>
  <c r="BC12"/>
  <c r="BS12"/>
  <c r="G13"/>
  <c r="W13"/>
  <c r="AM13"/>
  <c r="BC13"/>
  <c r="BS13"/>
  <c r="G14"/>
  <c r="W14"/>
  <c r="AM14"/>
  <c r="BC14"/>
  <c r="BS14"/>
  <c r="G15"/>
  <c r="W15"/>
  <c r="AM15"/>
  <c r="BC15"/>
  <c r="BS15"/>
  <c r="G16"/>
  <c r="W16"/>
  <c r="AM16"/>
  <c r="BC16"/>
  <c r="BS16"/>
  <c r="G17"/>
  <c r="W17"/>
  <c r="AM17"/>
  <c r="BC17"/>
  <c r="BS17"/>
  <c r="G18"/>
  <c r="W18"/>
  <c r="AM18"/>
  <c r="BC18"/>
  <c r="BS18"/>
  <c r="G19"/>
  <c r="W19"/>
  <c r="AM19"/>
  <c r="BC19"/>
  <c r="BS19"/>
  <c r="G20"/>
  <c r="W20"/>
  <c r="AM20"/>
  <c r="BC20"/>
  <c r="BS20"/>
  <c r="G21"/>
  <c r="W21"/>
  <c r="AM21"/>
  <c r="BC21"/>
  <c r="BS21"/>
  <c r="G22"/>
  <c r="W22"/>
  <c r="AM22"/>
  <c r="BC22"/>
  <c r="BS22"/>
  <c r="G23"/>
  <c r="W23"/>
  <c r="AM23"/>
  <c r="BC23"/>
  <c r="BS23"/>
  <c r="G24"/>
  <c r="W24"/>
  <c r="AM24"/>
  <c r="BC24"/>
  <c r="BS24"/>
  <c r="G25"/>
  <c r="W25"/>
  <c r="AM25"/>
  <c r="BC25"/>
  <c r="BS25"/>
  <c r="G26"/>
  <c r="W26"/>
  <c r="AM26"/>
  <c r="BC26"/>
  <c r="BS26"/>
  <c r="G27"/>
  <c r="W27"/>
  <c r="AM27"/>
  <c r="BC27"/>
  <c r="BS27"/>
  <c r="G28"/>
  <c r="W28"/>
  <c r="AM28"/>
  <c r="BC28"/>
  <c r="BS28"/>
  <c r="G29"/>
  <c r="W29"/>
  <c r="AM29"/>
  <c r="BC29"/>
  <c r="BS29"/>
  <c r="G30"/>
  <c r="W30"/>
  <c r="AM30"/>
  <c r="BC30"/>
  <c r="BS30"/>
  <c r="G31"/>
  <c r="W31"/>
  <c r="AM31"/>
  <c r="J12"/>
  <c r="AD12"/>
  <c r="BB12"/>
  <c r="BV12"/>
  <c r="N13"/>
  <c r="AL13"/>
  <c r="BF13"/>
  <c r="BZ13"/>
  <c r="V14"/>
  <c r="AP14"/>
  <c r="BJ14"/>
  <c r="F15"/>
  <c r="Z15"/>
  <c r="AT15"/>
  <c r="BR15"/>
  <c r="J16"/>
  <c r="AD16"/>
  <c r="BB16"/>
  <c r="BV16"/>
  <c r="N17"/>
  <c r="AL17"/>
  <c r="BF17"/>
  <c r="BZ17"/>
  <c r="V18"/>
  <c r="AP18"/>
  <c r="BJ18"/>
  <c r="F19"/>
  <c r="Z19"/>
  <c r="AT19"/>
  <c r="BR19"/>
  <c r="J20"/>
  <c r="AD20"/>
  <c r="BB20"/>
  <c r="BV20"/>
  <c r="N21"/>
  <c r="AL21"/>
  <c r="BF21"/>
  <c r="BZ21"/>
  <c r="V22"/>
  <c r="AP22"/>
  <c r="BJ22"/>
  <c r="F23"/>
  <c r="Z23"/>
  <c r="AT23"/>
  <c r="BR23"/>
  <c r="J24"/>
  <c r="AD24"/>
  <c r="BB24"/>
  <c r="BV24"/>
  <c r="N25"/>
  <c r="AL25"/>
  <c r="BF25"/>
  <c r="BZ25"/>
  <c r="V26"/>
  <c r="AP26"/>
  <c r="BJ26"/>
  <c r="F27"/>
  <c r="Z27"/>
  <c r="AT27"/>
  <c r="BR27"/>
  <c r="J28"/>
  <c r="AD28"/>
  <c r="BB28"/>
  <c r="BV28"/>
  <c r="N29"/>
  <c r="AL29"/>
  <c r="BF29"/>
  <c r="BZ29"/>
  <c r="V30"/>
  <c r="AP30"/>
  <c r="BJ30"/>
  <c r="F31"/>
  <c r="Z31"/>
  <c r="AT31"/>
  <c r="BR31"/>
  <c r="J32"/>
  <c r="AD32"/>
  <c r="BB32"/>
  <c r="BV32"/>
  <c r="N33"/>
  <c r="AL33"/>
  <c r="BF33"/>
  <c r="BZ33"/>
  <c r="V34"/>
  <c r="AP34"/>
  <c r="BJ34"/>
  <c r="F35"/>
  <c r="Z35"/>
  <c r="AT35"/>
  <c r="BR35"/>
  <c r="J36"/>
  <c r="AD36"/>
  <c r="BB36"/>
  <c r="BV36"/>
  <c r="N37"/>
  <c r="AL37"/>
  <c r="BF37"/>
  <c r="BZ37"/>
  <c r="V38"/>
  <c r="AP38"/>
  <c r="BJ38"/>
  <c r="F39"/>
  <c r="Z39"/>
  <c r="AT39"/>
  <c r="BR39"/>
  <c r="J40"/>
  <c r="AD40"/>
  <c r="BB40"/>
  <c r="BV40"/>
  <c r="N41"/>
  <c r="AL41"/>
  <c r="BF41"/>
  <c r="BZ41"/>
  <c r="V42"/>
  <c r="AP42"/>
  <c r="BJ42"/>
  <c r="F43"/>
  <c r="Z43"/>
  <c r="I12"/>
  <c r="AG12"/>
  <c r="BA12"/>
  <c r="BU12"/>
  <c r="Q13"/>
  <c r="AK13"/>
  <c r="BE13"/>
  <c r="CC13"/>
  <c r="U14"/>
  <c r="AO14"/>
  <c r="BM14"/>
  <c r="E15"/>
  <c r="Y15"/>
  <c r="AW15"/>
  <c r="BQ15"/>
  <c r="I16"/>
  <c r="AG16"/>
  <c r="BA16"/>
  <c r="BU16"/>
  <c r="Q17"/>
  <c r="AK17"/>
  <c r="BE17"/>
  <c r="CC17"/>
  <c r="U18"/>
  <c r="AO18"/>
  <c r="BM18"/>
  <c r="E19"/>
  <c r="Y19"/>
  <c r="AW19"/>
  <c r="BQ19"/>
  <c r="I20"/>
  <c r="AG20"/>
  <c r="BA20"/>
  <c r="BU20"/>
  <c r="Q21"/>
  <c r="AK21"/>
  <c r="BE21"/>
  <c r="CC21"/>
  <c r="U22"/>
  <c r="AO22"/>
  <c r="BM22"/>
  <c r="E23"/>
  <c r="Y23"/>
  <c r="X12"/>
  <c r="AR12"/>
  <c r="BL12"/>
  <c r="H13"/>
  <c r="AB13"/>
  <c r="AV13"/>
  <c r="BT13"/>
  <c r="L14"/>
  <c r="AF14"/>
  <c r="BD14"/>
  <c r="BX14"/>
  <c r="C12"/>
  <c r="AA12"/>
  <c r="AU12"/>
  <c r="BO12"/>
  <c r="K13"/>
  <c r="AE13"/>
  <c r="AY13"/>
  <c r="BW13"/>
  <c r="O14"/>
  <c r="AI14"/>
  <c r="BG14"/>
  <c r="CA14"/>
  <c r="S15"/>
  <c r="AQ15"/>
  <c r="BK15"/>
  <c r="C16"/>
  <c r="AA16"/>
  <c r="AU16"/>
  <c r="BO16"/>
  <c r="K17"/>
  <c r="AE17"/>
  <c r="AY17"/>
  <c r="BW17"/>
  <c r="O18"/>
  <c r="AI18"/>
  <c r="BG18"/>
  <c r="CA18"/>
  <c r="S19"/>
  <c r="AQ19"/>
  <c r="BK19"/>
  <c r="C20"/>
  <c r="AA20"/>
  <c r="AU20"/>
  <c r="BO20"/>
  <c r="K21"/>
  <c r="AE21"/>
  <c r="AY21"/>
  <c r="BW21"/>
  <c r="O22"/>
  <c r="AI22"/>
  <c r="BG22"/>
  <c r="CA22"/>
  <c r="S23"/>
  <c r="AQ23"/>
  <c r="BK23"/>
  <c r="C24"/>
  <c r="AA24"/>
  <c r="AU24"/>
  <c r="BO24"/>
  <c r="K25"/>
  <c r="AE25"/>
  <c r="AY25"/>
  <c r="BW25"/>
  <c r="O26"/>
  <c r="AI26"/>
  <c r="BG26"/>
  <c r="CA26"/>
  <c r="S27"/>
  <c r="AQ27"/>
  <c r="BK27"/>
  <c r="C28"/>
  <c r="AA28"/>
  <c r="AU28"/>
  <c r="BO28"/>
  <c r="K29"/>
  <c r="AE29"/>
  <c r="AY29"/>
  <c r="BW29"/>
  <c r="O30"/>
  <c r="AI30"/>
  <c r="BG30"/>
  <c r="CA30"/>
  <c r="S31"/>
  <c r="AQ31"/>
  <c r="BG31"/>
  <c r="BW31"/>
  <c r="K32"/>
  <c r="AA32"/>
  <c r="AQ32"/>
  <c r="BG32"/>
  <c r="BW32"/>
  <c r="K33"/>
  <c r="AA33"/>
  <c r="AQ33"/>
  <c r="BG33"/>
  <c r="BW33"/>
  <c r="K34"/>
  <c r="AA34"/>
  <c r="AQ34"/>
  <c r="BG34"/>
  <c r="BW34"/>
  <c r="K35"/>
  <c r="AA35"/>
  <c r="AQ35"/>
  <c r="BG35"/>
  <c r="BW35"/>
  <c r="K36"/>
  <c r="AA36"/>
  <c r="AQ36"/>
  <c r="BG36"/>
  <c r="BW36"/>
  <c r="K37"/>
  <c r="AA37"/>
  <c r="AQ37"/>
  <c r="BG37"/>
  <c r="BW37"/>
  <c r="K38"/>
  <c r="AA38"/>
  <c r="AQ38"/>
  <c r="BG38"/>
  <c r="BW38"/>
  <c r="K39"/>
  <c r="AA39"/>
  <c r="AQ39"/>
  <c r="BG39"/>
  <c r="BW39"/>
  <c r="K40"/>
  <c r="AA40"/>
  <c r="AQ40"/>
  <c r="BG40"/>
  <c r="BW40"/>
  <c r="K41"/>
  <c r="AA41"/>
  <c r="AQ41"/>
  <c r="BG41"/>
  <c r="BW41"/>
  <c r="K42"/>
  <c r="AA42"/>
  <c r="AQ42"/>
  <c r="BG42"/>
  <c r="BW42"/>
  <c r="K43"/>
  <c r="AA43"/>
  <c r="AB15"/>
  <c r="L16"/>
  <c r="BX16"/>
  <c r="BH17"/>
  <c r="AR18"/>
  <c r="AB19"/>
  <c r="L20"/>
  <c r="BX20"/>
  <c r="BH21"/>
  <c r="AR22"/>
  <c r="AB23"/>
  <c r="BH23"/>
  <c r="L24"/>
  <c r="AR24"/>
  <c r="BX24"/>
  <c r="AB25"/>
  <c r="BH25"/>
  <c r="L26"/>
  <c r="AR26"/>
  <c r="BX26"/>
  <c r="AB27"/>
  <c r="BH27"/>
  <c r="L28"/>
  <c r="AR28"/>
  <c r="BX28"/>
  <c r="AB29"/>
  <c r="BH29"/>
  <c r="L30"/>
  <c r="AR30"/>
  <c r="BX30"/>
  <c r="AB31"/>
  <c r="BH31"/>
  <c r="L32"/>
  <c r="AR32"/>
  <c r="BX32"/>
  <c r="AB33"/>
  <c r="BH33"/>
  <c r="L34"/>
  <c r="AR34"/>
  <c r="BX34"/>
  <c r="AB35"/>
  <c r="BH35"/>
  <c r="L36"/>
  <c r="AR36"/>
  <c r="BX36"/>
  <c r="AB37"/>
  <c r="BH37"/>
  <c r="L38"/>
  <c r="AR38"/>
  <c r="BX38"/>
  <c r="AB39"/>
  <c r="BH39"/>
  <c r="L40"/>
  <c r="AR40"/>
  <c r="BX40"/>
  <c r="AB41"/>
  <c r="BH41"/>
  <c r="L42"/>
  <c r="AR42"/>
  <c r="BX42"/>
  <c r="AB43"/>
  <c r="AX43"/>
  <c r="BN43"/>
  <c r="B44"/>
  <c r="R44"/>
  <c r="AH44"/>
  <c r="AX44"/>
  <c r="BN44"/>
  <c r="B45"/>
  <c r="R45"/>
  <c r="AH45"/>
  <c r="AX45"/>
  <c r="BN45"/>
  <c r="B46"/>
  <c r="R46"/>
  <c r="AH46"/>
  <c r="AX46"/>
  <c r="BN46"/>
  <c r="B47"/>
  <c r="R47"/>
  <c r="AH47"/>
  <c r="AX47"/>
  <c r="BN47"/>
  <c r="B48"/>
  <c r="R48"/>
  <c r="AH48"/>
  <c r="AX48"/>
  <c r="BN48"/>
  <c r="B49"/>
  <c r="R49"/>
  <c r="AH49"/>
  <c r="AX49"/>
  <c r="BN49"/>
  <c r="B50"/>
  <c r="R50"/>
  <c r="AH50"/>
  <c r="AX50"/>
  <c r="BN50"/>
  <c r="B51"/>
  <c r="R51"/>
  <c r="AH51"/>
  <c r="AX51"/>
  <c r="BN51"/>
  <c r="B52"/>
  <c r="R52"/>
  <c r="AH52"/>
  <c r="AX52"/>
  <c r="BN52"/>
  <c r="B53"/>
  <c r="R53"/>
  <c r="AH53"/>
  <c r="AX53"/>
  <c r="BN53"/>
  <c r="B54"/>
  <c r="R54"/>
  <c r="AH54"/>
  <c r="AX54"/>
  <c r="BN54"/>
  <c r="B55"/>
  <c r="R55"/>
  <c r="AH55"/>
  <c r="AX55"/>
  <c r="BN55"/>
  <c r="B56"/>
  <c r="R56"/>
  <c r="AH56"/>
  <c r="AX56"/>
  <c r="BN56"/>
  <c r="B57"/>
  <c r="R57"/>
  <c r="AH57"/>
  <c r="AX57"/>
  <c r="BN57"/>
  <c r="B58"/>
  <c r="R58"/>
  <c r="AH58"/>
  <c r="AX58"/>
  <c r="BN58"/>
  <c r="B59"/>
  <c r="R59"/>
  <c r="AH59"/>
  <c r="AX59"/>
  <c r="BN59"/>
  <c r="B60"/>
  <c r="R60"/>
  <c r="AH60"/>
  <c r="AX60"/>
  <c r="BN60"/>
  <c r="B61"/>
  <c r="R61"/>
  <c r="AH61"/>
  <c r="AX61"/>
  <c r="BN61"/>
  <c r="B62"/>
  <c r="R62"/>
  <c r="AH62"/>
  <c r="AX62"/>
  <c r="BN62"/>
  <c r="B63"/>
  <c r="R63"/>
  <c r="AH63"/>
  <c r="AX63"/>
  <c r="BN63"/>
  <c r="B64"/>
  <c r="R64"/>
  <c r="AH64"/>
  <c r="AX64"/>
  <c r="BN64"/>
  <c r="B65"/>
  <c r="R65"/>
  <c r="AH65"/>
  <c r="AX65"/>
  <c r="BN65"/>
  <c r="B66"/>
  <c r="R66"/>
  <c r="AH66"/>
  <c r="AX66"/>
  <c r="BN66"/>
  <c r="B67"/>
  <c r="R67"/>
  <c r="AH67"/>
  <c r="AX67"/>
  <c r="BN67"/>
  <c r="B68"/>
  <c r="R68"/>
  <c r="AH68"/>
  <c r="AX68"/>
  <c r="BN68"/>
  <c r="B69"/>
  <c r="R69"/>
  <c r="AH69"/>
  <c r="AX69"/>
  <c r="BN69"/>
  <c r="B70"/>
  <c r="R70"/>
  <c r="AH70"/>
  <c r="AX70"/>
  <c r="BN70"/>
  <c r="B71"/>
  <c r="R71"/>
  <c r="AH71"/>
  <c r="AX71"/>
  <c r="BN71"/>
  <c r="B72"/>
  <c r="R72"/>
  <c r="AH72"/>
  <c r="AX72"/>
  <c r="BN72"/>
  <c r="B73"/>
  <c r="R73"/>
  <c r="AH73"/>
  <c r="AX73"/>
  <c r="BN73"/>
  <c r="B74"/>
  <c r="R74"/>
  <c r="AH74"/>
  <c r="AX74"/>
  <c r="BN74"/>
  <c r="B75"/>
  <c r="R75"/>
  <c r="AH75"/>
  <c r="AX75"/>
  <c r="BN75"/>
  <c r="B76"/>
  <c r="R76"/>
  <c r="AH76"/>
  <c r="AX76"/>
  <c r="BN76"/>
  <c r="B77"/>
  <c r="R77"/>
  <c r="AH77"/>
  <c r="AX77"/>
  <c r="BN77"/>
  <c r="B78"/>
  <c r="R78"/>
  <c r="AH78"/>
  <c r="AX78"/>
  <c r="BN78"/>
  <c r="B79"/>
  <c r="R79"/>
  <c r="AH79"/>
  <c r="AX79"/>
  <c r="BN79"/>
  <c r="B80"/>
  <c r="R80"/>
  <c r="AH80"/>
  <c r="AX80"/>
  <c r="BN80"/>
  <c r="B81"/>
  <c r="R81"/>
  <c r="AH81"/>
  <c r="AX81"/>
  <c r="BN81"/>
  <c r="B82"/>
  <c r="R82"/>
  <c r="AH82"/>
  <c r="AX82"/>
  <c r="BN82"/>
  <c r="B83"/>
  <c r="R83"/>
  <c r="AH83"/>
  <c r="AX83"/>
  <c r="BN83"/>
  <c r="B84"/>
  <c r="R84"/>
  <c r="AH84"/>
  <c r="AX84"/>
  <c r="BN84"/>
  <c r="B85"/>
  <c r="R85"/>
  <c r="AH85"/>
  <c r="AX85"/>
  <c r="BN85"/>
  <c r="B86"/>
  <c r="R86"/>
  <c r="AH86"/>
  <c r="AX86"/>
  <c r="BN86"/>
  <c r="B87"/>
  <c r="R87"/>
  <c r="AH87"/>
  <c r="AX87"/>
  <c r="BN87"/>
  <c r="B88"/>
  <c r="R88"/>
  <c r="AH88"/>
  <c r="AX88"/>
  <c r="BN88"/>
  <c r="B89"/>
  <c r="R89"/>
  <c r="AH89"/>
  <c r="AX89"/>
  <c r="BN89"/>
  <c r="B90"/>
  <c r="R90"/>
  <c r="AH90"/>
  <c r="AX90"/>
  <c r="BN90"/>
  <c r="B91"/>
  <c r="R91"/>
  <c r="AH91"/>
  <c r="AX91"/>
  <c r="BN91"/>
  <c r="B92"/>
  <c r="R92"/>
  <c r="AH92"/>
  <c r="AX92"/>
  <c r="BN92"/>
  <c r="B93"/>
  <c r="R93"/>
  <c r="AH93"/>
  <c r="AX93"/>
  <c r="BN93"/>
  <c r="B94"/>
  <c r="R94"/>
  <c r="AH94"/>
  <c r="AX94"/>
  <c r="BN94"/>
  <c r="B95"/>
  <c r="R95"/>
  <c r="AH95"/>
  <c r="AX95"/>
  <c r="BN95"/>
  <c r="B96"/>
  <c r="R96"/>
  <c r="AH96"/>
  <c r="AX96"/>
  <c r="BN96"/>
  <c r="B97"/>
  <c r="R97"/>
  <c r="AH97"/>
  <c r="AX97"/>
  <c r="BN97"/>
  <c r="B98"/>
  <c r="R98"/>
  <c r="AH98"/>
  <c r="AX98"/>
  <c r="BN98"/>
  <c r="B99"/>
  <c r="R99"/>
  <c r="AH99"/>
  <c r="AX99"/>
  <c r="BN99"/>
  <c r="X15"/>
  <c r="H16"/>
  <c r="BT16"/>
  <c r="BD17"/>
  <c r="AN18"/>
  <c r="X19"/>
  <c r="H20"/>
  <c r="BT20"/>
  <c r="BD21"/>
  <c r="AN22"/>
  <c r="X23"/>
  <c r="BE23"/>
  <c r="I24"/>
  <c r="AO24"/>
  <c r="BU24"/>
  <c r="Y25"/>
  <c r="BE25"/>
  <c r="I26"/>
  <c r="AO26"/>
  <c r="BU26"/>
  <c r="Y27"/>
  <c r="BE27"/>
  <c r="I28"/>
  <c r="AO28"/>
  <c r="BU28"/>
  <c r="Y29"/>
  <c r="BE29"/>
  <c r="I30"/>
  <c r="AO30"/>
  <c r="BU30"/>
  <c r="Y31"/>
  <c r="BE31"/>
  <c r="I32"/>
  <c r="AO32"/>
  <c r="BU32"/>
  <c r="Y33"/>
  <c r="BE33"/>
  <c r="I34"/>
  <c r="AO34"/>
  <c r="BU34"/>
  <c r="Y35"/>
  <c r="BE35"/>
  <c r="I36"/>
  <c r="AO36"/>
  <c r="BU36"/>
  <c r="Y37"/>
  <c r="BE37"/>
  <c r="I38"/>
  <c r="AO38"/>
  <c r="BU38"/>
  <c r="Y39"/>
  <c r="BE39"/>
  <c r="I40"/>
  <c r="AO40"/>
  <c r="BU40"/>
  <c r="Y41"/>
  <c r="BE41"/>
  <c r="I42"/>
  <c r="AO42"/>
  <c r="BU42"/>
  <c r="Y43"/>
  <c r="AW43"/>
  <c r="BM43"/>
  <c r="CC43"/>
  <c r="Q44"/>
  <c r="AG44"/>
  <c r="AW44"/>
  <c r="BM44"/>
  <c r="CC44"/>
  <c r="Q45"/>
  <c r="AG45"/>
  <c r="AW45"/>
  <c r="BM45"/>
  <c r="CC45"/>
  <c r="Q46"/>
  <c r="AG46"/>
  <c r="AW46"/>
  <c r="BM46"/>
  <c r="CC46"/>
  <c r="Q47"/>
  <c r="AG47"/>
  <c r="AW47"/>
  <c r="BM47"/>
  <c r="CC47"/>
  <c r="Q48"/>
  <c r="AG48"/>
  <c r="AW48"/>
  <c r="BM48"/>
  <c r="CC48"/>
  <c r="Q49"/>
  <c r="AG49"/>
  <c r="AW49"/>
  <c r="BM49"/>
  <c r="CC49"/>
  <c r="Q50"/>
  <c r="AG50"/>
  <c r="AW50"/>
  <c r="BM50"/>
  <c r="CC50"/>
  <c r="Q51"/>
  <c r="AG51"/>
  <c r="AW51"/>
  <c r="BM51"/>
  <c r="CC51"/>
  <c r="Q52"/>
  <c r="AG52"/>
  <c r="AW52"/>
  <c r="BM52"/>
  <c r="CC52"/>
  <c r="Q53"/>
  <c r="AG53"/>
  <c r="AW53"/>
  <c r="BM53"/>
  <c r="CC53"/>
  <c r="Q54"/>
  <c r="AG54"/>
  <c r="AW54"/>
  <c r="BM54"/>
  <c r="CC54"/>
  <c r="Q55"/>
  <c r="AG55"/>
  <c r="AW55"/>
  <c r="BM55"/>
  <c r="CC55"/>
  <c r="Q56"/>
  <c r="AG56"/>
  <c r="AW56"/>
  <c r="BM56"/>
  <c r="CC56"/>
  <c r="Q57"/>
  <c r="AG57"/>
  <c r="AW57"/>
  <c r="BM57"/>
  <c r="CC57"/>
  <c r="Q58"/>
  <c r="AG58"/>
  <c r="AW58"/>
  <c r="BM58"/>
  <c r="CC58"/>
  <c r="Q59"/>
  <c r="AG59"/>
  <c r="AW59"/>
  <c r="BM59"/>
  <c r="CC59"/>
  <c r="Q60"/>
  <c r="AG60"/>
  <c r="AW60"/>
  <c r="BM60"/>
  <c r="CC60"/>
  <c r="Q61"/>
  <c r="AG61"/>
  <c r="AW61"/>
  <c r="BM61"/>
  <c r="CC61"/>
  <c r="Q62"/>
  <c r="AG62"/>
  <c r="AW62"/>
  <c r="BM62"/>
  <c r="CC62"/>
  <c r="Q63"/>
  <c r="AG63"/>
  <c r="AW63"/>
  <c r="BM63"/>
  <c r="CC63"/>
  <c r="Q64"/>
  <c r="AG64"/>
  <c r="AW64"/>
  <c r="BM64"/>
  <c r="CC64"/>
  <c r="Q65"/>
  <c r="AG65"/>
  <c r="AW65"/>
  <c r="BM65"/>
  <c r="CC65"/>
  <c r="Q66"/>
  <c r="AG66"/>
  <c r="AW66"/>
  <c r="BM66"/>
  <c r="CC66"/>
  <c r="Q67"/>
  <c r="AG67"/>
  <c r="AW67"/>
  <c r="BM67"/>
  <c r="CC67"/>
  <c r="Q68"/>
  <c r="AG68"/>
  <c r="AW68"/>
  <c r="BM68"/>
  <c r="CC68"/>
  <c r="Q69"/>
  <c r="AG69"/>
  <c r="AW69"/>
  <c r="BM69"/>
  <c r="CC69"/>
  <c r="Q70"/>
  <c r="AG70"/>
  <c r="AW70"/>
  <c r="BM70"/>
  <c r="CC70"/>
  <c r="Q71"/>
  <c r="AG71"/>
  <c r="AW71"/>
  <c r="BM71"/>
  <c r="CC71"/>
  <c r="Q72"/>
  <c r="AG72"/>
  <c r="AW72"/>
  <c r="BM72"/>
  <c r="CC72"/>
  <c r="Q73"/>
  <c r="AG73"/>
  <c r="AW73"/>
  <c r="BM73"/>
  <c r="CC73"/>
  <c r="Q74"/>
  <c r="AG74"/>
  <c r="AW74"/>
  <c r="BM74"/>
  <c r="CC74"/>
  <c r="Q75"/>
  <c r="AG75"/>
  <c r="AW75"/>
  <c r="BM75"/>
  <c r="CC75"/>
  <c r="Q76"/>
  <c r="AG76"/>
  <c r="AW76"/>
  <c r="BM76"/>
  <c r="CC76"/>
  <c r="Q77"/>
  <c r="AG77"/>
  <c r="AW77"/>
  <c r="BM77"/>
  <c r="CC77"/>
  <c r="Q78"/>
  <c r="AG78"/>
  <c r="AW78"/>
  <c r="BM78"/>
  <c r="CC78"/>
  <c r="Q79"/>
  <c r="AG79"/>
  <c r="AW79"/>
  <c r="BM79"/>
  <c r="CC79"/>
  <c r="Q80"/>
  <c r="AG80"/>
  <c r="AW80"/>
  <c r="BM80"/>
  <c r="CC80"/>
  <c r="Q81"/>
  <c r="AG81"/>
  <c r="AW81"/>
  <c r="BM81"/>
  <c r="CC81"/>
  <c r="Q82"/>
  <c r="AG82"/>
  <c r="T15"/>
  <c r="D16"/>
  <c r="BP16"/>
  <c r="AZ17"/>
  <c r="AJ18"/>
  <c r="T19"/>
  <c r="D20"/>
  <c r="BP20"/>
  <c r="AZ21"/>
  <c r="AJ22"/>
  <c r="T23"/>
  <c r="BD23"/>
  <c r="F12"/>
  <c r="Z12"/>
  <c r="AT12"/>
  <c r="BR12"/>
  <c r="J13"/>
  <c r="AD13"/>
  <c r="BB13"/>
  <c r="BV13"/>
  <c r="N14"/>
  <c r="AL14"/>
  <c r="BF14"/>
  <c r="BZ14"/>
  <c r="V15"/>
  <c r="AP15"/>
  <c r="BJ15"/>
  <c r="F16"/>
  <c r="Z16"/>
  <c r="AT16"/>
  <c r="BR16"/>
  <c r="J17"/>
  <c r="AD17"/>
  <c r="BB17"/>
  <c r="BV17"/>
  <c r="N18"/>
  <c r="AL18"/>
  <c r="BF18"/>
  <c r="BZ18"/>
  <c r="V19"/>
  <c r="AP19"/>
  <c r="BJ19"/>
  <c r="F20"/>
  <c r="Z20"/>
  <c r="AT20"/>
  <c r="BR20"/>
  <c r="J21"/>
  <c r="AD21"/>
  <c r="BB21"/>
  <c r="BV21"/>
  <c r="N22"/>
  <c r="AL22"/>
  <c r="BF22"/>
  <c r="BZ22"/>
  <c r="V23"/>
  <c r="AP23"/>
  <c r="BJ23"/>
  <c r="F24"/>
  <c r="Z24"/>
  <c r="AT24"/>
  <c r="BR24"/>
  <c r="J25"/>
  <c r="AD25"/>
  <c r="BB25"/>
  <c r="BV25"/>
  <c r="N26"/>
  <c r="AL26"/>
  <c r="BF26"/>
  <c r="BZ26"/>
  <c r="V27"/>
  <c r="AP27"/>
  <c r="BJ27"/>
  <c r="F28"/>
  <c r="Z28"/>
  <c r="AT28"/>
  <c r="BR28"/>
  <c r="J29"/>
  <c r="AD29"/>
  <c r="BB29"/>
  <c r="BV29"/>
  <c r="N30"/>
  <c r="AL30"/>
  <c r="BF30"/>
  <c r="BZ30"/>
  <c r="V31"/>
  <c r="AP31"/>
  <c r="BJ31"/>
  <c r="F32"/>
  <c r="Z32"/>
  <c r="AT32"/>
  <c r="BR32"/>
  <c r="J33"/>
  <c r="AD33"/>
  <c r="BB33"/>
  <c r="BV33"/>
  <c r="N34"/>
  <c r="AL34"/>
  <c r="BF34"/>
  <c r="BZ34"/>
  <c r="V35"/>
  <c r="AP35"/>
  <c r="BJ35"/>
  <c r="F36"/>
  <c r="Z36"/>
  <c r="AT36"/>
  <c r="BR36"/>
  <c r="J37"/>
  <c r="AD37"/>
  <c r="BB37"/>
  <c r="BV37"/>
  <c r="N38"/>
  <c r="AL38"/>
  <c r="BF38"/>
  <c r="BZ38"/>
  <c r="V39"/>
  <c r="AP39"/>
  <c r="BJ39"/>
  <c r="F40"/>
  <c r="Z40"/>
  <c r="AT40"/>
  <c r="BR40"/>
  <c r="J41"/>
  <c r="AD41"/>
  <c r="BB41"/>
  <c r="BV41"/>
  <c r="N42"/>
  <c r="AL42"/>
  <c r="BF42"/>
  <c r="BZ42"/>
  <c r="V43"/>
  <c r="E12"/>
  <c r="Y12"/>
  <c r="AW12"/>
  <c r="BQ12"/>
  <c r="I13"/>
  <c r="AG13"/>
  <c r="BA13"/>
  <c r="BU13"/>
  <c r="Q14"/>
  <c r="AK14"/>
  <c r="BE14"/>
  <c r="CC14"/>
  <c r="U15"/>
  <c r="AO15"/>
  <c r="BM15"/>
  <c r="E16"/>
  <c r="Y16"/>
  <c r="AW16"/>
  <c r="BQ16"/>
  <c r="I17"/>
  <c r="AG17"/>
  <c r="BA17"/>
  <c r="BU17"/>
  <c r="Q18"/>
  <c r="AK18"/>
  <c r="BE18"/>
  <c r="CC18"/>
  <c r="U19"/>
  <c r="AO19"/>
  <c r="BM19"/>
  <c r="E20"/>
  <c r="Y20"/>
  <c r="AW20"/>
  <c r="BQ20"/>
  <c r="I21"/>
  <c r="AG21"/>
  <c r="BA21"/>
  <c r="BU21"/>
  <c r="Q22"/>
  <c r="AK22"/>
  <c r="BE22"/>
  <c r="CC22"/>
  <c r="U23"/>
  <c r="P12"/>
  <c r="AN12"/>
  <c r="BH12"/>
  <c r="CB12"/>
  <c r="X13"/>
  <c r="AR13"/>
  <c r="BL13"/>
  <c r="H14"/>
  <c r="AB14"/>
  <c r="AV14"/>
  <c r="BT14"/>
  <c r="L15"/>
  <c r="S12"/>
  <c r="AQ12"/>
  <c r="BK12"/>
  <c r="C13"/>
  <c r="AA13"/>
  <c r="AU13"/>
  <c r="BO13"/>
  <c r="K14"/>
  <c r="AE14"/>
  <c r="AY14"/>
  <c r="BW14"/>
  <c r="O15"/>
  <c r="AI15"/>
  <c r="BG15"/>
  <c r="CA15"/>
  <c r="S16"/>
  <c r="AQ16"/>
  <c r="BK16"/>
  <c r="C17"/>
  <c r="AA17"/>
  <c r="AU17"/>
  <c r="BO17"/>
  <c r="K18"/>
  <c r="AE18"/>
  <c r="AY18"/>
  <c r="BW18"/>
  <c r="O19"/>
  <c r="AI19"/>
  <c r="BG19"/>
  <c r="CA19"/>
  <c r="S20"/>
  <c r="AQ20"/>
  <c r="BK20"/>
  <c r="C21"/>
  <c r="AA21"/>
  <c r="AU21"/>
  <c r="BO21"/>
  <c r="K22"/>
  <c r="AE22"/>
  <c r="AY22"/>
  <c r="BW22"/>
  <c r="O23"/>
  <c r="AI23"/>
  <c r="BG23"/>
  <c r="CA23"/>
  <c r="S24"/>
  <c r="AQ24"/>
  <c r="BK24"/>
  <c r="C25"/>
  <c r="AA25"/>
  <c r="AU25"/>
  <c r="BO25"/>
  <c r="K26"/>
  <c r="AE26"/>
  <c r="AY26"/>
  <c r="BW26"/>
  <c r="O27"/>
  <c r="AI27"/>
  <c r="BG27"/>
  <c r="CA27"/>
  <c r="S28"/>
  <c r="AQ28"/>
  <c r="BK28"/>
  <c r="C29"/>
  <c r="AA29"/>
  <c r="AU29"/>
  <c r="BO29"/>
  <c r="K30"/>
  <c r="AE30"/>
  <c r="AY30"/>
  <c r="BW30"/>
  <c r="O31"/>
  <c r="AI31"/>
  <c r="BC31"/>
  <c r="BS31"/>
  <c r="G32"/>
  <c r="W32"/>
  <c r="AM32"/>
  <c r="BC32"/>
  <c r="BS32"/>
  <c r="G33"/>
  <c r="W33"/>
  <c r="AM33"/>
  <c r="BC33"/>
  <c r="BS33"/>
  <c r="G34"/>
  <c r="W34"/>
  <c r="AM34"/>
  <c r="BC34"/>
  <c r="BS34"/>
  <c r="G35"/>
  <c r="W35"/>
  <c r="AM35"/>
  <c r="BC35"/>
  <c r="BS35"/>
  <c r="G36"/>
  <c r="W36"/>
  <c r="AM36"/>
  <c r="BC36"/>
  <c r="BS36"/>
  <c r="G37"/>
  <c r="W37"/>
  <c r="AM37"/>
  <c r="BC37"/>
  <c r="BS37"/>
  <c r="G38"/>
  <c r="W38"/>
  <c r="AM38"/>
  <c r="BC38"/>
  <c r="BS38"/>
  <c r="G39"/>
  <c r="W39"/>
  <c r="AM39"/>
  <c r="BC39"/>
  <c r="BS39"/>
  <c r="G40"/>
  <c r="W40"/>
  <c r="AM40"/>
  <c r="BC40"/>
  <c r="BS40"/>
  <c r="G41"/>
  <c r="W41"/>
  <c r="AM41"/>
  <c r="BC41"/>
  <c r="BS41"/>
  <c r="G42"/>
  <c r="W42"/>
  <c r="AM42"/>
  <c r="BC42"/>
  <c r="BS42"/>
  <c r="G43"/>
  <c r="W43"/>
  <c r="AM43"/>
  <c r="BX15"/>
  <c r="BH16"/>
  <c r="AR17"/>
  <c r="AB18"/>
  <c r="L19"/>
  <c r="BX19"/>
  <c r="BH20"/>
  <c r="AR21"/>
  <c r="AB22"/>
  <c r="L23"/>
  <c r="AZ23"/>
  <c r="D24"/>
  <c r="AJ24"/>
  <c r="BP24"/>
  <c r="T25"/>
  <c r="AZ25"/>
  <c r="D26"/>
  <c r="AJ26"/>
  <c r="BP26"/>
  <c r="T27"/>
  <c r="AZ27"/>
  <c r="D28"/>
  <c r="AJ28"/>
  <c r="BP28"/>
  <c r="T29"/>
  <c r="AZ29"/>
  <c r="D30"/>
  <c r="AJ30"/>
  <c r="BP30"/>
  <c r="T31"/>
  <c r="AZ31"/>
  <c r="D32"/>
  <c r="AJ32"/>
  <c r="BP32"/>
  <c r="T33"/>
  <c r="AZ33"/>
  <c r="D34"/>
  <c r="AJ34"/>
  <c r="BP34"/>
  <c r="T35"/>
  <c r="AZ35"/>
  <c r="D36"/>
  <c r="AJ36"/>
  <c r="BP36"/>
  <c r="T37"/>
  <c r="AZ37"/>
  <c r="D38"/>
  <c r="AJ38"/>
  <c r="BP38"/>
  <c r="T39"/>
  <c r="AZ39"/>
  <c r="D40"/>
  <c r="AJ40"/>
  <c r="BP40"/>
  <c r="T41"/>
  <c r="AZ41"/>
  <c r="D42"/>
  <c r="AJ42"/>
  <c r="BP42"/>
  <c r="T43"/>
  <c r="AT43"/>
  <c r="BJ43"/>
  <c r="BZ43"/>
  <c r="N44"/>
  <c r="AD44"/>
  <c r="AT44"/>
  <c r="BJ44"/>
  <c r="BZ44"/>
  <c r="N45"/>
  <c r="AD45"/>
  <c r="AT45"/>
  <c r="BJ45"/>
  <c r="BZ45"/>
  <c r="N46"/>
  <c r="AD46"/>
  <c r="AT46"/>
  <c r="BJ46"/>
  <c r="BZ46"/>
  <c r="N47"/>
  <c r="AD47"/>
  <c r="AT47"/>
  <c r="BJ47"/>
  <c r="BZ47"/>
  <c r="N48"/>
  <c r="AD48"/>
  <c r="AT48"/>
  <c r="BJ48"/>
  <c r="BZ48"/>
  <c r="N49"/>
  <c r="AD49"/>
  <c r="AT49"/>
  <c r="BJ49"/>
  <c r="BZ49"/>
  <c r="N50"/>
  <c r="AD50"/>
  <c r="AT50"/>
  <c r="BJ50"/>
  <c r="BZ50"/>
  <c r="N51"/>
  <c r="AD51"/>
  <c r="AT51"/>
  <c r="BJ51"/>
  <c r="BZ51"/>
  <c r="N52"/>
  <c r="AD52"/>
  <c r="AT52"/>
  <c r="BJ52"/>
  <c r="BZ52"/>
  <c r="N53"/>
  <c r="AD53"/>
  <c r="AT53"/>
  <c r="BJ53"/>
  <c r="BZ53"/>
  <c r="N54"/>
  <c r="AD54"/>
  <c r="AT54"/>
  <c r="BJ54"/>
  <c r="BZ54"/>
  <c r="N55"/>
  <c r="AD55"/>
  <c r="AT55"/>
  <c r="BJ55"/>
  <c r="BZ55"/>
  <c r="N56"/>
  <c r="AD56"/>
  <c r="AT56"/>
  <c r="BJ56"/>
  <c r="BZ56"/>
  <c r="N57"/>
  <c r="AD57"/>
  <c r="AT57"/>
  <c r="BJ57"/>
  <c r="BZ57"/>
  <c r="N58"/>
  <c r="AD58"/>
  <c r="AT58"/>
  <c r="BJ58"/>
  <c r="BZ58"/>
  <c r="N59"/>
  <c r="AD59"/>
  <c r="AT59"/>
  <c r="BJ59"/>
  <c r="BZ59"/>
  <c r="N60"/>
  <c r="AD60"/>
  <c r="AT60"/>
  <c r="BJ60"/>
  <c r="BZ60"/>
  <c r="N61"/>
  <c r="AD61"/>
  <c r="AT61"/>
  <c r="BJ61"/>
  <c r="BZ61"/>
  <c r="N62"/>
  <c r="AD62"/>
  <c r="AT62"/>
  <c r="BJ62"/>
  <c r="BZ62"/>
  <c r="N63"/>
  <c r="AD63"/>
  <c r="AT63"/>
  <c r="BJ63"/>
  <c r="BZ63"/>
  <c r="N64"/>
  <c r="AD64"/>
  <c r="AT64"/>
  <c r="BJ64"/>
  <c r="BZ64"/>
  <c r="N65"/>
  <c r="AD65"/>
  <c r="AT65"/>
  <c r="BJ65"/>
  <c r="BZ65"/>
  <c r="N66"/>
  <c r="AD66"/>
  <c r="AT66"/>
  <c r="BJ66"/>
  <c r="BZ66"/>
  <c r="N67"/>
  <c r="AD67"/>
  <c r="AT67"/>
  <c r="BJ67"/>
  <c r="BZ67"/>
  <c r="N68"/>
  <c r="AD68"/>
  <c r="AT68"/>
  <c r="BJ68"/>
  <c r="BZ68"/>
  <c r="N69"/>
  <c r="AD69"/>
  <c r="AT69"/>
  <c r="BJ69"/>
  <c r="BZ69"/>
  <c r="N70"/>
  <c r="AD70"/>
  <c r="AT70"/>
  <c r="BJ70"/>
  <c r="BZ70"/>
  <c r="N71"/>
  <c r="AD71"/>
  <c r="AT71"/>
  <c r="BJ71"/>
  <c r="BZ71"/>
  <c r="N72"/>
  <c r="AD72"/>
  <c r="AT72"/>
  <c r="BJ72"/>
  <c r="BZ72"/>
  <c r="N73"/>
  <c r="AD73"/>
  <c r="AT73"/>
  <c r="BJ73"/>
  <c r="BZ73"/>
  <c r="N74"/>
  <c r="AD74"/>
  <c r="AT74"/>
  <c r="BJ74"/>
  <c r="BZ74"/>
  <c r="N75"/>
  <c r="AD75"/>
  <c r="AT75"/>
  <c r="BJ75"/>
  <c r="BZ75"/>
  <c r="N76"/>
  <c r="AD76"/>
  <c r="AT76"/>
  <c r="BJ76"/>
  <c r="BZ76"/>
  <c r="N77"/>
  <c r="AD77"/>
  <c r="AT77"/>
  <c r="BJ77"/>
  <c r="BZ77"/>
  <c r="N78"/>
  <c r="AD78"/>
  <c r="AT78"/>
  <c r="BJ78"/>
  <c r="BZ78"/>
  <c r="N79"/>
  <c r="AD79"/>
  <c r="AT79"/>
  <c r="BJ79"/>
  <c r="BZ79"/>
  <c r="N80"/>
  <c r="AD80"/>
  <c r="AT80"/>
  <c r="BJ80"/>
  <c r="BZ80"/>
  <c r="N81"/>
  <c r="AD81"/>
  <c r="AT81"/>
  <c r="BJ81"/>
  <c r="BZ81"/>
  <c r="N82"/>
  <c r="AD82"/>
  <c r="AT82"/>
  <c r="BJ82"/>
  <c r="BZ82"/>
  <c r="N83"/>
  <c r="AD83"/>
  <c r="AT83"/>
  <c r="BJ83"/>
  <c r="BZ83"/>
  <c r="N84"/>
  <c r="AD84"/>
  <c r="AT84"/>
  <c r="BJ84"/>
  <c r="BZ84"/>
  <c r="N85"/>
  <c r="AD85"/>
  <c r="AT85"/>
  <c r="BJ85"/>
  <c r="BZ85"/>
  <c r="N86"/>
  <c r="AD86"/>
  <c r="AT86"/>
  <c r="BJ86"/>
  <c r="BZ86"/>
  <c r="N87"/>
  <c r="AD87"/>
  <c r="AT87"/>
  <c r="BJ87"/>
  <c r="BZ87"/>
  <c r="N88"/>
  <c r="AD88"/>
  <c r="AT88"/>
  <c r="BJ88"/>
  <c r="BZ88"/>
  <c r="N89"/>
  <c r="AD89"/>
  <c r="AT89"/>
  <c r="BJ89"/>
  <c r="BZ89"/>
  <c r="N90"/>
  <c r="AD90"/>
  <c r="AT90"/>
  <c r="BJ90"/>
  <c r="BZ90"/>
  <c r="N91"/>
  <c r="AD91"/>
  <c r="AT91"/>
  <c r="BJ91"/>
  <c r="BZ91"/>
  <c r="N92"/>
  <c r="AD92"/>
  <c r="AT92"/>
  <c r="BJ92"/>
  <c r="BZ92"/>
  <c r="N93"/>
  <c r="AD93"/>
  <c r="AT93"/>
  <c r="BJ93"/>
  <c r="BZ93"/>
  <c r="N94"/>
  <c r="AD94"/>
  <c r="AT94"/>
  <c r="BJ94"/>
  <c r="BZ94"/>
  <c r="N95"/>
  <c r="AD95"/>
  <c r="AT95"/>
  <c r="BJ95"/>
  <c r="BZ95"/>
  <c r="N96"/>
  <c r="AD96"/>
  <c r="AT96"/>
  <c r="BJ96"/>
  <c r="BZ96"/>
  <c r="N97"/>
  <c r="AD97"/>
  <c r="AT97"/>
  <c r="BJ97"/>
  <c r="BZ97"/>
  <c r="N98"/>
  <c r="AD98"/>
  <c r="AT98"/>
  <c r="BJ98"/>
  <c r="BZ98"/>
  <c r="N99"/>
  <c r="AD99"/>
  <c r="AT99"/>
  <c r="BJ99"/>
  <c r="BZ99"/>
  <c r="BT15"/>
  <c r="BD16"/>
  <c r="AN17"/>
  <c r="X18"/>
  <c r="H19"/>
  <c r="BT19"/>
  <c r="BD20"/>
  <c r="AN21"/>
  <c r="X22"/>
  <c r="H23"/>
  <c r="AW23"/>
  <c r="CC23"/>
  <c r="AG24"/>
  <c r="BM24"/>
  <c r="Q25"/>
  <c r="AW25"/>
  <c r="CC25"/>
  <c r="AG26"/>
  <c r="BM26"/>
  <c r="Q27"/>
  <c r="AW27"/>
  <c r="CC27"/>
  <c r="AG28"/>
  <c r="BM28"/>
  <c r="Q29"/>
  <c r="AW29"/>
  <c r="CC29"/>
  <c r="AG30"/>
  <c r="BM30"/>
  <c r="Q31"/>
  <c r="AW31"/>
  <c r="CC31"/>
  <c r="AG32"/>
  <c r="BM32"/>
  <c r="Q33"/>
  <c r="AW33"/>
  <c r="CC33"/>
  <c r="AG34"/>
  <c r="BM34"/>
  <c r="Q35"/>
  <c r="AW35"/>
  <c r="CC35"/>
  <c r="AG36"/>
  <c r="BM36"/>
  <c r="Q37"/>
  <c r="AW37"/>
  <c r="CC37"/>
  <c r="AG38"/>
  <c r="BM38"/>
  <c r="Q39"/>
  <c r="AW39"/>
  <c r="CC39"/>
  <c r="AG40"/>
  <c r="BM40"/>
  <c r="Q41"/>
  <c r="AW41"/>
  <c r="CC41"/>
  <c r="AG42"/>
  <c r="BM42"/>
  <c r="Q43"/>
  <c r="AS43"/>
  <c r="BI43"/>
  <c r="BY43"/>
  <c r="M44"/>
  <c r="AC44"/>
  <c r="AS44"/>
  <c r="BI44"/>
  <c r="BY44"/>
  <c r="M45"/>
  <c r="AC45"/>
  <c r="AS45"/>
  <c r="BI45"/>
  <c r="BY45"/>
  <c r="M46"/>
  <c r="AC46"/>
  <c r="AS46"/>
  <c r="BI46"/>
  <c r="BY46"/>
  <c r="M47"/>
  <c r="AC47"/>
  <c r="AS47"/>
  <c r="BI47"/>
  <c r="BY47"/>
  <c r="M48"/>
  <c r="AC48"/>
  <c r="AS48"/>
  <c r="BI48"/>
  <c r="BY48"/>
  <c r="M49"/>
  <c r="AC49"/>
  <c r="AS49"/>
  <c r="BI49"/>
  <c r="BY49"/>
  <c r="M50"/>
  <c r="AC50"/>
  <c r="AS50"/>
  <c r="BI50"/>
  <c r="BY50"/>
  <c r="M51"/>
  <c r="AC51"/>
  <c r="AS51"/>
  <c r="BI51"/>
  <c r="BY51"/>
  <c r="M52"/>
  <c r="AC52"/>
  <c r="AS52"/>
  <c r="BI52"/>
  <c r="BY52"/>
  <c r="M53"/>
  <c r="AC53"/>
  <c r="AS53"/>
  <c r="BI53"/>
  <c r="BY53"/>
  <c r="M54"/>
  <c r="AC54"/>
  <c r="AS54"/>
  <c r="BI54"/>
  <c r="BY54"/>
  <c r="M55"/>
  <c r="AC55"/>
  <c r="AS55"/>
  <c r="BI55"/>
  <c r="BY55"/>
  <c r="M56"/>
  <c r="AC56"/>
  <c r="AS56"/>
  <c r="BI56"/>
  <c r="BY56"/>
  <c r="M57"/>
  <c r="AC57"/>
  <c r="AS57"/>
  <c r="BI57"/>
  <c r="BY57"/>
  <c r="M58"/>
  <c r="AC58"/>
  <c r="AS58"/>
  <c r="BI58"/>
  <c r="BY58"/>
  <c r="M59"/>
  <c r="AC59"/>
  <c r="AS59"/>
  <c r="BI59"/>
  <c r="BY59"/>
  <c r="M60"/>
  <c r="AC60"/>
  <c r="AS60"/>
  <c r="BI60"/>
  <c r="BY60"/>
  <c r="M61"/>
  <c r="AC61"/>
  <c r="AS61"/>
  <c r="BI61"/>
  <c r="BY61"/>
  <c r="M62"/>
  <c r="AC62"/>
  <c r="AS62"/>
  <c r="BI62"/>
  <c r="BY62"/>
  <c r="M63"/>
  <c r="AC63"/>
  <c r="AS63"/>
  <c r="BI63"/>
  <c r="BY63"/>
  <c r="M64"/>
  <c r="AC64"/>
  <c r="AS64"/>
  <c r="BI64"/>
  <c r="BY64"/>
  <c r="M65"/>
  <c r="AC65"/>
  <c r="AS65"/>
  <c r="BI65"/>
  <c r="BY65"/>
  <c r="M66"/>
  <c r="AC66"/>
  <c r="AS66"/>
  <c r="BI66"/>
  <c r="BY66"/>
  <c r="M67"/>
  <c r="AC67"/>
  <c r="AS67"/>
  <c r="BI67"/>
  <c r="BY67"/>
  <c r="M68"/>
  <c r="AC68"/>
  <c r="AS68"/>
  <c r="BI68"/>
  <c r="BY68"/>
  <c r="M69"/>
  <c r="AC69"/>
  <c r="AS69"/>
  <c r="BI69"/>
  <c r="BY69"/>
  <c r="M70"/>
  <c r="AC70"/>
  <c r="AS70"/>
  <c r="BI70"/>
  <c r="BY70"/>
  <c r="M71"/>
  <c r="AC71"/>
  <c r="AS71"/>
  <c r="BI71"/>
  <c r="BY71"/>
  <c r="M72"/>
  <c r="AC72"/>
  <c r="AS72"/>
  <c r="BI72"/>
  <c r="BY72"/>
  <c r="M73"/>
  <c r="AC73"/>
  <c r="AS73"/>
  <c r="BI73"/>
  <c r="BY73"/>
  <c r="M74"/>
  <c r="AC74"/>
  <c r="AS74"/>
  <c r="BI74"/>
  <c r="BY74"/>
  <c r="M75"/>
  <c r="AC75"/>
  <c r="AS75"/>
  <c r="BI75"/>
  <c r="BY75"/>
  <c r="M76"/>
  <c r="AC76"/>
  <c r="AS76"/>
  <c r="BI76"/>
  <c r="BY76"/>
  <c r="M77"/>
  <c r="AC77"/>
  <c r="AS77"/>
  <c r="BI77"/>
  <c r="BY77"/>
  <c r="M78"/>
  <c r="AC78"/>
  <c r="AS78"/>
  <c r="BI78"/>
  <c r="BY78"/>
  <c r="M79"/>
  <c r="AC79"/>
  <c r="AS79"/>
  <c r="BI79"/>
  <c r="BY79"/>
  <c r="M80"/>
  <c r="AC80"/>
  <c r="AS80"/>
  <c r="BI80"/>
  <c r="BY80"/>
  <c r="M81"/>
  <c r="AC81"/>
  <c r="AS81"/>
  <c r="BI81"/>
  <c r="BY81"/>
  <c r="M82"/>
  <c r="AC82"/>
  <c r="AS82"/>
  <c r="BP15"/>
  <c r="AZ16"/>
  <c r="AJ17"/>
  <c r="T18"/>
  <c r="D19"/>
  <c r="BP19"/>
  <c r="AZ20"/>
  <c r="AJ21"/>
  <c r="T22"/>
  <c r="D23"/>
  <c r="AV23"/>
  <c r="CB23"/>
  <c r="V12"/>
  <c r="AP12"/>
  <c r="BJ12"/>
  <c r="F13"/>
  <c r="Z13"/>
  <c r="AT13"/>
  <c r="BR13"/>
  <c r="J14"/>
  <c r="AD14"/>
  <c r="BB14"/>
  <c r="BV14"/>
  <c r="N15"/>
  <c r="AL15"/>
  <c r="BF15"/>
  <c r="BZ15"/>
  <c r="V16"/>
  <c r="AP16"/>
  <c r="BJ16"/>
  <c r="F17"/>
  <c r="Z17"/>
  <c r="AT17"/>
  <c r="BR17"/>
  <c r="J18"/>
  <c r="AD18"/>
  <c r="BB18"/>
  <c r="BV18"/>
  <c r="N19"/>
  <c r="AL19"/>
  <c r="BF19"/>
  <c r="BZ19"/>
  <c r="V20"/>
  <c r="AP20"/>
  <c r="BJ20"/>
  <c r="F21"/>
  <c r="Z21"/>
  <c r="AT21"/>
  <c r="BR21"/>
  <c r="J22"/>
  <c r="AD22"/>
  <c r="BB22"/>
  <c r="BV22"/>
  <c r="N23"/>
  <c r="AL23"/>
  <c r="BF23"/>
  <c r="BZ23"/>
  <c r="V24"/>
  <c r="AP24"/>
  <c r="BJ24"/>
  <c r="F25"/>
  <c r="Z25"/>
  <c r="AT25"/>
  <c r="BR25"/>
  <c r="J26"/>
  <c r="AD26"/>
  <c r="BB26"/>
  <c r="BV26"/>
  <c r="N27"/>
  <c r="AL27"/>
  <c r="BF27"/>
  <c r="BZ27"/>
  <c r="V28"/>
  <c r="AP28"/>
  <c r="BJ28"/>
  <c r="F29"/>
  <c r="Z29"/>
  <c r="AT29"/>
  <c r="BR29"/>
  <c r="J30"/>
  <c r="AD30"/>
  <c r="BB30"/>
  <c r="BV30"/>
  <c r="N31"/>
  <c r="AL31"/>
  <c r="BF31"/>
  <c r="BZ31"/>
  <c r="V32"/>
  <c r="AP32"/>
  <c r="BJ32"/>
  <c r="F33"/>
  <c r="Z33"/>
  <c r="AT33"/>
  <c r="BR33"/>
  <c r="J34"/>
  <c r="AD34"/>
  <c r="BB34"/>
  <c r="BV34"/>
  <c r="N35"/>
  <c r="AL35"/>
  <c r="BF35"/>
  <c r="BZ35"/>
  <c r="V36"/>
  <c r="AP36"/>
  <c r="BJ36"/>
  <c r="F37"/>
  <c r="Z37"/>
  <c r="AT37"/>
  <c r="BR37"/>
  <c r="J38"/>
  <c r="AD38"/>
  <c r="BB38"/>
  <c r="BV38"/>
  <c r="N39"/>
  <c r="AL39"/>
  <c r="BF39"/>
  <c r="BZ39"/>
  <c r="V40"/>
  <c r="AP40"/>
  <c r="BJ40"/>
  <c r="F41"/>
  <c r="Z41"/>
  <c r="AT41"/>
  <c r="BR41"/>
  <c r="J42"/>
  <c r="AD42"/>
  <c r="BB42"/>
  <c r="BV42"/>
  <c r="N43"/>
  <c r="AL43"/>
  <c r="U12"/>
  <c r="AO12"/>
  <c r="BM12"/>
  <c r="E13"/>
  <c r="Y13"/>
  <c r="AW13"/>
  <c r="BQ13"/>
  <c r="I14"/>
  <c r="AG14"/>
  <c r="BA14"/>
  <c r="BU14"/>
  <c r="Q15"/>
  <c r="AK15"/>
  <c r="BE15"/>
  <c r="CC15"/>
  <c r="U16"/>
  <c r="AO16"/>
  <c r="BM16"/>
  <c r="E17"/>
  <c r="Y17"/>
  <c r="AW17"/>
  <c r="BQ17"/>
  <c r="I18"/>
  <c r="AG18"/>
  <c r="BA18"/>
  <c r="BU18"/>
  <c r="Q19"/>
  <c r="AK19"/>
  <c r="BE19"/>
  <c r="CC19"/>
  <c r="U20"/>
  <c r="AO20"/>
  <c r="BM20"/>
  <c r="E21"/>
  <c r="Y21"/>
  <c r="AW21"/>
  <c r="BQ21"/>
  <c r="I22"/>
  <c r="AG22"/>
  <c r="BA22"/>
  <c r="BU22"/>
  <c r="Q23"/>
  <c r="L12"/>
  <c r="AF12"/>
  <c r="BD12"/>
  <c r="BX12"/>
  <c r="P13"/>
  <c r="AN13"/>
  <c r="BH13"/>
  <c r="CB13"/>
  <c r="X14"/>
  <c r="AR14"/>
  <c r="BL14"/>
  <c r="H15"/>
  <c r="O12"/>
  <c r="AI12"/>
  <c r="BG12"/>
  <c r="CA12"/>
  <c r="S13"/>
  <c r="AQ13"/>
  <c r="BK13"/>
  <c r="C14"/>
  <c r="AA14"/>
  <c r="AU14"/>
  <c r="BO14"/>
  <c r="K15"/>
  <c r="AE15"/>
  <c r="AY15"/>
  <c r="BW15"/>
  <c r="O16"/>
  <c r="AI16"/>
  <c r="BG16"/>
  <c r="CA16"/>
  <c r="S17"/>
  <c r="AQ17"/>
  <c r="BK17"/>
  <c r="C18"/>
  <c r="AA18"/>
  <c r="AU18"/>
  <c r="BO18"/>
  <c r="K19"/>
  <c r="AE19"/>
  <c r="AY19"/>
  <c r="BW19"/>
  <c r="O20"/>
  <c r="AI20"/>
  <c r="BG20"/>
  <c r="CA20"/>
  <c r="S21"/>
  <c r="AQ21"/>
  <c r="BK21"/>
  <c r="C22"/>
  <c r="AA22"/>
  <c r="AU22"/>
  <c r="BO22"/>
  <c r="K23"/>
  <c r="AE23"/>
  <c r="AY23"/>
  <c r="BW23"/>
  <c r="O24"/>
  <c r="AI24"/>
  <c r="BG24"/>
  <c r="CA24"/>
  <c r="S25"/>
  <c r="AQ25"/>
  <c r="BK25"/>
  <c r="C26"/>
  <c r="AA26"/>
  <c r="AU26"/>
  <c r="BO26"/>
  <c r="K27"/>
  <c r="AE27"/>
  <c r="AY27"/>
  <c r="BW27"/>
  <c r="O28"/>
  <c r="AI28"/>
  <c r="BG28"/>
  <c r="CA28"/>
  <c r="S29"/>
  <c r="AQ29"/>
  <c r="BK29"/>
  <c r="C30"/>
  <c r="AA30"/>
  <c r="AU30"/>
  <c r="BO30"/>
  <c r="K31"/>
  <c r="AE31"/>
  <c r="AY31"/>
  <c r="BO31"/>
  <c r="C32"/>
  <c r="S32"/>
  <c r="AI32"/>
  <c r="AY32"/>
  <c r="BO32"/>
  <c r="C33"/>
  <c r="S33"/>
  <c r="AI33"/>
  <c r="AY33"/>
  <c r="BO33"/>
  <c r="C34"/>
  <c r="S34"/>
  <c r="AI34"/>
  <c r="AY34"/>
  <c r="BO34"/>
  <c r="C35"/>
  <c r="S35"/>
  <c r="AI35"/>
  <c r="AY35"/>
  <c r="BO35"/>
  <c r="C36"/>
  <c r="S36"/>
  <c r="AI36"/>
  <c r="AY36"/>
  <c r="BO36"/>
  <c r="C37"/>
  <c r="S37"/>
  <c r="AI37"/>
  <c r="AY37"/>
  <c r="BO37"/>
  <c r="C38"/>
  <c r="S38"/>
  <c r="AI38"/>
  <c r="AY38"/>
  <c r="BO38"/>
  <c r="C39"/>
  <c r="S39"/>
  <c r="AI39"/>
  <c r="AY39"/>
  <c r="BO39"/>
  <c r="C40"/>
  <c r="S40"/>
  <c r="AI40"/>
  <c r="AY40"/>
  <c r="BO40"/>
  <c r="C41"/>
  <c r="S41"/>
  <c r="AI41"/>
  <c r="AY41"/>
  <c r="BO41"/>
  <c r="C42"/>
  <c r="S42"/>
  <c r="AI42"/>
  <c r="AY42"/>
  <c r="BO42"/>
  <c r="C43"/>
  <c r="S43"/>
  <c r="AI43"/>
  <c r="BH15"/>
  <c r="AR16"/>
  <c r="AB17"/>
  <c r="L18"/>
  <c r="BX18"/>
  <c r="BH19"/>
  <c r="AR20"/>
  <c r="AB21"/>
  <c r="L22"/>
  <c r="BX22"/>
  <c r="AR23"/>
  <c r="BX23"/>
  <c r="AB24"/>
  <c r="BH24"/>
  <c r="L25"/>
  <c r="AR25"/>
  <c r="BX25"/>
  <c r="AB26"/>
  <c r="BH26"/>
  <c r="L27"/>
  <c r="AR27"/>
  <c r="BX27"/>
  <c r="AB28"/>
  <c r="BH28"/>
  <c r="L29"/>
  <c r="AR29"/>
  <c r="BX29"/>
  <c r="AB30"/>
  <c r="BH30"/>
  <c r="L31"/>
  <c r="AR31"/>
  <c r="BX31"/>
  <c r="AB32"/>
  <c r="BH32"/>
  <c r="L33"/>
  <c r="AR33"/>
  <c r="BX33"/>
  <c r="AB34"/>
  <c r="BH34"/>
  <c r="L35"/>
  <c r="AR35"/>
  <c r="BX35"/>
  <c r="AB36"/>
  <c r="BH36"/>
  <c r="L37"/>
  <c r="AR37"/>
  <c r="BX37"/>
  <c r="AB38"/>
  <c r="BH38"/>
  <c r="L39"/>
  <c r="AR39"/>
  <c r="BX39"/>
  <c r="AB40"/>
  <c r="BH40"/>
  <c r="L41"/>
  <c r="AR41"/>
  <c r="BX41"/>
  <c r="AB42"/>
  <c r="BH42"/>
  <c r="L43"/>
  <c r="AP43"/>
  <c r="BF43"/>
  <c r="BV43"/>
  <c r="J44"/>
  <c r="Z44"/>
  <c r="AP44"/>
  <c r="BF44"/>
  <c r="BV44"/>
  <c r="J45"/>
  <c r="Z45"/>
  <c r="AP45"/>
  <c r="BF45"/>
  <c r="BV45"/>
  <c r="J46"/>
  <c r="Z46"/>
  <c r="AP46"/>
  <c r="BF46"/>
  <c r="BV46"/>
  <c r="J47"/>
  <c r="Z47"/>
  <c r="AP47"/>
  <c r="BF47"/>
  <c r="BV47"/>
  <c r="J48"/>
  <c r="Z48"/>
  <c r="AP48"/>
  <c r="BF48"/>
  <c r="BV48"/>
  <c r="J49"/>
  <c r="Z49"/>
  <c r="AP49"/>
  <c r="BF49"/>
  <c r="BV49"/>
  <c r="J50"/>
  <c r="Z50"/>
  <c r="AP50"/>
  <c r="BF50"/>
  <c r="BV50"/>
  <c r="J51"/>
  <c r="Z51"/>
  <c r="AP51"/>
  <c r="BF51"/>
  <c r="BV51"/>
  <c r="J52"/>
  <c r="Z52"/>
  <c r="AP52"/>
  <c r="BF52"/>
  <c r="BV52"/>
  <c r="J53"/>
  <c r="Z53"/>
  <c r="AP53"/>
  <c r="BF53"/>
  <c r="BV53"/>
  <c r="J54"/>
  <c r="Z54"/>
  <c r="AP54"/>
  <c r="BF54"/>
  <c r="BV54"/>
  <c r="J55"/>
  <c r="Z55"/>
  <c r="AP55"/>
  <c r="BF55"/>
  <c r="BV55"/>
  <c r="J56"/>
  <c r="Z56"/>
  <c r="AP56"/>
  <c r="BF56"/>
  <c r="BV56"/>
  <c r="J57"/>
  <c r="Z57"/>
  <c r="AP57"/>
  <c r="BF57"/>
  <c r="BV57"/>
  <c r="J58"/>
  <c r="Z58"/>
  <c r="AP58"/>
  <c r="BF58"/>
  <c r="BV58"/>
  <c r="J59"/>
  <c r="Z59"/>
  <c r="AP59"/>
  <c r="BF59"/>
  <c r="BV59"/>
  <c r="J60"/>
  <c r="Z60"/>
  <c r="AP60"/>
  <c r="BF60"/>
  <c r="BV60"/>
  <c r="J61"/>
  <c r="Z61"/>
  <c r="AP61"/>
  <c r="BF61"/>
  <c r="BV61"/>
  <c r="J62"/>
  <c r="Z62"/>
  <c r="AP62"/>
  <c r="BF62"/>
  <c r="BV62"/>
  <c r="J63"/>
  <c r="Z63"/>
  <c r="AP63"/>
  <c r="BF63"/>
  <c r="BV63"/>
  <c r="J64"/>
  <c r="Z64"/>
  <c r="AP64"/>
  <c r="BF64"/>
  <c r="BV64"/>
  <c r="J65"/>
  <c r="Z65"/>
  <c r="AP65"/>
  <c r="BF65"/>
  <c r="BV65"/>
  <c r="J66"/>
  <c r="Z66"/>
  <c r="AP66"/>
  <c r="BF66"/>
  <c r="BV66"/>
  <c r="J67"/>
  <c r="Z67"/>
  <c r="AP67"/>
  <c r="BF67"/>
  <c r="BV67"/>
  <c r="J68"/>
  <c r="Z68"/>
  <c r="AP68"/>
  <c r="BF68"/>
  <c r="BV68"/>
  <c r="J69"/>
  <c r="Z69"/>
  <c r="AP69"/>
  <c r="BF69"/>
  <c r="BV69"/>
  <c r="J70"/>
  <c r="Z70"/>
  <c r="AP70"/>
  <c r="BF70"/>
  <c r="BV70"/>
  <c r="J71"/>
  <c r="Z71"/>
  <c r="AP71"/>
  <c r="BF71"/>
  <c r="BV71"/>
  <c r="J72"/>
  <c r="Z72"/>
  <c r="AP72"/>
  <c r="BF72"/>
  <c r="BV72"/>
  <c r="J73"/>
  <c r="Z73"/>
  <c r="AP73"/>
  <c r="BF73"/>
  <c r="BV73"/>
  <c r="J74"/>
  <c r="Z74"/>
  <c r="AP74"/>
  <c r="BF74"/>
  <c r="BV74"/>
  <c r="J75"/>
  <c r="Z75"/>
  <c r="AP75"/>
  <c r="BF75"/>
  <c r="BV75"/>
  <c r="J76"/>
  <c r="Z76"/>
  <c r="AP76"/>
  <c r="BF76"/>
  <c r="BV76"/>
  <c r="J77"/>
  <c r="Z77"/>
  <c r="AP77"/>
  <c r="BF77"/>
  <c r="BV77"/>
  <c r="J78"/>
  <c r="Z78"/>
  <c r="AP78"/>
  <c r="BF78"/>
  <c r="BV78"/>
  <c r="J79"/>
  <c r="Z79"/>
  <c r="AP79"/>
  <c r="BF79"/>
  <c r="BV79"/>
  <c r="J80"/>
  <c r="Z80"/>
  <c r="AP80"/>
  <c r="BF80"/>
  <c r="BV80"/>
  <c r="J81"/>
  <c r="Z81"/>
  <c r="AP81"/>
  <c r="BF81"/>
  <c r="BV81"/>
  <c r="J82"/>
  <c r="Z82"/>
  <c r="AP82"/>
  <c r="BF82"/>
  <c r="BV82"/>
  <c r="J83"/>
  <c r="Z83"/>
  <c r="AP83"/>
  <c r="BF83"/>
  <c r="BV83"/>
  <c r="J84"/>
  <c r="Z84"/>
  <c r="AP84"/>
  <c r="BF84"/>
  <c r="BV84"/>
  <c r="J85"/>
  <c r="Z85"/>
  <c r="AP85"/>
  <c r="BF85"/>
  <c r="BV85"/>
  <c r="J86"/>
  <c r="Z86"/>
  <c r="AP86"/>
  <c r="BF86"/>
  <c r="BV86"/>
  <c r="J87"/>
  <c r="Z87"/>
  <c r="AP87"/>
  <c r="BF87"/>
  <c r="BV87"/>
  <c r="J88"/>
  <c r="Z88"/>
  <c r="AP88"/>
  <c r="BF88"/>
  <c r="BV88"/>
  <c r="J89"/>
  <c r="Z89"/>
  <c r="AP89"/>
  <c r="BF89"/>
  <c r="BV89"/>
  <c r="J90"/>
  <c r="Z90"/>
  <c r="AP90"/>
  <c r="BF90"/>
  <c r="BV90"/>
  <c r="J91"/>
  <c r="Z91"/>
  <c r="AP91"/>
  <c r="BF91"/>
  <c r="BV91"/>
  <c r="J92"/>
  <c r="Z92"/>
  <c r="AP92"/>
  <c r="BF92"/>
  <c r="BV92"/>
  <c r="J93"/>
  <c r="Z93"/>
  <c r="AP93"/>
  <c r="BF93"/>
  <c r="BV93"/>
  <c r="J94"/>
  <c r="Z94"/>
  <c r="AP94"/>
  <c r="BF94"/>
  <c r="BV94"/>
  <c r="J95"/>
  <c r="Z95"/>
  <c r="AP95"/>
  <c r="BF95"/>
  <c r="BV95"/>
  <c r="J96"/>
  <c r="Z96"/>
  <c r="AP96"/>
  <c r="BF96"/>
  <c r="BV96"/>
  <c r="J97"/>
  <c r="Z97"/>
  <c r="AP97"/>
  <c r="BF97"/>
  <c r="BV97"/>
  <c r="J98"/>
  <c r="Z98"/>
  <c r="AP98"/>
  <c r="BF98"/>
  <c r="BV98"/>
  <c r="J99"/>
  <c r="Z99"/>
  <c r="AP99"/>
  <c r="BF99"/>
  <c r="BV99"/>
  <c r="BD15"/>
  <c r="AN16"/>
  <c r="X17"/>
  <c r="H18"/>
  <c r="BT18"/>
  <c r="BD19"/>
  <c r="AN20"/>
  <c r="X21"/>
  <c r="H22"/>
  <c r="BT22"/>
  <c r="AO23"/>
  <c r="BU23"/>
  <c r="Y24"/>
  <c r="BE24"/>
  <c r="I25"/>
  <c r="AO25"/>
  <c r="BU25"/>
  <c r="Y26"/>
  <c r="BE26"/>
  <c r="I27"/>
  <c r="AO27"/>
  <c r="BU27"/>
  <c r="Y28"/>
  <c r="BE28"/>
  <c r="I29"/>
  <c r="AO29"/>
  <c r="BU29"/>
  <c r="Y30"/>
  <c r="BE30"/>
  <c r="I31"/>
  <c r="AO31"/>
  <c r="BU31"/>
  <c r="Y32"/>
  <c r="BE32"/>
  <c r="I33"/>
  <c r="AO33"/>
  <c r="BU33"/>
  <c r="Y34"/>
  <c r="BE34"/>
  <c r="I35"/>
  <c r="AO35"/>
  <c r="BU35"/>
  <c r="Y36"/>
  <c r="BE36"/>
  <c r="I37"/>
  <c r="AO37"/>
  <c r="BU37"/>
  <c r="Y38"/>
  <c r="BE38"/>
  <c r="I39"/>
  <c r="AO39"/>
  <c r="BU39"/>
  <c r="Y40"/>
  <c r="BE40"/>
  <c r="I41"/>
  <c r="AO41"/>
  <c r="BU41"/>
  <c r="Y42"/>
  <c r="BE42"/>
  <c r="I43"/>
  <c r="AO43"/>
  <c r="BE43"/>
  <c r="BU43"/>
  <c r="I44"/>
  <c r="Y44"/>
  <c r="AO44"/>
  <c r="BE44"/>
  <c r="BU44"/>
  <c r="I45"/>
  <c r="Y45"/>
  <c r="AO45"/>
  <c r="BE45"/>
  <c r="BU45"/>
  <c r="I46"/>
  <c r="Y46"/>
  <c r="AO46"/>
  <c r="BE46"/>
  <c r="BU46"/>
  <c r="I47"/>
  <c r="Y47"/>
  <c r="AO47"/>
  <c r="BE47"/>
  <c r="BU47"/>
  <c r="I48"/>
  <c r="Y48"/>
  <c r="AO48"/>
  <c r="BE48"/>
  <c r="BU48"/>
  <c r="I49"/>
  <c r="Y49"/>
  <c r="AO49"/>
  <c r="BE49"/>
  <c r="BU49"/>
  <c r="I50"/>
  <c r="Y50"/>
  <c r="AO50"/>
  <c r="BE50"/>
  <c r="BU50"/>
  <c r="I51"/>
  <c r="Y51"/>
  <c r="AO51"/>
  <c r="BE51"/>
  <c r="BU51"/>
  <c r="I52"/>
  <c r="Y52"/>
  <c r="AO52"/>
  <c r="BE52"/>
  <c r="BU52"/>
  <c r="I53"/>
  <c r="Y53"/>
  <c r="AO53"/>
  <c r="BE53"/>
  <c r="BU53"/>
  <c r="I54"/>
  <c r="Y54"/>
  <c r="AO54"/>
  <c r="BE54"/>
  <c r="BU54"/>
  <c r="I55"/>
  <c r="Y55"/>
  <c r="AO55"/>
  <c r="BE55"/>
  <c r="BU55"/>
  <c r="I56"/>
  <c r="Y56"/>
  <c r="AO56"/>
  <c r="BE56"/>
  <c r="BU56"/>
  <c r="I57"/>
  <c r="Y57"/>
  <c r="AO57"/>
  <c r="BE57"/>
  <c r="BU57"/>
  <c r="I58"/>
  <c r="Y58"/>
  <c r="AO58"/>
  <c r="BE58"/>
  <c r="BU58"/>
  <c r="I59"/>
  <c r="Y59"/>
  <c r="AO59"/>
  <c r="BE59"/>
  <c r="BU59"/>
  <c r="I60"/>
  <c r="Y60"/>
  <c r="AO60"/>
  <c r="BE60"/>
  <c r="BU60"/>
  <c r="I61"/>
  <c r="Y61"/>
  <c r="AO61"/>
  <c r="BE61"/>
  <c r="BU61"/>
  <c r="I62"/>
  <c r="Y62"/>
  <c r="AO62"/>
  <c r="BE62"/>
  <c r="BU62"/>
  <c r="I63"/>
  <c r="Y63"/>
  <c r="AO63"/>
  <c r="BE63"/>
  <c r="BU63"/>
  <c r="I64"/>
  <c r="Y64"/>
  <c r="AO64"/>
  <c r="BE64"/>
  <c r="BU64"/>
  <c r="I65"/>
  <c r="Y65"/>
  <c r="AO65"/>
  <c r="BE65"/>
  <c r="BU65"/>
  <c r="I66"/>
  <c r="Y66"/>
  <c r="AO66"/>
  <c r="BE66"/>
  <c r="BU66"/>
  <c r="I67"/>
  <c r="Y67"/>
  <c r="AO67"/>
  <c r="BE67"/>
  <c r="BU67"/>
  <c r="I68"/>
  <c r="Y68"/>
  <c r="AO68"/>
  <c r="BE68"/>
  <c r="BU68"/>
  <c r="I69"/>
  <c r="Y69"/>
  <c r="AO69"/>
  <c r="BE69"/>
  <c r="BU69"/>
  <c r="I70"/>
  <c r="Y70"/>
  <c r="AO70"/>
  <c r="BE70"/>
  <c r="BU70"/>
  <c r="I71"/>
  <c r="Y71"/>
  <c r="AO71"/>
  <c r="BE71"/>
  <c r="BU71"/>
  <c r="I72"/>
  <c r="Y72"/>
  <c r="AO72"/>
  <c r="BE72"/>
  <c r="BU72"/>
  <c r="I73"/>
  <c r="Y73"/>
  <c r="AO73"/>
  <c r="BE73"/>
  <c r="BU73"/>
  <c r="I74"/>
  <c r="Y74"/>
  <c r="AO74"/>
  <c r="BE74"/>
  <c r="BU74"/>
  <c r="I75"/>
  <c r="Y75"/>
  <c r="AO75"/>
  <c r="BE75"/>
  <c r="BU75"/>
  <c r="I76"/>
  <c r="Y76"/>
  <c r="AO76"/>
  <c r="BE76"/>
  <c r="BU76"/>
  <c r="I77"/>
  <c r="Y77"/>
  <c r="AO77"/>
  <c r="BE77"/>
  <c r="BU77"/>
  <c r="I78"/>
  <c r="Y78"/>
  <c r="AO78"/>
  <c r="BE78"/>
  <c r="BU78"/>
  <c r="I79"/>
  <c r="Y79"/>
  <c r="AO79"/>
  <c r="BE79"/>
  <c r="BU79"/>
  <c r="I80"/>
  <c r="Y80"/>
  <c r="AO80"/>
  <c r="BE80"/>
  <c r="BU80"/>
  <c r="I81"/>
  <c r="Y81"/>
  <c r="AO81"/>
  <c r="BE81"/>
  <c r="BU81"/>
  <c r="I82"/>
  <c r="Y82"/>
  <c r="AO82"/>
  <c r="AZ15"/>
  <c r="AJ16"/>
  <c r="T17"/>
  <c r="D18"/>
  <c r="BP18"/>
  <c r="AZ19"/>
  <c r="AJ20"/>
  <c r="T21"/>
  <c r="D22"/>
  <c r="BP22"/>
  <c r="AN23"/>
  <c r="BT23"/>
  <c r="N12"/>
  <c r="AL12"/>
  <c r="BF12"/>
  <c r="BZ12"/>
  <c r="V13"/>
  <c r="AP13"/>
  <c r="BJ13"/>
  <c r="F14"/>
  <c r="Z14"/>
  <c r="AT14"/>
  <c r="BR14"/>
  <c r="J15"/>
  <c r="AD15"/>
  <c r="BB15"/>
  <c r="BV15"/>
  <c r="N16"/>
  <c r="AL16"/>
  <c r="BF16"/>
  <c r="BZ16"/>
  <c r="V17"/>
  <c r="AP17"/>
  <c r="BJ17"/>
  <c r="F18"/>
  <c r="Z18"/>
  <c r="AT18"/>
  <c r="BR18"/>
  <c r="J19"/>
  <c r="AD19"/>
  <c r="BB19"/>
  <c r="BV19"/>
  <c r="N20"/>
  <c r="AL20"/>
  <c r="BF20"/>
  <c r="BZ20"/>
  <c r="V21"/>
  <c r="AP21"/>
  <c r="BJ21"/>
  <c r="F22"/>
  <c r="Z22"/>
  <c r="AT22"/>
  <c r="BR22"/>
  <c r="J23"/>
  <c r="AD23"/>
  <c r="BB23"/>
  <c r="BV23"/>
  <c r="N24"/>
  <c r="AL24"/>
  <c r="BF24"/>
  <c r="BZ24"/>
  <c r="V25"/>
  <c r="AP25"/>
  <c r="BJ25"/>
  <c r="F26"/>
  <c r="Z26"/>
  <c r="AT26"/>
  <c r="BR26"/>
  <c r="J27"/>
  <c r="AD27"/>
  <c r="BB27"/>
  <c r="BV27"/>
  <c r="N28"/>
  <c r="AL28"/>
  <c r="BF28"/>
  <c r="BZ28"/>
  <c r="V29"/>
  <c r="AP29"/>
  <c r="BJ29"/>
  <c r="F30"/>
  <c r="Z30"/>
  <c r="AT30"/>
  <c r="BR30"/>
  <c r="J31"/>
  <c r="AD31"/>
  <c r="BB31"/>
  <c r="BV31"/>
  <c r="N32"/>
  <c r="AL32"/>
  <c r="BF32"/>
  <c r="BZ32"/>
  <c r="V33"/>
  <c r="AP33"/>
  <c r="BJ33"/>
  <c r="F34"/>
  <c r="Z34"/>
  <c r="AT34"/>
  <c r="BR34"/>
  <c r="J35"/>
  <c r="AD35"/>
  <c r="BB35"/>
  <c r="BV35"/>
  <c r="N36"/>
  <c r="AL36"/>
  <c r="BF36"/>
  <c r="BZ36"/>
  <c r="V37"/>
  <c r="AP37"/>
  <c r="BJ37"/>
  <c r="F38"/>
  <c r="Z38"/>
  <c r="AT38"/>
  <c r="BR38"/>
  <c r="J39"/>
  <c r="AD39"/>
  <c r="BB39"/>
  <c r="BV39"/>
  <c r="N40"/>
  <c r="AL40"/>
  <c r="BF40"/>
  <c r="BZ40"/>
  <c r="V41"/>
  <c r="AP41"/>
  <c r="BJ41"/>
  <c r="F42"/>
  <c r="Z42"/>
  <c r="AT42"/>
  <c r="BR42"/>
  <c r="J43"/>
  <c r="AD43"/>
  <c r="Q12"/>
  <c r="AK12"/>
  <c r="BE12"/>
  <c r="CC12"/>
  <c r="U13"/>
  <c r="AO13"/>
  <c r="BM13"/>
  <c r="E14"/>
  <c r="Y14"/>
  <c r="AW14"/>
  <c r="BQ14"/>
  <c r="I15"/>
  <c r="AG15"/>
  <c r="BA15"/>
  <c r="BU15"/>
  <c r="Q16"/>
  <c r="AK16"/>
  <c r="BE16"/>
  <c r="CC16"/>
  <c r="U17"/>
  <c r="AO17"/>
  <c r="BM17"/>
  <c r="E18"/>
  <c r="Y18"/>
  <c r="AW18"/>
  <c r="BQ18"/>
  <c r="I19"/>
  <c r="AG19"/>
  <c r="BA19"/>
  <c r="BU19"/>
  <c r="Q20"/>
  <c r="AK20"/>
  <c r="BE20"/>
  <c r="CC20"/>
  <c r="U21"/>
  <c r="AO21"/>
  <c r="BM21"/>
  <c r="E22"/>
  <c r="Y22"/>
  <c r="AW22"/>
  <c r="BQ22"/>
  <c r="I23"/>
  <c r="H12"/>
  <c r="AB12"/>
  <c r="AV12"/>
  <c r="BT12"/>
  <c r="L13"/>
  <c r="AF13"/>
  <c r="BD13"/>
  <c r="BX13"/>
  <c r="P14"/>
  <c r="AN14"/>
  <c r="BH14"/>
  <c r="CB14"/>
  <c r="K12"/>
  <c r="AE12"/>
  <c r="AY12"/>
  <c r="BW12"/>
  <c r="O13"/>
  <c r="AI13"/>
  <c r="BG13"/>
  <c r="CA13"/>
  <c r="S14"/>
  <c r="AQ14"/>
  <c r="BK14"/>
  <c r="C15"/>
  <c r="AA15"/>
  <c r="AU15"/>
  <c r="BO15"/>
  <c r="K16"/>
  <c r="AE16"/>
  <c r="AY16"/>
  <c r="BW16"/>
  <c r="O17"/>
  <c r="AI17"/>
  <c r="BG17"/>
  <c r="CA17"/>
  <c r="S18"/>
  <c r="AQ18"/>
  <c r="BK18"/>
  <c r="C19"/>
  <c r="AA19"/>
  <c r="AU19"/>
  <c r="BO19"/>
  <c r="K20"/>
  <c r="AE20"/>
  <c r="AY20"/>
  <c r="BW20"/>
  <c r="O21"/>
  <c r="AI21"/>
  <c r="BG21"/>
  <c r="CA21"/>
  <c r="S22"/>
  <c r="AQ22"/>
  <c r="BK22"/>
  <c r="C23"/>
  <c r="AA23"/>
  <c r="AU23"/>
  <c r="BO23"/>
  <c r="K24"/>
  <c r="AE24"/>
  <c r="AY24"/>
  <c r="BW24"/>
  <c r="O25"/>
  <c r="AI25"/>
  <c r="BG25"/>
  <c r="CA25"/>
  <c r="S26"/>
  <c r="AQ26"/>
  <c r="BK26"/>
  <c r="C27"/>
  <c r="AA27"/>
  <c r="AU27"/>
  <c r="BO27"/>
  <c r="K28"/>
  <c r="AE28"/>
  <c r="AY28"/>
  <c r="BW28"/>
  <c r="O29"/>
  <c r="AI29"/>
  <c r="BG29"/>
  <c r="CA29"/>
  <c r="S30"/>
  <c r="AQ30"/>
  <c r="BK30"/>
  <c r="C31"/>
  <c r="AA31"/>
  <c r="AU31"/>
  <c r="BK31"/>
  <c r="CA31"/>
  <c r="O32"/>
  <c r="AE32"/>
  <c r="AU32"/>
  <c r="BK32"/>
  <c r="CA32"/>
  <c r="O33"/>
  <c r="AE33"/>
  <c r="AU33"/>
  <c r="BK33"/>
  <c r="CA33"/>
  <c r="O34"/>
  <c r="AE34"/>
  <c r="AU34"/>
  <c r="BK34"/>
  <c r="CA34"/>
  <c r="O35"/>
  <c r="AE35"/>
  <c r="AU35"/>
  <c r="BK35"/>
  <c r="CA35"/>
  <c r="O36"/>
  <c r="AE36"/>
  <c r="AU36"/>
  <c r="BK36"/>
  <c r="CA36"/>
  <c r="O37"/>
  <c r="AE37"/>
  <c r="AU37"/>
  <c r="BK37"/>
  <c r="CA37"/>
  <c r="O38"/>
  <c r="AE38"/>
  <c r="AU38"/>
  <c r="BK38"/>
  <c r="CA38"/>
  <c r="O39"/>
  <c r="AE39"/>
  <c r="AU39"/>
  <c r="BK39"/>
  <c r="CA39"/>
  <c r="O40"/>
  <c r="AE40"/>
  <c r="AU40"/>
  <c r="BK40"/>
  <c r="CA40"/>
  <c r="O41"/>
  <c r="AE41"/>
  <c r="AU41"/>
  <c r="BK41"/>
  <c r="CA41"/>
  <c r="O42"/>
  <c r="AE42"/>
  <c r="AU42"/>
  <c r="BK42"/>
  <c r="CA42"/>
  <c r="O43"/>
  <c r="AE43"/>
  <c r="AR15"/>
  <c r="AB16"/>
  <c r="L17"/>
  <c r="BX17"/>
  <c r="BH18"/>
  <c r="AR19"/>
  <c r="AB20"/>
  <c r="L21"/>
  <c r="BX21"/>
  <c r="BH22"/>
  <c r="AJ23"/>
  <c r="BP23"/>
  <c r="T24"/>
  <c r="AZ24"/>
  <c r="D25"/>
  <c r="AJ25"/>
  <c r="BP25"/>
  <c r="T26"/>
  <c r="AZ26"/>
  <c r="D27"/>
  <c r="AJ27"/>
  <c r="BP27"/>
  <c r="T28"/>
  <c r="AZ28"/>
  <c r="D29"/>
  <c r="AJ29"/>
  <c r="BP29"/>
  <c r="T30"/>
  <c r="AZ30"/>
  <c r="D31"/>
  <c r="AJ31"/>
  <c r="BP31"/>
  <c r="T32"/>
  <c r="AZ32"/>
  <c r="D33"/>
  <c r="AJ33"/>
  <c r="BP33"/>
  <c r="T34"/>
  <c r="AZ34"/>
  <c r="D35"/>
  <c r="AJ35"/>
  <c r="BP35"/>
  <c r="T36"/>
  <c r="AZ36"/>
  <c r="D37"/>
  <c r="AJ37"/>
  <c r="BP37"/>
  <c r="T38"/>
  <c r="AZ38"/>
  <c r="D39"/>
  <c r="AJ39"/>
  <c r="BP39"/>
  <c r="T40"/>
  <c r="AZ40"/>
  <c r="D41"/>
  <c r="AJ41"/>
  <c r="BP41"/>
  <c r="T42"/>
  <c r="AZ42"/>
  <c r="D43"/>
  <c r="AJ43"/>
  <c r="BB43"/>
  <c r="BR43"/>
  <c r="F44"/>
  <c r="V44"/>
  <c r="AL44"/>
  <c r="BB44"/>
  <c r="BR44"/>
  <c r="F45"/>
  <c r="V45"/>
  <c r="AL45"/>
  <c r="BB45"/>
  <c r="BR45"/>
  <c r="F46"/>
  <c r="V46"/>
  <c r="AL46"/>
  <c r="BB46"/>
  <c r="BR46"/>
  <c r="F47"/>
  <c r="V47"/>
  <c r="AL47"/>
  <c r="BB47"/>
  <c r="BR47"/>
  <c r="F48"/>
  <c r="V48"/>
  <c r="AL48"/>
  <c r="BB48"/>
  <c r="BR48"/>
  <c r="F49"/>
  <c r="V49"/>
  <c r="AL49"/>
  <c r="BB49"/>
  <c r="BR49"/>
  <c r="F50"/>
  <c r="V50"/>
  <c r="AL50"/>
  <c r="BB50"/>
  <c r="BR50"/>
  <c r="F51"/>
  <c r="V51"/>
  <c r="AL51"/>
  <c r="BB51"/>
  <c r="BR51"/>
  <c r="F52"/>
  <c r="V52"/>
  <c r="AL52"/>
  <c r="BB52"/>
  <c r="BR52"/>
  <c r="F53"/>
  <c r="V53"/>
  <c r="AL53"/>
  <c r="BB53"/>
  <c r="BR53"/>
  <c r="F54"/>
  <c r="V54"/>
  <c r="AL54"/>
  <c r="BB54"/>
  <c r="BR54"/>
  <c r="F55"/>
  <c r="V55"/>
  <c r="AL55"/>
  <c r="BB55"/>
  <c r="BR55"/>
  <c r="F56"/>
  <c r="V56"/>
  <c r="AL56"/>
  <c r="BB56"/>
  <c r="BR56"/>
  <c r="F57"/>
  <c r="V57"/>
  <c r="AL57"/>
  <c r="BB57"/>
  <c r="BR57"/>
  <c r="F58"/>
  <c r="V58"/>
  <c r="AL58"/>
  <c r="BB58"/>
  <c r="BR58"/>
  <c r="F59"/>
  <c r="V59"/>
  <c r="AL59"/>
  <c r="BB59"/>
  <c r="BR59"/>
  <c r="F60"/>
  <c r="V60"/>
  <c r="AL60"/>
  <c r="BB60"/>
  <c r="BR60"/>
  <c r="F61"/>
  <c r="V61"/>
  <c r="AL61"/>
  <c r="BB61"/>
  <c r="BR61"/>
  <c r="F62"/>
  <c r="V62"/>
  <c r="AL62"/>
  <c r="BB62"/>
  <c r="BR62"/>
  <c r="F63"/>
  <c r="V63"/>
  <c r="AL63"/>
  <c r="BB63"/>
  <c r="BR63"/>
  <c r="F64"/>
  <c r="V64"/>
  <c r="AL64"/>
  <c r="BB64"/>
  <c r="BR64"/>
  <c r="F65"/>
  <c r="V65"/>
  <c r="AL65"/>
  <c r="BB65"/>
  <c r="BR65"/>
  <c r="F66"/>
  <c r="V66"/>
  <c r="AL66"/>
  <c r="BB66"/>
  <c r="BR66"/>
  <c r="F67"/>
  <c r="V67"/>
  <c r="AL67"/>
  <c r="BB67"/>
  <c r="BR67"/>
  <c r="F68"/>
  <c r="V68"/>
  <c r="AL68"/>
  <c r="BB68"/>
  <c r="BR68"/>
  <c r="F69"/>
  <c r="V69"/>
  <c r="AL69"/>
  <c r="BB69"/>
  <c r="BR69"/>
  <c r="F70"/>
  <c r="V70"/>
  <c r="AL70"/>
  <c r="BB70"/>
  <c r="BR70"/>
  <c r="F71"/>
  <c r="V71"/>
  <c r="AL71"/>
  <c r="BB71"/>
  <c r="BR71"/>
  <c r="F72"/>
  <c r="V72"/>
  <c r="AL72"/>
  <c r="BB72"/>
  <c r="BR72"/>
  <c r="F73"/>
  <c r="V73"/>
  <c r="AL73"/>
  <c r="BB73"/>
  <c r="BR73"/>
  <c r="F74"/>
  <c r="V74"/>
  <c r="AL74"/>
  <c r="BB74"/>
  <c r="BR74"/>
  <c r="F75"/>
  <c r="V75"/>
  <c r="AL75"/>
  <c r="BB75"/>
  <c r="BR75"/>
  <c r="F76"/>
  <c r="V76"/>
  <c r="AL76"/>
  <c r="BB76"/>
  <c r="BR76"/>
  <c r="F77"/>
  <c r="V77"/>
  <c r="AL77"/>
  <c r="BB77"/>
  <c r="BR77"/>
  <c r="F78"/>
  <c r="V78"/>
  <c r="AL78"/>
  <c r="BB78"/>
  <c r="BR78"/>
  <c r="F79"/>
  <c r="V79"/>
  <c r="AL79"/>
  <c r="BB79"/>
  <c r="BR79"/>
  <c r="F80"/>
  <c r="V80"/>
  <c r="AL80"/>
  <c r="BB80"/>
  <c r="BR80"/>
  <c r="F81"/>
  <c r="V81"/>
  <c r="AL81"/>
  <c r="BB81"/>
  <c r="BR81"/>
  <c r="F82"/>
  <c r="V82"/>
  <c r="AL82"/>
  <c r="BB82"/>
  <c r="BR82"/>
  <c r="F83"/>
  <c r="V83"/>
  <c r="AL83"/>
  <c r="BB83"/>
  <c r="BR83"/>
  <c r="F84"/>
  <c r="V84"/>
  <c r="AL84"/>
  <c r="BB84"/>
  <c r="BR84"/>
  <c r="F85"/>
  <c r="V85"/>
  <c r="AL85"/>
  <c r="BB85"/>
  <c r="BR85"/>
  <c r="F86"/>
  <c r="V86"/>
  <c r="AL86"/>
  <c r="BB86"/>
  <c r="BR86"/>
  <c r="F87"/>
  <c r="V87"/>
  <c r="AL87"/>
  <c r="BB87"/>
  <c r="BR87"/>
  <c r="F88"/>
  <c r="V88"/>
  <c r="AL88"/>
  <c r="BB88"/>
  <c r="BR88"/>
  <c r="F89"/>
  <c r="V89"/>
  <c r="AL89"/>
  <c r="BB89"/>
  <c r="BR89"/>
  <c r="F90"/>
  <c r="V90"/>
  <c r="AL90"/>
  <c r="BB90"/>
  <c r="BR90"/>
  <c r="F91"/>
  <c r="V91"/>
  <c r="AL91"/>
  <c r="BB91"/>
  <c r="BR91"/>
  <c r="F92"/>
  <c r="V92"/>
  <c r="AL92"/>
  <c r="BB92"/>
  <c r="BR92"/>
  <c r="F93"/>
  <c r="V93"/>
  <c r="AL93"/>
  <c r="BB93"/>
  <c r="BR93"/>
  <c r="F94"/>
  <c r="V94"/>
  <c r="AL94"/>
  <c r="BB94"/>
  <c r="BR94"/>
  <c r="F95"/>
  <c r="V95"/>
  <c r="AL95"/>
  <c r="BB95"/>
  <c r="BR95"/>
  <c r="F96"/>
  <c r="V96"/>
  <c r="AL96"/>
  <c r="BB96"/>
  <c r="BR96"/>
  <c r="F97"/>
  <c r="V97"/>
  <c r="AL97"/>
  <c r="BB97"/>
  <c r="BR97"/>
  <c r="F98"/>
  <c r="V98"/>
  <c r="AL98"/>
  <c r="BB98"/>
  <c r="BR98"/>
  <c r="F99"/>
  <c r="V99"/>
  <c r="AL99"/>
  <c r="BB99"/>
  <c r="BR99"/>
  <c r="AN15"/>
  <c r="X16"/>
  <c r="H17"/>
  <c r="BT17"/>
  <c r="BD18"/>
  <c r="AN19"/>
  <c r="X20"/>
  <c r="H21"/>
  <c r="BT21"/>
  <c r="BD22"/>
  <c r="AG23"/>
  <c r="BM23"/>
  <c r="Q24"/>
  <c r="AW24"/>
  <c r="CC24"/>
  <c r="AG25"/>
  <c r="BM25"/>
  <c r="Q26"/>
  <c r="AW26"/>
  <c r="CC26"/>
  <c r="AG27"/>
  <c r="BM27"/>
  <c r="Q28"/>
  <c r="AW28"/>
  <c r="CC28"/>
  <c r="AG29"/>
  <c r="BM29"/>
  <c r="Q30"/>
  <c r="AW30"/>
  <c r="CC30"/>
  <c r="AG31"/>
  <c r="BM31"/>
  <c r="Q32"/>
  <c r="AW32"/>
  <c r="CC32"/>
  <c r="AG33"/>
  <c r="BM33"/>
  <c r="Q34"/>
  <c r="AW34"/>
  <c r="CC34"/>
  <c r="AG35"/>
  <c r="BM35"/>
  <c r="Q36"/>
  <c r="AW36"/>
  <c r="CC36"/>
  <c r="AG37"/>
  <c r="BM37"/>
  <c r="Q38"/>
  <c r="AW38"/>
  <c r="CC38"/>
  <c r="AG39"/>
  <c r="BM39"/>
  <c r="Q40"/>
  <c r="AW40"/>
  <c r="CC40"/>
  <c r="AG41"/>
  <c r="BM41"/>
  <c r="Q42"/>
  <c r="AW42"/>
  <c r="CC42"/>
  <c r="AG43"/>
  <c r="BA43"/>
  <c r="BQ43"/>
  <c r="E44"/>
  <c r="U44"/>
  <c r="AK44"/>
  <c r="BA44"/>
  <c r="BQ44"/>
  <c r="E45"/>
  <c r="U45"/>
  <c r="AK45"/>
  <c r="BA45"/>
  <c r="BQ45"/>
  <c r="E46"/>
  <c r="U46"/>
  <c r="AK46"/>
  <c r="BA46"/>
  <c r="BQ46"/>
  <c r="E47"/>
  <c r="U47"/>
  <c r="AK47"/>
  <c r="BA47"/>
  <c r="BQ47"/>
  <c r="E48"/>
  <c r="U48"/>
  <c r="AK48"/>
  <c r="BA48"/>
  <c r="BQ48"/>
  <c r="E49"/>
  <c r="U49"/>
  <c r="AK49"/>
  <c r="BA49"/>
  <c r="BQ49"/>
  <c r="E50"/>
  <c r="U50"/>
  <c r="AK50"/>
  <c r="BA50"/>
  <c r="BQ50"/>
  <c r="E51"/>
  <c r="U51"/>
  <c r="AK51"/>
  <c r="BA51"/>
  <c r="BQ51"/>
  <c r="E52"/>
  <c r="U52"/>
  <c r="AK52"/>
  <c r="BA52"/>
  <c r="BQ52"/>
  <c r="E53"/>
  <c r="U53"/>
  <c r="AK53"/>
  <c r="BA53"/>
  <c r="BQ53"/>
  <c r="E54"/>
  <c r="U54"/>
  <c r="AK54"/>
  <c r="BA54"/>
  <c r="BQ54"/>
  <c r="E55"/>
  <c r="U55"/>
  <c r="AK55"/>
  <c r="BA55"/>
  <c r="BQ55"/>
  <c r="E56"/>
  <c r="U56"/>
  <c r="AK56"/>
  <c r="BA56"/>
  <c r="BQ56"/>
  <c r="E57"/>
  <c r="U57"/>
  <c r="AK57"/>
  <c r="BA57"/>
  <c r="BQ57"/>
  <c r="E58"/>
  <c r="U58"/>
  <c r="AK58"/>
  <c r="BA58"/>
  <c r="BQ58"/>
  <c r="E59"/>
  <c r="U59"/>
  <c r="AK59"/>
  <c r="BA59"/>
  <c r="BQ59"/>
  <c r="E60"/>
  <c r="U60"/>
  <c r="AK60"/>
  <c r="BA60"/>
  <c r="BQ60"/>
  <c r="E61"/>
  <c r="U61"/>
  <c r="AK61"/>
  <c r="BA61"/>
  <c r="BQ61"/>
  <c r="E62"/>
  <c r="U62"/>
  <c r="AK62"/>
  <c r="BA62"/>
  <c r="BQ62"/>
  <c r="E63"/>
  <c r="U63"/>
  <c r="AK63"/>
  <c r="BA63"/>
  <c r="BQ63"/>
  <c r="E64"/>
  <c r="U64"/>
  <c r="AK64"/>
  <c r="BA64"/>
  <c r="BQ64"/>
  <c r="E65"/>
  <c r="U65"/>
  <c r="AK65"/>
  <c r="BA65"/>
  <c r="BQ65"/>
  <c r="E66"/>
  <c r="U66"/>
  <c r="AK66"/>
  <c r="BA66"/>
  <c r="BQ66"/>
  <c r="E67"/>
  <c r="U67"/>
  <c r="AK67"/>
  <c r="BA67"/>
  <c r="BQ67"/>
  <c r="E68"/>
  <c r="U68"/>
  <c r="AK68"/>
  <c r="BA68"/>
  <c r="BQ68"/>
  <c r="E69"/>
  <c r="U69"/>
  <c r="AK69"/>
  <c r="BA69"/>
  <c r="BQ69"/>
  <c r="E70"/>
  <c r="U70"/>
  <c r="AK70"/>
  <c r="BA70"/>
  <c r="BQ70"/>
  <c r="E71"/>
  <c r="U71"/>
  <c r="AK71"/>
  <c r="BA71"/>
  <c r="BQ71"/>
  <c r="E72"/>
  <c r="U72"/>
  <c r="AK72"/>
  <c r="BA72"/>
  <c r="BQ72"/>
  <c r="E73"/>
  <c r="U73"/>
  <c r="AK73"/>
  <c r="BA73"/>
  <c r="BQ73"/>
  <c r="E74"/>
  <c r="U74"/>
  <c r="AK74"/>
  <c r="BA74"/>
  <c r="BQ74"/>
  <c r="E75"/>
  <c r="U75"/>
  <c r="AK75"/>
  <c r="BA75"/>
  <c r="BQ75"/>
  <c r="E76"/>
  <c r="U76"/>
  <c r="AK76"/>
  <c r="BA76"/>
  <c r="BQ76"/>
  <c r="E77"/>
  <c r="U77"/>
  <c r="AK77"/>
  <c r="BA77"/>
  <c r="BQ77"/>
  <c r="E78"/>
  <c r="U78"/>
  <c r="AK78"/>
  <c r="BA78"/>
  <c r="BQ78"/>
  <c r="E79"/>
  <c r="U79"/>
  <c r="AK79"/>
  <c r="BA79"/>
  <c r="BQ79"/>
  <c r="E80"/>
  <c r="U80"/>
  <c r="AK80"/>
  <c r="BA80"/>
  <c r="BQ80"/>
  <c r="E81"/>
  <c r="U81"/>
  <c r="AK81"/>
  <c r="BA81"/>
  <c r="BQ81"/>
  <c r="E82"/>
  <c r="U82"/>
  <c r="AK82"/>
  <c r="AJ15"/>
  <c r="T16"/>
  <c r="D17"/>
  <c r="BP17"/>
  <c r="AZ18"/>
  <c r="AJ19"/>
  <c r="T20"/>
  <c r="D21"/>
  <c r="BP21"/>
  <c r="AZ22"/>
  <c r="AF23"/>
  <c r="BL23"/>
  <c r="P24"/>
  <c r="AV24"/>
  <c r="CB24"/>
  <c r="AF25"/>
  <c r="BL25"/>
  <c r="P26"/>
  <c r="AV26"/>
  <c r="CB26"/>
  <c r="AF27"/>
  <c r="BL27"/>
  <c r="P28"/>
  <c r="AV28"/>
  <c r="CB28"/>
  <c r="AF29"/>
  <c r="BL29"/>
  <c r="P30"/>
  <c r="AV30"/>
  <c r="CB30"/>
  <c r="AF31"/>
  <c r="BL31"/>
  <c r="P32"/>
  <c r="AV32"/>
  <c r="CB32"/>
  <c r="AF33"/>
  <c r="BL33"/>
  <c r="P34"/>
  <c r="AV34"/>
  <c r="CB34"/>
  <c r="AF35"/>
  <c r="BL35"/>
  <c r="P36"/>
  <c r="AV36"/>
  <c r="CB36"/>
  <c r="AF37"/>
  <c r="BL37"/>
  <c r="P38"/>
  <c r="AV38"/>
  <c r="CB38"/>
  <c r="AF39"/>
  <c r="BL39"/>
  <c r="P40"/>
  <c r="AV40"/>
  <c r="CB40"/>
  <c r="AF41"/>
  <c r="BL41"/>
  <c r="P42"/>
  <c r="AV42"/>
  <c r="CB42"/>
  <c r="AF43"/>
  <c r="AZ43"/>
  <c r="BP43"/>
  <c r="D44"/>
  <c r="T44"/>
  <c r="AJ44"/>
  <c r="AZ44"/>
  <c r="BP44"/>
  <c r="D45"/>
  <c r="T45"/>
  <c r="AJ45"/>
  <c r="AZ45"/>
  <c r="BP45"/>
  <c r="D46"/>
  <c r="T46"/>
  <c r="AJ46"/>
  <c r="AZ46"/>
  <c r="BP46"/>
  <c r="D47"/>
  <c r="T47"/>
  <c r="AJ47"/>
  <c r="AZ47"/>
  <c r="BP47"/>
  <c r="D48"/>
  <c r="T48"/>
  <c r="AJ48"/>
  <c r="AZ48"/>
  <c r="BP48"/>
  <c r="D49"/>
  <c r="T49"/>
  <c r="AJ49"/>
  <c r="AZ49"/>
  <c r="BP49"/>
  <c r="D50"/>
  <c r="T50"/>
  <c r="AJ50"/>
  <c r="AZ50"/>
  <c r="BP50"/>
  <c r="D51"/>
  <c r="T51"/>
  <c r="AJ51"/>
  <c r="AZ51"/>
  <c r="BP51"/>
  <c r="D52"/>
  <c r="T52"/>
  <c r="AJ52"/>
  <c r="AZ52"/>
  <c r="BP52"/>
  <c r="D53"/>
  <c r="T53"/>
  <c r="AJ53"/>
  <c r="AZ53"/>
  <c r="BP53"/>
  <c r="D54"/>
  <c r="T54"/>
  <c r="AJ54"/>
  <c r="AZ54"/>
  <c r="BP54"/>
  <c r="D55"/>
  <c r="T55"/>
  <c r="AJ55"/>
  <c r="AZ55"/>
  <c r="BP55"/>
  <c r="D56"/>
  <c r="T56"/>
  <c r="AJ56"/>
  <c r="AZ56"/>
  <c r="BP56"/>
  <c r="D57"/>
  <c r="T57"/>
  <c r="AJ57"/>
  <c r="AZ57"/>
  <c r="BP57"/>
  <c r="D58"/>
  <c r="T58"/>
  <c r="AJ58"/>
  <c r="AZ58"/>
  <c r="BP58"/>
  <c r="D59"/>
  <c r="T59"/>
  <c r="AJ59"/>
  <c r="AZ59"/>
  <c r="BP59"/>
  <c r="D60"/>
  <c r="T60"/>
  <c r="AJ60"/>
  <c r="AZ60"/>
  <c r="BP60"/>
  <c r="D61"/>
  <c r="T61"/>
  <c r="AJ61"/>
  <c r="AZ61"/>
  <c r="BP61"/>
  <c r="D62"/>
  <c r="T62"/>
  <c r="AJ62"/>
  <c r="AZ62"/>
  <c r="BP62"/>
  <c r="D63"/>
  <c r="T63"/>
  <c r="AJ63"/>
  <c r="AZ63"/>
  <c r="BP63"/>
  <c r="D64"/>
  <c r="T64"/>
  <c r="AJ64"/>
  <c r="AZ64"/>
  <c r="BP64"/>
  <c r="D65"/>
  <c r="T65"/>
  <c r="AJ65"/>
  <c r="AZ65"/>
  <c r="BP65"/>
  <c r="D66"/>
  <c r="T66"/>
  <c r="AJ66"/>
  <c r="AZ66"/>
  <c r="BP66"/>
  <c r="D67"/>
  <c r="T67"/>
  <c r="AJ67"/>
  <c r="AZ67"/>
  <c r="BP67"/>
  <c r="D68"/>
  <c r="T68"/>
  <c r="AJ68"/>
  <c r="AZ68"/>
  <c r="BP68"/>
  <c r="D69"/>
  <c r="T69"/>
  <c r="AJ69"/>
  <c r="AZ69"/>
  <c r="BP69"/>
  <c r="D70"/>
  <c r="T70"/>
  <c r="AJ70"/>
  <c r="AZ70"/>
  <c r="BP70"/>
  <c r="D71"/>
  <c r="T71"/>
  <c r="AJ71"/>
  <c r="AZ71"/>
  <c r="BP71"/>
  <c r="D72"/>
  <c r="T72"/>
  <c r="AJ72"/>
  <c r="AZ72"/>
  <c r="BP72"/>
  <c r="D73"/>
  <c r="T73"/>
  <c r="AJ73"/>
  <c r="AZ73"/>
  <c r="BP73"/>
  <c r="D74"/>
  <c r="T74"/>
  <c r="AJ74"/>
  <c r="AZ74"/>
  <c r="BP74"/>
  <c r="D75"/>
  <c r="T75"/>
  <c r="AJ75"/>
  <c r="AF15"/>
  <c r="P16"/>
  <c r="CB16"/>
  <c r="BL17"/>
  <c r="AV18"/>
  <c r="AF19"/>
  <c r="P20"/>
  <c r="CB20"/>
  <c r="BL21"/>
  <c r="AV22"/>
  <c r="AC23"/>
  <c r="BI23"/>
  <c r="M24"/>
  <c r="AS24"/>
  <c r="BY24"/>
  <c r="AC25"/>
  <c r="BI25"/>
  <c r="M26"/>
  <c r="AS26"/>
  <c r="BY26"/>
  <c r="AC27"/>
  <c r="BI27"/>
  <c r="M28"/>
  <c r="AS28"/>
  <c r="BY28"/>
  <c r="AC29"/>
  <c r="BI29"/>
  <c r="M30"/>
  <c r="AS30"/>
  <c r="BY30"/>
  <c r="AC31"/>
  <c r="BI31"/>
  <c r="M32"/>
  <c r="AS32"/>
  <c r="BY32"/>
  <c r="AC33"/>
  <c r="BI33"/>
  <c r="M34"/>
  <c r="AS34"/>
  <c r="BY34"/>
  <c r="AC35"/>
  <c r="BI35"/>
  <c r="M36"/>
  <c r="AS36"/>
  <c r="BY36"/>
  <c r="AC37"/>
  <c r="BI37"/>
  <c r="M38"/>
  <c r="AS38"/>
  <c r="BY38"/>
  <c r="AC39"/>
  <c r="BI39"/>
  <c r="M40"/>
  <c r="AS40"/>
  <c r="BY40"/>
  <c r="AC41"/>
  <c r="BI41"/>
  <c r="M42"/>
  <c r="AS42"/>
  <c r="BY42"/>
  <c r="AC43"/>
  <c r="AY43"/>
  <c r="BO43"/>
  <c r="C44"/>
  <c r="S44"/>
  <c r="AI44"/>
  <c r="AY44"/>
  <c r="BO44"/>
  <c r="C45"/>
  <c r="S45"/>
  <c r="AI45"/>
  <c r="AY45"/>
  <c r="BO45"/>
  <c r="C46"/>
  <c r="S46"/>
  <c r="AI46"/>
  <c r="AY46"/>
  <c r="BO46"/>
  <c r="C47"/>
  <c r="S47"/>
  <c r="AI47"/>
  <c r="AY47"/>
  <c r="BO47"/>
  <c r="C48"/>
  <c r="S48"/>
  <c r="AI48"/>
  <c r="AY48"/>
  <c r="BO48"/>
  <c r="C49"/>
  <c r="S49"/>
  <c r="AI49"/>
  <c r="AY49"/>
  <c r="BO49"/>
  <c r="C50"/>
  <c r="S50"/>
  <c r="AI50"/>
  <c r="AY50"/>
  <c r="BO50"/>
  <c r="C51"/>
  <c r="S51"/>
  <c r="AI51"/>
  <c r="AY51"/>
  <c r="BO51"/>
  <c r="C52"/>
  <c r="S52"/>
  <c r="AI52"/>
  <c r="AY52"/>
  <c r="BO52"/>
  <c r="C53"/>
  <c r="S53"/>
  <c r="AI53"/>
  <c r="AY53"/>
  <c r="BO53"/>
  <c r="C54"/>
  <c r="S54"/>
  <c r="AI54"/>
  <c r="AY54"/>
  <c r="BO54"/>
  <c r="C55"/>
  <c r="S55"/>
  <c r="AI55"/>
  <c r="AY55"/>
  <c r="BO55"/>
  <c r="C56"/>
  <c r="S56"/>
  <c r="AI56"/>
  <c r="AY56"/>
  <c r="BO56"/>
  <c r="C57"/>
  <c r="S57"/>
  <c r="AI57"/>
  <c r="AY57"/>
  <c r="BO57"/>
  <c r="C58"/>
  <c r="S58"/>
  <c r="AI58"/>
  <c r="AY58"/>
  <c r="BO58"/>
  <c r="C59"/>
  <c r="S59"/>
  <c r="AI59"/>
  <c r="AY59"/>
  <c r="BO59"/>
  <c r="C60"/>
  <c r="S60"/>
  <c r="AI60"/>
  <c r="AY60"/>
  <c r="BO60"/>
  <c r="C61"/>
  <c r="S61"/>
  <c r="AI61"/>
  <c r="AY61"/>
  <c r="BO61"/>
  <c r="C62"/>
  <c r="S62"/>
  <c r="AI62"/>
  <c r="AY62"/>
  <c r="BO62"/>
  <c r="C63"/>
  <c r="S63"/>
  <c r="AI63"/>
  <c r="AY63"/>
  <c r="BO63"/>
  <c r="C64"/>
  <c r="S64"/>
  <c r="AI64"/>
  <c r="AY64"/>
  <c r="BO64"/>
  <c r="C65"/>
  <c r="S65"/>
  <c r="AI65"/>
  <c r="AY65"/>
  <c r="BO65"/>
  <c r="C66"/>
  <c r="S66"/>
  <c r="AI66"/>
  <c r="AY66"/>
  <c r="BO66"/>
  <c r="C67"/>
  <c r="S67"/>
  <c r="AI67"/>
  <c r="AY67"/>
  <c r="BO67"/>
  <c r="C68"/>
  <c r="S68"/>
  <c r="AI68"/>
  <c r="AY68"/>
  <c r="BO68"/>
  <c r="C69"/>
  <c r="S69"/>
  <c r="AI69"/>
  <c r="AY69"/>
  <c r="BO69"/>
  <c r="C70"/>
  <c r="S70"/>
  <c r="AI70"/>
  <c r="AY70"/>
  <c r="BO70"/>
  <c r="C71"/>
  <c r="S71"/>
  <c r="AI71"/>
  <c r="AY71"/>
  <c r="BO71"/>
  <c r="C72"/>
  <c r="S72"/>
  <c r="AI72"/>
  <c r="AY72"/>
  <c r="BO72"/>
  <c r="C73"/>
  <c r="S73"/>
  <c r="AI73"/>
  <c r="AY73"/>
  <c r="BO73"/>
  <c r="C74"/>
  <c r="S74"/>
  <c r="AI74"/>
  <c r="AY74"/>
  <c r="BO74"/>
  <c r="C75"/>
  <c r="S75"/>
  <c r="AI75"/>
  <c r="AY75"/>
  <c r="BO75"/>
  <c r="C76"/>
  <c r="S76"/>
  <c r="AI76"/>
  <c r="AY76"/>
  <c r="BO76"/>
  <c r="C77"/>
  <c r="S77"/>
  <c r="AN24"/>
  <c r="H25"/>
  <c r="AV25"/>
  <c r="H26"/>
  <c r="BD26"/>
  <c r="P27"/>
  <c r="BD27"/>
  <c r="X28"/>
  <c r="BL28"/>
  <c r="X29"/>
  <c r="BT29"/>
  <c r="AF30"/>
  <c r="BT30"/>
  <c r="AN31"/>
  <c r="CB31"/>
  <c r="AN32"/>
  <c r="H33"/>
  <c r="AV33"/>
  <c r="H34"/>
  <c r="BD34"/>
  <c r="P35"/>
  <c r="BD35"/>
  <c r="X36"/>
  <c r="BL36"/>
  <c r="X37"/>
  <c r="BT37"/>
  <c r="AF38"/>
  <c r="BT38"/>
  <c r="AN39"/>
  <c r="CB39"/>
  <c r="AN40"/>
  <c r="H41"/>
  <c r="AV41"/>
  <c r="H42"/>
  <c r="BD42"/>
  <c r="P43"/>
  <c r="AV43"/>
  <c r="BT43"/>
  <c r="L44"/>
  <c r="AF44"/>
  <c r="BD44"/>
  <c r="BX44"/>
  <c r="P45"/>
  <c r="AN45"/>
  <c r="BH45"/>
  <c r="CB45"/>
  <c r="X46"/>
  <c r="AR46"/>
  <c r="BL46"/>
  <c r="H47"/>
  <c r="AB47"/>
  <c r="AV47"/>
  <c r="BT47"/>
  <c r="L48"/>
  <c r="AF48"/>
  <c r="BD48"/>
  <c r="BX48"/>
  <c r="P49"/>
  <c r="AN49"/>
  <c r="BH49"/>
  <c r="CB49"/>
  <c r="X50"/>
  <c r="AR50"/>
  <c r="BL50"/>
  <c r="H51"/>
  <c r="AB51"/>
  <c r="AV51"/>
  <c r="BT51"/>
  <c r="L52"/>
  <c r="AF52"/>
  <c r="BD52"/>
  <c r="BX52"/>
  <c r="P53"/>
  <c r="AN53"/>
  <c r="BH53"/>
  <c r="CB53"/>
  <c r="X54"/>
  <c r="AR54"/>
  <c r="BL54"/>
  <c r="H55"/>
  <c r="AB55"/>
  <c r="AV55"/>
  <c r="BT55"/>
  <c r="L56"/>
  <c r="AF56"/>
  <c r="BD56"/>
  <c r="BX56"/>
  <c r="P57"/>
  <c r="AN57"/>
  <c r="BH57"/>
  <c r="CB57"/>
  <c r="X58"/>
  <c r="AR58"/>
  <c r="BL58"/>
  <c r="H59"/>
  <c r="AB59"/>
  <c r="AV59"/>
  <c r="BT59"/>
  <c r="L60"/>
  <c r="AF60"/>
  <c r="BD60"/>
  <c r="BX60"/>
  <c r="P61"/>
  <c r="AN61"/>
  <c r="BH61"/>
  <c r="CB61"/>
  <c r="X62"/>
  <c r="AR62"/>
  <c r="BL62"/>
  <c r="H63"/>
  <c r="AB63"/>
  <c r="AV63"/>
  <c r="BT63"/>
  <c r="L64"/>
  <c r="AF64"/>
  <c r="BD64"/>
  <c r="BX64"/>
  <c r="P65"/>
  <c r="AN65"/>
  <c r="BH65"/>
  <c r="CB65"/>
  <c r="X66"/>
  <c r="AR66"/>
  <c r="BL66"/>
  <c r="H67"/>
  <c r="AB67"/>
  <c r="AV67"/>
  <c r="BT67"/>
  <c r="L68"/>
  <c r="AF68"/>
  <c r="BD68"/>
  <c r="BX68"/>
  <c r="P69"/>
  <c r="AN69"/>
  <c r="BH69"/>
  <c r="CB69"/>
  <c r="X70"/>
  <c r="AR70"/>
  <c r="BL70"/>
  <c r="H71"/>
  <c r="AB71"/>
  <c r="AV71"/>
  <c r="BT71"/>
  <c r="L72"/>
  <c r="AF72"/>
  <c r="BD72"/>
  <c r="BX72"/>
  <c r="P73"/>
  <c r="AN73"/>
  <c r="BH73"/>
  <c r="CB73"/>
  <c r="X74"/>
  <c r="AR74"/>
  <c r="BL74"/>
  <c r="H75"/>
  <c r="AB75"/>
  <c r="P15"/>
  <c r="AF16"/>
  <c r="AF17"/>
  <c r="AF18"/>
  <c r="AV19"/>
  <c r="AV20"/>
  <c r="AV21"/>
  <c r="BL22"/>
  <c r="AS23"/>
  <c r="E24"/>
  <c r="BA24"/>
  <c r="M25"/>
  <c r="BA25"/>
  <c r="U26"/>
  <c r="BI26"/>
  <c r="U27"/>
  <c r="BQ27"/>
  <c r="AC28"/>
  <c r="BQ28"/>
  <c r="AK29"/>
  <c r="BY29"/>
  <c r="AK30"/>
  <c r="E31"/>
  <c r="AS31"/>
  <c r="E32"/>
  <c r="BA32"/>
  <c r="M33"/>
  <c r="BA33"/>
  <c r="U34"/>
  <c r="BI34"/>
  <c r="U35"/>
  <c r="BQ35"/>
  <c r="AC36"/>
  <c r="BQ36"/>
  <c r="AK37"/>
  <c r="BY37"/>
  <c r="AK38"/>
  <c r="E39"/>
  <c r="AS39"/>
  <c r="E40"/>
  <c r="BA40"/>
  <c r="M41"/>
  <c r="BA41"/>
  <c r="U42"/>
  <c r="BI42"/>
  <c r="U43"/>
  <c r="BC43"/>
  <c r="BW43"/>
  <c r="O44"/>
  <c r="AM44"/>
  <c r="BG44"/>
  <c r="CA44"/>
  <c r="W45"/>
  <c r="AQ45"/>
  <c r="BK45"/>
  <c r="G46"/>
  <c r="AA46"/>
  <c r="AU46"/>
  <c r="BS46"/>
  <c r="K47"/>
  <c r="AE47"/>
  <c r="BC47"/>
  <c r="BW47"/>
  <c r="O48"/>
  <c r="AM48"/>
  <c r="BG48"/>
  <c r="CA48"/>
  <c r="W49"/>
  <c r="AQ49"/>
  <c r="BK49"/>
  <c r="G50"/>
  <c r="AA50"/>
  <c r="AU50"/>
  <c r="BS50"/>
  <c r="K51"/>
  <c r="AE51"/>
  <c r="BC51"/>
  <c r="BW51"/>
  <c r="O52"/>
  <c r="AM52"/>
  <c r="BG52"/>
  <c r="CA52"/>
  <c r="W53"/>
  <c r="AQ53"/>
  <c r="BK53"/>
  <c r="G54"/>
  <c r="AA54"/>
  <c r="AU54"/>
  <c r="BS54"/>
  <c r="K55"/>
  <c r="AE55"/>
  <c r="BC55"/>
  <c r="BW55"/>
  <c r="O56"/>
  <c r="AM56"/>
  <c r="BG56"/>
  <c r="CA56"/>
  <c r="W57"/>
  <c r="AQ57"/>
  <c r="BK57"/>
  <c r="G58"/>
  <c r="AA58"/>
  <c r="AU58"/>
  <c r="BS58"/>
  <c r="K59"/>
  <c r="AE59"/>
  <c r="BC59"/>
  <c r="BW59"/>
  <c r="O60"/>
  <c r="AM60"/>
  <c r="BG60"/>
  <c r="CA60"/>
  <c r="W61"/>
  <c r="AQ61"/>
  <c r="BK61"/>
  <c r="G62"/>
  <c r="AA62"/>
  <c r="AU62"/>
  <c r="BS62"/>
  <c r="K63"/>
  <c r="AE63"/>
  <c r="BC63"/>
  <c r="BW63"/>
  <c r="O64"/>
  <c r="AM64"/>
  <c r="BG64"/>
  <c r="CA64"/>
  <c r="W65"/>
  <c r="AQ65"/>
  <c r="BK65"/>
  <c r="G66"/>
  <c r="AA66"/>
  <c r="AU66"/>
  <c r="BS66"/>
  <c r="K67"/>
  <c r="AE67"/>
  <c r="BC67"/>
  <c r="BW67"/>
  <c r="O68"/>
  <c r="AM68"/>
  <c r="BG68"/>
  <c r="CA68"/>
  <c r="W69"/>
  <c r="AQ69"/>
  <c r="BK69"/>
  <c r="G70"/>
  <c r="AA70"/>
  <c r="AU70"/>
  <c r="BS70"/>
  <c r="K71"/>
  <c r="AE71"/>
  <c r="BC71"/>
  <c r="BW71"/>
  <c r="O72"/>
  <c r="AM72"/>
  <c r="BG72"/>
  <c r="CA72"/>
  <c r="W73"/>
  <c r="AQ73"/>
  <c r="BK73"/>
  <c r="G74"/>
  <c r="AA74"/>
  <c r="AU74"/>
  <c r="BS74"/>
  <c r="K75"/>
  <c r="AE75"/>
  <c r="BC75"/>
  <c r="BW75"/>
  <c r="O76"/>
  <c r="AM76"/>
  <c r="BG76"/>
  <c r="CA76"/>
  <c r="W77"/>
  <c r="AM77"/>
  <c r="BC77"/>
  <c r="BS77"/>
  <c r="G78"/>
  <c r="W78"/>
  <c r="AM78"/>
  <c r="BC78"/>
  <c r="BS78"/>
  <c r="G79"/>
  <c r="W79"/>
  <c r="AM79"/>
  <c r="BC79"/>
  <c r="BS79"/>
  <c r="G80"/>
  <c r="W80"/>
  <c r="AM80"/>
  <c r="BC80"/>
  <c r="BS80"/>
  <c r="G81"/>
  <c r="W81"/>
  <c r="AM81"/>
  <c r="BC81"/>
  <c r="BS81"/>
  <c r="G82"/>
  <c r="W82"/>
  <c r="AM82"/>
  <c r="BC82"/>
  <c r="BS82"/>
  <c r="G83"/>
  <c r="W83"/>
  <c r="AM83"/>
  <c r="BC83"/>
  <c r="BS83"/>
  <c r="G84"/>
  <c r="W84"/>
  <c r="AM84"/>
  <c r="BC84"/>
  <c r="BS84"/>
  <c r="G85"/>
  <c r="W85"/>
  <c r="AM85"/>
  <c r="BC85"/>
  <c r="BS85"/>
  <c r="G86"/>
  <c r="W86"/>
  <c r="AM86"/>
  <c r="BC86"/>
  <c r="BS86"/>
  <c r="G87"/>
  <c r="W87"/>
  <c r="AM87"/>
  <c r="BC87"/>
  <c r="BS87"/>
  <c r="G88"/>
  <c r="W88"/>
  <c r="AM88"/>
  <c r="BC88"/>
  <c r="BS88"/>
  <c r="G89"/>
  <c r="W89"/>
  <c r="AM89"/>
  <c r="BC89"/>
  <c r="BS89"/>
  <c r="G90"/>
  <c r="W90"/>
  <c r="AM90"/>
  <c r="BC90"/>
  <c r="BS90"/>
  <c r="G91"/>
  <c r="W91"/>
  <c r="AM91"/>
  <c r="BC91"/>
  <c r="BS91"/>
  <c r="G92"/>
  <c r="W92"/>
  <c r="AM92"/>
  <c r="BC92"/>
  <c r="BS92"/>
  <c r="G93"/>
  <c r="W93"/>
  <c r="AM93"/>
  <c r="BC93"/>
  <c r="BS93"/>
  <c r="G94"/>
  <c r="W94"/>
  <c r="AM94"/>
  <c r="BC94"/>
  <c r="BS94"/>
  <c r="G95"/>
  <c r="W95"/>
  <c r="AM95"/>
  <c r="BC95"/>
  <c r="BS95"/>
  <c r="G96"/>
  <c r="W96"/>
  <c r="AM96"/>
  <c r="BC96"/>
  <c r="BS96"/>
  <c r="G97"/>
  <c r="W97"/>
  <c r="AM97"/>
  <c r="BC97"/>
  <c r="BS97"/>
  <c r="G98"/>
  <c r="W98"/>
  <c r="AM98"/>
  <c r="BC98"/>
  <c r="BS98"/>
  <c r="G99"/>
  <c r="W99"/>
  <c r="AM99"/>
  <c r="BC99"/>
  <c r="BS99"/>
  <c r="BX75"/>
  <c r="BH76"/>
  <c r="AR77"/>
  <c r="AB78"/>
  <c r="L79"/>
  <c r="BX79"/>
  <c r="BH80"/>
  <c r="AR81"/>
  <c r="AB82"/>
  <c r="BQ82"/>
  <c r="U83"/>
  <c r="BA83"/>
  <c r="E84"/>
  <c r="AK84"/>
  <c r="BQ84"/>
  <c r="U85"/>
  <c r="BA85"/>
  <c r="E86"/>
  <c r="AK86"/>
  <c r="BQ86"/>
  <c r="U87"/>
  <c r="BA87"/>
  <c r="E88"/>
  <c r="AK88"/>
  <c r="BQ88"/>
  <c r="U89"/>
  <c r="BA89"/>
  <c r="E90"/>
  <c r="AK90"/>
  <c r="BQ90"/>
  <c r="U91"/>
  <c r="BA91"/>
  <c r="E92"/>
  <c r="AK92"/>
  <c r="BQ92"/>
  <c r="U93"/>
  <c r="BA93"/>
  <c r="E94"/>
  <c r="AK94"/>
  <c r="BQ94"/>
  <c r="U95"/>
  <c r="BA95"/>
  <c r="E96"/>
  <c r="AK96"/>
  <c r="BQ96"/>
  <c r="U97"/>
  <c r="BA97"/>
  <c r="E98"/>
  <c r="AK98"/>
  <c r="BQ98"/>
  <c r="U99"/>
  <c r="BA99"/>
  <c r="BD75"/>
  <c r="AN76"/>
  <c r="X77"/>
  <c r="H78"/>
  <c r="BT78"/>
  <c r="BD79"/>
  <c r="AN80"/>
  <c r="X81"/>
  <c r="H82"/>
  <c r="BH82"/>
  <c r="L83"/>
  <c r="AR83"/>
  <c r="BX83"/>
  <c r="AB84"/>
  <c r="BH84"/>
  <c r="L85"/>
  <c r="AR85"/>
  <c r="BX85"/>
  <c r="AB86"/>
  <c r="BH86"/>
  <c r="L87"/>
  <c r="AR87"/>
  <c r="BX87"/>
  <c r="AB88"/>
  <c r="BH88"/>
  <c r="L89"/>
  <c r="AR89"/>
  <c r="BX89"/>
  <c r="AB90"/>
  <c r="BH90"/>
  <c r="L91"/>
  <c r="AR91"/>
  <c r="BX91"/>
  <c r="AB92"/>
  <c r="BH92"/>
  <c r="L93"/>
  <c r="AR93"/>
  <c r="BX93"/>
  <c r="AB94"/>
  <c r="BH94"/>
  <c r="L95"/>
  <c r="AR95"/>
  <c r="BX95"/>
  <c r="AB96"/>
  <c r="BH96"/>
  <c r="L97"/>
  <c r="AR97"/>
  <c r="BX97"/>
  <c r="AB98"/>
  <c r="BH98"/>
  <c r="L99"/>
  <c r="AR99"/>
  <c r="BX99"/>
  <c r="T76"/>
  <c r="D77"/>
  <c r="BP77"/>
  <c r="AZ78"/>
  <c r="AJ79"/>
  <c r="T80"/>
  <c r="D81"/>
  <c r="BP81"/>
  <c r="AW82"/>
  <c r="CC82"/>
  <c r="AG83"/>
  <c r="BM83"/>
  <c r="Q84"/>
  <c r="AW84"/>
  <c r="CC84"/>
  <c r="AG85"/>
  <c r="BM85"/>
  <c r="Q86"/>
  <c r="AW86"/>
  <c r="CC86"/>
  <c r="AG87"/>
  <c r="BM87"/>
  <c r="Q88"/>
  <c r="AW88"/>
  <c r="CC88"/>
  <c r="AG89"/>
  <c r="BM89"/>
  <c r="Q90"/>
  <c r="AW90"/>
  <c r="CC90"/>
  <c r="AG91"/>
  <c r="BM91"/>
  <c r="Q92"/>
  <c r="AW92"/>
  <c r="CC92"/>
  <c r="AG93"/>
  <c r="BM93"/>
  <c r="Q94"/>
  <c r="AW94"/>
  <c r="CC94"/>
  <c r="AG95"/>
  <c r="BM95"/>
  <c r="Q96"/>
  <c r="AW96"/>
  <c r="CC96"/>
  <c r="AG97"/>
  <c r="BM97"/>
  <c r="Q98"/>
  <c r="AW98"/>
  <c r="CC98"/>
  <c r="AG99"/>
  <c r="BM99"/>
  <c r="BL75"/>
  <c r="AV76"/>
  <c r="AF77"/>
  <c r="P78"/>
  <c r="CB78"/>
  <c r="BL79"/>
  <c r="AV80"/>
  <c r="AF81"/>
  <c r="P82"/>
  <c r="BL82"/>
  <c r="P83"/>
  <c r="AV83"/>
  <c r="CB83"/>
  <c r="AF84"/>
  <c r="BL84"/>
  <c r="P85"/>
  <c r="AV85"/>
  <c r="CB85"/>
  <c r="AF86"/>
  <c r="BL86"/>
  <c r="P87"/>
  <c r="AV87"/>
  <c r="CB87"/>
  <c r="AF88"/>
  <c r="BL88"/>
  <c r="P89"/>
  <c r="AV89"/>
  <c r="CB89"/>
  <c r="AF90"/>
  <c r="BL90"/>
  <c r="P91"/>
  <c r="AV91"/>
  <c r="CB91"/>
  <c r="AF92"/>
  <c r="BL92"/>
  <c r="P93"/>
  <c r="AV93"/>
  <c r="CB93"/>
  <c r="AF94"/>
  <c r="BL94"/>
  <c r="P95"/>
  <c r="AV95"/>
  <c r="CB95"/>
  <c r="AF96"/>
  <c r="BL96"/>
  <c r="P97"/>
  <c r="AV97"/>
  <c r="CB97"/>
  <c r="AF98"/>
  <c r="BL98"/>
  <c r="P99"/>
  <c r="AV99"/>
  <c r="CB99"/>
  <c r="AF24"/>
  <c r="BT24"/>
  <c r="AN25"/>
  <c r="CB25"/>
  <c r="AN26"/>
  <c r="H27"/>
  <c r="AV27"/>
  <c r="H28"/>
  <c r="BD28"/>
  <c r="P29"/>
  <c r="BD29"/>
  <c r="X30"/>
  <c r="BL30"/>
  <c r="X31"/>
  <c r="BT31"/>
  <c r="AF32"/>
  <c r="BT32"/>
  <c r="AN33"/>
  <c r="CB33"/>
  <c r="AN34"/>
  <c r="H35"/>
  <c r="AV35"/>
  <c r="H36"/>
  <c r="BD36"/>
  <c r="P37"/>
  <c r="BD37"/>
  <c r="X38"/>
  <c r="BL38"/>
  <c r="X39"/>
  <c r="BT39"/>
  <c r="AF40"/>
  <c r="BT40"/>
  <c r="AN41"/>
  <c r="CB41"/>
  <c r="AN42"/>
  <c r="H43"/>
  <c r="AR43"/>
  <c r="BL43"/>
  <c r="H44"/>
  <c r="AB44"/>
  <c r="AV44"/>
  <c r="BT44"/>
  <c r="L45"/>
  <c r="AF45"/>
  <c r="BD45"/>
  <c r="BX45"/>
  <c r="P46"/>
  <c r="AN46"/>
  <c r="BH46"/>
  <c r="CB46"/>
  <c r="X47"/>
  <c r="AR47"/>
  <c r="BL47"/>
  <c r="H48"/>
  <c r="AB48"/>
  <c r="AV48"/>
  <c r="BT48"/>
  <c r="L49"/>
  <c r="AF49"/>
  <c r="BD49"/>
  <c r="BX49"/>
  <c r="P50"/>
  <c r="AN50"/>
  <c r="BH50"/>
  <c r="CB50"/>
  <c r="X51"/>
  <c r="AR51"/>
  <c r="BL51"/>
  <c r="H52"/>
  <c r="AB52"/>
  <c r="AV52"/>
  <c r="BT52"/>
  <c r="L53"/>
  <c r="AF53"/>
  <c r="BD53"/>
  <c r="BX53"/>
  <c r="P54"/>
  <c r="AN54"/>
  <c r="BH54"/>
  <c r="CB54"/>
  <c r="X55"/>
  <c r="AR55"/>
  <c r="BL55"/>
  <c r="H56"/>
  <c r="AB56"/>
  <c r="AV56"/>
  <c r="BT56"/>
  <c r="L57"/>
  <c r="AF57"/>
  <c r="BD57"/>
  <c r="BX57"/>
  <c r="P58"/>
  <c r="AN58"/>
  <c r="BH58"/>
  <c r="CB58"/>
  <c r="X59"/>
  <c r="AR59"/>
  <c r="BL59"/>
  <c r="H60"/>
  <c r="AB60"/>
  <c r="AV60"/>
  <c r="BT60"/>
  <c r="L61"/>
  <c r="AF61"/>
  <c r="BD61"/>
  <c r="BX61"/>
  <c r="P62"/>
  <c r="AN62"/>
  <c r="BH62"/>
  <c r="CB62"/>
  <c r="X63"/>
  <c r="AR63"/>
  <c r="BL63"/>
  <c r="H64"/>
  <c r="AB64"/>
  <c r="AV64"/>
  <c r="BT64"/>
  <c r="L65"/>
  <c r="AF65"/>
  <c r="BD65"/>
  <c r="BX65"/>
  <c r="P66"/>
  <c r="AN66"/>
  <c r="BH66"/>
  <c r="CB66"/>
  <c r="X67"/>
  <c r="AR67"/>
  <c r="BL67"/>
  <c r="H68"/>
  <c r="AB68"/>
  <c r="AV68"/>
  <c r="BT68"/>
  <c r="L69"/>
  <c r="AF69"/>
  <c r="BD69"/>
  <c r="BX69"/>
  <c r="P70"/>
  <c r="AN70"/>
  <c r="BH70"/>
  <c r="CB70"/>
  <c r="X71"/>
  <c r="AR71"/>
  <c r="BL71"/>
  <c r="H72"/>
  <c r="AB72"/>
  <c r="AV72"/>
  <c r="BT72"/>
  <c r="L73"/>
  <c r="AF73"/>
  <c r="BD73"/>
  <c r="BX73"/>
  <c r="P74"/>
  <c r="AN74"/>
  <c r="BH74"/>
  <c r="CB74"/>
  <c r="X75"/>
  <c r="AR75"/>
  <c r="CB15"/>
  <c r="P17"/>
  <c r="P18"/>
  <c r="P19"/>
  <c r="AF20"/>
  <c r="AF21"/>
  <c r="AF22"/>
  <c r="AK23"/>
  <c r="BY23"/>
  <c r="AK24"/>
  <c r="E25"/>
  <c r="AS25"/>
  <c r="E26"/>
  <c r="BA26"/>
  <c r="M27"/>
  <c r="BA27"/>
  <c r="U28"/>
  <c r="BI28"/>
  <c r="U29"/>
  <c r="BQ29"/>
  <c r="AC30"/>
  <c r="BQ30"/>
  <c r="AK31"/>
  <c r="BY31"/>
  <c r="AK32"/>
  <c r="E33"/>
  <c r="AS33"/>
  <c r="E34"/>
  <c r="BA34"/>
  <c r="M35"/>
  <c r="BA35"/>
  <c r="U36"/>
  <c r="BI36"/>
  <c r="U37"/>
  <c r="BQ37"/>
  <c r="AC38"/>
  <c r="BQ38"/>
  <c r="AK39"/>
  <c r="BY39"/>
  <c r="AK40"/>
  <c r="E41"/>
  <c r="AS41"/>
  <c r="E42"/>
  <c r="BA42"/>
  <c r="M43"/>
  <c r="AU43"/>
  <c r="BS43"/>
  <c r="K44"/>
  <c r="AE44"/>
  <c r="BC44"/>
  <c r="BW44"/>
  <c r="O45"/>
  <c r="AM45"/>
  <c r="BG45"/>
  <c r="CA45"/>
  <c r="W46"/>
  <c r="AQ46"/>
  <c r="BK46"/>
  <c r="G47"/>
  <c r="AA47"/>
  <c r="AU47"/>
  <c r="BS47"/>
  <c r="K48"/>
  <c r="AE48"/>
  <c r="BC48"/>
  <c r="BW48"/>
  <c r="O49"/>
  <c r="AM49"/>
  <c r="BG49"/>
  <c r="CA49"/>
  <c r="W50"/>
  <c r="AQ50"/>
  <c r="BK50"/>
  <c r="G51"/>
  <c r="AA51"/>
  <c r="AU51"/>
  <c r="BS51"/>
  <c r="K52"/>
  <c r="AE52"/>
  <c r="BC52"/>
  <c r="BW52"/>
  <c r="O53"/>
  <c r="AM53"/>
  <c r="BG53"/>
  <c r="CA53"/>
  <c r="W54"/>
  <c r="AQ54"/>
  <c r="BK54"/>
  <c r="G55"/>
  <c r="AA55"/>
  <c r="AU55"/>
  <c r="BS55"/>
  <c r="K56"/>
  <c r="AE56"/>
  <c r="BC56"/>
  <c r="BW56"/>
  <c r="O57"/>
  <c r="AM57"/>
  <c r="BG57"/>
  <c r="CA57"/>
  <c r="W58"/>
  <c r="AQ58"/>
  <c r="BK58"/>
  <c r="G59"/>
  <c r="AA59"/>
  <c r="AU59"/>
  <c r="BS59"/>
  <c r="K60"/>
  <c r="AE60"/>
  <c r="BC60"/>
  <c r="BW60"/>
  <c r="O61"/>
  <c r="AM61"/>
  <c r="BG61"/>
  <c r="CA61"/>
  <c r="W62"/>
  <c r="AQ62"/>
  <c r="BK62"/>
  <c r="G63"/>
  <c r="AA63"/>
  <c r="AU63"/>
  <c r="BS63"/>
  <c r="K64"/>
  <c r="AE64"/>
  <c r="BC64"/>
  <c r="BW64"/>
  <c r="O65"/>
  <c r="AM65"/>
  <c r="BG65"/>
  <c r="CA65"/>
  <c r="W66"/>
  <c r="AQ66"/>
  <c r="BK66"/>
  <c r="G67"/>
  <c r="AA67"/>
  <c r="AU67"/>
  <c r="BS67"/>
  <c r="K68"/>
  <c r="AE68"/>
  <c r="BC68"/>
  <c r="BW68"/>
  <c r="O69"/>
  <c r="AM69"/>
  <c r="BG69"/>
  <c r="CA69"/>
  <c r="W70"/>
  <c r="AQ70"/>
  <c r="BK70"/>
  <c r="G71"/>
  <c r="AA71"/>
  <c r="AU71"/>
  <c r="BS71"/>
  <c r="K72"/>
  <c r="AE72"/>
  <c r="BC72"/>
  <c r="BW72"/>
  <c r="O73"/>
  <c r="AM73"/>
  <c r="BG73"/>
  <c r="CA73"/>
  <c r="W74"/>
  <c r="AQ74"/>
  <c r="BK74"/>
  <c r="G75"/>
  <c r="AA75"/>
  <c r="AU75"/>
  <c r="BS75"/>
  <c r="K76"/>
  <c r="AE76"/>
  <c r="BC76"/>
  <c r="BW76"/>
  <c r="O77"/>
  <c r="AI77"/>
  <c r="AY77"/>
  <c r="BO77"/>
  <c r="C78"/>
  <c r="S78"/>
  <c r="AI78"/>
  <c r="AY78"/>
  <c r="BO78"/>
  <c r="C79"/>
  <c r="S79"/>
  <c r="AI79"/>
  <c r="AY79"/>
  <c r="BO79"/>
  <c r="C80"/>
  <c r="S80"/>
  <c r="AI80"/>
  <c r="AY80"/>
  <c r="BO80"/>
  <c r="C81"/>
  <c r="S81"/>
  <c r="AI81"/>
  <c r="AY81"/>
  <c r="BO81"/>
  <c r="C82"/>
  <c r="S82"/>
  <c r="AI82"/>
  <c r="AY82"/>
  <c r="BO82"/>
  <c r="C83"/>
  <c r="S83"/>
  <c r="AI83"/>
  <c r="AY83"/>
  <c r="BO83"/>
  <c r="C84"/>
  <c r="S84"/>
  <c r="AI84"/>
  <c r="AY84"/>
  <c r="BO84"/>
  <c r="C85"/>
  <c r="S85"/>
  <c r="AI85"/>
  <c r="AY85"/>
  <c r="BO85"/>
  <c r="C86"/>
  <c r="S86"/>
  <c r="AI86"/>
  <c r="AY86"/>
  <c r="BO86"/>
  <c r="C87"/>
  <c r="S87"/>
  <c r="AI87"/>
  <c r="AY87"/>
  <c r="BO87"/>
  <c r="C88"/>
  <c r="S88"/>
  <c r="AI88"/>
  <c r="AY88"/>
  <c r="BO88"/>
  <c r="C89"/>
  <c r="S89"/>
  <c r="AI89"/>
  <c r="AY89"/>
  <c r="BO89"/>
  <c r="C90"/>
  <c r="S90"/>
  <c r="AI90"/>
  <c r="AY90"/>
  <c r="BO90"/>
  <c r="C91"/>
  <c r="S91"/>
  <c r="AI91"/>
  <c r="AY91"/>
  <c r="BO91"/>
  <c r="C92"/>
  <c r="S92"/>
  <c r="AI92"/>
  <c r="AY92"/>
  <c r="BO92"/>
  <c r="C93"/>
  <c r="S93"/>
  <c r="AI93"/>
  <c r="AY93"/>
  <c r="BO93"/>
  <c r="C94"/>
  <c r="S94"/>
  <c r="AI94"/>
  <c r="AY94"/>
  <c r="BO94"/>
  <c r="C95"/>
  <c r="S95"/>
  <c r="AI95"/>
  <c r="AY95"/>
  <c r="BO95"/>
  <c r="C96"/>
  <c r="S96"/>
  <c r="AI96"/>
  <c r="AY96"/>
  <c r="BO96"/>
  <c r="C97"/>
  <c r="S97"/>
  <c r="AI97"/>
  <c r="AY97"/>
  <c r="BO97"/>
  <c r="C98"/>
  <c r="S98"/>
  <c r="AI98"/>
  <c r="AY98"/>
  <c r="BO98"/>
  <c r="C99"/>
  <c r="S99"/>
  <c r="AI99"/>
  <c r="AY99"/>
  <c r="BO99"/>
  <c r="BH75"/>
  <c r="AR76"/>
  <c r="AB77"/>
  <c r="L78"/>
  <c r="BX78"/>
  <c r="BH79"/>
  <c r="AR80"/>
  <c r="AB81"/>
  <c r="L82"/>
  <c r="BI82"/>
  <c r="M83"/>
  <c r="AS83"/>
  <c r="BY83"/>
  <c r="AC84"/>
  <c r="BI84"/>
  <c r="M85"/>
  <c r="AS85"/>
  <c r="BY85"/>
  <c r="AC86"/>
  <c r="BI86"/>
  <c r="M87"/>
  <c r="AS87"/>
  <c r="BY87"/>
  <c r="AC88"/>
  <c r="BI88"/>
  <c r="M89"/>
  <c r="AS89"/>
  <c r="BY89"/>
  <c r="AC90"/>
  <c r="BI90"/>
  <c r="M91"/>
  <c r="AS91"/>
  <c r="BY91"/>
  <c r="AC92"/>
  <c r="BI92"/>
  <c r="M93"/>
  <c r="AS93"/>
  <c r="BY93"/>
  <c r="AC94"/>
  <c r="BI94"/>
  <c r="M95"/>
  <c r="AS95"/>
  <c r="BY95"/>
  <c r="AC96"/>
  <c r="BI96"/>
  <c r="M97"/>
  <c r="AS97"/>
  <c r="BY97"/>
  <c r="AC98"/>
  <c r="BI98"/>
  <c r="M99"/>
  <c r="AS99"/>
  <c r="BY99"/>
  <c r="X76"/>
  <c r="H77"/>
  <c r="BT77"/>
  <c r="BD78"/>
  <c r="AN79"/>
  <c r="X80"/>
  <c r="H81"/>
  <c r="BT81"/>
  <c r="AZ82"/>
  <c r="D83"/>
  <c r="AJ83"/>
  <c r="BP83"/>
  <c r="T84"/>
  <c r="AZ84"/>
  <c r="D85"/>
  <c r="AJ85"/>
  <c r="BP85"/>
  <c r="T86"/>
  <c r="AZ86"/>
  <c r="D87"/>
  <c r="AJ87"/>
  <c r="BP87"/>
  <c r="T88"/>
  <c r="AZ88"/>
  <c r="D89"/>
  <c r="AJ89"/>
  <c r="BP89"/>
  <c r="T90"/>
  <c r="AZ90"/>
  <c r="D91"/>
  <c r="AJ91"/>
  <c r="BP91"/>
  <c r="T92"/>
  <c r="AZ92"/>
  <c r="D93"/>
  <c r="AJ93"/>
  <c r="BP93"/>
  <c r="T94"/>
  <c r="AZ94"/>
  <c r="D95"/>
  <c r="AJ95"/>
  <c r="BP95"/>
  <c r="T96"/>
  <c r="AZ96"/>
  <c r="D97"/>
  <c r="AJ97"/>
  <c r="BP97"/>
  <c r="T98"/>
  <c r="AZ98"/>
  <c r="D99"/>
  <c r="AJ99"/>
  <c r="BP99"/>
  <c r="D76"/>
  <c r="BP76"/>
  <c r="AZ77"/>
  <c r="AJ78"/>
  <c r="T79"/>
  <c r="D80"/>
  <c r="BP80"/>
  <c r="AZ81"/>
  <c r="AJ82"/>
  <c r="BU82"/>
  <c r="Y83"/>
  <c r="BE83"/>
  <c r="I84"/>
  <c r="AO84"/>
  <c r="BU84"/>
  <c r="Y85"/>
  <c r="BE85"/>
  <c r="I86"/>
  <c r="AO86"/>
  <c r="BU86"/>
  <c r="Y87"/>
  <c r="BE87"/>
  <c r="I88"/>
  <c r="AO88"/>
  <c r="BU88"/>
  <c r="Y89"/>
  <c r="BE89"/>
  <c r="I90"/>
  <c r="AO90"/>
  <c r="BU90"/>
  <c r="Y91"/>
  <c r="BE91"/>
  <c r="I92"/>
  <c r="AO92"/>
  <c r="BU92"/>
  <c r="Y93"/>
  <c r="BE93"/>
  <c r="I94"/>
  <c r="AO94"/>
  <c r="BU94"/>
  <c r="Y95"/>
  <c r="BE95"/>
  <c r="I96"/>
  <c r="AO96"/>
  <c r="BU96"/>
  <c r="Y97"/>
  <c r="BE97"/>
  <c r="I98"/>
  <c r="AO98"/>
  <c r="BU98"/>
  <c r="Y99"/>
  <c r="BE99"/>
  <c r="AV75"/>
  <c r="AF76"/>
  <c r="P77"/>
  <c r="CB77"/>
  <c r="BL78"/>
  <c r="AV79"/>
  <c r="AF80"/>
  <c r="P81"/>
  <c r="CB81"/>
  <c r="BD82"/>
  <c r="H83"/>
  <c r="AN83"/>
  <c r="BT83"/>
  <c r="X84"/>
  <c r="BD84"/>
  <c r="H85"/>
  <c r="AN85"/>
  <c r="BT85"/>
  <c r="X86"/>
  <c r="BD86"/>
  <c r="H87"/>
  <c r="AN87"/>
  <c r="BT87"/>
  <c r="X88"/>
  <c r="BD88"/>
  <c r="H89"/>
  <c r="AN89"/>
  <c r="BT89"/>
  <c r="X90"/>
  <c r="BD90"/>
  <c r="H91"/>
  <c r="AN91"/>
  <c r="BT91"/>
  <c r="X92"/>
  <c r="BD92"/>
  <c r="H93"/>
  <c r="AN93"/>
  <c r="BT93"/>
  <c r="X94"/>
  <c r="BD94"/>
  <c r="H95"/>
  <c r="AN95"/>
  <c r="BT95"/>
  <c r="X96"/>
  <c r="BD96"/>
  <c r="H97"/>
  <c r="AN97"/>
  <c r="BT97"/>
  <c r="X98"/>
  <c r="BD98"/>
  <c r="H99"/>
  <c r="AN99"/>
  <c r="BT99"/>
  <c r="X24"/>
  <c r="BL24"/>
  <c r="X25"/>
  <c r="BT25"/>
  <c r="AF26"/>
  <c r="BT26"/>
  <c r="AN27"/>
  <c r="CB27"/>
  <c r="AN28"/>
  <c r="H29"/>
  <c r="AV29"/>
  <c r="H30"/>
  <c r="BD30"/>
  <c r="P31"/>
  <c r="BD31"/>
  <c r="X32"/>
  <c r="BL32"/>
  <c r="X33"/>
  <c r="BT33"/>
  <c r="AF34"/>
  <c r="BT34"/>
  <c r="AN35"/>
  <c r="CB35"/>
  <c r="AN36"/>
  <c r="H37"/>
  <c r="AV37"/>
  <c r="H38"/>
  <c r="BD38"/>
  <c r="P39"/>
  <c r="BD39"/>
  <c r="X40"/>
  <c r="BL40"/>
  <c r="X41"/>
  <c r="BT41"/>
  <c r="AF42"/>
  <c r="BT42"/>
  <c r="AN43"/>
  <c r="BH43"/>
  <c r="CB43"/>
  <c r="X44"/>
  <c r="AR44"/>
  <c r="BL44"/>
  <c r="H45"/>
  <c r="AB45"/>
  <c r="AV45"/>
  <c r="BT45"/>
  <c r="L46"/>
  <c r="AF46"/>
  <c r="BD46"/>
  <c r="BX46"/>
  <c r="P47"/>
  <c r="AN47"/>
  <c r="BH47"/>
  <c r="CB47"/>
  <c r="X48"/>
  <c r="AR48"/>
  <c r="BL48"/>
  <c r="H49"/>
  <c r="AB49"/>
  <c r="AV49"/>
  <c r="BT49"/>
  <c r="L50"/>
  <c r="AF50"/>
  <c r="BD50"/>
  <c r="BX50"/>
  <c r="P51"/>
  <c r="AN51"/>
  <c r="BH51"/>
  <c r="CB51"/>
  <c r="X52"/>
  <c r="AR52"/>
  <c r="BL52"/>
  <c r="H53"/>
  <c r="AB53"/>
  <c r="AV53"/>
  <c r="BT53"/>
  <c r="L54"/>
  <c r="AF54"/>
  <c r="BD54"/>
  <c r="BX54"/>
  <c r="P55"/>
  <c r="AN55"/>
  <c r="BH55"/>
  <c r="CB55"/>
  <c r="X56"/>
  <c r="AR56"/>
  <c r="BL56"/>
  <c r="H57"/>
  <c r="AB57"/>
  <c r="AV57"/>
  <c r="BT57"/>
  <c r="L58"/>
  <c r="AF58"/>
  <c r="BD58"/>
  <c r="BX58"/>
  <c r="P59"/>
  <c r="AN59"/>
  <c r="BH59"/>
  <c r="CB59"/>
  <c r="X60"/>
  <c r="AR60"/>
  <c r="BL60"/>
  <c r="H61"/>
  <c r="AB61"/>
  <c r="AV61"/>
  <c r="BT61"/>
  <c r="L62"/>
  <c r="AF62"/>
  <c r="BD62"/>
  <c r="BX62"/>
  <c r="P63"/>
  <c r="AN63"/>
  <c r="BH63"/>
  <c r="CB63"/>
  <c r="X64"/>
  <c r="AR64"/>
  <c r="BL64"/>
  <c r="H65"/>
  <c r="AB65"/>
  <c r="AV65"/>
  <c r="BT65"/>
  <c r="L66"/>
  <c r="AF66"/>
  <c r="BD66"/>
  <c r="BX66"/>
  <c r="P67"/>
  <c r="AN67"/>
  <c r="BH67"/>
  <c r="CB67"/>
  <c r="X68"/>
  <c r="AR68"/>
  <c r="BL68"/>
  <c r="H69"/>
  <c r="AB69"/>
  <c r="AV69"/>
  <c r="BT69"/>
  <c r="L70"/>
  <c r="AF70"/>
  <c r="BD70"/>
  <c r="BX70"/>
  <c r="P71"/>
  <c r="AN71"/>
  <c r="BH71"/>
  <c r="CB71"/>
  <c r="X72"/>
  <c r="AR72"/>
  <c r="BL72"/>
  <c r="H73"/>
  <c r="AB73"/>
  <c r="AV73"/>
  <c r="BT73"/>
  <c r="L74"/>
  <c r="AF74"/>
  <c r="BD74"/>
  <c r="BX74"/>
  <c r="P75"/>
  <c r="AN75"/>
  <c r="BL15"/>
  <c r="BL16"/>
  <c r="CB17"/>
  <c r="CB18"/>
  <c r="CB19"/>
  <c r="P21"/>
  <c r="P22"/>
  <c r="P23"/>
  <c r="BQ23"/>
  <c r="AC24"/>
  <c r="BQ24"/>
  <c r="AK25"/>
  <c r="BY25"/>
  <c r="AK26"/>
  <c r="E27"/>
  <c r="AS27"/>
  <c r="E28"/>
  <c r="BA28"/>
  <c r="M29"/>
  <c r="BA29"/>
  <c r="U30"/>
  <c r="BI30"/>
  <c r="U31"/>
  <c r="BQ31"/>
  <c r="AC32"/>
  <c r="BQ32"/>
  <c r="AK33"/>
  <c r="BY33"/>
  <c r="AK34"/>
  <c r="E35"/>
  <c r="AS35"/>
  <c r="E36"/>
  <c r="BA36"/>
  <c r="M37"/>
  <c r="BA37"/>
  <c r="U38"/>
  <c r="BI38"/>
  <c r="U39"/>
  <c r="BQ39"/>
  <c r="AC40"/>
  <c r="BQ40"/>
  <c r="AK41"/>
  <c r="BY41"/>
  <c r="AK42"/>
  <c r="E43"/>
  <c r="AQ43"/>
  <c r="BK43"/>
  <c r="G44"/>
  <c r="AA44"/>
  <c r="AU44"/>
  <c r="BS44"/>
  <c r="K45"/>
  <c r="AE45"/>
  <c r="BC45"/>
  <c r="BW45"/>
  <c r="O46"/>
  <c r="AM46"/>
  <c r="BG46"/>
  <c r="CA46"/>
  <c r="W47"/>
  <c r="AQ47"/>
  <c r="BK47"/>
  <c r="G48"/>
  <c r="AA48"/>
  <c r="AU48"/>
  <c r="BS48"/>
  <c r="K49"/>
  <c r="AE49"/>
  <c r="BC49"/>
  <c r="BW49"/>
  <c r="O50"/>
  <c r="AM50"/>
  <c r="BG50"/>
  <c r="CA50"/>
  <c r="W51"/>
  <c r="AQ51"/>
  <c r="BK51"/>
  <c r="G52"/>
  <c r="AA52"/>
  <c r="AU52"/>
  <c r="BS52"/>
  <c r="K53"/>
  <c r="AE53"/>
  <c r="BC53"/>
  <c r="BW53"/>
  <c r="O54"/>
  <c r="AM54"/>
  <c r="BG54"/>
  <c r="CA54"/>
  <c r="W55"/>
  <c r="AQ55"/>
  <c r="BK55"/>
  <c r="G56"/>
  <c r="AA56"/>
  <c r="AU56"/>
  <c r="BS56"/>
  <c r="K57"/>
  <c r="AE57"/>
  <c r="BC57"/>
  <c r="BW57"/>
  <c r="O58"/>
  <c r="AM58"/>
  <c r="BG58"/>
  <c r="CA58"/>
  <c r="W59"/>
  <c r="AQ59"/>
  <c r="BK59"/>
  <c r="G60"/>
  <c r="AA60"/>
  <c r="AU60"/>
  <c r="BS60"/>
  <c r="K61"/>
  <c r="AE61"/>
  <c r="BC61"/>
  <c r="BW61"/>
  <c r="O62"/>
  <c r="AM62"/>
  <c r="BG62"/>
  <c r="CA62"/>
  <c r="W63"/>
  <c r="AQ63"/>
  <c r="BK63"/>
  <c r="G64"/>
  <c r="AA64"/>
  <c r="AU64"/>
  <c r="BS64"/>
  <c r="K65"/>
  <c r="AE65"/>
  <c r="BC65"/>
  <c r="BW65"/>
  <c r="O66"/>
  <c r="AM66"/>
  <c r="BG66"/>
  <c r="CA66"/>
  <c r="W67"/>
  <c r="AQ67"/>
  <c r="BK67"/>
  <c r="G68"/>
  <c r="AA68"/>
  <c r="AU68"/>
  <c r="BS68"/>
  <c r="K69"/>
  <c r="AE69"/>
  <c r="BC69"/>
  <c r="BW69"/>
  <c r="O70"/>
  <c r="AM70"/>
  <c r="BG70"/>
  <c r="CA70"/>
  <c r="W71"/>
  <c r="AQ71"/>
  <c r="BK71"/>
  <c r="G72"/>
  <c r="AA72"/>
  <c r="AU72"/>
  <c r="BS72"/>
  <c r="K73"/>
  <c r="AE73"/>
  <c r="BC73"/>
  <c r="BW73"/>
  <c r="O74"/>
  <c r="AM74"/>
  <c r="BG74"/>
  <c r="CA74"/>
  <c r="W75"/>
  <c r="AQ75"/>
  <c r="BK75"/>
  <c r="G76"/>
  <c r="AA76"/>
  <c r="AU76"/>
  <c r="BS76"/>
  <c r="K77"/>
  <c r="AE77"/>
  <c r="AU77"/>
  <c r="BK77"/>
  <c r="CA77"/>
  <c r="O78"/>
  <c r="AE78"/>
  <c r="AU78"/>
  <c r="BK78"/>
  <c r="CA78"/>
  <c r="O79"/>
  <c r="AE79"/>
  <c r="AU79"/>
  <c r="BK79"/>
  <c r="CA79"/>
  <c r="O80"/>
  <c r="AE80"/>
  <c r="AU80"/>
  <c r="BK80"/>
  <c r="CA80"/>
  <c r="O81"/>
  <c r="AE81"/>
  <c r="AU81"/>
  <c r="BK81"/>
  <c r="CA81"/>
  <c r="O82"/>
  <c r="AE82"/>
  <c r="AU82"/>
  <c r="BK82"/>
  <c r="CA82"/>
  <c r="O83"/>
  <c r="AE83"/>
  <c r="AU83"/>
  <c r="BK83"/>
  <c r="CA83"/>
  <c r="O84"/>
  <c r="AE84"/>
  <c r="AU84"/>
  <c r="BK84"/>
  <c r="CA84"/>
  <c r="O85"/>
  <c r="AE85"/>
  <c r="AU85"/>
  <c r="BK85"/>
  <c r="CA85"/>
  <c r="O86"/>
  <c r="AE86"/>
  <c r="AU86"/>
  <c r="BK86"/>
  <c r="CA86"/>
  <c r="O87"/>
  <c r="AE87"/>
  <c r="AU87"/>
  <c r="BK87"/>
  <c r="CA87"/>
  <c r="O88"/>
  <c r="AE88"/>
  <c r="AU88"/>
  <c r="BK88"/>
  <c r="CA88"/>
  <c r="O89"/>
  <c r="AE89"/>
  <c r="AU89"/>
  <c r="BK89"/>
  <c r="CA89"/>
  <c r="O90"/>
  <c r="AE90"/>
  <c r="AU90"/>
  <c r="BK90"/>
  <c r="CA90"/>
  <c r="O91"/>
  <c r="AE91"/>
  <c r="AU91"/>
  <c r="BK91"/>
  <c r="CA91"/>
  <c r="O92"/>
  <c r="AE92"/>
  <c r="AU92"/>
  <c r="BK92"/>
  <c r="CA92"/>
  <c r="O93"/>
  <c r="AE93"/>
  <c r="AU93"/>
  <c r="BK93"/>
  <c r="CA93"/>
  <c r="O94"/>
  <c r="AE94"/>
  <c r="AU94"/>
  <c r="BK94"/>
  <c r="CA94"/>
  <c r="O95"/>
  <c r="AE95"/>
  <c r="AU95"/>
  <c r="BK95"/>
  <c r="CA95"/>
  <c r="O96"/>
  <c r="AE96"/>
  <c r="AU96"/>
  <c r="BK96"/>
  <c r="CA96"/>
  <c r="O97"/>
  <c r="AE97"/>
  <c r="AU97"/>
  <c r="BK97"/>
  <c r="CA97"/>
  <c r="O98"/>
  <c r="AE98"/>
  <c r="AU98"/>
  <c r="BK98"/>
  <c r="CA98"/>
  <c r="O99"/>
  <c r="AE99"/>
  <c r="AU99"/>
  <c r="BK99"/>
  <c r="CA99"/>
  <c r="AB76"/>
  <c r="L77"/>
  <c r="BX77"/>
  <c r="BH78"/>
  <c r="AR79"/>
  <c r="AB80"/>
  <c r="L81"/>
  <c r="BX81"/>
  <c r="BA82"/>
  <c r="E83"/>
  <c r="AK83"/>
  <c r="BQ83"/>
  <c r="U84"/>
  <c r="BA84"/>
  <c r="E85"/>
  <c r="AK85"/>
  <c r="BQ85"/>
  <c r="U86"/>
  <c r="BA86"/>
  <c r="E87"/>
  <c r="AK87"/>
  <c r="BQ87"/>
  <c r="U88"/>
  <c r="BA88"/>
  <c r="E89"/>
  <c r="AK89"/>
  <c r="BQ89"/>
  <c r="U90"/>
  <c r="BA90"/>
  <c r="E91"/>
  <c r="AK91"/>
  <c r="BQ91"/>
  <c r="U92"/>
  <c r="BA92"/>
  <c r="E93"/>
  <c r="AK93"/>
  <c r="BQ93"/>
  <c r="U94"/>
  <c r="BA94"/>
  <c r="E95"/>
  <c r="AK95"/>
  <c r="BQ95"/>
  <c r="U96"/>
  <c r="BA96"/>
  <c r="E97"/>
  <c r="AK97"/>
  <c r="BQ97"/>
  <c r="U98"/>
  <c r="BA98"/>
  <c r="E99"/>
  <c r="AK99"/>
  <c r="BQ99"/>
  <c r="H76"/>
  <c r="BT76"/>
  <c r="BD77"/>
  <c r="AN78"/>
  <c r="X79"/>
  <c r="H80"/>
  <c r="BT80"/>
  <c r="BD81"/>
  <c r="AN82"/>
  <c r="BX82"/>
  <c r="AB83"/>
  <c r="BH83"/>
  <c r="L84"/>
  <c r="AR84"/>
  <c r="BX84"/>
  <c r="AB85"/>
  <c r="BH85"/>
  <c r="L86"/>
  <c r="AR86"/>
  <c r="BX86"/>
  <c r="AB87"/>
  <c r="BH87"/>
  <c r="L88"/>
  <c r="AR88"/>
  <c r="BX88"/>
  <c r="AB89"/>
  <c r="BH89"/>
  <c r="L90"/>
  <c r="AR90"/>
  <c r="BX90"/>
  <c r="AB91"/>
  <c r="BH91"/>
  <c r="L92"/>
  <c r="AR92"/>
  <c r="BX92"/>
  <c r="AB93"/>
  <c r="BH93"/>
  <c r="L94"/>
  <c r="AR94"/>
  <c r="BX94"/>
  <c r="AB95"/>
  <c r="BH95"/>
  <c r="L96"/>
  <c r="AR96"/>
  <c r="BX96"/>
  <c r="AB97"/>
  <c r="BH97"/>
  <c r="L98"/>
  <c r="AR98"/>
  <c r="BX98"/>
  <c r="AB99"/>
  <c r="BH99"/>
  <c r="BP75"/>
  <c r="AZ76"/>
  <c r="AJ77"/>
  <c r="T78"/>
  <c r="D79"/>
  <c r="BP79"/>
  <c r="AZ80"/>
  <c r="AJ81"/>
  <c r="T82"/>
  <c r="BM82"/>
  <c r="Q83"/>
  <c r="AW83"/>
  <c r="CC83"/>
  <c r="AG84"/>
  <c r="BM84"/>
  <c r="Q85"/>
  <c r="AW85"/>
  <c r="CC85"/>
  <c r="AG86"/>
  <c r="BM86"/>
  <c r="Q87"/>
  <c r="AW87"/>
  <c r="CC87"/>
  <c r="AG88"/>
  <c r="BM88"/>
  <c r="Q89"/>
  <c r="AW89"/>
  <c r="CC89"/>
  <c r="AG90"/>
  <c r="BM90"/>
  <c r="Q91"/>
  <c r="AW91"/>
  <c r="CC91"/>
  <c r="AG92"/>
  <c r="BM92"/>
  <c r="Q93"/>
  <c r="AW93"/>
  <c r="CC93"/>
  <c r="AG94"/>
  <c r="BM94"/>
  <c r="Q95"/>
  <c r="AW95"/>
  <c r="CC95"/>
  <c r="AG96"/>
  <c r="BM96"/>
  <c r="Q97"/>
  <c r="AW97"/>
  <c r="CC97"/>
  <c r="AG98"/>
  <c r="BM98"/>
  <c r="Q99"/>
  <c r="AW99"/>
  <c r="CC99"/>
  <c r="P76"/>
  <c r="CB76"/>
  <c r="BL77"/>
  <c r="AV78"/>
  <c r="AF79"/>
  <c r="P80"/>
  <c r="CB80"/>
  <c r="BL81"/>
  <c r="AV82"/>
  <c r="CB82"/>
  <c r="AF83"/>
  <c r="BL83"/>
  <c r="P84"/>
  <c r="AV84"/>
  <c r="CB84"/>
  <c r="AF85"/>
  <c r="BL85"/>
  <c r="P86"/>
  <c r="AV86"/>
  <c r="CB86"/>
  <c r="AF87"/>
  <c r="BL87"/>
  <c r="P88"/>
  <c r="AV88"/>
  <c r="CB88"/>
  <c r="AF89"/>
  <c r="BL89"/>
  <c r="P90"/>
  <c r="AV90"/>
  <c r="CB90"/>
  <c r="AF91"/>
  <c r="BL91"/>
  <c r="P92"/>
  <c r="AV92"/>
  <c r="CB92"/>
  <c r="AF93"/>
  <c r="BL93"/>
  <c r="P94"/>
  <c r="AV94"/>
  <c r="CB94"/>
  <c r="AF95"/>
  <c r="BL95"/>
  <c r="P96"/>
  <c r="AV96"/>
  <c r="CB96"/>
  <c r="AF97"/>
  <c r="BL97"/>
  <c r="P98"/>
  <c r="AV98"/>
  <c r="CB98"/>
  <c r="AF99"/>
  <c r="BL99"/>
  <c r="H24"/>
  <c r="BD24"/>
  <c r="P25"/>
  <c r="BD25"/>
  <c r="X26"/>
  <c r="BL26"/>
  <c r="X27"/>
  <c r="BT27"/>
  <c r="AF28"/>
  <c r="BT28"/>
  <c r="AN29"/>
  <c r="CB29"/>
  <c r="AN30"/>
  <c r="H31"/>
  <c r="AV31"/>
  <c r="H32"/>
  <c r="BD32"/>
  <c r="P33"/>
  <c r="BD33"/>
  <c r="X34"/>
  <c r="BL34"/>
  <c r="X35"/>
  <c r="BT35"/>
  <c r="AF36"/>
  <c r="BT36"/>
  <c r="AN37"/>
  <c r="CB37"/>
  <c r="AN38"/>
  <c r="H39"/>
  <c r="AV39"/>
  <c r="H40"/>
  <c r="BD40"/>
  <c r="P41"/>
  <c r="BD41"/>
  <c r="X42"/>
  <c r="BL42"/>
  <c r="X43"/>
  <c r="BD43"/>
  <c r="BX43"/>
  <c r="P44"/>
  <c r="AN44"/>
  <c r="BH44"/>
  <c r="CB44"/>
  <c r="X45"/>
  <c r="AR45"/>
  <c r="BL45"/>
  <c r="H46"/>
  <c r="AB46"/>
  <c r="AV46"/>
  <c r="BT46"/>
  <c r="L47"/>
  <c r="AF47"/>
  <c r="BD47"/>
  <c r="BX47"/>
  <c r="P48"/>
  <c r="AN48"/>
  <c r="BH48"/>
  <c r="CB48"/>
  <c r="X49"/>
  <c r="AR49"/>
  <c r="BL49"/>
  <c r="H50"/>
  <c r="AB50"/>
  <c r="AV50"/>
  <c r="BT50"/>
  <c r="L51"/>
  <c r="AF51"/>
  <c r="BD51"/>
  <c r="BX51"/>
  <c r="P52"/>
  <c r="AN52"/>
  <c r="BH52"/>
  <c r="CB52"/>
  <c r="X53"/>
  <c r="AR53"/>
  <c r="BL53"/>
  <c r="H54"/>
  <c r="AB54"/>
  <c r="AV54"/>
  <c r="BT54"/>
  <c r="L55"/>
  <c r="AF55"/>
  <c r="BD55"/>
  <c r="BX55"/>
  <c r="P56"/>
  <c r="AN56"/>
  <c r="BH56"/>
  <c r="CB56"/>
  <c r="X57"/>
  <c r="AR57"/>
  <c r="BL57"/>
  <c r="H58"/>
  <c r="AB58"/>
  <c r="AV58"/>
  <c r="BT58"/>
  <c r="L59"/>
  <c r="AF59"/>
  <c r="BD59"/>
  <c r="BX59"/>
  <c r="P60"/>
  <c r="AN60"/>
  <c r="BH60"/>
  <c r="CB60"/>
  <c r="X61"/>
  <c r="AR61"/>
  <c r="BL61"/>
  <c r="H62"/>
  <c r="AB62"/>
  <c r="AV62"/>
  <c r="BT62"/>
  <c r="L63"/>
  <c r="AF63"/>
  <c r="BD63"/>
  <c r="BX63"/>
  <c r="P64"/>
  <c r="AN64"/>
  <c r="BH64"/>
  <c r="CB64"/>
  <c r="X65"/>
  <c r="AR65"/>
  <c r="BL65"/>
  <c r="H66"/>
  <c r="AB66"/>
  <c r="AV66"/>
  <c r="BT66"/>
  <c r="L67"/>
  <c r="AF67"/>
  <c r="BD67"/>
  <c r="BX67"/>
  <c r="P68"/>
  <c r="AN68"/>
  <c r="BH68"/>
  <c r="CB68"/>
  <c r="X69"/>
  <c r="AR69"/>
  <c r="BL69"/>
  <c r="H70"/>
  <c r="AB70"/>
  <c r="AV70"/>
  <c r="BT70"/>
  <c r="L71"/>
  <c r="AF71"/>
  <c r="BD71"/>
  <c r="BX71"/>
  <c r="P72"/>
  <c r="AN72"/>
  <c r="BH72"/>
  <c r="CB72"/>
  <c r="X73"/>
  <c r="AR73"/>
  <c r="BL73"/>
  <c r="H74"/>
  <c r="AB74"/>
  <c r="AV74"/>
  <c r="BT74"/>
  <c r="L75"/>
  <c r="AF75"/>
  <c r="AV15"/>
  <c r="AV16"/>
  <c r="AV17"/>
  <c r="BL18"/>
  <c r="BL19"/>
  <c r="BL20"/>
  <c r="CB21"/>
  <c r="CB22"/>
  <c r="BA23"/>
  <c r="U24"/>
  <c r="BI24"/>
  <c r="U25"/>
  <c r="BQ25"/>
  <c r="AC26"/>
  <c r="BQ26"/>
  <c r="AK27"/>
  <c r="BY27"/>
  <c r="AK28"/>
  <c r="E29"/>
  <c r="AS29"/>
  <c r="E30"/>
  <c r="BA30"/>
  <c r="M31"/>
  <c r="BA31"/>
  <c r="U32"/>
  <c r="BI32"/>
  <c r="U33"/>
  <c r="BQ33"/>
  <c r="AC34"/>
  <c r="BQ34"/>
  <c r="AK35"/>
  <c r="BY35"/>
  <c r="AK36"/>
  <c r="E37"/>
  <c r="AS37"/>
  <c r="E38"/>
  <c r="BA38"/>
  <c r="M39"/>
  <c r="BA39"/>
  <c r="U40"/>
  <c r="BI40"/>
  <c r="U41"/>
  <c r="BQ41"/>
  <c r="AC42"/>
  <c r="BQ42"/>
  <c r="AK43"/>
  <c r="BG43"/>
  <c r="CA43"/>
  <c r="W44"/>
  <c r="AQ44"/>
  <c r="BK44"/>
  <c r="G45"/>
  <c r="AA45"/>
  <c r="AU45"/>
  <c r="BS45"/>
  <c r="K46"/>
  <c r="AE46"/>
  <c r="BC46"/>
  <c r="BW46"/>
  <c r="O47"/>
  <c r="AM47"/>
  <c r="BG47"/>
  <c r="CA47"/>
  <c r="W48"/>
  <c r="AQ48"/>
  <c r="BK48"/>
  <c r="G49"/>
  <c r="AA49"/>
  <c r="AU49"/>
  <c r="BS49"/>
  <c r="K50"/>
  <c r="AE50"/>
  <c r="BC50"/>
  <c r="BW50"/>
  <c r="O51"/>
  <c r="AM51"/>
  <c r="BG51"/>
  <c r="CA51"/>
  <c r="W52"/>
  <c r="AQ52"/>
  <c r="BK52"/>
  <c r="G53"/>
  <c r="AA53"/>
  <c r="AU53"/>
  <c r="BS53"/>
  <c r="K54"/>
  <c r="AE54"/>
  <c r="BC54"/>
  <c r="BW54"/>
  <c r="O55"/>
  <c r="AM55"/>
  <c r="BG55"/>
  <c r="CA55"/>
  <c r="W56"/>
  <c r="AQ56"/>
  <c r="BK56"/>
  <c r="G57"/>
  <c r="AA57"/>
  <c r="AU57"/>
  <c r="BS57"/>
  <c r="K58"/>
  <c r="AE58"/>
  <c r="BC58"/>
  <c r="BW58"/>
  <c r="O59"/>
  <c r="AM59"/>
  <c r="BG59"/>
  <c r="CA59"/>
  <c r="W60"/>
  <c r="AQ60"/>
  <c r="BK60"/>
  <c r="G61"/>
  <c r="AA61"/>
  <c r="AU61"/>
  <c r="BS61"/>
  <c r="K62"/>
  <c r="AE62"/>
  <c r="BC62"/>
  <c r="BW62"/>
  <c r="O63"/>
  <c r="AM63"/>
  <c r="BG63"/>
  <c r="CA63"/>
  <c r="W64"/>
  <c r="AQ64"/>
  <c r="BK64"/>
  <c r="G65"/>
  <c r="AA65"/>
  <c r="AU65"/>
  <c r="BS65"/>
  <c r="K66"/>
  <c r="AE66"/>
  <c r="BC66"/>
  <c r="BW66"/>
  <c r="O67"/>
  <c r="AM67"/>
  <c r="BG67"/>
  <c r="CA67"/>
  <c r="W68"/>
  <c r="AQ68"/>
  <c r="BK68"/>
  <c r="G69"/>
  <c r="AA69"/>
  <c r="AU69"/>
  <c r="BS69"/>
  <c r="K70"/>
  <c r="AE70"/>
  <c r="BC70"/>
  <c r="BW70"/>
  <c r="O71"/>
  <c r="AM71"/>
  <c r="BG71"/>
  <c r="CA71"/>
  <c r="W72"/>
  <c r="AQ72"/>
  <c r="BK72"/>
  <c r="G73"/>
  <c r="AA73"/>
  <c r="AU73"/>
  <c r="BS73"/>
  <c r="K74"/>
  <c r="AE74"/>
  <c r="BC74"/>
  <c r="BW74"/>
  <c r="O75"/>
  <c r="AM75"/>
  <c r="BG75"/>
  <c r="CA75"/>
  <c r="W76"/>
  <c r="AQ76"/>
  <c r="BK76"/>
  <c r="G77"/>
  <c r="AA77"/>
  <c r="AQ77"/>
  <c r="BG77"/>
  <c r="BW77"/>
  <c r="K78"/>
  <c r="AA78"/>
  <c r="AQ78"/>
  <c r="BG78"/>
  <c r="BW78"/>
  <c r="K79"/>
  <c r="AA79"/>
  <c r="AQ79"/>
  <c r="BG79"/>
  <c r="BW79"/>
  <c r="K80"/>
  <c r="AA80"/>
  <c r="AQ80"/>
  <c r="BG80"/>
  <c r="BW80"/>
  <c r="K81"/>
  <c r="AA81"/>
  <c r="AQ81"/>
  <c r="BG81"/>
  <c r="BW81"/>
  <c r="K82"/>
  <c r="AA82"/>
  <c r="AQ82"/>
  <c r="BG82"/>
  <c r="BW82"/>
  <c r="K83"/>
  <c r="AA83"/>
  <c r="AQ83"/>
  <c r="BG83"/>
  <c r="BW83"/>
  <c r="K84"/>
  <c r="AA84"/>
  <c r="AQ84"/>
  <c r="BG84"/>
  <c r="BW84"/>
  <c r="K85"/>
  <c r="AA85"/>
  <c r="AQ85"/>
  <c r="BG85"/>
  <c r="BW85"/>
  <c r="K86"/>
  <c r="AA86"/>
  <c r="AQ86"/>
  <c r="BG86"/>
  <c r="BW86"/>
  <c r="K87"/>
  <c r="AA87"/>
  <c r="AQ87"/>
  <c r="BG87"/>
  <c r="BW87"/>
  <c r="K88"/>
  <c r="AA88"/>
  <c r="AQ88"/>
  <c r="BG88"/>
  <c r="BW88"/>
  <c r="K89"/>
  <c r="AA89"/>
  <c r="AQ89"/>
  <c r="BG89"/>
  <c r="BW89"/>
  <c r="K90"/>
  <c r="AA90"/>
  <c r="AQ90"/>
  <c r="BG90"/>
  <c r="BW90"/>
  <c r="K91"/>
  <c r="AA91"/>
  <c r="AQ91"/>
  <c r="BG91"/>
  <c r="BW91"/>
  <c r="K92"/>
  <c r="AA92"/>
  <c r="AQ92"/>
  <c r="BG92"/>
  <c r="BW92"/>
  <c r="K93"/>
  <c r="AA93"/>
  <c r="AQ93"/>
  <c r="BG93"/>
  <c r="BW93"/>
  <c r="K94"/>
  <c r="AA94"/>
  <c r="AQ94"/>
  <c r="BG94"/>
  <c r="BW94"/>
  <c r="K95"/>
  <c r="AA95"/>
  <c r="AQ95"/>
  <c r="BG95"/>
  <c r="BW95"/>
  <c r="K96"/>
  <c r="AA96"/>
  <c r="AQ96"/>
  <c r="BG96"/>
  <c r="BW96"/>
  <c r="K97"/>
  <c r="AA97"/>
  <c r="AQ97"/>
  <c r="BG97"/>
  <c r="BW97"/>
  <c r="K98"/>
  <c r="AA98"/>
  <c r="AQ98"/>
  <c r="BG98"/>
  <c r="BW98"/>
  <c r="K99"/>
  <c r="AA99"/>
  <c r="AQ99"/>
  <c r="BG99"/>
  <c r="BW99"/>
  <c r="L76"/>
  <c r="BX76"/>
  <c r="BH77"/>
  <c r="AR78"/>
  <c r="AB79"/>
  <c r="L80"/>
  <c r="BX80"/>
  <c r="BH81"/>
  <c r="AR82"/>
  <c r="BY82"/>
  <c r="AC83"/>
  <c r="BI83"/>
  <c r="M84"/>
  <c r="AS84"/>
  <c r="BY84"/>
  <c r="AC85"/>
  <c r="BI85"/>
  <c r="M86"/>
  <c r="AS86"/>
  <c r="BY86"/>
  <c r="AC87"/>
  <c r="BI87"/>
  <c r="M88"/>
  <c r="AS88"/>
  <c r="BY88"/>
  <c r="AC89"/>
  <c r="BI89"/>
  <c r="M90"/>
  <c r="AS90"/>
  <c r="BY90"/>
  <c r="AC91"/>
  <c r="BI91"/>
  <c r="M92"/>
  <c r="AS92"/>
  <c r="BY92"/>
  <c r="AC93"/>
  <c r="BI93"/>
  <c r="M94"/>
  <c r="AS94"/>
  <c r="BY94"/>
  <c r="AC95"/>
  <c r="BI95"/>
  <c r="M96"/>
  <c r="AS96"/>
  <c r="BY96"/>
  <c r="AC97"/>
  <c r="BI97"/>
  <c r="M98"/>
  <c r="AS98"/>
  <c r="BY98"/>
  <c r="AC99"/>
  <c r="BI99"/>
  <c r="BT75"/>
  <c r="BD76"/>
  <c r="AN77"/>
  <c r="X78"/>
  <c r="H79"/>
  <c r="BT79"/>
  <c r="BD80"/>
  <c r="AN81"/>
  <c r="X82"/>
  <c r="BP82"/>
  <c r="T83"/>
  <c r="AZ83"/>
  <c r="D84"/>
  <c r="AJ84"/>
  <c r="BP84"/>
  <c r="T85"/>
  <c r="AZ85"/>
  <c r="D86"/>
  <c r="AJ86"/>
  <c r="BP86"/>
  <c r="T87"/>
  <c r="AZ87"/>
  <c r="D88"/>
  <c r="AJ88"/>
  <c r="BP88"/>
  <c r="T89"/>
  <c r="AZ89"/>
  <c r="D90"/>
  <c r="AJ90"/>
  <c r="BP90"/>
  <c r="T91"/>
  <c r="AZ91"/>
  <c r="D92"/>
  <c r="AJ92"/>
  <c r="BP92"/>
  <c r="T93"/>
  <c r="AZ93"/>
  <c r="D94"/>
  <c r="AJ94"/>
  <c r="BP94"/>
  <c r="T95"/>
  <c r="AZ95"/>
  <c r="D96"/>
  <c r="AJ96"/>
  <c r="BP96"/>
  <c r="T97"/>
  <c r="AZ97"/>
  <c r="D98"/>
  <c r="AJ98"/>
  <c r="BP98"/>
  <c r="T99"/>
  <c r="AZ99"/>
  <c r="AZ75"/>
  <c r="AJ76"/>
  <c r="T77"/>
  <c r="D78"/>
  <c r="BP78"/>
  <c r="AZ79"/>
  <c r="AJ80"/>
  <c r="T81"/>
  <c r="D82"/>
  <c r="BE82"/>
  <c r="I83"/>
  <c r="AO83"/>
  <c r="BU83"/>
  <c r="Y84"/>
  <c r="BE84"/>
  <c r="I85"/>
  <c r="AO85"/>
  <c r="BU85"/>
  <c r="Y86"/>
  <c r="BE86"/>
  <c r="I87"/>
  <c r="AO87"/>
  <c r="BU87"/>
  <c r="Y88"/>
  <c r="BE88"/>
  <c r="I89"/>
  <c r="AO89"/>
  <c r="BU89"/>
  <c r="Y90"/>
  <c r="BE90"/>
  <c r="I91"/>
  <c r="AO91"/>
  <c r="BU91"/>
  <c r="Y92"/>
  <c r="BE92"/>
  <c r="I93"/>
  <c r="AO93"/>
  <c r="BU93"/>
  <c r="Y94"/>
  <c r="BE94"/>
  <c r="I95"/>
  <c r="AO95"/>
  <c r="BU95"/>
  <c r="Y96"/>
  <c r="BE96"/>
  <c r="I97"/>
  <c r="AO97"/>
  <c r="BU97"/>
  <c r="Y98"/>
  <c r="BE98"/>
  <c r="I99"/>
  <c r="AO99"/>
  <c r="BU99"/>
  <c r="CB75"/>
  <c r="BL76"/>
  <c r="AV77"/>
  <c r="AF78"/>
  <c r="P79"/>
  <c r="CB79"/>
  <c r="BL80"/>
  <c r="AV81"/>
  <c r="AF82"/>
  <c r="BT82"/>
  <c r="X83"/>
  <c r="BD83"/>
  <c r="H84"/>
  <c r="AN84"/>
  <c r="BT84"/>
  <c r="X85"/>
  <c r="BD85"/>
  <c r="H86"/>
  <c r="AN86"/>
  <c r="BT86"/>
  <c r="X87"/>
  <c r="BD87"/>
  <c r="H88"/>
  <c r="AN88"/>
  <c r="BT88"/>
  <c r="X89"/>
  <c r="BD89"/>
  <c r="H90"/>
  <c r="AN90"/>
  <c r="BT90"/>
  <c r="X91"/>
  <c r="BD91"/>
  <c r="H92"/>
  <c r="AN92"/>
  <c r="BT92"/>
  <c r="X93"/>
  <c r="BD93"/>
  <c r="H94"/>
  <c r="AN94"/>
  <c r="BT94"/>
  <c r="X95"/>
  <c r="BD95"/>
  <c r="H96"/>
  <c r="AN96"/>
  <c r="BT96"/>
  <c r="X97"/>
  <c r="BD97"/>
  <c r="H98"/>
  <c r="AN98"/>
  <c r="BT98"/>
  <c r="X99"/>
  <c r="BD99"/>
  <c r="H11" i="54"/>
  <c r="X11"/>
  <c r="AN11"/>
  <c r="BD11"/>
  <c r="BT11"/>
  <c r="G11"/>
  <c r="W11"/>
  <c r="AM11"/>
  <c r="BC11"/>
  <c r="BS11"/>
  <c r="M11"/>
  <c r="AS11"/>
  <c r="BY11"/>
  <c r="AD11"/>
  <c r="BJ11"/>
  <c r="R11"/>
  <c r="I11"/>
  <c r="BU11"/>
  <c r="J11"/>
  <c r="BM11"/>
  <c r="D11"/>
  <c r="T11"/>
  <c r="AJ11"/>
  <c r="AZ11"/>
  <c r="BP11"/>
  <c r="C11"/>
  <c r="S11"/>
  <c r="AI11"/>
  <c r="AY11"/>
  <c r="BO11"/>
  <c r="E11"/>
  <c r="AK11"/>
  <c r="BQ11"/>
  <c r="V11"/>
  <c r="BB11"/>
  <c r="B11"/>
  <c r="BN11"/>
  <c r="BE11"/>
  <c r="CC11"/>
  <c r="AG11"/>
  <c r="P11"/>
  <c r="AF11"/>
  <c r="AV11"/>
  <c r="BL11"/>
  <c r="CB11"/>
  <c r="O11"/>
  <c r="AE11"/>
  <c r="AU11"/>
  <c r="BK11"/>
  <c r="CA11"/>
  <c r="AC11"/>
  <c r="BI11"/>
  <c r="N11"/>
  <c r="AT11"/>
  <c r="BZ11"/>
  <c r="AX11"/>
  <c r="AO11"/>
  <c r="AW11"/>
  <c r="BV11"/>
  <c r="BF11"/>
  <c r="L11"/>
  <c r="AB11"/>
  <c r="AR11"/>
  <c r="BH11"/>
  <c r="BX11"/>
  <c r="K11"/>
  <c r="AA11"/>
  <c r="AQ11"/>
  <c r="BG11"/>
  <c r="BW11"/>
  <c r="U11"/>
  <c r="BA11"/>
  <c r="F11"/>
  <c r="AL11"/>
  <c r="BR11"/>
  <c r="AH11"/>
  <c r="Y11"/>
  <c r="Q11"/>
  <c r="AP11"/>
  <c r="Z11"/>
  <c r="T11" i="71"/>
  <c r="C11"/>
  <c r="R11"/>
  <c r="BN11"/>
  <c r="U11"/>
  <c r="BQ11"/>
  <c r="P11"/>
  <c r="AF11"/>
  <c r="AV11"/>
  <c r="BL11"/>
  <c r="CB11"/>
  <c r="O11"/>
  <c r="AE11"/>
  <c r="AU11"/>
  <c r="BK11"/>
  <c r="CA11"/>
  <c r="N11"/>
  <c r="AD11"/>
  <c r="AT11"/>
  <c r="BJ11"/>
  <c r="BZ11"/>
  <c r="Q11"/>
  <c r="AG11"/>
  <c r="AW11"/>
  <c r="BM11"/>
  <c r="CC11"/>
  <c r="L11"/>
  <c r="AB11"/>
  <c r="AR11"/>
  <c r="BH11"/>
  <c r="BX11"/>
  <c r="K11"/>
  <c r="AA11"/>
  <c r="AQ11"/>
  <c r="BG11"/>
  <c r="BW11"/>
  <c r="J11"/>
  <c r="Z11"/>
  <c r="AP11"/>
  <c r="BF11"/>
  <c r="BV11"/>
  <c r="M11"/>
  <c r="AC11"/>
  <c r="AS11"/>
  <c r="BI11"/>
  <c r="BY11"/>
  <c r="H11"/>
  <c r="X11"/>
  <c r="AN11"/>
  <c r="BD11"/>
  <c r="BT11"/>
  <c r="G11"/>
  <c r="W11"/>
  <c r="AM11"/>
  <c r="BC11"/>
  <c r="BS11"/>
  <c r="F11"/>
  <c r="V11"/>
  <c r="AL11"/>
  <c r="BB11"/>
  <c r="BR11"/>
  <c r="I11"/>
  <c r="Y11"/>
  <c r="AO11"/>
  <c r="BE11"/>
  <c r="BU11"/>
  <c r="D11"/>
  <c r="AJ11"/>
  <c r="AZ11"/>
  <c r="BP11"/>
  <c r="S11"/>
  <c r="AI11"/>
  <c r="AY11"/>
  <c r="BO11"/>
  <c r="B11"/>
  <c r="AH11"/>
  <c r="AX11"/>
  <c r="E11"/>
  <c r="AK11"/>
  <c r="BA11"/>
  <c r="AK11" i="68"/>
  <c r="C11"/>
  <c r="AY11"/>
  <c r="R11"/>
  <c r="AX11"/>
  <c r="P11"/>
  <c r="BX11"/>
  <c r="BH11"/>
  <c r="Q11"/>
  <c r="AG11"/>
  <c r="AW11"/>
  <c r="BM11"/>
  <c r="CC11"/>
  <c r="O11"/>
  <c r="AE11"/>
  <c r="AU11"/>
  <c r="BK11"/>
  <c r="CA11"/>
  <c r="N11"/>
  <c r="AD11"/>
  <c r="AT11"/>
  <c r="BJ11"/>
  <c r="BL11"/>
  <c r="AN11"/>
  <c r="M11"/>
  <c r="AC11"/>
  <c r="AS11"/>
  <c r="BI11"/>
  <c r="BY11"/>
  <c r="K11"/>
  <c r="AA11"/>
  <c r="AQ11"/>
  <c r="BG11"/>
  <c r="BW11"/>
  <c r="J11"/>
  <c r="Z11"/>
  <c r="AP11"/>
  <c r="BF11"/>
  <c r="BV11"/>
  <c r="AV11"/>
  <c r="T11"/>
  <c r="L11"/>
  <c r="BD11"/>
  <c r="BT11"/>
  <c r="I11"/>
  <c r="Y11"/>
  <c r="AO11"/>
  <c r="BE11"/>
  <c r="BU11"/>
  <c r="G11"/>
  <c r="W11"/>
  <c r="AM11"/>
  <c r="BC11"/>
  <c r="BS11"/>
  <c r="F11"/>
  <c r="V11"/>
  <c r="AL11"/>
  <c r="BB11"/>
  <c r="BR11"/>
  <c r="AF11"/>
  <c r="D11"/>
  <c r="BP11"/>
  <c r="X11"/>
  <c r="H11"/>
  <c r="E11"/>
  <c r="U11"/>
  <c r="BA11"/>
  <c r="BQ11"/>
  <c r="S11"/>
  <c r="AI11"/>
  <c r="BO11"/>
  <c r="B11"/>
  <c r="AH11"/>
  <c r="BN11"/>
  <c r="CB11"/>
  <c r="AZ11"/>
  <c r="AB11"/>
  <c r="BZ11"/>
  <c r="AJ11"/>
  <c r="AR11"/>
  <c r="B11" i="69"/>
  <c r="AX11"/>
  <c r="T11"/>
  <c r="BP11"/>
  <c r="AI11"/>
  <c r="BO11"/>
  <c r="BA11"/>
  <c r="AS11"/>
  <c r="N11"/>
  <c r="AD11"/>
  <c r="AT11"/>
  <c r="BJ11"/>
  <c r="BZ11"/>
  <c r="P11"/>
  <c r="AF11"/>
  <c r="AV11"/>
  <c r="BL11"/>
  <c r="CB11"/>
  <c r="O11"/>
  <c r="AE11"/>
  <c r="AU11"/>
  <c r="BK11"/>
  <c r="CA11"/>
  <c r="BM11"/>
  <c r="AK11"/>
  <c r="BI11"/>
  <c r="BE11"/>
  <c r="BY11"/>
  <c r="J11"/>
  <c r="Z11"/>
  <c r="AP11"/>
  <c r="BF11"/>
  <c r="BV11"/>
  <c r="L11"/>
  <c r="AB11"/>
  <c r="AR11"/>
  <c r="BH11"/>
  <c r="BX11"/>
  <c r="K11"/>
  <c r="AA11"/>
  <c r="AQ11"/>
  <c r="BG11"/>
  <c r="BW11"/>
  <c r="AW11"/>
  <c r="U11"/>
  <c r="AC11"/>
  <c r="BU11"/>
  <c r="M11"/>
  <c r="F11"/>
  <c r="V11"/>
  <c r="AL11"/>
  <c r="BB11"/>
  <c r="BR11"/>
  <c r="H11"/>
  <c r="X11"/>
  <c r="AN11"/>
  <c r="BD11"/>
  <c r="BT11"/>
  <c r="G11"/>
  <c r="W11"/>
  <c r="AM11"/>
  <c r="BC11"/>
  <c r="BS11"/>
  <c r="AG11"/>
  <c r="E11"/>
  <c r="BQ11"/>
  <c r="AO11"/>
  <c r="Y11"/>
  <c r="R11"/>
  <c r="AH11"/>
  <c r="BN11"/>
  <c r="D11"/>
  <c r="AJ11"/>
  <c r="AZ11"/>
  <c r="C11"/>
  <c r="S11"/>
  <c r="AY11"/>
  <c r="Q11"/>
  <c r="CC11"/>
  <c r="I11"/>
  <c r="A18" i="52"/>
  <c r="A34"/>
  <c r="A50"/>
  <c r="A66"/>
  <c r="A82"/>
  <c r="A98"/>
  <c r="A27"/>
  <c r="A43"/>
  <c r="A59"/>
  <c r="A75"/>
  <c r="A91"/>
  <c r="A24"/>
  <c r="A56"/>
  <c r="A88"/>
  <c r="A29"/>
  <c r="A61"/>
  <c r="A93"/>
  <c r="A36"/>
  <c r="A68"/>
  <c r="A17"/>
  <c r="A49"/>
  <c r="A81"/>
  <c r="A14"/>
  <c r="A30"/>
  <c r="A46"/>
  <c r="A62"/>
  <c r="A78"/>
  <c r="A94"/>
  <c r="A23"/>
  <c r="A39"/>
  <c r="A55"/>
  <c r="A71"/>
  <c r="A87"/>
  <c r="A16"/>
  <c r="A48"/>
  <c r="A80"/>
  <c r="A21"/>
  <c r="A53"/>
  <c r="A85"/>
  <c r="A28"/>
  <c r="A60"/>
  <c r="A92"/>
  <c r="A41"/>
  <c r="A73"/>
  <c r="A26"/>
  <c r="A42"/>
  <c r="A58"/>
  <c r="A74"/>
  <c r="A90"/>
  <c r="A19"/>
  <c r="A35"/>
  <c r="A51"/>
  <c r="A67"/>
  <c r="A83"/>
  <c r="A99"/>
  <c r="A40"/>
  <c r="A72"/>
  <c r="A13"/>
  <c r="A45"/>
  <c r="A77"/>
  <c r="A20"/>
  <c r="A52"/>
  <c r="A84"/>
  <c r="A33"/>
  <c r="A65"/>
  <c r="A97"/>
  <c r="A22"/>
  <c r="A38"/>
  <c r="A54"/>
  <c r="A70"/>
  <c r="A86"/>
  <c r="A15"/>
  <c r="A31"/>
  <c r="A47"/>
  <c r="A63"/>
  <c r="A79"/>
  <c r="A95"/>
  <c r="A32"/>
  <c r="A64"/>
  <c r="A96"/>
  <c r="A37"/>
  <c r="A69"/>
  <c r="A12"/>
  <c r="A44"/>
  <c r="A76"/>
  <c r="A25"/>
  <c r="A57"/>
  <c r="A89"/>
  <c r="O12" i="57"/>
  <c r="AE12"/>
  <c r="AU12"/>
  <c r="BK12"/>
  <c r="P12"/>
  <c r="AF12"/>
  <c r="AV12"/>
  <c r="BL12"/>
  <c r="Z12"/>
  <c r="BF12"/>
  <c r="BZ12"/>
  <c r="N13"/>
  <c r="AD13"/>
  <c r="AT13"/>
  <c r="BJ13"/>
  <c r="BZ13"/>
  <c r="N14"/>
  <c r="AD14"/>
  <c r="AT14"/>
  <c r="BJ14"/>
  <c r="BZ14"/>
  <c r="N15"/>
  <c r="AD15"/>
  <c r="AT15"/>
  <c r="BJ15"/>
  <c r="BZ15"/>
  <c r="N16"/>
  <c r="AD16"/>
  <c r="AT16"/>
  <c r="BJ16"/>
  <c r="BZ16"/>
  <c r="N17"/>
  <c r="AD17"/>
  <c r="AT17"/>
  <c r="BJ17"/>
  <c r="BZ17"/>
  <c r="N18"/>
  <c r="AD18"/>
  <c r="AT18"/>
  <c r="BJ18"/>
  <c r="BZ18"/>
  <c r="N19"/>
  <c r="AD19"/>
  <c r="AT19"/>
  <c r="BJ19"/>
  <c r="BZ19"/>
  <c r="N20"/>
  <c r="AD20"/>
  <c r="K12"/>
  <c r="AA12"/>
  <c r="AQ12"/>
  <c r="BG12"/>
  <c r="L12"/>
  <c r="AB12"/>
  <c r="AR12"/>
  <c r="BH12"/>
  <c r="R12"/>
  <c r="AX12"/>
  <c r="BV12"/>
  <c r="J13"/>
  <c r="Z13"/>
  <c r="AP13"/>
  <c r="BF13"/>
  <c r="BV13"/>
  <c r="J14"/>
  <c r="Z14"/>
  <c r="AP14"/>
  <c r="BF14"/>
  <c r="BV14"/>
  <c r="J15"/>
  <c r="Z15"/>
  <c r="AP15"/>
  <c r="BF15"/>
  <c r="BV15"/>
  <c r="J16"/>
  <c r="Z16"/>
  <c r="AP16"/>
  <c r="BF16"/>
  <c r="BV16"/>
  <c r="J17"/>
  <c r="Z17"/>
  <c r="AP17"/>
  <c r="BF17"/>
  <c r="BV17"/>
  <c r="J18"/>
  <c r="Z18"/>
  <c r="AP18"/>
  <c r="BF18"/>
  <c r="BV18"/>
  <c r="J19"/>
  <c r="Z19"/>
  <c r="AP19"/>
  <c r="BF19"/>
  <c r="BV19"/>
  <c r="J20"/>
  <c r="Z20"/>
  <c r="G12"/>
  <c r="W12"/>
  <c r="AM12"/>
  <c r="BC12"/>
  <c r="H12"/>
  <c r="X12"/>
  <c r="AN12"/>
  <c r="BD12"/>
  <c r="J12"/>
  <c r="AP12"/>
  <c r="BR12"/>
  <c r="F13"/>
  <c r="V13"/>
  <c r="AL13"/>
  <c r="BB13"/>
  <c r="BR13"/>
  <c r="F14"/>
  <c r="V14"/>
  <c r="AL14"/>
  <c r="BB14"/>
  <c r="BR14"/>
  <c r="F15"/>
  <c r="V15"/>
  <c r="AL15"/>
  <c r="BB15"/>
  <c r="BR15"/>
  <c r="F16"/>
  <c r="V16"/>
  <c r="AL16"/>
  <c r="BB16"/>
  <c r="BR16"/>
  <c r="F17"/>
  <c r="V17"/>
  <c r="AL17"/>
  <c r="BB17"/>
  <c r="BR17"/>
  <c r="F18"/>
  <c r="V18"/>
  <c r="AL18"/>
  <c r="BB18"/>
  <c r="BR18"/>
  <c r="F19"/>
  <c r="V19"/>
  <c r="AL19"/>
  <c r="BB19"/>
  <c r="BR19"/>
  <c r="F20"/>
  <c r="V20"/>
  <c r="C12"/>
  <c r="S12"/>
  <c r="AI12"/>
  <c r="AY12"/>
  <c r="D12"/>
  <c r="T12"/>
  <c r="AJ12"/>
  <c r="AZ12"/>
  <c r="B12"/>
  <c r="AH12"/>
  <c r="BN12"/>
  <c r="B13"/>
  <c r="R13"/>
  <c r="AH13"/>
  <c r="AX13"/>
  <c r="BN13"/>
  <c r="B14"/>
  <c r="R14"/>
  <c r="AH14"/>
  <c r="AX14"/>
  <c r="BN14"/>
  <c r="B15"/>
  <c r="R15"/>
  <c r="AH15"/>
  <c r="AX15"/>
  <c r="BN15"/>
  <c r="B16"/>
  <c r="R16"/>
  <c r="AH16"/>
  <c r="AX16"/>
  <c r="BN16"/>
  <c r="B17"/>
  <c r="R17"/>
  <c r="AH17"/>
  <c r="AX17"/>
  <c r="BN17"/>
  <c r="B18"/>
  <c r="R18"/>
  <c r="AH18"/>
  <c r="AX18"/>
  <c r="BN18"/>
  <c r="B19"/>
  <c r="R19"/>
  <c r="AH19"/>
  <c r="AX19"/>
  <c r="BN19"/>
  <c r="B20"/>
  <c r="R20"/>
  <c r="AH20"/>
  <c r="AX20"/>
  <c r="BN20"/>
  <c r="B21"/>
  <c r="R21"/>
  <c r="AH21"/>
  <c r="AX21"/>
  <c r="BN21"/>
  <c r="B22"/>
  <c r="R22"/>
  <c r="AH22"/>
  <c r="AX22"/>
  <c r="BN22"/>
  <c r="B23"/>
  <c r="R23"/>
  <c r="AH23"/>
  <c r="AX23"/>
  <c r="BN23"/>
  <c r="B24"/>
  <c r="R24"/>
  <c r="AH24"/>
  <c r="AX24"/>
  <c r="BN24"/>
  <c r="B25"/>
  <c r="R25"/>
  <c r="AH25"/>
  <c r="AX25"/>
  <c r="BN25"/>
  <c r="B26"/>
  <c r="R26"/>
  <c r="AH26"/>
  <c r="AX26"/>
  <c r="BN26"/>
  <c r="B27"/>
  <c r="R27"/>
  <c r="AH27"/>
  <c r="AX27"/>
  <c r="BN27"/>
  <c r="B28"/>
  <c r="R28"/>
  <c r="AH28"/>
  <c r="AX28"/>
  <c r="BN28"/>
  <c r="B29"/>
  <c r="R29"/>
  <c r="AH29"/>
  <c r="AX29"/>
  <c r="BN29"/>
  <c r="B30"/>
  <c r="R30"/>
  <c r="AH30"/>
  <c r="AX30"/>
  <c r="BN30"/>
  <c r="B31"/>
  <c r="R31"/>
  <c r="AH31"/>
  <c r="AX31"/>
  <c r="BN31"/>
  <c r="B32"/>
  <c r="R32"/>
  <c r="AH32"/>
  <c r="AX32"/>
  <c r="BN32"/>
  <c r="B33"/>
  <c r="R33"/>
  <c r="AH33"/>
  <c r="AX33"/>
  <c r="BN33"/>
  <c r="B34"/>
  <c r="R34"/>
  <c r="AH34"/>
  <c r="AX34"/>
  <c r="BN34"/>
  <c r="B35"/>
  <c r="R35"/>
  <c r="AH35"/>
  <c r="AX35"/>
  <c r="BN35"/>
  <c r="B36"/>
  <c r="R36"/>
  <c r="AH36"/>
  <c r="AX36"/>
  <c r="BN36"/>
  <c r="B37"/>
  <c r="R37"/>
  <c r="AH37"/>
  <c r="AX37"/>
  <c r="BN37"/>
  <c r="B38"/>
  <c r="R38"/>
  <c r="AH38"/>
  <c r="AX38"/>
  <c r="BN38"/>
  <c r="B39"/>
  <c r="R39"/>
  <c r="AH39"/>
  <c r="AX39"/>
  <c r="BN39"/>
  <c r="B40"/>
  <c r="R40"/>
  <c r="AH40"/>
  <c r="AX40"/>
  <c r="BN40"/>
  <c r="B41"/>
  <c r="R41"/>
  <c r="AH41"/>
  <c r="AX41"/>
  <c r="BN41"/>
  <c r="B42"/>
  <c r="R42"/>
  <c r="AH42"/>
  <c r="AX42"/>
  <c r="BN42"/>
  <c r="B43"/>
  <c r="R43"/>
  <c r="AH43"/>
  <c r="AX43"/>
  <c r="BN43"/>
  <c r="B44"/>
  <c r="R44"/>
  <c r="AH44"/>
  <c r="AX44"/>
  <c r="BN44"/>
  <c r="B45"/>
  <c r="R45"/>
  <c r="AH45"/>
  <c r="AX45"/>
  <c r="BN45"/>
  <c r="B46"/>
  <c r="R46"/>
  <c r="AH46"/>
  <c r="AX46"/>
  <c r="BN46"/>
  <c r="B47"/>
  <c r="R47"/>
  <c r="AH47"/>
  <c r="AX47"/>
  <c r="BN47"/>
  <c r="B48"/>
  <c r="R48"/>
  <c r="AH48"/>
  <c r="AX48"/>
  <c r="BN48"/>
  <c r="B49"/>
  <c r="R49"/>
  <c r="AH49"/>
  <c r="AX49"/>
  <c r="BN49"/>
  <c r="B50"/>
  <c r="R50"/>
  <c r="AH50"/>
  <c r="AX50"/>
  <c r="BN50"/>
  <c r="B51"/>
  <c r="R51"/>
  <c r="AH51"/>
  <c r="AX51"/>
  <c r="BN51"/>
  <c r="B52"/>
  <c r="R52"/>
  <c r="AH52"/>
  <c r="Y12"/>
  <c r="BE12"/>
  <c r="BY12"/>
  <c r="M13"/>
  <c r="AC13"/>
  <c r="BB20"/>
  <c r="BV20"/>
  <c r="N21"/>
  <c r="AL21"/>
  <c r="BF21"/>
  <c r="BZ21"/>
  <c r="V22"/>
  <c r="AP22"/>
  <c r="BJ22"/>
  <c r="F23"/>
  <c r="Z23"/>
  <c r="AT23"/>
  <c r="BR23"/>
  <c r="J24"/>
  <c r="AD24"/>
  <c r="BB24"/>
  <c r="BV24"/>
  <c r="N25"/>
  <c r="AL25"/>
  <c r="BF25"/>
  <c r="BZ25"/>
  <c r="V26"/>
  <c r="AP26"/>
  <c r="BJ26"/>
  <c r="F27"/>
  <c r="Z27"/>
  <c r="AT27"/>
  <c r="BR27"/>
  <c r="J28"/>
  <c r="AD28"/>
  <c r="BB28"/>
  <c r="BV28"/>
  <c r="N29"/>
  <c r="AL29"/>
  <c r="BF29"/>
  <c r="BZ29"/>
  <c r="V30"/>
  <c r="AP30"/>
  <c r="BJ30"/>
  <c r="F31"/>
  <c r="Z31"/>
  <c r="AT31"/>
  <c r="BR31"/>
  <c r="J32"/>
  <c r="AD32"/>
  <c r="BB32"/>
  <c r="BV32"/>
  <c r="N33"/>
  <c r="AL33"/>
  <c r="BF33"/>
  <c r="BZ33"/>
  <c r="V34"/>
  <c r="AP34"/>
  <c r="BJ34"/>
  <c r="F35"/>
  <c r="Z35"/>
  <c r="AT35"/>
  <c r="BR35"/>
  <c r="J36"/>
  <c r="AD36"/>
  <c r="BB36"/>
  <c r="BV36"/>
  <c r="N37"/>
  <c r="AL37"/>
  <c r="BF37"/>
  <c r="BZ37"/>
  <c r="V38"/>
  <c r="AP38"/>
  <c r="BJ38"/>
  <c r="F39"/>
  <c r="Z39"/>
  <c r="AT39"/>
  <c r="BR39"/>
  <c r="J40"/>
  <c r="AD40"/>
  <c r="BB40"/>
  <c r="BV40"/>
  <c r="N41"/>
  <c r="AL41"/>
  <c r="BF41"/>
  <c r="BZ41"/>
  <c r="V42"/>
  <c r="AP42"/>
  <c r="BJ42"/>
  <c r="F43"/>
  <c r="Z43"/>
  <c r="AT43"/>
  <c r="BR43"/>
  <c r="J44"/>
  <c r="AD44"/>
  <c r="BB44"/>
  <c r="BV44"/>
  <c r="N45"/>
  <c r="AL45"/>
  <c r="BF45"/>
  <c r="BZ45"/>
  <c r="V46"/>
  <c r="AP46"/>
  <c r="BJ46"/>
  <c r="F47"/>
  <c r="Z47"/>
  <c r="AT47"/>
  <c r="BR47"/>
  <c r="J48"/>
  <c r="AD48"/>
  <c r="BB48"/>
  <c r="BV48"/>
  <c r="N49"/>
  <c r="AL49"/>
  <c r="BF49"/>
  <c r="BZ49"/>
  <c r="V50"/>
  <c r="AP50"/>
  <c r="BJ50"/>
  <c r="F51"/>
  <c r="Z51"/>
  <c r="AT51"/>
  <c r="BR51"/>
  <c r="J52"/>
  <c r="AD52"/>
  <c r="AG12"/>
  <c r="BQ12"/>
  <c r="I13"/>
  <c r="AG13"/>
  <c r="AW13"/>
  <c r="BM13"/>
  <c r="CC13"/>
  <c r="Q14"/>
  <c r="AG14"/>
  <c r="AW14"/>
  <c r="BM14"/>
  <c r="CC14"/>
  <c r="Q15"/>
  <c r="AG15"/>
  <c r="AW15"/>
  <c r="BM15"/>
  <c r="CC15"/>
  <c r="Q16"/>
  <c r="AG16"/>
  <c r="AW16"/>
  <c r="BM16"/>
  <c r="CC16"/>
  <c r="Q17"/>
  <c r="AG17"/>
  <c r="AW17"/>
  <c r="BM17"/>
  <c r="CC17"/>
  <c r="Q18"/>
  <c r="AG18"/>
  <c r="AW18"/>
  <c r="BM18"/>
  <c r="CC18"/>
  <c r="Q19"/>
  <c r="AG19"/>
  <c r="AW19"/>
  <c r="BM19"/>
  <c r="CC19"/>
  <c r="Q20"/>
  <c r="AG20"/>
  <c r="AW20"/>
  <c r="BM20"/>
  <c r="CC20"/>
  <c r="Q21"/>
  <c r="AG21"/>
  <c r="AW21"/>
  <c r="BM21"/>
  <c r="CC21"/>
  <c r="Q22"/>
  <c r="AG22"/>
  <c r="AW22"/>
  <c r="BM22"/>
  <c r="CC22"/>
  <c r="Q23"/>
  <c r="AG23"/>
  <c r="AW23"/>
  <c r="BM23"/>
  <c r="CC23"/>
  <c r="Q24"/>
  <c r="AG24"/>
  <c r="AW24"/>
  <c r="BM24"/>
  <c r="CC24"/>
  <c r="Q25"/>
  <c r="AG25"/>
  <c r="AW25"/>
  <c r="BM25"/>
  <c r="CC25"/>
  <c r="Q26"/>
  <c r="AG26"/>
  <c r="AW26"/>
  <c r="BM26"/>
  <c r="CC26"/>
  <c r="Q27"/>
  <c r="AG27"/>
  <c r="AW27"/>
  <c r="BM27"/>
  <c r="CC27"/>
  <c r="Q28"/>
  <c r="AG28"/>
  <c r="AW28"/>
  <c r="BM28"/>
  <c r="CC28"/>
  <c r="Q29"/>
  <c r="AG29"/>
  <c r="AW29"/>
  <c r="BM29"/>
  <c r="CC29"/>
  <c r="Q30"/>
  <c r="AG30"/>
  <c r="AW30"/>
  <c r="BM30"/>
  <c r="CC30"/>
  <c r="Q31"/>
  <c r="AG31"/>
  <c r="AW31"/>
  <c r="BM31"/>
  <c r="CC31"/>
  <c r="Q32"/>
  <c r="AG32"/>
  <c r="AW32"/>
  <c r="BM32"/>
  <c r="CC32"/>
  <c r="Q33"/>
  <c r="AG33"/>
  <c r="AW33"/>
  <c r="BM33"/>
  <c r="CC33"/>
  <c r="Q34"/>
  <c r="AG34"/>
  <c r="AW34"/>
  <c r="BM34"/>
  <c r="CC34"/>
  <c r="Q35"/>
  <c r="AG35"/>
  <c r="AW35"/>
  <c r="BM35"/>
  <c r="CC35"/>
  <c r="Q36"/>
  <c r="AG36"/>
  <c r="AW36"/>
  <c r="BM36"/>
  <c r="CC36"/>
  <c r="Q37"/>
  <c r="AG37"/>
  <c r="AW37"/>
  <c r="BM37"/>
  <c r="CC37"/>
  <c r="Q38"/>
  <c r="AG38"/>
  <c r="AW38"/>
  <c r="BM38"/>
  <c r="CC38"/>
  <c r="Q39"/>
  <c r="AG39"/>
  <c r="AW39"/>
  <c r="BM39"/>
  <c r="AT20"/>
  <c r="BR20"/>
  <c r="J21"/>
  <c r="AD21"/>
  <c r="BB21"/>
  <c r="BV21"/>
  <c r="N22"/>
  <c r="AL22"/>
  <c r="BF22"/>
  <c r="BZ22"/>
  <c r="V23"/>
  <c r="AP23"/>
  <c r="BJ23"/>
  <c r="F24"/>
  <c r="Z24"/>
  <c r="AT24"/>
  <c r="BR24"/>
  <c r="J25"/>
  <c r="AD25"/>
  <c r="BB25"/>
  <c r="BV25"/>
  <c r="N26"/>
  <c r="AL26"/>
  <c r="BF26"/>
  <c r="BZ26"/>
  <c r="V27"/>
  <c r="AP27"/>
  <c r="BJ27"/>
  <c r="F28"/>
  <c r="Z28"/>
  <c r="AT28"/>
  <c r="BR28"/>
  <c r="J29"/>
  <c r="AD29"/>
  <c r="BB29"/>
  <c r="BV29"/>
  <c r="N30"/>
  <c r="AL30"/>
  <c r="BF30"/>
  <c r="BZ30"/>
  <c r="V31"/>
  <c r="AP31"/>
  <c r="BJ31"/>
  <c r="F32"/>
  <c r="Z32"/>
  <c r="AT32"/>
  <c r="BR32"/>
  <c r="J33"/>
  <c r="AD33"/>
  <c r="BB33"/>
  <c r="BV33"/>
  <c r="N34"/>
  <c r="AL34"/>
  <c r="BF34"/>
  <c r="BZ34"/>
  <c r="V35"/>
  <c r="AP35"/>
  <c r="BJ35"/>
  <c r="F36"/>
  <c r="Z36"/>
  <c r="AT36"/>
  <c r="BR36"/>
  <c r="J37"/>
  <c r="AD37"/>
  <c r="BB37"/>
  <c r="BV37"/>
  <c r="N38"/>
  <c r="AL38"/>
  <c r="BF38"/>
  <c r="BZ38"/>
  <c r="V39"/>
  <c r="AP39"/>
  <c r="BJ39"/>
  <c r="F40"/>
  <c r="Z40"/>
  <c r="AT40"/>
  <c r="BR40"/>
  <c r="J41"/>
  <c r="AD41"/>
  <c r="BB41"/>
  <c r="BV41"/>
  <c r="N42"/>
  <c r="AL42"/>
  <c r="BF42"/>
  <c r="BZ42"/>
  <c r="V43"/>
  <c r="AP43"/>
  <c r="BJ43"/>
  <c r="F44"/>
  <c r="Z44"/>
  <c r="AT44"/>
  <c r="BR44"/>
  <c r="J45"/>
  <c r="AD45"/>
  <c r="BB45"/>
  <c r="BV45"/>
  <c r="N46"/>
  <c r="AL46"/>
  <c r="BF46"/>
  <c r="BZ46"/>
  <c r="V47"/>
  <c r="AP47"/>
  <c r="BJ47"/>
  <c r="F48"/>
  <c r="Z48"/>
  <c r="AT48"/>
  <c r="BR48"/>
  <c r="J49"/>
  <c r="AD49"/>
  <c r="BB49"/>
  <c r="BV49"/>
  <c r="N50"/>
  <c r="AL50"/>
  <c r="BF50"/>
  <c r="BZ50"/>
  <c r="V51"/>
  <c r="AP51"/>
  <c r="BJ51"/>
  <c r="F52"/>
  <c r="Z52"/>
  <c r="Q12"/>
  <c r="BM12"/>
  <c r="E13"/>
  <c r="Y13"/>
  <c r="AS13"/>
  <c r="BI13"/>
  <c r="BY13"/>
  <c r="M14"/>
  <c r="AC14"/>
  <c r="AS14"/>
  <c r="BI14"/>
  <c r="BY14"/>
  <c r="M15"/>
  <c r="AC15"/>
  <c r="AS15"/>
  <c r="BI15"/>
  <c r="BY15"/>
  <c r="M16"/>
  <c r="AC16"/>
  <c r="AS16"/>
  <c r="BI16"/>
  <c r="BY16"/>
  <c r="M17"/>
  <c r="AC17"/>
  <c r="AS17"/>
  <c r="BI17"/>
  <c r="BY17"/>
  <c r="M18"/>
  <c r="AC18"/>
  <c r="AS18"/>
  <c r="BI18"/>
  <c r="BY18"/>
  <c r="M19"/>
  <c r="AC19"/>
  <c r="AS19"/>
  <c r="BI19"/>
  <c r="BY19"/>
  <c r="M20"/>
  <c r="AC20"/>
  <c r="AS20"/>
  <c r="BI20"/>
  <c r="BY20"/>
  <c r="M21"/>
  <c r="AC21"/>
  <c r="AS21"/>
  <c r="BI21"/>
  <c r="BY21"/>
  <c r="M22"/>
  <c r="AC22"/>
  <c r="AS22"/>
  <c r="BI22"/>
  <c r="BY22"/>
  <c r="M23"/>
  <c r="AC23"/>
  <c r="AS23"/>
  <c r="BI23"/>
  <c r="BY23"/>
  <c r="M24"/>
  <c r="AC24"/>
  <c r="AS24"/>
  <c r="BI24"/>
  <c r="BY24"/>
  <c r="M25"/>
  <c r="AC25"/>
  <c r="AS25"/>
  <c r="BI25"/>
  <c r="BY25"/>
  <c r="M26"/>
  <c r="AC26"/>
  <c r="AS26"/>
  <c r="BI26"/>
  <c r="BY26"/>
  <c r="M27"/>
  <c r="AC27"/>
  <c r="AS27"/>
  <c r="BI27"/>
  <c r="BY27"/>
  <c r="M28"/>
  <c r="AC28"/>
  <c r="AS28"/>
  <c r="BI28"/>
  <c r="BY28"/>
  <c r="M29"/>
  <c r="AC29"/>
  <c r="AS29"/>
  <c r="BI29"/>
  <c r="BY29"/>
  <c r="M30"/>
  <c r="AC30"/>
  <c r="AS30"/>
  <c r="BI30"/>
  <c r="BY30"/>
  <c r="M31"/>
  <c r="AC31"/>
  <c r="AS31"/>
  <c r="BI31"/>
  <c r="BY31"/>
  <c r="M32"/>
  <c r="AC32"/>
  <c r="AS32"/>
  <c r="BI32"/>
  <c r="BY32"/>
  <c r="M33"/>
  <c r="AC33"/>
  <c r="AS33"/>
  <c r="BI33"/>
  <c r="BY33"/>
  <c r="M34"/>
  <c r="AC34"/>
  <c r="AS34"/>
  <c r="BI34"/>
  <c r="BY34"/>
  <c r="M35"/>
  <c r="AC35"/>
  <c r="AS35"/>
  <c r="BI35"/>
  <c r="BY35"/>
  <c r="M36"/>
  <c r="AC36"/>
  <c r="AS36"/>
  <c r="BI36"/>
  <c r="BY36"/>
  <c r="M37"/>
  <c r="AC37"/>
  <c r="AS37"/>
  <c r="BI37"/>
  <c r="BY37"/>
  <c r="M38"/>
  <c r="AC38"/>
  <c r="AS38"/>
  <c r="BI38"/>
  <c r="BY38"/>
  <c r="M39"/>
  <c r="AC39"/>
  <c r="AS39"/>
  <c r="BI39"/>
  <c r="AP20"/>
  <c r="BJ20"/>
  <c r="F21"/>
  <c r="Z21"/>
  <c r="AT21"/>
  <c r="BR21"/>
  <c r="J22"/>
  <c r="AD22"/>
  <c r="BB22"/>
  <c r="BV22"/>
  <c r="N23"/>
  <c r="AL23"/>
  <c r="BF23"/>
  <c r="BZ23"/>
  <c r="V24"/>
  <c r="AP24"/>
  <c r="BJ24"/>
  <c r="F25"/>
  <c r="Z25"/>
  <c r="AT25"/>
  <c r="BR25"/>
  <c r="J26"/>
  <c r="AD26"/>
  <c r="BB26"/>
  <c r="BV26"/>
  <c r="N27"/>
  <c r="AL27"/>
  <c r="BF27"/>
  <c r="BZ27"/>
  <c r="V28"/>
  <c r="AP28"/>
  <c r="BJ28"/>
  <c r="F29"/>
  <c r="Z29"/>
  <c r="AT29"/>
  <c r="BR29"/>
  <c r="J30"/>
  <c r="AD30"/>
  <c r="BB30"/>
  <c r="BV30"/>
  <c r="N31"/>
  <c r="AL31"/>
  <c r="BF31"/>
  <c r="BZ31"/>
  <c r="V32"/>
  <c r="AP32"/>
  <c r="BJ32"/>
  <c r="F33"/>
  <c r="Z33"/>
  <c r="AT33"/>
  <c r="BR33"/>
  <c r="J34"/>
  <c r="AD34"/>
  <c r="BB34"/>
  <c r="BV34"/>
  <c r="N35"/>
  <c r="AL35"/>
  <c r="BF35"/>
  <c r="BZ35"/>
  <c r="V36"/>
  <c r="AP36"/>
  <c r="BJ36"/>
  <c r="F37"/>
  <c r="Z37"/>
  <c r="AT37"/>
  <c r="BR37"/>
  <c r="J38"/>
  <c r="AD38"/>
  <c r="BB38"/>
  <c r="BV38"/>
  <c r="N39"/>
  <c r="AL39"/>
  <c r="BF39"/>
  <c r="BZ39"/>
  <c r="V40"/>
  <c r="AP40"/>
  <c r="BJ40"/>
  <c r="F41"/>
  <c r="Z41"/>
  <c r="AT41"/>
  <c r="BR41"/>
  <c r="J42"/>
  <c r="AD42"/>
  <c r="BB42"/>
  <c r="BV42"/>
  <c r="N43"/>
  <c r="AL43"/>
  <c r="BF43"/>
  <c r="BZ43"/>
  <c r="V44"/>
  <c r="AP44"/>
  <c r="BJ44"/>
  <c r="F45"/>
  <c r="Z45"/>
  <c r="AT45"/>
  <c r="BR45"/>
  <c r="J46"/>
  <c r="AD46"/>
  <c r="BB46"/>
  <c r="BV46"/>
  <c r="N47"/>
  <c r="AL47"/>
  <c r="BF47"/>
  <c r="BZ47"/>
  <c r="V48"/>
  <c r="AP48"/>
  <c r="BJ48"/>
  <c r="F49"/>
  <c r="Z49"/>
  <c r="AT49"/>
  <c r="BR49"/>
  <c r="J50"/>
  <c r="AD50"/>
  <c r="BB50"/>
  <c r="BV50"/>
  <c r="N51"/>
  <c r="AL51"/>
  <c r="BF51"/>
  <c r="BZ51"/>
  <c r="V52"/>
  <c r="I12"/>
  <c r="AW12"/>
  <c r="CC12"/>
  <c r="U13"/>
  <c r="AO13"/>
  <c r="BE13"/>
  <c r="BU13"/>
  <c r="I14"/>
  <c r="Y14"/>
  <c r="AO14"/>
  <c r="BE14"/>
  <c r="BU14"/>
  <c r="I15"/>
  <c r="Y15"/>
  <c r="AO15"/>
  <c r="BE15"/>
  <c r="BU15"/>
  <c r="I16"/>
  <c r="Y16"/>
  <c r="AO16"/>
  <c r="BE16"/>
  <c r="BU16"/>
  <c r="I17"/>
  <c r="Y17"/>
  <c r="AO17"/>
  <c r="BE17"/>
  <c r="BU17"/>
  <c r="I18"/>
  <c r="Y18"/>
  <c r="AO18"/>
  <c r="BE18"/>
  <c r="BU18"/>
  <c r="I19"/>
  <c r="Y19"/>
  <c r="AO19"/>
  <c r="BE19"/>
  <c r="BU19"/>
  <c r="I20"/>
  <c r="Y20"/>
  <c r="AO20"/>
  <c r="BE20"/>
  <c r="BU20"/>
  <c r="I21"/>
  <c r="Y21"/>
  <c r="AO21"/>
  <c r="BE21"/>
  <c r="BU21"/>
  <c r="I22"/>
  <c r="Y22"/>
  <c r="AO22"/>
  <c r="BE22"/>
  <c r="BU22"/>
  <c r="I23"/>
  <c r="Y23"/>
  <c r="AO23"/>
  <c r="BE23"/>
  <c r="BU23"/>
  <c r="I24"/>
  <c r="Y24"/>
  <c r="AO24"/>
  <c r="BE24"/>
  <c r="BU24"/>
  <c r="I25"/>
  <c r="Y25"/>
  <c r="AO25"/>
  <c r="BE25"/>
  <c r="BU25"/>
  <c r="I26"/>
  <c r="Y26"/>
  <c r="AO26"/>
  <c r="BE26"/>
  <c r="BU26"/>
  <c r="I27"/>
  <c r="Y27"/>
  <c r="AO27"/>
  <c r="BE27"/>
  <c r="BU27"/>
  <c r="I28"/>
  <c r="Y28"/>
  <c r="AO28"/>
  <c r="BE28"/>
  <c r="BU28"/>
  <c r="I29"/>
  <c r="Y29"/>
  <c r="AO29"/>
  <c r="BE29"/>
  <c r="BU29"/>
  <c r="I30"/>
  <c r="Y30"/>
  <c r="AO30"/>
  <c r="BE30"/>
  <c r="BU30"/>
  <c r="I31"/>
  <c r="Y31"/>
  <c r="AO31"/>
  <c r="BE31"/>
  <c r="BU31"/>
  <c r="I32"/>
  <c r="Y32"/>
  <c r="AO32"/>
  <c r="BE32"/>
  <c r="BU32"/>
  <c r="I33"/>
  <c r="Y33"/>
  <c r="AO33"/>
  <c r="BE33"/>
  <c r="BU33"/>
  <c r="I34"/>
  <c r="Y34"/>
  <c r="AO34"/>
  <c r="BE34"/>
  <c r="BU34"/>
  <c r="I35"/>
  <c r="Y35"/>
  <c r="AO35"/>
  <c r="BE35"/>
  <c r="BU35"/>
  <c r="I36"/>
  <c r="Y36"/>
  <c r="AO36"/>
  <c r="BE36"/>
  <c r="BU36"/>
  <c r="I37"/>
  <c r="Y37"/>
  <c r="AO37"/>
  <c r="BE37"/>
  <c r="BU37"/>
  <c r="I38"/>
  <c r="Y38"/>
  <c r="AO38"/>
  <c r="BE38"/>
  <c r="BU38"/>
  <c r="I39"/>
  <c r="Y39"/>
  <c r="AO39"/>
  <c r="BE39"/>
  <c r="AL20"/>
  <c r="BF20"/>
  <c r="BZ20"/>
  <c r="V21"/>
  <c r="AP21"/>
  <c r="BJ21"/>
  <c r="F22"/>
  <c r="Z22"/>
  <c r="AT22"/>
  <c r="BR22"/>
  <c r="J23"/>
  <c r="AD23"/>
  <c r="BB23"/>
  <c r="BV23"/>
  <c r="N24"/>
  <c r="AL24"/>
  <c r="BF24"/>
  <c r="BZ24"/>
  <c r="V25"/>
  <c r="AP25"/>
  <c r="BJ25"/>
  <c r="F26"/>
  <c r="Z26"/>
  <c r="AT26"/>
  <c r="BR26"/>
  <c r="J27"/>
  <c r="AD27"/>
  <c r="BB27"/>
  <c r="BV27"/>
  <c r="N28"/>
  <c r="AL28"/>
  <c r="BF28"/>
  <c r="BZ28"/>
  <c r="V29"/>
  <c r="AP29"/>
  <c r="BJ29"/>
  <c r="F30"/>
  <c r="Z30"/>
  <c r="AT30"/>
  <c r="BR30"/>
  <c r="J31"/>
  <c r="AD31"/>
  <c r="BB31"/>
  <c r="BV31"/>
  <c r="N32"/>
  <c r="AL32"/>
  <c r="BF32"/>
  <c r="BZ32"/>
  <c r="V33"/>
  <c r="AP33"/>
  <c r="BJ33"/>
  <c r="F34"/>
  <c r="Z34"/>
  <c r="AT34"/>
  <c r="BR34"/>
  <c r="J35"/>
  <c r="AD35"/>
  <c r="BB35"/>
  <c r="BV35"/>
  <c r="N36"/>
  <c r="AL36"/>
  <c r="BF36"/>
  <c r="BZ36"/>
  <c r="V37"/>
  <c r="AP37"/>
  <c r="BJ37"/>
  <c r="F38"/>
  <c r="Z38"/>
  <c r="AT38"/>
  <c r="BR38"/>
  <c r="J39"/>
  <c r="AD39"/>
  <c r="BB39"/>
  <c r="BV39"/>
  <c r="N40"/>
  <c r="AL40"/>
  <c r="BF40"/>
  <c r="BZ40"/>
  <c r="V41"/>
  <c r="AP41"/>
  <c r="BJ41"/>
  <c r="F42"/>
  <c r="Z42"/>
  <c r="AT42"/>
  <c r="BR42"/>
  <c r="J43"/>
  <c r="AD43"/>
  <c r="BB43"/>
  <c r="BV43"/>
  <c r="N44"/>
  <c r="AL44"/>
  <c r="BF44"/>
  <c r="BZ44"/>
  <c r="V45"/>
  <c r="AP45"/>
  <c r="BJ45"/>
  <c r="F46"/>
  <c r="Z46"/>
  <c r="AT46"/>
  <c r="BR46"/>
  <c r="J47"/>
  <c r="AD47"/>
  <c r="BB47"/>
  <c r="BV47"/>
  <c r="N48"/>
  <c r="AL48"/>
  <c r="BF48"/>
  <c r="BZ48"/>
  <c r="V49"/>
  <c r="AP49"/>
  <c r="BJ49"/>
  <c r="F50"/>
  <c r="Z50"/>
  <c r="AT50"/>
  <c r="BR50"/>
  <c r="J51"/>
  <c r="AD51"/>
  <c r="BB51"/>
  <c r="BV51"/>
  <c r="N52"/>
  <c r="AL52"/>
  <c r="AO12"/>
  <c r="BU12"/>
  <c r="Q13"/>
  <c r="AK13"/>
  <c r="BA13"/>
  <c r="BQ13"/>
  <c r="E14"/>
  <c r="U14"/>
  <c r="AK14"/>
  <c r="BA14"/>
  <c r="BQ14"/>
  <c r="E15"/>
  <c r="U15"/>
  <c r="AK15"/>
  <c r="BA15"/>
  <c r="BQ15"/>
  <c r="E16"/>
  <c r="U16"/>
  <c r="AK16"/>
  <c r="BA16"/>
  <c r="BQ16"/>
  <c r="E17"/>
  <c r="U17"/>
  <c r="AK17"/>
  <c r="BA17"/>
  <c r="BQ17"/>
  <c r="E18"/>
  <c r="U18"/>
  <c r="AK18"/>
  <c r="BA18"/>
  <c r="BQ18"/>
  <c r="E19"/>
  <c r="U19"/>
  <c r="AK19"/>
  <c r="BA19"/>
  <c r="BQ19"/>
  <c r="E20"/>
  <c r="U20"/>
  <c r="AK20"/>
  <c r="BA20"/>
  <c r="BQ20"/>
  <c r="E21"/>
  <c r="U21"/>
  <c r="AK21"/>
  <c r="BA21"/>
  <c r="BQ21"/>
  <c r="E22"/>
  <c r="U22"/>
  <c r="AK22"/>
  <c r="BA22"/>
  <c r="BQ22"/>
  <c r="E23"/>
  <c r="U23"/>
  <c r="AK23"/>
  <c r="BA23"/>
  <c r="BQ23"/>
  <c r="E24"/>
  <c r="U24"/>
  <c r="AK24"/>
  <c r="BA24"/>
  <c r="BQ24"/>
  <c r="E25"/>
  <c r="U25"/>
  <c r="AK25"/>
  <c r="BA25"/>
  <c r="BQ25"/>
  <c r="E26"/>
  <c r="U26"/>
  <c r="AK26"/>
  <c r="BA26"/>
  <c r="BQ26"/>
  <c r="E27"/>
  <c r="U27"/>
  <c r="AK27"/>
  <c r="BA27"/>
  <c r="BQ27"/>
  <c r="E28"/>
  <c r="U28"/>
  <c r="AK28"/>
  <c r="BA28"/>
  <c r="BQ28"/>
  <c r="E29"/>
  <c r="U29"/>
  <c r="AK29"/>
  <c r="BA29"/>
  <c r="BQ29"/>
  <c r="E30"/>
  <c r="U30"/>
  <c r="AK30"/>
  <c r="BA30"/>
  <c r="BQ30"/>
  <c r="E31"/>
  <c r="U31"/>
  <c r="AK31"/>
  <c r="BA31"/>
  <c r="BQ31"/>
  <c r="E32"/>
  <c r="U32"/>
  <c r="AK32"/>
  <c r="BA32"/>
  <c r="BQ32"/>
  <c r="E33"/>
  <c r="U33"/>
  <c r="AK33"/>
  <c r="BA33"/>
  <c r="BQ33"/>
  <c r="E34"/>
  <c r="U34"/>
  <c r="AK34"/>
  <c r="BA34"/>
  <c r="BQ34"/>
  <c r="E35"/>
  <c r="U35"/>
  <c r="AK35"/>
  <c r="BA35"/>
  <c r="BQ35"/>
  <c r="E36"/>
  <c r="U36"/>
  <c r="AK36"/>
  <c r="BA36"/>
  <c r="BQ36"/>
  <c r="E37"/>
  <c r="U37"/>
  <c r="AK37"/>
  <c r="BA37"/>
  <c r="BQ37"/>
  <c r="E38"/>
  <c r="U38"/>
  <c r="AK38"/>
  <c r="BA38"/>
  <c r="BQ38"/>
  <c r="E39"/>
  <c r="U39"/>
  <c r="AK39"/>
  <c r="BA39"/>
  <c r="BQ39"/>
  <c r="E40"/>
  <c r="U40"/>
  <c r="AK40"/>
  <c r="BA40"/>
  <c r="BQ40"/>
  <c r="E41"/>
  <c r="U41"/>
  <c r="AK41"/>
  <c r="BA41"/>
  <c r="BQ41"/>
  <c r="E42"/>
  <c r="U42"/>
  <c r="AK42"/>
  <c r="BA42"/>
  <c r="BQ42"/>
  <c r="E43"/>
  <c r="U43"/>
  <c r="AK43"/>
  <c r="BA43"/>
  <c r="BQ43"/>
  <c r="E44"/>
  <c r="U44"/>
  <c r="AK44"/>
  <c r="BA44"/>
  <c r="BQ44"/>
  <c r="E45"/>
  <c r="U45"/>
  <c r="AK45"/>
  <c r="BA45"/>
  <c r="BQ45"/>
  <c r="E46"/>
  <c r="U46"/>
  <c r="AK46"/>
  <c r="BA46"/>
  <c r="BQ46"/>
  <c r="E47"/>
  <c r="U47"/>
  <c r="AK47"/>
  <c r="BA47"/>
  <c r="BQ47"/>
  <c r="E48"/>
  <c r="U48"/>
  <c r="AK48"/>
  <c r="BA48"/>
  <c r="BQ48"/>
  <c r="E49"/>
  <c r="U49"/>
  <c r="AK49"/>
  <c r="BA49"/>
  <c r="BQ49"/>
  <c r="E50"/>
  <c r="U50"/>
  <c r="AK50"/>
  <c r="BA50"/>
  <c r="BQ50"/>
  <c r="E51"/>
  <c r="U51"/>
  <c r="AK51"/>
  <c r="BA51"/>
  <c r="BQ51"/>
  <c r="E52"/>
  <c r="U52"/>
  <c r="AK52"/>
  <c r="AD12"/>
  <c r="BJ12"/>
  <c r="CB12"/>
  <c r="P13"/>
  <c r="AF13"/>
  <c r="AV13"/>
  <c r="BL13"/>
  <c r="CB13"/>
  <c r="P14"/>
  <c r="I40"/>
  <c r="AC40"/>
  <c r="AW40"/>
  <c r="BU40"/>
  <c r="M41"/>
  <c r="AG41"/>
  <c r="BE41"/>
  <c r="BY41"/>
  <c r="Q42"/>
  <c r="AO42"/>
  <c r="BI42"/>
  <c r="CC42"/>
  <c r="Y43"/>
  <c r="AS43"/>
  <c r="BM43"/>
  <c r="I44"/>
  <c r="AC44"/>
  <c r="AW44"/>
  <c r="BU44"/>
  <c r="M45"/>
  <c r="AG45"/>
  <c r="BE45"/>
  <c r="BY45"/>
  <c r="Q46"/>
  <c r="AO46"/>
  <c r="BI46"/>
  <c r="CC46"/>
  <c r="Y47"/>
  <c r="AS47"/>
  <c r="BM47"/>
  <c r="I48"/>
  <c r="AC48"/>
  <c r="AW48"/>
  <c r="BU48"/>
  <c r="M49"/>
  <c r="AG49"/>
  <c r="BE49"/>
  <c r="BY49"/>
  <c r="Q50"/>
  <c r="AO50"/>
  <c r="BI50"/>
  <c r="CC50"/>
  <c r="Y51"/>
  <c r="AS51"/>
  <c r="BM51"/>
  <c r="I52"/>
  <c r="AC52"/>
  <c r="V12"/>
  <c r="BP12"/>
  <c r="H13"/>
  <c r="AB13"/>
  <c r="AZ13"/>
  <c r="CC39"/>
  <c r="Y40"/>
  <c r="AS40"/>
  <c r="BM40"/>
  <c r="I41"/>
  <c r="AC41"/>
  <c r="AW41"/>
  <c r="BU41"/>
  <c r="M42"/>
  <c r="AG42"/>
  <c r="BE42"/>
  <c r="BY42"/>
  <c r="Q43"/>
  <c r="AO43"/>
  <c r="BI43"/>
  <c r="CC43"/>
  <c r="Y44"/>
  <c r="AS44"/>
  <c r="BM44"/>
  <c r="I45"/>
  <c r="AC45"/>
  <c r="AW45"/>
  <c r="BU45"/>
  <c r="M46"/>
  <c r="AG46"/>
  <c r="BE46"/>
  <c r="BY46"/>
  <c r="Q47"/>
  <c r="AO47"/>
  <c r="BI47"/>
  <c r="CC47"/>
  <c r="Y48"/>
  <c r="AS48"/>
  <c r="BM48"/>
  <c r="I49"/>
  <c r="AC49"/>
  <c r="AW49"/>
  <c r="BU49"/>
  <c r="M50"/>
  <c r="AG50"/>
  <c r="BE50"/>
  <c r="BY50"/>
  <c r="Q51"/>
  <c r="AO51"/>
  <c r="BI51"/>
  <c r="CC51"/>
  <c r="Y52"/>
  <c r="N12"/>
  <c r="BB12"/>
  <c r="D13"/>
  <c r="X13"/>
  <c r="AR13"/>
  <c r="BP13"/>
  <c r="H14"/>
  <c r="AB14"/>
  <c r="AR14"/>
  <c r="BH14"/>
  <c r="BX14"/>
  <c r="L15"/>
  <c r="AB15"/>
  <c r="AR15"/>
  <c r="BH15"/>
  <c r="BX15"/>
  <c r="L16"/>
  <c r="AB16"/>
  <c r="AR16"/>
  <c r="BH16"/>
  <c r="BX16"/>
  <c r="L17"/>
  <c r="AB17"/>
  <c r="AR17"/>
  <c r="BH17"/>
  <c r="BX17"/>
  <c r="L18"/>
  <c r="AB18"/>
  <c r="AR18"/>
  <c r="BH18"/>
  <c r="BX18"/>
  <c r="L19"/>
  <c r="AB19"/>
  <c r="AR19"/>
  <c r="BH19"/>
  <c r="BX19"/>
  <c r="L20"/>
  <c r="AB20"/>
  <c r="AR20"/>
  <c r="BH20"/>
  <c r="BX20"/>
  <c r="L21"/>
  <c r="AB21"/>
  <c r="AR21"/>
  <c r="BH21"/>
  <c r="BX21"/>
  <c r="L22"/>
  <c r="AB22"/>
  <c r="AR22"/>
  <c r="BY39"/>
  <c r="Q40"/>
  <c r="AO40"/>
  <c r="BI40"/>
  <c r="CC40"/>
  <c r="Y41"/>
  <c r="AS41"/>
  <c r="BM41"/>
  <c r="I42"/>
  <c r="AC42"/>
  <c r="AW42"/>
  <c r="BU42"/>
  <c r="M43"/>
  <c r="AG43"/>
  <c r="BE43"/>
  <c r="BY43"/>
  <c r="Q44"/>
  <c r="AO44"/>
  <c r="BI44"/>
  <c r="CC44"/>
  <c r="Y45"/>
  <c r="AS45"/>
  <c r="BM45"/>
  <c r="I46"/>
  <c r="AC46"/>
  <c r="AW46"/>
  <c r="BU46"/>
  <c r="M47"/>
  <c r="AG47"/>
  <c r="BE47"/>
  <c r="BY47"/>
  <c r="Q48"/>
  <c r="AO48"/>
  <c r="BI48"/>
  <c r="CC48"/>
  <c r="Y49"/>
  <c r="AS49"/>
  <c r="BM49"/>
  <c r="I50"/>
  <c r="AC50"/>
  <c r="AW50"/>
  <c r="BU50"/>
  <c r="M51"/>
  <c r="AG51"/>
  <c r="BE51"/>
  <c r="BY51"/>
  <c r="Q52"/>
  <c r="F12"/>
  <c r="AT12"/>
  <c r="BX12"/>
  <c r="T13"/>
  <c r="AN13"/>
  <c r="BH13"/>
  <c r="D14"/>
  <c r="X14"/>
  <c r="AN14"/>
  <c r="BD14"/>
  <c r="BT14"/>
  <c r="H15"/>
  <c r="X15"/>
  <c r="AN15"/>
  <c r="BD15"/>
  <c r="BT15"/>
  <c r="H16"/>
  <c r="X16"/>
  <c r="AN16"/>
  <c r="BD16"/>
  <c r="BT16"/>
  <c r="H17"/>
  <c r="X17"/>
  <c r="AN17"/>
  <c r="BD17"/>
  <c r="BT17"/>
  <c r="H18"/>
  <c r="X18"/>
  <c r="AN18"/>
  <c r="BD18"/>
  <c r="BT18"/>
  <c r="H19"/>
  <c r="X19"/>
  <c r="AN19"/>
  <c r="BD19"/>
  <c r="BT19"/>
  <c r="H20"/>
  <c r="X20"/>
  <c r="AN20"/>
  <c r="BU39"/>
  <c r="M40"/>
  <c r="AG40"/>
  <c r="BE40"/>
  <c r="BY40"/>
  <c r="Q41"/>
  <c r="AO41"/>
  <c r="BI41"/>
  <c r="CC41"/>
  <c r="Y42"/>
  <c r="AS42"/>
  <c r="BM42"/>
  <c r="I43"/>
  <c r="AC43"/>
  <c r="AW43"/>
  <c r="BU43"/>
  <c r="M44"/>
  <c r="AG44"/>
  <c r="BE44"/>
  <c r="BY44"/>
  <c r="Q45"/>
  <c r="AO45"/>
  <c r="BI45"/>
  <c r="CC45"/>
  <c r="Y46"/>
  <c r="AS46"/>
  <c r="BM46"/>
  <c r="I47"/>
  <c r="AC47"/>
  <c r="AW47"/>
  <c r="BU47"/>
  <c r="M48"/>
  <c r="AG48"/>
  <c r="BE48"/>
  <c r="BY48"/>
  <c r="Q49"/>
  <c r="AO49"/>
  <c r="BI49"/>
  <c r="CC49"/>
  <c r="Y50"/>
  <c r="AS50"/>
  <c r="BM50"/>
  <c r="I51"/>
  <c r="AC51"/>
  <c r="AW51"/>
  <c r="BU51"/>
  <c r="M52"/>
  <c r="AG52"/>
  <c r="AL12"/>
  <c r="BT12"/>
  <c r="L13"/>
  <c r="AJ13"/>
  <c r="BD13"/>
  <c r="BX13"/>
  <c r="T14"/>
  <c r="AJ14"/>
  <c r="AZ14"/>
  <c r="BP14"/>
  <c r="D15"/>
  <c r="T15"/>
  <c r="AJ15"/>
  <c r="AZ15"/>
  <c r="BP15"/>
  <c r="D16"/>
  <c r="T16"/>
  <c r="AJ16"/>
  <c r="AZ16"/>
  <c r="BP16"/>
  <c r="D17"/>
  <c r="T17"/>
  <c r="AJ17"/>
  <c r="AZ17"/>
  <c r="BP17"/>
  <c r="D18"/>
  <c r="T18"/>
  <c r="AJ18"/>
  <c r="AZ18"/>
  <c r="BP18"/>
  <c r="D19"/>
  <c r="T19"/>
  <c r="AJ19"/>
  <c r="AZ19"/>
  <c r="BP19"/>
  <c r="D20"/>
  <c r="T20"/>
  <c r="AJ20"/>
  <c r="AZ20"/>
  <c r="BP20"/>
  <c r="D21"/>
  <c r="T21"/>
  <c r="AJ21"/>
  <c r="AZ21"/>
  <c r="BP21"/>
  <c r="D22"/>
  <c r="T22"/>
  <c r="AJ22"/>
  <c r="AZ22"/>
  <c r="BP22"/>
  <c r="D23"/>
  <c r="T23"/>
  <c r="AJ23"/>
  <c r="AZ23"/>
  <c r="BP23"/>
  <c r="D24"/>
  <c r="T24"/>
  <c r="AJ24"/>
  <c r="AZ24"/>
  <c r="BP24"/>
  <c r="D25"/>
  <c r="T25"/>
  <c r="AJ25"/>
  <c r="AZ25"/>
  <c r="BP25"/>
  <c r="D26"/>
  <c r="T26"/>
  <c r="AJ26"/>
  <c r="AZ26"/>
  <c r="BP26"/>
  <c r="D27"/>
  <c r="T27"/>
  <c r="AJ27"/>
  <c r="AZ27"/>
  <c r="BP27"/>
  <c r="D28"/>
  <c r="T28"/>
  <c r="AJ28"/>
  <c r="AZ28"/>
  <c r="BP28"/>
  <c r="D29"/>
  <c r="T29"/>
  <c r="AJ29"/>
  <c r="AZ29"/>
  <c r="BP29"/>
  <c r="D30"/>
  <c r="T30"/>
  <c r="AJ30"/>
  <c r="AZ30"/>
  <c r="BP30"/>
  <c r="D31"/>
  <c r="T31"/>
  <c r="AJ31"/>
  <c r="AZ31"/>
  <c r="BP31"/>
  <c r="D32"/>
  <c r="T32"/>
  <c r="AJ32"/>
  <c r="AZ32"/>
  <c r="BP32"/>
  <c r="D33"/>
  <c r="T33"/>
  <c r="AJ33"/>
  <c r="AZ33"/>
  <c r="BP33"/>
  <c r="D34"/>
  <c r="T34"/>
  <c r="AJ34"/>
  <c r="AZ34"/>
  <c r="BP34"/>
  <c r="D35"/>
  <c r="T35"/>
  <c r="AJ35"/>
  <c r="AZ35"/>
  <c r="BP35"/>
  <c r="D36"/>
  <c r="T36"/>
  <c r="AJ36"/>
  <c r="AZ36"/>
  <c r="BP36"/>
  <c r="D37"/>
  <c r="T37"/>
  <c r="AJ37"/>
  <c r="AZ37"/>
  <c r="BP37"/>
  <c r="D38"/>
  <c r="T38"/>
  <c r="AJ38"/>
  <c r="AZ38"/>
  <c r="BP38"/>
  <c r="D39"/>
  <c r="T39"/>
  <c r="AJ39"/>
  <c r="AZ39"/>
  <c r="BP39"/>
  <c r="D40"/>
  <c r="T40"/>
  <c r="AJ40"/>
  <c r="AZ40"/>
  <c r="BP40"/>
  <c r="D41"/>
  <c r="T41"/>
  <c r="AJ41"/>
  <c r="AZ41"/>
  <c r="BP41"/>
  <c r="D42"/>
  <c r="T42"/>
  <c r="AJ42"/>
  <c r="AZ42"/>
  <c r="BP42"/>
  <c r="D43"/>
  <c r="T43"/>
  <c r="AJ43"/>
  <c r="AZ43"/>
  <c r="BP43"/>
  <c r="D44"/>
  <c r="T44"/>
  <c r="AJ44"/>
  <c r="AZ44"/>
  <c r="BP44"/>
  <c r="D45"/>
  <c r="T45"/>
  <c r="AJ45"/>
  <c r="AZ45"/>
  <c r="BP45"/>
  <c r="D46"/>
  <c r="T46"/>
  <c r="AJ46"/>
  <c r="AZ46"/>
  <c r="BP46"/>
  <c r="D47"/>
  <c r="T47"/>
  <c r="AJ47"/>
  <c r="AZ47"/>
  <c r="BP47"/>
  <c r="D48"/>
  <c r="T48"/>
  <c r="AJ48"/>
  <c r="AZ48"/>
  <c r="BP48"/>
  <c r="D49"/>
  <c r="T49"/>
  <c r="AJ49"/>
  <c r="AZ49"/>
  <c r="BP49"/>
  <c r="D50"/>
  <c r="T50"/>
  <c r="AJ50"/>
  <c r="AZ50"/>
  <c r="BP50"/>
  <c r="D51"/>
  <c r="T51"/>
  <c r="AJ51"/>
  <c r="AZ51"/>
  <c r="BP51"/>
  <c r="D52"/>
  <c r="AC12"/>
  <c r="BI12"/>
  <c r="CA12"/>
  <c r="O13"/>
  <c r="AE13"/>
  <c r="AU13"/>
  <c r="BK13"/>
  <c r="CA13"/>
  <c r="O14"/>
  <c r="AE14"/>
  <c r="AU14"/>
  <c r="BK14"/>
  <c r="CA14"/>
  <c r="O15"/>
  <c r="AE15"/>
  <c r="AU15"/>
  <c r="BK15"/>
  <c r="CA15"/>
  <c r="O16"/>
  <c r="AE16"/>
  <c r="AU16"/>
  <c r="BK16"/>
  <c r="CA16"/>
  <c r="O17"/>
  <c r="AE17"/>
  <c r="AU17"/>
  <c r="BK17"/>
  <c r="CA17"/>
  <c r="O18"/>
  <c r="AE18"/>
  <c r="AU18"/>
  <c r="BK18"/>
  <c r="CA18"/>
  <c r="O19"/>
  <c r="AE19"/>
  <c r="AU19"/>
  <c r="BK19"/>
  <c r="CA19"/>
  <c r="O20"/>
  <c r="AE20"/>
  <c r="AU20"/>
  <c r="BK20"/>
  <c r="CA20"/>
  <c r="O21"/>
  <c r="AE21"/>
  <c r="AU21"/>
  <c r="BK21"/>
  <c r="CA21"/>
  <c r="O22"/>
  <c r="AE22"/>
  <c r="AU22"/>
  <c r="BK22"/>
  <c r="CA22"/>
  <c r="O23"/>
  <c r="AE23"/>
  <c r="AU23"/>
  <c r="BK23"/>
  <c r="CA23"/>
  <c r="O24"/>
  <c r="AE24"/>
  <c r="AU24"/>
  <c r="BK24"/>
  <c r="CA24"/>
  <c r="O25"/>
  <c r="AE25"/>
  <c r="AU25"/>
  <c r="BK25"/>
  <c r="CA25"/>
  <c r="O26"/>
  <c r="AE26"/>
  <c r="AU26"/>
  <c r="BK26"/>
  <c r="CA26"/>
  <c r="O27"/>
  <c r="AE27"/>
  <c r="AU27"/>
  <c r="BK27"/>
  <c r="CA27"/>
  <c r="O28"/>
  <c r="AE28"/>
  <c r="AU28"/>
  <c r="BK28"/>
  <c r="CA28"/>
  <c r="O29"/>
  <c r="AE29"/>
  <c r="AU29"/>
  <c r="BK29"/>
  <c r="CA29"/>
  <c r="O30"/>
  <c r="AE30"/>
  <c r="AU30"/>
  <c r="BK30"/>
  <c r="CA30"/>
  <c r="O31"/>
  <c r="AE31"/>
  <c r="AU31"/>
  <c r="BK31"/>
  <c r="CA31"/>
  <c r="O32"/>
  <c r="AE32"/>
  <c r="AU32"/>
  <c r="BK32"/>
  <c r="CA32"/>
  <c r="O33"/>
  <c r="AE33"/>
  <c r="AU33"/>
  <c r="BK33"/>
  <c r="CA33"/>
  <c r="O34"/>
  <c r="AE34"/>
  <c r="AU34"/>
  <c r="BK34"/>
  <c r="CA34"/>
  <c r="O35"/>
  <c r="AE35"/>
  <c r="AU35"/>
  <c r="BK35"/>
  <c r="CA35"/>
  <c r="O36"/>
  <c r="AE36"/>
  <c r="AU36"/>
  <c r="BK36"/>
  <c r="CA36"/>
  <c r="O37"/>
  <c r="AE37"/>
  <c r="AU37"/>
  <c r="BK37"/>
  <c r="CA37"/>
  <c r="O38"/>
  <c r="AE38"/>
  <c r="AU38"/>
  <c r="BK38"/>
  <c r="CA38"/>
  <c r="O39"/>
  <c r="AE39"/>
  <c r="AU39"/>
  <c r="BK39"/>
  <c r="CA39"/>
  <c r="O40"/>
  <c r="AE40"/>
  <c r="AU40"/>
  <c r="BK40"/>
  <c r="CA40"/>
  <c r="O41"/>
  <c r="AE41"/>
  <c r="AU41"/>
  <c r="BK41"/>
  <c r="CA41"/>
  <c r="O42"/>
  <c r="AE42"/>
  <c r="AU42"/>
  <c r="BK42"/>
  <c r="CA42"/>
  <c r="O43"/>
  <c r="AE43"/>
  <c r="AU43"/>
  <c r="BK43"/>
  <c r="CA43"/>
  <c r="O44"/>
  <c r="AE44"/>
  <c r="AU44"/>
  <c r="BK44"/>
  <c r="CA44"/>
  <c r="O45"/>
  <c r="AE45"/>
  <c r="AU45"/>
  <c r="BK45"/>
  <c r="CA45"/>
  <c r="O46"/>
  <c r="AE46"/>
  <c r="AU46"/>
  <c r="BK46"/>
  <c r="CA46"/>
  <c r="O47"/>
  <c r="AE47"/>
  <c r="AU47"/>
  <c r="BK47"/>
  <c r="CA47"/>
  <c r="O48"/>
  <c r="AE48"/>
  <c r="AU48"/>
  <c r="BK48"/>
  <c r="CA48"/>
  <c r="O49"/>
  <c r="AE49"/>
  <c r="AU49"/>
  <c r="BK49"/>
  <c r="CA49"/>
  <c r="O50"/>
  <c r="AE50"/>
  <c r="AU50"/>
  <c r="BK50"/>
  <c r="CA50"/>
  <c r="O51"/>
  <c r="AE51"/>
  <c r="AU51"/>
  <c r="BK51"/>
  <c r="CA51"/>
  <c r="O52"/>
  <c r="AE52"/>
  <c r="AU52"/>
  <c r="BK52"/>
  <c r="CA52"/>
  <c r="O53"/>
  <c r="AE53"/>
  <c r="AU53"/>
  <c r="BK53"/>
  <c r="CA53"/>
  <c r="O54"/>
  <c r="AE54"/>
  <c r="AU54"/>
  <c r="BK54"/>
  <c r="CA54"/>
  <c r="O55"/>
  <c r="AE55"/>
  <c r="AU55"/>
  <c r="BK55"/>
  <c r="CA55"/>
  <c r="O56"/>
  <c r="AE56"/>
  <c r="AU56"/>
  <c r="BK56"/>
  <c r="CA56"/>
  <c r="O57"/>
  <c r="AE57"/>
  <c r="AU57"/>
  <c r="BK57"/>
  <c r="CA57"/>
  <c r="O58"/>
  <c r="AE58"/>
  <c r="AU58"/>
  <c r="BK58"/>
  <c r="CA58"/>
  <c r="O59"/>
  <c r="AE59"/>
  <c r="AU59"/>
  <c r="BK59"/>
  <c r="CA59"/>
  <c r="O60"/>
  <c r="AE60"/>
  <c r="AU60"/>
  <c r="BK60"/>
  <c r="CA60"/>
  <c r="O61"/>
  <c r="AR52"/>
  <c r="BM52"/>
  <c r="F53"/>
  <c r="AB53"/>
  <c r="AW53"/>
  <c r="BR53"/>
  <c r="L54"/>
  <c r="AG54"/>
  <c r="BB54"/>
  <c r="BX54"/>
  <c r="Q55"/>
  <c r="AL55"/>
  <c r="BH55"/>
  <c r="CC55"/>
  <c r="V56"/>
  <c r="AR56"/>
  <c r="BM56"/>
  <c r="F57"/>
  <c r="AB57"/>
  <c r="AW57"/>
  <c r="BR57"/>
  <c r="L58"/>
  <c r="AG58"/>
  <c r="BB58"/>
  <c r="AV14"/>
  <c r="AF15"/>
  <c r="P16"/>
  <c r="CB16"/>
  <c r="BL17"/>
  <c r="AV18"/>
  <c r="AF19"/>
  <c r="P20"/>
  <c r="BL20"/>
  <c r="P21"/>
  <c r="AV21"/>
  <c r="CB21"/>
  <c r="AF22"/>
  <c r="BH22"/>
  <c r="CB22"/>
  <c r="X23"/>
  <c r="AR23"/>
  <c r="BL23"/>
  <c r="H24"/>
  <c r="AB24"/>
  <c r="AV24"/>
  <c r="BT24"/>
  <c r="L25"/>
  <c r="AF25"/>
  <c r="BD25"/>
  <c r="BX25"/>
  <c r="P26"/>
  <c r="AN26"/>
  <c r="BH26"/>
  <c r="CB26"/>
  <c r="X27"/>
  <c r="AR27"/>
  <c r="BL27"/>
  <c r="H28"/>
  <c r="AB28"/>
  <c r="AV28"/>
  <c r="BT28"/>
  <c r="L29"/>
  <c r="AF29"/>
  <c r="BD29"/>
  <c r="BX29"/>
  <c r="P30"/>
  <c r="AN30"/>
  <c r="BH30"/>
  <c r="CB30"/>
  <c r="X31"/>
  <c r="AR31"/>
  <c r="BL31"/>
  <c r="H32"/>
  <c r="AB32"/>
  <c r="AV32"/>
  <c r="BT32"/>
  <c r="L33"/>
  <c r="AF33"/>
  <c r="BD33"/>
  <c r="BX33"/>
  <c r="P34"/>
  <c r="AN34"/>
  <c r="BH34"/>
  <c r="CB34"/>
  <c r="X35"/>
  <c r="AR35"/>
  <c r="BL35"/>
  <c r="H36"/>
  <c r="AB36"/>
  <c r="AV36"/>
  <c r="BT36"/>
  <c r="L37"/>
  <c r="AF37"/>
  <c r="BD37"/>
  <c r="BX37"/>
  <c r="P38"/>
  <c r="AN38"/>
  <c r="BH38"/>
  <c r="CB38"/>
  <c r="X39"/>
  <c r="AR39"/>
  <c r="BL39"/>
  <c r="H40"/>
  <c r="AB40"/>
  <c r="AV40"/>
  <c r="BT40"/>
  <c r="L41"/>
  <c r="AF41"/>
  <c r="BD41"/>
  <c r="BX41"/>
  <c r="P42"/>
  <c r="AN42"/>
  <c r="BH42"/>
  <c r="CB42"/>
  <c r="X43"/>
  <c r="AR43"/>
  <c r="BL43"/>
  <c r="H44"/>
  <c r="AB44"/>
  <c r="AV44"/>
  <c r="BT44"/>
  <c r="L45"/>
  <c r="AF45"/>
  <c r="BD45"/>
  <c r="BX45"/>
  <c r="P46"/>
  <c r="AN46"/>
  <c r="BH46"/>
  <c r="CB46"/>
  <c r="X47"/>
  <c r="AR47"/>
  <c r="BL47"/>
  <c r="H48"/>
  <c r="AB48"/>
  <c r="AV48"/>
  <c r="BT48"/>
  <c r="L49"/>
  <c r="AF49"/>
  <c r="BD49"/>
  <c r="BX49"/>
  <c r="P50"/>
  <c r="AN50"/>
  <c r="BH50"/>
  <c r="CB50"/>
  <c r="X51"/>
  <c r="AR51"/>
  <c r="BL51"/>
  <c r="E12"/>
  <c r="AS12"/>
  <c r="BW12"/>
  <c r="S13"/>
  <c r="AM13"/>
  <c r="BG13"/>
  <c r="C14"/>
  <c r="W14"/>
  <c r="AQ14"/>
  <c r="BO14"/>
  <c r="G15"/>
  <c r="AA15"/>
  <c r="AY15"/>
  <c r="BS15"/>
  <c r="K16"/>
  <c r="AI16"/>
  <c r="BC16"/>
  <c r="BW16"/>
  <c r="S17"/>
  <c r="AM17"/>
  <c r="BG17"/>
  <c r="C18"/>
  <c r="W18"/>
  <c r="AQ18"/>
  <c r="BO18"/>
  <c r="G19"/>
  <c r="AA19"/>
  <c r="AY19"/>
  <c r="BS19"/>
  <c r="K20"/>
  <c r="AI20"/>
  <c r="BC20"/>
  <c r="BW20"/>
  <c r="S21"/>
  <c r="AM21"/>
  <c r="BG21"/>
  <c r="C22"/>
  <c r="W22"/>
  <c r="AQ22"/>
  <c r="BO22"/>
  <c r="G23"/>
  <c r="AA23"/>
  <c r="AY23"/>
  <c r="BS23"/>
  <c r="K24"/>
  <c r="AI24"/>
  <c r="BC24"/>
  <c r="BW24"/>
  <c r="S25"/>
  <c r="AM25"/>
  <c r="BG25"/>
  <c r="C26"/>
  <c r="W26"/>
  <c r="AQ26"/>
  <c r="BO26"/>
  <c r="G27"/>
  <c r="AA27"/>
  <c r="AY27"/>
  <c r="BS27"/>
  <c r="K28"/>
  <c r="AI28"/>
  <c r="BC28"/>
  <c r="BW28"/>
  <c r="S29"/>
  <c r="AM29"/>
  <c r="BG29"/>
  <c r="C30"/>
  <c r="W30"/>
  <c r="AQ30"/>
  <c r="BO30"/>
  <c r="G31"/>
  <c r="AA31"/>
  <c r="AY31"/>
  <c r="BS31"/>
  <c r="K32"/>
  <c r="AI32"/>
  <c r="BC32"/>
  <c r="BW32"/>
  <c r="S33"/>
  <c r="AM33"/>
  <c r="BG33"/>
  <c r="C34"/>
  <c r="W34"/>
  <c r="AQ34"/>
  <c r="BO34"/>
  <c r="G35"/>
  <c r="AA35"/>
  <c r="AY35"/>
  <c r="BS35"/>
  <c r="K36"/>
  <c r="AI36"/>
  <c r="BC36"/>
  <c r="BW36"/>
  <c r="S37"/>
  <c r="AM37"/>
  <c r="BG37"/>
  <c r="C38"/>
  <c r="W38"/>
  <c r="AQ38"/>
  <c r="BO38"/>
  <c r="G39"/>
  <c r="AA39"/>
  <c r="AY39"/>
  <c r="BS39"/>
  <c r="K40"/>
  <c r="AI40"/>
  <c r="BC40"/>
  <c r="BW40"/>
  <c r="S41"/>
  <c r="AM41"/>
  <c r="BG41"/>
  <c r="C42"/>
  <c r="W42"/>
  <c r="AQ42"/>
  <c r="BO42"/>
  <c r="G43"/>
  <c r="AA43"/>
  <c r="AY43"/>
  <c r="BS43"/>
  <c r="K44"/>
  <c r="AI44"/>
  <c r="BC44"/>
  <c r="BW44"/>
  <c r="S45"/>
  <c r="AM45"/>
  <c r="BG45"/>
  <c r="C46"/>
  <c r="W46"/>
  <c r="AQ46"/>
  <c r="BO46"/>
  <c r="G47"/>
  <c r="AA47"/>
  <c r="AY47"/>
  <c r="BS47"/>
  <c r="K48"/>
  <c r="AI48"/>
  <c r="BC48"/>
  <c r="BW48"/>
  <c r="S49"/>
  <c r="AM49"/>
  <c r="BG49"/>
  <c r="C50"/>
  <c r="W50"/>
  <c r="AQ50"/>
  <c r="BO50"/>
  <c r="G51"/>
  <c r="AA51"/>
  <c r="AY51"/>
  <c r="BS51"/>
  <c r="K52"/>
  <c r="AI52"/>
  <c r="BC52"/>
  <c r="BW52"/>
  <c r="S53"/>
  <c r="AM53"/>
  <c r="BG53"/>
  <c r="C54"/>
  <c r="W54"/>
  <c r="AQ54"/>
  <c r="BO54"/>
  <c r="G55"/>
  <c r="AA55"/>
  <c r="AY55"/>
  <c r="BS55"/>
  <c r="K56"/>
  <c r="AI56"/>
  <c r="BC56"/>
  <c r="BW56"/>
  <c r="S57"/>
  <c r="AM57"/>
  <c r="BG57"/>
  <c r="C58"/>
  <c r="W58"/>
  <c r="AQ58"/>
  <c r="BO58"/>
  <c r="G59"/>
  <c r="AA59"/>
  <c r="AY59"/>
  <c r="BS59"/>
  <c r="K60"/>
  <c r="AI60"/>
  <c r="BC60"/>
  <c r="BW60"/>
  <c r="S61"/>
  <c r="BB52"/>
  <c r="CC52"/>
  <c r="AG53"/>
  <c r="BH53"/>
  <c r="F54"/>
  <c r="AL54"/>
  <c r="BM54"/>
  <c r="L55"/>
  <c r="AR55"/>
  <c r="BR55"/>
  <c r="Q56"/>
  <c r="AW56"/>
  <c r="BX56"/>
  <c r="V57"/>
  <c r="BB57"/>
  <c r="CC57"/>
  <c r="AB58"/>
  <c r="BH58"/>
  <c r="CC58"/>
  <c r="V59"/>
  <c r="AR59"/>
  <c r="BM59"/>
  <c r="F60"/>
  <c r="AB60"/>
  <c r="AW60"/>
  <c r="BR60"/>
  <c r="L61"/>
  <c r="AD61"/>
  <c r="AT61"/>
  <c r="BJ61"/>
  <c r="BZ61"/>
  <c r="N62"/>
  <c r="AD62"/>
  <c r="AT62"/>
  <c r="BJ62"/>
  <c r="BZ62"/>
  <c r="N63"/>
  <c r="AD63"/>
  <c r="AT63"/>
  <c r="BJ63"/>
  <c r="BZ63"/>
  <c r="N64"/>
  <c r="AD64"/>
  <c r="AT64"/>
  <c r="BJ64"/>
  <c r="BZ64"/>
  <c r="N65"/>
  <c r="AD65"/>
  <c r="AT65"/>
  <c r="BJ65"/>
  <c r="BZ65"/>
  <c r="N66"/>
  <c r="AD66"/>
  <c r="AT66"/>
  <c r="BJ66"/>
  <c r="BZ66"/>
  <c r="N67"/>
  <c r="AD67"/>
  <c r="AT67"/>
  <c r="BJ67"/>
  <c r="BZ67"/>
  <c r="N68"/>
  <c r="AD68"/>
  <c r="AT68"/>
  <c r="BJ68"/>
  <c r="BZ68"/>
  <c r="N69"/>
  <c r="AD69"/>
  <c r="AT69"/>
  <c r="BJ69"/>
  <c r="BZ69"/>
  <c r="N70"/>
  <c r="AD70"/>
  <c r="AT70"/>
  <c r="BJ70"/>
  <c r="BZ70"/>
  <c r="N71"/>
  <c r="AD71"/>
  <c r="AT71"/>
  <c r="BJ71"/>
  <c r="BZ71"/>
  <c r="N72"/>
  <c r="AD72"/>
  <c r="AT72"/>
  <c r="BJ72"/>
  <c r="BZ72"/>
  <c r="N73"/>
  <c r="AD73"/>
  <c r="AT73"/>
  <c r="BJ73"/>
  <c r="BZ73"/>
  <c r="N74"/>
  <c r="AD74"/>
  <c r="AT74"/>
  <c r="BJ74"/>
  <c r="BZ74"/>
  <c r="N75"/>
  <c r="AD75"/>
  <c r="AT75"/>
  <c r="BJ75"/>
  <c r="BZ75"/>
  <c r="N76"/>
  <c r="AD76"/>
  <c r="AT76"/>
  <c r="BJ76"/>
  <c r="BZ76"/>
  <c r="N77"/>
  <c r="AD77"/>
  <c r="AT77"/>
  <c r="BJ77"/>
  <c r="BZ77"/>
  <c r="N78"/>
  <c r="AD78"/>
  <c r="AT78"/>
  <c r="BJ78"/>
  <c r="BZ78"/>
  <c r="N79"/>
  <c r="AD79"/>
  <c r="AT79"/>
  <c r="BJ79"/>
  <c r="BZ79"/>
  <c r="N80"/>
  <c r="AD80"/>
  <c r="AT80"/>
  <c r="BJ80"/>
  <c r="BZ80"/>
  <c r="N81"/>
  <c r="AD81"/>
  <c r="AT81"/>
  <c r="BJ81"/>
  <c r="BZ81"/>
  <c r="N82"/>
  <c r="AD82"/>
  <c r="AT82"/>
  <c r="BJ82"/>
  <c r="BZ82"/>
  <c r="N83"/>
  <c r="AD83"/>
  <c r="AT83"/>
  <c r="BJ83"/>
  <c r="BZ83"/>
  <c r="N84"/>
  <c r="AD84"/>
  <c r="AT84"/>
  <c r="BJ84"/>
  <c r="BZ84"/>
  <c r="N85"/>
  <c r="AD85"/>
  <c r="AT85"/>
  <c r="BJ85"/>
  <c r="BZ85"/>
  <c r="N86"/>
  <c r="AD86"/>
  <c r="AT86"/>
  <c r="BJ86"/>
  <c r="BZ86"/>
  <c r="N87"/>
  <c r="AD87"/>
  <c r="AT87"/>
  <c r="BJ87"/>
  <c r="BZ87"/>
  <c r="N88"/>
  <c r="AD88"/>
  <c r="AT88"/>
  <c r="BJ88"/>
  <c r="BZ88"/>
  <c r="N89"/>
  <c r="AD89"/>
  <c r="AT89"/>
  <c r="BJ89"/>
  <c r="BZ89"/>
  <c r="N90"/>
  <c r="AD90"/>
  <c r="AT90"/>
  <c r="BJ90"/>
  <c r="BZ90"/>
  <c r="N91"/>
  <c r="AD91"/>
  <c r="AT91"/>
  <c r="BJ91"/>
  <c r="BZ91"/>
  <c r="N92"/>
  <c r="AD92"/>
  <c r="AT92"/>
  <c r="BJ92"/>
  <c r="BZ92"/>
  <c r="N93"/>
  <c r="AD93"/>
  <c r="AT93"/>
  <c r="BJ93"/>
  <c r="BZ93"/>
  <c r="N94"/>
  <c r="AD94"/>
  <c r="AT94"/>
  <c r="BJ94"/>
  <c r="BZ94"/>
  <c r="N95"/>
  <c r="AD95"/>
  <c r="AT95"/>
  <c r="BJ95"/>
  <c r="BZ95"/>
  <c r="N96"/>
  <c r="AD96"/>
  <c r="AT96"/>
  <c r="BJ96"/>
  <c r="AF14"/>
  <c r="P15"/>
  <c r="CB15"/>
  <c r="BL16"/>
  <c r="AV17"/>
  <c r="AF18"/>
  <c r="P19"/>
  <c r="CB19"/>
  <c r="BD20"/>
  <c r="H21"/>
  <c r="AN21"/>
  <c r="BT21"/>
  <c r="X22"/>
  <c r="BD22"/>
  <c r="BX22"/>
  <c r="P23"/>
  <c r="AN23"/>
  <c r="BH23"/>
  <c r="CB23"/>
  <c r="X24"/>
  <c r="AR24"/>
  <c r="BL24"/>
  <c r="H25"/>
  <c r="AB25"/>
  <c r="AV25"/>
  <c r="BT25"/>
  <c r="L26"/>
  <c r="AF26"/>
  <c r="BD26"/>
  <c r="BX26"/>
  <c r="P27"/>
  <c r="AN27"/>
  <c r="BH27"/>
  <c r="CB27"/>
  <c r="X28"/>
  <c r="AR28"/>
  <c r="BL28"/>
  <c r="H29"/>
  <c r="AB29"/>
  <c r="AV29"/>
  <c r="BT29"/>
  <c r="L30"/>
  <c r="AF30"/>
  <c r="BD30"/>
  <c r="BX30"/>
  <c r="P31"/>
  <c r="AN31"/>
  <c r="BH31"/>
  <c r="CB31"/>
  <c r="X32"/>
  <c r="AR32"/>
  <c r="BL32"/>
  <c r="H33"/>
  <c r="AB33"/>
  <c r="AV33"/>
  <c r="BT33"/>
  <c r="L34"/>
  <c r="AF34"/>
  <c r="BD34"/>
  <c r="BX34"/>
  <c r="P35"/>
  <c r="AN35"/>
  <c r="BH35"/>
  <c r="CB35"/>
  <c r="X36"/>
  <c r="AR36"/>
  <c r="BL36"/>
  <c r="H37"/>
  <c r="AB37"/>
  <c r="AV37"/>
  <c r="BT37"/>
  <c r="L38"/>
  <c r="AF38"/>
  <c r="BD38"/>
  <c r="BX38"/>
  <c r="P39"/>
  <c r="AN39"/>
  <c r="BH39"/>
  <c r="CB39"/>
  <c r="X40"/>
  <c r="AR40"/>
  <c r="BL40"/>
  <c r="H41"/>
  <c r="AB41"/>
  <c r="AV41"/>
  <c r="BT41"/>
  <c r="L42"/>
  <c r="AF42"/>
  <c r="BD42"/>
  <c r="BX42"/>
  <c r="P43"/>
  <c r="AN43"/>
  <c r="BH43"/>
  <c r="CB43"/>
  <c r="X44"/>
  <c r="AR44"/>
  <c r="BL44"/>
  <c r="H45"/>
  <c r="AB45"/>
  <c r="AV45"/>
  <c r="BT45"/>
  <c r="L46"/>
  <c r="AF46"/>
  <c r="BD46"/>
  <c r="BX46"/>
  <c r="P47"/>
  <c r="AN47"/>
  <c r="BH47"/>
  <c r="CB47"/>
  <c r="X48"/>
  <c r="AR48"/>
  <c r="BL48"/>
  <c r="H49"/>
  <c r="AB49"/>
  <c r="AV49"/>
  <c r="BT49"/>
  <c r="L50"/>
  <c r="AF50"/>
  <c r="BD50"/>
  <c r="BX50"/>
  <c r="P51"/>
  <c r="AN51"/>
  <c r="BH51"/>
  <c r="CB51"/>
  <c r="AK12"/>
  <c r="BS12"/>
  <c r="K13"/>
  <c r="AI13"/>
  <c r="BC13"/>
  <c r="BW13"/>
  <c r="S14"/>
  <c r="AM14"/>
  <c r="BG14"/>
  <c r="C15"/>
  <c r="W15"/>
  <c r="AQ15"/>
  <c r="BO15"/>
  <c r="G16"/>
  <c r="AA16"/>
  <c r="AY16"/>
  <c r="BS16"/>
  <c r="K17"/>
  <c r="AI17"/>
  <c r="BC17"/>
  <c r="BW17"/>
  <c r="S18"/>
  <c r="AM18"/>
  <c r="BG18"/>
  <c r="C19"/>
  <c r="W19"/>
  <c r="AQ19"/>
  <c r="BO19"/>
  <c r="G20"/>
  <c r="AA20"/>
  <c r="AY20"/>
  <c r="BS20"/>
  <c r="K21"/>
  <c r="AI21"/>
  <c r="BC21"/>
  <c r="BW21"/>
  <c r="S22"/>
  <c r="AM22"/>
  <c r="BG22"/>
  <c r="C23"/>
  <c r="W23"/>
  <c r="AQ23"/>
  <c r="BO23"/>
  <c r="G24"/>
  <c r="AA24"/>
  <c r="AY24"/>
  <c r="BS24"/>
  <c r="K25"/>
  <c r="AI25"/>
  <c r="BC25"/>
  <c r="BW25"/>
  <c r="S26"/>
  <c r="AM26"/>
  <c r="BG26"/>
  <c r="C27"/>
  <c r="W27"/>
  <c r="AQ27"/>
  <c r="BO27"/>
  <c r="G28"/>
  <c r="AA28"/>
  <c r="AY28"/>
  <c r="BS28"/>
  <c r="K29"/>
  <c r="AI29"/>
  <c r="BC29"/>
  <c r="BW29"/>
  <c r="S30"/>
  <c r="AM30"/>
  <c r="BG30"/>
  <c r="C31"/>
  <c r="W31"/>
  <c r="AQ31"/>
  <c r="BO31"/>
  <c r="G32"/>
  <c r="AA32"/>
  <c r="AY32"/>
  <c r="BS32"/>
  <c r="K33"/>
  <c r="AI33"/>
  <c r="BC33"/>
  <c r="BW33"/>
  <c r="S34"/>
  <c r="AM34"/>
  <c r="BG34"/>
  <c r="C35"/>
  <c r="W35"/>
  <c r="AQ35"/>
  <c r="BO35"/>
  <c r="G36"/>
  <c r="AA36"/>
  <c r="AY36"/>
  <c r="BS36"/>
  <c r="K37"/>
  <c r="AI37"/>
  <c r="BC37"/>
  <c r="BW37"/>
  <c r="S38"/>
  <c r="AM38"/>
  <c r="BG38"/>
  <c r="C39"/>
  <c r="W39"/>
  <c r="AQ39"/>
  <c r="BO39"/>
  <c r="G40"/>
  <c r="AA40"/>
  <c r="AY40"/>
  <c r="BS40"/>
  <c r="K41"/>
  <c r="AI41"/>
  <c r="BC41"/>
  <c r="BW41"/>
  <c r="S42"/>
  <c r="AM42"/>
  <c r="BG42"/>
  <c r="C43"/>
  <c r="W43"/>
  <c r="AQ43"/>
  <c r="BO43"/>
  <c r="G44"/>
  <c r="AA44"/>
  <c r="AY44"/>
  <c r="BS44"/>
  <c r="K45"/>
  <c r="AI45"/>
  <c r="BC45"/>
  <c r="BW45"/>
  <c r="S46"/>
  <c r="AM46"/>
  <c r="BG46"/>
  <c r="C47"/>
  <c r="W47"/>
  <c r="AQ47"/>
  <c r="BO47"/>
  <c r="G48"/>
  <c r="AA48"/>
  <c r="AY48"/>
  <c r="BS48"/>
  <c r="K49"/>
  <c r="AI49"/>
  <c r="BC49"/>
  <c r="BW49"/>
  <c r="S50"/>
  <c r="AM50"/>
  <c r="BG50"/>
  <c r="C51"/>
  <c r="W51"/>
  <c r="AQ51"/>
  <c r="BO51"/>
  <c r="G52"/>
  <c r="AA52"/>
  <c r="AY52"/>
  <c r="BS52"/>
  <c r="K53"/>
  <c r="AI53"/>
  <c r="BC53"/>
  <c r="BW53"/>
  <c r="S54"/>
  <c r="AM54"/>
  <c r="BG54"/>
  <c r="C55"/>
  <c r="W55"/>
  <c r="AQ55"/>
  <c r="BO55"/>
  <c r="G56"/>
  <c r="AA56"/>
  <c r="AY56"/>
  <c r="BS56"/>
  <c r="K57"/>
  <c r="AI57"/>
  <c r="BC57"/>
  <c r="BW57"/>
  <c r="S58"/>
  <c r="AM58"/>
  <c r="BG58"/>
  <c r="C59"/>
  <c r="W59"/>
  <c r="AQ59"/>
  <c r="BO59"/>
  <c r="G60"/>
  <c r="AA60"/>
  <c r="AY60"/>
  <c r="BS60"/>
  <c r="K61"/>
  <c r="AW52"/>
  <c r="BX52"/>
  <c r="V53"/>
  <c r="BB53"/>
  <c r="CC53"/>
  <c r="AB54"/>
  <c r="BH54"/>
  <c r="F55"/>
  <c r="AG55"/>
  <c r="BM55"/>
  <c r="L56"/>
  <c r="AL56"/>
  <c r="BR56"/>
  <c r="Q57"/>
  <c r="AR57"/>
  <c r="BX57"/>
  <c r="V58"/>
  <c r="AW58"/>
  <c r="BX58"/>
  <c r="Q59"/>
  <c r="AL59"/>
  <c r="BH59"/>
  <c r="CC59"/>
  <c r="V60"/>
  <c r="AR60"/>
  <c r="BM60"/>
  <c r="F61"/>
  <c r="Z61"/>
  <c r="AP61"/>
  <c r="BF61"/>
  <c r="BV61"/>
  <c r="J62"/>
  <c r="Z62"/>
  <c r="AP62"/>
  <c r="BF62"/>
  <c r="BV62"/>
  <c r="J63"/>
  <c r="Z63"/>
  <c r="AP63"/>
  <c r="BF63"/>
  <c r="BV63"/>
  <c r="J64"/>
  <c r="Z64"/>
  <c r="AP64"/>
  <c r="BF64"/>
  <c r="BV64"/>
  <c r="J65"/>
  <c r="Z65"/>
  <c r="AP65"/>
  <c r="BF65"/>
  <c r="BV65"/>
  <c r="J66"/>
  <c r="Z66"/>
  <c r="AP66"/>
  <c r="BF66"/>
  <c r="BV66"/>
  <c r="J67"/>
  <c r="Z67"/>
  <c r="AP67"/>
  <c r="BF67"/>
  <c r="BV67"/>
  <c r="J68"/>
  <c r="Z68"/>
  <c r="AP68"/>
  <c r="BF68"/>
  <c r="BV68"/>
  <c r="J69"/>
  <c r="Z69"/>
  <c r="AP69"/>
  <c r="BF69"/>
  <c r="BV69"/>
  <c r="J70"/>
  <c r="Z70"/>
  <c r="AP70"/>
  <c r="BF70"/>
  <c r="BV70"/>
  <c r="J71"/>
  <c r="Z71"/>
  <c r="AP71"/>
  <c r="BF71"/>
  <c r="BV71"/>
  <c r="J72"/>
  <c r="Z72"/>
  <c r="AP72"/>
  <c r="BF72"/>
  <c r="BV72"/>
  <c r="J73"/>
  <c r="Z73"/>
  <c r="AP73"/>
  <c r="BF73"/>
  <c r="BV73"/>
  <c r="J74"/>
  <c r="Z74"/>
  <c r="AP74"/>
  <c r="BF74"/>
  <c r="BV74"/>
  <c r="J75"/>
  <c r="Z75"/>
  <c r="AP75"/>
  <c r="BF75"/>
  <c r="BV75"/>
  <c r="J76"/>
  <c r="Z76"/>
  <c r="AP76"/>
  <c r="BF76"/>
  <c r="BV76"/>
  <c r="J77"/>
  <c r="Z77"/>
  <c r="AP77"/>
  <c r="BF77"/>
  <c r="BV77"/>
  <c r="J78"/>
  <c r="Z78"/>
  <c r="AP78"/>
  <c r="BF78"/>
  <c r="BV78"/>
  <c r="J79"/>
  <c r="Z79"/>
  <c r="AP79"/>
  <c r="BF79"/>
  <c r="BV79"/>
  <c r="J80"/>
  <c r="Z80"/>
  <c r="AP80"/>
  <c r="BF80"/>
  <c r="BV80"/>
  <c r="J81"/>
  <c r="Z81"/>
  <c r="AP81"/>
  <c r="BF81"/>
  <c r="BV81"/>
  <c r="J82"/>
  <c r="Z82"/>
  <c r="AP82"/>
  <c r="BF82"/>
  <c r="BV82"/>
  <c r="J83"/>
  <c r="Z83"/>
  <c r="AP83"/>
  <c r="BF83"/>
  <c r="BV83"/>
  <c r="J84"/>
  <c r="Z84"/>
  <c r="AP84"/>
  <c r="BF84"/>
  <c r="BV84"/>
  <c r="J85"/>
  <c r="Z85"/>
  <c r="AP85"/>
  <c r="BF85"/>
  <c r="BV85"/>
  <c r="J86"/>
  <c r="Z86"/>
  <c r="AP86"/>
  <c r="BF86"/>
  <c r="BV86"/>
  <c r="J87"/>
  <c r="Z87"/>
  <c r="AP87"/>
  <c r="BF87"/>
  <c r="BV87"/>
  <c r="J88"/>
  <c r="Z88"/>
  <c r="AP88"/>
  <c r="BF88"/>
  <c r="BV88"/>
  <c r="J89"/>
  <c r="Z89"/>
  <c r="AP89"/>
  <c r="BF89"/>
  <c r="BV89"/>
  <c r="J90"/>
  <c r="Z90"/>
  <c r="AP90"/>
  <c r="BF90"/>
  <c r="BV90"/>
  <c r="J91"/>
  <c r="Z91"/>
  <c r="AP91"/>
  <c r="BF91"/>
  <c r="BV91"/>
  <c r="J92"/>
  <c r="Z92"/>
  <c r="AP92"/>
  <c r="BF92"/>
  <c r="BV92"/>
  <c r="J93"/>
  <c r="Z93"/>
  <c r="AP93"/>
  <c r="BF93"/>
  <c r="BV93"/>
  <c r="J94"/>
  <c r="Z94"/>
  <c r="AP94"/>
  <c r="BF94"/>
  <c r="BV94"/>
  <c r="J95"/>
  <c r="Z95"/>
  <c r="AP95"/>
  <c r="BF95"/>
  <c r="BV95"/>
  <c r="J96"/>
  <c r="Z96"/>
  <c r="AP96"/>
  <c r="BF96"/>
  <c r="L14"/>
  <c r="CB14"/>
  <c r="BL15"/>
  <c r="AV16"/>
  <c r="AF17"/>
  <c r="P18"/>
  <c r="CB18"/>
  <c r="BL19"/>
  <c r="AV20"/>
  <c r="CB20"/>
  <c r="AF21"/>
  <c r="BL21"/>
  <c r="P22"/>
  <c r="AV22"/>
  <c r="BT22"/>
  <c r="L23"/>
  <c r="AF23"/>
  <c r="BD23"/>
  <c r="BX23"/>
  <c r="P24"/>
  <c r="AN24"/>
  <c r="BH24"/>
  <c r="CB24"/>
  <c r="X25"/>
  <c r="AR25"/>
  <c r="BL25"/>
  <c r="H26"/>
  <c r="AB26"/>
  <c r="AV26"/>
  <c r="BT26"/>
  <c r="L27"/>
  <c r="AF27"/>
  <c r="BD27"/>
  <c r="BX27"/>
  <c r="P28"/>
  <c r="AN28"/>
  <c r="BH28"/>
  <c r="CB28"/>
  <c r="X29"/>
  <c r="AR29"/>
  <c r="BL29"/>
  <c r="H30"/>
  <c r="AB30"/>
  <c r="AV30"/>
  <c r="BT30"/>
  <c r="L31"/>
  <c r="AF31"/>
  <c r="BD31"/>
  <c r="BX31"/>
  <c r="P32"/>
  <c r="AN32"/>
  <c r="BH32"/>
  <c r="CB32"/>
  <c r="X33"/>
  <c r="AR33"/>
  <c r="BL33"/>
  <c r="H34"/>
  <c r="AB34"/>
  <c r="AV34"/>
  <c r="BT34"/>
  <c r="L35"/>
  <c r="AF35"/>
  <c r="BD35"/>
  <c r="BX35"/>
  <c r="P36"/>
  <c r="AN36"/>
  <c r="BH36"/>
  <c r="CB36"/>
  <c r="X37"/>
  <c r="AR37"/>
  <c r="BL37"/>
  <c r="H38"/>
  <c r="AB38"/>
  <c r="AV38"/>
  <c r="BT38"/>
  <c r="L39"/>
  <c r="AF39"/>
  <c r="BD39"/>
  <c r="BX39"/>
  <c r="P40"/>
  <c r="AN40"/>
  <c r="BH40"/>
  <c r="CB40"/>
  <c r="X41"/>
  <c r="AR41"/>
  <c r="BL41"/>
  <c r="H42"/>
  <c r="AB42"/>
  <c r="AV42"/>
  <c r="BT42"/>
  <c r="L43"/>
  <c r="AF43"/>
  <c r="BD43"/>
  <c r="BX43"/>
  <c r="P44"/>
  <c r="AN44"/>
  <c r="BH44"/>
  <c r="CB44"/>
  <c r="X45"/>
  <c r="AR45"/>
  <c r="BL45"/>
  <c r="H46"/>
  <c r="AB46"/>
  <c r="AV46"/>
  <c r="BT46"/>
  <c r="L47"/>
  <c r="AF47"/>
  <c r="BD47"/>
  <c r="BX47"/>
  <c r="P48"/>
  <c r="AN48"/>
  <c r="BH48"/>
  <c r="CB48"/>
  <c r="X49"/>
  <c r="AR49"/>
  <c r="BL49"/>
  <c r="H50"/>
  <c r="AB50"/>
  <c r="AV50"/>
  <c r="BT50"/>
  <c r="L51"/>
  <c r="AF51"/>
  <c r="BD51"/>
  <c r="BX51"/>
  <c r="U12"/>
  <c r="BO12"/>
  <c r="G13"/>
  <c r="AA13"/>
  <c r="AY13"/>
  <c r="BS13"/>
  <c r="K14"/>
  <c r="AI14"/>
  <c r="BC14"/>
  <c r="BW14"/>
  <c r="S15"/>
  <c r="AM15"/>
  <c r="BG15"/>
  <c r="C16"/>
  <c r="W16"/>
  <c r="AQ16"/>
  <c r="BO16"/>
  <c r="G17"/>
  <c r="AA17"/>
  <c r="AY17"/>
  <c r="BS17"/>
  <c r="K18"/>
  <c r="AI18"/>
  <c r="BC18"/>
  <c r="BW18"/>
  <c r="S19"/>
  <c r="AM19"/>
  <c r="BG19"/>
  <c r="C20"/>
  <c r="W20"/>
  <c r="AQ20"/>
  <c r="BO20"/>
  <c r="G21"/>
  <c r="AA21"/>
  <c r="AY21"/>
  <c r="BS21"/>
  <c r="K22"/>
  <c r="AI22"/>
  <c r="BC22"/>
  <c r="BW22"/>
  <c r="S23"/>
  <c r="AM23"/>
  <c r="BG23"/>
  <c r="C24"/>
  <c r="W24"/>
  <c r="AQ24"/>
  <c r="BO24"/>
  <c r="G25"/>
  <c r="AA25"/>
  <c r="AY25"/>
  <c r="BS25"/>
  <c r="K26"/>
  <c r="AI26"/>
  <c r="BC26"/>
  <c r="BW26"/>
  <c r="S27"/>
  <c r="AM27"/>
  <c r="BG27"/>
  <c r="C28"/>
  <c r="W28"/>
  <c r="AQ28"/>
  <c r="BO28"/>
  <c r="G29"/>
  <c r="AA29"/>
  <c r="AY29"/>
  <c r="BS29"/>
  <c r="K30"/>
  <c r="AI30"/>
  <c r="BC30"/>
  <c r="BW30"/>
  <c r="S31"/>
  <c r="AM31"/>
  <c r="BG31"/>
  <c r="C32"/>
  <c r="W32"/>
  <c r="AQ32"/>
  <c r="BO32"/>
  <c r="G33"/>
  <c r="AA33"/>
  <c r="AY33"/>
  <c r="BS33"/>
  <c r="K34"/>
  <c r="AI34"/>
  <c r="BC34"/>
  <c r="BW34"/>
  <c r="S35"/>
  <c r="AM35"/>
  <c r="BG35"/>
  <c r="C36"/>
  <c r="W36"/>
  <c r="AQ36"/>
  <c r="BO36"/>
  <c r="G37"/>
  <c r="AA37"/>
  <c r="AY37"/>
  <c r="BS37"/>
  <c r="K38"/>
  <c r="AI38"/>
  <c r="BC38"/>
  <c r="BW38"/>
  <c r="S39"/>
  <c r="AM39"/>
  <c r="BG39"/>
  <c r="C40"/>
  <c r="W40"/>
  <c r="AQ40"/>
  <c r="BO40"/>
  <c r="G41"/>
  <c r="AA41"/>
  <c r="AY41"/>
  <c r="BS41"/>
  <c r="K42"/>
  <c r="AI42"/>
  <c r="BC42"/>
  <c r="BW42"/>
  <c r="S43"/>
  <c r="AM43"/>
  <c r="BG43"/>
  <c r="C44"/>
  <c r="W44"/>
  <c r="AQ44"/>
  <c r="BO44"/>
  <c r="G45"/>
  <c r="AA45"/>
  <c r="AY45"/>
  <c r="BS45"/>
  <c r="K46"/>
  <c r="AI46"/>
  <c r="BC46"/>
  <c r="BW46"/>
  <c r="S47"/>
  <c r="AM47"/>
  <c r="BG47"/>
  <c r="C48"/>
  <c r="W48"/>
  <c r="AQ48"/>
  <c r="BO48"/>
  <c r="G49"/>
  <c r="AA49"/>
  <c r="AY49"/>
  <c r="BS49"/>
  <c r="K50"/>
  <c r="AI50"/>
  <c r="BC50"/>
  <c r="BW50"/>
  <c r="S51"/>
  <c r="AM51"/>
  <c r="BG51"/>
  <c r="C52"/>
  <c r="W52"/>
  <c r="AQ52"/>
  <c r="BO52"/>
  <c r="G53"/>
  <c r="AA53"/>
  <c r="AY53"/>
  <c r="BS53"/>
  <c r="K54"/>
  <c r="AI54"/>
  <c r="BC54"/>
  <c r="BW54"/>
  <c r="S55"/>
  <c r="AM55"/>
  <c r="BG55"/>
  <c r="C56"/>
  <c r="W56"/>
  <c r="AQ56"/>
  <c r="BO56"/>
  <c r="G57"/>
  <c r="AA57"/>
  <c r="AY57"/>
  <c r="BS57"/>
  <c r="K58"/>
  <c r="AI58"/>
  <c r="BC58"/>
  <c r="BW58"/>
  <c r="S59"/>
  <c r="AM59"/>
  <c r="BG59"/>
  <c r="C60"/>
  <c r="W60"/>
  <c r="AQ60"/>
  <c r="BO60"/>
  <c r="G61"/>
  <c r="AJ52"/>
  <c r="BR52"/>
  <c r="Q53"/>
  <c r="AR53"/>
  <c r="BX53"/>
  <c r="V54"/>
  <c r="AW54"/>
  <c r="CC54"/>
  <c r="AB55"/>
  <c r="BB55"/>
  <c r="F56"/>
  <c r="AG56"/>
  <c r="BH56"/>
  <c r="L57"/>
  <c r="AL57"/>
  <c r="BM57"/>
  <c r="Q58"/>
  <c r="AR58"/>
  <c r="BR58"/>
  <c r="L59"/>
  <c r="AG59"/>
  <c r="BB59"/>
  <c r="BX59"/>
  <c r="Q60"/>
  <c r="AL60"/>
  <c r="BH60"/>
  <c r="CC60"/>
  <c r="V61"/>
  <c r="AL61"/>
  <c r="BB61"/>
  <c r="BR61"/>
  <c r="F62"/>
  <c r="V62"/>
  <c r="AL62"/>
  <c r="BB62"/>
  <c r="BR62"/>
  <c r="F63"/>
  <c r="V63"/>
  <c r="AL63"/>
  <c r="BB63"/>
  <c r="BR63"/>
  <c r="F64"/>
  <c r="V64"/>
  <c r="AL64"/>
  <c r="BB64"/>
  <c r="BR64"/>
  <c r="F65"/>
  <c r="V65"/>
  <c r="AL65"/>
  <c r="BB65"/>
  <c r="BR65"/>
  <c r="F66"/>
  <c r="V66"/>
  <c r="AL66"/>
  <c r="BB66"/>
  <c r="BR66"/>
  <c r="F67"/>
  <c r="V67"/>
  <c r="AL67"/>
  <c r="BB67"/>
  <c r="BR67"/>
  <c r="F68"/>
  <c r="V68"/>
  <c r="AL68"/>
  <c r="BB68"/>
  <c r="BR68"/>
  <c r="F69"/>
  <c r="V69"/>
  <c r="AL69"/>
  <c r="BB69"/>
  <c r="BR69"/>
  <c r="F70"/>
  <c r="V70"/>
  <c r="AL70"/>
  <c r="BB70"/>
  <c r="BR70"/>
  <c r="F71"/>
  <c r="V71"/>
  <c r="AL71"/>
  <c r="BB71"/>
  <c r="BR71"/>
  <c r="F72"/>
  <c r="V72"/>
  <c r="AL72"/>
  <c r="BB72"/>
  <c r="BR72"/>
  <c r="F73"/>
  <c r="V73"/>
  <c r="AL73"/>
  <c r="BB73"/>
  <c r="BR73"/>
  <c r="F74"/>
  <c r="V74"/>
  <c r="AL74"/>
  <c r="BB74"/>
  <c r="BR74"/>
  <c r="F75"/>
  <c r="V75"/>
  <c r="AL75"/>
  <c r="BB75"/>
  <c r="BR75"/>
  <c r="F76"/>
  <c r="V76"/>
  <c r="AL76"/>
  <c r="BB76"/>
  <c r="BR76"/>
  <c r="F77"/>
  <c r="V77"/>
  <c r="AL77"/>
  <c r="BB77"/>
  <c r="BR77"/>
  <c r="F78"/>
  <c r="V78"/>
  <c r="AL78"/>
  <c r="BB78"/>
  <c r="BR78"/>
  <c r="F79"/>
  <c r="V79"/>
  <c r="AL79"/>
  <c r="BB79"/>
  <c r="BR79"/>
  <c r="F80"/>
  <c r="V80"/>
  <c r="AL80"/>
  <c r="BB80"/>
  <c r="BR80"/>
  <c r="F81"/>
  <c r="V81"/>
  <c r="AL81"/>
  <c r="BB81"/>
  <c r="BR81"/>
  <c r="F82"/>
  <c r="V82"/>
  <c r="AL82"/>
  <c r="BB82"/>
  <c r="BR82"/>
  <c r="F83"/>
  <c r="V83"/>
  <c r="AL83"/>
  <c r="BB83"/>
  <c r="BR83"/>
  <c r="F84"/>
  <c r="V84"/>
  <c r="AL84"/>
  <c r="BB84"/>
  <c r="BR84"/>
  <c r="F85"/>
  <c r="V85"/>
  <c r="AL85"/>
  <c r="BB85"/>
  <c r="BR85"/>
  <c r="F86"/>
  <c r="V86"/>
  <c r="AL86"/>
  <c r="BB86"/>
  <c r="BR86"/>
  <c r="F87"/>
  <c r="V87"/>
  <c r="AL87"/>
  <c r="BB87"/>
  <c r="BR87"/>
  <c r="F88"/>
  <c r="V88"/>
  <c r="AL88"/>
  <c r="BB88"/>
  <c r="BR88"/>
  <c r="F89"/>
  <c r="V89"/>
  <c r="AL89"/>
  <c r="BB89"/>
  <c r="BR89"/>
  <c r="F90"/>
  <c r="V90"/>
  <c r="AL90"/>
  <c r="BB90"/>
  <c r="BR90"/>
  <c r="F91"/>
  <c r="V91"/>
  <c r="AL91"/>
  <c r="BB91"/>
  <c r="BR91"/>
  <c r="F92"/>
  <c r="V92"/>
  <c r="AL92"/>
  <c r="BB92"/>
  <c r="BR92"/>
  <c r="F93"/>
  <c r="V93"/>
  <c r="AL93"/>
  <c r="BB93"/>
  <c r="BR93"/>
  <c r="F94"/>
  <c r="V94"/>
  <c r="AL94"/>
  <c r="BB94"/>
  <c r="BR94"/>
  <c r="F95"/>
  <c r="V95"/>
  <c r="AL95"/>
  <c r="BB95"/>
  <c r="BR95"/>
  <c r="F96"/>
  <c r="V96"/>
  <c r="AL96"/>
  <c r="BB96"/>
  <c r="BT13"/>
  <c r="BL14"/>
  <c r="AV15"/>
  <c r="AF16"/>
  <c r="P17"/>
  <c r="CB17"/>
  <c r="BL18"/>
  <c r="AV19"/>
  <c r="AF20"/>
  <c r="BT20"/>
  <c r="X21"/>
  <c r="BD21"/>
  <c r="H22"/>
  <c r="AN22"/>
  <c r="BL22"/>
  <c r="H23"/>
  <c r="AB23"/>
  <c r="AV23"/>
  <c r="BT23"/>
  <c r="L24"/>
  <c r="AF24"/>
  <c r="BD24"/>
  <c r="BX24"/>
  <c r="P25"/>
  <c r="AN25"/>
  <c r="BH25"/>
  <c r="CB25"/>
  <c r="X26"/>
  <c r="AR26"/>
  <c r="BL26"/>
  <c r="H27"/>
  <c r="AB27"/>
  <c r="AV27"/>
  <c r="BT27"/>
  <c r="L28"/>
  <c r="AF28"/>
  <c r="BD28"/>
  <c r="BX28"/>
  <c r="P29"/>
  <c r="AN29"/>
  <c r="BH29"/>
  <c r="CB29"/>
  <c r="X30"/>
  <c r="AR30"/>
  <c r="BL30"/>
  <c r="H31"/>
  <c r="AB31"/>
  <c r="AV31"/>
  <c r="BT31"/>
  <c r="L32"/>
  <c r="AF32"/>
  <c r="BD32"/>
  <c r="BX32"/>
  <c r="P33"/>
  <c r="AN33"/>
  <c r="BH33"/>
  <c r="CB33"/>
  <c r="X34"/>
  <c r="AR34"/>
  <c r="BL34"/>
  <c r="H35"/>
  <c r="AB35"/>
  <c r="AV35"/>
  <c r="BT35"/>
  <c r="L36"/>
  <c r="AF36"/>
  <c r="BD36"/>
  <c r="BX36"/>
  <c r="P37"/>
  <c r="AN37"/>
  <c r="BH37"/>
  <c r="CB37"/>
  <c r="X38"/>
  <c r="AR38"/>
  <c r="BL38"/>
  <c r="H39"/>
  <c r="AB39"/>
  <c r="AV39"/>
  <c r="BT39"/>
  <c r="L40"/>
  <c r="AF40"/>
  <c r="BD40"/>
  <c r="BX40"/>
  <c r="P41"/>
  <c r="AN41"/>
  <c r="BH41"/>
  <c r="CB41"/>
  <c r="X42"/>
  <c r="AR42"/>
  <c r="BL42"/>
  <c r="H43"/>
  <c r="AB43"/>
  <c r="AV43"/>
  <c r="BT43"/>
  <c r="L44"/>
  <c r="AF44"/>
  <c r="BD44"/>
  <c r="BX44"/>
  <c r="P45"/>
  <c r="AN45"/>
  <c r="BH45"/>
  <c r="CB45"/>
  <c r="X46"/>
  <c r="AR46"/>
  <c r="BL46"/>
  <c r="H47"/>
  <c r="AB47"/>
  <c r="AV47"/>
  <c r="BT47"/>
  <c r="L48"/>
  <c r="AF48"/>
  <c r="BD48"/>
  <c r="BX48"/>
  <c r="P49"/>
  <c r="AN49"/>
  <c r="BH49"/>
  <c r="CB49"/>
  <c r="X50"/>
  <c r="AR50"/>
  <c r="BL50"/>
  <c r="H51"/>
  <c r="AB51"/>
  <c r="AV51"/>
  <c r="BT51"/>
  <c r="M12"/>
  <c r="BA12"/>
  <c r="C13"/>
  <c r="W13"/>
  <c r="AQ13"/>
  <c r="BO13"/>
  <c r="G14"/>
  <c r="AA14"/>
  <c r="AY14"/>
  <c r="BS14"/>
  <c r="K15"/>
  <c r="AI15"/>
  <c r="BC15"/>
  <c r="BW15"/>
  <c r="S16"/>
  <c r="AM16"/>
  <c r="BG16"/>
  <c r="C17"/>
  <c r="W17"/>
  <c r="AQ17"/>
  <c r="BO17"/>
  <c r="G18"/>
  <c r="AA18"/>
  <c r="AY18"/>
  <c r="BS18"/>
  <c r="K19"/>
  <c r="AI19"/>
  <c r="BC19"/>
  <c r="BW19"/>
  <c r="S20"/>
  <c r="AM20"/>
  <c r="BG20"/>
  <c r="C21"/>
  <c r="W21"/>
  <c r="AQ21"/>
  <c r="BO21"/>
  <c r="G22"/>
  <c r="AA22"/>
  <c r="AY22"/>
  <c r="BS22"/>
  <c r="K23"/>
  <c r="AI23"/>
  <c r="BC23"/>
  <c r="BW23"/>
  <c r="S24"/>
  <c r="AM24"/>
  <c r="BG24"/>
  <c r="C25"/>
  <c r="W25"/>
  <c r="AQ25"/>
  <c r="BO25"/>
  <c r="G26"/>
  <c r="AA26"/>
  <c r="AY26"/>
  <c r="BS26"/>
  <c r="K27"/>
  <c r="AI27"/>
  <c r="BC27"/>
  <c r="BW27"/>
  <c r="S28"/>
  <c r="AM28"/>
  <c r="BG28"/>
  <c r="C29"/>
  <c r="W29"/>
  <c r="AQ29"/>
  <c r="BO29"/>
  <c r="G30"/>
  <c r="AA30"/>
  <c r="AY30"/>
  <c r="BS30"/>
  <c r="K31"/>
  <c r="AI31"/>
  <c r="BC31"/>
  <c r="BW31"/>
  <c r="S32"/>
  <c r="AM32"/>
  <c r="BG32"/>
  <c r="C33"/>
  <c r="W33"/>
  <c r="AQ33"/>
  <c r="BO33"/>
  <c r="G34"/>
  <c r="AA34"/>
  <c r="AY34"/>
  <c r="BS34"/>
  <c r="K35"/>
  <c r="AI35"/>
  <c r="BC35"/>
  <c r="BW35"/>
  <c r="S36"/>
  <c r="AM36"/>
  <c r="BG36"/>
  <c r="C37"/>
  <c r="W37"/>
  <c r="AQ37"/>
  <c r="BO37"/>
  <c r="G38"/>
  <c r="AA38"/>
  <c r="AY38"/>
  <c r="BS38"/>
  <c r="K39"/>
  <c r="AI39"/>
  <c r="BC39"/>
  <c r="BW39"/>
  <c r="S40"/>
  <c r="AM40"/>
  <c r="BG40"/>
  <c r="C41"/>
  <c r="W41"/>
  <c r="AQ41"/>
  <c r="BO41"/>
  <c r="G42"/>
  <c r="AA42"/>
  <c r="AY42"/>
  <c r="BS42"/>
  <c r="K43"/>
  <c r="AI43"/>
  <c r="BC43"/>
  <c r="BW43"/>
  <c r="S44"/>
  <c r="AM44"/>
  <c r="BG44"/>
  <c r="C45"/>
  <c r="W45"/>
  <c r="AQ45"/>
  <c r="BO45"/>
  <c r="G46"/>
  <c r="AA46"/>
  <c r="AY46"/>
  <c r="BS46"/>
  <c r="K47"/>
  <c r="AI47"/>
  <c r="BC47"/>
  <c r="BW47"/>
  <c r="S48"/>
  <c r="AM48"/>
  <c r="BG48"/>
  <c r="C49"/>
  <c r="W49"/>
  <c r="AQ49"/>
  <c r="BO49"/>
  <c r="G50"/>
  <c r="AA50"/>
  <c r="AY50"/>
  <c r="BS50"/>
  <c r="K51"/>
  <c r="AI51"/>
  <c r="BC51"/>
  <c r="BW51"/>
  <c r="S52"/>
  <c r="AM52"/>
  <c r="BG52"/>
  <c r="C53"/>
  <c r="W53"/>
  <c r="AQ53"/>
  <c r="BO53"/>
  <c r="G54"/>
  <c r="AA54"/>
  <c r="AY54"/>
  <c r="BS54"/>
  <c r="K55"/>
  <c r="AI55"/>
  <c r="BC55"/>
  <c r="BW55"/>
  <c r="S56"/>
  <c r="AM56"/>
  <c r="BG56"/>
  <c r="C57"/>
  <c r="W57"/>
  <c r="AQ57"/>
  <c r="BO57"/>
  <c r="G58"/>
  <c r="AA58"/>
  <c r="AY58"/>
  <c r="BS58"/>
  <c r="K59"/>
  <c r="AI59"/>
  <c r="BC59"/>
  <c r="BW59"/>
  <c r="S60"/>
  <c r="AM60"/>
  <c r="BG60"/>
  <c r="C61"/>
  <c r="T52"/>
  <c r="BH52"/>
  <c r="L53"/>
  <c r="AL53"/>
  <c r="BM53"/>
  <c r="Q54"/>
  <c r="AR54"/>
  <c r="BR54"/>
  <c r="V55"/>
  <c r="AW55"/>
  <c r="BX55"/>
  <c r="AB56"/>
  <c r="BB56"/>
  <c r="CC56"/>
  <c r="AG57"/>
  <c r="BH57"/>
  <c r="F58"/>
  <c r="AL58"/>
  <c r="BM58"/>
  <c r="F59"/>
  <c r="AB59"/>
  <c r="AW59"/>
  <c r="BR59"/>
  <c r="L60"/>
  <c r="AG60"/>
  <c r="BB60"/>
  <c r="BX60"/>
  <c r="Q61"/>
  <c r="AH61"/>
  <c r="AX61"/>
  <c r="BN61"/>
  <c r="B62"/>
  <c r="R62"/>
  <c r="AH62"/>
  <c r="AX62"/>
  <c r="BN62"/>
  <c r="B63"/>
  <c r="R63"/>
  <c r="AH63"/>
  <c r="AX63"/>
  <c r="BN63"/>
  <c r="B64"/>
  <c r="R64"/>
  <c r="AH64"/>
  <c r="AX64"/>
  <c r="BN64"/>
  <c r="B65"/>
  <c r="R65"/>
  <c r="AH65"/>
  <c r="AX65"/>
  <c r="BN65"/>
  <c r="B66"/>
  <c r="R66"/>
  <c r="AH66"/>
  <c r="AX66"/>
  <c r="BN66"/>
  <c r="B67"/>
  <c r="R67"/>
  <c r="AH67"/>
  <c r="AX67"/>
  <c r="BN67"/>
  <c r="B68"/>
  <c r="R68"/>
  <c r="AH68"/>
  <c r="AX68"/>
  <c r="BN68"/>
  <c r="B69"/>
  <c r="R69"/>
  <c r="AH69"/>
  <c r="AX69"/>
  <c r="BN69"/>
  <c r="B70"/>
  <c r="R70"/>
  <c r="AH70"/>
  <c r="AX70"/>
  <c r="BN70"/>
  <c r="B71"/>
  <c r="R71"/>
  <c r="AH71"/>
  <c r="AX71"/>
  <c r="BN71"/>
  <c r="B72"/>
  <c r="R72"/>
  <c r="AH72"/>
  <c r="AX72"/>
  <c r="BN72"/>
  <c r="B73"/>
  <c r="R73"/>
  <c r="AH73"/>
  <c r="AX73"/>
  <c r="BN73"/>
  <c r="B74"/>
  <c r="R74"/>
  <c r="AH74"/>
  <c r="AX74"/>
  <c r="BN74"/>
  <c r="B75"/>
  <c r="R75"/>
  <c r="AH75"/>
  <c r="AX75"/>
  <c r="BN75"/>
  <c r="B76"/>
  <c r="R76"/>
  <c r="AH76"/>
  <c r="AX76"/>
  <c r="BN76"/>
  <c r="B77"/>
  <c r="R77"/>
  <c r="AH77"/>
  <c r="AX77"/>
  <c r="BN77"/>
  <c r="B78"/>
  <c r="R78"/>
  <c r="AH78"/>
  <c r="AX78"/>
  <c r="BN78"/>
  <c r="B79"/>
  <c r="R79"/>
  <c r="AH79"/>
  <c r="AX79"/>
  <c r="BN79"/>
  <c r="B80"/>
  <c r="R80"/>
  <c r="AH80"/>
  <c r="AX80"/>
  <c r="BN80"/>
  <c r="B81"/>
  <c r="R81"/>
  <c r="AH81"/>
  <c r="AX81"/>
  <c r="BN81"/>
  <c r="B82"/>
  <c r="R82"/>
  <c r="AH82"/>
  <c r="AX82"/>
  <c r="BN82"/>
  <c r="B83"/>
  <c r="R83"/>
  <c r="AH83"/>
  <c r="AX83"/>
  <c r="BN83"/>
  <c r="B84"/>
  <c r="R84"/>
  <c r="AH84"/>
  <c r="AX84"/>
  <c r="BN84"/>
  <c r="B85"/>
  <c r="R85"/>
  <c r="AH85"/>
  <c r="AX85"/>
  <c r="BN85"/>
  <c r="B86"/>
  <c r="R86"/>
  <c r="AH86"/>
  <c r="AX86"/>
  <c r="BN86"/>
  <c r="B87"/>
  <c r="R87"/>
  <c r="AH87"/>
  <c r="AX87"/>
  <c r="BN87"/>
  <c r="B88"/>
  <c r="R88"/>
  <c r="AH88"/>
  <c r="AX88"/>
  <c r="BN88"/>
  <c r="B89"/>
  <c r="R89"/>
  <c r="AH89"/>
  <c r="AX89"/>
  <c r="BN89"/>
  <c r="B90"/>
  <c r="R90"/>
  <c r="AH90"/>
  <c r="AX90"/>
  <c r="BN90"/>
  <c r="B91"/>
  <c r="R91"/>
  <c r="AH91"/>
  <c r="AX91"/>
  <c r="BN91"/>
  <c r="B92"/>
  <c r="R92"/>
  <c r="AH92"/>
  <c r="AX92"/>
  <c r="BN92"/>
  <c r="B93"/>
  <c r="R93"/>
  <c r="AH93"/>
  <c r="AX93"/>
  <c r="BN93"/>
  <c r="B94"/>
  <c r="R94"/>
  <c r="AH94"/>
  <c r="AX94"/>
  <c r="BN94"/>
  <c r="B95"/>
  <c r="R95"/>
  <c r="AH95"/>
  <c r="AX95"/>
  <c r="BN95"/>
  <c r="B96"/>
  <c r="R96"/>
  <c r="AH96"/>
  <c r="AX96"/>
  <c r="BN96"/>
  <c r="B97"/>
  <c r="R97"/>
  <c r="AH97"/>
  <c r="AX97"/>
  <c r="BN97"/>
  <c r="B98"/>
  <c r="R98"/>
  <c r="AH98"/>
  <c r="AX98"/>
  <c r="BN98"/>
  <c r="B99"/>
  <c r="R99"/>
  <c r="AH99"/>
  <c r="AX99"/>
  <c r="BN99"/>
  <c r="AG92"/>
  <c r="BE95"/>
  <c r="Q96"/>
  <c r="BE96"/>
  <c r="Q97"/>
  <c r="BI97"/>
  <c r="U98"/>
  <c r="BE98"/>
  <c r="Q99"/>
  <c r="BE99"/>
  <c r="AF52"/>
  <c r="BF52"/>
  <c r="CB52"/>
  <c r="U53"/>
  <c r="AP53"/>
  <c r="BL53"/>
  <c r="E54"/>
  <c r="Z54"/>
  <c r="AV54"/>
  <c r="BQ54"/>
  <c r="J55"/>
  <c r="AF55"/>
  <c r="BA55"/>
  <c r="BV55"/>
  <c r="P56"/>
  <c r="AK56"/>
  <c r="BF56"/>
  <c r="CB56"/>
  <c r="U57"/>
  <c r="AP57"/>
  <c r="BL57"/>
  <c r="E58"/>
  <c r="Z58"/>
  <c r="AV58"/>
  <c r="BQ58"/>
  <c r="J59"/>
  <c r="AF59"/>
  <c r="BA59"/>
  <c r="BV59"/>
  <c r="P60"/>
  <c r="AK60"/>
  <c r="BF60"/>
  <c r="CB60"/>
  <c r="U61"/>
  <c r="AK61"/>
  <c r="BA61"/>
  <c r="BQ61"/>
  <c r="E62"/>
  <c r="U62"/>
  <c r="AK62"/>
  <c r="BA62"/>
  <c r="BQ62"/>
  <c r="E63"/>
  <c r="U63"/>
  <c r="AK63"/>
  <c r="BA63"/>
  <c r="BQ63"/>
  <c r="E64"/>
  <c r="U64"/>
  <c r="AK64"/>
  <c r="BA64"/>
  <c r="BQ64"/>
  <c r="E65"/>
  <c r="U65"/>
  <c r="AK65"/>
  <c r="BA65"/>
  <c r="BQ65"/>
  <c r="E66"/>
  <c r="U66"/>
  <c r="AK66"/>
  <c r="BA66"/>
  <c r="BQ66"/>
  <c r="E67"/>
  <c r="U67"/>
  <c r="AK67"/>
  <c r="BA67"/>
  <c r="BQ67"/>
  <c r="E68"/>
  <c r="U68"/>
  <c r="AK68"/>
  <c r="BA68"/>
  <c r="BQ68"/>
  <c r="E69"/>
  <c r="U69"/>
  <c r="AK69"/>
  <c r="BA69"/>
  <c r="BQ69"/>
  <c r="E70"/>
  <c r="U70"/>
  <c r="AK70"/>
  <c r="BA70"/>
  <c r="BQ70"/>
  <c r="E71"/>
  <c r="U71"/>
  <c r="AK71"/>
  <c r="BA71"/>
  <c r="BQ71"/>
  <c r="E72"/>
  <c r="U72"/>
  <c r="AK72"/>
  <c r="BA72"/>
  <c r="BQ72"/>
  <c r="E73"/>
  <c r="U73"/>
  <c r="AK73"/>
  <c r="BA73"/>
  <c r="BQ73"/>
  <c r="E74"/>
  <c r="U74"/>
  <c r="AK74"/>
  <c r="BA74"/>
  <c r="BQ74"/>
  <c r="E75"/>
  <c r="U75"/>
  <c r="AK75"/>
  <c r="BA75"/>
  <c r="BQ75"/>
  <c r="E76"/>
  <c r="U76"/>
  <c r="AK76"/>
  <c r="BA76"/>
  <c r="BQ76"/>
  <c r="E77"/>
  <c r="U77"/>
  <c r="AK77"/>
  <c r="BA77"/>
  <c r="BQ77"/>
  <c r="E78"/>
  <c r="U78"/>
  <c r="AK78"/>
  <c r="BA78"/>
  <c r="BQ78"/>
  <c r="E79"/>
  <c r="U79"/>
  <c r="AK79"/>
  <c r="BA79"/>
  <c r="BQ79"/>
  <c r="E80"/>
  <c r="U80"/>
  <c r="AK80"/>
  <c r="BA80"/>
  <c r="BQ80"/>
  <c r="E81"/>
  <c r="U81"/>
  <c r="AK81"/>
  <c r="BA81"/>
  <c r="BQ81"/>
  <c r="E82"/>
  <c r="U82"/>
  <c r="AK82"/>
  <c r="BA82"/>
  <c r="BQ82"/>
  <c r="E83"/>
  <c r="U83"/>
  <c r="AK83"/>
  <c r="BA83"/>
  <c r="BQ83"/>
  <c r="E84"/>
  <c r="U84"/>
  <c r="AK84"/>
  <c r="BA84"/>
  <c r="BQ84"/>
  <c r="E85"/>
  <c r="U85"/>
  <c r="AK85"/>
  <c r="BA85"/>
  <c r="BQ85"/>
  <c r="E86"/>
  <c r="U86"/>
  <c r="AK86"/>
  <c r="BA86"/>
  <c r="BQ86"/>
  <c r="E87"/>
  <c r="U87"/>
  <c r="AK87"/>
  <c r="BA87"/>
  <c r="BQ87"/>
  <c r="E88"/>
  <c r="U88"/>
  <c r="AK88"/>
  <c r="BA88"/>
  <c r="BQ88"/>
  <c r="E89"/>
  <c r="U89"/>
  <c r="AK89"/>
  <c r="BA89"/>
  <c r="BQ89"/>
  <c r="E90"/>
  <c r="U90"/>
  <c r="AK90"/>
  <c r="BA90"/>
  <c r="BQ90"/>
  <c r="E91"/>
  <c r="U91"/>
  <c r="AK91"/>
  <c r="BA91"/>
  <c r="BQ91"/>
  <c r="E92"/>
  <c r="U92"/>
  <c r="AS92"/>
  <c r="BI92"/>
  <c r="BY92"/>
  <c r="M93"/>
  <c r="AC93"/>
  <c r="AS93"/>
  <c r="BI93"/>
  <c r="BY93"/>
  <c r="M94"/>
  <c r="AC94"/>
  <c r="AS94"/>
  <c r="BI94"/>
  <c r="E95"/>
  <c r="U95"/>
  <c r="BM95"/>
  <c r="BA96"/>
  <c r="AK97"/>
  <c r="AO98"/>
  <c r="AW99"/>
  <c r="AB52"/>
  <c r="BE52"/>
  <c r="BZ52"/>
  <c r="T53"/>
  <c r="AO53"/>
  <c r="BJ53"/>
  <c r="D54"/>
  <c r="Y54"/>
  <c r="AT54"/>
  <c r="BP54"/>
  <c r="I55"/>
  <c r="AD55"/>
  <c r="AZ55"/>
  <c r="BU55"/>
  <c r="N56"/>
  <c r="AJ56"/>
  <c r="BE56"/>
  <c r="BZ56"/>
  <c r="T57"/>
  <c r="AO57"/>
  <c r="BJ57"/>
  <c r="D58"/>
  <c r="Y58"/>
  <c r="AT58"/>
  <c r="BP58"/>
  <c r="I59"/>
  <c r="AD59"/>
  <c r="AZ59"/>
  <c r="BU59"/>
  <c r="N60"/>
  <c r="AJ60"/>
  <c r="BE60"/>
  <c r="BZ60"/>
  <c r="T61"/>
  <c r="AJ61"/>
  <c r="AZ61"/>
  <c r="BP61"/>
  <c r="D62"/>
  <c r="T62"/>
  <c r="AJ62"/>
  <c r="AZ62"/>
  <c r="BP62"/>
  <c r="D63"/>
  <c r="T63"/>
  <c r="AJ63"/>
  <c r="AZ63"/>
  <c r="BP63"/>
  <c r="D64"/>
  <c r="T64"/>
  <c r="AJ64"/>
  <c r="AZ64"/>
  <c r="BP64"/>
  <c r="D65"/>
  <c r="T65"/>
  <c r="AJ65"/>
  <c r="AZ65"/>
  <c r="BP65"/>
  <c r="D66"/>
  <c r="T66"/>
  <c r="AJ66"/>
  <c r="AZ66"/>
  <c r="BP66"/>
  <c r="D67"/>
  <c r="T67"/>
  <c r="AJ67"/>
  <c r="AZ67"/>
  <c r="BP67"/>
  <c r="D68"/>
  <c r="T68"/>
  <c r="AJ68"/>
  <c r="AZ68"/>
  <c r="BP68"/>
  <c r="D69"/>
  <c r="T69"/>
  <c r="AJ69"/>
  <c r="AZ69"/>
  <c r="BP69"/>
  <c r="D70"/>
  <c r="T70"/>
  <c r="AJ70"/>
  <c r="AZ70"/>
  <c r="BP70"/>
  <c r="D71"/>
  <c r="T71"/>
  <c r="AJ71"/>
  <c r="AZ71"/>
  <c r="BP71"/>
  <c r="D72"/>
  <c r="T72"/>
  <c r="AJ72"/>
  <c r="AZ72"/>
  <c r="BP72"/>
  <c r="D73"/>
  <c r="T73"/>
  <c r="AJ73"/>
  <c r="AZ73"/>
  <c r="BP73"/>
  <c r="D74"/>
  <c r="T74"/>
  <c r="AJ74"/>
  <c r="AZ74"/>
  <c r="BP74"/>
  <c r="D75"/>
  <c r="T75"/>
  <c r="AJ75"/>
  <c r="AZ75"/>
  <c r="BP75"/>
  <c r="D76"/>
  <c r="T76"/>
  <c r="F97"/>
  <c r="Z97"/>
  <c r="AT97"/>
  <c r="BR97"/>
  <c r="J98"/>
  <c r="AD98"/>
  <c r="BB98"/>
  <c r="BV98"/>
  <c r="N99"/>
  <c r="AL99"/>
  <c r="BF99"/>
  <c r="BZ99"/>
  <c r="BQ95"/>
  <c r="AK96"/>
  <c r="I97"/>
  <c r="BQ97"/>
  <c r="AK98"/>
  <c r="E99"/>
  <c r="BQ99"/>
  <c r="AV52"/>
  <c r="BV52"/>
  <c r="Z53"/>
  <c r="BA53"/>
  <c r="CB53"/>
  <c r="AF54"/>
  <c r="BF54"/>
  <c r="E55"/>
  <c r="AK55"/>
  <c r="BL55"/>
  <c r="J56"/>
  <c r="AP56"/>
  <c r="BQ56"/>
  <c r="P57"/>
  <c r="AV57"/>
  <c r="BV57"/>
  <c r="U58"/>
  <c r="BA58"/>
  <c r="CB58"/>
  <c r="Z59"/>
  <c r="BF59"/>
  <c r="E60"/>
  <c r="AF60"/>
  <c r="BL60"/>
  <c r="J61"/>
  <c r="AG61"/>
  <c r="BE61"/>
  <c r="BY61"/>
  <c r="Q62"/>
  <c r="AO62"/>
  <c r="BI62"/>
  <c r="CC62"/>
  <c r="Y63"/>
  <c r="AS63"/>
  <c r="BM63"/>
  <c r="I64"/>
  <c r="AC64"/>
  <c r="AW64"/>
  <c r="BU64"/>
  <c r="M65"/>
  <c r="AG65"/>
  <c r="BE65"/>
  <c r="BY65"/>
  <c r="Q66"/>
  <c r="AO66"/>
  <c r="BI66"/>
  <c r="CC66"/>
  <c r="Y67"/>
  <c r="AS67"/>
  <c r="BM67"/>
  <c r="I68"/>
  <c r="AC68"/>
  <c r="AW68"/>
  <c r="BU68"/>
  <c r="M69"/>
  <c r="AG69"/>
  <c r="BE69"/>
  <c r="BY69"/>
  <c r="Q70"/>
  <c r="AO70"/>
  <c r="BI70"/>
  <c r="CC70"/>
  <c r="Y71"/>
  <c r="AS71"/>
  <c r="BM71"/>
  <c r="I72"/>
  <c r="AC72"/>
  <c r="AW72"/>
  <c r="BU72"/>
  <c r="M73"/>
  <c r="AG73"/>
  <c r="BE73"/>
  <c r="BY73"/>
  <c r="Q74"/>
  <c r="AO74"/>
  <c r="BI74"/>
  <c r="CC74"/>
  <c r="Y75"/>
  <c r="AS75"/>
  <c r="BM75"/>
  <c r="I76"/>
  <c r="AC76"/>
  <c r="AW76"/>
  <c r="BU76"/>
  <c r="M77"/>
  <c r="AG77"/>
  <c r="BE77"/>
  <c r="BY77"/>
  <c r="Q78"/>
  <c r="AO78"/>
  <c r="BI78"/>
  <c r="CC78"/>
  <c r="Y79"/>
  <c r="AS79"/>
  <c r="BM79"/>
  <c r="I80"/>
  <c r="AC80"/>
  <c r="AW80"/>
  <c r="BU80"/>
  <c r="M81"/>
  <c r="AG81"/>
  <c r="BE81"/>
  <c r="BY81"/>
  <c r="Q82"/>
  <c r="AO82"/>
  <c r="BI82"/>
  <c r="CC82"/>
  <c r="Y83"/>
  <c r="AS83"/>
  <c r="BM83"/>
  <c r="I84"/>
  <c r="AC84"/>
  <c r="AW84"/>
  <c r="BU84"/>
  <c r="M85"/>
  <c r="AG85"/>
  <c r="BE85"/>
  <c r="BY85"/>
  <c r="Q86"/>
  <c r="AO86"/>
  <c r="BI86"/>
  <c r="CC86"/>
  <c r="Y87"/>
  <c r="AS87"/>
  <c r="BM87"/>
  <c r="I88"/>
  <c r="AC88"/>
  <c r="AW88"/>
  <c r="BU88"/>
  <c r="M89"/>
  <c r="AG89"/>
  <c r="BE89"/>
  <c r="BY89"/>
  <c r="Q90"/>
  <c r="AO90"/>
  <c r="BI90"/>
  <c r="CC90"/>
  <c r="Y91"/>
  <c r="AS91"/>
  <c r="BM91"/>
  <c r="I92"/>
  <c r="AK92"/>
  <c r="BE92"/>
  <c r="CC92"/>
  <c r="U93"/>
  <c r="AO93"/>
  <c r="BM93"/>
  <c r="E94"/>
  <c r="Y94"/>
  <c r="AW94"/>
  <c r="BY94"/>
  <c r="Q95"/>
  <c r="E96"/>
  <c r="E97"/>
  <c r="Q98"/>
  <c r="BM99"/>
  <c r="AT52"/>
  <c r="BU52"/>
  <c r="Y53"/>
  <c r="AZ53"/>
  <c r="BZ53"/>
  <c r="AD54"/>
  <c r="BE54"/>
  <c r="D55"/>
  <c r="AJ55"/>
  <c r="BJ55"/>
  <c r="I56"/>
  <c r="AO56"/>
  <c r="BP56"/>
  <c r="N57"/>
  <c r="AT57"/>
  <c r="BU57"/>
  <c r="T58"/>
  <c r="AZ58"/>
  <c r="BZ58"/>
  <c r="Y59"/>
  <c r="BE59"/>
  <c r="D60"/>
  <c r="AD60"/>
  <c r="BJ60"/>
  <c r="I61"/>
  <c r="AF61"/>
  <c r="BD61"/>
  <c r="BX61"/>
  <c r="P62"/>
  <c r="AN62"/>
  <c r="BH62"/>
  <c r="CB62"/>
  <c r="X63"/>
  <c r="AR63"/>
  <c r="BL63"/>
  <c r="H64"/>
  <c r="AB64"/>
  <c r="AV64"/>
  <c r="BT64"/>
  <c r="L65"/>
  <c r="AF65"/>
  <c r="BD65"/>
  <c r="BX65"/>
  <c r="P66"/>
  <c r="AN66"/>
  <c r="BH66"/>
  <c r="CB66"/>
  <c r="X67"/>
  <c r="AR67"/>
  <c r="BL67"/>
  <c r="H68"/>
  <c r="AB68"/>
  <c r="AV68"/>
  <c r="BT68"/>
  <c r="L69"/>
  <c r="AF69"/>
  <c r="BD69"/>
  <c r="BX69"/>
  <c r="P70"/>
  <c r="AN70"/>
  <c r="BH70"/>
  <c r="CB70"/>
  <c r="X71"/>
  <c r="AR71"/>
  <c r="BL71"/>
  <c r="H72"/>
  <c r="AB72"/>
  <c r="AV72"/>
  <c r="BT72"/>
  <c r="L73"/>
  <c r="AF73"/>
  <c r="BD73"/>
  <c r="BX73"/>
  <c r="P74"/>
  <c r="AN74"/>
  <c r="BH74"/>
  <c r="CB74"/>
  <c r="X75"/>
  <c r="AR75"/>
  <c r="BL75"/>
  <c r="H76"/>
  <c r="AB76"/>
  <c r="AR76"/>
  <c r="BH76"/>
  <c r="BX76"/>
  <c r="L77"/>
  <c r="AB77"/>
  <c r="AR77"/>
  <c r="BH77"/>
  <c r="BX77"/>
  <c r="L78"/>
  <c r="AB78"/>
  <c r="AR78"/>
  <c r="BH78"/>
  <c r="BX78"/>
  <c r="L79"/>
  <c r="AB79"/>
  <c r="AR79"/>
  <c r="BH79"/>
  <c r="BX79"/>
  <c r="L80"/>
  <c r="AB80"/>
  <c r="AR80"/>
  <c r="BH80"/>
  <c r="BX80"/>
  <c r="L81"/>
  <c r="AB81"/>
  <c r="AR81"/>
  <c r="BH81"/>
  <c r="BX81"/>
  <c r="L82"/>
  <c r="AB82"/>
  <c r="AR82"/>
  <c r="BH82"/>
  <c r="BX82"/>
  <c r="L83"/>
  <c r="AB83"/>
  <c r="AR83"/>
  <c r="BH83"/>
  <c r="BX83"/>
  <c r="L84"/>
  <c r="AB84"/>
  <c r="AR84"/>
  <c r="BH84"/>
  <c r="BX84"/>
  <c r="L85"/>
  <c r="AB85"/>
  <c r="AR85"/>
  <c r="BH85"/>
  <c r="BX85"/>
  <c r="L86"/>
  <c r="AB86"/>
  <c r="AR86"/>
  <c r="BH86"/>
  <c r="BX86"/>
  <c r="L87"/>
  <c r="AB87"/>
  <c r="AR87"/>
  <c r="BH87"/>
  <c r="BX87"/>
  <c r="L88"/>
  <c r="AB88"/>
  <c r="AR88"/>
  <c r="BH88"/>
  <c r="BX88"/>
  <c r="L89"/>
  <c r="AB89"/>
  <c r="AR89"/>
  <c r="BH89"/>
  <c r="BX89"/>
  <c r="L90"/>
  <c r="AB90"/>
  <c r="AR90"/>
  <c r="BH90"/>
  <c r="BX90"/>
  <c r="L91"/>
  <c r="AB91"/>
  <c r="AR91"/>
  <c r="BH91"/>
  <c r="BX91"/>
  <c r="L92"/>
  <c r="AB92"/>
  <c r="AR92"/>
  <c r="BH92"/>
  <c r="BX92"/>
  <c r="L93"/>
  <c r="AB93"/>
  <c r="AR93"/>
  <c r="BH93"/>
  <c r="BX93"/>
  <c r="L94"/>
  <c r="AB94"/>
  <c r="AR94"/>
  <c r="BH94"/>
  <c r="BX94"/>
  <c r="L95"/>
  <c r="AB95"/>
  <c r="AR95"/>
  <c r="BH95"/>
  <c r="BX95"/>
  <c r="L96"/>
  <c r="AB96"/>
  <c r="AR96"/>
  <c r="BH96"/>
  <c r="BX96"/>
  <c r="L97"/>
  <c r="AB97"/>
  <c r="AR97"/>
  <c r="BH97"/>
  <c r="BX97"/>
  <c r="L98"/>
  <c r="AB98"/>
  <c r="AR98"/>
  <c r="BH98"/>
  <c r="BX98"/>
  <c r="L99"/>
  <c r="AB99"/>
  <c r="AR99"/>
  <c r="BH99"/>
  <c r="BX99"/>
  <c r="AN52"/>
  <c r="BI52"/>
  <c r="B53"/>
  <c r="X53"/>
  <c r="AS53"/>
  <c r="BN53"/>
  <c r="H54"/>
  <c r="AC54"/>
  <c r="AX54"/>
  <c r="BT54"/>
  <c r="M55"/>
  <c r="AH55"/>
  <c r="BD55"/>
  <c r="BY55"/>
  <c r="R56"/>
  <c r="AN56"/>
  <c r="BI56"/>
  <c r="B57"/>
  <c r="X57"/>
  <c r="AS57"/>
  <c r="BN57"/>
  <c r="H58"/>
  <c r="AC58"/>
  <c r="AX58"/>
  <c r="BT58"/>
  <c r="M59"/>
  <c r="AH59"/>
  <c r="BD59"/>
  <c r="BY59"/>
  <c r="R60"/>
  <c r="AN60"/>
  <c r="BI60"/>
  <c r="B61"/>
  <c r="W61"/>
  <c r="AM61"/>
  <c r="BC61"/>
  <c r="BS61"/>
  <c r="G62"/>
  <c r="W62"/>
  <c r="AM62"/>
  <c r="BC62"/>
  <c r="BS62"/>
  <c r="G63"/>
  <c r="W63"/>
  <c r="AM63"/>
  <c r="BC63"/>
  <c r="BS63"/>
  <c r="G64"/>
  <c r="W64"/>
  <c r="AM64"/>
  <c r="BC64"/>
  <c r="BS64"/>
  <c r="G65"/>
  <c r="W65"/>
  <c r="AM65"/>
  <c r="BC65"/>
  <c r="BS65"/>
  <c r="G66"/>
  <c r="W66"/>
  <c r="AM66"/>
  <c r="BC66"/>
  <c r="BS66"/>
  <c r="G67"/>
  <c r="W67"/>
  <c r="AM67"/>
  <c r="BC67"/>
  <c r="BS67"/>
  <c r="G68"/>
  <c r="W68"/>
  <c r="AM68"/>
  <c r="BC68"/>
  <c r="BS68"/>
  <c r="G69"/>
  <c r="W69"/>
  <c r="AM69"/>
  <c r="BC69"/>
  <c r="BS69"/>
  <c r="G70"/>
  <c r="W70"/>
  <c r="AM70"/>
  <c r="BC70"/>
  <c r="BS70"/>
  <c r="G71"/>
  <c r="W71"/>
  <c r="AM71"/>
  <c r="BC71"/>
  <c r="BS71"/>
  <c r="G72"/>
  <c r="W72"/>
  <c r="AM72"/>
  <c r="BC72"/>
  <c r="BS72"/>
  <c r="G73"/>
  <c r="W73"/>
  <c r="AM73"/>
  <c r="BC73"/>
  <c r="BS73"/>
  <c r="G74"/>
  <c r="W74"/>
  <c r="AM74"/>
  <c r="BC74"/>
  <c r="BS74"/>
  <c r="G75"/>
  <c r="W75"/>
  <c r="AM75"/>
  <c r="BC75"/>
  <c r="BS75"/>
  <c r="G76"/>
  <c r="W76"/>
  <c r="AM76"/>
  <c r="BC76"/>
  <c r="BS76"/>
  <c r="G77"/>
  <c r="W77"/>
  <c r="AM77"/>
  <c r="BC77"/>
  <c r="BS77"/>
  <c r="G78"/>
  <c r="W78"/>
  <c r="AM78"/>
  <c r="BC78"/>
  <c r="BS78"/>
  <c r="G79"/>
  <c r="W79"/>
  <c r="AM79"/>
  <c r="BC79"/>
  <c r="BS79"/>
  <c r="G80"/>
  <c r="W80"/>
  <c r="AM80"/>
  <c r="BC80"/>
  <c r="BS80"/>
  <c r="G81"/>
  <c r="W81"/>
  <c r="AM81"/>
  <c r="BC81"/>
  <c r="BS81"/>
  <c r="G82"/>
  <c r="W82"/>
  <c r="AM82"/>
  <c r="BC82"/>
  <c r="BS82"/>
  <c r="G83"/>
  <c r="W83"/>
  <c r="AM83"/>
  <c r="BC83"/>
  <c r="BS83"/>
  <c r="G84"/>
  <c r="W84"/>
  <c r="AM84"/>
  <c r="BC84"/>
  <c r="BS84"/>
  <c r="G85"/>
  <c r="W85"/>
  <c r="AM85"/>
  <c r="BC85"/>
  <c r="BS85"/>
  <c r="G86"/>
  <c r="W86"/>
  <c r="AM86"/>
  <c r="BC86"/>
  <c r="BS86"/>
  <c r="G87"/>
  <c r="W87"/>
  <c r="AM87"/>
  <c r="BC87"/>
  <c r="BS87"/>
  <c r="G88"/>
  <c r="W88"/>
  <c r="AM88"/>
  <c r="BC88"/>
  <c r="BS88"/>
  <c r="G89"/>
  <c r="W89"/>
  <c r="AM89"/>
  <c r="BC89"/>
  <c r="BS89"/>
  <c r="BZ96"/>
  <c r="V97"/>
  <c r="AP97"/>
  <c r="BJ97"/>
  <c r="F98"/>
  <c r="Z98"/>
  <c r="AT98"/>
  <c r="BR98"/>
  <c r="J99"/>
  <c r="AD99"/>
  <c r="BB99"/>
  <c r="BV99"/>
  <c r="AS95"/>
  <c r="AC96"/>
  <c r="BY96"/>
  <c r="AW97"/>
  <c r="AC98"/>
  <c r="BY98"/>
  <c r="AS99"/>
  <c r="AP52"/>
  <c r="BQ52"/>
  <c r="P53"/>
  <c r="AV53"/>
  <c r="BV53"/>
  <c r="U54"/>
  <c r="BA54"/>
  <c r="CB54"/>
  <c r="Z55"/>
  <c r="BF55"/>
  <c r="E56"/>
  <c r="AF56"/>
  <c r="BL56"/>
  <c r="J57"/>
  <c r="AK57"/>
  <c r="BQ57"/>
  <c r="P58"/>
  <c r="AP58"/>
  <c r="BV58"/>
  <c r="U59"/>
  <c r="AV59"/>
  <c r="CB59"/>
  <c r="Z60"/>
  <c r="BA60"/>
  <c r="E61"/>
  <c r="AC61"/>
  <c r="AW61"/>
  <c r="BU61"/>
  <c r="M62"/>
  <c r="AG62"/>
  <c r="BE62"/>
  <c r="BY62"/>
  <c r="Q63"/>
  <c r="AO63"/>
  <c r="BI63"/>
  <c r="CC63"/>
  <c r="Y64"/>
  <c r="AS64"/>
  <c r="BM64"/>
  <c r="I65"/>
  <c r="AC65"/>
  <c r="AW65"/>
  <c r="BU65"/>
  <c r="M66"/>
  <c r="AG66"/>
  <c r="BE66"/>
  <c r="BY66"/>
  <c r="Q67"/>
  <c r="AO67"/>
  <c r="BI67"/>
  <c r="CC67"/>
  <c r="Y68"/>
  <c r="AS68"/>
  <c r="BM68"/>
  <c r="I69"/>
  <c r="AC69"/>
  <c r="AW69"/>
  <c r="BU69"/>
  <c r="M70"/>
  <c r="AG70"/>
  <c r="BE70"/>
  <c r="BY70"/>
  <c r="Q71"/>
  <c r="AO71"/>
  <c r="BI71"/>
  <c r="CC71"/>
  <c r="Y72"/>
  <c r="AS72"/>
  <c r="BM72"/>
  <c r="I73"/>
  <c r="AC73"/>
  <c r="AW73"/>
  <c r="BU73"/>
  <c r="M74"/>
  <c r="AG74"/>
  <c r="BE74"/>
  <c r="BY74"/>
  <c r="Q75"/>
  <c r="AO75"/>
  <c r="BI75"/>
  <c r="CC75"/>
  <c r="Y76"/>
  <c r="AS76"/>
  <c r="BM76"/>
  <c r="I77"/>
  <c r="AC77"/>
  <c r="AW77"/>
  <c r="BU77"/>
  <c r="M78"/>
  <c r="AG78"/>
  <c r="BE78"/>
  <c r="BY78"/>
  <c r="Q79"/>
  <c r="AO79"/>
  <c r="BI79"/>
  <c r="CC79"/>
  <c r="Y80"/>
  <c r="AS80"/>
  <c r="BM80"/>
  <c r="I81"/>
  <c r="AC81"/>
  <c r="AW81"/>
  <c r="BU81"/>
  <c r="M82"/>
  <c r="AG82"/>
  <c r="BE82"/>
  <c r="BY82"/>
  <c r="Q83"/>
  <c r="AO83"/>
  <c r="BI83"/>
  <c r="CC83"/>
  <c r="Y84"/>
  <c r="AS84"/>
  <c r="BM84"/>
  <c r="I85"/>
  <c r="AC85"/>
  <c r="AW85"/>
  <c r="BU85"/>
  <c r="M86"/>
  <c r="AG86"/>
  <c r="BE86"/>
  <c r="BY86"/>
  <c r="Q87"/>
  <c r="AO87"/>
  <c r="BI87"/>
  <c r="CC87"/>
  <c r="Y88"/>
  <c r="AS88"/>
  <c r="BM88"/>
  <c r="I89"/>
  <c r="AC89"/>
  <c r="AW89"/>
  <c r="BU89"/>
  <c r="M90"/>
  <c r="AG90"/>
  <c r="BE90"/>
  <c r="BY90"/>
  <c r="Q91"/>
  <c r="AO91"/>
  <c r="BI91"/>
  <c r="CC91"/>
  <c r="Y92"/>
  <c r="BA92"/>
  <c r="BU92"/>
  <c r="Q93"/>
  <c r="AK93"/>
  <c r="BE93"/>
  <c r="CC93"/>
  <c r="U94"/>
  <c r="AO94"/>
  <c r="BQ94"/>
  <c r="M95"/>
  <c r="AW95"/>
  <c r="BQ96"/>
  <c r="BY97"/>
  <c r="AC99"/>
  <c r="AO52"/>
  <c r="BP52"/>
  <c r="N53"/>
  <c r="AT53"/>
  <c r="BU53"/>
  <c r="T54"/>
  <c r="AZ54"/>
  <c r="BZ54"/>
  <c r="Y55"/>
  <c r="BE55"/>
  <c r="D56"/>
  <c r="AD56"/>
  <c r="BJ56"/>
  <c r="I57"/>
  <c r="AJ57"/>
  <c r="BP57"/>
  <c r="N58"/>
  <c r="AO58"/>
  <c r="BU58"/>
  <c r="T59"/>
  <c r="AT59"/>
  <c r="BZ59"/>
  <c r="Y60"/>
  <c r="AZ60"/>
  <c r="D61"/>
  <c r="AB61"/>
  <c r="AV61"/>
  <c r="BT61"/>
  <c r="L62"/>
  <c r="AF62"/>
  <c r="BD62"/>
  <c r="BX62"/>
  <c r="P63"/>
  <c r="AN63"/>
  <c r="BH63"/>
  <c r="CB63"/>
  <c r="X64"/>
  <c r="AR64"/>
  <c r="BL64"/>
  <c r="H65"/>
  <c r="AB65"/>
  <c r="AV65"/>
  <c r="BT65"/>
  <c r="L66"/>
  <c r="AF66"/>
  <c r="BD66"/>
  <c r="BX66"/>
  <c r="P67"/>
  <c r="AN67"/>
  <c r="BH67"/>
  <c r="CB67"/>
  <c r="X68"/>
  <c r="AR68"/>
  <c r="BL68"/>
  <c r="H69"/>
  <c r="AB69"/>
  <c r="AV69"/>
  <c r="BT69"/>
  <c r="L70"/>
  <c r="AF70"/>
  <c r="BD70"/>
  <c r="BX70"/>
  <c r="P71"/>
  <c r="AN71"/>
  <c r="BH71"/>
  <c r="CB71"/>
  <c r="X72"/>
  <c r="AR72"/>
  <c r="BL72"/>
  <c r="H73"/>
  <c r="AB73"/>
  <c r="AV73"/>
  <c r="BT73"/>
  <c r="L74"/>
  <c r="AF74"/>
  <c r="BD74"/>
  <c r="BX74"/>
  <c r="P75"/>
  <c r="AN75"/>
  <c r="BH75"/>
  <c r="CB75"/>
  <c r="X76"/>
  <c r="AN76"/>
  <c r="BD76"/>
  <c r="BT76"/>
  <c r="H77"/>
  <c r="X77"/>
  <c r="AN77"/>
  <c r="BD77"/>
  <c r="BT77"/>
  <c r="H78"/>
  <c r="X78"/>
  <c r="AN78"/>
  <c r="BD78"/>
  <c r="BT78"/>
  <c r="H79"/>
  <c r="X79"/>
  <c r="AN79"/>
  <c r="BD79"/>
  <c r="BT79"/>
  <c r="H80"/>
  <c r="X80"/>
  <c r="AN80"/>
  <c r="BD80"/>
  <c r="BT80"/>
  <c r="H81"/>
  <c r="X81"/>
  <c r="AN81"/>
  <c r="BD81"/>
  <c r="BT81"/>
  <c r="H82"/>
  <c r="X82"/>
  <c r="AN82"/>
  <c r="BD82"/>
  <c r="BT82"/>
  <c r="H83"/>
  <c r="X83"/>
  <c r="AN83"/>
  <c r="BD83"/>
  <c r="BT83"/>
  <c r="H84"/>
  <c r="X84"/>
  <c r="AN84"/>
  <c r="BD84"/>
  <c r="BT84"/>
  <c r="H85"/>
  <c r="X85"/>
  <c r="AN85"/>
  <c r="BD85"/>
  <c r="BT85"/>
  <c r="H86"/>
  <c r="X86"/>
  <c r="AN86"/>
  <c r="BD86"/>
  <c r="BT86"/>
  <c r="H87"/>
  <c r="X87"/>
  <c r="AN87"/>
  <c r="BD87"/>
  <c r="BT87"/>
  <c r="H88"/>
  <c r="X88"/>
  <c r="AN88"/>
  <c r="BD88"/>
  <c r="BT88"/>
  <c r="H89"/>
  <c r="X89"/>
  <c r="AN89"/>
  <c r="BD89"/>
  <c r="BT89"/>
  <c r="H90"/>
  <c r="X90"/>
  <c r="AN90"/>
  <c r="BD90"/>
  <c r="BT90"/>
  <c r="H91"/>
  <c r="X91"/>
  <c r="AN91"/>
  <c r="BD91"/>
  <c r="BT91"/>
  <c r="H92"/>
  <c r="X92"/>
  <c r="AN92"/>
  <c r="BD92"/>
  <c r="BT92"/>
  <c r="H93"/>
  <c r="X93"/>
  <c r="AN93"/>
  <c r="BD93"/>
  <c r="BT93"/>
  <c r="H94"/>
  <c r="X94"/>
  <c r="AN94"/>
  <c r="BD94"/>
  <c r="BT94"/>
  <c r="H95"/>
  <c r="X95"/>
  <c r="AN95"/>
  <c r="BD95"/>
  <c r="BT95"/>
  <c r="H96"/>
  <c r="X96"/>
  <c r="AN96"/>
  <c r="BD96"/>
  <c r="BT96"/>
  <c r="H97"/>
  <c r="X97"/>
  <c r="AN97"/>
  <c r="BD97"/>
  <c r="BT97"/>
  <c r="H98"/>
  <c r="X98"/>
  <c r="AN98"/>
  <c r="BD98"/>
  <c r="BT98"/>
  <c r="H99"/>
  <c r="X99"/>
  <c r="AN99"/>
  <c r="BD99"/>
  <c r="BT99"/>
  <c r="X52"/>
  <c r="BD52"/>
  <c r="BY52"/>
  <c r="R53"/>
  <c r="AN53"/>
  <c r="BI53"/>
  <c r="B54"/>
  <c r="X54"/>
  <c r="AS54"/>
  <c r="BN54"/>
  <c r="H55"/>
  <c r="AC55"/>
  <c r="AX55"/>
  <c r="BT55"/>
  <c r="M56"/>
  <c r="AH56"/>
  <c r="BD56"/>
  <c r="BY56"/>
  <c r="R57"/>
  <c r="AN57"/>
  <c r="BI57"/>
  <c r="B58"/>
  <c r="X58"/>
  <c r="AS58"/>
  <c r="BN58"/>
  <c r="H59"/>
  <c r="AC59"/>
  <c r="AX59"/>
  <c r="BT59"/>
  <c r="M60"/>
  <c r="AH60"/>
  <c r="BD60"/>
  <c r="BY60"/>
  <c r="R61"/>
  <c r="AI61"/>
  <c r="AY61"/>
  <c r="BO61"/>
  <c r="C62"/>
  <c r="S62"/>
  <c r="AI62"/>
  <c r="AY62"/>
  <c r="BO62"/>
  <c r="C63"/>
  <c r="S63"/>
  <c r="AI63"/>
  <c r="AY63"/>
  <c r="BO63"/>
  <c r="C64"/>
  <c r="S64"/>
  <c r="AI64"/>
  <c r="AY64"/>
  <c r="BO64"/>
  <c r="C65"/>
  <c r="S65"/>
  <c r="AI65"/>
  <c r="AY65"/>
  <c r="BO65"/>
  <c r="C66"/>
  <c r="S66"/>
  <c r="AI66"/>
  <c r="AY66"/>
  <c r="BO66"/>
  <c r="C67"/>
  <c r="S67"/>
  <c r="AI67"/>
  <c r="AY67"/>
  <c r="BO67"/>
  <c r="C68"/>
  <c r="S68"/>
  <c r="AI68"/>
  <c r="AY68"/>
  <c r="BO68"/>
  <c r="C69"/>
  <c r="S69"/>
  <c r="AI69"/>
  <c r="AY69"/>
  <c r="BO69"/>
  <c r="C70"/>
  <c r="S70"/>
  <c r="AI70"/>
  <c r="AY70"/>
  <c r="BO70"/>
  <c r="C71"/>
  <c r="S71"/>
  <c r="AI71"/>
  <c r="AY71"/>
  <c r="BO71"/>
  <c r="C72"/>
  <c r="S72"/>
  <c r="AI72"/>
  <c r="AY72"/>
  <c r="BO72"/>
  <c r="C73"/>
  <c r="S73"/>
  <c r="AI73"/>
  <c r="AY73"/>
  <c r="BO73"/>
  <c r="C74"/>
  <c r="S74"/>
  <c r="AI74"/>
  <c r="AY74"/>
  <c r="BO74"/>
  <c r="C75"/>
  <c r="S75"/>
  <c r="AI75"/>
  <c r="AY75"/>
  <c r="BO75"/>
  <c r="C76"/>
  <c r="S76"/>
  <c r="AI76"/>
  <c r="AY76"/>
  <c r="BO76"/>
  <c r="C77"/>
  <c r="S77"/>
  <c r="AI77"/>
  <c r="AY77"/>
  <c r="BO77"/>
  <c r="C78"/>
  <c r="S78"/>
  <c r="AI78"/>
  <c r="AY78"/>
  <c r="BO78"/>
  <c r="C79"/>
  <c r="S79"/>
  <c r="AI79"/>
  <c r="AY79"/>
  <c r="BO79"/>
  <c r="C80"/>
  <c r="S80"/>
  <c r="AI80"/>
  <c r="AY80"/>
  <c r="BO80"/>
  <c r="C81"/>
  <c r="S81"/>
  <c r="AI81"/>
  <c r="AY81"/>
  <c r="BO81"/>
  <c r="C82"/>
  <c r="S82"/>
  <c r="AI82"/>
  <c r="AY82"/>
  <c r="BO82"/>
  <c r="C83"/>
  <c r="S83"/>
  <c r="AI83"/>
  <c r="AY83"/>
  <c r="BO83"/>
  <c r="C84"/>
  <c r="S84"/>
  <c r="AI84"/>
  <c r="AY84"/>
  <c r="BO84"/>
  <c r="C85"/>
  <c r="S85"/>
  <c r="AI85"/>
  <c r="AY85"/>
  <c r="BO85"/>
  <c r="C86"/>
  <c r="S86"/>
  <c r="AI86"/>
  <c r="AY86"/>
  <c r="BO86"/>
  <c r="C87"/>
  <c r="S87"/>
  <c r="AI87"/>
  <c r="AY87"/>
  <c r="BO87"/>
  <c r="C88"/>
  <c r="S88"/>
  <c r="AI88"/>
  <c r="AY88"/>
  <c r="BO88"/>
  <c r="C89"/>
  <c r="S89"/>
  <c r="AI89"/>
  <c r="AY89"/>
  <c r="BO89"/>
  <c r="BV96"/>
  <c r="N97"/>
  <c r="AL97"/>
  <c r="BF97"/>
  <c r="BZ97"/>
  <c r="V98"/>
  <c r="AP98"/>
  <c r="BJ98"/>
  <c r="F99"/>
  <c r="Z99"/>
  <c r="AT99"/>
  <c r="BR99"/>
  <c r="AG95"/>
  <c r="I96"/>
  <c r="BM96"/>
  <c r="AO97"/>
  <c r="I98"/>
  <c r="BQ98"/>
  <c r="AK99"/>
  <c r="P52"/>
  <c r="BL52"/>
  <c r="J53"/>
  <c r="AK53"/>
  <c r="BQ53"/>
  <c r="P54"/>
  <c r="AP54"/>
  <c r="BV54"/>
  <c r="U55"/>
  <c r="AV55"/>
  <c r="CB55"/>
  <c r="Z56"/>
  <c r="BA56"/>
  <c r="E57"/>
  <c r="AF57"/>
  <c r="BF57"/>
  <c r="J58"/>
  <c r="AK58"/>
  <c r="BL58"/>
  <c r="P59"/>
  <c r="AP59"/>
  <c r="BQ59"/>
  <c r="U60"/>
  <c r="AV60"/>
  <c r="BV60"/>
  <c r="Y61"/>
  <c r="AS61"/>
  <c r="BM61"/>
  <c r="I62"/>
  <c r="AC62"/>
  <c r="AW62"/>
  <c r="BU62"/>
  <c r="M63"/>
  <c r="AG63"/>
  <c r="BE63"/>
  <c r="BY63"/>
  <c r="Q64"/>
  <c r="AO64"/>
  <c r="BI64"/>
  <c r="CC64"/>
  <c r="Y65"/>
  <c r="AS65"/>
  <c r="BM65"/>
  <c r="I66"/>
  <c r="AC66"/>
  <c r="AW66"/>
  <c r="BU66"/>
  <c r="M67"/>
  <c r="AG67"/>
  <c r="BE67"/>
  <c r="BY67"/>
  <c r="Q68"/>
  <c r="AO68"/>
  <c r="BI68"/>
  <c r="CC68"/>
  <c r="Y69"/>
  <c r="AS69"/>
  <c r="BM69"/>
  <c r="I70"/>
  <c r="AC70"/>
  <c r="AW70"/>
  <c r="BU70"/>
  <c r="M71"/>
  <c r="AG71"/>
  <c r="BE71"/>
  <c r="BY71"/>
  <c r="Q72"/>
  <c r="AO72"/>
  <c r="BI72"/>
  <c r="CC72"/>
  <c r="Y73"/>
  <c r="AS73"/>
  <c r="BM73"/>
  <c r="I74"/>
  <c r="AC74"/>
  <c r="AW74"/>
  <c r="BU74"/>
  <c r="M75"/>
  <c r="AG75"/>
  <c r="BE75"/>
  <c r="BY75"/>
  <c r="Q76"/>
  <c r="AO76"/>
  <c r="BI76"/>
  <c r="CC76"/>
  <c r="Y77"/>
  <c r="AS77"/>
  <c r="BM77"/>
  <c r="I78"/>
  <c r="AC78"/>
  <c r="AW78"/>
  <c r="BU78"/>
  <c r="M79"/>
  <c r="AG79"/>
  <c r="BE79"/>
  <c r="BY79"/>
  <c r="Q80"/>
  <c r="AO80"/>
  <c r="BI80"/>
  <c r="CC80"/>
  <c r="Y81"/>
  <c r="AS81"/>
  <c r="BM81"/>
  <c r="I82"/>
  <c r="AC82"/>
  <c r="AW82"/>
  <c r="BU82"/>
  <c r="M83"/>
  <c r="AG83"/>
  <c r="BE83"/>
  <c r="BY83"/>
  <c r="Q84"/>
  <c r="AO84"/>
  <c r="BI84"/>
  <c r="CC84"/>
  <c r="Y85"/>
  <c r="AS85"/>
  <c r="BM85"/>
  <c r="I86"/>
  <c r="AC86"/>
  <c r="AW86"/>
  <c r="BU86"/>
  <c r="M87"/>
  <c r="AG87"/>
  <c r="BE87"/>
  <c r="BY87"/>
  <c r="Q88"/>
  <c r="AO88"/>
  <c r="BI88"/>
  <c r="CC88"/>
  <c r="Y89"/>
  <c r="AS89"/>
  <c r="BM89"/>
  <c r="I90"/>
  <c r="AC90"/>
  <c r="AW90"/>
  <c r="BU90"/>
  <c r="M91"/>
  <c r="AG91"/>
  <c r="BE91"/>
  <c r="BY91"/>
  <c r="Q92"/>
  <c r="AW92"/>
  <c r="BQ92"/>
  <c r="I93"/>
  <c r="AG93"/>
  <c r="BA93"/>
  <c r="BU93"/>
  <c r="Q94"/>
  <c r="AK94"/>
  <c r="BE94"/>
  <c r="I95"/>
  <c r="AK95"/>
  <c r="AO96"/>
  <c r="BE97"/>
  <c r="I99"/>
  <c r="L52"/>
  <c r="BJ52"/>
  <c r="I53"/>
  <c r="AJ53"/>
  <c r="BP53"/>
  <c r="N54"/>
  <c r="AO54"/>
  <c r="BU54"/>
  <c r="T55"/>
  <c r="AT55"/>
  <c r="BZ55"/>
  <c r="Y56"/>
  <c r="AZ56"/>
  <c r="D57"/>
  <c r="AD57"/>
  <c r="BE57"/>
  <c r="I58"/>
  <c r="AJ58"/>
  <c r="BJ58"/>
  <c r="N59"/>
  <c r="AO59"/>
  <c r="BP59"/>
  <c r="T60"/>
  <c r="AT60"/>
  <c r="BU60"/>
  <c r="X61"/>
  <c r="AR61"/>
  <c r="BL61"/>
  <c r="H62"/>
  <c r="AB62"/>
  <c r="AV62"/>
  <c r="BT62"/>
  <c r="L63"/>
  <c r="AF63"/>
  <c r="BD63"/>
  <c r="BX63"/>
  <c r="P64"/>
  <c r="AN64"/>
  <c r="BH64"/>
  <c r="CB64"/>
  <c r="X65"/>
  <c r="AR65"/>
  <c r="BL65"/>
  <c r="H66"/>
  <c r="AB66"/>
  <c r="AV66"/>
  <c r="BT66"/>
  <c r="L67"/>
  <c r="AF67"/>
  <c r="BD67"/>
  <c r="BX67"/>
  <c r="P68"/>
  <c r="AN68"/>
  <c r="BH68"/>
  <c r="CB68"/>
  <c r="X69"/>
  <c r="AR69"/>
  <c r="BL69"/>
  <c r="H70"/>
  <c r="AB70"/>
  <c r="AV70"/>
  <c r="BT70"/>
  <c r="L71"/>
  <c r="AF71"/>
  <c r="BD71"/>
  <c r="BX71"/>
  <c r="P72"/>
  <c r="AN72"/>
  <c r="BH72"/>
  <c r="CB72"/>
  <c r="X73"/>
  <c r="AR73"/>
  <c r="BL73"/>
  <c r="H74"/>
  <c r="AB74"/>
  <c r="AV74"/>
  <c r="BT74"/>
  <c r="L75"/>
  <c r="AF75"/>
  <c r="BD75"/>
  <c r="BX75"/>
  <c r="P76"/>
  <c r="AJ76"/>
  <c r="AZ76"/>
  <c r="BP76"/>
  <c r="D77"/>
  <c r="T77"/>
  <c r="AJ77"/>
  <c r="AZ77"/>
  <c r="BP77"/>
  <c r="D78"/>
  <c r="T78"/>
  <c r="AJ78"/>
  <c r="AZ78"/>
  <c r="BP78"/>
  <c r="D79"/>
  <c r="T79"/>
  <c r="AJ79"/>
  <c r="AZ79"/>
  <c r="BP79"/>
  <c r="D80"/>
  <c r="T80"/>
  <c r="AJ80"/>
  <c r="AZ80"/>
  <c r="BP80"/>
  <c r="D81"/>
  <c r="T81"/>
  <c r="AJ81"/>
  <c r="AZ81"/>
  <c r="BP81"/>
  <c r="D82"/>
  <c r="T82"/>
  <c r="AJ82"/>
  <c r="AZ82"/>
  <c r="BP82"/>
  <c r="D83"/>
  <c r="T83"/>
  <c r="AJ83"/>
  <c r="AZ83"/>
  <c r="BP83"/>
  <c r="D84"/>
  <c r="T84"/>
  <c r="AJ84"/>
  <c r="AZ84"/>
  <c r="BP84"/>
  <c r="D85"/>
  <c r="T85"/>
  <c r="AJ85"/>
  <c r="AZ85"/>
  <c r="BP85"/>
  <c r="D86"/>
  <c r="T86"/>
  <c r="AJ86"/>
  <c r="AZ86"/>
  <c r="BP86"/>
  <c r="D87"/>
  <c r="T87"/>
  <c r="AJ87"/>
  <c r="AZ87"/>
  <c r="BP87"/>
  <c r="D88"/>
  <c r="T88"/>
  <c r="AJ88"/>
  <c r="AZ88"/>
  <c r="BP88"/>
  <c r="D89"/>
  <c r="T89"/>
  <c r="AJ89"/>
  <c r="AZ89"/>
  <c r="BP89"/>
  <c r="D90"/>
  <c r="T90"/>
  <c r="AJ90"/>
  <c r="AZ90"/>
  <c r="BP90"/>
  <c r="D91"/>
  <c r="T91"/>
  <c r="AJ91"/>
  <c r="AZ91"/>
  <c r="BP91"/>
  <c r="D92"/>
  <c r="T92"/>
  <c r="AJ92"/>
  <c r="AZ92"/>
  <c r="BP92"/>
  <c r="D93"/>
  <c r="T93"/>
  <c r="AJ93"/>
  <c r="AZ93"/>
  <c r="BP93"/>
  <c r="D94"/>
  <c r="T94"/>
  <c r="AJ94"/>
  <c r="AZ94"/>
  <c r="BP94"/>
  <c r="D95"/>
  <c r="T95"/>
  <c r="AJ95"/>
  <c r="AZ95"/>
  <c r="BP95"/>
  <c r="D96"/>
  <c r="T96"/>
  <c r="AJ96"/>
  <c r="AZ96"/>
  <c r="BP96"/>
  <c r="D97"/>
  <c r="T97"/>
  <c r="AJ97"/>
  <c r="AZ97"/>
  <c r="BP97"/>
  <c r="D98"/>
  <c r="T98"/>
  <c r="AJ98"/>
  <c r="AZ98"/>
  <c r="BP98"/>
  <c r="D99"/>
  <c r="T99"/>
  <c r="AJ99"/>
  <c r="AZ99"/>
  <c r="BP99"/>
  <c r="H52"/>
  <c r="AX52"/>
  <c r="BT52"/>
  <c r="M53"/>
  <c r="AH53"/>
  <c r="BD53"/>
  <c r="BY53"/>
  <c r="R54"/>
  <c r="AN54"/>
  <c r="BI54"/>
  <c r="B55"/>
  <c r="X55"/>
  <c r="AS55"/>
  <c r="BN55"/>
  <c r="H56"/>
  <c r="AC56"/>
  <c r="AX56"/>
  <c r="BT56"/>
  <c r="M57"/>
  <c r="AH57"/>
  <c r="BD57"/>
  <c r="BY57"/>
  <c r="R58"/>
  <c r="AN58"/>
  <c r="BI58"/>
  <c r="B59"/>
  <c r="X59"/>
  <c r="AS59"/>
  <c r="BN59"/>
  <c r="H60"/>
  <c r="AC60"/>
  <c r="AX60"/>
  <c r="BT60"/>
  <c r="M61"/>
  <c r="AE61"/>
  <c r="AU61"/>
  <c r="BK61"/>
  <c r="CA61"/>
  <c r="O62"/>
  <c r="AE62"/>
  <c r="AU62"/>
  <c r="BK62"/>
  <c r="CA62"/>
  <c r="O63"/>
  <c r="AE63"/>
  <c r="AU63"/>
  <c r="BK63"/>
  <c r="CA63"/>
  <c r="O64"/>
  <c r="AE64"/>
  <c r="AU64"/>
  <c r="BK64"/>
  <c r="CA64"/>
  <c r="O65"/>
  <c r="AE65"/>
  <c r="AU65"/>
  <c r="BK65"/>
  <c r="CA65"/>
  <c r="O66"/>
  <c r="AE66"/>
  <c r="AU66"/>
  <c r="BK66"/>
  <c r="CA66"/>
  <c r="O67"/>
  <c r="AE67"/>
  <c r="AU67"/>
  <c r="BK67"/>
  <c r="CA67"/>
  <c r="O68"/>
  <c r="AE68"/>
  <c r="AU68"/>
  <c r="BK68"/>
  <c r="CA68"/>
  <c r="O69"/>
  <c r="AE69"/>
  <c r="AU69"/>
  <c r="BK69"/>
  <c r="CA69"/>
  <c r="O70"/>
  <c r="AE70"/>
  <c r="AU70"/>
  <c r="BK70"/>
  <c r="CA70"/>
  <c r="O71"/>
  <c r="AE71"/>
  <c r="AU71"/>
  <c r="BK71"/>
  <c r="CA71"/>
  <c r="O72"/>
  <c r="AE72"/>
  <c r="AU72"/>
  <c r="BK72"/>
  <c r="CA72"/>
  <c r="O73"/>
  <c r="AE73"/>
  <c r="AU73"/>
  <c r="BK73"/>
  <c r="CA73"/>
  <c r="O74"/>
  <c r="AE74"/>
  <c r="AU74"/>
  <c r="BK74"/>
  <c r="CA74"/>
  <c r="O75"/>
  <c r="AE75"/>
  <c r="AU75"/>
  <c r="BK75"/>
  <c r="CA75"/>
  <c r="O76"/>
  <c r="AE76"/>
  <c r="AU76"/>
  <c r="BK76"/>
  <c r="CA76"/>
  <c r="O77"/>
  <c r="AE77"/>
  <c r="AU77"/>
  <c r="BK77"/>
  <c r="CA77"/>
  <c r="O78"/>
  <c r="AE78"/>
  <c r="AU78"/>
  <c r="BK78"/>
  <c r="CA78"/>
  <c r="O79"/>
  <c r="AE79"/>
  <c r="AU79"/>
  <c r="BK79"/>
  <c r="CA79"/>
  <c r="O80"/>
  <c r="AE80"/>
  <c r="AU80"/>
  <c r="BK80"/>
  <c r="CA80"/>
  <c r="O81"/>
  <c r="AE81"/>
  <c r="AU81"/>
  <c r="BK81"/>
  <c r="CA81"/>
  <c r="O82"/>
  <c r="AE82"/>
  <c r="AU82"/>
  <c r="BK82"/>
  <c r="CA82"/>
  <c r="O83"/>
  <c r="AE83"/>
  <c r="AU83"/>
  <c r="BK83"/>
  <c r="CA83"/>
  <c r="O84"/>
  <c r="AE84"/>
  <c r="AU84"/>
  <c r="BK84"/>
  <c r="CA84"/>
  <c r="O85"/>
  <c r="AE85"/>
  <c r="AU85"/>
  <c r="BK85"/>
  <c r="CA85"/>
  <c r="O86"/>
  <c r="AE86"/>
  <c r="AU86"/>
  <c r="BK86"/>
  <c r="CA86"/>
  <c r="O87"/>
  <c r="AE87"/>
  <c r="AU87"/>
  <c r="BK87"/>
  <c r="CA87"/>
  <c r="O88"/>
  <c r="AE88"/>
  <c r="AU88"/>
  <c r="BK88"/>
  <c r="CA88"/>
  <c r="O89"/>
  <c r="AE89"/>
  <c r="AU89"/>
  <c r="BK89"/>
  <c r="CA89"/>
  <c r="O90"/>
  <c r="BR96"/>
  <c r="J97"/>
  <c r="AD97"/>
  <c r="BB97"/>
  <c r="BV97"/>
  <c r="N98"/>
  <c r="AL98"/>
  <c r="BF98"/>
  <c r="BZ98"/>
  <c r="V99"/>
  <c r="AP99"/>
  <c r="BJ99"/>
  <c r="BU94"/>
  <c r="BY95"/>
  <c r="AW96"/>
  <c r="AC97"/>
  <c r="CC97"/>
  <c r="AW98"/>
  <c r="Y99"/>
  <c r="BY99"/>
  <c r="BA52"/>
  <c r="E53"/>
  <c r="AF53"/>
  <c r="BF53"/>
  <c r="J54"/>
  <c r="AK54"/>
  <c r="BL54"/>
  <c r="P55"/>
  <c r="AP55"/>
  <c r="BQ55"/>
  <c r="U56"/>
  <c r="AV56"/>
  <c r="BV56"/>
  <c r="Z57"/>
  <c r="BA57"/>
  <c r="CB57"/>
  <c r="AF58"/>
  <c r="BF58"/>
  <c r="E59"/>
  <c r="AK59"/>
  <c r="BL59"/>
  <c r="J60"/>
  <c r="AP60"/>
  <c r="BQ60"/>
  <c r="P61"/>
  <c r="AO61"/>
  <c r="BI61"/>
  <c r="CC61"/>
  <c r="Y62"/>
  <c r="AS62"/>
  <c r="BM62"/>
  <c r="I63"/>
  <c r="AC63"/>
  <c r="AW63"/>
  <c r="BU63"/>
  <c r="M64"/>
  <c r="AG64"/>
  <c r="BE64"/>
  <c r="BY64"/>
  <c r="Q65"/>
  <c r="AO65"/>
  <c r="BI65"/>
  <c r="CC65"/>
  <c r="Y66"/>
  <c r="AS66"/>
  <c r="BM66"/>
  <c r="I67"/>
  <c r="AC67"/>
  <c r="AW67"/>
  <c r="BU67"/>
  <c r="M68"/>
  <c r="AG68"/>
  <c r="BE68"/>
  <c r="BY68"/>
  <c r="Q69"/>
  <c r="AO69"/>
  <c r="BI69"/>
  <c r="CC69"/>
  <c r="Y70"/>
  <c r="AS70"/>
  <c r="BM70"/>
  <c r="I71"/>
  <c r="AC71"/>
  <c r="AW71"/>
  <c r="BU71"/>
  <c r="M72"/>
  <c r="AG72"/>
  <c r="BE72"/>
  <c r="BY72"/>
  <c r="Q73"/>
  <c r="AO73"/>
  <c r="BI73"/>
  <c r="CC73"/>
  <c r="Y74"/>
  <c r="AS74"/>
  <c r="BM74"/>
  <c r="I75"/>
  <c r="AC75"/>
  <c r="AW75"/>
  <c r="BU75"/>
  <c r="M76"/>
  <c r="AG76"/>
  <c r="BE76"/>
  <c r="BY76"/>
  <c r="Q77"/>
  <c r="AO77"/>
  <c r="BI77"/>
  <c r="CC77"/>
  <c r="Y78"/>
  <c r="AS78"/>
  <c r="BM78"/>
  <c r="I79"/>
  <c r="AC79"/>
  <c r="AW79"/>
  <c r="BU79"/>
  <c r="M80"/>
  <c r="AG80"/>
  <c r="BE80"/>
  <c r="BY80"/>
  <c r="Q81"/>
  <c r="AO81"/>
  <c r="BI81"/>
  <c r="CC81"/>
  <c r="Y82"/>
  <c r="AS82"/>
  <c r="BM82"/>
  <c r="I83"/>
  <c r="AC83"/>
  <c r="AW83"/>
  <c r="BU83"/>
  <c r="M84"/>
  <c r="AG84"/>
  <c r="BE84"/>
  <c r="BY84"/>
  <c r="Q85"/>
  <c r="AO85"/>
  <c r="BI85"/>
  <c r="CC85"/>
  <c r="Y86"/>
  <c r="AS86"/>
  <c r="BM86"/>
  <c r="I87"/>
  <c r="AC87"/>
  <c r="AW87"/>
  <c r="BU87"/>
  <c r="M88"/>
  <c r="AG88"/>
  <c r="BE88"/>
  <c r="BY88"/>
  <c r="Q89"/>
  <c r="AO89"/>
  <c r="BI89"/>
  <c r="CC89"/>
  <c r="Y90"/>
  <c r="AS90"/>
  <c r="BM90"/>
  <c r="I91"/>
  <c r="AC91"/>
  <c r="AW91"/>
  <c r="BU91"/>
  <c r="M92"/>
  <c r="AO92"/>
  <c r="BM92"/>
  <c r="E93"/>
  <c r="Y93"/>
  <c r="AW93"/>
  <c r="BQ93"/>
  <c r="I94"/>
  <c r="AG94"/>
  <c r="BA94"/>
  <c r="CC94"/>
  <c r="AC95"/>
  <c r="Y96"/>
  <c r="U97"/>
  <c r="BM98"/>
  <c r="CC99"/>
  <c r="AZ52"/>
  <c r="D53"/>
  <c r="AD53"/>
  <c r="BE53"/>
  <c r="I54"/>
  <c r="AJ54"/>
  <c r="BJ54"/>
  <c r="N55"/>
  <c r="AO55"/>
  <c r="BP55"/>
  <c r="T56"/>
  <c r="AT56"/>
  <c r="BU56"/>
  <c r="Y57"/>
  <c r="AZ57"/>
  <c r="BZ57"/>
  <c r="AD58"/>
  <c r="BE58"/>
  <c r="D59"/>
  <c r="AJ59"/>
  <c r="BJ59"/>
  <c r="I60"/>
  <c r="AO60"/>
  <c r="BP60"/>
  <c r="N61"/>
  <c r="AN61"/>
  <c r="BH61"/>
  <c r="CB61"/>
  <c r="X62"/>
  <c r="AR62"/>
  <c r="BL62"/>
  <c r="H63"/>
  <c r="AB63"/>
  <c r="AV63"/>
  <c r="BT63"/>
  <c r="L64"/>
  <c r="AF64"/>
  <c r="BD64"/>
  <c r="BX64"/>
  <c r="P65"/>
  <c r="AN65"/>
  <c r="BH65"/>
  <c r="CB65"/>
  <c r="X66"/>
  <c r="AR66"/>
  <c r="BL66"/>
  <c r="H67"/>
  <c r="AB67"/>
  <c r="AV67"/>
  <c r="BT67"/>
  <c r="L68"/>
  <c r="AF68"/>
  <c r="BD68"/>
  <c r="BX68"/>
  <c r="P69"/>
  <c r="AN69"/>
  <c r="BH69"/>
  <c r="CB69"/>
  <c r="X70"/>
  <c r="AR70"/>
  <c r="BL70"/>
  <c r="H71"/>
  <c r="AB71"/>
  <c r="AV71"/>
  <c r="BT71"/>
  <c r="L72"/>
  <c r="AF72"/>
  <c r="BD72"/>
  <c r="BX72"/>
  <c r="P73"/>
  <c r="AN73"/>
  <c r="BH73"/>
  <c r="CB73"/>
  <c r="X74"/>
  <c r="AR74"/>
  <c r="BL74"/>
  <c r="H75"/>
  <c r="AB75"/>
  <c r="AV75"/>
  <c r="BT75"/>
  <c r="L76"/>
  <c r="AF76"/>
  <c r="AV76"/>
  <c r="BL76"/>
  <c r="CB76"/>
  <c r="P77"/>
  <c r="AF77"/>
  <c r="AV77"/>
  <c r="BL77"/>
  <c r="CB77"/>
  <c r="P78"/>
  <c r="AF78"/>
  <c r="AV78"/>
  <c r="BL78"/>
  <c r="CB78"/>
  <c r="P79"/>
  <c r="AF79"/>
  <c r="AV79"/>
  <c r="BL79"/>
  <c r="CB79"/>
  <c r="P80"/>
  <c r="AF80"/>
  <c r="AV80"/>
  <c r="BL80"/>
  <c r="CB80"/>
  <c r="P81"/>
  <c r="AF81"/>
  <c r="AV81"/>
  <c r="BL81"/>
  <c r="CB81"/>
  <c r="P82"/>
  <c r="AF82"/>
  <c r="AV82"/>
  <c r="BL82"/>
  <c r="CB82"/>
  <c r="P83"/>
  <c r="AF83"/>
  <c r="AV83"/>
  <c r="BL83"/>
  <c r="CB83"/>
  <c r="P84"/>
  <c r="AF84"/>
  <c r="AV84"/>
  <c r="BL84"/>
  <c r="CB84"/>
  <c r="P85"/>
  <c r="AF85"/>
  <c r="AV85"/>
  <c r="BL85"/>
  <c r="CB85"/>
  <c r="P86"/>
  <c r="AF86"/>
  <c r="AV86"/>
  <c r="BL86"/>
  <c r="CB86"/>
  <c r="P87"/>
  <c r="AF87"/>
  <c r="AV87"/>
  <c r="BL87"/>
  <c r="CB87"/>
  <c r="P88"/>
  <c r="AF88"/>
  <c r="AV88"/>
  <c r="BL88"/>
  <c r="CB88"/>
  <c r="P89"/>
  <c r="AF89"/>
  <c r="AV89"/>
  <c r="BL89"/>
  <c r="CB89"/>
  <c r="P90"/>
  <c r="AF90"/>
  <c r="AV90"/>
  <c r="BL90"/>
  <c r="CB90"/>
  <c r="P91"/>
  <c r="AF91"/>
  <c r="AV91"/>
  <c r="BL91"/>
  <c r="CB91"/>
  <c r="P92"/>
  <c r="AF92"/>
  <c r="AV92"/>
  <c r="BL92"/>
  <c r="CB92"/>
  <c r="P93"/>
  <c r="AF93"/>
  <c r="AV93"/>
  <c r="BL93"/>
  <c r="CB93"/>
  <c r="P94"/>
  <c r="AF94"/>
  <c r="AV94"/>
  <c r="BL94"/>
  <c r="CB94"/>
  <c r="P95"/>
  <c r="AF95"/>
  <c r="AV95"/>
  <c r="BL95"/>
  <c r="CB95"/>
  <c r="P96"/>
  <c r="AF96"/>
  <c r="AV96"/>
  <c r="BL96"/>
  <c r="CB96"/>
  <c r="P97"/>
  <c r="AF97"/>
  <c r="AV97"/>
  <c r="BL97"/>
  <c r="CB97"/>
  <c r="P98"/>
  <c r="AF98"/>
  <c r="AV98"/>
  <c r="BL98"/>
  <c r="CB98"/>
  <c r="P99"/>
  <c r="AF99"/>
  <c r="AV99"/>
  <c r="BL99"/>
  <c r="CB99"/>
  <c r="AS52"/>
  <c r="BN52"/>
  <c r="H53"/>
  <c r="AC53"/>
  <c r="AX53"/>
  <c r="BT53"/>
  <c r="M54"/>
  <c r="AH54"/>
  <c r="BD54"/>
  <c r="BY54"/>
  <c r="R55"/>
  <c r="AN55"/>
  <c r="BI55"/>
  <c r="B56"/>
  <c r="X56"/>
  <c r="AS56"/>
  <c r="BN56"/>
  <c r="H57"/>
  <c r="AC57"/>
  <c r="AX57"/>
  <c r="BT57"/>
  <c r="M58"/>
  <c r="AH58"/>
  <c r="BD58"/>
  <c r="BY58"/>
  <c r="R59"/>
  <c r="AN59"/>
  <c r="BI59"/>
  <c r="B60"/>
  <c r="X60"/>
  <c r="AS60"/>
  <c r="BN60"/>
  <c r="H61"/>
  <c r="AA61"/>
  <c r="AQ61"/>
  <c r="BG61"/>
  <c r="BW61"/>
  <c r="K62"/>
  <c r="AA62"/>
  <c r="AQ62"/>
  <c r="BG62"/>
  <c r="BW62"/>
  <c r="K63"/>
  <c r="AA63"/>
  <c r="AQ63"/>
  <c r="BG63"/>
  <c r="BW63"/>
  <c r="K64"/>
  <c r="AA64"/>
  <c r="AQ64"/>
  <c r="BG64"/>
  <c r="BW64"/>
  <c r="K65"/>
  <c r="AA65"/>
  <c r="AQ65"/>
  <c r="BG65"/>
  <c r="BW65"/>
  <c r="K66"/>
  <c r="AA66"/>
  <c r="AQ66"/>
  <c r="BG66"/>
  <c r="BW66"/>
  <c r="K67"/>
  <c r="AA67"/>
  <c r="AQ67"/>
  <c r="BG67"/>
  <c r="BW67"/>
  <c r="K68"/>
  <c r="AA68"/>
  <c r="AQ68"/>
  <c r="BG68"/>
  <c r="BW68"/>
  <c r="K69"/>
  <c r="AA69"/>
  <c r="AQ69"/>
  <c r="BG69"/>
  <c r="BW69"/>
  <c r="K70"/>
  <c r="AA70"/>
  <c r="AQ70"/>
  <c r="BG70"/>
  <c r="BW70"/>
  <c r="K71"/>
  <c r="AA71"/>
  <c r="AQ71"/>
  <c r="BG71"/>
  <c r="BW71"/>
  <c r="K72"/>
  <c r="AA72"/>
  <c r="AQ72"/>
  <c r="BG72"/>
  <c r="BW72"/>
  <c r="K73"/>
  <c r="AA73"/>
  <c r="AQ73"/>
  <c r="BG73"/>
  <c r="BW73"/>
  <c r="K74"/>
  <c r="AA74"/>
  <c r="AQ74"/>
  <c r="BG74"/>
  <c r="BW74"/>
  <c r="K75"/>
  <c r="AA75"/>
  <c r="AQ75"/>
  <c r="BG75"/>
  <c r="BW75"/>
  <c r="K76"/>
  <c r="AA76"/>
  <c r="AQ76"/>
  <c r="BG76"/>
  <c r="BW76"/>
  <c r="K77"/>
  <c r="AA77"/>
  <c r="AQ77"/>
  <c r="BG77"/>
  <c r="BW77"/>
  <c r="K78"/>
  <c r="AA78"/>
  <c r="AQ78"/>
  <c r="BG78"/>
  <c r="BW78"/>
  <c r="K79"/>
  <c r="AA79"/>
  <c r="AQ79"/>
  <c r="BG79"/>
  <c r="BW79"/>
  <c r="K80"/>
  <c r="AA80"/>
  <c r="AQ80"/>
  <c r="BG80"/>
  <c r="BW80"/>
  <c r="K81"/>
  <c r="AA81"/>
  <c r="AQ81"/>
  <c r="BG81"/>
  <c r="BW81"/>
  <c r="K82"/>
  <c r="AA82"/>
  <c r="AQ82"/>
  <c r="BG82"/>
  <c r="BW82"/>
  <c r="K83"/>
  <c r="AA83"/>
  <c r="AQ83"/>
  <c r="BG83"/>
  <c r="BW83"/>
  <c r="K84"/>
  <c r="AA84"/>
  <c r="AQ84"/>
  <c r="BG84"/>
  <c r="BW84"/>
  <c r="K85"/>
  <c r="AA85"/>
  <c r="AQ85"/>
  <c r="BG85"/>
  <c r="BW85"/>
  <c r="K86"/>
  <c r="AA86"/>
  <c r="AQ86"/>
  <c r="BG86"/>
  <c r="BW86"/>
  <c r="K87"/>
  <c r="AA87"/>
  <c r="AQ87"/>
  <c r="BG87"/>
  <c r="BW87"/>
  <c r="K88"/>
  <c r="AA88"/>
  <c r="AQ88"/>
  <c r="BG88"/>
  <c r="BW88"/>
  <c r="K89"/>
  <c r="AA89"/>
  <c r="AQ89"/>
  <c r="BG89"/>
  <c r="BW89"/>
  <c r="K90"/>
  <c r="AA90"/>
  <c r="AQ90"/>
  <c r="BG90"/>
  <c r="BW90"/>
  <c r="K91"/>
  <c r="AA91"/>
  <c r="AQ91"/>
  <c r="BG91"/>
  <c r="BW91"/>
  <c r="K92"/>
  <c r="AA92"/>
  <c r="AQ92"/>
  <c r="BG92"/>
  <c r="BW92"/>
  <c r="K93"/>
  <c r="AA93"/>
  <c r="AQ93"/>
  <c r="BG93"/>
  <c r="BW93"/>
  <c r="K94"/>
  <c r="AA94"/>
  <c r="AQ94"/>
  <c r="BG94"/>
  <c r="BW94"/>
  <c r="K95"/>
  <c r="AA95"/>
  <c r="AQ95"/>
  <c r="BG95"/>
  <c r="BW95"/>
  <c r="K96"/>
  <c r="AA96"/>
  <c r="AQ96"/>
  <c r="BG96"/>
  <c r="BW96"/>
  <c r="K97"/>
  <c r="AA97"/>
  <c r="AQ97"/>
  <c r="BG97"/>
  <c r="BW97"/>
  <c r="K98"/>
  <c r="AA98"/>
  <c r="AQ98"/>
  <c r="BG98"/>
  <c r="BW98"/>
  <c r="K99"/>
  <c r="AA99"/>
  <c r="AQ99"/>
  <c r="BG99"/>
  <c r="BW99"/>
  <c r="Y95"/>
  <c r="BU95"/>
  <c r="AG96"/>
  <c r="CC96"/>
  <c r="AS97"/>
  <c r="E98"/>
  <c r="AS98"/>
  <c r="CC98"/>
  <c r="AO99"/>
  <c r="W90"/>
  <c r="AU90"/>
  <c r="BO90"/>
  <c r="G91"/>
  <c r="AE91"/>
  <c r="AY91"/>
  <c r="BS91"/>
  <c r="O92"/>
  <c r="AI92"/>
  <c r="BC92"/>
  <c r="CA92"/>
  <c r="S93"/>
  <c r="AM93"/>
  <c r="BK93"/>
  <c r="C94"/>
  <c r="W94"/>
  <c r="AU94"/>
  <c r="BO94"/>
  <c r="G95"/>
  <c r="AE95"/>
  <c r="AY95"/>
  <c r="BS95"/>
  <c r="O96"/>
  <c r="AI96"/>
  <c r="BC96"/>
  <c r="CA96"/>
  <c r="S97"/>
  <c r="AM97"/>
  <c r="BK97"/>
  <c r="C98"/>
  <c r="W98"/>
  <c r="AU98"/>
  <c r="BO98"/>
  <c r="G99"/>
  <c r="AE99"/>
  <c r="AY99"/>
  <c r="BS99"/>
  <c r="AO95"/>
  <c r="M96"/>
  <c r="BU96"/>
  <c r="BA97"/>
  <c r="Y98"/>
  <c r="BU98"/>
  <c r="BA99"/>
  <c r="S90"/>
  <c r="AM90"/>
  <c r="BK90"/>
  <c r="C91"/>
  <c r="W91"/>
  <c r="AU91"/>
  <c r="BO91"/>
  <c r="G92"/>
  <c r="AE92"/>
  <c r="AY92"/>
  <c r="BS92"/>
  <c r="O93"/>
  <c r="AI93"/>
  <c r="BC93"/>
  <c r="CA93"/>
  <c r="S94"/>
  <c r="AM94"/>
  <c r="BK94"/>
  <c r="C95"/>
  <c r="W95"/>
  <c r="AU95"/>
  <c r="BO95"/>
  <c r="G96"/>
  <c r="AE96"/>
  <c r="AY96"/>
  <c r="BS96"/>
  <c r="O97"/>
  <c r="AI97"/>
  <c r="BC97"/>
  <c r="CA97"/>
  <c r="S98"/>
  <c r="AM98"/>
  <c r="BK98"/>
  <c r="C99"/>
  <c r="W99"/>
  <c r="AU99"/>
  <c r="BO99"/>
  <c r="BM94"/>
  <c r="CC95"/>
  <c r="BI96"/>
  <c r="AG97"/>
  <c r="M98"/>
  <c r="BI98"/>
  <c r="AG99"/>
  <c r="G90"/>
  <c r="AI90"/>
  <c r="BC90"/>
  <c r="CA90"/>
  <c r="S91"/>
  <c r="AM91"/>
  <c r="BK91"/>
  <c r="C92"/>
  <c r="W92"/>
  <c r="AU92"/>
  <c r="BO92"/>
  <c r="G93"/>
  <c r="AE93"/>
  <c r="AY93"/>
  <c r="BS93"/>
  <c r="O94"/>
  <c r="AI94"/>
  <c r="BC94"/>
  <c r="CA94"/>
  <c r="S95"/>
  <c r="AM95"/>
  <c r="BK95"/>
  <c r="C96"/>
  <c r="W96"/>
  <c r="AU96"/>
  <c r="BO96"/>
  <c r="G97"/>
  <c r="AE97"/>
  <c r="AY97"/>
  <c r="BS97"/>
  <c r="O98"/>
  <c r="AI98"/>
  <c r="BC98"/>
  <c r="CA98"/>
  <c r="S99"/>
  <c r="AM99"/>
  <c r="BK99"/>
  <c r="AC92"/>
  <c r="BI95"/>
  <c r="AS96"/>
  <c r="Y97"/>
  <c r="BU97"/>
  <c r="BA98"/>
  <c r="U99"/>
  <c r="BU99"/>
  <c r="C90"/>
  <c r="AE90"/>
  <c r="AY90"/>
  <c r="BS90"/>
  <c r="O91"/>
  <c r="AI91"/>
  <c r="BC91"/>
  <c r="CA91"/>
  <c r="S92"/>
  <c r="AM92"/>
  <c r="BK92"/>
  <c r="C93"/>
  <c r="W93"/>
  <c r="AU93"/>
  <c r="BO93"/>
  <c r="G94"/>
  <c r="AE94"/>
  <c r="AY94"/>
  <c r="BS94"/>
  <c r="O95"/>
  <c r="AI95"/>
  <c r="BC95"/>
  <c r="CA95"/>
  <c r="S96"/>
  <c r="AM96"/>
  <c r="BK96"/>
  <c r="C97"/>
  <c r="W97"/>
  <c r="AU97"/>
  <c r="BO97"/>
  <c r="G98"/>
  <c r="AE98"/>
  <c r="AY98"/>
  <c r="BS98"/>
  <c r="O99"/>
  <c r="AI99"/>
  <c r="BC99"/>
  <c r="CA99"/>
  <c r="BA95"/>
  <c r="U96"/>
  <c r="M97"/>
  <c r="BM97"/>
  <c r="AG98"/>
  <c r="M99"/>
  <c r="BI99"/>
  <c r="D227" i="4"/>
  <c r="U77" i="30" l="1"/>
  <c r="U76"/>
  <c r="U75"/>
  <c r="U74"/>
  <c r="U73"/>
  <c r="U72"/>
  <c r="U71"/>
  <c r="U70"/>
  <c r="U69"/>
  <c r="U68"/>
  <c r="U67"/>
  <c r="U66"/>
  <c r="U65"/>
  <c r="U64"/>
  <c r="U63"/>
  <c r="U62"/>
  <c r="U61"/>
  <c r="U60"/>
  <c r="U59"/>
  <c r="U58"/>
  <c r="U57"/>
  <c r="U56"/>
  <c r="U55"/>
  <c r="U54"/>
  <c r="U53"/>
  <c r="U52"/>
  <c r="U51"/>
  <c r="U50"/>
  <c r="U49"/>
  <c r="U48"/>
  <c r="U47"/>
  <c r="U46"/>
  <c r="U45"/>
  <c r="U44"/>
  <c r="U43"/>
  <c r="U42"/>
  <c r="U41"/>
  <c r="U40"/>
  <c r="U39"/>
  <c r="U38"/>
  <c r="U37"/>
  <c r="U36"/>
  <c r="U35"/>
  <c r="U34"/>
  <c r="U33"/>
  <c r="U32"/>
  <c r="U31"/>
  <c r="U30"/>
  <c r="U29"/>
  <c r="U28"/>
  <c r="U27"/>
  <c r="U26"/>
  <c r="U25"/>
  <c r="U24"/>
  <c r="U23"/>
  <c r="U22"/>
  <c r="U21"/>
  <c r="U20"/>
  <c r="U19"/>
  <c r="U18"/>
  <c r="U78"/>
  <c r="Y77"/>
  <c r="S77" s="1"/>
  <c r="Y76"/>
  <c r="S76" s="1"/>
  <c r="Y75"/>
  <c r="S75" s="1"/>
  <c r="Y74"/>
  <c r="S74" s="1"/>
  <c r="Y73"/>
  <c r="S73" s="1"/>
  <c r="Y72"/>
  <c r="S72" s="1"/>
  <c r="Y71"/>
  <c r="S71" s="1"/>
  <c r="Y70"/>
  <c r="S70" s="1"/>
  <c r="Y69"/>
  <c r="S69" s="1"/>
  <c r="Y68"/>
  <c r="S68" s="1"/>
  <c r="Y67"/>
  <c r="S67" s="1"/>
  <c r="Y66"/>
  <c r="S66" s="1"/>
  <c r="Y65"/>
  <c r="S65" s="1"/>
  <c r="Y64"/>
  <c r="S64" s="1"/>
  <c r="Y63"/>
  <c r="S63" s="1"/>
  <c r="Y62"/>
  <c r="S62" s="1"/>
  <c r="Y61"/>
  <c r="S61" s="1"/>
  <c r="Y60"/>
  <c r="S60" s="1"/>
  <c r="Y59"/>
  <c r="S59" s="1"/>
  <c r="Y58"/>
  <c r="S58" s="1"/>
  <c r="Y57"/>
  <c r="S57" s="1"/>
  <c r="Y56"/>
  <c r="S56" s="1"/>
  <c r="Y55"/>
  <c r="S55" s="1"/>
  <c r="Y54"/>
  <c r="S54" s="1"/>
  <c r="Y53"/>
  <c r="S53" s="1"/>
  <c r="Y52"/>
  <c r="S52" s="1"/>
  <c r="Y51"/>
  <c r="S51" s="1"/>
  <c r="Y50"/>
  <c r="S50" s="1"/>
  <c r="Y49"/>
  <c r="S49" s="1"/>
  <c r="Y48"/>
  <c r="S48" s="1"/>
  <c r="Y47"/>
  <c r="S47" s="1"/>
  <c r="Y46"/>
  <c r="S46" s="1"/>
  <c r="Y45"/>
  <c r="S45" s="1"/>
  <c r="Y44"/>
  <c r="S44" s="1"/>
  <c r="Y43"/>
  <c r="S43" s="1"/>
  <c r="Y42"/>
  <c r="S42" s="1"/>
  <c r="Y41"/>
  <c r="S41" s="1"/>
  <c r="Y40"/>
  <c r="S40" s="1"/>
  <c r="Y39"/>
  <c r="S39" s="1"/>
  <c r="Y38"/>
  <c r="S38" s="1"/>
  <c r="Y37"/>
  <c r="S37" s="1"/>
  <c r="Y36"/>
  <c r="S36" s="1"/>
  <c r="Y35"/>
  <c r="S35" s="1"/>
  <c r="Y34"/>
  <c r="S34" s="1"/>
  <c r="Y33"/>
  <c r="S33" s="1"/>
  <c r="Y32"/>
  <c r="S32" s="1"/>
  <c r="Y31"/>
  <c r="S31" s="1"/>
  <c r="Y30"/>
  <c r="S30" s="1"/>
  <c r="Y29"/>
  <c r="S29" s="1"/>
  <c r="Y28"/>
  <c r="S28" s="1"/>
  <c r="Y27"/>
  <c r="S27" s="1"/>
  <c r="Y26"/>
  <c r="S26" s="1"/>
  <c r="Y25"/>
  <c r="S25" s="1"/>
  <c r="Y24"/>
  <c r="S24" s="1"/>
  <c r="Y23"/>
  <c r="S23" s="1"/>
  <c r="Y22"/>
  <c r="S22" s="1"/>
  <c r="Y21"/>
  <c r="S21" s="1"/>
  <c r="Y20"/>
  <c r="S20" s="1"/>
  <c r="Y19"/>
  <c r="S19" s="1"/>
  <c r="Y18"/>
  <c r="S18" s="1"/>
  <c r="Y78"/>
  <c r="S78" s="1"/>
  <c r="CC141" i="78" l="1"/>
  <c r="CB141"/>
  <c r="CA141"/>
  <c r="BZ141"/>
  <c r="BY141"/>
  <c r="BX141"/>
  <c r="BW141"/>
  <c r="BV141"/>
  <c r="BU141"/>
  <c r="BT141"/>
  <c r="BS141"/>
  <c r="BR141"/>
  <c r="BQ141"/>
  <c r="BP141"/>
  <c r="BO141"/>
  <c r="BN141"/>
  <c r="BM141"/>
  <c r="BL141"/>
  <c r="BK141"/>
  <c r="BJ141"/>
  <c r="BI141"/>
  <c r="BH141"/>
  <c r="BG141"/>
  <c r="BF141"/>
  <c r="BE141"/>
  <c r="BD141"/>
  <c r="BC141"/>
  <c r="BB141"/>
  <c r="BA141"/>
  <c r="AZ141"/>
  <c r="AY141"/>
  <c r="AX141"/>
  <c r="AW141"/>
  <c r="AV141"/>
  <c r="AU141"/>
  <c r="AT141"/>
  <c r="AS141"/>
  <c r="AR141"/>
  <c r="AQ141"/>
  <c r="AP141"/>
  <c r="AO141"/>
  <c r="AN141"/>
  <c r="AM141"/>
  <c r="AL141"/>
  <c r="AK141"/>
  <c r="AJ141"/>
  <c r="AI141"/>
  <c r="AH141"/>
  <c r="AG141"/>
  <c r="AF141"/>
  <c r="AE141"/>
  <c r="AD141"/>
  <c r="AC141"/>
  <c r="AB141"/>
  <c r="AA141"/>
  <c r="Z141"/>
  <c r="Y141"/>
  <c r="X141"/>
  <c r="W141"/>
  <c r="V141"/>
  <c r="U141"/>
  <c r="T141"/>
  <c r="S141"/>
  <c r="R141"/>
  <c r="Q141"/>
  <c r="P141"/>
  <c r="O141"/>
  <c r="N141"/>
  <c r="M141"/>
  <c r="L141"/>
  <c r="K141"/>
  <c r="J141"/>
  <c r="I141"/>
  <c r="H141"/>
  <c r="G141"/>
  <c r="F141"/>
  <c r="E141"/>
  <c r="D141"/>
  <c r="C141"/>
  <c r="B141"/>
  <c r="CC140"/>
  <c r="CB140"/>
  <c r="CA140"/>
  <c r="BZ140"/>
  <c r="BY140"/>
  <c r="BX140"/>
  <c r="BW140"/>
  <c r="BV140"/>
  <c r="BU140"/>
  <c r="BT140"/>
  <c r="BS140"/>
  <c r="BR140"/>
  <c r="BQ140"/>
  <c r="BP140"/>
  <c r="BO140"/>
  <c r="BN140"/>
  <c r="BM140"/>
  <c r="BL140"/>
  <c r="BK140"/>
  <c r="BJ140"/>
  <c r="BI140"/>
  <c r="BH140"/>
  <c r="BG140"/>
  <c r="BF140"/>
  <c r="BE140"/>
  <c r="BD140"/>
  <c r="BC140"/>
  <c r="BB140"/>
  <c r="BA140"/>
  <c r="AZ140"/>
  <c r="AY140"/>
  <c r="AX140"/>
  <c r="AW140"/>
  <c r="AV140"/>
  <c r="AU140"/>
  <c r="AT140"/>
  <c r="AS140"/>
  <c r="AR140"/>
  <c r="AQ140"/>
  <c r="AP140"/>
  <c r="AO140"/>
  <c r="AN140"/>
  <c r="AM140"/>
  <c r="AL140"/>
  <c r="AK140"/>
  <c r="AJ140"/>
  <c r="AI140"/>
  <c r="AH140"/>
  <c r="AG140"/>
  <c r="AF140"/>
  <c r="AE140"/>
  <c r="AD140"/>
  <c r="AC140"/>
  <c r="AB140"/>
  <c r="AA140"/>
  <c r="Z140"/>
  <c r="Y140"/>
  <c r="X140"/>
  <c r="W140"/>
  <c r="V140"/>
  <c r="U140"/>
  <c r="T140"/>
  <c r="S140"/>
  <c r="R140"/>
  <c r="Q140"/>
  <c r="P140"/>
  <c r="O140"/>
  <c r="N140"/>
  <c r="M140"/>
  <c r="L140"/>
  <c r="K140"/>
  <c r="J140"/>
  <c r="I140"/>
  <c r="H140"/>
  <c r="G140"/>
  <c r="F140"/>
  <c r="E140"/>
  <c r="D140"/>
  <c r="C140"/>
  <c r="B140"/>
  <c r="CC139"/>
  <c r="CB139"/>
  <c r="CA139"/>
  <c r="BZ139"/>
  <c r="BY139"/>
  <c r="BX139"/>
  <c r="BW139"/>
  <c r="BV139"/>
  <c r="BU139"/>
  <c r="BT139"/>
  <c r="BS139"/>
  <c r="BR139"/>
  <c r="BQ139"/>
  <c r="BP139"/>
  <c r="BO139"/>
  <c r="BN139"/>
  <c r="BM139"/>
  <c r="BL139"/>
  <c r="BK139"/>
  <c r="BJ139"/>
  <c r="BI139"/>
  <c r="BH139"/>
  <c r="BG139"/>
  <c r="BF139"/>
  <c r="BE139"/>
  <c r="BD139"/>
  <c r="BC139"/>
  <c r="BB139"/>
  <c r="BA139"/>
  <c r="AZ139"/>
  <c r="AY139"/>
  <c r="AX139"/>
  <c r="AW139"/>
  <c r="AV139"/>
  <c r="AU139"/>
  <c r="AT139"/>
  <c r="AS139"/>
  <c r="AR139"/>
  <c r="AQ139"/>
  <c r="AP139"/>
  <c r="AO139"/>
  <c r="AN139"/>
  <c r="AM139"/>
  <c r="AL139"/>
  <c r="AK139"/>
  <c r="AJ139"/>
  <c r="AI139"/>
  <c r="AH139"/>
  <c r="AG139"/>
  <c r="AF139"/>
  <c r="AE139"/>
  <c r="AD139"/>
  <c r="AC139"/>
  <c r="AB139"/>
  <c r="AA139"/>
  <c r="Z139"/>
  <c r="Y139"/>
  <c r="X139"/>
  <c r="W139"/>
  <c r="V139"/>
  <c r="U139"/>
  <c r="T139"/>
  <c r="S139"/>
  <c r="R139"/>
  <c r="Q139"/>
  <c r="P139"/>
  <c r="O139"/>
  <c r="N139"/>
  <c r="M139"/>
  <c r="L139"/>
  <c r="K139"/>
  <c r="J139"/>
  <c r="I139"/>
  <c r="H139"/>
  <c r="G139"/>
  <c r="F139"/>
  <c r="E139"/>
  <c r="D139"/>
  <c r="C139"/>
  <c r="B139"/>
  <c r="CC138"/>
  <c r="CB138"/>
  <c r="CA138"/>
  <c r="BZ138"/>
  <c r="BY138"/>
  <c r="BX138"/>
  <c r="BW138"/>
  <c r="BV138"/>
  <c r="BU138"/>
  <c r="BT138"/>
  <c r="BS138"/>
  <c r="BR138"/>
  <c r="BQ138"/>
  <c r="BP138"/>
  <c r="BO138"/>
  <c r="BN138"/>
  <c r="BM138"/>
  <c r="BL138"/>
  <c r="BK138"/>
  <c r="BJ138"/>
  <c r="BI138"/>
  <c r="BH138"/>
  <c r="BG138"/>
  <c r="BF138"/>
  <c r="BE138"/>
  <c r="BD138"/>
  <c r="BC138"/>
  <c r="BB138"/>
  <c r="BA138"/>
  <c r="AZ138"/>
  <c r="AY138"/>
  <c r="AX138"/>
  <c r="AW138"/>
  <c r="AV138"/>
  <c r="AU138"/>
  <c r="AT138"/>
  <c r="AS138"/>
  <c r="AR138"/>
  <c r="AQ138"/>
  <c r="AP138"/>
  <c r="AO138"/>
  <c r="AN138"/>
  <c r="AM138"/>
  <c r="AL138"/>
  <c r="AK138"/>
  <c r="AJ138"/>
  <c r="AI138"/>
  <c r="AH138"/>
  <c r="AG138"/>
  <c r="AF138"/>
  <c r="AE138"/>
  <c r="AD138"/>
  <c r="AC138"/>
  <c r="AB138"/>
  <c r="AA138"/>
  <c r="Z138"/>
  <c r="Y138"/>
  <c r="X138"/>
  <c r="W138"/>
  <c r="V138"/>
  <c r="U138"/>
  <c r="T138"/>
  <c r="S138"/>
  <c r="R138"/>
  <c r="Q138"/>
  <c r="P138"/>
  <c r="O138"/>
  <c r="N138"/>
  <c r="M138"/>
  <c r="L138"/>
  <c r="K138"/>
  <c r="J138"/>
  <c r="I138"/>
  <c r="H138"/>
  <c r="G138"/>
  <c r="F138"/>
  <c r="E138"/>
  <c r="D138"/>
  <c r="C138"/>
  <c r="B138"/>
  <c r="CC137"/>
  <c r="CB137"/>
  <c r="CA137"/>
  <c r="BZ137"/>
  <c r="BY137"/>
  <c r="BX137"/>
  <c r="BW137"/>
  <c r="BV137"/>
  <c r="BU137"/>
  <c r="BT137"/>
  <c r="BS137"/>
  <c r="BR137"/>
  <c r="BQ137"/>
  <c r="BP137"/>
  <c r="BO137"/>
  <c r="BN137"/>
  <c r="BM137"/>
  <c r="BL137"/>
  <c r="BK137"/>
  <c r="BJ137"/>
  <c r="BI137"/>
  <c r="BH137"/>
  <c r="BG137"/>
  <c r="BF137"/>
  <c r="BE137"/>
  <c r="BD137"/>
  <c r="BC137"/>
  <c r="BB137"/>
  <c r="BA137"/>
  <c r="AZ137"/>
  <c r="AY137"/>
  <c r="AX137"/>
  <c r="AW137"/>
  <c r="AV137"/>
  <c r="AU137"/>
  <c r="AT137"/>
  <c r="AS137"/>
  <c r="AR137"/>
  <c r="AQ137"/>
  <c r="AP137"/>
  <c r="AO137"/>
  <c r="AN137"/>
  <c r="AM137"/>
  <c r="AL137"/>
  <c r="AK137"/>
  <c r="AJ137"/>
  <c r="AI137"/>
  <c r="AH137"/>
  <c r="AG137"/>
  <c r="AF137"/>
  <c r="AE137"/>
  <c r="AD137"/>
  <c r="AC137"/>
  <c r="AB137"/>
  <c r="AA137"/>
  <c r="Z137"/>
  <c r="Y137"/>
  <c r="X137"/>
  <c r="W137"/>
  <c r="V137"/>
  <c r="U137"/>
  <c r="T137"/>
  <c r="S137"/>
  <c r="R137"/>
  <c r="Q137"/>
  <c r="P137"/>
  <c r="O137"/>
  <c r="N137"/>
  <c r="M137"/>
  <c r="L137"/>
  <c r="K137"/>
  <c r="J137"/>
  <c r="I137"/>
  <c r="H137"/>
  <c r="G137"/>
  <c r="F137"/>
  <c r="E137"/>
  <c r="D137"/>
  <c r="C137"/>
  <c r="B137"/>
  <c r="CC136"/>
  <c r="CB136"/>
  <c r="CA136"/>
  <c r="BZ136"/>
  <c r="BY136"/>
  <c r="BX136"/>
  <c r="BW136"/>
  <c r="BV136"/>
  <c r="BU136"/>
  <c r="BT136"/>
  <c r="BS136"/>
  <c r="BR136"/>
  <c r="BQ136"/>
  <c r="BP136"/>
  <c r="BO136"/>
  <c r="BN136"/>
  <c r="BM136"/>
  <c r="BL136"/>
  <c r="BK136"/>
  <c r="BJ136"/>
  <c r="BI136"/>
  <c r="BH136"/>
  <c r="BG136"/>
  <c r="BF136"/>
  <c r="BE136"/>
  <c r="BD136"/>
  <c r="BC136"/>
  <c r="BB136"/>
  <c r="BA136"/>
  <c r="AZ136"/>
  <c r="AY136"/>
  <c r="AX136"/>
  <c r="AW136"/>
  <c r="AV136"/>
  <c r="AU136"/>
  <c r="AT136"/>
  <c r="AS136"/>
  <c r="AR136"/>
  <c r="AQ136"/>
  <c r="AP136"/>
  <c r="AO136"/>
  <c r="AN136"/>
  <c r="AM136"/>
  <c r="AL136"/>
  <c r="AK136"/>
  <c r="AJ136"/>
  <c r="AI136"/>
  <c r="AH136"/>
  <c r="AG136"/>
  <c r="AF136"/>
  <c r="AE136"/>
  <c r="AD136"/>
  <c r="AC136"/>
  <c r="AB136"/>
  <c r="AA136"/>
  <c r="Z136"/>
  <c r="Y136"/>
  <c r="X136"/>
  <c r="W136"/>
  <c r="V136"/>
  <c r="U136"/>
  <c r="T136"/>
  <c r="S136"/>
  <c r="R136"/>
  <c r="Q136"/>
  <c r="P136"/>
  <c r="O136"/>
  <c r="N136"/>
  <c r="M136"/>
  <c r="L136"/>
  <c r="K136"/>
  <c r="J136"/>
  <c r="I136"/>
  <c r="H136"/>
  <c r="G136"/>
  <c r="F136"/>
  <c r="E136"/>
  <c r="D136"/>
  <c r="C136"/>
  <c r="B136"/>
  <c r="CC135"/>
  <c r="CB135"/>
  <c r="CA135"/>
  <c r="BZ135"/>
  <c r="BY135"/>
  <c r="BX135"/>
  <c r="BW135"/>
  <c r="BV135"/>
  <c r="BU135"/>
  <c r="BT135"/>
  <c r="BS135"/>
  <c r="BR135"/>
  <c r="BQ135"/>
  <c r="BP135"/>
  <c r="BO135"/>
  <c r="BN135"/>
  <c r="BM135"/>
  <c r="BL135"/>
  <c r="BK135"/>
  <c r="BJ135"/>
  <c r="BI135"/>
  <c r="BH135"/>
  <c r="BG135"/>
  <c r="BF135"/>
  <c r="BE135"/>
  <c r="BD135"/>
  <c r="BC135"/>
  <c r="BB135"/>
  <c r="BA135"/>
  <c r="AZ135"/>
  <c r="AY135"/>
  <c r="AX135"/>
  <c r="AW135"/>
  <c r="AV135"/>
  <c r="AU135"/>
  <c r="AT135"/>
  <c r="AS135"/>
  <c r="AR135"/>
  <c r="AQ135"/>
  <c r="AP135"/>
  <c r="AO135"/>
  <c r="AN135"/>
  <c r="AM135"/>
  <c r="AL135"/>
  <c r="AK135"/>
  <c r="AJ135"/>
  <c r="AI135"/>
  <c r="AH135"/>
  <c r="AG135"/>
  <c r="AF135"/>
  <c r="AE135"/>
  <c r="AD135"/>
  <c r="AC135"/>
  <c r="AB135"/>
  <c r="AA135"/>
  <c r="Z135"/>
  <c r="Y135"/>
  <c r="X135"/>
  <c r="W135"/>
  <c r="V135"/>
  <c r="U135"/>
  <c r="T135"/>
  <c r="S135"/>
  <c r="R135"/>
  <c r="Q135"/>
  <c r="P135"/>
  <c r="O135"/>
  <c r="N135"/>
  <c r="M135"/>
  <c r="L135"/>
  <c r="K135"/>
  <c r="J135"/>
  <c r="I135"/>
  <c r="H135"/>
  <c r="G135"/>
  <c r="F135"/>
  <c r="E135"/>
  <c r="D135"/>
  <c r="C135"/>
  <c r="B135"/>
  <c r="CC134"/>
  <c r="CB134"/>
  <c r="CA134"/>
  <c r="BZ134"/>
  <c r="BY134"/>
  <c r="BX134"/>
  <c r="BW134"/>
  <c r="BV134"/>
  <c r="BU134"/>
  <c r="BT134"/>
  <c r="BS134"/>
  <c r="BR134"/>
  <c r="BQ134"/>
  <c r="BP134"/>
  <c r="BO134"/>
  <c r="BN134"/>
  <c r="BM134"/>
  <c r="BL134"/>
  <c r="BK134"/>
  <c r="BJ134"/>
  <c r="BI134"/>
  <c r="BH134"/>
  <c r="BG134"/>
  <c r="BF134"/>
  <c r="BE134"/>
  <c r="BD134"/>
  <c r="BC134"/>
  <c r="BB134"/>
  <c r="BA134"/>
  <c r="AZ134"/>
  <c r="AY134"/>
  <c r="AX134"/>
  <c r="AW134"/>
  <c r="AV134"/>
  <c r="AU134"/>
  <c r="AT134"/>
  <c r="AS134"/>
  <c r="AR134"/>
  <c r="AQ134"/>
  <c r="AP134"/>
  <c r="AO134"/>
  <c r="AN134"/>
  <c r="AM134"/>
  <c r="AL134"/>
  <c r="AK134"/>
  <c r="AJ134"/>
  <c r="AI134"/>
  <c r="AH134"/>
  <c r="AG134"/>
  <c r="AF134"/>
  <c r="AE134"/>
  <c r="AD134"/>
  <c r="AC134"/>
  <c r="AB134"/>
  <c r="AA134"/>
  <c r="Z134"/>
  <c r="Y134"/>
  <c r="X134"/>
  <c r="W134"/>
  <c r="V134"/>
  <c r="U134"/>
  <c r="T134"/>
  <c r="S134"/>
  <c r="R134"/>
  <c r="Q134"/>
  <c r="P134"/>
  <c r="O134"/>
  <c r="N134"/>
  <c r="M134"/>
  <c r="L134"/>
  <c r="K134"/>
  <c r="J134"/>
  <c r="I134"/>
  <c r="H134"/>
  <c r="G134"/>
  <c r="F134"/>
  <c r="E134"/>
  <c r="D134"/>
  <c r="C134"/>
  <c r="B134"/>
  <c r="CC133"/>
  <c r="CB133"/>
  <c r="CA133"/>
  <c r="BZ133"/>
  <c r="BY133"/>
  <c r="BX133"/>
  <c r="BW133"/>
  <c r="BV133"/>
  <c r="BU133"/>
  <c r="BT133"/>
  <c r="BS133"/>
  <c r="BR133"/>
  <c r="BQ133"/>
  <c r="BP133"/>
  <c r="BO133"/>
  <c r="BN133"/>
  <c r="BM133"/>
  <c r="BL133"/>
  <c r="BK133"/>
  <c r="BJ133"/>
  <c r="BI133"/>
  <c r="BH133"/>
  <c r="BG133"/>
  <c r="BF133"/>
  <c r="BE133"/>
  <c r="BD133"/>
  <c r="BC133"/>
  <c r="BB133"/>
  <c r="BA133"/>
  <c r="AZ133"/>
  <c r="AY133"/>
  <c r="AX133"/>
  <c r="AW133"/>
  <c r="AV133"/>
  <c r="AU133"/>
  <c r="AT133"/>
  <c r="AS133"/>
  <c r="AR133"/>
  <c r="AQ133"/>
  <c r="AP133"/>
  <c r="AO133"/>
  <c r="AN133"/>
  <c r="AM133"/>
  <c r="AL133"/>
  <c r="AK133"/>
  <c r="AJ133"/>
  <c r="AI133"/>
  <c r="AH133"/>
  <c r="AG133"/>
  <c r="AF133"/>
  <c r="AE133"/>
  <c r="AD133"/>
  <c r="AC133"/>
  <c r="AB133"/>
  <c r="AA133"/>
  <c r="Z133"/>
  <c r="Y133"/>
  <c r="X133"/>
  <c r="W133"/>
  <c r="V133"/>
  <c r="U133"/>
  <c r="T133"/>
  <c r="S133"/>
  <c r="R133"/>
  <c r="Q133"/>
  <c r="P133"/>
  <c r="O133"/>
  <c r="N133"/>
  <c r="M133"/>
  <c r="L133"/>
  <c r="K133"/>
  <c r="J133"/>
  <c r="I133"/>
  <c r="H133"/>
  <c r="G133"/>
  <c r="F133"/>
  <c r="E133"/>
  <c r="D133"/>
  <c r="C133"/>
  <c r="B133"/>
  <c r="CC132"/>
  <c r="CB132"/>
  <c r="CA132"/>
  <c r="BZ132"/>
  <c r="BY132"/>
  <c r="BX132"/>
  <c r="BW132"/>
  <c r="BV132"/>
  <c r="BU132"/>
  <c r="BT132"/>
  <c r="BS132"/>
  <c r="BR132"/>
  <c r="BQ132"/>
  <c r="BP132"/>
  <c r="BO132"/>
  <c r="BN132"/>
  <c r="BM132"/>
  <c r="BL132"/>
  <c r="BK132"/>
  <c r="BJ132"/>
  <c r="BI132"/>
  <c r="BH132"/>
  <c r="BG132"/>
  <c r="BF132"/>
  <c r="BE132"/>
  <c r="BD132"/>
  <c r="BC132"/>
  <c r="BB132"/>
  <c r="BA132"/>
  <c r="AZ132"/>
  <c r="AY132"/>
  <c r="AX132"/>
  <c r="AW132"/>
  <c r="AV132"/>
  <c r="AU132"/>
  <c r="AT132"/>
  <c r="AS132"/>
  <c r="AR132"/>
  <c r="AQ132"/>
  <c r="AP132"/>
  <c r="AO132"/>
  <c r="AN132"/>
  <c r="AM132"/>
  <c r="AL132"/>
  <c r="AK132"/>
  <c r="AJ132"/>
  <c r="AI132"/>
  <c r="AH132"/>
  <c r="AG132"/>
  <c r="AF132"/>
  <c r="AE132"/>
  <c r="AD132"/>
  <c r="AC132"/>
  <c r="AB132"/>
  <c r="AA132"/>
  <c r="Z132"/>
  <c r="Y132"/>
  <c r="X132"/>
  <c r="W132"/>
  <c r="V132"/>
  <c r="U132"/>
  <c r="T132"/>
  <c r="S132"/>
  <c r="R132"/>
  <c r="Q132"/>
  <c r="P132"/>
  <c r="O132"/>
  <c r="N132"/>
  <c r="M132"/>
  <c r="L132"/>
  <c r="K132"/>
  <c r="J132"/>
  <c r="I132"/>
  <c r="H132"/>
  <c r="G132"/>
  <c r="F132"/>
  <c r="E132"/>
  <c r="D132"/>
  <c r="C132"/>
  <c r="B132"/>
  <c r="CC131"/>
  <c r="CB131"/>
  <c r="CA131"/>
  <c r="BZ131"/>
  <c r="BY131"/>
  <c r="BX131"/>
  <c r="BW131"/>
  <c r="BV131"/>
  <c r="BU131"/>
  <c r="BT131"/>
  <c r="BS131"/>
  <c r="BR131"/>
  <c r="BQ131"/>
  <c r="BP131"/>
  <c r="BO131"/>
  <c r="BN131"/>
  <c r="BM131"/>
  <c r="BL131"/>
  <c r="BK131"/>
  <c r="BJ131"/>
  <c r="BI131"/>
  <c r="BH131"/>
  <c r="BG131"/>
  <c r="BF131"/>
  <c r="BE131"/>
  <c r="BD131"/>
  <c r="BC131"/>
  <c r="BB131"/>
  <c r="BA131"/>
  <c r="AZ131"/>
  <c r="AY131"/>
  <c r="AX131"/>
  <c r="AW131"/>
  <c r="AV131"/>
  <c r="AU131"/>
  <c r="AT131"/>
  <c r="AS131"/>
  <c r="AR131"/>
  <c r="AQ131"/>
  <c r="AP131"/>
  <c r="AO131"/>
  <c r="AN131"/>
  <c r="AM131"/>
  <c r="AL131"/>
  <c r="AK131"/>
  <c r="AJ131"/>
  <c r="AI131"/>
  <c r="AH131"/>
  <c r="AG131"/>
  <c r="AF131"/>
  <c r="AE131"/>
  <c r="AD131"/>
  <c r="AC131"/>
  <c r="AB131"/>
  <c r="AA131"/>
  <c r="Z131"/>
  <c r="Y131"/>
  <c r="X131"/>
  <c r="W131"/>
  <c r="V131"/>
  <c r="U131"/>
  <c r="T131"/>
  <c r="S131"/>
  <c r="R131"/>
  <c r="Q131"/>
  <c r="P131"/>
  <c r="O131"/>
  <c r="N131"/>
  <c r="M131"/>
  <c r="L131"/>
  <c r="K131"/>
  <c r="J131"/>
  <c r="I131"/>
  <c r="H131"/>
  <c r="G131"/>
  <c r="F131"/>
  <c r="E131"/>
  <c r="D131"/>
  <c r="C131"/>
  <c r="B131"/>
  <c r="CC130"/>
  <c r="CB130"/>
  <c r="CA130"/>
  <c r="BZ130"/>
  <c r="BY130"/>
  <c r="BX130"/>
  <c r="BW130"/>
  <c r="BV130"/>
  <c r="BU130"/>
  <c r="BT130"/>
  <c r="BS130"/>
  <c r="BR130"/>
  <c r="BQ130"/>
  <c r="BP130"/>
  <c r="BO130"/>
  <c r="BN130"/>
  <c r="BM130"/>
  <c r="BL130"/>
  <c r="BK130"/>
  <c r="BJ130"/>
  <c r="BI130"/>
  <c r="BH130"/>
  <c r="BG130"/>
  <c r="BF130"/>
  <c r="BE130"/>
  <c r="BD130"/>
  <c r="BC130"/>
  <c r="BB130"/>
  <c r="BA130"/>
  <c r="AZ130"/>
  <c r="AY130"/>
  <c r="AX130"/>
  <c r="AW130"/>
  <c r="AV130"/>
  <c r="AU130"/>
  <c r="AT130"/>
  <c r="AS130"/>
  <c r="AR130"/>
  <c r="AQ130"/>
  <c r="AP130"/>
  <c r="AO130"/>
  <c r="AN130"/>
  <c r="AM130"/>
  <c r="AL130"/>
  <c r="AK130"/>
  <c r="AJ130"/>
  <c r="AI130"/>
  <c r="AH130"/>
  <c r="AG130"/>
  <c r="AF130"/>
  <c r="AE130"/>
  <c r="AD130"/>
  <c r="AC130"/>
  <c r="AB130"/>
  <c r="AA130"/>
  <c r="Z130"/>
  <c r="Y130"/>
  <c r="X130"/>
  <c r="W130"/>
  <c r="V130"/>
  <c r="U130"/>
  <c r="T130"/>
  <c r="S130"/>
  <c r="R130"/>
  <c r="Q130"/>
  <c r="P130"/>
  <c r="O130"/>
  <c r="N130"/>
  <c r="M130"/>
  <c r="L130"/>
  <c r="K130"/>
  <c r="J130"/>
  <c r="I130"/>
  <c r="H130"/>
  <c r="G130"/>
  <c r="F130"/>
  <c r="E130"/>
  <c r="D130"/>
  <c r="C130"/>
  <c r="B130"/>
  <c r="CC129"/>
  <c r="CB129"/>
  <c r="CA129"/>
  <c r="BZ129"/>
  <c r="BY129"/>
  <c r="BX129"/>
  <c r="BW129"/>
  <c r="BV129"/>
  <c r="BU129"/>
  <c r="BT129"/>
  <c r="BS129"/>
  <c r="BR129"/>
  <c r="BQ129"/>
  <c r="BP129"/>
  <c r="BO129"/>
  <c r="BN129"/>
  <c r="BM129"/>
  <c r="BL129"/>
  <c r="BK129"/>
  <c r="BJ129"/>
  <c r="BI129"/>
  <c r="BH129"/>
  <c r="BG129"/>
  <c r="BF129"/>
  <c r="BE129"/>
  <c r="BD129"/>
  <c r="BC129"/>
  <c r="BB129"/>
  <c r="BA129"/>
  <c r="AZ129"/>
  <c r="AY129"/>
  <c r="AX129"/>
  <c r="AW129"/>
  <c r="AV129"/>
  <c r="AU129"/>
  <c r="AT129"/>
  <c r="AS129"/>
  <c r="AR129"/>
  <c r="AQ129"/>
  <c r="AP129"/>
  <c r="AO129"/>
  <c r="AN129"/>
  <c r="AM129"/>
  <c r="AL129"/>
  <c r="AK129"/>
  <c r="AJ129"/>
  <c r="AI129"/>
  <c r="AH129"/>
  <c r="AG129"/>
  <c r="AF129"/>
  <c r="AE129"/>
  <c r="AD129"/>
  <c r="AC129"/>
  <c r="AB129"/>
  <c r="AA129"/>
  <c r="Z129"/>
  <c r="Y129"/>
  <c r="X129"/>
  <c r="W129"/>
  <c r="V129"/>
  <c r="U129"/>
  <c r="T129"/>
  <c r="S129"/>
  <c r="R129"/>
  <c r="Q129"/>
  <c r="P129"/>
  <c r="O129"/>
  <c r="N129"/>
  <c r="M129"/>
  <c r="L129"/>
  <c r="K129"/>
  <c r="J129"/>
  <c r="I129"/>
  <c r="H129"/>
  <c r="G129"/>
  <c r="F129"/>
  <c r="E129"/>
  <c r="D129"/>
  <c r="C129"/>
  <c r="B129"/>
  <c r="CC128"/>
  <c r="CB128"/>
  <c r="CA128"/>
  <c r="BZ128"/>
  <c r="BY128"/>
  <c r="BX128"/>
  <c r="BW128"/>
  <c r="BV128"/>
  <c r="BU128"/>
  <c r="BT128"/>
  <c r="BS128"/>
  <c r="BR128"/>
  <c r="BQ128"/>
  <c r="BP128"/>
  <c r="BO128"/>
  <c r="BN128"/>
  <c r="BM128"/>
  <c r="BL128"/>
  <c r="BK128"/>
  <c r="BJ128"/>
  <c r="BI128"/>
  <c r="BH128"/>
  <c r="BG128"/>
  <c r="BF128"/>
  <c r="BE128"/>
  <c r="BD128"/>
  <c r="BC128"/>
  <c r="BB128"/>
  <c r="BA128"/>
  <c r="AZ128"/>
  <c r="AY128"/>
  <c r="AX128"/>
  <c r="AW128"/>
  <c r="AV128"/>
  <c r="AU128"/>
  <c r="AT128"/>
  <c r="AS128"/>
  <c r="AR128"/>
  <c r="AQ128"/>
  <c r="AP128"/>
  <c r="AO128"/>
  <c r="AN128"/>
  <c r="AM128"/>
  <c r="AL128"/>
  <c r="AK128"/>
  <c r="AJ128"/>
  <c r="AI128"/>
  <c r="AH128"/>
  <c r="AG128"/>
  <c r="AF128"/>
  <c r="AE128"/>
  <c r="AD128"/>
  <c r="AC128"/>
  <c r="AB128"/>
  <c r="AA128"/>
  <c r="Z128"/>
  <c r="Y128"/>
  <c r="X128"/>
  <c r="W128"/>
  <c r="V128"/>
  <c r="U128"/>
  <c r="T128"/>
  <c r="S128"/>
  <c r="R128"/>
  <c r="Q128"/>
  <c r="P128"/>
  <c r="O128"/>
  <c r="N128"/>
  <c r="M128"/>
  <c r="L128"/>
  <c r="K128"/>
  <c r="J128"/>
  <c r="I128"/>
  <c r="H128"/>
  <c r="G128"/>
  <c r="F128"/>
  <c r="E128"/>
  <c r="D128"/>
  <c r="C128"/>
  <c r="B128"/>
  <c r="CC127"/>
  <c r="CB127"/>
  <c r="CA127"/>
  <c r="BZ127"/>
  <c r="BY127"/>
  <c r="BX127"/>
  <c r="BW127"/>
  <c r="BV127"/>
  <c r="BU127"/>
  <c r="BT127"/>
  <c r="BS127"/>
  <c r="BR127"/>
  <c r="BQ127"/>
  <c r="BP127"/>
  <c r="BO127"/>
  <c r="BN127"/>
  <c r="BM127"/>
  <c r="BL127"/>
  <c r="BK127"/>
  <c r="BJ127"/>
  <c r="BI127"/>
  <c r="BH127"/>
  <c r="BG127"/>
  <c r="BF127"/>
  <c r="BE127"/>
  <c r="BD127"/>
  <c r="BC127"/>
  <c r="BB127"/>
  <c r="BA127"/>
  <c r="AZ127"/>
  <c r="AY127"/>
  <c r="AX127"/>
  <c r="AW127"/>
  <c r="AV127"/>
  <c r="AU127"/>
  <c r="AT127"/>
  <c r="AS127"/>
  <c r="AR127"/>
  <c r="AQ127"/>
  <c r="AP127"/>
  <c r="AO127"/>
  <c r="AN127"/>
  <c r="AM127"/>
  <c r="AL127"/>
  <c r="AK127"/>
  <c r="AJ127"/>
  <c r="AI127"/>
  <c r="AH127"/>
  <c r="AG127"/>
  <c r="AF127"/>
  <c r="AE127"/>
  <c r="AD127"/>
  <c r="AC127"/>
  <c r="AB127"/>
  <c r="AA127"/>
  <c r="Z127"/>
  <c r="Y127"/>
  <c r="X127"/>
  <c r="W127"/>
  <c r="V127"/>
  <c r="U127"/>
  <c r="T127"/>
  <c r="S127"/>
  <c r="R127"/>
  <c r="Q127"/>
  <c r="P127"/>
  <c r="O127"/>
  <c r="N127"/>
  <c r="M127"/>
  <c r="L127"/>
  <c r="K127"/>
  <c r="J127"/>
  <c r="I127"/>
  <c r="H127"/>
  <c r="G127"/>
  <c r="F127"/>
  <c r="E127"/>
  <c r="D127"/>
  <c r="C127"/>
  <c r="B127"/>
  <c r="CC126"/>
  <c r="CB126"/>
  <c r="CA126"/>
  <c r="BZ126"/>
  <c r="BY126"/>
  <c r="BX126"/>
  <c r="BW126"/>
  <c r="BV126"/>
  <c r="BU126"/>
  <c r="BT126"/>
  <c r="BS126"/>
  <c r="BR126"/>
  <c r="BQ126"/>
  <c r="BP126"/>
  <c r="BO126"/>
  <c r="BN126"/>
  <c r="BM126"/>
  <c r="BL126"/>
  <c r="BK126"/>
  <c r="BJ126"/>
  <c r="BI126"/>
  <c r="BH126"/>
  <c r="BG126"/>
  <c r="BF126"/>
  <c r="BE126"/>
  <c r="BD126"/>
  <c r="BC126"/>
  <c r="BB126"/>
  <c r="BA126"/>
  <c r="AZ126"/>
  <c r="AY126"/>
  <c r="AX126"/>
  <c r="AW126"/>
  <c r="AV126"/>
  <c r="AU126"/>
  <c r="AT126"/>
  <c r="AS126"/>
  <c r="AR126"/>
  <c r="AQ126"/>
  <c r="AP126"/>
  <c r="AO126"/>
  <c r="AN126"/>
  <c r="AM126"/>
  <c r="AL126"/>
  <c r="AK126"/>
  <c r="AJ126"/>
  <c r="AI126"/>
  <c r="AH126"/>
  <c r="AG126"/>
  <c r="AF126"/>
  <c r="AE126"/>
  <c r="AD126"/>
  <c r="AC126"/>
  <c r="AB126"/>
  <c r="AA126"/>
  <c r="Z126"/>
  <c r="Y126"/>
  <c r="X126"/>
  <c r="W126"/>
  <c r="V126"/>
  <c r="U126"/>
  <c r="T126"/>
  <c r="S126"/>
  <c r="R126"/>
  <c r="Q126"/>
  <c r="P126"/>
  <c r="O126"/>
  <c r="N126"/>
  <c r="M126"/>
  <c r="L126"/>
  <c r="K126"/>
  <c r="J126"/>
  <c r="I126"/>
  <c r="H126"/>
  <c r="G126"/>
  <c r="F126"/>
  <c r="E126"/>
  <c r="D126"/>
  <c r="C126"/>
  <c r="B126"/>
  <c r="CC125"/>
  <c r="CB125"/>
  <c r="CA125"/>
  <c r="BZ125"/>
  <c r="BY125"/>
  <c r="BX125"/>
  <c r="BW125"/>
  <c r="BV125"/>
  <c r="BU125"/>
  <c r="BT125"/>
  <c r="BS125"/>
  <c r="BR125"/>
  <c r="BQ125"/>
  <c r="BP125"/>
  <c r="BO125"/>
  <c r="BN125"/>
  <c r="BM125"/>
  <c r="BL125"/>
  <c r="BK125"/>
  <c r="BJ125"/>
  <c r="BI125"/>
  <c r="BH125"/>
  <c r="BG125"/>
  <c r="BF125"/>
  <c r="BE125"/>
  <c r="BD125"/>
  <c r="BC125"/>
  <c r="BB125"/>
  <c r="BA125"/>
  <c r="AZ125"/>
  <c r="AY125"/>
  <c r="AX125"/>
  <c r="AW125"/>
  <c r="AV125"/>
  <c r="AU125"/>
  <c r="AT125"/>
  <c r="AS125"/>
  <c r="AR125"/>
  <c r="AQ125"/>
  <c r="AP125"/>
  <c r="AO125"/>
  <c r="AN125"/>
  <c r="AM125"/>
  <c r="AL125"/>
  <c r="AK125"/>
  <c r="AJ125"/>
  <c r="AI125"/>
  <c r="AH125"/>
  <c r="AG125"/>
  <c r="AF125"/>
  <c r="AE125"/>
  <c r="AD125"/>
  <c r="AC125"/>
  <c r="AB125"/>
  <c r="AA125"/>
  <c r="Z125"/>
  <c r="Y125"/>
  <c r="X125"/>
  <c r="W125"/>
  <c r="V125"/>
  <c r="U125"/>
  <c r="T125"/>
  <c r="S125"/>
  <c r="R125"/>
  <c r="Q125"/>
  <c r="P125"/>
  <c r="O125"/>
  <c r="N125"/>
  <c r="M125"/>
  <c r="L125"/>
  <c r="K125"/>
  <c r="J125"/>
  <c r="I125"/>
  <c r="H125"/>
  <c r="G125"/>
  <c r="F125"/>
  <c r="E125"/>
  <c r="D125"/>
  <c r="C125"/>
  <c r="B125"/>
  <c r="CC124"/>
  <c r="CB124"/>
  <c r="CA124"/>
  <c r="BZ124"/>
  <c r="BY124"/>
  <c r="BX124"/>
  <c r="BW124"/>
  <c r="BV124"/>
  <c r="BU124"/>
  <c r="BT124"/>
  <c r="BS124"/>
  <c r="BR124"/>
  <c r="BQ124"/>
  <c r="BP124"/>
  <c r="BO124"/>
  <c r="BN124"/>
  <c r="BM124"/>
  <c r="BL124"/>
  <c r="BK124"/>
  <c r="BJ124"/>
  <c r="BI124"/>
  <c r="BH124"/>
  <c r="BG124"/>
  <c r="BF124"/>
  <c r="BE124"/>
  <c r="BD124"/>
  <c r="BC124"/>
  <c r="BB124"/>
  <c r="BA124"/>
  <c r="AZ124"/>
  <c r="AY124"/>
  <c r="AX124"/>
  <c r="AW124"/>
  <c r="AV124"/>
  <c r="AU124"/>
  <c r="AT124"/>
  <c r="AS124"/>
  <c r="AR124"/>
  <c r="AQ124"/>
  <c r="AP124"/>
  <c r="AO124"/>
  <c r="AN124"/>
  <c r="AM124"/>
  <c r="AL124"/>
  <c r="AK124"/>
  <c r="AJ124"/>
  <c r="AI124"/>
  <c r="AH124"/>
  <c r="AG124"/>
  <c r="AF124"/>
  <c r="AE124"/>
  <c r="AD124"/>
  <c r="AC124"/>
  <c r="AB124"/>
  <c r="AA124"/>
  <c r="Z124"/>
  <c r="Y124"/>
  <c r="X124"/>
  <c r="W124"/>
  <c r="V124"/>
  <c r="U124"/>
  <c r="T124"/>
  <c r="S124"/>
  <c r="R124"/>
  <c r="Q124"/>
  <c r="P124"/>
  <c r="O124"/>
  <c r="N124"/>
  <c r="M124"/>
  <c r="L124"/>
  <c r="K124"/>
  <c r="J124"/>
  <c r="I124"/>
  <c r="H124"/>
  <c r="G124"/>
  <c r="F124"/>
  <c r="E124"/>
  <c r="D124"/>
  <c r="C124"/>
  <c r="B124"/>
  <c r="CC123"/>
  <c r="CB123"/>
  <c r="CA123"/>
  <c r="BZ123"/>
  <c r="BY123"/>
  <c r="BX123"/>
  <c r="BW123"/>
  <c r="BV123"/>
  <c r="BU123"/>
  <c r="BT123"/>
  <c r="BS123"/>
  <c r="BR123"/>
  <c r="BQ123"/>
  <c r="BP123"/>
  <c r="BO123"/>
  <c r="BN123"/>
  <c r="BM123"/>
  <c r="BL123"/>
  <c r="BK123"/>
  <c r="BJ123"/>
  <c r="BI123"/>
  <c r="BH123"/>
  <c r="BG123"/>
  <c r="BF123"/>
  <c r="BE123"/>
  <c r="BD123"/>
  <c r="BC123"/>
  <c r="BB123"/>
  <c r="BA123"/>
  <c r="AZ123"/>
  <c r="AY123"/>
  <c r="AX123"/>
  <c r="AW123"/>
  <c r="AV123"/>
  <c r="AU123"/>
  <c r="AT123"/>
  <c r="AS123"/>
  <c r="AR123"/>
  <c r="AQ123"/>
  <c r="AP123"/>
  <c r="AO123"/>
  <c r="AN123"/>
  <c r="AM123"/>
  <c r="AL123"/>
  <c r="AK123"/>
  <c r="AJ123"/>
  <c r="AI123"/>
  <c r="AH123"/>
  <c r="AG123"/>
  <c r="AF123"/>
  <c r="AE123"/>
  <c r="AD123"/>
  <c r="AC123"/>
  <c r="AB123"/>
  <c r="AA123"/>
  <c r="Z123"/>
  <c r="Y123"/>
  <c r="X123"/>
  <c r="W123"/>
  <c r="V123"/>
  <c r="U123"/>
  <c r="T123"/>
  <c r="S123"/>
  <c r="R123"/>
  <c r="Q123"/>
  <c r="P123"/>
  <c r="O123"/>
  <c r="N123"/>
  <c r="M123"/>
  <c r="L123"/>
  <c r="K123"/>
  <c r="J123"/>
  <c r="I123"/>
  <c r="H123"/>
  <c r="G123"/>
  <c r="F123"/>
  <c r="E123"/>
  <c r="D123"/>
  <c r="C123"/>
  <c r="B123"/>
  <c r="CC122"/>
  <c r="CB122"/>
  <c r="CA122"/>
  <c r="BZ122"/>
  <c r="BY122"/>
  <c r="BX122"/>
  <c r="BW122"/>
  <c r="BV122"/>
  <c r="BU122"/>
  <c r="BT122"/>
  <c r="BS122"/>
  <c r="BR122"/>
  <c r="BQ122"/>
  <c r="BP122"/>
  <c r="BO122"/>
  <c r="BN122"/>
  <c r="BM122"/>
  <c r="BL122"/>
  <c r="BK122"/>
  <c r="BJ122"/>
  <c r="BI122"/>
  <c r="BH122"/>
  <c r="BG122"/>
  <c r="BF122"/>
  <c r="BE122"/>
  <c r="BD122"/>
  <c r="BC122"/>
  <c r="BB122"/>
  <c r="BA122"/>
  <c r="AZ122"/>
  <c r="AY122"/>
  <c r="AX122"/>
  <c r="AW122"/>
  <c r="AV122"/>
  <c r="AU122"/>
  <c r="AT122"/>
  <c r="AS122"/>
  <c r="AR122"/>
  <c r="AQ122"/>
  <c r="AP122"/>
  <c r="AO122"/>
  <c r="AN122"/>
  <c r="AM122"/>
  <c r="AL122"/>
  <c r="AK122"/>
  <c r="AJ122"/>
  <c r="AI122"/>
  <c r="AH122"/>
  <c r="AG122"/>
  <c r="AF122"/>
  <c r="AE122"/>
  <c r="AD122"/>
  <c r="AC122"/>
  <c r="AB122"/>
  <c r="AA122"/>
  <c r="Z122"/>
  <c r="Y122"/>
  <c r="X122"/>
  <c r="W122"/>
  <c r="V122"/>
  <c r="U122"/>
  <c r="T122"/>
  <c r="S122"/>
  <c r="R122"/>
  <c r="Q122"/>
  <c r="P122"/>
  <c r="O122"/>
  <c r="N122"/>
  <c r="M122"/>
  <c r="L122"/>
  <c r="K122"/>
  <c r="J122"/>
  <c r="I122"/>
  <c r="H122"/>
  <c r="G122"/>
  <c r="F122"/>
  <c r="E122"/>
  <c r="D122"/>
  <c r="C122"/>
  <c r="B122"/>
  <c r="CC121"/>
  <c r="CB121"/>
  <c r="CA121"/>
  <c r="BZ121"/>
  <c r="BY121"/>
  <c r="BX121"/>
  <c r="BW121"/>
  <c r="BV121"/>
  <c r="BU121"/>
  <c r="BT121"/>
  <c r="BS121"/>
  <c r="BR121"/>
  <c r="BQ121"/>
  <c r="BP121"/>
  <c r="BO121"/>
  <c r="BN121"/>
  <c r="BM121"/>
  <c r="BL121"/>
  <c r="BK121"/>
  <c r="BJ121"/>
  <c r="BI121"/>
  <c r="BH121"/>
  <c r="BG121"/>
  <c r="BF121"/>
  <c r="BE121"/>
  <c r="BD121"/>
  <c r="BC121"/>
  <c r="BB121"/>
  <c r="BA121"/>
  <c r="AZ121"/>
  <c r="AY121"/>
  <c r="AX121"/>
  <c r="AW121"/>
  <c r="AV121"/>
  <c r="AU121"/>
  <c r="AT121"/>
  <c r="AS121"/>
  <c r="AR121"/>
  <c r="AQ121"/>
  <c r="AP121"/>
  <c r="AO121"/>
  <c r="AN121"/>
  <c r="AM121"/>
  <c r="AL121"/>
  <c r="AK121"/>
  <c r="AJ121"/>
  <c r="AI121"/>
  <c r="AH121"/>
  <c r="AG121"/>
  <c r="AF121"/>
  <c r="AE121"/>
  <c r="AD121"/>
  <c r="AC121"/>
  <c r="AB121"/>
  <c r="AA121"/>
  <c r="Z121"/>
  <c r="Y121"/>
  <c r="X121"/>
  <c r="W121"/>
  <c r="V121"/>
  <c r="U121"/>
  <c r="T121"/>
  <c r="S121"/>
  <c r="R121"/>
  <c r="Q121"/>
  <c r="P121"/>
  <c r="O121"/>
  <c r="N121"/>
  <c r="M121"/>
  <c r="L121"/>
  <c r="K121"/>
  <c r="J121"/>
  <c r="I121"/>
  <c r="H121"/>
  <c r="G121"/>
  <c r="F121"/>
  <c r="E121"/>
  <c r="D121"/>
  <c r="C121"/>
  <c r="B121"/>
  <c r="CC120"/>
  <c r="CB120"/>
  <c r="CA120"/>
  <c r="BZ120"/>
  <c r="BY120"/>
  <c r="BX120"/>
  <c r="BW120"/>
  <c r="BV120"/>
  <c r="BU120"/>
  <c r="BT120"/>
  <c r="BS120"/>
  <c r="BR120"/>
  <c r="BQ120"/>
  <c r="BP120"/>
  <c r="BO120"/>
  <c r="BN120"/>
  <c r="BM120"/>
  <c r="BL120"/>
  <c r="BK120"/>
  <c r="BJ120"/>
  <c r="BI120"/>
  <c r="BH120"/>
  <c r="BG120"/>
  <c r="BF120"/>
  <c r="BE120"/>
  <c r="BD120"/>
  <c r="BC120"/>
  <c r="BB120"/>
  <c r="BA120"/>
  <c r="AZ120"/>
  <c r="AY120"/>
  <c r="AX120"/>
  <c r="AW120"/>
  <c r="AV120"/>
  <c r="AU120"/>
  <c r="AT120"/>
  <c r="AS120"/>
  <c r="AR120"/>
  <c r="AQ120"/>
  <c r="AP120"/>
  <c r="AO120"/>
  <c r="AN120"/>
  <c r="AM120"/>
  <c r="AL120"/>
  <c r="AK120"/>
  <c r="AJ120"/>
  <c r="AI120"/>
  <c r="AH120"/>
  <c r="AG120"/>
  <c r="AF120"/>
  <c r="AE120"/>
  <c r="AD120"/>
  <c r="AC120"/>
  <c r="AB120"/>
  <c r="AA120"/>
  <c r="Z120"/>
  <c r="Y120"/>
  <c r="X120"/>
  <c r="W120"/>
  <c r="V120"/>
  <c r="U120"/>
  <c r="T120"/>
  <c r="S120"/>
  <c r="R120"/>
  <c r="Q120"/>
  <c r="P120"/>
  <c r="O120"/>
  <c r="N120"/>
  <c r="M120"/>
  <c r="L120"/>
  <c r="K120"/>
  <c r="J120"/>
  <c r="I120"/>
  <c r="H120"/>
  <c r="G120"/>
  <c r="F120"/>
  <c r="E120"/>
  <c r="D120"/>
  <c r="C120"/>
  <c r="B120"/>
  <c r="CC119"/>
  <c r="CB119"/>
  <c r="CA119"/>
  <c r="BZ119"/>
  <c r="BY119"/>
  <c r="BX119"/>
  <c r="BW119"/>
  <c r="BV119"/>
  <c r="BU119"/>
  <c r="BT119"/>
  <c r="BS119"/>
  <c r="BR119"/>
  <c r="BQ119"/>
  <c r="BP119"/>
  <c r="BO119"/>
  <c r="BN119"/>
  <c r="BM119"/>
  <c r="BL119"/>
  <c r="BK119"/>
  <c r="BJ119"/>
  <c r="BI119"/>
  <c r="BH119"/>
  <c r="BG119"/>
  <c r="BF119"/>
  <c r="BE119"/>
  <c r="BD119"/>
  <c r="BC119"/>
  <c r="BB119"/>
  <c r="BA119"/>
  <c r="AZ119"/>
  <c r="AY119"/>
  <c r="AX119"/>
  <c r="AW119"/>
  <c r="AV119"/>
  <c r="AU119"/>
  <c r="AT119"/>
  <c r="AS119"/>
  <c r="AR119"/>
  <c r="AQ119"/>
  <c r="AP119"/>
  <c r="AO119"/>
  <c r="AN119"/>
  <c r="AM119"/>
  <c r="AL119"/>
  <c r="AK119"/>
  <c r="AJ119"/>
  <c r="AI119"/>
  <c r="AH119"/>
  <c r="AG119"/>
  <c r="AF119"/>
  <c r="AE119"/>
  <c r="AD119"/>
  <c r="AC119"/>
  <c r="AB119"/>
  <c r="AA119"/>
  <c r="Z119"/>
  <c r="Y119"/>
  <c r="X119"/>
  <c r="W119"/>
  <c r="V119"/>
  <c r="U119"/>
  <c r="T119"/>
  <c r="S119"/>
  <c r="R119"/>
  <c r="Q119"/>
  <c r="P119"/>
  <c r="O119"/>
  <c r="N119"/>
  <c r="M119"/>
  <c r="L119"/>
  <c r="K119"/>
  <c r="J119"/>
  <c r="I119"/>
  <c r="H119"/>
  <c r="G119"/>
  <c r="F119"/>
  <c r="E119"/>
  <c r="D119"/>
  <c r="C119"/>
  <c r="B119"/>
  <c r="CC118"/>
  <c r="CB118"/>
  <c r="CA118"/>
  <c r="BZ118"/>
  <c r="BY118"/>
  <c r="BX118"/>
  <c r="BW118"/>
  <c r="BV118"/>
  <c r="BU118"/>
  <c r="BT118"/>
  <c r="BS118"/>
  <c r="BR118"/>
  <c r="BQ118"/>
  <c r="BP118"/>
  <c r="BO118"/>
  <c r="BN118"/>
  <c r="BM118"/>
  <c r="BL118"/>
  <c r="BK118"/>
  <c r="BJ118"/>
  <c r="BI118"/>
  <c r="BH118"/>
  <c r="BG118"/>
  <c r="BF118"/>
  <c r="BE118"/>
  <c r="BD118"/>
  <c r="BC118"/>
  <c r="BB118"/>
  <c r="BA118"/>
  <c r="AZ118"/>
  <c r="AY118"/>
  <c r="AX118"/>
  <c r="AW118"/>
  <c r="AV118"/>
  <c r="AU118"/>
  <c r="AT118"/>
  <c r="AS118"/>
  <c r="AR118"/>
  <c r="AQ118"/>
  <c r="AP118"/>
  <c r="AO118"/>
  <c r="AN118"/>
  <c r="AM118"/>
  <c r="AL118"/>
  <c r="AK118"/>
  <c r="AJ118"/>
  <c r="AI118"/>
  <c r="AH118"/>
  <c r="AG118"/>
  <c r="AF118"/>
  <c r="AE118"/>
  <c r="AD118"/>
  <c r="AC118"/>
  <c r="AB118"/>
  <c r="AA118"/>
  <c r="Z118"/>
  <c r="Y118"/>
  <c r="X118"/>
  <c r="W118"/>
  <c r="V118"/>
  <c r="U118"/>
  <c r="T118"/>
  <c r="S118"/>
  <c r="R118"/>
  <c r="Q118"/>
  <c r="P118"/>
  <c r="O118"/>
  <c r="N118"/>
  <c r="M118"/>
  <c r="L118"/>
  <c r="K118"/>
  <c r="J118"/>
  <c r="I118"/>
  <c r="H118"/>
  <c r="G118"/>
  <c r="F118"/>
  <c r="E118"/>
  <c r="D118"/>
  <c r="C118"/>
  <c r="B118"/>
  <c r="CC117"/>
  <c r="CB117"/>
  <c r="CA117"/>
  <c r="BZ117"/>
  <c r="BY117"/>
  <c r="BX117"/>
  <c r="BW117"/>
  <c r="BV117"/>
  <c r="BU117"/>
  <c r="BT117"/>
  <c r="BS117"/>
  <c r="BR117"/>
  <c r="BQ117"/>
  <c r="BP117"/>
  <c r="BO117"/>
  <c r="BN117"/>
  <c r="BM117"/>
  <c r="BL117"/>
  <c r="BK117"/>
  <c r="BJ117"/>
  <c r="BI117"/>
  <c r="BH117"/>
  <c r="BG117"/>
  <c r="BF117"/>
  <c r="BE117"/>
  <c r="BD117"/>
  <c r="BC117"/>
  <c r="BB117"/>
  <c r="BA117"/>
  <c r="AZ117"/>
  <c r="AY117"/>
  <c r="AX117"/>
  <c r="AW117"/>
  <c r="AV117"/>
  <c r="AU117"/>
  <c r="AT117"/>
  <c r="AS117"/>
  <c r="AR117"/>
  <c r="AQ117"/>
  <c r="AP117"/>
  <c r="AO117"/>
  <c r="AN117"/>
  <c r="AM117"/>
  <c r="AL117"/>
  <c r="AK117"/>
  <c r="AJ117"/>
  <c r="AI117"/>
  <c r="AH117"/>
  <c r="AG117"/>
  <c r="AF117"/>
  <c r="AE117"/>
  <c r="AD117"/>
  <c r="AC117"/>
  <c r="AB117"/>
  <c r="AA117"/>
  <c r="Z117"/>
  <c r="Y117"/>
  <c r="X117"/>
  <c r="W117"/>
  <c r="V117"/>
  <c r="U117"/>
  <c r="T117"/>
  <c r="S117"/>
  <c r="R117"/>
  <c r="Q117"/>
  <c r="P117"/>
  <c r="O117"/>
  <c r="N117"/>
  <c r="M117"/>
  <c r="L117"/>
  <c r="K117"/>
  <c r="J117"/>
  <c r="I117"/>
  <c r="H117"/>
  <c r="G117"/>
  <c r="F117"/>
  <c r="E117"/>
  <c r="D117"/>
  <c r="C117"/>
  <c r="B117"/>
  <c r="CC116"/>
  <c r="CB116"/>
  <c r="CA116"/>
  <c r="BZ116"/>
  <c r="BY116"/>
  <c r="BX116"/>
  <c r="BW116"/>
  <c r="BV116"/>
  <c r="BU116"/>
  <c r="BT116"/>
  <c r="BS116"/>
  <c r="BR116"/>
  <c r="BQ116"/>
  <c r="BP116"/>
  <c r="BO116"/>
  <c r="BN116"/>
  <c r="BM116"/>
  <c r="BL116"/>
  <c r="BK116"/>
  <c r="BJ116"/>
  <c r="BI116"/>
  <c r="BH116"/>
  <c r="BG116"/>
  <c r="BF116"/>
  <c r="BE116"/>
  <c r="BD116"/>
  <c r="BC116"/>
  <c r="BB116"/>
  <c r="BA116"/>
  <c r="AZ116"/>
  <c r="AY116"/>
  <c r="AX116"/>
  <c r="AW116"/>
  <c r="AV116"/>
  <c r="AU116"/>
  <c r="AT116"/>
  <c r="AS116"/>
  <c r="AR116"/>
  <c r="AQ116"/>
  <c r="AP116"/>
  <c r="AO116"/>
  <c r="AN116"/>
  <c r="AM116"/>
  <c r="AL116"/>
  <c r="AK116"/>
  <c r="AJ116"/>
  <c r="AI116"/>
  <c r="AH116"/>
  <c r="AG116"/>
  <c r="AF116"/>
  <c r="AE116"/>
  <c r="AD116"/>
  <c r="AC116"/>
  <c r="AB116"/>
  <c r="AA116"/>
  <c r="Z116"/>
  <c r="Y116"/>
  <c r="X116"/>
  <c r="W116"/>
  <c r="V116"/>
  <c r="U116"/>
  <c r="T116"/>
  <c r="S116"/>
  <c r="R116"/>
  <c r="Q116"/>
  <c r="P116"/>
  <c r="O116"/>
  <c r="N116"/>
  <c r="M116"/>
  <c r="L116"/>
  <c r="K116"/>
  <c r="J116"/>
  <c r="I116"/>
  <c r="H116"/>
  <c r="G116"/>
  <c r="F116"/>
  <c r="E116"/>
  <c r="D116"/>
  <c r="C116"/>
  <c r="B116"/>
  <c r="CC115"/>
  <c r="CB115"/>
  <c r="CA115"/>
  <c r="BZ115"/>
  <c r="BY115"/>
  <c r="BX115"/>
  <c r="BW115"/>
  <c r="BV115"/>
  <c r="BU115"/>
  <c r="BT115"/>
  <c r="BS115"/>
  <c r="BR115"/>
  <c r="BQ115"/>
  <c r="BP115"/>
  <c r="BO115"/>
  <c r="BN115"/>
  <c r="BM115"/>
  <c r="BL115"/>
  <c r="BK115"/>
  <c r="BJ115"/>
  <c r="BI115"/>
  <c r="BH115"/>
  <c r="BG115"/>
  <c r="BF115"/>
  <c r="BE115"/>
  <c r="BD115"/>
  <c r="BC115"/>
  <c r="BB115"/>
  <c r="BA115"/>
  <c r="AZ115"/>
  <c r="AY115"/>
  <c r="AX115"/>
  <c r="AW115"/>
  <c r="AV115"/>
  <c r="AU115"/>
  <c r="AT115"/>
  <c r="AS115"/>
  <c r="AR115"/>
  <c r="AQ115"/>
  <c r="AP115"/>
  <c r="AO115"/>
  <c r="AN115"/>
  <c r="AM115"/>
  <c r="AL115"/>
  <c r="AK115"/>
  <c r="AJ115"/>
  <c r="AI115"/>
  <c r="AH115"/>
  <c r="AG115"/>
  <c r="AF115"/>
  <c r="AE115"/>
  <c r="AD115"/>
  <c r="AC115"/>
  <c r="AB115"/>
  <c r="AA115"/>
  <c r="Z115"/>
  <c r="Y115"/>
  <c r="X115"/>
  <c r="W115"/>
  <c r="V115"/>
  <c r="U115"/>
  <c r="T115"/>
  <c r="S115"/>
  <c r="R115"/>
  <c r="Q115"/>
  <c r="P115"/>
  <c r="O115"/>
  <c r="N115"/>
  <c r="M115"/>
  <c r="L115"/>
  <c r="K115"/>
  <c r="J115"/>
  <c r="I115"/>
  <c r="H115"/>
  <c r="G115"/>
  <c r="F115"/>
  <c r="E115"/>
  <c r="D115"/>
  <c r="C115"/>
  <c r="B115"/>
  <c r="CC114"/>
  <c r="CB114"/>
  <c r="CA114"/>
  <c r="BZ114"/>
  <c r="BY114"/>
  <c r="BX114"/>
  <c r="BW114"/>
  <c r="BV114"/>
  <c r="BU114"/>
  <c r="BT114"/>
  <c r="BS114"/>
  <c r="BR114"/>
  <c r="BQ114"/>
  <c r="BP114"/>
  <c r="BO114"/>
  <c r="BN114"/>
  <c r="BM114"/>
  <c r="BL114"/>
  <c r="BK114"/>
  <c r="BJ114"/>
  <c r="BI114"/>
  <c r="BH114"/>
  <c r="BG114"/>
  <c r="BF114"/>
  <c r="BE114"/>
  <c r="BD114"/>
  <c r="BC114"/>
  <c r="BB114"/>
  <c r="BA114"/>
  <c r="AZ114"/>
  <c r="AY114"/>
  <c r="AX114"/>
  <c r="AW114"/>
  <c r="AV114"/>
  <c r="AU114"/>
  <c r="AT114"/>
  <c r="AS114"/>
  <c r="AR114"/>
  <c r="AQ114"/>
  <c r="AP114"/>
  <c r="AO114"/>
  <c r="AN114"/>
  <c r="AM114"/>
  <c r="AL114"/>
  <c r="AK114"/>
  <c r="AJ114"/>
  <c r="AI114"/>
  <c r="AH114"/>
  <c r="AG114"/>
  <c r="AF114"/>
  <c r="AE114"/>
  <c r="AD114"/>
  <c r="AC114"/>
  <c r="AB114"/>
  <c r="AA114"/>
  <c r="Z114"/>
  <c r="Y114"/>
  <c r="X114"/>
  <c r="W114"/>
  <c r="V114"/>
  <c r="U114"/>
  <c r="T114"/>
  <c r="S114"/>
  <c r="R114"/>
  <c r="Q114"/>
  <c r="P114"/>
  <c r="O114"/>
  <c r="N114"/>
  <c r="M114"/>
  <c r="L114"/>
  <c r="K114"/>
  <c r="J114"/>
  <c r="I114"/>
  <c r="H114"/>
  <c r="G114"/>
  <c r="F114"/>
  <c r="E114"/>
  <c r="D114"/>
  <c r="C114"/>
  <c r="B114"/>
  <c r="CC113"/>
  <c r="CB113"/>
  <c r="CA113"/>
  <c r="BZ113"/>
  <c r="BY113"/>
  <c r="BX113"/>
  <c r="BW113"/>
  <c r="BV113"/>
  <c r="BU113"/>
  <c r="BT113"/>
  <c r="BS113"/>
  <c r="BR113"/>
  <c r="BQ113"/>
  <c r="BP113"/>
  <c r="BO113"/>
  <c r="BN113"/>
  <c r="BM113"/>
  <c r="BL113"/>
  <c r="BK113"/>
  <c r="BJ113"/>
  <c r="BI113"/>
  <c r="BH113"/>
  <c r="BG113"/>
  <c r="BF113"/>
  <c r="BE113"/>
  <c r="BD113"/>
  <c r="BC113"/>
  <c r="BB113"/>
  <c r="BA113"/>
  <c r="AZ113"/>
  <c r="AY113"/>
  <c r="AX113"/>
  <c r="AW113"/>
  <c r="AV113"/>
  <c r="AU113"/>
  <c r="AT113"/>
  <c r="AS113"/>
  <c r="AR113"/>
  <c r="AQ113"/>
  <c r="AP113"/>
  <c r="AO113"/>
  <c r="AN113"/>
  <c r="AM113"/>
  <c r="AL113"/>
  <c r="AK113"/>
  <c r="AJ113"/>
  <c r="AI113"/>
  <c r="AH113"/>
  <c r="AG113"/>
  <c r="AF113"/>
  <c r="AE113"/>
  <c r="AD113"/>
  <c r="AC113"/>
  <c r="AB113"/>
  <c r="AA113"/>
  <c r="Z113"/>
  <c r="Y113"/>
  <c r="X113"/>
  <c r="W113"/>
  <c r="V113"/>
  <c r="U113"/>
  <c r="T113"/>
  <c r="S113"/>
  <c r="R113"/>
  <c r="Q113"/>
  <c r="P113"/>
  <c r="O113"/>
  <c r="N113"/>
  <c r="M113"/>
  <c r="L113"/>
  <c r="K113"/>
  <c r="J113"/>
  <c r="I113"/>
  <c r="H113"/>
  <c r="G113"/>
  <c r="F113"/>
  <c r="E113"/>
  <c r="D113"/>
  <c r="C113"/>
  <c r="B113"/>
  <c r="CC112"/>
  <c r="CB112"/>
  <c r="CA112"/>
  <c r="BZ112"/>
  <c r="BY112"/>
  <c r="BX112"/>
  <c r="BW112"/>
  <c r="BV112"/>
  <c r="BU112"/>
  <c r="BT112"/>
  <c r="BS112"/>
  <c r="BR112"/>
  <c r="BQ112"/>
  <c r="BP112"/>
  <c r="BO112"/>
  <c r="BN112"/>
  <c r="BM112"/>
  <c r="BL112"/>
  <c r="BK112"/>
  <c r="BJ112"/>
  <c r="BI112"/>
  <c r="BH112"/>
  <c r="BG112"/>
  <c r="BF112"/>
  <c r="BE112"/>
  <c r="BD112"/>
  <c r="BC112"/>
  <c r="BB112"/>
  <c r="BA112"/>
  <c r="AZ112"/>
  <c r="AY112"/>
  <c r="AX112"/>
  <c r="AW112"/>
  <c r="AV112"/>
  <c r="AU112"/>
  <c r="AT112"/>
  <c r="AS112"/>
  <c r="AR112"/>
  <c r="AQ112"/>
  <c r="AP112"/>
  <c r="AO112"/>
  <c r="AN112"/>
  <c r="AM112"/>
  <c r="AL112"/>
  <c r="AK112"/>
  <c r="AJ112"/>
  <c r="AI112"/>
  <c r="AH112"/>
  <c r="AG112"/>
  <c r="AF112"/>
  <c r="AE112"/>
  <c r="AD112"/>
  <c r="AC112"/>
  <c r="AB112"/>
  <c r="AA112"/>
  <c r="Z112"/>
  <c r="Y112"/>
  <c r="X112"/>
  <c r="W112"/>
  <c r="V112"/>
  <c r="U112"/>
  <c r="T112"/>
  <c r="S112"/>
  <c r="R112"/>
  <c r="Q112"/>
  <c r="P112"/>
  <c r="O112"/>
  <c r="N112"/>
  <c r="M112"/>
  <c r="L112"/>
  <c r="K112"/>
  <c r="J112"/>
  <c r="I112"/>
  <c r="H112"/>
  <c r="G112"/>
  <c r="F112"/>
  <c r="E112"/>
  <c r="D112"/>
  <c r="C112"/>
  <c r="B112"/>
  <c r="CC111"/>
  <c r="CB111"/>
  <c r="CA111"/>
  <c r="BZ111"/>
  <c r="BY111"/>
  <c r="BX111"/>
  <c r="BW111"/>
  <c r="BV111"/>
  <c r="BU111"/>
  <c r="BT111"/>
  <c r="BS111"/>
  <c r="BR111"/>
  <c r="BQ111"/>
  <c r="BP111"/>
  <c r="BO111"/>
  <c r="BN111"/>
  <c r="BM111"/>
  <c r="BL111"/>
  <c r="BK111"/>
  <c r="BJ111"/>
  <c r="BI111"/>
  <c r="BH111"/>
  <c r="BG111"/>
  <c r="BF111"/>
  <c r="BE111"/>
  <c r="BD111"/>
  <c r="BC111"/>
  <c r="BB111"/>
  <c r="BA111"/>
  <c r="AZ111"/>
  <c r="AY111"/>
  <c r="AX111"/>
  <c r="AW111"/>
  <c r="AV111"/>
  <c r="AU111"/>
  <c r="AT111"/>
  <c r="AS111"/>
  <c r="AR111"/>
  <c r="AQ111"/>
  <c r="AP111"/>
  <c r="AO111"/>
  <c r="AN111"/>
  <c r="AM111"/>
  <c r="AL111"/>
  <c r="AK111"/>
  <c r="AJ111"/>
  <c r="AI111"/>
  <c r="AH111"/>
  <c r="AG111"/>
  <c r="AF111"/>
  <c r="AE111"/>
  <c r="AD111"/>
  <c r="AC111"/>
  <c r="AB111"/>
  <c r="AA111"/>
  <c r="Z111"/>
  <c r="Y111"/>
  <c r="X111"/>
  <c r="W111"/>
  <c r="V111"/>
  <c r="U111"/>
  <c r="T111"/>
  <c r="S111"/>
  <c r="R111"/>
  <c r="Q111"/>
  <c r="P111"/>
  <c r="O111"/>
  <c r="N111"/>
  <c r="M111"/>
  <c r="L111"/>
  <c r="K111"/>
  <c r="J111"/>
  <c r="I111"/>
  <c r="H111"/>
  <c r="G111"/>
  <c r="F111"/>
  <c r="E111"/>
  <c r="D111"/>
  <c r="C111"/>
  <c r="B111"/>
  <c r="CC110"/>
  <c r="CB110"/>
  <c r="CA110"/>
  <c r="BZ110"/>
  <c r="BY110"/>
  <c r="BX110"/>
  <c r="BW110"/>
  <c r="BV110"/>
  <c r="BU110"/>
  <c r="BT110"/>
  <c r="BS110"/>
  <c r="BR110"/>
  <c r="BQ110"/>
  <c r="BP110"/>
  <c r="BO110"/>
  <c r="BN110"/>
  <c r="BM110"/>
  <c r="BL110"/>
  <c r="BK110"/>
  <c r="BJ110"/>
  <c r="BI110"/>
  <c r="BH110"/>
  <c r="BG110"/>
  <c r="BF110"/>
  <c r="BE110"/>
  <c r="BD110"/>
  <c r="BC110"/>
  <c r="BB110"/>
  <c r="BA110"/>
  <c r="AZ110"/>
  <c r="AY110"/>
  <c r="AX110"/>
  <c r="AW110"/>
  <c r="AV110"/>
  <c r="AU110"/>
  <c r="AT110"/>
  <c r="AS110"/>
  <c r="AR110"/>
  <c r="AQ110"/>
  <c r="AP110"/>
  <c r="AO110"/>
  <c r="AN110"/>
  <c r="AM110"/>
  <c r="AL110"/>
  <c r="AK110"/>
  <c r="AJ110"/>
  <c r="AI110"/>
  <c r="AH110"/>
  <c r="AG110"/>
  <c r="AF110"/>
  <c r="AE110"/>
  <c r="AD110"/>
  <c r="AC110"/>
  <c r="AB110"/>
  <c r="AA110"/>
  <c r="Z110"/>
  <c r="Y110"/>
  <c r="X110"/>
  <c r="W110"/>
  <c r="V110"/>
  <c r="U110"/>
  <c r="T110"/>
  <c r="S110"/>
  <c r="R110"/>
  <c r="Q110"/>
  <c r="P110"/>
  <c r="O110"/>
  <c r="N110"/>
  <c r="M110"/>
  <c r="L110"/>
  <c r="K110"/>
  <c r="J110"/>
  <c r="I110"/>
  <c r="H110"/>
  <c r="G110"/>
  <c r="F110"/>
  <c r="E110"/>
  <c r="D110"/>
  <c r="C110"/>
  <c r="B110"/>
  <c r="CC109"/>
  <c r="CB109"/>
  <c r="CA109"/>
  <c r="BZ109"/>
  <c r="BY109"/>
  <c r="BX109"/>
  <c r="BW109"/>
  <c r="BV109"/>
  <c r="BU109"/>
  <c r="BT109"/>
  <c r="BS109"/>
  <c r="BR109"/>
  <c r="BQ109"/>
  <c r="BP109"/>
  <c r="BO109"/>
  <c r="BN109"/>
  <c r="BM109"/>
  <c r="BL109"/>
  <c r="BK109"/>
  <c r="BJ109"/>
  <c r="BI109"/>
  <c r="BH109"/>
  <c r="BG109"/>
  <c r="BF109"/>
  <c r="BE109"/>
  <c r="BD109"/>
  <c r="BC109"/>
  <c r="BB109"/>
  <c r="BA109"/>
  <c r="AZ109"/>
  <c r="AY109"/>
  <c r="AX109"/>
  <c r="AW109"/>
  <c r="AV109"/>
  <c r="AU109"/>
  <c r="AT109"/>
  <c r="AS109"/>
  <c r="AR109"/>
  <c r="AQ109"/>
  <c r="AP109"/>
  <c r="AO109"/>
  <c r="AN109"/>
  <c r="AM109"/>
  <c r="AL109"/>
  <c r="AK109"/>
  <c r="AJ109"/>
  <c r="AI109"/>
  <c r="AH109"/>
  <c r="AG109"/>
  <c r="AF109"/>
  <c r="AE109"/>
  <c r="AD109"/>
  <c r="AC109"/>
  <c r="AB109"/>
  <c r="AA109"/>
  <c r="Z109"/>
  <c r="Y109"/>
  <c r="X109"/>
  <c r="W109"/>
  <c r="V109"/>
  <c r="U109"/>
  <c r="T109"/>
  <c r="S109"/>
  <c r="R109"/>
  <c r="Q109"/>
  <c r="P109"/>
  <c r="O109"/>
  <c r="N109"/>
  <c r="M109"/>
  <c r="L109"/>
  <c r="K109"/>
  <c r="J109"/>
  <c r="I109"/>
  <c r="H109"/>
  <c r="G109"/>
  <c r="F109"/>
  <c r="E109"/>
  <c r="D109"/>
  <c r="C109"/>
  <c r="B109"/>
  <c r="CC108"/>
  <c r="CB108"/>
  <c r="CA108"/>
  <c r="BZ108"/>
  <c r="BY108"/>
  <c r="BX108"/>
  <c r="BW108"/>
  <c r="BV108"/>
  <c r="BU108"/>
  <c r="BT108"/>
  <c r="BS108"/>
  <c r="BR108"/>
  <c r="BQ108"/>
  <c r="BP108"/>
  <c r="BO108"/>
  <c r="BN108"/>
  <c r="BM108"/>
  <c r="BL108"/>
  <c r="BK108"/>
  <c r="BJ108"/>
  <c r="BI108"/>
  <c r="BH108"/>
  <c r="BG108"/>
  <c r="BF108"/>
  <c r="BE108"/>
  <c r="BD108"/>
  <c r="BC108"/>
  <c r="BB108"/>
  <c r="BA108"/>
  <c r="AZ108"/>
  <c r="AY108"/>
  <c r="AX108"/>
  <c r="AW108"/>
  <c r="AV108"/>
  <c r="AU108"/>
  <c r="AT108"/>
  <c r="AS108"/>
  <c r="AR108"/>
  <c r="AQ108"/>
  <c r="AP108"/>
  <c r="AO108"/>
  <c r="AN108"/>
  <c r="AM108"/>
  <c r="AL108"/>
  <c r="AK108"/>
  <c r="AJ108"/>
  <c r="AI108"/>
  <c r="AH108"/>
  <c r="AG108"/>
  <c r="AF108"/>
  <c r="AE108"/>
  <c r="AD108"/>
  <c r="AC108"/>
  <c r="AB108"/>
  <c r="AA108"/>
  <c r="Z108"/>
  <c r="Y108"/>
  <c r="X108"/>
  <c r="W108"/>
  <c r="V108"/>
  <c r="U108"/>
  <c r="T108"/>
  <c r="S108"/>
  <c r="R108"/>
  <c r="Q108"/>
  <c r="P108"/>
  <c r="O108"/>
  <c r="N108"/>
  <c r="M108"/>
  <c r="L108"/>
  <c r="K108"/>
  <c r="J108"/>
  <c r="I108"/>
  <c r="H108"/>
  <c r="G108"/>
  <c r="F108"/>
  <c r="E108"/>
  <c r="D108"/>
  <c r="C108"/>
  <c r="B108"/>
  <c r="CC107"/>
  <c r="CB107"/>
  <c r="CA107"/>
  <c r="BZ107"/>
  <c r="BY107"/>
  <c r="BX107"/>
  <c r="BW107"/>
  <c r="BV107"/>
  <c r="BU107"/>
  <c r="BT107"/>
  <c r="BS107"/>
  <c r="BR107"/>
  <c r="BQ107"/>
  <c r="BP107"/>
  <c r="BO107"/>
  <c r="BN107"/>
  <c r="BM107"/>
  <c r="BL107"/>
  <c r="BK107"/>
  <c r="BJ107"/>
  <c r="BI107"/>
  <c r="BH107"/>
  <c r="BG107"/>
  <c r="BF107"/>
  <c r="BE107"/>
  <c r="BD107"/>
  <c r="BC107"/>
  <c r="BB107"/>
  <c r="BA107"/>
  <c r="AZ107"/>
  <c r="AY107"/>
  <c r="AX107"/>
  <c r="AW107"/>
  <c r="AV107"/>
  <c r="AU107"/>
  <c r="AT107"/>
  <c r="AS107"/>
  <c r="AR107"/>
  <c r="AQ107"/>
  <c r="AP107"/>
  <c r="AO107"/>
  <c r="AN107"/>
  <c r="AM107"/>
  <c r="AL107"/>
  <c r="AK107"/>
  <c r="AJ107"/>
  <c r="AI107"/>
  <c r="AH107"/>
  <c r="AG107"/>
  <c r="AF107"/>
  <c r="AE107"/>
  <c r="AD107"/>
  <c r="AC107"/>
  <c r="AB107"/>
  <c r="AA107"/>
  <c r="Z107"/>
  <c r="Y107"/>
  <c r="X107"/>
  <c r="W107"/>
  <c r="V107"/>
  <c r="U107"/>
  <c r="T107"/>
  <c r="S107"/>
  <c r="R107"/>
  <c r="Q107"/>
  <c r="P107"/>
  <c r="O107"/>
  <c r="N107"/>
  <c r="M107"/>
  <c r="L107"/>
  <c r="K107"/>
  <c r="J107"/>
  <c r="I107"/>
  <c r="H107"/>
  <c r="G107"/>
  <c r="F107"/>
  <c r="E107"/>
  <c r="D107"/>
  <c r="C107"/>
  <c r="B107"/>
  <c r="CC106"/>
  <c r="CB106"/>
  <c r="CA106"/>
  <c r="BZ106"/>
  <c r="BY106"/>
  <c r="BX106"/>
  <c r="BW106"/>
  <c r="BV106"/>
  <c r="BU106"/>
  <c r="BT106"/>
  <c r="BS106"/>
  <c r="BR106"/>
  <c r="BQ106"/>
  <c r="BP106"/>
  <c r="BO106"/>
  <c r="BN106"/>
  <c r="BM106"/>
  <c r="BL106"/>
  <c r="BK106"/>
  <c r="BJ106"/>
  <c r="BI106"/>
  <c r="BH106"/>
  <c r="BG106"/>
  <c r="BF106"/>
  <c r="BE106"/>
  <c r="BD106"/>
  <c r="BC106"/>
  <c r="BB106"/>
  <c r="BA106"/>
  <c r="AZ106"/>
  <c r="AY106"/>
  <c r="AX106"/>
  <c r="AW106"/>
  <c r="AV106"/>
  <c r="AU106"/>
  <c r="AT106"/>
  <c r="AS106"/>
  <c r="AR106"/>
  <c r="AQ106"/>
  <c r="AP106"/>
  <c r="AO106"/>
  <c r="AN106"/>
  <c r="AM106"/>
  <c r="AL106"/>
  <c r="AK106"/>
  <c r="AJ106"/>
  <c r="AI106"/>
  <c r="AH106"/>
  <c r="AG106"/>
  <c r="AF106"/>
  <c r="AE106"/>
  <c r="AD106"/>
  <c r="AC106"/>
  <c r="AB106"/>
  <c r="AA106"/>
  <c r="Z106"/>
  <c r="Y106"/>
  <c r="X106"/>
  <c r="W106"/>
  <c r="V106"/>
  <c r="U106"/>
  <c r="T106"/>
  <c r="S106"/>
  <c r="R106"/>
  <c r="Q106"/>
  <c r="P106"/>
  <c r="O106"/>
  <c r="N106"/>
  <c r="M106"/>
  <c r="L106"/>
  <c r="K106"/>
  <c r="J106"/>
  <c r="I106"/>
  <c r="H106"/>
  <c r="G106"/>
  <c r="F106"/>
  <c r="E106"/>
  <c r="D106"/>
  <c r="C106"/>
  <c r="B106"/>
  <c r="CC105"/>
  <c r="CB105"/>
  <c r="CA105"/>
  <c r="BZ105"/>
  <c r="BY105"/>
  <c r="BX105"/>
  <c r="BW105"/>
  <c r="BV105"/>
  <c r="BU105"/>
  <c r="BT105"/>
  <c r="BS105"/>
  <c r="BR105"/>
  <c r="BQ105"/>
  <c r="BP105"/>
  <c r="BO105"/>
  <c r="BN105"/>
  <c r="BM105"/>
  <c r="BL105"/>
  <c r="BK105"/>
  <c r="BJ105"/>
  <c r="BI105"/>
  <c r="BH105"/>
  <c r="BG105"/>
  <c r="BF105"/>
  <c r="BE105"/>
  <c r="BD105"/>
  <c r="BC105"/>
  <c r="BB105"/>
  <c r="BA105"/>
  <c r="AZ105"/>
  <c r="AY105"/>
  <c r="AX105"/>
  <c r="AW105"/>
  <c r="AV105"/>
  <c r="AU105"/>
  <c r="AT105"/>
  <c r="AS105"/>
  <c r="AR105"/>
  <c r="AQ105"/>
  <c r="AP105"/>
  <c r="AO105"/>
  <c r="AN105"/>
  <c r="AM105"/>
  <c r="AL105"/>
  <c r="AK105"/>
  <c r="AJ105"/>
  <c r="AI105"/>
  <c r="AH105"/>
  <c r="AG105"/>
  <c r="AF105"/>
  <c r="AE105"/>
  <c r="AD105"/>
  <c r="AC105"/>
  <c r="AB105"/>
  <c r="AA105"/>
  <c r="Z105"/>
  <c r="Y105"/>
  <c r="X105"/>
  <c r="W105"/>
  <c r="V105"/>
  <c r="U105"/>
  <c r="T105"/>
  <c r="S105"/>
  <c r="R105"/>
  <c r="Q105"/>
  <c r="P105"/>
  <c r="O105"/>
  <c r="N105"/>
  <c r="M105"/>
  <c r="L105"/>
  <c r="K105"/>
  <c r="J105"/>
  <c r="I105"/>
  <c r="H105"/>
  <c r="G105"/>
  <c r="F105"/>
  <c r="E105"/>
  <c r="D105"/>
  <c r="C105"/>
  <c r="B105"/>
  <c r="CC104"/>
  <c r="CB104"/>
  <c r="CA104"/>
  <c r="BZ104"/>
  <c r="BY104"/>
  <c r="BX104"/>
  <c r="BW104"/>
  <c r="BV104"/>
  <c r="BU104"/>
  <c r="BT104"/>
  <c r="BS104"/>
  <c r="BR104"/>
  <c r="BQ104"/>
  <c r="BP104"/>
  <c r="BO104"/>
  <c r="BN104"/>
  <c r="BM104"/>
  <c r="BL104"/>
  <c r="BK104"/>
  <c r="BJ104"/>
  <c r="BI104"/>
  <c r="BH104"/>
  <c r="BG104"/>
  <c r="BF104"/>
  <c r="BE104"/>
  <c r="BD104"/>
  <c r="BC104"/>
  <c r="BB104"/>
  <c r="BA104"/>
  <c r="AZ104"/>
  <c r="AY104"/>
  <c r="AX104"/>
  <c r="AW104"/>
  <c r="AV104"/>
  <c r="AU104"/>
  <c r="AT104"/>
  <c r="AS104"/>
  <c r="AR104"/>
  <c r="AQ104"/>
  <c r="AP104"/>
  <c r="AO104"/>
  <c r="AN104"/>
  <c r="AM104"/>
  <c r="AL104"/>
  <c r="AK104"/>
  <c r="AJ104"/>
  <c r="AI104"/>
  <c r="AH104"/>
  <c r="AG104"/>
  <c r="AF104"/>
  <c r="AE104"/>
  <c r="AD104"/>
  <c r="AC104"/>
  <c r="AB104"/>
  <c r="AA104"/>
  <c r="Z104"/>
  <c r="Y104"/>
  <c r="X104"/>
  <c r="W104"/>
  <c r="V104"/>
  <c r="U104"/>
  <c r="T104"/>
  <c r="S104"/>
  <c r="R104"/>
  <c r="Q104"/>
  <c r="P104"/>
  <c r="O104"/>
  <c r="N104"/>
  <c r="M104"/>
  <c r="L104"/>
  <c r="K104"/>
  <c r="J104"/>
  <c r="I104"/>
  <c r="H104"/>
  <c r="G104"/>
  <c r="F104"/>
  <c r="E104"/>
  <c r="D104"/>
  <c r="C104"/>
  <c r="B104"/>
  <c r="CC103"/>
  <c r="CB103"/>
  <c r="CA103"/>
  <c r="BZ103"/>
  <c r="BY103"/>
  <c r="BX103"/>
  <c r="BW103"/>
  <c r="BV103"/>
  <c r="BU103"/>
  <c r="BT103"/>
  <c r="BS103"/>
  <c r="BR103"/>
  <c r="BQ103"/>
  <c r="BP103"/>
  <c r="BO103"/>
  <c r="BN103"/>
  <c r="BM103"/>
  <c r="BL103"/>
  <c r="BK103"/>
  <c r="BJ103"/>
  <c r="BI103"/>
  <c r="BH103"/>
  <c r="BG103"/>
  <c r="BF103"/>
  <c r="BE103"/>
  <c r="BD103"/>
  <c r="BC103"/>
  <c r="BB103"/>
  <c r="BA103"/>
  <c r="AZ103"/>
  <c r="AY103"/>
  <c r="AX103"/>
  <c r="AW103"/>
  <c r="AV103"/>
  <c r="AU103"/>
  <c r="AT103"/>
  <c r="AS103"/>
  <c r="AR103"/>
  <c r="AQ103"/>
  <c r="AP103"/>
  <c r="AO103"/>
  <c r="AN103"/>
  <c r="AM103"/>
  <c r="AL103"/>
  <c r="AK103"/>
  <c r="AJ103"/>
  <c r="AI103"/>
  <c r="AH103"/>
  <c r="AG103"/>
  <c r="AF103"/>
  <c r="AE103"/>
  <c r="AD103"/>
  <c r="AC103"/>
  <c r="AB103"/>
  <c r="AA103"/>
  <c r="Z103"/>
  <c r="Y103"/>
  <c r="X103"/>
  <c r="W103"/>
  <c r="V103"/>
  <c r="U103"/>
  <c r="T103"/>
  <c r="S103"/>
  <c r="R103"/>
  <c r="Q103"/>
  <c r="P103"/>
  <c r="O103"/>
  <c r="N103"/>
  <c r="M103"/>
  <c r="L103"/>
  <c r="K103"/>
  <c r="J103"/>
  <c r="I103"/>
  <c r="H103"/>
  <c r="G103"/>
  <c r="F103"/>
  <c r="E103"/>
  <c r="D103"/>
  <c r="C103"/>
  <c r="B103"/>
  <c r="CC102"/>
  <c r="CB102"/>
  <c r="CA102"/>
  <c r="BZ102"/>
  <c r="BY102"/>
  <c r="BX102"/>
  <c r="BW102"/>
  <c r="BV102"/>
  <c r="BU102"/>
  <c r="BT102"/>
  <c r="BS102"/>
  <c r="BR102"/>
  <c r="BQ102"/>
  <c r="BP102"/>
  <c r="BO102"/>
  <c r="BN102"/>
  <c r="BM102"/>
  <c r="BL102"/>
  <c r="BK102"/>
  <c r="BJ102"/>
  <c r="BI102"/>
  <c r="BH102"/>
  <c r="BG102"/>
  <c r="BF102"/>
  <c r="BE102"/>
  <c r="BD102"/>
  <c r="BC102"/>
  <c r="BB102"/>
  <c r="BA102"/>
  <c r="AZ102"/>
  <c r="AY102"/>
  <c r="AX102"/>
  <c r="AW102"/>
  <c r="AV102"/>
  <c r="AU102"/>
  <c r="AT102"/>
  <c r="AS102"/>
  <c r="AR102"/>
  <c r="AQ102"/>
  <c r="AP102"/>
  <c r="AO102"/>
  <c r="AN102"/>
  <c r="AM102"/>
  <c r="AL102"/>
  <c r="AK102"/>
  <c r="AJ102"/>
  <c r="AI102"/>
  <c r="AH102"/>
  <c r="AG102"/>
  <c r="AF102"/>
  <c r="AE102"/>
  <c r="AD102"/>
  <c r="AC102"/>
  <c r="AB102"/>
  <c r="AA102"/>
  <c r="Z102"/>
  <c r="Y102"/>
  <c r="X102"/>
  <c r="W102"/>
  <c r="V102"/>
  <c r="U102"/>
  <c r="T102"/>
  <c r="S102"/>
  <c r="R102"/>
  <c r="Q102"/>
  <c r="P102"/>
  <c r="O102"/>
  <c r="N102"/>
  <c r="M102"/>
  <c r="L102"/>
  <c r="K102"/>
  <c r="J102"/>
  <c r="I102"/>
  <c r="H102"/>
  <c r="G102"/>
  <c r="F102"/>
  <c r="E102"/>
  <c r="D102"/>
  <c r="C102"/>
  <c r="B102"/>
  <c r="CC101"/>
  <c r="CB101"/>
  <c r="CA101"/>
  <c r="BZ101"/>
  <c r="BY101"/>
  <c r="BX101"/>
  <c r="BW101"/>
  <c r="BV101"/>
  <c r="BU101"/>
  <c r="BT101"/>
  <c r="BS101"/>
  <c r="BR101"/>
  <c r="BQ101"/>
  <c r="BP101"/>
  <c r="BO101"/>
  <c r="BN101"/>
  <c r="BM101"/>
  <c r="BL101"/>
  <c r="BK101"/>
  <c r="BJ101"/>
  <c r="BI101"/>
  <c r="BH101"/>
  <c r="BG101"/>
  <c r="BF101"/>
  <c r="BE101"/>
  <c r="BD101"/>
  <c r="BC101"/>
  <c r="BB101"/>
  <c r="BA101"/>
  <c r="AZ101"/>
  <c r="AY101"/>
  <c r="AX101"/>
  <c r="AW101"/>
  <c r="AV101"/>
  <c r="AU101"/>
  <c r="AT101"/>
  <c r="AS101"/>
  <c r="AR101"/>
  <c r="AQ101"/>
  <c r="AP101"/>
  <c r="AO101"/>
  <c r="AN101"/>
  <c r="AM101"/>
  <c r="AL101"/>
  <c r="AK101"/>
  <c r="AJ101"/>
  <c r="AI101"/>
  <c r="AH101"/>
  <c r="AG101"/>
  <c r="AF101"/>
  <c r="AE101"/>
  <c r="AD101"/>
  <c r="AC101"/>
  <c r="AB101"/>
  <c r="AA101"/>
  <c r="Z101"/>
  <c r="Y101"/>
  <c r="X101"/>
  <c r="W101"/>
  <c r="V101"/>
  <c r="U101"/>
  <c r="T101"/>
  <c r="S101"/>
  <c r="R101"/>
  <c r="Q101"/>
  <c r="P101"/>
  <c r="O101"/>
  <c r="N101"/>
  <c r="M101"/>
  <c r="L101"/>
  <c r="K101"/>
  <c r="J101"/>
  <c r="I101"/>
  <c r="H101"/>
  <c r="G101"/>
  <c r="F101"/>
  <c r="E101"/>
  <c r="D101"/>
  <c r="C101"/>
  <c r="B101"/>
  <c r="CC100"/>
  <c r="CB100"/>
  <c r="CA100"/>
  <c r="BZ100"/>
  <c r="BY100"/>
  <c r="BX100"/>
  <c r="BW100"/>
  <c r="BV100"/>
  <c r="BU100"/>
  <c r="BT100"/>
  <c r="BS100"/>
  <c r="BR100"/>
  <c r="BQ100"/>
  <c r="BP100"/>
  <c r="BO100"/>
  <c r="BN100"/>
  <c r="BM100"/>
  <c r="BL100"/>
  <c r="BK100"/>
  <c r="BJ100"/>
  <c r="BI100"/>
  <c r="BH100"/>
  <c r="BG100"/>
  <c r="BF100"/>
  <c r="BE100"/>
  <c r="BD100"/>
  <c r="BC100"/>
  <c r="BB100"/>
  <c r="BA100"/>
  <c r="AZ100"/>
  <c r="AY100"/>
  <c r="AX100"/>
  <c r="AW100"/>
  <c r="AV100"/>
  <c r="AU100"/>
  <c r="AT100"/>
  <c r="AS100"/>
  <c r="AR100"/>
  <c r="AQ100"/>
  <c r="AP100"/>
  <c r="AO100"/>
  <c r="AN100"/>
  <c r="AM100"/>
  <c r="AL100"/>
  <c r="AK100"/>
  <c r="AJ100"/>
  <c r="AI100"/>
  <c r="AH100"/>
  <c r="AG100"/>
  <c r="AF100"/>
  <c r="AE100"/>
  <c r="AD100"/>
  <c r="AC100"/>
  <c r="AB100"/>
  <c r="AA100"/>
  <c r="Z100"/>
  <c r="Y100"/>
  <c r="X100"/>
  <c r="W100"/>
  <c r="V100"/>
  <c r="U100"/>
  <c r="T100"/>
  <c r="S100"/>
  <c r="R100"/>
  <c r="Q100"/>
  <c r="P100"/>
  <c r="O100"/>
  <c r="N100"/>
  <c r="M100"/>
  <c r="L100"/>
  <c r="K100"/>
  <c r="J100"/>
  <c r="I100"/>
  <c r="H100"/>
  <c r="G100"/>
  <c r="F100"/>
  <c r="E100"/>
  <c r="D100"/>
  <c r="C100"/>
  <c r="B100"/>
  <c r="CC99"/>
  <c r="CB99"/>
  <c r="CA99"/>
  <c r="BZ99"/>
  <c r="BY99"/>
  <c r="BX99"/>
  <c r="BW99"/>
  <c r="BV99"/>
  <c r="BU99"/>
  <c r="BT99"/>
  <c r="BS99"/>
  <c r="BR99"/>
  <c r="BQ99"/>
  <c r="BP99"/>
  <c r="BO99"/>
  <c r="BN99"/>
  <c r="BM99"/>
  <c r="BL99"/>
  <c r="BK99"/>
  <c r="BJ99"/>
  <c r="BI99"/>
  <c r="BH99"/>
  <c r="BG99"/>
  <c r="BF99"/>
  <c r="BE99"/>
  <c r="BD99"/>
  <c r="BC99"/>
  <c r="BB99"/>
  <c r="BA99"/>
  <c r="AZ99"/>
  <c r="AY99"/>
  <c r="AX99"/>
  <c r="AW99"/>
  <c r="AV99"/>
  <c r="AU99"/>
  <c r="AT99"/>
  <c r="AS99"/>
  <c r="AR99"/>
  <c r="AQ99"/>
  <c r="AP99"/>
  <c r="AO99"/>
  <c r="AN99"/>
  <c r="AM99"/>
  <c r="AL99"/>
  <c r="AK99"/>
  <c r="AJ99"/>
  <c r="AI99"/>
  <c r="AH99"/>
  <c r="AG99"/>
  <c r="AF99"/>
  <c r="AE99"/>
  <c r="AD99"/>
  <c r="AC99"/>
  <c r="AB99"/>
  <c r="AA99"/>
  <c r="Z99"/>
  <c r="Y99"/>
  <c r="X99"/>
  <c r="W99"/>
  <c r="V99"/>
  <c r="U99"/>
  <c r="T99"/>
  <c r="S99"/>
  <c r="R99"/>
  <c r="Q99"/>
  <c r="P99"/>
  <c r="O99"/>
  <c r="N99"/>
  <c r="M99"/>
  <c r="L99"/>
  <c r="K99"/>
  <c r="J99"/>
  <c r="I99"/>
  <c r="H99"/>
  <c r="G99"/>
  <c r="F99"/>
  <c r="E99"/>
  <c r="D99"/>
  <c r="C99"/>
  <c r="B99"/>
  <c r="CC98"/>
  <c r="CB98"/>
  <c r="CA98"/>
  <c r="BZ98"/>
  <c r="BY98"/>
  <c r="BX98"/>
  <c r="BW98"/>
  <c r="BV98"/>
  <c r="BU98"/>
  <c r="BT98"/>
  <c r="BS98"/>
  <c r="BR98"/>
  <c r="BQ98"/>
  <c r="BP98"/>
  <c r="BO98"/>
  <c r="BN98"/>
  <c r="BM98"/>
  <c r="BL98"/>
  <c r="BK98"/>
  <c r="BJ98"/>
  <c r="BI98"/>
  <c r="BH98"/>
  <c r="BG98"/>
  <c r="BF98"/>
  <c r="BE98"/>
  <c r="BD98"/>
  <c r="BC98"/>
  <c r="BB98"/>
  <c r="BA98"/>
  <c r="AZ98"/>
  <c r="AY98"/>
  <c r="AX98"/>
  <c r="AW98"/>
  <c r="AV98"/>
  <c r="AU98"/>
  <c r="AT98"/>
  <c r="AS98"/>
  <c r="AR98"/>
  <c r="AQ98"/>
  <c r="AP98"/>
  <c r="AO98"/>
  <c r="AN98"/>
  <c r="AM98"/>
  <c r="AL98"/>
  <c r="AK98"/>
  <c r="AJ98"/>
  <c r="AI98"/>
  <c r="AH98"/>
  <c r="AG98"/>
  <c r="AF98"/>
  <c r="AE98"/>
  <c r="AD98"/>
  <c r="AC98"/>
  <c r="AB98"/>
  <c r="AA98"/>
  <c r="Z98"/>
  <c r="Y98"/>
  <c r="X98"/>
  <c r="W98"/>
  <c r="V98"/>
  <c r="U98"/>
  <c r="T98"/>
  <c r="S98"/>
  <c r="R98"/>
  <c r="Q98"/>
  <c r="P98"/>
  <c r="O98"/>
  <c r="N98"/>
  <c r="M98"/>
  <c r="L98"/>
  <c r="K98"/>
  <c r="J98"/>
  <c r="I98"/>
  <c r="H98"/>
  <c r="G98"/>
  <c r="F98"/>
  <c r="E98"/>
  <c r="D98"/>
  <c r="C98"/>
  <c r="B98"/>
  <c r="CC97"/>
  <c r="CB97"/>
  <c r="CA97"/>
  <c r="BZ97"/>
  <c r="BY97"/>
  <c r="BX97"/>
  <c r="BW97"/>
  <c r="BV97"/>
  <c r="BU97"/>
  <c r="BT97"/>
  <c r="BS97"/>
  <c r="BR97"/>
  <c r="BQ97"/>
  <c r="BP97"/>
  <c r="BO97"/>
  <c r="BN97"/>
  <c r="BM97"/>
  <c r="BL97"/>
  <c r="BK97"/>
  <c r="BJ97"/>
  <c r="BI97"/>
  <c r="BH97"/>
  <c r="BG97"/>
  <c r="BF97"/>
  <c r="BE97"/>
  <c r="BD97"/>
  <c r="BC97"/>
  <c r="BB97"/>
  <c r="BA97"/>
  <c r="AZ97"/>
  <c r="AY97"/>
  <c r="AX97"/>
  <c r="AW97"/>
  <c r="AV97"/>
  <c r="AU97"/>
  <c r="AT97"/>
  <c r="AS97"/>
  <c r="AR97"/>
  <c r="AQ97"/>
  <c r="AP97"/>
  <c r="AO97"/>
  <c r="AN97"/>
  <c r="AM97"/>
  <c r="AL97"/>
  <c r="AK97"/>
  <c r="AJ97"/>
  <c r="AI97"/>
  <c r="AH97"/>
  <c r="AG97"/>
  <c r="AF97"/>
  <c r="AE97"/>
  <c r="AD97"/>
  <c r="AC97"/>
  <c r="AB97"/>
  <c r="AA97"/>
  <c r="Z97"/>
  <c r="Y97"/>
  <c r="X97"/>
  <c r="W97"/>
  <c r="V97"/>
  <c r="U97"/>
  <c r="T97"/>
  <c r="S97"/>
  <c r="R97"/>
  <c r="Q97"/>
  <c r="P97"/>
  <c r="O97"/>
  <c r="N97"/>
  <c r="M97"/>
  <c r="L97"/>
  <c r="K97"/>
  <c r="J97"/>
  <c r="I97"/>
  <c r="H97"/>
  <c r="G97"/>
  <c r="F97"/>
  <c r="E97"/>
  <c r="D97"/>
  <c r="C97"/>
  <c r="B97"/>
  <c r="CC96"/>
  <c r="CB96"/>
  <c r="CA96"/>
  <c r="BZ96"/>
  <c r="BY96"/>
  <c r="BX96"/>
  <c r="BW96"/>
  <c r="BV96"/>
  <c r="BU96"/>
  <c r="BT96"/>
  <c r="BS96"/>
  <c r="BR96"/>
  <c r="BQ96"/>
  <c r="BP96"/>
  <c r="BO96"/>
  <c r="BN96"/>
  <c r="BM96"/>
  <c r="BL96"/>
  <c r="BK96"/>
  <c r="BJ96"/>
  <c r="BI96"/>
  <c r="BH96"/>
  <c r="BG96"/>
  <c r="BF96"/>
  <c r="BE96"/>
  <c r="BD96"/>
  <c r="BC96"/>
  <c r="BB96"/>
  <c r="BA96"/>
  <c r="AZ96"/>
  <c r="AY96"/>
  <c r="AX96"/>
  <c r="AW96"/>
  <c r="AV96"/>
  <c r="AU96"/>
  <c r="AT96"/>
  <c r="AS96"/>
  <c r="AR96"/>
  <c r="AQ96"/>
  <c r="AP96"/>
  <c r="AO96"/>
  <c r="AN96"/>
  <c r="AM96"/>
  <c r="AL96"/>
  <c r="AK96"/>
  <c r="AJ96"/>
  <c r="AI96"/>
  <c r="AH96"/>
  <c r="AG96"/>
  <c r="AF96"/>
  <c r="AE96"/>
  <c r="AD96"/>
  <c r="AC96"/>
  <c r="AB96"/>
  <c r="AA96"/>
  <c r="Z96"/>
  <c r="Y96"/>
  <c r="X96"/>
  <c r="W96"/>
  <c r="V96"/>
  <c r="U96"/>
  <c r="T96"/>
  <c r="S96"/>
  <c r="R96"/>
  <c r="Q96"/>
  <c r="P96"/>
  <c r="O96"/>
  <c r="N96"/>
  <c r="M96"/>
  <c r="L96"/>
  <c r="K96"/>
  <c r="J96"/>
  <c r="I96"/>
  <c r="H96"/>
  <c r="G96"/>
  <c r="F96"/>
  <c r="E96"/>
  <c r="D96"/>
  <c r="C96"/>
  <c r="B96"/>
  <c r="CC95"/>
  <c r="CB95"/>
  <c r="CA95"/>
  <c r="BZ95"/>
  <c r="BY95"/>
  <c r="BX95"/>
  <c r="BW95"/>
  <c r="BV95"/>
  <c r="BU95"/>
  <c r="BT95"/>
  <c r="BS95"/>
  <c r="BR95"/>
  <c r="BQ95"/>
  <c r="BP95"/>
  <c r="BO95"/>
  <c r="BN95"/>
  <c r="BM95"/>
  <c r="BL95"/>
  <c r="BK95"/>
  <c r="BJ95"/>
  <c r="BI95"/>
  <c r="BH95"/>
  <c r="BG95"/>
  <c r="BF95"/>
  <c r="BE95"/>
  <c r="BD95"/>
  <c r="BC95"/>
  <c r="BB95"/>
  <c r="BA95"/>
  <c r="AZ95"/>
  <c r="AY95"/>
  <c r="AX95"/>
  <c r="AW95"/>
  <c r="AV95"/>
  <c r="AU95"/>
  <c r="AT95"/>
  <c r="AS95"/>
  <c r="AR95"/>
  <c r="AQ95"/>
  <c r="AP95"/>
  <c r="AO95"/>
  <c r="AN95"/>
  <c r="AM95"/>
  <c r="AL95"/>
  <c r="AK95"/>
  <c r="AJ95"/>
  <c r="AI95"/>
  <c r="AH95"/>
  <c r="AG95"/>
  <c r="AF95"/>
  <c r="AE95"/>
  <c r="AD95"/>
  <c r="AC95"/>
  <c r="AB95"/>
  <c r="AA95"/>
  <c r="Z95"/>
  <c r="Y95"/>
  <c r="X95"/>
  <c r="W95"/>
  <c r="V95"/>
  <c r="U95"/>
  <c r="T95"/>
  <c r="S95"/>
  <c r="R95"/>
  <c r="Q95"/>
  <c r="P95"/>
  <c r="O95"/>
  <c r="N95"/>
  <c r="M95"/>
  <c r="L95"/>
  <c r="K95"/>
  <c r="J95"/>
  <c r="I95"/>
  <c r="H95"/>
  <c r="G95"/>
  <c r="F95"/>
  <c r="E95"/>
  <c r="D95"/>
  <c r="C95"/>
  <c r="B95"/>
  <c r="CC94"/>
  <c r="CB94"/>
  <c r="CA94"/>
  <c r="BZ94"/>
  <c r="BY94"/>
  <c r="BX94"/>
  <c r="BW94"/>
  <c r="BV94"/>
  <c r="BU94"/>
  <c r="BT94"/>
  <c r="BS94"/>
  <c r="BR94"/>
  <c r="BQ94"/>
  <c r="BP94"/>
  <c r="BO94"/>
  <c r="BN94"/>
  <c r="BM94"/>
  <c r="BL94"/>
  <c r="BK94"/>
  <c r="BJ94"/>
  <c r="BI94"/>
  <c r="BH94"/>
  <c r="BG94"/>
  <c r="BF94"/>
  <c r="BE94"/>
  <c r="BD94"/>
  <c r="BC94"/>
  <c r="BB94"/>
  <c r="BA94"/>
  <c r="AZ94"/>
  <c r="AY94"/>
  <c r="AX94"/>
  <c r="AW94"/>
  <c r="AV94"/>
  <c r="AU94"/>
  <c r="AT94"/>
  <c r="AS94"/>
  <c r="AR94"/>
  <c r="AQ94"/>
  <c r="AP94"/>
  <c r="AO94"/>
  <c r="AN94"/>
  <c r="AM94"/>
  <c r="AL94"/>
  <c r="AK94"/>
  <c r="AJ94"/>
  <c r="AI94"/>
  <c r="AH94"/>
  <c r="AG94"/>
  <c r="AF94"/>
  <c r="AE94"/>
  <c r="AD94"/>
  <c r="AC94"/>
  <c r="AB94"/>
  <c r="AA94"/>
  <c r="Z94"/>
  <c r="Y94"/>
  <c r="X94"/>
  <c r="W94"/>
  <c r="V94"/>
  <c r="U94"/>
  <c r="T94"/>
  <c r="S94"/>
  <c r="R94"/>
  <c r="Q94"/>
  <c r="P94"/>
  <c r="O94"/>
  <c r="N94"/>
  <c r="M94"/>
  <c r="L94"/>
  <c r="K94"/>
  <c r="J94"/>
  <c r="I94"/>
  <c r="H94"/>
  <c r="G94"/>
  <c r="F94"/>
  <c r="E94"/>
  <c r="D94"/>
  <c r="C94"/>
  <c r="B94"/>
  <c r="CC93"/>
  <c r="CB93"/>
  <c r="CA93"/>
  <c r="BZ93"/>
  <c r="BY93"/>
  <c r="BX93"/>
  <c r="BW93"/>
  <c r="BV93"/>
  <c r="BU93"/>
  <c r="BT93"/>
  <c r="BS93"/>
  <c r="BR93"/>
  <c r="BQ93"/>
  <c r="BP93"/>
  <c r="BO93"/>
  <c r="BN93"/>
  <c r="BM93"/>
  <c r="BL93"/>
  <c r="BK93"/>
  <c r="BJ93"/>
  <c r="BI93"/>
  <c r="BH93"/>
  <c r="BG93"/>
  <c r="BF93"/>
  <c r="BE93"/>
  <c r="BD93"/>
  <c r="BC93"/>
  <c r="BB93"/>
  <c r="BA93"/>
  <c r="AZ93"/>
  <c r="AY93"/>
  <c r="AX93"/>
  <c r="AW93"/>
  <c r="AV93"/>
  <c r="AU93"/>
  <c r="AT93"/>
  <c r="AS93"/>
  <c r="AR93"/>
  <c r="AQ93"/>
  <c r="AP93"/>
  <c r="AO93"/>
  <c r="AN93"/>
  <c r="AM93"/>
  <c r="AL93"/>
  <c r="AK93"/>
  <c r="AJ93"/>
  <c r="AI93"/>
  <c r="AH93"/>
  <c r="AG93"/>
  <c r="AF93"/>
  <c r="AE93"/>
  <c r="AD93"/>
  <c r="AC93"/>
  <c r="AB93"/>
  <c r="AA93"/>
  <c r="Z93"/>
  <c r="Y93"/>
  <c r="X93"/>
  <c r="W93"/>
  <c r="V93"/>
  <c r="U93"/>
  <c r="T93"/>
  <c r="S93"/>
  <c r="R93"/>
  <c r="Q93"/>
  <c r="P93"/>
  <c r="O93"/>
  <c r="N93"/>
  <c r="M93"/>
  <c r="L93"/>
  <c r="K93"/>
  <c r="J93"/>
  <c r="I93"/>
  <c r="H93"/>
  <c r="G93"/>
  <c r="F93"/>
  <c r="E93"/>
  <c r="D93"/>
  <c r="C93"/>
  <c r="B93"/>
  <c r="CC92"/>
  <c r="CB92"/>
  <c r="CA92"/>
  <c r="BZ92"/>
  <c r="BY92"/>
  <c r="BX92"/>
  <c r="BW92"/>
  <c r="BV92"/>
  <c r="BU92"/>
  <c r="BT92"/>
  <c r="BS92"/>
  <c r="BR92"/>
  <c r="BQ92"/>
  <c r="BP92"/>
  <c r="BO92"/>
  <c r="BN92"/>
  <c r="BM92"/>
  <c r="BL92"/>
  <c r="BK92"/>
  <c r="BJ92"/>
  <c r="BI92"/>
  <c r="BH92"/>
  <c r="BG92"/>
  <c r="BF92"/>
  <c r="BE92"/>
  <c r="BD92"/>
  <c r="BC92"/>
  <c r="BB92"/>
  <c r="BA92"/>
  <c r="AZ92"/>
  <c r="AY92"/>
  <c r="AX92"/>
  <c r="AW92"/>
  <c r="AV92"/>
  <c r="AU92"/>
  <c r="AT92"/>
  <c r="AS92"/>
  <c r="AR92"/>
  <c r="AQ92"/>
  <c r="AP92"/>
  <c r="AO92"/>
  <c r="AN92"/>
  <c r="AM92"/>
  <c r="AL92"/>
  <c r="AK92"/>
  <c r="AJ92"/>
  <c r="AI92"/>
  <c r="AH92"/>
  <c r="AG92"/>
  <c r="AF92"/>
  <c r="AE92"/>
  <c r="AD92"/>
  <c r="AC92"/>
  <c r="AB92"/>
  <c r="AA92"/>
  <c r="Z92"/>
  <c r="Y92"/>
  <c r="X92"/>
  <c r="W92"/>
  <c r="V92"/>
  <c r="U92"/>
  <c r="T92"/>
  <c r="S92"/>
  <c r="R92"/>
  <c r="Q92"/>
  <c r="P92"/>
  <c r="O92"/>
  <c r="N92"/>
  <c r="M92"/>
  <c r="L92"/>
  <c r="K92"/>
  <c r="J92"/>
  <c r="I92"/>
  <c r="H92"/>
  <c r="G92"/>
  <c r="F92"/>
  <c r="E92"/>
  <c r="D92"/>
  <c r="C92"/>
  <c r="B92"/>
  <c r="CC91"/>
  <c r="CB91"/>
  <c r="CA91"/>
  <c r="BZ91"/>
  <c r="BY91"/>
  <c r="BX91"/>
  <c r="BW91"/>
  <c r="BV91"/>
  <c r="BU91"/>
  <c r="BT91"/>
  <c r="BS91"/>
  <c r="BR91"/>
  <c r="BQ91"/>
  <c r="BP91"/>
  <c r="BO91"/>
  <c r="BN91"/>
  <c r="BM91"/>
  <c r="BL91"/>
  <c r="BK91"/>
  <c r="BJ91"/>
  <c r="BI91"/>
  <c r="BH91"/>
  <c r="BG91"/>
  <c r="BF91"/>
  <c r="BE91"/>
  <c r="BD91"/>
  <c r="BC91"/>
  <c r="BB91"/>
  <c r="BA91"/>
  <c r="AZ91"/>
  <c r="AY91"/>
  <c r="AX91"/>
  <c r="AW91"/>
  <c r="AV91"/>
  <c r="AU91"/>
  <c r="AT91"/>
  <c r="AS91"/>
  <c r="AR91"/>
  <c r="AQ91"/>
  <c r="AP91"/>
  <c r="AO91"/>
  <c r="AN91"/>
  <c r="AM91"/>
  <c r="AL91"/>
  <c r="AK91"/>
  <c r="AJ91"/>
  <c r="AI91"/>
  <c r="AH91"/>
  <c r="AG91"/>
  <c r="AF91"/>
  <c r="AE91"/>
  <c r="AD91"/>
  <c r="AC91"/>
  <c r="AB91"/>
  <c r="AA91"/>
  <c r="Z91"/>
  <c r="Y91"/>
  <c r="X91"/>
  <c r="W91"/>
  <c r="V91"/>
  <c r="U91"/>
  <c r="T91"/>
  <c r="S91"/>
  <c r="R91"/>
  <c r="Q91"/>
  <c r="P91"/>
  <c r="O91"/>
  <c r="N91"/>
  <c r="M91"/>
  <c r="L91"/>
  <c r="K91"/>
  <c r="J91"/>
  <c r="I91"/>
  <c r="H91"/>
  <c r="G91"/>
  <c r="F91"/>
  <c r="E91"/>
  <c r="D91"/>
  <c r="C91"/>
  <c r="B91"/>
  <c r="CC90"/>
  <c r="CB90"/>
  <c r="CA90"/>
  <c r="BZ90"/>
  <c r="BY90"/>
  <c r="BX90"/>
  <c r="BW90"/>
  <c r="BV90"/>
  <c r="BU90"/>
  <c r="BT90"/>
  <c r="BS90"/>
  <c r="BR90"/>
  <c r="BQ90"/>
  <c r="BP90"/>
  <c r="BO90"/>
  <c r="BN90"/>
  <c r="BM90"/>
  <c r="BL90"/>
  <c r="BK90"/>
  <c r="BJ90"/>
  <c r="BI90"/>
  <c r="BH90"/>
  <c r="BG90"/>
  <c r="BF90"/>
  <c r="BE90"/>
  <c r="BD90"/>
  <c r="BC90"/>
  <c r="BB90"/>
  <c r="BA90"/>
  <c r="AZ90"/>
  <c r="AY90"/>
  <c r="AX90"/>
  <c r="AW90"/>
  <c r="AV90"/>
  <c r="AU90"/>
  <c r="AT90"/>
  <c r="AS90"/>
  <c r="AR90"/>
  <c r="AQ90"/>
  <c r="AP90"/>
  <c r="AO90"/>
  <c r="AN90"/>
  <c r="AM90"/>
  <c r="AL90"/>
  <c r="AK90"/>
  <c r="AJ90"/>
  <c r="AI90"/>
  <c r="AH90"/>
  <c r="AG90"/>
  <c r="AF90"/>
  <c r="AE90"/>
  <c r="AD90"/>
  <c r="AC90"/>
  <c r="AB90"/>
  <c r="AA90"/>
  <c r="Z90"/>
  <c r="Y90"/>
  <c r="X90"/>
  <c r="W90"/>
  <c r="V90"/>
  <c r="U90"/>
  <c r="T90"/>
  <c r="S90"/>
  <c r="R90"/>
  <c r="Q90"/>
  <c r="P90"/>
  <c r="O90"/>
  <c r="N90"/>
  <c r="M90"/>
  <c r="L90"/>
  <c r="K90"/>
  <c r="J90"/>
  <c r="I90"/>
  <c r="H90"/>
  <c r="G90"/>
  <c r="F90"/>
  <c r="E90"/>
  <c r="D90"/>
  <c r="C90"/>
  <c r="B90"/>
  <c r="CC89"/>
  <c r="CB89"/>
  <c r="CA89"/>
  <c r="BZ89"/>
  <c r="BY89"/>
  <c r="BX89"/>
  <c r="BW89"/>
  <c r="BV89"/>
  <c r="BU89"/>
  <c r="BT89"/>
  <c r="BS89"/>
  <c r="BR89"/>
  <c r="BQ89"/>
  <c r="BP89"/>
  <c r="BO89"/>
  <c r="BN89"/>
  <c r="BM89"/>
  <c r="BL89"/>
  <c r="BK89"/>
  <c r="BJ89"/>
  <c r="BI89"/>
  <c r="BH89"/>
  <c r="BG89"/>
  <c r="BF89"/>
  <c r="BE89"/>
  <c r="BD89"/>
  <c r="BC89"/>
  <c r="BB89"/>
  <c r="BA89"/>
  <c r="AZ89"/>
  <c r="AY89"/>
  <c r="AX89"/>
  <c r="AW89"/>
  <c r="AV89"/>
  <c r="AU89"/>
  <c r="AT89"/>
  <c r="AS89"/>
  <c r="AR89"/>
  <c r="AQ89"/>
  <c r="AP89"/>
  <c r="AO89"/>
  <c r="AN89"/>
  <c r="AM89"/>
  <c r="AL89"/>
  <c r="AK89"/>
  <c r="AJ89"/>
  <c r="AI89"/>
  <c r="AH89"/>
  <c r="AG89"/>
  <c r="AF89"/>
  <c r="AE89"/>
  <c r="AD89"/>
  <c r="AC89"/>
  <c r="AB89"/>
  <c r="AA89"/>
  <c r="Z89"/>
  <c r="Y89"/>
  <c r="X89"/>
  <c r="W89"/>
  <c r="V89"/>
  <c r="U89"/>
  <c r="T89"/>
  <c r="S89"/>
  <c r="R89"/>
  <c r="Q89"/>
  <c r="P89"/>
  <c r="O89"/>
  <c r="N89"/>
  <c r="M89"/>
  <c r="L89"/>
  <c r="K89"/>
  <c r="J89"/>
  <c r="I89"/>
  <c r="H89"/>
  <c r="G89"/>
  <c r="F89"/>
  <c r="E89"/>
  <c r="D89"/>
  <c r="C89"/>
  <c r="B89"/>
  <c r="CC88"/>
  <c r="CB88"/>
  <c r="CA88"/>
  <c r="BZ88"/>
  <c r="BY88"/>
  <c r="BX88"/>
  <c r="BW88"/>
  <c r="BV88"/>
  <c r="BU88"/>
  <c r="BT88"/>
  <c r="BS88"/>
  <c r="BR88"/>
  <c r="BQ88"/>
  <c r="BP88"/>
  <c r="BO88"/>
  <c r="BN88"/>
  <c r="BM88"/>
  <c r="BL88"/>
  <c r="BK88"/>
  <c r="BJ88"/>
  <c r="BI88"/>
  <c r="BH88"/>
  <c r="BG88"/>
  <c r="BF88"/>
  <c r="BE88"/>
  <c r="BD88"/>
  <c r="BC88"/>
  <c r="BB88"/>
  <c r="BA88"/>
  <c r="AZ88"/>
  <c r="AY88"/>
  <c r="AX88"/>
  <c r="AW88"/>
  <c r="AV88"/>
  <c r="AU88"/>
  <c r="AT88"/>
  <c r="AS88"/>
  <c r="AR88"/>
  <c r="AQ88"/>
  <c r="AP88"/>
  <c r="AO88"/>
  <c r="AN88"/>
  <c r="AM88"/>
  <c r="AL88"/>
  <c r="AK88"/>
  <c r="AJ88"/>
  <c r="AI88"/>
  <c r="AH88"/>
  <c r="AG88"/>
  <c r="AF88"/>
  <c r="AE88"/>
  <c r="AD88"/>
  <c r="AC88"/>
  <c r="AB88"/>
  <c r="AA88"/>
  <c r="Z88"/>
  <c r="Y88"/>
  <c r="X88"/>
  <c r="W88"/>
  <c r="V88"/>
  <c r="U88"/>
  <c r="T88"/>
  <c r="S88"/>
  <c r="R88"/>
  <c r="Q88"/>
  <c r="P88"/>
  <c r="O88"/>
  <c r="N88"/>
  <c r="M88"/>
  <c r="L88"/>
  <c r="K88"/>
  <c r="J88"/>
  <c r="I88"/>
  <c r="H88"/>
  <c r="G88"/>
  <c r="F88"/>
  <c r="E88"/>
  <c r="D88"/>
  <c r="C88"/>
  <c r="B88"/>
  <c r="CC87"/>
  <c r="CB87"/>
  <c r="CA87"/>
  <c r="BZ87"/>
  <c r="BY87"/>
  <c r="BX87"/>
  <c r="BW87"/>
  <c r="BV87"/>
  <c r="BU87"/>
  <c r="BT87"/>
  <c r="BS87"/>
  <c r="BR87"/>
  <c r="BQ87"/>
  <c r="BP87"/>
  <c r="BO87"/>
  <c r="BN87"/>
  <c r="BM87"/>
  <c r="BL87"/>
  <c r="BK87"/>
  <c r="BJ87"/>
  <c r="BI87"/>
  <c r="BH87"/>
  <c r="BG87"/>
  <c r="BF87"/>
  <c r="BE87"/>
  <c r="BD87"/>
  <c r="BC87"/>
  <c r="BB87"/>
  <c r="BA87"/>
  <c r="AZ87"/>
  <c r="AY87"/>
  <c r="AX87"/>
  <c r="AW87"/>
  <c r="AV87"/>
  <c r="AU87"/>
  <c r="AT87"/>
  <c r="AS87"/>
  <c r="AR87"/>
  <c r="AQ87"/>
  <c r="AP87"/>
  <c r="AO87"/>
  <c r="AN87"/>
  <c r="AM87"/>
  <c r="AL87"/>
  <c r="AK87"/>
  <c r="AJ87"/>
  <c r="AI87"/>
  <c r="AH87"/>
  <c r="AG87"/>
  <c r="AF87"/>
  <c r="AE87"/>
  <c r="AD87"/>
  <c r="AC87"/>
  <c r="AB87"/>
  <c r="AA87"/>
  <c r="Z87"/>
  <c r="Y87"/>
  <c r="X87"/>
  <c r="W87"/>
  <c r="V87"/>
  <c r="U87"/>
  <c r="T87"/>
  <c r="S87"/>
  <c r="R87"/>
  <c r="Q87"/>
  <c r="P87"/>
  <c r="O87"/>
  <c r="N87"/>
  <c r="M87"/>
  <c r="L87"/>
  <c r="K87"/>
  <c r="J87"/>
  <c r="I87"/>
  <c r="H87"/>
  <c r="G87"/>
  <c r="F87"/>
  <c r="E87"/>
  <c r="D87"/>
  <c r="C87"/>
  <c r="B87"/>
  <c r="CC86"/>
  <c r="CB86"/>
  <c r="CA86"/>
  <c r="BZ86"/>
  <c r="BY86"/>
  <c r="BX86"/>
  <c r="BW86"/>
  <c r="BV86"/>
  <c r="BU86"/>
  <c r="BT86"/>
  <c r="BS86"/>
  <c r="BR86"/>
  <c r="BQ86"/>
  <c r="BP86"/>
  <c r="BO86"/>
  <c r="BN86"/>
  <c r="BM86"/>
  <c r="BL86"/>
  <c r="BK86"/>
  <c r="BJ86"/>
  <c r="BI86"/>
  <c r="BH86"/>
  <c r="BG86"/>
  <c r="BF86"/>
  <c r="BE86"/>
  <c r="BD86"/>
  <c r="BC86"/>
  <c r="BB86"/>
  <c r="BA86"/>
  <c r="AZ86"/>
  <c r="AY86"/>
  <c r="AX86"/>
  <c r="AW86"/>
  <c r="AV86"/>
  <c r="AU86"/>
  <c r="AT86"/>
  <c r="AS86"/>
  <c r="AR86"/>
  <c r="AQ86"/>
  <c r="AP86"/>
  <c r="AO86"/>
  <c r="AN86"/>
  <c r="AM86"/>
  <c r="AL86"/>
  <c r="AK86"/>
  <c r="AJ86"/>
  <c r="AI86"/>
  <c r="AH86"/>
  <c r="AG86"/>
  <c r="AF86"/>
  <c r="AE86"/>
  <c r="AD86"/>
  <c r="AC86"/>
  <c r="AB86"/>
  <c r="AA86"/>
  <c r="Z86"/>
  <c r="Y86"/>
  <c r="X86"/>
  <c r="W86"/>
  <c r="V86"/>
  <c r="U86"/>
  <c r="T86"/>
  <c r="S86"/>
  <c r="R86"/>
  <c r="Q86"/>
  <c r="P86"/>
  <c r="O86"/>
  <c r="N86"/>
  <c r="M86"/>
  <c r="L86"/>
  <c r="K86"/>
  <c r="J86"/>
  <c r="I86"/>
  <c r="H86"/>
  <c r="G86"/>
  <c r="F86"/>
  <c r="E86"/>
  <c r="D86"/>
  <c r="C86"/>
  <c r="B86"/>
  <c r="CC85"/>
  <c r="CB85"/>
  <c r="CA85"/>
  <c r="BZ85"/>
  <c r="BY85"/>
  <c r="BX85"/>
  <c r="BW85"/>
  <c r="BV85"/>
  <c r="BU85"/>
  <c r="BT85"/>
  <c r="BS85"/>
  <c r="BR85"/>
  <c r="BQ85"/>
  <c r="BP85"/>
  <c r="BO85"/>
  <c r="BN85"/>
  <c r="BM85"/>
  <c r="BL85"/>
  <c r="BK85"/>
  <c r="BJ85"/>
  <c r="BI85"/>
  <c r="BH85"/>
  <c r="BG85"/>
  <c r="BF85"/>
  <c r="BE85"/>
  <c r="BD85"/>
  <c r="BC85"/>
  <c r="BB85"/>
  <c r="BA85"/>
  <c r="AZ85"/>
  <c r="AY85"/>
  <c r="AX85"/>
  <c r="AW85"/>
  <c r="AV85"/>
  <c r="AU85"/>
  <c r="AT85"/>
  <c r="AS85"/>
  <c r="AR85"/>
  <c r="AQ85"/>
  <c r="AP85"/>
  <c r="AO85"/>
  <c r="AN85"/>
  <c r="AM85"/>
  <c r="AL85"/>
  <c r="AK85"/>
  <c r="AJ85"/>
  <c r="AI85"/>
  <c r="AH85"/>
  <c r="AG85"/>
  <c r="AF85"/>
  <c r="AE85"/>
  <c r="AD85"/>
  <c r="AC85"/>
  <c r="AB85"/>
  <c r="AA85"/>
  <c r="Z85"/>
  <c r="Y85"/>
  <c r="X85"/>
  <c r="W85"/>
  <c r="V85"/>
  <c r="U85"/>
  <c r="T85"/>
  <c r="S85"/>
  <c r="R85"/>
  <c r="Q85"/>
  <c r="P85"/>
  <c r="O85"/>
  <c r="N85"/>
  <c r="M85"/>
  <c r="L85"/>
  <c r="K85"/>
  <c r="J85"/>
  <c r="I85"/>
  <c r="H85"/>
  <c r="G85"/>
  <c r="F85"/>
  <c r="E85"/>
  <c r="D85"/>
  <c r="C85"/>
  <c r="B85"/>
  <c r="CC84"/>
  <c r="CB84"/>
  <c r="CA84"/>
  <c r="BZ84"/>
  <c r="BY84"/>
  <c r="BX84"/>
  <c r="BW84"/>
  <c r="BV84"/>
  <c r="BU84"/>
  <c r="BT84"/>
  <c r="BS84"/>
  <c r="BR84"/>
  <c r="BQ84"/>
  <c r="BP84"/>
  <c r="BO84"/>
  <c r="BN84"/>
  <c r="BM84"/>
  <c r="BL84"/>
  <c r="BK84"/>
  <c r="BJ84"/>
  <c r="BI84"/>
  <c r="BH84"/>
  <c r="BG84"/>
  <c r="BF84"/>
  <c r="BE84"/>
  <c r="BD84"/>
  <c r="BC84"/>
  <c r="BB84"/>
  <c r="BA84"/>
  <c r="AZ84"/>
  <c r="AY84"/>
  <c r="AX84"/>
  <c r="AW84"/>
  <c r="AV84"/>
  <c r="AU84"/>
  <c r="AT84"/>
  <c r="AS84"/>
  <c r="AR84"/>
  <c r="AQ84"/>
  <c r="AP84"/>
  <c r="AO84"/>
  <c r="AN84"/>
  <c r="AM84"/>
  <c r="AL84"/>
  <c r="AK84"/>
  <c r="AJ84"/>
  <c r="AI84"/>
  <c r="AH84"/>
  <c r="AG84"/>
  <c r="AF84"/>
  <c r="AE84"/>
  <c r="AD84"/>
  <c r="AC84"/>
  <c r="AB84"/>
  <c r="AA84"/>
  <c r="Z84"/>
  <c r="Y84"/>
  <c r="X84"/>
  <c r="W84"/>
  <c r="V84"/>
  <c r="U84"/>
  <c r="T84"/>
  <c r="S84"/>
  <c r="R84"/>
  <c r="Q84"/>
  <c r="P84"/>
  <c r="O84"/>
  <c r="N84"/>
  <c r="M84"/>
  <c r="L84"/>
  <c r="K84"/>
  <c r="J84"/>
  <c r="I84"/>
  <c r="H84"/>
  <c r="G84"/>
  <c r="F84"/>
  <c r="E84"/>
  <c r="D84"/>
  <c r="C84"/>
  <c r="B84"/>
  <c r="CC83"/>
  <c r="CB83"/>
  <c r="CA83"/>
  <c r="BZ83"/>
  <c r="BY83"/>
  <c r="BX83"/>
  <c r="BW83"/>
  <c r="BV83"/>
  <c r="BU83"/>
  <c r="BT83"/>
  <c r="BS83"/>
  <c r="BR83"/>
  <c r="BQ83"/>
  <c r="BP83"/>
  <c r="BO83"/>
  <c r="BN83"/>
  <c r="BM83"/>
  <c r="BL83"/>
  <c r="BK83"/>
  <c r="BJ83"/>
  <c r="BI83"/>
  <c r="BH83"/>
  <c r="BG83"/>
  <c r="BF83"/>
  <c r="BE83"/>
  <c r="BD83"/>
  <c r="BC83"/>
  <c r="BB83"/>
  <c r="BA83"/>
  <c r="AZ83"/>
  <c r="AY83"/>
  <c r="AX83"/>
  <c r="AW83"/>
  <c r="AV83"/>
  <c r="AU83"/>
  <c r="AT83"/>
  <c r="AS83"/>
  <c r="AR83"/>
  <c r="AQ83"/>
  <c r="AP83"/>
  <c r="AO83"/>
  <c r="AN83"/>
  <c r="AM83"/>
  <c r="AL83"/>
  <c r="AK83"/>
  <c r="AJ83"/>
  <c r="AI83"/>
  <c r="AH83"/>
  <c r="AG83"/>
  <c r="AF83"/>
  <c r="AE83"/>
  <c r="AD83"/>
  <c r="AC83"/>
  <c r="AB83"/>
  <c r="AA83"/>
  <c r="Z83"/>
  <c r="Y83"/>
  <c r="X83"/>
  <c r="W83"/>
  <c r="V83"/>
  <c r="U83"/>
  <c r="T83"/>
  <c r="S83"/>
  <c r="R83"/>
  <c r="Q83"/>
  <c r="P83"/>
  <c r="O83"/>
  <c r="N83"/>
  <c r="M83"/>
  <c r="L83"/>
  <c r="K83"/>
  <c r="J83"/>
  <c r="I83"/>
  <c r="H83"/>
  <c r="G83"/>
  <c r="F83"/>
  <c r="E83"/>
  <c r="D83"/>
  <c r="C83"/>
  <c r="B83"/>
  <c r="CC82"/>
  <c r="CB82"/>
  <c r="CA82"/>
  <c r="BZ82"/>
  <c r="BY82"/>
  <c r="BX82"/>
  <c r="BW82"/>
  <c r="BV82"/>
  <c r="BU82"/>
  <c r="BT82"/>
  <c r="BS82"/>
  <c r="BR82"/>
  <c r="BQ82"/>
  <c r="BP82"/>
  <c r="BO82"/>
  <c r="BN82"/>
  <c r="BM82"/>
  <c r="BL82"/>
  <c r="BK82"/>
  <c r="BJ82"/>
  <c r="BI82"/>
  <c r="BH82"/>
  <c r="BG82"/>
  <c r="BF82"/>
  <c r="BE82"/>
  <c r="BD82"/>
  <c r="BC82"/>
  <c r="BB82"/>
  <c r="BA82"/>
  <c r="AZ82"/>
  <c r="AY82"/>
  <c r="AX82"/>
  <c r="AW82"/>
  <c r="AV82"/>
  <c r="AU82"/>
  <c r="AT82"/>
  <c r="AS82"/>
  <c r="AR82"/>
  <c r="AQ82"/>
  <c r="AP82"/>
  <c r="AO82"/>
  <c r="AN82"/>
  <c r="AM82"/>
  <c r="AL82"/>
  <c r="AK82"/>
  <c r="AJ82"/>
  <c r="AI82"/>
  <c r="AH82"/>
  <c r="AG82"/>
  <c r="AF82"/>
  <c r="AE82"/>
  <c r="AD82"/>
  <c r="AC82"/>
  <c r="AB82"/>
  <c r="AA82"/>
  <c r="Z82"/>
  <c r="Y82"/>
  <c r="X82"/>
  <c r="W82"/>
  <c r="V82"/>
  <c r="U82"/>
  <c r="T82"/>
  <c r="S82"/>
  <c r="R82"/>
  <c r="Q82"/>
  <c r="P82"/>
  <c r="O82"/>
  <c r="N82"/>
  <c r="M82"/>
  <c r="L82"/>
  <c r="K82"/>
  <c r="J82"/>
  <c r="I82"/>
  <c r="H82"/>
  <c r="G82"/>
  <c r="F82"/>
  <c r="E82"/>
  <c r="D82"/>
  <c r="C82"/>
  <c r="B82"/>
  <c r="CC81"/>
  <c r="CB81"/>
  <c r="CA81"/>
  <c r="BZ81"/>
  <c r="BY81"/>
  <c r="BX81"/>
  <c r="BW81"/>
  <c r="BV81"/>
  <c r="BU81"/>
  <c r="BT81"/>
  <c r="BS81"/>
  <c r="BR81"/>
  <c r="BQ81"/>
  <c r="BP81"/>
  <c r="BO81"/>
  <c r="BN81"/>
  <c r="BM81"/>
  <c r="BL81"/>
  <c r="BK81"/>
  <c r="BJ81"/>
  <c r="BI81"/>
  <c r="BH81"/>
  <c r="BG81"/>
  <c r="BF81"/>
  <c r="BE81"/>
  <c r="BD81"/>
  <c r="BC81"/>
  <c r="BB81"/>
  <c r="BA81"/>
  <c r="AZ81"/>
  <c r="AY81"/>
  <c r="AX81"/>
  <c r="AW81"/>
  <c r="AV81"/>
  <c r="AU81"/>
  <c r="AT81"/>
  <c r="AS81"/>
  <c r="AR81"/>
  <c r="AQ81"/>
  <c r="AP81"/>
  <c r="AO81"/>
  <c r="AN81"/>
  <c r="AM81"/>
  <c r="AL81"/>
  <c r="AK81"/>
  <c r="AJ81"/>
  <c r="AI81"/>
  <c r="AH81"/>
  <c r="AG81"/>
  <c r="AF81"/>
  <c r="AE81"/>
  <c r="AD81"/>
  <c r="AC81"/>
  <c r="AB81"/>
  <c r="AA81"/>
  <c r="Z81"/>
  <c r="Y81"/>
  <c r="X81"/>
  <c r="W81"/>
  <c r="V81"/>
  <c r="U81"/>
  <c r="T81"/>
  <c r="S81"/>
  <c r="R81"/>
  <c r="Q81"/>
  <c r="P81"/>
  <c r="O81"/>
  <c r="N81"/>
  <c r="M81"/>
  <c r="L81"/>
  <c r="K81"/>
  <c r="J81"/>
  <c r="I81"/>
  <c r="H81"/>
  <c r="G81"/>
  <c r="F81"/>
  <c r="E81"/>
  <c r="D81"/>
  <c r="C81"/>
  <c r="B81"/>
  <c r="CC141" i="77"/>
  <c r="CB141"/>
  <c r="CA141"/>
  <c r="BZ141"/>
  <c r="BY141"/>
  <c r="BX141"/>
  <c r="BW141"/>
  <c r="BV141"/>
  <c r="BU141"/>
  <c r="BT141"/>
  <c r="BS141"/>
  <c r="BR141"/>
  <c r="BQ141"/>
  <c r="BP141"/>
  <c r="BO141"/>
  <c r="BN141"/>
  <c r="BM141"/>
  <c r="BL141"/>
  <c r="BK141"/>
  <c r="BJ141"/>
  <c r="BI141"/>
  <c r="BH141"/>
  <c r="BG141"/>
  <c r="BF141"/>
  <c r="BE141"/>
  <c r="BD141"/>
  <c r="BC141"/>
  <c r="BB141"/>
  <c r="BA141"/>
  <c r="AZ141"/>
  <c r="AY141"/>
  <c r="AX141"/>
  <c r="AW141"/>
  <c r="AV141"/>
  <c r="AU141"/>
  <c r="AT141"/>
  <c r="AS141"/>
  <c r="AR141"/>
  <c r="AQ141"/>
  <c r="AP141"/>
  <c r="AO141"/>
  <c r="AN141"/>
  <c r="AM141"/>
  <c r="AL141"/>
  <c r="AK141"/>
  <c r="AJ141"/>
  <c r="AI141"/>
  <c r="AH141"/>
  <c r="AG141"/>
  <c r="AF141"/>
  <c r="AE141"/>
  <c r="AD141"/>
  <c r="AC141"/>
  <c r="AB141"/>
  <c r="AA141"/>
  <c r="Z141"/>
  <c r="Y141"/>
  <c r="X141"/>
  <c r="W141"/>
  <c r="V141"/>
  <c r="U141"/>
  <c r="T141"/>
  <c r="S141"/>
  <c r="R141"/>
  <c r="Q141"/>
  <c r="P141"/>
  <c r="O141"/>
  <c r="N141"/>
  <c r="M141"/>
  <c r="L141"/>
  <c r="K141"/>
  <c r="J141"/>
  <c r="I141"/>
  <c r="H141"/>
  <c r="G141"/>
  <c r="F141"/>
  <c r="E141"/>
  <c r="D141"/>
  <c r="C141"/>
  <c r="B141"/>
  <c r="CC140"/>
  <c r="CB140"/>
  <c r="CA140"/>
  <c r="BZ140"/>
  <c r="BY140"/>
  <c r="BX140"/>
  <c r="BW140"/>
  <c r="BV140"/>
  <c r="BU140"/>
  <c r="BT140"/>
  <c r="BS140"/>
  <c r="BR140"/>
  <c r="BQ140"/>
  <c r="BP140"/>
  <c r="BO140"/>
  <c r="BN140"/>
  <c r="BM140"/>
  <c r="BL140"/>
  <c r="BK140"/>
  <c r="BJ140"/>
  <c r="BI140"/>
  <c r="BH140"/>
  <c r="BG140"/>
  <c r="BF140"/>
  <c r="BE140"/>
  <c r="BD140"/>
  <c r="BC140"/>
  <c r="BB140"/>
  <c r="BA140"/>
  <c r="AZ140"/>
  <c r="AY140"/>
  <c r="AX140"/>
  <c r="AW140"/>
  <c r="AV140"/>
  <c r="AU140"/>
  <c r="AT140"/>
  <c r="AS140"/>
  <c r="AR140"/>
  <c r="AQ140"/>
  <c r="AP140"/>
  <c r="AO140"/>
  <c r="AN140"/>
  <c r="AM140"/>
  <c r="AL140"/>
  <c r="AK140"/>
  <c r="AJ140"/>
  <c r="AI140"/>
  <c r="AH140"/>
  <c r="AG140"/>
  <c r="AF140"/>
  <c r="AE140"/>
  <c r="AD140"/>
  <c r="AC140"/>
  <c r="AB140"/>
  <c r="AA140"/>
  <c r="Z140"/>
  <c r="Y140"/>
  <c r="X140"/>
  <c r="W140"/>
  <c r="V140"/>
  <c r="U140"/>
  <c r="T140"/>
  <c r="S140"/>
  <c r="R140"/>
  <c r="Q140"/>
  <c r="P140"/>
  <c r="O140"/>
  <c r="N140"/>
  <c r="M140"/>
  <c r="L140"/>
  <c r="K140"/>
  <c r="J140"/>
  <c r="I140"/>
  <c r="H140"/>
  <c r="G140"/>
  <c r="F140"/>
  <c r="E140"/>
  <c r="D140"/>
  <c r="C140"/>
  <c r="B140"/>
  <c r="CC139"/>
  <c r="CB139"/>
  <c r="CA139"/>
  <c r="BZ139"/>
  <c r="BY139"/>
  <c r="BX139"/>
  <c r="BW139"/>
  <c r="BV139"/>
  <c r="BU139"/>
  <c r="BT139"/>
  <c r="BS139"/>
  <c r="BR139"/>
  <c r="BQ139"/>
  <c r="BP139"/>
  <c r="BO139"/>
  <c r="BN139"/>
  <c r="BM139"/>
  <c r="BL139"/>
  <c r="BK139"/>
  <c r="BJ139"/>
  <c r="BI139"/>
  <c r="BH139"/>
  <c r="BG139"/>
  <c r="BF139"/>
  <c r="BE139"/>
  <c r="BD139"/>
  <c r="BC139"/>
  <c r="BB139"/>
  <c r="BA139"/>
  <c r="AZ139"/>
  <c r="AY139"/>
  <c r="AX139"/>
  <c r="AW139"/>
  <c r="AV139"/>
  <c r="AU139"/>
  <c r="AT139"/>
  <c r="AS139"/>
  <c r="AR139"/>
  <c r="AQ139"/>
  <c r="AP139"/>
  <c r="AO139"/>
  <c r="AN139"/>
  <c r="AM139"/>
  <c r="AL139"/>
  <c r="AK139"/>
  <c r="AJ139"/>
  <c r="AI139"/>
  <c r="AH139"/>
  <c r="AG139"/>
  <c r="AF139"/>
  <c r="AE139"/>
  <c r="AD139"/>
  <c r="AC139"/>
  <c r="AB139"/>
  <c r="AA139"/>
  <c r="Z139"/>
  <c r="Y139"/>
  <c r="X139"/>
  <c r="W139"/>
  <c r="V139"/>
  <c r="U139"/>
  <c r="T139"/>
  <c r="S139"/>
  <c r="R139"/>
  <c r="Q139"/>
  <c r="P139"/>
  <c r="O139"/>
  <c r="N139"/>
  <c r="M139"/>
  <c r="L139"/>
  <c r="K139"/>
  <c r="J139"/>
  <c r="I139"/>
  <c r="H139"/>
  <c r="G139"/>
  <c r="F139"/>
  <c r="E139"/>
  <c r="D139"/>
  <c r="C139"/>
  <c r="B139"/>
  <c r="CC138"/>
  <c r="CB138"/>
  <c r="CA138"/>
  <c r="BZ138"/>
  <c r="BY138"/>
  <c r="BX138"/>
  <c r="BW138"/>
  <c r="BV138"/>
  <c r="BU138"/>
  <c r="BT138"/>
  <c r="BS138"/>
  <c r="BR138"/>
  <c r="BQ138"/>
  <c r="BP138"/>
  <c r="BO138"/>
  <c r="BN138"/>
  <c r="BM138"/>
  <c r="BL138"/>
  <c r="BK138"/>
  <c r="BJ138"/>
  <c r="BI138"/>
  <c r="BH138"/>
  <c r="BG138"/>
  <c r="BF138"/>
  <c r="BE138"/>
  <c r="BD138"/>
  <c r="BC138"/>
  <c r="BB138"/>
  <c r="BA138"/>
  <c r="AZ138"/>
  <c r="AY138"/>
  <c r="AX138"/>
  <c r="AW138"/>
  <c r="AV138"/>
  <c r="AU138"/>
  <c r="AT138"/>
  <c r="AS138"/>
  <c r="AR138"/>
  <c r="AQ138"/>
  <c r="AP138"/>
  <c r="AO138"/>
  <c r="AN138"/>
  <c r="AM138"/>
  <c r="AL138"/>
  <c r="AK138"/>
  <c r="AJ138"/>
  <c r="AI138"/>
  <c r="AH138"/>
  <c r="AG138"/>
  <c r="AF138"/>
  <c r="AE138"/>
  <c r="AD138"/>
  <c r="AC138"/>
  <c r="AB138"/>
  <c r="AA138"/>
  <c r="Z138"/>
  <c r="Y138"/>
  <c r="X138"/>
  <c r="W138"/>
  <c r="V138"/>
  <c r="U138"/>
  <c r="T138"/>
  <c r="S138"/>
  <c r="R138"/>
  <c r="Q138"/>
  <c r="P138"/>
  <c r="O138"/>
  <c r="N138"/>
  <c r="M138"/>
  <c r="L138"/>
  <c r="K138"/>
  <c r="J138"/>
  <c r="I138"/>
  <c r="H138"/>
  <c r="G138"/>
  <c r="F138"/>
  <c r="E138"/>
  <c r="D138"/>
  <c r="C138"/>
  <c r="B138"/>
  <c r="CC137"/>
  <c r="CB137"/>
  <c r="CA137"/>
  <c r="BZ137"/>
  <c r="BY137"/>
  <c r="BX137"/>
  <c r="BW137"/>
  <c r="BV137"/>
  <c r="BU137"/>
  <c r="BT137"/>
  <c r="BS137"/>
  <c r="BR137"/>
  <c r="BQ137"/>
  <c r="BP137"/>
  <c r="BO137"/>
  <c r="BN137"/>
  <c r="BM137"/>
  <c r="BL137"/>
  <c r="BK137"/>
  <c r="BJ137"/>
  <c r="BI137"/>
  <c r="BH137"/>
  <c r="BG137"/>
  <c r="BF137"/>
  <c r="BE137"/>
  <c r="BD137"/>
  <c r="BC137"/>
  <c r="BB137"/>
  <c r="BA137"/>
  <c r="AZ137"/>
  <c r="AY137"/>
  <c r="AX137"/>
  <c r="AW137"/>
  <c r="AV137"/>
  <c r="AU137"/>
  <c r="AT137"/>
  <c r="AS137"/>
  <c r="AR137"/>
  <c r="AQ137"/>
  <c r="AP137"/>
  <c r="AO137"/>
  <c r="AN137"/>
  <c r="AM137"/>
  <c r="AL137"/>
  <c r="AK137"/>
  <c r="AJ137"/>
  <c r="AI137"/>
  <c r="AH137"/>
  <c r="AG137"/>
  <c r="AF137"/>
  <c r="AE137"/>
  <c r="AD137"/>
  <c r="AC137"/>
  <c r="AB137"/>
  <c r="AA137"/>
  <c r="Z137"/>
  <c r="Y137"/>
  <c r="X137"/>
  <c r="W137"/>
  <c r="V137"/>
  <c r="U137"/>
  <c r="T137"/>
  <c r="S137"/>
  <c r="R137"/>
  <c r="Q137"/>
  <c r="P137"/>
  <c r="O137"/>
  <c r="N137"/>
  <c r="M137"/>
  <c r="L137"/>
  <c r="K137"/>
  <c r="J137"/>
  <c r="I137"/>
  <c r="H137"/>
  <c r="G137"/>
  <c r="F137"/>
  <c r="E137"/>
  <c r="D137"/>
  <c r="C137"/>
  <c r="B137"/>
  <c r="CC136"/>
  <c r="CB136"/>
  <c r="CA136"/>
  <c r="BZ136"/>
  <c r="BY136"/>
  <c r="BX136"/>
  <c r="BW136"/>
  <c r="BV136"/>
  <c r="BU136"/>
  <c r="BT136"/>
  <c r="BS136"/>
  <c r="BR136"/>
  <c r="BQ136"/>
  <c r="BP136"/>
  <c r="BO136"/>
  <c r="BN136"/>
  <c r="BM136"/>
  <c r="BL136"/>
  <c r="BK136"/>
  <c r="BJ136"/>
  <c r="BI136"/>
  <c r="BH136"/>
  <c r="BG136"/>
  <c r="BF136"/>
  <c r="BE136"/>
  <c r="BD136"/>
  <c r="BC136"/>
  <c r="BB136"/>
  <c r="BA136"/>
  <c r="AZ136"/>
  <c r="AY136"/>
  <c r="AX136"/>
  <c r="AW136"/>
  <c r="AV136"/>
  <c r="AU136"/>
  <c r="AT136"/>
  <c r="AS136"/>
  <c r="AR136"/>
  <c r="AQ136"/>
  <c r="AP136"/>
  <c r="AO136"/>
  <c r="AN136"/>
  <c r="AM136"/>
  <c r="AL136"/>
  <c r="AK136"/>
  <c r="AJ136"/>
  <c r="AI136"/>
  <c r="AH136"/>
  <c r="AG136"/>
  <c r="AF136"/>
  <c r="AE136"/>
  <c r="AD136"/>
  <c r="AC136"/>
  <c r="AB136"/>
  <c r="AA136"/>
  <c r="Z136"/>
  <c r="Y136"/>
  <c r="X136"/>
  <c r="W136"/>
  <c r="V136"/>
  <c r="U136"/>
  <c r="T136"/>
  <c r="S136"/>
  <c r="R136"/>
  <c r="Q136"/>
  <c r="P136"/>
  <c r="O136"/>
  <c r="N136"/>
  <c r="M136"/>
  <c r="L136"/>
  <c r="K136"/>
  <c r="J136"/>
  <c r="I136"/>
  <c r="H136"/>
  <c r="G136"/>
  <c r="F136"/>
  <c r="E136"/>
  <c r="D136"/>
  <c r="C136"/>
  <c r="B136"/>
  <c r="CC135"/>
  <c r="CB135"/>
  <c r="CA135"/>
  <c r="BZ135"/>
  <c r="BY135"/>
  <c r="BX135"/>
  <c r="BW135"/>
  <c r="BV135"/>
  <c r="BU135"/>
  <c r="BT135"/>
  <c r="BS135"/>
  <c r="BR135"/>
  <c r="BQ135"/>
  <c r="BP135"/>
  <c r="BO135"/>
  <c r="BN135"/>
  <c r="BM135"/>
  <c r="BL135"/>
  <c r="BK135"/>
  <c r="BJ135"/>
  <c r="BI135"/>
  <c r="BH135"/>
  <c r="BG135"/>
  <c r="BF135"/>
  <c r="BE135"/>
  <c r="BD135"/>
  <c r="BC135"/>
  <c r="BB135"/>
  <c r="BA135"/>
  <c r="AZ135"/>
  <c r="AY135"/>
  <c r="AX135"/>
  <c r="AW135"/>
  <c r="AV135"/>
  <c r="AU135"/>
  <c r="AT135"/>
  <c r="AS135"/>
  <c r="AR135"/>
  <c r="AQ135"/>
  <c r="AP135"/>
  <c r="AO135"/>
  <c r="AN135"/>
  <c r="AM135"/>
  <c r="AL135"/>
  <c r="AK135"/>
  <c r="AJ135"/>
  <c r="AI135"/>
  <c r="AH135"/>
  <c r="AG135"/>
  <c r="AF135"/>
  <c r="AE135"/>
  <c r="AD135"/>
  <c r="AC135"/>
  <c r="AB135"/>
  <c r="AA135"/>
  <c r="Z135"/>
  <c r="Y135"/>
  <c r="X135"/>
  <c r="W135"/>
  <c r="V135"/>
  <c r="U135"/>
  <c r="T135"/>
  <c r="S135"/>
  <c r="R135"/>
  <c r="Q135"/>
  <c r="P135"/>
  <c r="O135"/>
  <c r="N135"/>
  <c r="M135"/>
  <c r="L135"/>
  <c r="K135"/>
  <c r="J135"/>
  <c r="I135"/>
  <c r="H135"/>
  <c r="G135"/>
  <c r="F135"/>
  <c r="E135"/>
  <c r="D135"/>
  <c r="C135"/>
  <c r="B135"/>
  <c r="CC134"/>
  <c r="CB134"/>
  <c r="CA134"/>
  <c r="BZ134"/>
  <c r="BY134"/>
  <c r="BX134"/>
  <c r="BW134"/>
  <c r="BV134"/>
  <c r="BU134"/>
  <c r="BT134"/>
  <c r="BS134"/>
  <c r="BR134"/>
  <c r="BQ134"/>
  <c r="BP134"/>
  <c r="BO134"/>
  <c r="BN134"/>
  <c r="BM134"/>
  <c r="BL134"/>
  <c r="BK134"/>
  <c r="BJ134"/>
  <c r="BI134"/>
  <c r="BH134"/>
  <c r="BG134"/>
  <c r="BF134"/>
  <c r="BE134"/>
  <c r="BD134"/>
  <c r="BC134"/>
  <c r="BB134"/>
  <c r="BA134"/>
  <c r="AZ134"/>
  <c r="AY134"/>
  <c r="AX134"/>
  <c r="AW134"/>
  <c r="AV134"/>
  <c r="AU134"/>
  <c r="AT134"/>
  <c r="AS134"/>
  <c r="AR134"/>
  <c r="AQ134"/>
  <c r="AP134"/>
  <c r="AO134"/>
  <c r="AN134"/>
  <c r="AM134"/>
  <c r="AL134"/>
  <c r="AK134"/>
  <c r="AJ134"/>
  <c r="AI134"/>
  <c r="AH134"/>
  <c r="AG134"/>
  <c r="AF134"/>
  <c r="AE134"/>
  <c r="AD134"/>
  <c r="AC134"/>
  <c r="AB134"/>
  <c r="AA134"/>
  <c r="Z134"/>
  <c r="Y134"/>
  <c r="X134"/>
  <c r="W134"/>
  <c r="V134"/>
  <c r="U134"/>
  <c r="T134"/>
  <c r="S134"/>
  <c r="R134"/>
  <c r="Q134"/>
  <c r="P134"/>
  <c r="O134"/>
  <c r="N134"/>
  <c r="M134"/>
  <c r="L134"/>
  <c r="K134"/>
  <c r="J134"/>
  <c r="I134"/>
  <c r="H134"/>
  <c r="G134"/>
  <c r="F134"/>
  <c r="E134"/>
  <c r="D134"/>
  <c r="C134"/>
  <c r="B134"/>
  <c r="CC133"/>
  <c r="CB133"/>
  <c r="CA133"/>
  <c r="BZ133"/>
  <c r="BY133"/>
  <c r="BX133"/>
  <c r="BW133"/>
  <c r="BV133"/>
  <c r="BU133"/>
  <c r="BT133"/>
  <c r="BS133"/>
  <c r="BR133"/>
  <c r="BQ133"/>
  <c r="BP133"/>
  <c r="BO133"/>
  <c r="BN133"/>
  <c r="BM133"/>
  <c r="BL133"/>
  <c r="BK133"/>
  <c r="BJ133"/>
  <c r="BI133"/>
  <c r="BH133"/>
  <c r="BG133"/>
  <c r="BF133"/>
  <c r="BE133"/>
  <c r="BD133"/>
  <c r="BC133"/>
  <c r="BB133"/>
  <c r="BA133"/>
  <c r="AZ133"/>
  <c r="AY133"/>
  <c r="AX133"/>
  <c r="AW133"/>
  <c r="AV133"/>
  <c r="AU133"/>
  <c r="AT133"/>
  <c r="AS133"/>
  <c r="AR133"/>
  <c r="AQ133"/>
  <c r="AP133"/>
  <c r="AO133"/>
  <c r="AN133"/>
  <c r="AM133"/>
  <c r="AL133"/>
  <c r="AK133"/>
  <c r="AJ133"/>
  <c r="AI133"/>
  <c r="AH133"/>
  <c r="AG133"/>
  <c r="AF133"/>
  <c r="AE133"/>
  <c r="AD133"/>
  <c r="AC133"/>
  <c r="AB133"/>
  <c r="AA133"/>
  <c r="Z133"/>
  <c r="Y133"/>
  <c r="X133"/>
  <c r="W133"/>
  <c r="V133"/>
  <c r="U133"/>
  <c r="T133"/>
  <c r="S133"/>
  <c r="R133"/>
  <c r="Q133"/>
  <c r="P133"/>
  <c r="O133"/>
  <c r="N133"/>
  <c r="M133"/>
  <c r="L133"/>
  <c r="K133"/>
  <c r="J133"/>
  <c r="I133"/>
  <c r="H133"/>
  <c r="G133"/>
  <c r="F133"/>
  <c r="E133"/>
  <c r="D133"/>
  <c r="C133"/>
  <c r="B133"/>
  <c r="CC132"/>
  <c r="CB132"/>
  <c r="CA132"/>
  <c r="BZ132"/>
  <c r="BY132"/>
  <c r="BX132"/>
  <c r="BW132"/>
  <c r="BV132"/>
  <c r="BU132"/>
  <c r="BT132"/>
  <c r="BS132"/>
  <c r="BR132"/>
  <c r="BQ132"/>
  <c r="BP132"/>
  <c r="BO132"/>
  <c r="BN132"/>
  <c r="BM132"/>
  <c r="BL132"/>
  <c r="BK132"/>
  <c r="BJ132"/>
  <c r="BI132"/>
  <c r="BH132"/>
  <c r="BG132"/>
  <c r="BF132"/>
  <c r="BE132"/>
  <c r="BD132"/>
  <c r="BC132"/>
  <c r="BB132"/>
  <c r="BA132"/>
  <c r="AZ132"/>
  <c r="AY132"/>
  <c r="AX132"/>
  <c r="AW132"/>
  <c r="AV132"/>
  <c r="AU132"/>
  <c r="AT132"/>
  <c r="AS132"/>
  <c r="AR132"/>
  <c r="AQ132"/>
  <c r="AP132"/>
  <c r="AO132"/>
  <c r="AN132"/>
  <c r="AM132"/>
  <c r="AL132"/>
  <c r="AK132"/>
  <c r="AJ132"/>
  <c r="AI132"/>
  <c r="AH132"/>
  <c r="AG132"/>
  <c r="AF132"/>
  <c r="AE132"/>
  <c r="AD132"/>
  <c r="AC132"/>
  <c r="AB132"/>
  <c r="AA132"/>
  <c r="Z132"/>
  <c r="Y132"/>
  <c r="X132"/>
  <c r="W132"/>
  <c r="V132"/>
  <c r="U132"/>
  <c r="T132"/>
  <c r="S132"/>
  <c r="R132"/>
  <c r="Q132"/>
  <c r="P132"/>
  <c r="O132"/>
  <c r="N132"/>
  <c r="M132"/>
  <c r="L132"/>
  <c r="K132"/>
  <c r="J132"/>
  <c r="I132"/>
  <c r="H132"/>
  <c r="G132"/>
  <c r="F132"/>
  <c r="E132"/>
  <c r="D132"/>
  <c r="C132"/>
  <c r="B132"/>
  <c r="CC131"/>
  <c r="CB131"/>
  <c r="CA131"/>
  <c r="BZ131"/>
  <c r="BY131"/>
  <c r="BX131"/>
  <c r="BW131"/>
  <c r="BV131"/>
  <c r="BU131"/>
  <c r="BT131"/>
  <c r="BS131"/>
  <c r="BR131"/>
  <c r="BQ131"/>
  <c r="BP131"/>
  <c r="BO131"/>
  <c r="BN131"/>
  <c r="BM131"/>
  <c r="BL131"/>
  <c r="BK131"/>
  <c r="BJ131"/>
  <c r="BI131"/>
  <c r="BH131"/>
  <c r="BG131"/>
  <c r="BF131"/>
  <c r="BE131"/>
  <c r="BD131"/>
  <c r="BC131"/>
  <c r="BB131"/>
  <c r="BA131"/>
  <c r="AZ131"/>
  <c r="AY131"/>
  <c r="AX131"/>
  <c r="AW131"/>
  <c r="AV131"/>
  <c r="AU131"/>
  <c r="AT131"/>
  <c r="AS131"/>
  <c r="AR131"/>
  <c r="AQ131"/>
  <c r="AP131"/>
  <c r="AO131"/>
  <c r="AN131"/>
  <c r="AM131"/>
  <c r="AL131"/>
  <c r="AK131"/>
  <c r="AJ131"/>
  <c r="AI131"/>
  <c r="AH131"/>
  <c r="AG131"/>
  <c r="AF131"/>
  <c r="AE131"/>
  <c r="AD131"/>
  <c r="AC131"/>
  <c r="AB131"/>
  <c r="AA131"/>
  <c r="Z131"/>
  <c r="Y131"/>
  <c r="X131"/>
  <c r="W131"/>
  <c r="V131"/>
  <c r="U131"/>
  <c r="T131"/>
  <c r="S131"/>
  <c r="R131"/>
  <c r="Q131"/>
  <c r="P131"/>
  <c r="O131"/>
  <c r="N131"/>
  <c r="M131"/>
  <c r="L131"/>
  <c r="K131"/>
  <c r="J131"/>
  <c r="I131"/>
  <c r="H131"/>
  <c r="G131"/>
  <c r="F131"/>
  <c r="E131"/>
  <c r="D131"/>
  <c r="C131"/>
  <c r="B131"/>
  <c r="CC130"/>
  <c r="CB130"/>
  <c r="CA130"/>
  <c r="BZ130"/>
  <c r="BY130"/>
  <c r="BX130"/>
  <c r="BW130"/>
  <c r="BV130"/>
  <c r="BU130"/>
  <c r="BT130"/>
  <c r="BS130"/>
  <c r="BR130"/>
  <c r="BQ130"/>
  <c r="BP130"/>
  <c r="BO130"/>
  <c r="BN130"/>
  <c r="BM130"/>
  <c r="BL130"/>
  <c r="BK130"/>
  <c r="BJ130"/>
  <c r="BI130"/>
  <c r="BH130"/>
  <c r="BG130"/>
  <c r="BF130"/>
  <c r="BE130"/>
  <c r="BD130"/>
  <c r="BC130"/>
  <c r="BB130"/>
  <c r="BA130"/>
  <c r="AZ130"/>
  <c r="AY130"/>
  <c r="AX130"/>
  <c r="AW130"/>
  <c r="AV130"/>
  <c r="AU130"/>
  <c r="AT130"/>
  <c r="AS130"/>
  <c r="AR130"/>
  <c r="AQ130"/>
  <c r="AP130"/>
  <c r="AO130"/>
  <c r="AN130"/>
  <c r="AM130"/>
  <c r="AL130"/>
  <c r="AK130"/>
  <c r="AJ130"/>
  <c r="AI130"/>
  <c r="AH130"/>
  <c r="AG130"/>
  <c r="AF130"/>
  <c r="AE130"/>
  <c r="AD130"/>
  <c r="AC130"/>
  <c r="AB130"/>
  <c r="AA130"/>
  <c r="Z130"/>
  <c r="Y130"/>
  <c r="X130"/>
  <c r="W130"/>
  <c r="V130"/>
  <c r="U130"/>
  <c r="T130"/>
  <c r="S130"/>
  <c r="R130"/>
  <c r="Q130"/>
  <c r="P130"/>
  <c r="O130"/>
  <c r="N130"/>
  <c r="M130"/>
  <c r="L130"/>
  <c r="K130"/>
  <c r="J130"/>
  <c r="I130"/>
  <c r="H130"/>
  <c r="G130"/>
  <c r="F130"/>
  <c r="E130"/>
  <c r="D130"/>
  <c r="C130"/>
  <c r="B130"/>
  <c r="CC129"/>
  <c r="CB129"/>
  <c r="CA129"/>
  <c r="BZ129"/>
  <c r="BY129"/>
  <c r="BX129"/>
  <c r="BW129"/>
  <c r="BV129"/>
  <c r="BU129"/>
  <c r="BT129"/>
  <c r="BS129"/>
  <c r="BR129"/>
  <c r="BQ129"/>
  <c r="BP129"/>
  <c r="BO129"/>
  <c r="BN129"/>
  <c r="BM129"/>
  <c r="BL129"/>
  <c r="BK129"/>
  <c r="BJ129"/>
  <c r="BI129"/>
  <c r="BH129"/>
  <c r="BG129"/>
  <c r="BF129"/>
  <c r="BE129"/>
  <c r="BD129"/>
  <c r="BC129"/>
  <c r="BB129"/>
  <c r="BA129"/>
  <c r="AZ129"/>
  <c r="AY129"/>
  <c r="AX129"/>
  <c r="AW129"/>
  <c r="AV129"/>
  <c r="AU129"/>
  <c r="AT129"/>
  <c r="AS129"/>
  <c r="AR129"/>
  <c r="AQ129"/>
  <c r="AP129"/>
  <c r="AO129"/>
  <c r="AN129"/>
  <c r="AM129"/>
  <c r="AL129"/>
  <c r="AK129"/>
  <c r="AJ129"/>
  <c r="AI129"/>
  <c r="AH129"/>
  <c r="AG129"/>
  <c r="AF129"/>
  <c r="AE129"/>
  <c r="AD129"/>
  <c r="AC129"/>
  <c r="AB129"/>
  <c r="AA129"/>
  <c r="Z129"/>
  <c r="Y129"/>
  <c r="X129"/>
  <c r="W129"/>
  <c r="V129"/>
  <c r="U129"/>
  <c r="T129"/>
  <c r="S129"/>
  <c r="R129"/>
  <c r="Q129"/>
  <c r="P129"/>
  <c r="O129"/>
  <c r="N129"/>
  <c r="M129"/>
  <c r="L129"/>
  <c r="K129"/>
  <c r="J129"/>
  <c r="I129"/>
  <c r="H129"/>
  <c r="G129"/>
  <c r="F129"/>
  <c r="E129"/>
  <c r="D129"/>
  <c r="C129"/>
  <c r="B129"/>
  <c r="CC128"/>
  <c r="CB128"/>
  <c r="CA128"/>
  <c r="BZ128"/>
  <c r="BY128"/>
  <c r="BX128"/>
  <c r="BW128"/>
  <c r="BV128"/>
  <c r="BU128"/>
  <c r="BT128"/>
  <c r="BS128"/>
  <c r="BR128"/>
  <c r="BQ128"/>
  <c r="BP128"/>
  <c r="BO128"/>
  <c r="BN128"/>
  <c r="BM128"/>
  <c r="BL128"/>
  <c r="BK128"/>
  <c r="BJ128"/>
  <c r="BI128"/>
  <c r="BH128"/>
  <c r="BG128"/>
  <c r="BF128"/>
  <c r="BE128"/>
  <c r="BD128"/>
  <c r="BC128"/>
  <c r="BB128"/>
  <c r="BA128"/>
  <c r="AZ128"/>
  <c r="AY128"/>
  <c r="AX128"/>
  <c r="AW128"/>
  <c r="AV128"/>
  <c r="AU128"/>
  <c r="AT128"/>
  <c r="AS128"/>
  <c r="AR128"/>
  <c r="AQ128"/>
  <c r="AP128"/>
  <c r="AO128"/>
  <c r="AN128"/>
  <c r="AM128"/>
  <c r="AL128"/>
  <c r="AK128"/>
  <c r="AJ128"/>
  <c r="AI128"/>
  <c r="AH128"/>
  <c r="AG128"/>
  <c r="AF128"/>
  <c r="AE128"/>
  <c r="AD128"/>
  <c r="AC128"/>
  <c r="AB128"/>
  <c r="AA128"/>
  <c r="Z128"/>
  <c r="Y128"/>
  <c r="X128"/>
  <c r="W128"/>
  <c r="V128"/>
  <c r="U128"/>
  <c r="T128"/>
  <c r="S128"/>
  <c r="R128"/>
  <c r="Q128"/>
  <c r="P128"/>
  <c r="O128"/>
  <c r="N128"/>
  <c r="M128"/>
  <c r="L128"/>
  <c r="K128"/>
  <c r="J128"/>
  <c r="I128"/>
  <c r="H128"/>
  <c r="G128"/>
  <c r="F128"/>
  <c r="E128"/>
  <c r="D128"/>
  <c r="C128"/>
  <c r="B128"/>
  <c r="CC127"/>
  <c r="CB127"/>
  <c r="CA127"/>
  <c r="BZ127"/>
  <c r="BY127"/>
  <c r="BX127"/>
  <c r="BW127"/>
  <c r="BV127"/>
  <c r="BU127"/>
  <c r="BT127"/>
  <c r="BS127"/>
  <c r="BR127"/>
  <c r="BQ127"/>
  <c r="BP127"/>
  <c r="BO127"/>
  <c r="BN127"/>
  <c r="BM127"/>
  <c r="BL127"/>
  <c r="BK127"/>
  <c r="BJ127"/>
  <c r="BI127"/>
  <c r="BH127"/>
  <c r="BG127"/>
  <c r="BF127"/>
  <c r="BE127"/>
  <c r="BD127"/>
  <c r="BC127"/>
  <c r="BB127"/>
  <c r="BA127"/>
  <c r="AZ127"/>
  <c r="AY127"/>
  <c r="AX127"/>
  <c r="AW127"/>
  <c r="AV127"/>
  <c r="AU127"/>
  <c r="AT127"/>
  <c r="AS127"/>
  <c r="AR127"/>
  <c r="AQ127"/>
  <c r="AP127"/>
  <c r="AO127"/>
  <c r="AN127"/>
  <c r="AM127"/>
  <c r="AL127"/>
  <c r="AK127"/>
  <c r="AJ127"/>
  <c r="AI127"/>
  <c r="AH127"/>
  <c r="AG127"/>
  <c r="AF127"/>
  <c r="AE127"/>
  <c r="AD127"/>
  <c r="AC127"/>
  <c r="AB127"/>
  <c r="AA127"/>
  <c r="Z127"/>
  <c r="Y127"/>
  <c r="X127"/>
  <c r="W127"/>
  <c r="V127"/>
  <c r="U127"/>
  <c r="T127"/>
  <c r="S127"/>
  <c r="R127"/>
  <c r="Q127"/>
  <c r="P127"/>
  <c r="O127"/>
  <c r="N127"/>
  <c r="M127"/>
  <c r="L127"/>
  <c r="K127"/>
  <c r="J127"/>
  <c r="I127"/>
  <c r="H127"/>
  <c r="G127"/>
  <c r="F127"/>
  <c r="E127"/>
  <c r="D127"/>
  <c r="C127"/>
  <c r="B127"/>
  <c r="CC126"/>
  <c r="CB126"/>
  <c r="CA126"/>
  <c r="BZ126"/>
  <c r="BY126"/>
  <c r="BX126"/>
  <c r="BW126"/>
  <c r="BV126"/>
  <c r="BU126"/>
  <c r="BT126"/>
  <c r="BS126"/>
  <c r="BR126"/>
  <c r="BQ126"/>
  <c r="BP126"/>
  <c r="BO126"/>
  <c r="BN126"/>
  <c r="BM126"/>
  <c r="BL126"/>
  <c r="BK126"/>
  <c r="BJ126"/>
  <c r="BI126"/>
  <c r="BH126"/>
  <c r="BG126"/>
  <c r="BF126"/>
  <c r="BE126"/>
  <c r="BD126"/>
  <c r="BC126"/>
  <c r="BB126"/>
  <c r="BA126"/>
  <c r="AZ126"/>
  <c r="AY126"/>
  <c r="AX126"/>
  <c r="AW126"/>
  <c r="AV126"/>
  <c r="AU126"/>
  <c r="AT126"/>
  <c r="AS126"/>
  <c r="AR126"/>
  <c r="AQ126"/>
  <c r="AP126"/>
  <c r="AO126"/>
  <c r="AN126"/>
  <c r="AM126"/>
  <c r="AL126"/>
  <c r="AK126"/>
  <c r="AJ126"/>
  <c r="AI126"/>
  <c r="AH126"/>
  <c r="AG126"/>
  <c r="AF126"/>
  <c r="AE126"/>
  <c r="AD126"/>
  <c r="AC126"/>
  <c r="AB126"/>
  <c r="AA126"/>
  <c r="Z126"/>
  <c r="Y126"/>
  <c r="X126"/>
  <c r="W126"/>
  <c r="V126"/>
  <c r="U126"/>
  <c r="T126"/>
  <c r="S126"/>
  <c r="R126"/>
  <c r="Q126"/>
  <c r="P126"/>
  <c r="O126"/>
  <c r="N126"/>
  <c r="M126"/>
  <c r="L126"/>
  <c r="K126"/>
  <c r="J126"/>
  <c r="I126"/>
  <c r="H126"/>
  <c r="G126"/>
  <c r="F126"/>
  <c r="E126"/>
  <c r="D126"/>
  <c r="C126"/>
  <c r="B126"/>
  <c r="CC125"/>
  <c r="CB125"/>
  <c r="CA125"/>
  <c r="BZ125"/>
  <c r="BY125"/>
  <c r="BX125"/>
  <c r="BW125"/>
  <c r="BV125"/>
  <c r="BU125"/>
  <c r="BT125"/>
  <c r="BS125"/>
  <c r="BR125"/>
  <c r="BQ125"/>
  <c r="BP125"/>
  <c r="BO125"/>
  <c r="BN125"/>
  <c r="BM125"/>
  <c r="BL125"/>
  <c r="BK125"/>
  <c r="BJ125"/>
  <c r="BI125"/>
  <c r="BH125"/>
  <c r="BG125"/>
  <c r="BF125"/>
  <c r="BE125"/>
  <c r="BD125"/>
  <c r="BC125"/>
  <c r="BB125"/>
  <c r="BA125"/>
  <c r="AZ125"/>
  <c r="AY125"/>
  <c r="AX125"/>
  <c r="AW125"/>
  <c r="AV125"/>
  <c r="AU125"/>
  <c r="AT125"/>
  <c r="AS125"/>
  <c r="AR125"/>
  <c r="AQ125"/>
  <c r="AP125"/>
  <c r="AO125"/>
  <c r="AN125"/>
  <c r="AM125"/>
  <c r="AL125"/>
  <c r="AK125"/>
  <c r="AJ125"/>
  <c r="AI125"/>
  <c r="AH125"/>
  <c r="AG125"/>
  <c r="AF125"/>
  <c r="AE125"/>
  <c r="AD125"/>
  <c r="AC125"/>
  <c r="AB125"/>
  <c r="AA125"/>
  <c r="Z125"/>
  <c r="Y125"/>
  <c r="X125"/>
  <c r="W125"/>
  <c r="V125"/>
  <c r="U125"/>
  <c r="T125"/>
  <c r="S125"/>
  <c r="R125"/>
  <c r="Q125"/>
  <c r="P125"/>
  <c r="O125"/>
  <c r="N125"/>
  <c r="M125"/>
  <c r="L125"/>
  <c r="K125"/>
  <c r="J125"/>
  <c r="I125"/>
  <c r="H125"/>
  <c r="G125"/>
  <c r="F125"/>
  <c r="E125"/>
  <c r="D125"/>
  <c r="C125"/>
  <c r="B125"/>
  <c r="CC124"/>
  <c r="CB124"/>
  <c r="CA124"/>
  <c r="BZ124"/>
  <c r="BY124"/>
  <c r="BX124"/>
  <c r="BW124"/>
  <c r="BV124"/>
  <c r="BU124"/>
  <c r="BT124"/>
  <c r="BS124"/>
  <c r="BR124"/>
  <c r="BQ124"/>
  <c r="BP124"/>
  <c r="BO124"/>
  <c r="BN124"/>
  <c r="BM124"/>
  <c r="BL124"/>
  <c r="BK124"/>
  <c r="BJ124"/>
  <c r="BI124"/>
  <c r="BH124"/>
  <c r="BG124"/>
  <c r="BF124"/>
  <c r="BE124"/>
  <c r="BD124"/>
  <c r="BC124"/>
  <c r="BB124"/>
  <c r="BA124"/>
  <c r="AZ124"/>
  <c r="AY124"/>
  <c r="AX124"/>
  <c r="AW124"/>
  <c r="AV124"/>
  <c r="AU124"/>
  <c r="AT124"/>
  <c r="AS124"/>
  <c r="AR124"/>
  <c r="AQ124"/>
  <c r="AP124"/>
  <c r="AO124"/>
  <c r="AN124"/>
  <c r="AM124"/>
  <c r="AL124"/>
  <c r="AK124"/>
  <c r="AJ124"/>
  <c r="AI124"/>
  <c r="AH124"/>
  <c r="AG124"/>
  <c r="AF124"/>
  <c r="AE124"/>
  <c r="AD124"/>
  <c r="AC124"/>
  <c r="AB124"/>
  <c r="AA124"/>
  <c r="Z124"/>
  <c r="Y124"/>
  <c r="X124"/>
  <c r="W124"/>
  <c r="V124"/>
  <c r="U124"/>
  <c r="T124"/>
  <c r="S124"/>
  <c r="R124"/>
  <c r="Q124"/>
  <c r="P124"/>
  <c r="O124"/>
  <c r="N124"/>
  <c r="M124"/>
  <c r="L124"/>
  <c r="K124"/>
  <c r="J124"/>
  <c r="I124"/>
  <c r="H124"/>
  <c r="G124"/>
  <c r="F124"/>
  <c r="E124"/>
  <c r="D124"/>
  <c r="C124"/>
  <c r="B124"/>
  <c r="CC123"/>
  <c r="CB123"/>
  <c r="CA123"/>
  <c r="BZ123"/>
  <c r="BY123"/>
  <c r="BX123"/>
  <c r="BW123"/>
  <c r="BV123"/>
  <c r="BU123"/>
  <c r="BT123"/>
  <c r="BS123"/>
  <c r="BR123"/>
  <c r="BQ123"/>
  <c r="BP123"/>
  <c r="BO123"/>
  <c r="BN123"/>
  <c r="BM123"/>
  <c r="BL123"/>
  <c r="BK123"/>
  <c r="BJ123"/>
  <c r="BI123"/>
  <c r="BH123"/>
  <c r="BG123"/>
  <c r="BF123"/>
  <c r="BE123"/>
  <c r="BD123"/>
  <c r="BC123"/>
  <c r="BB123"/>
  <c r="BA123"/>
  <c r="AZ123"/>
  <c r="AY123"/>
  <c r="AX123"/>
  <c r="AW123"/>
  <c r="AV123"/>
  <c r="AU123"/>
  <c r="AT123"/>
  <c r="AS123"/>
  <c r="AR123"/>
  <c r="AQ123"/>
  <c r="AP123"/>
  <c r="AO123"/>
  <c r="AN123"/>
  <c r="AM123"/>
  <c r="AL123"/>
  <c r="AK123"/>
  <c r="AJ123"/>
  <c r="AI123"/>
  <c r="AH123"/>
  <c r="AG123"/>
  <c r="AF123"/>
  <c r="AE123"/>
  <c r="AD123"/>
  <c r="AC123"/>
  <c r="AB123"/>
  <c r="AA123"/>
  <c r="Z123"/>
  <c r="Y123"/>
  <c r="X123"/>
  <c r="W123"/>
  <c r="V123"/>
  <c r="U123"/>
  <c r="T123"/>
  <c r="S123"/>
  <c r="R123"/>
  <c r="Q123"/>
  <c r="P123"/>
  <c r="O123"/>
  <c r="N123"/>
  <c r="M123"/>
  <c r="L123"/>
  <c r="K123"/>
  <c r="J123"/>
  <c r="I123"/>
  <c r="H123"/>
  <c r="G123"/>
  <c r="F123"/>
  <c r="E123"/>
  <c r="D123"/>
  <c r="C123"/>
  <c r="B123"/>
  <c r="CC122"/>
  <c r="CB122"/>
  <c r="CA122"/>
  <c r="BZ122"/>
  <c r="BY122"/>
  <c r="BX122"/>
  <c r="BW122"/>
  <c r="BV122"/>
  <c r="BU122"/>
  <c r="BT122"/>
  <c r="BS122"/>
  <c r="BR122"/>
  <c r="BQ122"/>
  <c r="BP122"/>
  <c r="BO122"/>
  <c r="BN122"/>
  <c r="BM122"/>
  <c r="BL122"/>
  <c r="BK122"/>
  <c r="BJ122"/>
  <c r="BI122"/>
  <c r="BH122"/>
  <c r="BG122"/>
  <c r="BF122"/>
  <c r="BE122"/>
  <c r="BD122"/>
  <c r="BC122"/>
  <c r="BB122"/>
  <c r="BA122"/>
  <c r="AZ122"/>
  <c r="AY122"/>
  <c r="AX122"/>
  <c r="AW122"/>
  <c r="AV122"/>
  <c r="AU122"/>
  <c r="AT122"/>
  <c r="AS122"/>
  <c r="AR122"/>
  <c r="AQ122"/>
  <c r="AP122"/>
  <c r="AO122"/>
  <c r="AN122"/>
  <c r="AM122"/>
  <c r="AL122"/>
  <c r="AK122"/>
  <c r="AJ122"/>
  <c r="AI122"/>
  <c r="AH122"/>
  <c r="AG122"/>
  <c r="AF122"/>
  <c r="AE122"/>
  <c r="AD122"/>
  <c r="AC122"/>
  <c r="AB122"/>
  <c r="AA122"/>
  <c r="Z122"/>
  <c r="Y122"/>
  <c r="X122"/>
  <c r="W122"/>
  <c r="V122"/>
  <c r="U122"/>
  <c r="T122"/>
  <c r="S122"/>
  <c r="R122"/>
  <c r="Q122"/>
  <c r="P122"/>
  <c r="O122"/>
  <c r="N122"/>
  <c r="M122"/>
  <c r="L122"/>
  <c r="K122"/>
  <c r="J122"/>
  <c r="I122"/>
  <c r="H122"/>
  <c r="G122"/>
  <c r="F122"/>
  <c r="E122"/>
  <c r="D122"/>
  <c r="C122"/>
  <c r="B122"/>
  <c r="CC121"/>
  <c r="CB121"/>
  <c r="CA121"/>
  <c r="BZ121"/>
  <c r="BY121"/>
  <c r="BX121"/>
  <c r="BW121"/>
  <c r="BV121"/>
  <c r="BU121"/>
  <c r="BT121"/>
  <c r="BS121"/>
  <c r="BR121"/>
  <c r="BQ121"/>
  <c r="BP121"/>
  <c r="BO121"/>
  <c r="BN121"/>
  <c r="BM121"/>
  <c r="BL121"/>
  <c r="BK121"/>
  <c r="BJ121"/>
  <c r="BI121"/>
  <c r="BH121"/>
  <c r="BG121"/>
  <c r="BF121"/>
  <c r="BE121"/>
  <c r="BD121"/>
  <c r="BC121"/>
  <c r="BB121"/>
  <c r="BA121"/>
  <c r="AZ121"/>
  <c r="AY121"/>
  <c r="AX121"/>
  <c r="AW121"/>
  <c r="AV121"/>
  <c r="AU121"/>
  <c r="AT121"/>
  <c r="AS121"/>
  <c r="AR121"/>
  <c r="AQ121"/>
  <c r="AP121"/>
  <c r="AO121"/>
  <c r="AN121"/>
  <c r="AM121"/>
  <c r="AL121"/>
  <c r="AK121"/>
  <c r="AJ121"/>
  <c r="AI121"/>
  <c r="AH121"/>
  <c r="AG121"/>
  <c r="AF121"/>
  <c r="AE121"/>
  <c r="AD121"/>
  <c r="AC121"/>
  <c r="AB121"/>
  <c r="AA121"/>
  <c r="Z121"/>
  <c r="Y121"/>
  <c r="X121"/>
  <c r="W121"/>
  <c r="V121"/>
  <c r="U121"/>
  <c r="T121"/>
  <c r="S121"/>
  <c r="R121"/>
  <c r="Q121"/>
  <c r="P121"/>
  <c r="O121"/>
  <c r="N121"/>
  <c r="M121"/>
  <c r="L121"/>
  <c r="K121"/>
  <c r="J121"/>
  <c r="I121"/>
  <c r="H121"/>
  <c r="G121"/>
  <c r="F121"/>
  <c r="E121"/>
  <c r="D121"/>
  <c r="C121"/>
  <c r="B121"/>
  <c r="CC120"/>
  <c r="CB120"/>
  <c r="CA120"/>
  <c r="BZ120"/>
  <c r="BY120"/>
  <c r="BX120"/>
  <c r="BW120"/>
  <c r="BV120"/>
  <c r="BU120"/>
  <c r="BT120"/>
  <c r="BS120"/>
  <c r="BR120"/>
  <c r="BQ120"/>
  <c r="BP120"/>
  <c r="BO120"/>
  <c r="BN120"/>
  <c r="BM120"/>
  <c r="BL120"/>
  <c r="BK120"/>
  <c r="BJ120"/>
  <c r="BI120"/>
  <c r="BH120"/>
  <c r="BG120"/>
  <c r="BF120"/>
  <c r="BE120"/>
  <c r="BD120"/>
  <c r="BC120"/>
  <c r="BB120"/>
  <c r="BA120"/>
  <c r="AZ120"/>
  <c r="AY120"/>
  <c r="AX120"/>
  <c r="AW120"/>
  <c r="AV120"/>
  <c r="AU120"/>
  <c r="AT120"/>
  <c r="AS120"/>
  <c r="AR120"/>
  <c r="AQ120"/>
  <c r="AP120"/>
  <c r="AO120"/>
  <c r="AN120"/>
  <c r="AM120"/>
  <c r="AL120"/>
  <c r="AK120"/>
  <c r="AJ120"/>
  <c r="AI120"/>
  <c r="AH120"/>
  <c r="AG120"/>
  <c r="AF120"/>
  <c r="AE120"/>
  <c r="AD120"/>
  <c r="AC120"/>
  <c r="AB120"/>
  <c r="AA120"/>
  <c r="Z120"/>
  <c r="Y120"/>
  <c r="X120"/>
  <c r="W120"/>
  <c r="V120"/>
  <c r="U120"/>
  <c r="T120"/>
  <c r="S120"/>
  <c r="R120"/>
  <c r="Q120"/>
  <c r="P120"/>
  <c r="O120"/>
  <c r="N120"/>
  <c r="M120"/>
  <c r="L120"/>
  <c r="K120"/>
  <c r="J120"/>
  <c r="I120"/>
  <c r="H120"/>
  <c r="G120"/>
  <c r="F120"/>
  <c r="E120"/>
  <c r="D120"/>
  <c r="C120"/>
  <c r="B120"/>
  <c r="CC119"/>
  <c r="CB119"/>
  <c r="CA119"/>
  <c r="BZ119"/>
  <c r="BY119"/>
  <c r="BX119"/>
  <c r="BW119"/>
  <c r="BV119"/>
  <c r="BU119"/>
  <c r="BT119"/>
  <c r="BS119"/>
  <c r="BR119"/>
  <c r="BQ119"/>
  <c r="BP119"/>
  <c r="BO119"/>
  <c r="BN119"/>
  <c r="BM119"/>
  <c r="BL119"/>
  <c r="BK119"/>
  <c r="BJ119"/>
  <c r="BI119"/>
  <c r="BH119"/>
  <c r="BG119"/>
  <c r="BF119"/>
  <c r="BE119"/>
  <c r="BD119"/>
  <c r="BC119"/>
  <c r="BB119"/>
  <c r="BA119"/>
  <c r="AZ119"/>
  <c r="AY119"/>
  <c r="AX119"/>
  <c r="AW119"/>
  <c r="AV119"/>
  <c r="AU119"/>
  <c r="AT119"/>
  <c r="AS119"/>
  <c r="AR119"/>
  <c r="AQ119"/>
  <c r="AP119"/>
  <c r="AO119"/>
  <c r="AN119"/>
  <c r="AM119"/>
  <c r="AL119"/>
  <c r="AK119"/>
  <c r="AJ119"/>
  <c r="AI119"/>
  <c r="AH119"/>
  <c r="AG119"/>
  <c r="AF119"/>
  <c r="AE119"/>
  <c r="AD119"/>
  <c r="AC119"/>
  <c r="AB119"/>
  <c r="AA119"/>
  <c r="Z119"/>
  <c r="Y119"/>
  <c r="X119"/>
  <c r="W119"/>
  <c r="V119"/>
  <c r="U119"/>
  <c r="T119"/>
  <c r="S119"/>
  <c r="R119"/>
  <c r="Q119"/>
  <c r="P119"/>
  <c r="O119"/>
  <c r="N119"/>
  <c r="M119"/>
  <c r="L119"/>
  <c r="K119"/>
  <c r="J119"/>
  <c r="I119"/>
  <c r="H119"/>
  <c r="G119"/>
  <c r="F119"/>
  <c r="E119"/>
  <c r="D119"/>
  <c r="C119"/>
  <c r="B119"/>
  <c r="CC118"/>
  <c r="CB118"/>
  <c r="CA118"/>
  <c r="BZ118"/>
  <c r="BY118"/>
  <c r="BX118"/>
  <c r="BW118"/>
  <c r="BV118"/>
  <c r="BU118"/>
  <c r="BT118"/>
  <c r="BS118"/>
  <c r="BR118"/>
  <c r="BQ118"/>
  <c r="BP118"/>
  <c r="BO118"/>
  <c r="BN118"/>
  <c r="BM118"/>
  <c r="BL118"/>
  <c r="BK118"/>
  <c r="BJ118"/>
  <c r="BI118"/>
  <c r="BH118"/>
  <c r="BG118"/>
  <c r="BF118"/>
  <c r="BE118"/>
  <c r="BD118"/>
  <c r="BC118"/>
  <c r="BB118"/>
  <c r="BA118"/>
  <c r="AZ118"/>
  <c r="AY118"/>
  <c r="AX118"/>
  <c r="AW118"/>
  <c r="AV118"/>
  <c r="AU118"/>
  <c r="AT118"/>
  <c r="AS118"/>
  <c r="AR118"/>
  <c r="AQ118"/>
  <c r="AP118"/>
  <c r="AO118"/>
  <c r="AN118"/>
  <c r="AM118"/>
  <c r="AL118"/>
  <c r="AK118"/>
  <c r="AJ118"/>
  <c r="AI118"/>
  <c r="AH118"/>
  <c r="AG118"/>
  <c r="AF118"/>
  <c r="AE118"/>
  <c r="AD118"/>
  <c r="AC118"/>
  <c r="AB118"/>
  <c r="AA118"/>
  <c r="Z118"/>
  <c r="Y118"/>
  <c r="X118"/>
  <c r="W118"/>
  <c r="V118"/>
  <c r="U118"/>
  <c r="T118"/>
  <c r="S118"/>
  <c r="R118"/>
  <c r="Q118"/>
  <c r="P118"/>
  <c r="O118"/>
  <c r="N118"/>
  <c r="M118"/>
  <c r="L118"/>
  <c r="K118"/>
  <c r="J118"/>
  <c r="I118"/>
  <c r="H118"/>
  <c r="G118"/>
  <c r="F118"/>
  <c r="E118"/>
  <c r="D118"/>
  <c r="C118"/>
  <c r="B118"/>
  <c r="CC117"/>
  <c r="CB117"/>
  <c r="CA117"/>
  <c r="BZ117"/>
  <c r="BY117"/>
  <c r="BX117"/>
  <c r="BW117"/>
  <c r="BV117"/>
  <c r="BU117"/>
  <c r="BT117"/>
  <c r="BS117"/>
  <c r="BR117"/>
  <c r="BQ117"/>
  <c r="BP117"/>
  <c r="BO117"/>
  <c r="BN117"/>
  <c r="BM117"/>
  <c r="BL117"/>
  <c r="BK117"/>
  <c r="BJ117"/>
  <c r="BI117"/>
  <c r="BH117"/>
  <c r="BG117"/>
  <c r="BF117"/>
  <c r="BE117"/>
  <c r="BD117"/>
  <c r="BC117"/>
  <c r="BB117"/>
  <c r="BA117"/>
  <c r="AZ117"/>
  <c r="AY117"/>
  <c r="AX117"/>
  <c r="AW117"/>
  <c r="AV117"/>
  <c r="AU117"/>
  <c r="AT117"/>
  <c r="AS117"/>
  <c r="AR117"/>
  <c r="AQ117"/>
  <c r="AP117"/>
  <c r="AO117"/>
  <c r="AN117"/>
  <c r="AM117"/>
  <c r="AL117"/>
  <c r="AK117"/>
  <c r="AJ117"/>
  <c r="AI117"/>
  <c r="AH117"/>
  <c r="AG117"/>
  <c r="AF117"/>
  <c r="AE117"/>
  <c r="AD117"/>
  <c r="AC117"/>
  <c r="AB117"/>
  <c r="AA117"/>
  <c r="Z117"/>
  <c r="Y117"/>
  <c r="X117"/>
  <c r="W117"/>
  <c r="V117"/>
  <c r="U117"/>
  <c r="T117"/>
  <c r="S117"/>
  <c r="R117"/>
  <c r="Q117"/>
  <c r="P117"/>
  <c r="O117"/>
  <c r="N117"/>
  <c r="M117"/>
  <c r="L117"/>
  <c r="K117"/>
  <c r="J117"/>
  <c r="I117"/>
  <c r="H117"/>
  <c r="G117"/>
  <c r="F117"/>
  <c r="E117"/>
  <c r="D117"/>
  <c r="C117"/>
  <c r="B117"/>
  <c r="CC116"/>
  <c r="CB116"/>
  <c r="CA116"/>
  <c r="BZ116"/>
  <c r="BY116"/>
  <c r="BX116"/>
  <c r="BW116"/>
  <c r="BV116"/>
  <c r="BU116"/>
  <c r="BT116"/>
  <c r="BS116"/>
  <c r="BR116"/>
  <c r="BQ116"/>
  <c r="BP116"/>
  <c r="BO116"/>
  <c r="BN116"/>
  <c r="BM116"/>
  <c r="BL116"/>
  <c r="BK116"/>
  <c r="BJ116"/>
  <c r="BI116"/>
  <c r="BH116"/>
  <c r="BG116"/>
  <c r="BF116"/>
  <c r="BE116"/>
  <c r="BD116"/>
  <c r="BC116"/>
  <c r="BB116"/>
  <c r="BA116"/>
  <c r="AZ116"/>
  <c r="AY116"/>
  <c r="AX116"/>
  <c r="AW116"/>
  <c r="AV116"/>
  <c r="AU116"/>
  <c r="AT116"/>
  <c r="AS116"/>
  <c r="AR116"/>
  <c r="AQ116"/>
  <c r="AP116"/>
  <c r="AO116"/>
  <c r="AN116"/>
  <c r="AM116"/>
  <c r="AL116"/>
  <c r="AK116"/>
  <c r="AJ116"/>
  <c r="AI116"/>
  <c r="AH116"/>
  <c r="AG116"/>
  <c r="AF116"/>
  <c r="AE116"/>
  <c r="AD116"/>
  <c r="AC116"/>
  <c r="AB116"/>
  <c r="AA116"/>
  <c r="Z116"/>
  <c r="Y116"/>
  <c r="X116"/>
  <c r="W116"/>
  <c r="V116"/>
  <c r="U116"/>
  <c r="T116"/>
  <c r="S116"/>
  <c r="R116"/>
  <c r="Q116"/>
  <c r="P116"/>
  <c r="O116"/>
  <c r="N116"/>
  <c r="M116"/>
  <c r="L116"/>
  <c r="K116"/>
  <c r="J116"/>
  <c r="I116"/>
  <c r="H116"/>
  <c r="G116"/>
  <c r="F116"/>
  <c r="E116"/>
  <c r="D116"/>
  <c r="C116"/>
  <c r="B116"/>
  <c r="CC115"/>
  <c r="CB115"/>
  <c r="CA115"/>
  <c r="BZ115"/>
  <c r="BY115"/>
  <c r="BX115"/>
  <c r="BW115"/>
  <c r="BV115"/>
  <c r="BU115"/>
  <c r="BT115"/>
  <c r="BS115"/>
  <c r="BR115"/>
  <c r="BQ115"/>
  <c r="BP115"/>
  <c r="BO115"/>
  <c r="BN115"/>
  <c r="BM115"/>
  <c r="BL115"/>
  <c r="BK115"/>
  <c r="BJ115"/>
  <c r="BI115"/>
  <c r="BH115"/>
  <c r="BG115"/>
  <c r="BF115"/>
  <c r="BE115"/>
  <c r="BD115"/>
  <c r="BC115"/>
  <c r="BB115"/>
  <c r="BA115"/>
  <c r="AZ115"/>
  <c r="AY115"/>
  <c r="AX115"/>
  <c r="AW115"/>
  <c r="AV115"/>
  <c r="AU115"/>
  <c r="AT115"/>
  <c r="AS115"/>
  <c r="AR115"/>
  <c r="AQ115"/>
  <c r="AP115"/>
  <c r="AO115"/>
  <c r="AN115"/>
  <c r="AM115"/>
  <c r="AL115"/>
  <c r="AK115"/>
  <c r="AJ115"/>
  <c r="AI115"/>
  <c r="AH115"/>
  <c r="AG115"/>
  <c r="AF115"/>
  <c r="AE115"/>
  <c r="AD115"/>
  <c r="AC115"/>
  <c r="AB115"/>
  <c r="AA115"/>
  <c r="Z115"/>
  <c r="Y115"/>
  <c r="X115"/>
  <c r="W115"/>
  <c r="V115"/>
  <c r="U115"/>
  <c r="T115"/>
  <c r="S115"/>
  <c r="R115"/>
  <c r="Q115"/>
  <c r="P115"/>
  <c r="O115"/>
  <c r="N115"/>
  <c r="M115"/>
  <c r="L115"/>
  <c r="K115"/>
  <c r="J115"/>
  <c r="I115"/>
  <c r="H115"/>
  <c r="G115"/>
  <c r="F115"/>
  <c r="E115"/>
  <c r="D115"/>
  <c r="C115"/>
  <c r="B115"/>
  <c r="CC114"/>
  <c r="CB114"/>
  <c r="CA114"/>
  <c r="BZ114"/>
  <c r="BY114"/>
  <c r="BX114"/>
  <c r="BW114"/>
  <c r="BV114"/>
  <c r="BU114"/>
  <c r="BT114"/>
  <c r="BS114"/>
  <c r="BR114"/>
  <c r="BQ114"/>
  <c r="BP114"/>
  <c r="BO114"/>
  <c r="BN114"/>
  <c r="BM114"/>
  <c r="BL114"/>
  <c r="BK114"/>
  <c r="BJ114"/>
  <c r="BI114"/>
  <c r="BH114"/>
  <c r="BG114"/>
  <c r="BF114"/>
  <c r="BE114"/>
  <c r="BD114"/>
  <c r="BC114"/>
  <c r="BB114"/>
  <c r="BA114"/>
  <c r="AZ114"/>
  <c r="AY114"/>
  <c r="AX114"/>
  <c r="AW114"/>
  <c r="AV114"/>
  <c r="AU114"/>
  <c r="AT114"/>
  <c r="AS114"/>
  <c r="AR114"/>
  <c r="AQ114"/>
  <c r="AP114"/>
  <c r="AO114"/>
  <c r="AN114"/>
  <c r="AM114"/>
  <c r="AL114"/>
  <c r="AK114"/>
  <c r="AJ114"/>
  <c r="AI114"/>
  <c r="AH114"/>
  <c r="AG114"/>
  <c r="AF114"/>
  <c r="AE114"/>
  <c r="AD114"/>
  <c r="AC114"/>
  <c r="AB114"/>
  <c r="AA114"/>
  <c r="Z114"/>
  <c r="Y114"/>
  <c r="X114"/>
  <c r="W114"/>
  <c r="V114"/>
  <c r="U114"/>
  <c r="T114"/>
  <c r="S114"/>
  <c r="R114"/>
  <c r="Q114"/>
  <c r="P114"/>
  <c r="O114"/>
  <c r="N114"/>
  <c r="M114"/>
  <c r="L114"/>
  <c r="K114"/>
  <c r="J114"/>
  <c r="I114"/>
  <c r="H114"/>
  <c r="G114"/>
  <c r="F114"/>
  <c r="E114"/>
  <c r="D114"/>
  <c r="C114"/>
  <c r="B114"/>
  <c r="CC113"/>
  <c r="CB113"/>
  <c r="CA113"/>
  <c r="BZ113"/>
  <c r="BY113"/>
  <c r="BX113"/>
  <c r="BW113"/>
  <c r="BV113"/>
  <c r="BU113"/>
  <c r="BT113"/>
  <c r="BS113"/>
  <c r="BR113"/>
  <c r="BQ113"/>
  <c r="BP113"/>
  <c r="BO113"/>
  <c r="BN113"/>
  <c r="BM113"/>
  <c r="BL113"/>
  <c r="BK113"/>
  <c r="BJ113"/>
  <c r="BI113"/>
  <c r="BH113"/>
  <c r="BG113"/>
  <c r="BF113"/>
  <c r="BE113"/>
  <c r="BD113"/>
  <c r="BC113"/>
  <c r="BB113"/>
  <c r="BA113"/>
  <c r="AZ113"/>
  <c r="AY113"/>
  <c r="AX113"/>
  <c r="AW113"/>
  <c r="AV113"/>
  <c r="AU113"/>
  <c r="AT113"/>
  <c r="AS113"/>
  <c r="AR113"/>
  <c r="AQ113"/>
  <c r="AP113"/>
  <c r="AO113"/>
  <c r="AN113"/>
  <c r="AM113"/>
  <c r="AL113"/>
  <c r="AK113"/>
  <c r="AJ113"/>
  <c r="AI113"/>
  <c r="AH113"/>
  <c r="AG113"/>
  <c r="AF113"/>
  <c r="AE113"/>
  <c r="AD113"/>
  <c r="AC113"/>
  <c r="AB113"/>
  <c r="AA113"/>
  <c r="Z113"/>
  <c r="Y113"/>
  <c r="X113"/>
  <c r="W113"/>
  <c r="V113"/>
  <c r="U113"/>
  <c r="T113"/>
  <c r="S113"/>
  <c r="R113"/>
  <c r="Q113"/>
  <c r="P113"/>
  <c r="O113"/>
  <c r="N113"/>
  <c r="M113"/>
  <c r="L113"/>
  <c r="K113"/>
  <c r="J113"/>
  <c r="I113"/>
  <c r="H113"/>
  <c r="G113"/>
  <c r="F113"/>
  <c r="E113"/>
  <c r="D113"/>
  <c r="C113"/>
  <c r="B113"/>
  <c r="CC112"/>
  <c r="CB112"/>
  <c r="CA112"/>
  <c r="BZ112"/>
  <c r="BY112"/>
  <c r="BX112"/>
  <c r="BW112"/>
  <c r="BV112"/>
  <c r="BU112"/>
  <c r="BT112"/>
  <c r="BS112"/>
  <c r="BR112"/>
  <c r="BQ112"/>
  <c r="BP112"/>
  <c r="BO112"/>
  <c r="BN112"/>
  <c r="BM112"/>
  <c r="BL112"/>
  <c r="BK112"/>
  <c r="BJ112"/>
  <c r="BI112"/>
  <c r="BH112"/>
  <c r="BG112"/>
  <c r="BF112"/>
  <c r="BE112"/>
  <c r="BD112"/>
  <c r="BC112"/>
  <c r="BB112"/>
  <c r="BA112"/>
  <c r="AZ112"/>
  <c r="AY112"/>
  <c r="AX112"/>
  <c r="AW112"/>
  <c r="AV112"/>
  <c r="AU112"/>
  <c r="AT112"/>
  <c r="AS112"/>
  <c r="AR112"/>
  <c r="AQ112"/>
  <c r="AP112"/>
  <c r="AO112"/>
  <c r="AN112"/>
  <c r="AM112"/>
  <c r="AL112"/>
  <c r="AK112"/>
  <c r="AJ112"/>
  <c r="AI112"/>
  <c r="AH112"/>
  <c r="AG112"/>
  <c r="AF112"/>
  <c r="AE112"/>
  <c r="AD112"/>
  <c r="AC112"/>
  <c r="AB112"/>
  <c r="AA112"/>
  <c r="Z112"/>
  <c r="Y112"/>
  <c r="X112"/>
  <c r="W112"/>
  <c r="V112"/>
  <c r="U112"/>
  <c r="T112"/>
  <c r="S112"/>
  <c r="R112"/>
  <c r="Q112"/>
  <c r="P112"/>
  <c r="O112"/>
  <c r="N112"/>
  <c r="M112"/>
  <c r="L112"/>
  <c r="K112"/>
  <c r="J112"/>
  <c r="I112"/>
  <c r="H112"/>
  <c r="G112"/>
  <c r="F112"/>
  <c r="E112"/>
  <c r="D112"/>
  <c r="C112"/>
  <c r="B112"/>
  <c r="CC111"/>
  <c r="CB111"/>
  <c r="CA111"/>
  <c r="BZ111"/>
  <c r="BY111"/>
  <c r="BX111"/>
  <c r="BW111"/>
  <c r="BV111"/>
  <c r="BU111"/>
  <c r="BT111"/>
  <c r="BS111"/>
  <c r="BR111"/>
  <c r="BQ111"/>
  <c r="BP111"/>
  <c r="BO111"/>
  <c r="BN111"/>
  <c r="BM111"/>
  <c r="BL111"/>
  <c r="BK111"/>
  <c r="BJ111"/>
  <c r="BI111"/>
  <c r="BH111"/>
  <c r="BG111"/>
  <c r="BF111"/>
  <c r="BE111"/>
  <c r="BD111"/>
  <c r="BC111"/>
  <c r="BB111"/>
  <c r="BA111"/>
  <c r="AZ111"/>
  <c r="AY111"/>
  <c r="AX111"/>
  <c r="AW111"/>
  <c r="AV111"/>
  <c r="AU111"/>
  <c r="AT111"/>
  <c r="AS111"/>
  <c r="AR111"/>
  <c r="AQ111"/>
  <c r="AP111"/>
  <c r="AO111"/>
  <c r="AN111"/>
  <c r="AM111"/>
  <c r="AL111"/>
  <c r="AK111"/>
  <c r="AJ111"/>
  <c r="AI111"/>
  <c r="AH111"/>
  <c r="AG111"/>
  <c r="AF111"/>
  <c r="AE111"/>
  <c r="AD111"/>
  <c r="AC111"/>
  <c r="AB111"/>
  <c r="AA111"/>
  <c r="Z111"/>
  <c r="Y111"/>
  <c r="X111"/>
  <c r="W111"/>
  <c r="V111"/>
  <c r="U111"/>
  <c r="T111"/>
  <c r="S111"/>
  <c r="R111"/>
  <c r="Q111"/>
  <c r="P111"/>
  <c r="O111"/>
  <c r="N111"/>
  <c r="M111"/>
  <c r="L111"/>
  <c r="K111"/>
  <c r="J111"/>
  <c r="I111"/>
  <c r="H111"/>
  <c r="G111"/>
  <c r="F111"/>
  <c r="E111"/>
  <c r="D111"/>
  <c r="C111"/>
  <c r="B111"/>
  <c r="CC110"/>
  <c r="CB110"/>
  <c r="CA110"/>
  <c r="BZ110"/>
  <c r="BY110"/>
  <c r="BX110"/>
  <c r="BW110"/>
  <c r="BV110"/>
  <c r="BU110"/>
  <c r="BT110"/>
  <c r="BS110"/>
  <c r="BR110"/>
  <c r="BQ110"/>
  <c r="BP110"/>
  <c r="BO110"/>
  <c r="BN110"/>
  <c r="BM110"/>
  <c r="BL110"/>
  <c r="BK110"/>
  <c r="BJ110"/>
  <c r="BI110"/>
  <c r="BH110"/>
  <c r="BG110"/>
  <c r="BF110"/>
  <c r="BE110"/>
  <c r="BD110"/>
  <c r="BC110"/>
  <c r="BB110"/>
  <c r="BA110"/>
  <c r="AZ110"/>
  <c r="AY110"/>
  <c r="AX110"/>
  <c r="AW110"/>
  <c r="AV110"/>
  <c r="AU110"/>
  <c r="AT110"/>
  <c r="AS110"/>
  <c r="AR110"/>
  <c r="AQ110"/>
  <c r="AP110"/>
  <c r="AO110"/>
  <c r="AN110"/>
  <c r="AM110"/>
  <c r="AL110"/>
  <c r="AK110"/>
  <c r="AJ110"/>
  <c r="AI110"/>
  <c r="AH110"/>
  <c r="AG110"/>
  <c r="AF110"/>
  <c r="AE110"/>
  <c r="AD110"/>
  <c r="AC110"/>
  <c r="AB110"/>
  <c r="AA110"/>
  <c r="Z110"/>
  <c r="Y110"/>
  <c r="X110"/>
  <c r="W110"/>
  <c r="V110"/>
  <c r="U110"/>
  <c r="T110"/>
  <c r="S110"/>
  <c r="R110"/>
  <c r="Q110"/>
  <c r="P110"/>
  <c r="O110"/>
  <c r="N110"/>
  <c r="M110"/>
  <c r="L110"/>
  <c r="K110"/>
  <c r="J110"/>
  <c r="I110"/>
  <c r="H110"/>
  <c r="G110"/>
  <c r="F110"/>
  <c r="E110"/>
  <c r="D110"/>
  <c r="C110"/>
  <c r="B110"/>
  <c r="CC109"/>
  <c r="CB109"/>
  <c r="CA109"/>
  <c r="BZ109"/>
  <c r="BY109"/>
  <c r="BX109"/>
  <c r="BW109"/>
  <c r="BV109"/>
  <c r="BU109"/>
  <c r="BT109"/>
  <c r="BS109"/>
  <c r="BR109"/>
  <c r="BQ109"/>
  <c r="BP109"/>
  <c r="BO109"/>
  <c r="BN109"/>
  <c r="BM109"/>
  <c r="BL109"/>
  <c r="BK109"/>
  <c r="BJ109"/>
  <c r="BI109"/>
  <c r="BH109"/>
  <c r="BG109"/>
  <c r="BF109"/>
  <c r="BE109"/>
  <c r="BD109"/>
  <c r="BC109"/>
  <c r="BB109"/>
  <c r="BA109"/>
  <c r="AZ109"/>
  <c r="AY109"/>
  <c r="AX109"/>
  <c r="AW109"/>
  <c r="AV109"/>
  <c r="AU109"/>
  <c r="AT109"/>
  <c r="AS109"/>
  <c r="AR109"/>
  <c r="AQ109"/>
  <c r="AP109"/>
  <c r="AO109"/>
  <c r="AN109"/>
  <c r="AM109"/>
  <c r="AL109"/>
  <c r="AK109"/>
  <c r="AJ109"/>
  <c r="AI109"/>
  <c r="AH109"/>
  <c r="AG109"/>
  <c r="AF109"/>
  <c r="AE109"/>
  <c r="AD109"/>
  <c r="AC109"/>
  <c r="AB109"/>
  <c r="AA109"/>
  <c r="Z109"/>
  <c r="Y109"/>
  <c r="X109"/>
  <c r="W109"/>
  <c r="V109"/>
  <c r="U109"/>
  <c r="T109"/>
  <c r="S109"/>
  <c r="R109"/>
  <c r="Q109"/>
  <c r="P109"/>
  <c r="O109"/>
  <c r="N109"/>
  <c r="M109"/>
  <c r="L109"/>
  <c r="K109"/>
  <c r="J109"/>
  <c r="I109"/>
  <c r="H109"/>
  <c r="G109"/>
  <c r="F109"/>
  <c r="E109"/>
  <c r="D109"/>
  <c r="C109"/>
  <c r="B109"/>
  <c r="CC108"/>
  <c r="CB108"/>
  <c r="CA108"/>
  <c r="BZ108"/>
  <c r="BY108"/>
  <c r="BX108"/>
  <c r="BW108"/>
  <c r="BV108"/>
  <c r="BU108"/>
  <c r="BT108"/>
  <c r="BS108"/>
  <c r="BR108"/>
  <c r="BQ108"/>
  <c r="BP108"/>
  <c r="BO108"/>
  <c r="BN108"/>
  <c r="BM108"/>
  <c r="BL108"/>
  <c r="BK108"/>
  <c r="BJ108"/>
  <c r="BI108"/>
  <c r="BH108"/>
  <c r="BG108"/>
  <c r="BF108"/>
  <c r="BE108"/>
  <c r="BD108"/>
  <c r="BC108"/>
  <c r="BB108"/>
  <c r="BA108"/>
  <c r="AZ108"/>
  <c r="AY108"/>
  <c r="AX108"/>
  <c r="AW108"/>
  <c r="AV108"/>
  <c r="AU108"/>
  <c r="AT108"/>
  <c r="AS108"/>
  <c r="AR108"/>
  <c r="AQ108"/>
  <c r="AP108"/>
  <c r="AO108"/>
  <c r="AN108"/>
  <c r="AM108"/>
  <c r="AL108"/>
  <c r="AK108"/>
  <c r="AJ108"/>
  <c r="AI108"/>
  <c r="AH108"/>
  <c r="AG108"/>
  <c r="AF108"/>
  <c r="AE108"/>
  <c r="AD108"/>
  <c r="AC108"/>
  <c r="AB108"/>
  <c r="AA108"/>
  <c r="Z108"/>
  <c r="Y108"/>
  <c r="X108"/>
  <c r="W108"/>
  <c r="V108"/>
  <c r="U108"/>
  <c r="T108"/>
  <c r="S108"/>
  <c r="R108"/>
  <c r="Q108"/>
  <c r="P108"/>
  <c r="O108"/>
  <c r="N108"/>
  <c r="M108"/>
  <c r="L108"/>
  <c r="K108"/>
  <c r="J108"/>
  <c r="I108"/>
  <c r="H108"/>
  <c r="G108"/>
  <c r="F108"/>
  <c r="E108"/>
  <c r="D108"/>
  <c r="C108"/>
  <c r="B108"/>
  <c r="CC107"/>
  <c r="CB107"/>
  <c r="CA107"/>
  <c r="BZ107"/>
  <c r="BY107"/>
  <c r="BX107"/>
  <c r="BW107"/>
  <c r="BV107"/>
  <c r="BU107"/>
  <c r="BT107"/>
  <c r="BS107"/>
  <c r="BR107"/>
  <c r="BQ107"/>
  <c r="BP107"/>
  <c r="BO107"/>
  <c r="BN107"/>
  <c r="BM107"/>
  <c r="BL107"/>
  <c r="BK107"/>
  <c r="BJ107"/>
  <c r="BI107"/>
  <c r="BH107"/>
  <c r="BG107"/>
  <c r="BF107"/>
  <c r="BE107"/>
  <c r="BD107"/>
  <c r="BC107"/>
  <c r="BB107"/>
  <c r="BA107"/>
  <c r="AZ107"/>
  <c r="AY107"/>
  <c r="AX107"/>
  <c r="AW107"/>
  <c r="AV107"/>
  <c r="AU107"/>
  <c r="AT107"/>
  <c r="AS107"/>
  <c r="AR107"/>
  <c r="AQ107"/>
  <c r="AP107"/>
  <c r="AO107"/>
  <c r="AN107"/>
  <c r="AM107"/>
  <c r="AL107"/>
  <c r="AK107"/>
  <c r="AJ107"/>
  <c r="AI107"/>
  <c r="AH107"/>
  <c r="AG107"/>
  <c r="AF107"/>
  <c r="AE107"/>
  <c r="AD107"/>
  <c r="AC107"/>
  <c r="AB107"/>
  <c r="AA107"/>
  <c r="Z107"/>
  <c r="Y107"/>
  <c r="X107"/>
  <c r="W107"/>
  <c r="V107"/>
  <c r="U107"/>
  <c r="T107"/>
  <c r="S107"/>
  <c r="R107"/>
  <c r="Q107"/>
  <c r="P107"/>
  <c r="O107"/>
  <c r="N107"/>
  <c r="M107"/>
  <c r="L107"/>
  <c r="K107"/>
  <c r="J107"/>
  <c r="I107"/>
  <c r="H107"/>
  <c r="G107"/>
  <c r="F107"/>
  <c r="E107"/>
  <c r="D107"/>
  <c r="C107"/>
  <c r="B107"/>
  <c r="CC106"/>
  <c r="CB106"/>
  <c r="CA106"/>
  <c r="BZ106"/>
  <c r="BY106"/>
  <c r="BX106"/>
  <c r="BW106"/>
  <c r="BV106"/>
  <c r="BU106"/>
  <c r="BT106"/>
  <c r="BS106"/>
  <c r="BR106"/>
  <c r="BQ106"/>
  <c r="BP106"/>
  <c r="BO106"/>
  <c r="BN106"/>
  <c r="BM106"/>
  <c r="BL106"/>
  <c r="BK106"/>
  <c r="BJ106"/>
  <c r="BI106"/>
  <c r="BH106"/>
  <c r="BG106"/>
  <c r="BF106"/>
  <c r="BE106"/>
  <c r="BD106"/>
  <c r="BC106"/>
  <c r="BB106"/>
  <c r="BA106"/>
  <c r="AZ106"/>
  <c r="AY106"/>
  <c r="AX106"/>
  <c r="AW106"/>
  <c r="AV106"/>
  <c r="AU106"/>
  <c r="AT106"/>
  <c r="AS106"/>
  <c r="AR106"/>
  <c r="AQ106"/>
  <c r="AP106"/>
  <c r="AO106"/>
  <c r="AN106"/>
  <c r="AM106"/>
  <c r="AL106"/>
  <c r="AK106"/>
  <c r="AJ106"/>
  <c r="AI106"/>
  <c r="AH106"/>
  <c r="AG106"/>
  <c r="AF106"/>
  <c r="AE106"/>
  <c r="AD106"/>
  <c r="AC106"/>
  <c r="AB106"/>
  <c r="AA106"/>
  <c r="Z106"/>
  <c r="Y106"/>
  <c r="X106"/>
  <c r="W106"/>
  <c r="V106"/>
  <c r="U106"/>
  <c r="T106"/>
  <c r="S106"/>
  <c r="R106"/>
  <c r="Q106"/>
  <c r="P106"/>
  <c r="O106"/>
  <c r="N106"/>
  <c r="M106"/>
  <c r="L106"/>
  <c r="K106"/>
  <c r="J106"/>
  <c r="I106"/>
  <c r="H106"/>
  <c r="G106"/>
  <c r="F106"/>
  <c r="E106"/>
  <c r="D106"/>
  <c r="C106"/>
  <c r="B106"/>
  <c r="CC105"/>
  <c r="CB105"/>
  <c r="CA105"/>
  <c r="BZ105"/>
  <c r="BY105"/>
  <c r="BX105"/>
  <c r="BW105"/>
  <c r="BV105"/>
  <c r="BU105"/>
  <c r="BT105"/>
  <c r="BS105"/>
  <c r="BR105"/>
  <c r="BQ105"/>
  <c r="BP105"/>
  <c r="BO105"/>
  <c r="BN105"/>
  <c r="BM105"/>
  <c r="BL105"/>
  <c r="BK105"/>
  <c r="BJ105"/>
  <c r="BI105"/>
  <c r="BH105"/>
  <c r="BG105"/>
  <c r="BF105"/>
  <c r="BE105"/>
  <c r="BD105"/>
  <c r="BC105"/>
  <c r="BB105"/>
  <c r="BA105"/>
  <c r="AZ105"/>
  <c r="AY105"/>
  <c r="AX105"/>
  <c r="AW105"/>
  <c r="AV105"/>
  <c r="AU105"/>
  <c r="AT105"/>
  <c r="AS105"/>
  <c r="AR105"/>
  <c r="AQ105"/>
  <c r="AP105"/>
  <c r="AO105"/>
  <c r="AN105"/>
  <c r="AM105"/>
  <c r="AL105"/>
  <c r="AK105"/>
  <c r="AJ105"/>
  <c r="AI105"/>
  <c r="AH105"/>
  <c r="AG105"/>
  <c r="AF105"/>
  <c r="AE105"/>
  <c r="AD105"/>
  <c r="AC105"/>
  <c r="AB105"/>
  <c r="AA105"/>
  <c r="Z105"/>
  <c r="Y105"/>
  <c r="X105"/>
  <c r="W105"/>
  <c r="V105"/>
  <c r="U105"/>
  <c r="T105"/>
  <c r="S105"/>
  <c r="R105"/>
  <c r="Q105"/>
  <c r="P105"/>
  <c r="O105"/>
  <c r="N105"/>
  <c r="M105"/>
  <c r="L105"/>
  <c r="K105"/>
  <c r="J105"/>
  <c r="I105"/>
  <c r="H105"/>
  <c r="G105"/>
  <c r="F105"/>
  <c r="E105"/>
  <c r="D105"/>
  <c r="C105"/>
  <c r="B105"/>
  <c r="CC104"/>
  <c r="CB104"/>
  <c r="CA104"/>
  <c r="BZ104"/>
  <c r="BY104"/>
  <c r="BX104"/>
  <c r="BW104"/>
  <c r="BV104"/>
  <c r="BU104"/>
  <c r="BT104"/>
  <c r="BS104"/>
  <c r="BR104"/>
  <c r="BQ104"/>
  <c r="BP104"/>
  <c r="BO104"/>
  <c r="BN104"/>
  <c r="BM104"/>
  <c r="BL104"/>
  <c r="BK104"/>
  <c r="BJ104"/>
  <c r="BI104"/>
  <c r="BH104"/>
  <c r="BG104"/>
  <c r="BF104"/>
  <c r="BE104"/>
  <c r="BD104"/>
  <c r="BC104"/>
  <c r="BB104"/>
  <c r="BA104"/>
  <c r="AZ104"/>
  <c r="AY104"/>
  <c r="AX104"/>
  <c r="AW104"/>
  <c r="AV104"/>
  <c r="AU104"/>
  <c r="AT104"/>
  <c r="AS104"/>
  <c r="AR104"/>
  <c r="AQ104"/>
  <c r="AP104"/>
  <c r="AO104"/>
  <c r="AN104"/>
  <c r="AM104"/>
  <c r="AL104"/>
  <c r="AK104"/>
  <c r="AJ104"/>
  <c r="AI104"/>
  <c r="AH104"/>
  <c r="AG104"/>
  <c r="AF104"/>
  <c r="AE104"/>
  <c r="AD104"/>
  <c r="AC104"/>
  <c r="AB104"/>
  <c r="AA104"/>
  <c r="Z104"/>
  <c r="Y104"/>
  <c r="X104"/>
  <c r="W104"/>
  <c r="V104"/>
  <c r="U104"/>
  <c r="T104"/>
  <c r="S104"/>
  <c r="R104"/>
  <c r="Q104"/>
  <c r="P104"/>
  <c r="O104"/>
  <c r="N104"/>
  <c r="M104"/>
  <c r="L104"/>
  <c r="K104"/>
  <c r="J104"/>
  <c r="I104"/>
  <c r="H104"/>
  <c r="G104"/>
  <c r="F104"/>
  <c r="E104"/>
  <c r="D104"/>
  <c r="C104"/>
  <c r="B104"/>
  <c r="CC103"/>
  <c r="CB103"/>
  <c r="CA103"/>
  <c r="BZ103"/>
  <c r="BY103"/>
  <c r="BX103"/>
  <c r="BW103"/>
  <c r="BV103"/>
  <c r="BU103"/>
  <c r="BT103"/>
  <c r="BS103"/>
  <c r="BR103"/>
  <c r="BQ103"/>
  <c r="BP103"/>
  <c r="BO103"/>
  <c r="BN103"/>
  <c r="BM103"/>
  <c r="BL103"/>
  <c r="BK103"/>
  <c r="BJ103"/>
  <c r="BI103"/>
  <c r="BH103"/>
  <c r="BG103"/>
  <c r="BF103"/>
  <c r="BE103"/>
  <c r="BD103"/>
  <c r="BC103"/>
  <c r="BB103"/>
  <c r="BA103"/>
  <c r="AZ103"/>
  <c r="AY103"/>
  <c r="AX103"/>
  <c r="AW103"/>
  <c r="AV103"/>
  <c r="AU103"/>
  <c r="AT103"/>
  <c r="AS103"/>
  <c r="AR103"/>
  <c r="AQ103"/>
  <c r="AP103"/>
  <c r="AO103"/>
  <c r="AN103"/>
  <c r="AM103"/>
  <c r="AL103"/>
  <c r="AK103"/>
  <c r="AJ103"/>
  <c r="AI103"/>
  <c r="AH103"/>
  <c r="AG103"/>
  <c r="AF103"/>
  <c r="AE103"/>
  <c r="AD103"/>
  <c r="AC103"/>
  <c r="AB103"/>
  <c r="AA103"/>
  <c r="Z103"/>
  <c r="Y103"/>
  <c r="X103"/>
  <c r="W103"/>
  <c r="V103"/>
  <c r="U103"/>
  <c r="T103"/>
  <c r="S103"/>
  <c r="R103"/>
  <c r="Q103"/>
  <c r="P103"/>
  <c r="O103"/>
  <c r="N103"/>
  <c r="M103"/>
  <c r="L103"/>
  <c r="K103"/>
  <c r="J103"/>
  <c r="I103"/>
  <c r="H103"/>
  <c r="G103"/>
  <c r="F103"/>
  <c r="E103"/>
  <c r="D103"/>
  <c r="C103"/>
  <c r="B103"/>
  <c r="CC102"/>
  <c r="CB102"/>
  <c r="CA102"/>
  <c r="BZ102"/>
  <c r="BY102"/>
  <c r="BX102"/>
  <c r="BW102"/>
  <c r="BV102"/>
  <c r="BU102"/>
  <c r="BT102"/>
  <c r="BS102"/>
  <c r="BR102"/>
  <c r="BQ102"/>
  <c r="BP102"/>
  <c r="BO102"/>
  <c r="BN102"/>
  <c r="BM102"/>
  <c r="BL102"/>
  <c r="BK102"/>
  <c r="BJ102"/>
  <c r="BI102"/>
  <c r="BH102"/>
  <c r="BG102"/>
  <c r="BF102"/>
  <c r="BE102"/>
  <c r="BD102"/>
  <c r="BC102"/>
  <c r="BB102"/>
  <c r="BA102"/>
  <c r="AZ102"/>
  <c r="AY102"/>
  <c r="AX102"/>
  <c r="AW102"/>
  <c r="AV102"/>
  <c r="AU102"/>
  <c r="AT102"/>
  <c r="AS102"/>
  <c r="AR102"/>
  <c r="AQ102"/>
  <c r="AP102"/>
  <c r="AO102"/>
  <c r="AN102"/>
  <c r="AM102"/>
  <c r="AL102"/>
  <c r="AK102"/>
  <c r="AJ102"/>
  <c r="AI102"/>
  <c r="AH102"/>
  <c r="AG102"/>
  <c r="AF102"/>
  <c r="AE102"/>
  <c r="AD102"/>
  <c r="AC102"/>
  <c r="AB102"/>
  <c r="AA102"/>
  <c r="Z102"/>
  <c r="Y102"/>
  <c r="X102"/>
  <c r="W102"/>
  <c r="V102"/>
  <c r="U102"/>
  <c r="T102"/>
  <c r="S102"/>
  <c r="R102"/>
  <c r="Q102"/>
  <c r="P102"/>
  <c r="O102"/>
  <c r="N102"/>
  <c r="M102"/>
  <c r="L102"/>
  <c r="K102"/>
  <c r="J102"/>
  <c r="I102"/>
  <c r="H102"/>
  <c r="G102"/>
  <c r="F102"/>
  <c r="E102"/>
  <c r="D102"/>
  <c r="C102"/>
  <c r="B102"/>
  <c r="CC101"/>
  <c r="CB101"/>
  <c r="CA101"/>
  <c r="BZ101"/>
  <c r="BY101"/>
  <c r="BX101"/>
  <c r="BW101"/>
  <c r="BV101"/>
  <c r="BU101"/>
  <c r="BT101"/>
  <c r="BS101"/>
  <c r="BR101"/>
  <c r="BQ101"/>
  <c r="BP101"/>
  <c r="BO101"/>
  <c r="BN101"/>
  <c r="BM101"/>
  <c r="BL101"/>
  <c r="BK101"/>
  <c r="BJ101"/>
  <c r="BI101"/>
  <c r="BH101"/>
  <c r="BG101"/>
  <c r="BF101"/>
  <c r="BE101"/>
  <c r="BD101"/>
  <c r="BC101"/>
  <c r="BB101"/>
  <c r="BA101"/>
  <c r="AZ101"/>
  <c r="AY101"/>
  <c r="AX101"/>
  <c r="AW101"/>
  <c r="AV101"/>
  <c r="AU101"/>
  <c r="AT101"/>
  <c r="AS101"/>
  <c r="AR101"/>
  <c r="AQ101"/>
  <c r="AP101"/>
  <c r="AO101"/>
  <c r="AN101"/>
  <c r="AM101"/>
  <c r="AL101"/>
  <c r="AK101"/>
  <c r="AJ101"/>
  <c r="AI101"/>
  <c r="AH101"/>
  <c r="AG101"/>
  <c r="AF101"/>
  <c r="AE101"/>
  <c r="AD101"/>
  <c r="AC101"/>
  <c r="AB101"/>
  <c r="AA101"/>
  <c r="Z101"/>
  <c r="Y101"/>
  <c r="X101"/>
  <c r="W101"/>
  <c r="V101"/>
  <c r="U101"/>
  <c r="T101"/>
  <c r="S101"/>
  <c r="R101"/>
  <c r="Q101"/>
  <c r="P101"/>
  <c r="O101"/>
  <c r="N101"/>
  <c r="M101"/>
  <c r="L101"/>
  <c r="K101"/>
  <c r="J101"/>
  <c r="I101"/>
  <c r="H101"/>
  <c r="G101"/>
  <c r="F101"/>
  <c r="E101"/>
  <c r="D101"/>
  <c r="C101"/>
  <c r="B101"/>
  <c r="CC100"/>
  <c r="CB100"/>
  <c r="CA100"/>
  <c r="BZ100"/>
  <c r="BY100"/>
  <c r="BX100"/>
  <c r="BW100"/>
  <c r="BV100"/>
  <c r="BU100"/>
  <c r="BT100"/>
  <c r="BS100"/>
  <c r="BR100"/>
  <c r="BQ100"/>
  <c r="BP100"/>
  <c r="BO100"/>
  <c r="BN100"/>
  <c r="BM100"/>
  <c r="BL100"/>
  <c r="BK100"/>
  <c r="BJ100"/>
  <c r="BI100"/>
  <c r="BH100"/>
  <c r="BG100"/>
  <c r="BF100"/>
  <c r="BE100"/>
  <c r="BD100"/>
  <c r="BC100"/>
  <c r="BB100"/>
  <c r="BA100"/>
  <c r="AZ100"/>
  <c r="AY100"/>
  <c r="AX100"/>
  <c r="AW100"/>
  <c r="AV100"/>
  <c r="AU100"/>
  <c r="AT100"/>
  <c r="AS100"/>
  <c r="AR100"/>
  <c r="AQ100"/>
  <c r="AP100"/>
  <c r="AO100"/>
  <c r="AN100"/>
  <c r="AM100"/>
  <c r="AL100"/>
  <c r="AK100"/>
  <c r="AJ100"/>
  <c r="AI100"/>
  <c r="AH100"/>
  <c r="AG100"/>
  <c r="AF100"/>
  <c r="AE100"/>
  <c r="AD100"/>
  <c r="AC100"/>
  <c r="AB100"/>
  <c r="AA100"/>
  <c r="Z100"/>
  <c r="Y100"/>
  <c r="X100"/>
  <c r="W100"/>
  <c r="V100"/>
  <c r="U100"/>
  <c r="T100"/>
  <c r="S100"/>
  <c r="R100"/>
  <c r="Q100"/>
  <c r="P100"/>
  <c r="O100"/>
  <c r="N100"/>
  <c r="M100"/>
  <c r="L100"/>
  <c r="K100"/>
  <c r="J100"/>
  <c r="I100"/>
  <c r="H100"/>
  <c r="G100"/>
  <c r="F100"/>
  <c r="E100"/>
  <c r="D100"/>
  <c r="C100"/>
  <c r="B100"/>
  <c r="CC99"/>
  <c r="CB99"/>
  <c r="CA99"/>
  <c r="BZ99"/>
  <c r="BY99"/>
  <c r="BX99"/>
  <c r="BW99"/>
  <c r="BV99"/>
  <c r="BU99"/>
  <c r="BT99"/>
  <c r="BS99"/>
  <c r="BR99"/>
  <c r="BQ99"/>
  <c r="BP99"/>
  <c r="BO99"/>
  <c r="BN99"/>
  <c r="BM99"/>
  <c r="BL99"/>
  <c r="BK99"/>
  <c r="BJ99"/>
  <c r="BI99"/>
  <c r="BH99"/>
  <c r="BG99"/>
  <c r="BF99"/>
  <c r="BE99"/>
  <c r="BD99"/>
  <c r="BC99"/>
  <c r="BB99"/>
  <c r="BA99"/>
  <c r="AZ99"/>
  <c r="AY99"/>
  <c r="AX99"/>
  <c r="AW99"/>
  <c r="AV99"/>
  <c r="AU99"/>
  <c r="AT99"/>
  <c r="AS99"/>
  <c r="AR99"/>
  <c r="AQ99"/>
  <c r="AP99"/>
  <c r="AO99"/>
  <c r="AN99"/>
  <c r="AM99"/>
  <c r="AL99"/>
  <c r="AK99"/>
  <c r="AJ99"/>
  <c r="AI99"/>
  <c r="AH99"/>
  <c r="AG99"/>
  <c r="AF99"/>
  <c r="AE99"/>
  <c r="AD99"/>
  <c r="AC99"/>
  <c r="AB99"/>
  <c r="AA99"/>
  <c r="Z99"/>
  <c r="Y99"/>
  <c r="X99"/>
  <c r="W99"/>
  <c r="V99"/>
  <c r="U99"/>
  <c r="T99"/>
  <c r="S99"/>
  <c r="R99"/>
  <c r="Q99"/>
  <c r="P99"/>
  <c r="O99"/>
  <c r="N99"/>
  <c r="M99"/>
  <c r="L99"/>
  <c r="K99"/>
  <c r="J99"/>
  <c r="I99"/>
  <c r="H99"/>
  <c r="G99"/>
  <c r="F99"/>
  <c r="E99"/>
  <c r="D99"/>
  <c r="C99"/>
  <c r="B99"/>
  <c r="CC98"/>
  <c r="CB98"/>
  <c r="CA98"/>
  <c r="BZ98"/>
  <c r="BY98"/>
  <c r="BX98"/>
  <c r="BW98"/>
  <c r="BV98"/>
  <c r="BU98"/>
  <c r="BT98"/>
  <c r="BS98"/>
  <c r="BR98"/>
  <c r="BQ98"/>
  <c r="BP98"/>
  <c r="BO98"/>
  <c r="BN98"/>
  <c r="BM98"/>
  <c r="BL98"/>
  <c r="BK98"/>
  <c r="BJ98"/>
  <c r="BI98"/>
  <c r="BH98"/>
  <c r="BG98"/>
  <c r="BF98"/>
  <c r="BE98"/>
  <c r="BD98"/>
  <c r="BC98"/>
  <c r="BB98"/>
  <c r="BA98"/>
  <c r="AZ98"/>
  <c r="AY98"/>
  <c r="AX98"/>
  <c r="AW98"/>
  <c r="AV98"/>
  <c r="AU98"/>
  <c r="AT98"/>
  <c r="AS98"/>
  <c r="AR98"/>
  <c r="AQ98"/>
  <c r="AP98"/>
  <c r="AO98"/>
  <c r="AN98"/>
  <c r="AM98"/>
  <c r="AL98"/>
  <c r="AK98"/>
  <c r="AJ98"/>
  <c r="AI98"/>
  <c r="AH98"/>
  <c r="AG98"/>
  <c r="AF98"/>
  <c r="AE98"/>
  <c r="AD98"/>
  <c r="AC98"/>
  <c r="AB98"/>
  <c r="AA98"/>
  <c r="Z98"/>
  <c r="Y98"/>
  <c r="X98"/>
  <c r="W98"/>
  <c r="V98"/>
  <c r="U98"/>
  <c r="T98"/>
  <c r="S98"/>
  <c r="R98"/>
  <c r="Q98"/>
  <c r="P98"/>
  <c r="O98"/>
  <c r="N98"/>
  <c r="M98"/>
  <c r="L98"/>
  <c r="K98"/>
  <c r="J98"/>
  <c r="I98"/>
  <c r="H98"/>
  <c r="G98"/>
  <c r="F98"/>
  <c r="E98"/>
  <c r="D98"/>
  <c r="C98"/>
  <c r="B98"/>
  <c r="CC97"/>
  <c r="CB97"/>
  <c r="CA97"/>
  <c r="BZ97"/>
  <c r="BY97"/>
  <c r="BX97"/>
  <c r="BW97"/>
  <c r="BV97"/>
  <c r="BU97"/>
  <c r="BT97"/>
  <c r="BS97"/>
  <c r="BR97"/>
  <c r="BQ97"/>
  <c r="BP97"/>
  <c r="BO97"/>
  <c r="BN97"/>
  <c r="BM97"/>
  <c r="BL97"/>
  <c r="BK97"/>
  <c r="BJ97"/>
  <c r="BI97"/>
  <c r="BH97"/>
  <c r="BG97"/>
  <c r="BF97"/>
  <c r="BE97"/>
  <c r="BD97"/>
  <c r="BC97"/>
  <c r="BB97"/>
  <c r="BA97"/>
  <c r="AZ97"/>
  <c r="AY97"/>
  <c r="AX97"/>
  <c r="AW97"/>
  <c r="AV97"/>
  <c r="AU97"/>
  <c r="AT97"/>
  <c r="AS97"/>
  <c r="AR97"/>
  <c r="AQ97"/>
  <c r="AP97"/>
  <c r="AO97"/>
  <c r="AN97"/>
  <c r="AM97"/>
  <c r="AL97"/>
  <c r="AK97"/>
  <c r="AJ97"/>
  <c r="AI97"/>
  <c r="AH97"/>
  <c r="AG97"/>
  <c r="AF97"/>
  <c r="AE97"/>
  <c r="AD97"/>
  <c r="AC97"/>
  <c r="AB97"/>
  <c r="AA97"/>
  <c r="Z97"/>
  <c r="Y97"/>
  <c r="X97"/>
  <c r="W97"/>
  <c r="V97"/>
  <c r="U97"/>
  <c r="T97"/>
  <c r="S97"/>
  <c r="R97"/>
  <c r="Q97"/>
  <c r="P97"/>
  <c r="O97"/>
  <c r="N97"/>
  <c r="M97"/>
  <c r="L97"/>
  <c r="K97"/>
  <c r="J97"/>
  <c r="I97"/>
  <c r="H97"/>
  <c r="G97"/>
  <c r="F97"/>
  <c r="E97"/>
  <c r="D97"/>
  <c r="C97"/>
  <c r="B97"/>
  <c r="CC96"/>
  <c r="CB96"/>
  <c r="CA96"/>
  <c r="BZ96"/>
  <c r="BY96"/>
  <c r="BX96"/>
  <c r="BW96"/>
  <c r="BV96"/>
  <c r="BU96"/>
  <c r="BT96"/>
  <c r="BS96"/>
  <c r="BR96"/>
  <c r="BQ96"/>
  <c r="BP96"/>
  <c r="BO96"/>
  <c r="BN96"/>
  <c r="BM96"/>
  <c r="BL96"/>
  <c r="BK96"/>
  <c r="BJ96"/>
  <c r="BI96"/>
  <c r="BH96"/>
  <c r="BG96"/>
  <c r="BF96"/>
  <c r="BE96"/>
  <c r="BD96"/>
  <c r="BC96"/>
  <c r="BB96"/>
  <c r="BA96"/>
  <c r="AZ96"/>
  <c r="AY96"/>
  <c r="AX96"/>
  <c r="AW96"/>
  <c r="AV96"/>
  <c r="AU96"/>
  <c r="AT96"/>
  <c r="AS96"/>
  <c r="AR96"/>
  <c r="AQ96"/>
  <c r="AP96"/>
  <c r="AO96"/>
  <c r="AN96"/>
  <c r="AM96"/>
  <c r="AL96"/>
  <c r="AK96"/>
  <c r="AJ96"/>
  <c r="AI96"/>
  <c r="AH96"/>
  <c r="AG96"/>
  <c r="AF96"/>
  <c r="AE96"/>
  <c r="AD96"/>
  <c r="AC96"/>
  <c r="AB96"/>
  <c r="AA96"/>
  <c r="Z96"/>
  <c r="Y96"/>
  <c r="X96"/>
  <c r="W96"/>
  <c r="V96"/>
  <c r="U96"/>
  <c r="T96"/>
  <c r="S96"/>
  <c r="R96"/>
  <c r="Q96"/>
  <c r="P96"/>
  <c r="O96"/>
  <c r="N96"/>
  <c r="M96"/>
  <c r="L96"/>
  <c r="K96"/>
  <c r="J96"/>
  <c r="I96"/>
  <c r="H96"/>
  <c r="G96"/>
  <c r="F96"/>
  <c r="E96"/>
  <c r="D96"/>
  <c r="C96"/>
  <c r="B96"/>
  <c r="CC95"/>
  <c r="CB95"/>
  <c r="CA95"/>
  <c r="BZ95"/>
  <c r="BY95"/>
  <c r="BX95"/>
  <c r="BW95"/>
  <c r="BV95"/>
  <c r="BU95"/>
  <c r="BT95"/>
  <c r="BS95"/>
  <c r="BR95"/>
  <c r="BQ95"/>
  <c r="BP95"/>
  <c r="BO95"/>
  <c r="BN95"/>
  <c r="BM95"/>
  <c r="BL95"/>
  <c r="BK95"/>
  <c r="BJ95"/>
  <c r="BI95"/>
  <c r="BH95"/>
  <c r="BG95"/>
  <c r="BF95"/>
  <c r="BE95"/>
  <c r="BD95"/>
  <c r="BC95"/>
  <c r="BB95"/>
  <c r="BA95"/>
  <c r="AZ95"/>
  <c r="AY95"/>
  <c r="AX95"/>
  <c r="AW95"/>
  <c r="AV95"/>
  <c r="AU95"/>
  <c r="AT95"/>
  <c r="AS95"/>
  <c r="AR95"/>
  <c r="AQ95"/>
  <c r="AP95"/>
  <c r="AO95"/>
  <c r="AN95"/>
  <c r="AM95"/>
  <c r="AL95"/>
  <c r="AK95"/>
  <c r="AJ95"/>
  <c r="AI95"/>
  <c r="AH95"/>
  <c r="AG95"/>
  <c r="AF95"/>
  <c r="AE95"/>
  <c r="AD95"/>
  <c r="AC95"/>
  <c r="AB95"/>
  <c r="AA95"/>
  <c r="Z95"/>
  <c r="Y95"/>
  <c r="X95"/>
  <c r="W95"/>
  <c r="V95"/>
  <c r="U95"/>
  <c r="T95"/>
  <c r="S95"/>
  <c r="R95"/>
  <c r="Q95"/>
  <c r="P95"/>
  <c r="O95"/>
  <c r="N95"/>
  <c r="M95"/>
  <c r="L95"/>
  <c r="K95"/>
  <c r="J95"/>
  <c r="I95"/>
  <c r="H95"/>
  <c r="G95"/>
  <c r="F95"/>
  <c r="E95"/>
  <c r="D95"/>
  <c r="C95"/>
  <c r="B95"/>
  <c r="CC94"/>
  <c r="CB94"/>
  <c r="CA94"/>
  <c r="BZ94"/>
  <c r="BY94"/>
  <c r="BX94"/>
  <c r="BW94"/>
  <c r="BV94"/>
  <c r="BU94"/>
  <c r="BT94"/>
  <c r="BS94"/>
  <c r="BR94"/>
  <c r="BQ94"/>
  <c r="BP94"/>
  <c r="BO94"/>
  <c r="BN94"/>
  <c r="BM94"/>
  <c r="BL94"/>
  <c r="BK94"/>
  <c r="BJ94"/>
  <c r="BI94"/>
  <c r="BH94"/>
  <c r="BG94"/>
  <c r="BF94"/>
  <c r="BE94"/>
  <c r="BD94"/>
  <c r="BC94"/>
  <c r="BB94"/>
  <c r="BA94"/>
  <c r="AZ94"/>
  <c r="AY94"/>
  <c r="AX94"/>
  <c r="AW94"/>
  <c r="AV94"/>
  <c r="AU94"/>
  <c r="AT94"/>
  <c r="AS94"/>
  <c r="AR94"/>
  <c r="AQ94"/>
  <c r="AP94"/>
  <c r="AO94"/>
  <c r="AN94"/>
  <c r="AM94"/>
  <c r="AL94"/>
  <c r="AK94"/>
  <c r="AJ94"/>
  <c r="AI94"/>
  <c r="AH94"/>
  <c r="AG94"/>
  <c r="AF94"/>
  <c r="AE94"/>
  <c r="AD94"/>
  <c r="AC94"/>
  <c r="AB94"/>
  <c r="AA94"/>
  <c r="Z94"/>
  <c r="Y94"/>
  <c r="X94"/>
  <c r="W94"/>
  <c r="V94"/>
  <c r="U94"/>
  <c r="T94"/>
  <c r="S94"/>
  <c r="R94"/>
  <c r="Q94"/>
  <c r="P94"/>
  <c r="O94"/>
  <c r="N94"/>
  <c r="M94"/>
  <c r="L94"/>
  <c r="K94"/>
  <c r="J94"/>
  <c r="I94"/>
  <c r="H94"/>
  <c r="G94"/>
  <c r="F94"/>
  <c r="E94"/>
  <c r="D94"/>
  <c r="C94"/>
  <c r="B94"/>
  <c r="CC93"/>
  <c r="CB93"/>
  <c r="CA93"/>
  <c r="BZ93"/>
  <c r="BY93"/>
  <c r="BX93"/>
  <c r="BW93"/>
  <c r="BV93"/>
  <c r="BU93"/>
  <c r="BT93"/>
  <c r="BS93"/>
  <c r="BR93"/>
  <c r="BQ93"/>
  <c r="BP93"/>
  <c r="BO93"/>
  <c r="BN93"/>
  <c r="BM93"/>
  <c r="BL93"/>
  <c r="BK93"/>
  <c r="BJ93"/>
  <c r="BI93"/>
  <c r="BH93"/>
  <c r="BG93"/>
  <c r="BF93"/>
  <c r="BE93"/>
  <c r="BD93"/>
  <c r="BC93"/>
  <c r="BB93"/>
  <c r="BA93"/>
  <c r="AZ93"/>
  <c r="AY93"/>
  <c r="AX93"/>
  <c r="AW93"/>
  <c r="AV93"/>
  <c r="AU93"/>
  <c r="AT93"/>
  <c r="AS93"/>
  <c r="AR93"/>
  <c r="AQ93"/>
  <c r="AP93"/>
  <c r="AO93"/>
  <c r="AN93"/>
  <c r="AM93"/>
  <c r="AL93"/>
  <c r="AK93"/>
  <c r="AJ93"/>
  <c r="AI93"/>
  <c r="AH93"/>
  <c r="AG93"/>
  <c r="AF93"/>
  <c r="AE93"/>
  <c r="AD93"/>
  <c r="AC93"/>
  <c r="AB93"/>
  <c r="AA93"/>
  <c r="Z93"/>
  <c r="Y93"/>
  <c r="X93"/>
  <c r="W93"/>
  <c r="V93"/>
  <c r="U93"/>
  <c r="T93"/>
  <c r="S93"/>
  <c r="R93"/>
  <c r="Q93"/>
  <c r="P93"/>
  <c r="O93"/>
  <c r="N93"/>
  <c r="M93"/>
  <c r="L93"/>
  <c r="K93"/>
  <c r="J93"/>
  <c r="I93"/>
  <c r="H93"/>
  <c r="G93"/>
  <c r="F93"/>
  <c r="E93"/>
  <c r="D93"/>
  <c r="C93"/>
  <c r="B93"/>
  <c r="CC92"/>
  <c r="CB92"/>
  <c r="CA92"/>
  <c r="BZ92"/>
  <c r="BY92"/>
  <c r="BX92"/>
  <c r="BW92"/>
  <c r="BV92"/>
  <c r="BU92"/>
  <c r="BT92"/>
  <c r="BS92"/>
  <c r="BR92"/>
  <c r="BQ92"/>
  <c r="BP92"/>
  <c r="BO92"/>
  <c r="BN92"/>
  <c r="BM92"/>
  <c r="BL92"/>
  <c r="BK92"/>
  <c r="BJ92"/>
  <c r="BI92"/>
  <c r="BH92"/>
  <c r="BG92"/>
  <c r="BF92"/>
  <c r="BE92"/>
  <c r="BD92"/>
  <c r="BC92"/>
  <c r="BB92"/>
  <c r="BA92"/>
  <c r="AZ92"/>
  <c r="AY92"/>
  <c r="AX92"/>
  <c r="AW92"/>
  <c r="AV92"/>
  <c r="AU92"/>
  <c r="AT92"/>
  <c r="AS92"/>
  <c r="AR92"/>
  <c r="AQ92"/>
  <c r="AP92"/>
  <c r="AO92"/>
  <c r="AN92"/>
  <c r="AM92"/>
  <c r="AL92"/>
  <c r="AK92"/>
  <c r="AJ92"/>
  <c r="AI92"/>
  <c r="AH92"/>
  <c r="AG92"/>
  <c r="AF92"/>
  <c r="AE92"/>
  <c r="AD92"/>
  <c r="AC92"/>
  <c r="AB92"/>
  <c r="AA92"/>
  <c r="Z92"/>
  <c r="Y92"/>
  <c r="X92"/>
  <c r="W92"/>
  <c r="V92"/>
  <c r="U92"/>
  <c r="T92"/>
  <c r="S92"/>
  <c r="R92"/>
  <c r="Q92"/>
  <c r="P92"/>
  <c r="O92"/>
  <c r="N92"/>
  <c r="M92"/>
  <c r="L92"/>
  <c r="K92"/>
  <c r="J92"/>
  <c r="I92"/>
  <c r="H92"/>
  <c r="G92"/>
  <c r="F92"/>
  <c r="E92"/>
  <c r="D92"/>
  <c r="C92"/>
  <c r="B92"/>
  <c r="CC91"/>
  <c r="CB91"/>
  <c r="CA91"/>
  <c r="BZ91"/>
  <c r="BY91"/>
  <c r="BX91"/>
  <c r="BW91"/>
  <c r="BV91"/>
  <c r="BU91"/>
  <c r="BT91"/>
  <c r="BS91"/>
  <c r="BR91"/>
  <c r="BQ91"/>
  <c r="BP91"/>
  <c r="BO91"/>
  <c r="BN91"/>
  <c r="BM91"/>
  <c r="BL91"/>
  <c r="BK91"/>
  <c r="BJ91"/>
  <c r="BI91"/>
  <c r="BH91"/>
  <c r="BG91"/>
  <c r="BF91"/>
  <c r="BE91"/>
  <c r="BD91"/>
  <c r="BC91"/>
  <c r="BB91"/>
  <c r="BA91"/>
  <c r="AZ91"/>
  <c r="AY91"/>
  <c r="AX91"/>
  <c r="AW91"/>
  <c r="AV91"/>
  <c r="AU91"/>
  <c r="AT91"/>
  <c r="AS91"/>
  <c r="AR91"/>
  <c r="AQ91"/>
  <c r="AP91"/>
  <c r="AO91"/>
  <c r="AN91"/>
  <c r="AM91"/>
  <c r="AL91"/>
  <c r="AK91"/>
  <c r="AJ91"/>
  <c r="AI91"/>
  <c r="AH91"/>
  <c r="AG91"/>
  <c r="AF91"/>
  <c r="AE91"/>
  <c r="AD91"/>
  <c r="AC91"/>
  <c r="AB91"/>
  <c r="AA91"/>
  <c r="Z91"/>
  <c r="Y91"/>
  <c r="X91"/>
  <c r="W91"/>
  <c r="V91"/>
  <c r="U91"/>
  <c r="T91"/>
  <c r="S91"/>
  <c r="R91"/>
  <c r="Q91"/>
  <c r="P91"/>
  <c r="O91"/>
  <c r="N91"/>
  <c r="M91"/>
  <c r="L91"/>
  <c r="K91"/>
  <c r="J91"/>
  <c r="I91"/>
  <c r="H91"/>
  <c r="G91"/>
  <c r="F91"/>
  <c r="E91"/>
  <c r="D91"/>
  <c r="C91"/>
  <c r="B91"/>
  <c r="CC90"/>
  <c r="CB90"/>
  <c r="CA90"/>
  <c r="BZ90"/>
  <c r="BY90"/>
  <c r="BX90"/>
  <c r="BW90"/>
  <c r="BV90"/>
  <c r="BU90"/>
  <c r="BT90"/>
  <c r="BS90"/>
  <c r="BR90"/>
  <c r="BQ90"/>
  <c r="BP90"/>
  <c r="BO90"/>
  <c r="BN90"/>
  <c r="BM90"/>
  <c r="BL90"/>
  <c r="BK90"/>
  <c r="BJ90"/>
  <c r="BI90"/>
  <c r="BH90"/>
  <c r="BG90"/>
  <c r="BF90"/>
  <c r="BE90"/>
  <c r="BD90"/>
  <c r="BC90"/>
  <c r="BB90"/>
  <c r="BA90"/>
  <c r="AZ90"/>
  <c r="AY90"/>
  <c r="AX90"/>
  <c r="AW90"/>
  <c r="AV90"/>
  <c r="AU90"/>
  <c r="AT90"/>
  <c r="AS90"/>
  <c r="AR90"/>
  <c r="AQ90"/>
  <c r="AP90"/>
  <c r="AO90"/>
  <c r="AN90"/>
  <c r="AM90"/>
  <c r="AL90"/>
  <c r="AK90"/>
  <c r="AJ90"/>
  <c r="AI90"/>
  <c r="AH90"/>
  <c r="AG90"/>
  <c r="AF90"/>
  <c r="AE90"/>
  <c r="AD90"/>
  <c r="AC90"/>
  <c r="AB90"/>
  <c r="AA90"/>
  <c r="Z90"/>
  <c r="Y90"/>
  <c r="X90"/>
  <c r="W90"/>
  <c r="V90"/>
  <c r="U90"/>
  <c r="T90"/>
  <c r="S90"/>
  <c r="R90"/>
  <c r="Q90"/>
  <c r="P90"/>
  <c r="O90"/>
  <c r="N90"/>
  <c r="M90"/>
  <c r="L90"/>
  <c r="K90"/>
  <c r="J90"/>
  <c r="I90"/>
  <c r="H90"/>
  <c r="G90"/>
  <c r="F90"/>
  <c r="E90"/>
  <c r="D90"/>
  <c r="C90"/>
  <c r="B90"/>
  <c r="CC89"/>
  <c r="CB89"/>
  <c r="CA89"/>
  <c r="BZ89"/>
  <c r="BY89"/>
  <c r="BX89"/>
  <c r="BW89"/>
  <c r="BV89"/>
  <c r="BU89"/>
  <c r="BT89"/>
  <c r="BS89"/>
  <c r="BR89"/>
  <c r="BQ89"/>
  <c r="BP89"/>
  <c r="BO89"/>
  <c r="BN89"/>
  <c r="BM89"/>
  <c r="BL89"/>
  <c r="BK89"/>
  <c r="BJ89"/>
  <c r="BI89"/>
  <c r="BH89"/>
  <c r="BG89"/>
  <c r="BF89"/>
  <c r="BE89"/>
  <c r="BD89"/>
  <c r="BC89"/>
  <c r="BB89"/>
  <c r="BA89"/>
  <c r="AZ89"/>
  <c r="AY89"/>
  <c r="AX89"/>
  <c r="AW89"/>
  <c r="AV89"/>
  <c r="AU89"/>
  <c r="AT89"/>
  <c r="AS89"/>
  <c r="AR89"/>
  <c r="AQ89"/>
  <c r="AP89"/>
  <c r="AO89"/>
  <c r="AN89"/>
  <c r="AM89"/>
  <c r="AL89"/>
  <c r="AK89"/>
  <c r="AJ89"/>
  <c r="AI89"/>
  <c r="AH89"/>
  <c r="AG89"/>
  <c r="AF89"/>
  <c r="AE89"/>
  <c r="AD89"/>
  <c r="AC89"/>
  <c r="AB89"/>
  <c r="AA89"/>
  <c r="Z89"/>
  <c r="Y89"/>
  <c r="X89"/>
  <c r="W89"/>
  <c r="V89"/>
  <c r="U89"/>
  <c r="T89"/>
  <c r="S89"/>
  <c r="R89"/>
  <c r="Q89"/>
  <c r="P89"/>
  <c r="O89"/>
  <c r="N89"/>
  <c r="M89"/>
  <c r="L89"/>
  <c r="K89"/>
  <c r="J89"/>
  <c r="I89"/>
  <c r="H89"/>
  <c r="G89"/>
  <c r="F89"/>
  <c r="E89"/>
  <c r="D89"/>
  <c r="C89"/>
  <c r="B89"/>
  <c r="CC88"/>
  <c r="CB88"/>
  <c r="CA88"/>
  <c r="BZ88"/>
  <c r="BY88"/>
  <c r="BX88"/>
  <c r="BW88"/>
  <c r="BV88"/>
  <c r="BU88"/>
  <c r="BT88"/>
  <c r="BS88"/>
  <c r="BR88"/>
  <c r="BQ88"/>
  <c r="BP88"/>
  <c r="BO88"/>
  <c r="BN88"/>
  <c r="BM88"/>
  <c r="BL88"/>
  <c r="BK88"/>
  <c r="BJ88"/>
  <c r="BI88"/>
  <c r="BH88"/>
  <c r="BG88"/>
  <c r="BF88"/>
  <c r="BE88"/>
  <c r="BD88"/>
  <c r="BC88"/>
  <c r="BB88"/>
  <c r="BA88"/>
  <c r="AZ88"/>
  <c r="AY88"/>
  <c r="AX88"/>
  <c r="AW88"/>
  <c r="AV88"/>
  <c r="AU88"/>
  <c r="AT88"/>
  <c r="AS88"/>
  <c r="AR88"/>
  <c r="AQ88"/>
  <c r="AP88"/>
  <c r="AO88"/>
  <c r="AN88"/>
  <c r="AM88"/>
  <c r="AL88"/>
  <c r="AK88"/>
  <c r="AJ88"/>
  <c r="AI88"/>
  <c r="AH88"/>
  <c r="AG88"/>
  <c r="AF88"/>
  <c r="AE88"/>
  <c r="AD88"/>
  <c r="AC88"/>
  <c r="AB88"/>
  <c r="AA88"/>
  <c r="Z88"/>
  <c r="Y88"/>
  <c r="X88"/>
  <c r="W88"/>
  <c r="V88"/>
  <c r="U88"/>
  <c r="T88"/>
  <c r="S88"/>
  <c r="R88"/>
  <c r="Q88"/>
  <c r="P88"/>
  <c r="O88"/>
  <c r="N88"/>
  <c r="M88"/>
  <c r="L88"/>
  <c r="K88"/>
  <c r="J88"/>
  <c r="I88"/>
  <c r="H88"/>
  <c r="G88"/>
  <c r="F88"/>
  <c r="E88"/>
  <c r="D88"/>
  <c r="C88"/>
  <c r="B88"/>
  <c r="CC87"/>
  <c r="CB87"/>
  <c r="CA87"/>
  <c r="BZ87"/>
  <c r="BY87"/>
  <c r="BX87"/>
  <c r="BW87"/>
  <c r="BV87"/>
  <c r="BU87"/>
  <c r="BT87"/>
  <c r="BS87"/>
  <c r="BR87"/>
  <c r="BQ87"/>
  <c r="BP87"/>
  <c r="BO87"/>
  <c r="BN87"/>
  <c r="BM87"/>
  <c r="BL87"/>
  <c r="BK87"/>
  <c r="BJ87"/>
  <c r="BI87"/>
  <c r="BH87"/>
  <c r="BG87"/>
  <c r="BF87"/>
  <c r="BE87"/>
  <c r="BD87"/>
  <c r="BC87"/>
  <c r="BB87"/>
  <c r="BA87"/>
  <c r="AZ87"/>
  <c r="AY87"/>
  <c r="AX87"/>
  <c r="AW87"/>
  <c r="AV87"/>
  <c r="AU87"/>
  <c r="AT87"/>
  <c r="AS87"/>
  <c r="AR87"/>
  <c r="AQ87"/>
  <c r="AP87"/>
  <c r="AO87"/>
  <c r="AN87"/>
  <c r="AM87"/>
  <c r="AL87"/>
  <c r="AK87"/>
  <c r="AJ87"/>
  <c r="AI87"/>
  <c r="AH87"/>
  <c r="AG87"/>
  <c r="AF87"/>
  <c r="AE87"/>
  <c r="AD87"/>
  <c r="AC87"/>
  <c r="AB87"/>
  <c r="AA87"/>
  <c r="Z87"/>
  <c r="Y87"/>
  <c r="X87"/>
  <c r="W87"/>
  <c r="V87"/>
  <c r="U87"/>
  <c r="T87"/>
  <c r="S87"/>
  <c r="R87"/>
  <c r="Q87"/>
  <c r="P87"/>
  <c r="O87"/>
  <c r="N87"/>
  <c r="M87"/>
  <c r="L87"/>
  <c r="K87"/>
  <c r="J87"/>
  <c r="I87"/>
  <c r="H87"/>
  <c r="G87"/>
  <c r="F87"/>
  <c r="E87"/>
  <c r="D87"/>
  <c r="C87"/>
  <c r="B87"/>
  <c r="CC86"/>
  <c r="CB86"/>
  <c r="CA86"/>
  <c r="BZ86"/>
  <c r="BY86"/>
  <c r="BX86"/>
  <c r="BW86"/>
  <c r="BV86"/>
  <c r="BU86"/>
  <c r="BT86"/>
  <c r="BS86"/>
  <c r="BR86"/>
  <c r="BQ86"/>
  <c r="BP86"/>
  <c r="BO86"/>
  <c r="BN86"/>
  <c r="BM86"/>
  <c r="BL86"/>
  <c r="BK86"/>
  <c r="BJ86"/>
  <c r="BI86"/>
  <c r="BH86"/>
  <c r="BG86"/>
  <c r="BF86"/>
  <c r="BE86"/>
  <c r="BD86"/>
  <c r="BC86"/>
  <c r="BB86"/>
  <c r="BA86"/>
  <c r="AZ86"/>
  <c r="AY86"/>
  <c r="AX86"/>
  <c r="AW86"/>
  <c r="AV86"/>
  <c r="AU86"/>
  <c r="AT86"/>
  <c r="AS86"/>
  <c r="AR86"/>
  <c r="AQ86"/>
  <c r="AP86"/>
  <c r="AO86"/>
  <c r="AN86"/>
  <c r="AM86"/>
  <c r="AL86"/>
  <c r="AK86"/>
  <c r="AJ86"/>
  <c r="AI86"/>
  <c r="AH86"/>
  <c r="AG86"/>
  <c r="AF86"/>
  <c r="AE86"/>
  <c r="AD86"/>
  <c r="AC86"/>
  <c r="AB86"/>
  <c r="AA86"/>
  <c r="Z86"/>
  <c r="Y86"/>
  <c r="X86"/>
  <c r="W86"/>
  <c r="V86"/>
  <c r="U86"/>
  <c r="T86"/>
  <c r="S86"/>
  <c r="R86"/>
  <c r="Q86"/>
  <c r="P86"/>
  <c r="O86"/>
  <c r="N86"/>
  <c r="M86"/>
  <c r="L86"/>
  <c r="K86"/>
  <c r="J86"/>
  <c r="I86"/>
  <c r="H86"/>
  <c r="G86"/>
  <c r="F86"/>
  <c r="E86"/>
  <c r="D86"/>
  <c r="C86"/>
  <c r="B86"/>
  <c r="CC85"/>
  <c r="CB85"/>
  <c r="CA85"/>
  <c r="BZ85"/>
  <c r="BY85"/>
  <c r="BX85"/>
  <c r="BW85"/>
  <c r="BV85"/>
  <c r="BU85"/>
  <c r="BT85"/>
  <c r="BS85"/>
  <c r="BR85"/>
  <c r="BQ85"/>
  <c r="BP85"/>
  <c r="BO85"/>
  <c r="BN85"/>
  <c r="BM85"/>
  <c r="BL85"/>
  <c r="BK85"/>
  <c r="BJ85"/>
  <c r="BI85"/>
  <c r="BH85"/>
  <c r="BG85"/>
  <c r="BF85"/>
  <c r="BE85"/>
  <c r="BD85"/>
  <c r="BC85"/>
  <c r="BB85"/>
  <c r="BA85"/>
  <c r="AZ85"/>
  <c r="AY85"/>
  <c r="AX85"/>
  <c r="AW85"/>
  <c r="AV85"/>
  <c r="AU85"/>
  <c r="AT85"/>
  <c r="AS85"/>
  <c r="AR85"/>
  <c r="AQ85"/>
  <c r="AP85"/>
  <c r="AO85"/>
  <c r="AN85"/>
  <c r="AM85"/>
  <c r="AL85"/>
  <c r="AK85"/>
  <c r="AJ85"/>
  <c r="AI85"/>
  <c r="AH85"/>
  <c r="AG85"/>
  <c r="AF85"/>
  <c r="AE85"/>
  <c r="AD85"/>
  <c r="AC85"/>
  <c r="AB85"/>
  <c r="AA85"/>
  <c r="Z85"/>
  <c r="Y85"/>
  <c r="X85"/>
  <c r="W85"/>
  <c r="V85"/>
  <c r="U85"/>
  <c r="T85"/>
  <c r="S85"/>
  <c r="R85"/>
  <c r="Q85"/>
  <c r="P85"/>
  <c r="O85"/>
  <c r="N85"/>
  <c r="M85"/>
  <c r="L85"/>
  <c r="K85"/>
  <c r="J85"/>
  <c r="I85"/>
  <c r="H85"/>
  <c r="G85"/>
  <c r="F85"/>
  <c r="E85"/>
  <c r="D85"/>
  <c r="C85"/>
  <c r="B85"/>
  <c r="CC84"/>
  <c r="CB84"/>
  <c r="CA84"/>
  <c r="BZ84"/>
  <c r="BY84"/>
  <c r="BX84"/>
  <c r="BW84"/>
  <c r="BV84"/>
  <c r="BU84"/>
  <c r="BT84"/>
  <c r="BS84"/>
  <c r="BR84"/>
  <c r="BQ84"/>
  <c r="BP84"/>
  <c r="BO84"/>
  <c r="BN84"/>
  <c r="BM84"/>
  <c r="BL84"/>
  <c r="BK84"/>
  <c r="BJ84"/>
  <c r="BI84"/>
  <c r="BH84"/>
  <c r="BG84"/>
  <c r="BF84"/>
  <c r="BE84"/>
  <c r="BD84"/>
  <c r="BC84"/>
  <c r="BB84"/>
  <c r="BA84"/>
  <c r="AZ84"/>
  <c r="AY84"/>
  <c r="AX84"/>
  <c r="AW84"/>
  <c r="AV84"/>
  <c r="AU84"/>
  <c r="AT84"/>
  <c r="AS84"/>
  <c r="AR84"/>
  <c r="AQ84"/>
  <c r="AP84"/>
  <c r="AO84"/>
  <c r="AN84"/>
  <c r="AM84"/>
  <c r="AL84"/>
  <c r="AK84"/>
  <c r="AJ84"/>
  <c r="AI84"/>
  <c r="AH84"/>
  <c r="AG84"/>
  <c r="AF84"/>
  <c r="AE84"/>
  <c r="AD84"/>
  <c r="AC84"/>
  <c r="AB84"/>
  <c r="AA84"/>
  <c r="Z84"/>
  <c r="Y84"/>
  <c r="X84"/>
  <c r="W84"/>
  <c r="V84"/>
  <c r="U84"/>
  <c r="T84"/>
  <c r="S84"/>
  <c r="R84"/>
  <c r="Q84"/>
  <c r="P84"/>
  <c r="O84"/>
  <c r="N84"/>
  <c r="M84"/>
  <c r="L84"/>
  <c r="K84"/>
  <c r="J84"/>
  <c r="I84"/>
  <c r="H84"/>
  <c r="G84"/>
  <c r="F84"/>
  <c r="E84"/>
  <c r="D84"/>
  <c r="C84"/>
  <c r="B84"/>
  <c r="CC83"/>
  <c r="CB83"/>
  <c r="CA83"/>
  <c r="BZ83"/>
  <c r="BY83"/>
  <c r="BX83"/>
  <c r="BW83"/>
  <c r="BV83"/>
  <c r="BU83"/>
  <c r="BT83"/>
  <c r="BS83"/>
  <c r="BR83"/>
  <c r="BQ83"/>
  <c r="BP83"/>
  <c r="BO83"/>
  <c r="BN83"/>
  <c r="BM83"/>
  <c r="BL83"/>
  <c r="BK83"/>
  <c r="BJ83"/>
  <c r="BI83"/>
  <c r="BH83"/>
  <c r="BG83"/>
  <c r="BF83"/>
  <c r="BE83"/>
  <c r="BD83"/>
  <c r="BC83"/>
  <c r="BB83"/>
  <c r="BA83"/>
  <c r="AZ83"/>
  <c r="AY83"/>
  <c r="AX83"/>
  <c r="AW83"/>
  <c r="AV83"/>
  <c r="AU83"/>
  <c r="AT83"/>
  <c r="AS83"/>
  <c r="AR83"/>
  <c r="AQ83"/>
  <c r="AP83"/>
  <c r="AO83"/>
  <c r="AN83"/>
  <c r="AM83"/>
  <c r="AL83"/>
  <c r="AK83"/>
  <c r="AJ83"/>
  <c r="AI83"/>
  <c r="AH83"/>
  <c r="AG83"/>
  <c r="AF83"/>
  <c r="AE83"/>
  <c r="AD83"/>
  <c r="AC83"/>
  <c r="AB83"/>
  <c r="AA83"/>
  <c r="Z83"/>
  <c r="Y83"/>
  <c r="X83"/>
  <c r="W83"/>
  <c r="V83"/>
  <c r="U83"/>
  <c r="T83"/>
  <c r="S83"/>
  <c r="R83"/>
  <c r="Q83"/>
  <c r="P83"/>
  <c r="O83"/>
  <c r="N83"/>
  <c r="M83"/>
  <c r="L83"/>
  <c r="K83"/>
  <c r="J83"/>
  <c r="I83"/>
  <c r="H83"/>
  <c r="G83"/>
  <c r="F83"/>
  <c r="E83"/>
  <c r="D83"/>
  <c r="C83"/>
  <c r="B83"/>
  <c r="CC82"/>
  <c r="CB82"/>
  <c r="CA82"/>
  <c r="BZ82"/>
  <c r="BY82"/>
  <c r="BX82"/>
  <c r="BW82"/>
  <c r="BV82"/>
  <c r="BU82"/>
  <c r="BT82"/>
  <c r="BS82"/>
  <c r="BR82"/>
  <c r="BQ82"/>
  <c r="BP82"/>
  <c r="BO82"/>
  <c r="BN82"/>
  <c r="BM82"/>
  <c r="BL82"/>
  <c r="BK82"/>
  <c r="BJ82"/>
  <c r="BI82"/>
  <c r="BH82"/>
  <c r="BG82"/>
  <c r="BF82"/>
  <c r="BE82"/>
  <c r="BD82"/>
  <c r="BC82"/>
  <c r="BB82"/>
  <c r="BA82"/>
  <c r="AZ82"/>
  <c r="AY82"/>
  <c r="AX82"/>
  <c r="AW82"/>
  <c r="AV82"/>
  <c r="AU82"/>
  <c r="AT82"/>
  <c r="AS82"/>
  <c r="AR82"/>
  <c r="AQ82"/>
  <c r="AP82"/>
  <c r="AO82"/>
  <c r="AN82"/>
  <c r="AM82"/>
  <c r="AL82"/>
  <c r="AK82"/>
  <c r="AJ82"/>
  <c r="AI82"/>
  <c r="AH82"/>
  <c r="AG82"/>
  <c r="AF82"/>
  <c r="AE82"/>
  <c r="AD82"/>
  <c r="AC82"/>
  <c r="AB82"/>
  <c r="AA82"/>
  <c r="Z82"/>
  <c r="Y82"/>
  <c r="X82"/>
  <c r="W82"/>
  <c r="V82"/>
  <c r="U82"/>
  <c r="T82"/>
  <c r="S82"/>
  <c r="R82"/>
  <c r="Q82"/>
  <c r="P82"/>
  <c r="O82"/>
  <c r="N82"/>
  <c r="M82"/>
  <c r="L82"/>
  <c r="K82"/>
  <c r="J82"/>
  <c r="I82"/>
  <c r="H82"/>
  <c r="G82"/>
  <c r="F82"/>
  <c r="E82"/>
  <c r="D82"/>
  <c r="C82"/>
  <c r="B82"/>
  <c r="CC81"/>
  <c r="CB81"/>
  <c r="CA81"/>
  <c r="BZ81"/>
  <c r="BY81"/>
  <c r="BX81"/>
  <c r="BW81"/>
  <c r="BV81"/>
  <c r="BU81"/>
  <c r="BT81"/>
  <c r="BS81"/>
  <c r="BR81"/>
  <c r="BQ81"/>
  <c r="BP81"/>
  <c r="BO81"/>
  <c r="BN81"/>
  <c r="BM81"/>
  <c r="BL81"/>
  <c r="BK81"/>
  <c r="BJ81"/>
  <c r="BI81"/>
  <c r="BH81"/>
  <c r="BG81"/>
  <c r="BF81"/>
  <c r="BE81"/>
  <c r="BD81"/>
  <c r="BC81"/>
  <c r="BB81"/>
  <c r="BA81"/>
  <c r="AZ81"/>
  <c r="AY81"/>
  <c r="AX81"/>
  <c r="AW81"/>
  <c r="AV81"/>
  <c r="AU81"/>
  <c r="AT81"/>
  <c r="AS81"/>
  <c r="AR81"/>
  <c r="AQ81"/>
  <c r="AP81"/>
  <c r="AO81"/>
  <c r="AN81"/>
  <c r="AM81"/>
  <c r="AL81"/>
  <c r="AK81"/>
  <c r="AJ81"/>
  <c r="AI81"/>
  <c r="AH81"/>
  <c r="AG81"/>
  <c r="AF81"/>
  <c r="AE81"/>
  <c r="AD81"/>
  <c r="AC81"/>
  <c r="AB81"/>
  <c r="AA81"/>
  <c r="Z81"/>
  <c r="Y81"/>
  <c r="X81"/>
  <c r="W81"/>
  <c r="V81"/>
  <c r="U81"/>
  <c r="T81"/>
  <c r="S81"/>
  <c r="R81"/>
  <c r="Q81"/>
  <c r="P81"/>
  <c r="O81"/>
  <c r="N81"/>
  <c r="M81"/>
  <c r="L81"/>
  <c r="K81"/>
  <c r="J81"/>
  <c r="I81"/>
  <c r="H81"/>
  <c r="G81"/>
  <c r="F81"/>
  <c r="E81"/>
  <c r="D81"/>
  <c r="C81"/>
  <c r="B81"/>
  <c r="AB216" i="4"/>
  <c r="AA216"/>
  <c r="AB215"/>
  <c r="AA215"/>
  <c r="AB214"/>
  <c r="AA214"/>
  <c r="AB213"/>
  <c r="AA213"/>
  <c r="AB212"/>
  <c r="AA212"/>
  <c r="AB211"/>
  <c r="AA211"/>
  <c r="AB210"/>
  <c r="AA210"/>
  <c r="AB209"/>
  <c r="AA209"/>
  <c r="AB208"/>
  <c r="AA208"/>
  <c r="AB207"/>
  <c r="AA207"/>
  <c r="AB206"/>
  <c r="AA206"/>
  <c r="AB205"/>
  <c r="AA205"/>
  <c r="AB204"/>
  <c r="AA204"/>
  <c r="AB203"/>
  <c r="AA203"/>
  <c r="AB202"/>
  <c r="AA202"/>
  <c r="AB201"/>
  <c r="AA201"/>
  <c r="AB200"/>
  <c r="AA200"/>
  <c r="AB199"/>
  <c r="AA199"/>
  <c r="AB198"/>
  <c r="AA198"/>
  <c r="AB197"/>
  <c r="AA197"/>
  <c r="AB196"/>
  <c r="AA196"/>
  <c r="AB195"/>
  <c r="AA195"/>
  <c r="AB194"/>
  <c r="AA194"/>
  <c r="AB193"/>
  <c r="AA193"/>
  <c r="AB192"/>
  <c r="AA192"/>
  <c r="AB191"/>
  <c r="AA191"/>
  <c r="AB190"/>
  <c r="AA190"/>
  <c r="AB189"/>
  <c r="AA189"/>
  <c r="AB188"/>
  <c r="AA188"/>
  <c r="AB187"/>
  <c r="AA187"/>
  <c r="AB186"/>
  <c r="AA186"/>
  <c r="AB185"/>
  <c r="AA185"/>
  <c r="AB184"/>
  <c r="AA184"/>
  <c r="AB183"/>
  <c r="AA183"/>
  <c r="AB182"/>
  <c r="AA182"/>
  <c r="AB181"/>
  <c r="AA181"/>
  <c r="AB180"/>
  <c r="AA180"/>
  <c r="AB179"/>
  <c r="AA179"/>
  <c r="AB178"/>
  <c r="AA178"/>
  <c r="AB177"/>
  <c r="AA177"/>
  <c r="AB176"/>
  <c r="AA176"/>
  <c r="AB175"/>
  <c r="AA175"/>
  <c r="AB174"/>
  <c r="AA174"/>
  <c r="AB173"/>
  <c r="AA173"/>
  <c r="AB172"/>
  <c r="AA172"/>
  <c r="AB171"/>
  <c r="AA171"/>
  <c r="AB170"/>
  <c r="AA170"/>
  <c r="AB169"/>
  <c r="AA169"/>
  <c r="AB168"/>
  <c r="AA168"/>
  <c r="AB167"/>
  <c r="AA167"/>
  <c r="K228"/>
  <c r="J228"/>
  <c r="K227"/>
  <c r="J227"/>
  <c r="K226"/>
  <c r="J226"/>
  <c r="K225"/>
  <c r="J225"/>
  <c r="K224"/>
  <c r="J224"/>
  <c r="K223"/>
  <c r="J223"/>
  <c r="K222"/>
  <c r="J222"/>
  <c r="K221"/>
  <c r="J221"/>
  <c r="K220"/>
  <c r="J220"/>
  <c r="K219"/>
  <c r="J219"/>
  <c r="K218"/>
  <c r="J218"/>
  <c r="K217"/>
  <c r="J217"/>
  <c r="K216"/>
  <c r="J216"/>
  <c r="K215"/>
  <c r="J215"/>
  <c r="K214"/>
  <c r="J214"/>
  <c r="K213"/>
  <c r="J213"/>
  <c r="K212"/>
  <c r="J212"/>
  <c r="K211"/>
  <c r="J211"/>
  <c r="K210"/>
  <c r="J210"/>
  <c r="K209"/>
  <c r="J209"/>
  <c r="K208"/>
  <c r="J208"/>
  <c r="K207"/>
  <c r="J207"/>
  <c r="K206"/>
  <c r="J206"/>
  <c r="K205"/>
  <c r="J205"/>
  <c r="K204"/>
  <c r="J204"/>
  <c r="K203"/>
  <c r="J203"/>
  <c r="K202"/>
  <c r="J202"/>
  <c r="K201"/>
  <c r="J201"/>
  <c r="K200"/>
  <c r="J200"/>
  <c r="K199"/>
  <c r="J199"/>
  <c r="K198"/>
  <c r="J198"/>
  <c r="K197"/>
  <c r="J197"/>
  <c r="K196"/>
  <c r="J196"/>
  <c r="K195"/>
  <c r="J195"/>
  <c r="K194"/>
  <c r="J194"/>
  <c r="K193"/>
  <c r="J193"/>
  <c r="K192"/>
  <c r="J192"/>
  <c r="K191"/>
  <c r="J191"/>
  <c r="K190"/>
  <c r="J190"/>
  <c r="K189"/>
  <c r="J189"/>
  <c r="K188"/>
  <c r="J188"/>
  <c r="K187"/>
  <c r="J187"/>
  <c r="K186"/>
  <c r="J186"/>
  <c r="K185"/>
  <c r="J185"/>
  <c r="K184"/>
  <c r="J184"/>
  <c r="K183"/>
  <c r="J183"/>
  <c r="K182"/>
  <c r="J182"/>
  <c r="K181"/>
  <c r="J181"/>
  <c r="K180"/>
  <c r="J180"/>
  <c r="K179"/>
  <c r="J179"/>
  <c r="K178"/>
  <c r="J178"/>
  <c r="K177"/>
  <c r="J177"/>
  <c r="K176"/>
  <c r="J176"/>
  <c r="K175"/>
  <c r="J175"/>
  <c r="K174"/>
  <c r="J174"/>
  <c r="K173"/>
  <c r="J173"/>
  <c r="K172"/>
  <c r="J172"/>
  <c r="K171"/>
  <c r="J171"/>
  <c r="K170"/>
  <c r="J170"/>
  <c r="K169"/>
  <c r="J169"/>
  <c r="K168"/>
  <c r="J168"/>
  <c r="K167"/>
  <c r="J167"/>
  <c r="H228"/>
  <c r="G228"/>
  <c r="E228"/>
  <c r="D228"/>
  <c r="H227"/>
  <c r="G227"/>
  <c r="E227"/>
  <c r="H226"/>
  <c r="G226"/>
  <c r="E226"/>
  <c r="D226"/>
  <c r="H225"/>
  <c r="G225"/>
  <c r="E225"/>
  <c r="D225"/>
  <c r="H224"/>
  <c r="G224"/>
  <c r="E224"/>
  <c r="D224"/>
  <c r="H223"/>
  <c r="G223"/>
  <c r="E223"/>
  <c r="D223"/>
  <c r="H222"/>
  <c r="G222"/>
  <c r="E222"/>
  <c r="D222"/>
  <c r="H221"/>
  <c r="G221"/>
  <c r="E221"/>
  <c r="D221"/>
  <c r="H220"/>
  <c r="G220"/>
  <c r="E220"/>
  <c r="D220"/>
  <c r="H219"/>
  <c r="G219"/>
  <c r="E219"/>
  <c r="D219"/>
  <c r="H218"/>
  <c r="G218"/>
  <c r="E218"/>
  <c r="D218"/>
  <c r="H217"/>
  <c r="G217"/>
  <c r="E217"/>
  <c r="D217"/>
  <c r="H216"/>
  <c r="G216"/>
  <c r="E216"/>
  <c r="D216"/>
  <c r="H215"/>
  <c r="G215"/>
  <c r="E215"/>
  <c r="D215"/>
  <c r="H214"/>
  <c r="G214"/>
  <c r="E214"/>
  <c r="D214"/>
  <c r="H213"/>
  <c r="G213"/>
  <c r="E213"/>
  <c r="D213"/>
  <c r="H212"/>
  <c r="G212"/>
  <c r="E212"/>
  <c r="D212"/>
  <c r="H211"/>
  <c r="G211"/>
  <c r="E211"/>
  <c r="D211"/>
  <c r="H210"/>
  <c r="G210"/>
  <c r="E210"/>
  <c r="D210"/>
  <c r="H209"/>
  <c r="G209"/>
  <c r="E209"/>
  <c r="D209"/>
  <c r="H208"/>
  <c r="G208"/>
  <c r="E208"/>
  <c r="D208"/>
  <c r="H207"/>
  <c r="G207"/>
  <c r="E207"/>
  <c r="D207"/>
  <c r="H206"/>
  <c r="G206"/>
  <c r="E206"/>
  <c r="D206"/>
  <c r="H205"/>
  <c r="G205"/>
  <c r="E205"/>
  <c r="D205"/>
  <c r="H204"/>
  <c r="G204"/>
  <c r="E204"/>
  <c r="D204"/>
  <c r="H203"/>
  <c r="G203"/>
  <c r="E203"/>
  <c r="D203"/>
  <c r="H202"/>
  <c r="G202"/>
  <c r="E202"/>
  <c r="D202"/>
  <c r="H201"/>
  <c r="G201"/>
  <c r="E201"/>
  <c r="D201"/>
  <c r="H200"/>
  <c r="G200"/>
  <c r="E200"/>
  <c r="D200"/>
  <c r="H199"/>
  <c r="G199"/>
  <c r="E199"/>
  <c r="D199"/>
  <c r="H198"/>
  <c r="G198"/>
  <c r="E198"/>
  <c r="D198"/>
  <c r="H197"/>
  <c r="G197"/>
  <c r="E197"/>
  <c r="D197"/>
  <c r="H196"/>
  <c r="G196"/>
  <c r="E196"/>
  <c r="D196"/>
  <c r="H195"/>
  <c r="G195"/>
  <c r="E195"/>
  <c r="D195"/>
  <c r="H194"/>
  <c r="G194"/>
  <c r="E194"/>
  <c r="D194"/>
  <c r="H193"/>
  <c r="G193"/>
  <c r="E193"/>
  <c r="D193"/>
  <c r="H192"/>
  <c r="G192"/>
  <c r="E192"/>
  <c r="D192"/>
  <c r="H191"/>
  <c r="G191"/>
  <c r="E191"/>
  <c r="D191"/>
  <c r="H190"/>
  <c r="G190"/>
  <c r="E190"/>
  <c r="D190"/>
  <c r="H189"/>
  <c r="G189"/>
  <c r="E189"/>
  <c r="D189"/>
  <c r="H188"/>
  <c r="G188"/>
  <c r="E188"/>
  <c r="D188"/>
  <c r="H187"/>
  <c r="G187"/>
  <c r="E187"/>
  <c r="D187"/>
  <c r="H186"/>
  <c r="G186"/>
  <c r="E186"/>
  <c r="D186"/>
  <c r="H185"/>
  <c r="G185"/>
  <c r="E185"/>
  <c r="D185"/>
  <c r="H184"/>
  <c r="G184"/>
  <c r="E184"/>
  <c r="D184"/>
  <c r="H183"/>
  <c r="G183"/>
  <c r="E183"/>
  <c r="D183"/>
  <c r="H182"/>
  <c r="G182"/>
  <c r="E182"/>
  <c r="D182"/>
  <c r="H181"/>
  <c r="G181"/>
  <c r="E181"/>
  <c r="D181"/>
  <c r="H180"/>
  <c r="G180"/>
  <c r="E180"/>
  <c r="D180"/>
  <c r="H179"/>
  <c r="G179"/>
  <c r="E179"/>
  <c r="D179"/>
  <c r="H178"/>
  <c r="G178"/>
  <c r="E178"/>
  <c r="D178"/>
  <c r="H177"/>
  <c r="G177"/>
  <c r="E177"/>
  <c r="D177"/>
  <c r="H176"/>
  <c r="G176"/>
  <c r="E176"/>
  <c r="D176"/>
  <c r="H175"/>
  <c r="G175"/>
  <c r="E175"/>
  <c r="D175"/>
  <c r="H174"/>
  <c r="G174"/>
  <c r="E174"/>
  <c r="D174"/>
  <c r="H173"/>
  <c r="G173"/>
  <c r="E173"/>
  <c r="D173"/>
  <c r="H172"/>
  <c r="G172"/>
  <c r="E172"/>
  <c r="D172"/>
  <c r="H171"/>
  <c r="G171"/>
  <c r="E171"/>
  <c r="D171"/>
  <c r="H170"/>
  <c r="G170"/>
  <c r="E170"/>
  <c r="D170"/>
  <c r="H169"/>
  <c r="G169"/>
  <c r="E169"/>
  <c r="D169"/>
  <c r="H168"/>
  <c r="G168"/>
  <c r="E168"/>
  <c r="D168"/>
  <c r="H167"/>
  <c r="G167"/>
  <c r="E167"/>
  <c r="D167"/>
  <c r="C227"/>
  <c r="B227"/>
  <c r="C226"/>
  <c r="B226"/>
  <c r="C225"/>
  <c r="B225"/>
  <c r="C224"/>
  <c r="B224"/>
  <c r="C223"/>
  <c r="B223"/>
  <c r="C222"/>
  <c r="B222"/>
  <c r="C221"/>
  <c r="B221"/>
  <c r="C220"/>
  <c r="B220"/>
  <c r="C219"/>
  <c r="B219"/>
  <c r="C218"/>
  <c r="B218"/>
  <c r="C217"/>
  <c r="B217"/>
  <c r="C216"/>
  <c r="B216"/>
  <c r="C215"/>
  <c r="B215"/>
  <c r="C214"/>
  <c r="B214"/>
  <c r="C213"/>
  <c r="B213"/>
  <c r="C212"/>
  <c r="B212"/>
  <c r="C211"/>
  <c r="B211"/>
  <c r="C210"/>
  <c r="B210"/>
  <c r="C209"/>
  <c r="B209"/>
  <c r="C208"/>
  <c r="B208"/>
  <c r="C207"/>
  <c r="B207"/>
  <c r="C206"/>
  <c r="B206"/>
  <c r="C205"/>
  <c r="B205"/>
  <c r="C204"/>
  <c r="B204"/>
  <c r="C203"/>
  <c r="B203"/>
  <c r="C202"/>
  <c r="B202"/>
  <c r="C201"/>
  <c r="B201"/>
  <c r="C200"/>
  <c r="B200"/>
  <c r="C199"/>
  <c r="B199"/>
  <c r="C198"/>
  <c r="B198"/>
  <c r="C197"/>
  <c r="B197"/>
  <c r="C196"/>
  <c r="B196"/>
  <c r="C195"/>
  <c r="B195"/>
  <c r="I254" l="1"/>
  <c r="I253"/>
  <c r="I252"/>
  <c r="I251"/>
  <c r="I250"/>
  <c r="I249"/>
  <c r="I248"/>
  <c r="I247"/>
  <c r="I246"/>
  <c r="I245"/>
  <c r="I244"/>
  <c r="I243"/>
  <c r="I242"/>
  <c r="I241"/>
  <c r="I240"/>
  <c r="I239"/>
  <c r="I238"/>
  <c r="I237"/>
  <c r="I236"/>
  <c r="I235"/>
  <c r="I234"/>
  <c r="I233"/>
  <c r="I232"/>
  <c r="I231"/>
  <c r="I230"/>
  <c r="I229"/>
  <c r="F254"/>
  <c r="F253"/>
  <c r="F252"/>
  <c r="F251"/>
  <c r="F250"/>
  <c r="F249"/>
  <c r="F248"/>
  <c r="F247"/>
  <c r="F246"/>
  <c r="F245"/>
  <c r="F244"/>
  <c r="F243"/>
  <c r="F242"/>
  <c r="F241"/>
  <c r="F240"/>
  <c r="F239"/>
  <c r="F238"/>
  <c r="F237"/>
  <c r="F236"/>
  <c r="F235"/>
  <c r="F234"/>
  <c r="F233"/>
  <c r="F232"/>
  <c r="F231"/>
  <c r="F230"/>
  <c r="F229"/>
  <c r="A254"/>
  <c r="A253"/>
  <c r="A252"/>
  <c r="A251"/>
  <c r="A250"/>
  <c r="A249"/>
  <c r="A248"/>
  <c r="A247"/>
  <c r="Z105" i="30"/>
  <c r="Z104"/>
  <c r="Z103"/>
  <c r="Z102"/>
  <c r="Z101"/>
  <c r="Z100"/>
  <c r="Z99"/>
  <c r="Z98"/>
  <c r="Z97"/>
  <c r="Z96"/>
  <c r="Z95"/>
  <c r="Z94"/>
  <c r="Z93"/>
  <c r="Z92"/>
  <c r="Z91"/>
  <c r="Z90"/>
  <c r="Z89"/>
  <c r="Z88"/>
  <c r="Z87"/>
  <c r="Z86"/>
  <c r="Z85"/>
  <c r="Z84"/>
  <c r="Z83"/>
  <c r="Z82"/>
  <c r="Z81"/>
  <c r="Z80"/>
  <c r="Z79"/>
  <c r="Z78"/>
  <c r="Z77"/>
  <c r="C105" i="64"/>
  <c r="B105"/>
  <c r="C104"/>
  <c r="B104"/>
  <c r="C103"/>
  <c r="E103" s="1"/>
  <c r="B103"/>
  <c r="C102"/>
  <c r="B102"/>
  <c r="C101"/>
  <c r="B101"/>
  <c r="C100"/>
  <c r="B100"/>
  <c r="C99"/>
  <c r="E99" s="1"/>
  <c r="B99"/>
  <c r="C98"/>
  <c r="B98"/>
  <c r="BE13" i="67"/>
  <c r="O13"/>
  <c r="C79"/>
  <c r="C80" s="1"/>
  <c r="C81" s="1"/>
  <c r="C82" s="1"/>
  <c r="C83" s="1"/>
  <c r="C84" s="1"/>
  <c r="C85" s="1"/>
  <c r="C86" s="1"/>
  <c r="C87" s="1"/>
  <c r="BE91"/>
  <c r="BE90"/>
  <c r="BE89"/>
  <c r="BE88"/>
  <c r="BE87"/>
  <c r="BE86"/>
  <c r="BE85"/>
  <c r="D99" i="64" l="1"/>
  <c r="D105"/>
  <c r="D100"/>
  <c r="D102"/>
  <c r="D98"/>
  <c r="E98"/>
  <c r="D101"/>
  <c r="E102"/>
  <c r="D103"/>
  <c r="D104"/>
  <c r="E101"/>
  <c r="E105"/>
  <c r="E100"/>
  <c r="E104"/>
  <c r="A83" i="59"/>
  <c r="A87"/>
  <c r="A91"/>
  <c r="A95"/>
  <c r="A99"/>
  <c r="A103"/>
  <c r="A107"/>
  <c r="A82"/>
  <c r="A86"/>
  <c r="A90"/>
  <c r="A94"/>
  <c r="A98"/>
  <c r="A102"/>
  <c r="A106"/>
  <c r="A81"/>
  <c r="A85"/>
  <c r="A89"/>
  <c r="A93"/>
  <c r="A97"/>
  <c r="A101"/>
  <c r="A105"/>
  <c r="A84"/>
  <c r="A88"/>
  <c r="A92"/>
  <c r="A96"/>
  <c r="A100"/>
  <c r="A104"/>
  <c r="A108"/>
  <c r="J108" s="1"/>
  <c r="C88" i="67"/>
  <c r="A108" i="58" l="1"/>
  <c r="A108" i="28"/>
  <c r="A108" i="61"/>
  <c r="I108" s="1"/>
  <c r="A105" i="30"/>
  <c r="A105" i="64"/>
  <c r="A81" i="28"/>
  <c r="A81" i="58"/>
  <c r="A81" i="61"/>
  <c r="I81" s="1"/>
  <c r="A103" i="30"/>
  <c r="A106" i="61"/>
  <c r="I106" s="1"/>
  <c r="A106" i="58"/>
  <c r="A106" i="28"/>
  <c r="A103" i="64"/>
  <c r="A90" i="61"/>
  <c r="I90" s="1"/>
  <c r="A87" i="30"/>
  <c r="A90" i="58"/>
  <c r="A90" i="28"/>
  <c r="A99" i="61"/>
  <c r="I99" s="1"/>
  <c r="A99" i="58"/>
  <c r="A99" i="28"/>
  <c r="A96" i="30"/>
  <c r="A83" i="61"/>
  <c r="I83" s="1"/>
  <c r="A83" i="58"/>
  <c r="A83" i="28"/>
  <c r="A80" i="30"/>
  <c r="J92" i="59"/>
  <c r="J97"/>
  <c r="J81"/>
  <c r="J106"/>
  <c r="J90"/>
  <c r="J99"/>
  <c r="J83"/>
  <c r="A93" i="63"/>
  <c r="I93" s="1"/>
  <c r="A93" i="60"/>
  <c r="A104"/>
  <c r="A104" i="63"/>
  <c r="I104" s="1"/>
  <c r="A100" i="60"/>
  <c r="A100" i="63"/>
  <c r="I100" s="1"/>
  <c r="A97"/>
  <c r="I97" s="1"/>
  <c r="A97" i="60"/>
  <c r="A106" i="63"/>
  <c r="I106" s="1"/>
  <c r="A106" i="60"/>
  <c r="A90" i="63"/>
  <c r="I90" s="1"/>
  <c r="A90" i="60"/>
  <c r="A99"/>
  <c r="A99" i="63"/>
  <c r="I99" s="1"/>
  <c r="A83" i="60"/>
  <c r="A83" i="63"/>
  <c r="I83" s="1"/>
  <c r="A92" i="58"/>
  <c r="A92" i="28"/>
  <c r="A89" i="30"/>
  <c r="A92" i="61"/>
  <c r="I92" s="1"/>
  <c r="A94" i="30"/>
  <c r="A97" i="61"/>
  <c r="I97" s="1"/>
  <c r="A97" i="58"/>
  <c r="A97" i="28"/>
  <c r="A98" i="64"/>
  <c r="A98" i="30"/>
  <c r="A101" i="61"/>
  <c r="I101" s="1"/>
  <c r="A101" i="58"/>
  <c r="A101" i="28"/>
  <c r="A82" i="30"/>
  <c r="A85" i="61"/>
  <c r="I85" s="1"/>
  <c r="A85" i="58"/>
  <c r="A85" i="28"/>
  <c r="A94" i="61"/>
  <c r="I94" s="1"/>
  <c r="A94" i="58"/>
  <c r="A94" i="28"/>
  <c r="A91" i="30"/>
  <c r="A100"/>
  <c r="A100" i="64"/>
  <c r="A103" i="58"/>
  <c r="A103" i="28"/>
  <c r="A103" i="61"/>
  <c r="I103" s="1"/>
  <c r="A84" i="30"/>
  <c r="A87" i="61"/>
  <c r="I87" s="1"/>
  <c r="A87" i="58"/>
  <c r="A87" i="28"/>
  <c r="J96" i="59"/>
  <c r="J101"/>
  <c r="J85"/>
  <c r="J94"/>
  <c r="J103"/>
  <c r="J87"/>
  <c r="A108" i="60"/>
  <c r="A108" i="63"/>
  <c r="I108" s="1"/>
  <c r="A105" i="60"/>
  <c r="A105" i="63"/>
  <c r="I105" s="1"/>
  <c r="A94"/>
  <c r="I94" s="1"/>
  <c r="A94" i="60"/>
  <c r="A103"/>
  <c r="A103" i="63"/>
  <c r="I103" s="1"/>
  <c r="A87" i="60"/>
  <c r="A87" i="63"/>
  <c r="I87" s="1"/>
  <c r="A100" i="58"/>
  <c r="A100" i="28"/>
  <c r="A97" i="30"/>
  <c r="A100" i="61"/>
  <c r="I100" s="1"/>
  <c r="A84" i="58"/>
  <c r="A84" i="28"/>
  <c r="A81" i="30"/>
  <c r="A84" i="61"/>
  <c r="I84" s="1"/>
  <c r="A105"/>
  <c r="I105" s="1"/>
  <c r="A102" i="30"/>
  <c r="A102" i="64"/>
  <c r="A105" i="58"/>
  <c r="A105" i="28"/>
  <c r="A89" i="61"/>
  <c r="I89" s="1"/>
  <c r="A86" i="30"/>
  <c r="A89" i="58"/>
  <c r="A89" i="28"/>
  <c r="A98" i="61"/>
  <c r="I98" s="1"/>
  <c r="A98" i="58"/>
  <c r="A98" i="28"/>
  <c r="A95" i="30"/>
  <c r="A79"/>
  <c r="A82" i="28"/>
  <c r="A82" i="61"/>
  <c r="I82" s="1"/>
  <c r="A82" i="58"/>
  <c r="A104" i="30"/>
  <c r="A107" i="58"/>
  <c r="A107" i="28"/>
  <c r="A107" i="61"/>
  <c r="I107" s="1"/>
  <c r="A104" i="64"/>
  <c r="A91" i="61"/>
  <c r="I91" s="1"/>
  <c r="A91" i="58"/>
  <c r="A91" i="28"/>
  <c r="A88" i="30"/>
  <c r="J100" i="59"/>
  <c r="J84"/>
  <c r="J105"/>
  <c r="J89"/>
  <c r="J98"/>
  <c r="J82"/>
  <c r="J107"/>
  <c r="J91"/>
  <c r="A88" i="60"/>
  <c r="A88" i="63"/>
  <c r="I88" s="1"/>
  <c r="A101"/>
  <c r="I101" s="1"/>
  <c r="A101" i="60"/>
  <c r="A84"/>
  <c r="A84" i="63"/>
  <c r="I84" s="1"/>
  <c r="A85"/>
  <c r="I85" s="1"/>
  <c r="A85" i="60"/>
  <c r="A98" i="63"/>
  <c r="I98" s="1"/>
  <c r="A98" i="60"/>
  <c r="A82" i="63"/>
  <c r="I82" s="1"/>
  <c r="A82" i="60"/>
  <c r="A107"/>
  <c r="A107" i="63"/>
  <c r="I107" s="1"/>
  <c r="A91" i="60"/>
  <c r="A91" i="63"/>
  <c r="I91" s="1"/>
  <c r="A96" i="58"/>
  <c r="A96" i="28"/>
  <c r="A93" i="30"/>
  <c r="A96" i="61"/>
  <c r="I96" s="1"/>
  <c r="A101" i="30"/>
  <c r="A101" i="64"/>
  <c r="A104" i="58"/>
  <c r="A104" i="28"/>
  <c r="A104" i="61"/>
  <c r="I104" s="1"/>
  <c r="A88" i="58"/>
  <c r="A88" i="28"/>
  <c r="A85" i="30"/>
  <c r="A88" i="61"/>
  <c r="I88" s="1"/>
  <c r="A90" i="30"/>
  <c r="A93" i="61"/>
  <c r="I93" s="1"/>
  <c r="A93" i="58"/>
  <c r="A93" i="28"/>
  <c r="A102" i="61"/>
  <c r="I102" s="1"/>
  <c r="A99" i="64"/>
  <c r="A102" i="58"/>
  <c r="A102" i="28"/>
  <c r="A99" i="30"/>
  <c r="A83"/>
  <c r="A86" i="61"/>
  <c r="I86" s="1"/>
  <c r="A86" i="58"/>
  <c r="A86" i="28"/>
  <c r="A95" i="61"/>
  <c r="I95" s="1"/>
  <c r="A95" i="58"/>
  <c r="A95" i="28"/>
  <c r="A92" i="30"/>
  <c r="J104" i="59"/>
  <c r="J88"/>
  <c r="J93"/>
  <c r="J102"/>
  <c r="J86"/>
  <c r="J95"/>
  <c r="A81" i="63"/>
  <c r="I81" s="1"/>
  <c r="A81" i="60"/>
  <c r="A96"/>
  <c r="A96" i="63"/>
  <c r="I96" s="1"/>
  <c r="A92" i="60"/>
  <c r="A92" i="63"/>
  <c r="I92" s="1"/>
  <c r="A89"/>
  <c r="I89" s="1"/>
  <c r="A89" i="60"/>
  <c r="A102" i="63"/>
  <c r="I102" s="1"/>
  <c r="A102" i="60"/>
  <c r="A86" i="63"/>
  <c r="I86" s="1"/>
  <c r="A86" i="60"/>
  <c r="A95"/>
  <c r="A95" i="63"/>
  <c r="I95" s="1"/>
  <c r="C89" i="67"/>
  <c r="J95" i="60" l="1"/>
  <c r="J92"/>
  <c r="B83" i="30"/>
  <c r="C83"/>
  <c r="J88" i="28"/>
  <c r="J104" i="58"/>
  <c r="C93" i="30"/>
  <c r="B93"/>
  <c r="J91" i="60"/>
  <c r="J91" i="28"/>
  <c r="J82" i="58"/>
  <c r="B95" i="30"/>
  <c r="C95"/>
  <c r="J89" i="28"/>
  <c r="J105"/>
  <c r="J84" i="58"/>
  <c r="J100"/>
  <c r="J103" i="60"/>
  <c r="J105"/>
  <c r="J87" i="58"/>
  <c r="J103" i="28"/>
  <c r="B91" i="30"/>
  <c r="C91"/>
  <c r="J85" i="28"/>
  <c r="J101"/>
  <c r="B94" i="30"/>
  <c r="C94"/>
  <c r="J92" i="58"/>
  <c r="J99" i="60"/>
  <c r="J100"/>
  <c r="J83" i="28"/>
  <c r="C96" i="30"/>
  <c r="B96"/>
  <c r="J90" i="28"/>
  <c r="C103" i="30"/>
  <c r="B103"/>
  <c r="J108" i="58"/>
  <c r="J102" i="60"/>
  <c r="J81"/>
  <c r="J95" i="58"/>
  <c r="J102"/>
  <c r="J93"/>
  <c r="B85" i="30"/>
  <c r="C85"/>
  <c r="J104" i="28"/>
  <c r="J82" i="60"/>
  <c r="J85"/>
  <c r="J101"/>
  <c r="B88" i="30"/>
  <c r="C88"/>
  <c r="C104"/>
  <c r="B104"/>
  <c r="B102"/>
  <c r="C102"/>
  <c r="J84" i="28"/>
  <c r="J100"/>
  <c r="J87"/>
  <c r="C100" i="30"/>
  <c r="B100"/>
  <c r="B82"/>
  <c r="C82"/>
  <c r="B98"/>
  <c r="C98"/>
  <c r="J92" i="28"/>
  <c r="J106" i="60"/>
  <c r="J93"/>
  <c r="B80" i="30"/>
  <c r="P50" i="67" s="1"/>
  <c r="C80" i="30"/>
  <c r="J81" i="28"/>
  <c r="J108"/>
  <c r="J96" i="60"/>
  <c r="J95" i="28"/>
  <c r="J86" i="58"/>
  <c r="J102" i="28"/>
  <c r="J93"/>
  <c r="B101" i="30"/>
  <c r="C101"/>
  <c r="J96" i="58"/>
  <c r="J107" i="60"/>
  <c r="J84"/>
  <c r="J88"/>
  <c r="J107" i="58"/>
  <c r="J82" i="28"/>
  <c r="J98" i="58"/>
  <c r="B86" i="30"/>
  <c r="C86"/>
  <c r="B81"/>
  <c r="C81"/>
  <c r="B97"/>
  <c r="C97"/>
  <c r="J87" i="60"/>
  <c r="J108"/>
  <c r="B84" i="30"/>
  <c r="C84"/>
  <c r="J94" i="58"/>
  <c r="J97"/>
  <c r="C89" i="30"/>
  <c r="B89"/>
  <c r="J83" i="60"/>
  <c r="J104"/>
  <c r="J99" i="58"/>
  <c r="B87" i="30"/>
  <c r="C87"/>
  <c r="J106" i="58"/>
  <c r="J81"/>
  <c r="J86" i="60"/>
  <c r="J89"/>
  <c r="B92" i="30"/>
  <c r="C92"/>
  <c r="J86" i="28"/>
  <c r="C99" i="30"/>
  <c r="B99"/>
  <c r="B90"/>
  <c r="C90"/>
  <c r="J88" i="58"/>
  <c r="J96" i="28"/>
  <c r="J98" i="60"/>
  <c r="J91" i="58"/>
  <c r="J107" i="28"/>
  <c r="J98"/>
  <c r="J89" i="58"/>
  <c r="J105"/>
  <c r="J94" i="60"/>
  <c r="J103" i="58"/>
  <c r="J94" i="28"/>
  <c r="J85" i="58"/>
  <c r="J101"/>
  <c r="J97" i="28"/>
  <c r="J90" i="60"/>
  <c r="J97"/>
  <c r="J83" i="58"/>
  <c r="J99" i="28"/>
  <c r="J90" i="58"/>
  <c r="J106" i="28"/>
  <c r="B105" i="30"/>
  <c r="C105"/>
  <c r="C90" i="67"/>
  <c r="Q50" l="1"/>
  <c r="C91"/>
  <c r="V50" l="1"/>
  <c r="I64" i="76"/>
  <c r="J64"/>
  <c r="F64" l="1"/>
  <c r="I228" i="4"/>
  <c r="F228"/>
  <c r="J61" i="81" l="1"/>
  <c r="J60"/>
  <c r="J59"/>
  <c r="J58"/>
  <c r="J57"/>
  <c r="J56"/>
  <c r="J55"/>
  <c r="J54"/>
  <c r="J53"/>
  <c r="J52"/>
  <c r="J51"/>
  <c r="J50"/>
  <c r="J49"/>
  <c r="J48"/>
  <c r="J47"/>
  <c r="J46"/>
  <c r="J45"/>
  <c r="J44"/>
  <c r="J43"/>
  <c r="J42"/>
  <c r="J41"/>
  <c r="J40"/>
  <c r="J39"/>
  <c r="J38"/>
  <c r="J37"/>
  <c r="J36"/>
  <c r="J35"/>
  <c r="J34"/>
  <c r="J33"/>
  <c r="J32"/>
  <c r="J31"/>
  <c r="J30"/>
  <c r="J29"/>
  <c r="J28"/>
  <c r="J27"/>
  <c r="J26"/>
  <c r="J25"/>
  <c r="J24"/>
  <c r="J23"/>
  <c r="J22"/>
  <c r="J21"/>
  <c r="J20"/>
  <c r="J19"/>
  <c r="J18"/>
  <c r="J17"/>
  <c r="J16"/>
  <c r="B5" i="4" l="1"/>
  <c r="B14" s="1"/>
  <c r="C12" i="29"/>
  <c r="C11"/>
  <c r="S4" i="30" l="1"/>
  <c r="AV36" l="1"/>
  <c r="AS36"/>
  <c r="Z75" l="1"/>
  <c r="Z74"/>
  <c r="Z73"/>
  <c r="Z72"/>
  <c r="Z71"/>
  <c r="Z70"/>
  <c r="Z69"/>
  <c r="Z68"/>
  <c r="Z67"/>
  <c r="Z66"/>
  <c r="Z65"/>
  <c r="Z64"/>
  <c r="Z63"/>
  <c r="Z62"/>
  <c r="Z61"/>
  <c r="Z60"/>
  <c r="Z59"/>
  <c r="Z58"/>
  <c r="Z57"/>
  <c r="Z56"/>
  <c r="Z55"/>
  <c r="Z54"/>
  <c r="Z53"/>
  <c r="Z52"/>
  <c r="Z51"/>
  <c r="Z50"/>
  <c r="Z49"/>
  <c r="Z48"/>
  <c r="Z47"/>
  <c r="Z46"/>
  <c r="Z45"/>
  <c r="Z44"/>
  <c r="Z43"/>
  <c r="Z42"/>
  <c r="Z41"/>
  <c r="Z40"/>
  <c r="Z39"/>
  <c r="Z38"/>
  <c r="Z37"/>
  <c r="Z36"/>
  <c r="Z35"/>
  <c r="Z34"/>
  <c r="Z33"/>
  <c r="Z32"/>
  <c r="Z31"/>
  <c r="Z30"/>
  <c r="Z29"/>
  <c r="Z28"/>
  <c r="Z27"/>
  <c r="Z26"/>
  <c r="Z25"/>
  <c r="Z24"/>
  <c r="Z23"/>
  <c r="Z22"/>
  <c r="Z21"/>
  <c r="Z20"/>
  <c r="Z19"/>
  <c r="Z18"/>
  <c r="Z76"/>
  <c r="MS88" i="81" l="1"/>
  <c r="B14" i="82"/>
  <c r="A22"/>
  <c r="A21"/>
  <c r="A24"/>
  <c r="C2"/>
  <c r="C14" s="1"/>
  <c r="A6"/>
  <c r="A18" s="1"/>
  <c r="A5"/>
  <c r="A17" s="1"/>
  <c r="A4"/>
  <c r="A16" s="1"/>
  <c r="A8"/>
  <c r="A20" s="1"/>
  <c r="A11"/>
  <c r="A7" s="1"/>
  <c r="A3" l="1"/>
  <c r="A15" s="1"/>
  <c r="A19"/>
  <c r="D2"/>
  <c r="A23"/>
  <c r="E2" l="1"/>
  <c r="D14"/>
  <c r="F2" l="1"/>
  <c r="E14"/>
  <c r="MR9" i="81"/>
  <c r="MR10" s="1"/>
  <c r="MR11" s="1"/>
  <c r="MR12" s="1"/>
  <c r="MR13" s="1"/>
  <c r="MR14" s="1"/>
  <c r="MR15" s="1"/>
  <c r="MR16" s="1"/>
  <c r="MR17" s="1"/>
  <c r="MR18" s="1"/>
  <c r="MR19" s="1"/>
  <c r="MR20" s="1"/>
  <c r="MR21" s="1"/>
  <c r="MR22" s="1"/>
  <c r="MR23" s="1"/>
  <c r="MR24" s="1"/>
  <c r="MR25" s="1"/>
  <c r="MR26" s="1"/>
  <c r="MR27" s="1"/>
  <c r="MR28" s="1"/>
  <c r="MR29" s="1"/>
  <c r="MR30" s="1"/>
  <c r="MR31" s="1"/>
  <c r="MR32" s="1"/>
  <c r="MR33" s="1"/>
  <c r="MR34" s="1"/>
  <c r="MR35" s="1"/>
  <c r="MR36" s="1"/>
  <c r="MR37" s="1"/>
  <c r="MR38" s="1"/>
  <c r="MR39" s="1"/>
  <c r="MR40" s="1"/>
  <c r="MR41" s="1"/>
  <c r="MR42" s="1"/>
  <c r="MR43" s="1"/>
  <c r="MR44" s="1"/>
  <c r="MR45" s="1"/>
  <c r="MR46" s="1"/>
  <c r="MR47" s="1"/>
  <c r="MR48" s="1"/>
  <c r="MR49" s="1"/>
  <c r="MR50" s="1"/>
  <c r="MR51" s="1"/>
  <c r="MR52" s="1"/>
  <c r="MR53" s="1"/>
  <c r="MR54" s="1"/>
  <c r="MR55" s="1"/>
  <c r="MR56" s="1"/>
  <c r="MR57" s="1"/>
  <c r="MR58" s="1"/>
  <c r="MR59" s="1"/>
  <c r="MR60" s="1"/>
  <c r="MR61" s="1"/>
  <c r="MR62" s="1"/>
  <c r="MR63" s="1"/>
  <c r="MR64" s="1"/>
  <c r="MR65" s="1"/>
  <c r="MR66" s="1"/>
  <c r="G2" i="82" l="1"/>
  <c r="F14"/>
  <c r="MR67" i="81"/>
  <c r="H2" i="82" l="1"/>
  <c r="G14"/>
  <c r="MR68" i="81"/>
  <c r="DD7"/>
  <c r="GI7" s="1"/>
  <c r="MV7" s="1"/>
  <c r="I2" i="82" l="1"/>
  <c r="H14"/>
  <c r="MR69" i="81"/>
  <c r="K45"/>
  <c r="K46"/>
  <c r="K47"/>
  <c r="K48"/>
  <c r="K49"/>
  <c r="K50"/>
  <c r="K51"/>
  <c r="K52"/>
  <c r="K53"/>
  <c r="K54"/>
  <c r="K55"/>
  <c r="K56"/>
  <c r="K57"/>
  <c r="K29"/>
  <c r="K30"/>
  <c r="K31"/>
  <c r="K32"/>
  <c r="K33"/>
  <c r="K34"/>
  <c r="K35"/>
  <c r="K36"/>
  <c r="K37"/>
  <c r="K38"/>
  <c r="K39"/>
  <c r="K40"/>
  <c r="K41"/>
  <c r="K42"/>
  <c r="K43"/>
  <c r="K44"/>
  <c r="K16"/>
  <c r="K17"/>
  <c r="K18"/>
  <c r="K19"/>
  <c r="K20"/>
  <c r="K21"/>
  <c r="K22"/>
  <c r="K23"/>
  <c r="K24"/>
  <c r="K25"/>
  <c r="K26"/>
  <c r="K27"/>
  <c r="K28"/>
  <c r="K9"/>
  <c r="K10"/>
  <c r="K11"/>
  <c r="K12"/>
  <c r="K13"/>
  <c r="K14"/>
  <c r="K15"/>
  <c r="K8"/>
  <c r="I14" i="82" l="1"/>
  <c r="J2"/>
  <c r="MR70" i="81"/>
  <c r="K58"/>
  <c r="JN7"/>
  <c r="I8"/>
  <c r="K2" i="82" l="1"/>
  <c r="K14" s="1"/>
  <c r="J14"/>
  <c r="MR71" i="81"/>
  <c r="K59"/>
  <c r="A9"/>
  <c r="MR72" l="1"/>
  <c r="K60"/>
  <c r="A10"/>
  <c r="I9"/>
  <c r="MR73" l="1"/>
  <c r="K61"/>
  <c r="A11"/>
  <c r="I10"/>
  <c r="MR74" l="1"/>
  <c r="K62"/>
  <c r="A12"/>
  <c r="I11"/>
  <c r="B17" i="67"/>
  <c r="B18" s="1"/>
  <c r="B19" s="1"/>
  <c r="MR75" i="81" l="1"/>
  <c r="K63"/>
  <c r="A13"/>
  <c r="I12"/>
  <c r="MR76" l="1"/>
  <c r="K64"/>
  <c r="A14"/>
  <c r="I13"/>
  <c r="K2" i="80"/>
  <c r="MR77" i="81" l="1"/>
  <c r="K65"/>
  <c r="A15"/>
  <c r="I14"/>
  <c r="I52" i="76"/>
  <c r="I53"/>
  <c r="I54"/>
  <c r="I55"/>
  <c r="I56"/>
  <c r="I57"/>
  <c r="I58"/>
  <c r="I59"/>
  <c r="I60"/>
  <c r="I61"/>
  <c r="I62"/>
  <c r="I63"/>
  <c r="MR78" i="81" l="1"/>
  <c r="L16"/>
  <c r="K66"/>
  <c r="A16"/>
  <c r="I15"/>
  <c r="MR79" l="1"/>
  <c r="L17"/>
  <c r="K67"/>
  <c r="A17"/>
  <c r="I16"/>
  <c r="B2" i="78"/>
  <c r="B1"/>
  <c r="MR80" i="81" l="1"/>
  <c r="L18"/>
  <c r="K68"/>
  <c r="A18"/>
  <c r="I17"/>
  <c r="B4" i="77"/>
  <c r="B2"/>
  <c r="B1"/>
  <c r="I51" i="76"/>
  <c r="I50"/>
  <c r="I49"/>
  <c r="I48"/>
  <c r="I47"/>
  <c r="I46"/>
  <c r="I45"/>
  <c r="I44"/>
  <c r="I43"/>
  <c r="I42"/>
  <c r="I41"/>
  <c r="I40"/>
  <c r="I39"/>
  <c r="I38"/>
  <c r="I37"/>
  <c r="I36"/>
  <c r="I35"/>
  <c r="I34"/>
  <c r="I33"/>
  <c r="I32"/>
  <c r="I31"/>
  <c r="I30"/>
  <c r="I29"/>
  <c r="I28"/>
  <c r="I27"/>
  <c r="I26"/>
  <c r="I25"/>
  <c r="I24"/>
  <c r="I23"/>
  <c r="I22"/>
  <c r="I21"/>
  <c r="I20"/>
  <c r="I19"/>
  <c r="I18"/>
  <c r="I17"/>
  <c r="I16"/>
  <c r="I15"/>
  <c r="I14"/>
  <c r="I13"/>
  <c r="I12"/>
  <c r="I11"/>
  <c r="I10"/>
  <c r="I9"/>
  <c r="I8"/>
  <c r="I7"/>
  <c r="I6"/>
  <c r="I5"/>
  <c r="I4"/>
  <c r="C12" i="60"/>
  <c r="C12" i="59"/>
  <c r="C12" i="58"/>
  <c r="C12" i="28"/>
  <c r="B12" i="63"/>
  <c r="B12" i="61"/>
  <c r="B6" i="30"/>
  <c r="W8" i="75"/>
  <c r="R8"/>
  <c r="B1"/>
  <c r="MR81" i="81" l="1"/>
  <c r="L19"/>
  <c r="K69"/>
  <c r="A19"/>
  <c r="I18"/>
  <c r="A10" i="75"/>
  <c r="MR82" i="81" l="1"/>
  <c r="L20"/>
  <c r="K70"/>
  <c r="A20"/>
  <c r="I19"/>
  <c r="A11" i="75"/>
  <c r="MR83" i="81" l="1"/>
  <c r="L21"/>
  <c r="K71"/>
  <c r="A21"/>
  <c r="I20"/>
  <c r="A12" i="75"/>
  <c r="MR84" i="81" l="1"/>
  <c r="L22"/>
  <c r="K72"/>
  <c r="A22"/>
  <c r="I21"/>
  <c r="A13" i="75"/>
  <c r="BE77" i="67"/>
  <c r="MR85" i="81" l="1"/>
  <c r="L23"/>
  <c r="K73"/>
  <c r="A23"/>
  <c r="I22"/>
  <c r="A14" i="75"/>
  <c r="E30" i="4"/>
  <c r="E31"/>
  <c r="E32"/>
  <c r="E33"/>
  <c r="E34"/>
  <c r="E35"/>
  <c r="E36"/>
  <c r="E37"/>
  <c r="E38"/>
  <c r="E39"/>
  <c r="E40"/>
  <c r="E41"/>
  <c r="P22" i="29"/>
  <c r="P23"/>
  <c r="P24"/>
  <c r="P25"/>
  <c r="P26"/>
  <c r="P27"/>
  <c r="P28"/>
  <c r="P29"/>
  <c r="F30" i="4"/>
  <c r="F31"/>
  <c r="F32"/>
  <c r="F33"/>
  <c r="F34"/>
  <c r="F35"/>
  <c r="F36"/>
  <c r="F37"/>
  <c r="F38"/>
  <c r="F39"/>
  <c r="F40"/>
  <c r="F41"/>
  <c r="MR86" i="81" l="1"/>
  <c r="L24"/>
  <c r="K74"/>
  <c r="A24"/>
  <c r="I23"/>
  <c r="A15" i="75"/>
  <c r="B75" i="4"/>
  <c r="MR87" i="81" l="1"/>
  <c r="L25"/>
  <c r="K75"/>
  <c r="A25"/>
  <c r="I24"/>
  <c r="A16" i="75"/>
  <c r="I227" i="4"/>
  <c r="F227"/>
  <c r="L26" i="81" l="1"/>
  <c r="K76"/>
  <c r="A26"/>
  <c r="I25"/>
  <c r="A17" i="75"/>
  <c r="AH18" i="72"/>
  <c r="AH19"/>
  <c r="AH20"/>
  <c r="AH21"/>
  <c r="AH22"/>
  <c r="AH23"/>
  <c r="AH24"/>
  <c r="AH25"/>
  <c r="AH26"/>
  <c r="AH27"/>
  <c r="AH28"/>
  <c r="AH29"/>
  <c r="AH30"/>
  <c r="AH31"/>
  <c r="AH32"/>
  <c r="AH33"/>
  <c r="AH34"/>
  <c r="AH35"/>
  <c r="AH36"/>
  <c r="AH37"/>
  <c r="AH38"/>
  <c r="AH39"/>
  <c r="AH40"/>
  <c r="AH41"/>
  <c r="AH42"/>
  <c r="AH43"/>
  <c r="AH44"/>
  <c r="AH45"/>
  <c r="AH46"/>
  <c r="AH47"/>
  <c r="AH48"/>
  <c r="AH49"/>
  <c r="AH50"/>
  <c r="AH51"/>
  <c r="AH52"/>
  <c r="AH53"/>
  <c r="AH54"/>
  <c r="AH55"/>
  <c r="AH56"/>
  <c r="AH57"/>
  <c r="AH58"/>
  <c r="AH59"/>
  <c r="AH60"/>
  <c r="AH61"/>
  <c r="AH62"/>
  <c r="AH63"/>
  <c r="AH64"/>
  <c r="AH65"/>
  <c r="AH66"/>
  <c r="AH67"/>
  <c r="AH68"/>
  <c r="AH69"/>
  <c r="AH70"/>
  <c r="AH71"/>
  <c r="AH72"/>
  <c r="AH73"/>
  <c r="AH74"/>
  <c r="AH75"/>
  <c r="AH76"/>
  <c r="AH77"/>
  <c r="AH78"/>
  <c r="AH79"/>
  <c r="AH80"/>
  <c r="AH81"/>
  <c r="AH82"/>
  <c r="AH83"/>
  <c r="AH84"/>
  <c r="AH85"/>
  <c r="AH86"/>
  <c r="AH87"/>
  <c r="AH88"/>
  <c r="AH89"/>
  <c r="AH90"/>
  <c r="AH91"/>
  <c r="AH92"/>
  <c r="AH93"/>
  <c r="AH94"/>
  <c r="AH95"/>
  <c r="AH96"/>
  <c r="AH97"/>
  <c r="Z18"/>
  <c r="Z19"/>
  <c r="Z20"/>
  <c r="Z21"/>
  <c r="Z22"/>
  <c r="Z23"/>
  <c r="Z24"/>
  <c r="Z25"/>
  <c r="Z26"/>
  <c r="Z27"/>
  <c r="Z28"/>
  <c r="Z29"/>
  <c r="Z30"/>
  <c r="Z31"/>
  <c r="Z32"/>
  <c r="Z33"/>
  <c r="Z34"/>
  <c r="Z35"/>
  <c r="Z36"/>
  <c r="Z37"/>
  <c r="Z38"/>
  <c r="Z39"/>
  <c r="Z40"/>
  <c r="Z41"/>
  <c r="Z42"/>
  <c r="Z43"/>
  <c r="Z44"/>
  <c r="Z45"/>
  <c r="Z46"/>
  <c r="Z47"/>
  <c r="Z48"/>
  <c r="Z49"/>
  <c r="Z50"/>
  <c r="Z51"/>
  <c r="Z52"/>
  <c r="Z53"/>
  <c r="Z54"/>
  <c r="Z55"/>
  <c r="Z56"/>
  <c r="Z57"/>
  <c r="Z58"/>
  <c r="Z59"/>
  <c r="Z60"/>
  <c r="Z61"/>
  <c r="Z62"/>
  <c r="Z63"/>
  <c r="Z64"/>
  <c r="Z65"/>
  <c r="Z66"/>
  <c r="Z67"/>
  <c r="Z68"/>
  <c r="Z69"/>
  <c r="Z70"/>
  <c r="Z71"/>
  <c r="Z72"/>
  <c r="Z73"/>
  <c r="Z74"/>
  <c r="Z75"/>
  <c r="Z76"/>
  <c r="Z77"/>
  <c r="Z78"/>
  <c r="Z79"/>
  <c r="Z80"/>
  <c r="Z81"/>
  <c r="Z82"/>
  <c r="Z83"/>
  <c r="Z84"/>
  <c r="Z85"/>
  <c r="Z86"/>
  <c r="Z87"/>
  <c r="Z88"/>
  <c r="Z89"/>
  <c r="Z90"/>
  <c r="Z91"/>
  <c r="Z92"/>
  <c r="Z93"/>
  <c r="Z94"/>
  <c r="Z95"/>
  <c r="Z96"/>
  <c r="Z97"/>
  <c r="L27" i="81" l="1"/>
  <c r="K77"/>
  <c r="A27"/>
  <c r="I26"/>
  <c r="A18" i="75"/>
  <c r="B1" i="67"/>
  <c r="AM19" i="72"/>
  <c r="AM20" s="1"/>
  <c r="AM21" s="1"/>
  <c r="AM22" s="1"/>
  <c r="AM23" s="1"/>
  <c r="AM24" s="1"/>
  <c r="AM25" s="1"/>
  <c r="AM26" s="1"/>
  <c r="AM27" s="1"/>
  <c r="AM28" s="1"/>
  <c r="AM29" s="1"/>
  <c r="AM30" s="1"/>
  <c r="AM31" s="1"/>
  <c r="AM32" s="1"/>
  <c r="AM33" s="1"/>
  <c r="AM34" s="1"/>
  <c r="AM35" s="1"/>
  <c r="AM36" s="1"/>
  <c r="AM37" s="1"/>
  <c r="AM38" s="1"/>
  <c r="AM39" s="1"/>
  <c r="AM40" s="1"/>
  <c r="AM41" s="1"/>
  <c r="AM42" s="1"/>
  <c r="AM43" s="1"/>
  <c r="AM44" s="1"/>
  <c r="AM45" s="1"/>
  <c r="AM46" s="1"/>
  <c r="AM47" s="1"/>
  <c r="AM48" s="1"/>
  <c r="AM49" s="1"/>
  <c r="AM50" s="1"/>
  <c r="AM51" s="1"/>
  <c r="AM52" s="1"/>
  <c r="AM53" s="1"/>
  <c r="AM54" s="1"/>
  <c r="AM55" s="1"/>
  <c r="AM56" s="1"/>
  <c r="AM57" s="1"/>
  <c r="AM58" s="1"/>
  <c r="AM59" s="1"/>
  <c r="AM60" s="1"/>
  <c r="AM61" s="1"/>
  <c r="AM62" s="1"/>
  <c r="AM63" s="1"/>
  <c r="AM64" s="1"/>
  <c r="AM65" s="1"/>
  <c r="AM66" s="1"/>
  <c r="AM67" s="1"/>
  <c r="AM68" s="1"/>
  <c r="AM69" s="1"/>
  <c r="AM70" s="1"/>
  <c r="AM71" s="1"/>
  <c r="AM72" s="1"/>
  <c r="AM73" s="1"/>
  <c r="AM74" s="1"/>
  <c r="AM75" s="1"/>
  <c r="AM76" s="1"/>
  <c r="AM77" s="1"/>
  <c r="AM78" s="1"/>
  <c r="AM79" s="1"/>
  <c r="AM80" s="1"/>
  <c r="AM81" s="1"/>
  <c r="AM82" s="1"/>
  <c r="AM83" s="1"/>
  <c r="AM84" s="1"/>
  <c r="AM85" s="1"/>
  <c r="AM86" s="1"/>
  <c r="AM87" s="1"/>
  <c r="AM88" s="1"/>
  <c r="AM89" s="1"/>
  <c r="AM90" s="1"/>
  <c r="AM91" s="1"/>
  <c r="AM92" s="1"/>
  <c r="AM93" s="1"/>
  <c r="AM94" s="1"/>
  <c r="AM95" s="1"/>
  <c r="AM96" s="1"/>
  <c r="AM97" s="1"/>
  <c r="H9"/>
  <c r="N9" s="1"/>
  <c r="T9" s="1"/>
  <c r="Y5"/>
  <c r="A5"/>
  <c r="Z4"/>
  <c r="B4"/>
  <c r="Z2"/>
  <c r="B2"/>
  <c r="Z1"/>
  <c r="B1"/>
  <c r="B2" i="71"/>
  <c r="B1"/>
  <c r="B4" i="70"/>
  <c r="B2"/>
  <c r="B1"/>
  <c r="B4" i="69"/>
  <c r="B2"/>
  <c r="B1"/>
  <c r="B4" i="68"/>
  <c r="B2"/>
  <c r="B1"/>
  <c r="N41" i="4"/>
  <c r="N40"/>
  <c r="N39"/>
  <c r="N37"/>
  <c r="N36"/>
  <c r="N35"/>
  <c r="N33"/>
  <c r="N32"/>
  <c r="N31"/>
  <c r="C10" i="29"/>
  <c r="B3" i="81" s="1"/>
  <c r="D21" i="29"/>
  <c r="R3" i="61" s="1"/>
  <c r="B10" i="4"/>
  <c r="IK15" i="43" s="1"/>
  <c r="IM15" s="1"/>
  <c r="B13" i="4"/>
  <c r="IS21" i="61" s="1"/>
  <c r="IU15" i="4"/>
  <c r="IU16" s="1"/>
  <c r="IU17" s="1"/>
  <c r="IU18" s="1"/>
  <c r="IU19" s="1"/>
  <c r="IU20" s="1"/>
  <c r="IU21" s="1"/>
  <c r="IU22" s="1"/>
  <c r="IU23" s="1"/>
  <c r="IU24" s="1"/>
  <c r="IU25" s="1"/>
  <c r="C29"/>
  <c r="C30"/>
  <c r="N30"/>
  <c r="C31"/>
  <c r="C32"/>
  <c r="C33"/>
  <c r="C34"/>
  <c r="N34"/>
  <c r="C35"/>
  <c r="C36"/>
  <c r="C37"/>
  <c r="C38"/>
  <c r="N38"/>
  <c r="C39"/>
  <c r="C40"/>
  <c r="C41"/>
  <c r="A72"/>
  <c r="B1" i="37"/>
  <c r="B2"/>
  <c r="B4"/>
  <c r="A5"/>
  <c r="N16"/>
  <c r="H18"/>
  <c r="L18" s="1"/>
  <c r="B1" i="38"/>
  <c r="B2"/>
  <c r="B3"/>
  <c r="B4"/>
  <c r="A5"/>
  <c r="B1" i="46"/>
  <c r="B2"/>
  <c r="B3"/>
  <c r="B4"/>
  <c r="A5"/>
  <c r="A18"/>
  <c r="A17" s="1"/>
  <c r="A16" s="1"/>
  <c r="A15" s="1"/>
  <c r="A14" s="1"/>
  <c r="A13" s="1"/>
  <c r="A12" s="1"/>
  <c r="A11" s="1"/>
  <c r="B1" i="39"/>
  <c r="B2"/>
  <c r="B3"/>
  <c r="B4"/>
  <c r="A5"/>
  <c r="B17"/>
  <c r="B16" s="1"/>
  <c r="B15" s="1"/>
  <c r="B14" s="1"/>
  <c r="B13" s="1"/>
  <c r="B1" i="43"/>
  <c r="B2"/>
  <c r="B3"/>
  <c r="B4"/>
  <c r="A5"/>
  <c r="B1" i="30"/>
  <c r="AC1" s="1"/>
  <c r="AB1"/>
  <c r="B2"/>
  <c r="AC2" s="1"/>
  <c r="AB2"/>
  <c r="AB3"/>
  <c r="B4"/>
  <c r="AC4" s="1"/>
  <c r="AB4"/>
  <c r="A5"/>
  <c r="AB5" s="1"/>
  <c r="H11"/>
  <c r="I11"/>
  <c r="J11"/>
  <c r="L11"/>
  <c r="AA19"/>
  <c r="AA20" s="1"/>
  <c r="AA21" s="1"/>
  <c r="AA22" s="1"/>
  <c r="AA23" s="1"/>
  <c r="AA24" s="1"/>
  <c r="AA25" s="1"/>
  <c r="AA26" s="1"/>
  <c r="AA27" s="1"/>
  <c r="AA28" s="1"/>
  <c r="AA29" s="1"/>
  <c r="AA30" s="1"/>
  <c r="AA31" s="1"/>
  <c r="AA32" s="1"/>
  <c r="AA33" s="1"/>
  <c r="AA34" s="1"/>
  <c r="AA35" s="1"/>
  <c r="AA36" s="1"/>
  <c r="AA37" s="1"/>
  <c r="AA38" s="1"/>
  <c r="AA39" s="1"/>
  <c r="AA40" s="1"/>
  <c r="AA41" s="1"/>
  <c r="AA42" s="1"/>
  <c r="AA43" s="1"/>
  <c r="AA44" s="1"/>
  <c r="AA45" s="1"/>
  <c r="AA46" s="1"/>
  <c r="AA47" s="1"/>
  <c r="AA48" s="1"/>
  <c r="AA49" s="1"/>
  <c r="AA50" s="1"/>
  <c r="AA51" s="1"/>
  <c r="AA52" s="1"/>
  <c r="AA53" s="1"/>
  <c r="AA54" s="1"/>
  <c r="AA55" s="1"/>
  <c r="AA56" s="1"/>
  <c r="AA57" s="1"/>
  <c r="AA58" s="1"/>
  <c r="AA59" s="1"/>
  <c r="AA60" s="1"/>
  <c r="AA61" s="1"/>
  <c r="AA62" s="1"/>
  <c r="AA63" s="1"/>
  <c r="AA64" s="1"/>
  <c r="AA65" s="1"/>
  <c r="AA66" s="1"/>
  <c r="AA67" s="1"/>
  <c r="AA68" s="1"/>
  <c r="AA69" s="1"/>
  <c r="AA70" s="1"/>
  <c r="AA71" s="1"/>
  <c r="AA72" s="1"/>
  <c r="AA73" s="1"/>
  <c r="AA74" s="1"/>
  <c r="AA75" s="1"/>
  <c r="AA76" s="1"/>
  <c r="AA77" s="1"/>
  <c r="AA78" s="1"/>
  <c r="AA79" s="1"/>
  <c r="B1" i="61"/>
  <c r="R1"/>
  <c r="B2"/>
  <c r="R2"/>
  <c r="B4"/>
  <c r="R4"/>
  <c r="A5"/>
  <c r="Q5"/>
  <c r="J11"/>
  <c r="Q11"/>
  <c r="J12"/>
  <c r="AQ16"/>
  <c r="AR16" s="1"/>
  <c r="AS16" s="1"/>
  <c r="AT16" s="1"/>
  <c r="IP21"/>
  <c r="O22"/>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O80" s="1"/>
  <c r="O81" s="1"/>
  <c r="O82" s="1"/>
  <c r="O83" s="1"/>
  <c r="O84" s="1"/>
  <c r="O85" s="1"/>
  <c r="O86" s="1"/>
  <c r="O87" s="1"/>
  <c r="O88" s="1"/>
  <c r="O89" s="1"/>
  <c r="O90" s="1"/>
  <c r="O91" s="1"/>
  <c r="O92" s="1"/>
  <c r="O93" s="1"/>
  <c r="O94" s="1"/>
  <c r="O95" s="1"/>
  <c r="O96" s="1"/>
  <c r="O97" s="1"/>
  <c r="O98" s="1"/>
  <c r="O99" s="1"/>
  <c r="O100" s="1"/>
  <c r="O101" s="1"/>
  <c r="O102" s="1"/>
  <c r="O103" s="1"/>
  <c r="O104" s="1"/>
  <c r="O105" s="1"/>
  <c r="O106" s="1"/>
  <c r="O107" s="1"/>
  <c r="O108" s="1"/>
  <c r="IP22"/>
  <c r="IT22"/>
  <c r="IT23" s="1"/>
  <c r="IT24" s="1"/>
  <c r="IT25" s="1"/>
  <c r="IT26" s="1"/>
  <c r="IT27" s="1"/>
  <c r="IT28" s="1"/>
  <c r="IT29" s="1"/>
  <c r="IP23"/>
  <c r="IP24"/>
  <c r="IP25"/>
  <c r="IP26"/>
  <c r="IP27"/>
  <c r="IP28"/>
  <c r="IP29"/>
  <c r="IP30"/>
  <c r="IP31"/>
  <c r="IP32"/>
  <c r="IP33"/>
  <c r="IP34"/>
  <c r="IP35"/>
  <c r="IP36"/>
  <c r="IP37"/>
  <c r="IP38"/>
  <c r="IP39"/>
  <c r="IP40"/>
  <c r="IP41"/>
  <c r="IP42"/>
  <c r="IP43"/>
  <c r="IP44"/>
  <c r="IP45"/>
  <c r="IP46"/>
  <c r="IP47"/>
  <c r="IP48"/>
  <c r="IP49"/>
  <c r="IP50"/>
  <c r="IP51"/>
  <c r="IP52"/>
  <c r="IP53"/>
  <c r="IP54"/>
  <c r="IP55"/>
  <c r="IP56"/>
  <c r="IP57"/>
  <c r="IP58"/>
  <c r="IP59"/>
  <c r="IP60"/>
  <c r="IP61"/>
  <c r="IP62"/>
  <c r="R63"/>
  <c r="IP63"/>
  <c r="R64"/>
  <c r="IP64"/>
  <c r="R65"/>
  <c r="IP65"/>
  <c r="R66"/>
  <c r="IP66"/>
  <c r="R67"/>
  <c r="IP67"/>
  <c r="IP68"/>
  <c r="IP69"/>
  <c r="IP70"/>
  <c r="IP71"/>
  <c r="IP72"/>
  <c r="IP73"/>
  <c r="IP74"/>
  <c r="IP75"/>
  <c r="IP76"/>
  <c r="IP77"/>
  <c r="IP78"/>
  <c r="IP79"/>
  <c r="IP80"/>
  <c r="IP81"/>
  <c r="IP82"/>
  <c r="IP83"/>
  <c r="IP84"/>
  <c r="R85"/>
  <c r="IP85"/>
  <c r="R86"/>
  <c r="IP86"/>
  <c r="R87"/>
  <c r="IP87"/>
  <c r="R88"/>
  <c r="IP88"/>
  <c r="R89"/>
  <c r="IP89"/>
  <c r="IP90"/>
  <c r="IP91"/>
  <c r="IP92"/>
  <c r="IP93"/>
  <c r="IP94"/>
  <c r="IP95"/>
  <c r="IP96"/>
  <c r="IP97"/>
  <c r="IP98"/>
  <c r="IP99"/>
  <c r="IP100"/>
  <c r="B1" i="63"/>
  <c r="R1"/>
  <c r="B2"/>
  <c r="R2"/>
  <c r="B4"/>
  <c r="R4"/>
  <c r="A5"/>
  <c r="Q5"/>
  <c r="J11"/>
  <c r="Q11"/>
  <c r="J12"/>
  <c r="AQ16"/>
  <c r="AR16" s="1"/>
  <c r="AS16" s="1"/>
  <c r="AT16" s="1"/>
  <c r="IP21"/>
  <c r="IS21"/>
  <c r="IR21" s="1"/>
  <c r="IR22" s="1"/>
  <c r="O22"/>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IP22"/>
  <c r="IT22"/>
  <c r="IT23" s="1"/>
  <c r="IT24" s="1"/>
  <c r="IT25" s="1"/>
  <c r="IT26" s="1"/>
  <c r="IT27" s="1"/>
  <c r="IT28" s="1"/>
  <c r="IT29" s="1"/>
  <c r="IP23"/>
  <c r="IP24"/>
  <c r="IP25"/>
  <c r="IP26"/>
  <c r="IP27"/>
  <c r="IP28"/>
  <c r="IP29"/>
  <c r="IP30"/>
  <c r="IP31"/>
  <c r="IP32"/>
  <c r="IP33"/>
  <c r="IP34"/>
  <c r="IP35"/>
  <c r="IP36"/>
  <c r="IP37"/>
  <c r="IP38"/>
  <c r="IP39"/>
  <c r="IP40"/>
  <c r="IP41"/>
  <c r="IP42"/>
  <c r="IP43"/>
  <c r="IP44"/>
  <c r="IP45"/>
  <c r="IP46"/>
  <c r="IP47"/>
  <c r="IP48"/>
  <c r="IP49"/>
  <c r="IP50"/>
  <c r="IP51"/>
  <c r="IP52"/>
  <c r="IP53"/>
  <c r="IP54"/>
  <c r="IP55"/>
  <c r="IP56"/>
  <c r="IP57"/>
  <c r="IP58"/>
  <c r="IP59"/>
  <c r="IP60"/>
  <c r="IP61"/>
  <c r="IP62"/>
  <c r="R63"/>
  <c r="IP63"/>
  <c r="R64"/>
  <c r="IP64"/>
  <c r="R65"/>
  <c r="IP65"/>
  <c r="R66"/>
  <c r="IP66"/>
  <c r="R67"/>
  <c r="IP67"/>
  <c r="IP68"/>
  <c r="IP69"/>
  <c r="IP70"/>
  <c r="IP71"/>
  <c r="IP72"/>
  <c r="IP73"/>
  <c r="IP74"/>
  <c r="IP75"/>
  <c r="IP76"/>
  <c r="IP77"/>
  <c r="IP78"/>
  <c r="IP79"/>
  <c r="IP80"/>
  <c r="IP81"/>
  <c r="IP82"/>
  <c r="IP83"/>
  <c r="IP84"/>
  <c r="R85"/>
  <c r="IP85"/>
  <c r="R86"/>
  <c r="IP86"/>
  <c r="R87"/>
  <c r="IP87"/>
  <c r="R88"/>
  <c r="IP88"/>
  <c r="R89"/>
  <c r="IP89"/>
  <c r="IP90"/>
  <c r="IP91"/>
  <c r="IP92"/>
  <c r="IP93"/>
  <c r="IP94"/>
  <c r="IP95"/>
  <c r="IP96"/>
  <c r="IP97"/>
  <c r="IP98"/>
  <c r="IP99"/>
  <c r="IP100"/>
  <c r="C1" i="28"/>
  <c r="S1"/>
  <c r="C2"/>
  <c r="S2"/>
  <c r="S3"/>
  <c r="C4"/>
  <c r="S4"/>
  <c r="A5"/>
  <c r="R5"/>
  <c r="K11"/>
  <c r="R11"/>
  <c r="K12"/>
  <c r="C15"/>
  <c r="AR16"/>
  <c r="AS16" s="1"/>
  <c r="AT16" s="1"/>
  <c r="AU16" s="1"/>
  <c r="IT21"/>
  <c r="IS21" s="1"/>
  <c r="IS22" s="1"/>
  <c r="P22"/>
  <c r="P23" s="1"/>
  <c r="P24" s="1"/>
  <c r="P25" s="1"/>
  <c r="P26" s="1"/>
  <c r="P27" s="1"/>
  <c r="P28" s="1"/>
  <c r="P29" s="1"/>
  <c r="P30" s="1"/>
  <c r="P31" s="1"/>
  <c r="P32" s="1"/>
  <c r="P33" s="1"/>
  <c r="P34" s="1"/>
  <c r="P35" s="1"/>
  <c r="P36" s="1"/>
  <c r="P37" s="1"/>
  <c r="P38" s="1"/>
  <c r="P39" s="1"/>
  <c r="P40" s="1"/>
  <c r="P41" s="1"/>
  <c r="P42" s="1"/>
  <c r="P43" s="1"/>
  <c r="P44" s="1"/>
  <c r="P45" s="1"/>
  <c r="P46" s="1"/>
  <c r="P47" s="1"/>
  <c r="P48" s="1"/>
  <c r="P49" s="1"/>
  <c r="P50" s="1"/>
  <c r="P51" s="1"/>
  <c r="P52" s="1"/>
  <c r="P53" s="1"/>
  <c r="P54" s="1"/>
  <c r="P55" s="1"/>
  <c r="P56" s="1"/>
  <c r="P57" s="1"/>
  <c r="P58" s="1"/>
  <c r="P59" s="1"/>
  <c r="P60" s="1"/>
  <c r="P61" s="1"/>
  <c r="P62" s="1"/>
  <c r="P63" s="1"/>
  <c r="P64" s="1"/>
  <c r="P65" s="1"/>
  <c r="P66" s="1"/>
  <c r="P67" s="1"/>
  <c r="P68" s="1"/>
  <c r="P69" s="1"/>
  <c r="P70" s="1"/>
  <c r="P71" s="1"/>
  <c r="P72" s="1"/>
  <c r="P73" s="1"/>
  <c r="P74" s="1"/>
  <c r="P75" s="1"/>
  <c r="P76" s="1"/>
  <c r="P77" s="1"/>
  <c r="P78" s="1"/>
  <c r="P79" s="1"/>
  <c r="P80" s="1"/>
  <c r="P81" s="1"/>
  <c r="P82" s="1"/>
  <c r="P83" s="1"/>
  <c r="P84" s="1"/>
  <c r="P85" s="1"/>
  <c r="P86" s="1"/>
  <c r="P87" s="1"/>
  <c r="P88" s="1"/>
  <c r="P89" s="1"/>
  <c r="P90" s="1"/>
  <c r="P91" s="1"/>
  <c r="P92" s="1"/>
  <c r="P93" s="1"/>
  <c r="P94" s="1"/>
  <c r="P95" s="1"/>
  <c r="P96" s="1"/>
  <c r="P97" s="1"/>
  <c r="P98" s="1"/>
  <c r="P99" s="1"/>
  <c r="P100" s="1"/>
  <c r="P101" s="1"/>
  <c r="P102" s="1"/>
  <c r="P103" s="1"/>
  <c r="P104" s="1"/>
  <c r="P105" s="1"/>
  <c r="P106" s="1"/>
  <c r="P107" s="1"/>
  <c r="P108" s="1"/>
  <c r="IU22"/>
  <c r="IU23" s="1"/>
  <c r="IU24" s="1"/>
  <c r="IU25" s="1"/>
  <c r="IU26" s="1"/>
  <c r="IU27" s="1"/>
  <c r="IU28" s="1"/>
  <c r="IU29" s="1"/>
  <c r="S63"/>
  <c r="S64"/>
  <c r="S65"/>
  <c r="S66"/>
  <c r="S67"/>
  <c r="S85"/>
  <c r="S86"/>
  <c r="S87"/>
  <c r="S88"/>
  <c r="S89"/>
  <c r="C1" i="58"/>
  <c r="S1"/>
  <c r="C2"/>
  <c r="S2"/>
  <c r="C4"/>
  <c r="S4"/>
  <c r="A5"/>
  <c r="R5"/>
  <c r="K11"/>
  <c r="R11"/>
  <c r="K12"/>
  <c r="C15"/>
  <c r="AR16"/>
  <c r="AS16" s="1"/>
  <c r="AT16" s="1"/>
  <c r="AU16" s="1"/>
  <c r="IT21"/>
  <c r="IR21" s="1"/>
  <c r="P22"/>
  <c r="P23" s="1"/>
  <c r="P24" s="1"/>
  <c r="P25" s="1"/>
  <c r="P26" s="1"/>
  <c r="P27" s="1"/>
  <c r="P28" s="1"/>
  <c r="P29" s="1"/>
  <c r="P30" s="1"/>
  <c r="P31" s="1"/>
  <c r="P32" s="1"/>
  <c r="P33" s="1"/>
  <c r="P34" s="1"/>
  <c r="P35" s="1"/>
  <c r="P36" s="1"/>
  <c r="P37" s="1"/>
  <c r="P38" s="1"/>
  <c r="P39" s="1"/>
  <c r="P40" s="1"/>
  <c r="P41" s="1"/>
  <c r="P42" s="1"/>
  <c r="P43" s="1"/>
  <c r="P44" s="1"/>
  <c r="P45" s="1"/>
  <c r="P46" s="1"/>
  <c r="P47" s="1"/>
  <c r="P48" s="1"/>
  <c r="P49" s="1"/>
  <c r="P50" s="1"/>
  <c r="P51" s="1"/>
  <c r="P52" s="1"/>
  <c r="P53" s="1"/>
  <c r="P54" s="1"/>
  <c r="P55" s="1"/>
  <c r="P56" s="1"/>
  <c r="P57" s="1"/>
  <c r="P58" s="1"/>
  <c r="P59" s="1"/>
  <c r="P60" s="1"/>
  <c r="P61" s="1"/>
  <c r="P62" s="1"/>
  <c r="P63" s="1"/>
  <c r="P64" s="1"/>
  <c r="P65" s="1"/>
  <c r="P66" s="1"/>
  <c r="P67" s="1"/>
  <c r="P68" s="1"/>
  <c r="P69" s="1"/>
  <c r="P70" s="1"/>
  <c r="P71" s="1"/>
  <c r="P72" s="1"/>
  <c r="P73" s="1"/>
  <c r="P74" s="1"/>
  <c r="P75" s="1"/>
  <c r="P76" s="1"/>
  <c r="P77" s="1"/>
  <c r="P78" s="1"/>
  <c r="P79" s="1"/>
  <c r="P80" s="1"/>
  <c r="P81" s="1"/>
  <c r="P82" s="1"/>
  <c r="P83" s="1"/>
  <c r="P84" s="1"/>
  <c r="P85" s="1"/>
  <c r="P86" s="1"/>
  <c r="P87" s="1"/>
  <c r="P88" s="1"/>
  <c r="P89" s="1"/>
  <c r="P90" s="1"/>
  <c r="P91" s="1"/>
  <c r="P92" s="1"/>
  <c r="P93" s="1"/>
  <c r="P94" s="1"/>
  <c r="P95" s="1"/>
  <c r="P96" s="1"/>
  <c r="P97" s="1"/>
  <c r="P98" s="1"/>
  <c r="P99" s="1"/>
  <c r="P100" s="1"/>
  <c r="P101" s="1"/>
  <c r="P102" s="1"/>
  <c r="P103" s="1"/>
  <c r="P104" s="1"/>
  <c r="P105" s="1"/>
  <c r="P106" s="1"/>
  <c r="P107" s="1"/>
  <c r="P108" s="1"/>
  <c r="IU22"/>
  <c r="IU23" s="1"/>
  <c r="IU24" s="1"/>
  <c r="IU25" s="1"/>
  <c r="IU26" s="1"/>
  <c r="IU27" s="1"/>
  <c r="IU28" s="1"/>
  <c r="IU29" s="1"/>
  <c r="S63"/>
  <c r="S64"/>
  <c r="S65"/>
  <c r="S66"/>
  <c r="S67"/>
  <c r="S85"/>
  <c r="S86"/>
  <c r="S87"/>
  <c r="S88"/>
  <c r="S89"/>
  <c r="C1" i="59"/>
  <c r="S1"/>
  <c r="C2"/>
  <c r="S2"/>
  <c r="C4"/>
  <c r="S4"/>
  <c r="A5"/>
  <c r="R5"/>
  <c r="K11"/>
  <c r="R11"/>
  <c r="K12"/>
  <c r="C15"/>
  <c r="AR16"/>
  <c r="AS16" s="1"/>
  <c r="AT16" s="1"/>
  <c r="AU16" s="1"/>
  <c r="IT21"/>
  <c r="IR21" s="1"/>
  <c r="P22"/>
  <c r="P23" s="1"/>
  <c r="P24" s="1"/>
  <c r="P25" s="1"/>
  <c r="P26" s="1"/>
  <c r="P27" s="1"/>
  <c r="P28" s="1"/>
  <c r="P29" s="1"/>
  <c r="P30" s="1"/>
  <c r="P31" s="1"/>
  <c r="P32" s="1"/>
  <c r="P33" s="1"/>
  <c r="P34" s="1"/>
  <c r="P35" s="1"/>
  <c r="P36" s="1"/>
  <c r="P37" s="1"/>
  <c r="P38" s="1"/>
  <c r="P39" s="1"/>
  <c r="P40" s="1"/>
  <c r="P41" s="1"/>
  <c r="P42" s="1"/>
  <c r="P43" s="1"/>
  <c r="P44" s="1"/>
  <c r="P45" s="1"/>
  <c r="P46" s="1"/>
  <c r="P47" s="1"/>
  <c r="P48" s="1"/>
  <c r="P49" s="1"/>
  <c r="P50" s="1"/>
  <c r="P51" s="1"/>
  <c r="P52" s="1"/>
  <c r="P53" s="1"/>
  <c r="P54" s="1"/>
  <c r="P55" s="1"/>
  <c r="P56" s="1"/>
  <c r="P57" s="1"/>
  <c r="P58" s="1"/>
  <c r="P59" s="1"/>
  <c r="P60" s="1"/>
  <c r="P61" s="1"/>
  <c r="P62" s="1"/>
  <c r="P63" s="1"/>
  <c r="P64" s="1"/>
  <c r="P65" s="1"/>
  <c r="P66" s="1"/>
  <c r="P67" s="1"/>
  <c r="P68" s="1"/>
  <c r="P69" s="1"/>
  <c r="P70" s="1"/>
  <c r="P71" s="1"/>
  <c r="P72" s="1"/>
  <c r="P73" s="1"/>
  <c r="P74" s="1"/>
  <c r="P75" s="1"/>
  <c r="P76" s="1"/>
  <c r="P77" s="1"/>
  <c r="P78" s="1"/>
  <c r="P79" s="1"/>
  <c r="P80" s="1"/>
  <c r="P81" s="1"/>
  <c r="P82" s="1"/>
  <c r="P83" s="1"/>
  <c r="P84" s="1"/>
  <c r="P85" s="1"/>
  <c r="P86" s="1"/>
  <c r="P87" s="1"/>
  <c r="P88" s="1"/>
  <c r="P89" s="1"/>
  <c r="P90" s="1"/>
  <c r="P91" s="1"/>
  <c r="P92" s="1"/>
  <c r="P93" s="1"/>
  <c r="P94" s="1"/>
  <c r="P95" s="1"/>
  <c r="P96" s="1"/>
  <c r="P97" s="1"/>
  <c r="P98" s="1"/>
  <c r="P99" s="1"/>
  <c r="P100" s="1"/>
  <c r="P101" s="1"/>
  <c r="P102" s="1"/>
  <c r="P103" s="1"/>
  <c r="P104" s="1"/>
  <c r="P105" s="1"/>
  <c r="P106" s="1"/>
  <c r="P107" s="1"/>
  <c r="P108" s="1"/>
  <c r="IU22"/>
  <c r="IU23" s="1"/>
  <c r="IU24" s="1"/>
  <c r="IU25" s="1"/>
  <c r="IU26" s="1"/>
  <c r="IU27" s="1"/>
  <c r="IU28" s="1"/>
  <c r="IU29" s="1"/>
  <c r="S63"/>
  <c r="S64"/>
  <c r="S65"/>
  <c r="S66"/>
  <c r="S67"/>
  <c r="S85"/>
  <c r="S86"/>
  <c r="S87"/>
  <c r="S88"/>
  <c r="S89"/>
  <c r="C1" i="60"/>
  <c r="S1"/>
  <c r="C2"/>
  <c r="S2"/>
  <c r="C4"/>
  <c r="S4"/>
  <c r="A5"/>
  <c r="R5"/>
  <c r="K11"/>
  <c r="R11"/>
  <c r="K12"/>
  <c r="C15"/>
  <c r="AR16"/>
  <c r="AS16" s="1"/>
  <c r="AT16" s="1"/>
  <c r="AU16" s="1"/>
  <c r="IT21"/>
  <c r="IS21" s="1"/>
  <c r="IS22" s="1"/>
  <c r="P22"/>
  <c r="P23" s="1"/>
  <c r="P24" s="1"/>
  <c r="P25" s="1"/>
  <c r="P26" s="1"/>
  <c r="P27" s="1"/>
  <c r="P28" s="1"/>
  <c r="P29" s="1"/>
  <c r="P30" s="1"/>
  <c r="P31" s="1"/>
  <c r="P32" s="1"/>
  <c r="P33" s="1"/>
  <c r="P34" s="1"/>
  <c r="P35" s="1"/>
  <c r="P36" s="1"/>
  <c r="P37" s="1"/>
  <c r="P38" s="1"/>
  <c r="P39" s="1"/>
  <c r="P40" s="1"/>
  <c r="P41" s="1"/>
  <c r="P42" s="1"/>
  <c r="P43" s="1"/>
  <c r="P44" s="1"/>
  <c r="P45" s="1"/>
  <c r="P46" s="1"/>
  <c r="P47" s="1"/>
  <c r="P48" s="1"/>
  <c r="P49" s="1"/>
  <c r="P50" s="1"/>
  <c r="P51" s="1"/>
  <c r="P52" s="1"/>
  <c r="P53" s="1"/>
  <c r="P54" s="1"/>
  <c r="P55" s="1"/>
  <c r="P56" s="1"/>
  <c r="P57" s="1"/>
  <c r="P58" s="1"/>
  <c r="P59" s="1"/>
  <c r="P60" s="1"/>
  <c r="P61" s="1"/>
  <c r="P62" s="1"/>
  <c r="P63" s="1"/>
  <c r="P64" s="1"/>
  <c r="P65" s="1"/>
  <c r="P66" s="1"/>
  <c r="P67" s="1"/>
  <c r="P68" s="1"/>
  <c r="P69" s="1"/>
  <c r="P70" s="1"/>
  <c r="P71" s="1"/>
  <c r="P72" s="1"/>
  <c r="P73" s="1"/>
  <c r="P74" s="1"/>
  <c r="P75" s="1"/>
  <c r="P76" s="1"/>
  <c r="P77" s="1"/>
  <c r="P78" s="1"/>
  <c r="P79" s="1"/>
  <c r="P80" s="1"/>
  <c r="P81" s="1"/>
  <c r="P82" s="1"/>
  <c r="P83" s="1"/>
  <c r="P84" s="1"/>
  <c r="P85" s="1"/>
  <c r="P86" s="1"/>
  <c r="P87" s="1"/>
  <c r="P88" s="1"/>
  <c r="P89" s="1"/>
  <c r="P90" s="1"/>
  <c r="P91" s="1"/>
  <c r="P92" s="1"/>
  <c r="P93" s="1"/>
  <c r="P94" s="1"/>
  <c r="P95" s="1"/>
  <c r="P96" s="1"/>
  <c r="P97" s="1"/>
  <c r="P98" s="1"/>
  <c r="P99" s="1"/>
  <c r="P100" s="1"/>
  <c r="P101" s="1"/>
  <c r="P102" s="1"/>
  <c r="P103" s="1"/>
  <c r="P104" s="1"/>
  <c r="P105" s="1"/>
  <c r="P106" s="1"/>
  <c r="P107" s="1"/>
  <c r="P108" s="1"/>
  <c r="IU22"/>
  <c r="IU23" s="1"/>
  <c r="IU24" s="1"/>
  <c r="IU25" s="1"/>
  <c r="IU26" s="1"/>
  <c r="IU27" s="1"/>
  <c r="IU28" s="1"/>
  <c r="IU29" s="1"/>
  <c r="S63"/>
  <c r="S64"/>
  <c r="S65"/>
  <c r="S66"/>
  <c r="S67"/>
  <c r="S85"/>
  <c r="S86"/>
  <c r="S87"/>
  <c r="S88"/>
  <c r="S89"/>
  <c r="B1" i="15"/>
  <c r="Z1"/>
  <c r="B2"/>
  <c r="B2" i="80" s="1"/>
  <c r="Z2" i="15"/>
  <c r="B4"/>
  <c r="Z4"/>
  <c r="A5"/>
  <c r="Y5"/>
  <c r="B9"/>
  <c r="H9" s="1"/>
  <c r="N9" s="1"/>
  <c r="T9" s="1"/>
  <c r="Z18"/>
  <c r="AH18"/>
  <c r="Z19"/>
  <c r="AH19"/>
  <c r="AM19"/>
  <c r="AM20" s="1"/>
  <c r="AM21" s="1"/>
  <c r="AM22" s="1"/>
  <c r="AM23" s="1"/>
  <c r="AM24" s="1"/>
  <c r="AM25" s="1"/>
  <c r="AM26" s="1"/>
  <c r="AM27" s="1"/>
  <c r="AM28" s="1"/>
  <c r="AM29" s="1"/>
  <c r="AM30" s="1"/>
  <c r="AM31" s="1"/>
  <c r="AM32" s="1"/>
  <c r="AM33" s="1"/>
  <c r="AM34" s="1"/>
  <c r="AM35" s="1"/>
  <c r="AM36" s="1"/>
  <c r="AM37" s="1"/>
  <c r="AM38" s="1"/>
  <c r="AM39" s="1"/>
  <c r="AM40" s="1"/>
  <c r="AM41" s="1"/>
  <c r="AM42" s="1"/>
  <c r="AM43" s="1"/>
  <c r="AM44" s="1"/>
  <c r="AM45" s="1"/>
  <c r="AM46" s="1"/>
  <c r="AM47" s="1"/>
  <c r="AM48" s="1"/>
  <c r="AM49" s="1"/>
  <c r="AM50" s="1"/>
  <c r="AM51" s="1"/>
  <c r="AM52" s="1"/>
  <c r="AM53" s="1"/>
  <c r="AM54" s="1"/>
  <c r="AM55" s="1"/>
  <c r="AM56" s="1"/>
  <c r="AM57" s="1"/>
  <c r="AM58" s="1"/>
  <c r="AM59" s="1"/>
  <c r="AM60" s="1"/>
  <c r="AM61" s="1"/>
  <c r="AM62" s="1"/>
  <c r="AM63" s="1"/>
  <c r="AM64" s="1"/>
  <c r="AM65" s="1"/>
  <c r="AM66" s="1"/>
  <c r="AM67" s="1"/>
  <c r="AM68" s="1"/>
  <c r="AM69" s="1"/>
  <c r="AM70" s="1"/>
  <c r="AM71" s="1"/>
  <c r="AM72" s="1"/>
  <c r="AM73" s="1"/>
  <c r="AM74" s="1"/>
  <c r="AM75" s="1"/>
  <c r="AM76" s="1"/>
  <c r="AM77" s="1"/>
  <c r="AM78" s="1"/>
  <c r="AM79" s="1"/>
  <c r="AM80" s="1"/>
  <c r="AM81" s="1"/>
  <c r="AM82" s="1"/>
  <c r="AM83" s="1"/>
  <c r="AM84" s="1"/>
  <c r="AM85" s="1"/>
  <c r="AM86" s="1"/>
  <c r="AM87" s="1"/>
  <c r="AM88" s="1"/>
  <c r="AM89" s="1"/>
  <c r="AM90" s="1"/>
  <c r="AM91" s="1"/>
  <c r="AM92" s="1"/>
  <c r="AM93" s="1"/>
  <c r="AM94" s="1"/>
  <c r="AM95" s="1"/>
  <c r="AM96" s="1"/>
  <c r="AM97" s="1"/>
  <c r="Z20"/>
  <c r="AH20"/>
  <c r="Z21"/>
  <c r="AH21"/>
  <c r="Z22"/>
  <c r="AH22"/>
  <c r="Z23"/>
  <c r="AH23"/>
  <c r="Z24"/>
  <c r="AH24"/>
  <c r="Z25"/>
  <c r="AH25"/>
  <c r="Z26"/>
  <c r="AH26"/>
  <c r="Z27"/>
  <c r="AH27"/>
  <c r="Z28"/>
  <c r="AH28"/>
  <c r="Z29"/>
  <c r="AH29"/>
  <c r="Z30"/>
  <c r="AH30"/>
  <c r="Z31"/>
  <c r="AH31"/>
  <c r="Z32"/>
  <c r="AH32"/>
  <c r="Z33"/>
  <c r="AH33"/>
  <c r="Z34"/>
  <c r="AH34"/>
  <c r="Z35"/>
  <c r="AH35"/>
  <c r="Z36"/>
  <c r="AH36"/>
  <c r="Z37"/>
  <c r="AH37"/>
  <c r="Z38"/>
  <c r="AH38"/>
  <c r="Z39"/>
  <c r="AH39"/>
  <c r="Z40"/>
  <c r="AH40"/>
  <c r="Z41"/>
  <c r="AH41"/>
  <c r="Z42"/>
  <c r="AH42"/>
  <c r="Z43"/>
  <c r="AH43"/>
  <c r="Z44"/>
  <c r="AH44"/>
  <c r="Z45"/>
  <c r="AH45"/>
  <c r="Z46"/>
  <c r="AH46"/>
  <c r="Z47"/>
  <c r="AH47"/>
  <c r="Z48"/>
  <c r="AH48"/>
  <c r="Z49"/>
  <c r="AH49"/>
  <c r="Z50"/>
  <c r="AH50"/>
  <c r="Z51"/>
  <c r="AH51"/>
  <c r="Z52"/>
  <c r="AH52"/>
  <c r="Z53"/>
  <c r="AH53"/>
  <c r="Z54"/>
  <c r="AH54"/>
  <c r="Z55"/>
  <c r="AH55"/>
  <c r="Z56"/>
  <c r="AH56"/>
  <c r="Z57"/>
  <c r="AH57"/>
  <c r="Z58"/>
  <c r="AH58"/>
  <c r="Z59"/>
  <c r="AH59"/>
  <c r="Z60"/>
  <c r="AH60"/>
  <c r="Z61"/>
  <c r="AH61"/>
  <c r="Z62"/>
  <c r="AH62"/>
  <c r="Z63"/>
  <c r="AH63"/>
  <c r="Z64"/>
  <c r="AH64"/>
  <c r="Z65"/>
  <c r="AH65"/>
  <c r="Z66"/>
  <c r="AH66"/>
  <c r="Z67"/>
  <c r="AH67"/>
  <c r="Z68"/>
  <c r="AH68"/>
  <c r="Z69"/>
  <c r="AH69"/>
  <c r="Z70"/>
  <c r="AH70"/>
  <c r="Z71"/>
  <c r="AH71"/>
  <c r="Z72"/>
  <c r="AH72"/>
  <c r="Z73"/>
  <c r="AH73"/>
  <c r="Z74"/>
  <c r="AH74"/>
  <c r="Z75"/>
  <c r="AH75"/>
  <c r="Z76"/>
  <c r="AH76"/>
  <c r="Z77"/>
  <c r="AH77"/>
  <c r="Z78"/>
  <c r="AH78"/>
  <c r="Z79"/>
  <c r="AH79"/>
  <c r="Z80"/>
  <c r="AH80"/>
  <c r="Z81"/>
  <c r="AH81"/>
  <c r="Z82"/>
  <c r="AH82"/>
  <c r="Z83"/>
  <c r="AH83"/>
  <c r="Z84"/>
  <c r="AH84"/>
  <c r="Z85"/>
  <c r="AH85"/>
  <c r="Z86"/>
  <c r="AH86"/>
  <c r="Z87"/>
  <c r="AH87"/>
  <c r="Z88"/>
  <c r="AH88"/>
  <c r="Z89"/>
  <c r="AH89"/>
  <c r="Z90"/>
  <c r="AH90"/>
  <c r="Z91"/>
  <c r="AH91"/>
  <c r="Z92"/>
  <c r="AH92"/>
  <c r="Z93"/>
  <c r="AH93"/>
  <c r="Z94"/>
  <c r="AH94"/>
  <c r="Z95"/>
  <c r="AH95"/>
  <c r="Z96"/>
  <c r="AH96"/>
  <c r="Z97"/>
  <c r="AH97"/>
  <c r="B1" i="64"/>
  <c r="B2"/>
  <c r="B4"/>
  <c r="A5"/>
  <c r="B18"/>
  <c r="C18"/>
  <c r="E18" s="1"/>
  <c r="B19"/>
  <c r="C19"/>
  <c r="J21" i="37" s="1"/>
  <c r="B20" i="64"/>
  <c r="C20"/>
  <c r="J22" i="37" s="1"/>
  <c r="B21" i="64"/>
  <c r="C21"/>
  <c r="E21" s="1"/>
  <c r="B22"/>
  <c r="D22" s="1"/>
  <c r="C22"/>
  <c r="J24" i="37" s="1"/>
  <c r="B23" i="64"/>
  <c r="C23"/>
  <c r="J25" i="37" s="1"/>
  <c r="B24" i="64"/>
  <c r="C24"/>
  <c r="J26" i="37" s="1"/>
  <c r="B25" i="64"/>
  <c r="C25"/>
  <c r="J27" i="37" s="1"/>
  <c r="B26" i="64"/>
  <c r="C26"/>
  <c r="J28" i="37" s="1"/>
  <c r="B27" i="64"/>
  <c r="C27"/>
  <c r="J29" i="37" s="1"/>
  <c r="B28" i="64"/>
  <c r="C28"/>
  <c r="J30" i="37" s="1"/>
  <c r="B29" i="64"/>
  <c r="C29"/>
  <c r="J31" i="37" s="1"/>
  <c r="B30" i="64"/>
  <c r="C30"/>
  <c r="J32" i="37" s="1"/>
  <c r="B31" i="64"/>
  <c r="C31"/>
  <c r="J33" i="37" s="1"/>
  <c r="B32" i="64"/>
  <c r="C32"/>
  <c r="J34" i="37" s="1"/>
  <c r="B33" i="64"/>
  <c r="C33"/>
  <c r="J35" i="37" s="1"/>
  <c r="B34" i="64"/>
  <c r="C34"/>
  <c r="J36" i="37" s="1"/>
  <c r="B35" i="64"/>
  <c r="C35"/>
  <c r="E35" s="1"/>
  <c r="B36"/>
  <c r="C36"/>
  <c r="J38" i="37" s="1"/>
  <c r="B37" i="64"/>
  <c r="C37"/>
  <c r="J39" i="37" s="1"/>
  <c r="B38" i="64"/>
  <c r="C38"/>
  <c r="J40" i="37" s="1"/>
  <c r="B39" i="64"/>
  <c r="C39"/>
  <c r="E39" s="1"/>
  <c r="B40"/>
  <c r="C40"/>
  <c r="J42" i="37" s="1"/>
  <c r="B41" i="64"/>
  <c r="C41"/>
  <c r="J43" i="37" s="1"/>
  <c r="B42" i="64"/>
  <c r="C42"/>
  <c r="J44" i="37" s="1"/>
  <c r="B43" i="64"/>
  <c r="C43"/>
  <c r="E43" s="1"/>
  <c r="B44"/>
  <c r="C44"/>
  <c r="J46" i="37" s="1"/>
  <c r="B45" i="64"/>
  <c r="C45"/>
  <c r="J47" i="37" s="1"/>
  <c r="B46" i="64"/>
  <c r="C46"/>
  <c r="J48" i="37" s="1"/>
  <c r="B47" i="64"/>
  <c r="C47"/>
  <c r="E47" s="1"/>
  <c r="B48"/>
  <c r="C48"/>
  <c r="J50" i="37" s="1"/>
  <c r="B49" i="64"/>
  <c r="C49"/>
  <c r="J51" i="37" s="1"/>
  <c r="B50" i="64"/>
  <c r="D50" s="1"/>
  <c r="C50"/>
  <c r="J52" i="37" s="1"/>
  <c r="B51" i="64"/>
  <c r="C51"/>
  <c r="E51" s="1"/>
  <c r="B52"/>
  <c r="C52"/>
  <c r="J54" i="37" s="1"/>
  <c r="B53" i="64"/>
  <c r="C53"/>
  <c r="J55" i="37" s="1"/>
  <c r="B54" i="64"/>
  <c r="C54"/>
  <c r="J56" i="37" s="1"/>
  <c r="B55" i="64"/>
  <c r="C55"/>
  <c r="E55" s="1"/>
  <c r="B56"/>
  <c r="C56"/>
  <c r="J58" i="37" s="1"/>
  <c r="B57" i="64"/>
  <c r="C57"/>
  <c r="J59" i="37" s="1"/>
  <c r="B58" i="64"/>
  <c r="C58"/>
  <c r="J60" i="37" s="1"/>
  <c r="B59" i="64"/>
  <c r="C59"/>
  <c r="E59" s="1"/>
  <c r="B60"/>
  <c r="C60"/>
  <c r="J62" i="37" s="1"/>
  <c r="B61" i="64"/>
  <c r="C61"/>
  <c r="J63" i="37" s="1"/>
  <c r="B62" i="64"/>
  <c r="C62"/>
  <c r="J64" i="37" s="1"/>
  <c r="B63" i="64"/>
  <c r="C63"/>
  <c r="E63" s="1"/>
  <c r="B64"/>
  <c r="C64"/>
  <c r="J66" i="37" s="1"/>
  <c r="B65" i="64"/>
  <c r="C65"/>
  <c r="J67" i="37" s="1"/>
  <c r="B66" i="64"/>
  <c r="C66"/>
  <c r="J68" i="37" s="1"/>
  <c r="B67" i="64"/>
  <c r="C67"/>
  <c r="E67" s="1"/>
  <c r="B68"/>
  <c r="C68"/>
  <c r="J70" i="37" s="1"/>
  <c r="B69" i="64"/>
  <c r="C69"/>
  <c r="J71" i="37" s="1"/>
  <c r="B70" i="64"/>
  <c r="C70"/>
  <c r="J72" i="37" s="1"/>
  <c r="B71" i="64"/>
  <c r="C71"/>
  <c r="J73" i="37" s="1"/>
  <c r="B72" i="64"/>
  <c r="C72"/>
  <c r="J74" i="37" s="1"/>
  <c r="B73" i="64"/>
  <c r="C73"/>
  <c r="J75" i="37" s="1"/>
  <c r="B74" i="64"/>
  <c r="C74"/>
  <c r="J76" i="37" s="1"/>
  <c r="B75" i="64"/>
  <c r="C75"/>
  <c r="E75" s="1"/>
  <c r="B76"/>
  <c r="C76"/>
  <c r="J78" i="37" s="1"/>
  <c r="B77" i="64"/>
  <c r="C77"/>
  <c r="J79" i="37" s="1"/>
  <c r="B78" i="64"/>
  <c r="C78"/>
  <c r="J80" i="37" s="1"/>
  <c r="B79" i="64"/>
  <c r="C79"/>
  <c r="E79" s="1"/>
  <c r="B80"/>
  <c r="C80"/>
  <c r="J82" i="37" s="1"/>
  <c r="B81" i="64"/>
  <c r="C81"/>
  <c r="J83" i="37" s="1"/>
  <c r="B82" i="64"/>
  <c r="C82"/>
  <c r="J84" i="37" s="1"/>
  <c r="B83" i="64"/>
  <c r="C83"/>
  <c r="J85" i="37" s="1"/>
  <c r="B84" i="64"/>
  <c r="C84"/>
  <c r="J86" i="37" s="1"/>
  <c r="B85" i="64"/>
  <c r="C85"/>
  <c r="J87" i="37" s="1"/>
  <c r="B86" i="64"/>
  <c r="C86"/>
  <c r="J88" i="37" s="1"/>
  <c r="B87" i="64"/>
  <c r="C87"/>
  <c r="J89" i="37" s="1"/>
  <c r="B88" i="64"/>
  <c r="C88"/>
  <c r="J90" i="37" s="1"/>
  <c r="B89" i="64"/>
  <c r="C89"/>
  <c r="J91" i="37" s="1"/>
  <c r="B90" i="64"/>
  <c r="C90"/>
  <c r="J92" i="37" s="1"/>
  <c r="B91" i="64"/>
  <c r="C91"/>
  <c r="E91" s="1"/>
  <c r="B92"/>
  <c r="C92"/>
  <c r="J94" i="37" s="1"/>
  <c r="B93" i="64"/>
  <c r="C93"/>
  <c r="J95" i="37" s="1"/>
  <c r="B94" i="64"/>
  <c r="C94"/>
  <c r="J96" i="37" s="1"/>
  <c r="B95" i="64"/>
  <c r="C95"/>
  <c r="J97" i="37" s="1"/>
  <c r="B96" i="64"/>
  <c r="C96"/>
  <c r="J98" i="37" s="1"/>
  <c r="B97" i="64"/>
  <c r="C97"/>
  <c r="J99" i="37" s="1"/>
  <c r="B1" i="57"/>
  <c r="B2"/>
  <c r="B4"/>
  <c r="B8"/>
  <c r="B9"/>
  <c r="B1" i="51"/>
  <c r="B2"/>
  <c r="B4"/>
  <c r="B8"/>
  <c r="B1" i="50"/>
  <c r="B2"/>
  <c r="B4"/>
  <c r="B1" i="52"/>
  <c r="B2"/>
  <c r="B1" i="53"/>
  <c r="B2"/>
  <c r="B4"/>
  <c r="B1" i="54"/>
  <c r="B2"/>
  <c r="B3"/>
  <c r="B4"/>
  <c r="B1" i="55"/>
  <c r="B2"/>
  <c r="B4"/>
  <c r="B1" i="56"/>
  <c r="B2"/>
  <c r="H20" i="66"/>
  <c r="K20"/>
  <c r="Z11" i="67"/>
  <c r="AA11"/>
  <c r="AB11"/>
  <c r="AB15"/>
  <c r="AD15" s="1"/>
  <c r="B20"/>
  <c r="B21" s="1"/>
  <c r="B22" s="1"/>
  <c r="B23" s="1"/>
  <c r="B24" s="1"/>
  <c r="B25" s="1"/>
  <c r="B26" s="1"/>
  <c r="B27" s="1"/>
  <c r="B28" s="1"/>
  <c r="B29" s="1"/>
  <c r="B30" s="1"/>
  <c r="B31" s="1"/>
  <c r="B32" s="1"/>
  <c r="B33" s="1"/>
  <c r="B34" s="1"/>
  <c r="B35" s="1"/>
  <c r="B36" s="1"/>
  <c r="B37" s="1"/>
  <c r="B38" s="1"/>
  <c r="B39" s="1"/>
  <c r="B40" s="1"/>
  <c r="B41" s="1"/>
  <c r="B42" s="1"/>
  <c r="B43" s="1"/>
  <c r="B44" s="1"/>
  <c r="B45" s="1"/>
  <c r="B46" s="1"/>
  <c r="B47" s="1"/>
  <c r="B48" s="1"/>
  <c r="B49" s="1"/>
  <c r="B50" s="1"/>
  <c r="B51" s="1"/>
  <c r="B52" s="1"/>
  <c r="B53" s="1"/>
  <c r="B54" s="1"/>
  <c r="B55" s="1"/>
  <c r="B56" s="1"/>
  <c r="B57" s="1"/>
  <c r="B58" s="1"/>
  <c r="B59" s="1"/>
  <c r="B60" s="1"/>
  <c r="B61" s="1"/>
  <c r="B62" s="1"/>
  <c r="B63" s="1"/>
  <c r="B64" s="1"/>
  <c r="B65" s="1"/>
  <c r="B66" s="1"/>
  <c r="B67" s="1"/>
  <c r="B68" s="1"/>
  <c r="B69" s="1"/>
  <c r="B70" s="1"/>
  <c r="B71" s="1"/>
  <c r="B72" s="1"/>
  <c r="B73" s="1"/>
  <c r="B74" s="1"/>
  <c r="B75" s="1"/>
  <c r="D68" i="64"/>
  <c r="D52"/>
  <c r="D36"/>
  <c r="IS21" i="58"/>
  <c r="IS22" s="1"/>
  <c r="IR21" i="28"/>
  <c r="E65" i="64"/>
  <c r="E33"/>
  <c r="E80"/>
  <c r="D42"/>
  <c r="D32"/>
  <c r="D82"/>
  <c r="E54"/>
  <c r="E84"/>
  <c r="E26"/>
  <c r="E83"/>
  <c r="E52"/>
  <c r="E24"/>
  <c r="E95"/>
  <c r="E64"/>
  <c r="E58"/>
  <c r="E32"/>
  <c r="E25"/>
  <c r="D18"/>
  <c r="J57" i="37"/>
  <c r="J20"/>
  <c r="B8" i="71"/>
  <c r="U89" i="60"/>
  <c r="T65" i="63"/>
  <c r="T67" i="61"/>
  <c r="T65" i="28"/>
  <c r="U88"/>
  <c r="T64" i="61"/>
  <c r="S67" i="63"/>
  <c r="T89"/>
  <c r="U64" i="28"/>
  <c r="S64" i="63"/>
  <c r="T63" i="58"/>
  <c r="T89" i="28"/>
  <c r="T66" i="58"/>
  <c r="U85" i="60"/>
  <c r="T88" i="59"/>
  <c r="T63" i="28"/>
  <c r="U87" i="58"/>
  <c r="T88" i="28"/>
  <c r="U88" i="60"/>
  <c r="T66" i="59"/>
  <c r="T88" i="60"/>
  <c r="T67" i="58"/>
  <c r="S65" i="63"/>
  <c r="T88" i="61"/>
  <c r="T89"/>
  <c r="U86" i="59"/>
  <c r="T85" i="60"/>
  <c r="U65" i="59"/>
  <c r="S88" i="63"/>
  <c r="S87"/>
  <c r="S63"/>
  <c r="T64" i="60"/>
  <c r="U88" i="58"/>
  <c r="U66" i="60"/>
  <c r="S85" i="63"/>
  <c r="S63" i="61"/>
  <c r="S66"/>
  <c r="T87"/>
  <c r="U66" i="58"/>
  <c r="U66" i="59"/>
  <c r="T67" i="28"/>
  <c r="T87"/>
  <c r="U86" i="58"/>
  <c r="U86" i="60"/>
  <c r="T85" i="58"/>
  <c r="U87" i="28"/>
  <c r="T67" i="59"/>
  <c r="U67" i="28"/>
  <c r="T86" i="58"/>
  <c r="U66" i="28"/>
  <c r="S88" i="61"/>
  <c r="T87" i="58"/>
  <c r="U65" i="28"/>
  <c r="T86" i="63"/>
  <c r="T65" i="59"/>
  <c r="T65" i="58"/>
  <c r="U67" i="60"/>
  <c r="T86"/>
  <c r="S66" i="63"/>
  <c r="S89"/>
  <c r="T66" i="61"/>
  <c r="T66" i="60"/>
  <c r="S86" i="63"/>
  <c r="T87" i="60"/>
  <c r="T85" i="28"/>
  <c r="U89" i="59"/>
  <c r="U63"/>
  <c r="T63" i="61"/>
  <c r="T86"/>
  <c r="T85"/>
  <c r="S89"/>
  <c r="T64" i="58"/>
  <c r="U64" i="59"/>
  <c r="T66" i="28"/>
  <c r="T85" i="59"/>
  <c r="U65" i="60"/>
  <c r="S64" i="61"/>
  <c r="S87"/>
  <c r="T64" i="59"/>
  <c r="U64" i="60"/>
  <c r="U85" i="58"/>
  <c r="S86" i="61"/>
  <c r="S85"/>
  <c r="S65"/>
  <c r="U86" i="28"/>
  <c r="T89" i="58"/>
  <c r="T87" i="59"/>
  <c r="T63"/>
  <c r="T89" i="60"/>
  <c r="T87" i="63"/>
  <c r="T64" i="28"/>
  <c r="T67" i="63"/>
  <c r="T67" i="60"/>
  <c r="U89" i="58"/>
  <c r="T65" i="60"/>
  <c r="U87"/>
  <c r="T63"/>
  <c r="S67" i="61"/>
  <c r="U85" i="28"/>
  <c r="U85" i="59"/>
  <c r="U63" i="58"/>
  <c r="U63" i="60"/>
  <c r="U89" i="28"/>
  <c r="T85" i="63"/>
  <c r="T88" i="58"/>
  <c r="T86" i="28"/>
  <c r="U88" i="59"/>
  <c r="U65" i="58"/>
  <c r="U64"/>
  <c r="T66" i="63"/>
  <c r="U63" i="28"/>
  <c r="T89" i="59"/>
  <c r="U87"/>
  <c r="T86"/>
  <c r="U67"/>
  <c r="T65" i="61"/>
  <c r="U67" i="58"/>
  <c r="T64" i="63"/>
  <c r="T63"/>
  <c r="T88"/>
  <c r="B8" i="50" l="1"/>
  <c r="B8" i="70"/>
  <c r="J81" i="37"/>
  <c r="J69"/>
  <c r="J23"/>
  <c r="E37" i="64"/>
  <c r="E69"/>
  <c r="B3" i="57"/>
  <c r="S3" i="58"/>
  <c r="B8" i="55"/>
  <c r="B9" i="68"/>
  <c r="J49" i="37"/>
  <c r="E87" i="64"/>
  <c r="E71"/>
  <c r="E31"/>
  <c r="E19"/>
  <c r="E53"/>
  <c r="E85"/>
  <c r="B8" i="53"/>
  <c r="B8" i="52"/>
  <c r="J53" i="37"/>
  <c r="J77"/>
  <c r="E49" i="64"/>
  <c r="E81"/>
  <c r="S3" i="59"/>
  <c r="B3" i="61"/>
  <c r="AA80" i="30"/>
  <c r="T16" i="77"/>
  <c r="AJ16"/>
  <c r="AZ16"/>
  <c r="D17"/>
  <c r="T17"/>
  <c r="AJ17"/>
  <c r="AZ17"/>
  <c r="D18"/>
  <c r="T18"/>
  <c r="AZ18"/>
  <c r="D19"/>
  <c r="T19"/>
  <c r="AJ19"/>
  <c r="AZ19"/>
  <c r="D20"/>
  <c r="T20"/>
  <c r="AJ20"/>
  <c r="AZ20"/>
  <c r="D21"/>
  <c r="T21"/>
  <c r="AJ21"/>
  <c r="D22"/>
  <c r="T22"/>
  <c r="AJ22"/>
  <c r="AZ22"/>
  <c r="D23"/>
  <c r="AJ23"/>
  <c r="AZ23"/>
  <c r="D24"/>
  <c r="AJ24"/>
  <c r="AZ24"/>
  <c r="D25"/>
  <c r="T25"/>
  <c r="AJ25"/>
  <c r="D26"/>
  <c r="T26"/>
  <c r="AJ26"/>
  <c r="AZ26"/>
  <c r="D27"/>
  <c r="T27"/>
  <c r="AJ27"/>
  <c r="AZ27"/>
  <c r="D28"/>
  <c r="T28"/>
  <c r="AJ28"/>
  <c r="AZ28"/>
  <c r="S16"/>
  <c r="AI16"/>
  <c r="AY16"/>
  <c r="C17"/>
  <c r="S17"/>
  <c r="AI17"/>
  <c r="C18"/>
  <c r="S18"/>
  <c r="AI18"/>
  <c r="AY18"/>
  <c r="C19"/>
  <c r="AI19"/>
  <c r="AY19"/>
  <c r="C20"/>
  <c r="S20"/>
  <c r="AI20"/>
  <c r="AY20"/>
  <c r="C21"/>
  <c r="S21"/>
  <c r="AI21"/>
  <c r="C22"/>
  <c r="S22"/>
  <c r="AY22"/>
  <c r="C23"/>
  <c r="AI23"/>
  <c r="AY23"/>
  <c r="C24"/>
  <c r="S24"/>
  <c r="AI24"/>
  <c r="AY24"/>
  <c r="C25"/>
  <c r="AI25"/>
  <c r="C26"/>
  <c r="S26"/>
  <c r="AI26"/>
  <c r="AY26"/>
  <c r="C27"/>
  <c r="AI27"/>
  <c r="AY27"/>
  <c r="C28"/>
  <c r="S28"/>
  <c r="AI28"/>
  <c r="AY28"/>
  <c r="B16"/>
  <c r="R16"/>
  <c r="AH16"/>
  <c r="AX16"/>
  <c r="B17"/>
  <c r="R17"/>
  <c r="AH17"/>
  <c r="B18"/>
  <c r="R18"/>
  <c r="AH18"/>
  <c r="AX18"/>
  <c r="B19"/>
  <c r="AH19"/>
  <c r="AX19"/>
  <c r="R20"/>
  <c r="AH20"/>
  <c r="AX20"/>
  <c r="B21"/>
  <c r="R21"/>
  <c r="AH21"/>
  <c r="AX21"/>
  <c r="B22"/>
  <c r="R22"/>
  <c r="AH22"/>
  <c r="AX22"/>
  <c r="B23"/>
  <c r="R23"/>
  <c r="AH23"/>
  <c r="AX23"/>
  <c r="AH24"/>
  <c r="AX24"/>
  <c r="B25"/>
  <c r="R25"/>
  <c r="AH25"/>
  <c r="B26"/>
  <c r="R26"/>
  <c r="AX26"/>
  <c r="B27"/>
  <c r="R27"/>
  <c r="AH27"/>
  <c r="AX27"/>
  <c r="B28"/>
  <c r="R28"/>
  <c r="AH28"/>
  <c r="AX28"/>
  <c r="E16"/>
  <c r="U16"/>
  <c r="AK16"/>
  <c r="BA16"/>
  <c r="E17"/>
  <c r="U17"/>
  <c r="AK17"/>
  <c r="BA17"/>
  <c r="E18"/>
  <c r="U18"/>
  <c r="BA18"/>
  <c r="E19"/>
  <c r="U19"/>
  <c r="AK19"/>
  <c r="BA19"/>
  <c r="E20"/>
  <c r="U20"/>
  <c r="AK20"/>
  <c r="BA20"/>
  <c r="E21"/>
  <c r="U21"/>
  <c r="AK21"/>
  <c r="E22"/>
  <c r="AK22"/>
  <c r="BA22"/>
  <c r="E23"/>
  <c r="U23"/>
  <c r="AK23"/>
  <c r="BA23"/>
  <c r="U24"/>
  <c r="AK24"/>
  <c r="BA24"/>
  <c r="E25"/>
  <c r="U25"/>
  <c r="AK25"/>
  <c r="E26"/>
  <c r="U26"/>
  <c r="BA26"/>
  <c r="E27"/>
  <c r="U27"/>
  <c r="BA27"/>
  <c r="U28"/>
  <c r="AK28"/>
  <c r="BA28"/>
  <c r="E29"/>
  <c r="U29"/>
  <c r="AK29"/>
  <c r="E30"/>
  <c r="U30"/>
  <c r="BA30"/>
  <c r="E31"/>
  <c r="U31"/>
  <c r="AK31"/>
  <c r="BA31"/>
  <c r="E32"/>
  <c r="U32"/>
  <c r="AK32"/>
  <c r="BA32"/>
  <c r="E33"/>
  <c r="U33"/>
  <c r="AK33"/>
  <c r="BA33"/>
  <c r="E34"/>
  <c r="U34"/>
  <c r="AK34"/>
  <c r="E35"/>
  <c r="U35"/>
  <c r="AK35"/>
  <c r="BA35"/>
  <c r="U36"/>
  <c r="AK36"/>
  <c r="BA36"/>
  <c r="E37"/>
  <c r="U37"/>
  <c r="AK37"/>
  <c r="E38"/>
  <c r="U38"/>
  <c r="BA38"/>
  <c r="E39"/>
  <c r="U39"/>
  <c r="AK39"/>
  <c r="BA39"/>
  <c r="E40"/>
  <c r="U40"/>
  <c r="AK40"/>
  <c r="BA40"/>
  <c r="E41"/>
  <c r="U41"/>
  <c r="AK41"/>
  <c r="E42"/>
  <c r="U42"/>
  <c r="AK42"/>
  <c r="BA42"/>
  <c r="E43"/>
  <c r="U43"/>
  <c r="AK43"/>
  <c r="BA43"/>
  <c r="U44"/>
  <c r="AK44"/>
  <c r="BA44"/>
  <c r="E45"/>
  <c r="U45"/>
  <c r="AK45"/>
  <c r="BA45"/>
  <c r="E46"/>
  <c r="U46"/>
  <c r="BA46"/>
  <c r="E47"/>
  <c r="AK47"/>
  <c r="BA47"/>
  <c r="U48"/>
  <c r="AK48"/>
  <c r="BA48"/>
  <c r="E49"/>
  <c r="U49"/>
  <c r="AK49"/>
  <c r="BA49"/>
  <c r="E50"/>
  <c r="U50"/>
  <c r="BA50"/>
  <c r="E51"/>
  <c r="AK51"/>
  <c r="BA51"/>
  <c r="AK52"/>
  <c r="BA52"/>
  <c r="E53"/>
  <c r="U53"/>
  <c r="AK53"/>
  <c r="BA53"/>
  <c r="E54"/>
  <c r="U54"/>
  <c r="D29"/>
  <c r="T29"/>
  <c r="AJ29"/>
  <c r="D30"/>
  <c r="T30"/>
  <c r="AZ30"/>
  <c r="D31"/>
  <c r="AJ31"/>
  <c r="AZ31"/>
  <c r="D32"/>
  <c r="T32"/>
  <c r="AJ32"/>
  <c r="AZ32"/>
  <c r="D33"/>
  <c r="T33"/>
  <c r="AJ33"/>
  <c r="AZ33"/>
  <c r="D34"/>
  <c r="T34"/>
  <c r="AJ34"/>
  <c r="AZ34"/>
  <c r="D35"/>
  <c r="T35"/>
  <c r="AJ35"/>
  <c r="AZ35"/>
  <c r="D36"/>
  <c r="T36"/>
  <c r="AJ36"/>
  <c r="AZ36"/>
  <c r="D37"/>
  <c r="T37"/>
  <c r="AJ37"/>
  <c r="AZ37"/>
  <c r="D38"/>
  <c r="T38"/>
  <c r="AJ38"/>
  <c r="AZ38"/>
  <c r="D39"/>
  <c r="T39"/>
  <c r="AJ39"/>
  <c r="AZ39"/>
  <c r="T40"/>
  <c r="AJ40"/>
  <c r="AZ40"/>
  <c r="T41"/>
  <c r="AJ41"/>
  <c r="D42"/>
  <c r="T42"/>
  <c r="AJ42"/>
  <c r="AZ42"/>
  <c r="D43"/>
  <c r="T43"/>
  <c r="AJ43"/>
  <c r="AZ43"/>
  <c r="T44"/>
  <c r="AJ44"/>
  <c r="AZ44"/>
  <c r="D45"/>
  <c r="T45"/>
  <c r="AJ45"/>
  <c r="D46"/>
  <c r="T46"/>
  <c r="AJ46"/>
  <c r="D47"/>
  <c r="T47"/>
  <c r="AJ47"/>
  <c r="AZ47"/>
  <c r="D48"/>
  <c r="T48"/>
  <c r="AJ48"/>
  <c r="AZ48"/>
  <c r="D49"/>
  <c r="T49"/>
  <c r="AJ49"/>
  <c r="D50"/>
  <c r="T50"/>
  <c r="AZ50"/>
  <c r="D51"/>
  <c r="AJ51"/>
  <c r="AZ51"/>
  <c r="T52"/>
  <c r="AJ52"/>
  <c r="AZ52"/>
  <c r="C29"/>
  <c r="S29"/>
  <c r="AI29"/>
  <c r="AY29"/>
  <c r="C30"/>
  <c r="S30"/>
  <c r="AI30"/>
  <c r="AY30"/>
  <c r="S31"/>
  <c r="AI31"/>
  <c r="AY31"/>
  <c r="C32"/>
  <c r="S32"/>
  <c r="AI32"/>
  <c r="C33"/>
  <c r="S33"/>
  <c r="AY33"/>
  <c r="C34"/>
  <c r="S34"/>
  <c r="AI34"/>
  <c r="AY34"/>
  <c r="C35"/>
  <c r="S35"/>
  <c r="AI35"/>
  <c r="AY35"/>
  <c r="C36"/>
  <c r="S36"/>
  <c r="AI36"/>
  <c r="C37"/>
  <c r="S37"/>
  <c r="AI37"/>
  <c r="AY37"/>
  <c r="C38"/>
  <c r="S38"/>
  <c r="AI38"/>
  <c r="AY38"/>
  <c r="C39"/>
  <c r="S39"/>
  <c r="AI39"/>
  <c r="AY39"/>
  <c r="C40"/>
  <c r="S40"/>
  <c r="AI40"/>
  <c r="C41"/>
  <c r="S41"/>
  <c r="AI41"/>
  <c r="C42"/>
  <c r="AI42"/>
  <c r="AY42"/>
  <c r="C43"/>
  <c r="S43"/>
  <c r="AI43"/>
  <c r="AY43"/>
  <c r="C44"/>
  <c r="S44"/>
  <c r="AI44"/>
  <c r="AY44"/>
  <c r="C45"/>
  <c r="S45"/>
  <c r="AI45"/>
  <c r="AY45"/>
  <c r="C46"/>
  <c r="AY46"/>
  <c r="C47"/>
  <c r="S47"/>
  <c r="AI47"/>
  <c r="AY47"/>
  <c r="C48"/>
  <c r="S48"/>
  <c r="AI48"/>
  <c r="C49"/>
  <c r="S49"/>
  <c r="AI49"/>
  <c r="AY49"/>
  <c r="C50"/>
  <c r="S50"/>
  <c r="AI50"/>
  <c r="AY50"/>
  <c r="S51"/>
  <c r="AI51"/>
  <c r="AY51"/>
  <c r="C52"/>
  <c r="S52"/>
  <c r="AI52"/>
  <c r="AY52"/>
  <c r="B29"/>
  <c r="AH29"/>
  <c r="AX29"/>
  <c r="R30"/>
  <c r="AH30"/>
  <c r="AX30"/>
  <c r="R31"/>
  <c r="AX31"/>
  <c r="B32"/>
  <c r="R32"/>
  <c r="AX32"/>
  <c r="B33"/>
  <c r="AH33"/>
  <c r="AX33"/>
  <c r="R34"/>
  <c r="AH34"/>
  <c r="AX34"/>
  <c r="B35"/>
  <c r="R35"/>
  <c r="AH35"/>
  <c r="AX35"/>
  <c r="B36"/>
  <c r="R36"/>
  <c r="AX36"/>
  <c r="B37"/>
  <c r="AH37"/>
  <c r="AX37"/>
  <c r="R38"/>
  <c r="AH38"/>
  <c r="AX38"/>
  <c r="B39"/>
  <c r="R39"/>
  <c r="AH39"/>
  <c r="B40"/>
  <c r="R40"/>
  <c r="B41"/>
  <c r="R41"/>
  <c r="AH41"/>
  <c r="AX41"/>
  <c r="B42"/>
  <c r="R42"/>
  <c r="AH42"/>
  <c r="AX42"/>
  <c r="B43"/>
  <c r="R43"/>
  <c r="AH43"/>
  <c r="AX43"/>
  <c r="B44"/>
  <c r="R44"/>
  <c r="B45"/>
  <c r="R45"/>
  <c r="AH45"/>
  <c r="AX45"/>
  <c r="R46"/>
  <c r="AH46"/>
  <c r="AX46"/>
  <c r="B47"/>
  <c r="R47"/>
  <c r="AH47"/>
  <c r="B48"/>
  <c r="R48"/>
  <c r="AX48"/>
  <c r="B49"/>
  <c r="R49"/>
  <c r="AH49"/>
  <c r="AX49"/>
  <c r="AH50"/>
  <c r="AX50"/>
  <c r="B51"/>
  <c r="R51"/>
  <c r="AH51"/>
  <c r="AX51"/>
  <c r="B52"/>
  <c r="R52"/>
  <c r="AX52"/>
  <c r="B53"/>
  <c r="AH53"/>
  <c r="AX53"/>
  <c r="B54"/>
  <c r="R54"/>
  <c r="H53"/>
  <c r="AN53"/>
  <c r="X54"/>
  <c r="AS54"/>
  <c r="M55"/>
  <c r="AC55"/>
  <c r="AS55"/>
  <c r="M56"/>
  <c r="AC56"/>
  <c r="AS56"/>
  <c r="M57"/>
  <c r="AS57"/>
  <c r="AC58"/>
  <c r="AS58"/>
  <c r="M59"/>
  <c r="AC59"/>
  <c r="AS59"/>
  <c r="M60"/>
  <c r="AC60"/>
  <c r="AS60"/>
  <c r="M61"/>
  <c r="AC61"/>
  <c r="AS61"/>
  <c r="M62"/>
  <c r="AC62"/>
  <c r="AS62"/>
  <c r="M63"/>
  <c r="AC63"/>
  <c r="AS63"/>
  <c r="M64"/>
  <c r="AC64"/>
  <c r="AS64"/>
  <c r="M65"/>
  <c r="AC65"/>
  <c r="AS65"/>
  <c r="AC66"/>
  <c r="AS66"/>
  <c r="AC67"/>
  <c r="AS67"/>
  <c r="M68"/>
  <c r="AC68"/>
  <c r="AS68"/>
  <c r="M69"/>
  <c r="AC69"/>
  <c r="AS69"/>
  <c r="M70"/>
  <c r="AC70"/>
  <c r="AS70"/>
  <c r="M71"/>
  <c r="AC71"/>
  <c r="AS71"/>
  <c r="M72"/>
  <c r="AC72"/>
  <c r="AS72"/>
  <c r="M73"/>
  <c r="AC73"/>
  <c r="AS73"/>
  <c r="M74"/>
  <c r="AC74"/>
  <c r="AS74"/>
  <c r="W53"/>
  <c r="BC53"/>
  <c r="G54"/>
  <c r="AJ54"/>
  <c r="AZ54"/>
  <c r="D55"/>
  <c r="AJ55"/>
  <c r="AZ55"/>
  <c r="T56"/>
  <c r="AJ56"/>
  <c r="AZ56"/>
  <c r="D57"/>
  <c r="T57"/>
  <c r="AJ57"/>
  <c r="AZ57"/>
  <c r="D58"/>
  <c r="T58"/>
  <c r="AZ58"/>
  <c r="D59"/>
  <c r="T59"/>
  <c r="AJ59"/>
  <c r="AZ59"/>
  <c r="T60"/>
  <c r="AJ60"/>
  <c r="AZ60"/>
  <c r="D61"/>
  <c r="T61"/>
  <c r="AJ61"/>
  <c r="AZ61"/>
  <c r="D62"/>
  <c r="T62"/>
  <c r="AZ62"/>
  <c r="D63"/>
  <c r="AJ63"/>
  <c r="AZ63"/>
  <c r="T64"/>
  <c r="AJ64"/>
  <c r="AZ64"/>
  <c r="D65"/>
  <c r="T65"/>
  <c r="AJ65"/>
  <c r="D66"/>
  <c r="T66"/>
  <c r="AZ66"/>
  <c r="D67"/>
  <c r="AJ67"/>
  <c r="AZ67"/>
  <c r="D68"/>
  <c r="T68"/>
  <c r="AJ68"/>
  <c r="AZ68"/>
  <c r="D69"/>
  <c r="T69"/>
  <c r="AJ69"/>
  <c r="AZ69"/>
  <c r="D70"/>
  <c r="T70"/>
  <c r="AZ70"/>
  <c r="D71"/>
  <c r="AJ71"/>
  <c r="AZ71"/>
  <c r="D72"/>
  <c r="T72"/>
  <c r="AJ72"/>
  <c r="AZ72"/>
  <c r="D73"/>
  <c r="T73"/>
  <c r="AJ73"/>
  <c r="AZ73"/>
  <c r="D74"/>
  <c r="T74"/>
  <c r="AZ74"/>
  <c r="AF16"/>
  <c r="AV16"/>
  <c r="P17"/>
  <c r="AF17"/>
  <c r="AV17"/>
  <c r="P18"/>
  <c r="AF18"/>
  <c r="AV18"/>
  <c r="P19"/>
  <c r="AF19"/>
  <c r="AV19"/>
  <c r="P20"/>
  <c r="AF20"/>
  <c r="AV20"/>
  <c r="P21"/>
  <c r="AF21"/>
  <c r="AV21"/>
  <c r="P22"/>
  <c r="AF22"/>
  <c r="P23"/>
  <c r="AV23"/>
  <c r="AF24"/>
  <c r="AV24"/>
  <c r="P25"/>
  <c r="AF25"/>
  <c r="AV25"/>
  <c r="P26"/>
  <c r="AF26"/>
  <c r="P27"/>
  <c r="AF27"/>
  <c r="AV27"/>
  <c r="AF28"/>
  <c r="AV28"/>
  <c r="O16"/>
  <c r="AE16"/>
  <c r="AU16"/>
  <c r="O17"/>
  <c r="AE17"/>
  <c r="AU17"/>
  <c r="O18"/>
  <c r="AE18"/>
  <c r="O19"/>
  <c r="AU19"/>
  <c r="AE20"/>
  <c r="AU20"/>
  <c r="O21"/>
  <c r="AE21"/>
  <c r="AU21"/>
  <c r="O22"/>
  <c r="AE22"/>
  <c r="AU22"/>
  <c r="O23"/>
  <c r="AE23"/>
  <c r="AU23"/>
  <c r="O24"/>
  <c r="AE24"/>
  <c r="AU24"/>
  <c r="O25"/>
  <c r="AU25"/>
  <c r="O26"/>
  <c r="AE26"/>
  <c r="AU26"/>
  <c r="O27"/>
  <c r="AE27"/>
  <c r="AU27"/>
  <c r="O28"/>
  <c r="AE28"/>
  <c r="AU28"/>
  <c r="N16"/>
  <c r="AD16"/>
  <c r="AT16"/>
  <c r="N17"/>
  <c r="AD17"/>
  <c r="AT17"/>
  <c r="N18"/>
  <c r="AD18"/>
  <c r="N19"/>
  <c r="AT19"/>
  <c r="AD20"/>
  <c r="AT20"/>
  <c r="N21"/>
  <c r="AD21"/>
  <c r="AT21"/>
  <c r="N22"/>
  <c r="AD22"/>
  <c r="AT22"/>
  <c r="N23"/>
  <c r="AT23"/>
  <c r="N24"/>
  <c r="AD24"/>
  <c r="AT24"/>
  <c r="N25"/>
  <c r="AD25"/>
  <c r="AT25"/>
  <c r="N26"/>
  <c r="AD26"/>
  <c r="N27"/>
  <c r="AT27"/>
  <c r="N28"/>
  <c r="AD28"/>
  <c r="AT28"/>
  <c r="AG16"/>
  <c r="AW16"/>
  <c r="Q17"/>
  <c r="AG17"/>
  <c r="AW17"/>
  <c r="Q18"/>
  <c r="AG18"/>
  <c r="AW18"/>
  <c r="Q19"/>
  <c r="Q20"/>
  <c r="AG20"/>
  <c r="AW20"/>
  <c r="Q21"/>
  <c r="AG21"/>
  <c r="AW21"/>
  <c r="Q22"/>
  <c r="AG22"/>
  <c r="Q23"/>
  <c r="AW23"/>
  <c r="AW24"/>
  <c r="Q25"/>
  <c r="AG25"/>
  <c r="AW25"/>
  <c r="Q26"/>
  <c r="AG26"/>
  <c r="Q27"/>
  <c r="AG27"/>
  <c r="AW27"/>
  <c r="Q28"/>
  <c r="AG28"/>
  <c r="AW28"/>
  <c r="Q29"/>
  <c r="AG29"/>
  <c r="AW29"/>
  <c r="Q30"/>
  <c r="AG30"/>
  <c r="AW30"/>
  <c r="Q31"/>
  <c r="AW31"/>
  <c r="AG32"/>
  <c r="AW32"/>
  <c r="Q33"/>
  <c r="AG33"/>
  <c r="AW33"/>
  <c r="Q34"/>
  <c r="AG34"/>
  <c r="Q35"/>
  <c r="AW35"/>
  <c r="AG36"/>
  <c r="AW36"/>
  <c r="Q37"/>
  <c r="AG37"/>
  <c r="AW37"/>
  <c r="Q38"/>
  <c r="AG38"/>
  <c r="Q39"/>
  <c r="AG39"/>
  <c r="AW39"/>
  <c r="AG40"/>
  <c r="AW40"/>
  <c r="Q41"/>
  <c r="AG41"/>
  <c r="AW41"/>
  <c r="Q42"/>
  <c r="AG42"/>
  <c r="Q43"/>
  <c r="AG43"/>
  <c r="AW43"/>
  <c r="AG44"/>
  <c r="AW44"/>
  <c r="Q45"/>
  <c r="AG45"/>
  <c r="AW45"/>
  <c r="Q46"/>
  <c r="AG46"/>
  <c r="AW46"/>
  <c r="Q47"/>
  <c r="AG47"/>
  <c r="AW47"/>
  <c r="AG48"/>
  <c r="AW48"/>
  <c r="AG49"/>
  <c r="AW49"/>
  <c r="Q50"/>
  <c r="AG50"/>
  <c r="AW50"/>
  <c r="Q51"/>
  <c r="AW51"/>
  <c r="Q52"/>
  <c r="AW52"/>
  <c r="Q53"/>
  <c r="AG53"/>
  <c r="AW53"/>
  <c r="Q54"/>
  <c r="AG54"/>
  <c r="P29"/>
  <c r="AF29"/>
  <c r="AV29"/>
  <c r="P30"/>
  <c r="AF30"/>
  <c r="P31"/>
  <c r="AF31"/>
  <c r="AV31"/>
  <c r="P32"/>
  <c r="AF32"/>
  <c r="AV32"/>
  <c r="P33"/>
  <c r="AF33"/>
  <c r="AV33"/>
  <c r="P34"/>
  <c r="AF34"/>
  <c r="P35"/>
  <c r="AF35"/>
  <c r="AV35"/>
  <c r="P36"/>
  <c r="AF36"/>
  <c r="AV36"/>
  <c r="P37"/>
  <c r="AF37"/>
  <c r="AV37"/>
  <c r="P38"/>
  <c r="AF38"/>
  <c r="P39"/>
  <c r="AV39"/>
  <c r="P40"/>
  <c r="AF40"/>
  <c r="AV40"/>
  <c r="P41"/>
  <c r="AF41"/>
  <c r="AV41"/>
  <c r="P42"/>
  <c r="AF42"/>
  <c r="P43"/>
  <c r="AF43"/>
  <c r="AV43"/>
  <c r="AF44"/>
  <c r="AV44"/>
  <c r="P45"/>
  <c r="AF45"/>
  <c r="AV45"/>
  <c r="P46"/>
  <c r="AF46"/>
  <c r="P47"/>
  <c r="AF47"/>
  <c r="AV47"/>
  <c r="P48"/>
  <c r="AF48"/>
  <c r="AV48"/>
  <c r="P49"/>
  <c r="AF49"/>
  <c r="AV49"/>
  <c r="P50"/>
  <c r="AF50"/>
  <c r="P51"/>
  <c r="AF51"/>
  <c r="AV51"/>
  <c r="P52"/>
  <c r="AF52"/>
  <c r="AV52"/>
  <c r="O29"/>
  <c r="AE29"/>
  <c r="O30"/>
  <c r="AE30"/>
  <c r="AU30"/>
  <c r="AE31"/>
  <c r="AU31"/>
  <c r="O32"/>
  <c r="AE32"/>
  <c r="AU32"/>
  <c r="O33"/>
  <c r="AE33"/>
  <c r="O34"/>
  <c r="AU34"/>
  <c r="AE35"/>
  <c r="AU35"/>
  <c r="O36"/>
  <c r="AE36"/>
  <c r="AU36"/>
  <c r="O37"/>
  <c r="AE37"/>
  <c r="O38"/>
  <c r="AU38"/>
  <c r="AE39"/>
  <c r="AU39"/>
  <c r="O40"/>
  <c r="AE40"/>
  <c r="AU40"/>
  <c r="O41"/>
  <c r="AE41"/>
  <c r="O42"/>
  <c r="AE42"/>
  <c r="AU42"/>
  <c r="O43"/>
  <c r="AE43"/>
  <c r="AU43"/>
  <c r="O44"/>
  <c r="AE44"/>
  <c r="AU44"/>
  <c r="O45"/>
  <c r="AE45"/>
  <c r="O46"/>
  <c r="AE46"/>
  <c r="AU46"/>
  <c r="O47"/>
  <c r="AE47"/>
  <c r="AU47"/>
  <c r="O48"/>
  <c r="AE48"/>
  <c r="AU48"/>
  <c r="O49"/>
  <c r="AE49"/>
  <c r="AU49"/>
  <c r="O50"/>
  <c r="O51"/>
  <c r="AE51"/>
  <c r="AU51"/>
  <c r="O52"/>
  <c r="AE52"/>
  <c r="AU52"/>
  <c r="N29"/>
  <c r="AD29"/>
  <c r="N30"/>
  <c r="AD30"/>
  <c r="AT30"/>
  <c r="N31"/>
  <c r="AD31"/>
  <c r="AT31"/>
  <c r="N32"/>
  <c r="AD32"/>
  <c r="AT32"/>
  <c r="N33"/>
  <c r="AD33"/>
  <c r="AT33"/>
  <c r="N34"/>
  <c r="AT34"/>
  <c r="N35"/>
  <c r="AD35"/>
  <c r="AT35"/>
  <c r="N36"/>
  <c r="AD36"/>
  <c r="AT36"/>
  <c r="N37"/>
  <c r="AT37"/>
  <c r="N38"/>
  <c r="AD38"/>
  <c r="AT38"/>
  <c r="N39"/>
  <c r="AD39"/>
  <c r="AT39"/>
  <c r="N40"/>
  <c r="AD40"/>
  <c r="AT40"/>
  <c r="N41"/>
  <c r="AD41"/>
  <c r="AT41"/>
  <c r="N42"/>
  <c r="AD42"/>
  <c r="AT42"/>
  <c r="N43"/>
  <c r="AD43"/>
  <c r="AT43"/>
  <c r="N44"/>
  <c r="AD44"/>
  <c r="AT44"/>
  <c r="N45"/>
  <c r="AT45"/>
  <c r="N46"/>
  <c r="AT46"/>
  <c r="N47"/>
  <c r="AD47"/>
  <c r="AT47"/>
  <c r="N48"/>
  <c r="AD48"/>
  <c r="N49"/>
  <c r="AD49"/>
  <c r="AT49"/>
  <c r="AD50"/>
  <c r="AT50"/>
  <c r="N51"/>
  <c r="AD51"/>
  <c r="AT51"/>
  <c r="N52"/>
  <c r="AD52"/>
  <c r="AT52"/>
  <c r="N53"/>
  <c r="AD54"/>
  <c r="AF53"/>
  <c r="P54"/>
  <c r="AO54"/>
  <c r="BE54"/>
  <c r="I55"/>
  <c r="Y55"/>
  <c r="AO55"/>
  <c r="BE55"/>
  <c r="I56"/>
  <c r="Y56"/>
  <c r="AO56"/>
  <c r="BE56"/>
  <c r="I57"/>
  <c r="Y57"/>
  <c r="BE57"/>
  <c r="I58"/>
  <c r="Y58"/>
  <c r="AO58"/>
  <c r="BE58"/>
  <c r="Y59"/>
  <c r="AO59"/>
  <c r="BE59"/>
  <c r="I60"/>
  <c r="Y60"/>
  <c r="AO60"/>
  <c r="BE60"/>
  <c r="I61"/>
  <c r="Y61"/>
  <c r="AO61"/>
  <c r="BE61"/>
  <c r="I62"/>
  <c r="Y62"/>
  <c r="AO62"/>
  <c r="BE62"/>
  <c r="I63"/>
  <c r="Y63"/>
  <c r="AO63"/>
  <c r="BE63"/>
  <c r="I64"/>
  <c r="Y64"/>
  <c r="AO64"/>
  <c r="I65"/>
  <c r="Y65"/>
  <c r="BE65"/>
  <c r="I66"/>
  <c r="AO66"/>
  <c r="BE66"/>
  <c r="Y67"/>
  <c r="AO67"/>
  <c r="BE67"/>
  <c r="I68"/>
  <c r="Y68"/>
  <c r="AO68"/>
  <c r="BE68"/>
  <c r="I69"/>
  <c r="Y69"/>
  <c r="BE69"/>
  <c r="I70"/>
  <c r="Y70"/>
  <c r="AO70"/>
  <c r="Y71"/>
  <c r="AO71"/>
  <c r="BE71"/>
  <c r="I72"/>
  <c r="Y72"/>
  <c r="AO72"/>
  <c r="I73"/>
  <c r="Y73"/>
  <c r="AO73"/>
  <c r="BE73"/>
  <c r="I74"/>
  <c r="AO74"/>
  <c r="BE74"/>
  <c r="AU53"/>
  <c r="AE54"/>
  <c r="P55"/>
  <c r="AF55"/>
  <c r="AV55"/>
  <c r="AV56"/>
  <c r="P57"/>
  <c r="AF57"/>
  <c r="AV57"/>
  <c r="P58"/>
  <c r="AF58"/>
  <c r="P59"/>
  <c r="AF59"/>
  <c r="AV59"/>
  <c r="P60"/>
  <c r="AF60"/>
  <c r="AV60"/>
  <c r="P61"/>
  <c r="AF61"/>
  <c r="AV61"/>
  <c r="P62"/>
  <c r="AF62"/>
  <c r="P63"/>
  <c r="AV63"/>
  <c r="AF64"/>
  <c r="AV64"/>
  <c r="P65"/>
  <c r="AF65"/>
  <c r="AV65"/>
  <c r="P66"/>
  <c r="AF66"/>
  <c r="AV66"/>
  <c r="P67"/>
  <c r="AF67"/>
  <c r="AV67"/>
  <c r="AF68"/>
  <c r="AV68"/>
  <c r="P69"/>
  <c r="AF69"/>
  <c r="AV69"/>
  <c r="P70"/>
  <c r="AF70"/>
  <c r="P71"/>
  <c r="AF71"/>
  <c r="AV71"/>
  <c r="P72"/>
  <c r="AF72"/>
  <c r="AV72"/>
  <c r="P73"/>
  <c r="AF73"/>
  <c r="AV73"/>
  <c r="P74"/>
  <c r="AF74"/>
  <c r="L16"/>
  <c r="AR16"/>
  <c r="BH16"/>
  <c r="L17"/>
  <c r="AB17"/>
  <c r="AR17"/>
  <c r="BH17"/>
  <c r="L18"/>
  <c r="AB18"/>
  <c r="AR18"/>
  <c r="L19"/>
  <c r="AB19"/>
  <c r="L20"/>
  <c r="AB20"/>
  <c r="AR20"/>
  <c r="AB21"/>
  <c r="AR21"/>
  <c r="L22"/>
  <c r="AB22"/>
  <c r="AR22"/>
  <c r="L23"/>
  <c r="AB23"/>
  <c r="L24"/>
  <c r="AB24"/>
  <c r="AR24"/>
  <c r="L25"/>
  <c r="AB25"/>
  <c r="AR25"/>
  <c r="L26"/>
  <c r="AB26"/>
  <c r="AR26"/>
  <c r="L27"/>
  <c r="AB27"/>
  <c r="AR27"/>
  <c r="L28"/>
  <c r="AB28"/>
  <c r="AR28"/>
  <c r="K16"/>
  <c r="BG16"/>
  <c r="AA17"/>
  <c r="AQ17"/>
  <c r="BG17"/>
  <c r="K18"/>
  <c r="AA18"/>
  <c r="AQ18"/>
  <c r="BG18"/>
  <c r="K19"/>
  <c r="AA19"/>
  <c r="AQ19"/>
  <c r="BG19"/>
  <c r="K20"/>
  <c r="AA20"/>
  <c r="AQ20"/>
  <c r="BG20"/>
  <c r="AA21"/>
  <c r="AQ21"/>
  <c r="BG21"/>
  <c r="K22"/>
  <c r="AA22"/>
  <c r="AQ22"/>
  <c r="BG22"/>
  <c r="K23"/>
  <c r="AA23"/>
  <c r="AQ23"/>
  <c r="BG23"/>
  <c r="K24"/>
  <c r="AA24"/>
  <c r="AQ24"/>
  <c r="BG24"/>
  <c r="AA25"/>
  <c r="AQ25"/>
  <c r="BG25"/>
  <c r="K26"/>
  <c r="AA26"/>
  <c r="AQ26"/>
  <c r="BG26"/>
  <c r="K27"/>
  <c r="AA27"/>
  <c r="BG27"/>
  <c r="K28"/>
  <c r="AQ28"/>
  <c r="BG28"/>
  <c r="J16"/>
  <c r="AP16"/>
  <c r="BF16"/>
  <c r="Z17"/>
  <c r="AP17"/>
  <c r="BF17"/>
  <c r="J18"/>
  <c r="Z18"/>
  <c r="AP18"/>
  <c r="J19"/>
  <c r="Z19"/>
  <c r="AP19"/>
  <c r="BF19"/>
  <c r="J20"/>
  <c r="Z20"/>
  <c r="BF20"/>
  <c r="Z21"/>
  <c r="AP21"/>
  <c r="BF21"/>
  <c r="J22"/>
  <c r="Z22"/>
  <c r="AP22"/>
  <c r="BF22"/>
  <c r="J23"/>
  <c r="Z23"/>
  <c r="BF23"/>
  <c r="J24"/>
  <c r="AP24"/>
  <c r="BF24"/>
  <c r="J25"/>
  <c r="Z25"/>
  <c r="AP25"/>
  <c r="BF25"/>
  <c r="J26"/>
  <c r="Z26"/>
  <c r="AP26"/>
  <c r="BF26"/>
  <c r="J27"/>
  <c r="Z27"/>
  <c r="BF27"/>
  <c r="J28"/>
  <c r="Z28"/>
  <c r="AP28"/>
  <c r="BF28"/>
  <c r="M16"/>
  <c r="AS16"/>
  <c r="BI16"/>
  <c r="M17"/>
  <c r="AC17"/>
  <c r="AS17"/>
  <c r="BI17"/>
  <c r="M18"/>
  <c r="AC18"/>
  <c r="AS18"/>
  <c r="M19"/>
  <c r="AC19"/>
  <c r="M20"/>
  <c r="AS20"/>
  <c r="M21"/>
  <c r="AC21"/>
  <c r="AS21"/>
  <c r="M22"/>
  <c r="AC22"/>
  <c r="AS22"/>
  <c r="M23"/>
  <c r="AC23"/>
  <c r="M24"/>
  <c r="AS24"/>
  <c r="AC25"/>
  <c r="AS25"/>
  <c r="M26"/>
  <c r="AC26"/>
  <c r="AS26"/>
  <c r="M27"/>
  <c r="AC27"/>
  <c r="M28"/>
  <c r="AS28"/>
  <c r="M29"/>
  <c r="AC29"/>
  <c r="AS29"/>
  <c r="M30"/>
  <c r="AC30"/>
  <c r="AS30"/>
  <c r="M31"/>
  <c r="AC31"/>
  <c r="AS31"/>
  <c r="M32"/>
  <c r="AS32"/>
  <c r="AC33"/>
  <c r="AS33"/>
  <c r="M34"/>
  <c r="AC34"/>
  <c r="AS34"/>
  <c r="M35"/>
  <c r="AC35"/>
  <c r="AS35"/>
  <c r="M36"/>
  <c r="AC36"/>
  <c r="M37"/>
  <c r="AC37"/>
  <c r="AS37"/>
  <c r="M38"/>
  <c r="AC38"/>
  <c r="AS38"/>
  <c r="M39"/>
  <c r="AC39"/>
  <c r="M40"/>
  <c r="AS40"/>
  <c r="AC41"/>
  <c r="AS41"/>
  <c r="M42"/>
  <c r="AC42"/>
  <c r="AS42"/>
  <c r="M43"/>
  <c r="AC43"/>
  <c r="AS43"/>
  <c r="M44"/>
  <c r="AS44"/>
  <c r="AC45"/>
  <c r="AS45"/>
  <c r="M46"/>
  <c r="AC46"/>
  <c r="AS46"/>
  <c r="M47"/>
  <c r="AC47"/>
  <c r="M48"/>
  <c r="AC48"/>
  <c r="AS48"/>
  <c r="AC49"/>
  <c r="AS49"/>
  <c r="M50"/>
  <c r="AC50"/>
  <c r="AS50"/>
  <c r="M51"/>
  <c r="AC51"/>
  <c r="AS51"/>
  <c r="M52"/>
  <c r="AS52"/>
  <c r="M53"/>
  <c r="AC53"/>
  <c r="AS53"/>
  <c r="M54"/>
  <c r="AC54"/>
  <c r="AR29"/>
  <c r="L30"/>
  <c r="AB30"/>
  <c r="AR30"/>
  <c r="L31"/>
  <c r="AB31"/>
  <c r="L32"/>
  <c r="AB32"/>
  <c r="AR32"/>
  <c r="AB33"/>
  <c r="AR33"/>
  <c r="L34"/>
  <c r="AB34"/>
  <c r="AR34"/>
  <c r="L35"/>
  <c r="AB35"/>
  <c r="L36"/>
  <c r="AR36"/>
  <c r="L37"/>
  <c r="AB37"/>
  <c r="AR37"/>
  <c r="L38"/>
  <c r="AB38"/>
  <c r="AR38"/>
  <c r="L39"/>
  <c r="AB39"/>
  <c r="AR39"/>
  <c r="L40"/>
  <c r="AR40"/>
  <c r="L41"/>
  <c r="AB41"/>
  <c r="AR41"/>
  <c r="L42"/>
  <c r="AB42"/>
  <c r="AR42"/>
  <c r="L43"/>
  <c r="AB43"/>
  <c r="L44"/>
  <c r="AR44"/>
  <c r="AB45"/>
  <c r="AR45"/>
  <c r="L46"/>
  <c r="AB46"/>
  <c r="AR46"/>
  <c r="L47"/>
  <c r="AB47"/>
  <c r="AR47"/>
  <c r="L48"/>
  <c r="L49"/>
  <c r="AB49"/>
  <c r="AR49"/>
  <c r="L50"/>
  <c r="AB50"/>
  <c r="AR50"/>
  <c r="L51"/>
  <c r="AB51"/>
  <c r="AR51"/>
  <c r="L52"/>
  <c r="AR52"/>
  <c r="K29"/>
  <c r="AA29"/>
  <c r="AQ29"/>
  <c r="K30"/>
  <c r="AA30"/>
  <c r="AQ30"/>
  <c r="BG30"/>
  <c r="K31"/>
  <c r="AA31"/>
  <c r="AQ31"/>
  <c r="BG31"/>
  <c r="AA32"/>
  <c r="AQ32"/>
  <c r="BG32"/>
  <c r="K33"/>
  <c r="AA33"/>
  <c r="AQ33"/>
  <c r="K34"/>
  <c r="AA34"/>
  <c r="AQ34"/>
  <c r="BG34"/>
  <c r="K35"/>
  <c r="AA35"/>
  <c r="AQ35"/>
  <c r="BG35"/>
  <c r="AA36"/>
  <c r="AQ36"/>
  <c r="BG36"/>
  <c r="K37"/>
  <c r="AA37"/>
  <c r="AQ37"/>
  <c r="K38"/>
  <c r="AA38"/>
  <c r="AQ38"/>
  <c r="BG38"/>
  <c r="K39"/>
  <c r="AA39"/>
  <c r="AQ39"/>
  <c r="BG39"/>
  <c r="K40"/>
  <c r="AA40"/>
  <c r="AQ40"/>
  <c r="BG40"/>
  <c r="AA41"/>
  <c r="AQ41"/>
  <c r="BG41"/>
  <c r="K42"/>
  <c r="AA42"/>
  <c r="BG42"/>
  <c r="K43"/>
  <c r="AQ43"/>
  <c r="BG43"/>
  <c r="K44"/>
  <c r="AA44"/>
  <c r="AQ44"/>
  <c r="BG44"/>
  <c r="K45"/>
  <c r="AA45"/>
  <c r="AQ45"/>
  <c r="BG45"/>
  <c r="K46"/>
  <c r="AA46"/>
  <c r="BG46"/>
  <c r="K47"/>
  <c r="AA47"/>
  <c r="AQ47"/>
  <c r="BG47"/>
  <c r="K48"/>
  <c r="AA48"/>
  <c r="AQ48"/>
  <c r="BG48"/>
  <c r="AA49"/>
  <c r="AQ49"/>
  <c r="K50"/>
  <c r="AA50"/>
  <c r="BG50"/>
  <c r="K51"/>
  <c r="AA51"/>
  <c r="AQ51"/>
  <c r="BG51"/>
  <c r="K52"/>
  <c r="AA52"/>
  <c r="AQ52"/>
  <c r="BG52"/>
  <c r="J29"/>
  <c r="Z29"/>
  <c r="BF29"/>
  <c r="J30"/>
  <c r="AP30"/>
  <c r="BF30"/>
  <c r="J31"/>
  <c r="Z31"/>
  <c r="AP31"/>
  <c r="BF31"/>
  <c r="J32"/>
  <c r="Z32"/>
  <c r="AP32"/>
  <c r="J33"/>
  <c r="Z33"/>
  <c r="BF33"/>
  <c r="J34"/>
  <c r="Z34"/>
  <c r="AP34"/>
  <c r="BF34"/>
  <c r="Z35"/>
  <c r="AP35"/>
  <c r="BF35"/>
  <c r="J36"/>
  <c r="Z36"/>
  <c r="AP36"/>
  <c r="J37"/>
  <c r="Z37"/>
  <c r="BF37"/>
  <c r="J38"/>
  <c r="AP38"/>
  <c r="BF38"/>
  <c r="J39"/>
  <c r="Z39"/>
  <c r="AP39"/>
  <c r="BF39"/>
  <c r="J40"/>
  <c r="Z40"/>
  <c r="AP40"/>
  <c r="J41"/>
  <c r="Z41"/>
  <c r="AP41"/>
  <c r="BF41"/>
  <c r="J42"/>
  <c r="Z42"/>
  <c r="AP42"/>
  <c r="BF42"/>
  <c r="J43"/>
  <c r="Z43"/>
  <c r="AP43"/>
  <c r="BF43"/>
  <c r="J44"/>
  <c r="Z44"/>
  <c r="AP44"/>
  <c r="J45"/>
  <c r="Z45"/>
  <c r="AP45"/>
  <c r="BF45"/>
  <c r="J46"/>
  <c r="AP46"/>
  <c r="BF46"/>
  <c r="J47"/>
  <c r="Z47"/>
  <c r="AP47"/>
  <c r="BF47"/>
  <c r="J48"/>
  <c r="Z48"/>
  <c r="AP48"/>
  <c r="J49"/>
  <c r="Z49"/>
  <c r="BF49"/>
  <c r="J50"/>
  <c r="Z50"/>
  <c r="AP50"/>
  <c r="BF50"/>
  <c r="J51"/>
  <c r="Z51"/>
  <c r="AP51"/>
  <c r="BF51"/>
  <c r="J52"/>
  <c r="Z52"/>
  <c r="AP52"/>
  <c r="J53"/>
  <c r="Z53"/>
  <c r="AP53"/>
  <c r="BF53"/>
  <c r="J54"/>
  <c r="Z54"/>
  <c r="X53"/>
  <c r="BD53"/>
  <c r="H54"/>
  <c r="E55"/>
  <c r="AK55"/>
  <c r="BA55"/>
  <c r="U56"/>
  <c r="AK56"/>
  <c r="BA56"/>
  <c r="E57"/>
  <c r="U57"/>
  <c r="AK57"/>
  <c r="E58"/>
  <c r="U58"/>
  <c r="AK58"/>
  <c r="BA58"/>
  <c r="E59"/>
  <c r="AK59"/>
  <c r="BA59"/>
  <c r="E60"/>
  <c r="U60"/>
  <c r="AK60"/>
  <c r="BA60"/>
  <c r="E61"/>
  <c r="U61"/>
  <c r="AK61"/>
  <c r="BA61"/>
  <c r="E62"/>
  <c r="U62"/>
  <c r="BA62"/>
  <c r="E63"/>
  <c r="U63"/>
  <c r="AK63"/>
  <c r="BA63"/>
  <c r="U64"/>
  <c r="AK64"/>
  <c r="BA64"/>
  <c r="E65"/>
  <c r="U65"/>
  <c r="AK65"/>
  <c r="BA65"/>
  <c r="E66"/>
  <c r="U66"/>
  <c r="AK66"/>
  <c r="BA66"/>
  <c r="E67"/>
  <c r="U67"/>
  <c r="AK67"/>
  <c r="BA67"/>
  <c r="E68"/>
  <c r="U68"/>
  <c r="AK68"/>
  <c r="BA68"/>
  <c r="E69"/>
  <c r="U69"/>
  <c r="AK69"/>
  <c r="BA69"/>
  <c r="E70"/>
  <c r="U70"/>
  <c r="BA70"/>
  <c r="E71"/>
  <c r="U71"/>
  <c r="AK71"/>
  <c r="BA71"/>
  <c r="E72"/>
  <c r="U72"/>
  <c r="AK72"/>
  <c r="BA72"/>
  <c r="E73"/>
  <c r="U73"/>
  <c r="AK73"/>
  <c r="E74"/>
  <c r="U74"/>
  <c r="BA74"/>
  <c r="G53"/>
  <c r="AM53"/>
  <c r="W54"/>
  <c r="AR54"/>
  <c r="L55"/>
  <c r="AB55"/>
  <c r="L56"/>
  <c r="AR56"/>
  <c r="L57"/>
  <c r="AB57"/>
  <c r="AR57"/>
  <c r="L58"/>
  <c r="AB58"/>
  <c r="AR58"/>
  <c r="L59"/>
  <c r="AB59"/>
  <c r="L60"/>
  <c r="AB60"/>
  <c r="AR60"/>
  <c r="AB61"/>
  <c r="AR61"/>
  <c r="L62"/>
  <c r="AB62"/>
  <c r="AR62"/>
  <c r="L63"/>
  <c r="AB63"/>
  <c r="L64"/>
  <c r="L65"/>
  <c r="AB65"/>
  <c r="AR65"/>
  <c r="L66"/>
  <c r="AB66"/>
  <c r="AR66"/>
  <c r="L67"/>
  <c r="AB67"/>
  <c r="AR67"/>
  <c r="L68"/>
  <c r="AB68"/>
  <c r="AR68"/>
  <c r="AB69"/>
  <c r="AR69"/>
  <c r="L70"/>
  <c r="AB70"/>
  <c r="AR70"/>
  <c r="L71"/>
  <c r="AB71"/>
  <c r="AR71"/>
  <c r="L72"/>
  <c r="AB72"/>
  <c r="AR72"/>
  <c r="AB73"/>
  <c r="AR73"/>
  <c r="L74"/>
  <c r="AB74"/>
  <c r="AR74"/>
  <c r="H16"/>
  <c r="X16"/>
  <c r="AN16"/>
  <c r="BD16"/>
  <c r="X17"/>
  <c r="AN17"/>
  <c r="BD17"/>
  <c r="H18"/>
  <c r="X18"/>
  <c r="AN18"/>
  <c r="BD18"/>
  <c r="H19"/>
  <c r="X19"/>
  <c r="BD19"/>
  <c r="H20"/>
  <c r="AN20"/>
  <c r="BD20"/>
  <c r="X21"/>
  <c r="AN21"/>
  <c r="BD21"/>
  <c r="H22"/>
  <c r="X22"/>
  <c r="AN22"/>
  <c r="H23"/>
  <c r="X23"/>
  <c r="BD23"/>
  <c r="H24"/>
  <c r="BD24"/>
  <c r="H25"/>
  <c r="X25"/>
  <c r="AN25"/>
  <c r="BD25"/>
  <c r="H26"/>
  <c r="X26"/>
  <c r="AN26"/>
  <c r="BD26"/>
  <c r="H27"/>
  <c r="X27"/>
  <c r="BD27"/>
  <c r="H28"/>
  <c r="AN28"/>
  <c r="BD28"/>
  <c r="G16"/>
  <c r="AM16"/>
  <c r="BC16"/>
  <c r="G17"/>
  <c r="W17"/>
  <c r="AM17"/>
  <c r="BC17"/>
  <c r="G18"/>
  <c r="W18"/>
  <c r="AM18"/>
  <c r="G19"/>
  <c r="W19"/>
  <c r="BC19"/>
  <c r="G20"/>
  <c r="W20"/>
  <c r="AM20"/>
  <c r="BC20"/>
  <c r="G21"/>
  <c r="W21"/>
  <c r="AM21"/>
  <c r="BC21"/>
  <c r="G22"/>
  <c r="W22"/>
  <c r="AM22"/>
  <c r="BC22"/>
  <c r="G23"/>
  <c r="W23"/>
  <c r="AM23"/>
  <c r="BC23"/>
  <c r="G24"/>
  <c r="AM24"/>
  <c r="BC24"/>
  <c r="G25"/>
  <c r="W25"/>
  <c r="AM25"/>
  <c r="BC25"/>
  <c r="G26"/>
  <c r="W26"/>
  <c r="AM26"/>
  <c r="BC26"/>
  <c r="G27"/>
  <c r="W27"/>
  <c r="AM27"/>
  <c r="BC27"/>
  <c r="G28"/>
  <c r="AM28"/>
  <c r="BC28"/>
  <c r="F16"/>
  <c r="V16"/>
  <c r="AL16"/>
  <c r="BB16"/>
  <c r="F17"/>
  <c r="V17"/>
  <c r="AL17"/>
  <c r="BB17"/>
  <c r="F18"/>
  <c r="V18"/>
  <c r="AL18"/>
  <c r="F19"/>
  <c r="V19"/>
  <c r="BB19"/>
  <c r="F20"/>
  <c r="V20"/>
  <c r="BB20"/>
  <c r="F21"/>
  <c r="V21"/>
  <c r="AL21"/>
  <c r="BB21"/>
  <c r="V22"/>
  <c r="AL22"/>
  <c r="F23"/>
  <c r="V23"/>
  <c r="BB23"/>
  <c r="F24"/>
  <c r="V24"/>
  <c r="AL24"/>
  <c r="BB24"/>
  <c r="F25"/>
  <c r="V25"/>
  <c r="AL25"/>
  <c r="BB25"/>
  <c r="F26"/>
  <c r="V26"/>
  <c r="AL26"/>
  <c r="F27"/>
  <c r="V27"/>
  <c r="BB27"/>
  <c r="F28"/>
  <c r="V28"/>
  <c r="AL28"/>
  <c r="BB28"/>
  <c r="I16"/>
  <c r="AO16"/>
  <c r="BE16"/>
  <c r="Y17"/>
  <c r="AO17"/>
  <c r="BE17"/>
  <c r="I18"/>
  <c r="Y18"/>
  <c r="AO18"/>
  <c r="I19"/>
  <c r="Y19"/>
  <c r="AO19"/>
  <c r="BE19"/>
  <c r="I20"/>
  <c r="AO20"/>
  <c r="BE20"/>
  <c r="Y21"/>
  <c r="AO21"/>
  <c r="BE21"/>
  <c r="I22"/>
  <c r="Y22"/>
  <c r="AO22"/>
  <c r="I23"/>
  <c r="Y23"/>
  <c r="BE23"/>
  <c r="I24"/>
  <c r="AO24"/>
  <c r="BE24"/>
  <c r="I25"/>
  <c r="Y25"/>
  <c r="AO25"/>
  <c r="BE25"/>
  <c r="I26"/>
  <c r="Y26"/>
  <c r="AO26"/>
  <c r="BE26"/>
  <c r="I27"/>
  <c r="Y27"/>
  <c r="AO27"/>
  <c r="BE27"/>
  <c r="I28"/>
  <c r="Y28"/>
  <c r="AO28"/>
  <c r="BE28"/>
  <c r="Y29"/>
  <c r="AO29"/>
  <c r="BE29"/>
  <c r="Y30"/>
  <c r="AO30"/>
  <c r="I31"/>
  <c r="Y31"/>
  <c r="AO31"/>
  <c r="BE31"/>
  <c r="I32"/>
  <c r="Y32"/>
  <c r="AO32"/>
  <c r="BE32"/>
  <c r="I33"/>
  <c r="Y33"/>
  <c r="AO33"/>
  <c r="BE33"/>
  <c r="Y34"/>
  <c r="AO34"/>
  <c r="I35"/>
  <c r="Y35"/>
  <c r="AO35"/>
  <c r="BE35"/>
  <c r="I36"/>
  <c r="Y36"/>
  <c r="AO36"/>
  <c r="BE36"/>
  <c r="I37"/>
  <c r="Y37"/>
  <c r="AO37"/>
  <c r="BE37"/>
  <c r="I38"/>
  <c r="Y38"/>
  <c r="AO38"/>
  <c r="I39"/>
  <c r="Y39"/>
  <c r="BE39"/>
  <c r="I40"/>
  <c r="AO40"/>
  <c r="BE40"/>
  <c r="Y41"/>
  <c r="AO41"/>
  <c r="BE41"/>
  <c r="I42"/>
  <c r="Y42"/>
  <c r="AO42"/>
  <c r="BE42"/>
  <c r="I43"/>
  <c r="Y43"/>
  <c r="AO43"/>
  <c r="BE43"/>
  <c r="I44"/>
  <c r="Y44"/>
  <c r="AO44"/>
  <c r="BE44"/>
  <c r="Y45"/>
  <c r="AO45"/>
  <c r="BE45"/>
  <c r="I46"/>
  <c r="Y46"/>
  <c r="AO46"/>
  <c r="BE46"/>
  <c r="I47"/>
  <c r="Y47"/>
  <c r="BE47"/>
  <c r="I48"/>
  <c r="Y48"/>
  <c r="AO48"/>
  <c r="BE48"/>
  <c r="Y49"/>
  <c r="AO49"/>
  <c r="BE49"/>
  <c r="I50"/>
  <c r="Y50"/>
  <c r="AO50"/>
  <c r="BE50"/>
  <c r="I51"/>
  <c r="Y51"/>
  <c r="BE51"/>
  <c r="I52"/>
  <c r="Y52"/>
  <c r="AO52"/>
  <c r="BE52"/>
  <c r="I53"/>
  <c r="Y53"/>
  <c r="AO53"/>
  <c r="BE53"/>
  <c r="I54"/>
  <c r="Y54"/>
  <c r="X29"/>
  <c r="AN29"/>
  <c r="BD29"/>
  <c r="H30"/>
  <c r="X30"/>
  <c r="AN30"/>
  <c r="BD30"/>
  <c r="H31"/>
  <c r="X31"/>
  <c r="AN31"/>
  <c r="BD31"/>
  <c r="H32"/>
  <c r="AN32"/>
  <c r="BD32"/>
  <c r="X33"/>
  <c r="AN33"/>
  <c r="BD33"/>
  <c r="H34"/>
  <c r="X34"/>
  <c r="AN34"/>
  <c r="H35"/>
  <c r="X35"/>
  <c r="AN35"/>
  <c r="BD35"/>
  <c r="H36"/>
  <c r="X36"/>
  <c r="AN36"/>
  <c r="BD36"/>
  <c r="H37"/>
  <c r="X37"/>
  <c r="AN37"/>
  <c r="BD37"/>
  <c r="H38"/>
  <c r="X38"/>
  <c r="AN38"/>
  <c r="BD38"/>
  <c r="H39"/>
  <c r="X39"/>
  <c r="BD39"/>
  <c r="H40"/>
  <c r="X40"/>
  <c r="AN40"/>
  <c r="BD40"/>
  <c r="X41"/>
  <c r="AN41"/>
  <c r="BD41"/>
  <c r="X42"/>
  <c r="AN42"/>
  <c r="BD42"/>
  <c r="H43"/>
  <c r="X43"/>
  <c r="BD43"/>
  <c r="H44"/>
  <c r="X44"/>
  <c r="AN44"/>
  <c r="BD44"/>
  <c r="X45"/>
  <c r="AN45"/>
  <c r="BD45"/>
  <c r="H46"/>
  <c r="X46"/>
  <c r="AN46"/>
  <c r="H47"/>
  <c r="X47"/>
  <c r="AN47"/>
  <c r="BD47"/>
  <c r="H48"/>
  <c r="AN48"/>
  <c r="BD48"/>
  <c r="H49"/>
  <c r="X49"/>
  <c r="AN49"/>
  <c r="BD49"/>
  <c r="H50"/>
  <c r="X50"/>
  <c r="AN50"/>
  <c r="H51"/>
  <c r="X51"/>
  <c r="AN51"/>
  <c r="BD51"/>
  <c r="H52"/>
  <c r="X52"/>
  <c r="AN52"/>
  <c r="BD52"/>
  <c r="G29"/>
  <c r="W29"/>
  <c r="AM29"/>
  <c r="G30"/>
  <c r="W30"/>
  <c r="AM30"/>
  <c r="BC30"/>
  <c r="G31"/>
  <c r="AM31"/>
  <c r="BC31"/>
  <c r="G32"/>
  <c r="W32"/>
  <c r="AM32"/>
  <c r="BC32"/>
  <c r="G33"/>
  <c r="W33"/>
  <c r="AM33"/>
  <c r="BC33"/>
  <c r="G34"/>
  <c r="W34"/>
  <c r="AM34"/>
  <c r="BC34"/>
  <c r="G35"/>
  <c r="AM35"/>
  <c r="BC35"/>
  <c r="G36"/>
  <c r="W36"/>
  <c r="AM36"/>
  <c r="BC36"/>
  <c r="G37"/>
  <c r="W37"/>
  <c r="AM37"/>
  <c r="BC37"/>
  <c r="G38"/>
  <c r="W38"/>
  <c r="BC38"/>
  <c r="G39"/>
  <c r="AM39"/>
  <c r="BC39"/>
  <c r="W40"/>
  <c r="AM40"/>
  <c r="BC40"/>
  <c r="G41"/>
  <c r="W41"/>
  <c r="AM41"/>
  <c r="BC41"/>
  <c r="G42"/>
  <c r="W42"/>
  <c r="BC42"/>
  <c r="G43"/>
  <c r="AM43"/>
  <c r="BC43"/>
  <c r="W44"/>
  <c r="AM44"/>
  <c r="BC44"/>
  <c r="G45"/>
  <c r="W45"/>
  <c r="AM45"/>
  <c r="G46"/>
  <c r="W46"/>
  <c r="BC46"/>
  <c r="G47"/>
  <c r="W47"/>
  <c r="AM47"/>
  <c r="BC47"/>
  <c r="W48"/>
  <c r="AM48"/>
  <c r="BC48"/>
  <c r="G49"/>
  <c r="W49"/>
  <c r="AM49"/>
  <c r="G50"/>
  <c r="W50"/>
  <c r="BC50"/>
  <c r="G51"/>
  <c r="AM51"/>
  <c r="BC51"/>
  <c r="W52"/>
  <c r="AM52"/>
  <c r="BC52"/>
  <c r="F29"/>
  <c r="V29"/>
  <c r="AL29"/>
  <c r="BB29"/>
  <c r="F30"/>
  <c r="V30"/>
  <c r="AL30"/>
  <c r="BB30"/>
  <c r="V31"/>
  <c r="AL31"/>
  <c r="BB31"/>
  <c r="F32"/>
  <c r="V32"/>
  <c r="AL32"/>
  <c r="BB32"/>
  <c r="F33"/>
  <c r="V33"/>
  <c r="BB33"/>
  <c r="F34"/>
  <c r="AL34"/>
  <c r="BB34"/>
  <c r="F35"/>
  <c r="V35"/>
  <c r="AL35"/>
  <c r="BB35"/>
  <c r="F36"/>
  <c r="V36"/>
  <c r="AL36"/>
  <c r="BB36"/>
  <c r="F37"/>
  <c r="V37"/>
  <c r="AL37"/>
  <c r="BB37"/>
  <c r="F38"/>
  <c r="V38"/>
  <c r="AL38"/>
  <c r="BB38"/>
  <c r="F39"/>
  <c r="V39"/>
  <c r="AL39"/>
  <c r="BB39"/>
  <c r="F40"/>
  <c r="V40"/>
  <c r="AL40"/>
  <c r="F41"/>
  <c r="V41"/>
  <c r="AL41"/>
  <c r="BB41"/>
  <c r="F42"/>
  <c r="V42"/>
  <c r="AL42"/>
  <c r="BB42"/>
  <c r="F43"/>
  <c r="V43"/>
  <c r="AL43"/>
  <c r="BB43"/>
  <c r="F44"/>
  <c r="V44"/>
  <c r="AL44"/>
  <c r="BB44"/>
  <c r="F45"/>
  <c r="V45"/>
  <c r="BB45"/>
  <c r="F46"/>
  <c r="AL46"/>
  <c r="BB46"/>
  <c r="F47"/>
  <c r="V47"/>
  <c r="AL47"/>
  <c r="BB47"/>
  <c r="F48"/>
  <c r="V48"/>
  <c r="AL48"/>
  <c r="F49"/>
  <c r="V49"/>
  <c r="BB49"/>
  <c r="F50"/>
  <c r="V50"/>
  <c r="BB50"/>
  <c r="F51"/>
  <c r="V51"/>
  <c r="AL51"/>
  <c r="BB51"/>
  <c r="F52"/>
  <c r="V52"/>
  <c r="AL52"/>
  <c r="BB52"/>
  <c r="F53"/>
  <c r="V53"/>
  <c r="AL53"/>
  <c r="BB53"/>
  <c r="F54"/>
  <c r="P53"/>
  <c r="AV53"/>
  <c r="AW54"/>
  <c r="Q55"/>
  <c r="AG55"/>
  <c r="AW55"/>
  <c r="Q56"/>
  <c r="AG56"/>
  <c r="AW56"/>
  <c r="Q57"/>
  <c r="AG57"/>
  <c r="AW57"/>
  <c r="Q58"/>
  <c r="Q59"/>
  <c r="AG59"/>
  <c r="AW59"/>
  <c r="Q60"/>
  <c r="AG60"/>
  <c r="AW60"/>
  <c r="Q61"/>
  <c r="AG61"/>
  <c r="AW61"/>
  <c r="Q62"/>
  <c r="AG62"/>
  <c r="AW62"/>
  <c r="AG63"/>
  <c r="AW63"/>
  <c r="Q64"/>
  <c r="AG64"/>
  <c r="AW64"/>
  <c r="Q65"/>
  <c r="AG65"/>
  <c r="Q66"/>
  <c r="AG66"/>
  <c r="AW66"/>
  <c r="AG67"/>
  <c r="AW67"/>
  <c r="Q68"/>
  <c r="AG68"/>
  <c r="AW68"/>
  <c r="Q69"/>
  <c r="AG69"/>
  <c r="Q70"/>
  <c r="AG70"/>
  <c r="AW70"/>
  <c r="Q71"/>
  <c r="AG71"/>
  <c r="AW71"/>
  <c r="Q72"/>
  <c r="AG72"/>
  <c r="AW72"/>
  <c r="Q73"/>
  <c r="AG73"/>
  <c r="Q74"/>
  <c r="AW74"/>
  <c r="O54"/>
  <c r="AN54"/>
  <c r="BD54"/>
  <c r="H55"/>
  <c r="X55"/>
  <c r="BD55"/>
  <c r="H56"/>
  <c r="X56"/>
  <c r="AN56"/>
  <c r="BD56"/>
  <c r="X57"/>
  <c r="AN57"/>
  <c r="BD57"/>
  <c r="H58"/>
  <c r="X58"/>
  <c r="AN58"/>
  <c r="BD58"/>
  <c r="H59"/>
  <c r="X59"/>
  <c r="AN59"/>
  <c r="BD59"/>
  <c r="H60"/>
  <c r="X60"/>
  <c r="AN60"/>
  <c r="BD60"/>
  <c r="X61"/>
  <c r="AN61"/>
  <c r="BD61"/>
  <c r="H62"/>
  <c r="X62"/>
  <c r="AN62"/>
  <c r="H63"/>
  <c r="X63"/>
  <c r="BD63"/>
  <c r="H64"/>
  <c r="AN64"/>
  <c r="BD64"/>
  <c r="H65"/>
  <c r="X65"/>
  <c r="AN65"/>
  <c r="BD65"/>
  <c r="H66"/>
  <c r="X66"/>
  <c r="AN66"/>
  <c r="H67"/>
  <c r="X67"/>
  <c r="BD67"/>
  <c r="H68"/>
  <c r="X68"/>
  <c r="AN68"/>
  <c r="BD68"/>
  <c r="X69"/>
  <c r="AN69"/>
  <c r="BD69"/>
  <c r="H70"/>
  <c r="X70"/>
  <c r="AN70"/>
  <c r="BD70"/>
  <c r="H71"/>
  <c r="X71"/>
  <c r="AN71"/>
  <c r="BD71"/>
  <c r="H72"/>
  <c r="X72"/>
  <c r="AN72"/>
  <c r="BD72"/>
  <c r="H73"/>
  <c r="X73"/>
  <c r="AN73"/>
  <c r="BD73"/>
  <c r="H74"/>
  <c r="X74"/>
  <c r="AN74"/>
  <c r="D53"/>
  <c r="T54"/>
  <c r="AQ54"/>
  <c r="K55"/>
  <c r="AA55"/>
  <c r="BG55"/>
  <c r="K56"/>
  <c r="AA56"/>
  <c r="AQ56"/>
  <c r="BG56"/>
  <c r="K57"/>
  <c r="AA57"/>
  <c r="AQ57"/>
  <c r="BG57"/>
  <c r="K58"/>
  <c r="AA58"/>
  <c r="AQ58"/>
  <c r="K59"/>
  <c r="AA59"/>
  <c r="BG59"/>
  <c r="K60"/>
  <c r="AQ60"/>
  <c r="BG60"/>
  <c r="K61"/>
  <c r="AA61"/>
  <c r="AQ61"/>
  <c r="BG61"/>
  <c r="K62"/>
  <c r="AA62"/>
  <c r="AQ62"/>
  <c r="BG62"/>
  <c r="K63"/>
  <c r="AA63"/>
  <c r="BG63"/>
  <c r="K64"/>
  <c r="AQ64"/>
  <c r="BG64"/>
  <c r="AA65"/>
  <c r="AQ65"/>
  <c r="BG65"/>
  <c r="K66"/>
  <c r="AA66"/>
  <c r="AQ66"/>
  <c r="BG66"/>
  <c r="AA67"/>
  <c r="BG67"/>
  <c r="K68"/>
  <c r="AA68"/>
  <c r="AQ68"/>
  <c r="BG68"/>
  <c r="AA69"/>
  <c r="AQ69"/>
  <c r="BG69"/>
  <c r="K70"/>
  <c r="AA70"/>
  <c r="AQ70"/>
  <c r="K71"/>
  <c r="AA71"/>
  <c r="AQ71"/>
  <c r="BG71"/>
  <c r="K72"/>
  <c r="AQ72"/>
  <c r="BG72"/>
  <c r="AA73"/>
  <c r="AQ73"/>
  <c r="BG73"/>
  <c r="K74"/>
  <c r="AA74"/>
  <c r="AQ74"/>
  <c r="BG74"/>
  <c r="C53"/>
  <c r="S54"/>
  <c r="AP54"/>
  <c r="J55"/>
  <c r="Z55"/>
  <c r="AP55"/>
  <c r="BF55"/>
  <c r="J56"/>
  <c r="Z56"/>
  <c r="AP56"/>
  <c r="BF56"/>
  <c r="Z57"/>
  <c r="AP57"/>
  <c r="BF57"/>
  <c r="J58"/>
  <c r="Z58"/>
  <c r="AP58"/>
  <c r="J59"/>
  <c r="Z59"/>
  <c r="AP59"/>
  <c r="BF59"/>
  <c r="J60"/>
  <c r="Z60"/>
  <c r="AP60"/>
  <c r="BF60"/>
  <c r="Z61"/>
  <c r="AP61"/>
  <c r="BF61"/>
  <c r="J62"/>
  <c r="Z62"/>
  <c r="AP62"/>
  <c r="J63"/>
  <c r="Z63"/>
  <c r="AP63"/>
  <c r="BF63"/>
  <c r="J64"/>
  <c r="Z64"/>
  <c r="AP64"/>
  <c r="BF64"/>
  <c r="Z65"/>
  <c r="AP65"/>
  <c r="BF65"/>
  <c r="J66"/>
  <c r="Z66"/>
  <c r="AP66"/>
  <c r="J67"/>
  <c r="Z67"/>
  <c r="AP67"/>
  <c r="BF67"/>
  <c r="J68"/>
  <c r="Z68"/>
  <c r="AP68"/>
  <c r="BF68"/>
  <c r="J69"/>
  <c r="Z69"/>
  <c r="AP69"/>
  <c r="BF69"/>
  <c r="J70"/>
  <c r="Z70"/>
  <c r="AP70"/>
  <c r="J71"/>
  <c r="Z71"/>
  <c r="BF71"/>
  <c r="J72"/>
  <c r="Z72"/>
  <c r="AP72"/>
  <c r="BF72"/>
  <c r="J73"/>
  <c r="Z73"/>
  <c r="AP73"/>
  <c r="BF73"/>
  <c r="J74"/>
  <c r="Z74"/>
  <c r="AP74"/>
  <c r="L54"/>
  <c r="AM54"/>
  <c r="BC54"/>
  <c r="G55"/>
  <c r="W55"/>
  <c r="AM55"/>
  <c r="BC55"/>
  <c r="G56"/>
  <c r="W56"/>
  <c r="AM56"/>
  <c r="BC56"/>
  <c r="G57"/>
  <c r="W57"/>
  <c r="AM57"/>
  <c r="BC57"/>
  <c r="G58"/>
  <c r="W58"/>
  <c r="AM58"/>
  <c r="G59"/>
  <c r="W59"/>
  <c r="BC59"/>
  <c r="G60"/>
  <c r="W60"/>
  <c r="AM60"/>
  <c r="BC60"/>
  <c r="W61"/>
  <c r="AM61"/>
  <c r="BC61"/>
  <c r="G62"/>
  <c r="W62"/>
  <c r="AM62"/>
  <c r="BC62"/>
  <c r="G63"/>
  <c r="W63"/>
  <c r="AM63"/>
  <c r="BC63"/>
  <c r="G64"/>
  <c r="W64"/>
  <c r="AM64"/>
  <c r="BC64"/>
  <c r="G65"/>
  <c r="W65"/>
  <c r="AM65"/>
  <c r="BC65"/>
  <c r="G66"/>
  <c r="W66"/>
  <c r="AM66"/>
  <c r="BC66"/>
  <c r="G67"/>
  <c r="W67"/>
  <c r="BC67"/>
  <c r="G68"/>
  <c r="W68"/>
  <c r="AM68"/>
  <c r="BC68"/>
  <c r="W69"/>
  <c r="AM69"/>
  <c r="BC69"/>
  <c r="G70"/>
  <c r="W70"/>
  <c r="AM70"/>
  <c r="BC70"/>
  <c r="G71"/>
  <c r="W71"/>
  <c r="BC71"/>
  <c r="G72"/>
  <c r="W72"/>
  <c r="AM72"/>
  <c r="BC72"/>
  <c r="W73"/>
  <c r="AM73"/>
  <c r="BC73"/>
  <c r="G74"/>
  <c r="W74"/>
  <c r="AM74"/>
  <c r="BG53"/>
  <c r="K54"/>
  <c r="AL54"/>
  <c r="F55"/>
  <c r="V55"/>
  <c r="BB55"/>
  <c r="F56"/>
  <c r="AL56"/>
  <c r="BB56"/>
  <c r="F57"/>
  <c r="V57"/>
  <c r="AL57"/>
  <c r="BB57"/>
  <c r="V58"/>
  <c r="AL58"/>
  <c r="BB58"/>
  <c r="F59"/>
  <c r="V59"/>
  <c r="BB59"/>
  <c r="F60"/>
  <c r="AL60"/>
  <c r="BB60"/>
  <c r="F61"/>
  <c r="V61"/>
  <c r="AL61"/>
  <c r="BB61"/>
  <c r="F62"/>
  <c r="V62"/>
  <c r="AL62"/>
  <c r="BB62"/>
  <c r="F63"/>
  <c r="V63"/>
  <c r="BB63"/>
  <c r="F64"/>
  <c r="AL64"/>
  <c r="BB64"/>
  <c r="F65"/>
  <c r="V65"/>
  <c r="AL65"/>
  <c r="BB65"/>
  <c r="F66"/>
  <c r="V66"/>
  <c r="AL66"/>
  <c r="BB66"/>
  <c r="F67"/>
  <c r="V67"/>
  <c r="BB67"/>
  <c r="F68"/>
  <c r="AL68"/>
  <c r="BB68"/>
  <c r="V69"/>
  <c r="AL69"/>
  <c r="BB69"/>
  <c r="F70"/>
  <c r="V70"/>
  <c r="AL70"/>
  <c r="F71"/>
  <c r="V71"/>
  <c r="AL71"/>
  <c r="BB71"/>
  <c r="F72"/>
  <c r="AL72"/>
  <c r="BB72"/>
  <c r="F73"/>
  <c r="V73"/>
  <c r="AL73"/>
  <c r="BB73"/>
  <c r="F74"/>
  <c r="V74"/>
  <c r="AL74"/>
  <c r="F83" i="30"/>
  <c r="F84"/>
  <c r="F85"/>
  <c r="F86"/>
  <c r="F87"/>
  <c r="F88"/>
  <c r="F89"/>
  <c r="F90"/>
  <c r="F91"/>
  <c r="F92"/>
  <c r="F93"/>
  <c r="F94"/>
  <c r="F95"/>
  <c r="F96"/>
  <c r="F97"/>
  <c r="F98"/>
  <c r="F99"/>
  <c r="F100"/>
  <c r="F101"/>
  <c r="F102"/>
  <c r="F103"/>
  <c r="F104"/>
  <c r="F105"/>
  <c r="AZ53" i="77"/>
  <c r="D54"/>
  <c r="AI54"/>
  <c r="C55"/>
  <c r="S55"/>
  <c r="AY55"/>
  <c r="C56"/>
  <c r="AI56"/>
  <c r="AY56"/>
  <c r="S57"/>
  <c r="AI57"/>
  <c r="AY57"/>
  <c r="C58"/>
  <c r="S58"/>
  <c r="AI58"/>
  <c r="AY58"/>
  <c r="C59"/>
  <c r="S59"/>
  <c r="AI59"/>
  <c r="AY59"/>
  <c r="C60"/>
  <c r="AI60"/>
  <c r="AY60"/>
  <c r="S61"/>
  <c r="AI61"/>
  <c r="AY61"/>
  <c r="C62"/>
  <c r="S62"/>
  <c r="AI62"/>
  <c r="C63"/>
  <c r="S63"/>
  <c r="AY63"/>
  <c r="C64"/>
  <c r="AI64"/>
  <c r="AY64"/>
  <c r="C65"/>
  <c r="S65"/>
  <c r="AI65"/>
  <c r="AY65"/>
  <c r="C66"/>
  <c r="S66"/>
  <c r="AI66"/>
  <c r="AY66"/>
  <c r="C67"/>
  <c r="S67"/>
  <c r="AY67"/>
  <c r="C68"/>
  <c r="AI68"/>
  <c r="AY68"/>
  <c r="C69"/>
  <c r="S69"/>
  <c r="AI69"/>
  <c r="AY69"/>
  <c r="C70"/>
  <c r="S70"/>
  <c r="AI70"/>
  <c r="AY70"/>
  <c r="C71"/>
  <c r="S71"/>
  <c r="AY71"/>
  <c r="C72"/>
  <c r="AI72"/>
  <c r="AY72"/>
  <c r="C73"/>
  <c r="S73"/>
  <c r="AI73"/>
  <c r="AY73"/>
  <c r="C74"/>
  <c r="S74"/>
  <c r="AI74"/>
  <c r="AY74"/>
  <c r="C75"/>
  <c r="S53"/>
  <c r="AY53"/>
  <c r="C54"/>
  <c r="AH54"/>
  <c r="AX54"/>
  <c r="B55"/>
  <c r="R55"/>
  <c r="AH55"/>
  <c r="AX55"/>
  <c r="B56"/>
  <c r="R56"/>
  <c r="AH56"/>
  <c r="AX56"/>
  <c r="R57"/>
  <c r="AH57"/>
  <c r="AX57"/>
  <c r="B58"/>
  <c r="R58"/>
  <c r="AH58"/>
  <c r="AX58"/>
  <c r="B59"/>
  <c r="R59"/>
  <c r="AX59"/>
  <c r="B60"/>
  <c r="AH60"/>
  <c r="AX60"/>
  <c r="B61"/>
  <c r="R61"/>
  <c r="AH61"/>
  <c r="AX61"/>
  <c r="B62"/>
  <c r="R62"/>
  <c r="AH62"/>
  <c r="B63"/>
  <c r="R63"/>
  <c r="AH63"/>
  <c r="AX63"/>
  <c r="B64"/>
  <c r="R64"/>
  <c r="AH64"/>
  <c r="AX64"/>
  <c r="B65"/>
  <c r="R65"/>
  <c r="AH65"/>
  <c r="AX65"/>
  <c r="B66"/>
  <c r="R66"/>
  <c r="AH66"/>
  <c r="AX66"/>
  <c r="B67"/>
  <c r="R67"/>
  <c r="AH67"/>
  <c r="AX67"/>
  <c r="B68"/>
  <c r="R68"/>
  <c r="AH68"/>
  <c r="AX68"/>
  <c r="B69"/>
  <c r="R69"/>
  <c r="AH69"/>
  <c r="AX69"/>
  <c r="B70"/>
  <c r="R70"/>
  <c r="AH70"/>
  <c r="B71"/>
  <c r="R71"/>
  <c r="AX71"/>
  <c r="B72"/>
  <c r="AH72"/>
  <c r="AX72"/>
  <c r="B73"/>
  <c r="R73"/>
  <c r="AH73"/>
  <c r="AX73"/>
  <c r="B74"/>
  <c r="R74"/>
  <c r="AH74"/>
  <c r="AX74"/>
  <c r="B75"/>
  <c r="B76"/>
  <c r="F79" i="30"/>
  <c r="F81"/>
  <c r="F82"/>
  <c r="L53" i="77"/>
  <c r="AR53"/>
  <c r="AB54"/>
  <c r="AU54"/>
  <c r="O55"/>
  <c r="AU55"/>
  <c r="AE56"/>
  <c r="AU56"/>
  <c r="O57"/>
  <c r="AE57"/>
  <c r="AU57"/>
  <c r="O58"/>
  <c r="AE58"/>
  <c r="AU58"/>
  <c r="O59"/>
  <c r="AU59"/>
  <c r="AE60"/>
  <c r="AU60"/>
  <c r="O61"/>
  <c r="AE61"/>
  <c r="AU61"/>
  <c r="O62"/>
  <c r="AE62"/>
  <c r="AU62"/>
  <c r="O63"/>
  <c r="AE63"/>
  <c r="AU63"/>
  <c r="O64"/>
  <c r="AE64"/>
  <c r="AU64"/>
  <c r="O65"/>
  <c r="AE65"/>
  <c r="AU65"/>
  <c r="O66"/>
  <c r="AE66"/>
  <c r="O67"/>
  <c r="AE67"/>
  <c r="AU67"/>
  <c r="AE68"/>
  <c r="AU68"/>
  <c r="O69"/>
  <c r="AE69"/>
  <c r="AU69"/>
  <c r="O70"/>
  <c r="AE70"/>
  <c r="AU70"/>
  <c r="O71"/>
  <c r="AU71"/>
  <c r="AE72"/>
  <c r="AU72"/>
  <c r="O73"/>
  <c r="AE73"/>
  <c r="AU73"/>
  <c r="O74"/>
  <c r="AE74"/>
  <c r="AU74"/>
  <c r="K53"/>
  <c r="AQ53"/>
  <c r="AA54"/>
  <c r="AT54"/>
  <c r="N55"/>
  <c r="AT55"/>
  <c r="N56"/>
  <c r="AD56"/>
  <c r="AT56"/>
  <c r="N57"/>
  <c r="AD57"/>
  <c r="AT57"/>
  <c r="N58"/>
  <c r="AD58"/>
  <c r="AT58"/>
  <c r="N59"/>
  <c r="AD59"/>
  <c r="AT59"/>
  <c r="N60"/>
  <c r="AD60"/>
  <c r="AT60"/>
  <c r="N61"/>
  <c r="AD61"/>
  <c r="AT61"/>
  <c r="N62"/>
  <c r="AD62"/>
  <c r="AT62"/>
  <c r="N63"/>
  <c r="AD63"/>
  <c r="AT63"/>
  <c r="N64"/>
  <c r="AD64"/>
  <c r="AT64"/>
  <c r="N65"/>
  <c r="AD65"/>
  <c r="AT65"/>
  <c r="N66"/>
  <c r="AD66"/>
  <c r="AT66"/>
  <c r="N67"/>
  <c r="AD67"/>
  <c r="AT67"/>
  <c r="N68"/>
  <c r="AD68"/>
  <c r="AT68"/>
  <c r="N69"/>
  <c r="AD69"/>
  <c r="AT69"/>
  <c r="N70"/>
  <c r="AD70"/>
  <c r="AT70"/>
  <c r="N71"/>
  <c r="AD71"/>
  <c r="AT71"/>
  <c r="N72"/>
  <c r="AD72"/>
  <c r="AT72"/>
  <c r="N73"/>
  <c r="AD73"/>
  <c r="AT73"/>
  <c r="N74"/>
  <c r="AD74"/>
  <c r="IQ21" i="63"/>
  <c r="IS21" i="59"/>
  <c r="IS22" s="1"/>
  <c r="IS23" s="1"/>
  <c r="B9" i="53"/>
  <c r="O79" i="63"/>
  <c r="O80" s="1"/>
  <c r="O81" s="1"/>
  <c r="O82" s="1"/>
  <c r="O83" s="1"/>
  <c r="O84" s="1"/>
  <c r="O85" s="1"/>
  <c r="O86" s="1"/>
  <c r="O87" s="1"/>
  <c r="O88" s="1"/>
  <c r="O89" s="1"/>
  <c r="O90" s="1"/>
  <c r="O91" s="1"/>
  <c r="O92" s="1"/>
  <c r="O93" s="1"/>
  <c r="O94" s="1"/>
  <c r="O95" s="1"/>
  <c r="O96" s="1"/>
  <c r="O97" s="1"/>
  <c r="O98" s="1"/>
  <c r="O99" s="1"/>
  <c r="O100" s="1"/>
  <c r="O101" s="1"/>
  <c r="O102" s="1"/>
  <c r="O103" s="1"/>
  <c r="O104" s="1"/>
  <c r="O105" s="1"/>
  <c r="O106" s="1"/>
  <c r="O107" s="1"/>
  <c r="O108" s="1"/>
  <c r="B8" i="68"/>
  <c r="B8" i="69"/>
  <c r="J65" i="37"/>
  <c r="J37"/>
  <c r="J61"/>
  <c r="E29" i="64"/>
  <c r="E23"/>
  <c r="E41"/>
  <c r="E57"/>
  <c r="E73"/>
  <c r="E93"/>
  <c r="B8" i="56"/>
  <c r="B8" i="54"/>
  <c r="B3" i="53"/>
  <c r="B3" i="50"/>
  <c r="B3" i="64"/>
  <c r="B3" i="30"/>
  <c r="AC3" s="1"/>
  <c r="D97" i="64"/>
  <c r="D85"/>
  <c r="D49"/>
  <c r="D47"/>
  <c r="C3" i="59"/>
  <c r="C3" i="58"/>
  <c r="C3" i="28"/>
  <c r="B3" i="37"/>
  <c r="B3" i="68"/>
  <c r="B3" i="69"/>
  <c r="J41" i="37"/>
  <c r="J45"/>
  <c r="J93"/>
  <c r="E27" i="64"/>
  <c r="E45"/>
  <c r="E61"/>
  <c r="E77"/>
  <c r="B3" i="55"/>
  <c r="B3" i="51"/>
  <c r="B3" i="15"/>
  <c r="Z3" s="1"/>
  <c r="IR21" i="60"/>
  <c r="IR22" s="1"/>
  <c r="IT22" s="1"/>
  <c r="AT18" i="77"/>
  <c r="AD23"/>
  <c r="AD27"/>
  <c r="J17"/>
  <c r="J21"/>
  <c r="Z24"/>
  <c r="AP27"/>
  <c r="BF54"/>
  <c r="J57"/>
  <c r="BF58"/>
  <c r="J61"/>
  <c r="BF62"/>
  <c r="J65"/>
  <c r="BF66"/>
  <c r="BB18"/>
  <c r="AL19"/>
  <c r="BB22"/>
  <c r="AL23"/>
  <c r="BB26"/>
  <c r="AL27"/>
  <c r="AL55"/>
  <c r="V56"/>
  <c r="AL59"/>
  <c r="V60"/>
  <c r="AL63"/>
  <c r="V64"/>
  <c r="R19"/>
  <c r="B20"/>
  <c r="AX25"/>
  <c r="AH26"/>
  <c r="AL67"/>
  <c r="R24"/>
  <c r="B38"/>
  <c r="AH59"/>
  <c r="AX62"/>
  <c r="AW19"/>
  <c r="AH31"/>
  <c r="AH32"/>
  <c r="AH48"/>
  <c r="B57"/>
  <c r="I17"/>
  <c r="Y20"/>
  <c r="I21"/>
  <c r="BA25"/>
  <c r="AK26"/>
  <c r="BA29"/>
  <c r="BE30"/>
  <c r="B31"/>
  <c r="AX39"/>
  <c r="AH52"/>
  <c r="AK27"/>
  <c r="BG29"/>
  <c r="K32"/>
  <c r="BG33"/>
  <c r="K36"/>
  <c r="BG37"/>
  <c r="AQ42"/>
  <c r="AA43"/>
  <c r="AQ46"/>
  <c r="BG49"/>
  <c r="AQ50"/>
  <c r="AW34"/>
  <c r="Y40"/>
  <c r="Q44"/>
  <c r="O20"/>
  <c r="S25"/>
  <c r="AE55"/>
  <c r="O56"/>
  <c r="AE59"/>
  <c r="AI67"/>
  <c r="BC74"/>
  <c r="AW22"/>
  <c r="AO39"/>
  <c r="E48"/>
  <c r="I49"/>
  <c r="AK54"/>
  <c r="BA57"/>
  <c r="E64"/>
  <c r="C31"/>
  <c r="W31"/>
  <c r="AI33"/>
  <c r="W35"/>
  <c r="AY36"/>
  <c r="AM38"/>
  <c r="AY40"/>
  <c r="G44"/>
  <c r="S46"/>
  <c r="G48"/>
  <c r="AM50"/>
  <c r="W51"/>
  <c r="AI53"/>
  <c r="AB53"/>
  <c r="S68"/>
  <c r="AI71"/>
  <c r="S72"/>
  <c r="AW26"/>
  <c r="Q36"/>
  <c r="BA37"/>
  <c r="I45"/>
  <c r="BA54"/>
  <c r="Q63"/>
  <c r="C16"/>
  <c r="W16"/>
  <c r="S19"/>
  <c r="AM19"/>
  <c r="AY21"/>
  <c r="AI22"/>
  <c r="AY25"/>
  <c r="AY41"/>
  <c r="AE53"/>
  <c r="BC58"/>
  <c r="G61"/>
  <c r="AQ67"/>
  <c r="L21"/>
  <c r="AR23"/>
  <c r="L33"/>
  <c r="AB36"/>
  <c r="AB40"/>
  <c r="AR43"/>
  <c r="AB56"/>
  <c r="AR59"/>
  <c r="AE71"/>
  <c r="O72"/>
  <c r="BE34"/>
  <c r="AK46"/>
  <c r="AO47"/>
  <c r="AO57"/>
  <c r="AW58"/>
  <c r="Y66"/>
  <c r="I67"/>
  <c r="O31"/>
  <c r="AE34"/>
  <c r="O35"/>
  <c r="AU37"/>
  <c r="AE38"/>
  <c r="AU41"/>
  <c r="AE50"/>
  <c r="AY54"/>
  <c r="AI55"/>
  <c r="C61"/>
  <c r="S64"/>
  <c r="AM67"/>
  <c r="K69"/>
  <c r="BG70"/>
  <c r="AA72"/>
  <c r="K73"/>
  <c r="AZ49"/>
  <c r="BF70"/>
  <c r="AP71"/>
  <c r="BF74"/>
  <c r="D64"/>
  <c r="AJ66"/>
  <c r="AJ30"/>
  <c r="AO69"/>
  <c r="AN23"/>
  <c r="AN39"/>
  <c r="AT74"/>
  <c r="I71"/>
  <c r="Y74"/>
  <c r="AF54"/>
  <c r="BD74"/>
  <c r="BE72"/>
  <c r="D60"/>
  <c r="AN27"/>
  <c r="AN43"/>
  <c r="AZ29"/>
  <c r="AJ70"/>
  <c r="T71"/>
  <c r="AJ74"/>
  <c r="AZ45"/>
  <c r="BD34"/>
  <c r="H57"/>
  <c r="V68"/>
  <c r="BB70"/>
  <c r="BB74"/>
  <c r="D16"/>
  <c r="T53"/>
  <c r="O68"/>
  <c r="AV74"/>
  <c r="AZ25"/>
  <c r="BA73"/>
  <c r="T55"/>
  <c r="H29"/>
  <c r="H45"/>
  <c r="X48"/>
  <c r="X64"/>
  <c r="AN67"/>
  <c r="AH71"/>
  <c r="R72"/>
  <c r="AJ18"/>
  <c r="D40"/>
  <c r="AK74"/>
  <c r="P16"/>
  <c r="P28"/>
  <c r="AV30"/>
  <c r="AV34"/>
  <c r="AV38"/>
  <c r="P44"/>
  <c r="AV46"/>
  <c r="AV50"/>
  <c r="P56"/>
  <c r="AV62"/>
  <c r="AF63"/>
  <c r="L69"/>
  <c r="L73"/>
  <c r="AZ41"/>
  <c r="T51"/>
  <c r="AG74"/>
  <c r="L28" i="81"/>
  <c r="A15" i="43"/>
  <c r="IL15"/>
  <c r="IM16"/>
  <c r="IM17" s="1"/>
  <c r="K78" i="81"/>
  <c r="A28"/>
  <c r="I27"/>
  <c r="D95" i="64"/>
  <c r="D93"/>
  <c r="D91"/>
  <c r="D89"/>
  <c r="D87"/>
  <c r="D83"/>
  <c r="D81"/>
  <c r="D79"/>
  <c r="D77"/>
  <c r="D75"/>
  <c r="D73"/>
  <c r="D71"/>
  <c r="D69"/>
  <c r="D67"/>
  <c r="D65"/>
  <c r="D63"/>
  <c r="D61"/>
  <c r="D59"/>
  <c r="D57"/>
  <c r="D55"/>
  <c r="D53"/>
  <c r="D51"/>
  <c r="D45"/>
  <c r="D43"/>
  <c r="D41"/>
  <c r="D39"/>
  <c r="D37"/>
  <c r="D35"/>
  <c r="D33"/>
  <c r="D31"/>
  <c r="D29"/>
  <c r="D27"/>
  <c r="D25"/>
  <c r="D23"/>
  <c r="D21"/>
  <c r="D19"/>
  <c r="D90"/>
  <c r="D88"/>
  <c r="E50"/>
  <c r="E56"/>
  <c r="D92"/>
  <c r="D30"/>
  <c r="E60"/>
  <c r="E90"/>
  <c r="E20"/>
  <c r="E70"/>
  <c r="E78"/>
  <c r="E86"/>
  <c r="E76"/>
  <c r="E38"/>
  <c r="D86"/>
  <c r="D54"/>
  <c r="D94"/>
  <c r="D78"/>
  <c r="D20"/>
  <c r="D28"/>
  <c r="D48"/>
  <c r="D64"/>
  <c r="D80"/>
  <c r="E62"/>
  <c r="D96"/>
  <c r="E42"/>
  <c r="E48"/>
  <c r="E36"/>
  <c r="E88"/>
  <c r="E96"/>
  <c r="E68"/>
  <c r="E22"/>
  <c r="D66"/>
  <c r="D34"/>
  <c r="D62"/>
  <c r="D74"/>
  <c r="D26"/>
  <c r="D44"/>
  <c r="D60"/>
  <c r="D76"/>
  <c r="E34"/>
  <c r="E40"/>
  <c r="E66"/>
  <c r="E28"/>
  <c r="E44"/>
  <c r="E74"/>
  <c r="E82"/>
  <c r="E94"/>
  <c r="E92"/>
  <c r="E72"/>
  <c r="D70"/>
  <c r="D38"/>
  <c r="D58"/>
  <c r="D46"/>
  <c r="E46"/>
  <c r="E30"/>
  <c r="D24"/>
  <c r="D40"/>
  <c r="D56"/>
  <c r="D72"/>
  <c r="AW65" i="77"/>
  <c r="AW73"/>
  <c r="K67"/>
  <c r="I59"/>
  <c r="AJ50"/>
  <c r="S60"/>
  <c r="BE70"/>
  <c r="AM71"/>
  <c r="AV26"/>
  <c r="AF23"/>
  <c r="AQ27"/>
  <c r="K21"/>
  <c r="AA16"/>
  <c r="Q40"/>
  <c r="B46"/>
  <c r="AP37"/>
  <c r="U47"/>
  <c r="M45"/>
  <c r="AB29"/>
  <c r="X28"/>
  <c r="R33"/>
  <c r="AL20"/>
  <c r="AD19"/>
  <c r="AW42"/>
  <c r="AK30"/>
  <c r="AC28"/>
  <c r="M25"/>
  <c r="E24"/>
  <c r="BF52"/>
  <c r="Z46"/>
  <c r="AS47"/>
  <c r="AL45"/>
  <c r="AP20"/>
  <c r="S23"/>
  <c r="K49"/>
  <c r="W43"/>
  <c r="AM42"/>
  <c r="AL33"/>
  <c r="AN24"/>
  <c r="R29"/>
  <c r="B24"/>
  <c r="W24"/>
  <c r="AE19"/>
  <c r="B8" i="78"/>
  <c r="B8" i="77"/>
  <c r="B9"/>
  <c r="B3" i="72"/>
  <c r="Z3" s="1"/>
  <c r="B3" i="77"/>
  <c r="B9" i="78"/>
  <c r="B2" i="75"/>
  <c r="B32" i="80"/>
  <c r="D84" i="64"/>
  <c r="A19" i="75"/>
  <c r="B3" i="70"/>
  <c r="B9" i="51"/>
  <c r="B9" i="52"/>
  <c r="B9" i="54"/>
  <c r="B9" i="70"/>
  <c r="B9" i="71"/>
  <c r="B9" i="50"/>
  <c r="B9" i="55"/>
  <c r="B9" i="56"/>
  <c r="B9" i="69"/>
  <c r="E89" i="64"/>
  <c r="E97"/>
  <c r="IR21" i="61"/>
  <c r="IR22" s="1"/>
  <c r="IR23" s="1"/>
  <c r="IQ21"/>
  <c r="IR22" i="59"/>
  <c r="IT22" s="1"/>
  <c r="IS23" i="58"/>
  <c r="IR22"/>
  <c r="IT22" s="1"/>
  <c r="IS23" i="60"/>
  <c r="IR22" i="28"/>
  <c r="IT22" s="1"/>
  <c r="IS23"/>
  <c r="IQ22" i="63"/>
  <c r="IS22" s="1"/>
  <c r="IR23"/>
  <c r="V89" i="58"/>
  <c r="W89" s="1"/>
  <c r="V88"/>
  <c r="W88" s="1"/>
  <c r="V86" i="28"/>
  <c r="W86" s="1"/>
  <c r="V85" i="58"/>
  <c r="W85" s="1"/>
  <c r="T90"/>
  <c r="U90" i="60"/>
  <c r="U68" i="28"/>
  <c r="U87" i="61"/>
  <c r="V87" s="1"/>
  <c r="U85"/>
  <c r="V85" s="1"/>
  <c r="S90"/>
  <c r="U85" i="63"/>
  <c r="V85" s="1"/>
  <c r="S90"/>
  <c r="S68" i="61"/>
  <c r="T90" i="63"/>
  <c r="V89" i="60"/>
  <c r="W89" s="1"/>
  <c r="V88"/>
  <c r="W88" s="1"/>
  <c r="V87" i="59"/>
  <c r="W87" s="1"/>
  <c r="V85" i="60"/>
  <c r="W85" s="1"/>
  <c r="T90"/>
  <c r="U68" i="59"/>
  <c r="U90" i="58"/>
  <c r="U88" i="61"/>
  <c r="V88" s="1"/>
  <c r="T68" i="28"/>
  <c r="T68" i="60"/>
  <c r="T68" i="58"/>
  <c r="T68" i="59"/>
  <c r="V89" i="28"/>
  <c r="W89" s="1"/>
  <c r="V88" i="59"/>
  <c r="W88" s="1"/>
  <c r="V87" i="58"/>
  <c r="W87" s="1"/>
  <c r="V87" i="28"/>
  <c r="W87" s="1"/>
  <c r="V86" i="60"/>
  <c r="W86" s="1"/>
  <c r="V86" i="58"/>
  <c r="W86" s="1"/>
  <c r="T90" i="28"/>
  <c r="V85"/>
  <c r="W85" s="1"/>
  <c r="U68" i="58"/>
  <c r="U90" i="59"/>
  <c r="U87" i="63"/>
  <c r="V87" s="1"/>
  <c r="T68"/>
  <c r="T68" i="61"/>
  <c r="U86" i="63"/>
  <c r="V86" s="1"/>
  <c r="U89" i="61"/>
  <c r="V89" s="1"/>
  <c r="S68" i="63"/>
  <c r="T90" i="61"/>
  <c r="V89" i="59"/>
  <c r="W89" s="1"/>
  <c r="V88" i="28"/>
  <c r="W88" s="1"/>
  <c r="V87" i="60"/>
  <c r="W87" s="1"/>
  <c r="V86" i="59"/>
  <c r="W86" s="1"/>
  <c r="V85"/>
  <c r="W85" s="1"/>
  <c r="T90"/>
  <c r="U90" i="28"/>
  <c r="U68" i="60"/>
  <c r="U86" i="61"/>
  <c r="V86" s="1"/>
  <c r="U88" i="63"/>
  <c r="V88" s="1"/>
  <c r="U89"/>
  <c r="V89" s="1"/>
  <c r="AS19" i="77"/>
  <c r="AR19"/>
  <c r="Q24"/>
  <c r="AH40"/>
  <c r="U51"/>
  <c r="BE64"/>
  <c r="AO51"/>
  <c r="L29"/>
  <c r="T67"/>
  <c r="BF44"/>
  <c r="AR63"/>
  <c r="U55"/>
  <c r="Y16"/>
  <c r="H61"/>
  <c r="T24"/>
  <c r="R37"/>
  <c r="V34"/>
  <c r="BC45"/>
  <c r="R50"/>
  <c r="AD55"/>
  <c r="E28"/>
  <c r="AV70"/>
  <c r="AX47"/>
  <c r="O39"/>
  <c r="S27"/>
  <c r="AJ62"/>
  <c r="I30"/>
  <c r="Q48"/>
  <c r="AG19"/>
  <c r="AG23"/>
  <c r="G69"/>
  <c r="AO65"/>
  <c r="AX17"/>
  <c r="B30"/>
  <c r="E44"/>
  <c r="X24"/>
  <c r="L45"/>
  <c r="P64"/>
  <c r="AC20"/>
  <c r="AE25"/>
  <c r="V54"/>
  <c r="H17"/>
  <c r="O60"/>
  <c r="AB48"/>
  <c r="L61"/>
  <c r="G52"/>
  <c r="H69"/>
  <c r="AX70"/>
  <c r="V46"/>
  <c r="I34"/>
  <c r="AW38"/>
  <c r="M49"/>
  <c r="AG35"/>
  <c r="H21"/>
  <c r="I29"/>
  <c r="AM46"/>
  <c r="I41"/>
  <c r="X20"/>
  <c r="BF18"/>
  <c r="F22"/>
  <c r="BD22"/>
  <c r="AB64"/>
  <c r="X32"/>
  <c r="AP23"/>
  <c r="T63"/>
  <c r="AL50"/>
  <c r="AC32"/>
  <c r="AJ58"/>
  <c r="E56"/>
  <c r="AT48"/>
  <c r="AN63"/>
  <c r="AG51"/>
  <c r="AX44"/>
  <c r="AL49"/>
  <c r="AZ21"/>
  <c r="AN19"/>
  <c r="BF36"/>
  <c r="AA28"/>
  <c r="AG52"/>
  <c r="G73"/>
  <c r="AT29"/>
  <c r="BC29"/>
  <c r="AS23"/>
  <c r="AT53"/>
  <c r="AH36"/>
  <c r="AR31"/>
  <c r="BE18"/>
  <c r="R60"/>
  <c r="AX40"/>
  <c r="M58"/>
  <c r="T31"/>
  <c r="W28"/>
  <c r="BB40"/>
  <c r="Z38"/>
  <c r="BA21"/>
  <c r="AZ65"/>
  <c r="F31"/>
  <c r="AJ53"/>
  <c r="R53"/>
  <c r="AI46"/>
  <c r="AV22"/>
  <c r="BF32"/>
  <c r="Q67"/>
  <c r="F58"/>
  <c r="AK62"/>
  <c r="AY62"/>
  <c r="D41"/>
  <c r="C57"/>
  <c r="AP33"/>
  <c r="BE38"/>
  <c r="AR64"/>
  <c r="M33"/>
  <c r="BB48"/>
  <c r="H42"/>
  <c r="T23"/>
  <c r="AU33"/>
  <c r="AS27"/>
  <c r="J35"/>
  <c r="AA60"/>
  <c r="AQ16"/>
  <c r="AV54"/>
  <c r="F69"/>
  <c r="D52"/>
  <c r="B34"/>
  <c r="AB16"/>
  <c r="AC57"/>
  <c r="AQ63"/>
  <c r="AZ46"/>
  <c r="BD46"/>
  <c r="BG58"/>
  <c r="AG58"/>
  <c r="AW69"/>
  <c r="D44"/>
  <c r="AQ59"/>
  <c r="AU50"/>
  <c r="K65"/>
  <c r="BD50"/>
  <c r="AR55"/>
  <c r="AS39"/>
  <c r="BE22"/>
  <c r="Q49"/>
  <c r="AY32"/>
  <c r="AP49"/>
  <c r="S56"/>
  <c r="U59"/>
  <c r="AN55"/>
  <c r="AO23"/>
  <c r="AD53"/>
  <c r="P68"/>
  <c r="AB52"/>
  <c r="AC40"/>
  <c r="AQ55"/>
  <c r="BA34"/>
  <c r="AU18"/>
  <c r="AY48"/>
  <c r="AG24"/>
  <c r="AD46"/>
  <c r="AG31"/>
  <c r="AK38"/>
  <c r="BF40"/>
  <c r="AK18"/>
  <c r="AR35"/>
  <c r="AD37"/>
  <c r="AB44"/>
  <c r="AI63"/>
  <c r="BD62"/>
  <c r="AV58"/>
  <c r="H41"/>
  <c r="E52"/>
  <c r="AM59"/>
  <c r="AV42"/>
  <c r="AC16"/>
  <c r="AK50"/>
  <c r="W39"/>
  <c r="Z16"/>
  <c r="AF56"/>
  <c r="O53"/>
  <c r="N20"/>
  <c r="AD34"/>
  <c r="AY17"/>
  <c r="K41"/>
  <c r="G40"/>
  <c r="C51"/>
  <c r="M67"/>
  <c r="K25"/>
  <c r="AP29"/>
  <c r="M66"/>
  <c r="U22"/>
  <c r="B50"/>
  <c r="AU29"/>
  <c r="U52"/>
  <c r="AC24"/>
  <c r="AA64"/>
  <c r="AT26"/>
  <c r="AH44"/>
  <c r="BF48"/>
  <c r="Q16"/>
  <c r="Q32"/>
  <c r="BC49"/>
  <c r="D56"/>
  <c r="E36"/>
  <c r="AK70"/>
  <c r="AF39"/>
  <c r="Z30"/>
  <c r="K17"/>
  <c r="N50"/>
  <c r="S42"/>
  <c r="BG54"/>
  <c r="BB54"/>
  <c r="AA53"/>
  <c r="N54"/>
  <c r="BA41"/>
  <c r="AC52"/>
  <c r="H33"/>
  <c r="Y24"/>
  <c r="AD45"/>
  <c r="AU45"/>
  <c r="AR48"/>
  <c r="AC44"/>
  <c r="V72"/>
  <c r="P24"/>
  <c r="AS36"/>
  <c r="M41"/>
  <c r="AU66"/>
  <c r="BD66"/>
  <c r="BC18"/>
  <c r="A21" i="59"/>
  <c r="A23"/>
  <c r="A25"/>
  <c r="A27"/>
  <c r="A29"/>
  <c r="A31"/>
  <c r="A33"/>
  <c r="A35"/>
  <c r="A37"/>
  <c r="A39"/>
  <c r="A41"/>
  <c r="A43"/>
  <c r="A45"/>
  <c r="A47"/>
  <c r="A49"/>
  <c r="A51"/>
  <c r="A53"/>
  <c r="A55"/>
  <c r="A57"/>
  <c r="A59"/>
  <c r="A61"/>
  <c r="A63"/>
  <c r="A65"/>
  <c r="A67"/>
  <c r="A69"/>
  <c r="A71"/>
  <c r="A73"/>
  <c r="A75"/>
  <c r="A77"/>
  <c r="A79"/>
  <c r="A22"/>
  <c r="A24"/>
  <c r="A26"/>
  <c r="A28"/>
  <c r="A30"/>
  <c r="A32"/>
  <c r="A34"/>
  <c r="A36"/>
  <c r="A38"/>
  <c r="A40"/>
  <c r="A42"/>
  <c r="A44"/>
  <c r="A46"/>
  <c r="A48"/>
  <c r="A50"/>
  <c r="A52"/>
  <c r="A54"/>
  <c r="A56"/>
  <c r="A58"/>
  <c r="A60"/>
  <c r="A62"/>
  <c r="A64"/>
  <c r="A66"/>
  <c r="A68"/>
  <c r="A70"/>
  <c r="A72"/>
  <c r="A74"/>
  <c r="A76"/>
  <c r="A78"/>
  <c r="A80"/>
  <c r="A17" i="43" l="1"/>
  <c r="IM18"/>
  <c r="A18" s="1"/>
  <c r="A16"/>
  <c r="BI14" i="77"/>
  <c r="BH14"/>
  <c r="Q14"/>
  <c r="AI14"/>
  <c r="AB14"/>
  <c r="BB14"/>
  <c r="AS14"/>
  <c r="AA14"/>
  <c r="X14"/>
  <c r="T14"/>
  <c r="AZ14"/>
  <c r="AV14"/>
  <c r="BG14"/>
  <c r="I14"/>
  <c r="BE14"/>
  <c r="F14"/>
  <c r="AD14"/>
  <c r="BD14"/>
  <c r="AC14"/>
  <c r="L14"/>
  <c r="AL14"/>
  <c r="AQ14"/>
  <c r="H14"/>
  <c r="Y14"/>
  <c r="U14"/>
  <c r="AH14"/>
  <c r="BA14"/>
  <c r="P14"/>
  <c r="AF14"/>
  <c r="C14"/>
  <c r="AG14"/>
  <c r="B14"/>
  <c r="V14"/>
  <c r="O14"/>
  <c r="Z14"/>
  <c r="AT14"/>
  <c r="AW14"/>
  <c r="AJ14"/>
  <c r="S14"/>
  <c r="W14"/>
  <c r="G14"/>
  <c r="BC14"/>
  <c r="AR14"/>
  <c r="AN14"/>
  <c r="BF14"/>
  <c r="AP14"/>
  <c r="AM14"/>
  <c r="AU14"/>
  <c r="R14"/>
  <c r="AY14"/>
  <c r="D14"/>
  <c r="AE14"/>
  <c r="K14"/>
  <c r="AO14"/>
  <c r="E14"/>
  <c r="AX14"/>
  <c r="AK14"/>
  <c r="M14"/>
  <c r="J14"/>
  <c r="N14"/>
  <c r="F80" i="30"/>
  <c r="AY50" i="67" s="1"/>
  <c r="AA81" i="30"/>
  <c r="D18"/>
  <c r="D21"/>
  <c r="D22"/>
  <c r="D24"/>
  <c r="D25"/>
  <c r="D26"/>
  <c r="D27"/>
  <c r="D28"/>
  <c r="D29"/>
  <c r="D30"/>
  <c r="J5" i="82"/>
  <c r="J17" s="1"/>
  <c r="J6"/>
  <c r="J18" s="1"/>
  <c r="J8"/>
  <c r="J20" s="1"/>
  <c r="J9"/>
  <c r="J21" s="1"/>
  <c r="J10"/>
  <c r="J22" s="1"/>
  <c r="J11"/>
  <c r="J23" s="1"/>
  <c r="J12"/>
  <c r="J24" s="1"/>
  <c r="I3"/>
  <c r="I15" s="1"/>
  <c r="I4"/>
  <c r="I16" s="1"/>
  <c r="I5"/>
  <c r="I17" s="1"/>
  <c r="I8"/>
  <c r="I20" s="1"/>
  <c r="I9"/>
  <c r="I21" s="1"/>
  <c r="F3"/>
  <c r="F15" s="1"/>
  <c r="F4"/>
  <c r="F16" s="1"/>
  <c r="F7"/>
  <c r="F19" s="1"/>
  <c r="F8"/>
  <c r="F20" s="1"/>
  <c r="D31" i="30"/>
  <c r="D32"/>
  <c r="D35"/>
  <c r="D36"/>
  <c r="D37"/>
  <c r="D38"/>
  <c r="D39"/>
  <c r="D40"/>
  <c r="D41"/>
  <c r="D44"/>
  <c r="D45"/>
  <c r="D47"/>
  <c r="D48"/>
  <c r="D49"/>
  <c r="D50"/>
  <c r="D51"/>
  <c r="D52"/>
  <c r="D53"/>
  <c r="B3" i="82"/>
  <c r="B15" s="1"/>
  <c r="B4"/>
  <c r="B16" s="1"/>
  <c r="E3"/>
  <c r="E15" s="1"/>
  <c r="E5"/>
  <c r="E17" s="1"/>
  <c r="K4"/>
  <c r="K16" s="1"/>
  <c r="K5"/>
  <c r="K17" s="1"/>
  <c r="K6"/>
  <c r="K18" s="1"/>
  <c r="K8"/>
  <c r="K20" s="1"/>
  <c r="K9"/>
  <c r="K21" s="1"/>
  <c r="K12"/>
  <c r="K24" s="1"/>
  <c r="E8"/>
  <c r="E20" s="1"/>
  <c r="E9"/>
  <c r="E21" s="1"/>
  <c r="E12"/>
  <c r="E24" s="1"/>
  <c r="D7"/>
  <c r="D19" s="1"/>
  <c r="D8"/>
  <c r="D20" s="1"/>
  <c r="D9"/>
  <c r="D21" s="1"/>
  <c r="D10"/>
  <c r="D22" s="1"/>
  <c r="D11"/>
  <c r="D23" s="1"/>
  <c r="C6"/>
  <c r="C18" s="1"/>
  <c r="C8"/>
  <c r="C20" s="1"/>
  <c r="C9"/>
  <c r="C21" s="1"/>
  <c r="C10"/>
  <c r="C22" s="1"/>
  <c r="C12"/>
  <c r="C24" s="1"/>
  <c r="H4"/>
  <c r="H16" s="1"/>
  <c r="H5"/>
  <c r="H17" s="1"/>
  <c r="H6"/>
  <c r="H18" s="1"/>
  <c r="H7"/>
  <c r="H19" s="1"/>
  <c r="H8"/>
  <c r="H20" s="1"/>
  <c r="G4"/>
  <c r="G16" s="1"/>
  <c r="G5"/>
  <c r="G17" s="1"/>
  <c r="G6"/>
  <c r="G18" s="1"/>
  <c r="G7"/>
  <c r="G19" s="1"/>
  <c r="G8"/>
  <c r="G20" s="1"/>
  <c r="G9"/>
  <c r="G21" s="1"/>
  <c r="E6"/>
  <c r="E18" s="1"/>
  <c r="D6"/>
  <c r="D18" s="1"/>
  <c r="D95" i="30"/>
  <c r="D96"/>
  <c r="D97"/>
  <c r="D98"/>
  <c r="D99"/>
  <c r="D100"/>
  <c r="D101"/>
  <c r="D102"/>
  <c r="D103"/>
  <c r="D104"/>
  <c r="D105"/>
  <c r="D94"/>
  <c r="E4" i="82"/>
  <c r="E16" s="1"/>
  <c r="D4"/>
  <c r="D16" s="1"/>
  <c r="D43" i="30"/>
  <c r="C3" i="82"/>
  <c r="C15" s="1"/>
  <c r="C4"/>
  <c r="C16" s="1"/>
  <c r="C5"/>
  <c r="C17" s="1"/>
  <c r="F9"/>
  <c r="F21" s="1"/>
  <c r="F10"/>
  <c r="F22" s="1"/>
  <c r="F11"/>
  <c r="F23" s="1"/>
  <c r="F12"/>
  <c r="F24" s="1"/>
  <c r="E7"/>
  <c r="E19" s="1"/>
  <c r="B7"/>
  <c r="B19" s="1"/>
  <c r="B9"/>
  <c r="B21" s="1"/>
  <c r="B10"/>
  <c r="B22" s="1"/>
  <c r="B11"/>
  <c r="B23" s="1"/>
  <c r="D77" i="30"/>
  <c r="D78"/>
  <c r="D79"/>
  <c r="D80"/>
  <c r="D81"/>
  <c r="D82"/>
  <c r="D83"/>
  <c r="D84"/>
  <c r="D85"/>
  <c r="D86"/>
  <c r="D87"/>
  <c r="D88"/>
  <c r="D89"/>
  <c r="D90"/>
  <c r="D91"/>
  <c r="D92"/>
  <c r="D93"/>
  <c r="I12" i="82"/>
  <c r="I24" s="1"/>
  <c r="H11"/>
  <c r="H23" s="1"/>
  <c r="G10"/>
  <c r="G22" s="1"/>
  <c r="G11"/>
  <c r="G23" s="1"/>
  <c r="G12"/>
  <c r="G24" s="1"/>
  <c r="E18" i="30"/>
  <c r="E19"/>
  <c r="E21"/>
  <c r="E22"/>
  <c r="E23"/>
  <c r="E24"/>
  <c r="E25"/>
  <c r="E26"/>
  <c r="E28"/>
  <c r="E29"/>
  <c r="E30"/>
  <c r="E79"/>
  <c r="E32"/>
  <c r="E33"/>
  <c r="E34"/>
  <c r="E36"/>
  <c r="E37"/>
  <c r="E39"/>
  <c r="E40"/>
  <c r="E41"/>
  <c r="E56"/>
  <c r="E78"/>
  <c r="E44"/>
  <c r="E45"/>
  <c r="E46"/>
  <c r="E47"/>
  <c r="E49"/>
  <c r="E50"/>
  <c r="E53"/>
  <c r="E54"/>
  <c r="E59"/>
  <c r="E60"/>
  <c r="E61"/>
  <c r="E62"/>
  <c r="E63"/>
  <c r="E64"/>
  <c r="E65"/>
  <c r="E67"/>
  <c r="E68"/>
  <c r="E71"/>
  <c r="E72"/>
  <c r="E75"/>
  <c r="E76"/>
  <c r="E77"/>
  <c r="E55"/>
  <c r="E80"/>
  <c r="E81"/>
  <c r="E82"/>
  <c r="E83"/>
  <c r="E84"/>
  <c r="E85"/>
  <c r="E86"/>
  <c r="E87"/>
  <c r="E88"/>
  <c r="E89"/>
  <c r="E90"/>
  <c r="E91"/>
  <c r="E92"/>
  <c r="E93"/>
  <c r="E94"/>
  <c r="E95"/>
  <c r="E96"/>
  <c r="E97"/>
  <c r="E98"/>
  <c r="E99"/>
  <c r="E100"/>
  <c r="E101"/>
  <c r="E102"/>
  <c r="E103"/>
  <c r="E104"/>
  <c r="E105"/>
  <c r="L16" i="78"/>
  <c r="AB16"/>
  <c r="AR16"/>
  <c r="BH16"/>
  <c r="L17"/>
  <c r="AB17"/>
  <c r="AR17"/>
  <c r="BH17"/>
  <c r="L18"/>
  <c r="AB18"/>
  <c r="AR18"/>
  <c r="L19"/>
  <c r="AB19"/>
  <c r="AR19"/>
  <c r="L20"/>
  <c r="AB20"/>
  <c r="AR20"/>
  <c r="L21"/>
  <c r="AB21"/>
  <c r="AR21"/>
  <c r="L22"/>
  <c r="AB22"/>
  <c r="AR22"/>
  <c r="L23"/>
  <c r="AB23"/>
  <c r="AR23"/>
  <c r="L24"/>
  <c r="AB24"/>
  <c r="AR24"/>
  <c r="L25"/>
  <c r="AB25"/>
  <c r="AR25"/>
  <c r="L26"/>
  <c r="AB26"/>
  <c r="AR26"/>
  <c r="L27"/>
  <c r="G16"/>
  <c r="W16"/>
  <c r="AM16"/>
  <c r="BC16"/>
  <c r="G17"/>
  <c r="W17"/>
  <c r="AM17"/>
  <c r="BC17"/>
  <c r="G18"/>
  <c r="W18"/>
  <c r="AM18"/>
  <c r="BC18"/>
  <c r="G19"/>
  <c r="W19"/>
  <c r="AM19"/>
  <c r="BC19"/>
  <c r="G20"/>
  <c r="W20"/>
  <c r="AM20"/>
  <c r="BC20"/>
  <c r="G21"/>
  <c r="W21"/>
  <c r="AM21"/>
  <c r="BC21"/>
  <c r="G22"/>
  <c r="W22"/>
  <c r="AM22"/>
  <c r="BC22"/>
  <c r="G23"/>
  <c r="W23"/>
  <c r="AM23"/>
  <c r="BC23"/>
  <c r="G24"/>
  <c r="W24"/>
  <c r="AM24"/>
  <c r="BC24"/>
  <c r="G25"/>
  <c r="W25"/>
  <c r="AM25"/>
  <c r="BC25"/>
  <c r="G26"/>
  <c r="W26"/>
  <c r="AM26"/>
  <c r="BC26"/>
  <c r="G27"/>
  <c r="W27"/>
  <c r="AM27"/>
  <c r="BC27"/>
  <c r="G28"/>
  <c r="W28"/>
  <c r="AM28"/>
  <c r="BC28"/>
  <c r="N16"/>
  <c r="AD16"/>
  <c r="AT16"/>
  <c r="N17"/>
  <c r="AD17"/>
  <c r="AT17"/>
  <c r="N18"/>
  <c r="AD18"/>
  <c r="AT18"/>
  <c r="N19"/>
  <c r="AD19"/>
  <c r="AT19"/>
  <c r="N20"/>
  <c r="AD20"/>
  <c r="AT20"/>
  <c r="N21"/>
  <c r="AD21"/>
  <c r="AT21"/>
  <c r="N22"/>
  <c r="AD22"/>
  <c r="AT22"/>
  <c r="N23"/>
  <c r="AD23"/>
  <c r="AT23"/>
  <c r="N24"/>
  <c r="AD24"/>
  <c r="AT24"/>
  <c r="N25"/>
  <c r="AD25"/>
  <c r="AT25"/>
  <c r="N26"/>
  <c r="AD26"/>
  <c r="AT26"/>
  <c r="N27"/>
  <c r="AD27"/>
  <c r="AT27"/>
  <c r="N28"/>
  <c r="AD28"/>
  <c r="AT28"/>
  <c r="Q16"/>
  <c r="AG16"/>
  <c r="AW16"/>
  <c r="Q17"/>
  <c r="AG17"/>
  <c r="AW17"/>
  <c r="Q18"/>
  <c r="AG18"/>
  <c r="AW18"/>
  <c r="Q19"/>
  <c r="AG19"/>
  <c r="AW19"/>
  <c r="Q20"/>
  <c r="AG20"/>
  <c r="AW20"/>
  <c r="Q21"/>
  <c r="AG21"/>
  <c r="AW21"/>
  <c r="Q22"/>
  <c r="AG22"/>
  <c r="AW22"/>
  <c r="Q23"/>
  <c r="AG23"/>
  <c r="AW23"/>
  <c r="Q24"/>
  <c r="AG24"/>
  <c r="AW24"/>
  <c r="Q25"/>
  <c r="AG25"/>
  <c r="AW25"/>
  <c r="Q26"/>
  <c r="AG26"/>
  <c r="AW26"/>
  <c r="Q27"/>
  <c r="AG27"/>
  <c r="AW27"/>
  <c r="H16"/>
  <c r="X16"/>
  <c r="AN16"/>
  <c r="BD16"/>
  <c r="H17"/>
  <c r="X17"/>
  <c r="AN17"/>
  <c r="BD17"/>
  <c r="H18"/>
  <c r="X18"/>
  <c r="AN18"/>
  <c r="BD18"/>
  <c r="H19"/>
  <c r="X19"/>
  <c r="AN19"/>
  <c r="BD19"/>
  <c r="H20"/>
  <c r="X20"/>
  <c r="AN20"/>
  <c r="BD20"/>
  <c r="H21"/>
  <c r="X21"/>
  <c r="AN21"/>
  <c r="BD21"/>
  <c r="H22"/>
  <c r="X22"/>
  <c r="AN22"/>
  <c r="BD22"/>
  <c r="H23"/>
  <c r="X23"/>
  <c r="AN23"/>
  <c r="BD23"/>
  <c r="H24"/>
  <c r="X24"/>
  <c r="AN24"/>
  <c r="BD24"/>
  <c r="H25"/>
  <c r="X25"/>
  <c r="AN25"/>
  <c r="BD25"/>
  <c r="H26"/>
  <c r="X26"/>
  <c r="AN26"/>
  <c r="BD26"/>
  <c r="H27"/>
  <c r="C16"/>
  <c r="S16"/>
  <c r="AI16"/>
  <c r="AY16"/>
  <c r="C17"/>
  <c r="S17"/>
  <c r="AI17"/>
  <c r="AY17"/>
  <c r="C18"/>
  <c r="S18"/>
  <c r="AI18"/>
  <c r="AY18"/>
  <c r="C19"/>
  <c r="S19"/>
  <c r="AI19"/>
  <c r="AY19"/>
  <c r="C20"/>
  <c r="S20"/>
  <c r="AI20"/>
  <c r="AY20"/>
  <c r="C21"/>
  <c r="S21"/>
  <c r="AI21"/>
  <c r="AY21"/>
  <c r="C22"/>
  <c r="S22"/>
  <c r="AI22"/>
  <c r="AY22"/>
  <c r="C23"/>
  <c r="S23"/>
  <c r="AI23"/>
  <c r="AY23"/>
  <c r="C24"/>
  <c r="S24"/>
  <c r="AI24"/>
  <c r="AY24"/>
  <c r="C25"/>
  <c r="S25"/>
  <c r="AI25"/>
  <c r="AY25"/>
  <c r="C26"/>
  <c r="S26"/>
  <c r="AI26"/>
  <c r="AY26"/>
  <c r="C27"/>
  <c r="S27"/>
  <c r="AI27"/>
  <c r="AY27"/>
  <c r="C28"/>
  <c r="S28"/>
  <c r="AI28"/>
  <c r="AY28"/>
  <c r="J16"/>
  <c r="Z16"/>
  <c r="AP16"/>
  <c r="BF16"/>
  <c r="J17"/>
  <c r="Z17"/>
  <c r="AP17"/>
  <c r="BF17"/>
  <c r="J18"/>
  <c r="Z18"/>
  <c r="AP18"/>
  <c r="BF18"/>
  <c r="J19"/>
  <c r="Z19"/>
  <c r="AP19"/>
  <c r="BF19"/>
  <c r="J20"/>
  <c r="Z20"/>
  <c r="AP20"/>
  <c r="BF20"/>
  <c r="J21"/>
  <c r="Z21"/>
  <c r="AP21"/>
  <c r="BF21"/>
  <c r="J22"/>
  <c r="Z22"/>
  <c r="AP22"/>
  <c r="BF22"/>
  <c r="J23"/>
  <c r="Z23"/>
  <c r="AP23"/>
  <c r="BF23"/>
  <c r="J24"/>
  <c r="Z24"/>
  <c r="AP24"/>
  <c r="BF24"/>
  <c r="J25"/>
  <c r="Z25"/>
  <c r="AP25"/>
  <c r="BF25"/>
  <c r="J26"/>
  <c r="Z26"/>
  <c r="AP26"/>
  <c r="BF26"/>
  <c r="J27"/>
  <c r="Z27"/>
  <c r="AP27"/>
  <c r="BF27"/>
  <c r="J28"/>
  <c r="Z28"/>
  <c r="AP28"/>
  <c r="BF28"/>
  <c r="M16"/>
  <c r="AC16"/>
  <c r="AS16"/>
  <c r="BI16"/>
  <c r="M17"/>
  <c r="AC17"/>
  <c r="AS17"/>
  <c r="BI17"/>
  <c r="M18"/>
  <c r="AC18"/>
  <c r="AS18"/>
  <c r="M19"/>
  <c r="AC19"/>
  <c r="AS19"/>
  <c r="M20"/>
  <c r="AC20"/>
  <c r="AS20"/>
  <c r="M21"/>
  <c r="AC21"/>
  <c r="AS21"/>
  <c r="M22"/>
  <c r="AC22"/>
  <c r="AS22"/>
  <c r="M23"/>
  <c r="AC23"/>
  <c r="AS23"/>
  <c r="M24"/>
  <c r="AC24"/>
  <c r="AS24"/>
  <c r="M25"/>
  <c r="AC25"/>
  <c r="AS25"/>
  <c r="M26"/>
  <c r="AC26"/>
  <c r="AS26"/>
  <c r="M27"/>
  <c r="AC27"/>
  <c r="AS27"/>
  <c r="D16"/>
  <c r="T16"/>
  <c r="AJ16"/>
  <c r="AZ16"/>
  <c r="D17"/>
  <c r="T17"/>
  <c r="AJ17"/>
  <c r="AZ17"/>
  <c r="D18"/>
  <c r="T18"/>
  <c r="AJ18"/>
  <c r="AZ18"/>
  <c r="D19"/>
  <c r="T19"/>
  <c r="AJ19"/>
  <c r="AZ19"/>
  <c r="D20"/>
  <c r="T20"/>
  <c r="AJ20"/>
  <c r="AZ20"/>
  <c r="D21"/>
  <c r="T21"/>
  <c r="AJ21"/>
  <c r="AZ21"/>
  <c r="D22"/>
  <c r="T22"/>
  <c r="AJ22"/>
  <c r="AZ22"/>
  <c r="D23"/>
  <c r="T23"/>
  <c r="AJ23"/>
  <c r="AZ23"/>
  <c r="D24"/>
  <c r="T24"/>
  <c r="AJ24"/>
  <c r="AZ24"/>
  <c r="D25"/>
  <c r="T25"/>
  <c r="AJ25"/>
  <c r="AZ25"/>
  <c r="D26"/>
  <c r="T26"/>
  <c r="AJ26"/>
  <c r="AZ26"/>
  <c r="D27"/>
  <c r="T27"/>
  <c r="O16"/>
  <c r="AE16"/>
  <c r="AU16"/>
  <c r="O17"/>
  <c r="AE17"/>
  <c r="AU17"/>
  <c r="O18"/>
  <c r="AE18"/>
  <c r="AU18"/>
  <c r="O19"/>
  <c r="AE19"/>
  <c r="AU19"/>
  <c r="O20"/>
  <c r="AE20"/>
  <c r="AU20"/>
  <c r="O21"/>
  <c r="AE21"/>
  <c r="AU21"/>
  <c r="O22"/>
  <c r="AE22"/>
  <c r="AU22"/>
  <c r="O23"/>
  <c r="AE23"/>
  <c r="AU23"/>
  <c r="O24"/>
  <c r="AE24"/>
  <c r="AU24"/>
  <c r="O25"/>
  <c r="AE25"/>
  <c r="AU25"/>
  <c r="O26"/>
  <c r="AE26"/>
  <c r="AU26"/>
  <c r="O27"/>
  <c r="AE27"/>
  <c r="AU27"/>
  <c r="O28"/>
  <c r="AE28"/>
  <c r="AU28"/>
  <c r="F16"/>
  <c r="V16"/>
  <c r="AL16"/>
  <c r="BB16"/>
  <c r="F17"/>
  <c r="V17"/>
  <c r="AL17"/>
  <c r="BB17"/>
  <c r="F18"/>
  <c r="V18"/>
  <c r="AL18"/>
  <c r="BB18"/>
  <c r="F19"/>
  <c r="V19"/>
  <c r="AL19"/>
  <c r="BB19"/>
  <c r="F20"/>
  <c r="V20"/>
  <c r="AL20"/>
  <c r="BB20"/>
  <c r="F21"/>
  <c r="V21"/>
  <c r="AL21"/>
  <c r="BB21"/>
  <c r="F22"/>
  <c r="V22"/>
  <c r="AL22"/>
  <c r="BB22"/>
  <c r="F23"/>
  <c r="V23"/>
  <c r="AL23"/>
  <c r="BB23"/>
  <c r="F24"/>
  <c r="V24"/>
  <c r="AL24"/>
  <c r="BB24"/>
  <c r="F25"/>
  <c r="V25"/>
  <c r="AL25"/>
  <c r="BB25"/>
  <c r="F26"/>
  <c r="V26"/>
  <c r="AL26"/>
  <c r="BB26"/>
  <c r="F27"/>
  <c r="V27"/>
  <c r="AL27"/>
  <c r="BB27"/>
  <c r="F28"/>
  <c r="V28"/>
  <c r="AL28"/>
  <c r="BB28"/>
  <c r="I16"/>
  <c r="Y16"/>
  <c r="AO16"/>
  <c r="BE16"/>
  <c r="I17"/>
  <c r="Y17"/>
  <c r="AO17"/>
  <c r="BE17"/>
  <c r="I18"/>
  <c r="Y18"/>
  <c r="AO18"/>
  <c r="BE18"/>
  <c r="I19"/>
  <c r="Y19"/>
  <c r="AO19"/>
  <c r="BE19"/>
  <c r="I20"/>
  <c r="Y20"/>
  <c r="AO20"/>
  <c r="BE20"/>
  <c r="I21"/>
  <c r="Y21"/>
  <c r="AO21"/>
  <c r="BE21"/>
  <c r="I22"/>
  <c r="Y22"/>
  <c r="AO22"/>
  <c r="BE22"/>
  <c r="I23"/>
  <c r="Y23"/>
  <c r="AO23"/>
  <c r="BE23"/>
  <c r="I24"/>
  <c r="Y24"/>
  <c r="AO24"/>
  <c r="BE24"/>
  <c r="I25"/>
  <c r="Y25"/>
  <c r="AO25"/>
  <c r="BE25"/>
  <c r="I26"/>
  <c r="Y26"/>
  <c r="AO26"/>
  <c r="BE26"/>
  <c r="I27"/>
  <c r="P16"/>
  <c r="AF16"/>
  <c r="AV16"/>
  <c r="P17"/>
  <c r="AF17"/>
  <c r="AV17"/>
  <c r="P18"/>
  <c r="AF18"/>
  <c r="AV18"/>
  <c r="P19"/>
  <c r="AF19"/>
  <c r="AV19"/>
  <c r="P20"/>
  <c r="AF20"/>
  <c r="AV20"/>
  <c r="P21"/>
  <c r="AF21"/>
  <c r="AV21"/>
  <c r="P22"/>
  <c r="AF22"/>
  <c r="AV22"/>
  <c r="P23"/>
  <c r="AF23"/>
  <c r="AV23"/>
  <c r="P24"/>
  <c r="AF24"/>
  <c r="AV24"/>
  <c r="P25"/>
  <c r="AF25"/>
  <c r="AV25"/>
  <c r="P26"/>
  <c r="AF26"/>
  <c r="AV26"/>
  <c r="P27"/>
  <c r="K16"/>
  <c r="AA16"/>
  <c r="AQ16"/>
  <c r="BG16"/>
  <c r="K17"/>
  <c r="AA17"/>
  <c r="AQ17"/>
  <c r="BG17"/>
  <c r="K18"/>
  <c r="AA18"/>
  <c r="AQ18"/>
  <c r="BG18"/>
  <c r="K19"/>
  <c r="AA19"/>
  <c r="AQ19"/>
  <c r="BG19"/>
  <c r="K20"/>
  <c r="AA20"/>
  <c r="AQ20"/>
  <c r="BG20"/>
  <c r="K21"/>
  <c r="AA21"/>
  <c r="AQ21"/>
  <c r="BG21"/>
  <c r="K22"/>
  <c r="AA22"/>
  <c r="AQ22"/>
  <c r="BG22"/>
  <c r="K23"/>
  <c r="AA23"/>
  <c r="AQ23"/>
  <c r="BG23"/>
  <c r="K24"/>
  <c r="AA24"/>
  <c r="AQ24"/>
  <c r="BG24"/>
  <c r="K25"/>
  <c r="AA25"/>
  <c r="AQ25"/>
  <c r="BG25"/>
  <c r="K26"/>
  <c r="AA26"/>
  <c r="AQ26"/>
  <c r="BG26"/>
  <c r="K27"/>
  <c r="AA27"/>
  <c r="AQ27"/>
  <c r="BG27"/>
  <c r="K28"/>
  <c r="AA28"/>
  <c r="AQ28"/>
  <c r="B16"/>
  <c r="R16"/>
  <c r="AH16"/>
  <c r="AX16"/>
  <c r="B17"/>
  <c r="R17"/>
  <c r="AH17"/>
  <c r="AX17"/>
  <c r="B18"/>
  <c r="R18"/>
  <c r="AH18"/>
  <c r="AX18"/>
  <c r="B19"/>
  <c r="R19"/>
  <c r="AH19"/>
  <c r="AX19"/>
  <c r="B20"/>
  <c r="R20"/>
  <c r="AH20"/>
  <c r="AX20"/>
  <c r="B21"/>
  <c r="R21"/>
  <c r="AH21"/>
  <c r="AX21"/>
  <c r="B22"/>
  <c r="R22"/>
  <c r="AH22"/>
  <c r="AX22"/>
  <c r="B23"/>
  <c r="R23"/>
  <c r="AH23"/>
  <c r="AX23"/>
  <c r="B24"/>
  <c r="R24"/>
  <c r="AH24"/>
  <c r="AX24"/>
  <c r="B25"/>
  <c r="R25"/>
  <c r="AH25"/>
  <c r="AX25"/>
  <c r="B26"/>
  <c r="R26"/>
  <c r="AH26"/>
  <c r="AX26"/>
  <c r="B27"/>
  <c r="R27"/>
  <c r="AH27"/>
  <c r="AX27"/>
  <c r="B28"/>
  <c r="R28"/>
  <c r="AH28"/>
  <c r="AX28"/>
  <c r="E16"/>
  <c r="U16"/>
  <c r="AK16"/>
  <c r="BA16"/>
  <c r="E17"/>
  <c r="U17"/>
  <c r="AK17"/>
  <c r="BA17"/>
  <c r="E18"/>
  <c r="U18"/>
  <c r="AK18"/>
  <c r="BA18"/>
  <c r="E19"/>
  <c r="U19"/>
  <c r="AK19"/>
  <c r="BA19"/>
  <c r="E20"/>
  <c r="U20"/>
  <c r="AK20"/>
  <c r="BA20"/>
  <c r="E21"/>
  <c r="U21"/>
  <c r="AK21"/>
  <c r="BA21"/>
  <c r="E22"/>
  <c r="U22"/>
  <c r="AK22"/>
  <c r="BA22"/>
  <c r="E23"/>
  <c r="U23"/>
  <c r="AK23"/>
  <c r="BA23"/>
  <c r="E24"/>
  <c r="U24"/>
  <c r="AK24"/>
  <c r="BA24"/>
  <c r="E25"/>
  <c r="U25"/>
  <c r="AK25"/>
  <c r="BA25"/>
  <c r="E26"/>
  <c r="U26"/>
  <c r="AK26"/>
  <c r="BA26"/>
  <c r="E27"/>
  <c r="U27"/>
  <c r="BA27"/>
  <c r="E28"/>
  <c r="U28"/>
  <c r="AK28"/>
  <c r="AZ27"/>
  <c r="AJ28"/>
  <c r="C29"/>
  <c r="S29"/>
  <c r="AI29"/>
  <c r="AY29"/>
  <c r="C30"/>
  <c r="S30"/>
  <c r="AI30"/>
  <c r="AY30"/>
  <c r="C31"/>
  <c r="S31"/>
  <c r="AI31"/>
  <c r="AY31"/>
  <c r="C32"/>
  <c r="S32"/>
  <c r="AI32"/>
  <c r="AY32"/>
  <c r="C33"/>
  <c r="S33"/>
  <c r="AI33"/>
  <c r="AY33"/>
  <c r="C34"/>
  <c r="S34"/>
  <c r="AI34"/>
  <c r="AY34"/>
  <c r="C35"/>
  <c r="S35"/>
  <c r="AI35"/>
  <c r="AY35"/>
  <c r="C36"/>
  <c r="S36"/>
  <c r="AI36"/>
  <c r="AY36"/>
  <c r="C37"/>
  <c r="S37"/>
  <c r="AI37"/>
  <c r="AY37"/>
  <c r="C38"/>
  <c r="S38"/>
  <c r="AI38"/>
  <c r="AY38"/>
  <c r="C39"/>
  <c r="AF27"/>
  <c r="P28"/>
  <c r="N29"/>
  <c r="AD29"/>
  <c r="AT29"/>
  <c r="N30"/>
  <c r="AD30"/>
  <c r="AT30"/>
  <c r="N31"/>
  <c r="AD31"/>
  <c r="AT31"/>
  <c r="N32"/>
  <c r="AD32"/>
  <c r="AT32"/>
  <c r="N33"/>
  <c r="AD33"/>
  <c r="AT33"/>
  <c r="N34"/>
  <c r="AD34"/>
  <c r="AT34"/>
  <c r="N35"/>
  <c r="AD35"/>
  <c r="AT35"/>
  <c r="N36"/>
  <c r="AD36"/>
  <c r="AT36"/>
  <c r="N37"/>
  <c r="AD37"/>
  <c r="AT37"/>
  <c r="N38"/>
  <c r="AD38"/>
  <c r="AT38"/>
  <c r="N39"/>
  <c r="BA28"/>
  <c r="I29"/>
  <c r="Y29"/>
  <c r="AO29"/>
  <c r="BE29"/>
  <c r="I30"/>
  <c r="Y30"/>
  <c r="AO30"/>
  <c r="BE30"/>
  <c r="I31"/>
  <c r="Y31"/>
  <c r="AO31"/>
  <c r="BE31"/>
  <c r="I32"/>
  <c r="Y32"/>
  <c r="AO32"/>
  <c r="BE32"/>
  <c r="I33"/>
  <c r="Y33"/>
  <c r="AO33"/>
  <c r="BE33"/>
  <c r="I34"/>
  <c r="Y34"/>
  <c r="AO34"/>
  <c r="BE34"/>
  <c r="I35"/>
  <c r="Y35"/>
  <c r="AO35"/>
  <c r="BE35"/>
  <c r="I36"/>
  <c r="Y36"/>
  <c r="AO36"/>
  <c r="BE36"/>
  <c r="I37"/>
  <c r="Y37"/>
  <c r="AO37"/>
  <c r="BE37"/>
  <c r="I38"/>
  <c r="Y38"/>
  <c r="AO38"/>
  <c r="BE38"/>
  <c r="I39"/>
  <c r="Y39"/>
  <c r="AO39"/>
  <c r="AZ28"/>
  <c r="H29"/>
  <c r="X29"/>
  <c r="AN29"/>
  <c r="BD29"/>
  <c r="H30"/>
  <c r="X30"/>
  <c r="AN30"/>
  <c r="BD30"/>
  <c r="H31"/>
  <c r="X31"/>
  <c r="AN31"/>
  <c r="BD31"/>
  <c r="H32"/>
  <c r="X32"/>
  <c r="AN32"/>
  <c r="BD32"/>
  <c r="H33"/>
  <c r="X33"/>
  <c r="AN33"/>
  <c r="BD33"/>
  <c r="H34"/>
  <c r="X34"/>
  <c r="AN34"/>
  <c r="BD34"/>
  <c r="H35"/>
  <c r="X35"/>
  <c r="AN35"/>
  <c r="BD35"/>
  <c r="H36"/>
  <c r="X36"/>
  <c r="AN36"/>
  <c r="BD36"/>
  <c r="H37"/>
  <c r="X37"/>
  <c r="AN37"/>
  <c r="BD37"/>
  <c r="H38"/>
  <c r="X38"/>
  <c r="AN38"/>
  <c r="BD38"/>
  <c r="H39"/>
  <c r="X39"/>
  <c r="AN39"/>
  <c r="BD39"/>
  <c r="H40"/>
  <c r="X40"/>
  <c r="AN40"/>
  <c r="BD40"/>
  <c r="H41"/>
  <c r="AT39"/>
  <c r="I40"/>
  <c r="AD40"/>
  <c r="AY40"/>
  <c r="M41"/>
  <c r="AC41"/>
  <c r="AS41"/>
  <c r="M42"/>
  <c r="AC42"/>
  <c r="AS42"/>
  <c r="M43"/>
  <c r="AC43"/>
  <c r="AS43"/>
  <c r="M44"/>
  <c r="AO27"/>
  <c r="Q28"/>
  <c r="AG28"/>
  <c r="AJ27"/>
  <c r="T28"/>
  <c r="O29"/>
  <c r="AE29"/>
  <c r="AU29"/>
  <c r="O30"/>
  <c r="AE30"/>
  <c r="AU30"/>
  <c r="O31"/>
  <c r="AE31"/>
  <c r="AU31"/>
  <c r="O32"/>
  <c r="AE32"/>
  <c r="AU32"/>
  <c r="O33"/>
  <c r="AE33"/>
  <c r="AU33"/>
  <c r="O34"/>
  <c r="AE34"/>
  <c r="AU34"/>
  <c r="O35"/>
  <c r="AE35"/>
  <c r="AU35"/>
  <c r="O36"/>
  <c r="AE36"/>
  <c r="AU36"/>
  <c r="O37"/>
  <c r="AE37"/>
  <c r="AU37"/>
  <c r="O38"/>
  <c r="AE38"/>
  <c r="AU38"/>
  <c r="O39"/>
  <c r="BD28"/>
  <c r="J29"/>
  <c r="Z29"/>
  <c r="AP29"/>
  <c r="BF29"/>
  <c r="J30"/>
  <c r="Z30"/>
  <c r="AP30"/>
  <c r="BF30"/>
  <c r="J31"/>
  <c r="Z31"/>
  <c r="AP31"/>
  <c r="BF31"/>
  <c r="J32"/>
  <c r="Z32"/>
  <c r="AP32"/>
  <c r="BF32"/>
  <c r="J33"/>
  <c r="Z33"/>
  <c r="AP33"/>
  <c r="BF33"/>
  <c r="J34"/>
  <c r="Z34"/>
  <c r="AP34"/>
  <c r="BF34"/>
  <c r="J35"/>
  <c r="Z35"/>
  <c r="AP35"/>
  <c r="BF35"/>
  <c r="J36"/>
  <c r="Z36"/>
  <c r="AP36"/>
  <c r="BF36"/>
  <c r="J37"/>
  <c r="Z37"/>
  <c r="AP37"/>
  <c r="BF37"/>
  <c r="J38"/>
  <c r="Z38"/>
  <c r="AP38"/>
  <c r="BF38"/>
  <c r="J39"/>
  <c r="AR28"/>
  <c r="E29"/>
  <c r="U29"/>
  <c r="AK29"/>
  <c r="BA29"/>
  <c r="E30"/>
  <c r="U30"/>
  <c r="AK30"/>
  <c r="BA30"/>
  <c r="E31"/>
  <c r="U31"/>
  <c r="AK31"/>
  <c r="BA31"/>
  <c r="E32"/>
  <c r="U32"/>
  <c r="AK32"/>
  <c r="BA32"/>
  <c r="E33"/>
  <c r="U33"/>
  <c r="AK33"/>
  <c r="BA33"/>
  <c r="E34"/>
  <c r="U34"/>
  <c r="AK34"/>
  <c r="BA34"/>
  <c r="E35"/>
  <c r="U35"/>
  <c r="AK35"/>
  <c r="BA35"/>
  <c r="E36"/>
  <c r="U36"/>
  <c r="AK36"/>
  <c r="BA36"/>
  <c r="E37"/>
  <c r="U37"/>
  <c r="AK37"/>
  <c r="BA37"/>
  <c r="E38"/>
  <c r="U38"/>
  <c r="AK38"/>
  <c r="BA38"/>
  <c r="E39"/>
  <c r="U39"/>
  <c r="AK39"/>
  <c r="BD27"/>
  <c r="AN28"/>
  <c r="D29"/>
  <c r="T29"/>
  <c r="AJ29"/>
  <c r="AZ29"/>
  <c r="D30"/>
  <c r="T30"/>
  <c r="AJ30"/>
  <c r="AZ30"/>
  <c r="D31"/>
  <c r="T31"/>
  <c r="AJ31"/>
  <c r="AZ31"/>
  <c r="D32"/>
  <c r="T32"/>
  <c r="AJ32"/>
  <c r="AZ32"/>
  <c r="D33"/>
  <c r="T33"/>
  <c r="AJ33"/>
  <c r="AZ33"/>
  <c r="D34"/>
  <c r="T34"/>
  <c r="AJ34"/>
  <c r="AZ34"/>
  <c r="D35"/>
  <c r="T35"/>
  <c r="AJ35"/>
  <c r="AZ35"/>
  <c r="D36"/>
  <c r="T36"/>
  <c r="AJ36"/>
  <c r="AZ36"/>
  <c r="D37"/>
  <c r="T37"/>
  <c r="AJ37"/>
  <c r="AZ37"/>
  <c r="D38"/>
  <c r="T38"/>
  <c r="AJ38"/>
  <c r="AZ38"/>
  <c r="D39"/>
  <c r="T39"/>
  <c r="AJ39"/>
  <c r="AZ39"/>
  <c r="D40"/>
  <c r="T40"/>
  <c r="AJ40"/>
  <c r="AZ40"/>
  <c r="D41"/>
  <c r="AM39"/>
  <c r="C40"/>
  <c r="AK27"/>
  <c r="M28"/>
  <c r="AC28"/>
  <c r="AS28"/>
  <c r="D28"/>
  <c r="BE28"/>
  <c r="K29"/>
  <c r="AA29"/>
  <c r="AQ29"/>
  <c r="BG29"/>
  <c r="K30"/>
  <c r="AA30"/>
  <c r="AQ30"/>
  <c r="BG30"/>
  <c r="K31"/>
  <c r="AA31"/>
  <c r="AQ31"/>
  <c r="BG31"/>
  <c r="K32"/>
  <c r="AA32"/>
  <c r="AQ32"/>
  <c r="BG32"/>
  <c r="K33"/>
  <c r="AA33"/>
  <c r="AQ33"/>
  <c r="BG33"/>
  <c r="K34"/>
  <c r="AA34"/>
  <c r="AQ34"/>
  <c r="BG34"/>
  <c r="K35"/>
  <c r="AA35"/>
  <c r="AQ35"/>
  <c r="BG35"/>
  <c r="K36"/>
  <c r="AA36"/>
  <c r="AQ36"/>
  <c r="BG36"/>
  <c r="K37"/>
  <c r="AA37"/>
  <c r="AQ37"/>
  <c r="BG37"/>
  <c r="K38"/>
  <c r="AA38"/>
  <c r="AQ38"/>
  <c r="BG38"/>
  <c r="K39"/>
  <c r="AV28"/>
  <c r="F29"/>
  <c r="V29"/>
  <c r="AL29"/>
  <c r="BB29"/>
  <c r="F30"/>
  <c r="V30"/>
  <c r="AL30"/>
  <c r="BB30"/>
  <c r="F31"/>
  <c r="V31"/>
  <c r="AL31"/>
  <c r="BB31"/>
  <c r="F32"/>
  <c r="V32"/>
  <c r="AL32"/>
  <c r="BB32"/>
  <c r="F33"/>
  <c r="V33"/>
  <c r="AL33"/>
  <c r="BB33"/>
  <c r="F34"/>
  <c r="V34"/>
  <c r="AL34"/>
  <c r="BB34"/>
  <c r="F35"/>
  <c r="V35"/>
  <c r="AL35"/>
  <c r="BB35"/>
  <c r="F36"/>
  <c r="V36"/>
  <c r="AL36"/>
  <c r="BB36"/>
  <c r="F37"/>
  <c r="V37"/>
  <c r="AL37"/>
  <c r="BB37"/>
  <c r="F38"/>
  <c r="V38"/>
  <c r="AL38"/>
  <c r="BB38"/>
  <c r="F39"/>
  <c r="AR27"/>
  <c r="AB28"/>
  <c r="Q29"/>
  <c r="AG29"/>
  <c r="AW29"/>
  <c r="Q30"/>
  <c r="AG30"/>
  <c r="AW30"/>
  <c r="Q31"/>
  <c r="AG31"/>
  <c r="AW31"/>
  <c r="Q32"/>
  <c r="AG32"/>
  <c r="AW32"/>
  <c r="Q33"/>
  <c r="AG33"/>
  <c r="AW33"/>
  <c r="Q34"/>
  <c r="AG34"/>
  <c r="AW34"/>
  <c r="Q35"/>
  <c r="AG35"/>
  <c r="AW35"/>
  <c r="Q36"/>
  <c r="AG36"/>
  <c r="AW36"/>
  <c r="Q37"/>
  <c r="AG37"/>
  <c r="AW37"/>
  <c r="Q38"/>
  <c r="AG38"/>
  <c r="AW38"/>
  <c r="Q39"/>
  <c r="AG39"/>
  <c r="AN27"/>
  <c r="X28"/>
  <c r="P29"/>
  <c r="AF29"/>
  <c r="AV29"/>
  <c r="P30"/>
  <c r="AF30"/>
  <c r="AV30"/>
  <c r="P31"/>
  <c r="AF31"/>
  <c r="AV31"/>
  <c r="P32"/>
  <c r="AF32"/>
  <c r="AV32"/>
  <c r="P33"/>
  <c r="AF33"/>
  <c r="AV33"/>
  <c r="P34"/>
  <c r="AF34"/>
  <c r="AV34"/>
  <c r="P35"/>
  <c r="AF35"/>
  <c r="AV35"/>
  <c r="P36"/>
  <c r="AF36"/>
  <c r="AV36"/>
  <c r="P37"/>
  <c r="AF37"/>
  <c r="AV37"/>
  <c r="P38"/>
  <c r="AF38"/>
  <c r="AV38"/>
  <c r="P39"/>
  <c r="AF39"/>
  <c r="AV39"/>
  <c r="P40"/>
  <c r="AF40"/>
  <c r="AV40"/>
  <c r="AE39"/>
  <c r="BE39"/>
  <c r="Y27"/>
  <c r="BE27"/>
  <c r="I28"/>
  <c r="Y28"/>
  <c r="AO28"/>
  <c r="AW28"/>
  <c r="G29"/>
  <c r="W29"/>
  <c r="AM29"/>
  <c r="BC29"/>
  <c r="G30"/>
  <c r="W30"/>
  <c r="AM30"/>
  <c r="BC30"/>
  <c r="G31"/>
  <c r="W31"/>
  <c r="AM31"/>
  <c r="BC31"/>
  <c r="G32"/>
  <c r="W32"/>
  <c r="AM32"/>
  <c r="BC32"/>
  <c r="G33"/>
  <c r="W33"/>
  <c r="AM33"/>
  <c r="BC33"/>
  <c r="G34"/>
  <c r="W34"/>
  <c r="AM34"/>
  <c r="BC34"/>
  <c r="G35"/>
  <c r="W35"/>
  <c r="AM35"/>
  <c r="BC35"/>
  <c r="G36"/>
  <c r="W36"/>
  <c r="AM36"/>
  <c r="BC36"/>
  <c r="G37"/>
  <c r="W37"/>
  <c r="AM37"/>
  <c r="BC37"/>
  <c r="G38"/>
  <c r="W38"/>
  <c r="AM38"/>
  <c r="BC38"/>
  <c r="G39"/>
  <c r="AV27"/>
  <c r="AF28"/>
  <c r="B29"/>
  <c r="R29"/>
  <c r="AH29"/>
  <c r="AX29"/>
  <c r="B30"/>
  <c r="R30"/>
  <c r="AH30"/>
  <c r="AX30"/>
  <c r="B31"/>
  <c r="R31"/>
  <c r="AH31"/>
  <c r="AX31"/>
  <c r="B32"/>
  <c r="R32"/>
  <c r="AH32"/>
  <c r="AX32"/>
  <c r="B33"/>
  <c r="R33"/>
  <c r="AH33"/>
  <c r="AX33"/>
  <c r="B34"/>
  <c r="R34"/>
  <c r="AH34"/>
  <c r="AX34"/>
  <c r="B35"/>
  <c r="R35"/>
  <c r="AH35"/>
  <c r="AX35"/>
  <c r="B36"/>
  <c r="R36"/>
  <c r="AH36"/>
  <c r="AX36"/>
  <c r="B37"/>
  <c r="R37"/>
  <c r="AH37"/>
  <c r="AX37"/>
  <c r="B38"/>
  <c r="R38"/>
  <c r="AH38"/>
  <c r="AX38"/>
  <c r="B39"/>
  <c r="AB27"/>
  <c r="L28"/>
  <c r="M29"/>
  <c r="AC29"/>
  <c r="AS29"/>
  <c r="M30"/>
  <c r="AC30"/>
  <c r="AS30"/>
  <c r="M31"/>
  <c r="AC31"/>
  <c r="AS31"/>
  <c r="M32"/>
  <c r="AC32"/>
  <c r="AS32"/>
  <c r="M33"/>
  <c r="AC33"/>
  <c r="AS33"/>
  <c r="M34"/>
  <c r="AC34"/>
  <c r="AS34"/>
  <c r="M35"/>
  <c r="AC35"/>
  <c r="AS35"/>
  <c r="M36"/>
  <c r="AC36"/>
  <c r="AS36"/>
  <c r="M37"/>
  <c r="AC37"/>
  <c r="AS37"/>
  <c r="M38"/>
  <c r="AC38"/>
  <c r="AS38"/>
  <c r="M39"/>
  <c r="AC39"/>
  <c r="X27"/>
  <c r="H28"/>
  <c r="BG28"/>
  <c r="L29"/>
  <c r="AB29"/>
  <c r="AR29"/>
  <c r="L30"/>
  <c r="AB30"/>
  <c r="AR30"/>
  <c r="L31"/>
  <c r="AB31"/>
  <c r="AR31"/>
  <c r="L32"/>
  <c r="AB32"/>
  <c r="AR32"/>
  <c r="L33"/>
  <c r="AB33"/>
  <c r="AR33"/>
  <c r="L34"/>
  <c r="AB34"/>
  <c r="AR34"/>
  <c r="L35"/>
  <c r="AB35"/>
  <c r="AR35"/>
  <c r="L36"/>
  <c r="AB36"/>
  <c r="AR36"/>
  <c r="L37"/>
  <c r="AB37"/>
  <c r="AR37"/>
  <c r="L38"/>
  <c r="AB38"/>
  <c r="AR38"/>
  <c r="L39"/>
  <c r="AB39"/>
  <c r="AR39"/>
  <c r="L40"/>
  <c r="AB40"/>
  <c r="AR40"/>
  <c r="W39"/>
  <c r="AY39"/>
  <c r="N40"/>
  <c r="AI40"/>
  <c r="BE40"/>
  <c r="Q41"/>
  <c r="AG41"/>
  <c r="AW41"/>
  <c r="Q42"/>
  <c r="AG42"/>
  <c r="AW42"/>
  <c r="Q43"/>
  <c r="AG43"/>
  <c r="AW43"/>
  <c r="AT40"/>
  <c r="I41"/>
  <c r="AO41"/>
  <c r="Y42"/>
  <c r="BE42"/>
  <c r="I43"/>
  <c r="AO43"/>
  <c r="U44"/>
  <c r="AK44"/>
  <c r="BA44"/>
  <c r="E45"/>
  <c r="U45"/>
  <c r="AK45"/>
  <c r="BA45"/>
  <c r="E46"/>
  <c r="U46"/>
  <c r="AK46"/>
  <c r="BA46"/>
  <c r="E47"/>
  <c r="U47"/>
  <c r="AK47"/>
  <c r="BA47"/>
  <c r="E48"/>
  <c r="U48"/>
  <c r="AK48"/>
  <c r="BA48"/>
  <c r="E49"/>
  <c r="U49"/>
  <c r="AK49"/>
  <c r="BA49"/>
  <c r="E50"/>
  <c r="U50"/>
  <c r="AK50"/>
  <c r="BA50"/>
  <c r="E51"/>
  <c r="U51"/>
  <c r="AK51"/>
  <c r="BA51"/>
  <c r="E52"/>
  <c r="U52"/>
  <c r="AK52"/>
  <c r="AD39"/>
  <c r="BC39"/>
  <c r="R40"/>
  <c r="AM40"/>
  <c r="B41"/>
  <c r="T41"/>
  <c r="AJ41"/>
  <c r="AZ41"/>
  <c r="D42"/>
  <c r="T42"/>
  <c r="AJ42"/>
  <c r="AZ42"/>
  <c r="D43"/>
  <c r="T43"/>
  <c r="AJ43"/>
  <c r="AZ43"/>
  <c r="D44"/>
  <c r="T44"/>
  <c r="AJ44"/>
  <c r="AZ44"/>
  <c r="D45"/>
  <c r="T45"/>
  <c r="AJ45"/>
  <c r="AZ45"/>
  <c r="D46"/>
  <c r="T46"/>
  <c r="AJ46"/>
  <c r="AZ46"/>
  <c r="D47"/>
  <c r="T47"/>
  <c r="AJ47"/>
  <c r="AZ47"/>
  <c r="D48"/>
  <c r="T48"/>
  <c r="AJ48"/>
  <c r="AZ48"/>
  <c r="D49"/>
  <c r="T49"/>
  <c r="AJ49"/>
  <c r="AZ49"/>
  <c r="D50"/>
  <c r="T50"/>
  <c r="AJ50"/>
  <c r="AZ50"/>
  <c r="D51"/>
  <c r="T51"/>
  <c r="AJ51"/>
  <c r="AZ51"/>
  <c r="D52"/>
  <c r="AI39"/>
  <c r="BG39"/>
  <c r="V40"/>
  <c r="AQ40"/>
  <c r="F41"/>
  <c r="W41"/>
  <c r="AM41"/>
  <c r="BC41"/>
  <c r="G42"/>
  <c r="W42"/>
  <c r="AM42"/>
  <c r="BC42"/>
  <c r="G43"/>
  <c r="W43"/>
  <c r="AM43"/>
  <c r="BC43"/>
  <c r="G44"/>
  <c r="W44"/>
  <c r="AM44"/>
  <c r="BC44"/>
  <c r="G45"/>
  <c r="W45"/>
  <c r="AM45"/>
  <c r="BC45"/>
  <c r="G46"/>
  <c r="W46"/>
  <c r="AM46"/>
  <c r="BC46"/>
  <c r="G47"/>
  <c r="W47"/>
  <c r="AM47"/>
  <c r="BC47"/>
  <c r="G48"/>
  <c r="W48"/>
  <c r="AM48"/>
  <c r="BC48"/>
  <c r="G49"/>
  <c r="W49"/>
  <c r="AM49"/>
  <c r="BC49"/>
  <c r="G50"/>
  <c r="W50"/>
  <c r="AM50"/>
  <c r="BC50"/>
  <c r="G51"/>
  <c r="W51"/>
  <c r="AM51"/>
  <c r="BC51"/>
  <c r="G52"/>
  <c r="W52"/>
  <c r="AM52"/>
  <c r="BC52"/>
  <c r="G53"/>
  <c r="W53"/>
  <c r="AM53"/>
  <c r="BC53"/>
  <c r="G54"/>
  <c r="W54"/>
  <c r="AM54"/>
  <c r="Z39"/>
  <c r="BA39"/>
  <c r="O40"/>
  <c r="AK40"/>
  <c r="BF40"/>
  <c r="R41"/>
  <c r="AH41"/>
  <c r="AX41"/>
  <c r="B42"/>
  <c r="R42"/>
  <c r="AH42"/>
  <c r="AX42"/>
  <c r="B43"/>
  <c r="R43"/>
  <c r="AH43"/>
  <c r="AX43"/>
  <c r="B44"/>
  <c r="R44"/>
  <c r="AH44"/>
  <c r="AX44"/>
  <c r="B45"/>
  <c r="R45"/>
  <c r="AH45"/>
  <c r="AX45"/>
  <c r="B46"/>
  <c r="R46"/>
  <c r="AH46"/>
  <c r="AX46"/>
  <c r="B47"/>
  <c r="R47"/>
  <c r="AH47"/>
  <c r="AX47"/>
  <c r="B48"/>
  <c r="R48"/>
  <c r="AH48"/>
  <c r="AX48"/>
  <c r="B49"/>
  <c r="R49"/>
  <c r="AH49"/>
  <c r="AX49"/>
  <c r="B50"/>
  <c r="R50"/>
  <c r="AH50"/>
  <c r="AX50"/>
  <c r="B51"/>
  <c r="R51"/>
  <c r="AH51"/>
  <c r="AX51"/>
  <c r="B52"/>
  <c r="R52"/>
  <c r="AH52"/>
  <c r="AX52"/>
  <c r="B53"/>
  <c r="R53"/>
  <c r="AH53"/>
  <c r="AX53"/>
  <c r="B54"/>
  <c r="R54"/>
  <c r="AH54"/>
  <c r="AX54"/>
  <c r="B55"/>
  <c r="R55"/>
  <c r="AH55"/>
  <c r="AX55"/>
  <c r="X52"/>
  <c r="T53"/>
  <c r="AZ53"/>
  <c r="D54"/>
  <c r="AJ54"/>
  <c r="C55"/>
  <c r="X55"/>
  <c r="AS55"/>
  <c r="B56"/>
  <c r="R56"/>
  <c r="AH56"/>
  <c r="AX56"/>
  <c r="B57"/>
  <c r="R57"/>
  <c r="AH57"/>
  <c r="AX57"/>
  <c r="B58"/>
  <c r="AO40"/>
  <c r="C41"/>
  <c r="AK41"/>
  <c r="U42"/>
  <c r="BA42"/>
  <c r="E43"/>
  <c r="AK43"/>
  <c r="Q44"/>
  <c r="AG44"/>
  <c r="AW44"/>
  <c r="Q45"/>
  <c r="AG45"/>
  <c r="AW45"/>
  <c r="Q46"/>
  <c r="AG46"/>
  <c r="AW46"/>
  <c r="Q47"/>
  <c r="AG47"/>
  <c r="AW47"/>
  <c r="Q48"/>
  <c r="AG48"/>
  <c r="AW48"/>
  <c r="Q49"/>
  <c r="AG49"/>
  <c r="AW49"/>
  <c r="Q50"/>
  <c r="AG50"/>
  <c r="AW50"/>
  <c r="Q51"/>
  <c r="AG51"/>
  <c r="AW51"/>
  <c r="Q52"/>
  <c r="AG52"/>
  <c r="V39"/>
  <c r="AX39"/>
  <c r="M40"/>
  <c r="AH40"/>
  <c r="BC40"/>
  <c r="P41"/>
  <c r="AF41"/>
  <c r="AV41"/>
  <c r="P42"/>
  <c r="AF42"/>
  <c r="AV42"/>
  <c r="P43"/>
  <c r="AF43"/>
  <c r="AV43"/>
  <c r="P44"/>
  <c r="AF44"/>
  <c r="AV44"/>
  <c r="P45"/>
  <c r="AF45"/>
  <c r="AV45"/>
  <c r="P46"/>
  <c r="AF46"/>
  <c r="AV46"/>
  <c r="P47"/>
  <c r="AF47"/>
  <c r="AV47"/>
  <c r="P48"/>
  <c r="AF48"/>
  <c r="AV48"/>
  <c r="P49"/>
  <c r="AF49"/>
  <c r="AV49"/>
  <c r="P50"/>
  <c r="AF50"/>
  <c r="AV50"/>
  <c r="P51"/>
  <c r="AF51"/>
  <c r="AV51"/>
  <c r="AA39"/>
  <c r="BB39"/>
  <c r="Q40"/>
  <c r="AL40"/>
  <c r="BG40"/>
  <c r="S41"/>
  <c r="AI41"/>
  <c r="AY41"/>
  <c r="C42"/>
  <c r="S42"/>
  <c r="AI42"/>
  <c r="AY42"/>
  <c r="C43"/>
  <c r="S43"/>
  <c r="AI43"/>
  <c r="AY43"/>
  <c r="C44"/>
  <c r="S44"/>
  <c r="AI44"/>
  <c r="AY44"/>
  <c r="C45"/>
  <c r="S45"/>
  <c r="AI45"/>
  <c r="AY45"/>
  <c r="C46"/>
  <c r="S46"/>
  <c r="AI46"/>
  <c r="AY46"/>
  <c r="C47"/>
  <c r="S47"/>
  <c r="AI47"/>
  <c r="AY47"/>
  <c r="C48"/>
  <c r="S48"/>
  <c r="AI48"/>
  <c r="AY48"/>
  <c r="C49"/>
  <c r="S49"/>
  <c r="AI49"/>
  <c r="AY49"/>
  <c r="C50"/>
  <c r="S50"/>
  <c r="AI50"/>
  <c r="AY50"/>
  <c r="C51"/>
  <c r="S51"/>
  <c r="AI51"/>
  <c r="AY51"/>
  <c r="C52"/>
  <c r="S52"/>
  <c r="AI52"/>
  <c r="AY52"/>
  <c r="C53"/>
  <c r="S53"/>
  <c r="AI53"/>
  <c r="AY53"/>
  <c r="C54"/>
  <c r="S54"/>
  <c r="AI54"/>
  <c r="R39"/>
  <c r="AU39"/>
  <c r="J40"/>
  <c r="AE40"/>
  <c r="BA40"/>
  <c r="N41"/>
  <c r="AD41"/>
  <c r="AT41"/>
  <c r="N42"/>
  <c r="AD42"/>
  <c r="AT42"/>
  <c r="N43"/>
  <c r="AD43"/>
  <c r="AT43"/>
  <c r="N44"/>
  <c r="AD44"/>
  <c r="AT44"/>
  <c r="N45"/>
  <c r="AD45"/>
  <c r="AT45"/>
  <c r="N46"/>
  <c r="AD46"/>
  <c r="AT46"/>
  <c r="N47"/>
  <c r="AD47"/>
  <c r="AT47"/>
  <c r="N48"/>
  <c r="AD48"/>
  <c r="AT48"/>
  <c r="N49"/>
  <c r="AD49"/>
  <c r="AT49"/>
  <c r="N50"/>
  <c r="AD50"/>
  <c r="AT50"/>
  <c r="N51"/>
  <c r="AD51"/>
  <c r="AT51"/>
  <c r="N52"/>
  <c r="AD52"/>
  <c r="AT52"/>
  <c r="N53"/>
  <c r="AD53"/>
  <c r="AT53"/>
  <c r="N54"/>
  <c r="AD54"/>
  <c r="AT54"/>
  <c r="N55"/>
  <c r="AD55"/>
  <c r="AT55"/>
  <c r="L53"/>
  <c r="AR53"/>
  <c r="AB54"/>
  <c r="BD54"/>
  <c r="S55"/>
  <c r="AN55"/>
  <c r="N56"/>
  <c r="AD56"/>
  <c r="AT56"/>
  <c r="Y40"/>
  <c r="Y41"/>
  <c r="BE41"/>
  <c r="I42"/>
  <c r="AO42"/>
  <c r="Y43"/>
  <c r="BE43"/>
  <c r="I44"/>
  <c r="AC44"/>
  <c r="AS44"/>
  <c r="M45"/>
  <c r="AC45"/>
  <c r="AS45"/>
  <c r="M46"/>
  <c r="AC46"/>
  <c r="AS46"/>
  <c r="M47"/>
  <c r="AC47"/>
  <c r="AS47"/>
  <c r="M48"/>
  <c r="AC48"/>
  <c r="AS48"/>
  <c r="M49"/>
  <c r="AC49"/>
  <c r="AS49"/>
  <c r="M50"/>
  <c r="AC50"/>
  <c r="AS50"/>
  <c r="M51"/>
  <c r="AC51"/>
  <c r="AS51"/>
  <c r="M52"/>
  <c r="AC52"/>
  <c r="AS52"/>
  <c r="AS39"/>
  <c r="G40"/>
  <c r="AC40"/>
  <c r="AX40"/>
  <c r="L41"/>
  <c r="AB41"/>
  <c r="AR41"/>
  <c r="L42"/>
  <c r="AB42"/>
  <c r="AR42"/>
  <c r="L43"/>
  <c r="AB43"/>
  <c r="AR43"/>
  <c r="L44"/>
  <c r="AB44"/>
  <c r="AR44"/>
  <c r="L45"/>
  <c r="AB45"/>
  <c r="AR45"/>
  <c r="L46"/>
  <c r="AB46"/>
  <c r="AR46"/>
  <c r="L47"/>
  <c r="AB47"/>
  <c r="AR47"/>
  <c r="L48"/>
  <c r="AB48"/>
  <c r="AR48"/>
  <c r="L49"/>
  <c r="AB49"/>
  <c r="AR49"/>
  <c r="L50"/>
  <c r="AB50"/>
  <c r="AR50"/>
  <c r="L51"/>
  <c r="AB51"/>
  <c r="AR51"/>
  <c r="S39"/>
  <c r="AW39"/>
  <c r="K40"/>
  <c r="AG40"/>
  <c r="BB40"/>
  <c r="O41"/>
  <c r="AE41"/>
  <c r="AU41"/>
  <c r="O42"/>
  <c r="AE42"/>
  <c r="AU42"/>
  <c r="O43"/>
  <c r="AE43"/>
  <c r="AU43"/>
  <c r="O44"/>
  <c r="AE44"/>
  <c r="AU44"/>
  <c r="O45"/>
  <c r="AE45"/>
  <c r="AU45"/>
  <c r="O46"/>
  <c r="AE46"/>
  <c r="AU46"/>
  <c r="O47"/>
  <c r="AE47"/>
  <c r="AU47"/>
  <c r="O48"/>
  <c r="AE48"/>
  <c r="AU48"/>
  <c r="O49"/>
  <c r="AE49"/>
  <c r="AU49"/>
  <c r="O50"/>
  <c r="AE50"/>
  <c r="AU50"/>
  <c r="O51"/>
  <c r="AE51"/>
  <c r="AU51"/>
  <c r="O52"/>
  <c r="AE52"/>
  <c r="AU52"/>
  <c r="O53"/>
  <c r="AE53"/>
  <c r="AU53"/>
  <c r="O54"/>
  <c r="AE54"/>
  <c r="AU54"/>
  <c r="AP39"/>
  <c r="E40"/>
  <c r="Z40"/>
  <c r="AU40"/>
  <c r="J41"/>
  <c r="Z41"/>
  <c r="AP41"/>
  <c r="BF41"/>
  <c r="J42"/>
  <c r="Z42"/>
  <c r="AP42"/>
  <c r="BF42"/>
  <c r="J43"/>
  <c r="Z43"/>
  <c r="AP43"/>
  <c r="BF43"/>
  <c r="J44"/>
  <c r="Z44"/>
  <c r="AP44"/>
  <c r="BF44"/>
  <c r="J45"/>
  <c r="Z45"/>
  <c r="AP45"/>
  <c r="BF45"/>
  <c r="J46"/>
  <c r="Z46"/>
  <c r="AP46"/>
  <c r="BF46"/>
  <c r="J47"/>
  <c r="Z47"/>
  <c r="AP47"/>
  <c r="BF47"/>
  <c r="J48"/>
  <c r="Z48"/>
  <c r="AP48"/>
  <c r="BF48"/>
  <c r="J49"/>
  <c r="Z49"/>
  <c r="AP49"/>
  <c r="BF49"/>
  <c r="J50"/>
  <c r="Z50"/>
  <c r="AP50"/>
  <c r="BF50"/>
  <c r="J51"/>
  <c r="Z51"/>
  <c r="AP51"/>
  <c r="BF51"/>
  <c r="J52"/>
  <c r="Z52"/>
  <c r="AP52"/>
  <c r="BF52"/>
  <c r="J53"/>
  <c r="Z53"/>
  <c r="S40"/>
  <c r="U41"/>
  <c r="BA41"/>
  <c r="E42"/>
  <c r="AK42"/>
  <c r="U43"/>
  <c r="BA43"/>
  <c r="E44"/>
  <c r="Y44"/>
  <c r="AO44"/>
  <c r="BE44"/>
  <c r="I45"/>
  <c r="Y45"/>
  <c r="AO45"/>
  <c r="BE45"/>
  <c r="I46"/>
  <c r="Y46"/>
  <c r="AO46"/>
  <c r="BE46"/>
  <c r="I47"/>
  <c r="Y47"/>
  <c r="AO47"/>
  <c r="BE47"/>
  <c r="I48"/>
  <c r="Y48"/>
  <c r="AO48"/>
  <c r="BE48"/>
  <c r="I49"/>
  <c r="Y49"/>
  <c r="AO49"/>
  <c r="BE49"/>
  <c r="I50"/>
  <c r="Y50"/>
  <c r="AO50"/>
  <c r="BE50"/>
  <c r="I51"/>
  <c r="Y51"/>
  <c r="AO51"/>
  <c r="BE51"/>
  <c r="I52"/>
  <c r="Y52"/>
  <c r="AO52"/>
  <c r="AL39"/>
  <c r="B40"/>
  <c r="W40"/>
  <c r="AS40"/>
  <c r="G41"/>
  <c r="X41"/>
  <c r="AN41"/>
  <c r="BD41"/>
  <c r="H42"/>
  <c r="X42"/>
  <c r="AN42"/>
  <c r="BD42"/>
  <c r="H43"/>
  <c r="X43"/>
  <c r="AN43"/>
  <c r="BD43"/>
  <c r="H44"/>
  <c r="X44"/>
  <c r="AN44"/>
  <c r="BD44"/>
  <c r="H45"/>
  <c r="X45"/>
  <c r="AN45"/>
  <c r="BD45"/>
  <c r="H46"/>
  <c r="X46"/>
  <c r="AN46"/>
  <c r="BD46"/>
  <c r="H47"/>
  <c r="X47"/>
  <c r="AN47"/>
  <c r="BD47"/>
  <c r="H48"/>
  <c r="X48"/>
  <c r="AN48"/>
  <c r="BD48"/>
  <c r="H49"/>
  <c r="X49"/>
  <c r="AN49"/>
  <c r="BD49"/>
  <c r="H50"/>
  <c r="X50"/>
  <c r="AN50"/>
  <c r="BD50"/>
  <c r="H51"/>
  <c r="X51"/>
  <c r="AN51"/>
  <c r="BD51"/>
  <c r="H52"/>
  <c r="AQ39"/>
  <c r="F40"/>
  <c r="AA40"/>
  <c r="AW40"/>
  <c r="K41"/>
  <c r="AA41"/>
  <c r="AQ41"/>
  <c r="BG41"/>
  <c r="K42"/>
  <c r="AA42"/>
  <c r="AQ42"/>
  <c r="BG42"/>
  <c r="K43"/>
  <c r="AA43"/>
  <c r="AQ43"/>
  <c r="BG43"/>
  <c r="K44"/>
  <c r="AA44"/>
  <c r="AQ44"/>
  <c r="BG44"/>
  <c r="K45"/>
  <c r="AA45"/>
  <c r="AQ45"/>
  <c r="BG45"/>
  <c r="K46"/>
  <c r="AA46"/>
  <c r="AQ46"/>
  <c r="BG46"/>
  <c r="K47"/>
  <c r="AA47"/>
  <c r="AQ47"/>
  <c r="BG47"/>
  <c r="K48"/>
  <c r="AA48"/>
  <c r="AQ48"/>
  <c r="BG48"/>
  <c r="K49"/>
  <c r="AA49"/>
  <c r="AQ49"/>
  <c r="BG49"/>
  <c r="K50"/>
  <c r="AA50"/>
  <c r="AQ50"/>
  <c r="BG50"/>
  <c r="K51"/>
  <c r="AA51"/>
  <c r="AQ51"/>
  <c r="BG51"/>
  <c r="K52"/>
  <c r="AA52"/>
  <c r="AQ52"/>
  <c r="BG52"/>
  <c r="K53"/>
  <c r="AA53"/>
  <c r="AQ53"/>
  <c r="BG53"/>
  <c r="K54"/>
  <c r="AA54"/>
  <c r="AQ54"/>
  <c r="AH39"/>
  <c r="BF39"/>
  <c r="U40"/>
  <c r="AP40"/>
  <c r="E41"/>
  <c r="V41"/>
  <c r="AL41"/>
  <c r="BB41"/>
  <c r="F42"/>
  <c r="V42"/>
  <c r="AL42"/>
  <c r="BB42"/>
  <c r="F43"/>
  <c r="V43"/>
  <c r="AL43"/>
  <c r="BB43"/>
  <c r="F44"/>
  <c r="V44"/>
  <c r="AL44"/>
  <c r="BB44"/>
  <c r="F45"/>
  <c r="V45"/>
  <c r="AL45"/>
  <c r="BB45"/>
  <c r="F46"/>
  <c r="V46"/>
  <c r="AL46"/>
  <c r="BB46"/>
  <c r="F47"/>
  <c r="V47"/>
  <c r="AL47"/>
  <c r="BB47"/>
  <c r="F48"/>
  <c r="V48"/>
  <c r="AL48"/>
  <c r="BB48"/>
  <c r="F49"/>
  <c r="V49"/>
  <c r="AL49"/>
  <c r="BB49"/>
  <c r="F50"/>
  <c r="V50"/>
  <c r="AL50"/>
  <c r="BB50"/>
  <c r="F51"/>
  <c r="V51"/>
  <c r="AL51"/>
  <c r="BB51"/>
  <c r="F52"/>
  <c r="V52"/>
  <c r="AL52"/>
  <c r="BB52"/>
  <c r="F53"/>
  <c r="V53"/>
  <c r="AL53"/>
  <c r="V54"/>
  <c r="BB54"/>
  <c r="F55"/>
  <c r="AL55"/>
  <c r="AN52"/>
  <c r="AB53"/>
  <c r="L54"/>
  <c r="AC55"/>
  <c r="V56"/>
  <c r="BB56"/>
  <c r="N57"/>
  <c r="AL57"/>
  <c r="BF57"/>
  <c r="R58"/>
  <c r="AH58"/>
  <c r="AX58"/>
  <c r="B59"/>
  <c r="R59"/>
  <c r="AH59"/>
  <c r="AX59"/>
  <c r="B60"/>
  <c r="R60"/>
  <c r="AH60"/>
  <c r="AX60"/>
  <c r="B61"/>
  <c r="R61"/>
  <c r="AH61"/>
  <c r="AX61"/>
  <c r="B62"/>
  <c r="R62"/>
  <c r="AH62"/>
  <c r="AX62"/>
  <c r="B63"/>
  <c r="R63"/>
  <c r="AH63"/>
  <c r="AX63"/>
  <c r="B64"/>
  <c r="R64"/>
  <c r="AH64"/>
  <c r="AX64"/>
  <c r="B65"/>
  <c r="R65"/>
  <c r="AH65"/>
  <c r="AX65"/>
  <c r="B66"/>
  <c r="R66"/>
  <c r="AH66"/>
  <c r="AX66"/>
  <c r="BE52"/>
  <c r="I53"/>
  <c r="AO53"/>
  <c r="Y54"/>
  <c r="BC54"/>
  <c r="Q55"/>
  <c r="AM55"/>
  <c r="M56"/>
  <c r="AC56"/>
  <c r="AS56"/>
  <c r="M57"/>
  <c r="AC57"/>
  <c r="AS57"/>
  <c r="M58"/>
  <c r="AC58"/>
  <c r="AS58"/>
  <c r="M59"/>
  <c r="AC59"/>
  <c r="AS59"/>
  <c r="M60"/>
  <c r="AC60"/>
  <c r="AS60"/>
  <c r="M61"/>
  <c r="AC61"/>
  <c r="AS61"/>
  <c r="M62"/>
  <c r="AC62"/>
  <c r="AS62"/>
  <c r="M63"/>
  <c r="AC63"/>
  <c r="AS63"/>
  <c r="M64"/>
  <c r="AC64"/>
  <c r="AS64"/>
  <c r="M65"/>
  <c r="AC65"/>
  <c r="AS65"/>
  <c r="M66"/>
  <c r="AC66"/>
  <c r="AS66"/>
  <c r="BD52"/>
  <c r="H53"/>
  <c r="AN53"/>
  <c r="X54"/>
  <c r="BA54"/>
  <c r="P55"/>
  <c r="AK55"/>
  <c r="BG55"/>
  <c r="L56"/>
  <c r="AB56"/>
  <c r="AR56"/>
  <c r="L57"/>
  <c r="AB57"/>
  <c r="AR57"/>
  <c r="L58"/>
  <c r="AB58"/>
  <c r="AR58"/>
  <c r="L59"/>
  <c r="AB59"/>
  <c r="AR59"/>
  <c r="L60"/>
  <c r="AB60"/>
  <c r="AR60"/>
  <c r="L61"/>
  <c r="AB61"/>
  <c r="AR61"/>
  <c r="L62"/>
  <c r="AB62"/>
  <c r="AR62"/>
  <c r="L63"/>
  <c r="AB63"/>
  <c r="AR63"/>
  <c r="L64"/>
  <c r="AB64"/>
  <c r="AR64"/>
  <c r="L65"/>
  <c r="AB65"/>
  <c r="AR65"/>
  <c r="L66"/>
  <c r="AB66"/>
  <c r="AR66"/>
  <c r="BA52"/>
  <c r="E53"/>
  <c r="AK53"/>
  <c r="U54"/>
  <c r="AZ54"/>
  <c r="O55"/>
  <c r="AJ55"/>
  <c r="BE55"/>
  <c r="K56"/>
  <c r="AA56"/>
  <c r="AQ56"/>
  <c r="BG56"/>
  <c r="K57"/>
  <c r="AA57"/>
  <c r="AQ57"/>
  <c r="BG57"/>
  <c r="K58"/>
  <c r="AA58"/>
  <c r="AQ58"/>
  <c r="BG58"/>
  <c r="K59"/>
  <c r="AA59"/>
  <c r="AQ59"/>
  <c r="BG59"/>
  <c r="K60"/>
  <c r="AA60"/>
  <c r="AQ60"/>
  <c r="BG60"/>
  <c r="K61"/>
  <c r="AA61"/>
  <c r="AQ61"/>
  <c r="BG61"/>
  <c r="K62"/>
  <c r="AA62"/>
  <c r="AQ62"/>
  <c r="BG62"/>
  <c r="K63"/>
  <c r="AA63"/>
  <c r="AQ63"/>
  <c r="BG63"/>
  <c r="K64"/>
  <c r="AA64"/>
  <c r="AQ64"/>
  <c r="BG64"/>
  <c r="K65"/>
  <c r="AA65"/>
  <c r="AQ65"/>
  <c r="BG65"/>
  <c r="K66"/>
  <c r="AA66"/>
  <c r="AQ66"/>
  <c r="BG66"/>
  <c r="K67"/>
  <c r="AA67"/>
  <c r="AQ67"/>
  <c r="BG67"/>
  <c r="K68"/>
  <c r="AA68"/>
  <c r="BE66"/>
  <c r="U67"/>
  <c r="AP67"/>
  <c r="E68"/>
  <c r="Z68"/>
  <c r="AT68"/>
  <c r="N69"/>
  <c r="AD69"/>
  <c r="AT69"/>
  <c r="N70"/>
  <c r="AD70"/>
  <c r="AT70"/>
  <c r="N71"/>
  <c r="AD71"/>
  <c r="AT71"/>
  <c r="N72"/>
  <c r="AD72"/>
  <c r="AT72"/>
  <c r="N73"/>
  <c r="AD73"/>
  <c r="AT73"/>
  <c r="N74"/>
  <c r="AD74"/>
  <c r="AT74"/>
  <c r="N75"/>
  <c r="AD75"/>
  <c r="AT75"/>
  <c r="I67"/>
  <c r="AD67"/>
  <c r="AZ67"/>
  <c r="N68"/>
  <c r="AJ68"/>
  <c r="BA68"/>
  <c r="E69"/>
  <c r="U69"/>
  <c r="AK69"/>
  <c r="BA69"/>
  <c r="E70"/>
  <c r="U70"/>
  <c r="AK70"/>
  <c r="BA70"/>
  <c r="E71"/>
  <c r="U71"/>
  <c r="AK71"/>
  <c r="BA71"/>
  <c r="E72"/>
  <c r="U72"/>
  <c r="AK72"/>
  <c r="BA72"/>
  <c r="E73"/>
  <c r="U73"/>
  <c r="AK73"/>
  <c r="BA73"/>
  <c r="E74"/>
  <c r="U74"/>
  <c r="AK74"/>
  <c r="BA74"/>
  <c r="E75"/>
  <c r="U75"/>
  <c r="AK75"/>
  <c r="BA75"/>
  <c r="BF53"/>
  <c r="J54"/>
  <c r="AP54"/>
  <c r="Z55"/>
  <c r="BF55"/>
  <c r="D53"/>
  <c r="AY54"/>
  <c r="M55"/>
  <c r="BD55"/>
  <c r="J56"/>
  <c r="AP56"/>
  <c r="J57"/>
  <c r="AD57"/>
  <c r="BB57"/>
  <c r="N58"/>
  <c r="AD58"/>
  <c r="AT58"/>
  <c r="N59"/>
  <c r="AD59"/>
  <c r="AT59"/>
  <c r="N60"/>
  <c r="AD60"/>
  <c r="AT60"/>
  <c r="N61"/>
  <c r="AD61"/>
  <c r="AT61"/>
  <c r="N62"/>
  <c r="AD62"/>
  <c r="AT62"/>
  <c r="N63"/>
  <c r="AD63"/>
  <c r="AT63"/>
  <c r="N64"/>
  <c r="AD64"/>
  <c r="AT64"/>
  <c r="N65"/>
  <c r="AD65"/>
  <c r="AT65"/>
  <c r="N66"/>
  <c r="AD66"/>
  <c r="AT66"/>
  <c r="AW52"/>
  <c r="AG53"/>
  <c r="Q54"/>
  <c r="AW54"/>
  <c r="L55"/>
  <c r="AG55"/>
  <c r="BC55"/>
  <c r="I56"/>
  <c r="Y56"/>
  <c r="AO56"/>
  <c r="BE56"/>
  <c r="I57"/>
  <c r="Y57"/>
  <c r="AO57"/>
  <c r="BE57"/>
  <c r="I58"/>
  <c r="Y58"/>
  <c r="AO58"/>
  <c r="BE58"/>
  <c r="I59"/>
  <c r="Y59"/>
  <c r="AO59"/>
  <c r="BE59"/>
  <c r="BB53"/>
  <c r="F54"/>
  <c r="AL54"/>
  <c r="V55"/>
  <c r="BB55"/>
  <c r="AR54"/>
  <c r="H55"/>
  <c r="AY55"/>
  <c r="F56"/>
  <c r="AL56"/>
  <c r="F57"/>
  <c r="Z57"/>
  <c r="AT57"/>
  <c r="J58"/>
  <c r="Z58"/>
  <c r="AP58"/>
  <c r="BF58"/>
  <c r="J59"/>
  <c r="Z59"/>
  <c r="AP59"/>
  <c r="BF59"/>
  <c r="J60"/>
  <c r="Z60"/>
  <c r="AP60"/>
  <c r="BF60"/>
  <c r="J61"/>
  <c r="Z61"/>
  <c r="AP61"/>
  <c r="BF61"/>
  <c r="J62"/>
  <c r="Z62"/>
  <c r="AP62"/>
  <c r="BF62"/>
  <c r="J63"/>
  <c r="Z63"/>
  <c r="AP63"/>
  <c r="BF63"/>
  <c r="J64"/>
  <c r="Z64"/>
  <c r="AP64"/>
  <c r="BF64"/>
  <c r="J65"/>
  <c r="Z65"/>
  <c r="AP65"/>
  <c r="BF65"/>
  <c r="J66"/>
  <c r="Z66"/>
  <c r="AP66"/>
  <c r="AJ52"/>
  <c r="Y53"/>
  <c r="BE53"/>
  <c r="I54"/>
  <c r="AO54"/>
  <c r="G55"/>
  <c r="AB55"/>
  <c r="AW55"/>
  <c r="E56"/>
  <c r="U56"/>
  <c r="AK56"/>
  <c r="BA56"/>
  <c r="E57"/>
  <c r="U57"/>
  <c r="AK57"/>
  <c r="BA57"/>
  <c r="E58"/>
  <c r="U58"/>
  <c r="AK58"/>
  <c r="BA58"/>
  <c r="E59"/>
  <c r="U59"/>
  <c r="AK59"/>
  <c r="BA59"/>
  <c r="E60"/>
  <c r="U60"/>
  <c r="AK60"/>
  <c r="BA60"/>
  <c r="E61"/>
  <c r="U61"/>
  <c r="AK61"/>
  <c r="BA61"/>
  <c r="E62"/>
  <c r="U62"/>
  <c r="AK62"/>
  <c r="BA62"/>
  <c r="E63"/>
  <c r="U63"/>
  <c r="AK63"/>
  <c r="BA63"/>
  <c r="E64"/>
  <c r="U64"/>
  <c r="AK64"/>
  <c r="BA64"/>
  <c r="E65"/>
  <c r="U65"/>
  <c r="AK65"/>
  <c r="BA65"/>
  <c r="E66"/>
  <c r="U66"/>
  <c r="AK66"/>
  <c r="AF52"/>
  <c r="X53"/>
  <c r="BD53"/>
  <c r="H54"/>
  <c r="AN54"/>
  <c r="E55"/>
  <c r="AA55"/>
  <c r="AV55"/>
  <c r="D56"/>
  <c r="T56"/>
  <c r="AJ56"/>
  <c r="AZ56"/>
  <c r="D57"/>
  <c r="T57"/>
  <c r="AJ57"/>
  <c r="AZ57"/>
  <c r="D58"/>
  <c r="T58"/>
  <c r="AJ58"/>
  <c r="AZ58"/>
  <c r="D59"/>
  <c r="T59"/>
  <c r="AJ59"/>
  <c r="AZ59"/>
  <c r="D60"/>
  <c r="T60"/>
  <c r="AJ60"/>
  <c r="AZ60"/>
  <c r="D61"/>
  <c r="T61"/>
  <c r="AJ61"/>
  <c r="AZ61"/>
  <c r="D62"/>
  <c r="T62"/>
  <c r="AJ62"/>
  <c r="AZ62"/>
  <c r="D63"/>
  <c r="T63"/>
  <c r="AJ63"/>
  <c r="AZ63"/>
  <c r="D64"/>
  <c r="T64"/>
  <c r="AJ64"/>
  <c r="AZ64"/>
  <c r="D65"/>
  <c r="T65"/>
  <c r="AJ65"/>
  <c r="AZ65"/>
  <c r="D66"/>
  <c r="T66"/>
  <c r="AJ66"/>
  <c r="AZ66"/>
  <c r="AB52"/>
  <c r="U53"/>
  <c r="BA53"/>
  <c r="E54"/>
  <c r="AK54"/>
  <c r="D55"/>
  <c r="Y55"/>
  <c r="AU55"/>
  <c r="C56"/>
  <c r="S56"/>
  <c r="AI56"/>
  <c r="AY56"/>
  <c r="C57"/>
  <c r="S57"/>
  <c r="AI57"/>
  <c r="AY57"/>
  <c r="C58"/>
  <c r="S58"/>
  <c r="AI58"/>
  <c r="AY58"/>
  <c r="C59"/>
  <c r="S59"/>
  <c r="AI59"/>
  <c r="AY59"/>
  <c r="C60"/>
  <c r="S60"/>
  <c r="AI60"/>
  <c r="AY60"/>
  <c r="C61"/>
  <c r="S61"/>
  <c r="AI61"/>
  <c r="AY61"/>
  <c r="C62"/>
  <c r="S62"/>
  <c r="AI62"/>
  <c r="AY62"/>
  <c r="C63"/>
  <c r="S63"/>
  <c r="AI63"/>
  <c r="AY63"/>
  <c r="C64"/>
  <c r="S64"/>
  <c r="AI64"/>
  <c r="AY64"/>
  <c r="C65"/>
  <c r="S65"/>
  <c r="AI65"/>
  <c r="AY65"/>
  <c r="C66"/>
  <c r="S66"/>
  <c r="AI66"/>
  <c r="AY66"/>
  <c r="C67"/>
  <c r="S67"/>
  <c r="AI67"/>
  <c r="AY67"/>
  <c r="C68"/>
  <c r="S68"/>
  <c r="AI68"/>
  <c r="J67"/>
  <c r="AF67"/>
  <c r="BA67"/>
  <c r="P68"/>
  <c r="AK68"/>
  <c r="BB68"/>
  <c r="F69"/>
  <c r="V69"/>
  <c r="AL69"/>
  <c r="BB69"/>
  <c r="F70"/>
  <c r="V70"/>
  <c r="AL70"/>
  <c r="BB70"/>
  <c r="F71"/>
  <c r="V71"/>
  <c r="AL71"/>
  <c r="BB71"/>
  <c r="F72"/>
  <c r="V72"/>
  <c r="AL72"/>
  <c r="BB72"/>
  <c r="F73"/>
  <c r="V73"/>
  <c r="AL73"/>
  <c r="BB73"/>
  <c r="F74"/>
  <c r="V74"/>
  <c r="AL74"/>
  <c r="BB74"/>
  <c r="F75"/>
  <c r="V75"/>
  <c r="AL75"/>
  <c r="BB75"/>
  <c r="BB66"/>
  <c r="T67"/>
  <c r="AO67"/>
  <c r="D68"/>
  <c r="Y68"/>
  <c r="AS68"/>
  <c r="M69"/>
  <c r="AC69"/>
  <c r="AS69"/>
  <c r="M70"/>
  <c r="AC70"/>
  <c r="AS70"/>
  <c r="M71"/>
  <c r="AC71"/>
  <c r="AS71"/>
  <c r="M72"/>
  <c r="AC72"/>
  <c r="AS72"/>
  <c r="M73"/>
  <c r="AC73"/>
  <c r="AS73"/>
  <c r="M74"/>
  <c r="AC74"/>
  <c r="AS74"/>
  <c r="M75"/>
  <c r="AC75"/>
  <c r="AS75"/>
  <c r="AP53"/>
  <c r="Z54"/>
  <c r="BF54"/>
  <c r="J55"/>
  <c r="AP55"/>
  <c r="AZ52"/>
  <c r="AJ53"/>
  <c r="T54"/>
  <c r="AI55"/>
  <c r="Z56"/>
  <c r="BF56"/>
  <c r="V57"/>
  <c r="AP57"/>
  <c r="F58"/>
  <c r="V58"/>
  <c r="AL58"/>
  <c r="BB58"/>
  <c r="F59"/>
  <c r="V59"/>
  <c r="AL59"/>
  <c r="BB59"/>
  <c r="F60"/>
  <c r="V60"/>
  <c r="AL60"/>
  <c r="BB60"/>
  <c r="F61"/>
  <c r="V61"/>
  <c r="AL61"/>
  <c r="BB61"/>
  <c r="F62"/>
  <c r="V62"/>
  <c r="AL62"/>
  <c r="BB62"/>
  <c r="F63"/>
  <c r="V63"/>
  <c r="AL63"/>
  <c r="BB63"/>
  <c r="F64"/>
  <c r="V64"/>
  <c r="AL64"/>
  <c r="BB64"/>
  <c r="F65"/>
  <c r="V65"/>
  <c r="AL65"/>
  <c r="BB65"/>
  <c r="F66"/>
  <c r="V66"/>
  <c r="AL66"/>
  <c r="T52"/>
  <c r="Q53"/>
  <c r="AW53"/>
  <c r="AG54"/>
  <c r="W55"/>
  <c r="AR55"/>
  <c r="Q56"/>
  <c r="AG56"/>
  <c r="AW56"/>
  <c r="Q57"/>
  <c r="AG57"/>
  <c r="AW57"/>
  <c r="Q58"/>
  <c r="AG58"/>
  <c r="AW58"/>
  <c r="Q59"/>
  <c r="AG59"/>
  <c r="AW59"/>
  <c r="Q60"/>
  <c r="AG60"/>
  <c r="AW60"/>
  <c r="Q61"/>
  <c r="AG61"/>
  <c r="AW61"/>
  <c r="Q62"/>
  <c r="AG62"/>
  <c r="AW62"/>
  <c r="Q63"/>
  <c r="AG63"/>
  <c r="AW63"/>
  <c r="Q64"/>
  <c r="AG64"/>
  <c r="AW64"/>
  <c r="Q65"/>
  <c r="AG65"/>
  <c r="AW65"/>
  <c r="Q66"/>
  <c r="AG66"/>
  <c r="P52"/>
  <c r="P53"/>
  <c r="AV53"/>
  <c r="AF54"/>
  <c r="BG54"/>
  <c r="U55"/>
  <c r="AQ55"/>
  <c r="P56"/>
  <c r="AF56"/>
  <c r="AV56"/>
  <c r="P57"/>
  <c r="AF57"/>
  <c r="AV57"/>
  <c r="P58"/>
  <c r="AF58"/>
  <c r="AV58"/>
  <c r="P59"/>
  <c r="AF59"/>
  <c r="AV59"/>
  <c r="P60"/>
  <c r="AF60"/>
  <c r="AV60"/>
  <c r="P61"/>
  <c r="AF61"/>
  <c r="AV61"/>
  <c r="P62"/>
  <c r="AF62"/>
  <c r="AV62"/>
  <c r="P63"/>
  <c r="AF63"/>
  <c r="AV63"/>
  <c r="P64"/>
  <c r="AF64"/>
  <c r="AV64"/>
  <c r="P65"/>
  <c r="AF65"/>
  <c r="AV65"/>
  <c r="P66"/>
  <c r="AF66"/>
  <c r="AV66"/>
  <c r="L52"/>
  <c r="M53"/>
  <c r="AS53"/>
  <c r="AC54"/>
  <c r="BE54"/>
  <c r="T55"/>
  <c r="AO55"/>
  <c r="O56"/>
  <c r="AE56"/>
  <c r="AU56"/>
  <c r="O57"/>
  <c r="AE57"/>
  <c r="AU57"/>
  <c r="O58"/>
  <c r="AE58"/>
  <c r="AU58"/>
  <c r="O59"/>
  <c r="AE59"/>
  <c r="AU59"/>
  <c r="O60"/>
  <c r="AE60"/>
  <c r="AU60"/>
  <c r="O61"/>
  <c r="AE61"/>
  <c r="AU61"/>
  <c r="O62"/>
  <c r="AE62"/>
  <c r="AU62"/>
  <c r="O63"/>
  <c r="AE63"/>
  <c r="AU63"/>
  <c r="O64"/>
  <c r="AE64"/>
  <c r="AU64"/>
  <c r="O65"/>
  <c r="AE65"/>
  <c r="AU65"/>
  <c r="O66"/>
  <c r="AE66"/>
  <c r="AU66"/>
  <c r="O67"/>
  <c r="AE67"/>
  <c r="AU67"/>
  <c r="O68"/>
  <c r="AE68"/>
  <c r="E67"/>
  <c r="Z67"/>
  <c r="AV67"/>
  <c r="J68"/>
  <c r="AF68"/>
  <c r="AX68"/>
  <c r="B69"/>
  <c r="R69"/>
  <c r="AH69"/>
  <c r="AX69"/>
  <c r="B70"/>
  <c r="R70"/>
  <c r="AH70"/>
  <c r="AX70"/>
  <c r="B71"/>
  <c r="R71"/>
  <c r="AH71"/>
  <c r="AX71"/>
  <c r="B72"/>
  <c r="R72"/>
  <c r="AH72"/>
  <c r="AX72"/>
  <c r="B73"/>
  <c r="R73"/>
  <c r="AH73"/>
  <c r="AX73"/>
  <c r="B74"/>
  <c r="R74"/>
  <c r="AH74"/>
  <c r="AX74"/>
  <c r="B75"/>
  <c r="R75"/>
  <c r="AH75"/>
  <c r="AX75"/>
  <c r="B76"/>
  <c r="G79" i="30"/>
  <c r="G81"/>
  <c r="G82"/>
  <c r="G83"/>
  <c r="G84"/>
  <c r="G85"/>
  <c r="G86"/>
  <c r="G87"/>
  <c r="G88"/>
  <c r="G89"/>
  <c r="G90"/>
  <c r="G91"/>
  <c r="G92"/>
  <c r="G93"/>
  <c r="G94"/>
  <c r="N67" i="78"/>
  <c r="AJ67"/>
  <c r="BE67"/>
  <c r="T68"/>
  <c r="AO68"/>
  <c r="BE68"/>
  <c r="I69"/>
  <c r="Y69"/>
  <c r="AO69"/>
  <c r="BE69"/>
  <c r="I70"/>
  <c r="Y70"/>
  <c r="AO70"/>
  <c r="BE70"/>
  <c r="I71"/>
  <c r="Y71"/>
  <c r="AO71"/>
  <c r="BE71"/>
  <c r="I72"/>
  <c r="Y72"/>
  <c r="AO72"/>
  <c r="BE72"/>
  <c r="I73"/>
  <c r="Y73"/>
  <c r="AO73"/>
  <c r="BE73"/>
  <c r="I74"/>
  <c r="Y74"/>
  <c r="AO74"/>
  <c r="BE74"/>
  <c r="I75"/>
  <c r="Y75"/>
  <c r="AO75"/>
  <c r="BE75"/>
  <c r="AO60"/>
  <c r="Y61"/>
  <c r="I62"/>
  <c r="BE63"/>
  <c r="AO64"/>
  <c r="Y65"/>
  <c r="I66"/>
  <c r="AV54"/>
  <c r="BA55"/>
  <c r="AN56"/>
  <c r="X57"/>
  <c r="H58"/>
  <c r="BD59"/>
  <c r="AN60"/>
  <c r="X61"/>
  <c r="H62"/>
  <c r="BD63"/>
  <c r="AN64"/>
  <c r="X65"/>
  <c r="H66"/>
  <c r="AR52"/>
  <c r="M54"/>
  <c r="AE55"/>
  <c r="W56"/>
  <c r="G57"/>
  <c r="BC58"/>
  <c r="AM59"/>
  <c r="W60"/>
  <c r="G61"/>
  <c r="BC62"/>
  <c r="AM63"/>
  <c r="W64"/>
  <c r="G65"/>
  <c r="BC66"/>
  <c r="AM67"/>
  <c r="W68"/>
  <c r="AK67"/>
  <c r="AP68"/>
  <c r="Z69"/>
  <c r="J70"/>
  <c r="BF71"/>
  <c r="AP72"/>
  <c r="Z73"/>
  <c r="J74"/>
  <c r="BF75"/>
  <c r="AT67"/>
  <c r="AW68"/>
  <c r="AG69"/>
  <c r="Q70"/>
  <c r="AW72"/>
  <c r="AG73"/>
  <c r="Q74"/>
  <c r="H67"/>
  <c r="AC67"/>
  <c r="AX67"/>
  <c r="M68"/>
  <c r="AH68"/>
  <c r="AZ68"/>
  <c r="D69"/>
  <c r="T69"/>
  <c r="AJ69"/>
  <c r="AZ69"/>
  <c r="D70"/>
  <c r="T70"/>
  <c r="AJ70"/>
  <c r="AZ70"/>
  <c r="D71"/>
  <c r="T71"/>
  <c r="AJ71"/>
  <c r="AZ71"/>
  <c r="D72"/>
  <c r="T72"/>
  <c r="AJ72"/>
  <c r="AZ72"/>
  <c r="D73"/>
  <c r="T73"/>
  <c r="AJ73"/>
  <c r="AZ73"/>
  <c r="D74"/>
  <c r="T74"/>
  <c r="AJ74"/>
  <c r="AZ74"/>
  <c r="D75"/>
  <c r="T75"/>
  <c r="AJ75"/>
  <c r="AZ75"/>
  <c r="L67"/>
  <c r="AG67"/>
  <c r="BB67"/>
  <c r="Q68"/>
  <c r="AL68"/>
  <c r="BC68"/>
  <c r="G69"/>
  <c r="W69"/>
  <c r="AM69"/>
  <c r="BC69"/>
  <c r="G70"/>
  <c r="W70"/>
  <c r="AM70"/>
  <c r="BC70"/>
  <c r="G71"/>
  <c r="W71"/>
  <c r="AM71"/>
  <c r="BC71"/>
  <c r="G72"/>
  <c r="W72"/>
  <c r="AM72"/>
  <c r="BC72"/>
  <c r="G73"/>
  <c r="W73"/>
  <c r="AM73"/>
  <c r="BC73"/>
  <c r="G74"/>
  <c r="W74"/>
  <c r="AM74"/>
  <c r="BC74"/>
  <c r="G75"/>
  <c r="W75"/>
  <c r="AM75"/>
  <c r="BC75"/>
  <c r="Y60"/>
  <c r="I61"/>
  <c r="BE62"/>
  <c r="AO63"/>
  <c r="Y64"/>
  <c r="I65"/>
  <c r="AV52"/>
  <c r="P54"/>
  <c r="AF55"/>
  <c r="X56"/>
  <c r="H57"/>
  <c r="BD58"/>
  <c r="AN59"/>
  <c r="X60"/>
  <c r="H61"/>
  <c r="BD62"/>
  <c r="AN63"/>
  <c r="X64"/>
  <c r="H65"/>
  <c r="BD66"/>
  <c r="I55"/>
  <c r="G56"/>
  <c r="BC57"/>
  <c r="AM58"/>
  <c r="W59"/>
  <c r="G60"/>
  <c r="BC61"/>
  <c r="AM62"/>
  <c r="W63"/>
  <c r="G64"/>
  <c r="BC65"/>
  <c r="AM66"/>
  <c r="W67"/>
  <c r="G68"/>
  <c r="P67"/>
  <c r="U68"/>
  <c r="J69"/>
  <c r="BF70"/>
  <c r="AP71"/>
  <c r="Z72"/>
  <c r="J73"/>
  <c r="BF74"/>
  <c r="AP75"/>
  <c r="Y67"/>
  <c r="AD68"/>
  <c r="Q69"/>
  <c r="AW71"/>
  <c r="AG72"/>
  <c r="Q73"/>
  <c r="AW75"/>
  <c r="BA66"/>
  <c r="B67"/>
  <c r="X67"/>
  <c r="AS67"/>
  <c r="H68"/>
  <c r="AC68"/>
  <c r="AV68"/>
  <c r="P69"/>
  <c r="AF69"/>
  <c r="AV69"/>
  <c r="P70"/>
  <c r="AF70"/>
  <c r="AV70"/>
  <c r="P71"/>
  <c r="AF71"/>
  <c r="AV71"/>
  <c r="P72"/>
  <c r="AF72"/>
  <c r="AV72"/>
  <c r="P73"/>
  <c r="AF73"/>
  <c r="AV73"/>
  <c r="P74"/>
  <c r="AF74"/>
  <c r="AV74"/>
  <c r="P75"/>
  <c r="AF75"/>
  <c r="AV75"/>
  <c r="F67"/>
  <c r="AB67"/>
  <c r="AW67"/>
  <c r="L68"/>
  <c r="AG68"/>
  <c r="AY68"/>
  <c r="C69"/>
  <c r="S69"/>
  <c r="AI69"/>
  <c r="AY69"/>
  <c r="C70"/>
  <c r="S70"/>
  <c r="AI70"/>
  <c r="AY70"/>
  <c r="C71"/>
  <c r="S71"/>
  <c r="AI71"/>
  <c r="AY71"/>
  <c r="C72"/>
  <c r="S72"/>
  <c r="AI72"/>
  <c r="AY72"/>
  <c r="C73"/>
  <c r="S73"/>
  <c r="AI73"/>
  <c r="AY73"/>
  <c r="C74"/>
  <c r="S74"/>
  <c r="AI74"/>
  <c r="AY74"/>
  <c r="C75"/>
  <c r="S75"/>
  <c r="AI75"/>
  <c r="AY75"/>
  <c r="I60"/>
  <c r="BE61"/>
  <c r="AO62"/>
  <c r="Y63"/>
  <c r="I64"/>
  <c r="BE65"/>
  <c r="AO66"/>
  <c r="K55"/>
  <c r="H56"/>
  <c r="BD57"/>
  <c r="AN58"/>
  <c r="X59"/>
  <c r="H60"/>
  <c r="BD61"/>
  <c r="AN62"/>
  <c r="X63"/>
  <c r="H64"/>
  <c r="BD65"/>
  <c r="AN66"/>
  <c r="AC53"/>
  <c r="BC56"/>
  <c r="AM57"/>
  <c r="W58"/>
  <c r="G59"/>
  <c r="BC60"/>
  <c r="AM61"/>
  <c r="W62"/>
  <c r="G63"/>
  <c r="BC64"/>
  <c r="AM65"/>
  <c r="W66"/>
  <c r="G67"/>
  <c r="BF69"/>
  <c r="AP70"/>
  <c r="Z71"/>
  <c r="J72"/>
  <c r="BF73"/>
  <c r="AP74"/>
  <c r="Z75"/>
  <c r="D67"/>
  <c r="I68"/>
  <c r="AW70"/>
  <c r="AG71"/>
  <c r="Q72"/>
  <c r="AW74"/>
  <c r="AG75"/>
  <c r="R67"/>
  <c r="AN67"/>
  <c r="B68"/>
  <c r="X68"/>
  <c r="AR68"/>
  <c r="L69"/>
  <c r="AB69"/>
  <c r="AR69"/>
  <c r="L70"/>
  <c r="AB70"/>
  <c r="AR70"/>
  <c r="L71"/>
  <c r="AB71"/>
  <c r="AR71"/>
  <c r="L72"/>
  <c r="AB72"/>
  <c r="AR72"/>
  <c r="L73"/>
  <c r="AB73"/>
  <c r="AR73"/>
  <c r="L74"/>
  <c r="AB74"/>
  <c r="AR74"/>
  <c r="L75"/>
  <c r="AB75"/>
  <c r="AR75"/>
  <c r="BF66"/>
  <c r="V67"/>
  <c r="AR67"/>
  <c r="F68"/>
  <c r="AB68"/>
  <c r="AU68"/>
  <c r="O69"/>
  <c r="AE69"/>
  <c r="AU69"/>
  <c r="O70"/>
  <c r="AE70"/>
  <c r="AU70"/>
  <c r="O71"/>
  <c r="AE71"/>
  <c r="AU71"/>
  <c r="O72"/>
  <c r="AE72"/>
  <c r="AU72"/>
  <c r="O73"/>
  <c r="AE73"/>
  <c r="AU73"/>
  <c r="O74"/>
  <c r="AE74"/>
  <c r="AU74"/>
  <c r="O75"/>
  <c r="AE75"/>
  <c r="AU75"/>
  <c r="BE60"/>
  <c r="AO61"/>
  <c r="Y62"/>
  <c r="I63"/>
  <c r="BE64"/>
  <c r="AO65"/>
  <c r="Y66"/>
  <c r="AF53"/>
  <c r="BD56"/>
  <c r="AN57"/>
  <c r="X58"/>
  <c r="H59"/>
  <c r="BD60"/>
  <c r="AN61"/>
  <c r="X62"/>
  <c r="H63"/>
  <c r="BD64"/>
  <c r="AN65"/>
  <c r="X66"/>
  <c r="AS54"/>
  <c r="AZ55"/>
  <c r="AM56"/>
  <c r="W57"/>
  <c r="G58"/>
  <c r="BC59"/>
  <c r="AM60"/>
  <c r="W61"/>
  <c r="G62"/>
  <c r="BC63"/>
  <c r="AM64"/>
  <c r="W65"/>
  <c r="G66"/>
  <c r="BC67"/>
  <c r="AM68"/>
  <c r="BF67"/>
  <c r="BF68"/>
  <c r="AP69"/>
  <c r="Z70"/>
  <c r="J71"/>
  <c r="BF72"/>
  <c r="AP73"/>
  <c r="Z74"/>
  <c r="J75"/>
  <c r="AW69"/>
  <c r="AG70"/>
  <c r="Q71"/>
  <c r="AW73"/>
  <c r="AG74"/>
  <c r="Q75"/>
  <c r="M67"/>
  <c r="AH67"/>
  <c r="BD67"/>
  <c r="R68"/>
  <c r="AN68"/>
  <c r="BD68"/>
  <c r="H69"/>
  <c r="X69"/>
  <c r="AN69"/>
  <c r="BD69"/>
  <c r="H70"/>
  <c r="X70"/>
  <c r="AN70"/>
  <c r="BD70"/>
  <c r="H71"/>
  <c r="X71"/>
  <c r="AN71"/>
  <c r="BD71"/>
  <c r="H72"/>
  <c r="X72"/>
  <c r="AN72"/>
  <c r="BD72"/>
  <c r="H73"/>
  <c r="X73"/>
  <c r="AN73"/>
  <c r="BD73"/>
  <c r="H74"/>
  <c r="X74"/>
  <c r="AN74"/>
  <c r="BD74"/>
  <c r="H75"/>
  <c r="X75"/>
  <c r="AN75"/>
  <c r="BD75"/>
  <c r="AW66"/>
  <c r="Q67"/>
  <c r="AL67"/>
  <c r="V68"/>
  <c r="AQ68"/>
  <c r="BG68"/>
  <c r="K69"/>
  <c r="AA69"/>
  <c r="AQ69"/>
  <c r="BG69"/>
  <c r="K70"/>
  <c r="AA70"/>
  <c r="AQ70"/>
  <c r="BG70"/>
  <c r="K71"/>
  <c r="AA71"/>
  <c r="AQ71"/>
  <c r="BG71"/>
  <c r="K72"/>
  <c r="AA72"/>
  <c r="AQ72"/>
  <c r="BG72"/>
  <c r="K73"/>
  <c r="AA73"/>
  <c r="AQ73"/>
  <c r="BG73"/>
  <c r="K74"/>
  <c r="AA74"/>
  <c r="AQ74"/>
  <c r="BG74"/>
  <c r="K75"/>
  <c r="AA75"/>
  <c r="AQ75"/>
  <c r="BG75"/>
  <c r="G95" i="30"/>
  <c r="G96"/>
  <c r="G97"/>
  <c r="G98"/>
  <c r="G99"/>
  <c r="G100"/>
  <c r="G102"/>
  <c r="G104"/>
  <c r="G101"/>
  <c r="G103"/>
  <c r="G105"/>
  <c r="D19"/>
  <c r="D20"/>
  <c r="K3" i="82"/>
  <c r="K15" s="1"/>
  <c r="K7"/>
  <c r="K19" s="1"/>
  <c r="K10"/>
  <c r="K22" s="1"/>
  <c r="K11"/>
  <c r="K23" s="1"/>
  <c r="I7"/>
  <c r="I19" s="1"/>
  <c r="D5"/>
  <c r="D17" s="1"/>
  <c r="I11"/>
  <c r="I23" s="1"/>
  <c r="H10"/>
  <c r="H22" s="1"/>
  <c r="G3"/>
  <c r="G15" s="1"/>
  <c r="D12"/>
  <c r="D24" s="1"/>
  <c r="D46" i="30"/>
  <c r="D33"/>
  <c r="C7" i="82"/>
  <c r="C19" s="1"/>
  <c r="C11"/>
  <c r="C23" s="1"/>
  <c r="D3"/>
  <c r="D15" s="1"/>
  <c r="H12"/>
  <c r="H24" s="1"/>
  <c r="J7"/>
  <c r="J19" s="1"/>
  <c r="J4"/>
  <c r="J16" s="1"/>
  <c r="I10"/>
  <c r="I22" s="1"/>
  <c r="H3"/>
  <c r="H15" s="1"/>
  <c r="B6"/>
  <c r="B18" s="1"/>
  <c r="E10"/>
  <c r="E22" s="1"/>
  <c r="D76" i="30"/>
  <c r="F6" i="82"/>
  <c r="F18" s="1"/>
  <c r="I6"/>
  <c r="I18" s="1"/>
  <c r="H9"/>
  <c r="H21" s="1"/>
  <c r="E11"/>
  <c r="E23" s="1"/>
  <c r="J3"/>
  <c r="J15" s="1"/>
  <c r="F5"/>
  <c r="F17" s="1"/>
  <c r="E31" i="30"/>
  <c r="E27"/>
  <c r="E52"/>
  <c r="E57"/>
  <c r="E69"/>
  <c r="E73"/>
  <c r="L29" i="81"/>
  <c r="K79"/>
  <c r="A29"/>
  <c r="I28"/>
  <c r="IQ22" i="61"/>
  <c r="IS22" s="1"/>
  <c r="IM19" i="43"/>
  <c r="A19" s="1"/>
  <c r="AU15" i="77"/>
  <c r="AV15" s="1"/>
  <c r="AW15" s="1"/>
  <c r="AX15" s="1"/>
  <c r="AY15" s="1"/>
  <c r="AZ15" s="1"/>
  <c r="BA15" s="1"/>
  <c r="BB15" s="1"/>
  <c r="BC15" s="1"/>
  <c r="BD15" s="1"/>
  <c r="BE15" s="1"/>
  <c r="BF15" s="1"/>
  <c r="BG15" s="1"/>
  <c r="BH15" s="1"/>
  <c r="BI15" s="1"/>
  <c r="I32" i="80"/>
  <c r="B18"/>
  <c r="C18" s="1"/>
  <c r="B31"/>
  <c r="F20" i="30"/>
  <c r="F55"/>
  <c r="F78"/>
  <c r="F58"/>
  <c r="F77"/>
  <c r="F37"/>
  <c r="F52"/>
  <c r="F25"/>
  <c r="F34"/>
  <c r="F73"/>
  <c r="F24"/>
  <c r="F35"/>
  <c r="F39"/>
  <c r="F47"/>
  <c r="F67"/>
  <c r="F68"/>
  <c r="F18"/>
  <c r="F43"/>
  <c r="F22"/>
  <c r="F29"/>
  <c r="F75"/>
  <c r="F45"/>
  <c r="F27"/>
  <c r="F69"/>
  <c r="F61"/>
  <c r="F48"/>
  <c r="F53"/>
  <c r="F64"/>
  <c r="F50"/>
  <c r="F66"/>
  <c r="F65"/>
  <c r="F32"/>
  <c r="F28"/>
  <c r="F21"/>
  <c r="F76"/>
  <c r="F60"/>
  <c r="F51"/>
  <c r="F33"/>
  <c r="F63"/>
  <c r="F31"/>
  <c r="F42"/>
  <c r="F74"/>
  <c r="F46"/>
  <c r="F36"/>
  <c r="F54"/>
  <c r="F40"/>
  <c r="F72"/>
  <c r="F26"/>
  <c r="F56"/>
  <c r="F19"/>
  <c r="F23"/>
  <c r="F57"/>
  <c r="F38"/>
  <c r="F44"/>
  <c r="F59"/>
  <c r="F62"/>
  <c r="F41"/>
  <c r="F30"/>
  <c r="F49"/>
  <c r="F70"/>
  <c r="F71"/>
  <c r="A20" i="75"/>
  <c r="E70" i="30"/>
  <c r="E51"/>
  <c r="E35"/>
  <c r="E38"/>
  <c r="E48"/>
  <c r="E66"/>
  <c r="E20"/>
  <c r="E42"/>
  <c r="E43"/>
  <c r="E58"/>
  <c r="E74"/>
  <c r="D67"/>
  <c r="D34"/>
  <c r="D42"/>
  <c r="D69"/>
  <c r="D23"/>
  <c r="D73"/>
  <c r="B12" i="4"/>
  <c r="C5"/>
  <c r="B16"/>
  <c r="IS24" i="58"/>
  <c r="IR23"/>
  <c r="IT23" s="1"/>
  <c r="IS24" i="59"/>
  <c r="IR23"/>
  <c r="IT23" s="1"/>
  <c r="IR24" i="61"/>
  <c r="IQ23" i="63"/>
  <c r="IS23" s="1"/>
  <c r="IR24"/>
  <c r="IR23" i="28"/>
  <c r="IT23" s="1"/>
  <c r="IS24"/>
  <c r="IR23" i="60"/>
  <c r="IT23" s="1"/>
  <c r="IS24"/>
  <c r="V90" i="59"/>
  <c r="W90" s="1"/>
  <c r="V90" i="60"/>
  <c r="W90" s="1"/>
  <c r="BE98" i="59"/>
  <c r="BE94"/>
  <c r="BE90"/>
  <c r="BE86"/>
  <c r="BE82"/>
  <c r="BE78"/>
  <c r="J78"/>
  <c r="BE74"/>
  <c r="J74"/>
  <c r="J70"/>
  <c r="BE70"/>
  <c r="BE66"/>
  <c r="J66"/>
  <c r="J62"/>
  <c r="BE62"/>
  <c r="BE58"/>
  <c r="J58"/>
  <c r="J54"/>
  <c r="BE54"/>
  <c r="BE50"/>
  <c r="J50"/>
  <c r="J46"/>
  <c r="BE46"/>
  <c r="J42"/>
  <c r="BE42"/>
  <c r="BE38"/>
  <c r="J38"/>
  <c r="J34"/>
  <c r="BE34"/>
  <c r="J30"/>
  <c r="BE30"/>
  <c r="BE26"/>
  <c r="J26"/>
  <c r="BE22"/>
  <c r="J22"/>
  <c r="BE97"/>
  <c r="BE93"/>
  <c r="BE89"/>
  <c r="BE85"/>
  <c r="BE81"/>
  <c r="BE77"/>
  <c r="J77"/>
  <c r="BE73"/>
  <c r="J73"/>
  <c r="BE69"/>
  <c r="J69"/>
  <c r="BE65"/>
  <c r="J65"/>
  <c r="J61"/>
  <c r="BE61"/>
  <c r="J57"/>
  <c r="BE57"/>
  <c r="J53"/>
  <c r="BE53"/>
  <c r="J49"/>
  <c r="BE49"/>
  <c r="J45"/>
  <c r="BE45"/>
  <c r="J41"/>
  <c r="BE41"/>
  <c r="J37"/>
  <c r="BE37"/>
  <c r="J33"/>
  <c r="BE33"/>
  <c r="J29"/>
  <c r="BE29"/>
  <c r="J25"/>
  <c r="BE25"/>
  <c r="J21"/>
  <c r="BE21"/>
  <c r="A46" i="63"/>
  <c r="A46" i="60"/>
  <c r="A22" i="63"/>
  <c r="A22" i="60"/>
  <c r="A42"/>
  <c r="A42" i="63"/>
  <c r="A27"/>
  <c r="A27" i="60"/>
  <c r="A56" i="63"/>
  <c r="A56" i="60"/>
  <c r="A62"/>
  <c r="A62" i="63"/>
  <c r="A67" i="60"/>
  <c r="A67" i="63"/>
  <c r="A30"/>
  <c r="A30" i="60"/>
  <c r="A69"/>
  <c r="A69" i="63"/>
  <c r="A57"/>
  <c r="A57" i="60"/>
  <c r="A31" i="63"/>
  <c r="A31" i="60"/>
  <c r="A76"/>
  <c r="A76" i="63"/>
  <c r="A25"/>
  <c r="A25" i="60"/>
  <c r="A52" i="63"/>
  <c r="A52" i="60"/>
  <c r="A71" i="63"/>
  <c r="A71" i="60"/>
  <c r="A54" i="63"/>
  <c r="A54" i="60"/>
  <c r="A32"/>
  <c r="A32" i="63"/>
  <c r="A55" i="60"/>
  <c r="A55" i="63"/>
  <c r="A47"/>
  <c r="A47" i="60"/>
  <c r="A33"/>
  <c r="A33" i="63"/>
  <c r="A80"/>
  <c r="A80" i="60"/>
  <c r="A79"/>
  <c r="A79" i="63"/>
  <c r="A64"/>
  <c r="A64" i="60"/>
  <c r="A75"/>
  <c r="A75" i="63"/>
  <c r="A77" i="60"/>
  <c r="A77" i="63"/>
  <c r="A34" i="60"/>
  <c r="A34" i="63"/>
  <c r="A59"/>
  <c r="A59" i="60"/>
  <c r="A51" i="63"/>
  <c r="A51" i="60"/>
  <c r="A78"/>
  <c r="A78" i="63"/>
  <c r="A68" i="60"/>
  <c r="A68" i="63"/>
  <c r="A92" i="72"/>
  <c r="G92" s="1"/>
  <c r="M92" s="1"/>
  <c r="S92" s="1"/>
  <c r="Y92" s="1"/>
  <c r="AG92" s="1"/>
  <c r="A89" i="38"/>
  <c r="M82" i="81"/>
  <c r="A92" i="15"/>
  <c r="G92" s="1"/>
  <c r="M92" s="1"/>
  <c r="S92" s="1"/>
  <c r="Y92" s="1"/>
  <c r="AG92" s="1"/>
  <c r="A92" i="64"/>
  <c r="A94" i="37"/>
  <c r="A241" i="4" s="1"/>
  <c r="A97" i="72"/>
  <c r="G97" s="1"/>
  <c r="M97" s="1"/>
  <c r="S97" s="1"/>
  <c r="Y97" s="1"/>
  <c r="AG97" s="1"/>
  <c r="M87" i="81"/>
  <c r="A97" i="15"/>
  <c r="G97" s="1"/>
  <c r="M97" s="1"/>
  <c r="S97" s="1"/>
  <c r="Y97" s="1"/>
  <c r="AG97" s="1"/>
  <c r="A97" i="64"/>
  <c r="A99" i="37"/>
  <c r="A246" i="4" s="1"/>
  <c r="A94" i="38"/>
  <c r="A50" i="72"/>
  <c r="G50" s="1"/>
  <c r="M50" s="1"/>
  <c r="S50" s="1"/>
  <c r="Y50" s="1"/>
  <c r="AG50" s="1"/>
  <c r="A53" i="61"/>
  <c r="A52" i="37"/>
  <c r="A50" i="30"/>
  <c r="M40" i="81" s="1"/>
  <c r="A50" i="15"/>
  <c r="G50" s="1"/>
  <c r="M50" s="1"/>
  <c r="S50" s="1"/>
  <c r="Y50" s="1"/>
  <c r="AG50" s="1"/>
  <c r="A50" i="64"/>
  <c r="A53" i="58"/>
  <c r="A53" i="28"/>
  <c r="A47" i="38"/>
  <c r="A57" i="72"/>
  <c r="A57" i="64"/>
  <c r="A60" i="61"/>
  <c r="A57" i="15"/>
  <c r="A57" i="30"/>
  <c r="M47" i="81" s="1"/>
  <c r="A60" i="58"/>
  <c r="A54" i="38"/>
  <c r="A60" i="28"/>
  <c r="A59" i="37"/>
  <c r="A87" i="72"/>
  <c r="G87" s="1"/>
  <c r="M87" s="1"/>
  <c r="S87" s="1"/>
  <c r="Y87" s="1"/>
  <c r="AG87" s="1"/>
  <c r="A89" i="37"/>
  <c r="A236" i="4" s="1"/>
  <c r="A84" i="38"/>
  <c r="M77" i="81"/>
  <c r="A87" i="15"/>
  <c r="G87" s="1"/>
  <c r="M87" s="1"/>
  <c r="S87" s="1"/>
  <c r="Y87" s="1"/>
  <c r="AG87" s="1"/>
  <c r="A87" i="64"/>
  <c r="A74" i="72"/>
  <c r="G74" s="1"/>
  <c r="M74" s="1"/>
  <c r="S74" s="1"/>
  <c r="Y74" s="1"/>
  <c r="AG74" s="1"/>
  <c r="A74" i="30"/>
  <c r="M64" i="81" s="1"/>
  <c r="A74" i="15"/>
  <c r="G74" s="1"/>
  <c r="M74" s="1"/>
  <c r="S74" s="1"/>
  <c r="Y74" s="1"/>
  <c r="AG74" s="1"/>
  <c r="A74" i="64"/>
  <c r="A77" i="61"/>
  <c r="A76" i="37"/>
  <c r="A77" i="28"/>
  <c r="A71" i="38"/>
  <c r="A77" i="58"/>
  <c r="A23" i="72"/>
  <c r="G23" s="1"/>
  <c r="M23" s="1"/>
  <c r="S23" s="1"/>
  <c r="Y23" s="1"/>
  <c r="AG23" s="1"/>
  <c r="A26" i="58"/>
  <c r="A26" i="28"/>
  <c r="A20" i="38"/>
  <c r="A25" i="37"/>
  <c r="A23" i="30"/>
  <c r="M13" i="81" s="1"/>
  <c r="A23" i="15"/>
  <c r="G23" s="1"/>
  <c r="M23" s="1"/>
  <c r="S23" s="1"/>
  <c r="Y23" s="1"/>
  <c r="AG23" s="1"/>
  <c r="A23" i="64"/>
  <c r="A26" i="61"/>
  <c r="A88" i="72"/>
  <c r="G88" s="1"/>
  <c r="M88" s="1"/>
  <c r="S88" s="1"/>
  <c r="Y88" s="1"/>
  <c r="AG88" s="1"/>
  <c r="A90" i="37"/>
  <c r="A237" i="4" s="1"/>
  <c r="A85" i="38"/>
  <c r="M78" i="81"/>
  <c r="A88" i="15"/>
  <c r="G88" s="1"/>
  <c r="M88" s="1"/>
  <c r="S88" s="1"/>
  <c r="Y88" s="1"/>
  <c r="AG88" s="1"/>
  <c r="A88" i="64"/>
  <c r="A67" i="72"/>
  <c r="G67" s="1"/>
  <c r="M67" s="1"/>
  <c r="S67" s="1"/>
  <c r="Y67" s="1"/>
  <c r="AG67" s="1"/>
  <c r="A69" i="37"/>
  <c r="A67" i="30"/>
  <c r="M57" i="81" s="1"/>
  <c r="A67" i="15"/>
  <c r="G67" s="1"/>
  <c r="M67" s="1"/>
  <c r="S67" s="1"/>
  <c r="Y67" s="1"/>
  <c r="AG67" s="1"/>
  <c r="A67" i="64"/>
  <c r="A70" i="61"/>
  <c r="A70" i="58"/>
  <c r="A70" i="28"/>
  <c r="A64" i="38"/>
  <c r="A43" i="72"/>
  <c r="G43" s="1"/>
  <c r="M43" s="1"/>
  <c r="S43" s="1"/>
  <c r="Y43" s="1"/>
  <c r="AG43" s="1"/>
  <c r="A46" i="58"/>
  <c r="A46" i="28"/>
  <c r="A40" i="38"/>
  <c r="A46" i="61"/>
  <c r="A45" i="37"/>
  <c r="A43" i="30"/>
  <c r="M33" i="81" s="1"/>
  <c r="A43" i="15"/>
  <c r="G43" s="1"/>
  <c r="M43" s="1"/>
  <c r="S43" s="1"/>
  <c r="Y43" s="1"/>
  <c r="AG43" s="1"/>
  <c r="A43" i="64"/>
  <c r="A64" i="72"/>
  <c r="G64" s="1"/>
  <c r="M64" s="1"/>
  <c r="S64" s="1"/>
  <c r="Y64" s="1"/>
  <c r="AG64" s="1"/>
  <c r="A61" i="38"/>
  <c r="A67" i="58"/>
  <c r="A67" i="28"/>
  <c r="A64" i="15"/>
  <c r="G64" s="1"/>
  <c r="M64" s="1"/>
  <c r="S64" s="1"/>
  <c r="Y64" s="1"/>
  <c r="AG64" s="1"/>
  <c r="A64" i="64"/>
  <c r="A67" i="61"/>
  <c r="A66" i="37"/>
  <c r="A64" i="30"/>
  <c r="M54" i="81" s="1"/>
  <c r="A47" i="72"/>
  <c r="G47" s="1"/>
  <c r="M47" s="1"/>
  <c r="S47" s="1"/>
  <c r="Y47" s="1"/>
  <c r="AG47" s="1"/>
  <c r="A44" i="38"/>
  <c r="A50" i="58"/>
  <c r="A50" i="28"/>
  <c r="A50" i="61"/>
  <c r="A49" i="37"/>
  <c r="A47" i="30"/>
  <c r="M37" i="81" s="1"/>
  <c r="A47" i="15"/>
  <c r="G47" s="1"/>
  <c r="M47" s="1"/>
  <c r="S47" s="1"/>
  <c r="Y47" s="1"/>
  <c r="AG47" s="1"/>
  <c r="A47" i="64"/>
  <c r="A46" i="72"/>
  <c r="G46" s="1"/>
  <c r="M46" s="1"/>
  <c r="S46" s="1"/>
  <c r="Y46" s="1"/>
  <c r="AG46" s="1"/>
  <c r="A49" i="61"/>
  <c r="A48" i="37"/>
  <c r="A46" i="30"/>
  <c r="M36" i="81" s="1"/>
  <c r="A46" i="15"/>
  <c r="G46" s="1"/>
  <c r="M46" s="1"/>
  <c r="S46" s="1"/>
  <c r="Y46" s="1"/>
  <c r="AG46" s="1"/>
  <c r="A46" i="64"/>
  <c r="A49" i="58"/>
  <c r="A49" i="28"/>
  <c r="A43" i="38"/>
  <c r="A69" i="72"/>
  <c r="G69" s="1"/>
  <c r="M69" s="1"/>
  <c r="S69" s="1"/>
  <c r="Y69" s="1"/>
  <c r="AG69" s="1"/>
  <c r="A72" i="58"/>
  <c r="A69" i="30"/>
  <c r="M59" i="81" s="1"/>
  <c r="A69" i="15"/>
  <c r="G69" s="1"/>
  <c r="M69" s="1"/>
  <c r="S69" s="1"/>
  <c r="Y69" s="1"/>
  <c r="AG69" s="1"/>
  <c r="A69" i="64"/>
  <c r="A72" i="61"/>
  <c r="A71" i="37"/>
  <c r="A72" i="28"/>
  <c r="A66" i="38"/>
  <c r="A58" i="72"/>
  <c r="G58" s="1"/>
  <c r="M58" s="1"/>
  <c r="S58" s="1"/>
  <c r="Y58" s="1"/>
  <c r="AG58" s="1"/>
  <c r="A61" i="28"/>
  <c r="A55" i="38"/>
  <c r="A61" i="58"/>
  <c r="A60" i="37"/>
  <c r="A58" i="30"/>
  <c r="M48" i="81" s="1"/>
  <c r="A58" i="15"/>
  <c r="G58" s="1"/>
  <c r="M58" s="1"/>
  <c r="S58" s="1"/>
  <c r="Y58" s="1"/>
  <c r="AG58" s="1"/>
  <c r="A58" i="64"/>
  <c r="A61" i="61"/>
  <c r="A53" i="72"/>
  <c r="G53" s="1"/>
  <c r="M53" s="1"/>
  <c r="S53" s="1"/>
  <c r="Y53" s="1"/>
  <c r="AG53" s="1"/>
  <c r="A56" i="61"/>
  <c r="A55" i="37"/>
  <c r="A53" i="30"/>
  <c r="M43" i="81" s="1"/>
  <c r="A53" i="15"/>
  <c r="G53" s="1"/>
  <c r="M53" s="1"/>
  <c r="S53" s="1"/>
  <c r="Y53" s="1"/>
  <c r="AG53" s="1"/>
  <c r="A53" i="64"/>
  <c r="A50" i="38"/>
  <c r="A56" i="58"/>
  <c r="A56" i="28"/>
  <c r="A61" i="72"/>
  <c r="G61" s="1"/>
  <c r="M61" s="1"/>
  <c r="S61" s="1"/>
  <c r="Y61" s="1"/>
  <c r="AG61" s="1"/>
  <c r="A64" i="61"/>
  <c r="A63" i="37"/>
  <c r="A61" i="30"/>
  <c r="M51" i="81" s="1"/>
  <c r="A61" i="15"/>
  <c r="G61" s="1"/>
  <c r="M61" s="1"/>
  <c r="S61" s="1"/>
  <c r="Y61" s="1"/>
  <c r="AG61" s="1"/>
  <c r="A61" i="64"/>
  <c r="A58" i="38"/>
  <c r="A64" i="58"/>
  <c r="A64" i="28"/>
  <c r="A18" i="72"/>
  <c r="G18" s="1"/>
  <c r="M18" s="1"/>
  <c r="S18" s="1"/>
  <c r="Y18" s="1"/>
  <c r="AG18" s="1"/>
  <c r="A18" i="64"/>
  <c r="A21" i="61"/>
  <c r="A18" i="15"/>
  <c r="G18" s="1"/>
  <c r="M18" s="1"/>
  <c r="A20" i="37"/>
  <c r="A18" i="30"/>
  <c r="A15" i="38"/>
  <c r="A21" i="58"/>
  <c r="A21" i="28"/>
  <c r="A75" i="72"/>
  <c r="G75" s="1"/>
  <c r="M75" s="1"/>
  <c r="S75" s="1"/>
  <c r="Y75" s="1"/>
  <c r="AG75" s="1"/>
  <c r="A75" i="30"/>
  <c r="A75" i="15"/>
  <c r="G75" s="1"/>
  <c r="M75" s="1"/>
  <c r="S75" s="1"/>
  <c r="Y75" s="1"/>
  <c r="AG75" s="1"/>
  <c r="A75" i="64"/>
  <c r="A78" i="61"/>
  <c r="A77" i="37"/>
  <c r="A78" i="28"/>
  <c r="A72" i="38"/>
  <c r="A78" i="58"/>
  <c r="A34" i="72"/>
  <c r="G34" s="1"/>
  <c r="M34" s="1"/>
  <c r="S34" s="1"/>
  <c r="Y34" s="1"/>
  <c r="AG34" s="1"/>
  <c r="A36" i="37"/>
  <c r="A34" i="30"/>
  <c r="M24" i="81" s="1"/>
  <c r="A34" i="15"/>
  <c r="G34" s="1"/>
  <c r="M34" s="1"/>
  <c r="S34" s="1"/>
  <c r="Y34" s="1"/>
  <c r="AG34" s="1"/>
  <c r="A34" i="64"/>
  <c r="A37" i="61"/>
  <c r="A37" i="58"/>
  <c r="A37" i="28"/>
  <c r="A31" i="38"/>
  <c r="A85" i="72"/>
  <c r="G85" s="1"/>
  <c r="M85" s="1"/>
  <c r="S85" s="1"/>
  <c r="Y85" s="1"/>
  <c r="AG85" s="1"/>
  <c r="A82" i="38"/>
  <c r="M75" i="81"/>
  <c r="A85" i="15"/>
  <c r="G85" s="1"/>
  <c r="M85" s="1"/>
  <c r="S85" s="1"/>
  <c r="Y85" s="1"/>
  <c r="AG85" s="1"/>
  <c r="A85" i="64"/>
  <c r="A87" i="37"/>
  <c r="A234" i="4" s="1"/>
  <c r="A32" i="72"/>
  <c r="G32" s="1"/>
  <c r="M32" s="1"/>
  <c r="S32" s="1"/>
  <c r="Y32" s="1"/>
  <c r="AG32" s="1"/>
  <c r="A35" i="61"/>
  <c r="A34" i="37"/>
  <c r="A32" i="30"/>
  <c r="M22" i="81" s="1"/>
  <c r="A32" i="15"/>
  <c r="G32" s="1"/>
  <c r="M32" s="1"/>
  <c r="S32" s="1"/>
  <c r="Y32" s="1"/>
  <c r="AG32" s="1"/>
  <c r="A32" i="64"/>
  <c r="A29" i="38"/>
  <c r="A35" i="58"/>
  <c r="A35" i="28"/>
  <c r="A71" i="72"/>
  <c r="G71" s="1"/>
  <c r="M71" s="1"/>
  <c r="S71" s="1"/>
  <c r="Y71" s="1"/>
  <c r="AG71" s="1"/>
  <c r="A68" i="38"/>
  <c r="A74" i="58"/>
  <c r="A71" i="30"/>
  <c r="M61" i="81" s="1"/>
  <c r="A71" i="15"/>
  <c r="G71" s="1"/>
  <c r="M71" s="1"/>
  <c r="S71" s="1"/>
  <c r="Y71" s="1"/>
  <c r="AG71" s="1"/>
  <c r="A71" i="64"/>
  <c r="A74" i="61"/>
  <c r="A73" i="37"/>
  <c r="A74" i="28"/>
  <c r="A81" i="72"/>
  <c r="G81" s="1"/>
  <c r="M81" s="1"/>
  <c r="S81" s="1"/>
  <c r="Y81" s="1"/>
  <c r="AG81" s="1"/>
  <c r="A83" i="37"/>
  <c r="A230" i="4" s="1"/>
  <c r="A78" i="38"/>
  <c r="M71" i="81"/>
  <c r="A81" i="15"/>
  <c r="G81" s="1"/>
  <c r="M81" s="1"/>
  <c r="S81" s="1"/>
  <c r="Y81" s="1"/>
  <c r="AG81" s="1"/>
  <c r="A81" i="64"/>
  <c r="A78" i="72"/>
  <c r="G78" s="1"/>
  <c r="M78" s="1"/>
  <c r="S78" s="1"/>
  <c r="Y78" s="1"/>
  <c r="AG78" s="1"/>
  <c r="A80" i="37"/>
  <c r="A75" i="38"/>
  <c r="A78" i="30"/>
  <c r="M68" i="81" s="1"/>
  <c r="A78" i="15"/>
  <c r="G78" s="1"/>
  <c r="M78" s="1"/>
  <c r="S78" s="1"/>
  <c r="Y78" s="1"/>
  <c r="AG78" s="1"/>
  <c r="A78" i="64"/>
  <c r="A94" i="72"/>
  <c r="G94" s="1"/>
  <c r="M94" s="1"/>
  <c r="S94" s="1"/>
  <c r="Y94" s="1"/>
  <c r="AG94" s="1"/>
  <c r="A96" i="37"/>
  <c r="A243" i="4" s="1"/>
  <c r="A91" i="38"/>
  <c r="M84" i="81"/>
  <c r="A94" i="15"/>
  <c r="G94" s="1"/>
  <c r="M94" s="1"/>
  <c r="S94" s="1"/>
  <c r="Y94" s="1"/>
  <c r="AG94" s="1"/>
  <c r="A94" i="64"/>
  <c r="A63" i="72"/>
  <c r="G63" s="1"/>
  <c r="M63" s="1"/>
  <c r="S63" s="1"/>
  <c r="Y63" s="1"/>
  <c r="AG63" s="1"/>
  <c r="A66" i="28"/>
  <c r="A60" i="38"/>
  <c r="A66" i="58"/>
  <c r="A63" i="15"/>
  <c r="G63" s="1"/>
  <c r="M63" s="1"/>
  <c r="S63" s="1"/>
  <c r="Y63" s="1"/>
  <c r="AG63" s="1"/>
  <c r="A63" i="64"/>
  <c r="A66" i="61"/>
  <c r="A65" i="37"/>
  <c r="A63" i="30"/>
  <c r="M53" i="81" s="1"/>
  <c r="A82" i="72"/>
  <c r="G82" s="1"/>
  <c r="M82" s="1"/>
  <c r="S82" s="1"/>
  <c r="Y82" s="1"/>
  <c r="AG82" s="1"/>
  <c r="M72" i="81"/>
  <c r="A82" i="15"/>
  <c r="G82" s="1"/>
  <c r="M82" s="1"/>
  <c r="S82" s="1"/>
  <c r="Y82" s="1"/>
  <c r="AG82" s="1"/>
  <c r="A82" i="64"/>
  <c r="A84" i="37"/>
  <c r="A231" i="4" s="1"/>
  <c r="A79" i="38"/>
  <c r="A51" i="72"/>
  <c r="G51" s="1"/>
  <c r="M51" s="1"/>
  <c r="S51" s="1"/>
  <c r="Y51" s="1"/>
  <c r="AG51" s="1"/>
  <c r="A54" i="61"/>
  <c r="A53" i="37"/>
  <c r="A51" i="30"/>
  <c r="M41" i="81" s="1"/>
  <c r="A51" i="15"/>
  <c r="G51" s="1"/>
  <c r="M51" s="1"/>
  <c r="S51" s="1"/>
  <c r="Y51" s="1"/>
  <c r="AG51" s="1"/>
  <c r="A51" i="64"/>
  <c r="A48" i="38"/>
  <c r="A54" i="58"/>
  <c r="A54" i="28"/>
  <c r="A83" i="72"/>
  <c r="G83" s="1"/>
  <c r="M83" s="1"/>
  <c r="S83" s="1"/>
  <c r="Y83" s="1"/>
  <c r="AG83" s="1"/>
  <c r="A80" i="38"/>
  <c r="M73" i="81"/>
  <c r="A83" i="15"/>
  <c r="G83" s="1"/>
  <c r="M83" s="1"/>
  <c r="S83" s="1"/>
  <c r="Y83" s="1"/>
  <c r="AG83" s="1"/>
  <c r="A83" i="64"/>
  <c r="A85" i="37"/>
  <c r="A232" i="4" s="1"/>
  <c r="A31" i="72"/>
  <c r="G31" s="1"/>
  <c r="M31" s="1"/>
  <c r="S31" s="1"/>
  <c r="Y31" s="1"/>
  <c r="AG31" s="1"/>
  <c r="A33" i="37"/>
  <c r="A31" i="30"/>
  <c r="M21" i="81" s="1"/>
  <c r="A31" i="15"/>
  <c r="G31" s="1"/>
  <c r="M31" s="1"/>
  <c r="S31" s="1"/>
  <c r="Y31" s="1"/>
  <c r="AG31" s="1"/>
  <c r="A31" i="64"/>
  <c r="A34" i="61"/>
  <c r="A34" i="58"/>
  <c r="A34" i="28"/>
  <c r="A28" i="38"/>
  <c r="A89" i="72"/>
  <c r="G89" s="1"/>
  <c r="M89" s="1"/>
  <c r="S89" s="1"/>
  <c r="Y89" s="1"/>
  <c r="AG89" s="1"/>
  <c r="A91" i="37"/>
  <c r="A238" i="4" s="1"/>
  <c r="A86" i="38"/>
  <c r="M79" i="81"/>
  <c r="A89" i="15"/>
  <c r="G89" s="1"/>
  <c r="M89" s="1"/>
  <c r="S89" s="1"/>
  <c r="Y89" s="1"/>
  <c r="AG89" s="1"/>
  <c r="A89" i="64"/>
  <c r="A19" i="72"/>
  <c r="G19" s="1"/>
  <c r="M19" s="1"/>
  <c r="S19" s="1"/>
  <c r="Y19" s="1"/>
  <c r="AG19" s="1"/>
  <c r="A22" i="28"/>
  <c r="A16" i="38"/>
  <c r="A22" i="58"/>
  <c r="A19" i="15"/>
  <c r="G19" s="1"/>
  <c r="M19" s="1"/>
  <c r="S19" s="1"/>
  <c r="Y19" s="1"/>
  <c r="AG19" s="1"/>
  <c r="A19" i="64"/>
  <c r="A22" i="61"/>
  <c r="A21" i="37"/>
  <c r="A19" i="30"/>
  <c r="M9" i="81" s="1"/>
  <c r="A37" i="72"/>
  <c r="G37" s="1"/>
  <c r="M37" s="1"/>
  <c r="S37" s="1"/>
  <c r="Y37" s="1"/>
  <c r="AG37" s="1"/>
  <c r="A34" i="38"/>
  <c r="A40" i="58"/>
  <c r="A40" i="28"/>
  <c r="A40" i="61"/>
  <c r="A39" i="37"/>
  <c r="A37" i="30"/>
  <c r="A37" i="15"/>
  <c r="G37" s="1"/>
  <c r="M37" s="1"/>
  <c r="S37" s="1"/>
  <c r="Y37" s="1"/>
  <c r="AG37" s="1"/>
  <c r="A37" i="64"/>
  <c r="A79" i="72"/>
  <c r="G79" s="1"/>
  <c r="M79" s="1"/>
  <c r="S79" s="1"/>
  <c r="Y79" s="1"/>
  <c r="AG79" s="1"/>
  <c r="A76" i="38"/>
  <c r="M69" i="81"/>
  <c r="A79" i="15"/>
  <c r="G79" s="1"/>
  <c r="M79" s="1"/>
  <c r="S79" s="1"/>
  <c r="Y79" s="1"/>
  <c r="AG79" s="1"/>
  <c r="A79" i="64"/>
  <c r="A81" i="37"/>
  <c r="A228" i="4" s="1"/>
  <c r="A25" i="72"/>
  <c r="G25" s="1"/>
  <c r="M25" s="1"/>
  <c r="S25" s="1"/>
  <c r="Y25" s="1"/>
  <c r="AG25" s="1"/>
  <c r="A28" i="61"/>
  <c r="A27" i="37"/>
  <c r="A25" i="30"/>
  <c r="M15" i="81" s="1"/>
  <c r="A25" i="15"/>
  <c r="G25" s="1"/>
  <c r="M25" s="1"/>
  <c r="S25" s="1"/>
  <c r="Y25" s="1"/>
  <c r="AG25" s="1"/>
  <c r="A25" i="64"/>
  <c r="A22" i="38"/>
  <c r="A28" i="58"/>
  <c r="A28" i="28"/>
  <c r="A84" i="72"/>
  <c r="G84" s="1"/>
  <c r="M84" s="1"/>
  <c r="S84" s="1"/>
  <c r="Y84" s="1"/>
  <c r="AG84" s="1"/>
  <c r="M74" i="81"/>
  <c r="A84" i="15"/>
  <c r="G84" s="1"/>
  <c r="M84" s="1"/>
  <c r="S84" s="1"/>
  <c r="Y84" s="1"/>
  <c r="AG84" s="1"/>
  <c r="A84" i="64"/>
  <c r="A86" i="37"/>
  <c r="A233" i="4" s="1"/>
  <c r="A81" i="38"/>
  <c r="A90" i="72"/>
  <c r="G90" s="1"/>
  <c r="M90" s="1"/>
  <c r="S90" s="1"/>
  <c r="Y90" s="1"/>
  <c r="AG90" s="1"/>
  <c r="M80" i="81"/>
  <c r="A90" i="15"/>
  <c r="G90" s="1"/>
  <c r="M90" s="1"/>
  <c r="S90" s="1"/>
  <c r="Y90" s="1"/>
  <c r="AG90" s="1"/>
  <c r="A90" i="64"/>
  <c r="A92" i="37"/>
  <c r="A239" i="4" s="1"/>
  <c r="A87" i="38"/>
  <c r="A91" i="72"/>
  <c r="G91" s="1"/>
  <c r="M91" s="1"/>
  <c r="S91" s="1"/>
  <c r="Y91" s="1"/>
  <c r="AG91" s="1"/>
  <c r="A93" i="37"/>
  <c r="A240" i="4" s="1"/>
  <c r="A88" i="38"/>
  <c r="M81" i="81"/>
  <c r="A91" i="15"/>
  <c r="G91" s="1"/>
  <c r="M91" s="1"/>
  <c r="S91" s="1"/>
  <c r="Y91" s="1"/>
  <c r="AG91" s="1"/>
  <c r="A91" i="64"/>
  <c r="A68" i="72"/>
  <c r="G68" s="1"/>
  <c r="M68" s="1"/>
  <c r="S68" s="1"/>
  <c r="Y68" s="1"/>
  <c r="AG68" s="1"/>
  <c r="A71" i="58"/>
  <c r="A68" i="30"/>
  <c r="M58" i="81" s="1"/>
  <c r="A68" i="15"/>
  <c r="G68" s="1"/>
  <c r="M68" s="1"/>
  <c r="S68" s="1"/>
  <c r="Y68" s="1"/>
  <c r="AG68" s="1"/>
  <c r="A68" i="64"/>
  <c r="A71" i="61"/>
  <c r="A70" i="37"/>
  <c r="A71" i="28"/>
  <c r="A65" i="38"/>
  <c r="V90" i="28"/>
  <c r="W90" s="1"/>
  <c r="V90" i="58"/>
  <c r="W90" s="1"/>
  <c r="BE100" i="59"/>
  <c r="BE96"/>
  <c r="BE92"/>
  <c r="BE88"/>
  <c r="BE84"/>
  <c r="BE80"/>
  <c r="J80"/>
  <c r="BE76"/>
  <c r="J76"/>
  <c r="BE72"/>
  <c r="J72"/>
  <c r="BE68"/>
  <c r="J68"/>
  <c r="BE64"/>
  <c r="J64"/>
  <c r="BE60"/>
  <c r="J60"/>
  <c r="BE56"/>
  <c r="J56"/>
  <c r="BE52"/>
  <c r="J52"/>
  <c r="BE48"/>
  <c r="J48"/>
  <c r="BE44"/>
  <c r="J44"/>
  <c r="BE40"/>
  <c r="J40"/>
  <c r="BE36"/>
  <c r="J36"/>
  <c r="BE32"/>
  <c r="J32"/>
  <c r="BE28"/>
  <c r="J28"/>
  <c r="BE24"/>
  <c r="J24"/>
  <c r="BE99"/>
  <c r="BE95"/>
  <c r="BE91"/>
  <c r="BE87"/>
  <c r="BE83"/>
  <c r="BE79"/>
  <c r="J79"/>
  <c r="BE75"/>
  <c r="J75"/>
  <c r="BE71"/>
  <c r="J71"/>
  <c r="BE67"/>
  <c r="J67"/>
  <c r="BE63"/>
  <c r="J63"/>
  <c r="BE59"/>
  <c r="J59"/>
  <c r="BE55"/>
  <c r="J55"/>
  <c r="BE51"/>
  <c r="J51"/>
  <c r="BE47"/>
  <c r="J47"/>
  <c r="BE43"/>
  <c r="J43"/>
  <c r="BE39"/>
  <c r="J39"/>
  <c r="BE35"/>
  <c r="J35"/>
  <c r="BE31"/>
  <c r="J31"/>
  <c r="BE27"/>
  <c r="J27"/>
  <c r="BE23"/>
  <c r="J23"/>
  <c r="A72" i="63"/>
  <c r="A72" i="60"/>
  <c r="A44"/>
  <c r="A44" i="63"/>
  <c r="A36" i="60"/>
  <c r="A36" i="63"/>
  <c r="A61"/>
  <c r="A61" i="60"/>
  <c r="A43" i="63"/>
  <c r="A43" i="60"/>
  <c r="A45" i="63"/>
  <c r="A45" i="60"/>
  <c r="A23"/>
  <c r="A23" i="63"/>
  <c r="A41"/>
  <c r="A41" i="60"/>
  <c r="A70"/>
  <c r="A70" i="63"/>
  <c r="A29" i="60"/>
  <c r="A29" i="63"/>
  <c r="A66" i="60"/>
  <c r="A66" i="63"/>
  <c r="A48" i="60"/>
  <c r="A48" i="63"/>
  <c r="A40"/>
  <c r="A40" i="60"/>
  <c r="A63" i="63"/>
  <c r="A63" i="60"/>
  <c r="A24"/>
  <c r="A24" i="63"/>
  <c r="A39" i="60"/>
  <c r="A39" i="63"/>
  <c r="A74"/>
  <c r="A74" i="60"/>
  <c r="A35" i="63"/>
  <c r="A35" i="60"/>
  <c r="A37" i="63"/>
  <c r="A37" i="60"/>
  <c r="A58" i="63"/>
  <c r="A58" i="60"/>
  <c r="A50" i="63"/>
  <c r="A50" i="60"/>
  <c r="A38"/>
  <c r="A38" i="63"/>
  <c r="A26"/>
  <c r="A26" i="60"/>
  <c r="A65"/>
  <c r="A65" i="63"/>
  <c r="A28"/>
  <c r="A28" i="60"/>
  <c r="A21"/>
  <c r="A21" i="63"/>
  <c r="A53"/>
  <c r="A53" i="60"/>
  <c r="A60"/>
  <c r="A60" i="63"/>
  <c r="A73" i="60"/>
  <c r="A73" i="63"/>
  <c r="A49" i="60"/>
  <c r="A49" i="63"/>
  <c r="A93" i="72"/>
  <c r="G93" s="1"/>
  <c r="M93" s="1"/>
  <c r="S93" s="1"/>
  <c r="Y93" s="1"/>
  <c r="AG93" s="1"/>
  <c r="A95" i="37"/>
  <c r="A242" i="4" s="1"/>
  <c r="A90" i="38"/>
  <c r="M83" i="81"/>
  <c r="A93" i="15"/>
  <c r="G93" s="1"/>
  <c r="M93" s="1"/>
  <c r="S93" s="1"/>
  <c r="Y93" s="1"/>
  <c r="AG93" s="1"/>
  <c r="A93" i="64"/>
  <c r="A48" i="72"/>
  <c r="G48" s="1"/>
  <c r="M48" s="1"/>
  <c r="S48" s="1"/>
  <c r="Y48" s="1"/>
  <c r="AG48" s="1"/>
  <c r="A51" i="58"/>
  <c r="A51" i="28"/>
  <c r="A45" i="38"/>
  <c r="A50" i="37"/>
  <c r="A48" i="30"/>
  <c r="M38" i="81" s="1"/>
  <c r="A48" i="15"/>
  <c r="G48" s="1"/>
  <c r="M48" s="1"/>
  <c r="S48" s="1"/>
  <c r="Y48" s="1"/>
  <c r="AG48" s="1"/>
  <c r="A48" i="64"/>
  <c r="A51" i="61"/>
  <c r="A96" i="72"/>
  <c r="G96" s="1"/>
  <c r="M96" s="1"/>
  <c r="S96" s="1"/>
  <c r="Y96" s="1"/>
  <c r="AG96" s="1"/>
  <c r="A93" i="38"/>
  <c r="M86" i="81"/>
  <c r="A96" i="15"/>
  <c r="G96" s="1"/>
  <c r="M96" s="1"/>
  <c r="S96" s="1"/>
  <c r="Y96" s="1"/>
  <c r="AG96" s="1"/>
  <c r="A96" i="64"/>
  <c r="A98" i="37"/>
  <c r="A245" i="4" s="1"/>
  <c r="A62" i="72"/>
  <c r="G62" s="1"/>
  <c r="M62" s="1"/>
  <c r="S62" s="1"/>
  <c r="Y62" s="1"/>
  <c r="AG62" s="1"/>
  <c r="A62" i="15"/>
  <c r="G62" s="1"/>
  <c r="M62" s="1"/>
  <c r="S62" s="1"/>
  <c r="Y62" s="1"/>
  <c r="AG62" s="1"/>
  <c r="A62" i="64"/>
  <c r="A65" i="61"/>
  <c r="A64" i="37"/>
  <c r="A62" i="30"/>
  <c r="M52" i="81" s="1"/>
  <c r="A59" i="38"/>
  <c r="A65" i="58"/>
  <c r="A65" i="28"/>
  <c r="A27" i="72"/>
  <c r="G27" s="1"/>
  <c r="M27" s="1"/>
  <c r="S27" s="1"/>
  <c r="Y27" s="1"/>
  <c r="AG27" s="1"/>
  <c r="A30" i="58"/>
  <c r="A30" i="28"/>
  <c r="A24" i="38"/>
  <c r="A30" i="61"/>
  <c r="A29" i="37"/>
  <c r="A27" i="30"/>
  <c r="M17" i="81" s="1"/>
  <c r="A27" i="15"/>
  <c r="G27" s="1"/>
  <c r="M27" s="1"/>
  <c r="S27" s="1"/>
  <c r="Y27" s="1"/>
  <c r="AG27" s="1"/>
  <c r="A27" i="64"/>
  <c r="A44" i="72"/>
  <c r="G44" s="1"/>
  <c r="M44" s="1"/>
  <c r="S44" s="1"/>
  <c r="Y44" s="1"/>
  <c r="AG44" s="1"/>
  <c r="A44" i="15"/>
  <c r="G44" s="1"/>
  <c r="M44" s="1"/>
  <c r="S44" s="1"/>
  <c r="Y44" s="1"/>
  <c r="AG44" s="1"/>
  <c r="A44" i="64"/>
  <c r="A47" i="61"/>
  <c r="A46" i="37"/>
  <c r="A44" i="30"/>
  <c r="M34" i="81" s="1"/>
  <c r="A41" i="38"/>
  <c r="A47" i="58"/>
  <c r="A47" i="28"/>
  <c r="A86" i="72"/>
  <c r="G86" s="1"/>
  <c r="M86" s="1"/>
  <c r="S86" s="1"/>
  <c r="Y86" s="1"/>
  <c r="AG86" s="1"/>
  <c r="A83" i="38"/>
  <c r="M76" i="81"/>
  <c r="A86" i="15"/>
  <c r="G86" s="1"/>
  <c r="M86" s="1"/>
  <c r="S86" s="1"/>
  <c r="Y86" s="1"/>
  <c r="AG86" s="1"/>
  <c r="A86" i="64"/>
  <c r="A88" i="37"/>
  <c r="A235" i="4" s="1"/>
  <c r="A33" i="72"/>
  <c r="G33" s="1"/>
  <c r="M33" s="1"/>
  <c r="S33" s="1"/>
  <c r="Y33" s="1"/>
  <c r="AG33" s="1"/>
  <c r="A30" i="38"/>
  <c r="A36" i="58"/>
  <c r="A36" i="28"/>
  <c r="A36" i="61"/>
  <c r="A35" i="37"/>
  <c r="A33" i="30"/>
  <c r="A33" i="15"/>
  <c r="G33" s="1"/>
  <c r="M33" s="1"/>
  <c r="S33" s="1"/>
  <c r="Y33" s="1"/>
  <c r="AG33" s="1"/>
  <c r="A33" i="64"/>
  <c r="A38" i="72"/>
  <c r="G38" s="1"/>
  <c r="M38" s="1"/>
  <c r="S38" s="1"/>
  <c r="Y38" s="1"/>
  <c r="AG38" s="1"/>
  <c r="A41" i="58"/>
  <c r="A41" i="28"/>
  <c r="A35" i="38"/>
  <c r="A41" i="61"/>
  <c r="A40" i="37"/>
  <c r="A38" i="30"/>
  <c r="M28" i="81" s="1"/>
  <c r="A38" i="15"/>
  <c r="G38" s="1"/>
  <c r="M38" s="1"/>
  <c r="S38" s="1"/>
  <c r="Y38" s="1"/>
  <c r="AG38" s="1"/>
  <c r="A38" i="64"/>
  <c r="A21" i="72"/>
  <c r="G21" s="1"/>
  <c r="M21" s="1"/>
  <c r="S21" s="1"/>
  <c r="Y21" s="1"/>
  <c r="AG21" s="1"/>
  <c r="A23" i="37"/>
  <c r="A21" i="30"/>
  <c r="M11" i="81" s="1"/>
  <c r="A21" i="15"/>
  <c r="G21" s="1"/>
  <c r="M21" s="1"/>
  <c r="S21" s="1"/>
  <c r="Y21" s="1"/>
  <c r="AG21" s="1"/>
  <c r="A21" i="64"/>
  <c r="A24" i="61"/>
  <c r="A24" i="58"/>
  <c r="A24" i="28"/>
  <c r="A18" i="38"/>
  <c r="A28" i="72"/>
  <c r="G28" s="1"/>
  <c r="M28" s="1"/>
  <c r="S28" s="1"/>
  <c r="Y28" s="1"/>
  <c r="AG28" s="1"/>
  <c r="A31" i="28"/>
  <c r="A25" i="38"/>
  <c r="A31" i="58"/>
  <c r="A30" i="37"/>
  <c r="A28" i="30"/>
  <c r="M18" i="81" s="1"/>
  <c r="A28" i="15"/>
  <c r="G28" s="1"/>
  <c r="M28" s="1"/>
  <c r="S28" s="1"/>
  <c r="Y28" s="1"/>
  <c r="AG28" s="1"/>
  <c r="A28" i="64"/>
  <c r="A31" i="61"/>
  <c r="A72" i="72"/>
  <c r="G72" s="1"/>
  <c r="M72" s="1"/>
  <c r="S72" s="1"/>
  <c r="Y72" s="1"/>
  <c r="AG72" s="1"/>
  <c r="A75" i="28"/>
  <c r="A69" i="38"/>
  <c r="A75" i="58"/>
  <c r="A72" i="30"/>
  <c r="A72" i="15"/>
  <c r="G72" s="1"/>
  <c r="M72" s="1"/>
  <c r="S72" s="1"/>
  <c r="Y72" s="1"/>
  <c r="AG72" s="1"/>
  <c r="A72" i="64"/>
  <c r="A75" i="61"/>
  <c r="A74" i="37"/>
  <c r="A41" i="72"/>
  <c r="G41" s="1"/>
  <c r="M41" s="1"/>
  <c r="S41" s="1"/>
  <c r="Y41" s="1"/>
  <c r="AG41" s="1"/>
  <c r="A38" i="38"/>
  <c r="A44" i="58"/>
  <c r="A44" i="28"/>
  <c r="A44" i="61"/>
  <c r="A43" i="37"/>
  <c r="A41" i="30"/>
  <c r="M31" i="81" s="1"/>
  <c r="A41" i="15"/>
  <c r="G41" s="1"/>
  <c r="M41" s="1"/>
  <c r="S41" s="1"/>
  <c r="Y41" s="1"/>
  <c r="AG41" s="1"/>
  <c r="A41" i="64"/>
  <c r="A60" i="72"/>
  <c r="G60" s="1"/>
  <c r="M60" s="1"/>
  <c r="S60" s="1"/>
  <c r="Y60" s="1"/>
  <c r="AG60" s="1"/>
  <c r="A62" i="37"/>
  <c r="A60" i="30"/>
  <c r="M50" i="81" s="1"/>
  <c r="A60" i="15"/>
  <c r="G60" s="1"/>
  <c r="M60" s="1"/>
  <c r="S60" s="1"/>
  <c r="Y60" s="1"/>
  <c r="AG60" s="1"/>
  <c r="A60" i="64"/>
  <c r="A63" i="61"/>
  <c r="A63" i="28"/>
  <c r="A57" i="38"/>
  <c r="A63" i="58"/>
  <c r="A20" i="72"/>
  <c r="G20" s="1"/>
  <c r="M20" s="1"/>
  <c r="S20" s="1"/>
  <c r="Y20" s="1"/>
  <c r="AG20" s="1"/>
  <c r="A23" i="61"/>
  <c r="A22" i="37"/>
  <c r="A20" i="30"/>
  <c r="M10" i="81" s="1"/>
  <c r="A20" i="15"/>
  <c r="G20" s="1"/>
  <c r="M20" s="1"/>
  <c r="S20" s="1"/>
  <c r="Y20" s="1"/>
  <c r="AG20" s="1"/>
  <c r="A20" i="64"/>
  <c r="A17" i="38"/>
  <c r="A23" i="58"/>
  <c r="A23" i="28"/>
  <c r="A45" i="72"/>
  <c r="G45" s="1"/>
  <c r="M45" s="1"/>
  <c r="S45" s="1"/>
  <c r="Y45" s="1"/>
  <c r="AG45" s="1"/>
  <c r="A42" i="38"/>
  <c r="A48" i="58"/>
  <c r="A48" i="28"/>
  <c r="A45" i="15"/>
  <c r="G45" s="1"/>
  <c r="M45" s="1"/>
  <c r="S45" s="1"/>
  <c r="Y45" s="1"/>
  <c r="AG45" s="1"/>
  <c r="A45" i="64"/>
  <c r="A48" i="61"/>
  <c r="A47" i="37"/>
  <c r="A45" i="30"/>
  <c r="M35" i="81" s="1"/>
  <c r="A42" i="72"/>
  <c r="G42" s="1"/>
  <c r="M42" s="1"/>
  <c r="S42" s="1"/>
  <c r="Y42" s="1"/>
  <c r="AG42" s="1"/>
  <c r="A39" i="38"/>
  <c r="A45" i="58"/>
  <c r="A45" i="28"/>
  <c r="A42" i="15"/>
  <c r="G42" s="1"/>
  <c r="M42" s="1"/>
  <c r="S42" s="1"/>
  <c r="Y42" s="1"/>
  <c r="AG42" s="1"/>
  <c r="A42" i="64"/>
  <c r="A45" i="61"/>
  <c r="A44" i="37"/>
  <c r="A42" i="30"/>
  <c r="M32" i="81" s="1"/>
  <c r="A73" i="72"/>
  <c r="G73" s="1"/>
  <c r="M73" s="1"/>
  <c r="S73" s="1"/>
  <c r="Y73" s="1"/>
  <c r="AG73" s="1"/>
  <c r="A76" i="28"/>
  <c r="A70" i="38"/>
  <c r="A76" i="58"/>
  <c r="A73" i="30"/>
  <c r="M63" i="81" s="1"/>
  <c r="A73" i="15"/>
  <c r="G73" s="1"/>
  <c r="M73" s="1"/>
  <c r="S73" s="1"/>
  <c r="Y73" s="1"/>
  <c r="AG73" s="1"/>
  <c r="A73" i="64"/>
  <c r="A76" i="61"/>
  <c r="A75" i="37"/>
  <c r="A30" i="72"/>
  <c r="G30" s="1"/>
  <c r="M30" s="1"/>
  <c r="S30" s="1"/>
  <c r="Y30" s="1"/>
  <c r="AG30" s="1"/>
  <c r="A32" i="37"/>
  <c r="A30" i="30"/>
  <c r="M20" i="81" s="1"/>
  <c r="A30" i="15"/>
  <c r="G30" s="1"/>
  <c r="M30" s="1"/>
  <c r="S30" s="1"/>
  <c r="Y30" s="1"/>
  <c r="AG30" s="1"/>
  <c r="A30" i="64"/>
  <c r="A33" i="61"/>
  <c r="A33" i="28"/>
  <c r="A27" i="38"/>
  <c r="A33" i="58"/>
  <c r="A22" i="72"/>
  <c r="G22" s="1"/>
  <c r="M22" s="1"/>
  <c r="S22" s="1"/>
  <c r="Y22" s="1"/>
  <c r="AG22" s="1"/>
  <c r="A22" i="15"/>
  <c r="G22" s="1"/>
  <c r="M22" s="1"/>
  <c r="S22" s="1"/>
  <c r="Y22" s="1"/>
  <c r="AG22" s="1"/>
  <c r="A22" i="64"/>
  <c r="A25" i="61"/>
  <c r="A24" i="37"/>
  <c r="A22" i="30"/>
  <c r="M12" i="81" s="1"/>
  <c r="A25" i="28"/>
  <c r="A19" i="38"/>
  <c r="A25" i="58"/>
  <c r="A55" i="72"/>
  <c r="G55" s="1"/>
  <c r="M55" s="1"/>
  <c r="S55" s="1"/>
  <c r="Y55" s="1"/>
  <c r="AG55" s="1"/>
  <c r="A58" i="61"/>
  <c r="A57" i="37"/>
  <c r="A55" i="30"/>
  <c r="M45" i="81" s="1"/>
  <c r="A55" i="15"/>
  <c r="G55" s="1"/>
  <c r="M55" s="1"/>
  <c r="S55" s="1"/>
  <c r="Y55" s="1"/>
  <c r="AG55" s="1"/>
  <c r="A55" i="64"/>
  <c r="A58" i="58"/>
  <c r="A58" i="28"/>
  <c r="A52" i="38"/>
  <c r="A36" i="72"/>
  <c r="G36" s="1"/>
  <c r="M36" s="1"/>
  <c r="S36" s="1"/>
  <c r="Y36" s="1"/>
  <c r="AG36" s="1"/>
  <c r="A39" i="61"/>
  <c r="A38" i="37"/>
  <c r="A36" i="30"/>
  <c r="A36" i="15"/>
  <c r="G36" s="1"/>
  <c r="M36" s="1"/>
  <c r="S36" s="1"/>
  <c r="Y36" s="1"/>
  <c r="AG36" s="1"/>
  <c r="A36" i="64"/>
  <c r="A33" i="38"/>
  <c r="A39" i="58"/>
  <c r="A39" i="28"/>
  <c r="A24" i="72"/>
  <c r="G24" s="1"/>
  <c r="M24" s="1"/>
  <c r="S24" s="1"/>
  <c r="Y24" s="1"/>
  <c r="AG24" s="1"/>
  <c r="A21" i="38"/>
  <c r="A27" i="58"/>
  <c r="A27" i="28"/>
  <c r="A24" i="15"/>
  <c r="G24" s="1"/>
  <c r="M24" s="1"/>
  <c r="S24" s="1"/>
  <c r="Y24" s="1"/>
  <c r="AG24" s="1"/>
  <c r="A24" i="64"/>
  <c r="A27" i="61"/>
  <c r="A26" i="37"/>
  <c r="A24" i="30"/>
  <c r="M14" i="81" s="1"/>
  <c r="A39" i="72"/>
  <c r="G39" s="1"/>
  <c r="M39" s="1"/>
  <c r="S39" s="1"/>
  <c r="Y39" s="1"/>
  <c r="AG39" s="1"/>
  <c r="A39" i="30"/>
  <c r="A39" i="15"/>
  <c r="G39" s="1"/>
  <c r="M39" s="1"/>
  <c r="S39" s="1"/>
  <c r="Y39" s="1"/>
  <c r="AG39" s="1"/>
  <c r="A39" i="64"/>
  <c r="A42" i="61"/>
  <c r="A41" i="37"/>
  <c r="A42" i="28"/>
  <c r="A36" i="38"/>
  <c r="A42" i="58"/>
  <c r="A70" i="72"/>
  <c r="G70" s="1"/>
  <c r="M70" s="1"/>
  <c r="S70" s="1"/>
  <c r="Y70" s="1"/>
  <c r="AG70" s="1"/>
  <c r="A70" i="15"/>
  <c r="G70" s="1"/>
  <c r="M70" s="1"/>
  <c r="S70" s="1"/>
  <c r="Y70" s="1"/>
  <c r="AG70" s="1"/>
  <c r="A70" i="64"/>
  <c r="A73" i="61"/>
  <c r="A72" i="37"/>
  <c r="A73" i="28"/>
  <c r="A67" i="38"/>
  <c r="A73" i="58"/>
  <c r="A70" i="30"/>
  <c r="A65" i="72"/>
  <c r="G65" s="1"/>
  <c r="M65" s="1"/>
  <c r="S65" s="1"/>
  <c r="Y65" s="1"/>
  <c r="AG65" s="1"/>
  <c r="A62" i="38"/>
  <c r="A68" i="58"/>
  <c r="A68" i="28"/>
  <c r="A65" i="15"/>
  <c r="G65" s="1"/>
  <c r="M65" s="1"/>
  <c r="S65" s="1"/>
  <c r="Y65" s="1"/>
  <c r="AG65" s="1"/>
  <c r="A65" i="64"/>
  <c r="A68" i="61"/>
  <c r="A67" i="37"/>
  <c r="A65" i="30"/>
  <c r="M55" i="81" s="1"/>
  <c r="A54" i="72"/>
  <c r="G54" s="1"/>
  <c r="M54" s="1"/>
  <c r="S54" s="1"/>
  <c r="Y54" s="1"/>
  <c r="AG54" s="1"/>
  <c r="A54" i="30"/>
  <c r="M44" i="81" s="1"/>
  <c r="A54" i="15"/>
  <c r="G54" s="1"/>
  <c r="M54" s="1"/>
  <c r="S54" s="1"/>
  <c r="Y54" s="1"/>
  <c r="AG54" s="1"/>
  <c r="A54" i="64"/>
  <c r="A57" i="61"/>
  <c r="A56" i="37"/>
  <c r="A57" i="28"/>
  <c r="A51" i="38"/>
  <c r="A57" i="58"/>
  <c r="A77" i="72"/>
  <c r="G77" s="1"/>
  <c r="M77" s="1"/>
  <c r="S77" s="1"/>
  <c r="Y77" s="1"/>
  <c r="AG77" s="1"/>
  <c r="A79" i="37"/>
  <c r="A80" i="28"/>
  <c r="A74" i="38"/>
  <c r="A80" i="58"/>
  <c r="A77" i="30"/>
  <c r="M67" i="81" s="1"/>
  <c r="A77" i="15"/>
  <c r="G77" s="1"/>
  <c r="M77" s="1"/>
  <c r="S77" s="1"/>
  <c r="Y77" s="1"/>
  <c r="AG77" s="1"/>
  <c r="A77" i="64"/>
  <c r="A80" i="61"/>
  <c r="A76" i="72"/>
  <c r="G76" s="1"/>
  <c r="M76" s="1"/>
  <c r="S76" s="1"/>
  <c r="Y76" s="1"/>
  <c r="AG76" s="1"/>
  <c r="A73" i="38"/>
  <c r="A79" i="58"/>
  <c r="A76" i="30"/>
  <c r="M66" i="81" s="1"/>
  <c r="A76" i="15"/>
  <c r="G76" s="1"/>
  <c r="M76" s="1"/>
  <c r="S76" s="1"/>
  <c r="Y76" s="1"/>
  <c r="AG76" s="1"/>
  <c r="A76" i="64"/>
  <c r="A79" i="61"/>
  <c r="A78" i="37"/>
  <c r="A79" i="28"/>
  <c r="A59" i="72"/>
  <c r="G59" s="1"/>
  <c r="M59" s="1"/>
  <c r="S59" s="1"/>
  <c r="Y59" s="1"/>
  <c r="AG59" s="1"/>
  <c r="A62" i="28"/>
  <c r="A56" i="38"/>
  <c r="A62" i="58"/>
  <c r="A61" i="37"/>
  <c r="A59" i="30"/>
  <c r="M49" i="81" s="1"/>
  <c r="A59" i="15"/>
  <c r="G59" s="1"/>
  <c r="M59" s="1"/>
  <c r="S59" s="1"/>
  <c r="Y59" s="1"/>
  <c r="AG59" s="1"/>
  <c r="A59" i="64"/>
  <c r="A62" i="61"/>
  <c r="A80" i="72"/>
  <c r="G80" s="1"/>
  <c r="M80" s="1"/>
  <c r="S80" s="1"/>
  <c r="Y80" s="1"/>
  <c r="AG80" s="1"/>
  <c r="A77" i="38"/>
  <c r="M70" i="81"/>
  <c r="A80" i="15"/>
  <c r="G80" s="1"/>
  <c r="M80" s="1"/>
  <c r="S80" s="1"/>
  <c r="Y80" s="1"/>
  <c r="AG80" s="1"/>
  <c r="A80" i="64"/>
  <c r="A82" i="37"/>
  <c r="A229" i="4" s="1"/>
  <c r="A56" i="72"/>
  <c r="G56" s="1"/>
  <c r="M56" s="1"/>
  <c r="S56" s="1"/>
  <c r="Y56" s="1"/>
  <c r="AG56" s="1"/>
  <c r="A53" i="38"/>
  <c r="A59" i="58"/>
  <c r="A59" i="28"/>
  <c r="A56" i="15"/>
  <c r="G56" s="1"/>
  <c r="M56" s="1"/>
  <c r="S56" s="1"/>
  <c r="Y56" s="1"/>
  <c r="AG56" s="1"/>
  <c r="A56" i="64"/>
  <c r="A59" i="61"/>
  <c r="A58" i="37"/>
  <c r="A56" i="30"/>
  <c r="M46" i="81" s="1"/>
  <c r="A35" i="72"/>
  <c r="G35" s="1"/>
  <c r="M35" s="1"/>
  <c r="S35" s="1"/>
  <c r="Y35" s="1"/>
  <c r="AG35" s="1"/>
  <c r="A35" i="30"/>
  <c r="A35" i="15"/>
  <c r="G35" s="1"/>
  <c r="M35" s="1"/>
  <c r="S35" s="1"/>
  <c r="Y35" s="1"/>
  <c r="AG35" s="1"/>
  <c r="A35" i="64"/>
  <c r="A38" i="61"/>
  <c r="A37" i="37"/>
  <c r="A38" i="28"/>
  <c r="A32" i="38"/>
  <c r="A38" i="58"/>
  <c r="A29" i="72"/>
  <c r="G29" s="1"/>
  <c r="M29" s="1"/>
  <c r="S29" s="1"/>
  <c r="Y29" s="1"/>
  <c r="AG29" s="1"/>
  <c r="A31" i="37"/>
  <c r="A29" i="30"/>
  <c r="M19" i="81" s="1"/>
  <c r="A29" i="15"/>
  <c r="G29" s="1"/>
  <c r="M29" s="1"/>
  <c r="S29" s="1"/>
  <c r="Y29" s="1"/>
  <c r="AG29" s="1"/>
  <c r="A29" i="64"/>
  <c r="A32" i="61"/>
  <c r="A32" i="28"/>
  <c r="A26" i="38"/>
  <c r="A32" i="58"/>
  <c r="A49" i="72"/>
  <c r="G49" s="1"/>
  <c r="M49" s="1"/>
  <c r="S49" s="1"/>
  <c r="Y49" s="1"/>
  <c r="AG49" s="1"/>
  <c r="A52" i="58"/>
  <c r="A52" i="28"/>
  <c r="A46" i="38"/>
  <c r="A51" i="37"/>
  <c r="A49" i="30"/>
  <c r="M39" i="81" s="1"/>
  <c r="A49" i="15"/>
  <c r="G49" s="1"/>
  <c r="M49" s="1"/>
  <c r="S49" s="1"/>
  <c r="Y49" s="1"/>
  <c r="AG49" s="1"/>
  <c r="A49" i="64"/>
  <c r="A52" i="61"/>
  <c r="A26" i="72"/>
  <c r="G26" s="1"/>
  <c r="M26" s="1"/>
  <c r="S26" s="1"/>
  <c r="Y26" s="1"/>
  <c r="AG26" s="1"/>
  <c r="A29" i="58"/>
  <c r="A29" i="28"/>
  <c r="A23" i="38"/>
  <c r="A29" i="61"/>
  <c r="A28" i="37"/>
  <c r="A26" i="30"/>
  <c r="M16" i="81" s="1"/>
  <c r="A26" i="15"/>
  <c r="G26" s="1"/>
  <c r="M26" s="1"/>
  <c r="S26" s="1"/>
  <c r="Y26" s="1"/>
  <c r="AG26" s="1"/>
  <c r="A26" i="64"/>
  <c r="A66" i="72"/>
  <c r="G66" s="1"/>
  <c r="M66" s="1"/>
  <c r="S66" s="1"/>
  <c r="Y66" s="1"/>
  <c r="AG66" s="1"/>
  <c r="A68" i="37"/>
  <c r="A66" i="30"/>
  <c r="M56" i="81" s="1"/>
  <c r="A66" i="15"/>
  <c r="G66" s="1"/>
  <c r="M66" s="1"/>
  <c r="S66" s="1"/>
  <c r="Y66" s="1"/>
  <c r="AG66" s="1"/>
  <c r="A66" i="64"/>
  <c r="A69" i="61"/>
  <c r="A69" i="58"/>
  <c r="A69" i="28"/>
  <c r="A63" i="38"/>
  <c r="A52" i="72"/>
  <c r="G52" s="1"/>
  <c r="M52" s="1"/>
  <c r="S52" s="1"/>
  <c r="Y52" s="1"/>
  <c r="AG52" s="1"/>
  <c r="A54" i="37"/>
  <c r="A52" i="30"/>
  <c r="M42" i="81" s="1"/>
  <c r="A52" i="15"/>
  <c r="G52" s="1"/>
  <c r="M52" s="1"/>
  <c r="S52" s="1"/>
  <c r="Y52" s="1"/>
  <c r="AG52" s="1"/>
  <c r="A52" i="64"/>
  <c r="A55" i="61"/>
  <c r="A55" i="28"/>
  <c r="A49" i="38"/>
  <c r="A55" i="58"/>
  <c r="A95" i="72"/>
  <c r="G95" s="1"/>
  <c r="M95" s="1"/>
  <c r="S95" s="1"/>
  <c r="Y95" s="1"/>
  <c r="AG95" s="1"/>
  <c r="A92" i="38"/>
  <c r="M85" i="81"/>
  <c r="A95" i="15"/>
  <c r="G95" s="1"/>
  <c r="M95" s="1"/>
  <c r="S95" s="1"/>
  <c r="Y95" s="1"/>
  <c r="AG95" s="1"/>
  <c r="A95" i="64"/>
  <c r="A97" i="37"/>
  <c r="A244" i="4" s="1"/>
  <c r="A40" i="72"/>
  <c r="G40" s="1"/>
  <c r="M40" s="1"/>
  <c r="S40" s="1"/>
  <c r="Y40" s="1"/>
  <c r="AG40" s="1"/>
  <c r="A43" i="28"/>
  <c r="A37" i="38"/>
  <c r="A43" i="58"/>
  <c r="A40" i="30"/>
  <c r="M30" i="81" s="1"/>
  <c r="A40" i="15"/>
  <c r="G40" s="1"/>
  <c r="M40" s="1"/>
  <c r="S40" s="1"/>
  <c r="Y40" s="1"/>
  <c r="AG40" s="1"/>
  <c r="A40" i="64"/>
  <c r="A43" i="61"/>
  <c r="A42" i="37"/>
  <c r="U90" i="63"/>
  <c r="V90" s="1"/>
  <c r="U90" i="61"/>
  <c r="V90" s="1"/>
  <c r="D70" i="30" l="1"/>
  <c r="D74"/>
  <c r="BH14" i="78"/>
  <c r="Q14"/>
  <c r="BC14"/>
  <c r="AU14"/>
  <c r="G14"/>
  <c r="AL14"/>
  <c r="AM14"/>
  <c r="E14"/>
  <c r="C14"/>
  <c r="AZ14"/>
  <c r="AO14"/>
  <c r="AP14"/>
  <c r="K14"/>
  <c r="AE14"/>
  <c r="AF14"/>
  <c r="AH14"/>
  <c r="S14"/>
  <c r="AN14"/>
  <c r="X14"/>
  <c r="BD14"/>
  <c r="B14"/>
  <c r="AI14"/>
  <c r="AK14"/>
  <c r="BF14"/>
  <c r="AA14"/>
  <c r="L14"/>
  <c r="BA14"/>
  <c r="N14"/>
  <c r="Z14"/>
  <c r="AB14"/>
  <c r="AW14"/>
  <c r="AR14"/>
  <c r="AC14"/>
  <c r="AQ14"/>
  <c r="AT14"/>
  <c r="BB14"/>
  <c r="M14"/>
  <c r="R14"/>
  <c r="AY14"/>
  <c r="BG14"/>
  <c r="AD14"/>
  <c r="T14"/>
  <c r="W14"/>
  <c r="BE14"/>
  <c r="AJ14"/>
  <c r="H14"/>
  <c r="AV14"/>
  <c r="I14"/>
  <c r="U14"/>
  <c r="F14"/>
  <c r="AG14"/>
  <c r="V14"/>
  <c r="AX14"/>
  <c r="D14"/>
  <c r="J14"/>
  <c r="Y14"/>
  <c r="AS14"/>
  <c r="O14"/>
  <c r="P14"/>
  <c r="BI14"/>
  <c r="B13" i="77"/>
  <c r="AY90" i="67"/>
  <c r="BC50"/>
  <c r="AL101" i="30"/>
  <c r="AL102"/>
  <c r="AL98"/>
  <c r="AL93"/>
  <c r="AL89"/>
  <c r="AL85"/>
  <c r="AL81"/>
  <c r="AL103"/>
  <c r="AL104"/>
  <c r="AL99"/>
  <c r="AL95"/>
  <c r="AL94"/>
  <c r="AL90"/>
  <c r="AL86"/>
  <c r="AL82"/>
  <c r="AL105"/>
  <c r="AL100"/>
  <c r="AL96"/>
  <c r="AL91"/>
  <c r="AL87"/>
  <c r="AL83"/>
  <c r="AL79"/>
  <c r="AL97"/>
  <c r="AL92"/>
  <c r="AL88"/>
  <c r="AL84"/>
  <c r="G80"/>
  <c r="AZ50" i="67" s="1"/>
  <c r="AA82" i="30"/>
  <c r="IM20" i="43"/>
  <c r="A20" s="1"/>
  <c r="IQ23" i="61"/>
  <c r="IS23" s="1"/>
  <c r="M65" i="81"/>
  <c r="D72" i="30"/>
  <c r="M8" i="81"/>
  <c r="I79" i="63"/>
  <c r="M27" i="81"/>
  <c r="M29"/>
  <c r="D71" i="30"/>
  <c r="B8" i="82"/>
  <c r="B20" s="1"/>
  <c r="D75" i="30"/>
  <c r="B12" i="82"/>
  <c r="B24" s="1"/>
  <c r="D68" i="30"/>
  <c r="B5" i="82"/>
  <c r="B17" s="1"/>
  <c r="M26" i="81"/>
  <c r="M25"/>
  <c r="M62"/>
  <c r="M60"/>
  <c r="M23"/>
  <c r="D1" i="67"/>
  <c r="B9" i="4"/>
  <c r="AW80" i="63" s="1"/>
  <c r="L30" i="81"/>
  <c r="K80"/>
  <c r="A30"/>
  <c r="I29"/>
  <c r="N163" i="4"/>
  <c r="AU15" i="78"/>
  <c r="AV15" s="1"/>
  <c r="AW15" s="1"/>
  <c r="AX15" s="1"/>
  <c r="AY15" s="1"/>
  <c r="AZ15" s="1"/>
  <c r="BA15" s="1"/>
  <c r="BB15" s="1"/>
  <c r="BC15" s="1"/>
  <c r="BD15" s="1"/>
  <c r="BE15" s="1"/>
  <c r="BF15" s="1"/>
  <c r="BG15" s="1"/>
  <c r="BH15" s="1"/>
  <c r="BI15" s="1"/>
  <c r="B17" i="80"/>
  <c r="I31"/>
  <c r="B30"/>
  <c r="S18" i="15"/>
  <c r="D60" i="30"/>
  <c r="D57"/>
  <c r="D54"/>
  <c r="D55"/>
  <c r="D62"/>
  <c r="D59"/>
  <c r="D65"/>
  <c r="D56"/>
  <c r="D64"/>
  <c r="D66"/>
  <c r="D63"/>
  <c r="D58"/>
  <c r="D61"/>
  <c r="G71"/>
  <c r="AL71" s="1"/>
  <c r="G65"/>
  <c r="AL65" s="1"/>
  <c r="G23"/>
  <c r="AL23" s="1"/>
  <c r="G67"/>
  <c r="AL67" s="1"/>
  <c r="G57"/>
  <c r="AL57" s="1"/>
  <c r="G32"/>
  <c r="AL32" s="1"/>
  <c r="G18"/>
  <c r="AL18" s="1"/>
  <c r="G24"/>
  <c r="AL24" s="1"/>
  <c r="G52"/>
  <c r="AL52" s="1"/>
  <c r="G29"/>
  <c r="AL29" s="1"/>
  <c r="G73"/>
  <c r="AL73" s="1"/>
  <c r="G76"/>
  <c r="AL76" s="1"/>
  <c r="G38"/>
  <c r="AL38" s="1"/>
  <c r="G58"/>
  <c r="AL58" s="1"/>
  <c r="G78"/>
  <c r="G21"/>
  <c r="AL21" s="1"/>
  <c r="G61"/>
  <c r="AL61" s="1"/>
  <c r="G64"/>
  <c r="AL64" s="1"/>
  <c r="G66"/>
  <c r="AL66" s="1"/>
  <c r="G45"/>
  <c r="AL45" s="1"/>
  <c r="G55"/>
  <c r="AL55" s="1"/>
  <c r="G70"/>
  <c r="AL70" s="1"/>
  <c r="G42"/>
  <c r="AL42" s="1"/>
  <c r="G62"/>
  <c r="AL62" s="1"/>
  <c r="G56"/>
  <c r="AL56" s="1"/>
  <c r="G27"/>
  <c r="AL27" s="1"/>
  <c r="G34"/>
  <c r="AL34" s="1"/>
  <c r="G33"/>
  <c r="AL33" s="1"/>
  <c r="G44"/>
  <c r="AL44" s="1"/>
  <c r="G36"/>
  <c r="AL36" s="1"/>
  <c r="G35"/>
  <c r="AL35" s="1"/>
  <c r="G51"/>
  <c r="AL51" s="1"/>
  <c r="G68"/>
  <c r="AL68" s="1"/>
  <c r="G50"/>
  <c r="AL50" s="1"/>
  <c r="G26"/>
  <c r="AL26" s="1"/>
  <c r="G75"/>
  <c r="AL75" s="1"/>
  <c r="G63"/>
  <c r="AL63" s="1"/>
  <c r="G43"/>
  <c r="AL43" s="1"/>
  <c r="G41"/>
  <c r="AL41" s="1"/>
  <c r="G39"/>
  <c r="AL39" s="1"/>
  <c r="G69"/>
  <c r="AL69" s="1"/>
  <c r="G49"/>
  <c r="AL49" s="1"/>
  <c r="G48"/>
  <c r="AL48" s="1"/>
  <c r="G46"/>
  <c r="AL46" s="1"/>
  <c r="G54"/>
  <c r="AL54" s="1"/>
  <c r="G40"/>
  <c r="AL40" s="1"/>
  <c r="G72"/>
  <c r="AL72" s="1"/>
  <c r="G19"/>
  <c r="AL19" s="1"/>
  <c r="G53"/>
  <c r="AL53" s="1"/>
  <c r="G22"/>
  <c r="AL22" s="1"/>
  <c r="G59"/>
  <c r="AL59" s="1"/>
  <c r="G74"/>
  <c r="AL74" s="1"/>
  <c r="G30"/>
  <c r="AL30" s="1"/>
  <c r="G77"/>
  <c r="AL77" s="1"/>
  <c r="G25"/>
  <c r="AL25" s="1"/>
  <c r="G20"/>
  <c r="AL20" s="1"/>
  <c r="G37"/>
  <c r="AL37" s="1"/>
  <c r="G60"/>
  <c r="AL60" s="1"/>
  <c r="G31"/>
  <c r="AL31" s="1"/>
  <c r="G28"/>
  <c r="AL28" s="1"/>
  <c r="G47"/>
  <c r="AL47" s="1"/>
  <c r="A21" i="75"/>
  <c r="B15" i="4"/>
  <c r="T13" i="72"/>
  <c r="S16" s="1"/>
  <c r="B13"/>
  <c r="A16" s="1"/>
  <c r="N13"/>
  <c r="M16" s="1"/>
  <c r="H13" i="15"/>
  <c r="G16" s="1"/>
  <c r="D159" i="4"/>
  <c r="B13" i="64"/>
  <c r="T13" i="15"/>
  <c r="S16" s="1"/>
  <c r="N13"/>
  <c r="M16" s="1"/>
  <c r="M163" i="4"/>
  <c r="B13" i="15"/>
  <c r="A16" s="1"/>
  <c r="H13" i="72"/>
  <c r="G16" s="1"/>
  <c r="IS25" i="59"/>
  <c r="IR24"/>
  <c r="IT24" s="1"/>
  <c r="IR24" i="58"/>
  <c r="IT24" s="1"/>
  <c r="IS25"/>
  <c r="IR24" i="60"/>
  <c r="IT24" s="1"/>
  <c r="IS25"/>
  <c r="IR24" i="28"/>
  <c r="IT24" s="1"/>
  <c r="IS25"/>
  <c r="IQ24" i="63"/>
  <c r="IS24" s="1"/>
  <c r="IR25"/>
  <c r="IQ24" i="61"/>
  <c r="IS24" s="1"/>
  <c r="IR25"/>
  <c r="I43"/>
  <c r="BD43"/>
  <c r="J43" i="58"/>
  <c r="BE43"/>
  <c r="BE43" i="28"/>
  <c r="J43"/>
  <c r="BE98"/>
  <c r="I55" i="61"/>
  <c r="BD55"/>
  <c r="W201" i="4"/>
  <c r="A201"/>
  <c r="J69" i="58"/>
  <c r="BE69"/>
  <c r="W175" i="4"/>
  <c r="A175"/>
  <c r="BE29" i="58"/>
  <c r="J29"/>
  <c r="I52" i="61"/>
  <c r="BD52"/>
  <c r="W198" i="4"/>
  <c r="A198"/>
  <c r="BE52" i="28"/>
  <c r="J52"/>
  <c r="BD32" i="61"/>
  <c r="I32"/>
  <c r="A178" i="4"/>
  <c r="W178"/>
  <c r="BE38" i="58"/>
  <c r="J38"/>
  <c r="J38" i="28"/>
  <c r="BE38"/>
  <c r="I38" i="61"/>
  <c r="BD38"/>
  <c r="W205" i="4"/>
  <c r="A205"/>
  <c r="J59" i="28"/>
  <c r="BE59"/>
  <c r="J62" i="58"/>
  <c r="BE62"/>
  <c r="J62" i="28"/>
  <c r="BE62"/>
  <c r="BE79"/>
  <c r="J79"/>
  <c r="BD79" i="61"/>
  <c r="I79"/>
  <c r="J79" i="58"/>
  <c r="BE79"/>
  <c r="A226" i="4"/>
  <c r="BE57" i="58"/>
  <c r="J57"/>
  <c r="J57" i="28"/>
  <c r="BE57"/>
  <c r="I57" i="61"/>
  <c r="BD57"/>
  <c r="W214" i="4"/>
  <c r="A214"/>
  <c r="J68" i="28"/>
  <c r="BE68"/>
  <c r="A219" i="4"/>
  <c r="A188"/>
  <c r="W188"/>
  <c r="I27" i="61"/>
  <c r="BD27"/>
  <c r="BE27" i="58"/>
  <c r="J27"/>
  <c r="J39"/>
  <c r="BE39"/>
  <c r="I39" i="61"/>
  <c r="BD39"/>
  <c r="J58" i="58"/>
  <c r="BE58"/>
  <c r="W204" i="4"/>
  <c r="A204"/>
  <c r="I25" i="61"/>
  <c r="BD25"/>
  <c r="BE33" i="58"/>
  <c r="J33"/>
  <c r="J33" i="28"/>
  <c r="BE33"/>
  <c r="I76" i="61"/>
  <c r="BD76"/>
  <c r="W189" i="4"/>
  <c r="A189"/>
  <c r="BD98" i="61"/>
  <c r="BE98" i="58"/>
  <c r="BE55"/>
  <c r="J55"/>
  <c r="BE55" i="28"/>
  <c r="J55"/>
  <c r="BE69"/>
  <c r="J69"/>
  <c r="I69" i="61"/>
  <c r="BD69"/>
  <c r="A215" i="4"/>
  <c r="W215"/>
  <c r="BD29" i="61"/>
  <c r="I29"/>
  <c r="BE29" i="28"/>
  <c r="J29"/>
  <c r="BE52" i="58"/>
  <c r="J52"/>
  <c r="J32"/>
  <c r="BE32"/>
  <c r="J32" i="28"/>
  <c r="BE32"/>
  <c r="W184" i="4"/>
  <c r="A184"/>
  <c r="I59" i="61"/>
  <c r="BD59"/>
  <c r="J59" i="58"/>
  <c r="BE59"/>
  <c r="BD83" i="61"/>
  <c r="BE83" i="58"/>
  <c r="BE83" i="28"/>
  <c r="BD62" i="61"/>
  <c r="I62"/>
  <c r="W208" i="4"/>
  <c r="A208"/>
  <c r="A225"/>
  <c r="BD80" i="61"/>
  <c r="I80"/>
  <c r="BE80" i="58"/>
  <c r="J80"/>
  <c r="BE80" i="28"/>
  <c r="J80"/>
  <c r="A203" i="4"/>
  <c r="W203"/>
  <c r="I68" i="61"/>
  <c r="BD68"/>
  <c r="BE68" i="58"/>
  <c r="J68"/>
  <c r="BE73"/>
  <c r="J73"/>
  <c r="BE73" i="28"/>
  <c r="J73"/>
  <c r="I73" i="61"/>
  <c r="BD73"/>
  <c r="J42" i="58"/>
  <c r="BE42"/>
  <c r="BE42" i="28"/>
  <c r="J42"/>
  <c r="BD42" i="61"/>
  <c r="I42"/>
  <c r="W173" i="4"/>
  <c r="A173"/>
  <c r="BE27" i="28"/>
  <c r="J27"/>
  <c r="BE39"/>
  <c r="J39"/>
  <c r="A185" i="4"/>
  <c r="W185"/>
  <c r="J58" i="28"/>
  <c r="BE58"/>
  <c r="BD58" i="61"/>
  <c r="I58"/>
  <c r="BE25" i="58"/>
  <c r="J25"/>
  <c r="BE25" i="28"/>
  <c r="J25"/>
  <c r="W171" i="4"/>
  <c r="A171"/>
  <c r="I33" i="61"/>
  <c r="BD33"/>
  <c r="BE76" i="58"/>
  <c r="J76"/>
  <c r="J76" i="28"/>
  <c r="BE76"/>
  <c r="I45" i="61"/>
  <c r="BD45"/>
  <c r="BE45" i="58"/>
  <c r="J45"/>
  <c r="W194" i="4"/>
  <c r="A194"/>
  <c r="J48" i="28"/>
  <c r="BE48"/>
  <c r="BE23"/>
  <c r="J23"/>
  <c r="W169" i="4"/>
  <c r="A169"/>
  <c r="I63" i="61"/>
  <c r="BD63"/>
  <c r="A209" i="4"/>
  <c r="W209"/>
  <c r="I44" i="61"/>
  <c r="BD44"/>
  <c r="BE44" i="58"/>
  <c r="J44"/>
  <c r="BD75" i="61"/>
  <c r="I75"/>
  <c r="J75" i="58"/>
  <c r="BE75"/>
  <c r="BE75" i="28"/>
  <c r="J75"/>
  <c r="I31" i="61"/>
  <c r="BD31"/>
  <c r="W177" i="4"/>
  <c r="A177"/>
  <c r="BE24" i="28"/>
  <c r="J24"/>
  <c r="I24" i="61"/>
  <c r="BD24"/>
  <c r="W170" i="4"/>
  <c r="A170"/>
  <c r="I41" i="61"/>
  <c r="BD41"/>
  <c r="BE41" i="28"/>
  <c r="J41"/>
  <c r="W182" i="4"/>
  <c r="A182"/>
  <c r="J36" i="28"/>
  <c r="BE36"/>
  <c r="BE47" i="58"/>
  <c r="J47"/>
  <c r="BD47" i="61"/>
  <c r="I47"/>
  <c r="BD30"/>
  <c r="I30"/>
  <c r="BE30" i="28"/>
  <c r="J30"/>
  <c r="BE65" i="58"/>
  <c r="J65"/>
  <c r="BD65" i="61"/>
  <c r="I65"/>
  <c r="BE51" i="58"/>
  <c r="J51"/>
  <c r="BE49" i="60"/>
  <c r="J49"/>
  <c r="BE73"/>
  <c r="J73"/>
  <c r="J60"/>
  <c r="BE60"/>
  <c r="BD53" i="63"/>
  <c r="I53"/>
  <c r="BE93" i="60"/>
  <c r="BE94"/>
  <c r="BE21"/>
  <c r="J21"/>
  <c r="BD88" i="63"/>
  <c r="BD28"/>
  <c r="I28"/>
  <c r="BE65" i="60"/>
  <c r="J65"/>
  <c r="BD26" i="63"/>
  <c r="I26"/>
  <c r="BE38" i="60"/>
  <c r="J38"/>
  <c r="BE89"/>
  <c r="BD50" i="63"/>
  <c r="I50"/>
  <c r="BD58"/>
  <c r="I58"/>
  <c r="I37"/>
  <c r="BD37"/>
  <c r="I35"/>
  <c r="BD35"/>
  <c r="BD74"/>
  <c r="I74"/>
  <c r="BE95" i="60"/>
  <c r="J39"/>
  <c r="BE39"/>
  <c r="BE98"/>
  <c r="J24"/>
  <c r="BE24"/>
  <c r="BE96"/>
  <c r="BD63" i="63"/>
  <c r="I63"/>
  <c r="I40"/>
  <c r="BD40"/>
  <c r="BE48" i="60"/>
  <c r="J48"/>
  <c r="J66"/>
  <c r="BE66"/>
  <c r="BD87" i="63"/>
  <c r="J29" i="60"/>
  <c r="BE29"/>
  <c r="BE70"/>
  <c r="J70"/>
  <c r="BD41" i="63"/>
  <c r="I41"/>
  <c r="J23" i="60"/>
  <c r="BE23"/>
  <c r="BE86"/>
  <c r="I45" i="63"/>
  <c r="BD45"/>
  <c r="BD43"/>
  <c r="I43"/>
  <c r="BD61"/>
  <c r="I61"/>
  <c r="J36" i="60"/>
  <c r="BE36"/>
  <c r="BE44"/>
  <c r="J44"/>
  <c r="BD72" i="63"/>
  <c r="I72"/>
  <c r="BD82"/>
  <c r="A217" i="4"/>
  <c r="BE93" i="58"/>
  <c r="BE93" i="28"/>
  <c r="BD93" i="61"/>
  <c r="BE28" i="28"/>
  <c r="J28"/>
  <c r="W174" i="4"/>
  <c r="A174"/>
  <c r="BD82" i="61"/>
  <c r="BE82" i="58"/>
  <c r="BE82" i="28"/>
  <c r="BD40" i="61"/>
  <c r="I40"/>
  <c r="BE40" i="58"/>
  <c r="J40"/>
  <c r="W168" i="4"/>
  <c r="A168"/>
  <c r="BE22" i="58"/>
  <c r="J22"/>
  <c r="J22" i="28"/>
  <c r="BE22"/>
  <c r="BD92" i="61"/>
  <c r="BE92" i="58"/>
  <c r="BE92" i="28"/>
  <c r="J34"/>
  <c r="BE34"/>
  <c r="I34" i="61"/>
  <c r="BD34"/>
  <c r="A180" i="4"/>
  <c r="W180"/>
  <c r="BE86" i="28"/>
  <c r="BD86" i="61"/>
  <c r="BE86" i="58"/>
  <c r="J54"/>
  <c r="BE54"/>
  <c r="BD54" i="61"/>
  <c r="I54"/>
  <c r="BE85" i="58"/>
  <c r="BE85" i="28"/>
  <c r="BD85" i="61"/>
  <c r="W212" i="4"/>
  <c r="A212"/>
  <c r="BE66" i="58"/>
  <c r="J66"/>
  <c r="J66" i="28"/>
  <c r="BE66"/>
  <c r="BE81" i="58"/>
  <c r="BE81" i="28"/>
  <c r="BD81" i="61"/>
  <c r="BD84"/>
  <c r="BE84" i="28"/>
  <c r="BE84" i="58"/>
  <c r="A220" i="4"/>
  <c r="BE35" i="28"/>
  <c r="J35"/>
  <c r="A181" i="4"/>
  <c r="W181"/>
  <c r="BE37" i="58"/>
  <c r="J37"/>
  <c r="A224" i="4"/>
  <c r="J21" i="28"/>
  <c r="BE21"/>
  <c r="W167" i="4"/>
  <c r="A167"/>
  <c r="BD21" i="61"/>
  <c r="I21"/>
  <c r="BE64" i="58"/>
  <c r="J64"/>
  <c r="I64" i="61"/>
  <c r="BD64"/>
  <c r="J56" i="28"/>
  <c r="BE56"/>
  <c r="W202" i="4"/>
  <c r="A202"/>
  <c r="BE61" i="58"/>
  <c r="J61"/>
  <c r="BE61" i="28"/>
  <c r="J61"/>
  <c r="A218" i="4"/>
  <c r="BE49" i="28"/>
  <c r="J49"/>
  <c r="BD49" i="61"/>
  <c r="I49"/>
  <c r="BD50"/>
  <c r="I50"/>
  <c r="BE50" i="58"/>
  <c r="J50"/>
  <c r="W213" i="4"/>
  <c r="A213"/>
  <c r="J67" i="28"/>
  <c r="BE67"/>
  <c r="I46" i="61"/>
  <c r="BD46"/>
  <c r="J46" i="28"/>
  <c r="BE46"/>
  <c r="J70"/>
  <c r="BE70"/>
  <c r="BD70" i="61"/>
  <c r="I70"/>
  <c r="A216" i="4"/>
  <c r="W216"/>
  <c r="BD91" i="61"/>
  <c r="BE91" i="58"/>
  <c r="BE91" i="28"/>
  <c r="BE26" i="58"/>
  <c r="J26"/>
  <c r="BE77"/>
  <c r="J77"/>
  <c r="BE77" i="28"/>
  <c r="J77"/>
  <c r="BD77" i="61"/>
  <c r="I77"/>
  <c r="W206" i="4"/>
  <c r="E13"/>
  <c r="B81" i="28" s="1"/>
  <c r="C81" s="1"/>
  <c r="A206" i="4"/>
  <c r="E16"/>
  <c r="I60" i="61"/>
  <c r="BD60"/>
  <c r="G57" i="72"/>
  <c r="M57" s="1"/>
  <c r="S57" s="1"/>
  <c r="Y57" s="1"/>
  <c r="AG57" s="1"/>
  <c r="J53" i="28"/>
  <c r="BE53"/>
  <c r="I53" i="61"/>
  <c r="BD53"/>
  <c r="BE100" i="58"/>
  <c r="BE100" i="28"/>
  <c r="BD100" i="61"/>
  <c r="I68" i="63"/>
  <c r="BD68"/>
  <c r="BD78"/>
  <c r="I78"/>
  <c r="J51" i="60"/>
  <c r="BE51"/>
  <c r="BE59"/>
  <c r="J59"/>
  <c r="I34" i="63"/>
  <c r="BD34"/>
  <c r="BD77"/>
  <c r="I77"/>
  <c r="BD75"/>
  <c r="I75"/>
  <c r="J64" i="60"/>
  <c r="BE64"/>
  <c r="BE97"/>
  <c r="BD79" i="63"/>
  <c r="BE80" i="60"/>
  <c r="J80"/>
  <c r="BE91"/>
  <c r="BD33" i="63"/>
  <c r="I33"/>
  <c r="BE84" i="60"/>
  <c r="J47"/>
  <c r="BE47"/>
  <c r="BD55" i="63"/>
  <c r="I55"/>
  <c r="BD32"/>
  <c r="I32"/>
  <c r="BE54" i="60"/>
  <c r="J54"/>
  <c r="BE71"/>
  <c r="J71"/>
  <c r="BE52"/>
  <c r="J52"/>
  <c r="BE81"/>
  <c r="J25"/>
  <c r="BE25"/>
  <c r="I76" i="63"/>
  <c r="BD76"/>
  <c r="BD85"/>
  <c r="BD83"/>
  <c r="BD92"/>
  <c r="BD100"/>
  <c r="BE31" i="60"/>
  <c r="J31"/>
  <c r="BE57"/>
  <c r="J57"/>
  <c r="I69" i="63"/>
  <c r="BD69"/>
  <c r="J30" i="60"/>
  <c r="BE30"/>
  <c r="BD67" i="63"/>
  <c r="I67"/>
  <c r="BD62"/>
  <c r="I62"/>
  <c r="BE99" i="60"/>
  <c r="J56"/>
  <c r="BE56"/>
  <c r="J27"/>
  <c r="BE27"/>
  <c r="BD42" i="63"/>
  <c r="I42"/>
  <c r="AX89" i="60"/>
  <c r="BE90"/>
  <c r="J22"/>
  <c r="BE22"/>
  <c r="J46"/>
  <c r="BE46"/>
  <c r="W179" i="4"/>
  <c r="A179"/>
  <c r="A222"/>
  <c r="W191"/>
  <c r="A191"/>
  <c r="BE45" i="28"/>
  <c r="J45"/>
  <c r="I48" i="61"/>
  <c r="BD48"/>
  <c r="BE48" i="58"/>
  <c r="J48"/>
  <c r="BE23"/>
  <c r="J23"/>
  <c r="BD23" i="61"/>
  <c r="I23"/>
  <c r="J63" i="58"/>
  <c r="BE63"/>
  <c r="BE63" i="28"/>
  <c r="J63"/>
  <c r="W190" i="4"/>
  <c r="A190"/>
  <c r="BE44" i="28"/>
  <c r="J44"/>
  <c r="A221" i="4"/>
  <c r="BE31" i="58"/>
  <c r="J31"/>
  <c r="BE31" i="28"/>
  <c r="J31"/>
  <c r="BE24" i="58"/>
  <c r="J24"/>
  <c r="W187" i="4"/>
  <c r="A187"/>
  <c r="J41" i="58"/>
  <c r="BE41"/>
  <c r="BD36" i="61"/>
  <c r="I36"/>
  <c r="J36" i="58"/>
  <c r="BE36"/>
  <c r="BD89" i="61"/>
  <c r="BE89" i="58"/>
  <c r="AX88" i="28"/>
  <c r="BE89"/>
  <c r="J47"/>
  <c r="BE47"/>
  <c r="A193" i="4"/>
  <c r="W193"/>
  <c r="W176"/>
  <c r="A176"/>
  <c r="BE30" i="58"/>
  <c r="J30"/>
  <c r="J65" i="28"/>
  <c r="BE65"/>
  <c r="A211" i="4"/>
  <c r="W211"/>
  <c r="BD99" i="61"/>
  <c r="BE99" i="58"/>
  <c r="BE99" i="28"/>
  <c r="I51" i="61"/>
  <c r="BD51"/>
  <c r="W197" i="4"/>
  <c r="A197"/>
  <c r="J51" i="28"/>
  <c r="BE51"/>
  <c r="BE96" i="58"/>
  <c r="AX95"/>
  <c r="BE96" i="28"/>
  <c r="BD96" i="61"/>
  <c r="BD49" i="63"/>
  <c r="I49"/>
  <c r="BD73"/>
  <c r="I73"/>
  <c r="I60"/>
  <c r="BD60"/>
  <c r="J53" i="60"/>
  <c r="BE53"/>
  <c r="BD93" i="63"/>
  <c r="BD94"/>
  <c r="AW93"/>
  <c r="BD21"/>
  <c r="I21"/>
  <c r="BE88" i="60"/>
  <c r="BE28"/>
  <c r="J28"/>
  <c r="I65" i="63"/>
  <c r="BD65"/>
  <c r="BE26" i="60"/>
  <c r="J26"/>
  <c r="BD38" i="63"/>
  <c r="I38"/>
  <c r="BD89"/>
  <c r="J50" i="60"/>
  <c r="BE50"/>
  <c r="BE58"/>
  <c r="J58"/>
  <c r="BE37"/>
  <c r="J37"/>
  <c r="J35"/>
  <c r="BE35"/>
  <c r="BE74"/>
  <c r="J74"/>
  <c r="BD95" i="63"/>
  <c r="BD39"/>
  <c r="I39"/>
  <c r="BD98"/>
  <c r="I24"/>
  <c r="BD24"/>
  <c r="BD96"/>
  <c r="J63" i="60"/>
  <c r="BE63"/>
  <c r="J40"/>
  <c r="BE40"/>
  <c r="BD48" i="63"/>
  <c r="I48"/>
  <c r="BD66"/>
  <c r="I66"/>
  <c r="BE87" i="60"/>
  <c r="BD29" i="63"/>
  <c r="I29"/>
  <c r="I70"/>
  <c r="BD70"/>
  <c r="J41" i="60"/>
  <c r="BE41"/>
  <c r="BD23" i="63"/>
  <c r="I23"/>
  <c r="BD86"/>
  <c r="BE45" i="60"/>
  <c r="J45"/>
  <c r="BE43"/>
  <c r="J43"/>
  <c r="J61"/>
  <c r="BE61"/>
  <c r="I36" i="63"/>
  <c r="BD36"/>
  <c r="BD44"/>
  <c r="I44"/>
  <c r="BE72" i="60"/>
  <c r="J72"/>
  <c r="BE82"/>
  <c r="J71" i="28"/>
  <c r="BE71"/>
  <c r="I71" i="61"/>
  <c r="BD71"/>
  <c r="J71" i="58"/>
  <c r="BE71"/>
  <c r="BD94" i="61"/>
  <c r="AW93"/>
  <c r="BE94" i="58"/>
  <c r="AX93" i="28"/>
  <c r="BE94"/>
  <c r="BE87" i="58"/>
  <c r="AX86"/>
  <c r="BE87" i="28"/>
  <c r="BD87" i="61"/>
  <c r="J28" i="58"/>
  <c r="BE28"/>
  <c r="I28" i="61"/>
  <c r="BD28"/>
  <c r="W186" i="4"/>
  <c r="A186"/>
  <c r="BE40" i="28"/>
  <c r="J40"/>
  <c r="I22" i="61"/>
  <c r="BD22"/>
  <c r="BE34" i="58"/>
  <c r="J34"/>
  <c r="BE54" i="28"/>
  <c r="J54"/>
  <c r="W200" i="4"/>
  <c r="A200"/>
  <c r="BD66" i="61"/>
  <c r="I66"/>
  <c r="BE97" i="58"/>
  <c r="AX96"/>
  <c r="BE97" i="28"/>
  <c r="BD97" i="61"/>
  <c r="A227" i="4"/>
  <c r="BE74" i="28"/>
  <c r="J74"/>
  <c r="I74" i="61"/>
  <c r="BD74"/>
  <c r="BE74" i="58"/>
  <c r="J74"/>
  <c r="BE35"/>
  <c r="J35"/>
  <c r="I35" i="61"/>
  <c r="BD35"/>
  <c r="BE88" i="28"/>
  <c r="BD88" i="61"/>
  <c r="BE88" i="58"/>
  <c r="AX87"/>
  <c r="BE37" i="28"/>
  <c r="J37"/>
  <c r="BD37" i="61"/>
  <c r="I37"/>
  <c r="W183" i="4"/>
  <c r="A183"/>
  <c r="BE78" i="58"/>
  <c r="J78"/>
  <c r="BE78" i="28"/>
  <c r="J78"/>
  <c r="BD78" i="61"/>
  <c r="I78"/>
  <c r="J21" i="58"/>
  <c r="BE21"/>
  <c r="J64" i="28"/>
  <c r="BE64"/>
  <c r="W210" i="4"/>
  <c r="A210"/>
  <c r="J56" i="58"/>
  <c r="BE56"/>
  <c r="BD56" i="61"/>
  <c r="I56"/>
  <c r="I61"/>
  <c r="BD61"/>
  <c r="W207" i="4"/>
  <c r="A207"/>
  <c r="J72" i="28"/>
  <c r="BE72"/>
  <c r="I72" i="61"/>
  <c r="BD72"/>
  <c r="BE72" i="58"/>
  <c r="J72"/>
  <c r="J49"/>
  <c r="BE49"/>
  <c r="A195" i="4"/>
  <c r="W195"/>
  <c r="W196"/>
  <c r="A196"/>
  <c r="J50" i="28"/>
  <c r="BE50"/>
  <c r="BD67" i="61"/>
  <c r="I67"/>
  <c r="J67" i="58"/>
  <c r="BE67"/>
  <c r="W192" i="4"/>
  <c r="A192"/>
  <c r="BE46" i="58"/>
  <c r="J46"/>
  <c r="BE70"/>
  <c r="J70"/>
  <c r="I26" i="61"/>
  <c r="BD26"/>
  <c r="W172" i="4"/>
  <c r="A172"/>
  <c r="J26" i="28"/>
  <c r="BE26"/>
  <c r="A223" i="4"/>
  <c r="BD90" i="61"/>
  <c r="BE90" i="58"/>
  <c r="BE90" i="28"/>
  <c r="J60"/>
  <c r="BE60"/>
  <c r="BE60" i="58"/>
  <c r="J60"/>
  <c r="G57" i="15"/>
  <c r="M57" s="1"/>
  <c r="S57" s="1"/>
  <c r="Y57" s="1"/>
  <c r="AG57" s="1"/>
  <c r="J53" i="58"/>
  <c r="BE53"/>
  <c r="W199" i="4"/>
  <c r="A199"/>
  <c r="AX94" i="28"/>
  <c r="BE95"/>
  <c r="BD95" i="61"/>
  <c r="AW94"/>
  <c r="BE95" i="58"/>
  <c r="BE68" i="60"/>
  <c r="J68"/>
  <c r="BE78"/>
  <c r="J78"/>
  <c r="BD51" i="63"/>
  <c r="I51"/>
  <c r="I59"/>
  <c r="BD59"/>
  <c r="J34" i="60"/>
  <c r="BE34"/>
  <c r="BE77"/>
  <c r="J77"/>
  <c r="J75"/>
  <c r="BE75"/>
  <c r="BD64" i="63"/>
  <c r="I64"/>
  <c r="BD97"/>
  <c r="BE79" i="60"/>
  <c r="J79"/>
  <c r="BD80" i="63"/>
  <c r="I80"/>
  <c r="BD91"/>
  <c r="J33" i="60"/>
  <c r="BE33"/>
  <c r="BD84" i="63"/>
  <c r="I47"/>
  <c r="BD47"/>
  <c r="J55" i="60"/>
  <c r="BE55"/>
  <c r="J32"/>
  <c r="BE32"/>
  <c r="I54" i="63"/>
  <c r="BD54"/>
  <c r="BD71"/>
  <c r="I71"/>
  <c r="BD52"/>
  <c r="I52"/>
  <c r="BD81"/>
  <c r="BD25"/>
  <c r="I25"/>
  <c r="BE76" i="60"/>
  <c r="J76"/>
  <c r="BE85"/>
  <c r="BE83"/>
  <c r="AX91"/>
  <c r="BE92"/>
  <c r="AX99"/>
  <c r="BE100"/>
  <c r="BD31" i="63"/>
  <c r="I31"/>
  <c r="BD57"/>
  <c r="I57"/>
  <c r="BE69" i="60"/>
  <c r="J69"/>
  <c r="I30" i="63"/>
  <c r="BD30"/>
  <c r="BE67" i="60"/>
  <c r="J67"/>
  <c r="BE62"/>
  <c r="J62"/>
  <c r="BD99" i="63"/>
  <c r="I56"/>
  <c r="BD56"/>
  <c r="BD27"/>
  <c r="I27"/>
  <c r="J42" i="60"/>
  <c r="BE42"/>
  <c r="BD90" i="63"/>
  <c r="AW89"/>
  <c r="BD22"/>
  <c r="I22"/>
  <c r="I46"/>
  <c r="BD46"/>
  <c r="B16" i="64"/>
  <c r="C16"/>
  <c r="Z16" i="15"/>
  <c r="IM21" i="43" l="1"/>
  <c r="B79" i="30"/>
  <c r="AD79" s="1"/>
  <c r="C79"/>
  <c r="C192" i="4"/>
  <c r="C43" i="30" s="1"/>
  <c r="B192" i="4"/>
  <c r="B43" i="30" s="1"/>
  <c r="C193" i="4"/>
  <c r="C44" i="30" s="1"/>
  <c r="B193" i="4"/>
  <c r="B44" i="30" s="1"/>
  <c r="C191" i="4"/>
  <c r="C42" i="30" s="1"/>
  <c r="B191" i="4"/>
  <c r="B42" i="30" s="1"/>
  <c r="C194" i="4"/>
  <c r="C45" i="30" s="1"/>
  <c r="B194" i="4"/>
  <c r="B45" i="30" s="1"/>
  <c r="B13" i="78"/>
  <c r="AX77" i="28"/>
  <c r="K16" i="59"/>
  <c r="D16" i="28"/>
  <c r="D16" i="60"/>
  <c r="D16" i="58"/>
  <c r="K16" i="60"/>
  <c r="K16" i="58"/>
  <c r="C16" i="61"/>
  <c r="C13" i="64"/>
  <c r="A16" s="1"/>
  <c r="D16" i="59"/>
  <c r="J16" i="61"/>
  <c r="C16" i="63"/>
  <c r="B16"/>
  <c r="B16" i="61"/>
  <c r="AW55" i="63"/>
  <c r="BB50" i="67"/>
  <c r="BA50"/>
  <c r="AZ90"/>
  <c r="BB90" s="1"/>
  <c r="C100" i="61"/>
  <c r="J100" s="1"/>
  <c r="C96"/>
  <c r="J96" s="1"/>
  <c r="C92"/>
  <c r="J92" s="1"/>
  <c r="C88"/>
  <c r="J88" s="1"/>
  <c r="C84"/>
  <c r="J84" s="1"/>
  <c r="C99" i="63"/>
  <c r="J99" s="1"/>
  <c r="C95"/>
  <c r="J95" s="1"/>
  <c r="C91"/>
  <c r="J91" s="1"/>
  <c r="C87"/>
  <c r="J87" s="1"/>
  <c r="C83"/>
  <c r="J83" s="1"/>
  <c r="C99" i="61"/>
  <c r="J99" s="1"/>
  <c r="C95"/>
  <c r="J95" s="1"/>
  <c r="C91"/>
  <c r="J91" s="1"/>
  <c r="C87"/>
  <c r="J87" s="1"/>
  <c r="C83"/>
  <c r="J83" s="1"/>
  <c r="C102" i="63"/>
  <c r="J102" s="1"/>
  <c r="C98"/>
  <c r="J98" s="1"/>
  <c r="C94"/>
  <c r="J94" s="1"/>
  <c r="C90"/>
  <c r="J90" s="1"/>
  <c r="C86"/>
  <c r="J86" s="1"/>
  <c r="C82"/>
  <c r="J82" s="1"/>
  <c r="D81" i="28"/>
  <c r="C98" i="61"/>
  <c r="J98" s="1"/>
  <c r="C94"/>
  <c r="J94" s="1"/>
  <c r="C90"/>
  <c r="J90" s="1"/>
  <c r="C86"/>
  <c r="J86" s="1"/>
  <c r="C82"/>
  <c r="J82" s="1"/>
  <c r="C101" i="63"/>
  <c r="J101" s="1"/>
  <c r="C97"/>
  <c r="J97" s="1"/>
  <c r="C93"/>
  <c r="J93" s="1"/>
  <c r="C89"/>
  <c r="J89" s="1"/>
  <c r="C85"/>
  <c r="J85" s="1"/>
  <c r="C81"/>
  <c r="J81" s="1"/>
  <c r="C97" i="61"/>
  <c r="J97" s="1"/>
  <c r="C93"/>
  <c r="J93" s="1"/>
  <c r="C89"/>
  <c r="J89" s="1"/>
  <c r="C85"/>
  <c r="J85" s="1"/>
  <c r="C81"/>
  <c r="C100" i="63"/>
  <c r="J100" s="1"/>
  <c r="C96"/>
  <c r="J96" s="1"/>
  <c r="C92"/>
  <c r="J92" s="1"/>
  <c r="C88"/>
  <c r="J88" s="1"/>
  <c r="C84"/>
  <c r="J84" s="1"/>
  <c r="D81" i="58"/>
  <c r="D83" i="28"/>
  <c r="D81" i="59"/>
  <c r="D81" i="60"/>
  <c r="D82" i="58"/>
  <c r="D82" i="28"/>
  <c r="C103" i="63"/>
  <c r="J103" s="1"/>
  <c r="D82" i="60"/>
  <c r="D82" i="59"/>
  <c r="C101" i="61"/>
  <c r="J101" s="1"/>
  <c r="C102"/>
  <c r="J102" s="1"/>
  <c r="D83" i="59"/>
  <c r="D83" i="58"/>
  <c r="D84" i="28"/>
  <c r="C104" i="63"/>
  <c r="J104" s="1"/>
  <c r="D83" i="60"/>
  <c r="D84"/>
  <c r="C103" i="61"/>
  <c r="J103" s="1"/>
  <c r="D84" i="58"/>
  <c r="C105" i="63"/>
  <c r="J105" s="1"/>
  <c r="D84" i="59"/>
  <c r="D85" i="28"/>
  <c r="X103" i="30"/>
  <c r="X105"/>
  <c r="X84"/>
  <c r="L81" i="38" s="1"/>
  <c r="X82" i="30"/>
  <c r="L79" i="38" s="1"/>
  <c r="X91" i="30"/>
  <c r="L88" i="38" s="1"/>
  <c r="W104" i="30"/>
  <c r="W87"/>
  <c r="H84" i="38" s="1"/>
  <c r="W97" i="30"/>
  <c r="H94" i="38" s="1"/>
  <c r="W102" i="30"/>
  <c r="X94"/>
  <c r="W103"/>
  <c r="W105"/>
  <c r="W84"/>
  <c r="X81"/>
  <c r="L78" i="38" s="1"/>
  <c r="X83" i="30"/>
  <c r="L80" i="38" s="1"/>
  <c r="X104" i="30"/>
  <c r="X97"/>
  <c r="L94" i="38" s="1"/>
  <c r="W86" i="30"/>
  <c r="W80"/>
  <c r="H77" i="38" s="1"/>
  <c r="X98" i="30"/>
  <c r="X85"/>
  <c r="L82" i="38" s="1"/>
  <c r="X95" i="30"/>
  <c r="D85" i="60"/>
  <c r="X99" i="30"/>
  <c r="X96"/>
  <c r="L93" i="38" s="1"/>
  <c r="X92" i="30"/>
  <c r="L89" i="38" s="1"/>
  <c r="W81" i="30"/>
  <c r="H78" i="38" s="1"/>
  <c r="X88" i="30"/>
  <c r="L85" i="38" s="1"/>
  <c r="W83" i="30"/>
  <c r="H80" i="38" s="1"/>
  <c r="X89" i="30"/>
  <c r="L86" i="38" s="1"/>
  <c r="W100" i="30"/>
  <c r="W93"/>
  <c r="W90"/>
  <c r="H87" i="38" s="1"/>
  <c r="X86" i="30"/>
  <c r="L83" i="38" s="1"/>
  <c r="X101" i="30"/>
  <c r="W98"/>
  <c r="W85"/>
  <c r="W95"/>
  <c r="H92" i="38" s="1"/>
  <c r="D85" i="59"/>
  <c r="D86" i="28"/>
  <c r="C104" i="61"/>
  <c r="J104" s="1"/>
  <c r="W99" i="30"/>
  <c r="W96"/>
  <c r="W92"/>
  <c r="H89" i="38" s="1"/>
  <c r="W82" i="30"/>
  <c r="H79" i="38" s="1"/>
  <c r="W88" i="30"/>
  <c r="H85" i="38" s="1"/>
  <c r="W91" i="30"/>
  <c r="W89"/>
  <c r="H86" i="38" s="1"/>
  <c r="X100" i="30"/>
  <c r="X93"/>
  <c r="X90"/>
  <c r="L87" i="38" s="1"/>
  <c r="X87" i="30"/>
  <c r="L84" i="38" s="1"/>
  <c r="W101" i="30"/>
  <c r="X80"/>
  <c r="X102"/>
  <c r="W94"/>
  <c r="H91" i="38" s="1"/>
  <c r="D85" i="58"/>
  <c r="C106" i="63"/>
  <c r="J106" s="1"/>
  <c r="D86" i="59"/>
  <c r="D87" i="28"/>
  <c r="C107" i="63"/>
  <c r="J107" s="1"/>
  <c r="D86" i="60"/>
  <c r="C105" i="61"/>
  <c r="J105" s="1"/>
  <c r="D86" i="58"/>
  <c r="D87" i="60"/>
  <c r="C106" i="61"/>
  <c r="J106" s="1"/>
  <c r="D88" i="28"/>
  <c r="D87" i="58"/>
  <c r="C108" i="63"/>
  <c r="J108" s="1"/>
  <c r="D87" i="59"/>
  <c r="D88" i="58"/>
  <c r="D88" i="60"/>
  <c r="D89" i="28"/>
  <c r="C107" i="61"/>
  <c r="J107" s="1"/>
  <c r="D88" i="59"/>
  <c r="D89"/>
  <c r="D89" i="60"/>
  <c r="D89" i="58"/>
  <c r="D90" i="28"/>
  <c r="C108" i="61"/>
  <c r="J108" s="1"/>
  <c r="D90" i="58"/>
  <c r="D90" i="59"/>
  <c r="D90" i="60"/>
  <c r="D91" i="28"/>
  <c r="D92"/>
  <c r="D91" i="60"/>
  <c r="D91" i="59"/>
  <c r="D91" i="58"/>
  <c r="D92" i="60"/>
  <c r="D92" i="58"/>
  <c r="D92" i="59"/>
  <c r="D93" i="28"/>
  <c r="D93" i="58"/>
  <c r="D93" i="59"/>
  <c r="D93" i="60"/>
  <c r="D94" i="28"/>
  <c r="D94" i="59"/>
  <c r="D94" i="60"/>
  <c r="D94" i="58"/>
  <c r="D95" i="28"/>
  <c r="D96"/>
  <c r="D95" i="60"/>
  <c r="D95" i="58"/>
  <c r="D95" i="59"/>
  <c r="D96"/>
  <c r="D96" i="60"/>
  <c r="D97" i="28"/>
  <c r="D96" i="58"/>
  <c r="D98" i="28"/>
  <c r="D97" i="60"/>
  <c r="D97" i="58"/>
  <c r="D97" i="59"/>
  <c r="D98" i="60"/>
  <c r="D98" i="58"/>
  <c r="D98" i="59"/>
  <c r="D99" i="28"/>
  <c r="D99" i="60"/>
  <c r="D100" i="28"/>
  <c r="D99" i="59"/>
  <c r="D99" i="58"/>
  <c r="D100"/>
  <c r="D100" i="60"/>
  <c r="D100" i="59"/>
  <c r="D101" i="28"/>
  <c r="D101" i="58"/>
  <c r="D101" i="59"/>
  <c r="D101" i="60"/>
  <c r="D102" i="28"/>
  <c r="D102" i="59"/>
  <c r="D103" i="28"/>
  <c r="D102" i="60"/>
  <c r="D102" i="58"/>
  <c r="D103" i="59"/>
  <c r="D103" i="60"/>
  <c r="D103" i="58"/>
  <c r="D104" i="28"/>
  <c r="D104" i="59"/>
  <c r="D104" i="60"/>
  <c r="D104" i="58"/>
  <c r="D105" i="28"/>
  <c r="D105" i="59"/>
  <c r="D106" i="28"/>
  <c r="D105" i="60"/>
  <c r="D105" i="58"/>
  <c r="D106" i="59"/>
  <c r="D106" i="60"/>
  <c r="D107" i="28"/>
  <c r="D106" i="58"/>
  <c r="D107" i="60"/>
  <c r="D107" i="59"/>
  <c r="D108" i="28"/>
  <c r="D107" i="58"/>
  <c r="D108"/>
  <c r="D108" i="60"/>
  <c r="D108" i="59"/>
  <c r="I79" i="30"/>
  <c r="H79"/>
  <c r="L79"/>
  <c r="J79"/>
  <c r="AD103"/>
  <c r="AH95"/>
  <c r="AH87"/>
  <c r="AH100"/>
  <c r="AH92"/>
  <c r="AH84"/>
  <c r="AH105"/>
  <c r="AH97"/>
  <c r="AD89"/>
  <c r="AH81"/>
  <c r="AH98"/>
  <c r="AD90"/>
  <c r="H80"/>
  <c r="I80"/>
  <c r="E50" i="67" s="1"/>
  <c r="AH103" i="30"/>
  <c r="AD95"/>
  <c r="AD87"/>
  <c r="AD100"/>
  <c r="AD92"/>
  <c r="AD84"/>
  <c r="AD105"/>
  <c r="AD97"/>
  <c r="AH89"/>
  <c r="AD102"/>
  <c r="AH94"/>
  <c r="AH86"/>
  <c r="AH82"/>
  <c r="AH99"/>
  <c r="AH91"/>
  <c r="AH83"/>
  <c r="AD104"/>
  <c r="AD96"/>
  <c r="AD88"/>
  <c r="AH101"/>
  <c r="AD93"/>
  <c r="AH85"/>
  <c r="AH102"/>
  <c r="AD94"/>
  <c r="AD86"/>
  <c r="J80"/>
  <c r="AD82"/>
  <c r="AD99"/>
  <c r="AD91"/>
  <c r="AD83"/>
  <c r="AH104"/>
  <c r="AH96"/>
  <c r="AH88"/>
  <c r="AD101"/>
  <c r="AH93"/>
  <c r="AD85"/>
  <c r="AD81"/>
  <c r="AD98"/>
  <c r="AH90"/>
  <c r="L80"/>
  <c r="AK80" s="1"/>
  <c r="H81"/>
  <c r="AC81" s="1"/>
  <c r="L81"/>
  <c r="AK81" s="1"/>
  <c r="AF98"/>
  <c r="AF94"/>
  <c r="AF83"/>
  <c r="AF91"/>
  <c r="AJ84"/>
  <c r="AJ92"/>
  <c r="B81" i="58"/>
  <c r="C81" s="1"/>
  <c r="AB101" i="30"/>
  <c r="AF82"/>
  <c r="AB90"/>
  <c r="AD80"/>
  <c r="AB100"/>
  <c r="AF81"/>
  <c r="AB89"/>
  <c r="AJ82"/>
  <c r="AJ90"/>
  <c r="AJ95"/>
  <c r="AJ104"/>
  <c r="AB99"/>
  <c r="AF80"/>
  <c r="AF88"/>
  <c r="AJ81"/>
  <c r="AJ89"/>
  <c r="B90" i="59"/>
  <c r="C90" s="1"/>
  <c r="B103"/>
  <c r="C103" s="1"/>
  <c r="B105"/>
  <c r="C105" s="1"/>
  <c r="B98"/>
  <c r="C98" s="1"/>
  <c r="B107"/>
  <c r="C107" s="1"/>
  <c r="B92"/>
  <c r="C92" s="1"/>
  <c r="B83"/>
  <c r="C83" s="1"/>
  <c r="B96"/>
  <c r="C96" s="1"/>
  <c r="B85"/>
  <c r="C85" s="1"/>
  <c r="B100"/>
  <c r="C100" s="1"/>
  <c r="B88"/>
  <c r="C88" s="1"/>
  <c r="B102"/>
  <c r="C102" s="1"/>
  <c r="B95"/>
  <c r="C95" s="1"/>
  <c r="B108"/>
  <c r="C108" s="1"/>
  <c r="B101"/>
  <c r="C101" s="1"/>
  <c r="B94"/>
  <c r="C94" s="1"/>
  <c r="B82"/>
  <c r="C82" s="1"/>
  <c r="B86"/>
  <c r="C86" s="1"/>
  <c r="B97"/>
  <c r="C97" s="1"/>
  <c r="B106"/>
  <c r="C106" s="1"/>
  <c r="B99"/>
  <c r="C99" s="1"/>
  <c r="B87"/>
  <c r="C87" s="1"/>
  <c r="B84"/>
  <c r="C84" s="1"/>
  <c r="B89"/>
  <c r="C89" s="1"/>
  <c r="B91"/>
  <c r="C91" s="1"/>
  <c r="B104"/>
  <c r="C104" s="1"/>
  <c r="B93"/>
  <c r="C93" s="1"/>
  <c r="B90" i="28"/>
  <c r="C90" s="1"/>
  <c r="B108" i="58"/>
  <c r="C108" s="1"/>
  <c r="B102"/>
  <c r="C102" s="1"/>
  <c r="B82" i="60"/>
  <c r="C82" s="1"/>
  <c r="B106"/>
  <c r="C106" s="1"/>
  <c r="B108" i="28"/>
  <c r="C108" s="1"/>
  <c r="B102"/>
  <c r="C102" s="1"/>
  <c r="B108" i="60"/>
  <c r="C108" s="1"/>
  <c r="B94" i="58"/>
  <c r="C94" s="1"/>
  <c r="B86" i="28"/>
  <c r="C86" s="1"/>
  <c r="B98"/>
  <c r="C98" s="1"/>
  <c r="B106"/>
  <c r="C106" s="1"/>
  <c r="B104" i="60"/>
  <c r="C104" s="1"/>
  <c r="B96" i="28"/>
  <c r="C96" s="1"/>
  <c r="B105" i="58"/>
  <c r="C105" s="1"/>
  <c r="B85"/>
  <c r="C85" s="1"/>
  <c r="B97" i="28"/>
  <c r="C97" s="1"/>
  <c r="B99"/>
  <c r="C99" s="1"/>
  <c r="B92" i="60"/>
  <c r="C92" s="1"/>
  <c r="B88" i="28"/>
  <c r="C88" s="1"/>
  <c r="B91"/>
  <c r="C91" s="1"/>
  <c r="B105"/>
  <c r="C105" s="1"/>
  <c r="B100" i="58"/>
  <c r="C100" s="1"/>
  <c r="B105" i="60"/>
  <c r="C105" s="1"/>
  <c r="B103" i="28"/>
  <c r="C103" s="1"/>
  <c r="B85"/>
  <c r="C85" s="1"/>
  <c r="B99" i="60"/>
  <c r="C99" s="1"/>
  <c r="B83" i="28"/>
  <c r="C83" s="1"/>
  <c r="B101" i="60"/>
  <c r="C101" s="1"/>
  <c r="B100" i="28"/>
  <c r="C100" s="1"/>
  <c r="B95"/>
  <c r="C95" s="1"/>
  <c r="B107" i="60"/>
  <c r="C107" s="1"/>
  <c r="B88"/>
  <c r="C88" s="1"/>
  <c r="B82" i="28"/>
  <c r="C82" s="1"/>
  <c r="B89" i="60"/>
  <c r="C89" s="1"/>
  <c r="B91" i="58"/>
  <c r="C91" s="1"/>
  <c r="B103"/>
  <c r="C103" s="1"/>
  <c r="B97" i="60"/>
  <c r="C97" s="1"/>
  <c r="B82" i="58"/>
  <c r="C82" s="1"/>
  <c r="B102" i="60"/>
  <c r="C102" s="1"/>
  <c r="B86" i="58"/>
  <c r="C86" s="1"/>
  <c r="B98"/>
  <c r="C98" s="1"/>
  <c r="B106"/>
  <c r="C106" s="1"/>
  <c r="B86" i="60"/>
  <c r="C86" s="1"/>
  <c r="B98"/>
  <c r="C98" s="1"/>
  <c r="B94"/>
  <c r="C94" s="1"/>
  <c r="B94" i="28"/>
  <c r="C94" s="1"/>
  <c r="B90" i="60"/>
  <c r="C90" s="1"/>
  <c r="B90" i="58"/>
  <c r="C90" s="1"/>
  <c r="B83"/>
  <c r="C83" s="1"/>
  <c r="B95" i="60"/>
  <c r="C95" s="1"/>
  <c r="B104" i="58"/>
  <c r="C104" s="1"/>
  <c r="B91" i="60"/>
  <c r="C91" s="1"/>
  <c r="B89" i="28"/>
  <c r="C89" s="1"/>
  <c r="B84" i="58"/>
  <c r="C84" s="1"/>
  <c r="B103" i="60"/>
  <c r="C103" s="1"/>
  <c r="B87" i="58"/>
  <c r="C87" s="1"/>
  <c r="B101" i="28"/>
  <c r="C101" s="1"/>
  <c r="B92" i="58"/>
  <c r="C92" s="1"/>
  <c r="B100" i="60"/>
  <c r="C100" s="1"/>
  <c r="B95" i="58"/>
  <c r="C95" s="1"/>
  <c r="B93"/>
  <c r="C93" s="1"/>
  <c r="B104" i="28"/>
  <c r="C104" s="1"/>
  <c r="B85" i="60"/>
  <c r="C85" s="1"/>
  <c r="B84" i="28"/>
  <c r="C84" s="1"/>
  <c r="B87"/>
  <c r="C87" s="1"/>
  <c r="B92"/>
  <c r="C92" s="1"/>
  <c r="B93" i="60"/>
  <c r="C93" s="1"/>
  <c r="B96"/>
  <c r="C96" s="1"/>
  <c r="B93" i="28"/>
  <c r="C93" s="1"/>
  <c r="B96" i="58"/>
  <c r="C96" s="1"/>
  <c r="B84" i="60"/>
  <c r="C84" s="1"/>
  <c r="B107" i="58"/>
  <c r="C107" s="1"/>
  <c r="B87" i="60"/>
  <c r="C87" s="1"/>
  <c r="B97" i="58"/>
  <c r="C97" s="1"/>
  <c r="B83" i="60"/>
  <c r="C83" s="1"/>
  <c r="B99" i="58"/>
  <c r="C99" s="1"/>
  <c r="B88"/>
  <c r="C88" s="1"/>
  <c r="B107" i="28"/>
  <c r="C107" s="1"/>
  <c r="B89" i="58"/>
  <c r="C89" s="1"/>
  <c r="B101"/>
  <c r="C101" s="1"/>
  <c r="B81" i="59"/>
  <c r="C81" s="1"/>
  <c r="J81" i="30"/>
  <c r="AI81" s="1"/>
  <c r="AF102"/>
  <c r="AB87"/>
  <c r="AF101"/>
  <c r="AB82"/>
  <c r="AF90"/>
  <c r="AJ83"/>
  <c r="AJ91"/>
  <c r="AJ100"/>
  <c r="B81" i="60"/>
  <c r="C81" s="1"/>
  <c r="AF96" i="30"/>
  <c r="AF104"/>
  <c r="AF85"/>
  <c r="AF93"/>
  <c r="AF99"/>
  <c r="AB80"/>
  <c r="AB88"/>
  <c r="AJ98"/>
  <c r="AJ101"/>
  <c r="AL80"/>
  <c r="AJ80"/>
  <c r="AB102"/>
  <c r="AF79"/>
  <c r="AF87"/>
  <c r="AJ88"/>
  <c r="AJ97"/>
  <c r="AB97"/>
  <c r="AB105"/>
  <c r="AF86"/>
  <c r="AB96"/>
  <c r="AB104"/>
  <c r="AB85"/>
  <c r="AB93"/>
  <c r="AJ86"/>
  <c r="AJ94"/>
  <c r="AJ99"/>
  <c r="AJ103"/>
  <c r="AB95"/>
  <c r="AF103"/>
  <c r="AB84"/>
  <c r="AB92"/>
  <c r="AJ85"/>
  <c r="AJ102"/>
  <c r="I81"/>
  <c r="H83" i="37" s="1"/>
  <c r="AB98" i="30"/>
  <c r="AB94"/>
  <c r="AB83"/>
  <c r="AB91"/>
  <c r="AF97"/>
  <c r="AF105"/>
  <c r="AB86"/>
  <c r="AJ87"/>
  <c r="AJ96"/>
  <c r="AJ105"/>
  <c r="AH80"/>
  <c r="AF100"/>
  <c r="AB81"/>
  <c r="AF89"/>
  <c r="AF95"/>
  <c r="AB103"/>
  <c r="AF84"/>
  <c r="AF92"/>
  <c r="AJ93"/>
  <c r="L82"/>
  <c r="AK82" s="1"/>
  <c r="J82"/>
  <c r="AA83"/>
  <c r="I82"/>
  <c r="H84" i="37" s="1"/>
  <c r="H82" i="30"/>
  <c r="AX79" i="60"/>
  <c r="C16" i="67"/>
  <c r="C51"/>
  <c r="AX40" i="58"/>
  <c r="AX23"/>
  <c r="AX99"/>
  <c r="H19" i="30"/>
  <c r="H21"/>
  <c r="N11" i="81" s="1"/>
  <c r="H23" i="30"/>
  <c r="H25"/>
  <c r="N15" i="81" s="1"/>
  <c r="H27" i="30"/>
  <c r="N17" i="81" s="1"/>
  <c r="H29" i="30"/>
  <c r="H31"/>
  <c r="N21" i="81" s="1"/>
  <c r="H33" i="30"/>
  <c r="N23" i="81" s="1"/>
  <c r="H35" i="30"/>
  <c r="H37"/>
  <c r="N27" i="81" s="1"/>
  <c r="H39" i="30"/>
  <c r="N29" i="81" s="1"/>
  <c r="H41" i="30"/>
  <c r="N31" i="81" s="1"/>
  <c r="H43" i="30"/>
  <c r="H45"/>
  <c r="N35" i="81" s="1"/>
  <c r="H47" i="30"/>
  <c r="H49"/>
  <c r="N39" i="81" s="1"/>
  <c r="H51" i="30"/>
  <c r="N41" i="81" s="1"/>
  <c r="H53" i="30"/>
  <c r="N43" i="81" s="1"/>
  <c r="H55" i="30"/>
  <c r="N45" i="81" s="1"/>
  <c r="H57" i="30"/>
  <c r="N47" i="81" s="1"/>
  <c r="H59" i="30"/>
  <c r="N49" i="81" s="1"/>
  <c r="H61" i="30"/>
  <c r="N51" i="81" s="1"/>
  <c r="H63" i="30"/>
  <c r="N53" i="81" s="1"/>
  <c r="H65" i="30"/>
  <c r="N55" i="81" s="1"/>
  <c r="H67" i="30"/>
  <c r="N57" i="81" s="1"/>
  <c r="H69" i="30"/>
  <c r="N59" i="81" s="1"/>
  <c r="H71" i="30"/>
  <c r="N61" i="81" s="1"/>
  <c r="H73" i="30"/>
  <c r="H75"/>
  <c r="H77"/>
  <c r="J19"/>
  <c r="J21"/>
  <c r="J23"/>
  <c r="J25"/>
  <c r="J27"/>
  <c r="J29"/>
  <c r="J31"/>
  <c r="J33"/>
  <c r="J35"/>
  <c r="J37"/>
  <c r="J39"/>
  <c r="J41"/>
  <c r="J43"/>
  <c r="J45"/>
  <c r="J47"/>
  <c r="J49"/>
  <c r="J51"/>
  <c r="J53"/>
  <c r="J55"/>
  <c r="J57"/>
  <c r="Q47" i="81" s="1"/>
  <c r="J59" i="30"/>
  <c r="Q49" i="81" s="1"/>
  <c r="J61" i="30"/>
  <c r="Q51" i="81" s="1"/>
  <c r="J63" i="30"/>
  <c r="Q53" i="81" s="1"/>
  <c r="J65" i="30"/>
  <c r="Q55" i="81" s="1"/>
  <c r="J67" i="30"/>
  <c r="Q57" i="81" s="1"/>
  <c r="J69" i="30"/>
  <c r="Q59" i="81" s="1"/>
  <c r="J71" i="30"/>
  <c r="Q61" i="81" s="1"/>
  <c r="J73" i="30"/>
  <c r="J75"/>
  <c r="J77"/>
  <c r="H18"/>
  <c r="N8" i="81" s="1"/>
  <c r="H20" i="30"/>
  <c r="N10" i="81" s="1"/>
  <c r="H22" i="30"/>
  <c r="H24"/>
  <c r="N14" i="81" s="1"/>
  <c r="H26" i="30"/>
  <c r="N16" i="81" s="1"/>
  <c r="H28" i="30"/>
  <c r="N18" i="81" s="1"/>
  <c r="H30" i="30"/>
  <c r="N20" i="81" s="1"/>
  <c r="H32" i="30"/>
  <c r="N22" i="81" s="1"/>
  <c r="H34" i="30"/>
  <c r="H36"/>
  <c r="N26" i="81" s="1"/>
  <c r="H38" i="30"/>
  <c r="N28" i="81" s="1"/>
  <c r="H40" i="30"/>
  <c r="H42"/>
  <c r="H44"/>
  <c r="H46"/>
  <c r="N36" i="81" s="1"/>
  <c r="H48" i="30"/>
  <c r="H50"/>
  <c r="N40" i="81" s="1"/>
  <c r="H52" i="30"/>
  <c r="N42" i="81" s="1"/>
  <c r="H54" i="30"/>
  <c r="N44" i="81" s="1"/>
  <c r="H56" i="30"/>
  <c r="N46" i="81" s="1"/>
  <c r="H58" i="30"/>
  <c r="N48" i="81" s="1"/>
  <c r="H60" i="30"/>
  <c r="N50" i="81" s="1"/>
  <c r="H62" i="30"/>
  <c r="N52" i="81" s="1"/>
  <c r="H64" i="30"/>
  <c r="N54" i="81" s="1"/>
  <c r="H66" i="30"/>
  <c r="N56" i="81" s="1"/>
  <c r="H68" i="30"/>
  <c r="N58" i="81" s="1"/>
  <c r="H70" i="30"/>
  <c r="N60" i="81" s="1"/>
  <c r="H72" i="30"/>
  <c r="H74"/>
  <c r="H76"/>
  <c r="J18"/>
  <c r="J20"/>
  <c r="J22"/>
  <c r="J24"/>
  <c r="J26"/>
  <c r="J28"/>
  <c r="J30"/>
  <c r="J32"/>
  <c r="J34"/>
  <c r="J36"/>
  <c r="J38"/>
  <c r="J40"/>
  <c r="J42"/>
  <c r="J44"/>
  <c r="J46"/>
  <c r="J48"/>
  <c r="J50"/>
  <c r="J52"/>
  <c r="J54"/>
  <c r="J56"/>
  <c r="Q46" i="81" s="1"/>
  <c r="J58" i="30"/>
  <c r="Q48" i="81" s="1"/>
  <c r="J60" i="30"/>
  <c r="Q50" i="81" s="1"/>
  <c r="J62" i="30"/>
  <c r="Q52" i="81" s="1"/>
  <c r="J64" i="30"/>
  <c r="Q54" i="81" s="1"/>
  <c r="J66" i="30"/>
  <c r="J68"/>
  <c r="Q58" i="81" s="1"/>
  <c r="J70" i="30"/>
  <c r="J72"/>
  <c r="J74"/>
  <c r="J76"/>
  <c r="B32" i="60"/>
  <c r="C32" s="1"/>
  <c r="B60" i="58"/>
  <c r="C60" s="1"/>
  <c r="C47" i="30"/>
  <c r="C61"/>
  <c r="B48"/>
  <c r="B53"/>
  <c r="C63"/>
  <c r="B76"/>
  <c r="C66"/>
  <c r="C65"/>
  <c r="C77"/>
  <c r="B49"/>
  <c r="B46"/>
  <c r="B78"/>
  <c r="B62"/>
  <c r="C69"/>
  <c r="C74"/>
  <c r="C57"/>
  <c r="C67"/>
  <c r="C75"/>
  <c r="B75"/>
  <c r="C71"/>
  <c r="C56"/>
  <c r="C52"/>
  <c r="C51"/>
  <c r="C72"/>
  <c r="AH72" s="1"/>
  <c r="C64"/>
  <c r="C60"/>
  <c r="C54"/>
  <c r="B54"/>
  <c r="C59"/>
  <c r="B59"/>
  <c r="C70"/>
  <c r="AL78"/>
  <c r="D2" i="67"/>
  <c r="B18" i="30"/>
  <c r="AB18" s="1"/>
  <c r="C76"/>
  <c r="C58"/>
  <c r="AX54" i="60"/>
  <c r="AW83" i="63"/>
  <c r="AW96"/>
  <c r="AX59" i="58"/>
  <c r="AX89"/>
  <c r="AX77"/>
  <c r="AW87" i="61"/>
  <c r="AW96"/>
  <c r="AX96" i="28"/>
  <c r="AX81" i="60"/>
  <c r="AX86"/>
  <c r="AX95" i="28"/>
  <c r="AX98" i="58"/>
  <c r="AW98" i="61"/>
  <c r="AW99" i="63"/>
  <c r="AW82"/>
  <c r="AX80" i="60"/>
  <c r="AW76" i="63"/>
  <c r="AX99" i="28"/>
  <c r="AX66" i="58"/>
  <c r="AX55"/>
  <c r="AW77" i="61"/>
  <c r="AX93" i="58"/>
  <c r="AW85" i="63"/>
  <c r="AW97"/>
  <c r="AX57" i="60"/>
  <c r="AX87"/>
  <c r="AW92" i="63"/>
  <c r="AX98" i="28"/>
  <c r="AX83" i="60"/>
  <c r="AX90"/>
  <c r="C46" i="30"/>
  <c r="B61"/>
  <c r="AD61" s="1"/>
  <c r="C78"/>
  <c r="B55"/>
  <c r="AW98" i="63"/>
  <c r="AX84" i="60"/>
  <c r="AW79" i="63"/>
  <c r="AW63"/>
  <c r="AX76" i="60"/>
  <c r="AW29" i="63"/>
  <c r="AX82" i="60"/>
  <c r="AW90" i="63"/>
  <c r="AX78" i="60"/>
  <c r="AX77"/>
  <c r="AX94" i="58"/>
  <c r="AX89" i="28"/>
  <c r="AW89" i="61"/>
  <c r="AX25" i="28"/>
  <c r="AX87"/>
  <c r="AX53"/>
  <c r="AW86" i="61"/>
  <c r="AX86" i="28"/>
  <c r="AX42" i="60"/>
  <c r="AW28" i="63"/>
  <c r="AW95"/>
  <c r="AW94"/>
  <c r="AW88"/>
  <c r="AW95" i="61"/>
  <c r="AX88" i="58"/>
  <c r="AW88" i="61"/>
  <c r="AX98" i="60"/>
  <c r="AW91" i="63"/>
  <c r="AW84"/>
  <c r="AX96" i="60"/>
  <c r="AW99" i="61"/>
  <c r="AW66" i="63"/>
  <c r="C79"/>
  <c r="G17" i="66"/>
  <c r="C50" i="30"/>
  <c r="C53"/>
  <c r="C55"/>
  <c r="C68"/>
  <c r="AX21" i="60"/>
  <c r="AW78" i="63"/>
  <c r="AW77"/>
  <c r="B50" i="30"/>
  <c r="AW21" i="63"/>
  <c r="AW26"/>
  <c r="AX68" i="60"/>
  <c r="AW30" i="63"/>
  <c r="AX75" i="60"/>
  <c r="AW24" i="63"/>
  <c r="AW70"/>
  <c r="AW53"/>
  <c r="AX31" i="60"/>
  <c r="AX32"/>
  <c r="AX33"/>
  <c r="AX67"/>
  <c r="AX59" i="28"/>
  <c r="AX69" i="58"/>
  <c r="AX48"/>
  <c r="AX71"/>
  <c r="AX71" i="28"/>
  <c r="AX36"/>
  <c r="AX34" i="58"/>
  <c r="AX73"/>
  <c r="AX73" i="28"/>
  <c r="AW65" i="61"/>
  <c r="AW21"/>
  <c r="AX39" i="28"/>
  <c r="AW27" i="61"/>
  <c r="AW35" i="63"/>
  <c r="AX60" i="60"/>
  <c r="AW23" i="63"/>
  <c r="AW38"/>
  <c r="AX49" i="60"/>
  <c r="AW37" i="63"/>
  <c r="AX25" i="60"/>
  <c r="AX43" i="28"/>
  <c r="AW74" i="63"/>
  <c r="AX74" i="60"/>
  <c r="AW58" i="63"/>
  <c r="AX45" i="58"/>
  <c r="AW36" i="61"/>
  <c r="AW34"/>
  <c r="AX27" i="58"/>
  <c r="AX70"/>
  <c r="AW70" i="61"/>
  <c r="AX44" i="60"/>
  <c r="AW22" i="63"/>
  <c r="AW69"/>
  <c r="AX62" i="60"/>
  <c r="AX73"/>
  <c r="AW75" i="63"/>
  <c r="AX70" i="60"/>
  <c r="AX41"/>
  <c r="AX66"/>
  <c r="AW45" i="63"/>
  <c r="AX61" i="60"/>
  <c r="AW56" i="63"/>
  <c r="AW51"/>
  <c r="AW46"/>
  <c r="AW50"/>
  <c r="AX52" i="58"/>
  <c r="AW25" i="61"/>
  <c r="AW66"/>
  <c r="AX49" i="28"/>
  <c r="AW71" i="61"/>
  <c r="AW60"/>
  <c r="AW55"/>
  <c r="AX63" i="28"/>
  <c r="AW73" i="61"/>
  <c r="AX33" i="58"/>
  <c r="AX70" i="28"/>
  <c r="AX71" i="60"/>
  <c r="AW43" i="63"/>
  <c r="AX40" i="60"/>
  <c r="AW65" i="63"/>
  <c r="AW47"/>
  <c r="AX39" i="60"/>
  <c r="C73" i="30"/>
  <c r="B52"/>
  <c r="B47"/>
  <c r="B58"/>
  <c r="B19"/>
  <c r="AB19" s="1"/>
  <c r="B50" i="28"/>
  <c r="C50" s="1"/>
  <c r="B49" i="58"/>
  <c r="C49" s="1"/>
  <c r="B72"/>
  <c r="C72" s="1"/>
  <c r="B72" i="28"/>
  <c r="C72" s="1"/>
  <c r="AX34" i="60"/>
  <c r="AX36"/>
  <c r="AX27"/>
  <c r="AW72" i="63"/>
  <c r="AX50" i="28"/>
  <c r="AX46"/>
  <c r="AW35" i="61"/>
  <c r="AX62" i="28"/>
  <c r="AX22" i="58"/>
  <c r="AX47"/>
  <c r="AW41" i="63"/>
  <c r="AW68"/>
  <c r="AW54"/>
  <c r="B67" i="58"/>
  <c r="C67" s="1"/>
  <c r="B37" i="28"/>
  <c r="C37" s="1"/>
  <c r="AX52" i="60"/>
  <c r="AX64" i="28"/>
  <c r="AX30"/>
  <c r="AX62" i="58"/>
  <c r="AW47" i="61"/>
  <c r="AX44" i="28"/>
  <c r="AX45" i="60"/>
  <c r="AX26"/>
  <c r="B55"/>
  <c r="C55" s="1"/>
  <c r="B34"/>
  <c r="C34" s="1"/>
  <c r="B78"/>
  <c r="C78" s="1"/>
  <c r="B35" i="58"/>
  <c r="C35" s="1"/>
  <c r="B74"/>
  <c r="C74" s="1"/>
  <c r="AW64" i="63"/>
  <c r="AW59"/>
  <c r="AW48"/>
  <c r="AW50" i="61"/>
  <c r="AX29" i="58"/>
  <c r="AX35"/>
  <c r="AX30"/>
  <c r="AW22" i="61"/>
  <c r="AX55" i="60"/>
  <c r="L31" i="81"/>
  <c r="K81"/>
  <c r="AX58" i="60"/>
  <c r="B4" i="81"/>
  <c r="A31"/>
  <c r="I30"/>
  <c r="AX63" i="60"/>
  <c r="AW67" i="63"/>
  <c r="B51" i="28"/>
  <c r="C51" s="1"/>
  <c r="B21" i="30"/>
  <c r="AB21" s="1"/>
  <c r="B29" i="80"/>
  <c r="I30"/>
  <c r="B16"/>
  <c r="D17"/>
  <c r="C17"/>
  <c r="Y18" i="15"/>
  <c r="C20" i="30"/>
  <c r="AF20" s="1"/>
  <c r="B47" i="28"/>
  <c r="C47" s="1"/>
  <c r="B36" i="58"/>
  <c r="C36" s="1"/>
  <c r="B63" i="28"/>
  <c r="C63" s="1"/>
  <c r="B24" i="58"/>
  <c r="C24" s="1"/>
  <c r="B44" i="28"/>
  <c r="C44" s="1"/>
  <c r="B20" i="30"/>
  <c r="AD20" s="1"/>
  <c r="B34" i="58"/>
  <c r="C34" s="1"/>
  <c r="B42" i="60"/>
  <c r="C42" s="1"/>
  <c r="B62"/>
  <c r="C62" s="1"/>
  <c r="B67"/>
  <c r="C67" s="1"/>
  <c r="B69"/>
  <c r="C69" s="1"/>
  <c r="B76"/>
  <c r="C76" s="1"/>
  <c r="B33"/>
  <c r="C33" s="1"/>
  <c r="B79"/>
  <c r="C79" s="1"/>
  <c r="B75"/>
  <c r="C75" s="1"/>
  <c r="B77"/>
  <c r="C77" s="1"/>
  <c r="B68"/>
  <c r="C68" s="1"/>
  <c r="B53" i="58"/>
  <c r="C53" s="1"/>
  <c r="B60" i="28"/>
  <c r="C60" s="1"/>
  <c r="B26"/>
  <c r="C26" s="1"/>
  <c r="B70" i="58"/>
  <c r="C70" s="1"/>
  <c r="B46"/>
  <c r="C46" s="1"/>
  <c r="B56"/>
  <c r="C56" s="1"/>
  <c r="B64" i="28"/>
  <c r="C64" s="1"/>
  <c r="C18" i="30"/>
  <c r="AH18" s="1"/>
  <c r="B21" i="58"/>
  <c r="C21" s="1"/>
  <c r="B78" i="28"/>
  <c r="C78" s="1"/>
  <c r="B78" i="58"/>
  <c r="C78" s="1"/>
  <c r="B74" i="28"/>
  <c r="C74" s="1"/>
  <c r="B54"/>
  <c r="C54" s="1"/>
  <c r="C19" i="30"/>
  <c r="AJ19" s="1"/>
  <c r="B40" i="28"/>
  <c r="C40" s="1"/>
  <c r="B28" i="58"/>
  <c r="C28" s="1"/>
  <c r="B71"/>
  <c r="C71" s="1"/>
  <c r="B43" i="60"/>
  <c r="C43" s="1"/>
  <c r="B45"/>
  <c r="C45" s="1"/>
  <c r="B41"/>
  <c r="C41" s="1"/>
  <c r="B40"/>
  <c r="C40" s="1"/>
  <c r="B63"/>
  <c r="C63" s="1"/>
  <c r="B35"/>
  <c r="C35" s="1"/>
  <c r="B71" i="28"/>
  <c r="C71" s="1"/>
  <c r="B72" i="60"/>
  <c r="C72" s="1"/>
  <c r="B61"/>
  <c r="C61" s="1"/>
  <c r="B74"/>
  <c r="C74" s="1"/>
  <c r="B37"/>
  <c r="C37" s="1"/>
  <c r="B58"/>
  <c r="C58" s="1"/>
  <c r="B26"/>
  <c r="C26" s="1"/>
  <c r="B28"/>
  <c r="C28" s="1"/>
  <c r="B65" i="28"/>
  <c r="C65" s="1"/>
  <c r="B23" i="58"/>
  <c r="C23" s="1"/>
  <c r="B50" i="60"/>
  <c r="C50" s="1"/>
  <c r="B53"/>
  <c r="C53" s="1"/>
  <c r="B30" i="58"/>
  <c r="C30" s="1"/>
  <c r="B41"/>
  <c r="C41" s="1"/>
  <c r="C21" i="30"/>
  <c r="AH21" s="1"/>
  <c r="B31" i="28"/>
  <c r="C31" s="1"/>
  <c r="B31" i="58"/>
  <c r="C31" s="1"/>
  <c r="B63"/>
  <c r="C63" s="1"/>
  <c r="B48"/>
  <c r="C48" s="1"/>
  <c r="B22" i="60"/>
  <c r="C22" s="1"/>
  <c r="B57"/>
  <c r="C57" s="1"/>
  <c r="B45" i="28"/>
  <c r="C45" s="1"/>
  <c r="B46" i="60"/>
  <c r="C46" s="1"/>
  <c r="B52"/>
  <c r="C52" s="1"/>
  <c r="B71"/>
  <c r="C71" s="1"/>
  <c r="B54"/>
  <c r="C54" s="1"/>
  <c r="B47"/>
  <c r="C47" s="1"/>
  <c r="B27"/>
  <c r="C27" s="1"/>
  <c r="B25"/>
  <c r="C25" s="1"/>
  <c r="B64"/>
  <c r="C64" s="1"/>
  <c r="C68" i="4"/>
  <c r="B68" s="1"/>
  <c r="C67" s="1"/>
  <c r="B67" s="1"/>
  <c r="C66" s="1"/>
  <c r="B66" s="1"/>
  <c r="C65" s="1"/>
  <c r="B65" s="1"/>
  <c r="C64" s="1"/>
  <c r="B64" s="1"/>
  <c r="B56" i="60"/>
  <c r="C56" s="1"/>
  <c r="B30"/>
  <c r="C30" s="1"/>
  <c r="B31"/>
  <c r="C31" s="1"/>
  <c r="B80"/>
  <c r="C80" s="1"/>
  <c r="B59"/>
  <c r="C59" s="1"/>
  <c r="B51"/>
  <c r="C51" s="1"/>
  <c r="AX66" i="28"/>
  <c r="AX89" i="59"/>
  <c r="AX77"/>
  <c r="AX96"/>
  <c r="AX84"/>
  <c r="AX76"/>
  <c r="AX68"/>
  <c r="AX99"/>
  <c r="AX91"/>
  <c r="AX87"/>
  <c r="AX79"/>
  <c r="AX71"/>
  <c r="AX67"/>
  <c r="AX94"/>
  <c r="AX82"/>
  <c r="AX74"/>
  <c r="AX97"/>
  <c r="AX93"/>
  <c r="AX85"/>
  <c r="AX81"/>
  <c r="AX73"/>
  <c r="AX69"/>
  <c r="AX92"/>
  <c r="AX88"/>
  <c r="AX80"/>
  <c r="AX72"/>
  <c r="AX95"/>
  <c r="AX83"/>
  <c r="AX75"/>
  <c r="AX98"/>
  <c r="AX90"/>
  <c r="AX86"/>
  <c r="AX78"/>
  <c r="AX70"/>
  <c r="AW76" i="61"/>
  <c r="AX90" i="28"/>
  <c r="AW69" i="61"/>
  <c r="AX69" i="28"/>
  <c r="AW80" i="61"/>
  <c r="AX80" i="28"/>
  <c r="AX85" i="58"/>
  <c r="AW85" i="61"/>
  <c r="AX91" i="28"/>
  <c r="AW91" i="61"/>
  <c r="AW81"/>
  <c r="AW92"/>
  <c r="AX92" i="58"/>
  <c r="AW81" i="63"/>
  <c r="AW71"/>
  <c r="AX85" i="60"/>
  <c r="AX95"/>
  <c r="AX94"/>
  <c r="AX72"/>
  <c r="AX75" i="28"/>
  <c r="AX75" i="58"/>
  <c r="AX72"/>
  <c r="AX79" i="28"/>
  <c r="AW79" i="61"/>
  <c r="AX82" i="28"/>
  <c r="AX82" i="58"/>
  <c r="AW68" i="61"/>
  <c r="AX97" i="58"/>
  <c r="AW97" i="61"/>
  <c r="B77" i="30"/>
  <c r="AX78" i="28"/>
  <c r="AX68" i="58"/>
  <c r="AX76" i="28"/>
  <c r="AX76" i="58"/>
  <c r="AX90"/>
  <c r="AW90" i="61"/>
  <c r="AX83" i="58"/>
  <c r="AX83" i="28"/>
  <c r="AW83" i="61"/>
  <c r="AX80" i="58"/>
  <c r="AW84" i="61"/>
  <c r="AX84" i="28"/>
  <c r="AX84" i="58"/>
  <c r="AX85" i="28"/>
  <c r="AX91" i="58"/>
  <c r="AX81" i="28"/>
  <c r="AX81" i="58"/>
  <c r="AX92" i="28"/>
  <c r="AX69" i="60"/>
  <c r="AW86" i="63"/>
  <c r="AX97" i="60"/>
  <c r="AW73" i="63"/>
  <c r="AX88" i="60"/>
  <c r="AW87" i="63"/>
  <c r="AX93" i="60"/>
  <c r="AX92"/>
  <c r="AX74" i="28"/>
  <c r="AX74" i="58"/>
  <c r="AW74" i="61"/>
  <c r="AW72"/>
  <c r="AX72" i="28"/>
  <c r="AX67" i="58"/>
  <c r="AW67" i="61"/>
  <c r="AX79" i="58"/>
  <c r="AW82" i="61"/>
  <c r="AX68" i="28"/>
  <c r="AW75" i="61"/>
  <c r="AX67" i="28"/>
  <c r="AX78" i="58"/>
  <c r="AW78" i="61"/>
  <c r="AX97" i="28"/>
  <c r="AW61" i="63"/>
  <c r="AX29" i="60"/>
  <c r="AX56"/>
  <c r="AX30"/>
  <c r="AX24"/>
  <c r="AX51"/>
  <c r="AX53"/>
  <c r="AW31" i="63"/>
  <c r="AX46" i="60"/>
  <c r="AW32" i="63"/>
  <c r="AW33"/>
  <c r="AX50" i="60"/>
  <c r="AX52" i="28"/>
  <c r="AW59" i="61"/>
  <c r="AX66" i="59"/>
  <c r="A22" i="75"/>
  <c r="AW52" i="61"/>
  <c r="C24" i="72"/>
  <c r="C40"/>
  <c r="C19"/>
  <c r="C22"/>
  <c r="C38"/>
  <c r="C35"/>
  <c r="C61"/>
  <c r="C29"/>
  <c r="C45"/>
  <c r="C55"/>
  <c r="C62"/>
  <c r="C23"/>
  <c r="C39"/>
  <c r="C49"/>
  <c r="C33"/>
  <c r="C59"/>
  <c r="C48"/>
  <c r="I24"/>
  <c r="I40"/>
  <c r="I56"/>
  <c r="I18"/>
  <c r="I34"/>
  <c r="I50"/>
  <c r="I21"/>
  <c r="U27"/>
  <c r="AI27" s="1"/>
  <c r="U31"/>
  <c r="AI31" s="1"/>
  <c r="U50"/>
  <c r="AI50" s="1"/>
  <c r="U43"/>
  <c r="AI43" s="1"/>
  <c r="U59"/>
  <c r="AI59" s="1"/>
  <c r="U37"/>
  <c r="AI37" s="1"/>
  <c r="U40"/>
  <c r="AI40" s="1"/>
  <c r="U56"/>
  <c r="AI56" s="1"/>
  <c r="U49"/>
  <c r="AI49" s="1"/>
  <c r="U38"/>
  <c r="AI38" s="1"/>
  <c r="U25"/>
  <c r="AI25" s="1"/>
  <c r="U46"/>
  <c r="U62"/>
  <c r="AI62" s="1"/>
  <c r="U55"/>
  <c r="AI55" s="1"/>
  <c r="U33"/>
  <c r="AI33" s="1"/>
  <c r="U52"/>
  <c r="AI52" s="1"/>
  <c r="U45"/>
  <c r="AI45" s="1"/>
  <c r="U61"/>
  <c r="AI61" s="1"/>
  <c r="O25"/>
  <c r="AA25" s="1"/>
  <c r="O19"/>
  <c r="AA19" s="1"/>
  <c r="O35"/>
  <c r="AA35" s="1"/>
  <c r="O39"/>
  <c r="AA39" s="1"/>
  <c r="O55"/>
  <c r="AA55" s="1"/>
  <c r="O30"/>
  <c r="AA30" s="1"/>
  <c r="O46"/>
  <c r="AA46" s="1"/>
  <c r="O28"/>
  <c r="AA28" s="1"/>
  <c r="O44"/>
  <c r="AA44" s="1"/>
  <c r="O18"/>
  <c r="AA18" s="1"/>
  <c r="O34"/>
  <c r="AA34" s="1"/>
  <c r="O41"/>
  <c r="AA41" s="1"/>
  <c r="O57"/>
  <c r="AA57" s="1"/>
  <c r="C21"/>
  <c r="C37"/>
  <c r="C18"/>
  <c r="C34"/>
  <c r="C31"/>
  <c r="I37"/>
  <c r="I53"/>
  <c r="I20"/>
  <c r="I36"/>
  <c r="I52"/>
  <c r="I23"/>
  <c r="I30"/>
  <c r="I46"/>
  <c r="I62"/>
  <c r="I33"/>
  <c r="I51"/>
  <c r="I41"/>
  <c r="I57"/>
  <c r="U32"/>
  <c r="AI32" s="1"/>
  <c r="U19"/>
  <c r="AI19" s="1"/>
  <c r="U26"/>
  <c r="AI26" s="1"/>
  <c r="U28"/>
  <c r="AI28" s="1"/>
  <c r="U22"/>
  <c r="AI22" s="1"/>
  <c r="U34"/>
  <c r="AI34" s="1"/>
  <c r="U21"/>
  <c r="AI21" s="1"/>
  <c r="U39"/>
  <c r="AI39" s="1"/>
  <c r="U42"/>
  <c r="AI42" s="1"/>
  <c r="U58"/>
  <c r="AI58" s="1"/>
  <c r="U51"/>
  <c r="AI51" s="1"/>
  <c r="U29"/>
  <c r="AI29" s="1"/>
  <c r="U30"/>
  <c r="AI30" s="1"/>
  <c r="U35"/>
  <c r="AI35" s="1"/>
  <c r="U54"/>
  <c r="AI54" s="1"/>
  <c r="U47"/>
  <c r="AI47" s="1"/>
  <c r="U63"/>
  <c r="AI63" s="1"/>
  <c r="U44"/>
  <c r="AI44" s="1"/>
  <c r="U60"/>
  <c r="AI60" s="1"/>
  <c r="O45"/>
  <c r="AA45" s="1"/>
  <c r="O20"/>
  <c r="AA20" s="1"/>
  <c r="O36"/>
  <c r="AA36" s="1"/>
  <c r="O52"/>
  <c r="AA52" s="1"/>
  <c r="O64"/>
  <c r="AA64" s="1"/>
  <c r="C64"/>
  <c r="C60"/>
  <c r="C28"/>
  <c r="C44"/>
  <c r="C26"/>
  <c r="C42"/>
  <c r="C50"/>
  <c r="I64"/>
  <c r="I27"/>
  <c r="I39"/>
  <c r="I55"/>
  <c r="I45"/>
  <c r="I61"/>
  <c r="I28"/>
  <c r="I44"/>
  <c r="I60"/>
  <c r="I31"/>
  <c r="I22"/>
  <c r="I38"/>
  <c r="I54"/>
  <c r="I25"/>
  <c r="I43"/>
  <c r="I59"/>
  <c r="I49"/>
  <c r="U24"/>
  <c r="AI24" s="1"/>
  <c r="U18"/>
  <c r="AI18" s="1"/>
  <c r="U20"/>
  <c r="AI20" s="1"/>
  <c r="U36"/>
  <c r="AI36" s="1"/>
  <c r="U23"/>
  <c r="AI23" s="1"/>
  <c r="O50"/>
  <c r="AA50" s="1"/>
  <c r="O53"/>
  <c r="AA53" s="1"/>
  <c r="O58"/>
  <c r="AA58" s="1"/>
  <c r="O29"/>
  <c r="AA29" s="1"/>
  <c r="O23"/>
  <c r="AA23" s="1"/>
  <c r="O43"/>
  <c r="AA43" s="1"/>
  <c r="O32"/>
  <c r="AA32" s="1"/>
  <c r="O48"/>
  <c r="AA48" s="1"/>
  <c r="O60"/>
  <c r="AA60" s="1"/>
  <c r="C32"/>
  <c r="C30"/>
  <c r="C46"/>
  <c r="C27"/>
  <c r="C43"/>
  <c r="C53"/>
  <c r="C47"/>
  <c r="C63"/>
  <c r="C54"/>
  <c r="C52"/>
  <c r="C20"/>
  <c r="C36"/>
  <c r="C57"/>
  <c r="C25"/>
  <c r="C41"/>
  <c r="C51"/>
  <c r="C58"/>
  <c r="C56"/>
  <c r="I32"/>
  <c r="I48"/>
  <c r="I19"/>
  <c r="I35"/>
  <c r="I26"/>
  <c r="I42"/>
  <c r="I58"/>
  <c r="I29"/>
  <c r="I47"/>
  <c r="I63"/>
  <c r="U41"/>
  <c r="AI41" s="1"/>
  <c r="U48"/>
  <c r="AI48" s="1"/>
  <c r="U57"/>
  <c r="AI57" s="1"/>
  <c r="U64"/>
  <c r="U53"/>
  <c r="AI53" s="1"/>
  <c r="O33"/>
  <c r="AA33" s="1"/>
  <c r="O27"/>
  <c r="AA27" s="1"/>
  <c r="O47"/>
  <c r="AA47" s="1"/>
  <c r="O22"/>
  <c r="AA22" s="1"/>
  <c r="O38"/>
  <c r="AA38" s="1"/>
  <c r="O59"/>
  <c r="AA59" s="1"/>
  <c r="O54"/>
  <c r="AA54" s="1"/>
  <c r="O61"/>
  <c r="AA61" s="1"/>
  <c r="O62"/>
  <c r="AA62" s="1"/>
  <c r="O21"/>
  <c r="AA21" s="1"/>
  <c r="O37"/>
  <c r="AA37" s="1"/>
  <c r="O31"/>
  <c r="AA31" s="1"/>
  <c r="O51"/>
  <c r="AA51" s="1"/>
  <c r="O26"/>
  <c r="AA26" s="1"/>
  <c r="O42"/>
  <c r="AA42" s="1"/>
  <c r="O49"/>
  <c r="AA49" s="1"/>
  <c r="O24"/>
  <c r="AA24" s="1"/>
  <c r="O40"/>
  <c r="AA40" s="1"/>
  <c r="O56"/>
  <c r="AA56" s="1"/>
  <c r="O63"/>
  <c r="AA63" s="1"/>
  <c r="B59"/>
  <c r="B27"/>
  <c r="B43"/>
  <c r="B25"/>
  <c r="B41"/>
  <c r="B20"/>
  <c r="B49"/>
  <c r="H26"/>
  <c r="H38"/>
  <c r="H54"/>
  <c r="H44"/>
  <c r="H60"/>
  <c r="H27"/>
  <c r="H43"/>
  <c r="H59"/>
  <c r="H30"/>
  <c r="H21"/>
  <c r="H37"/>
  <c r="H53"/>
  <c r="H24"/>
  <c r="H42"/>
  <c r="H58"/>
  <c r="H48"/>
  <c r="T23"/>
  <c r="T39"/>
  <c r="T19"/>
  <c r="T35"/>
  <c r="T22"/>
  <c r="T29"/>
  <c r="N52"/>
  <c r="N59"/>
  <c r="N28"/>
  <c r="N22"/>
  <c r="N42"/>
  <c r="N31"/>
  <c r="N47"/>
  <c r="B31"/>
  <c r="B29"/>
  <c r="B45"/>
  <c r="B26"/>
  <c r="B42"/>
  <c r="B52"/>
  <c r="B62"/>
  <c r="B53"/>
  <c r="B51"/>
  <c r="B19"/>
  <c r="B35"/>
  <c r="B56"/>
  <c r="B24"/>
  <c r="B40"/>
  <c r="B50"/>
  <c r="B57"/>
  <c r="B55"/>
  <c r="H31"/>
  <c r="H47"/>
  <c r="H18"/>
  <c r="H34"/>
  <c r="H25"/>
  <c r="H41"/>
  <c r="H57"/>
  <c r="H28"/>
  <c r="H46"/>
  <c r="H62"/>
  <c r="T47"/>
  <c r="T56"/>
  <c r="T52"/>
  <c r="N32"/>
  <c r="N26"/>
  <c r="N46"/>
  <c r="N21"/>
  <c r="N37"/>
  <c r="N49"/>
  <c r="N58"/>
  <c r="N53"/>
  <c r="N60"/>
  <c r="N61"/>
  <c r="N20"/>
  <c r="N36"/>
  <c r="N30"/>
  <c r="N50"/>
  <c r="N25"/>
  <c r="N41"/>
  <c r="N48"/>
  <c r="N23"/>
  <c r="N39"/>
  <c r="N55"/>
  <c r="N62"/>
  <c r="B23"/>
  <c r="B39"/>
  <c r="B18"/>
  <c r="B21"/>
  <c r="B37"/>
  <c r="B34"/>
  <c r="B60"/>
  <c r="B28"/>
  <c r="B44"/>
  <c r="B54"/>
  <c r="B61"/>
  <c r="B22"/>
  <c r="B38"/>
  <c r="B48"/>
  <c r="B32"/>
  <c r="B58"/>
  <c r="B47"/>
  <c r="H23"/>
  <c r="H39"/>
  <c r="H55"/>
  <c r="H33"/>
  <c r="H49"/>
  <c r="H20"/>
  <c r="H36"/>
  <c r="T26"/>
  <c r="T30"/>
  <c r="T49"/>
  <c r="T42"/>
  <c r="T58"/>
  <c r="T36"/>
  <c r="T40"/>
  <c r="T55"/>
  <c r="T48"/>
  <c r="T37"/>
  <c r="T24"/>
  <c r="T45"/>
  <c r="T61"/>
  <c r="T54"/>
  <c r="T32"/>
  <c r="T51"/>
  <c r="T44"/>
  <c r="T60"/>
  <c r="N24"/>
  <c r="N18"/>
  <c r="N34"/>
  <c r="N38"/>
  <c r="N54"/>
  <c r="N29"/>
  <c r="N45"/>
  <c r="N27"/>
  <c r="N43"/>
  <c r="N33"/>
  <c r="N40"/>
  <c r="N56"/>
  <c r="B36"/>
  <c r="B33"/>
  <c r="B30"/>
  <c r="B46"/>
  <c r="H52"/>
  <c r="H19"/>
  <c r="H35"/>
  <c r="H51"/>
  <c r="H22"/>
  <c r="H29"/>
  <c r="H45"/>
  <c r="H61"/>
  <c r="H32"/>
  <c r="H50"/>
  <c r="H40"/>
  <c r="H56"/>
  <c r="T31"/>
  <c r="T18"/>
  <c r="T25"/>
  <c r="T27"/>
  <c r="T21"/>
  <c r="T33"/>
  <c r="T20"/>
  <c r="T38"/>
  <c r="T41"/>
  <c r="T57"/>
  <c r="T50"/>
  <c r="T28"/>
  <c r="T34"/>
  <c r="T53"/>
  <c r="T46"/>
  <c r="T62"/>
  <c r="T43"/>
  <c r="T59"/>
  <c r="N44"/>
  <c r="N19"/>
  <c r="N35"/>
  <c r="N51"/>
  <c r="N57"/>
  <c r="U66"/>
  <c r="AI66" s="1"/>
  <c r="U68"/>
  <c r="AI68" s="1"/>
  <c r="U70"/>
  <c r="AI70" s="1"/>
  <c r="U72"/>
  <c r="AI72" s="1"/>
  <c r="U74"/>
  <c r="AI74" s="1"/>
  <c r="U76"/>
  <c r="AI76" s="1"/>
  <c r="U78"/>
  <c r="AI78" s="1"/>
  <c r="U80"/>
  <c r="U82"/>
  <c r="AI82" s="1"/>
  <c r="U84"/>
  <c r="AI84" s="1"/>
  <c r="U86"/>
  <c r="AI86" s="1"/>
  <c r="U88"/>
  <c r="AI88" s="1"/>
  <c r="U90"/>
  <c r="AI90" s="1"/>
  <c r="U92"/>
  <c r="AI92" s="1"/>
  <c r="U94"/>
  <c r="AI94" s="1"/>
  <c r="U96"/>
  <c r="AI96" s="1"/>
  <c r="O66"/>
  <c r="AA66" s="1"/>
  <c r="O68"/>
  <c r="AA68" s="1"/>
  <c r="O70"/>
  <c r="AA70" s="1"/>
  <c r="O72"/>
  <c r="AA72" s="1"/>
  <c r="O74"/>
  <c r="AA74" s="1"/>
  <c r="O76"/>
  <c r="AA76" s="1"/>
  <c r="O78"/>
  <c r="AA78" s="1"/>
  <c r="O80"/>
  <c r="AA80" s="1"/>
  <c r="AO50" i="67" s="1"/>
  <c r="O82" i="72"/>
  <c r="AA82" s="1"/>
  <c r="O84"/>
  <c r="AA84" s="1"/>
  <c r="O86"/>
  <c r="AA86" s="1"/>
  <c r="O88"/>
  <c r="AA88" s="1"/>
  <c r="O90"/>
  <c r="AA90" s="1"/>
  <c r="O92"/>
  <c r="AA92" s="1"/>
  <c r="O94"/>
  <c r="AA94" s="1"/>
  <c r="O96"/>
  <c r="AA96" s="1"/>
  <c r="I66"/>
  <c r="I68"/>
  <c r="I70"/>
  <c r="I72"/>
  <c r="I74"/>
  <c r="I76"/>
  <c r="I78"/>
  <c r="I80"/>
  <c r="AL50" i="67" s="1"/>
  <c r="I82" i="72"/>
  <c r="I84"/>
  <c r="I86"/>
  <c r="I88"/>
  <c r="I90"/>
  <c r="I92"/>
  <c r="I94"/>
  <c r="I96"/>
  <c r="C66"/>
  <c r="C68"/>
  <c r="C70"/>
  <c r="C72"/>
  <c r="C74"/>
  <c r="C76"/>
  <c r="C78"/>
  <c r="C80"/>
  <c r="AK50" i="67" s="1"/>
  <c r="AM50" s="1"/>
  <c r="AN50" s="1"/>
  <c r="C82" i="72"/>
  <c r="C84"/>
  <c r="C86"/>
  <c r="C88"/>
  <c r="C90"/>
  <c r="C92"/>
  <c r="C94"/>
  <c r="C96"/>
  <c r="U65"/>
  <c r="AI65" s="1"/>
  <c r="U67"/>
  <c r="AI67" s="1"/>
  <c r="U69"/>
  <c r="AI69" s="1"/>
  <c r="U71"/>
  <c r="AI71" s="1"/>
  <c r="U73"/>
  <c r="AI73" s="1"/>
  <c r="U75"/>
  <c r="AI75" s="1"/>
  <c r="U77"/>
  <c r="AI77" s="1"/>
  <c r="U79"/>
  <c r="AI79" s="1"/>
  <c r="U81"/>
  <c r="AI81" s="1"/>
  <c r="U83"/>
  <c r="AI83" s="1"/>
  <c r="U85"/>
  <c r="AI85" s="1"/>
  <c r="U87"/>
  <c r="AI87" s="1"/>
  <c r="U89"/>
  <c r="AI89" s="1"/>
  <c r="U91"/>
  <c r="AI91" s="1"/>
  <c r="U93"/>
  <c r="AI93" s="1"/>
  <c r="U95"/>
  <c r="AI95" s="1"/>
  <c r="U97"/>
  <c r="AI97" s="1"/>
  <c r="O65"/>
  <c r="AA65" s="1"/>
  <c r="O67"/>
  <c r="AA67" s="1"/>
  <c r="O69"/>
  <c r="AA69" s="1"/>
  <c r="O71"/>
  <c r="AA71" s="1"/>
  <c r="O73"/>
  <c r="AA73" s="1"/>
  <c r="O75"/>
  <c r="AA75" s="1"/>
  <c r="O77"/>
  <c r="AA77" s="1"/>
  <c r="O79"/>
  <c r="AA79" s="1"/>
  <c r="O81"/>
  <c r="AA81" s="1"/>
  <c r="O83"/>
  <c r="AA83" s="1"/>
  <c r="O85"/>
  <c r="AA85" s="1"/>
  <c r="O87"/>
  <c r="AA87" s="1"/>
  <c r="O89"/>
  <c r="AA89" s="1"/>
  <c r="O91"/>
  <c r="AA91" s="1"/>
  <c r="O93"/>
  <c r="AA93" s="1"/>
  <c r="O95"/>
  <c r="AA95" s="1"/>
  <c r="O97"/>
  <c r="AA97" s="1"/>
  <c r="I65"/>
  <c r="I67"/>
  <c r="I69"/>
  <c r="I71"/>
  <c r="I73"/>
  <c r="I75"/>
  <c r="I77"/>
  <c r="I79"/>
  <c r="I81"/>
  <c r="I83"/>
  <c r="I85"/>
  <c r="I87"/>
  <c r="I89"/>
  <c r="I91"/>
  <c r="I93"/>
  <c r="I95"/>
  <c r="I97"/>
  <c r="C65"/>
  <c r="C67"/>
  <c r="C69"/>
  <c r="C71"/>
  <c r="C73"/>
  <c r="C75"/>
  <c r="C77"/>
  <c r="C79"/>
  <c r="C81"/>
  <c r="C83"/>
  <c r="C85"/>
  <c r="C87"/>
  <c r="C89"/>
  <c r="C91"/>
  <c r="C93"/>
  <c r="C95"/>
  <c r="C97"/>
  <c r="T63"/>
  <c r="T65"/>
  <c r="T67"/>
  <c r="T69"/>
  <c r="T71"/>
  <c r="T73"/>
  <c r="T75"/>
  <c r="T77"/>
  <c r="T79"/>
  <c r="T81"/>
  <c r="T83"/>
  <c r="T85"/>
  <c r="T87"/>
  <c r="T89"/>
  <c r="T91"/>
  <c r="T93"/>
  <c r="T95"/>
  <c r="T97"/>
  <c r="N63"/>
  <c r="N65"/>
  <c r="N67"/>
  <c r="N69"/>
  <c r="N71"/>
  <c r="N73"/>
  <c r="N75"/>
  <c r="N77"/>
  <c r="N79"/>
  <c r="N81"/>
  <c r="N83"/>
  <c r="N85"/>
  <c r="N87"/>
  <c r="N89"/>
  <c r="N91"/>
  <c r="N93"/>
  <c r="N95"/>
  <c r="N97"/>
  <c r="H63"/>
  <c r="H65"/>
  <c r="H67"/>
  <c r="H69"/>
  <c r="H71"/>
  <c r="H73"/>
  <c r="H75"/>
  <c r="H77"/>
  <c r="H79"/>
  <c r="H81"/>
  <c r="H83"/>
  <c r="H85"/>
  <c r="H87"/>
  <c r="H89"/>
  <c r="H91"/>
  <c r="H93"/>
  <c r="H95"/>
  <c r="H97"/>
  <c r="B63"/>
  <c r="B65"/>
  <c r="B67"/>
  <c r="B69"/>
  <c r="B71"/>
  <c r="B73"/>
  <c r="B75"/>
  <c r="B77"/>
  <c r="B79"/>
  <c r="B81"/>
  <c r="B83"/>
  <c r="B85"/>
  <c r="B87"/>
  <c r="B89"/>
  <c r="B91"/>
  <c r="B93"/>
  <c r="B95"/>
  <c r="B97"/>
  <c r="T64"/>
  <c r="T66"/>
  <c r="T68"/>
  <c r="T70"/>
  <c r="T72"/>
  <c r="T74"/>
  <c r="T76"/>
  <c r="T78"/>
  <c r="T80"/>
  <c r="T82"/>
  <c r="T84"/>
  <c r="T86"/>
  <c r="T88"/>
  <c r="T90"/>
  <c r="T92"/>
  <c r="T94"/>
  <c r="T96"/>
  <c r="N64"/>
  <c r="N66"/>
  <c r="N68"/>
  <c r="N70"/>
  <c r="N72"/>
  <c r="N74"/>
  <c r="N76"/>
  <c r="N78"/>
  <c r="N80"/>
  <c r="N82"/>
  <c r="N84"/>
  <c r="N86"/>
  <c r="N88"/>
  <c r="N90"/>
  <c r="N92"/>
  <c r="N94"/>
  <c r="N96"/>
  <c r="H64"/>
  <c r="H66"/>
  <c r="H68"/>
  <c r="H70"/>
  <c r="H72"/>
  <c r="H74"/>
  <c r="H76"/>
  <c r="H78"/>
  <c r="H80"/>
  <c r="H82"/>
  <c r="H84"/>
  <c r="H86"/>
  <c r="H88"/>
  <c r="H90"/>
  <c r="H92"/>
  <c r="H94"/>
  <c r="H96"/>
  <c r="B64"/>
  <c r="B66"/>
  <c r="B68"/>
  <c r="B70"/>
  <c r="B72"/>
  <c r="B74"/>
  <c r="B76"/>
  <c r="B78"/>
  <c r="B80"/>
  <c r="B82"/>
  <c r="B84"/>
  <c r="B86"/>
  <c r="B88"/>
  <c r="B90"/>
  <c r="B92"/>
  <c r="B94"/>
  <c r="B96"/>
  <c r="F9" i="75"/>
  <c r="D9"/>
  <c r="B53" i="28"/>
  <c r="C53" s="1"/>
  <c r="IM22" i="43"/>
  <c r="IK22" s="1"/>
  <c r="A21"/>
  <c r="IS26" i="59"/>
  <c r="IR25"/>
  <c r="IT25" s="1"/>
  <c r="IQ25" i="61"/>
  <c r="IS25" s="1"/>
  <c r="IR26"/>
  <c r="IQ25" i="63"/>
  <c r="IS25" s="1"/>
  <c r="IR26"/>
  <c r="IR25" i="28"/>
  <c r="IT25" s="1"/>
  <c r="IS26"/>
  <c r="IR25" i="60"/>
  <c r="IT25" s="1"/>
  <c r="IS26"/>
  <c r="IS26" i="58"/>
  <c r="IR25"/>
  <c r="IT25" s="1"/>
  <c r="E16" i="64"/>
  <c r="D16"/>
  <c r="F94" i="38"/>
  <c r="F85"/>
  <c r="F79"/>
  <c r="F86"/>
  <c r="F87"/>
  <c r="U13" i="72"/>
  <c r="I13"/>
  <c r="C89" i="15"/>
  <c r="C38" i="63"/>
  <c r="U95" i="15"/>
  <c r="C72" i="61"/>
  <c r="E55" i="76" s="1"/>
  <c r="I67" i="30"/>
  <c r="U36" i="15"/>
  <c r="I39" i="30"/>
  <c r="L18"/>
  <c r="O81" i="15"/>
  <c r="U34"/>
  <c r="C34"/>
  <c r="O91"/>
  <c r="D54" i="58"/>
  <c r="I40" i="15"/>
  <c r="C78" i="61"/>
  <c r="E61" i="76" s="1"/>
  <c r="U85" i="15"/>
  <c r="I75"/>
  <c r="O22"/>
  <c r="U54"/>
  <c r="U23"/>
  <c r="D46" i="28"/>
  <c r="C76" i="61"/>
  <c r="E59" i="76" s="1"/>
  <c r="C43" i="15"/>
  <c r="U21"/>
  <c r="I94"/>
  <c r="O47"/>
  <c r="I41"/>
  <c r="L77" i="30"/>
  <c r="U96" i="15"/>
  <c r="D70" i="60"/>
  <c r="U18" i="15"/>
  <c r="L48" i="30"/>
  <c r="L75"/>
  <c r="U58" i="15"/>
  <c r="L41" i="30"/>
  <c r="I58" i="15"/>
  <c r="D79" i="28"/>
  <c r="U22" i="15"/>
  <c r="O33"/>
  <c r="I35"/>
  <c r="O97"/>
  <c r="D67" i="58"/>
  <c r="D27" i="28"/>
  <c r="O59" i="15"/>
  <c r="C76"/>
  <c r="C66"/>
  <c r="D37" i="58"/>
  <c r="C51" i="15"/>
  <c r="C60" i="63"/>
  <c r="D68" i="28"/>
  <c r="I74" i="30"/>
  <c r="I65"/>
  <c r="D75" i="60"/>
  <c r="C77" i="63"/>
  <c r="O88" i="15"/>
  <c r="D26" i="59"/>
  <c r="C60" i="61"/>
  <c r="E43" i="76" s="1"/>
  <c r="L51" i="30"/>
  <c r="I45" i="15"/>
  <c r="C66" i="61"/>
  <c r="E49" i="76" s="1"/>
  <c r="D49" i="28"/>
  <c r="I31" i="15"/>
  <c r="C42"/>
  <c r="D72" i="58"/>
  <c r="I95" i="15"/>
  <c r="D45" i="58"/>
  <c r="I80" i="15"/>
  <c r="AA50" i="67" s="1"/>
  <c r="O92" i="15"/>
  <c r="D63" i="59"/>
  <c r="B19" i="46"/>
  <c r="C44" i="15"/>
  <c r="L70" i="30"/>
  <c r="D74" i="60"/>
  <c r="L60" i="30"/>
  <c r="D79" i="59"/>
  <c r="D57" i="60"/>
  <c r="O31" i="15"/>
  <c r="O30"/>
  <c r="D39" i="58"/>
  <c r="C32" i="61"/>
  <c r="E15" i="76" s="1"/>
  <c r="D69" i="58"/>
  <c r="C52" i="61"/>
  <c r="E35" i="76" s="1"/>
  <c r="O39" i="15"/>
  <c r="C37"/>
  <c r="D78" i="28"/>
  <c r="I69" i="15"/>
  <c r="D34" i="59"/>
  <c r="AX100" i="60"/>
  <c r="L24" i="30"/>
  <c r="C74" i="61"/>
  <c r="E57" i="76" s="1"/>
  <c r="O57" i="15"/>
  <c r="D52" i="59"/>
  <c r="I21" i="15"/>
  <c r="L30" i="30"/>
  <c r="C22" i="15"/>
  <c r="D51" i="59"/>
  <c r="L66" i="30"/>
  <c r="C64" i="61"/>
  <c r="E47" i="76" s="1"/>
  <c r="D61" i="59"/>
  <c r="D61" i="60"/>
  <c r="C74" i="15"/>
  <c r="I36"/>
  <c r="D23" i="58"/>
  <c r="O89" i="15"/>
  <c r="L22" i="30"/>
  <c r="I63" i="15"/>
  <c r="D32" i="60"/>
  <c r="D41"/>
  <c r="C24" i="63"/>
  <c r="U73" i="15"/>
  <c r="C87"/>
  <c r="C23"/>
  <c r="C43" i="61"/>
  <c r="E26" i="76" s="1"/>
  <c r="IK17" i="43"/>
  <c r="L50" i="30"/>
  <c r="L61"/>
  <c r="O77" i="15"/>
  <c r="C36" i="61"/>
  <c r="E19" i="76" s="1"/>
  <c r="I45" i="30"/>
  <c r="O32" i="15"/>
  <c r="U61"/>
  <c r="AX100" i="58"/>
  <c r="L73" i="30"/>
  <c r="C53" i="63"/>
  <c r="O51" i="15"/>
  <c r="AX100" i="59"/>
  <c r="C22" i="63"/>
  <c r="C80" i="15"/>
  <c r="Z50" i="67" s="1"/>
  <c r="L36" i="30"/>
  <c r="U74" i="15"/>
  <c r="L57" i="30"/>
  <c r="C47" i="63"/>
  <c r="C48" i="15"/>
  <c r="I96"/>
  <c r="C13"/>
  <c r="O50"/>
  <c r="O63"/>
  <c r="O71"/>
  <c r="C37" i="61"/>
  <c r="E20" i="76" s="1"/>
  <c r="I90" i="15"/>
  <c r="C18"/>
  <c r="D71" i="60"/>
  <c r="C23" i="63"/>
  <c r="C27" i="15"/>
  <c r="D35" i="28"/>
  <c r="C56" i="63"/>
  <c r="O24" i="15"/>
  <c r="C45" i="63"/>
  <c r="C97" i="15"/>
  <c r="C52" i="63"/>
  <c r="U62" i="15"/>
  <c r="I42" i="30"/>
  <c r="U87" i="15"/>
  <c r="I68"/>
  <c r="U57"/>
  <c r="D78" i="58"/>
  <c r="C29" i="61"/>
  <c r="E12" i="76" s="1"/>
  <c r="D65" i="58"/>
  <c r="D58" i="28"/>
  <c r="C19" i="15"/>
  <c r="C58"/>
  <c r="L45" i="30"/>
  <c r="U38" i="15"/>
  <c r="D71" i="59"/>
  <c r="I30" i="30"/>
  <c r="C37" i="63"/>
  <c r="B16" i="46"/>
  <c r="I44" i="30"/>
  <c r="C50" i="15"/>
  <c r="D23" i="59"/>
  <c r="D70" i="58"/>
  <c r="C25" i="61"/>
  <c r="E8" i="76" s="1"/>
  <c r="U41" i="15"/>
  <c r="D64" i="60"/>
  <c r="D49"/>
  <c r="C50" i="61"/>
  <c r="E33" i="76" s="1"/>
  <c r="AX100" i="28"/>
  <c r="O56" i="15"/>
  <c r="D47" i="58"/>
  <c r="D33" i="60"/>
  <c r="C28" i="61"/>
  <c r="E11" i="76" s="1"/>
  <c r="I72" i="15"/>
  <c r="I54" i="30"/>
  <c r="C38" i="61"/>
  <c r="E21" i="76" s="1"/>
  <c r="C40" i="63"/>
  <c r="D53" i="59"/>
  <c r="U88" i="15"/>
  <c r="C56"/>
  <c r="D56" i="60"/>
  <c r="L56" i="30"/>
  <c r="I82" i="15"/>
  <c r="C41"/>
  <c r="C64" i="63"/>
  <c r="D71" i="28"/>
  <c r="O60" i="15"/>
  <c r="U69"/>
  <c r="D63" i="28"/>
  <c r="I61" i="15"/>
  <c r="D68" i="59"/>
  <c r="O93" i="15"/>
  <c r="U93"/>
  <c r="C69" i="61"/>
  <c r="D57" i="58"/>
  <c r="D59" i="59"/>
  <c r="D45" i="60"/>
  <c r="D46"/>
  <c r="C79" i="15"/>
  <c r="I46" i="30"/>
  <c r="O45" i="15"/>
  <c r="I73" i="30"/>
  <c r="I61"/>
  <c r="C56" i="61"/>
  <c r="E39" i="76" s="1"/>
  <c r="O86" i="15"/>
  <c r="D71" i="58"/>
  <c r="D73" i="60"/>
  <c r="D75" i="59"/>
  <c r="AH21" i="61"/>
  <c r="C48"/>
  <c r="E31" i="76" s="1"/>
  <c r="D56" i="58"/>
  <c r="O44" i="15"/>
  <c r="D49" i="59"/>
  <c r="D58" i="60"/>
  <c r="D67"/>
  <c r="I73" i="15"/>
  <c r="I38"/>
  <c r="D66" i="59"/>
  <c r="C49" i="63"/>
  <c r="C21"/>
  <c r="D28" i="60"/>
  <c r="C73" i="61"/>
  <c r="E56" i="76" s="1"/>
  <c r="C75" i="63"/>
  <c r="C59"/>
  <c r="I70" i="30"/>
  <c r="I56" i="15"/>
  <c r="O53"/>
  <c r="U97"/>
  <c r="O43"/>
  <c r="I64" i="30"/>
  <c r="C62" i="61"/>
  <c r="E45" i="76" s="1"/>
  <c r="I97" i="15"/>
  <c r="I76" i="30"/>
  <c r="O78" i="15"/>
  <c r="C57"/>
  <c r="C31" i="61"/>
  <c r="E14" i="76" s="1"/>
  <c r="D23" i="28"/>
  <c r="U86" i="15"/>
  <c r="D43" i="28"/>
  <c r="I41" i="30"/>
  <c r="D27" i="60"/>
  <c r="D77" i="58"/>
  <c r="L65" i="30"/>
  <c r="C62" i="63"/>
  <c r="I33" i="15"/>
  <c r="C93"/>
  <c r="D60" i="59"/>
  <c r="D21"/>
  <c r="D45"/>
  <c r="D61" i="28"/>
  <c r="I19" i="30"/>
  <c r="C34" i="63"/>
  <c r="C72"/>
  <c r="D25" i="58"/>
  <c r="I70" i="15"/>
  <c r="I32" i="30"/>
  <c r="I66"/>
  <c r="D54" i="60"/>
  <c r="I88" i="15"/>
  <c r="B15" i="46"/>
  <c r="I52" i="30"/>
  <c r="D55" i="59"/>
  <c r="IK18" i="43"/>
  <c r="D67" i="59"/>
  <c r="C90" i="15"/>
  <c r="D55" i="60"/>
  <c r="D39"/>
  <c r="C71" i="15"/>
  <c r="C78" i="63"/>
  <c r="C69"/>
  <c r="D53" i="58"/>
  <c r="D72" i="28"/>
  <c r="I72" i="30"/>
  <c r="D44" i="28"/>
  <c r="U46" i="15"/>
  <c r="O74"/>
  <c r="B14" i="46"/>
  <c r="D28" i="59"/>
  <c r="D30" i="58"/>
  <c r="L27" i="30"/>
  <c r="D21" i="60"/>
  <c r="U89" i="15"/>
  <c r="D27" i="59"/>
  <c r="O84" i="15"/>
  <c r="D26" i="28"/>
  <c r="B12" i="46"/>
  <c r="I40" i="30"/>
  <c r="I77" i="15"/>
  <c r="D43" i="60"/>
  <c r="D38"/>
  <c r="I24" i="30"/>
  <c r="I49" i="15"/>
  <c r="L54" i="30"/>
  <c r="L26"/>
  <c r="O96" i="15"/>
  <c r="U64"/>
  <c r="C20"/>
  <c r="U79"/>
  <c r="C40" i="61"/>
  <c r="E23" i="76" s="1"/>
  <c r="L44" i="30"/>
  <c r="U40" i="15"/>
  <c r="D45" i="28"/>
  <c r="O69" i="15"/>
  <c r="C42" i="63"/>
  <c r="D22" i="58"/>
  <c r="J16" i="63"/>
  <c r="D22" i="28"/>
  <c r="D21" i="58"/>
  <c r="D78" i="60"/>
  <c r="D24"/>
  <c r="U43" i="15"/>
  <c r="U77"/>
  <c r="D22" i="60"/>
  <c r="U33" i="15"/>
  <c r="O49"/>
  <c r="AI21" i="59"/>
  <c r="C88" i="15"/>
  <c r="D33" i="59"/>
  <c r="U32" i="15"/>
  <c r="U75"/>
  <c r="AW100" i="61"/>
  <c r="I13" i="15"/>
  <c r="D75" i="28"/>
  <c r="L28" i="30"/>
  <c r="I87" i="15"/>
  <c r="C35"/>
  <c r="D62" i="58"/>
  <c r="U39" i="15"/>
  <c r="U81"/>
  <c r="I64"/>
  <c r="L62" i="30"/>
  <c r="L78"/>
  <c r="L76"/>
  <c r="L74"/>
  <c r="L72"/>
  <c r="L71"/>
  <c r="L33"/>
  <c r="D57" i="59"/>
  <c r="O90" i="15"/>
  <c r="I23" i="30"/>
  <c r="I59" i="15"/>
  <c r="C39"/>
  <c r="C71" i="61"/>
  <c r="E54" i="76" s="1"/>
  <c r="O67" i="15"/>
  <c r="O21"/>
  <c r="I30"/>
  <c r="D68" i="58"/>
  <c r="U72" i="15"/>
  <c r="U26"/>
  <c r="O54"/>
  <c r="U94"/>
  <c r="D55" i="58"/>
  <c r="C85" i="15"/>
  <c r="D28" i="58"/>
  <c r="C46" i="61"/>
  <c r="E29" i="76" s="1"/>
  <c r="I65" i="15"/>
  <c r="U76"/>
  <c r="L46" i="30"/>
  <c r="D23" i="60"/>
  <c r="D41" i="58"/>
  <c r="D79"/>
  <c r="C47" i="15"/>
  <c r="I68" i="30"/>
  <c r="D50" i="60"/>
  <c r="D41" i="59"/>
  <c r="C30" i="63"/>
  <c r="I53" i="15"/>
  <c r="U35"/>
  <c r="D30" i="59"/>
  <c r="C41" i="61"/>
  <c r="E24" i="76" s="1"/>
  <c r="O36" i="15"/>
  <c r="C63" i="63"/>
  <c r="D55" i="28"/>
  <c r="C51" i="61"/>
  <c r="E34" i="76" s="1"/>
  <c r="I60" i="15"/>
  <c r="C40"/>
  <c r="I76"/>
  <c r="C76" i="63"/>
  <c r="L38" i="30"/>
  <c r="I63"/>
  <c r="I49"/>
  <c r="I47"/>
  <c r="O72" i="15"/>
  <c r="O48"/>
  <c r="D73" i="28"/>
  <c r="L63" i="30"/>
  <c r="L34"/>
  <c r="O58" i="15"/>
  <c r="L42" i="30"/>
  <c r="O18" i="15"/>
  <c r="K16" i="28"/>
  <c r="D31" i="58"/>
  <c r="C73" i="15"/>
  <c r="D35" i="59"/>
  <c r="I66" i="15"/>
  <c r="B18" i="46"/>
  <c r="I43" i="30"/>
  <c r="C46" i="63"/>
  <c r="I29" i="15"/>
  <c r="D79" i="60"/>
  <c r="D64" i="28"/>
  <c r="O27" i="15"/>
  <c r="C81"/>
  <c r="I20"/>
  <c r="D77" i="60"/>
  <c r="I50" i="30"/>
  <c r="U66" i="15"/>
  <c r="D53" i="28"/>
  <c r="C62" i="15"/>
  <c r="I22" i="30"/>
  <c r="I93" i="15"/>
  <c r="U52"/>
  <c r="D77" i="28"/>
  <c r="D73" i="58"/>
  <c r="I85" i="15"/>
  <c r="I57"/>
  <c r="I92"/>
  <c r="O20"/>
  <c r="C23" i="61"/>
  <c r="E6" i="76" s="1"/>
  <c r="U82" i="15"/>
  <c r="O13" i="72"/>
  <c r="C13"/>
  <c r="D24" i="59"/>
  <c r="D52" i="60"/>
  <c r="D64" i="59"/>
  <c r="B13" i="46"/>
  <c r="D80" i="60"/>
  <c r="C34" i="61"/>
  <c r="E17" i="76" s="1"/>
  <c r="D61" i="58"/>
  <c r="I54" i="15"/>
  <c r="I51"/>
  <c r="L69" i="30"/>
  <c r="I58"/>
  <c r="L40"/>
  <c r="L68"/>
  <c r="I74" i="15"/>
  <c r="I51" i="30"/>
  <c r="C63" i="15"/>
  <c r="D69" i="28"/>
  <c r="C36" i="63"/>
  <c r="U65" i="15"/>
  <c r="C79" i="61"/>
  <c r="E62" i="76" s="1"/>
  <c r="D38" i="59"/>
  <c r="I71" i="30"/>
  <c r="L21"/>
  <c r="C94" i="15"/>
  <c r="C53"/>
  <c r="I89"/>
  <c r="C83"/>
  <c r="L47" i="30"/>
  <c r="D26" i="60"/>
  <c r="C30" i="61"/>
  <c r="E13" i="76" s="1"/>
  <c r="C61" i="63"/>
  <c r="U42" i="15"/>
  <c r="I59" i="30"/>
  <c r="O46" i="15"/>
  <c r="C57" i="63"/>
  <c r="C58"/>
  <c r="D41" i="28"/>
  <c r="C55" i="63"/>
  <c r="L52" i="30"/>
  <c r="L23"/>
  <c r="U83" i="15"/>
  <c r="C65"/>
  <c r="I18"/>
  <c r="C70" i="63"/>
  <c r="U92" i="15"/>
  <c r="U19"/>
  <c r="D25" i="60"/>
  <c r="C78" i="15"/>
  <c r="D39" i="59"/>
  <c r="C29" i="63"/>
  <c r="C67"/>
  <c r="D24" i="58"/>
  <c r="D76" i="59"/>
  <c r="D42" i="60"/>
  <c r="D29" i="28"/>
  <c r="D66" i="58"/>
  <c r="D72" i="59"/>
  <c r="D34" i="58"/>
  <c r="D48" i="59"/>
  <c r="I84" i="15"/>
  <c r="C64"/>
  <c r="D74" i="28"/>
  <c r="C67" i="15"/>
  <c r="O70"/>
  <c r="H78" i="30"/>
  <c r="C53" i="61"/>
  <c r="E36" i="76" s="1"/>
  <c r="C86" i="15"/>
  <c r="D35" i="60"/>
  <c r="I81" i="15"/>
  <c r="C28" i="63"/>
  <c r="C27" i="61"/>
  <c r="E10" i="76" s="1"/>
  <c r="D52" i="58"/>
  <c r="D29" i="59"/>
  <c r="I79" i="15"/>
  <c r="C59" i="61"/>
  <c r="E42" i="76" s="1"/>
  <c r="U49" i="15"/>
  <c r="O83"/>
  <c r="I18" i="30"/>
  <c r="C25" i="63"/>
  <c r="C21" i="15"/>
  <c r="C22" i="61"/>
  <c r="E5" i="76" s="1"/>
  <c r="K4" s="1"/>
  <c r="O52" i="15"/>
  <c r="U53"/>
  <c r="C65" i="63"/>
  <c r="C25" i="15"/>
  <c r="D51" i="58"/>
  <c r="C70" i="61"/>
  <c r="E53" i="76" s="1"/>
  <c r="D37" i="28"/>
  <c r="C70" i="15"/>
  <c r="L31" i="30"/>
  <c r="U50" i="15"/>
  <c r="O19"/>
  <c r="D33" i="28"/>
  <c r="U90" i="15"/>
  <c r="C66" i="63"/>
  <c r="J66" s="1"/>
  <c r="I25" i="15"/>
  <c r="I78"/>
  <c r="I60" i="30"/>
  <c r="C69" i="15"/>
  <c r="U37"/>
  <c r="I50"/>
  <c r="I29" i="30"/>
  <c r="I39" i="15"/>
  <c r="L39" i="30"/>
  <c r="C67" i="61"/>
  <c r="E50" i="76" s="1"/>
  <c r="D47" i="59"/>
  <c r="O29" i="15"/>
  <c r="I34" i="30"/>
  <c r="D62" i="60"/>
  <c r="U30" i="15"/>
  <c r="C82"/>
  <c r="C75"/>
  <c r="C65" i="61"/>
  <c r="E48" i="76" s="1"/>
  <c r="AI21" i="60"/>
  <c r="C27" i="63"/>
  <c r="L37" i="30"/>
  <c r="IK16" i="43"/>
  <c r="D40" i="28"/>
  <c r="AI21" i="58"/>
  <c r="U78" i="15"/>
  <c r="C33" i="63"/>
  <c r="I91" i="15"/>
  <c r="D31" i="28"/>
  <c r="I37" i="15"/>
  <c r="I42"/>
  <c r="C74" i="63"/>
  <c r="C46" i="15"/>
  <c r="C26" i="63"/>
  <c r="D36" i="58"/>
  <c r="I37" i="30"/>
  <c r="D77" i="59"/>
  <c r="U25" i="15"/>
  <c r="D69" i="60"/>
  <c r="O40" i="15"/>
  <c r="D74" i="58"/>
  <c r="D56" i="59"/>
  <c r="C39" i="61"/>
  <c r="E22" i="76" s="1"/>
  <c r="L25" i="30"/>
  <c r="O95" i="15"/>
  <c r="U24"/>
  <c r="D76" i="28"/>
  <c r="C96" i="15"/>
  <c r="C55" i="61"/>
  <c r="E38" i="76" s="1"/>
  <c r="D64" i="58"/>
  <c r="D52" i="28"/>
  <c r="D54"/>
  <c r="D65" i="60"/>
  <c r="C38" i="15"/>
  <c r="D36" i="28"/>
  <c r="O28" i="15"/>
  <c r="U20"/>
  <c r="O23"/>
  <c r="U59"/>
  <c r="D42" i="59"/>
  <c r="I43" i="15"/>
  <c r="D58" i="59"/>
  <c r="C32" i="63"/>
  <c r="D44" i="60"/>
  <c r="C48" i="63"/>
  <c r="I77" i="30"/>
  <c r="B11" i="46"/>
  <c r="O87" i="15"/>
  <c r="I31" i="30"/>
  <c r="D24" i="28"/>
  <c r="D38"/>
  <c r="U51" i="15"/>
  <c r="L43" i="30"/>
  <c r="I28"/>
  <c r="C61" i="61"/>
  <c r="E44" i="76" s="1"/>
  <c r="D57" i="28"/>
  <c r="C68" i="63"/>
  <c r="L67" i="30"/>
  <c r="C95" i="15"/>
  <c r="D40" i="60"/>
  <c r="C41" i="63"/>
  <c r="I48" i="30"/>
  <c r="L19"/>
  <c r="I47" i="15"/>
  <c r="C35" i="61"/>
  <c r="E18" i="76" s="1"/>
  <c r="D80" i="58"/>
  <c r="I19" i="15"/>
  <c r="D46" i="59"/>
  <c r="D66" i="28"/>
  <c r="C58" i="61"/>
  <c r="E41" i="76" s="1"/>
  <c r="U91" i="15"/>
  <c r="C54" i="63"/>
  <c r="C77" i="61"/>
  <c r="E60" i="76" s="1"/>
  <c r="C91" i="15"/>
  <c r="J78" i="30"/>
  <c r="O76" i="15"/>
  <c r="I62" i="30"/>
  <c r="B17" i="46"/>
  <c r="D44" i="59"/>
  <c r="L29" i="30"/>
  <c r="D76" i="60"/>
  <c r="C77" i="15"/>
  <c r="D70" i="59"/>
  <c r="C21" i="61"/>
  <c r="E4" i="76" s="1"/>
  <c r="D60" i="58"/>
  <c r="O80" i="15"/>
  <c r="D72" i="60"/>
  <c r="D36"/>
  <c r="D30" i="28"/>
  <c r="L58" i="30"/>
  <c r="D51" i="60"/>
  <c r="C54" i="61"/>
  <c r="E37" i="76" s="1"/>
  <c r="I83" i="15"/>
  <c r="I55" i="30"/>
  <c r="C39" i="63"/>
  <c r="C24" i="15"/>
  <c r="D74" i="59"/>
  <c r="C26" i="61"/>
  <c r="E9" i="76" s="1"/>
  <c r="I21" i="30"/>
  <c r="O35" i="15"/>
  <c r="C80" i="63"/>
  <c r="D38" i="58"/>
  <c r="D37" i="59"/>
  <c r="D32" i="58"/>
  <c r="U67" i="15"/>
  <c r="O68"/>
  <c r="O64"/>
  <c r="C26"/>
  <c r="D47" i="28"/>
  <c r="C30" i="15"/>
  <c r="I36" i="30"/>
  <c r="I86" i="15"/>
  <c r="C45" i="61"/>
  <c r="E28" i="76" s="1"/>
  <c r="O66" i="15"/>
  <c r="C59"/>
  <c r="C71" i="63"/>
  <c r="C50"/>
  <c r="I27" i="30"/>
  <c r="I52" i="15"/>
  <c r="I78" i="30"/>
  <c r="D32" i="59"/>
  <c r="C35" i="63"/>
  <c r="D75" i="58"/>
  <c r="D42"/>
  <c r="C45" i="15"/>
  <c r="C72"/>
  <c r="C51" i="63"/>
  <c r="D34" i="60"/>
  <c r="U55" i="15"/>
  <c r="C75" i="61"/>
  <c r="E58" i="76" s="1"/>
  <c r="U48" i="15"/>
  <c r="D65" i="59"/>
  <c r="C31" i="63"/>
  <c r="O61" i="15"/>
  <c r="I27"/>
  <c r="C44" i="61"/>
  <c r="E27" i="76" s="1"/>
  <c r="I57" i="30"/>
  <c r="I48" i="15"/>
  <c r="O38"/>
  <c r="D67" i="28"/>
  <c r="D51"/>
  <c r="U68" i="15"/>
  <c r="C33" i="61"/>
  <c r="E16" i="76" s="1"/>
  <c r="D40" i="58"/>
  <c r="C42" i="61"/>
  <c r="E25" i="76" s="1"/>
  <c r="D60" i="60"/>
  <c r="U60" i="15"/>
  <c r="U29"/>
  <c r="I75" i="30"/>
  <c r="D73" i="59"/>
  <c r="L59" i="30"/>
  <c r="C32" i="15"/>
  <c r="U47"/>
  <c r="U84"/>
  <c r="D62" i="59"/>
  <c r="D22"/>
  <c r="D32" i="28"/>
  <c r="U44" i="15"/>
  <c r="D63" i="58"/>
  <c r="C29" i="15"/>
  <c r="D58" i="58"/>
  <c r="D29" i="60"/>
  <c r="I28" i="15"/>
  <c r="D42" i="28"/>
  <c r="I26" i="30"/>
  <c r="D34" i="28"/>
  <c r="I24" i="15"/>
  <c r="C28"/>
  <c r="D28" i="28"/>
  <c r="C68" i="15"/>
  <c r="O34"/>
  <c r="C54"/>
  <c r="O26"/>
  <c r="C55"/>
  <c r="C49"/>
  <c r="C92"/>
  <c r="D78" i="59"/>
  <c r="D43" i="58"/>
  <c r="O42" i="15"/>
  <c r="O62"/>
  <c r="I22"/>
  <c r="O82"/>
  <c r="D48" i="60"/>
  <c r="D62" i="28"/>
  <c r="L32" i="30"/>
  <c r="D50" i="59"/>
  <c r="C68" i="61"/>
  <c r="E51" i="76" s="1"/>
  <c r="C52" i="15"/>
  <c r="L53" i="30"/>
  <c r="L35"/>
  <c r="O13" i="15"/>
  <c r="I38" i="30"/>
  <c r="D65" i="28"/>
  <c r="O73" i="15"/>
  <c r="D31" i="60"/>
  <c r="D63"/>
  <c r="I23" i="15"/>
  <c r="U27"/>
  <c r="I56" i="30"/>
  <c r="D56" i="28"/>
  <c r="D66" i="60"/>
  <c r="I35" i="30"/>
  <c r="D44" i="58"/>
  <c r="I46" i="15"/>
  <c r="O85"/>
  <c r="D35" i="58"/>
  <c r="I69" i="30"/>
  <c r="U45" i="15"/>
  <c r="C24" i="61"/>
  <c r="E7" i="76" s="1"/>
  <c r="U70" i="15"/>
  <c r="D54" i="59"/>
  <c r="O37" i="15"/>
  <c r="D26" i="58"/>
  <c r="U28" i="15"/>
  <c r="AI21" i="28"/>
  <c r="D37" i="60"/>
  <c r="C57" i="61"/>
  <c r="E40" i="76" s="1"/>
  <c r="C63" i="61"/>
  <c r="E46" i="76" s="1"/>
  <c r="D60" i="28"/>
  <c r="O75" i="15"/>
  <c r="O55"/>
  <c r="C49" i="61"/>
  <c r="E32" i="76" s="1"/>
  <c r="D70" i="28"/>
  <c r="I44" i="15"/>
  <c r="C84"/>
  <c r="L49" i="30"/>
  <c r="C60" i="15"/>
  <c r="D69" i="59"/>
  <c r="D80"/>
  <c r="I53" i="30"/>
  <c r="C44" i="63"/>
  <c r="I25" i="30"/>
  <c r="D50" i="28"/>
  <c r="O41" i="15"/>
  <c r="C36"/>
  <c r="I62"/>
  <c r="D53" i="60"/>
  <c r="O79" i="15"/>
  <c r="D50" i="58"/>
  <c r="D31" i="59"/>
  <c r="I71" i="15"/>
  <c r="O65"/>
  <c r="D59" i="60"/>
  <c r="I26" i="15"/>
  <c r="B20" i="46"/>
  <c r="C43" i="63"/>
  <c r="D46" i="58"/>
  <c r="D39" i="28"/>
  <c r="C47" i="61"/>
  <c r="E30" i="76" s="1"/>
  <c r="C61" i="15"/>
  <c r="D49" i="58"/>
  <c r="D21" i="28"/>
  <c r="U13" i="15"/>
  <c r="C80" i="61"/>
  <c r="E63" i="76" s="1"/>
  <c r="U56" i="15"/>
  <c r="I32"/>
  <c r="I33" i="30"/>
  <c r="IK19" i="43"/>
  <c r="D30" i="60"/>
  <c r="D29" i="58"/>
  <c r="C33" i="15"/>
  <c r="D25" i="28"/>
  <c r="D33" i="58"/>
  <c r="D59" i="28"/>
  <c r="C31" i="15"/>
  <c r="L20" i="30"/>
  <c r="D40" i="59"/>
  <c r="D80" i="28"/>
  <c r="D68" i="60"/>
  <c r="O94" i="15"/>
  <c r="D59" i="58"/>
  <c r="U31" i="15"/>
  <c r="C73" i="63"/>
  <c r="D47" i="60"/>
  <c r="I67" i="15"/>
  <c r="U80"/>
  <c r="AG50" i="67" s="1"/>
  <c r="D43" i="59"/>
  <c r="U63" i="15"/>
  <c r="I20" i="30"/>
  <c r="AH21" i="63"/>
  <c r="AH22" s="1"/>
  <c r="AH23" s="1"/>
  <c r="AH24" s="1"/>
  <c r="AH25" s="1"/>
  <c r="AH26" s="1"/>
  <c r="AH27" s="1"/>
  <c r="AH28" s="1"/>
  <c r="AH29" s="1"/>
  <c r="AH30" s="1"/>
  <c r="AH31" s="1"/>
  <c r="AH32" s="1"/>
  <c r="AH33" s="1"/>
  <c r="AH34" s="1"/>
  <c r="AH35" s="1"/>
  <c r="AH36" s="1"/>
  <c r="AH37" s="1"/>
  <c r="AH38" s="1"/>
  <c r="AH39" s="1"/>
  <c r="AH40" s="1"/>
  <c r="AH41" s="1"/>
  <c r="AH42" s="1"/>
  <c r="AH43" s="1"/>
  <c r="AH44" s="1"/>
  <c r="AH45" s="1"/>
  <c r="AH46" s="1"/>
  <c r="AH47" s="1"/>
  <c r="AH48" s="1"/>
  <c r="AH49" s="1"/>
  <c r="AH50" s="1"/>
  <c r="AH51" s="1"/>
  <c r="AH52" s="1"/>
  <c r="AH53" s="1"/>
  <c r="AH54" s="1"/>
  <c r="AH55" s="1"/>
  <c r="AH56" s="1"/>
  <c r="AH57" s="1"/>
  <c r="AH58" s="1"/>
  <c r="AH59" s="1"/>
  <c r="AH60" s="1"/>
  <c r="AH61" s="1"/>
  <c r="AH62" s="1"/>
  <c r="AH63" s="1"/>
  <c r="AH64" s="1"/>
  <c r="AH65" s="1"/>
  <c r="AH66" s="1"/>
  <c r="AH67" s="1"/>
  <c r="AH68" s="1"/>
  <c r="AH69" s="1"/>
  <c r="AH70" s="1"/>
  <c r="AH71" s="1"/>
  <c r="AH72" s="1"/>
  <c r="AH73" s="1"/>
  <c r="AH74" s="1"/>
  <c r="AH75" s="1"/>
  <c r="AH76" s="1"/>
  <c r="AH77" s="1"/>
  <c r="AH78" s="1"/>
  <c r="AH79" s="1"/>
  <c r="AH80" s="1"/>
  <c r="AH81" s="1"/>
  <c r="AH82" s="1"/>
  <c r="AH83" s="1"/>
  <c r="AH84" s="1"/>
  <c r="AH85" s="1"/>
  <c r="AH86" s="1"/>
  <c r="AH87" s="1"/>
  <c r="AH88" s="1"/>
  <c r="AH89" s="1"/>
  <c r="AH90" s="1"/>
  <c r="AH91" s="1"/>
  <c r="AH92" s="1"/>
  <c r="AH93" s="1"/>
  <c r="AH94" s="1"/>
  <c r="AH95" s="1"/>
  <c r="AH96" s="1"/>
  <c r="AH97" s="1"/>
  <c r="AH98" s="1"/>
  <c r="AH99" s="1"/>
  <c r="AH100" s="1"/>
  <c r="AW100"/>
  <c r="D27" i="58"/>
  <c r="D76"/>
  <c r="D25" i="59"/>
  <c r="L64" i="30"/>
  <c r="I55" i="15"/>
  <c r="D48" i="58"/>
  <c r="L55" i="30"/>
  <c r="I34" i="15"/>
  <c r="O25"/>
  <c r="U71"/>
  <c r="D48" i="28"/>
  <c r="D36" i="59"/>
  <c r="IK20" i="43"/>
  <c r="IK21"/>
  <c r="AX65" i="59"/>
  <c r="AX61"/>
  <c r="AX57"/>
  <c r="AX53"/>
  <c r="AX49"/>
  <c r="AX45"/>
  <c r="AX41"/>
  <c r="AX37"/>
  <c r="AX33"/>
  <c r="AX29"/>
  <c r="AX25"/>
  <c r="AX21"/>
  <c r="AX64"/>
  <c r="AX60"/>
  <c r="AX56"/>
  <c r="AX52"/>
  <c r="AX48"/>
  <c r="AX44"/>
  <c r="AX40"/>
  <c r="AX36"/>
  <c r="AX32"/>
  <c r="AX28"/>
  <c r="AX24"/>
  <c r="AX55"/>
  <c r="AX51"/>
  <c r="AX47"/>
  <c r="AX43"/>
  <c r="AX39"/>
  <c r="AX35"/>
  <c r="AX31"/>
  <c r="AX27"/>
  <c r="AX23"/>
  <c r="AX62"/>
  <c r="AX58"/>
  <c r="AX54"/>
  <c r="AX50"/>
  <c r="AX46"/>
  <c r="AX42"/>
  <c r="AX38"/>
  <c r="AX34"/>
  <c r="AX30"/>
  <c r="AX26"/>
  <c r="AX22"/>
  <c r="AX63"/>
  <c r="AX59"/>
  <c r="B78"/>
  <c r="C78" s="1"/>
  <c r="B70"/>
  <c r="C70" s="1"/>
  <c r="B66"/>
  <c r="C66" s="1"/>
  <c r="B58"/>
  <c r="C58" s="1"/>
  <c r="B50"/>
  <c r="C50" s="1"/>
  <c r="B42"/>
  <c r="C42" s="1"/>
  <c r="B34"/>
  <c r="C34" s="1"/>
  <c r="B26"/>
  <c r="C26" s="1"/>
  <c r="B77"/>
  <c r="C77" s="1"/>
  <c r="B69"/>
  <c r="C69" s="1"/>
  <c r="B65"/>
  <c r="C65" s="1"/>
  <c r="B57"/>
  <c r="C57" s="1"/>
  <c r="B49"/>
  <c r="C49" s="1"/>
  <c r="B41"/>
  <c r="C41" s="1"/>
  <c r="B33"/>
  <c r="C33" s="1"/>
  <c r="B25"/>
  <c r="C25" s="1"/>
  <c r="B21"/>
  <c r="C21" s="1"/>
  <c r="B80"/>
  <c r="C80" s="1"/>
  <c r="B72"/>
  <c r="C72" s="1"/>
  <c r="B64"/>
  <c r="C64" s="1"/>
  <c r="B52"/>
  <c r="C52" s="1"/>
  <c r="B44"/>
  <c r="C44" s="1"/>
  <c r="B36"/>
  <c r="C36" s="1"/>
  <c r="B28"/>
  <c r="C28" s="1"/>
  <c r="B79"/>
  <c r="C79" s="1"/>
  <c r="B71"/>
  <c r="C71" s="1"/>
  <c r="B63"/>
  <c r="C63" s="1"/>
  <c r="B55"/>
  <c r="C55" s="1"/>
  <c r="B47"/>
  <c r="C47" s="1"/>
  <c r="B39"/>
  <c r="C39" s="1"/>
  <c r="B31"/>
  <c r="C31" s="1"/>
  <c r="B23"/>
  <c r="C23" s="1"/>
  <c r="B74"/>
  <c r="C74" s="1"/>
  <c r="B62"/>
  <c r="C62" s="1"/>
  <c r="B54"/>
  <c r="C54" s="1"/>
  <c r="B46"/>
  <c r="C46" s="1"/>
  <c r="B38"/>
  <c r="C38" s="1"/>
  <c r="B30"/>
  <c r="C30" s="1"/>
  <c r="B22"/>
  <c r="C22" s="1"/>
  <c r="B73"/>
  <c r="C73" s="1"/>
  <c r="B61"/>
  <c r="C61" s="1"/>
  <c r="B53"/>
  <c r="C53" s="1"/>
  <c r="B45"/>
  <c r="C45" s="1"/>
  <c r="B37"/>
  <c r="C37" s="1"/>
  <c r="B29"/>
  <c r="C29" s="1"/>
  <c r="B76"/>
  <c r="C76" s="1"/>
  <c r="B68"/>
  <c r="C68" s="1"/>
  <c r="B60"/>
  <c r="C60" s="1"/>
  <c r="B56"/>
  <c r="C56" s="1"/>
  <c r="B48"/>
  <c r="C48" s="1"/>
  <c r="B40"/>
  <c r="C40" s="1"/>
  <c r="B32"/>
  <c r="C32" s="1"/>
  <c r="B24"/>
  <c r="C24" s="1"/>
  <c r="B75"/>
  <c r="C75" s="1"/>
  <c r="B67"/>
  <c r="C67" s="1"/>
  <c r="B59"/>
  <c r="C59" s="1"/>
  <c r="B51"/>
  <c r="C51" s="1"/>
  <c r="B43"/>
  <c r="C43" s="1"/>
  <c r="B35"/>
  <c r="C35" s="1"/>
  <c r="B27"/>
  <c r="C27" s="1"/>
  <c r="B32" i="30"/>
  <c r="B31"/>
  <c r="B25"/>
  <c r="B33"/>
  <c r="C28"/>
  <c r="B60"/>
  <c r="B77" i="58"/>
  <c r="C77" s="1"/>
  <c r="AX25"/>
  <c r="B26"/>
  <c r="C26" s="1"/>
  <c r="C23" i="30"/>
  <c r="B70" i="28"/>
  <c r="C70" s="1"/>
  <c r="AX45"/>
  <c r="AX49" i="58"/>
  <c r="AW48" i="61"/>
  <c r="AX48" i="28"/>
  <c r="B61"/>
  <c r="C61" s="1"/>
  <c r="AX60"/>
  <c r="AX55"/>
  <c r="B56"/>
  <c r="C56" s="1"/>
  <c r="AW63" i="61"/>
  <c r="B64" i="58"/>
  <c r="C64" s="1"/>
  <c r="AX63"/>
  <c r="B34" i="30"/>
  <c r="AX36" i="58"/>
  <c r="B35" i="28"/>
  <c r="C35" s="1"/>
  <c r="AX34"/>
  <c r="AX65"/>
  <c r="AX65" i="58"/>
  <c r="AW53" i="61"/>
  <c r="B54" i="58"/>
  <c r="C54" s="1"/>
  <c r="AW33" i="61"/>
  <c r="AX33" i="28"/>
  <c r="AX21" i="58"/>
  <c r="AX39"/>
  <c r="AW39" i="61"/>
  <c r="C37" i="30"/>
  <c r="AX27" i="28"/>
  <c r="B44" i="60"/>
  <c r="C44" s="1"/>
  <c r="AX43"/>
  <c r="AX35"/>
  <c r="AW42" i="63"/>
  <c r="AW40"/>
  <c r="B70" i="60"/>
  <c r="C70" s="1"/>
  <c r="B29"/>
  <c r="C29" s="1"/>
  <c r="B48"/>
  <c r="C48" s="1"/>
  <c r="AW39" i="63"/>
  <c r="B39" i="60"/>
  <c r="C39" s="1"/>
  <c r="AW36" i="63"/>
  <c r="AW49"/>
  <c r="AX37" i="60"/>
  <c r="B21"/>
  <c r="C21" s="1"/>
  <c r="B60"/>
  <c r="C60" s="1"/>
  <c r="AX59"/>
  <c r="B49"/>
  <c r="C49" s="1"/>
  <c r="B51" i="58"/>
  <c r="C51" s="1"/>
  <c r="C48" i="30"/>
  <c r="AW64" i="61"/>
  <c r="C62" i="30"/>
  <c r="AX64" i="58"/>
  <c r="AX29" i="28"/>
  <c r="AW29" i="61"/>
  <c r="B27" i="30"/>
  <c r="AX46" i="58"/>
  <c r="B47"/>
  <c r="C47" s="1"/>
  <c r="AX35" i="28"/>
  <c r="B41"/>
  <c r="C41" s="1"/>
  <c r="AX40"/>
  <c r="AW40" i="61"/>
  <c r="C38" i="30"/>
  <c r="B24" i="28"/>
  <c r="C24" s="1"/>
  <c r="AW30" i="61"/>
  <c r="B75" i="58"/>
  <c r="C75" s="1"/>
  <c r="B41" i="30"/>
  <c r="AW62" i="61"/>
  <c r="AX47" i="28"/>
  <c r="AX44" i="58"/>
  <c r="B45"/>
  <c r="C45" s="1"/>
  <c r="B76"/>
  <c r="C76" s="1"/>
  <c r="B25" i="28"/>
  <c r="C25" s="1"/>
  <c r="AX24"/>
  <c r="AW57" i="61"/>
  <c r="AX57" i="28"/>
  <c r="B58"/>
  <c r="C58" s="1"/>
  <c r="B39"/>
  <c r="C39" s="1"/>
  <c r="B27"/>
  <c r="C27" s="1"/>
  <c r="B73"/>
  <c r="C73" s="1"/>
  <c r="B73" i="58"/>
  <c r="C73" s="1"/>
  <c r="B68"/>
  <c r="C68" s="1"/>
  <c r="B80"/>
  <c r="C80" s="1"/>
  <c r="B59"/>
  <c r="C59" s="1"/>
  <c r="C35" i="30"/>
  <c r="B29"/>
  <c r="AX31" i="28"/>
  <c r="AX31" i="58"/>
  <c r="B52"/>
  <c r="C52" s="1"/>
  <c r="B29" i="28"/>
  <c r="C29" s="1"/>
  <c r="C26" i="30"/>
  <c r="AX54" i="58"/>
  <c r="B40" i="30"/>
  <c r="C30"/>
  <c r="B33" i="58"/>
  <c r="C33" s="1"/>
  <c r="AX32"/>
  <c r="C22" i="30"/>
  <c r="AX57" i="58"/>
  <c r="AW38" i="61"/>
  <c r="C36" i="30"/>
  <c r="AX38" i="58"/>
  <c r="AX26"/>
  <c r="C24" i="30"/>
  <c r="B39"/>
  <c r="AX56" i="28"/>
  <c r="AX61"/>
  <c r="B62" i="58"/>
  <c r="C62" s="1"/>
  <c r="B59" i="28"/>
  <c r="C59" s="1"/>
  <c r="AX37"/>
  <c r="AX37" i="58"/>
  <c r="AW31" i="61"/>
  <c r="AX51" i="28"/>
  <c r="AW51" i="61"/>
  <c r="B29" i="58"/>
  <c r="C29" s="1"/>
  <c r="AW54" i="61"/>
  <c r="AX42" i="28"/>
  <c r="B43" i="58"/>
  <c r="C43" s="1"/>
  <c r="AX42"/>
  <c r="AW42" i="61"/>
  <c r="F78" i="38"/>
  <c r="F80"/>
  <c r="B36" i="15"/>
  <c r="T36"/>
  <c r="AD185" i="4" s="1"/>
  <c r="N37" i="15"/>
  <c r="AC186" i="4" s="1"/>
  <c r="B37" i="15"/>
  <c r="B42"/>
  <c r="T30"/>
  <c r="AD179" i="4" s="1"/>
  <c r="T31" i="15"/>
  <c r="AD180" i="4" s="1"/>
  <c r="B31" i="15"/>
  <c r="H84"/>
  <c r="T25"/>
  <c r="AD174" i="4" s="1"/>
  <c r="N23" i="15"/>
  <c r="AC172" i="4" s="1"/>
  <c r="T21" i="15"/>
  <c r="AD170" i="4" s="1"/>
  <c r="N19" i="15"/>
  <c r="AC168" i="4" s="1"/>
  <c r="H24" i="15"/>
  <c r="H62"/>
  <c r="T82"/>
  <c r="T32"/>
  <c r="AD181" i="4" s="1"/>
  <c r="T33" i="15"/>
  <c r="AD182" i="4" s="1"/>
  <c r="H33" i="15"/>
  <c r="N47"/>
  <c r="AC196" i="4" s="1"/>
  <c r="H47" i="15"/>
  <c r="B50"/>
  <c r="B86"/>
  <c r="B34"/>
  <c r="N86"/>
  <c r="H82"/>
  <c r="B63"/>
  <c r="N66"/>
  <c r="AC215" i="4" s="1"/>
  <c r="T79" i="15"/>
  <c r="T70"/>
  <c r="N75"/>
  <c r="B25"/>
  <c r="N82"/>
  <c r="H46"/>
  <c r="B56"/>
  <c r="N31"/>
  <c r="AC180" i="4" s="1"/>
  <c r="H31" i="15"/>
  <c r="H25"/>
  <c r="T81"/>
  <c r="T89"/>
  <c r="T84"/>
  <c r="T54"/>
  <c r="AD203" i="4" s="1"/>
  <c r="B55" i="15"/>
  <c r="T61"/>
  <c r="AD210" i="4" s="1"/>
  <c r="H61" i="15"/>
  <c r="B40"/>
  <c r="H23"/>
  <c r="H18"/>
  <c r="B72"/>
  <c r="B46"/>
  <c r="B66"/>
  <c r="H83"/>
  <c r="T63"/>
  <c r="AD212" i="4" s="1"/>
  <c r="N64" i="15"/>
  <c r="AC213" i="4" s="1"/>
  <c r="B84" i="15"/>
  <c r="T67"/>
  <c r="AD216" i="4" s="1"/>
  <c r="H21" i="15"/>
  <c r="B52"/>
  <c r="B32"/>
  <c r="N55"/>
  <c r="AC204" i="4" s="1"/>
  <c r="H96" i="15"/>
  <c r="B71"/>
  <c r="H29"/>
  <c r="T65"/>
  <c r="AD214" i="4" s="1"/>
  <c r="T85" i="15"/>
  <c r="H81"/>
  <c r="N95"/>
  <c r="N74"/>
  <c r="T80"/>
  <c r="B19"/>
  <c r="H65"/>
  <c r="N50"/>
  <c r="AC199" i="4" s="1"/>
  <c r="H50" i="15"/>
  <c r="N52"/>
  <c r="AC201" i="4" s="1"/>
  <c r="H52" i="15"/>
  <c r="N65"/>
  <c r="AC214" i="4" s="1"/>
  <c r="N97" i="15"/>
  <c r="B82"/>
  <c r="T90"/>
  <c r="T41"/>
  <c r="AD190" i="4" s="1"/>
  <c r="H41" i="15"/>
  <c r="N70"/>
  <c r="H22"/>
  <c r="H92"/>
  <c r="N91"/>
  <c r="B97"/>
  <c r="N81"/>
  <c r="N49"/>
  <c r="AC198" i="4" s="1"/>
  <c r="B49" i="15"/>
  <c r="B73"/>
  <c r="T26"/>
  <c r="AD175" i="4" s="1"/>
  <c r="T24" i="15"/>
  <c r="AD173" i="4" s="1"/>
  <c r="T22" i="15"/>
  <c r="AD171" i="4" s="1"/>
  <c r="T20" i="15"/>
  <c r="AD169" i="4" s="1"/>
  <c r="B24" i="15"/>
  <c r="H19"/>
  <c r="T83"/>
  <c r="T93"/>
  <c r="N83"/>
  <c r="T38"/>
  <c r="AD187" i="4" s="1"/>
  <c r="T39" i="15"/>
  <c r="AD188" i="4" s="1"/>
  <c r="B39" i="15"/>
  <c r="T40"/>
  <c r="AD189" i="4" s="1"/>
  <c r="N41" i="15"/>
  <c r="AC190" i="4" s="1"/>
  <c r="B41" i="15"/>
  <c r="H75"/>
  <c r="H79"/>
  <c r="B76"/>
  <c r="B23"/>
  <c r="N33"/>
  <c r="AC182" i="4" s="1"/>
  <c r="B33" i="15"/>
  <c r="N71"/>
  <c r="T48"/>
  <c r="AD197" i="4" s="1"/>
  <c r="T49" i="15"/>
  <c r="AD198" i="4" s="1"/>
  <c r="H49" i="15"/>
  <c r="T46"/>
  <c r="AD195" i="4" s="1"/>
  <c r="T47" i="15"/>
  <c r="AD196" i="4" s="1"/>
  <c r="B47" i="15"/>
  <c r="N77"/>
  <c r="N60"/>
  <c r="AC209" i="4" s="1"/>
  <c r="H60" i="15"/>
  <c r="T23"/>
  <c r="AD172" i="4" s="1"/>
  <c r="T19" i="15"/>
  <c r="AD168" i="4" s="1"/>
  <c r="B64" i="15"/>
  <c r="H87"/>
  <c r="B92"/>
  <c r="N62"/>
  <c r="AC211" i="4" s="1"/>
  <c r="B28" i="15"/>
  <c r="T43"/>
  <c r="AD192" i="4" s="1"/>
  <c r="B43" i="15"/>
  <c r="B58"/>
  <c r="N85"/>
  <c r="H78"/>
  <c r="N36"/>
  <c r="AC185" i="4" s="1"/>
  <c r="H36" i="15"/>
  <c r="B21"/>
  <c r="T55"/>
  <c r="AD204" i="4" s="1"/>
  <c r="H55" i="15"/>
  <c r="T74"/>
  <c r="H70"/>
  <c r="T56"/>
  <c r="AD205" i="4" s="1"/>
  <c r="N57" i="15"/>
  <c r="AC206" i="4" s="1"/>
  <c r="B57" i="15"/>
  <c r="N27"/>
  <c r="AC176" i="4" s="1"/>
  <c r="H27" i="15"/>
  <c r="T66"/>
  <c r="AD215" i="4" s="1"/>
  <c r="B68" i="15"/>
  <c r="T68"/>
  <c r="T42"/>
  <c r="AD191" i="4" s="1"/>
  <c r="N43" i="15"/>
  <c r="AC192" i="4" s="1"/>
  <c r="H43" i="15"/>
  <c r="T78"/>
  <c r="B83"/>
  <c r="N18"/>
  <c r="N44"/>
  <c r="AC193" i="4" s="1"/>
  <c r="H44" i="15"/>
  <c r="T62"/>
  <c r="AD211" i="4" s="1"/>
  <c r="N56" i="15"/>
  <c r="AC205" i="4" s="1"/>
  <c r="N80" i="15"/>
  <c r="T44"/>
  <c r="AD193" i="4" s="1"/>
  <c r="T45" i="15"/>
  <c r="AD194" i="4" s="1"/>
  <c r="H45" i="15"/>
  <c r="B88"/>
  <c r="T71"/>
  <c r="B96"/>
  <c r="T92"/>
  <c r="H71"/>
  <c r="T88"/>
  <c r="B60"/>
  <c r="N84"/>
  <c r="B77"/>
  <c r="N26"/>
  <c r="AC175" i="4" s="1"/>
  <c r="N24" i="15"/>
  <c r="AC173" i="4" s="1"/>
  <c r="N22" i="15"/>
  <c r="AC171" i="4" s="1"/>
  <c r="N20" i="15"/>
  <c r="AC169" i="4" s="1"/>
  <c r="B26" i="15"/>
  <c r="H76"/>
  <c r="N59"/>
  <c r="AC208" i="4" s="1"/>
  <c r="B59" i="15"/>
  <c r="H66"/>
  <c r="T50"/>
  <c r="AD199" i="4" s="1"/>
  <c r="T51" i="15"/>
  <c r="AD200" i="4" s="1"/>
  <c r="B51" i="15"/>
  <c r="B89"/>
  <c r="N53"/>
  <c r="AC202" i="4" s="1"/>
  <c r="B53" i="15"/>
  <c r="N48"/>
  <c r="AC197" i="4" s="1"/>
  <c r="H48" i="15"/>
  <c r="N51"/>
  <c r="AC200" i="4" s="1"/>
  <c r="H51" i="15"/>
  <c r="T60"/>
  <c r="AD209" i="4" s="1"/>
  <c r="N61" i="15"/>
  <c r="AC210" i="4" s="1"/>
  <c r="B61" i="15"/>
  <c r="T35"/>
  <c r="AD184" i="4" s="1"/>
  <c r="B35" i="15"/>
  <c r="N25"/>
  <c r="AC174" i="4" s="1"/>
  <c r="N21" i="15"/>
  <c r="AC170" i="4" s="1"/>
  <c r="H26" i="15"/>
  <c r="H72"/>
  <c r="H69"/>
  <c r="T37"/>
  <c r="AD186" i="4" s="1"/>
  <c r="H37" i="15"/>
  <c r="T91"/>
  <c r="T73"/>
  <c r="B93"/>
  <c r="B95"/>
  <c r="N30"/>
  <c r="AC179" i="4" s="1"/>
  <c r="H30" i="15"/>
  <c r="N92"/>
  <c r="N88"/>
  <c r="N58"/>
  <c r="AC207" i="4" s="1"/>
  <c r="H58" i="15"/>
  <c r="T58"/>
  <c r="AD207" i="4" s="1"/>
  <c r="T59" i="15"/>
  <c r="AD208" i="4" s="1"/>
  <c r="H59" i="15"/>
  <c r="H32"/>
  <c r="N89"/>
  <c r="N54"/>
  <c r="AC203" i="4" s="1"/>
  <c r="H54" i="15"/>
  <c r="B81"/>
  <c r="T76"/>
  <c r="T52"/>
  <c r="AD201" i="4" s="1"/>
  <c r="H53" i="15"/>
  <c r="T27"/>
  <c r="AD176" i="4" s="1"/>
  <c r="B27" i="15"/>
  <c r="T64"/>
  <c r="AD213" i="4" s="1"/>
  <c r="T69" i="15"/>
  <c r="N76"/>
  <c r="B62"/>
  <c r="N40"/>
  <c r="AC189" i="4" s="1"/>
  <c r="H40" i="15"/>
  <c r="H95"/>
  <c r="N46"/>
  <c r="AC195" i="4" s="1"/>
  <c r="H57" i="15"/>
  <c r="N63"/>
  <c r="AC212" i="4" s="1"/>
  <c r="B22" i="15"/>
  <c r="B91"/>
  <c r="H85"/>
  <c r="N28"/>
  <c r="AC177" i="4" s="1"/>
  <c r="T28" i="15"/>
  <c r="AD177" i="4" s="1"/>
  <c r="H28" i="15"/>
  <c r="T75"/>
  <c r="H80"/>
  <c r="B80"/>
  <c r="B75"/>
  <c r="B18"/>
  <c r="H20"/>
  <c r="B87"/>
  <c r="B70"/>
  <c r="T53"/>
  <c r="AD202" i="4" s="1"/>
  <c r="T18" i="15"/>
  <c r="H93"/>
  <c r="B44"/>
  <c r="B69"/>
  <c r="T94"/>
  <c r="N42"/>
  <c r="AC191" i="4" s="1"/>
  <c r="H42" i="15"/>
  <c r="N45"/>
  <c r="AC194" i="4" s="1"/>
  <c r="B45" i="15"/>
  <c r="H94"/>
  <c r="H56"/>
  <c r="B30"/>
  <c r="B67"/>
  <c r="T34"/>
  <c r="AD183" i="4" s="1"/>
  <c r="N35" i="15"/>
  <c r="AC184" i="4" s="1"/>
  <c r="H35" i="15"/>
  <c r="N67"/>
  <c r="AC216" i="4" s="1"/>
  <c r="B74" i="15"/>
  <c r="B38"/>
  <c r="T57"/>
  <c r="AD206" i="4" s="1"/>
  <c r="B85" i="15"/>
  <c r="H63"/>
  <c r="N69"/>
  <c r="T87"/>
  <c r="N87"/>
  <c r="B78"/>
  <c r="N93"/>
  <c r="B20"/>
  <c r="N96"/>
  <c r="H86"/>
  <c r="B94"/>
  <c r="H90"/>
  <c r="N34"/>
  <c r="AC183" i="4" s="1"/>
  <c r="H34" i="15"/>
  <c r="B54"/>
  <c r="N73"/>
  <c r="H91"/>
  <c r="H64"/>
  <c r="B90"/>
  <c r="N38"/>
  <c r="AC187" i="4" s="1"/>
  <c r="H38" i="15"/>
  <c r="N39"/>
  <c r="AC188" i="4" s="1"/>
  <c r="H39" i="15"/>
  <c r="H73"/>
  <c r="H97"/>
  <c r="N79"/>
  <c r="T95"/>
  <c r="H88"/>
  <c r="H68"/>
  <c r="T96"/>
  <c r="N68"/>
  <c r="H77"/>
  <c r="N32"/>
  <c r="AC181" i="4" s="1"/>
  <c r="N94" i="15"/>
  <c r="N78"/>
  <c r="B79"/>
  <c r="T86"/>
  <c r="H89"/>
  <c r="N72"/>
  <c r="T77"/>
  <c r="T97"/>
  <c r="N90"/>
  <c r="H74"/>
  <c r="H67"/>
  <c r="T72"/>
  <c r="N29"/>
  <c r="AC178" i="4" s="1"/>
  <c r="T29" i="15"/>
  <c r="AD178" i="4" s="1"/>
  <c r="B29" i="15"/>
  <c r="B48"/>
  <c r="B65"/>
  <c r="F84" i="38"/>
  <c r="C32" i="30"/>
  <c r="C31"/>
  <c r="C25"/>
  <c r="C33"/>
  <c r="B28"/>
  <c r="B57"/>
  <c r="B77" i="28"/>
  <c r="C77" s="1"/>
  <c r="B23" i="30"/>
  <c r="B46" i="28"/>
  <c r="C46" s="1"/>
  <c r="AW45" i="61"/>
  <c r="B67" i="28"/>
  <c r="C67" s="1"/>
  <c r="B50" i="58"/>
  <c r="C50" s="1"/>
  <c r="AW49" i="61"/>
  <c r="B49" i="28"/>
  <c r="C49" s="1"/>
  <c r="B61" i="58"/>
  <c r="C61" s="1"/>
  <c r="AX60"/>
  <c r="B21" i="28"/>
  <c r="C21" s="1"/>
  <c r="C34" i="30"/>
  <c r="B37" i="58"/>
  <c r="C37" s="1"/>
  <c r="B66" i="28"/>
  <c r="C66" s="1"/>
  <c r="B66" i="58"/>
  <c r="C66" s="1"/>
  <c r="B51" i="30"/>
  <c r="AX53" i="58"/>
  <c r="B34" i="28"/>
  <c r="C34" s="1"/>
  <c r="AX21"/>
  <c r="B22"/>
  <c r="C22" s="1"/>
  <c r="B22" i="58"/>
  <c r="C22" s="1"/>
  <c r="B40"/>
  <c r="C40" s="1"/>
  <c r="B37" i="30"/>
  <c r="B28" i="28"/>
  <c r="C28" s="1"/>
  <c r="B36" i="60"/>
  <c r="C36" s="1"/>
  <c r="AW60" i="63"/>
  <c r="AW44"/>
  <c r="B23" i="60"/>
  <c r="C23" s="1"/>
  <c r="AX22"/>
  <c r="AX28"/>
  <c r="AX65"/>
  <c r="B66"/>
  <c r="C66" s="1"/>
  <c r="AX47"/>
  <c r="AW62" i="63"/>
  <c r="AX23" i="60"/>
  <c r="B24"/>
  <c r="C24" s="1"/>
  <c r="AX38"/>
  <c r="AW34" i="63"/>
  <c r="AW57"/>
  <c r="B38" i="60"/>
  <c r="C38" s="1"/>
  <c r="AW25" i="63"/>
  <c r="B65" i="60"/>
  <c r="C65" s="1"/>
  <c r="AX64"/>
  <c r="AW27" i="63"/>
  <c r="AW52"/>
  <c r="B73" i="60"/>
  <c r="C73" s="1"/>
  <c r="AX48"/>
  <c r="AX50" i="58"/>
  <c r="B65"/>
  <c r="C65" s="1"/>
  <c r="B30" i="28"/>
  <c r="C30" s="1"/>
  <c r="C27" i="30"/>
  <c r="AW46" i="61"/>
  <c r="B36" i="28"/>
  <c r="C36" s="1"/>
  <c r="B38" i="30"/>
  <c r="AW23" i="61"/>
  <c r="AX23" i="28"/>
  <c r="B75"/>
  <c r="C75" s="1"/>
  <c r="B44" i="58"/>
  <c r="C44" s="1"/>
  <c r="AX43"/>
  <c r="AW43" i="61"/>
  <c r="C41" i="30"/>
  <c r="B23" i="28"/>
  <c r="C23" s="1"/>
  <c r="AX22"/>
  <c r="B48"/>
  <c r="C48" s="1"/>
  <c r="AW44" i="61"/>
  <c r="B76" i="28"/>
  <c r="C76" s="1"/>
  <c r="AW32" i="61"/>
  <c r="AX24" i="58"/>
  <c r="B25"/>
  <c r="C25" s="1"/>
  <c r="AX38" i="28"/>
  <c r="AX26"/>
  <c r="AW41" i="61"/>
  <c r="AX41" i="28"/>
  <c r="B42"/>
  <c r="C42" s="1"/>
  <c r="B42" i="58"/>
  <c r="C42" s="1"/>
  <c r="AX41"/>
  <c r="B80" i="28"/>
  <c r="C80" s="1"/>
  <c r="AW61" i="61"/>
  <c r="AX58" i="58"/>
  <c r="AW58" i="61"/>
  <c r="B56" i="30"/>
  <c r="B35"/>
  <c r="C29"/>
  <c r="B32" i="28"/>
  <c r="C32" s="1"/>
  <c r="B32" i="58"/>
  <c r="C32" s="1"/>
  <c r="AX51"/>
  <c r="C49" i="30"/>
  <c r="AX28" i="28"/>
  <c r="AW28" i="61"/>
  <c r="B26" i="30"/>
  <c r="B69" i="28"/>
  <c r="C69" s="1"/>
  <c r="B55"/>
  <c r="C55" s="1"/>
  <c r="AX54"/>
  <c r="B55" i="58"/>
  <c r="C55" s="1"/>
  <c r="C40" i="30"/>
  <c r="B30"/>
  <c r="AX32" i="28"/>
  <c r="B33"/>
  <c r="C33" s="1"/>
  <c r="AW24" i="61"/>
  <c r="B22" i="30"/>
  <c r="B58" i="58"/>
  <c r="C58" s="1"/>
  <c r="B36" i="30"/>
  <c r="B39" i="58"/>
  <c r="C39" s="1"/>
  <c r="B27"/>
  <c r="C27" s="1"/>
  <c r="AW26" i="61"/>
  <c r="B24" i="30"/>
  <c r="C39"/>
  <c r="B68" i="28"/>
  <c r="C68" s="1"/>
  <c r="AW56" i="61"/>
  <c r="B57" i="28"/>
  <c r="C57" s="1"/>
  <c r="B57" i="58"/>
  <c r="C57" s="1"/>
  <c r="AX56"/>
  <c r="B79"/>
  <c r="C79" s="1"/>
  <c r="B79" i="28"/>
  <c r="C79" s="1"/>
  <c r="B62"/>
  <c r="C62" s="1"/>
  <c r="AX61" i="58"/>
  <c r="AX58" i="28"/>
  <c r="AW37" i="61"/>
  <c r="B38" i="28"/>
  <c r="C38" s="1"/>
  <c r="B38" i="58"/>
  <c r="C38" s="1"/>
  <c r="B52" i="28"/>
  <c r="C52" s="1"/>
  <c r="AX28" i="58"/>
  <c r="B69"/>
  <c r="C69" s="1"/>
  <c r="B43" i="28"/>
  <c r="C43" s="1"/>
  <c r="T16" i="72"/>
  <c r="O16"/>
  <c r="C16" i="15"/>
  <c r="G15" i="30"/>
  <c r="C15"/>
  <c r="F15"/>
  <c r="O16" i="15"/>
  <c r="U16" i="72"/>
  <c r="H15" i="30"/>
  <c r="I16" i="15"/>
  <c r="N16" i="72"/>
  <c r="E15" i="30"/>
  <c r="IU15" i="43"/>
  <c r="U16" i="15"/>
  <c r="B16" i="72"/>
  <c r="I15" i="30"/>
  <c r="J16" i="37"/>
  <c r="J15" i="30"/>
  <c r="D15"/>
  <c r="I16" i="72"/>
  <c r="H16"/>
  <c r="IV15" i="43"/>
  <c r="L15" i="30"/>
  <c r="H16" i="15"/>
  <c r="C16" i="72"/>
  <c r="N16" i="15"/>
  <c r="AH16"/>
  <c r="B16"/>
  <c r="T16"/>
  <c r="C17" i="67" l="1"/>
  <c r="P16"/>
  <c r="Q16"/>
  <c r="X77" i="30"/>
  <c r="W77"/>
  <c r="AH79"/>
  <c r="W78"/>
  <c r="X78"/>
  <c r="AJ79"/>
  <c r="AG81"/>
  <c r="AK79"/>
  <c r="F76" i="38"/>
  <c r="AB79" i="30"/>
  <c r="AE81"/>
  <c r="L50" i="67"/>
  <c r="K81" i="30"/>
  <c r="AM81"/>
  <c r="J81" i="61"/>
  <c r="E64" i="76"/>
  <c r="AE80" i="30"/>
  <c r="AM80"/>
  <c r="AI80"/>
  <c r="K80"/>
  <c r="AC80"/>
  <c r="D50" i="67"/>
  <c r="F50" s="1"/>
  <c r="AG80" i="30"/>
  <c r="AG79"/>
  <c r="AC79"/>
  <c r="E108" i="58"/>
  <c r="K108"/>
  <c r="K107" i="60"/>
  <c r="E107"/>
  <c r="E106" i="59"/>
  <c r="K106"/>
  <c r="K105"/>
  <c r="E105"/>
  <c r="E104"/>
  <c r="K104"/>
  <c r="E103"/>
  <c r="K103"/>
  <c r="E102"/>
  <c r="K102"/>
  <c r="E101" i="58"/>
  <c r="K101"/>
  <c r="E100"/>
  <c r="K100"/>
  <c r="K99" i="60"/>
  <c r="E99"/>
  <c r="E98"/>
  <c r="K98"/>
  <c r="E98" i="28"/>
  <c r="K98"/>
  <c r="K96" i="59"/>
  <c r="E96"/>
  <c r="E96" i="28"/>
  <c r="K96"/>
  <c r="E94" i="59"/>
  <c r="K94"/>
  <c r="E93" i="58"/>
  <c r="K93"/>
  <c r="K92" i="60"/>
  <c r="E92"/>
  <c r="E92" i="28"/>
  <c r="K92"/>
  <c r="K90" i="58"/>
  <c r="E90"/>
  <c r="K89" i="60"/>
  <c r="E89"/>
  <c r="K89" i="28"/>
  <c r="E89"/>
  <c r="K87" i="60"/>
  <c r="E87"/>
  <c r="E85" i="58"/>
  <c r="K85"/>
  <c r="E84" i="59"/>
  <c r="K84"/>
  <c r="E84" i="60"/>
  <c r="K84"/>
  <c r="K83" i="58"/>
  <c r="E83"/>
  <c r="K82" i="59"/>
  <c r="E82"/>
  <c r="K82" i="58"/>
  <c r="E82"/>
  <c r="E81"/>
  <c r="K81"/>
  <c r="E108" i="60"/>
  <c r="K108"/>
  <c r="E107" i="59"/>
  <c r="K107"/>
  <c r="E106" i="60"/>
  <c r="K106"/>
  <c r="K106" i="28"/>
  <c r="E106"/>
  <c r="K104" i="60"/>
  <c r="E104"/>
  <c r="K103"/>
  <c r="E103"/>
  <c r="K103" i="28"/>
  <c r="E103"/>
  <c r="E101" i="59"/>
  <c r="K101"/>
  <c r="K100" i="60"/>
  <c r="E100"/>
  <c r="E100" i="28"/>
  <c r="K100"/>
  <c r="E98" i="58"/>
  <c r="K98"/>
  <c r="E97" i="60"/>
  <c r="K97"/>
  <c r="K96"/>
  <c r="E96"/>
  <c r="K95"/>
  <c r="E95"/>
  <c r="K94"/>
  <c r="E94"/>
  <c r="E93" i="59"/>
  <c r="K93"/>
  <c r="K92" i="58"/>
  <c r="E92"/>
  <c r="E91" i="60"/>
  <c r="K91"/>
  <c r="E90" i="59"/>
  <c r="K90"/>
  <c r="E89" i="58"/>
  <c r="K89"/>
  <c r="E87" i="59"/>
  <c r="K87"/>
  <c r="E86" i="60"/>
  <c r="K86"/>
  <c r="K85" i="28"/>
  <c r="E85"/>
  <c r="E84"/>
  <c r="K84"/>
  <c r="K82"/>
  <c r="E82"/>
  <c r="E83"/>
  <c r="K83"/>
  <c r="E51" i="67"/>
  <c r="AE79" i="30"/>
  <c r="K79"/>
  <c r="AM79"/>
  <c r="AI79"/>
  <c r="K108" i="59"/>
  <c r="E108"/>
  <c r="E108" i="28"/>
  <c r="K108"/>
  <c r="E107"/>
  <c r="K107"/>
  <c r="E105" i="60"/>
  <c r="K105"/>
  <c r="E104" i="58"/>
  <c r="K104"/>
  <c r="E103"/>
  <c r="K103"/>
  <c r="K102" i="60"/>
  <c r="E102"/>
  <c r="K101"/>
  <c r="E101"/>
  <c r="E100" i="59"/>
  <c r="K100"/>
  <c r="E99"/>
  <c r="K99"/>
  <c r="E98"/>
  <c r="K98"/>
  <c r="K97" i="58"/>
  <c r="E97"/>
  <c r="E97" i="28"/>
  <c r="K97"/>
  <c r="E95" i="58"/>
  <c r="K95"/>
  <c r="E94"/>
  <c r="K94"/>
  <c r="K93" i="60"/>
  <c r="E93"/>
  <c r="E92" i="59"/>
  <c r="K92"/>
  <c r="E91"/>
  <c r="K91"/>
  <c r="E90" i="60"/>
  <c r="K90"/>
  <c r="E90" i="28"/>
  <c r="K90"/>
  <c r="E88" i="59"/>
  <c r="K88"/>
  <c r="K88" i="58"/>
  <c r="E88"/>
  <c r="E88" i="28"/>
  <c r="K88"/>
  <c r="E86" i="59"/>
  <c r="K86"/>
  <c r="E85"/>
  <c r="K85"/>
  <c r="E85" i="60"/>
  <c r="K85"/>
  <c r="E84" i="58"/>
  <c r="K84"/>
  <c r="E81" i="59"/>
  <c r="K81"/>
  <c r="K81" i="28"/>
  <c r="E81"/>
  <c r="E107" i="58"/>
  <c r="K107"/>
  <c r="K106"/>
  <c r="E106"/>
  <c r="E105"/>
  <c r="K105"/>
  <c r="E105" i="28"/>
  <c r="K105"/>
  <c r="E104"/>
  <c r="K104"/>
  <c r="E102" i="58"/>
  <c r="K102"/>
  <c r="E102" i="28"/>
  <c r="K102"/>
  <c r="E101"/>
  <c r="K101"/>
  <c r="E99" i="58"/>
  <c r="K99"/>
  <c r="E99" i="28"/>
  <c r="K99"/>
  <c r="E97" i="59"/>
  <c r="K97"/>
  <c r="E96" i="58"/>
  <c r="K96"/>
  <c r="K95" i="59"/>
  <c r="E95"/>
  <c r="K95" i="28"/>
  <c r="E95"/>
  <c r="E94"/>
  <c r="K94"/>
  <c r="K93"/>
  <c r="E93"/>
  <c r="E91" i="58"/>
  <c r="K91"/>
  <c r="K91" i="28"/>
  <c r="E91"/>
  <c r="K89" i="59"/>
  <c r="E89"/>
  <c r="E88" i="60"/>
  <c r="K88"/>
  <c r="E87" i="58"/>
  <c r="K87"/>
  <c r="K86"/>
  <c r="E86"/>
  <c r="E87" i="28"/>
  <c r="K87"/>
  <c r="E86"/>
  <c r="K86"/>
  <c r="E83" i="60"/>
  <c r="K83"/>
  <c r="E83" i="59"/>
  <c r="K83"/>
  <c r="K82" i="60"/>
  <c r="E82"/>
  <c r="K81"/>
  <c r="E81"/>
  <c r="D51" i="67"/>
  <c r="AC82" i="30"/>
  <c r="AG82"/>
  <c r="K82"/>
  <c r="AI82"/>
  <c r="AM82"/>
  <c r="AE82"/>
  <c r="L83"/>
  <c r="AK83" s="1"/>
  <c r="J83"/>
  <c r="Q73" i="81" s="1"/>
  <c r="AA84" i="30"/>
  <c r="H83"/>
  <c r="G85" i="37" s="1"/>
  <c r="I83" i="30"/>
  <c r="K108" i="61"/>
  <c r="O105" i="30" s="1"/>
  <c r="K107" i="61"/>
  <c r="O104" i="30" s="1"/>
  <c r="K106" i="61"/>
  <c r="O103" i="30" s="1"/>
  <c r="K105" i="61"/>
  <c r="O102" i="30" s="1"/>
  <c r="K104" i="61"/>
  <c r="O101" i="30" s="1"/>
  <c r="K103" i="61"/>
  <c r="O100" i="30" s="1"/>
  <c r="K102" i="61"/>
  <c r="O99" i="30" s="1"/>
  <c r="K101" i="61"/>
  <c r="O98" i="30" s="1"/>
  <c r="K100" i="61"/>
  <c r="O97" i="30" s="1"/>
  <c r="K99" i="61"/>
  <c r="O96" i="30" s="1"/>
  <c r="K98" i="61"/>
  <c r="O95" i="30" s="1"/>
  <c r="K97" i="61"/>
  <c r="O94" i="30" s="1"/>
  <c r="K96" i="61"/>
  <c r="O93" i="30" s="1"/>
  <c r="K95" i="61"/>
  <c r="O92" i="30" s="1"/>
  <c r="K94" i="61"/>
  <c r="O91" i="30" s="1"/>
  <c r="K93" i="61"/>
  <c r="O90" i="30" s="1"/>
  <c r="K92" i="61"/>
  <c r="O89" i="30" s="1"/>
  <c r="K91" i="61"/>
  <c r="O88" i="30" s="1"/>
  <c r="K90" i="61"/>
  <c r="O87" i="30" s="1"/>
  <c r="K89" i="61"/>
  <c r="O86" i="30" s="1"/>
  <c r="K88" i="61"/>
  <c r="O85" i="30" s="1"/>
  <c r="K87" i="61"/>
  <c r="O84" i="30" s="1"/>
  <c r="K86" i="61"/>
  <c r="O83" i="30" s="1"/>
  <c r="K85" i="61"/>
  <c r="O82" i="30" s="1"/>
  <c r="K84" i="61"/>
  <c r="O81" i="30" s="1"/>
  <c r="K83" i="61"/>
  <c r="O80" i="30" s="1"/>
  <c r="B95" i="61"/>
  <c r="B84"/>
  <c r="B100"/>
  <c r="B85"/>
  <c r="B101"/>
  <c r="B90"/>
  <c r="B106"/>
  <c r="B91"/>
  <c r="B107"/>
  <c r="B96"/>
  <c r="B81"/>
  <c r="C64" i="76" s="1"/>
  <c r="D64" s="1"/>
  <c r="B97" i="61"/>
  <c r="B86"/>
  <c r="B102"/>
  <c r="B87"/>
  <c r="B103"/>
  <c r="B92"/>
  <c r="B108"/>
  <c r="B93"/>
  <c r="B82"/>
  <c r="B98"/>
  <c r="B83"/>
  <c r="B99"/>
  <c r="B88"/>
  <c r="B104"/>
  <c r="B89"/>
  <c r="B105"/>
  <c r="B94"/>
  <c r="B91" i="63"/>
  <c r="B107"/>
  <c r="B96"/>
  <c r="B81"/>
  <c r="B97"/>
  <c r="B86"/>
  <c r="B106"/>
  <c r="B87"/>
  <c r="B103"/>
  <c r="B92"/>
  <c r="B108"/>
  <c r="B93"/>
  <c r="B82"/>
  <c r="B102"/>
  <c r="B83"/>
  <c r="B99"/>
  <c r="B88"/>
  <c r="B104"/>
  <c r="B89"/>
  <c r="B105"/>
  <c r="B94"/>
  <c r="B98"/>
  <c r="B95"/>
  <c r="B84"/>
  <c r="B100"/>
  <c r="B85"/>
  <c r="B101"/>
  <c r="B90"/>
  <c r="K108"/>
  <c r="K107"/>
  <c r="K106"/>
  <c r="K105"/>
  <c r="K104"/>
  <c r="K103"/>
  <c r="K102"/>
  <c r="K101"/>
  <c r="K100"/>
  <c r="K99"/>
  <c r="K98"/>
  <c r="K97"/>
  <c r="K96"/>
  <c r="K95"/>
  <c r="K94"/>
  <c r="K93"/>
  <c r="K92"/>
  <c r="K91"/>
  <c r="K90"/>
  <c r="K89"/>
  <c r="K88"/>
  <c r="K87"/>
  <c r="K86"/>
  <c r="K85"/>
  <c r="K84"/>
  <c r="K83"/>
  <c r="AB50" i="67"/>
  <c r="AI80" i="72"/>
  <c r="AT50" i="67" s="1"/>
  <c r="AR50"/>
  <c r="C52"/>
  <c r="E52" s="1"/>
  <c r="AT51"/>
  <c r="AK51"/>
  <c r="AL51"/>
  <c r="AG51"/>
  <c r="AG91" s="1"/>
  <c r="Z51"/>
  <c r="Z91" s="1"/>
  <c r="P51"/>
  <c r="AY51"/>
  <c r="AY91" s="1"/>
  <c r="AO51"/>
  <c r="AA51"/>
  <c r="AA91" s="1"/>
  <c r="Q51"/>
  <c r="AZ51"/>
  <c r="AZ91" s="1"/>
  <c r="AR51"/>
  <c r="L51"/>
  <c r="AD18" i="30"/>
  <c r="M12" i="66"/>
  <c r="H35" i="37"/>
  <c r="H79"/>
  <c r="H22"/>
  <c r="H37"/>
  <c r="H40"/>
  <c r="H33"/>
  <c r="H43"/>
  <c r="H77"/>
  <c r="H38"/>
  <c r="H23"/>
  <c r="H42"/>
  <c r="H47"/>
  <c r="G12" i="66"/>
  <c r="AH78" i="30"/>
  <c r="AJ78"/>
  <c r="AF78"/>
  <c r="AB78"/>
  <c r="F75" i="38"/>
  <c r="AD78" i="30"/>
  <c r="AK78"/>
  <c r="Q30" i="81"/>
  <c r="Q24"/>
  <c r="Q16"/>
  <c r="Q45"/>
  <c r="Q18"/>
  <c r="Q17"/>
  <c r="Q44"/>
  <c r="Q42"/>
  <c r="Q12"/>
  <c r="Q40"/>
  <c r="Q22"/>
  <c r="Q33"/>
  <c r="Q31"/>
  <c r="Q36"/>
  <c r="Q35"/>
  <c r="Q32"/>
  <c r="Q9"/>
  <c r="Q19"/>
  <c r="Q28"/>
  <c r="Q15"/>
  <c r="Q39"/>
  <c r="Q27"/>
  <c r="Q37"/>
  <c r="Q38"/>
  <c r="Q14"/>
  <c r="Q34"/>
  <c r="Q11"/>
  <c r="Q23"/>
  <c r="Q21"/>
  <c r="Q26"/>
  <c r="Q43"/>
  <c r="Q8"/>
  <c r="Q10"/>
  <c r="Q13"/>
  <c r="Q29"/>
  <c r="Q20"/>
  <c r="Q41"/>
  <c r="Q25"/>
  <c r="AD77" i="30"/>
  <c r="B79" i="63"/>
  <c r="D79" s="1"/>
  <c r="J79"/>
  <c r="AB76" i="30"/>
  <c r="AD19"/>
  <c r="AH20"/>
  <c r="AH73"/>
  <c r="AJ71"/>
  <c r="AF74"/>
  <c r="AJ74"/>
  <c r="AH74"/>
  <c r="AK74"/>
  <c r="Q60" i="81"/>
  <c r="G11" i="66"/>
  <c r="AF70" i="30"/>
  <c r="M11" i="66"/>
  <c r="L91" i="38"/>
  <c r="H83"/>
  <c r="AJ21" i="30"/>
  <c r="AF21"/>
  <c r="AK21"/>
  <c r="AF68"/>
  <c r="AH68"/>
  <c r="AD76"/>
  <c r="AH76"/>
  <c r="AJ75"/>
  <c r="AH75"/>
  <c r="AJ76"/>
  <c r="AJ73"/>
  <c r="H93" i="38"/>
  <c r="AF75" i="30"/>
  <c r="F15" i="38"/>
  <c r="AF76" i="30"/>
  <c r="H88" i="38"/>
  <c r="AH71" i="30"/>
  <c r="AJ18"/>
  <c r="AF72"/>
  <c r="AK73"/>
  <c r="AF73"/>
  <c r="AJ70"/>
  <c r="F89" i="38"/>
  <c r="AF19" i="30"/>
  <c r="F73" i="38"/>
  <c r="F16"/>
  <c r="AH70" i="30"/>
  <c r="F72" i="38"/>
  <c r="AH19" i="30"/>
  <c r="AK19"/>
  <c r="F92" i="38"/>
  <c r="AJ20" i="30"/>
  <c r="F91" i="38"/>
  <c r="AK20" i="30"/>
  <c r="F18" i="38"/>
  <c r="AK72" i="30"/>
  <c r="AJ72"/>
  <c r="AD21"/>
  <c r="AJ77"/>
  <c r="H82" i="38"/>
  <c r="AK76" i="30"/>
  <c r="M10" i="66"/>
  <c r="Q56" i="81"/>
  <c r="G10" i="66"/>
  <c r="L32" i="81"/>
  <c r="K82"/>
  <c r="F81" i="38"/>
  <c r="AB20" i="30"/>
  <c r="L77" i="38"/>
  <c r="F83"/>
  <c r="H90"/>
  <c r="AJ68" i="30"/>
  <c r="H81" i="38"/>
  <c r="F88"/>
  <c r="F17"/>
  <c r="Q67" i="81"/>
  <c r="Q66"/>
  <c r="Q68"/>
  <c r="Q64"/>
  <c r="Q63"/>
  <c r="Q71"/>
  <c r="Q65"/>
  <c r="Q69"/>
  <c r="Q72"/>
  <c r="Q62"/>
  <c r="Q70"/>
  <c r="A32"/>
  <c r="I31"/>
  <c r="X8"/>
  <c r="Y8" s="1"/>
  <c r="Z7"/>
  <c r="G21" i="37"/>
  <c r="N9" i="81"/>
  <c r="G42" i="37"/>
  <c r="N30" i="81"/>
  <c r="N72"/>
  <c r="N68"/>
  <c r="G76" i="37"/>
  <c r="N64" i="81"/>
  <c r="N63"/>
  <c r="G25" i="37"/>
  <c r="N13" i="81"/>
  <c r="N37"/>
  <c r="G46" i="37"/>
  <c r="N34" i="81"/>
  <c r="G50" i="37"/>
  <c r="N38" i="81"/>
  <c r="G78" i="37"/>
  <c r="N66" i="81"/>
  <c r="G36" i="37"/>
  <c r="N24" i="81"/>
  <c r="N62"/>
  <c r="N71"/>
  <c r="N67"/>
  <c r="G31" i="37"/>
  <c r="N19" i="81"/>
  <c r="G45" i="37"/>
  <c r="N33" i="81"/>
  <c r="G44" i="37"/>
  <c r="N32" i="81"/>
  <c r="N69"/>
  <c r="G37" i="37"/>
  <c r="N25" i="81"/>
  <c r="G24" i="37"/>
  <c r="N12" i="81"/>
  <c r="N70"/>
  <c r="N65"/>
  <c r="D15" i="67"/>
  <c r="E15"/>
  <c r="L15"/>
  <c r="G68" i="37"/>
  <c r="G60"/>
  <c r="H20"/>
  <c r="H71"/>
  <c r="H58"/>
  <c r="H59"/>
  <c r="H62"/>
  <c r="H61"/>
  <c r="G53"/>
  <c r="H65"/>
  <c r="H63"/>
  <c r="G18" i="66"/>
  <c r="AH69" i="30"/>
  <c r="AF69"/>
  <c r="AJ69"/>
  <c r="G48" i="37"/>
  <c r="AI46" i="72"/>
  <c r="AJ67" i="30"/>
  <c r="AH67"/>
  <c r="AF67"/>
  <c r="D16" i="80"/>
  <c r="E16"/>
  <c r="C16"/>
  <c r="B28"/>
  <c r="I29"/>
  <c r="B15"/>
  <c r="C31"/>
  <c r="AG18" i="15"/>
  <c r="F77" i="38"/>
  <c r="L92"/>
  <c r="AF77" i="30"/>
  <c r="AH77"/>
  <c r="AF71"/>
  <c r="AB75"/>
  <c r="AK75"/>
  <c r="AK77"/>
  <c r="F90" i="38"/>
  <c r="F74"/>
  <c r="F93"/>
  <c r="AH66" i="30"/>
  <c r="AF66"/>
  <c r="AJ66"/>
  <c r="AB77"/>
  <c r="L90" i="38"/>
  <c r="F82"/>
  <c r="AD75" i="30"/>
  <c r="AK18"/>
  <c r="AF18"/>
  <c r="E52" i="76"/>
  <c r="G9" i="66"/>
  <c r="M9"/>
  <c r="M18"/>
  <c r="AJ65" i="30"/>
  <c r="AH65"/>
  <c r="AF65"/>
  <c r="L18" i="66"/>
  <c r="G66" i="37"/>
  <c r="AI64" i="72"/>
  <c r="M17" i="66"/>
  <c r="AJ64" i="30"/>
  <c r="AH64"/>
  <c r="AF64"/>
  <c r="L17" i="66"/>
  <c r="A23" i="75"/>
  <c r="H80" i="37"/>
  <c r="H31"/>
  <c r="G64"/>
  <c r="H51"/>
  <c r="H82"/>
  <c r="AH22" i="61"/>
  <c r="G82" i="37"/>
  <c r="AB61" i="30"/>
  <c r="F10" i="75"/>
  <c r="D10"/>
  <c r="H27" i="37"/>
  <c r="H55"/>
  <c r="G84"/>
  <c r="G80"/>
  <c r="H60"/>
  <c r="G52"/>
  <c r="H70"/>
  <c r="G29"/>
  <c r="H74"/>
  <c r="G73"/>
  <c r="G39"/>
  <c r="A22" i="43"/>
  <c r="IM23"/>
  <c r="IR26" i="58"/>
  <c r="IT26" s="1"/>
  <c r="IS27"/>
  <c r="IR26" i="59"/>
  <c r="IT26" s="1"/>
  <c r="IS27"/>
  <c r="IR26" i="60"/>
  <c r="IT26" s="1"/>
  <c r="IS27"/>
  <c r="IS27" i="28"/>
  <c r="IR26"/>
  <c r="IT26" s="1"/>
  <c r="IQ26" i="63"/>
  <c r="IS26" s="1"/>
  <c r="IR27"/>
  <c r="IR27" i="61"/>
  <c r="IQ26"/>
  <c r="IS26" s="1"/>
  <c r="G63" i="37"/>
  <c r="G34"/>
  <c r="H30"/>
  <c r="G32"/>
  <c r="H45"/>
  <c r="H49"/>
  <c r="G47"/>
  <c r="G70"/>
  <c r="H25"/>
  <c r="H34"/>
  <c r="H21"/>
  <c r="G69"/>
  <c r="H78"/>
  <c r="H72"/>
  <c r="G56"/>
  <c r="H75"/>
  <c r="H48"/>
  <c r="G30"/>
  <c r="H56"/>
  <c r="G26"/>
  <c r="H46"/>
  <c r="H32"/>
  <c r="G81"/>
  <c r="G75"/>
  <c r="G58"/>
  <c r="G22"/>
  <c r="H81"/>
  <c r="G20"/>
  <c r="G59"/>
  <c r="H67"/>
  <c r="G49"/>
  <c r="H69"/>
  <c r="H28"/>
  <c r="G33"/>
  <c r="H29"/>
  <c r="H57"/>
  <c r="H64"/>
  <c r="H50"/>
  <c r="G38"/>
  <c r="I38" s="1"/>
  <c r="K38" s="1"/>
  <c r="H39"/>
  <c r="G54"/>
  <c r="H36"/>
  <c r="G62"/>
  <c r="G35"/>
  <c r="H73"/>
  <c r="G27"/>
  <c r="H53"/>
  <c r="G28"/>
  <c r="H24"/>
  <c r="H52"/>
  <c r="G51"/>
  <c r="G72"/>
  <c r="H26"/>
  <c r="H54"/>
  <c r="H68"/>
  <c r="G71"/>
  <c r="G57"/>
  <c r="G61"/>
  <c r="G74"/>
  <c r="H66"/>
  <c r="G40"/>
  <c r="G67"/>
  <c r="H44"/>
  <c r="G83"/>
  <c r="I83" s="1"/>
  <c r="K83" s="1"/>
  <c r="G55"/>
  <c r="G41"/>
  <c r="G65"/>
  <c r="H76"/>
  <c r="G77"/>
  <c r="G79"/>
  <c r="G23"/>
  <c r="G43"/>
  <c r="H41"/>
  <c r="F15" i="43"/>
  <c r="AM15" i="30"/>
  <c r="G21" i="66"/>
  <c r="K15" i="30"/>
  <c r="AL15"/>
  <c r="J16" i="15"/>
  <c r="K16" s="1"/>
  <c r="P16"/>
  <c r="Q16" s="1"/>
  <c r="V16"/>
  <c r="W16" s="1"/>
  <c r="D16" i="72"/>
  <c r="E16" s="1"/>
  <c r="K16"/>
  <c r="J16"/>
  <c r="P16"/>
  <c r="Q16" s="1"/>
  <c r="V16"/>
  <c r="W16" s="1"/>
  <c r="D16" i="15"/>
  <c r="E16" s="1"/>
  <c r="F21" i="38"/>
  <c r="AD24" i="30"/>
  <c r="AB24"/>
  <c r="F33" i="38"/>
  <c r="AB36" i="30"/>
  <c r="AD36"/>
  <c r="AJ40"/>
  <c r="AH40"/>
  <c r="AF40"/>
  <c r="F49" i="38"/>
  <c r="AB52" i="30"/>
  <c r="AD52"/>
  <c r="F23" i="38"/>
  <c r="AD26" i="30"/>
  <c r="AB26"/>
  <c r="F32" i="38"/>
  <c r="AD35" i="30"/>
  <c r="AB35"/>
  <c r="AH42"/>
  <c r="AJ42"/>
  <c r="AF42"/>
  <c r="AF41"/>
  <c r="AJ41"/>
  <c r="AH41"/>
  <c r="F35" i="38"/>
  <c r="AD38" i="30"/>
  <c r="AB38"/>
  <c r="AJ44"/>
  <c r="AH44"/>
  <c r="AF44"/>
  <c r="AF27"/>
  <c r="AH27"/>
  <c r="AJ27"/>
  <c r="F59" i="38"/>
  <c r="AD62" i="30"/>
  <c r="AB62"/>
  <c r="F45" i="38"/>
  <c r="AD48" i="30"/>
  <c r="AB48"/>
  <c r="AJ34"/>
  <c r="AH34"/>
  <c r="AF34"/>
  <c r="F42" i="38"/>
  <c r="AD45" i="30"/>
  <c r="AB45"/>
  <c r="F25" i="38"/>
  <c r="AD28" i="30"/>
  <c r="AB28"/>
  <c r="AH31"/>
  <c r="AF31"/>
  <c r="AJ31"/>
  <c r="F50" i="38"/>
  <c r="AD53" i="30"/>
  <c r="AB53"/>
  <c r="F56" i="38"/>
  <c r="AD59" i="30"/>
  <c r="AB59"/>
  <c r="AF24"/>
  <c r="AH24"/>
  <c r="AJ24"/>
  <c r="AH36"/>
  <c r="AF36"/>
  <c r="AJ36"/>
  <c r="F37" i="38"/>
  <c r="AD40" i="30"/>
  <c r="AB40"/>
  <c r="AF26"/>
  <c r="AJ26"/>
  <c r="AH26"/>
  <c r="AF35"/>
  <c r="AJ35"/>
  <c r="AH35"/>
  <c r="AH55"/>
  <c r="AF55"/>
  <c r="AJ55"/>
  <c r="F31" i="38"/>
  <c r="AD34" i="30"/>
  <c r="AB34"/>
  <c r="L8" i="66"/>
  <c r="F55" i="38"/>
  <c r="AD58" i="30"/>
  <c r="AB58"/>
  <c r="F43" i="38"/>
  <c r="AB46" i="30"/>
  <c r="AD46"/>
  <c r="F44" i="38"/>
  <c r="AB47" i="30"/>
  <c r="AD47"/>
  <c r="AH23"/>
  <c r="AJ23"/>
  <c r="AF23"/>
  <c r="AF57"/>
  <c r="AH57"/>
  <c r="AJ57"/>
  <c r="AH45"/>
  <c r="AJ45"/>
  <c r="AF45"/>
  <c r="F57" i="38"/>
  <c r="AB60" i="30"/>
  <c r="AD60"/>
  <c r="F30" i="38"/>
  <c r="AD33" i="30"/>
  <c r="AB33"/>
  <c r="F22" i="38"/>
  <c r="AD25" i="30"/>
  <c r="AB25"/>
  <c r="F28" i="38"/>
  <c r="AB31" i="30"/>
  <c r="AD31"/>
  <c r="F29" i="38"/>
  <c r="AD32" i="30"/>
  <c r="AB32"/>
  <c r="IL22" i="43"/>
  <c r="IL21"/>
  <c r="E36" i="59"/>
  <c r="K36"/>
  <c r="V71" i="15"/>
  <c r="W71" s="1"/>
  <c r="AI71"/>
  <c r="AK55" i="30"/>
  <c r="J55" i="15"/>
  <c r="K55" s="1"/>
  <c r="E25" i="59"/>
  <c r="K25"/>
  <c r="E27" i="58"/>
  <c r="K27"/>
  <c r="AI63" i="15"/>
  <c r="V63"/>
  <c r="W63" s="1"/>
  <c r="V80"/>
  <c r="W80" s="1"/>
  <c r="AI80"/>
  <c r="AI50" i="67" s="1"/>
  <c r="AI77" i="30"/>
  <c r="K77"/>
  <c r="AM77"/>
  <c r="AE77"/>
  <c r="A19" i="59"/>
  <c r="J19" s="1"/>
  <c r="K76" i="30"/>
  <c r="AM76"/>
  <c r="AE76"/>
  <c r="AI76"/>
  <c r="AI31" i="15"/>
  <c r="V31"/>
  <c r="W31" s="1"/>
  <c r="P94"/>
  <c r="Q94" s="1"/>
  <c r="AA94"/>
  <c r="K80" i="28"/>
  <c r="E80"/>
  <c r="E59"/>
  <c r="K59"/>
  <c r="E25"/>
  <c r="K25"/>
  <c r="K29" i="58"/>
  <c r="E29"/>
  <c r="IL19" i="43"/>
  <c r="J32" i="15"/>
  <c r="K32" s="1"/>
  <c r="E21" i="28"/>
  <c r="K21"/>
  <c r="D61" i="15"/>
  <c r="E61" s="1"/>
  <c r="E39" i="28"/>
  <c r="K39"/>
  <c r="J43" i="63"/>
  <c r="AA65" i="15"/>
  <c r="P65"/>
  <c r="Q65" s="1"/>
  <c r="K50" i="58"/>
  <c r="E50"/>
  <c r="E53" i="60"/>
  <c r="K53"/>
  <c r="D36" i="15"/>
  <c r="E36" s="1"/>
  <c r="BI28" i="28"/>
  <c r="BI28" i="59"/>
  <c r="BH28" i="61"/>
  <c r="BI28" i="58"/>
  <c r="BH56" i="61"/>
  <c r="BI56" i="58"/>
  <c r="BI56" i="59"/>
  <c r="BI56" i="28"/>
  <c r="BH64" i="58"/>
  <c r="BG64" i="61"/>
  <c r="BH64" i="59"/>
  <c r="BH64" i="28"/>
  <c r="AG61" i="30"/>
  <c r="AC61"/>
  <c r="E69" i="59"/>
  <c r="K69"/>
  <c r="AK49" i="30"/>
  <c r="D84" i="15"/>
  <c r="E84" s="1"/>
  <c r="K70" i="28"/>
  <c r="E70"/>
  <c r="J49" i="61"/>
  <c r="P55" i="15"/>
  <c r="Q55" s="1"/>
  <c r="AA55"/>
  <c r="J63" i="61"/>
  <c r="J57"/>
  <c r="AI22" i="28"/>
  <c r="K26" i="58"/>
  <c r="E26"/>
  <c r="K54" i="59"/>
  <c r="E54"/>
  <c r="J24" i="61"/>
  <c r="AI45" i="15"/>
  <c r="V45"/>
  <c r="W45" s="1"/>
  <c r="E35" i="58"/>
  <c r="K35"/>
  <c r="J46" i="15"/>
  <c r="K46" s="1"/>
  <c r="BI38" i="59"/>
  <c r="BH38" i="61"/>
  <c r="BI38" i="28"/>
  <c r="BI38" i="58"/>
  <c r="K56" i="28"/>
  <c r="E56"/>
  <c r="V27" i="15"/>
  <c r="W27" s="1"/>
  <c r="AI27"/>
  <c r="K63" i="60"/>
  <c r="E63"/>
  <c r="BH84" i="61"/>
  <c r="BI84" i="59"/>
  <c r="BI84" i="28"/>
  <c r="BI84" i="58"/>
  <c r="BI41" i="28"/>
  <c r="BI41" i="59"/>
  <c r="BH41" i="61"/>
  <c r="BI41" i="58"/>
  <c r="K32" i="30"/>
  <c r="AI32"/>
  <c r="AM32"/>
  <c r="AE32"/>
  <c r="AK53"/>
  <c r="J68" i="61"/>
  <c r="AE43" i="30"/>
  <c r="K43"/>
  <c r="AI43"/>
  <c r="AM43"/>
  <c r="E48" i="60"/>
  <c r="K48"/>
  <c r="J22" i="15"/>
  <c r="K22" s="1"/>
  <c r="P62"/>
  <c r="Q62" s="1"/>
  <c r="K43" i="58"/>
  <c r="E43"/>
  <c r="BH32" i="59"/>
  <c r="BH32" i="58"/>
  <c r="BH32" i="28"/>
  <c r="AG29" i="30"/>
  <c r="BG32" i="61"/>
  <c r="AC29" i="30"/>
  <c r="D55" i="15"/>
  <c r="E55" s="1"/>
  <c r="D54"/>
  <c r="E54" s="1"/>
  <c r="AA34"/>
  <c r="P34"/>
  <c r="Q34" s="1"/>
  <c r="D68"/>
  <c r="E68" s="1"/>
  <c r="D28"/>
  <c r="E28" s="1"/>
  <c r="J24"/>
  <c r="K24" s="1"/>
  <c r="E34" i="28"/>
  <c r="K34"/>
  <c r="K42"/>
  <c r="E42"/>
  <c r="J28" i="15"/>
  <c r="K28" s="1"/>
  <c r="K58" i="58"/>
  <c r="E58"/>
  <c r="D29" i="15"/>
  <c r="E29" s="1"/>
  <c r="AI44"/>
  <c r="V44"/>
  <c r="W44" s="1"/>
  <c r="K22" i="59"/>
  <c r="E22"/>
  <c r="AM41" i="30"/>
  <c r="AE41"/>
  <c r="K41"/>
  <c r="AI41"/>
  <c r="AI47" i="15"/>
  <c r="V47"/>
  <c r="W47" s="1"/>
  <c r="AK59" i="30"/>
  <c r="BI78" i="28"/>
  <c r="BH78" i="61"/>
  <c r="BI78" i="58"/>
  <c r="BI78" i="59"/>
  <c r="E60" i="60"/>
  <c r="K60"/>
  <c r="K40" i="58"/>
  <c r="E40"/>
  <c r="BH69" i="28"/>
  <c r="BH69" i="59"/>
  <c r="BH69" i="58"/>
  <c r="AG66" i="30"/>
  <c r="BG69" i="61"/>
  <c r="K51" i="28"/>
  <c r="E51"/>
  <c r="K67"/>
  <c r="E67"/>
  <c r="J48" i="15"/>
  <c r="K48" s="1"/>
  <c r="AC58" i="30"/>
  <c r="BG61" i="61"/>
  <c r="BH61" i="59"/>
  <c r="BH61" i="58"/>
  <c r="BH61" i="28"/>
  <c r="AG58" i="30"/>
  <c r="J27" i="15"/>
  <c r="K27" s="1"/>
  <c r="J31" i="63"/>
  <c r="AI61" i="30"/>
  <c r="AM61"/>
  <c r="AE61"/>
  <c r="K61"/>
  <c r="J75" i="61"/>
  <c r="AI55" i="15"/>
  <c r="V55"/>
  <c r="W55" s="1"/>
  <c r="J51" i="63"/>
  <c r="D45" i="15"/>
  <c r="E45" s="1"/>
  <c r="E75" i="58"/>
  <c r="K75"/>
  <c r="E32" i="59"/>
  <c r="K32"/>
  <c r="J52" i="15"/>
  <c r="K52" s="1"/>
  <c r="J50" i="63"/>
  <c r="D59" i="15"/>
  <c r="E59" s="1"/>
  <c r="J45" i="61"/>
  <c r="BI39" i="28"/>
  <c r="BH39" i="61"/>
  <c r="BI39" i="59"/>
  <c r="BI39" i="58"/>
  <c r="E47" i="28"/>
  <c r="K47"/>
  <c r="AA64" i="15"/>
  <c r="P64"/>
  <c r="Q64" s="1"/>
  <c r="AI67"/>
  <c r="V67"/>
  <c r="W67" s="1"/>
  <c r="K37" i="59"/>
  <c r="E37"/>
  <c r="K46" i="30"/>
  <c r="AE46"/>
  <c r="AM46"/>
  <c r="AI46"/>
  <c r="BH22" i="58"/>
  <c r="BG22" i="61"/>
  <c r="AC19" i="30"/>
  <c r="BH22" i="59"/>
  <c r="BH22" i="28"/>
  <c r="AG19" i="30"/>
  <c r="BI24" i="58"/>
  <c r="BH24" i="61"/>
  <c r="BI24" i="28"/>
  <c r="BI24" i="59"/>
  <c r="E74"/>
  <c r="K74"/>
  <c r="J39" i="63"/>
  <c r="J83" i="15"/>
  <c r="K83" s="1"/>
  <c r="K51" i="60"/>
  <c r="E51"/>
  <c r="AK58" i="30"/>
  <c r="E72" i="60"/>
  <c r="K72"/>
  <c r="K60" i="58"/>
  <c r="E60"/>
  <c r="E70" i="59"/>
  <c r="K70"/>
  <c r="E76" i="60"/>
  <c r="K76"/>
  <c r="BG35" i="61"/>
  <c r="BH35" i="28"/>
  <c r="BH35" i="58"/>
  <c r="AG32" i="30"/>
  <c r="AC32"/>
  <c r="BH35" i="59"/>
  <c r="E44"/>
  <c r="K44"/>
  <c r="AA76" i="15"/>
  <c r="P76"/>
  <c r="Q76" s="1"/>
  <c r="AJ59" i="30"/>
  <c r="AH59"/>
  <c r="AF59"/>
  <c r="AH39"/>
  <c r="AJ39"/>
  <c r="AF39"/>
  <c r="F19" i="38"/>
  <c r="AD22" i="30"/>
  <c r="AB22"/>
  <c r="F27" i="38"/>
  <c r="AB30" i="30"/>
  <c r="AD30"/>
  <c r="AJ49"/>
  <c r="AH49"/>
  <c r="AF49"/>
  <c r="AH29"/>
  <c r="AJ29"/>
  <c r="AF29"/>
  <c r="F53" i="38"/>
  <c r="AD56" i="30"/>
  <c r="AB56"/>
  <c r="M7" i="66"/>
  <c r="AJ54" i="30"/>
  <c r="AF54"/>
  <c r="AH54"/>
  <c r="F52" i="38"/>
  <c r="AD55" i="30"/>
  <c r="AB55"/>
  <c r="F34" i="38"/>
  <c r="AD37" i="30"/>
  <c r="AB37"/>
  <c r="F48" i="38"/>
  <c r="AD51" i="30"/>
  <c r="AB51"/>
  <c r="M8" i="66"/>
  <c r="AH58" i="30"/>
  <c r="AJ58"/>
  <c r="AF58"/>
  <c r="C9" i="75"/>
  <c r="J9" s="1"/>
  <c r="AJ46" i="30"/>
  <c r="AF46"/>
  <c r="AH46"/>
  <c r="AJ47"/>
  <c r="AH47"/>
  <c r="AF47"/>
  <c r="AH43"/>
  <c r="AJ43"/>
  <c r="AF43"/>
  <c r="F20" i="38"/>
  <c r="AB23" i="30"/>
  <c r="AD23"/>
  <c r="F54" i="38"/>
  <c r="AB57" i="30"/>
  <c r="AD57"/>
  <c r="M6" i="66"/>
  <c r="AJ50" i="30"/>
  <c r="AH50"/>
  <c r="AF50"/>
  <c r="AH60"/>
  <c r="AJ60"/>
  <c r="AF60"/>
  <c r="AH33"/>
  <c r="AJ33"/>
  <c r="AF33"/>
  <c r="AH25"/>
  <c r="AF25"/>
  <c r="AJ25"/>
  <c r="AJ63"/>
  <c r="AH63"/>
  <c r="AF63"/>
  <c r="M16" i="66"/>
  <c r="AJ32" i="30"/>
  <c r="AH32"/>
  <c r="AF32"/>
  <c r="AD167" i="4"/>
  <c r="AC167"/>
  <c r="F36" i="38"/>
  <c r="AD39" i="30"/>
  <c r="AB39"/>
  <c r="AJ22"/>
  <c r="AH22"/>
  <c r="AF22"/>
  <c r="AJ30"/>
  <c r="AF30"/>
  <c r="AH30"/>
  <c r="AH52"/>
  <c r="AJ52"/>
  <c r="AF52"/>
  <c r="F46" i="38"/>
  <c r="AB49" i="30"/>
  <c r="AD49"/>
  <c r="F26" i="38"/>
  <c r="AD29" i="30"/>
  <c r="AB29"/>
  <c r="AH56"/>
  <c r="AJ56"/>
  <c r="AF56"/>
  <c r="F51" i="38"/>
  <c r="L7" i="66"/>
  <c r="AB54" i="30"/>
  <c r="AD54"/>
  <c r="F39" i="38"/>
  <c r="AD42" i="30"/>
  <c r="AB42"/>
  <c r="F38" i="38"/>
  <c r="AD41" i="30"/>
  <c r="AB41"/>
  <c r="AH38"/>
  <c r="AJ38"/>
  <c r="AF38"/>
  <c r="F41" i="38"/>
  <c r="AD44" i="30"/>
  <c r="AB44"/>
  <c r="F24" i="38"/>
  <c r="AD27" i="30"/>
  <c r="AB27"/>
  <c r="AH62"/>
  <c r="AJ62"/>
  <c r="AF62"/>
  <c r="M15" i="66"/>
  <c r="AH48" i="30"/>
  <c r="AJ48"/>
  <c r="AF48"/>
  <c r="AH37"/>
  <c r="AF37"/>
  <c r="AJ37"/>
  <c r="AH51"/>
  <c r="AF51"/>
  <c r="AJ51"/>
  <c r="AH61"/>
  <c r="AJ61"/>
  <c r="AF61"/>
  <c r="F58" i="38"/>
  <c r="F40"/>
  <c r="AD43" i="30"/>
  <c r="AB43"/>
  <c r="F47" i="38"/>
  <c r="L6" i="66"/>
  <c r="AB50" i="30"/>
  <c r="AD50"/>
  <c r="AF28"/>
  <c r="AJ28"/>
  <c r="AH28"/>
  <c r="L16" i="66"/>
  <c r="AH53" i="30"/>
  <c r="AJ53"/>
  <c r="AF53"/>
  <c r="IL20" i="43"/>
  <c r="K48" i="28"/>
  <c r="E48"/>
  <c r="AA25" i="15"/>
  <c r="P25"/>
  <c r="Q25" s="1"/>
  <c r="J34"/>
  <c r="K34" s="1"/>
  <c r="K48" i="58"/>
  <c r="E48"/>
  <c r="AK64" i="30"/>
  <c r="K76" i="58"/>
  <c r="E76"/>
  <c r="BI23" i="28"/>
  <c r="BH23" i="61"/>
  <c r="BI23" i="58"/>
  <c r="BI23" i="59"/>
  <c r="E43"/>
  <c r="K43"/>
  <c r="J67" i="15"/>
  <c r="K67" s="1"/>
  <c r="E47" i="60"/>
  <c r="K47"/>
  <c r="J73" i="63"/>
  <c r="K40" i="30"/>
  <c r="AI40"/>
  <c r="AM40"/>
  <c r="AE40"/>
  <c r="E59" i="58"/>
  <c r="K59"/>
  <c r="K68" i="60"/>
  <c r="E68"/>
  <c r="E40" i="59"/>
  <c r="K40"/>
  <c r="D31" i="15"/>
  <c r="E31" s="1"/>
  <c r="K33" i="58"/>
  <c r="E33"/>
  <c r="D33" i="15"/>
  <c r="E33" s="1"/>
  <c r="E30" i="60"/>
  <c r="K30"/>
  <c r="BH36" i="61"/>
  <c r="BI36" i="28"/>
  <c r="BI36" i="58"/>
  <c r="BI36" i="59"/>
  <c r="V56" i="15"/>
  <c r="W56" s="1"/>
  <c r="AI56"/>
  <c r="J80" i="61"/>
  <c r="K49" i="58"/>
  <c r="E49"/>
  <c r="J47" i="61"/>
  <c r="E46" i="58"/>
  <c r="K46"/>
  <c r="J26" i="15"/>
  <c r="K26" s="1"/>
  <c r="K59" i="60"/>
  <c r="E59"/>
  <c r="J71" i="15"/>
  <c r="K71" s="1"/>
  <c r="K31" i="59"/>
  <c r="E31"/>
  <c r="AA79" i="15"/>
  <c r="P79"/>
  <c r="Q79" s="1"/>
  <c r="J62"/>
  <c r="K62" s="1"/>
  <c r="P41"/>
  <c r="Q41" s="1"/>
  <c r="AA41"/>
  <c r="K50" i="28"/>
  <c r="E50"/>
  <c r="J44" i="63"/>
  <c r="E80" i="59"/>
  <c r="K80"/>
  <c r="D60" i="15"/>
  <c r="E60" s="1"/>
  <c r="AI71" i="30"/>
  <c r="K71"/>
  <c r="AM71"/>
  <c r="J44" i="15"/>
  <c r="K44" s="1"/>
  <c r="BG38" i="61"/>
  <c r="AC35" i="30"/>
  <c r="BH38" i="59"/>
  <c r="AG35" i="30"/>
  <c r="BH38" i="28"/>
  <c r="BH38" i="58"/>
  <c r="P75" i="15"/>
  <c r="Q75" s="1"/>
  <c r="AA75"/>
  <c r="K60" i="28"/>
  <c r="E60"/>
  <c r="K34" i="30"/>
  <c r="AI34"/>
  <c r="AM34"/>
  <c r="AE34"/>
  <c r="K37" i="60"/>
  <c r="E37"/>
  <c r="V28" i="15"/>
  <c r="W28" s="1"/>
  <c r="AI28"/>
  <c r="AI63" i="30"/>
  <c r="AM63"/>
  <c r="K63"/>
  <c r="G16" i="66"/>
  <c r="P37" i="15"/>
  <c r="Q37" s="1"/>
  <c r="AA37"/>
  <c r="AI70"/>
  <c r="V70"/>
  <c r="W70" s="1"/>
  <c r="BH72" i="61"/>
  <c r="BI72" i="28"/>
  <c r="BI72" i="58"/>
  <c r="BI72" i="59"/>
  <c r="AA85" i="15"/>
  <c r="P85"/>
  <c r="Q85" s="1"/>
  <c r="K44" i="58"/>
  <c r="E44"/>
  <c r="K66" i="60"/>
  <c r="E66"/>
  <c r="BI59" i="58"/>
  <c r="BI59" i="59"/>
  <c r="BI59" i="28"/>
  <c r="BH59" i="61"/>
  <c r="J23" i="15"/>
  <c r="K23" s="1"/>
  <c r="E31" i="60"/>
  <c r="K31"/>
  <c r="P73" i="15"/>
  <c r="Q73" s="1"/>
  <c r="AA73"/>
  <c r="K65" i="28"/>
  <c r="E65"/>
  <c r="AE26" i="30"/>
  <c r="AM26"/>
  <c r="AI26"/>
  <c r="K26"/>
  <c r="D52" i="15"/>
  <c r="E52" s="1"/>
  <c r="K50" i="59"/>
  <c r="E50"/>
  <c r="BH67" i="58"/>
  <c r="AG64" i="30"/>
  <c r="BG67" i="61"/>
  <c r="BH67" i="59"/>
  <c r="BH67" i="28"/>
  <c r="K62"/>
  <c r="E62"/>
  <c r="AA82" i="15"/>
  <c r="P82"/>
  <c r="Q82" s="1"/>
  <c r="P42"/>
  <c r="Q42" s="1"/>
  <c r="AA42"/>
  <c r="E78" i="59"/>
  <c r="K78"/>
  <c r="D92" i="15"/>
  <c r="E92" s="1"/>
  <c r="D49"/>
  <c r="E49" s="1"/>
  <c r="P26"/>
  <c r="Q26" s="1"/>
  <c r="AA26"/>
  <c r="BH54" i="58"/>
  <c r="BH54" i="28"/>
  <c r="BG54" i="61"/>
  <c r="AC51" i="30"/>
  <c r="BH54" i="59"/>
  <c r="AG51" i="30"/>
  <c r="K28" i="28"/>
  <c r="E28"/>
  <c r="K55" i="30"/>
  <c r="AI55"/>
  <c r="AM55"/>
  <c r="AE55"/>
  <c r="K37"/>
  <c r="AE37"/>
  <c r="AM37"/>
  <c r="AI37"/>
  <c r="BI29" i="28"/>
  <c r="BI29" i="59"/>
  <c r="BI29" i="58"/>
  <c r="BH29" i="61"/>
  <c r="E29" i="60"/>
  <c r="K29"/>
  <c r="K68" i="30"/>
  <c r="AI68"/>
  <c r="AM68"/>
  <c r="BH34" i="59"/>
  <c r="BH34" i="58"/>
  <c r="BH34" i="28"/>
  <c r="AG31" i="30"/>
  <c r="BG34" i="61"/>
  <c r="AC31" i="30"/>
  <c r="E63" i="58"/>
  <c r="K63"/>
  <c r="E32" i="28"/>
  <c r="K32"/>
  <c r="E62" i="59"/>
  <c r="K62"/>
  <c r="AI84" i="15"/>
  <c r="V84"/>
  <c r="W84" s="1"/>
  <c r="D32"/>
  <c r="E32" s="1"/>
  <c r="K73" i="59"/>
  <c r="E73"/>
  <c r="K28" i="30"/>
  <c r="AE28"/>
  <c r="AM28"/>
  <c r="AI28"/>
  <c r="AI29" i="15"/>
  <c r="V29"/>
  <c r="W29" s="1"/>
  <c r="AI60"/>
  <c r="V60"/>
  <c r="W60" s="1"/>
  <c r="J42" i="61"/>
  <c r="AI56" i="30"/>
  <c r="AM56"/>
  <c r="AE56"/>
  <c r="K56"/>
  <c r="J33" i="61"/>
  <c r="AI68" i="15"/>
  <c r="V68"/>
  <c r="W68" s="1"/>
  <c r="AC22" i="30"/>
  <c r="BH25" i="59"/>
  <c r="BH25" i="58"/>
  <c r="BG25" i="61"/>
  <c r="BH25" i="28"/>
  <c r="AG22" i="30"/>
  <c r="P38" i="15"/>
  <c r="Q38" s="1"/>
  <c r="AA38"/>
  <c r="BI60" i="58"/>
  <c r="BI60" i="59"/>
  <c r="BI60" i="28"/>
  <c r="BH60" i="61"/>
  <c r="J44"/>
  <c r="AA61" i="15"/>
  <c r="P61"/>
  <c r="Q61" s="1"/>
  <c r="K65" i="59"/>
  <c r="E65"/>
  <c r="AI48" i="15"/>
  <c r="V48"/>
  <c r="W48" s="1"/>
  <c r="E34" i="60"/>
  <c r="K34"/>
  <c r="D72" i="15"/>
  <c r="E72" s="1"/>
  <c r="K27" i="30"/>
  <c r="AE27"/>
  <c r="AM27"/>
  <c r="AI27"/>
  <c r="E42" i="58"/>
  <c r="K42"/>
  <c r="J35" i="63"/>
  <c r="BI81" i="59"/>
  <c r="BH81" i="61"/>
  <c r="BI81" i="58"/>
  <c r="BI81" i="28"/>
  <c r="BI30" i="59"/>
  <c r="BH30" i="61"/>
  <c r="BI30" i="28"/>
  <c r="BI30" i="58"/>
  <c r="J71" i="63"/>
  <c r="P66" i="15"/>
  <c r="Q66" s="1"/>
  <c r="AA66"/>
  <c r="J86"/>
  <c r="K86" s="1"/>
  <c r="AC44" i="30"/>
  <c r="BH47" i="28"/>
  <c r="BG47" i="61"/>
  <c r="BH47" i="59"/>
  <c r="AG44" i="30"/>
  <c r="BH47" i="58"/>
  <c r="D30" i="15"/>
  <c r="E30" s="1"/>
  <c r="D26"/>
  <c r="E26" s="1"/>
  <c r="AA68"/>
  <c r="P68"/>
  <c r="Q68" s="1"/>
  <c r="E32" i="58"/>
  <c r="K32"/>
  <c r="K38"/>
  <c r="E38"/>
  <c r="J80" i="63"/>
  <c r="AA35" i="15"/>
  <c r="P35"/>
  <c r="Q35" s="1"/>
  <c r="J26" i="61"/>
  <c r="D24" i="15"/>
  <c r="E24" s="1"/>
  <c r="BI58" i="58"/>
  <c r="BH58" i="61"/>
  <c r="BI58" i="28"/>
  <c r="BI58" i="59"/>
  <c r="J54" i="61"/>
  <c r="E30" i="28"/>
  <c r="K30"/>
  <c r="K36" i="60"/>
  <c r="E36"/>
  <c r="AA80" i="15"/>
  <c r="AD50" i="67" s="1"/>
  <c r="P80" i="15"/>
  <c r="Q80" s="1"/>
  <c r="AK35" i="30"/>
  <c r="AK32"/>
  <c r="AE78"/>
  <c r="AI78"/>
  <c r="K78"/>
  <c r="AM78"/>
  <c r="J77" i="61"/>
  <c r="AI91" i="15"/>
  <c r="V91"/>
  <c r="W91" s="1"/>
  <c r="E66" i="28"/>
  <c r="K66"/>
  <c r="K80" i="58"/>
  <c r="E80"/>
  <c r="J35" i="61"/>
  <c r="K53" i="30"/>
  <c r="AE53"/>
  <c r="AM53"/>
  <c r="AI53"/>
  <c r="J41" i="63"/>
  <c r="AC40" i="30"/>
  <c r="BH43" i="28"/>
  <c r="BH43" i="58"/>
  <c r="BH43" i="59"/>
  <c r="AG40" i="30"/>
  <c r="BG43" i="61"/>
  <c r="E57" i="28"/>
  <c r="K57"/>
  <c r="BH31" i="61"/>
  <c r="BI31" i="58"/>
  <c r="BI31" i="59"/>
  <c r="BI31" i="28"/>
  <c r="V51" i="15"/>
  <c r="W51" s="1"/>
  <c r="AI51"/>
  <c r="BI34" i="58"/>
  <c r="BI34" i="28"/>
  <c r="BH34" i="61"/>
  <c r="BI34" i="59"/>
  <c r="P87" i="15"/>
  <c r="Q87" s="1"/>
  <c r="AA87"/>
  <c r="J48" i="63"/>
  <c r="K44" i="60"/>
  <c r="E44"/>
  <c r="E58" i="59"/>
  <c r="K58"/>
  <c r="E42"/>
  <c r="K42"/>
  <c r="BH85" i="58"/>
  <c r="BG85" i="61"/>
  <c r="BH85" i="59"/>
  <c r="BH85" i="28"/>
  <c r="AA23" i="15"/>
  <c r="P23"/>
  <c r="Q23" s="1"/>
  <c r="P28"/>
  <c r="Q28" s="1"/>
  <c r="AA28"/>
  <c r="D38"/>
  <c r="E38" s="1"/>
  <c r="K54" i="28"/>
  <c r="E54"/>
  <c r="K64" i="58"/>
  <c r="E64"/>
  <c r="J55" i="61"/>
  <c r="D96" i="15"/>
  <c r="E96" s="1"/>
  <c r="V24"/>
  <c r="W24" s="1"/>
  <c r="AI24"/>
  <c r="J39" i="61"/>
  <c r="E74" i="58"/>
  <c r="K74"/>
  <c r="K69" i="60"/>
  <c r="E69"/>
  <c r="E77" i="59"/>
  <c r="K77"/>
  <c r="J74" i="63"/>
  <c r="J37" i="15"/>
  <c r="K37" s="1"/>
  <c r="AI64" i="30"/>
  <c r="K64"/>
  <c r="AM64"/>
  <c r="J91" i="15"/>
  <c r="K91" s="1"/>
  <c r="AI22" i="58"/>
  <c r="AJ21"/>
  <c r="IL16" i="43"/>
  <c r="AE45" i="30"/>
  <c r="AM45"/>
  <c r="AI45"/>
  <c r="K45"/>
  <c r="AI22" i="60"/>
  <c r="D75" i="15"/>
  <c r="E75" s="1"/>
  <c r="K62" i="60"/>
  <c r="E62"/>
  <c r="A19" i="61"/>
  <c r="I19" s="1"/>
  <c r="B55"/>
  <c r="C38" i="76" s="1"/>
  <c r="B52" i="61"/>
  <c r="B79"/>
  <c r="C62" i="76" s="1"/>
  <c r="B57" i="61"/>
  <c r="B27"/>
  <c r="C10" i="76" s="1"/>
  <c r="B25" i="61"/>
  <c r="B69"/>
  <c r="B29"/>
  <c r="B68"/>
  <c r="C51" i="76" s="1"/>
  <c r="B73" i="61"/>
  <c r="B42"/>
  <c r="B58"/>
  <c r="B63"/>
  <c r="C46" i="76" s="1"/>
  <c r="B24" i="61"/>
  <c r="C7" i="76" s="1"/>
  <c r="B41" i="61"/>
  <c r="C24" i="76" s="1"/>
  <c r="B40" i="61"/>
  <c r="C23" i="76" s="1"/>
  <c r="B21" i="61"/>
  <c r="C4" i="76" s="1"/>
  <c r="B64" i="61"/>
  <c r="C47" i="76" s="1"/>
  <c r="B50" i="61"/>
  <c r="B70"/>
  <c r="C53" i="76" s="1"/>
  <c r="B53" i="61"/>
  <c r="D53" s="1"/>
  <c r="B23"/>
  <c r="C6" i="76" s="1"/>
  <c r="B36" i="61"/>
  <c r="B71"/>
  <c r="C54" i="76" s="1"/>
  <c r="B22" i="61"/>
  <c r="C5" i="76" s="1"/>
  <c r="B35" i="61"/>
  <c r="C18" i="76" s="1"/>
  <c r="B61" i="61"/>
  <c r="D61" s="1"/>
  <c r="B43"/>
  <c r="C26" i="76" s="1"/>
  <c r="B32" i="61"/>
  <c r="B38"/>
  <c r="C21" i="76" s="1"/>
  <c r="B39" i="61"/>
  <c r="C22" i="76" s="1"/>
  <c r="B76" i="61"/>
  <c r="C59" i="76" s="1"/>
  <c r="B59" i="61"/>
  <c r="C42" i="76" s="1"/>
  <c r="B62" i="61"/>
  <c r="D62" s="1"/>
  <c r="B80"/>
  <c r="C63" i="76" s="1"/>
  <c r="B33" i="61"/>
  <c r="B45"/>
  <c r="C28" i="76" s="1"/>
  <c r="B44" i="61"/>
  <c r="C27" i="76" s="1"/>
  <c r="B75" i="61"/>
  <c r="C58" i="76" s="1"/>
  <c r="B31" i="61"/>
  <c r="C14" i="76" s="1"/>
  <c r="B47" i="61"/>
  <c r="C30" i="76" s="1"/>
  <c r="B30" i="61"/>
  <c r="C13" i="76" s="1"/>
  <c r="B65" i="61"/>
  <c r="D65" s="1"/>
  <c r="B34"/>
  <c r="C17" i="76" s="1"/>
  <c r="B54" i="61"/>
  <c r="B49"/>
  <c r="B46"/>
  <c r="C29" i="76" s="1"/>
  <c r="B77" i="61"/>
  <c r="B60"/>
  <c r="C43" i="76" s="1"/>
  <c r="B48" i="61"/>
  <c r="C31" i="76" s="1"/>
  <c r="B51" i="61"/>
  <c r="C34" i="76" s="1"/>
  <c r="B28" i="61"/>
  <c r="C11" i="76" s="1"/>
  <c r="B66" i="61"/>
  <c r="D66" s="1"/>
  <c r="B74"/>
  <c r="B37"/>
  <c r="C20" i="76" s="1"/>
  <c r="B78" i="61"/>
  <c r="C61" i="76" s="1"/>
  <c r="B56" i="61"/>
  <c r="C39" i="76" s="1"/>
  <c r="B72" i="61"/>
  <c r="C55" i="76" s="1"/>
  <c r="B67" i="61"/>
  <c r="C50" i="76" s="1"/>
  <c r="B26" i="61"/>
  <c r="C9" i="76" s="1"/>
  <c r="P29" i="15"/>
  <c r="Q29" s="1"/>
  <c r="AA29"/>
  <c r="J67" i="61"/>
  <c r="J39" i="15"/>
  <c r="K39" s="1"/>
  <c r="D69"/>
  <c r="E69" s="1"/>
  <c r="J78"/>
  <c r="K78" s="1"/>
  <c r="V90"/>
  <c r="W90" s="1"/>
  <c r="AI90"/>
  <c r="P19"/>
  <c r="Q19" s="1"/>
  <c r="AA19"/>
  <c r="D70"/>
  <c r="E70" s="1"/>
  <c r="J70" i="61"/>
  <c r="AM42" i="30"/>
  <c r="AI42"/>
  <c r="K42"/>
  <c r="AE42"/>
  <c r="D25" i="15"/>
  <c r="E25" s="1"/>
  <c r="J65" i="63"/>
  <c r="P52" i="15"/>
  <c r="Q52" s="1"/>
  <c r="AA52"/>
  <c r="K19" i="30"/>
  <c r="AM19"/>
  <c r="AE19"/>
  <c r="AI19"/>
  <c r="J22" i="61"/>
  <c r="AC43" i="30"/>
  <c r="BH46" i="28"/>
  <c r="BH46" i="59"/>
  <c r="BH46" i="58"/>
  <c r="BG46" i="61"/>
  <c r="AG43" i="30"/>
  <c r="J25" i="63"/>
  <c r="BH21" i="61"/>
  <c r="BI21" i="59"/>
  <c r="BI21" i="58"/>
  <c r="BI21" i="28"/>
  <c r="BC100" s="1"/>
  <c r="P83" i="15"/>
  <c r="Q83" s="1"/>
  <c r="AA83"/>
  <c r="J59" i="61"/>
  <c r="K29" i="59"/>
  <c r="E29"/>
  <c r="J27" i="61"/>
  <c r="J81" i="15"/>
  <c r="K81" s="1"/>
  <c r="D86"/>
  <c r="E86" s="1"/>
  <c r="AC78" i="30"/>
  <c r="BH81" i="58"/>
  <c r="AG78" i="30"/>
  <c r="BH81" i="59"/>
  <c r="BG81" i="61"/>
  <c r="BH81" i="28"/>
  <c r="D67" i="15"/>
  <c r="E67" s="1"/>
  <c r="D64"/>
  <c r="E64" s="1"/>
  <c r="E48" i="59"/>
  <c r="K48"/>
  <c r="E34" i="58"/>
  <c r="K34"/>
  <c r="E66"/>
  <c r="K66"/>
  <c r="A19" i="63"/>
  <c r="I19" s="1"/>
  <c r="B28"/>
  <c r="D28" s="1"/>
  <c r="B50"/>
  <c r="B37"/>
  <c r="D37" s="1"/>
  <c r="B74"/>
  <c r="B40"/>
  <c r="D40" s="1"/>
  <c r="B41"/>
  <c r="B43"/>
  <c r="B72"/>
  <c r="D72" s="1"/>
  <c r="B78"/>
  <c r="D78" s="1"/>
  <c r="B34"/>
  <c r="D34" s="1"/>
  <c r="B77"/>
  <c r="D77" s="1"/>
  <c r="B55"/>
  <c r="D55" s="1"/>
  <c r="B76"/>
  <c r="D76" s="1"/>
  <c r="B67"/>
  <c r="D67" s="1"/>
  <c r="B42"/>
  <c r="D42" s="1"/>
  <c r="B73"/>
  <c r="D73" s="1"/>
  <c r="B60"/>
  <c r="D60" s="1"/>
  <c r="B21"/>
  <c r="D21" s="1"/>
  <c r="B38"/>
  <c r="D38" s="1"/>
  <c r="B70"/>
  <c r="D70" s="1"/>
  <c r="B44"/>
  <c r="D44" s="1"/>
  <c r="B53"/>
  <c r="D53" s="1"/>
  <c r="B26"/>
  <c r="D26" s="1"/>
  <c r="B58"/>
  <c r="D58" s="1"/>
  <c r="B35"/>
  <c r="B63"/>
  <c r="D63" s="1"/>
  <c r="B45"/>
  <c r="D45" s="1"/>
  <c r="B61"/>
  <c r="D61" s="1"/>
  <c r="B68"/>
  <c r="D68" s="1"/>
  <c r="B75"/>
  <c r="D75" s="1"/>
  <c r="B33"/>
  <c r="D33" s="1"/>
  <c r="B32"/>
  <c r="D32" s="1"/>
  <c r="B69"/>
  <c r="D69" s="1"/>
  <c r="B62"/>
  <c r="D62" s="1"/>
  <c r="B49"/>
  <c r="D49" s="1"/>
  <c r="B65"/>
  <c r="B39"/>
  <c r="B24"/>
  <c r="D24" s="1"/>
  <c r="B48"/>
  <c r="B66"/>
  <c r="D66" s="1"/>
  <c r="B29"/>
  <c r="D29" s="1"/>
  <c r="B23"/>
  <c r="D23" s="1"/>
  <c r="B36"/>
  <c r="D36" s="1"/>
  <c r="B51"/>
  <c r="B59"/>
  <c r="D59" s="1"/>
  <c r="B47"/>
  <c r="D47" s="1"/>
  <c r="B71"/>
  <c r="B31"/>
  <c r="B30"/>
  <c r="D30" s="1"/>
  <c r="B56"/>
  <c r="D56" s="1"/>
  <c r="B46"/>
  <c r="D46" s="1"/>
  <c r="B64"/>
  <c r="D64" s="1"/>
  <c r="B80"/>
  <c r="B54"/>
  <c r="D54" s="1"/>
  <c r="B52"/>
  <c r="D52" s="1"/>
  <c r="B25"/>
  <c r="B57"/>
  <c r="D57" s="1"/>
  <c r="B27"/>
  <c r="D27" s="1"/>
  <c r="B22"/>
  <c r="D22" s="1"/>
  <c r="BH77" i="59"/>
  <c r="BG77" i="61"/>
  <c r="BH77" i="28"/>
  <c r="BH77" i="58"/>
  <c r="AG74" i="30"/>
  <c r="K24" i="58"/>
  <c r="E24"/>
  <c r="J29" i="63"/>
  <c r="A19" i="60"/>
  <c r="J19" s="1"/>
  <c r="K25"/>
  <c r="E25"/>
  <c r="AI92" i="15"/>
  <c r="V92"/>
  <c r="W92" s="1"/>
  <c r="J70" i="63"/>
  <c r="J18" i="15"/>
  <c r="K18" s="1"/>
  <c r="AI83"/>
  <c r="V83"/>
  <c r="W83" s="1"/>
  <c r="AK52" i="30"/>
  <c r="AM75"/>
  <c r="AE75"/>
  <c r="AI75"/>
  <c r="K75"/>
  <c r="J58" i="63"/>
  <c r="AA46" i="15"/>
  <c r="P46"/>
  <c r="Q46" s="1"/>
  <c r="BG45" i="61"/>
  <c r="BH45" i="28"/>
  <c r="BH45" i="59"/>
  <c r="AC42" i="30"/>
  <c r="BH45" i="58"/>
  <c r="AG42" i="30"/>
  <c r="J61" i="63"/>
  <c r="J30" i="61"/>
  <c r="AK47" i="30"/>
  <c r="D83" i="15"/>
  <c r="E83" s="1"/>
  <c r="D53"/>
  <c r="E53" s="1"/>
  <c r="BH33" i="28"/>
  <c r="BH33" i="58"/>
  <c r="BH33" i="59"/>
  <c r="BG33" i="61"/>
  <c r="AC30" i="30"/>
  <c r="AG30"/>
  <c r="K38" i="59"/>
  <c r="E38"/>
  <c r="J79" i="61"/>
  <c r="J36" i="63"/>
  <c r="D63" i="15"/>
  <c r="E63" s="1"/>
  <c r="J74"/>
  <c r="K74" s="1"/>
  <c r="BH61" i="61"/>
  <c r="BI61" i="59"/>
  <c r="BI61" i="28"/>
  <c r="BI61" i="58"/>
  <c r="J51" i="15"/>
  <c r="K51" s="1"/>
  <c r="J34" i="61"/>
  <c r="K64" i="59"/>
  <c r="E64"/>
  <c r="E24"/>
  <c r="K24"/>
  <c r="J23" i="61"/>
  <c r="P20" i="15"/>
  <c r="Q20" s="1"/>
  <c r="AA20"/>
  <c r="J57"/>
  <c r="K57" s="1"/>
  <c r="J85"/>
  <c r="K85" s="1"/>
  <c r="AI74" i="30"/>
  <c r="AM74"/>
  <c r="K74"/>
  <c r="E77" i="28"/>
  <c r="K77"/>
  <c r="J93" i="15"/>
  <c r="K93" s="1"/>
  <c r="D62"/>
  <c r="E62" s="1"/>
  <c r="AI66"/>
  <c r="V66"/>
  <c r="W66" s="1"/>
  <c r="J20"/>
  <c r="K20" s="1"/>
  <c r="AA27"/>
  <c r="P27"/>
  <c r="Q27" s="1"/>
  <c r="E64" i="28"/>
  <c r="K64"/>
  <c r="J29" i="15"/>
  <c r="K29" s="1"/>
  <c r="BI46" i="59"/>
  <c r="BI46" i="58"/>
  <c r="BI46" i="28"/>
  <c r="BH46" i="61"/>
  <c r="J66" i="15"/>
  <c r="K66" s="1"/>
  <c r="E31" i="58"/>
  <c r="K31"/>
  <c r="AA18" i="15"/>
  <c r="P18"/>
  <c r="Q18" s="1"/>
  <c r="AA58"/>
  <c r="P58"/>
  <c r="Q58" s="1"/>
  <c r="AK63" i="30"/>
  <c r="P48" i="15"/>
  <c r="Q48" s="1"/>
  <c r="AA48"/>
  <c r="BI50" i="28"/>
  <c r="BH50" i="61"/>
  <c r="BI50" i="59"/>
  <c r="BI50" i="58"/>
  <c r="AG50" i="30"/>
  <c r="BH53" i="58"/>
  <c r="BH53" i="28"/>
  <c r="BH53" i="59"/>
  <c r="AC50" i="30"/>
  <c r="BG53" i="61"/>
  <c r="J76" i="63"/>
  <c r="D40" i="15"/>
  <c r="E40" s="1"/>
  <c r="J51" i="61"/>
  <c r="J63" i="63"/>
  <c r="J41" i="61"/>
  <c r="V35" i="15"/>
  <c r="W35" s="1"/>
  <c r="AI35"/>
  <c r="J30" i="63"/>
  <c r="E41" i="59"/>
  <c r="K41"/>
  <c r="BH71" i="61"/>
  <c r="BI71" i="59"/>
  <c r="BI71" i="28"/>
  <c r="BI71" i="58"/>
  <c r="E79"/>
  <c r="K79"/>
  <c r="E23" i="60"/>
  <c r="K23"/>
  <c r="BG48" i="61"/>
  <c r="BH48" i="58"/>
  <c r="AG45" i="30"/>
  <c r="AC45"/>
  <c r="BH48" i="28"/>
  <c r="BH48" i="59"/>
  <c r="V76" i="15"/>
  <c r="W76" s="1"/>
  <c r="AI76"/>
  <c r="J46" i="61"/>
  <c r="BH71" i="59"/>
  <c r="BH71" i="58"/>
  <c r="AG68" i="30"/>
  <c r="BG71" i="61"/>
  <c r="BH71" i="28"/>
  <c r="E55" i="58"/>
  <c r="K55"/>
  <c r="AA54" i="15"/>
  <c r="P54"/>
  <c r="Q54" s="1"/>
  <c r="V72"/>
  <c r="W72" s="1"/>
  <c r="AI72"/>
  <c r="AA21"/>
  <c r="P21"/>
  <c r="Q21" s="1"/>
  <c r="J71" i="61"/>
  <c r="D39" i="15"/>
  <c r="E39" s="1"/>
  <c r="BI26" i="59"/>
  <c r="BI26" i="58"/>
  <c r="BH26" i="61"/>
  <c r="BI26" i="28"/>
  <c r="K57" i="59"/>
  <c r="E57"/>
  <c r="AK71" i="30"/>
  <c r="J64" i="15"/>
  <c r="K64" s="1"/>
  <c r="V39"/>
  <c r="W39" s="1"/>
  <c r="AI39"/>
  <c r="D35"/>
  <c r="E35" s="1"/>
  <c r="BB100" i="61"/>
  <c r="AG27" i="30"/>
  <c r="BH30" i="28"/>
  <c r="BH30" i="58"/>
  <c r="BH30" i="59"/>
  <c r="BG30" i="61"/>
  <c r="AC27" i="30"/>
  <c r="AI32" i="15"/>
  <c r="V32"/>
  <c r="W32" s="1"/>
  <c r="D88"/>
  <c r="E88" s="1"/>
  <c r="P49"/>
  <c r="Q49" s="1"/>
  <c r="AA49"/>
  <c r="V33"/>
  <c r="W33" s="1"/>
  <c r="AI33"/>
  <c r="V77"/>
  <c r="W77" s="1"/>
  <c r="AI77"/>
  <c r="E24" i="60"/>
  <c r="K24"/>
  <c r="K22" i="28"/>
  <c r="E22"/>
  <c r="K22" i="58"/>
  <c r="E22"/>
  <c r="AM44" i="30"/>
  <c r="AI44"/>
  <c r="K44"/>
  <c r="AE44"/>
  <c r="E45" i="28"/>
  <c r="K45"/>
  <c r="J40" i="61"/>
  <c r="AI79" i="15"/>
  <c r="V79"/>
  <c r="W79" s="1"/>
  <c r="A19" i="58"/>
  <c r="J19" s="1"/>
  <c r="AA96" i="15"/>
  <c r="P96"/>
  <c r="Q96" s="1"/>
  <c r="AK54" i="30"/>
  <c r="J49" i="15"/>
  <c r="K49" s="1"/>
  <c r="K38" i="60"/>
  <c r="E38"/>
  <c r="J77" i="15"/>
  <c r="K77" s="1"/>
  <c r="E26" i="28"/>
  <c r="K26"/>
  <c r="K27" i="59"/>
  <c r="E27"/>
  <c r="K21" i="60"/>
  <c r="E21"/>
  <c r="K30" i="58"/>
  <c r="E30"/>
  <c r="E28" i="59"/>
  <c r="K28"/>
  <c r="P74" i="15"/>
  <c r="Q74" s="1"/>
  <c r="AA74"/>
  <c r="AI46"/>
  <c r="V46"/>
  <c r="W46" s="1"/>
  <c r="BI75" i="58"/>
  <c r="BH75" i="61"/>
  <c r="BI75" i="28"/>
  <c r="BI75" i="59"/>
  <c r="J78" i="63"/>
  <c r="K39" i="60"/>
  <c r="E39"/>
  <c r="BH74" i="28"/>
  <c r="BG74" i="61"/>
  <c r="BH74" i="59"/>
  <c r="AG71" i="30"/>
  <c r="BH74" i="58"/>
  <c r="E67" i="59"/>
  <c r="K67"/>
  <c r="IL18" i="43"/>
  <c r="K55" i="59"/>
  <c r="E55"/>
  <c r="K54" i="60"/>
  <c r="E54"/>
  <c r="BI35" i="58"/>
  <c r="BH35" i="61"/>
  <c r="BI35" i="28"/>
  <c r="BI35" i="59"/>
  <c r="E25" i="58"/>
  <c r="K25"/>
  <c r="J34" i="63"/>
  <c r="BI22" i="58"/>
  <c r="BI22" i="28"/>
  <c r="BH22" i="61"/>
  <c r="BI22" i="59"/>
  <c r="K21"/>
  <c r="E21"/>
  <c r="D93" i="15"/>
  <c r="E93" s="1"/>
  <c r="J62" i="63"/>
  <c r="K27" i="60"/>
  <c r="E27"/>
  <c r="K43" i="28"/>
  <c r="E43"/>
  <c r="BH70" i="59"/>
  <c r="BH70" i="28"/>
  <c r="BH70" i="58"/>
  <c r="BG70" i="61"/>
  <c r="AG67" i="30"/>
  <c r="AI86" i="15"/>
  <c r="V86"/>
  <c r="W86" s="1"/>
  <c r="D57"/>
  <c r="E57" s="1"/>
  <c r="P78"/>
  <c r="Q78" s="1"/>
  <c r="AA78"/>
  <c r="BH79" i="61"/>
  <c r="BI79" i="58"/>
  <c r="BI79" i="28"/>
  <c r="BI79" i="59"/>
  <c r="J97" i="15"/>
  <c r="K97" s="1"/>
  <c r="J62" i="61"/>
  <c r="P43" i="15"/>
  <c r="Q43" s="1"/>
  <c r="AA43"/>
  <c r="P53"/>
  <c r="Q53" s="1"/>
  <c r="AA53"/>
  <c r="BH73" i="61"/>
  <c r="BI73" i="28"/>
  <c r="BI73" i="59"/>
  <c r="BI73" i="58"/>
  <c r="AC54" i="30"/>
  <c r="BH57" i="58"/>
  <c r="BH57" i="59"/>
  <c r="BH57" i="28"/>
  <c r="BG57" i="61"/>
  <c r="AG54" i="30"/>
  <c r="J73" i="61"/>
  <c r="K28" i="60"/>
  <c r="E28"/>
  <c r="J49" i="63"/>
  <c r="J38" i="15"/>
  <c r="K38" s="1"/>
  <c r="K67" i="60"/>
  <c r="E67"/>
  <c r="K49" i="59"/>
  <c r="E49"/>
  <c r="K56" i="58"/>
  <c r="E56"/>
  <c r="K75" i="59"/>
  <c r="E75"/>
  <c r="E71" i="58"/>
  <c r="K71"/>
  <c r="AA86" i="15"/>
  <c r="P86"/>
  <c r="Q86" s="1"/>
  <c r="J56" i="61"/>
  <c r="BI76" i="28"/>
  <c r="BI76" i="59"/>
  <c r="BH76" i="61"/>
  <c r="BI76" i="58"/>
  <c r="BI49"/>
  <c r="BI49" i="59"/>
  <c r="BI49" i="28"/>
  <c r="BH49" i="61"/>
  <c r="E46" i="60"/>
  <c r="K46"/>
  <c r="E59" i="59"/>
  <c r="K59"/>
  <c r="K57" i="58"/>
  <c r="E57"/>
  <c r="J69" i="61"/>
  <c r="P93" i="15"/>
  <c r="Q93" s="1"/>
  <c r="AA93"/>
  <c r="AM72" i="30"/>
  <c r="K72"/>
  <c r="AI72"/>
  <c r="E63" i="28"/>
  <c r="K63"/>
  <c r="P60" i="15"/>
  <c r="Q60" s="1"/>
  <c r="AA60"/>
  <c r="AC28" i="30"/>
  <c r="BH31" i="59"/>
  <c r="BG31" i="61"/>
  <c r="AG28" i="30"/>
  <c r="BH31" i="58"/>
  <c r="BH31" i="28"/>
  <c r="D41" i="15"/>
  <c r="E41" s="1"/>
  <c r="AG37" i="30"/>
  <c r="BH40" i="58"/>
  <c r="BH40" i="59"/>
  <c r="BG40" i="61"/>
  <c r="AC37" i="30"/>
  <c r="BH40" i="28"/>
  <c r="K22" i="30"/>
  <c r="AI22"/>
  <c r="AM22"/>
  <c r="AE22"/>
  <c r="D56" i="15"/>
  <c r="E56" s="1"/>
  <c r="V88"/>
  <c r="W88" s="1"/>
  <c r="AI88"/>
  <c r="J40" i="63"/>
  <c r="BI57" i="28"/>
  <c r="BI57" i="58"/>
  <c r="BH57" i="61"/>
  <c r="BI57" i="59"/>
  <c r="BH27" i="28"/>
  <c r="BG27" i="61"/>
  <c r="BH27" i="59"/>
  <c r="AG24" i="30"/>
  <c r="BH27" i="58"/>
  <c r="AC24" i="30"/>
  <c r="E33" i="60"/>
  <c r="K33"/>
  <c r="P56" i="15"/>
  <c r="Q56" s="1"/>
  <c r="AA56"/>
  <c r="J50" i="61"/>
  <c r="K64" i="60"/>
  <c r="E64"/>
  <c r="V41" i="15"/>
  <c r="W41" s="1"/>
  <c r="AI41"/>
  <c r="K70" i="58"/>
  <c r="E70"/>
  <c r="BH47" i="61"/>
  <c r="BI47" i="59"/>
  <c r="BI47" i="28"/>
  <c r="BI47" i="58"/>
  <c r="BI33" i="28"/>
  <c r="BH33" i="61"/>
  <c r="BI33" i="59"/>
  <c r="BI33" i="58"/>
  <c r="AI38" i="15"/>
  <c r="V38"/>
  <c r="W38" s="1"/>
  <c r="D58"/>
  <c r="E58" s="1"/>
  <c r="E58" i="28"/>
  <c r="K58"/>
  <c r="J29" i="61"/>
  <c r="K78" i="58"/>
  <c r="E78"/>
  <c r="J68" i="15"/>
  <c r="K68" s="1"/>
  <c r="AI87"/>
  <c r="V87"/>
  <c r="W87" s="1"/>
  <c r="AI62"/>
  <c r="V62"/>
  <c r="W62" s="1"/>
  <c r="J52" i="63"/>
  <c r="J45"/>
  <c r="P24" i="15"/>
  <c r="Q24" s="1"/>
  <c r="AA24"/>
  <c r="K35" i="28"/>
  <c r="E35"/>
  <c r="J23" i="63"/>
  <c r="K67" i="30"/>
  <c r="AI67"/>
  <c r="AM67"/>
  <c r="J90" i="15"/>
  <c r="K90" s="1"/>
  <c r="P71"/>
  <c r="Q71" s="1"/>
  <c r="AA71"/>
  <c r="P63"/>
  <c r="Q63" s="1"/>
  <c r="AA50"/>
  <c r="P50"/>
  <c r="Q50" s="1"/>
  <c r="K21" i="30"/>
  <c r="AI21"/>
  <c r="AM21"/>
  <c r="AE21"/>
  <c r="J96" i="15"/>
  <c r="K96" s="1"/>
  <c r="J47" i="63"/>
  <c r="AI74" i="15"/>
  <c r="V74"/>
  <c r="W74" s="1"/>
  <c r="BH82" i="59"/>
  <c r="BH82" i="58"/>
  <c r="BH82" i="28"/>
  <c r="BG82" i="61"/>
  <c r="D80" i="15"/>
  <c r="E80" s="1"/>
  <c r="BC100" i="59"/>
  <c r="J53" i="63"/>
  <c r="BH76" i="58"/>
  <c r="AG73" i="30"/>
  <c r="BH76" i="28"/>
  <c r="BH76" i="59"/>
  <c r="BG76" i="61"/>
  <c r="BC100" i="58"/>
  <c r="AI61" i="15"/>
  <c r="V61"/>
  <c r="W61" s="1"/>
  <c r="BH59" i="58"/>
  <c r="BH59" i="59"/>
  <c r="BG59" i="61"/>
  <c r="AC56" i="30"/>
  <c r="BH59" i="28"/>
  <c r="AG56" i="30"/>
  <c r="K73"/>
  <c r="AI73"/>
  <c r="AM73"/>
  <c r="BH23" i="28"/>
  <c r="BG23" i="61"/>
  <c r="AG20" i="30"/>
  <c r="BH23" i="59"/>
  <c r="BH23" i="58"/>
  <c r="AC20" i="30"/>
  <c r="AA77" i="15"/>
  <c r="P77"/>
  <c r="Q77" s="1"/>
  <c r="K50" i="30"/>
  <c r="AE50"/>
  <c r="AM50"/>
  <c r="AI50"/>
  <c r="G6" i="66"/>
  <c r="AM33" i="30"/>
  <c r="AE33"/>
  <c r="K33"/>
  <c r="AI33"/>
  <c r="BH26" i="59"/>
  <c r="BG26" i="61"/>
  <c r="BH26" i="28"/>
  <c r="AG23" i="30"/>
  <c r="BH26" i="58"/>
  <c r="AC23" i="30"/>
  <c r="D23" i="15"/>
  <c r="E23" s="1"/>
  <c r="J24" i="63"/>
  <c r="J63" i="15"/>
  <c r="K63" s="1"/>
  <c r="AA89"/>
  <c r="P89"/>
  <c r="Q89" s="1"/>
  <c r="K23" i="58"/>
  <c r="E23"/>
  <c r="D74" i="15"/>
  <c r="E74" s="1"/>
  <c r="K61" i="59"/>
  <c r="E61"/>
  <c r="AK66" i="30"/>
  <c r="D22" i="15"/>
  <c r="E22" s="1"/>
  <c r="E52" i="59"/>
  <c r="K52"/>
  <c r="J74" i="61"/>
  <c r="BI82" i="28"/>
  <c r="BI82" i="58"/>
  <c r="BH82" i="61"/>
  <c r="BI82" i="59"/>
  <c r="K34"/>
  <c r="E34"/>
  <c r="E78" i="28"/>
  <c r="K78"/>
  <c r="AA39" i="15"/>
  <c r="P39"/>
  <c r="Q39" s="1"/>
  <c r="J52" i="61"/>
  <c r="AE57" i="30"/>
  <c r="K57"/>
  <c r="AI57"/>
  <c r="AM57"/>
  <c r="J32" i="61"/>
  <c r="P30" i="15"/>
  <c r="Q30" s="1"/>
  <c r="AA30"/>
  <c r="E57" i="60"/>
  <c r="K57"/>
  <c r="AM65" i="30"/>
  <c r="AI65"/>
  <c r="K65"/>
  <c r="AK60"/>
  <c r="AK70"/>
  <c r="BH21" i="58"/>
  <c r="BH21" i="59"/>
  <c r="BG21" i="61"/>
  <c r="AG18" i="30"/>
  <c r="AC18"/>
  <c r="BH21" i="28"/>
  <c r="BB100" s="1"/>
  <c r="J80" i="15"/>
  <c r="K80" s="1"/>
  <c r="J95"/>
  <c r="K95" s="1"/>
  <c r="D42"/>
  <c r="E42" s="1"/>
  <c r="K49" i="28"/>
  <c r="E49"/>
  <c r="J66" i="61"/>
  <c r="AK51" i="30"/>
  <c r="K26" i="59"/>
  <c r="E26"/>
  <c r="BH60" i="28"/>
  <c r="BH60" i="59"/>
  <c r="AG57" i="30"/>
  <c r="BG60" i="61"/>
  <c r="BH60" i="58"/>
  <c r="AC57" i="30"/>
  <c r="J77" i="63"/>
  <c r="K31" i="30"/>
  <c r="AE31"/>
  <c r="AM31"/>
  <c r="AI31"/>
  <c r="BH68" i="61"/>
  <c r="BI68" i="59"/>
  <c r="BI68" i="28"/>
  <c r="BI68" i="58"/>
  <c r="E68" i="28"/>
  <c r="K68"/>
  <c r="D51" i="15"/>
  <c r="E51" s="1"/>
  <c r="E37" i="58"/>
  <c r="K37"/>
  <c r="P59" i="15"/>
  <c r="Q59" s="1"/>
  <c r="AA59"/>
  <c r="E67" i="58"/>
  <c r="K67"/>
  <c r="J35" i="15"/>
  <c r="K35" s="1"/>
  <c r="K79" i="28"/>
  <c r="E79"/>
  <c r="AG47" i="30"/>
  <c r="AC47"/>
  <c r="BH50" i="58"/>
  <c r="BG50" i="61"/>
  <c r="BH50" i="28"/>
  <c r="BH50" i="59"/>
  <c r="V18" i="15"/>
  <c r="W18" s="1"/>
  <c r="AI18"/>
  <c r="AI96"/>
  <c r="V96"/>
  <c r="W96" s="1"/>
  <c r="J41"/>
  <c r="K41" s="1"/>
  <c r="J94"/>
  <c r="K94" s="1"/>
  <c r="D43"/>
  <c r="E43" s="1"/>
  <c r="J76" i="61"/>
  <c r="V23" i="15"/>
  <c r="W23" s="1"/>
  <c r="AI23"/>
  <c r="AA22"/>
  <c r="P22"/>
  <c r="Q22" s="1"/>
  <c r="AI85"/>
  <c r="V85"/>
  <c r="W85" s="1"/>
  <c r="J40"/>
  <c r="K40" s="1"/>
  <c r="K54" i="58"/>
  <c r="E54"/>
  <c r="D34" i="15"/>
  <c r="E34" s="1"/>
  <c r="P81"/>
  <c r="Q81" s="1"/>
  <c r="AA81"/>
  <c r="AD51" i="67" s="1"/>
  <c r="AD91" s="1"/>
  <c r="AE36" i="30"/>
  <c r="K36"/>
  <c r="AI36"/>
  <c r="AM36"/>
  <c r="V36" i="15"/>
  <c r="W36" s="1"/>
  <c r="AI36"/>
  <c r="BI70" i="59"/>
  <c r="BI70" i="28"/>
  <c r="BI70" i="58"/>
  <c r="BH70" i="61"/>
  <c r="AI95" i="15"/>
  <c r="V95"/>
  <c r="W95" s="1"/>
  <c r="D89"/>
  <c r="E89" s="1"/>
  <c r="D18" i="72"/>
  <c r="E18" s="1"/>
  <c r="J18"/>
  <c r="K18" s="1"/>
  <c r="P94"/>
  <c r="Q94" s="1"/>
  <c r="P90"/>
  <c r="Q90" s="1"/>
  <c r="P86"/>
  <c r="Q86" s="1"/>
  <c r="P82"/>
  <c r="Q82" s="1"/>
  <c r="P78"/>
  <c r="Q78" s="1"/>
  <c r="P74"/>
  <c r="Q74" s="1"/>
  <c r="P70"/>
  <c r="Q70" s="1"/>
  <c r="P66"/>
  <c r="Q66" s="1"/>
  <c r="P62"/>
  <c r="Q62" s="1"/>
  <c r="P58"/>
  <c r="Q58" s="1"/>
  <c r="P54"/>
  <c r="Q54" s="1"/>
  <c r="P50"/>
  <c r="Q50" s="1"/>
  <c r="P46"/>
  <c r="Q46" s="1"/>
  <c r="P42"/>
  <c r="Q42" s="1"/>
  <c r="P38"/>
  <c r="Q38" s="1"/>
  <c r="P34"/>
  <c r="Q34" s="1"/>
  <c r="P30"/>
  <c r="Q30" s="1"/>
  <c r="P26"/>
  <c r="Q26" s="1"/>
  <c r="P22"/>
  <c r="Q22" s="1"/>
  <c r="P18"/>
  <c r="Q18" s="1"/>
  <c r="P95"/>
  <c r="Q95" s="1"/>
  <c r="P91"/>
  <c r="Q91" s="1"/>
  <c r="P87"/>
  <c r="Q87" s="1"/>
  <c r="P83"/>
  <c r="Q83" s="1"/>
  <c r="P79"/>
  <c r="Q79" s="1"/>
  <c r="P75"/>
  <c r="Q75" s="1"/>
  <c r="P71"/>
  <c r="Q71" s="1"/>
  <c r="P67"/>
  <c r="Q67" s="1"/>
  <c r="P63"/>
  <c r="Q63" s="1"/>
  <c r="P59"/>
  <c r="Q59" s="1"/>
  <c r="P55"/>
  <c r="Q55" s="1"/>
  <c r="P51"/>
  <c r="Q51" s="1"/>
  <c r="P47"/>
  <c r="Q47" s="1"/>
  <c r="P43"/>
  <c r="Q43" s="1"/>
  <c r="P39"/>
  <c r="Q39" s="1"/>
  <c r="P35"/>
  <c r="Q35" s="1"/>
  <c r="P31"/>
  <c r="Q31" s="1"/>
  <c r="P27"/>
  <c r="Q27" s="1"/>
  <c r="P23"/>
  <c r="Q23" s="1"/>
  <c r="P19"/>
  <c r="Q19" s="1"/>
  <c r="V94"/>
  <c r="W94" s="1"/>
  <c r="V90"/>
  <c r="W90" s="1"/>
  <c r="V86"/>
  <c r="W86" s="1"/>
  <c r="V82"/>
  <c r="W82" s="1"/>
  <c r="V78"/>
  <c r="W78" s="1"/>
  <c r="V74"/>
  <c r="W74" s="1"/>
  <c r="V70"/>
  <c r="W70" s="1"/>
  <c r="V66"/>
  <c r="W66" s="1"/>
  <c r="V62"/>
  <c r="W62" s="1"/>
  <c r="V58"/>
  <c r="W58" s="1"/>
  <c r="V54"/>
  <c r="W54" s="1"/>
  <c r="V50"/>
  <c r="W50" s="1"/>
  <c r="V46"/>
  <c r="W46" s="1"/>
  <c r="V42"/>
  <c r="W42" s="1"/>
  <c r="V38"/>
  <c r="W38" s="1"/>
  <c r="V34"/>
  <c r="W34" s="1"/>
  <c r="V30"/>
  <c r="W30" s="1"/>
  <c r="V26"/>
  <c r="W26" s="1"/>
  <c r="V22"/>
  <c r="W22" s="1"/>
  <c r="V18"/>
  <c r="W18" s="1"/>
  <c r="V95"/>
  <c r="W95" s="1"/>
  <c r="V91"/>
  <c r="W91" s="1"/>
  <c r="V87"/>
  <c r="W87" s="1"/>
  <c r="V83"/>
  <c r="W83" s="1"/>
  <c r="V79"/>
  <c r="W79" s="1"/>
  <c r="V75"/>
  <c r="W75" s="1"/>
  <c r="V71"/>
  <c r="W71" s="1"/>
  <c r="V67"/>
  <c r="W67" s="1"/>
  <c r="V63"/>
  <c r="W63" s="1"/>
  <c r="V59"/>
  <c r="W59" s="1"/>
  <c r="V55"/>
  <c r="W55" s="1"/>
  <c r="V51"/>
  <c r="W51" s="1"/>
  <c r="V47"/>
  <c r="W47" s="1"/>
  <c r="V43"/>
  <c r="W43" s="1"/>
  <c r="V39"/>
  <c r="W39" s="1"/>
  <c r="V35"/>
  <c r="W35" s="1"/>
  <c r="V31"/>
  <c r="W31" s="1"/>
  <c r="V27"/>
  <c r="W27" s="1"/>
  <c r="V23"/>
  <c r="W23" s="1"/>
  <c r="V19"/>
  <c r="W19" s="1"/>
  <c r="AK25" i="30"/>
  <c r="AK28"/>
  <c r="AK44"/>
  <c r="AK36"/>
  <c r="AK41"/>
  <c r="D94" i="72"/>
  <c r="E94" s="1"/>
  <c r="D90"/>
  <c r="E90" s="1"/>
  <c r="D86"/>
  <c r="E86" s="1"/>
  <c r="D82"/>
  <c r="E82" s="1"/>
  <c r="D78"/>
  <c r="E78" s="1"/>
  <c r="D74"/>
  <c r="E74" s="1"/>
  <c r="D70"/>
  <c r="E70" s="1"/>
  <c r="D66"/>
  <c r="E66" s="1"/>
  <c r="D62"/>
  <c r="E62" s="1"/>
  <c r="D58"/>
  <c r="E58" s="1"/>
  <c r="D54"/>
  <c r="E54" s="1"/>
  <c r="D50"/>
  <c r="E50" s="1"/>
  <c r="D46"/>
  <c r="E46" s="1"/>
  <c r="D42"/>
  <c r="E42" s="1"/>
  <c r="D38"/>
  <c r="E38" s="1"/>
  <c r="D34"/>
  <c r="E34" s="1"/>
  <c r="D30"/>
  <c r="E30" s="1"/>
  <c r="D26"/>
  <c r="E26" s="1"/>
  <c r="D22"/>
  <c r="E22" s="1"/>
  <c r="J94"/>
  <c r="K94" s="1"/>
  <c r="J90"/>
  <c r="K90" s="1"/>
  <c r="J86"/>
  <c r="K86" s="1"/>
  <c r="J82"/>
  <c r="K82" s="1"/>
  <c r="J78"/>
  <c r="K78" s="1"/>
  <c r="J74"/>
  <c r="K74" s="1"/>
  <c r="J70"/>
  <c r="K70" s="1"/>
  <c r="J66"/>
  <c r="K66" s="1"/>
  <c r="J62"/>
  <c r="K62" s="1"/>
  <c r="J58"/>
  <c r="K58" s="1"/>
  <c r="J54"/>
  <c r="K54" s="1"/>
  <c r="J50"/>
  <c r="K50" s="1"/>
  <c r="J46"/>
  <c r="K46" s="1"/>
  <c r="J42"/>
  <c r="K42" s="1"/>
  <c r="J38"/>
  <c r="K38" s="1"/>
  <c r="J34"/>
  <c r="K34" s="1"/>
  <c r="J30"/>
  <c r="K30" s="1"/>
  <c r="J26"/>
  <c r="K26" s="1"/>
  <c r="J22"/>
  <c r="K22" s="1"/>
  <c r="D95"/>
  <c r="E95" s="1"/>
  <c r="D91"/>
  <c r="E91" s="1"/>
  <c r="D87"/>
  <c r="E87" s="1"/>
  <c r="D83"/>
  <c r="E83" s="1"/>
  <c r="D79"/>
  <c r="E79" s="1"/>
  <c r="D75"/>
  <c r="E75" s="1"/>
  <c r="D71"/>
  <c r="E71" s="1"/>
  <c r="D67"/>
  <c r="E67" s="1"/>
  <c r="D63"/>
  <c r="E63" s="1"/>
  <c r="D59"/>
  <c r="E59" s="1"/>
  <c r="D55"/>
  <c r="E55" s="1"/>
  <c r="D51"/>
  <c r="E51" s="1"/>
  <c r="D47"/>
  <c r="E47" s="1"/>
  <c r="D43"/>
  <c r="E43" s="1"/>
  <c r="D39"/>
  <c r="E39" s="1"/>
  <c r="D35"/>
  <c r="E35" s="1"/>
  <c r="D31"/>
  <c r="E31" s="1"/>
  <c r="D27"/>
  <c r="E27" s="1"/>
  <c r="D23"/>
  <c r="E23" s="1"/>
  <c r="D19"/>
  <c r="E19" s="1"/>
  <c r="J95"/>
  <c r="K95" s="1"/>
  <c r="J91"/>
  <c r="K91" s="1"/>
  <c r="J87"/>
  <c r="K87" s="1"/>
  <c r="J83"/>
  <c r="K83" s="1"/>
  <c r="J79"/>
  <c r="K79" s="1"/>
  <c r="J75"/>
  <c r="K75" s="1"/>
  <c r="J71"/>
  <c r="K71" s="1"/>
  <c r="J67"/>
  <c r="K67" s="1"/>
  <c r="J63"/>
  <c r="K63" s="1"/>
  <c r="J59"/>
  <c r="K59" s="1"/>
  <c r="J55"/>
  <c r="K55" s="1"/>
  <c r="J51"/>
  <c r="K51" s="1"/>
  <c r="J47"/>
  <c r="K47" s="1"/>
  <c r="J43"/>
  <c r="K43" s="1"/>
  <c r="J39"/>
  <c r="K39" s="1"/>
  <c r="J35"/>
  <c r="K35" s="1"/>
  <c r="J31"/>
  <c r="K31" s="1"/>
  <c r="J27"/>
  <c r="K27" s="1"/>
  <c r="J23"/>
  <c r="K23" s="1"/>
  <c r="J19"/>
  <c r="K19" s="1"/>
  <c r="J21" i="61"/>
  <c r="D77" i="15"/>
  <c r="E77" s="1"/>
  <c r="BI85" i="28"/>
  <c r="BH85" i="61"/>
  <c r="BI85" i="59"/>
  <c r="BI85" i="58"/>
  <c r="BI65"/>
  <c r="BI65" i="28"/>
  <c r="BH65" i="61"/>
  <c r="BI65" i="59"/>
  <c r="D91" i="15"/>
  <c r="E91" s="1"/>
  <c r="J54" i="63"/>
  <c r="J58" i="61"/>
  <c r="E46" i="59"/>
  <c r="K46"/>
  <c r="J19" i="15"/>
  <c r="K19" s="1"/>
  <c r="AE47" i="30"/>
  <c r="AM47"/>
  <c r="AI47"/>
  <c r="K47"/>
  <c r="J47" i="15"/>
  <c r="K47" s="1"/>
  <c r="BI51" i="28"/>
  <c r="BI51" i="59"/>
  <c r="BI51" i="58"/>
  <c r="BH51" i="61"/>
  <c r="E40" i="60"/>
  <c r="K40"/>
  <c r="D95" i="15"/>
  <c r="E95" s="1"/>
  <c r="AK67" i="30"/>
  <c r="J68" i="63"/>
  <c r="J61" i="61"/>
  <c r="K38" i="28"/>
  <c r="E38"/>
  <c r="E24"/>
  <c r="K24"/>
  <c r="BH49" i="58"/>
  <c r="BH49" i="28"/>
  <c r="BH49" i="59"/>
  <c r="AC46" i="30"/>
  <c r="AG46"/>
  <c r="BG49" i="61"/>
  <c r="BI80" i="58"/>
  <c r="BH80" i="61"/>
  <c r="BI80" i="28"/>
  <c r="BI80" i="59"/>
  <c r="AM66" i="30"/>
  <c r="K66"/>
  <c r="AI66"/>
  <c r="J32" i="63"/>
  <c r="J43" i="15"/>
  <c r="K43" s="1"/>
  <c r="K54" i="30"/>
  <c r="AE54"/>
  <c r="AM54"/>
  <c r="AI54"/>
  <c r="G7" i="66"/>
  <c r="AI59" i="15"/>
  <c r="V59"/>
  <c r="W59" s="1"/>
  <c r="AI20"/>
  <c r="V20"/>
  <c r="W20" s="1"/>
  <c r="E36" i="28"/>
  <c r="K36"/>
  <c r="E65" i="60"/>
  <c r="K65"/>
  <c r="K52" i="28"/>
  <c r="E52"/>
  <c r="BH39"/>
  <c r="BH39" i="58"/>
  <c r="AC36" i="30"/>
  <c r="BG39" i="61"/>
  <c r="BH39" i="59"/>
  <c r="AG36" i="30"/>
  <c r="E76" i="28"/>
  <c r="K76"/>
  <c r="P95" i="15"/>
  <c r="Q95" s="1"/>
  <c r="AA95"/>
  <c r="E56" i="59"/>
  <c r="K56"/>
  <c r="AA40" i="15"/>
  <c r="P40"/>
  <c r="Q40" s="1"/>
  <c r="AI25"/>
  <c r="V25"/>
  <c r="W25" s="1"/>
  <c r="BI40" i="58"/>
  <c r="BH40" i="61"/>
  <c r="BI40" i="28"/>
  <c r="BI40" i="59"/>
  <c r="E36" i="58"/>
  <c r="K36"/>
  <c r="J26" i="63"/>
  <c r="D46" i="15"/>
  <c r="E46" s="1"/>
  <c r="J42"/>
  <c r="K42" s="1"/>
  <c r="AM48" i="30"/>
  <c r="AE48"/>
  <c r="K48"/>
  <c r="AI48"/>
  <c r="K31" i="28"/>
  <c r="E31"/>
  <c r="J33" i="63"/>
  <c r="V78" i="15"/>
  <c r="W78" s="1"/>
  <c r="AI78"/>
  <c r="E40" i="28"/>
  <c r="K40"/>
  <c r="BH55" i="59"/>
  <c r="AG52" i="30"/>
  <c r="BH55" i="28"/>
  <c r="BG55" i="61"/>
  <c r="BH55" i="58"/>
  <c r="AC52" i="30"/>
  <c r="J27" i="63"/>
  <c r="J65" i="61"/>
  <c r="D82" i="15"/>
  <c r="E82" s="1"/>
  <c r="AI30"/>
  <c r="V30"/>
  <c r="W30" s="1"/>
  <c r="BI37" i="58"/>
  <c r="BI37" i="28"/>
  <c r="BI37" i="59"/>
  <c r="BH37" i="61"/>
  <c r="AM60" i="30"/>
  <c r="AI60"/>
  <c r="K60"/>
  <c r="AE60"/>
  <c r="K47" i="59"/>
  <c r="E47"/>
  <c r="BI32" i="58"/>
  <c r="BI32" i="59"/>
  <c r="BI32" i="28"/>
  <c r="BH32" i="61"/>
  <c r="J50" i="15"/>
  <c r="K50" s="1"/>
  <c r="V37"/>
  <c r="W37" s="1"/>
  <c r="AI37"/>
  <c r="BH63" i="61"/>
  <c r="BI63" i="58"/>
  <c r="BI63" i="28"/>
  <c r="BI63" i="59"/>
  <c r="J25" i="15"/>
  <c r="K25" s="1"/>
  <c r="K33" i="28"/>
  <c r="E33"/>
  <c r="V50" i="15"/>
  <c r="W50" s="1"/>
  <c r="AI50"/>
  <c r="K37" i="28"/>
  <c r="E37"/>
  <c r="BG63" i="61"/>
  <c r="BH63" i="58"/>
  <c r="BH63" i="59"/>
  <c r="AC60" i="30"/>
  <c r="BH63" i="28"/>
  <c r="AG60" i="30"/>
  <c r="K51" i="58"/>
  <c r="E51"/>
  <c r="AE59" i="30"/>
  <c r="K59"/>
  <c r="AI59"/>
  <c r="AM59"/>
  <c r="AI53" i="15"/>
  <c r="V53"/>
  <c r="W53" s="1"/>
  <c r="D21"/>
  <c r="E21" s="1"/>
  <c r="BH51" i="28"/>
  <c r="AG48" i="30"/>
  <c r="BG51" i="61"/>
  <c r="BH51" i="59"/>
  <c r="BH51" i="58"/>
  <c r="AC48" i="30"/>
  <c r="BH36" i="28"/>
  <c r="BH36" i="59"/>
  <c r="AC33" i="30"/>
  <c r="BH36" i="58"/>
  <c r="BG36" i="61"/>
  <c r="AG33" i="30"/>
  <c r="AI49" i="15"/>
  <c r="V49"/>
  <c r="W49" s="1"/>
  <c r="J79"/>
  <c r="K79" s="1"/>
  <c r="E52" i="58"/>
  <c r="K52"/>
  <c r="J28" i="63"/>
  <c r="E35" i="60"/>
  <c r="K35"/>
  <c r="J53" i="61"/>
  <c r="AA70" i="15"/>
  <c r="P70"/>
  <c r="Q70" s="1"/>
  <c r="E74" i="28"/>
  <c r="K74"/>
  <c r="J84" i="15"/>
  <c r="K84" s="1"/>
  <c r="K52" i="30"/>
  <c r="AE52"/>
  <c r="AM52"/>
  <c r="AI52"/>
  <c r="K72" i="59"/>
  <c r="E72"/>
  <c r="AI70" i="30"/>
  <c r="K70"/>
  <c r="AM70"/>
  <c r="K29" i="28"/>
  <c r="E29"/>
  <c r="K42" i="60"/>
  <c r="E42"/>
  <c r="K76" i="59"/>
  <c r="E76"/>
  <c r="J67" i="63"/>
  <c r="K39" i="59"/>
  <c r="E39"/>
  <c r="D78" i="15"/>
  <c r="E78" s="1"/>
  <c r="AI19"/>
  <c r="V19"/>
  <c r="W19" s="1"/>
  <c r="D65"/>
  <c r="E65" s="1"/>
  <c r="J55" i="63"/>
  <c r="K41" i="28"/>
  <c r="E41"/>
  <c r="J57" i="63"/>
  <c r="BH62" i="61"/>
  <c r="BI62" i="58"/>
  <c r="BI62" i="28"/>
  <c r="BI62" i="59"/>
  <c r="V42" i="15"/>
  <c r="W42" s="1"/>
  <c r="AI42"/>
  <c r="BH65" i="59"/>
  <c r="AG62" i="30"/>
  <c r="BH65" i="28"/>
  <c r="BH65" i="58"/>
  <c r="BG65" i="61"/>
  <c r="AC62" i="30"/>
  <c r="AE24"/>
  <c r="AM24"/>
  <c r="AI24"/>
  <c r="K24"/>
  <c r="K26" i="60"/>
  <c r="E26"/>
  <c r="J89" i="15"/>
  <c r="K89" s="1"/>
  <c r="D94"/>
  <c r="E94" s="1"/>
  <c r="BH74" i="61"/>
  <c r="BI74" i="58"/>
  <c r="BI74" i="28"/>
  <c r="BI74" i="59"/>
  <c r="BH28" i="58"/>
  <c r="AG25" i="30"/>
  <c r="AC25"/>
  <c r="BH28" i="28"/>
  <c r="BH28" i="59"/>
  <c r="BG28" i="61"/>
  <c r="AI65" i="15"/>
  <c r="V65"/>
  <c r="W65" s="1"/>
  <c r="K69" i="28"/>
  <c r="E69"/>
  <c r="BI54"/>
  <c r="BI54" i="59"/>
  <c r="BI54" i="58"/>
  <c r="BH54" i="61"/>
  <c r="AK68" i="30"/>
  <c r="AK69"/>
  <c r="J54" i="15"/>
  <c r="K54" s="1"/>
  <c r="E61" i="58"/>
  <c r="K61"/>
  <c r="K80" i="60"/>
  <c r="E80"/>
  <c r="K52"/>
  <c r="E52"/>
  <c r="AI82" i="15"/>
  <c r="V82"/>
  <c r="W82" s="1"/>
  <c r="J92"/>
  <c r="K92" s="1"/>
  <c r="BH29" i="58"/>
  <c r="AC26" i="30"/>
  <c r="BG29" i="61"/>
  <c r="BH29" i="59"/>
  <c r="BH29" i="28"/>
  <c r="AG26" i="30"/>
  <c r="E73" i="58"/>
  <c r="K73"/>
  <c r="AI52" i="15"/>
  <c r="V52"/>
  <c r="W52" s="1"/>
  <c r="BI25" i="58"/>
  <c r="BH25" i="61"/>
  <c r="BI25" i="59"/>
  <c r="BI25" i="28"/>
  <c r="K53"/>
  <c r="E53"/>
  <c r="BI53" i="58"/>
  <c r="BI53" i="59"/>
  <c r="BH53" i="61"/>
  <c r="BI53" i="28"/>
  <c r="K77" i="60"/>
  <c r="E77"/>
  <c r="D81" i="15"/>
  <c r="E81" s="1"/>
  <c r="BH79" i="28"/>
  <c r="AG76" i="30"/>
  <c r="BH79" i="58"/>
  <c r="AC76" i="30"/>
  <c r="BH79" i="59"/>
  <c r="BG79" i="61"/>
  <c r="K79" i="60"/>
  <c r="E79"/>
  <c r="J46" i="63"/>
  <c r="K35" i="59"/>
  <c r="E35"/>
  <c r="D73" i="15"/>
  <c r="E73" s="1"/>
  <c r="K73" i="28"/>
  <c r="E73"/>
  <c r="P72" i="15"/>
  <c r="Q72" s="1"/>
  <c r="AA72"/>
  <c r="BH52" i="61"/>
  <c r="BI52" i="59"/>
  <c r="BI52" i="28"/>
  <c r="BI52" i="58"/>
  <c r="BI66" i="28"/>
  <c r="BI66" i="58"/>
  <c r="BH66" i="61"/>
  <c r="BI66" i="59"/>
  <c r="J76" i="15"/>
  <c r="K76" s="1"/>
  <c r="J60"/>
  <c r="K60" s="1"/>
  <c r="K55" i="28"/>
  <c r="E55"/>
  <c r="AA36" i="15"/>
  <c r="P36"/>
  <c r="Q36" s="1"/>
  <c r="K30" i="59"/>
  <c r="E30"/>
  <c r="J53" i="15"/>
  <c r="K53" s="1"/>
  <c r="K50" i="60"/>
  <c r="E50"/>
  <c r="D47" i="15"/>
  <c r="E47" s="1"/>
  <c r="E41" i="58"/>
  <c r="K41"/>
  <c r="AK46" i="30"/>
  <c r="J65" i="15"/>
  <c r="K65" s="1"/>
  <c r="K28" i="58"/>
  <c r="E28"/>
  <c r="D85" i="15"/>
  <c r="E85" s="1"/>
  <c r="V94"/>
  <c r="W94" s="1"/>
  <c r="AI94"/>
  <c r="AI26"/>
  <c r="V26"/>
  <c r="W26" s="1"/>
  <c r="K68" i="58"/>
  <c r="E68"/>
  <c r="J30" i="15"/>
  <c r="K30" s="1"/>
  <c r="AA67"/>
  <c r="P67"/>
  <c r="Q67" s="1"/>
  <c r="J59"/>
  <c r="K59" s="1"/>
  <c r="AA90"/>
  <c r="P90"/>
  <c r="Q90" s="1"/>
  <c r="AK62" i="30"/>
  <c r="AI81" i="15"/>
  <c r="AI51" i="67" s="1"/>
  <c r="V81" i="15"/>
  <c r="W81" s="1"/>
  <c r="K62" i="58"/>
  <c r="E62"/>
  <c r="BG52" i="61"/>
  <c r="BH52" i="28"/>
  <c r="AC49" i="30"/>
  <c r="BH52" i="58"/>
  <c r="BH52" i="59"/>
  <c r="AG49" i="30"/>
  <c r="J87" i="15"/>
  <c r="K87" s="1"/>
  <c r="K75" i="28"/>
  <c r="E75"/>
  <c r="BH37"/>
  <c r="BG37" i="61"/>
  <c r="AC34" i="30"/>
  <c r="BH37" i="59"/>
  <c r="AG34" i="30"/>
  <c r="BH37" i="58"/>
  <c r="BH73" i="28"/>
  <c r="AG70" i="30"/>
  <c r="BG73" i="61"/>
  <c r="BH73" i="58"/>
  <c r="BH73" i="59"/>
  <c r="V75" i="15"/>
  <c r="W75" s="1"/>
  <c r="AI75"/>
  <c r="K33" i="59"/>
  <c r="E33"/>
  <c r="AI22"/>
  <c r="AJ21"/>
  <c r="E22" i="60"/>
  <c r="K22"/>
  <c r="V43" i="15"/>
  <c r="W43" s="1"/>
  <c r="AI43"/>
  <c r="E78" i="60"/>
  <c r="K78"/>
  <c r="E21" i="58"/>
  <c r="K21"/>
  <c r="J42" i="63"/>
  <c r="AA69" i="15"/>
  <c r="P69"/>
  <c r="Q69" s="1"/>
  <c r="V40"/>
  <c r="W40" s="1"/>
  <c r="AI40"/>
  <c r="D20"/>
  <c r="E20" s="1"/>
  <c r="V64"/>
  <c r="W64" s="1"/>
  <c r="AI64"/>
  <c r="BI27" i="59"/>
  <c r="BI27" i="28"/>
  <c r="BI27" i="58"/>
  <c r="BH27" i="61"/>
  <c r="E43" i="60"/>
  <c r="K43"/>
  <c r="BI43" i="58"/>
  <c r="BH43" i="61"/>
  <c r="BI43" i="28"/>
  <c r="BI43" i="59"/>
  <c r="P84" i="15"/>
  <c r="Q84" s="1"/>
  <c r="AA84"/>
  <c r="AM29" i="30"/>
  <c r="AI29"/>
  <c r="K29"/>
  <c r="AE29"/>
  <c r="V89" i="15"/>
  <c r="W89" s="1"/>
  <c r="AI89"/>
  <c r="AI18" i="30"/>
  <c r="K18"/>
  <c r="AM18"/>
  <c r="AE18"/>
  <c r="E44" i="28"/>
  <c r="K44"/>
  <c r="K72"/>
  <c r="E72"/>
  <c r="K53" i="58"/>
  <c r="E53"/>
  <c r="J69" i="63"/>
  <c r="D71" i="15"/>
  <c r="E71" s="1"/>
  <c r="E55" i="60"/>
  <c r="K55"/>
  <c r="D90" i="15"/>
  <c r="E90" s="1"/>
  <c r="AM38" i="30"/>
  <c r="AI38"/>
  <c r="K38"/>
  <c r="AE38"/>
  <c r="BI55" i="59"/>
  <c r="BI55" i="58"/>
  <c r="BI55" i="28"/>
  <c r="BH55" i="61"/>
  <c r="J88" i="15"/>
  <c r="K88" s="1"/>
  <c r="BI69" i="58"/>
  <c r="BI69" i="28"/>
  <c r="BI69" i="59"/>
  <c r="BH69" i="61"/>
  <c r="J70" i="15"/>
  <c r="K70" s="1"/>
  <c r="J72" i="63"/>
  <c r="BG72" i="61"/>
  <c r="BH72" i="58"/>
  <c r="BH72" i="28"/>
  <c r="BH72" i="59"/>
  <c r="AG69" i="30"/>
  <c r="E61" i="28"/>
  <c r="K61"/>
  <c r="K45" i="59"/>
  <c r="E45"/>
  <c r="E60"/>
  <c r="K60"/>
  <c r="J33" i="15"/>
  <c r="K33" s="1"/>
  <c r="AK65" i="30"/>
  <c r="K77" i="58"/>
  <c r="E77"/>
  <c r="BI44"/>
  <c r="BH44" i="61"/>
  <c r="BI44" i="28"/>
  <c r="BI44" i="59"/>
  <c r="BH58"/>
  <c r="BG58" i="61"/>
  <c r="BH58" i="58"/>
  <c r="AC55" i="30"/>
  <c r="BH58" i="28"/>
  <c r="AG55" i="30"/>
  <c r="BH62" i="59"/>
  <c r="AG59" i="30"/>
  <c r="BH62" i="28"/>
  <c r="AC59" i="30"/>
  <c r="BH62" i="58"/>
  <c r="BG62" i="61"/>
  <c r="E23" i="28"/>
  <c r="K23"/>
  <c r="J31" i="61"/>
  <c r="AM69" i="30"/>
  <c r="AI69"/>
  <c r="K69"/>
  <c r="AG72"/>
  <c r="BH75" i="28"/>
  <c r="BH75" i="58"/>
  <c r="BH75" i="59"/>
  <c r="BG75" i="61"/>
  <c r="BI67" i="28"/>
  <c r="BI67" i="59"/>
  <c r="BI67" i="58"/>
  <c r="BH67" i="61"/>
  <c r="AI97" i="15"/>
  <c r="V97"/>
  <c r="W97" s="1"/>
  <c r="J56"/>
  <c r="K56" s="1"/>
  <c r="J59" i="63"/>
  <c r="J75"/>
  <c r="BH41" i="28"/>
  <c r="BH41" i="59"/>
  <c r="BG41" i="61"/>
  <c r="BH41" i="58"/>
  <c r="AG38" i="30"/>
  <c r="AC38"/>
  <c r="J21" i="63"/>
  <c r="K66" i="59"/>
  <c r="E66"/>
  <c r="J73" i="15"/>
  <c r="K73" s="1"/>
  <c r="K58" i="60"/>
  <c r="E58"/>
  <c r="AA44" i="15"/>
  <c r="P44"/>
  <c r="Q44" s="1"/>
  <c r="J48" i="61"/>
  <c r="K25" i="30"/>
  <c r="AI25"/>
  <c r="AM25"/>
  <c r="AE25"/>
  <c r="E73" i="60"/>
  <c r="K73"/>
  <c r="BI64" i="59"/>
  <c r="BI64" i="58"/>
  <c r="BI64" i="28"/>
  <c r="BH64" i="61"/>
  <c r="AA45" i="15"/>
  <c r="P45"/>
  <c r="Q45" s="1"/>
  <c r="D79"/>
  <c r="E79" s="1"/>
  <c r="K45" i="60"/>
  <c r="E45"/>
  <c r="BH68" i="28"/>
  <c r="BG68" i="61"/>
  <c r="BH68" i="59"/>
  <c r="AG65" i="30"/>
  <c r="BH68" i="58"/>
  <c r="AM20" i="30"/>
  <c r="AE20"/>
  <c r="K20"/>
  <c r="AI20"/>
  <c r="V93" i="15"/>
  <c r="W93" s="1"/>
  <c r="AI93"/>
  <c r="E68" i="59"/>
  <c r="K68"/>
  <c r="J61" i="15"/>
  <c r="K61" s="1"/>
  <c r="AI69"/>
  <c r="V69"/>
  <c r="W69" s="1"/>
  <c r="K71" i="28"/>
  <c r="E71"/>
  <c r="J64" i="63"/>
  <c r="J82" i="15"/>
  <c r="K82" s="1"/>
  <c r="AK56" i="30"/>
  <c r="E56" i="60"/>
  <c r="K56"/>
  <c r="E53" i="59"/>
  <c r="K53"/>
  <c r="J38" i="61"/>
  <c r="J72" i="15"/>
  <c r="K72" s="1"/>
  <c r="J28" i="61"/>
  <c r="E47" i="58"/>
  <c r="K47"/>
  <c r="K49" i="60"/>
  <c r="E49"/>
  <c r="J25" i="61"/>
  <c r="K23" i="59"/>
  <c r="E23"/>
  <c r="D50" i="15"/>
  <c r="E50" s="1"/>
  <c r="J37" i="63"/>
  <c r="E71" i="59"/>
  <c r="K71"/>
  <c r="D19" i="15"/>
  <c r="E19" s="1"/>
  <c r="K65" i="58"/>
  <c r="E65"/>
  <c r="AE23" i="30"/>
  <c r="K23"/>
  <c r="AI23"/>
  <c r="AM23"/>
  <c r="V57" i="15"/>
  <c r="W57" s="1"/>
  <c r="AI57"/>
  <c r="BH83" i="59"/>
  <c r="BH83" i="28"/>
  <c r="BH83" i="58"/>
  <c r="BG83" i="61"/>
  <c r="BI45" i="59"/>
  <c r="BI45" i="58"/>
  <c r="BH45" i="61"/>
  <c r="BI45" i="28"/>
  <c r="K39" i="30"/>
  <c r="AE39"/>
  <c r="AM39"/>
  <c r="AI39"/>
  <c r="D97" i="15"/>
  <c r="E97" s="1"/>
  <c r="BH83" i="61"/>
  <c r="BI83" i="28"/>
  <c r="BI83" i="58"/>
  <c r="BI83" i="59"/>
  <c r="BH84"/>
  <c r="BH84" i="58"/>
  <c r="BH84" i="28"/>
  <c r="BG84" i="61"/>
  <c r="J56" i="63"/>
  <c r="D27" i="15"/>
  <c r="E27" s="1"/>
  <c r="E71" i="60"/>
  <c r="K71"/>
  <c r="D18" i="15"/>
  <c r="E18" s="1"/>
  <c r="J37" i="61"/>
  <c r="BH56" i="59"/>
  <c r="BH56" i="28"/>
  <c r="AC53" i="30"/>
  <c r="BG56" i="61"/>
  <c r="BH56" i="58"/>
  <c r="AG53" i="30"/>
  <c r="D48" i="15"/>
  <c r="E48" s="1"/>
  <c r="AK57" i="30"/>
  <c r="AM62"/>
  <c r="AE62"/>
  <c r="AI62"/>
  <c r="K62"/>
  <c r="G15" i="66"/>
  <c r="J22" i="63"/>
  <c r="AA51" i="15"/>
  <c r="P51"/>
  <c r="Q51" s="1"/>
  <c r="AM30" i="30"/>
  <c r="AE30"/>
  <c r="K30"/>
  <c r="AI30"/>
  <c r="AA32" i="15"/>
  <c r="P32"/>
  <c r="Q32" s="1"/>
  <c r="BI48" i="28"/>
  <c r="BH48" i="61"/>
  <c r="BI48" i="59"/>
  <c r="BI48" i="58"/>
  <c r="J36" i="61"/>
  <c r="AK61" i="30"/>
  <c r="AK50"/>
  <c r="IL17" i="43"/>
  <c r="J43" i="61"/>
  <c r="D87" i="15"/>
  <c r="E87" s="1"/>
  <c r="AI73"/>
  <c r="V73"/>
  <c r="W73" s="1"/>
  <c r="E41" i="60"/>
  <c r="K41"/>
  <c r="E32"/>
  <c r="K32"/>
  <c r="K51" i="30"/>
  <c r="AE51"/>
  <c r="AM51"/>
  <c r="AI51"/>
  <c r="J36" i="15"/>
  <c r="K36" s="1"/>
  <c r="K61" i="60"/>
  <c r="E61"/>
  <c r="J64" i="61"/>
  <c r="E51" i="59"/>
  <c r="K51"/>
  <c r="J21" i="15"/>
  <c r="K21" s="1"/>
  <c r="P57"/>
  <c r="Q57" s="1"/>
  <c r="AA57"/>
  <c r="J69"/>
  <c r="K69" s="1"/>
  <c r="D37"/>
  <c r="E37" s="1"/>
  <c r="AG34" i="28"/>
  <c r="AF100"/>
  <c r="AG25"/>
  <c r="AG45"/>
  <c r="AF85"/>
  <c r="AF89"/>
  <c r="AF94"/>
  <c r="AG41"/>
  <c r="AG23"/>
  <c r="AF96"/>
  <c r="AF98"/>
  <c r="AG26"/>
  <c r="AG42"/>
  <c r="AG37"/>
  <c r="AF93"/>
  <c r="AG43"/>
  <c r="AG28"/>
  <c r="AF97"/>
  <c r="AF99"/>
  <c r="AG27"/>
  <c r="AG39"/>
  <c r="AF82"/>
  <c r="AG22"/>
  <c r="AG21"/>
  <c r="A19"/>
  <c r="J19" s="1"/>
  <c r="AG33"/>
  <c r="AF86"/>
  <c r="AF88"/>
  <c r="AG31"/>
  <c r="AG32"/>
  <c r="AF83"/>
  <c r="AF95"/>
  <c r="AF84"/>
  <c r="AF90"/>
  <c r="AG29"/>
  <c r="AG36"/>
  <c r="AG40"/>
  <c r="AF87"/>
  <c r="AG38"/>
  <c r="AF92"/>
  <c r="AG35"/>
  <c r="AG24"/>
  <c r="AG30"/>
  <c r="AG44"/>
  <c r="AF91"/>
  <c r="BH42" i="58"/>
  <c r="AC39" i="30"/>
  <c r="BG42" i="61"/>
  <c r="BH42" i="59"/>
  <c r="BH42" i="28"/>
  <c r="AG39" i="30"/>
  <c r="K69" i="58"/>
  <c r="E69"/>
  <c r="K35" i="30"/>
  <c r="AI35"/>
  <c r="AM35"/>
  <c r="AE35"/>
  <c r="E39" i="58"/>
  <c r="K39"/>
  <c r="AA31" i="15"/>
  <c r="P31"/>
  <c r="Q31" s="1"/>
  <c r="E79" i="59"/>
  <c r="K79"/>
  <c r="E74" i="60"/>
  <c r="K74"/>
  <c r="D44" i="15"/>
  <c r="E44" s="1"/>
  <c r="E63" i="59"/>
  <c r="K63"/>
  <c r="P92" i="15"/>
  <c r="Q92" s="1"/>
  <c r="AA92"/>
  <c r="E45" i="58"/>
  <c r="K45"/>
  <c r="K72"/>
  <c r="E72"/>
  <c r="J31" i="15"/>
  <c r="K31" s="1"/>
  <c r="AE49" i="30"/>
  <c r="AM49"/>
  <c r="AI49"/>
  <c r="K49"/>
  <c r="J45" i="15"/>
  <c r="K45" s="1"/>
  <c r="J60" i="61"/>
  <c r="AA88" i="15"/>
  <c r="P88"/>
  <c r="Q88" s="1"/>
  <c r="BH66" i="59"/>
  <c r="AG63" i="30"/>
  <c r="BH66" i="58"/>
  <c r="BH66" i="28"/>
  <c r="BG66" i="61"/>
  <c r="K75" i="60"/>
  <c r="E75"/>
  <c r="BI77" i="58"/>
  <c r="BH77" i="61"/>
  <c r="BI77" i="28"/>
  <c r="BI77" i="59"/>
  <c r="J60" i="63"/>
  <c r="AI58" i="30"/>
  <c r="AE58"/>
  <c r="AM58"/>
  <c r="G8" i="66"/>
  <c r="K58" i="30"/>
  <c r="D66" i="15"/>
  <c r="E66" s="1"/>
  <c r="D76"/>
  <c r="E76" s="1"/>
  <c r="K27" i="28"/>
  <c r="E27"/>
  <c r="AA97" i="15"/>
  <c r="P97"/>
  <c r="Q97" s="1"/>
  <c r="P33"/>
  <c r="Q33" s="1"/>
  <c r="AA33"/>
  <c r="AI22"/>
  <c r="V22"/>
  <c r="W22" s="1"/>
  <c r="J58"/>
  <c r="K58" s="1"/>
  <c r="AI58"/>
  <c r="V58"/>
  <c r="W58" s="1"/>
  <c r="AG75" i="30"/>
  <c r="BH78" i="59"/>
  <c r="AC75" i="30"/>
  <c r="BH78" i="58"/>
  <c r="BG78" i="61"/>
  <c r="BH78" i="28"/>
  <c r="AK48" i="30"/>
  <c r="K70" i="60"/>
  <c r="E70"/>
  <c r="BG80" i="61"/>
  <c r="BH80" i="28"/>
  <c r="AG77" i="30"/>
  <c r="BH80" i="59"/>
  <c r="AC77" i="30"/>
  <c r="BH80" i="58"/>
  <c r="AA47" i="15"/>
  <c r="P47"/>
  <c r="Q47" s="1"/>
  <c r="V21"/>
  <c r="W21" s="1"/>
  <c r="AI21"/>
  <c r="AG21" i="30"/>
  <c r="BH24" i="59"/>
  <c r="BH24" i="58"/>
  <c r="BG24" i="61"/>
  <c r="AC21" i="30"/>
  <c r="BH24" i="28"/>
  <c r="K46"/>
  <c r="E46"/>
  <c r="AI54" i="15"/>
  <c r="V54"/>
  <c r="W54" s="1"/>
  <c r="J75"/>
  <c r="K75" s="1"/>
  <c r="J78" i="61"/>
  <c r="BG44"/>
  <c r="AC41" i="30"/>
  <c r="BH44" i="59"/>
  <c r="BH44" i="28"/>
  <c r="BH44" i="58"/>
  <c r="AG41" i="30"/>
  <c r="P91" i="15"/>
  <c r="Q91" s="1"/>
  <c r="AA91"/>
  <c r="V34"/>
  <c r="W34" s="1"/>
  <c r="AI34"/>
  <c r="BI42" i="28"/>
  <c r="BI42" i="59"/>
  <c r="BH42" i="61"/>
  <c r="BI42" i="58"/>
  <c r="J72" i="61"/>
  <c r="J38" i="63"/>
  <c r="P96" i="72"/>
  <c r="Q96" s="1"/>
  <c r="P92"/>
  <c r="Q92" s="1"/>
  <c r="P88"/>
  <c r="Q88" s="1"/>
  <c r="P84"/>
  <c r="Q84" s="1"/>
  <c r="P80"/>
  <c r="Q80" s="1"/>
  <c r="P76"/>
  <c r="Q76" s="1"/>
  <c r="P72"/>
  <c r="Q72" s="1"/>
  <c r="P68"/>
  <c r="Q68" s="1"/>
  <c r="P64"/>
  <c r="Q64" s="1"/>
  <c r="P60"/>
  <c r="Q60" s="1"/>
  <c r="P56"/>
  <c r="Q56" s="1"/>
  <c r="P52"/>
  <c r="Q52" s="1"/>
  <c r="P48"/>
  <c r="Q48" s="1"/>
  <c r="P44"/>
  <c r="Q44" s="1"/>
  <c r="P40"/>
  <c r="Q40" s="1"/>
  <c r="P36"/>
  <c r="Q36" s="1"/>
  <c r="P32"/>
  <c r="Q32" s="1"/>
  <c r="P28"/>
  <c r="Q28" s="1"/>
  <c r="P24"/>
  <c r="Q24" s="1"/>
  <c r="P20"/>
  <c r="Q20" s="1"/>
  <c r="P97"/>
  <c r="Q97" s="1"/>
  <c r="P93"/>
  <c r="Q93" s="1"/>
  <c r="P89"/>
  <c r="Q89" s="1"/>
  <c r="P85"/>
  <c r="Q85" s="1"/>
  <c r="P81"/>
  <c r="Q81" s="1"/>
  <c r="P77"/>
  <c r="Q77" s="1"/>
  <c r="P73"/>
  <c r="Q73" s="1"/>
  <c r="P69"/>
  <c r="Q69" s="1"/>
  <c r="P65"/>
  <c r="Q65" s="1"/>
  <c r="P61"/>
  <c r="Q61" s="1"/>
  <c r="P57"/>
  <c r="Q57" s="1"/>
  <c r="P53"/>
  <c r="Q53" s="1"/>
  <c r="P49"/>
  <c r="Q49" s="1"/>
  <c r="P45"/>
  <c r="Q45" s="1"/>
  <c r="P41"/>
  <c r="Q41" s="1"/>
  <c r="P37"/>
  <c r="Q37" s="1"/>
  <c r="P33"/>
  <c r="Q33" s="1"/>
  <c r="P29"/>
  <c r="Q29" s="1"/>
  <c r="P25"/>
  <c r="Q25" s="1"/>
  <c r="P21"/>
  <c r="Q21" s="1"/>
  <c r="V96"/>
  <c r="W96" s="1"/>
  <c r="V92"/>
  <c r="W92" s="1"/>
  <c r="V88"/>
  <c r="W88" s="1"/>
  <c r="V84"/>
  <c r="W84" s="1"/>
  <c r="V80"/>
  <c r="W80" s="1"/>
  <c r="V76"/>
  <c r="W76" s="1"/>
  <c r="V72"/>
  <c r="W72" s="1"/>
  <c r="V68"/>
  <c r="W68" s="1"/>
  <c r="V64"/>
  <c r="W64" s="1"/>
  <c r="V60"/>
  <c r="W60" s="1"/>
  <c r="V56"/>
  <c r="W56" s="1"/>
  <c r="V52"/>
  <c r="W52" s="1"/>
  <c r="V48"/>
  <c r="W48" s="1"/>
  <c r="V44"/>
  <c r="W44" s="1"/>
  <c r="V40"/>
  <c r="W40" s="1"/>
  <c r="V36"/>
  <c r="W36" s="1"/>
  <c r="V32"/>
  <c r="W32" s="1"/>
  <c r="V28"/>
  <c r="W28" s="1"/>
  <c r="V24"/>
  <c r="W24" s="1"/>
  <c r="V20"/>
  <c r="W20" s="1"/>
  <c r="V97"/>
  <c r="W97" s="1"/>
  <c r="V93"/>
  <c r="W93" s="1"/>
  <c r="V89"/>
  <c r="W89" s="1"/>
  <c r="V85"/>
  <c r="W85" s="1"/>
  <c r="V81"/>
  <c r="W81" s="1"/>
  <c r="V77"/>
  <c r="W77" s="1"/>
  <c r="V73"/>
  <c r="W73" s="1"/>
  <c r="V69"/>
  <c r="W69" s="1"/>
  <c r="V65"/>
  <c r="W65" s="1"/>
  <c r="V61"/>
  <c r="W61" s="1"/>
  <c r="V57"/>
  <c r="W57" s="1"/>
  <c r="V53"/>
  <c r="W53" s="1"/>
  <c r="V49"/>
  <c r="W49" s="1"/>
  <c r="V45"/>
  <c r="W45" s="1"/>
  <c r="V41"/>
  <c r="W41" s="1"/>
  <c r="V37"/>
  <c r="W37" s="1"/>
  <c r="V33"/>
  <c r="W33" s="1"/>
  <c r="V29"/>
  <c r="W29" s="1"/>
  <c r="V25"/>
  <c r="W25" s="1"/>
  <c r="V21"/>
  <c r="W21" s="1"/>
  <c r="AK29" i="30"/>
  <c r="AK43"/>
  <c r="AK37"/>
  <c r="AK39"/>
  <c r="AK31"/>
  <c r="AK23"/>
  <c r="AK40"/>
  <c r="AK42"/>
  <c r="AK34"/>
  <c r="AK38"/>
  <c r="AK33"/>
  <c r="AK26"/>
  <c r="AK27"/>
  <c r="AK45"/>
  <c r="AK22"/>
  <c r="AK30"/>
  <c r="AK24"/>
  <c r="D96" i="72"/>
  <c r="E96" s="1"/>
  <c r="D92"/>
  <c r="E92" s="1"/>
  <c r="D88"/>
  <c r="E88" s="1"/>
  <c r="D84"/>
  <c r="E84" s="1"/>
  <c r="D80"/>
  <c r="E80" s="1"/>
  <c r="D76"/>
  <c r="E76" s="1"/>
  <c r="D72"/>
  <c r="E72" s="1"/>
  <c r="D68"/>
  <c r="E68" s="1"/>
  <c r="D64"/>
  <c r="E64" s="1"/>
  <c r="D60"/>
  <c r="E60" s="1"/>
  <c r="D56"/>
  <c r="E56" s="1"/>
  <c r="D52"/>
  <c r="E52" s="1"/>
  <c r="D48"/>
  <c r="E48" s="1"/>
  <c r="D44"/>
  <c r="E44" s="1"/>
  <c r="D40"/>
  <c r="E40" s="1"/>
  <c r="D36"/>
  <c r="E36" s="1"/>
  <c r="D32"/>
  <c r="E32" s="1"/>
  <c r="D28"/>
  <c r="E28" s="1"/>
  <c r="D24"/>
  <c r="E24" s="1"/>
  <c r="D20"/>
  <c r="E20" s="1"/>
  <c r="J96"/>
  <c r="K96" s="1"/>
  <c r="J92"/>
  <c r="K92" s="1"/>
  <c r="J88"/>
  <c r="K88" s="1"/>
  <c r="J84"/>
  <c r="K84" s="1"/>
  <c r="J80"/>
  <c r="K80" s="1"/>
  <c r="J76"/>
  <c r="K76" s="1"/>
  <c r="J72"/>
  <c r="K72" s="1"/>
  <c r="J68"/>
  <c r="K68" s="1"/>
  <c r="J64"/>
  <c r="K64" s="1"/>
  <c r="J60"/>
  <c r="K60" s="1"/>
  <c r="J56"/>
  <c r="K56" s="1"/>
  <c r="J52"/>
  <c r="K52" s="1"/>
  <c r="J48"/>
  <c r="K48" s="1"/>
  <c r="J44"/>
  <c r="K44" s="1"/>
  <c r="J40"/>
  <c r="K40" s="1"/>
  <c r="J36"/>
  <c r="K36" s="1"/>
  <c r="J32"/>
  <c r="K32" s="1"/>
  <c r="J28"/>
  <c r="K28" s="1"/>
  <c r="J24"/>
  <c r="K24" s="1"/>
  <c r="J20"/>
  <c r="K20" s="1"/>
  <c r="D97"/>
  <c r="E97" s="1"/>
  <c r="D93"/>
  <c r="E93" s="1"/>
  <c r="D89"/>
  <c r="E89" s="1"/>
  <c r="D85"/>
  <c r="E85" s="1"/>
  <c r="D81"/>
  <c r="E81" s="1"/>
  <c r="D77"/>
  <c r="E77" s="1"/>
  <c r="D73"/>
  <c r="E73" s="1"/>
  <c r="D69"/>
  <c r="E69" s="1"/>
  <c r="D65"/>
  <c r="E65" s="1"/>
  <c r="D61"/>
  <c r="E61" s="1"/>
  <c r="D57"/>
  <c r="E57" s="1"/>
  <c r="D53"/>
  <c r="E53" s="1"/>
  <c r="D49"/>
  <c r="E49" s="1"/>
  <c r="D45"/>
  <c r="E45" s="1"/>
  <c r="D41"/>
  <c r="E41" s="1"/>
  <c r="D37"/>
  <c r="E37" s="1"/>
  <c r="D33"/>
  <c r="E33" s="1"/>
  <c r="D29"/>
  <c r="E29" s="1"/>
  <c r="D25"/>
  <c r="E25" s="1"/>
  <c r="D21"/>
  <c r="E21" s="1"/>
  <c r="J97"/>
  <c r="K97" s="1"/>
  <c r="J93"/>
  <c r="K93" s="1"/>
  <c r="J89"/>
  <c r="K89" s="1"/>
  <c r="J85"/>
  <c r="K85" s="1"/>
  <c r="J81"/>
  <c r="K81" s="1"/>
  <c r="J77"/>
  <c r="K77" s="1"/>
  <c r="J73"/>
  <c r="K73" s="1"/>
  <c r="J69"/>
  <c r="K69" s="1"/>
  <c r="J65"/>
  <c r="K65" s="1"/>
  <c r="J61"/>
  <c r="K61" s="1"/>
  <c r="J57"/>
  <c r="K57" s="1"/>
  <c r="J53"/>
  <c r="K53" s="1"/>
  <c r="J49"/>
  <c r="K49" s="1"/>
  <c r="J45"/>
  <c r="K45" s="1"/>
  <c r="J41"/>
  <c r="K41" s="1"/>
  <c r="J37"/>
  <c r="K37" s="1"/>
  <c r="J33"/>
  <c r="K33" s="1"/>
  <c r="J29"/>
  <c r="K29" s="1"/>
  <c r="J25"/>
  <c r="K25" s="1"/>
  <c r="J21"/>
  <c r="K21" s="1"/>
  <c r="C19" i="63"/>
  <c r="K19" i="58"/>
  <c r="H16" i="37"/>
  <c r="D19" i="28"/>
  <c r="IS22" i="43"/>
  <c r="C19" i="61"/>
  <c r="IV19" i="43"/>
  <c r="IS20"/>
  <c r="C19" i="58"/>
  <c r="D19" i="59"/>
  <c r="K19" i="60"/>
  <c r="K19" i="28"/>
  <c r="G16" i="37"/>
  <c r="D19" i="60"/>
  <c r="IP15" i="43"/>
  <c r="AA16" i="72"/>
  <c r="D19" i="58"/>
  <c r="IS17" i="43"/>
  <c r="C19" i="60"/>
  <c r="C19" i="28"/>
  <c r="IS15" i="43"/>
  <c r="J19" i="61"/>
  <c r="IV21" i="43"/>
  <c r="AI16" i="15"/>
  <c r="IP19" i="43"/>
  <c r="C19" i="59"/>
  <c r="AA16" i="15"/>
  <c r="IS18" i="43"/>
  <c r="B19" i="63"/>
  <c r="K19" i="59"/>
  <c r="J19" i="63"/>
  <c r="AI16" i="72"/>
  <c r="B19" i="61"/>
  <c r="IV16" i="43"/>
  <c r="Q17" i="67" l="1"/>
  <c r="P17"/>
  <c r="C18"/>
  <c r="I35" i="37"/>
  <c r="K35" s="1"/>
  <c r="I61"/>
  <c r="K61" s="1"/>
  <c r="I65"/>
  <c r="K65" s="1"/>
  <c r="BG86" i="61"/>
  <c r="Z90" i="67"/>
  <c r="I77" i="37"/>
  <c r="K77" s="1"/>
  <c r="I22"/>
  <c r="K22" s="1"/>
  <c r="D21" i="61"/>
  <c r="AG90" i="67"/>
  <c r="AA90"/>
  <c r="BH86" i="28"/>
  <c r="BH86" i="59"/>
  <c r="BI86"/>
  <c r="BH86" i="58"/>
  <c r="I37" i="37"/>
  <c r="K37" s="1"/>
  <c r="I40"/>
  <c r="K40" s="1"/>
  <c r="I59"/>
  <c r="K59" s="1"/>
  <c r="N73" i="81"/>
  <c r="BH86" i="61"/>
  <c r="I62" i="37"/>
  <c r="K62" s="1"/>
  <c r="I23"/>
  <c r="K23" s="1"/>
  <c r="I79"/>
  <c r="K79" s="1"/>
  <c r="BI86" i="58"/>
  <c r="I28" i="37"/>
  <c r="K28" s="1"/>
  <c r="BI86" i="28"/>
  <c r="DE7" i="81"/>
  <c r="GJ7" s="1"/>
  <c r="MW7" s="1"/>
  <c r="Z8"/>
  <c r="DC8"/>
  <c r="GH8" s="1"/>
  <c r="MU8" s="1"/>
  <c r="I43" i="37"/>
  <c r="K43" s="1"/>
  <c r="I72"/>
  <c r="K72" s="1"/>
  <c r="D78" i="61"/>
  <c r="D28"/>
  <c r="F51" i="67"/>
  <c r="I64" i="37"/>
  <c r="K64" s="1"/>
  <c r="D52" i="67"/>
  <c r="F52" s="1"/>
  <c r="AA85" i="30"/>
  <c r="I84"/>
  <c r="H84"/>
  <c r="L84"/>
  <c r="AK84" s="1"/>
  <c r="J84"/>
  <c r="AC83"/>
  <c r="AG83"/>
  <c r="H85" i="37"/>
  <c r="I85" s="1"/>
  <c r="K85" s="1"/>
  <c r="AI83" i="30"/>
  <c r="AM83"/>
  <c r="K83"/>
  <c r="AE83"/>
  <c r="L104" i="61"/>
  <c r="D104"/>
  <c r="D98"/>
  <c r="D92"/>
  <c r="D86"/>
  <c r="L107"/>
  <c r="D107"/>
  <c r="L101"/>
  <c r="M98" i="30" s="1"/>
  <c r="D101" i="61"/>
  <c r="D95"/>
  <c r="D89"/>
  <c r="D83"/>
  <c r="L108"/>
  <c r="D108"/>
  <c r="L102"/>
  <c r="D102"/>
  <c r="D96"/>
  <c r="D90"/>
  <c r="D84"/>
  <c r="L105"/>
  <c r="M102" i="30" s="1"/>
  <c r="D105" i="61"/>
  <c r="D99"/>
  <c r="D93"/>
  <c r="D87"/>
  <c r="D81"/>
  <c r="L106"/>
  <c r="M103" i="30" s="1"/>
  <c r="D106" i="61"/>
  <c r="D100"/>
  <c r="D94"/>
  <c r="D88"/>
  <c r="D82"/>
  <c r="L103"/>
  <c r="D103"/>
  <c r="D97"/>
  <c r="D91"/>
  <c r="D85"/>
  <c r="D100" i="63"/>
  <c r="D94"/>
  <c r="D88"/>
  <c r="D82"/>
  <c r="L103"/>
  <c r="D103"/>
  <c r="D97"/>
  <c r="D91"/>
  <c r="D85"/>
  <c r="D98"/>
  <c r="L104"/>
  <c r="N101" i="30" s="1"/>
  <c r="D104" i="63"/>
  <c r="L102"/>
  <c r="N99" i="30" s="1"/>
  <c r="D102" i="63"/>
  <c r="D92"/>
  <c r="D86"/>
  <c r="L107"/>
  <c r="D107"/>
  <c r="L101"/>
  <c r="N98" i="30" s="1"/>
  <c r="D101" i="63"/>
  <c r="D95"/>
  <c r="D89"/>
  <c r="D83"/>
  <c r="L108"/>
  <c r="D108"/>
  <c r="L106"/>
  <c r="N103" i="30" s="1"/>
  <c r="D106" i="63"/>
  <c r="D96"/>
  <c r="M102"/>
  <c r="N102" s="1"/>
  <c r="M106"/>
  <c r="N106" s="1"/>
  <c r="D90"/>
  <c r="D84"/>
  <c r="L105"/>
  <c r="N102" i="30" s="1"/>
  <c r="D105" i="63"/>
  <c r="D99"/>
  <c r="D93"/>
  <c r="D87"/>
  <c r="D81"/>
  <c r="M101"/>
  <c r="N101" s="1"/>
  <c r="AD90" i="67"/>
  <c r="AE50"/>
  <c r="AP50"/>
  <c r="AC50"/>
  <c r="X50"/>
  <c r="AI90"/>
  <c r="AH50"/>
  <c r="AS50"/>
  <c r="AS51"/>
  <c r="AS91" s="1"/>
  <c r="AI91"/>
  <c r="BB91"/>
  <c r="AP51"/>
  <c r="V51"/>
  <c r="BA51"/>
  <c r="C53"/>
  <c r="D53" s="1"/>
  <c r="AL52"/>
  <c r="AD52"/>
  <c r="AY52"/>
  <c r="AO52"/>
  <c r="AG52"/>
  <c r="P52"/>
  <c r="AZ52"/>
  <c r="AR52"/>
  <c r="AI52"/>
  <c r="Z52"/>
  <c r="Q52"/>
  <c r="BA52" s="1"/>
  <c r="L52"/>
  <c r="AT52"/>
  <c r="AK52"/>
  <c r="AA52"/>
  <c r="AH51"/>
  <c r="AH91" s="1"/>
  <c r="AM51"/>
  <c r="BC51"/>
  <c r="BB51"/>
  <c r="AB51"/>
  <c r="AB90" s="1"/>
  <c r="AE51"/>
  <c r="BA42" i="61"/>
  <c r="BC38" i="59"/>
  <c r="F12" i="66"/>
  <c r="H12" s="1"/>
  <c r="F11"/>
  <c r="H11" s="1"/>
  <c r="I55" i="37"/>
  <c r="K55" s="1"/>
  <c r="I48"/>
  <c r="K48" s="1"/>
  <c r="I78"/>
  <c r="K78" s="1"/>
  <c r="BC38" i="58"/>
  <c r="D64" i="61"/>
  <c r="D38"/>
  <c r="BB42" i="59"/>
  <c r="I67" i="37"/>
  <c r="K67" s="1"/>
  <c r="I51"/>
  <c r="K51" s="1"/>
  <c r="I71"/>
  <c r="K71" s="1"/>
  <c r="D72" i="61"/>
  <c r="BB62" i="58"/>
  <c r="D60" i="61"/>
  <c r="N93" i="81"/>
  <c r="Q93"/>
  <c r="I75" i="37"/>
  <c r="K75" s="1"/>
  <c r="I74"/>
  <c r="K74" s="1"/>
  <c r="D40" i="61"/>
  <c r="I58" i="37"/>
  <c r="K58" s="1"/>
  <c r="D37" i="61"/>
  <c r="D48"/>
  <c r="BC44" i="28"/>
  <c r="D43" i="61"/>
  <c r="BC59" i="28"/>
  <c r="C52" i="76"/>
  <c r="F10" i="66"/>
  <c r="H10" s="1"/>
  <c r="I36" i="37"/>
  <c r="K36" s="1"/>
  <c r="I25"/>
  <c r="K25" s="1"/>
  <c r="Q91" i="81"/>
  <c r="Q89"/>
  <c r="BC31" i="58"/>
  <c r="BB57" i="28"/>
  <c r="BB31" i="61"/>
  <c r="I50" i="37"/>
  <c r="K50" s="1"/>
  <c r="C49" i="76"/>
  <c r="L33" i="81"/>
  <c r="D69" i="61"/>
  <c r="K83" i="81"/>
  <c r="D30" i="80"/>
  <c r="N89" i="81"/>
  <c r="D71" i="61"/>
  <c r="JO7" i="81"/>
  <c r="JM8"/>
  <c r="JN8" s="1"/>
  <c r="A33"/>
  <c r="I32"/>
  <c r="N91"/>
  <c r="AA7"/>
  <c r="BA57" i="61"/>
  <c r="BB57" i="58"/>
  <c r="X9" i="81"/>
  <c r="BB42" i="58"/>
  <c r="BC31" i="59"/>
  <c r="BC44" i="58"/>
  <c r="BA62" i="61"/>
  <c r="BB38"/>
  <c r="BB30" i="28"/>
  <c r="BC44" i="59"/>
  <c r="BB30" i="58"/>
  <c r="BB30" i="59"/>
  <c r="BA30" i="61"/>
  <c r="D30"/>
  <c r="I27" i="37"/>
  <c r="K27" s="1"/>
  <c r="I57"/>
  <c r="K57" s="1"/>
  <c r="BC54" i="58"/>
  <c r="BC59" i="59"/>
  <c r="I70" i="37"/>
  <c r="K70" s="1"/>
  <c r="BB22" i="61"/>
  <c r="D46"/>
  <c r="BB59"/>
  <c r="BC22" i="28"/>
  <c r="BC54"/>
  <c r="BC49"/>
  <c r="BC49" i="59"/>
  <c r="BB24" i="58"/>
  <c r="BB24" i="28"/>
  <c r="BB24" i="59"/>
  <c r="BB28" i="28"/>
  <c r="BB28" i="59"/>
  <c r="BB49" i="58"/>
  <c r="BB49" i="59"/>
  <c r="BA49" i="61"/>
  <c r="BB34" i="59"/>
  <c r="BB34" i="28"/>
  <c r="BA28" i="61"/>
  <c r="BB49" i="28"/>
  <c r="BB34" i="58"/>
  <c r="C30" i="80"/>
  <c r="D15"/>
  <c r="F15"/>
  <c r="E15"/>
  <c r="C15"/>
  <c r="B14"/>
  <c r="B27"/>
  <c r="I28"/>
  <c r="BB66" i="59"/>
  <c r="BC22"/>
  <c r="BB44" i="61"/>
  <c r="BB42" i="28"/>
  <c r="BB62"/>
  <c r="BB62" i="59"/>
  <c r="BC38" i="28"/>
  <c r="D31" i="61"/>
  <c r="BB28" i="58"/>
  <c r="BC31" i="28"/>
  <c r="BC59" i="58"/>
  <c r="BA34" i="61"/>
  <c r="BB57" i="59"/>
  <c r="BB54" i="61"/>
  <c r="BC54" i="59"/>
  <c r="D76" i="61"/>
  <c r="D56"/>
  <c r="D41"/>
  <c r="D51"/>
  <c r="D23"/>
  <c r="D79"/>
  <c r="BB49"/>
  <c r="C48" i="76"/>
  <c r="F9" i="66"/>
  <c r="H9" s="1"/>
  <c r="C44" i="76"/>
  <c r="F8" i="66"/>
  <c r="H8" s="1"/>
  <c r="C40" i="76"/>
  <c r="F7" i="66"/>
  <c r="H7" s="1"/>
  <c r="C36" i="76"/>
  <c r="F6" i="66"/>
  <c r="H6" s="1"/>
  <c r="D34" i="61"/>
  <c r="D27"/>
  <c r="D59"/>
  <c r="D22"/>
  <c r="D70"/>
  <c r="D77"/>
  <c r="C60" i="76"/>
  <c r="D74" i="61"/>
  <c r="C57" i="76"/>
  <c r="D73" i="61"/>
  <c r="C56" i="76"/>
  <c r="BC49" i="58"/>
  <c r="C45" i="76"/>
  <c r="BC41" i="28"/>
  <c r="BC41" i="58"/>
  <c r="BC22"/>
  <c r="BC64" i="59"/>
  <c r="BC64" i="28"/>
  <c r="BB41" i="61"/>
  <c r="BC41" i="59"/>
  <c r="BB64" i="61"/>
  <c r="BC64" i="58"/>
  <c r="D32" i="61"/>
  <c r="C15" i="76"/>
  <c r="D36" i="61"/>
  <c r="C19" i="76"/>
  <c r="D50" i="61"/>
  <c r="C33" i="76"/>
  <c r="D58" i="61"/>
  <c r="C41" i="76"/>
  <c r="D29" i="61"/>
  <c r="C12" i="76"/>
  <c r="D25" i="61"/>
  <c r="C8" i="76"/>
  <c r="D52" i="61"/>
  <c r="C35" i="76"/>
  <c r="D49" i="61"/>
  <c r="C32" i="76"/>
  <c r="D54" i="61"/>
  <c r="C37" i="76"/>
  <c r="D33" i="61"/>
  <c r="C16" i="76"/>
  <c r="D42" i="61"/>
  <c r="C25" i="76"/>
  <c r="D68" i="61"/>
  <c r="F18" i="66"/>
  <c r="H18" s="1"/>
  <c r="BB44" i="59"/>
  <c r="BC61" i="28"/>
  <c r="BB61" i="61"/>
  <c r="BC24" i="59"/>
  <c r="BC24" i="58"/>
  <c r="BC46" i="28"/>
  <c r="BC46" i="58"/>
  <c r="BB47" i="59"/>
  <c r="BB47" i="58"/>
  <c r="BB37" i="59"/>
  <c r="BB37" i="58"/>
  <c r="BC51" i="59"/>
  <c r="BB51" i="61"/>
  <c r="BB44" i="28"/>
  <c r="BA44" i="61"/>
  <c r="BB44" i="58"/>
  <c r="BC61" i="59"/>
  <c r="BC61" i="58"/>
  <c r="BC24" i="28"/>
  <c r="BB24" i="61"/>
  <c r="BC46" i="59"/>
  <c r="BB46" i="61"/>
  <c r="BA47"/>
  <c r="BB47" i="28"/>
  <c r="BA37" i="61"/>
  <c r="BB37" i="28"/>
  <c r="BC51"/>
  <c r="BC51" i="58"/>
  <c r="BC66" i="59"/>
  <c r="BA66" i="61"/>
  <c r="BA89"/>
  <c r="BA87"/>
  <c r="BA91"/>
  <c r="BA67"/>
  <c r="BA78"/>
  <c r="BA94"/>
  <c r="BA77"/>
  <c r="BA73"/>
  <c r="BA86"/>
  <c r="BA70"/>
  <c r="BA90"/>
  <c r="BA83"/>
  <c r="BA80"/>
  <c r="BA84"/>
  <c r="BA92"/>
  <c r="BA71"/>
  <c r="BA96"/>
  <c r="BA95"/>
  <c r="BA98"/>
  <c r="BA88"/>
  <c r="BA99"/>
  <c r="BA69"/>
  <c r="BA81"/>
  <c r="BA97"/>
  <c r="BA93"/>
  <c r="BA76"/>
  <c r="BA85"/>
  <c r="BA74"/>
  <c r="BA72"/>
  <c r="BA68"/>
  <c r="BA79"/>
  <c r="BA82"/>
  <c r="BA75"/>
  <c r="BB66" i="58"/>
  <c r="BB89"/>
  <c r="BB86"/>
  <c r="BB81"/>
  <c r="BB75"/>
  <c r="BB71"/>
  <c r="BB77"/>
  <c r="BB87"/>
  <c r="BB70"/>
  <c r="BB98"/>
  <c r="BB90"/>
  <c r="BB83"/>
  <c r="BB69"/>
  <c r="BB88"/>
  <c r="BB84"/>
  <c r="BB85"/>
  <c r="BB72"/>
  <c r="BB97"/>
  <c r="BB78"/>
  <c r="BB68"/>
  <c r="BB94"/>
  <c r="BB73"/>
  <c r="BB96"/>
  <c r="BB93"/>
  <c r="BB95"/>
  <c r="BB99"/>
  <c r="BB76"/>
  <c r="BB80"/>
  <c r="BB91"/>
  <c r="BB92"/>
  <c r="BB74"/>
  <c r="BB67"/>
  <c r="BB79"/>
  <c r="BB82"/>
  <c r="BC66"/>
  <c r="BC69"/>
  <c r="BC88"/>
  <c r="BC84"/>
  <c r="BC85"/>
  <c r="BC72"/>
  <c r="BC97"/>
  <c r="BC78"/>
  <c r="BC68"/>
  <c r="BC94"/>
  <c r="BC73"/>
  <c r="BC96"/>
  <c r="BC93"/>
  <c r="BC95"/>
  <c r="BC99"/>
  <c r="BC76"/>
  <c r="BC80"/>
  <c r="BC91"/>
  <c r="BC92"/>
  <c r="BC89"/>
  <c r="BC86"/>
  <c r="BC81"/>
  <c r="BC75"/>
  <c r="BC71"/>
  <c r="BC77"/>
  <c r="BC87"/>
  <c r="BC70"/>
  <c r="BC98"/>
  <c r="BC90"/>
  <c r="BC83"/>
  <c r="BC79"/>
  <c r="BC82"/>
  <c r="BC74"/>
  <c r="BC67"/>
  <c r="BA60" i="61"/>
  <c r="BB100" i="59"/>
  <c r="BC89"/>
  <c r="BB89"/>
  <c r="BC96"/>
  <c r="BB96"/>
  <c r="BC76"/>
  <c r="BB76"/>
  <c r="BB99"/>
  <c r="BC99"/>
  <c r="BC87"/>
  <c r="BB87"/>
  <c r="BB94"/>
  <c r="BC94"/>
  <c r="BB81"/>
  <c r="BC81"/>
  <c r="BB98"/>
  <c r="BC98"/>
  <c r="BC77"/>
  <c r="BB77"/>
  <c r="BB79"/>
  <c r="BC79"/>
  <c r="BC82"/>
  <c r="BB82"/>
  <c r="BB97"/>
  <c r="BC97"/>
  <c r="BB92"/>
  <c r="BC92"/>
  <c r="BC80"/>
  <c r="BB80"/>
  <c r="BC75"/>
  <c r="BB75"/>
  <c r="BC78"/>
  <c r="BB78"/>
  <c r="BB66" i="28"/>
  <c r="BB89"/>
  <c r="BB87"/>
  <c r="BB75"/>
  <c r="BB82"/>
  <c r="BB68"/>
  <c r="BB78"/>
  <c r="BB71"/>
  <c r="BB93"/>
  <c r="BB95"/>
  <c r="BB76"/>
  <c r="BB91"/>
  <c r="BB92"/>
  <c r="BB73"/>
  <c r="BB96"/>
  <c r="BB70"/>
  <c r="BB99"/>
  <c r="BB69"/>
  <c r="BB83"/>
  <c r="BB80"/>
  <c r="BB84"/>
  <c r="BB74"/>
  <c r="BB97"/>
  <c r="BB94"/>
  <c r="BB77"/>
  <c r="BB86"/>
  <c r="BB98"/>
  <c r="BB88"/>
  <c r="BB90"/>
  <c r="BB85"/>
  <c r="BB81"/>
  <c r="BB79"/>
  <c r="BB72"/>
  <c r="BB67"/>
  <c r="BC66"/>
  <c r="BC73"/>
  <c r="BC96"/>
  <c r="BC70"/>
  <c r="BC99"/>
  <c r="BC69"/>
  <c r="BC83"/>
  <c r="BC80"/>
  <c r="BC84"/>
  <c r="BC74"/>
  <c r="BC97"/>
  <c r="BC94"/>
  <c r="BC77"/>
  <c r="BC86"/>
  <c r="BC98"/>
  <c r="BC88"/>
  <c r="BC90"/>
  <c r="BC85"/>
  <c r="BC81"/>
  <c r="BC89"/>
  <c r="BC87"/>
  <c r="BC75"/>
  <c r="BC82"/>
  <c r="BC68"/>
  <c r="BC78"/>
  <c r="BC71"/>
  <c r="BC93"/>
  <c r="BC95"/>
  <c r="BC76"/>
  <c r="BC91"/>
  <c r="BC92"/>
  <c r="BC72"/>
  <c r="BC79"/>
  <c r="BC67"/>
  <c r="BB66" i="61"/>
  <c r="BB71"/>
  <c r="BB96"/>
  <c r="BB95"/>
  <c r="BB98"/>
  <c r="BB88"/>
  <c r="BB99"/>
  <c r="BB69"/>
  <c r="BB81"/>
  <c r="BB97"/>
  <c r="BB93"/>
  <c r="BB76"/>
  <c r="BB85"/>
  <c r="BB89"/>
  <c r="BB87"/>
  <c r="BB91"/>
  <c r="BB67"/>
  <c r="BB78"/>
  <c r="BB94"/>
  <c r="BB77"/>
  <c r="BB73"/>
  <c r="BB86"/>
  <c r="BB70"/>
  <c r="BB90"/>
  <c r="BB83"/>
  <c r="BB80"/>
  <c r="BB84"/>
  <c r="BB92"/>
  <c r="BB72"/>
  <c r="BB79"/>
  <c r="BB82"/>
  <c r="BB75"/>
  <c r="BB74"/>
  <c r="BB68"/>
  <c r="BB60" i="58"/>
  <c r="BB60" i="28"/>
  <c r="BB60" i="59"/>
  <c r="BB100" i="58"/>
  <c r="BA100" i="61"/>
  <c r="BB71" i="59"/>
  <c r="BC71"/>
  <c r="BB74"/>
  <c r="BC74"/>
  <c r="BB93"/>
  <c r="BC93"/>
  <c r="BC69"/>
  <c r="BB69"/>
  <c r="BC88"/>
  <c r="BB88"/>
  <c r="BC72"/>
  <c r="BB72"/>
  <c r="BC83"/>
  <c r="BB83"/>
  <c r="BC86"/>
  <c r="BB86"/>
  <c r="BC70"/>
  <c r="BB70"/>
  <c r="BC84"/>
  <c r="BB84"/>
  <c r="BC68"/>
  <c r="BB68"/>
  <c r="BB91"/>
  <c r="BC91"/>
  <c r="BB67"/>
  <c r="BC67"/>
  <c r="BB85"/>
  <c r="BC85"/>
  <c r="BC73"/>
  <c r="BB73"/>
  <c r="BB95"/>
  <c r="BC95"/>
  <c r="BB90"/>
  <c r="BC90"/>
  <c r="D67" i="61"/>
  <c r="F17" i="66"/>
  <c r="H17" s="1"/>
  <c r="BB45" i="58"/>
  <c r="BB45" i="59"/>
  <c r="BC42" i="28"/>
  <c r="BC42" i="58"/>
  <c r="BC32" i="59"/>
  <c r="BB21" i="58"/>
  <c r="BB21" i="28"/>
  <c r="BB21" i="59"/>
  <c r="BA50" i="61"/>
  <c r="BB50" i="59"/>
  <c r="BB35" i="58"/>
  <c r="BA35" i="61"/>
  <c r="BB35" i="28"/>
  <c r="BC35" i="58"/>
  <c r="BC35" i="28"/>
  <c r="BB63" i="58"/>
  <c r="BB63" i="28"/>
  <c r="BB26" i="61"/>
  <c r="BC26" i="59"/>
  <c r="BA45" i="61"/>
  <c r="BB45" i="28"/>
  <c r="BC42" i="59"/>
  <c r="BB42" i="61"/>
  <c r="BB33"/>
  <c r="BA21"/>
  <c r="BB50" i="58"/>
  <c r="BB50" i="28"/>
  <c r="BB35" i="59"/>
  <c r="BB35" i="61"/>
  <c r="BC35" i="59"/>
  <c r="BB63"/>
  <c r="BA63" i="61"/>
  <c r="BC26" i="28"/>
  <c r="BC26" i="58"/>
  <c r="I29" i="37"/>
  <c r="K29" s="1"/>
  <c r="I49"/>
  <c r="K49" s="1"/>
  <c r="I30"/>
  <c r="K30" s="1"/>
  <c r="I80"/>
  <c r="K80" s="1"/>
  <c r="F15" i="67"/>
  <c r="A24" i="75"/>
  <c r="H9"/>
  <c r="BA24" i="61"/>
  <c r="BC34" i="58"/>
  <c r="BC34" i="59"/>
  <c r="BA58" i="61"/>
  <c r="BB58" i="28"/>
  <c r="BB31" i="58"/>
  <c r="BB31" i="28"/>
  <c r="BB31" i="59"/>
  <c r="BA26" i="61"/>
  <c r="BB26" i="59"/>
  <c r="BC39" i="58"/>
  <c r="BC39" i="59"/>
  <c r="BC29"/>
  <c r="BC29" i="58"/>
  <c r="BB55"/>
  <c r="BA55" i="61"/>
  <c r="BB38" i="59"/>
  <c r="BB38" i="58"/>
  <c r="BC25" i="28"/>
  <c r="BB25" i="61"/>
  <c r="BA53"/>
  <c r="BB53" i="58"/>
  <c r="BC55" i="59"/>
  <c r="BB55" i="61"/>
  <c r="BC56" i="28"/>
  <c r="BC56" i="59"/>
  <c r="BB57" i="61"/>
  <c r="BC57" i="59"/>
  <c r="BC47" i="58"/>
  <c r="BB47" i="61"/>
  <c r="BC34" i="28"/>
  <c r="BB34" i="61"/>
  <c r="BB58" i="59"/>
  <c r="BB58" i="58"/>
  <c r="BA31" i="61"/>
  <c r="BB26" i="58"/>
  <c r="BB26" i="28"/>
  <c r="BC39"/>
  <c r="BB39" i="61"/>
  <c r="BB29"/>
  <c r="BC29" i="28"/>
  <c r="BB55"/>
  <c r="BB55" i="59"/>
  <c r="BB38" i="28"/>
  <c r="BA38" i="61"/>
  <c r="BC25" i="58"/>
  <c r="BC25" i="59"/>
  <c r="BB53"/>
  <c r="BB53" i="28"/>
  <c r="BC55"/>
  <c r="BC55" i="58"/>
  <c r="BC56"/>
  <c r="BB56" i="61"/>
  <c r="BC57" i="58"/>
  <c r="BC57" i="28"/>
  <c r="BC47" i="59"/>
  <c r="BC47" i="28"/>
  <c r="BC43"/>
  <c r="BC43" i="58"/>
  <c r="BC33"/>
  <c r="BB32" i="61"/>
  <c r="BB23" i="28"/>
  <c r="BB23" i="59"/>
  <c r="BA23" i="61"/>
  <c r="BC23" i="59"/>
  <c r="BC23" i="58"/>
  <c r="BC21" i="59"/>
  <c r="BC21" i="28"/>
  <c r="BB36"/>
  <c r="BB36" i="58"/>
  <c r="BB65" i="28"/>
  <c r="BB65" i="59"/>
  <c r="BB27" i="28"/>
  <c r="BA27" i="61"/>
  <c r="BB27" i="58"/>
  <c r="BC53" i="59"/>
  <c r="BC53" i="28"/>
  <c r="BA59" i="61"/>
  <c r="BB46" i="59"/>
  <c r="BC37" i="28"/>
  <c r="BC37" i="58"/>
  <c r="BB29" i="28"/>
  <c r="BB29" i="58"/>
  <c r="BB56" i="59"/>
  <c r="BB56" i="58"/>
  <c r="BC60" i="28"/>
  <c r="BC60" i="58"/>
  <c r="BB33" i="28"/>
  <c r="BC36" i="59"/>
  <c r="BB40" i="61"/>
  <c r="BC40" i="58"/>
  <c r="BB41"/>
  <c r="BB41" i="59"/>
  <c r="BA41" i="61"/>
  <c r="BC65" i="58"/>
  <c r="BA40" i="61"/>
  <c r="BB40" i="59"/>
  <c r="BB52" i="61"/>
  <c r="BC52" i="58"/>
  <c r="BB43"/>
  <c r="BC28" i="59"/>
  <c r="BB28" i="61"/>
  <c r="BB39" i="58"/>
  <c r="BB39" i="59"/>
  <c r="BB39" i="28"/>
  <c r="BB61"/>
  <c r="BB61" i="58"/>
  <c r="BA52" i="61"/>
  <c r="BB52" i="28"/>
  <c r="BB52" i="59"/>
  <c r="BB32"/>
  <c r="BA32" i="61"/>
  <c r="BB32" i="58"/>
  <c r="BC27" i="28"/>
  <c r="BC27" i="58"/>
  <c r="BB48"/>
  <c r="BC50" i="59"/>
  <c r="BC50" i="28"/>
  <c r="BC63" i="59"/>
  <c r="BB63" i="61"/>
  <c r="BB64" i="59"/>
  <c r="BB51"/>
  <c r="BB54"/>
  <c r="BB22"/>
  <c r="BC45" i="28"/>
  <c r="BB48" i="61"/>
  <c r="BB62"/>
  <c r="BB51" i="58"/>
  <c r="BA51" i="61"/>
  <c r="BA64"/>
  <c r="BB25" i="58"/>
  <c r="BA25" i="61"/>
  <c r="BA54"/>
  <c r="BB54" i="28"/>
  <c r="BC45" i="58"/>
  <c r="BC45" i="59"/>
  <c r="BB22" i="58"/>
  <c r="BB30" i="61"/>
  <c r="BC58" i="28"/>
  <c r="BC43" i="59"/>
  <c r="BB43" i="61"/>
  <c r="BC33" i="28"/>
  <c r="BC33" i="59"/>
  <c r="BC32" i="58"/>
  <c r="BC32" i="28"/>
  <c r="BB23" i="58"/>
  <c r="BC23" i="28"/>
  <c r="BB23" i="61"/>
  <c r="BB21"/>
  <c r="BC21" i="58"/>
  <c r="BB36" i="59"/>
  <c r="BA36" i="61"/>
  <c r="BA65"/>
  <c r="BB65" i="58"/>
  <c r="BB27" i="59"/>
  <c r="BC53" i="58"/>
  <c r="BB53" i="61"/>
  <c r="BB59" i="58"/>
  <c r="BB59" i="59"/>
  <c r="BB59" i="28"/>
  <c r="BB46"/>
  <c r="BA46" i="61"/>
  <c r="BB46" i="58"/>
  <c r="BB37" i="61"/>
  <c r="BC37" i="59"/>
  <c r="BA29" i="61"/>
  <c r="BB29" i="59"/>
  <c r="BA56" i="61"/>
  <c r="BB56" i="28"/>
  <c r="BB60" i="61"/>
  <c r="BC60" i="59"/>
  <c r="BA33" i="61"/>
  <c r="BB33" i="59"/>
  <c r="BB33" i="58"/>
  <c r="BC36"/>
  <c r="BB36" i="61"/>
  <c r="BC36" i="28"/>
  <c r="BC40"/>
  <c r="BC40" i="59"/>
  <c r="BB41" i="28"/>
  <c r="BC65"/>
  <c r="BC65" i="59"/>
  <c r="BB65" i="61"/>
  <c r="BB40" i="58"/>
  <c r="BB40" i="28"/>
  <c r="BC52" i="59"/>
  <c r="BC52" i="28"/>
  <c r="BA43" i="61"/>
  <c r="BB43" i="59"/>
  <c r="BB43" i="28"/>
  <c r="BC28"/>
  <c r="BC28" i="58"/>
  <c r="BA39" i="61"/>
  <c r="BA61"/>
  <c r="BB61" i="59"/>
  <c r="BB52" i="58"/>
  <c r="BB32" i="28"/>
  <c r="BB27" i="61"/>
  <c r="BC27" i="59"/>
  <c r="BB48" i="28"/>
  <c r="BB48" i="59"/>
  <c r="BA48" i="61"/>
  <c r="BC50" i="58"/>
  <c r="BB50" i="61"/>
  <c r="BC63" i="58"/>
  <c r="BC63" i="28"/>
  <c r="BB25" i="59"/>
  <c r="BC48"/>
  <c r="BC62"/>
  <c r="BC30"/>
  <c r="BC48" i="28"/>
  <c r="BB58" i="61"/>
  <c r="BB51" i="28"/>
  <c r="BC62"/>
  <c r="BC62" i="58"/>
  <c r="BB64" i="28"/>
  <c r="BB64" i="58"/>
  <c r="BB25" i="28"/>
  <c r="BB54" i="58"/>
  <c r="BB45" i="61"/>
  <c r="BC48" i="58"/>
  <c r="BB22" i="28"/>
  <c r="BA22" i="61"/>
  <c r="BC30" i="28"/>
  <c r="BC30" i="58"/>
  <c r="BC58"/>
  <c r="BC58" i="59"/>
  <c r="AH23" i="61"/>
  <c r="D11" i="75"/>
  <c r="AT77" i="67"/>
  <c r="A23" i="43"/>
  <c r="IM24"/>
  <c r="IK23"/>
  <c r="IR28" i="61"/>
  <c r="IQ27"/>
  <c r="IS27" s="1"/>
  <c r="IR27" i="28"/>
  <c r="IT27" s="1"/>
  <c r="IS28"/>
  <c r="M19" i="66"/>
  <c r="IQ27" i="63"/>
  <c r="IS27" s="1"/>
  <c r="IR28"/>
  <c r="IS28" i="60"/>
  <c r="IR27"/>
  <c r="IT27" s="1"/>
  <c r="IS28" i="59"/>
  <c r="IR27"/>
  <c r="IT27" s="1"/>
  <c r="IR27" i="58"/>
  <c r="IT27" s="1"/>
  <c r="IS28"/>
  <c r="I82" i="37"/>
  <c r="K82" s="1"/>
  <c r="E19" i="58"/>
  <c r="E19" i="60"/>
  <c r="I19" i="43"/>
  <c r="M15"/>
  <c r="AJ16" i="15"/>
  <c r="AK16" s="1"/>
  <c r="E19" i="28"/>
  <c r="D19" i="63"/>
  <c r="F21" i="66"/>
  <c r="D19" i="61"/>
  <c r="E19" i="59"/>
  <c r="I15" i="43"/>
  <c r="C15"/>
  <c r="Q15"/>
  <c r="AB16" i="15"/>
  <c r="AC16" s="1"/>
  <c r="M31" i="38"/>
  <c r="AJ34" i="15"/>
  <c r="AK34"/>
  <c r="AJ21"/>
  <c r="M18" i="38"/>
  <c r="AK21" i="15"/>
  <c r="AB88"/>
  <c r="C85" i="38"/>
  <c r="I85"/>
  <c r="J85" s="1"/>
  <c r="Q85"/>
  <c r="AC88" i="15"/>
  <c r="AB57"/>
  <c r="AC57" s="1"/>
  <c r="C54" i="38"/>
  <c r="Q54"/>
  <c r="I54"/>
  <c r="I48"/>
  <c r="AB51" i="15"/>
  <c r="Q48" i="38"/>
  <c r="AC51" i="15"/>
  <c r="C48" i="38"/>
  <c r="AJ57" i="15"/>
  <c r="AK57" s="1"/>
  <c r="M54" i="38"/>
  <c r="M66"/>
  <c r="AK69" i="15"/>
  <c r="AJ69"/>
  <c r="M90" i="38"/>
  <c r="N90" s="1"/>
  <c r="AJ93" i="15"/>
  <c r="AK93"/>
  <c r="AB44"/>
  <c r="Q41" i="38"/>
  <c r="AC44" i="15"/>
  <c r="C41" i="38"/>
  <c r="I41"/>
  <c r="M94"/>
  <c r="N94" s="1"/>
  <c r="AJ97" i="15"/>
  <c r="AK97"/>
  <c r="AK89"/>
  <c r="M86" i="38"/>
  <c r="N86" s="1"/>
  <c r="AJ89" i="15"/>
  <c r="M61" i="38"/>
  <c r="AK64" i="15"/>
  <c r="AJ64"/>
  <c r="AJ40"/>
  <c r="AK40"/>
  <c r="M37" i="38"/>
  <c r="M40"/>
  <c r="AJ43" i="15"/>
  <c r="AK43" s="1"/>
  <c r="AL21" i="59"/>
  <c r="AK21"/>
  <c r="AJ75" i="15"/>
  <c r="M72" i="38"/>
  <c r="AK75" i="15"/>
  <c r="M91" i="38"/>
  <c r="N91" s="1"/>
  <c r="AK94" i="15"/>
  <c r="AJ94"/>
  <c r="AB36"/>
  <c r="Q33" i="38"/>
  <c r="AC36" i="15"/>
  <c r="C33" i="38"/>
  <c r="I33"/>
  <c r="M49"/>
  <c r="AJ52" i="15"/>
  <c r="AK52" s="1"/>
  <c r="M79" i="38"/>
  <c r="N79" s="1"/>
  <c r="AJ82" i="15"/>
  <c r="AK82"/>
  <c r="M39" i="38"/>
  <c r="AJ42" i="15"/>
  <c r="AK42" s="1"/>
  <c r="M27" i="38"/>
  <c r="AJ30" i="15"/>
  <c r="AK30" s="1"/>
  <c r="M92" i="38"/>
  <c r="N92" s="1"/>
  <c r="AJ95" i="15"/>
  <c r="AK95"/>
  <c r="M33" i="38"/>
  <c r="AJ36" i="15"/>
  <c r="AK36" s="1"/>
  <c r="AJ96"/>
  <c r="M93" i="38"/>
  <c r="N93" s="1"/>
  <c r="AK96" i="15"/>
  <c r="M15" i="38"/>
  <c r="AJ18" i="15"/>
  <c r="AK18" s="1"/>
  <c r="AB39"/>
  <c r="AC39" s="1"/>
  <c r="C36" i="38"/>
  <c r="I36"/>
  <c r="Q36"/>
  <c r="AJ61" i="15"/>
  <c r="M58" i="38"/>
  <c r="AK61" i="15"/>
  <c r="I60" i="38"/>
  <c r="AB63" i="15"/>
  <c r="Q60" i="38"/>
  <c r="AC63" i="15"/>
  <c r="Q68" i="38"/>
  <c r="AB71" i="15"/>
  <c r="I68" i="38"/>
  <c r="AC71" i="15"/>
  <c r="AJ62"/>
  <c r="M59" i="38"/>
  <c r="AK62" i="15"/>
  <c r="M38" i="38"/>
  <c r="AJ41" i="15"/>
  <c r="AK41" s="1"/>
  <c r="C57" i="38"/>
  <c r="AB60" i="15"/>
  <c r="AC60" s="1"/>
  <c r="I57" i="38"/>
  <c r="Q57"/>
  <c r="C90"/>
  <c r="I90"/>
  <c r="J90" s="1"/>
  <c r="Q90"/>
  <c r="AB93" i="15"/>
  <c r="AC93"/>
  <c r="AB86"/>
  <c r="AC86"/>
  <c r="C83" i="38"/>
  <c r="I83"/>
  <c r="J83" s="1"/>
  <c r="Q83"/>
  <c r="AK86" i="15"/>
  <c r="M83" i="38"/>
  <c r="N83" s="1"/>
  <c r="AJ86" i="15"/>
  <c r="AB74"/>
  <c r="AC74"/>
  <c r="I71" i="38"/>
  <c r="Q71"/>
  <c r="AC96" i="15"/>
  <c r="C93" i="38"/>
  <c r="I93"/>
  <c r="J93" s="1"/>
  <c r="Q93"/>
  <c r="AB96" i="15"/>
  <c r="M76" i="38"/>
  <c r="AK79" i="15"/>
  <c r="AJ79"/>
  <c r="AJ33"/>
  <c r="M30" i="38"/>
  <c r="AK33" i="15"/>
  <c r="I46" i="38"/>
  <c r="Q46"/>
  <c r="AB49" i="15"/>
  <c r="AC49" s="1"/>
  <c r="C46" i="38"/>
  <c r="AJ32" i="15"/>
  <c r="AK32" s="1"/>
  <c r="M29" i="38"/>
  <c r="AJ39" i="15"/>
  <c r="AK39" s="1"/>
  <c r="M36" i="38"/>
  <c r="C18"/>
  <c r="I18"/>
  <c r="Q18"/>
  <c r="AB21" i="15"/>
  <c r="AC21" s="1"/>
  <c r="M69" i="38"/>
  <c r="AK72" i="15"/>
  <c r="AJ72"/>
  <c r="AJ76"/>
  <c r="M73" i="38"/>
  <c r="AK76" i="15"/>
  <c r="AJ35"/>
  <c r="M32" i="38"/>
  <c r="AK35" i="15"/>
  <c r="C45" i="38"/>
  <c r="I45"/>
  <c r="AB48" i="15"/>
  <c r="AC48" s="1"/>
  <c r="Q45" i="38"/>
  <c r="C55"/>
  <c r="AB58" i="15"/>
  <c r="AC58" s="1"/>
  <c r="I55" i="38"/>
  <c r="Q55"/>
  <c r="M63"/>
  <c r="AK66" i="15"/>
  <c r="AJ66"/>
  <c r="C17" i="38"/>
  <c r="I17"/>
  <c r="Q17"/>
  <c r="AB20" i="15"/>
  <c r="AC20" s="1"/>
  <c r="M80" i="38"/>
  <c r="N80" s="1"/>
  <c r="AJ83" i="15"/>
  <c r="AK83"/>
  <c r="AJ92"/>
  <c r="M89" i="38"/>
  <c r="N89" s="1"/>
  <c r="AK92" i="15"/>
  <c r="Y168" i="4"/>
  <c r="Y171"/>
  <c r="Y200"/>
  <c r="Y192"/>
  <c r="Y202"/>
  <c r="Y177"/>
  <c r="Y205"/>
  <c r="Y182"/>
  <c r="Y175"/>
  <c r="Y194"/>
  <c r="Y185"/>
  <c r="Y211"/>
  <c r="Y195"/>
  <c r="Y215"/>
  <c r="Y179"/>
  <c r="Y214"/>
  <c r="Y207"/>
  <c r="Y181"/>
  <c r="Y172"/>
  <c r="Y199"/>
  <c r="Y167"/>
  <c r="Y206"/>
  <c r="Y188"/>
  <c r="Y180"/>
  <c r="Y187"/>
  <c r="Y196"/>
  <c r="AC83" i="15"/>
  <c r="C80" i="38"/>
  <c r="I80"/>
  <c r="J80" s="1"/>
  <c r="Q80"/>
  <c r="AB83" i="15"/>
  <c r="Q49" i="38"/>
  <c r="C49"/>
  <c r="I49"/>
  <c r="AB52" i="15"/>
  <c r="AC52" s="1"/>
  <c r="M87" i="38"/>
  <c r="N87" s="1"/>
  <c r="AJ90" i="15"/>
  <c r="AK90"/>
  <c r="X172" i="4"/>
  <c r="X212"/>
  <c r="F16" i="66"/>
  <c r="H16" s="1"/>
  <c r="X206" i="4"/>
  <c r="X192"/>
  <c r="X211"/>
  <c r="F15" i="66"/>
  <c r="H15" s="1"/>
  <c r="X193" i="4"/>
  <c r="X191"/>
  <c r="X185"/>
  <c r="X178"/>
  <c r="X207"/>
  <c r="X181"/>
  <c r="X182"/>
  <c r="X196"/>
  <c r="X167"/>
  <c r="X170"/>
  <c r="X204"/>
  <c r="X175"/>
  <c r="X171"/>
  <c r="X203"/>
  <c r="X198"/>
  <c r="AI23" i="60"/>
  <c r="AI23" i="58"/>
  <c r="AJ22"/>
  <c r="Q20" i="38"/>
  <c r="AB23" i="15"/>
  <c r="AC23" s="1"/>
  <c r="C20" i="38"/>
  <c r="I20"/>
  <c r="C84"/>
  <c r="I84"/>
  <c r="J84" s="1"/>
  <c r="Q84"/>
  <c r="AB87" i="15"/>
  <c r="AC87"/>
  <c r="AJ51"/>
  <c r="AK51" s="1"/>
  <c r="M48" i="38"/>
  <c r="M88"/>
  <c r="N88" s="1"/>
  <c r="AK91" i="15"/>
  <c r="AJ91"/>
  <c r="I32" i="38"/>
  <c r="Q32"/>
  <c r="AB35" i="15"/>
  <c r="AC35" s="1"/>
  <c r="C32" i="38"/>
  <c r="I63"/>
  <c r="AB66" i="15"/>
  <c r="Q63" i="38"/>
  <c r="AC66" i="15"/>
  <c r="AJ48"/>
  <c r="AK48" s="1"/>
  <c r="M45" i="38"/>
  <c r="C35"/>
  <c r="I35"/>
  <c r="AB38" i="15"/>
  <c r="Q35" i="38"/>
  <c r="AC38" i="15"/>
  <c r="M65" i="38"/>
  <c r="AJ68" i="15"/>
  <c r="AK68"/>
  <c r="C23" i="38"/>
  <c r="Q23"/>
  <c r="AB26" i="15"/>
  <c r="AC26" s="1"/>
  <c r="I23" i="38"/>
  <c r="AC73" i="15"/>
  <c r="I70" i="38"/>
  <c r="Q70"/>
  <c r="AB73" i="15"/>
  <c r="AK70"/>
  <c r="M67" i="38"/>
  <c r="AJ70" i="15"/>
  <c r="AJ28"/>
  <c r="M25" i="38"/>
  <c r="AK28" i="15"/>
  <c r="AC79"/>
  <c r="C76" i="38"/>
  <c r="I76"/>
  <c r="Q76"/>
  <c r="AB79" i="15"/>
  <c r="AJ56"/>
  <c r="AK56" s="1"/>
  <c r="M53" i="38"/>
  <c r="M64"/>
  <c r="AJ67" i="15"/>
  <c r="AK67"/>
  <c r="AJ47"/>
  <c r="AK47" s="1"/>
  <c r="M44" i="38"/>
  <c r="M41"/>
  <c r="AJ44" i="15"/>
  <c r="AK44" s="1"/>
  <c r="Q59" i="38"/>
  <c r="AB62" i="15"/>
  <c r="AC62" s="1"/>
  <c r="I59" i="38"/>
  <c r="C59"/>
  <c r="AI23" i="28"/>
  <c r="AJ31" i="15"/>
  <c r="M28" i="38"/>
  <c r="AK31" i="15"/>
  <c r="AJ63"/>
  <c r="AK63" s="1"/>
  <c r="M60" i="38"/>
  <c r="AJ71" i="15"/>
  <c r="M68" i="38"/>
  <c r="AK71" i="15"/>
  <c r="I41" i="37"/>
  <c r="K41" s="1"/>
  <c r="I54"/>
  <c r="K54" s="1"/>
  <c r="I81"/>
  <c r="K81" s="1"/>
  <c r="I39"/>
  <c r="K39" s="1"/>
  <c r="I73"/>
  <c r="K73" s="1"/>
  <c r="I52"/>
  <c r="K52" s="1"/>
  <c r="I32"/>
  <c r="K32" s="1"/>
  <c r="I44"/>
  <c r="K44" s="1"/>
  <c r="I84"/>
  <c r="K84" s="1"/>
  <c r="D41" i="63"/>
  <c r="D26" i="61"/>
  <c r="D71" i="63"/>
  <c r="D35"/>
  <c r="I33" i="37"/>
  <c r="K33" s="1"/>
  <c r="D80" i="61"/>
  <c r="I34" i="37"/>
  <c r="K34" s="1"/>
  <c r="D39" i="63"/>
  <c r="I21" i="37"/>
  <c r="K21" s="1"/>
  <c r="D50" i="63"/>
  <c r="D31"/>
  <c r="I31" i="37"/>
  <c r="K31" s="1"/>
  <c r="I63"/>
  <c r="K63" s="1"/>
  <c r="AJ21" i="72"/>
  <c r="AK21"/>
  <c r="AJ25"/>
  <c r="AK25"/>
  <c r="AJ29"/>
  <c r="AK29"/>
  <c r="AJ33"/>
  <c r="AK33"/>
  <c r="AJ37"/>
  <c r="AK37"/>
  <c r="AJ41"/>
  <c r="AK41"/>
  <c r="AJ45"/>
  <c r="AK45"/>
  <c r="AJ49"/>
  <c r="AK49" s="1"/>
  <c r="AJ53"/>
  <c r="AK53"/>
  <c r="AJ57"/>
  <c r="AK57" s="1"/>
  <c r="AJ61"/>
  <c r="AK61"/>
  <c r="AJ65"/>
  <c r="AK65"/>
  <c r="AJ69"/>
  <c r="AK69"/>
  <c r="AJ73"/>
  <c r="AK73"/>
  <c r="AJ77"/>
  <c r="AK77"/>
  <c r="AK81"/>
  <c r="AJ81"/>
  <c r="AK85"/>
  <c r="AJ85"/>
  <c r="AK89"/>
  <c r="AJ89"/>
  <c r="AK93"/>
  <c r="AJ93"/>
  <c r="AK97"/>
  <c r="AJ97"/>
  <c r="AJ20"/>
  <c r="AK20"/>
  <c r="AJ24"/>
  <c r="AK24"/>
  <c r="AJ28"/>
  <c r="AK28"/>
  <c r="AK32"/>
  <c r="AJ32"/>
  <c r="AJ36"/>
  <c r="AK36"/>
  <c r="AK40"/>
  <c r="AJ40"/>
  <c r="AJ44"/>
  <c r="AK44"/>
  <c r="AJ48"/>
  <c r="AK48" s="1"/>
  <c r="AJ52"/>
  <c r="AK52"/>
  <c r="AJ56"/>
  <c r="AK56"/>
  <c r="AJ60"/>
  <c r="AK60" s="1"/>
  <c r="AK64"/>
  <c r="AJ64"/>
  <c r="AK68"/>
  <c r="AJ68"/>
  <c r="AK72"/>
  <c r="AJ72"/>
  <c r="AK76"/>
  <c r="AJ76"/>
  <c r="AJ80"/>
  <c r="AK80"/>
  <c r="AJ84"/>
  <c r="AK84"/>
  <c r="AJ88"/>
  <c r="AK88"/>
  <c r="AJ92"/>
  <c r="AK92"/>
  <c r="AJ96"/>
  <c r="AK96"/>
  <c r="AC21"/>
  <c r="AB21"/>
  <c r="AC25"/>
  <c r="AB25"/>
  <c r="AB29"/>
  <c r="AC29"/>
  <c r="AB33"/>
  <c r="AC33"/>
  <c r="AC37"/>
  <c r="AB37"/>
  <c r="AB41"/>
  <c r="AC41"/>
  <c r="AB45"/>
  <c r="AC45"/>
  <c r="AB49"/>
  <c r="AC49" s="1"/>
  <c r="AB53"/>
  <c r="AC53"/>
  <c r="AB57"/>
  <c r="AC57" s="1"/>
  <c r="AB61"/>
  <c r="AC61"/>
  <c r="AC65"/>
  <c r="AB65"/>
  <c r="AC69"/>
  <c r="AB69"/>
  <c r="AC73"/>
  <c r="AB73"/>
  <c r="AC77"/>
  <c r="AB77"/>
  <c r="AB81"/>
  <c r="AC81"/>
  <c r="AB85"/>
  <c r="AC85"/>
  <c r="AB89"/>
  <c r="AC89"/>
  <c r="AB93"/>
  <c r="AC93"/>
  <c r="AB97"/>
  <c r="AC97"/>
  <c r="AB20"/>
  <c r="AC20"/>
  <c r="AB24"/>
  <c r="AC24"/>
  <c r="AB28"/>
  <c r="AC28"/>
  <c r="AB32"/>
  <c r="AC32"/>
  <c r="AB36"/>
  <c r="AC36"/>
  <c r="AB40"/>
  <c r="AC40"/>
  <c r="AB44"/>
  <c r="AC44"/>
  <c r="AB48"/>
  <c r="AC48" s="1"/>
  <c r="AB52"/>
  <c r="AC52"/>
  <c r="AB56"/>
  <c r="AC56"/>
  <c r="AB60"/>
  <c r="AC60"/>
  <c r="AB64"/>
  <c r="AC64"/>
  <c r="AB68"/>
  <c r="AC68"/>
  <c r="AB72"/>
  <c r="AC72"/>
  <c r="AB76"/>
  <c r="AC76"/>
  <c r="AC80"/>
  <c r="AB80"/>
  <c r="AC84"/>
  <c r="AB84"/>
  <c r="AC88"/>
  <c r="AB88"/>
  <c r="AC92"/>
  <c r="AB92"/>
  <c r="AC96"/>
  <c r="AB96"/>
  <c r="C88" i="38"/>
  <c r="I88"/>
  <c r="J88" s="1"/>
  <c r="Q88"/>
  <c r="AB91" i="15"/>
  <c r="AC91"/>
  <c r="AJ54"/>
  <c r="M51" i="38"/>
  <c r="AK54" i="15"/>
  <c r="C44" i="38"/>
  <c r="Q44"/>
  <c r="AB47" i="15"/>
  <c r="AC47" s="1"/>
  <c r="I44" i="38"/>
  <c r="AJ58" i="15"/>
  <c r="AK58" s="1"/>
  <c r="M55" i="38"/>
  <c r="AJ22" i="15"/>
  <c r="AK22" s="1"/>
  <c r="M19" i="38"/>
  <c r="AB33" i="15"/>
  <c r="AC33" s="1"/>
  <c r="C30" i="38"/>
  <c r="I30"/>
  <c r="Q30"/>
  <c r="AC97" i="15"/>
  <c r="C94" i="38"/>
  <c r="I94"/>
  <c r="J94" s="1"/>
  <c r="Q94"/>
  <c r="AB97" i="15"/>
  <c r="AB92"/>
  <c r="C89" i="38"/>
  <c r="I89"/>
  <c r="J89" s="1"/>
  <c r="Q89"/>
  <c r="AC92" i="15"/>
  <c r="C28" i="38"/>
  <c r="AB31" i="15"/>
  <c r="AC31" s="1"/>
  <c r="Q28" i="38"/>
  <c r="I28"/>
  <c r="AK73" i="15"/>
  <c r="M70" i="38"/>
  <c r="AJ73" i="15"/>
  <c r="Q29" i="38"/>
  <c r="C29"/>
  <c r="I29"/>
  <c r="AB32" i="15"/>
  <c r="AC32" s="1"/>
  <c r="G19" i="66"/>
  <c r="G5" s="1"/>
  <c r="G13" s="1"/>
  <c r="AB45" i="15"/>
  <c r="AC45" s="1"/>
  <c r="C42" i="38"/>
  <c r="I42"/>
  <c r="Q42"/>
  <c r="AB84" i="15"/>
  <c r="AC84"/>
  <c r="C81" i="38"/>
  <c r="I81"/>
  <c r="J81" s="1"/>
  <c r="Q81"/>
  <c r="Q66"/>
  <c r="AB69" i="15"/>
  <c r="I66" i="38"/>
  <c r="AC69" i="15"/>
  <c r="AI23" i="59"/>
  <c r="AJ22"/>
  <c r="AK81" i="15"/>
  <c r="M78" i="38"/>
  <c r="N78" s="1"/>
  <c r="AJ81" i="15"/>
  <c r="AB90"/>
  <c r="C87" i="38"/>
  <c r="I87"/>
  <c r="J87" s="1"/>
  <c r="Q87"/>
  <c r="AC90" i="15"/>
  <c r="AC67"/>
  <c r="I64" i="38"/>
  <c r="AB67" i="15"/>
  <c r="Q64" i="38"/>
  <c r="AJ26" i="15"/>
  <c r="AK26" s="1"/>
  <c r="M23" i="38"/>
  <c r="AC72" i="15"/>
  <c r="I69" i="38"/>
  <c r="Q69"/>
  <c r="AB72" i="15"/>
  <c r="AK65"/>
  <c r="M62" i="38"/>
  <c r="AJ65" i="15"/>
  <c r="M16" i="38"/>
  <c r="AJ19" i="15"/>
  <c r="AK19" s="1"/>
  <c r="I67" i="38"/>
  <c r="AB70" i="15"/>
  <c r="AC70"/>
  <c r="Q67" i="38"/>
  <c r="AJ49" i="15"/>
  <c r="AK49"/>
  <c r="M46" i="38"/>
  <c r="M50"/>
  <c r="AJ53" i="15"/>
  <c r="AK53" s="1"/>
  <c r="AK50"/>
  <c r="AJ50"/>
  <c r="M47" i="38"/>
  <c r="AJ37" i="15"/>
  <c r="M34" i="38"/>
  <c r="AK37" i="15"/>
  <c r="AJ78"/>
  <c r="M75" i="38"/>
  <c r="AK78" i="15"/>
  <c r="M22" i="38"/>
  <c r="AJ25" i="15"/>
  <c r="AK25" s="1"/>
  <c r="AB40"/>
  <c r="Q37" i="38"/>
  <c r="AC40" i="15"/>
  <c r="C37" i="38"/>
  <c r="I37"/>
  <c r="AB95" i="15"/>
  <c r="C92" i="38"/>
  <c r="I92"/>
  <c r="J92" s="1"/>
  <c r="Q92"/>
  <c r="AC95" i="15"/>
  <c r="M17" i="38"/>
  <c r="AJ20" i="15"/>
  <c r="AK20" s="1"/>
  <c r="M56" i="38"/>
  <c r="AJ59" i="15"/>
  <c r="AK59" s="1"/>
  <c r="AJ19" i="72"/>
  <c r="AK19"/>
  <c r="AJ23"/>
  <c r="AK23"/>
  <c r="AJ27"/>
  <c r="AK27"/>
  <c r="AJ31"/>
  <c r="AK31"/>
  <c r="AJ35"/>
  <c r="AK35"/>
  <c r="AJ39"/>
  <c r="AK39"/>
  <c r="AJ43"/>
  <c r="AK43"/>
  <c r="AJ47"/>
  <c r="AK47"/>
  <c r="AJ51"/>
  <c r="AK51"/>
  <c r="AJ55"/>
  <c r="AK55"/>
  <c r="AJ59"/>
  <c r="AK59"/>
  <c r="AJ63"/>
  <c r="AK63" s="1"/>
  <c r="AJ67"/>
  <c r="AK67"/>
  <c r="AJ71"/>
  <c r="AK71"/>
  <c r="AJ75"/>
  <c r="AK75"/>
  <c r="AJ79"/>
  <c r="AK79"/>
  <c r="AK83"/>
  <c r="AJ83"/>
  <c r="AK87"/>
  <c r="AJ87"/>
  <c r="AK91"/>
  <c r="AJ91"/>
  <c r="AK95"/>
  <c r="AJ95"/>
  <c r="AJ18"/>
  <c r="AK18"/>
  <c r="AJ22"/>
  <c r="AK22"/>
  <c r="AJ26"/>
  <c r="AK26"/>
  <c r="AJ30"/>
  <c r="AK30"/>
  <c r="AK34"/>
  <c r="AJ34"/>
  <c r="AK38"/>
  <c r="AJ38"/>
  <c r="AJ42"/>
  <c r="AK42"/>
  <c r="AJ46"/>
  <c r="AK46"/>
  <c r="AK50"/>
  <c r="AJ50"/>
  <c r="AJ54"/>
  <c r="AK54"/>
  <c r="AJ58"/>
  <c r="AK58" s="1"/>
  <c r="AJ62"/>
  <c r="AK62" s="1"/>
  <c r="AK66"/>
  <c r="AJ66"/>
  <c r="AK70"/>
  <c r="AJ70"/>
  <c r="AK74"/>
  <c r="AJ74"/>
  <c r="AK78"/>
  <c r="AJ78"/>
  <c r="AJ82"/>
  <c r="AK82"/>
  <c r="AJ86"/>
  <c r="AK86"/>
  <c r="AJ90"/>
  <c r="AK90"/>
  <c r="AJ94"/>
  <c r="AK94"/>
  <c r="AB19"/>
  <c r="AC19"/>
  <c r="AB23"/>
  <c r="AC23"/>
  <c r="AB27"/>
  <c r="AC27"/>
  <c r="AC31"/>
  <c r="AB31"/>
  <c r="AC35"/>
  <c r="AB35"/>
  <c r="AB39"/>
  <c r="AC39"/>
  <c r="AB43"/>
  <c r="AC43"/>
  <c r="AB47"/>
  <c r="AC47"/>
  <c r="AB51"/>
  <c r="AC51"/>
  <c r="AB55"/>
  <c r="AC55"/>
  <c r="AB59"/>
  <c r="AC59"/>
  <c r="AB63"/>
  <c r="AC63" s="1"/>
  <c r="AC67"/>
  <c r="AB67"/>
  <c r="AC71"/>
  <c r="AB71"/>
  <c r="AC75"/>
  <c r="AB75"/>
  <c r="AC79"/>
  <c r="AB79"/>
  <c r="AB83"/>
  <c r="AC83"/>
  <c r="AB87"/>
  <c r="AC87"/>
  <c r="AB91"/>
  <c r="AC91"/>
  <c r="AB95"/>
  <c r="AC95"/>
  <c r="AB18"/>
  <c r="AC18"/>
  <c r="AB22"/>
  <c r="AC22"/>
  <c r="AB26"/>
  <c r="AC26"/>
  <c r="AB30"/>
  <c r="AC30"/>
  <c r="AB34"/>
  <c r="AC34"/>
  <c r="AB38"/>
  <c r="AC38"/>
  <c r="AB42"/>
  <c r="AC42"/>
  <c r="AB46"/>
  <c r="AC46"/>
  <c r="AB50"/>
  <c r="AC50"/>
  <c r="AB54"/>
  <c r="AC54"/>
  <c r="AB58"/>
  <c r="AC58" s="1"/>
  <c r="AB62"/>
  <c r="AC62" s="1"/>
  <c r="AB66"/>
  <c r="AC66"/>
  <c r="AB70"/>
  <c r="AC70"/>
  <c r="AB74"/>
  <c r="AC74"/>
  <c r="AB78"/>
  <c r="AC78"/>
  <c r="AC82"/>
  <c r="AB82"/>
  <c r="AC86"/>
  <c r="AB86"/>
  <c r="AC90"/>
  <c r="AB90"/>
  <c r="AC94"/>
  <c r="AB94"/>
  <c r="AC81" i="15"/>
  <c r="AB81"/>
  <c r="C78" i="38"/>
  <c r="I78"/>
  <c r="J78" s="1"/>
  <c r="Q78"/>
  <c r="AK85" i="15"/>
  <c r="M82" i="38"/>
  <c r="N82" s="1"/>
  <c r="AJ85" i="15"/>
  <c r="Q19" i="38"/>
  <c r="I19"/>
  <c r="AB22" i="15"/>
  <c r="AC22" s="1"/>
  <c r="C19" i="38"/>
  <c r="M20"/>
  <c r="AJ23" i="15"/>
  <c r="AK23" s="1"/>
  <c r="AB59"/>
  <c r="I56" i="38"/>
  <c r="Q56"/>
  <c r="C56"/>
  <c r="AC59" i="15"/>
  <c r="I20" i="37"/>
  <c r="I27" i="38"/>
  <c r="AB30" i="15"/>
  <c r="Q27" i="38"/>
  <c r="AC30" i="15"/>
  <c r="C27" i="38"/>
  <c r="AB89" i="15"/>
  <c r="C86" i="38"/>
  <c r="I86"/>
  <c r="J86" s="1"/>
  <c r="Q86"/>
  <c r="AC89" i="15"/>
  <c r="AC77"/>
  <c r="AB77"/>
  <c r="C74" i="38"/>
  <c r="I74"/>
  <c r="Q74"/>
  <c r="M71"/>
  <c r="AK74" i="15"/>
  <c r="AJ74"/>
  <c r="I47" i="38"/>
  <c r="Q47"/>
  <c r="AB50" i="15"/>
  <c r="AC50" s="1"/>
  <c r="C47" i="38"/>
  <c r="Q21"/>
  <c r="AB24" i="15"/>
  <c r="AC24" s="1"/>
  <c r="I21" i="38"/>
  <c r="C21"/>
  <c r="M84"/>
  <c r="N84" s="1"/>
  <c r="AJ87" i="15"/>
  <c r="AK87"/>
  <c r="AJ38"/>
  <c r="AK38"/>
  <c r="M35" i="38"/>
  <c r="Q53"/>
  <c r="C53"/>
  <c r="I53"/>
  <c r="AB56" i="15"/>
  <c r="AC56" s="1"/>
  <c r="AK88"/>
  <c r="M85" i="38"/>
  <c r="N85" s="1"/>
  <c r="AJ88" i="15"/>
  <c r="C50" i="38"/>
  <c r="Q50"/>
  <c r="AB53" i="15"/>
  <c r="AC53" s="1"/>
  <c r="I50" i="38"/>
  <c r="Q40"/>
  <c r="AB43" i="15"/>
  <c r="AC43" s="1"/>
  <c r="C40" i="38"/>
  <c r="I40"/>
  <c r="C75"/>
  <c r="I75"/>
  <c r="Q75"/>
  <c r="AC78" i="15"/>
  <c r="AB78"/>
  <c r="AJ46"/>
  <c r="AK46" s="1"/>
  <c r="M43" i="38"/>
  <c r="M74"/>
  <c r="AJ77" i="15"/>
  <c r="AK77"/>
  <c r="C51" i="38"/>
  <c r="Q51"/>
  <c r="I51"/>
  <c r="AB54" i="15"/>
  <c r="AC54" s="1"/>
  <c r="AB18"/>
  <c r="AC18" s="1"/>
  <c r="I15" i="38"/>
  <c r="Q15"/>
  <c r="C15"/>
  <c r="Q24"/>
  <c r="AB27" i="15"/>
  <c r="AC27" s="1"/>
  <c r="C24" i="38"/>
  <c r="I24"/>
  <c r="C43"/>
  <c r="I43"/>
  <c r="AB46" i="15"/>
  <c r="AC46" s="1"/>
  <c r="Q43" i="38"/>
  <c r="Y173" i="4"/>
  <c r="Y203"/>
  <c r="Y198"/>
  <c r="Y210"/>
  <c r="Y176"/>
  <c r="Y193"/>
  <c r="Y197"/>
  <c r="Y169"/>
  <c r="Y212"/>
  <c r="Y170"/>
  <c r="Y208"/>
  <c r="Y178"/>
  <c r="Y191"/>
  <c r="Y209"/>
  <c r="Y204"/>
  <c r="Y190"/>
  <c r="Y216"/>
  <c r="Y184"/>
  <c r="Y213"/>
  <c r="Y201"/>
  <c r="Y189"/>
  <c r="Y186"/>
  <c r="Y183"/>
  <c r="Y174"/>
  <c r="Q16" i="38"/>
  <c r="AB19" i="15"/>
  <c r="AC19" s="1"/>
  <c r="C16" i="38"/>
  <c r="I16"/>
  <c r="Q26"/>
  <c r="AB29" i="15"/>
  <c r="AC29" s="1"/>
  <c r="C26" i="38"/>
  <c r="I26"/>
  <c r="X213" i="4"/>
  <c r="X202"/>
  <c r="X183"/>
  <c r="X174"/>
  <c r="X197"/>
  <c r="X194"/>
  <c r="X195"/>
  <c r="X200"/>
  <c r="X180"/>
  <c r="X176"/>
  <c r="X177"/>
  <c r="X190"/>
  <c r="X179"/>
  <c r="X208"/>
  <c r="X205"/>
  <c r="X184"/>
  <c r="X189"/>
  <c r="X168"/>
  <c r="X169"/>
  <c r="X199"/>
  <c r="X216"/>
  <c r="X210"/>
  <c r="X186"/>
  <c r="X187"/>
  <c r="X209"/>
  <c r="X188"/>
  <c r="X214"/>
  <c r="X215"/>
  <c r="X173"/>
  <c r="X201"/>
  <c r="AK21" i="58"/>
  <c r="AL21"/>
  <c r="AJ24" i="15"/>
  <c r="M21" i="38"/>
  <c r="AK24" i="15"/>
  <c r="AB28"/>
  <c r="Q25" i="38"/>
  <c r="AC28" i="15"/>
  <c r="C25" i="38"/>
  <c r="I25"/>
  <c r="AB80" i="15"/>
  <c r="C77" i="38"/>
  <c r="I77"/>
  <c r="J77" s="1"/>
  <c r="Q77"/>
  <c r="AC80" i="15"/>
  <c r="Q65" i="38"/>
  <c r="AC68" i="15"/>
  <c r="I65" i="38"/>
  <c r="AB68" i="15"/>
  <c r="AB61"/>
  <c r="AC61" s="1"/>
  <c r="C58" i="38"/>
  <c r="I58"/>
  <c r="Q58"/>
  <c r="M57"/>
  <c r="AJ60" i="15"/>
  <c r="AK60" s="1"/>
  <c r="M26" i="38"/>
  <c r="AJ29" i="15"/>
  <c r="AK29" s="1"/>
  <c r="AK84"/>
  <c r="M81" i="38"/>
  <c r="N81" s="1"/>
  <c r="AJ84" i="15"/>
  <c r="Q39" i="38"/>
  <c r="C39"/>
  <c r="I39"/>
  <c r="AB42" i="15"/>
  <c r="AC42" s="1"/>
  <c r="AC82"/>
  <c r="C79" i="38"/>
  <c r="I79"/>
  <c r="J79" s="1"/>
  <c r="Q79"/>
  <c r="AB82" i="15"/>
  <c r="C82" i="38"/>
  <c r="I82"/>
  <c r="J82" s="1"/>
  <c r="Q82"/>
  <c r="AB85" i="15"/>
  <c r="AC85"/>
  <c r="AB37"/>
  <c r="AC37" s="1"/>
  <c r="C34" i="38"/>
  <c r="I34"/>
  <c r="Q34"/>
  <c r="AC75" i="15"/>
  <c r="AB75"/>
  <c r="C72" i="38"/>
  <c r="I72"/>
  <c r="Q72"/>
  <c r="C38"/>
  <c r="I38"/>
  <c r="Q38"/>
  <c r="AB41" i="15"/>
  <c r="AC41" s="1"/>
  <c r="Q22" i="38"/>
  <c r="AB25" i="15"/>
  <c r="AC25" s="1"/>
  <c r="C22" i="38"/>
  <c r="I22"/>
  <c r="C73"/>
  <c r="I73"/>
  <c r="Q73"/>
  <c r="AC76" i="15"/>
  <c r="AB76"/>
  <c r="AC64"/>
  <c r="Q61" i="38"/>
  <c r="AB64" i="15"/>
  <c r="I61" i="38"/>
  <c r="AJ55" i="15"/>
  <c r="AK55" s="1"/>
  <c r="M52" i="38"/>
  <c r="C31"/>
  <c r="I31"/>
  <c r="AB34" i="15"/>
  <c r="Q31" i="38"/>
  <c r="AC34" i="15"/>
  <c r="M24" i="38"/>
  <c r="AJ27" i="15"/>
  <c r="AK27" s="1"/>
  <c r="AJ45"/>
  <c r="AK45" s="1"/>
  <c r="M42" i="38"/>
  <c r="Q52"/>
  <c r="C52"/>
  <c r="AB55" i="15"/>
  <c r="I52" i="38"/>
  <c r="AC55" i="15"/>
  <c r="AC65"/>
  <c r="I62" i="38"/>
  <c r="AB65" i="15"/>
  <c r="Q62" i="38"/>
  <c r="AB94" i="15"/>
  <c r="AC94"/>
  <c r="C91" i="38"/>
  <c r="I91"/>
  <c r="J91" s="1"/>
  <c r="Q91"/>
  <c r="M77"/>
  <c r="N77" s="1"/>
  <c r="AK80" i="15"/>
  <c r="AJ80"/>
  <c r="I26" i="37"/>
  <c r="K26" s="1"/>
  <c r="I56"/>
  <c r="K56" s="1"/>
  <c r="I69"/>
  <c r="K69" s="1"/>
  <c r="I47"/>
  <c r="K47" s="1"/>
  <c r="I76"/>
  <c r="K76" s="1"/>
  <c r="D25" i="63"/>
  <c r="I45" i="37"/>
  <c r="K45" s="1"/>
  <c r="D65" i="63"/>
  <c r="D74"/>
  <c r="D39" i="61"/>
  <c r="D55"/>
  <c r="D48" i="63"/>
  <c r="I42" i="37"/>
  <c r="K42" s="1"/>
  <c r="D35" i="61"/>
  <c r="D80" i="63"/>
  <c r="I46" i="37"/>
  <c r="K46" s="1"/>
  <c r="D44" i="61"/>
  <c r="I24" i="37"/>
  <c r="K24" s="1"/>
  <c r="I53"/>
  <c r="K53" s="1"/>
  <c r="I66"/>
  <c r="K66" s="1"/>
  <c r="D47" i="61"/>
  <c r="D45"/>
  <c r="D51" i="63"/>
  <c r="D75" i="61"/>
  <c r="I60" i="37"/>
  <c r="K60" s="1"/>
  <c r="I68"/>
  <c r="K68" s="1"/>
  <c r="D24" i="61"/>
  <c r="D57"/>
  <c r="D63"/>
  <c r="D43" i="63"/>
  <c r="IS16" i="43"/>
  <c r="IU22"/>
  <c r="IV17"/>
  <c r="IP17"/>
  <c r="IU16"/>
  <c r="IP21"/>
  <c r="IU21"/>
  <c r="AH16" i="72"/>
  <c r="I16" i="37"/>
  <c r="IU17" i="43"/>
  <c r="IV22"/>
  <c r="IU20"/>
  <c r="IS19"/>
  <c r="IV18"/>
  <c r="IU19"/>
  <c r="IS21"/>
  <c r="Z16" i="72"/>
  <c r="IU18" i="43"/>
  <c r="IP20"/>
  <c r="IP18"/>
  <c r="IV20"/>
  <c r="IP22"/>
  <c r="IP16"/>
  <c r="C10" i="75" l="1"/>
  <c r="P18" i="67"/>
  <c r="Q18"/>
  <c r="C19"/>
  <c r="F19" i="43"/>
  <c r="C19"/>
  <c r="M19"/>
  <c r="Q19"/>
  <c r="AS90" i="67"/>
  <c r="AH90"/>
  <c r="I16" i="43"/>
  <c r="F21"/>
  <c r="M101" i="61"/>
  <c r="N101" s="1"/>
  <c r="DC9" i="81"/>
  <c r="GH9" s="1"/>
  <c r="MU9" s="1"/>
  <c r="Y9"/>
  <c r="DF7"/>
  <c r="GK7" s="1"/>
  <c r="MX7" s="1"/>
  <c r="AA9"/>
  <c r="AA8"/>
  <c r="Z9"/>
  <c r="M105" i="63"/>
  <c r="N105" s="1"/>
  <c r="M105" i="61"/>
  <c r="N105" s="1"/>
  <c r="M106"/>
  <c r="N106" s="1"/>
  <c r="M108" i="63"/>
  <c r="N108" s="1"/>
  <c r="N105" i="30"/>
  <c r="M102" i="61"/>
  <c r="N102" s="1"/>
  <c r="M99" i="30"/>
  <c r="M107" i="63"/>
  <c r="N107" s="1"/>
  <c r="N104" i="30"/>
  <c r="M103" i="63"/>
  <c r="N103" s="1"/>
  <c r="N100" i="30"/>
  <c r="AM52" i="67"/>
  <c r="AN52" s="1"/>
  <c r="M103" i="61"/>
  <c r="N103" s="1"/>
  <c r="M100" i="30"/>
  <c r="M108" i="61"/>
  <c r="N108" s="1"/>
  <c r="M105" i="30"/>
  <c r="M104" i="61"/>
  <c r="N104" s="1"/>
  <c r="M101" i="30"/>
  <c r="M107" i="61"/>
  <c r="N107" s="1"/>
  <c r="M104" i="30"/>
  <c r="E53" i="67"/>
  <c r="F53" s="1"/>
  <c r="AE84" i="30"/>
  <c r="AI84"/>
  <c r="AM84"/>
  <c r="K84"/>
  <c r="Q74" i="81"/>
  <c r="AA86" i="30"/>
  <c r="I85"/>
  <c r="H85"/>
  <c r="L85"/>
  <c r="AK85" s="1"/>
  <c r="J85"/>
  <c r="BI87" i="58"/>
  <c r="BI87" i="59"/>
  <c r="H86" i="37"/>
  <c r="BH87" i="61"/>
  <c r="BI87" i="28"/>
  <c r="AC84" i="30"/>
  <c r="AG84"/>
  <c r="N74" i="81"/>
  <c r="BG87" i="61"/>
  <c r="G86" i="37"/>
  <c r="BH87" i="28"/>
  <c r="BH87" i="58"/>
  <c r="BH87" i="59"/>
  <c r="E106" i="61"/>
  <c r="F106" s="1"/>
  <c r="E107"/>
  <c r="F107" s="1"/>
  <c r="E104"/>
  <c r="F104" s="1"/>
  <c r="E102"/>
  <c r="F102" s="1"/>
  <c r="E105"/>
  <c r="F105" s="1"/>
  <c r="E101"/>
  <c r="F101" s="1"/>
  <c r="E103"/>
  <c r="F103" s="1"/>
  <c r="E108"/>
  <c r="F108" s="1"/>
  <c r="E106" i="63"/>
  <c r="F106" s="1"/>
  <c r="E103"/>
  <c r="F103" s="1"/>
  <c r="E107"/>
  <c r="F107" s="1"/>
  <c r="E104"/>
  <c r="F104" s="1"/>
  <c r="E108"/>
  <c r="F108" s="1"/>
  <c r="E101"/>
  <c r="F101" s="1"/>
  <c r="E105"/>
  <c r="F105" s="1"/>
  <c r="E102"/>
  <c r="F102" s="1"/>
  <c r="M104"/>
  <c r="N104" s="1"/>
  <c r="BC52" i="67"/>
  <c r="AE52"/>
  <c r="X52"/>
  <c r="AC51"/>
  <c r="AC91" s="1"/>
  <c r="AB91"/>
  <c r="AN51"/>
  <c r="AS52"/>
  <c r="AH52"/>
  <c r="BB52"/>
  <c r="AP52"/>
  <c r="C54"/>
  <c r="AZ53"/>
  <c r="AR53"/>
  <c r="AR90" s="1"/>
  <c r="AI53"/>
  <c r="AD53"/>
  <c r="P53"/>
  <c r="AT53"/>
  <c r="AK53"/>
  <c r="Q53"/>
  <c r="AL53"/>
  <c r="AL90" s="1"/>
  <c r="AG53"/>
  <c r="Z53"/>
  <c r="L53"/>
  <c r="AY53"/>
  <c r="AO53"/>
  <c r="AO90" s="1"/>
  <c r="AA53"/>
  <c r="X51"/>
  <c r="V52"/>
  <c r="AB52"/>
  <c r="AC52" s="1"/>
  <c r="M18" i="43"/>
  <c r="C21"/>
  <c r="Q21"/>
  <c r="I21"/>
  <c r="F18"/>
  <c r="M21"/>
  <c r="Q90" i="81"/>
  <c r="L34"/>
  <c r="K84"/>
  <c r="GI8"/>
  <c r="GJ8"/>
  <c r="DD8"/>
  <c r="DE8"/>
  <c r="N90"/>
  <c r="JO8"/>
  <c r="AB7"/>
  <c r="JP7"/>
  <c r="JP8" s="1"/>
  <c r="JM9"/>
  <c r="JO9" s="1"/>
  <c r="A34"/>
  <c r="I33"/>
  <c r="X10"/>
  <c r="M17" i="43"/>
  <c r="D29" i="80"/>
  <c r="B13"/>
  <c r="B26"/>
  <c r="I27"/>
  <c r="E29"/>
  <c r="G14"/>
  <c r="D14"/>
  <c r="F14"/>
  <c r="C14"/>
  <c r="E14"/>
  <c r="C29"/>
  <c r="I18" i="43"/>
  <c r="C18"/>
  <c r="Q18"/>
  <c r="F17"/>
  <c r="H21" i="66"/>
  <c r="A25" i="75"/>
  <c r="F11"/>
  <c r="AO77" i="67"/>
  <c r="F19" i="66"/>
  <c r="H19" s="1"/>
  <c r="AH24" i="61"/>
  <c r="D12" i="75"/>
  <c r="F12"/>
  <c r="C20" i="67"/>
  <c r="L77"/>
  <c r="AA77"/>
  <c r="AG77"/>
  <c r="AL77"/>
  <c r="AR77"/>
  <c r="E77"/>
  <c r="IM25" i="43"/>
  <c r="A24"/>
  <c r="IK24"/>
  <c r="IL23"/>
  <c r="IR28" i="58"/>
  <c r="IT28" s="1"/>
  <c r="IS29"/>
  <c r="IQ28" i="63"/>
  <c r="IS28" s="1"/>
  <c r="IR29"/>
  <c r="IQ28" i="61"/>
  <c r="IS28" s="1"/>
  <c r="IR29"/>
  <c r="IR28" i="59"/>
  <c r="IT28" s="1"/>
  <c r="IS29"/>
  <c r="IR28" i="60"/>
  <c r="IT28" s="1"/>
  <c r="IS29"/>
  <c r="IR28" i="28"/>
  <c r="IT28" s="1"/>
  <c r="IS29"/>
  <c r="AB16" i="72"/>
  <c r="AC16" s="1"/>
  <c r="AJ16"/>
  <c r="AK16" s="1"/>
  <c r="M16" i="43"/>
  <c r="Q16"/>
  <c r="C17"/>
  <c r="Q17"/>
  <c r="I17"/>
  <c r="F22"/>
  <c r="M22"/>
  <c r="M20"/>
  <c r="F20"/>
  <c r="F16"/>
  <c r="C16"/>
  <c r="C22"/>
  <c r="I22"/>
  <c r="Q22"/>
  <c r="Q20"/>
  <c r="C20"/>
  <c r="I20"/>
  <c r="AT21" i="58"/>
  <c r="AS21"/>
  <c r="AN21"/>
  <c r="AU21"/>
  <c r="AP21"/>
  <c r="AO21"/>
  <c r="AR21"/>
  <c r="AQ21"/>
  <c r="AD77" i="67"/>
  <c r="K20" i="37"/>
  <c r="AJ23" i="59"/>
  <c r="AI24"/>
  <c r="AJ23" i="58"/>
  <c r="AI24"/>
  <c r="AI24" i="60"/>
  <c r="AR21" i="59"/>
  <c r="AU21"/>
  <c r="AT21"/>
  <c r="AS21"/>
  <c r="AN21"/>
  <c r="AQ21"/>
  <c r="AP21"/>
  <c r="AO21"/>
  <c r="AI77" i="67"/>
  <c r="AK22" i="59"/>
  <c r="AL22"/>
  <c r="AI24" i="28"/>
  <c r="AK22" i="58"/>
  <c r="AN22" s="1"/>
  <c r="AL22"/>
  <c r="IU23" i="43"/>
  <c r="K16" i="37"/>
  <c r="Q19" i="67" l="1"/>
  <c r="P19"/>
  <c r="J10" i="75"/>
  <c r="H10"/>
  <c r="C11"/>
  <c r="H11" s="1"/>
  <c r="AC90" i="67"/>
  <c r="DF8" i="81"/>
  <c r="GK8"/>
  <c r="I86" i="37"/>
  <c r="K86" s="1"/>
  <c r="AB8" i="81"/>
  <c r="AB10"/>
  <c r="AB9"/>
  <c r="DC10"/>
  <c r="GH10" s="1"/>
  <c r="MU10" s="1"/>
  <c r="Y10"/>
  <c r="Z10"/>
  <c r="AA10"/>
  <c r="A20" i="67"/>
  <c r="BA53"/>
  <c r="D54"/>
  <c r="E54"/>
  <c r="AE85" i="30"/>
  <c r="AI85"/>
  <c r="AM85"/>
  <c r="K85"/>
  <c r="Q75" i="81"/>
  <c r="I86" i="30"/>
  <c r="L86"/>
  <c r="AK86" s="1"/>
  <c r="J86"/>
  <c r="AA87"/>
  <c r="H86"/>
  <c r="V53" i="67"/>
  <c r="AP53"/>
  <c r="BI88" i="59"/>
  <c r="BI88" i="58"/>
  <c r="H87" i="37"/>
  <c r="BI88" i="28"/>
  <c r="BH88" i="61"/>
  <c r="AC85" i="30"/>
  <c r="AG85"/>
  <c r="G87" i="37"/>
  <c r="BH88" i="28"/>
  <c r="N75" i="81"/>
  <c r="BH88" i="59"/>
  <c r="BH88" i="58"/>
  <c r="BG88" i="61"/>
  <c r="X53" i="67"/>
  <c r="AH53"/>
  <c r="AM53"/>
  <c r="AM90" s="1"/>
  <c r="AT90"/>
  <c r="AK90"/>
  <c r="BC53"/>
  <c r="AB53"/>
  <c r="AC53" s="1"/>
  <c r="AS53"/>
  <c r="AE53"/>
  <c r="C55"/>
  <c r="D55" s="1"/>
  <c r="AT54"/>
  <c r="AT91" s="1"/>
  <c r="AK54"/>
  <c r="AK91" s="1"/>
  <c r="AA54"/>
  <c r="P54"/>
  <c r="AL54"/>
  <c r="AL91" s="1"/>
  <c r="AD54"/>
  <c r="Q54"/>
  <c r="L54"/>
  <c r="AY54"/>
  <c r="AO54"/>
  <c r="AO91" s="1"/>
  <c r="AG54"/>
  <c r="AZ54"/>
  <c r="AR54"/>
  <c r="AR91" s="1"/>
  <c r="AI54"/>
  <c r="Z54"/>
  <c r="BB53"/>
  <c r="F5" i="66"/>
  <c r="F13" s="1"/>
  <c r="L35" i="81"/>
  <c r="K85"/>
  <c r="GK9"/>
  <c r="GJ9"/>
  <c r="GI9"/>
  <c r="DF9"/>
  <c r="DE9"/>
  <c r="DD9"/>
  <c r="DG7"/>
  <c r="GL7" s="1"/>
  <c r="MY7" s="1"/>
  <c r="JN9"/>
  <c r="AC7"/>
  <c r="JQ7"/>
  <c r="JP9"/>
  <c r="JM10"/>
  <c r="JP10" s="1"/>
  <c r="A35"/>
  <c r="I34"/>
  <c r="X11"/>
  <c r="D20" i="67"/>
  <c r="E20"/>
  <c r="L20"/>
  <c r="D28" i="80"/>
  <c r="C13"/>
  <c r="D13"/>
  <c r="F13"/>
  <c r="G13"/>
  <c r="H13"/>
  <c r="E13"/>
  <c r="E28"/>
  <c r="B12"/>
  <c r="B25"/>
  <c r="I26"/>
  <c r="C28"/>
  <c r="A26" i="75"/>
  <c r="Q77" i="67"/>
  <c r="C12" i="75"/>
  <c r="H12" s="1"/>
  <c r="J11"/>
  <c r="AY77" i="67"/>
  <c r="AH25" i="61"/>
  <c r="AS77" i="67"/>
  <c r="P77"/>
  <c r="AE77" s="1"/>
  <c r="AY20"/>
  <c r="F13" i="75" s="1"/>
  <c r="C21" i="67"/>
  <c r="A21" s="1"/>
  <c r="AZ20"/>
  <c r="D13" i="75" s="1"/>
  <c r="AL20" i="67"/>
  <c r="AA20"/>
  <c r="AG20"/>
  <c r="Z20"/>
  <c r="AK20"/>
  <c r="AR20"/>
  <c r="Q20"/>
  <c r="P20"/>
  <c r="AT20"/>
  <c r="AO20"/>
  <c r="AI20"/>
  <c r="AD20"/>
  <c r="AZ77"/>
  <c r="D77"/>
  <c r="Z77"/>
  <c r="IR29" i="28"/>
  <c r="IT29" s="1"/>
  <c r="IR29" i="60"/>
  <c r="IT29" s="1"/>
  <c r="IR29" i="59"/>
  <c r="IT29" s="1"/>
  <c r="IQ29" i="61"/>
  <c r="IS29" s="1"/>
  <c r="IQ29" i="63"/>
  <c r="IS29" s="1"/>
  <c r="IR29" i="58"/>
  <c r="IT29" s="1"/>
  <c r="AH77" i="67"/>
  <c r="AK77"/>
  <c r="IM26" i="43"/>
  <c r="A25"/>
  <c r="IK25"/>
  <c r="IL25" s="1"/>
  <c r="IL24"/>
  <c r="AI25" i="28"/>
  <c r="AO22" i="59"/>
  <c r="AR22"/>
  <c r="AT22"/>
  <c r="AS22"/>
  <c r="AP22"/>
  <c r="AU22"/>
  <c r="AQ22"/>
  <c r="AI25" i="60"/>
  <c r="AI25" i="58"/>
  <c r="AJ24"/>
  <c r="AL23"/>
  <c r="AK23"/>
  <c r="AN23" s="1"/>
  <c r="AK23" i="59"/>
  <c r="AN23" s="1"/>
  <c r="AL23"/>
  <c r="AO22" i="58"/>
  <c r="AT22"/>
  <c r="AU22"/>
  <c r="AS22"/>
  <c r="AR22"/>
  <c r="AQ22"/>
  <c r="AP22"/>
  <c r="AI25" i="59"/>
  <c r="AJ24"/>
  <c r="AN22"/>
  <c r="IS23" i="43"/>
  <c r="IP23"/>
  <c r="IV23"/>
  <c r="IP24"/>
  <c r="AP54" i="67" l="1"/>
  <c r="DC11" i="81"/>
  <c r="GH11" s="1"/>
  <c r="MU11" s="1"/>
  <c r="Y11"/>
  <c r="Z11"/>
  <c r="AA11"/>
  <c r="AC9"/>
  <c r="AC8"/>
  <c r="AC11"/>
  <c r="AC10"/>
  <c r="AB11"/>
  <c r="AH54" i="67"/>
  <c r="E55"/>
  <c r="F54"/>
  <c r="AC86" i="30"/>
  <c r="AG86"/>
  <c r="BH89" i="28"/>
  <c r="BH89" i="58"/>
  <c r="N76" i="81"/>
  <c r="BG89" i="61"/>
  <c r="G88" i="37"/>
  <c r="BH89" i="59"/>
  <c r="H88" i="37"/>
  <c r="BI89" i="28"/>
  <c r="BI89" i="59"/>
  <c r="BI89" i="58"/>
  <c r="BH89" i="61"/>
  <c r="I87" i="37"/>
  <c r="K87" s="1"/>
  <c r="F55" i="67"/>
  <c r="L87" i="30"/>
  <c r="AK87" s="1"/>
  <c r="J87"/>
  <c r="AA88"/>
  <c r="I87"/>
  <c r="H87"/>
  <c r="K86"/>
  <c r="AE86"/>
  <c r="AI86"/>
  <c r="AM86"/>
  <c r="Q76" i="81"/>
  <c r="AN53" i="67"/>
  <c r="AN90" s="1"/>
  <c r="AB54"/>
  <c r="AC54" s="1"/>
  <c r="X54"/>
  <c r="BA54"/>
  <c r="AE54"/>
  <c r="C56"/>
  <c r="AY55"/>
  <c r="AO55"/>
  <c r="AA55"/>
  <c r="Q55"/>
  <c r="AZ55"/>
  <c r="AR55"/>
  <c r="AI55"/>
  <c r="AD55"/>
  <c r="L55"/>
  <c r="AT55"/>
  <c r="AK55"/>
  <c r="AL55"/>
  <c r="AG55"/>
  <c r="Z55"/>
  <c r="P55"/>
  <c r="V54"/>
  <c r="BC54"/>
  <c r="BB54"/>
  <c r="AS54"/>
  <c r="AM54"/>
  <c r="L36" i="81"/>
  <c r="D27" i="80"/>
  <c r="K87" i="81"/>
  <c r="K86"/>
  <c r="GK10"/>
  <c r="GL9"/>
  <c r="GL10"/>
  <c r="GL8"/>
  <c r="GI10"/>
  <c r="GJ10"/>
  <c r="DE10"/>
  <c r="DF10"/>
  <c r="DG8"/>
  <c r="DG9"/>
  <c r="DG10"/>
  <c r="DD10"/>
  <c r="DH7"/>
  <c r="GM7" s="1"/>
  <c r="MZ7" s="1"/>
  <c r="JN10"/>
  <c r="JO10"/>
  <c r="JQ10"/>
  <c r="AD7"/>
  <c r="JR7"/>
  <c r="JQ8"/>
  <c r="JQ9"/>
  <c r="JM11"/>
  <c r="JN11" s="1"/>
  <c r="A36"/>
  <c r="I35"/>
  <c r="AM20" i="67"/>
  <c r="X12" i="81"/>
  <c r="AC12" s="1"/>
  <c r="L21" i="67"/>
  <c r="D21"/>
  <c r="E21"/>
  <c r="Q23" i="43"/>
  <c r="I23"/>
  <c r="C23"/>
  <c r="M23"/>
  <c r="F23"/>
  <c r="C27" i="80"/>
  <c r="AB20" i="67"/>
  <c r="BA77"/>
  <c r="B11" i="80"/>
  <c r="B24"/>
  <c r="I25"/>
  <c r="E27"/>
  <c r="D12"/>
  <c r="C12"/>
  <c r="I12"/>
  <c r="H12"/>
  <c r="G12"/>
  <c r="F12"/>
  <c r="E12"/>
  <c r="BC77" i="67"/>
  <c r="H5" i="66"/>
  <c r="P21" i="67"/>
  <c r="AA21"/>
  <c r="AD21"/>
  <c r="AI21"/>
  <c r="AL21"/>
  <c r="AO21"/>
  <c r="AR21"/>
  <c r="AT21"/>
  <c r="AZ21"/>
  <c r="D14" i="75" s="1"/>
  <c r="Q21" i="67"/>
  <c r="Z21"/>
  <c r="AG21"/>
  <c r="AK21"/>
  <c r="AY21"/>
  <c r="F14" i="75" s="1"/>
  <c r="H13" i="66"/>
  <c r="A27" i="75"/>
  <c r="BC20" i="67"/>
  <c r="C13" i="75"/>
  <c r="H13" s="1"/>
  <c r="J12"/>
  <c r="BA20" i="67"/>
  <c r="BB20"/>
  <c r="AH26" i="61"/>
  <c r="BB77" i="67"/>
  <c r="AN77"/>
  <c r="V77"/>
  <c r="AP77"/>
  <c r="F20"/>
  <c r="V20"/>
  <c r="F77"/>
  <c r="X77" s="1"/>
  <c r="AP20"/>
  <c r="AE20"/>
  <c r="AB77"/>
  <c r="AC77"/>
  <c r="AS20"/>
  <c r="AH20"/>
  <c r="C22"/>
  <c r="A22" s="1"/>
  <c r="AM77"/>
  <c r="IM27" i="43"/>
  <c r="A26"/>
  <c r="IK26"/>
  <c r="IL26" s="1"/>
  <c r="AK24" i="59"/>
  <c r="AN24" s="1"/>
  <c r="AL24"/>
  <c r="AT23" i="58"/>
  <c r="AU23"/>
  <c r="AP23"/>
  <c r="AS23"/>
  <c r="AR23"/>
  <c r="AQ23"/>
  <c r="AO23"/>
  <c r="AK24"/>
  <c r="AN24" s="1"/>
  <c r="AL24"/>
  <c r="AI26" i="60"/>
  <c r="AI26" i="28"/>
  <c r="AJ25" i="59"/>
  <c r="AI26"/>
  <c r="AT23"/>
  <c r="AS23"/>
  <c r="AP23"/>
  <c r="AR23"/>
  <c r="AU23"/>
  <c r="AQ23"/>
  <c r="AO23"/>
  <c r="AJ25" i="58"/>
  <c r="AI26"/>
  <c r="IU24" i="43"/>
  <c r="IV25"/>
  <c r="IV24"/>
  <c r="IU25"/>
  <c r="IS24"/>
  <c r="IP25"/>
  <c r="IS25"/>
  <c r="DC12" i="81" l="1"/>
  <c r="GH12" s="1"/>
  <c r="MU12" s="1"/>
  <c r="Y12"/>
  <c r="Z12"/>
  <c r="AA12"/>
  <c r="AB12"/>
  <c r="AD10"/>
  <c r="AD9"/>
  <c r="AD12"/>
  <c r="AD8"/>
  <c r="AD11"/>
  <c r="AN20" i="67"/>
  <c r="E56"/>
  <c r="D56"/>
  <c r="AC20"/>
  <c r="BI90" i="28"/>
  <c r="BH90" i="61"/>
  <c r="H89" i="37"/>
  <c r="BI90" i="58"/>
  <c r="BI90" i="59"/>
  <c r="K87" i="30"/>
  <c r="AE87"/>
  <c r="AI87"/>
  <c r="AM87"/>
  <c r="Q77" i="81"/>
  <c r="AC87" i="30"/>
  <c r="AG87"/>
  <c r="G89" i="37"/>
  <c r="BG90" i="61"/>
  <c r="BH90" i="28"/>
  <c r="N77" i="81"/>
  <c r="BH90" i="58"/>
  <c r="BH90" i="59"/>
  <c r="H88" i="30"/>
  <c r="L88"/>
  <c r="AK88" s="1"/>
  <c r="J88"/>
  <c r="AA89"/>
  <c r="I88"/>
  <c r="I88" i="37"/>
  <c r="K88" s="1"/>
  <c r="AB55" i="67"/>
  <c r="AC55" s="1"/>
  <c r="AN54"/>
  <c r="AN91" s="1"/>
  <c r="AM91"/>
  <c r="V55"/>
  <c r="AM55"/>
  <c r="AN55" s="1"/>
  <c r="BA55"/>
  <c r="C57"/>
  <c r="D57" s="1"/>
  <c r="AZ56"/>
  <c r="AR56"/>
  <c r="AI56"/>
  <c r="Z56"/>
  <c r="P56"/>
  <c r="AT56"/>
  <c r="AK56"/>
  <c r="AA56"/>
  <c r="Q56"/>
  <c r="L56"/>
  <c r="AL56"/>
  <c r="AD56"/>
  <c r="AY56"/>
  <c r="AO56"/>
  <c r="AG56"/>
  <c r="AS56" s="1"/>
  <c r="BC55"/>
  <c r="BB55"/>
  <c r="AE55"/>
  <c r="AS55"/>
  <c r="AP55"/>
  <c r="AH55"/>
  <c r="C14" i="75"/>
  <c r="J14" s="1"/>
  <c r="L37" i="81"/>
  <c r="GI11"/>
  <c r="GM8"/>
  <c r="GM10"/>
  <c r="GM11"/>
  <c r="GM9"/>
  <c r="GL11"/>
  <c r="GJ11"/>
  <c r="GK11"/>
  <c r="DF11"/>
  <c r="DG11"/>
  <c r="DD11"/>
  <c r="DH8"/>
  <c r="DH9"/>
  <c r="DH10"/>
  <c r="DH11"/>
  <c r="DE11"/>
  <c r="DI7"/>
  <c r="GN7" s="1"/>
  <c r="NA7" s="1"/>
  <c r="C24" i="43"/>
  <c r="JO11" i="81"/>
  <c r="JP11"/>
  <c r="JQ11"/>
  <c r="JR11"/>
  <c r="AE7"/>
  <c r="JS7"/>
  <c r="JR9"/>
  <c r="JR10"/>
  <c r="JR8"/>
  <c r="JM12"/>
  <c r="JQ12" s="1"/>
  <c r="A37"/>
  <c r="I36"/>
  <c r="X13"/>
  <c r="L22" i="67"/>
  <c r="D22"/>
  <c r="E22"/>
  <c r="D26" i="80"/>
  <c r="C25" i="43"/>
  <c r="AS21" i="67"/>
  <c r="AB21"/>
  <c r="AC21" s="1"/>
  <c r="J11" i="80"/>
  <c r="G11"/>
  <c r="H11"/>
  <c r="I11"/>
  <c r="F11"/>
  <c r="C11"/>
  <c r="D11"/>
  <c r="E11"/>
  <c r="C26"/>
  <c r="B10"/>
  <c r="B23"/>
  <c r="I24"/>
  <c r="E26"/>
  <c r="AP21" i="67"/>
  <c r="AE21"/>
  <c r="M25" i="43"/>
  <c r="Q25"/>
  <c r="F25"/>
  <c r="I25"/>
  <c r="BB21" i="67"/>
  <c r="AM21"/>
  <c r="AN21" s="1"/>
  <c r="F21"/>
  <c r="BC21"/>
  <c r="AH21"/>
  <c r="V21"/>
  <c r="Q22"/>
  <c r="Z22"/>
  <c r="AD22"/>
  <c r="AG22"/>
  <c r="AI22"/>
  <c r="AL22"/>
  <c r="AO22"/>
  <c r="AR22"/>
  <c r="AT22"/>
  <c r="AZ22"/>
  <c r="D15" i="75" s="1"/>
  <c r="P22" i="67"/>
  <c r="AA22"/>
  <c r="AK22"/>
  <c r="AY22"/>
  <c r="F15" i="75" s="1"/>
  <c r="X20" i="67"/>
  <c r="BA21"/>
  <c r="Q24" i="43"/>
  <c r="I24"/>
  <c r="M24"/>
  <c r="F24"/>
  <c r="A28" i="75"/>
  <c r="J13"/>
  <c r="AH27" i="61"/>
  <c r="C23" i="67"/>
  <c r="A23" s="1"/>
  <c r="IK27" i="43"/>
  <c r="IL27" s="1"/>
  <c r="IM28"/>
  <c r="A27"/>
  <c r="AI27" i="58"/>
  <c r="AJ26"/>
  <c r="AK25"/>
  <c r="AN25" s="1"/>
  <c r="AL25"/>
  <c r="AI27" i="60"/>
  <c r="AI27" i="59"/>
  <c r="AJ26"/>
  <c r="AL25"/>
  <c r="AK25"/>
  <c r="AN25" s="1"/>
  <c r="AI27" i="28"/>
  <c r="AT24" i="58"/>
  <c r="AQ24"/>
  <c r="AU24"/>
  <c r="AR24"/>
  <c r="AS24"/>
  <c r="AP24"/>
  <c r="AO24"/>
  <c r="AS24" i="59"/>
  <c r="AU24"/>
  <c r="AQ24"/>
  <c r="AR24"/>
  <c r="AT24"/>
  <c r="AP24"/>
  <c r="AO24"/>
  <c r="IS26" i="43"/>
  <c r="IP26"/>
  <c r="IV26"/>
  <c r="I89" i="37" l="1"/>
  <c r="K89" s="1"/>
  <c r="DC13" i="81"/>
  <c r="GH13" s="1"/>
  <c r="MU13" s="1"/>
  <c r="Y13"/>
  <c r="Z13"/>
  <c r="AA13"/>
  <c r="AB13"/>
  <c r="AC13"/>
  <c r="AE11"/>
  <c r="AE10"/>
  <c r="AE13"/>
  <c r="AE9"/>
  <c r="AE12"/>
  <c r="AE8"/>
  <c r="AD13"/>
  <c r="F56" i="67"/>
  <c r="X56" s="1"/>
  <c r="E57"/>
  <c r="F57" s="1"/>
  <c r="AI88" i="30"/>
  <c r="AM88"/>
  <c r="K88"/>
  <c r="AE88"/>
  <c r="Q78" i="81"/>
  <c r="H89" i="30"/>
  <c r="L89"/>
  <c r="AK89" s="1"/>
  <c r="J89"/>
  <c r="AA90"/>
  <c r="I89"/>
  <c r="BH91" i="61"/>
  <c r="BI91" i="58"/>
  <c r="BI91" i="59"/>
  <c r="H90" i="37"/>
  <c r="BI91" i="28"/>
  <c r="AC88" i="30"/>
  <c r="AG88"/>
  <c r="BH91" i="28"/>
  <c r="N78" i="81"/>
  <c r="BH91" i="59"/>
  <c r="BG91" i="61"/>
  <c r="G90" i="37"/>
  <c r="BH91" i="58"/>
  <c r="AE56" i="67"/>
  <c r="BB56"/>
  <c r="BC56"/>
  <c r="AP56"/>
  <c r="BA56"/>
  <c r="V56"/>
  <c r="AB56"/>
  <c r="AC56" s="1"/>
  <c r="C58"/>
  <c r="AL57"/>
  <c r="AG57"/>
  <c r="Z57"/>
  <c r="Q57"/>
  <c r="AY57"/>
  <c r="AO57"/>
  <c r="AA57"/>
  <c r="L57"/>
  <c r="AZ57"/>
  <c r="AR57"/>
  <c r="AI57"/>
  <c r="AD57"/>
  <c r="AT57"/>
  <c r="AK57"/>
  <c r="P57"/>
  <c r="X55"/>
  <c r="AM56"/>
  <c r="AN56" s="1"/>
  <c r="AH56"/>
  <c r="H14" i="75"/>
  <c r="C15"/>
  <c r="H15" s="1"/>
  <c r="L38" i="81"/>
  <c r="GI12"/>
  <c r="GN11"/>
  <c r="GN12"/>
  <c r="GN10"/>
  <c r="GN8"/>
  <c r="GN9"/>
  <c r="GJ12"/>
  <c r="GL12"/>
  <c r="GK12"/>
  <c r="GM12"/>
  <c r="DI8"/>
  <c r="DI9"/>
  <c r="DI10"/>
  <c r="DI11"/>
  <c r="DI12"/>
  <c r="DD12"/>
  <c r="DG12"/>
  <c r="DH12"/>
  <c r="DE12"/>
  <c r="DF12"/>
  <c r="DJ7"/>
  <c r="GO7" s="1"/>
  <c r="NB7" s="1"/>
  <c r="JP12"/>
  <c r="JR12"/>
  <c r="JS12"/>
  <c r="JN12"/>
  <c r="JO12"/>
  <c r="AF7"/>
  <c r="JT7"/>
  <c r="JS10"/>
  <c r="JS8"/>
  <c r="JS9"/>
  <c r="JS11"/>
  <c r="JM13"/>
  <c r="JO13" s="1"/>
  <c r="A38"/>
  <c r="I37"/>
  <c r="X14"/>
  <c r="L23" i="67"/>
  <c r="E23"/>
  <c r="D23"/>
  <c r="X21"/>
  <c r="C25" i="80"/>
  <c r="B9"/>
  <c r="B22"/>
  <c r="I23"/>
  <c r="E25"/>
  <c r="K10"/>
  <c r="C10"/>
  <c r="D10"/>
  <c r="E10"/>
  <c r="F10"/>
  <c r="G10"/>
  <c r="H10"/>
  <c r="I10"/>
  <c r="J10"/>
  <c r="D25"/>
  <c r="BB22" i="67"/>
  <c r="AE22"/>
  <c r="AP22"/>
  <c r="AM22"/>
  <c r="AN22" s="1"/>
  <c r="AH22"/>
  <c r="AS22"/>
  <c r="AB22"/>
  <c r="AC22" s="1"/>
  <c r="BC22"/>
  <c r="V22"/>
  <c r="BA22"/>
  <c r="P23"/>
  <c r="AA23"/>
  <c r="AA78" s="1"/>
  <c r="AK23"/>
  <c r="AY23"/>
  <c r="F16" i="75" s="1"/>
  <c r="Q23" i="67"/>
  <c r="Z23"/>
  <c r="Z78" s="1"/>
  <c r="AD23"/>
  <c r="AD78" s="1"/>
  <c r="AG23"/>
  <c r="AG78" s="1"/>
  <c r="AI23"/>
  <c r="AI78" s="1"/>
  <c r="AL23"/>
  <c r="AL78" s="1"/>
  <c r="AO23"/>
  <c r="AO78" s="1"/>
  <c r="AR23"/>
  <c r="AR78" s="1"/>
  <c r="AT23"/>
  <c r="AT78" s="1"/>
  <c r="AZ23"/>
  <c r="BE78"/>
  <c r="F22"/>
  <c r="I26" i="43"/>
  <c r="Q26"/>
  <c r="M26"/>
  <c r="A29" i="75"/>
  <c r="AH28" i="61"/>
  <c r="C24" i="67"/>
  <c r="A24" s="1"/>
  <c r="IK28" i="43"/>
  <c r="A28"/>
  <c r="IM29"/>
  <c r="AL26" i="59"/>
  <c r="AK26"/>
  <c r="AN26" s="1"/>
  <c r="AJ27"/>
  <c r="AI28"/>
  <c r="AK26" i="58"/>
  <c r="AL26"/>
  <c r="AI28" i="28"/>
  <c r="AU25" i="59"/>
  <c r="AT25"/>
  <c r="AS25"/>
  <c r="AR25"/>
  <c r="AQ25"/>
  <c r="AP25"/>
  <c r="AO25"/>
  <c r="AI28" i="60"/>
  <c r="AU25" i="58"/>
  <c r="AR25"/>
  <c r="AT25"/>
  <c r="AS25"/>
  <c r="AQ25"/>
  <c r="AP25"/>
  <c r="AO25"/>
  <c r="AI28"/>
  <c r="AJ27"/>
  <c r="IP27" i="43"/>
  <c r="IV27"/>
  <c r="IS27"/>
  <c r="J15" i="75" l="1"/>
  <c r="DC14" i="81"/>
  <c r="GH14" s="1"/>
  <c r="MU14" s="1"/>
  <c r="Y14"/>
  <c r="Z14"/>
  <c r="AA14"/>
  <c r="AB14"/>
  <c r="AC14"/>
  <c r="AD14"/>
  <c r="AE14"/>
  <c r="DK7"/>
  <c r="GP7" s="1"/>
  <c r="NC7" s="1"/>
  <c r="AF12"/>
  <c r="AF8"/>
  <c r="AF11"/>
  <c r="AF14"/>
  <c r="AF10"/>
  <c r="AF13"/>
  <c r="AF9"/>
  <c r="AM57" i="67"/>
  <c r="AN57" s="1"/>
  <c r="E58"/>
  <c r="D58"/>
  <c r="L90" i="30"/>
  <c r="AK90" s="1"/>
  <c r="J90"/>
  <c r="AA91"/>
  <c r="I90"/>
  <c r="H90"/>
  <c r="BI92" i="59"/>
  <c r="BI92" i="58"/>
  <c r="BI92" i="28"/>
  <c r="H91" i="37"/>
  <c r="BH92" i="61"/>
  <c r="AC89" i="30"/>
  <c r="AG89"/>
  <c r="BH92" i="59"/>
  <c r="BH92" i="28"/>
  <c r="N79" i="81"/>
  <c r="BH92" i="58"/>
  <c r="G91" i="37"/>
  <c r="BG92" i="61"/>
  <c r="AI89" i="30"/>
  <c r="AE89"/>
  <c r="AM89"/>
  <c r="K89"/>
  <c r="Q79" i="81"/>
  <c r="I90" i="37"/>
  <c r="K90" s="1"/>
  <c r="AS57" i="67"/>
  <c r="BA57"/>
  <c r="AE57"/>
  <c r="AP57"/>
  <c r="BC57"/>
  <c r="AB57"/>
  <c r="AC57" s="1"/>
  <c r="V57"/>
  <c r="C59"/>
  <c r="E59" s="1"/>
  <c r="AY58"/>
  <c r="AO58"/>
  <c r="AG58"/>
  <c r="Q58"/>
  <c r="L58"/>
  <c r="AZ58"/>
  <c r="AR58"/>
  <c r="AI58"/>
  <c r="Z58"/>
  <c r="AT58"/>
  <c r="AK58"/>
  <c r="AA58"/>
  <c r="AL58"/>
  <c r="AD58"/>
  <c r="P58"/>
  <c r="BB57"/>
  <c r="AH57"/>
  <c r="L39" i="81"/>
  <c r="GI13"/>
  <c r="GO10"/>
  <c r="GO11"/>
  <c r="GO12"/>
  <c r="GO13"/>
  <c r="GO9"/>
  <c r="GO8"/>
  <c r="GM13"/>
  <c r="GJ13"/>
  <c r="GK13"/>
  <c r="GN13"/>
  <c r="GL13"/>
  <c r="DD13"/>
  <c r="DI13"/>
  <c r="DE13"/>
  <c r="DH13"/>
  <c r="DF13"/>
  <c r="DJ8"/>
  <c r="DJ9"/>
  <c r="DJ10"/>
  <c r="DJ11"/>
  <c r="DJ12"/>
  <c r="DJ13"/>
  <c r="DG13"/>
  <c r="JP13"/>
  <c r="JS13"/>
  <c r="JN13"/>
  <c r="JT13"/>
  <c r="AG7"/>
  <c r="JU7"/>
  <c r="JR13"/>
  <c r="JT11"/>
  <c r="JT10"/>
  <c r="JT9"/>
  <c r="JT8"/>
  <c r="JT12"/>
  <c r="JQ13"/>
  <c r="JM14"/>
  <c r="JR14" s="1"/>
  <c r="A39"/>
  <c r="I38"/>
  <c r="X15"/>
  <c r="D24" i="67"/>
  <c r="E24"/>
  <c r="L24"/>
  <c r="E24" i="80"/>
  <c r="C24"/>
  <c r="I27" i="43"/>
  <c r="D24" i="80"/>
  <c r="E9"/>
  <c r="F9"/>
  <c r="G9"/>
  <c r="L9"/>
  <c r="D9"/>
  <c r="I9"/>
  <c r="J9"/>
  <c r="K9"/>
  <c r="C9"/>
  <c r="H9"/>
  <c r="B8"/>
  <c r="B21"/>
  <c r="I22"/>
  <c r="Q27" i="43"/>
  <c r="M27"/>
  <c r="BC23" i="67"/>
  <c r="BA23"/>
  <c r="AH23"/>
  <c r="AH78" s="1"/>
  <c r="AE23"/>
  <c r="AM23"/>
  <c r="AN23" s="1"/>
  <c r="X22"/>
  <c r="AS23"/>
  <c r="AS78" s="1"/>
  <c r="AB23"/>
  <c r="AC23" s="1"/>
  <c r="Q24"/>
  <c r="Z24"/>
  <c r="AD24"/>
  <c r="AG24"/>
  <c r="AI24"/>
  <c r="AL24"/>
  <c r="AO24"/>
  <c r="AR24"/>
  <c r="AT24"/>
  <c r="AZ24"/>
  <c r="P24"/>
  <c r="AA24"/>
  <c r="AK24"/>
  <c r="AY24"/>
  <c r="BB23"/>
  <c r="AP23"/>
  <c r="V23"/>
  <c r="F23"/>
  <c r="AK78"/>
  <c r="A30" i="75"/>
  <c r="AZ78" i="67"/>
  <c r="D16" i="75"/>
  <c r="C16"/>
  <c r="AH29" i="61"/>
  <c r="C25" i="67"/>
  <c r="A25" s="1"/>
  <c r="AY78"/>
  <c r="AN26" i="58"/>
  <c r="A29" i="43"/>
  <c r="IM30"/>
  <c r="IM31" s="1"/>
  <c r="IK29"/>
  <c r="IL28"/>
  <c r="AK27" i="58"/>
  <c r="AL27"/>
  <c r="AI29"/>
  <c r="AJ28"/>
  <c r="AI29" i="28"/>
  <c r="AS26" i="58"/>
  <c r="AU26"/>
  <c r="AT26"/>
  <c r="AR26"/>
  <c r="AQ26"/>
  <c r="AP26"/>
  <c r="AO26"/>
  <c r="AL27" i="59"/>
  <c r="AK27"/>
  <c r="AN27" s="1"/>
  <c r="AI29" i="60"/>
  <c r="AJ28" i="59"/>
  <c r="AI29"/>
  <c r="AT26"/>
  <c r="AU26"/>
  <c r="AS26"/>
  <c r="AR26"/>
  <c r="AQ26"/>
  <c r="AP26"/>
  <c r="AO26"/>
  <c r="GP11" i="81" l="1"/>
  <c r="GP12"/>
  <c r="GP13"/>
  <c r="DK10"/>
  <c r="DK11"/>
  <c r="DK12"/>
  <c r="DK8"/>
  <c r="GP8"/>
  <c r="GP9"/>
  <c r="DK13"/>
  <c r="DK9"/>
  <c r="GP10"/>
  <c r="DC15"/>
  <c r="GH15" s="1"/>
  <c r="MU15" s="1"/>
  <c r="Y15"/>
  <c r="Z15"/>
  <c r="AA15"/>
  <c r="AB15"/>
  <c r="AC15"/>
  <c r="AD15"/>
  <c r="AE15"/>
  <c r="AG13"/>
  <c r="AG9"/>
  <c r="AG12"/>
  <c r="AG8"/>
  <c r="AG15"/>
  <c r="AG11"/>
  <c r="AG14"/>
  <c r="AG10"/>
  <c r="AS58" i="67"/>
  <c r="F58"/>
  <c r="AF15" i="81"/>
  <c r="D59" i="67"/>
  <c r="F59" s="1"/>
  <c r="AC90" i="30"/>
  <c r="AG90"/>
  <c r="N80" i="81"/>
  <c r="BH93" i="28"/>
  <c r="G92" i="37"/>
  <c r="BG93" i="61"/>
  <c r="BH93" i="58"/>
  <c r="BH93" i="59"/>
  <c r="K90" i="30"/>
  <c r="AM90"/>
  <c r="AE90"/>
  <c r="AI90"/>
  <c r="Q80" i="81"/>
  <c r="L91" i="30"/>
  <c r="AK91" s="1"/>
  <c r="J91"/>
  <c r="AA92"/>
  <c r="I91"/>
  <c r="H91"/>
  <c r="H92" i="37"/>
  <c r="BI93" i="59"/>
  <c r="BI93" i="58"/>
  <c r="BI93" i="28"/>
  <c r="BH93" i="61"/>
  <c r="I91" i="37"/>
  <c r="K91" s="1"/>
  <c r="V58" i="67"/>
  <c r="AH58"/>
  <c r="AM58"/>
  <c r="AN58" s="1"/>
  <c r="AE58"/>
  <c r="BA58"/>
  <c r="AP58"/>
  <c r="X57"/>
  <c r="AB58"/>
  <c r="AC58" s="1"/>
  <c r="C60"/>
  <c r="AT59"/>
  <c r="AK59"/>
  <c r="L59"/>
  <c r="AL59"/>
  <c r="AG59"/>
  <c r="Z59"/>
  <c r="AY59"/>
  <c r="AO59"/>
  <c r="AA59"/>
  <c r="P59"/>
  <c r="AZ59"/>
  <c r="AR59"/>
  <c r="AI59"/>
  <c r="AH59" s="1"/>
  <c r="AD59"/>
  <c r="Q59"/>
  <c r="BC58"/>
  <c r="BB58"/>
  <c r="IM32" i="43"/>
  <c r="IK31"/>
  <c r="C17" i="75"/>
  <c r="L40" i="81"/>
  <c r="GO14"/>
  <c r="GM14"/>
  <c r="GI14"/>
  <c r="GP14"/>
  <c r="GJ14"/>
  <c r="GK14"/>
  <c r="GN14"/>
  <c r="GL14"/>
  <c r="DJ14"/>
  <c r="DE14"/>
  <c r="DI14"/>
  <c r="DF14"/>
  <c r="DK14"/>
  <c r="DG14"/>
  <c r="DH14"/>
  <c r="DD14"/>
  <c r="DL7"/>
  <c r="GQ7" s="1"/>
  <c r="ND7" s="1"/>
  <c r="JP14"/>
  <c r="JN14"/>
  <c r="JU14"/>
  <c r="JO14"/>
  <c r="AH7"/>
  <c r="JV7"/>
  <c r="JQ14"/>
  <c r="JS14"/>
  <c r="JU12"/>
  <c r="JU9"/>
  <c r="JU8"/>
  <c r="JU13"/>
  <c r="JU11"/>
  <c r="JU10"/>
  <c r="JT14"/>
  <c r="JM15"/>
  <c r="A40"/>
  <c r="I39"/>
  <c r="X16"/>
  <c r="D25" i="67"/>
  <c r="E25"/>
  <c r="L25"/>
  <c r="E23" i="80"/>
  <c r="H8"/>
  <c r="K8"/>
  <c r="C8"/>
  <c r="F8"/>
  <c r="I8"/>
  <c r="L8"/>
  <c r="D8"/>
  <c r="G8"/>
  <c r="J8"/>
  <c r="M8"/>
  <c r="E8"/>
  <c r="C23"/>
  <c r="D23"/>
  <c r="I21"/>
  <c r="B7"/>
  <c r="AM24" i="67"/>
  <c r="AN24" s="1"/>
  <c r="AM78"/>
  <c r="BB24"/>
  <c r="AB24"/>
  <c r="AC24" s="1"/>
  <c r="AS24"/>
  <c r="AP24"/>
  <c r="AH24"/>
  <c r="AE24"/>
  <c r="BC24"/>
  <c r="V24"/>
  <c r="BA24"/>
  <c r="A31" i="75"/>
  <c r="P25" i="67"/>
  <c r="AA25"/>
  <c r="AK25"/>
  <c r="AY25"/>
  <c r="Q25"/>
  <c r="Z25"/>
  <c r="AD25"/>
  <c r="AG25"/>
  <c r="AI25"/>
  <c r="AL25"/>
  <c r="AO25"/>
  <c r="AR25"/>
  <c r="AT25"/>
  <c r="AZ25"/>
  <c r="X23"/>
  <c r="F24"/>
  <c r="D17" i="75"/>
  <c r="AN78" i="67"/>
  <c r="J16" i="75"/>
  <c r="F17"/>
  <c r="H16"/>
  <c r="AN27" i="58"/>
  <c r="AH30" i="61"/>
  <c r="BB78" i="67"/>
  <c r="C26"/>
  <c r="A26" s="1"/>
  <c r="AB78"/>
  <c r="AC78"/>
  <c r="IK30" i="43"/>
  <c r="A30"/>
  <c r="IL29"/>
  <c r="AJ29" i="59"/>
  <c r="AI30"/>
  <c r="AT27"/>
  <c r="AU27"/>
  <c r="AS27"/>
  <c r="AR27"/>
  <c r="AQ27"/>
  <c r="AP27"/>
  <c r="AO27"/>
  <c r="AI30" i="28"/>
  <c r="AK28" i="58"/>
  <c r="AN28" s="1"/>
  <c r="AL28"/>
  <c r="AI30"/>
  <c r="AJ29"/>
  <c r="AU27"/>
  <c r="AT27"/>
  <c r="AS27"/>
  <c r="AR27"/>
  <c r="AQ27"/>
  <c r="AP27"/>
  <c r="AO27"/>
  <c r="AL28" i="59"/>
  <c r="AK28"/>
  <c r="AI30" i="60"/>
  <c r="IS28" i="43"/>
  <c r="IP28"/>
  <c r="IV28"/>
  <c r="GL15" i="81" l="1"/>
  <c r="DC16"/>
  <c r="GH16" s="1"/>
  <c r="MU16" s="1"/>
  <c r="Y16"/>
  <c r="Z16"/>
  <c r="AA16"/>
  <c r="AB16"/>
  <c r="AC16"/>
  <c r="AD16"/>
  <c r="AE16"/>
  <c r="AF16"/>
  <c r="AG16"/>
  <c r="DM7"/>
  <c r="GR7" s="1"/>
  <c r="NE7" s="1"/>
  <c r="AH14"/>
  <c r="AH10"/>
  <c r="AH13"/>
  <c r="AH9"/>
  <c r="AH16"/>
  <c r="AH12"/>
  <c r="AH8"/>
  <c r="AH15"/>
  <c r="AH11"/>
  <c r="I92" i="37"/>
  <c r="K92" s="1"/>
  <c r="D60" i="67"/>
  <c r="E60"/>
  <c r="AA93" i="30"/>
  <c r="H92"/>
  <c r="I92"/>
  <c r="L92"/>
  <c r="AK92" s="1"/>
  <c r="J92"/>
  <c r="BI94" i="58"/>
  <c r="BH94" i="61"/>
  <c r="BI94" i="59"/>
  <c r="H93" i="37"/>
  <c r="BI94" i="28"/>
  <c r="AC91" i="30"/>
  <c r="AG91"/>
  <c r="BH94" i="59"/>
  <c r="BG94" i="61"/>
  <c r="N81" i="81"/>
  <c r="G93" i="37"/>
  <c r="BH94" i="58"/>
  <c r="BH94" i="28"/>
  <c r="AI91" i="30"/>
  <c r="AM91"/>
  <c r="AE91"/>
  <c r="K91"/>
  <c r="Q81" i="81"/>
  <c r="AP59" i="67"/>
  <c r="BA59"/>
  <c r="V59"/>
  <c r="C61"/>
  <c r="E61" s="1"/>
  <c r="AL60"/>
  <c r="AD60"/>
  <c r="Q60"/>
  <c r="L60"/>
  <c r="AY60"/>
  <c r="AO60"/>
  <c r="AG60"/>
  <c r="AZ60"/>
  <c r="AR60"/>
  <c r="AI60"/>
  <c r="Z60"/>
  <c r="AT60"/>
  <c r="AK60"/>
  <c r="AM60" s="1"/>
  <c r="AA60"/>
  <c r="P60"/>
  <c r="X58"/>
  <c r="X59"/>
  <c r="BC59"/>
  <c r="BB59"/>
  <c r="AB59"/>
  <c r="AC59" s="1"/>
  <c r="AM59"/>
  <c r="AN59" s="1"/>
  <c r="AS59"/>
  <c r="AE59"/>
  <c r="IK32" i="43"/>
  <c r="IL32" s="1"/>
  <c r="IM33"/>
  <c r="A33" s="1"/>
  <c r="IL31"/>
  <c r="H17" i="75"/>
  <c r="C22" i="80"/>
  <c r="L41" i="81"/>
  <c r="GJ15"/>
  <c r="GN15"/>
  <c r="GR15"/>
  <c r="GR11"/>
  <c r="GO15"/>
  <c r="JR15"/>
  <c r="GP15"/>
  <c r="GM15"/>
  <c r="GI15"/>
  <c r="GQ12"/>
  <c r="GQ8"/>
  <c r="GQ13"/>
  <c r="GQ14"/>
  <c r="GQ10"/>
  <c r="GQ15"/>
  <c r="GQ11"/>
  <c r="GQ9"/>
  <c r="GK15"/>
  <c r="DG15"/>
  <c r="DK15"/>
  <c r="DJ15"/>
  <c r="DF15"/>
  <c r="DL8"/>
  <c r="DL9"/>
  <c r="DL10"/>
  <c r="DL11"/>
  <c r="DL12"/>
  <c r="DL13"/>
  <c r="DL14"/>
  <c r="DL15"/>
  <c r="DM10"/>
  <c r="DM11"/>
  <c r="DH15"/>
  <c r="DD15"/>
  <c r="DI15"/>
  <c r="DE15"/>
  <c r="JP15"/>
  <c r="JN15"/>
  <c r="JS15"/>
  <c r="JU15"/>
  <c r="JV15"/>
  <c r="JT15"/>
  <c r="JQ15"/>
  <c r="AI7"/>
  <c r="JW7"/>
  <c r="JO15"/>
  <c r="JV13"/>
  <c r="JV10"/>
  <c r="JV9"/>
  <c r="JV14"/>
  <c r="JV8"/>
  <c r="JV12"/>
  <c r="JV11"/>
  <c r="JM16"/>
  <c r="JU16" s="1"/>
  <c r="A41"/>
  <c r="I40"/>
  <c r="X17"/>
  <c r="AH17" s="1"/>
  <c r="L26" i="67"/>
  <c r="E26"/>
  <c r="D26"/>
  <c r="D22" i="80"/>
  <c r="L7"/>
  <c r="D7"/>
  <c r="I7"/>
  <c r="N7"/>
  <c r="F7"/>
  <c r="G7"/>
  <c r="H7"/>
  <c r="M7"/>
  <c r="E7"/>
  <c r="J7"/>
  <c r="K7"/>
  <c r="C7"/>
  <c r="E22"/>
  <c r="BC25" i="67"/>
  <c r="F18" i="75"/>
  <c r="AE25" i="67"/>
  <c r="AH25"/>
  <c r="A32" i="75"/>
  <c r="AM25" i="67"/>
  <c r="AN25" s="1"/>
  <c r="BA25"/>
  <c r="AP25"/>
  <c r="AS25"/>
  <c r="AB25"/>
  <c r="AC25" s="1"/>
  <c r="Q26"/>
  <c r="Z26"/>
  <c r="AD26"/>
  <c r="AG26"/>
  <c r="AI26"/>
  <c r="AL26"/>
  <c r="AO26"/>
  <c r="AR26"/>
  <c r="AT26"/>
  <c r="AZ26"/>
  <c r="P26"/>
  <c r="AA26"/>
  <c r="AK26"/>
  <c r="AY26"/>
  <c r="X24"/>
  <c r="BB25"/>
  <c r="V25"/>
  <c r="F25"/>
  <c r="D18" i="75"/>
  <c r="M28" i="43"/>
  <c r="I28"/>
  <c r="Q28"/>
  <c r="C18" i="75"/>
  <c r="J17"/>
  <c r="AH31" i="61"/>
  <c r="C27" i="67"/>
  <c r="A27" s="1"/>
  <c r="AN28" i="59"/>
  <c r="IL30" i="43"/>
  <c r="A31"/>
  <c r="AJ30" i="58"/>
  <c r="AI31"/>
  <c r="AU28"/>
  <c r="AT28"/>
  <c r="AS28"/>
  <c r="AR28"/>
  <c r="AQ28"/>
  <c r="AP28"/>
  <c r="AO28"/>
  <c r="AI31" i="59"/>
  <c r="AJ30"/>
  <c r="AL29"/>
  <c r="AK29"/>
  <c r="AN29" s="1"/>
  <c r="AI31" i="60"/>
  <c r="AU28" i="59"/>
  <c r="AT28"/>
  <c r="AS28"/>
  <c r="AR28"/>
  <c r="AQ28"/>
  <c r="AP28"/>
  <c r="AO28"/>
  <c r="AL29" i="58"/>
  <c r="AK29"/>
  <c r="AI31" i="28"/>
  <c r="IS29" i="43"/>
  <c r="IP29"/>
  <c r="IV29"/>
  <c r="IV31"/>
  <c r="IS31"/>
  <c r="IS30"/>
  <c r="DM15" i="81" l="1"/>
  <c r="DM14"/>
  <c r="GR10"/>
  <c r="GR14"/>
  <c r="DM12"/>
  <c r="DM8"/>
  <c r="GR9"/>
  <c r="GR12"/>
  <c r="DM13"/>
  <c r="DM9"/>
  <c r="GR8"/>
  <c r="GR13"/>
  <c r="I93" i="37"/>
  <c r="K93" s="1"/>
  <c r="F60" i="67"/>
  <c r="DN7" i="81"/>
  <c r="GS7" s="1"/>
  <c r="NF7" s="1"/>
  <c r="AI15"/>
  <c r="AI11"/>
  <c r="AI14"/>
  <c r="AI10"/>
  <c r="AI17"/>
  <c r="AI13"/>
  <c r="AI9"/>
  <c r="AI16"/>
  <c r="AI12"/>
  <c r="AI8"/>
  <c r="DC17"/>
  <c r="GH17" s="1"/>
  <c r="MU17" s="1"/>
  <c r="Y17"/>
  <c r="Z17"/>
  <c r="AA17"/>
  <c r="AB17"/>
  <c r="AC17"/>
  <c r="AD17"/>
  <c r="AE17"/>
  <c r="AF17"/>
  <c r="AG17"/>
  <c r="BC60" i="67"/>
  <c r="D61"/>
  <c r="F61" s="1"/>
  <c r="AH60"/>
  <c r="AE92" i="30"/>
  <c r="AI92"/>
  <c r="AM92"/>
  <c r="K92"/>
  <c r="Q82" i="81"/>
  <c r="AA94" i="30"/>
  <c r="I93"/>
  <c r="L93"/>
  <c r="AK93" s="1"/>
  <c r="J93"/>
  <c r="H93"/>
  <c r="AC92"/>
  <c r="AG92"/>
  <c r="BH95" i="59"/>
  <c r="BH95" i="58"/>
  <c r="G94" i="37"/>
  <c r="BH95" i="28"/>
  <c r="N82" i="81"/>
  <c r="BG95" i="61"/>
  <c r="H94" i="37"/>
  <c r="BI95" i="59"/>
  <c r="BI95" i="58"/>
  <c r="BI95" i="28"/>
  <c r="BH95" i="61"/>
  <c r="V60" i="67"/>
  <c r="BA60"/>
  <c r="AE60"/>
  <c r="AN60"/>
  <c r="X60"/>
  <c r="BB60"/>
  <c r="AS60"/>
  <c r="C62"/>
  <c r="E62" s="1"/>
  <c r="AZ61"/>
  <c r="AR61"/>
  <c r="AI61"/>
  <c r="AD61"/>
  <c r="L61"/>
  <c r="AT61"/>
  <c r="AK61"/>
  <c r="AL61"/>
  <c r="AG61"/>
  <c r="Z61"/>
  <c r="P61"/>
  <c r="AY61"/>
  <c r="AO61"/>
  <c r="AA61"/>
  <c r="Q61"/>
  <c r="AB60"/>
  <c r="AC60" s="1"/>
  <c r="AP60"/>
  <c r="IK34" i="43"/>
  <c r="IL33" s="1"/>
  <c r="IM34"/>
  <c r="A34" s="1"/>
  <c r="L42" i="81"/>
  <c r="GN16"/>
  <c r="GO16"/>
  <c r="GL16"/>
  <c r="GM16"/>
  <c r="GI16"/>
  <c r="GJ16"/>
  <c r="GQ16"/>
  <c r="GP16"/>
  <c r="GK16"/>
  <c r="GR16"/>
  <c r="DH16"/>
  <c r="DD16"/>
  <c r="DI16"/>
  <c r="DE16"/>
  <c r="DM16"/>
  <c r="DL16"/>
  <c r="DK16"/>
  <c r="DF16"/>
  <c r="DJ16"/>
  <c r="DG16"/>
  <c r="JR16"/>
  <c r="JT16"/>
  <c r="JN16"/>
  <c r="JQ16"/>
  <c r="JV16"/>
  <c r="JW16"/>
  <c r="JP16"/>
  <c r="JS16"/>
  <c r="AJ7"/>
  <c r="JX7"/>
  <c r="JO16"/>
  <c r="JW14"/>
  <c r="JW8"/>
  <c r="JW12"/>
  <c r="JW11"/>
  <c r="JW15"/>
  <c r="JW10"/>
  <c r="JW9"/>
  <c r="JW13"/>
  <c r="JM17"/>
  <c r="A42"/>
  <c r="I41"/>
  <c r="X18"/>
  <c r="D21" i="80"/>
  <c r="L27" i="67"/>
  <c r="E27"/>
  <c r="D27"/>
  <c r="BB26"/>
  <c r="E21" i="80"/>
  <c r="C21"/>
  <c r="AH26" i="67"/>
  <c r="AM26"/>
  <c r="AN26" s="1"/>
  <c r="F19" i="75"/>
  <c r="AB26" i="67"/>
  <c r="AC26" s="1"/>
  <c r="AS26"/>
  <c r="BC26"/>
  <c r="AE26"/>
  <c r="V26"/>
  <c r="AP26"/>
  <c r="BA26"/>
  <c r="A33" i="75"/>
  <c r="P27" i="67"/>
  <c r="AA27"/>
  <c r="AA79" s="1"/>
  <c r="AK27"/>
  <c r="AK79" s="1"/>
  <c r="AY27"/>
  <c r="F20" i="75" s="1"/>
  <c r="Q27" i="67"/>
  <c r="Z27"/>
  <c r="AD27"/>
  <c r="AG27"/>
  <c r="AG79" s="1"/>
  <c r="AI27"/>
  <c r="AL27"/>
  <c r="AO27"/>
  <c r="AO79" s="1"/>
  <c r="AR27"/>
  <c r="AR79" s="1"/>
  <c r="AT27"/>
  <c r="AT79" s="1"/>
  <c r="AZ27"/>
  <c r="BE79"/>
  <c r="X25"/>
  <c r="F26"/>
  <c r="H18" i="75"/>
  <c r="D19"/>
  <c r="M29" i="43"/>
  <c r="Q29"/>
  <c r="I29"/>
  <c r="C19" i="75"/>
  <c r="J18"/>
  <c r="AH32" i="61"/>
  <c r="C28" i="67"/>
  <c r="A28" s="1"/>
  <c r="A32" i="43"/>
  <c r="AI32" i="28"/>
  <c r="AI32" i="60"/>
  <c r="AJ31" i="59"/>
  <c r="AI32"/>
  <c r="AU29" i="58"/>
  <c r="AT29"/>
  <c r="AS29"/>
  <c r="AR29"/>
  <c r="AQ29"/>
  <c r="AP29"/>
  <c r="AO29"/>
  <c r="AU29" i="59"/>
  <c r="AT29"/>
  <c r="AS29"/>
  <c r="AR29"/>
  <c r="AQ29"/>
  <c r="AP29"/>
  <c r="AO29"/>
  <c r="AK30"/>
  <c r="AL30"/>
  <c r="AI32" i="58"/>
  <c r="AJ31"/>
  <c r="AL30"/>
  <c r="AK30"/>
  <c r="AN29"/>
  <c r="IR31" i="43"/>
  <c r="IU32"/>
  <c r="IO31"/>
  <c r="IS32"/>
  <c r="IU31"/>
  <c r="IV32"/>
  <c r="IP31"/>
  <c r="IO32"/>
  <c r="IP32"/>
  <c r="IR32"/>
  <c r="IP30"/>
  <c r="IV30"/>
  <c r="IU30"/>
  <c r="IQ31" l="1"/>
  <c r="IT31"/>
  <c r="GS12" i="81"/>
  <c r="GN17"/>
  <c r="IQ32" i="43"/>
  <c r="IT32"/>
  <c r="DN12" i="81"/>
  <c r="DN8"/>
  <c r="DN16"/>
  <c r="GS10"/>
  <c r="DN15"/>
  <c r="DN11"/>
  <c r="GS8"/>
  <c r="GS16"/>
  <c r="GS14"/>
  <c r="DN13"/>
  <c r="DN9"/>
  <c r="GS13"/>
  <c r="GS15"/>
  <c r="DN14"/>
  <c r="DN10"/>
  <c r="GS9"/>
  <c r="GS11"/>
  <c r="DO7"/>
  <c r="GT7" s="1"/>
  <c r="NG7" s="1"/>
  <c r="AJ16"/>
  <c r="AJ12"/>
  <c r="AJ8"/>
  <c r="AJ15"/>
  <c r="AJ11"/>
  <c r="AJ18"/>
  <c r="AJ14"/>
  <c r="AJ10"/>
  <c r="AJ17"/>
  <c r="AJ13"/>
  <c r="AJ9"/>
  <c r="DC18"/>
  <c r="GH18" s="1"/>
  <c r="MU18" s="1"/>
  <c r="Y18"/>
  <c r="Z18"/>
  <c r="AA18"/>
  <c r="AB18"/>
  <c r="AC18"/>
  <c r="AD18"/>
  <c r="AE18"/>
  <c r="AF18"/>
  <c r="AG18"/>
  <c r="AH18"/>
  <c r="AI18"/>
  <c r="AH61" i="67"/>
  <c r="D62"/>
  <c r="F62" s="1"/>
  <c r="AI93" i="30"/>
  <c r="AE93"/>
  <c r="AM93"/>
  <c r="K93"/>
  <c r="Q83" i="81"/>
  <c r="AC93" i="30"/>
  <c r="AG93"/>
  <c r="BG96" i="61"/>
  <c r="N83" i="81"/>
  <c r="BH96" i="28"/>
  <c r="G95" i="37"/>
  <c r="BH96" i="58"/>
  <c r="BH96" i="59"/>
  <c r="L94" i="30"/>
  <c r="AK94" s="1"/>
  <c r="J94"/>
  <c r="AA95"/>
  <c r="I94"/>
  <c r="H94"/>
  <c r="H95" i="37"/>
  <c r="BI96" i="59"/>
  <c r="BI96" i="28"/>
  <c r="BI96" i="58"/>
  <c r="BH96" i="61"/>
  <c r="BA61" i="67"/>
  <c r="I94" i="37"/>
  <c r="K94" s="1"/>
  <c r="V61" i="67"/>
  <c r="BC61"/>
  <c r="AS61"/>
  <c r="C63"/>
  <c r="E63" s="1"/>
  <c r="AT62"/>
  <c r="AK62"/>
  <c r="AA62"/>
  <c r="AL62"/>
  <c r="AD62"/>
  <c r="AY62"/>
  <c r="AO62"/>
  <c r="AG62"/>
  <c r="P62"/>
  <c r="AZ62"/>
  <c r="AR62"/>
  <c r="AI62"/>
  <c r="Z62"/>
  <c r="Q62"/>
  <c r="L62"/>
  <c r="AP61"/>
  <c r="AM61"/>
  <c r="AN61" s="1"/>
  <c r="BB61"/>
  <c r="AB61"/>
  <c r="AC61" s="1"/>
  <c r="AE61"/>
  <c r="IK36" i="43"/>
  <c r="IM35"/>
  <c r="A35" s="1"/>
  <c r="L43" i="81"/>
  <c r="GO17"/>
  <c r="GJ17"/>
  <c r="GK17"/>
  <c r="JP17"/>
  <c r="GQ17"/>
  <c r="GR17"/>
  <c r="GM17"/>
  <c r="GI17"/>
  <c r="GS17"/>
  <c r="GP17"/>
  <c r="GL17"/>
  <c r="DL17"/>
  <c r="DM17"/>
  <c r="DH17"/>
  <c r="DD17"/>
  <c r="DI17"/>
  <c r="DE17"/>
  <c r="DJ17"/>
  <c r="DF17"/>
  <c r="DN17"/>
  <c r="DK17"/>
  <c r="DG17"/>
  <c r="JS17"/>
  <c r="JX17"/>
  <c r="JR17"/>
  <c r="JT17"/>
  <c r="JU17"/>
  <c r="JV17"/>
  <c r="JO17"/>
  <c r="JW17"/>
  <c r="JN17"/>
  <c r="JQ17"/>
  <c r="AK7"/>
  <c r="JY7"/>
  <c r="JX15"/>
  <c r="JX11"/>
  <c r="JX10"/>
  <c r="JX14"/>
  <c r="JX9"/>
  <c r="JX13"/>
  <c r="JX8"/>
  <c r="JX12"/>
  <c r="JX16"/>
  <c r="JM18"/>
  <c r="A43"/>
  <c r="I42"/>
  <c r="X19"/>
  <c r="AM27" i="67"/>
  <c r="AN27" s="1"/>
  <c r="L28"/>
  <c r="E28"/>
  <c r="D28"/>
  <c r="J19" i="75"/>
  <c r="BC27" i="67"/>
  <c r="F30" i="43"/>
  <c r="M30"/>
  <c r="AL79" i="67"/>
  <c r="AE27"/>
  <c r="BA27"/>
  <c r="AH27"/>
  <c r="AH79" s="1"/>
  <c r="A34" i="75"/>
  <c r="Q28" i="67"/>
  <c r="Z28"/>
  <c r="AD28"/>
  <c r="AG28"/>
  <c r="AI28"/>
  <c r="AL28"/>
  <c r="AO28"/>
  <c r="AR28"/>
  <c r="AT28"/>
  <c r="AZ28"/>
  <c r="P28"/>
  <c r="AA28"/>
  <c r="AK28"/>
  <c r="AY28"/>
  <c r="F21" i="75" s="1"/>
  <c r="X26" i="67"/>
  <c r="BB27"/>
  <c r="AP27"/>
  <c r="V27"/>
  <c r="F27"/>
  <c r="AS27"/>
  <c r="AS79" s="1"/>
  <c r="AB27"/>
  <c r="AC27" s="1"/>
  <c r="AD79"/>
  <c r="C30" i="43"/>
  <c r="Q30"/>
  <c r="I30"/>
  <c r="H19" i="75"/>
  <c r="AZ79" i="67"/>
  <c r="D20" i="75"/>
  <c r="C20"/>
  <c r="J20" s="1"/>
  <c r="AY79" i="67"/>
  <c r="AH33" i="61"/>
  <c r="Z79" i="67"/>
  <c r="C29"/>
  <c r="A29" s="1"/>
  <c r="AI79"/>
  <c r="AN30" i="59"/>
  <c r="AN30" i="58"/>
  <c r="AK31"/>
  <c r="AL31"/>
  <c r="AJ32" i="59"/>
  <c r="AI33"/>
  <c r="AI33" i="28"/>
  <c r="AU30" i="58"/>
  <c r="AT30"/>
  <c r="AS30"/>
  <c r="AR30"/>
  <c r="AQ30"/>
  <c r="AP30"/>
  <c r="AO30"/>
  <c r="AI33"/>
  <c r="AJ32"/>
  <c r="AU30" i="59"/>
  <c r="AT30"/>
  <c r="AS30"/>
  <c r="AR30"/>
  <c r="AQ30"/>
  <c r="AP30"/>
  <c r="AO30"/>
  <c r="AK31"/>
  <c r="AL31"/>
  <c r="AI33" i="60"/>
  <c r="IP33" i="43"/>
  <c r="IV33"/>
  <c r="IO33"/>
  <c r="IU33"/>
  <c r="IR33"/>
  <c r="IS33"/>
  <c r="DO8" i="81" l="1"/>
  <c r="DO12"/>
  <c r="GT14"/>
  <c r="DO16"/>
  <c r="GT16"/>
  <c r="GK18"/>
  <c r="DO17"/>
  <c r="DO13"/>
  <c r="DO9"/>
  <c r="GT12"/>
  <c r="GT10"/>
  <c r="GT17"/>
  <c r="DO14"/>
  <c r="DO10"/>
  <c r="GT8"/>
  <c r="GT15"/>
  <c r="GT13"/>
  <c r="DO15"/>
  <c r="DO11"/>
  <c r="GT11"/>
  <c r="GT9"/>
  <c r="I33" i="43"/>
  <c r="C33"/>
  <c r="Q33"/>
  <c r="B33"/>
  <c r="P33"/>
  <c r="IQ33"/>
  <c r="H33"/>
  <c r="L33"/>
  <c r="IT33"/>
  <c r="F33"/>
  <c r="M33"/>
  <c r="DC19" i="81"/>
  <c r="GH19" s="1"/>
  <c r="MU19" s="1"/>
  <c r="Y19"/>
  <c r="Z19"/>
  <c r="AA19"/>
  <c r="AB19"/>
  <c r="AC19"/>
  <c r="AD19"/>
  <c r="AE19"/>
  <c r="AF19"/>
  <c r="AG19"/>
  <c r="AH19"/>
  <c r="AI19"/>
  <c r="AJ19"/>
  <c r="AK17"/>
  <c r="AK13"/>
  <c r="AK9"/>
  <c r="AK16"/>
  <c r="AK12"/>
  <c r="AK8"/>
  <c r="AK19"/>
  <c r="AK15"/>
  <c r="AK11"/>
  <c r="AK18"/>
  <c r="AK14"/>
  <c r="AK10"/>
  <c r="AB62" i="67"/>
  <c r="AC62" s="1"/>
  <c r="V62"/>
  <c r="D63"/>
  <c r="F63" s="1"/>
  <c r="L95" i="30"/>
  <c r="AK95" s="1"/>
  <c r="J95"/>
  <c r="AA96"/>
  <c r="I95"/>
  <c r="H95"/>
  <c r="H96" i="37"/>
  <c r="BI97" i="59"/>
  <c r="BH97" i="61"/>
  <c r="BI97" i="58"/>
  <c r="BI97" i="28"/>
  <c r="AC94" i="30"/>
  <c r="AG94"/>
  <c r="N84" i="81"/>
  <c r="BG97" i="61"/>
  <c r="BH97" i="58"/>
  <c r="G96" i="37"/>
  <c r="BH97" i="59"/>
  <c r="BH97" i="28"/>
  <c r="K94" i="30"/>
  <c r="AI94"/>
  <c r="AM94"/>
  <c r="AE94"/>
  <c r="Q84" i="81"/>
  <c r="I95" i="37"/>
  <c r="K95" s="1"/>
  <c r="AH62" i="67"/>
  <c r="BA62"/>
  <c r="AE62"/>
  <c r="AS62"/>
  <c r="AM62"/>
  <c r="AN62" s="1"/>
  <c r="C64"/>
  <c r="D64" s="1"/>
  <c r="AY63"/>
  <c r="AO63"/>
  <c r="AA63"/>
  <c r="AZ63"/>
  <c r="AR63"/>
  <c r="AI63"/>
  <c r="AD63"/>
  <c r="P63"/>
  <c r="AT63"/>
  <c r="AK63"/>
  <c r="Q63"/>
  <c r="AL63"/>
  <c r="AG63"/>
  <c r="Z63"/>
  <c r="L63"/>
  <c r="X61"/>
  <c r="BC62"/>
  <c r="BB62"/>
  <c r="AP62"/>
  <c r="X62"/>
  <c r="IK37" i="43"/>
  <c r="IM36"/>
  <c r="A36" s="1"/>
  <c r="IL34"/>
  <c r="L44" i="81"/>
  <c r="GR18"/>
  <c r="GM18"/>
  <c r="GI18"/>
  <c r="GQ18"/>
  <c r="GN18"/>
  <c r="GJ18"/>
  <c r="GO18"/>
  <c r="JS18"/>
  <c r="GS18"/>
  <c r="GP18"/>
  <c r="GL18"/>
  <c r="GT18"/>
  <c r="DG18"/>
  <c r="DJ18"/>
  <c r="DK18"/>
  <c r="DF18"/>
  <c r="DN18"/>
  <c r="DO18"/>
  <c r="DL18"/>
  <c r="DH18"/>
  <c r="DD18"/>
  <c r="DM18"/>
  <c r="DI18"/>
  <c r="DE18"/>
  <c r="DP7"/>
  <c r="GU7" s="1"/>
  <c r="NH7" s="1"/>
  <c r="JR18"/>
  <c r="JP18"/>
  <c r="JW18"/>
  <c r="JY18"/>
  <c r="JV18"/>
  <c r="JT18"/>
  <c r="JQ18"/>
  <c r="JO18"/>
  <c r="JN18"/>
  <c r="JX18"/>
  <c r="JU18"/>
  <c r="AL7"/>
  <c r="JZ7"/>
  <c r="JY16"/>
  <c r="JY10"/>
  <c r="JY14"/>
  <c r="JY9"/>
  <c r="JY13"/>
  <c r="JY8"/>
  <c r="JY12"/>
  <c r="JY11"/>
  <c r="JY15"/>
  <c r="JY17"/>
  <c r="JM19"/>
  <c r="A44"/>
  <c r="I43"/>
  <c r="F28" i="67"/>
  <c r="X28" s="1"/>
  <c r="X20" i="81"/>
  <c r="L29" i="67"/>
  <c r="D29"/>
  <c r="E29"/>
  <c r="BB28"/>
  <c r="AM28"/>
  <c r="AN28" s="1"/>
  <c r="B31" i="43"/>
  <c r="AS28" i="67"/>
  <c r="AB28"/>
  <c r="AC28" s="1"/>
  <c r="AH28"/>
  <c r="BC28"/>
  <c r="AP28"/>
  <c r="V28"/>
  <c r="AE28"/>
  <c r="BA28"/>
  <c r="A35" i="75"/>
  <c r="P29" i="67"/>
  <c r="AA29"/>
  <c r="AK29"/>
  <c r="AY29"/>
  <c r="Q29"/>
  <c r="Z29"/>
  <c r="AD29"/>
  <c r="AG29"/>
  <c r="AI29"/>
  <c r="AL29"/>
  <c r="AO29"/>
  <c r="AR29"/>
  <c r="AT29"/>
  <c r="AZ29"/>
  <c r="D22" i="75" s="1"/>
  <c r="X27" i="67"/>
  <c r="D21" i="75"/>
  <c r="BB79" i="67"/>
  <c r="C31" i="43"/>
  <c r="F31"/>
  <c r="I31"/>
  <c r="H31"/>
  <c r="C21" i="75"/>
  <c r="H20"/>
  <c r="L31" i="43"/>
  <c r="P31"/>
  <c r="M31"/>
  <c r="Q31"/>
  <c r="AH34" i="61"/>
  <c r="AM79" i="67"/>
  <c r="AN79"/>
  <c r="AC79"/>
  <c r="AB79"/>
  <c r="C30"/>
  <c r="A30" s="1"/>
  <c r="AN31" i="58"/>
  <c r="AU31" i="59"/>
  <c r="AT31"/>
  <c r="AS31"/>
  <c r="AR31"/>
  <c r="AQ31"/>
  <c r="AP31"/>
  <c r="AO31"/>
  <c r="AI34" i="60"/>
  <c r="AL32" i="58"/>
  <c r="AK32"/>
  <c r="AI34" i="28"/>
  <c r="AL32" i="59"/>
  <c r="AK32"/>
  <c r="AU31" i="58"/>
  <c r="AT31"/>
  <c r="AS31"/>
  <c r="AR31"/>
  <c r="AQ31"/>
  <c r="AP31"/>
  <c r="AO31"/>
  <c r="AJ33"/>
  <c r="AI34"/>
  <c r="AI34" i="59"/>
  <c r="AJ33"/>
  <c r="AN31"/>
  <c r="IV34" i="43"/>
  <c r="D33" l="1"/>
  <c r="GI19" i="81"/>
  <c r="J33" i="43"/>
  <c r="R33"/>
  <c r="N33"/>
  <c r="DC20" i="81"/>
  <c r="GH20" s="1"/>
  <c r="MU20" s="1"/>
  <c r="Y20"/>
  <c r="Z20"/>
  <c r="AA20"/>
  <c r="AB20"/>
  <c r="AC20"/>
  <c r="AD20"/>
  <c r="AE20"/>
  <c r="AF20"/>
  <c r="AG20"/>
  <c r="AH20"/>
  <c r="AI20"/>
  <c r="AJ20"/>
  <c r="AL18"/>
  <c r="AL14"/>
  <c r="AL10"/>
  <c r="AL17"/>
  <c r="AL13"/>
  <c r="AL9"/>
  <c r="AL20"/>
  <c r="AL16"/>
  <c r="AL12"/>
  <c r="AL8"/>
  <c r="AL19"/>
  <c r="AL15"/>
  <c r="AL11"/>
  <c r="AK20"/>
  <c r="I96" i="37"/>
  <c r="K96" s="1"/>
  <c r="E64" i="67"/>
  <c r="F64" s="1"/>
  <c r="AC95" i="30"/>
  <c r="AG95"/>
  <c r="G97" i="37"/>
  <c r="BH98" i="58"/>
  <c r="BH98" i="59"/>
  <c r="BH98" i="28"/>
  <c r="N85" i="81"/>
  <c r="BG98" i="61"/>
  <c r="AI95" i="30"/>
  <c r="AM95"/>
  <c r="AE95"/>
  <c r="K95"/>
  <c r="Q85" i="81"/>
  <c r="L96" i="30"/>
  <c r="AK96" s="1"/>
  <c r="J96"/>
  <c r="AA97"/>
  <c r="I96"/>
  <c r="H96"/>
  <c r="H97" i="37"/>
  <c r="BI98" i="28"/>
  <c r="BI98" i="58"/>
  <c r="BI98" i="59"/>
  <c r="BH98" i="61"/>
  <c r="AB63" i="67"/>
  <c r="AC63" s="1"/>
  <c r="AE63"/>
  <c r="AS63"/>
  <c r="V63"/>
  <c r="C65"/>
  <c r="D65" s="1"/>
  <c r="AZ64"/>
  <c r="AR64"/>
  <c r="AI64"/>
  <c r="Z64"/>
  <c r="AT64"/>
  <c r="AK64"/>
  <c r="AA64"/>
  <c r="AL64"/>
  <c r="AD64"/>
  <c r="P64"/>
  <c r="AY64"/>
  <c r="AO64"/>
  <c r="AG64"/>
  <c r="Q64"/>
  <c r="L64"/>
  <c r="BA63"/>
  <c r="BC63"/>
  <c r="BB63"/>
  <c r="AM63"/>
  <c r="AN63" s="1"/>
  <c r="AP63"/>
  <c r="X63"/>
  <c r="AH63"/>
  <c r="IK38" i="43"/>
  <c r="IL35"/>
  <c r="L45" i="81"/>
  <c r="GN19"/>
  <c r="GJ19"/>
  <c r="GQ19"/>
  <c r="GU16"/>
  <c r="GU12"/>
  <c r="GU8"/>
  <c r="GU17"/>
  <c r="GU13"/>
  <c r="GU18"/>
  <c r="GU14"/>
  <c r="GU10"/>
  <c r="GU19"/>
  <c r="GU15"/>
  <c r="GU11"/>
  <c r="GU9"/>
  <c r="GP19"/>
  <c r="GL19"/>
  <c r="GR19"/>
  <c r="GM19"/>
  <c r="JS19"/>
  <c r="GT19"/>
  <c r="GS19"/>
  <c r="GO19"/>
  <c r="GK19"/>
  <c r="DL19"/>
  <c r="DH19"/>
  <c r="DD19"/>
  <c r="DM19"/>
  <c r="DI19"/>
  <c r="DE19"/>
  <c r="DO19"/>
  <c r="DN19"/>
  <c r="DK19"/>
  <c r="DF19"/>
  <c r="DP8"/>
  <c r="DP9"/>
  <c r="DP10"/>
  <c r="DP11"/>
  <c r="DP12"/>
  <c r="DP13"/>
  <c r="DP14"/>
  <c r="DP15"/>
  <c r="DP16"/>
  <c r="DP17"/>
  <c r="DP18"/>
  <c r="DP19"/>
  <c r="DJ19"/>
  <c r="DG19"/>
  <c r="DQ7"/>
  <c r="GV7" s="1"/>
  <c r="NI7" s="1"/>
  <c r="JP19"/>
  <c r="JW19"/>
  <c r="JQ19"/>
  <c r="JX19"/>
  <c r="JU19"/>
  <c r="JY19"/>
  <c r="JN19"/>
  <c r="JV19"/>
  <c r="JZ19"/>
  <c r="JO19"/>
  <c r="JT19"/>
  <c r="JR19"/>
  <c r="AM7"/>
  <c r="KA7"/>
  <c r="JZ17"/>
  <c r="JZ10"/>
  <c r="JZ14"/>
  <c r="JZ9"/>
  <c r="JZ13"/>
  <c r="JZ18"/>
  <c r="JZ8"/>
  <c r="JZ12"/>
  <c r="JZ16"/>
  <c r="JZ11"/>
  <c r="JZ15"/>
  <c r="JM20"/>
  <c r="JV20" s="1"/>
  <c r="A45"/>
  <c r="I44"/>
  <c r="X21"/>
  <c r="AL21" s="1"/>
  <c r="E30" i="67"/>
  <c r="L30"/>
  <c r="D30"/>
  <c r="P32" i="43"/>
  <c r="AM29" i="67"/>
  <c r="AN29" s="1"/>
  <c r="H21" i="75"/>
  <c r="D31" i="43"/>
  <c r="BC29" i="67"/>
  <c r="M32" i="43"/>
  <c r="H32"/>
  <c r="L32"/>
  <c r="AH29" i="67"/>
  <c r="AE29"/>
  <c r="BA29"/>
  <c r="A36" i="75"/>
  <c r="Q30" i="67"/>
  <c r="Z30"/>
  <c r="AD30"/>
  <c r="AG30"/>
  <c r="AI30"/>
  <c r="AL30"/>
  <c r="AO30"/>
  <c r="AR30"/>
  <c r="AT30"/>
  <c r="AZ30"/>
  <c r="P30"/>
  <c r="AA30"/>
  <c r="AK30"/>
  <c r="AY30"/>
  <c r="BB29"/>
  <c r="AP29"/>
  <c r="V29"/>
  <c r="F29"/>
  <c r="AS29"/>
  <c r="AB29"/>
  <c r="AC29" s="1"/>
  <c r="R31" i="43"/>
  <c r="C32"/>
  <c r="Q32"/>
  <c r="I32"/>
  <c r="F32"/>
  <c r="B32"/>
  <c r="J31"/>
  <c r="J21" i="75"/>
  <c r="C22"/>
  <c r="F22"/>
  <c r="N31" i="43"/>
  <c r="AH35" i="61"/>
  <c r="C31" i="67"/>
  <c r="A31" s="1"/>
  <c r="AN32" i="58"/>
  <c r="AN32" i="59"/>
  <c r="AK33" i="58"/>
  <c r="AN33" s="1"/>
  <c r="AL33"/>
  <c r="AU32"/>
  <c r="AT32"/>
  <c r="AS32"/>
  <c r="AR32"/>
  <c r="AQ32"/>
  <c r="AP32"/>
  <c r="AO32"/>
  <c r="AK33" i="59"/>
  <c r="AL33"/>
  <c r="AJ34"/>
  <c r="AI35"/>
  <c r="AI35" i="58"/>
  <c r="AJ34"/>
  <c r="AU32" i="59"/>
  <c r="AT32"/>
  <c r="AS32"/>
  <c r="AR32"/>
  <c r="AQ32"/>
  <c r="AP32"/>
  <c r="AO32"/>
  <c r="AI35" i="28"/>
  <c r="AI35" i="60"/>
  <c r="IU34" i="43"/>
  <c r="IR34"/>
  <c r="IO35"/>
  <c r="IS34"/>
  <c r="IO34"/>
  <c r="IP34"/>
  <c r="IS35"/>
  <c r="L34" l="1"/>
  <c r="H34"/>
  <c r="B34"/>
  <c r="P34"/>
  <c r="IQ34"/>
  <c r="F34"/>
  <c r="I34"/>
  <c r="Q34"/>
  <c r="C34"/>
  <c r="M34"/>
  <c r="IT34"/>
  <c r="DC21" i="81"/>
  <c r="GH21" s="1"/>
  <c r="MU21" s="1"/>
  <c r="Y21"/>
  <c r="Z21"/>
  <c r="AA21"/>
  <c r="AB21"/>
  <c r="AC21"/>
  <c r="AD21"/>
  <c r="AE21"/>
  <c r="AF21"/>
  <c r="AG21"/>
  <c r="AH21"/>
  <c r="AI21"/>
  <c r="AJ21"/>
  <c r="AK21"/>
  <c r="AM19"/>
  <c r="AM15"/>
  <c r="AM11"/>
  <c r="AM18"/>
  <c r="AM14"/>
  <c r="AM10"/>
  <c r="AM21"/>
  <c r="AM17"/>
  <c r="AM13"/>
  <c r="AM9"/>
  <c r="AM20"/>
  <c r="AM16"/>
  <c r="AM12"/>
  <c r="AM8"/>
  <c r="AS64" i="67"/>
  <c r="E65"/>
  <c r="F65" s="1"/>
  <c r="AA98" i="30"/>
  <c r="I97"/>
  <c r="L97"/>
  <c r="AK97" s="1"/>
  <c r="J97"/>
  <c r="H97"/>
  <c r="H98" i="37"/>
  <c r="BH99" i="61"/>
  <c r="BI99" i="59"/>
  <c r="BI99" i="58"/>
  <c r="BI99" i="28"/>
  <c r="AC96" i="30"/>
  <c r="AG96"/>
  <c r="BH99" i="28"/>
  <c r="N86" i="81"/>
  <c r="BG99" i="61"/>
  <c r="BH99" i="58"/>
  <c r="G98" i="37"/>
  <c r="BH99" i="59"/>
  <c r="AE96" i="30"/>
  <c r="AI96"/>
  <c r="AM96"/>
  <c r="K96"/>
  <c r="Q86" i="81"/>
  <c r="I97" i="37"/>
  <c r="K97" s="1"/>
  <c r="BA64" i="67"/>
  <c r="V64"/>
  <c r="X64"/>
  <c r="AP64"/>
  <c r="AB64"/>
  <c r="AC64" s="1"/>
  <c r="AE64"/>
  <c r="BC64"/>
  <c r="BB64"/>
  <c r="C66"/>
  <c r="AL65"/>
  <c r="AG65"/>
  <c r="Z65"/>
  <c r="AY65"/>
  <c r="AO65"/>
  <c r="AA65"/>
  <c r="P65"/>
  <c r="AZ65"/>
  <c r="AR65"/>
  <c r="AI65"/>
  <c r="AD65"/>
  <c r="Q65"/>
  <c r="BC65" s="1"/>
  <c r="AT65"/>
  <c r="AK65"/>
  <c r="L65"/>
  <c r="AM64"/>
  <c r="AN64" s="1"/>
  <c r="AH64"/>
  <c r="IL36" i="43"/>
  <c r="C23" i="75"/>
  <c r="L46" i="81"/>
  <c r="GT20"/>
  <c r="GP20"/>
  <c r="GL20"/>
  <c r="GR20"/>
  <c r="GM20"/>
  <c r="GI20"/>
  <c r="GQ20"/>
  <c r="GN20"/>
  <c r="GJ20"/>
  <c r="GV19"/>
  <c r="GV15"/>
  <c r="GV11"/>
  <c r="GV20"/>
  <c r="GV16"/>
  <c r="GV12"/>
  <c r="GV17"/>
  <c r="GV13"/>
  <c r="GV18"/>
  <c r="GV14"/>
  <c r="GV10"/>
  <c r="GV8"/>
  <c r="GV9"/>
  <c r="GU20"/>
  <c r="GS20"/>
  <c r="GO20"/>
  <c r="GK20"/>
  <c r="DN20"/>
  <c r="DK20"/>
  <c r="DF20"/>
  <c r="DQ8"/>
  <c r="DQ9"/>
  <c r="DQ10"/>
  <c r="DQ11"/>
  <c r="DQ12"/>
  <c r="DQ13"/>
  <c r="DQ14"/>
  <c r="DQ15"/>
  <c r="DQ16"/>
  <c r="DQ17"/>
  <c r="DQ18"/>
  <c r="DQ19"/>
  <c r="DQ20"/>
  <c r="DO20"/>
  <c r="DJ20"/>
  <c r="DG20"/>
  <c r="DP20"/>
  <c r="DL20"/>
  <c r="DH20"/>
  <c r="DD20"/>
  <c r="DM20"/>
  <c r="DI20"/>
  <c r="DE20"/>
  <c r="DR7"/>
  <c r="GW7" s="1"/>
  <c r="NJ7" s="1"/>
  <c r="JW20"/>
  <c r="JR20"/>
  <c r="KA20"/>
  <c r="JU20"/>
  <c r="AN7"/>
  <c r="KB7"/>
  <c r="KB20" s="1"/>
  <c r="KA18"/>
  <c r="KA9"/>
  <c r="KA13"/>
  <c r="KA17"/>
  <c r="KA8"/>
  <c r="KA12"/>
  <c r="KA16"/>
  <c r="KA11"/>
  <c r="KA15"/>
  <c r="KA10"/>
  <c r="KA14"/>
  <c r="KA19"/>
  <c r="JO20"/>
  <c r="JS20"/>
  <c r="JQ20"/>
  <c r="JN20"/>
  <c r="JX20"/>
  <c r="JZ20"/>
  <c r="JT20"/>
  <c r="JP20"/>
  <c r="JY20"/>
  <c r="JM21"/>
  <c r="GI21" s="1"/>
  <c r="A46"/>
  <c r="I45"/>
  <c r="X22"/>
  <c r="AM22" s="1"/>
  <c r="F30" i="67"/>
  <c r="L31"/>
  <c r="E31"/>
  <c r="D31"/>
  <c r="AM30"/>
  <c r="AN30" s="1"/>
  <c r="AB30"/>
  <c r="AC30" s="1"/>
  <c r="J32" i="43"/>
  <c r="R32"/>
  <c r="BB30" i="67"/>
  <c r="N32" i="43"/>
  <c r="AH30" i="67"/>
  <c r="F23" i="75"/>
  <c r="AE30" i="67"/>
  <c r="AS30"/>
  <c r="V30"/>
  <c r="BA30"/>
  <c r="AP30"/>
  <c r="BC30"/>
  <c r="A37" i="75"/>
  <c r="P31" i="67"/>
  <c r="AA31"/>
  <c r="AK31"/>
  <c r="AK80" s="1"/>
  <c r="AY31"/>
  <c r="Q31"/>
  <c r="Z31"/>
  <c r="Z80" s="1"/>
  <c r="AD31"/>
  <c r="AG31"/>
  <c r="AG80" s="1"/>
  <c r="AI31"/>
  <c r="AI80" s="1"/>
  <c r="AL31"/>
  <c r="AL80" s="1"/>
  <c r="AO31"/>
  <c r="AO80" s="1"/>
  <c r="AR31"/>
  <c r="AR80" s="1"/>
  <c r="AT31"/>
  <c r="AT80" s="1"/>
  <c r="AZ31"/>
  <c r="BE80"/>
  <c r="X29"/>
  <c r="D32" i="43"/>
  <c r="H22" i="75"/>
  <c r="D23"/>
  <c r="J22"/>
  <c r="AH36" i="61"/>
  <c r="C32" i="67"/>
  <c r="A32" s="1"/>
  <c r="AN33" i="59"/>
  <c r="AI36" i="60"/>
  <c r="AL34" i="58"/>
  <c r="AK34"/>
  <c r="AU33"/>
  <c r="AT33"/>
  <c r="AS33"/>
  <c r="AR33"/>
  <c r="AQ33"/>
  <c r="AP33"/>
  <c r="AO33"/>
  <c r="AI36" i="28"/>
  <c r="AJ35" i="58"/>
  <c r="AI36"/>
  <c r="AI36" i="59"/>
  <c r="AJ35"/>
  <c r="AK34"/>
  <c r="AN34" s="1"/>
  <c r="AL34"/>
  <c r="AU33"/>
  <c r="AT33"/>
  <c r="AS33"/>
  <c r="AR33"/>
  <c r="AQ33"/>
  <c r="AP33"/>
  <c r="AO33"/>
  <c r="IU35" i="43"/>
  <c r="IP36"/>
  <c r="IV35"/>
  <c r="IR35"/>
  <c r="IS36"/>
  <c r="IV36"/>
  <c r="IP35"/>
  <c r="N34" l="1"/>
  <c r="R34"/>
  <c r="D34"/>
  <c r="J34"/>
  <c r="B35"/>
  <c r="F35"/>
  <c r="IT35"/>
  <c r="P35"/>
  <c r="L35"/>
  <c r="H35"/>
  <c r="M35"/>
  <c r="I35"/>
  <c r="IQ35"/>
  <c r="C35"/>
  <c r="Q35"/>
  <c r="I98" i="37"/>
  <c r="K98" s="1"/>
  <c r="DC22" i="81"/>
  <c r="GH22" s="1"/>
  <c r="MU22" s="1"/>
  <c r="Y22"/>
  <c r="Z22"/>
  <c r="AA22"/>
  <c r="AB22"/>
  <c r="AC22"/>
  <c r="AD22"/>
  <c r="AE22"/>
  <c r="AF22"/>
  <c r="AG22"/>
  <c r="AH22"/>
  <c r="AI22"/>
  <c r="AJ22"/>
  <c r="AK22"/>
  <c r="AL22"/>
  <c r="AN20"/>
  <c r="AN16"/>
  <c r="AN12"/>
  <c r="AN8"/>
  <c r="AN19"/>
  <c r="AN15"/>
  <c r="AN11"/>
  <c r="AN22"/>
  <c r="AN18"/>
  <c r="AN14"/>
  <c r="AN10"/>
  <c r="AN21"/>
  <c r="AN17"/>
  <c r="AN13"/>
  <c r="AN9"/>
  <c r="E66" i="67"/>
  <c r="D66"/>
  <c r="AC97" i="30"/>
  <c r="AG97"/>
  <c r="G99" i="37"/>
  <c r="BG100" i="61"/>
  <c r="BH100" i="58"/>
  <c r="BH100" i="28"/>
  <c r="N87" i="81"/>
  <c r="BH100" i="59"/>
  <c r="I98" i="30"/>
  <c r="H98"/>
  <c r="J98"/>
  <c r="AA99"/>
  <c r="L98"/>
  <c r="AK98" s="1"/>
  <c r="H99" i="37"/>
  <c r="BI100" i="59"/>
  <c r="BI100" i="28"/>
  <c r="BH100" i="61"/>
  <c r="BI100" i="58"/>
  <c r="AE97" i="30"/>
  <c r="AI97"/>
  <c r="AM97"/>
  <c r="K97"/>
  <c r="Q87" i="81"/>
  <c r="AP65" i="67"/>
  <c r="AE65"/>
  <c r="V65"/>
  <c r="AM65"/>
  <c r="AN65" s="1"/>
  <c r="AS65"/>
  <c r="BB65"/>
  <c r="AB65"/>
  <c r="AC65" s="1"/>
  <c r="C67"/>
  <c r="D67" s="1"/>
  <c r="AZ66"/>
  <c r="AR66"/>
  <c r="AK66"/>
  <c r="AD66"/>
  <c r="AT66"/>
  <c r="AL66"/>
  <c r="Z66"/>
  <c r="P66"/>
  <c r="AO66"/>
  <c r="AG66"/>
  <c r="AA66"/>
  <c r="Q66"/>
  <c r="V66" s="1"/>
  <c r="L66"/>
  <c r="AY66"/>
  <c r="AI66"/>
  <c r="AH65"/>
  <c r="BA65"/>
  <c r="X30"/>
  <c r="M36" i="43"/>
  <c r="I36"/>
  <c r="Q36"/>
  <c r="J23" i="75"/>
  <c r="L47" i="81"/>
  <c r="GW18"/>
  <c r="GW14"/>
  <c r="GW10"/>
  <c r="GW19"/>
  <c r="GW15"/>
  <c r="GW11"/>
  <c r="GW20"/>
  <c r="GW16"/>
  <c r="GW12"/>
  <c r="GW21"/>
  <c r="GW17"/>
  <c r="GW13"/>
  <c r="GW9"/>
  <c r="GW8"/>
  <c r="GT21"/>
  <c r="GP21"/>
  <c r="GL21"/>
  <c r="GQ21"/>
  <c r="GM21"/>
  <c r="JY21"/>
  <c r="GU21"/>
  <c r="GR21"/>
  <c r="GN21"/>
  <c r="GJ21"/>
  <c r="GV21"/>
  <c r="GS21"/>
  <c r="GO21"/>
  <c r="GK21"/>
  <c r="DJ21"/>
  <c r="DO21"/>
  <c r="DG21"/>
  <c r="DN21"/>
  <c r="DK21"/>
  <c r="DF21"/>
  <c r="DQ21"/>
  <c r="DP21"/>
  <c r="DL21"/>
  <c r="DH21"/>
  <c r="DD21"/>
  <c r="DR8"/>
  <c r="DR9"/>
  <c r="DR10"/>
  <c r="DR11"/>
  <c r="DR12"/>
  <c r="DR13"/>
  <c r="DR14"/>
  <c r="DR15"/>
  <c r="DR16"/>
  <c r="DR17"/>
  <c r="DR18"/>
  <c r="DR19"/>
  <c r="DR20"/>
  <c r="DR21"/>
  <c r="DM21"/>
  <c r="DI21"/>
  <c r="DE21"/>
  <c r="DS7"/>
  <c r="GX7" s="1"/>
  <c r="NK7" s="1"/>
  <c r="JN21"/>
  <c r="JZ21"/>
  <c r="KB21"/>
  <c r="JW21"/>
  <c r="JX21"/>
  <c r="JV21"/>
  <c r="KA21"/>
  <c r="JT21"/>
  <c r="JS21"/>
  <c r="JR21"/>
  <c r="JP21"/>
  <c r="JO21"/>
  <c r="JQ21"/>
  <c r="JU21"/>
  <c r="AO7"/>
  <c r="KC7"/>
  <c r="KB19"/>
  <c r="KB8"/>
  <c r="KB12"/>
  <c r="KB16"/>
  <c r="KB11"/>
  <c r="KB15"/>
  <c r="KB10"/>
  <c r="KB14"/>
  <c r="KB18"/>
  <c r="KB9"/>
  <c r="KB13"/>
  <c r="KB17"/>
  <c r="JM22"/>
  <c r="JP22" s="1"/>
  <c r="A47"/>
  <c r="I46"/>
  <c r="X23"/>
  <c r="E32" i="67"/>
  <c r="L32"/>
  <c r="D32"/>
  <c r="BC31"/>
  <c r="BA31"/>
  <c r="AE31"/>
  <c r="A38" i="75"/>
  <c r="AM31" i="67"/>
  <c r="AN31" s="1"/>
  <c r="AH31"/>
  <c r="AH80" s="1"/>
  <c r="AS31"/>
  <c r="AS80" s="1"/>
  <c r="AB31"/>
  <c r="AC31" s="1"/>
  <c r="Q32"/>
  <c r="Z32"/>
  <c r="AD32"/>
  <c r="AG32"/>
  <c r="AI32"/>
  <c r="AL32"/>
  <c r="AO32"/>
  <c r="AR32"/>
  <c r="AT32"/>
  <c r="AZ32"/>
  <c r="D25" i="75" s="1"/>
  <c r="P32" i="67"/>
  <c r="AA32"/>
  <c r="AK32"/>
  <c r="AY32"/>
  <c r="BB31"/>
  <c r="AP31"/>
  <c r="V31"/>
  <c r="F31"/>
  <c r="F24" i="75"/>
  <c r="AZ80" i="67"/>
  <c r="D24" i="75"/>
  <c r="C24"/>
  <c r="H23"/>
  <c r="AD80" i="67"/>
  <c r="AY80"/>
  <c r="AH37" i="61"/>
  <c r="AA80" i="67"/>
  <c r="C33"/>
  <c r="A33" s="1"/>
  <c r="AN34" i="58"/>
  <c r="AU34" i="59"/>
  <c r="AT34"/>
  <c r="AS34"/>
  <c r="AR34"/>
  <c r="AQ34"/>
  <c r="AP34"/>
  <c r="AO34"/>
  <c r="AL35"/>
  <c r="AK35"/>
  <c r="AI37"/>
  <c r="AJ36"/>
  <c r="AK35" i="58"/>
  <c r="AL35"/>
  <c r="AU34"/>
  <c r="AT34"/>
  <c r="AS34"/>
  <c r="AR34"/>
  <c r="AQ34"/>
  <c r="AP34"/>
  <c r="AO34"/>
  <c r="AJ36"/>
  <c r="AI37"/>
  <c r="AI37" i="28"/>
  <c r="AI37" i="60"/>
  <c r="IR36" i="43"/>
  <c r="IU36"/>
  <c r="IO36"/>
  <c r="IQ36" l="1"/>
  <c r="H36"/>
  <c r="J36" s="1"/>
  <c r="B36"/>
  <c r="F36"/>
  <c r="C36"/>
  <c r="L36"/>
  <c r="N36" s="1"/>
  <c r="P36"/>
  <c r="IT36"/>
  <c r="D35"/>
  <c r="KB22" i="81"/>
  <c r="J35" i="43"/>
  <c r="R35"/>
  <c r="N35"/>
  <c r="DC23" i="81"/>
  <c r="GH23" s="1"/>
  <c r="MU23" s="1"/>
  <c r="Y23"/>
  <c r="Z23"/>
  <c r="AA23"/>
  <c r="AB23"/>
  <c r="AC23"/>
  <c r="AD23"/>
  <c r="AE23"/>
  <c r="AF23"/>
  <c r="AG23"/>
  <c r="AH23"/>
  <c r="AI23"/>
  <c r="AJ23"/>
  <c r="AK23"/>
  <c r="AL23"/>
  <c r="AM23"/>
  <c r="AN23"/>
  <c r="DT7"/>
  <c r="GY7" s="1"/>
  <c r="NL7" s="1"/>
  <c r="AO21"/>
  <c r="AO17"/>
  <c r="AO13"/>
  <c r="AO9"/>
  <c r="AO20"/>
  <c r="AO16"/>
  <c r="AO12"/>
  <c r="AO8"/>
  <c r="AO23"/>
  <c r="AO19"/>
  <c r="AO15"/>
  <c r="AO11"/>
  <c r="AO22"/>
  <c r="AO18"/>
  <c r="AO14"/>
  <c r="AO10"/>
  <c r="F66" i="67"/>
  <c r="X66" s="1"/>
  <c r="E67"/>
  <c r="F67" s="1"/>
  <c r="L99" i="30"/>
  <c r="AK99" s="1"/>
  <c r="J99"/>
  <c r="AA100"/>
  <c r="I99"/>
  <c r="H99"/>
  <c r="AC98"/>
  <c r="AG98"/>
  <c r="K98"/>
  <c r="AI98"/>
  <c r="AM98"/>
  <c r="AE98"/>
  <c r="I99" i="37"/>
  <c r="K99" s="1"/>
  <c r="AE66" i="67"/>
  <c r="AH66"/>
  <c r="AB66"/>
  <c r="AC66" s="1"/>
  <c r="BA66"/>
  <c r="AP66"/>
  <c r="AM66"/>
  <c r="AN66" s="1"/>
  <c r="BC66"/>
  <c r="BB66"/>
  <c r="C68"/>
  <c r="AL67"/>
  <c r="AG67"/>
  <c r="Z67"/>
  <c r="P67"/>
  <c r="AY67"/>
  <c r="AO67"/>
  <c r="AA67"/>
  <c r="Q67"/>
  <c r="AZ67"/>
  <c r="AR67"/>
  <c r="AI67"/>
  <c r="AD67"/>
  <c r="L67"/>
  <c r="AT67"/>
  <c r="AK67"/>
  <c r="X65"/>
  <c r="AS66"/>
  <c r="C25" i="75"/>
  <c r="H25" s="1"/>
  <c r="L48" i="81"/>
  <c r="GK22"/>
  <c r="GO22"/>
  <c r="GW22"/>
  <c r="GT22"/>
  <c r="GP22"/>
  <c r="GJ22"/>
  <c r="GV22"/>
  <c r="GR22"/>
  <c r="GL22"/>
  <c r="GS22"/>
  <c r="GN22"/>
  <c r="GU22"/>
  <c r="GQ22"/>
  <c r="GM22"/>
  <c r="GI22"/>
  <c r="GX21"/>
  <c r="GX17"/>
  <c r="GX13"/>
  <c r="GX9"/>
  <c r="GX22"/>
  <c r="GX18"/>
  <c r="GX14"/>
  <c r="GX10"/>
  <c r="GX19"/>
  <c r="GX15"/>
  <c r="GX11"/>
  <c r="GX20"/>
  <c r="GX16"/>
  <c r="GX12"/>
  <c r="GX8"/>
  <c r="DL22"/>
  <c r="DH22"/>
  <c r="DR22"/>
  <c r="DO22"/>
  <c r="DK22"/>
  <c r="DG22"/>
  <c r="DQ22"/>
  <c r="DS8"/>
  <c r="DS9"/>
  <c r="DS10"/>
  <c r="DS11"/>
  <c r="DS12"/>
  <c r="DS13"/>
  <c r="DS14"/>
  <c r="DS15"/>
  <c r="DS16"/>
  <c r="DS17"/>
  <c r="DS18"/>
  <c r="DS19"/>
  <c r="DS20"/>
  <c r="DS21"/>
  <c r="DS22"/>
  <c r="DM22"/>
  <c r="DI22"/>
  <c r="DE22"/>
  <c r="DP22"/>
  <c r="DD22"/>
  <c r="DN22"/>
  <c r="DJ22"/>
  <c r="DF22"/>
  <c r="BC32" i="67"/>
  <c r="JY22" i="81"/>
  <c r="JR22"/>
  <c r="JS22"/>
  <c r="JQ22"/>
  <c r="KA22"/>
  <c r="JZ22"/>
  <c r="JT22"/>
  <c r="JW22"/>
  <c r="JV22"/>
  <c r="KC22"/>
  <c r="JO22"/>
  <c r="JN22"/>
  <c r="JU22"/>
  <c r="JX22"/>
  <c r="AP7"/>
  <c r="KD7"/>
  <c r="KC8"/>
  <c r="KC12"/>
  <c r="KC16"/>
  <c r="KC21"/>
  <c r="KC11"/>
  <c r="KC15"/>
  <c r="KC19"/>
  <c r="KC10"/>
  <c r="KC14"/>
  <c r="KC18"/>
  <c r="KC20"/>
  <c r="KC9"/>
  <c r="KC13"/>
  <c r="KC17"/>
  <c r="JM23"/>
  <c r="A48"/>
  <c r="I47"/>
  <c r="X24"/>
  <c r="E33" i="67"/>
  <c r="D33"/>
  <c r="L33"/>
  <c r="F25" i="75"/>
  <c r="BB80" i="67"/>
  <c r="V32"/>
  <c r="AP32"/>
  <c r="AE32"/>
  <c r="AS32"/>
  <c r="AM32"/>
  <c r="AN32" s="1"/>
  <c r="AH32"/>
  <c r="BB32"/>
  <c r="AB32"/>
  <c r="F32"/>
  <c r="BA32"/>
  <c r="A39" i="75"/>
  <c r="AA33" i="67"/>
  <c r="AK33"/>
  <c r="AY33"/>
  <c r="Q33"/>
  <c r="Z33"/>
  <c r="AD33"/>
  <c r="AG33"/>
  <c r="AI33"/>
  <c r="AL33"/>
  <c r="AO33"/>
  <c r="AR33"/>
  <c r="AT33"/>
  <c r="AZ33"/>
  <c r="D26" i="75" s="1"/>
  <c r="C34" i="67"/>
  <c r="A34" s="1"/>
  <c r="X31"/>
  <c r="H24" i="75"/>
  <c r="J24"/>
  <c r="AH38" i="61"/>
  <c r="AN80" i="67"/>
  <c r="AM80"/>
  <c r="AB80"/>
  <c r="AC80"/>
  <c r="AN35" i="58"/>
  <c r="AN35" i="59"/>
  <c r="AI38" i="60"/>
  <c r="AI38" i="28"/>
  <c r="AJ37" i="58"/>
  <c r="AI38"/>
  <c r="AL36" i="59"/>
  <c r="AK36"/>
  <c r="AU35"/>
  <c r="AT35"/>
  <c r="AS35"/>
  <c r="AR35"/>
  <c r="AQ35"/>
  <c r="AP35"/>
  <c r="AO35"/>
  <c r="AL36" i="58"/>
  <c r="AK36"/>
  <c r="AN36" s="1"/>
  <c r="AU35"/>
  <c r="AT35"/>
  <c r="AS35"/>
  <c r="AR35"/>
  <c r="AQ35"/>
  <c r="AP35"/>
  <c r="AO35"/>
  <c r="AI38" i="59"/>
  <c r="AJ37"/>
  <c r="GY17" i="81" l="1"/>
  <c r="DT20"/>
  <c r="R36" i="43"/>
  <c r="DT8" i="81"/>
  <c r="GY14"/>
  <c r="DT12"/>
  <c r="GY11"/>
  <c r="DT16"/>
  <c r="GY16"/>
  <c r="DT21"/>
  <c r="DT17"/>
  <c r="DT13"/>
  <c r="DT9"/>
  <c r="GY9"/>
  <c r="GY10"/>
  <c r="GY13"/>
  <c r="GY12"/>
  <c r="DT22"/>
  <c r="DT18"/>
  <c r="DT14"/>
  <c r="DT10"/>
  <c r="GY19"/>
  <c r="GY22"/>
  <c r="GY8"/>
  <c r="DT19"/>
  <c r="DT15"/>
  <c r="DT11"/>
  <c r="GY15"/>
  <c r="GY18"/>
  <c r="GY21"/>
  <c r="GY20"/>
  <c r="J25" i="75"/>
  <c r="D36" i="43"/>
  <c r="DF23" i="81"/>
  <c r="DC24"/>
  <c r="GH24" s="1"/>
  <c r="MU24" s="1"/>
  <c r="Y24"/>
  <c r="Z24"/>
  <c r="AA24"/>
  <c r="AB24"/>
  <c r="AC24"/>
  <c r="AD24"/>
  <c r="AE24"/>
  <c r="AF24"/>
  <c r="AG24"/>
  <c r="AH24"/>
  <c r="AI24"/>
  <c r="AJ24"/>
  <c r="AK24"/>
  <c r="AL24"/>
  <c r="AM24"/>
  <c r="AN24"/>
  <c r="DU7"/>
  <c r="GZ7" s="1"/>
  <c r="NM7" s="1"/>
  <c r="AP22"/>
  <c r="AP18"/>
  <c r="AP14"/>
  <c r="AP10"/>
  <c r="AP21"/>
  <c r="AP17"/>
  <c r="AP13"/>
  <c r="AP9"/>
  <c r="AP24"/>
  <c r="AP20"/>
  <c r="AP16"/>
  <c r="AP12"/>
  <c r="AP8"/>
  <c r="AP23"/>
  <c r="AP19"/>
  <c r="AP15"/>
  <c r="AP11"/>
  <c r="AO24"/>
  <c r="AM67" i="67"/>
  <c r="AN67" s="1"/>
  <c r="D68"/>
  <c r="E68"/>
  <c r="AC99" i="30"/>
  <c r="AG99"/>
  <c r="AI99"/>
  <c r="AE99"/>
  <c r="AM99"/>
  <c r="K99"/>
  <c r="L100"/>
  <c r="AK100" s="1"/>
  <c r="J100"/>
  <c r="AA101"/>
  <c r="I100"/>
  <c r="H100"/>
  <c r="V67" i="67"/>
  <c r="AS67"/>
  <c r="AP67"/>
  <c r="AE67"/>
  <c r="AB67"/>
  <c r="AC67" s="1"/>
  <c r="BA67"/>
  <c r="BC67"/>
  <c r="BB67"/>
  <c r="C69"/>
  <c r="E69" s="1"/>
  <c r="AY68"/>
  <c r="AO68"/>
  <c r="AG68"/>
  <c r="P68"/>
  <c r="AZ68"/>
  <c r="AR68"/>
  <c r="AI68"/>
  <c r="Z68"/>
  <c r="Q68"/>
  <c r="L68"/>
  <c r="AT68"/>
  <c r="AK68"/>
  <c r="AA68"/>
  <c r="AL68"/>
  <c r="AD68"/>
  <c r="X67"/>
  <c r="AH67"/>
  <c r="L49" i="81"/>
  <c r="GZ23"/>
  <c r="GP23"/>
  <c r="GX23"/>
  <c r="GU23"/>
  <c r="GR23"/>
  <c r="GM23"/>
  <c r="GI23"/>
  <c r="GV23"/>
  <c r="GQ23"/>
  <c r="GN23"/>
  <c r="GJ23"/>
  <c r="GY23"/>
  <c r="GW23"/>
  <c r="GS23"/>
  <c r="GO23"/>
  <c r="GK23"/>
  <c r="GT23"/>
  <c r="GL23"/>
  <c r="DS23"/>
  <c r="DT23"/>
  <c r="DQ23"/>
  <c r="DM23"/>
  <c r="DI23"/>
  <c r="DE23"/>
  <c r="DN23"/>
  <c r="DJ23"/>
  <c r="KA23"/>
  <c r="DR23"/>
  <c r="DO23"/>
  <c r="DK23"/>
  <c r="DG23"/>
  <c r="DP23"/>
  <c r="DL23"/>
  <c r="DH23"/>
  <c r="DD23"/>
  <c r="JN23"/>
  <c r="KD23"/>
  <c r="KC23"/>
  <c r="KB23"/>
  <c r="JV23"/>
  <c r="JT23"/>
  <c r="JU23"/>
  <c r="JW23"/>
  <c r="AQ7"/>
  <c r="KE7"/>
  <c r="KE23" s="1"/>
  <c r="KD21"/>
  <c r="KD10"/>
  <c r="KD14"/>
  <c r="KD18"/>
  <c r="KD9"/>
  <c r="KD13"/>
  <c r="KD17"/>
  <c r="KD8"/>
  <c r="KD12"/>
  <c r="KD16"/>
  <c r="KD20"/>
  <c r="KD22"/>
  <c r="KD11"/>
  <c r="KD15"/>
  <c r="KD19"/>
  <c r="JZ23"/>
  <c r="JY23"/>
  <c r="JX23"/>
  <c r="JS23"/>
  <c r="JO23"/>
  <c r="JR23"/>
  <c r="JQ23"/>
  <c r="JP23"/>
  <c r="JM24"/>
  <c r="JR24" s="1"/>
  <c r="A49"/>
  <c r="I48"/>
  <c r="X25"/>
  <c r="L34" i="67"/>
  <c r="D34"/>
  <c r="E34"/>
  <c r="BC33"/>
  <c r="BA33"/>
  <c r="AH33"/>
  <c r="X32"/>
  <c r="AC32"/>
  <c r="A40" i="75"/>
  <c r="A41" s="1"/>
  <c r="A42" s="1"/>
  <c r="AM33" i="67"/>
  <c r="AN33" s="1"/>
  <c r="C35"/>
  <c r="A35" s="1"/>
  <c r="Z34"/>
  <c r="AG34"/>
  <c r="AL34"/>
  <c r="AR34"/>
  <c r="AZ34"/>
  <c r="D27" i="75" s="1"/>
  <c r="AK34" i="67"/>
  <c r="AY34"/>
  <c r="Q34"/>
  <c r="AD34"/>
  <c r="AI34"/>
  <c r="AO34"/>
  <c r="AT34"/>
  <c r="AA34"/>
  <c r="BB33"/>
  <c r="F33"/>
  <c r="AS33"/>
  <c r="AB33"/>
  <c r="AC33" s="1"/>
  <c r="C26" i="75"/>
  <c r="H26" s="1"/>
  <c r="F26"/>
  <c r="AH39" i="61"/>
  <c r="AN36" i="59"/>
  <c r="AI39"/>
  <c r="AJ38"/>
  <c r="AJ38" i="58"/>
  <c r="AI39"/>
  <c r="AL37"/>
  <c r="AK37"/>
  <c r="AI39" i="28"/>
  <c r="AK37" i="59"/>
  <c r="AN37" s="1"/>
  <c r="AL37"/>
  <c r="AU36" i="58"/>
  <c r="AT36"/>
  <c r="AS36"/>
  <c r="AR36"/>
  <c r="AQ36"/>
  <c r="AP36"/>
  <c r="AO36"/>
  <c r="AU36" i="59"/>
  <c r="AT36"/>
  <c r="AS36"/>
  <c r="AR36"/>
  <c r="AQ36"/>
  <c r="AP36"/>
  <c r="AO36"/>
  <c r="AI39" i="60"/>
  <c r="DU20" i="81" l="1"/>
  <c r="DU12"/>
  <c r="GZ13"/>
  <c r="DU16"/>
  <c r="GZ10"/>
  <c r="DU8"/>
  <c r="GZ16"/>
  <c r="DU17"/>
  <c r="DU9"/>
  <c r="GZ22"/>
  <c r="GZ19"/>
  <c r="DU22"/>
  <c r="DU18"/>
  <c r="DU14"/>
  <c r="DU10"/>
  <c r="GZ8"/>
  <c r="GZ18"/>
  <c r="GZ21"/>
  <c r="GZ15"/>
  <c r="DU21"/>
  <c r="DU13"/>
  <c r="GZ9"/>
  <c r="GZ12"/>
  <c r="DU23"/>
  <c r="DU19"/>
  <c r="DU15"/>
  <c r="DU11"/>
  <c r="GZ14"/>
  <c r="GZ17"/>
  <c r="GZ20"/>
  <c r="GZ11"/>
  <c r="DC25"/>
  <c r="GH25" s="1"/>
  <c r="MU25" s="1"/>
  <c r="Y25"/>
  <c r="Z25"/>
  <c r="AA25"/>
  <c r="AB25"/>
  <c r="AC25"/>
  <c r="AD25"/>
  <c r="AE25"/>
  <c r="AF25"/>
  <c r="AG25"/>
  <c r="AH25"/>
  <c r="AI25"/>
  <c r="AJ25"/>
  <c r="AK25"/>
  <c r="AL25"/>
  <c r="AM25"/>
  <c r="AN25"/>
  <c r="AO25"/>
  <c r="DV7"/>
  <c r="HA7" s="1"/>
  <c r="NN7" s="1"/>
  <c r="AQ23"/>
  <c r="AQ19"/>
  <c r="AQ15"/>
  <c r="AQ11"/>
  <c r="AQ22"/>
  <c r="AQ18"/>
  <c r="AQ14"/>
  <c r="AQ10"/>
  <c r="AQ25"/>
  <c r="AQ21"/>
  <c r="AQ17"/>
  <c r="AQ13"/>
  <c r="AQ9"/>
  <c r="AQ24"/>
  <c r="AQ20"/>
  <c r="AQ16"/>
  <c r="AQ12"/>
  <c r="AQ8"/>
  <c r="AP25"/>
  <c r="F68" i="67"/>
  <c r="X68" s="1"/>
  <c r="D69"/>
  <c r="F69" s="1"/>
  <c r="AC100" i="30"/>
  <c r="AG100"/>
  <c r="AM100"/>
  <c r="AI100"/>
  <c r="K100"/>
  <c r="AE100"/>
  <c r="AA102"/>
  <c r="I101"/>
  <c r="H101"/>
  <c r="L101"/>
  <c r="AK101" s="1"/>
  <c r="J101"/>
  <c r="AH68" i="67"/>
  <c r="AB68"/>
  <c r="AC68" s="1"/>
  <c r="AE68"/>
  <c r="AS68"/>
  <c r="BC68"/>
  <c r="V68"/>
  <c r="AP68"/>
  <c r="AM68"/>
  <c r="AN68" s="1"/>
  <c r="BA68"/>
  <c r="C70"/>
  <c r="AT69"/>
  <c r="AK69"/>
  <c r="Q69"/>
  <c r="AL69"/>
  <c r="AG69"/>
  <c r="Z69"/>
  <c r="L69"/>
  <c r="AY69"/>
  <c r="AO69"/>
  <c r="AA69"/>
  <c r="AZ69"/>
  <c r="AR69"/>
  <c r="AI69"/>
  <c r="AD69"/>
  <c r="P69"/>
  <c r="BB68"/>
  <c r="L50" i="81"/>
  <c r="HA22"/>
  <c r="GS24"/>
  <c r="GK24"/>
  <c r="GT24"/>
  <c r="GP24"/>
  <c r="GL24"/>
  <c r="GZ24"/>
  <c r="GX24"/>
  <c r="GU24"/>
  <c r="GR24"/>
  <c r="GM24"/>
  <c r="GI24"/>
  <c r="GV24"/>
  <c r="GQ24"/>
  <c r="GN24"/>
  <c r="GJ24"/>
  <c r="GW24"/>
  <c r="GO24"/>
  <c r="GY24"/>
  <c r="DK24"/>
  <c r="DR24"/>
  <c r="DF24"/>
  <c r="DN24"/>
  <c r="DQ24"/>
  <c r="DM24"/>
  <c r="DI24"/>
  <c r="DE24"/>
  <c r="DT24"/>
  <c r="DU24"/>
  <c r="DO24"/>
  <c r="DJ24"/>
  <c r="DG24"/>
  <c r="DP24"/>
  <c r="DL24"/>
  <c r="DH24"/>
  <c r="DD24"/>
  <c r="DS24"/>
  <c r="KB24"/>
  <c r="KC24"/>
  <c r="KA24"/>
  <c r="JV24"/>
  <c r="JU24"/>
  <c r="JT24"/>
  <c r="JS24"/>
  <c r="JN24"/>
  <c r="KD24"/>
  <c r="JQ24"/>
  <c r="JP24"/>
  <c r="JO24"/>
  <c r="KE24"/>
  <c r="JZ24"/>
  <c r="JY24"/>
  <c r="JX24"/>
  <c r="JW24"/>
  <c r="AR7"/>
  <c r="KF7"/>
  <c r="KE22"/>
  <c r="KE8"/>
  <c r="KE12"/>
  <c r="KE16"/>
  <c r="KE20"/>
  <c r="KE11"/>
  <c r="KE15"/>
  <c r="KE19"/>
  <c r="KE10"/>
  <c r="KE14"/>
  <c r="KE18"/>
  <c r="KE9"/>
  <c r="KE13"/>
  <c r="KE17"/>
  <c r="KE21"/>
  <c r="JM25"/>
  <c r="JU25" s="1"/>
  <c r="A50"/>
  <c r="I49"/>
  <c r="X26"/>
  <c r="E35" i="67"/>
  <c r="L35"/>
  <c r="D35"/>
  <c r="AB34"/>
  <c r="AC34" s="1"/>
  <c r="AH34"/>
  <c r="AM34"/>
  <c r="AN34" s="1"/>
  <c r="AS34"/>
  <c r="F34"/>
  <c r="BC34"/>
  <c r="C27" i="75"/>
  <c r="H27" s="1"/>
  <c r="BB34" i="67"/>
  <c r="F27" i="75"/>
  <c r="BA34" i="67"/>
  <c r="X33"/>
  <c r="C36"/>
  <c r="A36" s="1"/>
  <c r="Z35"/>
  <c r="Z81" s="1"/>
  <c r="AG35"/>
  <c r="AG81" s="1"/>
  <c r="AL35"/>
  <c r="AL81" s="1"/>
  <c r="AR35"/>
  <c r="AR81" s="1"/>
  <c r="AZ35"/>
  <c r="D28" i="75" s="1"/>
  <c r="AA35" i="67"/>
  <c r="AA81" s="1"/>
  <c r="AK35"/>
  <c r="AY35"/>
  <c r="AY81" s="1"/>
  <c r="Q35"/>
  <c r="AD35"/>
  <c r="AI35"/>
  <c r="AI81" s="1"/>
  <c r="AO35"/>
  <c r="AT35"/>
  <c r="AT81" s="1"/>
  <c r="BE81"/>
  <c r="J26" i="75"/>
  <c r="AH40" i="61"/>
  <c r="AN37" i="58"/>
  <c r="AI40" i="60"/>
  <c r="AU37" i="59"/>
  <c r="AT37"/>
  <c r="AS37"/>
  <c r="AR37"/>
  <c r="AQ37"/>
  <c r="AP37"/>
  <c r="AO37"/>
  <c r="AI40" i="28"/>
  <c r="AU37" i="58"/>
  <c r="AT37"/>
  <c r="AS37"/>
  <c r="AR37"/>
  <c r="AQ37"/>
  <c r="AP37"/>
  <c r="AO37"/>
  <c r="AI40"/>
  <c r="AJ39"/>
  <c r="AJ39" i="59"/>
  <c r="AI40"/>
  <c r="AK38" i="58"/>
  <c r="AL38"/>
  <c r="AK38" i="59"/>
  <c r="AL38"/>
  <c r="DV11" i="81" l="1"/>
  <c r="DV23"/>
  <c r="HA8"/>
  <c r="DV13"/>
  <c r="HA19"/>
  <c r="DV17"/>
  <c r="HA16"/>
  <c r="DV24"/>
  <c r="DV18"/>
  <c r="DV12"/>
  <c r="DV8"/>
  <c r="HA21"/>
  <c r="HA18"/>
  <c r="DV19"/>
  <c r="DV15"/>
  <c r="DV21"/>
  <c r="DV9"/>
  <c r="HA17"/>
  <c r="HA24"/>
  <c r="HA14"/>
  <c r="DV14"/>
  <c r="HA15"/>
  <c r="DV20"/>
  <c r="DV16"/>
  <c r="DV22"/>
  <c r="DV10"/>
  <c r="HA13"/>
  <c r="HA20"/>
  <c r="HA23"/>
  <c r="BA69" i="67"/>
  <c r="HA9" i="81"/>
  <c r="HA12"/>
  <c r="HA11"/>
  <c r="HA10"/>
  <c r="DC26"/>
  <c r="GH26" s="1"/>
  <c r="MU26" s="1"/>
  <c r="Y26"/>
  <c r="Z26"/>
  <c r="AA26"/>
  <c r="AB26"/>
  <c r="AC26"/>
  <c r="AD26"/>
  <c r="AE26"/>
  <c r="AF26"/>
  <c r="AG26"/>
  <c r="AH26"/>
  <c r="AI26"/>
  <c r="AJ26"/>
  <c r="AK26"/>
  <c r="AL26"/>
  <c r="AM26"/>
  <c r="AN26"/>
  <c r="AO26"/>
  <c r="AP26"/>
  <c r="DW7"/>
  <c r="HB7" s="1"/>
  <c r="NO7" s="1"/>
  <c r="AR24"/>
  <c r="AR20"/>
  <c r="AR16"/>
  <c r="AR12"/>
  <c r="AR8"/>
  <c r="AR23"/>
  <c r="AR19"/>
  <c r="AR15"/>
  <c r="AR11"/>
  <c r="AR26"/>
  <c r="AR22"/>
  <c r="AR18"/>
  <c r="AR14"/>
  <c r="AR10"/>
  <c r="AR25"/>
  <c r="AR21"/>
  <c r="AR17"/>
  <c r="AR13"/>
  <c r="AR9"/>
  <c r="AQ26"/>
  <c r="E70" i="67"/>
  <c r="D70"/>
  <c r="AE101" i="30"/>
  <c r="AI101"/>
  <c r="AM101"/>
  <c r="K101"/>
  <c r="I102"/>
  <c r="H102"/>
  <c r="J102"/>
  <c r="AA103"/>
  <c r="L102"/>
  <c r="AK102" s="1"/>
  <c r="AC101"/>
  <c r="AG101"/>
  <c r="AS69" i="67"/>
  <c r="AE69"/>
  <c r="BC69"/>
  <c r="AB69"/>
  <c r="AC69" s="1"/>
  <c r="BB69"/>
  <c r="V69"/>
  <c r="AM69"/>
  <c r="AN69" s="1"/>
  <c r="C71"/>
  <c r="AL70"/>
  <c r="AD70"/>
  <c r="Q70"/>
  <c r="L70"/>
  <c r="AY70"/>
  <c r="AO70"/>
  <c r="AG70"/>
  <c r="AZ70"/>
  <c r="AR70"/>
  <c r="AI70"/>
  <c r="AS70" s="1"/>
  <c r="Z70"/>
  <c r="AT70"/>
  <c r="AK70"/>
  <c r="AM70" s="1"/>
  <c r="AA70"/>
  <c r="P70"/>
  <c r="AP69"/>
  <c r="AH69"/>
  <c r="C28" i="75"/>
  <c r="H28" s="1"/>
  <c r="L51" i="81"/>
  <c r="GS25"/>
  <c r="GK25"/>
  <c r="GX25"/>
  <c r="GT25"/>
  <c r="GO25"/>
  <c r="GL25"/>
  <c r="GZ25"/>
  <c r="GY25"/>
  <c r="GU25"/>
  <c r="GR25"/>
  <c r="GM25"/>
  <c r="GI25"/>
  <c r="GV25"/>
  <c r="GQ25"/>
  <c r="GN25"/>
  <c r="GJ25"/>
  <c r="GW25"/>
  <c r="GP25"/>
  <c r="HA25"/>
  <c r="DS25"/>
  <c r="DP25"/>
  <c r="DL25"/>
  <c r="DH25"/>
  <c r="DD25"/>
  <c r="DQ25"/>
  <c r="DM25"/>
  <c r="DI25"/>
  <c r="DE25"/>
  <c r="DU25"/>
  <c r="DV25"/>
  <c r="DR25"/>
  <c r="DN25"/>
  <c r="DK25"/>
  <c r="DF25"/>
  <c r="DT25"/>
  <c r="DO25"/>
  <c r="DJ25"/>
  <c r="DG25"/>
  <c r="JZ25"/>
  <c r="JO25"/>
  <c r="JT25"/>
  <c r="JY25"/>
  <c r="KE25"/>
  <c r="KB25"/>
  <c r="JW25"/>
  <c r="JR25"/>
  <c r="JQ25"/>
  <c r="JX25"/>
  <c r="JS25"/>
  <c r="JN25"/>
  <c r="KD25"/>
  <c r="KC25"/>
  <c r="JP25"/>
  <c r="KF25"/>
  <c r="KA25"/>
  <c r="JV25"/>
  <c r="AS7"/>
  <c r="KG7"/>
  <c r="KF9"/>
  <c r="KF13"/>
  <c r="KF17"/>
  <c r="KF21"/>
  <c r="KF24"/>
  <c r="KF23"/>
  <c r="KF8"/>
  <c r="KF12"/>
  <c r="KF16"/>
  <c r="KF20"/>
  <c r="KF11"/>
  <c r="KF15"/>
  <c r="KF19"/>
  <c r="KF10"/>
  <c r="KF14"/>
  <c r="KF18"/>
  <c r="KF22"/>
  <c r="JM26"/>
  <c r="KB26" s="1"/>
  <c r="A51"/>
  <c r="I50"/>
  <c r="X27"/>
  <c r="D36" i="67"/>
  <c r="L36"/>
  <c r="E36"/>
  <c r="X34"/>
  <c r="AS35"/>
  <c r="AS81" s="1"/>
  <c r="AB35"/>
  <c r="AC35" s="1"/>
  <c r="AC81" s="1"/>
  <c r="BC35"/>
  <c r="AM35"/>
  <c r="AM81" s="1"/>
  <c r="AD81"/>
  <c r="AZ81"/>
  <c r="AK81"/>
  <c r="AO81"/>
  <c r="BB35"/>
  <c r="F28" i="75"/>
  <c r="J27"/>
  <c r="C37" i="67"/>
  <c r="Q36"/>
  <c r="AD36"/>
  <c r="AI36"/>
  <c r="AO36"/>
  <c r="AT36"/>
  <c r="AA36"/>
  <c r="AZ36"/>
  <c r="Z36"/>
  <c r="AG36"/>
  <c r="AL36"/>
  <c r="AR36"/>
  <c r="AY36"/>
  <c r="AK36"/>
  <c r="AH35"/>
  <c r="AH81" s="1"/>
  <c r="BA35"/>
  <c r="F35"/>
  <c r="AH41" i="61"/>
  <c r="AN38" i="59"/>
  <c r="AI41" i="28"/>
  <c r="AI41" i="60"/>
  <c r="AU38" i="59"/>
  <c r="AT38"/>
  <c r="AS38"/>
  <c r="AR38"/>
  <c r="AQ38"/>
  <c r="AP38"/>
  <c r="AO38"/>
  <c r="AU38" i="58"/>
  <c r="AT38"/>
  <c r="AS38"/>
  <c r="AR38"/>
  <c r="AQ38"/>
  <c r="AP38"/>
  <c r="AO38"/>
  <c r="AI41" i="59"/>
  <c r="AJ40"/>
  <c r="AL39"/>
  <c r="AK39"/>
  <c r="AL39" i="58"/>
  <c r="AK39"/>
  <c r="AI41"/>
  <c r="AJ40"/>
  <c r="AN38"/>
  <c r="AH70" i="67" l="1"/>
  <c r="DW21" i="81"/>
  <c r="DW13"/>
  <c r="HB9"/>
  <c r="DW19"/>
  <c r="HB23"/>
  <c r="HB16"/>
  <c r="HB15"/>
  <c r="HB22"/>
  <c r="HB25"/>
  <c r="DW10"/>
  <c r="DW16"/>
  <c r="DW24"/>
  <c r="HB8"/>
  <c r="HB11"/>
  <c r="HB14"/>
  <c r="HB21"/>
  <c r="DW20"/>
  <c r="DW15"/>
  <c r="DW22"/>
  <c r="HB12"/>
  <c r="DW12"/>
  <c r="DW17"/>
  <c r="DW25"/>
  <c r="DW9"/>
  <c r="HB24"/>
  <c r="HB10"/>
  <c r="HB13"/>
  <c r="DW11"/>
  <c r="DW18"/>
  <c r="DW14"/>
  <c r="DW23"/>
  <c r="DW8"/>
  <c r="HB20"/>
  <c r="HB19"/>
  <c r="HB18"/>
  <c r="HB17"/>
  <c r="DC27"/>
  <c r="GH27" s="1"/>
  <c r="MU27" s="1"/>
  <c r="Y27"/>
  <c r="Z27"/>
  <c r="AA27"/>
  <c r="AB27"/>
  <c r="AC27"/>
  <c r="AD27"/>
  <c r="AE27"/>
  <c r="AF27"/>
  <c r="AG27"/>
  <c r="AH27"/>
  <c r="AI27"/>
  <c r="AJ27"/>
  <c r="AK27"/>
  <c r="AL27"/>
  <c r="AM27"/>
  <c r="AN27"/>
  <c r="AO27"/>
  <c r="AP27"/>
  <c r="AQ27"/>
  <c r="AR27"/>
  <c r="AS25"/>
  <c r="AS21"/>
  <c r="AS17"/>
  <c r="AS13"/>
  <c r="AS9"/>
  <c r="AS27"/>
  <c r="AS24"/>
  <c r="AS20"/>
  <c r="AS16"/>
  <c r="AS12"/>
  <c r="AS8"/>
  <c r="AS23"/>
  <c r="AS19"/>
  <c r="AS15"/>
  <c r="AS11"/>
  <c r="AS26"/>
  <c r="AS22"/>
  <c r="AS18"/>
  <c r="AS14"/>
  <c r="AS10"/>
  <c r="AN70" i="67"/>
  <c r="F70"/>
  <c r="A37"/>
  <c r="D37"/>
  <c r="E37"/>
  <c r="E71"/>
  <c r="D71"/>
  <c r="AC102" i="30"/>
  <c r="AG102"/>
  <c r="AE102"/>
  <c r="AI102"/>
  <c r="AM102"/>
  <c r="K102"/>
  <c r="AA104"/>
  <c r="I103"/>
  <c r="H103"/>
  <c r="L103"/>
  <c r="AK103" s="1"/>
  <c r="J103"/>
  <c r="V70" i="67"/>
  <c r="BA70"/>
  <c r="AE70"/>
  <c r="AP70"/>
  <c r="X69"/>
  <c r="BC70"/>
  <c r="BB70"/>
  <c r="C72"/>
  <c r="E72" s="1"/>
  <c r="AZ71"/>
  <c r="AR71"/>
  <c r="AI71"/>
  <c r="AD71"/>
  <c r="L71"/>
  <c r="AT71"/>
  <c r="AK71"/>
  <c r="AL71"/>
  <c r="AG71"/>
  <c r="Z71"/>
  <c r="P71"/>
  <c r="AY71"/>
  <c r="AO71"/>
  <c r="AA71"/>
  <c r="Q71"/>
  <c r="AB70"/>
  <c r="AC70" s="1"/>
  <c r="L52" i="81"/>
  <c r="GW26"/>
  <c r="GS26"/>
  <c r="GK26"/>
  <c r="HB26"/>
  <c r="GX26"/>
  <c r="GT26"/>
  <c r="GP26"/>
  <c r="GL26"/>
  <c r="HA26"/>
  <c r="GY26"/>
  <c r="GU26"/>
  <c r="GR26"/>
  <c r="GM26"/>
  <c r="GI26"/>
  <c r="GZ26"/>
  <c r="GV26"/>
  <c r="GQ26"/>
  <c r="GN26"/>
  <c r="GJ26"/>
  <c r="GO26"/>
  <c r="DV26"/>
  <c r="DS26"/>
  <c r="DP26"/>
  <c r="DL26"/>
  <c r="DH26"/>
  <c r="DD26"/>
  <c r="DW26"/>
  <c r="DU26"/>
  <c r="DQ26"/>
  <c r="DM26"/>
  <c r="DI26"/>
  <c r="DE26"/>
  <c r="DR26"/>
  <c r="DN26"/>
  <c r="DJ26"/>
  <c r="DF26"/>
  <c r="DT26"/>
  <c r="DO26"/>
  <c r="DK26"/>
  <c r="DG26"/>
  <c r="DX7"/>
  <c r="HC7" s="1"/>
  <c r="NP7" s="1"/>
  <c r="KF26"/>
  <c r="JS26"/>
  <c r="JU26"/>
  <c r="JZ26"/>
  <c r="JX26"/>
  <c r="KA26"/>
  <c r="KC26"/>
  <c r="JR26"/>
  <c r="JP26"/>
  <c r="AT7"/>
  <c r="KH7"/>
  <c r="KG24"/>
  <c r="KG10"/>
  <c r="KG14"/>
  <c r="KG18"/>
  <c r="KG22"/>
  <c r="KG9"/>
  <c r="KG13"/>
  <c r="KG17"/>
  <c r="KG21"/>
  <c r="KG8"/>
  <c r="KG12"/>
  <c r="KG16"/>
  <c r="KG20"/>
  <c r="KG25"/>
  <c r="KG11"/>
  <c r="KG15"/>
  <c r="KG19"/>
  <c r="KG23"/>
  <c r="JW26"/>
  <c r="JN26"/>
  <c r="KD26"/>
  <c r="JY26"/>
  <c r="JT26"/>
  <c r="JO26"/>
  <c r="KE26"/>
  <c r="JV26"/>
  <c r="JQ26"/>
  <c r="KG26"/>
  <c r="JM27"/>
  <c r="GK27" s="1"/>
  <c r="A52"/>
  <c r="I51"/>
  <c r="X28"/>
  <c r="L37" i="67"/>
  <c r="AB81"/>
  <c r="AN35"/>
  <c r="AN81" s="1"/>
  <c r="BC36"/>
  <c r="AM36"/>
  <c r="BB36"/>
  <c r="F29" i="75"/>
  <c r="AS36" i="67"/>
  <c r="BA36"/>
  <c r="D29" i="75"/>
  <c r="C29"/>
  <c r="J28"/>
  <c r="AH36" i="67"/>
  <c r="AB36"/>
  <c r="F36"/>
  <c r="X35"/>
  <c r="C38"/>
  <c r="AR37"/>
  <c r="AY37"/>
  <c r="F30" i="75" s="1"/>
  <c r="AG37" i="67"/>
  <c r="AL37"/>
  <c r="Q37"/>
  <c r="AA37"/>
  <c r="AK37"/>
  <c r="AO37"/>
  <c r="AT37"/>
  <c r="Z37"/>
  <c r="AD37"/>
  <c r="AI37"/>
  <c r="AZ37"/>
  <c r="D30" i="75" s="1"/>
  <c r="AH42" i="61"/>
  <c r="AN39" i="58"/>
  <c r="AN39" i="59"/>
  <c r="AK40" i="58"/>
  <c r="AN40" s="1"/>
  <c r="AL40"/>
  <c r="AI42"/>
  <c r="AJ41"/>
  <c r="AJ41" i="59"/>
  <c r="AI42"/>
  <c r="AI42" i="60"/>
  <c r="AU39" i="58"/>
  <c r="AT39"/>
  <c r="AS39"/>
  <c r="AR39"/>
  <c r="AQ39"/>
  <c r="AP39"/>
  <c r="AO39"/>
  <c r="AU39" i="59"/>
  <c r="AT39"/>
  <c r="AS39"/>
  <c r="AR39"/>
  <c r="AQ39"/>
  <c r="AP39"/>
  <c r="AO39"/>
  <c r="AL40"/>
  <c r="AK40"/>
  <c r="AI42" i="28"/>
  <c r="DY7" i="81" l="1"/>
  <c r="HD7" s="1"/>
  <c r="NQ7" s="1"/>
  <c r="AT27"/>
  <c r="AT26"/>
  <c r="AT22"/>
  <c r="AT18"/>
  <c r="AT14"/>
  <c r="AT10"/>
  <c r="AT28"/>
  <c r="AT25"/>
  <c r="AT21"/>
  <c r="AT17"/>
  <c r="AT13"/>
  <c r="AT9"/>
  <c r="AT24"/>
  <c r="AT20"/>
  <c r="AT16"/>
  <c r="AT12"/>
  <c r="AT8"/>
  <c r="AT23"/>
  <c r="AT19"/>
  <c r="AT15"/>
  <c r="AT11"/>
  <c r="DC28"/>
  <c r="GH28" s="1"/>
  <c r="MU28" s="1"/>
  <c r="Y28"/>
  <c r="Z28"/>
  <c r="AA28"/>
  <c r="AB28"/>
  <c r="AC28"/>
  <c r="AD28"/>
  <c r="AE28"/>
  <c r="AF28"/>
  <c r="AG28"/>
  <c r="AH28"/>
  <c r="AI28"/>
  <c r="AJ28"/>
  <c r="AK28"/>
  <c r="AL28"/>
  <c r="AM28"/>
  <c r="AN28"/>
  <c r="AO28"/>
  <c r="AP28"/>
  <c r="AQ28"/>
  <c r="AR28"/>
  <c r="AS28"/>
  <c r="AH71" i="67"/>
  <c r="F71"/>
  <c r="F37"/>
  <c r="A38"/>
  <c r="D38"/>
  <c r="E38"/>
  <c r="D72"/>
  <c r="F72" s="1"/>
  <c r="AB71"/>
  <c r="AC71" s="1"/>
  <c r="K103" i="30"/>
  <c r="AE103"/>
  <c r="AI103"/>
  <c r="AM103"/>
  <c r="I104"/>
  <c r="H104"/>
  <c r="L104"/>
  <c r="AK104" s="1"/>
  <c r="J104"/>
  <c r="AA105"/>
  <c r="AC103"/>
  <c r="AG103"/>
  <c r="AE71" i="67"/>
  <c r="V71"/>
  <c r="X71"/>
  <c r="AS71"/>
  <c r="AM71"/>
  <c r="AN71" s="1"/>
  <c r="BA71"/>
  <c r="BC71"/>
  <c r="BB71"/>
  <c r="X70"/>
  <c r="C73"/>
  <c r="D73" s="1"/>
  <c r="AT72"/>
  <c r="AK72"/>
  <c r="AA72"/>
  <c r="AL72"/>
  <c r="AD72"/>
  <c r="AY72"/>
  <c r="AO72"/>
  <c r="AG72"/>
  <c r="P72"/>
  <c r="AZ72"/>
  <c r="AR72"/>
  <c r="AI72"/>
  <c r="Z72"/>
  <c r="Q72"/>
  <c r="BC72" s="1"/>
  <c r="L72"/>
  <c r="AP71"/>
  <c r="C30" i="75"/>
  <c r="H30" s="1"/>
  <c r="L53" i="81"/>
  <c r="HC24"/>
  <c r="HC20"/>
  <c r="HC16"/>
  <c r="HC12"/>
  <c r="HC8"/>
  <c r="HC25"/>
  <c r="HC21"/>
  <c r="HC17"/>
  <c r="HC13"/>
  <c r="HC27"/>
  <c r="HC26"/>
  <c r="HC22"/>
  <c r="HC18"/>
  <c r="HC14"/>
  <c r="HC10"/>
  <c r="HC23"/>
  <c r="HC19"/>
  <c r="HC15"/>
  <c r="HC11"/>
  <c r="HC9"/>
  <c r="GY27"/>
  <c r="GT27"/>
  <c r="GL27"/>
  <c r="GX27"/>
  <c r="GU27"/>
  <c r="GQ27"/>
  <c r="GM27"/>
  <c r="GI27"/>
  <c r="GZ27"/>
  <c r="GV27"/>
  <c r="GR27"/>
  <c r="GN27"/>
  <c r="GJ27"/>
  <c r="HD27"/>
  <c r="HA27"/>
  <c r="GW27"/>
  <c r="GS27"/>
  <c r="GO27"/>
  <c r="JW27"/>
  <c r="HB27"/>
  <c r="GP27"/>
  <c r="DX8"/>
  <c r="DX9"/>
  <c r="DX10"/>
  <c r="DX11"/>
  <c r="DX12"/>
  <c r="DX13"/>
  <c r="DX14"/>
  <c r="DX15"/>
  <c r="DX16"/>
  <c r="DX17"/>
  <c r="DX18"/>
  <c r="DX19"/>
  <c r="DX20"/>
  <c r="DX21"/>
  <c r="DX22"/>
  <c r="DX23"/>
  <c r="DX24"/>
  <c r="DX25"/>
  <c r="DX26"/>
  <c r="DX27"/>
  <c r="DT27"/>
  <c r="DP27"/>
  <c r="DL27"/>
  <c r="DH27"/>
  <c r="DD27"/>
  <c r="DW27"/>
  <c r="DU27"/>
  <c r="DQ27"/>
  <c r="DM27"/>
  <c r="DI27"/>
  <c r="DE27"/>
  <c r="DV27"/>
  <c r="DR27"/>
  <c r="DN27"/>
  <c r="DJ27"/>
  <c r="DF27"/>
  <c r="DS27"/>
  <c r="DO27"/>
  <c r="DK27"/>
  <c r="DG27"/>
  <c r="JZ27"/>
  <c r="KD27"/>
  <c r="JN27"/>
  <c r="JO27"/>
  <c r="KC27"/>
  <c r="JY27"/>
  <c r="AH37" i="67"/>
  <c r="JX27" i="81"/>
  <c r="JV27"/>
  <c r="JU27"/>
  <c r="JT27"/>
  <c r="KE27"/>
  <c r="JR27"/>
  <c r="JQ27"/>
  <c r="JP27"/>
  <c r="JS27"/>
  <c r="KH27"/>
  <c r="KF27"/>
  <c r="KA27"/>
  <c r="KG27"/>
  <c r="KB27"/>
  <c r="AU7"/>
  <c r="KI7"/>
  <c r="KH25"/>
  <c r="KH9"/>
  <c r="KH13"/>
  <c r="KH17"/>
  <c r="KH21"/>
  <c r="KH8"/>
  <c r="KH12"/>
  <c r="KH16"/>
  <c r="KH20"/>
  <c r="KH24"/>
  <c r="KH11"/>
  <c r="KH15"/>
  <c r="KH19"/>
  <c r="KH23"/>
  <c r="KH10"/>
  <c r="KH14"/>
  <c r="KH18"/>
  <c r="KH22"/>
  <c r="KH26"/>
  <c r="JM28"/>
  <c r="KD28" s="1"/>
  <c r="A53"/>
  <c r="I52"/>
  <c r="X29"/>
  <c r="L38" i="67"/>
  <c r="AM37"/>
  <c r="AN37" s="1"/>
  <c r="AB37"/>
  <c r="AC37" s="1"/>
  <c r="AS37"/>
  <c r="BA37"/>
  <c r="BC37"/>
  <c r="H29" i="75"/>
  <c r="AC36" i="67"/>
  <c r="J29" i="75"/>
  <c r="AN36" i="67"/>
  <c r="BB37"/>
  <c r="C39"/>
  <c r="Q38"/>
  <c r="AA38"/>
  <c r="AK38"/>
  <c r="AO38"/>
  <c r="AT38"/>
  <c r="Z38"/>
  <c r="AD38"/>
  <c r="AI38"/>
  <c r="AZ38"/>
  <c r="D31" i="75" s="1"/>
  <c r="AR38" i="67"/>
  <c r="AY38"/>
  <c r="AG38"/>
  <c r="AL38"/>
  <c r="X36"/>
  <c r="AH43" i="61"/>
  <c r="AN40" i="59"/>
  <c r="AI43" i="28"/>
  <c r="AK41" i="59"/>
  <c r="AN41" s="1"/>
  <c r="AL41"/>
  <c r="AJ42" i="58"/>
  <c r="AI43"/>
  <c r="AU40"/>
  <c r="AT40"/>
  <c r="AS40"/>
  <c r="AR40"/>
  <c r="AQ40"/>
  <c r="AP40"/>
  <c r="AO40"/>
  <c r="AU40" i="59"/>
  <c r="AT40"/>
  <c r="AS40"/>
  <c r="AR40"/>
  <c r="AQ40"/>
  <c r="AP40"/>
  <c r="AO40"/>
  <c r="AI43" i="60"/>
  <c r="AJ42" i="59"/>
  <c r="AI43"/>
  <c r="AK41" i="58"/>
  <c r="AL41"/>
  <c r="DY14" i="81" l="1"/>
  <c r="HD14"/>
  <c r="DY18"/>
  <c r="HD11"/>
  <c r="DY22"/>
  <c r="HD12"/>
  <c r="DY26"/>
  <c r="DY10"/>
  <c r="HD13"/>
  <c r="DY27"/>
  <c r="DY15"/>
  <c r="HD10"/>
  <c r="HD26"/>
  <c r="HD25"/>
  <c r="HD24"/>
  <c r="HD23"/>
  <c r="DY24"/>
  <c r="DY20"/>
  <c r="DY16"/>
  <c r="DY12"/>
  <c r="DY8"/>
  <c r="HD8"/>
  <c r="HD22"/>
  <c r="HD21"/>
  <c r="HD20"/>
  <c r="HD19"/>
  <c r="DY23"/>
  <c r="DY19"/>
  <c r="DY11"/>
  <c r="DY25"/>
  <c r="DY21"/>
  <c r="DY17"/>
  <c r="DY13"/>
  <c r="DY9"/>
  <c r="HD9"/>
  <c r="HD18"/>
  <c r="HD17"/>
  <c r="HD16"/>
  <c r="HD15"/>
  <c r="DC29"/>
  <c r="GH29" s="1"/>
  <c r="MU29" s="1"/>
  <c r="Y29"/>
  <c r="Z29"/>
  <c r="AA29"/>
  <c r="AB29"/>
  <c r="AC29"/>
  <c r="AD29"/>
  <c r="AE29"/>
  <c r="AF29"/>
  <c r="AG29"/>
  <c r="AH29"/>
  <c r="AI29"/>
  <c r="AJ29"/>
  <c r="AK29"/>
  <c r="AL29"/>
  <c r="AM29"/>
  <c r="AN29"/>
  <c r="AO29"/>
  <c r="AP29"/>
  <c r="AQ29"/>
  <c r="AR29"/>
  <c r="AS29"/>
  <c r="AU27"/>
  <c r="AU28"/>
  <c r="AU23"/>
  <c r="AU19"/>
  <c r="AU15"/>
  <c r="AU11"/>
  <c r="AU29"/>
  <c r="AU26"/>
  <c r="AU22"/>
  <c r="AU18"/>
  <c r="AU14"/>
  <c r="AU10"/>
  <c r="AU25"/>
  <c r="AU21"/>
  <c r="AU17"/>
  <c r="AU13"/>
  <c r="AU9"/>
  <c r="AU24"/>
  <c r="AU20"/>
  <c r="AU16"/>
  <c r="AU12"/>
  <c r="AU8"/>
  <c r="AT29"/>
  <c r="F38" i="67"/>
  <c r="A39"/>
  <c r="D39"/>
  <c r="E39"/>
  <c r="AE72"/>
  <c r="E73"/>
  <c r="F73" s="1"/>
  <c r="I105" i="30"/>
  <c r="H105"/>
  <c r="L105"/>
  <c r="AK105" s="1"/>
  <c r="J105"/>
  <c r="AC104"/>
  <c r="AG104"/>
  <c r="AE104"/>
  <c r="AM104"/>
  <c r="K104"/>
  <c r="AI104"/>
  <c r="AB72" i="67"/>
  <c r="AC72" s="1"/>
  <c r="BA72"/>
  <c r="V72"/>
  <c r="AH72"/>
  <c r="AM72"/>
  <c r="AN72" s="1"/>
  <c r="C74"/>
  <c r="E74" s="1"/>
  <c r="AY73"/>
  <c r="AO73"/>
  <c r="AA73"/>
  <c r="AZ73"/>
  <c r="AR73"/>
  <c r="AI73"/>
  <c r="AD73"/>
  <c r="P73"/>
  <c r="AT73"/>
  <c r="AK73"/>
  <c r="Q73"/>
  <c r="AL73"/>
  <c r="AG73"/>
  <c r="Z73"/>
  <c r="L73"/>
  <c r="AP72"/>
  <c r="AS72"/>
  <c r="BB72"/>
  <c r="X72"/>
  <c r="J30" i="75"/>
  <c r="C31"/>
  <c r="H31" s="1"/>
  <c r="X37" i="67"/>
  <c r="L54" i="81"/>
  <c r="GX28"/>
  <c r="GU28"/>
  <c r="GQ28"/>
  <c r="GM28"/>
  <c r="GI28"/>
  <c r="HD28"/>
  <c r="GZ28"/>
  <c r="GV28"/>
  <c r="GR28"/>
  <c r="GN28"/>
  <c r="GJ28"/>
  <c r="HC28"/>
  <c r="HA28"/>
  <c r="GW28"/>
  <c r="GS28"/>
  <c r="GO28"/>
  <c r="GK28"/>
  <c r="HB28"/>
  <c r="GY28"/>
  <c r="GT28"/>
  <c r="GP28"/>
  <c r="GL28"/>
  <c r="DK28"/>
  <c r="DS28"/>
  <c r="DP28"/>
  <c r="DL28"/>
  <c r="DH28"/>
  <c r="DD28"/>
  <c r="DX28"/>
  <c r="DU28"/>
  <c r="DQ28"/>
  <c r="DM28"/>
  <c r="DI28"/>
  <c r="DE28"/>
  <c r="DV28"/>
  <c r="DR28"/>
  <c r="DN28"/>
  <c r="DF28"/>
  <c r="DW28"/>
  <c r="DT28"/>
  <c r="DO28"/>
  <c r="DJ28"/>
  <c r="DG28"/>
  <c r="DY28"/>
  <c r="DZ7"/>
  <c r="HE7" s="1"/>
  <c r="NR7" s="1"/>
  <c r="JU28"/>
  <c r="KB28"/>
  <c r="KI28"/>
  <c r="JY28"/>
  <c r="JO28"/>
  <c r="JV28"/>
  <c r="KE28"/>
  <c r="JQ28"/>
  <c r="JX28"/>
  <c r="KG28"/>
  <c r="JS28"/>
  <c r="JZ28"/>
  <c r="AV7"/>
  <c r="KJ7"/>
  <c r="KJ28" s="1"/>
  <c r="KI26"/>
  <c r="KI11"/>
  <c r="KI15"/>
  <c r="KI19"/>
  <c r="KI23"/>
  <c r="KI10"/>
  <c r="KI14"/>
  <c r="KI18"/>
  <c r="KI22"/>
  <c r="KI27"/>
  <c r="KI9"/>
  <c r="KI13"/>
  <c r="KI17"/>
  <c r="KI21"/>
  <c r="KI25"/>
  <c r="KI8"/>
  <c r="KI12"/>
  <c r="KI16"/>
  <c r="KI20"/>
  <c r="KI24"/>
  <c r="KC28"/>
  <c r="JT28"/>
  <c r="KA28"/>
  <c r="JR28"/>
  <c r="KH28"/>
  <c r="JP28"/>
  <c r="KF28"/>
  <c r="JW28"/>
  <c r="JN28"/>
  <c r="JM29"/>
  <c r="KG29" s="1"/>
  <c r="A54"/>
  <c r="I53"/>
  <c r="X30"/>
  <c r="AU30" s="1"/>
  <c r="Q39" i="67"/>
  <c r="L39"/>
  <c r="AB38"/>
  <c r="AC38" s="1"/>
  <c r="AM38"/>
  <c r="AN38" s="1"/>
  <c r="AS38"/>
  <c r="BC38"/>
  <c r="AH38"/>
  <c r="BA38"/>
  <c r="BB38"/>
  <c r="F31" i="75"/>
  <c r="C40" i="67"/>
  <c r="AR39"/>
  <c r="AR82" s="1"/>
  <c r="AY39"/>
  <c r="F32" i="75" s="1"/>
  <c r="AG39" i="67"/>
  <c r="AG82" s="1"/>
  <c r="AL39"/>
  <c r="AL82" s="1"/>
  <c r="BE82"/>
  <c r="AA39"/>
  <c r="AA82" s="1"/>
  <c r="AK39"/>
  <c r="AK82" s="1"/>
  <c r="AO39"/>
  <c r="AO82" s="1"/>
  <c r="AT39"/>
  <c r="AT82" s="1"/>
  <c r="Z39"/>
  <c r="Z82" s="1"/>
  <c r="AD39"/>
  <c r="AD82" s="1"/>
  <c r="AI39"/>
  <c r="AI82" s="1"/>
  <c r="AZ39"/>
  <c r="D32" i="75" s="1"/>
  <c r="AH44" i="61"/>
  <c r="AK42" i="59"/>
  <c r="AL42"/>
  <c r="AU41" i="58"/>
  <c r="AT41"/>
  <c r="AS41"/>
  <c r="AR41"/>
  <c r="AQ41"/>
  <c r="AP41"/>
  <c r="AO41"/>
  <c r="AJ43" i="59"/>
  <c r="AI44"/>
  <c r="AI44" i="60"/>
  <c r="AI44" i="58"/>
  <c r="AJ43"/>
  <c r="AL42"/>
  <c r="AK42"/>
  <c r="AU41" i="59"/>
  <c r="AT41"/>
  <c r="AS41"/>
  <c r="AR41"/>
  <c r="AQ41"/>
  <c r="AP41"/>
  <c r="AO41"/>
  <c r="AI44" i="28"/>
  <c r="AN41" i="58"/>
  <c r="EA7" i="81" l="1"/>
  <c r="HF7" s="1"/>
  <c r="NS7" s="1"/>
  <c r="AV28"/>
  <c r="AV29"/>
  <c r="AV24"/>
  <c r="AV20"/>
  <c r="AV16"/>
  <c r="AV12"/>
  <c r="AV8"/>
  <c r="AV30"/>
  <c r="AV23"/>
  <c r="AV19"/>
  <c r="AV15"/>
  <c r="AV11"/>
  <c r="AV27"/>
  <c r="AV26"/>
  <c r="AV22"/>
  <c r="AV18"/>
  <c r="AV14"/>
  <c r="AV10"/>
  <c r="AV25"/>
  <c r="AV21"/>
  <c r="AV17"/>
  <c r="AV13"/>
  <c r="AV9"/>
  <c r="DC30"/>
  <c r="GH30" s="1"/>
  <c r="MU30" s="1"/>
  <c r="Y30"/>
  <c r="Z30"/>
  <c r="AA30"/>
  <c r="AB30"/>
  <c r="AC30"/>
  <c r="AD30"/>
  <c r="AE30"/>
  <c r="AF30"/>
  <c r="AG30"/>
  <c r="AH30"/>
  <c r="AI30"/>
  <c r="AJ30"/>
  <c r="AK30"/>
  <c r="AL30"/>
  <c r="AM30"/>
  <c r="AN30"/>
  <c r="AO30"/>
  <c r="AP30"/>
  <c r="AQ30"/>
  <c r="AR30"/>
  <c r="AS30"/>
  <c r="AT30"/>
  <c r="AB73" i="67"/>
  <c r="AC73" s="1"/>
  <c r="F39"/>
  <c r="BA73"/>
  <c r="D74"/>
  <c r="F74" s="1"/>
  <c r="A40"/>
  <c r="D40"/>
  <c r="E40"/>
  <c r="AE105" i="30"/>
  <c r="AI105"/>
  <c r="AM105"/>
  <c r="K105"/>
  <c r="AC105"/>
  <c r="AG105"/>
  <c r="AE73" i="67"/>
  <c r="BB73"/>
  <c r="V73"/>
  <c r="AS73"/>
  <c r="AM73"/>
  <c r="AN73" s="1"/>
  <c r="BC73"/>
  <c r="AP73"/>
  <c r="AH73"/>
  <c r="C75"/>
  <c r="AZ74"/>
  <c r="AR74"/>
  <c r="AI74"/>
  <c r="Z74"/>
  <c r="AT74"/>
  <c r="AK74"/>
  <c r="AA74"/>
  <c r="P74"/>
  <c r="AL74"/>
  <c r="AD74"/>
  <c r="Q74"/>
  <c r="L74"/>
  <c r="AY74"/>
  <c r="AO74"/>
  <c r="AG74"/>
  <c r="C32" i="75"/>
  <c r="H32" s="1"/>
  <c r="L55" i="81"/>
  <c r="HF12"/>
  <c r="GU29"/>
  <c r="GZ29"/>
  <c r="GV29"/>
  <c r="GQ29"/>
  <c r="GN29"/>
  <c r="GJ29"/>
  <c r="HC29"/>
  <c r="HA29"/>
  <c r="GW29"/>
  <c r="GS29"/>
  <c r="GO29"/>
  <c r="GK29"/>
  <c r="HB29"/>
  <c r="GY29"/>
  <c r="GT29"/>
  <c r="GP29"/>
  <c r="GL29"/>
  <c r="HE28"/>
  <c r="HE26"/>
  <c r="HE22"/>
  <c r="HE18"/>
  <c r="HE14"/>
  <c r="HE10"/>
  <c r="HE29"/>
  <c r="HE23"/>
  <c r="HE19"/>
  <c r="HE15"/>
  <c r="HE11"/>
  <c r="HE24"/>
  <c r="HE20"/>
  <c r="HE16"/>
  <c r="HE12"/>
  <c r="HE27"/>
  <c r="HE25"/>
  <c r="HE21"/>
  <c r="HE17"/>
  <c r="HE13"/>
  <c r="HE9"/>
  <c r="HE8"/>
  <c r="GX29"/>
  <c r="GR29"/>
  <c r="GM29"/>
  <c r="GI29"/>
  <c r="HD29"/>
  <c r="DS29"/>
  <c r="DW29"/>
  <c r="DT29"/>
  <c r="DO29"/>
  <c r="DJ29"/>
  <c r="DG29"/>
  <c r="DX29"/>
  <c r="DZ8"/>
  <c r="DZ9"/>
  <c r="DZ10"/>
  <c r="DZ11"/>
  <c r="DZ12"/>
  <c r="DZ21"/>
  <c r="DZ22"/>
  <c r="DZ13"/>
  <c r="DZ14"/>
  <c r="DZ15"/>
  <c r="DZ16"/>
  <c r="DZ17"/>
  <c r="DZ18"/>
  <c r="DZ19"/>
  <c r="DZ20"/>
  <c r="DZ27"/>
  <c r="DZ28"/>
  <c r="DZ29"/>
  <c r="DZ23"/>
  <c r="DZ24"/>
  <c r="DZ25"/>
  <c r="DZ26"/>
  <c r="DP29"/>
  <c r="DH29"/>
  <c r="DD29"/>
  <c r="DL29"/>
  <c r="DU29"/>
  <c r="DQ29"/>
  <c r="DM29"/>
  <c r="DI29"/>
  <c r="DE29"/>
  <c r="DV29"/>
  <c r="DR29"/>
  <c r="DN29"/>
  <c r="DK29"/>
  <c r="DF29"/>
  <c r="DY29"/>
  <c r="JP29"/>
  <c r="KH29"/>
  <c r="JR29"/>
  <c r="KA29"/>
  <c r="KF29"/>
  <c r="KC29"/>
  <c r="KB29"/>
  <c r="JW29"/>
  <c r="JN29"/>
  <c r="KD29"/>
  <c r="JY29"/>
  <c r="JX29"/>
  <c r="JS29"/>
  <c r="KI29"/>
  <c r="JZ29"/>
  <c r="JU29"/>
  <c r="JT29"/>
  <c r="JO29"/>
  <c r="KE29"/>
  <c r="JV29"/>
  <c r="JQ29"/>
  <c r="KJ29"/>
  <c r="AW7"/>
  <c r="KK7"/>
  <c r="KJ27"/>
  <c r="KJ11"/>
  <c r="KJ15"/>
  <c r="KJ19"/>
  <c r="KJ23"/>
  <c r="KJ10"/>
  <c r="KJ14"/>
  <c r="KJ18"/>
  <c r="KJ22"/>
  <c r="KJ26"/>
  <c r="KJ9"/>
  <c r="KJ13"/>
  <c r="KJ17"/>
  <c r="KJ21"/>
  <c r="KJ25"/>
  <c r="KJ8"/>
  <c r="KJ12"/>
  <c r="KJ16"/>
  <c r="KJ20"/>
  <c r="KJ24"/>
  <c r="JM30"/>
  <c r="JX30" s="1"/>
  <c r="A55"/>
  <c r="I54"/>
  <c r="X31"/>
  <c r="AV31" s="1"/>
  <c r="L40" i="67"/>
  <c r="X38"/>
  <c r="BA39"/>
  <c r="BC39"/>
  <c r="AH39"/>
  <c r="AH82" s="1"/>
  <c r="AS39"/>
  <c r="AS82" s="1"/>
  <c r="AB39"/>
  <c r="AB82" s="1"/>
  <c r="AM39"/>
  <c r="AN39" s="1"/>
  <c r="AN82" s="1"/>
  <c r="AY82"/>
  <c r="AZ82"/>
  <c r="J31" i="75"/>
  <c r="BB39" i="67"/>
  <c r="C41"/>
  <c r="Q40"/>
  <c r="AA40"/>
  <c r="AK40"/>
  <c r="AO40"/>
  <c r="AT40"/>
  <c r="Z40"/>
  <c r="AD40"/>
  <c r="AI40"/>
  <c r="AZ40"/>
  <c r="AR40"/>
  <c r="AY40"/>
  <c r="AG40"/>
  <c r="AL40"/>
  <c r="AN42" i="59"/>
  <c r="AH45" i="61"/>
  <c r="AU42" i="58"/>
  <c r="AT42"/>
  <c r="AS42"/>
  <c r="AR42"/>
  <c r="AQ42"/>
  <c r="AP42"/>
  <c r="AO42"/>
  <c r="AI45" i="28"/>
  <c r="AK43" i="58"/>
  <c r="AL43"/>
  <c r="AJ44"/>
  <c r="AI45"/>
  <c r="AI45" i="60"/>
  <c r="AJ44" i="59"/>
  <c r="AI45"/>
  <c r="AK43"/>
  <c r="AL43"/>
  <c r="AU42"/>
  <c r="AT42"/>
  <c r="AS42"/>
  <c r="AR42"/>
  <c r="AQ42"/>
  <c r="AP42"/>
  <c r="AO42"/>
  <c r="AN42" i="58"/>
  <c r="EA25" i="81" l="1"/>
  <c r="EA16"/>
  <c r="HF17"/>
  <c r="HF10"/>
  <c r="EA18"/>
  <c r="HF9"/>
  <c r="EA20"/>
  <c r="EA12"/>
  <c r="EA21"/>
  <c r="HF11"/>
  <c r="HF26"/>
  <c r="HF29"/>
  <c r="EA10"/>
  <c r="EA8"/>
  <c r="HF19"/>
  <c r="EA28"/>
  <c r="EA14"/>
  <c r="EA23"/>
  <c r="HF20"/>
  <c r="HF18"/>
  <c r="HF25"/>
  <c r="EA29"/>
  <c r="EA19"/>
  <c r="EA15"/>
  <c r="EA11"/>
  <c r="EA24"/>
  <c r="EA9"/>
  <c r="HF16"/>
  <c r="HF15"/>
  <c r="HF14"/>
  <c r="HF28"/>
  <c r="HF21"/>
  <c r="EA27"/>
  <c r="EA17"/>
  <c r="EA13"/>
  <c r="EA26"/>
  <c r="EA22"/>
  <c r="HF8"/>
  <c r="HF24"/>
  <c r="HF23"/>
  <c r="HF22"/>
  <c r="HF13"/>
  <c r="HF27"/>
  <c r="J32" i="75"/>
  <c r="KJ30" i="81"/>
  <c r="EB7"/>
  <c r="HG7" s="1"/>
  <c r="NT7" s="1"/>
  <c r="AW29"/>
  <c r="AW30"/>
  <c r="AW25"/>
  <c r="AW21"/>
  <c r="AW17"/>
  <c r="AW13"/>
  <c r="AW9"/>
  <c r="AW31"/>
  <c r="AW24"/>
  <c r="AW20"/>
  <c r="AW16"/>
  <c r="AW12"/>
  <c r="AW8"/>
  <c r="AW28"/>
  <c r="AW23"/>
  <c r="AW19"/>
  <c r="AW15"/>
  <c r="AW11"/>
  <c r="AW27"/>
  <c r="AW26"/>
  <c r="AW22"/>
  <c r="AW18"/>
  <c r="AW14"/>
  <c r="AW10"/>
  <c r="DC31"/>
  <c r="GH31" s="1"/>
  <c r="MU31" s="1"/>
  <c r="Y31"/>
  <c r="Z31"/>
  <c r="AA31"/>
  <c r="AB31"/>
  <c r="AC31"/>
  <c r="AD31"/>
  <c r="AE31"/>
  <c r="AF31"/>
  <c r="AG31"/>
  <c r="AH31"/>
  <c r="AI31"/>
  <c r="AJ31"/>
  <c r="AK31"/>
  <c r="AL31"/>
  <c r="AM31"/>
  <c r="AN31"/>
  <c r="AO31"/>
  <c r="AP31"/>
  <c r="AQ31"/>
  <c r="AR31"/>
  <c r="AS31"/>
  <c r="AT31"/>
  <c r="AU31"/>
  <c r="F40" i="67"/>
  <c r="X40" s="1"/>
  <c r="AP74"/>
  <c r="A41"/>
  <c r="E41"/>
  <c r="D41"/>
  <c r="AB74"/>
  <c r="AC74" s="1"/>
  <c r="D75"/>
  <c r="AM74"/>
  <c r="AN74" s="1"/>
  <c r="E75"/>
  <c r="AH74"/>
  <c r="AE74"/>
  <c r="AS74"/>
  <c r="AW75"/>
  <c r="AW74" s="1"/>
  <c r="AW73" s="1"/>
  <c r="AW72" s="1"/>
  <c r="AW71" s="1"/>
  <c r="AW70" s="1"/>
  <c r="AW69" s="1"/>
  <c r="AW68" s="1"/>
  <c r="AW67" s="1"/>
  <c r="AW66" s="1"/>
  <c r="AW65" s="1"/>
  <c r="AW64" s="1"/>
  <c r="AW63" s="1"/>
  <c r="AW62" s="1"/>
  <c r="AW61" s="1"/>
  <c r="AW60" s="1"/>
  <c r="AW59" s="1"/>
  <c r="AW58" s="1"/>
  <c r="AW57" s="1"/>
  <c r="AW56" s="1"/>
  <c r="AW55" s="1"/>
  <c r="AW54" s="1"/>
  <c r="AW53" s="1"/>
  <c r="AW52" s="1"/>
  <c r="AW51" s="1"/>
  <c r="AW50" s="1"/>
  <c r="AL75"/>
  <c r="AG75"/>
  <c r="Z75"/>
  <c r="P75"/>
  <c r="AY75"/>
  <c r="AO75"/>
  <c r="AA75"/>
  <c r="Q75"/>
  <c r="AZ75"/>
  <c r="AR75"/>
  <c r="AI75"/>
  <c r="AD75"/>
  <c r="L75"/>
  <c r="AT75"/>
  <c r="AK75"/>
  <c r="V74"/>
  <c r="BA74"/>
  <c r="X74"/>
  <c r="BC74"/>
  <c r="BB74"/>
  <c r="X73"/>
  <c r="AM40"/>
  <c r="AN40" s="1"/>
  <c r="AB40"/>
  <c r="AC40" s="1"/>
  <c r="BC40"/>
  <c r="BA40"/>
  <c r="L56" i="81"/>
  <c r="HG28"/>
  <c r="HC30"/>
  <c r="GY30"/>
  <c r="GU30"/>
  <c r="GR30"/>
  <c r="GM30"/>
  <c r="GI30"/>
  <c r="HE30"/>
  <c r="HD30"/>
  <c r="GZ30"/>
  <c r="GV30"/>
  <c r="GQ30"/>
  <c r="GN30"/>
  <c r="GJ30"/>
  <c r="HF30"/>
  <c r="HA30"/>
  <c r="GW30"/>
  <c r="GS30"/>
  <c r="GP30"/>
  <c r="GK30"/>
  <c r="HB30"/>
  <c r="GX30"/>
  <c r="GT30"/>
  <c r="GO30"/>
  <c r="GL30"/>
  <c r="DX30"/>
  <c r="DS30"/>
  <c r="DP30"/>
  <c r="DL30"/>
  <c r="DH30"/>
  <c r="DD30"/>
  <c r="DY30"/>
  <c r="DU30"/>
  <c r="DQ30"/>
  <c r="DM30"/>
  <c r="DI30"/>
  <c r="DE30"/>
  <c r="EA30"/>
  <c r="DV30"/>
  <c r="DR30"/>
  <c r="DN30"/>
  <c r="DK30"/>
  <c r="DF30"/>
  <c r="DZ30"/>
  <c r="DW30"/>
  <c r="DT30"/>
  <c r="DO30"/>
  <c r="DJ30"/>
  <c r="DG30"/>
  <c r="KH30"/>
  <c r="JR30"/>
  <c r="KA30"/>
  <c r="JT30"/>
  <c r="KC30"/>
  <c r="JW30"/>
  <c r="JN30"/>
  <c r="KD30"/>
  <c r="JY30"/>
  <c r="JP30"/>
  <c r="KF30"/>
  <c r="JS30"/>
  <c r="KI30"/>
  <c r="JZ30"/>
  <c r="JU30"/>
  <c r="KK30"/>
  <c r="KB30"/>
  <c r="JO30"/>
  <c r="KE30"/>
  <c r="JV30"/>
  <c r="JQ30"/>
  <c r="KG30"/>
  <c r="AS40" i="67"/>
  <c r="AX7" i="81"/>
  <c r="KL7"/>
  <c r="KK28"/>
  <c r="KK9"/>
  <c r="KK13"/>
  <c r="KK17"/>
  <c r="KK21"/>
  <c r="KK25"/>
  <c r="KK8"/>
  <c r="KK12"/>
  <c r="KK16"/>
  <c r="KK20"/>
  <c r="KK24"/>
  <c r="KK29"/>
  <c r="KK11"/>
  <c r="KK15"/>
  <c r="KK19"/>
  <c r="KK23"/>
  <c r="KK27"/>
  <c r="KK10"/>
  <c r="KK14"/>
  <c r="KK18"/>
  <c r="KK22"/>
  <c r="KK26"/>
  <c r="JM31"/>
  <c r="A56"/>
  <c r="I55"/>
  <c r="X32"/>
  <c r="AW32" s="1"/>
  <c r="AH40" i="67"/>
  <c r="L41"/>
  <c r="AM82"/>
  <c r="X39"/>
  <c r="AC39"/>
  <c r="AC82" s="1"/>
  <c r="BB82"/>
  <c r="BB40"/>
  <c r="F33" i="75"/>
  <c r="D33"/>
  <c r="C33"/>
  <c r="C42" i="67"/>
  <c r="AR41"/>
  <c r="AY41"/>
  <c r="F34" i="75" s="1"/>
  <c r="AG41" i="67"/>
  <c r="AL41"/>
  <c r="Q41"/>
  <c r="AA41"/>
  <c r="AK41"/>
  <c r="AO41"/>
  <c r="AT41"/>
  <c r="Z41"/>
  <c r="AD41"/>
  <c r="AI41"/>
  <c r="AZ41"/>
  <c r="D34" i="75" s="1"/>
  <c r="AH46" i="61"/>
  <c r="AN43" i="59"/>
  <c r="AU43"/>
  <c r="AT43"/>
  <c r="AS43"/>
  <c r="AR43"/>
  <c r="AQ43"/>
  <c r="AP43"/>
  <c r="AO43"/>
  <c r="AL44"/>
  <c r="AK44"/>
  <c r="AI46" i="60"/>
  <c r="AL44" i="58"/>
  <c r="AK44"/>
  <c r="AU43"/>
  <c r="AT43"/>
  <c r="AS43"/>
  <c r="AR43"/>
  <c r="AQ43"/>
  <c r="AP43"/>
  <c r="AO43"/>
  <c r="AI46" i="59"/>
  <c r="AJ45"/>
  <c r="AJ45" i="58"/>
  <c r="AI46"/>
  <c r="AI46" i="28"/>
  <c r="AN43" i="58"/>
  <c r="EB18" i="81" l="1"/>
  <c r="HG18"/>
  <c r="EB16"/>
  <c r="HG10"/>
  <c r="EB24"/>
  <c r="EB8"/>
  <c r="HG27"/>
  <c r="EB26"/>
  <c r="EB10"/>
  <c r="HG21"/>
  <c r="EB28"/>
  <c r="EB20"/>
  <c r="EB12"/>
  <c r="HG19"/>
  <c r="HG13"/>
  <c r="HG20"/>
  <c r="EB30"/>
  <c r="EB22"/>
  <c r="EB14"/>
  <c r="HG11"/>
  <c r="HG26"/>
  <c r="HG12"/>
  <c r="EB27"/>
  <c r="EB23"/>
  <c r="EB19"/>
  <c r="EB15"/>
  <c r="EB11"/>
  <c r="HG9"/>
  <c r="HG23"/>
  <c r="HG22"/>
  <c r="HG17"/>
  <c r="HG8"/>
  <c r="HG24"/>
  <c r="EB29"/>
  <c r="EB25"/>
  <c r="EB21"/>
  <c r="EB17"/>
  <c r="EB13"/>
  <c r="EB9"/>
  <c r="HG15"/>
  <c r="HG14"/>
  <c r="HG29"/>
  <c r="HG25"/>
  <c r="HG16"/>
  <c r="EC7"/>
  <c r="HH7" s="1"/>
  <c r="NU7" s="1"/>
  <c r="AX30"/>
  <c r="AX31"/>
  <c r="AX27"/>
  <c r="AX26"/>
  <c r="AX22"/>
  <c r="AX18"/>
  <c r="AX14"/>
  <c r="AX10"/>
  <c r="AX25"/>
  <c r="AX21"/>
  <c r="AX17"/>
  <c r="AX13"/>
  <c r="AX9"/>
  <c r="AX29"/>
  <c r="AX24"/>
  <c r="AX20"/>
  <c r="AX16"/>
  <c r="AX12"/>
  <c r="AX8"/>
  <c r="AX32"/>
  <c r="AX28"/>
  <c r="AX23"/>
  <c r="AX19"/>
  <c r="AX15"/>
  <c r="AX11"/>
  <c r="DC32"/>
  <c r="GH32" s="1"/>
  <c r="MU32" s="1"/>
  <c r="Y32"/>
  <c r="Z32"/>
  <c r="AA32"/>
  <c r="AB32"/>
  <c r="AC32"/>
  <c r="AD32"/>
  <c r="AE32"/>
  <c r="AF32"/>
  <c r="AG32"/>
  <c r="AH32"/>
  <c r="AI32"/>
  <c r="AJ32"/>
  <c r="AK32"/>
  <c r="AL32"/>
  <c r="AM32"/>
  <c r="AN32"/>
  <c r="AO32"/>
  <c r="AP32"/>
  <c r="AQ32"/>
  <c r="AR32"/>
  <c r="AS32"/>
  <c r="AT32"/>
  <c r="AU32"/>
  <c r="AV32"/>
  <c r="AS75" i="67"/>
  <c r="F41"/>
  <c r="X41" s="1"/>
  <c r="A42"/>
  <c r="D42"/>
  <c r="E42"/>
  <c r="F75"/>
  <c r="BC75"/>
  <c r="AM75"/>
  <c r="AN75" s="1"/>
  <c r="AE75"/>
  <c r="AP75"/>
  <c r="V75"/>
  <c r="AH75"/>
  <c r="BA75"/>
  <c r="BB75"/>
  <c r="AB75"/>
  <c r="AC75" s="1"/>
  <c r="C34" i="75"/>
  <c r="J34" s="1"/>
  <c r="AH41" i="67"/>
  <c r="L57" i="81"/>
  <c r="KE31"/>
  <c r="HE31"/>
  <c r="HD31"/>
  <c r="GX31"/>
  <c r="GU31"/>
  <c r="GR31"/>
  <c r="GM31"/>
  <c r="GI31"/>
  <c r="HC31"/>
  <c r="GZ31"/>
  <c r="GV31"/>
  <c r="GQ31"/>
  <c r="GN31"/>
  <c r="GJ31"/>
  <c r="HH21"/>
  <c r="HA31"/>
  <c r="GW31"/>
  <c r="GS31"/>
  <c r="GO31"/>
  <c r="GK31"/>
  <c r="HB31"/>
  <c r="GY31"/>
  <c r="GT31"/>
  <c r="GP31"/>
  <c r="GL31"/>
  <c r="DL31"/>
  <c r="DT31"/>
  <c r="DD31"/>
  <c r="DX31"/>
  <c r="DH31"/>
  <c r="EA31"/>
  <c r="DP31"/>
  <c r="DW31"/>
  <c r="DS31"/>
  <c r="DO31"/>
  <c r="DK31"/>
  <c r="DG31"/>
  <c r="DZ31"/>
  <c r="EB31"/>
  <c r="DY31"/>
  <c r="DU31"/>
  <c r="DQ31"/>
  <c r="DM31"/>
  <c r="DI31"/>
  <c r="DE31"/>
  <c r="DV31"/>
  <c r="DR31"/>
  <c r="DN31"/>
  <c r="DJ31"/>
  <c r="DF31"/>
  <c r="JY31"/>
  <c r="JP31"/>
  <c r="JR31"/>
  <c r="KF31"/>
  <c r="KH31"/>
  <c r="JW31"/>
  <c r="JV31"/>
  <c r="KL31"/>
  <c r="KC31"/>
  <c r="JT31"/>
  <c r="KJ31"/>
  <c r="KA31"/>
  <c r="JN31"/>
  <c r="KD31"/>
  <c r="JU31"/>
  <c r="KK31"/>
  <c r="KB31"/>
  <c r="JS31"/>
  <c r="KI31"/>
  <c r="JZ31"/>
  <c r="JQ31"/>
  <c r="KG31"/>
  <c r="JX31"/>
  <c r="JO31"/>
  <c r="AB41" i="67"/>
  <c r="AC41" s="1"/>
  <c r="AM41"/>
  <c r="AN41" s="1"/>
  <c r="AY7" i="81"/>
  <c r="KM7"/>
  <c r="KL29"/>
  <c r="KL9"/>
  <c r="KL13"/>
  <c r="KL17"/>
  <c r="KL21"/>
  <c r="KL25"/>
  <c r="KL30"/>
  <c r="KL8"/>
  <c r="KL12"/>
  <c r="KL16"/>
  <c r="KL20"/>
  <c r="KL24"/>
  <c r="KL28"/>
  <c r="KL11"/>
  <c r="KL15"/>
  <c r="KL19"/>
  <c r="KL23"/>
  <c r="KL27"/>
  <c r="KL10"/>
  <c r="KL14"/>
  <c r="KL18"/>
  <c r="KL22"/>
  <c r="KL26"/>
  <c r="JM32"/>
  <c r="JZ32" s="1"/>
  <c r="A57"/>
  <c r="I56"/>
  <c r="X33"/>
  <c r="AS41" i="67"/>
  <c r="BC41"/>
  <c r="BA41"/>
  <c r="L42"/>
  <c r="H33" i="75"/>
  <c r="J33"/>
  <c r="BB41" i="67"/>
  <c r="C43"/>
  <c r="Q42"/>
  <c r="AA42"/>
  <c r="AK42"/>
  <c r="AO42"/>
  <c r="AT42"/>
  <c r="Z42"/>
  <c r="AD42"/>
  <c r="AI42"/>
  <c r="AZ42"/>
  <c r="D35" i="75" s="1"/>
  <c r="AR42" i="67"/>
  <c r="AY42"/>
  <c r="AG42"/>
  <c r="AL42"/>
  <c r="AH47" i="61"/>
  <c r="AN44" i="58"/>
  <c r="AI47"/>
  <c r="AJ46"/>
  <c r="AK45"/>
  <c r="AL45"/>
  <c r="AI47" i="59"/>
  <c r="AJ46"/>
  <c r="AI47" i="60"/>
  <c r="AI47" i="28"/>
  <c r="AK45" i="59"/>
  <c r="AL45"/>
  <c r="AU44" i="58"/>
  <c r="AT44"/>
  <c r="AS44"/>
  <c r="AR44"/>
  <c r="AQ44"/>
  <c r="AP44"/>
  <c r="AO44"/>
  <c r="AU44" i="59"/>
  <c r="AT44"/>
  <c r="AS44"/>
  <c r="AR44"/>
  <c r="AQ44"/>
  <c r="AP44"/>
  <c r="AO44"/>
  <c r="AN44"/>
  <c r="EC21" i="81" l="1"/>
  <c r="HH15"/>
  <c r="EC13"/>
  <c r="EC29"/>
  <c r="HH8"/>
  <c r="EC23"/>
  <c r="EC15"/>
  <c r="HH13"/>
  <c r="HH24"/>
  <c r="EC25"/>
  <c r="EC17"/>
  <c r="EC9"/>
  <c r="HH22"/>
  <c r="HH16"/>
  <c r="EC31"/>
  <c r="EC27"/>
  <c r="EC19"/>
  <c r="EC11"/>
  <c r="HH14"/>
  <c r="HH28"/>
  <c r="HH23"/>
  <c r="H34" i="75"/>
  <c r="EC30" i="81"/>
  <c r="EC26"/>
  <c r="EC22"/>
  <c r="EC18"/>
  <c r="EC14"/>
  <c r="EC10"/>
  <c r="HH9"/>
  <c r="HH18"/>
  <c r="HH17"/>
  <c r="HH12"/>
  <c r="HH11"/>
  <c r="HH27"/>
  <c r="EC28"/>
  <c r="EC24"/>
  <c r="EC20"/>
  <c r="EC16"/>
  <c r="EC12"/>
  <c r="EC8"/>
  <c r="HH10"/>
  <c r="HH26"/>
  <c r="HH25"/>
  <c r="HH20"/>
  <c r="HH19"/>
  <c r="DC33"/>
  <c r="GH33" s="1"/>
  <c r="MU33" s="1"/>
  <c r="Y33"/>
  <c r="Z33"/>
  <c r="AA33"/>
  <c r="AB33"/>
  <c r="AC33"/>
  <c r="AD33"/>
  <c r="AE33"/>
  <c r="AF33"/>
  <c r="AG33"/>
  <c r="AH33"/>
  <c r="AI33"/>
  <c r="AJ33"/>
  <c r="AK33"/>
  <c r="AL33"/>
  <c r="AM33"/>
  <c r="AN33"/>
  <c r="AO33"/>
  <c r="AP33"/>
  <c r="AQ33"/>
  <c r="AR33"/>
  <c r="AS33"/>
  <c r="AT33"/>
  <c r="AU33"/>
  <c r="AV33"/>
  <c r="AW33"/>
  <c r="AY31"/>
  <c r="AY27"/>
  <c r="AY32"/>
  <c r="AY28"/>
  <c r="AY23"/>
  <c r="AY19"/>
  <c r="AY15"/>
  <c r="AY11"/>
  <c r="AY26"/>
  <c r="AY22"/>
  <c r="AY18"/>
  <c r="AY14"/>
  <c r="AY10"/>
  <c r="AY30"/>
  <c r="AY25"/>
  <c r="AY21"/>
  <c r="AY17"/>
  <c r="AY13"/>
  <c r="AY9"/>
  <c r="AY33"/>
  <c r="AY29"/>
  <c r="AY24"/>
  <c r="AY20"/>
  <c r="AY16"/>
  <c r="AY12"/>
  <c r="AY8"/>
  <c r="AX33"/>
  <c r="F42" i="67"/>
  <c r="X42" s="1"/>
  <c r="A43"/>
  <c r="E43"/>
  <c r="D43"/>
  <c r="X75"/>
  <c r="C35" i="75"/>
  <c r="H35" s="1"/>
  <c r="AM42" i="67"/>
  <c r="AN42" s="1"/>
  <c r="AB42"/>
  <c r="AC42" s="1"/>
  <c r="BC42"/>
  <c r="AS42"/>
  <c r="AH42"/>
  <c r="BA42"/>
  <c r="L58" i="81"/>
  <c r="HA32"/>
  <c r="GW32"/>
  <c r="GS32"/>
  <c r="GO32"/>
  <c r="GK32"/>
  <c r="HB32"/>
  <c r="GX32"/>
  <c r="GT32"/>
  <c r="GP32"/>
  <c r="GL32"/>
  <c r="HC32"/>
  <c r="GY32"/>
  <c r="GU32"/>
  <c r="GQ32"/>
  <c r="GM32"/>
  <c r="GI32"/>
  <c r="HD32"/>
  <c r="GZ32"/>
  <c r="GV32"/>
  <c r="GR32"/>
  <c r="GN32"/>
  <c r="GJ32"/>
  <c r="DY32"/>
  <c r="DH32"/>
  <c r="EA32"/>
  <c r="DW32"/>
  <c r="DT32"/>
  <c r="DO32"/>
  <c r="DJ32"/>
  <c r="DG32"/>
  <c r="DP32"/>
  <c r="EB32"/>
  <c r="DL32"/>
  <c r="DX32"/>
  <c r="DU32"/>
  <c r="DQ32"/>
  <c r="DM32"/>
  <c r="DI32"/>
  <c r="DE32"/>
  <c r="DS32"/>
  <c r="DD32"/>
  <c r="DZ32"/>
  <c r="DV32"/>
  <c r="DR32"/>
  <c r="DN32"/>
  <c r="DK32"/>
  <c r="DF32"/>
  <c r="EC32"/>
  <c r="ED7"/>
  <c r="HI7" s="1"/>
  <c r="NV7" s="1"/>
  <c r="KA32"/>
  <c r="JT32"/>
  <c r="KD32"/>
  <c r="KC32"/>
  <c r="JN32"/>
  <c r="KJ32"/>
  <c r="JU32"/>
  <c r="KK32"/>
  <c r="KB32"/>
  <c r="JS32"/>
  <c r="KI32"/>
  <c r="JV32"/>
  <c r="KL32"/>
  <c r="JQ32"/>
  <c r="KG32"/>
  <c r="JX32"/>
  <c r="JO32"/>
  <c r="KE32"/>
  <c r="JR32"/>
  <c r="KH32"/>
  <c r="JY32"/>
  <c r="JP32"/>
  <c r="KF32"/>
  <c r="JW32"/>
  <c r="KM32"/>
  <c r="AZ7"/>
  <c r="KN7"/>
  <c r="KM30"/>
  <c r="KM11"/>
  <c r="KM15"/>
  <c r="KM19"/>
  <c r="KM23"/>
  <c r="KM27"/>
  <c r="KM10"/>
  <c r="KM14"/>
  <c r="KM18"/>
  <c r="KM22"/>
  <c r="KM26"/>
  <c r="KM31"/>
  <c r="KM9"/>
  <c r="KM13"/>
  <c r="KM17"/>
  <c r="KM21"/>
  <c r="KM25"/>
  <c r="KM29"/>
  <c r="KM8"/>
  <c r="KM12"/>
  <c r="KM16"/>
  <c r="KM20"/>
  <c r="KM24"/>
  <c r="KM28"/>
  <c r="JM33"/>
  <c r="KG33" s="1"/>
  <c r="A58"/>
  <c r="I57"/>
  <c r="X34"/>
  <c r="L43" i="67"/>
  <c r="BB42"/>
  <c r="F35" i="75"/>
  <c r="C44" i="67"/>
  <c r="AR43"/>
  <c r="AR83" s="1"/>
  <c r="AY43"/>
  <c r="F36" i="75" s="1"/>
  <c r="AG43" i="67"/>
  <c r="AG83" s="1"/>
  <c r="AL43"/>
  <c r="AL83" s="1"/>
  <c r="BE83"/>
  <c r="Q43"/>
  <c r="AA43"/>
  <c r="AA83" s="1"/>
  <c r="AK43"/>
  <c r="AK83" s="1"/>
  <c r="AO43"/>
  <c r="AO83" s="1"/>
  <c r="AT43"/>
  <c r="AT83" s="1"/>
  <c r="Z43"/>
  <c r="Z83" s="1"/>
  <c r="AD43"/>
  <c r="AD83" s="1"/>
  <c r="AI43"/>
  <c r="AI83" s="1"/>
  <c r="AZ43"/>
  <c r="D36" i="75" s="1"/>
  <c r="AH48" i="61"/>
  <c r="AN45" i="59"/>
  <c r="AN45" i="58"/>
  <c r="AI48" i="28"/>
  <c r="AI48" i="60"/>
  <c r="AU45" i="58"/>
  <c r="AT45"/>
  <c r="AS45"/>
  <c r="AR45"/>
  <c r="AQ45"/>
  <c r="AP45"/>
  <c r="AO45"/>
  <c r="AJ47"/>
  <c r="AI48"/>
  <c r="AU45" i="59"/>
  <c r="AT45"/>
  <c r="AS45"/>
  <c r="AR45"/>
  <c r="AQ45"/>
  <c r="AP45"/>
  <c r="AO45"/>
  <c r="AK46"/>
  <c r="AL46"/>
  <c r="AJ47"/>
  <c r="AI48"/>
  <c r="AL46" i="58"/>
  <c r="AK46"/>
  <c r="DC34" i="81" l="1"/>
  <c r="GH34" s="1"/>
  <c r="MU34" s="1"/>
  <c r="Y34"/>
  <c r="Z34"/>
  <c r="AA34"/>
  <c r="AB34"/>
  <c r="AC34"/>
  <c r="AD34"/>
  <c r="AE34"/>
  <c r="AF34"/>
  <c r="AG34"/>
  <c r="AH34"/>
  <c r="AI34"/>
  <c r="AJ34"/>
  <c r="AK34"/>
  <c r="AL34"/>
  <c r="AM34"/>
  <c r="AN34"/>
  <c r="AO34"/>
  <c r="AP34"/>
  <c r="AQ34"/>
  <c r="AR34"/>
  <c r="AS34"/>
  <c r="AT34"/>
  <c r="AU34"/>
  <c r="AV34"/>
  <c r="AW34"/>
  <c r="AX34"/>
  <c r="AY34"/>
  <c r="EE7"/>
  <c r="HJ7" s="1"/>
  <c r="NW7" s="1"/>
  <c r="AZ32"/>
  <c r="AZ28"/>
  <c r="AZ33"/>
  <c r="AZ29"/>
  <c r="AZ27"/>
  <c r="AZ24"/>
  <c r="AZ20"/>
  <c r="AZ16"/>
  <c r="AZ12"/>
  <c r="AZ8"/>
  <c r="AZ23"/>
  <c r="AZ19"/>
  <c r="AZ15"/>
  <c r="AZ11"/>
  <c r="AZ31"/>
  <c r="AZ26"/>
  <c r="AZ22"/>
  <c r="AZ18"/>
  <c r="AZ14"/>
  <c r="AZ10"/>
  <c r="AZ34"/>
  <c r="AZ30"/>
  <c r="AZ25"/>
  <c r="AZ21"/>
  <c r="AZ17"/>
  <c r="AZ13"/>
  <c r="AZ9"/>
  <c r="F43" i="67"/>
  <c r="A44"/>
  <c r="D44"/>
  <c r="E44"/>
  <c r="C36" i="75"/>
  <c r="H36" s="1"/>
  <c r="BA43" i="67"/>
  <c r="AM43"/>
  <c r="AM83" s="1"/>
  <c r="AS43"/>
  <c r="AS83" s="1"/>
  <c r="AB43"/>
  <c r="AC43" s="1"/>
  <c r="AC83" s="1"/>
  <c r="BC43"/>
  <c r="AH43"/>
  <c r="AH83" s="1"/>
  <c r="L59" i="81"/>
  <c r="HJ25"/>
  <c r="HC33"/>
  <c r="GX33"/>
  <c r="GU33"/>
  <c r="GQ33"/>
  <c r="GM33"/>
  <c r="GI33"/>
  <c r="HI26"/>
  <c r="HI22"/>
  <c r="HI18"/>
  <c r="HI14"/>
  <c r="HI10"/>
  <c r="HI23"/>
  <c r="HI19"/>
  <c r="HI15"/>
  <c r="HI11"/>
  <c r="HI27"/>
  <c r="HI24"/>
  <c r="HI20"/>
  <c r="HI16"/>
  <c r="HI12"/>
  <c r="HI25"/>
  <c r="HI21"/>
  <c r="HI17"/>
  <c r="HI13"/>
  <c r="HI9"/>
  <c r="HI8"/>
  <c r="GZ33"/>
  <c r="GV33"/>
  <c r="GR33"/>
  <c r="GN33"/>
  <c r="GJ33"/>
  <c r="HA33"/>
  <c r="GW33"/>
  <c r="GS33"/>
  <c r="GP33"/>
  <c r="GK33"/>
  <c r="HB33"/>
  <c r="GY33"/>
  <c r="GT33"/>
  <c r="GO33"/>
  <c r="GL33"/>
  <c r="DZ33"/>
  <c r="DV33"/>
  <c r="DR33"/>
  <c r="DN33"/>
  <c r="DK33"/>
  <c r="DF33"/>
  <c r="EC33"/>
  <c r="ED8"/>
  <c r="ED9"/>
  <c r="ED10"/>
  <c r="ED11"/>
  <c r="ED12"/>
  <c r="ED13"/>
  <c r="ED14"/>
  <c r="ED15"/>
  <c r="ED16"/>
  <c r="ED17"/>
  <c r="ED18"/>
  <c r="ED19"/>
  <c r="ED20"/>
  <c r="ED21"/>
  <c r="ED22"/>
  <c r="ED23"/>
  <c r="ED24"/>
  <c r="ED25"/>
  <c r="ED26"/>
  <c r="ED27"/>
  <c r="ED28"/>
  <c r="ED29"/>
  <c r="ED30"/>
  <c r="ED31"/>
  <c r="ED32"/>
  <c r="ED33"/>
  <c r="EA33"/>
  <c r="DW33"/>
  <c r="DT33"/>
  <c r="DO33"/>
  <c r="DJ33"/>
  <c r="DG33"/>
  <c r="EB33"/>
  <c r="DX33"/>
  <c r="DS33"/>
  <c r="DP33"/>
  <c r="DL33"/>
  <c r="DH33"/>
  <c r="DD33"/>
  <c r="EE30"/>
  <c r="DY33"/>
  <c r="DU33"/>
  <c r="DQ33"/>
  <c r="DM33"/>
  <c r="DI33"/>
  <c r="DE33"/>
  <c r="JT33"/>
  <c r="JZ33"/>
  <c r="KJ33"/>
  <c r="KC33"/>
  <c r="KM33"/>
  <c r="JW33"/>
  <c r="BA7"/>
  <c r="KO7"/>
  <c r="KO33" s="1"/>
  <c r="KN31"/>
  <c r="KN8"/>
  <c r="KN12"/>
  <c r="KN16"/>
  <c r="KN20"/>
  <c r="KN24"/>
  <c r="KN28"/>
  <c r="KN11"/>
  <c r="KN15"/>
  <c r="KN19"/>
  <c r="KN23"/>
  <c r="KN27"/>
  <c r="KN10"/>
  <c r="KN14"/>
  <c r="KN18"/>
  <c r="KN22"/>
  <c r="KN26"/>
  <c r="KN30"/>
  <c r="KN9"/>
  <c r="KN13"/>
  <c r="KN17"/>
  <c r="KN21"/>
  <c r="KN25"/>
  <c r="KN29"/>
  <c r="KN32"/>
  <c r="JP33"/>
  <c r="KF33"/>
  <c r="JS33"/>
  <c r="KI33"/>
  <c r="JV33"/>
  <c r="KL33"/>
  <c r="JY33"/>
  <c r="KB33"/>
  <c r="JO33"/>
  <c r="KE33"/>
  <c r="JR33"/>
  <c r="KH33"/>
  <c r="JU33"/>
  <c r="KK33"/>
  <c r="JX33"/>
  <c r="KN33"/>
  <c r="KA33"/>
  <c r="JN33"/>
  <c r="KD33"/>
  <c r="JQ33"/>
  <c r="JM34"/>
  <c r="KF34" s="1"/>
  <c r="A59"/>
  <c r="I58"/>
  <c r="X35"/>
  <c r="AZ35" s="1"/>
  <c r="L44" i="67"/>
  <c r="AZ83"/>
  <c r="AY83"/>
  <c r="J35" i="75"/>
  <c r="BB43" i="67"/>
  <c r="C45"/>
  <c r="Q44"/>
  <c r="AA44"/>
  <c r="AK44"/>
  <c r="AO44"/>
  <c r="AT44"/>
  <c r="Z44"/>
  <c r="AD44"/>
  <c r="AI44"/>
  <c r="AZ44"/>
  <c r="AR44"/>
  <c r="AY44"/>
  <c r="AG44"/>
  <c r="AL44"/>
  <c r="AH49" i="61"/>
  <c r="AN46" i="58"/>
  <c r="AN46" i="59"/>
  <c r="AJ48"/>
  <c r="AI49"/>
  <c r="AK47"/>
  <c r="AN47" s="1"/>
  <c r="AL47"/>
  <c r="AU46"/>
  <c r="AT46"/>
  <c r="AS46"/>
  <c r="AR46"/>
  <c r="AQ46"/>
  <c r="AP46"/>
  <c r="AO46"/>
  <c r="AK47" i="58"/>
  <c r="AN47" s="1"/>
  <c r="AL47"/>
  <c r="AI49" i="28"/>
  <c r="AU46" i="58"/>
  <c r="AT46"/>
  <c r="AS46"/>
  <c r="AR46"/>
  <c r="AQ46"/>
  <c r="AP46"/>
  <c r="AO46"/>
  <c r="AI49"/>
  <c r="AJ48"/>
  <c r="AI49" i="60"/>
  <c r="EE25" i="81" l="1"/>
  <c r="HJ16"/>
  <c r="HJ14"/>
  <c r="EE16"/>
  <c r="EE32"/>
  <c r="EE18"/>
  <c r="EE10"/>
  <c r="EE8"/>
  <c r="HJ8"/>
  <c r="HJ23"/>
  <c r="HJ17"/>
  <c r="EE20"/>
  <c r="EE12"/>
  <c r="EE21"/>
  <c r="HJ15"/>
  <c r="HJ9"/>
  <c r="EE28"/>
  <c r="EE14"/>
  <c r="EE23"/>
  <c r="HJ24"/>
  <c r="HJ22"/>
  <c r="EE31"/>
  <c r="EE27"/>
  <c r="EE17"/>
  <c r="EE13"/>
  <c r="EE26"/>
  <c r="EE22"/>
  <c r="HJ12"/>
  <c r="HJ11"/>
  <c r="HJ10"/>
  <c r="HJ26"/>
  <c r="HJ21"/>
  <c r="EE33"/>
  <c r="EE29"/>
  <c r="EE19"/>
  <c r="EE15"/>
  <c r="EE11"/>
  <c r="EE24"/>
  <c r="EE9"/>
  <c r="HJ20"/>
  <c r="HJ19"/>
  <c r="HJ18"/>
  <c r="HJ13"/>
  <c r="EF7"/>
  <c r="HK7" s="1"/>
  <c r="NX7" s="1"/>
  <c r="BA33"/>
  <c r="BA29"/>
  <c r="BA32"/>
  <c r="BA35"/>
  <c r="BA34"/>
  <c r="BA30"/>
  <c r="BA28"/>
  <c r="BA25"/>
  <c r="BA21"/>
  <c r="BA17"/>
  <c r="BA13"/>
  <c r="BA9"/>
  <c r="BA27"/>
  <c r="BA24"/>
  <c r="BA20"/>
  <c r="BA16"/>
  <c r="BA12"/>
  <c r="BA8"/>
  <c r="BA23"/>
  <c r="BA19"/>
  <c r="BA15"/>
  <c r="BA11"/>
  <c r="BA31"/>
  <c r="BA26"/>
  <c r="BA22"/>
  <c r="BA18"/>
  <c r="BA14"/>
  <c r="BA10"/>
  <c r="DC35"/>
  <c r="GH35" s="1"/>
  <c r="MU35" s="1"/>
  <c r="Y35"/>
  <c r="Z35"/>
  <c r="AA35"/>
  <c r="AB35"/>
  <c r="AC35"/>
  <c r="AD35"/>
  <c r="AE35"/>
  <c r="AF35"/>
  <c r="AG35"/>
  <c r="AH35"/>
  <c r="AI35"/>
  <c r="AJ35"/>
  <c r="AK35"/>
  <c r="AL35"/>
  <c r="AM35"/>
  <c r="AN35"/>
  <c r="AO35"/>
  <c r="AP35"/>
  <c r="AQ35"/>
  <c r="AR35"/>
  <c r="AS35"/>
  <c r="AT35"/>
  <c r="AU35"/>
  <c r="AV35"/>
  <c r="AW35"/>
  <c r="AX35"/>
  <c r="AY35"/>
  <c r="F44" i="67"/>
  <c r="A45"/>
  <c r="D45"/>
  <c r="E45"/>
  <c r="J36" i="75"/>
  <c r="BC44" i="67"/>
  <c r="AB44"/>
  <c r="AC44" s="1"/>
  <c r="BA44"/>
  <c r="X44"/>
  <c r="AM44"/>
  <c r="AN44" s="1"/>
  <c r="AS44"/>
  <c r="AH44"/>
  <c r="AB83"/>
  <c r="AN43"/>
  <c r="AN83" s="1"/>
  <c r="X43"/>
  <c r="L60" i="81"/>
  <c r="HB34"/>
  <c r="GW34"/>
  <c r="GR34"/>
  <c r="GL34"/>
  <c r="GY34"/>
  <c r="GS34"/>
  <c r="GM34"/>
  <c r="GX34"/>
  <c r="GT34"/>
  <c r="GO34"/>
  <c r="GI34"/>
  <c r="HA34"/>
  <c r="GU34"/>
  <c r="GP34"/>
  <c r="GK34"/>
  <c r="HK24"/>
  <c r="HK13"/>
  <c r="HK11"/>
  <c r="GZ34"/>
  <c r="GV34"/>
  <c r="GQ34"/>
  <c r="GN34"/>
  <c r="GJ34"/>
  <c r="EB34"/>
  <c r="DX34"/>
  <c r="DS34"/>
  <c r="DP34"/>
  <c r="DL34"/>
  <c r="DH34"/>
  <c r="DD34"/>
  <c r="EC34"/>
  <c r="DY34"/>
  <c r="DU34"/>
  <c r="DQ34"/>
  <c r="DM34"/>
  <c r="DI34"/>
  <c r="DE34"/>
  <c r="ED34"/>
  <c r="EF14"/>
  <c r="EF22"/>
  <c r="EF30"/>
  <c r="DZ34"/>
  <c r="DV34"/>
  <c r="DR34"/>
  <c r="DN34"/>
  <c r="DK34"/>
  <c r="DF34"/>
  <c r="EE34"/>
  <c r="EA34"/>
  <c r="DW34"/>
  <c r="DT34"/>
  <c r="DO34"/>
  <c r="DJ34"/>
  <c r="DG34"/>
  <c r="KN34"/>
  <c r="KD34"/>
  <c r="JU34"/>
  <c r="JN34"/>
  <c r="JX34"/>
  <c r="KA34"/>
  <c r="KK34"/>
  <c r="JZ34"/>
  <c r="JT34"/>
  <c r="JS34"/>
  <c r="KI34"/>
  <c r="JP34"/>
  <c r="JO34"/>
  <c r="KE34"/>
  <c r="JR34"/>
  <c r="KH34"/>
  <c r="JY34"/>
  <c r="KO34"/>
  <c r="KB34"/>
  <c r="JW34"/>
  <c r="KG34"/>
  <c r="KM34"/>
  <c r="JQ34"/>
  <c r="KJ34"/>
  <c r="JV34"/>
  <c r="KL34"/>
  <c r="KC34"/>
  <c r="BB7"/>
  <c r="KP7"/>
  <c r="KO32"/>
  <c r="KO11"/>
  <c r="KO15"/>
  <c r="KO19"/>
  <c r="KO23"/>
  <c r="KO27"/>
  <c r="KO31"/>
  <c r="KO10"/>
  <c r="KO14"/>
  <c r="KO18"/>
  <c r="KO22"/>
  <c r="KO26"/>
  <c r="KO30"/>
  <c r="KO9"/>
  <c r="KO13"/>
  <c r="KO17"/>
  <c r="KO21"/>
  <c r="KO25"/>
  <c r="KO29"/>
  <c r="KO8"/>
  <c r="KO12"/>
  <c r="KO16"/>
  <c r="KO20"/>
  <c r="KO24"/>
  <c r="KO28"/>
  <c r="JM35"/>
  <c r="KN35" s="1"/>
  <c r="A60"/>
  <c r="I59"/>
  <c r="X36"/>
  <c r="L45" i="67"/>
  <c r="BB83"/>
  <c r="F37" i="75"/>
  <c r="D37"/>
  <c r="C37"/>
  <c r="BB44" i="67"/>
  <c r="C46"/>
  <c r="AO45"/>
  <c r="AG45"/>
  <c r="AL45"/>
  <c r="AT45"/>
  <c r="AK45"/>
  <c r="AA45"/>
  <c r="Q45"/>
  <c r="P45"/>
  <c r="Z45"/>
  <c r="AD45"/>
  <c r="AI45"/>
  <c r="AZ45"/>
  <c r="D38" i="75" s="1"/>
  <c r="AY45" i="67"/>
  <c r="F38" i="75" s="1"/>
  <c r="AR45" i="67"/>
  <c r="AH50" i="61"/>
  <c r="AL48" i="58"/>
  <c r="AK48"/>
  <c r="AN48" s="1"/>
  <c r="AI50" i="28"/>
  <c r="AU47" i="59"/>
  <c r="AT47"/>
  <c r="AS47"/>
  <c r="AR47"/>
  <c r="AQ47"/>
  <c r="AP47"/>
  <c r="AO47"/>
  <c r="AK48"/>
  <c r="AL48"/>
  <c r="AI50" i="60"/>
  <c r="AI50" i="58"/>
  <c r="AJ49"/>
  <c r="AU47"/>
  <c r="AT47"/>
  <c r="AS47"/>
  <c r="AR47"/>
  <c r="AQ47"/>
  <c r="AP47"/>
  <c r="AO47"/>
  <c r="AI50" i="59"/>
  <c r="AJ49"/>
  <c r="EF33" i="81" l="1"/>
  <c r="EF25"/>
  <c r="EF17"/>
  <c r="EF9"/>
  <c r="HK14"/>
  <c r="HK12"/>
  <c r="EF34"/>
  <c r="EF26"/>
  <c r="EF18"/>
  <c r="EF10"/>
  <c r="HK10"/>
  <c r="HK8"/>
  <c r="EF29"/>
  <c r="EF21"/>
  <c r="EF13"/>
  <c r="HK15"/>
  <c r="HK17"/>
  <c r="EF31"/>
  <c r="EF27"/>
  <c r="EF23"/>
  <c r="EF19"/>
  <c r="EF15"/>
  <c r="EF11"/>
  <c r="HK9"/>
  <c r="HK23"/>
  <c r="HK22"/>
  <c r="HK25"/>
  <c r="HK20"/>
  <c r="EF32"/>
  <c r="EF28"/>
  <c r="EF24"/>
  <c r="EF20"/>
  <c r="EF16"/>
  <c r="EF12"/>
  <c r="EF8"/>
  <c r="HK19"/>
  <c r="HK18"/>
  <c r="HK21"/>
  <c r="HK16"/>
  <c r="JR35"/>
  <c r="DC36"/>
  <c r="GH36" s="1"/>
  <c r="MU36" s="1"/>
  <c r="Y36"/>
  <c r="Z36"/>
  <c r="AA36"/>
  <c r="AB36"/>
  <c r="AC36"/>
  <c r="AD36"/>
  <c r="AE36"/>
  <c r="AF36"/>
  <c r="AG36"/>
  <c r="AH36"/>
  <c r="AI36"/>
  <c r="AJ36"/>
  <c r="AK36"/>
  <c r="AL36"/>
  <c r="AM36"/>
  <c r="AN36"/>
  <c r="AO36"/>
  <c r="AP36"/>
  <c r="AQ36"/>
  <c r="AR36"/>
  <c r="AS36"/>
  <c r="AT36"/>
  <c r="AU36"/>
  <c r="AV36"/>
  <c r="AW36"/>
  <c r="AX36"/>
  <c r="AY36"/>
  <c r="AZ36"/>
  <c r="EG7"/>
  <c r="HL7" s="1"/>
  <c r="NY7" s="1"/>
  <c r="BB34"/>
  <c r="BB30"/>
  <c r="BB33"/>
  <c r="BB36"/>
  <c r="BB35"/>
  <c r="BB31"/>
  <c r="BB27"/>
  <c r="BB32"/>
  <c r="BB29"/>
  <c r="BB26"/>
  <c r="BB22"/>
  <c r="BB18"/>
  <c r="BB14"/>
  <c r="BB10"/>
  <c r="BB28"/>
  <c r="BB25"/>
  <c r="BB21"/>
  <c r="BB17"/>
  <c r="BB13"/>
  <c r="BB9"/>
  <c r="BB24"/>
  <c r="BB20"/>
  <c r="BB16"/>
  <c r="BB12"/>
  <c r="BB8"/>
  <c r="BB23"/>
  <c r="BB19"/>
  <c r="BB15"/>
  <c r="BB11"/>
  <c r="BA36"/>
  <c r="F45" i="67"/>
  <c r="E46"/>
  <c r="D46"/>
  <c r="P46"/>
  <c r="A46"/>
  <c r="C38" i="75"/>
  <c r="H38" s="1"/>
  <c r="AB45" i="67"/>
  <c r="AC45" s="1"/>
  <c r="AM45"/>
  <c r="AN45" s="1"/>
  <c r="AP45"/>
  <c r="AH45"/>
  <c r="V45"/>
  <c r="AS45"/>
  <c r="AE45"/>
  <c r="BC45"/>
  <c r="BA45"/>
  <c r="L61" i="81"/>
  <c r="GX35"/>
  <c r="GU35"/>
  <c r="GR35"/>
  <c r="GM35"/>
  <c r="GI35"/>
  <c r="GZ35"/>
  <c r="GV35"/>
  <c r="GQ35"/>
  <c r="GN35"/>
  <c r="GJ35"/>
  <c r="HA35"/>
  <c r="GW35"/>
  <c r="GS35"/>
  <c r="GO35"/>
  <c r="GK35"/>
  <c r="HL9"/>
  <c r="GY35"/>
  <c r="GT35"/>
  <c r="GP35"/>
  <c r="GL35"/>
  <c r="DJ35"/>
  <c r="EA35"/>
  <c r="DR35"/>
  <c r="EE35"/>
  <c r="DV35"/>
  <c r="DF35"/>
  <c r="DN35"/>
  <c r="EC35"/>
  <c r="DY35"/>
  <c r="DU35"/>
  <c r="DQ35"/>
  <c r="DM35"/>
  <c r="DI35"/>
  <c r="DE35"/>
  <c r="EF35"/>
  <c r="ED35"/>
  <c r="DZ35"/>
  <c r="DW35"/>
  <c r="DS35"/>
  <c r="DO35"/>
  <c r="DK35"/>
  <c r="DG35"/>
  <c r="EG19"/>
  <c r="EG27"/>
  <c r="EB35"/>
  <c r="DX35"/>
  <c r="DT35"/>
  <c r="DP35"/>
  <c r="DL35"/>
  <c r="DH35"/>
  <c r="DD35"/>
  <c r="KM35"/>
  <c r="JX35"/>
  <c r="KK35"/>
  <c r="JU35"/>
  <c r="JW35"/>
  <c r="KH35"/>
  <c r="BC7"/>
  <c r="KQ7"/>
  <c r="KQ35" s="1"/>
  <c r="KP33"/>
  <c r="KP10"/>
  <c r="KP14"/>
  <c r="KP18"/>
  <c r="KP22"/>
  <c r="KP26"/>
  <c r="KP30"/>
  <c r="KP9"/>
  <c r="KP13"/>
  <c r="KP17"/>
  <c r="KP21"/>
  <c r="KP25"/>
  <c r="KP29"/>
  <c r="KP8"/>
  <c r="KP12"/>
  <c r="KP16"/>
  <c r="KP20"/>
  <c r="KP24"/>
  <c r="KP28"/>
  <c r="KP32"/>
  <c r="KP11"/>
  <c r="KP15"/>
  <c r="KP19"/>
  <c r="KP23"/>
  <c r="KP27"/>
  <c r="KP31"/>
  <c r="KP34"/>
  <c r="KD35"/>
  <c r="KG35"/>
  <c r="KJ35"/>
  <c r="KI35"/>
  <c r="KP35"/>
  <c r="JO35"/>
  <c r="JN35"/>
  <c r="JQ35"/>
  <c r="JT35"/>
  <c r="JS35"/>
  <c r="JZ35"/>
  <c r="KC35"/>
  <c r="JP35"/>
  <c r="KF35"/>
  <c r="KE35"/>
  <c r="JV35"/>
  <c r="KL35"/>
  <c r="JY35"/>
  <c r="KO35"/>
  <c r="KB35"/>
  <c r="KA35"/>
  <c r="JM36"/>
  <c r="A61"/>
  <c r="I60"/>
  <c r="X37"/>
  <c r="L46" i="67"/>
  <c r="H37" i="75"/>
  <c r="J37"/>
  <c r="BB45" i="67"/>
  <c r="C47"/>
  <c r="AL46"/>
  <c r="AG46"/>
  <c r="AZ46"/>
  <c r="D39" i="75" s="1"/>
  <c r="AI46" i="67"/>
  <c r="AD46"/>
  <c r="Z46"/>
  <c r="AY46"/>
  <c r="F39" i="75" s="1"/>
  <c r="AR46" i="67"/>
  <c r="AO46"/>
  <c r="AT46"/>
  <c r="AK46"/>
  <c r="AA46"/>
  <c r="Q46"/>
  <c r="AH51" i="61"/>
  <c r="AK49" i="59"/>
  <c r="AL49"/>
  <c r="AI51" i="60"/>
  <c r="AU48" i="59"/>
  <c r="AT48"/>
  <c r="AS48"/>
  <c r="AR48"/>
  <c r="AQ48"/>
  <c r="AP48"/>
  <c r="AO48"/>
  <c r="AU48" i="58"/>
  <c r="AT48"/>
  <c r="AS48"/>
  <c r="AR48"/>
  <c r="AQ48"/>
  <c r="AP48"/>
  <c r="AO48"/>
  <c r="AN48" i="59"/>
  <c r="AI51"/>
  <c r="AJ50"/>
  <c r="AK49" i="58"/>
  <c r="AL49"/>
  <c r="AJ50"/>
  <c r="AI51"/>
  <c r="AI51" i="28"/>
  <c r="EG35" i="81" l="1"/>
  <c r="EG11"/>
  <c r="HL16"/>
  <c r="EG29"/>
  <c r="EG21"/>
  <c r="EG13"/>
  <c r="HL21"/>
  <c r="EG31"/>
  <c r="EG23"/>
  <c r="EG15"/>
  <c r="HL18"/>
  <c r="HL23"/>
  <c r="EG33"/>
  <c r="EG25"/>
  <c r="EG17"/>
  <c r="EG9"/>
  <c r="HL10"/>
  <c r="HL24"/>
  <c r="DE36"/>
  <c r="HL13"/>
  <c r="HL15"/>
  <c r="EG34"/>
  <c r="EG30"/>
  <c r="EG26"/>
  <c r="EG22"/>
  <c r="EG18"/>
  <c r="EG14"/>
  <c r="EG10"/>
  <c r="HL14"/>
  <c r="HL17"/>
  <c r="HL20"/>
  <c r="HL19"/>
  <c r="EG32"/>
  <c r="EG28"/>
  <c r="EG24"/>
  <c r="EG20"/>
  <c r="EG16"/>
  <c r="EG12"/>
  <c r="EG8"/>
  <c r="HL8"/>
  <c r="HL22"/>
  <c r="HL12"/>
  <c r="HL11"/>
  <c r="J38" i="75"/>
  <c r="EH7" i="81"/>
  <c r="HM7" s="1"/>
  <c r="NZ7" s="1"/>
  <c r="BC35"/>
  <c r="BC31"/>
  <c r="BC27"/>
  <c r="BC34"/>
  <c r="BC37"/>
  <c r="BC36"/>
  <c r="BC32"/>
  <c r="BC28"/>
  <c r="BC33"/>
  <c r="BC30"/>
  <c r="BC23"/>
  <c r="BC19"/>
  <c r="BC15"/>
  <c r="BC11"/>
  <c r="BC29"/>
  <c r="BC26"/>
  <c r="BC22"/>
  <c r="BC18"/>
  <c r="BC14"/>
  <c r="BC10"/>
  <c r="BC25"/>
  <c r="BC21"/>
  <c r="BC17"/>
  <c r="BC13"/>
  <c r="BC9"/>
  <c r="BC24"/>
  <c r="BC20"/>
  <c r="BC16"/>
  <c r="BC12"/>
  <c r="BC8"/>
  <c r="DC37"/>
  <c r="GH37" s="1"/>
  <c r="MU37" s="1"/>
  <c r="Y37"/>
  <c r="Z37"/>
  <c r="AA37"/>
  <c r="AB37"/>
  <c r="AC37"/>
  <c r="AD37"/>
  <c r="AE37"/>
  <c r="AF37"/>
  <c r="AG37"/>
  <c r="AH37"/>
  <c r="AI37"/>
  <c r="AJ37"/>
  <c r="AK37"/>
  <c r="AL37"/>
  <c r="AM37"/>
  <c r="AN37"/>
  <c r="AO37"/>
  <c r="AP37"/>
  <c r="AQ37"/>
  <c r="AR37"/>
  <c r="AS37"/>
  <c r="AT37"/>
  <c r="AU37"/>
  <c r="AV37"/>
  <c r="AW37"/>
  <c r="AX37"/>
  <c r="AY37"/>
  <c r="AZ37"/>
  <c r="BA37"/>
  <c r="BB37"/>
  <c r="F46" i="67"/>
  <c r="X46" s="1"/>
  <c r="E47"/>
  <c r="D47"/>
  <c r="C48"/>
  <c r="AO48" s="1"/>
  <c r="A47"/>
  <c r="C39" i="75"/>
  <c r="J39" s="1"/>
  <c r="AM46" i="67"/>
  <c r="AN46" s="1"/>
  <c r="AH46"/>
  <c r="AB46"/>
  <c r="AC46" s="1"/>
  <c r="AS46"/>
  <c r="BA46"/>
  <c r="X45"/>
  <c r="BC46"/>
  <c r="JY36" i="81"/>
  <c r="GY36"/>
  <c r="GU36"/>
  <c r="GQ36"/>
  <c r="GM36"/>
  <c r="GI36"/>
  <c r="GZ36"/>
  <c r="GV36"/>
  <c r="GR36"/>
  <c r="GN36"/>
  <c r="GJ36"/>
  <c r="GW36"/>
  <c r="GS36"/>
  <c r="GO36"/>
  <c r="GK36"/>
  <c r="GX36"/>
  <c r="GT36"/>
  <c r="GP36"/>
  <c r="GL36"/>
  <c r="DV36"/>
  <c r="DF36"/>
  <c r="KM36"/>
  <c r="DZ36"/>
  <c r="DK36"/>
  <c r="ED36"/>
  <c r="DN36"/>
  <c r="JO36"/>
  <c r="DR36"/>
  <c r="EC36"/>
  <c r="DX36"/>
  <c r="DU36"/>
  <c r="DQ36"/>
  <c r="DM36"/>
  <c r="DI36"/>
  <c r="KN36"/>
  <c r="EF36"/>
  <c r="EE36"/>
  <c r="EA36"/>
  <c r="DW36"/>
  <c r="DT36"/>
  <c r="DO36"/>
  <c r="DJ36"/>
  <c r="DG36"/>
  <c r="EG36"/>
  <c r="EB36"/>
  <c r="DY36"/>
  <c r="DS36"/>
  <c r="DP36"/>
  <c r="DL36"/>
  <c r="DH36"/>
  <c r="DD36"/>
  <c r="KA36"/>
  <c r="KK36"/>
  <c r="JR36"/>
  <c r="KB36"/>
  <c r="JU36"/>
  <c r="KD36"/>
  <c r="JP36"/>
  <c r="KG36"/>
  <c r="KP36"/>
  <c r="JW36"/>
  <c r="KF36"/>
  <c r="JQ36"/>
  <c r="KL36"/>
  <c r="JZ36"/>
  <c r="JN36"/>
  <c r="KI36"/>
  <c r="KC36"/>
  <c r="JT36"/>
  <c r="KJ36"/>
  <c r="JV36"/>
  <c r="KQ36"/>
  <c r="KE36"/>
  <c r="JS36"/>
  <c r="KO36"/>
  <c r="KH36"/>
  <c r="JX36"/>
  <c r="BD7"/>
  <c r="KR7"/>
  <c r="KQ34"/>
  <c r="KQ8"/>
  <c r="KQ12"/>
  <c r="KQ16"/>
  <c r="KQ20"/>
  <c r="KQ24"/>
  <c r="KQ28"/>
  <c r="KQ32"/>
  <c r="KQ11"/>
  <c r="KQ15"/>
  <c r="KQ19"/>
  <c r="KQ23"/>
  <c r="KQ27"/>
  <c r="KQ31"/>
  <c r="KQ10"/>
  <c r="KQ14"/>
  <c r="KQ18"/>
  <c r="KQ22"/>
  <c r="KQ26"/>
  <c r="KQ30"/>
  <c r="KQ9"/>
  <c r="KQ13"/>
  <c r="KQ17"/>
  <c r="KQ21"/>
  <c r="KQ25"/>
  <c r="KQ29"/>
  <c r="KQ33"/>
  <c r="JM37"/>
  <c r="KE37" s="1"/>
  <c r="A62"/>
  <c r="I61"/>
  <c r="X38"/>
  <c r="L47" i="67"/>
  <c r="BB46"/>
  <c r="AL47"/>
  <c r="AG47"/>
  <c r="AZ47"/>
  <c r="D40" i="75" s="1"/>
  <c r="AT47" i="67"/>
  <c r="AO47"/>
  <c r="AK47"/>
  <c r="AA47"/>
  <c r="Q47"/>
  <c r="AY47"/>
  <c r="F40" i="75" s="1"/>
  <c r="AI47" i="67"/>
  <c r="AD47"/>
  <c r="AD84" s="1"/>
  <c r="Z47"/>
  <c r="P47"/>
  <c r="AR47"/>
  <c r="BB81"/>
  <c r="AH52" i="61"/>
  <c r="AN49" i="59"/>
  <c r="AN49" i="58"/>
  <c r="AJ51"/>
  <c r="AI52"/>
  <c r="AU49" i="59"/>
  <c r="AT49"/>
  <c r="AS49"/>
  <c r="AR49"/>
  <c r="AQ49"/>
  <c r="AP49"/>
  <c r="AO49"/>
  <c r="AI52" i="28"/>
  <c r="AL50" i="58"/>
  <c r="AK50"/>
  <c r="AU49"/>
  <c r="AT49"/>
  <c r="AS49"/>
  <c r="AR49"/>
  <c r="AQ49"/>
  <c r="AP49"/>
  <c r="AO49"/>
  <c r="AL50" i="59"/>
  <c r="AK50"/>
  <c r="AJ51"/>
  <c r="AI52"/>
  <c r="AI52" i="60"/>
  <c r="EH9" i="81" l="1"/>
  <c r="EH25"/>
  <c r="HM21"/>
  <c r="H39" i="75"/>
  <c r="EH29" i="81"/>
  <c r="EH13"/>
  <c r="HM8"/>
  <c r="EH33"/>
  <c r="EH17"/>
  <c r="HM10"/>
  <c r="EH21"/>
  <c r="HM11"/>
  <c r="DC38"/>
  <c r="GH38" s="1"/>
  <c r="MU38" s="1"/>
  <c r="Y38"/>
  <c r="Z38"/>
  <c r="AA38"/>
  <c r="AB38"/>
  <c r="AC38"/>
  <c r="AD38"/>
  <c r="AE38"/>
  <c r="AF38"/>
  <c r="AG38"/>
  <c r="AH38"/>
  <c r="AI38"/>
  <c r="AJ38"/>
  <c r="AK38"/>
  <c r="AL38"/>
  <c r="AM38"/>
  <c r="AN38"/>
  <c r="AO38"/>
  <c r="AP38"/>
  <c r="AQ38"/>
  <c r="AR38"/>
  <c r="AS38"/>
  <c r="AT38"/>
  <c r="AU38"/>
  <c r="AV38"/>
  <c r="AW38"/>
  <c r="AX38"/>
  <c r="AY38"/>
  <c r="AZ38"/>
  <c r="BA38"/>
  <c r="BB38"/>
  <c r="EI7"/>
  <c r="HN7" s="1"/>
  <c r="OA7" s="1"/>
  <c r="BD36"/>
  <c r="BD32"/>
  <c r="BD28"/>
  <c r="BD35"/>
  <c r="BD37"/>
  <c r="BD33"/>
  <c r="BD29"/>
  <c r="BD34"/>
  <c r="BD31"/>
  <c r="BD24"/>
  <c r="BD20"/>
  <c r="BD16"/>
  <c r="BD12"/>
  <c r="BD8"/>
  <c r="BD30"/>
  <c r="BD23"/>
  <c r="BD19"/>
  <c r="BD15"/>
  <c r="BD11"/>
  <c r="BD27"/>
  <c r="BD26"/>
  <c r="BD22"/>
  <c r="BD18"/>
  <c r="BD14"/>
  <c r="BD10"/>
  <c r="BD25"/>
  <c r="BD21"/>
  <c r="BD17"/>
  <c r="BD13"/>
  <c r="BD9"/>
  <c r="EH34"/>
  <c r="EH30"/>
  <c r="EH26"/>
  <c r="EH22"/>
  <c r="EH18"/>
  <c r="EH14"/>
  <c r="EH10"/>
  <c r="HM17"/>
  <c r="HM20"/>
  <c r="HM23"/>
  <c r="HM22"/>
  <c r="EH35"/>
  <c r="EH31"/>
  <c r="EH27"/>
  <c r="EH23"/>
  <c r="EH19"/>
  <c r="EH15"/>
  <c r="EH11"/>
  <c r="HM13"/>
  <c r="HM16"/>
  <c r="HM19"/>
  <c r="HM18"/>
  <c r="EH36"/>
  <c r="EH32"/>
  <c r="EH28"/>
  <c r="EH24"/>
  <c r="EH20"/>
  <c r="EH16"/>
  <c r="EH12"/>
  <c r="EH8"/>
  <c r="HM9"/>
  <c r="HM12"/>
  <c r="HM15"/>
  <c r="HM14"/>
  <c r="BC38"/>
  <c r="L48" i="67"/>
  <c r="AL48"/>
  <c r="AL85" s="1"/>
  <c r="AG48"/>
  <c r="AG85" s="1"/>
  <c r="AI48"/>
  <c r="AI85" s="1"/>
  <c r="AA48"/>
  <c r="Q48"/>
  <c r="C41" i="75" s="1"/>
  <c r="A48" i="67"/>
  <c r="D48"/>
  <c r="E48"/>
  <c r="F47"/>
  <c r="Z48"/>
  <c r="AD48"/>
  <c r="AD85" s="1"/>
  <c r="AT48"/>
  <c r="AT85" s="1"/>
  <c r="AZ48"/>
  <c r="D41" i="75" s="1"/>
  <c r="P48" i="67"/>
  <c r="C49"/>
  <c r="AW49" s="1"/>
  <c r="AW48" s="1"/>
  <c r="AY48"/>
  <c r="AK48"/>
  <c r="AK85" s="1"/>
  <c r="AR48"/>
  <c r="AR85" s="1"/>
  <c r="AO85"/>
  <c r="AA85"/>
  <c r="C40" i="75"/>
  <c r="J40" s="1"/>
  <c r="AY84" i="67"/>
  <c r="V47"/>
  <c r="BC47"/>
  <c r="BA47"/>
  <c r="AM47"/>
  <c r="AS47"/>
  <c r="AS84" s="1"/>
  <c r="AE47"/>
  <c r="AB47"/>
  <c r="AB84" s="1"/>
  <c r="AH47"/>
  <c r="AH84" s="1"/>
  <c r="AP47"/>
  <c r="GW37" i="81"/>
  <c r="GS37"/>
  <c r="GO37"/>
  <c r="GK37"/>
  <c r="GY37"/>
  <c r="GT37"/>
  <c r="GP37"/>
  <c r="GL37"/>
  <c r="GX37"/>
  <c r="GU37"/>
  <c r="GR37"/>
  <c r="GM37"/>
  <c r="GI37"/>
  <c r="HN17"/>
  <c r="HN18"/>
  <c r="GV37"/>
  <c r="GQ37"/>
  <c r="GN37"/>
  <c r="GJ37"/>
  <c r="EG37"/>
  <c r="EH37"/>
  <c r="EF37"/>
  <c r="EB37"/>
  <c r="DX37"/>
  <c r="DS37"/>
  <c r="DP37"/>
  <c r="DL37"/>
  <c r="DH37"/>
  <c r="DD37"/>
  <c r="EC37"/>
  <c r="DY37"/>
  <c r="DU37"/>
  <c r="DQ37"/>
  <c r="DM37"/>
  <c r="DI37"/>
  <c r="DE37"/>
  <c r="ED37"/>
  <c r="DZ37"/>
  <c r="DV37"/>
  <c r="DR37"/>
  <c r="DN37"/>
  <c r="DK37"/>
  <c r="DF37"/>
  <c r="EE37"/>
  <c r="EA37"/>
  <c r="DW37"/>
  <c r="DT37"/>
  <c r="DO37"/>
  <c r="DJ37"/>
  <c r="DG37"/>
  <c r="JY37"/>
  <c r="KA37"/>
  <c r="KH37"/>
  <c r="KQ37"/>
  <c r="KK37"/>
  <c r="KR37"/>
  <c r="JP37"/>
  <c r="JV37"/>
  <c r="BE7"/>
  <c r="KS7"/>
  <c r="KS37" s="1"/>
  <c r="KR11"/>
  <c r="KR15"/>
  <c r="KR19"/>
  <c r="KR23"/>
  <c r="KR27"/>
  <c r="KR31"/>
  <c r="KR36"/>
  <c r="KR35"/>
  <c r="KR10"/>
  <c r="KR14"/>
  <c r="KR18"/>
  <c r="KR22"/>
  <c r="KR26"/>
  <c r="KR30"/>
  <c r="KR34"/>
  <c r="KR9"/>
  <c r="KR13"/>
  <c r="KR17"/>
  <c r="KR21"/>
  <c r="KR25"/>
  <c r="KR29"/>
  <c r="KR33"/>
  <c r="KR8"/>
  <c r="KR12"/>
  <c r="KR16"/>
  <c r="KR20"/>
  <c r="KR24"/>
  <c r="KR28"/>
  <c r="KR32"/>
  <c r="KF37"/>
  <c r="JT37"/>
  <c r="KO37"/>
  <c r="KC37"/>
  <c r="JQ37"/>
  <c r="KL37"/>
  <c r="JW37"/>
  <c r="KM37"/>
  <c r="JZ37"/>
  <c r="KJ37"/>
  <c r="JS37"/>
  <c r="KI37"/>
  <c r="JN37"/>
  <c r="JX37"/>
  <c r="KG37"/>
  <c r="JU37"/>
  <c r="KP37"/>
  <c r="KD37"/>
  <c r="JR37"/>
  <c r="KN37"/>
  <c r="KB37"/>
  <c r="JO37"/>
  <c r="JM38"/>
  <c r="KL38" s="1"/>
  <c r="A63"/>
  <c r="I62"/>
  <c r="X39"/>
  <c r="BE84" i="67"/>
  <c r="AZ84"/>
  <c r="AG84"/>
  <c r="AR84"/>
  <c r="AO84"/>
  <c r="AK84"/>
  <c r="Z84"/>
  <c r="AA84"/>
  <c r="AL84"/>
  <c r="AI84"/>
  <c r="AT84"/>
  <c r="BB47"/>
  <c r="AH53" i="61"/>
  <c r="AN50" i="58"/>
  <c r="AJ52" i="59"/>
  <c r="AI53"/>
  <c r="AU50"/>
  <c r="AT50"/>
  <c r="AS50"/>
  <c r="AR50"/>
  <c r="AQ50"/>
  <c r="AP50"/>
  <c r="AO50"/>
  <c r="AI53" i="28"/>
  <c r="AL51" i="58"/>
  <c r="AK51"/>
  <c r="AN51" s="1"/>
  <c r="AN50" i="59"/>
  <c r="AI53" i="60"/>
  <c r="AL51" i="59"/>
  <c r="AK51"/>
  <c r="AU50" i="58"/>
  <c r="AT50"/>
  <c r="AS50"/>
  <c r="AR50"/>
  <c r="AQ50"/>
  <c r="AP50"/>
  <c r="AO50"/>
  <c r="AJ52"/>
  <c r="AI53"/>
  <c r="EI26" i="81" l="1"/>
  <c r="EI29"/>
  <c r="H41" i="75"/>
  <c r="EI14" i="81"/>
  <c r="EI10"/>
  <c r="EI22"/>
  <c r="HN12"/>
  <c r="EI33"/>
  <c r="EI18"/>
  <c r="HN15"/>
  <c r="EI30"/>
  <c r="EI37"/>
  <c r="EI23"/>
  <c r="EI15"/>
  <c r="EI11"/>
  <c r="HN8"/>
  <c r="HN11"/>
  <c r="HN14"/>
  <c r="HN13"/>
  <c r="EI35"/>
  <c r="EI31"/>
  <c r="EI27"/>
  <c r="EI24"/>
  <c r="EI20"/>
  <c r="EI16"/>
  <c r="EI12"/>
  <c r="EI8"/>
  <c r="HN20"/>
  <c r="HN10"/>
  <c r="HN9"/>
  <c r="EI34"/>
  <c r="EI19"/>
  <c r="EI36"/>
  <c r="EI32"/>
  <c r="EI28"/>
  <c r="EI25"/>
  <c r="EI21"/>
  <c r="EI17"/>
  <c r="EI13"/>
  <c r="EI9"/>
  <c r="HN16"/>
  <c r="HN19"/>
  <c r="HN22"/>
  <c r="HN21"/>
  <c r="AY85" i="67"/>
  <c r="F41" i="75"/>
  <c r="J41" s="1"/>
  <c r="BB48" i="67"/>
  <c r="V48"/>
  <c r="AB48"/>
  <c r="AB85" s="1"/>
  <c r="DC39" i="81"/>
  <c r="GH39" s="1"/>
  <c r="MU39" s="1"/>
  <c r="Y39"/>
  <c r="Z39"/>
  <c r="AA39"/>
  <c r="AB39"/>
  <c r="AC39"/>
  <c r="AD39"/>
  <c r="AE39"/>
  <c r="AF39"/>
  <c r="AG39"/>
  <c r="AH39"/>
  <c r="AI39"/>
  <c r="AJ39"/>
  <c r="AK39"/>
  <c r="AL39"/>
  <c r="AM39"/>
  <c r="AN39"/>
  <c r="AO39"/>
  <c r="AP39"/>
  <c r="AQ39"/>
  <c r="AR39"/>
  <c r="AS39"/>
  <c r="AT39"/>
  <c r="AU39"/>
  <c r="AV39"/>
  <c r="AW39"/>
  <c r="AX39"/>
  <c r="AY39"/>
  <c r="AZ39"/>
  <c r="BA39"/>
  <c r="BB39"/>
  <c r="EJ7"/>
  <c r="HO7" s="1"/>
  <c r="OB7" s="1"/>
  <c r="BE33"/>
  <c r="BE29"/>
  <c r="BE36"/>
  <c r="BE32"/>
  <c r="BE35"/>
  <c r="BE34"/>
  <c r="BE30"/>
  <c r="BE25"/>
  <c r="BE21"/>
  <c r="BE17"/>
  <c r="BE13"/>
  <c r="BE9"/>
  <c r="BE31"/>
  <c r="BE24"/>
  <c r="BE20"/>
  <c r="BE16"/>
  <c r="BE12"/>
  <c r="BE8"/>
  <c r="BE28"/>
  <c r="BE23"/>
  <c r="BE19"/>
  <c r="BE15"/>
  <c r="BE11"/>
  <c r="BE27"/>
  <c r="BE26"/>
  <c r="BE22"/>
  <c r="BE18"/>
  <c r="BE14"/>
  <c r="BE10"/>
  <c r="F48" i="67"/>
  <c r="X48" s="1"/>
  <c r="AZ85"/>
  <c r="AM48"/>
  <c r="AM85" s="1"/>
  <c r="Z85"/>
  <c r="BA48"/>
  <c r="AE48"/>
  <c r="AK49"/>
  <c r="AK13" s="1"/>
  <c r="AP48"/>
  <c r="AH48"/>
  <c r="AH85" s="1"/>
  <c r="AI49"/>
  <c r="AI86" s="1"/>
  <c r="AS48"/>
  <c r="AS85" s="1"/>
  <c r="AG49"/>
  <c r="AG89" s="1"/>
  <c r="AO49"/>
  <c r="AO86" s="1"/>
  <c r="AT49"/>
  <c r="AT89" s="1"/>
  <c r="AR49"/>
  <c r="AR89" s="1"/>
  <c r="AY49"/>
  <c r="AY89" s="1"/>
  <c r="AL49"/>
  <c r="AL13" s="1"/>
  <c r="Q49"/>
  <c r="AD49"/>
  <c r="AD13" s="1"/>
  <c r="AA49"/>
  <c r="AA86" s="1"/>
  <c r="Z49"/>
  <c r="Z89" s="1"/>
  <c r="P49"/>
  <c r="V49" s="1"/>
  <c r="AZ49"/>
  <c r="L49"/>
  <c r="L13" s="1"/>
  <c r="BC48"/>
  <c r="D49"/>
  <c r="D13" s="1"/>
  <c r="E49"/>
  <c r="A49"/>
  <c r="F84" s="1"/>
  <c r="AG88"/>
  <c r="AY86"/>
  <c r="AY87"/>
  <c r="AG86"/>
  <c r="AY88"/>
  <c r="H40" i="75"/>
  <c r="AM84" i="67"/>
  <c r="AN47"/>
  <c r="X47"/>
  <c r="AC47"/>
  <c r="GX38" i="81"/>
  <c r="GU38"/>
  <c r="GR38"/>
  <c r="GM38"/>
  <c r="GI38"/>
  <c r="GV38"/>
  <c r="GQ38"/>
  <c r="GN38"/>
  <c r="GJ38"/>
  <c r="GW38"/>
  <c r="GS38"/>
  <c r="GO38"/>
  <c r="GK38"/>
  <c r="HO17"/>
  <c r="GT38"/>
  <c r="GP38"/>
  <c r="GL38"/>
  <c r="EF38"/>
  <c r="EB38"/>
  <c r="DX38"/>
  <c r="DS38"/>
  <c r="DP38"/>
  <c r="DM38"/>
  <c r="DH38"/>
  <c r="DD38"/>
  <c r="EJ16"/>
  <c r="EJ32"/>
  <c r="EG38"/>
  <c r="EC38"/>
  <c r="DY38"/>
  <c r="DU38"/>
  <c r="DQ38"/>
  <c r="DL38"/>
  <c r="DI38"/>
  <c r="DE38"/>
  <c r="EI38"/>
  <c r="ED38"/>
  <c r="DZ38"/>
  <c r="DV38"/>
  <c r="DR38"/>
  <c r="DN38"/>
  <c r="DK38"/>
  <c r="DF38"/>
  <c r="EH38"/>
  <c r="EE38"/>
  <c r="EA38"/>
  <c r="DW38"/>
  <c r="DT38"/>
  <c r="DO38"/>
  <c r="DJ38"/>
  <c r="DG38"/>
  <c r="KH38"/>
  <c r="JW38"/>
  <c r="JY38"/>
  <c r="KF38"/>
  <c r="KR38"/>
  <c r="KI38"/>
  <c r="JR38"/>
  <c r="BF7"/>
  <c r="KT7"/>
  <c r="KS36"/>
  <c r="KS10"/>
  <c r="KS14"/>
  <c r="KS18"/>
  <c r="KS22"/>
  <c r="KS26"/>
  <c r="KS30"/>
  <c r="KS34"/>
  <c r="KS9"/>
  <c r="KS13"/>
  <c r="KS17"/>
  <c r="KS21"/>
  <c r="KS25"/>
  <c r="KS29"/>
  <c r="KS33"/>
  <c r="KS8"/>
  <c r="KS12"/>
  <c r="KS16"/>
  <c r="KS20"/>
  <c r="KS24"/>
  <c r="KS28"/>
  <c r="KS32"/>
  <c r="KS11"/>
  <c r="KS15"/>
  <c r="KS19"/>
  <c r="KS23"/>
  <c r="KS27"/>
  <c r="KS31"/>
  <c r="KS35"/>
  <c r="KO38"/>
  <c r="JQ38"/>
  <c r="KM38"/>
  <c r="JN38"/>
  <c r="KD38"/>
  <c r="KJ38"/>
  <c r="KQ38"/>
  <c r="KP38"/>
  <c r="JT38"/>
  <c r="KC38"/>
  <c r="KA38"/>
  <c r="JO38"/>
  <c r="JX38"/>
  <c r="KG38"/>
  <c r="JU38"/>
  <c r="JZ38"/>
  <c r="KE38"/>
  <c r="JS38"/>
  <c r="KN38"/>
  <c r="KB38"/>
  <c r="JP38"/>
  <c r="KK38"/>
  <c r="JV38"/>
  <c r="JM39"/>
  <c r="KK39" s="1"/>
  <c r="A64"/>
  <c r="I63"/>
  <c r="X40"/>
  <c r="BB84" i="67"/>
  <c r="AH54" i="61"/>
  <c r="AJ53" i="58"/>
  <c r="AI54"/>
  <c r="AK52"/>
  <c r="AN52" s="1"/>
  <c r="AL52"/>
  <c r="AU51" i="59"/>
  <c r="AT51"/>
  <c r="AS51"/>
  <c r="AR51"/>
  <c r="AQ51"/>
  <c r="AP51"/>
  <c r="AO51"/>
  <c r="AI54" i="60"/>
  <c r="AI54" i="28"/>
  <c r="AU51" i="58"/>
  <c r="AT51"/>
  <c r="AS51"/>
  <c r="AR51"/>
  <c r="AQ51"/>
  <c r="AP51"/>
  <c r="AO51"/>
  <c r="AJ53" i="59"/>
  <c r="AI54"/>
  <c r="AL52"/>
  <c r="AK52"/>
  <c r="AN51"/>
  <c r="EJ23" i="81" l="1"/>
  <c r="EJ24"/>
  <c r="EJ8"/>
  <c r="HO9"/>
  <c r="AG87" i="67"/>
  <c r="AC48"/>
  <c r="AC85" s="1"/>
  <c r="HO11" i="81"/>
  <c r="EJ31"/>
  <c r="EJ15"/>
  <c r="HO21"/>
  <c r="AA87" i="67"/>
  <c r="AA88"/>
  <c r="AG13"/>
  <c r="BB85"/>
  <c r="EJ35" i="81"/>
  <c r="EJ27"/>
  <c r="EJ19"/>
  <c r="EJ11"/>
  <c r="HO14"/>
  <c r="HO20"/>
  <c r="EJ36"/>
  <c r="EJ28"/>
  <c r="EJ20"/>
  <c r="EJ12"/>
  <c r="HO10"/>
  <c r="HO16"/>
  <c r="AK89" i="67"/>
  <c r="EJ37" i="81"/>
  <c r="EJ33"/>
  <c r="EJ29"/>
  <c r="EJ25"/>
  <c r="EJ21"/>
  <c r="EJ17"/>
  <c r="EJ13"/>
  <c r="EJ9"/>
  <c r="HO19"/>
  <c r="HO13"/>
  <c r="HO12"/>
  <c r="EJ38"/>
  <c r="EJ34"/>
  <c r="EJ30"/>
  <c r="EJ26"/>
  <c r="EJ22"/>
  <c r="EJ18"/>
  <c r="EJ14"/>
  <c r="EJ10"/>
  <c r="HO15"/>
  <c r="HO18"/>
  <c r="HO8"/>
  <c r="AK86" i="67"/>
  <c r="AI88"/>
  <c r="AA13"/>
  <c r="AT88"/>
  <c r="AZ89"/>
  <c r="D42" i="75"/>
  <c r="AA89" i="67"/>
  <c r="AY13"/>
  <c r="F42" i="75"/>
  <c r="Q13" i="67"/>
  <c r="C42" i="75"/>
  <c r="AT86" i="67"/>
  <c r="AI89"/>
  <c r="AH49"/>
  <c r="AH88" s="1"/>
  <c r="KG39" i="81"/>
  <c r="AP49" i="67"/>
  <c r="DC40" i="81"/>
  <c r="GH40" s="1"/>
  <c r="MU40" s="1"/>
  <c r="Y40"/>
  <c r="Z40"/>
  <c r="AA40"/>
  <c r="AB40"/>
  <c r="AC40"/>
  <c r="AD40"/>
  <c r="AE40"/>
  <c r="AF40"/>
  <c r="AG40"/>
  <c r="AH40"/>
  <c r="AI40"/>
  <c r="AJ40"/>
  <c r="AK40"/>
  <c r="AL40"/>
  <c r="AM40"/>
  <c r="AN40"/>
  <c r="AO40"/>
  <c r="AP40"/>
  <c r="AQ40"/>
  <c r="AR40"/>
  <c r="AS40"/>
  <c r="AT40"/>
  <c r="AU40"/>
  <c r="AV40"/>
  <c r="AW40"/>
  <c r="AX40"/>
  <c r="AY40"/>
  <c r="AZ40"/>
  <c r="BA40"/>
  <c r="EK7"/>
  <c r="HP7" s="1"/>
  <c r="OC7" s="1"/>
  <c r="BF34"/>
  <c r="BF30"/>
  <c r="BF26"/>
  <c r="BF33"/>
  <c r="BF35"/>
  <c r="BF31"/>
  <c r="BF27"/>
  <c r="BF22"/>
  <c r="BF18"/>
  <c r="BF14"/>
  <c r="BF10"/>
  <c r="BF32"/>
  <c r="BF25"/>
  <c r="BF21"/>
  <c r="BF17"/>
  <c r="BF13"/>
  <c r="BF9"/>
  <c r="BF29"/>
  <c r="BF24"/>
  <c r="BF20"/>
  <c r="BF16"/>
  <c r="BF12"/>
  <c r="BF8"/>
  <c r="BF28"/>
  <c r="BF23"/>
  <c r="BF19"/>
  <c r="BF15"/>
  <c r="BF11"/>
  <c r="BC49" i="67"/>
  <c r="AZ86"/>
  <c r="BB86" s="1"/>
  <c r="AD88"/>
  <c r="AR87"/>
  <c r="AE49"/>
  <c r="AK88"/>
  <c r="AD89"/>
  <c r="AZ88"/>
  <c r="BB88" s="1"/>
  <c r="AZ87"/>
  <c r="BB87" s="1"/>
  <c r="AD86"/>
  <c r="AN48"/>
  <c r="AN85" s="1"/>
  <c r="AK87"/>
  <c r="BB49"/>
  <c r="AR88"/>
  <c r="BA49"/>
  <c r="AR86"/>
  <c r="AR13"/>
  <c r="AZ13"/>
  <c r="AM49"/>
  <c r="AM86" s="1"/>
  <c r="AT13"/>
  <c r="Z86"/>
  <c r="AI87"/>
  <c r="AT87"/>
  <c r="AS49"/>
  <c r="AS89" s="1"/>
  <c r="AO13"/>
  <c r="L91"/>
  <c r="M91"/>
  <c r="P91"/>
  <c r="M90"/>
  <c r="F90"/>
  <c r="G89"/>
  <c r="Q89"/>
  <c r="F89"/>
  <c r="P88"/>
  <c r="F88"/>
  <c r="Q87"/>
  <c r="E87"/>
  <c r="N87"/>
  <c r="E84"/>
  <c r="L86"/>
  <c r="Q82"/>
  <c r="D84"/>
  <c r="L79"/>
  <c r="P86"/>
  <c r="E81"/>
  <c r="G86"/>
  <c r="D78"/>
  <c r="D85"/>
  <c r="L81"/>
  <c r="M86"/>
  <c r="Q83"/>
  <c r="Q91"/>
  <c r="F91"/>
  <c r="D91"/>
  <c r="P90"/>
  <c r="Q90"/>
  <c r="H89"/>
  <c r="D89"/>
  <c r="L89"/>
  <c r="L88"/>
  <c r="D88"/>
  <c r="L87"/>
  <c r="D87"/>
  <c r="H87"/>
  <c r="E82"/>
  <c r="Q78"/>
  <c r="D82"/>
  <c r="F80"/>
  <c r="H86"/>
  <c r="L83"/>
  <c r="E79"/>
  <c r="N86"/>
  <c r="Q84"/>
  <c r="X84" s="1"/>
  <c r="D83"/>
  <c r="L85"/>
  <c r="Q79"/>
  <c r="F82"/>
  <c r="X82" s="1"/>
  <c r="H91"/>
  <c r="E91"/>
  <c r="G90"/>
  <c r="N90"/>
  <c r="D90"/>
  <c r="E89"/>
  <c r="N89"/>
  <c r="S89" s="1"/>
  <c r="E88"/>
  <c r="N88"/>
  <c r="Q88"/>
  <c r="P87"/>
  <c r="V87" s="1"/>
  <c r="F87"/>
  <c r="E80"/>
  <c r="F79"/>
  <c r="L78"/>
  <c r="D80"/>
  <c r="P78"/>
  <c r="Q85"/>
  <c r="E85"/>
  <c r="L80"/>
  <c r="Q80"/>
  <c r="D81"/>
  <c r="F83"/>
  <c r="N91"/>
  <c r="G91"/>
  <c r="H90"/>
  <c r="E90"/>
  <c r="L90"/>
  <c r="M89"/>
  <c r="P89"/>
  <c r="G88"/>
  <c r="H88"/>
  <c r="M88"/>
  <c r="G87"/>
  <c r="M87"/>
  <c r="E78"/>
  <c r="E86"/>
  <c r="L82"/>
  <c r="P79"/>
  <c r="Q86"/>
  <c r="BC86" s="1"/>
  <c r="D86"/>
  <c r="Q81"/>
  <c r="E83"/>
  <c r="F81"/>
  <c r="L84"/>
  <c r="P85"/>
  <c r="D79"/>
  <c r="F78"/>
  <c r="F86"/>
  <c r="P80"/>
  <c r="AI13"/>
  <c r="BB89"/>
  <c r="AD87"/>
  <c r="AL87"/>
  <c r="AO87"/>
  <c r="AL86"/>
  <c r="Z13"/>
  <c r="AL89"/>
  <c r="AB49"/>
  <c r="AC49" s="1"/>
  <c r="AO88"/>
  <c r="AL88"/>
  <c r="AE89"/>
  <c r="AO89"/>
  <c r="Z88"/>
  <c r="Z87"/>
  <c r="F49"/>
  <c r="F13" s="1"/>
  <c r="AS13"/>
  <c r="E13"/>
  <c r="AW47"/>
  <c r="AW46" s="1"/>
  <c r="AN84"/>
  <c r="AC84"/>
  <c r="GU39" i="81"/>
  <c r="GR39"/>
  <c r="GM39"/>
  <c r="GI39"/>
  <c r="GV39"/>
  <c r="GQ39"/>
  <c r="GN39"/>
  <c r="GJ39"/>
  <c r="GW39"/>
  <c r="GS39"/>
  <c r="GO39"/>
  <c r="GK39"/>
  <c r="GT39"/>
  <c r="GP39"/>
  <c r="GL39"/>
  <c r="EF39"/>
  <c r="EB39"/>
  <c r="DX39"/>
  <c r="DT39"/>
  <c r="DP39"/>
  <c r="DM39"/>
  <c r="DH39"/>
  <c r="DD39"/>
  <c r="EG39"/>
  <c r="EC39"/>
  <c r="DY39"/>
  <c r="DU39"/>
  <c r="DQ39"/>
  <c r="DL39"/>
  <c r="DI39"/>
  <c r="DE39"/>
  <c r="EJ39"/>
  <c r="EH39"/>
  <c r="EE39"/>
  <c r="EA39"/>
  <c r="DV39"/>
  <c r="DR39"/>
  <c r="DN39"/>
  <c r="DJ39"/>
  <c r="DF39"/>
  <c r="EI39"/>
  <c r="ED39"/>
  <c r="DZ39"/>
  <c r="DW39"/>
  <c r="DS39"/>
  <c r="DO39"/>
  <c r="DK39"/>
  <c r="DG39"/>
  <c r="KB39"/>
  <c r="JS39"/>
  <c r="JP39"/>
  <c r="KL39"/>
  <c r="KN39"/>
  <c r="JZ39"/>
  <c r="JQ39"/>
  <c r="JN39"/>
  <c r="KI39"/>
  <c r="JW39"/>
  <c r="KF39"/>
  <c r="JT39"/>
  <c r="KP39"/>
  <c r="KC39"/>
  <c r="KD39"/>
  <c r="JR39"/>
  <c r="KM39"/>
  <c r="KA39"/>
  <c r="JO39"/>
  <c r="KJ39"/>
  <c r="JY39"/>
  <c r="KO39"/>
  <c r="JX39"/>
  <c r="KH39"/>
  <c r="JV39"/>
  <c r="KQ39"/>
  <c r="KE39"/>
  <c r="JU39"/>
  <c r="BG7"/>
  <c r="KU7"/>
  <c r="KT8"/>
  <c r="KT12"/>
  <c r="KT16"/>
  <c r="KT20"/>
  <c r="KT24"/>
  <c r="KT28"/>
  <c r="KT32"/>
  <c r="KT36"/>
  <c r="KT11"/>
  <c r="KT15"/>
  <c r="KT19"/>
  <c r="KT23"/>
  <c r="KT27"/>
  <c r="KT31"/>
  <c r="KT35"/>
  <c r="KT10"/>
  <c r="KT14"/>
  <c r="KT18"/>
  <c r="KT22"/>
  <c r="KT26"/>
  <c r="KT30"/>
  <c r="KT34"/>
  <c r="KT9"/>
  <c r="KT13"/>
  <c r="KT17"/>
  <c r="KT21"/>
  <c r="KT25"/>
  <c r="KT29"/>
  <c r="KT33"/>
  <c r="JM40"/>
  <c r="KJ40" s="1"/>
  <c r="A65"/>
  <c r="I64"/>
  <c r="X41"/>
  <c r="AH55" i="61"/>
  <c r="AN52" i="59"/>
  <c r="AI55" i="28"/>
  <c r="AI55" i="60"/>
  <c r="AK53" i="59"/>
  <c r="AL53"/>
  <c r="AU52"/>
  <c r="AT52"/>
  <c r="AS52"/>
  <c r="AR52"/>
  <c r="AQ52"/>
  <c r="AP52"/>
  <c r="AO52"/>
  <c r="AJ54"/>
  <c r="AI55"/>
  <c r="AU52" i="58"/>
  <c r="AT52"/>
  <c r="AS52"/>
  <c r="AR52"/>
  <c r="AQ52"/>
  <c r="AP52"/>
  <c r="AO52"/>
  <c r="AJ54"/>
  <c r="AI55"/>
  <c r="AK53"/>
  <c r="AL53"/>
  <c r="AH86" i="67" l="1"/>
  <c r="AE86"/>
  <c r="BA87"/>
  <c r="BA89"/>
  <c r="EK38" i="81"/>
  <c r="HP9"/>
  <c r="EK22"/>
  <c r="EK30"/>
  <c r="EK14"/>
  <c r="HP20"/>
  <c r="BA86" i="67"/>
  <c r="EK29" i="81"/>
  <c r="EK13"/>
  <c r="HP11"/>
  <c r="AS87" i="67"/>
  <c r="EK37" i="81"/>
  <c r="EK21"/>
  <c r="HP10"/>
  <c r="AP86" i="67"/>
  <c r="V89"/>
  <c r="BA88"/>
  <c r="EK33" i="81"/>
  <c r="EK25"/>
  <c r="EK17"/>
  <c r="EK9"/>
  <c r="HP17"/>
  <c r="BC89" i="67"/>
  <c r="EK34" i="81"/>
  <c r="EK26"/>
  <c r="EK18"/>
  <c r="EK10"/>
  <c r="HP13"/>
  <c r="EK39"/>
  <c r="EK35"/>
  <c r="EK31"/>
  <c r="EK27"/>
  <c r="EK23"/>
  <c r="EK19"/>
  <c r="EK15"/>
  <c r="EK11"/>
  <c r="HP8"/>
  <c r="HP18"/>
  <c r="HP16"/>
  <c r="HP19"/>
  <c r="AM87" i="67"/>
  <c r="AM89"/>
  <c r="AH87"/>
  <c r="AS88"/>
  <c r="AM13"/>
  <c r="AH13"/>
  <c r="AN49"/>
  <c r="AN89" s="1"/>
  <c r="AM88"/>
  <c r="AH89"/>
  <c r="EK36" i="81"/>
  <c r="EK32"/>
  <c r="EK28"/>
  <c r="EK24"/>
  <c r="EK20"/>
  <c r="EK16"/>
  <c r="EK12"/>
  <c r="EK8"/>
  <c r="HP14"/>
  <c r="HP12"/>
  <c r="HP15"/>
  <c r="AS86" i="67"/>
  <c r="AE88"/>
  <c r="X83"/>
  <c r="AP88"/>
  <c r="X78"/>
  <c r="J42" i="75"/>
  <c r="H42"/>
  <c r="BC87" i="67"/>
  <c r="EL7" i="81"/>
  <c r="HQ7" s="1"/>
  <c r="OD7" s="1"/>
  <c r="BG31"/>
  <c r="BG27"/>
  <c r="BG34"/>
  <c r="BG32"/>
  <c r="BG28"/>
  <c r="BG26"/>
  <c r="BG23"/>
  <c r="BG19"/>
  <c r="BG15"/>
  <c r="BG11"/>
  <c r="BG33"/>
  <c r="BG22"/>
  <c r="BG18"/>
  <c r="BG14"/>
  <c r="BG10"/>
  <c r="BG30"/>
  <c r="BG25"/>
  <c r="BG21"/>
  <c r="BG17"/>
  <c r="BG13"/>
  <c r="BG9"/>
  <c r="BG29"/>
  <c r="BG24"/>
  <c r="BG20"/>
  <c r="BG16"/>
  <c r="BG12"/>
  <c r="BG8"/>
  <c r="BC88" i="67"/>
  <c r="X86"/>
  <c r="S87"/>
  <c r="DC41" i="81"/>
  <c r="GH41" s="1"/>
  <c r="MU41" s="1"/>
  <c r="Y41"/>
  <c r="Z41"/>
  <c r="AA41"/>
  <c r="AB41"/>
  <c r="AC41"/>
  <c r="AD41"/>
  <c r="AE41"/>
  <c r="AF41"/>
  <c r="AG41"/>
  <c r="AH41"/>
  <c r="AI41"/>
  <c r="AJ41"/>
  <c r="AK41"/>
  <c r="AL41"/>
  <c r="AM41"/>
  <c r="AN41"/>
  <c r="AO41"/>
  <c r="AP41"/>
  <c r="AQ41"/>
  <c r="AR41"/>
  <c r="AS41"/>
  <c r="AT41"/>
  <c r="AU41"/>
  <c r="AV41"/>
  <c r="AW41"/>
  <c r="AX41"/>
  <c r="AY41"/>
  <c r="AZ41"/>
  <c r="X87" i="67"/>
  <c r="S91"/>
  <c r="X49"/>
  <c r="AB86"/>
  <c r="AE87"/>
  <c r="X79"/>
  <c r="AP89"/>
  <c r="AP87"/>
  <c r="S90"/>
  <c r="X81"/>
  <c r="AW45"/>
  <c r="AW44" s="1"/>
  <c r="AW43" s="1"/>
  <c r="AW42" s="1"/>
  <c r="AW41" s="1"/>
  <c r="AW40" s="1"/>
  <c r="AW39" s="1"/>
  <c r="AW38" s="1"/>
  <c r="AW37" s="1"/>
  <c r="AW36" s="1"/>
  <c r="AW35" s="1"/>
  <c r="AW34" s="1"/>
  <c r="AW33" s="1"/>
  <c r="AW32" s="1"/>
  <c r="AW31" s="1"/>
  <c r="AW30" s="1"/>
  <c r="AW29" s="1"/>
  <c r="AW28" s="1"/>
  <c r="AW27" s="1"/>
  <c r="AW26" s="1"/>
  <c r="AW25" s="1"/>
  <c r="AW24" s="1"/>
  <c r="AW23" s="1"/>
  <c r="AW22" s="1"/>
  <c r="AW21" s="1"/>
  <c r="AW20" s="1"/>
  <c r="X91"/>
  <c r="AC88"/>
  <c r="AC87"/>
  <c r="AC86"/>
  <c r="V80"/>
  <c r="AP80"/>
  <c r="AE80"/>
  <c r="T90"/>
  <c r="U90"/>
  <c r="W90"/>
  <c r="BA79"/>
  <c r="BC79"/>
  <c r="BA78"/>
  <c r="BC78"/>
  <c r="W89"/>
  <c r="T89"/>
  <c r="U89"/>
  <c r="AB87"/>
  <c r="AB89"/>
  <c r="F85"/>
  <c r="X85" s="1"/>
  <c r="V88"/>
  <c r="X90"/>
  <c r="V79"/>
  <c r="AP79"/>
  <c r="AE79"/>
  <c r="BA83"/>
  <c r="BC83"/>
  <c r="BA82"/>
  <c r="BC82"/>
  <c r="X88"/>
  <c r="BA81"/>
  <c r="BC81"/>
  <c r="U88"/>
  <c r="T88"/>
  <c r="W88"/>
  <c r="AP78"/>
  <c r="AE78"/>
  <c r="V78"/>
  <c r="W91"/>
  <c r="U91"/>
  <c r="T91"/>
  <c r="V90"/>
  <c r="AE90"/>
  <c r="AP90"/>
  <c r="V91"/>
  <c r="AE91"/>
  <c r="AP91"/>
  <c r="AB13"/>
  <c r="S88"/>
  <c r="S86"/>
  <c r="X80"/>
  <c r="V86"/>
  <c r="V85"/>
  <c r="AP85"/>
  <c r="AE85"/>
  <c r="BC80"/>
  <c r="BA80"/>
  <c r="BC85"/>
  <c r="BA85"/>
  <c r="BA84"/>
  <c r="BC84"/>
  <c r="W86"/>
  <c r="T86"/>
  <c r="U86"/>
  <c r="W87"/>
  <c r="T87"/>
  <c r="U87"/>
  <c r="BC90"/>
  <c r="BA90"/>
  <c r="BA91"/>
  <c r="BC91"/>
  <c r="AB88"/>
  <c r="X89"/>
  <c r="AC89"/>
  <c r="AC13"/>
  <c r="KK40" i="81"/>
  <c r="KO40"/>
  <c r="GS40"/>
  <c r="GO40"/>
  <c r="GK40"/>
  <c r="GT40"/>
  <c r="GP40"/>
  <c r="GL40"/>
  <c r="GU40"/>
  <c r="GR40"/>
  <c r="GM40"/>
  <c r="GI40"/>
  <c r="GV40"/>
  <c r="GQ40"/>
  <c r="GN40"/>
  <c r="GJ40"/>
  <c r="EF40"/>
  <c r="EK40"/>
  <c r="DH40"/>
  <c r="DT40"/>
  <c r="EB40"/>
  <c r="EI40"/>
  <c r="EE40"/>
  <c r="EA40"/>
  <c r="DW40"/>
  <c r="DS40"/>
  <c r="DO40"/>
  <c r="DJ40"/>
  <c r="DG40"/>
  <c r="DY40"/>
  <c r="DP40"/>
  <c r="DL40"/>
  <c r="DD40"/>
  <c r="EJ40"/>
  <c r="EG40"/>
  <c r="EC40"/>
  <c r="DX40"/>
  <c r="DU40"/>
  <c r="DQ40"/>
  <c r="DM40"/>
  <c r="DI40"/>
  <c r="DE40"/>
  <c r="EL39"/>
  <c r="KA40"/>
  <c r="JR40"/>
  <c r="KN40"/>
  <c r="EH40"/>
  <c r="ED40"/>
  <c r="DZ40"/>
  <c r="DV40"/>
  <c r="DR40"/>
  <c r="DN40"/>
  <c r="DK40"/>
  <c r="DF40"/>
  <c r="JU40"/>
  <c r="KB40"/>
  <c r="KM40"/>
  <c r="JO40"/>
  <c r="JS40"/>
  <c r="JX40"/>
  <c r="JW40"/>
  <c r="KG40"/>
  <c r="KP40"/>
  <c r="JY40"/>
  <c r="KC40"/>
  <c r="JQ40"/>
  <c r="KL40"/>
  <c r="JZ40"/>
  <c r="KD40"/>
  <c r="JP40"/>
  <c r="KF40"/>
  <c r="KH40"/>
  <c r="JV40"/>
  <c r="KE40"/>
  <c r="JN40"/>
  <c r="KI40"/>
  <c r="JT40"/>
  <c r="BH7"/>
  <c r="KV7"/>
  <c r="KU9"/>
  <c r="KU13"/>
  <c r="KU17"/>
  <c r="KU21"/>
  <c r="KU25"/>
  <c r="KU29"/>
  <c r="KU33"/>
  <c r="KU8"/>
  <c r="KU12"/>
  <c r="KU16"/>
  <c r="KU20"/>
  <c r="KU24"/>
  <c r="KU28"/>
  <c r="KU32"/>
  <c r="KU11"/>
  <c r="KU15"/>
  <c r="KU19"/>
  <c r="KU23"/>
  <c r="KU27"/>
  <c r="KU31"/>
  <c r="KU35"/>
  <c r="KU10"/>
  <c r="KU14"/>
  <c r="KU18"/>
  <c r="KU22"/>
  <c r="KU26"/>
  <c r="KU30"/>
  <c r="KU34"/>
  <c r="JM41"/>
  <c r="KI41" s="1"/>
  <c r="A66"/>
  <c r="I65"/>
  <c r="X42"/>
  <c r="AH56" i="61"/>
  <c r="AN53" i="59"/>
  <c r="AI56"/>
  <c r="AJ55"/>
  <c r="AK54"/>
  <c r="AN54" s="1"/>
  <c r="AL54"/>
  <c r="AI56" i="60"/>
  <c r="AI56" i="28"/>
  <c r="AU53" i="58"/>
  <c r="AT53"/>
  <c r="AS53"/>
  <c r="AR53"/>
  <c r="AQ53"/>
  <c r="AP53"/>
  <c r="AO53"/>
  <c r="AJ55"/>
  <c r="AI56"/>
  <c r="AL54"/>
  <c r="AK54"/>
  <c r="AU53" i="59"/>
  <c r="AT53"/>
  <c r="AS53"/>
  <c r="AR53"/>
  <c r="AQ53"/>
  <c r="AP53"/>
  <c r="AO53"/>
  <c r="AN53" i="58"/>
  <c r="AN88" i="67" l="1"/>
  <c r="AN87"/>
  <c r="AN13"/>
  <c r="EL17" i="81"/>
  <c r="EL27"/>
  <c r="EL35"/>
  <c r="EL13"/>
  <c r="HQ13"/>
  <c r="EL25"/>
  <c r="HQ14"/>
  <c r="EL31"/>
  <c r="EL11"/>
  <c r="HQ11"/>
  <c r="AN86" i="67"/>
  <c r="EL26" i="81"/>
  <c r="EL36"/>
  <c r="EL28"/>
  <c r="EL14"/>
  <c r="EL8"/>
  <c r="HQ16"/>
  <c r="EL23"/>
  <c r="EL37"/>
  <c r="EL33"/>
  <c r="EL29"/>
  <c r="EL19"/>
  <c r="EL15"/>
  <c r="EL21"/>
  <c r="EL9"/>
  <c r="HQ8"/>
  <c r="HQ12"/>
  <c r="HQ19"/>
  <c r="EL40"/>
  <c r="EL32"/>
  <c r="EL18"/>
  <c r="EL12"/>
  <c r="HQ9"/>
  <c r="HQ10"/>
  <c r="EL24"/>
  <c r="EL38"/>
  <c r="EL34"/>
  <c r="EL30"/>
  <c r="EL20"/>
  <c r="EL16"/>
  <c r="EL22"/>
  <c r="EL10"/>
  <c r="HQ17"/>
  <c r="HQ15"/>
  <c r="HQ18"/>
  <c r="EM7"/>
  <c r="HR7" s="1"/>
  <c r="OE7" s="1"/>
  <c r="BH32"/>
  <c r="BH28"/>
  <c r="BH33"/>
  <c r="BH29"/>
  <c r="BH27"/>
  <c r="BH24"/>
  <c r="BH20"/>
  <c r="BH16"/>
  <c r="BH12"/>
  <c r="BH8"/>
  <c r="BH26"/>
  <c r="BH23"/>
  <c r="BH19"/>
  <c r="BH15"/>
  <c r="BH11"/>
  <c r="BH31"/>
  <c r="BH22"/>
  <c r="BH18"/>
  <c r="BH14"/>
  <c r="BH10"/>
  <c r="BH30"/>
  <c r="BH25"/>
  <c r="BH21"/>
  <c r="BH17"/>
  <c r="BH13"/>
  <c r="BH9"/>
  <c r="DC42"/>
  <c r="GH42" s="1"/>
  <c r="MU42" s="1"/>
  <c r="Y42"/>
  <c r="Z42"/>
  <c r="AA42"/>
  <c r="AB42"/>
  <c r="AC42"/>
  <c r="AD42"/>
  <c r="AE42"/>
  <c r="AF42"/>
  <c r="AG42"/>
  <c r="AH42"/>
  <c r="AI42"/>
  <c r="AJ42"/>
  <c r="AK42"/>
  <c r="AL42"/>
  <c r="AM42"/>
  <c r="AN42"/>
  <c r="AO42"/>
  <c r="AP42"/>
  <c r="AQ42"/>
  <c r="AR42"/>
  <c r="AS42"/>
  <c r="AT42"/>
  <c r="AU42"/>
  <c r="AV42"/>
  <c r="AW42"/>
  <c r="AX42"/>
  <c r="AY42"/>
  <c r="AY93" i="67"/>
  <c r="AO93"/>
  <c r="AK93"/>
  <c r="AD93"/>
  <c r="Z93"/>
  <c r="E93"/>
  <c r="AI93"/>
  <c r="AZ93"/>
  <c r="AR93"/>
  <c r="AL93"/>
  <c r="AG93"/>
  <c r="AA93"/>
  <c r="D93"/>
  <c r="L93"/>
  <c r="AT93"/>
  <c r="Q93"/>
  <c r="BE93"/>
  <c r="AS93"/>
  <c r="AM93"/>
  <c r="AH93"/>
  <c r="AB93"/>
  <c r="P93"/>
  <c r="F93"/>
  <c r="AN93"/>
  <c r="AC93"/>
  <c r="KL41" i="81"/>
  <c r="JO41"/>
  <c r="KE41"/>
  <c r="JQ41"/>
  <c r="JY41"/>
  <c r="JU41"/>
  <c r="KH41"/>
  <c r="GU41"/>
  <c r="GQ41"/>
  <c r="GM41"/>
  <c r="GI41"/>
  <c r="GR41"/>
  <c r="GN41"/>
  <c r="GJ41"/>
  <c r="GS41"/>
  <c r="GO41"/>
  <c r="GK41"/>
  <c r="GT41"/>
  <c r="GP41"/>
  <c r="GL41"/>
  <c r="EK41"/>
  <c r="EL41"/>
  <c r="EJ41"/>
  <c r="EF41"/>
  <c r="EB41"/>
  <c r="DY41"/>
  <c r="DS41"/>
  <c r="DP41"/>
  <c r="DL41"/>
  <c r="DH41"/>
  <c r="DD41"/>
  <c r="EG41"/>
  <c r="EC41"/>
  <c r="DX41"/>
  <c r="DU41"/>
  <c r="DQ41"/>
  <c r="DM41"/>
  <c r="DI41"/>
  <c r="DE41"/>
  <c r="EH41"/>
  <c r="EE41"/>
  <c r="EA41"/>
  <c r="DV41"/>
  <c r="DR41"/>
  <c r="DN41"/>
  <c r="DK41"/>
  <c r="DF41"/>
  <c r="EI41"/>
  <c r="ED41"/>
  <c r="DZ41"/>
  <c r="DW41"/>
  <c r="DT41"/>
  <c r="DO41"/>
  <c r="DJ41"/>
  <c r="DG41"/>
  <c r="BI7"/>
  <c r="KW7"/>
  <c r="KV8"/>
  <c r="KV12"/>
  <c r="KV16"/>
  <c r="KV20"/>
  <c r="KV24"/>
  <c r="KV28"/>
  <c r="KV32"/>
  <c r="KV11"/>
  <c r="KV15"/>
  <c r="KV19"/>
  <c r="KV23"/>
  <c r="KV27"/>
  <c r="KV31"/>
  <c r="KV10"/>
  <c r="KV14"/>
  <c r="KV18"/>
  <c r="KV22"/>
  <c r="KV26"/>
  <c r="KV30"/>
  <c r="KV34"/>
  <c r="KV9"/>
  <c r="KV13"/>
  <c r="KV17"/>
  <c r="KV21"/>
  <c r="KV25"/>
  <c r="KV29"/>
  <c r="KV33"/>
  <c r="KG41"/>
  <c r="JP41"/>
  <c r="KK41"/>
  <c r="JT41"/>
  <c r="KO41"/>
  <c r="KC41"/>
  <c r="KA41"/>
  <c r="JN41"/>
  <c r="KJ41"/>
  <c r="JX41"/>
  <c r="JW41"/>
  <c r="KM41"/>
  <c r="KB41"/>
  <c r="KF41"/>
  <c r="JV41"/>
  <c r="JZ41"/>
  <c r="KD41"/>
  <c r="JR41"/>
  <c r="KN41"/>
  <c r="JS41"/>
  <c r="JM42"/>
  <c r="A67"/>
  <c r="I66"/>
  <c r="X43"/>
  <c r="AH57" i="61"/>
  <c r="AU54" i="58"/>
  <c r="AT54"/>
  <c r="AS54"/>
  <c r="AR54"/>
  <c r="AQ54"/>
  <c r="AP54"/>
  <c r="AO54"/>
  <c r="AI57" i="60"/>
  <c r="AK55" i="59"/>
  <c r="AL55"/>
  <c r="AI57" i="58"/>
  <c r="AJ56"/>
  <c r="AK55"/>
  <c r="AL55"/>
  <c r="AI57" i="28"/>
  <c r="AU54" i="59"/>
  <c r="AT54"/>
  <c r="AS54"/>
  <c r="AR54"/>
  <c r="AQ54"/>
  <c r="AP54"/>
  <c r="AO54"/>
  <c r="AJ56"/>
  <c r="AI57"/>
  <c r="AN54" i="58"/>
  <c r="EM19" i="81" l="1"/>
  <c r="EM29"/>
  <c r="EM33"/>
  <c r="EM15"/>
  <c r="EM12"/>
  <c r="EM21"/>
  <c r="HR18"/>
  <c r="EM40"/>
  <c r="EM25"/>
  <c r="HR11"/>
  <c r="EM30"/>
  <c r="EM20"/>
  <c r="HR14"/>
  <c r="EM35"/>
  <c r="EM31"/>
  <c r="EM27"/>
  <c r="EM38"/>
  <c r="EM10"/>
  <c r="EM17"/>
  <c r="EM13"/>
  <c r="EM23"/>
  <c r="EM8"/>
  <c r="HR12"/>
  <c r="HR10"/>
  <c r="HR13"/>
  <c r="EM34"/>
  <c r="EM41"/>
  <c r="EM37"/>
  <c r="EM16"/>
  <c r="EM26"/>
  <c r="EM22"/>
  <c r="HR16"/>
  <c r="HR17"/>
  <c r="EM36"/>
  <c r="EM32"/>
  <c r="EM28"/>
  <c r="EM39"/>
  <c r="EM11"/>
  <c r="EM18"/>
  <c r="EM14"/>
  <c r="EM24"/>
  <c r="EM9"/>
  <c r="HR8"/>
  <c r="HR15"/>
  <c r="HR9"/>
  <c r="BB93" i="67"/>
  <c r="BC93"/>
  <c r="BA93"/>
  <c r="X93"/>
  <c r="EN7" i="81"/>
  <c r="HS7" s="1"/>
  <c r="OF7" s="1"/>
  <c r="BI29"/>
  <c r="BI32"/>
  <c r="BI30"/>
  <c r="BI26"/>
  <c r="BI28"/>
  <c r="BI25"/>
  <c r="BI21"/>
  <c r="BI17"/>
  <c r="BI13"/>
  <c r="BI9"/>
  <c r="BI27"/>
  <c r="BI24"/>
  <c r="BI20"/>
  <c r="BI16"/>
  <c r="BI12"/>
  <c r="BI8"/>
  <c r="BI23"/>
  <c r="BI19"/>
  <c r="BI15"/>
  <c r="BI11"/>
  <c r="BI31"/>
  <c r="BI22"/>
  <c r="BI18"/>
  <c r="BI14"/>
  <c r="BI10"/>
  <c r="DC43"/>
  <c r="GH43" s="1"/>
  <c r="MU43" s="1"/>
  <c r="Y43"/>
  <c r="Z43"/>
  <c r="AA43"/>
  <c r="AB43"/>
  <c r="AC43"/>
  <c r="AD43"/>
  <c r="AE43"/>
  <c r="AF43"/>
  <c r="AG43"/>
  <c r="AH43"/>
  <c r="AI43"/>
  <c r="AJ43"/>
  <c r="AK43"/>
  <c r="AL43"/>
  <c r="AM43"/>
  <c r="AN43"/>
  <c r="AO43"/>
  <c r="AP43"/>
  <c r="AQ43"/>
  <c r="AR43"/>
  <c r="AS43"/>
  <c r="AT43"/>
  <c r="AU43"/>
  <c r="AV43"/>
  <c r="AW43"/>
  <c r="AX43"/>
  <c r="GR42"/>
  <c r="GM42"/>
  <c r="GI42"/>
  <c r="HS16"/>
  <c r="GQ42"/>
  <c r="GN42"/>
  <c r="GJ42"/>
  <c r="GS42"/>
  <c r="GP42"/>
  <c r="GK42"/>
  <c r="GT42"/>
  <c r="GO42"/>
  <c r="GL42"/>
  <c r="EI42"/>
  <c r="ED42"/>
  <c r="DZ42"/>
  <c r="DW42"/>
  <c r="DT42"/>
  <c r="DO42"/>
  <c r="DJ42"/>
  <c r="DG42"/>
  <c r="EJ42"/>
  <c r="EF42"/>
  <c r="EB42"/>
  <c r="DX42"/>
  <c r="DS42"/>
  <c r="DP42"/>
  <c r="DL42"/>
  <c r="DH42"/>
  <c r="DD42"/>
  <c r="EK42"/>
  <c r="EG42"/>
  <c r="EC42"/>
  <c r="DY42"/>
  <c r="DU42"/>
  <c r="DQ42"/>
  <c r="DM42"/>
  <c r="DI42"/>
  <c r="DE42"/>
  <c r="EL42"/>
  <c r="EM42"/>
  <c r="EH42"/>
  <c r="EE42"/>
  <c r="EA42"/>
  <c r="DV42"/>
  <c r="DR42"/>
  <c r="DN42"/>
  <c r="DK42"/>
  <c r="DF42"/>
  <c r="JP42"/>
  <c r="KM42"/>
  <c r="JY42"/>
  <c r="JN42"/>
  <c r="JW42"/>
  <c r="KD42"/>
  <c r="BJ7"/>
  <c r="KX7"/>
  <c r="KX42" s="1"/>
  <c r="KW9"/>
  <c r="KW13"/>
  <c r="KW17"/>
  <c r="KW21"/>
  <c r="KW25"/>
  <c r="KW29"/>
  <c r="KW33"/>
  <c r="KW8"/>
  <c r="KW12"/>
  <c r="KW16"/>
  <c r="KW20"/>
  <c r="KW24"/>
  <c r="KW28"/>
  <c r="KW32"/>
  <c r="KW11"/>
  <c r="KW15"/>
  <c r="KW19"/>
  <c r="KW23"/>
  <c r="KW27"/>
  <c r="KW31"/>
  <c r="KW10"/>
  <c r="KW14"/>
  <c r="KW18"/>
  <c r="KW22"/>
  <c r="KW26"/>
  <c r="KW30"/>
  <c r="KJ42"/>
  <c r="JZ42"/>
  <c r="JU42"/>
  <c r="KK42"/>
  <c r="KN42"/>
  <c r="JS42"/>
  <c r="KI42"/>
  <c r="JT42"/>
  <c r="KB42"/>
  <c r="JV42"/>
  <c r="KL42"/>
  <c r="JQ42"/>
  <c r="KG42"/>
  <c r="JO42"/>
  <c r="KE42"/>
  <c r="JX42"/>
  <c r="KF42"/>
  <c r="JR42"/>
  <c r="KH42"/>
  <c r="KC42"/>
  <c r="KA42"/>
  <c r="JM43"/>
  <c r="A68"/>
  <c r="I67"/>
  <c r="X44"/>
  <c r="AH58" i="61"/>
  <c r="AN55" i="58"/>
  <c r="AI58" i="28"/>
  <c r="AK56" i="58"/>
  <c r="AN56" s="1"/>
  <c r="AL56"/>
  <c r="AU55" i="59"/>
  <c r="AT55"/>
  <c r="AS55"/>
  <c r="AR55"/>
  <c r="AQ55"/>
  <c r="AP55"/>
  <c r="AO55"/>
  <c r="AI58"/>
  <c r="AJ57"/>
  <c r="AK56"/>
  <c r="AL56"/>
  <c r="AU55" i="58"/>
  <c r="AT55"/>
  <c r="AS55"/>
  <c r="AR55"/>
  <c r="AQ55"/>
  <c r="AP55"/>
  <c r="AO55"/>
  <c r="AJ57"/>
  <c r="AI58"/>
  <c r="AI58" i="60"/>
  <c r="AN55" i="59"/>
  <c r="EN25" i="81" l="1"/>
  <c r="EN37"/>
  <c r="EN41"/>
  <c r="EN9"/>
  <c r="EN21"/>
  <c r="EN29"/>
  <c r="EN13"/>
  <c r="HS13"/>
  <c r="EN33"/>
  <c r="EN17"/>
  <c r="HS11"/>
  <c r="EN42"/>
  <c r="EN34"/>
  <c r="EN26"/>
  <c r="EN22"/>
  <c r="EN14"/>
  <c r="EN10"/>
  <c r="HS14"/>
  <c r="EN39"/>
  <c r="EN35"/>
  <c r="EN31"/>
  <c r="EN27"/>
  <c r="EN23"/>
  <c r="EN19"/>
  <c r="EN15"/>
  <c r="EN11"/>
  <c r="HS10"/>
  <c r="HS8"/>
  <c r="EN38"/>
  <c r="EN30"/>
  <c r="EN18"/>
  <c r="HS9"/>
  <c r="HS12"/>
  <c r="EN40"/>
  <c r="EN36"/>
  <c r="EN32"/>
  <c r="EN28"/>
  <c r="EN24"/>
  <c r="EN20"/>
  <c r="EN16"/>
  <c r="EN12"/>
  <c r="EN8"/>
  <c r="HS15"/>
  <c r="HS17"/>
  <c r="DC44"/>
  <c r="GH44" s="1"/>
  <c r="MU44" s="1"/>
  <c r="Y44"/>
  <c r="Z44"/>
  <c r="AA44"/>
  <c r="AB44"/>
  <c r="AC44"/>
  <c r="AD44"/>
  <c r="AE44"/>
  <c r="AF44"/>
  <c r="AG44"/>
  <c r="AH44"/>
  <c r="AI44"/>
  <c r="AJ44"/>
  <c r="AK44"/>
  <c r="AL44"/>
  <c r="AM44"/>
  <c r="AN44"/>
  <c r="AO44"/>
  <c r="AP44"/>
  <c r="AQ44"/>
  <c r="AR44"/>
  <c r="AS44"/>
  <c r="AT44"/>
  <c r="AU44"/>
  <c r="AV44"/>
  <c r="AW44"/>
  <c r="EO7"/>
  <c r="HT7" s="1"/>
  <c r="OG7" s="1"/>
  <c r="BJ30"/>
  <c r="BJ26"/>
  <c r="BJ31"/>
  <c r="BJ27"/>
  <c r="BJ29"/>
  <c r="BJ22"/>
  <c r="BJ18"/>
  <c r="BJ14"/>
  <c r="BJ10"/>
  <c r="BJ28"/>
  <c r="BJ25"/>
  <c r="BJ21"/>
  <c r="BJ17"/>
  <c r="BJ13"/>
  <c r="BJ9"/>
  <c r="BJ24"/>
  <c r="BJ20"/>
  <c r="BJ16"/>
  <c r="BJ12"/>
  <c r="BJ8"/>
  <c r="BJ23"/>
  <c r="BJ19"/>
  <c r="BJ15"/>
  <c r="BJ11"/>
  <c r="KB43"/>
  <c r="GR43"/>
  <c r="GN43"/>
  <c r="GJ43"/>
  <c r="GS43"/>
  <c r="GO43"/>
  <c r="GK43"/>
  <c r="GP43"/>
  <c r="GL43"/>
  <c r="GQ43"/>
  <c r="GM43"/>
  <c r="GI43"/>
  <c r="EH43"/>
  <c r="DR43"/>
  <c r="EL43"/>
  <c r="DV43"/>
  <c r="DF43"/>
  <c r="EA43"/>
  <c r="DJ43"/>
  <c r="EE43"/>
  <c r="DN43"/>
  <c r="EK43"/>
  <c r="EG43"/>
  <c r="EC43"/>
  <c r="DY43"/>
  <c r="DU43"/>
  <c r="DQ43"/>
  <c r="DM43"/>
  <c r="DI43"/>
  <c r="DE43"/>
  <c r="EN43"/>
  <c r="EM43"/>
  <c r="EI43"/>
  <c r="ED43"/>
  <c r="DZ43"/>
  <c r="DW43"/>
  <c r="DS43"/>
  <c r="DO43"/>
  <c r="DK43"/>
  <c r="DG43"/>
  <c r="EJ43"/>
  <c r="EF43"/>
  <c r="EB43"/>
  <c r="DX43"/>
  <c r="DT43"/>
  <c r="DP43"/>
  <c r="DL43"/>
  <c r="DH43"/>
  <c r="DD43"/>
  <c r="BK7"/>
  <c r="KY7"/>
  <c r="KX9"/>
  <c r="KX13"/>
  <c r="KX17"/>
  <c r="KX21"/>
  <c r="KX25"/>
  <c r="KX29"/>
  <c r="KX32"/>
  <c r="KX8"/>
  <c r="KX12"/>
  <c r="KX16"/>
  <c r="KX24"/>
  <c r="KX28"/>
  <c r="KX11"/>
  <c r="KX15"/>
  <c r="KX19"/>
  <c r="KX23"/>
  <c r="KX27"/>
  <c r="KX31"/>
  <c r="KX10"/>
  <c r="KX14"/>
  <c r="KX18"/>
  <c r="KX22"/>
  <c r="KX26"/>
  <c r="KX30"/>
  <c r="KX20"/>
  <c r="KI43"/>
  <c r="KW43"/>
  <c r="KG43"/>
  <c r="JS43"/>
  <c r="JQ43"/>
  <c r="JZ43"/>
  <c r="KC43"/>
  <c r="JX43"/>
  <c r="JO43"/>
  <c r="JY43"/>
  <c r="JT43"/>
  <c r="KJ43"/>
  <c r="KA43"/>
  <c r="JR43"/>
  <c r="KH43"/>
  <c r="KX43"/>
  <c r="KE43"/>
  <c r="JV43"/>
  <c r="KL43"/>
  <c r="JU43"/>
  <c r="KK43"/>
  <c r="JP43"/>
  <c r="KF43"/>
  <c r="JW43"/>
  <c r="KM43"/>
  <c r="JN43"/>
  <c r="KD43"/>
  <c r="JM44"/>
  <c r="KK44" s="1"/>
  <c r="A69"/>
  <c r="I68"/>
  <c r="H9" s="1"/>
  <c r="H10" s="1"/>
  <c r="H11" s="1"/>
  <c r="H12" s="1"/>
  <c r="H13" s="1"/>
  <c r="H14" s="1"/>
  <c r="H15" s="1"/>
  <c r="H16" s="1"/>
  <c r="H17" s="1"/>
  <c r="H18" s="1"/>
  <c r="H19" s="1"/>
  <c r="H20" s="1"/>
  <c r="H21" s="1"/>
  <c r="H22" s="1"/>
  <c r="H23" s="1"/>
  <c r="H24" s="1"/>
  <c r="H25" s="1"/>
  <c r="H26" s="1"/>
  <c r="H27" s="1"/>
  <c r="H28" s="1"/>
  <c r="H29" s="1"/>
  <c r="H30" s="1"/>
  <c r="H31" s="1"/>
  <c r="H32" s="1"/>
  <c r="H33" s="1"/>
  <c r="H34" s="1"/>
  <c r="H35" s="1"/>
  <c r="H36" s="1"/>
  <c r="H37" s="1"/>
  <c r="H38" s="1"/>
  <c r="H39" s="1"/>
  <c r="H40" s="1"/>
  <c r="H41" s="1"/>
  <c r="H42" s="1"/>
  <c r="H43" s="1"/>
  <c r="H44" s="1"/>
  <c r="H45" s="1"/>
  <c r="H46" s="1"/>
  <c r="H47" s="1"/>
  <c r="H48" s="1"/>
  <c r="H49" s="1"/>
  <c r="H50" s="1"/>
  <c r="H51" s="1"/>
  <c r="H52" s="1"/>
  <c r="H53" s="1"/>
  <c r="H54" s="1"/>
  <c r="H55" s="1"/>
  <c r="H56" s="1"/>
  <c r="H57" s="1"/>
  <c r="H58" s="1"/>
  <c r="H59" s="1"/>
  <c r="H60" s="1"/>
  <c r="H61" s="1"/>
  <c r="H62" s="1"/>
  <c r="H63" s="1"/>
  <c r="H64" s="1"/>
  <c r="H65" s="1"/>
  <c r="H66" s="1"/>
  <c r="H67" s="1"/>
  <c r="H68" s="1"/>
  <c r="H69" s="1"/>
  <c r="X45"/>
  <c r="AH59" i="61"/>
  <c r="AI59" i="60"/>
  <c r="AI59" i="58"/>
  <c r="AJ58"/>
  <c r="AL57" i="59"/>
  <c r="AK57"/>
  <c r="AU56" i="58"/>
  <c r="AT56"/>
  <c r="AS56"/>
  <c r="AR56"/>
  <c r="AQ56"/>
  <c r="AP56"/>
  <c r="AO56"/>
  <c r="AL57"/>
  <c r="AK57"/>
  <c r="AU56" i="59"/>
  <c r="AT56"/>
  <c r="AS56"/>
  <c r="AR56"/>
  <c r="AQ56"/>
  <c r="AP56"/>
  <c r="AO56"/>
  <c r="AI59"/>
  <c r="AJ58"/>
  <c r="AI59" i="28"/>
  <c r="AN56" i="59"/>
  <c r="EO37" i="81" l="1"/>
  <c r="EO17"/>
  <c r="EO33"/>
  <c r="EO11"/>
  <c r="EO40"/>
  <c r="EO21"/>
  <c r="EO27"/>
  <c r="HT16"/>
  <c r="EO42"/>
  <c r="EO29"/>
  <c r="EO19"/>
  <c r="EO9"/>
  <c r="EO35"/>
  <c r="EO25"/>
  <c r="EO13"/>
  <c r="EO39"/>
  <c r="EO31"/>
  <c r="EO23"/>
  <c r="EO15"/>
  <c r="HT14"/>
  <c r="HT8"/>
  <c r="HT13"/>
  <c r="HT15"/>
  <c r="EO41"/>
  <c r="EO36"/>
  <c r="EO32"/>
  <c r="EO28"/>
  <c r="EO24"/>
  <c r="EO20"/>
  <c r="EO16"/>
  <c r="EO12"/>
  <c r="EO8"/>
  <c r="HT9"/>
  <c r="HT11"/>
  <c r="EO43"/>
  <c r="EO38"/>
  <c r="EO34"/>
  <c r="EO30"/>
  <c r="EO26"/>
  <c r="EO22"/>
  <c r="EO18"/>
  <c r="EO14"/>
  <c r="EO10"/>
  <c r="HT10"/>
  <c r="HT12"/>
  <c r="DC45"/>
  <c r="GH45" s="1"/>
  <c r="MU45" s="1"/>
  <c r="Y45"/>
  <c r="Z45"/>
  <c r="AA45"/>
  <c r="AB45"/>
  <c r="AC45"/>
  <c r="AD45"/>
  <c r="AE45"/>
  <c r="AF45"/>
  <c r="AG45"/>
  <c r="AH45"/>
  <c r="AI45"/>
  <c r="AJ45"/>
  <c r="AK45"/>
  <c r="AL45"/>
  <c r="AM45"/>
  <c r="AN45"/>
  <c r="AO45"/>
  <c r="AP45"/>
  <c r="AQ45"/>
  <c r="AR45"/>
  <c r="AS45"/>
  <c r="AT45"/>
  <c r="AU45"/>
  <c r="AV45"/>
  <c r="EP7"/>
  <c r="HU7" s="1"/>
  <c r="OH7" s="1"/>
  <c r="BK27"/>
  <c r="BK28"/>
  <c r="BK30"/>
  <c r="BK23"/>
  <c r="BK19"/>
  <c r="BK15"/>
  <c r="BK11"/>
  <c r="BK29"/>
  <c r="BK22"/>
  <c r="BK18"/>
  <c r="BK14"/>
  <c r="BK10"/>
  <c r="BK26"/>
  <c r="BK25"/>
  <c r="BK21"/>
  <c r="BK17"/>
  <c r="BK13"/>
  <c r="BK9"/>
  <c r="BK24"/>
  <c r="BK20"/>
  <c r="BK16"/>
  <c r="BK12"/>
  <c r="BK8"/>
  <c r="JN44"/>
  <c r="KF44"/>
  <c r="JP44"/>
  <c r="KJ44"/>
  <c r="JV44"/>
  <c r="KW44"/>
  <c r="GQ44"/>
  <c r="GM44"/>
  <c r="GI44"/>
  <c r="GR44"/>
  <c r="GN44"/>
  <c r="GJ44"/>
  <c r="GO44"/>
  <c r="GK44"/>
  <c r="KE44"/>
  <c r="JQ44"/>
  <c r="JW44"/>
  <c r="GP44"/>
  <c r="GL44"/>
  <c r="EJ44"/>
  <c r="EF44"/>
  <c r="EB44"/>
  <c r="DY44"/>
  <c r="DS44"/>
  <c r="DP44"/>
  <c r="DL44"/>
  <c r="DH44"/>
  <c r="DD44"/>
  <c r="EO44"/>
  <c r="EP35"/>
  <c r="EK44"/>
  <c r="EG44"/>
  <c r="EC44"/>
  <c r="DX44"/>
  <c r="DU44"/>
  <c r="DQ44"/>
  <c r="DM44"/>
  <c r="DI44"/>
  <c r="DE44"/>
  <c r="EL44"/>
  <c r="EH44"/>
  <c r="ED44"/>
  <c r="DZ44"/>
  <c r="DV44"/>
  <c r="DR44"/>
  <c r="DN44"/>
  <c r="DK44"/>
  <c r="DF44"/>
  <c r="EN44"/>
  <c r="EM44"/>
  <c r="EI44"/>
  <c r="EE44"/>
  <c r="EA44"/>
  <c r="DW44"/>
  <c r="DT44"/>
  <c r="DO44"/>
  <c r="DJ44"/>
  <c r="DG44"/>
  <c r="JT44"/>
  <c r="KD44"/>
  <c r="JY44"/>
  <c r="KB44"/>
  <c r="JO44"/>
  <c r="KL44"/>
  <c r="KG44"/>
  <c r="KV44"/>
  <c r="KA44"/>
  <c r="JR44"/>
  <c r="KH44"/>
  <c r="KX44"/>
  <c r="KC44"/>
  <c r="JX44"/>
  <c r="JS44"/>
  <c r="KI44"/>
  <c r="KY44"/>
  <c r="JZ44"/>
  <c r="JU44"/>
  <c r="BL7"/>
  <c r="KZ7"/>
  <c r="KY10"/>
  <c r="KY14"/>
  <c r="KY18"/>
  <c r="KY22"/>
  <c r="KY26"/>
  <c r="KY30"/>
  <c r="KY43"/>
  <c r="KY9"/>
  <c r="KY13"/>
  <c r="KY17"/>
  <c r="KY21"/>
  <c r="KY25"/>
  <c r="KY29"/>
  <c r="KY41"/>
  <c r="KY42"/>
  <c r="KY8"/>
  <c r="KY12"/>
  <c r="KY16"/>
  <c r="KY20"/>
  <c r="KY24"/>
  <c r="KY28"/>
  <c r="KY11"/>
  <c r="KY15"/>
  <c r="KY19"/>
  <c r="KY23"/>
  <c r="KY27"/>
  <c r="KY31"/>
  <c r="JM45"/>
  <c r="A70"/>
  <c r="I69"/>
  <c r="X46"/>
  <c r="AH60" i="61"/>
  <c r="AN57" i="59"/>
  <c r="AN57" i="58"/>
  <c r="AI60" i="28"/>
  <c r="AK58" i="59"/>
  <c r="AL58"/>
  <c r="AK58" i="58"/>
  <c r="AL58"/>
  <c r="AI60" i="60"/>
  <c r="AI60" i="59"/>
  <c r="AJ59"/>
  <c r="AU57" i="58"/>
  <c r="AT57"/>
  <c r="AS57"/>
  <c r="AR57"/>
  <c r="AQ57"/>
  <c r="AP57"/>
  <c r="AO57"/>
  <c r="AU57" i="59"/>
  <c r="AT57"/>
  <c r="AS57"/>
  <c r="AR57"/>
  <c r="AQ57"/>
  <c r="AP57"/>
  <c r="AO57"/>
  <c r="AI60" i="58"/>
  <c r="AJ59"/>
  <c r="EP10" i="81" l="1"/>
  <c r="HU9"/>
  <c r="EP17"/>
  <c r="EP41"/>
  <c r="EP38"/>
  <c r="EP11"/>
  <c r="EP39"/>
  <c r="EP30"/>
  <c r="EP13"/>
  <c r="HU10"/>
  <c r="EP42"/>
  <c r="EP27"/>
  <c r="EP25"/>
  <c r="EP31"/>
  <c r="EP16"/>
  <c r="HU13"/>
  <c r="EP24"/>
  <c r="EP34"/>
  <c r="EP20"/>
  <c r="EP22"/>
  <c r="HU15"/>
  <c r="EP44"/>
  <c r="EP23"/>
  <c r="EP37"/>
  <c r="EP33"/>
  <c r="EP29"/>
  <c r="EP19"/>
  <c r="EP15"/>
  <c r="EP21"/>
  <c r="EP9"/>
  <c r="HU12"/>
  <c r="HU14"/>
  <c r="EP43"/>
  <c r="EP26"/>
  <c r="EP40"/>
  <c r="EP36"/>
  <c r="EP32"/>
  <c r="EP28"/>
  <c r="EP18"/>
  <c r="EP14"/>
  <c r="EP12"/>
  <c r="EP8"/>
  <c r="HU8"/>
  <c r="HU11"/>
  <c r="DC46"/>
  <c r="GH46" s="1"/>
  <c r="MU46" s="1"/>
  <c r="Y46"/>
  <c r="Z46"/>
  <c r="AA46"/>
  <c r="AB46"/>
  <c r="AC46"/>
  <c r="AD46"/>
  <c r="AE46"/>
  <c r="AF46"/>
  <c r="AG46"/>
  <c r="AH46"/>
  <c r="AI46"/>
  <c r="AJ46"/>
  <c r="AK46"/>
  <c r="AL46"/>
  <c r="AM46"/>
  <c r="AN46"/>
  <c r="AO46"/>
  <c r="AP46"/>
  <c r="AQ46"/>
  <c r="AR46"/>
  <c r="AS46"/>
  <c r="AT46"/>
  <c r="AU46"/>
  <c r="EQ7"/>
  <c r="HV7" s="1"/>
  <c r="OI7" s="1"/>
  <c r="BL28"/>
  <c r="BL29"/>
  <c r="BL24"/>
  <c r="BL20"/>
  <c r="BL16"/>
  <c r="BL12"/>
  <c r="BL8"/>
  <c r="BL23"/>
  <c r="BL19"/>
  <c r="BL15"/>
  <c r="BL11"/>
  <c r="BL27"/>
  <c r="BL22"/>
  <c r="BL18"/>
  <c r="BL14"/>
  <c r="BL10"/>
  <c r="BL26"/>
  <c r="BL25"/>
  <c r="BL21"/>
  <c r="BL17"/>
  <c r="BL13"/>
  <c r="BL9"/>
  <c r="GM45"/>
  <c r="GI45"/>
  <c r="GQ45"/>
  <c r="GN45"/>
  <c r="GJ45"/>
  <c r="GO45"/>
  <c r="GK45"/>
  <c r="GP45"/>
  <c r="GL45"/>
  <c r="EN45"/>
  <c r="EJ45"/>
  <c r="EF45"/>
  <c r="EB45"/>
  <c r="DX45"/>
  <c r="DS45"/>
  <c r="DP45"/>
  <c r="DL45"/>
  <c r="DH45"/>
  <c r="DD45"/>
  <c r="EO45"/>
  <c r="EK45"/>
  <c r="EG45"/>
  <c r="EC45"/>
  <c r="DY45"/>
  <c r="DU45"/>
  <c r="DQ45"/>
  <c r="DM45"/>
  <c r="DI45"/>
  <c r="DE45"/>
  <c r="EP45"/>
  <c r="EL45"/>
  <c r="EH45"/>
  <c r="EE45"/>
  <c r="DZ45"/>
  <c r="DV45"/>
  <c r="DR45"/>
  <c r="DN45"/>
  <c r="DK45"/>
  <c r="DF45"/>
  <c r="EM45"/>
  <c r="EI45"/>
  <c r="ED45"/>
  <c r="EA45"/>
  <c r="DW45"/>
  <c r="DT45"/>
  <c r="DO45"/>
  <c r="DJ45"/>
  <c r="DG45"/>
  <c r="KJ45"/>
  <c r="KU45"/>
  <c r="JO45"/>
  <c r="KC45"/>
  <c r="KZ45"/>
  <c r="KE45"/>
  <c r="JV45"/>
  <c r="JT45"/>
  <c r="BM7"/>
  <c r="LA7"/>
  <c r="LA45" s="1"/>
  <c r="KZ8"/>
  <c r="KZ12"/>
  <c r="KZ16"/>
  <c r="KZ20"/>
  <c r="KZ24"/>
  <c r="KZ28"/>
  <c r="KZ40"/>
  <c r="KZ43"/>
  <c r="KZ11"/>
  <c r="KZ15"/>
  <c r="KZ19"/>
  <c r="KZ23"/>
  <c r="KZ27"/>
  <c r="KZ44"/>
  <c r="KZ10"/>
  <c r="KZ14"/>
  <c r="KZ18"/>
  <c r="KZ22"/>
  <c r="KZ26"/>
  <c r="KZ30"/>
  <c r="KZ42"/>
  <c r="KZ9"/>
  <c r="KZ13"/>
  <c r="KZ17"/>
  <c r="KZ21"/>
  <c r="KZ25"/>
  <c r="KZ29"/>
  <c r="KZ41"/>
  <c r="JR45"/>
  <c r="JY45"/>
  <c r="KV45"/>
  <c r="KA45"/>
  <c r="KH45"/>
  <c r="KD45"/>
  <c r="JU45"/>
  <c r="KK45"/>
  <c r="KB45"/>
  <c r="KX45"/>
  <c r="JP45"/>
  <c r="KF45"/>
  <c r="JW45"/>
  <c r="JN45"/>
  <c r="JS45"/>
  <c r="KI45"/>
  <c r="KY45"/>
  <c r="JZ45"/>
  <c r="JQ45"/>
  <c r="KG45"/>
  <c r="KW45"/>
  <c r="JX45"/>
  <c r="JM46"/>
  <c r="KU46" s="1"/>
  <c r="A71"/>
  <c r="I70"/>
  <c r="X47"/>
  <c r="AH61" i="61"/>
  <c r="AN58" i="59"/>
  <c r="AN58" i="58"/>
  <c r="AL59"/>
  <c r="AK59"/>
  <c r="AI61"/>
  <c r="AJ60"/>
  <c r="AK59" i="59"/>
  <c r="AL59"/>
  <c r="AI61" i="60"/>
  <c r="AI61" i="59"/>
  <c r="AJ60"/>
  <c r="AU58" i="58"/>
  <c r="AT58"/>
  <c r="AS58"/>
  <c r="AR58"/>
  <c r="AQ58"/>
  <c r="AP58"/>
  <c r="AO58"/>
  <c r="AU58" i="59"/>
  <c r="AT58"/>
  <c r="AS58"/>
  <c r="AR58"/>
  <c r="AQ58"/>
  <c r="AP58"/>
  <c r="AO58"/>
  <c r="AI61" i="28"/>
  <c r="EQ32" i="81" l="1"/>
  <c r="EQ10"/>
  <c r="EQ40"/>
  <c r="EQ8"/>
  <c r="EQ18"/>
  <c r="EQ34"/>
  <c r="EQ12"/>
  <c r="HV9"/>
  <c r="EQ44"/>
  <c r="EQ36"/>
  <c r="EQ28"/>
  <c r="EQ14"/>
  <c r="EQ23"/>
  <c r="HV10"/>
  <c r="EQ42"/>
  <c r="EQ20"/>
  <c r="EQ21"/>
  <c r="EQ38"/>
  <c r="EQ30"/>
  <c r="EQ16"/>
  <c r="EQ25"/>
  <c r="HV12"/>
  <c r="EQ45"/>
  <c r="EQ41"/>
  <c r="EQ37"/>
  <c r="EQ33"/>
  <c r="EQ29"/>
  <c r="EQ19"/>
  <c r="EQ15"/>
  <c r="EQ11"/>
  <c r="EQ24"/>
  <c r="EQ9"/>
  <c r="HV11"/>
  <c r="HV13"/>
  <c r="EQ43"/>
  <c r="EQ39"/>
  <c r="EQ35"/>
  <c r="EQ31"/>
  <c r="EQ27"/>
  <c r="EQ17"/>
  <c r="EQ13"/>
  <c r="EQ26"/>
  <c r="EQ22"/>
  <c r="HV8"/>
  <c r="HV14"/>
  <c r="ER7"/>
  <c r="HW7" s="1"/>
  <c r="OJ7" s="1"/>
  <c r="BM26"/>
  <c r="BM25"/>
  <c r="BM21"/>
  <c r="BM17"/>
  <c r="BM13"/>
  <c r="BM9"/>
  <c r="BM24"/>
  <c r="BM20"/>
  <c r="BM16"/>
  <c r="BM12"/>
  <c r="BM8"/>
  <c r="BM28"/>
  <c r="BM23"/>
  <c r="BM19"/>
  <c r="BM15"/>
  <c r="BM11"/>
  <c r="BM27"/>
  <c r="BM22"/>
  <c r="BM18"/>
  <c r="BM14"/>
  <c r="BM10"/>
  <c r="DC47"/>
  <c r="GH47" s="1"/>
  <c r="MU47" s="1"/>
  <c r="Y47"/>
  <c r="Z47"/>
  <c r="AA47"/>
  <c r="AB47"/>
  <c r="AC47"/>
  <c r="AD47"/>
  <c r="AE47"/>
  <c r="AF47"/>
  <c r="AG47"/>
  <c r="AH47"/>
  <c r="AI47"/>
  <c r="AJ47"/>
  <c r="AK47"/>
  <c r="AL47"/>
  <c r="AM47"/>
  <c r="AN47"/>
  <c r="AO47"/>
  <c r="AP47"/>
  <c r="AQ47"/>
  <c r="AR47"/>
  <c r="AS47"/>
  <c r="AT47"/>
  <c r="GM46"/>
  <c r="GI46"/>
  <c r="GN46"/>
  <c r="GJ46"/>
  <c r="GO46"/>
  <c r="GK46"/>
  <c r="GP46"/>
  <c r="GL46"/>
  <c r="ER45"/>
  <c r="EP46"/>
  <c r="EN46"/>
  <c r="EJ46"/>
  <c r="EF46"/>
  <c r="EB46"/>
  <c r="DX46"/>
  <c r="DS46"/>
  <c r="DP46"/>
  <c r="DL46"/>
  <c r="DH46"/>
  <c r="DD46"/>
  <c r="EQ46"/>
  <c r="EO46"/>
  <c r="EK46"/>
  <c r="EG46"/>
  <c r="EC46"/>
  <c r="DY46"/>
  <c r="DU46"/>
  <c r="DQ46"/>
  <c r="DM46"/>
  <c r="DI46"/>
  <c r="DE46"/>
  <c r="EL46"/>
  <c r="EH46"/>
  <c r="EE46"/>
  <c r="EA46"/>
  <c r="DV46"/>
  <c r="DR46"/>
  <c r="DN46"/>
  <c r="DK46"/>
  <c r="DF46"/>
  <c r="EM46"/>
  <c r="EI46"/>
  <c r="ED46"/>
  <c r="DZ46"/>
  <c r="DW46"/>
  <c r="DT46"/>
  <c r="DO46"/>
  <c r="DJ46"/>
  <c r="DG46"/>
  <c r="KA46"/>
  <c r="JV46"/>
  <c r="KJ46"/>
  <c r="BN7"/>
  <c r="LB7"/>
  <c r="LA44"/>
  <c r="LA9"/>
  <c r="LA13"/>
  <c r="LA17"/>
  <c r="LA21"/>
  <c r="LA25"/>
  <c r="LA29"/>
  <c r="LA41"/>
  <c r="LA8"/>
  <c r="LA12"/>
  <c r="LA16"/>
  <c r="LA20"/>
  <c r="LA24"/>
  <c r="LA28"/>
  <c r="LA40"/>
  <c r="LA11"/>
  <c r="LA15"/>
  <c r="LA19"/>
  <c r="LA23"/>
  <c r="LA27"/>
  <c r="LA39"/>
  <c r="LA43"/>
  <c r="LA10"/>
  <c r="LA14"/>
  <c r="LA18"/>
  <c r="LA22"/>
  <c r="LA26"/>
  <c r="LA42"/>
  <c r="JN46"/>
  <c r="KT46"/>
  <c r="KB46"/>
  <c r="JS46"/>
  <c r="KY46"/>
  <c r="KC46"/>
  <c r="KD46"/>
  <c r="JU46"/>
  <c r="LA46"/>
  <c r="KI46"/>
  <c r="JT46"/>
  <c r="KZ46"/>
  <c r="JR46"/>
  <c r="KH46"/>
  <c r="KX46"/>
  <c r="JY46"/>
  <c r="JP46"/>
  <c r="KF46"/>
  <c r="KV46"/>
  <c r="JW46"/>
  <c r="JZ46"/>
  <c r="JQ46"/>
  <c r="KG46"/>
  <c r="KW46"/>
  <c r="JX46"/>
  <c r="JO46"/>
  <c r="KE46"/>
  <c r="JM47"/>
  <c r="KX47" s="1"/>
  <c r="A72"/>
  <c r="I71"/>
  <c r="X48"/>
  <c r="AH62" i="61"/>
  <c r="AN59" i="59"/>
  <c r="AN59" i="58"/>
  <c r="AI62" i="28"/>
  <c r="AJ61" i="59"/>
  <c r="AI62"/>
  <c r="AU59"/>
  <c r="AT59"/>
  <c r="AS59"/>
  <c r="AR59"/>
  <c r="AQ59"/>
  <c r="AP59"/>
  <c r="AO59"/>
  <c r="AK60" i="58"/>
  <c r="AL60"/>
  <c r="AI62"/>
  <c r="AJ61"/>
  <c r="AL60" i="59"/>
  <c r="AK60"/>
  <c r="AI62" i="60"/>
  <c r="AU59" i="58"/>
  <c r="AT59"/>
  <c r="AS59"/>
  <c r="AR59"/>
  <c r="AQ59"/>
  <c r="AP59"/>
  <c r="AO59"/>
  <c r="ER29" i="81" l="1"/>
  <c r="HW9"/>
  <c r="ER13"/>
  <c r="ER41"/>
  <c r="ER25"/>
  <c r="ER9"/>
  <c r="HW8"/>
  <c r="ER33"/>
  <c r="ER17"/>
  <c r="ER37"/>
  <c r="ER21"/>
  <c r="ER46"/>
  <c r="ER38"/>
  <c r="ER30"/>
  <c r="ER26"/>
  <c r="ER18"/>
  <c r="ER10"/>
  <c r="ER43"/>
  <c r="ER39"/>
  <c r="ER35"/>
  <c r="ER31"/>
  <c r="ER27"/>
  <c r="ER23"/>
  <c r="ER19"/>
  <c r="ER15"/>
  <c r="ER11"/>
  <c r="HW10"/>
  <c r="ER42"/>
  <c r="ER34"/>
  <c r="ER22"/>
  <c r="ER14"/>
  <c r="HW13"/>
  <c r="ER44"/>
  <c r="ER40"/>
  <c r="ER36"/>
  <c r="ER32"/>
  <c r="ER28"/>
  <c r="ER24"/>
  <c r="ER20"/>
  <c r="ER16"/>
  <c r="ER12"/>
  <c r="ER8"/>
  <c r="HW11"/>
  <c r="HW12"/>
  <c r="ES7"/>
  <c r="HX7" s="1"/>
  <c r="OK7" s="1"/>
  <c r="BN26"/>
  <c r="BN27"/>
  <c r="BN22"/>
  <c r="BN18"/>
  <c r="BN14"/>
  <c r="BN10"/>
  <c r="BN25"/>
  <c r="BN21"/>
  <c r="BN17"/>
  <c r="BN13"/>
  <c r="BN9"/>
  <c r="BN24"/>
  <c r="BN20"/>
  <c r="BN16"/>
  <c r="BN12"/>
  <c r="BN8"/>
  <c r="BN23"/>
  <c r="BN19"/>
  <c r="BN15"/>
  <c r="BN11"/>
  <c r="DC48"/>
  <c r="GH48" s="1"/>
  <c r="MU48" s="1"/>
  <c r="Y48"/>
  <c r="Z48"/>
  <c r="AA48"/>
  <c r="AB48"/>
  <c r="AC48"/>
  <c r="AD48"/>
  <c r="AE48"/>
  <c r="AF48"/>
  <c r="AG48"/>
  <c r="AH48"/>
  <c r="AI48"/>
  <c r="AJ48"/>
  <c r="AK48"/>
  <c r="AL48"/>
  <c r="AM48"/>
  <c r="AN48"/>
  <c r="AO48"/>
  <c r="AP48"/>
  <c r="AQ48"/>
  <c r="AR48"/>
  <c r="AS48"/>
  <c r="GM47"/>
  <c r="GI47"/>
  <c r="GN47"/>
  <c r="GJ47"/>
  <c r="GO47"/>
  <c r="GK47"/>
  <c r="GL47"/>
  <c r="EP47"/>
  <c r="EL47"/>
  <c r="EH47"/>
  <c r="ED47"/>
  <c r="EA47"/>
  <c r="DV47"/>
  <c r="DR47"/>
  <c r="DN47"/>
  <c r="DJ47"/>
  <c r="DF47"/>
  <c r="EQ47"/>
  <c r="EM47"/>
  <c r="EI47"/>
  <c r="EE47"/>
  <c r="DZ47"/>
  <c r="DW47"/>
  <c r="DT47"/>
  <c r="DO47"/>
  <c r="DK47"/>
  <c r="DG47"/>
  <c r="EN47"/>
  <c r="EJ47"/>
  <c r="EF47"/>
  <c r="EB47"/>
  <c r="DX47"/>
  <c r="DS47"/>
  <c r="DP47"/>
  <c r="DL47"/>
  <c r="DH47"/>
  <c r="DD47"/>
  <c r="EO47"/>
  <c r="EK47"/>
  <c r="EG47"/>
  <c r="EC47"/>
  <c r="DY47"/>
  <c r="DU47"/>
  <c r="DQ47"/>
  <c r="DM47"/>
  <c r="DI47"/>
  <c r="DE47"/>
  <c r="ER47"/>
  <c r="JN47"/>
  <c r="JQ47"/>
  <c r="BO7"/>
  <c r="LC7"/>
  <c r="LC47" s="1"/>
  <c r="LB45"/>
  <c r="LB10"/>
  <c r="LB14"/>
  <c r="LB18"/>
  <c r="LB22"/>
  <c r="LB26"/>
  <c r="LB38"/>
  <c r="LB42"/>
  <c r="LB9"/>
  <c r="LB13"/>
  <c r="LB17"/>
  <c r="LB21"/>
  <c r="LB25"/>
  <c r="LB41"/>
  <c r="LB8"/>
  <c r="LB12"/>
  <c r="LB16"/>
  <c r="LB20"/>
  <c r="LB24"/>
  <c r="LB28"/>
  <c r="LB40"/>
  <c r="LB44"/>
  <c r="LB46"/>
  <c r="LB11"/>
  <c r="LB15"/>
  <c r="LB19"/>
  <c r="LB23"/>
  <c r="LB27"/>
  <c r="LB39"/>
  <c r="LB43"/>
  <c r="JX47"/>
  <c r="KW47"/>
  <c r="KA47"/>
  <c r="KT47"/>
  <c r="KG47"/>
  <c r="KD47"/>
  <c r="KC47"/>
  <c r="KS47"/>
  <c r="JT47"/>
  <c r="KZ47"/>
  <c r="JW47"/>
  <c r="JZ47"/>
  <c r="JP47"/>
  <c r="KF47"/>
  <c r="KV47"/>
  <c r="JS47"/>
  <c r="KI47"/>
  <c r="KY47"/>
  <c r="JV47"/>
  <c r="LB47"/>
  <c r="JY47"/>
  <c r="JU47"/>
  <c r="LA47"/>
  <c r="KB47"/>
  <c r="JO47"/>
  <c r="KE47"/>
  <c r="KU47"/>
  <c r="JR47"/>
  <c r="KH47"/>
  <c r="JM48"/>
  <c r="KS48" s="1"/>
  <c r="A73"/>
  <c r="I72"/>
  <c r="X49"/>
  <c r="AH63" i="61"/>
  <c r="AN60" i="58"/>
  <c r="AK61" i="59"/>
  <c r="AL61"/>
  <c r="AI63" i="28"/>
  <c r="AI63" i="60"/>
  <c r="AU60" i="59"/>
  <c r="AT60"/>
  <c r="AS60"/>
  <c r="AR60"/>
  <c r="AQ60"/>
  <c r="AP60"/>
  <c r="AO60"/>
  <c r="AK61" i="58"/>
  <c r="AN61" s="1"/>
  <c r="AL61"/>
  <c r="AJ62"/>
  <c r="AI63"/>
  <c r="AU60"/>
  <c r="AT60"/>
  <c r="AS60"/>
  <c r="AR60"/>
  <c r="AQ60"/>
  <c r="AP60"/>
  <c r="AO60"/>
  <c r="AI63" i="59"/>
  <c r="AJ62"/>
  <c r="AN60"/>
  <c r="ES45" i="81" l="1"/>
  <c r="ES13"/>
  <c r="ES39"/>
  <c r="ES17"/>
  <c r="HX10"/>
  <c r="ES34"/>
  <c r="ES21"/>
  <c r="ES30"/>
  <c r="ES41"/>
  <c r="ES25"/>
  <c r="ES9"/>
  <c r="ES46"/>
  <c r="ES35"/>
  <c r="ES27"/>
  <c r="ES22"/>
  <c r="ES14"/>
  <c r="ES47"/>
  <c r="ES43"/>
  <c r="ES36"/>
  <c r="ES32"/>
  <c r="ES28"/>
  <c r="ES37"/>
  <c r="ES23"/>
  <c r="ES19"/>
  <c r="ES15"/>
  <c r="ES11"/>
  <c r="HX12"/>
  <c r="ES42"/>
  <c r="ES31"/>
  <c r="ES26"/>
  <c r="ES18"/>
  <c r="ES10"/>
  <c r="HX8"/>
  <c r="HX11"/>
  <c r="ES44"/>
  <c r="ES40"/>
  <c r="ES33"/>
  <c r="ES29"/>
  <c r="ES38"/>
  <c r="ES24"/>
  <c r="ES20"/>
  <c r="ES16"/>
  <c r="ES12"/>
  <c r="ES8"/>
  <c r="HX9"/>
  <c r="DC49"/>
  <c r="GH49" s="1"/>
  <c r="MU49" s="1"/>
  <c r="Y49"/>
  <c r="Z49"/>
  <c r="AA49"/>
  <c r="AB49"/>
  <c r="AC49"/>
  <c r="AD49"/>
  <c r="AE49"/>
  <c r="AF49"/>
  <c r="AG49"/>
  <c r="AH49"/>
  <c r="AI49"/>
  <c r="AJ49"/>
  <c r="AK49"/>
  <c r="AL49"/>
  <c r="AM49"/>
  <c r="AN49"/>
  <c r="AO49"/>
  <c r="AP49"/>
  <c r="AQ49"/>
  <c r="AR49"/>
  <c r="ET7"/>
  <c r="HY7" s="1"/>
  <c r="OL7" s="1"/>
  <c r="BO26"/>
  <c r="BO23"/>
  <c r="BO19"/>
  <c r="BO15"/>
  <c r="BO11"/>
  <c r="BO22"/>
  <c r="BO18"/>
  <c r="BO14"/>
  <c r="BO10"/>
  <c r="BO25"/>
  <c r="BO21"/>
  <c r="BO17"/>
  <c r="BO13"/>
  <c r="BO9"/>
  <c r="BO24"/>
  <c r="BO20"/>
  <c r="BO16"/>
  <c r="BO12"/>
  <c r="BO8"/>
  <c r="GM48"/>
  <c r="GI48"/>
  <c r="GN48"/>
  <c r="GJ48"/>
  <c r="GK48"/>
  <c r="GL48"/>
  <c r="EQ48"/>
  <c r="EM48"/>
  <c r="EI48"/>
  <c r="EE48"/>
  <c r="EA48"/>
  <c r="DW48"/>
  <c r="DT48"/>
  <c r="DO48"/>
  <c r="DK48"/>
  <c r="DG48"/>
  <c r="ES48"/>
  <c r="ER48"/>
  <c r="ET16"/>
  <c r="ET22"/>
  <c r="ET34"/>
  <c r="ET43"/>
  <c r="EN48"/>
  <c r="EJ48"/>
  <c r="EF48"/>
  <c r="EB48"/>
  <c r="DY48"/>
  <c r="DS48"/>
  <c r="DP48"/>
  <c r="DL48"/>
  <c r="DH48"/>
  <c r="DD48"/>
  <c r="EO48"/>
  <c r="EK48"/>
  <c r="EG48"/>
  <c r="EC48"/>
  <c r="DX48"/>
  <c r="DU48"/>
  <c r="DQ48"/>
  <c r="DM48"/>
  <c r="DI48"/>
  <c r="DE48"/>
  <c r="EP48"/>
  <c r="EL48"/>
  <c r="EH48"/>
  <c r="ED48"/>
  <c r="DZ48"/>
  <c r="DV48"/>
  <c r="DR48"/>
  <c r="DN48"/>
  <c r="DJ48"/>
  <c r="DF48"/>
  <c r="JU48"/>
  <c r="KT48"/>
  <c r="KA48"/>
  <c r="KD48"/>
  <c r="LA48"/>
  <c r="JX48"/>
  <c r="JN48"/>
  <c r="BP7"/>
  <c r="LD7"/>
  <c r="KB48"/>
  <c r="KR48"/>
  <c r="JO48"/>
  <c r="KE48"/>
  <c r="KU48"/>
  <c r="JR48"/>
  <c r="KH48"/>
  <c r="KX48"/>
  <c r="JY48"/>
  <c r="LC11"/>
  <c r="LC15"/>
  <c r="LC19"/>
  <c r="LC23"/>
  <c r="LC27"/>
  <c r="LC39"/>
  <c r="LC43"/>
  <c r="LC46"/>
  <c r="LC10"/>
  <c r="LC14"/>
  <c r="LC18"/>
  <c r="LC22"/>
  <c r="LC26"/>
  <c r="LC38"/>
  <c r="LC42"/>
  <c r="LC9"/>
  <c r="LC13"/>
  <c r="LC17"/>
  <c r="LC21"/>
  <c r="LC25"/>
  <c r="LC37"/>
  <c r="LC41"/>
  <c r="LC45"/>
  <c r="LC8"/>
  <c r="LC12"/>
  <c r="LC16"/>
  <c r="LC20"/>
  <c r="LC24"/>
  <c r="LC40"/>
  <c r="LC44"/>
  <c r="JT48"/>
  <c r="KZ48"/>
  <c r="JW48"/>
  <c r="LC48"/>
  <c r="JZ48"/>
  <c r="JQ48"/>
  <c r="KG48"/>
  <c r="KW48"/>
  <c r="JP48"/>
  <c r="KF48"/>
  <c r="KV48"/>
  <c r="JS48"/>
  <c r="KY48"/>
  <c r="JV48"/>
  <c r="LB48"/>
  <c r="KC48"/>
  <c r="JM49"/>
  <c r="KR49" s="1"/>
  <c r="A74"/>
  <c r="I73"/>
  <c r="X50"/>
  <c r="AH64" i="61"/>
  <c r="AN61" i="59"/>
  <c r="AL62" i="58"/>
  <c r="AK62"/>
  <c r="AU61"/>
  <c r="AT61"/>
  <c r="AS61"/>
  <c r="AR61"/>
  <c r="AQ61"/>
  <c r="AP61"/>
  <c r="AO61"/>
  <c r="AI64" i="60"/>
  <c r="AI64" i="28"/>
  <c r="AU61" i="59"/>
  <c r="AT61"/>
  <c r="AS61"/>
  <c r="AR61"/>
  <c r="AQ61"/>
  <c r="AP61"/>
  <c r="AO61"/>
  <c r="AL62"/>
  <c r="AK62"/>
  <c r="AI64"/>
  <c r="AJ63"/>
  <c r="AI64" i="58"/>
  <c r="AJ63"/>
  <c r="ET48" i="81" l="1"/>
  <c r="ET37"/>
  <c r="ET28"/>
  <c r="ET11"/>
  <c r="ET44"/>
  <c r="ET30"/>
  <c r="ET38"/>
  <c r="ET23"/>
  <c r="ET18"/>
  <c r="ET12"/>
  <c r="ET47"/>
  <c r="ET42"/>
  <c r="ET32"/>
  <c r="ET27"/>
  <c r="ET26"/>
  <c r="ET20"/>
  <c r="ET15"/>
  <c r="ET10"/>
  <c r="ET35"/>
  <c r="ET46"/>
  <c r="ET36"/>
  <c r="ET31"/>
  <c r="ET40"/>
  <c r="ET24"/>
  <c r="ET19"/>
  <c r="ET14"/>
  <c r="ET8"/>
  <c r="ET45"/>
  <c r="ET41"/>
  <c r="ET33"/>
  <c r="ET29"/>
  <c r="ET39"/>
  <c r="ET25"/>
  <c r="ET21"/>
  <c r="ET17"/>
  <c r="ET13"/>
  <c r="ET9"/>
  <c r="HY8"/>
  <c r="HY9"/>
  <c r="HY10"/>
  <c r="HY11"/>
  <c r="EU7"/>
  <c r="HZ7" s="1"/>
  <c r="OM7" s="1"/>
  <c r="BP24"/>
  <c r="BP20"/>
  <c r="BP16"/>
  <c r="BP12"/>
  <c r="BP8"/>
  <c r="BP23"/>
  <c r="BP19"/>
  <c r="BP15"/>
  <c r="BP11"/>
  <c r="BP22"/>
  <c r="BP18"/>
  <c r="BP14"/>
  <c r="BP10"/>
  <c r="BP25"/>
  <c r="BP21"/>
  <c r="BP17"/>
  <c r="BP13"/>
  <c r="BP9"/>
  <c r="DC50"/>
  <c r="GH50" s="1"/>
  <c r="MU50" s="1"/>
  <c r="Y50"/>
  <c r="Z50"/>
  <c r="AA50"/>
  <c r="AB50"/>
  <c r="AC50"/>
  <c r="AD50"/>
  <c r="AE50"/>
  <c r="AF50"/>
  <c r="AG50"/>
  <c r="AH50"/>
  <c r="AI50"/>
  <c r="AJ50"/>
  <c r="AK50"/>
  <c r="AL50"/>
  <c r="AM50"/>
  <c r="AN50"/>
  <c r="AO50"/>
  <c r="AP50"/>
  <c r="AQ50"/>
  <c r="JR49"/>
  <c r="LD49"/>
  <c r="GL49"/>
  <c r="GM49"/>
  <c r="GI49"/>
  <c r="GJ49"/>
  <c r="GK49"/>
  <c r="EO49"/>
  <c r="EK49"/>
  <c r="EG49"/>
  <c r="EC49"/>
  <c r="DY49"/>
  <c r="DU49"/>
  <c r="DQ49"/>
  <c r="DM49"/>
  <c r="DI49"/>
  <c r="DE49"/>
  <c r="ES49"/>
  <c r="EP49"/>
  <c r="EL49"/>
  <c r="EH49"/>
  <c r="EE49"/>
  <c r="DZ49"/>
  <c r="DV49"/>
  <c r="DR49"/>
  <c r="DN49"/>
  <c r="DK49"/>
  <c r="DF49"/>
  <c r="EQ49"/>
  <c r="EM49"/>
  <c r="EI49"/>
  <c r="ED49"/>
  <c r="EA49"/>
  <c r="DW49"/>
  <c r="DT49"/>
  <c r="DO49"/>
  <c r="DJ49"/>
  <c r="DG49"/>
  <c r="ET49"/>
  <c r="ER49"/>
  <c r="EN49"/>
  <c r="EJ49"/>
  <c r="EF49"/>
  <c r="EB49"/>
  <c r="DX49"/>
  <c r="DS49"/>
  <c r="DP49"/>
  <c r="DL49"/>
  <c r="DH49"/>
  <c r="DD49"/>
  <c r="BQ7"/>
  <c r="LE7"/>
  <c r="LE49" s="1"/>
  <c r="LD10"/>
  <c r="LD14"/>
  <c r="LD18"/>
  <c r="LD22"/>
  <c r="LD26"/>
  <c r="LD38"/>
  <c r="LD42"/>
  <c r="LD46"/>
  <c r="LD9"/>
  <c r="LD13"/>
  <c r="LD17"/>
  <c r="LD21"/>
  <c r="LD25"/>
  <c r="LD37"/>
  <c r="LD41"/>
  <c r="LD45"/>
  <c r="LD8"/>
  <c r="LD16"/>
  <c r="LD24"/>
  <c r="LD36"/>
  <c r="LD40"/>
  <c r="LD48"/>
  <c r="LD12"/>
  <c r="LD20"/>
  <c r="LD44"/>
  <c r="LD47"/>
  <c r="LD11"/>
  <c r="LD15"/>
  <c r="LD19"/>
  <c r="LD23"/>
  <c r="LD39"/>
  <c r="LD43"/>
  <c r="JU49"/>
  <c r="KU49"/>
  <c r="KE49"/>
  <c r="KX49"/>
  <c r="JX49"/>
  <c r="JO49"/>
  <c r="LA49"/>
  <c r="KA49"/>
  <c r="KD49"/>
  <c r="JQ49"/>
  <c r="KW49"/>
  <c r="JT49"/>
  <c r="KZ49"/>
  <c r="JN49"/>
  <c r="KG49"/>
  <c r="JW49"/>
  <c r="LC49"/>
  <c r="JZ49"/>
  <c r="KC49"/>
  <c r="KS49"/>
  <c r="JP49"/>
  <c r="KF49"/>
  <c r="KV49"/>
  <c r="KQ49"/>
  <c r="KT49"/>
  <c r="JS49"/>
  <c r="KY49"/>
  <c r="JV49"/>
  <c r="LB49"/>
  <c r="JY49"/>
  <c r="KB49"/>
  <c r="JM50"/>
  <c r="KV50" s="1"/>
  <c r="A75"/>
  <c r="I74"/>
  <c r="X51"/>
  <c r="AH65" i="61"/>
  <c r="AN62" i="59"/>
  <c r="AN62" i="58"/>
  <c r="AL63"/>
  <c r="AK63"/>
  <c r="AJ64" i="59"/>
  <c r="AI65"/>
  <c r="AI65" i="28"/>
  <c r="AI65" i="60"/>
  <c r="AJ64" i="58"/>
  <c r="AI65"/>
  <c r="AK63" i="59"/>
  <c r="AL63"/>
  <c r="AU62"/>
  <c r="AT62"/>
  <c r="AS62"/>
  <c r="AR62"/>
  <c r="AQ62"/>
  <c r="AP62"/>
  <c r="AO62"/>
  <c r="AU62" i="58"/>
  <c r="AT62"/>
  <c r="AS62"/>
  <c r="AR62"/>
  <c r="AQ62"/>
  <c r="AP62"/>
  <c r="AO62"/>
  <c r="EU31" i="81" l="1"/>
  <c r="EU16"/>
  <c r="EU44"/>
  <c r="EU23"/>
  <c r="EU38"/>
  <c r="EU46"/>
  <c r="EU40"/>
  <c r="EU25"/>
  <c r="EU29"/>
  <c r="EU14"/>
  <c r="HZ8"/>
  <c r="EU35"/>
  <c r="EU27"/>
  <c r="EU20"/>
  <c r="EU12"/>
  <c r="EU21"/>
  <c r="HZ9"/>
  <c r="EU48"/>
  <c r="EU33"/>
  <c r="EU42"/>
  <c r="EU18"/>
  <c r="EU10"/>
  <c r="EU8"/>
  <c r="EU49"/>
  <c r="EU45"/>
  <c r="EU34"/>
  <c r="EU30"/>
  <c r="EU43"/>
  <c r="EU39"/>
  <c r="EU19"/>
  <c r="EU15"/>
  <c r="EU11"/>
  <c r="EU24"/>
  <c r="EU9"/>
  <c r="HZ10"/>
  <c r="EU47"/>
  <c r="EU36"/>
  <c r="EU32"/>
  <c r="EU28"/>
  <c r="EU41"/>
  <c r="EU37"/>
  <c r="EU17"/>
  <c r="EU13"/>
  <c r="EU26"/>
  <c r="EU22"/>
  <c r="EV7"/>
  <c r="IA7" s="1"/>
  <c r="ON7" s="1"/>
  <c r="BQ21"/>
  <c r="BQ17"/>
  <c r="BQ13"/>
  <c r="BQ9"/>
  <c r="BQ24"/>
  <c r="BQ20"/>
  <c r="BQ16"/>
  <c r="BQ12"/>
  <c r="BQ8"/>
  <c r="BQ23"/>
  <c r="BQ19"/>
  <c r="BQ15"/>
  <c r="BQ11"/>
  <c r="BQ22"/>
  <c r="BQ18"/>
  <c r="BQ14"/>
  <c r="BQ10"/>
  <c r="DC51"/>
  <c r="GH51" s="1"/>
  <c r="MU51" s="1"/>
  <c r="Y51"/>
  <c r="Z51"/>
  <c r="AA51"/>
  <c r="AB51"/>
  <c r="AC51"/>
  <c r="AD51"/>
  <c r="AE51"/>
  <c r="AF51"/>
  <c r="AG51"/>
  <c r="AH51"/>
  <c r="AI51"/>
  <c r="AJ51"/>
  <c r="AK51"/>
  <c r="AL51"/>
  <c r="AM51"/>
  <c r="AN51"/>
  <c r="AO51"/>
  <c r="AP51"/>
  <c r="GK50"/>
  <c r="GL50"/>
  <c r="GI50"/>
  <c r="GJ50"/>
  <c r="EU50"/>
  <c r="ER50"/>
  <c r="EN50"/>
  <c r="EJ50"/>
  <c r="EF50"/>
  <c r="EB50"/>
  <c r="DX50"/>
  <c r="DS50"/>
  <c r="DP50"/>
  <c r="DL50"/>
  <c r="DH50"/>
  <c r="DD50"/>
  <c r="ET50"/>
  <c r="ES50"/>
  <c r="EO50"/>
  <c r="EK50"/>
  <c r="EG50"/>
  <c r="EC50"/>
  <c r="DY50"/>
  <c r="DU50"/>
  <c r="DQ50"/>
  <c r="DM50"/>
  <c r="DI50"/>
  <c r="DE50"/>
  <c r="EP50"/>
  <c r="EL50"/>
  <c r="EH50"/>
  <c r="EE50"/>
  <c r="EA50"/>
  <c r="DV50"/>
  <c r="DR50"/>
  <c r="DN50"/>
  <c r="DK50"/>
  <c r="DF50"/>
  <c r="EV15"/>
  <c r="EV47"/>
  <c r="EQ50"/>
  <c r="EM50"/>
  <c r="EI50"/>
  <c r="ED50"/>
  <c r="DZ50"/>
  <c r="DW50"/>
  <c r="DT50"/>
  <c r="DO50"/>
  <c r="DJ50"/>
  <c r="DG50"/>
  <c r="JV50"/>
  <c r="JZ50"/>
  <c r="JR50"/>
  <c r="JN50"/>
  <c r="KD50"/>
  <c r="KT50"/>
  <c r="KP50"/>
  <c r="LE50"/>
  <c r="KY50"/>
  <c r="KC50"/>
  <c r="JY50"/>
  <c r="JQ50"/>
  <c r="KX50"/>
  <c r="JX50"/>
  <c r="KU50"/>
  <c r="KE50"/>
  <c r="JO50"/>
  <c r="KS50"/>
  <c r="JT50"/>
  <c r="LB50"/>
  <c r="KA50"/>
  <c r="KQ50"/>
  <c r="LD50"/>
  <c r="JP50"/>
  <c r="KF50"/>
  <c r="KW50"/>
  <c r="JW50"/>
  <c r="KZ50"/>
  <c r="JU50"/>
  <c r="LC50"/>
  <c r="KB50"/>
  <c r="KR50"/>
  <c r="JS50"/>
  <c r="LA50"/>
  <c r="BR7"/>
  <c r="LF7"/>
  <c r="LE48"/>
  <c r="LE11"/>
  <c r="LE15"/>
  <c r="LE19"/>
  <c r="LE23"/>
  <c r="LE35"/>
  <c r="LE39"/>
  <c r="LE43"/>
  <c r="LE47"/>
  <c r="LE10"/>
  <c r="LE14"/>
  <c r="LE18"/>
  <c r="LE22"/>
  <c r="LE38"/>
  <c r="LE42"/>
  <c r="LE46"/>
  <c r="LE24"/>
  <c r="LE40"/>
  <c r="LE9"/>
  <c r="LE13"/>
  <c r="LE17"/>
  <c r="LE21"/>
  <c r="LE25"/>
  <c r="LE37"/>
  <c r="LE41"/>
  <c r="LE45"/>
  <c r="LE8"/>
  <c r="LE12"/>
  <c r="LE16"/>
  <c r="LE20"/>
  <c r="LE36"/>
  <c r="LE44"/>
  <c r="JM51"/>
  <c r="LC51" s="1"/>
  <c r="A76"/>
  <c r="I75"/>
  <c r="X52"/>
  <c r="AH66" i="61"/>
  <c r="AN63" i="59"/>
  <c r="AN63" i="58"/>
  <c r="AU63" i="59"/>
  <c r="AT63"/>
  <c r="AS63"/>
  <c r="AR63"/>
  <c r="AQ63"/>
  <c r="AP63"/>
  <c r="AO63"/>
  <c r="AI66" i="58"/>
  <c r="AJ65"/>
  <c r="AK64"/>
  <c r="AL64"/>
  <c r="AI66" i="28"/>
  <c r="AK64" i="59"/>
  <c r="AL64"/>
  <c r="AI66" i="60"/>
  <c r="AI66" i="59"/>
  <c r="AJ65"/>
  <c r="AU63" i="58"/>
  <c r="AT63"/>
  <c r="AS63"/>
  <c r="AR63"/>
  <c r="AQ63"/>
  <c r="AP63"/>
  <c r="AO63"/>
  <c r="EV43" i="81" l="1"/>
  <c r="EV11"/>
  <c r="EV27"/>
  <c r="EV31"/>
  <c r="EV35"/>
  <c r="EV19"/>
  <c r="EV39"/>
  <c r="EV23"/>
  <c r="EV48"/>
  <c r="EV40"/>
  <c r="EV32"/>
  <c r="EV28"/>
  <c r="EV20"/>
  <c r="EV16"/>
  <c r="EV12"/>
  <c r="EV8"/>
  <c r="EV49"/>
  <c r="EV45"/>
  <c r="EV41"/>
  <c r="EV37"/>
  <c r="EV33"/>
  <c r="EV29"/>
  <c r="EV25"/>
  <c r="EV21"/>
  <c r="EV17"/>
  <c r="EV13"/>
  <c r="EV9"/>
  <c r="IA9"/>
  <c r="EV44"/>
  <c r="EV36"/>
  <c r="EV24"/>
  <c r="IA8"/>
  <c r="EV50"/>
  <c r="EV46"/>
  <c r="EV42"/>
  <c r="EV38"/>
  <c r="EV34"/>
  <c r="EV30"/>
  <c r="EV26"/>
  <c r="EV22"/>
  <c r="EV18"/>
  <c r="EV14"/>
  <c r="EV10"/>
  <c r="DC52"/>
  <c r="GH52" s="1"/>
  <c r="MU52" s="1"/>
  <c r="Y52"/>
  <c r="Z52"/>
  <c r="AA52"/>
  <c r="AB52"/>
  <c r="AC52"/>
  <c r="AD52"/>
  <c r="AE52"/>
  <c r="AF52"/>
  <c r="AG52"/>
  <c r="AH52"/>
  <c r="AI52"/>
  <c r="AJ52"/>
  <c r="AK52"/>
  <c r="AL52"/>
  <c r="AM52"/>
  <c r="AN52"/>
  <c r="AO52"/>
  <c r="EW7"/>
  <c r="IB7" s="1"/>
  <c r="OO7" s="1"/>
  <c r="BR22"/>
  <c r="BR18"/>
  <c r="BR14"/>
  <c r="BR10"/>
  <c r="BR21"/>
  <c r="BR17"/>
  <c r="BR13"/>
  <c r="BR9"/>
  <c r="BR20"/>
  <c r="BR16"/>
  <c r="BR12"/>
  <c r="BR8"/>
  <c r="BR23"/>
  <c r="BR19"/>
  <c r="BR15"/>
  <c r="BR11"/>
  <c r="GI51"/>
  <c r="GJ51"/>
  <c r="GK51"/>
  <c r="EU51"/>
  <c r="ER51"/>
  <c r="EN51"/>
  <c r="EJ51"/>
  <c r="EF51"/>
  <c r="EB51"/>
  <c r="DX51"/>
  <c r="DS51"/>
  <c r="DP51"/>
  <c r="DL51"/>
  <c r="DH51"/>
  <c r="DD51"/>
  <c r="EV51"/>
  <c r="ES51"/>
  <c r="EO51"/>
  <c r="EK51"/>
  <c r="EG51"/>
  <c r="EC51"/>
  <c r="DY51"/>
  <c r="DU51"/>
  <c r="DQ51"/>
  <c r="DM51"/>
  <c r="DI51"/>
  <c r="DE51"/>
  <c r="ET51"/>
  <c r="EP51"/>
  <c r="EL51"/>
  <c r="EH51"/>
  <c r="ED51"/>
  <c r="EA51"/>
  <c r="DV51"/>
  <c r="DR51"/>
  <c r="DN51"/>
  <c r="DJ51"/>
  <c r="DF51"/>
  <c r="EW31"/>
  <c r="EQ51"/>
  <c r="EM51"/>
  <c r="EI51"/>
  <c r="EE51"/>
  <c r="DZ51"/>
  <c r="DW51"/>
  <c r="DT51"/>
  <c r="DO51"/>
  <c r="DK51"/>
  <c r="DG51"/>
  <c r="BS7"/>
  <c r="LG7"/>
  <c r="LG51" s="1"/>
  <c r="LF11"/>
  <c r="LF15"/>
  <c r="LF19"/>
  <c r="LF23"/>
  <c r="LF35"/>
  <c r="LF39"/>
  <c r="LF43"/>
  <c r="LF47"/>
  <c r="LF49"/>
  <c r="LF10"/>
  <c r="LF14"/>
  <c r="LF18"/>
  <c r="LF22"/>
  <c r="LF34"/>
  <c r="LF38"/>
  <c r="LF42"/>
  <c r="LF46"/>
  <c r="LF9"/>
  <c r="LF13"/>
  <c r="LF17"/>
  <c r="LF21"/>
  <c r="LF37"/>
  <c r="LF41"/>
  <c r="LF45"/>
  <c r="LF8"/>
  <c r="LF12"/>
  <c r="LF16"/>
  <c r="LF20"/>
  <c r="LF24"/>
  <c r="LF36"/>
  <c r="LF40"/>
  <c r="LF44"/>
  <c r="LF48"/>
  <c r="LF50"/>
  <c r="JS51"/>
  <c r="JR51"/>
  <c r="KT51"/>
  <c r="JY51"/>
  <c r="KY51"/>
  <c r="JQ51"/>
  <c r="LA51"/>
  <c r="KV51"/>
  <c r="JT51"/>
  <c r="KO51"/>
  <c r="JO51"/>
  <c r="KE51"/>
  <c r="KU51"/>
  <c r="LD51"/>
  <c r="JZ51"/>
  <c r="KC51"/>
  <c r="KX51"/>
  <c r="KB51"/>
  <c r="KW51"/>
  <c r="JU51"/>
  <c r="KP51"/>
  <c r="JN51"/>
  <c r="LE51"/>
  <c r="KA51"/>
  <c r="KQ51"/>
  <c r="LB51"/>
  <c r="JX51"/>
  <c r="KS51"/>
  <c r="JV51"/>
  <c r="KR51"/>
  <c r="JP51"/>
  <c r="LF51"/>
  <c r="KD51"/>
  <c r="KZ51"/>
  <c r="JW51"/>
  <c r="JM52"/>
  <c r="KT52" s="1"/>
  <c r="A77"/>
  <c r="I76"/>
  <c r="X53"/>
  <c r="AH67" i="61"/>
  <c r="AN64" i="58"/>
  <c r="AL65" i="59"/>
  <c r="AK65"/>
  <c r="AN65" s="1"/>
  <c r="AI67" i="60"/>
  <c r="AU64" i="59"/>
  <c r="AT64"/>
  <c r="AS64"/>
  <c r="AR64"/>
  <c r="AQ64"/>
  <c r="AP64"/>
  <c r="AO64"/>
  <c r="AK65" i="58"/>
  <c r="AL65"/>
  <c r="AI67" i="59"/>
  <c r="AJ66"/>
  <c r="AI67" i="28"/>
  <c r="AU64" i="58"/>
  <c r="AT64"/>
  <c r="AS64"/>
  <c r="AR64"/>
  <c r="AQ64"/>
  <c r="AP64"/>
  <c r="AO64"/>
  <c r="AJ66"/>
  <c r="AI67"/>
  <c r="AN64" i="59"/>
  <c r="EW10" i="81" l="1"/>
  <c r="EW51"/>
  <c r="EW30"/>
  <c r="EW9"/>
  <c r="EW41"/>
  <c r="EW19"/>
  <c r="EW42"/>
  <c r="EW21"/>
  <c r="EW46"/>
  <c r="EW35"/>
  <c r="EW25"/>
  <c r="EW14"/>
  <c r="EW47"/>
  <c r="EW37"/>
  <c r="EW26"/>
  <c r="EW15"/>
  <c r="EW49"/>
  <c r="EW43"/>
  <c r="EW38"/>
  <c r="EW33"/>
  <c r="EW27"/>
  <c r="EW22"/>
  <c r="EW17"/>
  <c r="EW11"/>
  <c r="EW50"/>
  <c r="EW45"/>
  <c r="EW39"/>
  <c r="EW34"/>
  <c r="EW29"/>
  <c r="EW23"/>
  <c r="EW18"/>
  <c r="EW13"/>
  <c r="EW48"/>
  <c r="EW44"/>
  <c r="EW40"/>
  <c r="EW36"/>
  <c r="EW32"/>
  <c r="EW28"/>
  <c r="EW24"/>
  <c r="EW20"/>
  <c r="EW16"/>
  <c r="EW12"/>
  <c r="EW8"/>
  <c r="IB8"/>
  <c r="DC53"/>
  <c r="GH53" s="1"/>
  <c r="MU53" s="1"/>
  <c r="Y53"/>
  <c r="Z53"/>
  <c r="AA53"/>
  <c r="AB53"/>
  <c r="AC53"/>
  <c r="AD53"/>
  <c r="AE53"/>
  <c r="AF53"/>
  <c r="AG53"/>
  <c r="AH53"/>
  <c r="AI53"/>
  <c r="AJ53"/>
  <c r="AK53"/>
  <c r="AL53"/>
  <c r="AM53"/>
  <c r="AN53"/>
  <c r="EX7"/>
  <c r="IC7" s="1"/>
  <c r="OP7" s="1"/>
  <c r="BS19"/>
  <c r="BS15"/>
  <c r="BS11"/>
  <c r="BS22"/>
  <c r="BS18"/>
  <c r="BS14"/>
  <c r="BS10"/>
  <c r="BS21"/>
  <c r="BS17"/>
  <c r="BS13"/>
  <c r="BS9"/>
  <c r="BS20"/>
  <c r="BS16"/>
  <c r="BS12"/>
  <c r="BS8"/>
  <c r="GI52"/>
  <c r="GJ52"/>
  <c r="EW52"/>
  <c r="ER52"/>
  <c r="EN52"/>
  <c r="EJ52"/>
  <c r="EF52"/>
  <c r="EB52"/>
  <c r="DY52"/>
  <c r="DS52"/>
  <c r="DP52"/>
  <c r="DL52"/>
  <c r="DH52"/>
  <c r="DD52"/>
  <c r="EV52"/>
  <c r="ES52"/>
  <c r="EO52"/>
  <c r="EK52"/>
  <c r="EG52"/>
  <c r="EC52"/>
  <c r="DX52"/>
  <c r="DU52"/>
  <c r="DQ52"/>
  <c r="DM52"/>
  <c r="DI52"/>
  <c r="DE52"/>
  <c r="EX41"/>
  <c r="ET52"/>
  <c r="EP52"/>
  <c r="EL52"/>
  <c r="EH52"/>
  <c r="ED52"/>
  <c r="DZ52"/>
  <c r="DV52"/>
  <c r="DR52"/>
  <c r="DN52"/>
  <c r="DJ52"/>
  <c r="DF52"/>
  <c r="EU52"/>
  <c r="EQ52"/>
  <c r="EM52"/>
  <c r="EI52"/>
  <c r="EE52"/>
  <c r="EA52"/>
  <c r="DW52"/>
  <c r="DT52"/>
  <c r="DO52"/>
  <c r="DK52"/>
  <c r="DG52"/>
  <c r="KW52"/>
  <c r="JV52"/>
  <c r="KB52"/>
  <c r="JO52"/>
  <c r="LD52"/>
  <c r="KQ52"/>
  <c r="LB52"/>
  <c r="JU52"/>
  <c r="LE52"/>
  <c r="BT7"/>
  <c r="LH7"/>
  <c r="LH52" s="1"/>
  <c r="IB9"/>
  <c r="IB10"/>
  <c r="HZ11"/>
  <c r="IA12"/>
  <c r="HX13"/>
  <c r="LG50"/>
  <c r="LG10"/>
  <c r="LG14"/>
  <c r="LG18"/>
  <c r="LG22"/>
  <c r="LG34"/>
  <c r="LG38"/>
  <c r="LG42"/>
  <c r="LG46"/>
  <c r="LG9"/>
  <c r="LG13"/>
  <c r="LG17"/>
  <c r="LG21"/>
  <c r="LG33"/>
  <c r="LG37"/>
  <c r="LG41"/>
  <c r="LG45"/>
  <c r="LG49"/>
  <c r="LG8"/>
  <c r="LG12"/>
  <c r="LG16"/>
  <c r="LG20"/>
  <c r="LG36"/>
  <c r="LG40"/>
  <c r="LG44"/>
  <c r="LG48"/>
  <c r="LG11"/>
  <c r="LG15"/>
  <c r="LG19"/>
  <c r="LG23"/>
  <c r="LG35"/>
  <c r="LG39"/>
  <c r="LG43"/>
  <c r="LG47"/>
  <c r="LC52"/>
  <c r="KA52"/>
  <c r="KV52"/>
  <c r="JT52"/>
  <c r="KO52"/>
  <c r="JS52"/>
  <c r="KN52"/>
  <c r="JZ52"/>
  <c r="KP52"/>
  <c r="LF52"/>
  <c r="JW52"/>
  <c r="JP52"/>
  <c r="LG52"/>
  <c r="KZ52"/>
  <c r="KY52"/>
  <c r="JR52"/>
  <c r="KX52"/>
  <c r="KR52"/>
  <c r="KC52"/>
  <c r="JQ52"/>
  <c r="LA52"/>
  <c r="JY52"/>
  <c r="KU52"/>
  <c r="JX52"/>
  <c r="KS52"/>
  <c r="JN52"/>
  <c r="KD52"/>
  <c r="JM53"/>
  <c r="KW53" s="1"/>
  <c r="A78"/>
  <c r="I77"/>
  <c r="X54"/>
  <c r="AH68" i="61"/>
  <c r="AN65" i="58"/>
  <c r="AU65" i="59"/>
  <c r="AT65"/>
  <c r="AS65"/>
  <c r="AR65"/>
  <c r="AQ65"/>
  <c r="AP65"/>
  <c r="AO65"/>
  <c r="AI68" i="58"/>
  <c r="AJ67"/>
  <c r="AL66"/>
  <c r="AK66"/>
  <c r="M61" s="1"/>
  <c r="AI68" i="28"/>
  <c r="AL66" i="59"/>
  <c r="AK66"/>
  <c r="AI68"/>
  <c r="AJ67"/>
  <c r="AU65" i="58"/>
  <c r="AT65"/>
  <c r="AS65"/>
  <c r="AR65"/>
  <c r="AQ65"/>
  <c r="AP65"/>
  <c r="AO65"/>
  <c r="AI68" i="60"/>
  <c r="EX20" i="81" l="1"/>
  <c r="EX32"/>
  <c r="EX14"/>
  <c r="EX46"/>
  <c r="EX25"/>
  <c r="EX52"/>
  <c r="EX40"/>
  <c r="EX9"/>
  <c r="IC8"/>
  <c r="EX42"/>
  <c r="EX28"/>
  <c r="EX21"/>
  <c r="EX10"/>
  <c r="EX48"/>
  <c r="EX33"/>
  <c r="EX26"/>
  <c r="EX16"/>
  <c r="EX49"/>
  <c r="EX44"/>
  <c r="EX34"/>
  <c r="EX29"/>
  <c r="EX38"/>
  <c r="EX22"/>
  <c r="EX17"/>
  <c r="EX12"/>
  <c r="EX50"/>
  <c r="EX45"/>
  <c r="EX36"/>
  <c r="EX30"/>
  <c r="EX39"/>
  <c r="EX24"/>
  <c r="EX18"/>
  <c r="EX13"/>
  <c r="EX8"/>
  <c r="EX51"/>
  <c r="EX47"/>
  <c r="EX43"/>
  <c r="EX35"/>
  <c r="EX31"/>
  <c r="EX27"/>
  <c r="EX37"/>
  <c r="EX23"/>
  <c r="EX19"/>
  <c r="EX15"/>
  <c r="EX11"/>
  <c r="DC54"/>
  <c r="GH54" s="1"/>
  <c r="MU54" s="1"/>
  <c r="Y54"/>
  <c r="Z54"/>
  <c r="AA54"/>
  <c r="AB54"/>
  <c r="AC54"/>
  <c r="AD54"/>
  <c r="AE54"/>
  <c r="AF54"/>
  <c r="AG54"/>
  <c r="AH54"/>
  <c r="AI54"/>
  <c r="AJ54"/>
  <c r="AK54"/>
  <c r="AL54"/>
  <c r="AM54"/>
  <c r="EY7"/>
  <c r="ID7" s="1"/>
  <c r="OQ7" s="1"/>
  <c r="BT20"/>
  <c r="BT16"/>
  <c r="BT12"/>
  <c r="BT8"/>
  <c r="BT19"/>
  <c r="BT15"/>
  <c r="BT11"/>
  <c r="BT18"/>
  <c r="BT14"/>
  <c r="BT10"/>
  <c r="BT21"/>
  <c r="BT17"/>
  <c r="BT13"/>
  <c r="BT9"/>
  <c r="IC9"/>
  <c r="IC10"/>
  <c r="IB11"/>
  <c r="HY13"/>
  <c r="IB13"/>
  <c r="IB12"/>
  <c r="IA11"/>
  <c r="IC11"/>
  <c r="IA10"/>
  <c r="HY12"/>
  <c r="IC12"/>
  <c r="IA13"/>
  <c r="HZ12"/>
  <c r="HZ13"/>
  <c r="IC13"/>
  <c r="GI53"/>
  <c r="EU53"/>
  <c r="EQ53"/>
  <c r="EM53"/>
  <c r="EI53"/>
  <c r="ED53"/>
  <c r="EA53"/>
  <c r="DW53"/>
  <c r="DT53"/>
  <c r="DO53"/>
  <c r="DJ53"/>
  <c r="DG53"/>
  <c r="EW53"/>
  <c r="EV53"/>
  <c r="ER53"/>
  <c r="EN53"/>
  <c r="EJ53"/>
  <c r="EF53"/>
  <c r="EB53"/>
  <c r="DX53"/>
  <c r="DS53"/>
  <c r="DP53"/>
  <c r="DL53"/>
  <c r="DH53"/>
  <c r="DD53"/>
  <c r="ES53"/>
  <c r="EO53"/>
  <c r="EK53"/>
  <c r="EG53"/>
  <c r="EC53"/>
  <c r="DY53"/>
  <c r="DU53"/>
  <c r="DQ53"/>
  <c r="DM53"/>
  <c r="DI53"/>
  <c r="DE53"/>
  <c r="EY45"/>
  <c r="EX53"/>
  <c r="ET53"/>
  <c r="EP53"/>
  <c r="EL53"/>
  <c r="EH53"/>
  <c r="EE53"/>
  <c r="DZ53"/>
  <c r="DV53"/>
  <c r="DR53"/>
  <c r="DN53"/>
  <c r="DK53"/>
  <c r="DF53"/>
  <c r="KV53"/>
  <c r="KP53"/>
  <c r="JX53"/>
  <c r="KT53"/>
  <c r="LG53"/>
  <c r="JR53"/>
  <c r="KZ53"/>
  <c r="KM53"/>
  <c r="JP53"/>
  <c r="LH53"/>
  <c r="KA53"/>
  <c r="JT53"/>
  <c r="JN53"/>
  <c r="LD53"/>
  <c r="KC53"/>
  <c r="KS53"/>
  <c r="BU7"/>
  <c r="LI7"/>
  <c r="LH51"/>
  <c r="LH10"/>
  <c r="LH14"/>
  <c r="LH18"/>
  <c r="LH22"/>
  <c r="LH34"/>
  <c r="LH38"/>
  <c r="LH42"/>
  <c r="LH46"/>
  <c r="LH50"/>
  <c r="LH9"/>
  <c r="LH13"/>
  <c r="LH17"/>
  <c r="LH21"/>
  <c r="LH33"/>
  <c r="LH37"/>
  <c r="LH41"/>
  <c r="LH45"/>
  <c r="LH49"/>
  <c r="LH8"/>
  <c r="LH12"/>
  <c r="LH16"/>
  <c r="LH20"/>
  <c r="LH32"/>
  <c r="LH36"/>
  <c r="LH40"/>
  <c r="LH44"/>
  <c r="LH48"/>
  <c r="LH11"/>
  <c r="LH15"/>
  <c r="LH19"/>
  <c r="LH35"/>
  <c r="LH39"/>
  <c r="LH43"/>
  <c r="LH47"/>
  <c r="LB53"/>
  <c r="JZ53"/>
  <c r="KU53"/>
  <c r="JS53"/>
  <c r="KN53"/>
  <c r="LC53"/>
  <c r="JY53"/>
  <c r="KO53"/>
  <c r="LE53"/>
  <c r="KB53"/>
  <c r="KX53"/>
  <c r="JU53"/>
  <c r="LA53"/>
  <c r="JV53"/>
  <c r="KQ53"/>
  <c r="JO53"/>
  <c r="LF53"/>
  <c r="KY53"/>
  <c r="JW53"/>
  <c r="KR53"/>
  <c r="JQ53"/>
  <c r="JM54"/>
  <c r="LD54" s="1"/>
  <c r="A79"/>
  <c r="I78"/>
  <c r="X55"/>
  <c r="BF61" i="58"/>
  <c r="L61"/>
  <c r="N61" s="1"/>
  <c r="O61" s="1"/>
  <c r="M60" i="59"/>
  <c r="M59"/>
  <c r="M58"/>
  <c r="M60" i="58"/>
  <c r="M59"/>
  <c r="M58"/>
  <c r="M61" i="59"/>
  <c r="AH69" i="61"/>
  <c r="AU66" i="59"/>
  <c r="AT66"/>
  <c r="AS66"/>
  <c r="AR66"/>
  <c r="AQ66"/>
  <c r="AP66"/>
  <c r="AO66"/>
  <c r="AI69" i="28"/>
  <c r="AU66" i="58"/>
  <c r="AT66"/>
  <c r="AS66"/>
  <c r="AR66"/>
  <c r="AQ66"/>
  <c r="AP66"/>
  <c r="AO66"/>
  <c r="AN66" i="59"/>
  <c r="AI69" i="60"/>
  <c r="AK67" i="59"/>
  <c r="M62" s="1"/>
  <c r="AL67"/>
  <c r="AI69"/>
  <c r="AJ68"/>
  <c r="AL67" i="58"/>
  <c r="AK67"/>
  <c r="AJ68"/>
  <c r="AI69"/>
  <c r="AN66"/>
  <c r="EY39" i="81" l="1"/>
  <c r="EY13"/>
  <c r="EY49"/>
  <c r="EY53"/>
  <c r="EY30"/>
  <c r="EY21"/>
  <c r="EY43"/>
  <c r="EY17"/>
  <c r="EY34"/>
  <c r="EY25"/>
  <c r="EY9"/>
  <c r="ID10"/>
  <c r="EY50"/>
  <c r="EY46"/>
  <c r="EY35"/>
  <c r="EY31"/>
  <c r="EY27"/>
  <c r="EY40"/>
  <c r="EY26"/>
  <c r="EY22"/>
  <c r="EY18"/>
  <c r="EY14"/>
  <c r="EY10"/>
  <c r="ID11"/>
  <c r="EY51"/>
  <c r="EY47"/>
  <c r="EY36"/>
  <c r="EY32"/>
  <c r="EY28"/>
  <c r="EY41"/>
  <c r="EY37"/>
  <c r="EY23"/>
  <c r="EY19"/>
  <c r="EY15"/>
  <c r="EY11"/>
  <c r="ID12"/>
  <c r="EY52"/>
  <c r="EY48"/>
  <c r="EY44"/>
  <c r="EY33"/>
  <c r="EY29"/>
  <c r="EY42"/>
  <c r="EY38"/>
  <c r="EY24"/>
  <c r="EY20"/>
  <c r="EY16"/>
  <c r="EY12"/>
  <c r="EY8"/>
  <c r="ID8"/>
  <c r="ID9"/>
  <c r="DC55"/>
  <c r="GH55" s="1"/>
  <c r="MU55" s="1"/>
  <c r="Y55"/>
  <c r="Z55"/>
  <c r="AA55"/>
  <c r="AB55"/>
  <c r="AC55"/>
  <c r="AD55"/>
  <c r="AE55"/>
  <c r="AF55"/>
  <c r="AG55"/>
  <c r="AH55"/>
  <c r="AI55"/>
  <c r="AJ55"/>
  <c r="AK55"/>
  <c r="AL55"/>
  <c r="EZ7"/>
  <c r="IE7" s="1"/>
  <c r="OR7" s="1"/>
  <c r="BU17"/>
  <c r="BU13"/>
  <c r="BU9"/>
  <c r="BU20"/>
  <c r="BU16"/>
  <c r="BU12"/>
  <c r="BU8"/>
  <c r="BU19"/>
  <c r="BU15"/>
  <c r="BU11"/>
  <c r="BU18"/>
  <c r="BU14"/>
  <c r="BU10"/>
  <c r="Q58" i="30"/>
  <c r="GM54" i="81"/>
  <c r="GI54"/>
  <c r="GN54"/>
  <c r="GJ54"/>
  <c r="IE11"/>
  <c r="GK54"/>
  <c r="GL54"/>
  <c r="EW54"/>
  <c r="ES54"/>
  <c r="EO54"/>
  <c r="EK54"/>
  <c r="EG54"/>
  <c r="EC54"/>
  <c r="DY54"/>
  <c r="DU54"/>
  <c r="DQ54"/>
  <c r="DL54"/>
  <c r="DI54"/>
  <c r="DE54"/>
  <c r="EZ27"/>
  <c r="EZ43"/>
  <c r="EY54"/>
  <c r="ET54"/>
  <c r="EP54"/>
  <c r="EL54"/>
  <c r="EH54"/>
  <c r="ED54"/>
  <c r="EA54"/>
  <c r="DV54"/>
  <c r="DR54"/>
  <c r="DN54"/>
  <c r="DK54"/>
  <c r="DF54"/>
  <c r="EX54"/>
  <c r="EU54"/>
  <c r="EQ54"/>
  <c r="EM54"/>
  <c r="EI54"/>
  <c r="EE54"/>
  <c r="DZ54"/>
  <c r="DW54"/>
  <c r="DT54"/>
  <c r="DO54"/>
  <c r="DJ54"/>
  <c r="DG54"/>
  <c r="EV54"/>
  <c r="ER54"/>
  <c r="EN54"/>
  <c r="EJ54"/>
  <c r="EF54"/>
  <c r="EB54"/>
  <c r="DX54"/>
  <c r="DS54"/>
  <c r="DP54"/>
  <c r="DM54"/>
  <c r="DH54"/>
  <c r="DD54"/>
  <c r="JN54"/>
  <c r="KX54"/>
  <c r="LE54"/>
  <c r="JZ54"/>
  <c r="KQ54"/>
  <c r="BV7"/>
  <c r="LJ7"/>
  <c r="LI52"/>
  <c r="LI9"/>
  <c r="LI13"/>
  <c r="LI17"/>
  <c r="LI21"/>
  <c r="LI33"/>
  <c r="LI37"/>
  <c r="LI41"/>
  <c r="LI45"/>
  <c r="LI49"/>
  <c r="LI8"/>
  <c r="LI12"/>
  <c r="LI16"/>
  <c r="LI20"/>
  <c r="LI32"/>
  <c r="LI36"/>
  <c r="LI40"/>
  <c r="LI44"/>
  <c r="LI48"/>
  <c r="LI53"/>
  <c r="LI11"/>
  <c r="LI15"/>
  <c r="LI19"/>
  <c r="LI31"/>
  <c r="LI35"/>
  <c r="LI39"/>
  <c r="LI43"/>
  <c r="LI47"/>
  <c r="LI51"/>
  <c r="LI10"/>
  <c r="LI14"/>
  <c r="LI18"/>
  <c r="LI34"/>
  <c r="LI38"/>
  <c r="LI42"/>
  <c r="LI46"/>
  <c r="LI50"/>
  <c r="LA54"/>
  <c r="JT54"/>
  <c r="KZ54"/>
  <c r="JV54"/>
  <c r="KO54"/>
  <c r="KA54"/>
  <c r="KU54"/>
  <c r="JP54"/>
  <c r="KV54"/>
  <c r="JS54"/>
  <c r="LJ54"/>
  <c r="LC54"/>
  <c r="KW54"/>
  <c r="JU54"/>
  <c r="KP54"/>
  <c r="KY54"/>
  <c r="JW54"/>
  <c r="KS54"/>
  <c r="JQ54"/>
  <c r="KL54"/>
  <c r="LG54"/>
  <c r="KB54"/>
  <c r="KR54"/>
  <c r="LH54"/>
  <c r="JO54"/>
  <c r="LF54"/>
  <c r="JY54"/>
  <c r="KT54"/>
  <c r="JR54"/>
  <c r="KM54"/>
  <c r="LI54"/>
  <c r="LB54"/>
  <c r="JX54"/>
  <c r="KN54"/>
  <c r="JM55"/>
  <c r="KU55" s="1"/>
  <c r="A80"/>
  <c r="I79"/>
  <c r="X56"/>
  <c r="M62" i="58"/>
  <c r="BF62" s="1"/>
  <c r="BF59"/>
  <c r="L59"/>
  <c r="L58" i="59"/>
  <c r="N58" s="1"/>
  <c r="O58" s="1"/>
  <c r="BF58"/>
  <c r="BF60"/>
  <c r="L60"/>
  <c r="N60" s="1"/>
  <c r="O60" s="1"/>
  <c r="BF61"/>
  <c r="L61"/>
  <c r="N61" s="1"/>
  <c r="O61" s="1"/>
  <c r="BF58" i="58"/>
  <c r="L58"/>
  <c r="BF60"/>
  <c r="L60"/>
  <c r="L59" i="59"/>
  <c r="N59" s="1"/>
  <c r="O59" s="1"/>
  <c r="BF59"/>
  <c r="AH70" i="61"/>
  <c r="BF62" i="59"/>
  <c r="L62"/>
  <c r="N62" s="1"/>
  <c r="O62" s="1"/>
  <c r="AJ69" i="58"/>
  <c r="AI70"/>
  <c r="AU67"/>
  <c r="AT67"/>
  <c r="AS67"/>
  <c r="AR67"/>
  <c r="AQ67"/>
  <c r="AP67"/>
  <c r="AO67"/>
  <c r="AI70" i="59"/>
  <c r="AJ69"/>
  <c r="AU67"/>
  <c r="AT67"/>
  <c r="AS67"/>
  <c r="AR67"/>
  <c r="AQ67"/>
  <c r="AP67"/>
  <c r="AO67"/>
  <c r="AN67"/>
  <c r="AL68" i="58"/>
  <c r="AK68"/>
  <c r="AK68" i="59"/>
  <c r="AL68"/>
  <c r="AI70" i="60"/>
  <c r="AI70" i="28"/>
  <c r="AN67" i="58"/>
  <c r="EZ11" i="81" l="1"/>
  <c r="EZ51"/>
  <c r="EZ35"/>
  <c r="EZ19"/>
  <c r="EZ48"/>
  <c r="EZ32"/>
  <c r="EZ16"/>
  <c r="EZ40"/>
  <c r="EZ24"/>
  <c r="EZ8"/>
  <c r="IE8"/>
  <c r="EZ52"/>
  <c r="EZ44"/>
  <c r="EZ36"/>
  <c r="EZ28"/>
  <c r="EZ20"/>
  <c r="EZ12"/>
  <c r="EZ47"/>
  <c r="EZ39"/>
  <c r="EZ31"/>
  <c r="EZ23"/>
  <c r="EZ15"/>
  <c r="EZ53"/>
  <c r="EZ49"/>
  <c r="EZ45"/>
  <c r="EZ41"/>
  <c r="EZ37"/>
  <c r="EZ33"/>
  <c r="EZ29"/>
  <c r="EZ25"/>
  <c r="EZ21"/>
  <c r="EZ17"/>
  <c r="EZ13"/>
  <c r="EZ9"/>
  <c r="IE9"/>
  <c r="EZ54"/>
  <c r="EZ50"/>
  <c r="EZ46"/>
  <c r="EZ42"/>
  <c r="EZ38"/>
  <c r="EZ34"/>
  <c r="EZ30"/>
  <c r="EZ26"/>
  <c r="EZ22"/>
  <c r="EZ18"/>
  <c r="EZ14"/>
  <c r="EZ10"/>
  <c r="IE10"/>
  <c r="LG55"/>
  <c r="DC56"/>
  <c r="GH56" s="1"/>
  <c r="MU56" s="1"/>
  <c r="Y56"/>
  <c r="Z56"/>
  <c r="AA56"/>
  <c r="AB56"/>
  <c r="AC56"/>
  <c r="AD56"/>
  <c r="AE56"/>
  <c r="AF56"/>
  <c r="AG56"/>
  <c r="AH56"/>
  <c r="AI56"/>
  <c r="AJ56"/>
  <c r="AK56"/>
  <c r="FA7"/>
  <c r="IF7" s="1"/>
  <c r="OS7" s="1"/>
  <c r="BV18"/>
  <c r="BV14"/>
  <c r="BV10"/>
  <c r="BV17"/>
  <c r="BV13"/>
  <c r="BV9"/>
  <c r="BV16"/>
  <c r="BV12"/>
  <c r="BV8"/>
  <c r="BV19"/>
  <c r="BV15"/>
  <c r="BV11"/>
  <c r="LB55"/>
  <c r="JR55"/>
  <c r="KN55"/>
  <c r="JZ55"/>
  <c r="KT55"/>
  <c r="KA55"/>
  <c r="JY55"/>
  <c r="LI55"/>
  <c r="KV55"/>
  <c r="KZ55"/>
  <c r="JX55"/>
  <c r="KS55"/>
  <c r="JQ55"/>
  <c r="KL55"/>
  <c r="LH55"/>
  <c r="LA55"/>
  <c r="KM55"/>
  <c r="JT55"/>
  <c r="KO55"/>
  <c r="LJ55"/>
  <c r="LD55"/>
  <c r="KW55"/>
  <c r="JU55"/>
  <c r="KP55"/>
  <c r="JW55"/>
  <c r="LC55"/>
  <c r="JN55"/>
  <c r="LE55"/>
  <c r="KX55"/>
  <c r="JV55"/>
  <c r="KR55"/>
  <c r="JP55"/>
  <c r="KK55"/>
  <c r="LF55"/>
  <c r="KQ55"/>
  <c r="GM55"/>
  <c r="GI55"/>
  <c r="GJ55"/>
  <c r="GK55"/>
  <c r="GL55"/>
  <c r="EY55"/>
  <c r="EV55"/>
  <c r="ER55"/>
  <c r="EN55"/>
  <c r="EJ55"/>
  <c r="EF55"/>
  <c r="EB55"/>
  <c r="DX55"/>
  <c r="DT55"/>
  <c r="DP55"/>
  <c r="DL55"/>
  <c r="DH55"/>
  <c r="DD55"/>
  <c r="EW55"/>
  <c r="ES55"/>
  <c r="EO55"/>
  <c r="EK55"/>
  <c r="EG55"/>
  <c r="EC55"/>
  <c r="DY55"/>
  <c r="DU55"/>
  <c r="DQ55"/>
  <c r="DM55"/>
  <c r="DI55"/>
  <c r="DE55"/>
  <c r="EZ55"/>
  <c r="EX55"/>
  <c r="ET55"/>
  <c r="EP55"/>
  <c r="EL55"/>
  <c r="EH55"/>
  <c r="EE55"/>
  <c r="EA55"/>
  <c r="DV55"/>
  <c r="DR55"/>
  <c r="DN55"/>
  <c r="DJ55"/>
  <c r="DF55"/>
  <c r="EU55"/>
  <c r="EQ55"/>
  <c r="EM55"/>
  <c r="EI55"/>
  <c r="ED55"/>
  <c r="DZ55"/>
  <c r="DW55"/>
  <c r="DS55"/>
  <c r="DO55"/>
  <c r="DK55"/>
  <c r="DG55"/>
  <c r="JS55"/>
  <c r="KY55"/>
  <c r="JO55"/>
  <c r="L62" i="58"/>
  <c r="N62" s="1"/>
  <c r="O62" s="1"/>
  <c r="BW7" i="81"/>
  <c r="LK7"/>
  <c r="LJ8"/>
  <c r="LJ12"/>
  <c r="LJ16"/>
  <c r="LJ20"/>
  <c r="LJ32"/>
  <c r="LJ36"/>
  <c r="LJ40"/>
  <c r="LJ44"/>
  <c r="LJ48"/>
  <c r="LJ52"/>
  <c r="LJ11"/>
  <c r="LJ15"/>
  <c r="LJ19"/>
  <c r="LJ31"/>
  <c r="LJ35"/>
  <c r="LJ39"/>
  <c r="LJ43"/>
  <c r="LJ47"/>
  <c r="LJ51"/>
  <c r="LJ53"/>
  <c r="LJ10"/>
  <c r="LJ14"/>
  <c r="LJ18"/>
  <c r="LJ30"/>
  <c r="LJ34"/>
  <c r="LJ38"/>
  <c r="LJ42"/>
  <c r="LJ46"/>
  <c r="LJ50"/>
  <c r="LJ9"/>
  <c r="LJ13"/>
  <c r="LJ17"/>
  <c r="LJ33"/>
  <c r="LJ37"/>
  <c r="LJ41"/>
  <c r="LJ45"/>
  <c r="LJ49"/>
  <c r="JM56"/>
  <c r="A81"/>
  <c r="I80"/>
  <c r="X57"/>
  <c r="M63" i="59"/>
  <c r="M63" i="58"/>
  <c r="Q57" i="30"/>
  <c r="N60" i="58"/>
  <c r="O60" s="1"/>
  <c r="Q55" i="30"/>
  <c r="N58" i="58"/>
  <c r="O58" s="1"/>
  <c r="Q56" i="30"/>
  <c r="N59" i="58"/>
  <c r="O59" s="1"/>
  <c r="AH71" i="61"/>
  <c r="AI71" i="60"/>
  <c r="AU68" i="58"/>
  <c r="AT68"/>
  <c r="AS68"/>
  <c r="AR68"/>
  <c r="AQ68"/>
  <c r="AP68"/>
  <c r="AO68"/>
  <c r="AJ70" i="59"/>
  <c r="AI71"/>
  <c r="AI71" i="58"/>
  <c r="AJ70"/>
  <c r="AI71" i="28"/>
  <c r="AU68" i="59"/>
  <c r="AT68"/>
  <c r="AS68"/>
  <c r="AR68"/>
  <c r="AQ68"/>
  <c r="AP68"/>
  <c r="AO68"/>
  <c r="AK69"/>
  <c r="M64" s="1"/>
  <c r="AL69"/>
  <c r="AL69" i="58"/>
  <c r="AK69"/>
  <c r="AN68" i="59"/>
  <c r="AN68" i="58"/>
  <c r="FA22" i="81" l="1"/>
  <c r="FA55"/>
  <c r="FA30"/>
  <c r="FA38"/>
  <c r="IF10"/>
  <c r="FA50"/>
  <c r="FA14"/>
  <c r="FA54"/>
  <c r="FA49"/>
  <c r="FA37"/>
  <c r="FA29"/>
  <c r="FA21"/>
  <c r="FA13"/>
  <c r="IF9"/>
  <c r="FA53"/>
  <c r="FA45"/>
  <c r="FA33"/>
  <c r="FA25"/>
  <c r="FA17"/>
  <c r="FA9"/>
  <c r="FA41"/>
  <c r="FA46"/>
  <c r="FA34"/>
  <c r="FA26"/>
  <c r="FA18"/>
  <c r="FA10"/>
  <c r="FA40"/>
  <c r="FA42"/>
  <c r="FA51"/>
  <c r="FA47"/>
  <c r="FA39"/>
  <c r="FA35"/>
  <c r="FA31"/>
  <c r="FA27"/>
  <c r="FA23"/>
  <c r="FA19"/>
  <c r="FA15"/>
  <c r="FA11"/>
  <c r="IF8"/>
  <c r="FA43"/>
  <c r="FA52"/>
  <c r="FA48"/>
  <c r="FA44"/>
  <c r="FA36"/>
  <c r="FA32"/>
  <c r="FA28"/>
  <c r="FA24"/>
  <c r="FA20"/>
  <c r="FA16"/>
  <c r="FA12"/>
  <c r="FA8"/>
  <c r="DC57"/>
  <c r="GH57" s="1"/>
  <c r="MU57" s="1"/>
  <c r="Y57"/>
  <c r="Z57"/>
  <c r="AA57"/>
  <c r="AB57"/>
  <c r="AC57"/>
  <c r="AD57"/>
  <c r="AE57"/>
  <c r="AF57"/>
  <c r="AG57"/>
  <c r="AH57"/>
  <c r="AI57"/>
  <c r="AJ57"/>
  <c r="FB7"/>
  <c r="IG7" s="1"/>
  <c r="OT7" s="1"/>
  <c r="BW15"/>
  <c r="BW11"/>
  <c r="BW18"/>
  <c r="BW14"/>
  <c r="BW10"/>
  <c r="BW17"/>
  <c r="BW13"/>
  <c r="BW9"/>
  <c r="BW16"/>
  <c r="BW12"/>
  <c r="BW8"/>
  <c r="LK56"/>
  <c r="Q59" i="30"/>
  <c r="GL56" i="81"/>
  <c r="GI56"/>
  <c r="GJ56"/>
  <c r="GK56"/>
  <c r="FB20"/>
  <c r="FB45"/>
  <c r="EX56"/>
  <c r="ET56"/>
  <c r="EP56"/>
  <c r="EL56"/>
  <c r="EH56"/>
  <c r="ED56"/>
  <c r="DZ56"/>
  <c r="DV56"/>
  <c r="DR56"/>
  <c r="DN56"/>
  <c r="DJ56"/>
  <c r="DF56"/>
  <c r="FA56"/>
  <c r="EY56"/>
  <c r="EU56"/>
  <c r="EQ56"/>
  <c r="EM56"/>
  <c r="EI56"/>
  <c r="EE56"/>
  <c r="EA56"/>
  <c r="DW56"/>
  <c r="DS56"/>
  <c r="DO56"/>
  <c r="DK56"/>
  <c r="DG56"/>
  <c r="EZ56"/>
  <c r="EV56"/>
  <c r="ER56"/>
  <c r="EN56"/>
  <c r="EJ56"/>
  <c r="EF56"/>
  <c r="EB56"/>
  <c r="DY56"/>
  <c r="DT56"/>
  <c r="DP56"/>
  <c r="DL56"/>
  <c r="DH56"/>
  <c r="DD56"/>
  <c r="EW56"/>
  <c r="ES56"/>
  <c r="EO56"/>
  <c r="EK56"/>
  <c r="EG56"/>
  <c r="EC56"/>
  <c r="DX56"/>
  <c r="DU56"/>
  <c r="DQ56"/>
  <c r="DM56"/>
  <c r="DI56"/>
  <c r="DE56"/>
  <c r="KN56"/>
  <c r="JV56"/>
  <c r="LI56"/>
  <c r="LH56"/>
  <c r="KM56"/>
  <c r="JS56"/>
  <c r="JQ56"/>
  <c r="KV56"/>
  <c r="JO56"/>
  <c r="LC56"/>
  <c r="KQ56"/>
  <c r="KO56"/>
  <c r="JW56"/>
  <c r="KJ56"/>
  <c r="LB56"/>
  <c r="JX56"/>
  <c r="KZ56"/>
  <c r="JU56"/>
  <c r="KR56"/>
  <c r="JY56"/>
  <c r="JR56"/>
  <c r="KX56"/>
  <c r="LE56"/>
  <c r="JP56"/>
  <c r="KK56"/>
  <c r="JT56"/>
  <c r="LD56"/>
  <c r="KL56"/>
  <c r="KS56"/>
  <c r="LG56"/>
  <c r="JN56"/>
  <c r="KT56"/>
  <c r="LJ56"/>
  <c r="LA56"/>
  <c r="KY56"/>
  <c r="JZ56"/>
  <c r="KP56"/>
  <c r="LF56"/>
  <c r="KW56"/>
  <c r="KU56"/>
  <c r="BX7"/>
  <c r="LL7"/>
  <c r="LK8"/>
  <c r="LK12"/>
  <c r="LK16"/>
  <c r="LK32"/>
  <c r="LK36"/>
  <c r="LK40"/>
  <c r="LK44"/>
  <c r="LK48"/>
  <c r="LK52"/>
  <c r="LK11"/>
  <c r="LK15"/>
  <c r="LK19"/>
  <c r="LK31"/>
  <c r="LK35"/>
  <c r="LK39"/>
  <c r="LK43"/>
  <c r="LK47"/>
  <c r="LK51"/>
  <c r="LK10"/>
  <c r="LK14"/>
  <c r="LK18"/>
  <c r="LK30"/>
  <c r="LK34"/>
  <c r="LK38"/>
  <c r="LK42"/>
  <c r="LK46"/>
  <c r="LK50"/>
  <c r="LK55"/>
  <c r="LK54"/>
  <c r="LK9"/>
  <c r="LK13"/>
  <c r="LK17"/>
  <c r="LK29"/>
  <c r="LK33"/>
  <c r="LK37"/>
  <c r="LK41"/>
  <c r="LK45"/>
  <c r="LK49"/>
  <c r="LK53"/>
  <c r="JM57"/>
  <c r="LB57" s="1"/>
  <c r="A82"/>
  <c r="I81"/>
  <c r="X58"/>
  <c r="BF64" i="59"/>
  <c r="L64"/>
  <c r="N64" s="1"/>
  <c r="O64" s="1"/>
  <c r="L63" i="58"/>
  <c r="BF63"/>
  <c r="BF63" i="59"/>
  <c r="L63"/>
  <c r="N63" s="1"/>
  <c r="O63" s="1"/>
  <c r="M64" i="58"/>
  <c r="AN69" i="59"/>
  <c r="AN69" i="58"/>
  <c r="AH72" i="61"/>
  <c r="AU69" i="59"/>
  <c r="AT69"/>
  <c r="AS69"/>
  <c r="AR69"/>
  <c r="AQ69"/>
  <c r="AP69"/>
  <c r="AO69"/>
  <c r="AI72" i="28"/>
  <c r="AL70" i="58"/>
  <c r="AK70"/>
  <c r="AI72" i="59"/>
  <c r="AJ71"/>
  <c r="AI72" i="60"/>
  <c r="AU69" i="58"/>
  <c r="AT69"/>
  <c r="AS69"/>
  <c r="AR69"/>
  <c r="AQ69"/>
  <c r="AP69"/>
  <c r="AO69"/>
  <c r="AI72"/>
  <c r="AJ71"/>
  <c r="AL70" i="59"/>
  <c r="AK70"/>
  <c r="M65" s="1"/>
  <c r="FB30" i="81" l="1"/>
  <c r="FB53"/>
  <c r="FB38"/>
  <c r="FB10"/>
  <c r="FB49"/>
  <c r="FB54"/>
  <c r="FB24"/>
  <c r="FB16"/>
  <c r="FB34"/>
  <c r="FB22"/>
  <c r="FB56"/>
  <c r="FB42"/>
  <c r="FB51"/>
  <c r="FB47"/>
  <c r="FB26"/>
  <c r="FB40"/>
  <c r="FB36"/>
  <c r="FB32"/>
  <c r="FB28"/>
  <c r="FB18"/>
  <c r="FB14"/>
  <c r="FB12"/>
  <c r="FB43"/>
  <c r="FB52"/>
  <c r="FB48"/>
  <c r="FB44"/>
  <c r="FB23"/>
  <c r="FB37"/>
  <c r="FB33"/>
  <c r="FB29"/>
  <c r="FB19"/>
  <c r="FB15"/>
  <c r="FB21"/>
  <c r="FB9"/>
  <c r="IG9"/>
  <c r="FB55"/>
  <c r="FB41"/>
  <c r="FB50"/>
  <c r="FB46"/>
  <c r="FB25"/>
  <c r="FB39"/>
  <c r="FB35"/>
  <c r="FB31"/>
  <c r="FB27"/>
  <c r="FB17"/>
  <c r="FB13"/>
  <c r="FB11"/>
  <c r="FB8"/>
  <c r="IG8"/>
  <c r="DC58"/>
  <c r="GH58" s="1"/>
  <c r="MU58" s="1"/>
  <c r="Y58"/>
  <c r="Z58"/>
  <c r="AA58"/>
  <c r="AB58"/>
  <c r="AC58"/>
  <c r="AD58"/>
  <c r="AE58"/>
  <c r="AF58"/>
  <c r="AG58"/>
  <c r="AH58"/>
  <c r="AI58"/>
  <c r="FC7"/>
  <c r="IH7" s="1"/>
  <c r="OU7" s="1"/>
  <c r="BX16"/>
  <c r="BX12"/>
  <c r="BX8"/>
  <c r="BX15"/>
  <c r="BX11"/>
  <c r="BX14"/>
  <c r="BX10"/>
  <c r="BX17"/>
  <c r="BX13"/>
  <c r="BX9"/>
  <c r="GI57"/>
  <c r="IH8"/>
  <c r="GJ57"/>
  <c r="GK57"/>
  <c r="JQ57"/>
  <c r="EW57"/>
  <c r="ES57"/>
  <c r="EO57"/>
  <c r="EK57"/>
  <c r="EG57"/>
  <c r="EC57"/>
  <c r="DX57"/>
  <c r="DU57"/>
  <c r="DQ57"/>
  <c r="DM57"/>
  <c r="DI57"/>
  <c r="DE57"/>
  <c r="FA57"/>
  <c r="EX57"/>
  <c r="ET57"/>
  <c r="EP57"/>
  <c r="EL57"/>
  <c r="EH57"/>
  <c r="ED57"/>
  <c r="DZ57"/>
  <c r="DV57"/>
  <c r="DR57"/>
  <c r="DN57"/>
  <c r="DK57"/>
  <c r="DF57"/>
  <c r="EY57"/>
  <c r="EU57"/>
  <c r="EQ57"/>
  <c r="EM57"/>
  <c r="EI57"/>
  <c r="EE57"/>
  <c r="EA57"/>
  <c r="DW57"/>
  <c r="DT57"/>
  <c r="DO57"/>
  <c r="DJ57"/>
  <c r="DG57"/>
  <c r="FB57"/>
  <c r="EZ57"/>
  <c r="EV57"/>
  <c r="ER57"/>
  <c r="EN57"/>
  <c r="EJ57"/>
  <c r="EF57"/>
  <c r="EB57"/>
  <c r="DY57"/>
  <c r="DS57"/>
  <c r="DP57"/>
  <c r="DL57"/>
  <c r="DH57"/>
  <c r="DD57"/>
  <c r="LC57"/>
  <c r="KR57"/>
  <c r="LH57"/>
  <c r="JR57"/>
  <c r="KM57"/>
  <c r="KW57"/>
  <c r="JW57"/>
  <c r="KX57"/>
  <c r="BY7"/>
  <c r="LM7"/>
  <c r="LL55"/>
  <c r="LL8"/>
  <c r="LL12"/>
  <c r="LL16"/>
  <c r="LL28"/>
  <c r="LL32"/>
  <c r="LL36"/>
  <c r="LL40"/>
  <c r="LL44"/>
  <c r="LL48"/>
  <c r="LL52"/>
  <c r="LL11"/>
  <c r="LL15"/>
  <c r="LL31"/>
  <c r="LL35"/>
  <c r="LL39"/>
  <c r="LL43"/>
  <c r="LL47"/>
  <c r="LL51"/>
  <c r="LL10"/>
  <c r="LL14"/>
  <c r="LL18"/>
  <c r="LL30"/>
  <c r="LL34"/>
  <c r="LL38"/>
  <c r="LL42"/>
  <c r="LL46"/>
  <c r="LL50"/>
  <c r="LL54"/>
  <c r="LL56"/>
  <c r="LL9"/>
  <c r="LL13"/>
  <c r="LL17"/>
  <c r="LL29"/>
  <c r="LL33"/>
  <c r="LL37"/>
  <c r="LL41"/>
  <c r="LL45"/>
  <c r="LL49"/>
  <c r="LL53"/>
  <c r="KS57"/>
  <c r="LI57"/>
  <c r="JX57"/>
  <c r="KN57"/>
  <c r="LD57"/>
  <c r="JS57"/>
  <c r="KI57"/>
  <c r="KY57"/>
  <c r="JN57"/>
  <c r="KT57"/>
  <c r="LJ57"/>
  <c r="JY57"/>
  <c r="KO57"/>
  <c r="LE57"/>
  <c r="JT57"/>
  <c r="KJ57"/>
  <c r="KZ57"/>
  <c r="JO57"/>
  <c r="KU57"/>
  <c r="LK57"/>
  <c r="KP57"/>
  <c r="LF57"/>
  <c r="JU57"/>
  <c r="KK57"/>
  <c r="LA57"/>
  <c r="JP57"/>
  <c r="KV57"/>
  <c r="LL57"/>
  <c r="KQ57"/>
  <c r="LG57"/>
  <c r="JV57"/>
  <c r="KL57"/>
  <c r="JM58"/>
  <c r="LE58" s="1"/>
  <c r="A83"/>
  <c r="I82"/>
  <c r="X59"/>
  <c r="BF65" i="59"/>
  <c r="L65"/>
  <c r="N65" s="1"/>
  <c r="O65" s="1"/>
  <c r="Q60" i="30"/>
  <c r="N63" i="58"/>
  <c r="O63" s="1"/>
  <c r="L64"/>
  <c r="BF64"/>
  <c r="M65"/>
  <c r="AN70" i="59"/>
  <c r="AN70" i="58"/>
  <c r="AH73" i="61"/>
  <c r="AK71" i="59"/>
  <c r="AL71"/>
  <c r="AJ72"/>
  <c r="AI73"/>
  <c r="AI73" i="28"/>
  <c r="AU70" i="59"/>
  <c r="AT70"/>
  <c r="AS70"/>
  <c r="AR70"/>
  <c r="AQ70"/>
  <c r="AP70"/>
  <c r="AO70"/>
  <c r="AK71" i="58"/>
  <c r="M66" s="1"/>
  <c r="L66" s="1"/>
  <c r="Q63" i="30" s="1"/>
  <c r="AL71" i="58"/>
  <c r="AJ72"/>
  <c r="AI73"/>
  <c r="AI73" i="60"/>
  <c r="AU70" i="58"/>
  <c r="AT70"/>
  <c r="AS70"/>
  <c r="AR70"/>
  <c r="AQ70"/>
  <c r="AP70"/>
  <c r="AO70"/>
  <c r="FC38" i="81" l="1"/>
  <c r="FC45"/>
  <c r="FC44"/>
  <c r="FC37"/>
  <c r="FC30"/>
  <c r="FC14"/>
  <c r="FC32"/>
  <c r="FC15"/>
  <c r="FC49"/>
  <c r="FC36"/>
  <c r="FC42"/>
  <c r="FC19"/>
  <c r="FC23"/>
  <c r="FC51"/>
  <c r="FC54"/>
  <c r="FC43"/>
  <c r="FC9"/>
  <c r="FC24"/>
  <c r="FC52"/>
  <c r="FC47"/>
  <c r="FC55"/>
  <c r="FC33"/>
  <c r="FC28"/>
  <c r="FC39"/>
  <c r="FC10"/>
  <c r="FC17"/>
  <c r="FC25"/>
  <c r="FC8"/>
  <c r="FC53"/>
  <c r="FC48"/>
  <c r="FC57"/>
  <c r="FC34"/>
  <c r="FC29"/>
  <c r="FC41"/>
  <c r="FC11"/>
  <c r="FC18"/>
  <c r="FC13"/>
  <c r="FC21"/>
  <c r="FC50"/>
  <c r="FC46"/>
  <c r="FC56"/>
  <c r="FC35"/>
  <c r="FC31"/>
  <c r="FC27"/>
  <c r="FC40"/>
  <c r="FC12"/>
  <c r="FC20"/>
  <c r="FC16"/>
  <c r="FC26"/>
  <c r="FC22"/>
  <c r="FD7"/>
  <c r="II7" s="1"/>
  <c r="OV7" s="1"/>
  <c r="BY13"/>
  <c r="BY9"/>
  <c r="BY16"/>
  <c r="BY12"/>
  <c r="BY8"/>
  <c r="BY15"/>
  <c r="BY11"/>
  <c r="BY14"/>
  <c r="BY10"/>
  <c r="DC59"/>
  <c r="GH59" s="1"/>
  <c r="MU59" s="1"/>
  <c r="Y59"/>
  <c r="Z59"/>
  <c r="AA59"/>
  <c r="AB59"/>
  <c r="AC59"/>
  <c r="AD59"/>
  <c r="AE59"/>
  <c r="AF59"/>
  <c r="AG59"/>
  <c r="AH59"/>
  <c r="GI58"/>
  <c r="GJ58"/>
  <c r="EY58"/>
  <c r="EU58"/>
  <c r="EQ58"/>
  <c r="EM58"/>
  <c r="EI58"/>
  <c r="EE58"/>
  <c r="EA58"/>
  <c r="DW58"/>
  <c r="DT58"/>
  <c r="DO58"/>
  <c r="DJ58"/>
  <c r="DG58"/>
  <c r="EZ58"/>
  <c r="EV58"/>
  <c r="ER58"/>
  <c r="EN58"/>
  <c r="EJ58"/>
  <c r="EF58"/>
  <c r="EB58"/>
  <c r="DX58"/>
  <c r="DS58"/>
  <c r="DP58"/>
  <c r="DL58"/>
  <c r="DH58"/>
  <c r="DD58"/>
  <c r="FA58"/>
  <c r="EW58"/>
  <c r="ES58"/>
  <c r="EO58"/>
  <c r="EK58"/>
  <c r="EG58"/>
  <c r="EC58"/>
  <c r="DY58"/>
  <c r="DU58"/>
  <c r="DQ58"/>
  <c r="DM58"/>
  <c r="DI58"/>
  <c r="DE58"/>
  <c r="FB58"/>
  <c r="FC58"/>
  <c r="EX58"/>
  <c r="ET58"/>
  <c r="EP58"/>
  <c r="EL58"/>
  <c r="EH58"/>
  <c r="ED58"/>
  <c r="DZ58"/>
  <c r="DV58"/>
  <c r="DR58"/>
  <c r="DN58"/>
  <c r="DK58"/>
  <c r="DF58"/>
  <c r="LM58"/>
  <c r="KX58"/>
  <c r="KM58"/>
  <c r="KR58"/>
  <c r="LC58"/>
  <c r="JQ58"/>
  <c r="JW58"/>
  <c r="KH58"/>
  <c r="KW58"/>
  <c r="LH58"/>
  <c r="JR58"/>
  <c r="JP58"/>
  <c r="KV58"/>
  <c r="LL58"/>
  <c r="KQ58"/>
  <c r="LG58"/>
  <c r="JV58"/>
  <c r="KL58"/>
  <c r="LB58"/>
  <c r="JU58"/>
  <c r="KK58"/>
  <c r="LA58"/>
  <c r="JX58"/>
  <c r="KN58"/>
  <c r="LD58"/>
  <c r="JS58"/>
  <c r="KI58"/>
  <c r="KY58"/>
  <c r="JN58"/>
  <c r="KT58"/>
  <c r="LJ58"/>
  <c r="KS58"/>
  <c r="LI58"/>
  <c r="JT58"/>
  <c r="KJ58"/>
  <c r="KZ58"/>
  <c r="JO58"/>
  <c r="KU58"/>
  <c r="LK58"/>
  <c r="KP58"/>
  <c r="LF58"/>
  <c r="KO58"/>
  <c r="BZ7"/>
  <c r="LN7"/>
  <c r="LM56"/>
  <c r="LM11"/>
  <c r="LM15"/>
  <c r="LM27"/>
  <c r="LM31"/>
  <c r="LM35"/>
  <c r="LM39"/>
  <c r="LM43"/>
  <c r="LM47"/>
  <c r="LM51"/>
  <c r="LM55"/>
  <c r="LM10"/>
  <c r="LM14"/>
  <c r="LM30"/>
  <c r="LM34"/>
  <c r="LM38"/>
  <c r="LM42"/>
  <c r="LM46"/>
  <c r="LM50"/>
  <c r="LM54"/>
  <c r="LM57"/>
  <c r="LM9"/>
  <c r="LM13"/>
  <c r="LM17"/>
  <c r="LM29"/>
  <c r="LM33"/>
  <c r="LM37"/>
  <c r="LM41"/>
  <c r="LM45"/>
  <c r="LM49"/>
  <c r="LM53"/>
  <c r="LM8"/>
  <c r="LM12"/>
  <c r="LM16"/>
  <c r="LM28"/>
  <c r="LM32"/>
  <c r="LM36"/>
  <c r="LM40"/>
  <c r="LM44"/>
  <c r="LM48"/>
  <c r="LM52"/>
  <c r="JM59"/>
  <c r="LL59" s="1"/>
  <c r="A84"/>
  <c r="I83"/>
  <c r="X60"/>
  <c r="N64" i="58"/>
  <c r="O64" s="1"/>
  <c r="Q61" i="30"/>
  <c r="N66" i="58"/>
  <c r="O66" s="1"/>
  <c r="M66" i="59"/>
  <c r="BF66" i="58"/>
  <c r="BF65"/>
  <c r="L65"/>
  <c r="AN71"/>
  <c r="AN71" i="59"/>
  <c r="AH74" i="61"/>
  <c r="AI74" i="60"/>
  <c r="AJ73" i="58"/>
  <c r="AI74"/>
  <c r="AL72"/>
  <c r="AK72"/>
  <c r="AU71"/>
  <c r="AT71"/>
  <c r="AS71"/>
  <c r="AR71"/>
  <c r="AQ71"/>
  <c r="AP71"/>
  <c r="AO71"/>
  <c r="AI74" i="28"/>
  <c r="AI74" i="59"/>
  <c r="AJ73"/>
  <c r="AK72"/>
  <c r="AL72"/>
  <c r="AU71"/>
  <c r="AT71"/>
  <c r="AS71"/>
  <c r="AR71"/>
  <c r="AQ71"/>
  <c r="AP71"/>
  <c r="AO71"/>
  <c r="FD29" i="81" l="1"/>
  <c r="FD45"/>
  <c r="FD13"/>
  <c r="FD49"/>
  <c r="FD33"/>
  <c r="FD17"/>
  <c r="FD53"/>
  <c r="FD37"/>
  <c r="FD21"/>
  <c r="FD57"/>
  <c r="FD41"/>
  <c r="FD25"/>
  <c r="FD9"/>
  <c r="FD58"/>
  <c r="FD54"/>
  <c r="FD46"/>
  <c r="FD42"/>
  <c r="FD34"/>
  <c r="FD26"/>
  <c r="FD22"/>
  <c r="FD14"/>
  <c r="FD10"/>
  <c r="FD55"/>
  <c r="FD51"/>
  <c r="FD47"/>
  <c r="FD43"/>
  <c r="FD39"/>
  <c r="FD35"/>
  <c r="FD31"/>
  <c r="FD27"/>
  <c r="FD23"/>
  <c r="FD19"/>
  <c r="FD15"/>
  <c r="FD11"/>
  <c r="FD50"/>
  <c r="FD38"/>
  <c r="FD30"/>
  <c r="FD18"/>
  <c r="FD56"/>
  <c r="FD52"/>
  <c r="FD48"/>
  <c r="FD44"/>
  <c r="FD40"/>
  <c r="FD36"/>
  <c r="FD32"/>
  <c r="FD28"/>
  <c r="FD24"/>
  <c r="FD20"/>
  <c r="FD16"/>
  <c r="FD12"/>
  <c r="FD8"/>
  <c r="KU59"/>
  <c r="DC60"/>
  <c r="GH60" s="1"/>
  <c r="MU60" s="1"/>
  <c r="Y60"/>
  <c r="Z60"/>
  <c r="AA60"/>
  <c r="AB60"/>
  <c r="AC60"/>
  <c r="AD60"/>
  <c r="AE60"/>
  <c r="AF60"/>
  <c r="AG60"/>
  <c r="BZ14"/>
  <c r="BZ10"/>
  <c r="BZ13"/>
  <c r="BZ9"/>
  <c r="BZ12"/>
  <c r="BZ8"/>
  <c r="BZ15"/>
  <c r="BZ11"/>
  <c r="GI59"/>
  <c r="EZ59"/>
  <c r="EV59"/>
  <c r="ER59"/>
  <c r="EN59"/>
  <c r="EJ59"/>
  <c r="EF59"/>
  <c r="EB59"/>
  <c r="DX59"/>
  <c r="DT59"/>
  <c r="DP59"/>
  <c r="DL59"/>
  <c r="DH59"/>
  <c r="DD59"/>
  <c r="FA59"/>
  <c r="EW59"/>
  <c r="ES59"/>
  <c r="EO59"/>
  <c r="EK59"/>
  <c r="EG59"/>
  <c r="EC59"/>
  <c r="DY59"/>
  <c r="DU59"/>
  <c r="DQ59"/>
  <c r="DM59"/>
  <c r="DI59"/>
  <c r="DE59"/>
  <c r="FD59"/>
  <c r="FB59"/>
  <c r="EX59"/>
  <c r="ET59"/>
  <c r="EP59"/>
  <c r="EL59"/>
  <c r="EH59"/>
  <c r="EE59"/>
  <c r="DZ59"/>
  <c r="DV59"/>
  <c r="DR59"/>
  <c r="DN59"/>
  <c r="DK59"/>
  <c r="DF59"/>
  <c r="FC59"/>
  <c r="EY59"/>
  <c r="EU59"/>
  <c r="EQ59"/>
  <c r="EM59"/>
  <c r="EI59"/>
  <c r="ED59"/>
  <c r="EA59"/>
  <c r="DW59"/>
  <c r="DS59"/>
  <c r="DO59"/>
  <c r="DJ59"/>
  <c r="DG59"/>
  <c r="FE7"/>
  <c r="IJ7" s="1"/>
  <c r="OW7" s="1"/>
  <c r="LM59"/>
  <c r="LB59"/>
  <c r="KL59"/>
  <c r="KW59"/>
  <c r="LH59"/>
  <c r="JO59"/>
  <c r="JV59"/>
  <c r="KG59"/>
  <c r="KR59"/>
  <c r="LK59"/>
  <c r="JQ59"/>
  <c r="CA7"/>
  <c r="LO7"/>
  <c r="LO59" s="1"/>
  <c r="LN57"/>
  <c r="LN10"/>
  <c r="LN14"/>
  <c r="LN26"/>
  <c r="LN30"/>
  <c r="LN34"/>
  <c r="LN38"/>
  <c r="LN42"/>
  <c r="LN46"/>
  <c r="LN50"/>
  <c r="LN54"/>
  <c r="LN58"/>
  <c r="LN9"/>
  <c r="LN13"/>
  <c r="LN29"/>
  <c r="LN33"/>
  <c r="LN37"/>
  <c r="LN41"/>
  <c r="LN45"/>
  <c r="LN49"/>
  <c r="LN53"/>
  <c r="LN8"/>
  <c r="LN12"/>
  <c r="LN16"/>
  <c r="LN28"/>
  <c r="LN32"/>
  <c r="LN36"/>
  <c r="LN40"/>
  <c r="LN44"/>
  <c r="LN48"/>
  <c r="LN52"/>
  <c r="LN56"/>
  <c r="LN11"/>
  <c r="LN15"/>
  <c r="LN27"/>
  <c r="LN31"/>
  <c r="LN35"/>
  <c r="LN39"/>
  <c r="LN43"/>
  <c r="LN47"/>
  <c r="LN51"/>
  <c r="LN55"/>
  <c r="KQ59"/>
  <c r="LG59"/>
  <c r="JR59"/>
  <c r="KH59"/>
  <c r="KX59"/>
  <c r="LN59"/>
  <c r="KS59"/>
  <c r="LI59"/>
  <c r="KN59"/>
  <c r="LD59"/>
  <c r="JW59"/>
  <c r="KM59"/>
  <c r="LC59"/>
  <c r="JN59"/>
  <c r="KT59"/>
  <c r="LJ59"/>
  <c r="KO59"/>
  <c r="LE59"/>
  <c r="JT59"/>
  <c r="KJ59"/>
  <c r="KZ59"/>
  <c r="JS59"/>
  <c r="KI59"/>
  <c r="KY59"/>
  <c r="KP59"/>
  <c r="LF59"/>
  <c r="JU59"/>
  <c r="KK59"/>
  <c r="LA59"/>
  <c r="JP59"/>
  <c r="KV59"/>
  <c r="JM60"/>
  <c r="A85"/>
  <c r="I84"/>
  <c r="X61"/>
  <c r="N65" i="58"/>
  <c r="O65" s="1"/>
  <c r="Q62" i="30"/>
  <c r="L66" i="59"/>
  <c r="N66" s="1"/>
  <c r="O66" s="1"/>
  <c r="BF66"/>
  <c r="M67"/>
  <c r="M67" i="58"/>
  <c r="AN72" i="59"/>
  <c r="AN72" i="58"/>
  <c r="AH75" i="61"/>
  <c r="AU72" i="59"/>
  <c r="AT72"/>
  <c r="AS72"/>
  <c r="AR72"/>
  <c r="AQ72"/>
  <c r="AP72"/>
  <c r="AO72"/>
  <c r="AK73"/>
  <c r="AL73"/>
  <c r="AI75"/>
  <c r="AJ74"/>
  <c r="AI75" i="28"/>
  <c r="AL73" i="58"/>
  <c r="AK73"/>
  <c r="AN73" s="1"/>
  <c r="AU72"/>
  <c r="AT72"/>
  <c r="AS72"/>
  <c r="AR72"/>
  <c r="AQ72"/>
  <c r="AP72"/>
  <c r="AO72"/>
  <c r="AJ74"/>
  <c r="AI75"/>
  <c r="AI75" i="60"/>
  <c r="DC61" i="81" l="1"/>
  <c r="GH61" s="1"/>
  <c r="MU61" s="1"/>
  <c r="Y61"/>
  <c r="Z61"/>
  <c r="AA61"/>
  <c r="AB61"/>
  <c r="AC61"/>
  <c r="AD61"/>
  <c r="AE61"/>
  <c r="AF61"/>
  <c r="FF7"/>
  <c r="IK7" s="1"/>
  <c r="OX7" s="1"/>
  <c r="CA11"/>
  <c r="CA14"/>
  <c r="CA10"/>
  <c r="CA13"/>
  <c r="CA9"/>
  <c r="CA12"/>
  <c r="CA8"/>
  <c r="LO60"/>
  <c r="M68" i="58"/>
  <c r="BF68" s="1"/>
  <c r="M68" i="59"/>
  <c r="BF68" s="1"/>
  <c r="FB60" i="81"/>
  <c r="EX60"/>
  <c r="ET60"/>
  <c r="EP60"/>
  <c r="EL60"/>
  <c r="EH60"/>
  <c r="ED60"/>
  <c r="DZ60"/>
  <c r="DV60"/>
  <c r="DR60"/>
  <c r="DN60"/>
  <c r="DK60"/>
  <c r="DF60"/>
  <c r="FC60"/>
  <c r="EY60"/>
  <c r="EU60"/>
  <c r="EQ60"/>
  <c r="EM60"/>
  <c r="EI60"/>
  <c r="EE60"/>
  <c r="EA60"/>
  <c r="DW60"/>
  <c r="DS60"/>
  <c r="DO60"/>
  <c r="DJ60"/>
  <c r="DG60"/>
  <c r="FD60"/>
  <c r="EZ60"/>
  <c r="EV60"/>
  <c r="ER60"/>
  <c r="EN60"/>
  <c r="EJ60"/>
  <c r="EF60"/>
  <c r="EB60"/>
  <c r="DY60"/>
  <c r="DT60"/>
  <c r="DP60"/>
  <c r="DL60"/>
  <c r="DH60"/>
  <c r="DD60"/>
  <c r="FA60"/>
  <c r="EW60"/>
  <c r="ES60"/>
  <c r="EO60"/>
  <c r="EK60"/>
  <c r="EG60"/>
  <c r="EC60"/>
  <c r="DX60"/>
  <c r="DU60"/>
  <c r="DQ60"/>
  <c r="DM60"/>
  <c r="DI60"/>
  <c r="DE60"/>
  <c r="GI60"/>
  <c r="FF25"/>
  <c r="FE8"/>
  <c r="FE9"/>
  <c r="FE10"/>
  <c r="FE11"/>
  <c r="FE12"/>
  <c r="FE13"/>
  <c r="FE14"/>
  <c r="FE15"/>
  <c r="FE16"/>
  <c r="FE17"/>
  <c r="FE18"/>
  <c r="FE19"/>
  <c r="FE20"/>
  <c r="FE21"/>
  <c r="FE22"/>
  <c r="FE23"/>
  <c r="FE24"/>
  <c r="FE25"/>
  <c r="FE26"/>
  <c r="FE27"/>
  <c r="FE28"/>
  <c r="FE29"/>
  <c r="FE30"/>
  <c r="FE31"/>
  <c r="FE32"/>
  <c r="FE33"/>
  <c r="FE34"/>
  <c r="FE35"/>
  <c r="FE36"/>
  <c r="FE37"/>
  <c r="FE38"/>
  <c r="FE39"/>
  <c r="FE41"/>
  <c r="FE42"/>
  <c r="FE43"/>
  <c r="FE40"/>
  <c r="FE44"/>
  <c r="FE45"/>
  <c r="FE46"/>
  <c r="FE47"/>
  <c r="FE48"/>
  <c r="FE49"/>
  <c r="FE50"/>
  <c r="FE51"/>
  <c r="FE52"/>
  <c r="FE53"/>
  <c r="FE54"/>
  <c r="FE55"/>
  <c r="FE56"/>
  <c r="FE57"/>
  <c r="FE58"/>
  <c r="FE59"/>
  <c r="FE60"/>
  <c r="KW60"/>
  <c r="KG60"/>
  <c r="JV60"/>
  <c r="LD60"/>
  <c r="JQ60"/>
  <c r="KN60"/>
  <c r="LK60"/>
  <c r="KL60"/>
  <c r="KU60"/>
  <c r="CB7"/>
  <c r="LP7"/>
  <c r="LP60" s="1"/>
  <c r="LO58"/>
  <c r="LO11"/>
  <c r="LO15"/>
  <c r="LO27"/>
  <c r="LO31"/>
  <c r="LO35"/>
  <c r="LO39"/>
  <c r="LO43"/>
  <c r="LO47"/>
  <c r="LO51"/>
  <c r="LO55"/>
  <c r="LO10"/>
  <c r="LO14"/>
  <c r="LO26"/>
  <c r="LO30"/>
  <c r="LO34"/>
  <c r="LO38"/>
  <c r="LO42"/>
  <c r="LO46"/>
  <c r="LO50"/>
  <c r="LO54"/>
  <c r="LO9"/>
  <c r="LO13"/>
  <c r="LO25"/>
  <c r="LO29"/>
  <c r="LO33"/>
  <c r="LO37"/>
  <c r="LO41"/>
  <c r="LO45"/>
  <c r="LO49"/>
  <c r="LO53"/>
  <c r="LO57"/>
  <c r="LO8"/>
  <c r="LO12"/>
  <c r="LO28"/>
  <c r="LO32"/>
  <c r="LO36"/>
  <c r="LO40"/>
  <c r="LO44"/>
  <c r="LO48"/>
  <c r="LO52"/>
  <c r="LO56"/>
  <c r="LB60"/>
  <c r="LM60"/>
  <c r="JO60"/>
  <c r="JR60"/>
  <c r="KH60"/>
  <c r="KX60"/>
  <c r="LN60"/>
  <c r="KS60"/>
  <c r="LI60"/>
  <c r="JT60"/>
  <c r="KJ60"/>
  <c r="KZ60"/>
  <c r="KQ60"/>
  <c r="LG60"/>
  <c r="JN60"/>
  <c r="KT60"/>
  <c r="LJ60"/>
  <c r="KO60"/>
  <c r="LE60"/>
  <c r="JP60"/>
  <c r="KF60"/>
  <c r="KV60"/>
  <c r="LL60"/>
  <c r="KM60"/>
  <c r="LC60"/>
  <c r="KP60"/>
  <c r="LF60"/>
  <c r="JU60"/>
  <c r="KK60"/>
  <c r="LA60"/>
  <c r="KR60"/>
  <c r="LH60"/>
  <c r="JS60"/>
  <c r="KI60"/>
  <c r="KY60"/>
  <c r="JM61"/>
  <c r="LB61" s="1"/>
  <c r="A86"/>
  <c r="I85"/>
  <c r="X62"/>
  <c r="L67" i="58"/>
  <c r="BF67"/>
  <c r="BF67" i="59"/>
  <c r="L67"/>
  <c r="N67" s="1"/>
  <c r="O67" s="1"/>
  <c r="AH76" i="61"/>
  <c r="AI76" i="58"/>
  <c r="AJ75"/>
  <c r="AK74"/>
  <c r="M69" s="1"/>
  <c r="L69" s="1"/>
  <c r="Q66" i="30" s="1"/>
  <c r="AL74" i="58"/>
  <c r="AU73"/>
  <c r="AT73"/>
  <c r="AS73"/>
  <c r="AR73"/>
  <c r="AQ73"/>
  <c r="AP73"/>
  <c r="AO73"/>
  <c r="AI76" i="28"/>
  <c r="AJ75" i="59"/>
  <c r="AI76"/>
  <c r="AU73"/>
  <c r="AT73"/>
  <c r="AS73"/>
  <c r="AR73"/>
  <c r="AQ73"/>
  <c r="AP73"/>
  <c r="AO73"/>
  <c r="AN73"/>
  <c r="AI76" i="60"/>
  <c r="AK74" i="59"/>
  <c r="M69" s="1"/>
  <c r="AL74"/>
  <c r="FF35" i="81" l="1"/>
  <c r="FF50"/>
  <c r="FF13"/>
  <c r="FF42"/>
  <c r="FF27"/>
  <c r="FF41"/>
  <c r="FF24"/>
  <c r="FF20"/>
  <c r="FF49"/>
  <c r="FF34"/>
  <c r="FF22"/>
  <c r="FF58"/>
  <c r="FF53"/>
  <c r="FF45"/>
  <c r="FF38"/>
  <c r="FF30"/>
  <c r="FF16"/>
  <c r="FF10"/>
  <c r="FF59"/>
  <c r="FF54"/>
  <c r="FF46"/>
  <c r="FF39"/>
  <c r="FF31"/>
  <c r="FF17"/>
  <c r="FF11"/>
  <c r="FF60"/>
  <c r="FF43"/>
  <c r="FF55"/>
  <c r="FF51"/>
  <c r="FF47"/>
  <c r="FF26"/>
  <c r="FF40"/>
  <c r="FF36"/>
  <c r="FF32"/>
  <c r="FF28"/>
  <c r="FF18"/>
  <c r="FF14"/>
  <c r="FF12"/>
  <c r="FF8"/>
  <c r="FF57"/>
  <c r="FF56"/>
  <c r="FF52"/>
  <c r="FF48"/>
  <c r="FF44"/>
  <c r="FF23"/>
  <c r="FF37"/>
  <c r="FF33"/>
  <c r="FF29"/>
  <c r="FF19"/>
  <c r="FF15"/>
  <c r="FF21"/>
  <c r="FF9"/>
  <c r="DC62"/>
  <c r="GH62" s="1"/>
  <c r="MU62" s="1"/>
  <c r="Y62"/>
  <c r="Z62"/>
  <c r="AA62"/>
  <c r="AB62"/>
  <c r="AC62"/>
  <c r="AD62"/>
  <c r="AE62"/>
  <c r="CB12"/>
  <c r="CB8"/>
  <c r="CB11"/>
  <c r="CB10"/>
  <c r="CB13"/>
  <c r="CB9"/>
  <c r="L68" i="59"/>
  <c r="N68" s="1"/>
  <c r="O68" s="1"/>
  <c r="L69"/>
  <c r="N69" s="1"/>
  <c r="O69" s="1"/>
  <c r="BF69"/>
  <c r="BF69" i="58"/>
  <c r="N69"/>
  <c r="O69" s="1"/>
  <c r="L68"/>
  <c r="Q65" i="30" s="1"/>
  <c r="FF61" i="81"/>
  <c r="FB61"/>
  <c r="EX61"/>
  <c r="ET61"/>
  <c r="EP61"/>
  <c r="EL61"/>
  <c r="EH61"/>
  <c r="EE61"/>
  <c r="DZ61"/>
  <c r="DV61"/>
  <c r="DR61"/>
  <c r="DN61"/>
  <c r="DK61"/>
  <c r="DF61"/>
  <c r="FC61"/>
  <c r="EY61"/>
  <c r="EU61"/>
  <c r="EQ61"/>
  <c r="EM61"/>
  <c r="EI61"/>
  <c r="ED61"/>
  <c r="EA61"/>
  <c r="DW61"/>
  <c r="DT61"/>
  <c r="DO61"/>
  <c r="DJ61"/>
  <c r="DG61"/>
  <c r="FE61"/>
  <c r="FD61"/>
  <c r="EZ61"/>
  <c r="EV61"/>
  <c r="ER61"/>
  <c r="EN61"/>
  <c r="EJ61"/>
  <c r="EF61"/>
  <c r="EB61"/>
  <c r="DX61"/>
  <c r="DS61"/>
  <c r="DP61"/>
  <c r="DL61"/>
  <c r="DH61"/>
  <c r="DD61"/>
  <c r="FA61"/>
  <c r="EW61"/>
  <c r="ES61"/>
  <c r="EO61"/>
  <c r="EK61"/>
  <c r="EG61"/>
  <c r="EC61"/>
  <c r="DY61"/>
  <c r="DU61"/>
  <c r="DQ61"/>
  <c r="DM61"/>
  <c r="DI61"/>
  <c r="DE61"/>
  <c r="GI61"/>
  <c r="KM61"/>
  <c r="FG7"/>
  <c r="IL7" s="1"/>
  <c r="OY7" s="1"/>
  <c r="KT61"/>
  <c r="JU61"/>
  <c r="KF61"/>
  <c r="JP61"/>
  <c r="LA61"/>
  <c r="LL61"/>
  <c r="JN61"/>
  <c r="KK61"/>
  <c r="KV61"/>
  <c r="LC61"/>
  <c r="LJ61"/>
  <c r="KO61"/>
  <c r="LE61"/>
  <c r="JT61"/>
  <c r="KJ61"/>
  <c r="KZ61"/>
  <c r="LP61"/>
  <c r="KQ61"/>
  <c r="LG61"/>
  <c r="JR61"/>
  <c r="KH61"/>
  <c r="KX61"/>
  <c r="LN61"/>
  <c r="JQ61"/>
  <c r="KG61"/>
  <c r="KW61"/>
  <c r="LM61"/>
  <c r="KR61"/>
  <c r="LH61"/>
  <c r="JS61"/>
  <c r="KI61"/>
  <c r="KY61"/>
  <c r="LO61"/>
  <c r="KP61"/>
  <c r="LF61"/>
  <c r="KS61"/>
  <c r="LI61"/>
  <c r="KN61"/>
  <c r="LD61"/>
  <c r="JO61"/>
  <c r="KE61"/>
  <c r="KU61"/>
  <c r="LK61"/>
  <c r="KL61"/>
  <c r="CC7"/>
  <c r="LQ7"/>
  <c r="LP59"/>
  <c r="LP10"/>
  <c r="LP14"/>
  <c r="LP26"/>
  <c r="LP30"/>
  <c r="LP34"/>
  <c r="LP38"/>
  <c r="LP42"/>
  <c r="LP46"/>
  <c r="LP50"/>
  <c r="LP54"/>
  <c r="LP58"/>
  <c r="LP9"/>
  <c r="LP13"/>
  <c r="LP25"/>
  <c r="LP29"/>
  <c r="LP33"/>
  <c r="LP37"/>
  <c r="LP41"/>
  <c r="LP45"/>
  <c r="LP49"/>
  <c r="LP53"/>
  <c r="LP57"/>
  <c r="LP8"/>
  <c r="LP12"/>
  <c r="LP24"/>
  <c r="LP28"/>
  <c r="LP32"/>
  <c r="LP36"/>
  <c r="LP40"/>
  <c r="LP44"/>
  <c r="LP48"/>
  <c r="LP52"/>
  <c r="LP56"/>
  <c r="LP11"/>
  <c r="LP27"/>
  <c r="LP31"/>
  <c r="LP35"/>
  <c r="LP39"/>
  <c r="LP43"/>
  <c r="LP47"/>
  <c r="LP51"/>
  <c r="LP55"/>
  <c r="JM62"/>
  <c r="LM62" s="1"/>
  <c r="A87"/>
  <c r="I86"/>
  <c r="X63"/>
  <c r="N67" i="58"/>
  <c r="O67" s="1"/>
  <c r="Q64" i="30"/>
  <c r="AN74" i="58"/>
  <c r="AH77" i="61"/>
  <c r="AU74" i="59"/>
  <c r="AT74"/>
  <c r="AS74"/>
  <c r="AR74"/>
  <c r="AQ74"/>
  <c r="AP74"/>
  <c r="AO74"/>
  <c r="AI77" i="60"/>
  <c r="AI77" i="59"/>
  <c r="AJ76"/>
  <c r="AK75"/>
  <c r="AL75"/>
  <c r="AI77" i="28"/>
  <c r="AK75" i="58"/>
  <c r="M70" s="1"/>
  <c r="L70" s="1"/>
  <c r="AL75"/>
  <c r="AN74" i="59"/>
  <c r="AU74" i="58"/>
  <c r="AT74"/>
  <c r="AS74"/>
  <c r="AR74"/>
  <c r="AQ74"/>
  <c r="AP74"/>
  <c r="AO74"/>
  <c r="AI77"/>
  <c r="AJ76"/>
  <c r="DC63" i="81" l="1"/>
  <c r="GH63" s="1"/>
  <c r="MU63" s="1"/>
  <c r="Y63"/>
  <c r="Z63"/>
  <c r="AA63"/>
  <c r="AB63"/>
  <c r="AC63"/>
  <c r="AD63"/>
  <c r="FH7"/>
  <c r="IM7" s="1"/>
  <c r="OZ7" s="1"/>
  <c r="CC9"/>
  <c r="CC12"/>
  <c r="CC8"/>
  <c r="CC11"/>
  <c r="CC10"/>
  <c r="M70" i="59"/>
  <c r="N68" i="58"/>
  <c r="O68" s="1"/>
  <c r="KO62" i="81"/>
  <c r="BF70" i="58"/>
  <c r="FD62" i="81"/>
  <c r="EZ62"/>
  <c r="EV62"/>
  <c r="ER62"/>
  <c r="EN62"/>
  <c r="EJ62"/>
  <c r="EF62"/>
  <c r="EB62"/>
  <c r="DX62"/>
  <c r="DS62"/>
  <c r="DP62"/>
  <c r="DL62"/>
  <c r="DH62"/>
  <c r="DD62"/>
  <c r="GI62"/>
  <c r="FE62"/>
  <c r="FA62"/>
  <c r="EW62"/>
  <c r="ES62"/>
  <c r="EO62"/>
  <c r="EK62"/>
  <c r="EG62"/>
  <c r="EC62"/>
  <c r="DY62"/>
  <c r="DU62"/>
  <c r="DQ62"/>
  <c r="DM62"/>
  <c r="DI62"/>
  <c r="DE62"/>
  <c r="FF62"/>
  <c r="FB62"/>
  <c r="EX62"/>
  <c r="ET62"/>
  <c r="EP62"/>
  <c r="EL62"/>
  <c r="EH62"/>
  <c r="ED62"/>
  <c r="EA62"/>
  <c r="DV62"/>
  <c r="DR62"/>
  <c r="DN62"/>
  <c r="DK62"/>
  <c r="DF62"/>
  <c r="FC62"/>
  <c r="EY62"/>
  <c r="EU62"/>
  <c r="EQ62"/>
  <c r="EM62"/>
  <c r="EI62"/>
  <c r="EE62"/>
  <c r="DZ62"/>
  <c r="DW62"/>
  <c r="DT62"/>
  <c r="DO62"/>
  <c r="DJ62"/>
  <c r="DG62"/>
  <c r="FG8"/>
  <c r="FG21"/>
  <c r="FG22"/>
  <c r="FG23"/>
  <c r="FG24"/>
  <c r="FG25"/>
  <c r="FG26"/>
  <c r="FG9"/>
  <c r="FG10"/>
  <c r="FG11"/>
  <c r="FG12"/>
  <c r="FG13"/>
  <c r="FG14"/>
  <c r="FG15"/>
  <c r="FG16"/>
  <c r="FG17"/>
  <c r="FG18"/>
  <c r="FG19"/>
  <c r="FG20"/>
  <c r="FG27"/>
  <c r="FG28"/>
  <c r="FG29"/>
  <c r="FG30"/>
  <c r="FG31"/>
  <c r="FG32"/>
  <c r="FG33"/>
  <c r="FG34"/>
  <c r="FG35"/>
  <c r="FG36"/>
  <c r="FG37"/>
  <c r="FG38"/>
  <c r="FG39"/>
  <c r="FG40"/>
  <c r="FG41"/>
  <c r="FG42"/>
  <c r="FG43"/>
  <c r="FG44"/>
  <c r="FG45"/>
  <c r="FG46"/>
  <c r="FG47"/>
  <c r="FG48"/>
  <c r="FG49"/>
  <c r="FG50"/>
  <c r="FG51"/>
  <c r="FG52"/>
  <c r="FG53"/>
  <c r="FG54"/>
  <c r="FG55"/>
  <c r="FG56"/>
  <c r="FG57"/>
  <c r="FG58"/>
  <c r="FG59"/>
  <c r="FG60"/>
  <c r="FG61"/>
  <c r="FG62"/>
  <c r="FH10"/>
  <c r="FH11"/>
  <c r="FH14"/>
  <c r="FH15"/>
  <c r="FH18"/>
  <c r="FH19"/>
  <c r="FH22"/>
  <c r="FH23"/>
  <c r="FH26"/>
  <c r="FH27"/>
  <c r="FH30"/>
  <c r="FH31"/>
  <c r="FH34"/>
  <c r="FH35"/>
  <c r="FH38"/>
  <c r="FH39"/>
  <c r="FH42"/>
  <c r="FH43"/>
  <c r="FH46"/>
  <c r="FH47"/>
  <c r="FH50"/>
  <c r="FH51"/>
  <c r="FH54"/>
  <c r="FH55"/>
  <c r="FH58"/>
  <c r="FH59"/>
  <c r="FH62"/>
  <c r="KE62"/>
  <c r="KH62"/>
  <c r="LD62"/>
  <c r="LN62"/>
  <c r="LK62"/>
  <c r="CD7"/>
  <c r="LR7"/>
  <c r="LR62" s="1"/>
  <c r="LQ60"/>
  <c r="LQ9"/>
  <c r="LQ13"/>
  <c r="LQ25"/>
  <c r="LQ29"/>
  <c r="LQ33"/>
  <c r="LQ37"/>
  <c r="LQ41"/>
  <c r="LQ45"/>
  <c r="LQ49"/>
  <c r="LQ53"/>
  <c r="LQ57"/>
  <c r="LQ8"/>
  <c r="LQ12"/>
  <c r="LQ24"/>
  <c r="LQ28"/>
  <c r="LQ32"/>
  <c r="LQ36"/>
  <c r="LQ40"/>
  <c r="LQ44"/>
  <c r="LQ48"/>
  <c r="LQ52"/>
  <c r="LQ56"/>
  <c r="LQ11"/>
  <c r="LQ23"/>
  <c r="LQ27"/>
  <c r="LQ31"/>
  <c r="LQ35"/>
  <c r="LQ39"/>
  <c r="LQ43"/>
  <c r="LQ47"/>
  <c r="LQ51"/>
  <c r="LQ55"/>
  <c r="LQ59"/>
  <c r="LQ61"/>
  <c r="LQ10"/>
  <c r="LQ26"/>
  <c r="LQ30"/>
  <c r="LQ34"/>
  <c r="LQ38"/>
  <c r="LQ42"/>
  <c r="LQ46"/>
  <c r="LQ50"/>
  <c r="LQ54"/>
  <c r="LQ58"/>
  <c r="KR62"/>
  <c r="JS62"/>
  <c r="KY62"/>
  <c r="LB62"/>
  <c r="LI62"/>
  <c r="KN62"/>
  <c r="JO62"/>
  <c r="KU62"/>
  <c r="JR62"/>
  <c r="KX62"/>
  <c r="LE62"/>
  <c r="LH62"/>
  <c r="KI62"/>
  <c r="LO62"/>
  <c r="KL62"/>
  <c r="KS62"/>
  <c r="JT62"/>
  <c r="KJ62"/>
  <c r="KZ62"/>
  <c r="LP62"/>
  <c r="KQ62"/>
  <c r="LG62"/>
  <c r="JN62"/>
  <c r="KD62"/>
  <c r="KT62"/>
  <c r="LJ62"/>
  <c r="KK62"/>
  <c r="LA62"/>
  <c r="LQ62"/>
  <c r="JP62"/>
  <c r="KF62"/>
  <c r="KV62"/>
  <c r="LL62"/>
  <c r="KM62"/>
  <c r="LC62"/>
  <c r="KP62"/>
  <c r="LF62"/>
  <c r="JQ62"/>
  <c r="KG62"/>
  <c r="KW62"/>
  <c r="JM63"/>
  <c r="LH63" s="1"/>
  <c r="I87"/>
  <c r="X64"/>
  <c r="N70" i="58"/>
  <c r="O70" s="1"/>
  <c r="Q67" i="30"/>
  <c r="AN75" i="58"/>
  <c r="AH78" i="61"/>
  <c r="AK76" i="58"/>
  <c r="M71" s="1"/>
  <c r="AL76"/>
  <c r="AI78"/>
  <c r="AJ77"/>
  <c r="AU75"/>
  <c r="AT75"/>
  <c r="AS75"/>
  <c r="AR75"/>
  <c r="AQ75"/>
  <c r="AP75"/>
  <c r="AO75"/>
  <c r="AU75" i="59"/>
  <c r="AT75"/>
  <c r="AS75"/>
  <c r="AR75"/>
  <c r="AQ75"/>
  <c r="AP75"/>
  <c r="AO75"/>
  <c r="AJ77"/>
  <c r="AI78"/>
  <c r="AI78" i="60"/>
  <c r="AI78" i="28"/>
  <c r="AK76" i="59"/>
  <c r="M71" s="1"/>
  <c r="AL76"/>
  <c r="AN75"/>
  <c r="FH60" i="81" l="1"/>
  <c r="FH56"/>
  <c r="FH52"/>
  <c r="FH48"/>
  <c r="FH44"/>
  <c r="FH40"/>
  <c r="FH36"/>
  <c r="FH32"/>
  <c r="FH28"/>
  <c r="FH24"/>
  <c r="FH20"/>
  <c r="FH16"/>
  <c r="FH12"/>
  <c r="FH8"/>
  <c r="FH61"/>
  <c r="FH57"/>
  <c r="FH53"/>
  <c r="FH49"/>
  <c r="FH45"/>
  <c r="FH41"/>
  <c r="FH37"/>
  <c r="FH33"/>
  <c r="FH29"/>
  <c r="FH25"/>
  <c r="FH21"/>
  <c r="FH17"/>
  <c r="FH13"/>
  <c r="FH9"/>
  <c r="DC64"/>
  <c r="GH64" s="1"/>
  <c r="MU64" s="1"/>
  <c r="Y64"/>
  <c r="Z64"/>
  <c r="AA64"/>
  <c r="AB64"/>
  <c r="AC64"/>
  <c r="FI7"/>
  <c r="IN7" s="1"/>
  <c r="PA7" s="1"/>
  <c r="CD10"/>
  <c r="CD9"/>
  <c r="CD8"/>
  <c r="CD11"/>
  <c r="BF71" i="59"/>
  <c r="L71"/>
  <c r="N71" s="1"/>
  <c r="O71" s="1"/>
  <c r="L70"/>
  <c r="N70" s="1"/>
  <c r="O70" s="1"/>
  <c r="BF70"/>
  <c r="LP63" i="81"/>
  <c r="FF63"/>
  <c r="FA63"/>
  <c r="EW63"/>
  <c r="ES63"/>
  <c r="EO63"/>
  <c r="EK63"/>
  <c r="EG63"/>
  <c r="EC63"/>
  <c r="DY63"/>
  <c r="DU63"/>
  <c r="DQ63"/>
  <c r="DM63"/>
  <c r="DI63"/>
  <c r="DE63"/>
  <c r="GI63"/>
  <c r="FH63"/>
  <c r="FG63"/>
  <c r="FE63"/>
  <c r="FB63"/>
  <c r="EX63"/>
  <c r="ET63"/>
  <c r="EP63"/>
  <c r="EL63"/>
  <c r="EH63"/>
  <c r="ED63"/>
  <c r="EA63"/>
  <c r="DV63"/>
  <c r="DR63"/>
  <c r="DN63"/>
  <c r="DJ63"/>
  <c r="DF63"/>
  <c r="FC63"/>
  <c r="EY63"/>
  <c r="EU63"/>
  <c r="EQ63"/>
  <c r="EM63"/>
  <c r="EI63"/>
  <c r="EE63"/>
  <c r="DZ63"/>
  <c r="DW63"/>
  <c r="DT63"/>
  <c r="DO63"/>
  <c r="DK63"/>
  <c r="DG63"/>
  <c r="L71" i="58"/>
  <c r="BF71"/>
  <c r="FD63" i="81"/>
  <c r="EZ63"/>
  <c r="EV63"/>
  <c r="ER63"/>
  <c r="EN63"/>
  <c r="EJ63"/>
  <c r="EF63"/>
  <c r="EB63"/>
  <c r="DX63"/>
  <c r="DS63"/>
  <c r="DP63"/>
  <c r="DL63"/>
  <c r="DH63"/>
  <c r="DD63"/>
  <c r="LI63"/>
  <c r="LB63"/>
  <c r="KU63"/>
  <c r="LK63"/>
  <c r="LR63"/>
  <c r="KE63"/>
  <c r="KL63"/>
  <c r="KS63"/>
  <c r="KZ63"/>
  <c r="JO63"/>
  <c r="KC63"/>
  <c r="KJ63"/>
  <c r="JS63"/>
  <c r="KI63"/>
  <c r="KY63"/>
  <c r="LO63"/>
  <c r="KP63"/>
  <c r="LF63"/>
  <c r="JQ63"/>
  <c r="KG63"/>
  <c r="KW63"/>
  <c r="LM63"/>
  <c r="KN63"/>
  <c r="LD63"/>
  <c r="KQ63"/>
  <c r="LG63"/>
  <c r="JR63"/>
  <c r="KH63"/>
  <c r="KX63"/>
  <c r="LN63"/>
  <c r="KO63"/>
  <c r="LE63"/>
  <c r="JP63"/>
  <c r="KF63"/>
  <c r="KV63"/>
  <c r="LL63"/>
  <c r="KM63"/>
  <c r="LC63"/>
  <c r="JN63"/>
  <c r="KD63"/>
  <c r="KT63"/>
  <c r="LJ63"/>
  <c r="KK63"/>
  <c r="LA63"/>
  <c r="LQ63"/>
  <c r="KR63"/>
  <c r="CE7"/>
  <c r="LS7"/>
  <c r="LR61"/>
  <c r="LR8"/>
  <c r="LR12"/>
  <c r="LR24"/>
  <c r="LR28"/>
  <c r="LR32"/>
  <c r="LR36"/>
  <c r="LR40"/>
  <c r="LR44"/>
  <c r="LR48"/>
  <c r="LR52"/>
  <c r="LR56"/>
  <c r="LR60"/>
  <c r="LR11"/>
  <c r="LR23"/>
  <c r="LR27"/>
  <c r="LR31"/>
  <c r="LR35"/>
  <c r="LR39"/>
  <c r="LR43"/>
  <c r="LR47"/>
  <c r="LR51"/>
  <c r="LR55"/>
  <c r="LR59"/>
  <c r="LR10"/>
  <c r="LR22"/>
  <c r="LR26"/>
  <c r="LR30"/>
  <c r="LR34"/>
  <c r="LR38"/>
  <c r="LR42"/>
  <c r="LR46"/>
  <c r="LR50"/>
  <c r="LR54"/>
  <c r="LR58"/>
  <c r="LR9"/>
  <c r="LR25"/>
  <c r="LR29"/>
  <c r="LR33"/>
  <c r="LR37"/>
  <c r="LR41"/>
  <c r="LR45"/>
  <c r="LR49"/>
  <c r="LR53"/>
  <c r="LR57"/>
  <c r="JM64"/>
  <c r="LK64" s="1"/>
  <c r="X65"/>
  <c r="AN76" i="58"/>
  <c r="AH79" i="61"/>
  <c r="AU76" i="59"/>
  <c r="AT76"/>
  <c r="AS76"/>
  <c r="AR76"/>
  <c r="AQ76"/>
  <c r="AP76"/>
  <c r="AO76"/>
  <c r="AL77"/>
  <c r="AK77"/>
  <c r="M73" s="1"/>
  <c r="AL77" i="58"/>
  <c r="AK77"/>
  <c r="M73" s="1"/>
  <c r="AI79"/>
  <c r="AJ78"/>
  <c r="AU76"/>
  <c r="AT76"/>
  <c r="AS76"/>
  <c r="AR76"/>
  <c r="AQ76"/>
  <c r="AP76"/>
  <c r="AO76"/>
  <c r="AN76" i="59"/>
  <c r="AI79" i="28"/>
  <c r="AI79" i="60"/>
  <c r="AI79" i="59"/>
  <c r="AJ78"/>
  <c r="FI36" i="81" l="1"/>
  <c r="FI52"/>
  <c r="FI23"/>
  <c r="FI61"/>
  <c r="FI39"/>
  <c r="FI63"/>
  <c r="FI44"/>
  <c r="FI28"/>
  <c r="FI15"/>
  <c r="FI55"/>
  <c r="FI13"/>
  <c r="FI50"/>
  <c r="FI34"/>
  <c r="FI21"/>
  <c r="FI59"/>
  <c r="FI48"/>
  <c r="FI43"/>
  <c r="FI32"/>
  <c r="FI37"/>
  <c r="FI19"/>
  <c r="FI11"/>
  <c r="FI57"/>
  <c r="FI46"/>
  <c r="FI41"/>
  <c r="FI30"/>
  <c r="FI25"/>
  <c r="FI17"/>
  <c r="FI9"/>
  <c r="FI62"/>
  <c r="FI58"/>
  <c r="FI51"/>
  <c r="FI47"/>
  <c r="FI56"/>
  <c r="FI42"/>
  <c r="FI35"/>
  <c r="FI31"/>
  <c r="FI27"/>
  <c r="FI26"/>
  <c r="FI22"/>
  <c r="FI18"/>
  <c r="FI14"/>
  <c r="FI10"/>
  <c r="FI60"/>
  <c r="FI53"/>
  <c r="FI49"/>
  <c r="FI45"/>
  <c r="FI54"/>
  <c r="FI40"/>
  <c r="FI33"/>
  <c r="FI29"/>
  <c r="FI38"/>
  <c r="FI24"/>
  <c r="FI20"/>
  <c r="FI16"/>
  <c r="FI12"/>
  <c r="FI8"/>
  <c r="FJ7"/>
  <c r="IO7" s="1"/>
  <c r="PB7" s="1"/>
  <c r="CE10"/>
  <c r="CE9"/>
  <c r="CE8"/>
  <c r="DC65"/>
  <c r="GH65" s="1"/>
  <c r="MU65" s="1"/>
  <c r="Y65"/>
  <c r="Z65"/>
  <c r="AA65"/>
  <c r="AB65"/>
  <c r="M72" i="58"/>
  <c r="BF72" s="1"/>
  <c r="M72" i="59"/>
  <c r="LQ64" i="81"/>
  <c r="BF73" i="58"/>
  <c r="L73"/>
  <c r="Q70" i="30" s="1"/>
  <c r="FG64" i="81"/>
  <c r="FD64"/>
  <c r="EZ64"/>
  <c r="EV64"/>
  <c r="ER64"/>
  <c r="EN64"/>
  <c r="EJ64"/>
  <c r="EF64"/>
  <c r="EB64"/>
  <c r="DY64"/>
  <c r="DS64"/>
  <c r="DP64"/>
  <c r="DL64"/>
  <c r="DH64"/>
  <c r="DD64"/>
  <c r="FH64"/>
  <c r="FF64"/>
  <c r="FA64"/>
  <c r="EW64"/>
  <c r="ES64"/>
  <c r="EO64"/>
  <c r="EK64"/>
  <c r="EG64"/>
  <c r="EC64"/>
  <c r="DX64"/>
  <c r="DU64"/>
  <c r="DQ64"/>
  <c r="DM64"/>
  <c r="DI64"/>
  <c r="DE64"/>
  <c r="GI64"/>
  <c r="FE64"/>
  <c r="FB64"/>
  <c r="EX64"/>
  <c r="ET64"/>
  <c r="EP64"/>
  <c r="EL64"/>
  <c r="EH64"/>
  <c r="EE64"/>
  <c r="DZ64"/>
  <c r="DV64"/>
  <c r="DR64"/>
  <c r="DN64"/>
  <c r="DJ64"/>
  <c r="DF64"/>
  <c r="N71" i="58"/>
  <c r="O71" s="1"/>
  <c r="FI64" i="81"/>
  <c r="FC64"/>
  <c r="EY64"/>
  <c r="EU64"/>
  <c r="EQ64"/>
  <c r="EM64"/>
  <c r="EI64"/>
  <c r="ED64"/>
  <c r="EA64"/>
  <c r="DW64"/>
  <c r="DT64"/>
  <c r="DO64"/>
  <c r="DK64"/>
  <c r="DG64"/>
  <c r="LJ64"/>
  <c r="CF7"/>
  <c r="LT7"/>
  <c r="LS11"/>
  <c r="LS23"/>
  <c r="LS27"/>
  <c r="LS31"/>
  <c r="LS35"/>
  <c r="LS39"/>
  <c r="LS43"/>
  <c r="LS47"/>
  <c r="LS51"/>
  <c r="LS55"/>
  <c r="LS59"/>
  <c r="LS63"/>
  <c r="LS10"/>
  <c r="LS22"/>
  <c r="LS26"/>
  <c r="LS30"/>
  <c r="LS34"/>
  <c r="LS38"/>
  <c r="LS42"/>
  <c r="LS46"/>
  <c r="LS50"/>
  <c r="LS54"/>
  <c r="LS58"/>
  <c r="LS62"/>
  <c r="LS9"/>
  <c r="LS21"/>
  <c r="LS25"/>
  <c r="LS29"/>
  <c r="LS33"/>
  <c r="LS37"/>
  <c r="LS41"/>
  <c r="LS45"/>
  <c r="LS49"/>
  <c r="LS53"/>
  <c r="LS57"/>
  <c r="LS61"/>
  <c r="LS8"/>
  <c r="LS24"/>
  <c r="LS28"/>
  <c r="LS32"/>
  <c r="LS36"/>
  <c r="LS40"/>
  <c r="LS44"/>
  <c r="LS48"/>
  <c r="LS52"/>
  <c r="LS56"/>
  <c r="LS60"/>
  <c r="JN64"/>
  <c r="KT64"/>
  <c r="LA64"/>
  <c r="LD64"/>
  <c r="LG64"/>
  <c r="KD64"/>
  <c r="KK64"/>
  <c r="KN64"/>
  <c r="KQ64"/>
  <c r="KP64"/>
  <c r="LF64"/>
  <c r="JQ64"/>
  <c r="KG64"/>
  <c r="KW64"/>
  <c r="LM64"/>
  <c r="KJ64"/>
  <c r="KZ64"/>
  <c r="LP64"/>
  <c r="KM64"/>
  <c r="LC64"/>
  <c r="LS64"/>
  <c r="KL64"/>
  <c r="LB64"/>
  <c r="LR64"/>
  <c r="KC64"/>
  <c r="KS64"/>
  <c r="LI64"/>
  <c r="JP64"/>
  <c r="KF64"/>
  <c r="KV64"/>
  <c r="LL64"/>
  <c r="KI64"/>
  <c r="KY64"/>
  <c r="LO64"/>
  <c r="JR64"/>
  <c r="KH64"/>
  <c r="KX64"/>
  <c r="LN64"/>
  <c r="KO64"/>
  <c r="LE64"/>
  <c r="KB64"/>
  <c r="KR64"/>
  <c r="LH64"/>
  <c r="JO64"/>
  <c r="KE64"/>
  <c r="KU64"/>
  <c r="JM65"/>
  <c r="LS65" s="1"/>
  <c r="X66"/>
  <c r="BF73" i="59"/>
  <c r="L73"/>
  <c r="N73" s="1"/>
  <c r="O73" s="1"/>
  <c r="AN77" i="58"/>
  <c r="AN77" i="59"/>
  <c r="AH80" i="61"/>
  <c r="AK78" i="59"/>
  <c r="AL78"/>
  <c r="AI80"/>
  <c r="AJ79"/>
  <c r="AI80" i="60"/>
  <c r="AL78" i="58"/>
  <c r="AK78"/>
  <c r="AN78" s="1"/>
  <c r="AJ79"/>
  <c r="AI80"/>
  <c r="AI80" i="28"/>
  <c r="AU77" i="58"/>
  <c r="AT77"/>
  <c r="AS77"/>
  <c r="AR77"/>
  <c r="AQ77"/>
  <c r="AP77"/>
  <c r="AO77"/>
  <c r="AU77" i="59"/>
  <c r="AT77"/>
  <c r="AS77"/>
  <c r="AR77"/>
  <c r="AQ77"/>
  <c r="AP77"/>
  <c r="AO77"/>
  <c r="FJ46" i="81" l="1"/>
  <c r="FJ17"/>
  <c r="FJ29"/>
  <c r="FJ50"/>
  <c r="FJ33"/>
  <c r="FJ21"/>
  <c r="FJ61"/>
  <c r="FJ41"/>
  <c r="FJ25"/>
  <c r="FJ9"/>
  <c r="FJ57"/>
  <c r="FJ55"/>
  <c r="FJ39"/>
  <c r="FJ13"/>
  <c r="FJ62"/>
  <c r="FJ42"/>
  <c r="FJ34"/>
  <c r="FJ40"/>
  <c r="FJ26"/>
  <c r="FJ18"/>
  <c r="FJ14"/>
  <c r="FJ10"/>
  <c r="FJ59"/>
  <c r="FJ63"/>
  <c r="FJ52"/>
  <c r="FJ48"/>
  <c r="FJ44"/>
  <c r="FJ43"/>
  <c r="FJ35"/>
  <c r="FJ31"/>
  <c r="FJ27"/>
  <c r="FJ37"/>
  <c r="FJ23"/>
  <c r="FJ19"/>
  <c r="FJ15"/>
  <c r="FJ11"/>
  <c r="FJ58"/>
  <c r="FJ51"/>
  <c r="FJ47"/>
  <c r="FJ56"/>
  <c r="FJ30"/>
  <c r="FJ22"/>
  <c r="FJ60"/>
  <c r="FJ64"/>
  <c r="FJ53"/>
  <c r="FJ49"/>
  <c r="FJ45"/>
  <c r="FJ54"/>
  <c r="FJ36"/>
  <c r="FJ32"/>
  <c r="FJ28"/>
  <c r="FJ38"/>
  <c r="FJ24"/>
  <c r="FJ20"/>
  <c r="FJ16"/>
  <c r="FJ12"/>
  <c r="FJ8"/>
  <c r="DC66"/>
  <c r="GH66" s="1"/>
  <c r="MU66" s="1"/>
  <c r="Y66"/>
  <c r="Z66"/>
  <c r="AA66"/>
  <c r="FK7"/>
  <c r="IP7" s="1"/>
  <c r="PC7" s="1"/>
  <c r="CF8"/>
  <c r="CF9"/>
  <c r="L72" i="58"/>
  <c r="N72" s="1"/>
  <c r="O72" s="1"/>
  <c r="BF72" i="59"/>
  <c r="L72"/>
  <c r="N72" s="1"/>
  <c r="O72" s="1"/>
  <c r="N73" i="58"/>
  <c r="O73" s="1"/>
  <c r="FE65" i="81"/>
  <c r="FB65"/>
  <c r="EX65"/>
  <c r="ET65"/>
  <c r="EP65"/>
  <c r="EL65"/>
  <c r="EH65"/>
  <c r="EE65"/>
  <c r="DZ65"/>
  <c r="DV65"/>
  <c r="DR65"/>
  <c r="DN65"/>
  <c r="DK65"/>
  <c r="DF65"/>
  <c r="M74" i="58"/>
  <c r="L74" s="1"/>
  <c r="FG65" i="81"/>
  <c r="FC65"/>
  <c r="EY65"/>
  <c r="EU65"/>
  <c r="EQ65"/>
  <c r="EM65"/>
  <c r="EI65"/>
  <c r="ED65"/>
  <c r="EA65"/>
  <c r="DW65"/>
  <c r="DT65"/>
  <c r="DO65"/>
  <c r="DJ65"/>
  <c r="DG65"/>
  <c r="FJ65"/>
  <c r="FI65"/>
  <c r="M74" i="59"/>
  <c r="FH65" i="81"/>
  <c r="FD65"/>
  <c r="EZ65"/>
  <c r="EV65"/>
  <c r="ER65"/>
  <c r="EN65"/>
  <c r="EJ65"/>
  <c r="EF65"/>
  <c r="EB65"/>
  <c r="DX65"/>
  <c r="DS65"/>
  <c r="DP65"/>
  <c r="DL65"/>
  <c r="DH65"/>
  <c r="DD65"/>
  <c r="FF65"/>
  <c r="FA65"/>
  <c r="EW65"/>
  <c r="ES65"/>
  <c r="EO65"/>
  <c r="EK65"/>
  <c r="EG65"/>
  <c r="EC65"/>
  <c r="DY65"/>
  <c r="DU65"/>
  <c r="DQ65"/>
  <c r="DM65"/>
  <c r="DI65"/>
  <c r="DE65"/>
  <c r="GI65"/>
  <c r="LL65"/>
  <c r="KR65"/>
  <c r="KS65"/>
  <c r="LM65"/>
  <c r="KI65"/>
  <c r="LP65"/>
  <c r="KP65"/>
  <c r="LO65"/>
  <c r="KT65"/>
  <c r="LN65"/>
  <c r="KY65"/>
  <c r="CG7"/>
  <c r="LU7"/>
  <c r="LT63"/>
  <c r="LT9"/>
  <c r="LT21"/>
  <c r="LT25"/>
  <c r="LT29"/>
  <c r="LT33"/>
  <c r="LT37"/>
  <c r="LT41"/>
  <c r="LT45"/>
  <c r="LT49"/>
  <c r="LT53"/>
  <c r="LT57"/>
  <c r="LT61"/>
  <c r="LT8"/>
  <c r="LT20"/>
  <c r="LT24"/>
  <c r="LT28"/>
  <c r="LT32"/>
  <c r="LT36"/>
  <c r="LT40"/>
  <c r="LT44"/>
  <c r="LT48"/>
  <c r="LT52"/>
  <c r="LT56"/>
  <c r="LT60"/>
  <c r="LT23"/>
  <c r="LT27"/>
  <c r="LT31"/>
  <c r="LT35"/>
  <c r="LT39"/>
  <c r="LT43"/>
  <c r="LT47"/>
  <c r="LT51"/>
  <c r="LT55"/>
  <c r="LT59"/>
  <c r="LT64"/>
  <c r="LT10"/>
  <c r="LT22"/>
  <c r="LT26"/>
  <c r="LT30"/>
  <c r="LT34"/>
  <c r="LT38"/>
  <c r="LT42"/>
  <c r="LT46"/>
  <c r="LT50"/>
  <c r="LT54"/>
  <c r="LT58"/>
  <c r="LT62"/>
  <c r="LJ65"/>
  <c r="LI65"/>
  <c r="KL65"/>
  <c r="KK65"/>
  <c r="LF65"/>
  <c r="KE65"/>
  <c r="KU65"/>
  <c r="LK65"/>
  <c r="JQ65"/>
  <c r="KJ65"/>
  <c r="LE65"/>
  <c r="JP65"/>
  <c r="KH65"/>
  <c r="LD65"/>
  <c r="JO65"/>
  <c r="KG65"/>
  <c r="LB65"/>
  <c r="JN65"/>
  <c r="KF65"/>
  <c r="LA65"/>
  <c r="KA65"/>
  <c r="KQ65"/>
  <c r="LG65"/>
  <c r="KO65"/>
  <c r="KN65"/>
  <c r="LH65"/>
  <c r="KD65"/>
  <c r="KZ65"/>
  <c r="KC65"/>
  <c r="KX65"/>
  <c r="KB65"/>
  <c r="KW65"/>
  <c r="LR65"/>
  <c r="KV65"/>
  <c r="LQ65"/>
  <c r="KM65"/>
  <c r="LC65"/>
  <c r="JM66"/>
  <c r="LN66" s="1"/>
  <c r="X67"/>
  <c r="AN78" i="59"/>
  <c r="AH81" i="61"/>
  <c r="AI81" i="28"/>
  <c r="AI81" i="58"/>
  <c r="AJ80"/>
  <c r="AK79"/>
  <c r="M75" s="1"/>
  <c r="AL79"/>
  <c r="AI81" i="59"/>
  <c r="AJ80"/>
  <c r="AU78"/>
  <c r="AT78"/>
  <c r="AS78"/>
  <c r="AR78"/>
  <c r="AQ78"/>
  <c r="AP78"/>
  <c r="AO78"/>
  <c r="AU78" i="58"/>
  <c r="AT78"/>
  <c r="AS78"/>
  <c r="AR78"/>
  <c r="AQ78"/>
  <c r="AP78"/>
  <c r="AO78"/>
  <c r="AI81" i="60"/>
  <c r="AL79" i="59"/>
  <c r="AK79"/>
  <c r="M75" s="1"/>
  <c r="FK32" i="81" l="1"/>
  <c r="FK48"/>
  <c r="FK17"/>
  <c r="FK63"/>
  <c r="FK41"/>
  <c r="FK57"/>
  <c r="FK9"/>
  <c r="FK60"/>
  <c r="FK35"/>
  <c r="FK27"/>
  <c r="FK20"/>
  <c r="FK12"/>
  <c r="FK22"/>
  <c r="FK52"/>
  <c r="FK44"/>
  <c r="FK36"/>
  <c r="FK28"/>
  <c r="FK37"/>
  <c r="FK13"/>
  <c r="FK23"/>
  <c r="FK51"/>
  <c r="FK62"/>
  <c r="FK47"/>
  <c r="FK56"/>
  <c r="FK31"/>
  <c r="FK40"/>
  <c r="FK16"/>
  <c r="FK26"/>
  <c r="FK65"/>
  <c r="FK61"/>
  <c r="FK50"/>
  <c r="FK46"/>
  <c r="FK59"/>
  <c r="FK55"/>
  <c r="FK34"/>
  <c r="FK30"/>
  <c r="FK43"/>
  <c r="FK39"/>
  <c r="FK19"/>
  <c r="FK15"/>
  <c r="FK11"/>
  <c r="FK25"/>
  <c r="FK21"/>
  <c r="FK64"/>
  <c r="FK53"/>
  <c r="FK49"/>
  <c r="FK45"/>
  <c r="FK58"/>
  <c r="FK54"/>
  <c r="FK33"/>
  <c r="FK29"/>
  <c r="FK42"/>
  <c r="FK38"/>
  <c r="FK18"/>
  <c r="FK14"/>
  <c r="FK10"/>
  <c r="FK24"/>
  <c r="FK8"/>
  <c r="DC67"/>
  <c r="GH67" s="1"/>
  <c r="MU67" s="1"/>
  <c r="Y67"/>
  <c r="Z67"/>
  <c r="FL7"/>
  <c r="IQ7" s="1"/>
  <c r="PD7" s="1"/>
  <c r="CG8"/>
  <c r="BF74" i="58"/>
  <c r="L75" i="59"/>
  <c r="N75" s="1"/>
  <c r="O75" s="1"/>
  <c r="BF75"/>
  <c r="FH66" i="81"/>
  <c r="FC66"/>
  <c r="EY66"/>
  <c r="EU66"/>
  <c r="EQ66"/>
  <c r="EM66"/>
  <c r="EI66"/>
  <c r="EE66"/>
  <c r="DZ66"/>
  <c r="DW66"/>
  <c r="DT66"/>
  <c r="DO66"/>
  <c r="DJ66"/>
  <c r="DG66"/>
  <c r="FK66"/>
  <c r="FG66"/>
  <c r="FD66"/>
  <c r="EZ66"/>
  <c r="EV66"/>
  <c r="ER66"/>
  <c r="EN66"/>
  <c r="EJ66"/>
  <c r="EF66"/>
  <c r="EB66"/>
  <c r="DX66"/>
  <c r="DS66"/>
  <c r="DP66"/>
  <c r="DL66"/>
  <c r="DH66"/>
  <c r="DD66"/>
  <c r="GI66"/>
  <c r="FJ66"/>
  <c r="FI66"/>
  <c r="FF66"/>
  <c r="FA66"/>
  <c r="EW66"/>
  <c r="ES66"/>
  <c r="EO66"/>
  <c r="EK66"/>
  <c r="EG66"/>
  <c r="EC66"/>
  <c r="DY66"/>
  <c r="DU66"/>
  <c r="DQ66"/>
  <c r="DM66"/>
  <c r="DI66"/>
  <c r="DE66"/>
  <c r="BF74" i="59"/>
  <c r="L74"/>
  <c r="N74" s="1"/>
  <c r="O74" s="1"/>
  <c r="FE66" i="81"/>
  <c r="FB66"/>
  <c r="EX66"/>
  <c r="ET66"/>
  <c r="EP66"/>
  <c r="EL66"/>
  <c r="EH66"/>
  <c r="ED66"/>
  <c r="EA66"/>
  <c r="DV66"/>
  <c r="DR66"/>
  <c r="DN66"/>
  <c r="DK66"/>
  <c r="DF66"/>
  <c r="FL8"/>
  <c r="KG66"/>
  <c r="JN66"/>
  <c r="LG66"/>
  <c r="JP66"/>
  <c r="KT66"/>
  <c r="KY66"/>
  <c r="KJ66"/>
  <c r="KC66"/>
  <c r="LC66"/>
  <c r="KK66"/>
  <c r="JO66"/>
  <c r="LE66"/>
  <c r="KD66"/>
  <c r="LD66"/>
  <c r="KM66"/>
  <c r="LL66"/>
  <c r="KO66"/>
  <c r="LJ66"/>
  <c r="KI66"/>
  <c r="LH66"/>
  <c r="KQ66"/>
  <c r="LK66"/>
  <c r="KH66"/>
  <c r="CH7"/>
  <c r="LV7"/>
  <c r="LU19"/>
  <c r="LU23"/>
  <c r="LU27"/>
  <c r="LU31"/>
  <c r="LU35"/>
  <c r="LU39"/>
  <c r="LU43"/>
  <c r="LU47"/>
  <c r="LU51"/>
  <c r="LU55"/>
  <c r="LU59"/>
  <c r="LU63"/>
  <c r="LU22"/>
  <c r="LU26"/>
  <c r="LU30"/>
  <c r="LU34"/>
  <c r="LU38"/>
  <c r="LU42"/>
  <c r="LU46"/>
  <c r="LU50"/>
  <c r="LU54"/>
  <c r="LU58"/>
  <c r="LU62"/>
  <c r="LU9"/>
  <c r="LU21"/>
  <c r="LU25"/>
  <c r="LU29"/>
  <c r="LU33"/>
  <c r="LU37"/>
  <c r="LU41"/>
  <c r="LU45"/>
  <c r="LU49"/>
  <c r="LU53"/>
  <c r="LU57"/>
  <c r="LU61"/>
  <c r="LU8"/>
  <c r="LU20"/>
  <c r="LU24"/>
  <c r="LU28"/>
  <c r="LU32"/>
  <c r="LU36"/>
  <c r="LU40"/>
  <c r="LU44"/>
  <c r="LU48"/>
  <c r="LU52"/>
  <c r="LU56"/>
  <c r="LU60"/>
  <c r="KS66"/>
  <c r="LO66"/>
  <c r="KB66"/>
  <c r="KW66"/>
  <c r="KF66"/>
  <c r="LA66"/>
  <c r="KE66"/>
  <c r="KZ66"/>
  <c r="JZ66"/>
  <c r="KP66"/>
  <c r="LF66"/>
  <c r="KN66"/>
  <c r="LI66"/>
  <c r="KR66"/>
  <c r="LM66"/>
  <c r="KA66"/>
  <c r="KV66"/>
  <c r="LQ66"/>
  <c r="KU66"/>
  <c r="LP66"/>
  <c r="KL66"/>
  <c r="LB66"/>
  <c r="LR66"/>
  <c r="KX66"/>
  <c r="JM67"/>
  <c r="X68"/>
  <c r="N74" i="58"/>
  <c r="O74" s="1"/>
  <c r="Q71" i="30"/>
  <c r="L75" i="58"/>
  <c r="BF75"/>
  <c r="AN79"/>
  <c r="AH82" i="61"/>
  <c r="AU79" i="59"/>
  <c r="AT79"/>
  <c r="AS79"/>
  <c r="AR79"/>
  <c r="AQ79"/>
  <c r="AP79"/>
  <c r="AO79"/>
  <c r="AK80"/>
  <c r="M76" s="1"/>
  <c r="AL80"/>
  <c r="AI82"/>
  <c r="AJ81"/>
  <c r="AK80" i="58"/>
  <c r="M76" s="1"/>
  <c r="AL80"/>
  <c r="AI82" i="28"/>
  <c r="AI82" i="60"/>
  <c r="AU79" i="58"/>
  <c r="AT79"/>
  <c r="AS79"/>
  <c r="AR79"/>
  <c r="AQ79"/>
  <c r="AP79"/>
  <c r="AO79"/>
  <c r="AJ81"/>
  <c r="AI82"/>
  <c r="AN79" i="59"/>
  <c r="FL24" i="81" l="1"/>
  <c r="FL40"/>
  <c r="FL56"/>
  <c r="FL60"/>
  <c r="FL44"/>
  <c r="FL28"/>
  <c r="FL12"/>
  <c r="FL64"/>
  <c r="FL48"/>
  <c r="FL32"/>
  <c r="FL16"/>
  <c r="FL52"/>
  <c r="FL36"/>
  <c r="FL20"/>
  <c r="FL63"/>
  <c r="FL55"/>
  <c r="FL47"/>
  <c r="FL39"/>
  <c r="FL31"/>
  <c r="FL23"/>
  <c r="FL15"/>
  <c r="FL59"/>
  <c r="FL51"/>
  <c r="FL43"/>
  <c r="FL35"/>
  <c r="FL27"/>
  <c r="FL19"/>
  <c r="FL11"/>
  <c r="FL65"/>
  <c r="FL61"/>
  <c r="FL57"/>
  <c r="FL53"/>
  <c r="FL49"/>
  <c r="FL45"/>
  <c r="FL41"/>
  <c r="FL37"/>
  <c r="FL33"/>
  <c r="FL29"/>
  <c r="FL25"/>
  <c r="FL21"/>
  <c r="FL17"/>
  <c r="FL13"/>
  <c r="FL9"/>
  <c r="FL66"/>
  <c r="FL62"/>
  <c r="FL58"/>
  <c r="FL54"/>
  <c r="FL50"/>
  <c r="FL46"/>
  <c r="FL42"/>
  <c r="FL38"/>
  <c r="FL34"/>
  <c r="FL30"/>
  <c r="FL26"/>
  <c r="FL22"/>
  <c r="FL18"/>
  <c r="FL14"/>
  <c r="FL10"/>
  <c r="DC68"/>
  <c r="GH68" s="1"/>
  <c r="MU68" s="1"/>
  <c r="Y68"/>
  <c r="L76" i="58"/>
  <c r="Q73" i="30" s="1"/>
  <c r="BF76" i="58"/>
  <c r="FG67" i="81"/>
  <c r="FD67"/>
  <c r="EZ67"/>
  <c r="EV67"/>
  <c r="ER67"/>
  <c r="EN67"/>
  <c r="EJ67"/>
  <c r="EF67"/>
  <c r="EB67"/>
  <c r="DX67"/>
  <c r="DS67"/>
  <c r="DP67"/>
  <c r="DL67"/>
  <c r="DH67"/>
  <c r="DD67"/>
  <c r="FI67"/>
  <c r="FF67"/>
  <c r="FA67"/>
  <c r="EW67"/>
  <c r="ES67"/>
  <c r="EO67"/>
  <c r="EK67"/>
  <c r="EG67"/>
  <c r="EC67"/>
  <c r="DY67"/>
  <c r="DU67"/>
  <c r="DQ67"/>
  <c r="DM67"/>
  <c r="DI67"/>
  <c r="DE67"/>
  <c r="FL67"/>
  <c r="FJ67"/>
  <c r="FE67"/>
  <c r="FB67"/>
  <c r="EX67"/>
  <c r="ET67"/>
  <c r="EP67"/>
  <c r="EL67"/>
  <c r="EH67"/>
  <c r="ED67"/>
  <c r="EA67"/>
  <c r="DV67"/>
  <c r="DR67"/>
  <c r="DN67"/>
  <c r="DJ67"/>
  <c r="DF67"/>
  <c r="FH67"/>
  <c r="FC67"/>
  <c r="EY67"/>
  <c r="EU67"/>
  <c r="EQ67"/>
  <c r="EM67"/>
  <c r="EI67"/>
  <c r="EE67"/>
  <c r="DZ67"/>
  <c r="DW67"/>
  <c r="DT67"/>
  <c r="DO67"/>
  <c r="DK67"/>
  <c r="DG67"/>
  <c r="FK67"/>
  <c r="KE67"/>
  <c r="KQ67"/>
  <c r="LI67"/>
  <c r="KH67"/>
  <c r="KC67"/>
  <c r="GI67"/>
  <c r="FM7"/>
  <c r="IR7" s="1"/>
  <c r="PE7" s="1"/>
  <c r="LH67"/>
  <c r="KY67"/>
  <c r="KR67"/>
  <c r="LL67"/>
  <c r="KZ67"/>
  <c r="KD67"/>
  <c r="KS67"/>
  <c r="KM67"/>
  <c r="LN67"/>
  <c r="LB67"/>
  <c r="KP67"/>
  <c r="LJ67"/>
  <c r="KK67"/>
  <c r="LQ67"/>
  <c r="LC67"/>
  <c r="KF67"/>
  <c r="LK67"/>
  <c r="KN67"/>
  <c r="LA67"/>
  <c r="CI7"/>
  <c r="LW7"/>
  <c r="LV19"/>
  <c r="LV23"/>
  <c r="LV27"/>
  <c r="LV31"/>
  <c r="LV35"/>
  <c r="LV39"/>
  <c r="LV43"/>
  <c r="LV47"/>
  <c r="LV51"/>
  <c r="LV55"/>
  <c r="LV59"/>
  <c r="LV18"/>
  <c r="LV22"/>
  <c r="LV26"/>
  <c r="LV30"/>
  <c r="LV34"/>
  <c r="LV38"/>
  <c r="LV42"/>
  <c r="LV46"/>
  <c r="LV50"/>
  <c r="LV54"/>
  <c r="LV58"/>
  <c r="LV62"/>
  <c r="LV21"/>
  <c r="LV25"/>
  <c r="LV29"/>
  <c r="LV33"/>
  <c r="LV37"/>
  <c r="LV41"/>
  <c r="LV45"/>
  <c r="LV49"/>
  <c r="LV53"/>
  <c r="LV57"/>
  <c r="LV61"/>
  <c r="LV8"/>
  <c r="LV20"/>
  <c r="LV24"/>
  <c r="LV28"/>
  <c r="LV32"/>
  <c r="LV36"/>
  <c r="LV40"/>
  <c r="LV44"/>
  <c r="LV48"/>
  <c r="LV52"/>
  <c r="LV56"/>
  <c r="LV60"/>
  <c r="KL67"/>
  <c r="LG67"/>
  <c r="JO67"/>
  <c r="KJ67"/>
  <c r="LF67"/>
  <c r="JN67"/>
  <c r="KI67"/>
  <c r="LD67"/>
  <c r="KG67"/>
  <c r="KW67"/>
  <c r="LM67"/>
  <c r="KB67"/>
  <c r="KX67"/>
  <c r="KA67"/>
  <c r="KV67"/>
  <c r="JZ67"/>
  <c r="KU67"/>
  <c r="LP67"/>
  <c r="KT67"/>
  <c r="LO67"/>
  <c r="JY67"/>
  <c r="KO67"/>
  <c r="LE67"/>
  <c r="JM68"/>
  <c r="X69"/>
  <c r="N75" i="58"/>
  <c r="O75" s="1"/>
  <c r="Q72" i="30"/>
  <c r="L76" i="59"/>
  <c r="N76" s="1"/>
  <c r="O76" s="1"/>
  <c r="BF76"/>
  <c r="AN80" i="58"/>
  <c r="AH83" i="61"/>
  <c r="AJ82" i="58"/>
  <c r="AI83"/>
  <c r="AK81"/>
  <c r="AL81"/>
  <c r="AI83" i="60"/>
  <c r="AI83" i="28"/>
  <c r="AU80" i="58"/>
  <c r="AT80"/>
  <c r="AS80"/>
  <c r="AR80"/>
  <c r="AQ80"/>
  <c r="AP80"/>
  <c r="AO80"/>
  <c r="AJ82" i="59"/>
  <c r="AI83"/>
  <c r="AU80"/>
  <c r="AT80"/>
  <c r="AS80"/>
  <c r="AR80"/>
  <c r="AQ80"/>
  <c r="AP80"/>
  <c r="AO80"/>
  <c r="AN80"/>
  <c r="AK81"/>
  <c r="AL81"/>
  <c r="DC69" i="81" l="1"/>
  <c r="GH69" s="1"/>
  <c r="MU69" s="1"/>
  <c r="Y69"/>
  <c r="M77" i="58"/>
  <c r="BF77" s="1"/>
  <c r="M77" i="59"/>
  <c r="BF77" s="1"/>
  <c r="N76" i="58"/>
  <c r="O76" s="1"/>
  <c r="FL68" i="81"/>
  <c r="FG68"/>
  <c r="FD68"/>
  <c r="EZ68"/>
  <c r="EV68"/>
  <c r="ER68"/>
  <c r="EN68"/>
  <c r="EJ68"/>
  <c r="EF68"/>
  <c r="EB68"/>
  <c r="DY68"/>
  <c r="DS68"/>
  <c r="DP68"/>
  <c r="DL68"/>
  <c r="DH68"/>
  <c r="DD68"/>
  <c r="GI68"/>
  <c r="FI68"/>
  <c r="FF68"/>
  <c r="FA68"/>
  <c r="EW68"/>
  <c r="ES68"/>
  <c r="EO68"/>
  <c r="EK68"/>
  <c r="EG68"/>
  <c r="EC68"/>
  <c r="DX68"/>
  <c r="DU68"/>
  <c r="DQ68"/>
  <c r="DM68"/>
  <c r="DI68"/>
  <c r="DE68"/>
  <c r="FJ68"/>
  <c r="FE68"/>
  <c r="FB68"/>
  <c r="EX68"/>
  <c r="ET68"/>
  <c r="EP68"/>
  <c r="EL68"/>
  <c r="EH68"/>
  <c r="EE68"/>
  <c r="DZ68"/>
  <c r="DV68"/>
  <c r="DR68"/>
  <c r="DN68"/>
  <c r="DJ68"/>
  <c r="DF68"/>
  <c r="FK68"/>
  <c r="FH68"/>
  <c r="FC68"/>
  <c r="EY68"/>
  <c r="EU68"/>
  <c r="EQ68"/>
  <c r="EM68"/>
  <c r="EI68"/>
  <c r="ED68"/>
  <c r="EA68"/>
  <c r="DW68"/>
  <c r="DT68"/>
  <c r="DO68"/>
  <c r="DK68"/>
  <c r="DG68"/>
  <c r="FM8"/>
  <c r="FM9"/>
  <c r="FM10"/>
  <c r="FM11"/>
  <c r="FM12"/>
  <c r="FM13"/>
  <c r="FM14"/>
  <c r="FM15"/>
  <c r="FM16"/>
  <c r="FM17"/>
  <c r="FM18"/>
  <c r="FM19"/>
  <c r="FM20"/>
  <c r="FM21"/>
  <c r="FM22"/>
  <c r="FM23"/>
  <c r="FM24"/>
  <c r="FM25"/>
  <c r="FM26"/>
  <c r="FM27"/>
  <c r="FM28"/>
  <c r="FM29"/>
  <c r="FM30"/>
  <c r="FM31"/>
  <c r="FM32"/>
  <c r="FM33"/>
  <c r="FM34"/>
  <c r="FM35"/>
  <c r="FM36"/>
  <c r="FM37"/>
  <c r="FM38"/>
  <c r="FM39"/>
  <c r="FM40"/>
  <c r="FM41"/>
  <c r="FM42"/>
  <c r="FM43"/>
  <c r="FM44"/>
  <c r="FM45"/>
  <c r="FM46"/>
  <c r="FM47"/>
  <c r="FM48"/>
  <c r="FM49"/>
  <c r="FM50"/>
  <c r="FM51"/>
  <c r="FM52"/>
  <c r="FM53"/>
  <c r="FM54"/>
  <c r="FM55"/>
  <c r="FM56"/>
  <c r="FM57"/>
  <c r="FM58"/>
  <c r="FM59"/>
  <c r="FM60"/>
  <c r="FM61"/>
  <c r="FM62"/>
  <c r="FM63"/>
  <c r="FM64"/>
  <c r="FM65"/>
  <c r="FM66"/>
  <c r="FM67"/>
  <c r="FM68"/>
  <c r="FN7"/>
  <c r="IS7" s="1"/>
  <c r="PF7" s="1"/>
  <c r="KK68"/>
  <c r="JZ68"/>
  <c r="KN68"/>
  <c r="LG68"/>
  <c r="KC68"/>
  <c r="KW68"/>
  <c r="CJ7"/>
  <c r="LX7"/>
  <c r="LW17"/>
  <c r="LW21"/>
  <c r="LW25"/>
  <c r="LW29"/>
  <c r="LW33"/>
  <c r="LW37"/>
  <c r="LW41"/>
  <c r="LW45"/>
  <c r="LW49"/>
  <c r="LW53"/>
  <c r="LW57"/>
  <c r="LW61"/>
  <c r="LW20"/>
  <c r="LW24"/>
  <c r="LW28"/>
  <c r="LW32"/>
  <c r="LW36"/>
  <c r="LW40"/>
  <c r="LW44"/>
  <c r="LW48"/>
  <c r="LW52"/>
  <c r="LW56"/>
  <c r="LW60"/>
  <c r="LW19"/>
  <c r="LW23"/>
  <c r="LW27"/>
  <c r="LW31"/>
  <c r="LW35"/>
  <c r="LW39"/>
  <c r="LW43"/>
  <c r="LW47"/>
  <c r="LW51"/>
  <c r="LW55"/>
  <c r="LW59"/>
  <c r="LW18"/>
  <c r="LW22"/>
  <c r="LW26"/>
  <c r="LW30"/>
  <c r="LW34"/>
  <c r="LW38"/>
  <c r="LW42"/>
  <c r="LW46"/>
  <c r="LW50"/>
  <c r="LW54"/>
  <c r="LW58"/>
  <c r="JY68"/>
  <c r="KX68"/>
  <c r="LD68"/>
  <c r="KL68"/>
  <c r="LF68"/>
  <c r="LO68"/>
  <c r="JX68"/>
  <c r="KA68"/>
  <c r="KU68"/>
  <c r="KT68"/>
  <c r="KQ68"/>
  <c r="LM68"/>
  <c r="KP68"/>
  <c r="LK68"/>
  <c r="KO68"/>
  <c r="LJ68"/>
  <c r="KS68"/>
  <c r="LN68"/>
  <c r="KJ68"/>
  <c r="KZ68"/>
  <c r="LP68"/>
  <c r="KI68"/>
  <c r="KM68"/>
  <c r="KF68"/>
  <c r="JN68"/>
  <c r="LE68"/>
  <c r="LI68"/>
  <c r="KV68"/>
  <c r="LL68"/>
  <c r="KG68"/>
  <c r="LB68"/>
  <c r="KE68"/>
  <c r="LA68"/>
  <c r="KD68"/>
  <c r="KY68"/>
  <c r="KH68"/>
  <c r="LC68"/>
  <c r="KB68"/>
  <c r="KR68"/>
  <c r="LH68"/>
  <c r="JM69"/>
  <c r="LK69" s="1"/>
  <c r="X70"/>
  <c r="AN81" i="58"/>
  <c r="AH84" i="61"/>
  <c r="AU81" i="59"/>
  <c r="AT81"/>
  <c r="AS81"/>
  <c r="AR81"/>
  <c r="AQ81"/>
  <c r="AP81"/>
  <c r="AO81"/>
  <c r="AU81" i="58"/>
  <c r="AT81"/>
  <c r="AS81"/>
  <c r="AR81"/>
  <c r="AQ81"/>
  <c r="AP81"/>
  <c r="AO81"/>
  <c r="AJ83"/>
  <c r="AI84"/>
  <c r="AL82"/>
  <c r="AK82"/>
  <c r="M78" s="1"/>
  <c r="AJ83" i="59"/>
  <c r="AI84"/>
  <c r="AL82"/>
  <c r="AK82"/>
  <c r="M78" s="1"/>
  <c r="AI84" i="28"/>
  <c r="AJ83"/>
  <c r="AI84" i="60"/>
  <c r="AJ83"/>
  <c r="AN81" i="59"/>
  <c r="L77" i="58" l="1"/>
  <c r="N77" s="1"/>
  <c r="O77" s="1"/>
  <c r="M82"/>
  <c r="F82" s="1"/>
  <c r="G82" s="1"/>
  <c r="L77" i="59"/>
  <c r="N77" s="1"/>
  <c r="O77" s="1"/>
  <c r="M81"/>
  <c r="L81" s="1"/>
  <c r="N81" s="1"/>
  <c r="O81" s="1"/>
  <c r="M83" i="58"/>
  <c r="L83" s="1"/>
  <c r="N83" s="1"/>
  <c r="O83" s="1"/>
  <c r="M82" i="59"/>
  <c r="M81" i="58"/>
  <c r="L81" s="1"/>
  <c r="N81" s="1"/>
  <c r="O81" s="1"/>
  <c r="M83" i="59"/>
  <c r="L83" s="1"/>
  <c r="N83" s="1"/>
  <c r="O83" s="1"/>
  <c r="DC70" i="81"/>
  <c r="GH70" s="1"/>
  <c r="MU70" s="1"/>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FO7"/>
  <c r="IT7" s="1"/>
  <c r="PG7" s="1"/>
  <c r="CJ69"/>
  <c r="CJ68"/>
  <c r="CJ70"/>
  <c r="CJ66"/>
  <c r="CJ65"/>
  <c r="CJ61"/>
  <c r="CJ57"/>
  <c r="CJ53"/>
  <c r="CJ64"/>
  <c r="CJ60"/>
  <c r="CJ56"/>
  <c r="CJ67"/>
  <c r="CJ63"/>
  <c r="CJ59"/>
  <c r="CJ55"/>
  <c r="CJ62"/>
  <c r="CJ58"/>
  <c r="CJ54"/>
  <c r="CJ50"/>
  <c r="CJ52"/>
  <c r="CJ48"/>
  <c r="CJ44"/>
  <c r="CJ40"/>
  <c r="CJ36"/>
  <c r="CJ32"/>
  <c r="CJ28"/>
  <c r="CJ51"/>
  <c r="CJ47"/>
  <c r="CJ43"/>
  <c r="CJ39"/>
  <c r="CJ35"/>
  <c r="CJ31"/>
  <c r="CJ46"/>
  <c r="CJ42"/>
  <c r="CJ38"/>
  <c r="CJ34"/>
  <c r="CJ49"/>
  <c r="CJ45"/>
  <c r="CJ41"/>
  <c r="CJ37"/>
  <c r="CJ33"/>
  <c r="CJ29"/>
  <c r="CJ24"/>
  <c r="CJ20"/>
  <c r="CJ16"/>
  <c r="CJ12"/>
  <c r="CJ8"/>
  <c r="CJ30"/>
  <c r="CJ23"/>
  <c r="CJ19"/>
  <c r="CJ15"/>
  <c r="CJ11"/>
  <c r="CJ27"/>
  <c r="CJ22"/>
  <c r="CJ18"/>
  <c r="CJ14"/>
  <c r="CJ10"/>
  <c r="CJ26"/>
  <c r="CJ25"/>
  <c r="CJ21"/>
  <c r="CJ17"/>
  <c r="CJ13"/>
  <c r="CJ9"/>
  <c r="M84" i="59"/>
  <c r="L84" s="1"/>
  <c r="N84" s="1"/>
  <c r="O84" s="1"/>
  <c r="M84" i="58"/>
  <c r="L84" s="1"/>
  <c r="FL69" i="81"/>
  <c r="FH69"/>
  <c r="FD69"/>
  <c r="EZ69"/>
  <c r="EV69"/>
  <c r="ER69"/>
  <c r="EN69"/>
  <c r="EJ69"/>
  <c r="EF69"/>
  <c r="EB69"/>
  <c r="DX69"/>
  <c r="DS69"/>
  <c r="DP69"/>
  <c r="DL69"/>
  <c r="DH69"/>
  <c r="DD69"/>
  <c r="FI69"/>
  <c r="FF69"/>
  <c r="FA69"/>
  <c r="EW69"/>
  <c r="ES69"/>
  <c r="EO69"/>
  <c r="EK69"/>
  <c r="EG69"/>
  <c r="EC69"/>
  <c r="DY69"/>
  <c r="DU69"/>
  <c r="DQ69"/>
  <c r="DM69"/>
  <c r="DI69"/>
  <c r="DE69"/>
  <c r="GI69"/>
  <c r="FM69"/>
  <c r="FJ69"/>
  <c r="FE69"/>
  <c r="FB69"/>
  <c r="EX69"/>
  <c r="ET69"/>
  <c r="EP69"/>
  <c r="EL69"/>
  <c r="EH69"/>
  <c r="EE69"/>
  <c r="DZ69"/>
  <c r="DV69"/>
  <c r="DR69"/>
  <c r="DN69"/>
  <c r="DK69"/>
  <c r="DF69"/>
  <c r="FK69"/>
  <c r="FG69"/>
  <c r="FC69"/>
  <c r="EY69"/>
  <c r="EU69"/>
  <c r="EQ69"/>
  <c r="EM69"/>
  <c r="EI69"/>
  <c r="ED69"/>
  <c r="EA69"/>
  <c r="DW69"/>
  <c r="DT69"/>
  <c r="DO69"/>
  <c r="DJ69"/>
  <c r="DG69"/>
  <c r="FN8"/>
  <c r="FN9"/>
  <c r="FN10"/>
  <c r="FN11"/>
  <c r="FN12"/>
  <c r="FN13"/>
  <c r="FN14"/>
  <c r="FN15"/>
  <c r="FN16"/>
  <c r="FN17"/>
  <c r="FN18"/>
  <c r="FN19"/>
  <c r="FN20"/>
  <c r="FN21"/>
  <c r="FN22"/>
  <c r="FN23"/>
  <c r="FN24"/>
  <c r="FN25"/>
  <c r="FN26"/>
  <c r="FN37"/>
  <c r="FN38"/>
  <c r="FN39"/>
  <c r="FN40"/>
  <c r="FN27"/>
  <c r="FN28"/>
  <c r="FN29"/>
  <c r="FN30"/>
  <c r="FN31"/>
  <c r="FN32"/>
  <c r="FN33"/>
  <c r="FN34"/>
  <c r="FN35"/>
  <c r="FN36"/>
  <c r="FN54"/>
  <c r="FN55"/>
  <c r="FN56"/>
  <c r="FN41"/>
  <c r="FN42"/>
  <c r="FN43"/>
  <c r="FN44"/>
  <c r="FN45"/>
  <c r="FN46"/>
  <c r="FN47"/>
  <c r="FN48"/>
  <c r="FN49"/>
  <c r="FN50"/>
  <c r="FN51"/>
  <c r="FN52"/>
  <c r="FN53"/>
  <c r="FN57"/>
  <c r="FN58"/>
  <c r="FN59"/>
  <c r="FN60"/>
  <c r="FN61"/>
  <c r="FN62"/>
  <c r="FN63"/>
  <c r="FN64"/>
  <c r="FN65"/>
  <c r="FN66"/>
  <c r="FN67"/>
  <c r="FN68"/>
  <c r="FN69"/>
  <c r="LA69"/>
  <c r="KM69"/>
  <c r="KB69"/>
  <c r="CK7"/>
  <c r="LY7"/>
  <c r="LY69" s="1"/>
  <c r="LX16"/>
  <c r="LX20"/>
  <c r="LX24"/>
  <c r="LX28"/>
  <c r="LX32"/>
  <c r="LX36"/>
  <c r="LX40"/>
  <c r="LX44"/>
  <c r="LX48"/>
  <c r="LX52"/>
  <c r="LX56"/>
  <c r="LX60"/>
  <c r="LX19"/>
  <c r="LX23"/>
  <c r="LX27"/>
  <c r="LX31"/>
  <c r="LX35"/>
  <c r="LX39"/>
  <c r="LX43"/>
  <c r="LX47"/>
  <c r="LX51"/>
  <c r="LX55"/>
  <c r="LX59"/>
  <c r="LX18"/>
  <c r="LX22"/>
  <c r="LX26"/>
  <c r="LX30"/>
  <c r="LX34"/>
  <c r="LX38"/>
  <c r="LX42"/>
  <c r="LX46"/>
  <c r="LX50"/>
  <c r="LX54"/>
  <c r="LX58"/>
  <c r="LX17"/>
  <c r="LX21"/>
  <c r="LX25"/>
  <c r="LX29"/>
  <c r="LX33"/>
  <c r="LX37"/>
  <c r="LX41"/>
  <c r="LX45"/>
  <c r="LX49"/>
  <c r="LX53"/>
  <c r="LX57"/>
  <c r="LX61"/>
  <c r="KC69"/>
  <c r="KW69"/>
  <c r="LC69"/>
  <c r="KF69"/>
  <c r="KZ69"/>
  <c r="JW69"/>
  <c r="KD69"/>
  <c r="KX69"/>
  <c r="KK69"/>
  <c r="LF69"/>
  <c r="JN69"/>
  <c r="KJ69"/>
  <c r="LE69"/>
  <c r="KH69"/>
  <c r="LD69"/>
  <c r="KG69"/>
  <c r="LB69"/>
  <c r="KA69"/>
  <c r="KQ69"/>
  <c r="LG69"/>
  <c r="JZ69"/>
  <c r="KV69"/>
  <c r="JY69"/>
  <c r="KT69"/>
  <c r="LP69"/>
  <c r="JX69"/>
  <c r="KS69"/>
  <c r="LN69"/>
  <c r="KR69"/>
  <c r="LM69"/>
  <c r="KI69"/>
  <c r="KY69"/>
  <c r="LO69"/>
  <c r="KP69"/>
  <c r="LL69"/>
  <c r="KO69"/>
  <c r="LJ69"/>
  <c r="KN69"/>
  <c r="LI69"/>
  <c r="KL69"/>
  <c r="LH69"/>
  <c r="KE69"/>
  <c r="KU69"/>
  <c r="JM70"/>
  <c r="LO70" s="1"/>
  <c r="X71"/>
  <c r="CJ71" s="1"/>
  <c r="BF78" i="59"/>
  <c r="L78"/>
  <c r="N78" s="1"/>
  <c r="O78" s="1"/>
  <c r="L78" i="58"/>
  <c r="BF78"/>
  <c r="AH85" i="61"/>
  <c r="AI85" i="28"/>
  <c r="AJ84"/>
  <c r="AJ84" i="59"/>
  <c r="AI85"/>
  <c r="AK83"/>
  <c r="M79" s="1"/>
  <c r="AL83"/>
  <c r="AL83" i="58"/>
  <c r="AK83"/>
  <c r="AK83" i="60"/>
  <c r="AI85"/>
  <c r="AJ84"/>
  <c r="AK83" i="28"/>
  <c r="AU82" i="59"/>
  <c r="AT82"/>
  <c r="AS82"/>
  <c r="AR82"/>
  <c r="AQ82"/>
  <c r="AP82"/>
  <c r="AO82"/>
  <c r="AU82" i="58"/>
  <c r="AT82"/>
  <c r="AS82"/>
  <c r="AR82"/>
  <c r="AQ82"/>
  <c r="AP82"/>
  <c r="AO82"/>
  <c r="AI85"/>
  <c r="AJ84"/>
  <c r="AN82"/>
  <c r="AN82" i="59"/>
  <c r="FO45" i="81" l="1"/>
  <c r="FO68"/>
  <c r="IT12"/>
  <c r="FO20"/>
  <c r="FO29"/>
  <c r="FO49"/>
  <c r="FO33"/>
  <c r="FO24"/>
  <c r="FO8"/>
  <c r="IT9"/>
  <c r="FO53"/>
  <c r="FO54"/>
  <c r="FO38"/>
  <c r="FO12"/>
  <c r="IT10"/>
  <c r="FO64"/>
  <c r="FO58"/>
  <c r="FO42"/>
  <c r="FO16"/>
  <c r="IT11"/>
  <c r="Q74" i="30"/>
  <c r="Q80"/>
  <c r="F83" i="58"/>
  <c r="G83" s="1"/>
  <c r="L82"/>
  <c r="N82" s="1"/>
  <c r="O82" s="1"/>
  <c r="F81"/>
  <c r="G81" s="1"/>
  <c r="F81" i="59"/>
  <c r="G81" s="1"/>
  <c r="F83"/>
  <c r="G83" s="1"/>
  <c r="L82"/>
  <c r="N82" s="1"/>
  <c r="O82" s="1"/>
  <c r="F82"/>
  <c r="G82" s="1"/>
  <c r="FO65" i="81"/>
  <c r="FO50"/>
  <c r="FO59"/>
  <c r="FO34"/>
  <c r="FO30"/>
  <c r="FO39"/>
  <c r="FO25"/>
  <c r="FO17"/>
  <c r="FO13"/>
  <c r="FO9"/>
  <c r="IT24"/>
  <c r="IT23"/>
  <c r="IT22"/>
  <c r="IT21"/>
  <c r="FO66"/>
  <c r="FO62"/>
  <c r="FO51"/>
  <c r="FO47"/>
  <c r="FO60"/>
  <c r="FO56"/>
  <c r="FO35"/>
  <c r="FO31"/>
  <c r="FO27"/>
  <c r="FO40"/>
  <c r="FO26"/>
  <c r="FO22"/>
  <c r="FO18"/>
  <c r="FO14"/>
  <c r="FO10"/>
  <c r="IT20"/>
  <c r="IT19"/>
  <c r="IT18"/>
  <c r="IT17"/>
  <c r="FO69"/>
  <c r="FO61"/>
  <c r="FO46"/>
  <c r="FO55"/>
  <c r="FO43"/>
  <c r="FO21"/>
  <c r="IT8"/>
  <c r="FO67"/>
  <c r="FO63"/>
  <c r="FO52"/>
  <c r="FO48"/>
  <c r="FO44"/>
  <c r="FO57"/>
  <c r="FO36"/>
  <c r="FO32"/>
  <c r="FO28"/>
  <c r="FO41"/>
  <c r="FO37"/>
  <c r="FO23"/>
  <c r="FO19"/>
  <c r="FO15"/>
  <c r="FO11"/>
  <c r="IT16"/>
  <c r="IT15"/>
  <c r="IT14"/>
  <c r="IT13"/>
  <c r="FP7"/>
  <c r="IU7" s="1"/>
  <c r="PH7" s="1"/>
  <c r="CK70"/>
  <c r="CK69"/>
  <c r="CK68"/>
  <c r="CK71"/>
  <c r="CK67"/>
  <c r="CK66"/>
  <c r="CK62"/>
  <c r="CK58"/>
  <c r="CK54"/>
  <c r="CK50"/>
  <c r="CK65"/>
  <c r="CK61"/>
  <c r="CK57"/>
  <c r="CK64"/>
  <c r="CK60"/>
  <c r="CK56"/>
  <c r="CK63"/>
  <c r="CK59"/>
  <c r="CK55"/>
  <c r="CK51"/>
  <c r="CK53"/>
  <c r="CK49"/>
  <c r="CK45"/>
  <c r="CK41"/>
  <c r="CK37"/>
  <c r="CK33"/>
  <c r="CK29"/>
  <c r="CK52"/>
  <c r="CK48"/>
  <c r="CK44"/>
  <c r="CK40"/>
  <c r="CK36"/>
  <c r="CK32"/>
  <c r="CK47"/>
  <c r="CK43"/>
  <c r="CK39"/>
  <c r="CK35"/>
  <c r="CK46"/>
  <c r="CK42"/>
  <c r="CK38"/>
  <c r="CK34"/>
  <c r="CK30"/>
  <c r="CK26"/>
  <c r="CK25"/>
  <c r="CK21"/>
  <c r="CK17"/>
  <c r="CK13"/>
  <c r="CK9"/>
  <c r="CK31"/>
  <c r="CK24"/>
  <c r="CK20"/>
  <c r="CK16"/>
  <c r="CK12"/>
  <c r="CK8"/>
  <c r="CK28"/>
  <c r="CK23"/>
  <c r="CK19"/>
  <c r="CK15"/>
  <c r="CK11"/>
  <c r="CK27"/>
  <c r="CK22"/>
  <c r="CK18"/>
  <c r="CK14"/>
  <c r="CK10"/>
  <c r="DC71"/>
  <c r="GH71" s="1"/>
  <c r="MU71" s="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F84" i="59"/>
  <c r="G84" s="1"/>
  <c r="N84" i="58"/>
  <c r="O84" s="1"/>
  <c r="Q81" i="30"/>
  <c r="F84" i="58"/>
  <c r="G84" s="1"/>
  <c r="M85"/>
  <c r="L85" s="1"/>
  <c r="M85" i="59"/>
  <c r="L85" s="1"/>
  <c r="N85" s="1"/>
  <c r="O85" s="1"/>
  <c r="AN83"/>
  <c r="FI70" i="81"/>
  <c r="FF70"/>
  <c r="FA70"/>
  <c r="EW70"/>
  <c r="ES70"/>
  <c r="EO70"/>
  <c r="EK70"/>
  <c r="EG70"/>
  <c r="EC70"/>
  <c r="DY70"/>
  <c r="DU70"/>
  <c r="DQ70"/>
  <c r="DM70"/>
  <c r="DI70"/>
  <c r="DE70"/>
  <c r="GZ70"/>
  <c r="GV70"/>
  <c r="GQ70"/>
  <c r="GN70"/>
  <c r="GJ70"/>
  <c r="FN70"/>
  <c r="FJ70"/>
  <c r="FE70"/>
  <c r="FB70"/>
  <c r="EX70"/>
  <c r="ET70"/>
  <c r="EP70"/>
  <c r="EL70"/>
  <c r="EH70"/>
  <c r="ED70"/>
  <c r="EA70"/>
  <c r="DV70"/>
  <c r="DR70"/>
  <c r="DN70"/>
  <c r="DK70"/>
  <c r="DF70"/>
  <c r="GW70"/>
  <c r="GS70"/>
  <c r="GO70"/>
  <c r="GK70"/>
  <c r="FM70"/>
  <c r="FO70"/>
  <c r="FK70"/>
  <c r="FH70"/>
  <c r="FC70"/>
  <c r="EY70"/>
  <c r="EU70"/>
  <c r="EQ70"/>
  <c r="EM70"/>
  <c r="EI70"/>
  <c r="EE70"/>
  <c r="DZ70"/>
  <c r="DW70"/>
  <c r="DT70"/>
  <c r="DO70"/>
  <c r="DJ70"/>
  <c r="DG70"/>
  <c r="GY70"/>
  <c r="GT70"/>
  <c r="GP70"/>
  <c r="GL70"/>
  <c r="M79" i="58"/>
  <c r="L79" s="1"/>
  <c r="FL70" i="81"/>
  <c r="FG70"/>
  <c r="FD70"/>
  <c r="EZ70"/>
  <c r="EV70"/>
  <c r="ER70"/>
  <c r="EN70"/>
  <c r="EJ70"/>
  <c r="EF70"/>
  <c r="EB70"/>
  <c r="DX70"/>
  <c r="DS70"/>
  <c r="DP70"/>
  <c r="DL70"/>
  <c r="DH70"/>
  <c r="DD70"/>
  <c r="GX70"/>
  <c r="GU70"/>
  <c r="GR70"/>
  <c r="GM70"/>
  <c r="GI70"/>
  <c r="FP53"/>
  <c r="LA70"/>
  <c r="JO70"/>
  <c r="KQ70"/>
  <c r="KZ70"/>
  <c r="KC70"/>
  <c r="JP70"/>
  <c r="JZ70"/>
  <c r="KP70"/>
  <c r="JW70"/>
  <c r="LF70"/>
  <c r="LW70"/>
  <c r="LQ70"/>
  <c r="LG70"/>
  <c r="KJ70"/>
  <c r="KK70"/>
  <c r="LV70"/>
  <c r="LP70"/>
  <c r="CL7"/>
  <c r="LZ7"/>
  <c r="LZ70" s="1"/>
  <c r="LY68"/>
  <c r="LY10"/>
  <c r="LY14"/>
  <c r="LY18"/>
  <c r="LY22"/>
  <c r="LY26"/>
  <c r="LY30"/>
  <c r="LY34"/>
  <c r="LY38"/>
  <c r="LY42"/>
  <c r="LY46"/>
  <c r="LY50"/>
  <c r="LY54"/>
  <c r="LY58"/>
  <c r="LY62"/>
  <c r="LY66"/>
  <c r="LY9"/>
  <c r="LY13"/>
  <c r="LY17"/>
  <c r="LY21"/>
  <c r="LY25"/>
  <c r="LY29"/>
  <c r="LY33"/>
  <c r="LY37"/>
  <c r="LY41"/>
  <c r="LY45"/>
  <c r="LY49"/>
  <c r="LY53"/>
  <c r="LY57"/>
  <c r="LY61"/>
  <c r="LY65"/>
  <c r="LY8"/>
  <c r="LY12"/>
  <c r="LY16"/>
  <c r="LY20"/>
  <c r="LY24"/>
  <c r="LY28"/>
  <c r="LY32"/>
  <c r="LY36"/>
  <c r="LY40"/>
  <c r="LY44"/>
  <c r="LY48"/>
  <c r="LY52"/>
  <c r="LY56"/>
  <c r="LY60"/>
  <c r="LY64"/>
  <c r="LY11"/>
  <c r="LY15"/>
  <c r="LY19"/>
  <c r="LY23"/>
  <c r="LY27"/>
  <c r="LY31"/>
  <c r="LY35"/>
  <c r="LY39"/>
  <c r="LY43"/>
  <c r="LY47"/>
  <c r="LY51"/>
  <c r="LY55"/>
  <c r="LY59"/>
  <c r="LY63"/>
  <c r="LY67"/>
  <c r="JT70"/>
  <c r="KR70"/>
  <c r="KI70"/>
  <c r="KB70"/>
  <c r="JU70"/>
  <c r="JN70"/>
  <c r="KD70"/>
  <c r="KT70"/>
  <c r="LJ70"/>
  <c r="LE70"/>
  <c r="LU70"/>
  <c r="LD70"/>
  <c r="LT70"/>
  <c r="KU70"/>
  <c r="LK70"/>
  <c r="KE70"/>
  <c r="JX70"/>
  <c r="JQ70"/>
  <c r="KN70"/>
  <c r="KF70"/>
  <c r="JV70"/>
  <c r="KL70"/>
  <c r="LB70"/>
  <c r="LR70"/>
  <c r="KW70"/>
  <c r="LM70"/>
  <c r="KV70"/>
  <c r="LL70"/>
  <c r="KM70"/>
  <c r="LC70"/>
  <c r="LS70"/>
  <c r="JY70"/>
  <c r="JS70"/>
  <c r="KO70"/>
  <c r="KG70"/>
  <c r="KA70"/>
  <c r="JR70"/>
  <c r="KH70"/>
  <c r="KX70"/>
  <c r="LN70"/>
  <c r="KS70"/>
  <c r="LI70"/>
  <c r="LY70"/>
  <c r="LH70"/>
  <c r="LX70"/>
  <c r="KY70"/>
  <c r="JM71"/>
  <c r="LN71" s="1"/>
  <c r="X72"/>
  <c r="Q75" i="30"/>
  <c r="N78" i="58"/>
  <c r="O78" s="1"/>
  <c r="BF79" i="59"/>
  <c r="L79"/>
  <c r="N79" s="1"/>
  <c r="O79" s="1"/>
  <c r="AN83" i="58"/>
  <c r="AH86" i="61"/>
  <c r="AK84" i="58"/>
  <c r="AL84"/>
  <c r="AJ85"/>
  <c r="AI86"/>
  <c r="AU83"/>
  <c r="AT83"/>
  <c r="AS83"/>
  <c r="AR83"/>
  <c r="AQ83"/>
  <c r="AP83"/>
  <c r="AO83"/>
  <c r="AI86" i="28"/>
  <c r="AJ85"/>
  <c r="AL84" i="60"/>
  <c r="AK84"/>
  <c r="AI86"/>
  <c r="AJ85"/>
  <c r="AU83" i="59"/>
  <c r="AT83"/>
  <c r="AS83"/>
  <c r="AR83"/>
  <c r="AQ83"/>
  <c r="AP83"/>
  <c r="AO83"/>
  <c r="AI86"/>
  <c r="AJ85"/>
  <c r="AK84"/>
  <c r="M80" s="1"/>
  <c r="AL84"/>
  <c r="AK84" i="28"/>
  <c r="AL84"/>
  <c r="FP9" i="81" l="1"/>
  <c r="FP61"/>
  <c r="FP21"/>
  <c r="FP29"/>
  <c r="FP41"/>
  <c r="IU17"/>
  <c r="Q79" i="30"/>
  <c r="FP57" i="81"/>
  <c r="FP37"/>
  <c r="FP13"/>
  <c r="IU16"/>
  <c r="FP69"/>
  <c r="FP45"/>
  <c r="FP25"/>
  <c r="IU15"/>
  <c r="FP65"/>
  <c r="FP49"/>
  <c r="FP33"/>
  <c r="FP17"/>
  <c r="IU14"/>
  <c r="FP66"/>
  <c r="FP58"/>
  <c r="FP50"/>
  <c r="FP46"/>
  <c r="FP38"/>
  <c r="FP30"/>
  <c r="FP26"/>
  <c r="FP22"/>
  <c r="FP14"/>
  <c r="FP10"/>
  <c r="IU11"/>
  <c r="IU10"/>
  <c r="IU12"/>
  <c r="FP67"/>
  <c r="FP63"/>
  <c r="FP59"/>
  <c r="FP55"/>
  <c r="FP51"/>
  <c r="FP47"/>
  <c r="FP43"/>
  <c r="FP39"/>
  <c r="FP35"/>
  <c r="FP31"/>
  <c r="FP27"/>
  <c r="FP23"/>
  <c r="FP19"/>
  <c r="FP15"/>
  <c r="FP11"/>
  <c r="IU9"/>
  <c r="IU23"/>
  <c r="IU22"/>
  <c r="IU8"/>
  <c r="FP70"/>
  <c r="FP62"/>
  <c r="FP54"/>
  <c r="FP42"/>
  <c r="FP34"/>
  <c r="FP18"/>
  <c r="IU13"/>
  <c r="FP68"/>
  <c r="FP64"/>
  <c r="FP60"/>
  <c r="FP56"/>
  <c r="FP52"/>
  <c r="FP48"/>
  <c r="FP44"/>
  <c r="FP40"/>
  <c r="FP36"/>
  <c r="FP32"/>
  <c r="FP28"/>
  <c r="FP24"/>
  <c r="FP20"/>
  <c r="FP16"/>
  <c r="FP12"/>
  <c r="FP8"/>
  <c r="IU19"/>
  <c r="IU18"/>
  <c r="IU21"/>
  <c r="IU20"/>
  <c r="DC72"/>
  <c r="GH72" s="1"/>
  <c r="MU72" s="1"/>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1"/>
  <c r="CL67"/>
  <c r="CL70"/>
  <c r="CL69"/>
  <c r="CL72"/>
  <c r="CL68"/>
  <c r="CL64"/>
  <c r="CL63"/>
  <c r="CL59"/>
  <c r="CL55"/>
  <c r="CL51"/>
  <c r="CL66"/>
  <c r="CL62"/>
  <c r="CL58"/>
  <c r="CL54"/>
  <c r="CL65"/>
  <c r="CL61"/>
  <c r="CL57"/>
  <c r="CL60"/>
  <c r="CL56"/>
  <c r="CL52"/>
  <c r="CL46"/>
  <c r="CL42"/>
  <c r="CL38"/>
  <c r="CL34"/>
  <c r="CL30"/>
  <c r="CL26"/>
  <c r="CL53"/>
  <c r="CL49"/>
  <c r="CL45"/>
  <c r="CL41"/>
  <c r="CL37"/>
  <c r="CL33"/>
  <c r="CL50"/>
  <c r="CL48"/>
  <c r="CL44"/>
  <c r="CL40"/>
  <c r="CL36"/>
  <c r="CL47"/>
  <c r="CL43"/>
  <c r="CL39"/>
  <c r="CL35"/>
  <c r="CL31"/>
  <c r="CL27"/>
  <c r="CL22"/>
  <c r="CL18"/>
  <c r="CL14"/>
  <c r="CL10"/>
  <c r="CL32"/>
  <c r="CL25"/>
  <c r="CL21"/>
  <c r="CL17"/>
  <c r="CL13"/>
  <c r="CL9"/>
  <c r="CL29"/>
  <c r="CL24"/>
  <c r="CL20"/>
  <c r="CL16"/>
  <c r="CL12"/>
  <c r="CL8"/>
  <c r="CL28"/>
  <c r="CL23"/>
  <c r="CL19"/>
  <c r="CL15"/>
  <c r="CL11"/>
  <c r="M86" i="59"/>
  <c r="L86" s="1"/>
  <c r="N86" s="1"/>
  <c r="O86" s="1"/>
  <c r="F85"/>
  <c r="G85" s="1"/>
  <c r="M86" i="58"/>
  <c r="L86" s="1"/>
  <c r="N85"/>
  <c r="O85" s="1"/>
  <c r="Q82" i="30"/>
  <c r="F85" i="58"/>
  <c r="G85" s="1"/>
  <c r="BF79"/>
  <c r="FP71" i="81"/>
  <c r="FO71"/>
  <c r="FK71"/>
  <c r="FH71"/>
  <c r="FC71"/>
  <c r="EY71"/>
  <c r="EU71"/>
  <c r="EQ71"/>
  <c r="EM71"/>
  <c r="EI71"/>
  <c r="EE71"/>
  <c r="DZ71"/>
  <c r="DW71"/>
  <c r="DT71"/>
  <c r="DO71"/>
  <c r="DK71"/>
  <c r="DG71"/>
  <c r="GX71"/>
  <c r="GT71"/>
  <c r="GP71"/>
  <c r="GL71"/>
  <c r="FL71"/>
  <c r="FG71"/>
  <c r="FD71"/>
  <c r="EZ71"/>
  <c r="EV71"/>
  <c r="ER71"/>
  <c r="EN71"/>
  <c r="EJ71"/>
  <c r="EF71"/>
  <c r="EB71"/>
  <c r="DX71"/>
  <c r="DS71"/>
  <c r="DP71"/>
  <c r="DL71"/>
  <c r="DH71"/>
  <c r="DD71"/>
  <c r="GY71"/>
  <c r="GU71"/>
  <c r="GQ71"/>
  <c r="GM71"/>
  <c r="GI71"/>
  <c r="FM71"/>
  <c r="FI71"/>
  <c r="FF71"/>
  <c r="FA71"/>
  <c r="EW71"/>
  <c r="ES71"/>
  <c r="EO71"/>
  <c r="EK71"/>
  <c r="EG71"/>
  <c r="EC71"/>
  <c r="DY71"/>
  <c r="DU71"/>
  <c r="DQ71"/>
  <c r="DM71"/>
  <c r="DI71"/>
  <c r="DE71"/>
  <c r="GV71"/>
  <c r="GR71"/>
  <c r="GN71"/>
  <c r="GJ71"/>
  <c r="M80" i="58"/>
  <c r="FN71" i="81"/>
  <c r="FJ71"/>
  <c r="FE71"/>
  <c r="FB71"/>
  <c r="EX71"/>
  <c r="ET71"/>
  <c r="EP71"/>
  <c r="EL71"/>
  <c r="EH71"/>
  <c r="ED71"/>
  <c r="EA71"/>
  <c r="DV71"/>
  <c r="DR71"/>
  <c r="DN71"/>
  <c r="DJ71"/>
  <c r="DF71"/>
  <c r="GW71"/>
  <c r="GS71"/>
  <c r="GO71"/>
  <c r="GK71"/>
  <c r="JS71"/>
  <c r="KO71"/>
  <c r="JX71"/>
  <c r="LZ71"/>
  <c r="JY71"/>
  <c r="JN71"/>
  <c r="FQ7"/>
  <c r="IV7" s="1"/>
  <c r="PI7" s="1"/>
  <c r="KN71"/>
  <c r="CM7"/>
  <c r="MA7"/>
  <c r="MA71" s="1"/>
  <c r="LZ9"/>
  <c r="LZ13"/>
  <c r="LZ17"/>
  <c r="LZ21"/>
  <c r="LZ25"/>
  <c r="LZ29"/>
  <c r="LZ33"/>
  <c r="LZ37"/>
  <c r="LZ41"/>
  <c r="LZ45"/>
  <c r="LZ49"/>
  <c r="LZ53"/>
  <c r="LZ57"/>
  <c r="LZ61"/>
  <c r="LZ65"/>
  <c r="LZ69"/>
  <c r="LZ8"/>
  <c r="LZ12"/>
  <c r="LZ16"/>
  <c r="LZ20"/>
  <c r="LZ24"/>
  <c r="LZ28"/>
  <c r="LZ32"/>
  <c r="LZ36"/>
  <c r="LZ40"/>
  <c r="LZ44"/>
  <c r="LZ48"/>
  <c r="LZ52"/>
  <c r="LZ56"/>
  <c r="LZ60"/>
  <c r="LZ64"/>
  <c r="LZ68"/>
  <c r="LZ11"/>
  <c r="LZ15"/>
  <c r="LZ19"/>
  <c r="LZ23"/>
  <c r="LZ27"/>
  <c r="LZ31"/>
  <c r="LZ35"/>
  <c r="LZ39"/>
  <c r="LZ43"/>
  <c r="LZ47"/>
  <c r="LZ51"/>
  <c r="LZ55"/>
  <c r="LZ59"/>
  <c r="LZ63"/>
  <c r="LZ67"/>
  <c r="LZ10"/>
  <c r="LZ14"/>
  <c r="LZ18"/>
  <c r="LZ22"/>
  <c r="LZ26"/>
  <c r="LZ30"/>
  <c r="LZ34"/>
  <c r="LZ38"/>
  <c r="LZ42"/>
  <c r="LZ46"/>
  <c r="LZ50"/>
  <c r="LZ54"/>
  <c r="LZ58"/>
  <c r="LZ62"/>
  <c r="LZ66"/>
  <c r="KI71"/>
  <c r="KD71"/>
  <c r="LU71"/>
  <c r="LT71"/>
  <c r="LO71"/>
  <c r="LJ71"/>
  <c r="LE71"/>
  <c r="LD71"/>
  <c r="KY71"/>
  <c r="KT71"/>
  <c r="JU71"/>
  <c r="KK71"/>
  <c r="LA71"/>
  <c r="LQ71"/>
  <c r="JT71"/>
  <c r="KJ71"/>
  <c r="KZ71"/>
  <c r="LP71"/>
  <c r="JO71"/>
  <c r="KE71"/>
  <c r="KU71"/>
  <c r="LK71"/>
  <c r="JZ71"/>
  <c r="KP71"/>
  <c r="LF71"/>
  <c r="LV71"/>
  <c r="JQ71"/>
  <c r="KG71"/>
  <c r="KW71"/>
  <c r="LM71"/>
  <c r="JP71"/>
  <c r="KF71"/>
  <c r="KV71"/>
  <c r="LL71"/>
  <c r="KA71"/>
  <c r="KQ71"/>
  <c r="LG71"/>
  <c r="LW71"/>
  <c r="JV71"/>
  <c r="KL71"/>
  <c r="LB71"/>
  <c r="LR71"/>
  <c r="KC71"/>
  <c r="KS71"/>
  <c r="LI71"/>
  <c r="LY71"/>
  <c r="KB71"/>
  <c r="KR71"/>
  <c r="LH71"/>
  <c r="LX71"/>
  <c r="JW71"/>
  <c r="KM71"/>
  <c r="LC71"/>
  <c r="LS71"/>
  <c r="JR71"/>
  <c r="KH71"/>
  <c r="KX71"/>
  <c r="JM72"/>
  <c r="LM72" s="1"/>
  <c r="X73"/>
  <c r="Q76" i="30"/>
  <c r="N79" i="58"/>
  <c r="O79" s="1"/>
  <c r="BF80" i="59"/>
  <c r="L80"/>
  <c r="N80" s="1"/>
  <c r="O80" s="1"/>
  <c r="AN84"/>
  <c r="AN84" i="58"/>
  <c r="AH87" i="61"/>
  <c r="AL85" i="59"/>
  <c r="AK85"/>
  <c r="AN85" s="1"/>
  <c r="AJ86"/>
  <c r="AI87"/>
  <c r="AL85" i="28"/>
  <c r="AK85"/>
  <c r="AL85" i="58"/>
  <c r="AK85"/>
  <c r="AU84"/>
  <c r="AT84"/>
  <c r="AS84"/>
  <c r="AR84"/>
  <c r="AQ84"/>
  <c r="AP84"/>
  <c r="AO84"/>
  <c r="AN84" i="28"/>
  <c r="AU84" i="59"/>
  <c r="AT84"/>
  <c r="AS84"/>
  <c r="AR84"/>
  <c r="AQ84"/>
  <c r="AP84"/>
  <c r="AO84"/>
  <c r="AL85" i="60"/>
  <c r="AK85"/>
  <c r="AI87"/>
  <c r="AJ86"/>
  <c r="AI87" i="28"/>
  <c r="AJ86"/>
  <c r="AJ86" i="58"/>
  <c r="AI87"/>
  <c r="AN84" i="60"/>
  <c r="FR7" i="81" l="1"/>
  <c r="IW7" s="1"/>
  <c r="PJ7" s="1"/>
  <c r="CM72"/>
  <c r="CM68"/>
  <c r="CM71"/>
  <c r="CM70"/>
  <c r="CM73"/>
  <c r="CM69"/>
  <c r="CM65"/>
  <c r="CM60"/>
  <c r="CM56"/>
  <c r="CM52"/>
  <c r="CM63"/>
  <c r="CM59"/>
  <c r="CM55"/>
  <c r="CM66"/>
  <c r="CM62"/>
  <c r="CM58"/>
  <c r="CM54"/>
  <c r="CM67"/>
  <c r="CM64"/>
  <c r="CM61"/>
  <c r="CM57"/>
  <c r="CM53"/>
  <c r="CM47"/>
  <c r="CM43"/>
  <c r="CM39"/>
  <c r="CM35"/>
  <c r="CM31"/>
  <c r="CM27"/>
  <c r="CM46"/>
  <c r="CM42"/>
  <c r="CM38"/>
  <c r="CM34"/>
  <c r="CM51"/>
  <c r="CM49"/>
  <c r="CM45"/>
  <c r="CM41"/>
  <c r="CM37"/>
  <c r="CM50"/>
  <c r="CM48"/>
  <c r="CM44"/>
  <c r="CM40"/>
  <c r="CM36"/>
  <c r="CM32"/>
  <c r="CM28"/>
  <c r="CM26"/>
  <c r="CM23"/>
  <c r="CM19"/>
  <c r="CM15"/>
  <c r="CM11"/>
  <c r="CM33"/>
  <c r="CM22"/>
  <c r="CM18"/>
  <c r="CM14"/>
  <c r="CM10"/>
  <c r="CM30"/>
  <c r="CM25"/>
  <c r="CM21"/>
  <c r="CM17"/>
  <c r="CM13"/>
  <c r="CM9"/>
  <c r="CM29"/>
  <c r="CM24"/>
  <c r="CM20"/>
  <c r="CM16"/>
  <c r="CM12"/>
  <c r="CM8"/>
  <c r="DC73"/>
  <c r="GH73" s="1"/>
  <c r="MU73" s="1"/>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F86" i="58"/>
  <c r="G86" s="1"/>
  <c r="F86" i="59"/>
  <c r="G86" s="1"/>
  <c r="M87"/>
  <c r="L87" s="1"/>
  <c r="N87" s="1"/>
  <c r="O87" s="1"/>
  <c r="M87" i="58"/>
  <c r="L87" s="1"/>
  <c r="N86"/>
  <c r="O86" s="1"/>
  <c r="Q83" i="30"/>
  <c r="LY72" i="81"/>
  <c r="Q78" i="30"/>
  <c r="BF81" i="58"/>
  <c r="FM72" i="81"/>
  <c r="FI72"/>
  <c r="FF72"/>
  <c r="FA72"/>
  <c r="EW72"/>
  <c r="ES72"/>
  <c r="EO72"/>
  <c r="EK72"/>
  <c r="EG72"/>
  <c r="EC72"/>
  <c r="DX72"/>
  <c r="DU72"/>
  <c r="DQ72"/>
  <c r="DM72"/>
  <c r="DI72"/>
  <c r="DE72"/>
  <c r="FO72"/>
  <c r="FJ72"/>
  <c r="FE72"/>
  <c r="FB72"/>
  <c r="EX72"/>
  <c r="ET72"/>
  <c r="EP72"/>
  <c r="EL72"/>
  <c r="EH72"/>
  <c r="EE72"/>
  <c r="DZ72"/>
  <c r="DV72"/>
  <c r="DR72"/>
  <c r="DN72"/>
  <c r="DK72"/>
  <c r="DF72"/>
  <c r="FP72"/>
  <c r="L80" i="58"/>
  <c r="BF80"/>
  <c r="FN72" i="81"/>
  <c r="FK72"/>
  <c r="FH72"/>
  <c r="FC72"/>
  <c r="EY72"/>
  <c r="EU72"/>
  <c r="EQ72"/>
  <c r="EM72"/>
  <c r="EI72"/>
  <c r="ED72"/>
  <c r="EA72"/>
  <c r="DW72"/>
  <c r="DT72"/>
  <c r="DO72"/>
  <c r="DJ72"/>
  <c r="DG72"/>
  <c r="FL72"/>
  <c r="FG72"/>
  <c r="FD72"/>
  <c r="EZ72"/>
  <c r="EV72"/>
  <c r="ER72"/>
  <c r="EN72"/>
  <c r="EJ72"/>
  <c r="EF72"/>
  <c r="EB72"/>
  <c r="DY72"/>
  <c r="DS72"/>
  <c r="DP72"/>
  <c r="DL72"/>
  <c r="DH72"/>
  <c r="DD72"/>
  <c r="KY72"/>
  <c r="JN72"/>
  <c r="KZ72"/>
  <c r="KS72"/>
  <c r="JT72"/>
  <c r="KT72"/>
  <c r="JS72"/>
  <c r="LZ72"/>
  <c r="JP72"/>
  <c r="KV72"/>
  <c r="JO72"/>
  <c r="KU72"/>
  <c r="MA72"/>
  <c r="KP72"/>
  <c r="LV72"/>
  <c r="KO72"/>
  <c r="LU72"/>
  <c r="KJ72"/>
  <c r="LP72"/>
  <c r="KI72"/>
  <c r="LO72"/>
  <c r="KD72"/>
  <c r="LJ72"/>
  <c r="KC72"/>
  <c r="LI72"/>
  <c r="KF72"/>
  <c r="LL72"/>
  <c r="KE72"/>
  <c r="LK72"/>
  <c r="JZ72"/>
  <c r="LF72"/>
  <c r="JY72"/>
  <c r="LE72"/>
  <c r="GI72"/>
  <c r="GJ72"/>
  <c r="GK72"/>
  <c r="GL72"/>
  <c r="GM72"/>
  <c r="GN72"/>
  <c r="GO72"/>
  <c r="GP72"/>
  <c r="GR72"/>
  <c r="GQ72"/>
  <c r="GS72"/>
  <c r="GT72"/>
  <c r="GU72"/>
  <c r="GV72"/>
  <c r="GW72"/>
  <c r="GX72"/>
  <c r="IV19"/>
  <c r="IV15"/>
  <c r="IV11"/>
  <c r="IV20"/>
  <c r="IV16"/>
  <c r="IV12"/>
  <c r="IV21"/>
  <c r="IV17"/>
  <c r="IV13"/>
  <c r="IV9"/>
  <c r="IV22"/>
  <c r="IV18"/>
  <c r="IV14"/>
  <c r="IV10"/>
  <c r="IV8"/>
  <c r="FQ8"/>
  <c r="FQ9"/>
  <c r="FQ10"/>
  <c r="FQ11"/>
  <c r="FQ12"/>
  <c r="FQ13"/>
  <c r="FQ14"/>
  <c r="FQ15"/>
  <c r="FQ16"/>
  <c r="FQ17"/>
  <c r="FQ18"/>
  <c r="FQ19"/>
  <c r="FQ20"/>
  <c r="FQ21"/>
  <c r="FQ22"/>
  <c r="FQ23"/>
  <c r="FQ24"/>
  <c r="FQ25"/>
  <c r="FQ27"/>
  <c r="FQ28"/>
  <c r="FQ29"/>
  <c r="FQ30"/>
  <c r="FQ31"/>
  <c r="FQ32"/>
  <c r="FQ33"/>
  <c r="FQ34"/>
  <c r="FQ35"/>
  <c r="FQ36"/>
  <c r="FQ37"/>
  <c r="FQ38"/>
  <c r="FQ39"/>
  <c r="FQ26"/>
  <c r="FQ44"/>
  <c r="FQ45"/>
  <c r="FQ46"/>
  <c r="FQ47"/>
  <c r="FQ48"/>
  <c r="FQ49"/>
  <c r="FQ50"/>
  <c r="FQ51"/>
  <c r="FQ52"/>
  <c r="FQ53"/>
  <c r="FQ41"/>
  <c r="FQ42"/>
  <c r="FQ43"/>
  <c r="FQ54"/>
  <c r="FQ55"/>
  <c r="FQ56"/>
  <c r="FQ40"/>
  <c r="FQ57"/>
  <c r="FQ58"/>
  <c r="FQ59"/>
  <c r="FQ60"/>
  <c r="FQ61"/>
  <c r="FQ62"/>
  <c r="FQ63"/>
  <c r="FQ64"/>
  <c r="FQ65"/>
  <c r="FQ66"/>
  <c r="FQ67"/>
  <c r="FQ68"/>
  <c r="FQ69"/>
  <c r="FQ70"/>
  <c r="FQ71"/>
  <c r="FQ72"/>
  <c r="FR59"/>
  <c r="KB72"/>
  <c r="KR72"/>
  <c r="LH72"/>
  <c r="LX72"/>
  <c r="KA72"/>
  <c r="KQ72"/>
  <c r="LG72"/>
  <c r="LW72"/>
  <c r="JV72"/>
  <c r="KL72"/>
  <c r="LB72"/>
  <c r="LR72"/>
  <c r="JU72"/>
  <c r="KK72"/>
  <c r="LA72"/>
  <c r="LQ72"/>
  <c r="JX72"/>
  <c r="KN72"/>
  <c r="LD72"/>
  <c r="LT72"/>
  <c r="JW72"/>
  <c r="KM72"/>
  <c r="LC72"/>
  <c r="LS72"/>
  <c r="JR72"/>
  <c r="KH72"/>
  <c r="KX72"/>
  <c r="LN72"/>
  <c r="JQ72"/>
  <c r="KG72"/>
  <c r="KW72"/>
  <c r="CN7"/>
  <c r="MB7"/>
  <c r="MA11"/>
  <c r="MA15"/>
  <c r="MA19"/>
  <c r="MA23"/>
  <c r="MA27"/>
  <c r="MA31"/>
  <c r="MA35"/>
  <c r="MA39"/>
  <c r="MA43"/>
  <c r="MA47"/>
  <c r="MA51"/>
  <c r="MA55"/>
  <c r="MA59"/>
  <c r="MA63"/>
  <c r="MA67"/>
  <c r="MA10"/>
  <c r="MA14"/>
  <c r="MA18"/>
  <c r="MA22"/>
  <c r="MA26"/>
  <c r="MA30"/>
  <c r="MA34"/>
  <c r="MA38"/>
  <c r="MA42"/>
  <c r="MA46"/>
  <c r="MA50"/>
  <c r="MA54"/>
  <c r="MA58"/>
  <c r="MA62"/>
  <c r="MA66"/>
  <c r="MA70"/>
  <c r="MA9"/>
  <c r="MA13"/>
  <c r="MA17"/>
  <c r="MA21"/>
  <c r="MA25"/>
  <c r="MA29"/>
  <c r="MA33"/>
  <c r="MA37"/>
  <c r="MA41"/>
  <c r="MA45"/>
  <c r="MA49"/>
  <c r="MA53"/>
  <c r="MA57"/>
  <c r="MA61"/>
  <c r="MA65"/>
  <c r="MA69"/>
  <c r="MA8"/>
  <c r="MA12"/>
  <c r="MA16"/>
  <c r="MA20"/>
  <c r="MA24"/>
  <c r="MA28"/>
  <c r="MA32"/>
  <c r="MA36"/>
  <c r="MA40"/>
  <c r="MA44"/>
  <c r="MA48"/>
  <c r="MA52"/>
  <c r="MA56"/>
  <c r="MA60"/>
  <c r="MA64"/>
  <c r="MA68"/>
  <c r="JM73"/>
  <c r="X74"/>
  <c r="AN85" i="60"/>
  <c r="AN85" i="58"/>
  <c r="AH88" i="61"/>
  <c r="AI88" i="28"/>
  <c r="AJ87"/>
  <c r="AJ87" i="60"/>
  <c r="AI88"/>
  <c r="AU85" i="59"/>
  <c r="AT85"/>
  <c r="AS85"/>
  <c r="AR85"/>
  <c r="AQ85"/>
  <c r="AP85"/>
  <c r="AO85"/>
  <c r="AI88" i="58"/>
  <c r="AJ87"/>
  <c r="AK86"/>
  <c r="AL86"/>
  <c r="AK86" i="28"/>
  <c r="AL86"/>
  <c r="AK86" i="60"/>
  <c r="AL86"/>
  <c r="AO85"/>
  <c r="AU85" i="58"/>
  <c r="AT85"/>
  <c r="AS85"/>
  <c r="AR85"/>
  <c r="AQ85"/>
  <c r="AP85"/>
  <c r="AO85"/>
  <c r="AO85" i="28"/>
  <c r="AI88" i="59"/>
  <c r="AJ87"/>
  <c r="AK86"/>
  <c r="AL86"/>
  <c r="AN85" i="28"/>
  <c r="FR15" i="81" l="1"/>
  <c r="FR69"/>
  <c r="FR33"/>
  <c r="FR24"/>
  <c r="FR53"/>
  <c r="IW8"/>
  <c r="FR61"/>
  <c r="FR43"/>
  <c r="FR35"/>
  <c r="FR10"/>
  <c r="FR64"/>
  <c r="FR55"/>
  <c r="FR48"/>
  <c r="FR38"/>
  <c r="FR27"/>
  <c r="FR20"/>
  <c r="FR45"/>
  <c r="FR18"/>
  <c r="FR67"/>
  <c r="FR72"/>
  <c r="FR50"/>
  <c r="FR26"/>
  <c r="FR30"/>
  <c r="FR22"/>
  <c r="IW11"/>
  <c r="FR68"/>
  <c r="FR63"/>
  <c r="FR57"/>
  <c r="FR54"/>
  <c r="FR52"/>
  <c r="FR46"/>
  <c r="FR23"/>
  <c r="FR37"/>
  <c r="FR31"/>
  <c r="FR19"/>
  <c r="FR14"/>
  <c r="FR11"/>
  <c r="IW21"/>
  <c r="FR65"/>
  <c r="FR60"/>
  <c r="FR71"/>
  <c r="FR41"/>
  <c r="FR49"/>
  <c r="FR44"/>
  <c r="FR39"/>
  <c r="FR34"/>
  <c r="FR29"/>
  <c r="FR16"/>
  <c r="FR21"/>
  <c r="FR9"/>
  <c r="IW14"/>
  <c r="FR70"/>
  <c r="FR66"/>
  <c r="FR62"/>
  <c r="FR58"/>
  <c r="FR56"/>
  <c r="FR42"/>
  <c r="FR51"/>
  <c r="FR47"/>
  <c r="FR25"/>
  <c r="FR40"/>
  <c r="FR36"/>
  <c r="FR32"/>
  <c r="FR28"/>
  <c r="FR17"/>
  <c r="FR13"/>
  <c r="FR12"/>
  <c r="FR8"/>
  <c r="IW17"/>
  <c r="IW20"/>
  <c r="IW10"/>
  <c r="IW13"/>
  <c r="IW16"/>
  <c r="IW19"/>
  <c r="IW9"/>
  <c r="IW12"/>
  <c r="IW15"/>
  <c r="IW18"/>
  <c r="DC74"/>
  <c r="GH74" s="1"/>
  <c r="MU74" s="1"/>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FS7"/>
  <c r="IX7" s="1"/>
  <c r="PK7" s="1"/>
  <c r="CN73"/>
  <c r="CN69"/>
  <c r="CN72"/>
  <c r="CN68"/>
  <c r="CN71"/>
  <c r="CN74"/>
  <c r="CN70"/>
  <c r="CN66"/>
  <c r="CN67"/>
  <c r="CN64"/>
  <c r="CN61"/>
  <c r="CN57"/>
  <c r="CN53"/>
  <c r="CN60"/>
  <c r="CN56"/>
  <c r="CN63"/>
  <c r="CN59"/>
  <c r="CN55"/>
  <c r="CN65"/>
  <c r="CN62"/>
  <c r="CN58"/>
  <c r="CN54"/>
  <c r="CN50"/>
  <c r="CN48"/>
  <c r="CN44"/>
  <c r="CN40"/>
  <c r="CN36"/>
  <c r="CN32"/>
  <c r="CN28"/>
  <c r="CN47"/>
  <c r="CN43"/>
  <c r="CN39"/>
  <c r="CN35"/>
  <c r="CN31"/>
  <c r="CN52"/>
  <c r="CN46"/>
  <c r="CN42"/>
  <c r="CN38"/>
  <c r="CN34"/>
  <c r="CN51"/>
  <c r="CN49"/>
  <c r="CN45"/>
  <c r="CN41"/>
  <c r="CN37"/>
  <c r="CN33"/>
  <c r="CN29"/>
  <c r="CN27"/>
  <c r="CN24"/>
  <c r="CN20"/>
  <c r="CN16"/>
  <c r="CN12"/>
  <c r="CN8"/>
  <c r="CN26"/>
  <c r="CN23"/>
  <c r="CN19"/>
  <c r="CN15"/>
  <c r="CN11"/>
  <c r="CN22"/>
  <c r="CN18"/>
  <c r="CN14"/>
  <c r="CN10"/>
  <c r="CN30"/>
  <c r="CN25"/>
  <c r="CN21"/>
  <c r="CN17"/>
  <c r="CN13"/>
  <c r="CN9"/>
  <c r="F87" i="58"/>
  <c r="G87" s="1"/>
  <c r="M88"/>
  <c r="L88" s="1"/>
  <c r="M88" i="59"/>
  <c r="L88" s="1"/>
  <c r="N88" s="1"/>
  <c r="O88" s="1"/>
  <c r="N87" i="58"/>
  <c r="O87" s="1"/>
  <c r="Q84" i="30"/>
  <c r="F87" i="59"/>
  <c r="G87" s="1"/>
  <c r="MB73" i="81"/>
  <c r="BF82" i="58"/>
  <c r="BF81" i="59"/>
  <c r="FN73" i="81"/>
  <c r="FK73"/>
  <c r="FG73"/>
  <c r="FC73"/>
  <c r="EY73"/>
  <c r="EU73"/>
  <c r="EQ73"/>
  <c r="EM73"/>
  <c r="EI73"/>
  <c r="ED73"/>
  <c r="EA73"/>
  <c r="DW73"/>
  <c r="DT73"/>
  <c r="DO73"/>
  <c r="DJ73"/>
  <c r="DG73"/>
  <c r="FQ73"/>
  <c r="GT73"/>
  <c r="GP73"/>
  <c r="GL73"/>
  <c r="Q77" i="30"/>
  <c r="N80" i="58"/>
  <c r="O80" s="1"/>
  <c r="FR73" i="81"/>
  <c r="FP73"/>
  <c r="FL73"/>
  <c r="FH73"/>
  <c r="FD73"/>
  <c r="EZ73"/>
  <c r="EV73"/>
  <c r="ER73"/>
  <c r="EN73"/>
  <c r="EJ73"/>
  <c r="EF73"/>
  <c r="EB73"/>
  <c r="DX73"/>
  <c r="DS73"/>
  <c r="DP73"/>
  <c r="DL73"/>
  <c r="DH73"/>
  <c r="DD73"/>
  <c r="GU73"/>
  <c r="GR73"/>
  <c r="GM73"/>
  <c r="GI73"/>
  <c r="FM73"/>
  <c r="FI73"/>
  <c r="FF73"/>
  <c r="FA73"/>
  <c r="EW73"/>
  <c r="ES73"/>
  <c r="EO73"/>
  <c r="EK73"/>
  <c r="EG73"/>
  <c r="EC73"/>
  <c r="DY73"/>
  <c r="DU73"/>
  <c r="DQ73"/>
  <c r="DM73"/>
  <c r="DI73"/>
  <c r="DE73"/>
  <c r="GV73"/>
  <c r="GQ73"/>
  <c r="GN73"/>
  <c r="GJ73"/>
  <c r="FO73"/>
  <c r="FJ73"/>
  <c r="FE73"/>
  <c r="FB73"/>
  <c r="EX73"/>
  <c r="ET73"/>
  <c r="EP73"/>
  <c r="EL73"/>
  <c r="EH73"/>
  <c r="EE73"/>
  <c r="DZ73"/>
  <c r="DV73"/>
  <c r="DR73"/>
  <c r="DN73"/>
  <c r="DK73"/>
  <c r="DF73"/>
  <c r="GW73"/>
  <c r="GS73"/>
  <c r="GO73"/>
  <c r="GK73"/>
  <c r="KD73"/>
  <c r="LR73"/>
  <c r="LO73"/>
  <c r="LH73"/>
  <c r="KI73"/>
  <c r="LM73"/>
  <c r="IX10"/>
  <c r="FS8"/>
  <c r="FS13"/>
  <c r="FS10"/>
  <c r="FS42"/>
  <c r="FS33"/>
  <c r="FS58"/>
  <c r="FS49"/>
  <c r="FS61"/>
  <c r="FS69"/>
  <c r="CO7"/>
  <c r="MC7"/>
  <c r="MC73" s="1"/>
  <c r="MB71"/>
  <c r="MB10"/>
  <c r="MB14"/>
  <c r="MB18"/>
  <c r="MB22"/>
  <c r="MB26"/>
  <c r="MB30"/>
  <c r="MB34"/>
  <c r="MB38"/>
  <c r="MB42"/>
  <c r="MB46"/>
  <c r="MB50"/>
  <c r="MB54"/>
  <c r="MB58"/>
  <c r="MB62"/>
  <c r="MB66"/>
  <c r="MB70"/>
  <c r="MB72"/>
  <c r="MB9"/>
  <c r="MB13"/>
  <c r="MB17"/>
  <c r="MB21"/>
  <c r="MB25"/>
  <c r="MB29"/>
  <c r="MB33"/>
  <c r="MB37"/>
  <c r="MB41"/>
  <c r="MB45"/>
  <c r="MB49"/>
  <c r="MB53"/>
  <c r="MB57"/>
  <c r="MB61"/>
  <c r="MB65"/>
  <c r="MB69"/>
  <c r="MB8"/>
  <c r="MB12"/>
  <c r="MB16"/>
  <c r="MB20"/>
  <c r="MB24"/>
  <c r="MB28"/>
  <c r="MB32"/>
  <c r="MB36"/>
  <c r="MB40"/>
  <c r="MB44"/>
  <c r="MB48"/>
  <c r="MB52"/>
  <c r="MB56"/>
  <c r="MB60"/>
  <c r="MB64"/>
  <c r="MB68"/>
  <c r="MB11"/>
  <c r="MB15"/>
  <c r="MB19"/>
  <c r="MB23"/>
  <c r="MB27"/>
  <c r="MB31"/>
  <c r="MB35"/>
  <c r="MB39"/>
  <c r="MB43"/>
  <c r="MB47"/>
  <c r="MB51"/>
  <c r="MB55"/>
  <c r="MB59"/>
  <c r="MB63"/>
  <c r="MB67"/>
  <c r="KA73"/>
  <c r="LG73"/>
  <c r="JV73"/>
  <c r="LB73"/>
  <c r="KW73"/>
  <c r="KR73"/>
  <c r="JS73"/>
  <c r="KY73"/>
  <c r="JN73"/>
  <c r="KT73"/>
  <c r="KG73"/>
  <c r="KB73"/>
  <c r="KQ73"/>
  <c r="LW73"/>
  <c r="KL73"/>
  <c r="JQ73"/>
  <c r="LX73"/>
  <c r="JW73"/>
  <c r="KM73"/>
  <c r="LC73"/>
  <c r="LS73"/>
  <c r="JR73"/>
  <c r="KH73"/>
  <c r="KX73"/>
  <c r="LN73"/>
  <c r="KC73"/>
  <c r="KS73"/>
  <c r="LI73"/>
  <c r="LY73"/>
  <c r="JX73"/>
  <c r="KN73"/>
  <c r="LD73"/>
  <c r="LT73"/>
  <c r="LJ73"/>
  <c r="LZ73"/>
  <c r="JY73"/>
  <c r="KO73"/>
  <c r="LE73"/>
  <c r="LU73"/>
  <c r="JT73"/>
  <c r="KJ73"/>
  <c r="KZ73"/>
  <c r="LP73"/>
  <c r="JO73"/>
  <c r="KE73"/>
  <c r="KU73"/>
  <c r="LK73"/>
  <c r="MA73"/>
  <c r="JZ73"/>
  <c r="KP73"/>
  <c r="LF73"/>
  <c r="LV73"/>
  <c r="JU73"/>
  <c r="KK73"/>
  <c r="LA73"/>
  <c r="LQ73"/>
  <c r="JP73"/>
  <c r="KF73"/>
  <c r="KV73"/>
  <c r="LL73"/>
  <c r="JM74"/>
  <c r="LS74" s="1"/>
  <c r="X75"/>
  <c r="CN75" s="1"/>
  <c r="BF82" i="59"/>
  <c r="AN86" i="28"/>
  <c r="AN86" i="58"/>
  <c r="AN86" i="60"/>
  <c r="AH89" i="61"/>
  <c r="AL87" i="59"/>
  <c r="AK87"/>
  <c r="AP86" i="60"/>
  <c r="AO86"/>
  <c r="AP86" i="28"/>
  <c r="AO86"/>
  <c r="AU86" i="58"/>
  <c r="AT86"/>
  <c r="AS86"/>
  <c r="AR86"/>
  <c r="AQ86"/>
  <c r="AP86"/>
  <c r="AO86"/>
  <c r="AI89"/>
  <c r="AJ88"/>
  <c r="AJ88" i="28"/>
  <c r="AI89"/>
  <c r="AU86" i="59"/>
  <c r="AT86"/>
  <c r="AS86"/>
  <c r="AR86"/>
  <c r="AQ86"/>
  <c r="AP86"/>
  <c r="AO86"/>
  <c r="AJ88"/>
  <c r="AI89"/>
  <c r="AK87" i="58"/>
  <c r="AL87"/>
  <c r="AJ88" i="60"/>
  <c r="AI89"/>
  <c r="AL87"/>
  <c r="AK87"/>
  <c r="AK87" i="28"/>
  <c r="AL87"/>
  <c r="AN86" i="59"/>
  <c r="FS65" i="81" l="1"/>
  <c r="FS45"/>
  <c r="FS29"/>
  <c r="FS17"/>
  <c r="IX20"/>
  <c r="FS53"/>
  <c r="FS54"/>
  <c r="FS38"/>
  <c r="FS23"/>
  <c r="IX13"/>
  <c r="FS62"/>
  <c r="FS50"/>
  <c r="FS59"/>
  <c r="FS34"/>
  <c r="FS43"/>
  <c r="FS11"/>
  <c r="FS14"/>
  <c r="FS24"/>
  <c r="IX16"/>
  <c r="IX19"/>
  <c r="IX9"/>
  <c r="FS67"/>
  <c r="FS63"/>
  <c r="FS72"/>
  <c r="FS51"/>
  <c r="FS47"/>
  <c r="FS60"/>
  <c r="FS56"/>
  <c r="FS35"/>
  <c r="FS31"/>
  <c r="FS27"/>
  <c r="FS40"/>
  <c r="FS12"/>
  <c r="FS19"/>
  <c r="FS15"/>
  <c r="FS25"/>
  <c r="FS21"/>
  <c r="IX12"/>
  <c r="IX15"/>
  <c r="IX18"/>
  <c r="FS70"/>
  <c r="FS66"/>
  <c r="FS71"/>
  <c r="FS46"/>
  <c r="FS55"/>
  <c r="FS30"/>
  <c r="FS39"/>
  <c r="FS18"/>
  <c r="FS20"/>
  <c r="FS68"/>
  <c r="FS64"/>
  <c r="FS73"/>
  <c r="FS52"/>
  <c r="FS48"/>
  <c r="FS44"/>
  <c r="FS57"/>
  <c r="FS36"/>
  <c r="FS32"/>
  <c r="FS28"/>
  <c r="FS41"/>
  <c r="FS37"/>
  <c r="FS9"/>
  <c r="FS16"/>
  <c r="FS26"/>
  <c r="FS22"/>
  <c r="IX8"/>
  <c r="IX11"/>
  <c r="IX14"/>
  <c r="IX17"/>
  <c r="DC75"/>
  <c r="GH75" s="1"/>
  <c r="MU75" s="1"/>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O74"/>
  <c r="CO70"/>
  <c r="CO73"/>
  <c r="CO69"/>
  <c r="CO72"/>
  <c r="CO68"/>
  <c r="CO75"/>
  <c r="CO71"/>
  <c r="CO67"/>
  <c r="CO65"/>
  <c r="CO62"/>
  <c r="CO58"/>
  <c r="CO54"/>
  <c r="CO50"/>
  <c r="CO64"/>
  <c r="CO61"/>
  <c r="CO57"/>
  <c r="CO60"/>
  <c r="CO56"/>
  <c r="CO66"/>
  <c r="CO63"/>
  <c r="CO59"/>
  <c r="CO55"/>
  <c r="CO51"/>
  <c r="CO49"/>
  <c r="CO45"/>
  <c r="CO41"/>
  <c r="CO37"/>
  <c r="CO33"/>
  <c r="CO29"/>
  <c r="CO48"/>
  <c r="CO44"/>
  <c r="CO40"/>
  <c r="CO36"/>
  <c r="CO32"/>
  <c r="CO53"/>
  <c r="CO47"/>
  <c r="CO43"/>
  <c r="CO39"/>
  <c r="CO35"/>
  <c r="CO52"/>
  <c r="CO46"/>
  <c r="CO42"/>
  <c r="CO38"/>
  <c r="CO34"/>
  <c r="CO30"/>
  <c r="CO26"/>
  <c r="CO28"/>
  <c r="CO25"/>
  <c r="CO21"/>
  <c r="CO17"/>
  <c r="CO13"/>
  <c r="CO9"/>
  <c r="CO27"/>
  <c r="CO24"/>
  <c r="CO20"/>
  <c r="CO16"/>
  <c r="CO12"/>
  <c r="CO8"/>
  <c r="CO31"/>
  <c r="CO23"/>
  <c r="CO19"/>
  <c r="CO15"/>
  <c r="CO11"/>
  <c r="CO22"/>
  <c r="CO18"/>
  <c r="CO14"/>
  <c r="CO10"/>
  <c r="F88" i="59"/>
  <c r="G88" s="1"/>
  <c r="F88" i="58"/>
  <c r="G88" s="1"/>
  <c r="M89" i="59"/>
  <c r="L89" s="1"/>
  <c r="N89" s="1"/>
  <c r="O89" s="1"/>
  <c r="M89" i="58"/>
  <c r="L89" s="1"/>
  <c r="N88"/>
  <c r="O88" s="1"/>
  <c r="Q85" i="30"/>
  <c r="FP74" i="81"/>
  <c r="FL74"/>
  <c r="FH74"/>
  <c r="FD74"/>
  <c r="EZ74"/>
  <c r="EV74"/>
  <c r="ER74"/>
  <c r="EN74"/>
  <c r="EJ74"/>
  <c r="EF74"/>
  <c r="EB74"/>
  <c r="DX74"/>
  <c r="DS74"/>
  <c r="DP74"/>
  <c r="DL74"/>
  <c r="DH74"/>
  <c r="DD74"/>
  <c r="GV74"/>
  <c r="GR74"/>
  <c r="GN74"/>
  <c r="GJ74"/>
  <c r="FR74"/>
  <c r="FM74"/>
  <c r="FI74"/>
  <c r="FF74"/>
  <c r="FA74"/>
  <c r="EW74"/>
  <c r="ES74"/>
  <c r="EO74"/>
  <c r="EK74"/>
  <c r="EG74"/>
  <c r="EC74"/>
  <c r="DY74"/>
  <c r="DU74"/>
  <c r="DQ74"/>
  <c r="DM74"/>
  <c r="DI74"/>
  <c r="DE74"/>
  <c r="FS74"/>
  <c r="GS74"/>
  <c r="GO74"/>
  <c r="GK74"/>
  <c r="FQ74"/>
  <c r="FO74"/>
  <c r="FJ74"/>
  <c r="FE74"/>
  <c r="FB74"/>
  <c r="EX74"/>
  <c r="ET74"/>
  <c r="EP74"/>
  <c r="EL74"/>
  <c r="EH74"/>
  <c r="ED74"/>
  <c r="DZ74"/>
  <c r="DV74"/>
  <c r="DR74"/>
  <c r="DN74"/>
  <c r="DK74"/>
  <c r="DF74"/>
  <c r="GT74"/>
  <c r="GP74"/>
  <c r="GL74"/>
  <c r="FN74"/>
  <c r="FK74"/>
  <c r="FG74"/>
  <c r="FC74"/>
  <c r="EY74"/>
  <c r="EU74"/>
  <c r="EQ74"/>
  <c r="EM74"/>
  <c r="EI74"/>
  <c r="EE74"/>
  <c r="EA74"/>
  <c r="DW74"/>
  <c r="DT74"/>
  <c r="DO74"/>
  <c r="DJ74"/>
  <c r="DG74"/>
  <c r="GU74"/>
  <c r="GQ74"/>
  <c r="GM74"/>
  <c r="GI74"/>
  <c r="FT7"/>
  <c r="IY7" s="1"/>
  <c r="PL7" s="1"/>
  <c r="LY74"/>
  <c r="LT74"/>
  <c r="JR74"/>
  <c r="LO74"/>
  <c r="CP7"/>
  <c r="MD7"/>
  <c r="MC72"/>
  <c r="MC11"/>
  <c r="MC15"/>
  <c r="MC19"/>
  <c r="MC23"/>
  <c r="MC27"/>
  <c r="MC31"/>
  <c r="MC35"/>
  <c r="MC39"/>
  <c r="MC43"/>
  <c r="MC47"/>
  <c r="MC51"/>
  <c r="MC55"/>
  <c r="MC59"/>
  <c r="MC63"/>
  <c r="MC67"/>
  <c r="MC71"/>
  <c r="MC10"/>
  <c r="MC14"/>
  <c r="MC18"/>
  <c r="MC22"/>
  <c r="MC26"/>
  <c r="MC30"/>
  <c r="MC34"/>
  <c r="MC38"/>
  <c r="MC42"/>
  <c r="MC46"/>
  <c r="MC50"/>
  <c r="MC54"/>
  <c r="MC58"/>
  <c r="MC62"/>
  <c r="MC66"/>
  <c r="MC70"/>
  <c r="MC9"/>
  <c r="MC13"/>
  <c r="MC17"/>
  <c r="MC21"/>
  <c r="MC25"/>
  <c r="MC29"/>
  <c r="MC33"/>
  <c r="MC37"/>
  <c r="MC41"/>
  <c r="MC45"/>
  <c r="MC49"/>
  <c r="MC53"/>
  <c r="MC57"/>
  <c r="MC61"/>
  <c r="MC65"/>
  <c r="MC69"/>
  <c r="MC8"/>
  <c r="MC12"/>
  <c r="MC16"/>
  <c r="MC20"/>
  <c r="MC24"/>
  <c r="MC28"/>
  <c r="MC32"/>
  <c r="MC36"/>
  <c r="MC40"/>
  <c r="MC44"/>
  <c r="MC48"/>
  <c r="MC52"/>
  <c r="MC56"/>
  <c r="MC60"/>
  <c r="MC64"/>
  <c r="MC68"/>
  <c r="KX74"/>
  <c r="KS74"/>
  <c r="KN74"/>
  <c r="KI74"/>
  <c r="KH74"/>
  <c r="KC74"/>
  <c r="JX74"/>
  <c r="JS74"/>
  <c r="LN74"/>
  <c r="LI74"/>
  <c r="LD74"/>
  <c r="KY74"/>
  <c r="JN74"/>
  <c r="KD74"/>
  <c r="KT74"/>
  <c r="LJ74"/>
  <c r="LZ74"/>
  <c r="JY74"/>
  <c r="KO74"/>
  <c r="LE74"/>
  <c r="LU74"/>
  <c r="JT74"/>
  <c r="KJ74"/>
  <c r="KZ74"/>
  <c r="LP74"/>
  <c r="JO74"/>
  <c r="KE74"/>
  <c r="KU74"/>
  <c r="LK74"/>
  <c r="MA74"/>
  <c r="JZ74"/>
  <c r="KP74"/>
  <c r="LF74"/>
  <c r="LV74"/>
  <c r="JU74"/>
  <c r="KK74"/>
  <c r="LA74"/>
  <c r="LQ74"/>
  <c r="JP74"/>
  <c r="KF74"/>
  <c r="KV74"/>
  <c r="LL74"/>
  <c r="MB74"/>
  <c r="KA74"/>
  <c r="KQ74"/>
  <c r="LG74"/>
  <c r="LW74"/>
  <c r="JV74"/>
  <c r="KL74"/>
  <c r="LB74"/>
  <c r="LR74"/>
  <c r="JQ74"/>
  <c r="KG74"/>
  <c r="KW74"/>
  <c r="LM74"/>
  <c r="MC74"/>
  <c r="KB74"/>
  <c r="KR74"/>
  <c r="LH74"/>
  <c r="LX74"/>
  <c r="JW74"/>
  <c r="KM74"/>
  <c r="LC74"/>
  <c r="JM75"/>
  <c r="LV75" s="1"/>
  <c r="X76"/>
  <c r="BF83" i="58"/>
  <c r="BF83" i="59"/>
  <c r="AN87"/>
  <c r="AN87" i="60"/>
  <c r="AH90" i="61"/>
  <c r="AQ87" i="28"/>
  <c r="AP87"/>
  <c r="AO87"/>
  <c r="AL88" i="60"/>
  <c r="AK88"/>
  <c r="AU87" i="58"/>
  <c r="AT87"/>
  <c r="AS87"/>
  <c r="AR87"/>
  <c r="AQ87"/>
  <c r="AP87"/>
  <c r="AO87"/>
  <c r="AI90" i="59"/>
  <c r="AJ89"/>
  <c r="AL88"/>
  <c r="AK88"/>
  <c r="AI90" i="28"/>
  <c r="AJ89"/>
  <c r="AK88"/>
  <c r="AL88"/>
  <c r="AN87" i="58"/>
  <c r="AN87" i="28"/>
  <c r="AQ87" i="60"/>
  <c r="AP87"/>
  <c r="AO87"/>
  <c r="AI90"/>
  <c r="AJ89"/>
  <c r="AL88" i="58"/>
  <c r="AK88"/>
  <c r="AJ89"/>
  <c r="AI90"/>
  <c r="AU87" i="59"/>
  <c r="AT87"/>
  <c r="AS87"/>
  <c r="AR87"/>
  <c r="AQ87"/>
  <c r="AP87"/>
  <c r="AO87"/>
  <c r="DC76" i="81" l="1"/>
  <c r="GH76" s="1"/>
  <c r="MU76" s="1"/>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FU7"/>
  <c r="IZ7" s="1"/>
  <c r="PM7" s="1"/>
  <c r="CP75"/>
  <c r="CP71"/>
  <c r="CP67"/>
  <c r="CP74"/>
  <c r="CP70"/>
  <c r="CP73"/>
  <c r="CP69"/>
  <c r="CP76"/>
  <c r="CP72"/>
  <c r="CP68"/>
  <c r="CP64"/>
  <c r="CP66"/>
  <c r="CP63"/>
  <c r="CP59"/>
  <c r="CP55"/>
  <c r="CP51"/>
  <c r="CP65"/>
  <c r="CP62"/>
  <c r="CP58"/>
  <c r="CP54"/>
  <c r="CP61"/>
  <c r="CP57"/>
  <c r="CP60"/>
  <c r="CP56"/>
  <c r="CP52"/>
  <c r="CP50"/>
  <c r="CP46"/>
  <c r="CP42"/>
  <c r="CP38"/>
  <c r="CP34"/>
  <c r="CP30"/>
  <c r="CP26"/>
  <c r="CP49"/>
  <c r="CP45"/>
  <c r="CP41"/>
  <c r="CP37"/>
  <c r="CP33"/>
  <c r="CP48"/>
  <c r="CP44"/>
  <c r="CP40"/>
  <c r="CP36"/>
  <c r="CP53"/>
  <c r="CP47"/>
  <c r="CP43"/>
  <c r="CP39"/>
  <c r="CP35"/>
  <c r="CP31"/>
  <c r="CP27"/>
  <c r="CP29"/>
  <c r="CP22"/>
  <c r="CP18"/>
  <c r="CP14"/>
  <c r="CP10"/>
  <c r="CP28"/>
  <c r="CP25"/>
  <c r="CP21"/>
  <c r="CP17"/>
  <c r="CP13"/>
  <c r="CP9"/>
  <c r="CP32"/>
  <c r="CP24"/>
  <c r="CP20"/>
  <c r="CP16"/>
  <c r="CP12"/>
  <c r="CP8"/>
  <c r="CP23"/>
  <c r="CP19"/>
  <c r="CP15"/>
  <c r="CP11"/>
  <c r="CO76"/>
  <c r="M90" i="58"/>
  <c r="L90" s="1"/>
  <c r="F89"/>
  <c r="G89" s="1"/>
  <c r="N89"/>
  <c r="O89" s="1"/>
  <c r="Q86" i="30"/>
  <c r="M90" i="59"/>
  <c r="L90" s="1"/>
  <c r="N90" s="1"/>
  <c r="O90" s="1"/>
  <c r="F89"/>
  <c r="G89" s="1"/>
  <c r="FR75" i="81"/>
  <c r="FN75"/>
  <c r="FJ75"/>
  <c r="FE75"/>
  <c r="FB75"/>
  <c r="EX75"/>
  <c r="ET75"/>
  <c r="EP75"/>
  <c r="EL75"/>
  <c r="EH75"/>
  <c r="ED75"/>
  <c r="DZ75"/>
  <c r="DV75"/>
  <c r="DR75"/>
  <c r="DN75"/>
  <c r="DJ75"/>
  <c r="DF75"/>
  <c r="GR75"/>
  <c r="GN75"/>
  <c r="GJ75"/>
  <c r="FS75"/>
  <c r="FO75"/>
  <c r="FK75"/>
  <c r="FG75"/>
  <c r="FC75"/>
  <c r="EY75"/>
  <c r="EU75"/>
  <c r="EQ75"/>
  <c r="EM75"/>
  <c r="EI75"/>
  <c r="EE75"/>
  <c r="EA75"/>
  <c r="DW75"/>
  <c r="DT75"/>
  <c r="DO75"/>
  <c r="DK75"/>
  <c r="DG75"/>
  <c r="GS75"/>
  <c r="GO75"/>
  <c r="GK75"/>
  <c r="FP75"/>
  <c r="FL75"/>
  <c r="FH75"/>
  <c r="FD75"/>
  <c r="EZ75"/>
  <c r="EV75"/>
  <c r="ER75"/>
  <c r="EN75"/>
  <c r="EJ75"/>
  <c r="EF75"/>
  <c r="EB75"/>
  <c r="DX75"/>
  <c r="DS75"/>
  <c r="DP75"/>
  <c r="DL75"/>
  <c r="DH75"/>
  <c r="DD75"/>
  <c r="GT75"/>
  <c r="GP75"/>
  <c r="GL75"/>
  <c r="FQ75"/>
  <c r="FM75"/>
  <c r="FI75"/>
  <c r="FF75"/>
  <c r="FA75"/>
  <c r="EW75"/>
  <c r="ES75"/>
  <c r="EO75"/>
  <c r="EK75"/>
  <c r="EG75"/>
  <c r="EC75"/>
  <c r="DY75"/>
  <c r="DU75"/>
  <c r="DQ75"/>
  <c r="DM75"/>
  <c r="DI75"/>
  <c r="DE75"/>
  <c r="GU75"/>
  <c r="GQ75"/>
  <c r="GM75"/>
  <c r="GI75"/>
  <c r="IY16"/>
  <c r="IY12"/>
  <c r="IY8"/>
  <c r="IY17"/>
  <c r="IY13"/>
  <c r="IY18"/>
  <c r="IY14"/>
  <c r="IY10"/>
  <c r="IY19"/>
  <c r="IY15"/>
  <c r="IY11"/>
  <c r="IY9"/>
  <c r="FT8"/>
  <c r="FT9"/>
  <c r="FT10"/>
  <c r="FT11"/>
  <c r="FT12"/>
  <c r="FT13"/>
  <c r="FT14"/>
  <c r="FT15"/>
  <c r="FT16"/>
  <c r="FT17"/>
  <c r="FT18"/>
  <c r="FT19"/>
  <c r="FT20"/>
  <c r="FT21"/>
  <c r="FT22"/>
  <c r="FT23"/>
  <c r="FT24"/>
  <c r="FT25"/>
  <c r="FT26"/>
  <c r="FT27"/>
  <c r="FT28"/>
  <c r="FT29"/>
  <c r="FT30"/>
  <c r="FT31"/>
  <c r="FT32"/>
  <c r="FT33"/>
  <c r="FT34"/>
  <c r="FT35"/>
  <c r="FT36"/>
  <c r="FT37"/>
  <c r="FT38"/>
  <c r="FT39"/>
  <c r="FT40"/>
  <c r="FT41"/>
  <c r="FT42"/>
  <c r="FT43"/>
  <c r="FT44"/>
  <c r="FT45"/>
  <c r="FT46"/>
  <c r="FT47"/>
  <c r="FT48"/>
  <c r="FT49"/>
  <c r="FT50"/>
  <c r="FT51"/>
  <c r="FT52"/>
  <c r="FT53"/>
  <c r="FT54"/>
  <c r="FT55"/>
  <c r="FT56"/>
  <c r="FT57"/>
  <c r="FT58"/>
  <c r="FT59"/>
  <c r="FT60"/>
  <c r="FT61"/>
  <c r="FT62"/>
  <c r="FT63"/>
  <c r="FT64"/>
  <c r="FT65"/>
  <c r="FT66"/>
  <c r="FT67"/>
  <c r="FT68"/>
  <c r="FT69"/>
  <c r="FT70"/>
  <c r="FT71"/>
  <c r="FT72"/>
  <c r="FT73"/>
  <c r="FT74"/>
  <c r="FT75"/>
  <c r="LR75"/>
  <c r="CQ7"/>
  <c r="ME7"/>
  <c r="ME75" s="1"/>
  <c r="MD11"/>
  <c r="MD15"/>
  <c r="MD19"/>
  <c r="MD23"/>
  <c r="MD27"/>
  <c r="MD31"/>
  <c r="MD35"/>
  <c r="MD39"/>
  <c r="MD43"/>
  <c r="MD47"/>
  <c r="MD51"/>
  <c r="MD55"/>
  <c r="MD59"/>
  <c r="MD63"/>
  <c r="MD67"/>
  <c r="MD71"/>
  <c r="MD73"/>
  <c r="MD10"/>
  <c r="MD14"/>
  <c r="MD18"/>
  <c r="MD22"/>
  <c r="MD26"/>
  <c r="MD30"/>
  <c r="MD34"/>
  <c r="MD38"/>
  <c r="MD42"/>
  <c r="MD46"/>
  <c r="MD50"/>
  <c r="MD54"/>
  <c r="MD58"/>
  <c r="MD62"/>
  <c r="MD66"/>
  <c r="MD70"/>
  <c r="MD9"/>
  <c r="MD13"/>
  <c r="MD17"/>
  <c r="MD21"/>
  <c r="MD25"/>
  <c r="MD29"/>
  <c r="MD33"/>
  <c r="MD37"/>
  <c r="MD41"/>
  <c r="MD45"/>
  <c r="MD49"/>
  <c r="MD53"/>
  <c r="MD57"/>
  <c r="MD61"/>
  <c r="MD65"/>
  <c r="MD69"/>
  <c r="MD8"/>
  <c r="MD12"/>
  <c r="MD16"/>
  <c r="MD20"/>
  <c r="MD24"/>
  <c r="MD28"/>
  <c r="MD32"/>
  <c r="MD36"/>
  <c r="MD40"/>
  <c r="MD44"/>
  <c r="MD48"/>
  <c r="MD52"/>
  <c r="MD56"/>
  <c r="MD60"/>
  <c r="MD64"/>
  <c r="MD68"/>
  <c r="MD72"/>
  <c r="MD74"/>
  <c r="KC75"/>
  <c r="JX75"/>
  <c r="MA75"/>
  <c r="JO75"/>
  <c r="KS75"/>
  <c r="KN75"/>
  <c r="KE75"/>
  <c r="JV75"/>
  <c r="LY75"/>
  <c r="LB75"/>
  <c r="LT75"/>
  <c r="LK75"/>
  <c r="LI75"/>
  <c r="LD75"/>
  <c r="KU75"/>
  <c r="KL75"/>
  <c r="JY75"/>
  <c r="KO75"/>
  <c r="LE75"/>
  <c r="LU75"/>
  <c r="JT75"/>
  <c r="KJ75"/>
  <c r="KZ75"/>
  <c r="LP75"/>
  <c r="KA75"/>
  <c r="KQ75"/>
  <c r="LG75"/>
  <c r="LW75"/>
  <c r="JR75"/>
  <c r="KH75"/>
  <c r="KX75"/>
  <c r="LN75"/>
  <c r="MD75"/>
  <c r="JU75"/>
  <c r="KK75"/>
  <c r="LA75"/>
  <c r="LQ75"/>
  <c r="JP75"/>
  <c r="KF75"/>
  <c r="KV75"/>
  <c r="LL75"/>
  <c r="MB75"/>
  <c r="JW75"/>
  <c r="KM75"/>
  <c r="LC75"/>
  <c r="LS75"/>
  <c r="JN75"/>
  <c r="KD75"/>
  <c r="KT75"/>
  <c r="LJ75"/>
  <c r="LZ75"/>
  <c r="JQ75"/>
  <c r="KG75"/>
  <c r="KW75"/>
  <c r="LM75"/>
  <c r="MC75"/>
  <c r="KB75"/>
  <c r="KR75"/>
  <c r="LH75"/>
  <c r="LX75"/>
  <c r="JS75"/>
  <c r="KI75"/>
  <c r="KY75"/>
  <c r="LO75"/>
  <c r="JZ75"/>
  <c r="KP75"/>
  <c r="LF75"/>
  <c r="JM76"/>
  <c r="LS76" s="1"/>
  <c r="X77"/>
  <c r="BF84" i="58"/>
  <c r="BF84" i="59"/>
  <c r="AN88" i="60"/>
  <c r="AN88" i="59"/>
  <c r="AN88" i="28"/>
  <c r="AH91" i="61"/>
  <c r="AU88" i="58"/>
  <c r="AT88"/>
  <c r="AS88"/>
  <c r="AR88"/>
  <c r="AQ88"/>
  <c r="AP88"/>
  <c r="AO88"/>
  <c r="AK89" i="60"/>
  <c r="AL89"/>
  <c r="AI91" i="28"/>
  <c r="AJ90"/>
  <c r="AK89" i="59"/>
  <c r="AL89"/>
  <c r="AJ90"/>
  <c r="AI91"/>
  <c r="AR88" i="60"/>
  <c r="AQ88"/>
  <c r="AP88"/>
  <c r="AO88"/>
  <c r="AI91" i="58"/>
  <c r="AJ90"/>
  <c r="AK89"/>
  <c r="AL89"/>
  <c r="AJ90" i="60"/>
  <c r="AI91"/>
  <c r="AR88" i="28"/>
  <c r="AQ88"/>
  <c r="AP88"/>
  <c r="AO88"/>
  <c r="AK89"/>
  <c r="AL89"/>
  <c r="AU88" i="59"/>
  <c r="AT88"/>
  <c r="AS88"/>
  <c r="AR88"/>
  <c r="AQ88"/>
  <c r="AP88"/>
  <c r="AO88"/>
  <c r="AN88" i="58"/>
  <c r="FU47" i="81" l="1"/>
  <c r="FU15"/>
  <c r="FU71"/>
  <c r="FU39"/>
  <c r="IZ8"/>
  <c r="FU55"/>
  <c r="FU23"/>
  <c r="FU67"/>
  <c r="FU31"/>
  <c r="IZ16"/>
  <c r="FU74"/>
  <c r="FU70"/>
  <c r="FU62"/>
  <c r="FU50"/>
  <c r="FU43"/>
  <c r="FU34"/>
  <c r="FU26"/>
  <c r="FU18"/>
  <c r="FU10"/>
  <c r="IZ13"/>
  <c r="FU75"/>
  <c r="FU57"/>
  <c r="FU63"/>
  <c r="FU51"/>
  <c r="FU40"/>
  <c r="FU35"/>
  <c r="FU27"/>
  <c r="FU19"/>
  <c r="FU11"/>
  <c r="IZ9"/>
  <c r="FU60"/>
  <c r="FU66"/>
  <c r="FU54"/>
  <c r="FU46"/>
  <c r="FU38"/>
  <c r="FU30"/>
  <c r="FU22"/>
  <c r="FU14"/>
  <c r="IZ10"/>
  <c r="IZ11"/>
  <c r="FU72"/>
  <c r="FU58"/>
  <c r="FU68"/>
  <c r="FU64"/>
  <c r="FU56"/>
  <c r="FU52"/>
  <c r="FU48"/>
  <c r="FU44"/>
  <c r="FU41"/>
  <c r="FU36"/>
  <c r="FU32"/>
  <c r="FU28"/>
  <c r="FU24"/>
  <c r="FU20"/>
  <c r="FU16"/>
  <c r="FU12"/>
  <c r="FU8"/>
  <c r="IZ18"/>
  <c r="IZ12"/>
  <c r="FU73"/>
  <c r="FU59"/>
  <c r="FU69"/>
  <c r="FU65"/>
  <c r="FU61"/>
  <c r="FU53"/>
  <c r="FU49"/>
  <c r="FU45"/>
  <c r="FU42"/>
  <c r="FU37"/>
  <c r="FU33"/>
  <c r="FU29"/>
  <c r="FU25"/>
  <c r="FU21"/>
  <c r="FU17"/>
  <c r="FU13"/>
  <c r="FU9"/>
  <c r="IZ14"/>
  <c r="IZ17"/>
  <c r="IZ15"/>
  <c r="DC77"/>
  <c r="GH77" s="1"/>
  <c r="MU77" s="1"/>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FV7"/>
  <c r="JA7" s="1"/>
  <c r="PN7" s="1"/>
  <c r="CQ75"/>
  <c r="CQ76"/>
  <c r="CQ72"/>
  <c r="CQ68"/>
  <c r="CQ71"/>
  <c r="CQ74"/>
  <c r="CQ70"/>
  <c r="CQ77"/>
  <c r="CQ73"/>
  <c r="CQ69"/>
  <c r="CQ65"/>
  <c r="CQ60"/>
  <c r="CQ56"/>
  <c r="CQ52"/>
  <c r="CQ67"/>
  <c r="CQ66"/>
  <c r="CQ63"/>
  <c r="CQ59"/>
  <c r="CQ55"/>
  <c r="CQ64"/>
  <c r="CQ62"/>
  <c r="CQ58"/>
  <c r="CQ54"/>
  <c r="CQ61"/>
  <c r="CQ57"/>
  <c r="CQ53"/>
  <c r="CQ51"/>
  <c r="CQ47"/>
  <c r="CQ43"/>
  <c r="CQ39"/>
  <c r="CQ35"/>
  <c r="CQ31"/>
  <c r="CQ27"/>
  <c r="CQ50"/>
  <c r="CQ46"/>
  <c r="CQ42"/>
  <c r="CQ38"/>
  <c r="CQ34"/>
  <c r="CQ49"/>
  <c r="CQ45"/>
  <c r="CQ41"/>
  <c r="CQ37"/>
  <c r="CQ48"/>
  <c r="CQ44"/>
  <c r="CQ40"/>
  <c r="CQ36"/>
  <c r="CQ32"/>
  <c r="CQ28"/>
  <c r="CQ30"/>
  <c r="CQ23"/>
  <c r="CQ19"/>
  <c r="CQ15"/>
  <c r="CQ11"/>
  <c r="CQ29"/>
  <c r="CQ22"/>
  <c r="CQ18"/>
  <c r="CQ14"/>
  <c r="CQ10"/>
  <c r="CQ33"/>
  <c r="CQ26"/>
  <c r="CQ25"/>
  <c r="CQ21"/>
  <c r="CQ17"/>
  <c r="CQ13"/>
  <c r="CQ9"/>
  <c r="CQ24"/>
  <c r="CQ20"/>
  <c r="CQ16"/>
  <c r="CQ12"/>
  <c r="CQ8"/>
  <c r="F90" i="58"/>
  <c r="G90" s="1"/>
  <c r="N90"/>
  <c r="O90" s="1"/>
  <c r="Q87" i="30"/>
  <c r="M91" i="58"/>
  <c r="L91" s="1"/>
  <c r="M91" i="59"/>
  <c r="L91" s="1"/>
  <c r="N91" s="1"/>
  <c r="O91" s="1"/>
  <c r="F90"/>
  <c r="G90" s="1"/>
  <c r="LD76" i="81"/>
  <c r="FU76"/>
  <c r="FP76"/>
  <c r="FL76"/>
  <c r="FH76"/>
  <c r="FD76"/>
  <c r="EZ76"/>
  <c r="EV76"/>
  <c r="ER76"/>
  <c r="EN76"/>
  <c r="EJ76"/>
  <c r="EF76"/>
  <c r="EB76"/>
  <c r="DY76"/>
  <c r="DS76"/>
  <c r="DP76"/>
  <c r="DL76"/>
  <c r="DH76"/>
  <c r="DD76"/>
  <c r="GS76"/>
  <c r="GP76"/>
  <c r="GK76"/>
  <c r="FQ76"/>
  <c r="FM76"/>
  <c r="FI76"/>
  <c r="FF76"/>
  <c r="FA76"/>
  <c r="EW76"/>
  <c r="ES76"/>
  <c r="EO76"/>
  <c r="EK76"/>
  <c r="EG76"/>
  <c r="EC76"/>
  <c r="DX76"/>
  <c r="DU76"/>
  <c r="DQ76"/>
  <c r="DM76"/>
  <c r="DI76"/>
  <c r="DE76"/>
  <c r="GT76"/>
  <c r="GO76"/>
  <c r="GL76"/>
  <c r="FR76"/>
  <c r="FO76"/>
  <c r="FJ76"/>
  <c r="FE76"/>
  <c r="FB76"/>
  <c r="EX76"/>
  <c r="ET76"/>
  <c r="EP76"/>
  <c r="EL76"/>
  <c r="EH76"/>
  <c r="ED76"/>
  <c r="DZ76"/>
  <c r="DV76"/>
  <c r="DR76"/>
  <c r="DN76"/>
  <c r="DK76"/>
  <c r="DF76"/>
  <c r="GQ76"/>
  <c r="GM76"/>
  <c r="GI76"/>
  <c r="FS76"/>
  <c r="FN76"/>
  <c r="FK76"/>
  <c r="FG76"/>
  <c r="FC76"/>
  <c r="EY76"/>
  <c r="EU76"/>
  <c r="EQ76"/>
  <c r="EM76"/>
  <c r="EI76"/>
  <c r="EE76"/>
  <c r="EA76"/>
  <c r="DW76"/>
  <c r="DT76"/>
  <c r="DO76"/>
  <c r="DJ76"/>
  <c r="DG76"/>
  <c r="FT76"/>
  <c r="GR76"/>
  <c r="GN76"/>
  <c r="GJ76"/>
  <c r="JA14"/>
  <c r="JA11"/>
  <c r="JA16"/>
  <c r="JA13"/>
  <c r="JA9"/>
  <c r="FV9"/>
  <c r="FV10"/>
  <c r="FV20"/>
  <c r="FV21"/>
  <c r="FV14"/>
  <c r="FV15"/>
  <c r="FV18"/>
  <c r="FV19"/>
  <c r="FV28"/>
  <c r="FV29"/>
  <c r="FV32"/>
  <c r="FV33"/>
  <c r="FV36"/>
  <c r="FV37"/>
  <c r="FV40"/>
  <c r="FV23"/>
  <c r="FV44"/>
  <c r="FV45"/>
  <c r="FV48"/>
  <c r="FV49"/>
  <c r="FV52"/>
  <c r="FV53"/>
  <c r="FV56"/>
  <c r="FV41"/>
  <c r="FV61"/>
  <c r="FV62"/>
  <c r="FV65"/>
  <c r="FV66"/>
  <c r="FV69"/>
  <c r="FV70"/>
  <c r="FV59"/>
  <c r="FV60"/>
  <c r="FV73"/>
  <c r="FV74"/>
  <c r="KS76"/>
  <c r="KE76"/>
  <c r="JQ76"/>
  <c r="JR76"/>
  <c r="CR7"/>
  <c r="MF7"/>
  <c r="MF76" s="1"/>
  <c r="ME11"/>
  <c r="ME15"/>
  <c r="ME19"/>
  <c r="ME23"/>
  <c r="ME27"/>
  <c r="ME31"/>
  <c r="ME35"/>
  <c r="ME39"/>
  <c r="ME43"/>
  <c r="ME47"/>
  <c r="ME51"/>
  <c r="ME55"/>
  <c r="ME59"/>
  <c r="ME63"/>
  <c r="ME67"/>
  <c r="ME71"/>
  <c r="ME10"/>
  <c r="ME14"/>
  <c r="ME18"/>
  <c r="ME22"/>
  <c r="ME26"/>
  <c r="ME30"/>
  <c r="ME34"/>
  <c r="ME38"/>
  <c r="ME42"/>
  <c r="ME46"/>
  <c r="ME50"/>
  <c r="ME54"/>
  <c r="ME58"/>
  <c r="ME62"/>
  <c r="ME66"/>
  <c r="ME70"/>
  <c r="ME74"/>
  <c r="ME9"/>
  <c r="ME13"/>
  <c r="ME17"/>
  <c r="ME21"/>
  <c r="ME25"/>
  <c r="ME29"/>
  <c r="ME33"/>
  <c r="ME37"/>
  <c r="ME41"/>
  <c r="ME45"/>
  <c r="ME49"/>
  <c r="ME53"/>
  <c r="ME57"/>
  <c r="ME61"/>
  <c r="ME65"/>
  <c r="ME69"/>
  <c r="ME73"/>
  <c r="ME8"/>
  <c r="ME12"/>
  <c r="ME16"/>
  <c r="ME20"/>
  <c r="ME24"/>
  <c r="ME28"/>
  <c r="ME32"/>
  <c r="ME36"/>
  <c r="ME40"/>
  <c r="ME44"/>
  <c r="ME48"/>
  <c r="ME52"/>
  <c r="ME56"/>
  <c r="ME60"/>
  <c r="ME64"/>
  <c r="ME68"/>
  <c r="ME72"/>
  <c r="JT76"/>
  <c r="LI76"/>
  <c r="KY76"/>
  <c r="LZ76"/>
  <c r="KL76"/>
  <c r="LG76"/>
  <c r="JW76"/>
  <c r="LY76"/>
  <c r="KG76"/>
  <c r="LT76"/>
  <c r="KF76"/>
  <c r="LC76"/>
  <c r="KQ76"/>
  <c r="KD76"/>
  <c r="LF76"/>
  <c r="MC76"/>
  <c r="LW76"/>
  <c r="KB76"/>
  <c r="KX76"/>
  <c r="JO76"/>
  <c r="KM76"/>
  <c r="LQ76"/>
  <c r="JV76"/>
  <c r="KU76"/>
  <c r="JY76"/>
  <c r="LM76"/>
  <c r="LL76"/>
  <c r="LO76"/>
  <c r="JP76"/>
  <c r="KJ76"/>
  <c r="LR76"/>
  <c r="KA76"/>
  <c r="KW76"/>
  <c r="JN76"/>
  <c r="KH76"/>
  <c r="LV76"/>
  <c r="KO76"/>
  <c r="KV76"/>
  <c r="MB76"/>
  <c r="ME76"/>
  <c r="JX76"/>
  <c r="KN76"/>
  <c r="LJ76"/>
  <c r="JS76"/>
  <c r="KI76"/>
  <c r="LB76"/>
  <c r="JZ76"/>
  <c r="KP76"/>
  <c r="LN76"/>
  <c r="JU76"/>
  <c r="KK76"/>
  <c r="LE76"/>
  <c r="KR76"/>
  <c r="LH76"/>
  <c r="LX76"/>
  <c r="LK76"/>
  <c r="MA76"/>
  <c r="LA76"/>
  <c r="MD76"/>
  <c r="KC76"/>
  <c r="KT76"/>
  <c r="LU76"/>
  <c r="KZ76"/>
  <c r="LP76"/>
  <c r="JM77"/>
  <c r="LY77" s="1"/>
  <c r="X78"/>
  <c r="BF85" i="58"/>
  <c r="BF85" i="59"/>
  <c r="AN89" i="60"/>
  <c r="AN89" i="28"/>
  <c r="AN89" i="59"/>
  <c r="AH92" i="61"/>
  <c r="AS89" i="28"/>
  <c r="AR89"/>
  <c r="AQ89"/>
  <c r="AP89"/>
  <c r="AO89"/>
  <c r="AI92" i="60"/>
  <c r="AJ91"/>
  <c r="AJ91" i="59"/>
  <c r="AI92"/>
  <c r="AK90"/>
  <c r="AL90"/>
  <c r="AU89"/>
  <c r="AT89"/>
  <c r="AS89"/>
  <c r="AR89"/>
  <c r="AQ89"/>
  <c r="AP89"/>
  <c r="AO89"/>
  <c r="AK90" i="28"/>
  <c r="AL90"/>
  <c r="AL90" i="60"/>
  <c r="AK90"/>
  <c r="AU89" i="58"/>
  <c r="AT89"/>
  <c r="AS89"/>
  <c r="AR89"/>
  <c r="AQ89"/>
  <c r="AP89"/>
  <c r="AO89"/>
  <c r="AK90"/>
  <c r="AL90"/>
  <c r="AI92"/>
  <c r="AJ91"/>
  <c r="AJ91" i="28"/>
  <c r="AI92"/>
  <c r="AS89" i="60"/>
  <c r="AR89"/>
  <c r="AQ89"/>
  <c r="AP89"/>
  <c r="AO89"/>
  <c r="AN89" i="58"/>
  <c r="FV76" i="81" l="1"/>
  <c r="FV72"/>
  <c r="FV58"/>
  <c r="FV68"/>
  <c r="FV64"/>
  <c r="FV43"/>
  <c r="FV55"/>
  <c r="FV51"/>
  <c r="FV47"/>
  <c r="FV25"/>
  <c r="FV39"/>
  <c r="FV35"/>
  <c r="FV31"/>
  <c r="FV27"/>
  <c r="FV17"/>
  <c r="FV13"/>
  <c r="FV12"/>
  <c r="FV8"/>
  <c r="JA17"/>
  <c r="JA15"/>
  <c r="FV75"/>
  <c r="FV71"/>
  <c r="FV57"/>
  <c r="FV67"/>
  <c r="FV63"/>
  <c r="FV42"/>
  <c r="FV54"/>
  <c r="FV50"/>
  <c r="FV46"/>
  <c r="FV24"/>
  <c r="FV38"/>
  <c r="FV34"/>
  <c r="FV30"/>
  <c r="FV26"/>
  <c r="FV16"/>
  <c r="FV22"/>
  <c r="FV11"/>
  <c r="JA8"/>
  <c r="JA12"/>
  <c r="JA10"/>
  <c r="DC78"/>
  <c r="GH78" s="1"/>
  <c r="MU78" s="1"/>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FW7"/>
  <c r="JB7" s="1"/>
  <c r="PO7" s="1"/>
  <c r="CR76"/>
  <c r="CR77"/>
  <c r="CR75"/>
  <c r="CR73"/>
  <c r="CR69"/>
  <c r="CR72"/>
  <c r="CR68"/>
  <c r="CR78"/>
  <c r="CR71"/>
  <c r="CR74"/>
  <c r="CR70"/>
  <c r="CR66"/>
  <c r="CR61"/>
  <c r="CR57"/>
  <c r="CR53"/>
  <c r="CR60"/>
  <c r="CR56"/>
  <c r="CR67"/>
  <c r="CR65"/>
  <c r="CR63"/>
  <c r="CR59"/>
  <c r="CR55"/>
  <c r="CR64"/>
  <c r="CR62"/>
  <c r="CR58"/>
  <c r="CR54"/>
  <c r="CR50"/>
  <c r="CR52"/>
  <c r="CR48"/>
  <c r="CR44"/>
  <c r="CR40"/>
  <c r="CR36"/>
  <c r="CR32"/>
  <c r="CR28"/>
  <c r="CR51"/>
  <c r="CR47"/>
  <c r="CR43"/>
  <c r="CR39"/>
  <c r="CR35"/>
  <c r="CR31"/>
  <c r="CR46"/>
  <c r="CR42"/>
  <c r="CR38"/>
  <c r="CR34"/>
  <c r="CR49"/>
  <c r="CR45"/>
  <c r="CR41"/>
  <c r="CR37"/>
  <c r="CR33"/>
  <c r="CR29"/>
  <c r="CR24"/>
  <c r="CR20"/>
  <c r="CR16"/>
  <c r="CR12"/>
  <c r="CR8"/>
  <c r="CR30"/>
  <c r="CR23"/>
  <c r="CR19"/>
  <c r="CR15"/>
  <c r="CR11"/>
  <c r="CR27"/>
  <c r="CR22"/>
  <c r="CR18"/>
  <c r="CR14"/>
  <c r="CR10"/>
  <c r="CR26"/>
  <c r="CR25"/>
  <c r="CR21"/>
  <c r="CR17"/>
  <c r="CR13"/>
  <c r="CR9"/>
  <c r="CQ78"/>
  <c r="M92" i="59"/>
  <c r="L92" s="1"/>
  <c r="N92" s="1"/>
  <c r="O92" s="1"/>
  <c r="N91" i="58"/>
  <c r="O91" s="1"/>
  <c r="Q88" i="30"/>
  <c r="F91" i="59"/>
  <c r="G91" s="1"/>
  <c r="M92" i="58"/>
  <c r="L92" s="1"/>
  <c r="F91"/>
  <c r="G91" s="1"/>
  <c r="FR77" i="81"/>
  <c r="FO77"/>
  <c r="FJ77"/>
  <c r="FE77"/>
  <c r="FB77"/>
  <c r="EX77"/>
  <c r="ET77"/>
  <c r="EP77"/>
  <c r="EL77"/>
  <c r="EH77"/>
  <c r="ED77"/>
  <c r="DZ77"/>
  <c r="DV77"/>
  <c r="DR77"/>
  <c r="DN77"/>
  <c r="DK77"/>
  <c r="DF77"/>
  <c r="FV77"/>
  <c r="FT77"/>
  <c r="FS77"/>
  <c r="FN77"/>
  <c r="FK77"/>
  <c r="FG77"/>
  <c r="FC77"/>
  <c r="EY77"/>
  <c r="EU77"/>
  <c r="EQ77"/>
  <c r="EM77"/>
  <c r="EI77"/>
  <c r="EE77"/>
  <c r="EA77"/>
  <c r="DW77"/>
  <c r="DT77"/>
  <c r="DO77"/>
  <c r="DJ77"/>
  <c r="DG77"/>
  <c r="FU77"/>
  <c r="FP77"/>
  <c r="FL77"/>
  <c r="FH77"/>
  <c r="FD77"/>
  <c r="EZ77"/>
  <c r="EV77"/>
  <c r="ER77"/>
  <c r="EN77"/>
  <c r="EJ77"/>
  <c r="EF77"/>
  <c r="EB77"/>
  <c r="DX77"/>
  <c r="DS77"/>
  <c r="DP77"/>
  <c r="DL77"/>
  <c r="DH77"/>
  <c r="DD77"/>
  <c r="FQ77"/>
  <c r="FM77"/>
  <c r="FI77"/>
  <c r="FF77"/>
  <c r="FA77"/>
  <c r="EW77"/>
  <c r="ES77"/>
  <c r="EO77"/>
  <c r="EK77"/>
  <c r="EG77"/>
  <c r="EC77"/>
  <c r="DY77"/>
  <c r="DU77"/>
  <c r="DQ77"/>
  <c r="DM77"/>
  <c r="DI77"/>
  <c r="DE77"/>
  <c r="LC77"/>
  <c r="JR77"/>
  <c r="LT77"/>
  <c r="KW77"/>
  <c r="KV77"/>
  <c r="LN77"/>
  <c r="LP77"/>
  <c r="LX77"/>
  <c r="KA77"/>
  <c r="LW77"/>
  <c r="KT77"/>
  <c r="MD77"/>
  <c r="LQ77"/>
  <c r="KB77"/>
  <c r="JW77"/>
  <c r="LG77"/>
  <c r="KH77"/>
  <c r="LZ77"/>
  <c r="LA77"/>
  <c r="KF77"/>
  <c r="JP77"/>
  <c r="KQ77"/>
  <c r="JN77"/>
  <c r="KX77"/>
  <c r="KK77"/>
  <c r="MC77"/>
  <c r="JB13"/>
  <c r="JB10"/>
  <c r="JB15"/>
  <c r="JB12"/>
  <c r="JB8"/>
  <c r="GI77"/>
  <c r="GJ77"/>
  <c r="GK77"/>
  <c r="GL77"/>
  <c r="GM77"/>
  <c r="GN77"/>
  <c r="GO77"/>
  <c r="GP77"/>
  <c r="GQ77"/>
  <c r="GR77"/>
  <c r="GS77"/>
  <c r="FW8"/>
  <c r="FW22"/>
  <c r="FW23"/>
  <c r="FW26"/>
  <c r="FW9"/>
  <c r="FW12"/>
  <c r="FW13"/>
  <c r="FW16"/>
  <c r="FW17"/>
  <c r="FW27"/>
  <c r="FW28"/>
  <c r="FW31"/>
  <c r="FW32"/>
  <c r="FW35"/>
  <c r="FW36"/>
  <c r="FW39"/>
  <c r="FW40"/>
  <c r="FW43"/>
  <c r="FW44"/>
  <c r="FW47"/>
  <c r="FW48"/>
  <c r="FW51"/>
  <c r="FW52"/>
  <c r="FW55"/>
  <c r="FW56"/>
  <c r="FW59"/>
  <c r="FW60"/>
  <c r="FW73"/>
  <c r="FW74"/>
  <c r="FW63"/>
  <c r="FW64"/>
  <c r="FW67"/>
  <c r="FW68"/>
  <c r="FW75"/>
  <c r="FW76"/>
  <c r="KZ77"/>
  <c r="JQ77"/>
  <c r="LD77"/>
  <c r="KM77"/>
  <c r="LS77"/>
  <c r="KD77"/>
  <c r="LJ77"/>
  <c r="KG77"/>
  <c r="LM77"/>
  <c r="KJ77"/>
  <c r="MB77"/>
  <c r="KN77"/>
  <c r="KI77"/>
  <c r="LO77"/>
  <c r="JZ77"/>
  <c r="KP77"/>
  <c r="LV77"/>
  <c r="KS77"/>
  <c r="LI77"/>
  <c r="JU77"/>
  <c r="MF77"/>
  <c r="LL77"/>
  <c r="KR77"/>
  <c r="JX77"/>
  <c r="JO77"/>
  <c r="KE77"/>
  <c r="KU77"/>
  <c r="LK77"/>
  <c r="MA77"/>
  <c r="JV77"/>
  <c r="KL77"/>
  <c r="LB77"/>
  <c r="LR77"/>
  <c r="JY77"/>
  <c r="KO77"/>
  <c r="LE77"/>
  <c r="LU77"/>
  <c r="JT77"/>
  <c r="LH77"/>
  <c r="JS77"/>
  <c r="KY77"/>
  <c r="ME77"/>
  <c r="LF77"/>
  <c r="KC77"/>
  <c r="CS7"/>
  <c r="MG7"/>
  <c r="MF11"/>
  <c r="MF15"/>
  <c r="MF19"/>
  <c r="MF23"/>
  <c r="MF27"/>
  <c r="MF31"/>
  <c r="MF35"/>
  <c r="MF39"/>
  <c r="MF43"/>
  <c r="MF47"/>
  <c r="MF51"/>
  <c r="MF55"/>
  <c r="MF59"/>
  <c r="MF63"/>
  <c r="MF67"/>
  <c r="MF71"/>
  <c r="MF10"/>
  <c r="MF14"/>
  <c r="MF18"/>
  <c r="MF22"/>
  <c r="MF26"/>
  <c r="MF30"/>
  <c r="MF34"/>
  <c r="MF38"/>
  <c r="MF42"/>
  <c r="MF46"/>
  <c r="MF50"/>
  <c r="MF54"/>
  <c r="MF58"/>
  <c r="MF62"/>
  <c r="MF66"/>
  <c r="MF70"/>
  <c r="MF74"/>
  <c r="MF75"/>
  <c r="MF9"/>
  <c r="MF13"/>
  <c r="MF17"/>
  <c r="MF21"/>
  <c r="MF25"/>
  <c r="MF29"/>
  <c r="MF33"/>
  <c r="MF37"/>
  <c r="MF41"/>
  <c r="MF45"/>
  <c r="MF49"/>
  <c r="MF53"/>
  <c r="MF57"/>
  <c r="MF61"/>
  <c r="MF65"/>
  <c r="MF69"/>
  <c r="MF73"/>
  <c r="MF8"/>
  <c r="MF12"/>
  <c r="MF16"/>
  <c r="MF20"/>
  <c r="MF24"/>
  <c r="MF28"/>
  <c r="MF32"/>
  <c r="MF36"/>
  <c r="MF40"/>
  <c r="MF44"/>
  <c r="MF48"/>
  <c r="MF52"/>
  <c r="MF56"/>
  <c r="MF60"/>
  <c r="MF64"/>
  <c r="MF68"/>
  <c r="MF72"/>
  <c r="JM78"/>
  <c r="DK78" s="1"/>
  <c r="X79"/>
  <c r="BF86" i="59"/>
  <c r="BF86" i="58"/>
  <c r="AN90" i="59"/>
  <c r="AN90" i="60"/>
  <c r="AH93" i="61"/>
  <c r="AK91" i="28"/>
  <c r="AL91"/>
  <c r="AK91" i="58"/>
  <c r="AL91"/>
  <c r="AJ92"/>
  <c r="AI93"/>
  <c r="AU90"/>
  <c r="AT90"/>
  <c r="AS90"/>
  <c r="AR90"/>
  <c r="AQ90"/>
  <c r="AP90"/>
  <c r="AO90"/>
  <c r="AT90" i="60"/>
  <c r="AS90"/>
  <c r="AR90"/>
  <c r="AQ90"/>
  <c r="AP90"/>
  <c r="AO90"/>
  <c r="AT90" i="28"/>
  <c r="AS90"/>
  <c r="AR90"/>
  <c r="AQ90"/>
  <c r="AP90"/>
  <c r="AO90"/>
  <c r="AJ92" i="59"/>
  <c r="AI93"/>
  <c r="AL91" i="60"/>
  <c r="AK91"/>
  <c r="AJ92" i="28"/>
  <c r="AI93"/>
  <c r="AU90" i="59"/>
  <c r="AT90"/>
  <c r="AS90"/>
  <c r="AR90"/>
  <c r="AQ90"/>
  <c r="AP90"/>
  <c r="AO90"/>
  <c r="AK91"/>
  <c r="AL91"/>
  <c r="AI93" i="60"/>
  <c r="AJ92"/>
  <c r="AN90" i="58"/>
  <c r="AN90" i="28"/>
  <c r="FW77" i="81" l="1"/>
  <c r="FW69"/>
  <c r="FW65"/>
  <c r="FW61"/>
  <c r="FW71"/>
  <c r="FW57"/>
  <c r="FW53"/>
  <c r="FW49"/>
  <c r="FW45"/>
  <c r="FW41"/>
  <c r="FW37"/>
  <c r="FW33"/>
  <c r="FW29"/>
  <c r="FW18"/>
  <c r="FW14"/>
  <c r="FW10"/>
  <c r="FW24"/>
  <c r="FW20"/>
  <c r="JB11"/>
  <c r="JB9"/>
  <c r="FW70"/>
  <c r="FW66"/>
  <c r="FW62"/>
  <c r="FW72"/>
  <c r="FW58"/>
  <c r="FW54"/>
  <c r="FW50"/>
  <c r="FW46"/>
  <c r="FW42"/>
  <c r="FW38"/>
  <c r="FW34"/>
  <c r="FW30"/>
  <c r="FW19"/>
  <c r="FW15"/>
  <c r="FW11"/>
  <c r="FW25"/>
  <c r="FW21"/>
  <c r="JB16"/>
  <c r="JB14"/>
  <c r="FX7"/>
  <c r="JC7" s="1"/>
  <c r="PP7" s="1"/>
  <c r="CS77"/>
  <c r="CS78"/>
  <c r="CS76"/>
  <c r="CS74"/>
  <c r="CS70"/>
  <c r="CS75"/>
  <c r="CS73"/>
  <c r="CS69"/>
  <c r="CS79"/>
  <c r="CS72"/>
  <c r="CS68"/>
  <c r="CS71"/>
  <c r="CS67"/>
  <c r="CS64"/>
  <c r="CS62"/>
  <c r="CS58"/>
  <c r="CS54"/>
  <c r="CS50"/>
  <c r="CS61"/>
  <c r="CS57"/>
  <c r="CS66"/>
  <c r="CS60"/>
  <c r="CS56"/>
  <c r="CS65"/>
  <c r="CS63"/>
  <c r="CS59"/>
  <c r="CS55"/>
  <c r="CS51"/>
  <c r="CS53"/>
  <c r="CS49"/>
  <c r="CS45"/>
  <c r="CS41"/>
  <c r="CS37"/>
  <c r="CS33"/>
  <c r="CS29"/>
  <c r="CS52"/>
  <c r="CS48"/>
  <c r="CS44"/>
  <c r="CS40"/>
  <c r="CS36"/>
  <c r="CS32"/>
  <c r="CS47"/>
  <c r="CS43"/>
  <c r="CS39"/>
  <c r="CS35"/>
  <c r="CS46"/>
  <c r="CS42"/>
  <c r="CS38"/>
  <c r="CS34"/>
  <c r="CS30"/>
  <c r="CS26"/>
  <c r="CS25"/>
  <c r="CS21"/>
  <c r="CS17"/>
  <c r="CS13"/>
  <c r="CS9"/>
  <c r="CS24"/>
  <c r="CS20"/>
  <c r="CS16"/>
  <c r="CS12"/>
  <c r="CS8"/>
  <c r="CS28"/>
  <c r="CS23"/>
  <c r="CS19"/>
  <c r="CS15"/>
  <c r="CS11"/>
  <c r="CS31"/>
  <c r="CS27"/>
  <c r="CS22"/>
  <c r="CS18"/>
  <c r="CS14"/>
  <c r="CS10"/>
  <c r="DC79"/>
  <c r="GH79" s="1"/>
  <c r="MU79" s="1"/>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F92" i="58"/>
  <c r="G92" s="1"/>
  <c r="N92"/>
  <c r="O92" s="1"/>
  <c r="Q89" i="30"/>
  <c r="M93" i="59"/>
  <c r="L93" s="1"/>
  <c r="N93" s="1"/>
  <c r="O93" s="1"/>
  <c r="M93" i="58"/>
  <c r="L93" s="1"/>
  <c r="F92" i="59"/>
  <c r="G92" s="1"/>
  <c r="BF87" i="58"/>
  <c r="FS78" i="81"/>
  <c r="FO78"/>
  <c r="FF78"/>
  <c r="EX78"/>
  <c r="EP78"/>
  <c r="EH78"/>
  <c r="EA78"/>
  <c r="DR78"/>
  <c r="MF78"/>
  <c r="FV78"/>
  <c r="FW78"/>
  <c r="DG78"/>
  <c r="DJ78"/>
  <c r="DO78"/>
  <c r="DT78"/>
  <c r="DW78"/>
  <c r="DZ78"/>
  <c r="EE78"/>
  <c r="EI78"/>
  <c r="EM78"/>
  <c r="EQ78"/>
  <c r="EU78"/>
  <c r="EY78"/>
  <c r="FC78"/>
  <c r="FG78"/>
  <c r="FK78"/>
  <c r="DD78"/>
  <c r="DH78"/>
  <c r="DL78"/>
  <c r="DP78"/>
  <c r="DS78"/>
  <c r="DX78"/>
  <c r="EB78"/>
  <c r="EF78"/>
  <c r="EJ78"/>
  <c r="EN78"/>
  <c r="ER78"/>
  <c r="EV78"/>
  <c r="EZ78"/>
  <c r="FD78"/>
  <c r="FH78"/>
  <c r="FL78"/>
  <c r="FP78"/>
  <c r="FT78"/>
  <c r="FU78"/>
  <c r="FN78"/>
  <c r="FI78"/>
  <c r="FA78"/>
  <c r="ES78"/>
  <c r="EK78"/>
  <c r="EC78"/>
  <c r="DU78"/>
  <c r="DM78"/>
  <c r="DE78"/>
  <c r="FR78"/>
  <c r="FJ78"/>
  <c r="FB78"/>
  <c r="ET78"/>
  <c r="EL78"/>
  <c r="ED78"/>
  <c r="DV78"/>
  <c r="DN78"/>
  <c r="DF78"/>
  <c r="FQ78"/>
  <c r="FM78"/>
  <c r="FE78"/>
  <c r="EW78"/>
  <c r="EO78"/>
  <c r="EG78"/>
  <c r="DY78"/>
  <c r="DQ78"/>
  <c r="DI78"/>
  <c r="GI78"/>
  <c r="GJ78"/>
  <c r="GK78"/>
  <c r="GL78"/>
  <c r="GM78"/>
  <c r="GN78"/>
  <c r="GP78"/>
  <c r="GO78"/>
  <c r="GR78"/>
  <c r="GQ78"/>
  <c r="FX37"/>
  <c r="JN78"/>
  <c r="LZ78"/>
  <c r="KY78"/>
  <c r="LL78"/>
  <c r="LU78"/>
  <c r="JW78"/>
  <c r="LJ78"/>
  <c r="LE78"/>
  <c r="KV78"/>
  <c r="KA78"/>
  <c r="KT78"/>
  <c r="KO78"/>
  <c r="KF78"/>
  <c r="KE78"/>
  <c r="KD78"/>
  <c r="JY78"/>
  <c r="JP78"/>
  <c r="MB78"/>
  <c r="KI78"/>
  <c r="JO78"/>
  <c r="MA78"/>
  <c r="LW78"/>
  <c r="LS78"/>
  <c r="JZ78"/>
  <c r="KP78"/>
  <c r="LF78"/>
  <c r="LV78"/>
  <c r="JU78"/>
  <c r="KK78"/>
  <c r="LA78"/>
  <c r="LQ78"/>
  <c r="MG78"/>
  <c r="KB78"/>
  <c r="KR78"/>
  <c r="LH78"/>
  <c r="LX78"/>
  <c r="JS78"/>
  <c r="ME78"/>
  <c r="LK78"/>
  <c r="LG78"/>
  <c r="LC78"/>
  <c r="JV78"/>
  <c r="KL78"/>
  <c r="LB78"/>
  <c r="LR78"/>
  <c r="JQ78"/>
  <c r="KG78"/>
  <c r="KW78"/>
  <c r="LM78"/>
  <c r="MC78"/>
  <c r="JX78"/>
  <c r="KN78"/>
  <c r="LD78"/>
  <c r="LT78"/>
  <c r="LO78"/>
  <c r="KU78"/>
  <c r="KQ78"/>
  <c r="KM78"/>
  <c r="JR78"/>
  <c r="KH78"/>
  <c r="KX78"/>
  <c r="LN78"/>
  <c r="MD78"/>
  <c r="KC78"/>
  <c r="KS78"/>
  <c r="LI78"/>
  <c r="LY78"/>
  <c r="JT78"/>
  <c r="KJ78"/>
  <c r="KZ78"/>
  <c r="LP78"/>
  <c r="CT7"/>
  <c r="MH7"/>
  <c r="MG9"/>
  <c r="MG13"/>
  <c r="MG17"/>
  <c r="MG21"/>
  <c r="MG25"/>
  <c r="MG29"/>
  <c r="MG33"/>
  <c r="MG37"/>
  <c r="MG41"/>
  <c r="MG45"/>
  <c r="MG49"/>
  <c r="MG53"/>
  <c r="MG57"/>
  <c r="MG61"/>
  <c r="MG65"/>
  <c r="MG69"/>
  <c r="MG73"/>
  <c r="MG8"/>
  <c r="MG12"/>
  <c r="MG16"/>
  <c r="MG20"/>
  <c r="MG24"/>
  <c r="MG28"/>
  <c r="MG32"/>
  <c r="MG36"/>
  <c r="MG40"/>
  <c r="MG44"/>
  <c r="MG48"/>
  <c r="MG52"/>
  <c r="MG56"/>
  <c r="MG60"/>
  <c r="MG64"/>
  <c r="MG68"/>
  <c r="MG72"/>
  <c r="MG77"/>
  <c r="MG11"/>
  <c r="MG15"/>
  <c r="MG19"/>
  <c r="MG23"/>
  <c r="MG27"/>
  <c r="MG31"/>
  <c r="MG35"/>
  <c r="MG39"/>
  <c r="MG43"/>
  <c r="MG47"/>
  <c r="MG51"/>
  <c r="MG55"/>
  <c r="MG59"/>
  <c r="MG63"/>
  <c r="MG67"/>
  <c r="MG71"/>
  <c r="MG75"/>
  <c r="MG76"/>
  <c r="MG10"/>
  <c r="MG14"/>
  <c r="MG18"/>
  <c r="MG22"/>
  <c r="MG26"/>
  <c r="MG30"/>
  <c r="MG34"/>
  <c r="MG38"/>
  <c r="MG42"/>
  <c r="MG46"/>
  <c r="MG50"/>
  <c r="MG54"/>
  <c r="MG58"/>
  <c r="MG62"/>
  <c r="MG66"/>
  <c r="MG70"/>
  <c r="MG74"/>
  <c r="JM79"/>
  <c r="X80"/>
  <c r="BF87" i="59"/>
  <c r="AN91" i="58"/>
  <c r="AN91" i="28"/>
  <c r="AH94" i="61"/>
  <c r="AL92" i="60"/>
  <c r="AK92"/>
  <c r="AI94"/>
  <c r="AJ93"/>
  <c r="AU91" i="59"/>
  <c r="AT91"/>
  <c r="AS91"/>
  <c r="AR91"/>
  <c r="AQ91"/>
  <c r="AP91"/>
  <c r="AO91"/>
  <c r="AL92" i="28"/>
  <c r="AK92"/>
  <c r="AU91" i="60"/>
  <c r="AT91"/>
  <c r="AS91"/>
  <c r="AR91"/>
  <c r="AQ91"/>
  <c r="AP91"/>
  <c r="AO91"/>
  <c r="AK92" i="58"/>
  <c r="BF88" s="1"/>
  <c r="AL92"/>
  <c r="AU91"/>
  <c r="AT91"/>
  <c r="AS91"/>
  <c r="AR91"/>
  <c r="AQ91"/>
  <c r="AP91"/>
  <c r="AO91"/>
  <c r="AU91" i="28"/>
  <c r="AT91"/>
  <c r="AS91"/>
  <c r="AR91"/>
  <c r="AQ91"/>
  <c r="AP91"/>
  <c r="AO91"/>
  <c r="AJ93"/>
  <c r="AI94"/>
  <c r="AI94" i="59"/>
  <c r="AJ93"/>
  <c r="AL92"/>
  <c r="AK92"/>
  <c r="AI94" i="58"/>
  <c r="AJ93"/>
  <c r="AN91" i="59"/>
  <c r="AN91" i="60"/>
  <c r="GJ79" i="81" l="1"/>
  <c r="FX69"/>
  <c r="FX53"/>
  <c r="FX21"/>
  <c r="FX73"/>
  <c r="FX57"/>
  <c r="FX41"/>
  <c r="FX25"/>
  <c r="FX9"/>
  <c r="JC9"/>
  <c r="FX77"/>
  <c r="FX61"/>
  <c r="FX45"/>
  <c r="FX29"/>
  <c r="FX13"/>
  <c r="JC11"/>
  <c r="FX65"/>
  <c r="FX49"/>
  <c r="FX33"/>
  <c r="FX17"/>
  <c r="FX78"/>
  <c r="FX74"/>
  <c r="FX70"/>
  <c r="FX66"/>
  <c r="FX62"/>
  <c r="FX58"/>
  <c r="FX54"/>
  <c r="FX50"/>
  <c r="FX46"/>
  <c r="FX42"/>
  <c r="FX38"/>
  <c r="FX34"/>
  <c r="FX30"/>
  <c r="FX26"/>
  <c r="FX22"/>
  <c r="FX18"/>
  <c r="FX14"/>
  <c r="FX10"/>
  <c r="JC14"/>
  <c r="JC12"/>
  <c r="FX75"/>
  <c r="FX71"/>
  <c r="FX67"/>
  <c r="FX63"/>
  <c r="FX59"/>
  <c r="FX55"/>
  <c r="FX51"/>
  <c r="FX47"/>
  <c r="FX43"/>
  <c r="FX39"/>
  <c r="FX35"/>
  <c r="FX31"/>
  <c r="FX27"/>
  <c r="FX23"/>
  <c r="FX19"/>
  <c r="FX15"/>
  <c r="FX11"/>
  <c r="JC10"/>
  <c r="JC8"/>
  <c r="FX76"/>
  <c r="FX72"/>
  <c r="FX68"/>
  <c r="FX64"/>
  <c r="FX60"/>
  <c r="FX56"/>
  <c r="FX52"/>
  <c r="FX48"/>
  <c r="FX44"/>
  <c r="FX40"/>
  <c r="FX36"/>
  <c r="FX32"/>
  <c r="FX28"/>
  <c r="FX24"/>
  <c r="FX20"/>
  <c r="FX16"/>
  <c r="FX12"/>
  <c r="FX8"/>
  <c r="JC15"/>
  <c r="JC13"/>
  <c r="FY7"/>
  <c r="JD7" s="1"/>
  <c r="PQ7" s="1"/>
  <c r="CT78"/>
  <c r="CT79"/>
  <c r="CT75"/>
  <c r="CT77"/>
  <c r="CT71"/>
  <c r="CT67"/>
  <c r="CT76"/>
  <c r="CT74"/>
  <c r="CT70"/>
  <c r="CT80"/>
  <c r="CT73"/>
  <c r="CT69"/>
  <c r="CT72"/>
  <c r="CT68"/>
  <c r="CT64"/>
  <c r="CT65"/>
  <c r="CT63"/>
  <c r="CT59"/>
  <c r="CT55"/>
  <c r="CT51"/>
  <c r="CT62"/>
  <c r="CT58"/>
  <c r="CT54"/>
  <c r="CT61"/>
  <c r="CT57"/>
  <c r="CT66"/>
  <c r="CT60"/>
  <c r="CT56"/>
  <c r="CT52"/>
  <c r="CT46"/>
  <c r="CT42"/>
  <c r="CT38"/>
  <c r="CT34"/>
  <c r="CT30"/>
  <c r="CT26"/>
  <c r="CT53"/>
  <c r="CT49"/>
  <c r="CT45"/>
  <c r="CT41"/>
  <c r="CT37"/>
  <c r="CT33"/>
  <c r="CT50"/>
  <c r="CT48"/>
  <c r="CT44"/>
  <c r="CT40"/>
  <c r="CT36"/>
  <c r="CT47"/>
  <c r="CT43"/>
  <c r="CT39"/>
  <c r="CT35"/>
  <c r="CT31"/>
  <c r="CT27"/>
  <c r="CT22"/>
  <c r="CT18"/>
  <c r="CT14"/>
  <c r="CT10"/>
  <c r="CT25"/>
  <c r="CT21"/>
  <c r="CT17"/>
  <c r="CT13"/>
  <c r="CT9"/>
  <c r="CT29"/>
  <c r="CT24"/>
  <c r="CT20"/>
  <c r="CT16"/>
  <c r="CT12"/>
  <c r="CT8"/>
  <c r="CT32"/>
  <c r="CT28"/>
  <c r="CT23"/>
  <c r="CT19"/>
  <c r="CT15"/>
  <c r="CT11"/>
  <c r="DC80"/>
  <c r="GH80" s="1"/>
  <c r="MU80" s="1"/>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N93" i="58"/>
  <c r="O93" s="1"/>
  <c r="Q90" i="30"/>
  <c r="F93" i="58"/>
  <c r="G93" s="1"/>
  <c r="M94"/>
  <c r="L94" s="1"/>
  <c r="M94" i="59"/>
  <c r="L94" s="1"/>
  <c r="N94" s="1"/>
  <c r="O94" s="1"/>
  <c r="F93"/>
  <c r="G93" s="1"/>
  <c r="FT79" i="81"/>
  <c r="FP79"/>
  <c r="FL79"/>
  <c r="FH79"/>
  <c r="FD79"/>
  <c r="EZ79"/>
  <c r="EV79"/>
  <c r="ER79"/>
  <c r="EN79"/>
  <c r="EJ79"/>
  <c r="EF79"/>
  <c r="EB79"/>
  <c r="DX79"/>
  <c r="DS79"/>
  <c r="DP79"/>
  <c r="DL79"/>
  <c r="DH79"/>
  <c r="DD79"/>
  <c r="GP79"/>
  <c r="FU79"/>
  <c r="FQ79"/>
  <c r="FM79"/>
  <c r="FI79"/>
  <c r="FF79"/>
  <c r="FA79"/>
  <c r="EW79"/>
  <c r="ES79"/>
  <c r="EO79"/>
  <c r="EK79"/>
  <c r="EG79"/>
  <c r="EC79"/>
  <c r="DY79"/>
  <c r="DU79"/>
  <c r="DQ79"/>
  <c r="DM79"/>
  <c r="DI79"/>
  <c r="DE79"/>
  <c r="GQ79"/>
  <c r="MA79"/>
  <c r="GK79"/>
  <c r="GO79"/>
  <c r="GI79"/>
  <c r="GM79"/>
  <c r="FX79"/>
  <c r="FV79"/>
  <c r="FR79"/>
  <c r="FN79"/>
  <c r="FJ79"/>
  <c r="FE79"/>
  <c r="FB79"/>
  <c r="EX79"/>
  <c r="ET79"/>
  <c r="EP79"/>
  <c r="EL79"/>
  <c r="EH79"/>
  <c r="ED79"/>
  <c r="EA79"/>
  <c r="DV79"/>
  <c r="DR79"/>
  <c r="DN79"/>
  <c r="DJ79"/>
  <c r="DF79"/>
  <c r="GL79"/>
  <c r="FW79"/>
  <c r="FS79"/>
  <c r="FO79"/>
  <c r="FK79"/>
  <c r="FG79"/>
  <c r="FC79"/>
  <c r="EY79"/>
  <c r="EU79"/>
  <c r="EQ79"/>
  <c r="EM79"/>
  <c r="EI79"/>
  <c r="EE79"/>
  <c r="DZ79"/>
  <c r="DW79"/>
  <c r="DT79"/>
  <c r="DO79"/>
  <c r="DK79"/>
  <c r="DG79"/>
  <c r="GN79"/>
  <c r="JD11"/>
  <c r="JD9"/>
  <c r="JD14"/>
  <c r="FY8"/>
  <c r="FY9"/>
  <c r="FY12"/>
  <c r="FY13"/>
  <c r="FY16"/>
  <c r="FY17"/>
  <c r="FY20"/>
  <c r="FY21"/>
  <c r="FY24"/>
  <c r="FY25"/>
  <c r="FY39"/>
  <c r="FY26"/>
  <c r="FY29"/>
  <c r="FY30"/>
  <c r="FY33"/>
  <c r="FY34"/>
  <c r="FY40"/>
  <c r="FY41"/>
  <c r="FY54"/>
  <c r="FY55"/>
  <c r="FY45"/>
  <c r="FY46"/>
  <c r="FY49"/>
  <c r="FY50"/>
  <c r="FY53"/>
  <c r="FY57"/>
  <c r="FY60"/>
  <c r="FY61"/>
  <c r="FY64"/>
  <c r="FY65"/>
  <c r="FY68"/>
  <c r="FY69"/>
  <c r="FY72"/>
  <c r="FY73"/>
  <c r="FY76"/>
  <c r="FY77"/>
  <c r="KN79"/>
  <c r="KW79"/>
  <c r="LV79"/>
  <c r="JN79"/>
  <c r="KA79"/>
  <c r="CU7"/>
  <c r="MI7"/>
  <c r="MI79" s="1"/>
  <c r="MH77"/>
  <c r="MH9"/>
  <c r="MH13"/>
  <c r="MH17"/>
  <c r="MH21"/>
  <c r="MH25"/>
  <c r="MH29"/>
  <c r="MH33"/>
  <c r="MH37"/>
  <c r="MH41"/>
  <c r="MH45"/>
  <c r="MH49"/>
  <c r="MH53"/>
  <c r="MH57"/>
  <c r="MH61"/>
  <c r="MH65"/>
  <c r="MH69"/>
  <c r="MH73"/>
  <c r="MH8"/>
  <c r="MH12"/>
  <c r="MH16"/>
  <c r="MH20"/>
  <c r="MH24"/>
  <c r="MH28"/>
  <c r="MH32"/>
  <c r="MH36"/>
  <c r="MH40"/>
  <c r="MH44"/>
  <c r="MH48"/>
  <c r="MH52"/>
  <c r="MH56"/>
  <c r="MH60"/>
  <c r="MH64"/>
  <c r="MH68"/>
  <c r="MH72"/>
  <c r="MH76"/>
  <c r="MH11"/>
  <c r="MH15"/>
  <c r="MH19"/>
  <c r="MH23"/>
  <c r="MH27"/>
  <c r="MH31"/>
  <c r="MH35"/>
  <c r="MH39"/>
  <c r="MH43"/>
  <c r="MH47"/>
  <c r="MH51"/>
  <c r="MH55"/>
  <c r="MH59"/>
  <c r="MH63"/>
  <c r="MH67"/>
  <c r="MH71"/>
  <c r="MH75"/>
  <c r="MH10"/>
  <c r="MH14"/>
  <c r="MH18"/>
  <c r="MH22"/>
  <c r="MH26"/>
  <c r="MH30"/>
  <c r="MH34"/>
  <c r="MH38"/>
  <c r="MH42"/>
  <c r="MH46"/>
  <c r="MH50"/>
  <c r="MH54"/>
  <c r="MH58"/>
  <c r="MH62"/>
  <c r="MH66"/>
  <c r="MH70"/>
  <c r="MH74"/>
  <c r="MH78"/>
  <c r="LN79"/>
  <c r="KP79"/>
  <c r="KG79"/>
  <c r="JX79"/>
  <c r="LW79"/>
  <c r="KH79"/>
  <c r="LZ79"/>
  <c r="JQ79"/>
  <c r="MC79"/>
  <c r="LT79"/>
  <c r="LG79"/>
  <c r="KT79"/>
  <c r="KL79"/>
  <c r="LM79"/>
  <c r="LD79"/>
  <c r="KQ79"/>
  <c r="KX79"/>
  <c r="KD79"/>
  <c r="JZ79"/>
  <c r="JV79"/>
  <c r="MH79"/>
  <c r="KC79"/>
  <c r="KS79"/>
  <c r="LI79"/>
  <c r="LY79"/>
  <c r="JT79"/>
  <c r="KJ79"/>
  <c r="KZ79"/>
  <c r="LP79"/>
  <c r="MF79"/>
  <c r="JW79"/>
  <c r="KM79"/>
  <c r="LC79"/>
  <c r="LS79"/>
  <c r="KO79"/>
  <c r="LU79"/>
  <c r="KV79"/>
  <c r="MB79"/>
  <c r="LO79"/>
  <c r="LR79"/>
  <c r="JY79"/>
  <c r="LE79"/>
  <c r="JP79"/>
  <c r="KF79"/>
  <c r="LL79"/>
  <c r="JS79"/>
  <c r="KI79"/>
  <c r="KY79"/>
  <c r="ME79"/>
  <c r="JR79"/>
  <c r="MD79"/>
  <c r="LJ79"/>
  <c r="LF79"/>
  <c r="LB79"/>
  <c r="JU79"/>
  <c r="KK79"/>
  <c r="LA79"/>
  <c r="LQ79"/>
  <c r="MG79"/>
  <c r="KB79"/>
  <c r="KR79"/>
  <c r="LH79"/>
  <c r="LX79"/>
  <c r="JO79"/>
  <c r="KE79"/>
  <c r="KU79"/>
  <c r="LK79"/>
  <c r="JM80"/>
  <c r="X81"/>
  <c r="BF88" i="59"/>
  <c r="AN92" i="58"/>
  <c r="AN92" i="28"/>
  <c r="AN92" i="60"/>
  <c r="AN92" i="59"/>
  <c r="AH95" i="61"/>
  <c r="AI95" i="58"/>
  <c r="AJ94"/>
  <c r="AK93" i="59"/>
  <c r="BF89" s="1"/>
  <c r="AL93"/>
  <c r="AI95"/>
  <c r="AJ94"/>
  <c r="AU92" i="58"/>
  <c r="AT92"/>
  <c r="AS92"/>
  <c r="AR92"/>
  <c r="AQ92"/>
  <c r="AP92"/>
  <c r="AO92"/>
  <c r="AU92" i="28"/>
  <c r="AT92"/>
  <c r="AS92"/>
  <c r="AR92"/>
  <c r="AQ92"/>
  <c r="AP92"/>
  <c r="AO92"/>
  <c r="AK93" i="60"/>
  <c r="AL93"/>
  <c r="AI95"/>
  <c r="AJ94"/>
  <c r="AK93" i="58"/>
  <c r="AL93"/>
  <c r="AN93" i="59"/>
  <c r="AU92"/>
  <c r="AT92"/>
  <c r="AS92"/>
  <c r="AR92"/>
  <c r="AQ92"/>
  <c r="AP92"/>
  <c r="AO92"/>
  <c r="AJ94" i="28"/>
  <c r="AI95"/>
  <c r="AK93"/>
  <c r="AL93"/>
  <c r="AU92" i="60"/>
  <c r="AT92"/>
  <c r="AS92"/>
  <c r="AR92"/>
  <c r="AQ92"/>
  <c r="AP92"/>
  <c r="AO92"/>
  <c r="FY78" i="81" l="1"/>
  <c r="FY74"/>
  <c r="FY70"/>
  <c r="FY66"/>
  <c r="FY62"/>
  <c r="FY58"/>
  <c r="FY51"/>
  <c r="FY47"/>
  <c r="FY56"/>
  <c r="FY42"/>
  <c r="FY35"/>
  <c r="FY31"/>
  <c r="FY27"/>
  <c r="FY37"/>
  <c r="FY22"/>
  <c r="FY18"/>
  <c r="FY14"/>
  <c r="FY10"/>
  <c r="JD10"/>
  <c r="JD12"/>
  <c r="FY79"/>
  <c r="FY75"/>
  <c r="FY71"/>
  <c r="FY67"/>
  <c r="FY63"/>
  <c r="FY59"/>
  <c r="FY52"/>
  <c r="FY48"/>
  <c r="FY44"/>
  <c r="FY43"/>
  <c r="FY36"/>
  <c r="FY32"/>
  <c r="FY28"/>
  <c r="FY38"/>
  <c r="FY23"/>
  <c r="FY19"/>
  <c r="FY15"/>
  <c r="FY11"/>
  <c r="JD8"/>
  <c r="JD13"/>
  <c r="GK80"/>
  <c r="DC81"/>
  <c r="GH81" s="1"/>
  <c r="MU81" s="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FZ7"/>
  <c r="JE7" s="1"/>
  <c r="PR7" s="1"/>
  <c r="CU79"/>
  <c r="CU75"/>
  <c r="CU78"/>
  <c r="CU81"/>
  <c r="CU80"/>
  <c r="CU76"/>
  <c r="CU72"/>
  <c r="CU68"/>
  <c r="CU77"/>
  <c r="CU71"/>
  <c r="CU74"/>
  <c r="CU70"/>
  <c r="CU73"/>
  <c r="CU69"/>
  <c r="CU65"/>
  <c r="CU66"/>
  <c r="CU60"/>
  <c r="CU56"/>
  <c r="CU52"/>
  <c r="CU64"/>
  <c r="CU63"/>
  <c r="CU59"/>
  <c r="CU55"/>
  <c r="CU62"/>
  <c r="CU58"/>
  <c r="CU54"/>
  <c r="CU67"/>
  <c r="CU61"/>
  <c r="CU57"/>
  <c r="CU53"/>
  <c r="CU47"/>
  <c r="CU43"/>
  <c r="CU39"/>
  <c r="CU35"/>
  <c r="CU31"/>
  <c r="CU27"/>
  <c r="CU46"/>
  <c r="CU42"/>
  <c r="CU38"/>
  <c r="CU34"/>
  <c r="CU51"/>
  <c r="CU49"/>
  <c r="CU45"/>
  <c r="CU41"/>
  <c r="CU37"/>
  <c r="CU50"/>
  <c r="CU48"/>
  <c r="CU44"/>
  <c r="CU40"/>
  <c r="CU36"/>
  <c r="CU32"/>
  <c r="CU28"/>
  <c r="CU26"/>
  <c r="CU23"/>
  <c r="CU19"/>
  <c r="CU15"/>
  <c r="CU11"/>
  <c r="CU22"/>
  <c r="CU18"/>
  <c r="CU14"/>
  <c r="CU10"/>
  <c r="CU30"/>
  <c r="CU25"/>
  <c r="CU21"/>
  <c r="CU17"/>
  <c r="CU13"/>
  <c r="CU9"/>
  <c r="CU33"/>
  <c r="CU29"/>
  <c r="CU24"/>
  <c r="CU20"/>
  <c r="CU16"/>
  <c r="CU12"/>
  <c r="CU8"/>
  <c r="CT81"/>
  <c r="F94" i="58"/>
  <c r="G94" s="1"/>
  <c r="M95" i="59"/>
  <c r="L95" s="1"/>
  <c r="N95" s="1"/>
  <c r="O95" s="1"/>
  <c r="M95" i="58"/>
  <c r="L95" s="1"/>
  <c r="N94"/>
  <c r="O94" s="1"/>
  <c r="Q91" i="30"/>
  <c r="F94" i="59"/>
  <c r="G94" s="1"/>
  <c r="KD80" i="81"/>
  <c r="FU80"/>
  <c r="FR80"/>
  <c r="FM80"/>
  <c r="FI80"/>
  <c r="FF80"/>
  <c r="FA80"/>
  <c r="EW80"/>
  <c r="ES80"/>
  <c r="EO80"/>
  <c r="EK80"/>
  <c r="EG80"/>
  <c r="EC80"/>
  <c r="DX80"/>
  <c r="DU80"/>
  <c r="DQ80"/>
  <c r="DM80"/>
  <c r="DI80"/>
  <c r="DE80"/>
  <c r="GO80"/>
  <c r="MD80"/>
  <c r="FV80"/>
  <c r="FQ80"/>
  <c r="FO80"/>
  <c r="FJ80"/>
  <c r="FE80"/>
  <c r="FB80"/>
  <c r="EX80"/>
  <c r="ET80"/>
  <c r="EP80"/>
  <c r="EL80"/>
  <c r="EH80"/>
  <c r="ED80"/>
  <c r="DZ80"/>
  <c r="DV80"/>
  <c r="DR80"/>
  <c r="DN80"/>
  <c r="DJ80"/>
  <c r="DF80"/>
  <c r="GP80"/>
  <c r="GL80"/>
  <c r="FW80"/>
  <c r="FS80"/>
  <c r="FN80"/>
  <c r="FK80"/>
  <c r="FG80"/>
  <c r="FC80"/>
  <c r="EY80"/>
  <c r="EU80"/>
  <c r="EQ80"/>
  <c r="EM80"/>
  <c r="EI80"/>
  <c r="EE80"/>
  <c r="EA80"/>
  <c r="DW80"/>
  <c r="DT80"/>
  <c r="DO80"/>
  <c r="DK80"/>
  <c r="DG80"/>
  <c r="FY80"/>
  <c r="GM80"/>
  <c r="GI80"/>
  <c r="FX80"/>
  <c r="FT80"/>
  <c r="FP80"/>
  <c r="FL80"/>
  <c r="FH80"/>
  <c r="FD80"/>
  <c r="EZ80"/>
  <c r="EV80"/>
  <c r="ER80"/>
  <c r="EN80"/>
  <c r="EJ80"/>
  <c r="EF80"/>
  <c r="EB80"/>
  <c r="DY80"/>
  <c r="DS80"/>
  <c r="DP80"/>
  <c r="DL80"/>
  <c r="DH80"/>
  <c r="DD80"/>
  <c r="GN80"/>
  <c r="GJ80"/>
  <c r="JE12"/>
  <c r="JE13"/>
  <c r="FZ8"/>
  <c r="FZ9"/>
  <c r="FZ12"/>
  <c r="FZ13"/>
  <c r="FZ16"/>
  <c r="FZ17"/>
  <c r="FZ20"/>
  <c r="FZ21"/>
  <c r="FZ24"/>
  <c r="FZ25"/>
  <c r="FZ39"/>
  <c r="FZ40"/>
  <c r="FZ28"/>
  <c r="FZ29"/>
  <c r="FZ32"/>
  <c r="FZ33"/>
  <c r="FZ36"/>
  <c r="FZ41"/>
  <c r="FZ54"/>
  <c r="FZ55"/>
  <c r="FZ45"/>
  <c r="FZ46"/>
  <c r="FZ49"/>
  <c r="FZ50"/>
  <c r="FZ53"/>
  <c r="FZ61"/>
  <c r="FZ64"/>
  <c r="FZ65"/>
  <c r="FZ68"/>
  <c r="FZ69"/>
  <c r="FZ72"/>
  <c r="FZ73"/>
  <c r="FZ59"/>
  <c r="FZ60"/>
  <c r="FZ76"/>
  <c r="FZ77"/>
  <c r="FZ80"/>
  <c r="KQ80"/>
  <c r="LD80"/>
  <c r="CV7"/>
  <c r="MJ7"/>
  <c r="MJ80" s="1"/>
  <c r="MI78"/>
  <c r="MI11"/>
  <c r="MI15"/>
  <c r="MI19"/>
  <c r="MI23"/>
  <c r="MI27"/>
  <c r="MI31"/>
  <c r="MI35"/>
  <c r="MI39"/>
  <c r="MI43"/>
  <c r="MI47"/>
  <c r="MI51"/>
  <c r="MI55"/>
  <c r="MI59"/>
  <c r="MI63"/>
  <c r="MI67"/>
  <c r="MI71"/>
  <c r="MI75"/>
  <c r="MI10"/>
  <c r="MI14"/>
  <c r="MI18"/>
  <c r="MI22"/>
  <c r="MI26"/>
  <c r="MI30"/>
  <c r="MI34"/>
  <c r="MI38"/>
  <c r="MI42"/>
  <c r="MI46"/>
  <c r="MI50"/>
  <c r="MI54"/>
  <c r="MI58"/>
  <c r="MI62"/>
  <c r="MI66"/>
  <c r="MI70"/>
  <c r="MI74"/>
  <c r="MI9"/>
  <c r="MI13"/>
  <c r="MI17"/>
  <c r="MI21"/>
  <c r="MI25"/>
  <c r="MI29"/>
  <c r="MI33"/>
  <c r="MI37"/>
  <c r="MI41"/>
  <c r="MI45"/>
  <c r="MI49"/>
  <c r="MI53"/>
  <c r="MI57"/>
  <c r="MI61"/>
  <c r="MI65"/>
  <c r="MI69"/>
  <c r="MI73"/>
  <c r="MI77"/>
  <c r="MI8"/>
  <c r="MI12"/>
  <c r="MI16"/>
  <c r="MI20"/>
  <c r="MI24"/>
  <c r="MI28"/>
  <c r="MI32"/>
  <c r="MI36"/>
  <c r="MI40"/>
  <c r="MI44"/>
  <c r="MI48"/>
  <c r="MI52"/>
  <c r="MI56"/>
  <c r="MI60"/>
  <c r="MI64"/>
  <c r="MI68"/>
  <c r="MI72"/>
  <c r="MI76"/>
  <c r="KG80"/>
  <c r="LQ80"/>
  <c r="LT80"/>
  <c r="LG80"/>
  <c r="KT80"/>
  <c r="JY80"/>
  <c r="KN80"/>
  <c r="KA80"/>
  <c r="JN80"/>
  <c r="LZ80"/>
  <c r="KC80"/>
  <c r="JX80"/>
  <c r="LW80"/>
  <c r="LJ80"/>
  <c r="JQ80"/>
  <c r="MC80"/>
  <c r="LY80"/>
  <c r="LU80"/>
  <c r="LA80"/>
  <c r="JT80"/>
  <c r="KJ80"/>
  <c r="KZ80"/>
  <c r="LP80"/>
  <c r="MF80"/>
  <c r="JW80"/>
  <c r="KM80"/>
  <c r="LC80"/>
  <c r="LS80"/>
  <c r="MI80"/>
  <c r="JZ80"/>
  <c r="KP80"/>
  <c r="LF80"/>
  <c r="LV80"/>
  <c r="LM80"/>
  <c r="LE80"/>
  <c r="KF80"/>
  <c r="LL80"/>
  <c r="JS80"/>
  <c r="LO80"/>
  <c r="KL80"/>
  <c r="LI80"/>
  <c r="KK80"/>
  <c r="JP80"/>
  <c r="KV80"/>
  <c r="MB80"/>
  <c r="KI80"/>
  <c r="KY80"/>
  <c r="ME80"/>
  <c r="JV80"/>
  <c r="LB80"/>
  <c r="LR80"/>
  <c r="MH80"/>
  <c r="KW80"/>
  <c r="KS80"/>
  <c r="KO80"/>
  <c r="JU80"/>
  <c r="MG80"/>
  <c r="KB80"/>
  <c r="KR80"/>
  <c r="LH80"/>
  <c r="LX80"/>
  <c r="JO80"/>
  <c r="KE80"/>
  <c r="KU80"/>
  <c r="LK80"/>
  <c r="MA80"/>
  <c r="JR80"/>
  <c r="KH80"/>
  <c r="KX80"/>
  <c r="LN80"/>
  <c r="JM81"/>
  <c r="MG81" s="1"/>
  <c r="X82"/>
  <c r="CU82" s="1"/>
  <c r="BF89" i="58"/>
  <c r="AN93" i="60"/>
  <c r="AH96" i="61"/>
  <c r="AU93" i="28"/>
  <c r="AT93"/>
  <c r="AS93"/>
  <c r="AR93"/>
  <c r="AQ93"/>
  <c r="AP93"/>
  <c r="AO93"/>
  <c r="AI96"/>
  <c r="AJ95"/>
  <c r="AL94"/>
  <c r="AK94"/>
  <c r="AU93" i="58"/>
  <c r="AT93"/>
  <c r="AS93"/>
  <c r="AR93"/>
  <c r="AQ93"/>
  <c r="AP93"/>
  <c r="AO93"/>
  <c r="AJ95" i="60"/>
  <c r="AI96"/>
  <c r="AU93"/>
  <c r="AT93"/>
  <c r="AS93"/>
  <c r="AR93"/>
  <c r="AQ93"/>
  <c r="AP93"/>
  <c r="AO93"/>
  <c r="AJ95" i="59"/>
  <c r="AI96"/>
  <c r="AU93"/>
  <c r="AT93"/>
  <c r="AS93"/>
  <c r="AR93"/>
  <c r="AQ93"/>
  <c r="AP93"/>
  <c r="AO93"/>
  <c r="AK94" i="58"/>
  <c r="AL94"/>
  <c r="AJ95"/>
  <c r="AI96"/>
  <c r="AN93"/>
  <c r="AK94" i="60"/>
  <c r="AL94"/>
  <c r="AL94" i="59"/>
  <c r="AK94"/>
  <c r="AN93" i="28"/>
  <c r="FZ78" i="81" l="1"/>
  <c r="FZ74"/>
  <c r="FZ57"/>
  <c r="FZ70"/>
  <c r="FZ66"/>
  <c r="FZ62"/>
  <c r="FZ51"/>
  <c r="FZ47"/>
  <c r="FZ56"/>
  <c r="FZ42"/>
  <c r="FZ34"/>
  <c r="FZ30"/>
  <c r="FZ26"/>
  <c r="FZ37"/>
  <c r="FZ22"/>
  <c r="FZ18"/>
  <c r="FZ14"/>
  <c r="FZ10"/>
  <c r="JE9"/>
  <c r="JE10"/>
  <c r="FZ79"/>
  <c r="FZ75"/>
  <c r="FZ58"/>
  <c r="FZ71"/>
  <c r="FZ67"/>
  <c r="FZ63"/>
  <c r="FZ52"/>
  <c r="FZ48"/>
  <c r="FZ44"/>
  <c r="FZ43"/>
  <c r="FZ35"/>
  <c r="FZ31"/>
  <c r="FZ27"/>
  <c r="FZ38"/>
  <c r="FZ23"/>
  <c r="FZ19"/>
  <c r="FZ15"/>
  <c r="FZ11"/>
  <c r="JE8"/>
  <c r="JE11"/>
  <c r="DC82"/>
  <c r="GH82" s="1"/>
  <c r="MU82" s="1"/>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GA7"/>
  <c r="JF7" s="1"/>
  <c r="PS7" s="1"/>
  <c r="CV80"/>
  <c r="CV76"/>
  <c r="CV79"/>
  <c r="CV82"/>
  <c r="CV81"/>
  <c r="CV77"/>
  <c r="CV73"/>
  <c r="CV69"/>
  <c r="CV72"/>
  <c r="CV68"/>
  <c r="CV75"/>
  <c r="CV71"/>
  <c r="CV78"/>
  <c r="CV74"/>
  <c r="CV70"/>
  <c r="CV66"/>
  <c r="CV67"/>
  <c r="CV61"/>
  <c r="CV57"/>
  <c r="CV53"/>
  <c r="CV65"/>
  <c r="CV60"/>
  <c r="CV56"/>
  <c r="CV64"/>
  <c r="CV63"/>
  <c r="CV59"/>
  <c r="CV55"/>
  <c r="CV62"/>
  <c r="CV58"/>
  <c r="CV54"/>
  <c r="CV50"/>
  <c r="CV48"/>
  <c r="CV44"/>
  <c r="CV40"/>
  <c r="CV36"/>
  <c r="CV32"/>
  <c r="CV28"/>
  <c r="CV47"/>
  <c r="CV43"/>
  <c r="CV39"/>
  <c r="CV35"/>
  <c r="CV31"/>
  <c r="CV52"/>
  <c r="CV46"/>
  <c r="CV42"/>
  <c r="CV38"/>
  <c r="CV34"/>
  <c r="CV51"/>
  <c r="CV49"/>
  <c r="CV45"/>
  <c r="CV41"/>
  <c r="CV37"/>
  <c r="CV33"/>
  <c r="CV29"/>
  <c r="CV27"/>
  <c r="CV24"/>
  <c r="CV20"/>
  <c r="CV16"/>
  <c r="CV12"/>
  <c r="CV8"/>
  <c r="CV26"/>
  <c r="CV23"/>
  <c r="CV19"/>
  <c r="CV15"/>
  <c r="CV11"/>
  <c r="CV22"/>
  <c r="CV18"/>
  <c r="CV14"/>
  <c r="CV10"/>
  <c r="CV30"/>
  <c r="CV25"/>
  <c r="CV21"/>
  <c r="CV17"/>
  <c r="CV13"/>
  <c r="CV9"/>
  <c r="F95" i="58"/>
  <c r="G95" s="1"/>
  <c r="N95"/>
  <c r="O95" s="1"/>
  <c r="Q92" i="30"/>
  <c r="M96" i="58"/>
  <c r="L96" s="1"/>
  <c r="M96" i="59"/>
  <c r="L96" s="1"/>
  <c r="N96" s="1"/>
  <c r="O96" s="1"/>
  <c r="F95"/>
  <c r="G95" s="1"/>
  <c r="FV81" i="81"/>
  <c r="FQ81"/>
  <c r="FO81"/>
  <c r="FJ81"/>
  <c r="FE81"/>
  <c r="FB81"/>
  <c r="EX81"/>
  <c r="ET81"/>
  <c r="EP81"/>
  <c r="EL81"/>
  <c r="EH81"/>
  <c r="ED81"/>
  <c r="DZ81"/>
  <c r="DV81"/>
  <c r="DR81"/>
  <c r="DN81"/>
  <c r="DK81"/>
  <c r="DF81"/>
  <c r="GM81"/>
  <c r="GI81"/>
  <c r="FZ81"/>
  <c r="FW81"/>
  <c r="FS81"/>
  <c r="FN81"/>
  <c r="FK81"/>
  <c r="FG81"/>
  <c r="FC81"/>
  <c r="EY81"/>
  <c r="EU81"/>
  <c r="EQ81"/>
  <c r="EM81"/>
  <c r="EI81"/>
  <c r="EE81"/>
  <c r="EA81"/>
  <c r="DW81"/>
  <c r="DT81"/>
  <c r="DO81"/>
  <c r="DJ81"/>
  <c r="DG81"/>
  <c r="GN81"/>
  <c r="GJ81"/>
  <c r="FX81"/>
  <c r="FT81"/>
  <c r="FP81"/>
  <c r="FL81"/>
  <c r="FH81"/>
  <c r="FD81"/>
  <c r="EZ81"/>
  <c r="EV81"/>
  <c r="ER81"/>
  <c r="EN81"/>
  <c r="EJ81"/>
  <c r="EF81"/>
  <c r="EB81"/>
  <c r="DX81"/>
  <c r="DS81"/>
  <c r="DP81"/>
  <c r="DL81"/>
  <c r="DH81"/>
  <c r="DD81"/>
  <c r="GK81"/>
  <c r="FY81"/>
  <c r="FU81"/>
  <c r="FR81"/>
  <c r="FM81"/>
  <c r="FI81"/>
  <c r="FF81"/>
  <c r="FA81"/>
  <c r="EW81"/>
  <c r="ES81"/>
  <c r="EO81"/>
  <c r="EK81"/>
  <c r="EG81"/>
  <c r="EC81"/>
  <c r="DY81"/>
  <c r="DU81"/>
  <c r="DQ81"/>
  <c r="DM81"/>
  <c r="DI81"/>
  <c r="DE81"/>
  <c r="GO81"/>
  <c r="GL81"/>
  <c r="JF9"/>
  <c r="JF12"/>
  <c r="JF8"/>
  <c r="GA12"/>
  <c r="GA20"/>
  <c r="GA23"/>
  <c r="GA24"/>
  <c r="GA10"/>
  <c r="GA11"/>
  <c r="GA15"/>
  <c r="GA16"/>
  <c r="GA19"/>
  <c r="GA37"/>
  <c r="GA40"/>
  <c r="GA41"/>
  <c r="GA26"/>
  <c r="GA27"/>
  <c r="GA30"/>
  <c r="GA31"/>
  <c r="GA34"/>
  <c r="GA35"/>
  <c r="GA55"/>
  <c r="GA56"/>
  <c r="GA59"/>
  <c r="GA60"/>
  <c r="GA46"/>
  <c r="GA47"/>
  <c r="GA50"/>
  <c r="GA51"/>
  <c r="GA61"/>
  <c r="GA62"/>
  <c r="GA65"/>
  <c r="GA66"/>
  <c r="GA69"/>
  <c r="GA70"/>
  <c r="GA73"/>
  <c r="GA74"/>
  <c r="GA80"/>
  <c r="GA81"/>
  <c r="GA77"/>
  <c r="LW81"/>
  <c r="CW7"/>
  <c r="MK7"/>
  <c r="MK81" s="1"/>
  <c r="MJ8"/>
  <c r="MJ12"/>
  <c r="MJ16"/>
  <c r="MJ20"/>
  <c r="MJ24"/>
  <c r="MJ28"/>
  <c r="MJ32"/>
  <c r="MJ36"/>
  <c r="MJ40"/>
  <c r="MJ44"/>
  <c r="MJ48"/>
  <c r="MJ52"/>
  <c r="MJ56"/>
  <c r="MJ60"/>
  <c r="MJ64"/>
  <c r="MJ68"/>
  <c r="MJ72"/>
  <c r="MJ76"/>
  <c r="MJ11"/>
  <c r="MJ15"/>
  <c r="MJ19"/>
  <c r="MJ23"/>
  <c r="MJ27"/>
  <c r="MJ31"/>
  <c r="MJ35"/>
  <c r="MJ39"/>
  <c r="MJ43"/>
  <c r="MJ47"/>
  <c r="MJ51"/>
  <c r="MJ55"/>
  <c r="MJ59"/>
  <c r="MJ63"/>
  <c r="MJ67"/>
  <c r="MJ71"/>
  <c r="MJ75"/>
  <c r="MJ10"/>
  <c r="MJ14"/>
  <c r="MJ18"/>
  <c r="MJ22"/>
  <c r="MJ26"/>
  <c r="MJ30"/>
  <c r="MJ34"/>
  <c r="MJ38"/>
  <c r="MJ42"/>
  <c r="MJ46"/>
  <c r="MJ50"/>
  <c r="MJ54"/>
  <c r="MJ58"/>
  <c r="MJ62"/>
  <c r="MJ66"/>
  <c r="MJ70"/>
  <c r="MJ74"/>
  <c r="MJ78"/>
  <c r="MJ79"/>
  <c r="MJ9"/>
  <c r="MJ13"/>
  <c r="MJ17"/>
  <c r="MJ21"/>
  <c r="MJ25"/>
  <c r="MJ29"/>
  <c r="MJ33"/>
  <c r="MJ37"/>
  <c r="MJ41"/>
  <c r="MJ45"/>
  <c r="MJ49"/>
  <c r="MJ53"/>
  <c r="MJ57"/>
  <c r="MJ61"/>
  <c r="MJ65"/>
  <c r="MJ69"/>
  <c r="MJ73"/>
  <c r="MJ77"/>
  <c r="LJ81"/>
  <c r="MJ81"/>
  <c r="JX81"/>
  <c r="KW81"/>
  <c r="LT81"/>
  <c r="LG81"/>
  <c r="KT81"/>
  <c r="KG81"/>
  <c r="LD81"/>
  <c r="KQ81"/>
  <c r="KD81"/>
  <c r="JQ81"/>
  <c r="MC81"/>
  <c r="KN81"/>
  <c r="KA81"/>
  <c r="JN81"/>
  <c r="LZ81"/>
  <c r="LM81"/>
  <c r="JT81"/>
  <c r="KJ81"/>
  <c r="KZ81"/>
  <c r="LP81"/>
  <c r="MF81"/>
  <c r="JW81"/>
  <c r="KM81"/>
  <c r="LC81"/>
  <c r="LS81"/>
  <c r="MI81"/>
  <c r="JZ81"/>
  <c r="KP81"/>
  <c r="LF81"/>
  <c r="LV81"/>
  <c r="KC81"/>
  <c r="KS81"/>
  <c r="LI81"/>
  <c r="LY81"/>
  <c r="JP81"/>
  <c r="KF81"/>
  <c r="KV81"/>
  <c r="LL81"/>
  <c r="MB81"/>
  <c r="JS81"/>
  <c r="KI81"/>
  <c r="KY81"/>
  <c r="LO81"/>
  <c r="ME81"/>
  <c r="JV81"/>
  <c r="KL81"/>
  <c r="LB81"/>
  <c r="LR81"/>
  <c r="MH81"/>
  <c r="JY81"/>
  <c r="KO81"/>
  <c r="LE81"/>
  <c r="LU81"/>
  <c r="KB81"/>
  <c r="KR81"/>
  <c r="LH81"/>
  <c r="LX81"/>
  <c r="JO81"/>
  <c r="KE81"/>
  <c r="KU81"/>
  <c r="LK81"/>
  <c r="MA81"/>
  <c r="JR81"/>
  <c r="KH81"/>
  <c r="KX81"/>
  <c r="LN81"/>
  <c r="MD81"/>
  <c r="JU81"/>
  <c r="KK81"/>
  <c r="LA81"/>
  <c r="LQ81"/>
  <c r="JM82"/>
  <c r="MB82" s="1"/>
  <c r="X83"/>
  <c r="BF90" i="59"/>
  <c r="BF90" i="58"/>
  <c r="AH97" i="61"/>
  <c r="AU94" i="28"/>
  <c r="AT94"/>
  <c r="AS94"/>
  <c r="AR94"/>
  <c r="AQ94"/>
  <c r="AP94"/>
  <c r="AO94"/>
  <c r="AJ96"/>
  <c r="AI97"/>
  <c r="AN94"/>
  <c r="AU94" i="60"/>
  <c r="AT94"/>
  <c r="AS94"/>
  <c r="AR94"/>
  <c r="AQ94"/>
  <c r="AP94"/>
  <c r="AO94"/>
  <c r="AU94" i="59"/>
  <c r="AT94"/>
  <c r="AS94"/>
  <c r="AR94"/>
  <c r="AQ94"/>
  <c r="AP94"/>
  <c r="AO94"/>
  <c r="AI97" i="58"/>
  <c r="AJ96"/>
  <c r="AL95"/>
  <c r="AK95"/>
  <c r="AU94"/>
  <c r="AT94"/>
  <c r="AS94"/>
  <c r="AR94"/>
  <c r="AQ94"/>
  <c r="AP94"/>
  <c r="AO94"/>
  <c r="AJ96" i="59"/>
  <c r="AI97"/>
  <c r="AK95"/>
  <c r="AL95"/>
  <c r="AJ96" i="60"/>
  <c r="AI97"/>
  <c r="AK95"/>
  <c r="AL95"/>
  <c r="AK95" i="28"/>
  <c r="AL95"/>
  <c r="AN94" i="59"/>
  <c r="AN94" i="60"/>
  <c r="AN94" i="58"/>
  <c r="GA75" i="81" l="1"/>
  <c r="GA78"/>
  <c r="GA71"/>
  <c r="GA67"/>
  <c r="GA63"/>
  <c r="GA52"/>
  <c r="GA48"/>
  <c r="GA44"/>
  <c r="GA57"/>
  <c r="GA36"/>
  <c r="GA32"/>
  <c r="GA28"/>
  <c r="GA42"/>
  <c r="GA38"/>
  <c r="GA17"/>
  <c r="GA13"/>
  <c r="GA25"/>
  <c r="GA21"/>
  <c r="JF10"/>
  <c r="GA76"/>
  <c r="GA79"/>
  <c r="GA72"/>
  <c r="GA68"/>
  <c r="GA64"/>
  <c r="GA53"/>
  <c r="GA49"/>
  <c r="GA45"/>
  <c r="GA58"/>
  <c r="GA54"/>
  <c r="GA33"/>
  <c r="GA29"/>
  <c r="GA43"/>
  <c r="GA39"/>
  <c r="GA18"/>
  <c r="GA14"/>
  <c r="GA9"/>
  <c r="GA22"/>
  <c r="GA8"/>
  <c r="JF11"/>
  <c r="DC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GB7"/>
  <c r="JG7" s="1"/>
  <c r="PT7" s="1"/>
  <c r="CW81"/>
  <c r="CW77"/>
  <c r="CW80"/>
  <c r="CW83"/>
  <c r="CW82"/>
  <c r="CW78"/>
  <c r="CW74"/>
  <c r="CW70"/>
  <c r="CW73"/>
  <c r="CW69"/>
  <c r="CW76"/>
  <c r="CW72"/>
  <c r="CW68"/>
  <c r="CW79"/>
  <c r="CW75"/>
  <c r="CW71"/>
  <c r="CW67"/>
  <c r="CW62"/>
  <c r="CW58"/>
  <c r="CW54"/>
  <c r="CW50"/>
  <c r="CW66"/>
  <c r="CW61"/>
  <c r="CW57"/>
  <c r="CW65"/>
  <c r="CW60"/>
  <c r="CW56"/>
  <c r="CW64"/>
  <c r="CW63"/>
  <c r="CW59"/>
  <c r="CW55"/>
  <c r="CW51"/>
  <c r="CW49"/>
  <c r="CW45"/>
  <c r="CW41"/>
  <c r="CW37"/>
  <c r="CW33"/>
  <c r="CW29"/>
  <c r="CW48"/>
  <c r="CW44"/>
  <c r="CW40"/>
  <c r="CW36"/>
  <c r="CW32"/>
  <c r="CW53"/>
  <c r="CW47"/>
  <c r="CW43"/>
  <c r="CW39"/>
  <c r="CW35"/>
  <c r="CW52"/>
  <c r="CW46"/>
  <c r="CW42"/>
  <c r="CW38"/>
  <c r="CW34"/>
  <c r="CW30"/>
  <c r="CW26"/>
  <c r="CW31"/>
  <c r="CW28"/>
  <c r="CW25"/>
  <c r="CW21"/>
  <c r="CW17"/>
  <c r="CW13"/>
  <c r="CW9"/>
  <c r="CW27"/>
  <c r="CW24"/>
  <c r="CW20"/>
  <c r="CW16"/>
  <c r="CW12"/>
  <c r="CW8"/>
  <c r="CW23"/>
  <c r="CW19"/>
  <c r="CW15"/>
  <c r="CW11"/>
  <c r="CW22"/>
  <c r="CW18"/>
  <c r="CW14"/>
  <c r="CW10"/>
  <c r="CV83"/>
  <c r="F96" i="59"/>
  <c r="G96" s="1"/>
  <c r="M97"/>
  <c r="L97" s="1"/>
  <c r="N97" s="1"/>
  <c r="O97" s="1"/>
  <c r="F96" i="58"/>
  <c r="G96" s="1"/>
  <c r="M97"/>
  <c r="L97" s="1"/>
  <c r="N96"/>
  <c r="O96" s="1"/>
  <c r="Q93" i="30"/>
  <c r="FV82" i="81"/>
  <c r="FQ82"/>
  <c r="FO82"/>
  <c r="FJ82"/>
  <c r="FE82"/>
  <c r="FB82"/>
  <c r="EX82"/>
  <c r="ET82"/>
  <c r="EP82"/>
  <c r="EL82"/>
  <c r="EH82"/>
  <c r="ED82"/>
  <c r="DZ82"/>
  <c r="DV82"/>
  <c r="DR82"/>
  <c r="DN82"/>
  <c r="DK82"/>
  <c r="DF82"/>
  <c r="FW82"/>
  <c r="FS82"/>
  <c r="FN82"/>
  <c r="FK82"/>
  <c r="FG82"/>
  <c r="FC82"/>
  <c r="EY82"/>
  <c r="EU82"/>
  <c r="EQ82"/>
  <c r="EM82"/>
  <c r="EI82"/>
  <c r="EE82"/>
  <c r="EA82"/>
  <c r="DW82"/>
  <c r="DT82"/>
  <c r="DO82"/>
  <c r="DJ82"/>
  <c r="DG82"/>
  <c r="FZ82"/>
  <c r="FX82"/>
  <c r="FT82"/>
  <c r="FP82"/>
  <c r="FL82"/>
  <c r="FH82"/>
  <c r="FD82"/>
  <c r="EZ82"/>
  <c r="EV82"/>
  <c r="ER82"/>
  <c r="EN82"/>
  <c r="EJ82"/>
  <c r="EF82"/>
  <c r="EB82"/>
  <c r="DX82"/>
  <c r="DS82"/>
  <c r="DP82"/>
  <c r="DL82"/>
  <c r="DH82"/>
  <c r="DD82"/>
  <c r="GA82"/>
  <c r="FY82"/>
  <c r="FU82"/>
  <c r="FR82"/>
  <c r="FM82"/>
  <c r="FI82"/>
  <c r="FF82"/>
  <c r="FA82"/>
  <c r="EW82"/>
  <c r="ES82"/>
  <c r="EO82"/>
  <c r="EK82"/>
  <c r="EG82"/>
  <c r="EC82"/>
  <c r="DY82"/>
  <c r="DU82"/>
  <c r="DQ82"/>
  <c r="DM82"/>
  <c r="DI82"/>
  <c r="DE82"/>
  <c r="GH83"/>
  <c r="MU83" s="1"/>
  <c r="GI82"/>
  <c r="GJ82"/>
  <c r="GK82"/>
  <c r="GL82"/>
  <c r="GM82"/>
  <c r="GN82"/>
  <c r="MG82"/>
  <c r="KH82"/>
  <c r="JU82"/>
  <c r="ME82"/>
  <c r="KY82"/>
  <c r="MJ82"/>
  <c r="JS82"/>
  <c r="LN82"/>
  <c r="LD82"/>
  <c r="LA82"/>
  <c r="KI82"/>
  <c r="JR82"/>
  <c r="MD82"/>
  <c r="LQ82"/>
  <c r="LT82"/>
  <c r="LO82"/>
  <c r="KX82"/>
  <c r="KK82"/>
  <c r="JX82"/>
  <c r="CX7"/>
  <c r="ML7"/>
  <c r="ML82" s="1"/>
  <c r="MK80"/>
  <c r="MK8"/>
  <c r="MK12"/>
  <c r="MK16"/>
  <c r="MK20"/>
  <c r="MK24"/>
  <c r="MK28"/>
  <c r="MK32"/>
  <c r="MK36"/>
  <c r="MK40"/>
  <c r="MK44"/>
  <c r="MK48"/>
  <c r="MK52"/>
  <c r="MK56"/>
  <c r="MK60"/>
  <c r="MK64"/>
  <c r="MK68"/>
  <c r="MK72"/>
  <c r="MK76"/>
  <c r="MK11"/>
  <c r="MK15"/>
  <c r="MK19"/>
  <c r="MK23"/>
  <c r="MK27"/>
  <c r="MK31"/>
  <c r="MK35"/>
  <c r="MK39"/>
  <c r="MK43"/>
  <c r="MK47"/>
  <c r="MK51"/>
  <c r="MK55"/>
  <c r="MK59"/>
  <c r="MK63"/>
  <c r="MK67"/>
  <c r="MK71"/>
  <c r="MK75"/>
  <c r="MK79"/>
  <c r="MK10"/>
  <c r="MK14"/>
  <c r="MK18"/>
  <c r="MK22"/>
  <c r="MK26"/>
  <c r="MK30"/>
  <c r="MK34"/>
  <c r="MK38"/>
  <c r="MK42"/>
  <c r="MK46"/>
  <c r="MK50"/>
  <c r="MK54"/>
  <c r="MK58"/>
  <c r="MK62"/>
  <c r="MK66"/>
  <c r="MK70"/>
  <c r="MK74"/>
  <c r="MK78"/>
  <c r="MK9"/>
  <c r="MK13"/>
  <c r="MK17"/>
  <c r="MK21"/>
  <c r="MK25"/>
  <c r="MK29"/>
  <c r="MK33"/>
  <c r="MK37"/>
  <c r="MK41"/>
  <c r="MK45"/>
  <c r="MK49"/>
  <c r="MK53"/>
  <c r="MK57"/>
  <c r="MK61"/>
  <c r="MK65"/>
  <c r="MK69"/>
  <c r="MK73"/>
  <c r="MK77"/>
  <c r="KN82"/>
  <c r="JW82"/>
  <c r="KM82"/>
  <c r="LC82"/>
  <c r="LS82"/>
  <c r="MI82"/>
  <c r="JV82"/>
  <c r="KL82"/>
  <c r="LB82"/>
  <c r="LR82"/>
  <c r="MH82"/>
  <c r="JY82"/>
  <c r="KO82"/>
  <c r="LE82"/>
  <c r="LU82"/>
  <c r="MK82"/>
  <c r="KB82"/>
  <c r="KR82"/>
  <c r="LH82"/>
  <c r="LX82"/>
  <c r="JO82"/>
  <c r="KE82"/>
  <c r="KU82"/>
  <c r="LK82"/>
  <c r="MA82"/>
  <c r="JN82"/>
  <c r="KD82"/>
  <c r="KT82"/>
  <c r="LJ82"/>
  <c r="LZ82"/>
  <c r="JQ82"/>
  <c r="KG82"/>
  <c r="KW82"/>
  <c r="LM82"/>
  <c r="MC82"/>
  <c r="JT82"/>
  <c r="KJ82"/>
  <c r="KZ82"/>
  <c r="LP82"/>
  <c r="MF82"/>
  <c r="KA82"/>
  <c r="KQ82"/>
  <c r="LG82"/>
  <c r="LW82"/>
  <c r="JZ82"/>
  <c r="KP82"/>
  <c r="LF82"/>
  <c r="LV82"/>
  <c r="KC82"/>
  <c r="KS82"/>
  <c r="LI82"/>
  <c r="LY82"/>
  <c r="JP82"/>
  <c r="KF82"/>
  <c r="KV82"/>
  <c r="LL82"/>
  <c r="JM83"/>
  <c r="MI83" s="1"/>
  <c r="X84"/>
  <c r="CW84" s="1"/>
  <c r="BF91" i="58"/>
  <c r="BF91" i="59"/>
  <c r="AN95" i="28"/>
  <c r="AN95" i="60"/>
  <c r="AN95" i="58"/>
  <c r="AH98" i="61"/>
  <c r="AI98" i="60"/>
  <c r="AJ97"/>
  <c r="AI98" i="58"/>
  <c r="AJ97"/>
  <c r="AL96" i="28"/>
  <c r="AK96"/>
  <c r="AU95"/>
  <c r="AT95"/>
  <c r="AS95"/>
  <c r="AR95"/>
  <c r="AQ95"/>
  <c r="AP95"/>
  <c r="AO95"/>
  <c r="AU95" i="60"/>
  <c r="AT95"/>
  <c r="AS95"/>
  <c r="AR95"/>
  <c r="AQ95"/>
  <c r="AP95"/>
  <c r="AO95"/>
  <c r="AK96"/>
  <c r="AL96"/>
  <c r="AU95" i="59"/>
  <c r="AT95"/>
  <c r="AS95"/>
  <c r="AR95"/>
  <c r="AQ95"/>
  <c r="AP95"/>
  <c r="AO95"/>
  <c r="AI98"/>
  <c r="AJ97"/>
  <c r="AK96"/>
  <c r="AL96"/>
  <c r="AU95" i="58"/>
  <c r="AT95"/>
  <c r="AS95"/>
  <c r="AR95"/>
  <c r="AQ95"/>
  <c r="AP95"/>
  <c r="AO95"/>
  <c r="AK96"/>
  <c r="AL96"/>
  <c r="AJ97" i="28"/>
  <c r="AI98"/>
  <c r="AN95" i="59"/>
  <c r="GB25" i="81" l="1"/>
  <c r="GB57"/>
  <c r="GB41"/>
  <c r="GB73"/>
  <c r="GB9"/>
  <c r="GB77"/>
  <c r="GB61"/>
  <c r="GB45"/>
  <c r="GB29"/>
  <c r="GB14"/>
  <c r="JG11"/>
  <c r="GB81"/>
  <c r="GB65"/>
  <c r="GB49"/>
  <c r="GB33"/>
  <c r="GB18"/>
  <c r="GB69"/>
  <c r="GB53"/>
  <c r="GB37"/>
  <c r="GB21"/>
  <c r="GB82"/>
  <c r="GB78"/>
  <c r="GB74"/>
  <c r="GB70"/>
  <c r="GB66"/>
  <c r="GB62"/>
  <c r="GB58"/>
  <c r="GB54"/>
  <c r="GB50"/>
  <c r="GB46"/>
  <c r="GB42"/>
  <c r="GB38"/>
  <c r="GB34"/>
  <c r="GB30"/>
  <c r="GB26"/>
  <c r="GB22"/>
  <c r="GB19"/>
  <c r="GB15"/>
  <c r="GB10"/>
  <c r="JG8"/>
  <c r="GB79"/>
  <c r="GB75"/>
  <c r="GB71"/>
  <c r="GB67"/>
  <c r="GB63"/>
  <c r="GB59"/>
  <c r="GB55"/>
  <c r="GB51"/>
  <c r="GB47"/>
  <c r="GB43"/>
  <c r="GB39"/>
  <c r="GB35"/>
  <c r="GB31"/>
  <c r="GB27"/>
  <c r="GB23"/>
  <c r="GB12"/>
  <c r="GB16"/>
  <c r="GB11"/>
  <c r="JG9"/>
  <c r="GB80"/>
  <c r="GB76"/>
  <c r="GB72"/>
  <c r="GB68"/>
  <c r="GB64"/>
  <c r="GB60"/>
  <c r="GB56"/>
  <c r="GB52"/>
  <c r="GB48"/>
  <c r="GB44"/>
  <c r="GB40"/>
  <c r="GB36"/>
  <c r="GB32"/>
  <c r="GB28"/>
  <c r="GB24"/>
  <c r="GB20"/>
  <c r="GB17"/>
  <c r="GB13"/>
  <c r="GB8"/>
  <c r="JG10"/>
  <c r="DC84"/>
  <c r="GH84" s="1"/>
  <c r="MU84" s="1"/>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GC7"/>
  <c r="JH7" s="1"/>
  <c r="PU7" s="1"/>
  <c r="CX82"/>
  <c r="CX78"/>
  <c r="CX81"/>
  <c r="CX84"/>
  <c r="CX83"/>
  <c r="CX79"/>
  <c r="CX75"/>
  <c r="CX71"/>
  <c r="CX67"/>
  <c r="CX74"/>
  <c r="CX70"/>
  <c r="CX77"/>
  <c r="CX73"/>
  <c r="CX69"/>
  <c r="CX80"/>
  <c r="CX76"/>
  <c r="CX72"/>
  <c r="CX68"/>
  <c r="CX64"/>
  <c r="CX63"/>
  <c r="CX59"/>
  <c r="CX55"/>
  <c r="CX51"/>
  <c r="CX62"/>
  <c r="CX58"/>
  <c r="CX54"/>
  <c r="CX66"/>
  <c r="CX61"/>
  <c r="CX57"/>
  <c r="CX65"/>
  <c r="CX60"/>
  <c r="CX56"/>
  <c r="CX52"/>
  <c r="CX50"/>
  <c r="CX46"/>
  <c r="CX42"/>
  <c r="CX38"/>
  <c r="CX34"/>
  <c r="CX30"/>
  <c r="CX26"/>
  <c r="CX49"/>
  <c r="CX45"/>
  <c r="CX41"/>
  <c r="CX37"/>
  <c r="CX33"/>
  <c r="CX48"/>
  <c r="CX44"/>
  <c r="CX40"/>
  <c r="CX36"/>
  <c r="CX53"/>
  <c r="CX47"/>
  <c r="CX43"/>
  <c r="CX39"/>
  <c r="CX35"/>
  <c r="CX31"/>
  <c r="CX27"/>
  <c r="CX32"/>
  <c r="CX29"/>
  <c r="CX22"/>
  <c r="CX18"/>
  <c r="CX14"/>
  <c r="CX10"/>
  <c r="CX28"/>
  <c r="CX25"/>
  <c r="CX21"/>
  <c r="CX17"/>
  <c r="CX13"/>
  <c r="CX9"/>
  <c r="CX24"/>
  <c r="CX20"/>
  <c r="CX16"/>
  <c r="CX12"/>
  <c r="CX8"/>
  <c r="CX23"/>
  <c r="CX19"/>
  <c r="CX15"/>
  <c r="CX11"/>
  <c r="N97" i="58"/>
  <c r="O97" s="1"/>
  <c r="Q94" i="30"/>
  <c r="M98" i="59"/>
  <c r="L98" s="1"/>
  <c r="N98" s="1"/>
  <c r="O98" s="1"/>
  <c r="M98" i="58"/>
  <c r="L98" s="1"/>
  <c r="F97"/>
  <c r="G97" s="1"/>
  <c r="F97" i="59"/>
  <c r="G97" s="1"/>
  <c r="BF92" i="58"/>
  <c r="FY83" i="81"/>
  <c r="FU83"/>
  <c r="FQ83"/>
  <c r="FM83"/>
  <c r="FI83"/>
  <c r="FF83"/>
  <c r="FA83"/>
  <c r="EW83"/>
  <c r="ES83"/>
  <c r="EO83"/>
  <c r="EK83"/>
  <c r="EG83"/>
  <c r="EC83"/>
  <c r="DY83"/>
  <c r="DU83"/>
  <c r="DQ83"/>
  <c r="DM83"/>
  <c r="DI83"/>
  <c r="DE83"/>
  <c r="GB83"/>
  <c r="FZ83"/>
  <c r="FV83"/>
  <c r="FR83"/>
  <c r="FN83"/>
  <c r="FJ83"/>
  <c r="FE83"/>
  <c r="FB83"/>
  <c r="EX83"/>
  <c r="ET83"/>
  <c r="EP83"/>
  <c r="EL83"/>
  <c r="EH83"/>
  <c r="ED83"/>
  <c r="EA83"/>
  <c r="DV83"/>
  <c r="DR83"/>
  <c r="DN83"/>
  <c r="DJ83"/>
  <c r="DF83"/>
  <c r="GA83"/>
  <c r="FW83"/>
  <c r="FS83"/>
  <c r="FO83"/>
  <c r="FK83"/>
  <c r="FG83"/>
  <c r="FC83"/>
  <c r="EY83"/>
  <c r="EU83"/>
  <c r="EQ83"/>
  <c r="EM83"/>
  <c r="EI83"/>
  <c r="EE83"/>
  <c r="DZ83"/>
  <c r="DW83"/>
  <c r="DT83"/>
  <c r="DO83"/>
  <c r="DK83"/>
  <c r="DG83"/>
  <c r="FX83"/>
  <c r="FT83"/>
  <c r="FP83"/>
  <c r="FL83"/>
  <c r="FH83"/>
  <c r="FD83"/>
  <c r="EZ83"/>
  <c r="EV83"/>
  <c r="ER83"/>
  <c r="EN83"/>
  <c r="EJ83"/>
  <c r="EF83"/>
  <c r="EB83"/>
  <c r="DX83"/>
  <c r="DS83"/>
  <c r="DP83"/>
  <c r="DL83"/>
  <c r="DH83"/>
  <c r="DD83"/>
  <c r="GI83"/>
  <c r="GJ83"/>
  <c r="GK83"/>
  <c r="GL83"/>
  <c r="GM83"/>
  <c r="GC24"/>
  <c r="LL83"/>
  <c r="ML83"/>
  <c r="JZ83"/>
  <c r="KU83"/>
  <c r="LY83"/>
  <c r="KP83"/>
  <c r="JP83"/>
  <c r="LK83"/>
  <c r="KC83"/>
  <c r="MB83"/>
  <c r="LV83"/>
  <c r="LI83"/>
  <c r="KV83"/>
  <c r="KE83"/>
  <c r="LF83"/>
  <c r="KS83"/>
  <c r="KF83"/>
  <c r="JO83"/>
  <c r="MA83"/>
  <c r="CY7"/>
  <c r="MM7"/>
  <c r="MM83" s="1"/>
  <c r="ML10"/>
  <c r="ML14"/>
  <c r="ML18"/>
  <c r="ML22"/>
  <c r="ML26"/>
  <c r="ML30"/>
  <c r="ML34"/>
  <c r="ML38"/>
  <c r="ML42"/>
  <c r="ML46"/>
  <c r="ML50"/>
  <c r="ML54"/>
  <c r="ML58"/>
  <c r="ML62"/>
  <c r="ML66"/>
  <c r="ML70"/>
  <c r="ML74"/>
  <c r="ML78"/>
  <c r="ML9"/>
  <c r="ML13"/>
  <c r="ML17"/>
  <c r="ML21"/>
  <c r="ML25"/>
  <c r="ML29"/>
  <c r="ML33"/>
  <c r="ML37"/>
  <c r="ML41"/>
  <c r="ML45"/>
  <c r="ML49"/>
  <c r="ML53"/>
  <c r="ML57"/>
  <c r="ML61"/>
  <c r="ML65"/>
  <c r="ML69"/>
  <c r="ML73"/>
  <c r="ML77"/>
  <c r="ML8"/>
  <c r="ML12"/>
  <c r="ML16"/>
  <c r="ML20"/>
  <c r="ML24"/>
  <c r="ML28"/>
  <c r="ML32"/>
  <c r="ML36"/>
  <c r="ML40"/>
  <c r="ML44"/>
  <c r="ML48"/>
  <c r="ML52"/>
  <c r="ML56"/>
  <c r="ML60"/>
  <c r="ML64"/>
  <c r="ML68"/>
  <c r="ML72"/>
  <c r="ML76"/>
  <c r="ML80"/>
  <c r="ML81"/>
  <c r="ML11"/>
  <c r="ML15"/>
  <c r="ML19"/>
  <c r="ML23"/>
  <c r="ML27"/>
  <c r="ML31"/>
  <c r="ML35"/>
  <c r="ML39"/>
  <c r="ML43"/>
  <c r="ML47"/>
  <c r="ML51"/>
  <c r="ML55"/>
  <c r="ML59"/>
  <c r="ML63"/>
  <c r="ML67"/>
  <c r="ML71"/>
  <c r="ML75"/>
  <c r="ML79"/>
  <c r="JN83"/>
  <c r="KD83"/>
  <c r="KT83"/>
  <c r="LJ83"/>
  <c r="LZ83"/>
  <c r="JQ83"/>
  <c r="KG83"/>
  <c r="KW83"/>
  <c r="LM83"/>
  <c r="MC83"/>
  <c r="JT83"/>
  <c r="KJ83"/>
  <c r="KZ83"/>
  <c r="LP83"/>
  <c r="MF83"/>
  <c r="JS83"/>
  <c r="KI83"/>
  <c r="KY83"/>
  <c r="LO83"/>
  <c r="ME83"/>
  <c r="JV83"/>
  <c r="KL83"/>
  <c r="LB83"/>
  <c r="LR83"/>
  <c r="MH83"/>
  <c r="JY83"/>
  <c r="KO83"/>
  <c r="LE83"/>
  <c r="LU83"/>
  <c r="MK83"/>
  <c r="KB83"/>
  <c r="KR83"/>
  <c r="LH83"/>
  <c r="LX83"/>
  <c r="KA83"/>
  <c r="KQ83"/>
  <c r="LG83"/>
  <c r="LW83"/>
  <c r="JR83"/>
  <c r="KH83"/>
  <c r="KX83"/>
  <c r="LN83"/>
  <c r="MD83"/>
  <c r="JU83"/>
  <c r="KK83"/>
  <c r="LA83"/>
  <c r="LQ83"/>
  <c r="MG83"/>
  <c r="JX83"/>
  <c r="KN83"/>
  <c r="LD83"/>
  <c r="LT83"/>
  <c r="MJ83"/>
  <c r="JW83"/>
  <c r="KM83"/>
  <c r="LC83"/>
  <c r="LS83"/>
  <c r="JM84"/>
  <c r="MD84" s="1"/>
  <c r="X85"/>
  <c r="CX85" s="1"/>
  <c r="BF92" i="59"/>
  <c r="AN96" i="28"/>
  <c r="AN96" i="60"/>
  <c r="AH99" i="61"/>
  <c r="AJ98" i="28"/>
  <c r="AI99"/>
  <c r="AK97" i="59"/>
  <c r="AL97"/>
  <c r="AL97" i="58"/>
  <c r="AK97"/>
  <c r="AJ98"/>
  <c r="AI99"/>
  <c r="AK97" i="60"/>
  <c r="AL97"/>
  <c r="AJ98"/>
  <c r="AI99"/>
  <c r="AL97" i="28"/>
  <c r="AK97"/>
  <c r="AU96" i="58"/>
  <c r="AT96"/>
  <c r="AS96"/>
  <c r="AR96"/>
  <c r="AQ96"/>
  <c r="AP96"/>
  <c r="AO96"/>
  <c r="AU96" i="59"/>
  <c r="AT96"/>
  <c r="AS96"/>
  <c r="AR96"/>
  <c r="AQ96"/>
  <c r="AP96"/>
  <c r="AO96"/>
  <c r="AI99"/>
  <c r="AJ98"/>
  <c r="AU96" i="60"/>
  <c r="AT96"/>
  <c r="AS96"/>
  <c r="AR96"/>
  <c r="AQ96"/>
  <c r="AP96"/>
  <c r="AO96"/>
  <c r="AU96" i="28"/>
  <c r="AT96"/>
  <c r="AS96"/>
  <c r="AR96"/>
  <c r="AQ96"/>
  <c r="AP96"/>
  <c r="AO96"/>
  <c r="AN96" i="58"/>
  <c r="AN96" i="59"/>
  <c r="GC40" i="81" l="1"/>
  <c r="GC56"/>
  <c r="GC72"/>
  <c r="GC8"/>
  <c r="GC76"/>
  <c r="GC60"/>
  <c r="GC44"/>
  <c r="GC28"/>
  <c r="GC12"/>
  <c r="GC80"/>
  <c r="GC64"/>
  <c r="GC48"/>
  <c r="GC32"/>
  <c r="GC16"/>
  <c r="JH9"/>
  <c r="GC68"/>
  <c r="GC52"/>
  <c r="GC36"/>
  <c r="GC20"/>
  <c r="GD7"/>
  <c r="JI7" s="1"/>
  <c r="PV7" s="1"/>
  <c r="CY83"/>
  <c r="CY79"/>
  <c r="CY75"/>
  <c r="CY82"/>
  <c r="CY78"/>
  <c r="CY85"/>
  <c r="CY81"/>
  <c r="CY84"/>
  <c r="CY80"/>
  <c r="CY76"/>
  <c r="CY72"/>
  <c r="CY68"/>
  <c r="CY71"/>
  <c r="CY74"/>
  <c r="CY70"/>
  <c r="CY77"/>
  <c r="CY73"/>
  <c r="CY69"/>
  <c r="CY65"/>
  <c r="CY64"/>
  <c r="CY60"/>
  <c r="CY56"/>
  <c r="CY52"/>
  <c r="CY67"/>
  <c r="CY63"/>
  <c r="CY59"/>
  <c r="CY55"/>
  <c r="CY62"/>
  <c r="CY58"/>
  <c r="CY54"/>
  <c r="CY66"/>
  <c r="CY61"/>
  <c r="CY57"/>
  <c r="CY53"/>
  <c r="CY51"/>
  <c r="CY47"/>
  <c r="CY43"/>
  <c r="CY39"/>
  <c r="CY35"/>
  <c r="CY31"/>
  <c r="CY27"/>
  <c r="CY50"/>
  <c r="CY46"/>
  <c r="CY42"/>
  <c r="CY38"/>
  <c r="CY34"/>
  <c r="CY49"/>
  <c r="CY45"/>
  <c r="CY41"/>
  <c r="CY37"/>
  <c r="CY48"/>
  <c r="CY44"/>
  <c r="CY40"/>
  <c r="CY36"/>
  <c r="CY32"/>
  <c r="CY28"/>
  <c r="CY33"/>
  <c r="CY30"/>
  <c r="CY23"/>
  <c r="CY19"/>
  <c r="CY15"/>
  <c r="CY11"/>
  <c r="CY29"/>
  <c r="CY22"/>
  <c r="CY18"/>
  <c r="CY14"/>
  <c r="CY10"/>
  <c r="CY26"/>
  <c r="CY25"/>
  <c r="CY21"/>
  <c r="CY17"/>
  <c r="CY13"/>
  <c r="CY9"/>
  <c r="CY24"/>
  <c r="CY20"/>
  <c r="CY16"/>
  <c r="CY12"/>
  <c r="CY8"/>
  <c r="GC83"/>
  <c r="GC79"/>
  <c r="GC75"/>
  <c r="GC71"/>
  <c r="GC67"/>
  <c r="GC63"/>
  <c r="GC59"/>
  <c r="GC55"/>
  <c r="GC51"/>
  <c r="GC47"/>
  <c r="GC43"/>
  <c r="GC39"/>
  <c r="GC35"/>
  <c r="GC31"/>
  <c r="GC27"/>
  <c r="GC23"/>
  <c r="GC19"/>
  <c r="GC15"/>
  <c r="GC11"/>
  <c r="DC85"/>
  <c r="GH85" s="1"/>
  <c r="MU85" s="1"/>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GC81"/>
  <c r="GC77"/>
  <c r="GC73"/>
  <c r="GC69"/>
  <c r="GC65"/>
  <c r="GC61"/>
  <c r="GC57"/>
  <c r="GC53"/>
  <c r="GC49"/>
  <c r="GC45"/>
  <c r="GC41"/>
  <c r="GC37"/>
  <c r="GC33"/>
  <c r="GC29"/>
  <c r="GC25"/>
  <c r="GC21"/>
  <c r="GC17"/>
  <c r="GC13"/>
  <c r="GC9"/>
  <c r="JH10"/>
  <c r="GC82"/>
  <c r="GC78"/>
  <c r="GC74"/>
  <c r="GC70"/>
  <c r="GC66"/>
  <c r="GC62"/>
  <c r="GC58"/>
  <c r="GC54"/>
  <c r="GC50"/>
  <c r="GC46"/>
  <c r="GC42"/>
  <c r="GC38"/>
  <c r="GC34"/>
  <c r="GC30"/>
  <c r="GC26"/>
  <c r="GC22"/>
  <c r="GC18"/>
  <c r="GC14"/>
  <c r="GC10"/>
  <c r="JH8"/>
  <c r="F98" i="58"/>
  <c r="G98" s="1"/>
  <c r="M99"/>
  <c r="L99" s="1"/>
  <c r="M99" i="59"/>
  <c r="L99" s="1"/>
  <c r="N99" s="1"/>
  <c r="O99" s="1"/>
  <c r="N98" i="58"/>
  <c r="O98" s="1"/>
  <c r="Q95" i="30"/>
  <c r="F98" i="59"/>
  <c r="G98" s="1"/>
  <c r="FZ84" i="81"/>
  <c r="FV84"/>
  <c r="FQ84"/>
  <c r="FO84"/>
  <c r="FJ84"/>
  <c r="FE84"/>
  <c r="FB84"/>
  <c r="EX84"/>
  <c r="ET84"/>
  <c r="EP84"/>
  <c r="EL84"/>
  <c r="EH84"/>
  <c r="ED84"/>
  <c r="DZ84"/>
  <c r="DV84"/>
  <c r="DR84"/>
  <c r="DN84"/>
  <c r="DJ84"/>
  <c r="DF84"/>
  <c r="GL84"/>
  <c r="GA84"/>
  <c r="FW84"/>
  <c r="FS84"/>
  <c r="FN84"/>
  <c r="FK84"/>
  <c r="FG84"/>
  <c r="FC84"/>
  <c r="EY84"/>
  <c r="EU84"/>
  <c r="EQ84"/>
  <c r="EM84"/>
  <c r="EI84"/>
  <c r="EE84"/>
  <c r="EA84"/>
  <c r="DW84"/>
  <c r="DT84"/>
  <c r="DO84"/>
  <c r="DK84"/>
  <c r="DG84"/>
  <c r="GI84"/>
  <c r="GC84"/>
  <c r="FX84"/>
  <c r="FT84"/>
  <c r="FP84"/>
  <c r="FL84"/>
  <c r="FH84"/>
  <c r="FD84"/>
  <c r="EZ84"/>
  <c r="EV84"/>
  <c r="ER84"/>
  <c r="EN84"/>
  <c r="EJ84"/>
  <c r="EF84"/>
  <c r="EB84"/>
  <c r="DY84"/>
  <c r="DS84"/>
  <c r="DP84"/>
  <c r="DL84"/>
  <c r="DH84"/>
  <c r="DD84"/>
  <c r="GJ84"/>
  <c r="GB84"/>
  <c r="FY84"/>
  <c r="FU84"/>
  <c r="FR84"/>
  <c r="FM84"/>
  <c r="FI84"/>
  <c r="FF84"/>
  <c r="FA84"/>
  <c r="EW84"/>
  <c r="ES84"/>
  <c r="EO84"/>
  <c r="EK84"/>
  <c r="EG84"/>
  <c r="EC84"/>
  <c r="DX84"/>
  <c r="DU84"/>
  <c r="DQ84"/>
  <c r="DM84"/>
  <c r="DI84"/>
  <c r="DE84"/>
  <c r="GK84"/>
  <c r="JI9"/>
  <c r="GD8"/>
  <c r="GD9"/>
  <c r="GD12"/>
  <c r="GD13"/>
  <c r="GD16"/>
  <c r="GD17"/>
  <c r="GD20"/>
  <c r="GD21"/>
  <c r="GD24"/>
  <c r="GD25"/>
  <c r="GD39"/>
  <c r="GD26"/>
  <c r="GD29"/>
  <c r="GD30"/>
  <c r="GD33"/>
  <c r="GD34"/>
  <c r="GD54"/>
  <c r="GD55"/>
  <c r="GD41"/>
  <c r="GD42"/>
  <c r="GD45"/>
  <c r="GD46"/>
  <c r="GD49"/>
  <c r="GD50"/>
  <c r="GD53"/>
  <c r="GD57"/>
  <c r="GD60"/>
  <c r="GD61"/>
  <c r="GD64"/>
  <c r="GD65"/>
  <c r="GD68"/>
  <c r="GD69"/>
  <c r="GD72"/>
  <c r="GD73"/>
  <c r="GD77"/>
  <c r="GD78"/>
  <c r="GD81"/>
  <c r="GD82"/>
  <c r="GD74"/>
  <c r="CZ7"/>
  <c r="MN7"/>
  <c r="MN84" s="1"/>
  <c r="MM9"/>
  <c r="MM13"/>
  <c r="MM17"/>
  <c r="MM21"/>
  <c r="MM25"/>
  <c r="MM29"/>
  <c r="MM33"/>
  <c r="MM37"/>
  <c r="MM41"/>
  <c r="MM45"/>
  <c r="MM49"/>
  <c r="MM53"/>
  <c r="MM57"/>
  <c r="MM61"/>
  <c r="MM65"/>
  <c r="MM69"/>
  <c r="MM73"/>
  <c r="MM77"/>
  <c r="MM81"/>
  <c r="MM82"/>
  <c r="MM8"/>
  <c r="MM12"/>
  <c r="MM16"/>
  <c r="MM20"/>
  <c r="MM24"/>
  <c r="MM28"/>
  <c r="MM32"/>
  <c r="MM36"/>
  <c r="MM40"/>
  <c r="MM44"/>
  <c r="MM48"/>
  <c r="MM52"/>
  <c r="MM56"/>
  <c r="MM60"/>
  <c r="MM64"/>
  <c r="MM68"/>
  <c r="MM72"/>
  <c r="MM76"/>
  <c r="MM80"/>
  <c r="MM11"/>
  <c r="MM15"/>
  <c r="MM19"/>
  <c r="MM23"/>
  <c r="MM27"/>
  <c r="MM31"/>
  <c r="MM35"/>
  <c r="MM39"/>
  <c r="MM43"/>
  <c r="MM47"/>
  <c r="MM51"/>
  <c r="MM55"/>
  <c r="MM59"/>
  <c r="MM63"/>
  <c r="MM67"/>
  <c r="MM71"/>
  <c r="MM75"/>
  <c r="MM79"/>
  <c r="MM10"/>
  <c r="MM14"/>
  <c r="MM18"/>
  <c r="MM22"/>
  <c r="MM26"/>
  <c r="MM30"/>
  <c r="MM34"/>
  <c r="MM38"/>
  <c r="MM42"/>
  <c r="MM46"/>
  <c r="MM50"/>
  <c r="MM54"/>
  <c r="MM58"/>
  <c r="MM62"/>
  <c r="MM66"/>
  <c r="MM70"/>
  <c r="MM74"/>
  <c r="MM78"/>
  <c r="MC84"/>
  <c r="JQ84"/>
  <c r="KD84"/>
  <c r="KU84"/>
  <c r="LL84"/>
  <c r="LM84"/>
  <c r="KV84"/>
  <c r="KE84"/>
  <c r="JN84"/>
  <c r="LZ84"/>
  <c r="KW84"/>
  <c r="KF84"/>
  <c r="JO84"/>
  <c r="MA84"/>
  <c r="LJ84"/>
  <c r="KG84"/>
  <c r="JP84"/>
  <c r="MB84"/>
  <c r="LK84"/>
  <c r="KT84"/>
  <c r="KC84"/>
  <c r="KS84"/>
  <c r="LI84"/>
  <c r="LY84"/>
  <c r="KB84"/>
  <c r="KR84"/>
  <c r="LH84"/>
  <c r="LX84"/>
  <c r="KA84"/>
  <c r="KQ84"/>
  <c r="LG84"/>
  <c r="LW84"/>
  <c r="MM84"/>
  <c r="JZ84"/>
  <c r="KP84"/>
  <c r="LF84"/>
  <c r="LV84"/>
  <c r="ML84"/>
  <c r="JY84"/>
  <c r="KO84"/>
  <c r="LE84"/>
  <c r="LU84"/>
  <c r="MK84"/>
  <c r="JX84"/>
  <c r="KN84"/>
  <c r="LD84"/>
  <c r="LT84"/>
  <c r="MJ84"/>
  <c r="JW84"/>
  <c r="KM84"/>
  <c r="LC84"/>
  <c r="LS84"/>
  <c r="MI84"/>
  <c r="JV84"/>
  <c r="KL84"/>
  <c r="LB84"/>
  <c r="LR84"/>
  <c r="MH84"/>
  <c r="JU84"/>
  <c r="KK84"/>
  <c r="LA84"/>
  <c r="LQ84"/>
  <c r="MG84"/>
  <c r="JT84"/>
  <c r="KJ84"/>
  <c r="KZ84"/>
  <c r="LP84"/>
  <c r="MF84"/>
  <c r="JS84"/>
  <c r="KI84"/>
  <c r="KY84"/>
  <c r="LO84"/>
  <c r="ME84"/>
  <c r="JR84"/>
  <c r="KH84"/>
  <c r="KX84"/>
  <c r="LN84"/>
  <c r="JM85"/>
  <c r="MK85" s="1"/>
  <c r="X86"/>
  <c r="CY86" s="1"/>
  <c r="BF93" i="59"/>
  <c r="BF93" i="58"/>
  <c r="AN97" i="60"/>
  <c r="AN97" i="59"/>
  <c r="AN97" i="28"/>
  <c r="AN97" i="58"/>
  <c r="AH100" i="61"/>
  <c r="AU97" i="28"/>
  <c r="AT97"/>
  <c r="AS97"/>
  <c r="AR97"/>
  <c r="AQ97"/>
  <c r="AP97"/>
  <c r="AO97"/>
  <c r="AJ99" i="60"/>
  <c r="AI100"/>
  <c r="AU97" i="58"/>
  <c r="AT97"/>
  <c r="AS97"/>
  <c r="AR97"/>
  <c r="AQ97"/>
  <c r="AP97"/>
  <c r="AO97"/>
  <c r="AJ99" i="28"/>
  <c r="AI100"/>
  <c r="AK98"/>
  <c r="AL98"/>
  <c r="AL98" i="59"/>
  <c r="AK98"/>
  <c r="AJ99"/>
  <c r="AI100"/>
  <c r="AL98" i="60"/>
  <c r="AK98"/>
  <c r="AU97"/>
  <c r="AT97"/>
  <c r="AS97"/>
  <c r="AR97"/>
  <c r="AQ97"/>
  <c r="AP97"/>
  <c r="AO97"/>
  <c r="AJ99" i="58"/>
  <c r="AI100"/>
  <c r="AL98"/>
  <c r="AK98"/>
  <c r="AN98" i="59"/>
  <c r="AU97"/>
  <c r="AT97"/>
  <c r="AS97"/>
  <c r="AR97"/>
  <c r="AQ97"/>
  <c r="AP97"/>
  <c r="AO97"/>
  <c r="GD83" i="81" l="1"/>
  <c r="GD79"/>
  <c r="GD75"/>
  <c r="GD70"/>
  <c r="GD66"/>
  <c r="GD62"/>
  <c r="GD58"/>
  <c r="GD51"/>
  <c r="GD47"/>
  <c r="GD43"/>
  <c r="GD56"/>
  <c r="GD35"/>
  <c r="GD31"/>
  <c r="GD27"/>
  <c r="GD37"/>
  <c r="GD22"/>
  <c r="GD18"/>
  <c r="GD14"/>
  <c r="GD10"/>
  <c r="JI8"/>
  <c r="GD84"/>
  <c r="GD80"/>
  <c r="GD76"/>
  <c r="GD71"/>
  <c r="GD67"/>
  <c r="GD63"/>
  <c r="GD59"/>
  <c r="GD52"/>
  <c r="GD48"/>
  <c r="GD44"/>
  <c r="GD40"/>
  <c r="GD36"/>
  <c r="GD32"/>
  <c r="GD28"/>
  <c r="GD38"/>
  <c r="GD23"/>
  <c r="GD19"/>
  <c r="GD15"/>
  <c r="GD11"/>
  <c r="GE7"/>
  <c r="JJ7" s="1"/>
  <c r="PW7" s="1"/>
  <c r="CZ84"/>
  <c r="CZ80"/>
  <c r="CZ76"/>
  <c r="CZ83"/>
  <c r="CZ79"/>
  <c r="CZ86"/>
  <c r="CZ82"/>
  <c r="CZ85"/>
  <c r="CZ81"/>
  <c r="CZ77"/>
  <c r="CZ78"/>
  <c r="CZ75"/>
  <c r="CZ73"/>
  <c r="CZ69"/>
  <c r="CZ72"/>
  <c r="CZ68"/>
  <c r="CZ71"/>
  <c r="CZ74"/>
  <c r="CZ70"/>
  <c r="CZ66"/>
  <c r="CZ65"/>
  <c r="CZ61"/>
  <c r="CZ57"/>
  <c r="CZ53"/>
  <c r="CZ64"/>
  <c r="CZ60"/>
  <c r="CZ56"/>
  <c r="CZ67"/>
  <c r="CZ63"/>
  <c r="CZ59"/>
  <c r="CZ55"/>
  <c r="CZ62"/>
  <c r="CZ58"/>
  <c r="CZ54"/>
  <c r="CZ50"/>
  <c r="CZ52"/>
  <c r="CZ48"/>
  <c r="CZ44"/>
  <c r="CZ40"/>
  <c r="CZ36"/>
  <c r="CZ32"/>
  <c r="CZ28"/>
  <c r="CZ51"/>
  <c r="CZ47"/>
  <c r="CZ43"/>
  <c r="CZ39"/>
  <c r="CZ35"/>
  <c r="CZ31"/>
  <c r="CZ46"/>
  <c r="CZ42"/>
  <c r="CZ38"/>
  <c r="CZ34"/>
  <c r="CZ49"/>
  <c r="CZ45"/>
  <c r="CZ41"/>
  <c r="CZ37"/>
  <c r="CZ33"/>
  <c r="CZ29"/>
  <c r="CZ24"/>
  <c r="CZ20"/>
  <c r="CZ16"/>
  <c r="CZ12"/>
  <c r="CZ8"/>
  <c r="CZ30"/>
  <c r="CZ23"/>
  <c r="CZ19"/>
  <c r="CZ15"/>
  <c r="CZ11"/>
  <c r="CZ27"/>
  <c r="CZ22"/>
  <c r="CZ18"/>
  <c r="CZ14"/>
  <c r="CZ10"/>
  <c r="CZ26"/>
  <c r="CZ25"/>
  <c r="CZ21"/>
  <c r="CZ17"/>
  <c r="CZ13"/>
  <c r="CZ9"/>
  <c r="DC86"/>
  <c r="GH86" s="1"/>
  <c r="MU86" s="1"/>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F99" i="59"/>
  <c r="G99" s="1"/>
  <c r="F99" i="58"/>
  <c r="G99" s="1"/>
  <c r="M100"/>
  <c r="L100" s="1"/>
  <c r="N99"/>
  <c r="O99" s="1"/>
  <c r="Q96" i="30"/>
  <c r="M100" i="59"/>
  <c r="L100" s="1"/>
  <c r="N100" s="1"/>
  <c r="O100" s="1"/>
  <c r="MJ85" i="81"/>
  <c r="GA85"/>
  <c r="FW85"/>
  <c r="FS85"/>
  <c r="FN85"/>
  <c r="FK85"/>
  <c r="FG85"/>
  <c r="FC85"/>
  <c r="EY85"/>
  <c r="EU85"/>
  <c r="EQ85"/>
  <c r="EM85"/>
  <c r="EI85"/>
  <c r="EE85"/>
  <c r="EA85"/>
  <c r="DW85"/>
  <c r="DT85"/>
  <c r="DO85"/>
  <c r="DJ85"/>
  <c r="DG85"/>
  <c r="GB85"/>
  <c r="FX85"/>
  <c r="FT85"/>
  <c r="FP85"/>
  <c r="FL85"/>
  <c r="FH85"/>
  <c r="FD85"/>
  <c r="EZ85"/>
  <c r="EV85"/>
  <c r="ER85"/>
  <c r="EN85"/>
  <c r="EJ85"/>
  <c r="EF85"/>
  <c r="EB85"/>
  <c r="DX85"/>
  <c r="DS85"/>
  <c r="DP85"/>
  <c r="DL85"/>
  <c r="DH85"/>
  <c r="DD85"/>
  <c r="GC85"/>
  <c r="FY85"/>
  <c r="FU85"/>
  <c r="FR85"/>
  <c r="FM85"/>
  <c r="FI85"/>
  <c r="FF85"/>
  <c r="FA85"/>
  <c r="EW85"/>
  <c r="ES85"/>
  <c r="EO85"/>
  <c r="EK85"/>
  <c r="EG85"/>
  <c r="EC85"/>
  <c r="DY85"/>
  <c r="DU85"/>
  <c r="DQ85"/>
  <c r="DM85"/>
  <c r="DI85"/>
  <c r="DE85"/>
  <c r="FZ85"/>
  <c r="FV85"/>
  <c r="FQ85"/>
  <c r="FO85"/>
  <c r="FJ85"/>
  <c r="FE85"/>
  <c r="FB85"/>
  <c r="EX85"/>
  <c r="ET85"/>
  <c r="EP85"/>
  <c r="EL85"/>
  <c r="EH85"/>
  <c r="ED85"/>
  <c r="DZ85"/>
  <c r="DV85"/>
  <c r="DR85"/>
  <c r="DN85"/>
  <c r="DK85"/>
  <c r="DF85"/>
  <c r="GD85"/>
  <c r="LS85"/>
  <c r="LB85"/>
  <c r="GI85"/>
  <c r="GJ85"/>
  <c r="GK85"/>
  <c r="JX85"/>
  <c r="KK85"/>
  <c r="GE22"/>
  <c r="MG85"/>
  <c r="LT85"/>
  <c r="JU85"/>
  <c r="LD85"/>
  <c r="KM85"/>
  <c r="JV85"/>
  <c r="MH85"/>
  <c r="LQ85"/>
  <c r="LC85"/>
  <c r="KL85"/>
  <c r="KN85"/>
  <c r="JW85"/>
  <c r="MI85"/>
  <c r="LR85"/>
  <c r="LA85"/>
  <c r="DA7"/>
  <c r="MO7"/>
  <c r="MO85" s="1"/>
  <c r="MN10"/>
  <c r="MN14"/>
  <c r="MN18"/>
  <c r="MN22"/>
  <c r="MN26"/>
  <c r="MN30"/>
  <c r="MN34"/>
  <c r="MN38"/>
  <c r="MN42"/>
  <c r="MN46"/>
  <c r="MN50"/>
  <c r="MN54"/>
  <c r="MN58"/>
  <c r="MN62"/>
  <c r="MN66"/>
  <c r="MN70"/>
  <c r="MN74"/>
  <c r="MN78"/>
  <c r="MN82"/>
  <c r="MN83"/>
  <c r="MN9"/>
  <c r="MN13"/>
  <c r="MN17"/>
  <c r="MN21"/>
  <c r="MN25"/>
  <c r="MN29"/>
  <c r="MN33"/>
  <c r="MN37"/>
  <c r="MN41"/>
  <c r="MN45"/>
  <c r="MN49"/>
  <c r="MN53"/>
  <c r="MN57"/>
  <c r="MN61"/>
  <c r="MN65"/>
  <c r="MN69"/>
  <c r="MN73"/>
  <c r="MN77"/>
  <c r="MN81"/>
  <c r="MN8"/>
  <c r="MN12"/>
  <c r="MN16"/>
  <c r="MN20"/>
  <c r="MN24"/>
  <c r="MN28"/>
  <c r="MN32"/>
  <c r="MN36"/>
  <c r="MN40"/>
  <c r="MN44"/>
  <c r="MN48"/>
  <c r="MN52"/>
  <c r="MN56"/>
  <c r="MN60"/>
  <c r="MN64"/>
  <c r="MN68"/>
  <c r="MN72"/>
  <c r="MN76"/>
  <c r="MN80"/>
  <c r="MN11"/>
  <c r="MN15"/>
  <c r="MN19"/>
  <c r="MN23"/>
  <c r="MN27"/>
  <c r="MN31"/>
  <c r="MN35"/>
  <c r="MN39"/>
  <c r="MN43"/>
  <c r="MN47"/>
  <c r="MN51"/>
  <c r="MN55"/>
  <c r="MN59"/>
  <c r="MN63"/>
  <c r="MN67"/>
  <c r="MN71"/>
  <c r="MN75"/>
  <c r="MN79"/>
  <c r="JT85"/>
  <c r="KJ85"/>
  <c r="KZ85"/>
  <c r="LP85"/>
  <c r="MF85"/>
  <c r="JS85"/>
  <c r="KI85"/>
  <c r="KY85"/>
  <c r="LO85"/>
  <c r="ME85"/>
  <c r="JR85"/>
  <c r="KH85"/>
  <c r="KX85"/>
  <c r="LN85"/>
  <c r="MD85"/>
  <c r="JQ85"/>
  <c r="KG85"/>
  <c r="KW85"/>
  <c r="LM85"/>
  <c r="MC85"/>
  <c r="JP85"/>
  <c r="KF85"/>
  <c r="KV85"/>
  <c r="LL85"/>
  <c r="MB85"/>
  <c r="JO85"/>
  <c r="KE85"/>
  <c r="KU85"/>
  <c r="LK85"/>
  <c r="MA85"/>
  <c r="JN85"/>
  <c r="KD85"/>
  <c r="KT85"/>
  <c r="LJ85"/>
  <c r="LZ85"/>
  <c r="KC85"/>
  <c r="KS85"/>
  <c r="LI85"/>
  <c r="LY85"/>
  <c r="KB85"/>
  <c r="KR85"/>
  <c r="LH85"/>
  <c r="LX85"/>
  <c r="MN85"/>
  <c r="KA85"/>
  <c r="KQ85"/>
  <c r="LG85"/>
  <c r="LW85"/>
  <c r="MM85"/>
  <c r="JZ85"/>
  <c r="KP85"/>
  <c r="LF85"/>
  <c r="LV85"/>
  <c r="ML85"/>
  <c r="JY85"/>
  <c r="KO85"/>
  <c r="LE85"/>
  <c r="LU85"/>
  <c r="JM86"/>
  <c r="MB86" s="1"/>
  <c r="X87"/>
  <c r="CZ87" s="1"/>
  <c r="BF94" i="59"/>
  <c r="AN98" i="58"/>
  <c r="AN98" i="28"/>
  <c r="AU98" i="60"/>
  <c r="AT98"/>
  <c r="AS98"/>
  <c r="AR98"/>
  <c r="AQ98"/>
  <c r="AP98"/>
  <c r="AO98"/>
  <c r="AJ100" i="59"/>
  <c r="AU98"/>
  <c r="AT98"/>
  <c r="AS98"/>
  <c r="AR98"/>
  <c r="AQ98"/>
  <c r="AP98"/>
  <c r="AO98"/>
  <c r="AL99" i="60"/>
  <c r="AK99"/>
  <c r="AU98" i="58"/>
  <c r="AT98"/>
  <c r="AS98"/>
  <c r="AR98"/>
  <c r="AQ98"/>
  <c r="AP98"/>
  <c r="AO98"/>
  <c r="AJ100"/>
  <c r="AK99"/>
  <c r="AL99"/>
  <c r="AK99" i="59"/>
  <c r="AL99"/>
  <c r="AU98" i="28"/>
  <c r="AT98"/>
  <c r="AS98"/>
  <c r="AR98"/>
  <c r="AQ98"/>
  <c r="AP98"/>
  <c r="AO98"/>
  <c r="AJ100"/>
  <c r="AD100"/>
  <c r="AK99"/>
  <c r="AL99"/>
  <c r="AJ100" i="60"/>
  <c r="AN98"/>
  <c r="GE85" i="81" l="1"/>
  <c r="GE30"/>
  <c r="GE46"/>
  <c r="GE69"/>
  <c r="GE50"/>
  <c r="GE77"/>
  <c r="GE61"/>
  <c r="GE55"/>
  <c r="GE40"/>
  <c r="GE14"/>
  <c r="GE73"/>
  <c r="GE34"/>
  <c r="GE12"/>
  <c r="GE9"/>
  <c r="GE81"/>
  <c r="GE65"/>
  <c r="GE59"/>
  <c r="GE26"/>
  <c r="GE18"/>
  <c r="DC87"/>
  <c r="GH87" s="1"/>
  <c r="MU87" s="1"/>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GE82"/>
  <c r="GE78"/>
  <c r="GE74"/>
  <c r="GE70"/>
  <c r="GE66"/>
  <c r="GE62"/>
  <c r="GE51"/>
  <c r="GE47"/>
  <c r="GE60"/>
  <c r="GE56"/>
  <c r="GE35"/>
  <c r="GE31"/>
  <c r="GE27"/>
  <c r="GE41"/>
  <c r="GE37"/>
  <c r="GE23"/>
  <c r="GE19"/>
  <c r="GE15"/>
  <c r="GE10"/>
  <c r="JJ8"/>
  <c r="GF7"/>
  <c r="JK7" s="1"/>
  <c r="PX7" s="1"/>
  <c r="PS70" s="1"/>
  <c r="DA85"/>
  <c r="DA81"/>
  <c r="DA77"/>
  <c r="DA84"/>
  <c r="DA80"/>
  <c r="DA87"/>
  <c r="DA83"/>
  <c r="DA86"/>
  <c r="DA82"/>
  <c r="DA78"/>
  <c r="DA79"/>
  <c r="DA76"/>
  <c r="DA74"/>
  <c r="DA70"/>
  <c r="DA75"/>
  <c r="DA73"/>
  <c r="DA69"/>
  <c r="DA72"/>
  <c r="DA68"/>
  <c r="DA71"/>
  <c r="DA67"/>
  <c r="DA66"/>
  <c r="DA62"/>
  <c r="DA58"/>
  <c r="DA54"/>
  <c r="DA50"/>
  <c r="DA65"/>
  <c r="DA61"/>
  <c r="DA57"/>
  <c r="DA53"/>
  <c r="DA64"/>
  <c r="DA60"/>
  <c r="DA56"/>
  <c r="DA63"/>
  <c r="DA59"/>
  <c r="DA55"/>
  <c r="DA51"/>
  <c r="DA49"/>
  <c r="DA45"/>
  <c r="DA41"/>
  <c r="DA37"/>
  <c r="DA33"/>
  <c r="DA29"/>
  <c r="DA52"/>
  <c r="DA48"/>
  <c r="DA44"/>
  <c r="DA40"/>
  <c r="DA36"/>
  <c r="DA32"/>
  <c r="DA47"/>
  <c r="DA43"/>
  <c r="DA39"/>
  <c r="DA35"/>
  <c r="DA46"/>
  <c r="DA42"/>
  <c r="DA38"/>
  <c r="DA34"/>
  <c r="DA30"/>
  <c r="DA26"/>
  <c r="DA25"/>
  <c r="DA21"/>
  <c r="DA17"/>
  <c r="DA13"/>
  <c r="DA9"/>
  <c r="DA31"/>
  <c r="DA24"/>
  <c r="DA20"/>
  <c r="DA16"/>
  <c r="DA12"/>
  <c r="DA8"/>
  <c r="DA28"/>
  <c r="DA23"/>
  <c r="DA19"/>
  <c r="DA15"/>
  <c r="DA11"/>
  <c r="DA27"/>
  <c r="DA22"/>
  <c r="DA18"/>
  <c r="DA14"/>
  <c r="DA10"/>
  <c r="GE83"/>
  <c r="GE79"/>
  <c r="GE75"/>
  <c r="GE71"/>
  <c r="GE67"/>
  <c r="GE63"/>
  <c r="GE52"/>
  <c r="GE48"/>
  <c r="GE44"/>
  <c r="GE57"/>
  <c r="GE36"/>
  <c r="GE32"/>
  <c r="GE28"/>
  <c r="GE42"/>
  <c r="GE38"/>
  <c r="GE24"/>
  <c r="GE20"/>
  <c r="GE16"/>
  <c r="GE11"/>
  <c r="GE84"/>
  <c r="GE80"/>
  <c r="GE76"/>
  <c r="GE72"/>
  <c r="GE68"/>
  <c r="GE64"/>
  <c r="GE53"/>
  <c r="GE49"/>
  <c r="GE45"/>
  <c r="GE58"/>
  <c r="GE54"/>
  <c r="GE33"/>
  <c r="GE29"/>
  <c r="GE43"/>
  <c r="GE39"/>
  <c r="GE25"/>
  <c r="GE21"/>
  <c r="GE17"/>
  <c r="GE13"/>
  <c r="GE8"/>
  <c r="F100" i="58"/>
  <c r="G100" s="1"/>
  <c r="N100"/>
  <c r="O100" s="1"/>
  <c r="Q97" i="30"/>
  <c r="F100" i="59"/>
  <c r="G100" s="1"/>
  <c r="PS81" i="81"/>
  <c r="PT8"/>
  <c r="PW39"/>
  <c r="PW23"/>
  <c r="PU31"/>
  <c r="PU40"/>
  <c r="PT65"/>
  <c r="PU22"/>
  <c r="PW76"/>
  <c r="PW60"/>
  <c r="PW12"/>
  <c r="PU52"/>
  <c r="PT18"/>
  <c r="PU68"/>
  <c r="PV77"/>
  <c r="PU60"/>
  <c r="PV40"/>
  <c r="PT83"/>
  <c r="PW41"/>
  <c r="PW25"/>
  <c r="PV35"/>
  <c r="PS58"/>
  <c r="PS66"/>
  <c r="PV30"/>
  <c r="PT32"/>
  <c r="PV25"/>
  <c r="MX8"/>
  <c r="PX17"/>
  <c r="NA10"/>
  <c r="NA8"/>
  <c r="NB10"/>
  <c r="NC11"/>
  <c r="NB13"/>
  <c r="NC14"/>
  <c r="NE13"/>
  <c r="NE14"/>
  <c r="NF14"/>
  <c r="NF15"/>
  <c r="NF16"/>
  <c r="NE9"/>
  <c r="NE12"/>
  <c r="NF10"/>
  <c r="NH10"/>
  <c r="NG14"/>
  <c r="NF12"/>
  <c r="NG16"/>
  <c r="NG10"/>
  <c r="NH15"/>
  <c r="NH12"/>
  <c r="NH18"/>
  <c r="PX23"/>
  <c r="NG18"/>
  <c r="NH9"/>
  <c r="NH19"/>
  <c r="NI9"/>
  <c r="NI10"/>
  <c r="NI17"/>
  <c r="NI8"/>
  <c r="NI13"/>
  <c r="NJ10"/>
  <c r="NI16"/>
  <c r="NJ12"/>
  <c r="NJ13"/>
  <c r="NJ17"/>
  <c r="NJ18"/>
  <c r="NJ8"/>
  <c r="NJ16"/>
  <c r="NK19"/>
  <c r="NJ20"/>
  <c r="NL12"/>
  <c r="NK13"/>
  <c r="NK11"/>
  <c r="NL14"/>
  <c r="NL11"/>
  <c r="NK9"/>
  <c r="NL13"/>
  <c r="NL10"/>
  <c r="NK22"/>
  <c r="NL17"/>
  <c r="NL19"/>
  <c r="NK14"/>
  <c r="NK18"/>
  <c r="NL21"/>
  <c r="NK17"/>
  <c r="NM16"/>
  <c r="NM14"/>
  <c r="NM19"/>
  <c r="NM18"/>
  <c r="NL23"/>
  <c r="NM8"/>
  <c r="NM15"/>
  <c r="NM22"/>
  <c r="NM9"/>
  <c r="NM24"/>
  <c r="NN9"/>
  <c r="NN13"/>
  <c r="NN18"/>
  <c r="NN17"/>
  <c r="NN21"/>
  <c r="NN19"/>
  <c r="NN10"/>
  <c r="NN8"/>
  <c r="NO12"/>
  <c r="NO13"/>
  <c r="NO21"/>
  <c r="PX31"/>
  <c r="NO15"/>
  <c r="NO22"/>
  <c r="NO23"/>
  <c r="NN25"/>
  <c r="NO25"/>
  <c r="NO8"/>
  <c r="NO24"/>
  <c r="NP26"/>
  <c r="NQ8"/>
  <c r="NP23"/>
  <c r="NP13"/>
  <c r="NQ25"/>
  <c r="NP20"/>
  <c r="NP22"/>
  <c r="NQ10"/>
  <c r="NP15"/>
  <c r="NQ15"/>
  <c r="NQ9"/>
  <c r="NQ23"/>
  <c r="NQ20"/>
  <c r="NQ16"/>
  <c r="NQ19"/>
  <c r="NQ24"/>
  <c r="NO26"/>
  <c r="NP9"/>
  <c r="NP19"/>
  <c r="NQ17"/>
  <c r="NR9"/>
  <c r="NT30"/>
  <c r="NS27"/>
  <c r="NS23"/>
  <c r="NS24"/>
  <c r="NR8"/>
  <c r="NR20"/>
  <c r="NR17"/>
  <c r="NR24"/>
  <c r="NS13"/>
  <c r="NR12"/>
  <c r="NS14"/>
  <c r="NS26"/>
  <c r="NS10"/>
  <c r="NS29"/>
  <c r="NR18"/>
  <c r="NR22"/>
  <c r="NS16"/>
  <c r="NR28"/>
  <c r="NQ28"/>
  <c r="NR27"/>
  <c r="NS15"/>
  <c r="NR13"/>
  <c r="NS22"/>
  <c r="NT14"/>
  <c r="NT27"/>
  <c r="NT22"/>
  <c r="NT8"/>
  <c r="NT15"/>
  <c r="NT16"/>
  <c r="NT21"/>
  <c r="NT13"/>
  <c r="NT25"/>
  <c r="NT20"/>
  <c r="NT28"/>
  <c r="NS30"/>
  <c r="NU21"/>
  <c r="NU30"/>
  <c r="NU11"/>
  <c r="NU15"/>
  <c r="NU27"/>
  <c r="NU20"/>
  <c r="NW33"/>
  <c r="NU18"/>
  <c r="NU16"/>
  <c r="NU31"/>
  <c r="NU23"/>
  <c r="NU13"/>
  <c r="NU17"/>
  <c r="NU25"/>
  <c r="NW16"/>
  <c r="NV21"/>
  <c r="NV12"/>
  <c r="NV11"/>
  <c r="NV28"/>
  <c r="NV27"/>
  <c r="NW22"/>
  <c r="NW10"/>
  <c r="NV17"/>
  <c r="NV10"/>
  <c r="NV23"/>
  <c r="NV26"/>
  <c r="NV31"/>
  <c r="NW29"/>
  <c r="NW9"/>
  <c r="NW19"/>
  <c r="NW11"/>
  <c r="NW30"/>
  <c r="NW31"/>
  <c r="NV19"/>
  <c r="NU32"/>
  <c r="NW32"/>
  <c r="NW26"/>
  <c r="NW24"/>
  <c r="NW28"/>
  <c r="NV15"/>
  <c r="NX27"/>
  <c r="NX14"/>
  <c r="NX9"/>
  <c r="NX15"/>
  <c r="NX31"/>
  <c r="NX23"/>
  <c r="NX16"/>
  <c r="NX12"/>
  <c r="NX34"/>
  <c r="NX25"/>
  <c r="NX19"/>
  <c r="NX30"/>
  <c r="NX32"/>
  <c r="NX28"/>
  <c r="NY11"/>
  <c r="NY35"/>
  <c r="NY33"/>
  <c r="NY29"/>
  <c r="NY34"/>
  <c r="NY8"/>
  <c r="NY25"/>
  <c r="NY15"/>
  <c r="NY32"/>
  <c r="NY19"/>
  <c r="NY24"/>
  <c r="NY30"/>
  <c r="NY28"/>
  <c r="NY18"/>
  <c r="NY9"/>
  <c r="NZ24"/>
  <c r="NZ16"/>
  <c r="NZ35"/>
  <c r="NZ27"/>
  <c r="NZ12"/>
  <c r="NZ31"/>
  <c r="NZ18"/>
  <c r="NZ33"/>
  <c r="NZ30"/>
  <c r="NZ19"/>
  <c r="NZ29"/>
  <c r="OA10"/>
  <c r="NZ15"/>
  <c r="NZ26"/>
  <c r="NZ17"/>
  <c r="NZ28"/>
  <c r="OA25"/>
  <c r="OA21"/>
  <c r="OA28"/>
  <c r="OA26"/>
  <c r="OA34"/>
  <c r="OA30"/>
  <c r="OA9"/>
  <c r="OA16"/>
  <c r="OA31"/>
  <c r="OA32"/>
  <c r="OA20"/>
  <c r="OA33"/>
  <c r="OA12"/>
  <c r="OA18"/>
  <c r="OB34"/>
  <c r="OB17"/>
  <c r="OB29"/>
  <c r="OA38"/>
  <c r="OB32"/>
  <c r="OB11"/>
  <c r="OB21"/>
  <c r="OB25"/>
  <c r="OB36"/>
  <c r="OB13"/>
  <c r="OB20"/>
  <c r="OB15"/>
  <c r="OB24"/>
  <c r="OB12"/>
  <c r="OB33"/>
  <c r="OB27"/>
  <c r="OC9"/>
  <c r="OC23"/>
  <c r="OC11"/>
  <c r="OC37"/>
  <c r="OC36"/>
  <c r="OC39"/>
  <c r="OC21"/>
  <c r="OC18"/>
  <c r="OC13"/>
  <c r="OC14"/>
  <c r="OC35"/>
  <c r="OC10"/>
  <c r="OC38"/>
  <c r="OC25"/>
  <c r="OC8"/>
  <c r="OD36"/>
  <c r="OD33"/>
  <c r="OC40"/>
  <c r="OD25"/>
  <c r="OD29"/>
  <c r="OD34"/>
  <c r="OE8"/>
  <c r="OD10"/>
  <c r="OD21"/>
  <c r="OD20"/>
  <c r="OD9"/>
  <c r="OD12"/>
  <c r="OD28"/>
  <c r="OD14"/>
  <c r="OD32"/>
  <c r="OD13"/>
  <c r="OD19"/>
  <c r="OE31"/>
  <c r="OE16"/>
  <c r="OE36"/>
  <c r="OE13"/>
  <c r="OE15"/>
  <c r="OE34"/>
  <c r="OE22"/>
  <c r="OE19"/>
  <c r="OE28"/>
  <c r="OE33"/>
  <c r="OE21"/>
  <c r="OE29"/>
  <c r="OE12"/>
  <c r="OE10"/>
  <c r="OE25"/>
  <c r="OD41"/>
  <c r="OE18"/>
  <c r="OF42"/>
  <c r="OF26"/>
  <c r="OF37"/>
  <c r="OF32"/>
  <c r="OF9"/>
  <c r="OF27"/>
  <c r="OF16"/>
  <c r="OF8"/>
  <c r="OF19"/>
  <c r="OF28"/>
  <c r="OF22"/>
  <c r="OF33"/>
  <c r="OF40"/>
  <c r="OF20"/>
  <c r="OF36"/>
  <c r="OF38"/>
  <c r="OF29"/>
  <c r="OF12"/>
  <c r="OG26"/>
  <c r="OG40"/>
  <c r="OG27"/>
  <c r="OG28"/>
  <c r="OG29"/>
  <c r="OG23"/>
  <c r="OG39"/>
  <c r="OG42"/>
  <c r="OG36"/>
  <c r="OG10"/>
  <c r="OG41"/>
  <c r="OG20"/>
  <c r="OG31"/>
  <c r="OG9"/>
  <c r="OG24"/>
  <c r="OG11"/>
  <c r="PX47"/>
  <c r="OG15"/>
  <c r="OG30"/>
  <c r="OG32"/>
  <c r="OH41"/>
  <c r="OH28"/>
  <c r="OH20"/>
  <c r="OH43"/>
  <c r="OH8"/>
  <c r="OH30"/>
  <c r="OH24"/>
  <c r="OH38"/>
  <c r="OG44"/>
  <c r="OH29"/>
  <c r="OH42"/>
  <c r="OH31"/>
  <c r="OH22"/>
  <c r="OH9"/>
  <c r="OH13"/>
  <c r="OH12"/>
  <c r="OH17"/>
  <c r="OH32"/>
  <c r="OH37"/>
  <c r="OI19"/>
  <c r="OI18"/>
  <c r="OI43"/>
  <c r="OI16"/>
  <c r="OI38"/>
  <c r="OI39"/>
  <c r="OI44"/>
  <c r="OI30"/>
  <c r="OI40"/>
  <c r="OI22"/>
  <c r="OI25"/>
  <c r="OI28"/>
  <c r="OI21"/>
  <c r="OI41"/>
  <c r="OI33"/>
  <c r="OI36"/>
  <c r="OI15"/>
  <c r="OI9"/>
  <c r="OI34"/>
  <c r="OJ41"/>
  <c r="OJ27"/>
  <c r="OJ24"/>
  <c r="OJ34"/>
  <c r="OJ40"/>
  <c r="OJ8"/>
  <c r="OJ16"/>
  <c r="OJ31"/>
  <c r="OJ44"/>
  <c r="OJ17"/>
  <c r="OJ19"/>
  <c r="OJ33"/>
  <c r="OJ26"/>
  <c r="OJ42"/>
  <c r="OJ46"/>
  <c r="OJ10"/>
  <c r="OJ12"/>
  <c r="OJ35"/>
  <c r="OJ9"/>
  <c r="OJ37"/>
  <c r="OJ30"/>
  <c r="OK38"/>
  <c r="OK17"/>
  <c r="OK43"/>
  <c r="OK39"/>
  <c r="OK41"/>
  <c r="OL8"/>
  <c r="OK14"/>
  <c r="OK44"/>
  <c r="OK16"/>
  <c r="OK40"/>
  <c r="OK13"/>
  <c r="OK28"/>
  <c r="OK31"/>
  <c r="OK45"/>
  <c r="OK19"/>
  <c r="OK11"/>
  <c r="OK27"/>
  <c r="OK15"/>
  <c r="OK18"/>
  <c r="OK9"/>
  <c r="OK22"/>
  <c r="OL16"/>
  <c r="OL18"/>
  <c r="OL24"/>
  <c r="OL33"/>
  <c r="OL27"/>
  <c r="OL12"/>
  <c r="OL35"/>
  <c r="OL13"/>
  <c r="OL17"/>
  <c r="OL29"/>
  <c r="OL39"/>
  <c r="OL43"/>
  <c r="OL42"/>
  <c r="OL36"/>
  <c r="OL38"/>
  <c r="OL49"/>
  <c r="OL41"/>
  <c r="OL9"/>
  <c r="OL15"/>
  <c r="OL40"/>
  <c r="OL45"/>
  <c r="OM39"/>
  <c r="OM44"/>
  <c r="OM40"/>
  <c r="OM38"/>
  <c r="OM17"/>
  <c r="OM11"/>
  <c r="OM37"/>
  <c r="OM22"/>
  <c r="OM30"/>
  <c r="OM25"/>
  <c r="OM23"/>
  <c r="OM28"/>
  <c r="OM24"/>
  <c r="OM43"/>
  <c r="OM32"/>
  <c r="OM12"/>
  <c r="OM8"/>
  <c r="OM27"/>
  <c r="OM10"/>
  <c r="OM31"/>
  <c r="OM34"/>
  <c r="OM13"/>
  <c r="ON10"/>
  <c r="ON12"/>
  <c r="ON26"/>
  <c r="ON28"/>
  <c r="ON11"/>
  <c r="ON47"/>
  <c r="ON25"/>
  <c r="ON30"/>
  <c r="ON38"/>
  <c r="ON34"/>
  <c r="ON15"/>
  <c r="ON39"/>
  <c r="PX54"/>
  <c r="ON31"/>
  <c r="ON9"/>
  <c r="ON14"/>
  <c r="ON22"/>
  <c r="ON40"/>
  <c r="ON45"/>
  <c r="ON27"/>
  <c r="ON16"/>
  <c r="ON37"/>
  <c r="ON20"/>
  <c r="ON19"/>
  <c r="ON23"/>
  <c r="ON33"/>
  <c r="ON32"/>
  <c r="ON50"/>
  <c r="ON8"/>
  <c r="ON13"/>
  <c r="ON48"/>
  <c r="ON21"/>
  <c r="ON44"/>
  <c r="ON18"/>
  <c r="ON41"/>
  <c r="ON46"/>
  <c r="ON35"/>
  <c r="ON24"/>
  <c r="ON29"/>
  <c r="OM50"/>
  <c r="ON42"/>
  <c r="ON17"/>
  <c r="ON43"/>
  <c r="OO33"/>
  <c r="OO32"/>
  <c r="OO26"/>
  <c r="OO13"/>
  <c r="OP10"/>
  <c r="OO49"/>
  <c r="OO31"/>
  <c r="OO30"/>
  <c r="OO16"/>
  <c r="OO10"/>
  <c r="OO46"/>
  <c r="OO51"/>
  <c r="OO40"/>
  <c r="OO44"/>
  <c r="OO23"/>
  <c r="OO25"/>
  <c r="OO29"/>
  <c r="PX55"/>
  <c r="OO39"/>
  <c r="OO41"/>
  <c r="OO47"/>
  <c r="OO19"/>
  <c r="OO37"/>
  <c r="OO28"/>
  <c r="OO35"/>
  <c r="OO27"/>
  <c r="OO15"/>
  <c r="OO48"/>
  <c r="ON51"/>
  <c r="OO43"/>
  <c r="OO21"/>
  <c r="OO18"/>
  <c r="OO22"/>
  <c r="OO24"/>
  <c r="OO34"/>
  <c r="OO12"/>
  <c r="OO38"/>
  <c r="OO36"/>
  <c r="OO9"/>
  <c r="OO50"/>
  <c r="OO42"/>
  <c r="OO14"/>
  <c r="OO8"/>
  <c r="OO45"/>
  <c r="OO17"/>
  <c r="OO20"/>
  <c r="OO11"/>
  <c r="OP38"/>
  <c r="OP28"/>
  <c r="OP30"/>
  <c r="OP41"/>
  <c r="OP15"/>
  <c r="OP17"/>
  <c r="OP33"/>
  <c r="OP9"/>
  <c r="OP47"/>
  <c r="OP13"/>
  <c r="OP34"/>
  <c r="OP25"/>
  <c r="OP16"/>
  <c r="OP50"/>
  <c r="OP11"/>
  <c r="OP8"/>
  <c r="OP32"/>
  <c r="OP37"/>
  <c r="OP27"/>
  <c r="OP24"/>
  <c r="OP31"/>
  <c r="OP48"/>
  <c r="OP18"/>
  <c r="OP40"/>
  <c r="OO52"/>
  <c r="OP14"/>
  <c r="OP36"/>
  <c r="OP19"/>
  <c r="OP21"/>
  <c r="OP45"/>
  <c r="OP35"/>
  <c r="OP26"/>
  <c r="OP51"/>
  <c r="OP20"/>
  <c r="OP43"/>
  <c r="OP12"/>
  <c r="OP49"/>
  <c r="OQ51"/>
  <c r="OP29"/>
  <c r="OP44"/>
  <c r="OP46"/>
  <c r="OP23"/>
  <c r="OP52"/>
  <c r="OP39"/>
  <c r="OP22"/>
  <c r="OP42"/>
  <c r="PX56"/>
  <c r="OQ11"/>
  <c r="OQ13"/>
  <c r="OQ30"/>
  <c r="OQ41"/>
  <c r="OQ42"/>
  <c r="OQ12"/>
  <c r="OQ20"/>
  <c r="OQ8"/>
  <c r="OQ28"/>
  <c r="OQ36"/>
  <c r="OQ24"/>
  <c r="OQ14"/>
  <c r="OQ38"/>
  <c r="OQ40"/>
  <c r="OQ17"/>
  <c r="OQ34"/>
  <c r="OQ21"/>
  <c r="OQ27"/>
  <c r="OQ29"/>
  <c r="OQ46"/>
  <c r="OQ35"/>
  <c r="OQ37"/>
  <c r="OQ43"/>
  <c r="OQ31"/>
  <c r="OQ53"/>
  <c r="OQ47"/>
  <c r="OQ25"/>
  <c r="OQ26"/>
  <c r="OP53"/>
  <c r="OQ16"/>
  <c r="OQ15"/>
  <c r="OQ32"/>
  <c r="OQ48"/>
  <c r="OQ22"/>
  <c r="OQ9"/>
  <c r="OQ10"/>
  <c r="OQ39"/>
  <c r="OQ52"/>
  <c r="OQ19"/>
  <c r="OQ33"/>
  <c r="OQ50"/>
  <c r="OQ45"/>
  <c r="OQ49"/>
  <c r="OQ23"/>
  <c r="OQ44"/>
  <c r="OQ18"/>
  <c r="OR48"/>
  <c r="OR23"/>
  <c r="OR24"/>
  <c r="OR28"/>
  <c r="OR21"/>
  <c r="OR22"/>
  <c r="OR27"/>
  <c r="OQ54"/>
  <c r="OR37"/>
  <c r="OR38"/>
  <c r="OR43"/>
  <c r="OR46"/>
  <c r="OR32"/>
  <c r="OR11"/>
  <c r="OR47"/>
  <c r="OR17"/>
  <c r="OR34"/>
  <c r="OR9"/>
  <c r="OR42"/>
  <c r="OR44"/>
  <c r="OR16"/>
  <c r="OR49"/>
  <c r="OR35"/>
  <c r="OR8"/>
  <c r="OR51"/>
  <c r="OR54"/>
  <c r="OR29"/>
  <c r="OR14"/>
  <c r="OR52"/>
  <c r="OR45"/>
  <c r="OR30"/>
  <c r="OR19"/>
  <c r="OR41"/>
  <c r="OR10"/>
  <c r="OR12"/>
  <c r="OR18"/>
  <c r="OR36"/>
  <c r="OR26"/>
  <c r="OR39"/>
  <c r="OR40"/>
  <c r="OR33"/>
  <c r="OR50"/>
  <c r="OR25"/>
  <c r="OR15"/>
  <c r="OR53"/>
  <c r="OR20"/>
  <c r="OR13"/>
  <c r="OR31"/>
  <c r="OS25"/>
  <c r="OS14"/>
  <c r="OS33"/>
  <c r="OS30"/>
  <c r="OS28"/>
  <c r="OS21"/>
  <c r="OS26"/>
  <c r="OS40"/>
  <c r="OS48"/>
  <c r="OS35"/>
  <c r="OS17"/>
  <c r="OS38"/>
  <c r="OS51"/>
  <c r="OS12"/>
  <c r="OS16"/>
  <c r="OS41"/>
  <c r="OS55"/>
  <c r="OS13"/>
  <c r="OS43"/>
  <c r="OS32"/>
  <c r="OS39"/>
  <c r="OS31"/>
  <c r="OS11"/>
  <c r="OS27"/>
  <c r="OS20"/>
  <c r="OS24"/>
  <c r="OS15"/>
  <c r="OS36"/>
  <c r="OS46"/>
  <c r="OS44"/>
  <c r="OS22"/>
  <c r="OS37"/>
  <c r="OS42"/>
  <c r="OS9"/>
  <c r="OS45"/>
  <c r="OS34"/>
  <c r="OS53"/>
  <c r="OS8"/>
  <c r="OS50"/>
  <c r="OS54"/>
  <c r="OS10"/>
  <c r="OS23"/>
  <c r="OS49"/>
  <c r="OS19"/>
  <c r="OS29"/>
  <c r="OS18"/>
  <c r="OR55"/>
  <c r="OS52"/>
  <c r="OS47"/>
  <c r="PX59"/>
  <c r="PX60"/>
  <c r="OT43"/>
  <c r="OT45"/>
  <c r="OT46"/>
  <c r="OT22"/>
  <c r="OT18"/>
  <c r="OT47"/>
  <c r="OT11"/>
  <c r="OT13"/>
  <c r="OT24"/>
  <c r="OT54"/>
  <c r="OT8"/>
  <c r="PX61"/>
  <c r="OT52"/>
  <c r="OT32"/>
  <c r="OT38"/>
  <c r="OT25"/>
  <c r="OT16"/>
  <c r="OT55"/>
  <c r="OT20"/>
  <c r="OT39"/>
  <c r="OT14"/>
  <c r="OT48"/>
  <c r="OT23"/>
  <c r="OT41"/>
  <c r="OT53"/>
  <c r="OT17"/>
  <c r="OT34"/>
  <c r="OT36"/>
  <c r="OT27"/>
  <c r="OT12"/>
  <c r="OT19"/>
  <c r="OT40"/>
  <c r="OT21"/>
  <c r="OT49"/>
  <c r="OT31"/>
  <c r="OT33"/>
  <c r="OT50"/>
  <c r="OT15"/>
  <c r="OT10"/>
  <c r="OT28"/>
  <c r="OT35"/>
  <c r="OT37"/>
  <c r="OT29"/>
  <c r="OT9"/>
  <c r="OT30"/>
  <c r="OT42"/>
  <c r="OU8"/>
  <c r="OT26"/>
  <c r="OT44"/>
  <c r="OT51"/>
  <c r="PX62"/>
  <c r="OU51"/>
  <c r="OT56"/>
  <c r="OU49"/>
  <c r="OU14"/>
  <c r="OU34"/>
  <c r="OU55"/>
  <c r="OU11"/>
  <c r="OU36"/>
  <c r="OU21"/>
  <c r="OU22"/>
  <c r="OU43"/>
  <c r="OU18"/>
  <c r="OU39"/>
  <c r="OU53"/>
  <c r="OS56"/>
  <c r="OU10"/>
  <c r="OU19"/>
  <c r="OU13"/>
  <c r="OU27"/>
  <c r="OU12"/>
  <c r="OU29"/>
  <c r="OU42"/>
  <c r="PX63"/>
  <c r="OU41"/>
  <c r="OU38"/>
  <c r="OU44"/>
  <c r="OU54"/>
  <c r="OU16"/>
  <c r="OU15"/>
  <c r="OU50"/>
  <c r="OU26"/>
  <c r="OU31"/>
  <c r="OU35"/>
  <c r="OU48"/>
  <c r="OU33"/>
  <c r="OU47"/>
  <c r="OU28"/>
  <c r="OU45"/>
  <c r="OU20"/>
  <c r="OU30"/>
  <c r="OU24"/>
  <c r="OU9"/>
  <c r="OU32"/>
  <c r="OU17"/>
  <c r="OU46"/>
  <c r="OU40"/>
  <c r="OU25"/>
  <c r="OU23"/>
  <c r="OU52"/>
  <c r="OU37"/>
  <c r="OV39"/>
  <c r="OV27"/>
  <c r="OV16"/>
  <c r="OV18"/>
  <c r="OV23"/>
  <c r="OV28"/>
  <c r="OV46"/>
  <c r="OV17"/>
  <c r="OV54"/>
  <c r="OV24"/>
  <c r="OV41"/>
  <c r="OV55"/>
  <c r="OV33"/>
  <c r="OV40"/>
  <c r="OU56"/>
  <c r="OV32"/>
  <c r="OV49"/>
  <c r="OV15"/>
  <c r="OV12"/>
  <c r="OV30"/>
  <c r="OV11"/>
  <c r="OV8"/>
  <c r="OV51"/>
  <c r="OT57"/>
  <c r="OV44"/>
  <c r="OV13"/>
  <c r="OV20"/>
  <c r="OU57"/>
  <c r="OV19"/>
  <c r="OV14"/>
  <c r="OV22"/>
  <c r="OV35"/>
  <c r="OV45"/>
  <c r="OV31"/>
  <c r="OV25"/>
  <c r="PX64"/>
  <c r="OV34"/>
  <c r="OV53"/>
  <c r="OV47"/>
  <c r="OV10"/>
  <c r="OV43"/>
  <c r="OV21"/>
  <c r="OV26"/>
  <c r="OV29"/>
  <c r="OV36"/>
  <c r="OV37"/>
  <c r="OV42"/>
  <c r="OV48"/>
  <c r="OV50"/>
  <c r="OV38"/>
  <c r="OV9"/>
  <c r="OV52"/>
  <c r="OW29"/>
  <c r="OX12"/>
  <c r="OW34"/>
  <c r="OX25"/>
  <c r="OX27"/>
  <c r="OW47"/>
  <c r="OX34"/>
  <c r="OX32"/>
  <c r="OW40"/>
  <c r="OX31"/>
  <c r="OX9"/>
  <c r="OX11"/>
  <c r="OW31"/>
  <c r="OW10"/>
  <c r="OX18"/>
  <c r="OX16"/>
  <c r="OW22"/>
  <c r="OX29"/>
  <c r="OX26"/>
  <c r="OW48"/>
  <c r="OW12"/>
  <c r="OW49"/>
  <c r="OX48"/>
  <c r="OX19"/>
  <c r="OX60"/>
  <c r="OW30"/>
  <c r="OX37"/>
  <c r="OW33"/>
  <c r="OW43"/>
  <c r="OX30"/>
  <c r="OW55"/>
  <c r="OW18"/>
  <c r="OW52"/>
  <c r="OW14"/>
  <c r="OX21"/>
  <c r="OV58"/>
  <c r="OW27"/>
  <c r="OW24"/>
  <c r="OW25"/>
  <c r="OX24"/>
  <c r="OX38"/>
  <c r="OX55"/>
  <c r="OX39"/>
  <c r="OX49"/>
  <c r="OW54"/>
  <c r="OW16"/>
  <c r="OX23"/>
  <c r="OX33"/>
  <c r="OW13"/>
  <c r="OX45"/>
  <c r="OX42"/>
  <c r="OX40"/>
  <c r="OX54"/>
  <c r="OW17"/>
  <c r="OX17"/>
  <c r="OX14"/>
  <c r="OX44"/>
  <c r="OX15"/>
  <c r="OX52"/>
  <c r="OX50"/>
  <c r="OX46"/>
  <c r="OX47"/>
  <c r="OW35"/>
  <c r="OW37"/>
  <c r="OX20"/>
  <c r="OW26"/>
  <c r="OW44"/>
  <c r="OZ9"/>
  <c r="OW38"/>
  <c r="OW41"/>
  <c r="OW19"/>
  <c r="OW21"/>
  <c r="OW28"/>
  <c r="OX51"/>
  <c r="OW39"/>
  <c r="OW36"/>
  <c r="OV57"/>
  <c r="OW15"/>
  <c r="OW11"/>
  <c r="OU58"/>
  <c r="OY10"/>
  <c r="OY13"/>
  <c r="OZ22"/>
  <c r="OY34"/>
  <c r="OZ47"/>
  <c r="OY9"/>
  <c r="OY11"/>
  <c r="OZ37"/>
  <c r="OY47"/>
  <c r="OY17"/>
  <c r="OW57"/>
  <c r="OY8"/>
  <c r="OY42"/>
  <c r="OZ39"/>
  <c r="OZ36"/>
  <c r="OZ27"/>
  <c r="OX58"/>
  <c r="OW53"/>
  <c r="OW51"/>
  <c r="OW23"/>
  <c r="OX22"/>
  <c r="OW20"/>
  <c r="OZ55"/>
  <c r="OY14"/>
  <c r="OZ43"/>
  <c r="PX65"/>
  <c r="OZ48"/>
  <c r="OY16"/>
  <c r="OW60"/>
  <c r="OZ21"/>
  <c r="OY31"/>
  <c r="OW58"/>
  <c r="OZ17"/>
  <c r="OX57"/>
  <c r="OY46"/>
  <c r="OZ11"/>
  <c r="OZ41"/>
  <c r="OX56"/>
  <c r="OW56"/>
  <c r="OZ16"/>
  <c r="OY48"/>
  <c r="OY45"/>
  <c r="OY36"/>
  <c r="OY24"/>
  <c r="OX53"/>
  <c r="OV56"/>
  <c r="OX8"/>
  <c r="OX35"/>
  <c r="OZ32"/>
  <c r="OZ34"/>
  <c r="OZ52"/>
  <c r="OY52"/>
  <c r="OY18"/>
  <c r="OZ50"/>
  <c r="OY30"/>
  <c r="OZ10"/>
  <c r="OY26"/>
  <c r="OZ23"/>
  <c r="OZ20"/>
  <c r="OY20"/>
  <c r="OY50"/>
  <c r="OZ26"/>
  <c r="OY25"/>
  <c r="OZ18"/>
  <c r="OZ54"/>
  <c r="OZ24"/>
  <c r="OZ42"/>
  <c r="OX36"/>
  <c r="OX41"/>
  <c r="OW8"/>
  <c r="OW32"/>
  <c r="OW50"/>
  <c r="OW45"/>
  <c r="OX43"/>
  <c r="OX28"/>
  <c r="OY41"/>
  <c r="OY43"/>
  <c r="OZ40"/>
  <c r="OZ31"/>
  <c r="OZ15"/>
  <c r="OW59"/>
  <c r="OZ25"/>
  <c r="OY19"/>
  <c r="OX59"/>
  <c r="OY32"/>
  <c r="OY29"/>
  <c r="OZ38"/>
  <c r="OZ8"/>
  <c r="OY35"/>
  <c r="OZ33"/>
  <c r="OY27"/>
  <c r="OZ53"/>
  <c r="OY33"/>
  <c r="OY51"/>
  <c r="OW42"/>
  <c r="OX10"/>
  <c r="OX13"/>
  <c r="OW9"/>
  <c r="OW46"/>
  <c r="OZ49"/>
  <c r="OY15"/>
  <c r="OY49"/>
  <c r="OY40"/>
  <c r="PX66"/>
  <c r="OZ44"/>
  <c r="OZ63"/>
  <c r="PA10"/>
  <c r="PA14"/>
  <c r="OY39"/>
  <c r="OY53"/>
  <c r="PA13"/>
  <c r="OY61"/>
  <c r="PA26"/>
  <c r="OZ30"/>
  <c r="OY23"/>
  <c r="OY56"/>
  <c r="OY58"/>
  <c r="OZ29"/>
  <c r="OV59"/>
  <c r="PA45"/>
  <c r="PA50"/>
  <c r="PA21"/>
  <c r="PA9"/>
  <c r="OY54"/>
  <c r="PA28"/>
  <c r="PA17"/>
  <c r="PA38"/>
  <c r="OY59"/>
  <c r="PA25"/>
  <c r="OZ51"/>
  <c r="OZ45"/>
  <c r="PA44"/>
  <c r="PA33"/>
  <c r="PA54"/>
  <c r="PA53"/>
  <c r="OZ28"/>
  <c r="OY44"/>
  <c r="OY12"/>
  <c r="PA49"/>
  <c r="PA46"/>
  <c r="OY21"/>
  <c r="PA12"/>
  <c r="PA52"/>
  <c r="PA24"/>
  <c r="OZ12"/>
  <c r="PA32"/>
  <c r="OY62"/>
  <c r="OX61"/>
  <c r="OY22"/>
  <c r="PA48"/>
  <c r="OZ59"/>
  <c r="OZ13"/>
  <c r="OY38"/>
  <c r="PA29"/>
  <c r="PA34"/>
  <c r="OZ56"/>
  <c r="PA42"/>
  <c r="PA8"/>
  <c r="OZ14"/>
  <c r="PA22"/>
  <c r="OZ19"/>
  <c r="OZ46"/>
  <c r="PA37"/>
  <c r="PA40"/>
  <c r="PA18"/>
  <c r="PA20"/>
  <c r="OY57"/>
  <c r="PA41"/>
  <c r="PA30"/>
  <c r="OY37"/>
  <c r="OZ57"/>
  <c r="PA36"/>
  <c r="OZ58"/>
  <c r="OY28"/>
  <c r="OZ35"/>
  <c r="OY55"/>
  <c r="PA16"/>
  <c r="PX67"/>
  <c r="PX68"/>
  <c r="OZ60"/>
  <c r="PA61"/>
  <c r="PB11"/>
  <c r="PB55"/>
  <c r="PB36"/>
  <c r="PA27"/>
  <c r="PB46"/>
  <c r="PB20"/>
  <c r="PB25"/>
  <c r="PB47"/>
  <c r="PB53"/>
  <c r="PB26"/>
  <c r="PB23"/>
  <c r="PA39"/>
  <c r="PA15"/>
  <c r="PB44"/>
  <c r="PB10"/>
  <c r="PA55"/>
  <c r="PB54"/>
  <c r="OY60"/>
  <c r="PB28"/>
  <c r="PA56"/>
  <c r="PB13"/>
  <c r="PA35"/>
  <c r="PA11"/>
  <c r="PB50"/>
  <c r="PB30"/>
  <c r="PA43"/>
  <c r="PA23"/>
  <c r="PB32"/>
  <c r="PB31"/>
  <c r="PB37"/>
  <c r="PA31"/>
  <c r="PA47"/>
  <c r="PB18"/>
  <c r="PA62"/>
  <c r="PB21"/>
  <c r="PB8"/>
  <c r="PB38"/>
  <c r="PB41"/>
  <c r="PB42"/>
  <c r="PB22"/>
  <c r="PB43"/>
  <c r="PB40"/>
  <c r="PB45"/>
  <c r="PB51"/>
  <c r="PB9"/>
  <c r="PA51"/>
  <c r="PB24"/>
  <c r="PB52"/>
  <c r="PB35"/>
  <c r="PA58"/>
  <c r="PX69"/>
  <c r="PB15"/>
  <c r="PB17"/>
  <c r="PA19"/>
  <c r="PA60"/>
  <c r="PB19"/>
  <c r="PB12"/>
  <c r="PB39"/>
  <c r="PA57"/>
  <c r="PB48"/>
  <c r="OZ62"/>
  <c r="PB49"/>
  <c r="OZ61"/>
  <c r="PB34"/>
  <c r="PB14"/>
  <c r="PB27"/>
  <c r="PB33"/>
  <c r="PB29"/>
  <c r="PB16"/>
  <c r="PC25"/>
  <c r="PC50"/>
  <c r="PC35"/>
  <c r="PB64"/>
  <c r="PC9"/>
  <c r="PA63"/>
  <c r="PB59"/>
  <c r="PC34"/>
  <c r="PC19"/>
  <c r="PC29"/>
  <c r="PC43"/>
  <c r="PB57"/>
  <c r="PC8"/>
  <c r="PC38"/>
  <c r="PC51"/>
  <c r="PC15"/>
  <c r="PB60"/>
  <c r="PC11"/>
  <c r="PC53"/>
  <c r="PC49"/>
  <c r="PC12"/>
  <c r="PC40"/>
  <c r="PC20"/>
  <c r="PB63"/>
  <c r="PC47"/>
  <c r="PB61"/>
  <c r="PC54"/>
  <c r="PC48"/>
  <c r="PC18"/>
  <c r="PC52"/>
  <c r="PC32"/>
  <c r="PB58"/>
  <c r="PX70"/>
  <c r="PB62"/>
  <c r="PC30"/>
  <c r="PC26"/>
  <c r="PC37"/>
  <c r="PC55"/>
  <c r="PC33"/>
  <c r="PC14"/>
  <c r="PC10"/>
  <c r="PB56"/>
  <c r="PA64"/>
  <c r="PC13"/>
  <c r="PC31"/>
  <c r="PC41"/>
  <c r="PC28"/>
  <c r="PC46"/>
  <c r="PC42"/>
  <c r="PC36"/>
  <c r="PC22"/>
  <c r="PC16"/>
  <c r="PC45"/>
  <c r="PA59"/>
  <c r="PC24"/>
  <c r="PC21"/>
  <c r="PC39"/>
  <c r="PC17"/>
  <c r="PC44"/>
  <c r="PC27"/>
  <c r="PC23"/>
  <c r="PD40"/>
  <c r="PD13"/>
  <c r="PD50"/>
  <c r="PD17"/>
  <c r="PC59"/>
  <c r="PD53"/>
  <c r="PD45"/>
  <c r="PD30"/>
  <c r="PD42"/>
  <c r="PD38"/>
  <c r="PD12"/>
  <c r="PD26"/>
  <c r="PD25"/>
  <c r="PD34"/>
  <c r="PD16"/>
  <c r="PD35"/>
  <c r="PD44"/>
  <c r="PD54"/>
  <c r="PD18"/>
  <c r="PC61"/>
  <c r="PC58"/>
  <c r="PC57"/>
  <c r="PC64"/>
  <c r="PD48"/>
  <c r="PD14"/>
  <c r="PX71"/>
  <c r="PD22"/>
  <c r="PD11"/>
  <c r="PC60"/>
  <c r="PD23"/>
  <c r="PD47"/>
  <c r="PD36"/>
  <c r="PD19"/>
  <c r="PD28"/>
  <c r="PD49"/>
  <c r="PD29"/>
  <c r="PD55"/>
  <c r="PC63"/>
  <c r="PD21"/>
  <c r="PD15"/>
  <c r="PD33"/>
  <c r="PD27"/>
  <c r="PD39"/>
  <c r="PD32"/>
  <c r="PD51"/>
  <c r="PC56"/>
  <c r="PD10"/>
  <c r="PD24"/>
  <c r="PD52"/>
  <c r="PD9"/>
  <c r="PD46"/>
  <c r="PD37"/>
  <c r="PD31"/>
  <c r="PC62"/>
  <c r="PD43"/>
  <c r="PD20"/>
  <c r="PD41"/>
  <c r="PE38"/>
  <c r="PE25"/>
  <c r="PE47"/>
  <c r="PB65"/>
  <c r="PE46"/>
  <c r="PE39"/>
  <c r="PD62"/>
  <c r="PE16"/>
  <c r="PD61"/>
  <c r="PE22"/>
  <c r="PD66"/>
  <c r="PE28"/>
  <c r="PE30"/>
  <c r="PE26"/>
  <c r="PD60"/>
  <c r="PE15"/>
  <c r="PC66"/>
  <c r="PE8"/>
  <c r="PE11"/>
  <c r="PD56"/>
  <c r="PE36"/>
  <c r="PE45"/>
  <c r="PE9"/>
  <c r="PD64"/>
  <c r="PE43"/>
  <c r="PE33"/>
  <c r="PE23"/>
  <c r="PE12"/>
  <c r="PE14"/>
  <c r="PE18"/>
  <c r="PX72"/>
  <c r="PE55"/>
  <c r="PE35"/>
  <c r="PE44"/>
  <c r="PE37"/>
  <c r="PE42"/>
  <c r="PD65"/>
  <c r="PE19"/>
  <c r="PE50"/>
  <c r="PE21"/>
  <c r="PE40"/>
  <c r="PE29"/>
  <c r="PE27"/>
  <c r="PE17"/>
  <c r="PE54"/>
  <c r="PE41"/>
  <c r="PX73"/>
  <c r="PE52"/>
  <c r="PE32"/>
  <c r="PC65"/>
  <c r="PE49"/>
  <c r="PD63"/>
  <c r="PD58"/>
  <c r="PE31"/>
  <c r="PE20"/>
  <c r="PD59"/>
  <c r="PE34"/>
  <c r="PE24"/>
  <c r="PE10"/>
  <c r="PE13"/>
  <c r="PE48"/>
  <c r="PE51"/>
  <c r="PD57"/>
  <c r="PE53"/>
  <c r="PG42"/>
  <c r="PG45"/>
  <c r="PF9"/>
  <c r="PG44"/>
  <c r="PF21"/>
  <c r="PG24"/>
  <c r="PF18"/>
  <c r="PF39"/>
  <c r="PG27"/>
  <c r="PG29"/>
  <c r="PE63"/>
  <c r="PF51"/>
  <c r="PG39"/>
  <c r="PG51"/>
  <c r="PG53"/>
  <c r="PG49"/>
  <c r="PF14"/>
  <c r="PG10"/>
  <c r="PF16"/>
  <c r="PG23"/>
  <c r="PF41"/>
  <c r="PG41"/>
  <c r="PG35"/>
  <c r="PF17"/>
  <c r="PE60"/>
  <c r="PG22"/>
  <c r="PF28"/>
  <c r="PF22"/>
  <c r="PG40"/>
  <c r="PG31"/>
  <c r="PG17"/>
  <c r="PG43"/>
  <c r="PE66"/>
  <c r="PG55"/>
  <c r="PE57"/>
  <c r="PG18"/>
  <c r="PF8"/>
  <c r="PG15"/>
  <c r="PF49"/>
  <c r="PE65"/>
  <c r="PG36"/>
  <c r="PG48"/>
  <c r="PG11"/>
  <c r="PG13"/>
  <c r="PG38"/>
  <c r="PG14"/>
  <c r="PE59"/>
  <c r="PF36"/>
  <c r="PF19"/>
  <c r="PG25"/>
  <c r="PG19"/>
  <c r="PF24"/>
  <c r="PF55"/>
  <c r="PE61"/>
  <c r="PE62"/>
  <c r="PF12"/>
  <c r="PE67"/>
  <c r="PG46"/>
  <c r="PF29"/>
  <c r="PG54"/>
  <c r="PF31"/>
  <c r="PD67"/>
  <c r="PF11"/>
  <c r="PF33"/>
  <c r="PE56"/>
  <c r="PF23"/>
  <c r="PF35"/>
  <c r="PF15"/>
  <c r="PE64"/>
  <c r="PF53"/>
  <c r="PF40"/>
  <c r="PF50"/>
  <c r="PG33"/>
  <c r="PE58"/>
  <c r="PG16"/>
  <c r="PF10"/>
  <c r="PE68"/>
  <c r="PF37"/>
  <c r="PG21"/>
  <c r="PG52"/>
  <c r="PX74"/>
  <c r="PF45"/>
  <c r="PF48"/>
  <c r="PG9"/>
  <c r="PF47"/>
  <c r="PF27"/>
  <c r="PF30"/>
  <c r="PG26"/>
  <c r="PF32"/>
  <c r="PF42"/>
  <c r="PG28"/>
  <c r="PF54"/>
  <c r="PG8"/>
  <c r="PG30"/>
  <c r="PF52"/>
  <c r="PG20"/>
  <c r="PF13"/>
  <c r="PG32"/>
  <c r="PF26"/>
  <c r="PF44"/>
  <c r="PG12"/>
  <c r="PF38"/>
  <c r="PG50"/>
  <c r="PG37"/>
  <c r="PG47"/>
  <c r="PF25"/>
  <c r="PG34"/>
  <c r="PF43"/>
  <c r="PF34"/>
  <c r="PF20"/>
  <c r="PF46"/>
  <c r="PX75"/>
  <c r="PF58"/>
  <c r="PH31"/>
  <c r="PG69"/>
  <c r="PG61"/>
  <c r="PF65"/>
  <c r="PH27"/>
  <c r="PH9"/>
  <c r="PH47"/>
  <c r="PG65"/>
  <c r="PH54"/>
  <c r="PH33"/>
  <c r="PH55"/>
  <c r="PH36"/>
  <c r="PF68"/>
  <c r="PH48"/>
  <c r="PH52"/>
  <c r="PH21"/>
  <c r="PF56"/>
  <c r="PH45"/>
  <c r="PF62"/>
  <c r="PF67"/>
  <c r="PH11"/>
  <c r="PF69"/>
  <c r="PH16"/>
  <c r="PG59"/>
  <c r="PH42"/>
  <c r="PF57"/>
  <c r="PH13"/>
  <c r="PH43"/>
  <c r="PH25"/>
  <c r="PH49"/>
  <c r="PG68"/>
  <c r="PH8"/>
  <c r="PH15"/>
  <c r="PH44"/>
  <c r="PF64"/>
  <c r="PH23"/>
  <c r="PH24"/>
  <c r="PF61"/>
  <c r="PG64"/>
  <c r="PH12"/>
  <c r="PG56"/>
  <c r="PG58"/>
  <c r="PF63"/>
  <c r="PH30"/>
  <c r="PI8"/>
  <c r="PG66"/>
  <c r="PH34"/>
  <c r="PF66"/>
  <c r="PH35"/>
  <c r="PG67"/>
  <c r="PH26"/>
  <c r="PX76"/>
  <c r="PH50"/>
  <c r="PF60"/>
  <c r="PG63"/>
  <c r="PH38"/>
  <c r="PH51"/>
  <c r="PF59"/>
  <c r="PH17"/>
  <c r="PH39"/>
  <c r="PH20"/>
  <c r="PH53"/>
  <c r="PH14"/>
  <c r="PH40"/>
  <c r="PG57"/>
  <c r="PH32"/>
  <c r="PG62"/>
  <c r="PH18"/>
  <c r="PH28"/>
  <c r="PH29"/>
  <c r="PH19"/>
  <c r="PH10"/>
  <c r="PG60"/>
  <c r="PH46"/>
  <c r="PH41"/>
  <c r="PH22"/>
  <c r="PH37"/>
  <c r="PI39"/>
  <c r="PH64"/>
  <c r="PJ52"/>
  <c r="PJ32"/>
  <c r="PJ55"/>
  <c r="PJ9"/>
  <c r="PJ44"/>
  <c r="PJ53"/>
  <c r="PH61"/>
  <c r="PI28"/>
  <c r="PH62"/>
  <c r="PJ17"/>
  <c r="PH70"/>
  <c r="PI24"/>
  <c r="PJ18"/>
  <c r="PI46"/>
  <c r="PJ42"/>
  <c r="PJ37"/>
  <c r="PG70"/>
  <c r="PI12"/>
  <c r="PJ31"/>
  <c r="PJ20"/>
  <c r="PH58"/>
  <c r="PI30"/>
  <c r="PJ41"/>
  <c r="PI49"/>
  <c r="PJ50"/>
  <c r="PH67"/>
  <c r="PI25"/>
  <c r="PI10"/>
  <c r="PH65"/>
  <c r="PI40"/>
  <c r="PJ13"/>
  <c r="PH63"/>
  <c r="PI20"/>
  <c r="PI9"/>
  <c r="PH66"/>
  <c r="PI32"/>
  <c r="PI53"/>
  <c r="PJ54"/>
  <c r="PI17"/>
  <c r="PI19"/>
  <c r="PI18"/>
  <c r="PJ16"/>
  <c r="PJ19"/>
  <c r="PI27"/>
  <c r="PI42"/>
  <c r="PI37"/>
  <c r="PJ38"/>
  <c r="PJ11"/>
  <c r="PI52"/>
  <c r="PI41"/>
  <c r="PJ21"/>
  <c r="PJ15"/>
  <c r="PI55"/>
  <c r="PI50"/>
  <c r="PJ29"/>
  <c r="PJ48"/>
  <c r="PH56"/>
  <c r="PJ14"/>
  <c r="PJ51"/>
  <c r="PI44"/>
  <c r="PJ33"/>
  <c r="PJ43"/>
  <c r="PJ34"/>
  <c r="PI13"/>
  <c r="PI54"/>
  <c r="PH69"/>
  <c r="PJ28"/>
  <c r="PH60"/>
  <c r="PI38"/>
  <c r="PJ45"/>
  <c r="PJ12"/>
  <c r="PI11"/>
  <c r="PJ26"/>
  <c r="PI21"/>
  <c r="PJ8"/>
  <c r="PJ22"/>
  <c r="PI51"/>
  <c r="PI29"/>
  <c r="PI36"/>
  <c r="PI14"/>
  <c r="PH68"/>
  <c r="PI33"/>
  <c r="PH59"/>
  <c r="PI35"/>
  <c r="PI34"/>
  <c r="PJ35"/>
  <c r="PI43"/>
  <c r="PJ40"/>
  <c r="PJ47"/>
  <c r="PI23"/>
  <c r="PJ36"/>
  <c r="PJ27"/>
  <c r="PJ39"/>
  <c r="PI47"/>
  <c r="PJ46"/>
  <c r="PI16"/>
  <c r="PJ24"/>
  <c r="PH57"/>
  <c r="PI45"/>
  <c r="PJ23"/>
  <c r="PI31"/>
  <c r="PJ30"/>
  <c r="PI26"/>
  <c r="PI22"/>
  <c r="PJ49"/>
  <c r="PI15"/>
  <c r="PJ25"/>
  <c r="PI48"/>
  <c r="PJ10"/>
  <c r="PK11"/>
  <c r="PK10"/>
  <c r="PI65"/>
  <c r="PK51"/>
  <c r="PK34"/>
  <c r="PK12"/>
  <c r="PK9"/>
  <c r="PK21"/>
  <c r="PI71"/>
  <c r="PI66"/>
  <c r="PK8"/>
  <c r="PK20"/>
  <c r="PJ70"/>
  <c r="PJ64"/>
  <c r="PK22"/>
  <c r="PK50"/>
  <c r="PK53"/>
  <c r="PK31"/>
  <c r="PK25"/>
  <c r="PK37"/>
  <c r="PK32"/>
  <c r="PK15"/>
  <c r="PJ60"/>
  <c r="PJ71"/>
  <c r="PK24"/>
  <c r="PK39"/>
  <c r="PI57"/>
  <c r="PK36"/>
  <c r="PK35"/>
  <c r="PK16"/>
  <c r="PI59"/>
  <c r="PK49"/>
  <c r="PI56"/>
  <c r="PK43"/>
  <c r="PJ57"/>
  <c r="PI68"/>
  <c r="PK45"/>
  <c r="PJ66"/>
  <c r="PX77"/>
  <c r="PK17"/>
  <c r="PK29"/>
  <c r="PK40"/>
  <c r="PK55"/>
  <c r="PK52"/>
  <c r="PJ63"/>
  <c r="PJ69"/>
  <c r="PK46"/>
  <c r="PI64"/>
  <c r="PJ65"/>
  <c r="PK54"/>
  <c r="PI61"/>
  <c r="PI58"/>
  <c r="PK18"/>
  <c r="PJ59"/>
  <c r="PK42"/>
  <c r="PI67"/>
  <c r="PK23"/>
  <c r="PK19"/>
  <c r="PK27"/>
  <c r="PK26"/>
  <c r="PK41"/>
  <c r="PI63"/>
  <c r="PK48"/>
  <c r="PM9"/>
  <c r="PI69"/>
  <c r="PK28"/>
  <c r="PH71"/>
  <c r="PI60"/>
  <c r="PK13"/>
  <c r="PI70"/>
  <c r="PK30"/>
  <c r="PJ68"/>
  <c r="PK38"/>
  <c r="PJ61"/>
  <c r="PJ58"/>
  <c r="PI62"/>
  <c r="PJ62"/>
  <c r="PL40"/>
  <c r="PL28"/>
  <c r="PK61"/>
  <c r="PM45"/>
  <c r="PM8"/>
  <c r="PI72"/>
  <c r="PK33"/>
  <c r="PL25"/>
  <c r="PJ73"/>
  <c r="PL31"/>
  <c r="PM23"/>
  <c r="PL42"/>
  <c r="PL33"/>
  <c r="PM53"/>
  <c r="PM41"/>
  <c r="PM51"/>
  <c r="PM13"/>
  <c r="PL47"/>
  <c r="PM20"/>
  <c r="PK58"/>
  <c r="PL35"/>
  <c r="PL20"/>
  <c r="PM30"/>
  <c r="PL24"/>
  <c r="PM48"/>
  <c r="PM29"/>
  <c r="PM54"/>
  <c r="PL45"/>
  <c r="PL36"/>
  <c r="PM21"/>
  <c r="PL21"/>
  <c r="PL9"/>
  <c r="PK72"/>
  <c r="PL16"/>
  <c r="PL26"/>
  <c r="PM43"/>
  <c r="PL46"/>
  <c r="PK47"/>
  <c r="PM47"/>
  <c r="PM28"/>
  <c r="PL34"/>
  <c r="PK69"/>
  <c r="PM35"/>
  <c r="PK63"/>
  <c r="PK59"/>
  <c r="PL19"/>
  <c r="PM14"/>
  <c r="PM44"/>
  <c r="PM32"/>
  <c r="PL48"/>
  <c r="PM49"/>
  <c r="PL49"/>
  <c r="PK67"/>
  <c r="PL12"/>
  <c r="PK57"/>
  <c r="PK60"/>
  <c r="PK73"/>
  <c r="PL10"/>
  <c r="PK65"/>
  <c r="PL51"/>
  <c r="PL55"/>
  <c r="PX78"/>
  <c r="PM31"/>
  <c r="PK71"/>
  <c r="PM19"/>
  <c r="PL54"/>
  <c r="PL15"/>
  <c r="PM52"/>
  <c r="PL17"/>
  <c r="PK44"/>
  <c r="PJ56"/>
  <c r="PK56"/>
  <c r="PK64"/>
  <c r="PM16"/>
  <c r="PM22"/>
  <c r="PL32"/>
  <c r="PL13"/>
  <c r="PM33"/>
  <c r="PM24"/>
  <c r="PL50"/>
  <c r="PL22"/>
  <c r="PM38"/>
  <c r="PL29"/>
  <c r="PM26"/>
  <c r="PM11"/>
  <c r="PL14"/>
  <c r="PL39"/>
  <c r="PM15"/>
  <c r="PL38"/>
  <c r="PM36"/>
  <c r="PM27"/>
  <c r="PL30"/>
  <c r="PM62"/>
  <c r="PM12"/>
  <c r="PL18"/>
  <c r="PM17"/>
  <c r="PL52"/>
  <c r="PM37"/>
  <c r="PK62"/>
  <c r="PJ67"/>
  <c r="PK14"/>
  <c r="PL37"/>
  <c r="PM25"/>
  <c r="PL44"/>
  <c r="PM10"/>
  <c r="PL23"/>
  <c r="PL8"/>
  <c r="PK68"/>
  <c r="PL53"/>
  <c r="PL41"/>
  <c r="PM39"/>
  <c r="PK70"/>
  <c r="PM40"/>
  <c r="PK66"/>
  <c r="PM55"/>
  <c r="PM42"/>
  <c r="PM46"/>
  <c r="PX79"/>
  <c r="PN21"/>
  <c r="PN19"/>
  <c r="PN44"/>
  <c r="PN25"/>
  <c r="PN23"/>
  <c r="PN16"/>
  <c r="PL56"/>
  <c r="PN46"/>
  <c r="PN29"/>
  <c r="PN27"/>
  <c r="PN20"/>
  <c r="PL73"/>
  <c r="PN53"/>
  <c r="PL64"/>
  <c r="PN55"/>
  <c r="PL75"/>
  <c r="PM68"/>
  <c r="PL65"/>
  <c r="PL72"/>
  <c r="PL68"/>
  <c r="PM71"/>
  <c r="PM64"/>
  <c r="PM60"/>
  <c r="PL58"/>
  <c r="PN40"/>
  <c r="PN35"/>
  <c r="PN39"/>
  <c r="PL60"/>
  <c r="PM63"/>
  <c r="PM59"/>
  <c r="PL43"/>
  <c r="PL71"/>
  <c r="PN22"/>
  <c r="PM73"/>
  <c r="PN12"/>
  <c r="PN45"/>
  <c r="PM18"/>
  <c r="PM72"/>
  <c r="PN38"/>
  <c r="PN47"/>
  <c r="PN8"/>
  <c r="PK74"/>
  <c r="PN28"/>
  <c r="PN34"/>
  <c r="PM61"/>
  <c r="PN52"/>
  <c r="PL11"/>
  <c r="PN54"/>
  <c r="PN10"/>
  <c r="PN30"/>
  <c r="PN50"/>
  <c r="PM50"/>
  <c r="PN15"/>
  <c r="PM56"/>
  <c r="PN41"/>
  <c r="PN31"/>
  <c r="PN51"/>
  <c r="PM69"/>
  <c r="PL74"/>
  <c r="PM67"/>
  <c r="PN43"/>
  <c r="PN36"/>
  <c r="PL66"/>
  <c r="PM65"/>
  <c r="PL61"/>
  <c r="PN24"/>
  <c r="PN13"/>
  <c r="PN11"/>
  <c r="PJ72"/>
  <c r="PM58"/>
  <c r="PN37"/>
  <c r="PN26"/>
  <c r="PL63"/>
  <c r="PL57"/>
  <c r="PM57"/>
  <c r="PN32"/>
  <c r="PL62"/>
  <c r="PL70"/>
  <c r="PM34"/>
  <c r="PN17"/>
  <c r="PN42"/>
  <c r="PL69"/>
  <c r="PM75"/>
  <c r="PN48"/>
  <c r="PN18"/>
  <c r="PL27"/>
  <c r="PN33"/>
  <c r="PL67"/>
  <c r="PM70"/>
  <c r="PN9"/>
  <c r="PN14"/>
  <c r="PM74"/>
  <c r="PN49"/>
  <c r="PX80"/>
  <c r="PO17"/>
  <c r="PO23"/>
  <c r="PO28"/>
  <c r="PO43"/>
  <c r="PO16"/>
  <c r="PN68"/>
  <c r="PO34"/>
  <c r="PN74"/>
  <c r="PM66"/>
  <c r="PO33"/>
  <c r="PN67"/>
  <c r="PN73"/>
  <c r="PN56"/>
  <c r="PO32"/>
  <c r="PO47"/>
  <c r="PN63"/>
  <c r="PO11"/>
  <c r="PO19"/>
  <c r="PO21"/>
  <c r="PO42"/>
  <c r="PO14"/>
  <c r="PX81"/>
  <c r="PO38"/>
  <c r="PO24"/>
  <c r="PO25"/>
  <c r="PN59"/>
  <c r="PO39"/>
  <c r="PO41"/>
  <c r="PN70"/>
  <c r="PN71"/>
  <c r="PO8"/>
  <c r="PN60"/>
  <c r="PL59"/>
  <c r="PO18"/>
  <c r="PO35"/>
  <c r="PO37"/>
  <c r="PN57"/>
  <c r="PO30"/>
  <c r="PO13"/>
  <c r="PO20"/>
  <c r="PO10"/>
  <c r="PO44"/>
  <c r="PN66"/>
  <c r="PO46"/>
  <c r="PO29"/>
  <c r="PO26"/>
  <c r="PO52"/>
  <c r="PN64"/>
  <c r="PN72"/>
  <c r="PM76"/>
  <c r="PO12"/>
  <c r="PO9"/>
  <c r="PN58"/>
  <c r="PN65"/>
  <c r="PO31"/>
  <c r="PN61"/>
  <c r="PO54"/>
  <c r="PO51"/>
  <c r="PO40"/>
  <c r="PO53"/>
  <c r="PN76"/>
  <c r="PO50"/>
  <c r="PO36"/>
  <c r="PO49"/>
  <c r="PN62"/>
  <c r="PO55"/>
  <c r="PO48"/>
  <c r="PO45"/>
  <c r="PO22"/>
  <c r="PN69"/>
  <c r="PO27"/>
  <c r="PN75"/>
  <c r="PO15"/>
  <c r="PP38"/>
  <c r="PO69"/>
  <c r="PP42"/>
  <c r="PO74"/>
  <c r="PP14"/>
  <c r="PO58"/>
  <c r="PP51"/>
  <c r="PP54"/>
  <c r="PP33"/>
  <c r="PP36"/>
  <c r="PO63"/>
  <c r="PO56"/>
  <c r="PP28"/>
  <c r="PP10"/>
  <c r="PP37"/>
  <c r="PP46"/>
  <c r="PO65"/>
  <c r="PP29"/>
  <c r="PP44"/>
  <c r="PP32"/>
  <c r="PO76"/>
  <c r="PP45"/>
  <c r="PP17"/>
  <c r="PP20"/>
  <c r="PP50"/>
  <c r="PO62"/>
  <c r="PP55"/>
  <c r="PO59"/>
  <c r="PP30"/>
  <c r="PP47"/>
  <c r="PO57"/>
  <c r="PP23"/>
  <c r="PO70"/>
  <c r="PP34"/>
  <c r="PP24"/>
  <c r="PP9"/>
  <c r="PP12"/>
  <c r="PP21"/>
  <c r="PP25"/>
  <c r="PO71"/>
  <c r="PP13"/>
  <c r="PO75"/>
  <c r="PP49"/>
  <c r="PP27"/>
  <c r="PP16"/>
  <c r="PO67"/>
  <c r="PP41"/>
  <c r="PP18"/>
  <c r="PP8"/>
  <c r="PO68"/>
  <c r="PP15"/>
  <c r="PO64"/>
  <c r="PO72"/>
  <c r="PP35"/>
  <c r="PP39"/>
  <c r="PP48"/>
  <c r="PP31"/>
  <c r="PO73"/>
  <c r="PP40"/>
  <c r="PO66"/>
  <c r="PP11"/>
  <c r="PO61"/>
  <c r="PO60"/>
  <c r="PP52"/>
  <c r="PP19"/>
  <c r="PP22"/>
  <c r="PP26"/>
  <c r="PP43"/>
  <c r="PP53"/>
  <c r="PP73"/>
  <c r="PQ16"/>
  <c r="PP76"/>
  <c r="PP72"/>
  <c r="PQ45"/>
  <c r="PP77"/>
  <c r="PP71"/>
  <c r="PQ38"/>
  <c r="PP65"/>
  <c r="PQ40"/>
  <c r="PP66"/>
  <c r="PQ55"/>
  <c r="PP70"/>
  <c r="PP56"/>
  <c r="PP75"/>
  <c r="PQ14"/>
  <c r="PP63"/>
  <c r="PQ28"/>
  <c r="PP59"/>
  <c r="PQ49"/>
  <c r="PQ8"/>
  <c r="PQ50"/>
  <c r="PQ23"/>
  <c r="PQ9"/>
  <c r="PQ10"/>
  <c r="PQ46"/>
  <c r="PQ24"/>
  <c r="PP68"/>
  <c r="PQ27"/>
  <c r="PP64"/>
  <c r="PP61"/>
  <c r="PQ31"/>
  <c r="PQ18"/>
  <c r="PQ12"/>
  <c r="PQ13"/>
  <c r="PQ47"/>
  <c r="PQ33"/>
  <c r="PX82"/>
  <c r="PP62"/>
  <c r="PQ34"/>
  <c r="PN77"/>
  <c r="PQ29"/>
  <c r="PQ19"/>
  <c r="PQ44"/>
  <c r="PQ11"/>
  <c r="PP67"/>
  <c r="PP74"/>
  <c r="PO77"/>
  <c r="PQ54"/>
  <c r="PQ20"/>
  <c r="PP57"/>
  <c r="PQ36"/>
  <c r="PP60"/>
  <c r="PQ30"/>
  <c r="PQ21"/>
  <c r="PQ22"/>
  <c r="PQ32"/>
  <c r="PQ15"/>
  <c r="PQ52"/>
  <c r="PQ35"/>
  <c r="PQ37"/>
  <c r="PQ39"/>
  <c r="PQ25"/>
  <c r="PQ48"/>
  <c r="PQ26"/>
  <c r="PP69"/>
  <c r="PQ17"/>
  <c r="PQ51"/>
  <c r="PQ53"/>
  <c r="PQ41"/>
  <c r="PQ43"/>
  <c r="PP58"/>
  <c r="PQ42"/>
  <c r="PR16"/>
  <c r="PR53"/>
  <c r="PQ60"/>
  <c r="PR19"/>
  <c r="PR44"/>
  <c r="PQ70"/>
  <c r="PR41"/>
  <c r="PR8"/>
  <c r="PR23"/>
  <c r="PR33"/>
  <c r="PQ57"/>
  <c r="PR11"/>
  <c r="PQ68"/>
  <c r="PR48"/>
  <c r="PR52"/>
  <c r="PR51"/>
  <c r="PR13"/>
  <c r="PQ64"/>
  <c r="PR46"/>
  <c r="PR34"/>
  <c r="PQ58"/>
  <c r="PR43"/>
  <c r="PX84"/>
  <c r="PR25"/>
  <c r="PR45"/>
  <c r="PS10"/>
  <c r="PR14"/>
  <c r="PR36"/>
  <c r="PQ74"/>
  <c r="PQ73"/>
  <c r="PR26"/>
  <c r="PQ61"/>
  <c r="PR24"/>
  <c r="PR12"/>
  <c r="PR49"/>
  <c r="PQ71"/>
  <c r="PO78"/>
  <c r="PR40"/>
  <c r="PR29"/>
  <c r="PR50"/>
  <c r="PQ63"/>
  <c r="PQ62"/>
  <c r="PQ66"/>
  <c r="PR35"/>
  <c r="PQ72"/>
  <c r="PP79"/>
  <c r="PR21"/>
  <c r="PR31"/>
  <c r="PR18"/>
  <c r="PR54"/>
  <c r="PQ56"/>
  <c r="PR37"/>
  <c r="PP78"/>
  <c r="PR28"/>
  <c r="PR27"/>
  <c r="PR20"/>
  <c r="PQ75"/>
  <c r="PR22"/>
  <c r="PR17"/>
  <c r="PR10"/>
  <c r="PR32"/>
  <c r="PQ77"/>
  <c r="PQ76"/>
  <c r="PR15"/>
  <c r="PQ67"/>
  <c r="PQ78"/>
  <c r="PR38"/>
  <c r="PQ79"/>
  <c r="PR30"/>
  <c r="PR39"/>
  <c r="PQ59"/>
  <c r="PR42"/>
  <c r="PQ69"/>
  <c r="PR47"/>
  <c r="PR9"/>
  <c r="PQ65"/>
  <c r="PR55"/>
  <c r="PX83"/>
  <c r="PS27"/>
  <c r="PS21"/>
  <c r="PR63"/>
  <c r="PS41"/>
  <c r="PS19"/>
  <c r="PS16"/>
  <c r="PR60"/>
  <c r="PS37"/>
  <c r="PR65"/>
  <c r="PR67"/>
  <c r="PS32"/>
  <c r="PR72"/>
  <c r="PR71"/>
  <c r="PS9"/>
  <c r="PR57"/>
  <c r="PS8"/>
  <c r="PR58"/>
  <c r="PR70"/>
  <c r="PS26"/>
  <c r="PS13"/>
  <c r="PS22"/>
  <c r="PS12"/>
  <c r="PS42"/>
  <c r="PS29"/>
  <c r="PR66"/>
  <c r="PR78"/>
  <c r="PS43"/>
  <c r="PR56"/>
  <c r="PS38"/>
  <c r="PS15"/>
  <c r="PS28"/>
  <c r="PR64"/>
  <c r="PS45"/>
  <c r="PS17"/>
  <c r="PS44"/>
  <c r="PS48"/>
  <c r="PR61"/>
  <c r="PR79"/>
  <c r="PR62"/>
  <c r="PS55"/>
  <c r="PS20"/>
  <c r="PS49"/>
  <c r="PR80"/>
  <c r="PR76"/>
  <c r="PS30"/>
  <c r="PS36"/>
  <c r="PR77"/>
  <c r="PR75"/>
  <c r="PS52"/>
  <c r="PS53"/>
  <c r="PS31"/>
  <c r="PS51"/>
  <c r="PS18"/>
  <c r="PR69"/>
  <c r="PS11"/>
  <c r="PS25"/>
  <c r="PR68"/>
  <c r="PS14"/>
  <c r="PS34"/>
  <c r="PS24"/>
  <c r="PQ80"/>
  <c r="PS50"/>
  <c r="PR59"/>
  <c r="PS40"/>
  <c r="PS35"/>
  <c r="PS46"/>
  <c r="PS23"/>
  <c r="PS54"/>
  <c r="PR73"/>
  <c r="PS39"/>
  <c r="PS33"/>
  <c r="PR74"/>
  <c r="PS47"/>
  <c r="PU53"/>
  <c r="PS78"/>
  <c r="PT16"/>
  <c r="PU54"/>
  <c r="PT35"/>
  <c r="PV20"/>
  <c r="PV36"/>
  <c r="PV52"/>
  <c r="PV67"/>
  <c r="PU43"/>
  <c r="PT47"/>
  <c r="PS59"/>
  <c r="PT73"/>
  <c r="PU48"/>
  <c r="PT57"/>
  <c r="PW82"/>
  <c r="PW79"/>
  <c r="PW74"/>
  <c r="PW70"/>
  <c r="PW66"/>
  <c r="PW62"/>
  <c r="PW58"/>
  <c r="PW54"/>
  <c r="PW50"/>
  <c r="PW46"/>
  <c r="PW42"/>
  <c r="PW38"/>
  <c r="PW34"/>
  <c r="PW30"/>
  <c r="PW26"/>
  <c r="PW22"/>
  <c r="PW18"/>
  <c r="PW14"/>
  <c r="PW10"/>
  <c r="PU72"/>
  <c r="PU9"/>
  <c r="PU82"/>
  <c r="PT69"/>
  <c r="PU74"/>
  <c r="PU10"/>
  <c r="PV15"/>
  <c r="PV31"/>
  <c r="PV47"/>
  <c r="PV63"/>
  <c r="PV79"/>
  <c r="PS57"/>
  <c r="PU79"/>
  <c r="PU15"/>
  <c r="PT29"/>
  <c r="PS72"/>
  <c r="PU20"/>
  <c r="PS73"/>
  <c r="PU29"/>
  <c r="PT23"/>
  <c r="PS76"/>
  <c r="PU78"/>
  <c r="PU14"/>
  <c r="PV10"/>
  <c r="PV26"/>
  <c r="PV42"/>
  <c r="PV58"/>
  <c r="PV74"/>
  <c r="PU35"/>
  <c r="PT82"/>
  <c r="PU24"/>
  <c r="PS62"/>
  <c r="PT25"/>
  <c r="PV84"/>
  <c r="PU33"/>
  <c r="PU65"/>
  <c r="PT62"/>
  <c r="PV21"/>
  <c r="PV37"/>
  <c r="PV53"/>
  <c r="PV69"/>
  <c r="PT28"/>
  <c r="PU55"/>
  <c r="PT63"/>
  <c r="PS65"/>
  <c r="PU28"/>
  <c r="PT43"/>
  <c r="PT54"/>
  <c r="PT9"/>
  <c r="PX87"/>
  <c r="PX86"/>
  <c r="PW86"/>
  <c r="BF94" i="58"/>
  <c r="BF95"/>
  <c r="FZ86" i="81"/>
  <c r="FV86"/>
  <c r="FQ86"/>
  <c r="FO86"/>
  <c r="FJ86"/>
  <c r="FE86"/>
  <c r="FB86"/>
  <c r="EX86"/>
  <c r="ET86"/>
  <c r="EP86"/>
  <c r="EL86"/>
  <c r="EH86"/>
  <c r="ED86"/>
  <c r="DZ86"/>
  <c r="DV86"/>
  <c r="DR86"/>
  <c r="DN86"/>
  <c r="DK86"/>
  <c r="DF86"/>
  <c r="GA86"/>
  <c r="FW86"/>
  <c r="FS86"/>
  <c r="FN86"/>
  <c r="FK86"/>
  <c r="FG86"/>
  <c r="FC86"/>
  <c r="EY86"/>
  <c r="EU86"/>
  <c r="EQ86"/>
  <c r="EM86"/>
  <c r="EI86"/>
  <c r="EE86"/>
  <c r="EA86"/>
  <c r="DW86"/>
  <c r="DT86"/>
  <c r="DO86"/>
  <c r="DJ86"/>
  <c r="DG86"/>
  <c r="GE86"/>
  <c r="GB86"/>
  <c r="FX86"/>
  <c r="FT86"/>
  <c r="FP86"/>
  <c r="FL86"/>
  <c r="FH86"/>
  <c r="FD86"/>
  <c r="EZ86"/>
  <c r="EV86"/>
  <c r="ER86"/>
  <c r="EN86"/>
  <c r="EJ86"/>
  <c r="EF86"/>
  <c r="EB86"/>
  <c r="DX86"/>
  <c r="DS86"/>
  <c r="DP86"/>
  <c r="DL86"/>
  <c r="DH86"/>
  <c r="DD86"/>
  <c r="GD86"/>
  <c r="GC86"/>
  <c r="FY86"/>
  <c r="FU86"/>
  <c r="FR86"/>
  <c r="FM86"/>
  <c r="FI86"/>
  <c r="FF86"/>
  <c r="FA86"/>
  <c r="EW86"/>
  <c r="ES86"/>
  <c r="EO86"/>
  <c r="EK86"/>
  <c r="EG86"/>
  <c r="EC86"/>
  <c r="DY86"/>
  <c r="DU86"/>
  <c r="DQ86"/>
  <c r="DM86"/>
  <c r="DI86"/>
  <c r="DE86"/>
  <c r="GI86"/>
  <c r="GJ86"/>
  <c r="GF8"/>
  <c r="GF9"/>
  <c r="GF10"/>
  <c r="GF11"/>
  <c r="GF12"/>
  <c r="GF13"/>
  <c r="GF14"/>
  <c r="GF15"/>
  <c r="GF16"/>
  <c r="GF17"/>
  <c r="GF18"/>
  <c r="GF19"/>
  <c r="GF20"/>
  <c r="GF21"/>
  <c r="GF22"/>
  <c r="GF23"/>
  <c r="GF24"/>
  <c r="GF25"/>
  <c r="GF26"/>
  <c r="GF27"/>
  <c r="GF28"/>
  <c r="GF29"/>
  <c r="GF30"/>
  <c r="GF31"/>
  <c r="GF32"/>
  <c r="GF33"/>
  <c r="GF34"/>
  <c r="GF35"/>
  <c r="GF36"/>
  <c r="GF37"/>
  <c r="GF38"/>
  <c r="GF39"/>
  <c r="GF40"/>
  <c r="GF41"/>
  <c r="GF42"/>
  <c r="GF43"/>
  <c r="GF44"/>
  <c r="GF45"/>
  <c r="GF46"/>
  <c r="GF47"/>
  <c r="GF48"/>
  <c r="GF49"/>
  <c r="GF50"/>
  <c r="GF51"/>
  <c r="GF52"/>
  <c r="GF53"/>
  <c r="GF54"/>
  <c r="GF55"/>
  <c r="GF56"/>
  <c r="GF57"/>
  <c r="GF58"/>
  <c r="GF59"/>
  <c r="GF60"/>
  <c r="GF61"/>
  <c r="GF62"/>
  <c r="GF63"/>
  <c r="GF64"/>
  <c r="GF65"/>
  <c r="GF66"/>
  <c r="GF67"/>
  <c r="GF68"/>
  <c r="GF69"/>
  <c r="GF70"/>
  <c r="GF71"/>
  <c r="GF72"/>
  <c r="GF73"/>
  <c r="GF74"/>
  <c r="GF75"/>
  <c r="GF76"/>
  <c r="GF77"/>
  <c r="GF78"/>
  <c r="GF79"/>
  <c r="GF80"/>
  <c r="GF81"/>
  <c r="GF82"/>
  <c r="GF83"/>
  <c r="GF84"/>
  <c r="GF85"/>
  <c r="GF86"/>
  <c r="MO86"/>
  <c r="MP7"/>
  <c r="MP86" s="1"/>
  <c r="MO8"/>
  <c r="MO12"/>
  <c r="MO16"/>
  <c r="MO20"/>
  <c r="MO24"/>
  <c r="MO28"/>
  <c r="MO32"/>
  <c r="MO36"/>
  <c r="MO40"/>
  <c r="MO44"/>
  <c r="MO48"/>
  <c r="MO52"/>
  <c r="MO56"/>
  <c r="MO60"/>
  <c r="MO64"/>
  <c r="MO68"/>
  <c r="MO72"/>
  <c r="MO76"/>
  <c r="MO80"/>
  <c r="MO84"/>
  <c r="MO11"/>
  <c r="MO15"/>
  <c r="MO19"/>
  <c r="MO23"/>
  <c r="MO27"/>
  <c r="MO31"/>
  <c r="MO35"/>
  <c r="MO39"/>
  <c r="MO43"/>
  <c r="MO47"/>
  <c r="MO51"/>
  <c r="MO55"/>
  <c r="MO59"/>
  <c r="MO63"/>
  <c r="MO67"/>
  <c r="MO71"/>
  <c r="MO75"/>
  <c r="MO79"/>
  <c r="MO83"/>
  <c r="MO10"/>
  <c r="MO14"/>
  <c r="MO18"/>
  <c r="MO22"/>
  <c r="MO26"/>
  <c r="MO30"/>
  <c r="MO34"/>
  <c r="MO38"/>
  <c r="MO42"/>
  <c r="MO46"/>
  <c r="MO50"/>
  <c r="MO54"/>
  <c r="MO58"/>
  <c r="MO62"/>
  <c r="MO66"/>
  <c r="MO70"/>
  <c r="MO74"/>
  <c r="MO78"/>
  <c r="MO82"/>
  <c r="MO9"/>
  <c r="MO13"/>
  <c r="MO17"/>
  <c r="MO21"/>
  <c r="MO25"/>
  <c r="MO29"/>
  <c r="MO33"/>
  <c r="MO37"/>
  <c r="MO41"/>
  <c r="MO45"/>
  <c r="MO49"/>
  <c r="MO53"/>
  <c r="MO57"/>
  <c r="MO61"/>
  <c r="MO65"/>
  <c r="MO69"/>
  <c r="MO73"/>
  <c r="MO77"/>
  <c r="MO81"/>
  <c r="KC86"/>
  <c r="KT86"/>
  <c r="LK86"/>
  <c r="LX86"/>
  <c r="KU86"/>
  <c r="KD86"/>
  <c r="LY86"/>
  <c r="LH86"/>
  <c r="KE86"/>
  <c r="JN86"/>
  <c r="LZ86"/>
  <c r="LI86"/>
  <c r="KR86"/>
  <c r="JO86"/>
  <c r="MA86"/>
  <c r="LJ86"/>
  <c r="KS86"/>
  <c r="KB86"/>
  <c r="MN86"/>
  <c r="KA86"/>
  <c r="KQ86"/>
  <c r="LG86"/>
  <c r="LW86"/>
  <c r="MM86"/>
  <c r="JZ86"/>
  <c r="KP86"/>
  <c r="LF86"/>
  <c r="LV86"/>
  <c r="ML86"/>
  <c r="JY86"/>
  <c r="KO86"/>
  <c r="LE86"/>
  <c r="LU86"/>
  <c r="MK86"/>
  <c r="JX86"/>
  <c r="KN86"/>
  <c r="LD86"/>
  <c r="LT86"/>
  <c r="MJ86"/>
  <c r="JW86"/>
  <c r="KM86"/>
  <c r="LC86"/>
  <c r="LS86"/>
  <c r="MI86"/>
  <c r="JV86"/>
  <c r="KL86"/>
  <c r="LB86"/>
  <c r="LR86"/>
  <c r="MH86"/>
  <c r="JU86"/>
  <c r="KK86"/>
  <c r="LA86"/>
  <c r="LQ86"/>
  <c r="MG86"/>
  <c r="JT86"/>
  <c r="KJ86"/>
  <c r="KZ86"/>
  <c r="LP86"/>
  <c r="MF86"/>
  <c r="JS86"/>
  <c r="KI86"/>
  <c r="KY86"/>
  <c r="LO86"/>
  <c r="ME86"/>
  <c r="JR86"/>
  <c r="KH86"/>
  <c r="KX86"/>
  <c r="LN86"/>
  <c r="MD86"/>
  <c r="JQ86"/>
  <c r="KG86"/>
  <c r="KW86"/>
  <c r="LM86"/>
  <c r="MC86"/>
  <c r="JP86"/>
  <c r="KF86"/>
  <c r="KV86"/>
  <c r="LL86"/>
  <c r="JM87"/>
  <c r="MI87" s="1"/>
  <c r="BF95" i="59"/>
  <c r="AU99" i="28"/>
  <c r="AT99"/>
  <c r="AS99"/>
  <c r="AR99"/>
  <c r="AQ99"/>
  <c r="AP99"/>
  <c r="AO99"/>
  <c r="AU99" i="59"/>
  <c r="AT99"/>
  <c r="AS99"/>
  <c r="AR99"/>
  <c r="AQ99"/>
  <c r="AP99"/>
  <c r="AO99"/>
  <c r="AU99" i="58"/>
  <c r="AT99"/>
  <c r="AS99"/>
  <c r="AR99"/>
  <c r="AQ99"/>
  <c r="AP99"/>
  <c r="AO99"/>
  <c r="AK100"/>
  <c r="BF97" s="1"/>
  <c r="AL100"/>
  <c r="AU99" i="60"/>
  <c r="AT99"/>
  <c r="AS99"/>
  <c r="AR99"/>
  <c r="AQ99"/>
  <c r="AP99"/>
  <c r="AO99"/>
  <c r="AN99" i="28"/>
  <c r="AN99" i="58"/>
  <c r="AN99" i="59"/>
  <c r="AL100" i="60"/>
  <c r="AK100"/>
  <c r="AL100" i="28"/>
  <c r="AK100"/>
  <c r="AK100" i="59"/>
  <c r="AL100"/>
  <c r="AN99" i="60"/>
  <c r="PX58" i="81" l="1"/>
  <c r="PX44"/>
  <c r="PX38"/>
  <c r="PX45"/>
  <c r="PX42"/>
  <c r="PX41"/>
  <c r="PX9"/>
  <c r="PX57"/>
  <c r="PX48"/>
  <c r="PX43"/>
  <c r="PX29"/>
  <c r="PX19"/>
  <c r="PV83"/>
  <c r="PT39"/>
  <c r="PV28"/>
  <c r="PU45"/>
  <c r="PT72"/>
  <c r="PT76"/>
  <c r="PW55"/>
  <c r="PV27"/>
  <c r="PU51"/>
  <c r="PU44"/>
  <c r="PU16"/>
  <c r="PW28"/>
  <c r="PT60"/>
  <c r="PV34"/>
  <c r="PV13"/>
  <c r="PT80"/>
  <c r="PW57"/>
  <c r="PU58"/>
  <c r="PS60"/>
  <c r="PT59"/>
  <c r="PU76"/>
  <c r="NA9"/>
  <c r="NB8"/>
  <c r="ND12"/>
  <c r="NE11"/>
  <c r="NC9"/>
  <c r="NE10"/>
  <c r="NF13"/>
  <c r="NF11"/>
  <c r="NG9"/>
  <c r="NF17"/>
  <c r="NG17"/>
  <c r="NH11"/>
  <c r="NH16"/>
  <c r="NH13"/>
  <c r="NI15"/>
  <c r="NI19"/>
  <c r="NI12"/>
  <c r="NI18"/>
  <c r="NJ9"/>
  <c r="NJ19"/>
  <c r="NJ21"/>
  <c r="NJ15"/>
  <c r="NK16"/>
  <c r="NK20"/>
  <c r="NK8"/>
  <c r="NL8"/>
  <c r="NK15"/>
  <c r="NK12"/>
  <c r="NL15"/>
  <c r="PX28"/>
  <c r="NM23"/>
  <c r="NM11"/>
  <c r="NM12"/>
  <c r="NM13"/>
  <c r="NN22"/>
  <c r="PX30"/>
  <c r="NN14"/>
  <c r="NN12"/>
  <c r="NN15"/>
  <c r="NO20"/>
  <c r="NO11"/>
  <c r="NO17"/>
  <c r="NO19"/>
  <c r="NO10"/>
  <c r="NQ26"/>
  <c r="NP12"/>
  <c r="NP10"/>
  <c r="NQ12"/>
  <c r="NP24"/>
  <c r="NQ21"/>
  <c r="NP17"/>
  <c r="NP18"/>
  <c r="NP11"/>
  <c r="NP8"/>
  <c r="PX33"/>
  <c r="NR29"/>
  <c r="NR11"/>
  <c r="NR10"/>
  <c r="NR19"/>
  <c r="NS11"/>
  <c r="NS17"/>
  <c r="NS18"/>
  <c r="NR21"/>
  <c r="NS21"/>
  <c r="NS28"/>
  <c r="NS20"/>
  <c r="PX35"/>
  <c r="NT26"/>
  <c r="NT19"/>
  <c r="NT11"/>
  <c r="NT18"/>
  <c r="NT29"/>
  <c r="NU9"/>
  <c r="NU22"/>
  <c r="NU19"/>
  <c r="NV33"/>
  <c r="NU10"/>
  <c r="NU28"/>
  <c r="NU12"/>
  <c r="NU29"/>
  <c r="NW8"/>
  <c r="NV25"/>
  <c r="NW18"/>
  <c r="NW12"/>
  <c r="NV24"/>
  <c r="NV32"/>
  <c r="NW21"/>
  <c r="NV13"/>
  <c r="NW27"/>
  <c r="NV30"/>
  <c r="NV16"/>
  <c r="PX37"/>
  <c r="NW34"/>
  <c r="NX8"/>
  <c r="NX11"/>
  <c r="NX22"/>
  <c r="NX26"/>
  <c r="NX33"/>
  <c r="NX35"/>
  <c r="NX10"/>
  <c r="NY21"/>
  <c r="NY22"/>
  <c r="NY20"/>
  <c r="NY27"/>
  <c r="NY31"/>
  <c r="NY10"/>
  <c r="NY13"/>
  <c r="NZ34"/>
  <c r="NZ32"/>
  <c r="PX40"/>
  <c r="NZ9"/>
  <c r="NZ10"/>
  <c r="NZ20"/>
  <c r="NY36"/>
  <c r="NZ11"/>
  <c r="OA35"/>
  <c r="OA14"/>
  <c r="OA22"/>
  <c r="OA24"/>
  <c r="OA23"/>
  <c r="OA37"/>
  <c r="OA13"/>
  <c r="OA15"/>
  <c r="OB22"/>
  <c r="OB18"/>
  <c r="OB31"/>
  <c r="OB30"/>
  <c r="OB23"/>
  <c r="OB19"/>
  <c r="OB38"/>
  <c r="OB10"/>
  <c r="OC20"/>
  <c r="OC32"/>
  <c r="OC17"/>
  <c r="OC19"/>
  <c r="OC28"/>
  <c r="OC16"/>
  <c r="OC27"/>
  <c r="OC34"/>
  <c r="OC30"/>
  <c r="OD30"/>
  <c r="OD18"/>
  <c r="OD8"/>
  <c r="OD27"/>
  <c r="OD37"/>
  <c r="OD31"/>
  <c r="OD39"/>
  <c r="OD23"/>
  <c r="OD35"/>
  <c r="OE38"/>
  <c r="OE35"/>
  <c r="OE23"/>
  <c r="OE17"/>
  <c r="OE27"/>
  <c r="OE14"/>
  <c r="OE26"/>
  <c r="OE30"/>
  <c r="OF15"/>
  <c r="OF31"/>
  <c r="OF18"/>
  <c r="OF25"/>
  <c r="OF23"/>
  <c r="OF35"/>
  <c r="OF30"/>
  <c r="OF14"/>
  <c r="PX46"/>
  <c r="OF10"/>
  <c r="OG22"/>
  <c r="OG19"/>
  <c r="OG18"/>
  <c r="OG38"/>
  <c r="OG25"/>
  <c r="OF43"/>
  <c r="OG17"/>
  <c r="OG12"/>
  <c r="OG16"/>
  <c r="OH27"/>
  <c r="OH35"/>
  <c r="OH23"/>
  <c r="OH39"/>
  <c r="OH18"/>
  <c r="OH34"/>
  <c r="OH21"/>
  <c r="OH14"/>
  <c r="OH25"/>
  <c r="OH44"/>
  <c r="OI37"/>
  <c r="OH45"/>
  <c r="OI29"/>
  <c r="OI20"/>
  <c r="OI11"/>
  <c r="OI31"/>
  <c r="OI17"/>
  <c r="OI26"/>
  <c r="OI13"/>
  <c r="OI27"/>
  <c r="OJ11"/>
  <c r="PX50"/>
  <c r="OJ29"/>
  <c r="OJ28"/>
  <c r="OJ38"/>
  <c r="OJ18"/>
  <c r="OJ43"/>
  <c r="OJ20"/>
  <c r="OJ21"/>
  <c r="OJ22"/>
  <c r="OK46"/>
  <c r="OK23"/>
  <c r="OK25"/>
  <c r="OK10"/>
  <c r="OK34"/>
  <c r="OK32"/>
  <c r="OK33"/>
  <c r="OK21"/>
  <c r="OK35"/>
  <c r="OK8"/>
  <c r="OJ47"/>
  <c r="OL30"/>
  <c r="OL44"/>
  <c r="OL47"/>
  <c r="OL48"/>
  <c r="OL11"/>
  <c r="OL31"/>
  <c r="OL22"/>
  <c r="OL26"/>
  <c r="OL23"/>
  <c r="OL21"/>
  <c r="OL37"/>
  <c r="OM35"/>
  <c r="OM47"/>
  <c r="OM41"/>
  <c r="OM18"/>
  <c r="OM21"/>
  <c r="OM19"/>
  <c r="OM49"/>
  <c r="OM46"/>
  <c r="OM20"/>
  <c r="OM26"/>
  <c r="ON36"/>
  <c r="PV32"/>
  <c r="PW71"/>
  <c r="PU25"/>
  <c r="PV38"/>
  <c r="PV49"/>
  <c r="PT12"/>
  <c r="PW44"/>
  <c r="PV23"/>
  <c r="PT68"/>
  <c r="PT37"/>
  <c r="PX85"/>
  <c r="PW72"/>
  <c r="PW9"/>
  <c r="PU67"/>
  <c r="PU19"/>
  <c r="PU39"/>
  <c r="PX14"/>
  <c r="MZ10"/>
  <c r="ND13"/>
  <c r="NE8"/>
  <c r="NB11"/>
  <c r="ND9"/>
  <c r="NF9"/>
  <c r="PX21"/>
  <c r="NG12"/>
  <c r="PX22"/>
  <c r="NG13"/>
  <c r="NH14"/>
  <c r="NH8"/>
  <c r="NH17"/>
  <c r="NI11"/>
  <c r="NI20"/>
  <c r="NI14"/>
  <c r="PX24"/>
  <c r="PX25"/>
  <c r="NJ11"/>
  <c r="NL22"/>
  <c r="NJ14"/>
  <c r="NL16"/>
  <c r="NL20"/>
  <c r="NL9"/>
  <c r="NK21"/>
  <c r="PX26"/>
  <c r="NK10"/>
  <c r="NL18"/>
  <c r="PX27"/>
  <c r="NM21"/>
  <c r="NM10"/>
  <c r="NM20"/>
  <c r="NM17"/>
  <c r="NN24"/>
  <c r="NN20"/>
  <c r="NN23"/>
  <c r="NN11"/>
  <c r="NN16"/>
  <c r="NO9"/>
  <c r="NO14"/>
  <c r="NP27"/>
  <c r="NO18"/>
  <c r="NO16"/>
  <c r="NQ11"/>
  <c r="NP14"/>
  <c r="NQ22"/>
  <c r="NQ18"/>
  <c r="NP21"/>
  <c r="NQ14"/>
  <c r="NP16"/>
  <c r="NQ27"/>
  <c r="NP25"/>
  <c r="PX32"/>
  <c r="NQ13"/>
  <c r="NS19"/>
  <c r="NR15"/>
  <c r="NR25"/>
  <c r="NS12"/>
  <c r="NR14"/>
  <c r="NS8"/>
  <c r="NR16"/>
  <c r="NS25"/>
  <c r="NR23"/>
  <c r="PX34"/>
  <c r="NR26"/>
  <c r="NS9"/>
  <c r="NT17"/>
  <c r="NT12"/>
  <c r="NT9"/>
  <c r="NT23"/>
  <c r="NT24"/>
  <c r="NT10"/>
  <c r="NU26"/>
  <c r="NU8"/>
  <c r="PX36"/>
  <c r="NU14"/>
  <c r="NT31"/>
  <c r="NV8"/>
  <c r="NU24"/>
  <c r="NV20"/>
  <c r="NW25"/>
  <c r="NV14"/>
  <c r="NV9"/>
  <c r="NW15"/>
  <c r="NW20"/>
  <c r="NW17"/>
  <c r="NW14"/>
  <c r="NV22"/>
  <c r="NV29"/>
  <c r="NV18"/>
  <c r="NW23"/>
  <c r="NW13"/>
  <c r="NX29"/>
  <c r="NX24"/>
  <c r="NX13"/>
  <c r="NX18"/>
  <c r="NX17"/>
  <c r="NX21"/>
  <c r="NX20"/>
  <c r="NY14"/>
  <c r="PX39"/>
  <c r="NY17"/>
  <c r="NY12"/>
  <c r="NY26"/>
  <c r="NY16"/>
  <c r="NY23"/>
  <c r="NZ8"/>
  <c r="NZ13"/>
  <c r="NZ36"/>
  <c r="NZ21"/>
  <c r="NZ14"/>
  <c r="NZ22"/>
  <c r="NZ25"/>
  <c r="NZ23"/>
  <c r="OA36"/>
  <c r="OA27"/>
  <c r="NZ37"/>
  <c r="OA17"/>
  <c r="OA29"/>
  <c r="OA8"/>
  <c r="OA19"/>
  <c r="OA11"/>
  <c r="OB8"/>
  <c r="OB16"/>
  <c r="OB37"/>
  <c r="OB28"/>
  <c r="OB35"/>
  <c r="OB9"/>
  <c r="OB26"/>
  <c r="OB14"/>
  <c r="OC22"/>
  <c r="OC29"/>
  <c r="OC31"/>
  <c r="OC15"/>
  <c r="OC24"/>
  <c r="OC33"/>
  <c r="OB39"/>
  <c r="OC26"/>
  <c r="OC12"/>
  <c r="OD11"/>
  <c r="OD40"/>
  <c r="OD16"/>
  <c r="OD24"/>
  <c r="OD17"/>
  <c r="OD26"/>
  <c r="OD38"/>
  <c r="OD15"/>
  <c r="OD22"/>
  <c r="OE20"/>
  <c r="OE24"/>
  <c r="OE37"/>
  <c r="OE11"/>
  <c r="OE32"/>
  <c r="OE9"/>
  <c r="OE39"/>
  <c r="OE41"/>
  <c r="OE40"/>
  <c r="OF13"/>
  <c r="OF11"/>
  <c r="OF34"/>
  <c r="OF24"/>
  <c r="OF17"/>
  <c r="OF41"/>
  <c r="OF21"/>
  <c r="OE42"/>
  <c r="OF39"/>
  <c r="OG35"/>
  <c r="OG8"/>
  <c r="OG33"/>
  <c r="OG14"/>
  <c r="OG21"/>
  <c r="OG34"/>
  <c r="OG13"/>
  <c r="OG37"/>
  <c r="OG43"/>
  <c r="OH40"/>
  <c r="OH16"/>
  <c r="OH26"/>
  <c r="OH19"/>
  <c r="OH11"/>
  <c r="OI8"/>
  <c r="OH15"/>
  <c r="OH10"/>
  <c r="OH36"/>
  <c r="OH33"/>
  <c r="PX49"/>
  <c r="OI12"/>
  <c r="OI35"/>
  <c r="OI14"/>
  <c r="OI42"/>
  <c r="OI32"/>
  <c r="OI10"/>
  <c r="OI45"/>
  <c r="OI24"/>
  <c r="OI23"/>
  <c r="OJ39"/>
  <c r="OJ14"/>
  <c r="OJ25"/>
  <c r="OJ15"/>
  <c r="OJ23"/>
  <c r="OI46"/>
  <c r="OJ13"/>
  <c r="OJ45"/>
  <c r="OJ36"/>
  <c r="OJ32"/>
  <c r="OK42"/>
  <c r="PX51"/>
  <c r="OK30"/>
  <c r="OK20"/>
  <c r="OK26"/>
  <c r="OK12"/>
  <c r="OK29"/>
  <c r="OK24"/>
  <c r="OK37"/>
  <c r="OK36"/>
  <c r="OK47"/>
  <c r="OL28"/>
  <c r="OL10"/>
  <c r="OK48"/>
  <c r="OL20"/>
  <c r="PX52"/>
  <c r="OL25"/>
  <c r="OL14"/>
  <c r="OL34"/>
  <c r="OL32"/>
  <c r="OL46"/>
  <c r="OL19"/>
  <c r="OM14"/>
  <c r="OM9"/>
  <c r="OM48"/>
  <c r="OM45"/>
  <c r="OM42"/>
  <c r="OM15"/>
  <c r="OM16"/>
  <c r="PX53"/>
  <c r="OM29"/>
  <c r="OM36"/>
  <c r="OM33"/>
  <c r="ON49"/>
  <c r="NF8"/>
  <c r="NG11"/>
  <c r="NG15"/>
  <c r="NG8"/>
  <c r="NE16"/>
  <c r="ND11"/>
  <c r="ND14"/>
  <c r="NC8"/>
  <c r="NE15"/>
  <c r="PX20"/>
  <c r="ND10"/>
  <c r="NC13"/>
  <c r="PX18"/>
  <c r="NC10"/>
  <c r="MZ9"/>
  <c r="MZ11"/>
  <c r="MZ8"/>
  <c r="MW8"/>
  <c r="PX13"/>
  <c r="PX10"/>
  <c r="PU12"/>
  <c r="PT58"/>
  <c r="PV41"/>
  <c r="PU50"/>
  <c r="PT70"/>
  <c r="PT13"/>
  <c r="PV46"/>
  <c r="PS82"/>
  <c r="PU77"/>
  <c r="PT11"/>
  <c r="PU63"/>
  <c r="PV51"/>
  <c r="PS80"/>
  <c r="PT67"/>
  <c r="PW21"/>
  <c r="PW37"/>
  <c r="PW53"/>
  <c r="PW69"/>
  <c r="PU32"/>
  <c r="PV56"/>
  <c r="PU38"/>
  <c r="PU37"/>
  <c r="PS67"/>
  <c r="PR81"/>
  <c r="PV29"/>
  <c r="PU34"/>
  <c r="PU56"/>
  <c r="PT15"/>
  <c r="PV50"/>
  <c r="PT14"/>
  <c r="PT53"/>
  <c r="PT75"/>
  <c r="PU47"/>
  <c r="PV39"/>
  <c r="PU42"/>
  <c r="PW8"/>
  <c r="PW24"/>
  <c r="PW40"/>
  <c r="PW56"/>
  <c r="PW73"/>
  <c r="PS69"/>
  <c r="PU75"/>
  <c r="PV44"/>
  <c r="PT46"/>
  <c r="PU21"/>
  <c r="PV65"/>
  <c r="PU18"/>
  <c r="PS61"/>
  <c r="PT79"/>
  <c r="PV54"/>
  <c r="PU30"/>
  <c r="PS56"/>
  <c r="PV43"/>
  <c r="PT34"/>
  <c r="PW19"/>
  <c r="PW35"/>
  <c r="PW51"/>
  <c r="PW68"/>
  <c r="PW84"/>
  <c r="PU64"/>
  <c r="PU59"/>
  <c r="PV48"/>
  <c r="PU70"/>
  <c r="PT20"/>
  <c r="ND8"/>
  <c r="NB12"/>
  <c r="NA12"/>
  <c r="NA11"/>
  <c r="MY9"/>
  <c r="PX15"/>
  <c r="MX9"/>
  <c r="PX11"/>
  <c r="PS75"/>
  <c r="PT61"/>
  <c r="PV57"/>
  <c r="PT51"/>
  <c r="PU81"/>
  <c r="PU73"/>
  <c r="PV62"/>
  <c r="PT49"/>
  <c r="PU13"/>
  <c r="PT22"/>
  <c r="PT26"/>
  <c r="PV68"/>
  <c r="PT66"/>
  <c r="PU57"/>
  <c r="PW17"/>
  <c r="PW33"/>
  <c r="PW49"/>
  <c r="PW65"/>
  <c r="PW81"/>
  <c r="PV73"/>
  <c r="PV8"/>
  <c r="PT55"/>
  <c r="PV85"/>
  <c r="PU23"/>
  <c r="PV45"/>
  <c r="PS71"/>
  <c r="PT36"/>
  <c r="PT10"/>
  <c r="PV66"/>
  <c r="PS79"/>
  <c r="PT48"/>
  <c r="PU61"/>
  <c r="PT31"/>
  <c r="PV55"/>
  <c r="PT19"/>
  <c r="PS68"/>
  <c r="PW20"/>
  <c r="PW36"/>
  <c r="PW52"/>
  <c r="PW67"/>
  <c r="PW83"/>
  <c r="PU11"/>
  <c r="PV60"/>
  <c r="PT17"/>
  <c r="PT50"/>
  <c r="PV81"/>
  <c r="PV17"/>
  <c r="PU49"/>
  <c r="PT74"/>
  <c r="PV70"/>
  <c r="PT78"/>
  <c r="PU36"/>
  <c r="PV59"/>
  <c r="PU26"/>
  <c r="PW15"/>
  <c r="PW31"/>
  <c r="PW47"/>
  <c r="PW63"/>
  <c r="PW78"/>
  <c r="PT27"/>
  <c r="PT42"/>
  <c r="PV64"/>
  <c r="PT81"/>
  <c r="PU69"/>
  <c r="NB9"/>
  <c r="NC12"/>
  <c r="ND15"/>
  <c r="MY8"/>
  <c r="PX16"/>
  <c r="MY10"/>
  <c r="PX12"/>
  <c r="PX8"/>
  <c r="PU83"/>
  <c r="PV72"/>
  <c r="PV9"/>
  <c r="PU17"/>
  <c r="PU8"/>
  <c r="PV78"/>
  <c r="PV14"/>
  <c r="PU62"/>
  <c r="PT41"/>
  <c r="PS74"/>
  <c r="PU84"/>
  <c r="PV19"/>
  <c r="PT64"/>
  <c r="PW13"/>
  <c r="PW29"/>
  <c r="PW45"/>
  <c r="PW61"/>
  <c r="PW77"/>
  <c r="PU27"/>
  <c r="PV24"/>
  <c r="PT21"/>
  <c r="PW85"/>
  <c r="PT24"/>
  <c r="PV61"/>
  <c r="PT33"/>
  <c r="PU66"/>
  <c r="PT77"/>
  <c r="PV82"/>
  <c r="PV18"/>
  <c r="PU46"/>
  <c r="PS77"/>
  <c r="PT56"/>
  <c r="PV71"/>
  <c r="PT30"/>
  <c r="PU41"/>
  <c r="PW16"/>
  <c r="PW32"/>
  <c r="PW48"/>
  <c r="PW64"/>
  <c r="PW80"/>
  <c r="PU80"/>
  <c r="PV76"/>
  <c r="PV12"/>
  <c r="PS63"/>
  <c r="PU71"/>
  <c r="PV33"/>
  <c r="PT71"/>
  <c r="PT40"/>
  <c r="PT44"/>
  <c r="PV22"/>
  <c r="PT52"/>
  <c r="PV75"/>
  <c r="PV11"/>
  <c r="PW11"/>
  <c r="PW27"/>
  <c r="PW43"/>
  <c r="PW59"/>
  <c r="PW75"/>
  <c r="PT38"/>
  <c r="PT45"/>
  <c r="PV80"/>
  <c r="PV16"/>
  <c r="PS64"/>
  <c r="M105" i="59"/>
  <c r="M104"/>
  <c r="M107"/>
  <c r="M108"/>
  <c r="M106"/>
  <c r="M103"/>
  <c r="M101"/>
  <c r="M102"/>
  <c r="M105" i="58"/>
  <c r="M107"/>
  <c r="M103"/>
  <c r="M101"/>
  <c r="M106"/>
  <c r="M102"/>
  <c r="M108"/>
  <c r="M104"/>
  <c r="GC87" i="81"/>
  <c r="FY87"/>
  <c r="FU87"/>
  <c r="FQ87"/>
  <c r="FM87"/>
  <c r="FI87"/>
  <c r="FF87"/>
  <c r="FA87"/>
  <c r="EW87"/>
  <c r="ES87"/>
  <c r="EO87"/>
  <c r="EK87"/>
  <c r="EG87"/>
  <c r="EC87"/>
  <c r="DY87"/>
  <c r="DU87"/>
  <c r="DQ87"/>
  <c r="DM87"/>
  <c r="DI87"/>
  <c r="DE87"/>
  <c r="GI87"/>
  <c r="GD87"/>
  <c r="FZ87"/>
  <c r="FV87"/>
  <c r="FR87"/>
  <c r="FN87"/>
  <c r="FJ87"/>
  <c r="FE87"/>
  <c r="FB87"/>
  <c r="EX87"/>
  <c r="ET87"/>
  <c r="EP87"/>
  <c r="EL87"/>
  <c r="EH87"/>
  <c r="ED87"/>
  <c r="EA87"/>
  <c r="DV87"/>
  <c r="DR87"/>
  <c r="DN87"/>
  <c r="DJ87"/>
  <c r="DF87"/>
  <c r="GE87"/>
  <c r="GA87"/>
  <c r="FW87"/>
  <c r="FS87"/>
  <c r="FO87"/>
  <c r="FK87"/>
  <c r="FG87"/>
  <c r="FC87"/>
  <c r="EY87"/>
  <c r="EU87"/>
  <c r="EQ87"/>
  <c r="EM87"/>
  <c r="EI87"/>
  <c r="EE87"/>
  <c r="DZ87"/>
  <c r="DW87"/>
  <c r="DT87"/>
  <c r="DO87"/>
  <c r="DK87"/>
  <c r="DG87"/>
  <c r="GF87"/>
  <c r="BF96" i="58"/>
  <c r="GB87" i="81"/>
  <c r="FX87"/>
  <c r="FT87"/>
  <c r="FP87"/>
  <c r="FL87"/>
  <c r="FH87"/>
  <c r="FD87"/>
  <c r="EZ87"/>
  <c r="EV87"/>
  <c r="ER87"/>
  <c r="EN87"/>
  <c r="EJ87"/>
  <c r="EF87"/>
  <c r="EB87"/>
  <c r="DX87"/>
  <c r="DS87"/>
  <c r="DP87"/>
  <c r="DL87"/>
  <c r="DH87"/>
  <c r="DD87"/>
  <c r="MG87"/>
  <c r="MP85"/>
  <c r="MP9"/>
  <c r="MP13"/>
  <c r="MP17"/>
  <c r="MP21"/>
  <c r="MP25"/>
  <c r="MP29"/>
  <c r="MP33"/>
  <c r="MP37"/>
  <c r="MP41"/>
  <c r="MP45"/>
  <c r="MP49"/>
  <c r="MP53"/>
  <c r="MP57"/>
  <c r="MP61"/>
  <c r="MP65"/>
  <c r="MP69"/>
  <c r="MP73"/>
  <c r="MP77"/>
  <c r="MP81"/>
  <c r="MP8"/>
  <c r="MP12"/>
  <c r="MP16"/>
  <c r="MP20"/>
  <c r="MP24"/>
  <c r="MP28"/>
  <c r="MP32"/>
  <c r="MP36"/>
  <c r="MP40"/>
  <c r="MP44"/>
  <c r="MP48"/>
  <c r="MP52"/>
  <c r="MP56"/>
  <c r="MP60"/>
  <c r="MP64"/>
  <c r="MP68"/>
  <c r="MP72"/>
  <c r="MP76"/>
  <c r="MP80"/>
  <c r="MP84"/>
  <c r="MP11"/>
  <c r="MP15"/>
  <c r="MP19"/>
  <c r="MP23"/>
  <c r="MP27"/>
  <c r="MP31"/>
  <c r="MP35"/>
  <c r="MP39"/>
  <c r="MP43"/>
  <c r="MP47"/>
  <c r="MP51"/>
  <c r="MP55"/>
  <c r="MP59"/>
  <c r="MP63"/>
  <c r="MP67"/>
  <c r="MP71"/>
  <c r="MP75"/>
  <c r="MP79"/>
  <c r="MP83"/>
  <c r="MP10"/>
  <c r="MP14"/>
  <c r="MP18"/>
  <c r="MP22"/>
  <c r="MP26"/>
  <c r="MP30"/>
  <c r="MP34"/>
  <c r="MP38"/>
  <c r="MP42"/>
  <c r="MP46"/>
  <c r="MP50"/>
  <c r="MP54"/>
  <c r="MP58"/>
  <c r="MP62"/>
  <c r="MP66"/>
  <c r="MP70"/>
  <c r="MP74"/>
  <c r="MP78"/>
  <c r="MP82"/>
  <c r="JU87"/>
  <c r="KL87"/>
  <c r="KY87"/>
  <c r="LP87"/>
  <c r="JV87"/>
  <c r="LQ87"/>
  <c r="KI87"/>
  <c r="MH87"/>
  <c r="KZ87"/>
  <c r="LR87"/>
  <c r="LA87"/>
  <c r="KJ87"/>
  <c r="JS87"/>
  <c r="ME87"/>
  <c r="LB87"/>
  <c r="KK87"/>
  <c r="JT87"/>
  <c r="MF87"/>
  <c r="LO87"/>
  <c r="JR87"/>
  <c r="KH87"/>
  <c r="KX87"/>
  <c r="LN87"/>
  <c r="MD87"/>
  <c r="JQ87"/>
  <c r="KG87"/>
  <c r="KW87"/>
  <c r="LM87"/>
  <c r="MC87"/>
  <c r="JP87"/>
  <c r="KF87"/>
  <c r="KV87"/>
  <c r="LL87"/>
  <c r="MB87"/>
  <c r="JO87"/>
  <c r="KE87"/>
  <c r="KU87"/>
  <c r="LK87"/>
  <c r="MA87"/>
  <c r="JN87"/>
  <c r="KD87"/>
  <c r="KT87"/>
  <c r="LJ87"/>
  <c r="LZ87"/>
  <c r="MP87"/>
  <c r="KC87"/>
  <c r="KS87"/>
  <c r="LI87"/>
  <c r="LY87"/>
  <c r="MO87"/>
  <c r="KB87"/>
  <c r="KR87"/>
  <c r="LH87"/>
  <c r="LX87"/>
  <c r="MN87"/>
  <c r="KA87"/>
  <c r="KQ87"/>
  <c r="LG87"/>
  <c r="LW87"/>
  <c r="MM87"/>
  <c r="JZ87"/>
  <c r="KP87"/>
  <c r="LF87"/>
  <c r="LV87"/>
  <c r="ML87"/>
  <c r="JY87"/>
  <c r="KO87"/>
  <c r="LE87"/>
  <c r="LU87"/>
  <c r="MK87"/>
  <c r="JX87"/>
  <c r="KN87"/>
  <c r="LD87"/>
  <c r="LT87"/>
  <c r="MJ87"/>
  <c r="JW87"/>
  <c r="KM87"/>
  <c r="LC87"/>
  <c r="LS87"/>
  <c r="BF97" i="59"/>
  <c r="AN100"/>
  <c r="M21"/>
  <c r="M22"/>
  <c r="M25"/>
  <c r="M23"/>
  <c r="M24"/>
  <c r="M27"/>
  <c r="M26"/>
  <c r="M28"/>
  <c r="M29"/>
  <c r="M30"/>
  <c r="M32"/>
  <c r="M31"/>
  <c r="M33"/>
  <c r="M34"/>
  <c r="M37"/>
  <c r="M36"/>
  <c r="M35"/>
  <c r="M38"/>
  <c r="M40"/>
  <c r="M39"/>
  <c r="M41"/>
  <c r="M43"/>
  <c r="M42"/>
  <c r="M44"/>
  <c r="M45"/>
  <c r="M46"/>
  <c r="M47"/>
  <c r="M48"/>
  <c r="M49"/>
  <c r="M50"/>
  <c r="M51"/>
  <c r="M53"/>
  <c r="M54"/>
  <c r="M52"/>
  <c r="M55"/>
  <c r="M57"/>
  <c r="M56"/>
  <c r="M22" i="58"/>
  <c r="M21"/>
  <c r="M23"/>
  <c r="M24"/>
  <c r="M25"/>
  <c r="M26"/>
  <c r="M28"/>
  <c r="M27"/>
  <c r="M30"/>
  <c r="M29"/>
  <c r="M31"/>
  <c r="M32"/>
  <c r="M33"/>
  <c r="M34"/>
  <c r="M35"/>
  <c r="M36"/>
  <c r="M38"/>
  <c r="M37"/>
  <c r="M39"/>
  <c r="M41"/>
  <c r="M40"/>
  <c r="M43"/>
  <c r="M42"/>
  <c r="M44"/>
  <c r="M45"/>
  <c r="M46"/>
  <c r="M49"/>
  <c r="M47"/>
  <c r="M48"/>
  <c r="M50"/>
  <c r="M52"/>
  <c r="M51"/>
  <c r="M53"/>
  <c r="M54"/>
  <c r="M55"/>
  <c r="M56"/>
  <c r="M57"/>
  <c r="AU100" i="28"/>
  <c r="AT100"/>
  <c r="AS100"/>
  <c r="AR100"/>
  <c r="AQ100"/>
  <c r="AP100"/>
  <c r="AO100"/>
  <c r="AU100" i="60"/>
  <c r="AT100"/>
  <c r="AS100"/>
  <c r="AR100"/>
  <c r="AQ100"/>
  <c r="AP100"/>
  <c r="AO100"/>
  <c r="AU100" i="58"/>
  <c r="AT100"/>
  <c r="AS100"/>
  <c r="AR100"/>
  <c r="AQ100"/>
  <c r="AP100"/>
  <c r="AO100"/>
  <c r="AN100" i="60"/>
  <c r="AN100" i="58"/>
  <c r="AN100" i="28"/>
  <c r="AU100" i="59"/>
  <c r="AT100"/>
  <c r="AS100"/>
  <c r="AR100"/>
  <c r="AQ100"/>
  <c r="AP100"/>
  <c r="AO100"/>
  <c r="M19"/>
  <c r="M19" i="58"/>
  <c r="L106" l="1"/>
  <c r="F106"/>
  <c r="G106" s="1"/>
  <c r="L105"/>
  <c r="F105"/>
  <c r="G105" s="1"/>
  <c r="L106" i="59"/>
  <c r="N106" s="1"/>
  <c r="O106" s="1"/>
  <c r="F106"/>
  <c r="G106" s="1"/>
  <c r="L105"/>
  <c r="N105" s="1"/>
  <c r="O105" s="1"/>
  <c r="F105"/>
  <c r="G105" s="1"/>
  <c r="L102" i="58"/>
  <c r="F102"/>
  <c r="G102" s="1"/>
  <c r="L107"/>
  <c r="F107"/>
  <c r="G107" s="1"/>
  <c r="L103" i="59"/>
  <c r="N103" s="1"/>
  <c r="O103" s="1"/>
  <c r="F103"/>
  <c r="G103" s="1"/>
  <c r="L104"/>
  <c r="N104" s="1"/>
  <c r="O104" s="1"/>
  <c r="F104"/>
  <c r="G104" s="1"/>
  <c r="L108" i="58"/>
  <c r="F108"/>
  <c r="G108" s="1"/>
  <c r="L103"/>
  <c r="F103"/>
  <c r="G103" s="1"/>
  <c r="L101" i="59"/>
  <c r="N101" s="1"/>
  <c r="O101" s="1"/>
  <c r="F101"/>
  <c r="G101" s="1"/>
  <c r="L107"/>
  <c r="N107" s="1"/>
  <c r="O107" s="1"/>
  <c r="F107"/>
  <c r="G107" s="1"/>
  <c r="L104" i="58"/>
  <c r="F104"/>
  <c r="G104" s="1"/>
  <c r="L101"/>
  <c r="F101"/>
  <c r="G101" s="1"/>
  <c r="L102" i="59"/>
  <c r="N102" s="1"/>
  <c r="O102" s="1"/>
  <c r="F102"/>
  <c r="G102" s="1"/>
  <c r="L108"/>
  <c r="N108" s="1"/>
  <c r="O108" s="1"/>
  <c r="F108"/>
  <c r="G108" s="1"/>
  <c r="BF96"/>
  <c r="BF98" i="58"/>
  <c r="BF98" i="59"/>
  <c r="AD99" i="28"/>
  <c r="AD97"/>
  <c r="AD96"/>
  <c r="AD98"/>
  <c r="AD95"/>
  <c r="BF100" i="58"/>
  <c r="BF100" i="59"/>
  <c r="F56"/>
  <c r="H56" s="1"/>
  <c r="F61"/>
  <c r="F63"/>
  <c r="F59"/>
  <c r="F67"/>
  <c r="F64"/>
  <c r="F62"/>
  <c r="F60"/>
  <c r="F65"/>
  <c r="F58"/>
  <c r="F66"/>
  <c r="F70"/>
  <c r="F68"/>
  <c r="F69"/>
  <c r="F72"/>
  <c r="F71"/>
  <c r="F75"/>
  <c r="F73"/>
  <c r="F74"/>
  <c r="F78"/>
  <c r="F77"/>
  <c r="F76"/>
  <c r="F79"/>
  <c r="F80"/>
  <c r="F65" i="58"/>
  <c r="F63"/>
  <c r="F59"/>
  <c r="F61"/>
  <c r="F60"/>
  <c r="F64"/>
  <c r="F67"/>
  <c r="F62"/>
  <c r="F58"/>
  <c r="F66"/>
  <c r="F70"/>
  <c r="F68"/>
  <c r="F72"/>
  <c r="F69"/>
  <c r="F71"/>
  <c r="F73"/>
  <c r="F77"/>
  <c r="F74"/>
  <c r="F75"/>
  <c r="F76"/>
  <c r="F80"/>
  <c r="F79"/>
  <c r="F78"/>
  <c r="AE95" i="28"/>
  <c r="AE83"/>
  <c r="AE91"/>
  <c r="AE100"/>
  <c r="AE86"/>
  <c r="AE85"/>
  <c r="AE92"/>
  <c r="AE89"/>
  <c r="AE90"/>
  <c r="AE98"/>
  <c r="AE94"/>
  <c r="AE97"/>
  <c r="AE96"/>
  <c r="AE84"/>
  <c r="AE93"/>
  <c r="AE87"/>
  <c r="AE99"/>
  <c r="AE88"/>
  <c r="AD82"/>
  <c r="AD83"/>
  <c r="AD85"/>
  <c r="AD86"/>
  <c r="AD84"/>
  <c r="AD87"/>
  <c r="AD88"/>
  <c r="AD89"/>
  <c r="AD90"/>
  <c r="AD91"/>
  <c r="AD93"/>
  <c r="AD92"/>
  <c r="AD94"/>
  <c r="BF99" i="58"/>
  <c r="BF99" i="59"/>
  <c r="L56" i="58"/>
  <c r="BF56"/>
  <c r="F56"/>
  <c r="L54"/>
  <c r="BF54"/>
  <c r="F54"/>
  <c r="F51"/>
  <c r="L51"/>
  <c r="BF51"/>
  <c r="L50"/>
  <c r="BF50"/>
  <c r="F50"/>
  <c r="BF47"/>
  <c r="L47"/>
  <c r="F47"/>
  <c r="F46"/>
  <c r="BF46"/>
  <c r="L46"/>
  <c r="L44"/>
  <c r="BF44"/>
  <c r="F44"/>
  <c r="L43"/>
  <c r="BF43"/>
  <c r="F43"/>
  <c r="L41"/>
  <c r="BF41"/>
  <c r="F41"/>
  <c r="L37"/>
  <c r="BF37"/>
  <c r="F37"/>
  <c r="L36"/>
  <c r="BF36"/>
  <c r="F36"/>
  <c r="BF34"/>
  <c r="L34"/>
  <c r="F34"/>
  <c r="L32"/>
  <c r="BF32"/>
  <c r="F32"/>
  <c r="BF29"/>
  <c r="L29"/>
  <c r="F29"/>
  <c r="L27"/>
  <c r="BF27"/>
  <c r="F27"/>
  <c r="L26"/>
  <c r="F26"/>
  <c r="BF26"/>
  <c r="BF24"/>
  <c r="L24"/>
  <c r="F24"/>
  <c r="L21"/>
  <c r="BF21"/>
  <c r="F21"/>
  <c r="BF56" i="59"/>
  <c r="L56"/>
  <c r="N56" s="1"/>
  <c r="O56" s="1"/>
  <c r="L55"/>
  <c r="N55" s="1"/>
  <c r="O55" s="1"/>
  <c r="BF55"/>
  <c r="F55"/>
  <c r="L54"/>
  <c r="N54" s="1"/>
  <c r="O54" s="1"/>
  <c r="BF54"/>
  <c r="F54"/>
  <c r="L51"/>
  <c r="N51" s="1"/>
  <c r="O51" s="1"/>
  <c r="BF51"/>
  <c r="F51"/>
  <c r="BF49"/>
  <c r="L49"/>
  <c r="N49" s="1"/>
  <c r="O49" s="1"/>
  <c r="F49"/>
  <c r="BF47"/>
  <c r="L47"/>
  <c r="N47" s="1"/>
  <c r="O47" s="1"/>
  <c r="F47"/>
  <c r="L45"/>
  <c r="N45" s="1"/>
  <c r="O45" s="1"/>
  <c r="BF45"/>
  <c r="F45"/>
  <c r="F42"/>
  <c r="L42"/>
  <c r="N42" s="1"/>
  <c r="O42" s="1"/>
  <c r="BF42"/>
  <c r="BF41"/>
  <c r="L41"/>
  <c r="N41" s="1"/>
  <c r="O41" s="1"/>
  <c r="F41"/>
  <c r="BF40"/>
  <c r="L40"/>
  <c r="N40" s="1"/>
  <c r="O40" s="1"/>
  <c r="F40"/>
  <c r="BF35"/>
  <c r="F35"/>
  <c r="L35"/>
  <c r="N35" s="1"/>
  <c r="O35" s="1"/>
  <c r="BF37"/>
  <c r="L37"/>
  <c r="N37" s="1"/>
  <c r="O37" s="1"/>
  <c r="F37"/>
  <c r="BF33"/>
  <c r="L33"/>
  <c r="N33" s="1"/>
  <c r="O33" s="1"/>
  <c r="F33"/>
  <c r="L32"/>
  <c r="N32" s="1"/>
  <c r="O32" s="1"/>
  <c r="F32"/>
  <c r="BF32"/>
  <c r="BF29"/>
  <c r="L29"/>
  <c r="N29" s="1"/>
  <c r="O29" s="1"/>
  <c r="F29"/>
  <c r="F26"/>
  <c r="BF26"/>
  <c r="L26"/>
  <c r="N26" s="1"/>
  <c r="O26" s="1"/>
  <c r="BF24"/>
  <c r="F24"/>
  <c r="L24"/>
  <c r="N24" s="1"/>
  <c r="O24" s="1"/>
  <c r="BF25"/>
  <c r="L25"/>
  <c r="N25" s="1"/>
  <c r="O25" s="1"/>
  <c r="F25"/>
  <c r="BF21"/>
  <c r="L21"/>
  <c r="F21"/>
  <c r="L57" i="58"/>
  <c r="BF57"/>
  <c r="F57"/>
  <c r="L55"/>
  <c r="BF55"/>
  <c r="F55"/>
  <c r="BF53"/>
  <c r="F53"/>
  <c r="L53"/>
  <c r="L52"/>
  <c r="BF52"/>
  <c r="F52"/>
  <c r="BF48"/>
  <c r="L48"/>
  <c r="F48"/>
  <c r="BF49"/>
  <c r="L49"/>
  <c r="F49"/>
  <c r="BF45"/>
  <c r="F45"/>
  <c r="L45"/>
  <c r="BF42"/>
  <c r="F42"/>
  <c r="L42"/>
  <c r="BF40"/>
  <c r="L40"/>
  <c r="F40"/>
  <c r="L39"/>
  <c r="BF39"/>
  <c r="F39"/>
  <c r="BF38"/>
  <c r="L38"/>
  <c r="F38"/>
  <c r="F35"/>
  <c r="BF35"/>
  <c r="L35"/>
  <c r="L33"/>
  <c r="BF33"/>
  <c r="F33"/>
  <c r="BF31"/>
  <c r="F31"/>
  <c r="L31"/>
  <c r="BF30"/>
  <c r="L30"/>
  <c r="F30"/>
  <c r="BF28"/>
  <c r="L28"/>
  <c r="F28"/>
  <c r="L25"/>
  <c r="BF25"/>
  <c r="F25"/>
  <c r="L23"/>
  <c r="BF23"/>
  <c r="F23"/>
  <c r="BF22"/>
  <c r="L22"/>
  <c r="F22"/>
  <c r="BF57" i="59"/>
  <c r="L57"/>
  <c r="N57" s="1"/>
  <c r="O57" s="1"/>
  <c r="F57"/>
  <c r="L52"/>
  <c r="N52" s="1"/>
  <c r="O52" s="1"/>
  <c r="BF52"/>
  <c r="F52"/>
  <c r="L53"/>
  <c r="N53" s="1"/>
  <c r="O53" s="1"/>
  <c r="BF53"/>
  <c r="F53"/>
  <c r="L50"/>
  <c r="N50" s="1"/>
  <c r="O50" s="1"/>
  <c r="BF50"/>
  <c r="F50"/>
  <c r="BF48"/>
  <c r="F48"/>
  <c r="L48"/>
  <c r="N48" s="1"/>
  <c r="O48" s="1"/>
  <c r="L46"/>
  <c r="N46" s="1"/>
  <c r="O46" s="1"/>
  <c r="BF46"/>
  <c r="F46"/>
  <c r="BF44"/>
  <c r="L44"/>
  <c r="N44" s="1"/>
  <c r="O44" s="1"/>
  <c r="F44"/>
  <c r="L43"/>
  <c r="N43" s="1"/>
  <c r="O43" s="1"/>
  <c r="BF43"/>
  <c r="F43"/>
  <c r="L39"/>
  <c r="N39" s="1"/>
  <c r="O39" s="1"/>
  <c r="BF39"/>
  <c r="F39"/>
  <c r="BF38"/>
  <c r="L38"/>
  <c r="N38" s="1"/>
  <c r="O38" s="1"/>
  <c r="F38"/>
  <c r="F36"/>
  <c r="BF36"/>
  <c r="L36"/>
  <c r="N36" s="1"/>
  <c r="O36" s="1"/>
  <c r="F34"/>
  <c r="L34"/>
  <c r="N34" s="1"/>
  <c r="O34" s="1"/>
  <c r="BF34"/>
  <c r="BF31"/>
  <c r="F31"/>
  <c r="L31"/>
  <c r="N31" s="1"/>
  <c r="O31" s="1"/>
  <c r="BF30"/>
  <c r="L30"/>
  <c r="N30" s="1"/>
  <c r="O30" s="1"/>
  <c r="F30"/>
  <c r="L28"/>
  <c r="N28" s="1"/>
  <c r="O28" s="1"/>
  <c r="F28"/>
  <c r="BF28"/>
  <c r="L27"/>
  <c r="N27" s="1"/>
  <c r="O27" s="1"/>
  <c r="BF27"/>
  <c r="F27"/>
  <c r="L23"/>
  <c r="N23" s="1"/>
  <c r="O23" s="1"/>
  <c r="BF23"/>
  <c r="F23"/>
  <c r="BF22"/>
  <c r="L22"/>
  <c r="N22" s="1"/>
  <c r="O22" s="1"/>
  <c r="F22"/>
  <c r="L19" i="58"/>
  <c r="L19" i="59"/>
  <c r="F19" i="58"/>
  <c r="F19" i="59"/>
  <c r="Q101" i="30" l="1"/>
  <c r="N104" i="58"/>
  <c r="O104" s="1"/>
  <c r="Q105" i="30"/>
  <c r="N108" i="58"/>
  <c r="O108" s="1"/>
  <c r="Q99" i="30"/>
  <c r="N102" i="58"/>
  <c r="O102" s="1"/>
  <c r="Q103" i="30"/>
  <c r="N106" i="58"/>
  <c r="O106" s="1"/>
  <c r="Q98" i="30"/>
  <c r="N101" i="58"/>
  <c r="O101" s="1"/>
  <c r="Q100" i="30"/>
  <c r="N103" i="58"/>
  <c r="O103" s="1"/>
  <c r="Q104" i="30"/>
  <c r="N107" i="58"/>
  <c r="O107" s="1"/>
  <c r="Q102" i="30"/>
  <c r="N105" i="58"/>
  <c r="O105" s="1"/>
  <c r="BG56" i="59"/>
  <c r="G56"/>
  <c r="AY64"/>
  <c r="AY61" i="58"/>
  <c r="AY47" i="59"/>
  <c r="AY42"/>
  <c r="AY33"/>
  <c r="AY48" i="58"/>
  <c r="AY50" i="59"/>
  <c r="AY40"/>
  <c r="AY55" i="58"/>
  <c r="AY37"/>
  <c r="AY63" i="59"/>
  <c r="AY56"/>
  <c r="AY64" i="58"/>
  <c r="AY41"/>
  <c r="AY58"/>
  <c r="AY53"/>
  <c r="AY58" i="59"/>
  <c r="AY63" i="58"/>
  <c r="AY46"/>
  <c r="AY61" i="59"/>
  <c r="AY83" i="60"/>
  <c r="AY97"/>
  <c r="AY94"/>
  <c r="AY90"/>
  <c r="AY91"/>
  <c r="AY99"/>
  <c r="AY82"/>
  <c r="AY84"/>
  <c r="AY89"/>
  <c r="AY98"/>
  <c r="AY96"/>
  <c r="AY85"/>
  <c r="AY95"/>
  <c r="AY88"/>
  <c r="AY92"/>
  <c r="AY86"/>
  <c r="AY87"/>
  <c r="AY93"/>
  <c r="AY100"/>
  <c r="AY89" i="58"/>
  <c r="AY86"/>
  <c r="AY81"/>
  <c r="AY75"/>
  <c r="AY71"/>
  <c r="AY77"/>
  <c r="AY87"/>
  <c r="AY70"/>
  <c r="AY98"/>
  <c r="AY90"/>
  <c r="AY83"/>
  <c r="AY69"/>
  <c r="AY88"/>
  <c r="AY84"/>
  <c r="AY85"/>
  <c r="AY72"/>
  <c r="AY97"/>
  <c r="AY78"/>
  <c r="AY68"/>
  <c r="AY94"/>
  <c r="AY73"/>
  <c r="AY96"/>
  <c r="AY93"/>
  <c r="AY95"/>
  <c r="AY99"/>
  <c r="AY76"/>
  <c r="AY80"/>
  <c r="AY91"/>
  <c r="AY92"/>
  <c r="AY74"/>
  <c r="AY67"/>
  <c r="AY79"/>
  <c r="AY82"/>
  <c r="AY100"/>
  <c r="AY22"/>
  <c r="AY24"/>
  <c r="AY21"/>
  <c r="AY23"/>
  <c r="BG99"/>
  <c r="BG93"/>
  <c r="BG91"/>
  <c r="BG90"/>
  <c r="BG88"/>
  <c r="BG83"/>
  <c r="BG86"/>
  <c r="BG82"/>
  <c r="BG79"/>
  <c r="G79"/>
  <c r="BG76"/>
  <c r="G76"/>
  <c r="BG74"/>
  <c r="G74"/>
  <c r="BG73"/>
  <c r="G73"/>
  <c r="G69"/>
  <c r="BG69"/>
  <c r="BG68"/>
  <c r="H68"/>
  <c r="G68"/>
  <c r="BG66"/>
  <c r="H66"/>
  <c r="G66"/>
  <c r="G62"/>
  <c r="H62"/>
  <c r="BG62"/>
  <c r="H64"/>
  <c r="BG64"/>
  <c r="G64"/>
  <c r="BG61"/>
  <c r="H61"/>
  <c r="G61"/>
  <c r="BG63"/>
  <c r="G63"/>
  <c r="H63"/>
  <c r="BG97"/>
  <c r="BG94"/>
  <c r="BG95"/>
  <c r="BG94" i="59"/>
  <c r="BG92"/>
  <c r="BG88"/>
  <c r="BG89"/>
  <c r="BG83"/>
  <c r="BG84"/>
  <c r="BG80"/>
  <c r="G80"/>
  <c r="BG82"/>
  <c r="G77"/>
  <c r="BG77"/>
  <c r="G74"/>
  <c r="BG74"/>
  <c r="BG75"/>
  <c r="G75"/>
  <c r="BG72"/>
  <c r="G72"/>
  <c r="BG68"/>
  <c r="H68"/>
  <c r="G68"/>
  <c r="H66"/>
  <c r="G66"/>
  <c r="BG66"/>
  <c r="H65"/>
  <c r="G65"/>
  <c r="BG65"/>
  <c r="H62"/>
  <c r="BG62"/>
  <c r="G62"/>
  <c r="H67"/>
  <c r="BG67"/>
  <c r="G67"/>
  <c r="G63"/>
  <c r="H63"/>
  <c r="BG63"/>
  <c r="BG95"/>
  <c r="BG96"/>
  <c r="BG100" i="58"/>
  <c r="AY78" i="59"/>
  <c r="AY75"/>
  <c r="AY80"/>
  <c r="AY92"/>
  <c r="AY97"/>
  <c r="AY82"/>
  <c r="AY79"/>
  <c r="AY77"/>
  <c r="AY98"/>
  <c r="AY81"/>
  <c r="AY94"/>
  <c r="AY87"/>
  <c r="AY99"/>
  <c r="AY76"/>
  <c r="AY96"/>
  <c r="AY89"/>
  <c r="AY90"/>
  <c r="AY95"/>
  <c r="AY73"/>
  <c r="AY85"/>
  <c r="AY67"/>
  <c r="AY91"/>
  <c r="AY68"/>
  <c r="AY84"/>
  <c r="AY70"/>
  <c r="AY86"/>
  <c r="AY83"/>
  <c r="AY72"/>
  <c r="AY88"/>
  <c r="AY69"/>
  <c r="AY93"/>
  <c r="AY74"/>
  <c r="AY71"/>
  <c r="AY100"/>
  <c r="AY24"/>
  <c r="AY21"/>
  <c r="AY22"/>
  <c r="AY23"/>
  <c r="BG99"/>
  <c r="BG92" i="58"/>
  <c r="BG89"/>
  <c r="BG87"/>
  <c r="BG85"/>
  <c r="BG84"/>
  <c r="BG81"/>
  <c r="BG78"/>
  <c r="G78"/>
  <c r="BG80"/>
  <c r="G80"/>
  <c r="BG75"/>
  <c r="G75"/>
  <c r="BG77"/>
  <c r="G77"/>
  <c r="G71"/>
  <c r="BG71"/>
  <c r="G72"/>
  <c r="BG72"/>
  <c r="BG70"/>
  <c r="G70"/>
  <c r="H58"/>
  <c r="G58"/>
  <c r="BG58"/>
  <c r="H67"/>
  <c r="G67"/>
  <c r="BG67"/>
  <c r="H60"/>
  <c r="G60"/>
  <c r="BG60"/>
  <c r="H59"/>
  <c r="G59"/>
  <c r="BG59"/>
  <c r="H65"/>
  <c r="G65"/>
  <c r="BG65"/>
  <c r="BG98"/>
  <c r="BG96"/>
  <c r="BG91" i="59"/>
  <c r="BG93"/>
  <c r="BG90"/>
  <c r="BG87"/>
  <c r="BG85"/>
  <c r="BG86"/>
  <c r="BG81"/>
  <c r="BG79"/>
  <c r="G79"/>
  <c r="BG76"/>
  <c r="G76"/>
  <c r="BG78"/>
  <c r="G78"/>
  <c r="BG73"/>
  <c r="G73"/>
  <c r="G71"/>
  <c r="BG71"/>
  <c r="G69"/>
  <c r="BG69"/>
  <c r="G70"/>
  <c r="BG70"/>
  <c r="H58"/>
  <c r="G58"/>
  <c r="BG58"/>
  <c r="BG60"/>
  <c r="H60"/>
  <c r="G60"/>
  <c r="H64"/>
  <c r="G64"/>
  <c r="BG64"/>
  <c r="G59"/>
  <c r="BG59"/>
  <c r="H59"/>
  <c r="H61"/>
  <c r="BG61"/>
  <c r="G61"/>
  <c r="BG98"/>
  <c r="BG97"/>
  <c r="BG100"/>
  <c r="AY56" i="58"/>
  <c r="AY38"/>
  <c r="AY65"/>
  <c r="AY66"/>
  <c r="AY49" i="59"/>
  <c r="AY41"/>
  <c r="AY62" i="58"/>
  <c r="AY65" i="59"/>
  <c r="AY66"/>
  <c r="AY62"/>
  <c r="AY44" i="58"/>
  <c r="AY43" i="59"/>
  <c r="AY29"/>
  <c r="AY25"/>
  <c r="AY29" i="58"/>
  <c r="AY25"/>
  <c r="AY31" i="59"/>
  <c r="AY27"/>
  <c r="AY30" i="58"/>
  <c r="AY26"/>
  <c r="AY59" i="59"/>
  <c r="AY55"/>
  <c r="AY38"/>
  <c r="AY36"/>
  <c r="AY34"/>
  <c r="AY60"/>
  <c r="AY57"/>
  <c r="AY53"/>
  <c r="AY51"/>
  <c r="AY45"/>
  <c r="AY37"/>
  <c r="AY35"/>
  <c r="AY60" i="58"/>
  <c r="AY59"/>
  <c r="AY57"/>
  <c r="AY54"/>
  <c r="AY52"/>
  <c r="AY50"/>
  <c r="AY45"/>
  <c r="AY42"/>
  <c r="AY31"/>
  <c r="AY27"/>
  <c r="AY32" i="59"/>
  <c r="AY28"/>
  <c r="AY30"/>
  <c r="AY26"/>
  <c r="AY32" i="58"/>
  <c r="AY28"/>
  <c r="AY52" i="59"/>
  <c r="AY48"/>
  <c r="AY51" i="58"/>
  <c r="AY47"/>
  <c r="AY34"/>
  <c r="AY33"/>
  <c r="AY54" i="59"/>
  <c r="AY46"/>
  <c r="AY44"/>
  <c r="AY39"/>
  <c r="AY49" i="58"/>
  <c r="AY43"/>
  <c r="AY40"/>
  <c r="AY39"/>
  <c r="AY36"/>
  <c r="AY35"/>
  <c r="G19" i="59"/>
  <c r="H19"/>
  <c r="G19" i="58"/>
  <c r="H19"/>
  <c r="N19"/>
  <c r="O19" s="1"/>
  <c r="N19" i="59"/>
  <c r="O19" s="1"/>
  <c r="G23"/>
  <c r="H23"/>
  <c r="BG23"/>
  <c r="G36"/>
  <c r="H36"/>
  <c r="BG36"/>
  <c r="BG39"/>
  <c r="G39"/>
  <c r="H39"/>
  <c r="H44"/>
  <c r="BG44"/>
  <c r="G44"/>
  <c r="H53"/>
  <c r="BG53"/>
  <c r="G53"/>
  <c r="BG57"/>
  <c r="G57"/>
  <c r="H57"/>
  <c r="N22" i="58"/>
  <c r="O22" s="1"/>
  <c r="Q19" i="30"/>
  <c r="H23" i="58"/>
  <c r="BG23"/>
  <c r="G23"/>
  <c r="Q20" i="30"/>
  <c r="N23" i="58"/>
  <c r="O23" s="1"/>
  <c r="BG28"/>
  <c r="G28"/>
  <c r="H28"/>
  <c r="N30"/>
  <c r="O30" s="1"/>
  <c r="Q27" i="30"/>
  <c r="Q28"/>
  <c r="N31" i="58"/>
  <c r="O31" s="1"/>
  <c r="Q32" i="30"/>
  <c r="N35" i="58"/>
  <c r="O35" s="1"/>
  <c r="G35"/>
  <c r="H35"/>
  <c r="BG35"/>
  <c r="N38"/>
  <c r="O38" s="1"/>
  <c r="Q35" i="30"/>
  <c r="G39" i="58"/>
  <c r="H39"/>
  <c r="BG39"/>
  <c r="N39"/>
  <c r="O39" s="1"/>
  <c r="Q36" i="30"/>
  <c r="Q37"/>
  <c r="N40" i="58"/>
  <c r="O40" s="1"/>
  <c r="N42"/>
  <c r="O42" s="1"/>
  <c r="Q39" i="30"/>
  <c r="H45" i="58"/>
  <c r="BG45"/>
  <c r="G45"/>
  <c r="H49"/>
  <c r="BG49"/>
  <c r="G49"/>
  <c r="N48"/>
  <c r="O48" s="1"/>
  <c r="Q45" i="30"/>
  <c r="H52" i="58"/>
  <c r="BG52"/>
  <c r="G52"/>
  <c r="N52"/>
  <c r="O52" s="1"/>
  <c r="Q49" i="30"/>
  <c r="H53" i="58"/>
  <c r="BG53"/>
  <c r="G53"/>
  <c r="BG55"/>
  <c r="G55"/>
  <c r="H55"/>
  <c r="N55"/>
  <c r="O55" s="1"/>
  <c r="Q52" i="30"/>
  <c r="H21" i="59"/>
  <c r="BG21"/>
  <c r="G21"/>
  <c r="H29"/>
  <c r="BG29"/>
  <c r="G29"/>
  <c r="BG32"/>
  <c r="G32"/>
  <c r="H32"/>
  <c r="BG33"/>
  <c r="G33"/>
  <c r="H33"/>
  <c r="BG41"/>
  <c r="G41"/>
  <c r="H41"/>
  <c r="H45"/>
  <c r="BG45"/>
  <c r="G45"/>
  <c r="H49"/>
  <c r="BG49"/>
  <c r="G49"/>
  <c r="H54"/>
  <c r="BG54"/>
  <c r="G54"/>
  <c r="G21" i="58"/>
  <c r="H21"/>
  <c r="BG21"/>
  <c r="N21"/>
  <c r="O21" s="1"/>
  <c r="Q18" i="30"/>
  <c r="N24" i="58"/>
  <c r="O24" s="1"/>
  <c r="Q21" i="30"/>
  <c r="Q23"/>
  <c r="N26" i="58"/>
  <c r="O26" s="1"/>
  <c r="H29"/>
  <c r="BG29"/>
  <c r="G29"/>
  <c r="H34"/>
  <c r="BG34"/>
  <c r="G34"/>
  <c r="BG37"/>
  <c r="G37"/>
  <c r="H37"/>
  <c r="Q34" i="30"/>
  <c r="N37" i="58"/>
  <c r="O37" s="1"/>
  <c r="H43"/>
  <c r="BG43"/>
  <c r="G43"/>
  <c r="N43"/>
  <c r="O43" s="1"/>
  <c r="Q40" i="30"/>
  <c r="Q43"/>
  <c r="N46" i="58"/>
  <c r="O46" s="1"/>
  <c r="H46"/>
  <c r="BG46"/>
  <c r="G46"/>
  <c r="Q44" i="30"/>
  <c r="N47" i="58"/>
  <c r="O47" s="1"/>
  <c r="BG50"/>
  <c r="G50"/>
  <c r="H50"/>
  <c r="N50"/>
  <c r="O50" s="1"/>
  <c r="Q47" i="30"/>
  <c r="N51" i="58"/>
  <c r="O51" s="1"/>
  <c r="Q48" i="30"/>
  <c r="G54" i="58"/>
  <c r="H54"/>
  <c r="BG54"/>
  <c r="N54"/>
  <c r="O54" s="1"/>
  <c r="Q51" i="30"/>
  <c r="H22" i="59"/>
  <c r="BG22"/>
  <c r="G22"/>
  <c r="BG27"/>
  <c r="G27"/>
  <c r="H27"/>
  <c r="H28"/>
  <c r="BG28"/>
  <c r="G28"/>
  <c r="BG30"/>
  <c r="G30"/>
  <c r="H30"/>
  <c r="BG31"/>
  <c r="H31"/>
  <c r="G31"/>
  <c r="BG34"/>
  <c r="G34"/>
  <c r="H34"/>
  <c r="BG38"/>
  <c r="G38"/>
  <c r="H38"/>
  <c r="H43"/>
  <c r="BG43"/>
  <c r="G43"/>
  <c r="H46"/>
  <c r="BG46"/>
  <c r="G46"/>
  <c r="G48"/>
  <c r="H48"/>
  <c r="BG48"/>
  <c r="G50"/>
  <c r="H50"/>
  <c r="BG50"/>
  <c r="G52"/>
  <c r="H52"/>
  <c r="BG52"/>
  <c r="BG22" i="58"/>
  <c r="H22"/>
  <c r="G22"/>
  <c r="G25"/>
  <c r="H25"/>
  <c r="BG25"/>
  <c r="Q22" i="30"/>
  <c r="N25" i="58"/>
  <c r="O25" s="1"/>
  <c r="Q25" i="30"/>
  <c r="N28" i="58"/>
  <c r="O28" s="1"/>
  <c r="G30"/>
  <c r="H30"/>
  <c r="BG30"/>
  <c r="BG31"/>
  <c r="G31"/>
  <c r="H31"/>
  <c r="H33"/>
  <c r="BG33"/>
  <c r="G33"/>
  <c r="Q30" i="30"/>
  <c r="N33" i="58"/>
  <c r="O33" s="1"/>
  <c r="H38"/>
  <c r="BG38"/>
  <c r="G38"/>
  <c r="BG40"/>
  <c r="G40"/>
  <c r="H40"/>
  <c r="G42"/>
  <c r="H42"/>
  <c r="BG42"/>
  <c r="N45"/>
  <c r="O45" s="1"/>
  <c r="Q42" i="30"/>
  <c r="N49" i="58"/>
  <c r="O49" s="1"/>
  <c r="Q46" i="30"/>
  <c r="H48" i="58"/>
  <c r="BG48"/>
  <c r="G48"/>
  <c r="N53"/>
  <c r="O53" s="1"/>
  <c r="Q50" i="30"/>
  <c r="H57" i="58"/>
  <c r="BG57"/>
  <c r="G57"/>
  <c r="Q54" i="30"/>
  <c r="N57" i="58"/>
  <c r="O57" s="1"/>
  <c r="N21" i="59"/>
  <c r="O21" s="1"/>
  <c r="H25"/>
  <c r="BG25"/>
  <c r="G25"/>
  <c r="G24"/>
  <c r="H24"/>
  <c r="BG24"/>
  <c r="BG26"/>
  <c r="G26"/>
  <c r="H26"/>
  <c r="H37"/>
  <c r="BG37"/>
  <c r="G37"/>
  <c r="H35"/>
  <c r="BG35"/>
  <c r="G35"/>
  <c r="H40"/>
  <c r="BG40"/>
  <c r="G40"/>
  <c r="BG42"/>
  <c r="G42"/>
  <c r="H42"/>
  <c r="BG47"/>
  <c r="G47"/>
  <c r="H47"/>
  <c r="H51"/>
  <c r="BG51"/>
  <c r="G51"/>
  <c r="G55"/>
  <c r="H55"/>
  <c r="BG55"/>
  <c r="BG24" i="58"/>
  <c r="G24"/>
  <c r="H24"/>
  <c r="G26"/>
  <c r="H26"/>
  <c r="BG26"/>
  <c r="G27"/>
  <c r="H27"/>
  <c r="BG27"/>
  <c r="N27"/>
  <c r="O27" s="1"/>
  <c r="Q24" i="30"/>
  <c r="N29" i="58"/>
  <c r="O29" s="1"/>
  <c r="Q26" i="30"/>
  <c r="H32" i="58"/>
  <c r="BG32"/>
  <c r="G32"/>
  <c r="N32"/>
  <c r="O32" s="1"/>
  <c r="Q29" i="30"/>
  <c r="Q31"/>
  <c r="N34" i="58"/>
  <c r="O34" s="1"/>
  <c r="BG36"/>
  <c r="G36"/>
  <c r="H36"/>
  <c r="Q33" i="30"/>
  <c r="N36" i="58"/>
  <c r="O36" s="1"/>
  <c r="H41"/>
  <c r="BG41"/>
  <c r="G41"/>
  <c r="Q38" i="30"/>
  <c r="N41" i="58"/>
  <c r="O41" s="1"/>
  <c r="H44"/>
  <c r="BG44"/>
  <c r="G44"/>
  <c r="N44"/>
  <c r="O44" s="1"/>
  <c r="Q41" i="30"/>
  <c r="H47" i="58"/>
  <c r="BG47"/>
  <c r="G47"/>
  <c r="G51"/>
  <c r="H51"/>
  <c r="BG51"/>
  <c r="G56"/>
  <c r="H56"/>
  <c r="BG56"/>
  <c r="N56"/>
  <c r="O56" s="1"/>
  <c r="Q53" i="30"/>
  <c r="Q15"/>
  <c r="AZ35" i="58" l="1"/>
  <c r="AZ54"/>
  <c r="AZ39"/>
  <c r="AZ45"/>
  <c r="AZ44" i="59"/>
  <c r="AZ60"/>
  <c r="AZ43"/>
  <c r="AZ42" i="58"/>
  <c r="AZ49" i="59"/>
  <c r="AZ53" i="58"/>
  <c r="AZ50"/>
  <c r="AZ59"/>
  <c r="AZ62"/>
  <c r="AZ34" i="59"/>
  <c r="AZ38"/>
  <c r="AZ46"/>
  <c r="AZ44" i="58"/>
  <c r="AZ51" i="59"/>
  <c r="AZ62"/>
  <c r="AZ48" i="58"/>
  <c r="AZ64"/>
  <c r="AZ64" i="59"/>
  <c r="AZ78"/>
  <c r="AZ75"/>
  <c r="AZ80"/>
  <c r="AZ92"/>
  <c r="AZ97"/>
  <c r="AZ82"/>
  <c r="AZ79"/>
  <c r="AZ77"/>
  <c r="AZ98"/>
  <c r="AZ81"/>
  <c r="AZ94"/>
  <c r="AZ87"/>
  <c r="AZ99"/>
  <c r="AZ76"/>
  <c r="AZ96"/>
  <c r="AZ89"/>
  <c r="AZ100"/>
  <c r="AZ90"/>
  <c r="AZ95"/>
  <c r="AZ73"/>
  <c r="AZ85"/>
  <c r="AZ67"/>
  <c r="AZ91"/>
  <c r="AZ68"/>
  <c r="AZ84"/>
  <c r="AZ70"/>
  <c r="AZ86"/>
  <c r="AZ83"/>
  <c r="AZ72"/>
  <c r="AZ88"/>
  <c r="AZ69"/>
  <c r="AZ93"/>
  <c r="AZ74"/>
  <c r="AZ71"/>
  <c r="AZ22"/>
  <c r="AZ23"/>
  <c r="AZ24"/>
  <c r="AZ69" i="58"/>
  <c r="AZ88"/>
  <c r="AZ84"/>
  <c r="AZ85"/>
  <c r="AZ72"/>
  <c r="AZ97"/>
  <c r="AZ78"/>
  <c r="AZ68"/>
  <c r="AZ94"/>
  <c r="AZ73"/>
  <c r="AZ96"/>
  <c r="AZ93"/>
  <c r="AZ95"/>
  <c r="AZ99"/>
  <c r="AZ76"/>
  <c r="AZ80"/>
  <c r="AZ91"/>
  <c r="AZ92"/>
  <c r="AZ89"/>
  <c r="AZ86"/>
  <c r="AZ81"/>
  <c r="AZ75"/>
  <c r="AZ71"/>
  <c r="AZ77"/>
  <c r="AZ87"/>
  <c r="AZ70"/>
  <c r="AZ98"/>
  <c r="AZ90"/>
  <c r="AZ83"/>
  <c r="AZ79"/>
  <c r="AZ74"/>
  <c r="AZ67"/>
  <c r="AZ82"/>
  <c r="AZ100"/>
  <c r="AZ22"/>
  <c r="AZ23"/>
  <c r="AZ24"/>
  <c r="AZ91" i="60"/>
  <c r="AZ99"/>
  <c r="AZ82"/>
  <c r="AZ84"/>
  <c r="AZ89"/>
  <c r="AZ98"/>
  <c r="AZ96"/>
  <c r="AZ85"/>
  <c r="AZ95"/>
  <c r="AZ88"/>
  <c r="AZ92"/>
  <c r="AZ86"/>
  <c r="AZ87"/>
  <c r="AZ83"/>
  <c r="AZ97"/>
  <c r="AZ94"/>
  <c r="AZ90"/>
  <c r="AZ93"/>
  <c r="AZ100"/>
  <c r="AZ26" i="59"/>
  <c r="AZ21"/>
  <c r="AZ21" i="58"/>
  <c r="AZ61"/>
  <c r="AZ52" i="59"/>
  <c r="AZ37"/>
  <c r="AZ37" i="58"/>
  <c r="AZ65" i="59"/>
  <c r="AZ66"/>
  <c r="AZ59"/>
  <c r="AZ43" i="58"/>
  <c r="AZ53" i="59"/>
  <c r="AZ33" i="58"/>
  <c r="AZ63" i="59"/>
  <c r="AZ65" i="58"/>
  <c r="AZ66"/>
  <c r="AZ60"/>
  <c r="AZ35" i="59"/>
  <c r="AZ39"/>
  <c r="AZ61"/>
  <c r="AZ36" i="58"/>
  <c r="AZ41" i="59"/>
  <c r="AZ63" i="58"/>
  <c r="AZ47"/>
  <c r="AZ32"/>
  <c r="AZ28"/>
  <c r="AZ31"/>
  <c r="AZ27"/>
  <c r="AZ38"/>
  <c r="AZ55"/>
  <c r="AZ40" i="59"/>
  <c r="AZ56"/>
  <c r="AZ58"/>
  <c r="AZ49" i="58"/>
  <c r="AZ52"/>
  <c r="AZ51"/>
  <c r="AZ42" i="59"/>
  <c r="AZ47"/>
  <c r="AZ30"/>
  <c r="AZ30" i="58"/>
  <c r="AZ26"/>
  <c r="AZ31" i="59"/>
  <c r="AZ27"/>
  <c r="AZ29" i="58"/>
  <c r="AZ25"/>
  <c r="AZ32" i="59"/>
  <c r="AZ28"/>
  <c r="AZ29"/>
  <c r="AZ25"/>
  <c r="AZ46" i="58"/>
  <c r="AZ56"/>
  <c r="AZ36" i="59"/>
  <c r="AZ48"/>
  <c r="AZ55"/>
  <c r="AZ40" i="58"/>
  <c r="AZ57"/>
  <c r="AZ45" i="59"/>
  <c r="AZ54"/>
  <c r="AZ57"/>
  <c r="AZ34" i="58"/>
  <c r="AZ41"/>
  <c r="AZ58"/>
  <c r="AZ33" i="59"/>
  <c r="AZ50"/>
  <c r="E9" i="75" l="1"/>
  <c r="N77" i="67"/>
  <c r="S77" s="1"/>
  <c r="E12" i="75"/>
  <c r="E10"/>
  <c r="E11"/>
  <c r="K12" l="1"/>
  <c r="I12"/>
  <c r="I9"/>
  <c r="K9"/>
  <c r="R10"/>
  <c r="R11"/>
  <c r="I11"/>
  <c r="R13"/>
  <c r="K11"/>
  <c r="I10"/>
  <c r="R12"/>
  <c r="K10"/>
  <c r="M77" i="67"/>
  <c r="O9" i="75" l="1"/>
  <c r="B8" i="81" l="1"/>
  <c r="B9" l="1"/>
  <c r="C8"/>
  <c r="C9" l="1"/>
  <c r="B10"/>
  <c r="B11" l="1"/>
  <c r="C10"/>
  <c r="C11" l="1"/>
  <c r="B12"/>
  <c r="C12" l="1"/>
  <c r="B13"/>
  <c r="C13" l="1"/>
  <c r="B14"/>
  <c r="B15" l="1"/>
  <c r="C14"/>
  <c r="B16" l="1"/>
  <c r="C15"/>
  <c r="C16" l="1"/>
  <c r="B17"/>
  <c r="C17" l="1"/>
  <c r="B18"/>
  <c r="C18" l="1"/>
  <c r="B19"/>
  <c r="C19" l="1"/>
  <c r="B20"/>
  <c r="C20" l="1"/>
  <c r="B21"/>
  <c r="C21" l="1"/>
  <c r="B22"/>
  <c r="C22" l="1"/>
  <c r="B23"/>
  <c r="C23" l="1"/>
  <c r="B24"/>
  <c r="C24" l="1"/>
  <c r="B25"/>
  <c r="C25" l="1"/>
  <c r="B26"/>
  <c r="C26" l="1"/>
  <c r="B27"/>
  <c r="C27" l="1"/>
  <c r="B28"/>
  <c r="B29"/>
  <c r="C28" l="1"/>
  <c r="C29"/>
  <c r="B30"/>
  <c r="C30" l="1"/>
  <c r="B31"/>
  <c r="B32"/>
  <c r="C31" l="1"/>
  <c r="C32"/>
  <c r="B33"/>
  <c r="C33" l="1"/>
  <c r="B34"/>
  <c r="C34" l="1"/>
  <c r="B35"/>
  <c r="C35" l="1"/>
  <c r="B36"/>
  <c r="C36" l="1"/>
  <c r="B37"/>
  <c r="C37" l="1"/>
  <c r="B38"/>
  <c r="C38" l="1"/>
  <c r="B39"/>
  <c r="C39" l="1"/>
  <c r="B40"/>
  <c r="C40" l="1"/>
  <c r="B41"/>
  <c r="C41" l="1"/>
  <c r="B42"/>
  <c r="C42" l="1"/>
  <c r="B43"/>
  <c r="C43" l="1"/>
  <c r="B44"/>
  <c r="C44" l="1"/>
  <c r="B45"/>
  <c r="C45" l="1"/>
  <c r="B46"/>
  <c r="C46" l="1"/>
  <c r="B47"/>
  <c r="C47" l="1"/>
  <c r="B48"/>
  <c r="C48" l="1"/>
  <c r="B49"/>
  <c r="C49" l="1"/>
  <c r="B50"/>
  <c r="C50" s="1"/>
  <c r="B51" l="1"/>
  <c r="C51" l="1"/>
  <c r="B52"/>
  <c r="C52" l="1"/>
  <c r="B53"/>
  <c r="C53" s="1"/>
  <c r="B54" l="1"/>
  <c r="C54" l="1"/>
  <c r="B55"/>
  <c r="C55" l="1"/>
  <c r="B56"/>
  <c r="C56" l="1"/>
  <c r="B57"/>
  <c r="C57" l="1"/>
  <c r="B58"/>
  <c r="C58" l="1"/>
  <c r="B59"/>
  <c r="C59" l="1"/>
  <c r="B60"/>
  <c r="C60" l="1"/>
  <c r="B61"/>
  <c r="C61" l="1"/>
  <c r="B62"/>
  <c r="C62" l="1"/>
  <c r="B63"/>
  <c r="C63" l="1"/>
  <c r="B64"/>
  <c r="C64" l="1"/>
  <c r="B65"/>
  <c r="C65" l="1"/>
  <c r="B66"/>
  <c r="C66" l="1"/>
  <c r="B67"/>
  <c r="C67" s="1"/>
  <c r="B68" l="1"/>
  <c r="C68" l="1"/>
  <c r="B69"/>
  <c r="C69" s="1"/>
  <c r="B70" l="1"/>
  <c r="C70" s="1"/>
  <c r="B71" l="1"/>
  <c r="C71" s="1"/>
  <c r="B72" l="1"/>
  <c r="C72" s="1"/>
  <c r="B73" l="1"/>
  <c r="C73" s="1"/>
  <c r="B74" l="1"/>
  <c r="C74" s="1"/>
  <c r="B75" l="1"/>
  <c r="C75" s="1"/>
  <c r="B76" l="1"/>
  <c r="C76" s="1"/>
  <c r="B77" l="1"/>
  <c r="C77" s="1"/>
  <c r="B78" l="1"/>
  <c r="C78" s="1"/>
  <c r="B79" l="1"/>
  <c r="C79" s="1"/>
  <c r="B80" l="1"/>
  <c r="C80" s="1"/>
  <c r="B81" l="1"/>
  <c r="C81" s="1"/>
  <c r="B82" l="1"/>
  <c r="C82" s="1"/>
  <c r="B83" l="1"/>
  <c r="C83" s="1"/>
  <c r="B84" l="1"/>
  <c r="C84" s="1"/>
  <c r="B85" l="1"/>
  <c r="C85" s="1"/>
  <c r="B87" l="1"/>
  <c r="B86"/>
  <c r="C86" s="1"/>
  <c r="C87" l="1"/>
  <c r="IH11"/>
  <c r="E87" l="1"/>
  <c r="E8"/>
  <c r="E10"/>
  <c r="E12"/>
  <c r="E11"/>
  <c r="E9"/>
  <c r="E13"/>
  <c r="E14"/>
  <c r="E15"/>
  <c r="E16"/>
  <c r="E17"/>
  <c r="E20"/>
  <c r="E18"/>
  <c r="E21"/>
  <c r="E19"/>
  <c r="E22"/>
  <c r="E23"/>
  <c r="E24"/>
  <c r="E25"/>
  <c r="E29"/>
  <c r="E26"/>
  <c r="E28"/>
  <c r="E32"/>
  <c r="E27"/>
  <c r="E31"/>
  <c r="E30"/>
  <c r="E33"/>
  <c r="E34"/>
  <c r="E35"/>
  <c r="E39"/>
  <c r="E36"/>
  <c r="E41"/>
  <c r="E40"/>
  <c r="E38"/>
  <c r="E37"/>
  <c r="E43"/>
  <c r="E42"/>
  <c r="E46"/>
  <c r="E44"/>
  <c r="E45"/>
  <c r="E47"/>
  <c r="E50"/>
  <c r="E49"/>
  <c r="E48"/>
  <c r="E53"/>
  <c r="E51"/>
  <c r="E52"/>
  <c r="E55"/>
  <c r="E54"/>
  <c r="E58"/>
  <c r="E56"/>
  <c r="E60"/>
  <c r="E57"/>
  <c r="E59"/>
  <c r="E61"/>
  <c r="E63"/>
  <c r="E62"/>
  <c r="E65"/>
  <c r="E64"/>
  <c r="E67"/>
  <c r="E68"/>
  <c r="E69"/>
  <c r="E66"/>
  <c r="E70"/>
  <c r="E73"/>
  <c r="E72"/>
  <c r="E71"/>
  <c r="E74"/>
  <c r="E75"/>
  <c r="E76"/>
  <c r="E78"/>
  <c r="E77"/>
  <c r="E79"/>
  <c r="E80"/>
  <c r="E84"/>
  <c r="E83"/>
  <c r="E82"/>
  <c r="E85"/>
  <c r="E86"/>
  <c r="E81"/>
  <c r="JG69"/>
  <c r="JD69"/>
  <c r="IU28"/>
  <c r="JJ66"/>
  <c r="JJ64"/>
  <c r="JJ84"/>
  <c r="PS84" s="1"/>
  <c r="JJ65"/>
  <c r="JJ82"/>
  <c r="PQ82" s="1"/>
  <c r="IY65"/>
  <c r="JG64"/>
  <c r="GO84"/>
  <c r="MX84" s="1"/>
  <c r="JJ63"/>
  <c r="HE82"/>
  <c r="NL82" s="1"/>
  <c r="IZ66"/>
  <c r="JD66"/>
  <c r="IV69"/>
  <c r="IZ82"/>
  <c r="PG82" s="1"/>
  <c r="JB82"/>
  <c r="PI82" s="1"/>
  <c r="IU66"/>
  <c r="JD65"/>
  <c r="IU65"/>
  <c r="IW66"/>
  <c r="GZ82"/>
  <c r="NG82" s="1"/>
  <c r="IK82"/>
  <c r="OR82" s="1"/>
  <c r="JJ74"/>
  <c r="PI74" s="1"/>
  <c r="JJ85"/>
  <c r="PT85" s="1"/>
  <c r="JK63"/>
  <c r="JJ71"/>
  <c r="PF71" s="1"/>
  <c r="IT82"/>
  <c r="PA82" s="1"/>
  <c r="HY84"/>
  <c r="OH84" s="1"/>
  <c r="IL82"/>
  <c r="OS82" s="1"/>
  <c r="IB82"/>
  <c r="OI82" s="1"/>
  <c r="JK85"/>
  <c r="PU85" s="1"/>
  <c r="IH82"/>
  <c r="OO82" s="1"/>
  <c r="GW82"/>
  <c r="ND82" s="1"/>
  <c r="IN82"/>
  <c r="OU82" s="1"/>
  <c r="GU82"/>
  <c r="NB82" s="1"/>
  <c r="IU82"/>
  <c r="PB82" s="1"/>
  <c r="HO71"/>
  <c r="NK71" s="1"/>
  <c r="IO71"/>
  <c r="OK71" s="1"/>
  <c r="GS82"/>
  <c r="MZ82" s="1"/>
  <c r="HG85"/>
  <c r="NQ85" s="1"/>
  <c r="HJ82"/>
  <c r="NQ82" s="1"/>
  <c r="JJ76"/>
  <c r="PK76" s="1"/>
  <c r="IV71"/>
  <c r="OR71" s="1"/>
  <c r="IV85"/>
  <c r="PF85" s="1"/>
  <c r="HY71"/>
  <c r="NU71" s="1"/>
  <c r="JG82"/>
  <c r="PN82" s="1"/>
  <c r="IS82"/>
  <c r="OZ82" s="1"/>
  <c r="GT85"/>
  <c r="ND85" s="1"/>
  <c r="JJ77"/>
  <c r="PL77" s="1"/>
  <c r="HJ85"/>
  <c r="NT85" s="1"/>
  <c r="JJ75"/>
  <c r="PJ75" s="1"/>
  <c r="JD63"/>
  <c r="IF82"/>
  <c r="OM82" s="1"/>
  <c r="HL82"/>
  <c r="NS82" s="1"/>
  <c r="IF71"/>
  <c r="OB71" s="1"/>
  <c r="JC77"/>
  <c r="PE77" s="1"/>
  <c r="IZ65"/>
  <c r="JB66"/>
  <c r="GY85"/>
  <c r="NI85" s="1"/>
  <c r="JJ68"/>
  <c r="HX82"/>
  <c r="OE82" s="1"/>
  <c r="IQ82"/>
  <c r="OX82" s="1"/>
  <c r="IJ71"/>
  <c r="OF71" s="1"/>
  <c r="ID76"/>
  <c r="OE76" s="1"/>
  <c r="HV85"/>
  <c r="OF85" s="1"/>
  <c r="GP84"/>
  <c r="MY84" s="1"/>
  <c r="GV85"/>
  <c r="NF85" s="1"/>
  <c r="JE85"/>
  <c r="PO85" s="1"/>
  <c r="IE82"/>
  <c r="OL82" s="1"/>
  <c r="HU82"/>
  <c r="OB82" s="1"/>
  <c r="HO76"/>
  <c r="NP76" s="1"/>
  <c r="HM76"/>
  <c r="NN76" s="1"/>
  <c r="HI75"/>
  <c r="NI75" s="1"/>
  <c r="IV65"/>
  <c r="IB77"/>
  <c r="OD77" s="1"/>
  <c r="IV66"/>
  <c r="JD82"/>
  <c r="PK82" s="1"/>
  <c r="JI82"/>
  <c r="PP82" s="1"/>
  <c r="IC84"/>
  <c r="OL84" s="1"/>
  <c r="IQ85"/>
  <c r="PA85" s="1"/>
  <c r="JC68"/>
  <c r="IN85"/>
  <c r="OX85" s="1"/>
  <c r="JA76"/>
  <c r="PB76" s="1"/>
  <c r="IZ68"/>
  <c r="IR71"/>
  <c r="ON71" s="1"/>
  <c r="IE77"/>
  <c r="OG77" s="1"/>
  <c r="IA76"/>
  <c r="OB76" s="1"/>
  <c r="IK85"/>
  <c r="OU85" s="1"/>
  <c r="JA82"/>
  <c r="PH82" s="1"/>
  <c r="IY66"/>
  <c r="HO85"/>
  <c r="NY85" s="1"/>
  <c r="HP82"/>
  <c r="NW82" s="1"/>
  <c r="GS85"/>
  <c r="NC85" s="1"/>
  <c r="JD85"/>
  <c r="PN85" s="1"/>
  <c r="IU85"/>
  <c r="PE85" s="1"/>
  <c r="GT77"/>
  <c r="JH66"/>
  <c r="HC82"/>
  <c r="NJ82" s="1"/>
  <c r="JC82"/>
  <c r="PJ82" s="1"/>
  <c r="JK82"/>
  <c r="PR82" s="1"/>
  <c r="HC71"/>
  <c r="MY71" s="1"/>
  <c r="HH75"/>
  <c r="NH75" s="1"/>
  <c r="HT77"/>
  <c r="NV77" s="1"/>
  <c r="HH74"/>
  <c r="NG74" s="1"/>
  <c r="JG65"/>
  <c r="IC75"/>
  <c r="OC75" s="1"/>
  <c r="HO84"/>
  <c r="NX84" s="1"/>
  <c r="GZ85"/>
  <c r="NJ85" s="1"/>
  <c r="IV63"/>
  <c r="GV76"/>
  <c r="MW76" s="1"/>
  <c r="HM82"/>
  <c r="NT82" s="1"/>
  <c r="IT75"/>
  <c r="OT75" s="1"/>
  <c r="IB75"/>
  <c r="OB75" s="1"/>
  <c r="HM71"/>
  <c r="NI71" s="1"/>
  <c r="HL76"/>
  <c r="NM76" s="1"/>
  <c r="HB75"/>
  <c r="NB75" s="1"/>
  <c r="IY64"/>
  <c r="IH76"/>
  <c r="OI76" s="1"/>
  <c r="JF68"/>
  <c r="IV77"/>
  <c r="OX77" s="1"/>
  <c r="GX85"/>
  <c r="NH85" s="1"/>
  <c r="JI76"/>
  <c r="PJ76" s="1"/>
  <c r="GM85"/>
  <c r="MW85" s="1"/>
  <c r="IP82"/>
  <c r="OW82" s="1"/>
  <c r="HI76"/>
  <c r="NJ76" s="1"/>
  <c r="GZ76"/>
  <c r="NA76" s="1"/>
  <c r="JF85"/>
  <c r="PP85" s="1"/>
  <c r="JH85"/>
  <c r="PR85" s="1"/>
  <c r="ID82"/>
  <c r="OK82" s="1"/>
  <c r="HX76"/>
  <c r="NY76" s="1"/>
  <c r="JA75"/>
  <c r="PA75" s="1"/>
  <c r="JI85"/>
  <c r="PS85" s="1"/>
  <c r="HU85"/>
  <c r="OE85" s="1"/>
  <c r="IG77"/>
  <c r="OI77" s="1"/>
  <c r="HQ76"/>
  <c r="NR76" s="1"/>
  <c r="IJ85"/>
  <c r="OT85" s="1"/>
  <c r="GV77"/>
  <c r="MX77" s="1"/>
  <c r="GX76"/>
  <c r="MY76" s="1"/>
  <c r="HD76"/>
  <c r="NE76" s="1"/>
  <c r="IB76"/>
  <c r="OC76" s="1"/>
  <c r="GY77"/>
  <c r="NA77" s="1"/>
  <c r="JD77"/>
  <c r="PF77" s="1"/>
  <c r="IY63"/>
  <c r="GV82"/>
  <c r="NC82" s="1"/>
  <c r="IZ63"/>
  <c r="IR85"/>
  <c r="PB85" s="1"/>
  <c r="JE68"/>
  <c r="JD76"/>
  <c r="PE76" s="1"/>
  <c r="IG71"/>
  <c r="OC71" s="1"/>
  <c r="IC74"/>
  <c r="OB74" s="1"/>
  <c r="JE65"/>
  <c r="HN77"/>
  <c r="NP77" s="1"/>
  <c r="IT68"/>
  <c r="IW64"/>
  <c r="IB71"/>
  <c r="NX71" s="1"/>
  <c r="HQ71"/>
  <c r="NM71" s="1"/>
  <c r="JE77"/>
  <c r="PG77" s="1"/>
  <c r="HH76"/>
  <c r="NI76" s="1"/>
  <c r="GN84"/>
  <c r="MW84" s="1"/>
  <c r="IT63"/>
  <c r="HT71"/>
  <c r="NP71" s="1"/>
  <c r="HS71"/>
  <c r="NO71" s="1"/>
  <c r="IM85"/>
  <c r="OW85" s="1"/>
  <c r="IL75"/>
  <c r="OL75" s="1"/>
  <c r="JF82"/>
  <c r="PM82" s="1"/>
  <c r="JB76"/>
  <c r="PC76" s="1"/>
  <c r="IU63"/>
  <c r="HU71"/>
  <c r="NQ71" s="1"/>
  <c r="IO76"/>
  <c r="OP76" s="1"/>
  <c r="HA82"/>
  <c r="NH82" s="1"/>
  <c r="JK69"/>
  <c r="JA77"/>
  <c r="PC77" s="1"/>
  <c r="IY85"/>
  <c r="PI85" s="1"/>
  <c r="JE76"/>
  <c r="PF76" s="1"/>
  <c r="IG85"/>
  <c r="OQ85" s="1"/>
  <c r="JJ73"/>
  <c r="PH73" s="1"/>
  <c r="IH77"/>
  <c r="OJ77" s="1"/>
  <c r="HD82"/>
  <c r="NK82" s="1"/>
  <c r="JF64"/>
  <c r="IW85"/>
  <c r="PG85" s="1"/>
  <c r="IM75"/>
  <c r="OM75" s="1"/>
  <c r="IZ71"/>
  <c r="OV71" s="1"/>
  <c r="II71"/>
  <c r="OE71" s="1"/>
  <c r="IJ74"/>
  <c r="OI74" s="1"/>
  <c r="HJ75"/>
  <c r="NJ75" s="1"/>
  <c r="HK76"/>
  <c r="NL76" s="1"/>
  <c r="HO77"/>
  <c r="NQ77" s="1"/>
  <c r="HF75"/>
  <c r="NF75" s="1"/>
  <c r="JD68"/>
  <c r="IU68"/>
  <c r="II85"/>
  <c r="OS85" s="1"/>
  <c r="HK77"/>
  <c r="NM77" s="1"/>
  <c r="HR82"/>
  <c r="NY82" s="1"/>
  <c r="JI71"/>
  <c r="PE71" s="1"/>
  <c r="JJ70"/>
  <c r="PE70" s="1"/>
  <c r="HC85"/>
  <c r="NM85" s="1"/>
  <c r="JJ79"/>
  <c r="PN79" s="1"/>
  <c r="JI64"/>
  <c r="HH85"/>
  <c r="NR85" s="1"/>
  <c r="GW77"/>
  <c r="MY77" s="1"/>
  <c r="HG77"/>
  <c r="NI77" s="1"/>
  <c r="IJ76"/>
  <c r="OK76" s="1"/>
  <c r="IF85"/>
  <c r="OP85" s="1"/>
  <c r="HI73"/>
  <c r="NG73" s="1"/>
  <c r="IS75"/>
  <c r="OS75" s="1"/>
  <c r="HZ82"/>
  <c r="OG82" s="1"/>
  <c r="IM71"/>
  <c r="OI71" s="1"/>
  <c r="HH79"/>
  <c r="NL79" s="1"/>
  <c r="HG73"/>
  <c r="NE73" s="1"/>
  <c r="IG76"/>
  <c r="OH76" s="1"/>
  <c r="IO82"/>
  <c r="OV82" s="1"/>
  <c r="HL73"/>
  <c r="NJ73" s="1"/>
  <c r="JD79"/>
  <c r="PH79" s="1"/>
  <c r="GU79"/>
  <c r="MY79" s="1"/>
  <c r="IX66"/>
  <c r="GU85"/>
  <c r="NE85" s="1"/>
  <c r="HZ77"/>
  <c r="OB77" s="1"/>
  <c r="JA79"/>
  <c r="PE79" s="1"/>
  <c r="HS75"/>
  <c r="NS75" s="1"/>
  <c r="GX77"/>
  <c r="MZ77" s="1"/>
  <c r="JC85"/>
  <c r="PM85" s="1"/>
  <c r="IA79"/>
  <c r="OE79" s="1"/>
  <c r="GY75"/>
  <c r="MY75" s="1"/>
  <c r="HB77"/>
  <c r="ND77" s="1"/>
  <c r="HO82"/>
  <c r="NV82" s="1"/>
  <c r="HX85"/>
  <c r="OH85" s="1"/>
  <c r="JG66"/>
  <c r="HB71"/>
  <c r="MX71" s="1"/>
  <c r="IK71"/>
  <c r="OG71" s="1"/>
  <c r="GP85"/>
  <c r="MZ85" s="1"/>
  <c r="HL79"/>
  <c r="NP79" s="1"/>
  <c r="IF77"/>
  <c r="OH77" s="1"/>
  <c r="HV79"/>
  <c r="NZ79" s="1"/>
  <c r="JJ67"/>
  <c r="JK66"/>
  <c r="JJ86"/>
  <c r="PU86" s="1"/>
  <c r="IZ85"/>
  <c r="PJ85" s="1"/>
  <c r="JK64"/>
  <c r="IB74"/>
  <c r="OA74" s="1"/>
  <c r="IB85"/>
  <c r="OL85" s="1"/>
  <c r="IW84"/>
  <c r="PF84" s="1"/>
  <c r="JF63"/>
  <c r="HX75"/>
  <c r="NX75" s="1"/>
  <c r="IN73"/>
  <c r="OL73" s="1"/>
  <c r="HS79"/>
  <c r="NW79" s="1"/>
  <c r="JJ81"/>
  <c r="PP81" s="1"/>
  <c r="II77"/>
  <c r="OK77" s="1"/>
  <c r="HN82"/>
  <c r="NU82" s="1"/>
  <c r="JB65"/>
  <c r="IV75"/>
  <c r="OV75" s="1"/>
  <c r="HR85"/>
  <c r="OB85" s="1"/>
  <c r="HT82"/>
  <c r="OA82" s="1"/>
  <c r="IY79"/>
  <c r="PC79" s="1"/>
  <c r="HG82"/>
  <c r="NN82" s="1"/>
  <c r="II82"/>
  <c r="OP82" s="1"/>
  <c r="HP79"/>
  <c r="NT79" s="1"/>
  <c r="HH71"/>
  <c r="ND71" s="1"/>
  <c r="HT81"/>
  <c r="NZ81" s="1"/>
  <c r="JF86"/>
  <c r="PQ86" s="1"/>
  <c r="HF71"/>
  <c r="NB71" s="1"/>
  <c r="GY76"/>
  <c r="MZ76" s="1"/>
  <c r="JD71"/>
  <c r="OZ71" s="1"/>
  <c r="JB71"/>
  <c r="OX71" s="1"/>
  <c r="HY75"/>
  <c r="NY75" s="1"/>
  <c r="IZ67"/>
  <c r="HH86"/>
  <c r="NS86" s="1"/>
  <c r="IZ79"/>
  <c r="PD79" s="1"/>
  <c r="IC71"/>
  <c r="NY71" s="1"/>
  <c r="HK85"/>
  <c r="NU85" s="1"/>
  <c r="GX82"/>
  <c r="NE82" s="1"/>
  <c r="JG73"/>
  <c r="PE73" s="1"/>
  <c r="IM82"/>
  <c r="OT82" s="1"/>
  <c r="HV71"/>
  <c r="NR71" s="1"/>
  <c r="GN85"/>
  <c r="MX85" s="1"/>
  <c r="JA68"/>
  <c r="JG85"/>
  <c r="PQ85" s="1"/>
  <c r="JE64"/>
  <c r="II75"/>
  <c r="OI75" s="1"/>
  <c r="HW76"/>
  <c r="NX76" s="1"/>
  <c r="IN74"/>
  <c r="OM74" s="1"/>
  <c r="HP71"/>
  <c r="NL71" s="1"/>
  <c r="JG76"/>
  <c r="PH76" s="1"/>
  <c r="IX67"/>
  <c r="JD64"/>
  <c r="JF65"/>
  <c r="GM84"/>
  <c r="IL71"/>
  <c r="OH71" s="1"/>
  <c r="II81"/>
  <c r="OO81" s="1"/>
  <c r="HT75"/>
  <c r="NT75" s="1"/>
  <c r="GY82"/>
  <c r="NF82" s="1"/>
  <c r="HA77"/>
  <c r="NC77" s="1"/>
  <c r="IL74"/>
  <c r="OK74" s="1"/>
  <c r="IH75"/>
  <c r="OH75" s="1"/>
  <c r="IX71"/>
  <c r="OT71" s="1"/>
  <c r="JH64"/>
  <c r="JH84"/>
  <c r="PQ84" s="1"/>
  <c r="HI85"/>
  <c r="NS85" s="1"/>
  <c r="JE75"/>
  <c r="PE75" s="1"/>
  <c r="GO82"/>
  <c r="IE79"/>
  <c r="OI79" s="1"/>
  <c r="GN86"/>
  <c r="MY86" s="1"/>
  <c r="HZ75"/>
  <c r="NZ75" s="1"/>
  <c r="JA81"/>
  <c r="PG81" s="1"/>
  <c r="HR74"/>
  <c r="NQ74" s="1"/>
  <c r="IO75"/>
  <c r="OO75" s="1"/>
  <c r="HA71"/>
  <c r="MW71" s="1"/>
  <c r="IC85"/>
  <c r="OM85" s="1"/>
  <c r="GU81"/>
  <c r="NA81" s="1"/>
  <c r="GW76"/>
  <c r="MX76" s="1"/>
  <c r="HM85"/>
  <c r="NW85" s="1"/>
  <c r="HL85"/>
  <c r="NV85" s="1"/>
  <c r="IL77"/>
  <c r="ON77" s="1"/>
  <c r="JC63"/>
  <c r="IV64"/>
  <c r="IM77"/>
  <c r="OO77" s="1"/>
  <c r="HV82"/>
  <c r="OC82" s="1"/>
  <c r="HD79"/>
  <c r="NH79" s="1"/>
  <c r="GO85"/>
  <c r="MY85" s="1"/>
  <c r="JA71"/>
  <c r="OW71" s="1"/>
  <c r="JE81"/>
  <c r="PK81" s="1"/>
  <c r="HU81"/>
  <c r="OA81" s="1"/>
  <c r="JG75"/>
  <c r="PG75" s="1"/>
  <c r="HM77"/>
  <c r="NO77" s="1"/>
  <c r="HK81"/>
  <c r="NQ81" s="1"/>
  <c r="IW65"/>
  <c r="IS86"/>
  <c r="PD86" s="1"/>
  <c r="JF71"/>
  <c r="PB71" s="1"/>
  <c r="HD85"/>
  <c r="NN85" s="1"/>
  <c r="JI63"/>
  <c r="HE75"/>
  <c r="NE75" s="1"/>
  <c r="JB63"/>
  <c r="HP77"/>
  <c r="NR77" s="1"/>
  <c r="IY81"/>
  <c r="PE81" s="1"/>
  <c r="IQ71"/>
  <c r="OM71" s="1"/>
  <c r="IG75"/>
  <c r="OG75" s="1"/>
  <c r="IE86"/>
  <c r="OP86" s="1"/>
  <c r="IP81"/>
  <c r="OV81" s="1"/>
  <c r="JJ87"/>
  <c r="PV87" s="1"/>
  <c r="IF70"/>
  <c r="OA70" s="1"/>
  <c r="HS85"/>
  <c r="OC85" s="1"/>
  <c r="IM79"/>
  <c r="OQ79" s="1"/>
  <c r="IV70"/>
  <c r="OQ70" s="1"/>
  <c r="GT82"/>
  <c r="NA82" s="1"/>
  <c r="HO75"/>
  <c r="NO75" s="1"/>
  <c r="JI65"/>
  <c r="HD74"/>
  <c r="NC74" s="1"/>
  <c r="IZ81"/>
  <c r="PF81" s="1"/>
  <c r="HJ76"/>
  <c r="NK76" s="1"/>
  <c r="HF76"/>
  <c r="NG76" s="1"/>
  <c r="IS73"/>
  <c r="OQ73" s="1"/>
  <c r="JD73"/>
  <c r="PB73" s="1"/>
  <c r="IW75"/>
  <c r="OW75" s="1"/>
  <c r="IQ77"/>
  <c r="OS77" s="1"/>
  <c r="JK11"/>
  <c r="HL71"/>
  <c r="NH71" s="1"/>
  <c r="JG74"/>
  <c r="PF74" s="1"/>
  <c r="IT77"/>
  <c r="OV77" s="1"/>
  <c r="IT76"/>
  <c r="OU76" s="1"/>
  <c r="IE85"/>
  <c r="OO85" s="1"/>
  <c r="IY73"/>
  <c r="OW73" s="1"/>
  <c r="JJ72"/>
  <c r="PG72" s="1"/>
  <c r="IC82"/>
  <c r="OJ82" s="1"/>
  <c r="JC75"/>
  <c r="PC75" s="1"/>
  <c r="IK75"/>
  <c r="OK75" s="1"/>
  <c r="HI82"/>
  <c r="NP82" s="1"/>
  <c r="IM76"/>
  <c r="ON76" s="1"/>
  <c r="HR71"/>
  <c r="NN71" s="1"/>
  <c r="IY76"/>
  <c r="OZ76" s="1"/>
  <c r="HK79"/>
  <c r="NO79" s="1"/>
  <c r="IT85"/>
  <c r="PD85" s="1"/>
  <c r="JA66"/>
  <c r="IH85"/>
  <c r="OR85" s="1"/>
  <c r="HE76"/>
  <c r="NF76" s="1"/>
  <c r="HB76"/>
  <c r="NC76" s="1"/>
  <c r="IC72"/>
  <c r="NZ72" s="1"/>
  <c r="IV81"/>
  <c r="PB81" s="1"/>
  <c r="HT73"/>
  <c r="NR73" s="1"/>
  <c r="IP73"/>
  <c r="ON73" s="1"/>
  <c r="ID85"/>
  <c r="ON85" s="1"/>
  <c r="HX70"/>
  <c r="NS70" s="1"/>
  <c r="HI71"/>
  <c r="NE71" s="1"/>
  <c r="JC67"/>
  <c r="HH77"/>
  <c r="NJ77" s="1"/>
  <c r="IZ84"/>
  <c r="PI84" s="1"/>
  <c r="JC66"/>
  <c r="GX79"/>
  <c r="NB79" s="1"/>
  <c r="IC73"/>
  <c r="OA73" s="1"/>
  <c r="IN70"/>
  <c r="OI70" s="1"/>
  <c r="IM73"/>
  <c r="OK73" s="1"/>
  <c r="IJ77"/>
  <c r="OL77" s="1"/>
  <c r="ID71"/>
  <c r="NZ71" s="1"/>
  <c r="IG72"/>
  <c r="OD72" s="1"/>
  <c r="HB87"/>
  <c r="NN87" s="1"/>
  <c r="HU73"/>
  <c r="NS73" s="1"/>
  <c r="JC72"/>
  <c r="OZ72" s="1"/>
  <c r="IS81"/>
  <c r="OY81" s="1"/>
  <c r="HR77"/>
  <c r="NT77" s="1"/>
  <c r="JD81"/>
  <c r="PJ81" s="1"/>
  <c r="JJ78"/>
  <c r="PM78" s="1"/>
  <c r="JA72"/>
  <c r="OX72" s="1"/>
  <c r="HF79"/>
  <c r="NJ79" s="1"/>
  <c r="ID75"/>
  <c r="OD75" s="1"/>
  <c r="HO79"/>
  <c r="NS79" s="1"/>
  <c r="IZ72"/>
  <c r="OW72" s="1"/>
  <c r="ID79"/>
  <c r="OH79" s="1"/>
  <c r="IS77"/>
  <c r="OU77" s="1"/>
  <c r="GR82"/>
  <c r="MY82" s="1"/>
  <c r="JC65"/>
  <c r="JC81"/>
  <c r="PI81" s="1"/>
  <c r="GU77"/>
  <c r="MW77" s="1"/>
  <c r="IX73"/>
  <c r="OV73" s="1"/>
  <c r="IB79"/>
  <c r="OF79" s="1"/>
  <c r="HC73"/>
  <c r="NA73" s="1"/>
  <c r="JA74"/>
  <c r="OZ74" s="1"/>
  <c r="HP76"/>
  <c r="NQ76" s="1"/>
  <c r="GZ77"/>
  <c r="NB77" s="1"/>
  <c r="HC84"/>
  <c r="NL84" s="1"/>
  <c r="HK71"/>
  <c r="NG71" s="1"/>
  <c r="HW81"/>
  <c r="OC81" s="1"/>
  <c r="HN71"/>
  <c r="NJ71" s="1"/>
  <c r="HM73"/>
  <c r="NK73" s="1"/>
  <c r="HN87"/>
  <c r="NZ87" s="1"/>
  <c r="JJ80"/>
  <c r="PO80" s="1"/>
  <c r="IJ82"/>
  <c r="OQ82" s="1"/>
  <c r="IE87"/>
  <c r="OQ87" s="1"/>
  <c r="IX82"/>
  <c r="PE82" s="1"/>
  <c r="GV80"/>
  <c r="NA80" s="1"/>
  <c r="IW74"/>
  <c r="OV74" s="1"/>
  <c r="HN75"/>
  <c r="NN75" s="1"/>
  <c r="JJ83"/>
  <c r="PR83" s="1"/>
  <c r="HB82"/>
  <c r="NI82" s="1"/>
  <c r="JE63"/>
  <c r="IN75"/>
  <c r="ON75" s="1"/>
  <c r="IY75"/>
  <c r="OY75" s="1"/>
  <c r="GQ85"/>
  <c r="NA85" s="1"/>
  <c r="IS85"/>
  <c r="PC85" s="1"/>
  <c r="IO81"/>
  <c r="OU81" s="1"/>
  <c r="II86"/>
  <c r="OT86" s="1"/>
  <c r="GJ67"/>
  <c r="IP8"/>
  <c r="IQ8"/>
  <c r="GK66"/>
  <c r="GJ66"/>
  <c r="IP9"/>
  <c r="IO8"/>
  <c r="IO9"/>
  <c r="GK65"/>
  <c r="GJ65"/>
  <c r="GL65"/>
  <c r="IO10"/>
  <c r="IN9"/>
  <c r="IN8"/>
  <c r="GM64"/>
  <c r="GJ64"/>
  <c r="GK64"/>
  <c r="GL64"/>
  <c r="IN10"/>
  <c r="IN11"/>
  <c r="IM9"/>
  <c r="GN63"/>
  <c r="GJ63"/>
  <c r="GL63"/>
  <c r="GM63"/>
  <c r="GK63"/>
  <c r="IL8"/>
  <c r="IM8"/>
  <c r="IL12"/>
  <c r="IM12"/>
  <c r="IM10"/>
  <c r="IM11"/>
  <c r="IY62"/>
  <c r="JF62"/>
  <c r="JA62"/>
  <c r="IW62"/>
  <c r="JJ61"/>
  <c r="IZ61"/>
  <c r="JA61"/>
  <c r="JI61"/>
  <c r="IL9"/>
  <c r="GK62"/>
  <c r="GM62"/>
  <c r="GN62"/>
  <c r="GO62"/>
  <c r="GJ62"/>
  <c r="GL62"/>
  <c r="IL10"/>
  <c r="IL11"/>
  <c r="IL13"/>
  <c r="GN61"/>
  <c r="IK10"/>
  <c r="IK8"/>
  <c r="GP61"/>
  <c r="IK9"/>
  <c r="GL61"/>
  <c r="IK12"/>
  <c r="IK14"/>
  <c r="GJ61"/>
  <c r="IK11"/>
  <c r="GO61"/>
  <c r="IK13"/>
  <c r="GK61"/>
  <c r="GM61"/>
  <c r="HU18"/>
  <c r="HV18"/>
  <c r="HW18"/>
  <c r="HS18"/>
  <c r="HT18"/>
  <c r="HX18"/>
  <c r="HK29"/>
  <c r="HL29"/>
  <c r="HH29"/>
  <c r="HI29"/>
  <c r="HJ29"/>
  <c r="HM29"/>
  <c r="HU16"/>
  <c r="HZ16"/>
  <c r="HW16"/>
  <c r="HY16"/>
  <c r="HV16"/>
  <c r="HX16"/>
  <c r="GQ51"/>
  <c r="GM51"/>
  <c r="GO51"/>
  <c r="GN51"/>
  <c r="GP51"/>
  <c r="GL51"/>
  <c r="GU44"/>
  <c r="GT44"/>
  <c r="GX44"/>
  <c r="GW44"/>
  <c r="GS44"/>
  <c r="GV44"/>
  <c r="GZ38"/>
  <c r="GY38"/>
  <c r="HA38"/>
  <c r="HD38"/>
  <c r="HB38"/>
  <c r="HC38"/>
  <c r="HM26"/>
  <c r="HK26"/>
  <c r="HO26"/>
  <c r="HL26"/>
  <c r="HP26"/>
  <c r="HN26"/>
  <c r="HF31"/>
  <c r="HH31"/>
  <c r="HG31"/>
  <c r="HK31"/>
  <c r="HI31"/>
  <c r="HJ31"/>
  <c r="HP23"/>
  <c r="HS23"/>
  <c r="HQ23"/>
  <c r="HO23"/>
  <c r="HR23"/>
  <c r="HN23"/>
  <c r="GY43"/>
  <c r="GW43"/>
  <c r="GV43"/>
  <c r="GT43"/>
  <c r="GU43"/>
  <c r="GX43"/>
  <c r="HD34"/>
  <c r="HG34"/>
  <c r="HH34"/>
  <c r="HC34"/>
  <c r="HF34"/>
  <c r="HE34"/>
  <c r="GZ41"/>
  <c r="GV41"/>
  <c r="HA41"/>
  <c r="GW41"/>
  <c r="GY41"/>
  <c r="GX41"/>
  <c r="HB36"/>
  <c r="HE36"/>
  <c r="HC36"/>
  <c r="HA36"/>
  <c r="HF36"/>
  <c r="HD36"/>
  <c r="HW14"/>
  <c r="IB14"/>
  <c r="HX14"/>
  <c r="HY14"/>
  <c r="IA14"/>
  <c r="HZ14"/>
  <c r="HE32"/>
  <c r="HJ32"/>
  <c r="HI32"/>
  <c r="HG32"/>
  <c r="HH32"/>
  <c r="HF32"/>
  <c r="HR22"/>
  <c r="HQ22"/>
  <c r="HT22"/>
  <c r="HP22"/>
  <c r="HS22"/>
  <c r="HO22"/>
  <c r="HP24"/>
  <c r="HN24"/>
  <c r="HQ24"/>
  <c r="HM24"/>
  <c r="HO24"/>
  <c r="HR24"/>
  <c r="HW19"/>
  <c r="HR19"/>
  <c r="HV19"/>
  <c r="HS19"/>
  <c r="HU19"/>
  <c r="HT19"/>
  <c r="HT20"/>
  <c r="HU20"/>
  <c r="HV20"/>
  <c r="HS20"/>
  <c r="HR20"/>
  <c r="HQ20"/>
  <c r="HE35"/>
  <c r="HF35"/>
  <c r="HG35"/>
  <c r="HB35"/>
  <c r="HC35"/>
  <c r="HD35"/>
  <c r="GO52"/>
  <c r="GP52"/>
  <c r="GK52"/>
  <c r="GM52"/>
  <c r="GL52"/>
  <c r="GN52"/>
  <c r="HJ30"/>
  <c r="HH30"/>
  <c r="HG30"/>
  <c r="HK30"/>
  <c r="HL30"/>
  <c r="HI30"/>
  <c r="GR46"/>
  <c r="GQ46"/>
  <c r="GT46"/>
  <c r="GS46"/>
  <c r="GV46"/>
  <c r="GU46"/>
  <c r="GZ37"/>
  <c r="HB37"/>
  <c r="HE37"/>
  <c r="HD37"/>
  <c r="HA37"/>
  <c r="HC37"/>
  <c r="HT21"/>
  <c r="HQ21"/>
  <c r="HP21"/>
  <c r="HS21"/>
  <c r="HR21"/>
  <c r="HU21"/>
  <c r="HX17"/>
  <c r="HU17"/>
  <c r="HY17"/>
  <c r="HW17"/>
  <c r="HV17"/>
  <c r="HT17"/>
  <c r="GP48"/>
  <c r="GR48"/>
  <c r="GQ48"/>
  <c r="GT48"/>
  <c r="GS48"/>
  <c r="GO48"/>
  <c r="GT47"/>
  <c r="GP47"/>
  <c r="GR47"/>
  <c r="GU47"/>
  <c r="GS47"/>
  <c r="GQ47"/>
  <c r="HN27"/>
  <c r="HM27"/>
  <c r="HJ27"/>
  <c r="HK27"/>
  <c r="HL27"/>
  <c r="HO27"/>
  <c r="HB39"/>
  <c r="GX39"/>
  <c r="HC39"/>
  <c r="GY39"/>
  <c r="GZ39"/>
  <c r="HA39"/>
  <c r="GX40"/>
  <c r="GW40"/>
  <c r="GZ40"/>
  <c r="GY40"/>
  <c r="HA40"/>
  <c r="HB40"/>
  <c r="GW45"/>
  <c r="GR45"/>
  <c r="GU45"/>
  <c r="GS45"/>
  <c r="GT45"/>
  <c r="GV45"/>
  <c r="HN28"/>
  <c r="HM28"/>
  <c r="HL28"/>
  <c r="HK28"/>
  <c r="HI28"/>
  <c r="HJ28"/>
  <c r="IA15"/>
  <c r="HZ15"/>
  <c r="HW15"/>
  <c r="HX15"/>
  <c r="HY15"/>
  <c r="HV15"/>
  <c r="GO50"/>
  <c r="GN50"/>
  <c r="GP50"/>
  <c r="GQ50"/>
  <c r="GR50"/>
  <c r="GM50"/>
  <c r="GL53"/>
  <c r="GJ53"/>
  <c r="GO53"/>
  <c r="GK53"/>
  <c r="GN53"/>
  <c r="GM53"/>
  <c r="HO25"/>
  <c r="HQ25"/>
  <c r="HN25"/>
  <c r="HM25"/>
  <c r="HL25"/>
  <c r="HP25"/>
  <c r="GN49"/>
  <c r="GO49"/>
  <c r="GS49"/>
  <c r="GQ49"/>
  <c r="GR49"/>
  <c r="GP49"/>
  <c r="GY42"/>
  <c r="GU42"/>
  <c r="GX42"/>
  <c r="GZ42"/>
  <c r="GV42"/>
  <c r="GW42"/>
  <c r="HE33"/>
  <c r="HH33"/>
  <c r="HI33"/>
  <c r="HF33"/>
  <c r="HG33"/>
  <c r="HD33"/>
  <c r="IU56"/>
  <c r="IZ56"/>
  <c r="JC56"/>
  <c r="JG56"/>
  <c r="JK56"/>
  <c r="IJ8"/>
  <c r="JK8"/>
  <c r="JA18"/>
  <c r="JB18"/>
  <c r="JC18"/>
  <c r="JD18"/>
  <c r="JE18"/>
  <c r="JF18"/>
  <c r="JG18"/>
  <c r="JH18"/>
  <c r="JI18"/>
  <c r="JJ18"/>
  <c r="JK18"/>
  <c r="IU59"/>
  <c r="IZ59"/>
  <c r="JC59"/>
  <c r="JG59"/>
  <c r="JK59"/>
  <c r="IT29"/>
  <c r="IU29"/>
  <c r="IV29"/>
  <c r="IW29"/>
  <c r="IX29"/>
  <c r="IZ29"/>
  <c r="IY29"/>
  <c r="JA29"/>
  <c r="JB29"/>
  <c r="JC29"/>
  <c r="JD29"/>
  <c r="JE29"/>
  <c r="JF29"/>
  <c r="JG29"/>
  <c r="JH29"/>
  <c r="JI29"/>
  <c r="JJ29"/>
  <c r="JK29"/>
  <c r="JC16"/>
  <c r="JD16"/>
  <c r="JE16"/>
  <c r="JF16"/>
  <c r="JG16"/>
  <c r="JH16"/>
  <c r="JI16"/>
  <c r="JJ16"/>
  <c r="JK16"/>
  <c r="IJ12"/>
  <c r="JG12"/>
  <c r="JH12"/>
  <c r="JI12"/>
  <c r="JJ12"/>
  <c r="JK12"/>
  <c r="IT51"/>
  <c r="IU51"/>
  <c r="IV51"/>
  <c r="IW51"/>
  <c r="IX51"/>
  <c r="IZ51"/>
  <c r="IY51"/>
  <c r="JA51"/>
  <c r="JB51"/>
  <c r="JC51"/>
  <c r="JD51"/>
  <c r="JE51"/>
  <c r="JF51"/>
  <c r="JG51"/>
  <c r="JH51"/>
  <c r="JI51"/>
  <c r="JJ51"/>
  <c r="JK51"/>
  <c r="IW44"/>
  <c r="IZ44"/>
  <c r="JD44"/>
  <c r="JH44"/>
  <c r="IT38"/>
  <c r="IU38"/>
  <c r="IW38"/>
  <c r="IV38"/>
  <c r="IX38"/>
  <c r="IY38"/>
  <c r="IZ38"/>
  <c r="JA38"/>
  <c r="JB38"/>
  <c r="JC38"/>
  <c r="JD38"/>
  <c r="JE38"/>
  <c r="JF38"/>
  <c r="JG38"/>
  <c r="JH38"/>
  <c r="JI38"/>
  <c r="JJ38"/>
  <c r="JK38"/>
  <c r="IT26"/>
  <c r="IU26"/>
  <c r="IV26"/>
  <c r="IW26"/>
  <c r="IX26"/>
  <c r="IY26"/>
  <c r="IZ26"/>
  <c r="JA26"/>
  <c r="JB26"/>
  <c r="JC26"/>
  <c r="JD26"/>
  <c r="JE26"/>
  <c r="JF26"/>
  <c r="JG26"/>
  <c r="JH26"/>
  <c r="JI26"/>
  <c r="JJ26"/>
  <c r="JK26"/>
  <c r="IT31"/>
  <c r="IU31"/>
  <c r="IV31"/>
  <c r="IW31"/>
  <c r="IX31"/>
  <c r="IZ31"/>
  <c r="IY31"/>
  <c r="JA31"/>
  <c r="JB31"/>
  <c r="JC31"/>
  <c r="JD31"/>
  <c r="JE31"/>
  <c r="JF31"/>
  <c r="JG31"/>
  <c r="JH31"/>
  <c r="JI31"/>
  <c r="JJ31"/>
  <c r="JK31"/>
  <c r="IV23"/>
  <c r="IW23"/>
  <c r="IX23"/>
  <c r="IZ23"/>
  <c r="IY23"/>
  <c r="JA23"/>
  <c r="JB23"/>
  <c r="JC23"/>
  <c r="JD23"/>
  <c r="JE23"/>
  <c r="JF23"/>
  <c r="JG23"/>
  <c r="JH23"/>
  <c r="JI23"/>
  <c r="JJ23"/>
  <c r="JK23"/>
  <c r="JF13"/>
  <c r="JG13"/>
  <c r="JH13"/>
  <c r="JI13"/>
  <c r="JJ13"/>
  <c r="JK13"/>
  <c r="IT43"/>
  <c r="IU43"/>
  <c r="IW43"/>
  <c r="IV43"/>
  <c r="IX43"/>
  <c r="IZ43"/>
  <c r="IY43"/>
  <c r="JA43"/>
  <c r="JB43"/>
  <c r="JC43"/>
  <c r="JD43"/>
  <c r="JE43"/>
  <c r="JF43"/>
  <c r="JG43"/>
  <c r="JH43"/>
  <c r="JI43"/>
  <c r="JJ43"/>
  <c r="JK43"/>
  <c r="IT34"/>
  <c r="IU34"/>
  <c r="IV34"/>
  <c r="IW34"/>
  <c r="IX34"/>
  <c r="IY34"/>
  <c r="IZ34"/>
  <c r="JA34"/>
  <c r="JB34"/>
  <c r="JC34"/>
  <c r="JD34"/>
  <c r="JE34"/>
  <c r="JF34"/>
  <c r="JG34"/>
  <c r="JH34"/>
  <c r="JI34"/>
  <c r="JJ34"/>
  <c r="JK34"/>
  <c r="IT41"/>
  <c r="IU41"/>
  <c r="IW41"/>
  <c r="IV41"/>
  <c r="IX41"/>
  <c r="IZ41"/>
  <c r="IY41"/>
  <c r="JA41"/>
  <c r="JB41"/>
  <c r="JC41"/>
  <c r="JD41"/>
  <c r="JE41"/>
  <c r="JF41"/>
  <c r="JG41"/>
  <c r="JH41"/>
  <c r="JI41"/>
  <c r="JJ41"/>
  <c r="JK41"/>
  <c r="IT36"/>
  <c r="IU36"/>
  <c r="IW36"/>
  <c r="IV36"/>
  <c r="IX36"/>
  <c r="IY36"/>
  <c r="IZ36"/>
  <c r="JA36"/>
  <c r="JB36"/>
  <c r="JC36"/>
  <c r="JD36"/>
  <c r="JE36"/>
  <c r="JF36"/>
  <c r="JG36"/>
  <c r="JH36"/>
  <c r="JI36"/>
  <c r="JJ36"/>
  <c r="JK36"/>
  <c r="JE14"/>
  <c r="JF14"/>
  <c r="JG14"/>
  <c r="JH14"/>
  <c r="JI14"/>
  <c r="JJ14"/>
  <c r="JK14"/>
  <c r="IT54"/>
  <c r="IU54"/>
  <c r="IW54"/>
  <c r="IV54"/>
  <c r="IX54"/>
  <c r="IY54"/>
  <c r="IZ54"/>
  <c r="JA54"/>
  <c r="JB54"/>
  <c r="JC54"/>
  <c r="JD54"/>
  <c r="JE54"/>
  <c r="JF54"/>
  <c r="JG54"/>
  <c r="JH54"/>
  <c r="JI54"/>
  <c r="JJ54"/>
  <c r="JK54"/>
  <c r="IT32"/>
  <c r="IU32"/>
  <c r="IV32"/>
  <c r="IW32"/>
  <c r="IX32"/>
  <c r="IY32"/>
  <c r="IZ32"/>
  <c r="JA32"/>
  <c r="JB32"/>
  <c r="JC32"/>
  <c r="JD32"/>
  <c r="JE32"/>
  <c r="JF32"/>
  <c r="JG32"/>
  <c r="JH32"/>
  <c r="JI32"/>
  <c r="JJ32"/>
  <c r="JK32"/>
  <c r="IW22"/>
  <c r="IX22"/>
  <c r="IY22"/>
  <c r="IZ22"/>
  <c r="JA22"/>
  <c r="JB22"/>
  <c r="JC22"/>
  <c r="JD22"/>
  <c r="JE22"/>
  <c r="JF22"/>
  <c r="JG22"/>
  <c r="JH22"/>
  <c r="JI22"/>
  <c r="JJ22"/>
  <c r="JK22"/>
  <c r="IU24"/>
  <c r="IW24"/>
  <c r="IV24"/>
  <c r="IX24"/>
  <c r="IZ24"/>
  <c r="IY24"/>
  <c r="JA24"/>
  <c r="JB24"/>
  <c r="JC24"/>
  <c r="JD24"/>
  <c r="JE24"/>
  <c r="JF24"/>
  <c r="JG24"/>
  <c r="JH24"/>
  <c r="JI24"/>
  <c r="JJ24"/>
  <c r="JK24"/>
  <c r="IZ19"/>
  <c r="JA19"/>
  <c r="JB19"/>
  <c r="JC19"/>
  <c r="JD19"/>
  <c r="JE19"/>
  <c r="JF19"/>
  <c r="JG19"/>
  <c r="JH19"/>
  <c r="JI19"/>
  <c r="JJ19"/>
  <c r="JK19"/>
  <c r="IY20"/>
  <c r="IZ20"/>
  <c r="JA20"/>
  <c r="JB20"/>
  <c r="JC20"/>
  <c r="JD20"/>
  <c r="JE20"/>
  <c r="JF20"/>
  <c r="JG20"/>
  <c r="JH20"/>
  <c r="JI20"/>
  <c r="JJ20"/>
  <c r="JK20"/>
  <c r="IT55"/>
  <c r="IU55"/>
  <c r="IW55"/>
  <c r="IV55"/>
  <c r="IX55"/>
  <c r="IZ55"/>
  <c r="IY55"/>
  <c r="JA55"/>
  <c r="JB55"/>
  <c r="JC55"/>
  <c r="JD55"/>
  <c r="JE55"/>
  <c r="JF55"/>
  <c r="JG55"/>
  <c r="JH55"/>
  <c r="JI55"/>
  <c r="JJ55"/>
  <c r="JK55"/>
  <c r="IX57"/>
  <c r="JB57"/>
  <c r="JF57"/>
  <c r="JJ57"/>
  <c r="IT60"/>
  <c r="IU60"/>
  <c r="IV60"/>
  <c r="IW60"/>
  <c r="IX60"/>
  <c r="IY60"/>
  <c r="IZ60"/>
  <c r="JA60"/>
  <c r="JB60"/>
  <c r="JC60"/>
  <c r="JD60"/>
  <c r="JE60"/>
  <c r="JF60"/>
  <c r="JG60"/>
  <c r="JH60"/>
  <c r="JI60"/>
  <c r="JJ60"/>
  <c r="JK60"/>
  <c r="IT35"/>
  <c r="IU35"/>
  <c r="IV35"/>
  <c r="IW35"/>
  <c r="IX35"/>
  <c r="IZ35"/>
  <c r="IY35"/>
  <c r="JA35"/>
  <c r="JB35"/>
  <c r="JC35"/>
  <c r="JD35"/>
  <c r="JE35"/>
  <c r="JF35"/>
  <c r="JG35"/>
  <c r="JH35"/>
  <c r="JI35"/>
  <c r="JJ35"/>
  <c r="JK35"/>
  <c r="IT52"/>
  <c r="IU52"/>
  <c r="IW52"/>
  <c r="IV52"/>
  <c r="IX52"/>
  <c r="IY52"/>
  <c r="IZ52"/>
  <c r="JA52"/>
  <c r="JB52"/>
  <c r="JC52"/>
  <c r="JD52"/>
  <c r="JE52"/>
  <c r="JF52"/>
  <c r="JG52"/>
  <c r="JH52"/>
  <c r="JI52"/>
  <c r="JJ52"/>
  <c r="JK52"/>
  <c r="IT30"/>
  <c r="IU30"/>
  <c r="IV30"/>
  <c r="IW30"/>
  <c r="IX30"/>
  <c r="IY30"/>
  <c r="IZ30"/>
  <c r="JA30"/>
  <c r="JB30"/>
  <c r="JC30"/>
  <c r="JD30"/>
  <c r="JE30"/>
  <c r="JF30"/>
  <c r="JG30"/>
  <c r="JH30"/>
  <c r="JI30"/>
  <c r="JJ30"/>
  <c r="JK30"/>
  <c r="IT46"/>
  <c r="IU46"/>
  <c r="IV46"/>
  <c r="IW46"/>
  <c r="IX46"/>
  <c r="IZ46"/>
  <c r="IY46"/>
  <c r="JA46"/>
  <c r="JB46"/>
  <c r="JC46"/>
  <c r="JD46"/>
  <c r="JE46"/>
  <c r="JF46"/>
  <c r="JG46"/>
  <c r="JH46"/>
  <c r="JI46"/>
  <c r="JJ46"/>
  <c r="JK46"/>
  <c r="JJ9"/>
  <c r="JK9"/>
  <c r="IX37"/>
  <c r="JB37"/>
  <c r="JF37"/>
  <c r="JJ37"/>
  <c r="JI10"/>
  <c r="JJ10"/>
  <c r="JK10"/>
  <c r="IX21"/>
  <c r="IZ21"/>
  <c r="IY21"/>
  <c r="JA21"/>
  <c r="JB21"/>
  <c r="JC21"/>
  <c r="JD21"/>
  <c r="JE21"/>
  <c r="JF21"/>
  <c r="JG21"/>
  <c r="JH21"/>
  <c r="JI21"/>
  <c r="JJ21"/>
  <c r="JK21"/>
  <c r="JB17"/>
  <c r="JC17"/>
  <c r="JD17"/>
  <c r="JE17"/>
  <c r="JF17"/>
  <c r="JG17"/>
  <c r="JH17"/>
  <c r="JI17"/>
  <c r="JJ17"/>
  <c r="JK17"/>
  <c r="IW48"/>
  <c r="IZ48"/>
  <c r="JD48"/>
  <c r="JH48"/>
  <c r="IW47"/>
  <c r="JA47"/>
  <c r="JE47"/>
  <c r="JI47"/>
  <c r="JI11"/>
  <c r="IT27"/>
  <c r="IU27"/>
  <c r="IW27"/>
  <c r="IV27"/>
  <c r="IX27"/>
  <c r="IZ27"/>
  <c r="IY27"/>
  <c r="JA27"/>
  <c r="JB27"/>
  <c r="JC27"/>
  <c r="JD27"/>
  <c r="JE27"/>
  <c r="JF27"/>
  <c r="JG27"/>
  <c r="JH27"/>
  <c r="JI27"/>
  <c r="JJ27"/>
  <c r="JK27"/>
  <c r="IX39"/>
  <c r="JB39"/>
  <c r="JF39"/>
  <c r="JJ39"/>
  <c r="IT40"/>
  <c r="IU40"/>
  <c r="IW40"/>
  <c r="IV40"/>
  <c r="IX40"/>
  <c r="IZ40"/>
  <c r="IY40"/>
  <c r="JA40"/>
  <c r="JB40"/>
  <c r="JC40"/>
  <c r="JD40"/>
  <c r="JE40"/>
  <c r="JF40"/>
  <c r="JG40"/>
  <c r="JH40"/>
  <c r="JI40"/>
  <c r="JJ40"/>
  <c r="JK40"/>
  <c r="IT45"/>
  <c r="IU45"/>
  <c r="IV45"/>
  <c r="IW45"/>
  <c r="IX45"/>
  <c r="IZ45"/>
  <c r="IY45"/>
  <c r="JA45"/>
  <c r="JB45"/>
  <c r="JC45"/>
  <c r="JD45"/>
  <c r="JE45"/>
  <c r="JF45"/>
  <c r="JG45"/>
  <c r="JH45"/>
  <c r="JI45"/>
  <c r="JJ45"/>
  <c r="JK45"/>
  <c r="IT28"/>
  <c r="IY28"/>
  <c r="JC28"/>
  <c r="JG28"/>
  <c r="JK28"/>
  <c r="IT58"/>
  <c r="IU58"/>
  <c r="IV58"/>
  <c r="IW58"/>
  <c r="IX58"/>
  <c r="IZ58"/>
  <c r="IY58"/>
  <c r="JA58"/>
  <c r="JB58"/>
  <c r="JC58"/>
  <c r="JD58"/>
  <c r="JE58"/>
  <c r="JF58"/>
  <c r="JG58"/>
  <c r="JH58"/>
  <c r="JI58"/>
  <c r="JJ58"/>
  <c r="JK58"/>
  <c r="JD15"/>
  <c r="JE15"/>
  <c r="JF15"/>
  <c r="JG15"/>
  <c r="JH15"/>
  <c r="JI15"/>
  <c r="JJ15"/>
  <c r="JK15"/>
  <c r="IT50"/>
  <c r="IU50"/>
  <c r="IV50"/>
  <c r="IW50"/>
  <c r="IX50"/>
  <c r="IY50"/>
  <c r="IZ50"/>
  <c r="JA50"/>
  <c r="JB50"/>
  <c r="JC50"/>
  <c r="JD50"/>
  <c r="JE50"/>
  <c r="JF50"/>
  <c r="JG50"/>
  <c r="JH50"/>
  <c r="JI50"/>
  <c r="JJ50"/>
  <c r="JK50"/>
  <c r="IT53"/>
  <c r="IU53"/>
  <c r="IV53"/>
  <c r="IW53"/>
  <c r="IX53"/>
  <c r="IZ53"/>
  <c r="IY53"/>
  <c r="JA53"/>
  <c r="JB53"/>
  <c r="JC53"/>
  <c r="JD53"/>
  <c r="JE53"/>
  <c r="JF53"/>
  <c r="JG53"/>
  <c r="JH53"/>
  <c r="JI53"/>
  <c r="JJ53"/>
  <c r="JK53"/>
  <c r="IT25"/>
  <c r="IU25"/>
  <c r="IW25"/>
  <c r="IV25"/>
  <c r="IX25"/>
  <c r="IZ25"/>
  <c r="IY25"/>
  <c r="JA25"/>
  <c r="JB25"/>
  <c r="JC25"/>
  <c r="JD25"/>
  <c r="JE25"/>
  <c r="JF25"/>
  <c r="JG25"/>
  <c r="JH25"/>
  <c r="JI25"/>
  <c r="JJ25"/>
  <c r="JK25"/>
  <c r="IT49"/>
  <c r="IU49"/>
  <c r="IV49"/>
  <c r="IW49"/>
  <c r="IX49"/>
  <c r="IZ49"/>
  <c r="IY49"/>
  <c r="JA49"/>
  <c r="JB49"/>
  <c r="JC49"/>
  <c r="JD49"/>
  <c r="JE49"/>
  <c r="JF49"/>
  <c r="JG49"/>
  <c r="JH49"/>
  <c r="JI49"/>
  <c r="JJ49"/>
  <c r="JK49"/>
  <c r="IT42"/>
  <c r="IU42"/>
  <c r="IW42"/>
  <c r="IV42"/>
  <c r="IX42"/>
  <c r="IY42"/>
  <c r="IZ42"/>
  <c r="JA42"/>
  <c r="JB42"/>
  <c r="JC42"/>
  <c r="JD42"/>
  <c r="JE42"/>
  <c r="JF42"/>
  <c r="JG42"/>
  <c r="JH42"/>
  <c r="JI42"/>
  <c r="JJ42"/>
  <c r="JK42"/>
  <c r="IT33"/>
  <c r="IU33"/>
  <c r="IV33"/>
  <c r="IW33"/>
  <c r="IX33"/>
  <c r="IZ33"/>
  <c r="IY33"/>
  <c r="JA33"/>
  <c r="JB33"/>
  <c r="JC33"/>
  <c r="JD33"/>
  <c r="JE33"/>
  <c r="JF33"/>
  <c r="JG33"/>
  <c r="JH33"/>
  <c r="JI33"/>
  <c r="JJ33"/>
  <c r="JK33"/>
  <c r="GP60"/>
  <c r="GL60"/>
  <c r="GJ60"/>
  <c r="GQ60"/>
  <c r="GN60"/>
  <c r="GO60"/>
  <c r="GK60"/>
  <c r="GM60"/>
  <c r="IJ14"/>
  <c r="IJ9"/>
  <c r="IJ10"/>
  <c r="IJ11"/>
  <c r="IJ15"/>
  <c r="IJ13"/>
  <c r="HW25"/>
  <c r="IE18"/>
  <c r="IE14"/>
  <c r="IH17"/>
  <c r="HY19"/>
  <c r="HR27"/>
  <c r="GV55"/>
  <c r="HB49"/>
  <c r="HI38"/>
  <c r="IF15"/>
  <c r="HD41"/>
  <c r="HR30"/>
  <c r="IH10"/>
  <c r="HH35"/>
  <c r="HX26"/>
  <c r="HB48"/>
  <c r="HY20"/>
  <c r="HW22"/>
  <c r="IH13"/>
  <c r="IG13"/>
  <c r="IH16"/>
  <c r="GP59"/>
  <c r="GU50"/>
  <c r="GM56"/>
  <c r="IA24"/>
  <c r="HE42"/>
  <c r="GX49"/>
  <c r="HK40"/>
  <c r="GQ53"/>
  <c r="IB22"/>
  <c r="IE17"/>
  <c r="IE15"/>
  <c r="GV48"/>
  <c r="GT55"/>
  <c r="IF13"/>
  <c r="GQ58"/>
  <c r="HV28"/>
  <c r="IA22"/>
  <c r="GN57"/>
  <c r="HU24"/>
  <c r="HK35"/>
  <c r="GT57"/>
  <c r="HT28"/>
  <c r="HG36"/>
  <c r="HD44"/>
  <c r="GO58"/>
  <c r="IC14"/>
  <c r="GX48"/>
  <c r="GY49"/>
  <c r="IG18"/>
  <c r="HJ40"/>
  <c r="GX51"/>
  <c r="HO33"/>
  <c r="HU25"/>
  <c r="GO54"/>
  <c r="GY48"/>
  <c r="HV29"/>
  <c r="HT25"/>
  <c r="HW24"/>
  <c r="GS52"/>
  <c r="HJ37"/>
  <c r="HL36"/>
  <c r="GT56"/>
  <c r="HK32"/>
  <c r="HS30"/>
  <c r="HU22"/>
  <c r="HS24"/>
  <c r="GZ47"/>
  <c r="HA45"/>
  <c r="II12"/>
  <c r="HW21"/>
  <c r="HC47"/>
  <c r="HZ24"/>
  <c r="HD42"/>
  <c r="HN34"/>
  <c r="HZ18"/>
  <c r="GS56"/>
  <c r="GW50"/>
  <c r="HQ34"/>
  <c r="HG37"/>
  <c r="HG41"/>
  <c r="HB42"/>
  <c r="HK36"/>
  <c r="HP31"/>
  <c r="GS58"/>
  <c r="HX19"/>
  <c r="GQ55"/>
  <c r="IC21"/>
  <c r="GX50"/>
  <c r="GR56"/>
  <c r="GZ51"/>
  <c r="GR58"/>
  <c r="ID16"/>
  <c r="HQ28"/>
  <c r="HC46"/>
  <c r="II10"/>
  <c r="GR57"/>
  <c r="HH42"/>
  <c r="HP32"/>
  <c r="HR31"/>
  <c r="HT29"/>
  <c r="HO30"/>
  <c r="HS28"/>
  <c r="HW20"/>
  <c r="GP54"/>
  <c r="HX24"/>
  <c r="GN55"/>
  <c r="GZ48"/>
  <c r="GL57"/>
  <c r="HE41"/>
  <c r="HC41"/>
  <c r="IB17"/>
  <c r="HL35"/>
  <c r="HX21"/>
  <c r="IH9"/>
  <c r="GP58"/>
  <c r="IC22"/>
  <c r="GW48"/>
  <c r="GL58"/>
  <c r="HE45"/>
  <c r="HW26"/>
  <c r="HJ39"/>
  <c r="HQ30"/>
  <c r="GQ52"/>
  <c r="IF18"/>
  <c r="II15"/>
  <c r="HM30"/>
  <c r="GW46"/>
  <c r="HX23"/>
  <c r="GP56"/>
  <c r="GO55"/>
  <c r="HQ27"/>
  <c r="GZ49"/>
  <c r="GM58"/>
  <c r="HW27"/>
  <c r="GW49"/>
  <c r="GO59"/>
  <c r="II16"/>
  <c r="GQ56"/>
  <c r="GN59"/>
  <c r="HA49"/>
  <c r="HG39"/>
  <c r="GW54"/>
  <c r="GS51"/>
  <c r="IC19"/>
  <c r="HF39"/>
  <c r="HV24"/>
  <c r="HV23"/>
  <c r="HL32"/>
  <c r="HA44"/>
  <c r="ID17"/>
  <c r="II13"/>
  <c r="HL39"/>
  <c r="HL37"/>
  <c r="HN31"/>
  <c r="HH40"/>
  <c r="IC18"/>
  <c r="GV50"/>
  <c r="HF37"/>
  <c r="HU28"/>
  <c r="HO35"/>
  <c r="HR29"/>
  <c r="GR52"/>
  <c r="HA50"/>
  <c r="HS25"/>
  <c r="HL38"/>
  <c r="GO57"/>
  <c r="IG10"/>
  <c r="IC20"/>
  <c r="IF14"/>
  <c r="HV21"/>
  <c r="HY26"/>
  <c r="HO32"/>
  <c r="HQ32"/>
  <c r="HB46"/>
  <c r="IA21"/>
  <c r="GU56"/>
  <c r="HR28"/>
  <c r="HJ34"/>
  <c r="HE39"/>
  <c r="HH41"/>
  <c r="GT52"/>
  <c r="GR53"/>
  <c r="HZ17"/>
  <c r="GV52"/>
  <c r="IA19"/>
  <c r="GY52"/>
  <c r="GS53"/>
  <c r="GU54"/>
  <c r="GV49"/>
  <c r="GX47"/>
  <c r="HC48"/>
  <c r="GW47"/>
  <c r="HZ25"/>
  <c r="HG43"/>
  <c r="HY24"/>
  <c r="HQ29"/>
  <c r="IF16"/>
  <c r="GU48"/>
  <c r="IF19"/>
  <c r="IE13"/>
  <c r="ID21"/>
  <c r="HJ41"/>
  <c r="GV47"/>
  <c r="GP57"/>
  <c r="HJ38"/>
  <c r="HX25"/>
  <c r="HY25"/>
  <c r="HZ23"/>
  <c r="IF11"/>
  <c r="HR26"/>
  <c r="ID20"/>
  <c r="HU26"/>
  <c r="HA43"/>
  <c r="HU30"/>
  <c r="HE46"/>
  <c r="GY46"/>
  <c r="GR55"/>
  <c r="HT24"/>
  <c r="HM31"/>
  <c r="HM36"/>
  <c r="HM37"/>
  <c r="II14"/>
  <c r="GY51"/>
  <c r="IE16"/>
  <c r="HW23"/>
  <c r="IC16"/>
  <c r="GR59"/>
  <c r="II9"/>
  <c r="HD46"/>
  <c r="HE43"/>
  <c r="HZ20"/>
  <c r="HK38"/>
  <c r="HI39"/>
  <c r="HM38"/>
  <c r="GY45"/>
  <c r="GZ46"/>
  <c r="HC44"/>
  <c r="HH43"/>
  <c r="HY21"/>
  <c r="GW52"/>
  <c r="HZ22"/>
  <c r="HP33"/>
  <c r="HN37"/>
  <c r="HM34"/>
  <c r="GT54"/>
  <c r="HI35"/>
  <c r="GT50"/>
  <c r="GV54"/>
  <c r="IB18"/>
  <c r="HN30"/>
  <c r="GV51"/>
  <c r="HS31"/>
  <c r="HO34"/>
  <c r="ID19"/>
  <c r="IG15"/>
  <c r="GQ59"/>
  <c r="HU29"/>
  <c r="HI37"/>
  <c r="HP27"/>
  <c r="HL34"/>
  <c r="HN36"/>
  <c r="GQ57"/>
  <c r="HA47"/>
  <c r="GP55"/>
  <c r="HF43"/>
  <c r="HB44"/>
  <c r="HX27"/>
  <c r="GY47"/>
  <c r="HH36"/>
  <c r="HD39"/>
  <c r="HO29"/>
  <c r="GS57"/>
  <c r="GN58"/>
  <c r="HD40"/>
  <c r="HO36"/>
  <c r="HT31"/>
  <c r="HE40"/>
  <c r="HP34"/>
  <c r="HC40"/>
  <c r="IA17"/>
  <c r="GX45"/>
  <c r="HO28"/>
  <c r="GU49"/>
  <c r="HV26"/>
  <c r="GK58"/>
  <c r="GU51"/>
  <c r="IF12"/>
  <c r="IB15"/>
  <c r="HI40"/>
  <c r="HK34"/>
  <c r="GT53"/>
  <c r="HZ21"/>
  <c r="HP29"/>
  <c r="IA23"/>
  <c r="IA18"/>
  <c r="HV25"/>
  <c r="HB47"/>
  <c r="GS50"/>
  <c r="IH14"/>
  <c r="HT27"/>
  <c r="GZ45"/>
  <c r="HU27"/>
  <c r="GS55"/>
  <c r="GZ50"/>
  <c r="IG12"/>
  <c r="HZ19"/>
  <c r="HE44"/>
  <c r="GP53"/>
  <c r="IG17"/>
  <c r="HS32"/>
  <c r="GV53"/>
  <c r="HR25"/>
  <c r="HX22"/>
  <c r="HY23"/>
  <c r="GT49"/>
  <c r="ID18"/>
  <c r="HT26"/>
  <c r="HF45"/>
  <c r="HI42"/>
  <c r="HD45"/>
  <c r="HN32"/>
  <c r="HQ31"/>
  <c r="HS26"/>
  <c r="HS29"/>
  <c r="II11"/>
  <c r="GX46"/>
  <c r="HA42"/>
  <c r="HJ33"/>
  <c r="II8"/>
  <c r="IE12"/>
  <c r="GO56"/>
  <c r="HI36"/>
  <c r="IG16"/>
  <c r="HY18"/>
  <c r="IB20"/>
  <c r="HS27"/>
  <c r="GJ59"/>
  <c r="HN29"/>
  <c r="IA16"/>
  <c r="GM59"/>
  <c r="IC15"/>
  <c r="HM35"/>
  <c r="HF41"/>
  <c r="HG38"/>
  <c r="HK37"/>
  <c r="IB23"/>
  <c r="HM32"/>
  <c r="HH39"/>
  <c r="HV27"/>
  <c r="ID14"/>
  <c r="GX52"/>
  <c r="HW28"/>
  <c r="HV22"/>
  <c r="GY50"/>
  <c r="IH12"/>
  <c r="IF17"/>
  <c r="HH37"/>
  <c r="IB19"/>
  <c r="GW51"/>
  <c r="GU53"/>
  <c r="IB16"/>
  <c r="HA46"/>
  <c r="HP30"/>
  <c r="HD47"/>
  <c r="GN56"/>
  <c r="HF38"/>
  <c r="HH38"/>
  <c r="GU55"/>
  <c r="HM33"/>
  <c r="IG11"/>
  <c r="HC43"/>
  <c r="HJ36"/>
  <c r="GR51"/>
  <c r="HL33"/>
  <c r="GK59"/>
  <c r="GX53"/>
  <c r="HB45"/>
  <c r="HN35"/>
  <c r="HF44"/>
  <c r="GY44"/>
  <c r="HP35"/>
  <c r="IE20"/>
  <c r="IA20"/>
  <c r="HO31"/>
  <c r="HE38"/>
  <c r="IE19"/>
  <c r="HY22"/>
  <c r="HF40"/>
  <c r="HG44"/>
  <c r="HK39"/>
  <c r="IC17"/>
  <c r="HK33"/>
  <c r="IH15"/>
  <c r="IB21"/>
  <c r="IG14"/>
  <c r="HI41"/>
  <c r="HQ26"/>
  <c r="ID15"/>
  <c r="HT30"/>
  <c r="GL59"/>
  <c r="HD43"/>
  <c r="HL31"/>
  <c r="GR54"/>
  <c r="GW53"/>
  <c r="GT51"/>
  <c r="HT23"/>
  <c r="HG40"/>
  <c r="HC42"/>
  <c r="GU52"/>
  <c r="ID13"/>
  <c r="GQ54"/>
  <c r="GM57"/>
  <c r="HX20"/>
  <c r="GZ43"/>
  <c r="HA48"/>
  <c r="GS54"/>
  <c r="HN33"/>
  <c r="HU23"/>
  <c r="HJ35"/>
  <c r="HB43"/>
  <c r="HQ33"/>
  <c r="HF42"/>
  <c r="GZ44"/>
  <c r="HC45"/>
  <c r="HI34"/>
  <c r="HP28"/>
  <c r="HR33"/>
  <c r="HB41"/>
  <c r="HG42"/>
  <c r="HR32"/>
  <c r="D68" l="1"/>
  <c r="D67"/>
  <c r="D63"/>
  <c r="D59"/>
  <c r="D55"/>
  <c r="D51"/>
  <c r="D47"/>
  <c r="D43"/>
  <c r="D39"/>
  <c r="D35"/>
  <c r="D31"/>
  <c r="D27"/>
  <c r="D23"/>
  <c r="D19"/>
  <c r="D15"/>
  <c r="D11"/>
  <c r="D66"/>
  <c r="D54"/>
  <c r="D38"/>
  <c r="D26"/>
  <c r="D14"/>
  <c r="D64"/>
  <c r="D60"/>
  <c r="D56"/>
  <c r="D52"/>
  <c r="D48"/>
  <c r="D44"/>
  <c r="D40"/>
  <c r="D36"/>
  <c r="D32"/>
  <c r="D28"/>
  <c r="D24"/>
  <c r="D20"/>
  <c r="D16"/>
  <c r="D12"/>
  <c r="D58"/>
  <c r="D46"/>
  <c r="D34"/>
  <c r="D22"/>
  <c r="D10"/>
  <c r="D65"/>
  <c r="D61"/>
  <c r="D57"/>
  <c r="D53"/>
  <c r="D49"/>
  <c r="D45"/>
  <c r="D41"/>
  <c r="D37"/>
  <c r="D33"/>
  <c r="D29"/>
  <c r="D25"/>
  <c r="D21"/>
  <c r="D17"/>
  <c r="D13"/>
  <c r="D9"/>
  <c r="D62"/>
  <c r="D50"/>
  <c r="D42"/>
  <c r="D30"/>
  <c r="D18"/>
  <c r="D8"/>
  <c r="GS83"/>
  <c r="NA83" s="1"/>
  <c r="HI81"/>
  <c r="NO81" s="1"/>
  <c r="JA64"/>
  <c r="IX64"/>
  <c r="JB79"/>
  <c r="PF79" s="1"/>
  <c r="IS71"/>
  <c r="OO71" s="1"/>
  <c r="HQ82"/>
  <c r="NX82" s="1"/>
  <c r="JB64"/>
  <c r="JH65"/>
  <c r="IN72"/>
  <c r="OK72" s="1"/>
  <c r="GZ75"/>
  <c r="MZ75" s="1"/>
  <c r="HV77"/>
  <c r="NX77" s="1"/>
  <c r="JK65"/>
  <c r="GW83"/>
  <c r="NE83" s="1"/>
  <c r="HV83"/>
  <c r="OD83" s="1"/>
  <c r="HW83"/>
  <c r="OE83" s="1"/>
  <c r="GQ87"/>
  <c r="NC87" s="1"/>
  <c r="HX79"/>
  <c r="OB79" s="1"/>
  <c r="GX78"/>
  <c r="NA78" s="1"/>
  <c r="HL81"/>
  <c r="NR81" s="1"/>
  <c r="HQ73"/>
  <c r="NO73" s="1"/>
  <c r="HS77"/>
  <c r="NU77" s="1"/>
  <c r="II78"/>
  <c r="OL78" s="1"/>
  <c r="HM83"/>
  <c r="NU83" s="1"/>
  <c r="IE75"/>
  <c r="OE75" s="1"/>
  <c r="HW77"/>
  <c r="NY77" s="1"/>
  <c r="JG77"/>
  <c r="PI77" s="1"/>
  <c r="ID81"/>
  <c r="OJ81" s="1"/>
  <c r="JF77"/>
  <c r="PH77" s="1"/>
  <c r="JA67"/>
  <c r="HQ85"/>
  <c r="OA85" s="1"/>
  <c r="HN76"/>
  <c r="NO76" s="1"/>
  <c r="HD78"/>
  <c r="NG78" s="1"/>
  <c r="IJ72"/>
  <c r="OG72" s="1"/>
  <c r="GX75"/>
  <c r="MX75" s="1"/>
  <c r="IX76"/>
  <c r="OY76" s="1"/>
  <c r="HW75"/>
  <c r="NW75" s="1"/>
  <c r="IV82"/>
  <c r="PC82" s="1"/>
  <c r="IY82"/>
  <c r="PF82" s="1"/>
  <c r="HZ72"/>
  <c r="NW72" s="1"/>
  <c r="II73"/>
  <c r="OG73" s="1"/>
  <c r="IC76"/>
  <c r="OD76" s="1"/>
  <c r="JF73"/>
  <c r="PD73" s="1"/>
  <c r="HT85"/>
  <c r="OD85" s="1"/>
  <c r="HJ72"/>
  <c r="NG72" s="1"/>
  <c r="IL76"/>
  <c r="OM76" s="1"/>
  <c r="HR79"/>
  <c r="NV79" s="1"/>
  <c r="GW85"/>
  <c r="NG85" s="1"/>
  <c r="GX87"/>
  <c r="NJ87" s="1"/>
  <c r="IO79"/>
  <c r="OS79" s="1"/>
  <c r="HM87"/>
  <c r="NY87" s="1"/>
  <c r="JE71"/>
  <c r="PA71" s="1"/>
  <c r="IL73"/>
  <c r="OJ73" s="1"/>
  <c r="HO78"/>
  <c r="NR78" s="1"/>
  <c r="HR87"/>
  <c r="OD87" s="1"/>
  <c r="HE72"/>
  <c r="NB72" s="1"/>
  <c r="JH83"/>
  <c r="PP83" s="1"/>
  <c r="JB83"/>
  <c r="PJ83" s="1"/>
  <c r="JF79"/>
  <c r="PJ79" s="1"/>
  <c r="JH79"/>
  <c r="PL79" s="1"/>
  <c r="IR83"/>
  <c r="OZ83" s="1"/>
  <c r="JI87"/>
  <c r="PU87" s="1"/>
  <c r="GY78"/>
  <c r="NB78" s="1"/>
  <c r="IQ81"/>
  <c r="OW81" s="1"/>
  <c r="HV78"/>
  <c r="NY78" s="1"/>
  <c r="GZ81"/>
  <c r="NF81" s="1"/>
  <c r="GK87"/>
  <c r="MW87" s="1"/>
  <c r="GV87"/>
  <c r="NH87" s="1"/>
  <c r="HO87"/>
  <c r="OA87" s="1"/>
  <c r="HL83"/>
  <c r="NT83" s="1"/>
  <c r="HZ79"/>
  <c r="OD79" s="1"/>
  <c r="HW71"/>
  <c r="NS71" s="1"/>
  <c r="IV76"/>
  <c r="OW76" s="1"/>
  <c r="HD71"/>
  <c r="MZ71" s="1"/>
  <c r="IQ75"/>
  <c r="OQ75" s="1"/>
  <c r="IK78"/>
  <c r="ON78" s="1"/>
  <c r="HF72"/>
  <c r="NC72" s="1"/>
  <c r="IU67"/>
  <c r="IX72"/>
  <c r="OU72" s="1"/>
  <c r="GY87"/>
  <c r="NK87" s="1"/>
  <c r="JA73"/>
  <c r="OY73" s="1"/>
  <c r="HH81"/>
  <c r="NN81" s="1"/>
  <c r="JH75"/>
  <c r="PH75" s="1"/>
  <c r="JC64"/>
  <c r="IA82"/>
  <c r="OH82" s="1"/>
  <c r="JB77"/>
  <c r="PD77" s="1"/>
  <c r="IA73"/>
  <c r="NY73" s="1"/>
  <c r="GL87"/>
  <c r="MX87" s="1"/>
  <c r="GY83"/>
  <c r="NG83" s="1"/>
  <c r="HX78"/>
  <c r="OA78" s="1"/>
  <c r="HZ81"/>
  <c r="OF81" s="1"/>
  <c r="IH81"/>
  <c r="ON81" s="1"/>
  <c r="JK73"/>
  <c r="PI73" s="1"/>
  <c r="IK81"/>
  <c r="OQ81" s="1"/>
  <c r="HK73"/>
  <c r="NI73" s="1"/>
  <c r="ID73"/>
  <c r="OB73" s="1"/>
  <c r="IF79"/>
  <c r="OJ79" s="1"/>
  <c r="HE83"/>
  <c r="NM83" s="1"/>
  <c r="JE83"/>
  <c r="PM83" s="1"/>
  <c r="JB73"/>
  <c r="OZ73" s="1"/>
  <c r="GU78"/>
  <c r="MX78" s="1"/>
  <c r="JE79"/>
  <c r="PI79" s="1"/>
  <c r="JI68"/>
  <c r="HV81"/>
  <c r="OB81" s="1"/>
  <c r="GO83"/>
  <c r="MW83" s="1"/>
  <c r="HV75"/>
  <c r="NV75" s="1"/>
  <c r="IT81"/>
  <c r="OZ81" s="1"/>
  <c r="HH73"/>
  <c r="NF73" s="1"/>
  <c r="JF87"/>
  <c r="PR87" s="1"/>
  <c r="IJ87"/>
  <c r="OV87" s="1"/>
  <c r="GW81"/>
  <c r="NC81" s="1"/>
  <c r="JD75"/>
  <c r="PD75" s="1"/>
  <c r="HE79"/>
  <c r="NI79" s="1"/>
  <c r="IX68"/>
  <c r="HJ81"/>
  <c r="NP81" s="1"/>
  <c r="HN72"/>
  <c r="NK72" s="1"/>
  <c r="IK76"/>
  <c r="OL76" s="1"/>
  <c r="JH82"/>
  <c r="PO82" s="1"/>
  <c r="HE71"/>
  <c r="NA71" s="1"/>
  <c r="JH73"/>
  <c r="PF73" s="1"/>
  <c r="HY85"/>
  <c r="OI85" s="1"/>
  <c r="JG87"/>
  <c r="PS87" s="1"/>
  <c r="ID77"/>
  <c r="OF77" s="1"/>
  <c r="JA65"/>
  <c r="GQ81"/>
  <c r="MW81" s="1"/>
  <c r="HI87"/>
  <c r="NU87" s="1"/>
  <c r="IJ83"/>
  <c r="OR83" s="1"/>
  <c r="II79"/>
  <c r="OM79" s="1"/>
  <c r="JC76"/>
  <c r="PD76" s="1"/>
  <c r="IF83"/>
  <c r="ON83" s="1"/>
  <c r="HE77"/>
  <c r="NG77" s="1"/>
  <c r="JD87"/>
  <c r="PP87" s="1"/>
  <c r="HA78"/>
  <c r="ND78" s="1"/>
  <c r="HR72"/>
  <c r="NO72" s="1"/>
  <c r="JI81"/>
  <c r="PO81" s="1"/>
  <c r="IY87"/>
  <c r="PK87" s="1"/>
  <c r="IU78"/>
  <c r="OX78" s="1"/>
  <c r="IS72"/>
  <c r="OP72" s="1"/>
  <c r="IR78"/>
  <c r="OU78" s="1"/>
  <c r="IN81"/>
  <c r="OT81" s="1"/>
  <c r="HQ72"/>
  <c r="NN72" s="1"/>
  <c r="HC87"/>
  <c r="NO87" s="1"/>
  <c r="IA72"/>
  <c r="NX72" s="1"/>
  <c r="II87"/>
  <c r="OU87" s="1"/>
  <c r="IW68"/>
  <c r="ID83"/>
  <c r="OL83" s="1"/>
  <c r="IV68"/>
  <c r="JH76"/>
  <c r="PI76" s="1"/>
  <c r="HS81"/>
  <c r="NY81" s="1"/>
  <c r="JC83"/>
  <c r="PK83" s="1"/>
  <c r="HJ79"/>
  <c r="NN79" s="1"/>
  <c r="IH73"/>
  <c r="OF73" s="1"/>
  <c r="IJ81"/>
  <c r="OP81" s="1"/>
  <c r="HM75"/>
  <c r="NM75" s="1"/>
  <c r="IH83"/>
  <c r="OP83" s="1"/>
  <c r="HI72"/>
  <c r="NF72" s="1"/>
  <c r="IO77"/>
  <c r="OQ77" s="1"/>
  <c r="HN85"/>
  <c r="NX85" s="1"/>
  <c r="IV72"/>
  <c r="OS72" s="1"/>
  <c r="IF78"/>
  <c r="OI78" s="1"/>
  <c r="HX83"/>
  <c r="OF83" s="1"/>
  <c r="GQ83"/>
  <c r="MY83" s="1"/>
  <c r="HE73"/>
  <c r="NC73" s="1"/>
  <c r="HK82"/>
  <c r="NR82" s="1"/>
  <c r="IJ75"/>
  <c r="OJ75" s="1"/>
  <c r="HY87"/>
  <c r="OK87" s="1"/>
  <c r="IT64"/>
  <c r="HM79"/>
  <c r="NQ79" s="1"/>
  <c r="IB73"/>
  <c r="NZ73" s="1"/>
  <c r="IQ87"/>
  <c r="PC87" s="1"/>
  <c r="IF75"/>
  <c r="OF75" s="1"/>
  <c r="HP85"/>
  <c r="NZ85" s="1"/>
  <c r="JE82"/>
  <c r="PL82" s="1"/>
  <c r="HS72"/>
  <c r="NP72" s="1"/>
  <c r="IC87"/>
  <c r="OO87" s="1"/>
  <c r="JH67"/>
  <c r="MV84"/>
  <c r="MV77"/>
  <c r="HE80"/>
  <c r="NJ80" s="1"/>
  <c r="JG80"/>
  <c r="PL80" s="1"/>
  <c r="GR80"/>
  <c r="MW80" s="1"/>
  <c r="IU80"/>
  <c r="OZ80" s="1"/>
  <c r="HC86"/>
  <c r="NN86" s="1"/>
  <c r="HM80"/>
  <c r="NR80" s="1"/>
  <c r="HA80"/>
  <c r="NF80" s="1"/>
  <c r="GP86"/>
  <c r="NA86" s="1"/>
  <c r="IX80"/>
  <c r="PC80" s="1"/>
  <c r="HK70"/>
  <c r="NF70" s="1"/>
  <c r="IT70"/>
  <c r="OO70" s="1"/>
  <c r="HP86"/>
  <c r="OA86" s="1"/>
  <c r="IE80"/>
  <c r="OJ80" s="1"/>
  <c r="HA70"/>
  <c r="HX74"/>
  <c r="NW74" s="1"/>
  <c r="IL86"/>
  <c r="OW86" s="1"/>
  <c r="HH80"/>
  <c r="NM80" s="1"/>
  <c r="HM74"/>
  <c r="NL74" s="1"/>
  <c r="HU86"/>
  <c r="OF86" s="1"/>
  <c r="IA84"/>
  <c r="OJ84" s="1"/>
  <c r="HS74"/>
  <c r="NR74" s="1"/>
  <c r="IU86"/>
  <c r="PF86" s="1"/>
  <c r="GZ84"/>
  <c r="NI84" s="1"/>
  <c r="JK84"/>
  <c r="PT84" s="1"/>
  <c r="JJ28"/>
  <c r="JF28"/>
  <c r="JB28"/>
  <c r="IX28"/>
  <c r="JI39"/>
  <c r="JE39"/>
  <c r="JA39"/>
  <c r="IV39"/>
  <c r="IT39"/>
  <c r="JH11"/>
  <c r="JH47"/>
  <c r="JD47"/>
  <c r="IY47"/>
  <c r="IV47"/>
  <c r="JK48"/>
  <c r="JG48"/>
  <c r="JC48"/>
  <c r="IY48"/>
  <c r="IU48"/>
  <c r="JI37"/>
  <c r="JE37"/>
  <c r="JA37"/>
  <c r="IW37"/>
  <c r="IT37"/>
  <c r="JI57"/>
  <c r="JE57"/>
  <c r="JA57"/>
  <c r="IV57"/>
  <c r="IT57"/>
  <c r="JK44"/>
  <c r="JG44"/>
  <c r="JC44"/>
  <c r="IY44"/>
  <c r="IU44"/>
  <c r="JJ59"/>
  <c r="JF59"/>
  <c r="JB59"/>
  <c r="IX59"/>
  <c r="JJ56"/>
  <c r="JF56"/>
  <c r="JB56"/>
  <c r="IX56"/>
  <c r="IW61"/>
  <c r="JG61"/>
  <c r="IX61"/>
  <c r="JK62"/>
  <c r="IX62"/>
  <c r="IU62"/>
  <c r="JI62"/>
  <c r="JC62"/>
  <c r="HD80"/>
  <c r="NI80" s="1"/>
  <c r="JE86"/>
  <c r="PP86" s="1"/>
  <c r="HB74"/>
  <c r="NA74" s="1"/>
  <c r="JA69"/>
  <c r="JF74"/>
  <c r="PE74" s="1"/>
  <c r="HG80"/>
  <c r="NL80" s="1"/>
  <c r="IC80"/>
  <c r="OH80" s="1"/>
  <c r="GV86"/>
  <c r="NG86" s="1"/>
  <c r="HD86"/>
  <c r="NO86" s="1"/>
  <c r="GZ86"/>
  <c r="NK86" s="1"/>
  <c r="IY84"/>
  <c r="PH84" s="1"/>
  <c r="IZ74"/>
  <c r="OY74" s="1"/>
  <c r="HU84"/>
  <c r="OD84" s="1"/>
  <c r="HX86"/>
  <c r="OI86" s="1"/>
  <c r="HK72"/>
  <c r="NH72" s="1"/>
  <c r="HX87"/>
  <c r="OJ87" s="1"/>
  <c r="HS80"/>
  <c r="NX80" s="1"/>
  <c r="JB84"/>
  <c r="PK84" s="1"/>
  <c r="JA83"/>
  <c r="PI83" s="1"/>
  <c r="GU86"/>
  <c r="NF86" s="1"/>
  <c r="IF86"/>
  <c r="OQ86" s="1"/>
  <c r="GU80"/>
  <c r="MZ80" s="1"/>
  <c r="IZ69"/>
  <c r="IN87"/>
  <c r="OZ87" s="1"/>
  <c r="HA86"/>
  <c r="NL86" s="1"/>
  <c r="IM74"/>
  <c r="OL74" s="1"/>
  <c r="HI84"/>
  <c r="NR84" s="1"/>
  <c r="HV70"/>
  <c r="NQ70" s="1"/>
  <c r="HT83"/>
  <c r="OB83" s="1"/>
  <c r="GX86"/>
  <c r="NI86" s="1"/>
  <c r="HF86"/>
  <c r="NQ86" s="1"/>
  <c r="HT70"/>
  <c r="NO70" s="1"/>
  <c r="HK80"/>
  <c r="NP80" s="1"/>
  <c r="JE87"/>
  <c r="PQ87" s="1"/>
  <c r="HA72"/>
  <c r="MX72" s="1"/>
  <c r="HH72"/>
  <c r="NE72" s="1"/>
  <c r="HB86"/>
  <c r="NM86" s="1"/>
  <c r="II83"/>
  <c r="OQ83" s="1"/>
  <c r="HP87"/>
  <c r="OB87" s="1"/>
  <c r="JB86"/>
  <c r="PM86" s="1"/>
  <c r="HW72"/>
  <c r="NT72" s="1"/>
  <c r="IE74"/>
  <c r="OD74" s="1"/>
  <c r="HI74"/>
  <c r="NH74" s="1"/>
  <c r="IW78"/>
  <c r="OZ78" s="1"/>
  <c r="IG84"/>
  <c r="OP84" s="1"/>
  <c r="GY84"/>
  <c r="NH84" s="1"/>
  <c r="GW86"/>
  <c r="NH86" s="1"/>
  <c r="HL80"/>
  <c r="NQ80" s="1"/>
  <c r="IB84"/>
  <c r="OK84" s="1"/>
  <c r="HF78"/>
  <c r="NI78" s="1"/>
  <c r="HV73"/>
  <c r="NT73" s="1"/>
  <c r="JG81"/>
  <c r="PM81" s="1"/>
  <c r="IX87"/>
  <c r="PJ87" s="1"/>
  <c r="JJ69"/>
  <c r="HF73"/>
  <c r="ND73" s="1"/>
  <c r="GY73"/>
  <c r="MW73" s="1"/>
  <c r="HN81"/>
  <c r="NT81" s="1"/>
  <c r="ID72"/>
  <c r="OA72" s="1"/>
  <c r="JA80"/>
  <c r="PF80" s="1"/>
  <c r="IT80"/>
  <c r="OY80" s="1"/>
  <c r="HJ86"/>
  <c r="NU86" s="1"/>
  <c r="HZ87"/>
  <c r="OL87" s="1"/>
  <c r="IV83"/>
  <c r="PD83" s="1"/>
  <c r="IE84"/>
  <c r="ON84" s="1"/>
  <c r="IY83"/>
  <c r="PG83" s="1"/>
  <c r="HZ80"/>
  <c r="OE80" s="1"/>
  <c r="JB70"/>
  <c r="OW70" s="1"/>
  <c r="HR83"/>
  <c r="NZ83" s="1"/>
  <c r="HT78"/>
  <c r="NW78" s="1"/>
  <c r="JF81"/>
  <c r="PL81" s="1"/>
  <c r="HZ78"/>
  <c r="OC78" s="1"/>
  <c r="IU73"/>
  <c r="OS73" s="1"/>
  <c r="IV84"/>
  <c r="PE84" s="1"/>
  <c r="HD83"/>
  <c r="NL83" s="1"/>
  <c r="HW87"/>
  <c r="OI87" s="1"/>
  <c r="GS79"/>
  <c r="MW79" s="1"/>
  <c r="IT86"/>
  <c r="PE86" s="1"/>
  <c r="IU69"/>
  <c r="GO87"/>
  <c r="NA87" s="1"/>
  <c r="GR83"/>
  <c r="MZ83" s="1"/>
  <c r="HS70"/>
  <c r="NN70" s="1"/>
  <c r="IQ84"/>
  <c r="OZ84" s="1"/>
  <c r="GY72"/>
  <c r="IV87"/>
  <c r="PH87" s="1"/>
  <c r="II72"/>
  <c r="OF72" s="1"/>
  <c r="HY78"/>
  <c r="OB78" s="1"/>
  <c r="JH81"/>
  <c r="PN81" s="1"/>
  <c r="HY86"/>
  <c r="OJ86" s="1"/>
  <c r="HD73"/>
  <c r="NB73" s="1"/>
  <c r="HI79"/>
  <c r="NM79" s="1"/>
  <c r="IU79"/>
  <c r="OY79" s="1"/>
  <c r="IW73"/>
  <c r="OU73" s="1"/>
  <c r="HC79"/>
  <c r="NG79" s="1"/>
  <c r="HI70"/>
  <c r="ND70" s="1"/>
  <c r="IL84"/>
  <c r="OU84" s="1"/>
  <c r="IO80"/>
  <c r="OT80" s="1"/>
  <c r="IE83"/>
  <c r="OM83" s="1"/>
  <c r="HH83"/>
  <c r="NP83" s="1"/>
  <c r="IJ73"/>
  <c r="OH73" s="1"/>
  <c r="HV84"/>
  <c r="OE84" s="1"/>
  <c r="IB87"/>
  <c r="ON87" s="1"/>
  <c r="HG79"/>
  <c r="NK79" s="1"/>
  <c r="JD67"/>
  <c r="HN70"/>
  <c r="NI70" s="1"/>
  <c r="GS81"/>
  <c r="MY81" s="1"/>
  <c r="GR87"/>
  <c r="ND87" s="1"/>
  <c r="HI77"/>
  <c r="NK77" s="1"/>
  <c r="HD75"/>
  <c r="ND75" s="1"/>
  <c r="HR73"/>
  <c r="NP73" s="1"/>
  <c r="IW83"/>
  <c r="PE83" s="1"/>
  <c r="IQ76"/>
  <c r="OR76" s="1"/>
  <c r="HY83"/>
  <c r="OG83" s="1"/>
  <c r="II70"/>
  <c r="OD70" s="1"/>
  <c r="IS83"/>
  <c r="PA83" s="1"/>
  <c r="JD86"/>
  <c r="PO86" s="1"/>
  <c r="GR84"/>
  <c r="NA84" s="1"/>
  <c r="IM80"/>
  <c r="OR80" s="1"/>
  <c r="HB72"/>
  <c r="MY72" s="1"/>
  <c r="IW76"/>
  <c r="OX76" s="1"/>
  <c r="JI80"/>
  <c r="PN80" s="1"/>
  <c r="GU87"/>
  <c r="NG87" s="1"/>
  <c r="IZ73"/>
  <c r="OX73" s="1"/>
  <c r="IQ86"/>
  <c r="PB86" s="1"/>
  <c r="HV86"/>
  <c r="OG86" s="1"/>
  <c r="IS80"/>
  <c r="OX80" s="1"/>
  <c r="JB81"/>
  <c r="PH81" s="1"/>
  <c r="HZ74"/>
  <c r="NY74" s="1"/>
  <c r="IP85"/>
  <c r="OZ85" s="1"/>
  <c r="HD87"/>
  <c r="NP87" s="1"/>
  <c r="IA70"/>
  <c r="NV70" s="1"/>
  <c r="HU87"/>
  <c r="OG87" s="1"/>
  <c r="JK87"/>
  <c r="PW87" s="1"/>
  <c r="MS87" s="1"/>
  <c r="JK71"/>
  <c r="PG71" s="1"/>
  <c r="JK77"/>
  <c r="PM77" s="1"/>
  <c r="JK75"/>
  <c r="PK75" s="1"/>
  <c r="JG84"/>
  <c r="PP84" s="1"/>
  <c r="HW73"/>
  <c r="NU73" s="1"/>
  <c r="IR73"/>
  <c r="OP73" s="1"/>
  <c r="JG67"/>
  <c r="IW71"/>
  <c r="OS71" s="1"/>
  <c r="HK78"/>
  <c r="NN78" s="1"/>
  <c r="HP83"/>
  <c r="NX83" s="1"/>
  <c r="JI77"/>
  <c r="PK77" s="1"/>
  <c r="ID70"/>
  <c r="NY70" s="1"/>
  <c r="IP71"/>
  <c r="OL71" s="1"/>
  <c r="HW84"/>
  <c r="OF84" s="1"/>
  <c r="HA73"/>
  <c r="MY73" s="1"/>
  <c r="IG81"/>
  <c r="OM81" s="1"/>
  <c r="IL80"/>
  <c r="OQ80" s="1"/>
  <c r="HF80"/>
  <c r="NK80" s="1"/>
  <c r="IQ74"/>
  <c r="OP74" s="1"/>
  <c r="HP70"/>
  <c r="NK70" s="1"/>
  <c r="HA85"/>
  <c r="NK85" s="1"/>
  <c r="IP75"/>
  <c r="OP75" s="1"/>
  <c r="HG83"/>
  <c r="NO83" s="1"/>
  <c r="IJ78"/>
  <c r="OM78" s="1"/>
  <c r="IZ80"/>
  <c r="PE80" s="1"/>
  <c r="IN83"/>
  <c r="OV83" s="1"/>
  <c r="HB78"/>
  <c r="NE78" s="1"/>
  <c r="IZ76"/>
  <c r="PA76" s="1"/>
  <c r="IQ72"/>
  <c r="ON72" s="1"/>
  <c r="HF81"/>
  <c r="NL81" s="1"/>
  <c r="IW67"/>
  <c r="HD77"/>
  <c r="NF77" s="1"/>
  <c r="GN83"/>
  <c r="HZ86"/>
  <c r="OK86" s="1"/>
  <c r="JA85"/>
  <c r="PK85" s="1"/>
  <c r="HZ71"/>
  <c r="NV71" s="1"/>
  <c r="IE73"/>
  <c r="OC73" s="1"/>
  <c r="IE76"/>
  <c r="OF76" s="1"/>
  <c r="IO83"/>
  <c r="OW83" s="1"/>
  <c r="IU87"/>
  <c r="PG87" s="1"/>
  <c r="GX73"/>
  <c r="JB75"/>
  <c r="PB75" s="1"/>
  <c r="HW86"/>
  <c r="OH86" s="1"/>
  <c r="IO84"/>
  <c r="OX84" s="1"/>
  <c r="IG82"/>
  <c r="ON82" s="1"/>
  <c r="IK84"/>
  <c r="OT84" s="1"/>
  <c r="HX72"/>
  <c r="NU72" s="1"/>
  <c r="GQ82"/>
  <c r="MX82" s="1"/>
  <c r="IY71"/>
  <c r="OU71" s="1"/>
  <c r="JH78"/>
  <c r="PK78" s="1"/>
  <c r="HT79"/>
  <c r="NX79" s="1"/>
  <c r="IP84"/>
  <c r="OY84" s="1"/>
  <c r="HU74"/>
  <c r="NT74" s="1"/>
  <c r="IX77"/>
  <c r="OZ77" s="1"/>
  <c r="HG72"/>
  <c r="ND72" s="1"/>
  <c r="HC76"/>
  <c r="ND76" s="1"/>
  <c r="IU81"/>
  <c r="PA81" s="1"/>
  <c r="IN76"/>
  <c r="OO76" s="1"/>
  <c r="HG81"/>
  <c r="NM81" s="1"/>
  <c r="GT86"/>
  <c r="NE86" s="1"/>
  <c r="IA77"/>
  <c r="OC77" s="1"/>
  <c r="JA78"/>
  <c r="PD78" s="1"/>
  <c r="IU71"/>
  <c r="OQ71" s="1"/>
  <c r="HF82"/>
  <c r="NM82" s="1"/>
  <c r="IG73"/>
  <c r="OE73" s="1"/>
  <c r="JH77"/>
  <c r="PJ77" s="1"/>
  <c r="HJ70"/>
  <c r="NE70" s="1"/>
  <c r="IT65"/>
  <c r="HJ80"/>
  <c r="NO80" s="1"/>
  <c r="HN84"/>
  <c r="NW84" s="1"/>
  <c r="HR78"/>
  <c r="NU78" s="1"/>
  <c r="HS83"/>
  <c r="OA83" s="1"/>
  <c r="GP81"/>
  <c r="HK84"/>
  <c r="NT84" s="1"/>
  <c r="GY74"/>
  <c r="MX74" s="1"/>
  <c r="HU75"/>
  <c r="NU75" s="1"/>
  <c r="HB85"/>
  <c r="NL85" s="1"/>
  <c r="GY86"/>
  <c r="NJ86" s="1"/>
  <c r="IH84"/>
  <c r="OQ84" s="1"/>
  <c r="HW85"/>
  <c r="OG85" s="1"/>
  <c r="IX74"/>
  <c r="OW74" s="1"/>
  <c r="IX83"/>
  <c r="PF83" s="1"/>
  <c r="HU72"/>
  <c r="NR72" s="1"/>
  <c r="HG84"/>
  <c r="NP84" s="1"/>
  <c r="JI66"/>
  <c r="IW82"/>
  <c r="PD82" s="1"/>
  <c r="IW63"/>
  <c r="HY72"/>
  <c r="NV72" s="1"/>
  <c r="HP84"/>
  <c r="NY84" s="1"/>
  <c r="JG72"/>
  <c r="PD72" s="1"/>
  <c r="HJ73"/>
  <c r="NH73" s="1"/>
  <c r="JI67"/>
  <c r="HZ76"/>
  <c r="OA76" s="1"/>
  <c r="HZ73"/>
  <c r="NX73" s="1"/>
  <c r="IR82"/>
  <c r="OY82" s="1"/>
  <c r="IS76"/>
  <c r="OT76" s="1"/>
  <c r="GZ83"/>
  <c r="NH83" s="1"/>
  <c r="GV75"/>
  <c r="IX79"/>
  <c r="PB79" s="1"/>
  <c r="HE85"/>
  <c r="NO85" s="1"/>
  <c r="HT76"/>
  <c r="NU76" s="1"/>
  <c r="IB81"/>
  <c r="OH81" s="1"/>
  <c r="HL75"/>
  <c r="NL75" s="1"/>
  <c r="GU84"/>
  <c r="ND84" s="1"/>
  <c r="IL87"/>
  <c r="OX87" s="1"/>
  <c r="JA86"/>
  <c r="PL86" s="1"/>
  <c r="HA81"/>
  <c r="NG81" s="1"/>
  <c r="GZ87"/>
  <c r="NL87" s="1"/>
  <c r="HK74"/>
  <c r="NJ74" s="1"/>
  <c r="HN78"/>
  <c r="NQ78" s="1"/>
  <c r="HC72"/>
  <c r="MZ72" s="1"/>
  <c r="GZ80"/>
  <c r="NE80" s="1"/>
  <c r="HF84"/>
  <c r="NO84" s="1"/>
  <c r="HT86"/>
  <c r="OE86" s="1"/>
  <c r="HW80"/>
  <c r="OB80" s="1"/>
  <c r="IM86"/>
  <c r="OX86" s="1"/>
  <c r="IY80"/>
  <c r="PD80" s="1"/>
  <c r="GQ80"/>
  <c r="IE70"/>
  <c r="NZ70" s="1"/>
  <c r="HN74"/>
  <c r="NM74" s="1"/>
  <c r="HM86"/>
  <c r="NX86" s="1"/>
  <c r="II84"/>
  <c r="OR84" s="1"/>
  <c r="JD84"/>
  <c r="PM84" s="1"/>
  <c r="IW86"/>
  <c r="PH86" s="1"/>
  <c r="IV80"/>
  <c r="PA80" s="1"/>
  <c r="JK80"/>
  <c r="PP80" s="1"/>
  <c r="JH28"/>
  <c r="JD28"/>
  <c r="IZ28"/>
  <c r="IV28"/>
  <c r="JK39"/>
  <c r="JG39"/>
  <c r="JC39"/>
  <c r="IZ39"/>
  <c r="IU39"/>
  <c r="JJ11"/>
  <c r="JJ47"/>
  <c r="JF47"/>
  <c r="JB47"/>
  <c r="IX47"/>
  <c r="IT47"/>
  <c r="JI48"/>
  <c r="JE48"/>
  <c r="JA48"/>
  <c r="IV48"/>
  <c r="IT48"/>
  <c r="JK37"/>
  <c r="JG37"/>
  <c r="JC37"/>
  <c r="IZ37"/>
  <c r="IU37"/>
  <c r="JK57"/>
  <c r="JG57"/>
  <c r="JC57"/>
  <c r="IZ57"/>
  <c r="IU57"/>
  <c r="JI44"/>
  <c r="JE44"/>
  <c r="JA44"/>
  <c r="IV44"/>
  <c r="IT44"/>
  <c r="JH59"/>
  <c r="JD59"/>
  <c r="IY59"/>
  <c r="IW59"/>
  <c r="JH56"/>
  <c r="JD56"/>
  <c r="IY56"/>
  <c r="IV56"/>
  <c r="JB61"/>
  <c r="JH61"/>
  <c r="JC61"/>
  <c r="JK61"/>
  <c r="JF61"/>
  <c r="JE62"/>
  <c r="IT62"/>
  <c r="IZ62"/>
  <c r="IV62"/>
  <c r="JG62"/>
  <c r="JE70"/>
  <c r="OZ70" s="1"/>
  <c r="HE74"/>
  <c r="ND74" s="1"/>
  <c r="HR70"/>
  <c r="NM70" s="1"/>
  <c r="HM70"/>
  <c r="NH70" s="1"/>
  <c r="JK74"/>
  <c r="PJ74" s="1"/>
  <c r="HY70"/>
  <c r="NT70" s="1"/>
  <c r="HK83"/>
  <c r="NS83" s="1"/>
  <c r="IM83"/>
  <c r="OU83" s="1"/>
  <c r="GV83"/>
  <c r="ND83" s="1"/>
  <c r="IR80"/>
  <c r="OW80" s="1"/>
  <c r="JH70"/>
  <c r="PC70" s="1"/>
  <c r="JE84"/>
  <c r="PN84" s="1"/>
  <c r="HF70"/>
  <c r="NA70" s="1"/>
  <c r="IQ80"/>
  <c r="OV80" s="1"/>
  <c r="IT84"/>
  <c r="PC84" s="1"/>
  <c r="HS78"/>
  <c r="NV78" s="1"/>
  <c r="JF70"/>
  <c r="PA70" s="1"/>
  <c r="JF72"/>
  <c r="PC72" s="1"/>
  <c r="HO70"/>
  <c r="NJ70" s="1"/>
  <c r="GL86"/>
  <c r="MW86" s="1"/>
  <c r="GT78"/>
  <c r="MW78" s="1"/>
  <c r="IJ86"/>
  <c r="OU86" s="1"/>
  <c r="IH70"/>
  <c r="OC70" s="1"/>
  <c r="IL72"/>
  <c r="OI72" s="1"/>
  <c r="HJ83"/>
  <c r="NR83" s="1"/>
  <c r="JG78"/>
  <c r="PJ78" s="1"/>
  <c r="JH87"/>
  <c r="PT87" s="1"/>
  <c r="JI69"/>
  <c r="HI78"/>
  <c r="NL78" s="1"/>
  <c r="IV78"/>
  <c r="OY78" s="1"/>
  <c r="IW69"/>
  <c r="HT87"/>
  <c r="OF87" s="1"/>
  <c r="HK87"/>
  <c r="NW87" s="1"/>
  <c r="HA74"/>
  <c r="MZ74" s="1"/>
  <c r="IR74"/>
  <c r="OQ74" s="1"/>
  <c r="IF87"/>
  <c r="OR87" s="1"/>
  <c r="IK70"/>
  <c r="OF70" s="1"/>
  <c r="GR81"/>
  <c r="MX81" s="1"/>
  <c r="HU80"/>
  <c r="NZ80" s="1"/>
  <c r="HP78"/>
  <c r="NS78" s="1"/>
  <c r="HO83"/>
  <c r="NW83" s="1"/>
  <c r="IK79"/>
  <c r="OO79" s="1"/>
  <c r="GW87"/>
  <c r="NI87" s="1"/>
  <c r="HO81"/>
  <c r="NU81" s="1"/>
  <c r="IY72"/>
  <c r="OV72" s="1"/>
  <c r="HX73"/>
  <c r="NV73" s="1"/>
  <c r="IY69"/>
  <c r="GW80"/>
  <c r="NB80" s="1"/>
  <c r="IV73"/>
  <c r="OT73" s="1"/>
  <c r="HY79"/>
  <c r="OC79" s="1"/>
  <c r="GY81"/>
  <c r="NE81" s="1"/>
  <c r="JB67"/>
  <c r="HI83"/>
  <c r="NQ83" s="1"/>
  <c r="HW70"/>
  <c r="NR70" s="1"/>
  <c r="IG87"/>
  <c r="OS87" s="1"/>
  <c r="IK72"/>
  <c r="OH72" s="1"/>
  <c r="IZ86"/>
  <c r="PK86" s="1"/>
  <c r="HN79"/>
  <c r="NR79" s="1"/>
  <c r="IJ80"/>
  <c r="OO80" s="1"/>
  <c r="JD78"/>
  <c r="PG78" s="1"/>
  <c r="HE87"/>
  <c r="NQ87" s="1"/>
  <c r="HV74"/>
  <c r="NU74" s="1"/>
  <c r="GZ78"/>
  <c r="NC78" s="1"/>
  <c r="JE78"/>
  <c r="PH78" s="1"/>
  <c r="IA78"/>
  <c r="OD78" s="1"/>
  <c r="GW84"/>
  <c r="NF84" s="1"/>
  <c r="HQ81"/>
  <c r="NW81" s="1"/>
  <c r="HB73"/>
  <c r="MZ73" s="1"/>
  <c r="HK86"/>
  <c r="NV86" s="1"/>
  <c r="JC84"/>
  <c r="PL84" s="1"/>
  <c r="IG79"/>
  <c r="OK79" s="1"/>
  <c r="HS73"/>
  <c r="NQ73" s="1"/>
  <c r="IP79"/>
  <c r="OT79" s="1"/>
  <c r="GS87"/>
  <c r="NE87" s="1"/>
  <c r="HP81"/>
  <c r="NV81" s="1"/>
  <c r="HE86"/>
  <c r="NP86" s="1"/>
  <c r="HH84"/>
  <c r="NQ84" s="1"/>
  <c r="IH87"/>
  <c r="OT87" s="1"/>
  <c r="IW72"/>
  <c r="OT72" s="1"/>
  <c r="IE81"/>
  <c r="OK81" s="1"/>
  <c r="IZ87"/>
  <c r="PL87" s="1"/>
  <c r="JK70"/>
  <c r="PF70" s="1"/>
  <c r="JH69"/>
  <c r="HA79"/>
  <c r="NE79" s="1"/>
  <c r="IR87"/>
  <c r="PD87" s="1"/>
  <c r="JI74"/>
  <c r="PH74" s="1"/>
  <c r="JF83"/>
  <c r="PN83" s="1"/>
  <c r="IS74"/>
  <c r="OR74" s="1"/>
  <c r="HL86"/>
  <c r="NW86" s="1"/>
  <c r="JA84"/>
  <c r="PJ84" s="1"/>
  <c r="HQ84"/>
  <c r="NZ84" s="1"/>
  <c r="HZ84"/>
  <c r="OI84" s="1"/>
  <c r="IK87"/>
  <c r="OW87" s="1"/>
  <c r="IF81"/>
  <c r="OL81" s="1"/>
  <c r="HO74"/>
  <c r="NN74" s="1"/>
  <c r="JE80"/>
  <c r="PJ80" s="1"/>
  <c r="GV81"/>
  <c r="NB81" s="1"/>
  <c r="JK78"/>
  <c r="PN78" s="1"/>
  <c r="IT79"/>
  <c r="OX79" s="1"/>
  <c r="ID74"/>
  <c r="OC74" s="1"/>
  <c r="GT80"/>
  <c r="MY80" s="1"/>
  <c r="IG86"/>
  <c r="OR86" s="1"/>
  <c r="HO80"/>
  <c r="NT80" s="1"/>
  <c r="JH72"/>
  <c r="PE72" s="1"/>
  <c r="HE78"/>
  <c r="NH78" s="1"/>
  <c r="HR86"/>
  <c r="OC86" s="1"/>
  <c r="IN86"/>
  <c r="OY86" s="1"/>
  <c r="HE81"/>
  <c r="NK81" s="1"/>
  <c r="IZ77"/>
  <c r="PB77" s="1"/>
  <c r="MS85"/>
  <c r="JE73"/>
  <c r="PC73" s="1"/>
  <c r="JI83"/>
  <c r="PQ83" s="1"/>
  <c r="HP73"/>
  <c r="NN73" s="1"/>
  <c r="HT80"/>
  <c r="NY80" s="1"/>
  <c r="GX74"/>
  <c r="MW74" s="1"/>
  <c r="HG75"/>
  <c r="NG75" s="1"/>
  <c r="HX71"/>
  <c r="NT71" s="1"/>
  <c r="HX81"/>
  <c r="OD81" s="1"/>
  <c r="IH78"/>
  <c r="OK78" s="1"/>
  <c r="JG83"/>
  <c r="PO83" s="1"/>
  <c r="GY79"/>
  <c r="NC79" s="1"/>
  <c r="HG76"/>
  <c r="NH76" s="1"/>
  <c r="HU83"/>
  <c r="OC83" s="1"/>
  <c r="JD72"/>
  <c r="PA72" s="1"/>
  <c r="JK68"/>
  <c r="JK79"/>
  <c r="PO79" s="1"/>
  <c r="JK67"/>
  <c r="HM81"/>
  <c r="NS81" s="1"/>
  <c r="GL85"/>
  <c r="IO74"/>
  <c r="ON74" s="1"/>
  <c r="GZ73"/>
  <c r="MX73" s="1"/>
  <c r="IL78"/>
  <c r="OO78" s="1"/>
  <c r="IP72"/>
  <c r="OM72" s="1"/>
  <c r="GT83"/>
  <c r="NB83" s="1"/>
  <c r="JE69"/>
  <c r="IU72"/>
  <c r="OR72" s="1"/>
  <c r="IR76"/>
  <c r="OS76" s="1"/>
  <c r="IU76"/>
  <c r="OV76" s="1"/>
  <c r="HU79"/>
  <c r="NY79" s="1"/>
  <c r="IP74"/>
  <c r="OO74" s="1"/>
  <c r="JA70"/>
  <c r="OV70" s="1"/>
  <c r="HA76"/>
  <c r="NB76" s="1"/>
  <c r="HJ78"/>
  <c r="NM78" s="1"/>
  <c r="IX81"/>
  <c r="PD81" s="1"/>
  <c r="HB84"/>
  <c r="NK84" s="1"/>
  <c r="IK73"/>
  <c r="OI73" s="1"/>
  <c r="ID84"/>
  <c r="OM84" s="1"/>
  <c r="GW79"/>
  <c r="NA79" s="1"/>
  <c r="IR75"/>
  <c r="OR75" s="1"/>
  <c r="IN71"/>
  <c r="OJ71" s="1"/>
  <c r="HR75"/>
  <c r="NR75" s="1"/>
  <c r="HJ71"/>
  <c r="NF71" s="1"/>
  <c r="HB83"/>
  <c r="NJ83" s="1"/>
  <c r="IL83"/>
  <c r="OT83" s="1"/>
  <c r="HZ85"/>
  <c r="OJ85" s="1"/>
  <c r="IA81"/>
  <c r="OG81" s="1"/>
  <c r="IZ83"/>
  <c r="PH83" s="1"/>
  <c r="HQ79"/>
  <c r="NU79" s="1"/>
  <c r="HK75"/>
  <c r="NK75" s="1"/>
  <c r="IW80"/>
  <c r="PB80" s="1"/>
  <c r="JC71"/>
  <c r="OY71" s="1"/>
  <c r="IT78"/>
  <c r="OW78" s="1"/>
  <c r="JB85"/>
  <c r="PL85" s="1"/>
  <c r="HJ87"/>
  <c r="NV87" s="1"/>
  <c r="IX63"/>
  <c r="IO73"/>
  <c r="OM73" s="1"/>
  <c r="IH74"/>
  <c r="OG74" s="1"/>
  <c r="HG87"/>
  <c r="NS87" s="1"/>
  <c r="GV79"/>
  <c r="MZ79" s="1"/>
  <c r="HR81"/>
  <c r="NX81" s="1"/>
  <c r="IE71"/>
  <c r="OA71" s="1"/>
  <c r="HQ83"/>
  <c r="NY83" s="1"/>
  <c r="IN78"/>
  <c r="OQ78" s="1"/>
  <c r="JC87"/>
  <c r="PO87" s="1"/>
  <c r="IO87"/>
  <c r="PA87" s="1"/>
  <c r="HT74"/>
  <c r="NS74" s="1"/>
  <c r="IZ70"/>
  <c r="OU70" s="1"/>
  <c r="GU76"/>
  <c r="ID87"/>
  <c r="OP87" s="1"/>
  <c r="HW82"/>
  <c r="OD82" s="1"/>
  <c r="IN77"/>
  <c r="OP77" s="1"/>
  <c r="HY77"/>
  <c r="OA77" s="1"/>
  <c r="IY70"/>
  <c r="OT70" s="1"/>
  <c r="GP87"/>
  <c r="NB87" s="1"/>
  <c r="IU84"/>
  <c r="PD84" s="1"/>
  <c r="HX77"/>
  <c r="NZ77" s="1"/>
  <c r="HG70"/>
  <c r="NB70" s="1"/>
  <c r="IC77"/>
  <c r="OE77" s="1"/>
  <c r="HL74"/>
  <c r="NK74" s="1"/>
  <c r="GU83"/>
  <c r="NC83" s="1"/>
  <c r="IK83"/>
  <c r="OS83" s="1"/>
  <c r="IX70"/>
  <c r="OS70" s="1"/>
  <c r="IS78"/>
  <c r="OV78" s="1"/>
  <c r="HN86"/>
  <c r="NY86" s="1"/>
  <c r="HR76"/>
  <c r="NS76" s="1"/>
  <c r="JB80"/>
  <c r="PG80" s="1"/>
  <c r="GR85"/>
  <c r="NB85" s="1"/>
  <c r="JB74"/>
  <c r="PA74" s="1"/>
  <c r="IL79"/>
  <c r="OP79" s="1"/>
  <c r="HY80"/>
  <c r="OD80" s="1"/>
  <c r="IT73"/>
  <c r="OR73" s="1"/>
  <c r="HO73"/>
  <c r="NM73" s="1"/>
  <c r="IU74"/>
  <c r="OT74" s="1"/>
  <c r="IR81"/>
  <c r="OX81" s="1"/>
  <c r="IT72"/>
  <c r="OQ72" s="1"/>
  <c r="HW79"/>
  <c r="OA79" s="1"/>
  <c r="HS86"/>
  <c r="OD86" s="1"/>
  <c r="IT66"/>
  <c r="HM72"/>
  <c r="NJ72" s="1"/>
  <c r="IT87"/>
  <c r="PF87" s="1"/>
  <c r="IO86"/>
  <c r="OZ86" s="1"/>
  <c r="JA87"/>
  <c r="PM87" s="1"/>
  <c r="HL72"/>
  <c r="NI72" s="1"/>
  <c r="IX84"/>
  <c r="PG84" s="1"/>
  <c r="HL70"/>
  <c r="NG70" s="1"/>
  <c r="IJ84"/>
  <c r="OS84" s="1"/>
  <c r="IZ64"/>
  <c r="HW74"/>
  <c r="NV74" s="1"/>
  <c r="IP76"/>
  <c r="OQ76" s="1"/>
  <c r="IX78"/>
  <c r="PA78" s="1"/>
  <c r="II80"/>
  <c r="ON80" s="1"/>
  <c r="HL77"/>
  <c r="NN77" s="1"/>
  <c r="IJ79"/>
  <c r="ON79" s="1"/>
  <c r="JI73"/>
  <c r="PG73" s="1"/>
  <c r="JC70"/>
  <c r="OX70" s="1"/>
  <c r="IB86"/>
  <c r="OM86" s="1"/>
  <c r="IM70"/>
  <c r="OH70" s="1"/>
  <c r="IX65"/>
  <c r="II76"/>
  <c r="OJ76" s="1"/>
  <c r="JD83"/>
  <c r="PL83" s="1"/>
  <c r="JF67"/>
  <c r="IO72"/>
  <c r="OL72" s="1"/>
  <c r="HU77"/>
  <c r="NW77" s="1"/>
  <c r="GM87"/>
  <c r="MY87" s="1"/>
  <c r="JF84"/>
  <c r="PO84" s="1"/>
  <c r="IH71"/>
  <c r="OD71" s="1"/>
  <c r="IR77"/>
  <c r="OT77" s="1"/>
  <c r="IL85"/>
  <c r="OV85" s="1"/>
  <c r="JE66"/>
  <c r="HA87"/>
  <c r="NM87" s="1"/>
  <c r="IP83"/>
  <c r="OX83" s="1"/>
  <c r="JF76"/>
  <c r="PG76" s="1"/>
  <c r="MV82"/>
  <c r="ID86"/>
  <c r="OO86" s="1"/>
  <c r="IG80"/>
  <c r="OL80" s="1"/>
  <c r="HQ80"/>
  <c r="NV80" s="1"/>
  <c r="IB80"/>
  <c r="OG80" s="1"/>
  <c r="HR80"/>
  <c r="NW80" s="1"/>
  <c r="ID80"/>
  <c r="OI80" s="1"/>
  <c r="GM86"/>
  <c r="MX86" s="1"/>
  <c r="HE70"/>
  <c r="MZ70" s="1"/>
  <c r="HD70"/>
  <c r="MY70" s="1"/>
  <c r="IR86"/>
  <c r="PC86" s="1"/>
  <c r="HJ74"/>
  <c r="NI74" s="1"/>
  <c r="HO86"/>
  <c r="NZ86" s="1"/>
  <c r="GS86"/>
  <c r="ND86" s="1"/>
  <c r="JD70"/>
  <c r="OY70" s="1"/>
  <c r="HB70"/>
  <c r="MW70" s="1"/>
  <c r="IH86"/>
  <c r="OS86" s="1"/>
  <c r="HM84"/>
  <c r="NV84" s="1"/>
  <c r="JI28"/>
  <c r="JE28"/>
  <c r="JA28"/>
  <c r="IW28"/>
  <c r="JH39"/>
  <c r="JD39"/>
  <c r="IY39"/>
  <c r="IW39"/>
  <c r="JK47"/>
  <c r="JG47"/>
  <c r="JC47"/>
  <c r="IZ47"/>
  <c r="IU47"/>
  <c r="JJ48"/>
  <c r="JF48"/>
  <c r="JB48"/>
  <c r="IX48"/>
  <c r="JH37"/>
  <c r="JD37"/>
  <c r="IY37"/>
  <c r="IV37"/>
  <c r="JH57"/>
  <c r="JD57"/>
  <c r="IY57"/>
  <c r="IW57"/>
  <c r="JJ44"/>
  <c r="JF44"/>
  <c r="JB44"/>
  <c r="IX44"/>
  <c r="JI59"/>
  <c r="JE59"/>
  <c r="JA59"/>
  <c r="IV59"/>
  <c r="IT59"/>
  <c r="JI56"/>
  <c r="JE56"/>
  <c r="JA56"/>
  <c r="IW56"/>
  <c r="IT56"/>
  <c r="JE61"/>
  <c r="IU61"/>
  <c r="IY61"/>
  <c r="IV61"/>
  <c r="IT61"/>
  <c r="JD61"/>
  <c r="JH62"/>
  <c r="JD62"/>
  <c r="JJ62"/>
  <c r="JB62"/>
  <c r="IP86"/>
  <c r="PA86" s="1"/>
  <c r="HP80"/>
  <c r="NU80" s="1"/>
  <c r="IK74"/>
  <c r="OJ74" s="1"/>
  <c r="IK80"/>
  <c r="OP80" s="1"/>
  <c r="HM78"/>
  <c r="NP78" s="1"/>
  <c r="HV72"/>
  <c r="NS72" s="1"/>
  <c r="IO78"/>
  <c r="OR78" s="1"/>
  <c r="IH80"/>
  <c r="OM80" s="1"/>
  <c r="GP83"/>
  <c r="MX83" s="1"/>
  <c r="IM78"/>
  <c r="OP78" s="1"/>
  <c r="IE78"/>
  <c r="OH78" s="1"/>
  <c r="GY80"/>
  <c r="ND80" s="1"/>
  <c r="HC83"/>
  <c r="NK83" s="1"/>
  <c r="IJ70"/>
  <c r="OE70" s="1"/>
  <c r="HU70"/>
  <c r="NP70" s="1"/>
  <c r="GS80"/>
  <c r="MX80" s="1"/>
  <c r="HN80"/>
  <c r="NS80" s="1"/>
  <c r="IF72"/>
  <c r="OC72" s="1"/>
  <c r="HR84"/>
  <c r="OA84" s="1"/>
  <c r="HD72"/>
  <c r="NA72" s="1"/>
  <c r="IM84"/>
  <c r="OV84" s="1"/>
  <c r="HE84"/>
  <c r="NN84" s="1"/>
  <c r="HS84"/>
  <c r="OB84" s="1"/>
  <c r="HG86"/>
  <c r="NR86" s="1"/>
  <c r="IN80"/>
  <c r="OS80" s="1"/>
  <c r="JC78"/>
  <c r="PF78" s="1"/>
  <c r="IS84"/>
  <c r="PB84" s="1"/>
  <c r="JI72"/>
  <c r="PF72" s="1"/>
  <c r="HQ78"/>
  <c r="NT78" s="1"/>
  <c r="IW70"/>
  <c r="OR70" s="1"/>
  <c r="JC74"/>
  <c r="PB74" s="1"/>
  <c r="IC78"/>
  <c r="OF78" s="1"/>
  <c r="IF80"/>
  <c r="OK80" s="1"/>
  <c r="IT74"/>
  <c r="OS74" s="1"/>
  <c r="GK86"/>
  <c r="JD74"/>
  <c r="PC74" s="1"/>
  <c r="HF87"/>
  <c r="NR87" s="1"/>
  <c r="HB80"/>
  <c r="NG80" s="1"/>
  <c r="IV86"/>
  <c r="PG86" s="1"/>
  <c r="GQ84"/>
  <c r="MZ84" s="1"/>
  <c r="JB72"/>
  <c r="OY72" s="1"/>
  <c r="HA83"/>
  <c r="NI83" s="1"/>
  <c r="JI84"/>
  <c r="PR84" s="1"/>
  <c r="GX84"/>
  <c r="NG84" s="1"/>
  <c r="IR84"/>
  <c r="PA84" s="1"/>
  <c r="IS87"/>
  <c r="PE87" s="1"/>
  <c r="HP72"/>
  <c r="NM72" s="1"/>
  <c r="IA80"/>
  <c r="OF80" s="1"/>
  <c r="HQ74"/>
  <c r="NP74" s="1"/>
  <c r="IT69"/>
  <c r="IQ78"/>
  <c r="OT78" s="1"/>
  <c r="JF69"/>
  <c r="IT67"/>
  <c r="JI79"/>
  <c r="PM79" s="1"/>
  <c r="JE67"/>
  <c r="GW74"/>
  <c r="GN87"/>
  <c r="MZ87" s="1"/>
  <c r="HX80"/>
  <c r="OC80" s="1"/>
  <c r="IQ83"/>
  <c r="OY83" s="1"/>
  <c r="ID78"/>
  <c r="OG78" s="1"/>
  <c r="JC79"/>
  <c r="PG79" s="1"/>
  <c r="HW78"/>
  <c r="NZ78" s="1"/>
  <c r="JK81"/>
  <c r="PQ81" s="1"/>
  <c r="JK72"/>
  <c r="PH72" s="1"/>
  <c r="GJ87"/>
  <c r="HC81"/>
  <c r="NI81" s="1"/>
  <c r="IH72"/>
  <c r="OE72" s="1"/>
  <c r="JH80"/>
  <c r="PM80" s="1"/>
  <c r="HF74"/>
  <c r="NE74" s="1"/>
  <c r="IU83"/>
  <c r="PC83" s="1"/>
  <c r="IA86"/>
  <c r="OL86" s="1"/>
  <c r="IY74"/>
  <c r="OX74" s="1"/>
  <c r="JG79"/>
  <c r="PK79" s="1"/>
  <c r="HV87"/>
  <c r="OH87" s="1"/>
  <c r="HY74"/>
  <c r="NX74" s="1"/>
  <c r="IP87"/>
  <c r="PB87" s="1"/>
  <c r="IC81"/>
  <c r="OI81" s="1"/>
  <c r="JC80"/>
  <c r="PH80" s="1"/>
  <c r="HY73"/>
  <c r="NW73" s="1"/>
  <c r="IF73"/>
  <c r="OD73" s="1"/>
  <c r="GT84"/>
  <c r="NC84" s="1"/>
  <c r="HY81"/>
  <c r="OE81" s="1"/>
  <c r="IB72"/>
  <c r="NY72" s="1"/>
  <c r="IS70"/>
  <c r="ON70" s="1"/>
  <c r="GX80"/>
  <c r="NC80" s="1"/>
  <c r="IX69"/>
  <c r="IF74"/>
  <c r="OE74" s="1"/>
  <c r="IA74"/>
  <c r="NZ74" s="1"/>
  <c r="HC78"/>
  <c r="NF78" s="1"/>
  <c r="IM72"/>
  <c r="OJ72" s="1"/>
  <c r="IC79"/>
  <c r="OG79" s="1"/>
  <c r="HQ70"/>
  <c r="NL70" s="1"/>
  <c r="HI80"/>
  <c r="NN80" s="1"/>
  <c r="GZ79"/>
  <c r="ND79" s="1"/>
  <c r="HH87"/>
  <c r="NT87" s="1"/>
  <c r="IR70"/>
  <c r="OM70" s="1"/>
  <c r="IA83"/>
  <c r="OI83" s="1"/>
  <c r="GT81"/>
  <c r="MZ81" s="1"/>
  <c r="JC73"/>
  <c r="PA73" s="1"/>
  <c r="IY67"/>
  <c r="HF83"/>
  <c r="NN83" s="1"/>
  <c r="JE74"/>
  <c r="PD74" s="1"/>
  <c r="JF78"/>
  <c r="PI78" s="1"/>
  <c r="HX84"/>
  <c r="OG84" s="1"/>
  <c r="HN73"/>
  <c r="NL73" s="1"/>
  <c r="IM87"/>
  <c r="OY87" s="1"/>
  <c r="IG74"/>
  <c r="OF74" s="1"/>
  <c r="GR79"/>
  <c r="IC70"/>
  <c r="NX70" s="1"/>
  <c r="IV79"/>
  <c r="OZ79" s="1"/>
  <c r="JI70"/>
  <c r="PD70" s="1"/>
  <c r="IE72"/>
  <c r="OB72" s="1"/>
  <c r="IB83"/>
  <c r="OJ83" s="1"/>
  <c r="HC70"/>
  <c r="MX70" s="1"/>
  <c r="IX75"/>
  <c r="OX75" s="1"/>
  <c r="JB87"/>
  <c r="PN87" s="1"/>
  <c r="GV84"/>
  <c r="NE84" s="1"/>
  <c r="HN83"/>
  <c r="NV83" s="1"/>
  <c r="HP75"/>
  <c r="NP75" s="1"/>
  <c r="GV78"/>
  <c r="MY78" s="1"/>
  <c r="HL84"/>
  <c r="NU84" s="1"/>
  <c r="IQ79"/>
  <c r="OU79" s="1"/>
  <c r="IL70"/>
  <c r="OG70" s="1"/>
  <c r="HH78"/>
  <c r="NK78" s="1"/>
  <c r="GR86"/>
  <c r="NC86" s="1"/>
  <c r="GW78"/>
  <c r="MZ78" s="1"/>
  <c r="JB78"/>
  <c r="PE78" s="1"/>
  <c r="HQ75"/>
  <c r="NQ75" s="1"/>
  <c r="IC83"/>
  <c r="OK83" s="1"/>
  <c r="GX81"/>
  <c r="ND81" s="1"/>
  <c r="JH71"/>
  <c r="PD71" s="1"/>
  <c r="JC69"/>
  <c r="IY77"/>
  <c r="PA77" s="1"/>
  <c r="IC86"/>
  <c r="ON86" s="1"/>
  <c r="IU77"/>
  <c r="OW77" s="1"/>
  <c r="IU70"/>
  <c r="OP70" s="1"/>
  <c r="HD81"/>
  <c r="NJ81" s="1"/>
  <c r="IO85"/>
  <c r="OY85" s="1"/>
  <c r="HG78"/>
  <c r="NJ78" s="1"/>
  <c r="IG78"/>
  <c r="OJ78" s="1"/>
  <c r="HA75"/>
  <c r="NA75" s="1"/>
  <c r="IV74"/>
  <c r="OU74" s="1"/>
  <c r="IT71"/>
  <c r="OP71" s="1"/>
  <c r="IP77"/>
  <c r="OR77" s="1"/>
  <c r="JF75"/>
  <c r="PF75" s="1"/>
  <c r="JI86"/>
  <c r="PT86" s="1"/>
  <c r="HF77"/>
  <c r="NH77" s="1"/>
  <c r="IK86"/>
  <c r="OV86" s="1"/>
  <c r="IZ75"/>
  <c r="OZ75" s="1"/>
  <c r="IL81"/>
  <c r="OR81" s="1"/>
  <c r="IW87"/>
  <c r="PI87" s="1"/>
  <c r="HP74"/>
  <c r="NO74" s="1"/>
  <c r="HO72"/>
  <c r="NL72" s="1"/>
  <c r="JB68"/>
  <c r="JD80"/>
  <c r="PI80" s="1"/>
  <c r="IT83"/>
  <c r="PB83" s="1"/>
  <c r="JC86"/>
  <c r="PN86" s="1"/>
  <c r="HH70"/>
  <c r="NC70" s="1"/>
  <c r="HJ84"/>
  <c r="NS84" s="1"/>
  <c r="GT79"/>
  <c r="MX79" s="1"/>
  <c r="HQ77"/>
  <c r="NS77" s="1"/>
  <c r="HZ70"/>
  <c r="NU70" s="1"/>
  <c r="GW75"/>
  <c r="MW75" s="1"/>
  <c r="JH74"/>
  <c r="PG74" s="1"/>
  <c r="IS79"/>
  <c r="OW79" s="1"/>
  <c r="JE72"/>
  <c r="PB72" s="1"/>
  <c r="HA84"/>
  <c r="NJ84" s="1"/>
  <c r="IP80"/>
  <c r="OU80" s="1"/>
  <c r="HI86"/>
  <c r="NT86" s="1"/>
  <c r="II74"/>
  <c r="OH74" s="1"/>
  <c r="HB81"/>
  <c r="NH81" s="1"/>
  <c r="JA63"/>
  <c r="GX83"/>
  <c r="NF83" s="1"/>
  <c r="IP70"/>
  <c r="OK70" s="1"/>
  <c r="HY76"/>
  <c r="NZ76" s="1"/>
  <c r="HV76"/>
  <c r="NW76" s="1"/>
  <c r="JG63"/>
  <c r="HS82"/>
  <c r="NZ82" s="1"/>
  <c r="HH82"/>
  <c r="NO82" s="1"/>
  <c r="JI78"/>
  <c r="PL78" s="1"/>
  <c r="HS87"/>
  <c r="OE87" s="1"/>
  <c r="IY78"/>
  <c r="PB78" s="1"/>
  <c r="HG71"/>
  <c r="NC71" s="1"/>
  <c r="GZ71"/>
  <c r="JF80"/>
  <c r="PK80" s="1"/>
  <c r="IB70"/>
  <c r="NW70" s="1"/>
  <c r="IN79"/>
  <c r="OR79" s="1"/>
  <c r="HY82"/>
  <c r="OF82" s="1"/>
  <c r="JI75"/>
  <c r="PI75" s="1"/>
  <c r="IV67"/>
  <c r="IZ78"/>
  <c r="PC78" s="1"/>
  <c r="GS78"/>
  <c r="HS76"/>
  <c r="NT76" s="1"/>
  <c r="JG86"/>
  <c r="PR86" s="1"/>
  <c r="IA71"/>
  <c r="NW71" s="1"/>
  <c r="IU75"/>
  <c r="OU75" s="1"/>
  <c r="HF85"/>
  <c r="NP85" s="1"/>
  <c r="GS84"/>
  <c r="NB84" s="1"/>
  <c r="IR79"/>
  <c r="OV79" s="1"/>
  <c r="IA87"/>
  <c r="OM87" s="1"/>
  <c r="IO70"/>
  <c r="OJ70" s="1"/>
  <c r="IB78"/>
  <c r="OE78" s="1"/>
  <c r="IY68"/>
  <c r="HQ87"/>
  <c r="OC87" s="1"/>
  <c r="IG83"/>
  <c r="OO83" s="1"/>
  <c r="IF84"/>
  <c r="OO84" s="1"/>
  <c r="JK86"/>
  <c r="PV86" s="1"/>
  <c r="MS86" s="1"/>
  <c r="HD84"/>
  <c r="NM84" s="1"/>
  <c r="HQ86"/>
  <c r="OB86" s="1"/>
  <c r="JH86"/>
  <c r="PS86" s="1"/>
  <c r="IN84"/>
  <c r="OW84" s="1"/>
  <c r="IX86"/>
  <c r="PI86" s="1"/>
  <c r="JH68"/>
  <c r="IA75"/>
  <c r="OA75" s="1"/>
  <c r="HV80"/>
  <c r="OA80" s="1"/>
  <c r="HL87"/>
  <c r="NX87" s="1"/>
  <c r="GQ86"/>
  <c r="NB86" s="1"/>
  <c r="IG70"/>
  <c r="OB70" s="1"/>
  <c r="HZ83"/>
  <c r="OH83" s="1"/>
  <c r="JG68"/>
  <c r="IA85"/>
  <c r="OK85" s="1"/>
  <c r="HU76"/>
  <c r="NV76" s="1"/>
  <c r="IQ73"/>
  <c r="OO73" s="1"/>
  <c r="HB79"/>
  <c r="NF79" s="1"/>
  <c r="GT87"/>
  <c r="NF87" s="1"/>
  <c r="HT84"/>
  <c r="OC84" s="1"/>
  <c r="IX85"/>
  <c r="PH85" s="1"/>
  <c r="HC75"/>
  <c r="NC75" s="1"/>
  <c r="IR72"/>
  <c r="OO72" s="1"/>
  <c r="IY86"/>
  <c r="PJ86" s="1"/>
  <c r="IQ70"/>
  <c r="OL70" s="1"/>
  <c r="IW77"/>
  <c r="OY77" s="1"/>
  <c r="GZ72"/>
  <c r="MW72" s="1"/>
  <c r="HJ77"/>
  <c r="NL77" s="1"/>
  <c r="IH79"/>
  <c r="OL79" s="1"/>
  <c r="HT72"/>
  <c r="NQ72" s="1"/>
  <c r="GO86"/>
  <c r="MZ86" s="1"/>
  <c r="GZ74"/>
  <c r="MY74" s="1"/>
  <c r="HG74"/>
  <c r="NF74" s="1"/>
  <c r="HU78"/>
  <c r="NX78" s="1"/>
  <c r="IM81"/>
  <c r="OS81" s="1"/>
  <c r="JB69"/>
  <c r="HC80"/>
  <c r="NH80" s="1"/>
  <c r="HL78"/>
  <c r="NO78" s="1"/>
  <c r="HC74"/>
  <c r="NB74" s="1"/>
  <c r="IW79"/>
  <c r="PA79" s="1"/>
  <c r="IK77"/>
  <c r="OM77" s="1"/>
  <c r="HC77"/>
  <c r="NE77" s="1"/>
  <c r="IP78"/>
  <c r="OS78" s="1"/>
  <c r="JG71"/>
  <c r="PC71" s="1"/>
  <c r="IF76"/>
  <c r="OG76" s="1"/>
  <c r="JG70"/>
  <c r="PB70" s="1"/>
  <c r="GP82"/>
  <c r="MW82" s="1"/>
  <c r="IW81"/>
  <c r="PC81" s="1"/>
  <c r="IU64"/>
  <c r="JF66"/>
  <c r="JH63"/>
  <c r="JK83"/>
  <c r="PS83" s="1"/>
  <c r="JK76"/>
  <c r="PL76" s="1"/>
  <c r="CI69" l="1"/>
  <c r="CI56"/>
  <c r="CI59"/>
  <c r="CI54"/>
  <c r="CI53"/>
  <c r="CI39"/>
  <c r="CI50"/>
  <c r="CI34"/>
  <c r="CI37"/>
  <c r="CI36"/>
  <c r="CI30"/>
  <c r="CI11"/>
  <c r="CI14"/>
  <c r="CI21"/>
  <c r="CI24"/>
  <c r="CI8"/>
  <c r="AA69"/>
  <c r="AE69"/>
  <c r="AI69"/>
  <c r="AM69"/>
  <c r="AQ69"/>
  <c r="AU69"/>
  <c r="AY69"/>
  <c r="BC69"/>
  <c r="BG69"/>
  <c r="BK69"/>
  <c r="BO69"/>
  <c r="BS69"/>
  <c r="BW69"/>
  <c r="CA69"/>
  <c r="CE69"/>
  <c r="CI62"/>
  <c r="CI61"/>
  <c r="CI31"/>
  <c r="CI42"/>
  <c r="CI44"/>
  <c r="CI19"/>
  <c r="CI22"/>
  <c r="CI13"/>
  <c r="AC69"/>
  <c r="AK69"/>
  <c r="AO69"/>
  <c r="AW69"/>
  <c r="BA69"/>
  <c r="BI69"/>
  <c r="BQ69"/>
  <c r="BU69"/>
  <c r="CC69"/>
  <c r="CG69"/>
  <c r="CI68"/>
  <c r="CI60"/>
  <c r="CI63"/>
  <c r="CI58"/>
  <c r="CI57"/>
  <c r="CI43"/>
  <c r="CI27"/>
  <c r="CI38"/>
  <c r="CI41"/>
  <c r="CI40"/>
  <c r="CI33"/>
  <c r="CI15"/>
  <c r="CI18"/>
  <c r="CI25"/>
  <c r="CI9"/>
  <c r="CI12"/>
  <c r="Z69"/>
  <c r="AD69"/>
  <c r="AH69"/>
  <c r="AL69"/>
  <c r="AP69"/>
  <c r="AT69"/>
  <c r="AX69"/>
  <c r="BB69"/>
  <c r="BF69"/>
  <c r="BJ69"/>
  <c r="BN69"/>
  <c r="BR69"/>
  <c r="BV69"/>
  <c r="BZ69"/>
  <c r="CD69"/>
  <c r="CH69"/>
  <c r="CI64"/>
  <c r="CI67"/>
  <c r="CI47"/>
  <c r="CI45"/>
  <c r="CI28"/>
  <c r="CI26"/>
  <c r="CI16"/>
  <c r="AG69"/>
  <c r="AS69"/>
  <c r="BE69"/>
  <c r="BM69"/>
  <c r="BY69"/>
  <c r="CI65"/>
  <c r="CI52"/>
  <c r="CI55"/>
  <c r="CI66"/>
  <c r="CI51"/>
  <c r="CI35"/>
  <c r="CI46"/>
  <c r="CI49"/>
  <c r="CI48"/>
  <c r="CI32"/>
  <c r="CI23"/>
  <c r="CI29"/>
  <c r="CI10"/>
  <c r="CI17"/>
  <c r="CI20"/>
  <c r="AB69"/>
  <c r="AF69"/>
  <c r="AJ69"/>
  <c r="AN69"/>
  <c r="AR69"/>
  <c r="AV69"/>
  <c r="AZ69"/>
  <c r="BD69"/>
  <c r="BH69"/>
  <c r="BL69"/>
  <c r="BP69"/>
  <c r="BT69"/>
  <c r="BX69"/>
  <c r="CB69"/>
  <c r="CF69"/>
  <c r="BD38"/>
  <c r="BE37"/>
  <c r="BE38"/>
  <c r="BC39"/>
  <c r="BE39"/>
  <c r="BD39"/>
  <c r="BC40"/>
  <c r="BF36"/>
  <c r="BB40"/>
  <c r="BF38"/>
  <c r="BF37"/>
  <c r="BF40"/>
  <c r="BF39"/>
  <c r="BE40"/>
  <c r="BD40"/>
  <c r="BG38"/>
  <c r="BB41"/>
  <c r="BA41"/>
  <c r="BE41"/>
  <c r="BG35"/>
  <c r="BG37"/>
  <c r="BG36"/>
  <c r="BD41"/>
  <c r="BF41"/>
  <c r="BG39"/>
  <c r="BG41"/>
  <c r="BG40"/>
  <c r="BC41"/>
  <c r="BH36"/>
  <c r="BH37"/>
  <c r="BB42"/>
  <c r="BF42"/>
  <c r="BH40"/>
  <c r="BH38"/>
  <c r="BH41"/>
  <c r="BA42"/>
  <c r="BE42"/>
  <c r="BH35"/>
  <c r="BH42"/>
  <c r="AZ42"/>
  <c r="BD42"/>
  <c r="BH39"/>
  <c r="BH34"/>
  <c r="BC42"/>
  <c r="BG42"/>
  <c r="BI37"/>
  <c r="BI35"/>
  <c r="BI42"/>
  <c r="BB43"/>
  <c r="BF43"/>
  <c r="BI41"/>
  <c r="BI39"/>
  <c r="BA43"/>
  <c r="BE43"/>
  <c r="BI36"/>
  <c r="BI43"/>
  <c r="BI34"/>
  <c r="AZ43"/>
  <c r="BD43"/>
  <c r="BH43"/>
  <c r="BI33"/>
  <c r="BI40"/>
  <c r="BI38"/>
  <c r="AY43"/>
  <c r="BC43"/>
  <c r="BG43"/>
  <c r="AY44"/>
  <c r="BC44"/>
  <c r="BG44"/>
  <c r="BJ41"/>
  <c r="BJ44"/>
  <c r="BI44"/>
  <c r="AX44"/>
  <c r="BB44"/>
  <c r="BF44"/>
  <c r="BJ34"/>
  <c r="BJ35"/>
  <c r="BA44"/>
  <c r="BE44"/>
  <c r="BJ38"/>
  <c r="BJ33"/>
  <c r="BJ36"/>
  <c r="BJ39"/>
  <c r="AZ44"/>
  <c r="BD44"/>
  <c r="BH44"/>
  <c r="BJ42"/>
  <c r="BJ37"/>
  <c r="BJ40"/>
  <c r="BJ43"/>
  <c r="BJ32"/>
  <c r="AY45"/>
  <c r="BC45"/>
  <c r="BG45"/>
  <c r="BK35"/>
  <c r="BK32"/>
  <c r="BK33"/>
  <c r="BJ45"/>
  <c r="AX45"/>
  <c r="BB45"/>
  <c r="BF45"/>
  <c r="BK39"/>
  <c r="BK34"/>
  <c r="BK37"/>
  <c r="BK36"/>
  <c r="AW45"/>
  <c r="BA45"/>
  <c r="BE45"/>
  <c r="BI45"/>
  <c r="BK43"/>
  <c r="BK38"/>
  <c r="BK41"/>
  <c r="BK40"/>
  <c r="AZ45"/>
  <c r="BD45"/>
  <c r="BH45"/>
  <c r="BK31"/>
  <c r="BK42"/>
  <c r="BK45"/>
  <c r="BK44"/>
  <c r="AY46"/>
  <c r="BC46"/>
  <c r="BG46"/>
  <c r="BL36"/>
  <c r="BL33"/>
  <c r="BL30"/>
  <c r="AX46"/>
  <c r="BB46"/>
  <c r="BF46"/>
  <c r="BJ46"/>
  <c r="BL40"/>
  <c r="BL35"/>
  <c r="BL38"/>
  <c r="BL37"/>
  <c r="AW46"/>
  <c r="BA46"/>
  <c r="BE46"/>
  <c r="BI46"/>
  <c r="BL44"/>
  <c r="BL39"/>
  <c r="BL42"/>
  <c r="BL41"/>
  <c r="BL31"/>
  <c r="AV46"/>
  <c r="AZ46"/>
  <c r="BD46"/>
  <c r="BH46"/>
  <c r="BL32"/>
  <c r="BL43"/>
  <c r="BL46"/>
  <c r="BL45"/>
  <c r="BL34"/>
  <c r="BK46"/>
  <c r="BM41"/>
  <c r="BM36"/>
  <c r="BM39"/>
  <c r="BM42"/>
  <c r="AX47"/>
  <c r="BB47"/>
  <c r="BF47"/>
  <c r="BJ47"/>
  <c r="BM45"/>
  <c r="BM29"/>
  <c r="BM40"/>
  <c r="BM43"/>
  <c r="BM46"/>
  <c r="BM30"/>
  <c r="AW47"/>
  <c r="BA47"/>
  <c r="BE47"/>
  <c r="BI47"/>
  <c r="BM33"/>
  <c r="BM44"/>
  <c r="BM47"/>
  <c r="BM34"/>
  <c r="BM31"/>
  <c r="AV47"/>
  <c r="AZ47"/>
  <c r="BD47"/>
  <c r="BH47"/>
  <c r="BL47"/>
  <c r="BM37"/>
  <c r="BM32"/>
  <c r="BM35"/>
  <c r="BM38"/>
  <c r="AU47"/>
  <c r="AY47"/>
  <c r="BC47"/>
  <c r="BG47"/>
  <c r="BK47"/>
  <c r="BN46"/>
  <c r="BN30"/>
  <c r="BN45"/>
  <c r="BN48"/>
  <c r="BN47"/>
  <c r="BN31"/>
  <c r="AW48"/>
  <c r="BA48"/>
  <c r="BE48"/>
  <c r="BI48"/>
  <c r="BN34"/>
  <c r="BN33"/>
  <c r="BN36"/>
  <c r="BN35"/>
  <c r="BN29"/>
  <c r="AV48"/>
  <c r="AZ48"/>
  <c r="BD48"/>
  <c r="BH48"/>
  <c r="BL48"/>
  <c r="BN38"/>
  <c r="BN37"/>
  <c r="BN40"/>
  <c r="BN39"/>
  <c r="BN28"/>
  <c r="AU48"/>
  <c r="AY48"/>
  <c r="BC48"/>
  <c r="BG48"/>
  <c r="BK48"/>
  <c r="BM48"/>
  <c r="BN42"/>
  <c r="BN41"/>
  <c r="BN44"/>
  <c r="BN43"/>
  <c r="BN32"/>
  <c r="AT48"/>
  <c r="AX48"/>
  <c r="BB48"/>
  <c r="BF48"/>
  <c r="BJ48"/>
  <c r="AU49"/>
  <c r="AY49"/>
  <c r="BC49"/>
  <c r="BG49"/>
  <c r="BK49"/>
  <c r="BO47"/>
  <c r="BO31"/>
  <c r="BO42"/>
  <c r="BO49"/>
  <c r="BO48"/>
  <c r="BO32"/>
  <c r="BN49"/>
  <c r="AT49"/>
  <c r="AX49"/>
  <c r="BB49"/>
  <c r="BF49"/>
  <c r="BJ49"/>
  <c r="BO35"/>
  <c r="BO46"/>
  <c r="BO37"/>
  <c r="BO36"/>
  <c r="BO30"/>
  <c r="AS49"/>
  <c r="AW49"/>
  <c r="BA49"/>
  <c r="BE49"/>
  <c r="BI49"/>
  <c r="BM49"/>
  <c r="BO39"/>
  <c r="BO34"/>
  <c r="BO41"/>
  <c r="BO40"/>
  <c r="BO29"/>
  <c r="AV49"/>
  <c r="AZ49"/>
  <c r="BD49"/>
  <c r="BH49"/>
  <c r="BL49"/>
  <c r="BO43"/>
  <c r="BO27"/>
  <c r="BO38"/>
  <c r="BO45"/>
  <c r="BO44"/>
  <c r="BO28"/>
  <c r="BO33"/>
  <c r="BP40"/>
  <c r="BP47"/>
  <c r="BP38"/>
  <c r="BP41"/>
  <c r="BP27"/>
  <c r="BP34"/>
  <c r="AS50"/>
  <c r="AW50"/>
  <c r="BA50"/>
  <c r="BE50"/>
  <c r="BI50"/>
  <c r="BM50"/>
  <c r="BP44"/>
  <c r="BP28"/>
  <c r="BP35"/>
  <c r="BP42"/>
  <c r="BP45"/>
  <c r="BP29"/>
  <c r="BP31"/>
  <c r="AR50"/>
  <c r="AV50"/>
  <c r="AZ50"/>
  <c r="BD50"/>
  <c r="BH50"/>
  <c r="BL50"/>
  <c r="BP48"/>
  <c r="BP32"/>
  <c r="BP39"/>
  <c r="BP46"/>
  <c r="BP49"/>
  <c r="BP33"/>
  <c r="BP26"/>
  <c r="AU50"/>
  <c r="AY50"/>
  <c r="BC50"/>
  <c r="BG50"/>
  <c r="BK50"/>
  <c r="BO50"/>
  <c r="BP36"/>
  <c r="BP43"/>
  <c r="BP50"/>
  <c r="BP37"/>
  <c r="BP30"/>
  <c r="AT50"/>
  <c r="AX50"/>
  <c r="BB50"/>
  <c r="BF50"/>
  <c r="BJ50"/>
  <c r="BN50"/>
  <c r="BQ41"/>
  <c r="BQ48"/>
  <c r="BQ32"/>
  <c r="BQ39"/>
  <c r="BQ46"/>
  <c r="BQ30"/>
  <c r="BQ27"/>
  <c r="AS51"/>
  <c r="AW51"/>
  <c r="BA51"/>
  <c r="BE51"/>
  <c r="BI51"/>
  <c r="BM51"/>
  <c r="BQ45"/>
  <c r="BQ29"/>
  <c r="BQ36"/>
  <c r="BQ43"/>
  <c r="BQ50"/>
  <c r="BQ34"/>
  <c r="BQ25"/>
  <c r="AR51"/>
  <c r="AV51"/>
  <c r="AZ51"/>
  <c r="BD51"/>
  <c r="BH51"/>
  <c r="BL51"/>
  <c r="BQ49"/>
  <c r="BQ33"/>
  <c r="BQ40"/>
  <c r="BQ47"/>
  <c r="BQ38"/>
  <c r="BQ28"/>
  <c r="BQ31"/>
  <c r="AQ51"/>
  <c r="AU51"/>
  <c r="AY51"/>
  <c r="BC51"/>
  <c r="BG51"/>
  <c r="BK51"/>
  <c r="BO51"/>
  <c r="BP51"/>
  <c r="BQ51"/>
  <c r="BQ37"/>
  <c r="BQ44"/>
  <c r="BQ35"/>
  <c r="BQ42"/>
  <c r="BQ26"/>
  <c r="AT51"/>
  <c r="AX51"/>
  <c r="BB51"/>
  <c r="BF51"/>
  <c r="BJ51"/>
  <c r="BN51"/>
  <c r="AQ52"/>
  <c r="AU52"/>
  <c r="AY52"/>
  <c r="BC52"/>
  <c r="BG52"/>
  <c r="BK52"/>
  <c r="BO52"/>
  <c r="BR51"/>
  <c r="BR50"/>
  <c r="BR34"/>
  <c r="BR45"/>
  <c r="BR48"/>
  <c r="BR35"/>
  <c r="BR29"/>
  <c r="AP52"/>
  <c r="AT52"/>
  <c r="AX52"/>
  <c r="BB52"/>
  <c r="BF52"/>
  <c r="BJ52"/>
  <c r="BN52"/>
  <c r="BR52"/>
  <c r="BR38"/>
  <c r="BR49"/>
  <c r="BR33"/>
  <c r="BR36"/>
  <c r="BR39"/>
  <c r="BR32"/>
  <c r="BR24"/>
  <c r="AS52"/>
  <c r="AW52"/>
  <c r="BA52"/>
  <c r="BE52"/>
  <c r="BI52"/>
  <c r="BM52"/>
  <c r="BQ52"/>
  <c r="BR42"/>
  <c r="BR26"/>
  <c r="BR37"/>
  <c r="BR40"/>
  <c r="BR43"/>
  <c r="BR27"/>
  <c r="BR25"/>
  <c r="AR52"/>
  <c r="AV52"/>
  <c r="AZ52"/>
  <c r="BD52"/>
  <c r="BH52"/>
  <c r="BL52"/>
  <c r="BP52"/>
  <c r="BR46"/>
  <c r="BR30"/>
  <c r="BR41"/>
  <c r="BR44"/>
  <c r="BR47"/>
  <c r="BR31"/>
  <c r="BR28"/>
  <c r="AQ53"/>
  <c r="AU53"/>
  <c r="AY53"/>
  <c r="BC53"/>
  <c r="BG53"/>
  <c r="BK53"/>
  <c r="BO53"/>
  <c r="BS52"/>
  <c r="BS51"/>
  <c r="BS35"/>
  <c r="BS46"/>
  <c r="BS49"/>
  <c r="BS48"/>
  <c r="BS32"/>
  <c r="BS23"/>
  <c r="BS29"/>
  <c r="BR53"/>
  <c r="AP53"/>
  <c r="AT53"/>
  <c r="AX53"/>
  <c r="BB53"/>
  <c r="BF53"/>
  <c r="BJ53"/>
  <c r="BN53"/>
  <c r="BS53"/>
  <c r="BS39"/>
  <c r="BS50"/>
  <c r="BS34"/>
  <c r="BS37"/>
  <c r="BS36"/>
  <c r="BS30"/>
  <c r="BS24"/>
  <c r="AO53"/>
  <c r="AS53"/>
  <c r="AW53"/>
  <c r="BA53"/>
  <c r="BE53"/>
  <c r="BI53"/>
  <c r="BM53"/>
  <c r="BQ53"/>
  <c r="BS43"/>
  <c r="BS27"/>
  <c r="BS38"/>
  <c r="BS41"/>
  <c r="BS40"/>
  <c r="BS33"/>
  <c r="BS25"/>
  <c r="AR53"/>
  <c r="AV53"/>
  <c r="AZ53"/>
  <c r="BD53"/>
  <c r="BH53"/>
  <c r="BL53"/>
  <c r="BP53"/>
  <c r="BS47"/>
  <c r="BS31"/>
  <c r="BS42"/>
  <c r="BS45"/>
  <c r="BS44"/>
  <c r="BS28"/>
  <c r="BS26"/>
  <c r="AQ54"/>
  <c r="AU54"/>
  <c r="AY54"/>
  <c r="BC54"/>
  <c r="BG54"/>
  <c r="BK54"/>
  <c r="BO54"/>
  <c r="BT52"/>
  <c r="BT36"/>
  <c r="BT47"/>
  <c r="BT50"/>
  <c r="BT34"/>
  <c r="BT37"/>
  <c r="BT24"/>
  <c r="BT25"/>
  <c r="AP54"/>
  <c r="AT54"/>
  <c r="AX54"/>
  <c r="BB54"/>
  <c r="BF54"/>
  <c r="BJ54"/>
  <c r="BN54"/>
  <c r="BR54"/>
  <c r="BT54"/>
  <c r="BT40"/>
  <c r="BT51"/>
  <c r="BT35"/>
  <c r="BT38"/>
  <c r="BT41"/>
  <c r="BT31"/>
  <c r="BT22"/>
  <c r="BT26"/>
  <c r="AO54"/>
  <c r="AS54"/>
  <c r="AW54"/>
  <c r="BA54"/>
  <c r="BE54"/>
  <c r="BI54"/>
  <c r="BM54"/>
  <c r="BQ54"/>
  <c r="BT44"/>
  <c r="BT28"/>
  <c r="BT39"/>
  <c r="BT42"/>
  <c r="BT45"/>
  <c r="BT29"/>
  <c r="BT23"/>
  <c r="BT27"/>
  <c r="AN54"/>
  <c r="AR54"/>
  <c r="AV54"/>
  <c r="AZ54"/>
  <c r="BD54"/>
  <c r="BH54"/>
  <c r="BL54"/>
  <c r="BP54"/>
  <c r="BT53"/>
  <c r="BT48"/>
  <c r="BT32"/>
  <c r="BT43"/>
  <c r="BT46"/>
  <c r="BT49"/>
  <c r="BT33"/>
  <c r="BT30"/>
  <c r="BS54"/>
  <c r="AM55"/>
  <c r="AQ55"/>
  <c r="AU55"/>
  <c r="AY55"/>
  <c r="BC55"/>
  <c r="BG55"/>
  <c r="BK55"/>
  <c r="BO55"/>
  <c r="BS55"/>
  <c r="BU51"/>
  <c r="BU41"/>
  <c r="BU52"/>
  <c r="BU36"/>
  <c r="BU39"/>
  <c r="BU42"/>
  <c r="BU26"/>
  <c r="BU28"/>
  <c r="AP55"/>
  <c r="AT55"/>
  <c r="AX55"/>
  <c r="BB55"/>
  <c r="BF55"/>
  <c r="BJ55"/>
  <c r="BN55"/>
  <c r="BR55"/>
  <c r="BU55"/>
  <c r="BU45"/>
  <c r="BU29"/>
  <c r="BU40"/>
  <c r="BU43"/>
  <c r="BU46"/>
  <c r="BU30"/>
  <c r="BU24"/>
  <c r="AO55"/>
  <c r="AS55"/>
  <c r="AW55"/>
  <c r="BA55"/>
  <c r="BE55"/>
  <c r="BI55"/>
  <c r="BM55"/>
  <c r="BQ55"/>
  <c r="BU54"/>
  <c r="BU49"/>
  <c r="BU33"/>
  <c r="BU44"/>
  <c r="BU47"/>
  <c r="BU50"/>
  <c r="BU34"/>
  <c r="BU21"/>
  <c r="BU31"/>
  <c r="BU22"/>
  <c r="BT55"/>
  <c r="AN55"/>
  <c r="AR55"/>
  <c r="AV55"/>
  <c r="AZ55"/>
  <c r="BD55"/>
  <c r="BH55"/>
  <c r="BL55"/>
  <c r="BP55"/>
  <c r="BU53"/>
  <c r="BU37"/>
  <c r="BU48"/>
  <c r="BU32"/>
  <c r="BU35"/>
  <c r="BU38"/>
  <c r="BU25"/>
  <c r="BU23"/>
  <c r="BU27"/>
  <c r="AL56"/>
  <c r="AP56"/>
  <c r="AT56"/>
  <c r="AX56"/>
  <c r="BB56"/>
  <c r="BF56"/>
  <c r="BJ56"/>
  <c r="BN56"/>
  <c r="BR56"/>
  <c r="BV55"/>
  <c r="BV50"/>
  <c r="BV34"/>
  <c r="BV49"/>
  <c r="BV33"/>
  <c r="BV36"/>
  <c r="BV35"/>
  <c r="BV25"/>
  <c r="BV23"/>
  <c r="BU56"/>
  <c r="AO56"/>
  <c r="AS56"/>
  <c r="AW56"/>
  <c r="BA56"/>
  <c r="BE56"/>
  <c r="BI56"/>
  <c r="BM56"/>
  <c r="BQ56"/>
  <c r="BV52"/>
  <c r="BV38"/>
  <c r="BV53"/>
  <c r="BV37"/>
  <c r="BV40"/>
  <c r="BV39"/>
  <c r="BV22"/>
  <c r="BV32"/>
  <c r="BV20"/>
  <c r="BV28"/>
  <c r="AN56"/>
  <c r="AR56"/>
  <c r="AV56"/>
  <c r="AZ56"/>
  <c r="BD56"/>
  <c r="BH56"/>
  <c r="BL56"/>
  <c r="BP56"/>
  <c r="BT56"/>
  <c r="BV56"/>
  <c r="BV42"/>
  <c r="BV26"/>
  <c r="BV41"/>
  <c r="BV44"/>
  <c r="BV43"/>
  <c r="BV27"/>
  <c r="BV24"/>
  <c r="AM56"/>
  <c r="AQ56"/>
  <c r="AU56"/>
  <c r="AY56"/>
  <c r="BC56"/>
  <c r="BG56"/>
  <c r="BK56"/>
  <c r="BO56"/>
  <c r="BS56"/>
  <c r="BV51"/>
  <c r="BV54"/>
  <c r="BV46"/>
  <c r="BV30"/>
  <c r="BV45"/>
  <c r="BV48"/>
  <c r="BV47"/>
  <c r="BV31"/>
  <c r="BV21"/>
  <c r="BV29"/>
  <c r="AM57"/>
  <c r="AQ57"/>
  <c r="AU57"/>
  <c r="AY57"/>
  <c r="BC57"/>
  <c r="BG57"/>
  <c r="BK57"/>
  <c r="BO57"/>
  <c r="BS57"/>
  <c r="BW47"/>
  <c r="BW31"/>
  <c r="BW42"/>
  <c r="BW49"/>
  <c r="BW48"/>
  <c r="BW32"/>
  <c r="BW19"/>
  <c r="BW22"/>
  <c r="BW30"/>
  <c r="BW20"/>
  <c r="BV57"/>
  <c r="AL57"/>
  <c r="AP57"/>
  <c r="AT57"/>
  <c r="AX57"/>
  <c r="BB57"/>
  <c r="BF57"/>
  <c r="BJ57"/>
  <c r="BN57"/>
  <c r="BR57"/>
  <c r="BW52"/>
  <c r="BW53"/>
  <c r="BW35"/>
  <c r="BW46"/>
  <c r="BW51"/>
  <c r="BW37"/>
  <c r="BW36"/>
  <c r="BW23"/>
  <c r="BW33"/>
  <c r="BW24"/>
  <c r="AK57"/>
  <c r="AO57"/>
  <c r="AS57"/>
  <c r="AW57"/>
  <c r="BA57"/>
  <c r="BE57"/>
  <c r="BI57"/>
  <c r="BM57"/>
  <c r="BQ57"/>
  <c r="BU57"/>
  <c r="BW56"/>
  <c r="BW55"/>
  <c r="BW54"/>
  <c r="BW57"/>
  <c r="BW39"/>
  <c r="BW50"/>
  <c r="BW34"/>
  <c r="BW41"/>
  <c r="BW40"/>
  <c r="BW26"/>
  <c r="BW21"/>
  <c r="BW29"/>
  <c r="AN57"/>
  <c r="AR57"/>
  <c r="AV57"/>
  <c r="AZ57"/>
  <c r="BD57"/>
  <c r="BH57"/>
  <c r="BL57"/>
  <c r="BP57"/>
  <c r="BT57"/>
  <c r="BW43"/>
  <c r="BW27"/>
  <c r="BW38"/>
  <c r="BW45"/>
  <c r="BW44"/>
  <c r="BW28"/>
  <c r="BW25"/>
  <c r="AM58"/>
  <c r="AQ58"/>
  <c r="AU58"/>
  <c r="AY58"/>
  <c r="BC58"/>
  <c r="BG58"/>
  <c r="BK58"/>
  <c r="BO58"/>
  <c r="BS58"/>
  <c r="BW58"/>
  <c r="BX55"/>
  <c r="BX54"/>
  <c r="BX36"/>
  <c r="BX43"/>
  <c r="BX52"/>
  <c r="BX38"/>
  <c r="BX45"/>
  <c r="BX29"/>
  <c r="BX23"/>
  <c r="BX22"/>
  <c r="BX30"/>
  <c r="AL58"/>
  <c r="AP58"/>
  <c r="AT58"/>
  <c r="AX58"/>
  <c r="BB58"/>
  <c r="BF58"/>
  <c r="BJ58"/>
  <c r="BN58"/>
  <c r="BR58"/>
  <c r="BV58"/>
  <c r="BX53"/>
  <c r="BX58"/>
  <c r="BX40"/>
  <c r="BX47"/>
  <c r="BX31"/>
  <c r="BX42"/>
  <c r="BX49"/>
  <c r="BX33"/>
  <c r="BX20"/>
  <c r="BX26"/>
  <c r="AK58"/>
  <c r="AO58"/>
  <c r="AS58"/>
  <c r="AW58"/>
  <c r="BA58"/>
  <c r="BE58"/>
  <c r="BI58"/>
  <c r="BM58"/>
  <c r="BQ58"/>
  <c r="BU58"/>
  <c r="BX57"/>
  <c r="BX44"/>
  <c r="BX28"/>
  <c r="BX35"/>
  <c r="BX46"/>
  <c r="BX51"/>
  <c r="BX37"/>
  <c r="BX24"/>
  <c r="BX21"/>
  <c r="AJ58"/>
  <c r="AN58"/>
  <c r="AR58"/>
  <c r="AV58"/>
  <c r="AZ58"/>
  <c r="BD58"/>
  <c r="BH58"/>
  <c r="BL58"/>
  <c r="BP58"/>
  <c r="BT58"/>
  <c r="BX56"/>
  <c r="BX48"/>
  <c r="BX32"/>
  <c r="BX39"/>
  <c r="BX50"/>
  <c r="BX34"/>
  <c r="BX41"/>
  <c r="BX27"/>
  <c r="BX19"/>
  <c r="BX18"/>
  <c r="BX25"/>
  <c r="BY51"/>
  <c r="BY37"/>
  <c r="BY44"/>
  <c r="BY53"/>
  <c r="BY35"/>
  <c r="BY42"/>
  <c r="BY26"/>
  <c r="BY17"/>
  <c r="BY24"/>
  <c r="AK59"/>
  <c r="AO59"/>
  <c r="AS59"/>
  <c r="AW59"/>
  <c r="BA59"/>
  <c r="BE59"/>
  <c r="BI59"/>
  <c r="BM59"/>
  <c r="BQ59"/>
  <c r="BU59"/>
  <c r="BY56"/>
  <c r="BY55"/>
  <c r="BY41"/>
  <c r="BY48"/>
  <c r="BY32"/>
  <c r="BY39"/>
  <c r="BY46"/>
  <c r="BY30"/>
  <c r="BY21"/>
  <c r="BY27"/>
  <c r="BY19"/>
  <c r="BY18"/>
  <c r="AJ59"/>
  <c r="AN59"/>
  <c r="AR59"/>
  <c r="AV59"/>
  <c r="AZ59"/>
  <c r="BD59"/>
  <c r="BH59"/>
  <c r="BL59"/>
  <c r="BP59"/>
  <c r="BT59"/>
  <c r="BX59"/>
  <c r="BY54"/>
  <c r="BY59"/>
  <c r="BY45"/>
  <c r="BY29"/>
  <c r="BY36"/>
  <c r="BY43"/>
  <c r="BY50"/>
  <c r="BY34"/>
  <c r="BY25"/>
  <c r="BY23"/>
  <c r="BY22"/>
  <c r="AI59"/>
  <c r="AM59"/>
  <c r="AQ59"/>
  <c r="AU59"/>
  <c r="AY59"/>
  <c r="BC59"/>
  <c r="BG59"/>
  <c r="BK59"/>
  <c r="BO59"/>
  <c r="BS59"/>
  <c r="BW59"/>
  <c r="BY58"/>
  <c r="BY57"/>
  <c r="BY49"/>
  <c r="BY33"/>
  <c r="BY40"/>
  <c r="BY47"/>
  <c r="BY52"/>
  <c r="BY38"/>
  <c r="BY28"/>
  <c r="BY20"/>
  <c r="BY31"/>
  <c r="AL59"/>
  <c r="AP59"/>
  <c r="AT59"/>
  <c r="AX59"/>
  <c r="BB59"/>
  <c r="BF59"/>
  <c r="BJ59"/>
  <c r="BN59"/>
  <c r="BR59"/>
  <c r="BV59"/>
  <c r="AK60"/>
  <c r="AO60"/>
  <c r="AS60"/>
  <c r="AW60"/>
  <c r="BA60"/>
  <c r="BE60"/>
  <c r="BI60"/>
  <c r="BM60"/>
  <c r="BQ60"/>
  <c r="BU60"/>
  <c r="BZ59"/>
  <c r="BZ57"/>
  <c r="BZ50"/>
  <c r="BZ34"/>
  <c r="BZ45"/>
  <c r="BZ48"/>
  <c r="BZ53"/>
  <c r="BZ35"/>
  <c r="BZ22"/>
  <c r="BZ28"/>
  <c r="BZ20"/>
  <c r="BZ23"/>
  <c r="AJ60"/>
  <c r="AN60"/>
  <c r="AR60"/>
  <c r="AV60"/>
  <c r="AZ60"/>
  <c r="BD60"/>
  <c r="BH60"/>
  <c r="BL60"/>
  <c r="BP60"/>
  <c r="BT60"/>
  <c r="BX60"/>
  <c r="BZ52"/>
  <c r="BZ38"/>
  <c r="BZ49"/>
  <c r="BZ33"/>
  <c r="BZ36"/>
  <c r="BZ39"/>
  <c r="BZ29"/>
  <c r="BZ17"/>
  <c r="BZ24"/>
  <c r="AI60"/>
  <c r="AM60"/>
  <c r="AQ60"/>
  <c r="AU60"/>
  <c r="AY60"/>
  <c r="BC60"/>
  <c r="BG60"/>
  <c r="BK60"/>
  <c r="BO60"/>
  <c r="BS60"/>
  <c r="BW60"/>
  <c r="BZ51"/>
  <c r="BZ54"/>
  <c r="BZ56"/>
  <c r="BZ42"/>
  <c r="BZ26"/>
  <c r="BZ37"/>
  <c r="BZ40"/>
  <c r="BZ43"/>
  <c r="BZ27"/>
  <c r="BZ21"/>
  <c r="BZ32"/>
  <c r="BY60"/>
  <c r="AH60"/>
  <c r="AL60"/>
  <c r="AP60"/>
  <c r="AT60"/>
  <c r="AX60"/>
  <c r="BB60"/>
  <c r="BF60"/>
  <c r="BJ60"/>
  <c r="BN60"/>
  <c r="BR60"/>
  <c r="BV60"/>
  <c r="BZ55"/>
  <c r="BZ58"/>
  <c r="BZ60"/>
  <c r="BZ46"/>
  <c r="BZ30"/>
  <c r="BZ41"/>
  <c r="BZ44"/>
  <c r="BZ47"/>
  <c r="BZ31"/>
  <c r="BZ18"/>
  <c r="BZ25"/>
  <c r="BZ16"/>
  <c r="BZ19"/>
  <c r="AI61"/>
  <c r="AM61"/>
  <c r="AQ61"/>
  <c r="AU61"/>
  <c r="AY61"/>
  <c r="BC61"/>
  <c r="BG61"/>
  <c r="BK61"/>
  <c r="BO61"/>
  <c r="BS61"/>
  <c r="BW61"/>
  <c r="CA55"/>
  <c r="CA54"/>
  <c r="CA51"/>
  <c r="CA35"/>
  <c r="CA46"/>
  <c r="CA49"/>
  <c r="CA48"/>
  <c r="CA32"/>
  <c r="CA19"/>
  <c r="CA22"/>
  <c r="CA33"/>
  <c r="CA17"/>
  <c r="CA20"/>
  <c r="BZ61"/>
  <c r="AH61"/>
  <c r="AL61"/>
  <c r="AP61"/>
  <c r="AT61"/>
  <c r="AX61"/>
  <c r="BB61"/>
  <c r="BF61"/>
  <c r="BJ61"/>
  <c r="BN61"/>
  <c r="BR61"/>
  <c r="BV61"/>
  <c r="CA52"/>
  <c r="CA59"/>
  <c r="CA58"/>
  <c r="CA53"/>
  <c r="CA39"/>
  <c r="CA50"/>
  <c r="CA34"/>
  <c r="CA37"/>
  <c r="CA36"/>
  <c r="CA23"/>
  <c r="CA29"/>
  <c r="CA21"/>
  <c r="CA24"/>
  <c r="AG61"/>
  <c r="AK61"/>
  <c r="AO61"/>
  <c r="AS61"/>
  <c r="AW61"/>
  <c r="BA61"/>
  <c r="BE61"/>
  <c r="BI61"/>
  <c r="BM61"/>
  <c r="BQ61"/>
  <c r="BU61"/>
  <c r="BY61"/>
  <c r="CA56"/>
  <c r="CA57"/>
  <c r="CA43"/>
  <c r="CA27"/>
  <c r="CA38"/>
  <c r="CA41"/>
  <c r="CA40"/>
  <c r="CA30"/>
  <c r="CA25"/>
  <c r="AJ61"/>
  <c r="AN61"/>
  <c r="AR61"/>
  <c r="AV61"/>
  <c r="AZ61"/>
  <c r="BD61"/>
  <c r="BH61"/>
  <c r="BL61"/>
  <c r="BP61"/>
  <c r="BT61"/>
  <c r="BX61"/>
  <c r="CA60"/>
  <c r="CA61"/>
  <c r="CA47"/>
  <c r="CA31"/>
  <c r="CA42"/>
  <c r="CA45"/>
  <c r="CA44"/>
  <c r="CA28"/>
  <c r="CA15"/>
  <c r="CA18"/>
  <c r="CA26"/>
  <c r="CA16"/>
  <c r="AI62"/>
  <c r="AM62"/>
  <c r="AQ62"/>
  <c r="AU62"/>
  <c r="AY62"/>
  <c r="BC62"/>
  <c r="BG62"/>
  <c r="BK62"/>
  <c r="BO62"/>
  <c r="BS62"/>
  <c r="BW62"/>
  <c r="CA62"/>
  <c r="CB53"/>
  <c r="CB50"/>
  <c r="CB40"/>
  <c r="CB51"/>
  <c r="CB35"/>
  <c r="CB38"/>
  <c r="CB41"/>
  <c r="CB24"/>
  <c r="CB15"/>
  <c r="CB18"/>
  <c r="CB25"/>
  <c r="AH62"/>
  <c r="AL62"/>
  <c r="AP62"/>
  <c r="AT62"/>
  <c r="AX62"/>
  <c r="BB62"/>
  <c r="BF62"/>
  <c r="BJ62"/>
  <c r="BN62"/>
  <c r="BR62"/>
  <c r="BV62"/>
  <c r="BZ62"/>
  <c r="CB57"/>
  <c r="CB55"/>
  <c r="CB54"/>
  <c r="CB44"/>
  <c r="CB28"/>
  <c r="CB39"/>
  <c r="CB42"/>
  <c r="CB45"/>
  <c r="CB29"/>
  <c r="CB19"/>
  <c r="CB22"/>
  <c r="CB26"/>
  <c r="AG62"/>
  <c r="AK62"/>
  <c r="AO62"/>
  <c r="AS62"/>
  <c r="AW62"/>
  <c r="BA62"/>
  <c r="BE62"/>
  <c r="BI62"/>
  <c r="BM62"/>
  <c r="BQ62"/>
  <c r="BU62"/>
  <c r="BY62"/>
  <c r="CB61"/>
  <c r="CB56"/>
  <c r="CB59"/>
  <c r="CB58"/>
  <c r="CB48"/>
  <c r="CB32"/>
  <c r="CB43"/>
  <c r="CB46"/>
  <c r="CB49"/>
  <c r="CB33"/>
  <c r="CB16"/>
  <c r="CB23"/>
  <c r="CB27"/>
  <c r="CB17"/>
  <c r="AF62"/>
  <c r="AJ62"/>
  <c r="AN62"/>
  <c r="AR62"/>
  <c r="AV62"/>
  <c r="AZ62"/>
  <c r="BD62"/>
  <c r="BH62"/>
  <c r="BL62"/>
  <c r="BP62"/>
  <c r="BT62"/>
  <c r="BX62"/>
  <c r="CB60"/>
  <c r="CB62"/>
  <c r="CB52"/>
  <c r="CB36"/>
  <c r="CB47"/>
  <c r="CB31"/>
  <c r="CB34"/>
  <c r="CB37"/>
  <c r="CB20"/>
  <c r="CB30"/>
  <c r="CB14"/>
  <c r="CB21"/>
  <c r="AE63"/>
  <c r="AI63"/>
  <c r="AM63"/>
  <c r="AQ63"/>
  <c r="AU63"/>
  <c r="AY63"/>
  <c r="BC63"/>
  <c r="BG63"/>
  <c r="BK63"/>
  <c r="BO63"/>
  <c r="BS63"/>
  <c r="BW63"/>
  <c r="CA63"/>
  <c r="CC50"/>
  <c r="CC60"/>
  <c r="CC59"/>
  <c r="CC49"/>
  <c r="CC33"/>
  <c r="CC44"/>
  <c r="CC47"/>
  <c r="CC46"/>
  <c r="CC30"/>
  <c r="CC17"/>
  <c r="CC20"/>
  <c r="CC28"/>
  <c r="CC18"/>
  <c r="AH63"/>
  <c r="AL63"/>
  <c r="AP63"/>
  <c r="AT63"/>
  <c r="AX63"/>
  <c r="BB63"/>
  <c r="BF63"/>
  <c r="BJ63"/>
  <c r="BN63"/>
  <c r="BR63"/>
  <c r="BV63"/>
  <c r="BZ63"/>
  <c r="CC54"/>
  <c r="CC63"/>
  <c r="CC53"/>
  <c r="CC37"/>
  <c r="CC48"/>
  <c r="CC32"/>
  <c r="CC35"/>
  <c r="CC34"/>
  <c r="CC21"/>
  <c r="CC24"/>
  <c r="CC15"/>
  <c r="CC22"/>
  <c r="AG63"/>
  <c r="AK63"/>
  <c r="AO63"/>
  <c r="AS63"/>
  <c r="AW63"/>
  <c r="BA63"/>
  <c r="BE63"/>
  <c r="BI63"/>
  <c r="BM63"/>
  <c r="BQ63"/>
  <c r="BU63"/>
  <c r="BY63"/>
  <c r="CC58"/>
  <c r="CC57"/>
  <c r="CC51"/>
  <c r="CC41"/>
  <c r="CC52"/>
  <c r="CC36"/>
  <c r="CC39"/>
  <c r="CC38"/>
  <c r="CC25"/>
  <c r="CC19"/>
  <c r="CC27"/>
  <c r="AF63"/>
  <c r="AJ63"/>
  <c r="AN63"/>
  <c r="AR63"/>
  <c r="AV63"/>
  <c r="AZ63"/>
  <c r="BD63"/>
  <c r="BH63"/>
  <c r="BL63"/>
  <c r="BP63"/>
  <c r="BT63"/>
  <c r="BX63"/>
  <c r="CB63"/>
  <c r="CC62"/>
  <c r="CC61"/>
  <c r="CC56"/>
  <c r="CC55"/>
  <c r="CC45"/>
  <c r="CC29"/>
  <c r="CC40"/>
  <c r="CC43"/>
  <c r="CC42"/>
  <c r="CC26"/>
  <c r="CC13"/>
  <c r="CC16"/>
  <c r="CC23"/>
  <c r="CC31"/>
  <c r="CC14"/>
  <c r="AE64"/>
  <c r="AI64"/>
  <c r="AM64"/>
  <c r="AQ64"/>
  <c r="AU64"/>
  <c r="AY64"/>
  <c r="BC64"/>
  <c r="BG64"/>
  <c r="BK64"/>
  <c r="BO64"/>
  <c r="BS64"/>
  <c r="BW64"/>
  <c r="CA64"/>
  <c r="CD64"/>
  <c r="CD55"/>
  <c r="CD54"/>
  <c r="CD60"/>
  <c r="CD42"/>
  <c r="CD26"/>
  <c r="CD41"/>
  <c r="CD48"/>
  <c r="CD47"/>
  <c r="CD31"/>
  <c r="CD14"/>
  <c r="CD17"/>
  <c r="CD24"/>
  <c r="CD19"/>
  <c r="AD64"/>
  <c r="AH64"/>
  <c r="AL64"/>
  <c r="AP64"/>
  <c r="AT64"/>
  <c r="AX64"/>
  <c r="BB64"/>
  <c r="BF64"/>
  <c r="BJ64"/>
  <c r="BN64"/>
  <c r="BR64"/>
  <c r="BV64"/>
  <c r="BZ64"/>
  <c r="CD59"/>
  <c r="CD58"/>
  <c r="CD46"/>
  <c r="CD30"/>
  <c r="CD45"/>
  <c r="CD50"/>
  <c r="CD36"/>
  <c r="CD35"/>
  <c r="CD18"/>
  <c r="CD21"/>
  <c r="CD29"/>
  <c r="CD12"/>
  <c r="CD23"/>
  <c r="CC64"/>
  <c r="AG64"/>
  <c r="AK64"/>
  <c r="AO64"/>
  <c r="AS64"/>
  <c r="AW64"/>
  <c r="BA64"/>
  <c r="BE64"/>
  <c r="BI64"/>
  <c r="BM64"/>
  <c r="BQ64"/>
  <c r="BU64"/>
  <c r="BY64"/>
  <c r="CD63"/>
  <c r="CD62"/>
  <c r="CD57"/>
  <c r="CD52"/>
  <c r="CD34"/>
  <c r="CD49"/>
  <c r="CD33"/>
  <c r="CD40"/>
  <c r="CD39"/>
  <c r="CD22"/>
  <c r="CD25"/>
  <c r="CD16"/>
  <c r="CD28"/>
  <c r="AF64"/>
  <c r="AJ64"/>
  <c r="AN64"/>
  <c r="AR64"/>
  <c r="AV64"/>
  <c r="AZ64"/>
  <c r="BD64"/>
  <c r="BH64"/>
  <c r="BL64"/>
  <c r="BP64"/>
  <c r="BT64"/>
  <c r="BX64"/>
  <c r="CB64"/>
  <c r="CD51"/>
  <c r="CD61"/>
  <c r="CD56"/>
  <c r="CD38"/>
  <c r="CD53"/>
  <c r="CD37"/>
  <c r="CD44"/>
  <c r="CD43"/>
  <c r="CD27"/>
  <c r="CD13"/>
  <c r="CD20"/>
  <c r="CD32"/>
  <c r="CD15"/>
  <c r="CE64"/>
  <c r="CE62"/>
  <c r="CE61"/>
  <c r="CE43"/>
  <c r="CE27"/>
  <c r="CE34"/>
  <c r="CE41"/>
  <c r="CE44"/>
  <c r="CE28"/>
  <c r="CE15"/>
  <c r="CE14"/>
  <c r="CE21"/>
  <c r="CE33"/>
  <c r="CE16"/>
  <c r="AC65"/>
  <c r="AG65"/>
  <c r="AK65"/>
  <c r="AO65"/>
  <c r="AS65"/>
  <c r="AW65"/>
  <c r="BA65"/>
  <c r="BE65"/>
  <c r="BI65"/>
  <c r="BM65"/>
  <c r="BQ65"/>
  <c r="BU65"/>
  <c r="BY65"/>
  <c r="CC65"/>
  <c r="CE65"/>
  <c r="CE52"/>
  <c r="CE55"/>
  <c r="CE47"/>
  <c r="CE31"/>
  <c r="CE38"/>
  <c r="CE45"/>
  <c r="CE48"/>
  <c r="CE32"/>
  <c r="CE19"/>
  <c r="CE18"/>
  <c r="CE25"/>
  <c r="CE20"/>
  <c r="AF65"/>
  <c r="AJ65"/>
  <c r="AN65"/>
  <c r="AR65"/>
  <c r="AV65"/>
  <c r="AZ65"/>
  <c r="BD65"/>
  <c r="BH65"/>
  <c r="BL65"/>
  <c r="BP65"/>
  <c r="BT65"/>
  <c r="BX65"/>
  <c r="CB65"/>
  <c r="CE56"/>
  <c r="CE59"/>
  <c r="CE54"/>
  <c r="CE53"/>
  <c r="CE35"/>
  <c r="CE42"/>
  <c r="CE49"/>
  <c r="CE50"/>
  <c r="CE36"/>
  <c r="CE23"/>
  <c r="CE22"/>
  <c r="CE30"/>
  <c r="CE13"/>
  <c r="CE24"/>
  <c r="AE65"/>
  <c r="AI65"/>
  <c r="AM65"/>
  <c r="AQ65"/>
  <c r="AU65"/>
  <c r="AY65"/>
  <c r="BC65"/>
  <c r="BG65"/>
  <c r="BK65"/>
  <c r="BO65"/>
  <c r="BS65"/>
  <c r="BW65"/>
  <c r="CA65"/>
  <c r="CD65"/>
  <c r="CE60"/>
  <c r="CE63"/>
  <c r="CE58"/>
  <c r="CE57"/>
  <c r="CE39"/>
  <c r="CE46"/>
  <c r="CE51"/>
  <c r="CE37"/>
  <c r="CE40"/>
  <c r="CE26"/>
  <c r="CE11"/>
  <c r="CE17"/>
  <c r="CE29"/>
  <c r="CE12"/>
  <c r="AD65"/>
  <c r="AH65"/>
  <c r="AL65"/>
  <c r="AP65"/>
  <c r="AT65"/>
  <c r="AX65"/>
  <c r="BB65"/>
  <c r="BF65"/>
  <c r="BJ65"/>
  <c r="BN65"/>
  <c r="BR65"/>
  <c r="BV65"/>
  <c r="BZ65"/>
  <c r="AE66"/>
  <c r="AI66"/>
  <c r="AM66"/>
  <c r="AQ66"/>
  <c r="AU66"/>
  <c r="AY66"/>
  <c r="BC66"/>
  <c r="BG66"/>
  <c r="BK66"/>
  <c r="BO66"/>
  <c r="BS66"/>
  <c r="BW66"/>
  <c r="CA66"/>
  <c r="CF57"/>
  <c r="CF56"/>
  <c r="CF55"/>
  <c r="CF50"/>
  <c r="CF36"/>
  <c r="CF43"/>
  <c r="CF52"/>
  <c r="CF34"/>
  <c r="CF41"/>
  <c r="CF27"/>
  <c r="CF12"/>
  <c r="CF19"/>
  <c r="CF18"/>
  <c r="CF25"/>
  <c r="AD66"/>
  <c r="AH66"/>
  <c r="AL66"/>
  <c r="AP66"/>
  <c r="AT66"/>
  <c r="AX66"/>
  <c r="BB66"/>
  <c r="BF66"/>
  <c r="BJ66"/>
  <c r="BN66"/>
  <c r="BR66"/>
  <c r="BV66"/>
  <c r="BZ66"/>
  <c r="CD66"/>
  <c r="CF61"/>
  <c r="CF60"/>
  <c r="CF59"/>
  <c r="CF54"/>
  <c r="CF40"/>
  <c r="CF47"/>
  <c r="CF31"/>
  <c r="CF38"/>
  <c r="CF45"/>
  <c r="CF29"/>
  <c r="CF16"/>
  <c r="CF23"/>
  <c r="CF22"/>
  <c r="CF30"/>
  <c r="CF13"/>
  <c r="AC66"/>
  <c r="AG66"/>
  <c r="AK66"/>
  <c r="AO66"/>
  <c r="AS66"/>
  <c r="AW66"/>
  <c r="BA66"/>
  <c r="BE66"/>
  <c r="BI66"/>
  <c r="BM66"/>
  <c r="BQ66"/>
  <c r="BU66"/>
  <c r="BY66"/>
  <c r="CC66"/>
  <c r="CF65"/>
  <c r="CF63"/>
  <c r="CF58"/>
  <c r="CF44"/>
  <c r="CF28"/>
  <c r="CF35"/>
  <c r="CF42"/>
  <c r="CF49"/>
  <c r="CF33"/>
  <c r="CF20"/>
  <c r="CF26"/>
  <c r="CF11"/>
  <c r="CF10"/>
  <c r="CF17"/>
  <c r="AB66"/>
  <c r="AF66"/>
  <c r="AJ66"/>
  <c r="AN66"/>
  <c r="AR66"/>
  <c r="AV66"/>
  <c r="AZ66"/>
  <c r="BD66"/>
  <c r="BH66"/>
  <c r="BL66"/>
  <c r="BP66"/>
  <c r="BT66"/>
  <c r="BX66"/>
  <c r="CB66"/>
  <c r="CF66"/>
  <c r="CF53"/>
  <c r="CF64"/>
  <c r="CF62"/>
  <c r="CF48"/>
  <c r="CF32"/>
  <c r="CF39"/>
  <c r="CF46"/>
  <c r="CF51"/>
  <c r="CF37"/>
  <c r="CF24"/>
  <c r="CF15"/>
  <c r="CF14"/>
  <c r="CF21"/>
  <c r="CE66"/>
  <c r="AA67"/>
  <c r="AE67"/>
  <c r="AI67"/>
  <c r="AM67"/>
  <c r="AQ67"/>
  <c r="AU67"/>
  <c r="AY67"/>
  <c r="BC67"/>
  <c r="BG67"/>
  <c r="BK67"/>
  <c r="BO67"/>
  <c r="BS67"/>
  <c r="BW67"/>
  <c r="CA67"/>
  <c r="CE67"/>
  <c r="CG58"/>
  <c r="CG61"/>
  <c r="CG56"/>
  <c r="CG55"/>
  <c r="CG41"/>
  <c r="CG48"/>
  <c r="CG32"/>
  <c r="CG39"/>
  <c r="CG42"/>
  <c r="CG26"/>
  <c r="CG21"/>
  <c r="CG27"/>
  <c r="CG12"/>
  <c r="CG15"/>
  <c r="CG14"/>
  <c r="AD67"/>
  <c r="AH67"/>
  <c r="AL67"/>
  <c r="AP67"/>
  <c r="AT67"/>
  <c r="AX67"/>
  <c r="BB67"/>
  <c r="BF67"/>
  <c r="BJ67"/>
  <c r="BN67"/>
  <c r="BR67"/>
  <c r="BV67"/>
  <c r="BZ67"/>
  <c r="CD67"/>
  <c r="CG62"/>
  <c r="CG66"/>
  <c r="CG60"/>
  <c r="CG59"/>
  <c r="CG45"/>
  <c r="CG29"/>
  <c r="CG36"/>
  <c r="CG43"/>
  <c r="CG46"/>
  <c r="CG30"/>
  <c r="CG25"/>
  <c r="CG9"/>
  <c r="CG16"/>
  <c r="CG19"/>
  <c r="CG18"/>
  <c r="AC67"/>
  <c r="AG67"/>
  <c r="AK67"/>
  <c r="AO67"/>
  <c r="AS67"/>
  <c r="AW67"/>
  <c r="BA67"/>
  <c r="BE67"/>
  <c r="BI67"/>
  <c r="BM67"/>
  <c r="BQ67"/>
  <c r="BU67"/>
  <c r="BY67"/>
  <c r="CC67"/>
  <c r="CG67"/>
  <c r="CG50"/>
  <c r="CG65"/>
  <c r="CG63"/>
  <c r="CG49"/>
  <c r="CG33"/>
  <c r="CG40"/>
  <c r="CG47"/>
  <c r="CG52"/>
  <c r="CG34"/>
  <c r="CG28"/>
  <c r="CG13"/>
  <c r="CG20"/>
  <c r="CG23"/>
  <c r="CG22"/>
  <c r="CF67"/>
  <c r="AB67"/>
  <c r="AF67"/>
  <c r="AJ67"/>
  <c r="AN67"/>
  <c r="AR67"/>
  <c r="AV67"/>
  <c r="AZ67"/>
  <c r="BD67"/>
  <c r="BH67"/>
  <c r="BL67"/>
  <c r="BP67"/>
  <c r="BT67"/>
  <c r="BX67"/>
  <c r="CB67"/>
  <c r="CG54"/>
  <c r="CG57"/>
  <c r="CG64"/>
  <c r="CG51"/>
  <c r="CG37"/>
  <c r="CG44"/>
  <c r="CG53"/>
  <c r="CG35"/>
  <c r="CG38"/>
  <c r="CG31"/>
  <c r="CG17"/>
  <c r="CG24"/>
  <c r="CG11"/>
  <c r="CG10"/>
  <c r="Z68"/>
  <c r="AD68"/>
  <c r="AH68"/>
  <c r="AL68"/>
  <c r="AP68"/>
  <c r="AT68"/>
  <c r="AX68"/>
  <c r="BB68"/>
  <c r="BF68"/>
  <c r="BJ68"/>
  <c r="BN68"/>
  <c r="BR68"/>
  <c r="BV68"/>
  <c r="BZ68"/>
  <c r="CD68"/>
  <c r="CH64"/>
  <c r="CH51"/>
  <c r="CH66"/>
  <c r="CH60"/>
  <c r="CH46"/>
  <c r="CH30"/>
  <c r="CH41"/>
  <c r="CH44"/>
  <c r="CH47"/>
  <c r="CH31"/>
  <c r="CH22"/>
  <c r="CH28"/>
  <c r="CH13"/>
  <c r="CH16"/>
  <c r="CH19"/>
  <c r="AC68"/>
  <c r="AG68"/>
  <c r="AK68"/>
  <c r="AO68"/>
  <c r="AS68"/>
  <c r="AW68"/>
  <c r="BA68"/>
  <c r="BE68"/>
  <c r="BI68"/>
  <c r="BM68"/>
  <c r="BQ68"/>
  <c r="BU68"/>
  <c r="BY68"/>
  <c r="CC68"/>
  <c r="CH68"/>
  <c r="CH55"/>
  <c r="CH54"/>
  <c r="CH65"/>
  <c r="CH50"/>
  <c r="CH34"/>
  <c r="CH45"/>
  <c r="CH48"/>
  <c r="CH53"/>
  <c r="CH35"/>
  <c r="CH29"/>
  <c r="CH10"/>
  <c r="CH17"/>
  <c r="CH20"/>
  <c r="CH23"/>
  <c r="AB68"/>
  <c r="AF68"/>
  <c r="AJ68"/>
  <c r="AN68"/>
  <c r="AR68"/>
  <c r="AV68"/>
  <c r="AZ68"/>
  <c r="BD68"/>
  <c r="BH68"/>
  <c r="BL68"/>
  <c r="BP68"/>
  <c r="BT68"/>
  <c r="BX68"/>
  <c r="CB68"/>
  <c r="CF68"/>
  <c r="CH67"/>
  <c r="CH59"/>
  <c r="CH58"/>
  <c r="CH57"/>
  <c r="CH52"/>
  <c r="CH38"/>
  <c r="CH49"/>
  <c r="CH33"/>
  <c r="CH36"/>
  <c r="CH39"/>
  <c r="CH32"/>
  <c r="CH14"/>
  <c r="CH21"/>
  <c r="CH24"/>
  <c r="CH8"/>
  <c r="IR8" s="1"/>
  <c r="CH11"/>
  <c r="CG68"/>
  <c r="AA68"/>
  <c r="AE68"/>
  <c r="AI68"/>
  <c r="AM68"/>
  <c r="AQ68"/>
  <c r="AU68"/>
  <c r="AY68"/>
  <c r="BC68"/>
  <c r="BG68"/>
  <c r="BK68"/>
  <c r="BO68"/>
  <c r="BS68"/>
  <c r="BW68"/>
  <c r="CA68"/>
  <c r="CE68"/>
  <c r="CH63"/>
  <c r="CH62"/>
  <c r="CH61"/>
  <c r="CH56"/>
  <c r="CH42"/>
  <c r="CH26"/>
  <c r="CH37"/>
  <c r="CH40"/>
  <c r="CH43"/>
  <c r="CH27"/>
  <c r="CH18"/>
  <c r="CH25"/>
  <c r="CH9"/>
  <c r="IR9" s="1"/>
  <c r="CH12"/>
  <c r="CH15"/>
  <c r="MS81"/>
  <c r="MS82"/>
  <c r="MS73"/>
  <c r="MV75"/>
  <c r="MS74"/>
  <c r="MS77"/>
  <c r="MS71"/>
  <c r="MS84"/>
  <c r="MV86"/>
  <c r="MV78"/>
  <c r="MV71"/>
  <c r="MV74"/>
  <c r="MV76"/>
  <c r="MV70"/>
  <c r="MS83"/>
  <c r="MS72"/>
  <c r="MS79"/>
  <c r="MS70"/>
  <c r="MS75"/>
  <c r="MV85"/>
  <c r="MV81"/>
  <c r="MV79"/>
  <c r="MV87"/>
  <c r="MV80"/>
  <c r="MV73"/>
  <c r="MV83"/>
  <c r="MV72"/>
  <c r="MS76"/>
  <c r="MS78"/>
  <c r="MS80"/>
  <c r="IR25" l="1"/>
  <c r="IR33"/>
  <c r="IR42"/>
  <c r="IR14"/>
  <c r="IR35"/>
  <c r="IR43"/>
  <c r="IR29"/>
  <c r="IR45"/>
  <c r="IR54"/>
  <c r="IR28"/>
  <c r="IR44"/>
  <c r="IL69"/>
  <c r="OX69" s="1"/>
  <c r="HV69"/>
  <c r="IS10"/>
  <c r="IR52"/>
  <c r="IR56"/>
  <c r="IH69"/>
  <c r="HR69"/>
  <c r="HB69"/>
  <c r="GL69"/>
  <c r="IS29"/>
  <c r="NQ29" s="1"/>
  <c r="IS49"/>
  <c r="IS66"/>
  <c r="II69"/>
  <c r="GQ69"/>
  <c r="IS45"/>
  <c r="OG45" s="1"/>
  <c r="IR69"/>
  <c r="IB69"/>
  <c r="HL69"/>
  <c r="GV69"/>
  <c r="IS12"/>
  <c r="IS15"/>
  <c r="IS38"/>
  <c r="IS58"/>
  <c r="IQ69"/>
  <c r="HS69"/>
  <c r="GU69"/>
  <c r="IS19"/>
  <c r="IS61"/>
  <c r="IG69"/>
  <c r="HQ69"/>
  <c r="HA69"/>
  <c r="GK69"/>
  <c r="IS14"/>
  <c r="NB14" s="1"/>
  <c r="IS37"/>
  <c r="IS53"/>
  <c r="IS69"/>
  <c r="GP69"/>
  <c r="IS48"/>
  <c r="HC69"/>
  <c r="IS64"/>
  <c r="GZ69"/>
  <c r="IS41"/>
  <c r="IS68"/>
  <c r="GY69"/>
  <c r="IK69"/>
  <c r="HE69"/>
  <c r="IS36"/>
  <c r="IS56"/>
  <c r="IP69"/>
  <c r="HZ69"/>
  <c r="HJ69"/>
  <c r="GT69"/>
  <c r="IS17"/>
  <c r="IS32"/>
  <c r="IS35"/>
  <c r="NW35" s="1"/>
  <c r="IS52"/>
  <c r="ON52" s="1"/>
  <c r="HO69"/>
  <c r="IS26"/>
  <c r="IS67"/>
  <c r="IJ69"/>
  <c r="HT69"/>
  <c r="OF69" s="1"/>
  <c r="HD69"/>
  <c r="GN69"/>
  <c r="IS25"/>
  <c r="NM25" s="1"/>
  <c r="IS40"/>
  <c r="IS43"/>
  <c r="OE43" s="1"/>
  <c r="IS60"/>
  <c r="IE69"/>
  <c r="HG69"/>
  <c r="IS13"/>
  <c r="IS42"/>
  <c r="OD42" s="1"/>
  <c r="IO69"/>
  <c r="HY69"/>
  <c r="HI69"/>
  <c r="GS69"/>
  <c r="IS24"/>
  <c r="IS30"/>
  <c r="IS50"/>
  <c r="IS59"/>
  <c r="HF69"/>
  <c r="IS51"/>
  <c r="IS65"/>
  <c r="IS28"/>
  <c r="NP28" s="1"/>
  <c r="IF69"/>
  <c r="HP69"/>
  <c r="GJ69"/>
  <c r="MV69" s="1"/>
  <c r="IS18"/>
  <c r="IS57"/>
  <c r="IA69"/>
  <c r="IS22"/>
  <c r="IS31"/>
  <c r="HU69"/>
  <c r="GO69"/>
  <c r="IS21"/>
  <c r="IS39"/>
  <c r="IR61"/>
  <c r="IR49"/>
  <c r="ID69"/>
  <c r="HN69"/>
  <c r="GX69"/>
  <c r="IS20"/>
  <c r="IS23"/>
  <c r="IS46"/>
  <c r="IS55"/>
  <c r="HW69"/>
  <c r="IS16"/>
  <c r="IS47"/>
  <c r="IN69"/>
  <c r="HX69"/>
  <c r="HH69"/>
  <c r="GR69"/>
  <c r="IS9"/>
  <c r="MW9" s="1"/>
  <c r="IS33"/>
  <c r="NU33" s="1"/>
  <c r="IS27"/>
  <c r="IS63"/>
  <c r="IM69"/>
  <c r="HK69"/>
  <c r="GM69"/>
  <c r="IS44"/>
  <c r="OF44" s="1"/>
  <c r="IS62"/>
  <c r="IC69"/>
  <c r="HM69"/>
  <c r="GW69"/>
  <c r="IS8"/>
  <c r="MV8" s="1"/>
  <c r="IS11"/>
  <c r="IS34"/>
  <c r="IS54"/>
  <c r="OP54" s="1"/>
  <c r="IR12"/>
  <c r="IR26"/>
  <c r="IR62"/>
  <c r="IR59"/>
  <c r="IR10"/>
  <c r="IR48"/>
  <c r="IR47"/>
  <c r="IR46"/>
  <c r="OH46" s="1"/>
  <c r="IR15"/>
  <c r="IR58"/>
  <c r="IR16"/>
  <c r="ND16" s="1"/>
  <c r="IR30"/>
  <c r="IR40"/>
  <c r="IR11"/>
  <c r="MY11" s="1"/>
  <c r="IR57"/>
  <c r="IR20"/>
  <c r="IR34"/>
  <c r="IR55"/>
  <c r="IR19"/>
  <c r="IR38"/>
  <c r="IR65"/>
  <c r="IR22"/>
  <c r="IR41"/>
  <c r="IR66"/>
  <c r="IQ51"/>
  <c r="IR63"/>
  <c r="IR21"/>
  <c r="IR36"/>
  <c r="IR67"/>
  <c r="IR23"/>
  <c r="IR60"/>
  <c r="IR27"/>
  <c r="IG68"/>
  <c r="IR24"/>
  <c r="IR39"/>
  <c r="IR13"/>
  <c r="IR64"/>
  <c r="IQ31"/>
  <c r="IR18"/>
  <c r="IR37"/>
  <c r="IR32"/>
  <c r="IR17"/>
  <c r="IR53"/>
  <c r="IR50"/>
  <c r="IC68"/>
  <c r="HM68"/>
  <c r="GW68"/>
  <c r="IQ68"/>
  <c r="ID68"/>
  <c r="HN68"/>
  <c r="GX68"/>
  <c r="II68"/>
  <c r="HS68"/>
  <c r="HC68"/>
  <c r="GM68"/>
  <c r="IN68"/>
  <c r="HX68"/>
  <c r="HH68"/>
  <c r="GR68"/>
  <c r="IQ11"/>
  <c r="IQ38"/>
  <c r="IQ37"/>
  <c r="IQ54"/>
  <c r="HZ67"/>
  <c r="HJ67"/>
  <c r="GT67"/>
  <c r="IQ22"/>
  <c r="IQ28"/>
  <c r="IQ40"/>
  <c r="OA40" s="1"/>
  <c r="IQ65"/>
  <c r="II67"/>
  <c r="HS67"/>
  <c r="HC67"/>
  <c r="GM67"/>
  <c r="IQ9"/>
  <c r="MV9" s="1"/>
  <c r="IQ43"/>
  <c r="IQ59"/>
  <c r="IN67"/>
  <c r="HX67"/>
  <c r="HH67"/>
  <c r="GR67"/>
  <c r="IQ12"/>
  <c r="IQ42"/>
  <c r="IQ41"/>
  <c r="IQ58"/>
  <c r="IC67"/>
  <c r="HM67"/>
  <c r="GW67"/>
  <c r="IO66"/>
  <c r="IP24"/>
  <c r="IP39"/>
  <c r="IP64"/>
  <c r="IH66"/>
  <c r="HR66"/>
  <c r="HB66"/>
  <c r="GL66"/>
  <c r="IP26"/>
  <c r="IP42"/>
  <c r="IP58"/>
  <c r="II66"/>
  <c r="HS66"/>
  <c r="HC66"/>
  <c r="GM66"/>
  <c r="IP23"/>
  <c r="IP38"/>
  <c r="NX38" s="1"/>
  <c r="IP54"/>
  <c r="IN66"/>
  <c r="HX66"/>
  <c r="HH66"/>
  <c r="GR66"/>
  <c r="IP19"/>
  <c r="IP34"/>
  <c r="IP50"/>
  <c r="IK66"/>
  <c r="HU66"/>
  <c r="HE66"/>
  <c r="GO66"/>
  <c r="HX65"/>
  <c r="HH65"/>
  <c r="GR65"/>
  <c r="IO17"/>
  <c r="IO37"/>
  <c r="IO57"/>
  <c r="IN65"/>
  <c r="HY65"/>
  <c r="HI65"/>
  <c r="GS65"/>
  <c r="IO30"/>
  <c r="IO50"/>
  <c r="OI50" s="1"/>
  <c r="IO53"/>
  <c r="IL65"/>
  <c r="HV65"/>
  <c r="HF65"/>
  <c r="GP65"/>
  <c r="IO19"/>
  <c r="ND19" s="1"/>
  <c r="IO38"/>
  <c r="IO52"/>
  <c r="IE65"/>
  <c r="HO65"/>
  <c r="GY65"/>
  <c r="IO16"/>
  <c r="IO15"/>
  <c r="IO34"/>
  <c r="IO62"/>
  <c r="IN20"/>
  <c r="IN44"/>
  <c r="IN56"/>
  <c r="IH64"/>
  <c r="HR64"/>
  <c r="HB64"/>
  <c r="IN28"/>
  <c r="IN39"/>
  <c r="IN34"/>
  <c r="IN63"/>
  <c r="HW64"/>
  <c r="HG64"/>
  <c r="GQ64"/>
  <c r="IN29"/>
  <c r="IN36"/>
  <c r="IN46"/>
  <c r="IF64"/>
  <c r="HP64"/>
  <c r="GZ64"/>
  <c r="IN19"/>
  <c r="IN31"/>
  <c r="IN26"/>
  <c r="IN55"/>
  <c r="IC64"/>
  <c r="HM64"/>
  <c r="GW64"/>
  <c r="IM31"/>
  <c r="IM26"/>
  <c r="IM29"/>
  <c r="IM61"/>
  <c r="ID63"/>
  <c r="HN63"/>
  <c r="GX63"/>
  <c r="IM19"/>
  <c r="IM36"/>
  <c r="NS36" s="1"/>
  <c r="IM57"/>
  <c r="IA63"/>
  <c r="HK63"/>
  <c r="GU63"/>
  <c r="IM24"/>
  <c r="IM32"/>
  <c r="IM63"/>
  <c r="OT63" s="1"/>
  <c r="IB63"/>
  <c r="HL63"/>
  <c r="GV63"/>
  <c r="IM20"/>
  <c r="IM47"/>
  <c r="IM59"/>
  <c r="IG63"/>
  <c r="HQ63"/>
  <c r="HA63"/>
  <c r="IL21"/>
  <c r="IL37"/>
  <c r="IL36"/>
  <c r="IH62"/>
  <c r="HR62"/>
  <c r="HB62"/>
  <c r="IL17"/>
  <c r="IL33"/>
  <c r="IL32"/>
  <c r="IL56"/>
  <c r="IA62"/>
  <c r="HK62"/>
  <c r="GU62"/>
  <c r="IL19"/>
  <c r="IL39"/>
  <c r="IL55"/>
  <c r="IB62"/>
  <c r="HL62"/>
  <c r="GV62"/>
  <c r="IL15"/>
  <c r="IL35"/>
  <c r="IL53"/>
  <c r="HY62"/>
  <c r="HI62"/>
  <c r="GS62"/>
  <c r="IK15"/>
  <c r="IK42"/>
  <c r="IK60"/>
  <c r="HV61"/>
  <c r="HF61"/>
  <c r="IK25"/>
  <c r="IK38"/>
  <c r="IK56"/>
  <c r="HW61"/>
  <c r="HG61"/>
  <c r="GQ61"/>
  <c r="IK23"/>
  <c r="IK50"/>
  <c r="IK59"/>
  <c r="HX61"/>
  <c r="HH61"/>
  <c r="GR61"/>
  <c r="IK33"/>
  <c r="IK48"/>
  <c r="IK51"/>
  <c r="IC61"/>
  <c r="HM61"/>
  <c r="GW61"/>
  <c r="IJ25"/>
  <c r="IJ44"/>
  <c r="IJ60"/>
  <c r="IB60"/>
  <c r="HL60"/>
  <c r="GV60"/>
  <c r="IJ21"/>
  <c r="IJ37"/>
  <c r="IJ54"/>
  <c r="HY60"/>
  <c r="HI60"/>
  <c r="GS60"/>
  <c r="IJ39"/>
  <c r="IJ38"/>
  <c r="HZ60"/>
  <c r="HJ60"/>
  <c r="GT60"/>
  <c r="IJ22"/>
  <c r="IJ45"/>
  <c r="IJ59"/>
  <c r="HS60"/>
  <c r="HC60"/>
  <c r="IB59"/>
  <c r="HL59"/>
  <c r="GV59"/>
  <c r="II38"/>
  <c r="NQ38" s="1"/>
  <c r="II33"/>
  <c r="IG59"/>
  <c r="HQ59"/>
  <c r="HA59"/>
  <c r="II23"/>
  <c r="II43"/>
  <c r="II59"/>
  <c r="HZ59"/>
  <c r="HJ59"/>
  <c r="GT59"/>
  <c r="II21"/>
  <c r="II32"/>
  <c r="II56"/>
  <c r="HS59"/>
  <c r="HC59"/>
  <c r="II17"/>
  <c r="II53"/>
  <c r="IH25"/>
  <c r="IH41"/>
  <c r="IH32"/>
  <c r="NJ32" s="1"/>
  <c r="HZ58"/>
  <c r="HJ58"/>
  <c r="GT58"/>
  <c r="IH51"/>
  <c r="IH44"/>
  <c r="HW58"/>
  <c r="HG58"/>
  <c r="IH26"/>
  <c r="IH42"/>
  <c r="IH58"/>
  <c r="HX58"/>
  <c r="HH58"/>
  <c r="IH30"/>
  <c r="IH45"/>
  <c r="IH36"/>
  <c r="IC58"/>
  <c r="HM58"/>
  <c r="GW58"/>
  <c r="IG45"/>
  <c r="ID57"/>
  <c r="HN57"/>
  <c r="GX57"/>
  <c r="IG40"/>
  <c r="IG39"/>
  <c r="IG56"/>
  <c r="HS57"/>
  <c r="HC57"/>
  <c r="IG33"/>
  <c r="IG51"/>
  <c r="IG52"/>
  <c r="HP57"/>
  <c r="GZ57"/>
  <c r="IG30"/>
  <c r="NG30" s="1"/>
  <c r="IG48"/>
  <c r="IG47"/>
  <c r="HQ57"/>
  <c r="HA57"/>
  <c r="IF31"/>
  <c r="IF30"/>
  <c r="IC56"/>
  <c r="HM56"/>
  <c r="GW56"/>
  <c r="IF44"/>
  <c r="IF56"/>
  <c r="HR56"/>
  <c r="HB56"/>
  <c r="IF32"/>
  <c r="IF37"/>
  <c r="IA56"/>
  <c r="HK56"/>
  <c r="IE56"/>
  <c r="IF36"/>
  <c r="IF50"/>
  <c r="HT56"/>
  <c r="HD56"/>
  <c r="IE23"/>
  <c r="IE32"/>
  <c r="HZ55"/>
  <c r="HJ55"/>
  <c r="ID55"/>
  <c r="IE34"/>
  <c r="IE33"/>
  <c r="HW55"/>
  <c r="HG55"/>
  <c r="IE30"/>
  <c r="IE29"/>
  <c r="HX55"/>
  <c r="HH55"/>
  <c r="IE26"/>
  <c r="IE52"/>
  <c r="HY55"/>
  <c r="HI55"/>
  <c r="IC54"/>
  <c r="ID46"/>
  <c r="ID53"/>
  <c r="HN54"/>
  <c r="GX54"/>
  <c r="ID45"/>
  <c r="ID44"/>
  <c r="HO54"/>
  <c r="GY54"/>
  <c r="ID41"/>
  <c r="ID40"/>
  <c r="HT54"/>
  <c r="HD54"/>
  <c r="ID37"/>
  <c r="ID36"/>
  <c r="HQ54"/>
  <c r="HA54"/>
  <c r="IC45"/>
  <c r="NR45" s="1"/>
  <c r="HZ53"/>
  <c r="HJ53"/>
  <c r="IC33"/>
  <c r="IC27"/>
  <c r="HS53"/>
  <c r="HC53"/>
  <c r="IC36"/>
  <c r="IC39"/>
  <c r="HP53"/>
  <c r="GZ53"/>
  <c r="IC32"/>
  <c r="IC35"/>
  <c r="HU53"/>
  <c r="HE53"/>
  <c r="IB47"/>
  <c r="IB46"/>
  <c r="HN52"/>
  <c r="IB25"/>
  <c r="IB37"/>
  <c r="HW52"/>
  <c r="HG52"/>
  <c r="IB39"/>
  <c r="IB38"/>
  <c r="HP52"/>
  <c r="GZ52"/>
  <c r="IB45"/>
  <c r="HY52"/>
  <c r="HI52"/>
  <c r="HT51"/>
  <c r="HD51"/>
  <c r="IA44"/>
  <c r="HY51"/>
  <c r="HI51"/>
  <c r="IA28"/>
  <c r="IA33"/>
  <c r="HN51"/>
  <c r="IA25"/>
  <c r="IA36"/>
  <c r="HS51"/>
  <c r="HC51"/>
  <c r="IA39"/>
  <c r="HX50"/>
  <c r="HH50"/>
  <c r="HZ50"/>
  <c r="HU50"/>
  <c r="HE50"/>
  <c r="HZ46"/>
  <c r="HV50"/>
  <c r="HF50"/>
  <c r="HZ45"/>
  <c r="HZ44"/>
  <c r="NN44" s="1"/>
  <c r="HK50"/>
  <c r="HZ27"/>
  <c r="HZ40"/>
  <c r="HY45"/>
  <c r="HV49"/>
  <c r="HF49"/>
  <c r="HY34"/>
  <c r="HO49"/>
  <c r="HY30"/>
  <c r="HY35"/>
  <c r="HH49"/>
  <c r="HY48"/>
  <c r="HY47"/>
  <c r="HI49"/>
  <c r="HL48"/>
  <c r="HX43"/>
  <c r="HW48"/>
  <c r="HI48"/>
  <c r="HX40"/>
  <c r="HR48"/>
  <c r="HX29"/>
  <c r="HX34"/>
  <c r="HG48"/>
  <c r="HX45"/>
  <c r="NM45" s="1"/>
  <c r="HQ47"/>
  <c r="HW38"/>
  <c r="HV47"/>
  <c r="HF47"/>
  <c r="HW44"/>
  <c r="HK47"/>
  <c r="HW43"/>
  <c r="HT47"/>
  <c r="HW42"/>
  <c r="HU46"/>
  <c r="HV43"/>
  <c r="NI43" s="1"/>
  <c r="HJ46"/>
  <c r="HV42"/>
  <c r="HO46"/>
  <c r="HV38"/>
  <c r="HP46"/>
  <c r="HV33"/>
  <c r="HI46"/>
  <c r="HU31"/>
  <c r="HU40"/>
  <c r="HS45"/>
  <c r="HU36"/>
  <c r="HP45"/>
  <c r="HU33"/>
  <c r="HM45"/>
  <c r="HT40"/>
  <c r="HN44"/>
  <c r="HT33"/>
  <c r="HT35"/>
  <c r="HH44"/>
  <c r="HQ44"/>
  <c r="HM43"/>
  <c r="HS33"/>
  <c r="HS34"/>
  <c r="HK43"/>
  <c r="HL43"/>
  <c r="HQ42"/>
  <c r="HN42"/>
  <c r="HO42"/>
  <c r="HR40"/>
  <c r="HR36"/>
  <c r="HQ39"/>
  <c r="HQ37"/>
  <c r="HL41"/>
  <c r="HP39"/>
  <c r="HL40"/>
  <c r="HO39"/>
  <c r="HN38"/>
  <c r="HQ68"/>
  <c r="HA68"/>
  <c r="GK68"/>
  <c r="IH68"/>
  <c r="HR68"/>
  <c r="HB68"/>
  <c r="GL68"/>
  <c r="IM68"/>
  <c r="HW68"/>
  <c r="HG68"/>
  <c r="GQ68"/>
  <c r="IB68"/>
  <c r="HL68"/>
  <c r="GV68"/>
  <c r="IQ10"/>
  <c r="MW10" s="1"/>
  <c r="IQ44"/>
  <c r="IQ57"/>
  <c r="OR57" s="1"/>
  <c r="ID67"/>
  <c r="HN67"/>
  <c r="GX67"/>
  <c r="IP67"/>
  <c r="IQ13"/>
  <c r="MZ13" s="1"/>
  <c r="IQ47"/>
  <c r="IQ63"/>
  <c r="OX63" s="1"/>
  <c r="IM67"/>
  <c r="HW67"/>
  <c r="HG67"/>
  <c r="GQ67"/>
  <c r="IQ16"/>
  <c r="NC16" s="1"/>
  <c r="IQ46"/>
  <c r="OG46" s="1"/>
  <c r="IQ45"/>
  <c r="IQ62"/>
  <c r="IB67"/>
  <c r="HL67"/>
  <c r="GV67"/>
  <c r="IQ15"/>
  <c r="IQ26"/>
  <c r="IQ48"/>
  <c r="IQ61"/>
  <c r="OV61" s="1"/>
  <c r="IG67"/>
  <c r="HQ67"/>
  <c r="HA67"/>
  <c r="GK67"/>
  <c r="IP15"/>
  <c r="NA15" s="1"/>
  <c r="IP46"/>
  <c r="IP62"/>
  <c r="IL66"/>
  <c r="HV66"/>
  <c r="HF66"/>
  <c r="GP66"/>
  <c r="IP11"/>
  <c r="IP49"/>
  <c r="IP44"/>
  <c r="IM66"/>
  <c r="HW66"/>
  <c r="HG66"/>
  <c r="GQ66"/>
  <c r="IP22"/>
  <c r="IP45"/>
  <c r="OE45" s="1"/>
  <c r="IP40"/>
  <c r="IP61"/>
  <c r="IB66"/>
  <c r="HL66"/>
  <c r="GV66"/>
  <c r="IP18"/>
  <c r="IP41"/>
  <c r="OA41" s="1"/>
  <c r="IP36"/>
  <c r="IP57"/>
  <c r="HY66"/>
  <c r="HI66"/>
  <c r="GS66"/>
  <c r="IB65"/>
  <c r="HL65"/>
  <c r="GV65"/>
  <c r="IO29"/>
  <c r="IO40"/>
  <c r="NY40" s="1"/>
  <c r="IO39"/>
  <c r="IO60"/>
  <c r="IC65"/>
  <c r="HM65"/>
  <c r="GW65"/>
  <c r="IO13"/>
  <c r="IO36"/>
  <c r="NU36" s="1"/>
  <c r="IO35"/>
  <c r="IO56"/>
  <c r="HZ65"/>
  <c r="HJ65"/>
  <c r="GT65"/>
  <c r="IO18"/>
  <c r="NC18" s="1"/>
  <c r="IO45"/>
  <c r="IO55"/>
  <c r="II65"/>
  <c r="HS65"/>
  <c r="HC65"/>
  <c r="GM65"/>
  <c r="IO14"/>
  <c r="IO41"/>
  <c r="IO61"/>
  <c r="IN32"/>
  <c r="IN43"/>
  <c r="IN38"/>
  <c r="IL64"/>
  <c r="HV64"/>
  <c r="HF64"/>
  <c r="GP64"/>
  <c r="IN22"/>
  <c r="IN49"/>
  <c r="IN62"/>
  <c r="IA64"/>
  <c r="HK64"/>
  <c r="GU64"/>
  <c r="IN12"/>
  <c r="IN35"/>
  <c r="IN30"/>
  <c r="NN30" s="1"/>
  <c r="IJ64"/>
  <c r="HT64"/>
  <c r="HD64"/>
  <c r="GN64"/>
  <c r="IN14"/>
  <c r="IN41"/>
  <c r="IN54"/>
  <c r="IG64"/>
  <c r="OO64" s="1"/>
  <c r="HQ64"/>
  <c r="NY64" s="1"/>
  <c r="HA64"/>
  <c r="NI64" s="1"/>
  <c r="IM14"/>
  <c r="IM13"/>
  <c r="IM40"/>
  <c r="IM56"/>
  <c r="IH63"/>
  <c r="HR63"/>
  <c r="HB63"/>
  <c r="IM27"/>
  <c r="IM39"/>
  <c r="IM51"/>
  <c r="IE63"/>
  <c r="HO63"/>
  <c r="GY63"/>
  <c r="IM15"/>
  <c r="IM35"/>
  <c r="IM53"/>
  <c r="IF63"/>
  <c r="HP63"/>
  <c r="GZ63"/>
  <c r="IM28"/>
  <c r="IM46"/>
  <c r="IM49"/>
  <c r="IK63"/>
  <c r="HU63"/>
  <c r="HE63"/>
  <c r="GO63"/>
  <c r="IL20"/>
  <c r="IL47"/>
  <c r="IL60"/>
  <c r="HV62"/>
  <c r="HF62"/>
  <c r="GP62"/>
  <c r="IL16"/>
  <c r="IL43"/>
  <c r="IL59"/>
  <c r="IE62"/>
  <c r="HO62"/>
  <c r="GY62"/>
  <c r="IL22"/>
  <c r="IL42"/>
  <c r="IL54"/>
  <c r="IF62"/>
  <c r="HP62"/>
  <c r="GZ62"/>
  <c r="IL18"/>
  <c r="IL38"/>
  <c r="IL50"/>
  <c r="IC62"/>
  <c r="HM62"/>
  <c r="GW62"/>
  <c r="IK18"/>
  <c r="IK45"/>
  <c r="IK61"/>
  <c r="HZ61"/>
  <c r="HJ61"/>
  <c r="GT61"/>
  <c r="IK41"/>
  <c r="IK57"/>
  <c r="IA61"/>
  <c r="HK61"/>
  <c r="GU61"/>
  <c r="IK29"/>
  <c r="IK34"/>
  <c r="IK58"/>
  <c r="IB61"/>
  <c r="HL61"/>
  <c r="GV61"/>
  <c r="IK17"/>
  <c r="MX17" s="1"/>
  <c r="IK32"/>
  <c r="IK35"/>
  <c r="NP35" s="1"/>
  <c r="IG61"/>
  <c r="HQ61"/>
  <c r="HA61"/>
  <c r="IJ16"/>
  <c r="IJ47"/>
  <c r="IJ46"/>
  <c r="IF60"/>
  <c r="HP60"/>
  <c r="GZ60"/>
  <c r="IJ32"/>
  <c r="IJ40"/>
  <c r="IJ56"/>
  <c r="OJ56" s="1"/>
  <c r="IC60"/>
  <c r="HM60"/>
  <c r="GW60"/>
  <c r="IJ29"/>
  <c r="NI29" s="1"/>
  <c r="IJ49"/>
  <c r="ID60"/>
  <c r="HN60"/>
  <c r="GX60"/>
  <c r="IJ28"/>
  <c r="IJ48"/>
  <c r="IJ57"/>
  <c r="HW60"/>
  <c r="HG60"/>
  <c r="IF59"/>
  <c r="HP59"/>
  <c r="GZ59"/>
  <c r="II28"/>
  <c r="NG28" s="1"/>
  <c r="II40"/>
  <c r="II58"/>
  <c r="HU59"/>
  <c r="HE59"/>
  <c r="II22"/>
  <c r="II50"/>
  <c r="II45"/>
  <c r="ID59"/>
  <c r="HN59"/>
  <c r="GX59"/>
  <c r="II27"/>
  <c r="II39"/>
  <c r="II55"/>
  <c r="HW59"/>
  <c r="HG59"/>
  <c r="II24"/>
  <c r="II35"/>
  <c r="II51"/>
  <c r="IH27"/>
  <c r="NE27" s="1"/>
  <c r="IH39"/>
  <c r="NQ39" s="1"/>
  <c r="ID58"/>
  <c r="HN58"/>
  <c r="GX58"/>
  <c r="IH37"/>
  <c r="IH28"/>
  <c r="IA58"/>
  <c r="HK58"/>
  <c r="GU58"/>
  <c r="IH49"/>
  <c r="IH40"/>
  <c r="IB58"/>
  <c r="HL58"/>
  <c r="GV58"/>
  <c r="IH29"/>
  <c r="IH43"/>
  <c r="IG58"/>
  <c r="HQ58"/>
  <c r="HA58"/>
  <c r="IG44"/>
  <c r="IG43"/>
  <c r="HR57"/>
  <c r="HB57"/>
  <c r="IG26"/>
  <c r="IG50"/>
  <c r="IG55"/>
  <c r="HW57"/>
  <c r="HG57"/>
  <c r="IG24"/>
  <c r="IG37"/>
  <c r="IG53"/>
  <c r="HT57"/>
  <c r="HD57"/>
  <c r="IG20"/>
  <c r="IG32"/>
  <c r="IG31"/>
  <c r="HU57"/>
  <c r="HE57"/>
  <c r="IF21"/>
  <c r="IF45"/>
  <c r="NU45" s="1"/>
  <c r="IF51"/>
  <c r="HQ56"/>
  <c r="HA56"/>
  <c r="NA56" s="1"/>
  <c r="IF43"/>
  <c r="IF42"/>
  <c r="HV56"/>
  <c r="HF56"/>
  <c r="IF20"/>
  <c r="IF40"/>
  <c r="IF52"/>
  <c r="HO56"/>
  <c r="GY56"/>
  <c r="IF35"/>
  <c r="IF34"/>
  <c r="HX56"/>
  <c r="HH56"/>
  <c r="IE27"/>
  <c r="IE35"/>
  <c r="IE53"/>
  <c r="HN55"/>
  <c r="GX55"/>
  <c r="IE21"/>
  <c r="IE44"/>
  <c r="IA55"/>
  <c r="HK55"/>
  <c r="IE24"/>
  <c r="IE40"/>
  <c r="IB55"/>
  <c r="HL55"/>
  <c r="IE28"/>
  <c r="IE36"/>
  <c r="IC55"/>
  <c r="HM55"/>
  <c r="GW55"/>
  <c r="ID49"/>
  <c r="ID48"/>
  <c r="HR54"/>
  <c r="HB54"/>
  <c r="ID29"/>
  <c r="NC29" s="1"/>
  <c r="ID28"/>
  <c r="HS54"/>
  <c r="NQ54" s="1"/>
  <c r="HC54"/>
  <c r="NA54" s="1"/>
  <c r="ID31"/>
  <c r="ID51"/>
  <c r="HX54"/>
  <c r="HH54"/>
  <c r="ID24"/>
  <c r="ID47"/>
  <c r="HU54"/>
  <c r="HE54"/>
  <c r="IC44"/>
  <c r="IC47"/>
  <c r="HN53"/>
  <c r="IC25"/>
  <c r="IC38"/>
  <c r="HW53"/>
  <c r="HG53"/>
  <c r="IC30"/>
  <c r="IC50"/>
  <c r="HT53"/>
  <c r="NQ53" s="1"/>
  <c r="HD53"/>
  <c r="NA53" s="1"/>
  <c r="IC23"/>
  <c r="IC46"/>
  <c r="NS46" s="1"/>
  <c r="HY53"/>
  <c r="NV53" s="1"/>
  <c r="HI53"/>
  <c r="NF53" s="1"/>
  <c r="IB31"/>
  <c r="IB30"/>
  <c r="HR52"/>
  <c r="HB52"/>
  <c r="IB40"/>
  <c r="IA52"/>
  <c r="HK52"/>
  <c r="IB32"/>
  <c r="IB49"/>
  <c r="HT52"/>
  <c r="HD52"/>
  <c r="IB48"/>
  <c r="IB51"/>
  <c r="HM52"/>
  <c r="HX51"/>
  <c r="HH51"/>
  <c r="IA35"/>
  <c r="HZ51"/>
  <c r="HM51"/>
  <c r="IA31"/>
  <c r="IA40"/>
  <c r="NK40" s="1"/>
  <c r="HR51"/>
  <c r="HB51"/>
  <c r="IA43"/>
  <c r="HW51"/>
  <c r="HG51"/>
  <c r="IA46"/>
  <c r="IA41"/>
  <c r="HL50"/>
  <c r="HZ37"/>
  <c r="HY50"/>
  <c r="HI50"/>
  <c r="HZ49"/>
  <c r="HZ48"/>
  <c r="HJ50"/>
  <c r="HZ29"/>
  <c r="HZ28"/>
  <c r="HO50"/>
  <c r="HZ34"/>
  <c r="HZ47"/>
  <c r="HY44"/>
  <c r="NM44" s="1"/>
  <c r="HY43"/>
  <c r="HJ49"/>
  <c r="HY41"/>
  <c r="HS49"/>
  <c r="HC49"/>
  <c r="HY46"/>
  <c r="HL49"/>
  <c r="HY32"/>
  <c r="HY31"/>
  <c r="HM49"/>
  <c r="HP48"/>
  <c r="HX32"/>
  <c r="HX42"/>
  <c r="HM48"/>
  <c r="HX39"/>
  <c r="HV48"/>
  <c r="HF48"/>
  <c r="HX33"/>
  <c r="HK48"/>
  <c r="HX48"/>
  <c r="NP48" s="1"/>
  <c r="HU47"/>
  <c r="HE47"/>
  <c r="HW37"/>
  <c r="HJ47"/>
  <c r="HW47"/>
  <c r="HO47"/>
  <c r="HW46"/>
  <c r="HW45"/>
  <c r="NL45" s="1"/>
  <c r="HH47"/>
  <c r="HW41"/>
  <c r="HV46"/>
  <c r="HN46"/>
  <c r="HV41"/>
  <c r="HS46"/>
  <c r="HV37"/>
  <c r="NC37" s="1"/>
  <c r="HT46"/>
  <c r="HV30"/>
  <c r="HM46"/>
  <c r="HU42"/>
  <c r="HJ45"/>
  <c r="HU43"/>
  <c r="HG45"/>
  <c r="HU39"/>
  <c r="HT45"/>
  <c r="HQ45"/>
  <c r="HT43"/>
  <c r="HR44"/>
  <c r="HT36"/>
  <c r="HK44"/>
  <c r="HL44"/>
  <c r="HT41"/>
  <c r="HQ43"/>
  <c r="HS40"/>
  <c r="HJ43"/>
  <c r="HO43"/>
  <c r="HP43"/>
  <c r="NC43" s="1"/>
  <c r="HS37"/>
  <c r="HR39"/>
  <c r="HR35"/>
  <c r="HR38"/>
  <c r="HR37"/>
  <c r="HQ41"/>
  <c r="HQ36"/>
  <c r="HK41"/>
  <c r="MV41" s="1"/>
  <c r="HO40"/>
  <c r="HP38"/>
  <c r="HN39"/>
  <c r="HO37"/>
  <c r="IK68"/>
  <c r="HU68"/>
  <c r="HE68"/>
  <c r="GO68"/>
  <c r="IL68"/>
  <c r="HV68"/>
  <c r="HF68"/>
  <c r="GP68"/>
  <c r="IR68"/>
  <c r="IA68"/>
  <c r="HK68"/>
  <c r="GU68"/>
  <c r="IR31"/>
  <c r="IR51"/>
  <c r="IF68"/>
  <c r="OR68" s="1"/>
  <c r="HP68"/>
  <c r="GZ68"/>
  <c r="GJ68"/>
  <c r="IQ17"/>
  <c r="IQ53"/>
  <c r="IQ64"/>
  <c r="IH67"/>
  <c r="HR67"/>
  <c r="HB67"/>
  <c r="GL67"/>
  <c r="IQ20"/>
  <c r="NG20" s="1"/>
  <c r="IQ52"/>
  <c r="OM52" s="1"/>
  <c r="IQ49"/>
  <c r="OJ49" s="1"/>
  <c r="IQ67"/>
  <c r="IA67"/>
  <c r="HK67"/>
  <c r="GU67"/>
  <c r="IQ19"/>
  <c r="NF19" s="1"/>
  <c r="IQ30"/>
  <c r="NQ30" s="1"/>
  <c r="IQ29"/>
  <c r="NP29" s="1"/>
  <c r="IQ66"/>
  <c r="IF67"/>
  <c r="HP67"/>
  <c r="GZ67"/>
  <c r="IQ14"/>
  <c r="IQ21"/>
  <c r="NH21" s="1"/>
  <c r="IQ32"/>
  <c r="IQ56"/>
  <c r="IK67"/>
  <c r="HU67"/>
  <c r="HE67"/>
  <c r="GO67"/>
  <c r="IP14"/>
  <c r="MZ14" s="1"/>
  <c r="IP51"/>
  <c r="IP48"/>
  <c r="OH48" s="1"/>
  <c r="IP66"/>
  <c r="HZ66"/>
  <c r="HJ66"/>
  <c r="GT66"/>
  <c r="IP10"/>
  <c r="MV10" s="1"/>
  <c r="IP33"/>
  <c r="IP28"/>
  <c r="IP65"/>
  <c r="IA66"/>
  <c r="HK66"/>
  <c r="GU66"/>
  <c r="IP30"/>
  <c r="NP30" s="1"/>
  <c r="IP29"/>
  <c r="NO29" s="1"/>
  <c r="IP47"/>
  <c r="IP60"/>
  <c r="IF66"/>
  <c r="HP66"/>
  <c r="GZ66"/>
  <c r="IP25"/>
  <c r="IP27"/>
  <c r="IP43"/>
  <c r="IP56"/>
  <c r="IC66"/>
  <c r="HM66"/>
  <c r="GW66"/>
  <c r="IF65"/>
  <c r="HP65"/>
  <c r="GZ65"/>
  <c r="IO12"/>
  <c r="IO26"/>
  <c r="IO46"/>
  <c r="OE46" s="1"/>
  <c r="IO63"/>
  <c r="IG65"/>
  <c r="HQ65"/>
  <c r="HA65"/>
  <c r="IO24"/>
  <c r="IO23"/>
  <c r="IO42"/>
  <c r="OA42" s="1"/>
  <c r="IO59"/>
  <c r="ID65"/>
  <c r="HN65"/>
  <c r="GX65"/>
  <c r="IO25"/>
  <c r="NJ25" s="1"/>
  <c r="IO48"/>
  <c r="OG48" s="1"/>
  <c r="IO47"/>
  <c r="IM65"/>
  <c r="HW65"/>
  <c r="HG65"/>
  <c r="GQ65"/>
  <c r="IO21"/>
  <c r="IO44"/>
  <c r="OC44" s="1"/>
  <c r="IO43"/>
  <c r="IN15"/>
  <c r="IN27"/>
  <c r="IN53"/>
  <c r="IN51"/>
  <c r="HZ64"/>
  <c r="HJ64"/>
  <c r="GT64"/>
  <c r="IN25"/>
  <c r="IN33"/>
  <c r="IN57"/>
  <c r="IE64"/>
  <c r="HO64"/>
  <c r="GY64"/>
  <c r="IN23"/>
  <c r="IN18"/>
  <c r="NB18" s="1"/>
  <c r="IN45"/>
  <c r="OC45" s="1"/>
  <c r="IN59"/>
  <c r="HX64"/>
  <c r="HH64"/>
  <c r="GR64"/>
  <c r="IN17"/>
  <c r="NA17" s="1"/>
  <c r="IN48"/>
  <c r="IN60"/>
  <c r="IK64"/>
  <c r="OS64" s="1"/>
  <c r="HU64"/>
  <c r="OC64" s="1"/>
  <c r="HE64"/>
  <c r="NM64" s="1"/>
  <c r="GO64"/>
  <c r="MW64" s="1"/>
  <c r="IM16"/>
  <c r="IM43"/>
  <c r="IM55"/>
  <c r="IL63"/>
  <c r="HV63"/>
  <c r="HF63"/>
  <c r="GP63"/>
  <c r="IM38"/>
  <c r="NU38" s="1"/>
  <c r="IM41"/>
  <c r="II63"/>
  <c r="HS63"/>
  <c r="HC63"/>
  <c r="IM22"/>
  <c r="NE22" s="1"/>
  <c r="IM34"/>
  <c r="NQ34" s="1"/>
  <c r="IM37"/>
  <c r="IJ63"/>
  <c r="HT63"/>
  <c r="HD63"/>
  <c r="IM18"/>
  <c r="IM30"/>
  <c r="IM33"/>
  <c r="IM50"/>
  <c r="HY63"/>
  <c r="HI63"/>
  <c r="GS63"/>
  <c r="IL30"/>
  <c r="IL31"/>
  <c r="IL62"/>
  <c r="HZ62"/>
  <c r="HJ62"/>
  <c r="GT62"/>
  <c r="IL23"/>
  <c r="IL46"/>
  <c r="IL58"/>
  <c r="II62"/>
  <c r="HS62"/>
  <c r="HC62"/>
  <c r="IL26"/>
  <c r="IL45"/>
  <c r="IL44"/>
  <c r="IJ62"/>
  <c r="HT62"/>
  <c r="HD62"/>
  <c r="IL25"/>
  <c r="IL41"/>
  <c r="NW41" s="1"/>
  <c r="IL40"/>
  <c r="NV40" s="1"/>
  <c r="IG62"/>
  <c r="HQ62"/>
  <c r="HA62"/>
  <c r="IK26"/>
  <c r="NG26" s="1"/>
  <c r="IK44"/>
  <c r="IK47"/>
  <c r="ID61"/>
  <c r="HN61"/>
  <c r="GX61"/>
  <c r="IK40"/>
  <c r="IK43"/>
  <c r="NX43" s="1"/>
  <c r="IE61"/>
  <c r="HO61"/>
  <c r="GY61"/>
  <c r="IK21"/>
  <c r="NB21" s="1"/>
  <c r="IK37"/>
  <c r="NR37" s="1"/>
  <c r="IK53"/>
  <c r="IF61"/>
  <c r="HP61"/>
  <c r="GZ61"/>
  <c r="IK20"/>
  <c r="IK19"/>
  <c r="IK46"/>
  <c r="OA46" s="1"/>
  <c r="IK55"/>
  <c r="HU61"/>
  <c r="HE61"/>
  <c r="IJ19"/>
  <c r="IJ31"/>
  <c r="IJ30"/>
  <c r="IJ55"/>
  <c r="HT60"/>
  <c r="HD60"/>
  <c r="II60"/>
  <c r="OM60" s="1"/>
  <c r="IJ43"/>
  <c r="IJ42"/>
  <c r="IG60"/>
  <c r="HQ60"/>
  <c r="HA60"/>
  <c r="IJ17"/>
  <c r="IJ33"/>
  <c r="IH60"/>
  <c r="OL60" s="1"/>
  <c r="HR60"/>
  <c r="HB60"/>
  <c r="IJ20"/>
  <c r="IJ53"/>
  <c r="IJ50"/>
  <c r="IA60"/>
  <c r="HK60"/>
  <c r="GU60"/>
  <c r="HT59"/>
  <c r="HD59"/>
  <c r="II20"/>
  <c r="MY20" s="1"/>
  <c r="II47"/>
  <c r="II57"/>
  <c r="OJ57" s="1"/>
  <c r="HY59"/>
  <c r="HI59"/>
  <c r="GS59"/>
  <c r="II34"/>
  <c r="II29"/>
  <c r="NH29" s="1"/>
  <c r="IH59"/>
  <c r="HR59"/>
  <c r="HB59"/>
  <c r="II19"/>
  <c r="MX19" s="1"/>
  <c r="II46"/>
  <c r="II41"/>
  <c r="IA59"/>
  <c r="HK59"/>
  <c r="GU59"/>
  <c r="II42"/>
  <c r="II37"/>
  <c r="IH19"/>
  <c r="MW19" s="1"/>
  <c r="IH50"/>
  <c r="IH56"/>
  <c r="OH56" s="1"/>
  <c r="HR58"/>
  <c r="HB58"/>
  <c r="IH24"/>
  <c r="NB24" s="1"/>
  <c r="IH35"/>
  <c r="NM35" s="1"/>
  <c r="IE58"/>
  <c r="HO58"/>
  <c r="GY58"/>
  <c r="IH33"/>
  <c r="NK33" s="1"/>
  <c r="IH47"/>
  <c r="IF58"/>
  <c r="HP58"/>
  <c r="GZ58"/>
  <c r="IH23"/>
  <c r="IH52"/>
  <c r="IH55"/>
  <c r="HU58"/>
  <c r="HE58"/>
  <c r="IG28"/>
  <c r="IG27"/>
  <c r="HV57"/>
  <c r="HF57"/>
  <c r="IG21"/>
  <c r="IG34"/>
  <c r="IG54"/>
  <c r="IA57"/>
  <c r="HK57"/>
  <c r="GU57"/>
  <c r="IG36"/>
  <c r="IG35"/>
  <c r="HX57"/>
  <c r="HH57"/>
  <c r="IF57"/>
  <c r="IG19"/>
  <c r="IG42"/>
  <c r="HY57"/>
  <c r="HI57"/>
  <c r="IF29"/>
  <c r="IF48"/>
  <c r="IF54"/>
  <c r="HU56"/>
  <c r="NU56" s="1"/>
  <c r="HE56"/>
  <c r="NE56" s="1"/>
  <c r="IF27"/>
  <c r="IF26"/>
  <c r="HZ56"/>
  <c r="NZ56" s="1"/>
  <c r="HJ56"/>
  <c r="NJ56" s="1"/>
  <c r="IF28"/>
  <c r="ND28" s="1"/>
  <c r="IF39"/>
  <c r="IF38"/>
  <c r="HS56"/>
  <c r="HC56"/>
  <c r="IF25"/>
  <c r="IF49"/>
  <c r="IB56"/>
  <c r="HL56"/>
  <c r="GV56"/>
  <c r="IE38"/>
  <c r="NM38" s="1"/>
  <c r="IE37"/>
  <c r="HR55"/>
  <c r="HB55"/>
  <c r="IE31"/>
  <c r="IE47"/>
  <c r="IE54"/>
  <c r="HO55"/>
  <c r="GY55"/>
  <c r="IE43"/>
  <c r="IE55"/>
  <c r="HP55"/>
  <c r="GZ55"/>
  <c r="IE39"/>
  <c r="IE51"/>
  <c r="HQ55"/>
  <c r="HA55"/>
  <c r="ID33"/>
  <c r="NG33" s="1"/>
  <c r="ID32"/>
  <c r="HV54"/>
  <c r="HF54"/>
  <c r="ID23"/>
  <c r="ID39"/>
  <c r="HW54"/>
  <c r="NU54" s="1"/>
  <c r="HG54"/>
  <c r="NE54" s="1"/>
  <c r="ID22"/>
  <c r="ID35"/>
  <c r="IB54"/>
  <c r="HL54"/>
  <c r="ID25"/>
  <c r="ID50"/>
  <c r="HY54"/>
  <c r="HI54"/>
  <c r="IC28"/>
  <c r="IC31"/>
  <c r="HR53"/>
  <c r="HB53"/>
  <c r="IC41"/>
  <c r="NN41" s="1"/>
  <c r="IA53"/>
  <c r="HK53"/>
  <c r="IC24"/>
  <c r="IC34"/>
  <c r="HX53"/>
  <c r="NU53" s="1"/>
  <c r="HH53"/>
  <c r="NE53" s="1"/>
  <c r="IC29"/>
  <c r="IC49"/>
  <c r="NV49" s="1"/>
  <c r="IC52"/>
  <c r="HM53"/>
  <c r="NJ53" s="1"/>
  <c r="IB28"/>
  <c r="IB41"/>
  <c r="NM41" s="1"/>
  <c r="HV52"/>
  <c r="HF52"/>
  <c r="IB43"/>
  <c r="IB42"/>
  <c r="HO52"/>
  <c r="IB24"/>
  <c r="IB33"/>
  <c r="NE33" s="1"/>
  <c r="HX52"/>
  <c r="HH52"/>
  <c r="IB35"/>
  <c r="IB50"/>
  <c r="HQ52"/>
  <c r="HA52"/>
  <c r="HL51"/>
  <c r="IA42"/>
  <c r="IA51"/>
  <c r="HQ51"/>
  <c r="HA51"/>
  <c r="IA47"/>
  <c r="NR47" s="1"/>
  <c r="HV51"/>
  <c r="HF51"/>
  <c r="IA50"/>
  <c r="IA45"/>
  <c r="HK51"/>
  <c r="IA30"/>
  <c r="IA48"/>
  <c r="NS48" s="1"/>
  <c r="HP50"/>
  <c r="HZ30"/>
  <c r="HZ36"/>
  <c r="HM50"/>
  <c r="HZ33"/>
  <c r="NC33" s="1"/>
  <c r="HZ32"/>
  <c r="HN50"/>
  <c r="HZ31"/>
  <c r="NA31" s="1"/>
  <c r="HZ35"/>
  <c r="NE35" s="1"/>
  <c r="HS50"/>
  <c r="HC50"/>
  <c r="HZ38"/>
  <c r="HY28"/>
  <c r="MW28" s="1"/>
  <c r="HY27"/>
  <c r="HN49"/>
  <c r="HY40"/>
  <c r="NI40" s="1"/>
  <c r="HW49"/>
  <c r="HG49"/>
  <c r="HY37"/>
  <c r="HP49"/>
  <c r="HX49"/>
  <c r="HY42"/>
  <c r="HQ49"/>
  <c r="HT48"/>
  <c r="HD48"/>
  <c r="HX41"/>
  <c r="HQ48"/>
  <c r="HX28"/>
  <c r="HX38"/>
  <c r="HJ48"/>
  <c r="HX36"/>
  <c r="HO48"/>
  <c r="HX47"/>
  <c r="HX46"/>
  <c r="HI47"/>
  <c r="HW32"/>
  <c r="HN47"/>
  <c r="HW34"/>
  <c r="HS47"/>
  <c r="HW30"/>
  <c r="HW29"/>
  <c r="HL47"/>
  <c r="HW36"/>
  <c r="HV45"/>
  <c r="HR46"/>
  <c r="HV31"/>
  <c r="HV44"/>
  <c r="HG46"/>
  <c r="HV40"/>
  <c r="HH46"/>
  <c r="HQ46"/>
  <c r="HU45"/>
  <c r="HN45"/>
  <c r="HU38"/>
  <c r="HK45"/>
  <c r="HU34"/>
  <c r="HH45"/>
  <c r="HU35"/>
  <c r="HT32"/>
  <c r="HT42"/>
  <c r="NF42" s="1"/>
  <c r="HT39"/>
  <c r="HO44"/>
  <c r="HP44"/>
  <c r="HT44"/>
  <c r="HI44"/>
  <c r="HS38"/>
  <c r="HN43"/>
  <c r="HS36"/>
  <c r="HS41"/>
  <c r="HS35"/>
  <c r="MX35" s="1"/>
  <c r="HR34"/>
  <c r="MV34" s="1"/>
  <c r="HR42"/>
  <c r="HR41"/>
  <c r="HL42"/>
  <c r="HQ40"/>
  <c r="HN41"/>
  <c r="HO41"/>
  <c r="HN40"/>
  <c r="MX40" s="1"/>
  <c r="HP37"/>
  <c r="HM40"/>
  <c r="HO38"/>
  <c r="IO68"/>
  <c r="HY68"/>
  <c r="HI68"/>
  <c r="GS68"/>
  <c r="IP68"/>
  <c r="HZ68"/>
  <c r="OL68" s="1"/>
  <c r="HJ68"/>
  <c r="NV68" s="1"/>
  <c r="GT68"/>
  <c r="IE68"/>
  <c r="HO68"/>
  <c r="GY68"/>
  <c r="IJ68"/>
  <c r="HT68"/>
  <c r="HD68"/>
  <c r="GN68"/>
  <c r="IQ24"/>
  <c r="NK24" s="1"/>
  <c r="IQ35"/>
  <c r="IL67"/>
  <c r="HV67"/>
  <c r="HF67"/>
  <c r="GP67"/>
  <c r="IQ23"/>
  <c r="IQ34"/>
  <c r="NU34" s="1"/>
  <c r="IQ33"/>
  <c r="IQ50"/>
  <c r="IE67"/>
  <c r="HO67"/>
  <c r="GY67"/>
  <c r="IQ18"/>
  <c r="NE18" s="1"/>
  <c r="IQ25"/>
  <c r="IQ36"/>
  <c r="IQ60"/>
  <c r="IJ67"/>
  <c r="HT67"/>
  <c r="HD67"/>
  <c r="GN67"/>
  <c r="IQ27"/>
  <c r="IQ39"/>
  <c r="IQ55"/>
  <c r="IO67"/>
  <c r="HY67"/>
  <c r="HI67"/>
  <c r="GS67"/>
  <c r="IP21"/>
  <c r="IP37"/>
  <c r="IP32"/>
  <c r="NR32" s="1"/>
  <c r="IP53"/>
  <c r="ID66"/>
  <c r="HN66"/>
  <c r="GX66"/>
  <c r="IP17"/>
  <c r="NC17" s="1"/>
  <c r="IP20"/>
  <c r="IP35"/>
  <c r="NU35" s="1"/>
  <c r="IP63"/>
  <c r="IE66"/>
  <c r="HO66"/>
  <c r="GY66"/>
  <c r="IP13"/>
  <c r="MY13" s="1"/>
  <c r="IP16"/>
  <c r="IP31"/>
  <c r="IP59"/>
  <c r="IJ66"/>
  <c r="HT66"/>
  <c r="HD66"/>
  <c r="GN66"/>
  <c r="IP12"/>
  <c r="IP52"/>
  <c r="OL52" s="1"/>
  <c r="IP55"/>
  <c r="IG66"/>
  <c r="HQ66"/>
  <c r="HA66"/>
  <c r="IJ65"/>
  <c r="HT65"/>
  <c r="HD65"/>
  <c r="GN65"/>
  <c r="IO11"/>
  <c r="IO51"/>
  <c r="OJ51" s="1"/>
  <c r="IO58"/>
  <c r="IK65"/>
  <c r="HU65"/>
  <c r="HE65"/>
  <c r="GO65"/>
  <c r="IO22"/>
  <c r="IO49"/>
  <c r="OH49" s="1"/>
  <c r="IO54"/>
  <c r="IH65"/>
  <c r="HR65"/>
  <c r="HB65"/>
  <c r="IO20"/>
  <c r="IO32"/>
  <c r="NQ32" s="1"/>
  <c r="IO31"/>
  <c r="IO65"/>
  <c r="IA65"/>
  <c r="HK65"/>
  <c r="GU65"/>
  <c r="IO33"/>
  <c r="NR33" s="1"/>
  <c r="IO28"/>
  <c r="NM28" s="1"/>
  <c r="IO27"/>
  <c r="NL27" s="1"/>
  <c r="IO64"/>
  <c r="IN13"/>
  <c r="IN37"/>
  <c r="IN61"/>
  <c r="OS61" s="1"/>
  <c r="ID64"/>
  <c r="HN64"/>
  <c r="GX64"/>
  <c r="IN16"/>
  <c r="IN40"/>
  <c r="IN52"/>
  <c r="II64"/>
  <c r="HS64"/>
  <c r="HC64"/>
  <c r="IM64"/>
  <c r="IN21"/>
  <c r="IN50"/>
  <c r="IN58"/>
  <c r="IB64"/>
  <c r="HL64"/>
  <c r="GV64"/>
  <c r="IN24"/>
  <c r="IN47"/>
  <c r="IN42"/>
  <c r="IN64"/>
  <c r="HY64"/>
  <c r="OG64" s="1"/>
  <c r="HI64"/>
  <c r="NQ64" s="1"/>
  <c r="GS64"/>
  <c r="NA64" s="1"/>
  <c r="IM23"/>
  <c r="IM42"/>
  <c r="IM45"/>
  <c r="IM62"/>
  <c r="HZ63"/>
  <c r="HJ63"/>
  <c r="GT63"/>
  <c r="IM25"/>
  <c r="IM52"/>
  <c r="IM58"/>
  <c r="OO58" s="1"/>
  <c r="HW63"/>
  <c r="HG63"/>
  <c r="GQ63"/>
  <c r="IM21"/>
  <c r="IM48"/>
  <c r="IM54"/>
  <c r="OK54" s="1"/>
  <c r="HX63"/>
  <c r="HH63"/>
  <c r="GR63"/>
  <c r="IM17"/>
  <c r="IM44"/>
  <c r="IM60"/>
  <c r="IC63"/>
  <c r="HM63"/>
  <c r="GW63"/>
  <c r="IL14"/>
  <c r="IL34"/>
  <c r="IL52"/>
  <c r="ID62"/>
  <c r="HN62"/>
  <c r="GX62"/>
  <c r="IL27"/>
  <c r="IL49"/>
  <c r="OE49" s="1"/>
  <c r="IL48"/>
  <c r="IL61"/>
  <c r="OQ61" s="1"/>
  <c r="HW62"/>
  <c r="HG62"/>
  <c r="GQ62"/>
  <c r="IL29"/>
  <c r="IL28"/>
  <c r="IL57"/>
  <c r="OM57" s="1"/>
  <c r="HX62"/>
  <c r="HH62"/>
  <c r="GR62"/>
  <c r="IL24"/>
  <c r="NF24" s="1"/>
  <c r="IL51"/>
  <c r="IK62"/>
  <c r="HU62"/>
  <c r="HE62"/>
  <c r="IK16"/>
  <c r="IK28"/>
  <c r="IK31"/>
  <c r="IH61"/>
  <c r="HR61"/>
  <c r="HB61"/>
  <c r="IK30"/>
  <c r="IK27"/>
  <c r="II61"/>
  <c r="HS61"/>
  <c r="HC61"/>
  <c r="IK24"/>
  <c r="NE24" s="1"/>
  <c r="IK36"/>
  <c r="IK39"/>
  <c r="NT39" s="1"/>
  <c r="IK52"/>
  <c r="OG52" s="1"/>
  <c r="HT61"/>
  <c r="HD61"/>
  <c r="IJ61"/>
  <c r="IK22"/>
  <c r="IK49"/>
  <c r="IK54"/>
  <c r="HY61"/>
  <c r="HI61"/>
  <c r="GS61"/>
  <c r="IJ18"/>
  <c r="MX18" s="1"/>
  <c r="IJ41"/>
  <c r="IJ58"/>
  <c r="HX60"/>
  <c r="HH60"/>
  <c r="GR60"/>
  <c r="IJ27"/>
  <c r="IJ26"/>
  <c r="IJ51"/>
  <c r="HU60"/>
  <c r="HE60"/>
  <c r="IJ24"/>
  <c r="ND24" s="1"/>
  <c r="IJ36"/>
  <c r="IJ52"/>
  <c r="HV60"/>
  <c r="HF60"/>
  <c r="IJ23"/>
  <c r="IJ35"/>
  <c r="IJ34"/>
  <c r="IE60"/>
  <c r="HO60"/>
  <c r="GY60"/>
  <c r="HX59"/>
  <c r="HH59"/>
  <c r="II31"/>
  <c r="NJ31" s="1"/>
  <c r="II52"/>
  <c r="OE52" s="1"/>
  <c r="II49"/>
  <c r="IC59"/>
  <c r="HM59"/>
  <c r="GW59"/>
  <c r="II25"/>
  <c r="II36"/>
  <c r="II54"/>
  <c r="HV59"/>
  <c r="HF59"/>
  <c r="II18"/>
  <c r="II30"/>
  <c r="II48"/>
  <c r="IE59"/>
  <c r="HO59"/>
  <c r="GY59"/>
  <c r="II26"/>
  <c r="II44"/>
  <c r="IH18"/>
  <c r="IH34"/>
  <c r="IH48"/>
  <c r="HV58"/>
  <c r="NX58" s="1"/>
  <c r="HF58"/>
  <c r="NH58" s="1"/>
  <c r="IH21"/>
  <c r="IH46"/>
  <c r="IH57"/>
  <c r="OI57" s="1"/>
  <c r="HS58"/>
  <c r="HC58"/>
  <c r="IH20"/>
  <c r="IH31"/>
  <c r="IH53"/>
  <c r="HT58"/>
  <c r="HD58"/>
  <c r="IH22"/>
  <c r="IH38"/>
  <c r="IH54"/>
  <c r="OF54" s="1"/>
  <c r="HY58"/>
  <c r="OA58" s="1"/>
  <c r="HI58"/>
  <c r="NK58" s="1"/>
  <c r="IG25"/>
  <c r="IG38"/>
  <c r="HZ57"/>
  <c r="HJ57"/>
  <c r="IG29"/>
  <c r="IG41"/>
  <c r="IG57"/>
  <c r="IE57"/>
  <c r="HO57"/>
  <c r="GY57"/>
  <c r="IG23"/>
  <c r="IG46"/>
  <c r="IB57"/>
  <c r="HL57"/>
  <c r="GV57"/>
  <c r="IG22"/>
  <c r="MY22" s="1"/>
  <c r="IG49"/>
  <c r="IC57"/>
  <c r="HM57"/>
  <c r="NN57" s="1"/>
  <c r="GW57"/>
  <c r="MX57" s="1"/>
  <c r="IF47"/>
  <c r="NW47" s="1"/>
  <c r="IF46"/>
  <c r="HY56"/>
  <c r="HI56"/>
  <c r="NI56" s="1"/>
  <c r="IF24"/>
  <c r="IF41"/>
  <c r="NQ41" s="1"/>
  <c r="ID56"/>
  <c r="HN56"/>
  <c r="NN56" s="1"/>
  <c r="GX56"/>
  <c r="IF22"/>
  <c r="IF53"/>
  <c r="HW56"/>
  <c r="NW56" s="1"/>
  <c r="HG56"/>
  <c r="NG56" s="1"/>
  <c r="IF23"/>
  <c r="IF33"/>
  <c r="IF55"/>
  <c r="HP56"/>
  <c r="GZ56"/>
  <c r="IE25"/>
  <c r="IE48"/>
  <c r="HV55"/>
  <c r="NU55" s="1"/>
  <c r="HF55"/>
  <c r="NE55" s="1"/>
  <c r="IE22"/>
  <c r="IE50"/>
  <c r="IE49"/>
  <c r="HS55"/>
  <c r="HC55"/>
  <c r="IE46"/>
  <c r="IE45"/>
  <c r="NT45" s="1"/>
  <c r="HT55"/>
  <c r="HD55"/>
  <c r="IE42"/>
  <c r="IE41"/>
  <c r="HU55"/>
  <c r="HE55"/>
  <c r="ID30"/>
  <c r="ID43"/>
  <c r="HZ54"/>
  <c r="HJ54"/>
  <c r="ID27"/>
  <c r="ID42"/>
  <c r="IA54"/>
  <c r="NY54" s="1"/>
  <c r="HK54"/>
  <c r="NI54" s="1"/>
  <c r="ID26"/>
  <c r="ID38"/>
  <c r="ID54"/>
  <c r="HP54"/>
  <c r="GZ54"/>
  <c r="ID34"/>
  <c r="ID52"/>
  <c r="HM54"/>
  <c r="IC26"/>
  <c r="MY26" s="1"/>
  <c r="IC42"/>
  <c r="HV53"/>
  <c r="HF53"/>
  <c r="IC40"/>
  <c r="IC43"/>
  <c r="NP43" s="1"/>
  <c r="HO53"/>
  <c r="GY53"/>
  <c r="IC37"/>
  <c r="NJ37" s="1"/>
  <c r="IC53"/>
  <c r="NZ53" s="1"/>
  <c r="HL53"/>
  <c r="NI53" s="1"/>
  <c r="IB53"/>
  <c r="IC48"/>
  <c r="IC51"/>
  <c r="NX51" s="1"/>
  <c r="HQ53"/>
  <c r="NN53" s="1"/>
  <c r="HA53"/>
  <c r="MX53" s="1"/>
  <c r="IB44"/>
  <c r="HZ52"/>
  <c r="HJ52"/>
  <c r="IB27"/>
  <c r="IB26"/>
  <c r="MX26" s="1"/>
  <c r="HS52"/>
  <c r="HC52"/>
  <c r="IB36"/>
  <c r="NH36" s="1"/>
  <c r="IB52"/>
  <c r="HL52"/>
  <c r="IB29"/>
  <c r="IB34"/>
  <c r="HU52"/>
  <c r="HE52"/>
  <c r="HP51"/>
  <c r="IA26"/>
  <c r="IA37"/>
  <c r="HU51"/>
  <c r="HE51"/>
  <c r="IA38"/>
  <c r="NI38" s="1"/>
  <c r="IA49"/>
  <c r="HJ51"/>
  <c r="IA34"/>
  <c r="IA29"/>
  <c r="HO51"/>
  <c r="IA27"/>
  <c r="IA32"/>
  <c r="NC32" s="1"/>
  <c r="HT50"/>
  <c r="HD50"/>
  <c r="HZ43"/>
  <c r="HQ50"/>
  <c r="HZ26"/>
  <c r="MV26" s="1"/>
  <c r="HZ39"/>
  <c r="HR50"/>
  <c r="HB50"/>
  <c r="HZ42"/>
  <c r="NL42" s="1"/>
  <c r="HW50"/>
  <c r="HG50"/>
  <c r="HZ41"/>
  <c r="NK41" s="1"/>
  <c r="HY33"/>
  <c r="NB33" s="1"/>
  <c r="HY38"/>
  <c r="HR49"/>
  <c r="HY29"/>
  <c r="MX29" s="1"/>
  <c r="HY39"/>
  <c r="HK49"/>
  <c r="HY36"/>
  <c r="NE36" s="1"/>
  <c r="HT49"/>
  <c r="HD49"/>
  <c r="HY49"/>
  <c r="HU49"/>
  <c r="HE49"/>
  <c r="HH48"/>
  <c r="HX44"/>
  <c r="HU48"/>
  <c r="HE48"/>
  <c r="HX37"/>
  <c r="HN48"/>
  <c r="HX35"/>
  <c r="NC35" s="1"/>
  <c r="HS48"/>
  <c r="NK48" s="1"/>
  <c r="HX31"/>
  <c r="HX30"/>
  <c r="MX30" s="1"/>
  <c r="HM47"/>
  <c r="HW35"/>
  <c r="HR47"/>
  <c r="HW31"/>
  <c r="HW33"/>
  <c r="MZ33" s="1"/>
  <c r="HG47"/>
  <c r="HW40"/>
  <c r="HP47"/>
  <c r="NG47" s="1"/>
  <c r="HW39"/>
  <c r="HV34"/>
  <c r="HV32"/>
  <c r="HF46"/>
  <c r="HV39"/>
  <c r="HK46"/>
  <c r="HV35"/>
  <c r="HL46"/>
  <c r="HV36"/>
  <c r="NB36" s="1"/>
  <c r="HU44"/>
  <c r="HR45"/>
  <c r="HU41"/>
  <c r="NF41" s="1"/>
  <c r="HO45"/>
  <c r="HU37"/>
  <c r="NB37" s="1"/>
  <c r="HL45"/>
  <c r="HU32"/>
  <c r="HI45"/>
  <c r="HT37"/>
  <c r="HJ44"/>
  <c r="HT38"/>
  <c r="NB38" s="1"/>
  <c r="HT34"/>
  <c r="HS44"/>
  <c r="NG44" s="1"/>
  <c r="HM44"/>
  <c r="HI43"/>
  <c r="HR43"/>
  <c r="HS43"/>
  <c r="HS39"/>
  <c r="NB39" s="1"/>
  <c r="HS42"/>
  <c r="HM42"/>
  <c r="MY42" s="1"/>
  <c r="HJ42"/>
  <c r="HK42"/>
  <c r="HP42"/>
  <c r="NB42" s="1"/>
  <c r="HM41"/>
  <c r="HP41"/>
  <c r="HQ35"/>
  <c r="HQ38"/>
  <c r="HP40"/>
  <c r="HP36"/>
  <c r="MV36" s="1"/>
  <c r="HM39"/>
  <c r="NC36" l="1"/>
  <c r="OG53"/>
  <c r="MZ40"/>
  <c r="NJ45"/>
  <c r="NH42"/>
  <c r="NS69"/>
  <c r="NP36"/>
  <c r="NT47"/>
  <c r="MV18"/>
  <c r="MY37"/>
  <c r="OD49"/>
  <c r="OC42"/>
  <c r="NO42"/>
  <c r="NZ52"/>
  <c r="OT65"/>
  <c r="NK66"/>
  <c r="OD66"/>
  <c r="NL25"/>
  <c r="NT33"/>
  <c r="MX44"/>
  <c r="NA45"/>
  <c r="NG45"/>
  <c r="MY31"/>
  <c r="MY27"/>
  <c r="OC53"/>
  <c r="NY59"/>
  <c r="MZ59"/>
  <c r="MV60"/>
  <c r="NU41"/>
  <c r="OO61"/>
  <c r="OJ63"/>
  <c r="NA63"/>
  <c r="OU60"/>
  <c r="OJ48"/>
  <c r="NN26"/>
  <c r="NQ31"/>
  <c r="NI39"/>
  <c r="NM40"/>
  <c r="OF45"/>
  <c r="NC41"/>
  <c r="OO53"/>
  <c r="OV60"/>
  <c r="PC67"/>
  <c r="NG19"/>
  <c r="MX10"/>
  <c r="NO69"/>
  <c r="NQ69"/>
  <c r="OD43"/>
  <c r="NO28"/>
  <c r="NX36"/>
  <c r="OT58"/>
  <c r="NE69"/>
  <c r="NH69"/>
  <c r="OK49"/>
  <c r="OU59"/>
  <c r="MY43"/>
  <c r="NL46"/>
  <c r="MZ32"/>
  <c r="MV35"/>
  <c r="NC53"/>
  <c r="NN54"/>
  <c r="NI33"/>
  <c r="NK29"/>
  <c r="MV11"/>
  <c r="NQ67"/>
  <c r="NP45"/>
  <c r="MY60"/>
  <c r="NA20"/>
  <c r="NU66"/>
  <c r="NA14"/>
  <c r="NF67"/>
  <c r="NM67"/>
  <c r="NZ40"/>
  <c r="NB15"/>
  <c r="NB67"/>
  <c r="ON68"/>
  <c r="ND49"/>
  <c r="NQ50"/>
  <c r="MX50"/>
  <c r="NA27"/>
  <c r="NQ42"/>
  <c r="NW44"/>
  <c r="OB49"/>
  <c r="NN34"/>
  <c r="NN61"/>
  <c r="NC22"/>
  <c r="NT64"/>
  <c r="OQ64"/>
  <c r="NN65"/>
  <c r="OQ66"/>
  <c r="MX66"/>
  <c r="OS59"/>
  <c r="NC38"/>
  <c r="MZ49"/>
  <c r="MW23"/>
  <c r="NL37"/>
  <c r="OB56"/>
  <c r="OD50"/>
  <c r="NJ61"/>
  <c r="MZ19"/>
  <c r="OK61"/>
  <c r="OQ63"/>
  <c r="OM64"/>
  <c r="NB64"/>
  <c r="OK51"/>
  <c r="PB67"/>
  <c r="OY64"/>
  <c r="NH43"/>
  <c r="NL47"/>
  <c r="MX48"/>
  <c r="NK36"/>
  <c r="NI32"/>
  <c r="OG61"/>
  <c r="OM63"/>
  <c r="MX64"/>
  <c r="NA44"/>
  <c r="NG40"/>
  <c r="MV53"/>
  <c r="NK54"/>
  <c r="NC60"/>
  <c r="OJ52"/>
  <c r="MY53"/>
  <c r="NZ47"/>
  <c r="OH53"/>
  <c r="NK26"/>
  <c r="OG47"/>
  <c r="MX28"/>
  <c r="NA22"/>
  <c r="NQ66"/>
  <c r="MY12"/>
  <c r="ND45"/>
  <c r="NF39"/>
  <c r="NM43"/>
  <c r="MZ24"/>
  <c r="NP38"/>
  <c r="OF59"/>
  <c r="NJ60"/>
  <c r="OB60"/>
  <c r="NK62"/>
  <c r="ND63"/>
  <c r="OG63"/>
  <c r="OH50"/>
  <c r="MZ16"/>
  <c r="NT67"/>
  <c r="ND44"/>
  <c r="NF36"/>
  <c r="NZ51"/>
  <c r="OB59"/>
  <c r="NG59"/>
  <c r="NF60"/>
  <c r="NS32"/>
  <c r="MV68"/>
  <c r="MW43"/>
  <c r="OB55"/>
  <c r="NC26"/>
  <c r="OD58"/>
  <c r="NR30"/>
  <c r="NL60"/>
  <c r="NQ36"/>
  <c r="NQ63"/>
  <c r="ND67"/>
  <c r="OP55"/>
  <c r="NT32"/>
  <c r="OC41"/>
  <c r="MW33"/>
  <c r="OL50"/>
  <c r="NY37"/>
  <c r="NA13"/>
  <c r="NZ38"/>
  <c r="MV43"/>
  <c r="NB46"/>
  <c r="NI59"/>
  <c r="ND25"/>
  <c r="NZ60"/>
  <c r="OA62"/>
  <c r="MX62"/>
  <c r="NT63"/>
  <c r="NH25"/>
  <c r="OJ67"/>
  <c r="NN27"/>
  <c r="OK50"/>
  <c r="NV35"/>
  <c r="PB68"/>
  <c r="MX46"/>
  <c r="NA34"/>
  <c r="NN46"/>
  <c r="MV27"/>
  <c r="NM52"/>
  <c r="NA28"/>
  <c r="NR43"/>
  <c r="NG57"/>
  <c r="NE59"/>
  <c r="NW59"/>
  <c r="NV60"/>
  <c r="NM30"/>
  <c r="OR60"/>
  <c r="NN28"/>
  <c r="NL68"/>
  <c r="NS31"/>
  <c r="NC40"/>
  <c r="NI52"/>
  <c r="NQ44"/>
  <c r="NS44"/>
  <c r="NC57"/>
  <c r="NM32"/>
  <c r="OC46"/>
  <c r="NV38"/>
  <c r="OO54"/>
  <c r="NF18"/>
  <c r="OA39"/>
  <c r="NG69"/>
  <c r="NB69"/>
  <c r="NF43"/>
  <c r="NB35"/>
  <c r="MX49"/>
  <c r="MZ51"/>
  <c r="NL53"/>
  <c r="OB54"/>
  <c r="MY21"/>
  <c r="NS60"/>
  <c r="OE51"/>
  <c r="OP58"/>
  <c r="ND65"/>
  <c r="NG22"/>
  <c r="MW65"/>
  <c r="NW36"/>
  <c r="OG67"/>
  <c r="NG50"/>
  <c r="NG51"/>
  <c r="NB52"/>
  <c r="NP55"/>
  <c r="NB26"/>
  <c r="ND27"/>
  <c r="MX59"/>
  <c r="OK59"/>
  <c r="NO60"/>
  <c r="NH26"/>
  <c r="MZ65"/>
  <c r="NH23"/>
  <c r="OC43"/>
  <c r="OK66"/>
  <c r="NK67"/>
  <c r="NV67"/>
  <c r="OC67"/>
  <c r="NR68"/>
  <c r="NE49"/>
  <c r="NC50"/>
  <c r="NC51"/>
  <c r="NL55"/>
  <c r="NP40"/>
  <c r="NT43"/>
  <c r="OO59"/>
  <c r="OG66"/>
  <c r="MW11"/>
  <c r="OV66"/>
  <c r="NG67"/>
  <c r="NR67"/>
  <c r="ND38"/>
  <c r="NA49"/>
  <c r="MY50"/>
  <c r="NH55"/>
  <c r="OT59"/>
  <c r="NY38"/>
  <c r="OB40"/>
  <c r="NC69"/>
  <c r="NA41"/>
  <c r="NI44"/>
  <c r="NM49"/>
  <c r="MV50"/>
  <c r="NK50"/>
  <c r="NK51"/>
  <c r="MY52"/>
  <c r="NF52"/>
  <c r="NS53"/>
  <c r="NT55"/>
  <c r="NR41"/>
  <c r="NO38"/>
  <c r="OG54"/>
  <c r="NC23"/>
  <c r="OG51"/>
  <c r="NH24"/>
  <c r="OW64"/>
  <c r="OO66"/>
  <c r="NO67"/>
  <c r="NI49"/>
  <c r="MV51"/>
  <c r="NO53"/>
  <c r="MW42"/>
  <c r="NA35"/>
  <c r="MX32"/>
  <c r="NI47"/>
  <c r="MZ48"/>
  <c r="MW49"/>
  <c r="NH39"/>
  <c r="NN50"/>
  <c r="MZ29"/>
  <c r="MW26"/>
  <c r="NF34"/>
  <c r="NY53"/>
  <c r="ND55"/>
  <c r="MW22"/>
  <c r="MZ25"/>
  <c r="OD56"/>
  <c r="MX20"/>
  <c r="NX46"/>
  <c r="NE26"/>
  <c r="NO35"/>
  <c r="OD61"/>
  <c r="NX61"/>
  <c r="NP34"/>
  <c r="MY63"/>
  <c r="OD63"/>
  <c r="OB45"/>
  <c r="OE47"/>
  <c r="OJ64"/>
  <c r="OU64"/>
  <c r="NV64"/>
  <c r="MW13"/>
  <c r="OX65"/>
  <c r="NK65"/>
  <c r="OD65"/>
  <c r="OS65"/>
  <c r="OO55"/>
  <c r="NN66"/>
  <c r="NY66"/>
  <c r="NF20"/>
  <c r="ON66"/>
  <c r="MY67"/>
  <c r="NJ67"/>
  <c r="MW38"/>
  <c r="ND41"/>
  <c r="NH46"/>
  <c r="NE47"/>
  <c r="MZ55"/>
  <c r="NM36"/>
  <c r="NU42"/>
  <c r="NZ61"/>
  <c r="NT61"/>
  <c r="OO62"/>
  <c r="MZ62"/>
  <c r="NZ63"/>
  <c r="OF48"/>
  <c r="NG23"/>
  <c r="NR64"/>
  <c r="OV65"/>
  <c r="NG65"/>
  <c r="OO65"/>
  <c r="OP56"/>
  <c r="OJ66"/>
  <c r="PA66"/>
  <c r="MZ36"/>
  <c r="NJ46"/>
  <c r="ND46"/>
  <c r="NA47"/>
  <c r="NR51"/>
  <c r="MV55"/>
  <c r="NJ35"/>
  <c r="NN37"/>
  <c r="NF28"/>
  <c r="OK62"/>
  <c r="NV63"/>
  <c r="OT62"/>
  <c r="NN64"/>
  <c r="OK65"/>
  <c r="OF66"/>
  <c r="OT68"/>
  <c r="NN45"/>
  <c r="NN51"/>
  <c r="NI36"/>
  <c r="NE30"/>
  <c r="NG32"/>
  <c r="OB51"/>
  <c r="NC20"/>
  <c r="NR63"/>
  <c r="NB19"/>
  <c r="OZ65"/>
  <c r="NE17"/>
  <c r="OY63"/>
  <c r="OQ55"/>
  <c r="NR69"/>
  <c r="NU69"/>
  <c r="NN49"/>
  <c r="NH52"/>
  <c r="NO52"/>
  <c r="NV52"/>
  <c r="NF29"/>
  <c r="NB25"/>
  <c r="NR59"/>
  <c r="OI60"/>
  <c r="NT65"/>
  <c r="OQ58"/>
  <c r="NZ39"/>
  <c r="OW67"/>
  <c r="NJ44"/>
  <c r="ND52"/>
  <c r="NK52"/>
  <c r="NR52"/>
  <c r="NX48"/>
  <c r="NN59"/>
  <c r="OE60"/>
  <c r="OB46"/>
  <c r="NP65"/>
  <c r="OL67"/>
  <c r="OS67"/>
  <c r="OH68"/>
  <c r="ND50"/>
  <c r="NS50"/>
  <c r="NQ46"/>
  <c r="MW51"/>
  <c r="NH51"/>
  <c r="NS51"/>
  <c r="NU43"/>
  <c r="NH22"/>
  <c r="OW66"/>
  <c r="NW67"/>
  <c r="OH67"/>
  <c r="NH68"/>
  <c r="OB41"/>
  <c r="NO27"/>
  <c r="MZ34"/>
  <c r="MX47"/>
  <c r="MW48"/>
  <c r="NL34"/>
  <c r="OI54"/>
  <c r="NI61"/>
  <c r="MW16"/>
  <c r="NT62"/>
  <c r="MV14"/>
  <c r="OQ60"/>
  <c r="NO63"/>
  <c r="NK64"/>
  <c r="OL64"/>
  <c r="OA65"/>
  <c r="NB16"/>
  <c r="NK68"/>
  <c r="NG35"/>
  <c r="OB50"/>
  <c r="OJ55"/>
  <c r="NE61"/>
  <c r="NP62"/>
  <c r="NK63"/>
  <c r="NG64"/>
  <c r="OH64"/>
  <c r="NW65"/>
  <c r="NW68"/>
  <c r="MW36"/>
  <c r="NG42"/>
  <c r="NA61"/>
  <c r="MY18"/>
  <c r="NG63"/>
  <c r="NR35"/>
  <c r="OD64"/>
  <c r="NC68"/>
  <c r="MX39"/>
  <c r="NQ45"/>
  <c r="NK39"/>
  <c r="NR38"/>
  <c r="MV15"/>
  <c r="NR34"/>
  <c r="NV34"/>
  <c r="MZ23"/>
  <c r="OH57"/>
  <c r="OA57"/>
  <c r="NF58"/>
  <c r="OF52"/>
  <c r="NY60"/>
  <c r="NG61"/>
  <c r="NI28"/>
  <c r="OQ62"/>
  <c r="NG21"/>
  <c r="OZ67"/>
  <c r="MV29"/>
  <c r="NM42"/>
  <c r="NV50"/>
  <c r="MZ28"/>
  <c r="NB29"/>
  <c r="MW24"/>
  <c r="NF31"/>
  <c r="NW57"/>
  <c r="NB58"/>
  <c r="MV59"/>
  <c r="NU60"/>
  <c r="NC61"/>
  <c r="NY44"/>
  <c r="NM31"/>
  <c r="NA18"/>
  <c r="OL55"/>
  <c r="OO57"/>
  <c r="ON53"/>
  <c r="NN48"/>
  <c r="MV21"/>
  <c r="OB52"/>
  <c r="MX58"/>
  <c r="NS40"/>
  <c r="OI59"/>
  <c r="NQ60"/>
  <c r="NL32"/>
  <c r="MY61"/>
  <c r="OC47"/>
  <c r="NK28"/>
  <c r="OM56"/>
  <c r="NY41"/>
  <c r="OQ57"/>
  <c r="OW62"/>
  <c r="MX33"/>
  <c r="NM60"/>
  <c r="ON60"/>
  <c r="NN33"/>
  <c r="NR36"/>
  <c r="ON54"/>
  <c r="OB42"/>
  <c r="NL24"/>
  <c r="NK23"/>
  <c r="NE42"/>
  <c r="MV46"/>
  <c r="NF48"/>
  <c r="NG38"/>
  <c r="NJ51"/>
  <c r="NH37"/>
  <c r="NX52"/>
  <c r="MX54"/>
  <c r="MZ26"/>
  <c r="ND30"/>
  <c r="NU46"/>
  <c r="NY50"/>
  <c r="NK57"/>
  <c r="NI31"/>
  <c r="NI60"/>
  <c r="NG27"/>
  <c r="NH61"/>
  <c r="NK30"/>
  <c r="OH52"/>
  <c r="MZ17"/>
  <c r="NN63"/>
  <c r="NF64"/>
  <c r="NU37"/>
  <c r="OM54"/>
  <c r="NW37"/>
  <c r="NC44"/>
  <c r="NB48"/>
  <c r="NI41"/>
  <c r="MZ30"/>
  <c r="NF51"/>
  <c r="NN39"/>
  <c r="MV19"/>
  <c r="NA23"/>
  <c r="OG58"/>
  <c r="NE60"/>
  <c r="NW43"/>
  <c r="OI55"/>
  <c r="NU40"/>
  <c r="OS63"/>
  <c r="OK53"/>
  <c r="OF65"/>
  <c r="MW67"/>
  <c r="MY44"/>
  <c r="NG41"/>
  <c r="NO40"/>
  <c r="OC58"/>
  <c r="OK57"/>
  <c r="NA60"/>
  <c r="NZ41"/>
  <c r="OF46"/>
  <c r="MY39"/>
  <c r="MX51"/>
  <c r="NS34"/>
  <c r="OX66"/>
  <c r="OR58"/>
  <c r="OS57"/>
  <c r="OI47"/>
  <c r="OX62"/>
  <c r="OM51"/>
  <c r="MX69"/>
  <c r="OQ56"/>
  <c r="NC15"/>
  <c r="NA25"/>
  <c r="OG50"/>
  <c r="OP65"/>
  <c r="MW12"/>
  <c r="NG66"/>
  <c r="NZ66"/>
  <c r="NB27"/>
  <c r="NR42"/>
  <c r="OF61"/>
  <c r="OL63"/>
  <c r="OH63"/>
  <c r="OR66"/>
  <c r="NB55"/>
  <c r="MZ41"/>
  <c r="MW45"/>
  <c r="NC45"/>
  <c r="NF38"/>
  <c r="MV48"/>
  <c r="NQ49"/>
  <c r="NP49"/>
  <c r="NJ50"/>
  <c r="NO43"/>
  <c r="ND54"/>
  <c r="NY49"/>
  <c r="NN38"/>
  <c r="NJ57"/>
  <c r="OE54"/>
  <c r="NW58"/>
  <c r="NJ30"/>
  <c r="NJ62"/>
  <c r="OF63"/>
  <c r="MW63"/>
  <c r="OF64"/>
  <c r="NK27"/>
  <c r="NZ65"/>
  <c r="NJ66"/>
  <c r="OV67"/>
  <c r="MV37"/>
  <c r="MZ38"/>
  <c r="ND43"/>
  <c r="NI45"/>
  <c r="MY45"/>
  <c r="NA32"/>
  <c r="NL49"/>
  <c r="NS49"/>
  <c r="NF50"/>
  <c r="NF35"/>
  <c r="NW51"/>
  <c r="NU49"/>
  <c r="NL40"/>
  <c r="NC31"/>
  <c r="MV23"/>
  <c r="NC30"/>
  <c r="MX25"/>
  <c r="NC28"/>
  <c r="MY24"/>
  <c r="NJ34"/>
  <c r="NF57"/>
  <c r="OF55"/>
  <c r="NS58"/>
  <c r="OA49"/>
  <c r="OF58"/>
  <c r="OH55"/>
  <c r="NQ59"/>
  <c r="OH60"/>
  <c r="NZ46"/>
  <c r="NV61"/>
  <c r="OM58"/>
  <c r="OI62"/>
  <c r="NF62"/>
  <c r="NX42"/>
  <c r="OB63"/>
  <c r="OJ53"/>
  <c r="OB64"/>
  <c r="MV12"/>
  <c r="OA43"/>
  <c r="NC65"/>
  <c r="NT35"/>
  <c r="NV65"/>
  <c r="NF66"/>
  <c r="OR67"/>
  <c r="MW41"/>
  <c r="NB40"/>
  <c r="MZ43"/>
  <c r="NF46"/>
  <c r="NK47"/>
  <c r="NK43"/>
  <c r="NQ48"/>
  <c r="NH49"/>
  <c r="NP46"/>
  <c r="NB50"/>
  <c r="NU52"/>
  <c r="NJ38"/>
  <c r="NS47"/>
  <c r="NE32"/>
  <c r="NF33"/>
  <c r="NA26"/>
  <c r="NZ50"/>
  <c r="NB57"/>
  <c r="NO57"/>
  <c r="NO58"/>
  <c r="OB58"/>
  <c r="OI56"/>
  <c r="NM59"/>
  <c r="NL33"/>
  <c r="OE59"/>
  <c r="OD60"/>
  <c r="NA21"/>
  <c r="NR61"/>
  <c r="ON59"/>
  <c r="NB62"/>
  <c r="NU39"/>
  <c r="NX63"/>
  <c r="OR61"/>
  <c r="NX64"/>
  <c r="NM29"/>
  <c r="OU63"/>
  <c r="MY65"/>
  <c r="NR65"/>
  <c r="OG65"/>
  <c r="OU66"/>
  <c r="NB66"/>
  <c r="OB66"/>
  <c r="ON67"/>
  <c r="NO68"/>
  <c r="NP69"/>
  <c r="MX42"/>
  <c r="NC47"/>
  <c r="NN42"/>
  <c r="NG34"/>
  <c r="NV47"/>
  <c r="NE29"/>
  <c r="NG58"/>
  <c r="NT58"/>
  <c r="ND61"/>
  <c r="NZ44"/>
  <c r="NY62"/>
  <c r="NE23"/>
  <c r="NJ63"/>
  <c r="NK25"/>
  <c r="MY40"/>
  <c r="MY47"/>
  <c r="NW50"/>
  <c r="MW21"/>
  <c r="NC58"/>
  <c r="NG29"/>
  <c r="NY58"/>
  <c r="MW60"/>
  <c r="OM69"/>
  <c r="PE69"/>
  <c r="OK69"/>
  <c r="PC69"/>
  <c r="OL69"/>
  <c r="PD69"/>
  <c r="NH54"/>
  <c r="NC55"/>
  <c r="NE68"/>
  <c r="NJ54"/>
  <c r="MX55"/>
  <c r="NF21"/>
  <c r="NA68"/>
  <c r="NC54"/>
  <c r="NF54"/>
  <c r="MW20"/>
  <c r="MW32"/>
  <c r="MX31"/>
  <c r="NR49"/>
  <c r="NT49"/>
  <c r="OE55"/>
  <c r="NW46"/>
  <c r="OF57"/>
  <c r="MZ22"/>
  <c r="NL31"/>
  <c r="NJ28"/>
  <c r="NI27"/>
  <c r="OS62"/>
  <c r="NZ42"/>
  <c r="NE21"/>
  <c r="OJ65"/>
  <c r="NE20"/>
  <c r="OC65"/>
  <c r="NI66"/>
  <c r="NX66"/>
  <c r="OU67"/>
  <c r="NA67"/>
  <c r="PA68"/>
  <c r="NA38"/>
  <c r="MZ35"/>
  <c r="MW31"/>
  <c r="NK42"/>
  <c r="NM50"/>
  <c r="NB32"/>
  <c r="NQ51"/>
  <c r="NV51"/>
  <c r="NT52"/>
  <c r="MY25"/>
  <c r="MV22"/>
  <c r="NL35"/>
  <c r="NY47"/>
  <c r="NM34"/>
  <c r="NG25"/>
  <c r="OR62"/>
  <c r="NP63"/>
  <c r="NP64"/>
  <c r="OR59"/>
  <c r="NJ65"/>
  <c r="NY65"/>
  <c r="OM66"/>
  <c r="OT60"/>
  <c r="NE66"/>
  <c r="NT66"/>
  <c r="OF67"/>
  <c r="OQ67"/>
  <c r="MZ37"/>
  <c r="NF45"/>
  <c r="MV30"/>
  <c r="MX41"/>
  <c r="NE43"/>
  <c r="MX34"/>
  <c r="MX45"/>
  <c r="ND47"/>
  <c r="NM48"/>
  <c r="NK49"/>
  <c r="NA50"/>
  <c r="NL50"/>
  <c r="MX27"/>
  <c r="NE51"/>
  <c r="NP51"/>
  <c r="NA52"/>
  <c r="NH34"/>
  <c r="NL38"/>
  <c r="NP42"/>
  <c r="NQ43"/>
  <c r="NP41"/>
  <c r="NX49"/>
  <c r="NP56"/>
  <c r="NZ49"/>
  <c r="OE53"/>
  <c r="NU58"/>
  <c r="MW18"/>
  <c r="NO36"/>
  <c r="NF26"/>
  <c r="MX61"/>
  <c r="NY61"/>
  <c r="NH27"/>
  <c r="OM61"/>
  <c r="NM62"/>
  <c r="OJ62"/>
  <c r="OA44"/>
  <c r="OE63"/>
  <c r="MX63"/>
  <c r="OI52"/>
  <c r="NF23"/>
  <c r="OV64"/>
  <c r="ND64"/>
  <c r="OA64"/>
  <c r="OQ65"/>
  <c r="MX65"/>
  <c r="NM65"/>
  <c r="OA66"/>
  <c r="MX12"/>
  <c r="OT66"/>
  <c r="OW63"/>
  <c r="NH66"/>
  <c r="MY55"/>
  <c r="MY38"/>
  <c r="MV42"/>
  <c r="NA46"/>
  <c r="NE34"/>
  <c r="NA29"/>
  <c r="NX54"/>
  <c r="NS55"/>
  <c r="NR55"/>
  <c r="MY23"/>
  <c r="MX22"/>
  <c r="NV46"/>
  <c r="NM57"/>
  <c r="NV58"/>
  <c r="NE58"/>
  <c r="NI30"/>
  <c r="NP59"/>
  <c r="ON61"/>
  <c r="MW62"/>
  <c r="OD48"/>
  <c r="ND21"/>
  <c r="NY42"/>
  <c r="NX40"/>
  <c r="NP31"/>
  <c r="OM53"/>
  <c r="MW40"/>
  <c r="MY41"/>
  <c r="ND42"/>
  <c r="MY36"/>
  <c r="NH44"/>
  <c r="MY34"/>
  <c r="MW46"/>
  <c r="NK45"/>
  <c r="MW30"/>
  <c r="MY32"/>
  <c r="MV28"/>
  <c r="NH38"/>
  <c r="NU50"/>
  <c r="MV24"/>
  <c r="NH53"/>
  <c r="NW54"/>
  <c r="NZ54"/>
  <c r="NT54"/>
  <c r="NO55"/>
  <c r="NN55"/>
  <c r="NA55"/>
  <c r="OD54"/>
  <c r="NZ57"/>
  <c r="NI57"/>
  <c r="MV57"/>
  <c r="NK34"/>
  <c r="OG55"/>
  <c r="NR58"/>
  <c r="NA58"/>
  <c r="NY46"/>
  <c r="NL59"/>
  <c r="MZ20"/>
  <c r="NM33"/>
  <c r="OK60"/>
  <c r="NH60"/>
  <c r="NK31"/>
  <c r="OJ61"/>
  <c r="NS61"/>
  <c r="ON58"/>
  <c r="NL30"/>
  <c r="OP63"/>
  <c r="NM63"/>
  <c r="NZ43"/>
  <c r="OQ59"/>
  <c r="NQ33"/>
  <c r="MY15"/>
  <c r="OF47"/>
  <c r="OZ66"/>
  <c r="MZ67"/>
  <c r="ND17"/>
  <c r="MW35"/>
  <c r="NB43"/>
  <c r="NE41"/>
  <c r="NF44"/>
  <c r="ND39"/>
  <c r="NM46"/>
  <c r="ND37"/>
  <c r="NG39"/>
  <c r="NW69"/>
  <c r="OO69"/>
  <c r="OI69"/>
  <c r="PA69"/>
  <c r="NY69"/>
  <c r="OQ69"/>
  <c r="OD69"/>
  <c r="OV69"/>
  <c r="NF40"/>
  <c r="NG54"/>
  <c r="OG57"/>
  <c r="NT41"/>
  <c r="OA45"/>
  <c r="NS33"/>
  <c r="MZ54"/>
  <c r="NN35"/>
  <c r="NZ45"/>
  <c r="NJ27"/>
  <c r="MY14"/>
  <c r="OR65"/>
  <c r="OI49"/>
  <c r="NI67"/>
  <c r="MV38"/>
  <c r="NE40"/>
  <c r="MZ46"/>
  <c r="MW47"/>
  <c r="ND33"/>
  <c r="NO44"/>
  <c r="NI37"/>
  <c r="MY54"/>
  <c r="NB54"/>
  <c r="MW54"/>
  <c r="MV54"/>
  <c r="OA54"/>
  <c r="NI34"/>
  <c r="NM56"/>
  <c r="OG56"/>
  <c r="NH30"/>
  <c r="NT42"/>
  <c r="NV44"/>
  <c r="OF53"/>
  <c r="NB23"/>
  <c r="NY45"/>
  <c r="NF25"/>
  <c r="NW42"/>
  <c r="MY17"/>
  <c r="NE64"/>
  <c r="NJ26"/>
  <c r="NJ64"/>
  <c r="OB44"/>
  <c r="MZ15"/>
  <c r="ON65"/>
  <c r="OL53"/>
  <c r="NV37"/>
  <c r="NM66"/>
  <c r="NJ24"/>
  <c r="OY67"/>
  <c r="MX67"/>
  <c r="NE67"/>
  <c r="NT68"/>
  <c r="NR31"/>
  <c r="NJ22"/>
  <c r="OG69"/>
  <c r="OY69"/>
  <c r="OH69"/>
  <c r="OZ69"/>
  <c r="NJ41"/>
  <c r="MY29"/>
  <c r="NL41"/>
  <c r="NN43"/>
  <c r="NB31"/>
  <c r="ND32"/>
  <c r="MX52"/>
  <c r="ND53"/>
  <c r="NK53"/>
  <c r="NS54"/>
  <c r="NV54"/>
  <c r="NP54"/>
  <c r="NK55"/>
  <c r="NJ55"/>
  <c r="MW55"/>
  <c r="NK35"/>
  <c r="OA51"/>
  <c r="NV57"/>
  <c r="NE57"/>
  <c r="NA24"/>
  <c r="OA50"/>
  <c r="NN58"/>
  <c r="MW58"/>
  <c r="NO37"/>
  <c r="NC24"/>
  <c r="OG59"/>
  <c r="NH59"/>
  <c r="NK60"/>
  <c r="NH28"/>
  <c r="OC49"/>
  <c r="OG60"/>
  <c r="ND60"/>
  <c r="OL61"/>
  <c r="NO34"/>
  <c r="NO61"/>
  <c r="OF50"/>
  <c r="NV62"/>
  <c r="ND22"/>
  <c r="NL62"/>
  <c r="NB20"/>
  <c r="OR63"/>
  <c r="NI63"/>
  <c r="NW40"/>
  <c r="MX14"/>
  <c r="OR64"/>
  <c r="NC64"/>
  <c r="OG49"/>
  <c r="NP32"/>
  <c r="MV65"/>
  <c r="ON55"/>
  <c r="NS65"/>
  <c r="OL65"/>
  <c r="NN29"/>
  <c r="NC66"/>
  <c r="NV36"/>
  <c r="NV66"/>
  <c r="MV67"/>
  <c r="NY67"/>
  <c r="MW68"/>
  <c r="MX37"/>
  <c r="NA42"/>
  <c r="MX43"/>
  <c r="NE44"/>
  <c r="NB44"/>
  <c r="NE45"/>
  <c r="MV31"/>
  <c r="NJ43"/>
  <c r="NM47"/>
  <c r="MY48"/>
  <c r="NH40"/>
  <c r="NC34"/>
  <c r="NJ40"/>
  <c r="NO45"/>
  <c r="NR50"/>
  <c r="NG36"/>
  <c r="MY28"/>
  <c r="MY51"/>
  <c r="MW25"/>
  <c r="NB53"/>
  <c r="MW53"/>
  <c r="MZ53"/>
  <c r="NG53"/>
  <c r="NO54"/>
  <c r="NR54"/>
  <c r="NM54"/>
  <c r="NL54"/>
  <c r="NG55"/>
  <c r="NF55"/>
  <c r="OC55"/>
  <c r="MX23"/>
  <c r="NL36"/>
  <c r="NM37"/>
  <c r="OF56"/>
  <c r="OC56"/>
  <c r="NR57"/>
  <c r="NA57"/>
  <c r="NJ33"/>
  <c r="OE57"/>
  <c r="OE58"/>
  <c r="NJ58"/>
  <c r="ND26"/>
  <c r="OC51"/>
  <c r="MV17"/>
  <c r="NK32"/>
  <c r="ND59"/>
  <c r="NG60"/>
  <c r="NB22"/>
  <c r="OC60"/>
  <c r="MZ60"/>
  <c r="NX44"/>
  <c r="OH61"/>
  <c r="OE50"/>
  <c r="NK61"/>
  <c r="OI53"/>
  <c r="NR62"/>
  <c r="NA19"/>
  <c r="OL56"/>
  <c r="NH62"/>
  <c r="NS37"/>
  <c r="ON63"/>
  <c r="NC63"/>
  <c r="NO32"/>
  <c r="NE63"/>
  <c r="NL29"/>
  <c r="NU64"/>
  <c r="NO31"/>
  <c r="ON64"/>
  <c r="MY64"/>
  <c r="NZ64"/>
  <c r="ND20"/>
  <c r="NA16"/>
  <c r="OK52"/>
  <c r="NO65"/>
  <c r="OH65"/>
  <c r="NB17"/>
  <c r="MY66"/>
  <c r="OJ50"/>
  <c r="NR66"/>
  <c r="OC66"/>
  <c r="NL26"/>
  <c r="OY66"/>
  <c r="OS58"/>
  <c r="NC67"/>
  <c r="NN67"/>
  <c r="NU67"/>
  <c r="OJ68"/>
  <c r="OP68"/>
  <c r="OO68"/>
  <c r="OZ64"/>
  <c r="OS68"/>
  <c r="OL51"/>
  <c r="PA65"/>
  <c r="MZ12"/>
  <c r="NJ69"/>
  <c r="ND69"/>
  <c r="MW69"/>
  <c r="NL69"/>
  <c r="NX69"/>
  <c r="OP69"/>
  <c r="OJ69"/>
  <c r="PB69"/>
  <c r="OE69"/>
  <c r="OW69"/>
  <c r="OA69"/>
  <c r="OS69"/>
  <c r="NV69"/>
  <c r="ON69"/>
  <c r="OC69"/>
  <c r="OU69"/>
  <c r="NN47"/>
  <c r="NJ42"/>
  <c r="MZ31"/>
  <c r="MV49"/>
  <c r="NL43"/>
  <c r="NI50"/>
  <c r="NR48"/>
  <c r="NG37"/>
  <c r="NB51"/>
  <c r="NM51"/>
  <c r="NU51"/>
  <c r="NP52"/>
  <c r="NW52"/>
  <c r="NB30"/>
  <c r="NK38"/>
  <c r="MX24"/>
  <c r="NE31"/>
  <c r="NW49"/>
  <c r="OB53"/>
  <c r="NF56"/>
  <c r="OD53"/>
  <c r="NR40"/>
  <c r="NP58"/>
  <c r="OD51"/>
  <c r="NA59"/>
  <c r="OC50"/>
  <c r="OK58"/>
  <c r="NR60"/>
  <c r="NT40"/>
  <c r="OJ60"/>
  <c r="NF61"/>
  <c r="MZ61"/>
  <c r="NV41"/>
  <c r="NS62"/>
  <c r="MZ18"/>
  <c r="OJ54"/>
  <c r="NU62"/>
  <c r="MX16"/>
  <c r="OP60"/>
  <c r="NL63"/>
  <c r="NF63"/>
  <c r="OO63"/>
  <c r="MW14"/>
  <c r="OL54"/>
  <c r="NL64"/>
  <c r="NS35"/>
  <c r="OI64"/>
  <c r="OB65"/>
  <c r="OO56"/>
  <c r="NF65"/>
  <c r="NU65"/>
  <c r="OI66"/>
  <c r="ND18"/>
  <c r="NA66"/>
  <c r="OD44"/>
  <c r="NP66"/>
  <c r="OB67"/>
  <c r="NM26"/>
  <c r="OM67"/>
  <c r="OX67"/>
  <c r="PA67"/>
  <c r="MX36"/>
  <c r="NC42"/>
  <c r="MV33"/>
  <c r="MY35"/>
  <c r="NB45"/>
  <c r="NH45"/>
  <c r="MY33"/>
  <c r="NI42"/>
  <c r="NK44"/>
  <c r="NH47"/>
  <c r="MW29"/>
  <c r="NO48"/>
  <c r="MY30"/>
  <c r="NO49"/>
  <c r="NE50"/>
  <c r="NP50"/>
  <c r="NT50"/>
  <c r="NI51"/>
  <c r="NT51"/>
  <c r="NE52"/>
  <c r="NL52"/>
  <c r="NS52"/>
  <c r="NR46"/>
  <c r="NH35"/>
  <c r="NL39"/>
  <c r="MZ27"/>
  <c r="NK37"/>
  <c r="NO41"/>
  <c r="NS45"/>
  <c r="NT46"/>
  <c r="OA52"/>
  <c r="ND29"/>
  <c r="NH33"/>
  <c r="NY55"/>
  <c r="NT56"/>
  <c r="NK56"/>
  <c r="NB56"/>
  <c r="MW56"/>
  <c r="NG31"/>
  <c r="NY48"/>
  <c r="OC52"/>
  <c r="NT57"/>
  <c r="MY57"/>
  <c r="MY58"/>
  <c r="NW45"/>
  <c r="OJ58"/>
  <c r="NL58"/>
  <c r="NC25"/>
  <c r="MW59"/>
  <c r="NV43"/>
  <c r="OJ59"/>
  <c r="OM59"/>
  <c r="NN60"/>
  <c r="NQ37"/>
  <c r="OF60"/>
  <c r="OC61"/>
  <c r="MV61"/>
  <c r="NS38"/>
  <c r="OO60"/>
  <c r="MW15"/>
  <c r="OK55"/>
  <c r="NQ62"/>
  <c r="NO33"/>
  <c r="ON62"/>
  <c r="NH63"/>
  <c r="OD47"/>
  <c r="OI63"/>
  <c r="NB63"/>
  <c r="OK63"/>
  <c r="NN31"/>
  <c r="OM55"/>
  <c r="NH64"/>
  <c r="NT36"/>
  <c r="OE64"/>
  <c r="NL28"/>
  <c r="ON56"/>
  <c r="NX65"/>
  <c r="OU65"/>
  <c r="NB65"/>
  <c r="OP57"/>
  <c r="NQ65"/>
  <c r="OE66"/>
  <c r="NE19"/>
  <c r="MW66"/>
  <c r="NL66"/>
  <c r="NY39"/>
  <c r="NX67"/>
  <c r="OI67"/>
  <c r="OT67"/>
  <c r="NI22"/>
  <c r="ND68"/>
  <c r="MY68"/>
  <c r="NJ68"/>
  <c r="NI68"/>
  <c r="NI21"/>
  <c r="NA69"/>
  <c r="NN69"/>
  <c r="NI69"/>
  <c r="NM69"/>
  <c r="NZ69"/>
  <c r="OR69"/>
  <c r="OB69"/>
  <c r="OT69"/>
  <c r="OE67"/>
  <c r="OP67"/>
  <c r="NJ23"/>
  <c r="OA68"/>
  <c r="NA40"/>
  <c r="NA43"/>
  <c r="MV32"/>
  <c r="MZ45"/>
  <c r="NG46"/>
  <c r="NJ47"/>
  <c r="MZ47"/>
  <c r="ND36"/>
  <c r="NJ49"/>
  <c r="NF37"/>
  <c r="NG49"/>
  <c r="MW50"/>
  <c r="NH50"/>
  <c r="NA30"/>
  <c r="NA51"/>
  <c r="NL51"/>
  <c r="MW52"/>
  <c r="NY52"/>
  <c r="NX53"/>
  <c r="ND31"/>
  <c r="NX50"/>
  <c r="NI35"/>
  <c r="NM39"/>
  <c r="NF32"/>
  <c r="OD55"/>
  <c r="OC54"/>
  <c r="NQ55"/>
  <c r="NC27"/>
  <c r="NS42"/>
  <c r="NL57"/>
  <c r="MX21"/>
  <c r="NE28"/>
  <c r="OD52"/>
  <c r="OH58"/>
  <c r="NQ58"/>
  <c r="ND58"/>
  <c r="MW17"/>
  <c r="NV42"/>
  <c r="NX60"/>
  <c r="MY19"/>
  <c r="OI61"/>
  <c r="OP62"/>
  <c r="NI62"/>
  <c r="OF62"/>
  <c r="MZ63"/>
  <c r="NP33"/>
  <c r="OA63"/>
  <c r="NX41"/>
  <c r="OC63"/>
  <c r="MY16"/>
  <c r="MZ64"/>
  <c r="NW64"/>
  <c r="NI25"/>
  <c r="OI51"/>
  <c r="OB43"/>
  <c r="OM65"/>
  <c r="NI24"/>
  <c r="OV63"/>
  <c r="NI65"/>
  <c r="NW66"/>
  <c r="NM27"/>
  <c r="OP66"/>
  <c r="OY65"/>
  <c r="ND66"/>
  <c r="NP67"/>
  <c r="OM68"/>
  <c r="MX38"/>
  <c r="NB41"/>
  <c r="NA39"/>
  <c r="MZ44"/>
  <c r="NG43"/>
  <c r="MV45"/>
  <c r="NC46"/>
  <c r="NI46"/>
  <c r="NH41"/>
  <c r="NF47"/>
  <c r="MV47"/>
  <c r="NA33"/>
  <c r="NE48"/>
  <c r="NF49"/>
  <c r="NO46"/>
  <c r="NC49"/>
  <c r="ND34"/>
  <c r="MZ52"/>
  <c r="NG52"/>
  <c r="NT53"/>
  <c r="NU47"/>
  <c r="NY51"/>
  <c r="NB28"/>
  <c r="OA55"/>
  <c r="NZ55"/>
  <c r="NM55"/>
  <c r="MV20"/>
  <c r="NS43"/>
  <c r="NH31"/>
  <c r="NU57"/>
  <c r="NH57"/>
  <c r="NU44"/>
  <c r="NM58"/>
  <c r="MZ58"/>
  <c r="NF27"/>
  <c r="NX45"/>
  <c r="NX59"/>
  <c r="OA60"/>
  <c r="NB60"/>
  <c r="NT60"/>
  <c r="MV16"/>
  <c r="NQ61"/>
  <c r="NJ29"/>
  <c r="OL57"/>
  <c r="NC62"/>
  <c r="NT38"/>
  <c r="NE62"/>
  <c r="NY43"/>
  <c r="MV63"/>
  <c r="OF49"/>
  <c r="NW63"/>
  <c r="MX15"/>
  <c r="OH51"/>
  <c r="NY63"/>
  <c r="MV13"/>
  <c r="MV64"/>
  <c r="NS64"/>
  <c r="NF22"/>
  <c r="OT64"/>
  <c r="NL65"/>
  <c r="OD45"/>
  <c r="OI65"/>
  <c r="MX13"/>
  <c r="OS60"/>
  <c r="NE65"/>
  <c r="NS66"/>
  <c r="OL66"/>
  <c r="MZ66"/>
  <c r="NL67"/>
  <c r="OI48"/>
  <c r="OO67"/>
  <c r="NM68"/>
  <c r="MV40"/>
  <c r="MZ42"/>
  <c r="MW34"/>
  <c r="MV44"/>
  <c r="ND40"/>
  <c r="NA36"/>
  <c r="MY46"/>
  <c r="NE46"/>
  <c r="NK46"/>
  <c r="NB47"/>
  <c r="NE38"/>
  <c r="NB34"/>
  <c r="NA48"/>
  <c r="NB49"/>
  <c r="ND35"/>
  <c r="MY49"/>
  <c r="MW27"/>
  <c r="MZ50"/>
  <c r="NO50"/>
  <c r="NJ39"/>
  <c r="MV25"/>
  <c r="ND51"/>
  <c r="NO51"/>
  <c r="MV52"/>
  <c r="NC52"/>
  <c r="NJ52"/>
  <c r="NR53"/>
  <c r="NM53"/>
  <c r="NP53"/>
  <c r="NW53"/>
  <c r="NJ36"/>
  <c r="NN40"/>
  <c r="NR44"/>
  <c r="OA53"/>
  <c r="NX55"/>
  <c r="NW55"/>
  <c r="NV55"/>
  <c r="NI55"/>
  <c r="ND56"/>
  <c r="NH32"/>
  <c r="NT44"/>
  <c r="NF30"/>
  <c r="NX47"/>
  <c r="NQ57"/>
  <c r="ND57"/>
  <c r="NQ40"/>
  <c r="NV45"/>
  <c r="NN36"/>
  <c r="NZ58"/>
  <c r="NI58"/>
  <c r="MV58"/>
  <c r="NS41"/>
  <c r="NF59"/>
  <c r="MZ21"/>
  <c r="NT59"/>
  <c r="MY59"/>
  <c r="NW60"/>
  <c r="MX60"/>
  <c r="OH54"/>
  <c r="NP60"/>
  <c r="NE25"/>
  <c r="OF51"/>
  <c r="NM61"/>
  <c r="ND23"/>
  <c r="OK56"/>
  <c r="MY62"/>
  <c r="NQ35"/>
  <c r="OH62"/>
  <c r="NA62"/>
  <c r="NN32"/>
  <c r="NX62"/>
  <c r="NC21"/>
  <c r="OP59"/>
  <c r="NS63"/>
  <c r="NG24"/>
  <c r="ON57"/>
  <c r="NU63"/>
  <c r="NI26"/>
  <c r="OK64"/>
  <c r="NC19"/>
  <c r="OD46"/>
  <c r="NO64"/>
  <c r="NW39"/>
  <c r="OP64"/>
  <c r="NH65"/>
  <c r="NW38"/>
  <c r="OE65"/>
  <c r="NO30"/>
  <c r="OW65"/>
  <c r="NA65"/>
  <c r="NO66"/>
  <c r="NT34"/>
  <c r="OH66"/>
  <c r="NI23"/>
  <c r="OS66"/>
  <c r="MV66"/>
  <c r="OX64"/>
  <c r="NH67"/>
  <c r="NS67"/>
  <c r="OD67"/>
  <c r="OK67"/>
  <c r="MX11"/>
  <c r="OZ68"/>
  <c r="PC68"/>
  <c r="PB66"/>
  <c r="NH20"/>
  <c r="OW61"/>
  <c r="MZ69"/>
  <c r="NT69"/>
  <c r="MY69"/>
  <c r="NK69"/>
  <c r="NF69"/>
  <c r="OR56"/>
  <c r="OE62"/>
  <c r="OD62"/>
  <c r="OA67"/>
  <c r="NZ67"/>
  <c r="NB59"/>
  <c r="NU59"/>
  <c r="NA37"/>
  <c r="NT37"/>
  <c r="OD68"/>
  <c r="OW68"/>
  <c r="NY56"/>
  <c r="NX56"/>
  <c r="MV56"/>
  <c r="NO56"/>
  <c r="NY57"/>
  <c r="NX57"/>
  <c r="OA59"/>
  <c r="NZ59"/>
  <c r="NW61"/>
  <c r="OP61"/>
  <c r="NC39"/>
  <c r="NV39"/>
  <c r="NE39"/>
  <c r="NX39"/>
  <c r="NP68"/>
  <c r="OI68"/>
  <c r="NQ47"/>
  <c r="NP47"/>
  <c r="NC59"/>
  <c r="NV59"/>
  <c r="NJ48"/>
  <c r="OC48"/>
  <c r="MV62"/>
  <c r="NO62"/>
  <c r="OB68"/>
  <c r="OU68"/>
  <c r="NL48"/>
  <c r="OE48"/>
  <c r="OC68"/>
  <c r="OV68"/>
  <c r="MZ56"/>
  <c r="NS56"/>
  <c r="OC57"/>
  <c r="OB57"/>
  <c r="MW37"/>
  <c r="NP37"/>
  <c r="NK59"/>
  <c r="OD59"/>
  <c r="ND62"/>
  <c r="NW62"/>
  <c r="OK68"/>
  <c r="PD68"/>
  <c r="OE68"/>
  <c r="OX68"/>
  <c r="NN68"/>
  <c r="OG68"/>
  <c r="NQ52"/>
  <c r="NN52"/>
  <c r="NC48"/>
  <c r="NV48"/>
  <c r="NL61"/>
  <c r="OE61"/>
  <c r="OM62"/>
  <c r="OL62"/>
  <c r="OC62"/>
  <c r="OB62"/>
  <c r="OU61"/>
  <c r="OT61"/>
  <c r="MZ68"/>
  <c r="NS68"/>
  <c r="NL56"/>
  <c r="OE56"/>
  <c r="NS59"/>
  <c r="OL59"/>
  <c r="OB61"/>
  <c r="OA61"/>
  <c r="OV62"/>
  <c r="OU62"/>
  <c r="NF68"/>
  <c r="NY68"/>
  <c r="MZ39"/>
  <c r="MW44"/>
  <c r="NP44"/>
  <c r="ND48"/>
  <c r="NW48"/>
  <c r="NO59"/>
  <c r="OH59"/>
  <c r="NX68"/>
  <c r="OQ68"/>
  <c r="NB61"/>
  <c r="NU61"/>
  <c r="MX68"/>
  <c r="NQ68"/>
  <c r="NU48"/>
  <c r="NT48"/>
  <c r="OL58"/>
  <c r="OI58"/>
  <c r="NS39"/>
  <c r="NR39"/>
  <c r="OB47"/>
  <c r="OA47"/>
  <c r="NO47"/>
  <c r="OH47"/>
  <c r="MW39"/>
  <c r="NP39"/>
  <c r="NJ59"/>
  <c r="OC59"/>
  <c r="NG68"/>
  <c r="NZ68"/>
  <c r="NG48"/>
  <c r="NZ48"/>
  <c r="NH48"/>
  <c r="OA48"/>
  <c r="MW57"/>
  <c r="NP57"/>
  <c r="NB68"/>
  <c r="NU68"/>
  <c r="MV39"/>
  <c r="NO39"/>
  <c r="NG62"/>
  <c r="NZ62"/>
  <c r="NC56"/>
  <c r="NV56"/>
  <c r="MX56"/>
  <c r="NQ56"/>
  <c r="MZ57"/>
  <c r="NS57"/>
  <c r="NI48"/>
  <c r="OB48"/>
  <c r="MW61"/>
  <c r="NP61"/>
  <c r="NL44"/>
  <c r="OE44"/>
  <c r="OF68"/>
  <c r="OY68"/>
  <c r="NH56"/>
  <c r="OA56"/>
  <c r="MY56"/>
  <c r="NR56"/>
  <c r="NN62"/>
  <c r="OG62"/>
  <c r="NE37"/>
  <c r="NX37"/>
  <c r="OD57"/>
  <c r="AY95" i="28" l="1"/>
  <c r="AY96"/>
  <c r="AY84"/>
  <c r="AY86"/>
  <c r="AY85"/>
  <c r="AY87"/>
  <c r="AY93"/>
  <c r="AY92"/>
  <c r="AY90"/>
  <c r="AY100"/>
  <c r="AY88"/>
  <c r="AY89"/>
  <c r="AY91"/>
  <c r="AY83"/>
  <c r="AY94"/>
  <c r="AY82"/>
  <c r="AY99"/>
  <c r="AY97"/>
  <c r="AY98"/>
  <c r="AZ96" l="1"/>
  <c r="AZ84"/>
  <c r="AZ86"/>
  <c r="AZ85"/>
  <c r="AZ95"/>
  <c r="AZ99"/>
  <c r="AZ98"/>
  <c r="AZ82"/>
  <c r="AZ100"/>
  <c r="AZ90"/>
  <c r="AZ87"/>
  <c r="AZ93"/>
  <c r="AZ92"/>
  <c r="AZ97"/>
  <c r="AZ83"/>
  <c r="AZ94"/>
  <c r="AZ88"/>
  <c r="AZ89"/>
  <c r="AZ91"/>
  <c r="AV91" i="67" l="1"/>
  <c r="AV89"/>
  <c r="AV90"/>
  <c r="G11" i="75"/>
  <c r="G12"/>
  <c r="G9"/>
  <c r="H77" i="67"/>
  <c r="G10" i="75"/>
  <c r="W77" i="67" l="1"/>
  <c r="U77"/>
  <c r="AV77" s="1"/>
  <c r="T77"/>
  <c r="M9" i="75"/>
  <c r="L9"/>
  <c r="M12"/>
  <c r="L12"/>
  <c r="M11"/>
  <c r="L11"/>
  <c r="M10"/>
  <c r="L10"/>
  <c r="G77" i="67"/>
  <c r="Z15" i="30"/>
  <c r="W13" i="75" l="1"/>
  <c r="W11"/>
  <c r="W12"/>
  <c r="T10" l="1"/>
  <c r="T9"/>
  <c r="B67" i="30" l="1"/>
  <c r="IU29" i="43"/>
  <c r="C29" l="1"/>
  <c r="F29"/>
  <c r="D17" i="39" s="1"/>
  <c r="AB67" i="30"/>
  <c r="F64" i="38"/>
  <c r="AC67" i="30"/>
  <c r="AE67"/>
  <c r="AD67"/>
  <c r="C64" i="38"/>
  <c r="P37" i="67"/>
  <c r="B66" i="30"/>
  <c r="B74"/>
  <c r="L12" i="66" s="1"/>
  <c r="B70" i="30"/>
  <c r="B65"/>
  <c r="B63"/>
  <c r="IU26" i="43"/>
  <c r="F26" l="1"/>
  <c r="C26"/>
  <c r="B64" i="30"/>
  <c r="AD63"/>
  <c r="F60" i="38"/>
  <c r="AC63" i="30"/>
  <c r="AE63"/>
  <c r="AB63"/>
  <c r="C60" i="38"/>
  <c r="P33" i="67"/>
  <c r="F62" i="38"/>
  <c r="AC65" i="30"/>
  <c r="AD65"/>
  <c r="AB65"/>
  <c r="AE65"/>
  <c r="C62" i="38"/>
  <c r="P35" i="67"/>
  <c r="AB70" i="30"/>
  <c r="AC70"/>
  <c r="AE70"/>
  <c r="F67" i="38"/>
  <c r="AD70" i="30"/>
  <c r="C67" i="38"/>
  <c r="P40" i="67"/>
  <c r="F71" i="38"/>
  <c r="AD74" i="30"/>
  <c r="AB74"/>
  <c r="L15" i="66"/>
  <c r="AE74" i="30"/>
  <c r="AC74"/>
  <c r="C71" i="38"/>
  <c r="P44" i="67"/>
  <c r="P84" s="1"/>
  <c r="B71" i="30"/>
  <c r="B68"/>
  <c r="AD66"/>
  <c r="AE66"/>
  <c r="AB66"/>
  <c r="F63" i="38"/>
  <c r="AC66" i="30"/>
  <c r="C63" i="38"/>
  <c r="P36" i="67"/>
  <c r="V37"/>
  <c r="AE37"/>
  <c r="AP37"/>
  <c r="IU27" i="43"/>
  <c r="V84" i="67" l="1"/>
  <c r="D13" i="39"/>
  <c r="F27" i="43"/>
  <c r="D14" i="39" s="1"/>
  <c r="C27" i="43"/>
  <c r="B72" i="30"/>
  <c r="B69"/>
  <c r="AD68"/>
  <c r="AB68"/>
  <c r="AC68"/>
  <c r="AE68"/>
  <c r="F65" i="38"/>
  <c r="C65"/>
  <c r="P38" i="67"/>
  <c r="AP40"/>
  <c r="V40"/>
  <c r="AE40"/>
  <c r="V35"/>
  <c r="AP35"/>
  <c r="AE35"/>
  <c r="AE33"/>
  <c r="V33"/>
  <c r="AP33"/>
  <c r="AB64" i="30"/>
  <c r="AD64"/>
  <c r="F61" i="38"/>
  <c r="AC64" i="30"/>
  <c r="AE64"/>
  <c r="C61" i="38"/>
  <c r="P34" i="67"/>
  <c r="P81" s="1"/>
  <c r="V81" s="1"/>
  <c r="V44"/>
  <c r="AE44"/>
  <c r="AP44"/>
  <c r="L19" i="66"/>
  <c r="L9"/>
  <c r="V36" i="67"/>
  <c r="AP36"/>
  <c r="AE36"/>
  <c r="AD71" i="30"/>
  <c r="F68" i="38"/>
  <c r="AB71" i="30"/>
  <c r="AE71"/>
  <c r="AC71"/>
  <c r="C68" i="38"/>
  <c r="P41" i="67"/>
  <c r="IU28" i="43"/>
  <c r="F28" l="1"/>
  <c r="D16" i="39" s="1"/>
  <c r="C28" i="43"/>
  <c r="V41" i="67"/>
  <c r="AP41"/>
  <c r="AE41"/>
  <c r="AP38"/>
  <c r="AE38"/>
  <c r="V38"/>
  <c r="AE34"/>
  <c r="V34"/>
  <c r="AP34"/>
  <c r="AB69" i="30"/>
  <c r="F66" i="38"/>
  <c r="AD69" i="30"/>
  <c r="AC69"/>
  <c r="AE69"/>
  <c r="C66" i="38"/>
  <c r="P39" i="67"/>
  <c r="P82" s="1"/>
  <c r="V82" s="1"/>
  <c r="L10" i="66"/>
  <c r="B73" i="30"/>
  <c r="AD72"/>
  <c r="AE72"/>
  <c r="AC72"/>
  <c r="F69" i="38"/>
  <c r="C69"/>
  <c r="AB72" i="30"/>
  <c r="P42" i="67"/>
  <c r="B15" i="30"/>
  <c r="D13" i="46" l="1"/>
  <c r="D11"/>
  <c r="D15" i="39"/>
  <c r="D12" i="46"/>
  <c r="AE39" i="67"/>
  <c r="V39"/>
  <c r="AP39"/>
  <c r="V42"/>
  <c r="AE42"/>
  <c r="AP42"/>
  <c r="AP81"/>
  <c r="AE81"/>
  <c r="D20" i="46"/>
  <c r="AD73" i="30"/>
  <c r="AC73"/>
  <c r="AB73"/>
  <c r="AE73"/>
  <c r="F70" i="38"/>
  <c r="D17" i="46" s="1"/>
  <c r="C70" i="38"/>
  <c r="P43" i="67"/>
  <c r="L11" i="66"/>
  <c r="D14" i="46" l="1"/>
  <c r="P13" i="67"/>
  <c r="P83"/>
  <c r="D15" i="46"/>
  <c r="D16"/>
  <c r="D18"/>
  <c r="D19"/>
  <c r="V43" i="67"/>
  <c r="AE43"/>
  <c r="AP43"/>
  <c r="AP82"/>
  <c r="AE82"/>
  <c r="V83" l="1"/>
  <c r="AP93"/>
  <c r="V93"/>
  <c r="AE93"/>
  <c r="AE46"/>
  <c r="V46"/>
  <c r="AP46"/>
  <c r="AP83"/>
  <c r="AE83"/>
  <c r="AP84" l="1"/>
  <c r="AE84"/>
  <c r="J55" i="76" l="1"/>
  <c r="F55" s="1"/>
  <c r="F218" i="4"/>
  <c r="F216"/>
  <c r="J53" i="76"/>
  <c r="F53" s="1"/>
  <c r="J54"/>
  <c r="F54" s="1"/>
  <c r="F217" i="4"/>
  <c r="D54" i="76" l="1"/>
  <c r="G54"/>
  <c r="K54" s="1"/>
  <c r="G55"/>
  <c r="K55" s="1"/>
  <c r="D55"/>
  <c r="D53"/>
  <c r="J42" l="1"/>
  <c r="F42" s="1"/>
  <c r="F205" i="4"/>
  <c r="F195"/>
  <c r="J32" i="76"/>
  <c r="F32" s="1"/>
  <c r="F203" i="4"/>
  <c r="J40" i="76"/>
  <c r="F40" s="1"/>
  <c r="J37"/>
  <c r="F37" s="1"/>
  <c r="F200" i="4"/>
  <c r="F210"/>
  <c r="J47" i="76"/>
  <c r="F47" s="1"/>
  <c r="F207" i="4"/>
  <c r="J44" i="76"/>
  <c r="F44" s="1"/>
  <c r="J45"/>
  <c r="F45" s="1"/>
  <c r="F208" i="4"/>
  <c r="F196"/>
  <c r="J33" i="76"/>
  <c r="F33" s="1"/>
  <c r="J36"/>
  <c r="F36" s="1"/>
  <c r="F199" i="4"/>
  <c r="F202"/>
  <c r="J39" i="76"/>
  <c r="F39" s="1"/>
  <c r="F209" i="4"/>
  <c r="J46" i="76"/>
  <c r="F46" s="1"/>
  <c r="J35"/>
  <c r="F35" s="1"/>
  <c r="F198" i="4"/>
  <c r="F204"/>
  <c r="J41" i="76"/>
  <c r="F41" s="1"/>
  <c r="F206" i="4"/>
  <c r="J43" i="76"/>
  <c r="F43" s="1"/>
  <c r="J34"/>
  <c r="F34" s="1"/>
  <c r="F197" i="4"/>
  <c r="F201"/>
  <c r="J38" i="76"/>
  <c r="F38" s="1"/>
  <c r="G34" l="1"/>
  <c r="K34" s="1"/>
  <c r="D34"/>
  <c r="D36"/>
  <c r="G36"/>
  <c r="K36" s="1"/>
  <c r="G45"/>
  <c r="K45" s="1"/>
  <c r="D45"/>
  <c r="D42"/>
  <c r="G42"/>
  <c r="K42" s="1"/>
  <c r="D41"/>
  <c r="G41"/>
  <c r="K41" s="1"/>
  <c r="G46"/>
  <c r="K46" s="1"/>
  <c r="D46"/>
  <c r="D47"/>
  <c r="G47"/>
  <c r="K47" s="1"/>
  <c r="G40"/>
  <c r="K40" s="1"/>
  <c r="D40"/>
  <c r="D35"/>
  <c r="G35"/>
  <c r="K35" s="1"/>
  <c r="D37"/>
  <c r="G37"/>
  <c r="K37" s="1"/>
  <c r="D38"/>
  <c r="G38"/>
  <c r="K38" s="1"/>
  <c r="D43"/>
  <c r="G43"/>
  <c r="K43" s="1"/>
  <c r="G39"/>
  <c r="K39" s="1"/>
  <c r="D39"/>
  <c r="G33"/>
  <c r="K33" s="1"/>
  <c r="D33"/>
  <c r="D44"/>
  <c r="G44"/>
  <c r="K44" s="1"/>
  <c r="D32"/>
  <c r="F223" i="4" l="1"/>
  <c r="J60" i="76"/>
  <c r="F60" s="1"/>
  <c r="J18"/>
  <c r="F18" s="1"/>
  <c r="F181" i="4"/>
  <c r="F184"/>
  <c r="J21" i="76"/>
  <c r="F21" s="1"/>
  <c r="F182" i="4"/>
  <c r="J19" i="76"/>
  <c r="F19" s="1"/>
  <c r="F220" i="4"/>
  <c r="J57" i="76"/>
  <c r="F57" s="1"/>
  <c r="F185" i="4"/>
  <c r="J22" i="76"/>
  <c r="F22" s="1"/>
  <c r="F186" i="4"/>
  <c r="J23" i="76"/>
  <c r="F23" s="1"/>
  <c r="F191" i="4"/>
  <c r="J28" i="76"/>
  <c r="F28" s="1"/>
  <c r="J12"/>
  <c r="F12" s="1"/>
  <c r="F175" i="4"/>
  <c r="F178"/>
  <c r="J15" i="76"/>
  <c r="F15" s="1"/>
  <c r="J58"/>
  <c r="F58" s="1"/>
  <c r="F221" i="4"/>
  <c r="J16" i="76"/>
  <c r="F16" s="1"/>
  <c r="F179" i="4"/>
  <c r="J11" i="76"/>
  <c r="F11" s="1"/>
  <c r="F174" i="4"/>
  <c r="F187"/>
  <c r="J24" i="76"/>
  <c r="F24" s="1"/>
  <c r="J27"/>
  <c r="F27" s="1"/>
  <c r="F190" i="4"/>
  <c r="J17" i="76"/>
  <c r="F17" s="1"/>
  <c r="F180" i="4"/>
  <c r="F188"/>
  <c r="J25" i="76"/>
  <c r="F25" s="1"/>
  <c r="J29"/>
  <c r="F29" s="1"/>
  <c r="F192" i="4"/>
  <c r="F168"/>
  <c r="J5" i="76"/>
  <c r="F5" s="1"/>
  <c r="J6"/>
  <c r="F6" s="1"/>
  <c r="F169" i="4"/>
  <c r="J7" i="76"/>
  <c r="F7" s="1"/>
  <c r="F170" i="4"/>
  <c r="J9" i="76"/>
  <c r="F9" s="1"/>
  <c r="F172" i="4"/>
  <c r="AI26" i="61" s="1"/>
  <c r="J56" i="76"/>
  <c r="F56" s="1"/>
  <c r="F219" i="4"/>
  <c r="J14" i="76"/>
  <c r="F14" s="1"/>
  <c r="F177" i="4"/>
  <c r="AI31" i="61" s="1"/>
  <c r="F167" i="4"/>
  <c r="J4" i="76"/>
  <c r="F4" s="1"/>
  <c r="D4" s="1"/>
  <c r="F183" i="4"/>
  <c r="J20" i="76"/>
  <c r="F20" s="1"/>
  <c r="F176" i="4"/>
  <c r="AI30" i="61" s="1"/>
  <c r="J13" i="76"/>
  <c r="F13" s="1"/>
  <c r="J59"/>
  <c r="F59" s="1"/>
  <c r="F222" i="4"/>
  <c r="AI76" i="61" s="1"/>
  <c r="AJ76" s="1"/>
  <c r="F173" i="4"/>
  <c r="AI27" i="61" s="1"/>
  <c r="J10" i="76"/>
  <c r="F10" s="1"/>
  <c r="F189" i="4"/>
  <c r="J26" i="76"/>
  <c r="F26" s="1"/>
  <c r="J8"/>
  <c r="F8" s="1"/>
  <c r="F171" i="4"/>
  <c r="AI25" i="61" s="1"/>
  <c r="AI23" l="1"/>
  <c r="AJ23" s="1"/>
  <c r="AI46"/>
  <c r="AJ46" s="1"/>
  <c r="AI40"/>
  <c r="AJ40" s="1"/>
  <c r="AI74"/>
  <c r="AI38"/>
  <c r="AJ38" s="1"/>
  <c r="AI77"/>
  <c r="AK77" s="1"/>
  <c r="AI21"/>
  <c r="AJ21" s="1"/>
  <c r="AI90"/>
  <c r="AI85"/>
  <c r="AI88"/>
  <c r="AI99"/>
  <c r="AI96"/>
  <c r="AI72"/>
  <c r="AI92"/>
  <c r="AI71"/>
  <c r="AI87"/>
  <c r="AI95"/>
  <c r="AI91"/>
  <c r="AI82"/>
  <c r="AI97"/>
  <c r="AI70"/>
  <c r="AJ70" s="1"/>
  <c r="AR76" s="1"/>
  <c r="AI98"/>
  <c r="AI86"/>
  <c r="AI84"/>
  <c r="AI100"/>
  <c r="AI94"/>
  <c r="AI93"/>
  <c r="AI83"/>
  <c r="AI89"/>
  <c r="AI81"/>
  <c r="AI57"/>
  <c r="AI59"/>
  <c r="AI61"/>
  <c r="AI54"/>
  <c r="AI64"/>
  <c r="AI62"/>
  <c r="AI50"/>
  <c r="AI52"/>
  <c r="AI63"/>
  <c r="AI53"/>
  <c r="AI56"/>
  <c r="AI55"/>
  <c r="AI58"/>
  <c r="AI51"/>
  <c r="AI60"/>
  <c r="AI49"/>
  <c r="AJ49" s="1"/>
  <c r="AI22"/>
  <c r="AK22" s="1"/>
  <c r="AI42"/>
  <c r="AJ42" s="1"/>
  <c r="AI44"/>
  <c r="AJ44" s="1"/>
  <c r="AI28"/>
  <c r="AJ28" s="1"/>
  <c r="AI75"/>
  <c r="AJ75" s="1"/>
  <c r="AI29"/>
  <c r="AK30" s="1"/>
  <c r="AI73"/>
  <c r="AI24"/>
  <c r="AJ24" s="1"/>
  <c r="AI41"/>
  <c r="AJ41" s="1"/>
  <c r="AI32"/>
  <c r="AK32" s="1"/>
  <c r="AI45"/>
  <c r="AI39"/>
  <c r="AJ39" s="1"/>
  <c r="AI36"/>
  <c r="AJ36" s="1"/>
  <c r="AI43"/>
  <c r="AJ43" s="1"/>
  <c r="AI37"/>
  <c r="AK38" s="1"/>
  <c r="AI34"/>
  <c r="AJ34" s="1"/>
  <c r="AI33"/>
  <c r="AI35"/>
  <c r="AJ35" s="1"/>
  <c r="D26" i="76"/>
  <c r="G26"/>
  <c r="K26" s="1"/>
  <c r="L76" i="61"/>
  <c r="G20" i="76"/>
  <c r="K20" s="1"/>
  <c r="D20"/>
  <c r="AJ31" i="61"/>
  <c r="AK31"/>
  <c r="AK26"/>
  <c r="AJ26"/>
  <c r="F212" i="4"/>
  <c r="AI66" i="61" s="1"/>
  <c r="J49" i="76"/>
  <c r="F49" s="1"/>
  <c r="F211" i="4"/>
  <c r="AI65" i="61" s="1"/>
  <c r="J48" i="76"/>
  <c r="F48" s="1"/>
  <c r="D27"/>
  <c r="G27"/>
  <c r="K27" s="1"/>
  <c r="D11"/>
  <c r="G11"/>
  <c r="K11" s="1"/>
  <c r="G58"/>
  <c r="K58" s="1"/>
  <c r="D58"/>
  <c r="D12"/>
  <c r="G12"/>
  <c r="K12" s="1"/>
  <c r="AJ74" i="61"/>
  <c r="J30" i="76"/>
  <c r="F30" s="1"/>
  <c r="F193" i="4"/>
  <c r="AI47" i="61" s="1"/>
  <c r="J50" i="76"/>
  <c r="F50" s="1"/>
  <c r="F213" i="4"/>
  <c r="AI67" i="61" s="1"/>
  <c r="D8" i="76"/>
  <c r="G8"/>
  <c r="K8" s="1"/>
  <c r="AJ27" i="61"/>
  <c r="AK27"/>
  <c r="AJ30"/>
  <c r="G56" i="76"/>
  <c r="K56" s="1"/>
  <c r="D56"/>
  <c r="D7"/>
  <c r="G7"/>
  <c r="K7" s="1"/>
  <c r="D23"/>
  <c r="G23"/>
  <c r="K23" s="1"/>
  <c r="G57"/>
  <c r="K57" s="1"/>
  <c r="D57"/>
  <c r="G21"/>
  <c r="K21" s="1"/>
  <c r="D21"/>
  <c r="D60"/>
  <c r="G60"/>
  <c r="K60" s="1"/>
  <c r="AJ25" i="61"/>
  <c r="G10" i="76"/>
  <c r="K10" s="1"/>
  <c r="D10"/>
  <c r="D13"/>
  <c r="G13"/>
  <c r="K13" s="1"/>
  <c r="G5"/>
  <c r="K5" s="1"/>
  <c r="D5"/>
  <c r="G25"/>
  <c r="K25" s="1"/>
  <c r="D25"/>
  <c r="J62"/>
  <c r="F62" s="1"/>
  <c r="F225" i="4"/>
  <c r="AI79" i="61" s="1"/>
  <c r="F214" i="4"/>
  <c r="AI68" i="61" s="1"/>
  <c r="J51" i="76"/>
  <c r="F51" s="1"/>
  <c r="D17"/>
  <c r="G17"/>
  <c r="K17" s="1"/>
  <c r="G16"/>
  <c r="K16" s="1"/>
  <c r="D16"/>
  <c r="D18"/>
  <c r="G18"/>
  <c r="K18" s="1"/>
  <c r="F194" i="4"/>
  <c r="AI48" i="61" s="1"/>
  <c r="J31" i="76"/>
  <c r="F31" s="1"/>
  <c r="F215" i="4"/>
  <c r="AI69" i="61" s="1"/>
  <c r="J52" i="76"/>
  <c r="F52" s="1"/>
  <c r="G59"/>
  <c r="K59" s="1"/>
  <c r="D59"/>
  <c r="G14"/>
  <c r="K14" s="1"/>
  <c r="D14"/>
  <c r="D9"/>
  <c r="G9"/>
  <c r="K9" s="1"/>
  <c r="G6"/>
  <c r="K6" s="1"/>
  <c r="D6"/>
  <c r="D29"/>
  <c r="G29"/>
  <c r="K29" s="1"/>
  <c r="J61"/>
  <c r="F61" s="1"/>
  <c r="F224" i="4"/>
  <c r="AI78" i="61" s="1"/>
  <c r="G24" i="76"/>
  <c r="K24" s="1"/>
  <c r="D24"/>
  <c r="G15"/>
  <c r="K15" s="1"/>
  <c r="D15"/>
  <c r="D28"/>
  <c r="G28"/>
  <c r="K28" s="1"/>
  <c r="D22"/>
  <c r="G22"/>
  <c r="K22" s="1"/>
  <c r="G19"/>
  <c r="K19" s="1"/>
  <c r="D19"/>
  <c r="AJ29" i="61" l="1"/>
  <c r="AQ34" s="1"/>
  <c r="AK74"/>
  <c r="AK75"/>
  <c r="AJ32"/>
  <c r="AR38" s="1"/>
  <c r="AK43"/>
  <c r="AJ22"/>
  <c r="AM22" s="1"/>
  <c r="AJ77"/>
  <c r="AM77" s="1"/>
  <c r="AK46"/>
  <c r="AK41"/>
  <c r="AK25"/>
  <c r="AK33"/>
  <c r="AJ33"/>
  <c r="AO36" s="1"/>
  <c r="AK76"/>
  <c r="AK42"/>
  <c r="AK21"/>
  <c r="AK35"/>
  <c r="AK24"/>
  <c r="AK29"/>
  <c r="AK28"/>
  <c r="AK23"/>
  <c r="AK40"/>
  <c r="AK34"/>
  <c r="AK36"/>
  <c r="AK39"/>
  <c r="AK37"/>
  <c r="AK45"/>
  <c r="AO49"/>
  <c r="AK73"/>
  <c r="AJ37"/>
  <c r="L37" s="1"/>
  <c r="AJ45"/>
  <c r="AP49" s="1"/>
  <c r="AK44"/>
  <c r="L46"/>
  <c r="BE46" s="1"/>
  <c r="AJ73"/>
  <c r="AN75" s="1"/>
  <c r="AJ51"/>
  <c r="AN51" s="1"/>
  <c r="AK51"/>
  <c r="AK53"/>
  <c r="AJ53"/>
  <c r="AP53" s="1"/>
  <c r="AK62"/>
  <c r="AJ62"/>
  <c r="AK59"/>
  <c r="AJ59"/>
  <c r="AJ89"/>
  <c r="L89" s="1"/>
  <c r="M86" i="30" s="1"/>
  <c r="AK89" i="61"/>
  <c r="AK100"/>
  <c r="AJ100"/>
  <c r="L70"/>
  <c r="AJ95"/>
  <c r="L95" s="1"/>
  <c r="M92" i="30" s="1"/>
  <c r="AK95" i="61"/>
  <c r="AJ72"/>
  <c r="AN72" s="1"/>
  <c r="AK72"/>
  <c r="AK85"/>
  <c r="AJ85"/>
  <c r="AJ60"/>
  <c r="AK60"/>
  <c r="AK56"/>
  <c r="AJ56"/>
  <c r="AS56" s="1"/>
  <c r="AK50"/>
  <c r="AJ50"/>
  <c r="AM50" s="1"/>
  <c r="K50" s="1"/>
  <c r="AK61"/>
  <c r="AJ61"/>
  <c r="AK94"/>
  <c r="AJ94"/>
  <c r="L94" s="1"/>
  <c r="M91" i="30" s="1"/>
  <c r="AK98" i="61"/>
  <c r="AJ98"/>
  <c r="L98" s="1"/>
  <c r="M95" i="30" s="1"/>
  <c r="AJ91" i="61"/>
  <c r="L91" s="1"/>
  <c r="M88" i="30" s="1"/>
  <c r="AK91" i="61"/>
  <c r="AJ92"/>
  <c r="L92" s="1"/>
  <c r="M89" i="30" s="1"/>
  <c r="AK92" i="61"/>
  <c r="AK88"/>
  <c r="AJ88"/>
  <c r="L88" s="1"/>
  <c r="M85" i="30" s="1"/>
  <c r="L49" i="61"/>
  <c r="AJ55"/>
  <c r="AK55"/>
  <c r="AK52"/>
  <c r="AJ52"/>
  <c r="AT52" s="1"/>
  <c r="AK54"/>
  <c r="AJ54"/>
  <c r="AJ81"/>
  <c r="K82" s="1"/>
  <c r="O79" i="30" s="1"/>
  <c r="AJ93" i="61"/>
  <c r="L93" s="1"/>
  <c r="M90" i="30" s="1"/>
  <c r="AK93" i="61"/>
  <c r="AK86"/>
  <c r="AJ86"/>
  <c r="L86" s="1"/>
  <c r="M83" i="30" s="1"/>
  <c r="AK82" i="61"/>
  <c r="AJ82"/>
  <c r="AS82" s="1"/>
  <c r="AJ71"/>
  <c r="AP75" s="1"/>
  <c r="AK71"/>
  <c r="AK99"/>
  <c r="AJ99"/>
  <c r="L99" s="1"/>
  <c r="M96" i="30" s="1"/>
  <c r="AK58" i="61"/>
  <c r="AJ58"/>
  <c r="AK63"/>
  <c r="AJ63"/>
  <c r="AK64"/>
  <c r="AJ64"/>
  <c r="AJ57"/>
  <c r="AK57"/>
  <c r="AJ83"/>
  <c r="L83" s="1"/>
  <c r="M80" i="30" s="1"/>
  <c r="AK83" i="61"/>
  <c r="AJ84"/>
  <c r="L84" s="1"/>
  <c r="M81" i="30" s="1"/>
  <c r="AK84" i="61"/>
  <c r="AJ97"/>
  <c r="L97" s="1"/>
  <c r="M94" i="30" s="1"/>
  <c r="AK97" i="61"/>
  <c r="AJ87"/>
  <c r="L87" s="1"/>
  <c r="M84" i="30" s="1"/>
  <c r="AK87" i="61"/>
  <c r="AK96"/>
  <c r="AJ96"/>
  <c r="L96" s="1"/>
  <c r="M93" i="30" s="1"/>
  <c r="AK90" i="61"/>
  <c r="AJ90"/>
  <c r="L90" s="1"/>
  <c r="M87" i="30" s="1"/>
  <c r="AJ78" i="61"/>
  <c r="AK78"/>
  <c r="G53" i="76"/>
  <c r="K53" s="1"/>
  <c r="D52"/>
  <c r="G52"/>
  <c r="K52" s="1"/>
  <c r="D62"/>
  <c r="G62"/>
  <c r="K62" s="1"/>
  <c r="L42" i="61"/>
  <c r="AN44"/>
  <c r="AP46"/>
  <c r="AM43"/>
  <c r="K43" s="1"/>
  <c r="AS49"/>
  <c r="AO24"/>
  <c r="AN23"/>
  <c r="AQ21"/>
  <c r="AO21"/>
  <c r="AS21"/>
  <c r="AT21"/>
  <c r="AM21"/>
  <c r="AP21"/>
  <c r="AR21"/>
  <c r="AN21"/>
  <c r="L21"/>
  <c r="AS28"/>
  <c r="AR27"/>
  <c r="AQ26"/>
  <c r="AP25"/>
  <c r="AJ67"/>
  <c r="AK67"/>
  <c r="D48" i="76"/>
  <c r="G48"/>
  <c r="K48" s="1"/>
  <c r="AT34" i="61"/>
  <c r="AQ31"/>
  <c r="AR26"/>
  <c r="AS26"/>
  <c r="L26"/>
  <c r="AM27"/>
  <c r="K27" s="1"/>
  <c r="AN28"/>
  <c r="AT26"/>
  <c r="AP30"/>
  <c r="AQ39"/>
  <c r="AR40"/>
  <c r="AS41"/>
  <c r="AT42"/>
  <c r="AM35"/>
  <c r="K35" s="1"/>
  <c r="L34"/>
  <c r="AN36"/>
  <c r="AP38"/>
  <c r="AK48"/>
  <c r="AJ48"/>
  <c r="AK49"/>
  <c r="AJ79"/>
  <c r="AK79"/>
  <c r="G30" i="76"/>
  <c r="K30" s="1"/>
  <c r="D30"/>
  <c r="AT46" i="61"/>
  <c r="AP42"/>
  <c r="AO41"/>
  <c r="AR44"/>
  <c r="AM39"/>
  <c r="AQ43"/>
  <c r="AN40"/>
  <c r="L38"/>
  <c r="AM41"/>
  <c r="AN42"/>
  <c r="AP44"/>
  <c r="AO43"/>
  <c r="AR46"/>
  <c r="L40"/>
  <c r="AJ66"/>
  <c r="AK66"/>
  <c r="AS30"/>
  <c r="AO26"/>
  <c r="AN25"/>
  <c r="AQ28"/>
  <c r="AP23"/>
  <c r="AO23"/>
  <c r="AQ23"/>
  <c r="AP27"/>
  <c r="AS23"/>
  <c r="L23"/>
  <c r="AT23"/>
  <c r="AT31"/>
  <c r="AR23"/>
  <c r="AM24"/>
  <c r="L31"/>
  <c r="AP35"/>
  <c r="AO34"/>
  <c r="AT39"/>
  <c r="AQ36"/>
  <c r="AS38"/>
  <c r="L43"/>
  <c r="AO46"/>
  <c r="AM44"/>
  <c r="AR49"/>
  <c r="G31" i="76"/>
  <c r="K31" s="1"/>
  <c r="D31"/>
  <c r="G32"/>
  <c r="K32" s="1"/>
  <c r="AP40" i="61"/>
  <c r="AQ41"/>
  <c r="AR42"/>
  <c r="AS43"/>
  <c r="AT44"/>
  <c r="L36"/>
  <c r="AN38"/>
  <c r="AO39"/>
  <c r="AN43"/>
  <c r="AO44"/>
  <c r="L41"/>
  <c r="AM42"/>
  <c r="AQ46"/>
  <c r="AT49"/>
  <c r="AJ68"/>
  <c r="AK68"/>
  <c r="AP24"/>
  <c r="AO27"/>
  <c r="AQ24"/>
  <c r="L24"/>
  <c r="AN26"/>
  <c r="AR24"/>
  <c r="AS24"/>
  <c r="AM25"/>
  <c r="K25" s="1"/>
  <c r="AR30"/>
  <c r="AS31"/>
  <c r="AP28"/>
  <c r="AT24"/>
  <c r="AN46"/>
  <c r="L44"/>
  <c r="AQ49"/>
  <c r="L30"/>
  <c r="AQ35"/>
  <c r="AT38"/>
  <c r="AP34"/>
  <c r="AR36"/>
  <c r="AM31"/>
  <c r="AJ47"/>
  <c r="AQ47" s="1"/>
  <c r="AK47"/>
  <c r="G49" i="76"/>
  <c r="K49" s="1"/>
  <c r="D49"/>
  <c r="AS42" i="61"/>
  <c r="AT43"/>
  <c r="AQ40"/>
  <c r="AR41"/>
  <c r="AM36"/>
  <c r="AO38"/>
  <c r="AP39"/>
  <c r="L35"/>
  <c r="G61" i="76"/>
  <c r="K61" s="1"/>
  <c r="D61"/>
  <c r="AK70" i="61"/>
  <c r="AJ69"/>
  <c r="AK69"/>
  <c r="AS46"/>
  <c r="AM40"/>
  <c r="AN41"/>
  <c r="L39"/>
  <c r="AO42"/>
  <c r="AP43"/>
  <c r="AQ44"/>
  <c r="D51" i="76"/>
  <c r="G51"/>
  <c r="K51" s="1"/>
  <c r="AQ25" i="61"/>
  <c r="AR25"/>
  <c r="AS25"/>
  <c r="AO28"/>
  <c r="AN27"/>
  <c r="AM26"/>
  <c r="AT25"/>
  <c r="AQ30"/>
  <c r="AR31"/>
  <c r="L25"/>
  <c r="AQ75"/>
  <c r="AM76"/>
  <c r="L75"/>
  <c r="L28"/>
  <c r="AN30"/>
  <c r="AS35"/>
  <c r="AO31"/>
  <c r="AT28"/>
  <c r="AR34"/>
  <c r="AT36"/>
  <c r="AP31"/>
  <c r="AT27"/>
  <c r="AS27"/>
  <c r="AS34"/>
  <c r="AT35"/>
  <c r="AO30"/>
  <c r="L27"/>
  <c r="AM28"/>
  <c r="G50" i="76"/>
  <c r="K50" s="1"/>
  <c r="D50"/>
  <c r="L74" i="61"/>
  <c r="AN76"/>
  <c r="AM75"/>
  <c r="AP74"/>
  <c r="AJ65"/>
  <c r="AK65"/>
  <c r="M73" i="30"/>
  <c r="B75" i="37" s="1"/>
  <c r="BE76" i="61"/>
  <c r="L77" l="1"/>
  <c r="L29"/>
  <c r="BE29" s="1"/>
  <c r="AP41"/>
  <c r="AS36"/>
  <c r="AR29"/>
  <c r="AO29"/>
  <c r="AT29"/>
  <c r="AP29"/>
  <c r="AQ29"/>
  <c r="AM37"/>
  <c r="K37" s="1"/>
  <c r="AO73"/>
  <c r="AO32"/>
  <c r="AS84"/>
  <c r="AN29"/>
  <c r="AM29"/>
  <c r="K29" s="1"/>
  <c r="AO75"/>
  <c r="AR37"/>
  <c r="AN73"/>
  <c r="AO40"/>
  <c r="AN31"/>
  <c r="AR35"/>
  <c r="AM30"/>
  <c r="K30" s="1"/>
  <c r="O27" i="30" s="1"/>
  <c r="AN24" i="61"/>
  <c r="AR28"/>
  <c r="L33"/>
  <c r="M30" i="30" s="1"/>
  <c r="B32" i="37" s="1"/>
  <c r="AR32" i="61"/>
  <c r="AP33"/>
  <c r="AR79"/>
  <c r="AO74"/>
  <c r="AN37"/>
  <c r="AM73"/>
  <c r="K73" s="1"/>
  <c r="AM74"/>
  <c r="E74" s="1"/>
  <c r="AR43"/>
  <c r="AN39"/>
  <c r="AO37"/>
  <c r="AT37"/>
  <c r="AP79"/>
  <c r="AS37"/>
  <c r="AO76"/>
  <c r="AS44"/>
  <c r="AM38"/>
  <c r="E38" s="1"/>
  <c r="AN74"/>
  <c r="AT83"/>
  <c r="L73"/>
  <c r="M70" i="30" s="1"/>
  <c r="AQ42" i="61"/>
  <c r="AT40"/>
  <c r="AP32"/>
  <c r="AN34"/>
  <c r="AT33"/>
  <c r="L32"/>
  <c r="AQ32"/>
  <c r="AT32"/>
  <c r="AP36"/>
  <c r="AQ79"/>
  <c r="AR50"/>
  <c r="AO35"/>
  <c r="AS39"/>
  <c r="AP37"/>
  <c r="AM32"/>
  <c r="K32" s="1"/>
  <c r="O29" i="30" s="1"/>
  <c r="AN33" i="61"/>
  <c r="AO22"/>
  <c r="AR51"/>
  <c r="AR33"/>
  <c r="AS32"/>
  <c r="AN32"/>
  <c r="AQ37"/>
  <c r="AQ38"/>
  <c r="AQ22"/>
  <c r="AS22"/>
  <c r="L22"/>
  <c r="E22" s="1"/>
  <c r="AP26"/>
  <c r="AT22"/>
  <c r="AP22"/>
  <c r="AM23"/>
  <c r="K23" s="1"/>
  <c r="O20" i="30" s="1"/>
  <c r="AO25" i="61"/>
  <c r="AN22"/>
  <c r="AQ27"/>
  <c r="AR22"/>
  <c r="AS29"/>
  <c r="AT30"/>
  <c r="AQ33"/>
  <c r="AO33"/>
  <c r="AS40"/>
  <c r="AT41"/>
  <c r="M43" i="30"/>
  <c r="B45" i="37" s="1"/>
  <c r="AM33" i="61"/>
  <c r="K33" s="1"/>
  <c r="AM34"/>
  <c r="E34" s="1"/>
  <c r="AR39"/>
  <c r="AS33"/>
  <c r="AN35"/>
  <c r="AQ82"/>
  <c r="AP77"/>
  <c r="AQ77"/>
  <c r="AO77"/>
  <c r="AR77"/>
  <c r="AR83"/>
  <c r="AN77"/>
  <c r="K77"/>
  <c r="O74" i="30" s="1"/>
  <c r="AS77" i="61"/>
  <c r="AN79"/>
  <c r="AM78"/>
  <c r="K78" s="1"/>
  <c r="M97"/>
  <c r="N97" s="1"/>
  <c r="M83"/>
  <c r="N83" s="1"/>
  <c r="M91"/>
  <c r="N91" s="1"/>
  <c r="L100"/>
  <c r="M97" i="30" s="1"/>
  <c r="M96" i="61"/>
  <c r="N96" s="1"/>
  <c r="M86"/>
  <c r="N86" s="1"/>
  <c r="AT81"/>
  <c r="L81"/>
  <c r="M88"/>
  <c r="N88" s="1"/>
  <c r="M94"/>
  <c r="N94" s="1"/>
  <c r="M89"/>
  <c r="N89" s="1"/>
  <c r="M87"/>
  <c r="N87" s="1"/>
  <c r="M84"/>
  <c r="N84" s="1"/>
  <c r="M93"/>
  <c r="N93" s="1"/>
  <c r="M92"/>
  <c r="N92" s="1"/>
  <c r="M95"/>
  <c r="N95" s="1"/>
  <c r="M90"/>
  <c r="N90" s="1"/>
  <c r="M99"/>
  <c r="N99" s="1"/>
  <c r="AT82"/>
  <c r="L82"/>
  <c r="M79" i="30" s="1"/>
  <c r="M98" i="61"/>
  <c r="N98" s="1"/>
  <c r="AT85"/>
  <c r="L85"/>
  <c r="M82" i="30" s="1"/>
  <c r="E40" i="61"/>
  <c r="G40" s="1"/>
  <c r="AP45"/>
  <c r="AT51"/>
  <c r="AS45"/>
  <c r="AT45"/>
  <c r="L45"/>
  <c r="AP81"/>
  <c r="AQ50"/>
  <c r="AT50"/>
  <c r="AO45"/>
  <c r="AS81"/>
  <c r="AR81"/>
  <c r="AM45"/>
  <c r="K45" s="1"/>
  <c r="AS50"/>
  <c r="AQ45"/>
  <c r="AS52"/>
  <c r="AM46"/>
  <c r="K46" s="1"/>
  <c r="AR45"/>
  <c r="AS51"/>
  <c r="AN45"/>
  <c r="AT53"/>
  <c r="AO48"/>
  <c r="AM71"/>
  <c r="K71" s="1"/>
  <c r="O68" i="30" s="1"/>
  <c r="AM97" i="61"/>
  <c r="E97" s="1"/>
  <c r="F97" s="1"/>
  <c r="AO99"/>
  <c r="AP100"/>
  <c r="AN98"/>
  <c r="AT72"/>
  <c r="AS71"/>
  <c r="AR70"/>
  <c r="L64"/>
  <c r="AM59"/>
  <c r="K59" s="1"/>
  <c r="AO61"/>
  <c r="AR64"/>
  <c r="L58"/>
  <c r="AP62"/>
  <c r="AQ63"/>
  <c r="AN60"/>
  <c r="AP90"/>
  <c r="AO89"/>
  <c r="AT94"/>
  <c r="AQ91"/>
  <c r="AR92"/>
  <c r="AN88"/>
  <c r="AM87"/>
  <c r="E87" s="1"/>
  <c r="F87" s="1"/>
  <c r="AS93"/>
  <c r="AO84"/>
  <c r="AN83"/>
  <c r="AQ86"/>
  <c r="AR87"/>
  <c r="AS88"/>
  <c r="AT89"/>
  <c r="AM82"/>
  <c r="AP85"/>
  <c r="AQ81"/>
  <c r="AR58"/>
  <c r="AT60"/>
  <c r="AO55"/>
  <c r="L52"/>
  <c r="AM53"/>
  <c r="K53" s="1"/>
  <c r="AQ57"/>
  <c r="AS59"/>
  <c r="AP56"/>
  <c r="AN54"/>
  <c r="AR52"/>
  <c r="O47" i="30"/>
  <c r="AP96" i="61"/>
  <c r="AM93"/>
  <c r="E93" s="1"/>
  <c r="F93" s="1"/>
  <c r="AR98"/>
  <c r="AO95"/>
  <c r="AQ97"/>
  <c r="AS99"/>
  <c r="AN94"/>
  <c r="AT100"/>
  <c r="AO64"/>
  <c r="AM62"/>
  <c r="K62" s="1"/>
  <c r="O59" i="30" s="1"/>
  <c r="L61" i="61"/>
  <c r="AN63"/>
  <c r="AS63"/>
  <c r="AR62"/>
  <c r="AO59"/>
  <c r="AM57"/>
  <c r="K57" s="1"/>
  <c r="O54" i="30" s="1"/>
  <c r="AP60" i="61"/>
  <c r="L56"/>
  <c r="AN58"/>
  <c r="AQ61"/>
  <c r="AT64"/>
  <c r="AS92"/>
  <c r="AP89"/>
  <c r="AM86"/>
  <c r="E86" s="1"/>
  <c r="F86" s="1"/>
  <c r="AT93"/>
  <c r="AR91"/>
  <c r="AO88"/>
  <c r="AQ90"/>
  <c r="AN87"/>
  <c r="AS96"/>
  <c r="AT97"/>
  <c r="AR95"/>
  <c r="AM90"/>
  <c r="E90" s="1"/>
  <c r="F90" s="1"/>
  <c r="AO92"/>
  <c r="AN91"/>
  <c r="AQ94"/>
  <c r="AP93"/>
  <c r="AT59"/>
  <c r="AR57"/>
  <c r="L51"/>
  <c r="AM52"/>
  <c r="K52" s="1"/>
  <c r="AO54"/>
  <c r="AS58"/>
  <c r="AN53"/>
  <c r="AP55"/>
  <c r="AQ56"/>
  <c r="AQ51"/>
  <c r="AO52"/>
  <c r="AR93"/>
  <c r="AN89"/>
  <c r="AT95"/>
  <c r="AP91"/>
  <c r="AM88"/>
  <c r="E88" s="1"/>
  <c r="F88" s="1"/>
  <c r="AO90"/>
  <c r="AQ92"/>
  <c r="AS94"/>
  <c r="AQ89"/>
  <c r="AR90"/>
  <c r="AS91"/>
  <c r="AT92"/>
  <c r="AM85"/>
  <c r="AP88"/>
  <c r="AO87"/>
  <c r="AN86"/>
  <c r="AT84"/>
  <c r="AR63"/>
  <c r="L57"/>
  <c r="AM58"/>
  <c r="K58" s="1"/>
  <c r="AO60"/>
  <c r="AN59"/>
  <c r="AS64"/>
  <c r="AQ62"/>
  <c r="AP61"/>
  <c r="AM94"/>
  <c r="E94" s="1"/>
  <c r="F94" s="1"/>
  <c r="AP97"/>
  <c r="AN95"/>
  <c r="AR99"/>
  <c r="AS100"/>
  <c r="AO96"/>
  <c r="AQ98"/>
  <c r="AM56"/>
  <c r="K56" s="1"/>
  <c r="AQ60"/>
  <c r="L55"/>
  <c r="AS62"/>
  <c r="AN57"/>
  <c r="AP59"/>
  <c r="AT63"/>
  <c r="AR61"/>
  <c r="AO58"/>
  <c r="AN100"/>
  <c r="AM99"/>
  <c r="E99" s="1"/>
  <c r="F99" s="1"/>
  <c r="AM61"/>
  <c r="AP64"/>
  <c r="AN62"/>
  <c r="AO63"/>
  <c r="L60"/>
  <c r="L72"/>
  <c r="AP76"/>
  <c r="M67" i="30"/>
  <c r="B69" i="37" s="1"/>
  <c r="BE70" i="61"/>
  <c r="L62"/>
  <c r="AM63"/>
  <c r="K63" s="1"/>
  <c r="AT70"/>
  <c r="AN64"/>
  <c r="AT57"/>
  <c r="AT98"/>
  <c r="AS97"/>
  <c r="AR96"/>
  <c r="AM91"/>
  <c r="E91" s="1"/>
  <c r="F91" s="1"/>
  <c r="AO93"/>
  <c r="AP94"/>
  <c r="AQ95"/>
  <c r="AN92"/>
  <c r="AM64"/>
  <c r="K64" s="1"/>
  <c r="O61" i="30" s="1"/>
  <c r="AT71" i="61"/>
  <c r="L63"/>
  <c r="AS70"/>
  <c r="AM100"/>
  <c r="AN84"/>
  <c r="AO85"/>
  <c r="AT90"/>
  <c r="AQ87"/>
  <c r="AP86"/>
  <c r="AS89"/>
  <c r="AR88"/>
  <c r="AM83"/>
  <c r="E83" s="1"/>
  <c r="F83" s="1"/>
  <c r="AR82"/>
  <c r="L54"/>
  <c r="AS61"/>
  <c r="AP58"/>
  <c r="AQ59"/>
  <c r="AO57"/>
  <c r="AM55"/>
  <c r="K55" s="1"/>
  <c r="AR60"/>
  <c r="AN56"/>
  <c r="AT62"/>
  <c r="AT54"/>
  <c r="AT99"/>
  <c r="AS98"/>
  <c r="AN93"/>
  <c r="AM92"/>
  <c r="E92" s="1"/>
  <c r="F92" s="1"/>
  <c r="AP95"/>
  <c r="AO94"/>
  <c r="AR97"/>
  <c r="AQ96"/>
  <c r="AP54"/>
  <c r="AQ55"/>
  <c r="AR56"/>
  <c r="AS57"/>
  <c r="AT58"/>
  <c r="L50"/>
  <c r="AM51"/>
  <c r="K51" s="1"/>
  <c r="AN52"/>
  <c r="AO53"/>
  <c r="AP50"/>
  <c r="AQ54"/>
  <c r="AO100"/>
  <c r="AN99"/>
  <c r="AM98"/>
  <c r="E98" s="1"/>
  <c r="F98" s="1"/>
  <c r="AN85"/>
  <c r="AP87"/>
  <c r="AR89"/>
  <c r="AO86"/>
  <c r="AT91"/>
  <c r="AQ88"/>
  <c r="AM84"/>
  <c r="E84" s="1"/>
  <c r="F84" s="1"/>
  <c r="AS90"/>
  <c r="AS83"/>
  <c r="L71"/>
  <c r="E71" s="1"/>
  <c r="AM72"/>
  <c r="K72" s="1"/>
  <c r="AQ76"/>
  <c r="M46" i="30"/>
  <c r="B48" i="37" s="1"/>
  <c r="BE49" i="61"/>
  <c r="AQ93"/>
  <c r="AN90"/>
  <c r="AS95"/>
  <c r="AR94"/>
  <c r="AT96"/>
  <c r="AM89"/>
  <c r="E89" s="1"/>
  <c r="F89" s="1"/>
  <c r="AO91"/>
  <c r="AP92"/>
  <c r="AP98"/>
  <c r="AO97"/>
  <c r="AN96"/>
  <c r="AQ99"/>
  <c r="AM95"/>
  <c r="E95" s="1"/>
  <c r="F95" s="1"/>
  <c r="AR100"/>
  <c r="AM96"/>
  <c r="E96" s="1"/>
  <c r="F96" s="1"/>
  <c r="AN97"/>
  <c r="AP99"/>
  <c r="AQ100"/>
  <c r="AO98"/>
  <c r="B99" i="37"/>
  <c r="AN61" i="61"/>
  <c r="AP63"/>
  <c r="AQ64"/>
  <c r="AM60"/>
  <c r="K60" s="1"/>
  <c r="O57" i="30" s="1"/>
  <c r="AO62" i="61"/>
  <c r="L59"/>
  <c r="AP57"/>
  <c r="L53"/>
  <c r="AN55"/>
  <c r="AT61"/>
  <c r="AS60"/>
  <c r="AQ58"/>
  <c r="AR59"/>
  <c r="AO56"/>
  <c r="AM54"/>
  <c r="K54" s="1"/>
  <c r="AS53"/>
  <c r="AR55"/>
  <c r="AP48"/>
  <c r="AO78"/>
  <c r="AS48"/>
  <c r="AT48"/>
  <c r="AQ78"/>
  <c r="E36"/>
  <c r="BF36" s="1"/>
  <c r="E75"/>
  <c r="BF75" s="1"/>
  <c r="AQ48"/>
  <c r="E25"/>
  <c r="BF25" s="1"/>
  <c r="M24" i="30"/>
  <c r="B26" i="37" s="1"/>
  <c r="BE27" i="61"/>
  <c r="BE28"/>
  <c r="M25" i="30"/>
  <c r="B27" i="37" s="1"/>
  <c r="M72" i="30"/>
  <c r="B74" i="37" s="1"/>
  <c r="BE75" i="61"/>
  <c r="BE25"/>
  <c r="M22" i="30"/>
  <c r="B24" i="37" s="1"/>
  <c r="K26" i="61"/>
  <c r="E26"/>
  <c r="K31"/>
  <c r="E31"/>
  <c r="BE30"/>
  <c r="M27" i="30"/>
  <c r="B29" i="37" s="1"/>
  <c r="BE24" i="61"/>
  <c r="M21" i="30"/>
  <c r="B23" i="37" s="1"/>
  <c r="M31" i="30"/>
  <c r="B33" i="37" s="1"/>
  <c r="BE34" i="61"/>
  <c r="BE26"/>
  <c r="M23" i="30"/>
  <c r="B25" i="37" s="1"/>
  <c r="AP78" i="61"/>
  <c r="AT47"/>
  <c r="AR47"/>
  <c r="K36"/>
  <c r="AS47"/>
  <c r="M74" i="30"/>
  <c r="BE77" i="61"/>
  <c r="O22" i="30"/>
  <c r="M25" i="61"/>
  <c r="N25" s="1"/>
  <c r="BE39"/>
  <c r="M36" i="30"/>
  <c r="B38" i="37" s="1"/>
  <c r="M32" i="30"/>
  <c r="B34" i="37" s="1"/>
  <c r="BE35" i="61"/>
  <c r="M38" i="30"/>
  <c r="B40" i="37" s="1"/>
  <c r="BE41" i="61"/>
  <c r="M33" i="30"/>
  <c r="B35" i="37" s="1"/>
  <c r="BE36" i="61"/>
  <c r="K24"/>
  <c r="E24"/>
  <c r="BE23"/>
  <c r="M20" i="30"/>
  <c r="B22" i="37" s="1"/>
  <c r="AS73" i="61"/>
  <c r="AN68"/>
  <c r="L66"/>
  <c r="AO69"/>
  <c r="AR72"/>
  <c r="AT74"/>
  <c r="AM67"/>
  <c r="AP70"/>
  <c r="AQ71"/>
  <c r="AO66"/>
  <c r="AP66"/>
  <c r="AN66"/>
  <c r="AQ66"/>
  <c r="AR66"/>
  <c r="AT66"/>
  <c r="AS66"/>
  <c r="AR85"/>
  <c r="AQ84"/>
  <c r="L79"/>
  <c r="AS86"/>
  <c r="AN81"/>
  <c r="AP83"/>
  <c r="AO82"/>
  <c r="AT87"/>
  <c r="AT79"/>
  <c r="AS79"/>
  <c r="AO79"/>
  <c r="AQ72"/>
  <c r="L67"/>
  <c r="AR73"/>
  <c r="AS74"/>
  <c r="AN69"/>
  <c r="AO70"/>
  <c r="AT75"/>
  <c r="AM68"/>
  <c r="AP71"/>
  <c r="AT67"/>
  <c r="AS67"/>
  <c r="AO67"/>
  <c r="AP67"/>
  <c r="AR67"/>
  <c r="AQ67"/>
  <c r="K40"/>
  <c r="E27"/>
  <c r="E43"/>
  <c r="E77"/>
  <c r="E76"/>
  <c r="K76"/>
  <c r="L47"/>
  <c r="AM48"/>
  <c r="AQ52"/>
  <c r="AS54"/>
  <c r="AN49"/>
  <c r="AP51"/>
  <c r="AT55"/>
  <c r="AR53"/>
  <c r="AO50"/>
  <c r="AM47"/>
  <c r="K42"/>
  <c r="E42"/>
  <c r="K44"/>
  <c r="E44"/>
  <c r="M43"/>
  <c r="N43" s="1"/>
  <c r="O40" i="30"/>
  <c r="BE38" i="61"/>
  <c r="M35" i="30"/>
  <c r="B37" i="37" s="1"/>
  <c r="K39" i="61"/>
  <c r="E39"/>
  <c r="L48"/>
  <c r="AO51"/>
  <c r="AT56"/>
  <c r="AM49"/>
  <c r="AN50"/>
  <c r="AR54"/>
  <c r="AQ53"/>
  <c r="AP52"/>
  <c r="AS55"/>
  <c r="AN48"/>
  <c r="M34" i="30"/>
  <c r="B36" i="37" s="1"/>
  <c r="BE37" i="61"/>
  <c r="K22"/>
  <c r="AP82"/>
  <c r="AM79"/>
  <c r="AT78"/>
  <c r="AQ83"/>
  <c r="L78"/>
  <c r="AR78"/>
  <c r="AR84"/>
  <c r="AS78"/>
  <c r="AO81"/>
  <c r="AS85"/>
  <c r="AT86"/>
  <c r="AN78"/>
  <c r="AR48"/>
  <c r="AN67"/>
  <c r="AM66"/>
  <c r="AT73"/>
  <c r="AS72"/>
  <c r="AQ70"/>
  <c r="AP69"/>
  <c r="L65"/>
  <c r="AO68"/>
  <c r="AR71"/>
  <c r="AN65"/>
  <c r="AQ65"/>
  <c r="AO65"/>
  <c r="AT65"/>
  <c r="AP65"/>
  <c r="AS65"/>
  <c r="AR65"/>
  <c r="AM65"/>
  <c r="K65" s="1"/>
  <c r="M71" i="30"/>
  <c r="B73" i="37" s="1"/>
  <c r="BE74" i="61"/>
  <c r="K28"/>
  <c r="E28"/>
  <c r="M27"/>
  <c r="N27" s="1"/>
  <c r="O24" i="30"/>
  <c r="AO72" i="61"/>
  <c r="AQ74"/>
  <c r="L69"/>
  <c r="AP73"/>
  <c r="AS76"/>
  <c r="AM70"/>
  <c r="AR75"/>
  <c r="AT77"/>
  <c r="AN71"/>
  <c r="AT69"/>
  <c r="AS69"/>
  <c r="AR69"/>
  <c r="AQ69"/>
  <c r="M35"/>
  <c r="N35" s="1"/>
  <c r="O32" i="30"/>
  <c r="M41"/>
  <c r="B43" i="37" s="1"/>
  <c r="BE44" i="61"/>
  <c r="AT76"/>
  <c r="AP72"/>
  <c r="AN70"/>
  <c r="AM69"/>
  <c r="L68"/>
  <c r="AQ73"/>
  <c r="AS75"/>
  <c r="AR74"/>
  <c r="AO71"/>
  <c r="AQ68"/>
  <c r="AP68"/>
  <c r="AS68"/>
  <c r="AT68"/>
  <c r="AR68"/>
  <c r="M40" i="30"/>
  <c r="B42" i="37" s="1"/>
  <c r="BE43" i="61"/>
  <c r="M28" i="30"/>
  <c r="B30" i="37" s="1"/>
  <c r="BE31" i="61"/>
  <c r="BE40"/>
  <c r="M37" i="30"/>
  <c r="B39" i="37" s="1"/>
  <c r="K41" i="61"/>
  <c r="E41"/>
  <c r="M18" i="30"/>
  <c r="BE21" i="61"/>
  <c r="K21"/>
  <c r="E21"/>
  <c r="M39" i="30"/>
  <c r="B41" i="37" s="1"/>
  <c r="BE42" i="61"/>
  <c r="K75"/>
  <c r="AO47"/>
  <c r="AP47"/>
  <c r="AN47"/>
  <c r="E35"/>
  <c r="E37" l="1"/>
  <c r="K74"/>
  <c r="M74" s="1"/>
  <c r="N74" s="1"/>
  <c r="BE73"/>
  <c r="E30"/>
  <c r="F30" s="1"/>
  <c r="M26" i="30"/>
  <c r="B28" i="37" s="1"/>
  <c r="M30" i="61"/>
  <c r="N30" s="1"/>
  <c r="E29"/>
  <c r="F29" s="1"/>
  <c r="BE33"/>
  <c r="M32"/>
  <c r="N32" s="1"/>
  <c r="E23"/>
  <c r="F23" s="1"/>
  <c r="E73"/>
  <c r="BF73" s="1"/>
  <c r="K38"/>
  <c r="O35" i="30" s="1"/>
  <c r="BF40" i="61"/>
  <c r="E46"/>
  <c r="BF46" s="1"/>
  <c r="E32"/>
  <c r="BF32" s="1"/>
  <c r="K34"/>
  <c r="O31" i="30" s="1"/>
  <c r="M29"/>
  <c r="B31" i="37" s="1"/>
  <c r="E33" i="61"/>
  <c r="P33" s="1"/>
  <c r="BE32"/>
  <c r="AX70" s="1"/>
  <c r="F40"/>
  <c r="P40"/>
  <c r="E45"/>
  <c r="F45" s="1"/>
  <c r="AX58"/>
  <c r="M19" i="30"/>
  <c r="B21" i="37" s="1"/>
  <c r="F25" i="61"/>
  <c r="BE22"/>
  <c r="AX79" s="1"/>
  <c r="M77"/>
  <c r="N77" s="1"/>
  <c r="M23"/>
  <c r="N23" s="1"/>
  <c r="P25"/>
  <c r="M42" i="30"/>
  <c r="B44" i="37" s="1"/>
  <c r="BE100" i="61"/>
  <c r="E85"/>
  <c r="F85" s="1"/>
  <c r="M85"/>
  <c r="N85" s="1"/>
  <c r="E82"/>
  <c r="F82" s="1"/>
  <c r="M82"/>
  <c r="N82" s="1"/>
  <c r="E100"/>
  <c r="F100" s="1"/>
  <c r="M100"/>
  <c r="N100" s="1"/>
  <c r="G25"/>
  <c r="P36"/>
  <c r="BE45"/>
  <c r="AX56" s="1"/>
  <c r="E61"/>
  <c r="G61" s="1"/>
  <c r="F36"/>
  <c r="G36"/>
  <c r="F75"/>
  <c r="B11" i="66"/>
  <c r="B18"/>
  <c r="K61" i="61"/>
  <c r="O58" i="30" s="1"/>
  <c r="BF71" i="61"/>
  <c r="F71"/>
  <c r="BE59"/>
  <c r="E59"/>
  <c r="M56" i="30"/>
  <c r="B58" i="37" s="1"/>
  <c r="B93"/>
  <c r="BE94" i="61"/>
  <c r="M72"/>
  <c r="N72" s="1"/>
  <c r="O69" i="30"/>
  <c r="B89" i="37"/>
  <c r="BE90" i="61"/>
  <c r="E72"/>
  <c r="M69" i="30"/>
  <c r="B71" i="37" s="1"/>
  <c r="BE72" i="61"/>
  <c r="BE98"/>
  <c r="B97" i="37"/>
  <c r="M57" i="61"/>
  <c r="N57" s="1"/>
  <c r="M54" i="30"/>
  <c r="E57" i="61"/>
  <c r="BE57"/>
  <c r="BE87"/>
  <c r="B86" i="37"/>
  <c r="B84"/>
  <c r="BE85" i="61"/>
  <c r="M53"/>
  <c r="N53" s="1"/>
  <c r="O50" i="30"/>
  <c r="BE81" i="61"/>
  <c r="M78" i="30"/>
  <c r="B80" i="37" s="1"/>
  <c r="AX69" i="61"/>
  <c r="AX60"/>
  <c r="AX27"/>
  <c r="AX62"/>
  <c r="AX68"/>
  <c r="AX64"/>
  <c r="AX59"/>
  <c r="AX73"/>
  <c r="O51" i="30"/>
  <c r="M54" i="61"/>
  <c r="N54" s="1"/>
  <c r="B82" i="37"/>
  <c r="BE83" i="61"/>
  <c r="BE97"/>
  <c r="B96" i="37"/>
  <c r="E50" i="61"/>
  <c r="BE50"/>
  <c r="M47" i="30"/>
  <c r="B49" i="37" s="1"/>
  <c r="B90"/>
  <c r="BE91" i="61"/>
  <c r="E54"/>
  <c r="BE54"/>
  <c r="M51" i="30"/>
  <c r="B53" i="37" s="1"/>
  <c r="E62" i="61"/>
  <c r="BE62"/>
  <c r="M62"/>
  <c r="N62" s="1"/>
  <c r="M59" i="30"/>
  <c r="B61" i="37" s="1"/>
  <c r="BE55" i="61"/>
  <c r="E55"/>
  <c r="M52" i="30"/>
  <c r="B54" i="37" s="1"/>
  <c r="BE93" i="61"/>
  <c r="B92" i="37"/>
  <c r="M58" i="61"/>
  <c r="N58" s="1"/>
  <c r="O55" i="30"/>
  <c r="B83" i="37"/>
  <c r="BE84" i="61"/>
  <c r="B85" i="37"/>
  <c r="BE86" i="61"/>
  <c r="M55" i="30"/>
  <c r="B57" i="37" s="1"/>
  <c r="E58" i="61"/>
  <c r="BE58"/>
  <c r="BE64"/>
  <c r="M61" i="30"/>
  <c r="B63" i="37" s="1"/>
  <c r="M64" i="61"/>
  <c r="N64" s="1"/>
  <c r="E64"/>
  <c r="AX57"/>
  <c r="AX77"/>
  <c r="AX88"/>
  <c r="AX94"/>
  <c r="AX95"/>
  <c r="AX91"/>
  <c r="AX96"/>
  <c r="AX86"/>
  <c r="AX98"/>
  <c r="AX87"/>
  <c r="AX84"/>
  <c r="AX89"/>
  <c r="AX28"/>
  <c r="AX97"/>
  <c r="AX90"/>
  <c r="AX85"/>
  <c r="AX92"/>
  <c r="AX81"/>
  <c r="AX100"/>
  <c r="AX82"/>
  <c r="AX83"/>
  <c r="AX99"/>
  <c r="AX93"/>
  <c r="M50" i="30"/>
  <c r="E53" i="61"/>
  <c r="BE53"/>
  <c r="M51"/>
  <c r="N51" s="1"/>
  <c r="O48" i="30"/>
  <c r="M55" i="61"/>
  <c r="N55" s="1"/>
  <c r="O52" i="30"/>
  <c r="B81" i="37"/>
  <c r="BE82" i="61"/>
  <c r="B98" i="37"/>
  <c r="BE99" i="61"/>
  <c r="M63"/>
  <c r="N63" s="1"/>
  <c r="O60" i="30"/>
  <c r="E51" i="61"/>
  <c r="BE51"/>
  <c r="M48" i="30"/>
  <c r="B50" i="37" s="1"/>
  <c r="BE89" i="61"/>
  <c r="B88" i="37"/>
  <c r="M53" i="30"/>
  <c r="B55" i="37" s="1"/>
  <c r="E56" i="61"/>
  <c r="BE56"/>
  <c r="B91" i="37"/>
  <c r="BE92" i="61"/>
  <c r="O56" i="30"/>
  <c r="M59" i="61"/>
  <c r="N59" s="1"/>
  <c r="AX26"/>
  <c r="AX67"/>
  <c r="AX25"/>
  <c r="B94" i="37"/>
  <c r="BE95" i="61"/>
  <c r="B87" i="37"/>
  <c r="BE88" i="61"/>
  <c r="M68" i="30"/>
  <c r="B70" i="37" s="1"/>
  <c r="BE71" i="61"/>
  <c r="M71"/>
  <c r="N71" s="1"/>
  <c r="E63"/>
  <c r="BE63"/>
  <c r="M60" i="30"/>
  <c r="B62" i="37" s="1"/>
  <c r="M57" i="30"/>
  <c r="B59" i="37" s="1"/>
  <c r="E60" i="61"/>
  <c r="M60"/>
  <c r="N60" s="1"/>
  <c r="BE60"/>
  <c r="M56"/>
  <c r="N56" s="1"/>
  <c r="O53" i="30"/>
  <c r="M52" i="61"/>
  <c r="N52" s="1"/>
  <c r="O49" i="30"/>
  <c r="BE61" i="61"/>
  <c r="M58" i="30"/>
  <c r="E52" i="61"/>
  <c r="M49" i="30"/>
  <c r="B51" i="37" s="1"/>
  <c r="BE52" i="61"/>
  <c r="B95" i="37"/>
  <c r="BE96" i="61"/>
  <c r="AX63"/>
  <c r="AX71"/>
  <c r="AX78"/>
  <c r="AX61"/>
  <c r="AX74"/>
  <c r="AX76"/>
  <c r="AX75"/>
  <c r="AX72"/>
  <c r="M50"/>
  <c r="N50" s="1"/>
  <c r="E69"/>
  <c r="F69" s="1"/>
  <c r="E79"/>
  <c r="BF79" s="1"/>
  <c r="G21"/>
  <c r="F21"/>
  <c r="BF21"/>
  <c r="P21"/>
  <c r="B20" i="37"/>
  <c r="M73" i="61"/>
  <c r="N73" s="1"/>
  <c r="O70" i="30"/>
  <c r="M65"/>
  <c r="B67" i="37" s="1"/>
  <c r="BE68" i="61"/>
  <c r="K70"/>
  <c r="E70"/>
  <c r="BE65"/>
  <c r="M62" i="30"/>
  <c r="M75"/>
  <c r="BE78" i="61"/>
  <c r="AX24" s="1"/>
  <c r="P39"/>
  <c r="G39"/>
  <c r="BF39"/>
  <c r="F39"/>
  <c r="BF44"/>
  <c r="F44"/>
  <c r="G44"/>
  <c r="K47"/>
  <c r="E47"/>
  <c r="F77"/>
  <c r="BF77"/>
  <c r="BE79"/>
  <c r="M76" i="30"/>
  <c r="BF24" i="61"/>
  <c r="P24"/>
  <c r="F24"/>
  <c r="G24"/>
  <c r="P30"/>
  <c r="O23" i="30"/>
  <c r="M26" i="61"/>
  <c r="N26" s="1"/>
  <c r="M29"/>
  <c r="N29" s="1"/>
  <c r="O26" i="30"/>
  <c r="O75"/>
  <c r="M78" i="61"/>
  <c r="N78" s="1"/>
  <c r="K69"/>
  <c r="E48"/>
  <c r="K79"/>
  <c r="M66" i="30"/>
  <c r="BE69" i="61"/>
  <c r="O39" i="30"/>
  <c r="M42" i="61"/>
  <c r="N42" s="1"/>
  <c r="F76"/>
  <c r="BF76"/>
  <c r="O37" i="30"/>
  <c r="M40" i="61"/>
  <c r="N40" s="1"/>
  <c r="BE67"/>
  <c r="M64" i="30"/>
  <c r="B66" i="37" s="1"/>
  <c r="K67" i="61"/>
  <c r="E67"/>
  <c r="BE66"/>
  <c r="M63" i="30"/>
  <c r="B65" i="37" s="1"/>
  <c r="O30" i="30"/>
  <c r="M33" i="61"/>
  <c r="N33" s="1"/>
  <c r="M45"/>
  <c r="N45" s="1"/>
  <c r="O42" i="30"/>
  <c r="M36" i="61"/>
  <c r="N36" s="1"/>
  <c r="O33" i="30"/>
  <c r="AX65" i="61"/>
  <c r="AX66"/>
  <c r="G26"/>
  <c r="F26"/>
  <c r="BF26"/>
  <c r="P26"/>
  <c r="E78"/>
  <c r="P35"/>
  <c r="G35"/>
  <c r="BF35"/>
  <c r="F35"/>
  <c r="K49"/>
  <c r="E49"/>
  <c r="BE48"/>
  <c r="M45" i="30"/>
  <c r="B47" i="37" s="1"/>
  <c r="M75" i="61"/>
  <c r="N75" s="1"/>
  <c r="O72" i="30"/>
  <c r="M21" i="61"/>
  <c r="N21" s="1"/>
  <c r="O18" i="30"/>
  <c r="O71"/>
  <c r="M41" i="61"/>
  <c r="N41" s="1"/>
  <c r="O38" i="30"/>
  <c r="M37" i="61"/>
  <c r="N37" s="1"/>
  <c r="O34" i="30"/>
  <c r="O25"/>
  <c r="M28" i="61"/>
  <c r="N28" s="1"/>
  <c r="M22"/>
  <c r="N22" s="1"/>
  <c r="O19" i="30"/>
  <c r="B72" i="37"/>
  <c r="G42" i="61"/>
  <c r="BF42"/>
  <c r="F42"/>
  <c r="P42"/>
  <c r="O73" i="30"/>
  <c r="M76" i="61"/>
  <c r="N76" s="1"/>
  <c r="F27"/>
  <c r="G27"/>
  <c r="BF27"/>
  <c r="P27"/>
  <c r="BF34"/>
  <c r="P34"/>
  <c r="G34"/>
  <c r="F34"/>
  <c r="O28" i="30"/>
  <c r="M31" i="61"/>
  <c r="N31" s="1"/>
  <c r="E65"/>
  <c r="K48"/>
  <c r="F74"/>
  <c r="BF74"/>
  <c r="F41"/>
  <c r="P41"/>
  <c r="BF41"/>
  <c r="G41"/>
  <c r="P37"/>
  <c r="G37"/>
  <c r="BF37"/>
  <c r="F37"/>
  <c r="F28"/>
  <c r="G28"/>
  <c r="BF28"/>
  <c r="P28"/>
  <c r="O62" i="30"/>
  <c r="M65" i="61"/>
  <c r="N65" s="1"/>
  <c r="K66"/>
  <c r="E66"/>
  <c r="G22"/>
  <c r="BF22"/>
  <c r="P22"/>
  <c r="F22"/>
  <c r="O36" i="30"/>
  <c r="M39" i="61"/>
  <c r="N39" s="1"/>
  <c r="O41" i="30"/>
  <c r="M44" i="61"/>
  <c r="N44" s="1"/>
  <c r="M44" i="30"/>
  <c r="BE47" i="61"/>
  <c r="AX55" s="1"/>
  <c r="G43"/>
  <c r="F43"/>
  <c r="BF43"/>
  <c r="K68"/>
  <c r="E68"/>
  <c r="M46"/>
  <c r="N46" s="1"/>
  <c r="O43" i="30"/>
  <c r="M24" i="61"/>
  <c r="N24" s="1"/>
  <c r="O21" i="30"/>
  <c r="B76" i="37"/>
  <c r="F38" i="61"/>
  <c r="BF38"/>
  <c r="AY62" s="1"/>
  <c r="P38"/>
  <c r="G38"/>
  <c r="G31"/>
  <c r="BF31"/>
  <c r="P31"/>
  <c r="F31"/>
  <c r="G46" l="1"/>
  <c r="P23"/>
  <c r="BF33"/>
  <c r="AY69" s="1"/>
  <c r="G45"/>
  <c r="F73"/>
  <c r="BF29"/>
  <c r="AY73" s="1"/>
  <c r="G29"/>
  <c r="G32"/>
  <c r="F32"/>
  <c r="P29"/>
  <c r="G30"/>
  <c r="BF30"/>
  <c r="P32"/>
  <c r="BF45"/>
  <c r="AY57" s="1"/>
  <c r="F33"/>
  <c r="G23"/>
  <c r="G33"/>
  <c r="F46"/>
  <c r="BF23"/>
  <c r="AY79" s="1"/>
  <c r="AX80"/>
  <c r="M34"/>
  <c r="N34" s="1"/>
  <c r="M38"/>
  <c r="N38" s="1"/>
  <c r="AX43"/>
  <c r="AX31"/>
  <c r="F61"/>
  <c r="AX50"/>
  <c r="AX52"/>
  <c r="AX45"/>
  <c r="AX38"/>
  <c r="AX51"/>
  <c r="AY26"/>
  <c r="AY65"/>
  <c r="AX46"/>
  <c r="B15" i="66"/>
  <c r="BF100" i="61"/>
  <c r="BF61"/>
  <c r="AY25"/>
  <c r="AX29"/>
  <c r="AX47"/>
  <c r="BF69"/>
  <c r="AX53"/>
  <c r="AY70"/>
  <c r="AX35"/>
  <c r="M61"/>
  <c r="N61" s="1"/>
  <c r="AX33"/>
  <c r="AY77"/>
  <c r="AY56"/>
  <c r="AY72"/>
  <c r="AY60"/>
  <c r="AX54"/>
  <c r="AX41"/>
  <c r="AX32"/>
  <c r="AX49"/>
  <c r="AX36"/>
  <c r="AX23"/>
  <c r="AY78"/>
  <c r="AY63"/>
  <c r="AY59"/>
  <c r="AX34"/>
  <c r="AX30"/>
  <c r="AX48"/>
  <c r="AX42"/>
  <c r="P18" i="66"/>
  <c r="I18"/>
  <c r="N18"/>
  <c r="AX39" i="61"/>
  <c r="AX40"/>
  <c r="AX44"/>
  <c r="AX37"/>
  <c r="BF95"/>
  <c r="F60"/>
  <c r="BF60"/>
  <c r="G60"/>
  <c r="F63"/>
  <c r="G63"/>
  <c r="BF63"/>
  <c r="G62"/>
  <c r="F62"/>
  <c r="BF62"/>
  <c r="G50"/>
  <c r="BF50"/>
  <c r="F50"/>
  <c r="BF97"/>
  <c r="BF85"/>
  <c r="BF87"/>
  <c r="F57"/>
  <c r="G57"/>
  <c r="BF57"/>
  <c r="AY71"/>
  <c r="AY76"/>
  <c r="AY64"/>
  <c r="BF96"/>
  <c r="B60" i="37"/>
  <c r="B8" i="66"/>
  <c r="BF52" i="61"/>
  <c r="F52"/>
  <c r="G52"/>
  <c r="BF89"/>
  <c r="BF82"/>
  <c r="B6" i="66"/>
  <c r="B52" i="37"/>
  <c r="G55" i="61"/>
  <c r="BF55"/>
  <c r="F55"/>
  <c r="AY68"/>
  <c r="AY27"/>
  <c r="AY61"/>
  <c r="AY85"/>
  <c r="AY88"/>
  <c r="AY90"/>
  <c r="AY92"/>
  <c r="AY94"/>
  <c r="AY97"/>
  <c r="AY81"/>
  <c r="AY100"/>
  <c r="AY96"/>
  <c r="AY98"/>
  <c r="AY89"/>
  <c r="AY95"/>
  <c r="AY91"/>
  <c r="AY83"/>
  <c r="AY84"/>
  <c r="AY93"/>
  <c r="AY82"/>
  <c r="AY99"/>
  <c r="AY86"/>
  <c r="AY87"/>
  <c r="BF92"/>
  <c r="F56"/>
  <c r="G56"/>
  <c r="BF56"/>
  <c r="G51"/>
  <c r="F51"/>
  <c r="BF51"/>
  <c r="BF53"/>
  <c r="G53"/>
  <c r="F53"/>
  <c r="BF58"/>
  <c r="G58"/>
  <c r="F58"/>
  <c r="BF86"/>
  <c r="BF83"/>
  <c r="BF90"/>
  <c r="BF88"/>
  <c r="BF99"/>
  <c r="BF64"/>
  <c r="G64"/>
  <c r="F64"/>
  <c r="BF84"/>
  <c r="BF93"/>
  <c r="F54"/>
  <c r="G54"/>
  <c r="BF54"/>
  <c r="BF91"/>
  <c r="B7" i="66"/>
  <c r="B56" i="37"/>
  <c r="BF98" i="61"/>
  <c r="F72"/>
  <c r="BF72"/>
  <c r="AY28" s="1"/>
  <c r="BF94"/>
  <c r="G59"/>
  <c r="F59"/>
  <c r="BF59"/>
  <c r="AY75"/>
  <c r="F79"/>
  <c r="BF66"/>
  <c r="G66"/>
  <c r="F66"/>
  <c r="O45" i="30"/>
  <c r="M48" i="61"/>
  <c r="N48" s="1"/>
  <c r="B46" i="37"/>
  <c r="P11" i="66"/>
  <c r="I11"/>
  <c r="N11"/>
  <c r="BF67" i="61"/>
  <c r="G67"/>
  <c r="F67"/>
  <c r="O76" i="30"/>
  <c r="M79" i="61"/>
  <c r="N79" s="1"/>
  <c r="B64" i="37"/>
  <c r="B9" i="66"/>
  <c r="M68" i="61"/>
  <c r="N68" s="1"/>
  <c r="O65" i="30"/>
  <c r="AY66" i="61"/>
  <c r="AY67"/>
  <c r="AY74"/>
  <c r="B77" i="37"/>
  <c r="B16" i="66"/>
  <c r="M70" i="61"/>
  <c r="N70" s="1"/>
  <c r="O67" i="30"/>
  <c r="BF68" i="61"/>
  <c r="G68"/>
  <c r="F68"/>
  <c r="O63" i="30"/>
  <c r="M66" i="61"/>
  <c r="N66" s="1"/>
  <c r="G65"/>
  <c r="F65"/>
  <c r="BF65"/>
  <c r="O46" i="30"/>
  <c r="M49" i="61"/>
  <c r="N49" s="1"/>
  <c r="M69"/>
  <c r="N69" s="1"/>
  <c r="O66" i="30"/>
  <c r="O44"/>
  <c r="M47" i="61"/>
  <c r="N47" s="1"/>
  <c r="F70"/>
  <c r="BF70"/>
  <c r="AY58"/>
  <c r="F49"/>
  <c r="G49"/>
  <c r="BF49"/>
  <c r="BF78"/>
  <c r="AY23" s="1"/>
  <c r="F78"/>
  <c r="O64" i="30"/>
  <c r="M67" i="61"/>
  <c r="N67" s="1"/>
  <c r="B68" i="37"/>
  <c r="B10" i="66"/>
  <c r="F48" i="61"/>
  <c r="BF48"/>
  <c r="G48"/>
  <c r="B17" i="66"/>
  <c r="B78" i="37"/>
  <c r="F47" i="61"/>
  <c r="BF47"/>
  <c r="G47"/>
  <c r="AY30" l="1"/>
  <c r="N15" i="66"/>
  <c r="P15"/>
  <c r="AY52" i="61"/>
  <c r="AY51"/>
  <c r="I15" i="66"/>
  <c r="AY37" i="61"/>
  <c r="AY24"/>
  <c r="AY54"/>
  <c r="AY48"/>
  <c r="AY38"/>
  <c r="AY50"/>
  <c r="AY55"/>
  <c r="AY40"/>
  <c r="AY32"/>
  <c r="AY44"/>
  <c r="AY41"/>
  <c r="AY35"/>
  <c r="AY34"/>
  <c r="AY46"/>
  <c r="AY42"/>
  <c r="AY47"/>
  <c r="AY33"/>
  <c r="AY45"/>
  <c r="AY29"/>
  <c r="AY53"/>
  <c r="AY36"/>
  <c r="AY39"/>
  <c r="AY43"/>
  <c r="AY31"/>
  <c r="AY49"/>
  <c r="I7" i="66"/>
  <c r="P7"/>
  <c r="N7"/>
  <c r="P6"/>
  <c r="I6"/>
  <c r="N6"/>
  <c r="I8"/>
  <c r="P8"/>
  <c r="N8"/>
  <c r="B19"/>
  <c r="N17"/>
  <c r="I17"/>
  <c r="P17"/>
  <c r="P10"/>
  <c r="N10"/>
  <c r="I10"/>
  <c r="N9"/>
  <c r="P9"/>
  <c r="I9"/>
  <c r="P16"/>
  <c r="N16"/>
  <c r="I16"/>
  <c r="P19" l="1"/>
  <c r="I19"/>
  <c r="N19"/>
  <c r="C17" l="1"/>
  <c r="J17" l="1"/>
  <c r="K17" s="1"/>
  <c r="O17"/>
  <c r="D17"/>
  <c r="Q17"/>
  <c r="E17" l="1"/>
  <c r="C18"/>
  <c r="J18" l="1"/>
  <c r="K18" s="1"/>
  <c r="D18"/>
  <c r="O18"/>
  <c r="Q18"/>
  <c r="E18" l="1"/>
  <c r="AV86" i="67"/>
  <c r="AV88"/>
  <c r="AV87"/>
  <c r="I209" i="4" l="1"/>
  <c r="I203"/>
  <c r="I204"/>
  <c r="I205"/>
  <c r="I206"/>
  <c r="I207"/>
  <c r="I208" l="1"/>
  <c r="I210" l="1"/>
  <c r="I211"/>
  <c r="I212" l="1"/>
  <c r="I213"/>
  <c r="I216" l="1"/>
  <c r="I215" l="1"/>
  <c r="I214" l="1"/>
  <c r="I217"/>
  <c r="I218" l="1"/>
  <c r="I219" l="1"/>
  <c r="I220"/>
  <c r="I222" l="1"/>
  <c r="I221"/>
  <c r="I223" l="1"/>
  <c r="I224" l="1"/>
  <c r="I225" l="1"/>
  <c r="I226" l="1"/>
  <c r="I167" l="1"/>
  <c r="AI21" i="63" l="1"/>
  <c r="AK21" s="1"/>
  <c r="AI95"/>
  <c r="AI81"/>
  <c r="AI90"/>
  <c r="AI85"/>
  <c r="AI82"/>
  <c r="AI97"/>
  <c r="AI91"/>
  <c r="AI86"/>
  <c r="AI89"/>
  <c r="AI92"/>
  <c r="AI84"/>
  <c r="AI83"/>
  <c r="AI94"/>
  <c r="AI87"/>
  <c r="AI100"/>
  <c r="AI88"/>
  <c r="AI98"/>
  <c r="AI96"/>
  <c r="AI99"/>
  <c r="AI93"/>
  <c r="AI57"/>
  <c r="AJ57" s="1"/>
  <c r="AI58"/>
  <c r="AI60"/>
  <c r="AI63"/>
  <c r="AI59"/>
  <c r="AI61"/>
  <c r="AI62"/>
  <c r="AI64"/>
  <c r="AI65"/>
  <c r="AI67"/>
  <c r="AI66"/>
  <c r="AI70"/>
  <c r="AI69"/>
  <c r="AI68"/>
  <c r="AI71"/>
  <c r="AI72"/>
  <c r="AI73"/>
  <c r="AI74"/>
  <c r="AI75"/>
  <c r="AI76"/>
  <c r="AI77"/>
  <c r="AI78"/>
  <c r="AI79"/>
  <c r="AI80"/>
  <c r="I169" i="4"/>
  <c r="AI23" i="63" s="1"/>
  <c r="AJ23" s="1"/>
  <c r="I170" i="4"/>
  <c r="AI24" i="63" s="1"/>
  <c r="I183" i="4"/>
  <c r="AI37" i="63" s="1"/>
  <c r="I184" i="4"/>
  <c r="AI38" i="63" s="1"/>
  <c r="I187" i="4"/>
  <c r="AI41" i="63" s="1"/>
  <c r="I189" i="4"/>
  <c r="AI43" i="63" s="1"/>
  <c r="I192" i="4"/>
  <c r="AI46" i="63" s="1"/>
  <c r="I193" i="4"/>
  <c r="AI47" i="63" s="1"/>
  <c r="I195" i="4"/>
  <c r="AI49" i="63" s="1"/>
  <c r="I202" i="4"/>
  <c r="AI56" i="63" s="1"/>
  <c r="I201" i="4"/>
  <c r="AI55" i="63" s="1"/>
  <c r="I174" i="4"/>
  <c r="AI28" i="63" s="1"/>
  <c r="I180" i="4"/>
  <c r="AI34" i="63" s="1"/>
  <c r="I182" i="4"/>
  <c r="AI36" i="63" s="1"/>
  <c r="I190" i="4"/>
  <c r="AI44" i="63" s="1"/>
  <c r="I196" i="4"/>
  <c r="AI50" i="63" s="1"/>
  <c r="I199" i="4"/>
  <c r="AI53" i="63" s="1"/>
  <c r="I172" i="4"/>
  <c r="AI26" i="63" s="1"/>
  <c r="I173" i="4"/>
  <c r="AI27" i="63" s="1"/>
  <c r="I175" i="4"/>
  <c r="AI29" i="63" s="1"/>
  <c r="I179" i="4"/>
  <c r="AI33" i="63" s="1"/>
  <c r="I178" i="4"/>
  <c r="AI32" i="63" s="1"/>
  <c r="I188" i="4"/>
  <c r="AI42" i="63" s="1"/>
  <c r="I198" i="4"/>
  <c r="AI52" i="63" s="1"/>
  <c r="I171" i="4"/>
  <c r="AI25" i="63" s="1"/>
  <c r="I177" i="4"/>
  <c r="AI31" i="63" s="1"/>
  <c r="I176" i="4"/>
  <c r="AI30" i="63" s="1"/>
  <c r="I181" i="4"/>
  <c r="AI35" i="63" s="1"/>
  <c r="I185" i="4"/>
  <c r="AI39" i="63" s="1"/>
  <c r="I186" i="4"/>
  <c r="AI40" i="63" s="1"/>
  <c r="I191" i="4"/>
  <c r="AI45" i="63" s="1"/>
  <c r="I194" i="4"/>
  <c r="AI48" i="63" s="1"/>
  <c r="I197" i="4"/>
  <c r="AI51" i="63" s="1"/>
  <c r="I200" i="4"/>
  <c r="AI54" i="63" s="1"/>
  <c r="AJ21" l="1"/>
  <c r="AR21" s="1"/>
  <c r="AK80"/>
  <c r="AJ80"/>
  <c r="AJ76"/>
  <c r="AK76"/>
  <c r="AJ72"/>
  <c r="AK72"/>
  <c r="AJ70"/>
  <c r="AK70"/>
  <c r="AK64"/>
  <c r="AJ64"/>
  <c r="AS64" s="1"/>
  <c r="AJ63"/>
  <c r="AR63" s="1"/>
  <c r="AK63"/>
  <c r="AJ93"/>
  <c r="L93" s="1"/>
  <c r="N90" i="30" s="1"/>
  <c r="AK93" i="63"/>
  <c r="AK88"/>
  <c r="AJ88"/>
  <c r="L88" s="1"/>
  <c r="N85" i="30" s="1"/>
  <c r="AJ83" i="63"/>
  <c r="L83" s="1"/>
  <c r="N80" i="30" s="1"/>
  <c r="AK83" i="63"/>
  <c r="AK86"/>
  <c r="AJ86"/>
  <c r="L86" s="1"/>
  <c r="N83" i="30" s="1"/>
  <c r="AK85" i="63"/>
  <c r="AJ85"/>
  <c r="L85" s="1"/>
  <c r="N82" i="30" s="1"/>
  <c r="AK77" i="63"/>
  <c r="AJ77"/>
  <c r="AK73"/>
  <c r="AJ73"/>
  <c r="AJ69"/>
  <c r="AK69"/>
  <c r="AK65"/>
  <c r="AJ65"/>
  <c r="AJ59"/>
  <c r="AN59" s="1"/>
  <c r="AK59"/>
  <c r="L57"/>
  <c r="AK98"/>
  <c r="AJ98"/>
  <c r="L98" s="1"/>
  <c r="N95" i="30" s="1"/>
  <c r="AK94" i="63"/>
  <c r="AJ94"/>
  <c r="L94" s="1"/>
  <c r="N91" i="30" s="1"/>
  <c r="AK89" i="63"/>
  <c r="AJ89"/>
  <c r="L89" s="1"/>
  <c r="N86" i="30" s="1"/>
  <c r="AK82" i="63"/>
  <c r="AJ82"/>
  <c r="L82" s="1"/>
  <c r="N79" i="30" s="1"/>
  <c r="AK95" i="63"/>
  <c r="AJ95"/>
  <c r="L95" s="1"/>
  <c r="N92" i="30" s="1"/>
  <c r="AJ78" i="63"/>
  <c r="AK78"/>
  <c r="AJ74"/>
  <c r="AK74"/>
  <c r="AJ68"/>
  <c r="AK68"/>
  <c r="AK67"/>
  <c r="AJ67"/>
  <c r="AJ61"/>
  <c r="AP61" s="1"/>
  <c r="AK61"/>
  <c r="AK58"/>
  <c r="AJ58"/>
  <c r="AJ96"/>
  <c r="L96" s="1"/>
  <c r="N93" i="30" s="1"/>
  <c r="AK96" i="63"/>
  <c r="AK87"/>
  <c r="AJ87"/>
  <c r="L87" s="1"/>
  <c r="N84" i="30" s="1"/>
  <c r="AJ92" i="63"/>
  <c r="L92" s="1"/>
  <c r="N89" i="30" s="1"/>
  <c r="AK92" i="63"/>
  <c r="AK97"/>
  <c r="AJ97"/>
  <c r="L97" s="1"/>
  <c r="N94" i="30" s="1"/>
  <c r="AJ81" i="63"/>
  <c r="AK81"/>
  <c r="AK79"/>
  <c r="AJ79"/>
  <c r="AJ75"/>
  <c r="AK75"/>
  <c r="AK71"/>
  <c r="AJ71"/>
  <c r="AJ66"/>
  <c r="AK66"/>
  <c r="AK62"/>
  <c r="AJ62"/>
  <c r="AJ60"/>
  <c r="AO60" s="1"/>
  <c r="AK60"/>
  <c r="AJ99"/>
  <c r="L99" s="1"/>
  <c r="N96" i="30" s="1"/>
  <c r="AK99" i="63"/>
  <c r="AK100"/>
  <c r="AJ100"/>
  <c r="AJ84"/>
  <c r="L84" s="1"/>
  <c r="N81" i="30" s="1"/>
  <c r="AK84" i="63"/>
  <c r="AJ91"/>
  <c r="L91" s="1"/>
  <c r="N88" i="30" s="1"/>
  <c r="AK91" i="63"/>
  <c r="AK90"/>
  <c r="AJ90"/>
  <c r="L90" s="1"/>
  <c r="N87" i="30" s="1"/>
  <c r="AJ54" i="63"/>
  <c r="AK54"/>
  <c r="AJ48"/>
  <c r="AK48"/>
  <c r="AK40"/>
  <c r="AJ40"/>
  <c r="AK35"/>
  <c r="AJ35"/>
  <c r="AJ31"/>
  <c r="AT31" s="1"/>
  <c r="AK31"/>
  <c r="AK42"/>
  <c r="AJ42"/>
  <c r="AJ33"/>
  <c r="AK33"/>
  <c r="AJ27"/>
  <c r="AK27"/>
  <c r="AJ53"/>
  <c r="AK53"/>
  <c r="AJ44"/>
  <c r="AK44"/>
  <c r="AK34"/>
  <c r="AJ34"/>
  <c r="AK55"/>
  <c r="AJ55"/>
  <c r="AK49"/>
  <c r="AJ49"/>
  <c r="AJ46"/>
  <c r="AK46"/>
  <c r="AJ41"/>
  <c r="AK41"/>
  <c r="AK37"/>
  <c r="AJ37"/>
  <c r="AT23"/>
  <c r="AR23"/>
  <c r="AP27"/>
  <c r="AQ23"/>
  <c r="AP23"/>
  <c r="L23"/>
  <c r="AS23"/>
  <c r="AO23"/>
  <c r="AJ51"/>
  <c r="AK51"/>
  <c r="AJ45"/>
  <c r="AK45"/>
  <c r="AK39"/>
  <c r="AJ39"/>
  <c r="AJ30"/>
  <c r="AS30" s="1"/>
  <c r="AK30"/>
  <c r="AK25"/>
  <c r="AJ25"/>
  <c r="AN25" s="1"/>
  <c r="AJ52"/>
  <c r="AK52"/>
  <c r="AJ32"/>
  <c r="AK32"/>
  <c r="AK29"/>
  <c r="AJ29"/>
  <c r="AJ26"/>
  <c r="AK26"/>
  <c r="AK50"/>
  <c r="AJ50"/>
  <c r="AK36"/>
  <c r="AJ36"/>
  <c r="AJ28"/>
  <c r="AK28"/>
  <c r="AK56"/>
  <c r="AJ56"/>
  <c r="AK57"/>
  <c r="AJ47"/>
  <c r="AK47"/>
  <c r="AJ43"/>
  <c r="AK43"/>
  <c r="AK38"/>
  <c r="AJ38"/>
  <c r="AK24"/>
  <c r="AJ24"/>
  <c r="AM24" s="1"/>
  <c r="I168" i="4"/>
  <c r="AI22" i="63" s="1"/>
  <c r="L81" l="1"/>
  <c r="K82"/>
  <c r="M82" s="1"/>
  <c r="N82" s="1"/>
  <c r="AT21"/>
  <c r="AQ21"/>
  <c r="M90"/>
  <c r="N90" s="1"/>
  <c r="M97"/>
  <c r="N97" s="1"/>
  <c r="M87"/>
  <c r="N87" s="1"/>
  <c r="M95"/>
  <c r="N95" s="1"/>
  <c r="M89"/>
  <c r="N89" s="1"/>
  <c r="M98"/>
  <c r="N98" s="1"/>
  <c r="M86"/>
  <c r="N86" s="1"/>
  <c r="M88"/>
  <c r="N88" s="1"/>
  <c r="M91"/>
  <c r="N91" s="1"/>
  <c r="M92"/>
  <c r="N92" s="1"/>
  <c r="M96"/>
  <c r="N96" s="1"/>
  <c r="M83"/>
  <c r="N83" s="1"/>
  <c r="M93"/>
  <c r="N93" s="1"/>
  <c r="L100"/>
  <c r="N97" i="30" s="1"/>
  <c r="M94" i="63"/>
  <c r="N94" s="1"/>
  <c r="M85"/>
  <c r="N85" s="1"/>
  <c r="M84"/>
  <c r="N84" s="1"/>
  <c r="M99"/>
  <c r="N99" s="1"/>
  <c r="AS21"/>
  <c r="L21"/>
  <c r="BE21" s="1"/>
  <c r="AO21"/>
  <c r="AN23"/>
  <c r="AP21"/>
  <c r="AM21"/>
  <c r="K21" s="1"/>
  <c r="AN21"/>
  <c r="AR27"/>
  <c r="AP86"/>
  <c r="AR88"/>
  <c r="AS89"/>
  <c r="AN84"/>
  <c r="AQ87"/>
  <c r="AO85"/>
  <c r="AT90"/>
  <c r="AM83"/>
  <c r="E83" s="1"/>
  <c r="F83" s="1"/>
  <c r="AN96"/>
  <c r="AQ99"/>
  <c r="AO97"/>
  <c r="AR100"/>
  <c r="AM95"/>
  <c r="E95" s="1"/>
  <c r="F95" s="1"/>
  <c r="AP98"/>
  <c r="AP87"/>
  <c r="AT91"/>
  <c r="AQ88"/>
  <c r="AM84"/>
  <c r="E84" s="1"/>
  <c r="F84" s="1"/>
  <c r="AN85"/>
  <c r="AS90"/>
  <c r="AO86"/>
  <c r="AR89"/>
  <c r="AN95"/>
  <c r="AO96"/>
  <c r="AQ98"/>
  <c r="AM94"/>
  <c r="E94" s="1"/>
  <c r="F94" s="1"/>
  <c r="AS100"/>
  <c r="AR99"/>
  <c r="AP97"/>
  <c r="AM72"/>
  <c r="K72" s="1"/>
  <c r="L72"/>
  <c r="AM73"/>
  <c r="K73" s="1"/>
  <c r="AN74"/>
  <c r="AO75"/>
  <c r="AP76"/>
  <c r="AQ77"/>
  <c r="AR78"/>
  <c r="AS79"/>
  <c r="AT80"/>
  <c r="AP88"/>
  <c r="AQ89"/>
  <c r="AO87"/>
  <c r="AS91"/>
  <c r="AR90"/>
  <c r="AN86"/>
  <c r="AT92"/>
  <c r="AM85"/>
  <c r="E85" s="1"/>
  <c r="F85" s="1"/>
  <c r="AM100"/>
  <c r="AM75"/>
  <c r="K75" s="1"/>
  <c r="L74"/>
  <c r="AS81"/>
  <c r="AT82"/>
  <c r="AN76"/>
  <c r="AO77"/>
  <c r="AP78"/>
  <c r="AQ79"/>
  <c r="AR80"/>
  <c r="AO65"/>
  <c r="L65"/>
  <c r="AN67"/>
  <c r="AM66"/>
  <c r="K66" s="1"/>
  <c r="AQ70"/>
  <c r="AP69"/>
  <c r="AO68"/>
  <c r="AR71"/>
  <c r="AS72"/>
  <c r="AT73"/>
  <c r="AT81"/>
  <c r="AM74"/>
  <c r="K74" s="1"/>
  <c r="L73"/>
  <c r="AP77"/>
  <c r="AQ78"/>
  <c r="AR79"/>
  <c r="AS80"/>
  <c r="AM86"/>
  <c r="E86" s="1"/>
  <c r="F86" s="1"/>
  <c r="AR91"/>
  <c r="AO88"/>
  <c r="AP89"/>
  <c r="AN87"/>
  <c r="AS92"/>
  <c r="AQ90"/>
  <c r="AT93"/>
  <c r="AN64"/>
  <c r="L64"/>
  <c r="AM65"/>
  <c r="K65" s="1"/>
  <c r="AN66"/>
  <c r="AO67"/>
  <c r="AR70"/>
  <c r="AQ69"/>
  <c r="AS71"/>
  <c r="AP68"/>
  <c r="AT72"/>
  <c r="AM80"/>
  <c r="K80" s="1"/>
  <c r="L80"/>
  <c r="AN82"/>
  <c r="AQ85"/>
  <c r="AR86"/>
  <c r="AP84"/>
  <c r="AM81"/>
  <c r="AO83"/>
  <c r="AS87"/>
  <c r="AT88"/>
  <c r="AR96"/>
  <c r="AO93"/>
  <c r="AQ95"/>
  <c r="AP94"/>
  <c r="AS97"/>
  <c r="AT98"/>
  <c r="AN92"/>
  <c r="AM91"/>
  <c r="E91" s="1"/>
  <c r="F91" s="1"/>
  <c r="AM63"/>
  <c r="K63" s="1"/>
  <c r="L62"/>
  <c r="AP66"/>
  <c r="AQ67"/>
  <c r="AT70"/>
  <c r="AS69"/>
  <c r="AR68"/>
  <c r="L71"/>
  <c r="AO74"/>
  <c r="AN73"/>
  <c r="AQ76"/>
  <c r="AP75"/>
  <c r="AR77"/>
  <c r="AS78"/>
  <c r="AT79"/>
  <c r="AM79"/>
  <c r="AP83"/>
  <c r="L79"/>
  <c r="AN81"/>
  <c r="AS86"/>
  <c r="AT87"/>
  <c r="AO82"/>
  <c r="AR85"/>
  <c r="AQ84"/>
  <c r="AO100"/>
  <c r="AN99"/>
  <c r="AM98"/>
  <c r="E98" s="1"/>
  <c r="F98" s="1"/>
  <c r="AO90"/>
  <c r="AP91"/>
  <c r="AT95"/>
  <c r="AN89"/>
  <c r="AQ92"/>
  <c r="AR93"/>
  <c r="AS94"/>
  <c r="AM88"/>
  <c r="E88" s="1"/>
  <c r="F88" s="1"/>
  <c r="L58"/>
  <c r="AM59"/>
  <c r="K59" s="1"/>
  <c r="AN60"/>
  <c r="AO61"/>
  <c r="AQ63"/>
  <c r="AP62"/>
  <c r="AR64"/>
  <c r="AS65"/>
  <c r="AT66"/>
  <c r="L67"/>
  <c r="AO70"/>
  <c r="AN69"/>
  <c r="AP71"/>
  <c r="AM68"/>
  <c r="K68" s="1"/>
  <c r="AQ72"/>
  <c r="AR73"/>
  <c r="AS74"/>
  <c r="AT75"/>
  <c r="AO98"/>
  <c r="AN97"/>
  <c r="AM96"/>
  <c r="E96" s="1"/>
  <c r="F96" s="1"/>
  <c r="AP99"/>
  <c r="AQ100"/>
  <c r="AM90"/>
  <c r="E90" s="1"/>
  <c r="F90" s="1"/>
  <c r="AS96"/>
  <c r="AN91"/>
  <c r="AP93"/>
  <c r="AT97"/>
  <c r="AQ94"/>
  <c r="AR95"/>
  <c r="AO92"/>
  <c r="AM99"/>
  <c r="E99" s="1"/>
  <c r="F99" s="1"/>
  <c r="AN100"/>
  <c r="N54" i="30"/>
  <c r="BE57" i="63"/>
  <c r="AN61"/>
  <c r="AP63"/>
  <c r="L59"/>
  <c r="AM60"/>
  <c r="K60" s="1"/>
  <c r="AO62"/>
  <c r="AQ64"/>
  <c r="AR65"/>
  <c r="AS66"/>
  <c r="AT67"/>
  <c r="AM70"/>
  <c r="K70" s="1"/>
  <c r="L69"/>
  <c r="AN71"/>
  <c r="AO72"/>
  <c r="AQ74"/>
  <c r="AP73"/>
  <c r="AR75"/>
  <c r="AS76"/>
  <c r="AT77"/>
  <c r="L63"/>
  <c r="AM64"/>
  <c r="K64" s="1"/>
  <c r="M64" s="1"/>
  <c r="N64" s="1"/>
  <c r="AN65"/>
  <c r="AO66"/>
  <c r="AP67"/>
  <c r="AS70"/>
  <c r="AR69"/>
  <c r="AT71"/>
  <c r="AQ68"/>
  <c r="L70"/>
  <c r="AM71"/>
  <c r="K71" s="1"/>
  <c r="AN72"/>
  <c r="AO73"/>
  <c r="AP74"/>
  <c r="AQ75"/>
  <c r="AR76"/>
  <c r="AS77"/>
  <c r="AT78"/>
  <c r="AO76"/>
  <c r="AT84"/>
  <c r="AR82"/>
  <c r="AQ81"/>
  <c r="L76"/>
  <c r="AM77"/>
  <c r="K77" s="1"/>
  <c r="AS83"/>
  <c r="AN78"/>
  <c r="AO79"/>
  <c r="AP80"/>
  <c r="AQ62"/>
  <c r="AT99"/>
  <c r="AR97"/>
  <c r="AO94"/>
  <c r="AN93"/>
  <c r="AM92"/>
  <c r="E92" s="1"/>
  <c r="F92" s="1"/>
  <c r="AS98"/>
  <c r="AQ96"/>
  <c r="AP95"/>
  <c r="AO63"/>
  <c r="L60"/>
  <c r="AM61"/>
  <c r="K61" s="1"/>
  <c r="AN62"/>
  <c r="AP64"/>
  <c r="AQ65"/>
  <c r="AR66"/>
  <c r="AS67"/>
  <c r="AT68"/>
  <c r="L66"/>
  <c r="AM67"/>
  <c r="K67" s="1"/>
  <c r="AP70"/>
  <c r="AO69"/>
  <c r="AQ71"/>
  <c r="AN68"/>
  <c r="AR72"/>
  <c r="AT74"/>
  <c r="AS73"/>
  <c r="AN75"/>
  <c r="L75"/>
  <c r="AT83"/>
  <c r="AS82"/>
  <c r="AM76"/>
  <c r="K76" s="1"/>
  <c r="AN77"/>
  <c r="AR81"/>
  <c r="AO78"/>
  <c r="AP79"/>
  <c r="AQ80"/>
  <c r="AO84"/>
  <c r="AP85"/>
  <c r="AQ86"/>
  <c r="AR87"/>
  <c r="AT89"/>
  <c r="AM82"/>
  <c r="E82" s="1"/>
  <c r="F82" s="1"/>
  <c r="AS88"/>
  <c r="AN83"/>
  <c r="AR98"/>
  <c r="AT100"/>
  <c r="AQ97"/>
  <c r="AP96"/>
  <c r="AS99"/>
  <c r="AM93"/>
  <c r="E93" s="1"/>
  <c r="F93" s="1"/>
  <c r="AN94"/>
  <c r="AO95"/>
  <c r="AP100"/>
  <c r="AN98"/>
  <c r="AO99"/>
  <c r="AM97"/>
  <c r="E97" s="1"/>
  <c r="F97" s="1"/>
  <c r="L61"/>
  <c r="AN63"/>
  <c r="AM62"/>
  <c r="K62" s="1"/>
  <c r="AP65"/>
  <c r="AO64"/>
  <c r="AR67"/>
  <c r="AQ66"/>
  <c r="AT69"/>
  <c r="AS68"/>
  <c r="L68"/>
  <c r="AO71"/>
  <c r="AN70"/>
  <c r="AM69"/>
  <c r="K69" s="1"/>
  <c r="AP72"/>
  <c r="AQ73"/>
  <c r="AR74"/>
  <c r="AT76"/>
  <c r="AS75"/>
  <c r="AM78"/>
  <c r="K78" s="1"/>
  <c r="AQ83"/>
  <c r="AT86"/>
  <c r="AR84"/>
  <c r="AS85"/>
  <c r="AO81"/>
  <c r="AP82"/>
  <c r="L78"/>
  <c r="K79"/>
  <c r="AN80"/>
  <c r="AT85"/>
  <c r="AQ82"/>
  <c r="AR83"/>
  <c r="AP81"/>
  <c r="L77"/>
  <c r="AS84"/>
  <c r="AN79"/>
  <c r="AO80"/>
  <c r="AQ91"/>
  <c r="AT94"/>
  <c r="AM87"/>
  <c r="E87" s="1"/>
  <c r="F87" s="1"/>
  <c r="AR92"/>
  <c r="AS93"/>
  <c r="AN88"/>
  <c r="AP90"/>
  <c r="AO89"/>
  <c r="AQ93"/>
  <c r="AP92"/>
  <c r="AT96"/>
  <c r="AR94"/>
  <c r="AO91"/>
  <c r="AM89"/>
  <c r="E89" s="1"/>
  <c r="F89" s="1"/>
  <c r="AN90"/>
  <c r="AS95"/>
  <c r="AT65"/>
  <c r="AM58"/>
  <c r="K58" s="1"/>
  <c r="M21"/>
  <c r="N21" s="1"/>
  <c r="AK23"/>
  <c r="AJ22"/>
  <c r="AK22"/>
  <c r="AN49"/>
  <c r="AP51"/>
  <c r="AO50"/>
  <c r="AQ52"/>
  <c r="AS54"/>
  <c r="AR53"/>
  <c r="L47"/>
  <c r="AM48"/>
  <c r="K48" s="1"/>
  <c r="AT55"/>
  <c r="AT58"/>
  <c r="AP54"/>
  <c r="L50"/>
  <c r="AR56"/>
  <c r="AM51"/>
  <c r="K51" s="1"/>
  <c r="AS57"/>
  <c r="AO53"/>
  <c r="AN52"/>
  <c r="AQ55"/>
  <c r="AT29"/>
  <c r="AM30"/>
  <c r="K30" s="1"/>
  <c r="AP33"/>
  <c r="AS36"/>
  <c r="AT37"/>
  <c r="AQ34"/>
  <c r="L29"/>
  <c r="AO32"/>
  <c r="AN31"/>
  <c r="AR35"/>
  <c r="BE23"/>
  <c r="N20" i="30"/>
  <c r="AP45" i="63"/>
  <c r="AT49"/>
  <c r="AN43"/>
  <c r="AS48"/>
  <c r="AQ46"/>
  <c r="L41"/>
  <c r="AO44"/>
  <c r="AR47"/>
  <c r="AM42"/>
  <c r="K42" s="1"/>
  <c r="AO56"/>
  <c r="L53"/>
  <c r="AS60"/>
  <c r="AQ58"/>
  <c r="AM54"/>
  <c r="AN55"/>
  <c r="AT61"/>
  <c r="AR59"/>
  <c r="AP57"/>
  <c r="AT41"/>
  <c r="L33"/>
  <c r="AP37"/>
  <c r="AO36"/>
  <c r="AR39"/>
  <c r="AN35"/>
  <c r="AQ38"/>
  <c r="AM34"/>
  <c r="K34" s="1"/>
  <c r="AS40"/>
  <c r="AM32"/>
  <c r="K32" s="1"/>
  <c r="AO34"/>
  <c r="AS38"/>
  <c r="AN33"/>
  <c r="AQ36"/>
  <c r="L31"/>
  <c r="AR37"/>
  <c r="AT39"/>
  <c r="AP35"/>
  <c r="L54"/>
  <c r="AO57"/>
  <c r="AM55"/>
  <c r="K55" s="1"/>
  <c r="AQ59"/>
  <c r="AT62"/>
  <c r="AR60"/>
  <c r="AP58"/>
  <c r="AN56"/>
  <c r="AS61"/>
  <c r="K54"/>
  <c r="AP42"/>
  <c r="AM39"/>
  <c r="K39" s="1"/>
  <c r="AS45"/>
  <c r="AR44"/>
  <c r="AN40"/>
  <c r="AT46"/>
  <c r="L38"/>
  <c r="AO41"/>
  <c r="AQ43"/>
  <c r="AQ31"/>
  <c r="AN28"/>
  <c r="AT26"/>
  <c r="AR26"/>
  <c r="AP30"/>
  <c r="AR32"/>
  <c r="AO29"/>
  <c r="AS33"/>
  <c r="L26"/>
  <c r="AS26"/>
  <c r="AM27"/>
  <c r="K27" s="1"/>
  <c r="AT34"/>
  <c r="AO35"/>
  <c r="AQ37"/>
  <c r="AN34"/>
  <c r="AR38"/>
  <c r="AP36"/>
  <c r="L32"/>
  <c r="AT40"/>
  <c r="AM33"/>
  <c r="K33" s="1"/>
  <c r="AS39"/>
  <c r="AO54"/>
  <c r="AQ56"/>
  <c r="AS58"/>
  <c r="AM52"/>
  <c r="K52" s="1"/>
  <c r="AN53"/>
  <c r="L51"/>
  <c r="AP55"/>
  <c r="AR57"/>
  <c r="AT59"/>
  <c r="AR55"/>
  <c r="AN51"/>
  <c r="AP53"/>
  <c r="AO52"/>
  <c r="AT57"/>
  <c r="AS56"/>
  <c r="AQ54"/>
  <c r="L49"/>
  <c r="AM50"/>
  <c r="K50" s="1"/>
  <c r="AR40"/>
  <c r="AO37"/>
  <c r="AP38"/>
  <c r="L34"/>
  <c r="AS41"/>
  <c r="AQ39"/>
  <c r="AM35"/>
  <c r="K35" s="1"/>
  <c r="AT42"/>
  <c r="AN36"/>
  <c r="AS47"/>
  <c r="AT48"/>
  <c r="AM41"/>
  <c r="K41" s="1"/>
  <c r="AR46"/>
  <c r="AN42"/>
  <c r="AO43"/>
  <c r="AP44"/>
  <c r="L40"/>
  <c r="AQ45"/>
  <c r="AQ48"/>
  <c r="AS50"/>
  <c r="L43"/>
  <c r="AO46"/>
  <c r="AP47"/>
  <c r="AN45"/>
  <c r="AR49"/>
  <c r="AM44"/>
  <c r="AT51"/>
  <c r="AQ61"/>
  <c r="AR62"/>
  <c r="L56"/>
  <c r="AO59"/>
  <c r="AS63"/>
  <c r="AT64"/>
  <c r="AN58"/>
  <c r="AP60"/>
  <c r="AM57"/>
  <c r="AO39"/>
  <c r="AS43"/>
  <c r="AP40"/>
  <c r="AR42"/>
  <c r="L36"/>
  <c r="AT44"/>
  <c r="AN38"/>
  <c r="AM37"/>
  <c r="K37" s="1"/>
  <c r="AQ41"/>
  <c r="L25"/>
  <c r="AQ25"/>
  <c r="AR25"/>
  <c r="AM26"/>
  <c r="K26" s="1"/>
  <c r="AQ30"/>
  <c r="AT33"/>
  <c r="AS32"/>
  <c r="AT25"/>
  <c r="AP29"/>
  <c r="AS25"/>
  <c r="AR31"/>
  <c r="AN27"/>
  <c r="AO28"/>
  <c r="AR45"/>
  <c r="AT47"/>
  <c r="AP43"/>
  <c r="AQ44"/>
  <c r="AS46"/>
  <c r="AN41"/>
  <c r="AO42"/>
  <c r="AM40"/>
  <c r="K40" s="1"/>
  <c r="L39"/>
  <c r="AQ51"/>
  <c r="AN48"/>
  <c r="AT54"/>
  <c r="AS53"/>
  <c r="AO49"/>
  <c r="AM47"/>
  <c r="K47" s="1"/>
  <c r="L46"/>
  <c r="AP50"/>
  <c r="AR52"/>
  <c r="AQ49"/>
  <c r="AT52"/>
  <c r="AR50"/>
  <c r="AN46"/>
  <c r="AP48"/>
  <c r="AS51"/>
  <c r="AO47"/>
  <c r="AM45"/>
  <c r="K45" s="1"/>
  <c r="L44"/>
  <c r="K44"/>
  <c r="AS27"/>
  <c r="AR33"/>
  <c r="AQ32"/>
  <c r="AM28"/>
  <c r="K28" s="1"/>
  <c r="AT27"/>
  <c r="L27"/>
  <c r="AP31"/>
  <c r="AO30"/>
  <c r="AS34"/>
  <c r="AN29"/>
  <c r="AT35"/>
  <c r="AN50"/>
  <c r="AT56"/>
  <c r="AP52"/>
  <c r="AO51"/>
  <c r="AR54"/>
  <c r="L48"/>
  <c r="AQ53"/>
  <c r="AM49"/>
  <c r="K49" s="1"/>
  <c r="AS55"/>
  <c r="AP25"/>
  <c r="AQ26"/>
  <c r="AO26"/>
  <c r="AP24"/>
  <c r="AM25"/>
  <c r="K25" s="1"/>
  <c r="AQ24"/>
  <c r="AN26"/>
  <c r="AS24"/>
  <c r="AP28"/>
  <c r="AR24"/>
  <c r="L24"/>
  <c r="AS31"/>
  <c r="AO27"/>
  <c r="AQ29"/>
  <c r="AT24"/>
  <c r="AR30"/>
  <c r="AT32"/>
  <c r="K24"/>
  <c r="AO31"/>
  <c r="AQ33"/>
  <c r="L28"/>
  <c r="AR34"/>
  <c r="AT28"/>
  <c r="AS35"/>
  <c r="AT36"/>
  <c r="AM29"/>
  <c r="K29" s="1"/>
  <c r="AN30"/>
  <c r="AP32"/>
  <c r="AO55"/>
  <c r="AP56"/>
  <c r="AR58"/>
  <c r="AS59"/>
  <c r="AM53"/>
  <c r="K53" s="1"/>
  <c r="AT60"/>
  <c r="AN54"/>
  <c r="L52"/>
  <c r="AQ57"/>
  <c r="AM31"/>
  <c r="K31" s="1"/>
  <c r="L30"/>
  <c r="AS37"/>
  <c r="AR36"/>
  <c r="AT38"/>
  <c r="AQ35"/>
  <c r="AP34"/>
  <c r="AO33"/>
  <c r="AN32"/>
  <c r="AS52"/>
  <c r="AM46"/>
  <c r="K46" s="1"/>
  <c r="L45"/>
  <c r="AN47"/>
  <c r="AR51"/>
  <c r="AP49"/>
  <c r="AT53"/>
  <c r="AO48"/>
  <c r="AQ50"/>
  <c r="AS44"/>
  <c r="L37"/>
  <c r="AQ42"/>
  <c r="AR43"/>
  <c r="AN39"/>
  <c r="AO40"/>
  <c r="AT45"/>
  <c r="AP41"/>
  <c r="AM38"/>
  <c r="K38" s="1"/>
  <c r="AN57"/>
  <c r="AQ60"/>
  <c r="AP59"/>
  <c r="AT63"/>
  <c r="AO58"/>
  <c r="L55"/>
  <c r="AS62"/>
  <c r="AR61"/>
  <c r="AM56"/>
  <c r="K56" s="1"/>
  <c r="AQ47"/>
  <c r="AM43"/>
  <c r="K43" s="1"/>
  <c r="AT50"/>
  <c r="AN44"/>
  <c r="L42"/>
  <c r="AS49"/>
  <c r="AP46"/>
  <c r="AO45"/>
  <c r="AR48"/>
  <c r="L35"/>
  <c r="AR41"/>
  <c r="AP39"/>
  <c r="AQ40"/>
  <c r="AS42"/>
  <c r="AO38"/>
  <c r="AM36"/>
  <c r="K36" s="1"/>
  <c r="AT43"/>
  <c r="AN37"/>
  <c r="AS28"/>
  <c r="AO24"/>
  <c r="AR29"/>
  <c r="AQ28"/>
  <c r="E81" l="1"/>
  <c r="F81" s="1"/>
  <c r="K81"/>
  <c r="M81" s="1"/>
  <c r="N81" s="1"/>
  <c r="N18" i="30"/>
  <c r="M65" i="63"/>
  <c r="N65" s="1"/>
  <c r="M71"/>
  <c r="N71" s="1"/>
  <c r="M79"/>
  <c r="N79" s="1"/>
  <c r="M62"/>
  <c r="N62" s="1"/>
  <c r="M67"/>
  <c r="N67" s="1"/>
  <c r="BE100"/>
  <c r="M76"/>
  <c r="N76" s="1"/>
  <c r="E100"/>
  <c r="F100" s="1"/>
  <c r="M100"/>
  <c r="N100" s="1"/>
  <c r="M58"/>
  <c r="N58" s="1"/>
  <c r="E21"/>
  <c r="G21" s="1"/>
  <c r="M74"/>
  <c r="N74" s="1"/>
  <c r="E66"/>
  <c r="N63" i="30"/>
  <c r="BE66" i="63"/>
  <c r="BE60"/>
  <c r="E60"/>
  <c r="N57" i="30"/>
  <c r="BE91" i="63"/>
  <c r="N62" i="30"/>
  <c r="E65" i="63"/>
  <c r="BE65"/>
  <c r="BE84"/>
  <c r="M72"/>
  <c r="N72" s="1"/>
  <c r="E72"/>
  <c r="BE72"/>
  <c r="AX30" s="1"/>
  <c r="N69" i="30"/>
  <c r="BE96" i="63"/>
  <c r="BE81"/>
  <c r="N78" i="30"/>
  <c r="N60"/>
  <c r="BE63" i="63"/>
  <c r="E63"/>
  <c r="N66" i="30"/>
  <c r="BE69" i="63"/>
  <c r="E69"/>
  <c r="N56" i="30"/>
  <c r="BE59" i="63"/>
  <c r="E59"/>
  <c r="BE97"/>
  <c r="BE86"/>
  <c r="M77"/>
  <c r="N77" s="1"/>
  <c r="BE77"/>
  <c r="E77"/>
  <c r="N74" i="30"/>
  <c r="E61" i="63"/>
  <c r="N58" i="30"/>
  <c r="BE61" i="63"/>
  <c r="N67" i="30"/>
  <c r="BE70" i="63"/>
  <c r="E70"/>
  <c r="BE95"/>
  <c r="BE58"/>
  <c r="N55" i="30"/>
  <c r="E58" i="63"/>
  <c r="N68" i="30"/>
  <c r="BE71" i="63"/>
  <c r="E71"/>
  <c r="BE90"/>
  <c r="BE93"/>
  <c r="BE94"/>
  <c r="M69"/>
  <c r="N69" s="1"/>
  <c r="M61"/>
  <c r="N61" s="1"/>
  <c r="M60"/>
  <c r="N60" s="1"/>
  <c r="M73"/>
  <c r="N73" s="1"/>
  <c r="BE88"/>
  <c r="M78"/>
  <c r="N78" s="1"/>
  <c r="N75" i="30"/>
  <c r="BE78" i="63"/>
  <c r="AX24" s="1"/>
  <c r="E78"/>
  <c r="N65" i="30"/>
  <c r="E68" i="63"/>
  <c r="BE68"/>
  <c r="BE92"/>
  <c r="M75"/>
  <c r="N75" s="1"/>
  <c r="E75"/>
  <c r="BE75"/>
  <c r="N72" i="30"/>
  <c r="N73"/>
  <c r="BE76" i="63"/>
  <c r="E76"/>
  <c r="BE89"/>
  <c r="BE67"/>
  <c r="E67"/>
  <c r="N64" i="30"/>
  <c r="N59"/>
  <c r="E62" i="63"/>
  <c r="BE62"/>
  <c r="AX39" s="1"/>
  <c r="M80"/>
  <c r="N80" s="1"/>
  <c r="N77" i="30"/>
  <c r="BE80" i="63"/>
  <c r="E80"/>
  <c r="BE83"/>
  <c r="BE82"/>
  <c r="M68"/>
  <c r="N68" s="1"/>
  <c r="M59"/>
  <c r="N59" s="1"/>
  <c r="M66"/>
  <c r="N66" s="1"/>
  <c r="BE98"/>
  <c r="BE87"/>
  <c r="BE79"/>
  <c r="AX23" s="1"/>
  <c r="N76" i="30"/>
  <c r="E79" i="63"/>
  <c r="N61" i="30"/>
  <c r="BE64" i="63"/>
  <c r="AX37" s="1"/>
  <c r="E64"/>
  <c r="BE85"/>
  <c r="E73"/>
  <c r="N70" i="30"/>
  <c r="BE73" i="63"/>
  <c r="BE74"/>
  <c r="AX28" s="1"/>
  <c r="E74"/>
  <c r="N71" i="30"/>
  <c r="BE99" i="63"/>
  <c r="M26"/>
  <c r="N26" s="1"/>
  <c r="M70"/>
  <c r="N70" s="1"/>
  <c r="M63"/>
  <c r="N63" s="1"/>
  <c r="M48"/>
  <c r="N48" s="1"/>
  <c r="M41"/>
  <c r="N41" s="1"/>
  <c r="M50"/>
  <c r="N50" s="1"/>
  <c r="AX99"/>
  <c r="AX93"/>
  <c r="AX92"/>
  <c r="AX86"/>
  <c r="AX96"/>
  <c r="AX85"/>
  <c r="AX94"/>
  <c r="AX89"/>
  <c r="AX95"/>
  <c r="AX84"/>
  <c r="AX81"/>
  <c r="AX90"/>
  <c r="AX98"/>
  <c r="AX97"/>
  <c r="AX91"/>
  <c r="AX83"/>
  <c r="AX82"/>
  <c r="AX100"/>
  <c r="AX87"/>
  <c r="AX88"/>
  <c r="AX43"/>
  <c r="M49"/>
  <c r="N49" s="1"/>
  <c r="M37"/>
  <c r="N37" s="1"/>
  <c r="M31"/>
  <c r="N31" s="1"/>
  <c r="M38"/>
  <c r="N38" s="1"/>
  <c r="M47"/>
  <c r="N47" s="1"/>
  <c r="M56"/>
  <c r="N56" s="1"/>
  <c r="M46"/>
  <c r="N46" s="1"/>
  <c r="M25"/>
  <c r="N25" s="1"/>
  <c r="M39"/>
  <c r="N39" s="1"/>
  <c r="M32"/>
  <c r="N32" s="1"/>
  <c r="M51"/>
  <c r="N51" s="1"/>
  <c r="M43"/>
  <c r="N43" s="1"/>
  <c r="M33"/>
  <c r="N33" s="1"/>
  <c r="M55"/>
  <c r="N55" s="1"/>
  <c r="M36"/>
  <c r="N36" s="1"/>
  <c r="M40"/>
  <c r="N40" s="1"/>
  <c r="M52"/>
  <c r="N52" s="1"/>
  <c r="M27"/>
  <c r="N27" s="1"/>
  <c r="M53"/>
  <c r="N53" s="1"/>
  <c r="M29"/>
  <c r="N29" s="1"/>
  <c r="M44"/>
  <c r="N44" s="1"/>
  <c r="M42"/>
  <c r="N42" s="1"/>
  <c r="M34"/>
  <c r="N34" s="1"/>
  <c r="N39" i="30"/>
  <c r="BE42" i="63"/>
  <c r="E42"/>
  <c r="N37" i="30"/>
  <c r="BE40" i="63"/>
  <c r="E40"/>
  <c r="N46" i="30"/>
  <c r="BE49" i="63"/>
  <c r="E49"/>
  <c r="BE31"/>
  <c r="E31"/>
  <c r="N28" i="30"/>
  <c r="N47"/>
  <c r="E50" i="63"/>
  <c r="BE50"/>
  <c r="M45"/>
  <c r="N45" s="1"/>
  <c r="M24"/>
  <c r="N24" s="1"/>
  <c r="M28"/>
  <c r="N28" s="1"/>
  <c r="N34" i="30"/>
  <c r="BE37" i="63"/>
  <c r="E37"/>
  <c r="E45"/>
  <c r="N42" i="30"/>
  <c r="BE45" i="63"/>
  <c r="E24"/>
  <c r="N21" i="30"/>
  <c r="BE24" i="63"/>
  <c r="AX78" s="1"/>
  <c r="BE25"/>
  <c r="E25"/>
  <c r="N22" i="30"/>
  <c r="K57" i="63"/>
  <c r="M57" s="1"/>
  <c r="N57" s="1"/>
  <c r="E57"/>
  <c r="E43"/>
  <c r="BE43"/>
  <c r="N40" i="30"/>
  <c r="BE51" i="63"/>
  <c r="E51"/>
  <c r="N48" i="30"/>
  <c r="N23"/>
  <c r="E26" i="63"/>
  <c r="BE26"/>
  <c r="E38"/>
  <c r="BE38"/>
  <c r="N35" i="30"/>
  <c r="N51"/>
  <c r="E54" i="63"/>
  <c r="BE54"/>
  <c r="E53"/>
  <c r="N50" i="30"/>
  <c r="BE53" i="63"/>
  <c r="M30"/>
  <c r="N30" s="1"/>
  <c r="N32" i="30"/>
  <c r="BE35" i="63"/>
  <c r="E35"/>
  <c r="E30"/>
  <c r="BE30"/>
  <c r="N27" i="30"/>
  <c r="N49"/>
  <c r="E52" i="63"/>
  <c r="BE52"/>
  <c r="E48"/>
  <c r="N45" i="30"/>
  <c r="BE48" i="63"/>
  <c r="BE27"/>
  <c r="E27"/>
  <c r="N24" i="30"/>
  <c r="N31"/>
  <c r="E34" i="63"/>
  <c r="BE34"/>
  <c r="AX67" s="1"/>
  <c r="N26" i="30"/>
  <c r="E29" i="63"/>
  <c r="BE29"/>
  <c r="N44" i="30"/>
  <c r="BE47" i="63"/>
  <c r="E47"/>
  <c r="AP22"/>
  <c r="AO25"/>
  <c r="AQ22"/>
  <c r="AT30"/>
  <c r="AS22"/>
  <c r="L22"/>
  <c r="AP26"/>
  <c r="AN24"/>
  <c r="AR22"/>
  <c r="AR28"/>
  <c r="AT22"/>
  <c r="AM23"/>
  <c r="AN22"/>
  <c r="AQ27"/>
  <c r="AO22"/>
  <c r="AS29"/>
  <c r="AM22"/>
  <c r="K22" s="1"/>
  <c r="M54"/>
  <c r="N54" s="1"/>
  <c r="E55"/>
  <c r="BE55"/>
  <c r="N52" i="30"/>
  <c r="N25"/>
  <c r="BE28" i="63"/>
  <c r="E28"/>
  <c r="BE44"/>
  <c r="AX57" s="1"/>
  <c r="N41" i="30"/>
  <c r="E44" i="63"/>
  <c r="BE46"/>
  <c r="E46"/>
  <c r="N43" i="30"/>
  <c r="BE39" i="63"/>
  <c r="N36" i="30"/>
  <c r="E39" i="63"/>
  <c r="BE36"/>
  <c r="N33" i="30"/>
  <c r="E36" i="63"/>
  <c r="N53" i="30"/>
  <c r="E56" i="63"/>
  <c r="BE56"/>
  <c r="E32"/>
  <c r="BE32"/>
  <c r="N29" i="30"/>
  <c r="BE33" i="63"/>
  <c r="E33"/>
  <c r="N30" i="30"/>
  <c r="BE41" i="63"/>
  <c r="E41"/>
  <c r="N38" i="30"/>
  <c r="M35" i="63"/>
  <c r="N35" s="1"/>
  <c r="L19"/>
  <c r="AX42" l="1"/>
  <c r="AX26"/>
  <c r="AX44"/>
  <c r="AX64"/>
  <c r="AX32"/>
  <c r="AX74"/>
  <c r="AX49"/>
  <c r="AX71"/>
  <c r="AX21"/>
  <c r="AX34"/>
  <c r="AX55"/>
  <c r="AX63"/>
  <c r="AX27"/>
  <c r="AX31"/>
  <c r="AX65"/>
  <c r="AX66"/>
  <c r="AX75"/>
  <c r="AX35"/>
  <c r="AX62"/>
  <c r="AX54"/>
  <c r="AX48"/>
  <c r="AX58"/>
  <c r="AX70"/>
  <c r="AX22"/>
  <c r="AX25"/>
  <c r="AX40"/>
  <c r="AX38"/>
  <c r="AX41"/>
  <c r="AX47"/>
  <c r="AX77"/>
  <c r="AX51"/>
  <c r="AX33"/>
  <c r="AX50"/>
  <c r="AX76"/>
  <c r="AX56"/>
  <c r="AX36"/>
  <c r="AX29"/>
  <c r="BF100"/>
  <c r="AX59"/>
  <c r="BF21"/>
  <c r="AY81" s="1"/>
  <c r="F21"/>
  <c r="BF81"/>
  <c r="BF74"/>
  <c r="F74"/>
  <c r="F73"/>
  <c r="BF73"/>
  <c r="G64"/>
  <c r="BF64"/>
  <c r="F64"/>
  <c r="F62"/>
  <c r="G62"/>
  <c r="BF62"/>
  <c r="F76"/>
  <c r="BF76"/>
  <c r="BF71"/>
  <c r="F71"/>
  <c r="BF77"/>
  <c r="F77"/>
  <c r="BF86"/>
  <c r="BF97"/>
  <c r="BF69"/>
  <c r="F69"/>
  <c r="BF60"/>
  <c r="G60"/>
  <c r="F60"/>
  <c r="BF66"/>
  <c r="G66"/>
  <c r="F66"/>
  <c r="F79"/>
  <c r="BF79"/>
  <c r="BF87"/>
  <c r="BF82"/>
  <c r="F80"/>
  <c r="BF80"/>
  <c r="AY21" s="1"/>
  <c r="BF67"/>
  <c r="F67"/>
  <c r="G67"/>
  <c r="F68"/>
  <c r="BF68"/>
  <c r="G68"/>
  <c r="BF94"/>
  <c r="BF93"/>
  <c r="G58"/>
  <c r="F58"/>
  <c r="BF58"/>
  <c r="BF63"/>
  <c r="G63"/>
  <c r="F63"/>
  <c r="BF85"/>
  <c r="BF89"/>
  <c r="BF95"/>
  <c r="F61"/>
  <c r="BF61"/>
  <c r="G61"/>
  <c r="BF72"/>
  <c r="F72"/>
  <c r="G65"/>
  <c r="BF65"/>
  <c r="AY36" s="1"/>
  <c r="F65"/>
  <c r="BF91"/>
  <c r="BF99"/>
  <c r="BF98"/>
  <c r="BF83"/>
  <c r="BF75"/>
  <c r="F75"/>
  <c r="BF92"/>
  <c r="F78"/>
  <c r="BF78"/>
  <c r="BF88"/>
  <c r="BF90"/>
  <c r="F70"/>
  <c r="BF70"/>
  <c r="BF59"/>
  <c r="F59"/>
  <c r="G59"/>
  <c r="BF96"/>
  <c r="BF84"/>
  <c r="AY85"/>
  <c r="AY100"/>
  <c r="AY94"/>
  <c r="AY90"/>
  <c r="AY91"/>
  <c r="AY88"/>
  <c r="AY92"/>
  <c r="AY98"/>
  <c r="AY96"/>
  <c r="AY86"/>
  <c r="AY99"/>
  <c r="AY95"/>
  <c r="AY87"/>
  <c r="AY93"/>
  <c r="AY83"/>
  <c r="AY84"/>
  <c r="AY97"/>
  <c r="AY89"/>
  <c r="AY82"/>
  <c r="AY33"/>
  <c r="BF56"/>
  <c r="G56"/>
  <c r="F56"/>
  <c r="F27"/>
  <c r="BF27"/>
  <c r="G27"/>
  <c r="F48"/>
  <c r="G48"/>
  <c r="BF48"/>
  <c r="BF51"/>
  <c r="G51"/>
  <c r="F51"/>
  <c r="F43"/>
  <c r="G43"/>
  <c r="BF43"/>
  <c r="F25"/>
  <c r="G25"/>
  <c r="BF25"/>
  <c r="F24"/>
  <c r="G24"/>
  <c r="BF24"/>
  <c r="BF37"/>
  <c r="G37"/>
  <c r="F37"/>
  <c r="G49"/>
  <c r="BF49"/>
  <c r="F49"/>
  <c r="AX60"/>
  <c r="AX61"/>
  <c r="F44"/>
  <c r="G44"/>
  <c r="BF44"/>
  <c r="AX72"/>
  <c r="AX73"/>
  <c r="F55"/>
  <c r="G55"/>
  <c r="BF55"/>
  <c r="AY46" s="1"/>
  <c r="K23"/>
  <c r="E23"/>
  <c r="BF47"/>
  <c r="G47"/>
  <c r="F47"/>
  <c r="F29"/>
  <c r="G29"/>
  <c r="BF29"/>
  <c r="G35"/>
  <c r="BF35"/>
  <c r="F35"/>
  <c r="G54"/>
  <c r="BF54"/>
  <c r="F54"/>
  <c r="BF38"/>
  <c r="G38"/>
  <c r="F38"/>
  <c r="G45"/>
  <c r="F45"/>
  <c r="BF45"/>
  <c r="G50"/>
  <c r="F50"/>
  <c r="BF50"/>
  <c r="BF40"/>
  <c r="G40"/>
  <c r="F40"/>
  <c r="G32"/>
  <c r="F32"/>
  <c r="BF32"/>
  <c r="BF36"/>
  <c r="G36"/>
  <c r="F36"/>
  <c r="G28"/>
  <c r="F28"/>
  <c r="BF28"/>
  <c r="AX45"/>
  <c r="AX46"/>
  <c r="M22"/>
  <c r="N22" s="1"/>
  <c r="AX52"/>
  <c r="AX53"/>
  <c r="G52"/>
  <c r="F52"/>
  <c r="BF52"/>
  <c r="G30"/>
  <c r="F30"/>
  <c r="BF30"/>
  <c r="F31"/>
  <c r="G31"/>
  <c r="BF31"/>
  <c r="AY70" s="1"/>
  <c r="F42"/>
  <c r="G42"/>
  <c r="BF42"/>
  <c r="BF41"/>
  <c r="G41"/>
  <c r="F41"/>
  <c r="F33"/>
  <c r="BF33"/>
  <c r="G33"/>
  <c r="AX68"/>
  <c r="AX69"/>
  <c r="G39"/>
  <c r="F39"/>
  <c r="BF39"/>
  <c r="G46"/>
  <c r="BF46"/>
  <c r="F46"/>
  <c r="E22"/>
  <c r="N19" i="30"/>
  <c r="BE22" i="63"/>
  <c r="BF34"/>
  <c r="AY67" s="1"/>
  <c r="G34"/>
  <c r="F34"/>
  <c r="G53"/>
  <c r="BF53"/>
  <c r="F53"/>
  <c r="BF26"/>
  <c r="AY75" s="1"/>
  <c r="F26"/>
  <c r="G26"/>
  <c r="G57"/>
  <c r="BF57"/>
  <c r="F57"/>
  <c r="K19"/>
  <c r="E19"/>
  <c r="N15" i="30"/>
  <c r="AY44" i="63" l="1"/>
  <c r="AY51"/>
  <c r="AY59"/>
  <c r="AY61"/>
  <c r="AY56"/>
  <c r="AY53"/>
  <c r="AY29"/>
  <c r="AY41"/>
  <c r="AY27"/>
  <c r="AY26"/>
  <c r="AY62"/>
  <c r="AY54"/>
  <c r="AY38"/>
  <c r="AY34"/>
  <c r="AY68"/>
  <c r="AY23"/>
  <c r="AY25"/>
  <c r="AY57"/>
  <c r="AY22"/>
  <c r="AY35"/>
  <c r="AY28"/>
  <c r="AX79"/>
  <c r="AX80"/>
  <c r="AY45"/>
  <c r="AY52"/>
  <c r="AY39"/>
  <c r="AY37"/>
  <c r="AY30"/>
  <c r="AY55"/>
  <c r="AY60"/>
  <c r="AY69"/>
  <c r="AY47"/>
  <c r="AY76"/>
  <c r="AY31"/>
  <c r="AY48"/>
  <c r="AY71"/>
  <c r="AY66"/>
  <c r="AY58"/>
  <c r="AY42"/>
  <c r="AY40"/>
  <c r="AY43"/>
  <c r="AY32"/>
  <c r="AY24"/>
  <c r="M19"/>
  <c r="N19" s="1"/>
  <c r="F19"/>
  <c r="G19"/>
  <c r="AY73"/>
  <c r="AY74"/>
  <c r="M23"/>
  <c r="N23" s="1"/>
  <c r="AY49"/>
  <c r="AY50"/>
  <c r="AY63"/>
  <c r="AY64"/>
  <c r="AY65"/>
  <c r="F23"/>
  <c r="BF23"/>
  <c r="G23"/>
  <c r="G22"/>
  <c r="F22"/>
  <c r="BF22"/>
  <c r="AY79" s="1"/>
  <c r="AY72"/>
  <c r="AY80" l="1"/>
  <c r="AY77"/>
  <c r="AY78"/>
  <c r="J63" i="76" l="1"/>
  <c r="F63" s="1"/>
  <c r="G64" s="1"/>
  <c r="K64" s="1"/>
  <c r="F226" i="4"/>
  <c r="AI80" i="61" s="1"/>
  <c r="D63" i="76" l="1"/>
  <c r="G63"/>
  <c r="K63" s="1"/>
  <c r="AJ80" i="61"/>
  <c r="AK80"/>
  <c r="AK81"/>
  <c r="AP80" l="1"/>
  <c r="AO80"/>
  <c r="L80"/>
  <c r="AR80"/>
  <c r="AS80"/>
  <c r="AQ80"/>
  <c r="AQ85"/>
  <c r="AO83"/>
  <c r="AS87"/>
  <c r="AR86"/>
  <c r="AM81"/>
  <c r="E81" s="1"/>
  <c r="F81" s="1"/>
  <c r="AM80"/>
  <c r="K80" s="1"/>
  <c r="AT88"/>
  <c r="AP84"/>
  <c r="AN82"/>
  <c r="AT80"/>
  <c r="AN80"/>
  <c r="L19"/>
  <c r="K81" l="1"/>
  <c r="M81" s="1"/>
  <c r="N81" s="1"/>
  <c r="M80"/>
  <c r="N80" s="1"/>
  <c r="O77" i="30"/>
  <c r="M77"/>
  <c r="BE80" i="61"/>
  <c r="E80"/>
  <c r="K19"/>
  <c r="M15" i="30"/>
  <c r="E19" i="61"/>
  <c r="AX21" l="1"/>
  <c r="AX22"/>
  <c r="G19"/>
  <c r="F19"/>
  <c r="M19"/>
  <c r="N19" s="1"/>
  <c r="B21" i="66"/>
  <c r="BF80" i="61"/>
  <c r="AY22" s="1"/>
  <c r="F80"/>
  <c r="O78" i="30"/>
  <c r="BF81" i="61"/>
  <c r="B79" i="37"/>
  <c r="B12" i="66"/>
  <c r="O15" i="30"/>
  <c r="B16" i="37"/>
  <c r="AY80" i="61" l="1"/>
  <c r="AY21"/>
  <c r="I12" i="66"/>
  <c r="P12"/>
  <c r="N12"/>
  <c r="I21"/>
  <c r="B5"/>
  <c r="B13" l="1"/>
  <c r="I5"/>
  <c r="I13" l="1"/>
  <c r="J15" i="81" l="1"/>
  <c r="J13"/>
  <c r="J8"/>
  <c r="J11"/>
  <c r="J9"/>
  <c r="J12"/>
  <c r="J14"/>
  <c r="J10"/>
  <c r="LX14" l="1"/>
  <c r="JU69"/>
  <c r="LX8"/>
  <c r="JO69"/>
  <c r="LX10"/>
  <c r="JQ69"/>
  <c r="JR69"/>
  <c r="LX11"/>
  <c r="LX9"/>
  <c r="JP69"/>
  <c r="KW42"/>
  <c r="KV43"/>
  <c r="KX41"/>
  <c r="KY40"/>
  <c r="KU44"/>
  <c r="KT45"/>
  <c r="KZ39"/>
  <c r="LA38"/>
  <c r="KS46"/>
  <c r="LB37"/>
  <c r="KR47"/>
  <c r="KQ48"/>
  <c r="LC36"/>
  <c r="KP49"/>
  <c r="LD35"/>
  <c r="KO50"/>
  <c r="LE34"/>
  <c r="KN51"/>
  <c r="LF33"/>
  <c r="KM52"/>
  <c r="LG32"/>
  <c r="KL53"/>
  <c r="LH31"/>
  <c r="LI30"/>
  <c r="KK54"/>
  <c r="KJ55"/>
  <c r="LJ29"/>
  <c r="KI56"/>
  <c r="LK28"/>
  <c r="KH57"/>
  <c r="LL27"/>
  <c r="KG58"/>
  <c r="LM26"/>
  <c r="KF59"/>
  <c r="LN25"/>
  <c r="KE60"/>
  <c r="LO24"/>
  <c r="KD61"/>
  <c r="LP23"/>
  <c r="KC62"/>
  <c r="LQ22"/>
  <c r="LR21"/>
  <c r="KB63"/>
  <c r="LS20"/>
  <c r="KA64"/>
  <c r="LT19"/>
  <c r="JZ65"/>
  <c r="LU18"/>
  <c r="JY66"/>
  <c r="LV17"/>
  <c r="JX67"/>
  <c r="LW16"/>
  <c r="JW68"/>
  <c r="LX15"/>
  <c r="JV69"/>
  <c r="LX12"/>
  <c r="JS69"/>
  <c r="LX13"/>
  <c r="JT69"/>
  <c r="L13"/>
  <c r="KV40"/>
  <c r="KU41"/>
  <c r="KW39"/>
  <c r="KT42"/>
  <c r="KS43"/>
  <c r="KX38"/>
  <c r="KR44"/>
  <c r="KY37"/>
  <c r="KQ45"/>
  <c r="KZ36"/>
  <c r="LA35"/>
  <c r="KP46"/>
  <c r="KO47"/>
  <c r="LB34"/>
  <c r="KN48"/>
  <c r="LC33"/>
  <c r="LD32"/>
  <c r="KM49"/>
  <c r="LE31"/>
  <c r="KL50"/>
  <c r="LF30"/>
  <c r="KK51"/>
  <c r="KJ52"/>
  <c r="LG29"/>
  <c r="LH28"/>
  <c r="KI53"/>
  <c r="LI27"/>
  <c r="KH54"/>
  <c r="KG55"/>
  <c r="LJ26"/>
  <c r="KF56"/>
  <c r="LK25"/>
  <c r="LL24"/>
  <c r="KE57"/>
  <c r="KD58"/>
  <c r="LM23"/>
  <c r="KC59"/>
  <c r="LN22"/>
  <c r="LO21"/>
  <c r="KB60"/>
  <c r="LP20"/>
  <c r="KA61"/>
  <c r="JZ62"/>
  <c r="LQ19"/>
  <c r="JY63"/>
  <c r="LR18"/>
  <c r="LS17"/>
  <c r="JX64"/>
  <c r="JW65"/>
  <c r="LT16"/>
  <c r="LU15"/>
  <c r="JV66"/>
  <c r="JU67"/>
  <c r="LV14"/>
  <c r="JT68"/>
  <c r="LW13"/>
  <c r="L15"/>
  <c r="KV42"/>
  <c r="KW41"/>
  <c r="KU43"/>
  <c r="KX40"/>
  <c r="KT44"/>
  <c r="KY39"/>
  <c r="KS45"/>
  <c r="KZ38"/>
  <c r="KR46"/>
  <c r="LA37"/>
  <c r="KQ47"/>
  <c r="LB36"/>
  <c r="LC35"/>
  <c r="KP48"/>
  <c r="LD34"/>
  <c r="KO49"/>
  <c r="KN50"/>
  <c r="LE33"/>
  <c r="KM51"/>
  <c r="LF32"/>
  <c r="KL52"/>
  <c r="LG31"/>
  <c r="LH30"/>
  <c r="KK53"/>
  <c r="KJ54"/>
  <c r="LI29"/>
  <c r="KI55"/>
  <c r="LJ28"/>
  <c r="KH56"/>
  <c r="LK27"/>
  <c r="LL26"/>
  <c r="KG57"/>
  <c r="LM25"/>
  <c r="KF58"/>
  <c r="KE59"/>
  <c r="LN24"/>
  <c r="LO23"/>
  <c r="KD60"/>
  <c r="LP22"/>
  <c r="KC61"/>
  <c r="LQ21"/>
  <c r="KB62"/>
  <c r="LR20"/>
  <c r="KA63"/>
  <c r="LS19"/>
  <c r="JZ64"/>
  <c r="JY65"/>
  <c r="LT18"/>
  <c r="JX66"/>
  <c r="LU17"/>
  <c r="JW67"/>
  <c r="LV16"/>
  <c r="JV68"/>
  <c r="LW15"/>
  <c r="L10"/>
  <c r="KT39"/>
  <c r="KU38"/>
  <c r="KS40"/>
  <c r="KV37"/>
  <c r="KR41"/>
  <c r="KW36"/>
  <c r="KQ42"/>
  <c r="KX35"/>
  <c r="KP43"/>
  <c r="KO44"/>
  <c r="KY34"/>
  <c r="KN45"/>
  <c r="KZ33"/>
  <c r="KM46"/>
  <c r="LA32"/>
  <c r="KL47"/>
  <c r="LB31"/>
  <c r="KK48"/>
  <c r="LC30"/>
  <c r="LD29"/>
  <c r="KJ49"/>
  <c r="LE28"/>
  <c r="KI50"/>
  <c r="LF27"/>
  <c r="KH51"/>
  <c r="KG52"/>
  <c r="LG26"/>
  <c r="LH25"/>
  <c r="KF53"/>
  <c r="LI24"/>
  <c r="KE54"/>
  <c r="KD55"/>
  <c r="LJ23"/>
  <c r="LK22"/>
  <c r="KC56"/>
  <c r="KB57"/>
  <c r="LL21"/>
  <c r="KA58"/>
  <c r="LM20"/>
  <c r="LN19"/>
  <c r="JZ59"/>
  <c r="LO18"/>
  <c r="JY60"/>
  <c r="LP17"/>
  <c r="JX61"/>
  <c r="LQ16"/>
  <c r="JW62"/>
  <c r="LR15"/>
  <c r="JV63"/>
  <c r="JU64"/>
  <c r="LS14"/>
  <c r="LT13"/>
  <c r="JT65"/>
  <c r="LU12"/>
  <c r="JS66"/>
  <c r="JR67"/>
  <c r="LV11"/>
  <c r="LW10"/>
  <c r="JQ68"/>
  <c r="L9"/>
  <c r="KS39"/>
  <c r="KT38"/>
  <c r="KU37"/>
  <c r="KR40"/>
  <c r="KV36"/>
  <c r="KQ41"/>
  <c r="KW35"/>
  <c r="KP42"/>
  <c r="KO43"/>
  <c r="KX34"/>
  <c r="KN44"/>
  <c r="KY33"/>
  <c r="KM45"/>
  <c r="KZ32"/>
  <c r="KL46"/>
  <c r="LA31"/>
  <c r="KK47"/>
  <c r="LB30"/>
  <c r="LC29"/>
  <c r="KJ48"/>
  <c r="KI49"/>
  <c r="LD28"/>
  <c r="LE27"/>
  <c r="KH50"/>
  <c r="LF26"/>
  <c r="KG51"/>
  <c r="LG25"/>
  <c r="KF52"/>
  <c r="LH24"/>
  <c r="KE53"/>
  <c r="LI23"/>
  <c r="KD54"/>
  <c r="KC55"/>
  <c r="LJ22"/>
  <c r="LK21"/>
  <c r="KB56"/>
  <c r="LL20"/>
  <c r="KA57"/>
  <c r="LM19"/>
  <c r="JZ58"/>
  <c r="LN18"/>
  <c r="JY59"/>
  <c r="JX60"/>
  <c r="LO17"/>
  <c r="JW61"/>
  <c r="LP16"/>
  <c r="LQ15"/>
  <c r="JV62"/>
  <c r="LR14"/>
  <c r="JU63"/>
  <c r="LS13"/>
  <c r="JT64"/>
  <c r="LT12"/>
  <c r="JS65"/>
  <c r="JR66"/>
  <c r="LU11"/>
  <c r="LV10"/>
  <c r="JQ67"/>
  <c r="JP68"/>
  <c r="LW9"/>
  <c r="J62"/>
  <c r="L8"/>
  <c r="KS38"/>
  <c r="KR39"/>
  <c r="KT37"/>
  <c r="KU36"/>
  <c r="KQ40"/>
  <c r="KV35"/>
  <c r="KP41"/>
  <c r="KO42"/>
  <c r="KW34"/>
  <c r="KX33"/>
  <c r="KN43"/>
  <c r="KY32"/>
  <c r="KM44"/>
  <c r="KL45"/>
  <c r="KZ31"/>
  <c r="LA30"/>
  <c r="KK46"/>
  <c r="KJ47"/>
  <c r="LB29"/>
  <c r="LC28"/>
  <c r="KI48"/>
  <c r="LD27"/>
  <c r="KH49"/>
  <c r="LE26"/>
  <c r="KG50"/>
  <c r="KF51"/>
  <c r="LF25"/>
  <c r="LG24"/>
  <c r="KE52"/>
  <c r="LH23"/>
  <c r="KD53"/>
  <c r="KC54"/>
  <c r="LI22"/>
  <c r="KB55"/>
  <c r="LJ21"/>
  <c r="KA56"/>
  <c r="LK20"/>
  <c r="JZ57"/>
  <c r="LL19"/>
  <c r="JY58"/>
  <c r="LM18"/>
  <c r="JX59"/>
  <c r="LN17"/>
  <c r="JW60"/>
  <c r="LO16"/>
  <c r="JV61"/>
  <c r="LP15"/>
  <c r="LQ14"/>
  <c r="JU62"/>
  <c r="JT63"/>
  <c r="LR13"/>
  <c r="JS64"/>
  <c r="LS12"/>
  <c r="JR65"/>
  <c r="LT11"/>
  <c r="JQ66"/>
  <c r="LU10"/>
  <c r="JP67"/>
  <c r="LV9"/>
  <c r="LW8"/>
  <c r="JO68"/>
  <c r="L14"/>
  <c r="KV41"/>
  <c r="KW40"/>
  <c r="KU42"/>
  <c r="KX39"/>
  <c r="KT43"/>
  <c r="KS44"/>
  <c r="KY38"/>
  <c r="KR45"/>
  <c r="KZ37"/>
  <c r="LA36"/>
  <c r="KQ46"/>
  <c r="LB35"/>
  <c r="KP47"/>
  <c r="LC34"/>
  <c r="KO48"/>
  <c r="LD33"/>
  <c r="KN49"/>
  <c r="LE32"/>
  <c r="KM50"/>
  <c r="KL51"/>
  <c r="LF31"/>
  <c r="KK52"/>
  <c r="LG30"/>
  <c r="KJ53"/>
  <c r="LH29"/>
  <c r="KI54"/>
  <c r="LI28"/>
  <c r="KH55"/>
  <c r="LJ27"/>
  <c r="LK26"/>
  <c r="KG56"/>
  <c r="KF57"/>
  <c r="LL25"/>
  <c r="LM24"/>
  <c r="KE58"/>
  <c r="LN23"/>
  <c r="KD59"/>
  <c r="KC60"/>
  <c r="LO22"/>
  <c r="KB61"/>
  <c r="LP21"/>
  <c r="KA62"/>
  <c r="LQ20"/>
  <c r="JZ63"/>
  <c r="LR19"/>
  <c r="JY64"/>
  <c r="LS18"/>
  <c r="JX65"/>
  <c r="LT17"/>
  <c r="JW66"/>
  <c r="LU16"/>
  <c r="LV15"/>
  <c r="JV67"/>
  <c r="LW14"/>
  <c r="JU68"/>
  <c r="L12"/>
  <c r="KU40"/>
  <c r="KT41"/>
  <c r="KV39"/>
  <c r="KW38"/>
  <c r="KS42"/>
  <c r="KR43"/>
  <c r="KX37"/>
  <c r="KY36"/>
  <c r="KQ44"/>
  <c r="KZ35"/>
  <c r="KP45"/>
  <c r="LA34"/>
  <c r="KO46"/>
  <c r="KN47"/>
  <c r="LB33"/>
  <c r="LC32"/>
  <c r="KM48"/>
  <c r="LD31"/>
  <c r="KL49"/>
  <c r="KK50"/>
  <c r="LE30"/>
  <c r="LF29"/>
  <c r="KJ51"/>
  <c r="KI52"/>
  <c r="LG28"/>
  <c r="LH27"/>
  <c r="KH53"/>
  <c r="KG54"/>
  <c r="LI26"/>
  <c r="KF55"/>
  <c r="LJ25"/>
  <c r="KE56"/>
  <c r="LK24"/>
  <c r="LL23"/>
  <c r="KD57"/>
  <c r="KC58"/>
  <c r="LM22"/>
  <c r="KB59"/>
  <c r="LN21"/>
  <c r="LO20"/>
  <c r="KA60"/>
  <c r="JZ61"/>
  <c r="LP19"/>
  <c r="JY62"/>
  <c r="LQ18"/>
  <c r="JX63"/>
  <c r="LR17"/>
  <c r="LS16"/>
  <c r="JW64"/>
  <c r="LT15"/>
  <c r="JV65"/>
  <c r="JU66"/>
  <c r="LU14"/>
  <c r="JT67"/>
  <c r="LV13"/>
  <c r="LW12"/>
  <c r="JS68"/>
  <c r="L11"/>
  <c r="KT40"/>
  <c r="KU39"/>
  <c r="KV38"/>
  <c r="KS41"/>
  <c r="KR42"/>
  <c r="KW37"/>
  <c r="KQ43"/>
  <c r="KX36"/>
  <c r="KY35"/>
  <c r="KP44"/>
  <c r="KZ34"/>
  <c r="KO45"/>
  <c r="KN46"/>
  <c r="LA33"/>
  <c r="LB32"/>
  <c r="KM47"/>
  <c r="LC31"/>
  <c r="KL48"/>
  <c r="KK49"/>
  <c r="LD30"/>
  <c r="KJ50"/>
  <c r="LE29"/>
  <c r="LF28"/>
  <c r="KI51"/>
  <c r="LG27"/>
  <c r="KH52"/>
  <c r="KG53"/>
  <c r="LH26"/>
  <c r="KF54"/>
  <c r="LI25"/>
  <c r="KE55"/>
  <c r="LJ24"/>
  <c r="LK23"/>
  <c r="KD56"/>
  <c r="LL22"/>
  <c r="KC57"/>
  <c r="KB58"/>
  <c r="LM21"/>
  <c r="KA59"/>
  <c r="LN20"/>
  <c r="JZ60"/>
  <c r="LO19"/>
  <c r="LP18"/>
  <c r="JY61"/>
  <c r="JX62"/>
  <c r="LQ17"/>
  <c r="JW63"/>
  <c r="LR16"/>
  <c r="LS15"/>
  <c r="JV64"/>
  <c r="JU65"/>
  <c r="LT14"/>
  <c r="LU13"/>
  <c r="JT66"/>
  <c r="JS67"/>
  <c r="LV12"/>
  <c r="JR68"/>
  <c r="LW11"/>
  <c r="LQ69" l="1"/>
  <c r="LX62"/>
  <c r="J63"/>
  <c r="L62"/>
  <c r="LT65"/>
  <c r="LS66"/>
  <c r="LU64"/>
  <c r="LV63"/>
  <c r="LR67"/>
  <c r="LW62"/>
  <c r="LQ68"/>
  <c r="N96"/>
  <c r="LR69" l="1"/>
  <c r="LX63"/>
  <c r="J64"/>
  <c r="L63"/>
  <c r="LT66"/>
  <c r="LU65"/>
  <c r="LV64"/>
  <c r="LS67"/>
  <c r="LW63"/>
  <c r="LR68"/>
  <c r="LX64" l="1"/>
  <c r="LS69"/>
  <c r="J65"/>
  <c r="L64"/>
  <c r="LU66"/>
  <c r="LV65"/>
  <c r="LT67"/>
  <c r="LW64"/>
  <c r="LS68"/>
  <c r="LT69" l="1"/>
  <c r="LX65"/>
  <c r="J66"/>
  <c r="L65"/>
  <c r="LU67"/>
  <c r="LV66"/>
  <c r="LW65"/>
  <c r="LT68"/>
  <c r="LU69" l="1"/>
  <c r="LX66"/>
  <c r="J67"/>
  <c r="L66"/>
  <c r="LV67"/>
  <c r="LW66"/>
  <c r="LU68"/>
  <c r="LX67" l="1"/>
  <c r="LV69"/>
  <c r="J68"/>
  <c r="L67"/>
  <c r="LW67"/>
  <c r="LV68"/>
  <c r="LW69" l="1"/>
  <c r="LX68"/>
  <c r="J69"/>
  <c r="LX69" s="1"/>
  <c r="L68"/>
  <c r="LW68"/>
  <c r="J70" l="1"/>
  <c r="L69"/>
  <c r="J71" l="1"/>
  <c r="L70"/>
  <c r="J72" l="1"/>
  <c r="L71"/>
  <c r="J73" l="1"/>
  <c r="L72"/>
  <c r="J74" l="1"/>
  <c r="L73"/>
  <c r="J75" l="1"/>
  <c r="L74"/>
  <c r="J76" l="1"/>
  <c r="L75"/>
  <c r="J77" l="1"/>
  <c r="L76"/>
  <c r="J78" l="1"/>
  <c r="L77"/>
  <c r="J79" l="1"/>
  <c r="L78"/>
  <c r="J80" l="1"/>
  <c r="L79"/>
  <c r="J81" l="1"/>
  <c r="L80"/>
  <c r="J82" l="1"/>
  <c r="L81"/>
  <c r="J83" l="1"/>
  <c r="L82"/>
  <c r="J84" l="1"/>
  <c r="L83"/>
  <c r="J85" l="1"/>
  <c r="L84"/>
  <c r="J86" l="1"/>
  <c r="L85"/>
  <c r="J87" l="1"/>
  <c r="L87" s="1"/>
  <c r="L86"/>
  <c r="AO66" i="30" l="1"/>
  <c r="T66"/>
  <c r="P63" i="38" s="1"/>
  <c r="S56" i="81"/>
  <c r="C68" i="37"/>
  <c r="C10" i="66"/>
  <c r="W66" i="30"/>
  <c r="H63" i="38" s="1"/>
  <c r="J63" s="1"/>
  <c r="V66" i="30"/>
  <c r="B63" i="38" s="1"/>
  <c r="D63" s="1"/>
  <c r="H36" i="67"/>
  <c r="O56" i="81"/>
  <c r="AO71" i="30"/>
  <c r="V71"/>
  <c r="B68" i="38" s="1"/>
  <c r="C73" i="37"/>
  <c r="W71" i="30"/>
  <c r="H68" i="38" s="1"/>
  <c r="O61" i="81"/>
  <c r="O10" i="80"/>
  <c r="S61" i="81"/>
  <c r="H41" i="67"/>
  <c r="T71" i="30"/>
  <c r="P68" i="38" s="1"/>
  <c r="AO65" i="30"/>
  <c r="H35" i="67"/>
  <c r="S55" i="81"/>
  <c r="V65" i="30"/>
  <c r="B62" i="38" s="1"/>
  <c r="D62" s="1"/>
  <c r="T65" i="30"/>
  <c r="P62" i="38" s="1"/>
  <c r="W65" i="30"/>
  <c r="H62" i="38" s="1"/>
  <c r="J62" s="1"/>
  <c r="O55" i="81"/>
  <c r="C67" i="37"/>
  <c r="AO41" i="30"/>
  <c r="T41"/>
  <c r="P38" i="38" s="1"/>
  <c r="V41" i="30"/>
  <c r="B38" i="38" s="1"/>
  <c r="D38" s="1"/>
  <c r="C43" i="37"/>
  <c r="S31" i="81"/>
  <c r="O31"/>
  <c r="W41" i="30"/>
  <c r="H38" i="38" s="1"/>
  <c r="J38" s="1"/>
  <c r="AO22" i="30"/>
  <c r="O12" i="81"/>
  <c r="C24" i="37"/>
  <c r="T22" i="30"/>
  <c r="P19" i="38" s="1"/>
  <c r="W22" i="30"/>
  <c r="H19" i="38" s="1"/>
  <c r="J19" s="1"/>
  <c r="S12" i="81"/>
  <c r="V22" i="30"/>
  <c r="B19" i="38" s="1"/>
  <c r="D19" s="1"/>
  <c r="AO62" i="30"/>
  <c r="T62"/>
  <c r="P59" i="38" s="1"/>
  <c r="H32" i="67"/>
  <c r="C9" i="66"/>
  <c r="W62" i="30"/>
  <c r="H59" i="38" s="1"/>
  <c r="J59" s="1"/>
  <c r="O52" i="81"/>
  <c r="C64" i="37"/>
  <c r="S52" i="81"/>
  <c r="V62" i="30"/>
  <c r="B59" i="38" s="1"/>
  <c r="D59" s="1"/>
  <c r="AO45" i="30"/>
  <c r="T45"/>
  <c r="P42" i="38" s="1"/>
  <c r="W45" i="30"/>
  <c r="H42" i="38" s="1"/>
  <c r="J42" s="1"/>
  <c r="V45" i="30"/>
  <c r="B42" i="38" s="1"/>
  <c r="D42" s="1"/>
  <c r="C47" i="37"/>
  <c r="O35" i="81"/>
  <c r="S35"/>
  <c r="AO74" i="30"/>
  <c r="V74"/>
  <c r="B71" i="38" s="1"/>
  <c r="S64" i="81"/>
  <c r="C12" i="66"/>
  <c r="O13" i="80"/>
  <c r="T74" i="30"/>
  <c r="P71" i="38" s="1"/>
  <c r="G15" i="46" s="1"/>
  <c r="W74" i="30"/>
  <c r="H71" i="38" s="1"/>
  <c r="H44" i="67"/>
  <c r="O64" i="81"/>
  <c r="C76" i="37"/>
  <c r="AO68" i="30"/>
  <c r="V68"/>
  <c r="B65" i="38" s="1"/>
  <c r="D65" s="1"/>
  <c r="O7" i="80"/>
  <c r="W68" i="30"/>
  <c r="H65" i="38" s="1"/>
  <c r="J65" s="1"/>
  <c r="S58" i="81"/>
  <c r="T68" i="30"/>
  <c r="P65" i="38" s="1"/>
  <c r="O58" i="81"/>
  <c r="C70" i="37"/>
  <c r="H38" i="67"/>
  <c r="AO60" i="30"/>
  <c r="V60"/>
  <c r="B57" i="38" s="1"/>
  <c r="D57" s="1"/>
  <c r="W60" i="30"/>
  <c r="H57" i="38" s="1"/>
  <c r="J57" s="1"/>
  <c r="H30" i="67"/>
  <c r="T60" i="30"/>
  <c r="P57" i="38" s="1"/>
  <c r="O50" i="81"/>
  <c r="C62" i="37"/>
  <c r="S50" i="81"/>
  <c r="AO56" i="30"/>
  <c r="V56"/>
  <c r="B53" i="38" s="1"/>
  <c r="D53" s="1"/>
  <c r="W56" i="30"/>
  <c r="H53" i="38" s="1"/>
  <c r="J53" s="1"/>
  <c r="H26" i="67"/>
  <c r="T56" i="30"/>
  <c r="P53" i="38" s="1"/>
  <c r="C58" i="37"/>
  <c r="S46" i="81"/>
  <c r="O46"/>
  <c r="AO47" i="30"/>
  <c r="S37" i="81"/>
  <c r="C49" i="37"/>
  <c r="O37" i="81"/>
  <c r="V47" i="30"/>
  <c r="B44" i="38" s="1"/>
  <c r="D44" s="1"/>
  <c r="W47" i="30"/>
  <c r="H44" i="38" s="1"/>
  <c r="J44" s="1"/>
  <c r="T47" i="30"/>
  <c r="P44" i="38" s="1"/>
  <c r="AO46" i="30"/>
  <c r="T46"/>
  <c r="P43" i="38" s="1"/>
  <c r="V46" i="30"/>
  <c r="B43" i="38" s="1"/>
  <c r="D43" s="1"/>
  <c r="C48" i="37"/>
  <c r="S36" i="81"/>
  <c r="O36"/>
  <c r="W46" i="30"/>
  <c r="H43" i="38" s="1"/>
  <c r="J43" s="1"/>
  <c r="AO64" i="30"/>
  <c r="W64"/>
  <c r="H61" i="38" s="1"/>
  <c r="J61" s="1"/>
  <c r="S54" i="81"/>
  <c r="O54"/>
  <c r="C66" i="37"/>
  <c r="H34" i="67"/>
  <c r="V64" i="30"/>
  <c r="B61" i="38" s="1"/>
  <c r="D61" s="1"/>
  <c r="T64" i="30"/>
  <c r="P61" i="38" s="1"/>
  <c r="AO75" i="30"/>
  <c r="O65" i="81"/>
  <c r="O14" i="80"/>
  <c r="H45" i="67"/>
  <c r="T75" i="30"/>
  <c r="P72" i="38" s="1"/>
  <c r="V75" i="30"/>
  <c r="B72" i="38" s="1"/>
  <c r="W75" i="30"/>
  <c r="H72" i="38" s="1"/>
  <c r="S65" i="81"/>
  <c r="C77" i="37"/>
  <c r="AO23" i="30"/>
  <c r="O13" i="81"/>
  <c r="W23" i="30"/>
  <c r="H20" i="38" s="1"/>
  <c r="J20" s="1"/>
  <c r="S13" i="81"/>
  <c r="V23" i="30"/>
  <c r="B20" i="38" s="1"/>
  <c r="D20" s="1"/>
  <c r="C25" i="37"/>
  <c r="T23" i="30"/>
  <c r="P20" i="38" s="1"/>
  <c r="AO39" i="30"/>
  <c r="V39"/>
  <c r="B36" i="38" s="1"/>
  <c r="D36" s="1"/>
  <c r="O29" i="81"/>
  <c r="S29"/>
  <c r="T39" i="30"/>
  <c r="P36" i="38" s="1"/>
  <c r="W39" i="30"/>
  <c r="H36" i="38" s="1"/>
  <c r="J36" s="1"/>
  <c r="C41" i="37"/>
  <c r="AO33" i="30"/>
  <c r="V33"/>
  <c r="B30" i="38" s="1"/>
  <c r="D30" s="1"/>
  <c r="C35" i="37"/>
  <c r="W33" i="30"/>
  <c r="H30" i="38" s="1"/>
  <c r="J30" s="1"/>
  <c r="T33" i="30"/>
  <c r="P30" i="38" s="1"/>
  <c r="O23" i="81"/>
  <c r="S23"/>
  <c r="AO19" i="30"/>
  <c r="W19"/>
  <c r="H16" i="38" s="1"/>
  <c r="J16" s="1"/>
  <c r="V19" i="30"/>
  <c r="B16" i="38" s="1"/>
  <c r="D16" s="1"/>
  <c r="S9" i="81"/>
  <c r="O9"/>
  <c r="C21" i="37"/>
  <c r="AO59" i="30"/>
  <c r="T59"/>
  <c r="P56" i="38" s="1"/>
  <c r="V59" i="30"/>
  <c r="B56" i="38" s="1"/>
  <c r="D56" s="1"/>
  <c r="W59" i="30"/>
  <c r="H56" i="38" s="1"/>
  <c r="J56" s="1"/>
  <c r="O49" i="81"/>
  <c r="H29" i="67"/>
  <c r="S49" i="81"/>
  <c r="C61" i="37"/>
  <c r="AO69" i="30"/>
  <c r="W69"/>
  <c r="H66" i="38" s="1"/>
  <c r="J66" s="1"/>
  <c r="O59" i="81"/>
  <c r="V69" i="30"/>
  <c r="B66" i="38" s="1"/>
  <c r="D66" s="1"/>
  <c r="H39" i="67"/>
  <c r="C71" i="37"/>
  <c r="S59" i="81"/>
  <c r="O8" i="80"/>
  <c r="T69" i="30"/>
  <c r="P66" i="38" s="1"/>
  <c r="AO43" i="30"/>
  <c r="S33" i="81"/>
  <c r="V43" i="30"/>
  <c r="B40" i="38" s="1"/>
  <c r="D40" s="1"/>
  <c r="C45" i="37"/>
  <c r="W43" i="30"/>
  <c r="H40" i="38" s="1"/>
  <c r="J40" s="1"/>
  <c r="O33" i="81"/>
  <c r="T43" i="30"/>
  <c r="P40" i="38" s="1"/>
  <c r="AO37" i="30"/>
  <c r="S27" i="81"/>
  <c r="V37" i="30"/>
  <c r="B34" i="38" s="1"/>
  <c r="D34" s="1"/>
  <c r="O27" i="81"/>
  <c r="T37" i="30"/>
  <c r="P34" i="38" s="1"/>
  <c r="C39" i="37"/>
  <c r="W37" i="30"/>
  <c r="H34" i="38" s="1"/>
  <c r="J34" s="1"/>
  <c r="AO34" i="30"/>
  <c r="T34"/>
  <c r="P31" i="38" s="1"/>
  <c r="C36" i="37"/>
  <c r="S24" i="81"/>
  <c r="V34" i="30"/>
  <c r="B31" i="38" s="1"/>
  <c r="D31" s="1"/>
  <c r="O24" i="81"/>
  <c r="W34" i="30"/>
  <c r="H31" i="38" s="1"/>
  <c r="J31" s="1"/>
  <c r="AO32" i="30"/>
  <c r="T32"/>
  <c r="P29" i="38" s="1"/>
  <c r="W32" i="30"/>
  <c r="H29" i="38" s="1"/>
  <c r="J29" s="1"/>
  <c r="S22" i="81"/>
  <c r="C34" i="37"/>
  <c r="O22" i="81"/>
  <c r="V32" i="30"/>
  <c r="B29" i="38" s="1"/>
  <c r="D29" s="1"/>
  <c r="AO24" i="30"/>
  <c r="V24"/>
  <c r="B21" i="38" s="1"/>
  <c r="D21" s="1"/>
  <c r="O14" i="81"/>
  <c r="T24" i="30"/>
  <c r="P21" i="38" s="1"/>
  <c r="S14" i="81"/>
  <c r="C26" i="37"/>
  <c r="W24" i="30"/>
  <c r="H21" i="38" s="1"/>
  <c r="J21" s="1"/>
  <c r="AO21" i="30"/>
  <c r="S11" i="81"/>
  <c r="V21" i="30"/>
  <c r="B18" i="38" s="1"/>
  <c r="D18" s="1"/>
  <c r="O11" i="81"/>
  <c r="W21" i="30"/>
  <c r="H18" i="38" s="1"/>
  <c r="J18" s="1"/>
  <c r="C23" i="37"/>
  <c r="T21" i="30"/>
  <c r="P18" i="38" s="1"/>
  <c r="O17" i="80"/>
  <c r="P17" s="1"/>
  <c r="V78" i="30"/>
  <c r="B75" i="38" s="1"/>
  <c r="C80" i="37"/>
  <c r="H75" i="38"/>
  <c r="T78" i="30"/>
  <c r="P75" i="38" s="1"/>
  <c r="H48" i="67"/>
  <c r="C15" i="66"/>
  <c r="O68" i="81"/>
  <c r="S68"/>
  <c r="AO55" i="30"/>
  <c r="H25" i="67"/>
  <c r="C57" i="37"/>
  <c r="O45" i="81"/>
  <c r="S45"/>
  <c r="W55" i="30"/>
  <c r="H52" i="38" s="1"/>
  <c r="J52" s="1"/>
  <c r="V55" i="30"/>
  <c r="B52" i="38" s="1"/>
  <c r="D52" s="1"/>
  <c r="T55" i="30"/>
  <c r="P52" i="38" s="1"/>
  <c r="AO51" i="30"/>
  <c r="O41" i="81"/>
  <c r="V51" i="30"/>
  <c r="B48" i="38" s="1"/>
  <c r="D48" s="1"/>
  <c r="H21" i="67"/>
  <c r="T51" i="30"/>
  <c r="P48" i="38" s="1"/>
  <c r="C53" i="37"/>
  <c r="S41" i="81"/>
  <c r="W51" i="30"/>
  <c r="H48" i="38" s="1"/>
  <c r="J48" s="1"/>
  <c r="AO30" i="30"/>
  <c r="S20" i="81"/>
  <c r="V30" i="30"/>
  <c r="B27" i="38" s="1"/>
  <c r="D27" s="1"/>
  <c r="O20" i="81"/>
  <c r="C32" i="37"/>
  <c r="W30" i="30"/>
  <c r="H27" i="38" s="1"/>
  <c r="J27" s="1"/>
  <c r="T30" i="30"/>
  <c r="P27" i="38" s="1"/>
  <c r="AO28" i="30"/>
  <c r="V28"/>
  <c r="B25" i="38" s="1"/>
  <c r="D25" s="1"/>
  <c r="C30" i="37"/>
  <c r="W28" i="30"/>
  <c r="H25" i="38" s="1"/>
  <c r="J25" s="1"/>
  <c r="O18" i="81"/>
  <c r="S18"/>
  <c r="T28" i="30"/>
  <c r="P25" i="38" s="1"/>
  <c r="AO44" i="30"/>
  <c r="W44"/>
  <c r="H41" i="38" s="1"/>
  <c r="J41" s="1"/>
  <c r="C46" i="37"/>
  <c r="T44" i="30"/>
  <c r="P41" i="38" s="1"/>
  <c r="S34" i="81"/>
  <c r="V44" i="30"/>
  <c r="B41" i="38" s="1"/>
  <c r="D41" s="1"/>
  <c r="O34" i="81"/>
  <c r="AO29" i="30"/>
  <c r="W29"/>
  <c r="H26" i="38" s="1"/>
  <c r="J26" s="1"/>
  <c r="V29" i="30"/>
  <c r="B26" i="38" s="1"/>
  <c r="D26" s="1"/>
  <c r="O19" i="81"/>
  <c r="T29" i="30"/>
  <c r="P26" i="38" s="1"/>
  <c r="C31" i="37"/>
  <c r="S19" i="81"/>
  <c r="AO27" i="30"/>
  <c r="C29" i="37"/>
  <c r="V27" i="30"/>
  <c r="B24" i="38" s="1"/>
  <c r="D24" s="1"/>
  <c r="W27" i="30"/>
  <c r="H24" i="38" s="1"/>
  <c r="J24" s="1"/>
  <c r="T27" i="30"/>
  <c r="P24" i="38" s="1"/>
  <c r="O17" i="81"/>
  <c r="S17"/>
  <c r="T76" i="30"/>
  <c r="P73" i="38" s="1"/>
  <c r="C78" i="37"/>
  <c r="W76" i="30"/>
  <c r="H73" i="38" s="1"/>
  <c r="O66" i="81"/>
  <c r="H46" i="67"/>
  <c r="V76" i="30"/>
  <c r="B73" i="38" s="1"/>
  <c r="S66" i="81"/>
  <c r="O15" i="80"/>
  <c r="P15" s="1"/>
  <c r="AO63" i="30"/>
  <c r="W63"/>
  <c r="H60" i="38" s="1"/>
  <c r="J60" s="1"/>
  <c r="C65" i="37"/>
  <c r="V63" i="30"/>
  <c r="B60" i="38" s="1"/>
  <c r="D60" s="1"/>
  <c r="T63" i="30"/>
  <c r="P60" i="38" s="1"/>
  <c r="O53" i="81"/>
  <c r="S53"/>
  <c r="H33" i="67"/>
  <c r="AO67" i="30"/>
  <c r="C69" i="37"/>
  <c r="V67" i="30"/>
  <c r="B64" i="38" s="1"/>
  <c r="D64" s="1"/>
  <c r="W67" i="30"/>
  <c r="H64" i="38" s="1"/>
  <c r="J64" s="1"/>
  <c r="H37" i="67"/>
  <c r="S57" i="81"/>
  <c r="O57"/>
  <c r="T67" i="30"/>
  <c r="P64" i="38" s="1"/>
  <c r="AO61" i="30"/>
  <c r="T61"/>
  <c r="P58" i="38" s="1"/>
  <c r="S51" i="81"/>
  <c r="W61" i="30"/>
  <c r="H58" i="38" s="1"/>
  <c r="J58" s="1"/>
  <c r="C63" i="37"/>
  <c r="V61" i="30"/>
  <c r="B58" i="38" s="1"/>
  <c r="D58" s="1"/>
  <c r="H31" i="67"/>
  <c r="O51" i="81"/>
  <c r="AO57" i="30"/>
  <c r="O47" i="81"/>
  <c r="C59" i="37"/>
  <c r="W57" i="30"/>
  <c r="H54" i="38" s="1"/>
  <c r="J54" s="1"/>
  <c r="T57" i="30"/>
  <c r="P54" i="38" s="1"/>
  <c r="V57" i="30"/>
  <c r="B54" i="38" s="1"/>
  <c r="D54" s="1"/>
  <c r="H27" i="67"/>
  <c r="S47" i="81"/>
  <c r="AO49" i="30"/>
  <c r="W49"/>
  <c r="H46" i="38" s="1"/>
  <c r="J46" s="1"/>
  <c r="O39" i="81"/>
  <c r="V49" i="30"/>
  <c r="B46" i="38" s="1"/>
  <c r="D46" s="1"/>
  <c r="S39" i="81"/>
  <c r="C51" i="37"/>
  <c r="T49" i="30"/>
  <c r="P46" i="38" s="1"/>
  <c r="AO53" i="30"/>
  <c r="W53"/>
  <c r="H50" i="38" s="1"/>
  <c r="J50" s="1"/>
  <c r="V53" i="30"/>
  <c r="B50" i="38" s="1"/>
  <c r="D50" s="1"/>
  <c r="O43" i="81"/>
  <c r="T53" i="30"/>
  <c r="P50" i="38" s="1"/>
  <c r="H23" i="67"/>
  <c r="S43" i="81"/>
  <c r="C55" i="37"/>
  <c r="AO48" i="30"/>
  <c r="W48"/>
  <c r="H45" i="38" s="1"/>
  <c r="J45" s="1"/>
  <c r="C50" i="37"/>
  <c r="V48" i="30"/>
  <c r="B45" i="38" s="1"/>
  <c r="D45" s="1"/>
  <c r="T48" i="30"/>
  <c r="P45" i="38" s="1"/>
  <c r="S38" i="81"/>
  <c r="O38"/>
  <c r="AO20" i="30"/>
  <c r="T20"/>
  <c r="P17" i="38" s="1"/>
  <c r="S10" i="81"/>
  <c r="W20" i="30"/>
  <c r="H17" i="38" s="1"/>
  <c r="J17" s="1"/>
  <c r="V20" i="30"/>
  <c r="B17" i="38" s="1"/>
  <c r="D17" s="1"/>
  <c r="C22" i="37"/>
  <c r="O10" i="81"/>
  <c r="AO72" i="30"/>
  <c r="H42" i="67"/>
  <c r="V72" i="30"/>
  <c r="B69" i="38" s="1"/>
  <c r="W72" i="30"/>
  <c r="H69" i="38" s="1"/>
  <c r="C74" i="37"/>
  <c r="O62" i="81"/>
  <c r="O11" i="80"/>
  <c r="S62" i="81"/>
  <c r="T72" i="30"/>
  <c r="P69" i="38" s="1"/>
  <c r="G13" i="46" s="1"/>
  <c r="AO58" i="30"/>
  <c r="S48" i="81"/>
  <c r="C60" i="37"/>
  <c r="H28" i="67"/>
  <c r="T58" i="30"/>
  <c r="P55" i="38" s="1"/>
  <c r="O48" i="81"/>
  <c r="C8" i="66"/>
  <c r="V58" i="30"/>
  <c r="B55" i="38" s="1"/>
  <c r="D55" s="1"/>
  <c r="W58" i="30"/>
  <c r="H55" i="38" s="1"/>
  <c r="J55" s="1"/>
  <c r="AO40" i="30"/>
  <c r="V40"/>
  <c r="B37" i="38" s="1"/>
  <c r="D37" s="1"/>
  <c r="O30" i="81"/>
  <c r="W40" i="30"/>
  <c r="H37" i="38" s="1"/>
  <c r="J37" s="1"/>
  <c r="S30" i="81"/>
  <c r="C42" i="37"/>
  <c r="T40" i="30"/>
  <c r="P37" i="38" s="1"/>
  <c r="AO35" i="30"/>
  <c r="W35"/>
  <c r="H32" i="38" s="1"/>
  <c r="J32" s="1"/>
  <c r="V35" i="30"/>
  <c r="B32" i="38" s="1"/>
  <c r="D32" s="1"/>
  <c r="C37" i="37"/>
  <c r="T35" i="30"/>
  <c r="P32" i="38" s="1"/>
  <c r="O25" i="81"/>
  <c r="S25"/>
  <c r="AO31" i="30"/>
  <c r="C33" i="37"/>
  <c r="S21" i="81"/>
  <c r="O21"/>
  <c r="V31" i="30"/>
  <c r="B28" i="38" s="1"/>
  <c r="D28" s="1"/>
  <c r="W31" i="30"/>
  <c r="H28" i="38" s="1"/>
  <c r="J28" s="1"/>
  <c r="T31" i="30"/>
  <c r="P28" i="38" s="1"/>
  <c r="AO73" i="30"/>
  <c r="S63" i="81"/>
  <c r="H43" i="67"/>
  <c r="O63" i="81"/>
  <c r="O12" i="80"/>
  <c r="T73" i="30"/>
  <c r="P70" i="38" s="1"/>
  <c r="G14" i="46" s="1"/>
  <c r="C75" i="37"/>
  <c r="W73" i="30"/>
  <c r="H70" i="38" s="1"/>
  <c r="V73" i="30"/>
  <c r="B70" i="38" s="1"/>
  <c r="AO25" i="30"/>
  <c r="S15" i="81"/>
  <c r="W25" i="30"/>
  <c r="H22" i="38" s="1"/>
  <c r="J22" s="1"/>
  <c r="O15" i="81"/>
  <c r="C27" i="37"/>
  <c r="V25" i="30"/>
  <c r="B22" i="38" s="1"/>
  <c r="D22" s="1"/>
  <c r="T25" i="30"/>
  <c r="P22" i="38" s="1"/>
  <c r="AO54" i="30"/>
  <c r="T54"/>
  <c r="P51" i="38" s="1"/>
  <c r="C56" i="37"/>
  <c r="S44" i="81"/>
  <c r="H24" i="67"/>
  <c r="C7" i="66"/>
  <c r="O44" i="81"/>
  <c r="W54" i="30"/>
  <c r="H51" i="38" s="1"/>
  <c r="J51" s="1"/>
  <c r="V54" i="30"/>
  <c r="B51" i="38" s="1"/>
  <c r="D51" s="1"/>
  <c r="AO52" i="30"/>
  <c r="T52"/>
  <c r="P49" i="38" s="1"/>
  <c r="H22" i="67"/>
  <c r="V52" i="30"/>
  <c r="B49" i="38" s="1"/>
  <c r="D49" s="1"/>
  <c r="W52" i="30"/>
  <c r="H49" i="38" s="1"/>
  <c r="J49" s="1"/>
  <c r="O42" i="81"/>
  <c r="C54" i="37"/>
  <c r="S42" i="81"/>
  <c r="AO38" i="30"/>
  <c r="O28" i="81"/>
  <c r="C40" i="37"/>
  <c r="W38" i="30"/>
  <c r="H35" i="38" s="1"/>
  <c r="J35" s="1"/>
  <c r="T38" i="30"/>
  <c r="P35" i="38" s="1"/>
  <c r="V38" i="30"/>
  <c r="B35" i="38" s="1"/>
  <c r="D35" s="1"/>
  <c r="S28" i="81"/>
  <c r="AO36" i="30"/>
  <c r="O26" i="81"/>
  <c r="S26"/>
  <c r="T36" i="30"/>
  <c r="P33" i="38" s="1"/>
  <c r="W36" i="30"/>
  <c r="H33" i="38" s="1"/>
  <c r="J33" s="1"/>
  <c r="C38" i="37"/>
  <c r="V36" i="30"/>
  <c r="B33" i="38" s="1"/>
  <c r="D33" s="1"/>
  <c r="H47" i="67"/>
  <c r="V77" i="30"/>
  <c r="B74" i="38" s="1"/>
  <c r="H74"/>
  <c r="O67" i="81"/>
  <c r="T77" i="30"/>
  <c r="P74" i="38" s="1"/>
  <c r="O16" i="80"/>
  <c r="P16" s="1"/>
  <c r="Q16" s="1"/>
  <c r="S67" i="81"/>
  <c r="C79" i="37"/>
  <c r="AO50" i="30"/>
  <c r="V50"/>
  <c r="B47" i="38" s="1"/>
  <c r="D47" s="1"/>
  <c r="S40" i="81"/>
  <c r="C52" i="37"/>
  <c r="T50" i="30"/>
  <c r="P47" i="38" s="1"/>
  <c r="W50" i="30"/>
  <c r="H47" i="38" s="1"/>
  <c r="J47" s="1"/>
  <c r="O40" i="81"/>
  <c r="H20" i="67"/>
  <c r="C6" i="66"/>
  <c r="AO26" i="30"/>
  <c r="V26"/>
  <c r="B23" i="38" s="1"/>
  <c r="D23" s="1"/>
  <c r="W26" i="30"/>
  <c r="H23" i="38" s="1"/>
  <c r="J23" s="1"/>
  <c r="O16" i="81"/>
  <c r="S16"/>
  <c r="C28" i="37"/>
  <c r="T26" i="30"/>
  <c r="P23" i="38" s="1"/>
  <c r="AO70" i="30"/>
  <c r="C72" i="37"/>
  <c r="V70" i="30"/>
  <c r="B67" i="38" s="1"/>
  <c r="H40" i="67"/>
  <c r="C11" i="66"/>
  <c r="W70" i="30"/>
  <c r="H67" i="38" s="1"/>
  <c r="S60" i="81"/>
  <c r="O60"/>
  <c r="O9" i="80"/>
  <c r="T70" i="30"/>
  <c r="P67" i="38" s="1"/>
  <c r="AO42" i="30"/>
  <c r="T42"/>
  <c r="P39" i="38" s="1"/>
  <c r="C44" i="37"/>
  <c r="O32" i="81"/>
  <c r="S32"/>
  <c r="V42" i="30"/>
  <c r="B39" i="38" s="1"/>
  <c r="D39" s="1"/>
  <c r="W42" i="30"/>
  <c r="H39" i="38" s="1"/>
  <c r="J39" s="1"/>
  <c r="IR29" i="43"/>
  <c r="IR20"/>
  <c r="IO28"/>
  <c r="IO26"/>
  <c r="IR17"/>
  <c r="IR18"/>
  <c r="IO24"/>
  <c r="IR28"/>
  <c r="IO17"/>
  <c r="IO19"/>
  <c r="IO15"/>
  <c r="IO27"/>
  <c r="IO16"/>
  <c r="IR26"/>
  <c r="IR27"/>
  <c r="IR23"/>
  <c r="IR25"/>
  <c r="IR21"/>
  <c r="IO29"/>
  <c r="IO25"/>
  <c r="IR22"/>
  <c r="IO21"/>
  <c r="IO22"/>
  <c r="IR24"/>
  <c r="IO23"/>
  <c r="IR19"/>
  <c r="IO18"/>
  <c r="IR16"/>
  <c r="IO20"/>
  <c r="B27" l="1"/>
  <c r="C14" i="39" s="1"/>
  <c r="H27" i="43"/>
  <c r="J27" s="1"/>
  <c r="IQ27"/>
  <c r="IQ29"/>
  <c r="H29"/>
  <c r="J29" s="1"/>
  <c r="B29"/>
  <c r="D29" s="1"/>
  <c r="IQ19"/>
  <c r="H19"/>
  <c r="J19" s="1"/>
  <c r="B19"/>
  <c r="D19" s="1"/>
  <c r="B18"/>
  <c r="D18" s="1"/>
  <c r="H18"/>
  <c r="J18" s="1"/>
  <c r="IQ18"/>
  <c r="IQ24"/>
  <c r="B24"/>
  <c r="D24" s="1"/>
  <c r="H24"/>
  <c r="J24" s="1"/>
  <c r="H23"/>
  <c r="J23" s="1"/>
  <c r="IQ23"/>
  <c r="B23"/>
  <c r="D23" s="1"/>
  <c r="H28"/>
  <c r="J28" s="1"/>
  <c r="B28"/>
  <c r="D28" s="1"/>
  <c r="IQ28"/>
  <c r="B16"/>
  <c r="D16" s="1"/>
  <c r="IQ16"/>
  <c r="H16"/>
  <c r="J16" s="1"/>
  <c r="H26"/>
  <c r="E13" i="39" s="1"/>
  <c r="IQ26" i="43"/>
  <c r="B26"/>
  <c r="C13" i="39" s="1"/>
  <c r="B22" i="43"/>
  <c r="D22" s="1"/>
  <c r="H22"/>
  <c r="J22" s="1"/>
  <c r="IQ22"/>
  <c r="IQ25"/>
  <c r="H25"/>
  <c r="J25" s="1"/>
  <c r="B25"/>
  <c r="D25" s="1"/>
  <c r="B20"/>
  <c r="D20" s="1"/>
  <c r="H20"/>
  <c r="J20" s="1"/>
  <c r="IQ20"/>
  <c r="H17"/>
  <c r="J17" s="1"/>
  <c r="IQ17"/>
  <c r="B17"/>
  <c r="D17" s="1"/>
  <c r="B21"/>
  <c r="D21" s="1"/>
  <c r="IQ21"/>
  <c r="H21"/>
  <c r="J21" s="1"/>
  <c r="L22"/>
  <c r="N22" s="1"/>
  <c r="IT22"/>
  <c r="P22"/>
  <c r="L20"/>
  <c r="N20" s="1"/>
  <c r="IT20"/>
  <c r="P20"/>
  <c r="L21"/>
  <c r="N21" s="1"/>
  <c r="IT21"/>
  <c r="P21"/>
  <c r="IT16"/>
  <c r="L16"/>
  <c r="N16" s="1"/>
  <c r="P16"/>
  <c r="IT24"/>
  <c r="L24"/>
  <c r="N24" s="1"/>
  <c r="P24"/>
  <c r="IT17"/>
  <c r="R17" s="1"/>
  <c r="L17"/>
  <c r="N17" s="1"/>
  <c r="P17"/>
  <c r="IT19"/>
  <c r="L19"/>
  <c r="N19" s="1"/>
  <c r="P19"/>
  <c r="IT28"/>
  <c r="L28"/>
  <c r="P28"/>
  <c r="G15" i="39" s="1"/>
  <c r="L18" i="43"/>
  <c r="N18" s="1"/>
  <c r="IT18"/>
  <c r="R18" s="1"/>
  <c r="P18"/>
  <c r="L27"/>
  <c r="IT27"/>
  <c r="R27" s="1"/>
  <c r="P27"/>
  <c r="G14" i="39" s="1"/>
  <c r="IT23" i="43"/>
  <c r="R23" s="1"/>
  <c r="L23"/>
  <c r="N23" s="1"/>
  <c r="P23"/>
  <c r="L25"/>
  <c r="N25" s="1"/>
  <c r="IT25"/>
  <c r="P25"/>
  <c r="IT29"/>
  <c r="L29"/>
  <c r="P29"/>
  <c r="G16" i="39" s="1"/>
  <c r="L26" i="43"/>
  <c r="IT26"/>
  <c r="P26"/>
  <c r="G13" i="39" s="1"/>
  <c r="X33" i="30"/>
  <c r="L30" i="38" s="1"/>
  <c r="N30" s="1"/>
  <c r="F35" i="37"/>
  <c r="R30" i="38" s="1"/>
  <c r="X46" i="30"/>
  <c r="L43" i="38" s="1"/>
  <c r="N43" s="1"/>
  <c r="F48" i="37"/>
  <c r="X69" i="30"/>
  <c r="L66" i="38" s="1"/>
  <c r="N66" s="1"/>
  <c r="N39" i="67"/>
  <c r="F71" i="37"/>
  <c r="X24" i="30"/>
  <c r="L21" i="38" s="1"/>
  <c r="N21" s="1"/>
  <c r="F26" i="37"/>
  <c r="X32" i="30"/>
  <c r="L29" i="38" s="1"/>
  <c r="N29" s="1"/>
  <c r="F34" i="37"/>
  <c r="X71" i="30"/>
  <c r="L68" i="38" s="1"/>
  <c r="N41" i="67"/>
  <c r="T41" s="1"/>
  <c r="F73" i="37"/>
  <c r="N37" i="67"/>
  <c r="X67" i="30"/>
  <c r="L64" i="38" s="1"/>
  <c r="N64" s="1"/>
  <c r="F69" i="37"/>
  <c r="R64" i="38" s="1"/>
  <c r="N34" i="67"/>
  <c r="F66" i="37"/>
  <c r="X64" i="30"/>
  <c r="L61" i="38" s="1"/>
  <c r="N61" s="1"/>
  <c r="F40" i="37"/>
  <c r="R35" i="38" s="1"/>
  <c r="X38" i="30"/>
  <c r="L35" i="38" s="1"/>
  <c r="N35" s="1"/>
  <c r="F44" i="37"/>
  <c r="R39" i="38" s="1"/>
  <c r="X42" i="30"/>
  <c r="L39" i="38" s="1"/>
  <c r="N39" s="1"/>
  <c r="F22" i="37"/>
  <c r="R17" i="38" s="1"/>
  <c r="X20" i="30"/>
  <c r="L17" i="38" s="1"/>
  <c r="N17" s="1"/>
  <c r="F78" i="37"/>
  <c r="X76" i="30"/>
  <c r="L73" i="38" s="1"/>
  <c r="N46" i="67"/>
  <c r="T46" s="1"/>
  <c r="X37" i="30"/>
  <c r="L34" i="38" s="1"/>
  <c r="N34" s="1"/>
  <c r="F39" i="37"/>
  <c r="L74" i="38"/>
  <c r="N47" i="67"/>
  <c r="T47" s="1"/>
  <c r="F79" i="37"/>
  <c r="R74" i="38" s="1"/>
  <c r="F43" i="37"/>
  <c r="X41" i="30"/>
  <c r="L38" i="38" s="1"/>
  <c r="N38" s="1"/>
  <c r="F75" i="37"/>
  <c r="R70" i="38" s="1"/>
  <c r="X73" i="30"/>
  <c r="L70" i="38" s="1"/>
  <c r="N43" i="67"/>
  <c r="X49" i="30"/>
  <c r="L46" i="38" s="1"/>
  <c r="N46" s="1"/>
  <c r="F51" i="37"/>
  <c r="R46" i="38" s="1"/>
  <c r="F24" i="37"/>
  <c r="X22" i="30"/>
  <c r="L19" i="38" s="1"/>
  <c r="N19" s="1"/>
  <c r="F56" i="37"/>
  <c r="X54" i="30"/>
  <c r="L51" i="38" s="1"/>
  <c r="N51" s="1"/>
  <c r="N24" i="67"/>
  <c r="F28" i="37"/>
  <c r="R23" i="38" s="1"/>
  <c r="X26" i="30"/>
  <c r="L23" i="38" s="1"/>
  <c r="N23" s="1"/>
  <c r="X23" i="30"/>
  <c r="L20" i="38" s="1"/>
  <c r="N20" s="1"/>
  <c r="F25" i="37"/>
  <c r="F37"/>
  <c r="X35" i="30"/>
  <c r="L32" i="38" s="1"/>
  <c r="N32" s="1"/>
  <c r="X65" i="30"/>
  <c r="L62" i="38" s="1"/>
  <c r="N62" s="1"/>
  <c r="N35" i="67"/>
  <c r="F67" i="37"/>
  <c r="F63"/>
  <c r="N31" i="67"/>
  <c r="T31" s="1"/>
  <c r="X61" i="30"/>
  <c r="L58" i="38" s="1"/>
  <c r="N58" s="1"/>
  <c r="X31" i="30"/>
  <c r="L28" i="38" s="1"/>
  <c r="N28" s="1"/>
  <c r="F33" i="37"/>
  <c r="F36"/>
  <c r="R31" i="38" s="1"/>
  <c r="X34" i="30"/>
  <c r="L31" i="38" s="1"/>
  <c r="N31" s="1"/>
  <c r="X75" i="30"/>
  <c r="L72" i="38" s="1"/>
  <c r="N45" i="67"/>
  <c r="F77" i="37"/>
  <c r="N40" i="67"/>
  <c r="X70" i="30"/>
  <c r="L67" i="38" s="1"/>
  <c r="F72" i="37"/>
  <c r="X47" i="30"/>
  <c r="L44" i="38" s="1"/>
  <c r="N44" s="1"/>
  <c r="F49" i="37"/>
  <c r="F23"/>
  <c r="X21" i="30"/>
  <c r="L18" i="38" s="1"/>
  <c r="N18" s="1"/>
  <c r="X43" i="30"/>
  <c r="L40" i="38" s="1"/>
  <c r="N40" s="1"/>
  <c r="F45" i="37"/>
  <c r="X39" i="30"/>
  <c r="L36" i="38" s="1"/>
  <c r="N36" s="1"/>
  <c r="F41" i="37"/>
  <c r="R36" i="38" s="1"/>
  <c r="N30" i="67"/>
  <c r="T30" s="1"/>
  <c r="X60" i="30"/>
  <c r="L57" i="38" s="1"/>
  <c r="N57" s="1"/>
  <c r="F62" i="37"/>
  <c r="X30" i="30"/>
  <c r="L27" i="38" s="1"/>
  <c r="N27" s="1"/>
  <c r="F32" i="37"/>
  <c r="N36" i="67"/>
  <c r="F68" i="37"/>
  <c r="X66" i="30"/>
  <c r="L63" i="38" s="1"/>
  <c r="N63" s="1"/>
  <c r="F74" i="37"/>
  <c r="N42" i="67"/>
  <c r="X72" i="30"/>
  <c r="L69" i="38" s="1"/>
  <c r="X28" i="30"/>
  <c r="L25" i="38" s="1"/>
  <c r="N25" s="1"/>
  <c r="F30" i="37"/>
  <c r="X52" i="30"/>
  <c r="L49" i="38" s="1"/>
  <c r="N49" s="1"/>
  <c r="F54" i="37"/>
  <c r="N22" i="67"/>
  <c r="X68" i="30"/>
  <c r="L65" i="38" s="1"/>
  <c r="N65" s="1"/>
  <c r="F70" i="37"/>
  <c r="R65" i="38" s="1"/>
  <c r="N38" i="67"/>
  <c r="L75" i="38"/>
  <c r="N48" i="67"/>
  <c r="T48" s="1"/>
  <c r="F80" i="37"/>
  <c r="R75" i="38" s="1"/>
  <c r="X50" i="30"/>
  <c r="L47" i="38" s="1"/>
  <c r="N47" s="1"/>
  <c r="F52" i="37"/>
  <c r="N20" i="67"/>
  <c r="T20" s="1"/>
  <c r="N29"/>
  <c r="X59" i="30"/>
  <c r="L56" i="38" s="1"/>
  <c r="N56" s="1"/>
  <c r="F61" i="37"/>
  <c r="R56" i="38" s="1"/>
  <c r="F50" i="37"/>
  <c r="X48" i="30"/>
  <c r="L45" i="38" s="1"/>
  <c r="N45" s="1"/>
  <c r="X56" i="30"/>
  <c r="L53" i="38" s="1"/>
  <c r="N53" s="1"/>
  <c r="F58" i="37"/>
  <c r="R53" i="38" s="1"/>
  <c r="N26" i="67"/>
  <c r="T26" s="1"/>
  <c r="F31" i="37"/>
  <c r="R26" i="38" s="1"/>
  <c r="X29" i="30"/>
  <c r="L26" i="38" s="1"/>
  <c r="N26" s="1"/>
  <c r="X45" i="30"/>
  <c r="L42" i="38" s="1"/>
  <c r="N42" s="1"/>
  <c r="F47" i="37"/>
  <c r="F60"/>
  <c r="R55" i="38" s="1"/>
  <c r="X58" i="30"/>
  <c r="L55" i="38" s="1"/>
  <c r="N55" s="1"/>
  <c r="N28" i="67"/>
  <c r="F27" i="37"/>
  <c r="X25" i="30"/>
  <c r="L22" i="38" s="1"/>
  <c r="N22" s="1"/>
  <c r="N21" i="67"/>
  <c r="F53" i="37"/>
  <c r="X51" i="30"/>
  <c r="L48" i="38" s="1"/>
  <c r="N48" s="1"/>
  <c r="F42" i="37"/>
  <c r="R37" i="38" s="1"/>
  <c r="X40" i="30"/>
  <c r="L37" i="38" s="1"/>
  <c r="N37" s="1"/>
  <c r="N44" i="67"/>
  <c r="F76" i="37"/>
  <c r="X74" i="30"/>
  <c r="L71" i="38" s="1"/>
  <c r="F65" i="37"/>
  <c r="R60" i="38" s="1"/>
  <c r="N33" i="67"/>
  <c r="X63" i="30"/>
  <c r="L60" i="38" s="1"/>
  <c r="N60" s="1"/>
  <c r="X27" i="30"/>
  <c r="L24" i="38" s="1"/>
  <c r="N24" s="1"/>
  <c r="F29" i="37"/>
  <c r="F46"/>
  <c r="R41" i="38" s="1"/>
  <c r="X44" i="30"/>
  <c r="L41" i="38" s="1"/>
  <c r="N41" s="1"/>
  <c r="N32" i="67"/>
  <c r="X62" i="30"/>
  <c r="L59" i="38" s="1"/>
  <c r="N59" s="1"/>
  <c r="F64" i="37"/>
  <c r="F55"/>
  <c r="R50" i="38" s="1"/>
  <c r="X53" i="30"/>
  <c r="L50" i="38" s="1"/>
  <c r="N50" s="1"/>
  <c r="N23" i="67"/>
  <c r="T23" s="1"/>
  <c r="X18" i="30"/>
  <c r="L15" i="38" s="1"/>
  <c r="N15" s="1"/>
  <c r="F20" i="37"/>
  <c r="F57"/>
  <c r="R52" i="38" s="1"/>
  <c r="N25" i="67"/>
  <c r="X55" i="30"/>
  <c r="L52" i="38" s="1"/>
  <c r="N52" s="1"/>
  <c r="X36" i="30"/>
  <c r="L33" i="38" s="1"/>
  <c r="N33" s="1"/>
  <c r="F38" i="37"/>
  <c r="R33" i="38" s="1"/>
  <c r="F59" i="37"/>
  <c r="X57" i="30"/>
  <c r="L54" i="38" s="1"/>
  <c r="N54" s="1"/>
  <c r="N27" i="67"/>
  <c r="T27" s="1"/>
  <c r="H15" i="43"/>
  <c r="J15" s="1"/>
  <c r="B15"/>
  <c r="D15" s="1"/>
  <c r="IQ15"/>
  <c r="MS32" i="81"/>
  <c r="P32"/>
  <c r="F16" i="80"/>
  <c r="L21"/>
  <c r="L22" s="1"/>
  <c r="L23" s="1"/>
  <c r="L24" s="1"/>
  <c r="L25" s="1"/>
  <c r="L26" s="1"/>
  <c r="L27" s="1"/>
  <c r="L28" s="1"/>
  <c r="L29" s="1"/>
  <c r="D44" i="37"/>
  <c r="E44" s="1"/>
  <c r="M44"/>
  <c r="L44"/>
  <c r="P9" i="80"/>
  <c r="F23"/>
  <c r="Q11" i="66"/>
  <c r="O11"/>
  <c r="D11"/>
  <c r="J11"/>
  <c r="K11" s="1"/>
  <c r="C11" i="46"/>
  <c r="D67" i="38"/>
  <c r="M28" i="37"/>
  <c r="L28"/>
  <c r="D28"/>
  <c r="E28" s="1"/>
  <c r="MS16" i="81"/>
  <c r="P16"/>
  <c r="D6" i="66"/>
  <c r="Q6"/>
  <c r="O6"/>
  <c r="J6"/>
  <c r="K6" s="1"/>
  <c r="MS40" i="81"/>
  <c r="P40"/>
  <c r="G19" i="46"/>
  <c r="G18"/>
  <c r="E18"/>
  <c r="J74" i="38"/>
  <c r="I47" i="67"/>
  <c r="U47"/>
  <c r="AV47" s="1"/>
  <c r="G47"/>
  <c r="W47"/>
  <c r="G40" i="75"/>
  <c r="D38" i="37"/>
  <c r="E38" s="1"/>
  <c r="L38"/>
  <c r="M38"/>
  <c r="MS26" i="81"/>
  <c r="P26"/>
  <c r="D40" i="37"/>
  <c r="E40" s="1"/>
  <c r="M40"/>
  <c r="L40"/>
  <c r="D54"/>
  <c r="E54" s="1"/>
  <c r="L54"/>
  <c r="R49" i="38"/>
  <c r="M54" i="37"/>
  <c r="U22" i="67"/>
  <c r="AV22" s="1"/>
  <c r="T22"/>
  <c r="W22"/>
  <c r="G15" i="75"/>
  <c r="G22" i="67"/>
  <c r="I22"/>
  <c r="D7" i="66"/>
  <c r="J7"/>
  <c r="K7" s="1"/>
  <c r="Q7"/>
  <c r="O7"/>
  <c r="M27" i="37"/>
  <c r="R22" i="38"/>
  <c r="L27" i="37"/>
  <c r="D27"/>
  <c r="E27" s="1"/>
  <c r="E14" i="46"/>
  <c r="J70" i="38"/>
  <c r="MS63" i="81"/>
  <c r="P63"/>
  <c r="MS25"/>
  <c r="P25"/>
  <c r="D37" i="37"/>
  <c r="E37" s="1"/>
  <c r="R32" i="38"/>
  <c r="M37" i="37"/>
  <c r="L37"/>
  <c r="P30" i="81"/>
  <c r="MS30"/>
  <c r="MS48"/>
  <c r="P48"/>
  <c r="H80" i="67"/>
  <c r="W28"/>
  <c r="G21" i="75"/>
  <c r="U28" i="67"/>
  <c r="AV28" s="1"/>
  <c r="I28"/>
  <c r="T28"/>
  <c r="G28"/>
  <c r="F25" i="80"/>
  <c r="P11"/>
  <c r="R69" i="38"/>
  <c r="D74" i="37"/>
  <c r="E74" s="1"/>
  <c r="L74"/>
  <c r="M74"/>
  <c r="D69" i="38"/>
  <c r="C13" i="46"/>
  <c r="P10" i="81"/>
  <c r="MS10"/>
  <c r="D55" i="37"/>
  <c r="E55" s="1"/>
  <c r="L55"/>
  <c r="M55"/>
  <c r="I23" i="67"/>
  <c r="G23"/>
  <c r="W23"/>
  <c r="G16" i="75"/>
  <c r="U23" i="67"/>
  <c r="AV23" s="1"/>
  <c r="MS43" i="81"/>
  <c r="P43"/>
  <c r="P39"/>
  <c r="MS39"/>
  <c r="W27" i="67"/>
  <c r="U27"/>
  <c r="AV27" s="1"/>
  <c r="I27"/>
  <c r="G20" i="75"/>
  <c r="G27" i="67"/>
  <c r="R54" i="38"/>
  <c r="M59" i="37"/>
  <c r="D59"/>
  <c r="E59" s="1"/>
  <c r="L59"/>
  <c r="G31" i="67"/>
  <c r="U31"/>
  <c r="AV31" s="1"/>
  <c r="G24" i="75"/>
  <c r="W31" i="67"/>
  <c r="I31"/>
  <c r="L63" i="37"/>
  <c r="R58" i="38"/>
  <c r="M63" i="37"/>
  <c r="D63"/>
  <c r="E63" s="1"/>
  <c r="P57" i="81"/>
  <c r="MS57"/>
  <c r="G37" i="67"/>
  <c r="U37"/>
  <c r="AV37" s="1"/>
  <c r="W37"/>
  <c r="I37"/>
  <c r="G30" i="75"/>
  <c r="T37" i="67"/>
  <c r="M65" i="37"/>
  <c r="D65"/>
  <c r="E65" s="1"/>
  <c r="L65"/>
  <c r="G46" i="67"/>
  <c r="I46"/>
  <c r="G39" i="75"/>
  <c r="U46" i="67"/>
  <c r="AV46" s="1"/>
  <c r="W46"/>
  <c r="J73" i="38"/>
  <c r="E17" i="46"/>
  <c r="M31" i="37"/>
  <c r="D31"/>
  <c r="E31" s="1"/>
  <c r="L31"/>
  <c r="MS19" i="81"/>
  <c r="P19"/>
  <c r="P34"/>
  <c r="MS34"/>
  <c r="M46" i="37"/>
  <c r="L46"/>
  <c r="D46"/>
  <c r="E46" s="1"/>
  <c r="R27" i="38"/>
  <c r="D32" i="37"/>
  <c r="E32" s="1"/>
  <c r="L32"/>
  <c r="M32"/>
  <c r="D57"/>
  <c r="E57" s="1"/>
  <c r="L57"/>
  <c r="M57"/>
  <c r="MS68" i="81"/>
  <c r="P68"/>
  <c r="G41" i="75"/>
  <c r="U48" i="67"/>
  <c r="AV48" s="1"/>
  <c r="I48"/>
  <c r="J48" s="1"/>
  <c r="G48"/>
  <c r="W48"/>
  <c r="E19" i="46"/>
  <c r="J75" i="38"/>
  <c r="C19" i="46"/>
  <c r="D75" i="38"/>
  <c r="D23" i="37"/>
  <c r="E23" s="1"/>
  <c r="L23"/>
  <c r="R18" i="38"/>
  <c r="M23" i="37"/>
  <c r="MS11" i="81"/>
  <c r="P11"/>
  <c r="MS14"/>
  <c r="P14"/>
  <c r="MS22"/>
  <c r="P22"/>
  <c r="M36" i="37"/>
  <c r="D36"/>
  <c r="E36" s="1"/>
  <c r="L36"/>
  <c r="M39"/>
  <c r="R34" i="38"/>
  <c r="L39" i="37"/>
  <c r="D39"/>
  <c r="E39" s="1"/>
  <c r="MS27" i="81"/>
  <c r="P27"/>
  <c r="F22" i="80"/>
  <c r="P8"/>
  <c r="R66" i="38"/>
  <c r="D71" i="37"/>
  <c r="E71" s="1"/>
  <c r="M71"/>
  <c r="L71"/>
  <c r="M61"/>
  <c r="D61"/>
  <c r="E61" s="1"/>
  <c r="L61"/>
  <c r="G22" i="75"/>
  <c r="W29" i="67"/>
  <c r="U29"/>
  <c r="AV29" s="1"/>
  <c r="T29"/>
  <c r="G29"/>
  <c r="I29"/>
  <c r="P9" i="81"/>
  <c r="MS9"/>
  <c r="MS23"/>
  <c r="P23"/>
  <c r="M41" i="37"/>
  <c r="L41"/>
  <c r="D41"/>
  <c r="E41" s="1"/>
  <c r="P29" i="81"/>
  <c r="MS29"/>
  <c r="D72" i="38"/>
  <c r="C16" i="46"/>
  <c r="W45" i="67"/>
  <c r="I45"/>
  <c r="U45"/>
  <c r="AV45" s="1"/>
  <c r="G45"/>
  <c r="G38" i="75"/>
  <c r="T45" i="67"/>
  <c r="P65" i="81"/>
  <c r="MS65"/>
  <c r="W34" i="67"/>
  <c r="U34"/>
  <c r="AV34" s="1"/>
  <c r="T34"/>
  <c r="G27" i="75"/>
  <c r="G34" i="67"/>
  <c r="I34"/>
  <c r="P54" i="81"/>
  <c r="MS54"/>
  <c r="P37"/>
  <c r="MS37"/>
  <c r="MS46"/>
  <c r="P46"/>
  <c r="D58" i="37"/>
  <c r="E58" s="1"/>
  <c r="M58"/>
  <c r="L58"/>
  <c r="G26" i="67"/>
  <c r="I26"/>
  <c r="W26"/>
  <c r="G19" i="75"/>
  <c r="U26" i="67"/>
  <c r="AV26" s="1"/>
  <c r="P50" i="81"/>
  <c r="MS50"/>
  <c r="W30" i="67"/>
  <c r="G23" i="75"/>
  <c r="G30" i="67"/>
  <c r="U30"/>
  <c r="AV30" s="1"/>
  <c r="I30"/>
  <c r="G38"/>
  <c r="W38"/>
  <c r="I38"/>
  <c r="G31" i="75"/>
  <c r="T38" i="67"/>
  <c r="U38"/>
  <c r="AV38" s="1"/>
  <c r="P58" i="81"/>
  <c r="MS58"/>
  <c r="P7" i="80"/>
  <c r="Q7" s="1"/>
  <c r="F21"/>
  <c r="MS64" i="81"/>
  <c r="P64"/>
  <c r="E15" i="46"/>
  <c r="J71" i="38"/>
  <c r="P13" i="80"/>
  <c r="F27"/>
  <c r="M47" i="37"/>
  <c r="R42" i="38"/>
  <c r="L47" i="37"/>
  <c r="D47"/>
  <c r="E47" s="1"/>
  <c r="MS52" i="81"/>
  <c r="P52"/>
  <c r="O9" i="66"/>
  <c r="Q9"/>
  <c r="J9"/>
  <c r="K9" s="1"/>
  <c r="D9"/>
  <c r="AO18" i="30"/>
  <c r="W18"/>
  <c r="H15" i="38" s="1"/>
  <c r="J15" s="1"/>
  <c r="V18" i="30"/>
  <c r="B15" i="38" s="1"/>
  <c r="D15" s="1"/>
  <c r="H15" i="67"/>
  <c r="S8" i="81"/>
  <c r="C20" i="37"/>
  <c r="O8" i="81"/>
  <c r="T18" i="30"/>
  <c r="P15" i="38" s="1"/>
  <c r="MS12" i="81"/>
  <c r="P12"/>
  <c r="MS55"/>
  <c r="P55"/>
  <c r="W41" i="67"/>
  <c r="G41"/>
  <c r="U41"/>
  <c r="AV41" s="1"/>
  <c r="I41"/>
  <c r="G34" i="75"/>
  <c r="P10" i="80"/>
  <c r="F24"/>
  <c r="E12" i="46"/>
  <c r="J68" i="38"/>
  <c r="C12" i="46"/>
  <c r="D68" i="38"/>
  <c r="MS56" i="81"/>
  <c r="P56"/>
  <c r="J10" i="66"/>
  <c r="K10" s="1"/>
  <c r="O10"/>
  <c r="Q10"/>
  <c r="D10"/>
  <c r="G12" i="46"/>
  <c r="G11"/>
  <c r="MS60" i="81"/>
  <c r="P60"/>
  <c r="E11" i="46"/>
  <c r="J67" i="38"/>
  <c r="I40" i="67"/>
  <c r="U40"/>
  <c r="AV40" s="1"/>
  <c r="T40"/>
  <c r="W40"/>
  <c r="H83"/>
  <c r="G33" i="75"/>
  <c r="G40" i="67"/>
  <c r="D72" i="37"/>
  <c r="E72" s="1"/>
  <c r="R67" i="38"/>
  <c r="M72" i="37"/>
  <c r="L72"/>
  <c r="G20" i="67"/>
  <c r="I20"/>
  <c r="W20"/>
  <c r="H78"/>
  <c r="G13" i="75"/>
  <c r="U20" i="67"/>
  <c r="AV20" s="1"/>
  <c r="L52" i="37"/>
  <c r="D52"/>
  <c r="E52" s="1"/>
  <c r="R47" i="38"/>
  <c r="M52" i="37"/>
  <c r="L79"/>
  <c r="D79"/>
  <c r="E79" s="1"/>
  <c r="M79"/>
  <c r="P67" i="81"/>
  <c r="MS67"/>
  <c r="C18" i="46"/>
  <c r="D74" i="38"/>
  <c r="MS28" i="81"/>
  <c r="P28"/>
  <c r="MS42"/>
  <c r="P42"/>
  <c r="P44"/>
  <c r="MS44"/>
  <c r="G24" i="67"/>
  <c r="H79"/>
  <c r="I24"/>
  <c r="J24" s="1"/>
  <c r="G17" i="75"/>
  <c r="T24" i="67"/>
  <c r="W24"/>
  <c r="U24"/>
  <c r="AV24" s="1"/>
  <c r="L56" i="37"/>
  <c r="M56"/>
  <c r="R51" i="38"/>
  <c r="D56" i="37"/>
  <c r="E56" s="1"/>
  <c r="MS15" i="81"/>
  <c r="P15"/>
  <c r="D70" i="38"/>
  <c r="C14" i="46"/>
  <c r="M75" i="37"/>
  <c r="L75"/>
  <c r="D75"/>
  <c r="E75" s="1"/>
  <c r="P12" i="80"/>
  <c r="Q12" s="1"/>
  <c r="J12" s="1"/>
  <c r="F26"/>
  <c r="T43" i="67"/>
  <c r="G43"/>
  <c r="G36" i="75"/>
  <c r="I43" i="67"/>
  <c r="W43"/>
  <c r="U43"/>
  <c r="AV43" s="1"/>
  <c r="P21" i="81"/>
  <c r="MS21"/>
  <c r="R28" i="38"/>
  <c r="L33" i="37"/>
  <c r="M33"/>
  <c r="D33"/>
  <c r="E33" s="1"/>
  <c r="L42"/>
  <c r="M42"/>
  <c r="D42"/>
  <c r="E42" s="1"/>
  <c r="Q8" i="66"/>
  <c r="O8"/>
  <c r="J8"/>
  <c r="K8" s="1"/>
  <c r="D8"/>
  <c r="D60" i="37"/>
  <c r="E60" s="1"/>
  <c r="M60"/>
  <c r="L60"/>
  <c r="P62" i="81"/>
  <c r="MS62"/>
  <c r="J69" i="38"/>
  <c r="E13" i="46"/>
  <c r="W42" i="67"/>
  <c r="I42"/>
  <c r="T42"/>
  <c r="U42"/>
  <c r="AV42" s="1"/>
  <c r="G42"/>
  <c r="G35" i="75"/>
  <c r="D22" i="37"/>
  <c r="E22" s="1"/>
  <c r="M22"/>
  <c r="L22"/>
  <c r="MS38" i="81"/>
  <c r="P38"/>
  <c r="M50" i="37"/>
  <c r="R45" i="38"/>
  <c r="D50" i="37"/>
  <c r="E50" s="1"/>
  <c r="L50"/>
  <c r="L51"/>
  <c r="M51"/>
  <c r="D51"/>
  <c r="E51" s="1"/>
  <c r="MS47" i="81"/>
  <c r="P47"/>
  <c r="P51"/>
  <c r="MS51"/>
  <c r="L69" i="37"/>
  <c r="M69"/>
  <c r="D69"/>
  <c r="E69" s="1"/>
  <c r="T33" i="67"/>
  <c r="U33"/>
  <c r="AV33" s="1"/>
  <c r="I33"/>
  <c r="W33"/>
  <c r="G26" i="75"/>
  <c r="G33" i="67"/>
  <c r="MS53" i="81"/>
  <c r="P53"/>
  <c r="C17" i="46"/>
  <c r="D73" i="38"/>
  <c r="P66" i="81"/>
  <c r="MS66"/>
  <c r="L78" i="37"/>
  <c r="D78"/>
  <c r="E78" s="1"/>
  <c r="M78"/>
  <c r="R73" i="38"/>
  <c r="P17" i="81"/>
  <c r="MS17"/>
  <c r="R24" i="38"/>
  <c r="L29" i="37"/>
  <c r="M29"/>
  <c r="D29"/>
  <c r="E29" s="1"/>
  <c r="MS18" i="81"/>
  <c r="P18"/>
  <c r="D30" i="37"/>
  <c r="E30" s="1"/>
  <c r="M30"/>
  <c r="R25" i="38"/>
  <c r="L30" i="37"/>
  <c r="MS20" i="81"/>
  <c r="P20"/>
  <c r="R48" i="38"/>
  <c r="D53" i="37"/>
  <c r="E53" s="1"/>
  <c r="L53"/>
  <c r="M53"/>
  <c r="W21" i="67"/>
  <c r="I21"/>
  <c r="G21"/>
  <c r="G14" i="75"/>
  <c r="U21" i="67"/>
  <c r="AV21" s="1"/>
  <c r="T21"/>
  <c r="MS41" i="81"/>
  <c r="P41"/>
  <c r="MS45"/>
  <c r="P45"/>
  <c r="G25" i="67"/>
  <c r="T25"/>
  <c r="G18" i="75"/>
  <c r="I25" i="67"/>
  <c r="J25" s="1"/>
  <c r="W25"/>
  <c r="U25"/>
  <c r="AV25" s="1"/>
  <c r="J15" i="66"/>
  <c r="K15" s="1"/>
  <c r="D15"/>
  <c r="Q15"/>
  <c r="O15"/>
  <c r="L80" i="37"/>
  <c r="M80"/>
  <c r="D80"/>
  <c r="E80" s="1"/>
  <c r="M26"/>
  <c r="R21" i="38"/>
  <c r="L26" i="37"/>
  <c r="D26"/>
  <c r="E26" s="1"/>
  <c r="R29" i="38"/>
  <c r="M34" i="37"/>
  <c r="L34"/>
  <c r="D34"/>
  <c r="E34" s="1"/>
  <c r="MS24" i="81"/>
  <c r="P24"/>
  <c r="MS33"/>
  <c r="P33"/>
  <c r="D45" i="37"/>
  <c r="E45" s="1"/>
  <c r="R40" i="38"/>
  <c r="L45" i="37"/>
  <c r="M45"/>
  <c r="W39" i="67"/>
  <c r="U39"/>
  <c r="AV39" s="1"/>
  <c r="I39"/>
  <c r="G32" i="75"/>
  <c r="G39" i="67"/>
  <c r="T39"/>
  <c r="P59" i="81"/>
  <c r="MS59"/>
  <c r="MS49"/>
  <c r="P49"/>
  <c r="L21" i="37"/>
  <c r="D21"/>
  <c r="E21" s="1"/>
  <c r="M21"/>
  <c r="D35"/>
  <c r="E35" s="1"/>
  <c r="L35"/>
  <c r="M35"/>
  <c r="R20" i="38"/>
  <c r="L25" i="37"/>
  <c r="D25"/>
  <c r="E25" s="1"/>
  <c r="M25"/>
  <c r="MS13" i="81"/>
  <c r="P13"/>
  <c r="R72" i="38"/>
  <c r="D77" i="37"/>
  <c r="E77" s="1"/>
  <c r="L77"/>
  <c r="M77"/>
  <c r="E16" i="46"/>
  <c r="J72" i="38"/>
  <c r="G17" i="46"/>
  <c r="G16"/>
  <c r="F28" i="80"/>
  <c r="P14"/>
  <c r="L66" i="37"/>
  <c r="M66"/>
  <c r="R61" i="38"/>
  <c r="D66" i="37"/>
  <c r="E66" s="1"/>
  <c r="P36" i="81"/>
  <c r="MS36"/>
  <c r="L48" i="37"/>
  <c r="D48"/>
  <c r="E48" s="1"/>
  <c r="R43" i="38"/>
  <c r="M48" i="37"/>
  <c r="M49"/>
  <c r="L49"/>
  <c r="R44" i="38"/>
  <c r="D49" i="37"/>
  <c r="E49" s="1"/>
  <c r="M62"/>
  <c r="D62"/>
  <c r="E62" s="1"/>
  <c r="L62"/>
  <c r="R57" i="38"/>
  <c r="L70" i="37"/>
  <c r="D70"/>
  <c r="E70" s="1"/>
  <c r="M70"/>
  <c r="L76"/>
  <c r="R71" i="38"/>
  <c r="D76" i="37"/>
  <c r="E76" s="1"/>
  <c r="M76"/>
  <c r="I44" i="67"/>
  <c r="W44"/>
  <c r="G44"/>
  <c r="T44"/>
  <c r="G37" i="75"/>
  <c r="H84" i="67"/>
  <c r="U44"/>
  <c r="AV44" s="1"/>
  <c r="O12" i="66"/>
  <c r="D12"/>
  <c r="J12"/>
  <c r="K12" s="1"/>
  <c r="Q12"/>
  <c r="C15" i="46"/>
  <c r="D71" i="38"/>
  <c r="P35" i="81"/>
  <c r="MS35"/>
  <c r="D64" i="37"/>
  <c r="E64" s="1"/>
  <c r="L64"/>
  <c r="R59" i="38"/>
  <c r="M64" i="37"/>
  <c r="H81" i="67"/>
  <c r="U32"/>
  <c r="AV32" s="1"/>
  <c r="W32"/>
  <c r="G32"/>
  <c r="I32"/>
  <c r="J32" s="1"/>
  <c r="T32"/>
  <c r="G25" i="75"/>
  <c r="R19" i="38"/>
  <c r="M24" i="37"/>
  <c r="L24"/>
  <c r="D24"/>
  <c r="E24" s="1"/>
  <c r="MS31" i="81"/>
  <c r="P31"/>
  <c r="L43" i="37"/>
  <c r="R38" i="38"/>
  <c r="M43" i="37"/>
  <c r="D43"/>
  <c r="E43" s="1"/>
  <c r="M67"/>
  <c r="D67"/>
  <c r="E67" s="1"/>
  <c r="R62" i="38"/>
  <c r="L67" i="37"/>
  <c r="W35" i="67"/>
  <c r="G28" i="75"/>
  <c r="G35" i="67"/>
  <c r="I35"/>
  <c r="T35"/>
  <c r="U35"/>
  <c r="AV35" s="1"/>
  <c r="MS61" i="81"/>
  <c r="P61"/>
  <c r="D73" i="37"/>
  <c r="E73" s="1"/>
  <c r="M73"/>
  <c r="L73"/>
  <c r="R68" i="38"/>
  <c r="I36" i="67"/>
  <c r="G29" i="75"/>
  <c r="G36" i="67"/>
  <c r="H82"/>
  <c r="U36"/>
  <c r="AV36" s="1"/>
  <c r="W36"/>
  <c r="T36"/>
  <c r="M68" i="37"/>
  <c r="R63" i="38"/>
  <c r="D68" i="37"/>
  <c r="E68" s="1"/>
  <c r="L68"/>
  <c r="C15" i="39"/>
  <c r="Q17" i="80"/>
  <c r="IR15" i="43"/>
  <c r="G82" i="67" l="1"/>
  <c r="J21"/>
  <c r="J29"/>
  <c r="G84"/>
  <c r="J38"/>
  <c r="E15" i="66"/>
  <c r="E6"/>
  <c r="E10"/>
  <c r="E7"/>
  <c r="E12"/>
  <c r="E8"/>
  <c r="E9"/>
  <c r="E11"/>
  <c r="E14" i="39"/>
  <c r="C16"/>
  <c r="R25" i="43"/>
  <c r="R19"/>
  <c r="D26"/>
  <c r="R24"/>
  <c r="R22"/>
  <c r="J35" i="67"/>
  <c r="J23"/>
  <c r="J44"/>
  <c r="J26" i="43"/>
  <c r="R26"/>
  <c r="R29"/>
  <c r="R20"/>
  <c r="R21"/>
  <c r="E16" i="39"/>
  <c r="D27" i="43"/>
  <c r="E15" i="39"/>
  <c r="R16" i="43"/>
  <c r="R28"/>
  <c r="J39" i="67"/>
  <c r="Q10" i="80"/>
  <c r="L10" s="1"/>
  <c r="J42" i="67"/>
  <c r="J30"/>
  <c r="IT15" i="43"/>
  <c r="R15" s="1"/>
  <c r="L15"/>
  <c r="N15" s="1"/>
  <c r="P15"/>
  <c r="S27" i="67"/>
  <c r="E20" i="75"/>
  <c r="M27" i="67"/>
  <c r="E18" i="75"/>
  <c r="M25" i="67"/>
  <c r="S25"/>
  <c r="N15"/>
  <c r="M15" s="1"/>
  <c r="F21" i="37"/>
  <c r="X19" i="30"/>
  <c r="L16" i="38" s="1"/>
  <c r="N16" s="1"/>
  <c r="T19" i="30"/>
  <c r="P16" i="38" s="1"/>
  <c r="M32" i="67"/>
  <c r="S32"/>
  <c r="N81"/>
  <c r="S81" s="1"/>
  <c r="E25" i="75"/>
  <c r="S33" i="67"/>
  <c r="E26" i="75"/>
  <c r="M33" i="67"/>
  <c r="N71" i="38"/>
  <c r="F15" i="46"/>
  <c r="E37" i="75"/>
  <c r="N84" i="67"/>
  <c r="S84" s="1"/>
  <c r="M44"/>
  <c r="S44"/>
  <c r="E19" i="75"/>
  <c r="S26" i="67"/>
  <c r="M26"/>
  <c r="M20"/>
  <c r="S20"/>
  <c r="E13" i="75"/>
  <c r="N78" i="67"/>
  <c r="S78" s="1"/>
  <c r="M48"/>
  <c r="S48"/>
  <c r="E41" i="75"/>
  <c r="L41" s="1"/>
  <c r="S38" i="67"/>
  <c r="E31" i="75"/>
  <c r="M38" i="67"/>
  <c r="N69" i="38"/>
  <c r="F13" i="46"/>
  <c r="E23" i="75"/>
  <c r="S30" i="67"/>
  <c r="M30"/>
  <c r="F11" i="46"/>
  <c r="N67" i="38"/>
  <c r="N72"/>
  <c r="F16" i="46"/>
  <c r="E28" i="75"/>
  <c r="M35" i="67"/>
  <c r="S35"/>
  <c r="S24"/>
  <c r="M24"/>
  <c r="N79"/>
  <c r="S79" s="1"/>
  <c r="E17" i="75"/>
  <c r="F14" i="46"/>
  <c r="N70" i="38"/>
  <c r="F18" i="46"/>
  <c r="N74" i="38"/>
  <c r="F17" i="46"/>
  <c r="N73" i="38"/>
  <c r="E27" i="75"/>
  <c r="M34" i="67"/>
  <c r="S34"/>
  <c r="N68" i="38"/>
  <c r="F12" i="46"/>
  <c r="S39" i="67"/>
  <c r="M39"/>
  <c r="E32" i="75"/>
  <c r="N26" i="43"/>
  <c r="F13" i="39"/>
  <c r="N29" i="43"/>
  <c r="F16" i="39"/>
  <c r="F15"/>
  <c r="N28" i="43"/>
  <c r="E16" i="75"/>
  <c r="L16" s="1"/>
  <c r="W19" s="1"/>
  <c r="S23" i="67"/>
  <c r="M23"/>
  <c r="S21"/>
  <c r="M21"/>
  <c r="E14" i="75"/>
  <c r="L14" s="1"/>
  <c r="M28" i="67"/>
  <c r="S28"/>
  <c r="E21" i="75"/>
  <c r="L21" s="1"/>
  <c r="N80" i="67"/>
  <c r="S80" s="1"/>
  <c r="M29"/>
  <c r="E22" i="75"/>
  <c r="L22" s="1"/>
  <c r="S29" i="67"/>
  <c r="F19" i="46"/>
  <c r="N75" i="38"/>
  <c r="E15" i="75"/>
  <c r="S22" i="67"/>
  <c r="M22"/>
  <c r="S42"/>
  <c r="E35" i="75"/>
  <c r="L35" s="1"/>
  <c r="M42" i="67"/>
  <c r="S36"/>
  <c r="M36"/>
  <c r="E29" i="75"/>
  <c r="L29" s="1"/>
  <c r="N82" i="67"/>
  <c r="S82" s="1"/>
  <c r="M40"/>
  <c r="N83"/>
  <c r="S83" s="1"/>
  <c r="E33" i="75"/>
  <c r="L33" s="1"/>
  <c r="S40" i="67"/>
  <c r="E38" i="75"/>
  <c r="S45" i="67"/>
  <c r="M45"/>
  <c r="S31"/>
  <c r="E24" i="75"/>
  <c r="L24" s="1"/>
  <c r="M31" i="67"/>
  <c r="E36" i="75"/>
  <c r="L36" s="1"/>
  <c r="S43" i="67"/>
  <c r="M43"/>
  <c r="S47"/>
  <c r="M47"/>
  <c r="E40" i="75"/>
  <c r="L40" s="1"/>
  <c r="E39"/>
  <c r="L39" s="1"/>
  <c r="S46" i="67"/>
  <c r="M46"/>
  <c r="S37"/>
  <c r="M37"/>
  <c r="E30" i="75"/>
  <c r="L30" s="1"/>
  <c r="S41" i="67"/>
  <c r="M41"/>
  <c r="E34" i="75"/>
  <c r="L34" s="1"/>
  <c r="N27" i="43"/>
  <c r="F14" i="39"/>
  <c r="J36" i="67"/>
  <c r="J41"/>
  <c r="M37" i="75"/>
  <c r="L37"/>
  <c r="R36" i="81"/>
  <c r="T36" s="1"/>
  <c r="V36" s="1"/>
  <c r="W36"/>
  <c r="W59"/>
  <c r="R59"/>
  <c r="T59" s="1"/>
  <c r="V59" s="1"/>
  <c r="M18" i="75"/>
  <c r="L18"/>
  <c r="R17" i="81"/>
  <c r="T17" s="1"/>
  <c r="V17" s="1"/>
  <c r="W17"/>
  <c r="P93"/>
  <c r="W66"/>
  <c r="R66"/>
  <c r="R53"/>
  <c r="T53" s="1"/>
  <c r="V53" s="1"/>
  <c r="W53"/>
  <c r="R47"/>
  <c r="T47" s="1"/>
  <c r="V47" s="1"/>
  <c r="W47"/>
  <c r="W38"/>
  <c r="R38"/>
  <c r="T38" s="1"/>
  <c r="V38" s="1"/>
  <c r="R62"/>
  <c r="T62" s="1"/>
  <c r="V62" s="1"/>
  <c r="W62"/>
  <c r="R21"/>
  <c r="T21" s="1"/>
  <c r="V21" s="1"/>
  <c r="W21"/>
  <c r="M36" i="75"/>
  <c r="M17"/>
  <c r="L17"/>
  <c r="U79" i="67"/>
  <c r="AV79" s="1"/>
  <c r="W79"/>
  <c r="T79"/>
  <c r="R42" i="81"/>
  <c r="T42" s="1"/>
  <c r="V42" s="1"/>
  <c r="W42"/>
  <c r="R28"/>
  <c r="T28" s="1"/>
  <c r="V28" s="1"/>
  <c r="W28"/>
  <c r="M13" i="75"/>
  <c r="L13"/>
  <c r="M33"/>
  <c r="R60" i="81"/>
  <c r="T60" s="1"/>
  <c r="V60" s="1"/>
  <c r="W60"/>
  <c r="MS8"/>
  <c r="MS90" s="1"/>
  <c r="P8"/>
  <c r="O89"/>
  <c r="S89"/>
  <c r="R58"/>
  <c r="T58" s="1"/>
  <c r="V58" s="1"/>
  <c r="W58"/>
  <c r="W50"/>
  <c r="R50"/>
  <c r="T50" s="1"/>
  <c r="V50" s="1"/>
  <c r="M19" i="75"/>
  <c r="L19"/>
  <c r="R37" i="81"/>
  <c r="T37" s="1"/>
  <c r="V37" s="1"/>
  <c r="W37"/>
  <c r="W54"/>
  <c r="R54"/>
  <c r="T54" s="1"/>
  <c r="V54" s="1"/>
  <c r="W65"/>
  <c r="R65"/>
  <c r="T65" s="1"/>
  <c r="V65" s="1"/>
  <c r="M38" i="75"/>
  <c r="L38"/>
  <c r="R29" i="81"/>
  <c r="T29" s="1"/>
  <c r="V29" s="1"/>
  <c r="W29"/>
  <c r="W9"/>
  <c r="R9"/>
  <c r="T9" s="1"/>
  <c r="V9" s="1"/>
  <c r="M22" i="75"/>
  <c r="R68" i="81"/>
  <c r="T68" s="1"/>
  <c r="V68" s="1"/>
  <c r="W68"/>
  <c r="R19"/>
  <c r="T19" s="1"/>
  <c r="V19" s="1"/>
  <c r="W19"/>
  <c r="M24" i="75"/>
  <c r="R43" i="81"/>
  <c r="T43" s="1"/>
  <c r="V43" s="1"/>
  <c r="W43"/>
  <c r="M21" i="75"/>
  <c r="U80" i="67"/>
  <c r="AV80" s="1"/>
  <c r="W80"/>
  <c r="R30" i="81"/>
  <c r="T30" s="1"/>
  <c r="V30" s="1"/>
  <c r="W30"/>
  <c r="G81" i="67"/>
  <c r="G78"/>
  <c r="Q13" i="80"/>
  <c r="I13" s="1"/>
  <c r="J13" s="1"/>
  <c r="J26" i="67"/>
  <c r="J46"/>
  <c r="J37"/>
  <c r="J31"/>
  <c r="J27"/>
  <c r="Q11" i="80"/>
  <c r="K11" s="1"/>
  <c r="L11" s="1"/>
  <c r="G80" i="67"/>
  <c r="J28"/>
  <c r="J47"/>
  <c r="Q9" i="80"/>
  <c r="M9" s="1"/>
  <c r="E17"/>
  <c r="F17" s="1"/>
  <c r="K21"/>
  <c r="K22" s="1"/>
  <c r="K23" s="1"/>
  <c r="K24" s="1"/>
  <c r="K25" s="1"/>
  <c r="K26" s="1"/>
  <c r="K27" s="1"/>
  <c r="K28" s="1"/>
  <c r="K29" s="1"/>
  <c r="K30" s="1"/>
  <c r="W82" i="67"/>
  <c r="U82"/>
  <c r="AV82" s="1"/>
  <c r="M29" i="75"/>
  <c r="W61" i="81"/>
  <c r="R61"/>
  <c r="T61" s="1"/>
  <c r="V61" s="1"/>
  <c r="L28" i="75"/>
  <c r="M28"/>
  <c r="R31" i="81"/>
  <c r="T31" s="1"/>
  <c r="V31" s="1"/>
  <c r="W31"/>
  <c r="L25" i="75"/>
  <c r="M25"/>
  <c r="W81" i="67"/>
  <c r="U81"/>
  <c r="AV81" s="1"/>
  <c r="W35" i="81"/>
  <c r="R35"/>
  <c r="T35" s="1"/>
  <c r="V35" s="1"/>
  <c r="W84" i="67"/>
  <c r="U84"/>
  <c r="AV84" s="1"/>
  <c r="Q15" i="80"/>
  <c r="G15" s="1"/>
  <c r="Q14"/>
  <c r="H14" s="1"/>
  <c r="W13" i="81"/>
  <c r="R13"/>
  <c r="T13" s="1"/>
  <c r="V13" s="1"/>
  <c r="R49"/>
  <c r="T49" s="1"/>
  <c r="V49" s="1"/>
  <c r="W49"/>
  <c r="L32" i="75"/>
  <c r="M32"/>
  <c r="W33" i="81"/>
  <c r="R33"/>
  <c r="T33" s="1"/>
  <c r="V33" s="1"/>
  <c r="W24"/>
  <c r="R24"/>
  <c r="T24" s="1"/>
  <c r="V24" s="1"/>
  <c r="R45"/>
  <c r="T45" s="1"/>
  <c r="V45" s="1"/>
  <c r="W45"/>
  <c r="R41"/>
  <c r="T41" s="1"/>
  <c r="V41" s="1"/>
  <c r="W41"/>
  <c r="M14" i="75"/>
  <c r="W20" i="81"/>
  <c r="R20"/>
  <c r="T20" s="1"/>
  <c r="V20" s="1"/>
  <c r="R18"/>
  <c r="T18" s="1"/>
  <c r="V18" s="1"/>
  <c r="W18"/>
  <c r="L26" i="75"/>
  <c r="M26"/>
  <c r="W51" i="81"/>
  <c r="R51"/>
  <c r="T51" s="1"/>
  <c r="V51" s="1"/>
  <c r="M35" i="75"/>
  <c r="R15" i="81"/>
  <c r="T15" s="1"/>
  <c r="V15" s="1"/>
  <c r="W15"/>
  <c r="R44"/>
  <c r="T44" s="1"/>
  <c r="V44" s="1"/>
  <c r="W44"/>
  <c r="W67"/>
  <c r="R67"/>
  <c r="T67" s="1"/>
  <c r="V67" s="1"/>
  <c r="U78" i="67"/>
  <c r="AV78" s="1"/>
  <c r="W78"/>
  <c r="W83"/>
  <c r="U83"/>
  <c r="AV83" s="1"/>
  <c r="W56" i="81"/>
  <c r="R56"/>
  <c r="T56" s="1"/>
  <c r="V56" s="1"/>
  <c r="M34" i="75"/>
  <c r="R55" i="81"/>
  <c r="T55" s="1"/>
  <c r="V55" s="1"/>
  <c r="W55"/>
  <c r="R12"/>
  <c r="T12" s="1"/>
  <c r="V12" s="1"/>
  <c r="W12"/>
  <c r="R15" i="38"/>
  <c r="L20" i="37"/>
  <c r="M20"/>
  <c r="D20"/>
  <c r="E20" s="1"/>
  <c r="G15" i="67"/>
  <c r="I15"/>
  <c r="W52" i="81"/>
  <c r="R52"/>
  <c r="T52" s="1"/>
  <c r="V52" s="1"/>
  <c r="R64"/>
  <c r="T64" s="1"/>
  <c r="V64" s="1"/>
  <c r="W64"/>
  <c r="L31" i="75"/>
  <c r="M31"/>
  <c r="L23"/>
  <c r="M23"/>
  <c r="W46" i="81"/>
  <c r="R46"/>
  <c r="T46" s="1"/>
  <c r="V46" s="1"/>
  <c r="M27" i="75"/>
  <c r="L27"/>
  <c r="W23" i="81"/>
  <c r="R23"/>
  <c r="T23" s="1"/>
  <c r="V23" s="1"/>
  <c r="R27"/>
  <c r="T27" s="1"/>
  <c r="V27" s="1"/>
  <c r="W27"/>
  <c r="W22"/>
  <c r="R22"/>
  <c r="T22" s="1"/>
  <c r="V22" s="1"/>
  <c r="W14"/>
  <c r="R14"/>
  <c r="T14" s="1"/>
  <c r="V14" s="1"/>
  <c r="R11"/>
  <c r="T11" s="1"/>
  <c r="V11" s="1"/>
  <c r="W11"/>
  <c r="M41" i="75"/>
  <c r="R34" i="81"/>
  <c r="T34" s="1"/>
  <c r="V34" s="1"/>
  <c r="W34"/>
  <c r="M39" i="75"/>
  <c r="M30"/>
  <c r="R57" i="81"/>
  <c r="T57" s="1"/>
  <c r="V57" s="1"/>
  <c r="W57"/>
  <c r="M20" i="75"/>
  <c r="L20"/>
  <c r="W39" i="81"/>
  <c r="R39"/>
  <c r="T39" s="1"/>
  <c r="V39" s="1"/>
  <c r="M16" i="75"/>
  <c r="W10" i="81"/>
  <c r="R10"/>
  <c r="T10" s="1"/>
  <c r="V10" s="1"/>
  <c r="W48"/>
  <c r="R48"/>
  <c r="T48" s="1"/>
  <c r="V48" s="1"/>
  <c r="W25"/>
  <c r="R25"/>
  <c r="T25" s="1"/>
  <c r="V25" s="1"/>
  <c r="R63"/>
  <c r="T63" s="1"/>
  <c r="V63" s="1"/>
  <c r="W63"/>
  <c r="L15" i="75"/>
  <c r="M15"/>
  <c r="R26" i="81"/>
  <c r="T26" s="1"/>
  <c r="V26" s="1"/>
  <c r="W26"/>
  <c r="M40" i="75"/>
  <c r="W40" i="81"/>
  <c r="R40"/>
  <c r="T40" s="1"/>
  <c r="V40" s="1"/>
  <c r="R16"/>
  <c r="T16" s="1"/>
  <c r="V16" s="1"/>
  <c r="W16"/>
  <c r="W32"/>
  <c r="R32"/>
  <c r="T32" s="1"/>
  <c r="V32" s="1"/>
  <c r="J33" i="67"/>
  <c r="J43"/>
  <c r="G79"/>
  <c r="G83"/>
  <c r="J40"/>
  <c r="J34"/>
  <c r="J45"/>
  <c r="Q8" i="80"/>
  <c r="N8" s="1"/>
  <c r="J22" i="67"/>
  <c r="M79" l="1"/>
  <c r="T84"/>
  <c r="T81"/>
  <c r="W18" i="75"/>
  <c r="T78" i="67"/>
  <c r="T83"/>
  <c r="T82"/>
  <c r="I14" i="80"/>
  <c r="J14" s="1"/>
  <c r="K14" s="1"/>
  <c r="L14" s="1"/>
  <c r="M14" s="1"/>
  <c r="N14" s="1"/>
  <c r="T80" i="67"/>
  <c r="W23" i="75"/>
  <c r="G17" i="80"/>
  <c r="H17" s="1"/>
  <c r="I17" s="1"/>
  <c r="J17" s="1"/>
  <c r="K17" s="1"/>
  <c r="L17" s="1"/>
  <c r="M17" s="1"/>
  <c r="N17" s="1"/>
  <c r="R36" i="75"/>
  <c r="I34"/>
  <c r="K34"/>
  <c r="K40"/>
  <c r="R42"/>
  <c r="I40"/>
  <c r="K21"/>
  <c r="I21"/>
  <c r="R23"/>
  <c r="R16"/>
  <c r="I14"/>
  <c r="K14"/>
  <c r="R34"/>
  <c r="I32"/>
  <c r="K32"/>
  <c r="K17"/>
  <c r="I17"/>
  <c r="R19"/>
  <c r="K28"/>
  <c r="I28"/>
  <c r="R30"/>
  <c r="I19"/>
  <c r="K19"/>
  <c r="R21"/>
  <c r="K37"/>
  <c r="R39"/>
  <c r="I37"/>
  <c r="I26"/>
  <c r="K26"/>
  <c r="R28"/>
  <c r="K25"/>
  <c r="I25"/>
  <c r="R27"/>
  <c r="R16" i="38"/>
  <c r="K18" i="75"/>
  <c r="I18"/>
  <c r="R20"/>
  <c r="I20"/>
  <c r="K20"/>
  <c r="R22"/>
  <c r="M82" i="67"/>
  <c r="M80"/>
  <c r="M84"/>
  <c r="K30" i="75"/>
  <c r="I30"/>
  <c r="R32"/>
  <c r="R41"/>
  <c r="K39"/>
  <c r="I39"/>
  <c r="I36"/>
  <c r="K36"/>
  <c r="R38"/>
  <c r="R26"/>
  <c r="I24"/>
  <c r="K24"/>
  <c r="K38"/>
  <c r="R40"/>
  <c r="I38"/>
  <c r="R35"/>
  <c r="I33"/>
  <c r="K33"/>
  <c r="I29"/>
  <c r="R31"/>
  <c r="K29"/>
  <c r="K35"/>
  <c r="R37"/>
  <c r="I35"/>
  <c r="I15"/>
  <c r="R17"/>
  <c r="K15"/>
  <c r="K22"/>
  <c r="I22"/>
  <c r="R24"/>
  <c r="I16"/>
  <c r="K16"/>
  <c r="R18"/>
  <c r="K27"/>
  <c r="I27"/>
  <c r="R29"/>
  <c r="K23"/>
  <c r="R25"/>
  <c r="I23"/>
  <c r="R33"/>
  <c r="K31"/>
  <c r="I31"/>
  <c r="I41"/>
  <c r="K41"/>
  <c r="I13"/>
  <c r="K13"/>
  <c r="R15"/>
  <c r="R14"/>
  <c r="M78" i="67"/>
  <c r="W26" i="75"/>
  <c r="M83" i="67"/>
  <c r="M81"/>
  <c r="W42" i="75"/>
  <c r="W30"/>
  <c r="W35"/>
  <c r="W31"/>
  <c r="W41"/>
  <c r="W14"/>
  <c r="W15"/>
  <c r="W16"/>
  <c r="T5" a="1"/>
  <c r="W39"/>
  <c r="W40"/>
  <c r="W29"/>
  <c r="H15" i="80"/>
  <c r="I15" s="1"/>
  <c r="J15" s="1"/>
  <c r="K15" s="1"/>
  <c r="L15" s="1"/>
  <c r="M15" s="1"/>
  <c r="N15" s="1"/>
  <c r="W28" i="75"/>
  <c r="G16" i="80"/>
  <c r="H16" s="1"/>
  <c r="I16" s="1"/>
  <c r="J16" s="1"/>
  <c r="K16" s="1"/>
  <c r="L16" s="1"/>
  <c r="M16" s="1"/>
  <c r="N16" s="1"/>
  <c r="K13"/>
  <c r="L13" s="1"/>
  <c r="M13" s="1"/>
  <c r="N13" s="1"/>
  <c r="M10"/>
  <c r="N10" s="1"/>
  <c r="K12"/>
  <c r="L12" s="1"/>
  <c r="M12" s="1"/>
  <c r="N12" s="1"/>
  <c r="W24" i="75"/>
  <c r="W22"/>
  <c r="W21"/>
  <c r="W33"/>
  <c r="W34"/>
  <c r="W37"/>
  <c r="W38"/>
  <c r="W17"/>
  <c r="W32"/>
  <c r="R8" i="81"/>
  <c r="P91"/>
  <c r="W8"/>
  <c r="P89"/>
  <c r="W36" i="75"/>
  <c r="R93" i="81"/>
  <c r="T66"/>
  <c r="N9" i="80"/>
  <c r="M11"/>
  <c r="N11" s="1"/>
  <c r="W27" i="75"/>
  <c r="W25"/>
  <c r="W20"/>
  <c r="O5" l="1" a="1"/>
  <c r="P5" s="1"/>
  <c r="T93" i="81"/>
  <c r="V66"/>
  <c r="V93" s="1"/>
  <c r="R91"/>
  <c r="R89"/>
  <c r="T8"/>
  <c r="P90"/>
  <c r="T5" i="75"/>
  <c r="U5"/>
  <c r="O5" l="1"/>
  <c r="P31" s="1"/>
  <c r="O31" s="1"/>
  <c r="U13"/>
  <c r="T13" s="1"/>
  <c r="U17"/>
  <c r="T17" s="1"/>
  <c r="U14"/>
  <c r="U32"/>
  <c r="U19"/>
  <c r="T19" s="1"/>
  <c r="U28"/>
  <c r="U26"/>
  <c r="T26" s="1"/>
  <c r="U30"/>
  <c r="U38"/>
  <c r="U31"/>
  <c r="U40"/>
  <c r="U12"/>
  <c r="T12" s="1"/>
  <c r="U15"/>
  <c r="T15" s="1"/>
  <c r="U10"/>
  <c r="W10" s="1"/>
  <c r="U20"/>
  <c r="T20" s="1"/>
  <c r="U29"/>
  <c r="U16"/>
  <c r="T16" s="1"/>
  <c r="U23"/>
  <c r="T23" s="1"/>
  <c r="U41"/>
  <c r="U36"/>
  <c r="U35"/>
  <c r="U18"/>
  <c r="T18" s="1"/>
  <c r="U27"/>
  <c r="U9"/>
  <c r="U42"/>
  <c r="U34"/>
  <c r="U11"/>
  <c r="T11" s="1"/>
  <c r="U39"/>
  <c r="U25"/>
  <c r="T25" s="1"/>
  <c r="U24"/>
  <c r="T24" s="1"/>
  <c r="U21"/>
  <c r="T21" s="1"/>
  <c r="U22"/>
  <c r="T22" s="1"/>
  <c r="U33"/>
  <c r="U37"/>
  <c r="V8" i="81"/>
  <c r="T89"/>
  <c r="T91"/>
  <c r="R90"/>
  <c r="P15" i="75" l="1"/>
  <c r="O15" s="1"/>
  <c r="P24"/>
  <c r="O24" s="1"/>
  <c r="P14"/>
  <c r="O14" s="1"/>
  <c r="P29"/>
  <c r="O29" s="1"/>
  <c r="P16"/>
  <c r="O16" s="1"/>
  <c r="P28"/>
  <c r="O28" s="1"/>
  <c r="P17"/>
  <c r="O17" s="1"/>
  <c r="P23"/>
  <c r="O23" s="1"/>
  <c r="P22"/>
  <c r="O22" s="1"/>
  <c r="P9"/>
  <c r="R9" s="1"/>
  <c r="P30"/>
  <c r="O30" s="1"/>
  <c r="P42"/>
  <c r="P39"/>
  <c r="O39" s="1"/>
  <c r="P36"/>
  <c r="O36" s="1"/>
  <c r="P13"/>
  <c r="O13" s="1"/>
  <c r="P10"/>
  <c r="O10" s="1"/>
  <c r="P18"/>
  <c r="O18" s="1"/>
  <c r="P41"/>
  <c r="O41" s="1"/>
  <c r="P11"/>
  <c r="O11" s="1"/>
  <c r="P25"/>
  <c r="O25" s="1"/>
  <c r="P34"/>
  <c r="O34" s="1"/>
  <c r="P20"/>
  <c r="O20" s="1"/>
  <c r="P33"/>
  <c r="O33" s="1"/>
  <c r="P19"/>
  <c r="O19" s="1"/>
  <c r="P27"/>
  <c r="O27" s="1"/>
  <c r="P40"/>
  <c r="O40" s="1"/>
  <c r="P35"/>
  <c r="O35" s="1"/>
  <c r="P12"/>
  <c r="O12" s="1"/>
  <c r="P26"/>
  <c r="O26" s="1"/>
  <c r="P37"/>
  <c r="O37" s="1"/>
  <c r="P38"/>
  <c r="O38" s="1"/>
  <c r="P21"/>
  <c r="O21" s="1"/>
  <c r="P32"/>
  <c r="O32" s="1"/>
  <c r="Q9"/>
  <c r="Y9" s="1"/>
  <c r="V91" i="81"/>
  <c r="V89"/>
  <c r="Z33" i="75"/>
  <c r="T33"/>
  <c r="Z42"/>
  <c r="Z27"/>
  <c r="T27"/>
  <c r="Z35"/>
  <c r="T35"/>
  <c r="Z41"/>
  <c r="T41"/>
  <c r="Z40"/>
  <c r="T40"/>
  <c r="Z38"/>
  <c r="T38"/>
  <c r="Z14"/>
  <c r="T14"/>
  <c r="V5" s="1"/>
  <c r="T90" i="81"/>
  <c r="Z37" i="75"/>
  <c r="T37"/>
  <c r="Z39"/>
  <c r="T39"/>
  <c r="Z34"/>
  <c r="T34"/>
  <c r="W9"/>
  <c r="Z9"/>
  <c r="V9"/>
  <c r="Z36"/>
  <c r="T36"/>
  <c r="Z29"/>
  <c r="T29"/>
  <c r="Z31"/>
  <c r="T31"/>
  <c r="Z30"/>
  <c r="T30"/>
  <c r="Z28"/>
  <c r="T28"/>
  <c r="Z32"/>
  <c r="T32"/>
  <c r="Q5" l="1"/>
  <c r="Q41" s="1"/>
  <c r="Y41" s="1"/>
  <c r="AA41" s="1"/>
  <c r="AC41" s="1"/>
  <c r="AA9"/>
  <c r="AC9" s="1"/>
  <c r="V21"/>
  <c r="Z21" s="1"/>
  <c r="V14"/>
  <c r="V26"/>
  <c r="Z26" s="1"/>
  <c r="V27"/>
  <c r="V25"/>
  <c r="Z25" s="1"/>
  <c r="V24"/>
  <c r="Z24" s="1"/>
  <c r="V18"/>
  <c r="Z18" s="1"/>
  <c r="V23"/>
  <c r="Z23" s="1"/>
  <c r="V19"/>
  <c r="Z19" s="1"/>
  <c r="V13"/>
  <c r="Z13" s="1"/>
  <c r="V33"/>
  <c r="V29"/>
  <c r="V31"/>
  <c r="V32"/>
  <c r="V30"/>
  <c r="V37"/>
  <c r="V35"/>
  <c r="V40"/>
  <c r="V38"/>
  <c r="V11"/>
  <c r="Z11" s="1"/>
  <c r="V10"/>
  <c r="Z10" s="1"/>
  <c r="V90" i="81"/>
  <c r="V20" i="75"/>
  <c r="Z20" s="1"/>
  <c r="V16"/>
  <c r="Z16" s="1"/>
  <c r="V17"/>
  <c r="Z17" s="1"/>
  <c r="V22"/>
  <c r="Z22" s="1"/>
  <c r="V15"/>
  <c r="Z15" s="1"/>
  <c r="V39"/>
  <c r="V41"/>
  <c r="V42"/>
  <c r="V36"/>
  <c r="V28"/>
  <c r="V12"/>
  <c r="Z12" s="1"/>
  <c r="V34"/>
  <c r="Q13" l="1"/>
  <c r="Y13" s="1"/>
  <c r="AA13" s="1"/>
  <c r="AC13" s="1"/>
  <c r="Q23"/>
  <c r="Y23" s="1"/>
  <c r="Q15"/>
  <c r="Y15" s="1"/>
  <c r="AA15" s="1"/>
  <c r="AC15" s="1"/>
  <c r="Q14"/>
  <c r="Y14" s="1"/>
  <c r="AA14" s="1"/>
  <c r="AC14" s="1"/>
  <c r="Q33"/>
  <c r="Y33" s="1"/>
  <c r="AA33" s="1"/>
  <c r="AC33" s="1"/>
  <c r="Q17"/>
  <c r="Y17" s="1"/>
  <c r="Q16"/>
  <c r="Y16" s="1"/>
  <c r="AA16" s="1"/>
  <c r="AC16" s="1"/>
  <c r="Q38"/>
  <c r="Y38" s="1"/>
  <c r="AA38" s="1"/>
  <c r="AC38" s="1"/>
  <c r="Q36"/>
  <c r="Y36" s="1"/>
  <c r="AA36" s="1"/>
  <c r="AC36" s="1"/>
  <c r="Q30"/>
  <c r="Y30" s="1"/>
  <c r="AA30" s="1"/>
  <c r="AC30" s="1"/>
  <c r="Q24"/>
  <c r="Y24" s="1"/>
  <c r="AA24" s="1"/>
  <c r="AC24" s="1"/>
  <c r="Q20"/>
  <c r="Y20" s="1"/>
  <c r="AA20" s="1"/>
  <c r="AC20" s="1"/>
  <c r="Q26"/>
  <c r="Y26" s="1"/>
  <c r="AA26" s="1"/>
  <c r="AC26" s="1"/>
  <c r="Q37"/>
  <c r="Y37" s="1"/>
  <c r="AA37" s="1"/>
  <c r="AC37" s="1"/>
  <c r="Q42"/>
  <c r="Y42" s="1"/>
  <c r="AA42" s="1"/>
  <c r="AC42" s="1"/>
  <c r="Q11"/>
  <c r="Y11" s="1"/>
  <c r="AA11" s="1"/>
  <c r="AC11" s="1"/>
  <c r="Q34"/>
  <c r="Y34" s="1"/>
  <c r="AA34" s="1"/>
  <c r="AC34" s="1"/>
  <c r="Q25"/>
  <c r="Y25" s="1"/>
  <c r="AA25" s="1"/>
  <c r="AC25" s="1"/>
  <c r="Q19"/>
  <c r="Y19" s="1"/>
  <c r="AA19" s="1"/>
  <c r="AC19" s="1"/>
  <c r="Q10"/>
  <c r="Y10" s="1"/>
  <c r="AA10" s="1"/>
  <c r="AC10" s="1"/>
  <c r="Q12"/>
  <c r="Y12" s="1"/>
  <c r="AA12" s="1"/>
  <c r="AC12" s="1"/>
  <c r="Q28"/>
  <c r="Y28" s="1"/>
  <c r="AA28" s="1"/>
  <c r="AC28" s="1"/>
  <c r="Q35"/>
  <c r="Y35" s="1"/>
  <c r="AA35" s="1"/>
  <c r="AC35" s="1"/>
  <c r="Q18"/>
  <c r="Y18" s="1"/>
  <c r="AA18" s="1"/>
  <c r="AC18" s="1"/>
  <c r="AA17"/>
  <c r="AC17" s="1"/>
  <c r="Q27"/>
  <c r="Y27" s="1"/>
  <c r="AA27" s="1"/>
  <c r="AC27" s="1"/>
  <c r="Q32"/>
  <c r="Y32" s="1"/>
  <c r="AA32" s="1"/>
  <c r="AC32" s="1"/>
  <c r="Q21"/>
  <c r="Y21" s="1"/>
  <c r="AA21" s="1"/>
  <c r="AC21" s="1"/>
  <c r="Q40"/>
  <c r="Y40" s="1"/>
  <c r="AA40" s="1"/>
  <c r="AC40" s="1"/>
  <c r="Q39"/>
  <c r="Y39" s="1"/>
  <c r="AA39" s="1"/>
  <c r="AC39" s="1"/>
  <c r="Q31"/>
  <c r="Y31" s="1"/>
  <c r="AA31" s="1"/>
  <c r="AC31" s="1"/>
  <c r="Q22"/>
  <c r="Y22" s="1"/>
  <c r="AA22" s="1"/>
  <c r="AC22" s="1"/>
  <c r="Q29"/>
  <c r="Y29" s="1"/>
  <c r="AA29" s="1"/>
  <c r="AC29" s="1"/>
  <c r="AA23"/>
  <c r="AC23" s="1"/>
  <c r="E157" i="4" l="1"/>
  <c r="E153"/>
  <c r="E149"/>
  <c r="E145"/>
  <c r="E141"/>
  <c r="E137"/>
  <c r="AJ23" i="60" s="1"/>
  <c r="E133" i="4"/>
  <c r="AJ27" i="60" s="1"/>
  <c r="E129" i="4"/>
  <c r="AJ31" i="60" s="1"/>
  <c r="E125" i="4"/>
  <c r="AJ35" i="60" s="1"/>
  <c r="E121" i="4"/>
  <c r="AJ39" i="60" s="1"/>
  <c r="E117" i="4"/>
  <c r="AJ43" i="60" s="1"/>
  <c r="E113" i="4"/>
  <c r="AJ47" i="60" s="1"/>
  <c r="E109" i="4"/>
  <c r="AJ51" i="60" s="1"/>
  <c r="E105" i="4"/>
  <c r="AJ55" i="60" s="1"/>
  <c r="E101" i="4"/>
  <c r="AJ59" i="60" s="1"/>
  <c r="E97" i="4"/>
  <c r="AJ63" i="60" s="1"/>
  <c r="E93" i="4"/>
  <c r="AJ67" i="60" s="1"/>
  <c r="E89" i="4"/>
  <c r="AJ71" i="60" s="1"/>
  <c r="E85" i="4"/>
  <c r="AJ75" i="60" s="1"/>
  <c r="E81" i="4"/>
  <c r="AJ79" i="60" s="1"/>
  <c r="E156" i="4"/>
  <c r="E152"/>
  <c r="E148"/>
  <c r="E144"/>
  <c r="E140"/>
  <c r="E136"/>
  <c r="AJ24" i="60" s="1"/>
  <c r="E132" i="4"/>
  <c r="AJ28" i="60" s="1"/>
  <c r="E128" i="4"/>
  <c r="AJ32" i="60" s="1"/>
  <c r="E124" i="4"/>
  <c r="AJ36" i="60" s="1"/>
  <c r="E120" i="4"/>
  <c r="AJ40" i="60" s="1"/>
  <c r="E116" i="4"/>
  <c r="AJ44" i="60" s="1"/>
  <c r="E112" i="4"/>
  <c r="AJ48" i="60" s="1"/>
  <c r="E108" i="4"/>
  <c r="AJ52" i="60" s="1"/>
  <c r="E104" i="4"/>
  <c r="AJ56" i="60" s="1"/>
  <c r="E100" i="4"/>
  <c r="AJ60" i="60" s="1"/>
  <c r="E96" i="4"/>
  <c r="AJ64" i="60" s="1"/>
  <c r="E92" i="4"/>
  <c r="AJ68" i="60" s="1"/>
  <c r="E88" i="4"/>
  <c r="AJ72" i="60" s="1"/>
  <c r="E84" i="4"/>
  <c r="AJ76" i="60" s="1"/>
  <c r="E80" i="4"/>
  <c r="AJ80" i="60" s="1"/>
  <c r="E155" i="4"/>
  <c r="E147"/>
  <c r="E139"/>
  <c r="AJ21" i="60" s="1"/>
  <c r="E131" i="4"/>
  <c r="AJ29" i="60" s="1"/>
  <c r="E123" i="4"/>
  <c r="AJ37" i="60" s="1"/>
  <c r="E115" i="4"/>
  <c r="AJ45" i="60" s="1"/>
  <c r="E107" i="4"/>
  <c r="AJ53" i="60" s="1"/>
  <c r="E99" i="4"/>
  <c r="AJ61" i="60" s="1"/>
  <c r="E91" i="4"/>
  <c r="AJ69" i="60" s="1"/>
  <c r="E83" i="4"/>
  <c r="AJ77" i="60" s="1"/>
  <c r="E150" i="4"/>
  <c r="E142"/>
  <c r="E134"/>
  <c r="AJ26" i="60" s="1"/>
  <c r="E126" i="4"/>
  <c r="AJ34" i="60" s="1"/>
  <c r="E118" i="4"/>
  <c r="AJ42" i="60" s="1"/>
  <c r="E110" i="4"/>
  <c r="AJ50" i="60" s="1"/>
  <c r="E102" i="4"/>
  <c r="AJ58" i="60" s="1"/>
  <c r="E94" i="4"/>
  <c r="AJ66" i="60" s="1"/>
  <c r="E86" i="4"/>
  <c r="AJ74" i="60" s="1"/>
  <c r="E78" i="4"/>
  <c r="AJ82" i="60" s="1"/>
  <c r="E151" i="4"/>
  <c r="E143"/>
  <c r="E135"/>
  <c r="AJ25" i="60" s="1"/>
  <c r="E127" i="4"/>
  <c r="AJ33" i="60" s="1"/>
  <c r="E119" i="4"/>
  <c r="AJ41" i="60" s="1"/>
  <c r="E111" i="4"/>
  <c r="AJ49" i="60" s="1"/>
  <c r="E103" i="4"/>
  <c r="AJ57" i="60" s="1"/>
  <c r="E95" i="4"/>
  <c r="AJ65" i="60" s="1"/>
  <c r="E87" i="4"/>
  <c r="AJ73" i="60" s="1"/>
  <c r="E79" i="4"/>
  <c r="AJ81" i="60" s="1"/>
  <c r="E154" i="4"/>
  <c r="E146"/>
  <c r="E138"/>
  <c r="AJ22" i="60" s="1"/>
  <c r="E130" i="4"/>
  <c r="AJ30" i="60" s="1"/>
  <c r="E122" i="4"/>
  <c r="AJ38" i="60" s="1"/>
  <c r="E114" i="4"/>
  <c r="AJ46" i="60" s="1"/>
  <c r="E106" i="4"/>
  <c r="AJ54" i="60" s="1"/>
  <c r="E98" i="4"/>
  <c r="AJ62" i="60" s="1"/>
  <c r="E90" i="4"/>
  <c r="AJ70" i="60" s="1"/>
  <c r="E82" i="4"/>
  <c r="AJ78" i="60" s="1"/>
  <c r="B157" i="4"/>
  <c r="B156"/>
  <c r="B155"/>
  <c r="B154"/>
  <c r="B153"/>
  <c r="B152"/>
  <c r="B151"/>
  <c r="B150"/>
  <c r="B149"/>
  <c r="B148"/>
  <c r="B147"/>
  <c r="B146"/>
  <c r="B145"/>
  <c r="B144"/>
  <c r="B143"/>
  <c r="B142"/>
  <c r="B141"/>
  <c r="B140"/>
  <c r="B139"/>
  <c r="AJ21" i="28" s="1"/>
  <c r="B138" i="4"/>
  <c r="AJ22" i="28" s="1"/>
  <c r="B137" i="4"/>
  <c r="AJ23" i="28" s="1"/>
  <c r="B136" i="4"/>
  <c r="AJ24" i="28" s="1"/>
  <c r="B135" i="4"/>
  <c r="AJ25" i="28" s="1"/>
  <c r="B134" i="4"/>
  <c r="AJ26" i="28" s="1"/>
  <c r="B133" i="4"/>
  <c r="AJ27" i="28" s="1"/>
  <c r="B132" i="4"/>
  <c r="AJ28" i="28" s="1"/>
  <c r="B131" i="4"/>
  <c r="AJ29" i="28" s="1"/>
  <c r="B130" i="4"/>
  <c r="AJ30" i="28" s="1"/>
  <c r="B129" i="4"/>
  <c r="AJ31" i="28" s="1"/>
  <c r="B128" i="4"/>
  <c r="AJ32" i="28" s="1"/>
  <c r="B127" i="4"/>
  <c r="AJ33" i="28" s="1"/>
  <c r="B126" i="4"/>
  <c r="AJ34" i="28" s="1"/>
  <c r="B125" i="4"/>
  <c r="AJ35" i="28" s="1"/>
  <c r="B124" i="4"/>
  <c r="AJ36" i="28" s="1"/>
  <c r="B123" i="4"/>
  <c r="AJ37" i="28" s="1"/>
  <c r="B122" i="4"/>
  <c r="AJ38" i="28" s="1"/>
  <c r="B121" i="4"/>
  <c r="AJ39" i="28" s="1"/>
  <c r="B120" i="4"/>
  <c r="AJ40" i="28" s="1"/>
  <c r="B119" i="4"/>
  <c r="AJ41" i="28" s="1"/>
  <c r="B118" i="4"/>
  <c r="AJ42" i="28" s="1"/>
  <c r="B117" i="4"/>
  <c r="AJ43" i="28" s="1"/>
  <c r="B116" i="4"/>
  <c r="AJ44" i="28" s="1"/>
  <c r="B115" i="4"/>
  <c r="AJ45" i="28" s="1"/>
  <c r="B114" i="4"/>
  <c r="AJ46" i="28" s="1"/>
  <c r="B113" i="4"/>
  <c r="AJ47" i="28" s="1"/>
  <c r="B112" i="4"/>
  <c r="AJ48" i="28" s="1"/>
  <c r="B111" i="4"/>
  <c r="AJ49" i="28" s="1"/>
  <c r="B110" i="4"/>
  <c r="AJ50" i="28" s="1"/>
  <c r="B109" i="4"/>
  <c r="AJ51" i="28" s="1"/>
  <c r="B108" i="4"/>
  <c r="AJ52" i="28" s="1"/>
  <c r="B107" i="4"/>
  <c r="AJ53" i="28" s="1"/>
  <c r="B106" i="4"/>
  <c r="AJ54" i="28" s="1"/>
  <c r="B105" i="4"/>
  <c r="AJ55" i="28" s="1"/>
  <c r="B104" i="4"/>
  <c r="AJ56" i="28" s="1"/>
  <c r="B103" i="4"/>
  <c r="AJ57" i="28" s="1"/>
  <c r="B102" i="4"/>
  <c r="AJ58" i="28" s="1"/>
  <c r="B101" i="4"/>
  <c r="AJ59" i="28" s="1"/>
  <c r="B100" i="4"/>
  <c r="AJ60" i="28" s="1"/>
  <c r="B99" i="4"/>
  <c r="AJ61" i="28" s="1"/>
  <c r="B98" i="4"/>
  <c r="AJ62" i="28" s="1"/>
  <c r="B97" i="4"/>
  <c r="AJ63" i="28" s="1"/>
  <c r="B96" i="4"/>
  <c r="AJ64" i="28" s="1"/>
  <c r="B95" i="4"/>
  <c r="AJ65" i="28" s="1"/>
  <c r="B94" i="4"/>
  <c r="AJ66" i="28" s="1"/>
  <c r="B93" i="4"/>
  <c r="AJ67" i="28" s="1"/>
  <c r="B92" i="4"/>
  <c r="AJ68" i="28" s="1"/>
  <c r="B91" i="4"/>
  <c r="AJ69" i="28" s="1"/>
  <c r="B90" i="4"/>
  <c r="AJ70" i="28" s="1"/>
  <c r="B89" i="4"/>
  <c r="AJ71" i="28" s="1"/>
  <c r="B88" i="4"/>
  <c r="AJ72" i="28" s="1"/>
  <c r="B87" i="4"/>
  <c r="AJ73" i="28" s="1"/>
  <c r="B86" i="4"/>
  <c r="AJ74" i="28" s="1"/>
  <c r="B85" i="4"/>
  <c r="AJ75" i="28" s="1"/>
  <c r="B84" i="4"/>
  <c r="AJ76" i="28" s="1"/>
  <c r="B83" i="4"/>
  <c r="AJ77" i="28" s="1"/>
  <c r="B82" i="4"/>
  <c r="AJ78" i="28" s="1"/>
  <c r="B81" i="4"/>
  <c r="AJ79" i="28" s="1"/>
  <c r="B80" i="4"/>
  <c r="AJ80" i="28" s="1"/>
  <c r="B79" i="4"/>
  <c r="AJ81" i="28" s="1"/>
  <c r="B78" i="4"/>
  <c r="AJ82" i="28" s="1"/>
  <c r="AL78" i="60" l="1"/>
  <c r="AK78"/>
  <c r="AK65"/>
  <c r="AL65"/>
  <c r="AL74"/>
  <c r="AK74"/>
  <c r="AK53"/>
  <c r="AL53"/>
  <c r="AK60"/>
  <c r="AL60"/>
  <c r="AK23"/>
  <c r="AL23"/>
  <c r="AL80" i="28"/>
  <c r="AK80"/>
  <c r="AL72"/>
  <c r="AK72"/>
  <c r="AL66"/>
  <c r="AK66"/>
  <c r="AL58"/>
  <c r="AK58"/>
  <c r="AL52"/>
  <c r="AK52"/>
  <c r="AK44"/>
  <c r="AL44"/>
  <c r="AK38"/>
  <c r="AL38"/>
  <c r="AL36"/>
  <c r="AK36"/>
  <c r="AL34"/>
  <c r="AK34"/>
  <c r="AK32"/>
  <c r="AL32"/>
  <c r="AK30"/>
  <c r="AL30"/>
  <c r="AL28"/>
  <c r="AK28"/>
  <c r="AL26"/>
  <c r="AK26"/>
  <c r="AL24"/>
  <c r="AK24"/>
  <c r="AL22"/>
  <c r="AK22"/>
  <c r="AL54" i="60"/>
  <c r="AK54"/>
  <c r="AL22"/>
  <c r="AK22"/>
  <c r="AL73"/>
  <c r="AK73"/>
  <c r="AL41"/>
  <c r="AK41"/>
  <c r="AL82"/>
  <c r="AK82"/>
  <c r="AL83"/>
  <c r="AK50"/>
  <c r="AL50"/>
  <c r="AL61"/>
  <c r="AK61"/>
  <c r="AK29"/>
  <c r="AL29"/>
  <c r="AL80"/>
  <c r="AK80"/>
  <c r="AL64"/>
  <c r="AK64"/>
  <c r="AK48"/>
  <c r="AL48"/>
  <c r="AK32"/>
  <c r="AL32"/>
  <c r="AL75"/>
  <c r="AK75"/>
  <c r="AL59"/>
  <c r="AK59"/>
  <c r="AL43"/>
  <c r="AK43"/>
  <c r="AL27"/>
  <c r="AK27"/>
  <c r="AL28"/>
  <c r="AK28"/>
  <c r="AL55"/>
  <c r="AK55"/>
  <c r="AK76" i="28"/>
  <c r="AL76"/>
  <c r="AK70"/>
  <c r="AL70"/>
  <c r="AK62"/>
  <c r="AL62"/>
  <c r="AK56"/>
  <c r="AL56"/>
  <c r="AK48"/>
  <c r="AL48"/>
  <c r="AK40"/>
  <c r="AL40"/>
  <c r="AK62" i="60"/>
  <c r="AL62"/>
  <c r="AL30"/>
  <c r="AK30"/>
  <c r="AL81"/>
  <c r="AK81"/>
  <c r="AK49"/>
  <c r="AL49"/>
  <c r="AK58"/>
  <c r="AL58"/>
  <c r="AK26"/>
  <c r="AL26"/>
  <c r="AL69"/>
  <c r="AK69"/>
  <c r="AK37"/>
  <c r="AL37"/>
  <c r="AK68"/>
  <c r="AL68"/>
  <c r="AK52"/>
  <c r="AL52"/>
  <c r="AL36"/>
  <c r="AK36"/>
  <c r="AL79"/>
  <c r="AK79"/>
  <c r="AK63"/>
  <c r="AL63"/>
  <c r="AK47"/>
  <c r="AL47"/>
  <c r="AL31"/>
  <c r="AK31"/>
  <c r="AL46"/>
  <c r="AK46"/>
  <c r="AK33"/>
  <c r="AL33"/>
  <c r="AL42"/>
  <c r="AK42"/>
  <c r="AK21"/>
  <c r="AL21"/>
  <c r="AK76"/>
  <c r="AL76"/>
  <c r="AL44"/>
  <c r="AK44"/>
  <c r="AL71"/>
  <c r="AK71"/>
  <c r="AK39"/>
  <c r="AL39"/>
  <c r="AL82" i="28"/>
  <c r="AK82"/>
  <c r="AL83"/>
  <c r="AL78"/>
  <c r="AK78"/>
  <c r="AK74"/>
  <c r="AL74"/>
  <c r="AK68"/>
  <c r="AL68"/>
  <c r="AL64"/>
  <c r="AK64"/>
  <c r="AK60"/>
  <c r="AL60"/>
  <c r="AK54"/>
  <c r="AL54"/>
  <c r="AK50"/>
  <c r="AL50"/>
  <c r="AL46"/>
  <c r="AK46"/>
  <c r="AL42"/>
  <c r="AK42"/>
  <c r="AK81"/>
  <c r="AL81"/>
  <c r="AK79"/>
  <c r="AL79"/>
  <c r="AK77"/>
  <c r="AL77"/>
  <c r="AL75"/>
  <c r="AK75"/>
  <c r="AK73"/>
  <c r="AL73"/>
  <c r="AL71"/>
  <c r="AK71"/>
  <c r="AL69"/>
  <c r="AK69"/>
  <c r="AK67"/>
  <c r="AL67"/>
  <c r="AL65"/>
  <c r="AK65"/>
  <c r="AK63"/>
  <c r="AL63"/>
  <c r="AL61"/>
  <c r="AK61"/>
  <c r="AL59"/>
  <c r="AK59"/>
  <c r="AK57"/>
  <c r="AL57"/>
  <c r="AL55"/>
  <c r="AK55"/>
  <c r="AL53"/>
  <c r="AK53"/>
  <c r="AL51"/>
  <c r="AK51"/>
  <c r="AK49"/>
  <c r="AL49"/>
  <c r="AK47"/>
  <c r="AL47"/>
  <c r="AL45"/>
  <c r="AK45"/>
  <c r="AL43"/>
  <c r="AK43"/>
  <c r="AK41"/>
  <c r="AL41"/>
  <c r="AL39"/>
  <c r="AK39"/>
  <c r="AL37"/>
  <c r="AK37"/>
  <c r="AL35"/>
  <c r="AK35"/>
  <c r="AK33"/>
  <c r="AL33"/>
  <c r="AK31"/>
  <c r="AL31"/>
  <c r="AK29"/>
  <c r="AL29"/>
  <c r="AK27"/>
  <c r="AL27"/>
  <c r="AK25"/>
  <c r="AL25"/>
  <c r="AL23"/>
  <c r="AK23"/>
  <c r="AL21"/>
  <c r="AK21"/>
  <c r="AL70" i="60"/>
  <c r="AK70"/>
  <c r="AL38"/>
  <c r="AK38"/>
  <c r="AL57"/>
  <c r="AK57"/>
  <c r="AL25"/>
  <c r="AK25"/>
  <c r="AK66"/>
  <c r="AL66"/>
  <c r="AL34"/>
  <c r="AK34"/>
  <c r="AK77"/>
  <c r="AL77"/>
  <c r="AK45"/>
  <c r="AL45"/>
  <c r="AK72"/>
  <c r="AL72"/>
  <c r="AK56"/>
  <c r="AL56"/>
  <c r="AL40"/>
  <c r="AK40"/>
  <c r="AL24"/>
  <c r="AK24"/>
  <c r="AK67"/>
  <c r="AL67"/>
  <c r="AK51"/>
  <c r="AL51"/>
  <c r="AL35"/>
  <c r="AK35"/>
  <c r="AT30" i="28" l="1"/>
  <c r="AR28"/>
  <c r="AQ27"/>
  <c r="AP26"/>
  <c r="AS23"/>
  <c r="AO25"/>
  <c r="M22"/>
  <c r="AU31"/>
  <c r="AS29"/>
  <c r="AN24"/>
  <c r="AT23"/>
  <c r="AP23"/>
  <c r="AR23"/>
  <c r="AU23"/>
  <c r="AQ23"/>
  <c r="M38"/>
  <c r="AQ43"/>
  <c r="AU47"/>
  <c r="AP42"/>
  <c r="AN40"/>
  <c r="AR44"/>
  <c r="AT46"/>
  <c r="AS45"/>
  <c r="AO41"/>
  <c r="AU67"/>
  <c r="AQ63"/>
  <c r="AN60"/>
  <c r="AP62"/>
  <c r="AT66"/>
  <c r="M58"/>
  <c r="AR64"/>
  <c r="AS65"/>
  <c r="AO61"/>
  <c r="AU83"/>
  <c r="AN76"/>
  <c r="AQ79"/>
  <c r="M74"/>
  <c r="AT82"/>
  <c r="AF75" s="1"/>
  <c r="AS81"/>
  <c r="AO77"/>
  <c r="AR80"/>
  <c r="AP78"/>
  <c r="AT49"/>
  <c r="AS48"/>
  <c r="M41"/>
  <c r="AN43"/>
  <c r="AR47"/>
  <c r="AU50"/>
  <c r="AP45"/>
  <c r="AQ46"/>
  <c r="AO44"/>
  <c r="AO80"/>
  <c r="AQ82"/>
  <c r="AF78" s="1"/>
  <c r="AT85"/>
  <c r="AU86"/>
  <c r="AS84"/>
  <c r="AN79"/>
  <c r="AP81"/>
  <c r="AR83"/>
  <c r="M77"/>
  <c r="AT83" i="60"/>
  <c r="AU84"/>
  <c r="AN77"/>
  <c r="AO78"/>
  <c r="M75"/>
  <c r="AR81"/>
  <c r="AS82"/>
  <c r="AQ80"/>
  <c r="AP79"/>
  <c r="AS43"/>
  <c r="AT44"/>
  <c r="AU45"/>
  <c r="M36"/>
  <c r="AP40"/>
  <c r="AQ41"/>
  <c r="AR42"/>
  <c r="AO39"/>
  <c r="AN38"/>
  <c r="AS55"/>
  <c r="AT56"/>
  <c r="AQ53"/>
  <c r="AR54"/>
  <c r="AP52"/>
  <c r="M48"/>
  <c r="AO51"/>
  <c r="AU57"/>
  <c r="AN50"/>
  <c r="AN41" i="28"/>
  <c r="M39"/>
  <c r="AR45"/>
  <c r="AQ44"/>
  <c r="AU48"/>
  <c r="AO42"/>
  <c r="AS46"/>
  <c r="AT47"/>
  <c r="AP43"/>
  <c r="AN71"/>
  <c r="AQ74"/>
  <c r="AU78"/>
  <c r="AP73"/>
  <c r="AO72"/>
  <c r="AR75"/>
  <c r="M69"/>
  <c r="AS76"/>
  <c r="AT77"/>
  <c r="AN51" i="60"/>
  <c r="AQ54"/>
  <c r="AP53"/>
  <c r="AT57"/>
  <c r="AR55"/>
  <c r="M49"/>
  <c r="AU58"/>
  <c r="AO52"/>
  <c r="AS56"/>
  <c r="AR22"/>
  <c r="AQ22"/>
  <c r="AU30"/>
  <c r="AQ26"/>
  <c r="AN23"/>
  <c r="AO22"/>
  <c r="M21"/>
  <c r="AR27"/>
  <c r="AS22"/>
  <c r="AT22"/>
  <c r="AT29"/>
  <c r="AP25"/>
  <c r="AS28"/>
  <c r="AU22"/>
  <c r="AP22"/>
  <c r="AO24"/>
  <c r="AS32" i="28"/>
  <c r="AS26"/>
  <c r="AT33"/>
  <c r="AU34"/>
  <c r="AQ30"/>
  <c r="M25"/>
  <c r="AT26"/>
  <c r="AN27"/>
  <c r="AP29"/>
  <c r="AO28"/>
  <c r="AU26"/>
  <c r="AR31"/>
  <c r="AS73" i="60"/>
  <c r="AT74"/>
  <c r="AU75"/>
  <c r="AN68"/>
  <c r="AQ71"/>
  <c r="AR72"/>
  <c r="M66"/>
  <c r="AP70"/>
  <c r="AO69"/>
  <c r="AO74"/>
  <c r="AT79"/>
  <c r="AS78"/>
  <c r="AQ76"/>
  <c r="AN73"/>
  <c r="M71"/>
  <c r="AU80"/>
  <c r="AR77"/>
  <c r="AP75"/>
  <c r="AQ81"/>
  <c r="AN78"/>
  <c r="M76"/>
  <c r="AS83"/>
  <c r="AO79"/>
  <c r="AP80"/>
  <c r="AU85"/>
  <c r="AT84"/>
  <c r="AR82"/>
  <c r="AO68"/>
  <c r="AP69"/>
  <c r="M65"/>
  <c r="AU74"/>
  <c r="AT73"/>
  <c r="AN67"/>
  <c r="AQ70"/>
  <c r="AS72"/>
  <c r="AR71"/>
  <c r="M26" i="28"/>
  <c r="AQ31"/>
  <c r="AS33"/>
  <c r="AR32"/>
  <c r="AU35"/>
  <c r="AN28"/>
  <c r="AT27"/>
  <c r="AO29"/>
  <c r="AT34"/>
  <c r="AU27"/>
  <c r="AP30"/>
  <c r="M30"/>
  <c r="AN32"/>
  <c r="AR36"/>
  <c r="AQ35"/>
  <c r="AU39"/>
  <c r="AP34"/>
  <c r="AT38"/>
  <c r="AO33"/>
  <c r="AS37"/>
  <c r="AQ51"/>
  <c r="AU55"/>
  <c r="AP50"/>
  <c r="AT54"/>
  <c r="AO49"/>
  <c r="AS53"/>
  <c r="AN48"/>
  <c r="AR52"/>
  <c r="M46"/>
  <c r="M62"/>
  <c r="AT70"/>
  <c r="AP66"/>
  <c r="AS69"/>
  <c r="AO65"/>
  <c r="AR68"/>
  <c r="AU71"/>
  <c r="AQ67"/>
  <c r="AN64"/>
  <c r="AP70"/>
  <c r="AN68"/>
  <c r="AO69"/>
  <c r="AQ71"/>
  <c r="M66"/>
  <c r="AR72"/>
  <c r="AT74"/>
  <c r="AS73"/>
  <c r="AU75"/>
  <c r="AR84"/>
  <c r="AP82"/>
  <c r="AF79" s="1"/>
  <c r="AN80"/>
  <c r="AU87"/>
  <c r="AS85"/>
  <c r="AQ83"/>
  <c r="AO81"/>
  <c r="M78"/>
  <c r="AT86"/>
  <c r="AT57"/>
  <c r="AP53"/>
  <c r="AO52"/>
  <c r="AS56"/>
  <c r="M49"/>
  <c r="AQ54"/>
  <c r="AN51"/>
  <c r="AU58"/>
  <c r="AR55"/>
  <c r="AN61"/>
  <c r="AR65"/>
  <c r="AU68"/>
  <c r="M59"/>
  <c r="AQ64"/>
  <c r="AS66"/>
  <c r="AO62"/>
  <c r="AT67"/>
  <c r="AP63"/>
  <c r="AO70"/>
  <c r="AS74"/>
  <c r="AN69"/>
  <c r="AR73"/>
  <c r="AQ72"/>
  <c r="AU76"/>
  <c r="M67"/>
  <c r="AT75"/>
  <c r="AP71"/>
  <c r="AO46" i="60"/>
  <c r="AP47"/>
  <c r="AQ48"/>
  <c r="AR49"/>
  <c r="AS50"/>
  <c r="M43"/>
  <c r="AN45"/>
  <c r="AU52"/>
  <c r="AT51"/>
  <c r="AU39"/>
  <c r="M30"/>
  <c r="AN32"/>
  <c r="AO33"/>
  <c r="AR36"/>
  <c r="AS37"/>
  <c r="AT38"/>
  <c r="AQ35"/>
  <c r="AP34"/>
  <c r="AQ40"/>
  <c r="AR41"/>
  <c r="AS42"/>
  <c r="AT43"/>
  <c r="AU44"/>
  <c r="AO38"/>
  <c r="AP39"/>
  <c r="AN37"/>
  <c r="M35"/>
  <c r="AT76"/>
  <c r="AU77"/>
  <c r="AN70"/>
  <c r="AO71"/>
  <c r="AR74"/>
  <c r="AS75"/>
  <c r="M68"/>
  <c r="AP72"/>
  <c r="AQ73"/>
  <c r="AU89"/>
  <c r="AN82"/>
  <c r="AS87"/>
  <c r="AR86"/>
  <c r="AT88"/>
  <c r="AO83"/>
  <c r="M80"/>
  <c r="AP84"/>
  <c r="AQ85"/>
  <c r="AR33"/>
  <c r="AQ32"/>
  <c r="AT35"/>
  <c r="AU28"/>
  <c r="AO30"/>
  <c r="AU36"/>
  <c r="AS34"/>
  <c r="AN29"/>
  <c r="AP31"/>
  <c r="M27"/>
  <c r="AP46"/>
  <c r="AQ47"/>
  <c r="AR48"/>
  <c r="AS49"/>
  <c r="AT50"/>
  <c r="AN44"/>
  <c r="AO45"/>
  <c r="M42"/>
  <c r="AU51"/>
  <c r="AN76"/>
  <c r="M74"/>
  <c r="AP78"/>
  <c r="AO77"/>
  <c r="AQ79"/>
  <c r="AR80"/>
  <c r="AU83"/>
  <c r="AT82"/>
  <c r="AS81"/>
  <c r="AQ84"/>
  <c r="AR85"/>
  <c r="AT87"/>
  <c r="AS86"/>
  <c r="AU88"/>
  <c r="M79"/>
  <c r="AP83"/>
  <c r="AO82"/>
  <c r="AN81"/>
  <c r="M60"/>
  <c r="AO63"/>
  <c r="AP64"/>
  <c r="AQ65"/>
  <c r="AS67"/>
  <c r="AT68"/>
  <c r="AN62"/>
  <c r="AR66"/>
  <c r="AU69"/>
  <c r="AS36" i="28"/>
  <c r="AN31"/>
  <c r="AR35"/>
  <c r="AQ34"/>
  <c r="AU38"/>
  <c r="M29"/>
  <c r="AP33"/>
  <c r="AT37"/>
  <c r="AO32"/>
  <c r="AP41"/>
  <c r="AT45"/>
  <c r="AO40"/>
  <c r="AS44"/>
  <c r="AN39"/>
  <c r="AR43"/>
  <c r="AQ42"/>
  <c r="AU46"/>
  <c r="M37"/>
  <c r="AU68" i="60"/>
  <c r="AN61"/>
  <c r="AO62"/>
  <c r="AP63"/>
  <c r="M59"/>
  <c r="AS66"/>
  <c r="AT67"/>
  <c r="AQ64"/>
  <c r="AR65"/>
  <c r="AS41"/>
  <c r="AT42"/>
  <c r="AU43"/>
  <c r="M34"/>
  <c r="AN36"/>
  <c r="AQ39"/>
  <c r="AR40"/>
  <c r="AO37"/>
  <c r="AP38"/>
  <c r="AN58"/>
  <c r="AO59"/>
  <c r="AP60"/>
  <c r="AQ61"/>
  <c r="AR62"/>
  <c r="AU65"/>
  <c r="M56"/>
  <c r="AT64"/>
  <c r="AS63"/>
  <c r="AR40" i="28"/>
  <c r="AQ39"/>
  <c r="AU43"/>
  <c r="AP38"/>
  <c r="AT42"/>
  <c r="AS41"/>
  <c r="AN36"/>
  <c r="M34"/>
  <c r="AO37"/>
  <c r="AS49"/>
  <c r="AN44"/>
  <c r="AR48"/>
  <c r="AQ47"/>
  <c r="AT50"/>
  <c r="M42"/>
  <c r="AO45"/>
  <c r="AP46"/>
  <c r="AU51"/>
  <c r="AU63"/>
  <c r="AP58"/>
  <c r="AT62"/>
  <c r="AO57"/>
  <c r="AS61"/>
  <c r="AR60"/>
  <c r="AQ59"/>
  <c r="AN56"/>
  <c r="M54"/>
  <c r="AU79"/>
  <c r="M70"/>
  <c r="AP74"/>
  <c r="AT78"/>
  <c r="AO73"/>
  <c r="AR76"/>
  <c r="AQ75"/>
  <c r="AS77"/>
  <c r="AN72"/>
  <c r="AU55" i="60"/>
  <c r="AN48"/>
  <c r="AR52"/>
  <c r="AO49"/>
  <c r="M46"/>
  <c r="AS53"/>
  <c r="AT54"/>
  <c r="AQ51"/>
  <c r="AP50"/>
  <c r="AO54"/>
  <c r="AP55"/>
  <c r="AQ56"/>
  <c r="AR57"/>
  <c r="AS58"/>
  <c r="M51"/>
  <c r="AN53"/>
  <c r="AU60"/>
  <c r="AT59"/>
  <c r="AN27"/>
  <c r="AO28"/>
  <c r="AP29"/>
  <c r="AS26"/>
  <c r="M25"/>
  <c r="AU34"/>
  <c r="AT26"/>
  <c r="AU26"/>
  <c r="AT33"/>
  <c r="AR31"/>
  <c r="AS32"/>
  <c r="AQ30"/>
  <c r="AU64" i="28"/>
  <c r="AP59"/>
  <c r="AT63"/>
  <c r="AO58"/>
  <c r="AR61"/>
  <c r="M55"/>
  <c r="AQ60"/>
  <c r="AN57"/>
  <c r="AS62"/>
  <c r="AS38" i="60"/>
  <c r="AT39"/>
  <c r="AN33"/>
  <c r="AQ36"/>
  <c r="AO34"/>
  <c r="AR37"/>
  <c r="AU40"/>
  <c r="AP35"/>
  <c r="M31"/>
  <c r="AO31"/>
  <c r="AP32"/>
  <c r="AQ33"/>
  <c r="AN30"/>
  <c r="AR34"/>
  <c r="AT36"/>
  <c r="AS35"/>
  <c r="M28"/>
  <c r="AU37"/>
  <c r="AT48"/>
  <c r="AU49"/>
  <c r="M40"/>
  <c r="AS47"/>
  <c r="AO43"/>
  <c r="AN42"/>
  <c r="AQ45"/>
  <c r="AP44"/>
  <c r="AR46"/>
  <c r="AN23" i="28"/>
  <c r="AT29"/>
  <c r="AU30"/>
  <c r="M21"/>
  <c r="AR22"/>
  <c r="AS22"/>
  <c r="AP22"/>
  <c r="AO22"/>
  <c r="AS28"/>
  <c r="AP25"/>
  <c r="AQ26"/>
  <c r="AR27"/>
  <c r="AU22"/>
  <c r="AQ22"/>
  <c r="AO24"/>
  <c r="AT22"/>
  <c r="AU42"/>
  <c r="AS40"/>
  <c r="M33"/>
  <c r="AQ38"/>
  <c r="AR39"/>
  <c r="AO36"/>
  <c r="AN35"/>
  <c r="AT41"/>
  <c r="AP37"/>
  <c r="AS58"/>
  <c r="AN53"/>
  <c r="AR57"/>
  <c r="M51"/>
  <c r="AQ56"/>
  <c r="AU60"/>
  <c r="AP55"/>
  <c r="AT59"/>
  <c r="AO54"/>
  <c r="M65"/>
  <c r="AS72"/>
  <c r="AP69"/>
  <c r="AO68"/>
  <c r="AN67"/>
  <c r="AQ70"/>
  <c r="AU74"/>
  <c r="AR71"/>
  <c r="AT73"/>
  <c r="AT87"/>
  <c r="AR85"/>
  <c r="AP83"/>
  <c r="AN81"/>
  <c r="AQ84"/>
  <c r="AO82"/>
  <c r="AF80" s="1"/>
  <c r="M79"/>
  <c r="AS86"/>
  <c r="AU88"/>
  <c r="AQ78" i="60"/>
  <c r="AS80"/>
  <c r="AT81"/>
  <c r="AR79"/>
  <c r="AU82"/>
  <c r="AP77"/>
  <c r="AO76"/>
  <c r="AN75"/>
  <c r="M73"/>
  <c r="AU33" i="28"/>
  <c r="AQ29"/>
  <c r="AU25"/>
  <c r="AS31"/>
  <c r="M24"/>
  <c r="AT32"/>
  <c r="AO27"/>
  <c r="AR30"/>
  <c r="AP28"/>
  <c r="AT25"/>
  <c r="AN26"/>
  <c r="AR25"/>
  <c r="AS25"/>
  <c r="AR34"/>
  <c r="AQ33"/>
  <c r="AU37"/>
  <c r="M28"/>
  <c r="AT36"/>
  <c r="AS35"/>
  <c r="AO31"/>
  <c r="AN30"/>
  <c r="AP32"/>
  <c r="AO35"/>
  <c r="AS39"/>
  <c r="M32"/>
  <c r="AR38"/>
  <c r="AN34"/>
  <c r="AQ37"/>
  <c r="AU41"/>
  <c r="AP36"/>
  <c r="AT40"/>
  <c r="AR46"/>
  <c r="AQ45"/>
  <c r="AU49"/>
  <c r="M40"/>
  <c r="AP44"/>
  <c r="AT48"/>
  <c r="AN42"/>
  <c r="AO43"/>
  <c r="AS47"/>
  <c r="AQ53"/>
  <c r="AU57"/>
  <c r="AP52"/>
  <c r="AT56"/>
  <c r="AO51"/>
  <c r="AS55"/>
  <c r="AN50"/>
  <c r="AR54"/>
  <c r="M48"/>
  <c r="AN58"/>
  <c r="AR62"/>
  <c r="M56"/>
  <c r="AQ61"/>
  <c r="AU65"/>
  <c r="AP60"/>
  <c r="AT64"/>
  <c r="AO59"/>
  <c r="AS63"/>
  <c r="AN74"/>
  <c r="AR78"/>
  <c r="AQ77"/>
  <c r="AU81"/>
  <c r="AP76"/>
  <c r="AT80"/>
  <c r="AS79"/>
  <c r="AO75"/>
  <c r="M72"/>
  <c r="AT84"/>
  <c r="AU85"/>
  <c r="M76"/>
  <c r="AN78"/>
  <c r="AO79"/>
  <c r="AP80"/>
  <c r="AQ81"/>
  <c r="AS83"/>
  <c r="AR82"/>
  <c r="AF77" s="1"/>
  <c r="AO83"/>
  <c r="AN82"/>
  <c r="M80"/>
  <c r="AU89"/>
  <c r="AT88"/>
  <c r="AS87"/>
  <c r="AR86"/>
  <c r="AP84"/>
  <c r="AQ85"/>
  <c r="AN55"/>
  <c r="AR59"/>
  <c r="AQ58"/>
  <c r="AU62"/>
  <c r="AP57"/>
  <c r="AT61"/>
  <c r="AO56"/>
  <c r="M53"/>
  <c r="AS60"/>
  <c r="AO76"/>
  <c r="AS80"/>
  <c r="M73"/>
  <c r="AR79"/>
  <c r="AU82"/>
  <c r="AP77"/>
  <c r="AT81"/>
  <c r="AN75"/>
  <c r="AQ78"/>
  <c r="AT89"/>
  <c r="AO84"/>
  <c r="M84"/>
  <c r="M94"/>
  <c r="M97"/>
  <c r="M103"/>
  <c r="M96"/>
  <c r="AR87"/>
  <c r="M87"/>
  <c r="AU90"/>
  <c r="M91"/>
  <c r="M93"/>
  <c r="M102"/>
  <c r="M92"/>
  <c r="AP85"/>
  <c r="M85"/>
  <c r="AS88"/>
  <c r="M89"/>
  <c r="M81"/>
  <c r="M104"/>
  <c r="M90"/>
  <c r="M83"/>
  <c r="M106"/>
  <c r="AN83"/>
  <c r="AE82" s="1"/>
  <c r="M98"/>
  <c r="M95"/>
  <c r="M86"/>
  <c r="M100"/>
  <c r="M108"/>
  <c r="AQ86"/>
  <c r="M88"/>
  <c r="M107"/>
  <c r="M105"/>
  <c r="M82"/>
  <c r="M101"/>
  <c r="M99"/>
  <c r="AR76" i="60"/>
  <c r="AS77"/>
  <c r="AT78"/>
  <c r="AU79"/>
  <c r="M70"/>
  <c r="AP74"/>
  <c r="AQ75"/>
  <c r="AO73"/>
  <c r="AN72"/>
  <c r="AO44"/>
  <c r="AP45"/>
  <c r="AQ46"/>
  <c r="AR47"/>
  <c r="AS48"/>
  <c r="M41"/>
  <c r="AN43"/>
  <c r="AU50"/>
  <c r="AT49"/>
  <c r="AU54"/>
  <c r="M45"/>
  <c r="AS52"/>
  <c r="AT53"/>
  <c r="AO48"/>
  <c r="AP49"/>
  <c r="AN47"/>
  <c r="AR51"/>
  <c r="AQ50"/>
  <c r="M78"/>
  <c r="AQ83"/>
  <c r="AR84"/>
  <c r="AS85"/>
  <c r="AT86"/>
  <c r="AO81"/>
  <c r="AP82"/>
  <c r="AU87"/>
  <c r="AN80"/>
  <c r="AT37"/>
  <c r="AU38"/>
  <c r="M29"/>
  <c r="AN31"/>
  <c r="AQ34"/>
  <c r="AR35"/>
  <c r="AS36"/>
  <c r="AP33"/>
  <c r="AO32"/>
  <c r="AQ59"/>
  <c r="AR60"/>
  <c r="AS61"/>
  <c r="AT62"/>
  <c r="AO57"/>
  <c r="AP58"/>
  <c r="AN56"/>
  <c r="M54"/>
  <c r="AU63"/>
  <c r="AP30"/>
  <c r="AR32"/>
  <c r="AU35"/>
  <c r="AT34"/>
  <c r="M26"/>
  <c r="AT27"/>
  <c r="AQ31"/>
  <c r="AS33"/>
  <c r="AN28"/>
  <c r="AO29"/>
  <c r="AU27"/>
  <c r="AS65"/>
  <c r="AT66"/>
  <c r="M58"/>
  <c r="AU67"/>
  <c r="AP62"/>
  <c r="AQ63"/>
  <c r="AR64"/>
  <c r="AN60"/>
  <c r="AO61"/>
  <c r="AU72"/>
  <c r="AR69"/>
  <c r="AS70"/>
  <c r="AT71"/>
  <c r="M63"/>
  <c r="AO66"/>
  <c r="AP67"/>
  <c r="AN65"/>
  <c r="AQ68"/>
  <c r="AR37" i="28"/>
  <c r="AQ36"/>
  <c r="AU40"/>
  <c r="AP35"/>
  <c r="AS38"/>
  <c r="AN33"/>
  <c r="M31"/>
  <c r="AT39"/>
  <c r="AO34"/>
  <c r="AR49"/>
  <c r="AQ48"/>
  <c r="AU52"/>
  <c r="AP47"/>
  <c r="AS50"/>
  <c r="AN45"/>
  <c r="AO46"/>
  <c r="M43"/>
  <c r="AT51"/>
  <c r="AT23" i="60"/>
  <c r="AP26"/>
  <c r="AT30"/>
  <c r="AN24"/>
  <c r="AQ23"/>
  <c r="AP23"/>
  <c r="AQ27"/>
  <c r="AU31"/>
  <c r="AU23"/>
  <c r="AO25"/>
  <c r="AS29"/>
  <c r="AS23"/>
  <c r="AR23"/>
  <c r="M22"/>
  <c r="AR28"/>
  <c r="AS59"/>
  <c r="AP56"/>
  <c r="AU61"/>
  <c r="M52"/>
  <c r="AN54"/>
  <c r="AQ57"/>
  <c r="AR58"/>
  <c r="AT60"/>
  <c r="AO55"/>
  <c r="AR70"/>
  <c r="AS71"/>
  <c r="AT72"/>
  <c r="AQ69"/>
  <c r="AU73"/>
  <c r="AP68"/>
  <c r="AN66"/>
  <c r="AO67"/>
  <c r="M64"/>
  <c r="AT47"/>
  <c r="AN41"/>
  <c r="AQ44"/>
  <c r="AR45"/>
  <c r="M39"/>
  <c r="AS46"/>
  <c r="AU48"/>
  <c r="AP43"/>
  <c r="AO42"/>
  <c r="AR75"/>
  <c r="AS76"/>
  <c r="AT77"/>
  <c r="AU78"/>
  <c r="M69"/>
  <c r="AN71"/>
  <c r="AQ74"/>
  <c r="AP73"/>
  <c r="AO72"/>
  <c r="M50" i="28"/>
  <c r="AN52"/>
  <c r="AR56"/>
  <c r="AQ55"/>
  <c r="AO53"/>
  <c r="AS57"/>
  <c r="AT58"/>
  <c r="AP54"/>
  <c r="AU59"/>
  <c r="AR83" i="60"/>
  <c r="AT85"/>
  <c r="M77"/>
  <c r="AU86"/>
  <c r="AN79"/>
  <c r="AP81"/>
  <c r="AQ82"/>
  <c r="AS84"/>
  <c r="AO80"/>
  <c r="AO53"/>
  <c r="AP54"/>
  <c r="M50"/>
  <c r="AU59"/>
  <c r="AQ55"/>
  <c r="AN52"/>
  <c r="AR56"/>
  <c r="AT58"/>
  <c r="AS57"/>
  <c r="AN57"/>
  <c r="AO58"/>
  <c r="AP59"/>
  <c r="M55"/>
  <c r="AR61"/>
  <c r="AQ60"/>
  <c r="AS62"/>
  <c r="AU64"/>
  <c r="AT63"/>
  <c r="AU53"/>
  <c r="AS51"/>
  <c r="AP48"/>
  <c r="AN46"/>
  <c r="F45" s="1"/>
  <c r="AO47"/>
  <c r="AQ49"/>
  <c r="AR50"/>
  <c r="M44"/>
  <c r="AT52"/>
  <c r="AS24"/>
  <c r="M23"/>
  <c r="AQ28"/>
  <c r="AP27"/>
  <c r="AO26"/>
  <c r="AR29"/>
  <c r="AT24"/>
  <c r="AR24"/>
  <c r="AU32"/>
  <c r="AT31"/>
  <c r="AS30"/>
  <c r="AU24"/>
  <c r="AQ24"/>
  <c r="AN25"/>
  <c r="M33"/>
  <c r="AN35"/>
  <c r="AO36"/>
  <c r="AP37"/>
  <c r="AT41"/>
  <c r="AU42"/>
  <c r="AR39"/>
  <c r="AQ38"/>
  <c r="AS40"/>
  <c r="AO27"/>
  <c r="AR30"/>
  <c r="AQ29"/>
  <c r="AT25"/>
  <c r="AU25"/>
  <c r="AS25"/>
  <c r="AR25"/>
  <c r="M24"/>
  <c r="AU33"/>
  <c r="AP28"/>
  <c r="AT32"/>
  <c r="AN26"/>
  <c r="AS31"/>
  <c r="AS44"/>
  <c r="AT45"/>
  <c r="AO40"/>
  <c r="AQ42"/>
  <c r="AP41"/>
  <c r="AU46"/>
  <c r="M37"/>
  <c r="AR43"/>
  <c r="AN39"/>
  <c r="AO23" i="28"/>
  <c r="AP24"/>
  <c r="AQ25"/>
  <c r="AQ21"/>
  <c r="AS27"/>
  <c r="AT28"/>
  <c r="AU29"/>
  <c r="AR26"/>
  <c r="AN21"/>
  <c r="AS21"/>
  <c r="AT21"/>
  <c r="AR21"/>
  <c r="AO21"/>
  <c r="AP21"/>
  <c r="AU21"/>
  <c r="AN22"/>
  <c r="AU45"/>
  <c r="AP40"/>
  <c r="AT44"/>
  <c r="M36"/>
  <c r="AN38"/>
  <c r="AR42"/>
  <c r="AQ41"/>
  <c r="AS43"/>
  <c r="AO39"/>
  <c r="AN46"/>
  <c r="AR50"/>
  <c r="AQ49"/>
  <c r="AU53"/>
  <c r="AP48"/>
  <c r="AO47"/>
  <c r="AS51"/>
  <c r="AT52"/>
  <c r="M44"/>
  <c r="AU61"/>
  <c r="AP56"/>
  <c r="AT60"/>
  <c r="M52"/>
  <c r="AO55"/>
  <c r="AR58"/>
  <c r="AQ57"/>
  <c r="AN54"/>
  <c r="AS59"/>
  <c r="AO63"/>
  <c r="AR66"/>
  <c r="AN62"/>
  <c r="AU69"/>
  <c r="AP64"/>
  <c r="AS67"/>
  <c r="M60"/>
  <c r="AT68"/>
  <c r="AQ65"/>
  <c r="AO67"/>
  <c r="AR70"/>
  <c r="AN66"/>
  <c r="AQ69"/>
  <c r="AU73"/>
  <c r="AS71"/>
  <c r="M64"/>
  <c r="AT72"/>
  <c r="AP68"/>
  <c r="AT76"/>
  <c r="M68"/>
  <c r="AP72"/>
  <c r="AS75"/>
  <c r="AN70"/>
  <c r="AQ73"/>
  <c r="AU77"/>
  <c r="AR74"/>
  <c r="AO71"/>
  <c r="AU54"/>
  <c r="AP49"/>
  <c r="AO48"/>
  <c r="AN47"/>
  <c r="AR51"/>
  <c r="M45"/>
  <c r="AQ50"/>
  <c r="AT53"/>
  <c r="AS52"/>
  <c r="M63"/>
  <c r="AO66"/>
  <c r="AS70"/>
  <c r="AN65"/>
  <c r="AR69"/>
  <c r="AP67"/>
  <c r="AT71"/>
  <c r="AU72"/>
  <c r="AQ68"/>
  <c r="AS45" i="60"/>
  <c r="AT46"/>
  <c r="AU47"/>
  <c r="M38"/>
  <c r="AQ43"/>
  <c r="AR44"/>
  <c r="AO41"/>
  <c r="AN40"/>
  <c r="AP42"/>
  <c r="AS27"/>
  <c r="AO23"/>
  <c r="AR21"/>
  <c r="AT21"/>
  <c r="AT28"/>
  <c r="AP24"/>
  <c r="AP21"/>
  <c r="AN21"/>
  <c r="AR26"/>
  <c r="AN22"/>
  <c r="AO21"/>
  <c r="AQ21"/>
  <c r="AQ25"/>
  <c r="AU29"/>
  <c r="AU21"/>
  <c r="AS21"/>
  <c r="AN34"/>
  <c r="AQ37"/>
  <c r="AS39"/>
  <c r="AT40"/>
  <c r="AP36"/>
  <c r="AR38"/>
  <c r="AO35"/>
  <c r="AU41"/>
  <c r="M32"/>
  <c r="AO65"/>
  <c r="AP66"/>
  <c r="AQ67"/>
  <c r="M62"/>
  <c r="AR68"/>
  <c r="AU71"/>
  <c r="AN64"/>
  <c r="AS69"/>
  <c r="AT70"/>
  <c r="AS74"/>
  <c r="AT75"/>
  <c r="AU76"/>
  <c r="M67"/>
  <c r="AQ72"/>
  <c r="AR73"/>
  <c r="AP71"/>
  <c r="AO70"/>
  <c r="AN69"/>
  <c r="AU66"/>
  <c r="AN59"/>
  <c r="AT65"/>
  <c r="M57"/>
  <c r="AS64"/>
  <c r="AO60"/>
  <c r="AQ62"/>
  <c r="AR63"/>
  <c r="AP61"/>
  <c r="AU70"/>
  <c r="AN63"/>
  <c r="AQ66"/>
  <c r="M61"/>
  <c r="AR67"/>
  <c r="AS68"/>
  <c r="AP65"/>
  <c r="AO64"/>
  <c r="AT69"/>
  <c r="AR53" i="28"/>
  <c r="AQ52"/>
  <c r="AU56"/>
  <c r="M47"/>
  <c r="AP51"/>
  <c r="AT55"/>
  <c r="AO50"/>
  <c r="AS54"/>
  <c r="AN49"/>
  <c r="AQ66"/>
  <c r="AS68"/>
  <c r="AR67"/>
  <c r="AN63"/>
  <c r="AO64"/>
  <c r="AP65"/>
  <c r="AU70"/>
  <c r="AT69"/>
  <c r="M61"/>
  <c r="M75"/>
  <c r="AN77"/>
  <c r="AO78"/>
  <c r="AP79"/>
  <c r="AQ80"/>
  <c r="AT83"/>
  <c r="AU84"/>
  <c r="AS82"/>
  <c r="AF76" s="1"/>
  <c r="AR81"/>
  <c r="AQ52" i="60"/>
  <c r="AR53"/>
  <c r="AN49"/>
  <c r="M47"/>
  <c r="AO50"/>
  <c r="AS54"/>
  <c r="AP51"/>
  <c r="AU56"/>
  <c r="AT55"/>
  <c r="AQ86"/>
  <c r="M84"/>
  <c r="M106"/>
  <c r="M94"/>
  <c r="M100"/>
  <c r="AT89"/>
  <c r="M98"/>
  <c r="M99"/>
  <c r="M88"/>
  <c r="AO84"/>
  <c r="M95"/>
  <c r="M90"/>
  <c r="M85"/>
  <c r="M82"/>
  <c r="AR87"/>
  <c r="M81"/>
  <c r="M105"/>
  <c r="M102"/>
  <c r="AS88"/>
  <c r="M91"/>
  <c r="M87"/>
  <c r="M96"/>
  <c r="AN83"/>
  <c r="M86"/>
  <c r="M83"/>
  <c r="M108"/>
  <c r="M107"/>
  <c r="M104"/>
  <c r="M97"/>
  <c r="M101"/>
  <c r="M103"/>
  <c r="AU90"/>
  <c r="AP85"/>
  <c r="M92"/>
  <c r="M93"/>
  <c r="M89"/>
  <c r="M72"/>
  <c r="AQ77"/>
  <c r="AU81"/>
  <c r="AS79"/>
  <c r="AR78"/>
  <c r="AT80"/>
  <c r="AN74"/>
  <c r="AP76"/>
  <c r="AO75"/>
  <c r="AU62"/>
  <c r="M53"/>
  <c r="AN55"/>
  <c r="AO56"/>
  <c r="AS60"/>
  <c r="AT61"/>
  <c r="AR59"/>
  <c r="AQ58"/>
  <c r="AP57"/>
  <c r="AQ28" i="28"/>
  <c r="AQ24"/>
  <c r="AU24"/>
  <c r="AP27"/>
  <c r="AR29"/>
  <c r="AT24"/>
  <c r="AO26"/>
  <c r="AN25"/>
  <c r="AU32"/>
  <c r="AT31"/>
  <c r="AR24"/>
  <c r="M23"/>
  <c r="AS24"/>
  <c r="AS30"/>
  <c r="AN29"/>
  <c r="AP31"/>
  <c r="AT35"/>
  <c r="AU36"/>
  <c r="AU28"/>
  <c r="AO30"/>
  <c r="AR33"/>
  <c r="AS34"/>
  <c r="AQ32"/>
  <c r="M27"/>
  <c r="AN37"/>
  <c r="AR41"/>
  <c r="AQ40"/>
  <c r="AU44"/>
  <c r="M35"/>
  <c r="AP39"/>
  <c r="AT43"/>
  <c r="AO38"/>
  <c r="AS42"/>
  <c r="AN59"/>
  <c r="M57"/>
  <c r="AQ62"/>
  <c r="AU66"/>
  <c r="AR63"/>
  <c r="AS64"/>
  <c r="AT65"/>
  <c r="AP61"/>
  <c r="AO60"/>
  <c r="M71"/>
  <c r="AO74"/>
  <c r="AS78"/>
  <c r="AR77"/>
  <c r="AN73"/>
  <c r="AP75"/>
  <c r="AT79"/>
  <c r="AU80"/>
  <c r="AQ76"/>
  <c r="M19" i="60"/>
  <c r="M19" i="28"/>
  <c r="F103" i="60" l="1"/>
  <c r="G103" s="1"/>
  <c r="L103"/>
  <c r="BF98"/>
  <c r="L98"/>
  <c r="F98"/>
  <c r="F61"/>
  <c r="L61"/>
  <c r="BF61"/>
  <c r="AY41" s="1"/>
  <c r="AD37" i="28"/>
  <c r="AE37"/>
  <c r="L63" i="60"/>
  <c r="F63"/>
  <c r="BF63"/>
  <c r="AY39" s="1"/>
  <c r="L41"/>
  <c r="BF41"/>
  <c r="AY61" s="1"/>
  <c r="F41"/>
  <c r="F106" i="28"/>
  <c r="G106" s="1"/>
  <c r="L106"/>
  <c r="F96"/>
  <c r="L96"/>
  <c r="BF96"/>
  <c r="F65"/>
  <c r="BF65"/>
  <c r="AY37" s="1"/>
  <c r="L65"/>
  <c r="AD34"/>
  <c r="AE34"/>
  <c r="L29"/>
  <c r="BF29"/>
  <c r="AY73" s="1"/>
  <c r="F29"/>
  <c r="BF27"/>
  <c r="AY75" s="1"/>
  <c r="L27"/>
  <c r="F27"/>
  <c r="BF23"/>
  <c r="AY79" s="1"/>
  <c r="L23"/>
  <c r="F23"/>
  <c r="AE24"/>
  <c r="AD24"/>
  <c r="F92" i="60"/>
  <c r="BF92"/>
  <c r="L92"/>
  <c r="F101"/>
  <c r="G101" s="1"/>
  <c r="L101"/>
  <c r="F108"/>
  <c r="G108" s="1"/>
  <c r="L108"/>
  <c r="F96"/>
  <c r="BF96"/>
  <c r="L96"/>
  <c r="F102"/>
  <c r="G102" s="1"/>
  <c r="L102"/>
  <c r="L82"/>
  <c r="BF82"/>
  <c r="F82"/>
  <c r="L84"/>
  <c r="F84"/>
  <c r="BF84"/>
  <c r="F61" i="28"/>
  <c r="L61"/>
  <c r="BF61"/>
  <c r="AY41" s="1"/>
  <c r="BF57" i="60"/>
  <c r="AY45" s="1"/>
  <c r="F57"/>
  <c r="L57"/>
  <c r="F38"/>
  <c r="BF38"/>
  <c r="AY64" s="1"/>
  <c r="L38"/>
  <c r="L63" i="28"/>
  <c r="F63"/>
  <c r="BF63"/>
  <c r="AY39" s="1"/>
  <c r="F45"/>
  <c r="L45"/>
  <c r="BF45"/>
  <c r="AY57" s="1"/>
  <c r="L36"/>
  <c r="F36"/>
  <c r="BF36"/>
  <c r="AY66" s="1"/>
  <c r="AE21"/>
  <c r="AD21"/>
  <c r="AD51"/>
  <c r="AE51"/>
  <c r="F64" i="60"/>
  <c r="BF64"/>
  <c r="AY38" s="1"/>
  <c r="L64"/>
  <c r="AD44" i="28"/>
  <c r="AE44"/>
  <c r="L31"/>
  <c r="F31"/>
  <c r="BF31"/>
  <c r="AY71" s="1"/>
  <c r="F82"/>
  <c r="BF82"/>
  <c r="L82"/>
  <c r="F95"/>
  <c r="L95"/>
  <c r="BF95"/>
  <c r="BF83"/>
  <c r="F83"/>
  <c r="L83"/>
  <c r="L89"/>
  <c r="BF89"/>
  <c r="F89"/>
  <c r="L92"/>
  <c r="BF92"/>
  <c r="F92"/>
  <c r="L103"/>
  <c r="F103"/>
  <c r="G103" s="1"/>
  <c r="L73"/>
  <c r="F73"/>
  <c r="BF73"/>
  <c r="AY29" s="1"/>
  <c r="F53"/>
  <c r="L53"/>
  <c r="BF53"/>
  <c r="AY49" s="1"/>
  <c r="F48"/>
  <c r="L48"/>
  <c r="BF48"/>
  <c r="AY54" s="1"/>
  <c r="F32"/>
  <c r="L32"/>
  <c r="BF32"/>
  <c r="AY70" s="1"/>
  <c r="AD29"/>
  <c r="AE29"/>
  <c r="BF28"/>
  <c r="AY74" s="1"/>
  <c r="L28"/>
  <c r="F28"/>
  <c r="F24"/>
  <c r="BF24"/>
  <c r="AY78" s="1"/>
  <c r="L24"/>
  <c r="BF79"/>
  <c r="AY23" s="1"/>
  <c r="F79"/>
  <c r="L79"/>
  <c r="L40" i="60"/>
  <c r="F40"/>
  <c r="BF40"/>
  <c r="AY62" s="1"/>
  <c r="L28"/>
  <c r="BF28"/>
  <c r="AY74" s="1"/>
  <c r="F28"/>
  <c r="F31"/>
  <c r="BF31"/>
  <c r="AY71" s="1"/>
  <c r="L31"/>
  <c r="F55" i="28"/>
  <c r="BF55"/>
  <c r="AY47" s="1"/>
  <c r="L55"/>
  <c r="AE71"/>
  <c r="AD71"/>
  <c r="F34"/>
  <c r="BF34"/>
  <c r="AY68" s="1"/>
  <c r="L34"/>
  <c r="AE50"/>
  <c r="AD50"/>
  <c r="BF78"/>
  <c r="AY24" s="1"/>
  <c r="F78"/>
  <c r="L78"/>
  <c r="L66"/>
  <c r="F66"/>
  <c r="BF66"/>
  <c r="AY36" s="1"/>
  <c r="AE47"/>
  <c r="AD47"/>
  <c r="L71" i="60"/>
  <c r="BF71"/>
  <c r="AY31" s="1"/>
  <c r="F71"/>
  <c r="BF66"/>
  <c r="AY36" s="1"/>
  <c r="L66"/>
  <c r="L21"/>
  <c r="BF21"/>
  <c r="AY81" s="1"/>
  <c r="F21"/>
  <c r="R18" i="30"/>
  <c r="AE70" i="28"/>
  <c r="AD70"/>
  <c r="L39"/>
  <c r="BF39"/>
  <c r="AY63" s="1"/>
  <c r="F39"/>
  <c r="L36" i="60"/>
  <c r="F36"/>
  <c r="BF36"/>
  <c r="AY66" s="1"/>
  <c r="L75"/>
  <c r="F75"/>
  <c r="BF75"/>
  <c r="AY27" s="1"/>
  <c r="AE78" i="28"/>
  <c r="AD78"/>
  <c r="BF41"/>
  <c r="AY61" s="1"/>
  <c r="F41"/>
  <c r="L41"/>
  <c r="L74"/>
  <c r="F74"/>
  <c r="BF74"/>
  <c r="AY28" s="1"/>
  <c r="L93" i="60"/>
  <c r="F93"/>
  <c r="BF93"/>
  <c r="F95"/>
  <c r="BF95"/>
  <c r="L95"/>
  <c r="L75" i="28"/>
  <c r="F75"/>
  <c r="BF75"/>
  <c r="AY27" s="1"/>
  <c r="L23" i="60"/>
  <c r="F23"/>
  <c r="BF23"/>
  <c r="AY79" s="1"/>
  <c r="BF22"/>
  <c r="AY80" s="1"/>
  <c r="F22"/>
  <c r="L22"/>
  <c r="L88" i="28"/>
  <c r="BF88"/>
  <c r="F88"/>
  <c r="L81"/>
  <c r="F81"/>
  <c r="BF81"/>
  <c r="AY21" s="1"/>
  <c r="L76"/>
  <c r="F76"/>
  <c r="BF76"/>
  <c r="AY26" s="1"/>
  <c r="AE57"/>
  <c r="AD57"/>
  <c r="AD80"/>
  <c r="AE80"/>
  <c r="AE66"/>
  <c r="AD66"/>
  <c r="AD52"/>
  <c r="AE52"/>
  <c r="L70"/>
  <c r="BF70"/>
  <c r="AY32" s="1"/>
  <c r="F70"/>
  <c r="AE38"/>
  <c r="AD38"/>
  <c r="F58"/>
  <c r="BF58"/>
  <c r="AY44" s="1"/>
  <c r="L58"/>
  <c r="AD23"/>
  <c r="AE23"/>
  <c r="F104" i="60"/>
  <c r="G104" s="1"/>
  <c r="L104"/>
  <c r="L81"/>
  <c r="BF81"/>
  <c r="AY21" s="1"/>
  <c r="L99"/>
  <c r="F99"/>
  <c r="BF99"/>
  <c r="AE76" i="28"/>
  <c r="AD76"/>
  <c r="BF62" i="60"/>
  <c r="AY40" s="1"/>
  <c r="L62"/>
  <c r="F62"/>
  <c r="G45"/>
  <c r="BG45"/>
  <c r="AZ57" s="1"/>
  <c r="H45"/>
  <c r="F69"/>
  <c r="L69"/>
  <c r="BF69"/>
  <c r="AY33" s="1"/>
  <c r="BF52"/>
  <c r="AY50" s="1"/>
  <c r="F52"/>
  <c r="L52"/>
  <c r="F43" i="28"/>
  <c r="BF43"/>
  <c r="AY59" s="1"/>
  <c r="L43"/>
  <c r="L58" i="60"/>
  <c r="F58"/>
  <c r="BF58"/>
  <c r="AY44" s="1"/>
  <c r="F78"/>
  <c r="L78"/>
  <c r="BF78"/>
  <c r="AY24" s="1"/>
  <c r="L45"/>
  <c r="BF45"/>
  <c r="AY57" s="1"/>
  <c r="F99" i="28"/>
  <c r="L99"/>
  <c r="BF99"/>
  <c r="L107"/>
  <c r="F107"/>
  <c r="G107" s="1"/>
  <c r="BF100"/>
  <c r="F100"/>
  <c r="L100"/>
  <c r="L104"/>
  <c r="F104"/>
  <c r="G104" s="1"/>
  <c r="BF85"/>
  <c r="F85"/>
  <c r="L85"/>
  <c r="F93"/>
  <c r="L93"/>
  <c r="BF93"/>
  <c r="BF94"/>
  <c r="F94"/>
  <c r="L94"/>
  <c r="AF73"/>
  <c r="AF71"/>
  <c r="AF23"/>
  <c r="AF67"/>
  <c r="AF49"/>
  <c r="AF41"/>
  <c r="AF34"/>
  <c r="AF56"/>
  <c r="AF38"/>
  <c r="AF50"/>
  <c r="AF74"/>
  <c r="AF31"/>
  <c r="AF40"/>
  <c r="AF62"/>
  <c r="AF37"/>
  <c r="AF59"/>
  <c r="AF63"/>
  <c r="AF58"/>
  <c r="AF45"/>
  <c r="AF57"/>
  <c r="AF36"/>
  <c r="AF28"/>
  <c r="AF72"/>
  <c r="AF30"/>
  <c r="AF55"/>
  <c r="AF25"/>
  <c r="AF61"/>
  <c r="AF33"/>
  <c r="AF26"/>
  <c r="AF68"/>
  <c r="AF22"/>
  <c r="AF24"/>
  <c r="AF60"/>
  <c r="AF70"/>
  <c r="AF66"/>
  <c r="AF47"/>
  <c r="AF42"/>
  <c r="AF52"/>
  <c r="AF27"/>
  <c r="AF46"/>
  <c r="AF65"/>
  <c r="AF21"/>
  <c r="AF32"/>
  <c r="AF64"/>
  <c r="AF48"/>
  <c r="AF43"/>
  <c r="AF69"/>
  <c r="AF29"/>
  <c r="AF35"/>
  <c r="AF44"/>
  <c r="AF51"/>
  <c r="AF53"/>
  <c r="AF39"/>
  <c r="AF54"/>
  <c r="BF80"/>
  <c r="AY22" s="1"/>
  <c r="F80"/>
  <c r="L80"/>
  <c r="AD77"/>
  <c r="AE77"/>
  <c r="F72"/>
  <c r="L72"/>
  <c r="BF72"/>
  <c r="AY30" s="1"/>
  <c r="AD73"/>
  <c r="AE73"/>
  <c r="AD49"/>
  <c r="AE49"/>
  <c r="F40"/>
  <c r="BF40"/>
  <c r="AY62" s="1"/>
  <c r="L40"/>
  <c r="AE33"/>
  <c r="AD33"/>
  <c r="AD25"/>
  <c r="AE25"/>
  <c r="F21"/>
  <c r="L21"/>
  <c r="BF21"/>
  <c r="AY81" s="1"/>
  <c r="AE56"/>
  <c r="AD56"/>
  <c r="AD55"/>
  <c r="AE55"/>
  <c r="F56" i="60"/>
  <c r="BF56"/>
  <c r="AY46" s="1"/>
  <c r="L56"/>
  <c r="BF34"/>
  <c r="AY68" s="1"/>
  <c r="F34"/>
  <c r="L34"/>
  <c r="BF59"/>
  <c r="AY43" s="1"/>
  <c r="L59"/>
  <c r="F59"/>
  <c r="BF74"/>
  <c r="AY28" s="1"/>
  <c r="L74"/>
  <c r="F74"/>
  <c r="F68"/>
  <c r="BF68"/>
  <c r="AY34" s="1"/>
  <c r="L68"/>
  <c r="L43"/>
  <c r="BF43"/>
  <c r="AY59" s="1"/>
  <c r="F43"/>
  <c r="L67" i="28"/>
  <c r="F67"/>
  <c r="BF67"/>
  <c r="AY35" s="1"/>
  <c r="AD68"/>
  <c r="AE68"/>
  <c r="F59"/>
  <c r="BF59"/>
  <c r="AY43" s="1"/>
  <c r="L59"/>
  <c r="L49"/>
  <c r="BF49"/>
  <c r="AY53" s="1"/>
  <c r="F49"/>
  <c r="BF46"/>
  <c r="AY56" s="1"/>
  <c r="L46"/>
  <c r="F46"/>
  <c r="AE31"/>
  <c r="AD31"/>
  <c r="BF26"/>
  <c r="AY76" s="1"/>
  <c r="L26"/>
  <c r="F26"/>
  <c r="L76" i="60"/>
  <c r="BF76"/>
  <c r="AY26" s="1"/>
  <c r="F76"/>
  <c r="F49"/>
  <c r="BF49"/>
  <c r="AY53" s="1"/>
  <c r="L49"/>
  <c r="L69" i="28"/>
  <c r="F69"/>
  <c r="BF69"/>
  <c r="AY33" s="1"/>
  <c r="AE75"/>
  <c r="AD75"/>
  <c r="AE59"/>
  <c r="AD59"/>
  <c r="F22"/>
  <c r="BF22"/>
  <c r="AY80" s="1"/>
  <c r="L22"/>
  <c r="F81" i="60"/>
  <c r="F66"/>
  <c r="L35" i="28"/>
  <c r="BF35"/>
  <c r="AY67" s="1"/>
  <c r="F35"/>
  <c r="AE36"/>
  <c r="AD36"/>
  <c r="BF53" i="60"/>
  <c r="AY49" s="1"/>
  <c r="F53"/>
  <c r="L53"/>
  <c r="L107"/>
  <c r="F107"/>
  <c r="G107" s="1"/>
  <c r="F106"/>
  <c r="G106" s="1"/>
  <c r="L106"/>
  <c r="F47"/>
  <c r="L47"/>
  <c r="BF47"/>
  <c r="AY55" s="1"/>
  <c r="BF55"/>
  <c r="AY47" s="1"/>
  <c r="L55"/>
  <c r="F55"/>
  <c r="L39"/>
  <c r="BF39"/>
  <c r="AY63" s="1"/>
  <c r="F39"/>
  <c r="BF26"/>
  <c r="AY76" s="1"/>
  <c r="L26"/>
  <c r="F26"/>
  <c r="L29"/>
  <c r="F29"/>
  <c r="BF29"/>
  <c r="AY73" s="1"/>
  <c r="F101" i="28"/>
  <c r="G101" s="1"/>
  <c r="L101"/>
  <c r="F86"/>
  <c r="L86"/>
  <c r="BF86"/>
  <c r="BF91"/>
  <c r="F91"/>
  <c r="L91"/>
  <c r="BF84"/>
  <c r="F84"/>
  <c r="L84"/>
  <c r="AE74"/>
  <c r="AD74"/>
  <c r="AE54"/>
  <c r="AD54"/>
  <c r="AF81"/>
  <c r="AE81"/>
  <c r="AD81"/>
  <c r="AE41"/>
  <c r="AD41"/>
  <c r="F33"/>
  <c r="BF33"/>
  <c r="AY69" s="1"/>
  <c r="L33"/>
  <c r="BF46" i="60"/>
  <c r="AY56" s="1"/>
  <c r="L46"/>
  <c r="F46"/>
  <c r="F37" i="28"/>
  <c r="BF37"/>
  <c r="AY65" s="1"/>
  <c r="L37"/>
  <c r="AE30"/>
  <c r="AD30"/>
  <c r="AE67"/>
  <c r="AD67"/>
  <c r="F30"/>
  <c r="L30"/>
  <c r="BF30"/>
  <c r="AY72" s="1"/>
  <c r="AD26"/>
  <c r="AE26"/>
  <c r="AD42"/>
  <c r="AE42"/>
  <c r="AD58"/>
  <c r="AE58"/>
  <c r="BF89" i="60"/>
  <c r="L89"/>
  <c r="F89"/>
  <c r="L86"/>
  <c r="F86"/>
  <c r="BF86"/>
  <c r="F91"/>
  <c r="BF91"/>
  <c r="L91"/>
  <c r="F90"/>
  <c r="L90"/>
  <c r="BF90"/>
  <c r="F94"/>
  <c r="BF94"/>
  <c r="L94"/>
  <c r="BF47" i="28"/>
  <c r="AY55" s="1"/>
  <c r="L47"/>
  <c r="F47"/>
  <c r="L32" i="60"/>
  <c r="F32"/>
  <c r="BF32"/>
  <c r="AY70" s="1"/>
  <c r="AD46" i="28"/>
  <c r="AE46"/>
  <c r="AD69"/>
  <c r="AE69"/>
  <c r="F60"/>
  <c r="L60"/>
  <c r="BF60"/>
  <c r="AY42" s="1"/>
  <c r="AD61"/>
  <c r="AE61"/>
  <c r="AE53"/>
  <c r="AD53"/>
  <c r="F52"/>
  <c r="L52"/>
  <c r="BF52"/>
  <c r="AY50" s="1"/>
  <c r="F44"/>
  <c r="L44"/>
  <c r="BF44"/>
  <c r="AY58" s="1"/>
  <c r="AE45"/>
  <c r="AD45"/>
  <c r="F37" i="60"/>
  <c r="L37"/>
  <c r="BF37"/>
  <c r="AY65" s="1"/>
  <c r="BF24"/>
  <c r="AY78" s="1"/>
  <c r="F24"/>
  <c r="L24"/>
  <c r="F33"/>
  <c r="BF33"/>
  <c r="AY69" s="1"/>
  <c r="L33"/>
  <c r="BF44"/>
  <c r="AY58" s="1"/>
  <c r="L44"/>
  <c r="F44"/>
  <c r="L77"/>
  <c r="BF77"/>
  <c r="AY25" s="1"/>
  <c r="F77"/>
  <c r="AD72" i="28"/>
  <c r="AE72"/>
  <c r="BF71"/>
  <c r="AY31" s="1"/>
  <c r="F71"/>
  <c r="L71"/>
  <c r="L57"/>
  <c r="F57"/>
  <c r="BF57"/>
  <c r="AY45" s="1"/>
  <c r="AE28"/>
  <c r="AD28"/>
  <c r="L72" i="60"/>
  <c r="BF72"/>
  <c r="AY30" s="1"/>
  <c r="F97"/>
  <c r="BF97"/>
  <c r="L97"/>
  <c r="L83"/>
  <c r="F83"/>
  <c r="BF83"/>
  <c r="BF87"/>
  <c r="L87"/>
  <c r="F87"/>
  <c r="F105"/>
  <c r="G105" s="1"/>
  <c r="L105"/>
  <c r="BF85"/>
  <c r="L85"/>
  <c r="F85"/>
  <c r="L88"/>
  <c r="BF88"/>
  <c r="F88"/>
  <c r="L100"/>
  <c r="F100"/>
  <c r="BF100"/>
  <c r="AE62" i="28"/>
  <c r="AD62"/>
  <c r="AD48"/>
  <c r="AE48"/>
  <c r="BF67" i="60"/>
  <c r="AY35" s="1"/>
  <c r="L67"/>
  <c r="F67"/>
  <c r="AD64" i="28"/>
  <c r="AE64"/>
  <c r="L68"/>
  <c r="BF68"/>
  <c r="AY34" s="1"/>
  <c r="F68"/>
  <c r="F64"/>
  <c r="L64"/>
  <c r="BF64"/>
  <c r="AY38" s="1"/>
  <c r="AD65"/>
  <c r="AE65"/>
  <c r="F50" i="60"/>
  <c r="BF50"/>
  <c r="AY52" s="1"/>
  <c r="L50"/>
  <c r="F50" i="28"/>
  <c r="BF50"/>
  <c r="AY52" s="1"/>
  <c r="L50"/>
  <c r="AE32"/>
  <c r="AD32"/>
  <c r="F54" i="60"/>
  <c r="BF54"/>
  <c r="AY48" s="1"/>
  <c r="L54"/>
  <c r="F70"/>
  <c r="BF70"/>
  <c r="AY32" s="1"/>
  <c r="L70"/>
  <c r="L105" i="28"/>
  <c r="F105"/>
  <c r="G105" s="1"/>
  <c r="L108"/>
  <c r="F108"/>
  <c r="G108" s="1"/>
  <c r="F98"/>
  <c r="L98"/>
  <c r="BF98"/>
  <c r="BF90"/>
  <c r="F90"/>
  <c r="L90"/>
  <c r="L102"/>
  <c r="F102"/>
  <c r="G102" s="1"/>
  <c r="BF87"/>
  <c r="F87"/>
  <c r="L87"/>
  <c r="F97"/>
  <c r="L97"/>
  <c r="BF97"/>
  <c r="F56"/>
  <c r="BF56"/>
  <c r="AY46" s="1"/>
  <c r="L56"/>
  <c r="F73" i="60"/>
  <c r="L73"/>
  <c r="BF73"/>
  <c r="AY29" s="1"/>
  <c r="L51" i="28"/>
  <c r="BF51"/>
  <c r="AY51" s="1"/>
  <c r="F51"/>
  <c r="AD22"/>
  <c r="AE22"/>
  <c r="L25" i="60"/>
  <c r="F25"/>
  <c r="BF25"/>
  <c r="AY77" s="1"/>
  <c r="BF51"/>
  <c r="AY51" s="1"/>
  <c r="F51"/>
  <c r="L51"/>
  <c r="BF54" i="28"/>
  <c r="AY48" s="1"/>
  <c r="L54"/>
  <c r="F54"/>
  <c r="L42"/>
  <c r="F42"/>
  <c r="BF42"/>
  <c r="AY60" s="1"/>
  <c r="AE43"/>
  <c r="AD43"/>
  <c r="AD35"/>
  <c r="AE35"/>
  <c r="F60" i="60"/>
  <c r="L60"/>
  <c r="BF60"/>
  <c r="AY42" s="1"/>
  <c r="L79"/>
  <c r="BF79"/>
  <c r="AY23" s="1"/>
  <c r="F79"/>
  <c r="F42"/>
  <c r="L42"/>
  <c r="BF42"/>
  <c r="AY60" s="1"/>
  <c r="F27"/>
  <c r="L27"/>
  <c r="BF27"/>
  <c r="AY75" s="1"/>
  <c r="F80"/>
  <c r="L80"/>
  <c r="BF80"/>
  <c r="AY22" s="1"/>
  <c r="F35"/>
  <c r="BF35"/>
  <c r="AY67" s="1"/>
  <c r="L35"/>
  <c r="L30"/>
  <c r="F30"/>
  <c r="BF30"/>
  <c r="AY72" s="1"/>
  <c r="AD60" i="28"/>
  <c r="AE60"/>
  <c r="AE79"/>
  <c r="AD79"/>
  <c r="AE63"/>
  <c r="AD63"/>
  <c r="F62"/>
  <c r="BF62"/>
  <c r="AY40" s="1"/>
  <c r="L62"/>
  <c r="AE27"/>
  <c r="AD27"/>
  <c r="F65" i="60"/>
  <c r="BF65"/>
  <c r="AY37" s="1"/>
  <c r="L65"/>
  <c r="L25" i="28"/>
  <c r="BF25"/>
  <c r="AY77" s="1"/>
  <c r="F25"/>
  <c r="AE40"/>
  <c r="AD40"/>
  <c r="F48" i="60"/>
  <c r="BF48"/>
  <c r="AY54" s="1"/>
  <c r="L48"/>
  <c r="BF77" i="28"/>
  <c r="AY25" s="1"/>
  <c r="F77"/>
  <c r="L77"/>
  <c r="AD39"/>
  <c r="AE39"/>
  <c r="L38"/>
  <c r="BF38"/>
  <c r="AY64" s="1"/>
  <c r="F38"/>
  <c r="F72" i="60"/>
  <c r="F19"/>
  <c r="L19" i="28"/>
  <c r="L19" i="60"/>
  <c r="F19" i="28"/>
  <c r="G19" l="1"/>
  <c r="H19"/>
  <c r="N19" i="60"/>
  <c r="O19" s="1"/>
  <c r="N19" i="28"/>
  <c r="O19" s="1"/>
  <c r="G19" i="60"/>
  <c r="H19"/>
  <c r="N77" i="28"/>
  <c r="O77" s="1"/>
  <c r="P74" i="30"/>
  <c r="AQ74" s="1"/>
  <c r="N80" i="60"/>
  <c r="O80" s="1"/>
  <c r="R77" i="30"/>
  <c r="N100" i="60"/>
  <c r="O100" s="1"/>
  <c r="R97" i="30"/>
  <c r="U97" s="1"/>
  <c r="G37" i="60"/>
  <c r="H37"/>
  <c r="BG37"/>
  <c r="AZ65" s="1"/>
  <c r="P41" i="30"/>
  <c r="AQ41" s="1"/>
  <c r="N44" i="28"/>
  <c r="O44" s="1"/>
  <c r="R88" i="30"/>
  <c r="U88" s="1"/>
  <c r="N91" i="60"/>
  <c r="O91" s="1"/>
  <c r="N38" i="28"/>
  <c r="O38" s="1"/>
  <c r="P35" i="30"/>
  <c r="AQ35" s="1"/>
  <c r="G77" i="28"/>
  <c r="BG77"/>
  <c r="AZ25" s="1"/>
  <c r="G48" i="60"/>
  <c r="BG48"/>
  <c r="AZ54" s="1"/>
  <c r="H48"/>
  <c r="H65"/>
  <c r="BG65"/>
  <c r="AZ37" s="1"/>
  <c r="G65"/>
  <c r="G80"/>
  <c r="BG80"/>
  <c r="AZ22" s="1"/>
  <c r="BG60"/>
  <c r="AZ42" s="1"/>
  <c r="G60"/>
  <c r="H60"/>
  <c r="G54" i="28"/>
  <c r="BG54"/>
  <c r="AZ48" s="1"/>
  <c r="H54"/>
  <c r="H51" i="60"/>
  <c r="BG51"/>
  <c r="AZ51" s="1"/>
  <c r="G51"/>
  <c r="R22" i="30"/>
  <c r="N25" i="60"/>
  <c r="O25" s="1"/>
  <c r="G73"/>
  <c r="BG73"/>
  <c r="AZ29" s="1"/>
  <c r="BG87" i="28"/>
  <c r="G87"/>
  <c r="P87" i="30"/>
  <c r="S87" s="1"/>
  <c r="N90" i="28"/>
  <c r="O90" s="1"/>
  <c r="P95" i="30"/>
  <c r="S95" s="1"/>
  <c r="N98" i="28"/>
  <c r="O98" s="1"/>
  <c r="G70" i="60"/>
  <c r="BG70"/>
  <c r="AZ32" s="1"/>
  <c r="BG50" i="28"/>
  <c r="AZ52" s="1"/>
  <c r="G50"/>
  <c r="H50"/>
  <c r="H64"/>
  <c r="BG64"/>
  <c r="AZ38" s="1"/>
  <c r="G64"/>
  <c r="BG88" i="60"/>
  <c r="G88"/>
  <c r="N85"/>
  <c r="O85" s="1"/>
  <c r="R82" i="30"/>
  <c r="U82" s="1"/>
  <c r="G87" i="60"/>
  <c r="BG87"/>
  <c r="BG83"/>
  <c r="G83"/>
  <c r="G97"/>
  <c r="BG97"/>
  <c r="P68" i="30"/>
  <c r="AQ68" s="1"/>
  <c r="N71" i="28"/>
  <c r="O71" s="1"/>
  <c r="BG44" i="60"/>
  <c r="AZ58" s="1"/>
  <c r="G44"/>
  <c r="H44"/>
  <c r="BG44" i="28"/>
  <c r="AZ58" s="1"/>
  <c r="G44"/>
  <c r="H44"/>
  <c r="H32" i="60"/>
  <c r="G32"/>
  <c r="BG32"/>
  <c r="AZ70" s="1"/>
  <c r="N86"/>
  <c r="O86" s="1"/>
  <c r="R83" i="30"/>
  <c r="U83" s="1"/>
  <c r="G30" i="28"/>
  <c r="Q30"/>
  <c r="H30"/>
  <c r="BG30"/>
  <c r="AZ72" s="1"/>
  <c r="BG46" i="60"/>
  <c r="AZ56" s="1"/>
  <c r="H46"/>
  <c r="G46"/>
  <c r="G84" i="28"/>
  <c r="BG84"/>
  <c r="N101"/>
  <c r="O101" s="1"/>
  <c r="P98" i="30"/>
  <c r="S98" s="1"/>
  <c r="N29" i="60"/>
  <c r="O29" s="1"/>
  <c r="R26" i="30"/>
  <c r="G39" i="60"/>
  <c r="BG39"/>
  <c r="AZ63" s="1"/>
  <c r="H39"/>
  <c r="N55"/>
  <c r="O55" s="1"/>
  <c r="R52" i="30"/>
  <c r="BG47" i="60"/>
  <c r="AZ55" s="1"/>
  <c r="G47"/>
  <c r="H47"/>
  <c r="N107"/>
  <c r="O107" s="1"/>
  <c r="R104" i="30"/>
  <c r="U104" s="1"/>
  <c r="P32"/>
  <c r="AQ32" s="1"/>
  <c r="N35" i="28"/>
  <c r="O35" s="1"/>
  <c r="N69"/>
  <c r="O69" s="1"/>
  <c r="P66" i="30"/>
  <c r="AQ66" s="1"/>
  <c r="BG76" i="60"/>
  <c r="AZ26" s="1"/>
  <c r="G76"/>
  <c r="P23" i="30"/>
  <c r="AQ23" s="1"/>
  <c r="N26" i="28"/>
  <c r="O26" s="1"/>
  <c r="BG46"/>
  <c r="AZ56" s="1"/>
  <c r="G46"/>
  <c r="H46"/>
  <c r="G59"/>
  <c r="BG59"/>
  <c r="AZ43" s="1"/>
  <c r="H59"/>
  <c r="BG67"/>
  <c r="AZ35" s="1"/>
  <c r="G67"/>
  <c r="H67"/>
  <c r="N43" i="60"/>
  <c r="O43" s="1"/>
  <c r="R40" i="30"/>
  <c r="G74" i="60"/>
  <c r="BG74"/>
  <c r="AZ28" s="1"/>
  <c r="N59"/>
  <c r="O59" s="1"/>
  <c r="R56" i="30"/>
  <c r="BG72" i="28"/>
  <c r="AZ30" s="1"/>
  <c r="G72"/>
  <c r="G80"/>
  <c r="BG80"/>
  <c r="AZ22" s="1"/>
  <c r="P91" i="30"/>
  <c r="S91" s="1"/>
  <c r="N94" i="28"/>
  <c r="O94" s="1"/>
  <c r="N93"/>
  <c r="O93" s="1"/>
  <c r="P90" i="30"/>
  <c r="S90" s="1"/>
  <c r="BG100" i="28"/>
  <c r="G100"/>
  <c r="R42" i="30"/>
  <c r="N45" i="60"/>
  <c r="O45" s="1"/>
  <c r="R59" i="30"/>
  <c r="N62" i="60"/>
  <c r="O62" s="1"/>
  <c r="R78" i="30"/>
  <c r="N81" i="60"/>
  <c r="O81" s="1"/>
  <c r="N70" i="28"/>
  <c r="O70" s="1"/>
  <c r="P67" i="30"/>
  <c r="AQ67" s="1"/>
  <c r="N93" i="60"/>
  <c r="O93" s="1"/>
  <c r="R90" i="30"/>
  <c r="U90" s="1"/>
  <c r="P38"/>
  <c r="AQ38" s="1"/>
  <c r="N41" i="28"/>
  <c r="O41" s="1"/>
  <c r="R63" i="30"/>
  <c r="N66" i="60"/>
  <c r="O66" s="1"/>
  <c r="R68" i="30"/>
  <c r="N71" i="60"/>
  <c r="O71" s="1"/>
  <c r="G66" i="28"/>
  <c r="BG66"/>
  <c r="AZ36" s="1"/>
  <c r="H66"/>
  <c r="P52" i="30"/>
  <c r="AQ52" s="1"/>
  <c r="N55" i="28"/>
  <c r="O55" s="1"/>
  <c r="N28" i="60"/>
  <c r="O28" s="1"/>
  <c r="R25" i="30"/>
  <c r="N79" i="28"/>
  <c r="O79" s="1"/>
  <c r="P76" i="30"/>
  <c r="AQ76" s="1"/>
  <c r="N32" i="28"/>
  <c r="O32" s="1"/>
  <c r="P29" i="30"/>
  <c r="AQ29" s="1"/>
  <c r="BG48" i="28"/>
  <c r="AZ54" s="1"/>
  <c r="H48"/>
  <c r="G48"/>
  <c r="N103"/>
  <c r="O103" s="1"/>
  <c r="P100" i="30"/>
  <c r="S100" s="1"/>
  <c r="BG89" i="28"/>
  <c r="G89"/>
  <c r="BG83"/>
  <c r="G83"/>
  <c r="G95"/>
  <c r="BG95"/>
  <c r="P42" i="30"/>
  <c r="AQ42" s="1"/>
  <c r="N45" i="28"/>
  <c r="O45" s="1"/>
  <c r="P60" i="30"/>
  <c r="AQ60" s="1"/>
  <c r="N63" i="28"/>
  <c r="O63" s="1"/>
  <c r="N57" i="60"/>
  <c r="O57" s="1"/>
  <c r="R54" i="30"/>
  <c r="N61" i="28"/>
  <c r="O61" s="1"/>
  <c r="P58" i="30"/>
  <c r="AQ58" s="1"/>
  <c r="N84" i="60"/>
  <c r="O84" s="1"/>
  <c r="R81" i="30"/>
  <c r="U81" s="1"/>
  <c r="R99"/>
  <c r="U99" s="1"/>
  <c r="N102" i="60"/>
  <c r="O102" s="1"/>
  <c r="BG96"/>
  <c r="G96"/>
  <c r="G29" i="28"/>
  <c r="BG29"/>
  <c r="AZ73" s="1"/>
  <c r="Q29"/>
  <c r="H29"/>
  <c r="BG98" i="60"/>
  <c r="G98"/>
  <c r="N62" i="28"/>
  <c r="O62" s="1"/>
  <c r="P59" i="30"/>
  <c r="AQ59" s="1"/>
  <c r="G27" i="60"/>
  <c r="BG27"/>
  <c r="AZ75" s="1"/>
  <c r="H27"/>
  <c r="N60"/>
  <c r="O60" s="1"/>
  <c r="R57" i="30"/>
  <c r="BG51" i="28"/>
  <c r="AZ51" s="1"/>
  <c r="G51"/>
  <c r="H51"/>
  <c r="N73" i="60"/>
  <c r="O73" s="1"/>
  <c r="R70" i="30"/>
  <c r="P65"/>
  <c r="AQ65" s="1"/>
  <c r="N68" i="28"/>
  <c r="O68" s="1"/>
  <c r="R74" i="30"/>
  <c r="N77" i="60"/>
  <c r="O77" s="1"/>
  <c r="N33"/>
  <c r="O33" s="1"/>
  <c r="R30" i="30"/>
  <c r="N30" i="28"/>
  <c r="O30" s="1"/>
  <c r="P27" i="30"/>
  <c r="AQ27" s="1"/>
  <c r="G91" i="28"/>
  <c r="BG91"/>
  <c r="G86"/>
  <c r="BG86"/>
  <c r="P19" i="30"/>
  <c r="N22" i="28"/>
  <c r="O22" s="1"/>
  <c r="G49" i="60"/>
  <c r="BG49"/>
  <c r="AZ53" s="1"/>
  <c r="H49"/>
  <c r="BG68"/>
  <c r="AZ34" s="1"/>
  <c r="H68"/>
  <c r="G68"/>
  <c r="H56"/>
  <c r="G56"/>
  <c r="BG56"/>
  <c r="AZ46" s="1"/>
  <c r="P69" i="30"/>
  <c r="AQ69" s="1"/>
  <c r="N72" i="28"/>
  <c r="O72" s="1"/>
  <c r="P77" i="30"/>
  <c r="AQ77" s="1"/>
  <c r="N80" i="28"/>
  <c r="O80" s="1"/>
  <c r="G78" i="60"/>
  <c r="BG78"/>
  <c r="AZ24" s="1"/>
  <c r="N43" i="28"/>
  <c r="O43" s="1"/>
  <c r="P40" i="30"/>
  <c r="AQ40" s="1"/>
  <c r="H62" i="60"/>
  <c r="G62"/>
  <c r="BG62"/>
  <c r="AZ40" s="1"/>
  <c r="G58" i="28"/>
  <c r="H58"/>
  <c r="BG58"/>
  <c r="AZ44" s="1"/>
  <c r="G88"/>
  <c r="BG88"/>
  <c r="G78"/>
  <c r="BG78"/>
  <c r="AZ24" s="1"/>
  <c r="N34"/>
  <c r="O34" s="1"/>
  <c r="P31" i="30"/>
  <c r="AQ31" s="1"/>
  <c r="G53" i="28"/>
  <c r="BG53"/>
  <c r="AZ49" s="1"/>
  <c r="H53"/>
  <c r="H61" i="60"/>
  <c r="G61"/>
  <c r="BG61"/>
  <c r="AZ41" s="1"/>
  <c r="N48"/>
  <c r="O48" s="1"/>
  <c r="R45" i="30"/>
  <c r="N30" i="60"/>
  <c r="O30" s="1"/>
  <c r="R27" i="30"/>
  <c r="H42" i="28"/>
  <c r="BG42"/>
  <c r="AZ60" s="1"/>
  <c r="G42"/>
  <c r="Q42"/>
  <c r="N70" i="60"/>
  <c r="O70" s="1"/>
  <c r="R67" i="30"/>
  <c r="R21"/>
  <c r="N24" i="60"/>
  <c r="O24" s="1"/>
  <c r="N37"/>
  <c r="O37" s="1"/>
  <c r="R34" i="30"/>
  <c r="P49"/>
  <c r="AQ49" s="1"/>
  <c r="N52" i="28"/>
  <c r="O52" s="1"/>
  <c r="G60"/>
  <c r="BG60"/>
  <c r="AZ42" s="1"/>
  <c r="H60"/>
  <c r="P88" i="30"/>
  <c r="S88" s="1"/>
  <c r="N91" i="28"/>
  <c r="O91" s="1"/>
  <c r="N26" i="60"/>
  <c r="O26" s="1"/>
  <c r="R23" i="30"/>
  <c r="R36"/>
  <c r="N39" i="60"/>
  <c r="O39" s="1"/>
  <c r="G81"/>
  <c r="BG81"/>
  <c r="AZ21" s="1"/>
  <c r="N76"/>
  <c r="O76" s="1"/>
  <c r="R73" i="30"/>
  <c r="P56"/>
  <c r="AQ56" s="1"/>
  <c r="N59" i="28"/>
  <c r="O59" s="1"/>
  <c r="H43" i="60"/>
  <c r="G43"/>
  <c r="BG43"/>
  <c r="AZ59" s="1"/>
  <c r="N34"/>
  <c r="O34" s="1"/>
  <c r="R31" i="30"/>
  <c r="BG21" i="28"/>
  <c r="AZ81" s="1"/>
  <c r="H21"/>
  <c r="G21"/>
  <c r="Q21"/>
  <c r="N85"/>
  <c r="O85" s="1"/>
  <c r="P82" i="30"/>
  <c r="S82" s="1"/>
  <c r="P101"/>
  <c r="S101" s="1"/>
  <c r="N104" i="28"/>
  <c r="O104" s="1"/>
  <c r="G99"/>
  <c r="BG99"/>
  <c r="R75" i="30"/>
  <c r="N78" i="60"/>
  <c r="O78" s="1"/>
  <c r="N58"/>
  <c r="O58" s="1"/>
  <c r="R55" i="30"/>
  <c r="N52" i="60"/>
  <c r="O52" s="1"/>
  <c r="R49" i="30"/>
  <c r="R66"/>
  <c r="N69" i="60"/>
  <c r="O69" s="1"/>
  <c r="N99"/>
  <c r="O99" s="1"/>
  <c r="R96" i="30"/>
  <c r="U96" s="1"/>
  <c r="BG70" i="28"/>
  <c r="AZ32" s="1"/>
  <c r="G70"/>
  <c r="G76"/>
  <c r="BG76"/>
  <c r="AZ26" s="1"/>
  <c r="N81"/>
  <c r="O81" s="1"/>
  <c r="P78" i="30"/>
  <c r="AQ78" s="1"/>
  <c r="N22" i="60"/>
  <c r="O22" s="1"/>
  <c r="R19" i="30"/>
  <c r="G23" i="60"/>
  <c r="BG23"/>
  <c r="AZ79" s="1"/>
  <c r="H23"/>
  <c r="N75" i="28"/>
  <c r="O75" s="1"/>
  <c r="P72" i="30"/>
  <c r="AQ72" s="1"/>
  <c r="BG74" i="28"/>
  <c r="AZ28" s="1"/>
  <c r="G74"/>
  <c r="G75" i="60"/>
  <c r="BG75"/>
  <c r="AZ27" s="1"/>
  <c r="N36"/>
  <c r="O36" s="1"/>
  <c r="R33" i="30"/>
  <c r="G71" i="60"/>
  <c r="BG71"/>
  <c r="AZ31" s="1"/>
  <c r="P75" i="30"/>
  <c r="AQ75" s="1"/>
  <c r="N78" i="28"/>
  <c r="O78" s="1"/>
  <c r="BG55"/>
  <c r="AZ47" s="1"/>
  <c r="H55"/>
  <c r="G55"/>
  <c r="G28" i="60"/>
  <c r="BG28"/>
  <c r="AZ74" s="1"/>
  <c r="H28"/>
  <c r="BG40"/>
  <c r="AZ62" s="1"/>
  <c r="G40"/>
  <c r="H40"/>
  <c r="G28" i="28"/>
  <c r="H28"/>
  <c r="Q28"/>
  <c r="BG28"/>
  <c r="AZ74" s="1"/>
  <c r="P50" i="30"/>
  <c r="AQ50" s="1"/>
  <c r="N53" i="28"/>
  <c r="O53" s="1"/>
  <c r="P70" i="30"/>
  <c r="AQ70" s="1"/>
  <c r="N73" i="28"/>
  <c r="O73" s="1"/>
  <c r="N89"/>
  <c r="O89" s="1"/>
  <c r="P86" i="30"/>
  <c r="S86" s="1"/>
  <c r="P28"/>
  <c r="AQ28" s="1"/>
  <c r="N31" i="28"/>
  <c r="O31" s="1"/>
  <c r="P33" i="30"/>
  <c r="AQ33" s="1"/>
  <c r="N36" i="28"/>
  <c r="O36" s="1"/>
  <c r="N96" i="60"/>
  <c r="O96" s="1"/>
  <c r="R93" i="30"/>
  <c r="U93" s="1"/>
  <c r="H23" i="28"/>
  <c r="BG23"/>
  <c r="AZ79" s="1"/>
  <c r="G23"/>
  <c r="Q23"/>
  <c r="N27"/>
  <c r="O27" s="1"/>
  <c r="P24" i="30"/>
  <c r="AQ24" s="1"/>
  <c r="N29" i="28"/>
  <c r="O29" s="1"/>
  <c r="P26" i="30"/>
  <c r="AQ26" s="1"/>
  <c r="BG96" i="28"/>
  <c r="G96"/>
  <c r="R60" i="30"/>
  <c r="N63" i="60"/>
  <c r="O63" s="1"/>
  <c r="N61"/>
  <c r="O61" s="1"/>
  <c r="R58" i="30"/>
  <c r="G25" i="28"/>
  <c r="Q25"/>
  <c r="BG25"/>
  <c r="AZ77" s="1"/>
  <c r="H25"/>
  <c r="R32" i="30"/>
  <c r="N35" i="60"/>
  <c r="O35" s="1"/>
  <c r="BG79"/>
  <c r="AZ23" s="1"/>
  <c r="G79"/>
  <c r="N42" i="28"/>
  <c r="O42" s="1"/>
  <c r="P39" i="30"/>
  <c r="AQ39" s="1"/>
  <c r="R48"/>
  <c r="N51" i="60"/>
  <c r="O51" s="1"/>
  <c r="BG25"/>
  <c r="AZ77" s="1"/>
  <c r="G25"/>
  <c r="H25"/>
  <c r="BG56" i="28"/>
  <c r="AZ46" s="1"/>
  <c r="H56"/>
  <c r="G56"/>
  <c r="P84" i="30"/>
  <c r="S84" s="1"/>
  <c r="N87" i="28"/>
  <c r="O87" s="1"/>
  <c r="P99" i="30"/>
  <c r="S99" s="1"/>
  <c r="N102" i="28"/>
  <c r="O102" s="1"/>
  <c r="P105" i="30"/>
  <c r="S105" s="1"/>
  <c r="N108" i="28"/>
  <c r="O108" s="1"/>
  <c r="H54" i="60"/>
  <c r="BG54"/>
  <c r="AZ48" s="1"/>
  <c r="G54"/>
  <c r="BG50"/>
  <c r="AZ52" s="1"/>
  <c r="G50"/>
  <c r="H50"/>
  <c r="P61" i="30"/>
  <c r="AQ61" s="1"/>
  <c r="N64" i="28"/>
  <c r="O64" s="1"/>
  <c r="R64" i="30"/>
  <c r="N67" i="60"/>
  <c r="O67" s="1"/>
  <c r="G85"/>
  <c r="BG85"/>
  <c r="N57" i="28"/>
  <c r="O57" s="1"/>
  <c r="P54" i="30"/>
  <c r="AQ54" s="1"/>
  <c r="G24" i="60"/>
  <c r="BG24"/>
  <c r="AZ78" s="1"/>
  <c r="H24"/>
  <c r="BG52" i="28"/>
  <c r="AZ50" s="1"/>
  <c r="G52"/>
  <c r="H52"/>
  <c r="P44" i="30"/>
  <c r="AQ44" s="1"/>
  <c r="N47" i="28"/>
  <c r="O47" s="1"/>
  <c r="BG94" i="60"/>
  <c r="G94"/>
  <c r="G86"/>
  <c r="BG86"/>
  <c r="G37" i="28"/>
  <c r="H37"/>
  <c r="BG37"/>
  <c r="AZ65" s="1"/>
  <c r="Q37"/>
  <c r="P30" i="30"/>
  <c r="AQ30" s="1"/>
  <c r="N33" i="28"/>
  <c r="O33" s="1"/>
  <c r="P81" i="30"/>
  <c r="S81" s="1"/>
  <c r="N84" i="28"/>
  <c r="O84" s="1"/>
  <c r="H29" i="60"/>
  <c r="G29"/>
  <c r="BG29"/>
  <c r="AZ73" s="1"/>
  <c r="H55"/>
  <c r="G55"/>
  <c r="BG55"/>
  <c r="AZ47" s="1"/>
  <c r="N47"/>
  <c r="O47" s="1"/>
  <c r="R44" i="30"/>
  <c r="BG69" i="28"/>
  <c r="AZ33" s="1"/>
  <c r="G69"/>
  <c r="BG26"/>
  <c r="AZ76" s="1"/>
  <c r="Q26"/>
  <c r="H26"/>
  <c r="G26"/>
  <c r="H49"/>
  <c r="G49"/>
  <c r="BG49"/>
  <c r="AZ53" s="1"/>
  <c r="BG59" i="60"/>
  <c r="AZ43" s="1"/>
  <c r="G59"/>
  <c r="H59"/>
  <c r="BG34"/>
  <c r="AZ68" s="1"/>
  <c r="G34"/>
  <c r="H34"/>
  <c r="N40" i="28"/>
  <c r="O40" s="1"/>
  <c r="P37" i="30"/>
  <c r="AQ37" s="1"/>
  <c r="BG85" i="28"/>
  <c r="G85"/>
  <c r="P97" i="30"/>
  <c r="S97" s="1"/>
  <c r="N100" i="28"/>
  <c r="O100" s="1"/>
  <c r="N107"/>
  <c r="O107" s="1"/>
  <c r="P104" i="30"/>
  <c r="S104" s="1"/>
  <c r="BG52" i="60"/>
  <c r="AZ50" s="1"/>
  <c r="H52"/>
  <c r="G52"/>
  <c r="BG69"/>
  <c r="AZ33" s="1"/>
  <c r="G69"/>
  <c r="P73" i="30"/>
  <c r="AQ73" s="1"/>
  <c r="N76" i="28"/>
  <c r="O76" s="1"/>
  <c r="H22" i="60"/>
  <c r="BG22"/>
  <c r="AZ80" s="1"/>
  <c r="G22"/>
  <c r="R20" i="30"/>
  <c r="N23" i="60"/>
  <c r="O23" s="1"/>
  <c r="R92" i="30"/>
  <c r="U92" s="1"/>
  <c r="N95" i="60"/>
  <c r="O95" s="1"/>
  <c r="G93"/>
  <c r="BG93"/>
  <c r="P71" i="30"/>
  <c r="AQ71" s="1"/>
  <c r="N74" i="28"/>
  <c r="O74" s="1"/>
  <c r="N75" i="60"/>
  <c r="O75" s="1"/>
  <c r="R72" i="30"/>
  <c r="H39" i="28"/>
  <c r="G39"/>
  <c r="Q39"/>
  <c r="BG39"/>
  <c r="AZ63" s="1"/>
  <c r="N21" i="60"/>
  <c r="O21" s="1"/>
  <c r="N31"/>
  <c r="O31" s="1"/>
  <c r="R28" i="30"/>
  <c r="N40" i="60"/>
  <c r="O40" s="1"/>
  <c r="R37" i="30"/>
  <c r="P21"/>
  <c r="AQ21" s="1"/>
  <c r="N24" i="28"/>
  <c r="O24" s="1"/>
  <c r="N28"/>
  <c r="O28" s="1"/>
  <c r="P25" i="30"/>
  <c r="AQ25" s="1"/>
  <c r="P45"/>
  <c r="AQ45" s="1"/>
  <c r="N48" i="28"/>
  <c r="O48" s="1"/>
  <c r="P89" i="30"/>
  <c r="S89" s="1"/>
  <c r="N92" i="28"/>
  <c r="O92" s="1"/>
  <c r="P80" i="30"/>
  <c r="S80" s="1"/>
  <c r="N83" i="28"/>
  <c r="O83" s="1"/>
  <c r="N95"/>
  <c r="O95" s="1"/>
  <c r="P92" i="30"/>
  <c r="S92" s="1"/>
  <c r="G82" i="28"/>
  <c r="BG82"/>
  <c r="G64" i="60"/>
  <c r="H64"/>
  <c r="BG64"/>
  <c r="AZ38" s="1"/>
  <c r="G63" i="28"/>
  <c r="BG63"/>
  <c r="AZ39" s="1"/>
  <c r="H63"/>
  <c r="H38" i="60"/>
  <c r="BG38"/>
  <c r="AZ64" s="1"/>
  <c r="G38"/>
  <c r="BG84"/>
  <c r="G84"/>
  <c r="N82"/>
  <c r="O82" s="1"/>
  <c r="R79" i="30"/>
  <c r="U79" s="1"/>
  <c r="X79" s="1"/>
  <c r="R98"/>
  <c r="U98" s="1"/>
  <c r="N101" i="60"/>
  <c r="O101" s="1"/>
  <c r="G92"/>
  <c r="BG92"/>
  <c r="N23" i="28"/>
  <c r="O23" s="1"/>
  <c r="P20" i="30"/>
  <c r="G65" i="28"/>
  <c r="BG65"/>
  <c r="AZ37" s="1"/>
  <c r="H65"/>
  <c r="N106"/>
  <c r="O106" s="1"/>
  <c r="P103" i="30"/>
  <c r="S103" s="1"/>
  <c r="N41" i="60"/>
  <c r="O41" s="1"/>
  <c r="R38" i="30"/>
  <c r="N103" i="60"/>
  <c r="O103" s="1"/>
  <c r="R100" i="30"/>
  <c r="U100" s="1"/>
  <c r="Q38" i="28"/>
  <c r="BG38"/>
  <c r="AZ64" s="1"/>
  <c r="H38"/>
  <c r="G38"/>
  <c r="R62" i="30"/>
  <c r="N65" i="60"/>
  <c r="O65" s="1"/>
  <c r="R24" i="30"/>
  <c r="N27" i="60"/>
  <c r="O27" s="1"/>
  <c r="H42"/>
  <c r="BG42"/>
  <c r="AZ60" s="1"/>
  <c r="G42"/>
  <c r="BG97" i="28"/>
  <c r="G97"/>
  <c r="N50"/>
  <c r="O50" s="1"/>
  <c r="P47" i="30"/>
  <c r="AQ47" s="1"/>
  <c r="G67" i="60"/>
  <c r="BG67"/>
  <c r="AZ35" s="1"/>
  <c r="H67"/>
  <c r="G100"/>
  <c r="BG100"/>
  <c r="R85" i="30"/>
  <c r="U85" s="1"/>
  <c r="N88" i="60"/>
  <c r="O88" s="1"/>
  <c r="R102" i="30"/>
  <c r="U102" s="1"/>
  <c r="N105" i="60"/>
  <c r="O105" s="1"/>
  <c r="R94" i="30"/>
  <c r="U94" s="1"/>
  <c r="N97" i="60"/>
  <c r="O97" s="1"/>
  <c r="N72"/>
  <c r="O72" s="1"/>
  <c r="R69" i="30"/>
  <c r="G57" i="28"/>
  <c r="H57"/>
  <c r="BG57"/>
  <c r="AZ45" s="1"/>
  <c r="BG47"/>
  <c r="AZ55" s="1"/>
  <c r="H47"/>
  <c r="G47"/>
  <c r="G90" i="60"/>
  <c r="BG90"/>
  <c r="R86" i="30"/>
  <c r="U86" s="1"/>
  <c r="N89" i="60"/>
  <c r="O89" s="1"/>
  <c r="N86" i="28"/>
  <c r="O86" s="1"/>
  <c r="P83" i="30"/>
  <c r="S83" s="1"/>
  <c r="BG53" i="60"/>
  <c r="AZ49" s="1"/>
  <c r="H53"/>
  <c r="G53"/>
  <c r="Q35" i="28"/>
  <c r="H35"/>
  <c r="G35"/>
  <c r="BG35"/>
  <c r="AZ67" s="1"/>
  <c r="G72" i="60"/>
  <c r="BG72"/>
  <c r="AZ30" s="1"/>
  <c r="P22" i="30"/>
  <c r="AQ22" s="1"/>
  <c r="N25" i="28"/>
  <c r="O25" s="1"/>
  <c r="BG62"/>
  <c r="AZ40" s="1"/>
  <c r="G62"/>
  <c r="H62"/>
  <c r="BG30" i="60"/>
  <c r="AZ72" s="1"/>
  <c r="G30"/>
  <c r="H30"/>
  <c r="H35"/>
  <c r="BG35"/>
  <c r="AZ67" s="1"/>
  <c r="G35"/>
  <c r="N42"/>
  <c r="O42" s="1"/>
  <c r="R39" i="30"/>
  <c r="N79" i="60"/>
  <c r="O79" s="1"/>
  <c r="R76" i="30"/>
  <c r="P51"/>
  <c r="AQ51" s="1"/>
  <c r="N54" i="28"/>
  <c r="O54" s="1"/>
  <c r="P48" i="30"/>
  <c r="AQ48" s="1"/>
  <c r="N51" i="28"/>
  <c r="O51" s="1"/>
  <c r="N56"/>
  <c r="O56" s="1"/>
  <c r="P53" i="30"/>
  <c r="AQ53" s="1"/>
  <c r="P94"/>
  <c r="S94" s="1"/>
  <c r="N97" i="28"/>
  <c r="O97" s="1"/>
  <c r="BG90"/>
  <c r="G90"/>
  <c r="BG98"/>
  <c r="G98"/>
  <c r="P102" i="30"/>
  <c r="S102" s="1"/>
  <c r="N105" i="28"/>
  <c r="O105" s="1"/>
  <c r="N54" i="60"/>
  <c r="O54" s="1"/>
  <c r="R51" i="30"/>
  <c r="R47"/>
  <c r="N50" i="60"/>
  <c r="O50" s="1"/>
  <c r="H68" i="28"/>
  <c r="G68"/>
  <c r="BG68"/>
  <c r="AZ34" s="1"/>
  <c r="N87" i="60"/>
  <c r="O87" s="1"/>
  <c r="R84" i="30"/>
  <c r="U84" s="1"/>
  <c r="N83" i="60"/>
  <c r="O83" s="1"/>
  <c r="R80" i="30"/>
  <c r="U80" s="1"/>
  <c r="G71" i="28"/>
  <c r="BG71"/>
  <c r="AZ31" s="1"/>
  <c r="G77" i="60"/>
  <c r="BG77"/>
  <c r="AZ25" s="1"/>
  <c r="N44"/>
  <c r="O44" s="1"/>
  <c r="R41" i="30"/>
  <c r="H33" i="60"/>
  <c r="G33"/>
  <c r="BG33"/>
  <c r="AZ69" s="1"/>
  <c r="P57" i="30"/>
  <c r="AQ57" s="1"/>
  <c r="N60" i="28"/>
  <c r="O60" s="1"/>
  <c r="N32" i="60"/>
  <c r="O32" s="1"/>
  <c r="R29" i="30"/>
  <c r="N94" i="60"/>
  <c r="O94" s="1"/>
  <c r="R91" i="30"/>
  <c r="U91" s="1"/>
  <c r="R87"/>
  <c r="U87" s="1"/>
  <c r="N90" i="60"/>
  <c r="O90" s="1"/>
  <c r="G91"/>
  <c r="BG91"/>
  <c r="BG89"/>
  <c r="G89"/>
  <c r="N37" i="28"/>
  <c r="O37" s="1"/>
  <c r="P34" i="30"/>
  <c r="AQ34" s="1"/>
  <c r="N46" i="60"/>
  <c r="O46" s="1"/>
  <c r="R43" i="30"/>
  <c r="BG33" i="28"/>
  <c r="AZ69" s="1"/>
  <c r="Q33"/>
  <c r="G33"/>
  <c r="H33"/>
  <c r="H26" i="60"/>
  <c r="BG26"/>
  <c r="AZ76" s="1"/>
  <c r="G26"/>
  <c r="N106"/>
  <c r="O106" s="1"/>
  <c r="R103" i="30"/>
  <c r="U103" s="1"/>
  <c r="R50"/>
  <c r="N53" i="60"/>
  <c r="O53" s="1"/>
  <c r="G66"/>
  <c r="H66"/>
  <c r="BG66"/>
  <c r="AZ36" s="1"/>
  <c r="Q22" i="28"/>
  <c r="BG22"/>
  <c r="AZ80" s="1"/>
  <c r="H22"/>
  <c r="G22"/>
  <c r="N49" i="60"/>
  <c r="O49" s="1"/>
  <c r="R46" i="30"/>
  <c r="N46" i="28"/>
  <c r="O46" s="1"/>
  <c r="P43" i="30"/>
  <c r="AQ43" s="1"/>
  <c r="P46"/>
  <c r="AQ46" s="1"/>
  <c r="N49" i="28"/>
  <c r="O49" s="1"/>
  <c r="P64" i="30"/>
  <c r="AQ64" s="1"/>
  <c r="N67" i="28"/>
  <c r="O67" s="1"/>
  <c r="N68" i="60"/>
  <c r="O68" s="1"/>
  <c r="R65" i="30"/>
  <c r="N74" i="60"/>
  <c r="O74" s="1"/>
  <c r="R71" i="30"/>
  <c r="R53"/>
  <c r="N56" i="60"/>
  <c r="O56" s="1"/>
  <c r="N21" i="28"/>
  <c r="O21" s="1"/>
  <c r="P18" i="30"/>
  <c r="H40" i="28"/>
  <c r="G40"/>
  <c r="Q40"/>
  <c r="BG40"/>
  <c r="AZ62" s="1"/>
  <c r="G94"/>
  <c r="BG94"/>
  <c r="BG93"/>
  <c r="G93"/>
  <c r="P96" i="30"/>
  <c r="S96" s="1"/>
  <c r="N99" i="28"/>
  <c r="O99" s="1"/>
  <c r="H58" i="60"/>
  <c r="G58"/>
  <c r="BG58"/>
  <c r="AZ44" s="1"/>
  <c r="G43" i="28"/>
  <c r="H43"/>
  <c r="BG43"/>
  <c r="AZ59" s="1"/>
  <c r="BG99" i="60"/>
  <c r="G99"/>
  <c r="R101" i="30"/>
  <c r="U101" s="1"/>
  <c r="N104" i="60"/>
  <c r="O104" s="1"/>
  <c r="P55" i="30"/>
  <c r="AQ55" s="1"/>
  <c r="N58" i="28"/>
  <c r="O58" s="1"/>
  <c r="BG81"/>
  <c r="AZ21" s="1"/>
  <c r="G81"/>
  <c r="N88"/>
  <c r="O88" s="1"/>
  <c r="P85" i="30"/>
  <c r="S85" s="1"/>
  <c r="BG75" i="28"/>
  <c r="AZ27" s="1"/>
  <c r="G75"/>
  <c r="G95" i="60"/>
  <c r="BG95"/>
  <c r="Q41" i="28"/>
  <c r="G41"/>
  <c r="BG41"/>
  <c r="AZ61" s="1"/>
  <c r="H41"/>
  <c r="G36" i="60"/>
  <c r="H36"/>
  <c r="BG36"/>
  <c r="AZ66" s="1"/>
  <c r="P36" i="30"/>
  <c r="AQ36" s="1"/>
  <c r="N39" i="28"/>
  <c r="O39" s="1"/>
  <c r="G21" i="60"/>
  <c r="BG21"/>
  <c r="AZ81" s="1"/>
  <c r="H21"/>
  <c r="N66" i="28"/>
  <c r="O66" s="1"/>
  <c r="P63" i="30"/>
  <c r="AQ63" s="1"/>
  <c r="H34" i="28"/>
  <c r="G34"/>
  <c r="Q34"/>
  <c r="BG34"/>
  <c r="AZ68" s="1"/>
  <c r="G31" i="60"/>
  <c r="H31"/>
  <c r="BG31"/>
  <c r="AZ71" s="1"/>
  <c r="BG79" i="28"/>
  <c r="AZ23" s="1"/>
  <c r="G79"/>
  <c r="H24"/>
  <c r="Q24"/>
  <c r="G24"/>
  <c r="BG24"/>
  <c r="AZ78" s="1"/>
  <c r="BG32"/>
  <c r="AZ70" s="1"/>
  <c r="Q32"/>
  <c r="H32"/>
  <c r="G32"/>
  <c r="BG73"/>
  <c r="AZ29" s="1"/>
  <c r="G73"/>
  <c r="BG92"/>
  <c r="G92"/>
  <c r="P79" i="30"/>
  <c r="S79" s="1"/>
  <c r="W79" s="1"/>
  <c r="N82" i="28"/>
  <c r="O82" s="1"/>
  <c r="H31"/>
  <c r="Q31"/>
  <c r="BG31"/>
  <c r="AZ71" s="1"/>
  <c r="G31"/>
  <c r="R61" i="30"/>
  <c r="N64" i="60"/>
  <c r="O64" s="1"/>
  <c r="H36" i="28"/>
  <c r="BG36"/>
  <c r="AZ66" s="1"/>
  <c r="G36"/>
  <c r="Q36"/>
  <c r="H45"/>
  <c r="BG45"/>
  <c r="AZ57" s="1"/>
  <c r="G45"/>
  <c r="R35" i="30"/>
  <c r="N38" i="60"/>
  <c r="O38" s="1"/>
  <c r="BG57"/>
  <c r="AZ45" s="1"/>
  <c r="G57"/>
  <c r="H57"/>
  <c r="BG61" i="28"/>
  <c r="AZ41" s="1"/>
  <c r="H61"/>
  <c r="G61"/>
  <c r="BG82" i="60"/>
  <c r="G82"/>
  <c r="R105" i="30"/>
  <c r="U105" s="1"/>
  <c r="N108" i="60"/>
  <c r="O108" s="1"/>
  <c r="N92"/>
  <c r="O92" s="1"/>
  <c r="R89" i="30"/>
  <c r="U89" s="1"/>
  <c r="BG27" i="28"/>
  <c r="AZ75" s="1"/>
  <c r="G27"/>
  <c r="H27"/>
  <c r="Q27"/>
  <c r="P62" i="30"/>
  <c r="AQ62" s="1"/>
  <c r="N65" i="28"/>
  <c r="O65" s="1"/>
  <c r="N96"/>
  <c r="O96" s="1"/>
  <c r="P93" i="30"/>
  <c r="S93" s="1"/>
  <c r="G41" i="60"/>
  <c r="BG41"/>
  <c r="AZ61" s="1"/>
  <c r="H41"/>
  <c r="H63"/>
  <c r="BG63"/>
  <c r="AZ39" s="1"/>
  <c r="G63"/>
  <c r="R95" i="30"/>
  <c r="U95" s="1"/>
  <c r="N98" i="60"/>
  <c r="O98" s="1"/>
  <c r="R15" i="30"/>
  <c r="S15"/>
  <c r="IO30" i="43"/>
  <c r="U15" i="30"/>
  <c r="P15"/>
  <c r="IR30" i="43"/>
  <c r="L30" l="1"/>
  <c r="IT30"/>
  <c r="T15" i="30"/>
  <c r="IQ30" i="43"/>
  <c r="P30"/>
  <c r="G17" i="39" s="1"/>
  <c r="B30" i="43"/>
  <c r="H30"/>
  <c r="G4" i="80"/>
  <c r="AC15" i="30"/>
  <c r="V15"/>
  <c r="AG15"/>
  <c r="X15"/>
  <c r="AK15"/>
  <c r="AJ15"/>
  <c r="AE15"/>
  <c r="AD15"/>
  <c r="C21" i="66"/>
  <c r="W15" i="30"/>
  <c r="AH15"/>
  <c r="AF15"/>
  <c r="AB15"/>
  <c r="AI15"/>
  <c r="V93"/>
  <c r="B90" i="38" s="1"/>
  <c r="D90" s="1"/>
  <c r="O83" i="81"/>
  <c r="P83" s="1"/>
  <c r="R83" s="1"/>
  <c r="T83" s="1"/>
  <c r="C95" i="37"/>
  <c r="S83" i="81"/>
  <c r="H63" i="67"/>
  <c r="N59"/>
  <c r="F91" i="37"/>
  <c r="T89" i="30"/>
  <c r="P86" i="38" s="1"/>
  <c r="N75" i="67"/>
  <c r="T105" i="30"/>
  <c r="N71" i="67"/>
  <c r="T101" i="30"/>
  <c r="T103"/>
  <c r="N73" i="67"/>
  <c r="T84" i="30"/>
  <c r="P81" i="38" s="1"/>
  <c r="N54" i="67"/>
  <c r="F86" i="37"/>
  <c r="H64" i="67"/>
  <c r="C96" i="37"/>
  <c r="S84" i="81"/>
  <c r="V94" i="30"/>
  <c r="B91" i="38" s="1"/>
  <c r="D91" s="1"/>
  <c r="O84" i="81"/>
  <c r="P84" s="1"/>
  <c r="R84" s="1"/>
  <c r="T84" s="1"/>
  <c r="T102" i="30"/>
  <c r="N72" i="67"/>
  <c r="V80" i="30"/>
  <c r="B77" i="38" s="1"/>
  <c r="D77" s="1"/>
  <c r="C82" i="37"/>
  <c r="S70" i="81"/>
  <c r="H50" i="67"/>
  <c r="O70" i="81"/>
  <c r="P70" s="1"/>
  <c r="R70" s="1"/>
  <c r="T70" s="1"/>
  <c r="V105" i="30"/>
  <c r="H75" i="67"/>
  <c r="C86" i="37"/>
  <c r="O74" i="81"/>
  <c r="P74" s="1"/>
  <c r="R74" s="1"/>
  <c r="T74" s="1"/>
  <c r="V84" i="30"/>
  <c r="B81" i="38" s="1"/>
  <c r="D81" s="1"/>
  <c r="S74" i="81"/>
  <c r="H54" i="67"/>
  <c r="N51"/>
  <c r="T81" i="30"/>
  <c r="P78" i="38" s="1"/>
  <c r="F83" i="37"/>
  <c r="H70" i="67"/>
  <c r="V100" i="30"/>
  <c r="F85" i="37"/>
  <c r="T83" i="30"/>
  <c r="P80" i="38" s="1"/>
  <c r="N53" i="67"/>
  <c r="S85" i="81"/>
  <c r="H65" i="67"/>
  <c r="V95" i="30"/>
  <c r="B92" i="38" s="1"/>
  <c r="D92" s="1"/>
  <c r="O85" i="81"/>
  <c r="P85" s="1"/>
  <c r="R85" s="1"/>
  <c r="T85" s="1"/>
  <c r="C97" i="37"/>
  <c r="N61" i="67"/>
  <c r="F93" i="37"/>
  <c r="T91" i="30"/>
  <c r="P88" i="38" s="1"/>
  <c r="H53" i="67"/>
  <c r="C85" i="37"/>
  <c r="S73" i="81"/>
  <c r="V83" i="30"/>
  <c r="B80" i="38" s="1"/>
  <c r="D80" s="1"/>
  <c r="O73" i="81"/>
  <c r="P73" s="1"/>
  <c r="R73" s="1"/>
  <c r="T73" s="1"/>
  <c r="N70" i="67"/>
  <c r="T100" i="30"/>
  <c r="V103"/>
  <c r="H73" i="67"/>
  <c r="V86" i="30"/>
  <c r="B83" i="38" s="1"/>
  <c r="D83" s="1"/>
  <c r="O76" i="81"/>
  <c r="P76" s="1"/>
  <c r="R76" s="1"/>
  <c r="T76" s="1"/>
  <c r="H56" i="67"/>
  <c r="C88" i="37"/>
  <c r="S76" i="81"/>
  <c r="V82" i="30"/>
  <c r="B79" i="38" s="1"/>
  <c r="D79" s="1"/>
  <c r="O72" i="81"/>
  <c r="P72" s="1"/>
  <c r="R72" s="1"/>
  <c r="T72" s="1"/>
  <c r="H52" i="67"/>
  <c r="C84" i="37"/>
  <c r="S72" i="81"/>
  <c r="T99" i="30"/>
  <c r="N69" i="67"/>
  <c r="N52"/>
  <c r="F84" i="37"/>
  <c r="T82" i="30"/>
  <c r="P79" i="38" s="1"/>
  <c r="F90" i="37"/>
  <c r="T88" i="30"/>
  <c r="P85" i="38" s="1"/>
  <c r="N58" i="67"/>
  <c r="H66"/>
  <c r="C98" i="37"/>
  <c r="S86" i="81"/>
  <c r="V96" i="30"/>
  <c r="B93" i="38" s="1"/>
  <c r="D93" s="1"/>
  <c r="O86" i="81"/>
  <c r="P86" s="1"/>
  <c r="R86" s="1"/>
  <c r="T86" s="1"/>
  <c r="N57" i="67"/>
  <c r="T87" i="30"/>
  <c r="P84" i="38" s="1"/>
  <c r="F89" i="37"/>
  <c r="T80" i="30"/>
  <c r="P77" i="38" s="1"/>
  <c r="N50" i="67"/>
  <c r="F82" i="37"/>
  <c r="H72" i="67"/>
  <c r="V102" i="30"/>
  <c r="N56" i="67"/>
  <c r="F88" i="37"/>
  <c r="T86" i="30"/>
  <c r="P83" i="38" s="1"/>
  <c r="T94" i="30"/>
  <c r="P91" i="38" s="1"/>
  <c r="F96" i="37"/>
  <c r="N64" i="67"/>
  <c r="T85" i="30"/>
  <c r="P82" i="38" s="1"/>
  <c r="N55" i="67"/>
  <c r="F87" i="37"/>
  <c r="T79" i="30"/>
  <c r="P76" i="38" s="1"/>
  <c r="G20" i="46" s="1"/>
  <c r="N49" i="67"/>
  <c r="F81" i="37"/>
  <c r="L76" i="38"/>
  <c r="V89" i="30"/>
  <c r="B86" i="38" s="1"/>
  <c r="D86" s="1"/>
  <c r="C91" i="37"/>
  <c r="H59" i="67"/>
  <c r="S79" i="81"/>
  <c r="O79"/>
  <c r="P79" s="1"/>
  <c r="R79" s="1"/>
  <c r="T79" s="1"/>
  <c r="H74" i="67"/>
  <c r="V104" i="30"/>
  <c r="V81"/>
  <c r="B78" i="38" s="1"/>
  <c r="D78" s="1"/>
  <c r="O71" i="81"/>
  <c r="P71" s="1"/>
  <c r="R71" s="1"/>
  <c r="T71" s="1"/>
  <c r="C83" i="37"/>
  <c r="S71" i="81"/>
  <c r="H51" i="67"/>
  <c r="H69"/>
  <c r="V99" i="30"/>
  <c r="V101"/>
  <c r="H71" i="67"/>
  <c r="F92" i="37"/>
  <c r="N60" i="67"/>
  <c r="T90" i="30"/>
  <c r="P87" i="38" s="1"/>
  <c r="O80" i="81"/>
  <c r="P80" s="1"/>
  <c r="R80" s="1"/>
  <c r="T80" s="1"/>
  <c r="S80"/>
  <c r="V90" i="30"/>
  <c r="B87" i="38" s="1"/>
  <c r="D87" s="1"/>
  <c r="H60" i="67"/>
  <c r="C92" i="37"/>
  <c r="C89"/>
  <c r="S77" i="81"/>
  <c r="H57" i="67"/>
  <c r="V87" i="30"/>
  <c r="B84" i="38" s="1"/>
  <c r="D84" s="1"/>
  <c r="O77" i="81"/>
  <c r="P77" s="1"/>
  <c r="R77" s="1"/>
  <c r="T77" s="1"/>
  <c r="F97" i="37"/>
  <c r="T95" i="30"/>
  <c r="P92" i="38" s="1"/>
  <c r="N65" i="67"/>
  <c r="S69" i="81"/>
  <c r="O69"/>
  <c r="C16" i="66"/>
  <c r="V79" i="30"/>
  <c r="B76" i="38" s="1"/>
  <c r="C81" i="37"/>
  <c r="H49" i="67"/>
  <c r="H76" i="38"/>
  <c r="O18" i="80"/>
  <c r="H55" i="67"/>
  <c r="C87" i="37"/>
  <c r="O75" i="81"/>
  <c r="P75" s="1"/>
  <c r="R75" s="1"/>
  <c r="T75" s="1"/>
  <c r="V85" i="30"/>
  <c r="B82" i="38" s="1"/>
  <c r="D82" s="1"/>
  <c r="S75" i="81"/>
  <c r="N68" i="67"/>
  <c r="T98" i="30"/>
  <c r="O82" i="81"/>
  <c r="P82" s="1"/>
  <c r="R82" s="1"/>
  <c r="T82" s="1"/>
  <c r="H62" i="67"/>
  <c r="C94" i="37"/>
  <c r="S82" i="81"/>
  <c r="V92" i="30"/>
  <c r="B89" i="38" s="1"/>
  <c r="D89" s="1"/>
  <c r="N62" i="67"/>
  <c r="F94" i="37"/>
  <c r="T92" i="30"/>
  <c r="P89" i="38" s="1"/>
  <c r="V97" i="30"/>
  <c r="B94" i="38" s="1"/>
  <c r="D94" s="1"/>
  <c r="C99" i="37"/>
  <c r="S87" i="81"/>
  <c r="H67" i="67"/>
  <c r="O87" i="81"/>
  <c r="P87" s="1"/>
  <c r="R87" s="1"/>
  <c r="T87" s="1"/>
  <c r="N63" i="67"/>
  <c r="T93" i="30"/>
  <c r="P90" i="38" s="1"/>
  <c r="F95" i="37"/>
  <c r="F98"/>
  <c r="N66" i="67"/>
  <c r="T96" i="30"/>
  <c r="P93" i="38" s="1"/>
  <c r="V88" i="30"/>
  <c r="B85" i="38" s="1"/>
  <c r="D85" s="1"/>
  <c r="S78" i="81"/>
  <c r="C90" i="37"/>
  <c r="H58" i="67"/>
  <c r="O78" i="81"/>
  <c r="P78" s="1"/>
  <c r="R78" s="1"/>
  <c r="T78" s="1"/>
  <c r="O81"/>
  <c r="P81" s="1"/>
  <c r="R81" s="1"/>
  <c r="T81" s="1"/>
  <c r="H61" i="67"/>
  <c r="V91" i="30"/>
  <c r="B88" i="38" s="1"/>
  <c r="D88" s="1"/>
  <c r="S81" i="81"/>
  <c r="C93" i="37"/>
  <c r="N74" i="67"/>
  <c r="T104" i="30"/>
  <c r="H68" i="67"/>
  <c r="V98" i="30"/>
  <c r="N67" i="67"/>
  <c r="F99" i="37"/>
  <c r="T97" i="30"/>
  <c r="P94" i="38" s="1"/>
  <c r="C16" i="37"/>
  <c r="F16"/>
  <c r="V87" i="81" l="1"/>
  <c r="V77"/>
  <c r="V73"/>
  <c r="V74"/>
  <c r="V70"/>
  <c r="V82"/>
  <c r="V71"/>
  <c r="V79"/>
  <c r="V84"/>
  <c r="V81"/>
  <c r="V83"/>
  <c r="R30" i="43"/>
  <c r="D16" i="37"/>
  <c r="E16" s="1"/>
  <c r="M52" i="67"/>
  <c r="S52"/>
  <c r="M70"/>
  <c r="S70"/>
  <c r="S61"/>
  <c r="M61"/>
  <c r="T65"/>
  <c r="I65"/>
  <c r="G65"/>
  <c r="W65"/>
  <c r="U65"/>
  <c r="AV65" s="1"/>
  <c r="D82" i="37"/>
  <c r="E82" s="1"/>
  <c r="M82"/>
  <c r="L82"/>
  <c r="R77" i="38"/>
  <c r="W64" i="67"/>
  <c r="T64"/>
  <c r="G64"/>
  <c r="I64"/>
  <c r="U64"/>
  <c r="AV64" s="1"/>
  <c r="M73"/>
  <c r="S73"/>
  <c r="M59"/>
  <c r="S59"/>
  <c r="I58"/>
  <c r="G58"/>
  <c r="W58"/>
  <c r="U58"/>
  <c r="AV58" s="1"/>
  <c r="T58"/>
  <c r="E94" i="37"/>
  <c r="R89" i="38"/>
  <c r="L94" i="37"/>
  <c r="M94"/>
  <c r="D94"/>
  <c r="S68" i="67"/>
  <c r="M68"/>
  <c r="D87" i="37"/>
  <c r="R82" i="38"/>
  <c r="M87" i="37"/>
  <c r="L87"/>
  <c r="E87"/>
  <c r="U49" i="67"/>
  <c r="AV49" s="1"/>
  <c r="I49"/>
  <c r="J49" s="1"/>
  <c r="G42" i="75"/>
  <c r="G49" i="67"/>
  <c r="G13" s="1"/>
  <c r="H85"/>
  <c r="H93"/>
  <c r="H13"/>
  <c r="W49"/>
  <c r="T49"/>
  <c r="O93" i="81"/>
  <c r="MS69"/>
  <c r="O91"/>
  <c r="P69"/>
  <c r="R69" s="1"/>
  <c r="T69" s="1"/>
  <c r="V69" s="1"/>
  <c r="M60" i="67"/>
  <c r="S60"/>
  <c r="R78" i="38"/>
  <c r="L83" i="37"/>
  <c r="M83"/>
  <c r="E83"/>
  <c r="D83"/>
  <c r="I74" i="67"/>
  <c r="G74"/>
  <c r="T74"/>
  <c r="W74"/>
  <c r="U74"/>
  <c r="AV74" s="1"/>
  <c r="D91" i="37"/>
  <c r="R86" i="38"/>
  <c r="L91" i="37"/>
  <c r="M91"/>
  <c r="E91"/>
  <c r="N13" i="67"/>
  <c r="S49"/>
  <c r="N85"/>
  <c r="S85" s="1"/>
  <c r="E42" i="75"/>
  <c r="M49" i="67"/>
  <c r="N93"/>
  <c r="S93" s="1"/>
  <c r="I72"/>
  <c r="U72"/>
  <c r="AV72" s="1"/>
  <c r="T72"/>
  <c r="G72"/>
  <c r="W72"/>
  <c r="M58"/>
  <c r="S58"/>
  <c r="I75"/>
  <c r="W75"/>
  <c r="U75"/>
  <c r="AV75" s="1"/>
  <c r="G75"/>
  <c r="T75"/>
  <c r="M96" i="37"/>
  <c r="R91" i="38"/>
  <c r="E96" i="37"/>
  <c r="L96"/>
  <c r="D96"/>
  <c r="M71" i="67"/>
  <c r="S71"/>
  <c r="R90" i="38"/>
  <c r="M95" i="37"/>
  <c r="L95"/>
  <c r="D95"/>
  <c r="E95"/>
  <c r="J21" i="66"/>
  <c r="K21" s="1"/>
  <c r="D21"/>
  <c r="N30" i="43"/>
  <c r="F17" i="39"/>
  <c r="V76" i="81"/>
  <c r="S67" i="67"/>
  <c r="M67"/>
  <c r="S74"/>
  <c r="M74"/>
  <c r="W61"/>
  <c r="T61"/>
  <c r="G61"/>
  <c r="I61"/>
  <c r="U61"/>
  <c r="AV61" s="1"/>
  <c r="R85" i="38"/>
  <c r="M90" i="37"/>
  <c r="E90"/>
  <c r="D90"/>
  <c r="L90"/>
  <c r="S66" i="67"/>
  <c r="M66"/>
  <c r="S63"/>
  <c r="M63"/>
  <c r="R94" i="38"/>
  <c r="M99" i="37"/>
  <c r="L99"/>
  <c r="E99"/>
  <c r="D99"/>
  <c r="S62" i="67"/>
  <c r="M62"/>
  <c r="G62"/>
  <c r="W62"/>
  <c r="U62"/>
  <c r="AV62" s="1"/>
  <c r="T62"/>
  <c r="I62"/>
  <c r="U55"/>
  <c r="AV55" s="1"/>
  <c r="W55"/>
  <c r="T55"/>
  <c r="G55"/>
  <c r="I55"/>
  <c r="R76" i="38"/>
  <c r="M81" i="37"/>
  <c r="D81"/>
  <c r="E81" s="1"/>
  <c r="L81"/>
  <c r="S91" i="81"/>
  <c r="S90" s="1"/>
  <c r="S93"/>
  <c r="E89" i="37"/>
  <c r="M89"/>
  <c r="D89"/>
  <c r="R84" i="38"/>
  <c r="L89" i="37"/>
  <c r="I69" i="67"/>
  <c r="T69"/>
  <c r="W69"/>
  <c r="U69"/>
  <c r="AV69" s="1"/>
  <c r="G69"/>
  <c r="S64"/>
  <c r="M64"/>
  <c r="R79" i="38"/>
  <c r="L84" i="37"/>
  <c r="E84"/>
  <c r="M84"/>
  <c r="D84"/>
  <c r="E85"/>
  <c r="M85"/>
  <c r="L85"/>
  <c r="D85"/>
  <c r="R80" i="38"/>
  <c r="U68" i="67"/>
  <c r="AV68" s="1"/>
  <c r="G68"/>
  <c r="W68"/>
  <c r="I68"/>
  <c r="T68"/>
  <c r="W67"/>
  <c r="U67"/>
  <c r="AV67" s="1"/>
  <c r="T67"/>
  <c r="I67"/>
  <c r="G67"/>
  <c r="E20" i="46"/>
  <c r="J76" i="38"/>
  <c r="O16" i="66"/>
  <c r="D16"/>
  <c r="C19"/>
  <c r="Q16"/>
  <c r="J16"/>
  <c r="K16" s="1"/>
  <c r="U57" i="67"/>
  <c r="AV57" s="1"/>
  <c r="W57"/>
  <c r="T57"/>
  <c r="G57"/>
  <c r="I57"/>
  <c r="T60"/>
  <c r="G60"/>
  <c r="I60"/>
  <c r="U60"/>
  <c r="AV60" s="1"/>
  <c r="W60"/>
  <c r="U59"/>
  <c r="AV59" s="1"/>
  <c r="T59"/>
  <c r="G59"/>
  <c r="I59"/>
  <c r="W59"/>
  <c r="M55"/>
  <c r="S55"/>
  <c r="T66"/>
  <c r="U66"/>
  <c r="AV66" s="1"/>
  <c r="G66"/>
  <c r="I66"/>
  <c r="J66" s="1"/>
  <c r="W66"/>
  <c r="W56"/>
  <c r="U56"/>
  <c r="AV56" s="1"/>
  <c r="T56"/>
  <c r="G56"/>
  <c r="I56"/>
  <c r="J56" s="1"/>
  <c r="M53"/>
  <c r="S53"/>
  <c r="I70"/>
  <c r="T70"/>
  <c r="U70"/>
  <c r="AV70" s="1"/>
  <c r="W70"/>
  <c r="G70"/>
  <c r="U54"/>
  <c r="AV54" s="1"/>
  <c r="W54"/>
  <c r="T54"/>
  <c r="I54"/>
  <c r="G54"/>
  <c r="E86" i="37"/>
  <c r="D86"/>
  <c r="R81" i="38"/>
  <c r="L86" i="37"/>
  <c r="M86"/>
  <c r="U50" i="67"/>
  <c r="AV50" s="1"/>
  <c r="W50"/>
  <c r="T50"/>
  <c r="I50"/>
  <c r="G50"/>
  <c r="M72"/>
  <c r="S72"/>
  <c r="S54"/>
  <c r="M54"/>
  <c r="C17" i="39"/>
  <c r="D30" i="43"/>
  <c r="V78" i="81"/>
  <c r="V75"/>
  <c r="V86"/>
  <c r="V72"/>
  <c r="V85"/>
  <c r="L93" i="37"/>
  <c r="E93"/>
  <c r="M93"/>
  <c r="D93"/>
  <c r="R88" i="38"/>
  <c r="P18" i="80"/>
  <c r="Q18" s="1"/>
  <c r="D76" i="38"/>
  <c r="C20" i="46"/>
  <c r="S65" i="67"/>
  <c r="M65"/>
  <c r="R87" i="38"/>
  <c r="E92" i="37"/>
  <c r="M92"/>
  <c r="L92"/>
  <c r="D92"/>
  <c r="U71" i="67"/>
  <c r="AV71" s="1"/>
  <c r="W71"/>
  <c r="I71"/>
  <c r="J71" s="1"/>
  <c r="G71"/>
  <c r="T71"/>
  <c r="T51"/>
  <c r="G51"/>
  <c r="I51"/>
  <c r="W51"/>
  <c r="U51"/>
  <c r="AV51" s="1"/>
  <c r="N76" i="38"/>
  <c r="F20" i="46"/>
  <c r="S56" i="67"/>
  <c r="M56"/>
  <c r="M50"/>
  <c r="S50"/>
  <c r="S57"/>
  <c r="M57"/>
  <c r="R93" i="38"/>
  <c r="L98" i="37"/>
  <c r="M98"/>
  <c r="E98"/>
  <c r="D98"/>
  <c r="M69" i="67"/>
  <c r="S69"/>
  <c r="U52"/>
  <c r="AV52" s="1"/>
  <c r="T52"/>
  <c r="G52"/>
  <c r="I52"/>
  <c r="W52"/>
  <c r="R83" i="38"/>
  <c r="L88" i="37"/>
  <c r="M88"/>
  <c r="E88"/>
  <c r="D88"/>
  <c r="W73" i="67"/>
  <c r="U73"/>
  <c r="AV73" s="1"/>
  <c r="G73"/>
  <c r="I73"/>
  <c r="T73"/>
  <c r="G53"/>
  <c r="T53"/>
  <c r="W53"/>
  <c r="I53"/>
  <c r="U53"/>
  <c r="AV53" s="1"/>
  <c r="L97" i="37"/>
  <c r="E97"/>
  <c r="D97"/>
  <c r="M97"/>
  <c r="R92" i="38"/>
  <c r="S51" i="67"/>
  <c r="M51"/>
  <c r="S75"/>
  <c r="M75"/>
  <c r="T63"/>
  <c r="I63"/>
  <c r="G63"/>
  <c r="W63"/>
  <c r="U63"/>
  <c r="AV63" s="1"/>
  <c r="E17" i="39"/>
  <c r="J30" i="43"/>
  <c r="V80" i="81"/>
  <c r="L16" i="37"/>
  <c r="M16"/>
  <c r="J63" i="67" l="1"/>
  <c r="J73"/>
  <c r="E16" i="66"/>
  <c r="J53" i="67"/>
  <c r="J51"/>
  <c r="J68"/>
  <c r="J75"/>
  <c r="J65"/>
  <c r="J55"/>
  <c r="J58"/>
  <c r="J50"/>
  <c r="J60"/>
  <c r="J67"/>
  <c r="O16" i="37"/>
  <c r="P92" i="81"/>
  <c r="O96"/>
  <c r="O90"/>
  <c r="P96"/>
  <c r="Q96" s="1"/>
  <c r="G93" i="67"/>
  <c r="G85"/>
  <c r="D18" i="80"/>
  <c r="E18" s="1"/>
  <c r="F18" s="1"/>
  <c r="J21"/>
  <c r="J22" s="1"/>
  <c r="J23" s="1"/>
  <c r="J24" s="1"/>
  <c r="J25" s="1"/>
  <c r="J26" s="1"/>
  <c r="J27" s="1"/>
  <c r="J28" s="1"/>
  <c r="J29" s="1"/>
  <c r="J30" s="1"/>
  <c r="J31" s="1"/>
  <c r="C5" i="66"/>
  <c r="J19"/>
  <c r="K19" s="1"/>
  <c r="O19"/>
  <c r="Q19"/>
  <c r="D19"/>
  <c r="M85" i="67"/>
  <c r="M13"/>
  <c r="M93"/>
  <c r="M42" i="75"/>
  <c r="L42"/>
  <c r="T42" s="1"/>
  <c r="J54" i="67"/>
  <c r="J70"/>
  <c r="J59"/>
  <c r="J62"/>
  <c r="W85"/>
  <c r="T85"/>
  <c r="U85"/>
  <c r="AV85" s="1"/>
  <c r="J61"/>
  <c r="J72"/>
  <c r="J74"/>
  <c r="K42" i="75"/>
  <c r="O42" s="1"/>
  <c r="I42"/>
  <c r="T93" i="67"/>
  <c r="U93"/>
  <c r="AV93" s="1"/>
  <c r="W93"/>
  <c r="J69"/>
  <c r="J52"/>
  <c r="J57"/>
  <c r="J64"/>
  <c r="E19" i="66" l="1"/>
  <c r="G18" i="80"/>
  <c r="H18" s="1"/>
  <c r="I18" s="1"/>
  <c r="J18" s="1"/>
  <c r="K18" s="1"/>
  <c r="L18" s="1"/>
  <c r="M18" s="1"/>
  <c r="N18" s="1"/>
  <c r="M21"/>
  <c r="M22" s="1"/>
  <c r="M23" s="1"/>
  <c r="M24" s="1"/>
  <c r="M25" s="1"/>
  <c r="M26" s="1"/>
  <c r="M27" s="1"/>
  <c r="M28" s="1"/>
  <c r="M29" s="1"/>
  <c r="M30" s="1"/>
  <c r="M31" s="1"/>
  <c r="M32" s="1"/>
  <c r="D5" i="66"/>
  <c r="J5"/>
  <c r="K5" s="1"/>
  <c r="C13"/>
  <c r="E5" l="1"/>
  <c r="D13"/>
  <c r="J13"/>
  <c r="K13" s="1"/>
  <c r="E13" l="1"/>
</calcChain>
</file>

<file path=xl/comments1.xml><?xml version="1.0" encoding="utf-8"?>
<comments xmlns="http://schemas.openxmlformats.org/spreadsheetml/2006/main">
  <authors>
    <author>slevin</author>
  </authors>
  <commentList>
    <comment ref="D227" authorId="0">
      <text>
        <r>
          <rPr>
            <b/>
            <sz val="9"/>
            <color indexed="81"/>
            <rFont val="Tahoma"/>
            <family val="2"/>
          </rPr>
          <t>slevin:</t>
        </r>
        <r>
          <rPr>
            <sz val="9"/>
            <color indexed="81"/>
            <rFont val="Tahoma"/>
            <family val="2"/>
          </rPr>
          <t xml:space="preserve">
se reconoce el ajuste que LDB metió directamente en el file resumen, para que el comparativo acá funcione correctamente</t>
        </r>
      </text>
    </comment>
  </commentList>
</comments>
</file>

<file path=xl/comments2.xml><?xml version="1.0" encoding="utf-8"?>
<comments xmlns="http://schemas.openxmlformats.org/spreadsheetml/2006/main">
  <authors>
    <author>slevin</author>
  </authors>
  <commentList>
    <comment ref="S78" authorId="0">
      <text>
        <r>
          <rPr>
            <b/>
            <sz val="9"/>
            <color indexed="81"/>
            <rFont val="Tahoma"/>
            <family val="2"/>
          </rPr>
          <t>slevin:</t>
        </r>
        <r>
          <rPr>
            <sz val="9"/>
            <color indexed="81"/>
            <rFont val="Tahoma"/>
            <family val="2"/>
          </rPr>
          <t xml:space="preserve">
nos paramos en el Ultimate del FSR, porque hubo una caida pronunciada en el CC de los casos pendientes, y una baja signiificativa de la OCR, que hace que no se pueda aplicar el RF
AVERIGUAR QUE PASO</t>
        </r>
      </text>
    </comment>
  </commentList>
</comments>
</file>

<file path=xl/comments3.xml><?xml version="1.0" encoding="utf-8"?>
<comments xmlns="http://schemas.openxmlformats.org/spreadsheetml/2006/main">
  <authors>
    <author>CSavarese</author>
  </authors>
  <commentList>
    <comment ref="D2" authorId="0">
      <text>
        <r>
          <rPr>
            <b/>
            <sz val="8"/>
            <color indexed="81"/>
            <rFont val="Tahoma"/>
            <family val="2"/>
          </rPr>
          <t>CSavarese:</t>
        </r>
        <r>
          <rPr>
            <sz val="8"/>
            <color indexed="81"/>
            <rFont val="Tahoma"/>
            <family val="2"/>
          </rPr>
          <t xml:space="preserve">
Nomalizacion de BC, FREC, GEP e INC/EXP.</t>
        </r>
      </text>
    </comment>
  </commentList>
</comments>
</file>

<file path=xl/comments4.xml><?xml version="1.0" encoding="utf-8"?>
<comments xmlns="http://schemas.openxmlformats.org/spreadsheetml/2006/main">
  <authors>
    <author>ahojman</author>
  </authors>
  <commentList>
    <comment ref="B21" authorId="0">
      <text>
        <r>
          <rPr>
            <b/>
            <sz val="8"/>
            <color indexed="81"/>
            <rFont val="Tahoma"/>
            <family val="2"/>
          </rPr>
          <t>Cell in yellow means the evaluation date of the last FSR perfomed</t>
        </r>
      </text>
    </comment>
  </commentList>
</comments>
</file>

<file path=xl/comments5.xml><?xml version="1.0" encoding="utf-8"?>
<comments xmlns="http://schemas.openxmlformats.org/spreadsheetml/2006/main">
  <authors>
    <author>ahojman</author>
  </authors>
  <commentList>
    <comment ref="B21" authorId="0">
      <text>
        <r>
          <rPr>
            <b/>
            <sz val="8"/>
            <color indexed="81"/>
            <rFont val="Tahoma"/>
            <family val="2"/>
          </rPr>
          <t>Cell in yellow means the evaluation date of the last FSR perfomed</t>
        </r>
      </text>
    </comment>
  </commentList>
</comments>
</file>

<file path=xl/comments6.xml><?xml version="1.0" encoding="utf-8"?>
<comments xmlns="http://schemas.openxmlformats.org/spreadsheetml/2006/main">
  <authors>
    <author>ahojman</author>
  </authors>
  <commentList>
    <comment ref="B21" authorId="0">
      <text>
        <r>
          <rPr>
            <b/>
            <sz val="8"/>
            <color indexed="81"/>
            <rFont val="Tahoma"/>
            <family val="2"/>
          </rPr>
          <t>Cell in yellow means the evaluation date of the last FSR perfomed</t>
        </r>
      </text>
    </comment>
  </commentList>
</comments>
</file>

<file path=xl/comments7.xml><?xml version="1.0" encoding="utf-8"?>
<comments xmlns="http://schemas.openxmlformats.org/spreadsheetml/2006/main">
  <authors>
    <author>ahojman</author>
  </authors>
  <commentList>
    <comment ref="B21" authorId="0">
      <text>
        <r>
          <rPr>
            <b/>
            <sz val="8"/>
            <color indexed="81"/>
            <rFont val="Tahoma"/>
            <family val="2"/>
          </rPr>
          <t>Cell in yellow means the evaluation date of the last FSR perfomed</t>
        </r>
      </text>
    </comment>
  </commentList>
</comments>
</file>

<file path=xl/sharedStrings.xml><?xml version="1.0" encoding="utf-8"?>
<sst xmlns="http://schemas.openxmlformats.org/spreadsheetml/2006/main" count="2265" uniqueCount="671">
  <si>
    <t>Server Name</t>
  </si>
  <si>
    <t>Database Name</t>
  </si>
  <si>
    <t>Mechanism</t>
  </si>
  <si>
    <t>Network Protocol</t>
  </si>
  <si>
    <t>Default Project Name</t>
  </si>
  <si>
    <t>Project Names</t>
  </si>
  <si>
    <t>Total</t>
  </si>
  <si>
    <t>Level 1</t>
  </si>
  <si>
    <t>Level 2</t>
  </si>
  <si>
    <t>Level 3</t>
  </si>
  <si>
    <t>Level 4</t>
  </si>
  <si>
    <t>Level 5</t>
  </si>
  <si>
    <t>Level 6</t>
  </si>
  <si>
    <t>Level 7</t>
  </si>
  <si>
    <t>Level 8</t>
  </si>
  <si>
    <t>Level 9</t>
  </si>
  <si>
    <t>Level 10</t>
  </si>
  <si>
    <t>Path</t>
  </si>
  <si>
    <t>Reserving Classes</t>
  </si>
  <si>
    <t>Type of Data</t>
  </si>
  <si>
    <t>Incurred Claim Counts</t>
  </si>
  <si>
    <t>Tri Name</t>
  </si>
  <si>
    <t>Project Settings</t>
  </si>
  <si>
    <t>Accident Period</t>
  </si>
  <si>
    <t>Actual</t>
  </si>
  <si>
    <t>Difference</t>
  </si>
  <si>
    <t>%</t>
  </si>
  <si>
    <t>Aux 1</t>
  </si>
  <si>
    <t>Aux 2</t>
  </si>
  <si>
    <t>Aux 3</t>
  </si>
  <si>
    <t>Aux 4</t>
  </si>
  <si>
    <t>Aux 5</t>
  </si>
  <si>
    <t>Aux 6</t>
  </si>
  <si>
    <t>Aux 7</t>
  </si>
  <si>
    <t>Aux 8</t>
  </si>
  <si>
    <t>Aux 9</t>
  </si>
  <si>
    <t>Aux 10</t>
  </si>
  <si>
    <t>Aux 11</t>
  </si>
  <si>
    <t>Aux 12</t>
  </si>
  <si>
    <t>Aux 13</t>
  </si>
  <si>
    <t>Aux 14</t>
  </si>
  <si>
    <t>Aux 15</t>
  </si>
  <si>
    <t>Total Accident Periods</t>
  </si>
  <si>
    <t>Diagonal</t>
  </si>
  <si>
    <t>Attritional</t>
  </si>
  <si>
    <t>Large Losses</t>
  </si>
  <si>
    <t>Type of Loss</t>
  </si>
  <si>
    <t>Currency</t>
  </si>
  <si>
    <t>Operation</t>
  </si>
  <si>
    <t>Class</t>
  </si>
  <si>
    <t>Claims in Period</t>
  </si>
  <si>
    <t>Selected Ultimate</t>
  </si>
  <si>
    <t>% of Ultimate</t>
  </si>
  <si>
    <t>Outstanding Claims</t>
  </si>
  <si>
    <t>Paid Claims</t>
  </si>
  <si>
    <t>Incurred Claims</t>
  </si>
  <si>
    <t>FDA</t>
  </si>
  <si>
    <t>FDI</t>
  </si>
  <si>
    <t>Expected</t>
  </si>
  <si>
    <t>Tail Factor</t>
  </si>
  <si>
    <t>Month between analysis</t>
  </si>
  <si>
    <t>Amounts</t>
  </si>
  <si>
    <t>Ultimate</t>
  </si>
  <si>
    <t>Roll Forward</t>
  </si>
  <si>
    <t>Actual vs Expected Analysis</t>
  </si>
  <si>
    <t>Selected</t>
  </si>
  <si>
    <t>M</t>
  </si>
  <si>
    <t>Quarter</t>
  </si>
  <si>
    <t>Actual - Expected in Period</t>
  </si>
  <si>
    <t>Actual as % of Expected</t>
  </si>
  <si>
    <t>PERIOD</t>
  </si>
  <si>
    <t>Year</t>
  </si>
  <si>
    <t>Information as at</t>
  </si>
  <si>
    <t>OPERATION</t>
  </si>
  <si>
    <t>Portfolio Data</t>
  </si>
  <si>
    <t>Reported Data</t>
  </si>
  <si>
    <t>Selections</t>
  </si>
  <si>
    <t>First Column of Triangle</t>
  </si>
  <si>
    <t>Last Diagonal of Triangle</t>
  </si>
  <si>
    <t>Average</t>
  </si>
  <si>
    <t>Incurred</t>
  </si>
  <si>
    <t>Indicated</t>
  </si>
  <si>
    <t>Earned</t>
  </si>
  <si>
    <t>Exposure</t>
  </si>
  <si>
    <t>Claim</t>
  </si>
  <si>
    <t>Loss+ALAE-S&amp;S</t>
  </si>
  <si>
    <t>Premium</t>
  </si>
  <si>
    <t>Losses</t>
  </si>
  <si>
    <t>Counts</t>
  </si>
  <si>
    <t>Loss Ratio</t>
  </si>
  <si>
    <t>by Exposure</t>
  </si>
  <si>
    <t>Frequency *1000</t>
  </si>
  <si>
    <t>Average Incurred</t>
  </si>
  <si>
    <t>Totales</t>
  </si>
  <si>
    <t>Total All Periods</t>
  </si>
  <si>
    <t>Actual Selection</t>
  </si>
  <si>
    <t>Reinsurance</t>
  </si>
  <si>
    <t>Actuarial Indication</t>
  </si>
  <si>
    <t>IBNR Booked</t>
  </si>
  <si>
    <t>IBNR Proposed</t>
  </si>
  <si>
    <t>Margin Sup / (Def)</t>
  </si>
  <si>
    <t>Case Reserve prior AY</t>
  </si>
  <si>
    <t>Ultimate Loss Ratio</t>
  </si>
  <si>
    <t xml:space="preserve">Attritional </t>
  </si>
  <si>
    <t>Large</t>
  </si>
  <si>
    <t>Frequency * 1000</t>
  </si>
  <si>
    <t>Severity</t>
  </si>
  <si>
    <t>Ultimate Losses Selection</t>
  </si>
  <si>
    <t>Ultimate Claim Counts Selection</t>
  </si>
  <si>
    <t>Ultimate Selected</t>
  </si>
  <si>
    <t>Claim Counts</t>
  </si>
  <si>
    <t>Actual Selected</t>
  </si>
  <si>
    <t>Reported</t>
  </si>
  <si>
    <t>Reserve Position</t>
  </si>
  <si>
    <t>Indicated Ultimates</t>
  </si>
  <si>
    <t>Selected Prior Analysis</t>
  </si>
  <si>
    <t>Ult Roll Forward</t>
  </si>
  <si>
    <t>Ult Estimated</t>
  </si>
  <si>
    <t>Difference Amounts</t>
  </si>
  <si>
    <t>Difference %</t>
  </si>
  <si>
    <t>Date of Prior Analysis</t>
  </si>
  <si>
    <t>Path Settings:</t>
  </si>
  <si>
    <t>Note: Entry "\" after each level</t>
  </si>
  <si>
    <t>Incurred Losses</t>
  </si>
  <si>
    <t>Paid Losses</t>
  </si>
  <si>
    <t>Outstanding Losses</t>
  </si>
  <si>
    <t>Aux 16</t>
  </si>
  <si>
    <t>Aux 17</t>
  </si>
  <si>
    <t>Aux 18</t>
  </si>
  <si>
    <t>Mes</t>
  </si>
  <si>
    <t>trimestre</t>
  </si>
  <si>
    <t>Selected Claim Counts</t>
  </si>
  <si>
    <t>Selected Losses</t>
  </si>
  <si>
    <t>Graph Settings</t>
  </si>
  <si>
    <t>Period 5</t>
  </si>
  <si>
    <t>Period 4</t>
  </si>
  <si>
    <t>Period 1</t>
  </si>
  <si>
    <t>Period 2</t>
  </si>
  <si>
    <t>Period 3</t>
  </si>
  <si>
    <t>Start</t>
  </si>
  <si>
    <t>End</t>
  </si>
  <si>
    <t>Period</t>
  </si>
  <si>
    <t>Roll Forward Analysis</t>
  </si>
  <si>
    <t>Incurred Method</t>
  </si>
  <si>
    <t>Paid Method</t>
  </si>
  <si>
    <t>Incurred Claim Counts Method</t>
  </si>
  <si>
    <t>LR</t>
  </si>
  <si>
    <t>Av Prem</t>
  </si>
  <si>
    <t>Ult by Exp</t>
  </si>
  <si>
    <t>Freq</t>
  </si>
  <si>
    <t>Sev</t>
  </si>
  <si>
    <t>Ave / Roll Forward Graph</t>
  </si>
  <si>
    <t>Paid</t>
  </si>
  <si>
    <t>Selection Comments</t>
  </si>
  <si>
    <t>Ultimate Claim Counts</t>
  </si>
  <si>
    <t>Accident Year</t>
  </si>
  <si>
    <t># Month in Last Period</t>
  </si>
  <si>
    <t>Annual Ultimate</t>
  </si>
  <si>
    <t>Ratios over Annualized Premium</t>
  </si>
  <si>
    <t>Ratios over Annual Exposure</t>
  </si>
  <si>
    <t>Annual Frequency *1000</t>
  </si>
  <si>
    <t>Annualized</t>
  </si>
  <si>
    <t>Annual Ultimate Loss by Exposure</t>
  </si>
  <si>
    <t>Annual Frequency * 1000</t>
  </si>
  <si>
    <t>Annualized Earned Prem</t>
  </si>
  <si>
    <t>First Quarter</t>
  </si>
  <si>
    <t>Ultimate Losses - Last Period Annualized</t>
  </si>
  <si>
    <t>Portfolio Evolution by Accident Year</t>
  </si>
  <si>
    <t>Portfolio Evolution by Accident Quarter</t>
  </si>
  <si>
    <t xml:space="preserve">Note on Use </t>
  </si>
  <si>
    <t>Annual</t>
  </si>
  <si>
    <t>Period or Annual?</t>
  </si>
  <si>
    <t>Loss are split by Attritional &amp; Large Losses?</t>
  </si>
  <si>
    <t>Note that we have ensured compliance with the Group EUC Policy in designing this template, including provision of basic user documentation.  Please take time to read the documentation , as it should answer many initial queries.  If you have further queries or comments, please contact any member of the LARO Actuarial Team.</t>
  </si>
  <si>
    <t>Triangle Names (Dataset Types)</t>
  </si>
  <si>
    <t>Attritional or Total Losses</t>
  </si>
  <si>
    <t>CLASS / Subclass</t>
  </si>
  <si>
    <t>Total Accident Periods Last Analysis</t>
  </si>
  <si>
    <t>Origin Type</t>
  </si>
  <si>
    <t>Accident</t>
  </si>
  <si>
    <t>Origin Start Date</t>
  </si>
  <si>
    <t>Origin End Date</t>
  </si>
  <si>
    <t>Origin Length</t>
  </si>
  <si>
    <t>Development Length</t>
  </si>
  <si>
    <t>Warning: After pressing "To send wo ResQ formulas" button, save this workbook with another name, otherwise you will lose all ResQ's formulas of your original file</t>
  </si>
  <si>
    <t>UNITS</t>
  </si>
  <si>
    <t>CURRENCY</t>
  </si>
  <si>
    <t>Date of LAST FSR</t>
  </si>
  <si>
    <t>Total Accident Periods Last FSR</t>
  </si>
  <si>
    <t>FDA Quarter</t>
  </si>
  <si>
    <t>Accident Quarter Dev</t>
  </si>
  <si>
    <t>Month of Dev</t>
  </si>
  <si>
    <t>Month since last FSR</t>
  </si>
  <si>
    <t xml:space="preserve">Analysis Based on Ultimated Selected on Prior FSR </t>
  </si>
  <si>
    <t>According to FDA Estimated on FSR</t>
  </si>
  <si>
    <t>Q</t>
  </si>
  <si>
    <t>Acc Period</t>
  </si>
  <si>
    <t>Delay since Last FSR</t>
  </si>
  <si>
    <t>At Diag Period</t>
  </si>
  <si>
    <t>ACTUAL / ULT</t>
  </si>
  <si>
    <t>EXPECTED / ULT</t>
  </si>
  <si>
    <t>ULT</t>
  </si>
  <si>
    <t xml:space="preserve"> %RES</t>
  </si>
  <si>
    <t>%PAG</t>
  </si>
  <si>
    <t>%PAY</t>
  </si>
  <si>
    <t>Data Aux for graphs</t>
  </si>
  <si>
    <t xml:space="preserve">Analysis Based on Ultimated Estimated on Incurred Method during Prior FSR </t>
  </si>
  <si>
    <t xml:space="preserve">Analysis Based on Ultimated Estimated on Paid Method during Prior FSR </t>
  </si>
  <si>
    <t xml:space="preserve">Analysis Based on Ultimated Estimated on Incurred_CCounts Method during Prior FSR </t>
  </si>
  <si>
    <t>Incurred_CCounts Losses</t>
  </si>
  <si>
    <t>Attritional Losses - Full Scale Review (FSR)</t>
  </si>
  <si>
    <t>Last Diagonal - Incurred Losses</t>
  </si>
  <si>
    <t>Selected during Last Analysis</t>
  </si>
  <si>
    <t xml:space="preserve">Analysis Based on Ultimated Claim Counts Selected on Prior Quarter Analysis </t>
  </si>
  <si>
    <t xml:space="preserve">Analysis Based on Ultimated Losses Selected on Prior Quarter Analysis </t>
  </si>
  <si>
    <t>Based on Ult Losses Selected Last Quarter</t>
  </si>
  <si>
    <t>Based on Ult Losses Selected FSR</t>
  </si>
  <si>
    <t>Based on Ult Losses Inc Method FSR</t>
  </si>
  <si>
    <t>Selected on Last Analysis</t>
  </si>
  <si>
    <t>Incurred Net of Case S&amp;S</t>
  </si>
  <si>
    <t>Outstanding or Asset S&amp;S</t>
  </si>
  <si>
    <t>Asset S&amp;S</t>
  </si>
  <si>
    <t>All</t>
  </si>
  <si>
    <t>Asset S&amp;S or ORR</t>
  </si>
  <si>
    <t>Attritional Losses</t>
  </si>
  <si>
    <t>RSA ARGENTINA</t>
  </si>
  <si>
    <t>AR$</t>
  </si>
  <si>
    <t>Gross</t>
  </si>
  <si>
    <t>Attritional\</t>
  </si>
  <si>
    <t>Claim Numbers</t>
  </si>
  <si>
    <t>Large\</t>
  </si>
  <si>
    <t>IBNR</t>
  </si>
  <si>
    <t>Ultimates</t>
  </si>
  <si>
    <t>Período</t>
  </si>
  <si>
    <t>Current Q</t>
  </si>
  <si>
    <t>Var.</t>
  </si>
  <si>
    <t>% Var.</t>
  </si>
  <si>
    <t>GEP</t>
  </si>
  <si>
    <t>Avge
Exp</t>
  </si>
  <si>
    <t>LR
Current Q</t>
  </si>
  <si>
    <t>BC
Current Q</t>
  </si>
  <si>
    <t>Total PY</t>
  </si>
  <si>
    <t>Total CY</t>
  </si>
  <si>
    <t>Impacto en resultados Trimestral (se ajusta el resultado previo por movimientos en los triángulos debido a salida de LL u otros)</t>
  </si>
  <si>
    <t>000 $</t>
  </si>
  <si>
    <t>Claim Amounts</t>
  </si>
  <si>
    <t>KPIs</t>
  </si>
  <si>
    <t>Acc Q</t>
  </si>
  <si>
    <t>OCR</t>
  </si>
  <si>
    <t>Ult Freq.</t>
  </si>
  <si>
    <t>Avge. Ult. Claim</t>
  </si>
  <si>
    <t>Ult LR</t>
  </si>
  <si>
    <t>Avge. GEP ($)</t>
  </si>
  <si>
    <t>Burning Cost ($)</t>
  </si>
  <si>
    <t>Inc / Exp ($)</t>
  </si>
  <si>
    <t>LL LR</t>
  </si>
  <si>
    <t>Total LR</t>
  </si>
  <si>
    <t>AUX</t>
  </si>
  <si>
    <t>R12</t>
  </si>
  <si>
    <t>Diferencia de incurrido</t>
  </si>
  <si>
    <t>Diferencia de CC</t>
  </si>
  <si>
    <t>First Column</t>
  </si>
  <si>
    <t>First Col. Freq</t>
  </si>
  <si>
    <t>First Col. Avge Inc Claim</t>
  </si>
  <si>
    <t>First Col Inc / Exp</t>
  </si>
  <si>
    <t xml:space="preserve">LL Ultima Diag Inc </t>
  </si>
  <si>
    <t>LL Ultima Diag CC</t>
  </si>
  <si>
    <t>Diferencia Inc.</t>
  </si>
  <si>
    <t>Diferencia CC</t>
  </si>
  <si>
    <t>1999 a 2006</t>
  </si>
  <si>
    <t>1996 - 2006</t>
  </si>
  <si>
    <t>2010 Q1</t>
  </si>
  <si>
    <t>2010 Q2</t>
  </si>
  <si>
    <t>2010 Q3</t>
  </si>
  <si>
    <t>2010 Q4</t>
  </si>
  <si>
    <t>Q2</t>
  </si>
  <si>
    <t>June 2010</t>
  </si>
  <si>
    <t>Q3</t>
  </si>
  <si>
    <t>Q1</t>
  </si>
  <si>
    <t>Q4</t>
  </si>
  <si>
    <t>RSA Argentina</t>
  </si>
  <si>
    <t>RSA Uruguay</t>
  </si>
  <si>
    <t>USD</t>
  </si>
  <si>
    <t>Casualty</t>
  </si>
  <si>
    <t>Engineering</t>
  </si>
  <si>
    <t>Home</t>
  </si>
  <si>
    <t>Life</t>
  </si>
  <si>
    <t>Weather Losses</t>
  </si>
  <si>
    <t>Weather\</t>
  </si>
  <si>
    <t>March 2010</t>
  </si>
  <si>
    <t>September 2010</t>
  </si>
  <si>
    <t>December 2010</t>
  </si>
  <si>
    <t>March 2011</t>
  </si>
  <si>
    <t>June 2011</t>
  </si>
  <si>
    <t>Casualty - NORC</t>
  </si>
  <si>
    <t>WL LR</t>
  </si>
  <si>
    <t>Cover</t>
  </si>
  <si>
    <t>Notes on use</t>
  </si>
  <si>
    <t>EMB Settings</t>
  </si>
  <si>
    <t>User Entries</t>
  </si>
  <si>
    <t>Ultimate Comparison &amp; Margin</t>
  </si>
  <si>
    <t>Portfolio Evolution_Quarter</t>
  </si>
  <si>
    <t>Portfolio_Evolution_Charts_Q</t>
  </si>
  <si>
    <t>Portfolio_Evolution_Charts_A</t>
  </si>
  <si>
    <t>Portfolio Evolution_Annual</t>
  </si>
  <si>
    <t>Summary_AttrorTotal</t>
  </si>
  <si>
    <t>Analysis_LastQ_Ult_Selected</t>
  </si>
  <si>
    <t>Analysis_LastQ_Ult_Selected(CC)</t>
  </si>
  <si>
    <t>Analysis_FSR_Ult_Selected</t>
  </si>
  <si>
    <t>Analysis_FSR_Ult_Inc Method</t>
  </si>
  <si>
    <t>Analysis_FSR_Ult_Paid Method</t>
  </si>
  <si>
    <t>Analysis_FSR_Ult_C_Count Method</t>
  </si>
  <si>
    <t>Large Losses_Analysis</t>
  </si>
  <si>
    <t>Weather Losses_Analysis</t>
  </si>
  <si>
    <t>Asset_S&amp;S_or ORR</t>
  </si>
  <si>
    <t>Tri_Incurred_AttrorTot</t>
  </si>
  <si>
    <t>Tri_Paid_AttrorTot</t>
  </si>
  <si>
    <t>Tri_Outstanding_AttrorTot</t>
  </si>
  <si>
    <t>Tri_Incurred_CCounts_Attror</t>
  </si>
  <si>
    <t>Tri_Incurred_LL</t>
  </si>
  <si>
    <t>Tri_Outstanding_LL</t>
  </si>
  <si>
    <t>Tri_Paid_LL</t>
  </si>
  <si>
    <t>Tri_Incurred_CCounts_LL</t>
  </si>
  <si>
    <t>Tri_Incurred_WL</t>
  </si>
  <si>
    <t>Tri_Outstanding_WL</t>
  </si>
  <si>
    <t>Tri_Paid_WL</t>
  </si>
  <si>
    <t>Tri_Incurred_CCounts_WL</t>
  </si>
  <si>
    <t>Index</t>
  </si>
  <si>
    <t xml:space="preserve">1 . </t>
  </si>
  <si>
    <t xml:space="preserve">2 . </t>
  </si>
  <si>
    <t xml:space="preserve">3 . </t>
  </si>
  <si>
    <t xml:space="preserve">4 . </t>
  </si>
  <si>
    <t xml:space="preserve">5 . </t>
  </si>
  <si>
    <t xml:space="preserve">6 . </t>
  </si>
  <si>
    <t xml:space="preserve">7 . </t>
  </si>
  <si>
    <t xml:space="preserve">8 . </t>
  </si>
  <si>
    <t xml:space="preserve">9 . </t>
  </si>
  <si>
    <t xml:space="preserve">10 . </t>
  </si>
  <si>
    <t xml:space="preserve">11 . </t>
  </si>
  <si>
    <t xml:space="preserve">12 . </t>
  </si>
  <si>
    <t xml:space="preserve">13 . </t>
  </si>
  <si>
    <t xml:space="preserve">14 . </t>
  </si>
  <si>
    <t xml:space="preserve">15 . </t>
  </si>
  <si>
    <t xml:space="preserve">16 . </t>
  </si>
  <si>
    <t xml:space="preserve">17 . </t>
  </si>
  <si>
    <t xml:space="preserve">18 . </t>
  </si>
  <si>
    <t xml:space="preserve">19 . </t>
  </si>
  <si>
    <t xml:space="preserve">20 . </t>
  </si>
  <si>
    <t xml:space="preserve">21 . </t>
  </si>
  <si>
    <t xml:space="preserve">22 . </t>
  </si>
  <si>
    <t xml:space="preserve">23 . </t>
  </si>
  <si>
    <t xml:space="preserve">24 . </t>
  </si>
  <si>
    <t xml:space="preserve">25 . </t>
  </si>
  <si>
    <t xml:space="preserve">26 . </t>
  </si>
  <si>
    <t xml:space="preserve">27 . </t>
  </si>
  <si>
    <t xml:space="preserve">28 . </t>
  </si>
  <si>
    <t xml:space="preserve">29 . </t>
  </si>
  <si>
    <t xml:space="preserve">30 . </t>
  </si>
  <si>
    <t xml:space="preserve">31 . </t>
  </si>
  <si>
    <t xml:space="preserve">32 . </t>
  </si>
  <si>
    <t xml:space="preserve">33 . </t>
  </si>
  <si>
    <t>&lt;&lt;&lt; Index &lt;&lt;&lt;</t>
  </si>
  <si>
    <r>
      <rPr>
        <b/>
        <sz val="9"/>
        <rFont val="Arial"/>
        <family val="2"/>
      </rPr>
      <t>&gt;</t>
    </r>
    <r>
      <rPr>
        <b/>
        <sz val="10"/>
        <rFont val="Arial"/>
        <family val="2"/>
      </rPr>
      <t xml:space="preserve"> Ultimate Selection</t>
    </r>
  </si>
  <si>
    <r>
      <rPr>
        <b/>
        <sz val="9"/>
        <rFont val="Arial"/>
        <family val="2"/>
      </rPr>
      <t>&gt;</t>
    </r>
    <r>
      <rPr>
        <b/>
        <sz val="10"/>
        <rFont val="Arial"/>
        <family val="2"/>
      </rPr>
      <t xml:space="preserve"> Attritional Losses</t>
    </r>
  </si>
  <si>
    <t xml:space="preserve">Life </t>
  </si>
  <si>
    <t>Vigentes</t>
  </si>
  <si>
    <t>ARGENTINA - Projects\RES Q\RESQ  M</t>
  </si>
  <si>
    <t>RESQ  M</t>
  </si>
  <si>
    <t>No</t>
  </si>
  <si>
    <t>Cascos Parciales</t>
  </si>
  <si>
    <t>Cascos Totales</t>
  </si>
  <si>
    <t>Rcl</t>
  </si>
  <si>
    <t>Rcd</t>
  </si>
  <si>
    <t>Motor Personal_CP</t>
  </si>
  <si>
    <t>Motor Personal_CT</t>
  </si>
  <si>
    <t>Motor Personal_RCD</t>
  </si>
  <si>
    <t>Motor Personal_RCL</t>
  </si>
  <si>
    <t>Motor Comercial_CP</t>
  </si>
  <si>
    <t>Motor Comercial_CT</t>
  </si>
  <si>
    <t>Motor Comercial_RCD</t>
  </si>
  <si>
    <t>Motor Comercial_RCL</t>
  </si>
  <si>
    <t>Linea</t>
  </si>
  <si>
    <t>Cobertura</t>
  </si>
  <si>
    <t>Clase</t>
  </si>
  <si>
    <t>Personal</t>
  </si>
  <si>
    <t>Comercial</t>
  </si>
  <si>
    <t>Claim Count</t>
  </si>
  <si>
    <t>BORRAR SI NO ES RCL!!!</t>
  </si>
  <si>
    <t>Muertes Att. RCL</t>
  </si>
  <si>
    <t>t</t>
  </si>
  <si>
    <t>Ultimate CC</t>
  </si>
  <si>
    <t>BC</t>
  </si>
  <si>
    <t>Trend</t>
  </si>
  <si>
    <t>FC CC</t>
  </si>
  <si>
    <t>FC Incurred</t>
  </si>
  <si>
    <t>Freq. Ult</t>
  </si>
  <si>
    <t>Sev. Ult</t>
  </si>
  <si>
    <t>Inc/Exp</t>
  </si>
  <si>
    <t>Avg. Claim</t>
  </si>
  <si>
    <t>Acc. Q</t>
  </si>
  <si>
    <t>m</t>
  </si>
  <si>
    <t>AR(1)</t>
  </si>
  <si>
    <t>ULTIMATE FREQ.</t>
  </si>
  <si>
    <t>Order MA</t>
  </si>
  <si>
    <t>Intercept</t>
  </si>
  <si>
    <t>2006 Q1</t>
  </si>
  <si>
    <t>2006 Q2</t>
  </si>
  <si>
    <t>2006 Q3</t>
  </si>
  <si>
    <t>2006 Q4</t>
  </si>
  <si>
    <t>2007 Q1</t>
  </si>
  <si>
    <t>2007 Q2</t>
  </si>
  <si>
    <t>2007 Q3</t>
  </si>
  <si>
    <t>2007 Q4</t>
  </si>
  <si>
    <t>2008 Q1</t>
  </si>
  <si>
    <t>2008 Q2</t>
  </si>
  <si>
    <t>2008 Q3</t>
  </si>
  <si>
    <t>2008 Q4</t>
  </si>
  <si>
    <t>2009 Q1</t>
  </si>
  <si>
    <t>2009 Q2</t>
  </si>
  <si>
    <t>2009 Q3</t>
  </si>
  <si>
    <t>2009 Q4</t>
  </si>
  <si>
    <t>2011 Q1</t>
  </si>
  <si>
    <t>2011 Q2</t>
  </si>
  <si>
    <t>Ultimate Frequency, Severity and BC Projection</t>
  </si>
  <si>
    <t>Detrend</t>
  </si>
  <si>
    <t>ULTIMATE SEVERITY</t>
  </si>
  <si>
    <t>Freq.</t>
  </si>
  <si>
    <t>Sev.</t>
  </si>
  <si>
    <t>Selection</t>
  </si>
  <si>
    <t>Proj. BC</t>
  </si>
  <si>
    <t>Proj. Ultimate</t>
  </si>
  <si>
    <t>Based on Ult C. Counts Selected FSR</t>
  </si>
  <si>
    <t>ACTUAL TRIANGLES</t>
  </si>
  <si>
    <t>PRIOR Q TRIANGLES</t>
  </si>
  <si>
    <t>Incurrido Prev Q</t>
  </si>
  <si>
    <t>Ultimate Prev Q</t>
  </si>
  <si>
    <t>Incurrido Actual Q</t>
  </si>
  <si>
    <t>Selected FDA</t>
  </si>
  <si>
    <t>1999 Q1</t>
  </si>
  <si>
    <t>1999 Q2</t>
  </si>
  <si>
    <t>1999 Q3</t>
  </si>
  <si>
    <t>1999 Q4</t>
  </si>
  <si>
    <t>2000 Q1</t>
  </si>
  <si>
    <t>2000 Q2</t>
  </si>
  <si>
    <t>2000 Q3</t>
  </si>
  <si>
    <t>2000 Q4</t>
  </si>
  <si>
    <t>2001 Q1</t>
  </si>
  <si>
    <t>2001 Q2</t>
  </si>
  <si>
    <t>2001 Q3</t>
  </si>
  <si>
    <t>2001 Q4</t>
  </si>
  <si>
    <t>2002 Q1</t>
  </si>
  <si>
    <t>2002 Q2</t>
  </si>
  <si>
    <t>2002 Q3</t>
  </si>
  <si>
    <t>2002 Q4</t>
  </si>
  <si>
    <t>2003 Q1</t>
  </si>
  <si>
    <t>2003 Q2</t>
  </si>
  <si>
    <t>2003 Q3</t>
  </si>
  <si>
    <t>2003 Q4</t>
  </si>
  <si>
    <t>2004 Q1</t>
  </si>
  <si>
    <t>2004 Q2</t>
  </si>
  <si>
    <t>2004 Q3</t>
  </si>
  <si>
    <t>2004 Q4</t>
  </si>
  <si>
    <t>2005 Q1</t>
  </si>
  <si>
    <t>2005 Q2</t>
  </si>
  <si>
    <t>2005 Q3</t>
  </si>
  <si>
    <t>2005 Q4</t>
  </si>
  <si>
    <t>3m</t>
  </si>
  <si>
    <t>6m</t>
  </si>
  <si>
    <t>9m</t>
  </si>
  <si>
    <t>12m</t>
  </si>
  <si>
    <t>15m</t>
  </si>
  <si>
    <t>18m</t>
  </si>
  <si>
    <t>21m</t>
  </si>
  <si>
    <t>24m</t>
  </si>
  <si>
    <t>27m</t>
  </si>
  <si>
    <t>30m</t>
  </si>
  <si>
    <t>33m</t>
  </si>
  <si>
    <t>36m</t>
  </si>
  <si>
    <t>39m</t>
  </si>
  <si>
    <t>42m</t>
  </si>
  <si>
    <t>45m</t>
  </si>
  <si>
    <t>48m</t>
  </si>
  <si>
    <t>51m</t>
  </si>
  <si>
    <t>54m</t>
  </si>
  <si>
    <t>57m</t>
  </si>
  <si>
    <t>60m</t>
  </si>
  <si>
    <t>63m</t>
  </si>
  <si>
    <t>66m</t>
  </si>
  <si>
    <t>69m</t>
  </si>
  <si>
    <t>72m</t>
  </si>
  <si>
    <t>75m</t>
  </si>
  <si>
    <t>78m</t>
  </si>
  <si>
    <t>81m</t>
  </si>
  <si>
    <t>84m</t>
  </si>
  <si>
    <t>87m</t>
  </si>
  <si>
    <t>90m</t>
  </si>
  <si>
    <t>93m</t>
  </si>
  <si>
    <t>96m</t>
  </si>
  <si>
    <t>99m</t>
  </si>
  <si>
    <t>102m</t>
  </si>
  <si>
    <t>105m</t>
  </si>
  <si>
    <t>108m</t>
  </si>
  <si>
    <t>111m</t>
  </si>
  <si>
    <t>114m</t>
  </si>
  <si>
    <t>117m</t>
  </si>
  <si>
    <t>120m</t>
  </si>
  <si>
    <t>123m</t>
  </si>
  <si>
    <t>126m</t>
  </si>
  <si>
    <t>129m</t>
  </si>
  <si>
    <t>132m</t>
  </si>
  <si>
    <t>135m</t>
  </si>
  <si>
    <t>31/03/2010</t>
  </si>
  <si>
    <t>31/12/2009</t>
  </si>
  <si>
    <t>30/06/2010</t>
  </si>
  <si>
    <t>30/09/2010</t>
  </si>
  <si>
    <t>31/12/2010</t>
  </si>
  <si>
    <t>31/03/2011</t>
  </si>
  <si>
    <t>30/06/2011</t>
  </si>
  <si>
    <t>September 2011</t>
  </si>
  <si>
    <t>December 2011</t>
  </si>
  <si>
    <t>March 2012</t>
  </si>
  <si>
    <t>June 2012</t>
  </si>
  <si>
    <t>September 2012</t>
  </si>
  <si>
    <t>December 2012</t>
  </si>
  <si>
    <t>March 2013</t>
  </si>
  <si>
    <t>June 2013</t>
  </si>
  <si>
    <t>September 2013</t>
  </si>
  <si>
    <t>December 2013</t>
  </si>
  <si>
    <t>2011 Q3</t>
  </si>
  <si>
    <t>2011 Q4</t>
  </si>
  <si>
    <t>Prior Q</t>
  </si>
  <si>
    <t>LR
Prior Q</t>
  </si>
  <si>
    <t>BC
Prior Q</t>
  </si>
  <si>
    <t>2012 Q2</t>
  </si>
  <si>
    <t>2013 Q2</t>
  </si>
  <si>
    <t>2012 Q1</t>
  </si>
  <si>
    <t>2012 Q3</t>
  </si>
  <si>
    <t>2012 Q4</t>
  </si>
  <si>
    <t>2013 Q1</t>
  </si>
  <si>
    <t>2013 Q3</t>
  </si>
  <si>
    <t>2013 Q4</t>
  </si>
  <si>
    <t>Unit</t>
  </si>
  <si>
    <t>TPL (C) - Observed Incremental LDF</t>
  </si>
  <si>
    <t>Observed Incurred (3m)</t>
  </si>
  <si>
    <t>Observed Incurred (6m)</t>
  </si>
  <si>
    <t>Observed Incurred (9m)</t>
  </si>
  <si>
    <t>Observed Incurred (12m)</t>
  </si>
  <si>
    <t>Observed Incurred (15m)</t>
  </si>
  <si>
    <t>Observed Incurred (18m)</t>
  </si>
  <si>
    <t>Observed Incurred (21m)</t>
  </si>
  <si>
    <t>Observed Incurred (24m)</t>
  </si>
  <si>
    <t>Observed Incurred (27m)</t>
  </si>
  <si>
    <t>Observed Incurred (30m)</t>
  </si>
  <si>
    <t>Observed Incurred (33m)</t>
  </si>
  <si>
    <t>Observed Incurred (36m)</t>
  </si>
  <si>
    <t>Ultimates Selected</t>
  </si>
  <si>
    <t>Selected ALDF</t>
  </si>
  <si>
    <t>Selected ILDF</t>
  </si>
  <si>
    <t>Actual ILDF (3m)</t>
  </si>
  <si>
    <t>Actual ILDF (6m)</t>
  </si>
  <si>
    <t>Actual ILDF (9m)</t>
  </si>
  <si>
    <t>ALDF (12m to ult)</t>
  </si>
  <si>
    <t xml:space="preserve">Selected ALDF </t>
  </si>
  <si>
    <t>Attritional ILDF - 3m: Observed vs. Selected</t>
  </si>
  <si>
    <t>Attritional ILDF - 6m: Observed vs. Selected</t>
  </si>
  <si>
    <t>Attritional ILDF - 9m: Observed vs. Selected</t>
  </si>
  <si>
    <t>Attritional ALDF - 12m to Ultimates: Observed + Selection vs. Average Selection</t>
  </si>
  <si>
    <t>Pegar a continuación el mismo triangulo del cierre trimestral inmediatamente anterior</t>
  </si>
  <si>
    <t>Control de triangulo actual vs cierre trimestral inmediatamente anterior</t>
  </si>
  <si>
    <t>TOTAL</t>
  </si>
  <si>
    <t>Control Devep. Period</t>
  </si>
  <si>
    <t>Selected Class</t>
  </si>
  <si>
    <t>Unpaid</t>
  </si>
  <si>
    <t>Discount Matrix</t>
  </si>
  <si>
    <t># Periods:</t>
  </si>
  <si>
    <t>Period:</t>
  </si>
  <si>
    <t>Disc rate</t>
  </si>
  <si>
    <t>Disc. Rate</t>
  </si>
  <si>
    <t>PY</t>
  </si>
  <si>
    <t>CY</t>
  </si>
  <si>
    <t>Payment Pattern Matrix</t>
  </si>
  <si>
    <t xml:space="preserve">P. Pattern </t>
  </si>
  <si>
    <t>Disc. Unpaid</t>
  </si>
  <si>
    <t>P. Pattern Incr.</t>
  </si>
  <si>
    <t>Paid + Disc. Unpaid</t>
  </si>
  <si>
    <t>Disc. IBNR</t>
  </si>
  <si>
    <t>Change</t>
  </si>
  <si>
    <t>Undisc. IBNR</t>
  </si>
  <si>
    <t>Inflation Matrix</t>
  </si>
  <si>
    <t>Payment Pattern Adjusted Matrix</t>
  </si>
  <si>
    <t>Infl. rate</t>
  </si>
  <si>
    <t>Disc Ratio</t>
  </si>
  <si>
    <t>Nominal</t>
  </si>
  <si>
    <t>Descontado</t>
  </si>
  <si>
    <t>Método 2</t>
  </si>
  <si>
    <t>Duration</t>
  </si>
  <si>
    <t>Cierre</t>
  </si>
  <si>
    <t>Lag</t>
  </si>
  <si>
    <t>Finance Period</t>
  </si>
  <si>
    <t>Future Payments</t>
  </si>
  <si>
    <t>Auxiliar Matrix for Duration</t>
  </si>
  <si>
    <t>PAGBR</t>
  </si>
  <si>
    <t>Incurrido Siniestro que se convirtio en LL</t>
  </si>
  <si>
    <t>2008Q2</t>
  </si>
  <si>
    <t>Siniestro</t>
  </si>
  <si>
    <t>Nota: Large en 2013Q2</t>
  </si>
  <si>
    <t>FPAG</t>
  </si>
  <si>
    <t>2007Q4</t>
  </si>
  <si>
    <t>Siniestros que se convirtieron en LL en 2008Q2</t>
  </si>
  <si>
    <t>138m</t>
  </si>
  <si>
    <t>141m</t>
  </si>
  <si>
    <t>144m</t>
  </si>
  <si>
    <t>147m</t>
  </si>
  <si>
    <t>150m</t>
  </si>
  <si>
    <t>153m</t>
  </si>
  <si>
    <t>156m</t>
  </si>
  <si>
    <t>159m</t>
  </si>
  <si>
    <t>162m</t>
  </si>
  <si>
    <t>165m</t>
  </si>
  <si>
    <t>168m</t>
  </si>
  <si>
    <t>171m</t>
  </si>
  <si>
    <t>174m</t>
  </si>
  <si>
    <t>177m</t>
  </si>
  <si>
    <t>ARGENTINA - Projects\Back Ups\RESQ  M (Indexed)</t>
  </si>
  <si>
    <t>ARGENTINA - Projects\Back Ups\RESQ  M - octubre 2013</t>
  </si>
  <si>
    <t>ARGENTINA - Projects\Back Ups\RESQ  M 201206</t>
  </si>
  <si>
    <t>ARGENTINA - Projects\Back Ups\RESQ  M 201206 (por reclamo)</t>
  </si>
  <si>
    <t>ARGENTINA - Projects\Back Ups\RESQ  M 201209</t>
  </si>
  <si>
    <t>ARGENTINA - Projects\Back Ups\RESQ  M 201212</t>
  </si>
  <si>
    <t>ARGENTINA - Projects\Back Ups\RESQ  M 201303</t>
  </si>
  <si>
    <t>ARGENTINA - Projects\Back Ups\RESQ  M 201303 PRUEBA SL</t>
  </si>
  <si>
    <t>ARGENTINA - Projects\Back Ups\RESQ  M 201306</t>
  </si>
  <si>
    <t>ARGENTINA - Projects\Back Ups\RESQ  M 201306 (prueba sebas)</t>
  </si>
  <si>
    <t>ARGENTINA - Projects\Back Ups\RESQ  M 201309</t>
  </si>
  <si>
    <t>ARGENTINA - Projects\Back Ups\RESQ  M 201309 Prueba abiertos cerrados pedido Tassos</t>
  </si>
  <si>
    <t>ARGENTINA - Projects\Back Ups\RESQ  M Indexed (201303)</t>
  </si>
  <si>
    <t>ARGENTINA - Projects\Back Ups\RESQ  M Rvas SSN</t>
  </si>
  <si>
    <t>ARGENTINA - Projects\Back Ups\RESQ  Motor Preclose 2010 Q4</t>
  </si>
  <si>
    <t>ARGENTINA - Projects\Back Ups\RESQ  Motor analisis febrero 2011</t>
  </si>
  <si>
    <t>ARGENTINA - Projects\Back Ups\ResQ SII 201212</t>
  </si>
  <si>
    <t>March 2014</t>
  </si>
  <si>
    <t>June 2014</t>
  </si>
  <si>
    <t>September 2014</t>
  </si>
  <si>
    <t>December 2014</t>
  </si>
  <si>
    <t>March 2015</t>
  </si>
  <si>
    <t>June 2015</t>
  </si>
  <si>
    <t>September 2015</t>
  </si>
  <si>
    <t>December 2015</t>
  </si>
  <si>
    <t>2014 Q1</t>
  </si>
  <si>
    <t>2014 Q2</t>
  </si>
  <si>
    <t>2014 Q3</t>
  </si>
  <si>
    <t>2014 Q4</t>
  </si>
  <si>
    <t>180m</t>
  </si>
  <si>
    <t>ARGENTINA - Projects\Back Ups\RESQ  M 201312</t>
  </si>
  <si>
    <t>Discount</t>
  </si>
  <si>
    <t>Ojo que para que cierre contra el Modelo de RCL Total, como los Qaves generaban un error (hay que corregir la fórmula con la que calcula el descuento, porque no lo inflaciona correctamente, se calculó Commercial como diferencia entre el total -ok- y Personal.</t>
  </si>
  <si>
    <t>P. Pattern Inflacionado</t>
  </si>
  <si>
    <t>Este queda asi???</t>
  </si>
  <si>
    <t>P. Pattern Inflacionado Incremental</t>
  </si>
  <si>
    <t>hasta aca!!!</t>
  </si>
  <si>
    <t xml:space="preserve"> </t>
  </si>
  <si>
    <t>2014Q1</t>
  </si>
  <si>
    <t>2014Q2_ARG RESQ M</t>
  </si>
  <si>
    <t>ARGENTINA - Projects\Back Ups\RESQ  M - FSR SL 201403</t>
  </si>
  <si>
    <t>ARGENTINA - Projects\RES Q\FSR_MOTOR_LL (attrional a large)</t>
  </si>
  <si>
    <t>ARGENTINA - Projects\RES Q\FSR_MOTOR_LL (attrional a large) - anual -</t>
  </si>
  <si>
    <t>ARGENTINA - Projects\RES Q\RESQ  M - SSN</t>
  </si>
  <si>
    <t>ARGENTINA - Projects\RES Q\RESQ  M - SSN Admin Jud SL</t>
  </si>
  <si>
    <t>ARGENTINA - Projects\RES Q\RESQ  M - adm &amp; judicial</t>
  </si>
  <si>
    <t>ARGENTINA - Projects\RES Q\RESQ  M - personal &amp; comercial Rva Iniciales Ajustadas</t>
  </si>
  <si>
    <t>ARGENTINA - Projects\RES Q\RESQ  M - robo &amp; no robo</t>
  </si>
</sst>
</file>

<file path=xl/styles.xml><?xml version="1.0" encoding="utf-8"?>
<styleSheet xmlns="http://schemas.openxmlformats.org/spreadsheetml/2006/main">
  <numFmts count="21">
    <numFmt numFmtId="43" formatCode="_ * #,##0.00_ ;_ * \-#,##0.00_ ;_ * &quot;-&quot;??_ ;_ @_ "/>
    <numFmt numFmtId="164" formatCode="_-* #,##0.00_-;\-* #,##0.00_-;_-* &quot;-&quot;??_-;_-@_-"/>
    <numFmt numFmtId="165" formatCode="_ * #,##0.0_ ;_ * \-#,##0.0_ ;_ * &quot;-&quot;??_ ;_ @_ "/>
    <numFmt numFmtId="166" formatCode="_ * #,##0_ ;_ * \-#,##0_ ;_ * &quot;-&quot;??_ ;_ @_ "/>
    <numFmt numFmtId="167" formatCode="_ * #,##0.000_ ;_ * \-#,##0.000_ ;_ * &quot;-&quot;??_ ;_ @_ "/>
    <numFmt numFmtId="168" formatCode="_ * #,##0.0000_ ;_ * \-#,##0.0000_ ;_ * &quot;-&quot;??_ ;_ @_ "/>
    <numFmt numFmtId="169" formatCode="_ * #,##0.00000000_ ;_ * \-#,##0.00000000_ ;_ * &quot;-&quot;??_ ;_ @_ "/>
    <numFmt numFmtId="170" formatCode="#,##0.000"/>
    <numFmt numFmtId="171" formatCode="#,##0.00_ ;\-#,##0.00\ "/>
    <numFmt numFmtId="172" formatCode="#,##0.0_ ;\-#,##0.0\ "/>
    <numFmt numFmtId="173" formatCode="#,##0_ ;\-#,##0\ "/>
    <numFmt numFmtId="174" formatCode="_-* #,##0_-;\-* #,##0_-;_-* &quot;-&quot;??_-;_-@_-"/>
    <numFmt numFmtId="175" formatCode="0.0%"/>
    <numFmt numFmtId="176" formatCode="#,##0.0000"/>
    <numFmt numFmtId="177" formatCode="0.000%"/>
    <numFmt numFmtId="178" formatCode="#,##0.0"/>
    <numFmt numFmtId="179" formatCode="_-[$€-2]* #,##0.00_-;\-[$€-2]* #,##0.00_-;_-[$€-2]* &quot;-&quot;??_-"/>
    <numFmt numFmtId="180" formatCode="_-* #,##0.000\ _€_-;\-* #,##0.000\ _€_-;_-* &quot;-&quot;???\ _€_-;_-@_-"/>
    <numFmt numFmtId="181" formatCode="0.0000"/>
    <numFmt numFmtId="182" formatCode="_ * #,##0.00000_ ;_ * \-#,##0.00000_ ;_ * &quot;-&quot;??_ ;_ @_ "/>
    <numFmt numFmtId="183" formatCode="_-* #,##0.00\ _€_-;\-* #,##0.00\ _€_-;_-* &quot;-&quot;??\ _€_-;_-@_-"/>
  </numFmts>
  <fonts count="51">
    <font>
      <sz val="10"/>
      <name val="Arial"/>
    </font>
    <font>
      <sz val="11"/>
      <color theme="1"/>
      <name val="Calibri"/>
      <family val="2"/>
      <scheme val="minor"/>
    </font>
    <font>
      <sz val="10"/>
      <name val="Arial"/>
      <family val="2"/>
    </font>
    <font>
      <b/>
      <sz val="10"/>
      <name val="Arial"/>
      <family val="2"/>
    </font>
    <font>
      <sz val="8"/>
      <name val="Arial"/>
      <family val="2"/>
    </font>
    <font>
      <sz val="10"/>
      <name val="Arial"/>
      <family val="2"/>
    </font>
    <font>
      <b/>
      <sz val="10"/>
      <color indexed="48"/>
      <name val="Arial"/>
      <family val="2"/>
    </font>
    <font>
      <b/>
      <sz val="10"/>
      <color indexed="57"/>
      <name val="Arial"/>
      <family val="2"/>
    </font>
    <font>
      <b/>
      <sz val="11"/>
      <name val="Arial"/>
      <family val="2"/>
    </font>
    <font>
      <b/>
      <sz val="11"/>
      <color indexed="10"/>
      <name val="Arial"/>
      <family val="2"/>
    </font>
    <font>
      <b/>
      <sz val="10"/>
      <color indexed="10"/>
      <name val="Arial"/>
      <family val="2"/>
    </font>
    <font>
      <sz val="10"/>
      <color indexed="9"/>
      <name val="Arial"/>
      <family val="2"/>
    </font>
    <font>
      <sz val="11"/>
      <color indexed="12"/>
      <name val="Arial"/>
      <family val="2"/>
    </font>
    <font>
      <b/>
      <sz val="12"/>
      <name val="Arial"/>
      <family val="2"/>
    </font>
    <font>
      <b/>
      <sz val="12"/>
      <name val="Arial"/>
      <family val="2"/>
    </font>
    <font>
      <b/>
      <sz val="12"/>
      <color indexed="10"/>
      <name val="Arial"/>
      <family val="2"/>
    </font>
    <font>
      <sz val="11"/>
      <name val="Arial"/>
      <family val="2"/>
    </font>
    <font>
      <b/>
      <sz val="10"/>
      <color indexed="9"/>
      <name val="Arial"/>
      <family val="2"/>
    </font>
    <font>
      <sz val="10"/>
      <color indexed="9"/>
      <name val="Arial"/>
      <family val="2"/>
    </font>
    <font>
      <b/>
      <sz val="11"/>
      <color indexed="57"/>
      <name val="Arial"/>
      <family val="2"/>
    </font>
    <font>
      <b/>
      <sz val="10"/>
      <name val="Arial"/>
      <family val="2"/>
    </font>
    <font>
      <b/>
      <sz val="14"/>
      <color indexed="10"/>
      <name val="Arial"/>
      <family val="2"/>
    </font>
    <font>
      <b/>
      <sz val="10"/>
      <color indexed="12"/>
      <name val="Arial"/>
      <family val="2"/>
    </font>
    <font>
      <b/>
      <sz val="8"/>
      <color indexed="81"/>
      <name val="Tahoma"/>
      <family val="2"/>
    </font>
    <font>
      <sz val="10"/>
      <name val="Arial"/>
      <family val="2"/>
    </font>
    <font>
      <sz val="8"/>
      <name val="Arial"/>
      <family val="2"/>
    </font>
    <font>
      <sz val="8"/>
      <color indexed="81"/>
      <name val="Tahoma"/>
      <family val="2"/>
    </font>
    <font>
      <b/>
      <sz val="10"/>
      <color theme="0"/>
      <name val="Arial"/>
      <family val="2"/>
    </font>
    <font>
      <sz val="10"/>
      <color theme="0"/>
      <name val="Arial"/>
      <family val="2"/>
    </font>
    <font>
      <sz val="10"/>
      <name val="Arial"/>
      <family val="2"/>
    </font>
    <font>
      <b/>
      <sz val="10"/>
      <color theme="4" tint="-0.249977111117893"/>
      <name val="Arial"/>
      <family val="2"/>
    </font>
    <font>
      <sz val="11"/>
      <color theme="1"/>
      <name val="Calibri"/>
      <family val="2"/>
    </font>
    <font>
      <b/>
      <sz val="10"/>
      <color rgb="FFFF0000"/>
      <name val="Arial"/>
      <family val="2"/>
    </font>
    <font>
      <b/>
      <u/>
      <sz val="10"/>
      <name val="Arial"/>
      <family val="2"/>
    </font>
    <font>
      <u/>
      <sz val="7"/>
      <color theme="10"/>
      <name val="Arial"/>
      <family val="2"/>
    </font>
    <font>
      <u/>
      <sz val="10"/>
      <color theme="10"/>
      <name val="Arial"/>
      <family val="2"/>
    </font>
    <font>
      <u/>
      <sz val="12"/>
      <color theme="10"/>
      <name val="Arial"/>
      <family val="2"/>
    </font>
    <font>
      <b/>
      <sz val="9"/>
      <name val="Arial"/>
      <family val="2"/>
    </font>
    <font>
      <i/>
      <sz val="10"/>
      <name val="Arial"/>
      <family val="2"/>
    </font>
    <font>
      <sz val="10"/>
      <color rgb="FFFF0000"/>
      <name val="Arial"/>
      <family val="2"/>
    </font>
    <font>
      <b/>
      <sz val="10"/>
      <color theme="0" tint="-0.499984740745262"/>
      <name val="Arial"/>
      <family val="2"/>
    </font>
    <font>
      <b/>
      <i/>
      <sz val="10"/>
      <name val="Arial"/>
      <family val="2"/>
    </font>
    <font>
      <b/>
      <u/>
      <sz val="8"/>
      <name val="Arial"/>
      <family val="2"/>
    </font>
    <font>
      <b/>
      <sz val="8"/>
      <name val="Arial"/>
      <family val="2"/>
    </font>
    <font>
      <b/>
      <sz val="8"/>
      <color indexed="9"/>
      <name val="Arial"/>
      <family val="2"/>
    </font>
    <font>
      <sz val="8"/>
      <color indexed="10"/>
      <name val="Arial"/>
      <family val="2"/>
    </font>
    <font>
      <b/>
      <i/>
      <u/>
      <sz val="10"/>
      <name val="Arial"/>
      <family val="2"/>
    </font>
    <font>
      <sz val="11"/>
      <color indexed="8"/>
      <name val="Calibri"/>
      <family val="2"/>
    </font>
    <font>
      <sz val="10"/>
      <color indexed="8"/>
      <name val="Arial"/>
      <family val="2"/>
    </font>
    <font>
      <b/>
      <sz val="9"/>
      <color indexed="81"/>
      <name val="Tahoma"/>
      <family val="2"/>
    </font>
    <font>
      <sz val="9"/>
      <color indexed="81"/>
      <name val="Tahoma"/>
      <family val="2"/>
    </font>
  </fonts>
  <fills count="31">
    <fill>
      <patternFill patternType="none"/>
    </fill>
    <fill>
      <patternFill patternType="gray125"/>
    </fill>
    <fill>
      <patternFill patternType="solid">
        <fgColor indexed="43"/>
        <bgColor indexed="64"/>
      </patternFill>
    </fill>
    <fill>
      <patternFill patternType="solid">
        <fgColor indexed="42"/>
        <bgColor indexed="64"/>
      </patternFill>
    </fill>
    <fill>
      <patternFill patternType="solid">
        <fgColor indexed="9"/>
        <bgColor indexed="64"/>
      </patternFill>
    </fill>
    <fill>
      <patternFill patternType="solid">
        <fgColor indexed="13"/>
        <bgColor indexed="64"/>
      </patternFill>
    </fill>
    <fill>
      <patternFill patternType="solid">
        <fgColor indexed="10"/>
        <bgColor indexed="64"/>
      </patternFill>
    </fill>
    <fill>
      <patternFill patternType="solid">
        <fgColor indexed="22"/>
        <bgColor indexed="64"/>
      </patternFill>
    </fill>
    <fill>
      <patternFill patternType="solid">
        <fgColor rgb="FFFFFF99"/>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rgb="FF66FF99"/>
        <bgColor indexed="64"/>
      </patternFill>
    </fill>
    <fill>
      <patternFill patternType="solid">
        <fgColor theme="5" tint="0.79998168889431442"/>
        <bgColor indexed="64"/>
      </patternFill>
    </fill>
    <fill>
      <patternFill patternType="solid">
        <fgColor rgb="FFFFFF00"/>
        <bgColor indexed="64"/>
      </patternFill>
    </fill>
    <fill>
      <patternFill patternType="solid">
        <fgColor theme="1"/>
        <bgColor indexed="64"/>
      </patternFill>
    </fill>
    <fill>
      <patternFill patternType="lightUp">
        <bgColor rgb="FF66FF99"/>
      </patternFill>
    </fill>
    <fill>
      <patternFill patternType="lightUp"/>
    </fill>
    <fill>
      <patternFill patternType="lightUp">
        <bgColor rgb="FFFFC000"/>
      </patternFill>
    </fill>
    <fill>
      <patternFill patternType="lightUp">
        <bgColor theme="5" tint="0.79998168889431442"/>
      </patternFill>
    </fill>
    <fill>
      <patternFill patternType="solid">
        <fgColor indexed="18"/>
        <bgColor indexed="64"/>
      </patternFill>
    </fill>
    <fill>
      <patternFill patternType="solid">
        <fgColor theme="8" tint="0.79998168889431442"/>
        <bgColor indexed="64"/>
      </patternFill>
    </fill>
    <fill>
      <patternFill patternType="solid">
        <fgColor rgb="FFFFFFCC"/>
        <bgColor indexed="64"/>
      </patternFill>
    </fill>
    <fill>
      <patternFill patternType="solid">
        <fgColor theme="7" tint="0.79998168889431442"/>
        <bgColor indexed="64"/>
      </patternFill>
    </fill>
    <fill>
      <patternFill patternType="solid">
        <fgColor theme="6" tint="0.59999389629810485"/>
        <bgColor indexed="64"/>
      </patternFill>
    </fill>
    <fill>
      <patternFill patternType="solid">
        <fgColor theme="2"/>
        <bgColor indexed="64"/>
      </patternFill>
    </fill>
    <fill>
      <patternFill patternType="solid">
        <fgColor rgb="FFFFC0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rgb="FF99FF66"/>
        <bgColor indexed="64"/>
      </patternFill>
    </fill>
    <fill>
      <patternFill patternType="solid">
        <fgColor theme="0"/>
        <bgColor indexed="64"/>
      </patternFill>
    </fill>
  </fills>
  <borders count="79">
    <border>
      <left/>
      <right/>
      <top/>
      <bottom/>
      <diagonal/>
    </border>
    <border>
      <left style="double">
        <color indexed="64"/>
      </left>
      <right style="thin">
        <color indexed="64"/>
      </right>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style="dashDotDot">
        <color indexed="64"/>
      </left>
      <right/>
      <top style="dashDotDot">
        <color indexed="64"/>
      </top>
      <bottom/>
      <diagonal/>
    </border>
    <border>
      <left/>
      <right/>
      <top style="dashDotDot">
        <color indexed="64"/>
      </top>
      <bottom/>
      <diagonal/>
    </border>
    <border>
      <left/>
      <right style="dashDotDot">
        <color indexed="64"/>
      </right>
      <top style="dashDotDot">
        <color indexed="64"/>
      </top>
      <bottom/>
      <diagonal/>
    </border>
    <border>
      <left style="dashDotDot">
        <color indexed="64"/>
      </left>
      <right/>
      <top/>
      <bottom/>
      <diagonal/>
    </border>
    <border>
      <left/>
      <right style="dashDotDot">
        <color indexed="64"/>
      </right>
      <top/>
      <bottom/>
      <diagonal/>
    </border>
    <border>
      <left style="dashDotDot">
        <color indexed="64"/>
      </left>
      <right/>
      <top/>
      <bottom style="dashDotDot">
        <color indexed="64"/>
      </bottom>
      <diagonal/>
    </border>
    <border>
      <left/>
      <right/>
      <top/>
      <bottom style="dashDotDot">
        <color indexed="64"/>
      </bottom>
      <diagonal/>
    </border>
    <border>
      <left/>
      <right style="dashDotDot">
        <color indexed="64"/>
      </right>
      <top/>
      <bottom style="dashDotDot">
        <color indexed="64"/>
      </bottom>
      <diagonal/>
    </border>
    <border>
      <left style="thin">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diagonal/>
    </border>
    <border>
      <left style="medium">
        <color indexed="64"/>
      </left>
      <right/>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style="double">
        <color indexed="64"/>
      </left>
      <right style="thin">
        <color indexed="64"/>
      </right>
      <top style="thin">
        <color indexed="64"/>
      </top>
      <bottom/>
      <diagonal/>
    </border>
    <border>
      <left style="double">
        <color indexed="64"/>
      </left>
      <right/>
      <top/>
      <bottom/>
      <diagonal/>
    </border>
    <border>
      <left style="medium">
        <color indexed="64"/>
      </left>
      <right style="thin">
        <color indexed="64"/>
      </right>
      <top/>
      <bottom style="medium">
        <color indexed="64"/>
      </bottom>
      <diagonal/>
    </border>
    <border>
      <left style="double">
        <color indexed="64"/>
      </left>
      <right style="thin">
        <color indexed="64"/>
      </right>
      <top/>
      <bottom style="medium">
        <color indexed="64"/>
      </bottom>
      <diagonal/>
    </border>
    <border>
      <left style="double">
        <color indexed="64"/>
      </left>
      <right/>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right/>
      <top style="thin">
        <color indexed="64"/>
      </top>
      <bottom/>
      <diagonal/>
    </border>
    <border>
      <left style="thin">
        <color indexed="64"/>
      </left>
      <right style="double">
        <color indexed="64"/>
      </right>
      <top/>
      <bottom/>
      <diagonal/>
    </border>
    <border>
      <left style="thin">
        <color indexed="64"/>
      </left>
      <right style="thin">
        <color indexed="64"/>
      </right>
      <top style="thin">
        <color indexed="64"/>
      </top>
      <bottom style="thin">
        <color indexed="64"/>
      </bottom>
      <diagonal/>
    </border>
    <border>
      <left/>
      <right/>
      <top style="thin">
        <color indexed="22"/>
      </top>
      <bottom style="thin">
        <color indexed="22"/>
      </bottom>
      <diagonal/>
    </border>
    <border>
      <left/>
      <right/>
      <top style="thin">
        <color indexed="64"/>
      </top>
      <bottom style="thin">
        <color indexed="64"/>
      </bottom>
      <diagonal/>
    </border>
    <border>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dashed">
        <color indexed="64"/>
      </bottom>
      <diagonal/>
    </border>
    <border>
      <left/>
      <right style="thin">
        <color indexed="64"/>
      </right>
      <top/>
      <bottom style="dashed">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double">
        <color indexed="64"/>
      </right>
      <top style="thin">
        <color indexed="64"/>
      </top>
      <bottom/>
      <diagonal/>
    </border>
    <border>
      <left style="double">
        <color indexed="64"/>
      </left>
      <right/>
      <top style="thin">
        <color indexed="64"/>
      </top>
      <bottom style="thin">
        <color indexed="64"/>
      </bottom>
      <diagonal/>
    </border>
    <border>
      <left/>
      <right style="double">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double">
        <color indexed="64"/>
      </right>
      <top style="thin">
        <color indexed="64"/>
      </top>
      <bottom/>
      <diagonal/>
    </border>
    <border>
      <left/>
      <right/>
      <top style="dashDot">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top style="thin">
        <color indexed="64"/>
      </top>
      <bottom style="medium">
        <color indexed="64"/>
      </bottom>
      <diagonal/>
    </border>
    <border>
      <left/>
      <right/>
      <top style="medium">
        <color indexed="64"/>
      </top>
      <bottom style="thin">
        <color indexed="64"/>
      </bottom>
      <diagonal/>
    </border>
    <border>
      <left style="thin">
        <color indexed="23"/>
      </left>
      <right style="thin">
        <color indexed="64"/>
      </right>
      <top style="thin">
        <color indexed="64"/>
      </top>
      <bottom style="thin">
        <color indexed="64"/>
      </bottom>
      <diagonal/>
    </border>
    <border>
      <left style="thin">
        <color indexed="23"/>
      </left>
      <right/>
      <top style="thin">
        <color indexed="64"/>
      </top>
      <bottom style="thin">
        <color indexed="64"/>
      </bottom>
      <diagonal/>
    </border>
    <border>
      <left/>
      <right style="medium">
        <color indexed="64"/>
      </right>
      <top/>
      <bottom/>
      <diagonal/>
    </border>
    <border>
      <left/>
      <right style="medium">
        <color indexed="64"/>
      </right>
      <top/>
      <bottom style="medium">
        <color indexed="64"/>
      </bottom>
      <diagonal/>
    </border>
    <border>
      <left style="thin">
        <color indexed="64"/>
      </left>
      <right style="thin">
        <color indexed="22"/>
      </right>
      <top style="thin">
        <color indexed="22"/>
      </top>
      <bottom style="thin">
        <color indexed="22"/>
      </bottom>
      <diagonal/>
    </border>
    <border>
      <left style="thin">
        <color indexed="64"/>
      </left>
      <right style="thin">
        <color indexed="22"/>
      </right>
      <top style="thin">
        <color indexed="22"/>
      </top>
      <bottom style="thin">
        <color indexed="64"/>
      </bottom>
      <diagonal/>
    </border>
    <border>
      <left/>
      <right/>
      <top style="medium">
        <color indexed="64"/>
      </top>
      <bottom/>
      <diagonal/>
    </border>
  </borders>
  <cellStyleXfs count="22">
    <xf numFmtId="0" fontId="0" fillId="0" borderId="0"/>
    <xf numFmtId="38" fontId="12" fillId="0" borderId="0" applyNumberFormat="0" applyFill="0" applyBorder="0" applyAlignment="0" applyProtection="0">
      <alignment horizontal="center"/>
    </xf>
    <xf numFmtId="43" fontId="2" fillId="0" borderId="0" applyFont="0" applyFill="0" applyBorder="0" applyAlignment="0" applyProtection="0"/>
    <xf numFmtId="43" fontId="24" fillId="0" borderId="0" applyFont="0" applyFill="0" applyBorder="0" applyAlignment="0" applyProtection="0"/>
    <xf numFmtId="0" fontId="5" fillId="0" borderId="0"/>
    <xf numFmtId="0" fontId="31" fillId="0" borderId="0"/>
    <xf numFmtId="0" fontId="5" fillId="0" borderId="0"/>
    <xf numFmtId="0" fontId="2" fillId="0" borderId="0"/>
    <xf numFmtId="3" fontId="2" fillId="0" borderId="0">
      <alignment vertical="center"/>
    </xf>
    <xf numFmtId="38" fontId="2" fillId="0" borderId="0" applyFont="0" applyFill="0" applyBorder="0" applyProtection="0">
      <alignment horizontal="center"/>
    </xf>
    <xf numFmtId="9" fontId="2" fillId="0" borderId="0" applyFont="0" applyFill="0" applyBorder="0" applyAlignment="0" applyProtection="0"/>
    <xf numFmtId="9" fontId="5" fillId="0" borderId="0" applyFont="0" applyFill="0" applyBorder="0" applyAlignment="0" applyProtection="0"/>
    <xf numFmtId="0" fontId="34" fillId="0" borderId="0" applyNumberFormat="0" applyFill="0" applyBorder="0" applyAlignment="0" applyProtection="0">
      <alignment vertical="top"/>
      <protection locked="0"/>
    </xf>
    <xf numFmtId="0" fontId="2" fillId="0" borderId="0"/>
    <xf numFmtId="164" fontId="2" fillId="0" borderId="0" applyFont="0" applyFill="0" applyBorder="0" applyAlignment="0" applyProtection="0"/>
    <xf numFmtId="179" fontId="2" fillId="0" borderId="0" applyFont="0" applyFill="0" applyBorder="0" applyAlignment="0" applyProtection="0"/>
    <xf numFmtId="0" fontId="2" fillId="0" borderId="0"/>
    <xf numFmtId="0" fontId="2" fillId="0" borderId="0"/>
    <xf numFmtId="38" fontId="2" fillId="0" borderId="0" applyFont="0" applyFill="0" applyBorder="0" applyProtection="0">
      <alignment horizontal="center"/>
    </xf>
    <xf numFmtId="38" fontId="2" fillId="0" borderId="0" applyFont="0" applyFill="0" applyBorder="0" applyProtection="0">
      <alignment horizontal="center"/>
    </xf>
    <xf numFmtId="0" fontId="1" fillId="0" borderId="0"/>
    <xf numFmtId="0" fontId="48" fillId="0" borderId="0"/>
  </cellStyleXfs>
  <cellXfs count="945">
    <xf numFmtId="0" fontId="0" fillId="0" borderId="0" xfId="0"/>
    <xf numFmtId="0" fontId="3" fillId="0" borderId="0" xfId="0" applyFont="1"/>
    <xf numFmtId="3" fontId="8" fillId="0" borderId="0" xfId="8" quotePrefix="1" applyFont="1" applyAlignment="1" applyProtection="1">
      <alignment horizontal="left" vertical="center"/>
    </xf>
    <xf numFmtId="3" fontId="5" fillId="2" borderId="2" xfId="8" quotePrefix="1" applyNumberFormat="1" applyFont="1" applyFill="1" applyBorder="1" applyAlignment="1" applyProtection="1">
      <alignment horizontal="center"/>
      <protection locked="0"/>
    </xf>
    <xf numFmtId="0" fontId="0" fillId="0" borderId="0" xfId="0" quotePrefix="1" applyNumberFormat="1" applyAlignment="1">
      <alignment horizontal="left" wrapText="1"/>
    </xf>
    <xf numFmtId="0" fontId="0" fillId="0" borderId="0" xfId="0" quotePrefix="1" applyAlignment="1">
      <alignment horizontal="left" vertical="top" wrapText="1"/>
    </xf>
    <xf numFmtId="0" fontId="3" fillId="0" borderId="0" xfId="0" applyFont="1" applyProtection="1">
      <protection locked="0"/>
    </xf>
    <xf numFmtId="0" fontId="0" fillId="2" borderId="0" xfId="0" applyFill="1" applyProtection="1">
      <protection locked="0"/>
    </xf>
    <xf numFmtId="0" fontId="0" fillId="2" borderId="0" xfId="0" quotePrefix="1" applyFill="1" applyAlignment="1" applyProtection="1">
      <alignment horizontal="left"/>
      <protection locked="0"/>
    </xf>
    <xf numFmtId="0" fontId="0" fillId="2" borderId="3" xfId="0" applyFill="1" applyBorder="1" applyProtection="1">
      <protection locked="0"/>
    </xf>
    <xf numFmtId="167" fontId="0" fillId="2" borderId="0" xfId="2" applyNumberFormat="1" applyFont="1" applyFill="1" applyProtection="1">
      <protection locked="0"/>
    </xf>
    <xf numFmtId="166" fontId="0" fillId="2" borderId="0" xfId="2" applyNumberFormat="1" applyFont="1" applyFill="1" applyAlignment="1" applyProtection="1">
      <alignment horizontal="center"/>
      <protection locked="0"/>
    </xf>
    <xf numFmtId="166" fontId="0" fillId="2" borderId="0" xfId="2" applyNumberFormat="1" applyFont="1" applyFill="1" applyProtection="1">
      <protection locked="0"/>
    </xf>
    <xf numFmtId="0" fontId="0" fillId="0" borderId="0" xfId="0" applyProtection="1">
      <protection locked="0"/>
    </xf>
    <xf numFmtId="168" fontId="0" fillId="0" borderId="0" xfId="2" applyNumberFormat="1" applyFont="1" applyProtection="1"/>
    <xf numFmtId="3" fontId="14" fillId="0" borderId="0" xfId="8" applyFont="1" applyFill="1" applyProtection="1">
      <alignment vertical="center"/>
    </xf>
    <xf numFmtId="3" fontId="15" fillId="0" borderId="0" xfId="8" applyFont="1" applyFill="1" applyProtection="1">
      <alignment vertical="center"/>
    </xf>
    <xf numFmtId="0" fontId="0" fillId="0" borderId="0" xfId="0" applyProtection="1"/>
    <xf numFmtId="0" fontId="3" fillId="0" borderId="0" xfId="0" applyFont="1" applyBorder="1" applyProtection="1"/>
    <xf numFmtId="0" fontId="3" fillId="0" borderId="0" xfId="0" quotePrefix="1" applyFont="1" applyBorder="1" applyAlignment="1" applyProtection="1">
      <alignment horizontal="center"/>
    </xf>
    <xf numFmtId="0" fontId="0" fillId="0" borderId="0" xfId="0" applyBorder="1" applyProtection="1"/>
    <xf numFmtId="3" fontId="14" fillId="0" borderId="0" xfId="8" applyFont="1" applyProtection="1">
      <alignment vertical="center"/>
    </xf>
    <xf numFmtId="166" fontId="0" fillId="0" borderId="0" xfId="2" applyNumberFormat="1" applyFont="1" applyBorder="1" applyProtection="1"/>
    <xf numFmtId="3" fontId="14" fillId="0" borderId="0" xfId="8" quotePrefix="1" applyFont="1" applyAlignment="1" applyProtection="1">
      <alignment horizontal="left" vertical="center"/>
    </xf>
    <xf numFmtId="0" fontId="14" fillId="0" borderId="0" xfId="0" applyFont="1" applyProtection="1"/>
    <xf numFmtId="166" fontId="3" fillId="0" borderId="0" xfId="0" applyNumberFormat="1" applyFont="1" applyBorder="1" applyProtection="1"/>
    <xf numFmtId="0" fontId="3" fillId="0" borderId="4" xfId="0" applyFont="1" applyBorder="1" applyAlignment="1" applyProtection="1">
      <alignment horizontal="center"/>
    </xf>
    <xf numFmtId="0" fontId="0" fillId="0" borderId="0" xfId="0" quotePrefix="1" applyAlignment="1" applyProtection="1">
      <alignment horizontal="left"/>
    </xf>
    <xf numFmtId="0" fontId="7" fillId="0" borderId="5" xfId="0" applyFont="1" applyBorder="1" applyAlignment="1" applyProtection="1">
      <alignment horizontal="center" vertical="center"/>
    </xf>
    <xf numFmtId="0" fontId="7" fillId="0" borderId="0" xfId="0" applyFont="1" applyBorder="1" applyAlignment="1" applyProtection="1">
      <alignment horizontal="center" vertical="center"/>
    </xf>
    <xf numFmtId="0" fontId="7" fillId="0" borderId="6" xfId="0" applyFont="1" applyBorder="1" applyAlignment="1" applyProtection="1">
      <alignment horizontal="center" vertical="center"/>
    </xf>
    <xf numFmtId="0" fontId="20" fillId="0" borderId="2" xfId="0" applyFont="1" applyFill="1" applyBorder="1" applyAlignment="1" applyProtection="1">
      <alignment horizontal="center" vertical="center"/>
    </xf>
    <xf numFmtId="0" fontId="0" fillId="0" borderId="2" xfId="0" applyBorder="1" applyProtection="1"/>
    <xf numFmtId="0" fontId="3" fillId="0" borderId="0" xfId="0" quotePrefix="1" applyFont="1" applyAlignment="1" applyProtection="1">
      <alignment horizontal="left"/>
    </xf>
    <xf numFmtId="37" fontId="5" fillId="0" borderId="7" xfId="8" quotePrefix="1" applyNumberFormat="1" applyFont="1" applyBorder="1" applyAlignment="1" applyProtection="1">
      <alignment horizontal="center" vertical="center"/>
    </xf>
    <xf numFmtId="37" fontId="5" fillId="0" borderId="8" xfId="8" quotePrefix="1" applyNumberFormat="1" applyFont="1" applyBorder="1" applyAlignment="1" applyProtection="1">
      <alignment horizontal="center" vertical="center"/>
    </xf>
    <xf numFmtId="37" fontId="5" fillId="0" borderId="9" xfId="8" quotePrefix="1" applyNumberFormat="1" applyFont="1" applyBorder="1" applyAlignment="1" applyProtection="1">
      <alignment horizontal="center" vertical="center"/>
    </xf>
    <xf numFmtId="0" fontId="0" fillId="0" borderId="10" xfId="0" applyBorder="1" applyProtection="1"/>
    <xf numFmtId="0" fontId="0" fillId="0" borderId="5" xfId="0" applyBorder="1" applyProtection="1"/>
    <xf numFmtId="0" fontId="0" fillId="0" borderId="11" xfId="0" applyBorder="1" applyProtection="1"/>
    <xf numFmtId="0" fontId="0" fillId="0" borderId="6" xfId="0" applyBorder="1" applyProtection="1"/>
    <xf numFmtId="0" fontId="3" fillId="0" borderId="0" xfId="0" applyFont="1" applyAlignment="1" applyProtection="1">
      <alignment horizontal="center"/>
    </xf>
    <xf numFmtId="0" fontId="3" fillId="0" borderId="0" xfId="0" applyFont="1" applyFill="1" applyBorder="1" applyAlignment="1" applyProtection="1">
      <alignment horizontal="center"/>
    </xf>
    <xf numFmtId="0" fontId="3" fillId="0" borderId="0" xfId="0" quotePrefix="1" applyFont="1" applyAlignment="1" applyProtection="1">
      <alignment horizontal="center"/>
    </xf>
    <xf numFmtId="9" fontId="5" fillId="0" borderId="2" xfId="10" quotePrefix="1" applyFont="1" applyFill="1" applyBorder="1" applyAlignment="1" applyProtection="1">
      <alignment horizontal="center"/>
    </xf>
    <xf numFmtId="171" fontId="5" fillId="0" borderId="2" xfId="2" quotePrefix="1" applyNumberFormat="1" applyFont="1" applyFill="1" applyBorder="1" applyAlignment="1" applyProtection="1">
      <alignment horizontal="center" vertical="center"/>
    </xf>
    <xf numFmtId="172" fontId="5" fillId="0" borderId="2" xfId="2" quotePrefix="1" applyNumberFormat="1" applyFont="1" applyFill="1" applyBorder="1" applyAlignment="1" applyProtection="1">
      <alignment horizontal="center" vertical="center"/>
    </xf>
    <xf numFmtId="173" fontId="5" fillId="0" borderId="2" xfId="2" quotePrefix="1" applyNumberFormat="1" applyFont="1" applyFill="1" applyBorder="1" applyAlignment="1" applyProtection="1">
      <alignment horizontal="center" vertical="center"/>
    </xf>
    <xf numFmtId="166" fontId="0" fillId="0" borderId="0" xfId="2" applyNumberFormat="1" applyFont="1" applyProtection="1"/>
    <xf numFmtId="0" fontId="0" fillId="0" borderId="0" xfId="0" applyAlignment="1" applyProtection="1">
      <alignment horizontal="center"/>
    </xf>
    <xf numFmtId="43" fontId="0" fillId="0" borderId="0" xfId="2" applyNumberFormat="1" applyFont="1" applyProtection="1"/>
    <xf numFmtId="3" fontId="0" fillId="0" borderId="0" xfId="0" applyNumberFormat="1" applyAlignment="1" applyProtection="1">
      <alignment horizontal="center"/>
    </xf>
    <xf numFmtId="0" fontId="3" fillId="0" borderId="2" xfId="0" applyFont="1" applyBorder="1" applyAlignment="1" applyProtection="1">
      <alignment horizontal="center"/>
    </xf>
    <xf numFmtId="0" fontId="3" fillId="0" borderId="0" xfId="0" applyFont="1" applyProtection="1"/>
    <xf numFmtId="0" fontId="0" fillId="0" borderId="0" xfId="0" applyFill="1" applyProtection="1"/>
    <xf numFmtId="3" fontId="14" fillId="0" borderId="0" xfId="8" quotePrefix="1" applyFont="1" applyFill="1" applyAlignment="1" applyProtection="1">
      <alignment horizontal="left" vertical="center"/>
    </xf>
    <xf numFmtId="3" fontId="2" fillId="0" borderId="0" xfId="8" applyProtection="1">
      <alignment vertical="center"/>
    </xf>
    <xf numFmtId="0" fontId="0" fillId="0" borderId="12" xfId="0" applyBorder="1" applyProtection="1"/>
    <xf numFmtId="0" fontId="0" fillId="0" borderId="13" xfId="0" applyBorder="1" applyProtection="1"/>
    <xf numFmtId="0" fontId="0" fillId="0" borderId="14" xfId="0" applyBorder="1" applyProtection="1"/>
    <xf numFmtId="0" fontId="0" fillId="0" borderId="15" xfId="0" applyBorder="1" applyProtection="1"/>
    <xf numFmtId="0" fontId="0" fillId="0" borderId="16" xfId="0" applyBorder="1" applyProtection="1"/>
    <xf numFmtId="166" fontId="8" fillId="0" borderId="4" xfId="2" applyNumberFormat="1" applyFont="1" applyFill="1" applyBorder="1" applyAlignment="1" applyProtection="1">
      <alignment horizontal="center"/>
    </xf>
    <xf numFmtId="0" fontId="9" fillId="0" borderId="4" xfId="0" quotePrefix="1" applyFont="1" applyFill="1" applyBorder="1" applyAlignment="1" applyProtection="1">
      <alignment horizontal="center"/>
    </xf>
    <xf numFmtId="0" fontId="8" fillId="0" borderId="4" xfId="0" applyFont="1" applyFill="1" applyBorder="1" applyAlignment="1" applyProtection="1">
      <alignment horizontal="center"/>
    </xf>
    <xf numFmtId="0" fontId="3" fillId="0" borderId="2" xfId="2" quotePrefix="1" applyNumberFormat="1" applyFont="1" applyFill="1" applyBorder="1" applyAlignment="1" applyProtection="1">
      <alignment horizontal="center"/>
    </xf>
    <xf numFmtId="166" fontId="3" fillId="0" borderId="2" xfId="2" quotePrefix="1" applyNumberFormat="1" applyFont="1" applyFill="1" applyBorder="1" applyAlignment="1" applyProtection="1">
      <alignment horizontal="center"/>
    </xf>
    <xf numFmtId="14" fontId="8" fillId="0" borderId="2" xfId="0" applyNumberFormat="1" applyFont="1" applyFill="1" applyBorder="1" applyAlignment="1" applyProtection="1">
      <alignment horizontal="center" wrapText="1"/>
    </xf>
    <xf numFmtId="166" fontId="3" fillId="0" borderId="0" xfId="2" quotePrefix="1" applyNumberFormat="1" applyFont="1" applyFill="1" applyAlignment="1" applyProtection="1">
      <alignment horizontal="center"/>
    </xf>
    <xf numFmtId="166" fontId="10" fillId="0" borderId="2" xfId="2" applyNumberFormat="1" applyFont="1" applyFill="1" applyBorder="1" applyAlignment="1" applyProtection="1">
      <alignment horizontal="center"/>
    </xf>
    <xf numFmtId="14" fontId="8" fillId="0" borderId="2" xfId="0" quotePrefix="1" applyNumberFormat="1" applyFont="1" applyFill="1" applyBorder="1" applyAlignment="1" applyProtection="1">
      <alignment horizontal="center" wrapText="1"/>
    </xf>
    <xf numFmtId="14" fontId="8" fillId="0" borderId="2" xfId="0" applyNumberFormat="1" applyFont="1" applyFill="1" applyBorder="1" applyAlignment="1" applyProtection="1">
      <alignment horizontal="center"/>
    </xf>
    <xf numFmtId="37" fontId="5" fillId="0" borderId="7" xfId="0" quotePrefix="1" applyNumberFormat="1" applyFont="1" applyBorder="1" applyAlignment="1" applyProtection="1">
      <alignment horizontal="center" vertical="center"/>
    </xf>
    <xf numFmtId="166" fontId="5" fillId="0" borderId="10" xfId="2" quotePrefix="1" applyNumberFormat="1" applyFont="1" applyBorder="1" applyAlignment="1" applyProtection="1">
      <alignment horizontal="center" vertical="center"/>
    </xf>
    <xf numFmtId="37" fontId="5" fillId="0" borderId="10" xfId="0" quotePrefix="1" applyNumberFormat="1" applyFont="1" applyBorder="1" applyAlignment="1" applyProtection="1">
      <alignment horizontal="center" vertical="center"/>
    </xf>
    <xf numFmtId="166" fontId="2" fillId="0" borderId="2" xfId="2" applyNumberFormat="1" applyBorder="1" applyProtection="1"/>
    <xf numFmtId="166" fontId="3" fillId="3" borderId="2" xfId="2" applyNumberFormat="1" applyFont="1" applyFill="1" applyBorder="1" applyProtection="1"/>
    <xf numFmtId="166" fontId="3" fillId="3" borderId="2" xfId="0" applyNumberFormat="1" applyFont="1" applyFill="1" applyBorder="1" applyProtection="1"/>
    <xf numFmtId="166" fontId="3" fillId="3" borderId="2" xfId="10" applyNumberFormat="1" applyFont="1" applyFill="1" applyBorder="1" applyAlignment="1" applyProtection="1">
      <alignment horizontal="center"/>
    </xf>
    <xf numFmtId="9" fontId="3" fillId="3" borderId="2" xfId="10" applyFont="1" applyFill="1" applyBorder="1" applyAlignment="1" applyProtection="1">
      <alignment horizontal="center"/>
    </xf>
    <xf numFmtId="0" fontId="0" fillId="4" borderId="0" xfId="0" applyFill="1" applyProtection="1"/>
    <xf numFmtId="0" fontId="3" fillId="3" borderId="2" xfId="0" quotePrefix="1" applyFont="1" applyFill="1" applyBorder="1" applyAlignment="1" applyProtection="1">
      <alignment horizontal="center" wrapText="1"/>
    </xf>
    <xf numFmtId="166" fontId="3" fillId="3" borderId="2" xfId="2" applyNumberFormat="1" applyFont="1" applyFill="1" applyBorder="1" applyAlignment="1" applyProtection="1">
      <alignment horizontal="center"/>
    </xf>
    <xf numFmtId="0" fontId="0" fillId="0" borderId="15" xfId="0" applyFill="1" applyBorder="1" applyProtection="1"/>
    <xf numFmtId="0" fontId="0" fillId="0" borderId="0" xfId="0" applyFill="1" applyBorder="1" applyProtection="1"/>
    <xf numFmtId="0" fontId="0" fillId="0" borderId="16" xfId="0" applyFill="1" applyBorder="1" applyProtection="1"/>
    <xf numFmtId="0" fontId="0" fillId="5" borderId="0" xfId="0" applyFill="1" applyProtection="1"/>
    <xf numFmtId="166" fontId="5" fillId="0" borderId="2" xfId="2" applyNumberFormat="1" applyFont="1" applyBorder="1" applyAlignment="1" applyProtection="1">
      <alignment horizontal="center"/>
    </xf>
    <xf numFmtId="9" fontId="5" fillId="0" borderId="2" xfId="10" applyFont="1" applyBorder="1" applyAlignment="1" applyProtection="1">
      <alignment horizontal="center"/>
    </xf>
    <xf numFmtId="166" fontId="3" fillId="0" borderId="2" xfId="2" applyNumberFormat="1" applyFont="1" applyBorder="1" applyAlignment="1" applyProtection="1">
      <alignment horizontal="center"/>
    </xf>
    <xf numFmtId="166" fontId="5" fillId="4" borderId="2" xfId="2" applyNumberFormat="1" applyFont="1" applyFill="1" applyBorder="1" applyAlignment="1" applyProtection="1">
      <alignment horizontal="center"/>
    </xf>
    <xf numFmtId="0" fontId="3" fillId="0" borderId="15" xfId="0" quotePrefix="1" applyFont="1" applyBorder="1" applyAlignment="1" applyProtection="1">
      <alignment horizontal="center"/>
    </xf>
    <xf numFmtId="0" fontId="3" fillId="0" borderId="0" xfId="0" applyFont="1" applyBorder="1" applyAlignment="1" applyProtection="1">
      <alignment horizontal="center"/>
    </xf>
    <xf numFmtId="166" fontId="0" fillId="0" borderId="15" xfId="2" applyNumberFormat="1" applyFont="1" applyBorder="1" applyProtection="1"/>
    <xf numFmtId="166" fontId="3" fillId="0" borderId="15" xfId="2" applyNumberFormat="1" applyFont="1" applyBorder="1" applyProtection="1"/>
    <xf numFmtId="166" fontId="3" fillId="0" borderId="0" xfId="2" applyNumberFormat="1" applyFont="1" applyBorder="1" applyProtection="1"/>
    <xf numFmtId="0" fontId="0" fillId="0" borderId="17" xfId="0" applyBorder="1" applyProtection="1"/>
    <xf numFmtId="0" fontId="0" fillId="0" borderId="18" xfId="0" applyBorder="1" applyProtection="1"/>
    <xf numFmtId="0" fontId="0" fillId="0" borderId="19" xfId="0" applyBorder="1" applyProtection="1"/>
    <xf numFmtId="0" fontId="3" fillId="0" borderId="0" xfId="0" applyFont="1" applyFill="1" applyAlignment="1" applyProtection="1">
      <alignment horizontal="center"/>
    </xf>
    <xf numFmtId="0" fontId="3" fillId="0" borderId="15" xfId="0" applyFont="1" applyFill="1" applyBorder="1" applyAlignment="1" applyProtection="1">
      <alignment horizontal="center"/>
    </xf>
    <xf numFmtId="0" fontId="0" fillId="0" borderId="0" xfId="0" applyFill="1" applyAlignment="1" applyProtection="1">
      <alignment horizontal="center"/>
    </xf>
    <xf numFmtId="0" fontId="0" fillId="0" borderId="15" xfId="0" quotePrefix="1" applyFill="1" applyBorder="1" applyAlignment="1" applyProtection="1">
      <alignment horizontal="center"/>
    </xf>
    <xf numFmtId="0" fontId="0" fillId="0" borderId="0" xfId="0" quotePrefix="1" applyFill="1" applyAlignment="1" applyProtection="1">
      <alignment horizontal="center"/>
    </xf>
    <xf numFmtId="0" fontId="0" fillId="0" borderId="15" xfId="0" applyFill="1" applyBorder="1" applyAlignment="1" applyProtection="1">
      <alignment horizontal="center"/>
    </xf>
    <xf numFmtId="166" fontId="0" fillId="0" borderId="0" xfId="0" applyNumberFormat="1" applyBorder="1" applyProtection="1"/>
    <xf numFmtId="9" fontId="0" fillId="0" borderId="0" xfId="10" applyFont="1" applyBorder="1" applyProtection="1"/>
    <xf numFmtId="0" fontId="3" fillId="0" borderId="0" xfId="0" applyFont="1" applyFill="1" applyProtection="1"/>
    <xf numFmtId="0" fontId="3" fillId="0" borderId="0" xfId="0" applyFont="1" applyFill="1" applyBorder="1" applyProtection="1"/>
    <xf numFmtId="0" fontId="6" fillId="0" borderId="0" xfId="0" applyFont="1" applyFill="1" applyBorder="1" applyAlignment="1" applyProtection="1">
      <alignment horizontal="center"/>
    </xf>
    <xf numFmtId="0" fontId="3" fillId="0" borderId="0" xfId="0" quotePrefix="1" applyFont="1" applyFill="1" applyAlignment="1" applyProtection="1">
      <alignment horizontal="left"/>
    </xf>
    <xf numFmtId="166" fontId="8" fillId="0" borderId="4" xfId="2" quotePrefix="1" applyNumberFormat="1" applyFont="1" applyFill="1" applyBorder="1" applyAlignment="1" applyProtection="1">
      <alignment horizontal="center"/>
    </xf>
    <xf numFmtId="166" fontId="0" fillId="0" borderId="2" xfId="2" applyNumberFormat="1" applyFont="1" applyBorder="1" applyProtection="1"/>
    <xf numFmtId="166" fontId="0" fillId="3" borderId="2" xfId="2" applyNumberFormat="1" applyFont="1" applyFill="1" applyBorder="1" applyProtection="1"/>
    <xf numFmtId="166" fontId="0" fillId="3" borderId="2" xfId="0" applyNumberFormat="1" applyFill="1" applyBorder="1" applyProtection="1"/>
    <xf numFmtId="9" fontId="0" fillId="3" borderId="2" xfId="10" applyFont="1" applyFill="1" applyBorder="1" applyAlignment="1" applyProtection="1">
      <alignment horizontal="center"/>
    </xf>
    <xf numFmtId="166" fontId="0" fillId="0" borderId="2" xfId="0" applyNumberFormat="1" applyBorder="1" applyProtection="1"/>
    <xf numFmtId="9" fontId="0" fillId="0" borderId="2" xfId="10" applyFont="1" applyBorder="1" applyAlignment="1" applyProtection="1">
      <alignment horizontal="center"/>
    </xf>
    <xf numFmtId="0" fontId="3" fillId="0" borderId="10" xfId="0" applyFont="1" applyBorder="1" applyAlignment="1" applyProtection="1">
      <alignment horizontal="center"/>
    </xf>
    <xf numFmtId="0" fontId="0" fillId="0" borderId="11" xfId="0" applyBorder="1" applyAlignment="1" applyProtection="1">
      <alignment horizontal="center"/>
    </xf>
    <xf numFmtId="167" fontId="3" fillId="0" borderId="0" xfId="2" applyNumberFormat="1" applyFont="1" applyFill="1" applyProtection="1"/>
    <xf numFmtId="167" fontId="5" fillId="0" borderId="2" xfId="2" applyNumberFormat="1" applyFont="1" applyBorder="1" applyAlignment="1" applyProtection="1">
      <alignment horizontal="center"/>
    </xf>
    <xf numFmtId="3" fontId="14" fillId="0" borderId="0" xfId="8" applyFont="1" applyFill="1" applyProtection="1">
      <alignment vertical="center"/>
      <protection locked="0"/>
    </xf>
    <xf numFmtId="3" fontId="14" fillId="0" borderId="0" xfId="8" quotePrefix="1" applyFont="1" applyFill="1" applyAlignment="1" applyProtection="1">
      <alignment horizontal="left" vertical="center"/>
      <protection locked="0"/>
    </xf>
    <xf numFmtId="0" fontId="3" fillId="0" borderId="0" xfId="0" quotePrefix="1" applyFont="1" applyAlignment="1" applyProtection="1">
      <alignment horizontal="left"/>
      <protection locked="0"/>
    </xf>
    <xf numFmtId="0" fontId="3" fillId="0" borderId="0" xfId="0" applyFont="1" applyAlignment="1" applyProtection="1">
      <protection locked="0"/>
    </xf>
    <xf numFmtId="166" fontId="3" fillId="0" borderId="0" xfId="2" quotePrefix="1" applyNumberFormat="1" applyFont="1" applyAlignment="1" applyProtection="1">
      <alignment horizontal="center" wrapText="1"/>
      <protection locked="0"/>
    </xf>
    <xf numFmtId="166" fontId="3" fillId="0" borderId="0" xfId="2" applyNumberFormat="1" applyFont="1" applyAlignment="1" applyProtection="1">
      <alignment horizontal="center"/>
      <protection locked="0"/>
    </xf>
    <xf numFmtId="166" fontId="5" fillId="0" borderId="0" xfId="2" applyNumberFormat="1" applyFont="1" applyAlignment="1" applyProtection="1">
      <alignment horizontal="center"/>
      <protection locked="0"/>
    </xf>
    <xf numFmtId="166" fontId="5" fillId="2" borderId="2" xfId="2" applyNumberFormat="1" applyFont="1" applyFill="1" applyBorder="1" applyAlignment="1" applyProtection="1">
      <alignment horizontal="center"/>
      <protection locked="0"/>
    </xf>
    <xf numFmtId="0" fontId="8" fillId="0" borderId="0" xfId="0" applyFont="1" applyFill="1" applyBorder="1" applyAlignment="1" applyProtection="1">
      <alignment horizontal="center"/>
    </xf>
    <xf numFmtId="14" fontId="8" fillId="0" borderId="0" xfId="0" applyNumberFormat="1" applyFont="1" applyFill="1" applyBorder="1" applyAlignment="1" applyProtection="1">
      <alignment horizontal="center"/>
    </xf>
    <xf numFmtId="37" fontId="5" fillId="0" borderId="0" xfId="0" quotePrefix="1" applyNumberFormat="1" applyFont="1" applyBorder="1" applyAlignment="1" applyProtection="1">
      <alignment horizontal="center" vertical="center"/>
    </xf>
    <xf numFmtId="9" fontId="0" fillId="0" borderId="0" xfId="10" applyFont="1" applyBorder="1" applyAlignment="1" applyProtection="1">
      <alignment horizontal="center"/>
    </xf>
    <xf numFmtId="9" fontId="0" fillId="4" borderId="0" xfId="10" applyFont="1" applyFill="1" applyBorder="1" applyAlignment="1" applyProtection="1">
      <alignment horizontal="center"/>
    </xf>
    <xf numFmtId="3" fontId="5" fillId="2" borderId="2" xfId="8" applyNumberFormat="1" applyFont="1" applyFill="1" applyBorder="1" applyAlignment="1" applyProtection="1">
      <alignment horizontal="center"/>
      <protection locked="0"/>
    </xf>
    <xf numFmtId="3" fontId="5" fillId="0" borderId="0" xfId="8" applyFont="1" applyProtection="1">
      <alignment vertical="center"/>
    </xf>
    <xf numFmtId="43" fontId="4" fillId="0" borderId="0" xfId="2" applyNumberFormat="1" applyFont="1" applyAlignment="1" applyProtection="1">
      <alignment vertical="center"/>
    </xf>
    <xf numFmtId="3" fontId="2" fillId="0" borderId="11" xfId="8" applyBorder="1" applyProtection="1">
      <alignment vertical="center"/>
    </xf>
    <xf numFmtId="3" fontId="17" fillId="4" borderId="5" xfId="8" applyFont="1" applyFill="1" applyBorder="1" applyAlignment="1" applyProtection="1">
      <alignment horizontal="center" vertical="center"/>
    </xf>
    <xf numFmtId="4" fontId="3" fillId="3" borderId="2" xfId="8" quotePrefix="1" applyNumberFormat="1" applyFont="1" applyFill="1" applyBorder="1" applyAlignment="1" applyProtection="1">
      <alignment horizontal="center"/>
    </xf>
    <xf numFmtId="3" fontId="3" fillId="3" borderId="2" xfId="8" quotePrefix="1" applyNumberFormat="1" applyFont="1" applyFill="1" applyBorder="1" applyAlignment="1" applyProtection="1">
      <alignment horizontal="center"/>
    </xf>
    <xf numFmtId="3" fontId="18" fillId="4" borderId="0" xfId="8" applyFont="1" applyFill="1" applyProtection="1">
      <alignment vertical="center"/>
    </xf>
    <xf numFmtId="4" fontId="2" fillId="0" borderId="0" xfId="8" applyNumberFormat="1" applyProtection="1">
      <alignment vertical="center"/>
    </xf>
    <xf numFmtId="4" fontId="2" fillId="0" borderId="2" xfId="8" applyNumberFormat="1" applyBorder="1" applyProtection="1">
      <alignment vertical="center"/>
    </xf>
    <xf numFmtId="3" fontId="2" fillId="0" borderId="2" xfId="8" applyBorder="1" applyProtection="1">
      <alignment vertical="center"/>
    </xf>
    <xf numFmtId="170" fontId="2" fillId="0" borderId="0" xfId="8" applyNumberFormat="1" applyProtection="1">
      <alignment vertical="center"/>
    </xf>
    <xf numFmtId="4" fontId="5" fillId="0" borderId="2" xfId="8" quotePrefix="1" applyNumberFormat="1" applyFont="1" applyFill="1" applyBorder="1" applyAlignment="1" applyProtection="1">
      <alignment horizontal="center"/>
    </xf>
    <xf numFmtId="3" fontId="5" fillId="0" borderId="2" xfId="8" quotePrefix="1" applyNumberFormat="1" applyFont="1" applyFill="1" applyBorder="1" applyAlignment="1" applyProtection="1">
      <alignment horizontal="center"/>
    </xf>
    <xf numFmtId="1" fontId="2" fillId="0" borderId="0" xfId="8" applyNumberFormat="1" applyProtection="1">
      <alignment vertical="center"/>
    </xf>
    <xf numFmtId="14" fontId="7" fillId="0" borderId="6" xfId="0" quotePrefix="1" applyNumberFormat="1" applyFont="1" applyFill="1" applyBorder="1" applyAlignment="1" applyProtection="1">
      <alignment horizontal="center" wrapText="1"/>
    </xf>
    <xf numFmtId="14" fontId="7" fillId="0" borderId="2" xfId="0" quotePrefix="1" applyNumberFormat="1" applyFont="1" applyFill="1" applyBorder="1" applyAlignment="1" applyProtection="1">
      <alignment horizontal="center" wrapText="1"/>
    </xf>
    <xf numFmtId="0" fontId="19" fillId="0" borderId="2" xfId="0" applyFont="1" applyFill="1" applyBorder="1" applyAlignment="1" applyProtection="1">
      <alignment horizontal="center"/>
    </xf>
    <xf numFmtId="14" fontId="3" fillId="0" borderId="6" xfId="0" quotePrefix="1" applyNumberFormat="1" applyFont="1" applyFill="1" applyBorder="1" applyAlignment="1" applyProtection="1">
      <alignment horizontal="center" wrapText="1"/>
    </xf>
    <xf numFmtId="3" fontId="7" fillId="0" borderId="2" xfId="8" applyFont="1" applyBorder="1" applyAlignment="1" applyProtection="1">
      <alignment horizontal="center" vertical="center"/>
    </xf>
    <xf numFmtId="14" fontId="19" fillId="0" borderId="2" xfId="0" quotePrefix="1" applyNumberFormat="1" applyFont="1" applyFill="1" applyBorder="1" applyAlignment="1" applyProtection="1">
      <alignment horizontal="center"/>
    </xf>
    <xf numFmtId="14" fontId="19" fillId="0" borderId="2" xfId="0" applyNumberFormat="1" applyFont="1" applyFill="1" applyBorder="1" applyAlignment="1" applyProtection="1">
      <alignment horizontal="center"/>
    </xf>
    <xf numFmtId="37" fontId="5" fillId="0" borderId="10" xfId="8" quotePrefix="1" applyNumberFormat="1" applyFont="1" applyBorder="1" applyAlignment="1" applyProtection="1">
      <alignment horizontal="center" vertical="center"/>
    </xf>
    <xf numFmtId="3" fontId="18" fillId="0" borderId="11" xfId="8" applyFont="1" applyFill="1" applyBorder="1" applyProtection="1">
      <alignment vertical="center"/>
    </xf>
    <xf numFmtId="3" fontId="3" fillId="3" borderId="2" xfId="8" applyFont="1" applyFill="1" applyBorder="1" applyAlignment="1" applyProtection="1">
      <alignment horizontal="center" vertical="center"/>
    </xf>
    <xf numFmtId="3" fontId="3" fillId="0" borderId="2" xfId="8" applyFont="1" applyBorder="1" applyAlignment="1" applyProtection="1">
      <alignment horizontal="center" vertical="center"/>
    </xf>
    <xf numFmtId="3" fontId="3" fillId="0" borderId="2" xfId="8" quotePrefix="1" applyNumberFormat="1" applyFont="1" applyFill="1" applyBorder="1" applyAlignment="1" applyProtection="1">
      <alignment horizontal="center"/>
    </xf>
    <xf numFmtId="167" fontId="3" fillId="5" borderId="0" xfId="2" applyNumberFormat="1" applyFont="1" applyFill="1" applyProtection="1"/>
    <xf numFmtId="9" fontId="5" fillId="5" borderId="0" xfId="10" applyFont="1" applyFill="1" applyBorder="1" applyAlignment="1" applyProtection="1">
      <alignment horizontal="center"/>
    </xf>
    <xf numFmtId="37" fontId="3" fillId="2" borderId="20" xfId="8" applyNumberFormat="1" applyFont="1" applyFill="1" applyBorder="1" applyAlignment="1" applyProtection="1">
      <alignment horizontal="center" vertical="center"/>
      <protection locked="0"/>
    </xf>
    <xf numFmtId="0" fontId="3" fillId="0" borderId="2" xfId="0" quotePrefix="1" applyFont="1" applyFill="1" applyBorder="1" applyAlignment="1" applyProtection="1">
      <alignment horizontal="center" wrapText="1"/>
    </xf>
    <xf numFmtId="166" fontId="2" fillId="0" borderId="15" xfId="2" applyNumberFormat="1" applyBorder="1" applyProtection="1"/>
    <xf numFmtId="166" fontId="2" fillId="0" borderId="0" xfId="2" applyNumberFormat="1" applyBorder="1" applyProtection="1"/>
    <xf numFmtId="9" fontId="2" fillId="0" borderId="0" xfId="10" applyBorder="1" applyProtection="1"/>
    <xf numFmtId="3" fontId="0" fillId="0" borderId="0" xfId="0" applyNumberFormat="1" applyProtection="1"/>
    <xf numFmtId="3" fontId="15" fillId="0" borderId="0" xfId="8" quotePrefix="1" applyFont="1" applyFill="1" applyAlignment="1" applyProtection="1">
      <alignment horizontal="center" vertical="center"/>
    </xf>
    <xf numFmtId="166" fontId="5" fillId="0" borderId="0" xfId="2" applyNumberFormat="1" applyFont="1" applyFill="1" applyProtection="1"/>
    <xf numFmtId="43" fontId="11" fillId="4" borderId="0" xfId="2" applyFont="1" applyFill="1" applyAlignment="1" applyProtection="1">
      <alignment vertical="center"/>
    </xf>
    <xf numFmtId="3" fontId="3" fillId="3" borderId="2" xfId="2" applyNumberFormat="1" applyFont="1" applyFill="1" applyBorder="1" applyAlignment="1" applyProtection="1">
      <alignment horizontal="center"/>
    </xf>
    <xf numFmtId="0" fontId="11" fillId="4" borderId="0" xfId="0" applyFont="1" applyFill="1" applyProtection="1"/>
    <xf numFmtId="3" fontId="3" fillId="3" borderId="2" xfId="0" applyNumberFormat="1" applyFont="1" applyFill="1" applyBorder="1" applyAlignment="1" applyProtection="1">
      <alignment horizontal="center"/>
    </xf>
    <xf numFmtId="0" fontId="17" fillId="0" borderId="2" xfId="0" applyFont="1" applyFill="1" applyBorder="1" applyProtection="1"/>
    <xf numFmtId="166" fontId="3" fillId="0" borderId="2" xfId="2" applyNumberFormat="1" applyFont="1" applyBorder="1" applyAlignment="1" applyProtection="1">
      <alignment horizontal="center" wrapText="1"/>
    </xf>
    <xf numFmtId="9" fontId="5" fillId="0" borderId="21" xfId="10" quotePrefix="1" applyFont="1" applyFill="1" applyBorder="1" applyAlignment="1" applyProtection="1">
      <alignment horizontal="center"/>
    </xf>
    <xf numFmtId="171" fontId="5" fillId="0" borderId="21" xfId="2" quotePrefix="1" applyNumberFormat="1" applyFont="1" applyFill="1" applyBorder="1" applyAlignment="1" applyProtection="1">
      <alignment horizontal="center" vertical="center"/>
    </xf>
    <xf numFmtId="172" fontId="5" fillId="0" borderId="21" xfId="2" quotePrefix="1" applyNumberFormat="1" applyFont="1" applyFill="1" applyBorder="1" applyAlignment="1" applyProtection="1">
      <alignment horizontal="center" vertical="center"/>
    </xf>
    <xf numFmtId="173" fontId="5" fillId="0" borderId="21" xfId="2" quotePrefix="1" applyNumberFormat="1" applyFont="1" applyFill="1" applyBorder="1" applyAlignment="1" applyProtection="1">
      <alignment horizontal="center" vertical="center"/>
    </xf>
    <xf numFmtId="166" fontId="3" fillId="0" borderId="22" xfId="2" applyNumberFormat="1" applyFont="1" applyBorder="1" applyAlignment="1" applyProtection="1">
      <alignment horizontal="center"/>
    </xf>
    <xf numFmtId="166" fontId="0" fillId="0" borderId="21" xfId="0" applyNumberFormat="1" applyBorder="1" applyProtection="1"/>
    <xf numFmtId="14" fontId="0" fillId="0" borderId="0" xfId="0" applyNumberFormat="1" applyProtection="1"/>
    <xf numFmtId="43" fontId="0" fillId="0" borderId="0" xfId="2" applyFont="1" applyFill="1" applyAlignment="1" applyProtection="1">
      <alignment horizontal="right"/>
    </xf>
    <xf numFmtId="0" fontId="2" fillId="0" borderId="0" xfId="0" applyFont="1" applyAlignment="1" applyProtection="1">
      <alignment horizontal="left"/>
    </xf>
    <xf numFmtId="169" fontId="3" fillId="0" borderId="0" xfId="0" quotePrefix="1" applyNumberFormat="1" applyFont="1" applyAlignment="1" applyProtection="1">
      <alignment horizontal="left"/>
    </xf>
    <xf numFmtId="166" fontId="3" fillId="0" borderId="0" xfId="2" quotePrefix="1" applyNumberFormat="1" applyFont="1" applyAlignment="1" applyProtection="1">
      <alignment horizontal="left" wrapText="1"/>
    </xf>
    <xf numFmtId="0" fontId="3" fillId="0" borderId="0" xfId="0" quotePrefix="1" applyFont="1" applyAlignment="1" applyProtection="1">
      <alignment horizontal="left" wrapText="1"/>
    </xf>
    <xf numFmtId="0" fontId="21" fillId="0" borderId="0" xfId="0" quotePrefix="1" applyFont="1" applyAlignment="1" applyProtection="1">
      <alignment horizontal="center"/>
    </xf>
    <xf numFmtId="0" fontId="10" fillId="0" borderId="0" xfId="0" applyFont="1" applyProtection="1"/>
    <xf numFmtId="9" fontId="0" fillId="0" borderId="0" xfId="10" applyFont="1" applyProtection="1"/>
    <xf numFmtId="9" fontId="0" fillId="0" borderId="0" xfId="0" applyNumberFormat="1" applyProtection="1"/>
    <xf numFmtId="0" fontId="0" fillId="6" borderId="0" xfId="0" applyFill="1" applyProtection="1"/>
    <xf numFmtId="0" fontId="3" fillId="0" borderId="0" xfId="0" applyFont="1" applyBorder="1" applyAlignment="1" applyProtection="1"/>
    <xf numFmtId="3" fontId="7" fillId="0" borderId="0" xfId="8" quotePrefix="1" applyFont="1" applyBorder="1" applyAlignment="1" applyProtection="1">
      <alignment vertical="center"/>
    </xf>
    <xf numFmtId="3" fontId="7" fillId="0" borderId="2" xfId="8" quotePrefix="1" applyFont="1" applyBorder="1" applyAlignment="1" applyProtection="1">
      <alignment vertical="center" wrapText="1"/>
    </xf>
    <xf numFmtId="3" fontId="7" fillId="0" borderId="23" xfId="8" applyFont="1" applyBorder="1" applyAlignment="1" applyProtection="1">
      <alignment horizontal="center" vertical="center"/>
    </xf>
    <xf numFmtId="3" fontId="7" fillId="0" borderId="22" xfId="8" applyFont="1" applyBorder="1" applyAlignment="1" applyProtection="1">
      <alignment horizontal="center" vertical="center"/>
    </xf>
    <xf numFmtId="3" fontId="7" fillId="0" borderId="24" xfId="8" applyFont="1" applyBorder="1" applyAlignment="1" applyProtection="1">
      <alignment horizontal="center" vertical="center"/>
    </xf>
    <xf numFmtId="3" fontId="7" fillId="0" borderId="22" xfId="8" quotePrefix="1" applyFont="1" applyBorder="1" applyAlignment="1" applyProtection="1">
      <alignment horizontal="center" vertical="center"/>
    </xf>
    <xf numFmtId="37" fontId="5" fillId="0" borderId="25" xfId="8" quotePrefix="1" applyNumberFormat="1" applyFont="1" applyBorder="1" applyAlignment="1" applyProtection="1">
      <alignment horizontal="center" vertical="center"/>
    </xf>
    <xf numFmtId="37" fontId="3" fillId="4" borderId="20" xfId="8" applyNumberFormat="1" applyFont="1" applyFill="1" applyBorder="1" applyAlignment="1" applyProtection="1">
      <alignment horizontal="center" vertical="center"/>
    </xf>
    <xf numFmtId="166" fontId="3" fillId="0" borderId="0" xfId="2" applyNumberFormat="1" applyFont="1" applyAlignment="1" applyProtection="1">
      <alignment horizontal="center"/>
    </xf>
    <xf numFmtId="166" fontId="5" fillId="0" borderId="0" xfId="2" applyNumberFormat="1" applyFont="1" applyAlignment="1" applyProtection="1">
      <alignment horizontal="center"/>
    </xf>
    <xf numFmtId="0" fontId="3" fillId="0" borderId="0" xfId="0" applyFont="1" applyAlignment="1" applyProtection="1"/>
    <xf numFmtId="3" fontId="7" fillId="0" borderId="2" xfId="8" applyFont="1" applyBorder="1" applyAlignment="1" applyProtection="1">
      <alignment vertical="center"/>
    </xf>
    <xf numFmtId="3" fontId="5" fillId="0" borderId="2" xfId="2" applyNumberFormat="1" applyFont="1" applyBorder="1" applyAlignment="1" applyProtection="1">
      <alignment horizontal="center"/>
    </xf>
    <xf numFmtId="0" fontId="6" fillId="0" borderId="0" xfId="0" applyFont="1" applyBorder="1" applyAlignment="1" applyProtection="1">
      <alignment horizontal="left"/>
    </xf>
    <xf numFmtId="3" fontId="2" fillId="0" borderId="0" xfId="8" quotePrefix="1" applyAlignment="1" applyProtection="1">
      <alignment horizontal="left" vertical="center"/>
    </xf>
    <xf numFmtId="3" fontId="16" fillId="0" borderId="0" xfId="8" applyFont="1" applyProtection="1">
      <alignment vertical="center"/>
    </xf>
    <xf numFmtId="3" fontId="5" fillId="0" borderId="4" xfId="8" applyFont="1" applyBorder="1" applyProtection="1">
      <alignment vertical="center"/>
    </xf>
    <xf numFmtId="3" fontId="7" fillId="0" borderId="4" xfId="8" applyFont="1" applyBorder="1" applyAlignment="1" applyProtection="1">
      <alignment horizontal="center" vertical="center"/>
    </xf>
    <xf numFmtId="3" fontId="7" fillId="0" borderId="2" xfId="8" quotePrefix="1" applyFont="1" applyBorder="1" applyAlignment="1" applyProtection="1">
      <alignment horizontal="center" vertical="center"/>
    </xf>
    <xf numFmtId="0" fontId="7" fillId="0" borderId="26" xfId="0" applyFont="1" applyBorder="1" applyAlignment="1" applyProtection="1">
      <alignment horizontal="center"/>
    </xf>
    <xf numFmtId="3" fontId="7" fillId="0" borderId="27" xfId="8" quotePrefix="1" applyFont="1" applyBorder="1" applyAlignment="1" applyProtection="1">
      <alignment horizontal="center" vertical="center"/>
    </xf>
    <xf numFmtId="3" fontId="7" fillId="0" borderId="6" xfId="8" applyFont="1" applyBorder="1" applyAlignment="1" applyProtection="1">
      <alignment horizontal="center" vertical="center"/>
    </xf>
    <xf numFmtId="0" fontId="7" fillId="0" borderId="1" xfId="0" quotePrefix="1" applyFont="1" applyBorder="1" applyAlignment="1" applyProtection="1">
      <alignment horizontal="center"/>
    </xf>
    <xf numFmtId="0" fontId="7" fillId="0" borderId="0" xfId="0" applyFont="1" applyBorder="1" applyAlignment="1" applyProtection="1">
      <alignment horizontal="center"/>
    </xf>
    <xf numFmtId="3" fontId="7" fillId="0" borderId="27" xfId="8" applyFont="1" applyBorder="1" applyProtection="1">
      <alignment vertical="center"/>
    </xf>
    <xf numFmtId="3" fontId="7" fillId="0" borderId="6" xfId="8" quotePrefix="1" applyFont="1" applyBorder="1" applyAlignment="1" applyProtection="1">
      <alignment horizontal="center" vertical="center"/>
    </xf>
    <xf numFmtId="37" fontId="5" fillId="0" borderId="20" xfId="8" quotePrefix="1" applyNumberFormat="1" applyFont="1" applyBorder="1" applyAlignment="1" applyProtection="1">
      <alignment horizontal="center" vertical="center"/>
    </xf>
    <xf numFmtId="37" fontId="5" fillId="0" borderId="28" xfId="8" quotePrefix="1" applyNumberFormat="1" applyFont="1" applyBorder="1" applyAlignment="1" applyProtection="1">
      <alignment horizontal="center" vertical="center"/>
    </xf>
    <xf numFmtId="37" fontId="5" fillId="0" borderId="29" xfId="8" quotePrefix="1" applyNumberFormat="1" applyFont="1" applyBorder="1" applyAlignment="1" applyProtection="1">
      <alignment horizontal="center" vertical="center"/>
    </xf>
    <xf numFmtId="37" fontId="5" fillId="0" borderId="30" xfId="8" quotePrefix="1" applyNumberFormat="1" applyFont="1" applyBorder="1" applyAlignment="1" applyProtection="1">
      <alignment horizontal="center" vertical="center"/>
    </xf>
    <xf numFmtId="0" fontId="17" fillId="0" borderId="22" xfId="0" applyFont="1" applyFill="1" applyBorder="1" applyProtection="1"/>
    <xf numFmtId="3" fontId="18" fillId="0" borderId="23" xfId="8" applyFont="1" applyFill="1" applyBorder="1" applyProtection="1">
      <alignment vertical="center"/>
    </xf>
    <xf numFmtId="3" fontId="18" fillId="0" borderId="31" xfId="8" applyFont="1" applyFill="1" applyBorder="1" applyProtection="1">
      <alignment vertical="center"/>
    </xf>
    <xf numFmtId="3" fontId="11" fillId="0" borderId="32" xfId="8" applyFont="1" applyBorder="1" applyProtection="1">
      <alignment vertical="center"/>
    </xf>
    <xf numFmtId="3" fontId="17" fillId="0" borderId="2" xfId="8" applyFont="1" applyFill="1" applyBorder="1" applyAlignment="1" applyProtection="1">
      <alignment horizontal="center" vertical="center"/>
    </xf>
    <xf numFmtId="3" fontId="17" fillId="0" borderId="5" xfId="8" applyFont="1" applyFill="1" applyBorder="1" applyAlignment="1" applyProtection="1">
      <alignment horizontal="center" vertical="center"/>
    </xf>
    <xf numFmtId="3" fontId="17" fillId="0" borderId="22" xfId="8" applyFont="1" applyFill="1" applyBorder="1" applyAlignment="1" applyProtection="1">
      <alignment horizontal="center" vertical="center"/>
    </xf>
    <xf numFmtId="3" fontId="17" fillId="0" borderId="11" xfId="8" applyFont="1" applyFill="1" applyBorder="1" applyAlignment="1" applyProtection="1">
      <alignment horizontal="center" vertical="center"/>
    </xf>
    <xf numFmtId="3" fontId="11" fillId="0" borderId="0" xfId="8" applyFont="1" applyBorder="1" applyAlignment="1" applyProtection="1">
      <alignment vertical="center" wrapText="1"/>
    </xf>
    <xf numFmtId="3" fontId="2" fillId="0" borderId="1" xfId="8" applyBorder="1" applyProtection="1">
      <alignment vertical="center"/>
    </xf>
    <xf numFmtId="3" fontId="18" fillId="0" borderId="0" xfId="8" applyFont="1" applyFill="1" applyBorder="1" applyProtection="1">
      <alignment vertical="center"/>
    </xf>
    <xf numFmtId="3" fontId="18" fillId="0" borderId="27" xfId="8" applyFont="1" applyFill="1" applyBorder="1" applyProtection="1">
      <alignment vertical="center"/>
    </xf>
    <xf numFmtId="3" fontId="18" fillId="0" borderId="2" xfId="8" applyFont="1" applyFill="1" applyBorder="1" applyProtection="1">
      <alignment vertical="center"/>
    </xf>
    <xf numFmtId="3" fontId="18" fillId="0" borderId="6" xfId="8" applyFont="1" applyFill="1" applyBorder="1" applyProtection="1">
      <alignment vertical="center"/>
    </xf>
    <xf numFmtId="3" fontId="3" fillId="3" borderId="22" xfId="8" applyFont="1" applyFill="1" applyBorder="1" applyAlignment="1" applyProtection="1">
      <alignment horizontal="center" vertical="center"/>
    </xf>
    <xf numFmtId="3" fontId="3" fillId="3" borderId="23" xfId="8" applyFont="1" applyFill="1" applyBorder="1" applyAlignment="1" applyProtection="1">
      <alignment horizontal="center" vertical="center"/>
    </xf>
    <xf numFmtId="3" fontId="3" fillId="3" borderId="32" xfId="8" applyFont="1" applyFill="1" applyBorder="1" applyAlignment="1" applyProtection="1">
      <alignment horizontal="center" vertical="center"/>
    </xf>
    <xf numFmtId="3" fontId="3" fillId="3" borderId="5" xfId="8" applyFont="1" applyFill="1" applyBorder="1" applyAlignment="1" applyProtection="1">
      <alignment horizontal="center" vertical="center"/>
    </xf>
    <xf numFmtId="3" fontId="3" fillId="3" borderId="0" xfId="8" applyFont="1" applyFill="1" applyBorder="1" applyAlignment="1" applyProtection="1">
      <alignment horizontal="center" vertical="center"/>
    </xf>
    <xf numFmtId="3" fontId="3" fillId="3" borderId="1" xfId="8" applyFont="1" applyFill="1" applyBorder="1" applyAlignment="1" applyProtection="1">
      <alignment horizontal="center" vertical="center"/>
    </xf>
    <xf numFmtId="3" fontId="3" fillId="3" borderId="27" xfId="8" applyFont="1" applyFill="1" applyBorder="1" applyAlignment="1" applyProtection="1">
      <alignment horizontal="center" vertical="center"/>
    </xf>
    <xf numFmtId="9" fontId="3" fillId="3" borderId="2" xfId="10" quotePrefix="1" applyFont="1" applyFill="1" applyBorder="1" applyAlignment="1" applyProtection="1">
      <alignment horizontal="center"/>
    </xf>
    <xf numFmtId="4" fontId="3" fillId="3" borderId="0" xfId="8" quotePrefix="1" applyNumberFormat="1" applyFont="1" applyFill="1" applyBorder="1" applyAlignment="1" applyProtection="1">
      <alignment horizontal="center"/>
    </xf>
    <xf numFmtId="3" fontId="2" fillId="0" borderId="23" xfId="8" applyBorder="1" applyProtection="1">
      <alignment vertical="center"/>
    </xf>
    <xf numFmtId="3" fontId="2" fillId="0" borderId="22" xfId="8" applyBorder="1" applyProtection="1">
      <alignment vertical="center"/>
    </xf>
    <xf numFmtId="3" fontId="5" fillId="0" borderId="0" xfId="2" applyNumberFormat="1" applyFont="1" applyBorder="1" applyAlignment="1" applyProtection="1">
      <alignment horizontal="center"/>
    </xf>
    <xf numFmtId="3" fontId="5" fillId="0" borderId="5" xfId="2" applyNumberFormat="1" applyFont="1" applyBorder="1" applyAlignment="1" applyProtection="1">
      <alignment horizontal="center"/>
    </xf>
    <xf numFmtId="3" fontId="5" fillId="0" borderId="22" xfId="2" applyNumberFormat="1" applyFont="1" applyBorder="1" applyAlignment="1" applyProtection="1">
      <alignment horizontal="center"/>
    </xf>
    <xf numFmtId="3" fontId="2" fillId="0" borderId="0" xfId="8" applyBorder="1" applyProtection="1">
      <alignment vertical="center"/>
    </xf>
    <xf numFmtId="3" fontId="2" fillId="0" borderId="27" xfId="8" applyBorder="1" applyProtection="1">
      <alignment vertical="center"/>
    </xf>
    <xf numFmtId="3" fontId="2" fillId="0" borderId="6" xfId="8" applyBorder="1" applyProtection="1">
      <alignment vertical="center"/>
    </xf>
    <xf numFmtId="3" fontId="2" fillId="0" borderId="5" xfId="8" applyBorder="1" applyProtection="1">
      <alignment vertical="center"/>
    </xf>
    <xf numFmtId="3" fontId="5" fillId="0" borderId="23" xfId="8" quotePrefix="1" applyNumberFormat="1" applyFont="1" applyFill="1" applyBorder="1" applyAlignment="1" applyProtection="1">
      <alignment horizontal="center"/>
    </xf>
    <xf numFmtId="3" fontId="5" fillId="0" borderId="22" xfId="8" quotePrefix="1" applyNumberFormat="1" applyFont="1" applyFill="1" applyBorder="1" applyAlignment="1" applyProtection="1">
      <alignment horizontal="center"/>
    </xf>
    <xf numFmtId="3" fontId="5" fillId="0" borderId="1" xfId="8" quotePrefix="1" applyNumberFormat="1" applyFont="1" applyFill="1" applyBorder="1" applyAlignment="1" applyProtection="1">
      <alignment horizontal="center"/>
    </xf>
    <xf numFmtId="0" fontId="0" fillId="4" borderId="13" xfId="0" applyFill="1" applyBorder="1" applyProtection="1"/>
    <xf numFmtId="0" fontId="0" fillId="4" borderId="15" xfId="0" applyFill="1" applyBorder="1" applyProtection="1"/>
    <xf numFmtId="0" fontId="0" fillId="4" borderId="0" xfId="0" applyFill="1" applyBorder="1" applyProtection="1"/>
    <xf numFmtId="0" fontId="3" fillId="4" borderId="0" xfId="0" applyFont="1" applyFill="1" applyBorder="1" applyAlignment="1" applyProtection="1">
      <alignment horizontal="center"/>
    </xf>
    <xf numFmtId="0" fontId="3" fillId="4" borderId="0" xfId="0" applyFont="1" applyFill="1" applyBorder="1" applyProtection="1"/>
    <xf numFmtId="43" fontId="2" fillId="0" borderId="0" xfId="2" applyBorder="1" applyProtection="1"/>
    <xf numFmtId="9" fontId="2" fillId="4" borderId="0" xfId="10" applyFill="1" applyBorder="1" applyProtection="1"/>
    <xf numFmtId="43" fontId="2" fillId="4" borderId="0" xfId="2" applyFill="1" applyBorder="1" applyProtection="1"/>
    <xf numFmtId="0" fontId="0" fillId="4" borderId="0" xfId="0" quotePrefix="1" applyFill="1" applyBorder="1" applyAlignment="1" applyProtection="1">
      <alignment horizontal="center"/>
    </xf>
    <xf numFmtId="43" fontId="0" fillId="0" borderId="0" xfId="2" applyFont="1" applyBorder="1" applyProtection="1"/>
    <xf numFmtId="0" fontId="0" fillId="2" borderId="0" xfId="0" quotePrefix="1" applyFill="1" applyBorder="1" applyAlignment="1" applyProtection="1">
      <alignment horizontal="center"/>
    </xf>
    <xf numFmtId="0" fontId="0" fillId="0" borderId="0" xfId="0" quotePrefix="1" applyFill="1" applyAlignment="1" applyProtection="1">
      <alignment horizontal="left"/>
    </xf>
    <xf numFmtId="0" fontId="0" fillId="0" borderId="0" xfId="0" quotePrefix="1" applyFill="1" applyAlignment="1" applyProtection="1">
      <alignment horizontal="left"/>
      <protection locked="0"/>
    </xf>
    <xf numFmtId="0" fontId="0" fillId="0" borderId="0" xfId="0" applyFill="1" applyProtection="1">
      <protection locked="0"/>
    </xf>
    <xf numFmtId="0" fontId="3" fillId="0" borderId="0" xfId="0" quotePrefix="1" applyFont="1" applyFill="1" applyAlignment="1" applyProtection="1">
      <alignment horizontal="center"/>
    </xf>
    <xf numFmtId="166" fontId="0" fillId="0" borderId="0" xfId="2" applyNumberFormat="1" applyFont="1" applyAlignment="1" applyProtection="1">
      <alignment horizontal="center"/>
    </xf>
    <xf numFmtId="3" fontId="3" fillId="0" borderId="2" xfId="8" quotePrefix="1" applyFont="1" applyBorder="1" applyAlignment="1" applyProtection="1">
      <alignment horizontal="center" vertical="center" wrapText="1"/>
    </xf>
    <xf numFmtId="3" fontId="3" fillId="0" borderId="4" xfId="8" applyFont="1" applyBorder="1" applyAlignment="1" applyProtection="1">
      <alignment horizontal="center" vertical="center" wrapText="1"/>
    </xf>
    <xf numFmtId="174" fontId="5" fillId="4" borderId="2" xfId="2" applyNumberFormat="1" applyFont="1" applyFill="1" applyBorder="1" applyAlignment="1" applyProtection="1">
      <alignment horizontal="center"/>
    </xf>
    <xf numFmtId="166" fontId="3" fillId="0" borderId="4" xfId="2" applyNumberFormat="1" applyFont="1" applyBorder="1" applyAlignment="1" applyProtection="1">
      <alignment horizontal="center"/>
    </xf>
    <xf numFmtId="0" fontId="3" fillId="0" borderId="18" xfId="0" applyFont="1" applyBorder="1" applyProtection="1"/>
    <xf numFmtId="166" fontId="3" fillId="0" borderId="18" xfId="0" applyNumberFormat="1" applyFont="1" applyBorder="1" applyProtection="1"/>
    <xf numFmtId="9" fontId="3" fillId="0" borderId="0" xfId="10" quotePrefix="1" applyFont="1" applyAlignment="1" applyProtection="1">
      <alignment horizontal="left"/>
    </xf>
    <xf numFmtId="9" fontId="5" fillId="0" borderId="0" xfId="10" applyFont="1" applyFill="1" applyBorder="1" applyAlignment="1" applyProtection="1">
      <alignment horizontal="center"/>
    </xf>
    <xf numFmtId="166" fontId="3" fillId="0" borderId="0" xfId="2" applyNumberFormat="1" applyFont="1" applyFill="1" applyBorder="1" applyAlignment="1" applyProtection="1">
      <alignment horizontal="center"/>
    </xf>
    <xf numFmtId="9" fontId="5" fillId="0" borderId="5" xfId="10" applyFont="1" applyBorder="1" applyAlignment="1" applyProtection="1">
      <alignment horizontal="right"/>
    </xf>
    <xf numFmtId="9" fontId="5" fillId="0" borderId="0" xfId="10" applyFont="1" applyBorder="1" applyAlignment="1" applyProtection="1">
      <alignment horizontal="right"/>
    </xf>
    <xf numFmtId="166" fontId="8" fillId="0" borderId="4" xfId="2" quotePrefix="1" applyNumberFormat="1" applyFont="1" applyFill="1" applyBorder="1" applyAlignment="1" applyProtection="1">
      <alignment horizontal="center" wrapText="1"/>
    </xf>
    <xf numFmtId="9" fontId="2" fillId="0" borderId="0" xfId="10" applyProtection="1"/>
    <xf numFmtId="166" fontId="2" fillId="0" borderId="0" xfId="10" applyNumberFormat="1" applyProtection="1"/>
    <xf numFmtId="167" fontId="5" fillId="0" borderId="0" xfId="2" applyNumberFormat="1" applyFont="1" applyBorder="1" applyAlignment="1" applyProtection="1">
      <alignment horizontal="center"/>
    </xf>
    <xf numFmtId="3" fontId="5" fillId="0" borderId="6" xfId="8" quotePrefix="1" applyNumberFormat="1" applyFont="1" applyFill="1" applyBorder="1" applyAlignment="1" applyProtection="1">
      <alignment horizontal="center"/>
    </xf>
    <xf numFmtId="0" fontId="7" fillId="0" borderId="33" xfId="0" applyFont="1" applyBorder="1" applyAlignment="1" applyProtection="1">
      <alignment horizontal="center"/>
    </xf>
    <xf numFmtId="3" fontId="5" fillId="0" borderId="34" xfId="8" quotePrefix="1" applyNumberFormat="1" applyFont="1" applyFill="1" applyBorder="1" applyAlignment="1" applyProtection="1">
      <alignment horizontal="center"/>
    </xf>
    <xf numFmtId="3" fontId="3" fillId="3" borderId="34" xfId="8" applyFont="1" applyFill="1" applyBorder="1" applyAlignment="1" applyProtection="1">
      <alignment horizontal="center" vertical="center"/>
    </xf>
    <xf numFmtId="0" fontId="7" fillId="0" borderId="2" xfId="0" applyFont="1" applyFill="1" applyBorder="1" applyAlignment="1" applyProtection="1">
      <alignment horizontal="center" vertical="center" wrapText="1"/>
    </xf>
    <xf numFmtId="0" fontId="7" fillId="0" borderId="4" xfId="0" quotePrefix="1" applyFont="1" applyFill="1" applyBorder="1" applyAlignment="1" applyProtection="1">
      <alignment horizontal="center" vertical="center" wrapText="1"/>
    </xf>
    <xf numFmtId="9" fontId="2" fillId="0" borderId="2" xfId="10" applyBorder="1" applyAlignment="1" applyProtection="1">
      <alignment horizontal="center"/>
    </xf>
    <xf numFmtId="3" fontId="5" fillId="0" borderId="5" xfId="8" quotePrefix="1" applyNumberFormat="1" applyFont="1" applyFill="1" applyBorder="1" applyAlignment="1" applyProtection="1">
      <alignment horizontal="center"/>
    </xf>
    <xf numFmtId="166" fontId="0" fillId="0" borderId="0" xfId="2" applyNumberFormat="1" applyFont="1"/>
    <xf numFmtId="166" fontId="5" fillId="0" borderId="0" xfId="3" applyNumberFormat="1" applyFont="1" applyAlignment="1" applyProtection="1">
      <alignment horizontal="center"/>
      <protection locked="0"/>
    </xf>
    <xf numFmtId="3" fontId="3" fillId="0" borderId="0" xfId="0" applyNumberFormat="1" applyFont="1" applyFill="1" applyBorder="1" applyProtection="1"/>
    <xf numFmtId="3" fontId="5" fillId="0" borderId="2" xfId="8" applyFont="1" applyBorder="1" applyProtection="1">
      <alignment vertical="center"/>
    </xf>
    <xf numFmtId="0" fontId="3" fillId="0" borderId="0" xfId="4" applyFont="1"/>
    <xf numFmtId="0" fontId="5" fillId="0" borderId="0" xfId="4"/>
    <xf numFmtId="0" fontId="3" fillId="0" borderId="35" xfId="4" applyFont="1" applyBorder="1" applyAlignment="1">
      <alignment horizontal="center" vertical="center" wrapText="1"/>
    </xf>
    <xf numFmtId="0" fontId="3" fillId="7" borderId="35" xfId="4" applyFont="1" applyFill="1" applyBorder="1" applyAlignment="1">
      <alignment horizontal="center" vertical="center" wrapText="1"/>
    </xf>
    <xf numFmtId="0" fontId="5" fillId="0" borderId="0" xfId="4" applyAlignment="1">
      <alignment horizontal="center" vertical="center"/>
    </xf>
    <xf numFmtId="0" fontId="5" fillId="0" borderId="0" xfId="4" applyFont="1"/>
    <xf numFmtId="166" fontId="0" fillId="0" borderId="0" xfId="3" applyNumberFormat="1" applyFont="1"/>
    <xf numFmtId="166" fontId="5" fillId="7" borderId="0" xfId="4" applyNumberFormat="1" applyFill="1"/>
    <xf numFmtId="9" fontId="0" fillId="0" borderId="0" xfId="11" applyNumberFormat="1" applyFont="1"/>
    <xf numFmtId="166" fontId="5" fillId="0" borderId="0" xfId="4" applyNumberFormat="1"/>
    <xf numFmtId="174" fontId="5" fillId="0" borderId="0" xfId="4" applyNumberFormat="1"/>
    <xf numFmtId="3" fontId="5" fillId="0" borderId="0" xfId="4" applyNumberFormat="1"/>
    <xf numFmtId="9" fontId="0" fillId="0" borderId="0" xfId="11" applyFont="1"/>
    <xf numFmtId="164" fontId="5" fillId="0" borderId="0" xfId="4" applyNumberFormat="1"/>
    <xf numFmtId="0" fontId="3" fillId="0" borderId="36" xfId="4" applyFont="1" applyBorder="1"/>
    <xf numFmtId="166" fontId="3" fillId="0" borderId="36" xfId="3" applyNumberFormat="1" applyFont="1" applyBorder="1"/>
    <xf numFmtId="166" fontId="3" fillId="7" borderId="36" xfId="4" applyNumberFormat="1" applyFont="1" applyFill="1" applyBorder="1"/>
    <xf numFmtId="9" fontId="3" fillId="0" borderId="36" xfId="11" applyNumberFormat="1" applyFont="1" applyBorder="1"/>
    <xf numFmtId="166" fontId="3" fillId="0" borderId="36" xfId="4" applyNumberFormat="1" applyFont="1" applyBorder="1"/>
    <xf numFmtId="0" fontId="5" fillId="7" borderId="0" xfId="4" applyFill="1"/>
    <xf numFmtId="175" fontId="0" fillId="0" borderId="0" xfId="11" applyNumberFormat="1" applyFont="1"/>
    <xf numFmtId="0" fontId="3" fillId="0" borderId="37" xfId="4" applyFont="1" applyBorder="1"/>
    <xf numFmtId="3" fontId="3" fillId="0" borderId="37" xfId="4" applyNumberFormat="1" applyFont="1" applyBorder="1"/>
    <xf numFmtId="166" fontId="3" fillId="7" borderId="37" xfId="4" applyNumberFormat="1" applyFont="1" applyFill="1" applyBorder="1"/>
    <xf numFmtId="175" fontId="3" fillId="0" borderId="37" xfId="11" applyNumberFormat="1" applyFont="1" applyBorder="1"/>
    <xf numFmtId="166" fontId="3" fillId="0" borderId="37" xfId="3" applyNumberFormat="1" applyFont="1" applyBorder="1"/>
    <xf numFmtId="166" fontId="3" fillId="0" borderId="37" xfId="4" applyNumberFormat="1" applyFont="1" applyBorder="1"/>
    <xf numFmtId="174" fontId="5" fillId="0" borderId="2" xfId="2" applyNumberFormat="1" applyFont="1" applyBorder="1" applyAlignment="1" applyProtection="1">
      <alignment horizontal="center"/>
    </xf>
    <xf numFmtId="176" fontId="5" fillId="0" borderId="2" xfId="8" quotePrefix="1" applyNumberFormat="1" applyFont="1" applyFill="1" applyBorder="1" applyAlignment="1" applyProtection="1">
      <alignment horizontal="center"/>
    </xf>
    <xf numFmtId="0" fontId="3" fillId="0" borderId="0" xfId="6" applyFont="1"/>
    <xf numFmtId="0" fontId="5" fillId="0" borderId="0" xfId="6" applyFont="1"/>
    <xf numFmtId="0" fontId="5" fillId="0" borderId="0" xfId="6"/>
    <xf numFmtId="0" fontId="3" fillId="0" borderId="0" xfId="6" applyFont="1" applyAlignment="1">
      <alignment horizontal="center"/>
    </xf>
    <xf numFmtId="0" fontId="5" fillId="0" borderId="38" xfId="6" applyFont="1" applyBorder="1" applyAlignment="1">
      <alignment horizontal="center"/>
    </xf>
    <xf numFmtId="0" fontId="3" fillId="0" borderId="38" xfId="6" applyFont="1" applyBorder="1" applyAlignment="1">
      <alignment horizontal="center"/>
    </xf>
    <xf numFmtId="0" fontId="5" fillId="0" borderId="38" xfId="6" applyFont="1" applyFill="1" applyBorder="1" applyAlignment="1">
      <alignment horizontal="center"/>
    </xf>
    <xf numFmtId="0" fontId="5" fillId="0" borderId="38" xfId="6" applyFill="1" applyBorder="1" applyAlignment="1">
      <alignment horizontal="center"/>
    </xf>
    <xf numFmtId="0" fontId="3" fillId="0" borderId="38" xfId="6" applyFont="1" applyFill="1" applyBorder="1" applyAlignment="1">
      <alignment horizontal="center"/>
    </xf>
    <xf numFmtId="0" fontId="5" fillId="0" borderId="0" xfId="6" applyFont="1" applyBorder="1" applyAlignment="1">
      <alignment horizontal="center"/>
    </xf>
    <xf numFmtId="0" fontId="3" fillId="0" borderId="0" xfId="6" applyFont="1" applyBorder="1" applyAlignment="1">
      <alignment horizontal="center"/>
    </xf>
    <xf numFmtId="0" fontId="5" fillId="0" borderId="0" xfId="6" applyFont="1" applyFill="1" applyBorder="1" applyAlignment="1">
      <alignment horizontal="center"/>
    </xf>
    <xf numFmtId="0" fontId="3" fillId="0" borderId="0" xfId="6" applyFont="1" applyFill="1" applyBorder="1" applyAlignment="1">
      <alignment horizontal="center"/>
    </xf>
    <xf numFmtId="166" fontId="3" fillId="0" borderId="0" xfId="2" applyNumberFormat="1" applyFont="1"/>
    <xf numFmtId="166" fontId="5" fillId="0" borderId="0" xfId="6" applyNumberFormat="1"/>
    <xf numFmtId="166" fontId="5" fillId="0" borderId="0" xfId="2" applyNumberFormat="1" applyFont="1"/>
    <xf numFmtId="167" fontId="5" fillId="0" borderId="0" xfId="2" applyNumberFormat="1" applyFont="1"/>
    <xf numFmtId="166" fontId="10" fillId="0" borderId="0" xfId="2" applyNumberFormat="1" applyFont="1"/>
    <xf numFmtId="175" fontId="5" fillId="0" borderId="0" xfId="10" applyNumberFormat="1" applyFont="1"/>
    <xf numFmtId="9" fontId="3" fillId="0" borderId="0" xfId="10" applyFont="1"/>
    <xf numFmtId="9" fontId="3" fillId="0" borderId="0" xfId="6" applyNumberFormat="1" applyFont="1"/>
    <xf numFmtId="166" fontId="3" fillId="0" borderId="0" xfId="3" applyNumberFormat="1" applyFont="1"/>
    <xf numFmtId="166" fontId="3" fillId="7" borderId="0" xfId="4" applyNumberFormat="1" applyFont="1" applyFill="1"/>
    <xf numFmtId="175" fontId="3" fillId="0" borderId="0" xfId="11" applyNumberFormat="1" applyFont="1"/>
    <xf numFmtId="166" fontId="3" fillId="0" borderId="0" xfId="4" applyNumberFormat="1" applyFont="1"/>
    <xf numFmtId="9" fontId="3" fillId="0" borderId="0" xfId="11" applyFont="1"/>
    <xf numFmtId="3" fontId="5" fillId="0" borderId="0" xfId="6" applyNumberFormat="1"/>
    <xf numFmtId="10" fontId="3" fillId="0" borderId="0" xfId="6" applyNumberFormat="1" applyFont="1"/>
    <xf numFmtId="164" fontId="5" fillId="0" borderId="0" xfId="6" applyNumberFormat="1" applyFill="1"/>
    <xf numFmtId="0" fontId="3" fillId="0" borderId="0" xfId="6" applyFont="1" applyFill="1"/>
    <xf numFmtId="166" fontId="5" fillId="0" borderId="0" xfId="6" applyNumberFormat="1" applyFill="1"/>
    <xf numFmtId="0" fontId="5" fillId="0" borderId="0" xfId="6" applyFill="1"/>
    <xf numFmtId="166" fontId="3" fillId="0" borderId="0" xfId="6" applyNumberFormat="1" applyFont="1" applyFill="1"/>
    <xf numFmtId="14" fontId="0" fillId="0" borderId="0" xfId="0" applyNumberFormat="1" applyFill="1" applyProtection="1"/>
    <xf numFmtId="168" fontId="0" fillId="0" borderId="0" xfId="2" applyNumberFormat="1" applyFont="1" applyFill="1" applyAlignment="1" applyProtection="1">
      <alignment horizontal="center"/>
    </xf>
    <xf numFmtId="0" fontId="5" fillId="0" borderId="0" xfId="0" quotePrefix="1" applyFont="1" applyAlignment="1" applyProtection="1">
      <alignment horizontal="left"/>
    </xf>
    <xf numFmtId="0" fontId="5" fillId="0" borderId="0" xfId="0" applyFont="1" applyProtection="1"/>
    <xf numFmtId="0" fontId="5" fillId="0" borderId="0" xfId="0" applyFont="1" applyAlignment="1" applyProtection="1">
      <alignment horizontal="left"/>
    </xf>
    <xf numFmtId="0" fontId="27" fillId="0" borderId="0" xfId="0" applyFont="1" applyProtection="1"/>
    <xf numFmtId="0" fontId="28" fillId="0" borderId="0" xfId="0" applyFont="1" applyProtection="1"/>
    <xf numFmtId="0" fontId="5" fillId="0" borderId="37" xfId="6" applyBorder="1"/>
    <xf numFmtId="0" fontId="3" fillId="0" borderId="38" xfId="0" quotePrefix="1" applyFont="1" applyBorder="1" applyAlignment="1" applyProtection="1">
      <alignment horizontal="center"/>
    </xf>
    <xf numFmtId="0" fontId="10" fillId="0" borderId="38" xfId="0" applyFont="1" applyBorder="1" applyProtection="1"/>
    <xf numFmtId="0" fontId="10" fillId="0" borderId="38" xfId="0" quotePrefix="1" applyFont="1" applyBorder="1" applyAlignment="1" applyProtection="1">
      <alignment horizontal="left"/>
    </xf>
    <xf numFmtId="166" fontId="0" fillId="0" borderId="0" xfId="2" applyNumberFormat="1" applyFont="1" applyFill="1" applyProtection="1"/>
    <xf numFmtId="166" fontId="29" fillId="9" borderId="51" xfId="2" applyNumberFormat="1" applyFont="1" applyFill="1" applyBorder="1" applyProtection="1"/>
    <xf numFmtId="166" fontId="29" fillId="9" borderId="52" xfId="2" applyNumberFormat="1" applyFont="1" applyFill="1" applyBorder="1" applyProtection="1"/>
    <xf numFmtId="166" fontId="29" fillId="9" borderId="5" xfId="2" applyNumberFormat="1" applyFont="1" applyFill="1" applyBorder="1" applyProtection="1"/>
    <xf numFmtId="166" fontId="29" fillId="9" borderId="6" xfId="2" applyNumberFormat="1" applyFont="1" applyFill="1" applyBorder="1" applyProtection="1"/>
    <xf numFmtId="166" fontId="29" fillId="9" borderId="53" xfId="2" applyNumberFormat="1" applyFont="1" applyFill="1" applyBorder="1" applyProtection="1"/>
    <xf numFmtId="166" fontId="29" fillId="9" borderId="54" xfId="2" applyNumberFormat="1" applyFont="1" applyFill="1" applyBorder="1" applyProtection="1"/>
    <xf numFmtId="166" fontId="29" fillId="9" borderId="33" xfId="2" applyNumberFormat="1" applyFont="1" applyFill="1" applyBorder="1" applyProtection="1"/>
    <xf numFmtId="166" fontId="29" fillId="9" borderId="0" xfId="2" applyNumberFormat="1" applyFont="1" applyFill="1" applyBorder="1" applyProtection="1"/>
    <xf numFmtId="166" fontId="29" fillId="9" borderId="38" xfId="2" applyNumberFormat="1" applyFont="1" applyFill="1" applyBorder="1" applyProtection="1"/>
    <xf numFmtId="0" fontId="30" fillId="0" borderId="0" xfId="0" applyFont="1" applyFill="1" applyAlignment="1" applyProtection="1">
      <alignment horizontal="center" vertical="center" wrapText="1"/>
    </xf>
    <xf numFmtId="0" fontId="5" fillId="0" borderId="0" xfId="7" applyFont="1" applyFill="1" applyBorder="1" applyAlignment="1" applyProtection="1">
      <alignment horizontal="center"/>
    </xf>
    <xf numFmtId="0" fontId="2" fillId="0" borderId="0" xfId="7" applyFill="1" applyProtection="1"/>
    <xf numFmtId="0" fontId="0" fillId="0" borderId="0" xfId="7" applyFont="1" applyFill="1" applyProtection="1"/>
    <xf numFmtId="0" fontId="5" fillId="0" borderId="0" xfId="7" applyFont="1" applyFill="1" applyProtection="1"/>
    <xf numFmtId="0" fontId="13" fillId="0" borderId="0" xfId="7" applyFont="1" applyFill="1" applyProtection="1"/>
    <xf numFmtId="49" fontId="11" fillId="0" borderId="0" xfId="7" applyNumberFormat="1" applyFont="1" applyFill="1" applyProtection="1"/>
    <xf numFmtId="0" fontId="2" fillId="0" borderId="0" xfId="7" applyFont="1" applyFill="1" applyProtection="1"/>
    <xf numFmtId="0" fontId="13" fillId="0" borderId="0" xfId="7" quotePrefix="1" applyFont="1" applyFill="1" applyAlignment="1" applyProtection="1">
      <alignment horizontal="left"/>
    </xf>
    <xf numFmtId="0" fontId="3" fillId="0" borderId="0" xfId="7" applyFont="1" applyFill="1" applyProtection="1"/>
    <xf numFmtId="0" fontId="5" fillId="0" borderId="0" xfId="7" quotePrefix="1" applyFont="1" applyFill="1" applyProtection="1"/>
    <xf numFmtId="0" fontId="5" fillId="10" borderId="4" xfId="7" applyFont="1" applyFill="1" applyBorder="1" applyAlignment="1" applyProtection="1">
      <alignment horizontal="center"/>
    </xf>
    <xf numFmtId="0" fontId="5" fillId="10" borderId="2" xfId="7" applyFont="1" applyFill="1" applyBorder="1" applyAlignment="1" applyProtection="1">
      <alignment horizontal="center"/>
    </xf>
    <xf numFmtId="0" fontId="5" fillId="10" borderId="21" xfId="7" applyFont="1" applyFill="1" applyBorder="1" applyAlignment="1" applyProtection="1">
      <alignment horizontal="center"/>
    </xf>
    <xf numFmtId="165" fontId="14" fillId="8" borderId="0" xfId="2" quotePrefix="1" applyNumberFormat="1" applyFont="1" applyFill="1" applyBorder="1" applyAlignment="1" applyProtection="1">
      <alignment horizontal="left"/>
      <protection locked="0"/>
    </xf>
    <xf numFmtId="2" fontId="13" fillId="8" borderId="0" xfId="7" applyNumberFormat="1" applyFont="1" applyFill="1" applyAlignment="1" applyProtection="1">
      <alignment horizontal="left"/>
      <protection locked="0"/>
    </xf>
    <xf numFmtId="0" fontId="3" fillId="0" borderId="2" xfId="2" applyNumberFormat="1" applyFont="1" applyBorder="1" applyAlignment="1" applyProtection="1">
      <alignment horizontal="center"/>
    </xf>
    <xf numFmtId="0" fontId="5" fillId="0" borderId="37" xfId="6" applyFont="1" applyBorder="1"/>
    <xf numFmtId="0" fontId="3" fillId="0" borderId="37" xfId="6" applyFont="1" applyBorder="1" applyAlignment="1">
      <alignment horizontal="center"/>
    </xf>
    <xf numFmtId="0" fontId="3" fillId="0" borderId="37" xfId="6" applyFont="1" applyFill="1" applyBorder="1"/>
    <xf numFmtId="166" fontId="3" fillId="8" borderId="0" xfId="2" applyNumberFormat="1" applyFont="1" applyFill="1" applyBorder="1"/>
    <xf numFmtId="166" fontId="3" fillId="8" borderId="0" xfId="6" applyNumberFormat="1" applyFont="1" applyFill="1" applyBorder="1"/>
    <xf numFmtId="0" fontId="5" fillId="13" borderId="0" xfId="6" applyFill="1"/>
    <xf numFmtId="166" fontId="5" fillId="13" borderId="0" xfId="2" applyNumberFormat="1" applyFont="1" applyFill="1"/>
    <xf numFmtId="166" fontId="3" fillId="13" borderId="0" xfId="2" applyNumberFormat="1" applyFont="1" applyFill="1"/>
    <xf numFmtId="175" fontId="5" fillId="13" borderId="0" xfId="10" applyNumberFormat="1" applyFont="1" applyFill="1"/>
    <xf numFmtId="9" fontId="3" fillId="13" borderId="0" xfId="10" applyFont="1" applyFill="1"/>
    <xf numFmtId="9" fontId="3" fillId="13" borderId="0" xfId="6" applyNumberFormat="1" applyFont="1" applyFill="1"/>
    <xf numFmtId="10" fontId="3" fillId="13" borderId="0" xfId="6" applyNumberFormat="1" applyFont="1" applyFill="1"/>
    <xf numFmtId="166" fontId="0" fillId="13" borderId="0" xfId="2" applyNumberFormat="1" applyFont="1" applyFill="1"/>
    <xf numFmtId="0" fontId="3" fillId="13" borderId="0" xfId="6" applyFont="1" applyFill="1"/>
    <xf numFmtId="166" fontId="5" fillId="13" borderId="0" xfId="6" applyNumberFormat="1" applyFill="1"/>
    <xf numFmtId="166" fontId="3" fillId="13" borderId="0" xfId="6" applyNumberFormat="1" applyFont="1" applyFill="1"/>
    <xf numFmtId="0" fontId="5" fillId="0" borderId="0" xfId="6" applyAlignment="1">
      <alignment horizontal="center"/>
    </xf>
    <xf numFmtId="0" fontId="3" fillId="0" borderId="37" xfId="6" applyFont="1" applyBorder="1"/>
    <xf numFmtId="166" fontId="3" fillId="0" borderId="37" xfId="2" applyNumberFormat="1" applyFont="1" applyBorder="1"/>
    <xf numFmtId="166" fontId="3" fillId="8" borderId="37" xfId="2" applyNumberFormat="1" applyFont="1" applyFill="1" applyBorder="1"/>
    <xf numFmtId="0" fontId="3" fillId="0" borderId="33" xfId="6" applyFont="1" applyFill="1" applyBorder="1"/>
    <xf numFmtId="166" fontId="5" fillId="0" borderId="33" xfId="6" applyNumberFormat="1" applyFill="1" applyBorder="1"/>
    <xf numFmtId="166" fontId="3" fillId="0" borderId="33" xfId="6" applyNumberFormat="1" applyFont="1" applyFill="1" applyBorder="1"/>
    <xf numFmtId="0" fontId="5" fillId="0" borderId="33" xfId="6" applyFill="1" applyBorder="1"/>
    <xf numFmtId="166" fontId="5" fillId="0" borderId="0" xfId="6" applyNumberFormat="1" applyFill="1" applyBorder="1"/>
    <xf numFmtId="166" fontId="3" fillId="0" borderId="0" xfId="6" applyNumberFormat="1" applyFont="1" applyFill="1" applyBorder="1"/>
    <xf numFmtId="0" fontId="5" fillId="0" borderId="0" xfId="6" applyFill="1" applyBorder="1"/>
    <xf numFmtId="175" fontId="5" fillId="0" borderId="33" xfId="10" applyNumberFormat="1" applyFont="1" applyFill="1" applyBorder="1"/>
    <xf numFmtId="166" fontId="5" fillId="0" borderId="33" xfId="2" applyNumberFormat="1" applyFont="1" applyFill="1" applyBorder="1"/>
    <xf numFmtId="166" fontId="3" fillId="0" borderId="33" xfId="2" applyNumberFormat="1" applyFont="1" applyFill="1" applyBorder="1"/>
    <xf numFmtId="175" fontId="5" fillId="0" borderId="0" xfId="10" applyNumberFormat="1" applyFont="1" applyFill="1" applyBorder="1"/>
    <xf numFmtId="166" fontId="5" fillId="0" borderId="0" xfId="2" applyNumberFormat="1" applyFont="1" applyFill="1" applyBorder="1"/>
    <xf numFmtId="9" fontId="3" fillId="0" borderId="0" xfId="10" applyFont="1" applyFill="1" applyBorder="1"/>
    <xf numFmtId="166" fontId="3" fillId="0" borderId="0" xfId="2" applyNumberFormat="1" applyFont="1" applyFill="1" applyBorder="1"/>
    <xf numFmtId="9" fontId="3" fillId="0" borderId="33" xfId="6" applyNumberFormat="1" applyFont="1" applyFill="1" applyBorder="1"/>
    <xf numFmtId="9" fontId="3" fillId="0" borderId="0" xfId="6" applyNumberFormat="1" applyFont="1" applyFill="1" applyBorder="1"/>
    <xf numFmtId="10" fontId="3" fillId="0" borderId="33" xfId="6" applyNumberFormat="1" applyFont="1" applyFill="1" applyBorder="1"/>
    <xf numFmtId="166" fontId="0" fillId="0" borderId="33" xfId="2" applyNumberFormat="1" applyFont="1" applyFill="1" applyBorder="1"/>
    <xf numFmtId="10" fontId="3" fillId="0" borderId="0" xfId="6" applyNumberFormat="1" applyFont="1" applyFill="1" applyBorder="1"/>
    <xf numFmtId="166" fontId="0" fillId="0" borderId="0" xfId="2" applyNumberFormat="1" applyFont="1" applyFill="1" applyBorder="1"/>
    <xf numFmtId="0" fontId="3" fillId="0" borderId="33" xfId="6" applyFont="1" applyFill="1" applyBorder="1" applyAlignment="1">
      <alignment horizontal="center"/>
    </xf>
    <xf numFmtId="166" fontId="3" fillId="8" borderId="33" xfId="6" applyNumberFormat="1" applyFont="1" applyFill="1" applyBorder="1"/>
    <xf numFmtId="0" fontId="2" fillId="10" borderId="0" xfId="7" applyFill="1" applyBorder="1" applyAlignment="1" applyProtection="1">
      <alignment horizontal="center"/>
    </xf>
    <xf numFmtId="0" fontId="2" fillId="10" borderId="33" xfId="7" applyFill="1" applyBorder="1" applyAlignment="1" applyProtection="1">
      <alignment horizontal="center"/>
    </xf>
    <xf numFmtId="0" fontId="2" fillId="10" borderId="38" xfId="7" applyFill="1" applyBorder="1" applyAlignment="1" applyProtection="1">
      <alignment horizontal="center"/>
    </xf>
    <xf numFmtId="49" fontId="13" fillId="8" borderId="0" xfId="7" applyNumberFormat="1" applyFont="1" applyFill="1" applyAlignment="1" applyProtection="1">
      <alignment horizontal="center"/>
    </xf>
    <xf numFmtId="0" fontId="14" fillId="8" borderId="0" xfId="2" quotePrefix="1" applyNumberFormat="1" applyFont="1" applyFill="1" applyBorder="1" applyAlignment="1" applyProtection="1">
      <alignment horizontal="center"/>
      <protection locked="0"/>
    </xf>
    <xf numFmtId="0" fontId="3" fillId="8" borderId="51" xfId="0" applyFont="1" applyFill="1" applyBorder="1" applyAlignment="1" applyProtection="1">
      <alignment horizontal="center"/>
    </xf>
    <xf numFmtId="0" fontId="3" fillId="8" borderId="52" xfId="0" applyFont="1" applyFill="1" applyBorder="1" applyAlignment="1" applyProtection="1">
      <alignment horizontal="center"/>
    </xf>
    <xf numFmtId="0" fontId="3" fillId="8" borderId="5" xfId="0" applyFont="1" applyFill="1" applyBorder="1" applyAlignment="1" applyProtection="1">
      <alignment horizontal="center"/>
    </xf>
    <xf numFmtId="0" fontId="3" fillId="8" borderId="6" xfId="0" applyFont="1" applyFill="1" applyBorder="1" applyAlignment="1" applyProtection="1">
      <alignment horizontal="center"/>
    </xf>
    <xf numFmtId="0" fontId="3" fillId="8" borderId="53" xfId="0" applyFont="1" applyFill="1" applyBorder="1" applyAlignment="1" applyProtection="1">
      <alignment horizontal="center"/>
    </xf>
    <xf numFmtId="0" fontId="3" fillId="8" borderId="54" xfId="0" applyFont="1" applyFill="1" applyBorder="1" applyAlignment="1" applyProtection="1">
      <alignment horizontal="center"/>
    </xf>
    <xf numFmtId="166" fontId="0" fillId="0" borderId="0" xfId="2" applyNumberFormat="1" applyFont="1" applyFill="1" applyAlignment="1" applyProtection="1">
      <alignment horizontal="center"/>
      <protection locked="0"/>
    </xf>
    <xf numFmtId="3" fontId="5" fillId="0" borderId="0" xfId="8" applyFont="1" applyBorder="1" applyProtection="1">
      <alignment vertical="center"/>
    </xf>
    <xf numFmtId="3" fontId="5" fillId="0" borderId="0" xfId="8" quotePrefix="1" applyNumberFormat="1" applyFont="1" applyFill="1" applyBorder="1" applyAlignment="1" applyProtection="1">
      <alignment horizontal="center"/>
    </xf>
    <xf numFmtId="0" fontId="32" fillId="0" borderId="0" xfId="6" applyFont="1"/>
    <xf numFmtId="0" fontId="33" fillId="0" borderId="0" xfId="0" applyFont="1"/>
    <xf numFmtId="0" fontId="35" fillId="0" borderId="0" xfId="12" applyFont="1" applyAlignment="1" applyProtection="1"/>
    <xf numFmtId="0" fontId="36" fillId="0" borderId="0" xfId="12" applyFont="1" applyAlignment="1" applyProtection="1"/>
    <xf numFmtId="0" fontId="35" fillId="14" borderId="0" xfId="12" applyFont="1" applyFill="1" applyAlignment="1" applyProtection="1"/>
    <xf numFmtId="0" fontId="35" fillId="8" borderId="0" xfId="12" applyFont="1" applyFill="1" applyAlignment="1" applyProtection="1"/>
    <xf numFmtId="0" fontId="3" fillId="0" borderId="0" xfId="0" applyFont="1" applyFill="1"/>
    <xf numFmtId="166" fontId="5" fillId="2" borderId="2" xfId="8" quotePrefix="1" applyNumberFormat="1" applyFont="1" applyFill="1" applyBorder="1" applyAlignment="1" applyProtection="1">
      <alignment horizontal="center"/>
      <protection locked="0"/>
    </xf>
    <xf numFmtId="37" fontId="5" fillId="0" borderId="10" xfId="0" quotePrefix="1" applyNumberFormat="1" applyFont="1" applyFill="1" applyBorder="1" applyAlignment="1" applyProtection="1">
      <alignment horizontal="center" vertical="center"/>
    </xf>
    <xf numFmtId="0" fontId="32" fillId="0" borderId="0" xfId="7" quotePrefix="1" applyFont="1" applyFill="1" applyProtection="1"/>
    <xf numFmtId="0" fontId="28" fillId="15" borderId="0" xfId="6" applyFont="1" applyFill="1"/>
    <xf numFmtId="0" fontId="27" fillId="15" borderId="0" xfId="6" applyFont="1" applyFill="1" applyAlignment="1">
      <alignment horizontal="center"/>
    </xf>
    <xf numFmtId="0" fontId="3" fillId="0" borderId="58" xfId="7" applyFont="1" applyFill="1" applyBorder="1" applyAlignment="1" applyProtection="1">
      <alignment horizontal="center"/>
    </xf>
    <xf numFmtId="0" fontId="3" fillId="0" borderId="37" xfId="7" applyFont="1" applyFill="1" applyBorder="1" applyAlignment="1" applyProtection="1">
      <alignment horizontal="center"/>
    </xf>
    <xf numFmtId="0" fontId="3" fillId="0" borderId="57" xfId="7" applyFont="1" applyFill="1" applyBorder="1" applyAlignment="1" applyProtection="1">
      <alignment horizontal="center"/>
    </xf>
    <xf numFmtId="0" fontId="5" fillId="12" borderId="51" xfId="7" applyFont="1" applyFill="1" applyBorder="1" applyAlignment="1" applyProtection="1">
      <alignment horizontal="left"/>
    </xf>
    <xf numFmtId="0" fontId="5" fillId="12" borderId="5" xfId="7" applyFont="1" applyFill="1" applyBorder="1" applyAlignment="1" applyProtection="1">
      <alignment horizontal="left"/>
    </xf>
    <xf numFmtId="0" fontId="5" fillId="12" borderId="53" xfId="7" applyFont="1" applyFill="1" applyBorder="1" applyAlignment="1" applyProtection="1">
      <alignment horizontal="left"/>
    </xf>
    <xf numFmtId="0" fontId="2" fillId="12" borderId="4" xfId="7" applyFont="1" applyFill="1" applyBorder="1" applyAlignment="1" applyProtection="1">
      <alignment horizontal="center"/>
    </xf>
    <xf numFmtId="0" fontId="2" fillId="12" borderId="4" xfId="7" applyFont="1" applyFill="1" applyBorder="1" applyProtection="1"/>
    <xf numFmtId="0" fontId="2" fillId="12" borderId="2" xfId="7" applyFont="1" applyFill="1" applyBorder="1" applyAlignment="1" applyProtection="1">
      <alignment horizontal="center"/>
    </xf>
    <xf numFmtId="0" fontId="2" fillId="12" borderId="2" xfId="7" applyFont="1" applyFill="1" applyBorder="1" applyProtection="1"/>
    <xf numFmtId="0" fontId="2" fillId="12" borderId="21" xfId="7" applyFont="1" applyFill="1" applyBorder="1" applyAlignment="1" applyProtection="1">
      <alignment horizontal="center"/>
    </xf>
    <xf numFmtId="0" fontId="38" fillId="12" borderId="21" xfId="7" applyFont="1" applyFill="1" applyBorder="1" applyProtection="1"/>
    <xf numFmtId="0" fontId="2" fillId="12" borderId="21" xfId="7" applyFont="1" applyFill="1" applyBorder="1" applyProtection="1"/>
    <xf numFmtId="166" fontId="0" fillId="8" borderId="0" xfId="2" applyNumberFormat="1" applyFont="1" applyFill="1" applyProtection="1">
      <protection locked="0"/>
    </xf>
    <xf numFmtId="166" fontId="0" fillId="11" borderId="0" xfId="2" applyNumberFormat="1" applyFont="1" applyFill="1" applyProtection="1">
      <protection locked="0"/>
    </xf>
    <xf numFmtId="0" fontId="5" fillId="17" borderId="0" xfId="6" applyFill="1"/>
    <xf numFmtId="0" fontId="3" fillId="17" borderId="0" xfId="6" applyFont="1" applyFill="1" applyAlignment="1">
      <alignment horizontal="center"/>
    </xf>
    <xf numFmtId="0" fontId="5" fillId="17" borderId="38" xfId="6" applyFont="1" applyFill="1" applyBorder="1" applyAlignment="1">
      <alignment horizontal="center"/>
    </xf>
    <xf numFmtId="0" fontId="3" fillId="17" borderId="38" xfId="6" applyFont="1" applyFill="1" applyBorder="1" applyAlignment="1">
      <alignment horizontal="center"/>
    </xf>
    <xf numFmtId="0" fontId="5" fillId="17" borderId="0" xfId="6" applyFont="1" applyFill="1" applyBorder="1" applyAlignment="1">
      <alignment horizontal="center"/>
    </xf>
    <xf numFmtId="0" fontId="3" fillId="17" borderId="0" xfId="6" applyFont="1" applyFill="1" applyBorder="1" applyAlignment="1">
      <alignment horizontal="center"/>
    </xf>
    <xf numFmtId="0" fontId="3" fillId="17" borderId="0" xfId="6" applyFont="1" applyFill="1"/>
    <xf numFmtId="166" fontId="3" fillId="17" borderId="37" xfId="2" applyNumberFormat="1" applyFont="1" applyFill="1" applyBorder="1"/>
    <xf numFmtId="166" fontId="3" fillId="16" borderId="37" xfId="2" applyNumberFormat="1" applyFont="1" applyFill="1" applyBorder="1"/>
    <xf numFmtId="0" fontId="3" fillId="17" borderId="37" xfId="6" applyFont="1" applyFill="1" applyBorder="1"/>
    <xf numFmtId="166" fontId="3" fillId="18" borderId="37" xfId="2" applyNumberFormat="1" applyFont="1" applyFill="1" applyBorder="1"/>
    <xf numFmtId="0" fontId="5" fillId="17" borderId="37" xfId="6" applyFill="1" applyBorder="1"/>
    <xf numFmtId="166" fontId="5" fillId="17" borderId="0" xfId="2" applyNumberFormat="1" applyFont="1" applyFill="1"/>
    <xf numFmtId="166" fontId="3" fillId="17" borderId="0" xfId="2" applyNumberFormat="1" applyFont="1" applyFill="1"/>
    <xf numFmtId="166" fontId="3" fillId="16" borderId="0" xfId="2" applyNumberFormat="1" applyFont="1" applyFill="1"/>
    <xf numFmtId="0" fontId="5" fillId="18" borderId="0" xfId="6" applyFill="1"/>
    <xf numFmtId="9" fontId="3" fillId="17" borderId="0" xfId="10" applyFont="1" applyFill="1"/>
    <xf numFmtId="166" fontId="5" fillId="18" borderId="0" xfId="2" applyNumberFormat="1" applyFont="1" applyFill="1"/>
    <xf numFmtId="9" fontId="3" fillId="19" borderId="0" xfId="10" applyFont="1" applyFill="1"/>
    <xf numFmtId="0" fontId="5" fillId="19" borderId="0" xfId="6" applyFill="1"/>
    <xf numFmtId="0" fontId="5" fillId="17" borderId="33" xfId="6" applyFill="1" applyBorder="1"/>
    <xf numFmtId="0" fontId="3" fillId="17" borderId="33" xfId="6" applyFont="1" applyFill="1" applyBorder="1"/>
    <xf numFmtId="166" fontId="5" fillId="19" borderId="0" xfId="6" applyNumberFormat="1" applyFill="1"/>
    <xf numFmtId="166" fontId="3" fillId="19" borderId="0" xfId="6" applyNumberFormat="1" applyFont="1" applyFill="1"/>
    <xf numFmtId="166" fontId="5" fillId="17" borderId="33" xfId="6" applyNumberFormat="1" applyFill="1" applyBorder="1"/>
    <xf numFmtId="166" fontId="3" fillId="17" borderId="33" xfId="6" applyNumberFormat="1" applyFont="1" applyFill="1" applyBorder="1"/>
    <xf numFmtId="166" fontId="3" fillId="16" borderId="33" xfId="6" applyNumberFormat="1" applyFont="1" applyFill="1" applyBorder="1"/>
    <xf numFmtId="9" fontId="3" fillId="17" borderId="33" xfId="10" applyFont="1" applyFill="1" applyBorder="1"/>
    <xf numFmtId="166" fontId="3" fillId="18" borderId="33" xfId="6" applyNumberFormat="1" applyFont="1" applyFill="1" applyBorder="1"/>
    <xf numFmtId="166" fontId="5" fillId="17" borderId="0" xfId="6" applyNumberFormat="1" applyFill="1" applyBorder="1"/>
    <xf numFmtId="166" fontId="3" fillId="17" borderId="0" xfId="6" applyNumberFormat="1" applyFont="1" applyFill="1" applyBorder="1"/>
    <xf numFmtId="166" fontId="3" fillId="16" borderId="0" xfId="6" applyNumberFormat="1" applyFont="1" applyFill="1" applyBorder="1"/>
    <xf numFmtId="9" fontId="3" fillId="17" borderId="0" xfId="10" applyFont="1" applyFill="1" applyBorder="1"/>
    <xf numFmtId="166" fontId="3" fillId="18" borderId="0" xfId="6" applyNumberFormat="1" applyFont="1" applyFill="1" applyBorder="1"/>
    <xf numFmtId="166" fontId="5" fillId="16" borderId="0" xfId="6" applyNumberFormat="1" applyFill="1" applyBorder="1"/>
    <xf numFmtId="0" fontId="5" fillId="17" borderId="0" xfId="6" applyFill="1" applyBorder="1"/>
    <xf numFmtId="0" fontId="3" fillId="0" borderId="0" xfId="6" applyFont="1" applyAlignment="1">
      <alignment horizontal="center"/>
    </xf>
    <xf numFmtId="3" fontId="14" fillId="0" borderId="0" xfId="8" applyFont="1" applyFill="1" applyAlignment="1" applyProtection="1">
      <alignment horizontal="left" vertical="center" indent="1"/>
    </xf>
    <xf numFmtId="0" fontId="5" fillId="0" borderId="58" xfId="0" applyFont="1" applyFill="1" applyBorder="1" applyAlignment="1">
      <alignment horizontal="center"/>
    </xf>
    <xf numFmtId="0" fontId="5" fillId="0" borderId="37" xfId="0" applyFont="1" applyFill="1" applyBorder="1" applyAlignment="1">
      <alignment horizontal="center"/>
    </xf>
    <xf numFmtId="0" fontId="5" fillId="0" borderId="57" xfId="0" applyFont="1" applyFill="1" applyBorder="1" applyAlignment="1">
      <alignment horizontal="center"/>
    </xf>
    <xf numFmtId="0" fontId="27" fillId="15" borderId="35" xfId="6" applyFont="1" applyFill="1" applyBorder="1" applyAlignment="1">
      <alignment horizontal="center"/>
    </xf>
    <xf numFmtId="0" fontId="28" fillId="15" borderId="35" xfId="6" applyFont="1" applyFill="1" applyBorder="1" applyAlignment="1">
      <alignment horizontal="center"/>
    </xf>
    <xf numFmtId="10" fontId="0" fillId="0" borderId="0" xfId="10" applyNumberFormat="1" applyFont="1"/>
    <xf numFmtId="166" fontId="0" fillId="9" borderId="0" xfId="2" applyNumberFormat="1" applyFont="1" applyFill="1"/>
    <xf numFmtId="175" fontId="0" fillId="0" borderId="0" xfId="0" applyNumberFormat="1"/>
    <xf numFmtId="10" fontId="39" fillId="0" borderId="0" xfId="0" quotePrefix="1" applyNumberFormat="1" applyFont="1" applyAlignment="1">
      <alignment horizontal="right"/>
    </xf>
    <xf numFmtId="0" fontId="3" fillId="0" borderId="70" xfId="0" applyFont="1" applyFill="1" applyBorder="1" applyAlignment="1">
      <alignment horizontal="center"/>
    </xf>
    <xf numFmtId="10" fontId="3" fillId="0" borderId="71" xfId="10" applyNumberFormat="1" applyFont="1" applyFill="1" applyBorder="1" applyAlignment="1">
      <alignment horizontal="center"/>
    </xf>
    <xf numFmtId="167" fontId="3" fillId="0" borderId="71" xfId="2" applyNumberFormat="1" applyFont="1" applyFill="1" applyBorder="1" applyAlignment="1">
      <alignment horizontal="center"/>
    </xf>
    <xf numFmtId="0" fontId="3" fillId="0" borderId="71" xfId="0" applyFont="1" applyFill="1" applyBorder="1" applyAlignment="1">
      <alignment horizontal="center"/>
    </xf>
    <xf numFmtId="165" fontId="3" fillId="0" borderId="71" xfId="2" applyNumberFormat="1" applyFont="1" applyFill="1" applyBorder="1" applyAlignment="1">
      <alignment horizontal="center"/>
    </xf>
    <xf numFmtId="43" fontId="0" fillId="0" borderId="0" xfId="2" applyNumberFormat="1" applyFont="1"/>
    <xf numFmtId="43" fontId="39" fillId="0" borderId="0" xfId="2" quotePrefix="1" applyNumberFormat="1" applyFont="1" applyAlignment="1">
      <alignment horizontal="right"/>
    </xf>
    <xf numFmtId="0" fontId="3" fillId="0" borderId="35" xfId="0" applyFont="1" applyBorder="1"/>
    <xf numFmtId="0" fontId="40" fillId="0" borderId="0" xfId="0" applyFont="1"/>
    <xf numFmtId="0" fontId="0" fillId="0" borderId="0" xfId="0" applyFill="1"/>
    <xf numFmtId="0" fontId="3" fillId="0" borderId="70" xfId="6" applyFont="1" applyFill="1" applyBorder="1" applyAlignment="1">
      <alignment horizontal="center"/>
    </xf>
    <xf numFmtId="167" fontId="3" fillId="12" borderId="71" xfId="2" applyNumberFormat="1" applyFont="1" applyFill="1" applyBorder="1" applyAlignment="1">
      <alignment horizontal="center"/>
    </xf>
    <xf numFmtId="0" fontId="3" fillId="12" borderId="71" xfId="0" applyFont="1" applyFill="1" applyBorder="1" applyAlignment="1">
      <alignment horizontal="center"/>
    </xf>
    <xf numFmtId="10" fontId="0" fillId="0" borderId="0" xfId="0" applyNumberFormat="1"/>
    <xf numFmtId="177" fontId="0" fillId="0" borderId="0" xfId="10" applyNumberFormat="1" applyFont="1"/>
    <xf numFmtId="10" fontId="39" fillId="0" borderId="0" xfId="10" applyNumberFormat="1" applyFont="1" applyFill="1"/>
    <xf numFmtId="10" fontId="0" fillId="0" borderId="0" xfId="10" applyNumberFormat="1" applyFont="1" applyFill="1"/>
    <xf numFmtId="43" fontId="0" fillId="0" borderId="0" xfId="2" applyNumberFormat="1" applyFont="1" applyFill="1"/>
    <xf numFmtId="165" fontId="14" fillId="8" borderId="35" xfId="2" quotePrefix="1" applyNumberFormat="1" applyFont="1" applyFill="1" applyBorder="1" applyAlignment="1" applyProtection="1">
      <alignment horizontal="center"/>
      <protection locked="0"/>
    </xf>
    <xf numFmtId="165" fontId="14" fillId="8" borderId="35" xfId="2" quotePrefix="1" applyNumberFormat="1" applyFont="1" applyFill="1" applyBorder="1" applyAlignment="1" applyProtection="1">
      <alignment horizontal="left"/>
      <protection locked="0"/>
    </xf>
    <xf numFmtId="14" fontId="3" fillId="8" borderId="35" xfId="0" applyNumberFormat="1" applyFont="1" applyFill="1" applyBorder="1" applyAlignment="1" applyProtection="1">
      <alignment horizontal="center"/>
      <protection locked="0"/>
    </xf>
    <xf numFmtId="14" fontId="32" fillId="8" borderId="35" xfId="0" applyNumberFormat="1" applyFont="1" applyFill="1" applyBorder="1" applyAlignment="1" applyProtection="1">
      <alignment horizontal="center"/>
      <protection locked="0"/>
    </xf>
    <xf numFmtId="0" fontId="3" fillId="8" borderId="35" xfId="0" applyFont="1" applyFill="1" applyBorder="1" applyAlignment="1" applyProtection="1">
      <alignment horizontal="center"/>
      <protection locked="0"/>
    </xf>
    <xf numFmtId="0" fontId="5" fillId="8" borderId="0" xfId="0" quotePrefix="1" applyFont="1" applyFill="1" applyAlignment="1" applyProtection="1">
      <alignment horizontal="left"/>
      <protection locked="0"/>
    </xf>
    <xf numFmtId="0" fontId="3" fillId="8" borderId="35" xfId="0" applyFont="1" applyFill="1" applyBorder="1" applyAlignment="1" applyProtection="1">
      <alignment horizontal="center"/>
    </xf>
    <xf numFmtId="0" fontId="3" fillId="8" borderId="35" xfId="0" quotePrefix="1" applyFont="1" applyFill="1" applyBorder="1" applyAlignment="1" applyProtection="1">
      <alignment horizontal="left"/>
      <protection locked="0"/>
    </xf>
    <xf numFmtId="0" fontId="3" fillId="8" borderId="35" xfId="0" applyFont="1" applyFill="1" applyBorder="1" applyProtection="1">
      <protection locked="0"/>
    </xf>
    <xf numFmtId="167" fontId="2" fillId="0" borderId="2" xfId="2" applyNumberFormat="1" applyFont="1" applyFill="1" applyBorder="1" applyAlignment="1" applyProtection="1">
      <alignment horizontal="center"/>
    </xf>
    <xf numFmtId="167" fontId="5" fillId="0" borderId="0" xfId="6" applyNumberFormat="1"/>
    <xf numFmtId="166" fontId="2" fillId="0" borderId="2" xfId="2" applyNumberFormat="1" applyFont="1" applyBorder="1" applyAlignment="1" applyProtection="1">
      <alignment horizontal="center"/>
    </xf>
    <xf numFmtId="43" fontId="5" fillId="0" borderId="0" xfId="6" applyNumberFormat="1"/>
    <xf numFmtId="0" fontId="2" fillId="0" borderId="0" xfId="13"/>
    <xf numFmtId="0" fontId="2" fillId="0" borderId="0" xfId="13" applyAlignment="1"/>
    <xf numFmtId="0" fontId="3" fillId="0" borderId="70" xfId="13" applyFont="1" applyBorder="1"/>
    <xf numFmtId="0" fontId="3" fillId="0" borderId="0" xfId="13" applyFont="1"/>
    <xf numFmtId="3" fontId="2" fillId="9" borderId="0" xfId="13" applyNumberFormat="1" applyFill="1"/>
    <xf numFmtId="174" fontId="2" fillId="0" borderId="0" xfId="13" applyNumberFormat="1"/>
    <xf numFmtId="43" fontId="2" fillId="0" borderId="0" xfId="13" applyNumberFormat="1"/>
    <xf numFmtId="2" fontId="39" fillId="0" borderId="0" xfId="13" applyNumberFormat="1" applyFont="1"/>
    <xf numFmtId="166" fontId="2" fillId="9" borderId="0" xfId="2" applyNumberFormat="1" applyFont="1" applyFill="1"/>
    <xf numFmtId="164" fontId="2" fillId="0" borderId="0" xfId="13" applyNumberFormat="1"/>
    <xf numFmtId="166" fontId="2" fillId="0" borderId="0" xfId="13" applyNumberFormat="1"/>
    <xf numFmtId="0" fontId="3" fillId="0" borderId="0" xfId="0" applyFont="1" applyAlignment="1">
      <alignment horizontal="center"/>
    </xf>
    <xf numFmtId="3" fontId="3" fillId="3" borderId="2" xfId="8" applyNumberFormat="1" applyFont="1" applyFill="1" applyBorder="1" applyAlignment="1" applyProtection="1">
      <alignment horizontal="center" vertical="center"/>
    </xf>
    <xf numFmtId="0" fontId="3" fillId="0" borderId="0" xfId="6" applyFont="1" applyAlignment="1">
      <alignment horizontal="center"/>
    </xf>
    <xf numFmtId="0" fontId="3" fillId="0" borderId="0" xfId="6" applyFont="1" applyAlignment="1">
      <alignment horizontal="center"/>
    </xf>
    <xf numFmtId="0" fontId="2" fillId="10" borderId="51" xfId="7" applyFont="1" applyFill="1" applyBorder="1" applyAlignment="1" applyProtection="1">
      <alignment horizontal="center"/>
    </xf>
    <xf numFmtId="0" fontId="2" fillId="10" borderId="33" xfId="7" applyFont="1" applyFill="1" applyBorder="1" applyAlignment="1" applyProtection="1">
      <alignment horizontal="center"/>
    </xf>
    <xf numFmtId="0" fontId="2" fillId="10" borderId="52" xfId="7" applyFont="1" applyFill="1" applyBorder="1" applyAlignment="1" applyProtection="1">
      <alignment horizontal="center"/>
    </xf>
    <xf numFmtId="0" fontId="2" fillId="10" borderId="5" xfId="7" applyFont="1" applyFill="1" applyBorder="1" applyAlignment="1" applyProtection="1">
      <alignment horizontal="center"/>
    </xf>
    <xf numFmtId="0" fontId="2" fillId="10" borderId="0" xfId="7" applyFont="1" applyFill="1" applyBorder="1" applyAlignment="1" applyProtection="1">
      <alignment horizontal="center"/>
    </xf>
    <xf numFmtId="0" fontId="2" fillId="10" borderId="6" xfId="7" applyFont="1" applyFill="1" applyBorder="1" applyAlignment="1" applyProtection="1">
      <alignment horizontal="center"/>
    </xf>
    <xf numFmtId="14" fontId="2" fillId="10" borderId="0" xfId="7" applyNumberFormat="1" applyFont="1" applyFill="1" applyBorder="1" applyAlignment="1" applyProtection="1">
      <alignment horizontal="center"/>
    </xf>
    <xf numFmtId="0" fontId="2" fillId="10" borderId="53" xfId="7" applyFont="1" applyFill="1" applyBorder="1" applyAlignment="1" applyProtection="1">
      <alignment horizontal="center"/>
    </xf>
    <xf numFmtId="14" fontId="2" fillId="10" borderId="38" xfId="7" applyNumberFormat="1" applyFont="1" applyFill="1" applyBorder="1" applyAlignment="1" applyProtection="1">
      <alignment horizontal="center"/>
    </xf>
    <xf numFmtId="0" fontId="2" fillId="10" borderId="54" xfId="7" applyFont="1" applyFill="1" applyBorder="1" applyAlignment="1" applyProtection="1">
      <alignment horizontal="center"/>
    </xf>
    <xf numFmtId="178" fontId="5" fillId="0" borderId="5" xfId="8" quotePrefix="1" applyNumberFormat="1" applyFont="1" applyFill="1" applyBorder="1" applyAlignment="1" applyProtection="1">
      <alignment horizontal="center"/>
    </xf>
    <xf numFmtId="175" fontId="2" fillId="0" borderId="0" xfId="10" applyNumberFormat="1" applyAlignment="1" applyProtection="1">
      <alignment vertical="center"/>
    </xf>
    <xf numFmtId="178" fontId="2" fillId="0" borderId="0" xfId="8" applyNumberFormat="1" applyProtection="1">
      <alignment vertical="center"/>
    </xf>
    <xf numFmtId="0" fontId="41" fillId="0" borderId="0" xfId="13" applyFont="1"/>
    <xf numFmtId="0" fontId="4" fillId="0" borderId="35" xfId="13" applyFont="1" applyBorder="1"/>
    <xf numFmtId="0" fontId="4" fillId="0" borderId="57" xfId="13" applyFont="1" applyBorder="1"/>
    <xf numFmtId="0" fontId="42" fillId="0" borderId="0" xfId="13" applyFont="1"/>
    <xf numFmtId="0" fontId="4" fillId="0" borderId="0" xfId="13" applyFont="1"/>
    <xf numFmtId="0" fontId="43" fillId="0" borderId="35" xfId="13" applyFont="1" applyBorder="1"/>
    <xf numFmtId="3" fontId="43" fillId="0" borderId="35" xfId="14" applyNumberFormat="1" applyFont="1" applyBorder="1" applyAlignment="1" applyProtection="1">
      <alignment horizontal="center"/>
    </xf>
    <xf numFmtId="0" fontId="44" fillId="20" borderId="35" xfId="13" applyFont="1" applyFill="1" applyBorder="1" applyAlignment="1">
      <alignment horizontal="center" vertical="center" wrapText="1"/>
    </xf>
    <xf numFmtId="0" fontId="44" fillId="20" borderId="72" xfId="13" applyFont="1" applyFill="1" applyBorder="1" applyAlignment="1">
      <alignment horizontal="center" vertical="center" wrapText="1"/>
    </xf>
    <xf numFmtId="0" fontId="44" fillId="20" borderId="73" xfId="13" applyFont="1" applyFill="1" applyBorder="1" applyAlignment="1">
      <alignment horizontal="center" vertical="center" wrapText="1"/>
    </xf>
    <xf numFmtId="0" fontId="4" fillId="0" borderId="2" xfId="13" applyFont="1" applyBorder="1" applyProtection="1"/>
    <xf numFmtId="3" fontId="4" fillId="0" borderId="2" xfId="13" applyNumberFormat="1" applyFont="1" applyBorder="1" applyProtection="1"/>
    <xf numFmtId="176" fontId="4" fillId="0" borderId="0" xfId="13" applyNumberFormat="1" applyFont="1" applyBorder="1" applyProtection="1"/>
    <xf numFmtId="176" fontId="4" fillId="0" borderId="2" xfId="13" applyNumberFormat="1" applyFont="1" applyBorder="1" applyProtection="1"/>
    <xf numFmtId="3" fontId="45" fillId="0" borderId="2" xfId="13" applyNumberFormat="1" applyFont="1" applyBorder="1" applyProtection="1"/>
    <xf numFmtId="0" fontId="4" fillId="0" borderId="21" xfId="13" applyFont="1" applyBorder="1" applyProtection="1"/>
    <xf numFmtId="3" fontId="4" fillId="0" borderId="21" xfId="13" applyNumberFormat="1" applyFont="1" applyBorder="1" applyProtection="1"/>
    <xf numFmtId="3" fontId="45" fillId="0" borderId="21" xfId="13" applyNumberFormat="1" applyFont="1" applyBorder="1" applyProtection="1"/>
    <xf numFmtId="176" fontId="4" fillId="0" borderId="38" xfId="13" applyNumberFormat="1" applyFont="1" applyBorder="1" applyProtection="1"/>
    <xf numFmtId="176" fontId="4" fillId="0" borderId="21" xfId="13" applyNumberFormat="1" applyFont="1" applyBorder="1" applyProtection="1"/>
    <xf numFmtId="49" fontId="4" fillId="0" borderId="21" xfId="13" applyNumberFormat="1" applyFont="1" applyBorder="1" applyProtection="1"/>
    <xf numFmtId="0" fontId="33" fillId="0" borderId="0" xfId="13" applyFont="1"/>
    <xf numFmtId="0" fontId="46" fillId="0" borderId="0" xfId="0" applyFont="1" applyAlignment="1" applyProtection="1">
      <alignment horizontal="left"/>
      <protection locked="0"/>
    </xf>
    <xf numFmtId="0" fontId="2" fillId="0" borderId="0" xfId="0" applyFont="1"/>
    <xf numFmtId="9" fontId="5" fillId="0" borderId="0" xfId="6" applyNumberFormat="1"/>
    <xf numFmtId="175" fontId="5" fillId="0" borderId="2" xfId="10" quotePrefix="1" applyNumberFormat="1" applyFont="1" applyFill="1" applyBorder="1" applyAlignment="1" applyProtection="1">
      <alignment horizontal="center"/>
    </xf>
    <xf numFmtId="180" fontId="5" fillId="0" borderId="0" xfId="6" applyNumberFormat="1"/>
    <xf numFmtId="0" fontId="2" fillId="0" borderId="0" xfId="0" applyFont="1" applyProtection="1"/>
    <xf numFmtId="10" fontId="5" fillId="0" borderId="0" xfId="10" applyNumberFormat="1" applyFont="1"/>
    <xf numFmtId="166" fontId="2" fillId="0" borderId="0" xfId="2" applyNumberFormat="1"/>
    <xf numFmtId="0" fontId="2" fillId="0" borderId="0" xfId="16"/>
    <xf numFmtId="0" fontId="2" fillId="0" borderId="0" xfId="13" applyBorder="1"/>
    <xf numFmtId="0" fontId="2" fillId="0" borderId="33" xfId="13" applyBorder="1"/>
    <xf numFmtId="0" fontId="2" fillId="0" borderId="5" xfId="13" applyBorder="1"/>
    <xf numFmtId="10" fontId="2" fillId="0" borderId="0" xfId="10" applyNumberFormat="1" applyBorder="1"/>
    <xf numFmtId="10" fontId="2" fillId="8" borderId="0" xfId="10" applyNumberFormat="1" applyFill="1" applyBorder="1"/>
    <xf numFmtId="10" fontId="2" fillId="8" borderId="6" xfId="10" applyNumberFormat="1" applyFill="1" applyBorder="1"/>
    <xf numFmtId="10" fontId="2" fillId="8" borderId="38" xfId="10" applyNumberFormat="1" applyFill="1" applyBorder="1"/>
    <xf numFmtId="10" fontId="2" fillId="8" borderId="54" xfId="10" applyNumberFormat="1" applyFill="1" applyBorder="1"/>
    <xf numFmtId="0" fontId="2" fillId="0" borderId="35" xfId="13" applyBorder="1"/>
    <xf numFmtId="10" fontId="2" fillId="0" borderId="35" xfId="10" applyNumberFormat="1" applyBorder="1"/>
    <xf numFmtId="166" fontId="0" fillId="0" borderId="35" xfId="2" applyNumberFormat="1" applyFont="1" applyBorder="1"/>
    <xf numFmtId="181" fontId="2" fillId="21" borderId="0" xfId="13" applyNumberFormat="1" applyFont="1" applyFill="1" applyBorder="1"/>
    <xf numFmtId="181" fontId="2" fillId="21" borderId="6" xfId="13" applyNumberFormat="1" applyFont="1" applyFill="1" applyBorder="1"/>
    <xf numFmtId="181" fontId="2" fillId="21" borderId="38" xfId="13" applyNumberFormat="1" applyFont="1" applyFill="1" applyBorder="1"/>
    <xf numFmtId="181" fontId="2" fillId="21" borderId="54" xfId="13" applyNumberFormat="1" applyFont="1" applyFill="1" applyBorder="1"/>
    <xf numFmtId="166" fontId="0" fillId="0" borderId="0" xfId="2" applyNumberFormat="1" applyFont="1" applyBorder="1"/>
    <xf numFmtId="167" fontId="2" fillId="0" borderId="35" xfId="10" applyNumberFormat="1" applyBorder="1"/>
    <xf numFmtId="10" fontId="2" fillId="0" borderId="0" xfId="13" applyNumberFormat="1"/>
    <xf numFmtId="0" fontId="2" fillId="0" borderId="2" xfId="13" applyBorder="1"/>
    <xf numFmtId="0" fontId="3" fillId="0" borderId="35" xfId="13" applyFont="1" applyBorder="1"/>
    <xf numFmtId="0" fontId="3" fillId="0" borderId="0" xfId="13" applyFont="1" applyBorder="1"/>
    <xf numFmtId="0" fontId="3" fillId="0" borderId="51" xfId="13" applyFont="1" applyBorder="1"/>
    <xf numFmtId="0" fontId="3" fillId="0" borderId="33" xfId="13" applyFont="1" applyBorder="1"/>
    <xf numFmtId="0" fontId="3" fillId="0" borderId="52" xfId="13" applyFont="1" applyBorder="1"/>
    <xf numFmtId="0" fontId="3" fillId="0" borderId="2" xfId="13" applyFont="1" applyBorder="1"/>
    <xf numFmtId="0" fontId="3" fillId="0" borderId="5" xfId="13" applyFont="1" applyBorder="1"/>
    <xf numFmtId="0" fontId="3" fillId="0" borderId="0" xfId="16" applyFont="1"/>
    <xf numFmtId="0" fontId="3" fillId="22" borderId="0" xfId="13" applyFont="1" applyFill="1"/>
    <xf numFmtId="0" fontId="2" fillId="22" borderId="0" xfId="13" applyFill="1" applyAlignment="1">
      <alignment horizontal="center"/>
    </xf>
    <xf numFmtId="166" fontId="2" fillId="0" borderId="35" xfId="2" applyNumberFormat="1" applyBorder="1"/>
    <xf numFmtId="10" fontId="2" fillId="22" borderId="0" xfId="13" applyNumberFormat="1" applyFill="1" applyBorder="1" applyAlignment="1">
      <alignment horizontal="center"/>
    </xf>
    <xf numFmtId="0" fontId="3" fillId="0" borderId="53" xfId="13" applyFont="1" applyBorder="1"/>
    <xf numFmtId="0" fontId="3" fillId="0" borderId="35" xfId="13" applyFont="1" applyBorder="1" applyAlignment="1">
      <alignment horizontal="center"/>
    </xf>
    <xf numFmtId="182" fontId="2" fillId="0" borderId="0" xfId="13" applyNumberFormat="1"/>
    <xf numFmtId="166" fontId="2" fillId="0" borderId="0" xfId="2" applyNumberFormat="1" applyBorder="1"/>
    <xf numFmtId="166" fontId="0" fillId="0" borderId="0" xfId="0" applyNumberFormat="1" applyProtection="1"/>
    <xf numFmtId="181" fontId="2" fillId="23" borderId="33" xfId="13" applyNumberFormat="1" applyFont="1" applyFill="1" applyBorder="1"/>
    <xf numFmtId="181" fontId="2" fillId="23" borderId="52" xfId="13" applyNumberFormat="1" applyFont="1" applyFill="1" applyBorder="1"/>
    <xf numFmtId="181" fontId="2" fillId="23" borderId="0" xfId="13" applyNumberFormat="1" applyFont="1" applyFill="1" applyBorder="1"/>
    <xf numFmtId="181" fontId="2" fillId="23" borderId="6" xfId="13" applyNumberFormat="1" applyFont="1" applyFill="1" applyBorder="1"/>
    <xf numFmtId="181" fontId="2" fillId="23" borderId="38" xfId="13" applyNumberFormat="1" applyFont="1" applyFill="1" applyBorder="1"/>
    <xf numFmtId="181" fontId="2" fillId="23" borderId="54" xfId="13" applyNumberFormat="1" applyFont="1" applyFill="1" applyBorder="1"/>
    <xf numFmtId="181" fontId="2" fillId="24" borderId="33" xfId="13" applyNumberFormat="1" applyFont="1" applyFill="1" applyBorder="1"/>
    <xf numFmtId="181" fontId="2" fillId="24" borderId="52" xfId="13" applyNumberFormat="1" applyFont="1" applyFill="1" applyBorder="1"/>
    <xf numFmtId="181" fontId="2" fillId="24" borderId="0" xfId="13" applyNumberFormat="1" applyFont="1" applyFill="1" applyBorder="1"/>
    <xf numFmtId="181" fontId="2" fillId="24" borderId="6" xfId="13" applyNumberFormat="1" applyFont="1" applyFill="1" applyBorder="1"/>
    <xf numFmtId="181" fontId="2" fillId="24" borderId="38" xfId="13" applyNumberFormat="1" applyFont="1" applyFill="1" applyBorder="1"/>
    <xf numFmtId="181" fontId="2" fillId="24" borderId="54" xfId="13" applyNumberFormat="1" applyFont="1" applyFill="1" applyBorder="1"/>
    <xf numFmtId="4" fontId="5" fillId="0" borderId="5" xfId="8" quotePrefix="1" applyNumberFormat="1" applyFont="1" applyFill="1" applyBorder="1" applyAlignment="1" applyProtection="1">
      <alignment horizontal="center"/>
    </xf>
    <xf numFmtId="175" fontId="3" fillId="0" borderId="33" xfId="10" applyNumberFormat="1" applyFont="1" applyFill="1" applyBorder="1"/>
    <xf numFmtId="175" fontId="3" fillId="0" borderId="0" xfId="10" applyNumberFormat="1" applyFont="1" applyFill="1" applyBorder="1"/>
    <xf numFmtId="175" fontId="5" fillId="0" borderId="0" xfId="6" applyNumberFormat="1"/>
    <xf numFmtId="180" fontId="2" fillId="0" borderId="0" xfId="13" applyNumberFormat="1"/>
    <xf numFmtId="165" fontId="2" fillId="0" borderId="35" xfId="2" applyNumberFormat="1" applyBorder="1" applyAlignment="1">
      <alignment horizontal="center"/>
    </xf>
    <xf numFmtId="0" fontId="2" fillId="0" borderId="35" xfId="13" applyBorder="1" applyAlignment="1">
      <alignment horizontal="center"/>
    </xf>
    <xf numFmtId="166" fontId="2" fillId="0" borderId="35" xfId="13" applyNumberFormat="1" applyBorder="1"/>
    <xf numFmtId="10" fontId="2" fillId="0" borderId="0" xfId="10" applyNumberFormat="1"/>
    <xf numFmtId="10" fontId="2" fillId="23" borderId="33" xfId="10" applyNumberFormat="1" applyFont="1" applyFill="1" applyBorder="1"/>
    <xf numFmtId="10" fontId="2" fillId="23" borderId="0" xfId="10" applyNumberFormat="1" applyFont="1" applyFill="1" applyBorder="1"/>
    <xf numFmtId="10" fontId="2" fillId="23" borderId="38" xfId="10" applyNumberFormat="1" applyFont="1" applyFill="1" applyBorder="1"/>
    <xf numFmtId="9" fontId="5" fillId="0" borderId="2" xfId="10" applyNumberFormat="1" applyFont="1" applyBorder="1" applyAlignment="1" applyProtection="1">
      <alignment horizontal="center"/>
    </xf>
    <xf numFmtId="166" fontId="0" fillId="0" borderId="0" xfId="0" applyNumberFormat="1"/>
    <xf numFmtId="178" fontId="5" fillId="0" borderId="2" xfId="8" quotePrefix="1" applyNumberFormat="1" applyFont="1" applyFill="1" applyBorder="1" applyAlignment="1" applyProtection="1">
      <alignment horizontal="center"/>
    </xf>
    <xf numFmtId="170" fontId="5" fillId="0" borderId="2" xfId="8" quotePrefix="1" applyNumberFormat="1" applyFont="1" applyFill="1" applyBorder="1" applyAlignment="1" applyProtection="1">
      <alignment horizontal="center"/>
    </xf>
    <xf numFmtId="9" fontId="0" fillId="0" borderId="0" xfId="10" applyNumberFormat="1" applyFont="1"/>
    <xf numFmtId="9" fontId="0" fillId="0" borderId="0" xfId="0" applyNumberFormat="1"/>
    <xf numFmtId="43" fontId="2" fillId="21" borderId="0" xfId="2" applyFont="1" applyFill="1"/>
    <xf numFmtId="10" fontId="2" fillId="25" borderId="0" xfId="10" applyNumberFormat="1" applyFont="1" applyFill="1"/>
    <xf numFmtId="166" fontId="39" fillId="4" borderId="0" xfId="2" applyNumberFormat="1" applyFont="1" applyFill="1" applyAlignment="1" applyProtection="1">
      <alignment vertical="center"/>
    </xf>
    <xf numFmtId="166" fontId="2" fillId="0" borderId="0" xfId="2" applyNumberFormat="1" applyBorder="1" applyAlignment="1" applyProtection="1">
      <alignment vertical="center"/>
    </xf>
    <xf numFmtId="166" fontId="5" fillId="0" borderId="0" xfId="2" quotePrefix="1" applyNumberFormat="1" applyFont="1" applyFill="1" applyBorder="1" applyAlignment="1" applyProtection="1">
      <alignment horizontal="center"/>
    </xf>
    <xf numFmtId="3" fontId="2" fillId="0" borderId="74" xfId="8" applyBorder="1" applyProtection="1">
      <alignment vertical="center"/>
    </xf>
    <xf numFmtId="1" fontId="2" fillId="0" borderId="74" xfId="8" applyNumberFormat="1" applyBorder="1" applyProtection="1">
      <alignment vertical="center"/>
    </xf>
    <xf numFmtId="3" fontId="2" fillId="0" borderId="75" xfId="8" applyBorder="1" applyProtection="1">
      <alignment vertical="center"/>
    </xf>
    <xf numFmtId="3" fontId="2" fillId="0" borderId="35" xfId="8" applyBorder="1" applyProtection="1">
      <alignment vertical="center"/>
    </xf>
    <xf numFmtId="3" fontId="2" fillId="0" borderId="21" xfId="8" applyBorder="1" applyProtection="1">
      <alignment vertical="center"/>
    </xf>
    <xf numFmtId="3" fontId="3" fillId="0" borderId="0" xfId="8" applyFont="1" applyBorder="1" applyProtection="1">
      <alignment vertical="center"/>
    </xf>
    <xf numFmtId="3" fontId="2" fillId="0" borderId="0" xfId="8" applyFont="1" applyBorder="1" applyProtection="1">
      <alignment vertical="center"/>
    </xf>
    <xf numFmtId="4" fontId="47" fillId="0" borderId="76" xfId="21" applyNumberFormat="1" applyFont="1" applyFill="1" applyBorder="1" applyAlignment="1">
      <alignment horizontal="right" wrapText="1"/>
    </xf>
    <xf numFmtId="4" fontId="47" fillId="0" borderId="77" xfId="21" applyNumberFormat="1" applyFont="1" applyFill="1" applyBorder="1" applyAlignment="1">
      <alignment horizontal="right" wrapText="1"/>
    </xf>
    <xf numFmtId="4" fontId="2" fillId="0" borderId="35" xfId="8" applyNumberFormat="1" applyBorder="1" applyProtection="1">
      <alignment vertical="center"/>
    </xf>
    <xf numFmtId="14" fontId="47" fillId="0" borderId="77" xfId="21" applyNumberFormat="1" applyFont="1" applyFill="1" applyBorder="1" applyAlignment="1">
      <alignment horizontal="right" wrapText="1"/>
    </xf>
    <xf numFmtId="14" fontId="47" fillId="0" borderId="76" xfId="21" applyNumberFormat="1" applyFont="1" applyFill="1" applyBorder="1" applyAlignment="1">
      <alignment horizontal="right" wrapText="1"/>
    </xf>
    <xf numFmtId="175" fontId="3" fillId="0" borderId="0" xfId="10" applyNumberFormat="1" applyFont="1"/>
    <xf numFmtId="166" fontId="2" fillId="0" borderId="0" xfId="4" applyNumberFormat="1" applyFont="1" applyFill="1"/>
    <xf numFmtId="166" fontId="2" fillId="0" borderId="0" xfId="2" applyNumberFormat="1" applyFont="1" applyAlignment="1" applyProtection="1">
      <alignment horizontal="center"/>
      <protection locked="0"/>
    </xf>
    <xf numFmtId="166" fontId="3" fillId="0" borderId="0" xfId="6" applyNumberFormat="1" applyFont="1"/>
    <xf numFmtId="0" fontId="3" fillId="0" borderId="0" xfId="6" applyFont="1" applyAlignment="1">
      <alignment horizontal="center"/>
    </xf>
    <xf numFmtId="177" fontId="2" fillId="0" borderId="0" xfId="10" applyNumberFormat="1"/>
    <xf numFmtId="0" fontId="10" fillId="0" borderId="0" xfId="0" applyFont="1" applyFill="1" applyProtection="1"/>
    <xf numFmtId="0" fontId="3" fillId="0" borderId="0" xfId="13" applyFont="1" applyAlignment="1">
      <alignment horizontal="center"/>
    </xf>
    <xf numFmtId="0" fontId="3" fillId="0" borderId="0" xfId="6" applyFont="1" applyAlignment="1">
      <alignment horizontal="center"/>
    </xf>
    <xf numFmtId="166" fontId="0" fillId="13" borderId="0" xfId="2" applyNumberFormat="1" applyFont="1" applyFill="1" applyProtection="1"/>
    <xf numFmtId="166" fontId="0" fillId="0" borderId="0" xfId="2" applyNumberFormat="1" applyFont="1" applyFill="1" applyAlignment="1" applyProtection="1">
      <alignment horizontal="right"/>
    </xf>
    <xf numFmtId="166" fontId="0" fillId="26" borderId="0" xfId="2" applyNumberFormat="1" applyFont="1" applyFill="1" applyAlignment="1" applyProtection="1">
      <alignment horizontal="center"/>
      <protection locked="0"/>
    </xf>
    <xf numFmtId="0" fontId="3" fillId="0" borderId="21" xfId="2" applyNumberFormat="1" applyFont="1" applyBorder="1" applyAlignment="1" applyProtection="1">
      <alignment horizontal="center"/>
    </xf>
    <xf numFmtId="166" fontId="3" fillId="22" borderId="0" xfId="2" applyNumberFormat="1" applyFont="1" applyFill="1" applyAlignment="1" applyProtection="1">
      <alignment horizontal="center"/>
      <protection locked="0"/>
    </xf>
    <xf numFmtId="166" fontId="5" fillId="22" borderId="0" xfId="2" applyNumberFormat="1" applyFont="1" applyFill="1" applyAlignment="1" applyProtection="1">
      <alignment horizontal="center"/>
      <protection locked="0"/>
    </xf>
    <xf numFmtId="0" fontId="0" fillId="22" borderId="0" xfId="0" applyFill="1" applyProtection="1">
      <protection locked="0"/>
    </xf>
    <xf numFmtId="166" fontId="3" fillId="29" borderId="22" xfId="2" applyNumberFormat="1" applyFont="1" applyFill="1" applyBorder="1" applyAlignment="1" applyProtection="1">
      <alignment horizontal="center"/>
    </xf>
    <xf numFmtId="3" fontId="5" fillId="29" borderId="23" xfId="8" quotePrefix="1" applyNumberFormat="1" applyFont="1" applyFill="1" applyBorder="1" applyAlignment="1" applyProtection="1">
      <alignment horizontal="center"/>
    </xf>
    <xf numFmtId="3" fontId="5" fillId="29" borderId="22" xfId="8" quotePrefix="1" applyNumberFormat="1" applyFont="1" applyFill="1" applyBorder="1" applyAlignment="1" applyProtection="1">
      <alignment horizontal="center"/>
    </xf>
    <xf numFmtId="3" fontId="5" fillId="29" borderId="0" xfId="2" applyNumberFormat="1" applyFont="1" applyFill="1" applyBorder="1" applyAlignment="1" applyProtection="1">
      <alignment horizontal="center"/>
    </xf>
    <xf numFmtId="3" fontId="5" fillId="29" borderId="5" xfId="2" applyNumberFormat="1" applyFont="1" applyFill="1" applyBorder="1" applyAlignment="1" applyProtection="1">
      <alignment horizontal="center"/>
    </xf>
    <xf numFmtId="3" fontId="5" fillId="29" borderId="2" xfId="2" applyNumberFormat="1" applyFont="1" applyFill="1" applyBorder="1" applyAlignment="1" applyProtection="1">
      <alignment horizontal="center"/>
    </xf>
    <xf numFmtId="3" fontId="5" fillId="29" borderId="22" xfId="2" applyNumberFormat="1" applyFont="1" applyFill="1" applyBorder="1" applyAlignment="1" applyProtection="1">
      <alignment horizontal="center"/>
    </xf>
    <xf numFmtId="3" fontId="5" fillId="29" borderId="1" xfId="8" quotePrefix="1" applyNumberFormat="1" applyFont="1" applyFill="1" applyBorder="1" applyAlignment="1" applyProtection="1">
      <alignment horizontal="center"/>
    </xf>
    <xf numFmtId="3" fontId="5" fillId="29" borderId="6" xfId="8" quotePrefix="1" applyNumberFormat="1" applyFont="1" applyFill="1" applyBorder="1" applyAlignment="1" applyProtection="1">
      <alignment horizontal="center"/>
    </xf>
    <xf numFmtId="3" fontId="5" fillId="29" borderId="2" xfId="8" quotePrefix="1" applyNumberFormat="1" applyFont="1" applyFill="1" applyBorder="1" applyAlignment="1" applyProtection="1">
      <alignment horizontal="center"/>
    </xf>
    <xf numFmtId="3" fontId="5" fillId="29" borderId="34" xfId="8" quotePrefix="1" applyNumberFormat="1" applyFont="1" applyFill="1" applyBorder="1" applyAlignment="1" applyProtection="1">
      <alignment horizontal="center"/>
    </xf>
    <xf numFmtId="3" fontId="5" fillId="29" borderId="2" xfId="8" quotePrefix="1" applyNumberFormat="1" applyFont="1" applyFill="1" applyBorder="1" applyAlignment="1" applyProtection="1">
      <alignment horizontal="center"/>
      <protection locked="0"/>
    </xf>
    <xf numFmtId="3" fontId="5" fillId="29" borderId="5" xfId="8" quotePrefix="1" applyNumberFormat="1" applyFont="1" applyFill="1" applyBorder="1" applyAlignment="1" applyProtection="1">
      <alignment horizontal="center"/>
    </xf>
    <xf numFmtId="9" fontId="5" fillId="29" borderId="2" xfId="10" quotePrefix="1" applyFont="1" applyFill="1" applyBorder="1" applyAlignment="1" applyProtection="1">
      <alignment horizontal="center"/>
    </xf>
    <xf numFmtId="4" fontId="5" fillId="29" borderId="2" xfId="8" quotePrefix="1" applyNumberFormat="1" applyFont="1" applyFill="1" applyBorder="1" applyAlignment="1" applyProtection="1">
      <alignment horizontal="center"/>
    </xf>
    <xf numFmtId="3" fontId="2" fillId="29" borderId="0" xfId="8" applyFill="1" applyBorder="1" applyProtection="1">
      <alignment vertical="center"/>
    </xf>
    <xf numFmtId="3" fontId="2" fillId="29" borderId="0" xfId="8" applyFill="1" applyProtection="1">
      <alignment vertical="center"/>
    </xf>
    <xf numFmtId="166" fontId="5" fillId="0" borderId="0" xfId="2" applyNumberFormat="1" applyFont="1" applyFill="1"/>
    <xf numFmtId="175" fontId="2" fillId="0" borderId="0" xfId="10" applyNumberFormat="1" applyFont="1" applyFill="1"/>
    <xf numFmtId="9" fontId="5" fillId="0" borderId="0" xfId="10" applyFont="1" applyFill="1"/>
    <xf numFmtId="167" fontId="5" fillId="0" borderId="0" xfId="2" applyNumberFormat="1" applyFont="1" applyFill="1"/>
    <xf numFmtId="166" fontId="11" fillId="4" borderId="0" xfId="2" applyNumberFormat="1" applyFont="1" applyFill="1" applyAlignment="1" applyProtection="1">
      <alignment vertical="center"/>
    </xf>
    <xf numFmtId="0" fontId="3" fillId="0" borderId="37" xfId="6" applyFont="1" applyFill="1" applyBorder="1" applyAlignment="1">
      <alignment horizontal="center"/>
    </xf>
    <xf numFmtId="166" fontId="5" fillId="0" borderId="37" xfId="6" applyNumberFormat="1" applyFill="1" applyBorder="1"/>
    <xf numFmtId="166" fontId="3" fillId="0" borderId="37" xfId="6" applyNumberFormat="1" applyFont="1" applyFill="1" applyBorder="1"/>
    <xf numFmtId="0" fontId="5" fillId="0" borderId="37" xfId="6" applyFill="1" applyBorder="1"/>
    <xf numFmtId="166" fontId="3" fillId="0" borderId="37" xfId="2" applyNumberFormat="1" applyFont="1" applyFill="1" applyBorder="1"/>
    <xf numFmtId="175" fontId="5" fillId="0" borderId="37" xfId="10" applyNumberFormat="1" applyFont="1" applyFill="1" applyBorder="1"/>
    <xf numFmtId="166" fontId="5" fillId="0" borderId="37" xfId="2" applyNumberFormat="1" applyFont="1" applyFill="1" applyBorder="1"/>
    <xf numFmtId="175" fontId="3" fillId="0" borderId="37" xfId="10" applyNumberFormat="1" applyFont="1" applyFill="1" applyBorder="1"/>
    <xf numFmtId="9" fontId="3" fillId="0" borderId="37" xfId="10" applyFont="1" applyFill="1" applyBorder="1"/>
    <xf numFmtId="9" fontId="3" fillId="0" borderId="37" xfId="6" applyNumberFormat="1" applyFont="1" applyFill="1" applyBorder="1"/>
    <xf numFmtId="10" fontId="3" fillId="0" borderId="37" xfId="6" applyNumberFormat="1" applyFont="1" applyFill="1" applyBorder="1"/>
    <xf numFmtId="166" fontId="0" fillId="0" borderId="37" xfId="2" applyNumberFormat="1" applyFont="1" applyFill="1" applyBorder="1"/>
    <xf numFmtId="166" fontId="3" fillId="28" borderId="2" xfId="2" applyNumberFormat="1" applyFont="1" applyFill="1" applyBorder="1" applyAlignment="1" applyProtection="1">
      <alignment horizontal="center"/>
    </xf>
    <xf numFmtId="10" fontId="2" fillId="0" borderId="4" xfId="10" applyNumberFormat="1" applyBorder="1"/>
    <xf numFmtId="10" fontId="2" fillId="0" borderId="2" xfId="10" applyNumberFormat="1" applyBorder="1"/>
    <xf numFmtId="10" fontId="2" fillId="0" borderId="21" xfId="10" applyNumberFormat="1" applyBorder="1"/>
    <xf numFmtId="0" fontId="3" fillId="0" borderId="4" xfId="13" applyFont="1" applyBorder="1" applyAlignment="1">
      <alignment horizontal="center" wrapText="1"/>
    </xf>
    <xf numFmtId="0" fontId="2" fillId="14" borderId="0" xfId="13" applyFill="1"/>
    <xf numFmtId="166" fontId="3" fillId="14" borderId="0" xfId="13" applyNumberFormat="1" applyFont="1" applyFill="1" applyBorder="1"/>
    <xf numFmtId="10" fontId="2" fillId="14" borderId="0" xfId="10" applyNumberFormat="1" applyFill="1" applyBorder="1"/>
    <xf numFmtId="166" fontId="2" fillId="14" borderId="0" xfId="10" applyNumberFormat="1" applyFill="1" applyBorder="1"/>
    <xf numFmtId="0" fontId="3" fillId="0" borderId="35" xfId="13" applyFont="1" applyBorder="1" applyAlignment="1">
      <alignment horizontal="center" vertical="center"/>
    </xf>
    <xf numFmtId="10" fontId="2" fillId="26" borderId="2" xfId="10" applyNumberFormat="1" applyFill="1" applyBorder="1"/>
    <xf numFmtId="10" fontId="2" fillId="26" borderId="21" xfId="10" applyNumberFormat="1" applyFill="1" applyBorder="1"/>
    <xf numFmtId="0" fontId="2" fillId="0" borderId="0" xfId="13" applyFill="1"/>
    <xf numFmtId="0" fontId="3" fillId="0" borderId="0" xfId="13" applyFont="1" applyFill="1"/>
    <xf numFmtId="0" fontId="3" fillId="0" borderId="70" xfId="13" applyFont="1" applyBorder="1" applyAlignment="1">
      <alignment horizontal="center"/>
    </xf>
    <xf numFmtId="0" fontId="41" fillId="28" borderId="0" xfId="0" applyFont="1" applyFill="1" applyProtection="1">
      <protection locked="0"/>
    </xf>
    <xf numFmtId="0" fontId="0" fillId="28" borderId="0" xfId="0" applyFill="1"/>
    <xf numFmtId="166" fontId="3" fillId="0" borderId="0" xfId="2" applyNumberFormat="1" applyFont="1" applyAlignment="1">
      <alignment horizontal="center"/>
    </xf>
    <xf numFmtId="166" fontId="2" fillId="30" borderId="0" xfId="2" applyNumberFormat="1" applyFill="1"/>
    <xf numFmtId="166" fontId="2" fillId="30" borderId="0" xfId="13" applyNumberFormat="1" applyFill="1"/>
    <xf numFmtId="0" fontId="2" fillId="30" borderId="0" xfId="13" applyFill="1"/>
    <xf numFmtId="0" fontId="3" fillId="0" borderId="0" xfId="6" applyFont="1" applyAlignment="1">
      <alignment horizontal="center"/>
    </xf>
    <xf numFmtId="167" fontId="2" fillId="8" borderId="0" xfId="2" applyNumberFormat="1" applyFont="1" applyFill="1" applyProtection="1">
      <protection locked="0"/>
    </xf>
    <xf numFmtId="167" fontId="0" fillId="0" borderId="0" xfId="2" applyNumberFormat="1" applyFont="1" applyFill="1" applyProtection="1"/>
    <xf numFmtId="175" fontId="29" fillId="0" borderId="0" xfId="10" applyNumberFormat="1" applyFont="1" applyFill="1" applyProtection="1">
      <protection locked="0"/>
    </xf>
    <xf numFmtId="166" fontId="0" fillId="0" borderId="0" xfId="0" applyNumberFormat="1" applyFill="1" applyProtection="1"/>
    <xf numFmtId="43" fontId="0" fillId="0" borderId="0" xfId="2" applyFont="1" applyFill="1" applyProtection="1"/>
    <xf numFmtId="0" fontId="10" fillId="0" borderId="0" xfId="0" quotePrefix="1" applyFont="1" applyBorder="1" applyAlignment="1" applyProtection="1">
      <alignment horizontal="left"/>
    </xf>
    <xf numFmtId="183" fontId="0" fillId="0" borderId="0" xfId="0" applyNumberFormat="1" applyProtection="1"/>
    <xf numFmtId="166" fontId="3" fillId="0" borderId="0" xfId="2" quotePrefix="1" applyNumberFormat="1" applyFont="1" applyFill="1" applyAlignment="1" applyProtection="1">
      <alignment horizontal="left" indent="1"/>
    </xf>
    <xf numFmtId="166" fontId="5" fillId="2" borderId="2" xfId="2" quotePrefix="1" applyNumberFormat="1" applyFont="1" applyFill="1" applyBorder="1" applyAlignment="1" applyProtection="1">
      <alignment horizontal="center"/>
      <protection locked="0"/>
    </xf>
    <xf numFmtId="166" fontId="5" fillId="2" borderId="2" xfId="2" quotePrefix="1" applyNumberFormat="1" applyFont="1" applyFill="1" applyBorder="1" applyAlignment="1" applyProtection="1">
      <alignment wrapText="1"/>
      <protection locked="0"/>
    </xf>
    <xf numFmtId="3" fontId="5" fillId="26" borderId="2" xfId="8" quotePrefix="1" applyNumberFormat="1" applyFont="1" applyFill="1" applyBorder="1" applyAlignment="1" applyProtection="1">
      <alignment horizontal="center"/>
      <protection locked="0"/>
    </xf>
    <xf numFmtId="166" fontId="0" fillId="26" borderId="0" xfId="2" applyNumberFormat="1" applyFont="1" applyFill="1" applyProtection="1">
      <protection locked="0"/>
    </xf>
    <xf numFmtId="0" fontId="10" fillId="0" borderId="0" xfId="7" quotePrefix="1" applyFont="1" applyFill="1" applyAlignment="1" applyProtection="1">
      <alignment horizontal="center" vertical="top" wrapText="1"/>
    </xf>
    <xf numFmtId="3" fontId="7" fillId="0" borderId="39" xfId="8" applyFont="1" applyBorder="1" applyAlignment="1" applyProtection="1">
      <alignment horizontal="center" vertical="center"/>
    </xf>
    <xf numFmtId="3" fontId="7" fillId="0" borderId="40" xfId="8" applyFont="1" applyBorder="1" applyAlignment="1" applyProtection="1">
      <alignment horizontal="center" vertical="center"/>
    </xf>
    <xf numFmtId="3" fontId="7" fillId="0" borderId="41" xfId="8" applyFont="1" applyBorder="1" applyAlignment="1" applyProtection="1">
      <alignment horizontal="center" vertical="center"/>
    </xf>
    <xf numFmtId="3" fontId="7" fillId="0" borderId="42" xfId="8" applyFont="1" applyBorder="1" applyAlignment="1" applyProtection="1">
      <alignment horizontal="center" vertical="center"/>
    </xf>
    <xf numFmtId="3" fontId="7" fillId="0" borderId="43" xfId="8" quotePrefix="1" applyFont="1" applyBorder="1" applyAlignment="1" applyProtection="1">
      <alignment horizontal="center" vertical="center" wrapText="1"/>
    </xf>
    <xf numFmtId="3" fontId="7" fillId="0" borderId="43" xfId="8" applyFont="1" applyBorder="1" applyAlignment="1" applyProtection="1">
      <alignment horizontal="center" vertical="center" wrapText="1"/>
    </xf>
    <xf numFmtId="3" fontId="7" fillId="0" borderId="44" xfId="8" applyFont="1" applyBorder="1" applyAlignment="1" applyProtection="1">
      <alignment horizontal="center" vertical="center" wrapText="1"/>
    </xf>
    <xf numFmtId="3" fontId="7" fillId="0" borderId="45" xfId="8" quotePrefix="1" applyFont="1" applyBorder="1" applyAlignment="1" applyProtection="1">
      <alignment horizontal="center" vertical="center" wrapText="1"/>
    </xf>
    <xf numFmtId="3" fontId="7" fillId="0" borderId="45" xfId="8" applyFont="1" applyBorder="1" applyAlignment="1" applyProtection="1">
      <alignment horizontal="center" vertical="center" wrapText="1"/>
    </xf>
    <xf numFmtId="3" fontId="7" fillId="0" borderId="46" xfId="8" applyFont="1" applyBorder="1" applyAlignment="1" applyProtection="1">
      <alignment horizontal="center" vertical="center" wrapText="1"/>
    </xf>
    <xf numFmtId="0" fontId="30" fillId="0" borderId="24" xfId="0" applyFont="1" applyFill="1" applyBorder="1" applyAlignment="1" applyProtection="1">
      <alignment horizontal="center" vertical="center" wrapText="1"/>
    </xf>
    <xf numFmtId="0" fontId="30" fillId="0" borderId="69" xfId="0" applyFont="1" applyFill="1" applyBorder="1" applyAlignment="1" applyProtection="1">
      <alignment horizontal="center" vertical="center" wrapText="1"/>
    </xf>
    <xf numFmtId="0" fontId="3" fillId="0" borderId="0" xfId="0" applyFont="1" applyAlignment="1" applyProtection="1">
      <alignment horizontal="center"/>
    </xf>
    <xf numFmtId="3" fontId="7" fillId="0" borderId="49" xfId="8" applyFont="1" applyBorder="1" applyAlignment="1" applyProtection="1">
      <alignment horizontal="center" vertical="center"/>
    </xf>
    <xf numFmtId="3" fontId="7" fillId="0" borderId="50" xfId="8" applyFont="1" applyBorder="1" applyAlignment="1" applyProtection="1">
      <alignment horizontal="center" vertical="center"/>
    </xf>
    <xf numFmtId="0" fontId="3" fillId="0" borderId="0" xfId="0" quotePrefix="1" applyFont="1" applyAlignment="1" applyProtection="1">
      <alignment horizontal="center"/>
    </xf>
    <xf numFmtId="0" fontId="7" fillId="0" borderId="49" xfId="0" quotePrefix="1" applyFont="1" applyBorder="1" applyAlignment="1" applyProtection="1">
      <alignment horizontal="center" vertical="center"/>
    </xf>
    <xf numFmtId="0" fontId="7" fillId="0" borderId="33" xfId="0" quotePrefix="1" applyFont="1" applyBorder="1" applyAlignment="1" applyProtection="1">
      <alignment horizontal="center" vertical="center"/>
    </xf>
    <xf numFmtId="0" fontId="7" fillId="0" borderId="50" xfId="0" quotePrefix="1" applyFont="1" applyBorder="1" applyAlignment="1" applyProtection="1">
      <alignment horizontal="center" vertical="center"/>
    </xf>
    <xf numFmtId="0" fontId="7" fillId="0" borderId="41" xfId="0" quotePrefix="1" applyFont="1" applyBorder="1" applyAlignment="1" applyProtection="1">
      <alignment horizontal="center" vertical="center"/>
    </xf>
    <xf numFmtId="0" fontId="7" fillId="0" borderId="38" xfId="0" quotePrefix="1" applyFont="1" applyBorder="1" applyAlignment="1" applyProtection="1">
      <alignment horizontal="center" vertical="center"/>
    </xf>
    <xf numFmtId="0" fontId="7" fillId="0" borderId="42" xfId="0" quotePrefix="1" applyFont="1" applyBorder="1" applyAlignment="1" applyProtection="1">
      <alignment horizontal="center" vertical="center"/>
    </xf>
    <xf numFmtId="3" fontId="7" fillId="0" borderId="23" xfId="8" quotePrefix="1" applyFont="1" applyBorder="1" applyAlignment="1" applyProtection="1">
      <alignment horizontal="center" vertical="center"/>
    </xf>
    <xf numFmtId="3" fontId="7" fillId="0" borderId="0" xfId="8" quotePrefix="1" applyFont="1" applyBorder="1" applyAlignment="1" applyProtection="1">
      <alignment horizontal="center" vertical="center"/>
    </xf>
    <xf numFmtId="3" fontId="7" fillId="0" borderId="47" xfId="8" applyFont="1" applyBorder="1" applyAlignment="1" applyProtection="1">
      <alignment horizontal="center" vertical="center" wrapText="1"/>
    </xf>
    <xf numFmtId="3" fontId="7" fillId="0" borderId="20" xfId="8" applyFont="1" applyBorder="1" applyAlignment="1" applyProtection="1">
      <alignment horizontal="center" vertical="center" wrapText="1"/>
    </xf>
    <xf numFmtId="3" fontId="7" fillId="0" borderId="35" xfId="8" applyFont="1" applyBorder="1" applyAlignment="1" applyProtection="1">
      <alignment horizontal="center" vertical="center" wrapText="1"/>
    </xf>
    <xf numFmtId="3" fontId="7" fillId="0" borderId="48" xfId="8" applyFont="1" applyBorder="1" applyAlignment="1" applyProtection="1">
      <alignment horizontal="center" vertical="center" wrapText="1"/>
    </xf>
    <xf numFmtId="0" fontId="7" fillId="0" borderId="4" xfId="0" quotePrefix="1" applyFont="1" applyFill="1" applyBorder="1" applyAlignment="1" applyProtection="1">
      <alignment horizontal="center" vertical="center" wrapText="1"/>
    </xf>
    <xf numFmtId="0" fontId="7" fillId="0" borderId="2" xfId="0" applyFont="1" applyFill="1" applyBorder="1" applyAlignment="1" applyProtection="1">
      <alignment horizontal="center" vertical="center" wrapText="1"/>
    </xf>
    <xf numFmtId="0" fontId="7" fillId="0" borderId="51" xfId="0" applyFont="1" applyFill="1" applyBorder="1" applyAlignment="1" applyProtection="1">
      <alignment horizontal="center" vertical="center" wrapText="1"/>
    </xf>
    <xf numFmtId="0" fontId="7" fillId="0" borderId="33" xfId="0" quotePrefix="1" applyFont="1" applyFill="1" applyBorder="1" applyAlignment="1" applyProtection="1">
      <alignment horizontal="center" vertical="center" wrapText="1"/>
    </xf>
    <xf numFmtId="0" fontId="7" fillId="0" borderId="52" xfId="0" quotePrefix="1" applyFont="1" applyFill="1" applyBorder="1" applyAlignment="1" applyProtection="1">
      <alignment horizontal="center" vertical="center" wrapText="1"/>
    </xf>
    <xf numFmtId="0" fontId="7" fillId="0" borderId="53" xfId="0" quotePrefix="1" applyFont="1" applyFill="1" applyBorder="1" applyAlignment="1" applyProtection="1">
      <alignment horizontal="center" vertical="center" wrapText="1"/>
    </xf>
    <xf numFmtId="0" fontId="7" fillId="0" borderId="38" xfId="0" quotePrefix="1" applyFont="1" applyFill="1" applyBorder="1" applyAlignment="1" applyProtection="1">
      <alignment horizontal="center" vertical="center" wrapText="1"/>
    </xf>
    <xf numFmtId="0" fontId="7" fillId="0" borderId="54" xfId="0" quotePrefix="1" applyFont="1" applyFill="1" applyBorder="1" applyAlignment="1" applyProtection="1">
      <alignment horizontal="center" vertical="center" wrapText="1"/>
    </xf>
    <xf numFmtId="0" fontId="7" fillId="0" borderId="4" xfId="0" applyFont="1" applyFill="1" applyBorder="1" applyAlignment="1" applyProtection="1">
      <alignment horizontal="center" vertical="center" wrapText="1"/>
    </xf>
    <xf numFmtId="0" fontId="7" fillId="0" borderId="51" xfId="0" quotePrefix="1" applyFont="1" applyFill="1" applyBorder="1" applyAlignment="1" applyProtection="1">
      <alignment horizontal="center" vertical="center" wrapText="1"/>
    </xf>
    <xf numFmtId="3" fontId="7" fillId="0" borderId="4" xfId="8" applyFont="1" applyBorder="1" applyAlignment="1" applyProtection="1">
      <alignment horizontal="center" vertical="center" wrapText="1"/>
    </xf>
    <xf numFmtId="3" fontId="7" fillId="0" borderId="2" xfId="8" quotePrefix="1" applyFont="1" applyBorder="1" applyAlignment="1" applyProtection="1">
      <alignment horizontal="center" vertical="center" wrapText="1"/>
    </xf>
    <xf numFmtId="3" fontId="7" fillId="0" borderId="33" xfId="8" applyFont="1" applyBorder="1" applyAlignment="1" applyProtection="1">
      <alignment horizontal="center" vertical="center"/>
    </xf>
    <xf numFmtId="3" fontId="7" fillId="0" borderId="52" xfId="8" applyFont="1" applyBorder="1" applyAlignment="1" applyProtection="1">
      <alignment horizontal="center" vertical="center"/>
    </xf>
    <xf numFmtId="3" fontId="7" fillId="0" borderId="55" xfId="8" applyFont="1" applyBorder="1" applyAlignment="1" applyProtection="1">
      <alignment horizontal="center" vertical="center"/>
    </xf>
    <xf numFmtId="3" fontId="7" fillId="0" borderId="56" xfId="8" applyFont="1" applyBorder="1" applyAlignment="1" applyProtection="1">
      <alignment horizontal="center" vertical="center"/>
    </xf>
    <xf numFmtId="0" fontId="3" fillId="0" borderId="51" xfId="0" quotePrefix="1" applyFont="1" applyBorder="1" applyAlignment="1" applyProtection="1">
      <alignment horizontal="center"/>
    </xf>
    <xf numFmtId="0" fontId="3" fillId="0" borderId="33" xfId="0" applyFont="1" applyBorder="1" applyAlignment="1" applyProtection="1">
      <alignment horizontal="center"/>
    </xf>
    <xf numFmtId="0" fontId="3" fillId="0" borderId="52" xfId="0" applyFont="1" applyBorder="1" applyAlignment="1" applyProtection="1">
      <alignment horizontal="center"/>
    </xf>
    <xf numFmtId="0" fontId="3" fillId="0" borderId="51" xfId="0" applyFont="1" applyBorder="1" applyAlignment="1" applyProtection="1">
      <alignment horizontal="center"/>
    </xf>
    <xf numFmtId="3" fontId="7" fillId="0" borderId="10" xfId="8" quotePrefix="1" applyFont="1" applyBorder="1" applyAlignment="1" applyProtection="1">
      <alignment horizontal="center" vertical="center" wrapText="1"/>
    </xf>
    <xf numFmtId="0" fontId="5" fillId="0" borderId="12" xfId="0" applyFont="1" applyBorder="1" applyAlignment="1" applyProtection="1">
      <alignment horizontal="center"/>
    </xf>
    <xf numFmtId="0" fontId="5" fillId="0" borderId="13" xfId="0" applyFont="1" applyBorder="1" applyAlignment="1" applyProtection="1">
      <alignment horizontal="center"/>
    </xf>
    <xf numFmtId="0" fontId="5" fillId="4" borderId="12" xfId="0" applyFont="1" applyFill="1" applyBorder="1" applyAlignment="1" applyProtection="1">
      <alignment horizontal="center"/>
    </xf>
    <xf numFmtId="0" fontId="5" fillId="4" borderId="13" xfId="0" applyFont="1" applyFill="1" applyBorder="1" applyAlignment="1" applyProtection="1">
      <alignment horizontal="center"/>
    </xf>
    <xf numFmtId="0" fontId="14" fillId="0" borderId="0" xfId="0" applyFont="1" applyAlignment="1" applyProtection="1">
      <alignment horizontal="center"/>
    </xf>
    <xf numFmtId="3" fontId="7" fillId="0" borderId="4" xfId="8" quotePrefix="1" applyFont="1" applyBorder="1" applyAlignment="1" applyProtection="1">
      <alignment horizontal="center" vertical="center" wrapText="1"/>
    </xf>
    <xf numFmtId="3" fontId="7" fillId="0" borderId="60" xfId="8" quotePrefix="1" applyFont="1" applyBorder="1" applyAlignment="1" applyProtection="1">
      <alignment horizontal="center" vertical="center"/>
    </xf>
    <xf numFmtId="3" fontId="7" fillId="0" borderId="37" xfId="8" quotePrefix="1" applyFont="1" applyBorder="1" applyAlignment="1" applyProtection="1">
      <alignment horizontal="center" vertical="center"/>
    </xf>
    <xf numFmtId="3" fontId="7" fillId="0" borderId="61" xfId="8" quotePrefix="1" applyFont="1" applyBorder="1" applyAlignment="1" applyProtection="1">
      <alignment horizontal="center" vertical="center"/>
    </xf>
    <xf numFmtId="3" fontId="7" fillId="0" borderId="22" xfId="8" quotePrefix="1" applyFont="1" applyBorder="1" applyAlignment="1" applyProtection="1">
      <alignment horizontal="center" vertical="center" wrapText="1"/>
    </xf>
    <xf numFmtId="3" fontId="7" fillId="0" borderId="62" xfId="8" applyFont="1" applyBorder="1" applyAlignment="1" applyProtection="1">
      <alignment horizontal="center" vertical="center"/>
    </xf>
    <xf numFmtId="0" fontId="7" fillId="0" borderId="63" xfId="0" applyFont="1" applyFill="1" applyBorder="1" applyAlignment="1" applyProtection="1">
      <alignment horizontal="center" vertical="center" wrapText="1"/>
    </xf>
    <xf numFmtId="0" fontId="7" fillId="0" borderId="32" xfId="0" applyFont="1" applyFill="1" applyBorder="1" applyAlignment="1" applyProtection="1">
      <alignment horizontal="center" vertical="center" wrapText="1"/>
    </xf>
    <xf numFmtId="3" fontId="7" fillId="0" borderId="49" xfId="8" quotePrefix="1" applyFont="1" applyBorder="1" applyAlignment="1" applyProtection="1">
      <alignment horizontal="center" vertical="center"/>
    </xf>
    <xf numFmtId="0" fontId="7" fillId="0" borderId="49" xfId="0" applyFont="1" applyFill="1" applyBorder="1" applyAlignment="1" applyProtection="1">
      <alignment horizontal="center" vertical="center" wrapText="1"/>
    </xf>
    <xf numFmtId="0" fontId="7" fillId="0" borderId="23" xfId="0" applyFont="1" applyFill="1" applyBorder="1" applyAlignment="1" applyProtection="1">
      <alignment horizontal="center" vertical="center" wrapText="1"/>
    </xf>
    <xf numFmtId="0" fontId="32" fillId="0" borderId="4" xfId="0" quotePrefix="1" applyFont="1" applyBorder="1" applyAlignment="1" applyProtection="1">
      <alignment horizontal="center" wrapText="1"/>
    </xf>
    <xf numFmtId="0" fontId="39" fillId="0" borderId="2" xfId="0" applyFont="1" applyBorder="1" applyAlignment="1">
      <alignment horizontal="center" wrapText="1"/>
    </xf>
    <xf numFmtId="0" fontId="39" fillId="0" borderId="10" xfId="0" applyFont="1" applyBorder="1" applyAlignment="1">
      <alignment horizontal="center" wrapText="1"/>
    </xf>
    <xf numFmtId="0" fontId="7" fillId="0" borderId="47" xfId="0" applyFont="1" applyFill="1" applyBorder="1" applyAlignment="1" applyProtection="1">
      <alignment horizontal="center" vertical="center" wrapText="1"/>
    </xf>
    <xf numFmtId="0" fontId="7" fillId="0" borderId="22" xfId="0" applyFont="1" applyFill="1" applyBorder="1" applyAlignment="1" applyProtection="1">
      <alignment horizontal="center" vertical="center" wrapText="1"/>
    </xf>
    <xf numFmtId="3" fontId="7" fillId="0" borderId="58" xfId="8" quotePrefix="1" applyFont="1" applyBorder="1" applyAlignment="1" applyProtection="1">
      <alignment horizontal="center" vertical="center"/>
    </xf>
    <xf numFmtId="0" fontId="7" fillId="0" borderId="5" xfId="0" applyFont="1" applyFill="1" applyBorder="1" applyAlignment="1" applyProtection="1">
      <alignment horizontal="center" vertical="center" wrapText="1"/>
    </xf>
    <xf numFmtId="3" fontId="7" fillId="0" borderId="60" xfId="8" applyFont="1" applyBorder="1" applyAlignment="1" applyProtection="1">
      <alignment horizontal="center" vertical="center"/>
    </xf>
    <xf numFmtId="3" fontId="7" fillId="0" borderId="37" xfId="8" applyFont="1" applyBorder="1" applyAlignment="1" applyProtection="1">
      <alignment horizontal="center" vertical="center"/>
    </xf>
    <xf numFmtId="0" fontId="7" fillId="0" borderId="4" xfId="0" quotePrefix="1" applyFont="1" applyBorder="1" applyAlignment="1" applyProtection="1">
      <alignment horizontal="center" wrapText="1"/>
    </xf>
    <xf numFmtId="0" fontId="0" fillId="0" borderId="2" xfId="0" applyBorder="1" applyAlignment="1">
      <alignment horizontal="center" wrapText="1"/>
    </xf>
    <xf numFmtId="0" fontId="0" fillId="0" borderId="10" xfId="0" applyBorder="1" applyAlignment="1">
      <alignment horizontal="center" wrapText="1"/>
    </xf>
    <xf numFmtId="0" fontId="7" fillId="0" borderId="64" xfId="0" applyFont="1" applyFill="1" applyBorder="1" applyAlignment="1" applyProtection="1">
      <alignment horizontal="center" vertical="center" wrapText="1"/>
    </xf>
    <xf numFmtId="0" fontId="7" fillId="0" borderId="34" xfId="0" applyFont="1" applyFill="1" applyBorder="1" applyAlignment="1" applyProtection="1">
      <alignment horizontal="center" vertical="center" wrapText="1"/>
    </xf>
    <xf numFmtId="3" fontId="7" fillId="0" borderId="59" xfId="8" applyFont="1" applyBorder="1" applyAlignment="1" applyProtection="1">
      <alignment horizontal="center" vertical="center"/>
    </xf>
    <xf numFmtId="3" fontId="7" fillId="0" borderId="57" xfId="8" applyFont="1" applyBorder="1" applyAlignment="1" applyProtection="1">
      <alignment horizontal="center" vertical="center"/>
    </xf>
    <xf numFmtId="3" fontId="7" fillId="0" borderId="35" xfId="8" quotePrefix="1" applyFont="1" applyBorder="1" applyAlignment="1" applyProtection="1">
      <alignment horizontal="center" vertical="center"/>
    </xf>
    <xf numFmtId="3" fontId="7" fillId="0" borderId="2" xfId="8" applyFont="1" applyBorder="1" applyAlignment="1" applyProtection="1">
      <alignment horizontal="center" vertical="center" wrapText="1"/>
    </xf>
    <xf numFmtId="3" fontId="7" fillId="0" borderId="10" xfId="8" applyFont="1" applyBorder="1" applyAlignment="1" applyProtection="1">
      <alignment horizontal="center" vertical="center" wrapText="1"/>
    </xf>
    <xf numFmtId="3" fontId="7" fillId="0" borderId="35" xfId="8" quotePrefix="1" applyFont="1" applyBorder="1" applyAlignment="1" applyProtection="1">
      <alignment horizontal="center" vertical="center" wrapText="1"/>
    </xf>
    <xf numFmtId="0" fontId="0" fillId="0" borderId="35" xfId="0" applyBorder="1" applyAlignment="1" applyProtection="1">
      <alignment vertical="center" wrapText="1"/>
    </xf>
    <xf numFmtId="0" fontId="0" fillId="0" borderId="48" xfId="0" applyBorder="1" applyAlignment="1" applyProtection="1">
      <alignment vertical="center" wrapText="1"/>
    </xf>
    <xf numFmtId="3" fontId="7" fillId="0" borderId="35" xfId="8" applyFont="1" applyBorder="1" applyAlignment="1" applyProtection="1">
      <alignment horizontal="center" vertical="center"/>
    </xf>
    <xf numFmtId="0" fontId="3" fillId="17" borderId="0" xfId="6" applyFont="1" applyFill="1" applyAlignment="1">
      <alignment horizontal="center"/>
    </xf>
    <xf numFmtId="0" fontId="3" fillId="0" borderId="4" xfId="0" applyFont="1" applyBorder="1" applyAlignment="1">
      <alignment horizontal="center"/>
    </xf>
    <xf numFmtId="0" fontId="3" fillId="16" borderId="58" xfId="6" applyFont="1" applyFill="1" applyBorder="1" applyAlignment="1">
      <alignment horizontal="center"/>
    </xf>
    <xf numFmtId="0" fontId="5" fillId="16" borderId="37" xfId="6" applyFill="1" applyBorder="1"/>
    <xf numFmtId="0" fontId="5" fillId="16" borderId="57" xfId="6" applyFill="1" applyBorder="1"/>
    <xf numFmtId="0" fontId="3" fillId="8" borderId="58" xfId="6" applyFont="1" applyFill="1" applyBorder="1" applyAlignment="1">
      <alignment horizontal="center"/>
    </xf>
    <xf numFmtId="0" fontId="5" fillId="8" borderId="37" xfId="6" applyFill="1" applyBorder="1"/>
    <xf numFmtId="0" fontId="5" fillId="8" borderId="57" xfId="6" applyFill="1" applyBorder="1"/>
    <xf numFmtId="0" fontId="3" fillId="0" borderId="0" xfId="6" applyFont="1" applyAlignment="1">
      <alignment horizontal="center"/>
    </xf>
    <xf numFmtId="0" fontId="3" fillId="18" borderId="58" xfId="6" applyFont="1" applyFill="1" applyBorder="1" applyAlignment="1">
      <alignment horizontal="center"/>
    </xf>
    <xf numFmtId="0" fontId="5" fillId="18" borderId="37" xfId="6" applyFill="1" applyBorder="1"/>
    <xf numFmtId="0" fontId="5" fillId="18" borderId="57" xfId="6" applyFill="1" applyBorder="1"/>
    <xf numFmtId="3" fontId="14" fillId="0" borderId="0" xfId="8" quotePrefix="1" applyFont="1" applyAlignment="1" applyProtection="1">
      <alignment horizontal="center" vertical="center"/>
    </xf>
    <xf numFmtId="3" fontId="3" fillId="0" borderId="4" xfId="8" quotePrefix="1" applyFont="1" applyBorder="1" applyAlignment="1" applyProtection="1">
      <alignment horizontal="center" vertical="center" wrapText="1"/>
    </xf>
    <xf numFmtId="3" fontId="3" fillId="0" borderId="2" xfId="8" quotePrefix="1" applyFont="1" applyBorder="1" applyAlignment="1" applyProtection="1">
      <alignment horizontal="center" vertical="center" wrapText="1"/>
    </xf>
    <xf numFmtId="0" fontId="3" fillId="0" borderId="0" xfId="0" applyFont="1" applyFill="1" applyAlignment="1" applyProtection="1">
      <alignment horizontal="center"/>
    </xf>
    <xf numFmtId="0" fontId="6" fillId="0" borderId="0" xfId="0" applyFont="1" applyBorder="1" applyAlignment="1" applyProtection="1">
      <alignment horizontal="center"/>
    </xf>
    <xf numFmtId="0" fontId="8" fillId="0" borderId="4" xfId="0" quotePrefix="1" applyFont="1" applyFill="1" applyBorder="1" applyAlignment="1" applyProtection="1">
      <alignment horizontal="center" wrapText="1"/>
    </xf>
    <xf numFmtId="0" fontId="8" fillId="0" borderId="2" xfId="0" applyFont="1" applyFill="1" applyBorder="1" applyAlignment="1" applyProtection="1">
      <alignment horizontal="center" wrapText="1"/>
    </xf>
    <xf numFmtId="166" fontId="8" fillId="0" borderId="4" xfId="2" quotePrefix="1" applyNumberFormat="1" applyFont="1" applyFill="1" applyBorder="1" applyAlignment="1" applyProtection="1">
      <alignment horizontal="center" vertical="center" wrapText="1"/>
    </xf>
    <xf numFmtId="166" fontId="8" fillId="0" borderId="2" xfId="2" quotePrefix="1" applyNumberFormat="1" applyFont="1" applyFill="1" applyBorder="1" applyAlignment="1" applyProtection="1">
      <alignment horizontal="center" vertical="center" wrapText="1"/>
    </xf>
    <xf numFmtId="0" fontId="3" fillId="0" borderId="4" xfId="0" applyFont="1" applyBorder="1" applyAlignment="1" applyProtection="1">
      <alignment horizontal="center" vertical="center" wrapText="1"/>
    </xf>
    <xf numFmtId="0" fontId="3" fillId="0" borderId="2" xfId="0" quotePrefix="1" applyFont="1" applyBorder="1" applyAlignment="1" applyProtection="1">
      <alignment horizontal="center" vertical="center" wrapText="1"/>
    </xf>
    <xf numFmtId="0" fontId="10" fillId="0" borderId="66" xfId="0" applyFont="1" applyFill="1" applyBorder="1" applyAlignment="1" applyProtection="1">
      <alignment horizontal="center"/>
    </xf>
    <xf numFmtId="0" fontId="10" fillId="0" borderId="67" xfId="0" applyFont="1" applyFill="1" applyBorder="1" applyAlignment="1" applyProtection="1">
      <alignment horizontal="center"/>
    </xf>
    <xf numFmtId="0" fontId="10" fillId="0" borderId="68" xfId="0" applyFont="1" applyFill="1" applyBorder="1" applyAlignment="1" applyProtection="1">
      <alignment horizontal="center"/>
    </xf>
    <xf numFmtId="0" fontId="10" fillId="0" borderId="66" xfId="0" quotePrefix="1" applyFont="1" applyBorder="1" applyAlignment="1" applyProtection="1">
      <alignment horizontal="center"/>
    </xf>
    <xf numFmtId="0" fontId="10" fillId="0" borderId="67" xfId="0" applyFont="1" applyBorder="1" applyAlignment="1" applyProtection="1">
      <alignment horizontal="center"/>
    </xf>
    <xf numFmtId="0" fontId="10" fillId="0" borderId="68" xfId="0" applyFont="1" applyBorder="1" applyAlignment="1" applyProtection="1">
      <alignment horizontal="center"/>
    </xf>
    <xf numFmtId="0" fontId="7" fillId="0" borderId="0" xfId="0" applyFont="1" applyFill="1" applyAlignment="1" applyProtection="1">
      <alignment horizontal="center"/>
    </xf>
    <xf numFmtId="0" fontId="6" fillId="0" borderId="38" xfId="0" applyFont="1" applyBorder="1" applyAlignment="1" applyProtection="1">
      <alignment horizontal="center"/>
    </xf>
    <xf numFmtId="0" fontId="21" fillId="0" borderId="0" xfId="0" quotePrefix="1" applyFont="1" applyBorder="1" applyAlignment="1" applyProtection="1">
      <alignment horizontal="center"/>
    </xf>
    <xf numFmtId="0" fontId="21" fillId="0" borderId="0" xfId="0" applyFont="1" applyBorder="1" applyAlignment="1" applyProtection="1">
      <alignment horizontal="center"/>
    </xf>
    <xf numFmtId="0" fontId="21" fillId="0" borderId="0" xfId="0" applyFont="1" applyFill="1" applyBorder="1" applyAlignment="1" applyProtection="1">
      <alignment horizontal="center"/>
    </xf>
    <xf numFmtId="0" fontId="21" fillId="0" borderId="65" xfId="0" applyFont="1" applyFill="1" applyBorder="1" applyAlignment="1" applyProtection="1">
      <alignment horizontal="center" vertical="center"/>
    </xf>
    <xf numFmtId="0" fontId="3" fillId="0" borderId="0" xfId="0" quotePrefix="1" applyFont="1" applyFill="1" applyAlignment="1" applyProtection="1">
      <alignment horizontal="center"/>
    </xf>
    <xf numFmtId="0" fontId="6" fillId="0" borderId="38" xfId="0" applyFont="1" applyFill="1" applyBorder="1" applyAlignment="1" applyProtection="1">
      <alignment horizontal="center"/>
    </xf>
    <xf numFmtId="0" fontId="6" fillId="0" borderId="0" xfId="0" applyFont="1" applyFill="1" applyBorder="1" applyAlignment="1" applyProtection="1">
      <alignment horizontal="center"/>
    </xf>
    <xf numFmtId="0" fontId="3" fillId="0" borderId="66" xfId="0" applyFont="1" applyFill="1" applyBorder="1" applyAlignment="1" applyProtection="1">
      <alignment horizontal="center"/>
    </xf>
    <xf numFmtId="0" fontId="3" fillId="0" borderId="67" xfId="0" applyFont="1" applyFill="1" applyBorder="1" applyAlignment="1" applyProtection="1">
      <alignment horizontal="center"/>
    </xf>
    <xf numFmtId="0" fontId="3" fillId="0" borderId="68" xfId="0" applyFont="1" applyFill="1" applyBorder="1" applyAlignment="1" applyProtection="1">
      <alignment horizontal="center"/>
    </xf>
    <xf numFmtId="0" fontId="3" fillId="0" borderId="66" xfId="0" quotePrefix="1" applyFont="1" applyFill="1" applyBorder="1" applyAlignment="1" applyProtection="1">
      <alignment horizontal="center"/>
    </xf>
    <xf numFmtId="0" fontId="3" fillId="0" borderId="67" xfId="0" quotePrefix="1" applyFont="1" applyFill="1" applyBorder="1" applyAlignment="1" applyProtection="1">
      <alignment horizontal="center"/>
    </xf>
    <xf numFmtId="0" fontId="3" fillId="0" borderId="68" xfId="0" quotePrefix="1" applyFont="1" applyFill="1" applyBorder="1" applyAlignment="1" applyProtection="1">
      <alignment horizontal="center"/>
    </xf>
    <xf numFmtId="14" fontId="8" fillId="0" borderId="4" xfId="0" applyNumberFormat="1" applyFont="1" applyFill="1" applyBorder="1" applyAlignment="1" applyProtection="1">
      <alignment horizontal="center" vertical="center" wrapText="1"/>
    </xf>
    <xf numFmtId="14" fontId="8" fillId="0" borderId="2" xfId="0" applyNumberFormat="1" applyFont="1" applyFill="1" applyBorder="1" applyAlignment="1" applyProtection="1">
      <alignment horizontal="center" vertical="center" wrapText="1"/>
    </xf>
    <xf numFmtId="14" fontId="8" fillId="0" borderId="10" xfId="0" applyNumberFormat="1" applyFont="1" applyFill="1" applyBorder="1" applyAlignment="1" applyProtection="1">
      <alignment horizontal="center" vertical="center" wrapText="1"/>
    </xf>
    <xf numFmtId="166" fontId="8" fillId="0" borderId="4" xfId="2" quotePrefix="1" applyNumberFormat="1" applyFont="1" applyFill="1" applyBorder="1" applyAlignment="1" applyProtection="1">
      <alignment horizontal="center" wrapText="1"/>
    </xf>
    <xf numFmtId="166" fontId="8" fillId="0" borderId="2" xfId="2" quotePrefix="1" applyNumberFormat="1" applyFont="1" applyFill="1" applyBorder="1" applyAlignment="1" applyProtection="1">
      <alignment horizontal="center" wrapText="1"/>
    </xf>
    <xf numFmtId="0" fontId="6" fillId="0" borderId="0" xfId="0" applyFont="1" applyAlignment="1" applyProtection="1">
      <alignment horizontal="center"/>
      <protection locked="0"/>
    </xf>
    <xf numFmtId="0" fontId="3" fillId="0" borderId="0" xfId="0" applyFont="1" applyFill="1" applyAlignment="1" applyProtection="1">
      <alignment horizontal="center"/>
      <protection locked="0"/>
    </xf>
    <xf numFmtId="0" fontId="3" fillId="0" borderId="0" xfId="0" applyFont="1" applyAlignment="1" applyProtection="1">
      <alignment horizontal="center"/>
      <protection locked="0"/>
    </xf>
    <xf numFmtId="0" fontId="3" fillId="0" borderId="4" xfId="4" applyFont="1" applyBorder="1" applyAlignment="1">
      <alignment horizontal="center"/>
    </xf>
    <xf numFmtId="0" fontId="2" fillId="27" borderId="39" xfId="0" applyFont="1" applyFill="1" applyBorder="1" applyAlignment="1">
      <alignment horizontal="center" vertical="center" wrapText="1"/>
    </xf>
    <xf numFmtId="0" fontId="2" fillId="27" borderId="78" xfId="0" applyFont="1" applyFill="1" applyBorder="1" applyAlignment="1">
      <alignment horizontal="center" vertical="center" wrapText="1"/>
    </xf>
    <xf numFmtId="0" fontId="2" fillId="27" borderId="40" xfId="0" applyFont="1" applyFill="1" applyBorder="1" applyAlignment="1">
      <alignment horizontal="center" vertical="center" wrapText="1"/>
    </xf>
    <xf numFmtId="0" fontId="2" fillId="27" borderId="25" xfId="0" applyFont="1" applyFill="1" applyBorder="1" applyAlignment="1">
      <alignment horizontal="center" vertical="center" wrapText="1"/>
    </xf>
    <xf numFmtId="0" fontId="2" fillId="27" borderId="8" xfId="0" applyFont="1" applyFill="1" applyBorder="1" applyAlignment="1">
      <alignment horizontal="center" vertical="center" wrapText="1"/>
    </xf>
    <xf numFmtId="0" fontId="2" fillId="27" borderId="75" xfId="0" applyFont="1" applyFill="1" applyBorder="1" applyAlignment="1">
      <alignment horizontal="center" vertical="center" wrapText="1"/>
    </xf>
    <xf numFmtId="0" fontId="3" fillId="0" borderId="70" xfId="0" applyFont="1" applyBorder="1" applyAlignment="1">
      <alignment horizontal="center"/>
    </xf>
    <xf numFmtId="0" fontId="3" fillId="0" borderId="38" xfId="0" applyFont="1" applyFill="1" applyBorder="1" applyAlignment="1">
      <alignment horizontal="center"/>
    </xf>
    <xf numFmtId="0" fontId="3" fillId="0" borderId="0" xfId="0" applyFont="1" applyFill="1" applyAlignment="1">
      <alignment horizontal="center"/>
    </xf>
    <xf numFmtId="0" fontId="3" fillId="0" borderId="58" xfId="13" applyFont="1" applyBorder="1" applyAlignment="1">
      <alignment horizontal="center"/>
    </xf>
    <xf numFmtId="0" fontId="3" fillId="0" borderId="37" xfId="13" applyFont="1" applyBorder="1" applyAlignment="1">
      <alignment horizontal="center"/>
    </xf>
    <xf numFmtId="0" fontId="3" fillId="0" borderId="57" xfId="13" applyFont="1" applyBorder="1" applyAlignment="1">
      <alignment horizontal="center"/>
    </xf>
  </cellXfs>
  <cellStyles count="22">
    <cellStyle name="donnees" xfId="1"/>
    <cellStyle name="Euro" xfId="15"/>
    <cellStyle name="Hipervínculo" xfId="12" builtinId="8"/>
    <cellStyle name="Millares" xfId="2" builtinId="3"/>
    <cellStyle name="Millares 2" xfId="3"/>
    <cellStyle name="Millares 2 2" xfId="14"/>
    <cellStyle name="Normal" xfId="0" builtinId="0"/>
    <cellStyle name="Normal 2" xfId="4"/>
    <cellStyle name="Normal 2 2" xfId="16"/>
    <cellStyle name="Normal 2 3" xfId="17"/>
    <cellStyle name="Normal 3" xfId="5"/>
    <cellStyle name="Normal 4" xfId="13"/>
    <cellStyle name="Normal 5" xfId="20"/>
    <cellStyle name="Normal_2009.06 FSR_Engineering_Salida" xfId="6"/>
    <cellStyle name="Normal_Hoja1" xfId="21"/>
    <cellStyle name="Normal_Reserve Template" xfId="7"/>
    <cellStyle name="Normal_Salida_Draft" xfId="8"/>
    <cellStyle name="Number" xfId="9"/>
    <cellStyle name="Number 2" xfId="18"/>
    <cellStyle name="Number 3" xfId="19"/>
    <cellStyle name="Porcentual" xfId="10" builtinId="5"/>
    <cellStyle name="Porcentual 2" xfId="11"/>
  </cellStyles>
  <dxfs count="236">
    <dxf>
      <font>
        <condense val="0"/>
        <extend val="0"/>
        <color indexed="9"/>
      </font>
      <fill>
        <patternFill>
          <bgColor indexed="9"/>
        </patternFill>
      </fill>
    </dxf>
    <dxf>
      <font>
        <color theme="0"/>
      </font>
    </dxf>
    <dxf>
      <font>
        <color theme="0"/>
      </font>
    </dxf>
    <dxf>
      <font>
        <color theme="0"/>
      </font>
    </dxf>
    <dxf>
      <font>
        <color theme="0"/>
      </font>
    </dxf>
    <dxf>
      <font>
        <condense val="0"/>
        <extend val="0"/>
        <color indexed="9"/>
      </font>
      <fill>
        <patternFill>
          <bgColor indexed="9"/>
        </patternFill>
      </fill>
    </dxf>
    <dxf>
      <font>
        <color theme="0"/>
      </font>
    </dxf>
    <dxf>
      <font>
        <condense val="0"/>
        <extend val="0"/>
        <color indexed="9"/>
      </font>
      <fill>
        <patternFill>
          <bgColor indexed="9"/>
        </patternFill>
      </fill>
    </dxf>
    <dxf>
      <font>
        <color theme="0"/>
      </font>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lor theme="0"/>
      </font>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lor theme="0"/>
      </font>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lor theme="0"/>
      </font>
    </dxf>
    <dxf>
      <font>
        <condense val="0"/>
        <extend val="0"/>
        <color indexed="9"/>
      </font>
      <fill>
        <patternFill>
          <bgColor indexed="9"/>
        </patternFill>
      </fill>
    </dxf>
    <dxf>
      <font>
        <color theme="0"/>
      </font>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ndense val="0"/>
        <extend val="0"/>
        <color indexed="9"/>
      </font>
      <fill>
        <patternFill>
          <bgColor indexed="9"/>
        </patternFill>
      </fill>
    </dxf>
    <dxf>
      <font>
        <condense val="0"/>
        <extend val="0"/>
        <color indexed="9"/>
      </font>
      <fill>
        <patternFill>
          <bgColor indexed="9"/>
        </patternFill>
      </fill>
    </dxf>
    <dxf>
      <font>
        <color theme="0"/>
      </font>
    </dxf>
    <dxf>
      <font>
        <condense val="0"/>
        <extend val="0"/>
        <color indexed="9"/>
      </font>
      <fill>
        <patternFill>
          <bgColor indexed="9"/>
        </patternFill>
      </fill>
    </dxf>
    <dxf>
      <font>
        <color theme="0"/>
      </font>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lor theme="0"/>
      </font>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lor theme="0"/>
      </font>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lor theme="0"/>
      </font>
    </dxf>
    <dxf>
      <font>
        <condense val="0"/>
        <extend val="0"/>
        <color indexed="9"/>
      </font>
      <fill>
        <patternFill>
          <bgColor indexed="9"/>
        </patternFill>
      </fill>
    </dxf>
    <dxf>
      <font>
        <condense val="0"/>
        <extend val="0"/>
        <color indexed="9"/>
      </font>
      <fill>
        <patternFill>
          <bgColor indexed="9"/>
        </patternFill>
      </fill>
    </dxf>
    <dxf>
      <font>
        <color theme="0"/>
      </font>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lor theme="0"/>
      </font>
    </dxf>
    <dxf>
      <font>
        <condense val="0"/>
        <extend val="0"/>
        <color indexed="9"/>
      </font>
      <fill>
        <patternFill>
          <bgColor indexed="9"/>
        </patternFill>
      </fill>
    </dxf>
    <dxf>
      <font>
        <color theme="0"/>
      </font>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lor theme="0"/>
      </font>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lor theme="0"/>
      </font>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ill>
        <patternFill>
          <bgColor theme="9" tint="0.39994506668294322"/>
        </patternFill>
      </fill>
    </dxf>
    <dxf>
      <font>
        <condense val="0"/>
        <extend val="0"/>
        <color indexed="9"/>
      </font>
      <fill>
        <patternFill>
          <bgColor indexed="9"/>
        </patternFill>
      </fill>
    </dxf>
    <dxf>
      <fill>
        <patternFill>
          <bgColor theme="9" tint="0.39994506668294322"/>
        </patternFill>
      </fill>
    </dxf>
    <dxf>
      <font>
        <condense val="0"/>
        <extend val="0"/>
        <color indexed="9"/>
      </font>
      <fill>
        <patternFill>
          <bgColor indexed="9"/>
        </patternFill>
      </fill>
    </dxf>
    <dxf>
      <font>
        <condense val="0"/>
        <extend val="0"/>
        <color indexed="9"/>
      </font>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ill>
        <patternFill>
          <bgColor indexed="22"/>
        </patternFill>
      </fill>
    </dxf>
    <dxf>
      <font>
        <condense val="0"/>
        <extend val="0"/>
        <color indexed="9"/>
      </font>
      <fill>
        <patternFill>
          <bgColor indexed="9"/>
        </patternFill>
      </fill>
    </dxf>
    <dxf>
      <fill>
        <patternFill>
          <bgColor theme="9" tint="0.39994506668294322"/>
        </patternFill>
      </fill>
    </dxf>
    <dxf>
      <font>
        <condense val="0"/>
        <extend val="0"/>
        <color indexed="9"/>
      </font>
      <fill>
        <patternFill>
          <bgColor indexed="9"/>
        </patternFill>
      </fill>
    </dxf>
    <dxf>
      <fill>
        <patternFill>
          <bgColor theme="9" tint="0.39994506668294322"/>
        </patternFill>
      </fill>
    </dxf>
    <dxf>
      <font>
        <condense val="0"/>
        <extend val="0"/>
        <color indexed="9"/>
      </font>
      <fill>
        <patternFill>
          <bgColor indexed="9"/>
        </patternFill>
      </fill>
    </dxf>
    <dxf>
      <font>
        <condense val="0"/>
        <extend val="0"/>
        <color indexed="9"/>
      </font>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ill>
        <patternFill>
          <bgColor indexed="22"/>
        </patternFill>
      </fill>
    </dxf>
    <dxf>
      <font>
        <condense val="0"/>
        <extend val="0"/>
        <color indexed="9"/>
      </font>
      <fill>
        <patternFill>
          <bgColor indexed="9"/>
        </patternFill>
      </fill>
    </dxf>
    <dxf>
      <fill>
        <patternFill>
          <bgColor theme="9" tint="0.39994506668294322"/>
        </patternFill>
      </fill>
    </dxf>
    <dxf>
      <font>
        <condense val="0"/>
        <extend val="0"/>
        <color indexed="9"/>
      </font>
      <fill>
        <patternFill>
          <bgColor indexed="9"/>
        </patternFill>
      </fill>
    </dxf>
    <dxf>
      <fill>
        <patternFill>
          <bgColor theme="9" tint="0.39994506668294322"/>
        </patternFill>
      </fill>
    </dxf>
    <dxf>
      <font>
        <condense val="0"/>
        <extend val="0"/>
        <color indexed="9"/>
      </font>
      <fill>
        <patternFill>
          <bgColor indexed="9"/>
        </patternFill>
      </fill>
    </dxf>
    <dxf>
      <font>
        <condense val="0"/>
        <extend val="0"/>
        <color indexed="9"/>
      </font>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ill>
        <patternFill>
          <bgColor indexed="22"/>
        </patternFill>
      </fill>
    </dxf>
    <dxf>
      <font>
        <condense val="0"/>
        <extend val="0"/>
        <color indexed="9"/>
      </font>
      <fill>
        <patternFill>
          <bgColor indexed="9"/>
        </patternFill>
      </fill>
    </dxf>
    <dxf>
      <font>
        <color auto="1"/>
      </font>
      <fill>
        <patternFill>
          <bgColor theme="9" tint="0.39994506668294322"/>
        </patternFill>
      </fill>
    </dxf>
    <dxf>
      <font>
        <condense val="0"/>
        <extend val="0"/>
        <color indexed="9"/>
      </font>
      <fill>
        <patternFill>
          <bgColor indexed="9"/>
        </patternFill>
      </fill>
    </dxf>
    <dxf>
      <font>
        <condense val="0"/>
        <extend val="0"/>
        <color indexed="9"/>
      </font>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ill>
        <patternFill>
          <bgColor indexed="22"/>
        </patternFill>
      </fill>
    </dxf>
    <dxf>
      <font>
        <condense val="0"/>
        <extend val="0"/>
        <color indexed="9"/>
      </font>
      <fill>
        <patternFill>
          <bgColor indexed="9"/>
        </patternFill>
      </fill>
    </dxf>
    <dxf>
      <font>
        <condense val="0"/>
        <extend val="0"/>
        <color indexed="9"/>
      </font>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ill>
        <patternFill>
          <bgColor indexed="22"/>
        </patternFill>
      </fill>
    </dxf>
    <dxf>
      <font>
        <condense val="0"/>
        <extend val="0"/>
        <color indexed="9"/>
      </font>
      <fill>
        <patternFill>
          <bgColor indexed="9"/>
        </patternFill>
      </fill>
    </dxf>
    <dxf>
      <font>
        <condense val="0"/>
        <extend val="0"/>
        <color indexed="9"/>
      </font>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ill>
        <patternFill>
          <bgColor indexed="22"/>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dxf>
    <dxf>
      <font>
        <condense val="0"/>
        <extend val="0"/>
        <color indexed="9"/>
      </font>
      <fill>
        <patternFill>
          <bgColor indexed="9"/>
        </patternFill>
      </fill>
    </dxf>
  </dxfs>
  <tableStyles count="0" defaultTableStyle="TableStyleMedium9" defaultPivotStyle="PivotStyleLight16"/>
  <colors>
    <mruColors>
      <color rgb="FF66FF99"/>
      <color rgb="FF99FF66"/>
      <color rgb="FFFFFFCC"/>
      <color rgb="FFFFFF99"/>
    </mruColors>
  </colors>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5.xml"/><Relationship Id="rId50" Type="http://schemas.openxmlformats.org/officeDocument/2006/relationships/externalLink" Target="externalLinks/externalLink8.xml"/><Relationship Id="rId55" Type="http://schemas.openxmlformats.org/officeDocument/2006/relationships/externalLink" Target="externalLinks/externalLink13.xml"/><Relationship Id="rId63" Type="http://schemas.openxmlformats.org/officeDocument/2006/relationships/externalLink" Target="externalLinks/externalLink21.xml"/><Relationship Id="rId68" Type="http://schemas.openxmlformats.org/officeDocument/2006/relationships/externalLink" Target="externalLinks/externalLink26.xml"/><Relationship Id="rId76" Type="http://schemas.openxmlformats.org/officeDocument/2006/relationships/theme" Target="theme/theme1.xml"/><Relationship Id="rId7" Type="http://schemas.openxmlformats.org/officeDocument/2006/relationships/worksheet" Target="worksheets/sheet7.xml"/><Relationship Id="rId71" Type="http://schemas.openxmlformats.org/officeDocument/2006/relationships/externalLink" Target="externalLinks/externalLink29.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3.xml"/><Relationship Id="rId53" Type="http://schemas.openxmlformats.org/officeDocument/2006/relationships/externalLink" Target="externalLinks/externalLink11.xml"/><Relationship Id="rId58" Type="http://schemas.openxmlformats.org/officeDocument/2006/relationships/externalLink" Target="externalLinks/externalLink16.xml"/><Relationship Id="rId66" Type="http://schemas.openxmlformats.org/officeDocument/2006/relationships/externalLink" Target="externalLinks/externalLink24.xml"/><Relationship Id="rId74" Type="http://schemas.openxmlformats.org/officeDocument/2006/relationships/externalLink" Target="externalLinks/externalLink32.xml"/><Relationship Id="rId79"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externalLink" Target="externalLinks/externalLink19.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2.xml"/><Relationship Id="rId52" Type="http://schemas.openxmlformats.org/officeDocument/2006/relationships/externalLink" Target="externalLinks/externalLink10.xml"/><Relationship Id="rId60" Type="http://schemas.openxmlformats.org/officeDocument/2006/relationships/externalLink" Target="externalLinks/externalLink18.xml"/><Relationship Id="rId65" Type="http://schemas.openxmlformats.org/officeDocument/2006/relationships/externalLink" Target="externalLinks/externalLink23.xml"/><Relationship Id="rId73" Type="http://schemas.openxmlformats.org/officeDocument/2006/relationships/externalLink" Target="externalLinks/externalLink31.xml"/><Relationship Id="rId78"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externalLink" Target="externalLinks/externalLink6.xml"/><Relationship Id="rId56" Type="http://schemas.openxmlformats.org/officeDocument/2006/relationships/externalLink" Target="externalLinks/externalLink14.xml"/><Relationship Id="rId64" Type="http://schemas.openxmlformats.org/officeDocument/2006/relationships/externalLink" Target="externalLinks/externalLink22.xml"/><Relationship Id="rId69" Type="http://schemas.openxmlformats.org/officeDocument/2006/relationships/externalLink" Target="externalLinks/externalLink27.xml"/><Relationship Id="rId77"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externalLink" Target="externalLinks/externalLink9.xml"/><Relationship Id="rId72" Type="http://schemas.openxmlformats.org/officeDocument/2006/relationships/externalLink" Target="externalLinks/externalLink30.xml"/><Relationship Id="rId80"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4.xml"/><Relationship Id="rId59" Type="http://schemas.openxmlformats.org/officeDocument/2006/relationships/externalLink" Target="externalLinks/externalLink17.xml"/><Relationship Id="rId67" Type="http://schemas.openxmlformats.org/officeDocument/2006/relationships/externalLink" Target="externalLinks/externalLink25.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12.xml"/><Relationship Id="rId62" Type="http://schemas.openxmlformats.org/officeDocument/2006/relationships/externalLink" Target="externalLinks/externalLink20.xml"/><Relationship Id="rId70" Type="http://schemas.openxmlformats.org/officeDocument/2006/relationships/externalLink" Target="externalLinks/externalLink28.xml"/><Relationship Id="rId75" Type="http://schemas.openxmlformats.org/officeDocument/2006/relationships/externalLink" Target="externalLinks/externalLink3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7.xml"/><Relationship Id="rId57" Type="http://schemas.openxmlformats.org/officeDocument/2006/relationships/externalLink" Target="externalLinks/externalLink15.xml"/></Relationships>
</file>

<file path=xl/charts/chart1.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ES" sz="1200" b="1" i="0" u="none" strike="noStrike" baseline="0">
                <a:solidFill>
                  <a:srgbClr val="000000"/>
                </a:solidFill>
                <a:latin typeface="Arial"/>
                <a:ea typeface="Arial"/>
                <a:cs typeface="Arial"/>
              </a:defRPr>
            </a:pPr>
            <a:r>
              <a:rPr lang="es-AR"/>
              <a:t>Frequency Evolution</a:t>
            </a:r>
          </a:p>
        </c:rich>
      </c:tx>
      <c:layout>
        <c:manualLayout>
          <c:xMode val="edge"/>
          <c:yMode val="edge"/>
          <c:x val="0.38307060254489123"/>
          <c:y val="3.5502958579881658E-2"/>
        </c:manualLayout>
      </c:layout>
      <c:spPr>
        <a:noFill/>
        <a:ln w="25400">
          <a:noFill/>
        </a:ln>
      </c:spPr>
    </c:title>
    <c:plotArea>
      <c:layout>
        <c:manualLayout>
          <c:layoutTarget val="inner"/>
          <c:xMode val="edge"/>
          <c:yMode val="edge"/>
          <c:x val="0.14067393175452714"/>
          <c:y val="0.16501888677807044"/>
          <c:w val="0.83973724567753461"/>
          <c:h val="0.60506925151962065"/>
        </c:manualLayout>
      </c:layout>
      <c:lineChart>
        <c:grouping val="standard"/>
        <c:ser>
          <c:idx val="0"/>
          <c:order val="0"/>
          <c:tx>
            <c:strRef>
              <c:f>Portfolio_Evolution_Charts_Q!$F$10</c:f>
              <c:strCache>
                <c:ptCount val="1"/>
                <c:pt idx="0">
                  <c:v>Freq</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strRef>
              <c:f>Portfolio_Evolution_Charts_Q!$B$11:$B$20</c:f>
              <c:strCache>
                <c:ptCount val="10"/>
                <c:pt idx="0">
                  <c:v>2012 Q1</c:v>
                </c:pt>
                <c:pt idx="1">
                  <c:v>2012 Q2</c:v>
                </c:pt>
                <c:pt idx="2">
                  <c:v>2012 Q3</c:v>
                </c:pt>
                <c:pt idx="3">
                  <c:v>2012 Q4</c:v>
                </c:pt>
                <c:pt idx="4">
                  <c:v>2013 Q1</c:v>
                </c:pt>
                <c:pt idx="5">
                  <c:v>2013 Q2</c:v>
                </c:pt>
                <c:pt idx="6">
                  <c:v>2013 Q3</c:v>
                </c:pt>
                <c:pt idx="7">
                  <c:v>2013 Q4</c:v>
                </c:pt>
                <c:pt idx="8">
                  <c:v>2014 Q1</c:v>
                </c:pt>
                <c:pt idx="9">
                  <c:v>2014 Q2</c:v>
                </c:pt>
              </c:strCache>
            </c:strRef>
          </c:cat>
          <c:val>
            <c:numRef>
              <c:f>Portfolio_Evolution_Charts_Q!$F$11:$F$20</c:f>
              <c:numCache>
                <c:formatCode>_ * #,##0.00_ ;_ * \-#,##0.00_ ;_ * "-"??_ ;_ @_ </c:formatCode>
                <c:ptCount val="10"/>
                <c:pt idx="0">
                  <c:v>10.064385474146087</c:v>
                </c:pt>
                <c:pt idx="1">
                  <c:v>10.985322780017631</c:v>
                </c:pt>
                <c:pt idx="2">
                  <c:v>10.430124336011538</c:v>
                </c:pt>
                <c:pt idx="3">
                  <c:v>9.6930531675018692</c:v>
                </c:pt>
                <c:pt idx="4">
                  <c:v>10.335477537079573</c:v>
                </c:pt>
                <c:pt idx="5">
                  <c:v>11.555044321014199</c:v>
                </c:pt>
                <c:pt idx="6">
                  <c:v>11.926426900544312</c:v>
                </c:pt>
                <c:pt idx="7">
                  <c:v>10.522689135088536</c:v>
                </c:pt>
                <c:pt idx="8">
                  <c:v>8.9982023144290011</c:v>
                </c:pt>
                <c:pt idx="9">
                  <c:v>11.660252196380961</c:v>
                </c:pt>
              </c:numCache>
            </c:numRef>
          </c:val>
        </c:ser>
        <c:marker val="1"/>
        <c:axId val="239832448"/>
        <c:axId val="255427712"/>
      </c:lineChart>
      <c:catAx>
        <c:axId val="239832448"/>
        <c:scaling>
          <c:orientation val="minMax"/>
        </c:scaling>
        <c:axPos val="b"/>
        <c:title>
          <c:tx>
            <c:rich>
              <a:bodyPr/>
              <a:lstStyle/>
              <a:p>
                <a:pPr>
                  <a:defRPr lang="es-ES" sz="1075" b="1" i="0" u="none" strike="noStrike" baseline="0">
                    <a:solidFill>
                      <a:srgbClr val="000000"/>
                    </a:solidFill>
                    <a:latin typeface="Arial"/>
                    <a:ea typeface="Arial"/>
                    <a:cs typeface="Arial"/>
                  </a:defRPr>
                </a:pPr>
                <a:r>
                  <a:rPr lang="es-AR"/>
                  <a:t>Accident Years</a:t>
                </a:r>
              </a:p>
            </c:rich>
          </c:tx>
          <c:layout>
            <c:manualLayout>
              <c:xMode val="edge"/>
              <c:yMode val="edge"/>
              <c:x val="0.47632741746593038"/>
              <c:y val="0.88165680473372776"/>
            </c:manualLayout>
          </c:layout>
          <c:spPr>
            <a:noFill/>
            <a:ln w="25400">
              <a:noFill/>
            </a:ln>
          </c:spPr>
        </c:title>
        <c:numFmt formatCode="General" sourceLinked="1"/>
        <c:tickLblPos val="nextTo"/>
        <c:spPr>
          <a:ln w="3175">
            <a:solidFill>
              <a:srgbClr val="000000"/>
            </a:solidFill>
            <a:prstDash val="solid"/>
          </a:ln>
        </c:spPr>
        <c:txPr>
          <a:bodyPr rot="0" vert="horz"/>
          <a:lstStyle/>
          <a:p>
            <a:pPr>
              <a:defRPr lang="es-ES" sz="1000" b="0" i="0" u="none" strike="noStrike" baseline="0">
                <a:solidFill>
                  <a:srgbClr val="000000"/>
                </a:solidFill>
                <a:latin typeface="Arial"/>
                <a:ea typeface="Arial"/>
                <a:cs typeface="Arial"/>
              </a:defRPr>
            </a:pPr>
            <a:endParaRPr lang="es-AR"/>
          </a:p>
        </c:txPr>
        <c:crossAx val="255427712"/>
        <c:crosses val="autoZero"/>
        <c:auto val="1"/>
        <c:lblAlgn val="ctr"/>
        <c:lblOffset val="100"/>
        <c:tickLblSkip val="1"/>
        <c:tickMarkSkip val="1"/>
      </c:catAx>
      <c:valAx>
        <c:axId val="255427712"/>
        <c:scaling>
          <c:orientation val="minMax"/>
        </c:scaling>
        <c:axPos val="l"/>
        <c:majorGridlines>
          <c:spPr>
            <a:ln w="3175">
              <a:solidFill>
                <a:srgbClr val="000000"/>
              </a:solidFill>
              <a:prstDash val="sysDash"/>
            </a:ln>
          </c:spPr>
        </c:majorGridlines>
        <c:title>
          <c:tx>
            <c:rich>
              <a:bodyPr/>
              <a:lstStyle/>
              <a:p>
                <a:pPr>
                  <a:defRPr lang="es-ES" sz="1075" b="1" i="0" u="none" strike="noStrike" baseline="0">
                    <a:solidFill>
                      <a:srgbClr val="000000"/>
                    </a:solidFill>
                    <a:latin typeface="Arial"/>
                    <a:ea typeface="Arial"/>
                    <a:cs typeface="Arial"/>
                  </a:defRPr>
                </a:pPr>
                <a:r>
                  <a:rPr lang="es-AR"/>
                  <a:t>Annual Freq * 1000</a:t>
                </a:r>
              </a:p>
            </c:rich>
          </c:tx>
          <c:layout>
            <c:manualLayout>
              <c:xMode val="edge"/>
              <c:yMode val="edge"/>
              <c:x val="2.2955523672883792E-2"/>
              <c:y val="0.27514792899408286"/>
            </c:manualLayout>
          </c:layout>
          <c:spPr>
            <a:noFill/>
            <a:ln w="25400">
              <a:noFill/>
            </a:ln>
          </c:spPr>
        </c:title>
        <c:numFmt formatCode="_ * #,##0.00_ ;_ * \-#,##0.00_ ;_ * &quot;-&quot;??_ ;_ @_ " sourceLinked="1"/>
        <c:tickLblPos val="nextTo"/>
        <c:spPr>
          <a:ln w="3175">
            <a:solidFill>
              <a:srgbClr val="000000"/>
            </a:solidFill>
            <a:prstDash val="solid"/>
          </a:ln>
        </c:spPr>
        <c:txPr>
          <a:bodyPr rot="0" vert="horz"/>
          <a:lstStyle/>
          <a:p>
            <a:pPr>
              <a:defRPr lang="es-ES" sz="1125" b="0" i="0" u="none" strike="noStrike" baseline="0">
                <a:solidFill>
                  <a:srgbClr val="000000"/>
                </a:solidFill>
                <a:latin typeface="Arial"/>
                <a:ea typeface="Arial"/>
                <a:cs typeface="Arial"/>
              </a:defRPr>
            </a:pPr>
            <a:endParaRPr lang="es-AR"/>
          </a:p>
        </c:txPr>
        <c:crossAx val="239832448"/>
        <c:crosses val="autoZero"/>
        <c:crossBetween val="between"/>
      </c:valAx>
      <c:spPr>
        <a:solidFill>
          <a:srgbClr val="C0C0C0"/>
        </a:solidFill>
        <a:ln w="12700">
          <a:solidFill>
            <a:srgbClr val="808080"/>
          </a:solidFill>
          <a:prstDash val="solid"/>
        </a:ln>
      </c:spPr>
    </c:plotArea>
    <c:plotVisOnly val="1"/>
    <c:dispBlanksAs val="gap"/>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es-AR"/>
    </a:p>
  </c:txPr>
  <c:printSettings>
    <c:headerFooter alignWithMargins="0"/>
    <c:pageMargins b="1" l="0.75000000000001465" r="0.75000000000001465" t="1" header="0" footer="0"/>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ES" sz="1200" b="1" i="0" u="none" strike="noStrike" baseline="0">
                <a:solidFill>
                  <a:srgbClr val="000000"/>
                </a:solidFill>
                <a:latin typeface="Arial"/>
                <a:ea typeface="Arial"/>
                <a:cs typeface="Arial"/>
              </a:defRPr>
            </a:pPr>
            <a:r>
              <a:rPr lang="es-AR"/>
              <a:t>Loss Ratio Evolution</a:t>
            </a:r>
          </a:p>
        </c:rich>
      </c:tx>
      <c:layout>
        <c:manualLayout>
          <c:xMode val="edge"/>
          <c:yMode val="edge"/>
          <c:x val="0.39381776874669605"/>
          <c:y val="2.3809523809523812E-2"/>
        </c:manualLayout>
      </c:layout>
      <c:spPr>
        <a:noFill/>
        <a:ln w="25400">
          <a:noFill/>
        </a:ln>
      </c:spPr>
    </c:title>
    <c:plotArea>
      <c:layout>
        <c:manualLayout>
          <c:layoutTarget val="inner"/>
          <c:xMode val="edge"/>
          <c:yMode val="edge"/>
          <c:x val="8.3234778348794766E-2"/>
          <c:y val="0.17113069739947134"/>
          <c:w val="0.89813010831197349"/>
          <c:h val="0.64174011524809926"/>
        </c:manualLayout>
      </c:layout>
      <c:lineChart>
        <c:grouping val="standard"/>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cat>
            <c:strRef>
              <c:f>Portfolio_Evolution_Charts_Q!$B$11:$B$20</c:f>
              <c:strCache>
                <c:ptCount val="10"/>
                <c:pt idx="0">
                  <c:v>2012 Q1</c:v>
                </c:pt>
                <c:pt idx="1">
                  <c:v>2012 Q2</c:v>
                </c:pt>
                <c:pt idx="2">
                  <c:v>2012 Q3</c:v>
                </c:pt>
                <c:pt idx="3">
                  <c:v>2012 Q4</c:v>
                </c:pt>
                <c:pt idx="4">
                  <c:v>2013 Q1</c:v>
                </c:pt>
                <c:pt idx="5">
                  <c:v>2013 Q2</c:v>
                </c:pt>
                <c:pt idx="6">
                  <c:v>2013 Q3</c:v>
                </c:pt>
                <c:pt idx="7">
                  <c:v>2013 Q4</c:v>
                </c:pt>
                <c:pt idx="8">
                  <c:v>2014 Q1</c:v>
                </c:pt>
                <c:pt idx="9">
                  <c:v>2014 Q2</c:v>
                </c:pt>
              </c:strCache>
            </c:strRef>
          </c:cat>
          <c:val>
            <c:numRef>
              <c:f>Portfolio_Evolution_Charts_Q!$C$11:$C$20</c:f>
              <c:numCache>
                <c:formatCode>0%</c:formatCode>
                <c:ptCount val="10"/>
                <c:pt idx="0">
                  <c:v>0.10109523640338283</c:v>
                </c:pt>
                <c:pt idx="1">
                  <c:v>0.13850672409623668</c:v>
                </c:pt>
                <c:pt idx="2">
                  <c:v>0.10045888466510308</c:v>
                </c:pt>
                <c:pt idx="3">
                  <c:v>0.12207638599089916</c:v>
                </c:pt>
                <c:pt idx="4">
                  <c:v>0.1168565057050031</c:v>
                </c:pt>
                <c:pt idx="5">
                  <c:v>0.16431362236549082</c:v>
                </c:pt>
                <c:pt idx="6">
                  <c:v>0.14547543555190165</c:v>
                </c:pt>
                <c:pt idx="7">
                  <c:v>0.12006013173545699</c:v>
                </c:pt>
                <c:pt idx="8">
                  <c:v>9.5235949689530128E-2</c:v>
                </c:pt>
                <c:pt idx="9">
                  <c:v>0.1125157360308401</c:v>
                </c:pt>
              </c:numCache>
            </c:numRef>
          </c:val>
        </c:ser>
        <c:marker val="1"/>
        <c:axId val="255439232"/>
        <c:axId val="255441536"/>
      </c:lineChart>
      <c:catAx>
        <c:axId val="255439232"/>
        <c:scaling>
          <c:orientation val="minMax"/>
        </c:scaling>
        <c:axPos val="b"/>
        <c:title>
          <c:tx>
            <c:rich>
              <a:bodyPr/>
              <a:lstStyle/>
              <a:p>
                <a:pPr>
                  <a:defRPr lang="es-ES" sz="1100" b="1" i="0" u="none" strike="noStrike" baseline="0">
                    <a:solidFill>
                      <a:srgbClr val="000000"/>
                    </a:solidFill>
                    <a:latin typeface="Arial"/>
                    <a:ea typeface="Arial"/>
                    <a:cs typeface="Arial"/>
                  </a:defRPr>
                </a:pPr>
                <a:r>
                  <a:rPr lang="es-AR"/>
                  <a:t>Accident Years</a:t>
                </a:r>
              </a:p>
            </c:rich>
          </c:tx>
          <c:layout>
            <c:manualLayout>
              <c:xMode val="edge"/>
              <c:yMode val="edge"/>
              <c:x val="0.46505432788643358"/>
              <c:y val="0.90476440444944384"/>
            </c:manualLayout>
          </c:layout>
          <c:spPr>
            <a:noFill/>
            <a:ln w="25400">
              <a:noFill/>
            </a:ln>
          </c:spPr>
        </c:title>
        <c:numFmt formatCode="General" sourceLinked="1"/>
        <c:tickLblPos val="nextTo"/>
        <c:spPr>
          <a:ln w="3175">
            <a:solidFill>
              <a:srgbClr val="000000"/>
            </a:solidFill>
            <a:prstDash val="solid"/>
          </a:ln>
        </c:spPr>
        <c:txPr>
          <a:bodyPr rot="0" vert="horz"/>
          <a:lstStyle/>
          <a:p>
            <a:pPr>
              <a:defRPr lang="es-ES" sz="1000" b="0" i="0" u="none" strike="noStrike" baseline="0">
                <a:solidFill>
                  <a:srgbClr val="000000"/>
                </a:solidFill>
                <a:latin typeface="Arial"/>
                <a:ea typeface="Arial"/>
                <a:cs typeface="Arial"/>
              </a:defRPr>
            </a:pPr>
            <a:endParaRPr lang="es-AR"/>
          </a:p>
        </c:txPr>
        <c:crossAx val="255441536"/>
        <c:crosses val="autoZero"/>
        <c:auto val="1"/>
        <c:lblAlgn val="ctr"/>
        <c:lblOffset val="100"/>
        <c:tickLblSkip val="1"/>
        <c:tickMarkSkip val="1"/>
      </c:catAx>
      <c:valAx>
        <c:axId val="255441536"/>
        <c:scaling>
          <c:orientation val="minMax"/>
        </c:scaling>
        <c:axPos val="l"/>
        <c:majorGridlines>
          <c:spPr>
            <a:ln w="3175">
              <a:solidFill>
                <a:srgbClr val="000000"/>
              </a:solidFill>
              <a:prstDash val="sysDash"/>
            </a:ln>
          </c:spPr>
        </c:majorGridlines>
        <c:numFmt formatCode="0%" sourceLinked="1"/>
        <c:tickLblPos val="nextTo"/>
        <c:spPr>
          <a:ln w="3175">
            <a:solidFill>
              <a:srgbClr val="000000"/>
            </a:solidFill>
            <a:prstDash val="solid"/>
          </a:ln>
        </c:spPr>
        <c:txPr>
          <a:bodyPr rot="0" vert="horz"/>
          <a:lstStyle/>
          <a:p>
            <a:pPr>
              <a:defRPr lang="es-ES" sz="1200" b="0" i="0" u="none" strike="noStrike" baseline="0">
                <a:solidFill>
                  <a:srgbClr val="000000"/>
                </a:solidFill>
                <a:latin typeface="Arial"/>
                <a:ea typeface="Arial"/>
                <a:cs typeface="Arial"/>
              </a:defRPr>
            </a:pPr>
            <a:endParaRPr lang="es-AR"/>
          </a:p>
        </c:txPr>
        <c:crossAx val="255439232"/>
        <c:crosses val="autoZero"/>
        <c:crossBetween val="between"/>
      </c:valAx>
      <c:spPr>
        <a:solidFill>
          <a:srgbClr val="C0C0C0"/>
        </a:solidFill>
        <a:ln w="12700">
          <a:solidFill>
            <a:srgbClr val="808080"/>
          </a:solidFill>
          <a:prstDash val="solid"/>
        </a:ln>
      </c:spPr>
    </c:plotArea>
    <c:plotVisOnly val="1"/>
    <c:dispBlanksAs val="gap"/>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s-AR"/>
    </a:p>
  </c:txPr>
  <c:printSettings>
    <c:headerFooter alignWithMargins="0"/>
    <c:pageMargins b="1" l="0.75000000000001465" r="0.75000000000001465" t="1" header="0" footer="0"/>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ES" sz="1200" b="1" i="0" u="none" strike="noStrike" baseline="0">
                <a:solidFill>
                  <a:srgbClr val="000000"/>
                </a:solidFill>
                <a:latin typeface="Arial"/>
                <a:ea typeface="Arial"/>
                <a:cs typeface="Arial"/>
              </a:defRPr>
            </a:pPr>
            <a:r>
              <a:rPr lang="es-AR"/>
              <a:t>Average Premium vs. Ultimate by Exposure Evolution</a:t>
            </a:r>
          </a:p>
        </c:rich>
      </c:tx>
      <c:layout>
        <c:manualLayout>
          <c:xMode val="edge"/>
          <c:yMode val="edge"/>
          <c:x val="0.19248120300751881"/>
          <c:y val="1.7699115044247787E-2"/>
        </c:manualLayout>
      </c:layout>
      <c:spPr>
        <a:noFill/>
        <a:ln w="25400">
          <a:noFill/>
        </a:ln>
      </c:spPr>
    </c:title>
    <c:plotArea>
      <c:layout>
        <c:manualLayout>
          <c:layoutTarget val="inner"/>
          <c:xMode val="edge"/>
          <c:yMode val="edge"/>
          <c:x val="8.5729529513038263E-2"/>
          <c:y val="0.12743199212243547"/>
          <c:w val="0.87684764396672465"/>
          <c:h val="0.61895539030892865"/>
        </c:manualLayout>
      </c:layout>
      <c:lineChart>
        <c:grouping val="standard"/>
        <c:ser>
          <c:idx val="0"/>
          <c:order val="0"/>
          <c:tx>
            <c:strRef>
              <c:f>Portfolio_Evolution_Charts_Q!$D$10</c:f>
              <c:strCache>
                <c:ptCount val="1"/>
                <c:pt idx="0">
                  <c:v>Av Prem</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strRef>
              <c:f>Portfolio_Evolution_Charts_Q!$B$11:$B$20</c:f>
              <c:strCache>
                <c:ptCount val="10"/>
                <c:pt idx="0">
                  <c:v>2012 Q1</c:v>
                </c:pt>
                <c:pt idx="1">
                  <c:v>2012 Q2</c:v>
                </c:pt>
                <c:pt idx="2">
                  <c:v>2012 Q3</c:v>
                </c:pt>
                <c:pt idx="3">
                  <c:v>2012 Q4</c:v>
                </c:pt>
                <c:pt idx="4">
                  <c:v>2013 Q1</c:v>
                </c:pt>
                <c:pt idx="5">
                  <c:v>2013 Q2</c:v>
                </c:pt>
                <c:pt idx="6">
                  <c:v>2013 Q3</c:v>
                </c:pt>
                <c:pt idx="7">
                  <c:v>2013 Q4</c:v>
                </c:pt>
                <c:pt idx="8">
                  <c:v>2014 Q1</c:v>
                </c:pt>
                <c:pt idx="9">
                  <c:v>2014 Q2</c:v>
                </c:pt>
              </c:strCache>
            </c:strRef>
          </c:cat>
          <c:val>
            <c:numRef>
              <c:f>Portfolio_Evolution_Charts_Q!$D$11:$D$20</c:f>
              <c:numCache>
                <c:formatCode>_ * #,##0.00_ ;_ * \-#,##0.00_ ;_ * "-"??_ ;_ @_ </c:formatCode>
                <c:ptCount val="10"/>
                <c:pt idx="0">
                  <c:v>4.8605645813409977</c:v>
                </c:pt>
                <c:pt idx="1">
                  <c:v>5.1969383629496644</c:v>
                </c:pt>
                <c:pt idx="2">
                  <c:v>5.6303135348627729</c:v>
                </c:pt>
                <c:pt idx="3">
                  <c:v>5.8474525186142374</c:v>
                </c:pt>
                <c:pt idx="4">
                  <c:v>5.9567532589901537</c:v>
                </c:pt>
                <c:pt idx="5">
                  <c:v>6.5316019307242819</c:v>
                </c:pt>
                <c:pt idx="6">
                  <c:v>6.8978885684434808</c:v>
                </c:pt>
                <c:pt idx="7">
                  <c:v>8.1817625792077013</c:v>
                </c:pt>
                <c:pt idx="8">
                  <c:v>9.6775154374789167</c:v>
                </c:pt>
                <c:pt idx="9">
                  <c:v>9.7545825498719285</c:v>
                </c:pt>
              </c:numCache>
            </c:numRef>
          </c:val>
        </c:ser>
        <c:ser>
          <c:idx val="1"/>
          <c:order val="1"/>
          <c:tx>
            <c:strRef>
              <c:f>Portfolio_Evolution_Charts_Q!$E$10</c:f>
              <c:strCache>
                <c:ptCount val="1"/>
                <c:pt idx="0">
                  <c:v>Ult by Exp</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strRef>
              <c:f>Portfolio_Evolution_Charts_Q!$B$11:$B$20</c:f>
              <c:strCache>
                <c:ptCount val="10"/>
                <c:pt idx="0">
                  <c:v>2012 Q1</c:v>
                </c:pt>
                <c:pt idx="1">
                  <c:v>2012 Q2</c:v>
                </c:pt>
                <c:pt idx="2">
                  <c:v>2012 Q3</c:v>
                </c:pt>
                <c:pt idx="3">
                  <c:v>2012 Q4</c:v>
                </c:pt>
                <c:pt idx="4">
                  <c:v>2013 Q1</c:v>
                </c:pt>
                <c:pt idx="5">
                  <c:v>2013 Q2</c:v>
                </c:pt>
                <c:pt idx="6">
                  <c:v>2013 Q3</c:v>
                </c:pt>
                <c:pt idx="7">
                  <c:v>2013 Q4</c:v>
                </c:pt>
                <c:pt idx="8">
                  <c:v>2014 Q1</c:v>
                </c:pt>
                <c:pt idx="9">
                  <c:v>2014 Q2</c:v>
                </c:pt>
              </c:strCache>
            </c:strRef>
          </c:cat>
          <c:val>
            <c:numRef>
              <c:f>Portfolio_Evolution_Charts_Q!$E$11:$E$20</c:f>
              <c:numCache>
                <c:formatCode>_ * #,##0.00_ ;_ * \-#,##0.00_ ;_ * "-"??_ ;_ @_ </c:formatCode>
                <c:ptCount val="10"/>
                <c:pt idx="0">
                  <c:v>0.49137992540457764</c:v>
                </c:pt>
                <c:pt idx="1">
                  <c:v>0.71981090798221692</c:v>
                </c:pt>
                <c:pt idx="2">
                  <c:v>0.56561501802714809</c:v>
                </c:pt>
                <c:pt idx="3">
                  <c:v>0.71383587072580712</c:v>
                </c:pt>
                <c:pt idx="4">
                  <c:v>0.6960853711924786</c:v>
                </c:pt>
                <c:pt idx="5">
                  <c:v>1.0732311730867405</c:v>
                </c:pt>
                <c:pt idx="6">
                  <c:v>1.0034733438827987</c:v>
                </c:pt>
                <c:pt idx="7">
                  <c:v>0.98230349308790899</c:v>
                </c:pt>
                <c:pt idx="8">
                  <c:v>0.9216473733233933</c:v>
                </c:pt>
                <c:pt idx="9">
                  <c:v>1.0975440352724291</c:v>
                </c:pt>
              </c:numCache>
            </c:numRef>
          </c:val>
        </c:ser>
        <c:marker val="1"/>
        <c:axId val="240154880"/>
        <c:axId val="240161536"/>
      </c:lineChart>
      <c:catAx>
        <c:axId val="240154880"/>
        <c:scaling>
          <c:orientation val="minMax"/>
        </c:scaling>
        <c:axPos val="b"/>
        <c:title>
          <c:tx>
            <c:rich>
              <a:bodyPr/>
              <a:lstStyle/>
              <a:p>
                <a:pPr>
                  <a:defRPr lang="es-ES" sz="1000" b="1" i="0" u="none" strike="noStrike" baseline="0">
                    <a:solidFill>
                      <a:srgbClr val="000000"/>
                    </a:solidFill>
                    <a:latin typeface="Arial"/>
                    <a:ea typeface="Arial"/>
                    <a:cs typeface="Arial"/>
                  </a:defRPr>
                </a:pPr>
                <a:r>
                  <a:rPr lang="es-AR"/>
                  <a:t>Accident Years</a:t>
                </a:r>
              </a:p>
            </c:rich>
          </c:tx>
          <c:layout>
            <c:manualLayout>
              <c:xMode val="edge"/>
              <c:yMode val="edge"/>
              <c:x val="0.44962406015037598"/>
              <c:y val="0.85250985219773179"/>
            </c:manualLayout>
          </c:layout>
          <c:spPr>
            <a:noFill/>
            <a:ln w="25400">
              <a:noFill/>
            </a:ln>
          </c:spPr>
        </c:title>
        <c:numFmt formatCode="General" sourceLinked="1"/>
        <c:tickLblPos val="nextTo"/>
        <c:spPr>
          <a:ln w="3175">
            <a:solidFill>
              <a:srgbClr val="000000"/>
            </a:solidFill>
            <a:prstDash val="solid"/>
          </a:ln>
        </c:spPr>
        <c:txPr>
          <a:bodyPr rot="0" vert="horz"/>
          <a:lstStyle/>
          <a:p>
            <a:pPr>
              <a:defRPr lang="es-ES" sz="1000" b="0" i="0" u="none" strike="noStrike" baseline="0">
                <a:solidFill>
                  <a:srgbClr val="000000"/>
                </a:solidFill>
                <a:latin typeface="Arial"/>
                <a:ea typeface="Arial"/>
                <a:cs typeface="Arial"/>
              </a:defRPr>
            </a:pPr>
            <a:endParaRPr lang="es-AR"/>
          </a:p>
        </c:txPr>
        <c:crossAx val="240161536"/>
        <c:crosses val="autoZero"/>
        <c:auto val="1"/>
        <c:lblAlgn val="ctr"/>
        <c:lblOffset val="100"/>
        <c:tickLblSkip val="1"/>
        <c:tickMarkSkip val="1"/>
      </c:catAx>
      <c:valAx>
        <c:axId val="240161536"/>
        <c:scaling>
          <c:orientation val="minMax"/>
        </c:scaling>
        <c:axPos val="l"/>
        <c:majorGridlines>
          <c:spPr>
            <a:ln w="3175">
              <a:solidFill>
                <a:srgbClr val="000000"/>
              </a:solidFill>
              <a:prstDash val="sysDash"/>
            </a:ln>
          </c:spPr>
        </c:majorGridlines>
        <c:numFmt formatCode="_ * #,##0_ ;_ * \-#,##0_ ;_ * &quot;-&quot;??_ ;_ @_ " sourceLinked="0"/>
        <c:tickLblPos val="nextTo"/>
        <c:spPr>
          <a:ln w="3175">
            <a:solidFill>
              <a:srgbClr val="000000"/>
            </a:solidFill>
            <a:prstDash val="solid"/>
          </a:ln>
        </c:spPr>
        <c:txPr>
          <a:bodyPr rot="0" vert="horz"/>
          <a:lstStyle/>
          <a:p>
            <a:pPr>
              <a:defRPr lang="es-ES" sz="1075" b="0" i="0" u="none" strike="noStrike" baseline="0">
                <a:solidFill>
                  <a:srgbClr val="000000"/>
                </a:solidFill>
                <a:latin typeface="Arial"/>
                <a:ea typeface="Arial"/>
                <a:cs typeface="Arial"/>
              </a:defRPr>
            </a:pPr>
            <a:endParaRPr lang="es-AR"/>
          </a:p>
        </c:txPr>
        <c:crossAx val="240154880"/>
        <c:crosses val="autoZero"/>
        <c:crossBetween val="between"/>
      </c:valAx>
      <c:spPr>
        <a:solidFill>
          <a:srgbClr val="C0C0C0"/>
        </a:solidFill>
        <a:ln w="12700">
          <a:solidFill>
            <a:srgbClr val="808080"/>
          </a:solidFill>
          <a:prstDash val="solid"/>
        </a:ln>
      </c:spPr>
    </c:plotArea>
    <c:legend>
      <c:legendPos val="r"/>
      <c:layout>
        <c:manualLayout>
          <c:xMode val="edge"/>
          <c:yMode val="edge"/>
          <c:x val="0.15939849624061431"/>
          <c:y val="0.91150690234517162"/>
          <c:w val="0.72330827067672065"/>
          <c:h val="7.3746622380167062E-2"/>
        </c:manualLayout>
      </c:layout>
      <c:spPr>
        <a:solidFill>
          <a:srgbClr val="FFFFFF"/>
        </a:solidFill>
        <a:ln w="3175">
          <a:solidFill>
            <a:srgbClr val="000000"/>
          </a:solidFill>
          <a:prstDash val="solid"/>
        </a:ln>
      </c:spPr>
      <c:txPr>
        <a:bodyPr/>
        <a:lstStyle/>
        <a:p>
          <a:pPr>
            <a:defRPr lang="es-ES" sz="685" b="0" i="0" u="none" strike="noStrike" baseline="0">
              <a:solidFill>
                <a:srgbClr val="000000"/>
              </a:solidFill>
              <a:latin typeface="Arial"/>
              <a:ea typeface="Arial"/>
              <a:cs typeface="Arial"/>
            </a:defRPr>
          </a:pPr>
          <a:endParaRPr lang="es-AR"/>
        </a:p>
      </c:txPr>
    </c:legend>
    <c:plotVisOnly val="1"/>
    <c:dispBlanksAs val="gap"/>
  </c:chart>
  <c:spPr>
    <a:solidFill>
      <a:srgbClr val="FFFFFF"/>
    </a:solidFill>
    <a:ln w="3175">
      <a:solidFill>
        <a:srgbClr val="000000"/>
      </a:solidFill>
      <a:prstDash val="solid"/>
    </a:ln>
  </c:spPr>
  <c:txPr>
    <a:bodyPr/>
    <a:lstStyle/>
    <a:p>
      <a:pPr>
        <a:defRPr sz="1075" b="0" i="0" u="none" strike="noStrike" baseline="0">
          <a:solidFill>
            <a:srgbClr val="000000"/>
          </a:solidFill>
          <a:latin typeface="Arial"/>
          <a:ea typeface="Arial"/>
          <a:cs typeface="Arial"/>
        </a:defRPr>
      </a:pPr>
      <a:endParaRPr lang="es-AR"/>
    </a:p>
  </c:txPr>
  <c:printSettings>
    <c:headerFooter alignWithMargins="0"/>
    <c:pageMargins b="1" l="0.75000000000001465" r="0.75000000000001465" t="1" header="0" footer="0"/>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ES" sz="1200" b="1" i="0" u="none" strike="noStrike" baseline="0">
                <a:solidFill>
                  <a:srgbClr val="000000"/>
                </a:solidFill>
                <a:latin typeface="Arial"/>
                <a:ea typeface="Arial"/>
                <a:cs typeface="Arial"/>
              </a:defRPr>
            </a:pPr>
            <a:r>
              <a:rPr lang="es-AR"/>
              <a:t>Severity Evolution</a:t>
            </a:r>
          </a:p>
        </c:rich>
      </c:tx>
      <c:layout>
        <c:manualLayout>
          <c:xMode val="edge"/>
          <c:yMode val="edge"/>
          <c:x val="0.39215749615008538"/>
          <c:y val="3.4985422740524796E-2"/>
        </c:manualLayout>
      </c:layout>
      <c:spPr>
        <a:noFill/>
        <a:ln w="25400">
          <a:noFill/>
        </a:ln>
      </c:spPr>
    </c:title>
    <c:plotArea>
      <c:layout>
        <c:manualLayout>
          <c:layoutTarget val="inner"/>
          <c:xMode val="edge"/>
          <c:yMode val="edge"/>
          <c:x val="8.4374887347371794E-2"/>
          <c:y val="0.16210519423981667"/>
          <c:w val="0.89196309481507308"/>
          <c:h val="0.6664324652081357"/>
        </c:manualLayout>
      </c:layout>
      <c:lineChart>
        <c:grouping val="standard"/>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cat>
            <c:strRef>
              <c:f>Portfolio_Evolution_Charts_Q!$B$11:$B$20</c:f>
              <c:strCache>
                <c:ptCount val="10"/>
                <c:pt idx="0">
                  <c:v>2012 Q1</c:v>
                </c:pt>
                <c:pt idx="1">
                  <c:v>2012 Q2</c:v>
                </c:pt>
                <c:pt idx="2">
                  <c:v>2012 Q3</c:v>
                </c:pt>
                <c:pt idx="3">
                  <c:v>2012 Q4</c:v>
                </c:pt>
                <c:pt idx="4">
                  <c:v>2013 Q1</c:v>
                </c:pt>
                <c:pt idx="5">
                  <c:v>2013 Q2</c:v>
                </c:pt>
                <c:pt idx="6">
                  <c:v>2013 Q3</c:v>
                </c:pt>
                <c:pt idx="7">
                  <c:v>2013 Q4</c:v>
                </c:pt>
                <c:pt idx="8">
                  <c:v>2014 Q1</c:v>
                </c:pt>
                <c:pt idx="9">
                  <c:v>2014 Q2</c:v>
                </c:pt>
              </c:strCache>
            </c:strRef>
          </c:cat>
          <c:val>
            <c:numRef>
              <c:f>Portfolio_Evolution_Charts_Q!$G$11:$G$20</c:f>
              <c:numCache>
                <c:formatCode>_ * #,##0.00_ ;_ * \-#,##0.00_ ;_ * "-"??_ ;_ @_ </c:formatCode>
                <c:ptCount val="10"/>
                <c:pt idx="0">
                  <c:v>48.82363922435799</c:v>
                </c:pt>
                <c:pt idx="1">
                  <c:v>65.524784514439347</c:v>
                </c:pt>
                <c:pt idx="2">
                  <c:v>54.228981343422639</c:v>
                </c:pt>
                <c:pt idx="3">
                  <c:v>73.644068426148934</c:v>
                </c:pt>
                <c:pt idx="4">
                  <c:v>67.349125252819903</c:v>
                </c:pt>
                <c:pt idx="5">
                  <c:v>92.879883734841613</c:v>
                </c:pt>
                <c:pt idx="6">
                  <c:v>84.138640369899989</c:v>
                </c:pt>
                <c:pt idx="7">
                  <c:v>93.350994263658251</c:v>
                </c:pt>
                <c:pt idx="8">
                  <c:v>102.42572250742712</c:v>
                </c:pt>
                <c:pt idx="9">
                  <c:v>94.12695512821567</c:v>
                </c:pt>
              </c:numCache>
            </c:numRef>
          </c:val>
        </c:ser>
        <c:marker val="1"/>
        <c:axId val="255463424"/>
        <c:axId val="255465728"/>
      </c:lineChart>
      <c:catAx>
        <c:axId val="255463424"/>
        <c:scaling>
          <c:orientation val="minMax"/>
        </c:scaling>
        <c:axPos val="b"/>
        <c:title>
          <c:tx>
            <c:rich>
              <a:bodyPr/>
              <a:lstStyle/>
              <a:p>
                <a:pPr>
                  <a:defRPr lang="es-ES" sz="1075" b="1" i="0" u="none" strike="noStrike" baseline="0">
                    <a:solidFill>
                      <a:srgbClr val="000000"/>
                    </a:solidFill>
                    <a:latin typeface="Arial"/>
                    <a:ea typeface="Arial"/>
                    <a:cs typeface="Arial"/>
                  </a:defRPr>
                </a:pPr>
                <a:r>
                  <a:rPr lang="es-AR"/>
                  <a:t>Accident Years</a:t>
                </a:r>
              </a:p>
            </c:rich>
          </c:tx>
          <c:layout>
            <c:manualLayout>
              <c:xMode val="edge"/>
              <c:yMode val="edge"/>
              <c:x val="0.44947272993593584"/>
              <c:y val="0.91836857127552929"/>
            </c:manualLayout>
          </c:layout>
          <c:spPr>
            <a:noFill/>
            <a:ln w="25400">
              <a:noFill/>
            </a:ln>
          </c:spPr>
        </c:title>
        <c:numFmt formatCode="General" sourceLinked="1"/>
        <c:tickLblPos val="nextTo"/>
        <c:spPr>
          <a:ln w="3175">
            <a:solidFill>
              <a:srgbClr val="000000"/>
            </a:solidFill>
            <a:prstDash val="solid"/>
          </a:ln>
        </c:spPr>
        <c:txPr>
          <a:bodyPr rot="0" vert="horz"/>
          <a:lstStyle/>
          <a:p>
            <a:pPr>
              <a:defRPr lang="es-ES" sz="1000" b="0" i="0" u="none" strike="noStrike" baseline="0">
                <a:solidFill>
                  <a:srgbClr val="000000"/>
                </a:solidFill>
                <a:latin typeface="Arial"/>
                <a:ea typeface="Arial"/>
                <a:cs typeface="Arial"/>
              </a:defRPr>
            </a:pPr>
            <a:endParaRPr lang="es-AR"/>
          </a:p>
        </c:txPr>
        <c:crossAx val="255465728"/>
        <c:crosses val="autoZero"/>
        <c:auto val="1"/>
        <c:lblAlgn val="ctr"/>
        <c:lblOffset val="100"/>
        <c:tickLblSkip val="1"/>
        <c:tickMarkSkip val="1"/>
      </c:catAx>
      <c:valAx>
        <c:axId val="255465728"/>
        <c:scaling>
          <c:orientation val="minMax"/>
        </c:scaling>
        <c:axPos val="l"/>
        <c:majorGridlines>
          <c:spPr>
            <a:ln w="3175">
              <a:solidFill>
                <a:srgbClr val="000000"/>
              </a:solidFill>
              <a:prstDash val="sysDash"/>
            </a:ln>
          </c:spPr>
        </c:majorGridlines>
        <c:numFmt formatCode="_ * #,##0_ ;_ * \-#,##0_ ;_ * &quot;-&quot;??_ ;_ @_ " sourceLinked="0"/>
        <c:tickLblPos val="nextTo"/>
        <c:spPr>
          <a:ln w="3175">
            <a:solidFill>
              <a:srgbClr val="000000"/>
            </a:solidFill>
            <a:prstDash val="solid"/>
          </a:ln>
        </c:spPr>
        <c:txPr>
          <a:bodyPr rot="0" vert="horz"/>
          <a:lstStyle/>
          <a:p>
            <a:pPr>
              <a:defRPr lang="es-ES" sz="1075" b="0" i="0" u="none" strike="noStrike" baseline="0">
                <a:solidFill>
                  <a:srgbClr val="000000"/>
                </a:solidFill>
                <a:latin typeface="Arial"/>
                <a:ea typeface="Arial"/>
                <a:cs typeface="Arial"/>
              </a:defRPr>
            </a:pPr>
            <a:endParaRPr lang="es-AR"/>
          </a:p>
        </c:txPr>
        <c:crossAx val="255463424"/>
        <c:crosses val="autoZero"/>
        <c:crossBetween val="between"/>
      </c:valAx>
      <c:spPr>
        <a:solidFill>
          <a:srgbClr val="C0C0C0"/>
        </a:solidFill>
        <a:ln w="12700">
          <a:solidFill>
            <a:srgbClr val="808080"/>
          </a:solidFill>
          <a:prstDash val="solid"/>
        </a:ln>
      </c:spPr>
    </c:plotArea>
    <c:plotVisOnly val="1"/>
    <c:dispBlanksAs val="gap"/>
  </c:chart>
  <c:spPr>
    <a:solidFill>
      <a:srgbClr val="FFFFFF"/>
    </a:solidFill>
    <a:ln w="3175">
      <a:solidFill>
        <a:srgbClr val="000000"/>
      </a:solidFill>
      <a:prstDash val="solid"/>
    </a:ln>
  </c:spPr>
  <c:txPr>
    <a:bodyPr/>
    <a:lstStyle/>
    <a:p>
      <a:pPr>
        <a:defRPr sz="1075" b="0" i="0" u="none" strike="noStrike" baseline="0">
          <a:solidFill>
            <a:srgbClr val="000000"/>
          </a:solidFill>
          <a:latin typeface="Arial"/>
          <a:ea typeface="Arial"/>
          <a:cs typeface="Arial"/>
        </a:defRPr>
      </a:pPr>
      <a:endParaRPr lang="es-AR"/>
    </a:p>
  </c:txPr>
  <c:printSettings>
    <c:headerFooter alignWithMargins="0"/>
    <c:pageMargins b="1" l="0.75000000000001465" r="0.75000000000001465" t="1" header="0" footer="0"/>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ES" sz="1200" b="1" i="0" u="none" strike="noStrike" baseline="0">
                <a:solidFill>
                  <a:srgbClr val="000000"/>
                </a:solidFill>
                <a:latin typeface="Arial"/>
                <a:ea typeface="Arial"/>
                <a:cs typeface="Arial"/>
              </a:defRPr>
            </a:pPr>
            <a:r>
              <a:rPr lang="es-AR"/>
              <a:t>Loss Ratio Evolution </a:t>
            </a:r>
          </a:p>
        </c:rich>
      </c:tx>
      <c:layout>
        <c:manualLayout>
          <c:xMode val="edge"/>
          <c:yMode val="edge"/>
          <c:x val="0.35825594230627711"/>
          <c:y val="3.8575667655786391E-2"/>
        </c:manualLayout>
      </c:layout>
      <c:spPr>
        <a:noFill/>
        <a:ln w="25400">
          <a:noFill/>
        </a:ln>
      </c:spPr>
    </c:title>
    <c:plotArea>
      <c:layout>
        <c:manualLayout>
          <c:layoutTarget val="inner"/>
          <c:xMode val="edge"/>
          <c:yMode val="edge"/>
          <c:x val="8.5756245890405744E-2"/>
          <c:y val="0.16807479208876647"/>
          <c:w val="0.89030575278945079"/>
          <c:h val="0.59895744089814951"/>
        </c:manualLayout>
      </c:layout>
      <c:lineChart>
        <c:grouping val="standard"/>
        <c:ser>
          <c:idx val="0"/>
          <c:order val="0"/>
          <c:tx>
            <c:strRef>
              <c:f>Portfolio_Evolution_Charts_A!$C$12</c:f>
              <c:strCache>
                <c:ptCount val="1"/>
                <c:pt idx="0">
                  <c:v>LR</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numRef>
              <c:f>Portfolio_Evolution_Charts_A!$B$13:$B$17</c:f>
              <c:numCache>
                <c:formatCode>General</c:formatCode>
                <c:ptCount val="5"/>
                <c:pt idx="0">
                  <c:v>2010</c:v>
                </c:pt>
                <c:pt idx="1">
                  <c:v>2011</c:v>
                </c:pt>
                <c:pt idx="2">
                  <c:v>2012</c:v>
                </c:pt>
                <c:pt idx="3">
                  <c:v>2013</c:v>
                </c:pt>
                <c:pt idx="4">
                  <c:v>2014</c:v>
                </c:pt>
              </c:numCache>
            </c:numRef>
          </c:cat>
          <c:val>
            <c:numRef>
              <c:f>Portfolio_Evolution_Charts_A!$C$13:$C$17</c:f>
              <c:numCache>
                <c:formatCode>0%</c:formatCode>
                <c:ptCount val="5"/>
                <c:pt idx="0">
                  <c:v>0.10488012817287011</c:v>
                </c:pt>
                <c:pt idx="1">
                  <c:v>0.10948879094816953</c:v>
                </c:pt>
                <c:pt idx="2">
                  <c:v>0.11569308333050958</c:v>
                </c:pt>
                <c:pt idx="3">
                  <c:v>0.1360074484316928</c:v>
                </c:pt>
                <c:pt idx="4">
                  <c:v>#N/A</c:v>
                </c:pt>
              </c:numCache>
            </c:numRef>
          </c:val>
        </c:ser>
        <c:marker val="1"/>
        <c:axId val="356685312"/>
        <c:axId val="356691968"/>
      </c:lineChart>
      <c:catAx>
        <c:axId val="356685312"/>
        <c:scaling>
          <c:orientation val="minMax"/>
        </c:scaling>
        <c:axPos val="b"/>
        <c:title>
          <c:tx>
            <c:rich>
              <a:bodyPr/>
              <a:lstStyle/>
              <a:p>
                <a:pPr>
                  <a:defRPr lang="es-ES" sz="1025" b="1" i="0" u="none" strike="noStrike" baseline="0">
                    <a:solidFill>
                      <a:srgbClr val="000000"/>
                    </a:solidFill>
                    <a:latin typeface="Arial"/>
                    <a:ea typeface="Arial"/>
                    <a:cs typeface="Arial"/>
                  </a:defRPr>
                </a:pPr>
                <a:r>
                  <a:rPr lang="es-AR"/>
                  <a:t>Accident Years</a:t>
                </a:r>
              </a:p>
            </c:rich>
          </c:tx>
          <c:layout>
            <c:manualLayout>
              <c:xMode val="edge"/>
              <c:yMode val="edge"/>
              <c:x val="0.45171404976247131"/>
              <c:y val="0.88130688411719948"/>
            </c:manualLayout>
          </c:layout>
          <c:spPr>
            <a:noFill/>
            <a:ln w="25400">
              <a:noFill/>
            </a:ln>
          </c:spPr>
        </c:title>
        <c:numFmt formatCode="General" sourceLinked="1"/>
        <c:tickLblPos val="nextTo"/>
        <c:spPr>
          <a:ln w="3175">
            <a:solidFill>
              <a:srgbClr val="000000"/>
            </a:solidFill>
            <a:prstDash val="solid"/>
          </a:ln>
        </c:spPr>
        <c:txPr>
          <a:bodyPr rot="0" vert="horz"/>
          <a:lstStyle/>
          <a:p>
            <a:pPr>
              <a:defRPr lang="es-ES" sz="1050" b="0" i="0" u="none" strike="noStrike" baseline="0">
                <a:solidFill>
                  <a:srgbClr val="000000"/>
                </a:solidFill>
                <a:latin typeface="Arial"/>
                <a:ea typeface="Arial"/>
                <a:cs typeface="Arial"/>
              </a:defRPr>
            </a:pPr>
            <a:endParaRPr lang="es-AR"/>
          </a:p>
        </c:txPr>
        <c:crossAx val="356691968"/>
        <c:crosses val="autoZero"/>
        <c:auto val="1"/>
        <c:lblAlgn val="ctr"/>
        <c:lblOffset val="100"/>
        <c:tickLblSkip val="1"/>
        <c:tickMarkSkip val="1"/>
      </c:catAx>
      <c:valAx>
        <c:axId val="356691968"/>
        <c:scaling>
          <c:orientation val="minMax"/>
        </c:scaling>
        <c:axPos val="l"/>
        <c:majorGridlines>
          <c:spPr>
            <a:ln w="3175">
              <a:solidFill>
                <a:srgbClr val="000000"/>
              </a:solidFill>
              <a:prstDash val="sysDash"/>
            </a:ln>
          </c:spPr>
        </c:majorGridlines>
        <c:numFmt formatCode="0%" sourceLinked="1"/>
        <c:tickLblPos val="nextTo"/>
        <c:spPr>
          <a:ln w="3175">
            <a:solidFill>
              <a:srgbClr val="000000"/>
            </a:solidFill>
            <a:prstDash val="solid"/>
          </a:ln>
        </c:spPr>
        <c:txPr>
          <a:bodyPr rot="0" vert="horz"/>
          <a:lstStyle/>
          <a:p>
            <a:pPr>
              <a:defRPr lang="es-ES" sz="1050" b="0" i="0" u="none" strike="noStrike" baseline="0">
                <a:solidFill>
                  <a:srgbClr val="000000"/>
                </a:solidFill>
                <a:latin typeface="Arial"/>
                <a:ea typeface="Arial"/>
                <a:cs typeface="Arial"/>
              </a:defRPr>
            </a:pPr>
            <a:endParaRPr lang="es-AR"/>
          </a:p>
        </c:txPr>
        <c:crossAx val="356685312"/>
        <c:crosses val="autoZero"/>
        <c:crossBetween val="between"/>
      </c:valAx>
      <c:spPr>
        <a:solidFill>
          <a:srgbClr val="C0C0C0"/>
        </a:solidFill>
        <a:ln w="12700">
          <a:solidFill>
            <a:srgbClr val="808080"/>
          </a:solidFill>
          <a:prstDash val="solid"/>
        </a:ln>
      </c:spPr>
    </c:plotArea>
    <c:plotVisOnly val="1"/>
    <c:dispBlanksAs val="gap"/>
  </c:chart>
  <c:spPr>
    <a:solidFill>
      <a:srgbClr val="FFFFFF"/>
    </a:solidFill>
    <a:ln w="3175">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es-AR"/>
    </a:p>
  </c:txPr>
  <c:printSettings>
    <c:headerFooter alignWithMargins="0"/>
    <c:pageMargins b="1" l="0.75000000000001465" r="0.75000000000001465" t="1" header="0" footer="0"/>
    <c:pageSetup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ES" sz="1200" b="1" i="0" u="none" strike="noStrike" baseline="0">
                <a:solidFill>
                  <a:srgbClr val="000000"/>
                </a:solidFill>
                <a:latin typeface="Arial"/>
                <a:ea typeface="Arial"/>
                <a:cs typeface="Arial"/>
              </a:defRPr>
            </a:pPr>
            <a:r>
              <a:rPr lang="es-AR"/>
              <a:t>Average Premium vs. Ultimate by Exposure Evolution</a:t>
            </a:r>
          </a:p>
        </c:rich>
      </c:tx>
      <c:layout>
        <c:manualLayout>
          <c:xMode val="edge"/>
          <c:yMode val="edge"/>
          <c:x val="0.18195972781784894"/>
          <c:y val="1.7751479289941401E-2"/>
        </c:manualLayout>
      </c:layout>
      <c:spPr>
        <a:noFill/>
        <a:ln w="25400">
          <a:noFill/>
        </a:ln>
      </c:spPr>
    </c:title>
    <c:plotArea>
      <c:layout>
        <c:manualLayout>
          <c:layoutTarget val="inner"/>
          <c:xMode val="edge"/>
          <c:yMode val="edge"/>
          <c:x val="9.9606517071297765E-2"/>
          <c:y val="0.12788876341931757"/>
          <c:w val="0.86377526522765768"/>
          <c:h val="0.61203908207822588"/>
        </c:manualLayout>
      </c:layout>
      <c:lineChart>
        <c:grouping val="standard"/>
        <c:ser>
          <c:idx val="0"/>
          <c:order val="0"/>
          <c:tx>
            <c:strRef>
              <c:f>Portfolio_Evolution_Charts_A!$D$12</c:f>
              <c:strCache>
                <c:ptCount val="1"/>
                <c:pt idx="0">
                  <c:v>Av Prem</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numRef>
              <c:f>Portfolio_Evolution_Charts_A!$B$13:$B$17</c:f>
              <c:numCache>
                <c:formatCode>General</c:formatCode>
                <c:ptCount val="5"/>
                <c:pt idx="0">
                  <c:v>2010</c:v>
                </c:pt>
                <c:pt idx="1">
                  <c:v>2011</c:v>
                </c:pt>
                <c:pt idx="2">
                  <c:v>2012</c:v>
                </c:pt>
                <c:pt idx="3">
                  <c:v>2013</c:v>
                </c:pt>
                <c:pt idx="4">
                  <c:v>2014</c:v>
                </c:pt>
              </c:numCache>
            </c:numRef>
          </c:cat>
          <c:val>
            <c:numRef>
              <c:f>Portfolio_Evolution_Charts_A!$D$13:$D$17</c:f>
              <c:numCache>
                <c:formatCode>_ * #,##0.00_ ;_ * \-#,##0.00_ ;_ * "-"??_ ;_ @_ </c:formatCode>
                <c:ptCount val="5"/>
                <c:pt idx="0">
                  <c:v>3.7636294394949608</c:v>
                </c:pt>
                <c:pt idx="1">
                  <c:v>4.3432919931317144</c:v>
                </c:pt>
                <c:pt idx="2">
                  <c:v>5.3824759430001876</c:v>
                </c:pt>
                <c:pt idx="3">
                  <c:v>6.8888202724587906</c:v>
                </c:pt>
                <c:pt idx="4">
                  <c:v>4.8604705761748743</c:v>
                </c:pt>
              </c:numCache>
            </c:numRef>
          </c:val>
        </c:ser>
        <c:ser>
          <c:idx val="1"/>
          <c:order val="1"/>
          <c:tx>
            <c:strRef>
              <c:f>Portfolio_Evolution_Charts_A!$E$12</c:f>
              <c:strCache>
                <c:ptCount val="1"/>
                <c:pt idx="0">
                  <c:v>Ult by Exp</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numRef>
              <c:f>Portfolio_Evolution_Charts_A!$B$13:$B$17</c:f>
              <c:numCache>
                <c:formatCode>General</c:formatCode>
                <c:ptCount val="5"/>
                <c:pt idx="0">
                  <c:v>2010</c:v>
                </c:pt>
                <c:pt idx="1">
                  <c:v>2011</c:v>
                </c:pt>
                <c:pt idx="2">
                  <c:v>2012</c:v>
                </c:pt>
                <c:pt idx="3">
                  <c:v>2013</c:v>
                </c:pt>
                <c:pt idx="4">
                  <c:v>2014</c:v>
                </c:pt>
              </c:numCache>
            </c:numRef>
          </c:cat>
          <c:val>
            <c:numRef>
              <c:f>Portfolio_Evolution_Charts_A!$E$13:$E$17</c:f>
              <c:numCache>
                <c:formatCode>_ * #,##0.00_ ;_ * \-#,##0.00_ ;_ * "-"??_ ;_ @_ </c:formatCode>
                <c:ptCount val="5"/>
                <c:pt idx="0">
                  <c:v>0.3947299380094188</c:v>
                </c:pt>
                <c:pt idx="1">
                  <c:v>0.47554178906285688</c:v>
                </c:pt>
                <c:pt idx="2">
                  <c:v>0.62271523779798388</c:v>
                </c:pt>
                <c:pt idx="3">
                  <c:v>0.93693086796163882</c:v>
                </c:pt>
                <c:pt idx="4">
                  <c:v>#N/A</c:v>
                </c:pt>
              </c:numCache>
            </c:numRef>
          </c:val>
        </c:ser>
        <c:marker val="1"/>
        <c:axId val="377109888"/>
        <c:axId val="377116544"/>
      </c:lineChart>
      <c:catAx>
        <c:axId val="377109888"/>
        <c:scaling>
          <c:orientation val="minMax"/>
        </c:scaling>
        <c:axPos val="b"/>
        <c:title>
          <c:tx>
            <c:rich>
              <a:bodyPr/>
              <a:lstStyle/>
              <a:p>
                <a:pPr>
                  <a:defRPr lang="es-ES" sz="975" b="1" i="0" u="none" strike="noStrike" baseline="0">
                    <a:solidFill>
                      <a:srgbClr val="000000"/>
                    </a:solidFill>
                    <a:latin typeface="Arial"/>
                    <a:ea typeface="Arial"/>
                    <a:cs typeface="Arial"/>
                  </a:defRPr>
                </a:pPr>
                <a:r>
                  <a:rPr lang="es-AR"/>
                  <a:t>Accident Years</a:t>
                </a:r>
              </a:p>
            </c:rich>
          </c:tx>
          <c:layout>
            <c:manualLayout>
              <c:xMode val="edge"/>
              <c:yMode val="edge"/>
              <c:x val="0.45567684288297688"/>
              <c:y val="0.84911242603550363"/>
            </c:manualLayout>
          </c:layout>
          <c:spPr>
            <a:noFill/>
            <a:ln w="25400">
              <a:noFill/>
            </a:ln>
          </c:spPr>
        </c:title>
        <c:numFmt formatCode="General" sourceLinked="1"/>
        <c:tickLblPos val="nextTo"/>
        <c:spPr>
          <a:ln w="3175">
            <a:solidFill>
              <a:srgbClr val="000000"/>
            </a:solidFill>
            <a:prstDash val="solid"/>
          </a:ln>
        </c:spPr>
        <c:txPr>
          <a:bodyPr rot="0" vert="horz"/>
          <a:lstStyle/>
          <a:p>
            <a:pPr>
              <a:defRPr lang="es-ES" sz="1050" b="0" i="0" u="none" strike="noStrike" baseline="0">
                <a:solidFill>
                  <a:srgbClr val="000000"/>
                </a:solidFill>
                <a:latin typeface="Arial"/>
                <a:ea typeface="Arial"/>
                <a:cs typeface="Arial"/>
              </a:defRPr>
            </a:pPr>
            <a:endParaRPr lang="es-AR"/>
          </a:p>
        </c:txPr>
        <c:crossAx val="377116544"/>
        <c:crosses val="autoZero"/>
        <c:auto val="1"/>
        <c:lblAlgn val="ctr"/>
        <c:lblOffset val="100"/>
        <c:tickLblSkip val="1"/>
        <c:tickMarkSkip val="1"/>
      </c:catAx>
      <c:valAx>
        <c:axId val="377116544"/>
        <c:scaling>
          <c:orientation val="minMax"/>
        </c:scaling>
        <c:axPos val="l"/>
        <c:majorGridlines>
          <c:spPr>
            <a:ln w="3175">
              <a:solidFill>
                <a:srgbClr val="000000"/>
              </a:solidFill>
              <a:prstDash val="sysDash"/>
            </a:ln>
          </c:spPr>
        </c:majorGridlines>
        <c:numFmt formatCode="_ * #,##0.00_ ;_ * \-#,##0.00_ ;_ * &quot;-&quot;??_ ;_ @_ " sourceLinked="1"/>
        <c:tickLblPos val="nextTo"/>
        <c:spPr>
          <a:ln w="3175">
            <a:solidFill>
              <a:srgbClr val="000000"/>
            </a:solidFill>
            <a:prstDash val="solid"/>
          </a:ln>
        </c:spPr>
        <c:txPr>
          <a:bodyPr rot="0" vert="horz"/>
          <a:lstStyle/>
          <a:p>
            <a:pPr>
              <a:defRPr lang="es-ES" sz="1050" b="0" i="0" u="none" strike="noStrike" baseline="0">
                <a:solidFill>
                  <a:srgbClr val="000000"/>
                </a:solidFill>
                <a:latin typeface="Arial"/>
                <a:ea typeface="Arial"/>
                <a:cs typeface="Arial"/>
              </a:defRPr>
            </a:pPr>
            <a:endParaRPr lang="es-AR"/>
          </a:p>
        </c:txPr>
        <c:crossAx val="377109888"/>
        <c:crosses val="autoZero"/>
        <c:crossBetween val="between"/>
      </c:valAx>
      <c:spPr>
        <a:solidFill>
          <a:srgbClr val="C0C0C0"/>
        </a:solidFill>
        <a:ln w="12700">
          <a:solidFill>
            <a:srgbClr val="808080"/>
          </a:solidFill>
          <a:prstDash val="solid"/>
        </a:ln>
      </c:spPr>
    </c:plotArea>
    <c:legend>
      <c:legendPos val="r"/>
      <c:layout>
        <c:manualLayout>
          <c:xMode val="edge"/>
          <c:yMode val="edge"/>
          <c:x val="0.24572333590494044"/>
          <c:y val="0.90236686390527387"/>
          <c:w val="0.74805647738824665"/>
          <c:h val="7.396449704142842E-2"/>
        </c:manualLayout>
      </c:layout>
      <c:spPr>
        <a:solidFill>
          <a:srgbClr val="FFFFFF"/>
        </a:solidFill>
        <a:ln w="3175">
          <a:solidFill>
            <a:srgbClr val="000000"/>
          </a:solidFill>
          <a:prstDash val="solid"/>
        </a:ln>
      </c:spPr>
      <c:txPr>
        <a:bodyPr/>
        <a:lstStyle/>
        <a:p>
          <a:pPr>
            <a:defRPr lang="es-ES" sz="685" b="0" i="0" u="none" strike="noStrike" baseline="0">
              <a:solidFill>
                <a:srgbClr val="000000"/>
              </a:solidFill>
              <a:latin typeface="Arial"/>
              <a:ea typeface="Arial"/>
              <a:cs typeface="Arial"/>
            </a:defRPr>
          </a:pPr>
          <a:endParaRPr lang="es-AR"/>
        </a:p>
      </c:txPr>
    </c:legend>
    <c:plotVisOnly val="1"/>
    <c:dispBlanksAs val="gap"/>
  </c:chart>
  <c:spPr>
    <a:solidFill>
      <a:srgbClr val="FFFFFF"/>
    </a:solidFill>
    <a:ln w="3175">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es-AR"/>
    </a:p>
  </c:txPr>
  <c:printSettings>
    <c:headerFooter alignWithMargins="0"/>
    <c:pageMargins b="1" l="0.75000000000001465" r="0.75000000000001465" t="1" header="0" footer="0"/>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ES" sz="1200" b="1" i="0" u="none" strike="noStrike" baseline="0">
                <a:solidFill>
                  <a:srgbClr val="000000"/>
                </a:solidFill>
                <a:latin typeface="Arial"/>
                <a:ea typeface="Arial"/>
                <a:cs typeface="Arial"/>
              </a:defRPr>
            </a:pPr>
            <a:r>
              <a:rPr lang="es-AR"/>
              <a:t>Frequency Evolution</a:t>
            </a:r>
          </a:p>
        </c:rich>
      </c:tx>
      <c:layout>
        <c:manualLayout>
          <c:xMode val="edge"/>
          <c:yMode val="edge"/>
          <c:x val="0.37325071535579163"/>
          <c:y val="3.5502958579881658E-2"/>
        </c:manualLayout>
      </c:layout>
      <c:spPr>
        <a:noFill/>
        <a:ln w="25400">
          <a:noFill/>
        </a:ln>
      </c:spPr>
    </c:title>
    <c:plotArea>
      <c:layout>
        <c:manualLayout>
          <c:layoutTarget val="inner"/>
          <c:xMode val="edge"/>
          <c:yMode val="edge"/>
          <c:x val="0.12583403952061273"/>
          <c:y val="0.14668345491383258"/>
          <c:w val="0.84976814342932294"/>
          <c:h val="0.62340468338384636"/>
        </c:manualLayout>
      </c:layout>
      <c:lineChart>
        <c:grouping val="standard"/>
        <c:ser>
          <c:idx val="0"/>
          <c:order val="0"/>
          <c:tx>
            <c:strRef>
              <c:f>Portfolio_Evolution_Charts_A!$F$12</c:f>
              <c:strCache>
                <c:ptCount val="1"/>
                <c:pt idx="0">
                  <c:v>Freq</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numRef>
              <c:f>Portfolio_Evolution_Charts_A!$B$13:$B$17</c:f>
              <c:numCache>
                <c:formatCode>General</c:formatCode>
                <c:ptCount val="5"/>
                <c:pt idx="0">
                  <c:v>2010</c:v>
                </c:pt>
                <c:pt idx="1">
                  <c:v>2011</c:v>
                </c:pt>
                <c:pt idx="2">
                  <c:v>2012</c:v>
                </c:pt>
                <c:pt idx="3">
                  <c:v>2013</c:v>
                </c:pt>
                <c:pt idx="4">
                  <c:v>2014</c:v>
                </c:pt>
              </c:numCache>
            </c:numRef>
          </c:cat>
          <c:val>
            <c:numRef>
              <c:f>Portfolio_Evolution_Charts_A!$F$13:$F$17</c:f>
              <c:numCache>
                <c:formatCode>_ * #,##0.00_ ;_ * \-#,##0.00_ ;_ * "-"??_ ;_ @_ </c:formatCode>
                <c:ptCount val="5"/>
                <c:pt idx="0">
                  <c:v>9.0877972088345498</c:v>
                </c:pt>
                <c:pt idx="1">
                  <c:v>9.1577139924869915</c:v>
                </c:pt>
                <c:pt idx="2">
                  <c:v>10.291286870241304</c:v>
                </c:pt>
                <c:pt idx="3">
                  <c:v>11.079305656055684</c:v>
                </c:pt>
                <c:pt idx="4">
                  <c:v>#N/A</c:v>
                </c:pt>
              </c:numCache>
            </c:numRef>
          </c:val>
        </c:ser>
        <c:marker val="1"/>
        <c:axId val="255247488"/>
        <c:axId val="255249792"/>
      </c:lineChart>
      <c:catAx>
        <c:axId val="255247488"/>
        <c:scaling>
          <c:orientation val="minMax"/>
        </c:scaling>
        <c:axPos val="b"/>
        <c:title>
          <c:tx>
            <c:rich>
              <a:bodyPr/>
              <a:lstStyle/>
              <a:p>
                <a:pPr>
                  <a:defRPr lang="es-ES" sz="1050" b="1" i="0" u="none" strike="noStrike" baseline="0">
                    <a:solidFill>
                      <a:srgbClr val="000000"/>
                    </a:solidFill>
                    <a:latin typeface="Arial"/>
                    <a:ea typeface="Arial"/>
                    <a:cs typeface="Arial"/>
                  </a:defRPr>
                </a:pPr>
                <a:r>
                  <a:rPr lang="es-AR"/>
                  <a:t>Accident Years</a:t>
                </a:r>
              </a:p>
            </c:rich>
          </c:tx>
          <c:layout>
            <c:manualLayout>
              <c:xMode val="edge"/>
              <c:yMode val="edge"/>
              <c:x val="0.46656331255638123"/>
              <c:y val="0.87869822485212412"/>
            </c:manualLayout>
          </c:layout>
          <c:spPr>
            <a:noFill/>
            <a:ln w="25400">
              <a:noFill/>
            </a:ln>
          </c:spPr>
        </c:title>
        <c:numFmt formatCode="General" sourceLinked="1"/>
        <c:tickLblPos val="nextTo"/>
        <c:spPr>
          <a:ln w="3175">
            <a:solidFill>
              <a:srgbClr val="000000"/>
            </a:solidFill>
            <a:prstDash val="solid"/>
          </a:ln>
        </c:spPr>
        <c:txPr>
          <a:bodyPr rot="0" vert="horz"/>
          <a:lstStyle/>
          <a:p>
            <a:pPr>
              <a:defRPr lang="es-ES" sz="1050" b="0" i="0" u="none" strike="noStrike" baseline="0">
                <a:solidFill>
                  <a:srgbClr val="000000"/>
                </a:solidFill>
                <a:latin typeface="Arial"/>
                <a:ea typeface="Arial"/>
                <a:cs typeface="Arial"/>
              </a:defRPr>
            </a:pPr>
            <a:endParaRPr lang="es-AR"/>
          </a:p>
        </c:txPr>
        <c:crossAx val="255249792"/>
        <c:crosses val="autoZero"/>
        <c:auto val="1"/>
        <c:lblAlgn val="ctr"/>
        <c:lblOffset val="100"/>
        <c:tickLblSkip val="1"/>
        <c:tickMarkSkip val="1"/>
      </c:catAx>
      <c:valAx>
        <c:axId val="255249792"/>
        <c:scaling>
          <c:orientation val="minMax"/>
        </c:scaling>
        <c:axPos val="l"/>
        <c:majorGridlines>
          <c:spPr>
            <a:ln w="3175">
              <a:solidFill>
                <a:srgbClr val="000000"/>
              </a:solidFill>
              <a:prstDash val="sysDash"/>
            </a:ln>
          </c:spPr>
        </c:majorGridlines>
        <c:title>
          <c:tx>
            <c:rich>
              <a:bodyPr/>
              <a:lstStyle/>
              <a:p>
                <a:pPr>
                  <a:defRPr lang="es-ES" sz="1050" b="1" i="0" u="none" strike="noStrike" baseline="0">
                    <a:solidFill>
                      <a:srgbClr val="000000"/>
                    </a:solidFill>
                    <a:latin typeface="Arial"/>
                    <a:ea typeface="Arial"/>
                    <a:cs typeface="Arial"/>
                  </a:defRPr>
                </a:pPr>
                <a:r>
                  <a:rPr lang="es-AR"/>
                  <a:t>Annual Freq * 1000</a:t>
                </a:r>
              </a:p>
            </c:rich>
          </c:tx>
          <c:layout>
            <c:manualLayout>
              <c:xMode val="edge"/>
              <c:yMode val="edge"/>
              <c:x val="2.643856920684293E-2"/>
              <c:y val="0.26035502958579876"/>
            </c:manualLayout>
          </c:layout>
          <c:spPr>
            <a:noFill/>
            <a:ln w="25400">
              <a:noFill/>
            </a:ln>
          </c:spPr>
        </c:title>
        <c:numFmt formatCode="_ * #,##0_ ;_ * \-#,##0_ ;_ * &quot;-&quot;??_ ;_ @_ " sourceLinked="0"/>
        <c:tickLblPos val="nextTo"/>
        <c:spPr>
          <a:ln w="3175">
            <a:solidFill>
              <a:srgbClr val="000000"/>
            </a:solidFill>
            <a:prstDash val="solid"/>
          </a:ln>
        </c:spPr>
        <c:txPr>
          <a:bodyPr rot="0" vert="horz"/>
          <a:lstStyle/>
          <a:p>
            <a:pPr>
              <a:defRPr lang="es-ES" sz="1050" b="0" i="0" u="none" strike="noStrike" baseline="0">
                <a:solidFill>
                  <a:srgbClr val="000000"/>
                </a:solidFill>
                <a:latin typeface="Arial"/>
                <a:ea typeface="Arial"/>
                <a:cs typeface="Arial"/>
              </a:defRPr>
            </a:pPr>
            <a:endParaRPr lang="es-AR"/>
          </a:p>
        </c:txPr>
        <c:crossAx val="255247488"/>
        <c:crosses val="autoZero"/>
        <c:crossBetween val="between"/>
      </c:valAx>
      <c:spPr>
        <a:solidFill>
          <a:srgbClr val="C0C0C0"/>
        </a:solidFill>
        <a:ln w="12700">
          <a:solidFill>
            <a:srgbClr val="808080"/>
          </a:solidFill>
          <a:prstDash val="solid"/>
        </a:ln>
      </c:spPr>
    </c:plotArea>
    <c:plotVisOnly val="1"/>
    <c:dispBlanksAs val="gap"/>
  </c:chart>
  <c:spPr>
    <a:solidFill>
      <a:srgbClr val="FFFFFF"/>
    </a:solidFill>
    <a:ln w="3175">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es-AR"/>
    </a:p>
  </c:txPr>
  <c:printSettings>
    <c:headerFooter alignWithMargins="0"/>
    <c:pageMargins b="1" l="0.75000000000001465" r="0.75000000000001465" t="1" header="0" footer="0"/>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ES" sz="1200" b="1" i="0" u="none" strike="noStrike" baseline="0">
                <a:solidFill>
                  <a:srgbClr val="000000"/>
                </a:solidFill>
                <a:latin typeface="Arial"/>
                <a:ea typeface="Arial"/>
                <a:cs typeface="Arial"/>
              </a:defRPr>
            </a:pPr>
            <a:r>
              <a:rPr lang="es-AR"/>
              <a:t>Severity Evolution</a:t>
            </a:r>
          </a:p>
        </c:rich>
      </c:tx>
      <c:layout>
        <c:manualLayout>
          <c:xMode val="edge"/>
          <c:yMode val="edge"/>
          <c:x val="0.38990889900235259"/>
          <c:y val="3.4090909090909088E-2"/>
        </c:manualLayout>
      </c:layout>
      <c:spPr>
        <a:noFill/>
        <a:ln w="25400">
          <a:noFill/>
        </a:ln>
      </c:spPr>
    </c:title>
    <c:plotArea>
      <c:layout>
        <c:manualLayout>
          <c:layoutTarget val="inner"/>
          <c:xMode val="edge"/>
          <c:yMode val="edge"/>
          <c:x val="8.7116883834080214E-2"/>
          <c:y val="0.15526462722270989"/>
          <c:w val="0.88950923493745049"/>
          <c:h val="0.67964893425795825"/>
        </c:manualLayout>
      </c:layout>
      <c:lineChart>
        <c:grouping val="standard"/>
        <c:ser>
          <c:idx val="0"/>
          <c:order val="0"/>
          <c:tx>
            <c:strRef>
              <c:f>Portfolio_Evolution_Charts_A!$G$12</c:f>
              <c:strCache>
                <c:ptCount val="1"/>
                <c:pt idx="0">
                  <c:v>Sev</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numRef>
              <c:f>Portfolio_Evolution_Charts_A!$B$13:$B$17</c:f>
              <c:numCache>
                <c:formatCode>General</c:formatCode>
                <c:ptCount val="5"/>
                <c:pt idx="0">
                  <c:v>2010</c:v>
                </c:pt>
                <c:pt idx="1">
                  <c:v>2011</c:v>
                </c:pt>
                <c:pt idx="2">
                  <c:v>2012</c:v>
                </c:pt>
                <c:pt idx="3">
                  <c:v>2013</c:v>
                </c:pt>
                <c:pt idx="4">
                  <c:v>2014</c:v>
                </c:pt>
              </c:numCache>
            </c:numRef>
          </c:cat>
          <c:val>
            <c:numRef>
              <c:f>Portfolio_Evolution_Charts_A!$G$13:$G$17</c:f>
              <c:numCache>
                <c:formatCode>_ * #,##0.00_ ;_ * \-#,##0.00_ ;_ * "-"??_ ;_ @_ </c:formatCode>
                <c:ptCount val="5"/>
                <c:pt idx="0">
                  <c:v>43.435161342034419</c:v>
                </c:pt>
                <c:pt idx="1">
                  <c:v>51.928001841179189</c:v>
                </c:pt>
                <c:pt idx="2">
                  <c:v>60.508976734353027</c:v>
                </c:pt>
                <c:pt idx="3">
                  <c:v>84.565847088940515</c:v>
                </c:pt>
                <c:pt idx="4">
                  <c:v>#N/A</c:v>
                </c:pt>
              </c:numCache>
            </c:numRef>
          </c:val>
        </c:ser>
        <c:marker val="1"/>
        <c:axId val="377158272"/>
        <c:axId val="377242752"/>
      </c:lineChart>
      <c:catAx>
        <c:axId val="377158272"/>
        <c:scaling>
          <c:orientation val="minMax"/>
        </c:scaling>
        <c:axPos val="b"/>
        <c:title>
          <c:tx>
            <c:rich>
              <a:bodyPr/>
              <a:lstStyle/>
              <a:p>
                <a:pPr>
                  <a:defRPr lang="es-ES" sz="1075" b="1" i="0" u="none" strike="noStrike" baseline="0">
                    <a:solidFill>
                      <a:srgbClr val="000000"/>
                    </a:solidFill>
                    <a:latin typeface="Arial"/>
                    <a:ea typeface="Arial"/>
                    <a:cs typeface="Arial"/>
                  </a:defRPr>
                </a:pPr>
                <a:r>
                  <a:rPr lang="es-AR"/>
                  <a:t>Accident Years</a:t>
                </a:r>
              </a:p>
            </c:rich>
          </c:tx>
          <c:layout>
            <c:manualLayout>
              <c:xMode val="edge"/>
              <c:yMode val="edge"/>
              <c:x val="0.44954192652523473"/>
              <c:y val="0.9204557384872345"/>
            </c:manualLayout>
          </c:layout>
          <c:spPr>
            <a:noFill/>
            <a:ln w="25400">
              <a:noFill/>
            </a:ln>
          </c:spPr>
        </c:title>
        <c:numFmt formatCode="General" sourceLinked="1"/>
        <c:tickLblPos val="nextTo"/>
        <c:spPr>
          <a:ln w="3175">
            <a:solidFill>
              <a:srgbClr val="000000"/>
            </a:solidFill>
            <a:prstDash val="solid"/>
          </a:ln>
        </c:spPr>
        <c:txPr>
          <a:bodyPr rot="0" vert="horz"/>
          <a:lstStyle/>
          <a:p>
            <a:pPr>
              <a:defRPr lang="es-ES" sz="1050" b="0" i="0" u="none" strike="noStrike" baseline="0">
                <a:solidFill>
                  <a:srgbClr val="000000"/>
                </a:solidFill>
                <a:latin typeface="Arial"/>
                <a:ea typeface="Arial"/>
                <a:cs typeface="Arial"/>
              </a:defRPr>
            </a:pPr>
            <a:endParaRPr lang="es-AR"/>
          </a:p>
        </c:txPr>
        <c:crossAx val="377242752"/>
        <c:crosses val="autoZero"/>
        <c:auto val="1"/>
        <c:lblAlgn val="ctr"/>
        <c:lblOffset val="100"/>
        <c:tickLblSkip val="1"/>
        <c:tickMarkSkip val="1"/>
      </c:catAx>
      <c:valAx>
        <c:axId val="377242752"/>
        <c:scaling>
          <c:orientation val="minMax"/>
        </c:scaling>
        <c:axPos val="l"/>
        <c:majorGridlines>
          <c:spPr>
            <a:ln w="3175">
              <a:solidFill>
                <a:srgbClr val="000000"/>
              </a:solidFill>
              <a:prstDash val="sysDash"/>
            </a:ln>
          </c:spPr>
        </c:majorGridlines>
        <c:numFmt formatCode="_ * #,##0_ ;_ * \-#,##0_ ;_ * &quot;-&quot;??_ ;_ @_ " sourceLinked="0"/>
        <c:tickLblPos val="nextTo"/>
        <c:spPr>
          <a:ln w="3175">
            <a:solidFill>
              <a:srgbClr val="000000"/>
            </a:solidFill>
            <a:prstDash val="solid"/>
          </a:ln>
        </c:spPr>
        <c:txPr>
          <a:bodyPr rot="0" vert="horz"/>
          <a:lstStyle/>
          <a:p>
            <a:pPr>
              <a:defRPr lang="es-ES" sz="1050" b="0" i="0" u="none" strike="noStrike" baseline="0">
                <a:solidFill>
                  <a:srgbClr val="000000"/>
                </a:solidFill>
                <a:latin typeface="Arial"/>
                <a:ea typeface="Arial"/>
                <a:cs typeface="Arial"/>
              </a:defRPr>
            </a:pPr>
            <a:endParaRPr lang="es-AR"/>
          </a:p>
        </c:txPr>
        <c:crossAx val="377158272"/>
        <c:crosses val="autoZero"/>
        <c:crossBetween val="between"/>
      </c:valAx>
      <c:spPr>
        <a:solidFill>
          <a:srgbClr val="C0C0C0"/>
        </a:solidFill>
        <a:ln w="12700">
          <a:solidFill>
            <a:srgbClr val="808080"/>
          </a:solidFill>
          <a:prstDash val="solid"/>
        </a:ln>
      </c:spPr>
    </c:plotArea>
    <c:plotVisOnly val="1"/>
    <c:dispBlanksAs val="gap"/>
  </c:chart>
  <c:spPr>
    <a:solidFill>
      <a:srgbClr val="FFFFFF"/>
    </a:solidFill>
    <a:ln w="3175">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es-AR"/>
    </a:p>
  </c:txPr>
  <c:printSettings>
    <c:headerFooter alignWithMargins="0"/>
    <c:pageMargins b="1" l="0.75000000000001465" r="0.75000000000001465" t="1" header="0" footer="0"/>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ES"/>
            </a:pPr>
            <a:r>
              <a:rPr lang="es-ES" b="1"/>
              <a:t>Ult</a:t>
            </a:r>
            <a:r>
              <a:rPr lang="es-ES" b="1" baseline="0"/>
              <a:t> imate Claims, GEP &amp; LR</a:t>
            </a:r>
            <a:endParaRPr lang="es-ES" b="1"/>
          </a:p>
        </c:rich>
      </c:tx>
      <c:layout>
        <c:manualLayout>
          <c:xMode val="edge"/>
          <c:yMode val="edge"/>
          <c:x val="6.7637874988787164E-2"/>
          <c:y val="7.6414275233463507E-3"/>
        </c:manualLayout>
      </c:layout>
    </c:title>
    <c:plotArea>
      <c:layout>
        <c:manualLayout>
          <c:layoutTarget val="inner"/>
          <c:xMode val="edge"/>
          <c:yMode val="edge"/>
          <c:x val="6.9199457259158922E-2"/>
          <c:y val="7.3387171836400408E-2"/>
          <c:w val="0.90909090909090906"/>
          <c:h val="0.82777558094657855"/>
        </c:manualLayout>
      </c:layout>
      <c:barChart>
        <c:barDir val="col"/>
        <c:grouping val="clustered"/>
        <c:ser>
          <c:idx val="0"/>
          <c:order val="0"/>
          <c:tx>
            <c:strRef>
              <c:f>Ultimates!$H$11</c:f>
              <c:strCache>
                <c:ptCount val="1"/>
                <c:pt idx="0">
                  <c:v>Ultimate</c:v>
                </c:pt>
              </c:strCache>
            </c:strRef>
          </c:tx>
          <c:dLbls>
            <c:spPr>
              <a:noFill/>
              <a:ln w="25400">
                <a:noFill/>
              </a:ln>
            </c:spPr>
            <c:txPr>
              <a:bodyPr rot="-5400000" vert="horz"/>
              <a:lstStyle/>
              <a:p>
                <a:pPr algn="ctr">
                  <a:defRPr lang="es-ES" sz="1000" b="0" i="0" u="none" strike="noStrike" baseline="0">
                    <a:solidFill>
                      <a:srgbClr val="000000"/>
                    </a:solidFill>
                    <a:latin typeface="Arial Narrow"/>
                    <a:ea typeface="Arial Narrow"/>
                    <a:cs typeface="Arial Narrow"/>
                  </a:defRPr>
                </a:pPr>
                <a:endParaRPr lang="es-AR"/>
              </a:p>
            </c:txPr>
            <c:showVal val="1"/>
          </c:dLbls>
          <c:cat>
            <c:strRef>
              <c:f>Ultimates!$C$16:$C$75</c:f>
              <c:strCache>
                <c:ptCount val="30"/>
                <c:pt idx="0">
                  <c:v>2007 Q1</c:v>
                </c:pt>
                <c:pt idx="1">
                  <c:v>2007 Q2</c:v>
                </c:pt>
                <c:pt idx="2">
                  <c:v>2007 Q3</c:v>
                </c:pt>
                <c:pt idx="3">
                  <c:v>2007 Q4</c:v>
                </c:pt>
                <c:pt idx="4">
                  <c:v>2008 Q1</c:v>
                </c:pt>
                <c:pt idx="5">
                  <c:v>2008 Q2</c:v>
                </c:pt>
                <c:pt idx="6">
                  <c:v>2008 Q3</c:v>
                </c:pt>
                <c:pt idx="7">
                  <c:v>2008 Q4</c:v>
                </c:pt>
                <c:pt idx="8">
                  <c:v>2009 Q1</c:v>
                </c:pt>
                <c:pt idx="9">
                  <c:v>2009 Q2</c:v>
                </c:pt>
                <c:pt idx="10">
                  <c:v>2009 Q3</c:v>
                </c:pt>
                <c:pt idx="11">
                  <c:v>2009 Q4</c:v>
                </c:pt>
                <c:pt idx="12">
                  <c:v>2010 Q1</c:v>
                </c:pt>
                <c:pt idx="13">
                  <c:v>2010 Q2</c:v>
                </c:pt>
                <c:pt idx="14">
                  <c:v>2010 Q3</c:v>
                </c:pt>
                <c:pt idx="15">
                  <c:v>2010 Q4</c:v>
                </c:pt>
                <c:pt idx="16">
                  <c:v>2011 Q1</c:v>
                </c:pt>
                <c:pt idx="17">
                  <c:v>2011 Q2</c:v>
                </c:pt>
                <c:pt idx="18">
                  <c:v>2011 Q3</c:v>
                </c:pt>
                <c:pt idx="19">
                  <c:v>2011 Q4</c:v>
                </c:pt>
                <c:pt idx="20">
                  <c:v>2012 Q1</c:v>
                </c:pt>
                <c:pt idx="21">
                  <c:v>2012 Q2</c:v>
                </c:pt>
                <c:pt idx="22">
                  <c:v>2012 Q3</c:v>
                </c:pt>
                <c:pt idx="23">
                  <c:v>2012 Q4</c:v>
                </c:pt>
                <c:pt idx="24">
                  <c:v>2013 Q1</c:v>
                </c:pt>
                <c:pt idx="25">
                  <c:v>2013 Q2</c:v>
                </c:pt>
                <c:pt idx="26">
                  <c:v>2013 Q3</c:v>
                </c:pt>
                <c:pt idx="27">
                  <c:v>2013 Q4</c:v>
                </c:pt>
                <c:pt idx="28">
                  <c:v>2014 Q1</c:v>
                </c:pt>
                <c:pt idx="29">
                  <c:v>2014 Q2</c:v>
                </c:pt>
              </c:strCache>
            </c:strRef>
          </c:cat>
          <c:val>
            <c:numRef>
              <c:f>Ultimates!$H$16:$H$75</c:f>
              <c:numCache>
                <c:formatCode>_ * #,##0_ ;_ * \-#,##0_ ;_ * "-"??_ ;_ @_ </c:formatCode>
                <c:ptCount val="30"/>
                <c:pt idx="0">
                  <c:v>1867.614</c:v>
                </c:pt>
                <c:pt idx="1">
                  <c:v>2334.9</c:v>
                </c:pt>
                <c:pt idx="2">
                  <c:v>2323.9549999999999</c:v>
                </c:pt>
                <c:pt idx="3">
                  <c:v>3098.6379999999999</c:v>
                </c:pt>
                <c:pt idx="4">
                  <c:v>2352.5169999999998</c:v>
                </c:pt>
                <c:pt idx="5">
                  <c:v>2965.7919999999999</c:v>
                </c:pt>
                <c:pt idx="6">
                  <c:v>2241.2620000000002</c:v>
                </c:pt>
                <c:pt idx="7">
                  <c:v>2172.7359999999999</c:v>
                </c:pt>
                <c:pt idx="8">
                  <c:v>2165.8389999999999</c:v>
                </c:pt>
                <c:pt idx="9">
                  <c:v>2552.545640617368</c:v>
                </c:pt>
                <c:pt idx="10">
                  <c:v>2027.9414484858937</c:v>
                </c:pt>
                <c:pt idx="11">
                  <c:v>2350.8043397094357</c:v>
                </c:pt>
                <c:pt idx="12">
                  <c:v>2191.1243270606324</c:v>
                </c:pt>
                <c:pt idx="13">
                  <c:v>2481.495432021286</c:v>
                </c:pt>
                <c:pt idx="14">
                  <c:v>3272.780734639472</c:v>
                </c:pt>
                <c:pt idx="15">
                  <c:v>2913.3898417872147</c:v>
                </c:pt>
                <c:pt idx="16">
                  <c:v>3802.0225347425539</c:v>
                </c:pt>
                <c:pt idx="17">
                  <c:v>4903.6657492646618</c:v>
                </c:pt>
                <c:pt idx="18">
                  <c:v>2698.3992815410043</c:v>
                </c:pt>
                <c:pt idx="19">
                  <c:v>3655.0329683937448</c:v>
                </c:pt>
                <c:pt idx="20">
                  <c:v>4003.5384163973549</c:v>
                </c:pt>
                <c:pt idx="21">
                  <c:v>5812.8329874103938</c:v>
                </c:pt>
                <c:pt idx="22">
                  <c:v>4501.4942555538937</c:v>
                </c:pt>
                <c:pt idx="23">
                  <c:v>5800.2733675825466</c:v>
                </c:pt>
                <c:pt idx="24">
                  <c:v>5740.1229957531095</c:v>
                </c:pt>
                <c:pt idx="25">
                  <c:v>8510.3654588534955</c:v>
                </c:pt>
                <c:pt idx="26">
                  <c:v>8123.9111351284946</c:v>
                </c:pt>
                <c:pt idx="27">
                  <c:v>7935.7434154717321</c:v>
                </c:pt>
                <c:pt idx="28">
                  <c:v>7074.5652376303642</c:v>
                </c:pt>
                <c:pt idx="29">
                  <c:v>10875.015073496863</c:v>
                </c:pt>
              </c:numCache>
            </c:numRef>
          </c:val>
        </c:ser>
        <c:ser>
          <c:idx val="1"/>
          <c:order val="1"/>
          <c:tx>
            <c:strRef>
              <c:f>Ultimates!$P$11</c:f>
              <c:strCache>
                <c:ptCount val="1"/>
                <c:pt idx="0">
                  <c:v>GEP</c:v>
                </c:pt>
              </c:strCache>
            </c:strRef>
          </c:tx>
          <c:dLbls>
            <c:spPr>
              <a:noFill/>
              <a:ln w="25400">
                <a:noFill/>
              </a:ln>
            </c:spPr>
            <c:txPr>
              <a:bodyPr rot="-5400000" vert="horz"/>
              <a:lstStyle/>
              <a:p>
                <a:pPr algn="ctr">
                  <a:defRPr lang="es-ES" sz="1000" b="1" i="0" u="none" strike="noStrike" baseline="0">
                    <a:solidFill>
                      <a:srgbClr val="000000"/>
                    </a:solidFill>
                    <a:latin typeface="Arial Narrow"/>
                    <a:ea typeface="Arial Narrow"/>
                    <a:cs typeface="Arial Narrow"/>
                  </a:defRPr>
                </a:pPr>
                <a:endParaRPr lang="es-AR"/>
              </a:p>
            </c:txPr>
            <c:dLblPos val="inBase"/>
            <c:showVal val="1"/>
          </c:dLbls>
          <c:cat>
            <c:strRef>
              <c:f>Ultimates!$C$16:$C$75</c:f>
              <c:strCache>
                <c:ptCount val="30"/>
                <c:pt idx="0">
                  <c:v>2007 Q1</c:v>
                </c:pt>
                <c:pt idx="1">
                  <c:v>2007 Q2</c:v>
                </c:pt>
                <c:pt idx="2">
                  <c:v>2007 Q3</c:v>
                </c:pt>
                <c:pt idx="3">
                  <c:v>2007 Q4</c:v>
                </c:pt>
                <c:pt idx="4">
                  <c:v>2008 Q1</c:v>
                </c:pt>
                <c:pt idx="5">
                  <c:v>2008 Q2</c:v>
                </c:pt>
                <c:pt idx="6">
                  <c:v>2008 Q3</c:v>
                </c:pt>
                <c:pt idx="7">
                  <c:v>2008 Q4</c:v>
                </c:pt>
                <c:pt idx="8">
                  <c:v>2009 Q1</c:v>
                </c:pt>
                <c:pt idx="9">
                  <c:v>2009 Q2</c:v>
                </c:pt>
                <c:pt idx="10">
                  <c:v>2009 Q3</c:v>
                </c:pt>
                <c:pt idx="11">
                  <c:v>2009 Q4</c:v>
                </c:pt>
                <c:pt idx="12">
                  <c:v>2010 Q1</c:v>
                </c:pt>
                <c:pt idx="13">
                  <c:v>2010 Q2</c:v>
                </c:pt>
                <c:pt idx="14">
                  <c:v>2010 Q3</c:v>
                </c:pt>
                <c:pt idx="15">
                  <c:v>2010 Q4</c:v>
                </c:pt>
                <c:pt idx="16">
                  <c:v>2011 Q1</c:v>
                </c:pt>
                <c:pt idx="17">
                  <c:v>2011 Q2</c:v>
                </c:pt>
                <c:pt idx="18">
                  <c:v>2011 Q3</c:v>
                </c:pt>
                <c:pt idx="19">
                  <c:v>2011 Q4</c:v>
                </c:pt>
                <c:pt idx="20">
                  <c:v>2012 Q1</c:v>
                </c:pt>
                <c:pt idx="21">
                  <c:v>2012 Q2</c:v>
                </c:pt>
                <c:pt idx="22">
                  <c:v>2012 Q3</c:v>
                </c:pt>
                <c:pt idx="23">
                  <c:v>2012 Q4</c:v>
                </c:pt>
                <c:pt idx="24">
                  <c:v>2013 Q1</c:v>
                </c:pt>
                <c:pt idx="25">
                  <c:v>2013 Q2</c:v>
                </c:pt>
                <c:pt idx="26">
                  <c:v>2013 Q3</c:v>
                </c:pt>
                <c:pt idx="27">
                  <c:v>2013 Q4</c:v>
                </c:pt>
                <c:pt idx="28">
                  <c:v>2014 Q1</c:v>
                </c:pt>
                <c:pt idx="29">
                  <c:v>2014 Q2</c:v>
                </c:pt>
              </c:strCache>
            </c:strRef>
          </c:cat>
          <c:val>
            <c:numRef>
              <c:f>Ultimates!$P$16:$P$75</c:f>
              <c:numCache>
                <c:formatCode>_ * #,##0_ ;_ * \-#,##0_ ;_ * "-"??_ ;_ @_ </c:formatCode>
                <c:ptCount val="30"/>
                <c:pt idx="0">
                  <c:v>13070.410241999998</c:v>
                </c:pt>
                <c:pt idx="1">
                  <c:v>13244.180364</c:v>
                </c:pt>
                <c:pt idx="2">
                  <c:v>13521.497401000001</c:v>
                </c:pt>
                <c:pt idx="3">
                  <c:v>14140.254912</c:v>
                </c:pt>
                <c:pt idx="4">
                  <c:v>15221.597145</c:v>
                </c:pt>
                <c:pt idx="5">
                  <c:v>16542.511243999998</c:v>
                </c:pt>
                <c:pt idx="6">
                  <c:v>18076.440734</c:v>
                </c:pt>
                <c:pt idx="7">
                  <c:v>20366.847329999997</c:v>
                </c:pt>
                <c:pt idx="8">
                  <c:v>20728.923927</c:v>
                </c:pt>
                <c:pt idx="9">
                  <c:v>21690.816265999998</c:v>
                </c:pt>
                <c:pt idx="10">
                  <c:v>22057.419626000003</c:v>
                </c:pt>
                <c:pt idx="11">
                  <c:v>22805.917534</c:v>
                </c:pt>
                <c:pt idx="12">
                  <c:v>23200.237827999998</c:v>
                </c:pt>
                <c:pt idx="13">
                  <c:v>24544.776771999997</c:v>
                </c:pt>
                <c:pt idx="14">
                  <c:v>26898.953530000006</c:v>
                </c:pt>
                <c:pt idx="15">
                  <c:v>28891.28230000001</c:v>
                </c:pt>
                <c:pt idx="16">
                  <c:v>30863.391</c:v>
                </c:pt>
                <c:pt idx="17">
                  <c:v>33342.253510000002</c:v>
                </c:pt>
                <c:pt idx="18">
                  <c:v>35184.092719999986</c:v>
                </c:pt>
                <c:pt idx="19">
                  <c:v>38150.557110000016</c:v>
                </c:pt>
                <c:pt idx="20">
                  <c:v>39601.652450000001</c:v>
                </c:pt>
                <c:pt idx="21">
                  <c:v>41967.875750000014</c:v>
                </c:pt>
                <c:pt idx="22">
                  <c:v>44809.319459999948</c:v>
                </c:pt>
                <c:pt idx="23">
                  <c:v>47513.475439999995</c:v>
                </c:pt>
                <c:pt idx="24">
                  <c:v>49121.124760000006</c:v>
                </c:pt>
                <c:pt idx="25">
                  <c:v>51793.426110000015</c:v>
                </c:pt>
                <c:pt idx="26">
                  <c:v>55843.868789999979</c:v>
                </c:pt>
                <c:pt idx="27">
                  <c:v>66098.073530000082</c:v>
                </c:pt>
                <c:pt idx="28">
                  <c:v>74284.608498088142</c:v>
                </c:pt>
                <c:pt idx="29">
                  <c:v>96653.281195406002</c:v>
                </c:pt>
              </c:numCache>
            </c:numRef>
          </c:val>
        </c:ser>
        <c:gapWidth val="49"/>
        <c:axId val="392889856"/>
        <c:axId val="392891392"/>
      </c:barChart>
      <c:lineChart>
        <c:grouping val="standard"/>
        <c:ser>
          <c:idx val="2"/>
          <c:order val="2"/>
          <c:tx>
            <c:strRef>
              <c:f>Ultimates!$U$11</c:f>
              <c:strCache>
                <c:ptCount val="1"/>
                <c:pt idx="0">
                  <c:v>Ult LR</c:v>
                </c:pt>
              </c:strCache>
            </c:strRef>
          </c:tx>
          <c:marker>
            <c:symbol val="none"/>
          </c:marker>
          <c:dLbls>
            <c:spPr>
              <a:noFill/>
              <a:ln w="25400">
                <a:noFill/>
              </a:ln>
            </c:spPr>
            <c:txPr>
              <a:bodyPr/>
              <a:lstStyle/>
              <a:p>
                <a:pPr>
                  <a:defRPr lang="es-ES" sz="1000" b="1" i="0" u="none" strike="noStrike" baseline="0">
                    <a:solidFill>
                      <a:srgbClr val="000000"/>
                    </a:solidFill>
                    <a:latin typeface="Arial Narrow"/>
                    <a:ea typeface="Arial Narrow"/>
                    <a:cs typeface="Arial Narrow"/>
                  </a:defRPr>
                </a:pPr>
                <a:endParaRPr lang="es-AR"/>
              </a:p>
            </c:txPr>
            <c:showVal val="1"/>
          </c:dLbls>
          <c:cat>
            <c:strRef>
              <c:f>Ultimates!$C$16:$C$75</c:f>
              <c:strCache>
                <c:ptCount val="30"/>
                <c:pt idx="0">
                  <c:v>2007 Q1</c:v>
                </c:pt>
                <c:pt idx="1">
                  <c:v>2007 Q2</c:v>
                </c:pt>
                <c:pt idx="2">
                  <c:v>2007 Q3</c:v>
                </c:pt>
                <c:pt idx="3">
                  <c:v>2007 Q4</c:v>
                </c:pt>
                <c:pt idx="4">
                  <c:v>2008 Q1</c:v>
                </c:pt>
                <c:pt idx="5">
                  <c:v>2008 Q2</c:v>
                </c:pt>
                <c:pt idx="6">
                  <c:v>2008 Q3</c:v>
                </c:pt>
                <c:pt idx="7">
                  <c:v>2008 Q4</c:v>
                </c:pt>
                <c:pt idx="8">
                  <c:v>2009 Q1</c:v>
                </c:pt>
                <c:pt idx="9">
                  <c:v>2009 Q2</c:v>
                </c:pt>
                <c:pt idx="10">
                  <c:v>2009 Q3</c:v>
                </c:pt>
                <c:pt idx="11">
                  <c:v>2009 Q4</c:v>
                </c:pt>
                <c:pt idx="12">
                  <c:v>2010 Q1</c:v>
                </c:pt>
                <c:pt idx="13">
                  <c:v>2010 Q2</c:v>
                </c:pt>
                <c:pt idx="14">
                  <c:v>2010 Q3</c:v>
                </c:pt>
                <c:pt idx="15">
                  <c:v>2010 Q4</c:v>
                </c:pt>
                <c:pt idx="16">
                  <c:v>2011 Q1</c:v>
                </c:pt>
                <c:pt idx="17">
                  <c:v>2011 Q2</c:v>
                </c:pt>
                <c:pt idx="18">
                  <c:v>2011 Q3</c:v>
                </c:pt>
                <c:pt idx="19">
                  <c:v>2011 Q4</c:v>
                </c:pt>
                <c:pt idx="20">
                  <c:v>2012 Q1</c:v>
                </c:pt>
                <c:pt idx="21">
                  <c:v>2012 Q2</c:v>
                </c:pt>
                <c:pt idx="22">
                  <c:v>2012 Q3</c:v>
                </c:pt>
                <c:pt idx="23">
                  <c:v>2012 Q4</c:v>
                </c:pt>
                <c:pt idx="24">
                  <c:v>2013 Q1</c:v>
                </c:pt>
                <c:pt idx="25">
                  <c:v>2013 Q2</c:v>
                </c:pt>
                <c:pt idx="26">
                  <c:v>2013 Q3</c:v>
                </c:pt>
                <c:pt idx="27">
                  <c:v>2013 Q4</c:v>
                </c:pt>
                <c:pt idx="28">
                  <c:v>2014 Q1</c:v>
                </c:pt>
                <c:pt idx="29">
                  <c:v>2014 Q2</c:v>
                </c:pt>
              </c:strCache>
            </c:strRef>
          </c:cat>
          <c:val>
            <c:numRef>
              <c:f>Ultimates!$U$16:$U$75</c:f>
              <c:numCache>
                <c:formatCode>0.0%</c:formatCode>
                <c:ptCount val="30"/>
                <c:pt idx="0">
                  <c:v>0.14288870551275237</c:v>
                </c:pt>
                <c:pt idx="1">
                  <c:v>0.17629630039973382</c:v>
                </c:pt>
                <c:pt idx="2">
                  <c:v>0.17187112721909992</c:v>
                </c:pt>
                <c:pt idx="3">
                  <c:v>0.21913593632391795</c:v>
                </c:pt>
                <c:pt idx="4">
                  <c:v>0.15455125881929915</c:v>
                </c:pt>
                <c:pt idx="5">
                  <c:v>0.17928305782930623</c:v>
                </c:pt>
                <c:pt idx="6">
                  <c:v>0.12398801473037818</c:v>
                </c:pt>
                <c:pt idx="7">
                  <c:v>0.10668003568719245</c:v>
                </c:pt>
                <c:pt idx="8">
                  <c:v>0.10448390893937984</c:v>
                </c:pt>
                <c:pt idx="9">
                  <c:v>0.11767863455735604</c:v>
                </c:pt>
                <c:pt idx="10">
                  <c:v>9.193919700813391E-2</c:v>
                </c:pt>
                <c:pt idx="11">
                  <c:v>0.10307870035067696</c:v>
                </c:pt>
                <c:pt idx="12">
                  <c:v>9.4444045931986062E-2</c:v>
                </c:pt>
                <c:pt idx="13">
                  <c:v>0.10110075373967578</c:v>
                </c:pt>
                <c:pt idx="14">
                  <c:v>0.12166944453766158</c:v>
                </c:pt>
                <c:pt idx="15">
                  <c:v>0.10083975545063341</c:v>
                </c:pt>
                <c:pt idx="16">
                  <c:v>0.12318874924477852</c:v>
                </c:pt>
                <c:pt idx="17">
                  <c:v>0.14707061560173057</c:v>
                </c:pt>
                <c:pt idx="18">
                  <c:v>7.669372926609902E-2</c:v>
                </c:pt>
                <c:pt idx="19">
                  <c:v>9.5805493950065754E-2</c:v>
                </c:pt>
                <c:pt idx="20">
                  <c:v>0.10109523640338283</c:v>
                </c:pt>
                <c:pt idx="21">
                  <c:v>0.13850672409623668</c:v>
                </c:pt>
                <c:pt idx="22">
                  <c:v>0.10045888466510308</c:v>
                </c:pt>
                <c:pt idx="23">
                  <c:v>0.12207638599089916</c:v>
                </c:pt>
                <c:pt idx="24">
                  <c:v>0.1168565057050031</c:v>
                </c:pt>
                <c:pt idx="25">
                  <c:v>0.16431362236549082</c:v>
                </c:pt>
                <c:pt idx="26">
                  <c:v>0.14547543555190165</c:v>
                </c:pt>
                <c:pt idx="27">
                  <c:v>0.12006013173545699</c:v>
                </c:pt>
                <c:pt idx="28">
                  <c:v>9.5235949689530128E-2</c:v>
                </c:pt>
                <c:pt idx="29">
                  <c:v>0.1125157360308401</c:v>
                </c:pt>
              </c:numCache>
            </c:numRef>
          </c:val>
        </c:ser>
        <c:marker val="1"/>
        <c:axId val="392893184"/>
        <c:axId val="392894720"/>
      </c:lineChart>
      <c:catAx>
        <c:axId val="392889856"/>
        <c:scaling>
          <c:orientation val="minMax"/>
        </c:scaling>
        <c:axPos val="b"/>
        <c:numFmt formatCode="General" sourceLinked="1"/>
        <c:tickLblPos val="nextTo"/>
        <c:txPr>
          <a:bodyPr rot="0" vert="horz"/>
          <a:lstStyle/>
          <a:p>
            <a:pPr>
              <a:defRPr lang="es-ES" sz="800" b="0" i="0" u="none" strike="noStrike" baseline="0">
                <a:solidFill>
                  <a:srgbClr val="000000"/>
                </a:solidFill>
                <a:latin typeface="Arial Narrow"/>
                <a:ea typeface="Arial Narrow"/>
                <a:cs typeface="Arial Narrow"/>
              </a:defRPr>
            </a:pPr>
            <a:endParaRPr lang="es-AR"/>
          </a:p>
        </c:txPr>
        <c:crossAx val="392891392"/>
        <c:crosses val="autoZero"/>
        <c:auto val="1"/>
        <c:lblAlgn val="ctr"/>
        <c:lblOffset val="100"/>
      </c:catAx>
      <c:valAx>
        <c:axId val="392891392"/>
        <c:scaling>
          <c:orientation val="minMax"/>
        </c:scaling>
        <c:axPos val="l"/>
        <c:majorGridlines/>
        <c:numFmt formatCode="_ * #,##0_ ;_ * \-#,##0_ ;_ * &quot;-&quot;??_ ;_ @_ " sourceLinked="1"/>
        <c:tickLblPos val="nextTo"/>
        <c:txPr>
          <a:bodyPr rot="0" vert="horz"/>
          <a:lstStyle/>
          <a:p>
            <a:pPr>
              <a:defRPr lang="es-ES" sz="800" b="0" i="0" u="none" strike="noStrike" baseline="0">
                <a:solidFill>
                  <a:srgbClr val="000000"/>
                </a:solidFill>
                <a:latin typeface="Arial Narrow"/>
                <a:ea typeface="Arial Narrow"/>
                <a:cs typeface="Arial Narrow"/>
              </a:defRPr>
            </a:pPr>
            <a:endParaRPr lang="es-AR"/>
          </a:p>
        </c:txPr>
        <c:crossAx val="392889856"/>
        <c:crosses val="autoZero"/>
        <c:crossBetween val="between"/>
      </c:valAx>
      <c:catAx>
        <c:axId val="392893184"/>
        <c:scaling>
          <c:orientation val="minMax"/>
        </c:scaling>
        <c:delete val="1"/>
        <c:axPos val="b"/>
        <c:numFmt formatCode="General" sourceLinked="1"/>
        <c:tickLblPos val="none"/>
        <c:crossAx val="392894720"/>
        <c:crosses val="autoZero"/>
        <c:auto val="1"/>
        <c:lblAlgn val="ctr"/>
        <c:lblOffset val="100"/>
      </c:catAx>
      <c:valAx>
        <c:axId val="392894720"/>
        <c:scaling>
          <c:orientation val="minMax"/>
        </c:scaling>
        <c:axPos val="r"/>
        <c:numFmt formatCode="0.0%" sourceLinked="1"/>
        <c:majorTickMark val="none"/>
        <c:tickLblPos val="none"/>
        <c:txPr>
          <a:bodyPr/>
          <a:lstStyle/>
          <a:p>
            <a:pPr>
              <a:defRPr lang="es-ES"/>
            </a:pPr>
            <a:endParaRPr lang="es-AR"/>
          </a:p>
        </c:txPr>
        <c:crossAx val="392893184"/>
        <c:crosses val="max"/>
        <c:crossBetween val="between"/>
      </c:valAx>
    </c:plotArea>
    <c:legend>
      <c:legendPos val="r"/>
      <c:layout>
        <c:manualLayout>
          <c:xMode val="edge"/>
          <c:yMode val="edge"/>
          <c:x val="0.55902306648575362"/>
          <c:y val="5.5232558139534892E-2"/>
          <c:w val="0.32428765264588238"/>
          <c:h val="6.9767441860465934E-2"/>
        </c:manualLayout>
      </c:layout>
      <c:overlay val="1"/>
      <c:txPr>
        <a:bodyPr/>
        <a:lstStyle/>
        <a:p>
          <a:pPr>
            <a:defRPr lang="es-ES" sz="650" b="0" i="0" u="none" strike="noStrike" baseline="0">
              <a:solidFill>
                <a:srgbClr val="000000"/>
              </a:solidFill>
              <a:latin typeface="Calibri"/>
              <a:ea typeface="Calibri"/>
              <a:cs typeface="Calibri"/>
            </a:defRPr>
          </a:pPr>
          <a:endParaRPr lang="es-AR"/>
        </a:p>
      </c:txPr>
    </c:legend>
    <c:plotVisOnly val="1"/>
    <c:dispBlanksAs val="gap"/>
  </c:chart>
  <c:txPr>
    <a:bodyPr/>
    <a:lstStyle/>
    <a:p>
      <a:pPr>
        <a:defRPr sz="1000" b="0" i="0" u="none" strike="noStrike" baseline="0">
          <a:solidFill>
            <a:srgbClr val="000000"/>
          </a:solidFill>
          <a:latin typeface="Calibri"/>
          <a:ea typeface="Calibri"/>
          <a:cs typeface="Calibri"/>
        </a:defRPr>
      </a:pPr>
      <a:endParaRPr lang="es-AR"/>
    </a:p>
  </c:txPr>
  <c:printSettings>
    <c:headerFooter alignWithMargins="0"/>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ES"/>
            </a:pPr>
            <a:r>
              <a:rPr lang="es-ES" b="1"/>
              <a:t>Frecuencia &amp; Severidad</a:t>
            </a:r>
          </a:p>
        </c:rich>
      </c:tx>
      <c:layout>
        <c:manualLayout>
          <c:xMode val="edge"/>
          <c:yMode val="edge"/>
          <c:x val="9.7021441319460763E-2"/>
          <c:y val="7.6196281621457099E-3"/>
        </c:manualLayout>
      </c:layout>
    </c:title>
    <c:plotArea>
      <c:layout>
        <c:manualLayout>
          <c:layoutTarget val="inner"/>
          <c:xMode val="edge"/>
          <c:yMode val="edge"/>
          <c:x val="9.4920853948174747E-2"/>
          <c:y val="8.9931711332487008E-2"/>
          <c:w val="0.90094979647220064"/>
          <c:h val="0.79091710324536157"/>
        </c:manualLayout>
      </c:layout>
      <c:lineChart>
        <c:grouping val="standard"/>
        <c:ser>
          <c:idx val="1"/>
          <c:order val="1"/>
          <c:tx>
            <c:strRef>
              <c:f>Ultimates!$T$11</c:f>
              <c:strCache>
                <c:ptCount val="1"/>
                <c:pt idx="0">
                  <c:v>Avge. Ult. Claim</c:v>
                </c:pt>
              </c:strCache>
            </c:strRef>
          </c:tx>
          <c:marker>
            <c:symbol val="none"/>
          </c:marker>
          <c:dLbls>
            <c:spPr>
              <a:noFill/>
              <a:ln w="25400">
                <a:noFill/>
              </a:ln>
            </c:spPr>
            <c:txPr>
              <a:bodyPr/>
              <a:lstStyle/>
              <a:p>
                <a:pPr>
                  <a:defRPr lang="es-ES" sz="1200" b="1" i="0" u="none" strike="noStrike" baseline="0">
                    <a:solidFill>
                      <a:srgbClr val="000000"/>
                    </a:solidFill>
                    <a:latin typeface="Arial Narrow"/>
                    <a:ea typeface="Arial Narrow"/>
                    <a:cs typeface="Arial Narrow"/>
                  </a:defRPr>
                </a:pPr>
                <a:endParaRPr lang="es-AR"/>
              </a:p>
            </c:txPr>
            <c:showVal val="1"/>
          </c:dLbls>
          <c:trendline>
            <c:spPr>
              <a:ln>
                <a:prstDash val="sysDot"/>
              </a:ln>
            </c:spPr>
            <c:trendlineType val="linear"/>
          </c:trendline>
          <c:cat>
            <c:strRef>
              <c:f>Ultimates!$C$24:$C$75</c:f>
              <c:strCache>
                <c:ptCount val="26"/>
                <c:pt idx="0">
                  <c:v>2008 Q1</c:v>
                </c:pt>
                <c:pt idx="1">
                  <c:v>2008 Q2</c:v>
                </c:pt>
                <c:pt idx="2">
                  <c:v>2008 Q3</c:v>
                </c:pt>
                <c:pt idx="3">
                  <c:v>2008 Q4</c:v>
                </c:pt>
                <c:pt idx="4">
                  <c:v>2009 Q1</c:v>
                </c:pt>
                <c:pt idx="5">
                  <c:v>2009 Q2</c:v>
                </c:pt>
                <c:pt idx="6">
                  <c:v>2009 Q3</c:v>
                </c:pt>
                <c:pt idx="7">
                  <c:v>2009 Q4</c:v>
                </c:pt>
                <c:pt idx="8">
                  <c:v>2010 Q1</c:v>
                </c:pt>
                <c:pt idx="9">
                  <c:v>2010 Q2</c:v>
                </c:pt>
                <c:pt idx="10">
                  <c:v>2010 Q3</c:v>
                </c:pt>
                <c:pt idx="11">
                  <c:v>2010 Q4</c:v>
                </c:pt>
                <c:pt idx="12">
                  <c:v>2011 Q1</c:v>
                </c:pt>
                <c:pt idx="13">
                  <c:v>2011 Q2</c:v>
                </c:pt>
                <c:pt idx="14">
                  <c:v>2011 Q3</c:v>
                </c:pt>
                <c:pt idx="15">
                  <c:v>2011 Q4</c:v>
                </c:pt>
                <c:pt idx="16">
                  <c:v>2012 Q1</c:v>
                </c:pt>
                <c:pt idx="17">
                  <c:v>2012 Q2</c:v>
                </c:pt>
                <c:pt idx="18">
                  <c:v>2012 Q3</c:v>
                </c:pt>
                <c:pt idx="19">
                  <c:v>2012 Q4</c:v>
                </c:pt>
                <c:pt idx="20">
                  <c:v>2013 Q1</c:v>
                </c:pt>
                <c:pt idx="21">
                  <c:v>2013 Q2</c:v>
                </c:pt>
                <c:pt idx="22">
                  <c:v>2013 Q3</c:v>
                </c:pt>
                <c:pt idx="23">
                  <c:v>2013 Q4</c:v>
                </c:pt>
                <c:pt idx="24">
                  <c:v>2014 Q1</c:v>
                </c:pt>
                <c:pt idx="25">
                  <c:v>2014 Q2</c:v>
                </c:pt>
              </c:strCache>
            </c:strRef>
          </c:cat>
          <c:val>
            <c:numRef>
              <c:f>Ultimates!$T$24:$T$75</c:f>
              <c:numCache>
                <c:formatCode>_ * #,##0_ ;_ * \-#,##0_ ;_ * "-"??_ ;_ @_ </c:formatCode>
                <c:ptCount val="26"/>
                <c:pt idx="0">
                  <c:v>37943.822580645159</c:v>
                </c:pt>
                <c:pt idx="1">
                  <c:v>35307.047619047618</c:v>
                </c:pt>
                <c:pt idx="2">
                  <c:v>37354.366666666669</c:v>
                </c:pt>
                <c:pt idx="3">
                  <c:v>30176.888888888887</c:v>
                </c:pt>
                <c:pt idx="4">
                  <c:v>34378.396825396827</c:v>
                </c:pt>
                <c:pt idx="5">
                  <c:v>35951.347050948847</c:v>
                </c:pt>
                <c:pt idx="6">
                  <c:v>38263.046197847056</c:v>
                </c:pt>
                <c:pt idx="7">
                  <c:v>41242.181398411158</c:v>
                </c:pt>
                <c:pt idx="8">
                  <c:v>45648.423480429839</c:v>
                </c:pt>
                <c:pt idx="9">
                  <c:v>39388.816381290257</c:v>
                </c:pt>
                <c:pt idx="10">
                  <c:v>46095.503304781298</c:v>
                </c:pt>
                <c:pt idx="11">
                  <c:v>42843.968261576687</c:v>
                </c:pt>
                <c:pt idx="12">
                  <c:v>59406.602105352402</c:v>
                </c:pt>
                <c:pt idx="13">
                  <c:v>49531.977265299618</c:v>
                </c:pt>
                <c:pt idx="14">
                  <c:v>42831.734627634985</c:v>
                </c:pt>
                <c:pt idx="15">
                  <c:v>57109.890131152264</c:v>
                </c:pt>
                <c:pt idx="16">
                  <c:v>48823.63922435799</c:v>
                </c:pt>
                <c:pt idx="17">
                  <c:v>65524.784514439343</c:v>
                </c:pt>
                <c:pt idx="18">
                  <c:v>54228.981343422638</c:v>
                </c:pt>
                <c:pt idx="19">
                  <c:v>73644.068426148937</c:v>
                </c:pt>
                <c:pt idx="20">
                  <c:v>67349.125252819897</c:v>
                </c:pt>
                <c:pt idx="21">
                  <c:v>92879.883734841613</c:v>
                </c:pt>
                <c:pt idx="22">
                  <c:v>84138.640369899993</c:v>
                </c:pt>
                <c:pt idx="23">
                  <c:v>93350.994263658256</c:v>
                </c:pt>
                <c:pt idx="24">
                  <c:v>102425.72250742713</c:v>
                </c:pt>
                <c:pt idx="25">
                  <c:v>94126.955128215675</c:v>
                </c:pt>
              </c:numCache>
            </c:numRef>
          </c:val>
        </c:ser>
        <c:marker val="1"/>
        <c:axId val="392942720"/>
        <c:axId val="392944256"/>
      </c:lineChart>
      <c:lineChart>
        <c:grouping val="standard"/>
        <c:ser>
          <c:idx val="0"/>
          <c:order val="0"/>
          <c:tx>
            <c:strRef>
              <c:f>Ultimates!$S$11</c:f>
              <c:strCache>
                <c:ptCount val="1"/>
                <c:pt idx="0">
                  <c:v>Ult Freq.</c:v>
                </c:pt>
              </c:strCache>
            </c:strRef>
          </c:tx>
          <c:marker>
            <c:symbol val="none"/>
          </c:marker>
          <c:dLbls>
            <c:spPr>
              <a:noFill/>
              <a:ln w="25400">
                <a:noFill/>
              </a:ln>
            </c:spPr>
            <c:txPr>
              <a:bodyPr/>
              <a:lstStyle/>
              <a:p>
                <a:pPr>
                  <a:defRPr lang="es-ES" sz="1200" b="1" i="0" u="none" strike="noStrike" baseline="0">
                    <a:solidFill>
                      <a:srgbClr val="000000"/>
                    </a:solidFill>
                    <a:latin typeface="Arial Narrow"/>
                    <a:ea typeface="Arial Narrow"/>
                    <a:cs typeface="Arial Narrow"/>
                  </a:defRPr>
                </a:pPr>
                <a:endParaRPr lang="es-AR"/>
              </a:p>
            </c:txPr>
            <c:showVal val="1"/>
          </c:dLbls>
          <c:trendline>
            <c:spPr>
              <a:ln>
                <a:prstDash val="sysDash"/>
              </a:ln>
            </c:spPr>
            <c:trendlineType val="linear"/>
          </c:trendline>
          <c:cat>
            <c:strRef>
              <c:f>Ultimates!$C$24:$C$49</c:f>
              <c:strCache>
                <c:ptCount val="26"/>
                <c:pt idx="0">
                  <c:v>2008 Q1</c:v>
                </c:pt>
                <c:pt idx="1">
                  <c:v>2008 Q2</c:v>
                </c:pt>
                <c:pt idx="2">
                  <c:v>2008 Q3</c:v>
                </c:pt>
                <c:pt idx="3">
                  <c:v>2008 Q4</c:v>
                </c:pt>
                <c:pt idx="4">
                  <c:v>2009 Q1</c:v>
                </c:pt>
                <c:pt idx="5">
                  <c:v>2009 Q2</c:v>
                </c:pt>
                <c:pt idx="6">
                  <c:v>2009 Q3</c:v>
                </c:pt>
                <c:pt idx="7">
                  <c:v>2009 Q4</c:v>
                </c:pt>
                <c:pt idx="8">
                  <c:v>2010 Q1</c:v>
                </c:pt>
                <c:pt idx="9">
                  <c:v>2010 Q2</c:v>
                </c:pt>
                <c:pt idx="10">
                  <c:v>2010 Q3</c:v>
                </c:pt>
                <c:pt idx="11">
                  <c:v>2010 Q4</c:v>
                </c:pt>
                <c:pt idx="12">
                  <c:v>2011 Q1</c:v>
                </c:pt>
                <c:pt idx="13">
                  <c:v>2011 Q2</c:v>
                </c:pt>
                <c:pt idx="14">
                  <c:v>2011 Q3</c:v>
                </c:pt>
                <c:pt idx="15">
                  <c:v>2011 Q4</c:v>
                </c:pt>
                <c:pt idx="16">
                  <c:v>2012 Q1</c:v>
                </c:pt>
                <c:pt idx="17">
                  <c:v>2012 Q2</c:v>
                </c:pt>
                <c:pt idx="18">
                  <c:v>2012 Q3</c:v>
                </c:pt>
                <c:pt idx="19">
                  <c:v>2012 Q4</c:v>
                </c:pt>
                <c:pt idx="20">
                  <c:v>2013 Q1</c:v>
                </c:pt>
                <c:pt idx="21">
                  <c:v>2013 Q2</c:v>
                </c:pt>
                <c:pt idx="22">
                  <c:v>2013 Q3</c:v>
                </c:pt>
                <c:pt idx="23">
                  <c:v>2013 Q4</c:v>
                </c:pt>
                <c:pt idx="24">
                  <c:v>2014 Q1</c:v>
                </c:pt>
                <c:pt idx="25">
                  <c:v>2014 Q2</c:v>
                </c:pt>
              </c:strCache>
            </c:strRef>
          </c:cat>
          <c:val>
            <c:numRef>
              <c:f>Ultimates!$S$24:$S$75</c:f>
              <c:numCache>
                <c:formatCode>0.0%</c:formatCode>
                <c:ptCount val="26"/>
                <c:pt idx="0">
                  <c:v>1.0046654828538441E-2</c:v>
                </c:pt>
                <c:pt idx="1">
                  <c:v>1.3604891282341984E-2</c:v>
                </c:pt>
                <c:pt idx="2">
                  <c:v>9.2723760463618802E-3</c:v>
                </c:pt>
                <c:pt idx="3">
                  <c:v>1.0690026353884415E-2</c:v>
                </c:pt>
                <c:pt idx="4">
                  <c:v>9.4060268245950186E-3</c:v>
                </c:pt>
                <c:pt idx="5">
                  <c:v>1.0669271371414617E-2</c:v>
                </c:pt>
                <c:pt idx="6">
                  <c:v>8.1832744677976573E-3</c:v>
                </c:pt>
                <c:pt idx="7">
                  <c:v>8.8384654149814574E-3</c:v>
                </c:pt>
                <c:pt idx="8">
                  <c:v>7.3567446404965804E-3</c:v>
                </c:pt>
                <c:pt idx="9">
                  <c:v>9.4392039105273343E-3</c:v>
                </c:pt>
                <c:pt idx="10">
                  <c:v>1.0181583523043002E-2</c:v>
                </c:pt>
                <c:pt idx="11">
                  <c:v>9.2679353288924477E-3</c:v>
                </c:pt>
                <c:pt idx="12">
                  <c:v>8.3786540695930129E-3</c:v>
                </c:pt>
                <c:pt idx="13">
                  <c:v>1.2608118864420271E-2</c:v>
                </c:pt>
                <c:pt idx="14">
                  <c:v>7.8439917202309615E-3</c:v>
                </c:pt>
                <c:pt idx="15">
                  <c:v>7.8574607510627521E-3</c:v>
                </c:pt>
                <c:pt idx="16">
                  <c:v>1.0064385474146087E-2</c:v>
                </c:pt>
                <c:pt idx="17">
                  <c:v>1.0985322780017631E-2</c:v>
                </c:pt>
                <c:pt idx="18">
                  <c:v>1.0430124336011537E-2</c:v>
                </c:pt>
                <c:pt idx="19">
                  <c:v>9.6930531675018684E-3</c:v>
                </c:pt>
                <c:pt idx="20">
                  <c:v>1.0335477537079573E-2</c:v>
                </c:pt>
                <c:pt idx="21">
                  <c:v>1.1555044321014198E-2</c:v>
                </c:pt>
                <c:pt idx="22">
                  <c:v>1.1926426900544311E-2</c:v>
                </c:pt>
                <c:pt idx="23">
                  <c:v>1.0522689135088536E-2</c:v>
                </c:pt>
                <c:pt idx="24">
                  <c:v>8.9982023144290005E-3</c:v>
                </c:pt>
                <c:pt idx="25">
                  <c:v>1.1660252196380963E-2</c:v>
                </c:pt>
              </c:numCache>
            </c:numRef>
          </c:val>
        </c:ser>
        <c:marker val="1"/>
        <c:axId val="392958336"/>
        <c:axId val="392959872"/>
      </c:lineChart>
      <c:catAx>
        <c:axId val="392942720"/>
        <c:scaling>
          <c:orientation val="minMax"/>
        </c:scaling>
        <c:axPos val="b"/>
        <c:numFmt formatCode="General" sourceLinked="1"/>
        <c:tickLblPos val="nextTo"/>
        <c:txPr>
          <a:bodyPr rot="0" vert="horz"/>
          <a:lstStyle/>
          <a:p>
            <a:pPr>
              <a:defRPr lang="es-ES" sz="1200" b="0" i="0" u="none" strike="noStrike" baseline="0">
                <a:solidFill>
                  <a:srgbClr val="000000"/>
                </a:solidFill>
                <a:latin typeface="Arial Narrow"/>
                <a:ea typeface="Arial Narrow"/>
                <a:cs typeface="Arial Narrow"/>
              </a:defRPr>
            </a:pPr>
            <a:endParaRPr lang="es-AR"/>
          </a:p>
        </c:txPr>
        <c:crossAx val="392944256"/>
        <c:crosses val="autoZero"/>
        <c:auto val="1"/>
        <c:lblAlgn val="ctr"/>
        <c:lblOffset val="100"/>
      </c:catAx>
      <c:valAx>
        <c:axId val="392944256"/>
        <c:scaling>
          <c:orientation val="minMax"/>
        </c:scaling>
        <c:axPos val="l"/>
        <c:majorGridlines/>
        <c:numFmt formatCode="_ * #,##0_ ;_ * \-#,##0_ ;_ * &quot;-&quot;??_ ;_ @_ " sourceLinked="1"/>
        <c:tickLblPos val="nextTo"/>
        <c:txPr>
          <a:bodyPr rot="0" vert="horz"/>
          <a:lstStyle/>
          <a:p>
            <a:pPr>
              <a:defRPr lang="es-ES" sz="1200" b="0" i="0" u="none" strike="noStrike" baseline="0">
                <a:solidFill>
                  <a:srgbClr val="000000"/>
                </a:solidFill>
                <a:latin typeface="Arial Narrow"/>
                <a:ea typeface="Arial Narrow"/>
                <a:cs typeface="Arial Narrow"/>
              </a:defRPr>
            </a:pPr>
            <a:endParaRPr lang="es-AR"/>
          </a:p>
        </c:txPr>
        <c:crossAx val="392942720"/>
        <c:crosses val="autoZero"/>
        <c:crossBetween val="between"/>
      </c:valAx>
      <c:catAx>
        <c:axId val="392958336"/>
        <c:scaling>
          <c:orientation val="minMax"/>
        </c:scaling>
        <c:delete val="1"/>
        <c:axPos val="b"/>
        <c:numFmt formatCode="General" sourceLinked="1"/>
        <c:tickLblPos val="none"/>
        <c:crossAx val="392959872"/>
        <c:crosses val="autoZero"/>
        <c:auto val="1"/>
        <c:lblAlgn val="ctr"/>
        <c:lblOffset val="100"/>
      </c:catAx>
      <c:valAx>
        <c:axId val="392959872"/>
        <c:scaling>
          <c:orientation val="minMax"/>
        </c:scaling>
        <c:axPos val="r"/>
        <c:numFmt formatCode="0.0%" sourceLinked="1"/>
        <c:majorTickMark val="none"/>
        <c:tickLblPos val="none"/>
        <c:txPr>
          <a:bodyPr/>
          <a:lstStyle/>
          <a:p>
            <a:pPr>
              <a:defRPr lang="es-ES"/>
            </a:pPr>
            <a:endParaRPr lang="es-AR"/>
          </a:p>
        </c:txPr>
        <c:crossAx val="392958336"/>
        <c:crosses val="max"/>
        <c:crossBetween val="between"/>
      </c:valAx>
    </c:plotArea>
    <c:legend>
      <c:legendPos val="r"/>
      <c:layout>
        <c:manualLayout>
          <c:xMode val="edge"/>
          <c:yMode val="edge"/>
          <c:x val="5.0203593068820294E-2"/>
          <c:y val="0.70358308983424378"/>
          <c:w val="0.90145323373522457"/>
          <c:h val="0.15249266862170091"/>
        </c:manualLayout>
      </c:layout>
      <c:overlay val="1"/>
      <c:txPr>
        <a:bodyPr/>
        <a:lstStyle/>
        <a:p>
          <a:pPr>
            <a:defRPr lang="es-ES" sz="1200" b="0" i="0" u="none" strike="noStrike" baseline="0">
              <a:solidFill>
                <a:srgbClr val="000000"/>
              </a:solidFill>
              <a:latin typeface="Calibri"/>
              <a:ea typeface="Calibri"/>
              <a:cs typeface="Calibri"/>
            </a:defRPr>
          </a:pPr>
          <a:endParaRPr lang="es-AR"/>
        </a:p>
      </c:txPr>
    </c:legend>
    <c:plotVisOnly val="1"/>
    <c:dispBlanksAs val="gap"/>
  </c:chart>
  <c:spPr>
    <a:ln>
      <a:solidFill>
        <a:schemeClr val="bg1">
          <a:lumMod val="50000"/>
        </a:schemeClr>
      </a:solidFill>
    </a:ln>
  </c:spPr>
  <c:txPr>
    <a:bodyPr/>
    <a:lstStyle/>
    <a:p>
      <a:pPr>
        <a:defRPr sz="1000" b="0" i="0" u="none" strike="noStrike" baseline="0">
          <a:solidFill>
            <a:srgbClr val="000000"/>
          </a:solidFill>
          <a:latin typeface="Calibri"/>
          <a:ea typeface="Calibri"/>
          <a:cs typeface="Calibri"/>
        </a:defRPr>
      </a:pPr>
      <a:endParaRPr lang="es-AR"/>
    </a:p>
  </c:txPr>
  <c:printSettings>
    <c:headerFooter alignWithMargins="0"/>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ES"/>
            </a:pPr>
            <a:r>
              <a:rPr lang="es-ES" b="1"/>
              <a:t>FDA &amp; FDI</a:t>
            </a:r>
          </a:p>
        </c:rich>
      </c:tx>
      <c:layout>
        <c:manualLayout>
          <c:xMode val="edge"/>
          <c:yMode val="edge"/>
          <c:x val="8.3093173130965398E-2"/>
          <c:y val="0"/>
        </c:manualLayout>
      </c:layout>
    </c:title>
    <c:plotArea>
      <c:layout>
        <c:manualLayout>
          <c:layoutTarget val="inner"/>
          <c:xMode val="edge"/>
          <c:yMode val="edge"/>
          <c:x val="7.1022727272727321E-2"/>
          <c:y val="6.5347567970474016E-2"/>
          <c:w val="0.90198863636369275"/>
          <c:h val="0.82321552049909064"/>
        </c:manualLayout>
      </c:layout>
      <c:lineChart>
        <c:grouping val="standard"/>
        <c:ser>
          <c:idx val="0"/>
          <c:order val="0"/>
          <c:tx>
            <c:strRef>
              <c:f>Ultimates!$I$11</c:f>
              <c:strCache>
                <c:ptCount val="1"/>
                <c:pt idx="0">
                  <c:v>FDA</c:v>
                </c:pt>
              </c:strCache>
            </c:strRef>
          </c:tx>
          <c:marker>
            <c:symbol val="none"/>
          </c:marker>
          <c:dLbls>
            <c:spPr>
              <a:noFill/>
              <a:ln w="25400">
                <a:noFill/>
              </a:ln>
            </c:spPr>
            <c:txPr>
              <a:bodyPr/>
              <a:lstStyle/>
              <a:p>
                <a:pPr>
                  <a:defRPr lang="es-ES" sz="800" b="1" i="0" u="none" strike="noStrike" baseline="0">
                    <a:solidFill>
                      <a:srgbClr val="000000"/>
                    </a:solidFill>
                    <a:latin typeface="Arial Narrow"/>
                    <a:ea typeface="Arial Narrow"/>
                    <a:cs typeface="Arial Narrow"/>
                  </a:defRPr>
                </a:pPr>
                <a:endParaRPr lang="es-AR"/>
              </a:p>
            </c:txPr>
            <c:dLblPos val="t"/>
            <c:showVal val="1"/>
          </c:dLbls>
          <c:cat>
            <c:strRef>
              <c:f>Ultimates!$C$16:$C$75</c:f>
              <c:strCache>
                <c:ptCount val="30"/>
                <c:pt idx="0">
                  <c:v>2007 Q1</c:v>
                </c:pt>
                <c:pt idx="1">
                  <c:v>2007 Q2</c:v>
                </c:pt>
                <c:pt idx="2">
                  <c:v>2007 Q3</c:v>
                </c:pt>
                <c:pt idx="3">
                  <c:v>2007 Q4</c:v>
                </c:pt>
                <c:pt idx="4">
                  <c:v>2008 Q1</c:v>
                </c:pt>
                <c:pt idx="5">
                  <c:v>2008 Q2</c:v>
                </c:pt>
                <c:pt idx="6">
                  <c:v>2008 Q3</c:v>
                </c:pt>
                <c:pt idx="7">
                  <c:v>2008 Q4</c:v>
                </c:pt>
                <c:pt idx="8">
                  <c:v>2009 Q1</c:v>
                </c:pt>
                <c:pt idx="9">
                  <c:v>2009 Q2</c:v>
                </c:pt>
                <c:pt idx="10">
                  <c:v>2009 Q3</c:v>
                </c:pt>
                <c:pt idx="11">
                  <c:v>2009 Q4</c:v>
                </c:pt>
                <c:pt idx="12">
                  <c:v>2010 Q1</c:v>
                </c:pt>
                <c:pt idx="13">
                  <c:v>2010 Q2</c:v>
                </c:pt>
                <c:pt idx="14">
                  <c:v>2010 Q3</c:v>
                </c:pt>
                <c:pt idx="15">
                  <c:v>2010 Q4</c:v>
                </c:pt>
                <c:pt idx="16">
                  <c:v>2011 Q1</c:v>
                </c:pt>
                <c:pt idx="17">
                  <c:v>2011 Q2</c:v>
                </c:pt>
                <c:pt idx="18">
                  <c:v>2011 Q3</c:v>
                </c:pt>
                <c:pt idx="19">
                  <c:v>2011 Q4</c:v>
                </c:pt>
                <c:pt idx="20">
                  <c:v>2012 Q1</c:v>
                </c:pt>
                <c:pt idx="21">
                  <c:v>2012 Q2</c:v>
                </c:pt>
                <c:pt idx="22">
                  <c:v>2012 Q3</c:v>
                </c:pt>
                <c:pt idx="23">
                  <c:v>2012 Q4</c:v>
                </c:pt>
                <c:pt idx="24">
                  <c:v>2013 Q1</c:v>
                </c:pt>
                <c:pt idx="25">
                  <c:v>2013 Q2</c:v>
                </c:pt>
                <c:pt idx="26">
                  <c:v>2013 Q3</c:v>
                </c:pt>
                <c:pt idx="27">
                  <c:v>2013 Q4</c:v>
                </c:pt>
                <c:pt idx="28">
                  <c:v>2014 Q1</c:v>
                </c:pt>
                <c:pt idx="29">
                  <c:v>2014 Q2</c:v>
                </c:pt>
              </c:strCache>
            </c:strRef>
          </c:cat>
          <c:val>
            <c:numRef>
              <c:f>Ultimates!$I$16:$I$75</c:f>
              <c:numCache>
                <c:formatCode>_ * #,##0.000_ ;_ * \-#,##0.000_ ;_ * "-"??_ ;_ @_ </c:formatCode>
                <c:ptCount val="30"/>
                <c:pt idx="0">
                  <c:v>0.99999946455773814</c:v>
                </c:pt>
                <c:pt idx="1">
                  <c:v>1</c:v>
                </c:pt>
                <c:pt idx="2">
                  <c:v>0.97669790703538706</c:v>
                </c:pt>
                <c:pt idx="3">
                  <c:v>1</c:v>
                </c:pt>
                <c:pt idx="4">
                  <c:v>1</c:v>
                </c:pt>
                <c:pt idx="5">
                  <c:v>1</c:v>
                </c:pt>
                <c:pt idx="6">
                  <c:v>1</c:v>
                </c:pt>
                <c:pt idx="7">
                  <c:v>1</c:v>
                </c:pt>
                <c:pt idx="8">
                  <c:v>0.99999953828537647</c:v>
                </c:pt>
                <c:pt idx="9">
                  <c:v>1.0026099367639858</c:v>
                </c:pt>
                <c:pt idx="10">
                  <c:v>1.0009755590476113</c:v>
                </c:pt>
                <c:pt idx="11">
                  <c:v>0.99579804318905363</c:v>
                </c:pt>
                <c:pt idx="12">
                  <c:v>1.0011808452487194</c:v>
                </c:pt>
                <c:pt idx="13">
                  <c:v>1.0223282975643231</c:v>
                </c:pt>
                <c:pt idx="14">
                  <c:v>1.002267651455597</c:v>
                </c:pt>
                <c:pt idx="15">
                  <c:v>0.97258071349336583</c:v>
                </c:pt>
                <c:pt idx="16">
                  <c:v>1.0152130278515858</c:v>
                </c:pt>
                <c:pt idx="17">
                  <c:v>0.99331366609678129</c:v>
                </c:pt>
                <c:pt idx="18">
                  <c:v>0.96095540072499175</c:v>
                </c:pt>
                <c:pt idx="19">
                  <c:v>1.0034798799002582</c:v>
                </c:pt>
                <c:pt idx="20">
                  <c:v>0.98139050838833986</c:v>
                </c:pt>
                <c:pt idx="21">
                  <c:v>1.0429169118528487</c:v>
                </c:pt>
                <c:pt idx="22">
                  <c:v>1.0126756730885496</c:v>
                </c:pt>
                <c:pt idx="23">
                  <c:v>1.1158249352385621</c:v>
                </c:pt>
                <c:pt idx="24">
                  <c:v>1.034993758752291</c:v>
                </c:pt>
                <c:pt idx="25">
                  <c:v>1.0898337170664083</c:v>
                </c:pt>
                <c:pt idx="26">
                  <c:v>0.99408378283712151</c:v>
                </c:pt>
                <c:pt idx="27">
                  <c:v>0.96772862327637343</c:v>
                </c:pt>
                <c:pt idx="28">
                  <c:v>0.79612045931719222</c:v>
                </c:pt>
                <c:pt idx="29">
                  <c:v>1.1160658741187057</c:v>
                </c:pt>
              </c:numCache>
            </c:numRef>
          </c:val>
        </c:ser>
        <c:ser>
          <c:idx val="2"/>
          <c:order val="1"/>
          <c:tx>
            <c:strRef>
              <c:f>Ultimates!$J$11</c:f>
              <c:strCache>
                <c:ptCount val="1"/>
                <c:pt idx="0">
                  <c:v>FDI</c:v>
                </c:pt>
              </c:strCache>
            </c:strRef>
          </c:tx>
          <c:marker>
            <c:symbol val="none"/>
          </c:marker>
          <c:dLbls>
            <c:spPr>
              <a:noFill/>
              <a:ln w="25400">
                <a:noFill/>
              </a:ln>
            </c:spPr>
            <c:txPr>
              <a:bodyPr/>
              <a:lstStyle/>
              <a:p>
                <a:pPr>
                  <a:defRPr lang="es-ES" sz="800" b="1" i="0" u="none" strike="noStrike" baseline="0">
                    <a:solidFill>
                      <a:srgbClr val="000000"/>
                    </a:solidFill>
                    <a:latin typeface="Arial Narrow"/>
                    <a:ea typeface="Arial Narrow"/>
                    <a:cs typeface="Arial Narrow"/>
                  </a:defRPr>
                </a:pPr>
                <a:endParaRPr lang="es-AR"/>
              </a:p>
            </c:txPr>
            <c:dLblPos val="b"/>
            <c:showVal val="1"/>
          </c:dLbls>
          <c:cat>
            <c:strRef>
              <c:f>Ultimates!$C$16:$C$75</c:f>
              <c:strCache>
                <c:ptCount val="30"/>
                <c:pt idx="0">
                  <c:v>2007 Q1</c:v>
                </c:pt>
                <c:pt idx="1">
                  <c:v>2007 Q2</c:v>
                </c:pt>
                <c:pt idx="2">
                  <c:v>2007 Q3</c:v>
                </c:pt>
                <c:pt idx="3">
                  <c:v>2007 Q4</c:v>
                </c:pt>
                <c:pt idx="4">
                  <c:v>2008 Q1</c:v>
                </c:pt>
                <c:pt idx="5">
                  <c:v>2008 Q2</c:v>
                </c:pt>
                <c:pt idx="6">
                  <c:v>2008 Q3</c:v>
                </c:pt>
                <c:pt idx="7">
                  <c:v>2008 Q4</c:v>
                </c:pt>
                <c:pt idx="8">
                  <c:v>2009 Q1</c:v>
                </c:pt>
                <c:pt idx="9">
                  <c:v>2009 Q2</c:v>
                </c:pt>
                <c:pt idx="10">
                  <c:v>2009 Q3</c:v>
                </c:pt>
                <c:pt idx="11">
                  <c:v>2009 Q4</c:v>
                </c:pt>
                <c:pt idx="12">
                  <c:v>2010 Q1</c:v>
                </c:pt>
                <c:pt idx="13">
                  <c:v>2010 Q2</c:v>
                </c:pt>
                <c:pt idx="14">
                  <c:v>2010 Q3</c:v>
                </c:pt>
                <c:pt idx="15">
                  <c:v>2010 Q4</c:v>
                </c:pt>
                <c:pt idx="16">
                  <c:v>2011 Q1</c:v>
                </c:pt>
                <c:pt idx="17">
                  <c:v>2011 Q2</c:v>
                </c:pt>
                <c:pt idx="18">
                  <c:v>2011 Q3</c:v>
                </c:pt>
                <c:pt idx="19">
                  <c:v>2011 Q4</c:v>
                </c:pt>
                <c:pt idx="20">
                  <c:v>2012 Q1</c:v>
                </c:pt>
                <c:pt idx="21">
                  <c:v>2012 Q2</c:v>
                </c:pt>
                <c:pt idx="22">
                  <c:v>2012 Q3</c:v>
                </c:pt>
                <c:pt idx="23">
                  <c:v>2012 Q4</c:v>
                </c:pt>
                <c:pt idx="24">
                  <c:v>2013 Q1</c:v>
                </c:pt>
                <c:pt idx="25">
                  <c:v>2013 Q2</c:v>
                </c:pt>
                <c:pt idx="26">
                  <c:v>2013 Q3</c:v>
                </c:pt>
                <c:pt idx="27">
                  <c:v>2013 Q4</c:v>
                </c:pt>
                <c:pt idx="28">
                  <c:v>2014 Q1</c:v>
                </c:pt>
                <c:pt idx="29">
                  <c:v>2014 Q2</c:v>
                </c:pt>
              </c:strCache>
            </c:strRef>
          </c:cat>
          <c:val>
            <c:numRef>
              <c:f>Ultimates!$J$16:$J$75</c:f>
              <c:numCache>
                <c:formatCode>_ * #,##0.000_ ;_ * \-#,##0.000_ ;_ * "-"??_ ;_ @_ </c:formatCode>
                <c:ptCount val="30"/>
                <c:pt idx="1">
                  <c:v>1.0000005354425485</c:v>
                </c:pt>
                <c:pt idx="2">
                  <c:v>0.97669790703538706</c:v>
                </c:pt>
                <c:pt idx="3">
                  <c:v>1.0238580351168589</c:v>
                </c:pt>
                <c:pt idx="4">
                  <c:v>1</c:v>
                </c:pt>
                <c:pt idx="5">
                  <c:v>1</c:v>
                </c:pt>
                <c:pt idx="6">
                  <c:v>1</c:v>
                </c:pt>
                <c:pt idx="7">
                  <c:v>1</c:v>
                </c:pt>
                <c:pt idx="8">
                  <c:v>0.99999953828537647</c:v>
                </c:pt>
                <c:pt idx="9">
                  <c:v>1.0026103996838691</c:v>
                </c:pt>
                <c:pt idx="10">
                  <c:v>0.99836987680208955</c:v>
                </c:pt>
                <c:pt idx="11">
                  <c:v>0.99482753019116288</c:v>
                </c:pt>
                <c:pt idx="12">
                  <c:v>1.0054055158036135</c:v>
                </c:pt>
                <c:pt idx="13">
                  <c:v>1.0211225099001471</c:v>
                </c:pt>
                <c:pt idx="14">
                  <c:v>0.98037749110875627</c:v>
                </c:pt>
                <c:pt idx="15">
                  <c:v>0.97038022935378909</c:v>
                </c:pt>
                <c:pt idx="16">
                  <c:v>1.0438342173217594</c:v>
                </c:pt>
                <c:pt idx="17">
                  <c:v>0.97842880148893629</c:v>
                </c:pt>
                <c:pt idx="18">
                  <c:v>0.96742392008061151</c:v>
                </c:pt>
                <c:pt idx="19">
                  <c:v>1.0442522921908592</c:v>
                </c:pt>
                <c:pt idx="20">
                  <c:v>0.97798723028296897</c:v>
                </c:pt>
                <c:pt idx="21">
                  <c:v>1.0626930899969156</c:v>
                </c:pt>
                <c:pt idx="22">
                  <c:v>0.97100321375499365</c:v>
                </c:pt>
                <c:pt idx="23">
                  <c:v>1.1018581416451119</c:v>
                </c:pt>
                <c:pt idx="24">
                  <c:v>0.92755926675093581</c:v>
                </c:pt>
                <c:pt idx="25">
                  <c:v>1.0529857864845755</c:v>
                </c:pt>
                <c:pt idx="26">
                  <c:v>0.91214262072288932</c:v>
                </c:pt>
                <c:pt idx="27">
                  <c:v>0.9734879896284695</c:v>
                </c:pt>
                <c:pt idx="28">
                  <c:v>0.8226691245545894</c:v>
                </c:pt>
                <c:pt idx="29">
                  <c:v>1.4018806589594754</c:v>
                </c:pt>
              </c:numCache>
            </c:numRef>
          </c:val>
        </c:ser>
        <c:marker val="1"/>
        <c:axId val="393011200"/>
        <c:axId val="393012736"/>
      </c:lineChart>
      <c:catAx>
        <c:axId val="393011200"/>
        <c:scaling>
          <c:orientation val="minMax"/>
        </c:scaling>
        <c:axPos val="b"/>
        <c:numFmt formatCode="General" sourceLinked="1"/>
        <c:tickLblPos val="nextTo"/>
        <c:txPr>
          <a:bodyPr rot="0" vert="horz"/>
          <a:lstStyle/>
          <a:p>
            <a:pPr>
              <a:defRPr lang="es-ES" sz="800" b="0" i="0" u="none" strike="noStrike" baseline="0">
                <a:solidFill>
                  <a:srgbClr val="000000"/>
                </a:solidFill>
                <a:latin typeface="Arial Narrow"/>
                <a:ea typeface="Arial Narrow"/>
                <a:cs typeface="Arial Narrow"/>
              </a:defRPr>
            </a:pPr>
            <a:endParaRPr lang="es-AR"/>
          </a:p>
        </c:txPr>
        <c:crossAx val="393012736"/>
        <c:crosses val="autoZero"/>
        <c:auto val="1"/>
        <c:lblAlgn val="ctr"/>
        <c:lblOffset val="100"/>
      </c:catAx>
      <c:valAx>
        <c:axId val="393012736"/>
        <c:scaling>
          <c:orientation val="minMax"/>
        </c:scaling>
        <c:axPos val="l"/>
        <c:majorGridlines/>
        <c:numFmt formatCode="_ * #,##0.000_ ;_ * \-#,##0.000_ ;_ * &quot;-&quot;??_ ;_ @_ " sourceLinked="1"/>
        <c:tickLblPos val="nextTo"/>
        <c:txPr>
          <a:bodyPr rot="0" vert="horz"/>
          <a:lstStyle/>
          <a:p>
            <a:pPr>
              <a:defRPr lang="es-ES" sz="800" b="0" i="0" u="none" strike="noStrike" baseline="0">
                <a:solidFill>
                  <a:srgbClr val="000000"/>
                </a:solidFill>
                <a:latin typeface="Arial Narrow"/>
                <a:ea typeface="Arial Narrow"/>
                <a:cs typeface="Arial Narrow"/>
              </a:defRPr>
            </a:pPr>
            <a:endParaRPr lang="es-AR"/>
          </a:p>
        </c:txPr>
        <c:crossAx val="393011200"/>
        <c:crosses val="autoZero"/>
        <c:crossBetween val="between"/>
      </c:valAx>
    </c:plotArea>
    <c:legend>
      <c:legendPos val="r"/>
      <c:layout>
        <c:manualLayout>
          <c:xMode val="edge"/>
          <c:yMode val="edge"/>
          <c:x val="0.34659090909092038"/>
          <c:y val="5.5718475073313914E-2"/>
          <c:w val="0.37357954545457156"/>
          <c:h val="7.0381231671554273E-2"/>
        </c:manualLayout>
      </c:layout>
      <c:overlay val="1"/>
      <c:txPr>
        <a:bodyPr/>
        <a:lstStyle/>
        <a:p>
          <a:pPr>
            <a:defRPr lang="es-ES" sz="650" b="0" i="0" u="none" strike="noStrike" baseline="0">
              <a:solidFill>
                <a:srgbClr val="000000"/>
              </a:solidFill>
              <a:latin typeface="Calibri"/>
              <a:ea typeface="Calibri"/>
              <a:cs typeface="Calibri"/>
            </a:defRPr>
          </a:pPr>
          <a:endParaRPr lang="es-AR"/>
        </a:p>
      </c:txPr>
    </c:legend>
    <c:plotVisOnly val="1"/>
    <c:dispBlanksAs val="gap"/>
  </c:chart>
  <c:txPr>
    <a:bodyPr/>
    <a:lstStyle/>
    <a:p>
      <a:pPr>
        <a:defRPr sz="1000" b="0" i="0" u="none" strike="noStrike" baseline="0">
          <a:solidFill>
            <a:srgbClr val="000000"/>
          </a:solidFill>
          <a:latin typeface="Calibri"/>
          <a:ea typeface="Calibri"/>
          <a:cs typeface="Calibri"/>
        </a:defRPr>
      </a:pPr>
      <a:endParaRPr lang="es-AR"/>
    </a:p>
  </c:txPr>
  <c:printSettings>
    <c:headerFooter alignWithMargins="0"/>
    <c:pageMargins b="0.75000000000001465" l="0.70000000000000062" r="0.70000000000000062" t="0.75000000000001465"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ES"/>
            </a:pPr>
            <a:r>
              <a:rPr lang="es-ES" b="1"/>
              <a:t>Ultimate</a:t>
            </a:r>
            <a:r>
              <a:rPr lang="es-ES" b="1" baseline="0"/>
              <a:t> BC, Inc / Exp &amp; Avg. GEP</a:t>
            </a:r>
            <a:endParaRPr lang="es-ES" b="1"/>
          </a:p>
        </c:rich>
      </c:tx>
      <c:layout>
        <c:manualLayout>
          <c:xMode val="edge"/>
          <c:yMode val="edge"/>
          <c:x val="7.3825942034230999E-2"/>
          <c:y val="0"/>
        </c:manualLayout>
      </c:layout>
    </c:title>
    <c:plotArea>
      <c:layout>
        <c:manualLayout>
          <c:layoutTarget val="inner"/>
          <c:xMode val="edge"/>
          <c:yMode val="edge"/>
          <c:x val="6.4046579330422154E-2"/>
          <c:y val="6.1458435092891991E-2"/>
          <c:w val="0.91120815138282352"/>
          <c:h val="0.82710485723446792"/>
        </c:manualLayout>
      </c:layout>
      <c:lineChart>
        <c:grouping val="standard"/>
        <c:ser>
          <c:idx val="0"/>
          <c:order val="0"/>
          <c:tx>
            <c:strRef>
              <c:f>Ultimates!$V$11</c:f>
              <c:strCache>
                <c:ptCount val="1"/>
                <c:pt idx="0">
                  <c:v>Avge. GEP ($)</c:v>
                </c:pt>
              </c:strCache>
            </c:strRef>
          </c:tx>
          <c:marker>
            <c:symbol val="none"/>
          </c:marker>
          <c:dLbls>
            <c:spPr>
              <a:noFill/>
              <a:ln w="25400">
                <a:noFill/>
              </a:ln>
            </c:spPr>
            <c:txPr>
              <a:bodyPr/>
              <a:lstStyle/>
              <a:p>
                <a:pPr>
                  <a:defRPr lang="es-ES" sz="800" b="1" i="0" u="none" strike="noStrike" baseline="0">
                    <a:solidFill>
                      <a:srgbClr val="000000"/>
                    </a:solidFill>
                    <a:latin typeface="Arial Narrow"/>
                    <a:ea typeface="Arial Narrow"/>
                    <a:cs typeface="Arial Narrow"/>
                  </a:defRPr>
                </a:pPr>
                <a:endParaRPr lang="es-AR"/>
              </a:p>
            </c:txPr>
            <c:showVal val="1"/>
          </c:dLbls>
          <c:cat>
            <c:strRef>
              <c:f>Ultimates!$C$16:$C$75</c:f>
              <c:strCache>
                <c:ptCount val="30"/>
                <c:pt idx="0">
                  <c:v>2007 Q1</c:v>
                </c:pt>
                <c:pt idx="1">
                  <c:v>2007 Q2</c:v>
                </c:pt>
                <c:pt idx="2">
                  <c:v>2007 Q3</c:v>
                </c:pt>
                <c:pt idx="3">
                  <c:v>2007 Q4</c:v>
                </c:pt>
                <c:pt idx="4">
                  <c:v>2008 Q1</c:v>
                </c:pt>
                <c:pt idx="5">
                  <c:v>2008 Q2</c:v>
                </c:pt>
                <c:pt idx="6">
                  <c:v>2008 Q3</c:v>
                </c:pt>
                <c:pt idx="7">
                  <c:v>2008 Q4</c:v>
                </c:pt>
                <c:pt idx="8">
                  <c:v>2009 Q1</c:v>
                </c:pt>
                <c:pt idx="9">
                  <c:v>2009 Q2</c:v>
                </c:pt>
                <c:pt idx="10">
                  <c:v>2009 Q3</c:v>
                </c:pt>
                <c:pt idx="11">
                  <c:v>2009 Q4</c:v>
                </c:pt>
                <c:pt idx="12">
                  <c:v>2010 Q1</c:v>
                </c:pt>
                <c:pt idx="13">
                  <c:v>2010 Q2</c:v>
                </c:pt>
                <c:pt idx="14">
                  <c:v>2010 Q3</c:v>
                </c:pt>
                <c:pt idx="15">
                  <c:v>2010 Q4</c:v>
                </c:pt>
                <c:pt idx="16">
                  <c:v>2011 Q1</c:v>
                </c:pt>
                <c:pt idx="17">
                  <c:v>2011 Q2</c:v>
                </c:pt>
                <c:pt idx="18">
                  <c:v>2011 Q3</c:v>
                </c:pt>
                <c:pt idx="19">
                  <c:v>2011 Q4</c:v>
                </c:pt>
                <c:pt idx="20">
                  <c:v>2012 Q1</c:v>
                </c:pt>
                <c:pt idx="21">
                  <c:v>2012 Q2</c:v>
                </c:pt>
                <c:pt idx="22">
                  <c:v>2012 Q3</c:v>
                </c:pt>
                <c:pt idx="23">
                  <c:v>2012 Q4</c:v>
                </c:pt>
                <c:pt idx="24">
                  <c:v>2013 Q1</c:v>
                </c:pt>
                <c:pt idx="25">
                  <c:v>2013 Q2</c:v>
                </c:pt>
                <c:pt idx="26">
                  <c:v>2013 Q3</c:v>
                </c:pt>
                <c:pt idx="27">
                  <c:v>2013 Q4</c:v>
                </c:pt>
                <c:pt idx="28">
                  <c:v>2014 Q1</c:v>
                </c:pt>
                <c:pt idx="29">
                  <c:v>2014 Q2</c:v>
                </c:pt>
              </c:strCache>
            </c:strRef>
          </c:cat>
          <c:val>
            <c:numRef>
              <c:f>Ultimates!$V$16:$V$75</c:f>
              <c:numCache>
                <c:formatCode>_ * #,##0_ ;_ * \-#,##0_ ;_ * "-"??_ ;_ @_ </c:formatCode>
                <c:ptCount val="30"/>
                <c:pt idx="0">
                  <c:v>1958.480650608728</c:v>
                </c:pt>
                <c:pt idx="1">
                  <c:v>2023.1061880533368</c:v>
                </c:pt>
                <c:pt idx="2">
                  <c:v>2141.482252794679</c:v>
                </c:pt>
                <c:pt idx="3">
                  <c:v>2263.1800914165296</c:v>
                </c:pt>
                <c:pt idx="4">
                  <c:v>2466.5505234658262</c:v>
                </c:pt>
                <c:pt idx="5">
                  <c:v>2679.2746072802361</c:v>
                </c:pt>
                <c:pt idx="6">
                  <c:v>2793.5259344236961</c:v>
                </c:pt>
                <c:pt idx="7">
                  <c:v>3023.9185375450056</c:v>
                </c:pt>
                <c:pt idx="8">
                  <c:v>3094.8700714658971</c:v>
                </c:pt>
                <c:pt idx="9">
                  <c:v>3259.5099297105394</c:v>
                </c:pt>
                <c:pt idx="10">
                  <c:v>3405.6965820932974</c:v>
                </c:pt>
                <c:pt idx="11">
                  <c:v>3536.3037435294423</c:v>
                </c:pt>
                <c:pt idx="12">
                  <c:v>3555.7963604038541</c:v>
                </c:pt>
                <c:pt idx="13">
                  <c:v>3677.5103633219501</c:v>
                </c:pt>
                <c:pt idx="14">
                  <c:v>3857.3794654668659</c:v>
                </c:pt>
                <c:pt idx="15">
                  <c:v>3937.6843518408109</c:v>
                </c:pt>
                <c:pt idx="16">
                  <c:v>4040.5261969310995</c:v>
                </c:pt>
                <c:pt idx="17">
                  <c:v>4246.2938935526672</c:v>
                </c:pt>
                <c:pt idx="18">
                  <c:v>4380.6941584050537</c:v>
                </c:pt>
                <c:pt idx="19">
                  <c:v>4683.8516425469243</c:v>
                </c:pt>
                <c:pt idx="20">
                  <c:v>4860.5645813409974</c:v>
                </c:pt>
                <c:pt idx="21">
                  <c:v>5196.9383629496642</c:v>
                </c:pt>
                <c:pt idx="22">
                  <c:v>5630.3135348627729</c:v>
                </c:pt>
                <c:pt idx="23">
                  <c:v>5847.4525186142382</c:v>
                </c:pt>
                <c:pt idx="24">
                  <c:v>5956.7532589901539</c:v>
                </c:pt>
                <c:pt idx="25">
                  <c:v>6531.6019307242823</c:v>
                </c:pt>
                <c:pt idx="26">
                  <c:v>6897.8885684434808</c:v>
                </c:pt>
                <c:pt idx="27">
                  <c:v>8181.7625792077015</c:v>
                </c:pt>
                <c:pt idx="28">
                  <c:v>9677.5154374789163</c:v>
                </c:pt>
                <c:pt idx="29">
                  <c:v>9754.5825498719278</c:v>
                </c:pt>
              </c:numCache>
            </c:numRef>
          </c:val>
        </c:ser>
        <c:ser>
          <c:idx val="1"/>
          <c:order val="1"/>
          <c:tx>
            <c:strRef>
              <c:f>Ultimates!$W$11</c:f>
              <c:strCache>
                <c:ptCount val="1"/>
                <c:pt idx="0">
                  <c:v>Burning Cost ($)</c:v>
                </c:pt>
              </c:strCache>
            </c:strRef>
          </c:tx>
          <c:marker>
            <c:symbol val="none"/>
          </c:marker>
          <c:dLbls>
            <c:spPr>
              <a:noFill/>
              <a:ln w="25400">
                <a:noFill/>
              </a:ln>
            </c:spPr>
            <c:txPr>
              <a:bodyPr/>
              <a:lstStyle/>
              <a:p>
                <a:pPr>
                  <a:defRPr lang="es-ES" sz="900" b="1" i="0" u="none" strike="noStrike" baseline="0">
                    <a:solidFill>
                      <a:srgbClr val="000000"/>
                    </a:solidFill>
                    <a:latin typeface="Arial Narrow"/>
                    <a:ea typeface="Arial Narrow"/>
                    <a:cs typeface="Arial Narrow"/>
                  </a:defRPr>
                </a:pPr>
                <a:endParaRPr lang="es-AR"/>
              </a:p>
            </c:txPr>
            <c:dLblPos val="t"/>
            <c:showVal val="1"/>
          </c:dLbls>
          <c:cat>
            <c:strRef>
              <c:f>Ultimates!$C$16:$C$75</c:f>
              <c:strCache>
                <c:ptCount val="30"/>
                <c:pt idx="0">
                  <c:v>2007 Q1</c:v>
                </c:pt>
                <c:pt idx="1">
                  <c:v>2007 Q2</c:v>
                </c:pt>
                <c:pt idx="2">
                  <c:v>2007 Q3</c:v>
                </c:pt>
                <c:pt idx="3">
                  <c:v>2007 Q4</c:v>
                </c:pt>
                <c:pt idx="4">
                  <c:v>2008 Q1</c:v>
                </c:pt>
                <c:pt idx="5">
                  <c:v>2008 Q2</c:v>
                </c:pt>
                <c:pt idx="6">
                  <c:v>2008 Q3</c:v>
                </c:pt>
                <c:pt idx="7">
                  <c:v>2008 Q4</c:v>
                </c:pt>
                <c:pt idx="8">
                  <c:v>2009 Q1</c:v>
                </c:pt>
                <c:pt idx="9">
                  <c:v>2009 Q2</c:v>
                </c:pt>
                <c:pt idx="10">
                  <c:v>2009 Q3</c:v>
                </c:pt>
                <c:pt idx="11">
                  <c:v>2009 Q4</c:v>
                </c:pt>
                <c:pt idx="12">
                  <c:v>2010 Q1</c:v>
                </c:pt>
                <c:pt idx="13">
                  <c:v>2010 Q2</c:v>
                </c:pt>
                <c:pt idx="14">
                  <c:v>2010 Q3</c:v>
                </c:pt>
                <c:pt idx="15">
                  <c:v>2010 Q4</c:v>
                </c:pt>
                <c:pt idx="16">
                  <c:v>2011 Q1</c:v>
                </c:pt>
                <c:pt idx="17">
                  <c:v>2011 Q2</c:v>
                </c:pt>
                <c:pt idx="18">
                  <c:v>2011 Q3</c:v>
                </c:pt>
                <c:pt idx="19">
                  <c:v>2011 Q4</c:v>
                </c:pt>
                <c:pt idx="20">
                  <c:v>2012 Q1</c:v>
                </c:pt>
                <c:pt idx="21">
                  <c:v>2012 Q2</c:v>
                </c:pt>
                <c:pt idx="22">
                  <c:v>2012 Q3</c:v>
                </c:pt>
                <c:pt idx="23">
                  <c:v>2012 Q4</c:v>
                </c:pt>
                <c:pt idx="24">
                  <c:v>2013 Q1</c:v>
                </c:pt>
                <c:pt idx="25">
                  <c:v>2013 Q2</c:v>
                </c:pt>
                <c:pt idx="26">
                  <c:v>2013 Q3</c:v>
                </c:pt>
                <c:pt idx="27">
                  <c:v>2013 Q4</c:v>
                </c:pt>
                <c:pt idx="28">
                  <c:v>2014 Q1</c:v>
                </c:pt>
                <c:pt idx="29">
                  <c:v>2014 Q2</c:v>
                </c:pt>
              </c:strCache>
            </c:strRef>
          </c:cat>
          <c:val>
            <c:numRef>
              <c:f>Ultimates!$W$16:$W$75</c:f>
              <c:numCache>
                <c:formatCode>_ * #,##0_ ;_ * \-#,##0_ ;_ * "-"??_ ;_ @_ </c:formatCode>
                <c:ptCount val="30"/>
                <c:pt idx="0">
                  <c:v>279.84476493725418</c:v>
                </c:pt>
                <c:pt idx="1">
                  <c:v>356.66613626961146</c:v>
                </c:pt>
                <c:pt idx="2">
                  <c:v>368.05896870751894</c:v>
                </c:pt>
                <c:pt idx="3">
                  <c:v>495.94408840221138</c:v>
                </c:pt>
                <c:pt idx="4">
                  <c:v>381.20848834304468</c:v>
                </c:pt>
                <c:pt idx="5">
                  <c:v>480.34854435761429</c:v>
                </c:pt>
                <c:pt idx="6">
                  <c:v>346.36373470701869</c:v>
                </c:pt>
                <c:pt idx="7">
                  <c:v>322.59173750046392</c:v>
                </c:pt>
                <c:pt idx="8">
                  <c:v>323.36412272625478</c:v>
                </c:pt>
                <c:pt idx="9">
                  <c:v>383.57467785447983</c:v>
                </c:pt>
                <c:pt idx="10">
                  <c:v>313.11700901100397</c:v>
                </c:pt>
                <c:pt idx="11">
                  <c:v>364.51759392824857</c:v>
                </c:pt>
                <c:pt idx="12">
                  <c:v>335.82379478677046</c:v>
                </c:pt>
                <c:pt idx="13">
                  <c:v>371.79906961731808</c:v>
                </c:pt>
                <c:pt idx="14">
                  <c:v>469.32521693433551</c:v>
                </c:pt>
                <c:pt idx="15">
                  <c:v>397.07512708141331</c:v>
                </c:pt>
                <c:pt idx="16">
                  <c:v>497.74736849070382</c:v>
                </c:pt>
                <c:pt idx="17">
                  <c:v>624.50505695066011</c:v>
                </c:pt>
                <c:pt idx="18">
                  <c:v>335.97177178229862</c:v>
                </c:pt>
                <c:pt idx="19">
                  <c:v>448.73872020303492</c:v>
                </c:pt>
                <c:pt idx="20">
                  <c:v>491.37992540457765</c:v>
                </c:pt>
                <c:pt idx="21">
                  <c:v>719.81090798221703</c:v>
                </c:pt>
                <c:pt idx="22">
                  <c:v>565.61501802714804</c:v>
                </c:pt>
                <c:pt idx="23">
                  <c:v>713.83587072580724</c:v>
                </c:pt>
                <c:pt idx="24">
                  <c:v>696.08537119247865</c:v>
                </c:pt>
                <c:pt idx="25">
                  <c:v>1073.2311730867405</c:v>
                </c:pt>
                <c:pt idx="26">
                  <c:v>1003.4733438827988</c:v>
                </c:pt>
                <c:pt idx="27">
                  <c:v>982.30349308790903</c:v>
                </c:pt>
                <c:pt idx="28">
                  <c:v>921.64737332339325</c:v>
                </c:pt>
                <c:pt idx="29">
                  <c:v>1097.544035272429</c:v>
                </c:pt>
              </c:numCache>
            </c:numRef>
          </c:val>
        </c:ser>
        <c:ser>
          <c:idx val="2"/>
          <c:order val="2"/>
          <c:tx>
            <c:strRef>
              <c:f>Ultimates!$X$11</c:f>
              <c:strCache>
                <c:ptCount val="1"/>
                <c:pt idx="0">
                  <c:v>Inc / Exp ($)</c:v>
                </c:pt>
              </c:strCache>
            </c:strRef>
          </c:tx>
          <c:marker>
            <c:symbol val="none"/>
          </c:marker>
          <c:cat>
            <c:strRef>
              <c:f>Ultimates!$C$16:$C$75</c:f>
              <c:strCache>
                <c:ptCount val="30"/>
                <c:pt idx="0">
                  <c:v>2007 Q1</c:v>
                </c:pt>
                <c:pt idx="1">
                  <c:v>2007 Q2</c:v>
                </c:pt>
                <c:pt idx="2">
                  <c:v>2007 Q3</c:v>
                </c:pt>
                <c:pt idx="3">
                  <c:v>2007 Q4</c:v>
                </c:pt>
                <c:pt idx="4">
                  <c:v>2008 Q1</c:v>
                </c:pt>
                <c:pt idx="5">
                  <c:v>2008 Q2</c:v>
                </c:pt>
                <c:pt idx="6">
                  <c:v>2008 Q3</c:v>
                </c:pt>
                <c:pt idx="7">
                  <c:v>2008 Q4</c:v>
                </c:pt>
                <c:pt idx="8">
                  <c:v>2009 Q1</c:v>
                </c:pt>
                <c:pt idx="9">
                  <c:v>2009 Q2</c:v>
                </c:pt>
                <c:pt idx="10">
                  <c:v>2009 Q3</c:v>
                </c:pt>
                <c:pt idx="11">
                  <c:v>2009 Q4</c:v>
                </c:pt>
                <c:pt idx="12">
                  <c:v>2010 Q1</c:v>
                </c:pt>
                <c:pt idx="13">
                  <c:v>2010 Q2</c:v>
                </c:pt>
                <c:pt idx="14">
                  <c:v>2010 Q3</c:v>
                </c:pt>
                <c:pt idx="15">
                  <c:v>2010 Q4</c:v>
                </c:pt>
                <c:pt idx="16">
                  <c:v>2011 Q1</c:v>
                </c:pt>
                <c:pt idx="17">
                  <c:v>2011 Q2</c:v>
                </c:pt>
                <c:pt idx="18">
                  <c:v>2011 Q3</c:v>
                </c:pt>
                <c:pt idx="19">
                  <c:v>2011 Q4</c:v>
                </c:pt>
                <c:pt idx="20">
                  <c:v>2012 Q1</c:v>
                </c:pt>
                <c:pt idx="21">
                  <c:v>2012 Q2</c:v>
                </c:pt>
                <c:pt idx="22">
                  <c:v>2012 Q3</c:v>
                </c:pt>
                <c:pt idx="23">
                  <c:v>2012 Q4</c:v>
                </c:pt>
                <c:pt idx="24">
                  <c:v>2013 Q1</c:v>
                </c:pt>
                <c:pt idx="25">
                  <c:v>2013 Q2</c:v>
                </c:pt>
                <c:pt idx="26">
                  <c:v>2013 Q3</c:v>
                </c:pt>
                <c:pt idx="27">
                  <c:v>2013 Q4</c:v>
                </c:pt>
                <c:pt idx="28">
                  <c:v>2014 Q1</c:v>
                </c:pt>
                <c:pt idx="29">
                  <c:v>2014 Q2</c:v>
                </c:pt>
              </c:strCache>
            </c:strRef>
          </c:cat>
          <c:val>
            <c:numRef>
              <c:f>Ultimates!$X$16:$X$75</c:f>
              <c:numCache>
                <c:formatCode>_ * #,##0_ ;_ * \-#,##0_ ;_ * "-"??_ ;_ @_ </c:formatCode>
                <c:ptCount val="30"/>
                <c:pt idx="0">
                  <c:v>279.84491477804835</c:v>
                </c:pt>
                <c:pt idx="1">
                  <c:v>356.66613626961146</c:v>
                </c:pt>
                <c:pt idx="2">
                  <c:v>376.84013250801786</c:v>
                </c:pt>
                <c:pt idx="3">
                  <c:v>495.94408840221138</c:v>
                </c:pt>
                <c:pt idx="4">
                  <c:v>381.20848834304468</c:v>
                </c:pt>
                <c:pt idx="5">
                  <c:v>480.34854435761429</c:v>
                </c:pt>
                <c:pt idx="6">
                  <c:v>346.36373470701869</c:v>
                </c:pt>
                <c:pt idx="7">
                  <c:v>322.59173750046392</c:v>
                </c:pt>
                <c:pt idx="8">
                  <c:v>323.36427202826792</c:v>
                </c:pt>
                <c:pt idx="9">
                  <c:v>382.57617822191332</c:v>
                </c:pt>
                <c:pt idx="10">
                  <c:v>312.81184258776756</c:v>
                </c:pt>
                <c:pt idx="11">
                  <c:v>366.05574435643314</c:v>
                </c:pt>
                <c:pt idx="12">
                  <c:v>335.4277065731747</c:v>
                </c:pt>
                <c:pt idx="13">
                  <c:v>363.67874243833609</c:v>
                </c:pt>
                <c:pt idx="14">
                  <c:v>468.26335884704321</c:v>
                </c:pt>
                <c:pt idx="15">
                  <c:v>408.2695878835375</c:v>
                </c:pt>
                <c:pt idx="16">
                  <c:v>490.28859444805073</c:v>
                </c:pt>
                <c:pt idx="17">
                  <c:v>628.70881400902101</c:v>
                </c:pt>
                <c:pt idx="18">
                  <c:v>349.62264796974461</c:v>
                </c:pt>
                <c:pt idx="19">
                  <c:v>447.18257853624107</c:v>
                </c:pt>
                <c:pt idx="20">
                  <c:v>500.69765420039778</c:v>
                </c:pt>
                <c:pt idx="21">
                  <c:v>690.19008110952882</c:v>
                </c:pt>
                <c:pt idx="22">
                  <c:v>558.53520831806338</c:v>
                </c:pt>
                <c:pt idx="23">
                  <c:v>639.73823149344651</c:v>
                </c:pt>
                <c:pt idx="24">
                  <c:v>672.55030796671247</c:v>
                </c:pt>
                <c:pt idx="25">
                  <c:v>984.76598427844738</c:v>
                </c:pt>
                <c:pt idx="26">
                  <c:v>1009.4454423337231</c:v>
                </c:pt>
                <c:pt idx="27">
                  <c:v>1015.060905982289</c:v>
                </c:pt>
                <c:pt idx="28">
                  <c:v>1157.6732673267329</c:v>
                </c:pt>
                <c:pt idx="29">
                  <c:v>983.40434980067619</c:v>
                </c:pt>
              </c:numCache>
            </c:numRef>
          </c:val>
        </c:ser>
        <c:marker val="1"/>
        <c:axId val="393056256"/>
        <c:axId val="393057792"/>
      </c:lineChart>
      <c:catAx>
        <c:axId val="393056256"/>
        <c:scaling>
          <c:orientation val="minMax"/>
        </c:scaling>
        <c:axPos val="b"/>
        <c:numFmt formatCode="General" sourceLinked="1"/>
        <c:tickLblPos val="nextTo"/>
        <c:txPr>
          <a:bodyPr rot="0" vert="horz"/>
          <a:lstStyle/>
          <a:p>
            <a:pPr>
              <a:defRPr lang="es-ES" sz="800" b="0" i="0" u="none" strike="noStrike" baseline="0">
                <a:solidFill>
                  <a:srgbClr val="000000"/>
                </a:solidFill>
                <a:latin typeface="Arial Narrow"/>
                <a:ea typeface="Arial Narrow"/>
                <a:cs typeface="Arial Narrow"/>
              </a:defRPr>
            </a:pPr>
            <a:endParaRPr lang="es-AR"/>
          </a:p>
        </c:txPr>
        <c:crossAx val="393057792"/>
        <c:crosses val="autoZero"/>
        <c:auto val="1"/>
        <c:lblAlgn val="ctr"/>
        <c:lblOffset val="100"/>
      </c:catAx>
      <c:valAx>
        <c:axId val="393057792"/>
        <c:scaling>
          <c:orientation val="minMax"/>
        </c:scaling>
        <c:axPos val="l"/>
        <c:majorGridlines/>
        <c:numFmt formatCode="_ * #,##0_ ;_ * \-#,##0_ ;_ * &quot;-&quot;??_ ;_ @_ " sourceLinked="1"/>
        <c:tickLblPos val="nextTo"/>
        <c:txPr>
          <a:bodyPr rot="0" vert="horz"/>
          <a:lstStyle/>
          <a:p>
            <a:pPr>
              <a:defRPr lang="es-ES" sz="800" b="0" i="0" u="none" strike="noStrike" baseline="0">
                <a:solidFill>
                  <a:srgbClr val="000000"/>
                </a:solidFill>
                <a:latin typeface="Arial Narrow"/>
                <a:ea typeface="Arial Narrow"/>
                <a:cs typeface="Arial Narrow"/>
              </a:defRPr>
            </a:pPr>
            <a:endParaRPr lang="es-AR"/>
          </a:p>
        </c:txPr>
        <c:crossAx val="393056256"/>
        <c:crosses val="autoZero"/>
        <c:crossBetween val="between"/>
      </c:valAx>
    </c:plotArea>
    <c:legend>
      <c:legendPos val="r"/>
      <c:layout>
        <c:manualLayout>
          <c:xMode val="edge"/>
          <c:yMode val="edge"/>
          <c:x val="0.29112127359626438"/>
          <c:y val="4.9853372434017593E-2"/>
          <c:w val="0.37700206688137788"/>
          <c:h val="7.0381231671554273E-2"/>
        </c:manualLayout>
      </c:layout>
      <c:overlay val="1"/>
      <c:txPr>
        <a:bodyPr/>
        <a:lstStyle/>
        <a:p>
          <a:pPr>
            <a:defRPr lang="es-ES" sz="650" b="0" i="0" u="none" strike="noStrike" baseline="0">
              <a:solidFill>
                <a:srgbClr val="000000"/>
              </a:solidFill>
              <a:latin typeface="Calibri"/>
              <a:ea typeface="Calibri"/>
              <a:cs typeface="Calibri"/>
            </a:defRPr>
          </a:pPr>
          <a:endParaRPr lang="es-AR"/>
        </a:p>
      </c:txPr>
    </c:legend>
    <c:plotVisOnly val="1"/>
    <c:dispBlanksAs val="gap"/>
  </c:chart>
  <c:txPr>
    <a:bodyPr/>
    <a:lstStyle/>
    <a:p>
      <a:pPr>
        <a:defRPr sz="1000" b="0" i="0" u="none" strike="noStrike" baseline="0">
          <a:solidFill>
            <a:srgbClr val="000000"/>
          </a:solidFill>
          <a:latin typeface="Calibri"/>
          <a:ea typeface="Calibri"/>
          <a:cs typeface="Calibri"/>
        </a:defRPr>
      </a:pPr>
      <a:endParaRPr lang="es-AR"/>
    </a:p>
  </c:txPr>
  <c:printSettings>
    <c:headerFooter alignWithMargins="0"/>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ES"/>
            </a:pPr>
            <a:r>
              <a:rPr lang="es-ES" b="1"/>
              <a:t>Ult. Claims, GEP &amp; LR</a:t>
            </a:r>
          </a:p>
        </c:rich>
      </c:tx>
      <c:layout>
        <c:manualLayout>
          <c:xMode val="edge"/>
          <c:yMode val="edge"/>
          <c:x val="0.10804366583982818"/>
          <c:y val="1.5165632288944702E-2"/>
        </c:manualLayout>
      </c:layout>
    </c:title>
    <c:plotArea>
      <c:layout>
        <c:manualLayout>
          <c:layoutTarget val="inner"/>
          <c:xMode val="edge"/>
          <c:yMode val="edge"/>
          <c:x val="0.1085232693265883"/>
          <c:y val="9.2181071678808499E-2"/>
          <c:w val="0.88138686131386856"/>
          <c:h val="0.83094555873925502"/>
        </c:manualLayout>
      </c:layout>
      <c:barChart>
        <c:barDir val="col"/>
        <c:grouping val="clustered"/>
        <c:ser>
          <c:idx val="0"/>
          <c:order val="0"/>
          <c:tx>
            <c:strRef>
              <c:f>Ultimates!$H$11</c:f>
              <c:strCache>
                <c:ptCount val="1"/>
                <c:pt idx="0">
                  <c:v>Ultimate</c:v>
                </c:pt>
              </c:strCache>
            </c:strRef>
          </c:tx>
          <c:dLbls>
            <c:spPr>
              <a:noFill/>
              <a:ln w="25400">
                <a:noFill/>
              </a:ln>
            </c:spPr>
            <c:txPr>
              <a:bodyPr rot="-5400000" vert="horz"/>
              <a:lstStyle/>
              <a:p>
                <a:pPr algn="ctr">
                  <a:defRPr lang="es-ES" sz="1000" b="0" i="0" u="none" strike="noStrike" baseline="0">
                    <a:solidFill>
                      <a:srgbClr val="000000"/>
                    </a:solidFill>
                    <a:latin typeface="Arial Narrow"/>
                    <a:ea typeface="Arial Narrow"/>
                    <a:cs typeface="Arial Narrow"/>
                  </a:defRPr>
                </a:pPr>
                <a:endParaRPr lang="es-AR"/>
              </a:p>
            </c:txPr>
            <c:showVal val="1"/>
          </c:dLbls>
          <c:cat>
            <c:strRef>
              <c:f>Ultimates!$C$77:$C$93</c:f>
              <c:strCache>
                <c:ptCount val="10"/>
                <c:pt idx="0">
                  <c:v>2007</c:v>
                </c:pt>
                <c:pt idx="1">
                  <c:v>2008</c:v>
                </c:pt>
                <c:pt idx="2">
                  <c:v>2009</c:v>
                </c:pt>
                <c:pt idx="3">
                  <c:v>2010</c:v>
                </c:pt>
                <c:pt idx="4">
                  <c:v>2011</c:v>
                </c:pt>
                <c:pt idx="5">
                  <c:v>2012</c:v>
                </c:pt>
                <c:pt idx="6">
                  <c:v>2013</c:v>
                </c:pt>
                <c:pt idx="7">
                  <c:v>2014</c:v>
                </c:pt>
                <c:pt idx="9">
                  <c:v>R12</c:v>
                </c:pt>
              </c:strCache>
            </c:strRef>
          </c:cat>
          <c:val>
            <c:numRef>
              <c:f>Ultimates!$H$77:$H$93</c:f>
              <c:numCache>
                <c:formatCode>_ * #,##0_ ;_ * \-#,##0_ ;_ * "-"??_ ;_ @_ </c:formatCode>
                <c:ptCount val="10"/>
                <c:pt idx="0">
                  <c:v>9625.107</c:v>
                </c:pt>
                <c:pt idx="1">
                  <c:v>9732.3070000000007</c:v>
                </c:pt>
                <c:pt idx="2">
                  <c:v>9097.1304288126976</c:v>
                </c:pt>
                <c:pt idx="3">
                  <c:v>10858.790335508605</c:v>
                </c:pt>
                <c:pt idx="4">
                  <c:v>15059.120533941965</c:v>
                </c:pt>
                <c:pt idx="5">
                  <c:v>20118.139026944191</c:v>
                </c:pt>
                <c:pt idx="6">
                  <c:v>30310.143005206832</c:v>
                </c:pt>
                <c:pt idx="7">
                  <c:v>17949.580311127225</c:v>
                </c:pt>
                <c:pt idx="9">
                  <c:v>34009.234861727455</c:v>
                </c:pt>
              </c:numCache>
            </c:numRef>
          </c:val>
        </c:ser>
        <c:ser>
          <c:idx val="1"/>
          <c:order val="1"/>
          <c:tx>
            <c:strRef>
              <c:f>Ultimates!$P$11</c:f>
              <c:strCache>
                <c:ptCount val="1"/>
                <c:pt idx="0">
                  <c:v>GEP</c:v>
                </c:pt>
              </c:strCache>
            </c:strRef>
          </c:tx>
          <c:dLbls>
            <c:spPr>
              <a:noFill/>
              <a:ln w="25400">
                <a:noFill/>
              </a:ln>
            </c:spPr>
            <c:txPr>
              <a:bodyPr rot="-5400000" vert="horz"/>
              <a:lstStyle/>
              <a:p>
                <a:pPr algn="ctr">
                  <a:defRPr lang="es-ES" sz="1000" b="1" i="0" u="none" strike="noStrike" baseline="0">
                    <a:solidFill>
                      <a:srgbClr val="000000"/>
                    </a:solidFill>
                    <a:latin typeface="Arial Narrow"/>
                    <a:ea typeface="Arial Narrow"/>
                    <a:cs typeface="Arial Narrow"/>
                  </a:defRPr>
                </a:pPr>
                <a:endParaRPr lang="es-AR"/>
              </a:p>
            </c:txPr>
            <c:dLblPos val="inBase"/>
            <c:showVal val="1"/>
          </c:dLbls>
          <c:cat>
            <c:strRef>
              <c:f>Ultimates!$C$77:$C$93</c:f>
              <c:strCache>
                <c:ptCount val="10"/>
                <c:pt idx="0">
                  <c:v>2007</c:v>
                </c:pt>
                <c:pt idx="1">
                  <c:v>2008</c:v>
                </c:pt>
                <c:pt idx="2">
                  <c:v>2009</c:v>
                </c:pt>
                <c:pt idx="3">
                  <c:v>2010</c:v>
                </c:pt>
                <c:pt idx="4">
                  <c:v>2011</c:v>
                </c:pt>
                <c:pt idx="5">
                  <c:v>2012</c:v>
                </c:pt>
                <c:pt idx="6">
                  <c:v>2013</c:v>
                </c:pt>
                <c:pt idx="7">
                  <c:v>2014</c:v>
                </c:pt>
                <c:pt idx="9">
                  <c:v>R12</c:v>
                </c:pt>
              </c:strCache>
            </c:strRef>
          </c:cat>
          <c:val>
            <c:numRef>
              <c:f>Ultimates!$P$77:$P$93</c:f>
              <c:numCache>
                <c:formatCode>_ * #,##0_ ;_ * \-#,##0_ ;_ * "-"??_ ;_ @_ </c:formatCode>
                <c:ptCount val="10"/>
                <c:pt idx="0">
                  <c:v>53976.342919000002</c:v>
                </c:pt>
                <c:pt idx="1">
                  <c:v>70207.396452999994</c:v>
                </c:pt>
                <c:pt idx="2">
                  <c:v>87283.077353000001</c:v>
                </c:pt>
                <c:pt idx="3">
                  <c:v>103535.25043</c:v>
                </c:pt>
                <c:pt idx="4">
                  <c:v>137540.29433999999</c:v>
                </c:pt>
                <c:pt idx="5">
                  <c:v>173892.32309999998</c:v>
                </c:pt>
                <c:pt idx="6">
                  <c:v>222856.4931900001</c:v>
                </c:pt>
                <c:pt idx="7">
                  <c:v>170937.88969349413</c:v>
                </c:pt>
                <c:pt idx="9">
                  <c:v>292879.83201349422</c:v>
                </c:pt>
              </c:numCache>
            </c:numRef>
          </c:val>
        </c:ser>
        <c:gapWidth val="49"/>
        <c:axId val="393105408"/>
        <c:axId val="393106944"/>
      </c:barChart>
      <c:lineChart>
        <c:grouping val="standard"/>
        <c:ser>
          <c:idx val="2"/>
          <c:order val="2"/>
          <c:tx>
            <c:strRef>
              <c:f>Ultimates!$U$11</c:f>
              <c:strCache>
                <c:ptCount val="1"/>
                <c:pt idx="0">
                  <c:v>Ult LR</c:v>
                </c:pt>
              </c:strCache>
            </c:strRef>
          </c:tx>
          <c:marker>
            <c:symbol val="none"/>
          </c:marker>
          <c:dLbls>
            <c:spPr>
              <a:noFill/>
              <a:ln w="25400">
                <a:noFill/>
              </a:ln>
            </c:spPr>
            <c:txPr>
              <a:bodyPr/>
              <a:lstStyle/>
              <a:p>
                <a:pPr>
                  <a:defRPr lang="es-ES" sz="1000" b="1" i="0" u="none" strike="noStrike" baseline="0">
                    <a:solidFill>
                      <a:srgbClr val="000000"/>
                    </a:solidFill>
                    <a:latin typeface="Arial Narrow"/>
                    <a:ea typeface="Arial Narrow"/>
                    <a:cs typeface="Arial Narrow"/>
                  </a:defRPr>
                </a:pPr>
                <a:endParaRPr lang="es-AR"/>
              </a:p>
            </c:txPr>
            <c:showVal val="1"/>
          </c:dLbls>
          <c:cat>
            <c:strRef>
              <c:f>Ultimates!$C$16:$C$29</c:f>
              <c:strCache>
                <c:ptCount val="10"/>
                <c:pt idx="0">
                  <c:v>2007 Q1</c:v>
                </c:pt>
                <c:pt idx="1">
                  <c:v>2007 Q2</c:v>
                </c:pt>
                <c:pt idx="2">
                  <c:v>2007 Q3</c:v>
                </c:pt>
                <c:pt idx="3">
                  <c:v>2007 Q4</c:v>
                </c:pt>
                <c:pt idx="4">
                  <c:v>2008 Q1</c:v>
                </c:pt>
                <c:pt idx="5">
                  <c:v>2008 Q2</c:v>
                </c:pt>
                <c:pt idx="6">
                  <c:v>2008 Q3</c:v>
                </c:pt>
                <c:pt idx="7">
                  <c:v>2008 Q4</c:v>
                </c:pt>
                <c:pt idx="8">
                  <c:v>2009 Q1</c:v>
                </c:pt>
                <c:pt idx="9">
                  <c:v>2009 Q2</c:v>
                </c:pt>
              </c:strCache>
            </c:strRef>
          </c:cat>
          <c:val>
            <c:numRef>
              <c:f>Ultimates!$U$77:$U$93</c:f>
              <c:numCache>
                <c:formatCode>0.0%</c:formatCode>
                <c:ptCount val="10"/>
                <c:pt idx="0">
                  <c:v>0.17832084353035899</c:v>
                </c:pt>
                <c:pt idx="1">
                  <c:v>0.13862224625457015</c:v>
                </c:pt>
                <c:pt idx="2">
                  <c:v>0.10422559223045108</c:v>
                </c:pt>
                <c:pt idx="3">
                  <c:v>0.10488012817287011</c:v>
                </c:pt>
                <c:pt idx="4">
                  <c:v>0.10948879094816953</c:v>
                </c:pt>
                <c:pt idx="5" formatCode="0%">
                  <c:v>0.11569308333050957</c:v>
                </c:pt>
                <c:pt idx="6" formatCode="0%">
                  <c:v>0.1360074484316928</c:v>
                </c:pt>
                <c:pt idx="7" formatCode="0%">
                  <c:v>0.10500644616189142</c:v>
                </c:pt>
                <c:pt idx="9">
                  <c:v>0.11612009822567948</c:v>
                </c:pt>
              </c:numCache>
            </c:numRef>
          </c:val>
        </c:ser>
        <c:marker val="1"/>
        <c:axId val="393108480"/>
        <c:axId val="393126656"/>
      </c:lineChart>
      <c:catAx>
        <c:axId val="393105408"/>
        <c:scaling>
          <c:orientation val="minMax"/>
        </c:scaling>
        <c:axPos val="b"/>
        <c:numFmt formatCode="General" sourceLinked="1"/>
        <c:tickLblPos val="nextTo"/>
        <c:txPr>
          <a:bodyPr rot="0" vert="horz"/>
          <a:lstStyle/>
          <a:p>
            <a:pPr>
              <a:defRPr lang="es-ES" sz="1000" b="0" i="0" u="none" strike="noStrike" baseline="0">
                <a:solidFill>
                  <a:srgbClr val="000000"/>
                </a:solidFill>
                <a:latin typeface="Arial Narrow"/>
                <a:ea typeface="Arial Narrow"/>
                <a:cs typeface="Arial Narrow"/>
              </a:defRPr>
            </a:pPr>
            <a:endParaRPr lang="es-AR"/>
          </a:p>
        </c:txPr>
        <c:crossAx val="393106944"/>
        <c:crosses val="autoZero"/>
        <c:auto val="1"/>
        <c:lblAlgn val="ctr"/>
        <c:lblOffset val="100"/>
      </c:catAx>
      <c:valAx>
        <c:axId val="393106944"/>
        <c:scaling>
          <c:orientation val="minMax"/>
        </c:scaling>
        <c:axPos val="l"/>
        <c:majorGridlines/>
        <c:numFmt formatCode="_ * #,##0_ ;_ * \-#,##0_ ;_ * &quot;-&quot;??_ ;_ @_ " sourceLinked="1"/>
        <c:tickLblPos val="nextTo"/>
        <c:txPr>
          <a:bodyPr rot="0" vert="horz"/>
          <a:lstStyle/>
          <a:p>
            <a:pPr>
              <a:defRPr lang="es-ES" sz="1000" b="0" i="0" u="none" strike="noStrike" baseline="0">
                <a:solidFill>
                  <a:srgbClr val="000000"/>
                </a:solidFill>
                <a:latin typeface="Arial Narrow"/>
                <a:ea typeface="Arial Narrow"/>
                <a:cs typeface="Arial Narrow"/>
              </a:defRPr>
            </a:pPr>
            <a:endParaRPr lang="es-AR"/>
          </a:p>
        </c:txPr>
        <c:crossAx val="393105408"/>
        <c:crosses val="autoZero"/>
        <c:crossBetween val="between"/>
      </c:valAx>
      <c:catAx>
        <c:axId val="393108480"/>
        <c:scaling>
          <c:orientation val="minMax"/>
        </c:scaling>
        <c:delete val="1"/>
        <c:axPos val="b"/>
        <c:numFmt formatCode="General" sourceLinked="1"/>
        <c:tickLblPos val="none"/>
        <c:crossAx val="393126656"/>
        <c:crosses val="autoZero"/>
        <c:auto val="1"/>
        <c:lblAlgn val="ctr"/>
        <c:lblOffset val="100"/>
      </c:catAx>
      <c:valAx>
        <c:axId val="393126656"/>
        <c:scaling>
          <c:orientation val="minMax"/>
        </c:scaling>
        <c:axPos val="r"/>
        <c:numFmt formatCode="0.0%" sourceLinked="1"/>
        <c:majorTickMark val="none"/>
        <c:tickLblPos val="none"/>
        <c:txPr>
          <a:bodyPr/>
          <a:lstStyle/>
          <a:p>
            <a:pPr>
              <a:defRPr lang="es-ES"/>
            </a:pPr>
            <a:endParaRPr lang="es-AR"/>
          </a:p>
        </c:txPr>
        <c:crossAx val="393108480"/>
        <c:crosses val="max"/>
        <c:crossBetween val="between"/>
      </c:valAx>
    </c:plotArea>
    <c:legend>
      <c:legendPos val="r"/>
      <c:layout>
        <c:manualLayout>
          <c:xMode val="edge"/>
          <c:yMode val="edge"/>
          <c:x val="0.10463201970566499"/>
          <c:y val="0.11122528457204429"/>
          <c:w val="0.31204379562043832"/>
          <c:h val="6.8767908309455589E-2"/>
        </c:manualLayout>
      </c:layout>
      <c:overlay val="1"/>
      <c:txPr>
        <a:bodyPr/>
        <a:lstStyle/>
        <a:p>
          <a:pPr>
            <a:defRPr lang="es-ES" sz="650" b="0" i="0" u="none" strike="noStrike" baseline="0">
              <a:solidFill>
                <a:srgbClr val="000000"/>
              </a:solidFill>
              <a:latin typeface="Calibri"/>
              <a:ea typeface="Calibri"/>
              <a:cs typeface="Calibri"/>
            </a:defRPr>
          </a:pPr>
          <a:endParaRPr lang="es-AR"/>
        </a:p>
      </c:txPr>
    </c:legend>
    <c:plotVisOnly val="1"/>
    <c:dispBlanksAs val="gap"/>
  </c:chart>
  <c:txPr>
    <a:bodyPr/>
    <a:lstStyle/>
    <a:p>
      <a:pPr>
        <a:defRPr sz="1000" b="0" i="0" u="none" strike="noStrike" baseline="0">
          <a:solidFill>
            <a:srgbClr val="000000"/>
          </a:solidFill>
          <a:latin typeface="Calibri"/>
          <a:ea typeface="Calibri"/>
          <a:cs typeface="Calibri"/>
        </a:defRPr>
      </a:pPr>
      <a:endParaRPr lang="es-AR"/>
    </a:p>
  </c:txPr>
  <c:printSettings>
    <c:headerFooter alignWithMargins="0"/>
    <c:pageMargins b="0.75000000000001465" l="0.70000000000000062" r="0.70000000000000062" t="0.75000000000001465"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ES"/>
            </a:pPr>
            <a:r>
              <a:rPr lang="es-ES" b="1"/>
              <a:t>Ultimate</a:t>
            </a:r>
            <a:r>
              <a:rPr lang="es-ES" b="1" baseline="0"/>
              <a:t> BC, Inc / Exp &amp; Avg. GEP</a:t>
            </a:r>
            <a:endParaRPr lang="es-ES" b="1"/>
          </a:p>
        </c:rich>
      </c:tx>
      <c:layout>
        <c:manualLayout>
          <c:xMode val="edge"/>
          <c:yMode val="edge"/>
          <c:x val="8.3175253719211723E-2"/>
          <c:y val="2.5556272958243611E-2"/>
        </c:manualLayout>
      </c:layout>
    </c:title>
    <c:plotArea>
      <c:layout>
        <c:manualLayout>
          <c:layoutTarget val="inner"/>
          <c:xMode val="edge"/>
          <c:yMode val="edge"/>
          <c:x val="7.9854809437386584E-2"/>
          <c:y val="0.10018835174400705"/>
          <c:w val="0.88747731397459162"/>
          <c:h val="0.77371199546484193"/>
        </c:manualLayout>
      </c:layout>
      <c:lineChart>
        <c:grouping val="standard"/>
        <c:ser>
          <c:idx val="0"/>
          <c:order val="0"/>
          <c:tx>
            <c:strRef>
              <c:f>Ultimates!$V$11</c:f>
              <c:strCache>
                <c:ptCount val="1"/>
                <c:pt idx="0">
                  <c:v>Avge. GEP ($)</c:v>
                </c:pt>
              </c:strCache>
            </c:strRef>
          </c:tx>
          <c:marker>
            <c:symbol val="none"/>
          </c:marker>
          <c:dLbls>
            <c:spPr>
              <a:noFill/>
              <a:ln w="25400">
                <a:noFill/>
              </a:ln>
            </c:spPr>
            <c:txPr>
              <a:bodyPr/>
              <a:lstStyle/>
              <a:p>
                <a:pPr>
                  <a:defRPr lang="es-ES" sz="1000" b="1" i="0" u="none" strike="noStrike" baseline="0">
                    <a:solidFill>
                      <a:srgbClr val="000000"/>
                    </a:solidFill>
                    <a:latin typeface="Arial Narrow"/>
                    <a:ea typeface="Arial Narrow"/>
                    <a:cs typeface="Arial Narrow"/>
                  </a:defRPr>
                </a:pPr>
                <a:endParaRPr lang="es-AR"/>
              </a:p>
            </c:txPr>
            <c:showVal val="1"/>
          </c:dLbls>
          <c:cat>
            <c:strRef>
              <c:f>Ultimates!$C$77:$C$93</c:f>
              <c:strCache>
                <c:ptCount val="10"/>
                <c:pt idx="0">
                  <c:v>2007</c:v>
                </c:pt>
                <c:pt idx="1">
                  <c:v>2008</c:v>
                </c:pt>
                <c:pt idx="2">
                  <c:v>2009</c:v>
                </c:pt>
                <c:pt idx="3">
                  <c:v>2010</c:v>
                </c:pt>
                <c:pt idx="4">
                  <c:v>2011</c:v>
                </c:pt>
                <c:pt idx="5">
                  <c:v>2012</c:v>
                </c:pt>
                <c:pt idx="6">
                  <c:v>2013</c:v>
                </c:pt>
                <c:pt idx="7">
                  <c:v>2014</c:v>
                </c:pt>
                <c:pt idx="9">
                  <c:v>R12</c:v>
                </c:pt>
              </c:strCache>
            </c:strRef>
          </c:cat>
          <c:val>
            <c:numRef>
              <c:f>Ultimates!$V$77:$V$93</c:f>
              <c:numCache>
                <c:formatCode>_ * #,##0_ ;_ * \-#,##0_ ;_ * "-"??_ ;_ @_ </c:formatCode>
                <c:ptCount val="10"/>
                <c:pt idx="0">
                  <c:v>2093.5466423217526</c:v>
                </c:pt>
                <c:pt idx="1">
                  <c:v>2747.6775127267274</c:v>
                </c:pt>
                <c:pt idx="2">
                  <c:v>3321.5055852323544</c:v>
                </c:pt>
                <c:pt idx="3">
                  <c:v>3763.6294394949609</c:v>
                </c:pt>
                <c:pt idx="4">
                  <c:v>4343.2919931317147</c:v>
                </c:pt>
                <c:pt idx="5">
                  <c:v>5382.4759430001895</c:v>
                </c:pt>
                <c:pt idx="6">
                  <c:v>6888.8202724587918</c:v>
                </c:pt>
                <c:pt idx="7">
                  <c:v>4860.4705761748746</c:v>
                </c:pt>
                <c:pt idx="9">
                  <c:v>8675.6074532271177</c:v>
                </c:pt>
              </c:numCache>
            </c:numRef>
          </c:val>
        </c:ser>
        <c:ser>
          <c:idx val="1"/>
          <c:order val="1"/>
          <c:tx>
            <c:strRef>
              <c:f>Ultimates!$W$11</c:f>
              <c:strCache>
                <c:ptCount val="1"/>
                <c:pt idx="0">
                  <c:v>Burning Cost ($)</c:v>
                </c:pt>
              </c:strCache>
            </c:strRef>
          </c:tx>
          <c:marker>
            <c:symbol val="none"/>
          </c:marker>
          <c:dLbls>
            <c:spPr>
              <a:noFill/>
              <a:ln w="25400">
                <a:noFill/>
              </a:ln>
            </c:spPr>
            <c:txPr>
              <a:bodyPr/>
              <a:lstStyle/>
              <a:p>
                <a:pPr>
                  <a:defRPr lang="es-ES" sz="1000" b="1" i="0" u="none" strike="noStrike" baseline="0">
                    <a:solidFill>
                      <a:srgbClr val="000000"/>
                    </a:solidFill>
                    <a:latin typeface="Arial Narrow"/>
                    <a:ea typeface="Arial Narrow"/>
                    <a:cs typeface="Arial Narrow"/>
                  </a:defRPr>
                </a:pPr>
                <a:endParaRPr lang="es-AR"/>
              </a:p>
            </c:txPr>
            <c:dLblPos val="t"/>
            <c:showVal val="1"/>
          </c:dLbls>
          <c:cat>
            <c:strRef>
              <c:f>Ultimates!$C$77:$C$93</c:f>
              <c:strCache>
                <c:ptCount val="10"/>
                <c:pt idx="0">
                  <c:v>2007</c:v>
                </c:pt>
                <c:pt idx="1">
                  <c:v>2008</c:v>
                </c:pt>
                <c:pt idx="2">
                  <c:v>2009</c:v>
                </c:pt>
                <c:pt idx="3">
                  <c:v>2010</c:v>
                </c:pt>
                <c:pt idx="4">
                  <c:v>2011</c:v>
                </c:pt>
                <c:pt idx="5">
                  <c:v>2012</c:v>
                </c:pt>
                <c:pt idx="6">
                  <c:v>2013</c:v>
                </c:pt>
                <c:pt idx="7">
                  <c:v>2014</c:v>
                </c:pt>
                <c:pt idx="9">
                  <c:v>R12</c:v>
                </c:pt>
              </c:strCache>
            </c:strRef>
          </c:cat>
          <c:val>
            <c:numRef>
              <c:f>Ultimates!$W$77:$W$93</c:f>
              <c:numCache>
                <c:formatCode>_ * #,##0_ ;_ * \-#,##0_ ;_ * "-"??_ ;_ @_ </c:formatCode>
                <c:ptCount val="10"/>
                <c:pt idx="0">
                  <c:v>373.32300322896572</c:v>
                </c:pt>
                <c:pt idx="1">
                  <c:v>380.88922879734923</c:v>
                </c:pt>
                <c:pt idx="2">
                  <c:v>346.18588671759318</c:v>
                </c:pt>
                <c:pt idx="3">
                  <c:v>394.72993800941879</c:v>
                </c:pt>
                <c:pt idx="4">
                  <c:v>475.54178906285688</c:v>
                </c:pt>
                <c:pt idx="5">
                  <c:v>622.71523779798383</c:v>
                </c:pt>
                <c:pt idx="6">
                  <c:v>936.9308679616388</c:v>
                </c:pt>
                <c:pt idx="7">
                  <c:v>510.38074187856432</c:v>
                </c:pt>
                <c:pt idx="9">
                  <c:v>1007.41238963617</c:v>
                </c:pt>
              </c:numCache>
            </c:numRef>
          </c:val>
        </c:ser>
        <c:ser>
          <c:idx val="2"/>
          <c:order val="2"/>
          <c:tx>
            <c:strRef>
              <c:f>Ultimates!$X$11</c:f>
              <c:strCache>
                <c:ptCount val="1"/>
                <c:pt idx="0">
                  <c:v>Inc / Exp ($)</c:v>
                </c:pt>
              </c:strCache>
            </c:strRef>
          </c:tx>
          <c:marker>
            <c:symbol val="none"/>
          </c:marker>
          <c:cat>
            <c:strRef>
              <c:f>Ultimates!$C$77:$C$93</c:f>
              <c:strCache>
                <c:ptCount val="10"/>
                <c:pt idx="0">
                  <c:v>2007</c:v>
                </c:pt>
                <c:pt idx="1">
                  <c:v>2008</c:v>
                </c:pt>
                <c:pt idx="2">
                  <c:v>2009</c:v>
                </c:pt>
                <c:pt idx="3">
                  <c:v>2010</c:v>
                </c:pt>
                <c:pt idx="4">
                  <c:v>2011</c:v>
                </c:pt>
                <c:pt idx="5">
                  <c:v>2012</c:v>
                </c:pt>
                <c:pt idx="6">
                  <c:v>2013</c:v>
                </c:pt>
                <c:pt idx="7">
                  <c:v>2014</c:v>
                </c:pt>
                <c:pt idx="9">
                  <c:v>R12</c:v>
                </c:pt>
              </c:strCache>
            </c:strRef>
          </c:cat>
          <c:val>
            <c:numRef>
              <c:f>Ultimates!$X$77:$X$93</c:f>
              <c:numCache>
                <c:formatCode>_ * #,##0_ ;_ * \-#,##0_ ;_ * "-"??_ ;_ @_ </c:formatCode>
                <c:ptCount val="10"/>
                <c:pt idx="0">
                  <c:v>375.47355254099239</c:v>
                </c:pt>
                <c:pt idx="1">
                  <c:v>380.88922879734923</c:v>
                </c:pt>
                <c:pt idx="2">
                  <c:v>346.23534112602988</c:v>
                </c:pt>
                <c:pt idx="3">
                  <c:v>395.38239330168756</c:v>
                </c:pt>
                <c:pt idx="4">
                  <c:v>477.84695828371815</c:v>
                </c:pt>
                <c:pt idx="5">
                  <c:v>597.280847491072</c:v>
                </c:pt>
                <c:pt idx="6">
                  <c:v>918.92215849595129</c:v>
                </c:pt>
                <c:pt idx="7">
                  <c:v>529.73817850948285</c:v>
                </c:pt>
                <c:pt idx="9">
                  <c:v>1036.8495216090525</c:v>
                </c:pt>
              </c:numCache>
            </c:numRef>
          </c:val>
        </c:ser>
        <c:marker val="1"/>
        <c:axId val="393157248"/>
        <c:axId val="393175424"/>
      </c:lineChart>
      <c:catAx>
        <c:axId val="393157248"/>
        <c:scaling>
          <c:orientation val="minMax"/>
        </c:scaling>
        <c:axPos val="b"/>
        <c:numFmt formatCode="General" sourceLinked="1"/>
        <c:tickLblPos val="nextTo"/>
        <c:txPr>
          <a:bodyPr rot="0" vert="horz"/>
          <a:lstStyle/>
          <a:p>
            <a:pPr>
              <a:defRPr lang="es-ES" sz="1000" b="0" i="0" u="none" strike="noStrike" baseline="0">
                <a:solidFill>
                  <a:srgbClr val="000000"/>
                </a:solidFill>
                <a:latin typeface="Arial Narrow"/>
                <a:ea typeface="Arial Narrow"/>
                <a:cs typeface="Arial Narrow"/>
              </a:defRPr>
            </a:pPr>
            <a:endParaRPr lang="es-AR"/>
          </a:p>
        </c:txPr>
        <c:crossAx val="393175424"/>
        <c:crosses val="autoZero"/>
        <c:auto val="1"/>
        <c:lblAlgn val="ctr"/>
        <c:lblOffset val="100"/>
      </c:catAx>
      <c:valAx>
        <c:axId val="393175424"/>
        <c:scaling>
          <c:orientation val="minMax"/>
        </c:scaling>
        <c:axPos val="l"/>
        <c:majorGridlines/>
        <c:numFmt formatCode="_ * #,##0_ ;_ * \-#,##0_ ;_ * &quot;-&quot;??_ ;_ @_ " sourceLinked="1"/>
        <c:tickLblPos val="nextTo"/>
        <c:txPr>
          <a:bodyPr rot="0" vert="horz"/>
          <a:lstStyle/>
          <a:p>
            <a:pPr>
              <a:defRPr lang="es-ES" sz="800" b="0" i="0" u="none" strike="noStrike" baseline="0">
                <a:solidFill>
                  <a:srgbClr val="000000"/>
                </a:solidFill>
                <a:latin typeface="Arial Narrow"/>
                <a:ea typeface="Arial Narrow"/>
                <a:cs typeface="Arial Narrow"/>
              </a:defRPr>
            </a:pPr>
            <a:endParaRPr lang="es-AR"/>
          </a:p>
        </c:txPr>
        <c:crossAx val="393157248"/>
        <c:crosses val="autoZero"/>
        <c:crossBetween val="between"/>
      </c:valAx>
    </c:plotArea>
    <c:legend>
      <c:legendPos val="r"/>
      <c:layout>
        <c:manualLayout>
          <c:xMode val="edge"/>
          <c:yMode val="edge"/>
          <c:x val="0.11615245009074388"/>
          <c:y val="0.27272727272727282"/>
          <c:w val="0.39019963702359345"/>
          <c:h val="7.0381231671554273E-2"/>
        </c:manualLayout>
      </c:layout>
      <c:overlay val="1"/>
      <c:txPr>
        <a:bodyPr/>
        <a:lstStyle/>
        <a:p>
          <a:pPr>
            <a:defRPr lang="es-ES" sz="650" b="0" i="0" u="none" strike="noStrike" baseline="0">
              <a:solidFill>
                <a:srgbClr val="000000"/>
              </a:solidFill>
              <a:latin typeface="Calibri"/>
              <a:ea typeface="Calibri"/>
              <a:cs typeface="Calibri"/>
            </a:defRPr>
          </a:pPr>
          <a:endParaRPr lang="es-AR"/>
        </a:p>
      </c:txPr>
    </c:legend>
    <c:plotVisOnly val="1"/>
    <c:dispBlanksAs val="gap"/>
  </c:chart>
  <c:txPr>
    <a:bodyPr/>
    <a:lstStyle/>
    <a:p>
      <a:pPr>
        <a:defRPr sz="1000" b="0" i="0" u="none" strike="noStrike" baseline="0">
          <a:solidFill>
            <a:srgbClr val="000000"/>
          </a:solidFill>
          <a:latin typeface="Calibri"/>
          <a:ea typeface="Calibri"/>
          <a:cs typeface="Calibri"/>
        </a:defRPr>
      </a:pPr>
      <a:endParaRPr lang="es-AR"/>
    </a:p>
  </c:txPr>
  <c:printSettings>
    <c:headerFooter alignWithMargins="0"/>
    <c:pageMargins b="0.75000000000001465" l="0.70000000000000062" r="0.70000000000000062" t="0.75000000000001465"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ES"/>
            </a:pPr>
            <a:r>
              <a:rPr lang="es-ES" b="1"/>
              <a:t>Attritional,</a:t>
            </a:r>
            <a:r>
              <a:rPr lang="es-ES" b="1" baseline="0"/>
              <a:t> Large, weather Losses &amp; Total LR</a:t>
            </a:r>
            <a:endParaRPr lang="es-ES" b="1"/>
          </a:p>
        </c:rich>
      </c:tx>
      <c:layout>
        <c:manualLayout>
          <c:xMode val="edge"/>
          <c:yMode val="edge"/>
          <c:x val="6.7501569279558665E-2"/>
          <c:y val="1.1599896727428611E-2"/>
        </c:manualLayout>
      </c:layout>
    </c:title>
    <c:plotArea>
      <c:layout>
        <c:manualLayout>
          <c:layoutTarget val="inner"/>
          <c:xMode val="edge"/>
          <c:yMode val="edge"/>
          <c:x val="6.7873303167420809E-2"/>
          <c:y val="8.6109595580713363E-2"/>
          <c:w val="0.9095022624434389"/>
          <c:h val="0.77435552069835856"/>
        </c:manualLayout>
      </c:layout>
      <c:barChart>
        <c:barDir val="col"/>
        <c:grouping val="stacked"/>
        <c:ser>
          <c:idx val="0"/>
          <c:order val="0"/>
          <c:tx>
            <c:strRef>
              <c:f>Ultimates!$D$8</c:f>
              <c:strCache>
                <c:ptCount val="1"/>
                <c:pt idx="0">
                  <c:v>Attritional Losses</c:v>
                </c:pt>
              </c:strCache>
            </c:strRef>
          </c:tx>
          <c:spPr>
            <a:solidFill>
              <a:schemeClr val="accent6"/>
            </a:solidFill>
          </c:spPr>
          <c:dLbls>
            <c:spPr>
              <a:noFill/>
              <a:ln w="25400">
                <a:noFill/>
              </a:ln>
            </c:spPr>
            <c:txPr>
              <a:bodyPr/>
              <a:lstStyle/>
              <a:p>
                <a:pPr>
                  <a:defRPr lang="es-ES" sz="1000" b="1" i="0" u="none" strike="noStrike" baseline="0">
                    <a:solidFill>
                      <a:srgbClr val="000000"/>
                    </a:solidFill>
                    <a:latin typeface="Arial Narrow"/>
                    <a:ea typeface="Arial Narrow"/>
                    <a:cs typeface="Arial Narrow"/>
                  </a:defRPr>
                </a:pPr>
                <a:endParaRPr lang="es-AR"/>
              </a:p>
            </c:txPr>
            <c:dLblPos val="inBase"/>
            <c:showVal val="1"/>
          </c:dLbls>
          <c:cat>
            <c:strRef>
              <c:f>Ultimates!$C$77:$C$93</c:f>
              <c:strCache>
                <c:ptCount val="10"/>
                <c:pt idx="0">
                  <c:v>2007</c:v>
                </c:pt>
                <c:pt idx="1">
                  <c:v>2008</c:v>
                </c:pt>
                <c:pt idx="2">
                  <c:v>2009</c:v>
                </c:pt>
                <c:pt idx="3">
                  <c:v>2010</c:v>
                </c:pt>
                <c:pt idx="4">
                  <c:v>2011</c:v>
                </c:pt>
                <c:pt idx="5">
                  <c:v>2012</c:v>
                </c:pt>
                <c:pt idx="6">
                  <c:v>2013</c:v>
                </c:pt>
                <c:pt idx="7">
                  <c:v>2014</c:v>
                </c:pt>
                <c:pt idx="9">
                  <c:v>R12</c:v>
                </c:pt>
              </c:strCache>
            </c:strRef>
          </c:cat>
          <c:val>
            <c:numRef>
              <c:f>Ultimates!$U$77:$U$93</c:f>
              <c:numCache>
                <c:formatCode>0.0%</c:formatCode>
                <c:ptCount val="10"/>
                <c:pt idx="0">
                  <c:v>0.17832084353035899</c:v>
                </c:pt>
                <c:pt idx="1">
                  <c:v>0.13862224625457015</c:v>
                </c:pt>
                <c:pt idx="2">
                  <c:v>0.10422559223045108</c:v>
                </c:pt>
                <c:pt idx="3">
                  <c:v>0.10488012817287011</c:v>
                </c:pt>
                <c:pt idx="4">
                  <c:v>0.10948879094816953</c:v>
                </c:pt>
                <c:pt idx="5" formatCode="0%">
                  <c:v>0.11569308333050957</c:v>
                </c:pt>
                <c:pt idx="6" formatCode="0%">
                  <c:v>0.1360074484316928</c:v>
                </c:pt>
                <c:pt idx="7" formatCode="0%">
                  <c:v>0.10500644616189142</c:v>
                </c:pt>
                <c:pt idx="9">
                  <c:v>0.11612009822567948</c:v>
                </c:pt>
              </c:numCache>
            </c:numRef>
          </c:val>
        </c:ser>
        <c:ser>
          <c:idx val="1"/>
          <c:order val="1"/>
          <c:tx>
            <c:strRef>
              <c:f>Ultimates!$Z$8</c:f>
              <c:strCache>
                <c:ptCount val="1"/>
                <c:pt idx="0">
                  <c:v>Large Losses</c:v>
                </c:pt>
              </c:strCache>
            </c:strRef>
          </c:tx>
          <c:spPr>
            <a:solidFill>
              <a:srgbClr val="FF0000"/>
            </a:solidFill>
          </c:spPr>
          <c:cat>
            <c:strRef>
              <c:f>Ultimates!$C$77:$C$93</c:f>
              <c:strCache>
                <c:ptCount val="10"/>
                <c:pt idx="0">
                  <c:v>2007</c:v>
                </c:pt>
                <c:pt idx="1">
                  <c:v>2008</c:v>
                </c:pt>
                <c:pt idx="2">
                  <c:v>2009</c:v>
                </c:pt>
                <c:pt idx="3">
                  <c:v>2010</c:v>
                </c:pt>
                <c:pt idx="4">
                  <c:v>2011</c:v>
                </c:pt>
                <c:pt idx="5">
                  <c:v>2012</c:v>
                </c:pt>
                <c:pt idx="6">
                  <c:v>2013</c:v>
                </c:pt>
                <c:pt idx="7">
                  <c:v>2014</c:v>
                </c:pt>
                <c:pt idx="9">
                  <c:v>R12</c:v>
                </c:pt>
              </c:strCache>
            </c:strRef>
          </c:cat>
          <c:val>
            <c:numRef>
              <c:f>Ultimates!$AE$77:$AE$93</c:f>
              <c:numCache>
                <c:formatCode>0%</c:formatCode>
                <c:ptCount val="10"/>
                <c:pt idx="0">
                  <c:v>0</c:v>
                </c:pt>
                <c:pt idx="1">
                  <c:v>0</c:v>
                </c:pt>
                <c:pt idx="2">
                  <c:v>0</c:v>
                </c:pt>
                <c:pt idx="3">
                  <c:v>0</c:v>
                </c:pt>
                <c:pt idx="4">
                  <c:v>0</c:v>
                </c:pt>
                <c:pt idx="5">
                  <c:v>0</c:v>
                </c:pt>
                <c:pt idx="6">
                  <c:v>0</c:v>
                </c:pt>
                <c:pt idx="7">
                  <c:v>0</c:v>
                </c:pt>
                <c:pt idx="9">
                  <c:v>0</c:v>
                </c:pt>
              </c:numCache>
            </c:numRef>
          </c:val>
        </c:ser>
        <c:ser>
          <c:idx val="3"/>
          <c:order val="2"/>
          <c:tx>
            <c:strRef>
              <c:f>Ultimates!$AK$8</c:f>
              <c:strCache>
                <c:ptCount val="1"/>
                <c:pt idx="0">
                  <c:v>Weather Losses</c:v>
                </c:pt>
              </c:strCache>
            </c:strRef>
          </c:tx>
          <c:spPr>
            <a:solidFill>
              <a:schemeClr val="tx2">
                <a:lumMod val="60000"/>
                <a:lumOff val="40000"/>
              </a:schemeClr>
            </a:solidFill>
            <a:ln w="28575">
              <a:noFill/>
            </a:ln>
          </c:spPr>
          <c:cat>
            <c:strRef>
              <c:f>Ultimates!$C$77:$C$93</c:f>
              <c:strCache>
                <c:ptCount val="10"/>
                <c:pt idx="0">
                  <c:v>2007</c:v>
                </c:pt>
                <c:pt idx="1">
                  <c:v>2008</c:v>
                </c:pt>
                <c:pt idx="2">
                  <c:v>2009</c:v>
                </c:pt>
                <c:pt idx="3">
                  <c:v>2010</c:v>
                </c:pt>
                <c:pt idx="4">
                  <c:v>2011</c:v>
                </c:pt>
                <c:pt idx="5">
                  <c:v>2012</c:v>
                </c:pt>
                <c:pt idx="6">
                  <c:v>2013</c:v>
                </c:pt>
                <c:pt idx="7">
                  <c:v>2014</c:v>
                </c:pt>
                <c:pt idx="9">
                  <c:v>R12</c:v>
                </c:pt>
              </c:strCache>
            </c:strRef>
          </c:cat>
          <c:val>
            <c:numRef>
              <c:f>Ultimates!$AP$77:$AP$93</c:f>
              <c:numCache>
                <c:formatCode>0%</c:formatCode>
                <c:ptCount val="10"/>
                <c:pt idx="0">
                  <c:v>0</c:v>
                </c:pt>
                <c:pt idx="1">
                  <c:v>0</c:v>
                </c:pt>
                <c:pt idx="2">
                  <c:v>0</c:v>
                </c:pt>
                <c:pt idx="3">
                  <c:v>0</c:v>
                </c:pt>
                <c:pt idx="4">
                  <c:v>0</c:v>
                </c:pt>
                <c:pt idx="5">
                  <c:v>0</c:v>
                </c:pt>
                <c:pt idx="6">
                  <c:v>0</c:v>
                </c:pt>
                <c:pt idx="7">
                  <c:v>0</c:v>
                </c:pt>
                <c:pt idx="9">
                  <c:v>0</c:v>
                </c:pt>
              </c:numCache>
            </c:numRef>
          </c:val>
        </c:ser>
        <c:ser>
          <c:idx val="2"/>
          <c:order val="3"/>
          <c:tx>
            <c:strRef>
              <c:f>Ultimates!$AV$11</c:f>
              <c:strCache>
                <c:ptCount val="1"/>
                <c:pt idx="0">
                  <c:v>Total LR</c:v>
                </c:pt>
              </c:strCache>
            </c:strRef>
          </c:tx>
          <c:spPr>
            <a:noFill/>
            <a:ln>
              <a:noFill/>
            </a:ln>
          </c:spPr>
          <c:dLbls>
            <c:spPr>
              <a:noFill/>
              <a:ln w="25400">
                <a:noFill/>
              </a:ln>
            </c:spPr>
            <c:txPr>
              <a:bodyPr/>
              <a:lstStyle/>
              <a:p>
                <a:pPr>
                  <a:defRPr lang="es-ES" sz="1000" b="1" i="0" u="none" strike="noStrike" baseline="0">
                    <a:solidFill>
                      <a:srgbClr val="000000"/>
                    </a:solidFill>
                    <a:latin typeface="Arial Narrow"/>
                    <a:ea typeface="Arial Narrow"/>
                    <a:cs typeface="Arial Narrow"/>
                  </a:defRPr>
                </a:pPr>
                <a:endParaRPr lang="es-AR"/>
              </a:p>
            </c:txPr>
            <c:dLblPos val="inBase"/>
            <c:showVal val="1"/>
          </c:dLbls>
          <c:cat>
            <c:strRef>
              <c:f>Ultimates!$C$77:$C$93</c:f>
              <c:strCache>
                <c:ptCount val="10"/>
                <c:pt idx="0">
                  <c:v>2007</c:v>
                </c:pt>
                <c:pt idx="1">
                  <c:v>2008</c:v>
                </c:pt>
                <c:pt idx="2">
                  <c:v>2009</c:v>
                </c:pt>
                <c:pt idx="3">
                  <c:v>2010</c:v>
                </c:pt>
                <c:pt idx="4">
                  <c:v>2011</c:v>
                </c:pt>
                <c:pt idx="5">
                  <c:v>2012</c:v>
                </c:pt>
                <c:pt idx="6">
                  <c:v>2013</c:v>
                </c:pt>
                <c:pt idx="7">
                  <c:v>2014</c:v>
                </c:pt>
                <c:pt idx="9">
                  <c:v>R12</c:v>
                </c:pt>
              </c:strCache>
            </c:strRef>
          </c:cat>
          <c:val>
            <c:numRef>
              <c:f>Ultimates!$AV$77:$AV$93</c:f>
              <c:numCache>
                <c:formatCode>0%</c:formatCode>
                <c:ptCount val="10"/>
                <c:pt idx="0">
                  <c:v>0.17832084353035899</c:v>
                </c:pt>
                <c:pt idx="1">
                  <c:v>0.13862224625457015</c:v>
                </c:pt>
                <c:pt idx="2">
                  <c:v>0.10422559223045108</c:v>
                </c:pt>
                <c:pt idx="3">
                  <c:v>0.10488012817287011</c:v>
                </c:pt>
                <c:pt idx="4">
                  <c:v>0.10948879094816953</c:v>
                </c:pt>
                <c:pt idx="5">
                  <c:v>0.11569308333050957</c:v>
                </c:pt>
                <c:pt idx="6">
                  <c:v>0.1360074484316928</c:v>
                </c:pt>
                <c:pt idx="7">
                  <c:v>0.10500644616189142</c:v>
                </c:pt>
                <c:pt idx="9">
                  <c:v>0.11612009822567948</c:v>
                </c:pt>
              </c:numCache>
            </c:numRef>
          </c:val>
        </c:ser>
        <c:gapWidth val="49"/>
        <c:overlap val="100"/>
        <c:axId val="393227264"/>
        <c:axId val="393253632"/>
      </c:barChart>
      <c:catAx>
        <c:axId val="393227264"/>
        <c:scaling>
          <c:orientation val="minMax"/>
        </c:scaling>
        <c:axPos val="b"/>
        <c:numFmt formatCode="General" sourceLinked="1"/>
        <c:tickLblPos val="nextTo"/>
        <c:txPr>
          <a:bodyPr rot="0" vert="horz"/>
          <a:lstStyle/>
          <a:p>
            <a:pPr>
              <a:defRPr lang="es-ES" sz="1000" b="1" i="0" u="none" strike="noStrike" baseline="0">
                <a:solidFill>
                  <a:srgbClr val="000000"/>
                </a:solidFill>
                <a:latin typeface="Arial Narrow"/>
                <a:ea typeface="Arial Narrow"/>
                <a:cs typeface="Arial Narrow"/>
              </a:defRPr>
            </a:pPr>
            <a:endParaRPr lang="es-AR"/>
          </a:p>
        </c:txPr>
        <c:crossAx val="393253632"/>
        <c:crosses val="autoZero"/>
        <c:auto val="1"/>
        <c:lblAlgn val="ctr"/>
        <c:lblOffset val="100"/>
      </c:catAx>
      <c:valAx>
        <c:axId val="393253632"/>
        <c:scaling>
          <c:orientation val="minMax"/>
          <c:max val="0.8"/>
        </c:scaling>
        <c:axPos val="l"/>
        <c:majorGridlines/>
        <c:numFmt formatCode="0.0%" sourceLinked="1"/>
        <c:tickLblPos val="nextTo"/>
        <c:txPr>
          <a:bodyPr rot="0" vert="horz"/>
          <a:lstStyle/>
          <a:p>
            <a:pPr>
              <a:defRPr lang="es-ES" sz="800" b="0" i="0" u="none" strike="noStrike" baseline="0">
                <a:solidFill>
                  <a:srgbClr val="000000"/>
                </a:solidFill>
                <a:latin typeface="Arial Narrow"/>
                <a:ea typeface="Arial Narrow"/>
                <a:cs typeface="Arial Narrow"/>
              </a:defRPr>
            </a:pPr>
            <a:endParaRPr lang="es-AR"/>
          </a:p>
        </c:txPr>
        <c:crossAx val="393227264"/>
        <c:crosses val="autoZero"/>
        <c:crossBetween val="between"/>
      </c:valAx>
    </c:plotArea>
    <c:legend>
      <c:legendPos val="r"/>
      <c:legendEntry>
        <c:idx val="0"/>
        <c:delete val="1"/>
      </c:legendEntry>
      <c:layout>
        <c:manualLayout>
          <c:xMode val="edge"/>
          <c:yMode val="edge"/>
          <c:x val="7.6918670731998734E-2"/>
          <c:y val="0.136375814732904"/>
          <c:w val="0.19604983629956521"/>
          <c:h val="0.19163396948262823"/>
        </c:manualLayout>
      </c:layout>
      <c:overlay val="1"/>
      <c:txPr>
        <a:bodyPr/>
        <a:lstStyle/>
        <a:p>
          <a:pPr>
            <a:defRPr lang="es-ES" sz="900" b="1" i="0" u="none" strike="noStrike" baseline="0">
              <a:solidFill>
                <a:srgbClr val="000000"/>
              </a:solidFill>
              <a:latin typeface="Arial Narrow"/>
              <a:ea typeface="Arial Narrow"/>
              <a:cs typeface="Arial Narrow"/>
            </a:defRPr>
          </a:pPr>
          <a:endParaRPr lang="es-AR"/>
        </a:p>
      </c:txPr>
    </c:legend>
    <c:plotVisOnly val="1"/>
    <c:dispBlanksAs val="gap"/>
  </c:chart>
  <c:txPr>
    <a:bodyPr/>
    <a:lstStyle/>
    <a:p>
      <a:pPr>
        <a:defRPr sz="1000" b="0" i="0" u="none" strike="noStrike" baseline="0">
          <a:solidFill>
            <a:srgbClr val="000000"/>
          </a:solidFill>
          <a:latin typeface="Calibri"/>
          <a:ea typeface="Calibri"/>
          <a:cs typeface="Calibri"/>
        </a:defRPr>
      </a:pPr>
      <a:endParaRPr lang="es-AR"/>
    </a:p>
  </c:txPr>
  <c:printSettings>
    <c:headerFooter alignWithMargins="0"/>
    <c:pageMargins b="0.75000000000001465" l="0.70000000000000062" r="0.70000000000000062" t="0.75000000000001465"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ES"/>
            </a:pPr>
            <a:r>
              <a:rPr lang="es-ES" b="1"/>
              <a:t>Ultimate</a:t>
            </a:r>
            <a:r>
              <a:rPr lang="es-ES" b="1" baseline="0"/>
              <a:t> Burning Cost &amp; First Column Inc / Exp</a:t>
            </a:r>
            <a:endParaRPr lang="es-ES" b="1"/>
          </a:p>
        </c:rich>
      </c:tx>
      <c:layout>
        <c:manualLayout>
          <c:xMode val="edge"/>
          <c:yMode val="edge"/>
          <c:x val="7.6275262278557882E-2"/>
          <c:y val="1.1632738862721165E-2"/>
        </c:manualLayout>
      </c:layout>
    </c:title>
    <c:plotArea>
      <c:layout>
        <c:manualLayout>
          <c:layoutTarget val="inner"/>
          <c:xMode val="edge"/>
          <c:yMode val="edge"/>
          <c:x val="7.2153392016438514E-2"/>
          <c:y val="7.6813655761024183E-2"/>
          <c:w val="0.90492379153949665"/>
          <c:h val="0.73968705547656965"/>
        </c:manualLayout>
      </c:layout>
      <c:lineChart>
        <c:grouping val="standard"/>
        <c:ser>
          <c:idx val="0"/>
          <c:order val="0"/>
          <c:tx>
            <c:strRef>
              <c:f>Ultimates!$W$11</c:f>
              <c:strCache>
                <c:ptCount val="1"/>
                <c:pt idx="0">
                  <c:v>Burning Cost ($)</c:v>
                </c:pt>
              </c:strCache>
            </c:strRef>
          </c:tx>
          <c:marker>
            <c:symbol val="none"/>
          </c:marker>
          <c:dLbls>
            <c:spPr>
              <a:noFill/>
              <a:ln w="25400">
                <a:noFill/>
              </a:ln>
            </c:spPr>
            <c:txPr>
              <a:bodyPr/>
              <a:lstStyle/>
              <a:p>
                <a:pPr>
                  <a:defRPr lang="es-ES" sz="800" b="1" i="0" u="none" strike="noStrike" baseline="0">
                    <a:solidFill>
                      <a:srgbClr val="000000"/>
                    </a:solidFill>
                    <a:latin typeface="Arial Narrow"/>
                    <a:ea typeface="Arial Narrow"/>
                    <a:cs typeface="Arial Narrow"/>
                  </a:defRPr>
                </a:pPr>
                <a:endParaRPr lang="es-AR"/>
              </a:p>
            </c:txPr>
            <c:showVal val="1"/>
          </c:dLbls>
          <c:cat>
            <c:strRef>
              <c:f>Ultimates!$C$16:$C$75</c:f>
              <c:strCache>
                <c:ptCount val="30"/>
                <c:pt idx="0">
                  <c:v>2007 Q1</c:v>
                </c:pt>
                <c:pt idx="1">
                  <c:v>2007 Q2</c:v>
                </c:pt>
                <c:pt idx="2">
                  <c:v>2007 Q3</c:v>
                </c:pt>
                <c:pt idx="3">
                  <c:v>2007 Q4</c:v>
                </c:pt>
                <c:pt idx="4">
                  <c:v>2008 Q1</c:v>
                </c:pt>
                <c:pt idx="5">
                  <c:v>2008 Q2</c:v>
                </c:pt>
                <c:pt idx="6">
                  <c:v>2008 Q3</c:v>
                </c:pt>
                <c:pt idx="7">
                  <c:v>2008 Q4</c:v>
                </c:pt>
                <c:pt idx="8">
                  <c:v>2009 Q1</c:v>
                </c:pt>
                <c:pt idx="9">
                  <c:v>2009 Q2</c:v>
                </c:pt>
                <c:pt idx="10">
                  <c:v>2009 Q3</c:v>
                </c:pt>
                <c:pt idx="11">
                  <c:v>2009 Q4</c:v>
                </c:pt>
                <c:pt idx="12">
                  <c:v>2010 Q1</c:v>
                </c:pt>
                <c:pt idx="13">
                  <c:v>2010 Q2</c:v>
                </c:pt>
                <c:pt idx="14">
                  <c:v>2010 Q3</c:v>
                </c:pt>
                <c:pt idx="15">
                  <c:v>2010 Q4</c:v>
                </c:pt>
                <c:pt idx="16">
                  <c:v>2011 Q1</c:v>
                </c:pt>
                <c:pt idx="17">
                  <c:v>2011 Q2</c:v>
                </c:pt>
                <c:pt idx="18">
                  <c:v>2011 Q3</c:v>
                </c:pt>
                <c:pt idx="19">
                  <c:v>2011 Q4</c:v>
                </c:pt>
                <c:pt idx="20">
                  <c:v>2012 Q1</c:v>
                </c:pt>
                <c:pt idx="21">
                  <c:v>2012 Q2</c:v>
                </c:pt>
                <c:pt idx="22">
                  <c:v>2012 Q3</c:v>
                </c:pt>
                <c:pt idx="23">
                  <c:v>2012 Q4</c:v>
                </c:pt>
                <c:pt idx="24">
                  <c:v>2013 Q1</c:v>
                </c:pt>
                <c:pt idx="25">
                  <c:v>2013 Q2</c:v>
                </c:pt>
                <c:pt idx="26">
                  <c:v>2013 Q3</c:v>
                </c:pt>
                <c:pt idx="27">
                  <c:v>2013 Q4</c:v>
                </c:pt>
                <c:pt idx="28">
                  <c:v>2014 Q1</c:v>
                </c:pt>
                <c:pt idx="29">
                  <c:v>2014 Q2</c:v>
                </c:pt>
              </c:strCache>
            </c:strRef>
          </c:cat>
          <c:val>
            <c:numRef>
              <c:f>Ultimates!$W$16:$W$75</c:f>
              <c:numCache>
                <c:formatCode>_ * #,##0_ ;_ * \-#,##0_ ;_ * "-"??_ ;_ @_ </c:formatCode>
                <c:ptCount val="30"/>
                <c:pt idx="0">
                  <c:v>279.84476493725418</c:v>
                </c:pt>
                <c:pt idx="1">
                  <c:v>356.66613626961146</c:v>
                </c:pt>
                <c:pt idx="2">
                  <c:v>368.05896870751894</c:v>
                </c:pt>
                <c:pt idx="3">
                  <c:v>495.94408840221138</c:v>
                </c:pt>
                <c:pt idx="4">
                  <c:v>381.20848834304468</c:v>
                </c:pt>
                <c:pt idx="5">
                  <c:v>480.34854435761429</c:v>
                </c:pt>
                <c:pt idx="6">
                  <c:v>346.36373470701869</c:v>
                </c:pt>
                <c:pt idx="7">
                  <c:v>322.59173750046392</c:v>
                </c:pt>
                <c:pt idx="8">
                  <c:v>323.36412272625478</c:v>
                </c:pt>
                <c:pt idx="9">
                  <c:v>383.57467785447983</c:v>
                </c:pt>
                <c:pt idx="10">
                  <c:v>313.11700901100397</c:v>
                </c:pt>
                <c:pt idx="11">
                  <c:v>364.51759392824857</c:v>
                </c:pt>
                <c:pt idx="12">
                  <c:v>335.82379478677046</c:v>
                </c:pt>
                <c:pt idx="13">
                  <c:v>371.79906961731808</c:v>
                </c:pt>
                <c:pt idx="14">
                  <c:v>469.32521693433551</c:v>
                </c:pt>
                <c:pt idx="15">
                  <c:v>397.07512708141331</c:v>
                </c:pt>
                <c:pt idx="16">
                  <c:v>497.74736849070382</c:v>
                </c:pt>
                <c:pt idx="17">
                  <c:v>624.50505695066011</c:v>
                </c:pt>
                <c:pt idx="18">
                  <c:v>335.97177178229862</c:v>
                </c:pt>
                <c:pt idx="19">
                  <c:v>448.73872020303492</c:v>
                </c:pt>
                <c:pt idx="20">
                  <c:v>491.37992540457765</c:v>
                </c:pt>
                <c:pt idx="21">
                  <c:v>719.81090798221703</c:v>
                </c:pt>
                <c:pt idx="22">
                  <c:v>565.61501802714804</c:v>
                </c:pt>
                <c:pt idx="23">
                  <c:v>713.83587072580724</c:v>
                </c:pt>
                <c:pt idx="24">
                  <c:v>696.08537119247865</c:v>
                </c:pt>
                <c:pt idx="25">
                  <c:v>1073.2311730867405</c:v>
                </c:pt>
                <c:pt idx="26">
                  <c:v>1003.4733438827988</c:v>
                </c:pt>
                <c:pt idx="27">
                  <c:v>982.30349308790903</c:v>
                </c:pt>
                <c:pt idx="28">
                  <c:v>921.64737332339325</c:v>
                </c:pt>
                <c:pt idx="29">
                  <c:v>1097.544035272429</c:v>
                </c:pt>
              </c:numCache>
            </c:numRef>
          </c:val>
        </c:ser>
        <c:ser>
          <c:idx val="1"/>
          <c:order val="1"/>
          <c:tx>
            <c:strRef>
              <c:f>Ultimates!$BC$11</c:f>
              <c:strCache>
                <c:ptCount val="1"/>
                <c:pt idx="0">
                  <c:v>First Col Inc / Exp</c:v>
                </c:pt>
              </c:strCache>
            </c:strRef>
          </c:tx>
          <c:marker>
            <c:symbol val="none"/>
          </c:marker>
          <c:dLbls>
            <c:spPr>
              <a:noFill/>
              <a:ln w="25400">
                <a:noFill/>
              </a:ln>
            </c:spPr>
            <c:txPr>
              <a:bodyPr/>
              <a:lstStyle/>
              <a:p>
                <a:pPr>
                  <a:defRPr lang="es-ES" sz="800" b="1" i="0" u="none" strike="noStrike" baseline="0">
                    <a:solidFill>
                      <a:srgbClr val="000000"/>
                    </a:solidFill>
                    <a:latin typeface="Arial Narrow"/>
                    <a:ea typeface="Arial Narrow"/>
                    <a:cs typeface="Arial Narrow"/>
                  </a:defRPr>
                </a:pPr>
                <a:endParaRPr lang="es-AR"/>
              </a:p>
            </c:txPr>
            <c:showVal val="1"/>
          </c:dLbls>
          <c:cat>
            <c:strRef>
              <c:f>Ultimates!$C$16:$C$75</c:f>
              <c:strCache>
                <c:ptCount val="30"/>
                <c:pt idx="0">
                  <c:v>2007 Q1</c:v>
                </c:pt>
                <c:pt idx="1">
                  <c:v>2007 Q2</c:v>
                </c:pt>
                <c:pt idx="2">
                  <c:v>2007 Q3</c:v>
                </c:pt>
                <c:pt idx="3">
                  <c:v>2007 Q4</c:v>
                </c:pt>
                <c:pt idx="4">
                  <c:v>2008 Q1</c:v>
                </c:pt>
                <c:pt idx="5">
                  <c:v>2008 Q2</c:v>
                </c:pt>
                <c:pt idx="6">
                  <c:v>2008 Q3</c:v>
                </c:pt>
                <c:pt idx="7">
                  <c:v>2008 Q4</c:v>
                </c:pt>
                <c:pt idx="8">
                  <c:v>2009 Q1</c:v>
                </c:pt>
                <c:pt idx="9">
                  <c:v>2009 Q2</c:v>
                </c:pt>
                <c:pt idx="10">
                  <c:v>2009 Q3</c:v>
                </c:pt>
                <c:pt idx="11">
                  <c:v>2009 Q4</c:v>
                </c:pt>
                <c:pt idx="12">
                  <c:v>2010 Q1</c:v>
                </c:pt>
                <c:pt idx="13">
                  <c:v>2010 Q2</c:v>
                </c:pt>
                <c:pt idx="14">
                  <c:v>2010 Q3</c:v>
                </c:pt>
                <c:pt idx="15">
                  <c:v>2010 Q4</c:v>
                </c:pt>
                <c:pt idx="16">
                  <c:v>2011 Q1</c:v>
                </c:pt>
                <c:pt idx="17">
                  <c:v>2011 Q2</c:v>
                </c:pt>
                <c:pt idx="18">
                  <c:v>2011 Q3</c:v>
                </c:pt>
                <c:pt idx="19">
                  <c:v>2011 Q4</c:v>
                </c:pt>
                <c:pt idx="20">
                  <c:v>2012 Q1</c:v>
                </c:pt>
                <c:pt idx="21">
                  <c:v>2012 Q2</c:v>
                </c:pt>
                <c:pt idx="22">
                  <c:v>2012 Q3</c:v>
                </c:pt>
                <c:pt idx="23">
                  <c:v>2012 Q4</c:v>
                </c:pt>
                <c:pt idx="24">
                  <c:v>2013 Q1</c:v>
                </c:pt>
                <c:pt idx="25">
                  <c:v>2013 Q2</c:v>
                </c:pt>
                <c:pt idx="26">
                  <c:v>2013 Q3</c:v>
                </c:pt>
                <c:pt idx="27">
                  <c:v>2013 Q4</c:v>
                </c:pt>
                <c:pt idx="28">
                  <c:v>2014 Q1</c:v>
                </c:pt>
                <c:pt idx="29">
                  <c:v>2014 Q2</c:v>
                </c:pt>
              </c:strCache>
            </c:strRef>
          </c:cat>
          <c:val>
            <c:numRef>
              <c:f>Ultimates!$BC$16:$BC$75</c:f>
              <c:numCache>
                <c:formatCode>_ * #,##0_ ;_ * \-#,##0_ ;_ * "-"??_ ;_ @_ </c:formatCode>
                <c:ptCount val="30"/>
                <c:pt idx="0">
                  <c:v>250.95471061996628</c:v>
                </c:pt>
                <c:pt idx="1">
                  <c:v>412.33165515705053</c:v>
                </c:pt>
                <c:pt idx="2">
                  <c:v>414.04806715147356</c:v>
                </c:pt>
                <c:pt idx="3">
                  <c:v>521.3994438183139</c:v>
                </c:pt>
                <c:pt idx="4">
                  <c:v>326.48468357763545</c:v>
                </c:pt>
                <c:pt idx="5">
                  <c:v>466.74478681621252</c:v>
                </c:pt>
                <c:pt idx="6">
                  <c:v>403.44695428203477</c:v>
                </c:pt>
                <c:pt idx="7">
                  <c:v>380.16421068260274</c:v>
                </c:pt>
                <c:pt idx="8">
                  <c:v>399.67880160250832</c:v>
                </c:pt>
                <c:pt idx="9">
                  <c:v>474.53748332926347</c:v>
                </c:pt>
                <c:pt idx="10">
                  <c:v>364.18643969660127</c:v>
                </c:pt>
                <c:pt idx="11">
                  <c:v>346.17400405742421</c:v>
                </c:pt>
                <c:pt idx="12">
                  <c:v>412.13694273617261</c:v>
                </c:pt>
                <c:pt idx="13">
                  <c:v>328.49987826423529</c:v>
                </c:pt>
                <c:pt idx="14">
                  <c:v>489.03393263663583</c:v>
                </c:pt>
                <c:pt idx="15">
                  <c:v>371.0526943455373</c:v>
                </c:pt>
                <c:pt idx="16">
                  <c:v>374.77470911996858</c:v>
                </c:pt>
                <c:pt idx="17">
                  <c:v>595.45279915096853</c:v>
                </c:pt>
                <c:pt idx="18">
                  <c:v>345.09367655984937</c:v>
                </c:pt>
                <c:pt idx="19">
                  <c:v>444.70539126164425</c:v>
                </c:pt>
                <c:pt idx="20">
                  <c:v>560.71759886673385</c:v>
                </c:pt>
                <c:pt idx="21">
                  <c:v>575.83418983344689</c:v>
                </c:pt>
                <c:pt idx="22">
                  <c:v>509.76685549145049</c:v>
                </c:pt>
                <c:pt idx="23">
                  <c:v>565.07931819580324</c:v>
                </c:pt>
                <c:pt idx="24">
                  <c:v>620.42081541703101</c:v>
                </c:pt>
                <c:pt idx="25">
                  <c:v>814.42918996174649</c:v>
                </c:pt>
                <c:pt idx="26">
                  <c:v>964.64302955753794</c:v>
                </c:pt>
                <c:pt idx="27">
                  <c:v>757.41105477876522</c:v>
                </c:pt>
                <c:pt idx="28">
                  <c:v>825.80015633142284</c:v>
                </c:pt>
                <c:pt idx="29">
                  <c:v>983.40434980067619</c:v>
                </c:pt>
              </c:numCache>
            </c:numRef>
          </c:val>
        </c:ser>
        <c:marker val="1"/>
        <c:axId val="393289088"/>
        <c:axId val="393307264"/>
      </c:lineChart>
      <c:catAx>
        <c:axId val="393289088"/>
        <c:scaling>
          <c:orientation val="minMax"/>
        </c:scaling>
        <c:axPos val="b"/>
        <c:numFmt formatCode="General" sourceLinked="1"/>
        <c:tickLblPos val="nextTo"/>
        <c:txPr>
          <a:bodyPr rot="0" vert="horz"/>
          <a:lstStyle/>
          <a:p>
            <a:pPr>
              <a:defRPr lang="es-ES" sz="800" b="0" i="0" u="none" strike="noStrike" baseline="0">
                <a:solidFill>
                  <a:srgbClr val="000000"/>
                </a:solidFill>
                <a:latin typeface="Arial Narrow"/>
                <a:ea typeface="Arial Narrow"/>
                <a:cs typeface="Arial Narrow"/>
              </a:defRPr>
            </a:pPr>
            <a:endParaRPr lang="es-AR"/>
          </a:p>
        </c:txPr>
        <c:crossAx val="393307264"/>
        <c:crosses val="autoZero"/>
        <c:auto val="1"/>
        <c:lblAlgn val="ctr"/>
        <c:lblOffset val="100"/>
      </c:catAx>
      <c:valAx>
        <c:axId val="393307264"/>
        <c:scaling>
          <c:orientation val="minMax"/>
        </c:scaling>
        <c:axPos val="l"/>
        <c:majorGridlines/>
        <c:numFmt formatCode="_ * #,##0_ ;_ * \-#,##0_ ;_ * &quot;-&quot;??_ ;_ @_ " sourceLinked="1"/>
        <c:tickLblPos val="nextTo"/>
        <c:txPr>
          <a:bodyPr rot="0" vert="horz"/>
          <a:lstStyle/>
          <a:p>
            <a:pPr>
              <a:defRPr lang="es-ES" sz="800" b="0" i="0" u="none" strike="noStrike" baseline="0">
                <a:solidFill>
                  <a:srgbClr val="000000"/>
                </a:solidFill>
                <a:latin typeface="Arial Narrow"/>
                <a:ea typeface="Arial Narrow"/>
                <a:cs typeface="Arial Narrow"/>
              </a:defRPr>
            </a:pPr>
            <a:endParaRPr lang="es-AR"/>
          </a:p>
        </c:txPr>
        <c:crossAx val="393289088"/>
        <c:crosses val="autoZero"/>
        <c:crossBetween val="between"/>
      </c:valAx>
    </c:plotArea>
    <c:legend>
      <c:legendPos val="r"/>
      <c:layout>
        <c:manualLayout>
          <c:xMode val="edge"/>
          <c:yMode val="edge"/>
          <c:x val="0.20481949066264507"/>
          <c:y val="9.5439447319722343E-2"/>
          <c:w val="0.41415694273155612"/>
          <c:h val="7.0381231671554273E-2"/>
        </c:manualLayout>
      </c:layout>
      <c:overlay val="1"/>
      <c:txPr>
        <a:bodyPr/>
        <a:lstStyle/>
        <a:p>
          <a:pPr>
            <a:defRPr lang="es-ES" sz="710" b="0" i="0" u="none" strike="noStrike" baseline="0">
              <a:solidFill>
                <a:srgbClr val="000000"/>
              </a:solidFill>
              <a:latin typeface="Calibri"/>
              <a:ea typeface="Calibri"/>
              <a:cs typeface="Calibri"/>
            </a:defRPr>
          </a:pPr>
          <a:endParaRPr lang="es-AR"/>
        </a:p>
      </c:txPr>
    </c:legend>
    <c:plotVisOnly val="1"/>
    <c:dispBlanksAs val="gap"/>
  </c:chart>
  <c:txPr>
    <a:bodyPr/>
    <a:lstStyle/>
    <a:p>
      <a:pPr>
        <a:defRPr sz="1000" b="0" i="0" u="none" strike="noStrike" baseline="0">
          <a:solidFill>
            <a:srgbClr val="000000"/>
          </a:solidFill>
          <a:latin typeface="Calibri"/>
          <a:ea typeface="Calibri"/>
          <a:cs typeface="Calibri"/>
        </a:defRPr>
      </a:pPr>
      <a:endParaRPr lang="es-AR"/>
    </a:p>
  </c:txPr>
  <c:printSettings>
    <c:headerFooter alignWithMargins="0"/>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ES"/>
            </a:pPr>
            <a:r>
              <a:rPr lang="es-ES" b="1"/>
              <a:t>Ultimate</a:t>
            </a:r>
            <a:r>
              <a:rPr lang="es-ES" b="1" baseline="0"/>
              <a:t> Freq. &amp; First Column Freq.</a:t>
            </a:r>
            <a:endParaRPr lang="es-ES" b="1"/>
          </a:p>
        </c:rich>
      </c:tx>
      <c:layout>
        <c:manualLayout>
          <c:xMode val="edge"/>
          <c:yMode val="edge"/>
          <c:x val="6.960013614851783E-2"/>
          <c:y val="1.5556762123326497E-2"/>
        </c:manualLayout>
      </c:layout>
    </c:title>
    <c:plotArea>
      <c:layout>
        <c:manualLayout>
          <c:layoutTarget val="inner"/>
          <c:xMode val="edge"/>
          <c:yMode val="edge"/>
          <c:x val="6.805555555555555E-2"/>
          <c:y val="8.8682731167207346E-2"/>
          <c:w val="0.90694444444445665"/>
          <c:h val="0.79988032317642133"/>
        </c:manualLayout>
      </c:layout>
      <c:lineChart>
        <c:grouping val="standard"/>
        <c:ser>
          <c:idx val="1"/>
          <c:order val="0"/>
          <c:tx>
            <c:strRef>
              <c:f>Ultimates!$BA$11</c:f>
              <c:strCache>
                <c:ptCount val="1"/>
                <c:pt idx="0">
                  <c:v>First Col. Freq</c:v>
                </c:pt>
              </c:strCache>
            </c:strRef>
          </c:tx>
          <c:marker>
            <c:symbol val="none"/>
          </c:marker>
          <c:dLbls>
            <c:numFmt formatCode="0%" sourceLinked="0"/>
            <c:spPr>
              <a:noFill/>
              <a:ln w="25400">
                <a:noFill/>
              </a:ln>
            </c:spPr>
            <c:txPr>
              <a:bodyPr/>
              <a:lstStyle/>
              <a:p>
                <a:pPr>
                  <a:defRPr lang="es-ES" sz="800" b="1" i="0" u="none" strike="noStrike" baseline="0">
                    <a:solidFill>
                      <a:srgbClr val="000000"/>
                    </a:solidFill>
                    <a:latin typeface="Arial Narrow"/>
                    <a:ea typeface="Arial Narrow"/>
                    <a:cs typeface="Arial Narrow"/>
                  </a:defRPr>
                </a:pPr>
                <a:endParaRPr lang="es-AR"/>
              </a:p>
            </c:txPr>
            <c:showVal val="1"/>
          </c:dLbls>
          <c:cat>
            <c:strRef>
              <c:f>Ultimates!$C$16:$C$75</c:f>
              <c:strCache>
                <c:ptCount val="30"/>
                <c:pt idx="0">
                  <c:v>2007 Q1</c:v>
                </c:pt>
                <c:pt idx="1">
                  <c:v>2007 Q2</c:v>
                </c:pt>
                <c:pt idx="2">
                  <c:v>2007 Q3</c:v>
                </c:pt>
                <c:pt idx="3">
                  <c:v>2007 Q4</c:v>
                </c:pt>
                <c:pt idx="4">
                  <c:v>2008 Q1</c:v>
                </c:pt>
                <c:pt idx="5">
                  <c:v>2008 Q2</c:v>
                </c:pt>
                <c:pt idx="6">
                  <c:v>2008 Q3</c:v>
                </c:pt>
                <c:pt idx="7">
                  <c:v>2008 Q4</c:v>
                </c:pt>
                <c:pt idx="8">
                  <c:v>2009 Q1</c:v>
                </c:pt>
                <c:pt idx="9">
                  <c:v>2009 Q2</c:v>
                </c:pt>
                <c:pt idx="10">
                  <c:v>2009 Q3</c:v>
                </c:pt>
                <c:pt idx="11">
                  <c:v>2009 Q4</c:v>
                </c:pt>
                <c:pt idx="12">
                  <c:v>2010 Q1</c:v>
                </c:pt>
                <c:pt idx="13">
                  <c:v>2010 Q2</c:v>
                </c:pt>
                <c:pt idx="14">
                  <c:v>2010 Q3</c:v>
                </c:pt>
                <c:pt idx="15">
                  <c:v>2010 Q4</c:v>
                </c:pt>
                <c:pt idx="16">
                  <c:v>2011 Q1</c:v>
                </c:pt>
                <c:pt idx="17">
                  <c:v>2011 Q2</c:v>
                </c:pt>
                <c:pt idx="18">
                  <c:v>2011 Q3</c:v>
                </c:pt>
                <c:pt idx="19">
                  <c:v>2011 Q4</c:v>
                </c:pt>
                <c:pt idx="20">
                  <c:v>2012 Q1</c:v>
                </c:pt>
                <c:pt idx="21">
                  <c:v>2012 Q2</c:v>
                </c:pt>
                <c:pt idx="22">
                  <c:v>2012 Q3</c:v>
                </c:pt>
                <c:pt idx="23">
                  <c:v>2012 Q4</c:v>
                </c:pt>
                <c:pt idx="24">
                  <c:v>2013 Q1</c:v>
                </c:pt>
                <c:pt idx="25">
                  <c:v>2013 Q2</c:v>
                </c:pt>
                <c:pt idx="26">
                  <c:v>2013 Q3</c:v>
                </c:pt>
                <c:pt idx="27">
                  <c:v>2013 Q4</c:v>
                </c:pt>
                <c:pt idx="28">
                  <c:v>2014 Q1</c:v>
                </c:pt>
                <c:pt idx="29">
                  <c:v>2014 Q2</c:v>
                </c:pt>
              </c:strCache>
            </c:strRef>
          </c:cat>
          <c:val>
            <c:numRef>
              <c:f>Ultimates!$BA$16:$BA$75</c:f>
              <c:numCache>
                <c:formatCode>0.00%</c:formatCode>
                <c:ptCount val="30"/>
                <c:pt idx="0">
                  <c:v>8.3910844727477056E-3</c:v>
                </c:pt>
                <c:pt idx="1">
                  <c:v>1.1303822041180028E-2</c:v>
                </c:pt>
                <c:pt idx="2">
                  <c:v>1.2670089350525941E-2</c:v>
                </c:pt>
                <c:pt idx="3">
                  <c:v>1.168381671345973E-2</c:v>
                </c:pt>
                <c:pt idx="4">
                  <c:v>8.9123550898324889E-3</c:v>
                </c:pt>
                <c:pt idx="5">
                  <c:v>1.2957039316516176E-2</c:v>
                </c:pt>
                <c:pt idx="6">
                  <c:v>9.4269156471345778E-3</c:v>
                </c:pt>
                <c:pt idx="7">
                  <c:v>1.0244608589139231E-2</c:v>
                </c:pt>
                <c:pt idx="8">
                  <c:v>9.7046308507726387E-3</c:v>
                </c:pt>
                <c:pt idx="9">
                  <c:v>1.0819542799181021E-2</c:v>
                </c:pt>
                <c:pt idx="10">
                  <c:v>8.0288730627448707E-3</c:v>
                </c:pt>
                <c:pt idx="11">
                  <c:v>7.597979040948972E-3</c:v>
                </c:pt>
                <c:pt idx="12">
                  <c:v>7.9698066938712949E-3</c:v>
                </c:pt>
                <c:pt idx="13">
                  <c:v>8.3904034760242975E-3</c:v>
                </c:pt>
                <c:pt idx="14">
                  <c:v>9.0343628443902702E-3</c:v>
                </c:pt>
                <c:pt idx="15">
                  <c:v>7.9050036628788532E-3</c:v>
                </c:pt>
                <c:pt idx="16">
                  <c:v>7.593155250568669E-3</c:v>
                </c:pt>
                <c:pt idx="17">
                  <c:v>1.1461926240382064E-2</c:v>
                </c:pt>
                <c:pt idx="18">
                  <c:v>8.093007330397025E-3</c:v>
                </c:pt>
                <c:pt idx="19">
                  <c:v>6.9980509814152637E-3</c:v>
                </c:pt>
                <c:pt idx="20">
                  <c:v>1.0187121882367381E-2</c:v>
                </c:pt>
                <c:pt idx="21">
                  <c:v>1.0154170020432172E-2</c:v>
                </c:pt>
                <c:pt idx="22">
                  <c:v>9.6750887406678327E-3</c:v>
                </c:pt>
                <c:pt idx="23">
                  <c:v>6.8918835763952984E-3</c:v>
                </c:pt>
                <c:pt idx="24">
                  <c:v>7.7610643167888606E-3</c:v>
                </c:pt>
                <c:pt idx="25">
                  <c:v>9.8364790449367301E-3</c:v>
                </c:pt>
                <c:pt idx="26">
                  <c:v>1.0252240104169349E-2</c:v>
                </c:pt>
                <c:pt idx="27">
                  <c:v>8.1696228254310461E-3</c:v>
                </c:pt>
                <c:pt idx="28">
                  <c:v>7.1651902032308515E-3</c:v>
                </c:pt>
                <c:pt idx="29">
                  <c:v>9.2849573598425602E-3</c:v>
                </c:pt>
              </c:numCache>
            </c:numRef>
          </c:val>
        </c:ser>
        <c:ser>
          <c:idx val="0"/>
          <c:order val="1"/>
          <c:tx>
            <c:strRef>
              <c:f>Ultimates!$S$11</c:f>
              <c:strCache>
                <c:ptCount val="1"/>
                <c:pt idx="0">
                  <c:v>Ult Freq.</c:v>
                </c:pt>
              </c:strCache>
            </c:strRef>
          </c:tx>
          <c:marker>
            <c:symbol val="none"/>
          </c:marker>
          <c:dLbls>
            <c:numFmt formatCode="0%" sourceLinked="0"/>
            <c:spPr>
              <a:noFill/>
              <a:ln w="25400">
                <a:noFill/>
              </a:ln>
            </c:spPr>
            <c:txPr>
              <a:bodyPr/>
              <a:lstStyle/>
              <a:p>
                <a:pPr>
                  <a:defRPr lang="es-ES" sz="800" b="1" i="0" u="none" strike="noStrike" baseline="0">
                    <a:solidFill>
                      <a:srgbClr val="000000"/>
                    </a:solidFill>
                    <a:latin typeface="Arial Narrow"/>
                    <a:ea typeface="Arial Narrow"/>
                    <a:cs typeface="Arial Narrow"/>
                  </a:defRPr>
                </a:pPr>
                <a:endParaRPr lang="es-AR"/>
              </a:p>
            </c:txPr>
            <c:showVal val="1"/>
          </c:dLbls>
          <c:cat>
            <c:strRef>
              <c:f>Ultimates!$C$16:$C$75</c:f>
              <c:strCache>
                <c:ptCount val="30"/>
                <c:pt idx="0">
                  <c:v>2007 Q1</c:v>
                </c:pt>
                <c:pt idx="1">
                  <c:v>2007 Q2</c:v>
                </c:pt>
                <c:pt idx="2">
                  <c:v>2007 Q3</c:v>
                </c:pt>
                <c:pt idx="3">
                  <c:v>2007 Q4</c:v>
                </c:pt>
                <c:pt idx="4">
                  <c:v>2008 Q1</c:v>
                </c:pt>
                <c:pt idx="5">
                  <c:v>2008 Q2</c:v>
                </c:pt>
                <c:pt idx="6">
                  <c:v>2008 Q3</c:v>
                </c:pt>
                <c:pt idx="7">
                  <c:v>2008 Q4</c:v>
                </c:pt>
                <c:pt idx="8">
                  <c:v>2009 Q1</c:v>
                </c:pt>
                <c:pt idx="9">
                  <c:v>2009 Q2</c:v>
                </c:pt>
                <c:pt idx="10">
                  <c:v>2009 Q3</c:v>
                </c:pt>
                <c:pt idx="11">
                  <c:v>2009 Q4</c:v>
                </c:pt>
                <c:pt idx="12">
                  <c:v>2010 Q1</c:v>
                </c:pt>
                <c:pt idx="13">
                  <c:v>2010 Q2</c:v>
                </c:pt>
                <c:pt idx="14">
                  <c:v>2010 Q3</c:v>
                </c:pt>
                <c:pt idx="15">
                  <c:v>2010 Q4</c:v>
                </c:pt>
                <c:pt idx="16">
                  <c:v>2011 Q1</c:v>
                </c:pt>
                <c:pt idx="17">
                  <c:v>2011 Q2</c:v>
                </c:pt>
                <c:pt idx="18">
                  <c:v>2011 Q3</c:v>
                </c:pt>
                <c:pt idx="19">
                  <c:v>2011 Q4</c:v>
                </c:pt>
                <c:pt idx="20">
                  <c:v>2012 Q1</c:v>
                </c:pt>
                <c:pt idx="21">
                  <c:v>2012 Q2</c:v>
                </c:pt>
                <c:pt idx="22">
                  <c:v>2012 Q3</c:v>
                </c:pt>
                <c:pt idx="23">
                  <c:v>2012 Q4</c:v>
                </c:pt>
                <c:pt idx="24">
                  <c:v>2013 Q1</c:v>
                </c:pt>
                <c:pt idx="25">
                  <c:v>2013 Q2</c:v>
                </c:pt>
                <c:pt idx="26">
                  <c:v>2013 Q3</c:v>
                </c:pt>
                <c:pt idx="27">
                  <c:v>2013 Q4</c:v>
                </c:pt>
                <c:pt idx="28">
                  <c:v>2014 Q1</c:v>
                </c:pt>
                <c:pt idx="29">
                  <c:v>2014 Q2</c:v>
                </c:pt>
              </c:strCache>
            </c:strRef>
          </c:cat>
          <c:val>
            <c:numRef>
              <c:f>Ultimates!$S$16:$S$75</c:f>
              <c:numCache>
                <c:formatCode>0.0%</c:formatCode>
                <c:ptCount val="30"/>
                <c:pt idx="0">
                  <c:v>1.0189174002622214E-2</c:v>
                </c:pt>
                <c:pt idx="1">
                  <c:v>1.0540050281640836E-2</c:v>
                </c:pt>
                <c:pt idx="2">
                  <c:v>1.3145217701170664E-2</c:v>
                </c:pt>
                <c:pt idx="3">
                  <c:v>1.2964234983427921E-2</c:v>
                </c:pt>
                <c:pt idx="4">
                  <c:v>1.0046654828538441E-2</c:v>
                </c:pt>
                <c:pt idx="5">
                  <c:v>1.3604891282341984E-2</c:v>
                </c:pt>
                <c:pt idx="6">
                  <c:v>9.2723760463618802E-3</c:v>
                </c:pt>
                <c:pt idx="7">
                  <c:v>1.0690026353884415E-2</c:v>
                </c:pt>
                <c:pt idx="8">
                  <c:v>9.4060268245950186E-3</c:v>
                </c:pt>
                <c:pt idx="9">
                  <c:v>1.0669271371414617E-2</c:v>
                </c:pt>
                <c:pt idx="10">
                  <c:v>8.1832744677976573E-3</c:v>
                </c:pt>
                <c:pt idx="11">
                  <c:v>8.8384654149814574E-3</c:v>
                </c:pt>
                <c:pt idx="12">
                  <c:v>7.3567446404965804E-3</c:v>
                </c:pt>
                <c:pt idx="13">
                  <c:v>9.4392039105273343E-3</c:v>
                </c:pt>
                <c:pt idx="14">
                  <c:v>1.0181583523043002E-2</c:v>
                </c:pt>
                <c:pt idx="15">
                  <c:v>9.2679353288924477E-3</c:v>
                </c:pt>
                <c:pt idx="16">
                  <c:v>8.3786540695930129E-3</c:v>
                </c:pt>
                <c:pt idx="17">
                  <c:v>1.2608118864420271E-2</c:v>
                </c:pt>
                <c:pt idx="18">
                  <c:v>7.8439917202309615E-3</c:v>
                </c:pt>
                <c:pt idx="19">
                  <c:v>7.8574607510627521E-3</c:v>
                </c:pt>
                <c:pt idx="20">
                  <c:v>1.0064385474146087E-2</c:v>
                </c:pt>
                <c:pt idx="21">
                  <c:v>1.0985322780017631E-2</c:v>
                </c:pt>
                <c:pt idx="22">
                  <c:v>1.0430124336011537E-2</c:v>
                </c:pt>
                <c:pt idx="23">
                  <c:v>9.6930531675018684E-3</c:v>
                </c:pt>
                <c:pt idx="24">
                  <c:v>1.0335477537079573E-2</c:v>
                </c:pt>
                <c:pt idx="25">
                  <c:v>1.1555044321014198E-2</c:v>
                </c:pt>
                <c:pt idx="26">
                  <c:v>1.1926426900544311E-2</c:v>
                </c:pt>
                <c:pt idx="27">
                  <c:v>1.0522689135088536E-2</c:v>
                </c:pt>
                <c:pt idx="28">
                  <c:v>8.9982023144290005E-3</c:v>
                </c:pt>
                <c:pt idx="29">
                  <c:v>1.1660252196380963E-2</c:v>
                </c:pt>
              </c:numCache>
            </c:numRef>
          </c:val>
        </c:ser>
        <c:marker val="1"/>
        <c:axId val="393336704"/>
        <c:axId val="393338240"/>
      </c:lineChart>
      <c:catAx>
        <c:axId val="393336704"/>
        <c:scaling>
          <c:orientation val="minMax"/>
        </c:scaling>
        <c:axPos val="b"/>
        <c:numFmt formatCode="General" sourceLinked="1"/>
        <c:tickLblPos val="nextTo"/>
        <c:txPr>
          <a:bodyPr rot="0" vert="horz"/>
          <a:lstStyle/>
          <a:p>
            <a:pPr>
              <a:defRPr lang="es-ES" sz="800" b="0" i="0" u="none" strike="noStrike" baseline="0">
                <a:solidFill>
                  <a:srgbClr val="000000"/>
                </a:solidFill>
                <a:latin typeface="Arial Narrow"/>
                <a:ea typeface="Arial Narrow"/>
                <a:cs typeface="Arial Narrow"/>
              </a:defRPr>
            </a:pPr>
            <a:endParaRPr lang="es-AR"/>
          </a:p>
        </c:txPr>
        <c:crossAx val="393338240"/>
        <c:crosses val="autoZero"/>
        <c:auto val="1"/>
        <c:lblAlgn val="ctr"/>
        <c:lblOffset val="100"/>
      </c:catAx>
      <c:valAx>
        <c:axId val="393338240"/>
        <c:scaling>
          <c:orientation val="minMax"/>
        </c:scaling>
        <c:axPos val="l"/>
        <c:majorGridlines/>
        <c:numFmt formatCode="0.00%" sourceLinked="1"/>
        <c:tickLblPos val="nextTo"/>
        <c:txPr>
          <a:bodyPr rot="0" vert="horz"/>
          <a:lstStyle/>
          <a:p>
            <a:pPr>
              <a:defRPr lang="es-ES" sz="800" b="0" i="0" u="none" strike="noStrike" baseline="0">
                <a:solidFill>
                  <a:srgbClr val="000000"/>
                </a:solidFill>
                <a:latin typeface="Arial Narrow"/>
                <a:ea typeface="Arial Narrow"/>
                <a:cs typeface="Arial Narrow"/>
              </a:defRPr>
            </a:pPr>
            <a:endParaRPr lang="es-AR"/>
          </a:p>
        </c:txPr>
        <c:crossAx val="393336704"/>
        <c:crosses val="autoZero"/>
        <c:crossBetween val="between"/>
      </c:valAx>
    </c:plotArea>
    <c:legend>
      <c:legendPos val="r"/>
      <c:layout>
        <c:manualLayout>
          <c:xMode val="edge"/>
          <c:yMode val="edge"/>
          <c:x val="0.15694462448718077"/>
          <c:y val="9.9456095173086678E-2"/>
          <c:w val="0.38194502770490252"/>
          <c:h val="7.0381231671554273E-2"/>
        </c:manualLayout>
      </c:layout>
      <c:overlay val="1"/>
      <c:txPr>
        <a:bodyPr/>
        <a:lstStyle/>
        <a:p>
          <a:pPr>
            <a:defRPr lang="es-ES" sz="710" b="0" i="0" u="none" strike="noStrike" baseline="0">
              <a:solidFill>
                <a:srgbClr val="000000"/>
              </a:solidFill>
              <a:latin typeface="Calibri"/>
              <a:ea typeface="Calibri"/>
              <a:cs typeface="Calibri"/>
            </a:defRPr>
          </a:pPr>
          <a:endParaRPr lang="es-AR"/>
        </a:p>
      </c:txPr>
    </c:legend>
    <c:plotVisOnly val="1"/>
    <c:dispBlanksAs val="gap"/>
  </c:chart>
  <c:txPr>
    <a:bodyPr/>
    <a:lstStyle/>
    <a:p>
      <a:pPr>
        <a:defRPr sz="1000" b="0" i="0" u="none" strike="noStrike" baseline="0">
          <a:solidFill>
            <a:srgbClr val="000000"/>
          </a:solidFill>
          <a:latin typeface="Calibri"/>
          <a:ea typeface="Calibri"/>
          <a:cs typeface="Calibri"/>
        </a:defRPr>
      </a:pPr>
      <a:endParaRPr lang="es-AR"/>
    </a:p>
  </c:txPr>
  <c:printSettings>
    <c:headerFooter alignWithMargins="0"/>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ES"/>
            </a:pPr>
            <a:r>
              <a:rPr lang="es-ES" b="1"/>
              <a:t>Ultimate</a:t>
            </a:r>
            <a:r>
              <a:rPr lang="es-ES" b="1" baseline="0"/>
              <a:t> Sev. &amp; First Column Sev.</a:t>
            </a:r>
            <a:endParaRPr lang="es-ES" b="1"/>
          </a:p>
        </c:rich>
      </c:tx>
      <c:layout>
        <c:manualLayout>
          <c:xMode val="edge"/>
          <c:yMode val="edge"/>
          <c:x val="7.1115428411321721E-2"/>
          <c:y val="1.1135102402025712E-2"/>
        </c:manualLayout>
      </c:layout>
    </c:title>
    <c:plotArea>
      <c:layout>
        <c:manualLayout>
          <c:layoutTarget val="inner"/>
          <c:xMode val="edge"/>
          <c:yMode val="edge"/>
          <c:x val="6.9444444444444503E-2"/>
          <c:y val="7.6898815628416731E-2"/>
          <c:w val="0.90555555555555567"/>
          <c:h val="0.81166412588516446"/>
        </c:manualLayout>
      </c:layout>
      <c:lineChart>
        <c:grouping val="standard"/>
        <c:ser>
          <c:idx val="1"/>
          <c:order val="0"/>
          <c:tx>
            <c:strRef>
              <c:f>Ultimates!$T$11</c:f>
              <c:strCache>
                <c:ptCount val="1"/>
                <c:pt idx="0">
                  <c:v>Avge. Ult. Claim</c:v>
                </c:pt>
              </c:strCache>
            </c:strRef>
          </c:tx>
          <c:marker>
            <c:symbol val="none"/>
          </c:marker>
          <c:dLbls>
            <c:spPr>
              <a:noFill/>
              <a:ln w="25400">
                <a:noFill/>
              </a:ln>
            </c:spPr>
            <c:txPr>
              <a:bodyPr/>
              <a:lstStyle/>
              <a:p>
                <a:pPr>
                  <a:defRPr lang="es-ES" sz="800" b="1" i="0" u="none" strike="noStrike" baseline="0">
                    <a:solidFill>
                      <a:srgbClr val="000000"/>
                    </a:solidFill>
                    <a:latin typeface="Arial Narrow"/>
                    <a:ea typeface="Arial Narrow"/>
                    <a:cs typeface="Arial Narrow"/>
                  </a:defRPr>
                </a:pPr>
                <a:endParaRPr lang="es-AR"/>
              </a:p>
            </c:txPr>
            <c:showVal val="1"/>
          </c:dLbls>
          <c:cat>
            <c:strRef>
              <c:f>Ultimates!$C$16:$C$75</c:f>
              <c:strCache>
                <c:ptCount val="30"/>
                <c:pt idx="0">
                  <c:v>2007 Q1</c:v>
                </c:pt>
                <c:pt idx="1">
                  <c:v>2007 Q2</c:v>
                </c:pt>
                <c:pt idx="2">
                  <c:v>2007 Q3</c:v>
                </c:pt>
                <c:pt idx="3">
                  <c:v>2007 Q4</c:v>
                </c:pt>
                <c:pt idx="4">
                  <c:v>2008 Q1</c:v>
                </c:pt>
                <c:pt idx="5">
                  <c:v>2008 Q2</c:v>
                </c:pt>
                <c:pt idx="6">
                  <c:v>2008 Q3</c:v>
                </c:pt>
                <c:pt idx="7">
                  <c:v>2008 Q4</c:v>
                </c:pt>
                <c:pt idx="8">
                  <c:v>2009 Q1</c:v>
                </c:pt>
                <c:pt idx="9">
                  <c:v>2009 Q2</c:v>
                </c:pt>
                <c:pt idx="10">
                  <c:v>2009 Q3</c:v>
                </c:pt>
                <c:pt idx="11">
                  <c:v>2009 Q4</c:v>
                </c:pt>
                <c:pt idx="12">
                  <c:v>2010 Q1</c:v>
                </c:pt>
                <c:pt idx="13">
                  <c:v>2010 Q2</c:v>
                </c:pt>
                <c:pt idx="14">
                  <c:v>2010 Q3</c:v>
                </c:pt>
                <c:pt idx="15">
                  <c:v>2010 Q4</c:v>
                </c:pt>
                <c:pt idx="16">
                  <c:v>2011 Q1</c:v>
                </c:pt>
                <c:pt idx="17">
                  <c:v>2011 Q2</c:v>
                </c:pt>
                <c:pt idx="18">
                  <c:v>2011 Q3</c:v>
                </c:pt>
                <c:pt idx="19">
                  <c:v>2011 Q4</c:v>
                </c:pt>
                <c:pt idx="20">
                  <c:v>2012 Q1</c:v>
                </c:pt>
                <c:pt idx="21">
                  <c:v>2012 Q2</c:v>
                </c:pt>
                <c:pt idx="22">
                  <c:v>2012 Q3</c:v>
                </c:pt>
                <c:pt idx="23">
                  <c:v>2012 Q4</c:v>
                </c:pt>
                <c:pt idx="24">
                  <c:v>2013 Q1</c:v>
                </c:pt>
                <c:pt idx="25">
                  <c:v>2013 Q2</c:v>
                </c:pt>
                <c:pt idx="26">
                  <c:v>2013 Q3</c:v>
                </c:pt>
                <c:pt idx="27">
                  <c:v>2013 Q4</c:v>
                </c:pt>
                <c:pt idx="28">
                  <c:v>2014 Q1</c:v>
                </c:pt>
                <c:pt idx="29">
                  <c:v>2014 Q2</c:v>
                </c:pt>
              </c:strCache>
            </c:strRef>
          </c:cat>
          <c:val>
            <c:numRef>
              <c:f>Ultimates!$T$16:$T$75</c:f>
              <c:numCache>
                <c:formatCode>_ * #,##0_ ;_ * \-#,##0_ ;_ * "-"??_ ;_ @_ </c:formatCode>
                <c:ptCount val="30"/>
                <c:pt idx="0">
                  <c:v>27464.911764705881</c:v>
                </c:pt>
                <c:pt idx="1">
                  <c:v>33839.130434782608</c:v>
                </c:pt>
                <c:pt idx="2">
                  <c:v>27999.457831325301</c:v>
                </c:pt>
                <c:pt idx="3">
                  <c:v>38254.790123456783</c:v>
                </c:pt>
                <c:pt idx="4">
                  <c:v>37943.822580645159</c:v>
                </c:pt>
                <c:pt idx="5">
                  <c:v>35307.047619047618</c:v>
                </c:pt>
                <c:pt idx="6">
                  <c:v>37354.366666666669</c:v>
                </c:pt>
                <c:pt idx="7">
                  <c:v>30176.888888888887</c:v>
                </c:pt>
                <c:pt idx="8">
                  <c:v>34378.396825396827</c:v>
                </c:pt>
                <c:pt idx="9">
                  <c:v>35951.347050948847</c:v>
                </c:pt>
                <c:pt idx="10">
                  <c:v>38263.046197847056</c:v>
                </c:pt>
                <c:pt idx="11">
                  <c:v>41242.181398411158</c:v>
                </c:pt>
                <c:pt idx="12">
                  <c:v>45648.423480429839</c:v>
                </c:pt>
                <c:pt idx="13">
                  <c:v>39388.816381290257</c:v>
                </c:pt>
                <c:pt idx="14">
                  <c:v>46095.503304781298</c:v>
                </c:pt>
                <c:pt idx="15">
                  <c:v>42843.968261576687</c:v>
                </c:pt>
                <c:pt idx="16">
                  <c:v>59406.602105352402</c:v>
                </c:pt>
                <c:pt idx="17">
                  <c:v>49531.977265299618</c:v>
                </c:pt>
                <c:pt idx="18">
                  <c:v>42831.734627634985</c:v>
                </c:pt>
                <c:pt idx="19">
                  <c:v>57109.890131152264</c:v>
                </c:pt>
                <c:pt idx="20">
                  <c:v>48823.63922435799</c:v>
                </c:pt>
                <c:pt idx="21">
                  <c:v>65524.784514439343</c:v>
                </c:pt>
                <c:pt idx="22">
                  <c:v>54228.981343422638</c:v>
                </c:pt>
                <c:pt idx="23">
                  <c:v>73644.068426148937</c:v>
                </c:pt>
                <c:pt idx="24">
                  <c:v>67349.125252819897</c:v>
                </c:pt>
                <c:pt idx="25">
                  <c:v>92879.883734841613</c:v>
                </c:pt>
                <c:pt idx="26">
                  <c:v>84138.640369899993</c:v>
                </c:pt>
                <c:pt idx="27">
                  <c:v>93350.994263658256</c:v>
                </c:pt>
                <c:pt idx="28">
                  <c:v>102425.72250742713</c:v>
                </c:pt>
                <c:pt idx="29">
                  <c:v>94126.955128215675</c:v>
                </c:pt>
              </c:numCache>
            </c:numRef>
          </c:val>
        </c:ser>
        <c:ser>
          <c:idx val="0"/>
          <c:order val="1"/>
          <c:tx>
            <c:strRef>
              <c:f>Ultimates!$BB$11</c:f>
              <c:strCache>
                <c:ptCount val="1"/>
                <c:pt idx="0">
                  <c:v>First Col. Avge Inc Claim</c:v>
                </c:pt>
              </c:strCache>
            </c:strRef>
          </c:tx>
          <c:marker>
            <c:symbol val="none"/>
          </c:marker>
          <c:dLbls>
            <c:spPr>
              <a:noFill/>
              <a:ln w="25400">
                <a:noFill/>
              </a:ln>
            </c:spPr>
            <c:txPr>
              <a:bodyPr/>
              <a:lstStyle/>
              <a:p>
                <a:pPr>
                  <a:defRPr lang="es-ES" sz="1000" b="1" i="0" u="none" strike="noStrike" baseline="0">
                    <a:solidFill>
                      <a:srgbClr val="000000"/>
                    </a:solidFill>
                    <a:latin typeface="Arial Narrow"/>
                    <a:ea typeface="Arial Narrow"/>
                    <a:cs typeface="Arial Narrow"/>
                  </a:defRPr>
                </a:pPr>
                <a:endParaRPr lang="es-AR"/>
              </a:p>
            </c:txPr>
            <c:showVal val="1"/>
          </c:dLbls>
          <c:cat>
            <c:strRef>
              <c:f>Ultimates!$C$16:$C$75</c:f>
              <c:strCache>
                <c:ptCount val="30"/>
                <c:pt idx="0">
                  <c:v>2007 Q1</c:v>
                </c:pt>
                <c:pt idx="1">
                  <c:v>2007 Q2</c:v>
                </c:pt>
                <c:pt idx="2">
                  <c:v>2007 Q3</c:v>
                </c:pt>
                <c:pt idx="3">
                  <c:v>2007 Q4</c:v>
                </c:pt>
                <c:pt idx="4">
                  <c:v>2008 Q1</c:v>
                </c:pt>
                <c:pt idx="5">
                  <c:v>2008 Q2</c:v>
                </c:pt>
                <c:pt idx="6">
                  <c:v>2008 Q3</c:v>
                </c:pt>
                <c:pt idx="7">
                  <c:v>2008 Q4</c:v>
                </c:pt>
                <c:pt idx="8">
                  <c:v>2009 Q1</c:v>
                </c:pt>
                <c:pt idx="9">
                  <c:v>2009 Q2</c:v>
                </c:pt>
                <c:pt idx="10">
                  <c:v>2009 Q3</c:v>
                </c:pt>
                <c:pt idx="11">
                  <c:v>2009 Q4</c:v>
                </c:pt>
                <c:pt idx="12">
                  <c:v>2010 Q1</c:v>
                </c:pt>
                <c:pt idx="13">
                  <c:v>2010 Q2</c:v>
                </c:pt>
                <c:pt idx="14">
                  <c:v>2010 Q3</c:v>
                </c:pt>
                <c:pt idx="15">
                  <c:v>2010 Q4</c:v>
                </c:pt>
                <c:pt idx="16">
                  <c:v>2011 Q1</c:v>
                </c:pt>
                <c:pt idx="17">
                  <c:v>2011 Q2</c:v>
                </c:pt>
                <c:pt idx="18">
                  <c:v>2011 Q3</c:v>
                </c:pt>
                <c:pt idx="19">
                  <c:v>2011 Q4</c:v>
                </c:pt>
                <c:pt idx="20">
                  <c:v>2012 Q1</c:v>
                </c:pt>
                <c:pt idx="21">
                  <c:v>2012 Q2</c:v>
                </c:pt>
                <c:pt idx="22">
                  <c:v>2012 Q3</c:v>
                </c:pt>
                <c:pt idx="23">
                  <c:v>2012 Q4</c:v>
                </c:pt>
                <c:pt idx="24">
                  <c:v>2013 Q1</c:v>
                </c:pt>
                <c:pt idx="25">
                  <c:v>2013 Q2</c:v>
                </c:pt>
                <c:pt idx="26">
                  <c:v>2013 Q3</c:v>
                </c:pt>
                <c:pt idx="27">
                  <c:v>2013 Q4</c:v>
                </c:pt>
                <c:pt idx="28">
                  <c:v>2014 Q1</c:v>
                </c:pt>
                <c:pt idx="29">
                  <c:v>2014 Q2</c:v>
                </c:pt>
              </c:strCache>
            </c:strRef>
          </c:cat>
          <c:val>
            <c:numRef>
              <c:f>Ultimates!$BB$16:$BB$75</c:f>
              <c:numCache>
                <c:formatCode>_ * #,##0_ ;_ * \-#,##0_ ;_ * "-"??_ ;_ @_ </c:formatCode>
                <c:ptCount val="30"/>
                <c:pt idx="0">
                  <c:v>29907.303571428572</c:v>
                </c:pt>
                <c:pt idx="1">
                  <c:v>36477.189189189186</c:v>
                </c:pt>
                <c:pt idx="2">
                  <c:v>32679.174999999999</c:v>
                </c:pt>
                <c:pt idx="3">
                  <c:v>44625.780821917804</c:v>
                </c:pt>
                <c:pt idx="4">
                  <c:v>36632.818181818184</c:v>
                </c:pt>
                <c:pt idx="5">
                  <c:v>36022.487499999996</c:v>
                </c:pt>
                <c:pt idx="6">
                  <c:v>42797.344262295082</c:v>
                </c:pt>
                <c:pt idx="7">
                  <c:v>37108.710144927543</c:v>
                </c:pt>
                <c:pt idx="8">
                  <c:v>41184.338461538457</c:v>
                </c:pt>
                <c:pt idx="9">
                  <c:v>43859.291666666672</c:v>
                </c:pt>
                <c:pt idx="10">
                  <c:v>45359.596153846156</c:v>
                </c:pt>
                <c:pt idx="11">
                  <c:v>45561.326530612248</c:v>
                </c:pt>
                <c:pt idx="12">
                  <c:v>51712.288461538461</c:v>
                </c:pt>
                <c:pt idx="13">
                  <c:v>39151.857142857138</c:v>
                </c:pt>
                <c:pt idx="14">
                  <c:v>54130.428571428572</c:v>
                </c:pt>
                <c:pt idx="15">
                  <c:v>46938.965517241377</c:v>
                </c:pt>
                <c:pt idx="16">
                  <c:v>49356.913793103449</c:v>
                </c:pt>
                <c:pt idx="17">
                  <c:v>51950.5</c:v>
                </c:pt>
                <c:pt idx="18">
                  <c:v>42640.969230769231</c:v>
                </c:pt>
                <c:pt idx="19">
                  <c:v>63547.035087719298</c:v>
                </c:pt>
                <c:pt idx="20">
                  <c:v>55041.807228915663</c:v>
                </c:pt>
                <c:pt idx="21">
                  <c:v>56709.134146341472</c:v>
                </c:pt>
                <c:pt idx="22">
                  <c:v>52688.597402597399</c:v>
                </c:pt>
                <c:pt idx="23">
                  <c:v>81991.999999999985</c:v>
                </c:pt>
                <c:pt idx="24">
                  <c:v>79940.171875</c:v>
                </c:pt>
                <c:pt idx="25">
                  <c:v>82796.820512820515</c:v>
                </c:pt>
                <c:pt idx="26">
                  <c:v>94090.951807228921</c:v>
                </c:pt>
                <c:pt idx="27">
                  <c:v>92710.65151515152</c:v>
                </c:pt>
                <c:pt idx="28">
                  <c:v>115251.67272727271</c:v>
                </c:pt>
                <c:pt idx="29">
                  <c:v>105913.71739130435</c:v>
                </c:pt>
              </c:numCache>
            </c:numRef>
          </c:val>
        </c:ser>
        <c:marker val="1"/>
        <c:axId val="393380608"/>
        <c:axId val="393382144"/>
      </c:lineChart>
      <c:catAx>
        <c:axId val="393380608"/>
        <c:scaling>
          <c:orientation val="minMax"/>
        </c:scaling>
        <c:axPos val="b"/>
        <c:numFmt formatCode="General" sourceLinked="1"/>
        <c:tickLblPos val="nextTo"/>
        <c:txPr>
          <a:bodyPr rot="0" vert="horz"/>
          <a:lstStyle/>
          <a:p>
            <a:pPr>
              <a:defRPr lang="es-ES" sz="800" b="0" i="0" u="none" strike="noStrike" baseline="0">
                <a:solidFill>
                  <a:srgbClr val="000000"/>
                </a:solidFill>
                <a:latin typeface="Arial Narrow"/>
                <a:ea typeface="Arial Narrow"/>
                <a:cs typeface="Arial Narrow"/>
              </a:defRPr>
            </a:pPr>
            <a:endParaRPr lang="es-AR"/>
          </a:p>
        </c:txPr>
        <c:crossAx val="393382144"/>
        <c:crosses val="autoZero"/>
        <c:auto val="1"/>
        <c:lblAlgn val="ctr"/>
        <c:lblOffset val="100"/>
      </c:catAx>
      <c:valAx>
        <c:axId val="393382144"/>
        <c:scaling>
          <c:orientation val="minMax"/>
        </c:scaling>
        <c:axPos val="l"/>
        <c:majorGridlines/>
        <c:numFmt formatCode="_ * #,##0_ ;_ * \-#,##0_ ;_ * &quot;-&quot;??_ ;_ @_ " sourceLinked="1"/>
        <c:tickLblPos val="nextTo"/>
        <c:txPr>
          <a:bodyPr rot="0" vert="horz"/>
          <a:lstStyle/>
          <a:p>
            <a:pPr>
              <a:defRPr lang="es-ES" sz="800" b="0" i="0" u="none" strike="noStrike" baseline="0">
                <a:solidFill>
                  <a:srgbClr val="000000"/>
                </a:solidFill>
                <a:latin typeface="Arial Narrow"/>
                <a:ea typeface="Arial Narrow"/>
                <a:cs typeface="Arial Narrow"/>
              </a:defRPr>
            </a:pPr>
            <a:endParaRPr lang="es-AR"/>
          </a:p>
        </c:txPr>
        <c:crossAx val="393380608"/>
        <c:crosses val="autoZero"/>
        <c:crossBetween val="between"/>
      </c:valAx>
    </c:plotArea>
    <c:legend>
      <c:legendPos val="r"/>
      <c:layout>
        <c:manualLayout>
          <c:xMode val="edge"/>
          <c:yMode val="edge"/>
          <c:x val="0.10232879495802116"/>
          <c:y val="0.10655533122984136"/>
          <c:w val="0.47083391659375912"/>
          <c:h val="7.0381231671554273E-2"/>
        </c:manualLayout>
      </c:layout>
      <c:overlay val="1"/>
      <c:txPr>
        <a:bodyPr/>
        <a:lstStyle/>
        <a:p>
          <a:pPr>
            <a:defRPr lang="es-ES" sz="710" b="0" i="0" u="none" strike="noStrike" baseline="0">
              <a:solidFill>
                <a:srgbClr val="000000"/>
              </a:solidFill>
              <a:latin typeface="Calibri"/>
              <a:ea typeface="Calibri"/>
              <a:cs typeface="Calibri"/>
            </a:defRPr>
          </a:pPr>
          <a:endParaRPr lang="es-AR"/>
        </a:p>
      </c:txPr>
    </c:legend>
    <c:plotVisOnly val="1"/>
    <c:dispBlanksAs val="gap"/>
  </c:chart>
  <c:txPr>
    <a:bodyPr/>
    <a:lstStyle/>
    <a:p>
      <a:pPr>
        <a:defRPr sz="1000" b="0" i="0" u="none" strike="noStrike" baseline="0">
          <a:solidFill>
            <a:srgbClr val="000000"/>
          </a:solidFill>
          <a:latin typeface="Calibri"/>
          <a:ea typeface="Calibri"/>
          <a:cs typeface="Calibri"/>
        </a:defRPr>
      </a:pPr>
      <a:endParaRPr lang="es-AR"/>
    </a:p>
  </c:txPr>
  <c:printSettings>
    <c:headerFooter alignWithMargins="0"/>
    <c:pageMargins b="0.75000000000001465" l="0.70000000000000062" r="0.70000000000000062" t="0.75000000000001465" header="0.30000000000000032" footer="0.30000000000000032"/>
    <c:pageSetup orientation="portrait"/>
  </c:printSettings>
</c:chartSpace>
</file>

<file path=xl/charts/chart19.xml><?xml version="1.0" encoding="utf-8"?>
<c:chartSpace xmlns:c="http://schemas.openxmlformats.org/drawingml/2006/chart" xmlns:a="http://schemas.openxmlformats.org/drawingml/2006/main" xmlns:r="http://schemas.openxmlformats.org/officeDocument/2006/relationships">
  <c:lang val="es-AR"/>
  <c:chart>
    <c:plotArea>
      <c:layout>
        <c:manualLayout>
          <c:layoutTarget val="inner"/>
          <c:xMode val="edge"/>
          <c:yMode val="edge"/>
          <c:x val="6.9716849763465288E-2"/>
          <c:y val="7.0615112710787006E-2"/>
          <c:w val="0.9084976984801566"/>
          <c:h val="0.73120810258590063"/>
        </c:manualLayout>
      </c:layout>
      <c:barChart>
        <c:barDir val="col"/>
        <c:grouping val="clustered"/>
        <c:ser>
          <c:idx val="0"/>
          <c:order val="0"/>
          <c:tx>
            <c:strRef>
              <c:f>Analysis_LastQ_Ult_Selected!$S$62</c:f>
              <c:strCache>
                <c:ptCount val="1"/>
                <c:pt idx="0">
                  <c:v>Actual</c:v>
                </c:pt>
              </c:strCache>
            </c:strRef>
          </c:tx>
          <c:spPr>
            <a:solidFill>
              <a:srgbClr val="9999FF"/>
            </a:solidFill>
            <a:ln w="12700">
              <a:solidFill>
                <a:srgbClr val="000000"/>
              </a:solidFill>
              <a:prstDash val="solid"/>
            </a:ln>
          </c:spPr>
          <c:cat>
            <c:strRef>
              <c:f>Analysis_LastQ_Ult_Selected!$R$63:$R$68</c:f>
              <c:strCache>
                <c:ptCount val="6"/>
                <c:pt idx="0">
                  <c:v>#¡REF!</c:v>
                </c:pt>
                <c:pt idx="1">
                  <c:v>#¡REF!</c:v>
                </c:pt>
                <c:pt idx="2">
                  <c:v>#¡REF!</c:v>
                </c:pt>
                <c:pt idx="3">
                  <c:v>#¡REF!</c:v>
                </c:pt>
                <c:pt idx="4">
                  <c:v>#¡REF!</c:v>
                </c:pt>
                <c:pt idx="5">
                  <c:v>Total</c:v>
                </c:pt>
              </c:strCache>
            </c:strRef>
          </c:cat>
          <c:val>
            <c:numRef>
              <c:f>Analysis_LastQ_Ult_Selected!$S$63:$S$68</c:f>
              <c:numCache>
                <c:formatCode>_ * #,##0_ ;_ * \-#,##0_ ;_ * "-"??_ ;_ @_ </c:formatCode>
                <c:ptCount val="6"/>
                <c:pt idx="0">
                  <c:v>0</c:v>
                </c:pt>
                <c:pt idx="1">
                  <c:v>0</c:v>
                </c:pt>
                <c:pt idx="2">
                  <c:v>0</c:v>
                </c:pt>
                <c:pt idx="3">
                  <c:v>0</c:v>
                </c:pt>
                <c:pt idx="4">
                  <c:v>0</c:v>
                </c:pt>
                <c:pt idx="5">
                  <c:v>0</c:v>
                </c:pt>
              </c:numCache>
            </c:numRef>
          </c:val>
        </c:ser>
        <c:ser>
          <c:idx val="1"/>
          <c:order val="1"/>
          <c:tx>
            <c:strRef>
              <c:f>Analysis_LastQ_Ult_Selected!$T$62</c:f>
              <c:strCache>
                <c:ptCount val="1"/>
                <c:pt idx="0">
                  <c:v>Expected</c:v>
                </c:pt>
              </c:strCache>
            </c:strRef>
          </c:tx>
          <c:spPr>
            <a:solidFill>
              <a:srgbClr val="993366"/>
            </a:solidFill>
            <a:ln w="12700">
              <a:solidFill>
                <a:srgbClr val="000000"/>
              </a:solidFill>
              <a:prstDash val="solid"/>
            </a:ln>
          </c:spPr>
          <c:cat>
            <c:strRef>
              <c:f>Analysis_LastQ_Ult_Selected!$R$63:$R$68</c:f>
              <c:strCache>
                <c:ptCount val="6"/>
                <c:pt idx="0">
                  <c:v>#¡REF!</c:v>
                </c:pt>
                <c:pt idx="1">
                  <c:v>#¡REF!</c:v>
                </c:pt>
                <c:pt idx="2">
                  <c:v>#¡REF!</c:v>
                </c:pt>
                <c:pt idx="3">
                  <c:v>#¡REF!</c:v>
                </c:pt>
                <c:pt idx="4">
                  <c:v>#¡REF!</c:v>
                </c:pt>
                <c:pt idx="5">
                  <c:v>Total</c:v>
                </c:pt>
              </c:strCache>
            </c:strRef>
          </c:cat>
          <c:val>
            <c:numRef>
              <c:f>Analysis_LastQ_Ult_Selected!$T$63:$T$68</c:f>
              <c:numCache>
                <c:formatCode>_ * #,##0_ ;_ * \-#,##0_ ;_ * "-"??_ ;_ @_ </c:formatCode>
                <c:ptCount val="6"/>
                <c:pt idx="0">
                  <c:v>0</c:v>
                </c:pt>
                <c:pt idx="1">
                  <c:v>0</c:v>
                </c:pt>
                <c:pt idx="2">
                  <c:v>0</c:v>
                </c:pt>
                <c:pt idx="3">
                  <c:v>0</c:v>
                </c:pt>
                <c:pt idx="4">
                  <c:v>0</c:v>
                </c:pt>
                <c:pt idx="5">
                  <c:v>0</c:v>
                </c:pt>
              </c:numCache>
            </c:numRef>
          </c:val>
        </c:ser>
        <c:axId val="393485312"/>
        <c:axId val="393536256"/>
      </c:barChart>
      <c:catAx>
        <c:axId val="393485312"/>
        <c:scaling>
          <c:orientation val="minMax"/>
        </c:scaling>
        <c:axPos val="b"/>
        <c:numFmt formatCode="General" sourceLinked="1"/>
        <c:tickLblPos val="nextTo"/>
        <c:spPr>
          <a:ln w="3175">
            <a:solidFill>
              <a:srgbClr val="000000"/>
            </a:solidFill>
            <a:prstDash val="solid"/>
          </a:ln>
        </c:spPr>
        <c:txPr>
          <a:bodyPr rot="0" vert="horz"/>
          <a:lstStyle/>
          <a:p>
            <a:pPr>
              <a:defRPr lang="es-ES" sz="925" b="0" i="0" u="none" strike="noStrike" baseline="0">
                <a:solidFill>
                  <a:srgbClr val="000000"/>
                </a:solidFill>
                <a:latin typeface="Arial"/>
                <a:ea typeface="Arial"/>
                <a:cs typeface="Arial"/>
              </a:defRPr>
            </a:pPr>
            <a:endParaRPr lang="es-AR"/>
          </a:p>
        </c:txPr>
        <c:crossAx val="393536256"/>
        <c:crosses val="autoZero"/>
        <c:auto val="1"/>
        <c:lblAlgn val="ctr"/>
        <c:lblOffset val="100"/>
        <c:tickLblSkip val="1"/>
        <c:tickMarkSkip val="1"/>
      </c:catAx>
      <c:valAx>
        <c:axId val="393536256"/>
        <c:scaling>
          <c:orientation val="minMax"/>
        </c:scaling>
        <c:axPos val="l"/>
        <c:majorGridlines>
          <c:spPr>
            <a:ln w="3175">
              <a:solidFill>
                <a:srgbClr val="000000"/>
              </a:solidFill>
              <a:prstDash val="sysDash"/>
            </a:ln>
          </c:spPr>
        </c:majorGridlines>
        <c:title>
          <c:tx>
            <c:rich>
              <a:bodyPr/>
              <a:lstStyle/>
              <a:p>
                <a:pPr>
                  <a:defRPr lang="es-ES" sz="1025" b="1" i="0" u="none" strike="noStrike" baseline="0">
                    <a:solidFill>
                      <a:srgbClr val="000000"/>
                    </a:solidFill>
                    <a:latin typeface="Arial"/>
                    <a:ea typeface="Arial"/>
                    <a:cs typeface="Arial"/>
                  </a:defRPr>
                </a:pPr>
                <a:r>
                  <a:rPr lang="es-AR"/>
                  <a:t>Local Currency ('000)</a:t>
                </a:r>
              </a:p>
            </c:rich>
          </c:tx>
          <c:layout>
            <c:manualLayout>
              <c:xMode val="edge"/>
              <c:yMode val="edge"/>
              <c:x val="5.4466230936832012E-3"/>
              <c:y val="0.26423714120016673"/>
            </c:manualLayout>
          </c:layout>
          <c:spPr>
            <a:noFill/>
            <a:ln w="25400">
              <a:noFill/>
            </a:ln>
          </c:spPr>
        </c:title>
        <c:numFmt formatCode="_ * #,##0_ ;_ * \-#,##0_ ;_ * &quot;-&quot;??_ ;_ @_ " sourceLinked="1"/>
        <c:tickLblPos val="nextTo"/>
        <c:spPr>
          <a:ln w="3175">
            <a:solidFill>
              <a:srgbClr val="000000"/>
            </a:solidFill>
            <a:prstDash val="solid"/>
          </a:ln>
        </c:spPr>
        <c:txPr>
          <a:bodyPr rot="0" vert="horz"/>
          <a:lstStyle/>
          <a:p>
            <a:pPr>
              <a:defRPr lang="es-ES" sz="1200" b="0" i="0" u="none" strike="noStrike" baseline="0">
                <a:solidFill>
                  <a:srgbClr val="000000"/>
                </a:solidFill>
                <a:latin typeface="Arial"/>
                <a:ea typeface="Arial"/>
                <a:cs typeface="Arial"/>
              </a:defRPr>
            </a:pPr>
            <a:endParaRPr lang="es-AR"/>
          </a:p>
        </c:txPr>
        <c:crossAx val="393485312"/>
        <c:crosses val="autoZero"/>
        <c:crossBetween val="between"/>
      </c:valAx>
      <c:spPr>
        <a:solidFill>
          <a:srgbClr val="C0C0C0"/>
        </a:solidFill>
        <a:ln w="12700">
          <a:solidFill>
            <a:srgbClr val="808080"/>
          </a:solidFill>
          <a:prstDash val="solid"/>
        </a:ln>
      </c:spPr>
    </c:plotArea>
    <c:legend>
      <c:legendPos val="r"/>
      <c:layout>
        <c:manualLayout>
          <c:xMode val="edge"/>
          <c:yMode val="edge"/>
          <c:x val="0.21023988014571793"/>
          <c:y val="0.90660687915149563"/>
          <c:w val="0.6830072221364486"/>
          <c:h val="5.4669703872437324E-2"/>
        </c:manualLayout>
      </c:layout>
      <c:spPr>
        <a:solidFill>
          <a:srgbClr val="FFFFFF"/>
        </a:solidFill>
        <a:ln w="3175">
          <a:solidFill>
            <a:srgbClr val="000000"/>
          </a:solidFill>
          <a:prstDash val="solid"/>
        </a:ln>
      </c:spPr>
      <c:txPr>
        <a:bodyPr/>
        <a:lstStyle/>
        <a:p>
          <a:pPr>
            <a:defRPr lang="es-ES" sz="780" b="0" i="0" u="none" strike="noStrike" baseline="0">
              <a:solidFill>
                <a:srgbClr val="000000"/>
              </a:solidFill>
              <a:latin typeface="Arial"/>
              <a:ea typeface="Arial"/>
              <a:cs typeface="Arial"/>
            </a:defRPr>
          </a:pPr>
          <a:endParaRPr lang="es-AR"/>
        </a:p>
      </c:txPr>
    </c:legend>
    <c:plotVisOnly val="1"/>
    <c:dispBlanksAs val="gap"/>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s-AR"/>
    </a:p>
  </c:txPr>
  <c:printSettings>
    <c:headerFooter alignWithMargins="0"/>
    <c:pageMargins b="1" l="0.75000000000001465" r="0.75000000000001465" t="1" header="0" footer="0"/>
    <c:pageSetup paperSize="9" orientation="landscape"/>
  </c:printSettings>
</c:chartSpace>
</file>

<file path=xl/charts/chart20.xml><?xml version="1.0" encoding="utf-8"?>
<c:chartSpace xmlns:c="http://schemas.openxmlformats.org/drawingml/2006/chart" xmlns:a="http://schemas.openxmlformats.org/drawingml/2006/main" xmlns:r="http://schemas.openxmlformats.org/officeDocument/2006/relationships">
  <c:lang val="es-AR"/>
  <c:chart>
    <c:plotArea>
      <c:layout>
        <c:manualLayout>
          <c:layoutTarget val="inner"/>
          <c:xMode val="edge"/>
          <c:yMode val="edge"/>
          <c:x val="0.14270515373855347"/>
          <c:y val="7.0000085449323124E-2"/>
          <c:w val="0.83919150108940765"/>
          <c:h val="0.62750076599213656"/>
        </c:manualLayout>
      </c:layout>
      <c:barChart>
        <c:barDir val="col"/>
        <c:grouping val="clustered"/>
        <c:ser>
          <c:idx val="0"/>
          <c:order val="0"/>
          <c:tx>
            <c:strRef>
              <c:f>Analysis_LastQ_Ult_Selected!$S$84</c:f>
              <c:strCache>
                <c:ptCount val="1"/>
                <c:pt idx="0">
                  <c:v>Ult Roll Forward</c:v>
                </c:pt>
              </c:strCache>
            </c:strRef>
          </c:tx>
          <c:spPr>
            <a:solidFill>
              <a:srgbClr val="9999FF"/>
            </a:solidFill>
            <a:ln w="12700">
              <a:solidFill>
                <a:srgbClr val="000000"/>
              </a:solidFill>
              <a:prstDash val="solid"/>
            </a:ln>
          </c:spPr>
          <c:cat>
            <c:strRef>
              <c:f>Analysis_LastQ_Ult_Selected!$R$85:$R$90</c:f>
              <c:strCache>
                <c:ptCount val="6"/>
                <c:pt idx="0">
                  <c:v>#¡REF!</c:v>
                </c:pt>
                <c:pt idx="1">
                  <c:v>#¡REF!</c:v>
                </c:pt>
                <c:pt idx="2">
                  <c:v>#¡REF!</c:v>
                </c:pt>
                <c:pt idx="3">
                  <c:v>#¡REF!</c:v>
                </c:pt>
                <c:pt idx="4">
                  <c:v>#¡REF!</c:v>
                </c:pt>
                <c:pt idx="5">
                  <c:v>Total</c:v>
                </c:pt>
              </c:strCache>
            </c:strRef>
          </c:cat>
          <c:val>
            <c:numRef>
              <c:f>Analysis_LastQ_Ult_Selected!$S$85:$S$90</c:f>
              <c:numCache>
                <c:formatCode>_ * #,##0_ ;_ * \-#,##0_ ;_ * "-"??_ ;_ @_ </c:formatCode>
                <c:ptCount val="6"/>
                <c:pt idx="0">
                  <c:v>0</c:v>
                </c:pt>
                <c:pt idx="1">
                  <c:v>0</c:v>
                </c:pt>
                <c:pt idx="2">
                  <c:v>0</c:v>
                </c:pt>
                <c:pt idx="3">
                  <c:v>0</c:v>
                </c:pt>
                <c:pt idx="4">
                  <c:v>0</c:v>
                </c:pt>
                <c:pt idx="5">
                  <c:v>0</c:v>
                </c:pt>
              </c:numCache>
            </c:numRef>
          </c:val>
        </c:ser>
        <c:ser>
          <c:idx val="1"/>
          <c:order val="1"/>
          <c:tx>
            <c:strRef>
              <c:f>Analysis_LastQ_Ult_Selected!$T$84</c:f>
              <c:strCache>
                <c:ptCount val="1"/>
                <c:pt idx="0">
                  <c:v>Ult Estimated</c:v>
                </c:pt>
              </c:strCache>
            </c:strRef>
          </c:tx>
          <c:spPr>
            <a:solidFill>
              <a:srgbClr val="993366"/>
            </a:solidFill>
            <a:ln w="12700">
              <a:solidFill>
                <a:srgbClr val="000000"/>
              </a:solidFill>
              <a:prstDash val="solid"/>
            </a:ln>
          </c:spPr>
          <c:cat>
            <c:strRef>
              <c:f>Analysis_LastQ_Ult_Selected!$R$85:$R$90</c:f>
              <c:strCache>
                <c:ptCount val="6"/>
                <c:pt idx="0">
                  <c:v>#¡REF!</c:v>
                </c:pt>
                <c:pt idx="1">
                  <c:v>#¡REF!</c:v>
                </c:pt>
                <c:pt idx="2">
                  <c:v>#¡REF!</c:v>
                </c:pt>
                <c:pt idx="3">
                  <c:v>#¡REF!</c:v>
                </c:pt>
                <c:pt idx="4">
                  <c:v>#¡REF!</c:v>
                </c:pt>
                <c:pt idx="5">
                  <c:v>Total</c:v>
                </c:pt>
              </c:strCache>
            </c:strRef>
          </c:cat>
          <c:val>
            <c:numRef>
              <c:f>Analysis_LastQ_Ult_Selected!$T$85:$T$90</c:f>
              <c:numCache>
                <c:formatCode>_ * #,##0_ ;_ * \-#,##0_ ;_ * "-"??_ ;_ @_ </c:formatCode>
                <c:ptCount val="6"/>
                <c:pt idx="0">
                  <c:v>0</c:v>
                </c:pt>
                <c:pt idx="1">
                  <c:v>0</c:v>
                </c:pt>
                <c:pt idx="2">
                  <c:v>0</c:v>
                </c:pt>
                <c:pt idx="3">
                  <c:v>0</c:v>
                </c:pt>
                <c:pt idx="4">
                  <c:v>0</c:v>
                </c:pt>
                <c:pt idx="5">
                  <c:v>0</c:v>
                </c:pt>
              </c:numCache>
            </c:numRef>
          </c:val>
        </c:ser>
        <c:ser>
          <c:idx val="2"/>
          <c:order val="2"/>
          <c:tx>
            <c:strRef>
              <c:f>Analysis_LastQ_Ult_Selected!$U$84</c:f>
              <c:strCache>
                <c:ptCount val="1"/>
                <c:pt idx="0">
                  <c:v>Difference Amounts</c:v>
                </c:pt>
              </c:strCache>
            </c:strRef>
          </c:tx>
          <c:spPr>
            <a:solidFill>
              <a:srgbClr val="FFFFCC"/>
            </a:solidFill>
            <a:ln w="12700">
              <a:solidFill>
                <a:srgbClr val="000000"/>
              </a:solidFill>
              <a:prstDash val="solid"/>
            </a:ln>
          </c:spPr>
          <c:cat>
            <c:strRef>
              <c:f>Analysis_LastQ_Ult_Selected!$R$85:$R$90</c:f>
              <c:strCache>
                <c:ptCount val="6"/>
                <c:pt idx="0">
                  <c:v>#¡REF!</c:v>
                </c:pt>
                <c:pt idx="1">
                  <c:v>#¡REF!</c:v>
                </c:pt>
                <c:pt idx="2">
                  <c:v>#¡REF!</c:v>
                </c:pt>
                <c:pt idx="3">
                  <c:v>#¡REF!</c:v>
                </c:pt>
                <c:pt idx="4">
                  <c:v>#¡REF!</c:v>
                </c:pt>
                <c:pt idx="5">
                  <c:v>Total</c:v>
                </c:pt>
              </c:strCache>
            </c:strRef>
          </c:cat>
          <c:val>
            <c:numRef>
              <c:f>Analysis_LastQ_Ult_Selected!$U$85:$U$90</c:f>
              <c:numCache>
                <c:formatCode>_ * #,##0_ ;_ * \-#,##0_ ;_ * "-"??_ ;_ @_ </c:formatCode>
                <c:ptCount val="6"/>
                <c:pt idx="0">
                  <c:v>0</c:v>
                </c:pt>
                <c:pt idx="1">
                  <c:v>0</c:v>
                </c:pt>
                <c:pt idx="2">
                  <c:v>0</c:v>
                </c:pt>
                <c:pt idx="3">
                  <c:v>0</c:v>
                </c:pt>
                <c:pt idx="4">
                  <c:v>0</c:v>
                </c:pt>
                <c:pt idx="5">
                  <c:v>0</c:v>
                </c:pt>
              </c:numCache>
            </c:numRef>
          </c:val>
        </c:ser>
        <c:ser>
          <c:idx val="3"/>
          <c:order val="3"/>
          <c:tx>
            <c:strRef>
              <c:f>Analysis_LastQ_Ult_Selected!$V$84</c:f>
              <c:strCache>
                <c:ptCount val="1"/>
                <c:pt idx="0">
                  <c:v>Difference %</c:v>
                </c:pt>
              </c:strCache>
            </c:strRef>
          </c:tx>
          <c:spPr>
            <a:solidFill>
              <a:srgbClr val="CCFFFF"/>
            </a:solidFill>
            <a:ln w="12700">
              <a:solidFill>
                <a:srgbClr val="000000"/>
              </a:solidFill>
              <a:prstDash val="solid"/>
            </a:ln>
          </c:spPr>
          <c:cat>
            <c:strRef>
              <c:f>Analysis_LastQ_Ult_Selected!$R$85:$R$90</c:f>
              <c:strCache>
                <c:ptCount val="6"/>
                <c:pt idx="0">
                  <c:v>#¡REF!</c:v>
                </c:pt>
                <c:pt idx="1">
                  <c:v>#¡REF!</c:v>
                </c:pt>
                <c:pt idx="2">
                  <c:v>#¡REF!</c:v>
                </c:pt>
                <c:pt idx="3">
                  <c:v>#¡REF!</c:v>
                </c:pt>
                <c:pt idx="4">
                  <c:v>#¡REF!</c:v>
                </c:pt>
                <c:pt idx="5">
                  <c:v>Total</c:v>
                </c:pt>
              </c:strCache>
            </c:strRef>
          </c:cat>
          <c:val>
            <c:numRef>
              <c:f>Analysis_LastQ_Ult_Selected!$V$85:$V$90</c:f>
              <c:numCache>
                <c:formatCode>0%</c:formatCode>
                <c:ptCount val="6"/>
                <c:pt idx="0">
                  <c:v>0</c:v>
                </c:pt>
                <c:pt idx="1">
                  <c:v>0</c:v>
                </c:pt>
                <c:pt idx="2">
                  <c:v>0</c:v>
                </c:pt>
                <c:pt idx="3">
                  <c:v>0</c:v>
                </c:pt>
                <c:pt idx="4">
                  <c:v>0</c:v>
                </c:pt>
                <c:pt idx="5">
                  <c:v>0</c:v>
                </c:pt>
              </c:numCache>
            </c:numRef>
          </c:val>
        </c:ser>
        <c:axId val="173988480"/>
        <c:axId val="393515392"/>
      </c:barChart>
      <c:catAx>
        <c:axId val="173988480"/>
        <c:scaling>
          <c:orientation val="minMax"/>
        </c:scaling>
        <c:axPos val="b"/>
        <c:numFmt formatCode="General" sourceLinked="1"/>
        <c:tickLblPos val="nextTo"/>
        <c:spPr>
          <a:ln w="3175">
            <a:solidFill>
              <a:srgbClr val="000000"/>
            </a:solidFill>
            <a:prstDash val="solid"/>
          </a:ln>
        </c:spPr>
        <c:txPr>
          <a:bodyPr rot="0" vert="horz"/>
          <a:lstStyle/>
          <a:p>
            <a:pPr>
              <a:defRPr lang="es-ES" sz="1175" b="0" i="0" u="none" strike="noStrike" baseline="0">
                <a:solidFill>
                  <a:srgbClr val="000000"/>
                </a:solidFill>
                <a:latin typeface="Arial"/>
                <a:ea typeface="Arial"/>
                <a:cs typeface="Arial"/>
              </a:defRPr>
            </a:pPr>
            <a:endParaRPr lang="es-AR"/>
          </a:p>
        </c:txPr>
        <c:crossAx val="393515392"/>
        <c:crosses val="autoZero"/>
        <c:auto val="1"/>
        <c:lblAlgn val="ctr"/>
        <c:lblOffset val="100"/>
        <c:tickMarkSkip val="1"/>
      </c:catAx>
      <c:valAx>
        <c:axId val="393515392"/>
        <c:scaling>
          <c:orientation val="minMax"/>
        </c:scaling>
        <c:axPos val="l"/>
        <c:majorGridlines>
          <c:spPr>
            <a:ln w="3175">
              <a:solidFill>
                <a:srgbClr val="000000"/>
              </a:solidFill>
              <a:prstDash val="sysDash"/>
            </a:ln>
          </c:spPr>
        </c:majorGridlines>
        <c:title>
          <c:tx>
            <c:rich>
              <a:bodyPr/>
              <a:lstStyle/>
              <a:p>
                <a:pPr>
                  <a:defRPr lang="es-ES" sz="925" b="1" i="0" u="none" strike="noStrike" baseline="0">
                    <a:solidFill>
                      <a:srgbClr val="000000"/>
                    </a:solidFill>
                    <a:latin typeface="Arial"/>
                    <a:ea typeface="Arial"/>
                    <a:cs typeface="Arial"/>
                  </a:defRPr>
                </a:pPr>
                <a:r>
                  <a:rPr lang="es-AR"/>
                  <a:t>Local Currency ('000)</a:t>
                </a:r>
              </a:p>
            </c:rich>
          </c:tx>
          <c:layout>
            <c:manualLayout>
              <c:xMode val="edge"/>
              <c:yMode val="edge"/>
              <c:x val="5.3248136315228968E-3"/>
              <c:y val="0.22750026246720581"/>
            </c:manualLayout>
          </c:layout>
          <c:spPr>
            <a:noFill/>
            <a:ln w="25400">
              <a:noFill/>
            </a:ln>
          </c:spPr>
        </c:title>
        <c:numFmt formatCode="_ * #,##0_ ;_ * \-#,##0_ ;_ * &quot;-&quot;??_ ;_ @_ " sourceLinked="1"/>
        <c:tickLblPos val="nextTo"/>
        <c:spPr>
          <a:ln w="3175">
            <a:solidFill>
              <a:srgbClr val="000000"/>
            </a:solidFill>
            <a:prstDash val="solid"/>
          </a:ln>
        </c:spPr>
        <c:txPr>
          <a:bodyPr rot="0" vert="horz"/>
          <a:lstStyle/>
          <a:p>
            <a:pPr>
              <a:defRPr lang="es-ES" sz="1175" b="0" i="0" u="none" strike="noStrike" baseline="0">
                <a:solidFill>
                  <a:srgbClr val="000000"/>
                </a:solidFill>
                <a:latin typeface="Arial"/>
                <a:ea typeface="Arial"/>
                <a:cs typeface="Arial"/>
              </a:defRPr>
            </a:pPr>
            <a:endParaRPr lang="es-AR"/>
          </a:p>
        </c:txPr>
        <c:crossAx val="173988480"/>
        <c:crosses val="autoZero"/>
        <c:crossBetween val="between"/>
      </c:valAx>
      <c:dTable>
        <c:showHorzBorder val="1"/>
        <c:showVertBorder val="1"/>
        <c:showOutline val="1"/>
        <c:showKeys val="1"/>
        <c:spPr>
          <a:ln w="3175">
            <a:solidFill>
              <a:srgbClr val="000000"/>
            </a:solidFill>
            <a:prstDash val="solid"/>
          </a:ln>
        </c:spPr>
        <c:txPr>
          <a:bodyPr/>
          <a:lstStyle/>
          <a:p>
            <a:pPr rtl="0">
              <a:defRPr lang="es-ES" sz="900" b="0" i="0" u="none" strike="noStrike" baseline="0">
                <a:solidFill>
                  <a:srgbClr val="000000"/>
                </a:solidFill>
                <a:latin typeface="Arial"/>
                <a:ea typeface="Arial"/>
                <a:cs typeface="Arial"/>
              </a:defRPr>
            </a:pPr>
            <a:endParaRPr lang="es-AR"/>
          </a:p>
        </c:txPr>
      </c:dTable>
      <c:spPr>
        <a:solidFill>
          <a:srgbClr val="C0C0C0"/>
        </a:solidFill>
        <a:ln w="12700">
          <a:solidFill>
            <a:srgbClr val="808080"/>
          </a:solidFill>
          <a:prstDash val="solid"/>
        </a:ln>
      </c:spPr>
    </c:plotArea>
    <c:plotVisOnly val="1"/>
    <c:dispBlanksAs val="gap"/>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s-AR"/>
    </a:p>
  </c:txPr>
  <c:printSettings>
    <c:headerFooter alignWithMargins="0"/>
    <c:pageMargins b="1" l="0.75000000000001465" r="0.75000000000001465" t="1" header="0" footer="0"/>
    <c:pageSetup paperSize="9" orientation="landscape"/>
  </c:printSettings>
</c:chartSpace>
</file>

<file path=xl/charts/chart21.xml><?xml version="1.0" encoding="utf-8"?>
<c:chartSpace xmlns:c="http://schemas.openxmlformats.org/drawingml/2006/chart" xmlns:a="http://schemas.openxmlformats.org/drawingml/2006/main" xmlns:r="http://schemas.openxmlformats.org/officeDocument/2006/relationships">
  <c:lang val="es-AR"/>
  <c:chart>
    <c:plotArea>
      <c:layout>
        <c:manualLayout>
          <c:layoutTarget val="inner"/>
          <c:xMode val="edge"/>
          <c:yMode val="edge"/>
          <c:x val="8.0000042229752266E-2"/>
          <c:y val="4.3257104944698734E-2"/>
          <c:w val="0.82378421863615436"/>
          <c:h val="0.75572706873973461"/>
        </c:manualLayout>
      </c:layout>
      <c:barChart>
        <c:barDir val="col"/>
        <c:grouping val="percentStacked"/>
        <c:ser>
          <c:idx val="2"/>
          <c:order val="3"/>
          <c:tx>
            <c:strRef>
              <c:f>Analysis_LastQ_Ult_Selected!$BA$20</c:f>
              <c:strCache>
                <c:ptCount val="1"/>
                <c:pt idx="0">
                  <c:v>%PAY</c:v>
                </c:pt>
              </c:strCache>
            </c:strRef>
          </c:tx>
          <c:spPr>
            <a:solidFill>
              <a:srgbClr val="00FFFF"/>
            </a:solidFill>
            <a:ln w="12700">
              <a:solidFill>
                <a:srgbClr val="000000"/>
              </a:solidFill>
              <a:prstDash val="solid"/>
            </a:ln>
          </c:spPr>
          <c:dLbls>
            <c:spPr>
              <a:noFill/>
              <a:ln w="25400">
                <a:noFill/>
              </a:ln>
            </c:spPr>
            <c:txPr>
              <a:bodyPr/>
              <a:lstStyle/>
              <a:p>
                <a:pPr>
                  <a:defRPr lang="es-ES" sz="1050" b="0" i="0" u="none" strike="noStrike" baseline="0">
                    <a:solidFill>
                      <a:srgbClr val="000000"/>
                    </a:solidFill>
                    <a:latin typeface="Arial"/>
                    <a:ea typeface="Arial"/>
                    <a:cs typeface="Arial"/>
                  </a:defRPr>
                </a:pPr>
                <a:endParaRPr lang="es-AR"/>
              </a:p>
            </c:txPr>
            <c:showVal val="1"/>
          </c:dLbls>
          <c:cat>
            <c:strRef>
              <c:f>Analysis_LastQ_Ult_Selected!$AW$21:$AW$42</c:f>
              <c:strCache>
                <c:ptCount val="22"/>
                <c:pt idx="0">
                  <c:v> 2014 Q1 </c:v>
                </c:pt>
                <c:pt idx="1">
                  <c:v> 2013 Q4 </c:v>
                </c:pt>
                <c:pt idx="2">
                  <c:v> 2013 Q3 </c:v>
                </c:pt>
                <c:pt idx="3">
                  <c:v> 2013 Q2 </c:v>
                </c:pt>
                <c:pt idx="4">
                  <c:v> 2013 Q1 </c:v>
                </c:pt>
                <c:pt idx="5">
                  <c:v> 2012 Q4 </c:v>
                </c:pt>
                <c:pt idx="6">
                  <c:v> 2012 Q3 </c:v>
                </c:pt>
                <c:pt idx="7">
                  <c:v> 2012 Q2 </c:v>
                </c:pt>
                <c:pt idx="8">
                  <c:v> 2012 Q1 </c:v>
                </c:pt>
                <c:pt idx="9">
                  <c:v> 2011 Q4 </c:v>
                </c:pt>
                <c:pt idx="10">
                  <c:v> 2011 Q3 </c:v>
                </c:pt>
                <c:pt idx="11">
                  <c:v> 2011 Q2 </c:v>
                </c:pt>
                <c:pt idx="12">
                  <c:v> 2011 Q1 </c:v>
                </c:pt>
                <c:pt idx="13">
                  <c:v> 2010 Q4 </c:v>
                </c:pt>
                <c:pt idx="14">
                  <c:v> 2010 Q3 </c:v>
                </c:pt>
                <c:pt idx="15">
                  <c:v> 2010 Q2 </c:v>
                </c:pt>
                <c:pt idx="16">
                  <c:v> 2010 Q1 </c:v>
                </c:pt>
                <c:pt idx="17">
                  <c:v> 2009 Q4 </c:v>
                </c:pt>
                <c:pt idx="18">
                  <c:v> 2009 Q3 </c:v>
                </c:pt>
                <c:pt idx="19">
                  <c:v> 2009 Q2 </c:v>
                </c:pt>
                <c:pt idx="20">
                  <c:v> 2009 Q1 </c:v>
                </c:pt>
                <c:pt idx="21">
                  <c:v> 2008 Q4 </c:v>
                </c:pt>
              </c:strCache>
            </c:strRef>
          </c:cat>
          <c:val>
            <c:numRef>
              <c:f>Analysis_LastQ_Ult_Selected!$BA$21:$BA$42</c:f>
              <c:numCache>
                <c:formatCode>0%</c:formatCode>
                <c:ptCount val="22"/>
                <c:pt idx="0">
                  <c:v>0.39004366271676627</c:v>
                </c:pt>
                <c:pt idx="1">
                  <c:v>0.7209330883528462</c:v>
                </c:pt>
                <c:pt idx="2">
                  <c:v>0.9496825847439998</c:v>
                </c:pt>
                <c:pt idx="3">
                  <c:v>0.99626386212799656</c:v>
                </c:pt>
                <c:pt idx="4">
                  <c:v>0.96422568438848144</c:v>
                </c:pt>
                <c:pt idx="5">
                  <c:v>0.9928844504234452</c:v>
                </c:pt>
                <c:pt idx="6">
                  <c:v>1</c:v>
                </c:pt>
                <c:pt idx="7">
                  <c:v>0.99141726307630751</c:v>
                </c:pt>
                <c:pt idx="8">
                  <c:v>0.9778737600978562</c:v>
                </c:pt>
                <c:pt idx="9">
                  <c:v>1</c:v>
                </c:pt>
                <c:pt idx="10">
                  <c:v>1</c:v>
                </c:pt>
                <c:pt idx="11">
                  <c:v>0.9729439294553377</c:v>
                </c:pt>
                <c:pt idx="12">
                  <c:v>1</c:v>
                </c:pt>
                <c:pt idx="13">
                  <c:v>1</c:v>
                </c:pt>
                <c:pt idx="14">
                  <c:v>1</c:v>
                </c:pt>
                <c:pt idx="15">
                  <c:v>1</c:v>
                </c:pt>
                <c:pt idx="16">
                  <c:v>1</c:v>
                </c:pt>
                <c:pt idx="17">
                  <c:v>1</c:v>
                </c:pt>
                <c:pt idx="18">
                  <c:v>1</c:v>
                </c:pt>
                <c:pt idx="19">
                  <c:v>1</c:v>
                </c:pt>
                <c:pt idx="20">
                  <c:v>1</c:v>
                </c:pt>
                <c:pt idx="21">
                  <c:v>1</c:v>
                </c:pt>
              </c:numCache>
            </c:numRef>
          </c:val>
        </c:ser>
        <c:ser>
          <c:idx val="3"/>
          <c:order val="4"/>
          <c:tx>
            <c:strRef>
              <c:f>Analysis_LastQ_Ult_Selected!$BB$20</c:f>
              <c:strCache>
                <c:ptCount val="1"/>
                <c:pt idx="0">
                  <c:v> %RES</c:v>
                </c:pt>
              </c:strCache>
            </c:strRef>
          </c:tx>
          <c:spPr>
            <a:solidFill>
              <a:srgbClr val="FF9900"/>
            </a:solidFill>
            <a:ln w="12700">
              <a:solidFill>
                <a:srgbClr val="000000"/>
              </a:solidFill>
              <a:prstDash val="solid"/>
            </a:ln>
          </c:spPr>
          <c:cat>
            <c:strRef>
              <c:f>Analysis_LastQ_Ult_Selected!$AW$21:$AW$42</c:f>
              <c:strCache>
                <c:ptCount val="22"/>
                <c:pt idx="0">
                  <c:v> 2014 Q1 </c:v>
                </c:pt>
                <c:pt idx="1">
                  <c:v> 2013 Q4 </c:v>
                </c:pt>
                <c:pt idx="2">
                  <c:v> 2013 Q3 </c:v>
                </c:pt>
                <c:pt idx="3">
                  <c:v> 2013 Q2 </c:v>
                </c:pt>
                <c:pt idx="4">
                  <c:v> 2013 Q1 </c:v>
                </c:pt>
                <c:pt idx="5">
                  <c:v> 2012 Q4 </c:v>
                </c:pt>
                <c:pt idx="6">
                  <c:v> 2012 Q3 </c:v>
                </c:pt>
                <c:pt idx="7">
                  <c:v> 2012 Q2 </c:v>
                </c:pt>
                <c:pt idx="8">
                  <c:v> 2012 Q1 </c:v>
                </c:pt>
                <c:pt idx="9">
                  <c:v> 2011 Q4 </c:v>
                </c:pt>
                <c:pt idx="10">
                  <c:v> 2011 Q3 </c:v>
                </c:pt>
                <c:pt idx="11">
                  <c:v> 2011 Q2 </c:v>
                </c:pt>
                <c:pt idx="12">
                  <c:v> 2011 Q1 </c:v>
                </c:pt>
                <c:pt idx="13">
                  <c:v> 2010 Q4 </c:v>
                </c:pt>
                <c:pt idx="14">
                  <c:v> 2010 Q3 </c:v>
                </c:pt>
                <c:pt idx="15">
                  <c:v> 2010 Q2 </c:v>
                </c:pt>
                <c:pt idx="16">
                  <c:v> 2010 Q1 </c:v>
                </c:pt>
                <c:pt idx="17">
                  <c:v> 2009 Q4 </c:v>
                </c:pt>
                <c:pt idx="18">
                  <c:v> 2009 Q3 </c:v>
                </c:pt>
                <c:pt idx="19">
                  <c:v> 2009 Q2 </c:v>
                </c:pt>
                <c:pt idx="20">
                  <c:v> 2009 Q1 </c:v>
                </c:pt>
                <c:pt idx="21">
                  <c:v> 2008 Q4 </c:v>
                </c:pt>
              </c:strCache>
            </c:strRef>
          </c:cat>
          <c:val>
            <c:numRef>
              <c:f>Analysis_LastQ_Ult_Selected!$BB$21:$BB$42</c:f>
              <c:numCache>
                <c:formatCode>0%</c:formatCode>
                <c:ptCount val="22"/>
                <c:pt idx="0">
                  <c:v>0.60995633728323384</c:v>
                </c:pt>
                <c:pt idx="1">
                  <c:v>0.27906691164715397</c:v>
                </c:pt>
                <c:pt idx="2">
                  <c:v>5.0317415256000177E-2</c:v>
                </c:pt>
                <c:pt idx="3">
                  <c:v>3.7361378720034383E-3</c:v>
                </c:pt>
                <c:pt idx="4">
                  <c:v>3.5774315611518545E-2</c:v>
                </c:pt>
                <c:pt idx="5">
                  <c:v>7.1155495765547758E-3</c:v>
                </c:pt>
                <c:pt idx="6">
                  <c:v>0</c:v>
                </c:pt>
                <c:pt idx="7">
                  <c:v>8.5827369236924599E-3</c:v>
                </c:pt>
                <c:pt idx="8">
                  <c:v>2.2126239902143793E-2</c:v>
                </c:pt>
                <c:pt idx="9">
                  <c:v>0</c:v>
                </c:pt>
                <c:pt idx="10">
                  <c:v>0</c:v>
                </c:pt>
                <c:pt idx="11">
                  <c:v>2.7056070544662258E-2</c:v>
                </c:pt>
                <c:pt idx="12">
                  <c:v>0</c:v>
                </c:pt>
                <c:pt idx="13">
                  <c:v>0</c:v>
                </c:pt>
                <c:pt idx="14">
                  <c:v>0</c:v>
                </c:pt>
                <c:pt idx="15">
                  <c:v>0</c:v>
                </c:pt>
                <c:pt idx="16">
                  <c:v>0</c:v>
                </c:pt>
                <c:pt idx="17">
                  <c:v>0</c:v>
                </c:pt>
                <c:pt idx="18">
                  <c:v>0</c:v>
                </c:pt>
                <c:pt idx="19">
                  <c:v>0</c:v>
                </c:pt>
                <c:pt idx="20">
                  <c:v>0</c:v>
                </c:pt>
                <c:pt idx="21">
                  <c:v>0</c:v>
                </c:pt>
              </c:numCache>
            </c:numRef>
          </c:val>
        </c:ser>
        <c:overlap val="100"/>
        <c:axId val="388768128"/>
        <c:axId val="388769664"/>
      </c:barChart>
      <c:lineChart>
        <c:grouping val="standard"/>
        <c:ser>
          <c:idx val="1"/>
          <c:order val="0"/>
          <c:tx>
            <c:strRef>
              <c:f>Analysis_LastQ_Ult_Selected!$AX$20</c:f>
              <c:strCache>
                <c:ptCount val="1"/>
                <c:pt idx="0">
                  <c:v>ACTUAL / ULT</c:v>
                </c:pt>
              </c:strCache>
            </c:strRef>
          </c:tx>
          <c:spPr>
            <a:ln w="38100">
              <a:solidFill>
                <a:srgbClr val="9999FF"/>
              </a:solidFill>
              <a:prstDash val="solid"/>
            </a:ln>
          </c:spPr>
          <c:marker>
            <c:symbol val="none"/>
          </c:marker>
          <c:cat>
            <c:strRef>
              <c:f>Analysis_LastQ_Ult_Selected!$AW$21:$AW$42</c:f>
              <c:strCache>
                <c:ptCount val="22"/>
                <c:pt idx="0">
                  <c:v> 2014 Q1 </c:v>
                </c:pt>
                <c:pt idx="1">
                  <c:v> 2013 Q4 </c:v>
                </c:pt>
                <c:pt idx="2">
                  <c:v> 2013 Q3 </c:v>
                </c:pt>
                <c:pt idx="3">
                  <c:v> 2013 Q2 </c:v>
                </c:pt>
                <c:pt idx="4">
                  <c:v> 2013 Q1 </c:v>
                </c:pt>
                <c:pt idx="5">
                  <c:v> 2012 Q4 </c:v>
                </c:pt>
                <c:pt idx="6">
                  <c:v> 2012 Q3 </c:v>
                </c:pt>
                <c:pt idx="7">
                  <c:v> 2012 Q2 </c:v>
                </c:pt>
                <c:pt idx="8">
                  <c:v> 2012 Q1 </c:v>
                </c:pt>
                <c:pt idx="9">
                  <c:v> 2011 Q4 </c:v>
                </c:pt>
                <c:pt idx="10">
                  <c:v> 2011 Q3 </c:v>
                </c:pt>
                <c:pt idx="11">
                  <c:v> 2011 Q2 </c:v>
                </c:pt>
                <c:pt idx="12">
                  <c:v> 2011 Q1 </c:v>
                </c:pt>
                <c:pt idx="13">
                  <c:v> 2010 Q4 </c:v>
                </c:pt>
                <c:pt idx="14">
                  <c:v> 2010 Q3 </c:v>
                </c:pt>
                <c:pt idx="15">
                  <c:v> 2010 Q2 </c:v>
                </c:pt>
                <c:pt idx="16">
                  <c:v> 2010 Q1 </c:v>
                </c:pt>
                <c:pt idx="17">
                  <c:v> 2009 Q4 </c:v>
                </c:pt>
                <c:pt idx="18">
                  <c:v> 2009 Q3 </c:v>
                </c:pt>
                <c:pt idx="19">
                  <c:v> 2009 Q2 </c:v>
                </c:pt>
                <c:pt idx="20">
                  <c:v> 2009 Q1 </c:v>
                </c:pt>
                <c:pt idx="21">
                  <c:v> 2008 Q4 </c:v>
                </c:pt>
              </c:strCache>
            </c:strRef>
          </c:cat>
          <c:val>
            <c:numRef>
              <c:f>Analysis_LastQ_Ult_Selected!$AX$21:$AX$42</c:f>
              <c:numCache>
                <c:formatCode>0%</c:formatCode>
                <c:ptCount val="22"/>
                <c:pt idx="0">
                  <c:v>1.1564485020026307</c:v>
                </c:pt>
                <c:pt idx="1">
                  <c:v>0.97164905101254162</c:v>
                </c:pt>
                <c:pt idx="2">
                  <c:v>1.0269241164957961</c:v>
                </c:pt>
                <c:pt idx="3">
                  <c:v>0.92883299094812477</c:v>
                </c:pt>
                <c:pt idx="4">
                  <c:v>0.95762090804929612</c:v>
                </c:pt>
                <c:pt idx="5">
                  <c:v>0.89381486331719173</c:v>
                </c:pt>
                <c:pt idx="6">
                  <c:v>0.97067517508628065</c:v>
                </c:pt>
                <c:pt idx="7">
                  <c:v>0.95893748811195434</c:v>
                </c:pt>
                <c:pt idx="8">
                  <c:v>0.99143033683960713</c:v>
                </c:pt>
                <c:pt idx="9">
                  <c:v>0.99718864376619132</c:v>
                </c:pt>
                <c:pt idx="10">
                  <c:v>0.96704666935549299</c:v>
                </c:pt>
                <c:pt idx="11">
                  <c:v>0.99747765944203559</c:v>
                </c:pt>
                <c:pt idx="12">
                  <c:v>0.98116379469472514</c:v>
                </c:pt>
                <c:pt idx="13">
                  <c:v>0.99739490815086751</c:v>
                </c:pt>
                <c:pt idx="14">
                  <c:v>1</c:v>
                </c:pt>
                <c:pt idx="15">
                  <c:v>0.97822551134992641</c:v>
                </c:pt>
                <c:pt idx="16">
                  <c:v>1</c:v>
                </c:pt>
                <c:pt idx="17">
                  <c:v>1</c:v>
                </c:pt>
                <c:pt idx="18">
                  <c:v>1</c:v>
                </c:pt>
                <c:pt idx="19">
                  <c:v>1</c:v>
                </c:pt>
                <c:pt idx="20">
                  <c:v>1</c:v>
                </c:pt>
                <c:pt idx="21">
                  <c:v>1</c:v>
                </c:pt>
              </c:numCache>
            </c:numRef>
          </c:val>
        </c:ser>
        <c:ser>
          <c:idx val="0"/>
          <c:order val="1"/>
          <c:tx>
            <c:strRef>
              <c:f>Analysis_LastQ_Ult_Selected!$AY$20</c:f>
              <c:strCache>
                <c:ptCount val="1"/>
                <c:pt idx="0">
                  <c:v>EXPECTED / ULT</c:v>
                </c:pt>
              </c:strCache>
            </c:strRef>
          </c:tx>
          <c:spPr>
            <a:ln w="38100">
              <a:solidFill>
                <a:srgbClr val="993366"/>
              </a:solidFill>
              <a:prstDash val="solid"/>
            </a:ln>
          </c:spPr>
          <c:marker>
            <c:symbol val="none"/>
          </c:marker>
          <c:cat>
            <c:strRef>
              <c:f>Analysis_LastQ_Ult_Selected!$AW$21:$AW$42</c:f>
              <c:strCache>
                <c:ptCount val="22"/>
                <c:pt idx="0">
                  <c:v> 2014 Q1 </c:v>
                </c:pt>
                <c:pt idx="1">
                  <c:v> 2013 Q4 </c:v>
                </c:pt>
                <c:pt idx="2">
                  <c:v> 2013 Q3 </c:v>
                </c:pt>
                <c:pt idx="3">
                  <c:v> 2013 Q2 </c:v>
                </c:pt>
                <c:pt idx="4">
                  <c:v> 2013 Q1 </c:v>
                </c:pt>
                <c:pt idx="5">
                  <c:v> 2012 Q4 </c:v>
                </c:pt>
                <c:pt idx="6">
                  <c:v> 2012 Q3 </c:v>
                </c:pt>
                <c:pt idx="7">
                  <c:v> 2012 Q2 </c:v>
                </c:pt>
                <c:pt idx="8">
                  <c:v> 2012 Q1 </c:v>
                </c:pt>
                <c:pt idx="9">
                  <c:v> 2011 Q4 </c:v>
                </c:pt>
                <c:pt idx="10">
                  <c:v> 2011 Q3 </c:v>
                </c:pt>
                <c:pt idx="11">
                  <c:v> 2011 Q2 </c:v>
                </c:pt>
                <c:pt idx="12">
                  <c:v> 2011 Q1 </c:v>
                </c:pt>
                <c:pt idx="13">
                  <c:v> 2010 Q4 </c:v>
                </c:pt>
                <c:pt idx="14">
                  <c:v> 2010 Q3 </c:v>
                </c:pt>
                <c:pt idx="15">
                  <c:v> 2010 Q2 </c:v>
                </c:pt>
                <c:pt idx="16">
                  <c:v> 2010 Q1 </c:v>
                </c:pt>
                <c:pt idx="17">
                  <c:v> 2009 Q4 </c:v>
                </c:pt>
                <c:pt idx="18">
                  <c:v> 2009 Q3 </c:v>
                </c:pt>
                <c:pt idx="19">
                  <c:v> 2009 Q2 </c:v>
                </c:pt>
                <c:pt idx="20">
                  <c:v> 2009 Q1 </c:v>
                </c:pt>
                <c:pt idx="21">
                  <c:v> 2008 Q4 </c:v>
                </c:pt>
              </c:strCache>
            </c:strRef>
          </c:cat>
          <c:val>
            <c:numRef>
              <c:f>Analysis_LastQ_Ult_Selected!$AY$21:$AY$42</c:f>
              <c:numCache>
                <c:formatCode>0%</c:formatCode>
                <c:ptCount val="22"/>
                <c:pt idx="0">
                  <c:v>0.95682794434129015</c:v>
                </c:pt>
                <c:pt idx="1">
                  <c:v>1.0739056567002598</c:v>
                </c:pt>
                <c:pt idx="2">
                  <c:v>1.0194841979088249</c:v>
                </c:pt>
                <c:pt idx="3">
                  <c:v>1.045617527801471</c:v>
                </c:pt>
                <c:pt idx="4">
                  <c:v>1.0066600444922806</c:v>
                </c:pt>
                <c:pt idx="5">
                  <c:v>1.013509885839452</c:v>
                </c:pt>
                <c:pt idx="6">
                  <c:v>1.0136991375269033</c:v>
                </c:pt>
                <c:pt idx="7">
                  <c:v>1.0003167322690312</c:v>
                </c:pt>
                <c:pt idx="8">
                  <c:v>0.99718864376619121</c:v>
                </c:pt>
                <c:pt idx="9">
                  <c:v>1.0000525449138118</c:v>
                </c:pt>
                <c:pt idx="10">
                  <c:v>0.99980532836179281</c:v>
                </c:pt>
                <c:pt idx="11">
                  <c:v>0.99004524127663929</c:v>
                </c:pt>
                <c:pt idx="12">
                  <c:v>0.99523232231751946</c:v>
                </c:pt>
                <c:pt idx="13">
                  <c:v>1</c:v>
                </c:pt>
                <c:pt idx="14">
                  <c:v>0.99896037891005052</c:v>
                </c:pt>
                <c:pt idx="15">
                  <c:v>1</c:v>
                </c:pt>
                <c:pt idx="16">
                  <c:v>1</c:v>
                </c:pt>
                <c:pt idx="17">
                  <c:v>1</c:v>
                </c:pt>
                <c:pt idx="18">
                  <c:v>1</c:v>
                </c:pt>
                <c:pt idx="19">
                  <c:v>1</c:v>
                </c:pt>
                <c:pt idx="20">
                  <c:v>1</c:v>
                </c:pt>
                <c:pt idx="21">
                  <c:v>1</c:v>
                </c:pt>
              </c:numCache>
            </c:numRef>
          </c:val>
        </c:ser>
        <c:ser>
          <c:idx val="4"/>
          <c:order val="2"/>
          <c:tx>
            <c:strRef>
              <c:f>Analysis_LastQ_Ult_Selected!$AZ$20</c:f>
              <c:strCache>
                <c:ptCount val="1"/>
                <c:pt idx="0">
                  <c:v>ULT</c:v>
                </c:pt>
              </c:strCache>
            </c:strRef>
          </c:tx>
          <c:spPr>
            <a:ln w="25400">
              <a:solidFill>
                <a:srgbClr val="FF0000"/>
              </a:solidFill>
              <a:prstDash val="solid"/>
            </a:ln>
          </c:spPr>
          <c:marker>
            <c:symbol val="none"/>
          </c:marker>
          <c:dPt>
            <c:idx val="2"/>
            <c:spPr>
              <a:ln w="38100">
                <a:solidFill>
                  <a:srgbClr val="FF0000"/>
                </a:solidFill>
                <a:prstDash val="solid"/>
              </a:ln>
            </c:spPr>
          </c:dPt>
          <c:cat>
            <c:strRef>
              <c:f>Analysis_LastQ_Ult_Selected!$AW$21:$AW$42</c:f>
              <c:strCache>
                <c:ptCount val="22"/>
                <c:pt idx="0">
                  <c:v> 2014 Q1 </c:v>
                </c:pt>
                <c:pt idx="1">
                  <c:v> 2013 Q4 </c:v>
                </c:pt>
                <c:pt idx="2">
                  <c:v> 2013 Q3 </c:v>
                </c:pt>
                <c:pt idx="3">
                  <c:v> 2013 Q2 </c:v>
                </c:pt>
                <c:pt idx="4">
                  <c:v> 2013 Q1 </c:v>
                </c:pt>
                <c:pt idx="5">
                  <c:v> 2012 Q4 </c:v>
                </c:pt>
                <c:pt idx="6">
                  <c:v> 2012 Q3 </c:v>
                </c:pt>
                <c:pt idx="7">
                  <c:v> 2012 Q2 </c:v>
                </c:pt>
                <c:pt idx="8">
                  <c:v> 2012 Q1 </c:v>
                </c:pt>
                <c:pt idx="9">
                  <c:v> 2011 Q4 </c:v>
                </c:pt>
                <c:pt idx="10">
                  <c:v> 2011 Q3 </c:v>
                </c:pt>
                <c:pt idx="11">
                  <c:v> 2011 Q2 </c:v>
                </c:pt>
                <c:pt idx="12">
                  <c:v> 2011 Q1 </c:v>
                </c:pt>
                <c:pt idx="13">
                  <c:v> 2010 Q4 </c:v>
                </c:pt>
                <c:pt idx="14">
                  <c:v> 2010 Q3 </c:v>
                </c:pt>
                <c:pt idx="15">
                  <c:v> 2010 Q2 </c:v>
                </c:pt>
                <c:pt idx="16">
                  <c:v> 2010 Q1 </c:v>
                </c:pt>
                <c:pt idx="17">
                  <c:v> 2009 Q4 </c:v>
                </c:pt>
                <c:pt idx="18">
                  <c:v> 2009 Q3 </c:v>
                </c:pt>
                <c:pt idx="19">
                  <c:v> 2009 Q2 </c:v>
                </c:pt>
                <c:pt idx="20">
                  <c:v> 2009 Q1 </c:v>
                </c:pt>
                <c:pt idx="21">
                  <c:v> 2008 Q4 </c:v>
                </c:pt>
              </c:strCache>
            </c:strRef>
          </c:cat>
          <c:val>
            <c:numRef>
              <c:f>Analysis_LastQ_Ult_Selected!$AZ$21:$AZ$42</c:f>
              <c:numCache>
                <c:formatCode>0%</c:formatCode>
                <c:ptCount val="2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numCache>
            </c:numRef>
          </c:val>
        </c:ser>
        <c:marker val="1"/>
        <c:axId val="393437184"/>
        <c:axId val="393438720"/>
      </c:lineChart>
      <c:catAx>
        <c:axId val="388768128"/>
        <c:scaling>
          <c:orientation val="minMax"/>
        </c:scaling>
        <c:axPos val="b"/>
        <c:numFmt formatCode="_ * #,##0_ ;_ * \-#,##0_ ;_ * &quot;-&quot;??_ ;_ @_ " sourceLinked="1"/>
        <c:tickLblPos val="nextTo"/>
        <c:spPr>
          <a:ln w="3175">
            <a:solidFill>
              <a:srgbClr val="000000"/>
            </a:solidFill>
            <a:prstDash val="solid"/>
          </a:ln>
        </c:spPr>
        <c:txPr>
          <a:bodyPr rot="0" vert="horz"/>
          <a:lstStyle/>
          <a:p>
            <a:pPr>
              <a:defRPr lang="es-ES" sz="1000" b="0" i="0" u="none" strike="noStrike" baseline="0">
                <a:solidFill>
                  <a:srgbClr val="000000"/>
                </a:solidFill>
                <a:latin typeface="Arial"/>
                <a:ea typeface="Arial"/>
                <a:cs typeface="Arial"/>
              </a:defRPr>
            </a:pPr>
            <a:endParaRPr lang="es-AR"/>
          </a:p>
        </c:txPr>
        <c:crossAx val="388769664"/>
        <c:crosses val="autoZero"/>
        <c:auto val="1"/>
        <c:lblAlgn val="ctr"/>
        <c:lblOffset val="100"/>
        <c:tickLblSkip val="1"/>
        <c:tickMarkSkip val="1"/>
      </c:catAx>
      <c:valAx>
        <c:axId val="388769664"/>
        <c:scaling>
          <c:orientation val="minMax"/>
        </c:scaling>
        <c:axPos val="l"/>
        <c:title>
          <c:tx>
            <c:rich>
              <a:bodyPr/>
              <a:lstStyle/>
              <a:p>
                <a:pPr>
                  <a:defRPr lang="es-ES" sz="1050" b="1" i="0" u="none" strike="noStrike" baseline="0">
                    <a:solidFill>
                      <a:srgbClr val="000000"/>
                    </a:solidFill>
                    <a:latin typeface="Arial"/>
                    <a:ea typeface="Arial"/>
                    <a:cs typeface="Arial"/>
                  </a:defRPr>
                </a:pPr>
                <a:r>
                  <a:rPr lang="es-AR"/>
                  <a:t>%Pay / % Res</a:t>
                </a:r>
              </a:p>
            </c:rich>
          </c:tx>
          <c:layout>
            <c:manualLayout>
              <c:xMode val="edge"/>
              <c:yMode val="edge"/>
              <c:x val="5.4054054054054404E-3"/>
              <c:y val="0.30534431287692132"/>
            </c:manualLayout>
          </c:layout>
          <c:spPr>
            <a:noFill/>
            <a:ln w="25400">
              <a:noFill/>
            </a:ln>
          </c:spPr>
        </c:title>
        <c:numFmt formatCode="0%" sourceLinked="1"/>
        <c:tickLblPos val="nextTo"/>
        <c:spPr>
          <a:ln w="3175">
            <a:solidFill>
              <a:srgbClr val="000000"/>
            </a:solidFill>
            <a:prstDash val="solid"/>
          </a:ln>
        </c:spPr>
        <c:txPr>
          <a:bodyPr rot="0" vert="horz"/>
          <a:lstStyle/>
          <a:p>
            <a:pPr>
              <a:defRPr lang="es-ES" sz="1050" b="0" i="0" u="none" strike="noStrike" baseline="0">
                <a:solidFill>
                  <a:srgbClr val="000000"/>
                </a:solidFill>
                <a:latin typeface="Arial"/>
                <a:ea typeface="Arial"/>
                <a:cs typeface="Arial"/>
              </a:defRPr>
            </a:pPr>
            <a:endParaRPr lang="es-AR"/>
          </a:p>
        </c:txPr>
        <c:crossAx val="388768128"/>
        <c:crosses val="autoZero"/>
        <c:crossBetween val="between"/>
      </c:valAx>
      <c:catAx>
        <c:axId val="393437184"/>
        <c:scaling>
          <c:orientation val="minMax"/>
        </c:scaling>
        <c:delete val="1"/>
        <c:axPos val="b"/>
        <c:numFmt formatCode="_ * #,##0_ ;_ * \-#,##0_ ;_ * &quot;-&quot;??_ ;_ @_ " sourceLinked="1"/>
        <c:tickLblPos val="none"/>
        <c:crossAx val="393438720"/>
        <c:crosses val="autoZero"/>
        <c:auto val="1"/>
        <c:lblAlgn val="ctr"/>
        <c:lblOffset val="100"/>
      </c:catAx>
      <c:valAx>
        <c:axId val="393438720"/>
        <c:scaling>
          <c:orientation val="minMax"/>
          <c:max val="1.2"/>
        </c:scaling>
        <c:axPos val="r"/>
        <c:title>
          <c:tx>
            <c:rich>
              <a:bodyPr/>
              <a:lstStyle/>
              <a:p>
                <a:pPr>
                  <a:defRPr lang="es-ES" sz="1050" b="1" i="0" u="none" strike="noStrike" baseline="0">
                    <a:solidFill>
                      <a:srgbClr val="000000"/>
                    </a:solidFill>
                    <a:latin typeface="Arial"/>
                    <a:ea typeface="Arial"/>
                    <a:cs typeface="Arial"/>
                  </a:defRPr>
                </a:pPr>
                <a:r>
                  <a:rPr lang="es-AR"/>
                  <a:t>% Knowledge</a:t>
                </a:r>
              </a:p>
            </c:rich>
          </c:tx>
          <c:layout>
            <c:manualLayout>
              <c:xMode val="edge"/>
              <c:yMode val="edge"/>
              <c:x val="0.9556761296729801"/>
              <c:y val="0.29771072509069346"/>
            </c:manualLayout>
          </c:layout>
          <c:spPr>
            <a:noFill/>
            <a:ln w="25400">
              <a:noFill/>
            </a:ln>
          </c:spPr>
        </c:title>
        <c:numFmt formatCode="0%" sourceLinked="1"/>
        <c:majorTickMark val="cross"/>
        <c:tickLblPos val="nextTo"/>
        <c:spPr>
          <a:ln w="3175">
            <a:solidFill>
              <a:srgbClr val="000000"/>
            </a:solidFill>
            <a:prstDash val="solid"/>
          </a:ln>
        </c:spPr>
        <c:txPr>
          <a:bodyPr rot="0" vert="horz"/>
          <a:lstStyle/>
          <a:p>
            <a:pPr>
              <a:defRPr lang="es-ES" sz="1050" b="0" i="0" u="none" strike="noStrike" baseline="0">
                <a:solidFill>
                  <a:srgbClr val="000000"/>
                </a:solidFill>
                <a:latin typeface="Arial"/>
                <a:ea typeface="Arial"/>
                <a:cs typeface="Arial"/>
              </a:defRPr>
            </a:pPr>
            <a:endParaRPr lang="es-AR"/>
          </a:p>
        </c:txPr>
        <c:crossAx val="393437184"/>
        <c:crosses val="max"/>
        <c:crossBetween val="between"/>
      </c:valAx>
      <c:spPr>
        <a:noFill/>
        <a:ln w="12700">
          <a:solidFill>
            <a:srgbClr val="808080"/>
          </a:solidFill>
          <a:prstDash val="solid"/>
        </a:ln>
      </c:spPr>
    </c:plotArea>
    <c:legend>
      <c:legendPos val="r"/>
      <c:legendEntry>
        <c:idx val="4"/>
        <c:delete val="1"/>
      </c:legendEntry>
      <c:layout>
        <c:manualLayout>
          <c:xMode val="edge"/>
          <c:yMode val="edge"/>
          <c:x val="0.29297308647229908"/>
          <c:y val="0.93130011420328185"/>
          <c:w val="0.44864887564730088"/>
          <c:h val="6.1068969432256037E-2"/>
        </c:manualLayout>
      </c:layout>
      <c:spPr>
        <a:solidFill>
          <a:srgbClr val="FFFFFF"/>
        </a:solidFill>
        <a:ln w="3175">
          <a:solidFill>
            <a:srgbClr val="000000"/>
          </a:solidFill>
          <a:prstDash val="solid"/>
        </a:ln>
      </c:spPr>
      <c:txPr>
        <a:bodyPr/>
        <a:lstStyle/>
        <a:p>
          <a:pPr>
            <a:defRPr lang="es-ES" sz="620" b="0" i="0" u="none" strike="noStrike" baseline="0">
              <a:solidFill>
                <a:srgbClr val="000000"/>
              </a:solidFill>
              <a:latin typeface="Arial"/>
              <a:ea typeface="Arial"/>
              <a:cs typeface="Arial"/>
            </a:defRPr>
          </a:pPr>
          <a:endParaRPr lang="es-AR"/>
        </a:p>
      </c:txPr>
    </c:legend>
    <c:plotVisOnly val="1"/>
    <c:dispBlanksAs val="gap"/>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s-AR"/>
    </a:p>
  </c:txPr>
  <c:printSettings>
    <c:headerFooter alignWithMargins="0"/>
    <c:pageMargins b="1" l="0.75000000000001465" r="0.75000000000001465" t="1" header="0" footer="0"/>
    <c:pageSetup orientation="landscape"/>
  </c:printSettings>
</c:chartSpace>
</file>

<file path=xl/charts/chart22.xml><?xml version="1.0" encoding="utf-8"?>
<c:chartSpace xmlns:c="http://schemas.openxmlformats.org/drawingml/2006/chart" xmlns:a="http://schemas.openxmlformats.org/drawingml/2006/main" xmlns:r="http://schemas.openxmlformats.org/officeDocument/2006/relationships">
  <c:lang val="es-AR"/>
  <c:chart>
    <c:plotArea>
      <c:layout>
        <c:manualLayout>
          <c:layoutTarget val="inner"/>
          <c:xMode val="edge"/>
          <c:yMode val="edge"/>
          <c:x val="6.9716849763465288E-2"/>
          <c:y val="7.0615112710787006E-2"/>
          <c:w val="0.9084976984801566"/>
          <c:h val="0.72893019572424556"/>
        </c:manualLayout>
      </c:layout>
      <c:barChart>
        <c:barDir val="col"/>
        <c:grouping val="clustered"/>
        <c:ser>
          <c:idx val="0"/>
          <c:order val="0"/>
          <c:tx>
            <c:strRef>
              <c:f>'Analysis_LastQ_Ult_Selected(CC)'!$S$62</c:f>
              <c:strCache>
                <c:ptCount val="1"/>
                <c:pt idx="0">
                  <c:v>Actual</c:v>
                </c:pt>
              </c:strCache>
            </c:strRef>
          </c:tx>
          <c:spPr>
            <a:solidFill>
              <a:srgbClr val="9999FF"/>
            </a:solidFill>
            <a:ln w="12700">
              <a:solidFill>
                <a:srgbClr val="000000"/>
              </a:solidFill>
              <a:prstDash val="solid"/>
            </a:ln>
          </c:spPr>
          <c:cat>
            <c:strRef>
              <c:f>'Analysis_LastQ_Ult_Selected(CC)'!$R$63:$R$68</c:f>
              <c:strCache>
                <c:ptCount val="6"/>
                <c:pt idx="0">
                  <c:v>#¡REF!</c:v>
                </c:pt>
                <c:pt idx="1">
                  <c:v>#¡REF!</c:v>
                </c:pt>
                <c:pt idx="2">
                  <c:v>#¡REF!</c:v>
                </c:pt>
                <c:pt idx="3">
                  <c:v>#¡REF!</c:v>
                </c:pt>
                <c:pt idx="4">
                  <c:v>#¡REF!</c:v>
                </c:pt>
                <c:pt idx="5">
                  <c:v>Total</c:v>
                </c:pt>
              </c:strCache>
            </c:strRef>
          </c:cat>
          <c:val>
            <c:numRef>
              <c:f>'Analysis_LastQ_Ult_Selected(CC)'!$S$63:$S$68</c:f>
              <c:numCache>
                <c:formatCode>_ * #,##0_ ;_ * \-#,##0_ ;_ * "-"??_ ;_ @_ </c:formatCode>
                <c:ptCount val="6"/>
                <c:pt idx="0">
                  <c:v>0</c:v>
                </c:pt>
                <c:pt idx="1">
                  <c:v>0</c:v>
                </c:pt>
                <c:pt idx="2">
                  <c:v>0</c:v>
                </c:pt>
                <c:pt idx="3">
                  <c:v>0</c:v>
                </c:pt>
                <c:pt idx="4">
                  <c:v>0</c:v>
                </c:pt>
                <c:pt idx="5">
                  <c:v>0</c:v>
                </c:pt>
              </c:numCache>
            </c:numRef>
          </c:val>
        </c:ser>
        <c:ser>
          <c:idx val="1"/>
          <c:order val="1"/>
          <c:tx>
            <c:strRef>
              <c:f>'Analysis_LastQ_Ult_Selected(CC)'!$T$62</c:f>
              <c:strCache>
                <c:ptCount val="1"/>
                <c:pt idx="0">
                  <c:v>Expected</c:v>
                </c:pt>
              </c:strCache>
            </c:strRef>
          </c:tx>
          <c:spPr>
            <a:solidFill>
              <a:srgbClr val="993366"/>
            </a:solidFill>
            <a:ln w="12700">
              <a:solidFill>
                <a:srgbClr val="000000"/>
              </a:solidFill>
              <a:prstDash val="solid"/>
            </a:ln>
          </c:spPr>
          <c:cat>
            <c:strRef>
              <c:f>'Analysis_LastQ_Ult_Selected(CC)'!$R$63:$R$68</c:f>
              <c:strCache>
                <c:ptCount val="6"/>
                <c:pt idx="0">
                  <c:v>#¡REF!</c:v>
                </c:pt>
                <c:pt idx="1">
                  <c:v>#¡REF!</c:v>
                </c:pt>
                <c:pt idx="2">
                  <c:v>#¡REF!</c:v>
                </c:pt>
                <c:pt idx="3">
                  <c:v>#¡REF!</c:v>
                </c:pt>
                <c:pt idx="4">
                  <c:v>#¡REF!</c:v>
                </c:pt>
                <c:pt idx="5">
                  <c:v>Total</c:v>
                </c:pt>
              </c:strCache>
            </c:strRef>
          </c:cat>
          <c:val>
            <c:numRef>
              <c:f>'Analysis_LastQ_Ult_Selected(CC)'!$T$63:$T$68</c:f>
              <c:numCache>
                <c:formatCode>_ * #,##0_ ;_ * \-#,##0_ ;_ * "-"??_ ;_ @_ </c:formatCode>
                <c:ptCount val="6"/>
                <c:pt idx="0">
                  <c:v>0</c:v>
                </c:pt>
                <c:pt idx="1">
                  <c:v>0</c:v>
                </c:pt>
                <c:pt idx="2">
                  <c:v>0</c:v>
                </c:pt>
                <c:pt idx="3">
                  <c:v>0</c:v>
                </c:pt>
                <c:pt idx="4">
                  <c:v>0</c:v>
                </c:pt>
                <c:pt idx="5">
                  <c:v>0</c:v>
                </c:pt>
              </c:numCache>
            </c:numRef>
          </c:val>
        </c:ser>
        <c:axId val="394740480"/>
        <c:axId val="394742016"/>
      </c:barChart>
      <c:catAx>
        <c:axId val="394740480"/>
        <c:scaling>
          <c:orientation val="minMax"/>
        </c:scaling>
        <c:axPos val="b"/>
        <c:numFmt formatCode="General" sourceLinked="1"/>
        <c:tickLblPos val="nextTo"/>
        <c:spPr>
          <a:ln w="3175">
            <a:solidFill>
              <a:srgbClr val="000000"/>
            </a:solidFill>
            <a:prstDash val="solid"/>
          </a:ln>
        </c:spPr>
        <c:txPr>
          <a:bodyPr rot="0" vert="horz"/>
          <a:lstStyle/>
          <a:p>
            <a:pPr>
              <a:defRPr lang="es-ES" sz="925" b="0" i="0" u="none" strike="noStrike" baseline="0">
                <a:solidFill>
                  <a:srgbClr val="000000"/>
                </a:solidFill>
                <a:latin typeface="Arial"/>
                <a:ea typeface="Arial"/>
                <a:cs typeface="Arial"/>
              </a:defRPr>
            </a:pPr>
            <a:endParaRPr lang="es-AR"/>
          </a:p>
        </c:txPr>
        <c:crossAx val="394742016"/>
        <c:crosses val="autoZero"/>
        <c:auto val="1"/>
        <c:lblAlgn val="ctr"/>
        <c:lblOffset val="100"/>
        <c:tickLblSkip val="1"/>
        <c:tickMarkSkip val="1"/>
      </c:catAx>
      <c:valAx>
        <c:axId val="394742016"/>
        <c:scaling>
          <c:orientation val="minMax"/>
        </c:scaling>
        <c:axPos val="l"/>
        <c:majorGridlines>
          <c:spPr>
            <a:ln w="3175">
              <a:solidFill>
                <a:srgbClr val="000000"/>
              </a:solidFill>
              <a:prstDash val="sysDash"/>
            </a:ln>
          </c:spPr>
        </c:majorGridlines>
        <c:title>
          <c:tx>
            <c:rich>
              <a:bodyPr/>
              <a:lstStyle/>
              <a:p>
                <a:pPr>
                  <a:defRPr lang="es-ES" sz="1025" b="1" i="0" u="none" strike="noStrike" baseline="0">
                    <a:solidFill>
                      <a:srgbClr val="000000"/>
                    </a:solidFill>
                    <a:latin typeface="Arial"/>
                    <a:ea typeface="Arial"/>
                    <a:cs typeface="Arial"/>
                  </a:defRPr>
                </a:pPr>
                <a:r>
                  <a:rPr lang="es-AR"/>
                  <a:t>Local Currency ('000)</a:t>
                </a:r>
              </a:p>
            </c:rich>
          </c:tx>
          <c:layout>
            <c:manualLayout>
              <c:xMode val="edge"/>
              <c:yMode val="edge"/>
              <c:x val="5.4466230936832012E-3"/>
              <c:y val="0.26423714120016673"/>
            </c:manualLayout>
          </c:layout>
          <c:spPr>
            <a:noFill/>
            <a:ln w="25400">
              <a:noFill/>
            </a:ln>
          </c:spPr>
        </c:title>
        <c:numFmt formatCode="_ * #,##0_ ;_ * \-#,##0_ ;_ * &quot;-&quot;??_ ;_ @_ " sourceLinked="1"/>
        <c:tickLblPos val="nextTo"/>
        <c:spPr>
          <a:ln w="3175">
            <a:solidFill>
              <a:srgbClr val="000000"/>
            </a:solidFill>
            <a:prstDash val="solid"/>
          </a:ln>
        </c:spPr>
        <c:txPr>
          <a:bodyPr rot="0" vert="horz"/>
          <a:lstStyle/>
          <a:p>
            <a:pPr>
              <a:defRPr lang="es-ES" sz="1200" b="0" i="0" u="none" strike="noStrike" baseline="0">
                <a:solidFill>
                  <a:srgbClr val="000000"/>
                </a:solidFill>
                <a:latin typeface="Arial"/>
                <a:ea typeface="Arial"/>
                <a:cs typeface="Arial"/>
              </a:defRPr>
            </a:pPr>
            <a:endParaRPr lang="es-AR"/>
          </a:p>
        </c:txPr>
        <c:crossAx val="394740480"/>
        <c:crosses val="autoZero"/>
        <c:crossBetween val="between"/>
      </c:valAx>
      <c:spPr>
        <a:solidFill>
          <a:srgbClr val="C0C0C0"/>
        </a:solidFill>
        <a:ln w="12700">
          <a:solidFill>
            <a:srgbClr val="808080"/>
          </a:solidFill>
          <a:prstDash val="solid"/>
        </a:ln>
      </c:spPr>
    </c:plotArea>
    <c:legend>
      <c:legendPos val="r"/>
      <c:layout>
        <c:manualLayout>
          <c:xMode val="edge"/>
          <c:yMode val="edge"/>
          <c:x val="0.20479325705203844"/>
          <c:y val="0.90205107049545963"/>
          <c:w val="0.6830072221364486"/>
          <c:h val="5.4669703872437324E-2"/>
        </c:manualLayout>
      </c:layout>
      <c:spPr>
        <a:solidFill>
          <a:srgbClr val="FFFFFF"/>
        </a:solidFill>
        <a:ln w="3175">
          <a:solidFill>
            <a:srgbClr val="000000"/>
          </a:solidFill>
          <a:prstDash val="solid"/>
        </a:ln>
      </c:spPr>
      <c:txPr>
        <a:bodyPr/>
        <a:lstStyle/>
        <a:p>
          <a:pPr>
            <a:defRPr lang="es-ES" sz="780" b="0" i="0" u="none" strike="noStrike" baseline="0">
              <a:solidFill>
                <a:srgbClr val="000000"/>
              </a:solidFill>
              <a:latin typeface="Arial"/>
              <a:ea typeface="Arial"/>
              <a:cs typeface="Arial"/>
            </a:defRPr>
          </a:pPr>
          <a:endParaRPr lang="es-AR"/>
        </a:p>
      </c:txPr>
    </c:legend>
    <c:plotVisOnly val="1"/>
    <c:dispBlanksAs val="gap"/>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s-AR"/>
    </a:p>
  </c:txPr>
  <c:printSettings>
    <c:headerFooter alignWithMargins="0"/>
    <c:pageMargins b="1" l="0.75000000000001465" r="0.75000000000001465" t="1" header="0" footer="0"/>
    <c:pageSetup paperSize="9" orientation="landscape"/>
  </c:printSettings>
</c:chartSpace>
</file>

<file path=xl/charts/chart23.xml><?xml version="1.0" encoding="utf-8"?>
<c:chartSpace xmlns:c="http://schemas.openxmlformats.org/drawingml/2006/chart" xmlns:a="http://schemas.openxmlformats.org/drawingml/2006/main" xmlns:r="http://schemas.openxmlformats.org/officeDocument/2006/relationships">
  <c:lang val="es-AR"/>
  <c:chart>
    <c:plotArea>
      <c:layout>
        <c:manualLayout>
          <c:layoutTarget val="inner"/>
          <c:xMode val="edge"/>
          <c:yMode val="edge"/>
          <c:x val="0.14270515373855347"/>
          <c:y val="7.0000085449323124E-2"/>
          <c:w val="0.83919150108940765"/>
          <c:h val="0.62750076599213656"/>
        </c:manualLayout>
      </c:layout>
      <c:barChart>
        <c:barDir val="col"/>
        <c:grouping val="clustered"/>
        <c:ser>
          <c:idx val="0"/>
          <c:order val="0"/>
          <c:tx>
            <c:strRef>
              <c:f>'Analysis_LastQ_Ult_Selected(CC)'!$S$84</c:f>
              <c:strCache>
                <c:ptCount val="1"/>
                <c:pt idx="0">
                  <c:v>Ult Roll Forward</c:v>
                </c:pt>
              </c:strCache>
            </c:strRef>
          </c:tx>
          <c:spPr>
            <a:solidFill>
              <a:srgbClr val="9999FF"/>
            </a:solidFill>
            <a:ln w="12700">
              <a:solidFill>
                <a:srgbClr val="000000"/>
              </a:solidFill>
              <a:prstDash val="solid"/>
            </a:ln>
          </c:spPr>
          <c:cat>
            <c:strRef>
              <c:f>'Analysis_LastQ_Ult_Selected(CC)'!$R$85:$R$90</c:f>
              <c:strCache>
                <c:ptCount val="6"/>
                <c:pt idx="0">
                  <c:v>#¡REF!</c:v>
                </c:pt>
                <c:pt idx="1">
                  <c:v>#¡REF!</c:v>
                </c:pt>
                <c:pt idx="2">
                  <c:v>#¡REF!</c:v>
                </c:pt>
                <c:pt idx="3">
                  <c:v>#¡REF!</c:v>
                </c:pt>
                <c:pt idx="4">
                  <c:v>#¡REF!</c:v>
                </c:pt>
                <c:pt idx="5">
                  <c:v>Total</c:v>
                </c:pt>
              </c:strCache>
            </c:strRef>
          </c:cat>
          <c:val>
            <c:numRef>
              <c:f>'Analysis_LastQ_Ult_Selected(CC)'!$S$85:$S$90</c:f>
              <c:numCache>
                <c:formatCode>_ * #,##0_ ;_ * \-#,##0_ ;_ * "-"??_ ;_ @_ </c:formatCode>
                <c:ptCount val="6"/>
                <c:pt idx="0">
                  <c:v>0</c:v>
                </c:pt>
                <c:pt idx="1">
                  <c:v>0</c:v>
                </c:pt>
                <c:pt idx="2">
                  <c:v>0</c:v>
                </c:pt>
                <c:pt idx="3">
                  <c:v>0</c:v>
                </c:pt>
                <c:pt idx="4">
                  <c:v>0</c:v>
                </c:pt>
                <c:pt idx="5">
                  <c:v>0</c:v>
                </c:pt>
              </c:numCache>
            </c:numRef>
          </c:val>
        </c:ser>
        <c:ser>
          <c:idx val="1"/>
          <c:order val="1"/>
          <c:tx>
            <c:strRef>
              <c:f>'Analysis_LastQ_Ult_Selected(CC)'!$T$84</c:f>
              <c:strCache>
                <c:ptCount val="1"/>
                <c:pt idx="0">
                  <c:v>Ult Estimated</c:v>
                </c:pt>
              </c:strCache>
            </c:strRef>
          </c:tx>
          <c:spPr>
            <a:solidFill>
              <a:srgbClr val="993366"/>
            </a:solidFill>
            <a:ln w="12700">
              <a:solidFill>
                <a:srgbClr val="000000"/>
              </a:solidFill>
              <a:prstDash val="solid"/>
            </a:ln>
          </c:spPr>
          <c:cat>
            <c:strRef>
              <c:f>'Analysis_LastQ_Ult_Selected(CC)'!$R$85:$R$90</c:f>
              <c:strCache>
                <c:ptCount val="6"/>
                <c:pt idx="0">
                  <c:v>#¡REF!</c:v>
                </c:pt>
                <c:pt idx="1">
                  <c:v>#¡REF!</c:v>
                </c:pt>
                <c:pt idx="2">
                  <c:v>#¡REF!</c:v>
                </c:pt>
                <c:pt idx="3">
                  <c:v>#¡REF!</c:v>
                </c:pt>
                <c:pt idx="4">
                  <c:v>#¡REF!</c:v>
                </c:pt>
                <c:pt idx="5">
                  <c:v>Total</c:v>
                </c:pt>
              </c:strCache>
            </c:strRef>
          </c:cat>
          <c:val>
            <c:numRef>
              <c:f>'Analysis_LastQ_Ult_Selected(CC)'!$T$85:$T$90</c:f>
              <c:numCache>
                <c:formatCode>_ * #,##0_ ;_ * \-#,##0_ ;_ * "-"??_ ;_ @_ </c:formatCode>
                <c:ptCount val="6"/>
                <c:pt idx="0">
                  <c:v>0</c:v>
                </c:pt>
                <c:pt idx="1">
                  <c:v>0</c:v>
                </c:pt>
                <c:pt idx="2">
                  <c:v>0</c:v>
                </c:pt>
                <c:pt idx="3">
                  <c:v>0</c:v>
                </c:pt>
                <c:pt idx="4">
                  <c:v>0</c:v>
                </c:pt>
                <c:pt idx="5">
                  <c:v>0</c:v>
                </c:pt>
              </c:numCache>
            </c:numRef>
          </c:val>
        </c:ser>
        <c:ser>
          <c:idx val="2"/>
          <c:order val="2"/>
          <c:tx>
            <c:strRef>
              <c:f>'Analysis_LastQ_Ult_Selected(CC)'!$U$84</c:f>
              <c:strCache>
                <c:ptCount val="1"/>
                <c:pt idx="0">
                  <c:v>Difference Amounts</c:v>
                </c:pt>
              </c:strCache>
            </c:strRef>
          </c:tx>
          <c:spPr>
            <a:solidFill>
              <a:srgbClr val="FFFFCC"/>
            </a:solidFill>
            <a:ln w="12700">
              <a:solidFill>
                <a:srgbClr val="000000"/>
              </a:solidFill>
              <a:prstDash val="solid"/>
            </a:ln>
          </c:spPr>
          <c:cat>
            <c:strRef>
              <c:f>'Analysis_LastQ_Ult_Selected(CC)'!$R$85:$R$90</c:f>
              <c:strCache>
                <c:ptCount val="6"/>
                <c:pt idx="0">
                  <c:v>#¡REF!</c:v>
                </c:pt>
                <c:pt idx="1">
                  <c:v>#¡REF!</c:v>
                </c:pt>
                <c:pt idx="2">
                  <c:v>#¡REF!</c:v>
                </c:pt>
                <c:pt idx="3">
                  <c:v>#¡REF!</c:v>
                </c:pt>
                <c:pt idx="4">
                  <c:v>#¡REF!</c:v>
                </c:pt>
                <c:pt idx="5">
                  <c:v>Total</c:v>
                </c:pt>
              </c:strCache>
            </c:strRef>
          </c:cat>
          <c:val>
            <c:numRef>
              <c:f>'Analysis_LastQ_Ult_Selected(CC)'!$U$85:$U$90</c:f>
              <c:numCache>
                <c:formatCode>_ * #,##0_ ;_ * \-#,##0_ ;_ * "-"??_ ;_ @_ </c:formatCode>
                <c:ptCount val="6"/>
                <c:pt idx="0">
                  <c:v>0</c:v>
                </c:pt>
                <c:pt idx="1">
                  <c:v>0</c:v>
                </c:pt>
                <c:pt idx="2">
                  <c:v>0</c:v>
                </c:pt>
                <c:pt idx="3">
                  <c:v>0</c:v>
                </c:pt>
                <c:pt idx="4">
                  <c:v>0</c:v>
                </c:pt>
                <c:pt idx="5">
                  <c:v>0</c:v>
                </c:pt>
              </c:numCache>
            </c:numRef>
          </c:val>
        </c:ser>
        <c:ser>
          <c:idx val="3"/>
          <c:order val="3"/>
          <c:tx>
            <c:strRef>
              <c:f>'Analysis_LastQ_Ult_Selected(CC)'!$V$84</c:f>
              <c:strCache>
                <c:ptCount val="1"/>
                <c:pt idx="0">
                  <c:v>Difference %</c:v>
                </c:pt>
              </c:strCache>
            </c:strRef>
          </c:tx>
          <c:spPr>
            <a:solidFill>
              <a:srgbClr val="CCFFFF"/>
            </a:solidFill>
            <a:ln w="12700">
              <a:solidFill>
                <a:srgbClr val="000000"/>
              </a:solidFill>
              <a:prstDash val="solid"/>
            </a:ln>
          </c:spPr>
          <c:cat>
            <c:strRef>
              <c:f>'Analysis_LastQ_Ult_Selected(CC)'!$R$85:$R$90</c:f>
              <c:strCache>
                <c:ptCount val="6"/>
                <c:pt idx="0">
                  <c:v>#¡REF!</c:v>
                </c:pt>
                <c:pt idx="1">
                  <c:v>#¡REF!</c:v>
                </c:pt>
                <c:pt idx="2">
                  <c:v>#¡REF!</c:v>
                </c:pt>
                <c:pt idx="3">
                  <c:v>#¡REF!</c:v>
                </c:pt>
                <c:pt idx="4">
                  <c:v>#¡REF!</c:v>
                </c:pt>
                <c:pt idx="5">
                  <c:v>Total</c:v>
                </c:pt>
              </c:strCache>
            </c:strRef>
          </c:cat>
          <c:val>
            <c:numRef>
              <c:f>'Analysis_LastQ_Ult_Selected(CC)'!$V$85:$V$90</c:f>
              <c:numCache>
                <c:formatCode>0%</c:formatCode>
                <c:ptCount val="6"/>
                <c:pt idx="0">
                  <c:v>0</c:v>
                </c:pt>
                <c:pt idx="1">
                  <c:v>0</c:v>
                </c:pt>
                <c:pt idx="2">
                  <c:v>0</c:v>
                </c:pt>
                <c:pt idx="3">
                  <c:v>0</c:v>
                </c:pt>
                <c:pt idx="4">
                  <c:v>0</c:v>
                </c:pt>
                <c:pt idx="5">
                  <c:v>0</c:v>
                </c:pt>
              </c:numCache>
            </c:numRef>
          </c:val>
        </c:ser>
        <c:axId val="394662272"/>
        <c:axId val="394663808"/>
      </c:barChart>
      <c:catAx>
        <c:axId val="394662272"/>
        <c:scaling>
          <c:orientation val="minMax"/>
        </c:scaling>
        <c:axPos val="b"/>
        <c:numFmt formatCode="General" sourceLinked="1"/>
        <c:tickLblPos val="nextTo"/>
        <c:spPr>
          <a:ln w="3175">
            <a:solidFill>
              <a:srgbClr val="000000"/>
            </a:solidFill>
            <a:prstDash val="solid"/>
          </a:ln>
        </c:spPr>
        <c:txPr>
          <a:bodyPr rot="0" vert="horz"/>
          <a:lstStyle/>
          <a:p>
            <a:pPr>
              <a:defRPr lang="es-ES" sz="1175" b="0" i="0" u="none" strike="noStrike" baseline="0">
                <a:solidFill>
                  <a:srgbClr val="000000"/>
                </a:solidFill>
                <a:latin typeface="Arial"/>
                <a:ea typeface="Arial"/>
                <a:cs typeface="Arial"/>
              </a:defRPr>
            </a:pPr>
            <a:endParaRPr lang="es-AR"/>
          </a:p>
        </c:txPr>
        <c:crossAx val="394663808"/>
        <c:crosses val="autoZero"/>
        <c:auto val="1"/>
        <c:lblAlgn val="ctr"/>
        <c:lblOffset val="100"/>
        <c:tickMarkSkip val="1"/>
      </c:catAx>
      <c:valAx>
        <c:axId val="394663808"/>
        <c:scaling>
          <c:orientation val="minMax"/>
        </c:scaling>
        <c:axPos val="l"/>
        <c:majorGridlines>
          <c:spPr>
            <a:ln w="3175">
              <a:solidFill>
                <a:srgbClr val="000000"/>
              </a:solidFill>
              <a:prstDash val="sysDash"/>
            </a:ln>
          </c:spPr>
        </c:majorGridlines>
        <c:title>
          <c:tx>
            <c:rich>
              <a:bodyPr/>
              <a:lstStyle/>
              <a:p>
                <a:pPr>
                  <a:defRPr lang="es-ES" sz="925" b="1" i="0" u="none" strike="noStrike" baseline="0">
                    <a:solidFill>
                      <a:srgbClr val="000000"/>
                    </a:solidFill>
                    <a:latin typeface="Arial"/>
                    <a:ea typeface="Arial"/>
                    <a:cs typeface="Arial"/>
                  </a:defRPr>
                </a:pPr>
                <a:r>
                  <a:rPr lang="es-AR"/>
                  <a:t>Local Currency ('000)</a:t>
                </a:r>
              </a:p>
            </c:rich>
          </c:tx>
          <c:layout>
            <c:manualLayout>
              <c:xMode val="edge"/>
              <c:yMode val="edge"/>
              <c:x val="5.3248136315228968E-3"/>
              <c:y val="0.22750026246720581"/>
            </c:manualLayout>
          </c:layout>
          <c:spPr>
            <a:noFill/>
            <a:ln w="25400">
              <a:noFill/>
            </a:ln>
          </c:spPr>
        </c:title>
        <c:numFmt formatCode="_ * #,##0_ ;_ * \-#,##0_ ;_ * &quot;-&quot;??_ ;_ @_ " sourceLinked="1"/>
        <c:tickLblPos val="nextTo"/>
        <c:spPr>
          <a:ln w="3175">
            <a:solidFill>
              <a:srgbClr val="000000"/>
            </a:solidFill>
            <a:prstDash val="solid"/>
          </a:ln>
        </c:spPr>
        <c:txPr>
          <a:bodyPr rot="0" vert="horz"/>
          <a:lstStyle/>
          <a:p>
            <a:pPr>
              <a:defRPr lang="es-ES" sz="1175" b="0" i="0" u="none" strike="noStrike" baseline="0">
                <a:solidFill>
                  <a:srgbClr val="000000"/>
                </a:solidFill>
                <a:latin typeface="Arial"/>
                <a:ea typeface="Arial"/>
                <a:cs typeface="Arial"/>
              </a:defRPr>
            </a:pPr>
            <a:endParaRPr lang="es-AR"/>
          </a:p>
        </c:txPr>
        <c:crossAx val="394662272"/>
        <c:crosses val="autoZero"/>
        <c:crossBetween val="between"/>
      </c:valAx>
      <c:dTable>
        <c:showHorzBorder val="1"/>
        <c:showVertBorder val="1"/>
        <c:showOutline val="1"/>
        <c:showKeys val="1"/>
        <c:spPr>
          <a:ln w="3175">
            <a:solidFill>
              <a:srgbClr val="000000"/>
            </a:solidFill>
            <a:prstDash val="solid"/>
          </a:ln>
        </c:spPr>
        <c:txPr>
          <a:bodyPr/>
          <a:lstStyle/>
          <a:p>
            <a:pPr rtl="0">
              <a:defRPr lang="es-ES" sz="900" b="0" i="0" u="none" strike="noStrike" baseline="0">
                <a:solidFill>
                  <a:srgbClr val="000000"/>
                </a:solidFill>
                <a:latin typeface="Arial"/>
                <a:ea typeface="Arial"/>
                <a:cs typeface="Arial"/>
              </a:defRPr>
            </a:pPr>
            <a:endParaRPr lang="es-AR"/>
          </a:p>
        </c:txPr>
      </c:dTable>
      <c:spPr>
        <a:solidFill>
          <a:srgbClr val="C0C0C0"/>
        </a:solidFill>
        <a:ln w="12700">
          <a:solidFill>
            <a:srgbClr val="808080"/>
          </a:solidFill>
          <a:prstDash val="solid"/>
        </a:ln>
      </c:spPr>
    </c:plotArea>
    <c:plotVisOnly val="1"/>
    <c:dispBlanksAs val="gap"/>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s-AR"/>
    </a:p>
  </c:txPr>
  <c:printSettings>
    <c:headerFooter alignWithMargins="0"/>
    <c:pageMargins b="1" l="0.75000000000001465" r="0.75000000000001465" t="1" header="0" footer="0"/>
    <c:pageSetup paperSize="9" orientation="landscape"/>
  </c:printSettings>
</c:chartSpace>
</file>

<file path=xl/charts/chart24.xml><?xml version="1.0" encoding="utf-8"?>
<c:chartSpace xmlns:c="http://schemas.openxmlformats.org/drawingml/2006/chart" xmlns:a="http://schemas.openxmlformats.org/drawingml/2006/main" xmlns:r="http://schemas.openxmlformats.org/officeDocument/2006/relationships">
  <c:lang val="es-AR"/>
  <c:chart>
    <c:plotArea>
      <c:layout>
        <c:manualLayout>
          <c:layoutTarget val="inner"/>
          <c:xMode val="edge"/>
          <c:yMode val="edge"/>
          <c:x val="9.5238198234831664E-2"/>
          <c:y val="3.8647434158538448E-2"/>
          <c:w val="0.86046604684259997"/>
          <c:h val="0.76811775390095149"/>
        </c:manualLayout>
      </c:layout>
      <c:lineChart>
        <c:grouping val="standard"/>
        <c:ser>
          <c:idx val="1"/>
          <c:order val="0"/>
          <c:tx>
            <c:strRef>
              <c:f>'Analysis_LastQ_Ult_Selected(CC)'!$AX$20</c:f>
              <c:strCache>
                <c:ptCount val="1"/>
                <c:pt idx="0">
                  <c:v>ACTUAL / ULT</c:v>
                </c:pt>
              </c:strCache>
            </c:strRef>
          </c:tx>
          <c:spPr>
            <a:ln w="38100">
              <a:solidFill>
                <a:srgbClr val="9999FF"/>
              </a:solidFill>
              <a:prstDash val="solid"/>
            </a:ln>
          </c:spPr>
          <c:marker>
            <c:symbol val="none"/>
          </c:marker>
          <c:cat>
            <c:strRef>
              <c:f>'Analysis_LastQ_Ult_Selected(CC)'!$AW$21:$AW$42</c:f>
              <c:strCache>
                <c:ptCount val="22"/>
                <c:pt idx="0">
                  <c:v> 2014 Q1 </c:v>
                </c:pt>
                <c:pt idx="1">
                  <c:v> 2013 Q4 </c:v>
                </c:pt>
                <c:pt idx="2">
                  <c:v> 2013 Q3 </c:v>
                </c:pt>
                <c:pt idx="3">
                  <c:v> 2013 Q2 </c:v>
                </c:pt>
                <c:pt idx="4">
                  <c:v> 2013 Q1 </c:v>
                </c:pt>
                <c:pt idx="5">
                  <c:v> 2012 Q4 </c:v>
                </c:pt>
                <c:pt idx="6">
                  <c:v> 2012 Q3 </c:v>
                </c:pt>
                <c:pt idx="7">
                  <c:v> 2012 Q2 </c:v>
                </c:pt>
                <c:pt idx="8">
                  <c:v> 2012 Q1 </c:v>
                </c:pt>
                <c:pt idx="9">
                  <c:v> 2011 Q4 </c:v>
                </c:pt>
                <c:pt idx="10">
                  <c:v> 2011 Q3 </c:v>
                </c:pt>
                <c:pt idx="11">
                  <c:v> 2011 Q2 </c:v>
                </c:pt>
                <c:pt idx="12">
                  <c:v> 2011 Q1 </c:v>
                </c:pt>
                <c:pt idx="13">
                  <c:v> 2010 Q4 </c:v>
                </c:pt>
                <c:pt idx="14">
                  <c:v> 2010 Q3 </c:v>
                </c:pt>
                <c:pt idx="15">
                  <c:v> 2010 Q2 </c:v>
                </c:pt>
                <c:pt idx="16">
                  <c:v> 2010 Q1 </c:v>
                </c:pt>
                <c:pt idx="17">
                  <c:v> 2009 Q4 </c:v>
                </c:pt>
                <c:pt idx="18">
                  <c:v> 2009 Q3 </c:v>
                </c:pt>
                <c:pt idx="19">
                  <c:v> 2009 Q2 </c:v>
                </c:pt>
                <c:pt idx="20">
                  <c:v> 2009 Q1 </c:v>
                </c:pt>
                <c:pt idx="21">
                  <c:v> 2008 Q4 </c:v>
                </c:pt>
              </c:strCache>
            </c:strRef>
          </c:cat>
          <c:val>
            <c:numRef>
              <c:f>'Analysis_LastQ_Ult_Selected(CC)'!$AX$21:$AX$42</c:f>
              <c:numCache>
                <c:formatCode>0%</c:formatCode>
                <c:ptCount val="22"/>
                <c:pt idx="0">
                  <c:v>0.70414483161316954</c:v>
                </c:pt>
                <c:pt idx="1">
                  <c:v>0.99470715031720336</c:v>
                </c:pt>
                <c:pt idx="2">
                  <c:v>0.97040533291641862</c:v>
                </c:pt>
                <c:pt idx="3">
                  <c:v>0.99062211068551076</c:v>
                </c:pt>
                <c:pt idx="4">
                  <c:v>0.97133380715470286</c:v>
                </c:pt>
                <c:pt idx="5">
                  <c:v>0.94936708860759489</c:v>
                </c:pt>
                <c:pt idx="6">
                  <c:v>0.98795180722891562</c:v>
                </c:pt>
                <c:pt idx="7">
                  <c:v>0.96842105263157896</c:v>
                </c:pt>
                <c:pt idx="8">
                  <c:v>0.97826086956521741</c:v>
                </c:pt>
                <c:pt idx="9">
                  <c:v>1</c:v>
                </c:pt>
                <c:pt idx="10">
                  <c:v>0.96923076923076923</c:v>
                </c:pt>
                <c:pt idx="11">
                  <c:v>0.99029126213592233</c:v>
                </c:pt>
                <c:pt idx="12">
                  <c:v>1</c:v>
                </c:pt>
                <c:pt idx="13">
                  <c:v>1</c:v>
                </c:pt>
                <c:pt idx="14">
                  <c:v>1</c:v>
                </c:pt>
                <c:pt idx="15">
                  <c:v>0.98412698412698407</c:v>
                </c:pt>
                <c:pt idx="16">
                  <c:v>1</c:v>
                </c:pt>
                <c:pt idx="17">
                  <c:v>1</c:v>
                </c:pt>
                <c:pt idx="18">
                  <c:v>1</c:v>
                </c:pt>
                <c:pt idx="19">
                  <c:v>1</c:v>
                </c:pt>
                <c:pt idx="20">
                  <c:v>1</c:v>
                </c:pt>
                <c:pt idx="21">
                  <c:v>1</c:v>
                </c:pt>
              </c:numCache>
            </c:numRef>
          </c:val>
        </c:ser>
        <c:ser>
          <c:idx val="0"/>
          <c:order val="1"/>
          <c:tx>
            <c:strRef>
              <c:f>'Analysis_LastQ_Ult_Selected(CC)'!$AY$20</c:f>
              <c:strCache>
                <c:ptCount val="1"/>
                <c:pt idx="0">
                  <c:v>EXPECTED / ULT</c:v>
                </c:pt>
              </c:strCache>
            </c:strRef>
          </c:tx>
          <c:spPr>
            <a:ln w="38100">
              <a:solidFill>
                <a:srgbClr val="993366"/>
              </a:solidFill>
              <a:prstDash val="solid"/>
            </a:ln>
          </c:spPr>
          <c:marker>
            <c:symbol val="none"/>
          </c:marker>
          <c:cat>
            <c:strRef>
              <c:f>'Analysis_LastQ_Ult_Selected(CC)'!$AW$21:$AW$42</c:f>
              <c:strCache>
                <c:ptCount val="22"/>
                <c:pt idx="0">
                  <c:v> 2014 Q1 </c:v>
                </c:pt>
                <c:pt idx="1">
                  <c:v> 2013 Q4 </c:v>
                </c:pt>
                <c:pt idx="2">
                  <c:v> 2013 Q3 </c:v>
                </c:pt>
                <c:pt idx="3">
                  <c:v> 2013 Q2 </c:v>
                </c:pt>
                <c:pt idx="4">
                  <c:v> 2013 Q1 </c:v>
                </c:pt>
                <c:pt idx="5">
                  <c:v> 2012 Q4 </c:v>
                </c:pt>
                <c:pt idx="6">
                  <c:v> 2012 Q3 </c:v>
                </c:pt>
                <c:pt idx="7">
                  <c:v> 2012 Q2 </c:v>
                </c:pt>
                <c:pt idx="8">
                  <c:v> 2012 Q1 </c:v>
                </c:pt>
                <c:pt idx="9">
                  <c:v> 2011 Q4 </c:v>
                </c:pt>
                <c:pt idx="10">
                  <c:v> 2011 Q3 </c:v>
                </c:pt>
                <c:pt idx="11">
                  <c:v> 2011 Q2 </c:v>
                </c:pt>
                <c:pt idx="12">
                  <c:v> 2011 Q1 </c:v>
                </c:pt>
                <c:pt idx="13">
                  <c:v> 2010 Q4 </c:v>
                </c:pt>
                <c:pt idx="14">
                  <c:v> 2010 Q3 </c:v>
                </c:pt>
                <c:pt idx="15">
                  <c:v> 2010 Q2 </c:v>
                </c:pt>
                <c:pt idx="16">
                  <c:v> 2010 Q1 </c:v>
                </c:pt>
                <c:pt idx="17">
                  <c:v> 2009 Q4 </c:v>
                </c:pt>
                <c:pt idx="18">
                  <c:v> 2009 Q3 </c:v>
                </c:pt>
                <c:pt idx="19">
                  <c:v> 2009 Q2 </c:v>
                </c:pt>
                <c:pt idx="20">
                  <c:v> 2009 Q1 </c:v>
                </c:pt>
                <c:pt idx="21">
                  <c:v> 2008 Q4 </c:v>
                </c:pt>
              </c:strCache>
            </c:strRef>
          </c:cat>
          <c:val>
            <c:numRef>
              <c:f>'Analysis_LastQ_Ult_Selected(CC)'!$AY$21:$AY$42</c:f>
              <c:numCache>
                <c:formatCode>0%</c:formatCode>
                <c:ptCount val="22"/>
                <c:pt idx="0">
                  <c:v>0.99470715031720336</c:v>
                </c:pt>
                <c:pt idx="1">
                  <c:v>0.99062211068551065</c:v>
                </c:pt>
                <c:pt idx="2">
                  <c:v>0.99062211068551065</c:v>
                </c:pt>
                <c:pt idx="3">
                  <c:v>0.99502487562189068</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numCache>
            </c:numRef>
          </c:val>
        </c:ser>
        <c:ser>
          <c:idx val="4"/>
          <c:order val="2"/>
          <c:tx>
            <c:strRef>
              <c:f>'Analysis_LastQ_Ult_Selected(CC)'!$AZ$20</c:f>
              <c:strCache>
                <c:ptCount val="1"/>
                <c:pt idx="0">
                  <c:v>ULT</c:v>
                </c:pt>
              </c:strCache>
            </c:strRef>
          </c:tx>
          <c:spPr>
            <a:ln w="25400">
              <a:solidFill>
                <a:srgbClr val="FF0000"/>
              </a:solidFill>
              <a:prstDash val="solid"/>
            </a:ln>
          </c:spPr>
          <c:marker>
            <c:symbol val="none"/>
          </c:marker>
          <c:dPt>
            <c:idx val="2"/>
            <c:spPr>
              <a:ln w="38100">
                <a:solidFill>
                  <a:srgbClr val="FF0000"/>
                </a:solidFill>
                <a:prstDash val="solid"/>
              </a:ln>
            </c:spPr>
          </c:dPt>
          <c:cat>
            <c:strRef>
              <c:f>'Analysis_LastQ_Ult_Selected(CC)'!$AW$21:$AW$42</c:f>
              <c:strCache>
                <c:ptCount val="22"/>
                <c:pt idx="0">
                  <c:v> 2014 Q1 </c:v>
                </c:pt>
                <c:pt idx="1">
                  <c:v> 2013 Q4 </c:v>
                </c:pt>
                <c:pt idx="2">
                  <c:v> 2013 Q3 </c:v>
                </c:pt>
                <c:pt idx="3">
                  <c:v> 2013 Q2 </c:v>
                </c:pt>
                <c:pt idx="4">
                  <c:v> 2013 Q1 </c:v>
                </c:pt>
                <c:pt idx="5">
                  <c:v> 2012 Q4 </c:v>
                </c:pt>
                <c:pt idx="6">
                  <c:v> 2012 Q3 </c:v>
                </c:pt>
                <c:pt idx="7">
                  <c:v> 2012 Q2 </c:v>
                </c:pt>
                <c:pt idx="8">
                  <c:v> 2012 Q1 </c:v>
                </c:pt>
                <c:pt idx="9">
                  <c:v> 2011 Q4 </c:v>
                </c:pt>
                <c:pt idx="10">
                  <c:v> 2011 Q3 </c:v>
                </c:pt>
                <c:pt idx="11">
                  <c:v> 2011 Q2 </c:v>
                </c:pt>
                <c:pt idx="12">
                  <c:v> 2011 Q1 </c:v>
                </c:pt>
                <c:pt idx="13">
                  <c:v> 2010 Q4 </c:v>
                </c:pt>
                <c:pt idx="14">
                  <c:v> 2010 Q3 </c:v>
                </c:pt>
                <c:pt idx="15">
                  <c:v> 2010 Q2 </c:v>
                </c:pt>
                <c:pt idx="16">
                  <c:v> 2010 Q1 </c:v>
                </c:pt>
                <c:pt idx="17">
                  <c:v> 2009 Q4 </c:v>
                </c:pt>
                <c:pt idx="18">
                  <c:v> 2009 Q3 </c:v>
                </c:pt>
                <c:pt idx="19">
                  <c:v> 2009 Q2 </c:v>
                </c:pt>
                <c:pt idx="20">
                  <c:v> 2009 Q1 </c:v>
                </c:pt>
                <c:pt idx="21">
                  <c:v> 2008 Q4 </c:v>
                </c:pt>
              </c:strCache>
            </c:strRef>
          </c:cat>
          <c:val>
            <c:numRef>
              <c:f>'Analysis_LastQ_Ult_Selected(CC)'!$AZ$21:$AZ$42</c:f>
              <c:numCache>
                <c:formatCode>0%</c:formatCode>
                <c:ptCount val="2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numCache>
            </c:numRef>
          </c:val>
        </c:ser>
        <c:marker val="1"/>
        <c:axId val="394721152"/>
        <c:axId val="394722688"/>
      </c:lineChart>
      <c:catAx>
        <c:axId val="394721152"/>
        <c:scaling>
          <c:orientation val="minMax"/>
        </c:scaling>
        <c:axPos val="b"/>
        <c:numFmt formatCode="_ * #,##0_ ;_ * \-#,##0_ ;_ * &quot;-&quot;??_ ;_ @_ " sourceLinked="1"/>
        <c:tickLblPos val="nextTo"/>
        <c:spPr>
          <a:ln w="3175">
            <a:solidFill>
              <a:srgbClr val="000000"/>
            </a:solidFill>
            <a:prstDash val="solid"/>
          </a:ln>
        </c:spPr>
        <c:txPr>
          <a:bodyPr rot="0" vert="horz"/>
          <a:lstStyle/>
          <a:p>
            <a:pPr>
              <a:defRPr lang="es-ES" sz="950" b="0" i="0" u="none" strike="noStrike" baseline="0">
                <a:solidFill>
                  <a:srgbClr val="000000"/>
                </a:solidFill>
                <a:latin typeface="Arial"/>
                <a:ea typeface="Arial"/>
                <a:cs typeface="Arial"/>
              </a:defRPr>
            </a:pPr>
            <a:endParaRPr lang="es-AR"/>
          </a:p>
        </c:txPr>
        <c:crossAx val="394722688"/>
        <c:crosses val="autoZero"/>
        <c:auto val="1"/>
        <c:lblAlgn val="ctr"/>
        <c:lblOffset val="100"/>
        <c:tickLblSkip val="1"/>
        <c:tickMarkSkip val="1"/>
      </c:catAx>
      <c:valAx>
        <c:axId val="394722688"/>
        <c:scaling>
          <c:orientation val="minMax"/>
          <c:min val="0.60000000000000064"/>
        </c:scaling>
        <c:axPos val="l"/>
        <c:title>
          <c:tx>
            <c:rich>
              <a:bodyPr/>
              <a:lstStyle/>
              <a:p>
                <a:pPr>
                  <a:defRPr lang="es-ES" sz="950" b="1" i="0" u="none" strike="noStrike" baseline="0">
                    <a:solidFill>
                      <a:srgbClr val="000000"/>
                    </a:solidFill>
                    <a:latin typeface="Arial"/>
                    <a:ea typeface="Arial"/>
                    <a:cs typeface="Arial"/>
                  </a:defRPr>
                </a:pPr>
                <a:r>
                  <a:rPr lang="es-AR"/>
                  <a:t>% Knowledge</a:t>
                </a:r>
              </a:p>
            </c:rich>
          </c:tx>
          <c:layout>
            <c:manualLayout>
              <c:xMode val="edge"/>
              <c:yMode val="edge"/>
              <c:x val="1.99335548172778E-2"/>
              <c:y val="0.31401042261022138"/>
            </c:manualLayout>
          </c:layout>
          <c:spPr>
            <a:noFill/>
            <a:ln w="25400">
              <a:noFill/>
            </a:ln>
          </c:spPr>
        </c:title>
        <c:numFmt formatCode="0%" sourceLinked="1"/>
        <c:tickLblPos val="nextTo"/>
        <c:spPr>
          <a:ln w="3175">
            <a:solidFill>
              <a:srgbClr val="000000"/>
            </a:solidFill>
            <a:prstDash val="solid"/>
          </a:ln>
        </c:spPr>
        <c:txPr>
          <a:bodyPr rot="0" vert="horz"/>
          <a:lstStyle/>
          <a:p>
            <a:pPr>
              <a:defRPr lang="es-ES" sz="1000" b="0" i="0" u="none" strike="noStrike" baseline="0">
                <a:solidFill>
                  <a:srgbClr val="000000"/>
                </a:solidFill>
                <a:latin typeface="Arial"/>
                <a:ea typeface="Arial"/>
                <a:cs typeface="Arial"/>
              </a:defRPr>
            </a:pPr>
            <a:endParaRPr lang="es-AR"/>
          </a:p>
        </c:txPr>
        <c:crossAx val="394721152"/>
        <c:crosses val="autoZero"/>
        <c:crossBetween val="between"/>
      </c:valAx>
      <c:spPr>
        <a:noFill/>
        <a:ln w="12700">
          <a:solidFill>
            <a:srgbClr val="808080"/>
          </a:solidFill>
          <a:prstDash val="solid"/>
        </a:ln>
      </c:spPr>
    </c:plotArea>
    <c:legend>
      <c:legendPos val="r"/>
      <c:legendEntry>
        <c:idx val="2"/>
        <c:delete val="1"/>
      </c:legendEntry>
      <c:layout>
        <c:manualLayout>
          <c:xMode val="edge"/>
          <c:yMode val="edge"/>
          <c:x val="0.34219303982351029"/>
          <c:y val="0.9347848910190576"/>
          <c:w val="0.33554852155108938"/>
          <c:h val="5.7971268084243126E-2"/>
        </c:manualLayout>
      </c:layout>
      <c:spPr>
        <a:solidFill>
          <a:srgbClr val="FFFFFF"/>
        </a:solidFill>
        <a:ln w="3175">
          <a:solidFill>
            <a:srgbClr val="000000"/>
          </a:solidFill>
          <a:prstDash val="solid"/>
        </a:ln>
      </c:spPr>
      <c:txPr>
        <a:bodyPr/>
        <a:lstStyle/>
        <a:p>
          <a:pPr>
            <a:defRPr lang="es-ES" sz="665" b="0" i="0" u="none" strike="noStrike" baseline="0">
              <a:solidFill>
                <a:srgbClr val="000000"/>
              </a:solidFill>
              <a:latin typeface="Arial"/>
              <a:ea typeface="Arial"/>
              <a:cs typeface="Arial"/>
            </a:defRPr>
          </a:pPr>
          <a:endParaRPr lang="es-AR"/>
        </a:p>
      </c:txPr>
    </c:legend>
    <c:plotVisOnly val="1"/>
    <c:dispBlanksAs val="gap"/>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s-AR"/>
    </a:p>
  </c:txPr>
  <c:printSettings>
    <c:headerFooter alignWithMargins="0"/>
    <c:pageMargins b="1" l="0.75000000000001465" r="0.75000000000001465" t="1" header="0" footer="0"/>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lang val="es-AR"/>
  <c:chart>
    <c:plotArea>
      <c:layout>
        <c:manualLayout>
          <c:layoutTarget val="inner"/>
          <c:xMode val="edge"/>
          <c:yMode val="edge"/>
          <c:x val="6.9716849763465288E-2"/>
          <c:y val="7.0615112710787006E-2"/>
          <c:w val="0.9084976984801566"/>
          <c:h val="0.76993251923374262"/>
        </c:manualLayout>
      </c:layout>
      <c:barChart>
        <c:barDir val="col"/>
        <c:grouping val="clustered"/>
        <c:ser>
          <c:idx val="0"/>
          <c:order val="0"/>
          <c:tx>
            <c:strRef>
              <c:f>Analysis_FSR_Ult_Selected!$T$62</c:f>
              <c:strCache>
                <c:ptCount val="1"/>
                <c:pt idx="0">
                  <c:v>Actual</c:v>
                </c:pt>
              </c:strCache>
            </c:strRef>
          </c:tx>
          <c:spPr>
            <a:solidFill>
              <a:srgbClr val="9999FF"/>
            </a:solidFill>
            <a:ln w="12700">
              <a:solidFill>
                <a:srgbClr val="000000"/>
              </a:solidFill>
              <a:prstDash val="solid"/>
            </a:ln>
          </c:spPr>
          <c:cat>
            <c:strRef>
              <c:f>Analysis_FSR_Ult_Selected!$S$63:$S$68</c:f>
              <c:strCache>
                <c:ptCount val="6"/>
                <c:pt idx="0">
                  <c:v>#¡REF!</c:v>
                </c:pt>
                <c:pt idx="1">
                  <c:v>#¡REF!</c:v>
                </c:pt>
                <c:pt idx="2">
                  <c:v>#¡REF!</c:v>
                </c:pt>
                <c:pt idx="3">
                  <c:v>#¡REF!</c:v>
                </c:pt>
                <c:pt idx="4">
                  <c:v>#¡REF!</c:v>
                </c:pt>
                <c:pt idx="5">
                  <c:v>Total</c:v>
                </c:pt>
              </c:strCache>
            </c:strRef>
          </c:cat>
          <c:val>
            <c:numRef>
              <c:f>Analysis_FSR_Ult_Selected!$T$63:$T$68</c:f>
              <c:numCache>
                <c:formatCode>_ * #,##0_ ;_ * \-#,##0_ ;_ * "-"??_ ;_ @_ </c:formatCode>
                <c:ptCount val="6"/>
                <c:pt idx="0">
                  <c:v>0</c:v>
                </c:pt>
                <c:pt idx="1">
                  <c:v>0</c:v>
                </c:pt>
                <c:pt idx="2">
                  <c:v>0</c:v>
                </c:pt>
                <c:pt idx="3">
                  <c:v>0</c:v>
                </c:pt>
                <c:pt idx="4">
                  <c:v>0</c:v>
                </c:pt>
                <c:pt idx="5">
                  <c:v>0</c:v>
                </c:pt>
              </c:numCache>
            </c:numRef>
          </c:val>
        </c:ser>
        <c:ser>
          <c:idx val="1"/>
          <c:order val="1"/>
          <c:tx>
            <c:strRef>
              <c:f>Analysis_FSR_Ult_Selected!$U$62</c:f>
              <c:strCache>
                <c:ptCount val="1"/>
                <c:pt idx="0">
                  <c:v>Expected</c:v>
                </c:pt>
              </c:strCache>
            </c:strRef>
          </c:tx>
          <c:spPr>
            <a:solidFill>
              <a:srgbClr val="993366"/>
            </a:solidFill>
            <a:ln w="12700">
              <a:solidFill>
                <a:srgbClr val="000000"/>
              </a:solidFill>
              <a:prstDash val="solid"/>
            </a:ln>
          </c:spPr>
          <c:cat>
            <c:strRef>
              <c:f>Analysis_FSR_Ult_Selected!$S$63:$S$68</c:f>
              <c:strCache>
                <c:ptCount val="6"/>
                <c:pt idx="0">
                  <c:v>#¡REF!</c:v>
                </c:pt>
                <c:pt idx="1">
                  <c:v>#¡REF!</c:v>
                </c:pt>
                <c:pt idx="2">
                  <c:v>#¡REF!</c:v>
                </c:pt>
                <c:pt idx="3">
                  <c:v>#¡REF!</c:v>
                </c:pt>
                <c:pt idx="4">
                  <c:v>#¡REF!</c:v>
                </c:pt>
                <c:pt idx="5">
                  <c:v>Total</c:v>
                </c:pt>
              </c:strCache>
            </c:strRef>
          </c:cat>
          <c:val>
            <c:numRef>
              <c:f>Analysis_FSR_Ult_Selected!$U$63:$U$68</c:f>
              <c:numCache>
                <c:formatCode>_ * #,##0_ ;_ * \-#,##0_ ;_ * "-"??_ ;_ @_ </c:formatCode>
                <c:ptCount val="6"/>
                <c:pt idx="0">
                  <c:v>0</c:v>
                </c:pt>
                <c:pt idx="1">
                  <c:v>0</c:v>
                </c:pt>
                <c:pt idx="2">
                  <c:v>0</c:v>
                </c:pt>
                <c:pt idx="3">
                  <c:v>0</c:v>
                </c:pt>
                <c:pt idx="4">
                  <c:v>0</c:v>
                </c:pt>
                <c:pt idx="5">
                  <c:v>0</c:v>
                </c:pt>
              </c:numCache>
            </c:numRef>
          </c:val>
        </c:ser>
        <c:axId val="395247616"/>
        <c:axId val="395249152"/>
      </c:barChart>
      <c:catAx>
        <c:axId val="395247616"/>
        <c:scaling>
          <c:orientation val="minMax"/>
        </c:scaling>
        <c:axPos val="b"/>
        <c:numFmt formatCode="General" sourceLinked="1"/>
        <c:tickLblPos val="nextTo"/>
        <c:spPr>
          <a:ln w="3175">
            <a:solidFill>
              <a:srgbClr val="000000"/>
            </a:solidFill>
            <a:prstDash val="solid"/>
          </a:ln>
        </c:spPr>
        <c:txPr>
          <a:bodyPr rot="0" vert="horz"/>
          <a:lstStyle/>
          <a:p>
            <a:pPr>
              <a:defRPr lang="es-ES" sz="925" b="0" i="0" u="none" strike="noStrike" baseline="0">
                <a:solidFill>
                  <a:srgbClr val="000000"/>
                </a:solidFill>
                <a:latin typeface="Arial"/>
                <a:ea typeface="Arial"/>
                <a:cs typeface="Arial"/>
              </a:defRPr>
            </a:pPr>
            <a:endParaRPr lang="es-AR"/>
          </a:p>
        </c:txPr>
        <c:crossAx val="395249152"/>
        <c:crosses val="autoZero"/>
        <c:auto val="1"/>
        <c:lblAlgn val="ctr"/>
        <c:lblOffset val="100"/>
        <c:tickLblSkip val="1"/>
        <c:tickMarkSkip val="1"/>
      </c:catAx>
      <c:valAx>
        <c:axId val="395249152"/>
        <c:scaling>
          <c:orientation val="minMax"/>
        </c:scaling>
        <c:axPos val="l"/>
        <c:majorGridlines>
          <c:spPr>
            <a:ln w="3175">
              <a:solidFill>
                <a:srgbClr val="000000"/>
              </a:solidFill>
              <a:prstDash val="sysDash"/>
            </a:ln>
          </c:spPr>
        </c:majorGridlines>
        <c:title>
          <c:tx>
            <c:rich>
              <a:bodyPr/>
              <a:lstStyle/>
              <a:p>
                <a:pPr>
                  <a:defRPr lang="es-ES" sz="1025" b="1" i="0" u="none" strike="noStrike" baseline="0">
                    <a:solidFill>
                      <a:srgbClr val="000000"/>
                    </a:solidFill>
                    <a:latin typeface="Arial"/>
                    <a:ea typeface="Arial"/>
                    <a:cs typeface="Arial"/>
                  </a:defRPr>
                </a:pPr>
                <a:r>
                  <a:rPr lang="es-AR"/>
                  <a:t>Local Currency ('000)</a:t>
                </a:r>
              </a:p>
            </c:rich>
          </c:tx>
          <c:layout>
            <c:manualLayout>
              <c:xMode val="edge"/>
              <c:yMode val="edge"/>
              <c:x val="5.4466230936832012E-3"/>
              <c:y val="0.2847382801523386"/>
            </c:manualLayout>
          </c:layout>
          <c:spPr>
            <a:noFill/>
            <a:ln w="25400">
              <a:noFill/>
            </a:ln>
          </c:spPr>
        </c:title>
        <c:numFmt formatCode="_ * #,##0_ ;_ * \-#,##0_ ;_ * &quot;-&quot;??_ ;_ @_ " sourceLinked="1"/>
        <c:tickLblPos val="nextTo"/>
        <c:spPr>
          <a:ln w="3175">
            <a:solidFill>
              <a:srgbClr val="000000"/>
            </a:solidFill>
            <a:prstDash val="solid"/>
          </a:ln>
        </c:spPr>
        <c:txPr>
          <a:bodyPr rot="0" vert="horz"/>
          <a:lstStyle/>
          <a:p>
            <a:pPr>
              <a:defRPr lang="es-ES" sz="1200" b="0" i="0" u="none" strike="noStrike" baseline="0">
                <a:solidFill>
                  <a:srgbClr val="000000"/>
                </a:solidFill>
                <a:latin typeface="Arial"/>
                <a:ea typeface="Arial"/>
                <a:cs typeface="Arial"/>
              </a:defRPr>
            </a:pPr>
            <a:endParaRPr lang="es-AR"/>
          </a:p>
        </c:txPr>
        <c:crossAx val="395247616"/>
        <c:crosses val="autoZero"/>
        <c:crossBetween val="between"/>
      </c:valAx>
      <c:spPr>
        <a:solidFill>
          <a:srgbClr val="C0C0C0"/>
        </a:solidFill>
        <a:ln w="12700">
          <a:solidFill>
            <a:srgbClr val="808080"/>
          </a:solidFill>
          <a:prstDash val="solid"/>
        </a:ln>
      </c:spPr>
    </c:plotArea>
    <c:legend>
      <c:legendPos val="r"/>
      <c:layout>
        <c:manualLayout>
          <c:xMode val="edge"/>
          <c:yMode val="edge"/>
          <c:x val="0.25272354027641969"/>
          <c:y val="0.88838364452731156"/>
          <c:w val="0.68300722213644871"/>
          <c:h val="5.4669703872437324E-2"/>
        </c:manualLayout>
      </c:layout>
      <c:spPr>
        <a:solidFill>
          <a:srgbClr val="FFFFFF"/>
        </a:solidFill>
        <a:ln w="3175">
          <a:solidFill>
            <a:srgbClr val="000000"/>
          </a:solidFill>
          <a:prstDash val="solid"/>
        </a:ln>
      </c:spPr>
      <c:txPr>
        <a:bodyPr/>
        <a:lstStyle/>
        <a:p>
          <a:pPr>
            <a:defRPr lang="es-ES" sz="780" b="0" i="0" u="none" strike="noStrike" baseline="0">
              <a:solidFill>
                <a:srgbClr val="000000"/>
              </a:solidFill>
              <a:latin typeface="Arial"/>
              <a:ea typeface="Arial"/>
              <a:cs typeface="Arial"/>
            </a:defRPr>
          </a:pPr>
          <a:endParaRPr lang="es-AR"/>
        </a:p>
      </c:txPr>
    </c:legend>
    <c:plotVisOnly val="1"/>
    <c:dispBlanksAs val="gap"/>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s-AR"/>
    </a:p>
  </c:txPr>
  <c:printSettings>
    <c:headerFooter alignWithMargins="0"/>
    <c:pageMargins b="1" l="0.75000000000001465" r="0.75000000000001465" t="1" header="0" footer="0"/>
    <c:pageSetup paperSize="9" orientation="landscape"/>
  </c:printSettings>
</c:chartSpace>
</file>

<file path=xl/charts/chart26.xml><?xml version="1.0" encoding="utf-8"?>
<c:chartSpace xmlns:c="http://schemas.openxmlformats.org/drawingml/2006/chart" xmlns:a="http://schemas.openxmlformats.org/drawingml/2006/main" xmlns:r="http://schemas.openxmlformats.org/officeDocument/2006/relationships">
  <c:lang val="es-AR"/>
  <c:chart>
    <c:plotArea>
      <c:layout>
        <c:manualLayout>
          <c:layoutTarget val="inner"/>
          <c:xMode val="edge"/>
          <c:yMode val="edge"/>
          <c:x val="0.14270515373855347"/>
          <c:y val="7.0000085449323124E-2"/>
          <c:w val="0.83919150108940765"/>
          <c:h val="0.62750076599213656"/>
        </c:manualLayout>
      </c:layout>
      <c:barChart>
        <c:barDir val="col"/>
        <c:grouping val="clustered"/>
        <c:ser>
          <c:idx val="0"/>
          <c:order val="0"/>
          <c:tx>
            <c:strRef>
              <c:f>Analysis_FSR_Ult_Selected!$T$84</c:f>
              <c:strCache>
                <c:ptCount val="1"/>
                <c:pt idx="0">
                  <c:v>Ult Roll Forward</c:v>
                </c:pt>
              </c:strCache>
            </c:strRef>
          </c:tx>
          <c:spPr>
            <a:solidFill>
              <a:srgbClr val="9999FF"/>
            </a:solidFill>
            <a:ln w="12700">
              <a:solidFill>
                <a:srgbClr val="000000"/>
              </a:solidFill>
              <a:prstDash val="solid"/>
            </a:ln>
          </c:spPr>
          <c:cat>
            <c:strRef>
              <c:f>Analysis_FSR_Ult_Selected!$S$85:$S$90</c:f>
              <c:strCache>
                <c:ptCount val="6"/>
                <c:pt idx="0">
                  <c:v>#¡REF!</c:v>
                </c:pt>
                <c:pt idx="1">
                  <c:v>#¡REF!</c:v>
                </c:pt>
                <c:pt idx="2">
                  <c:v>#¡REF!</c:v>
                </c:pt>
                <c:pt idx="3">
                  <c:v>#¡REF!</c:v>
                </c:pt>
                <c:pt idx="4">
                  <c:v>#¡REF!</c:v>
                </c:pt>
                <c:pt idx="5">
                  <c:v>Total</c:v>
                </c:pt>
              </c:strCache>
            </c:strRef>
          </c:cat>
          <c:val>
            <c:numRef>
              <c:f>Analysis_FSR_Ult_Selected!$T$85:$T$90</c:f>
              <c:numCache>
                <c:formatCode>_ * #,##0_ ;_ * \-#,##0_ ;_ * "-"??_ ;_ @_ </c:formatCode>
                <c:ptCount val="6"/>
                <c:pt idx="0">
                  <c:v>0</c:v>
                </c:pt>
                <c:pt idx="1">
                  <c:v>0</c:v>
                </c:pt>
                <c:pt idx="2">
                  <c:v>0</c:v>
                </c:pt>
                <c:pt idx="3">
                  <c:v>0</c:v>
                </c:pt>
                <c:pt idx="4">
                  <c:v>0</c:v>
                </c:pt>
                <c:pt idx="5">
                  <c:v>0</c:v>
                </c:pt>
              </c:numCache>
            </c:numRef>
          </c:val>
        </c:ser>
        <c:ser>
          <c:idx val="1"/>
          <c:order val="1"/>
          <c:tx>
            <c:strRef>
              <c:f>Analysis_FSR_Ult_Selected!$U$84</c:f>
              <c:strCache>
                <c:ptCount val="1"/>
                <c:pt idx="0">
                  <c:v>Ult Estimated</c:v>
                </c:pt>
              </c:strCache>
            </c:strRef>
          </c:tx>
          <c:spPr>
            <a:solidFill>
              <a:srgbClr val="993366"/>
            </a:solidFill>
            <a:ln w="12700">
              <a:solidFill>
                <a:srgbClr val="000000"/>
              </a:solidFill>
              <a:prstDash val="solid"/>
            </a:ln>
          </c:spPr>
          <c:cat>
            <c:strRef>
              <c:f>Analysis_FSR_Ult_Selected!$S$85:$S$90</c:f>
              <c:strCache>
                <c:ptCount val="6"/>
                <c:pt idx="0">
                  <c:v>#¡REF!</c:v>
                </c:pt>
                <c:pt idx="1">
                  <c:v>#¡REF!</c:v>
                </c:pt>
                <c:pt idx="2">
                  <c:v>#¡REF!</c:v>
                </c:pt>
                <c:pt idx="3">
                  <c:v>#¡REF!</c:v>
                </c:pt>
                <c:pt idx="4">
                  <c:v>#¡REF!</c:v>
                </c:pt>
                <c:pt idx="5">
                  <c:v>Total</c:v>
                </c:pt>
              </c:strCache>
            </c:strRef>
          </c:cat>
          <c:val>
            <c:numRef>
              <c:f>Analysis_FSR_Ult_Selected!$U$85:$U$90</c:f>
              <c:numCache>
                <c:formatCode>_ * #,##0_ ;_ * \-#,##0_ ;_ * "-"??_ ;_ @_ </c:formatCode>
                <c:ptCount val="6"/>
                <c:pt idx="0">
                  <c:v>0</c:v>
                </c:pt>
                <c:pt idx="1">
                  <c:v>0</c:v>
                </c:pt>
                <c:pt idx="2">
                  <c:v>0</c:v>
                </c:pt>
                <c:pt idx="3">
                  <c:v>0</c:v>
                </c:pt>
                <c:pt idx="4">
                  <c:v>0</c:v>
                </c:pt>
                <c:pt idx="5">
                  <c:v>0</c:v>
                </c:pt>
              </c:numCache>
            </c:numRef>
          </c:val>
        </c:ser>
        <c:ser>
          <c:idx val="2"/>
          <c:order val="2"/>
          <c:tx>
            <c:strRef>
              <c:f>Analysis_FSR_Ult_Selected!$V$84</c:f>
              <c:strCache>
                <c:ptCount val="1"/>
                <c:pt idx="0">
                  <c:v>Difference Amounts</c:v>
                </c:pt>
              </c:strCache>
            </c:strRef>
          </c:tx>
          <c:spPr>
            <a:solidFill>
              <a:srgbClr val="FFFFCC"/>
            </a:solidFill>
            <a:ln w="12700">
              <a:solidFill>
                <a:srgbClr val="000000"/>
              </a:solidFill>
              <a:prstDash val="solid"/>
            </a:ln>
          </c:spPr>
          <c:cat>
            <c:strRef>
              <c:f>Analysis_FSR_Ult_Selected!$S$85:$S$90</c:f>
              <c:strCache>
                <c:ptCount val="6"/>
                <c:pt idx="0">
                  <c:v>#¡REF!</c:v>
                </c:pt>
                <c:pt idx="1">
                  <c:v>#¡REF!</c:v>
                </c:pt>
                <c:pt idx="2">
                  <c:v>#¡REF!</c:v>
                </c:pt>
                <c:pt idx="3">
                  <c:v>#¡REF!</c:v>
                </c:pt>
                <c:pt idx="4">
                  <c:v>#¡REF!</c:v>
                </c:pt>
                <c:pt idx="5">
                  <c:v>Total</c:v>
                </c:pt>
              </c:strCache>
            </c:strRef>
          </c:cat>
          <c:val>
            <c:numRef>
              <c:f>Analysis_FSR_Ult_Selected!$V$85:$V$90</c:f>
              <c:numCache>
                <c:formatCode>_ * #,##0_ ;_ * \-#,##0_ ;_ * "-"??_ ;_ @_ </c:formatCode>
                <c:ptCount val="6"/>
                <c:pt idx="0">
                  <c:v>0</c:v>
                </c:pt>
                <c:pt idx="1">
                  <c:v>0</c:v>
                </c:pt>
                <c:pt idx="2">
                  <c:v>0</c:v>
                </c:pt>
                <c:pt idx="3">
                  <c:v>0</c:v>
                </c:pt>
                <c:pt idx="4">
                  <c:v>0</c:v>
                </c:pt>
                <c:pt idx="5">
                  <c:v>0</c:v>
                </c:pt>
              </c:numCache>
            </c:numRef>
          </c:val>
        </c:ser>
        <c:ser>
          <c:idx val="3"/>
          <c:order val="3"/>
          <c:tx>
            <c:strRef>
              <c:f>Analysis_FSR_Ult_Selected!$W$84</c:f>
              <c:strCache>
                <c:ptCount val="1"/>
                <c:pt idx="0">
                  <c:v>Difference %</c:v>
                </c:pt>
              </c:strCache>
            </c:strRef>
          </c:tx>
          <c:spPr>
            <a:solidFill>
              <a:srgbClr val="CCFFFF"/>
            </a:solidFill>
            <a:ln w="12700">
              <a:solidFill>
                <a:srgbClr val="000000"/>
              </a:solidFill>
              <a:prstDash val="solid"/>
            </a:ln>
          </c:spPr>
          <c:cat>
            <c:strRef>
              <c:f>Analysis_FSR_Ult_Selected!$S$85:$S$90</c:f>
              <c:strCache>
                <c:ptCount val="6"/>
                <c:pt idx="0">
                  <c:v>#¡REF!</c:v>
                </c:pt>
                <c:pt idx="1">
                  <c:v>#¡REF!</c:v>
                </c:pt>
                <c:pt idx="2">
                  <c:v>#¡REF!</c:v>
                </c:pt>
                <c:pt idx="3">
                  <c:v>#¡REF!</c:v>
                </c:pt>
                <c:pt idx="4">
                  <c:v>#¡REF!</c:v>
                </c:pt>
                <c:pt idx="5">
                  <c:v>Total</c:v>
                </c:pt>
              </c:strCache>
            </c:strRef>
          </c:cat>
          <c:val>
            <c:numRef>
              <c:f>Analysis_FSR_Ult_Selected!$W$85:$W$90</c:f>
              <c:numCache>
                <c:formatCode>0%</c:formatCode>
                <c:ptCount val="6"/>
                <c:pt idx="0">
                  <c:v>0</c:v>
                </c:pt>
                <c:pt idx="1">
                  <c:v>0</c:v>
                </c:pt>
                <c:pt idx="2">
                  <c:v>0</c:v>
                </c:pt>
                <c:pt idx="3">
                  <c:v>0</c:v>
                </c:pt>
                <c:pt idx="4">
                  <c:v>0</c:v>
                </c:pt>
                <c:pt idx="5">
                  <c:v>0</c:v>
                </c:pt>
              </c:numCache>
            </c:numRef>
          </c:val>
        </c:ser>
        <c:axId val="395292032"/>
        <c:axId val="395297920"/>
      </c:barChart>
      <c:catAx>
        <c:axId val="395292032"/>
        <c:scaling>
          <c:orientation val="minMax"/>
        </c:scaling>
        <c:axPos val="b"/>
        <c:numFmt formatCode="General" sourceLinked="1"/>
        <c:tickLblPos val="nextTo"/>
        <c:spPr>
          <a:ln w="3175">
            <a:solidFill>
              <a:srgbClr val="000000"/>
            </a:solidFill>
            <a:prstDash val="solid"/>
          </a:ln>
        </c:spPr>
        <c:txPr>
          <a:bodyPr rot="0" vert="horz"/>
          <a:lstStyle/>
          <a:p>
            <a:pPr>
              <a:defRPr lang="es-ES" sz="1175" b="0" i="0" u="none" strike="noStrike" baseline="0">
                <a:solidFill>
                  <a:srgbClr val="000000"/>
                </a:solidFill>
                <a:latin typeface="Arial"/>
                <a:ea typeface="Arial"/>
                <a:cs typeface="Arial"/>
              </a:defRPr>
            </a:pPr>
            <a:endParaRPr lang="es-AR"/>
          </a:p>
        </c:txPr>
        <c:crossAx val="395297920"/>
        <c:crosses val="autoZero"/>
        <c:auto val="1"/>
        <c:lblAlgn val="ctr"/>
        <c:lblOffset val="100"/>
        <c:tickMarkSkip val="1"/>
      </c:catAx>
      <c:valAx>
        <c:axId val="395297920"/>
        <c:scaling>
          <c:orientation val="minMax"/>
        </c:scaling>
        <c:axPos val="l"/>
        <c:majorGridlines>
          <c:spPr>
            <a:ln w="3175">
              <a:solidFill>
                <a:srgbClr val="000000"/>
              </a:solidFill>
              <a:prstDash val="sysDash"/>
            </a:ln>
          </c:spPr>
        </c:majorGridlines>
        <c:title>
          <c:tx>
            <c:rich>
              <a:bodyPr/>
              <a:lstStyle/>
              <a:p>
                <a:pPr>
                  <a:defRPr lang="es-ES" sz="925" b="1" i="0" u="none" strike="noStrike" baseline="0">
                    <a:solidFill>
                      <a:srgbClr val="000000"/>
                    </a:solidFill>
                    <a:latin typeface="Arial"/>
                    <a:ea typeface="Arial"/>
                    <a:cs typeface="Arial"/>
                  </a:defRPr>
                </a:pPr>
                <a:r>
                  <a:rPr lang="es-AR"/>
                  <a:t>Local Currency ('000)</a:t>
                </a:r>
              </a:p>
            </c:rich>
          </c:tx>
          <c:layout>
            <c:manualLayout>
              <c:xMode val="edge"/>
              <c:yMode val="edge"/>
              <c:x val="5.3248136315228968E-3"/>
              <c:y val="0.22750026246720581"/>
            </c:manualLayout>
          </c:layout>
          <c:spPr>
            <a:noFill/>
            <a:ln w="25400">
              <a:noFill/>
            </a:ln>
          </c:spPr>
        </c:title>
        <c:numFmt formatCode="_ * #,##0_ ;_ * \-#,##0_ ;_ * &quot;-&quot;??_ ;_ @_ " sourceLinked="1"/>
        <c:tickLblPos val="nextTo"/>
        <c:spPr>
          <a:ln w="3175">
            <a:solidFill>
              <a:srgbClr val="000000"/>
            </a:solidFill>
            <a:prstDash val="solid"/>
          </a:ln>
        </c:spPr>
        <c:txPr>
          <a:bodyPr rot="0" vert="horz"/>
          <a:lstStyle/>
          <a:p>
            <a:pPr>
              <a:defRPr lang="es-ES" sz="1175" b="0" i="0" u="none" strike="noStrike" baseline="0">
                <a:solidFill>
                  <a:srgbClr val="000000"/>
                </a:solidFill>
                <a:latin typeface="Arial"/>
                <a:ea typeface="Arial"/>
                <a:cs typeface="Arial"/>
              </a:defRPr>
            </a:pPr>
            <a:endParaRPr lang="es-AR"/>
          </a:p>
        </c:txPr>
        <c:crossAx val="395292032"/>
        <c:crosses val="autoZero"/>
        <c:crossBetween val="between"/>
      </c:valAx>
      <c:dTable>
        <c:showHorzBorder val="1"/>
        <c:showVertBorder val="1"/>
        <c:showOutline val="1"/>
        <c:showKeys val="1"/>
        <c:spPr>
          <a:ln w="3175">
            <a:solidFill>
              <a:srgbClr val="000000"/>
            </a:solidFill>
            <a:prstDash val="solid"/>
          </a:ln>
        </c:spPr>
        <c:txPr>
          <a:bodyPr/>
          <a:lstStyle/>
          <a:p>
            <a:pPr rtl="0">
              <a:defRPr lang="es-ES" sz="900" b="0" i="0" u="none" strike="noStrike" baseline="0">
                <a:solidFill>
                  <a:srgbClr val="000000"/>
                </a:solidFill>
                <a:latin typeface="Arial"/>
                <a:ea typeface="Arial"/>
                <a:cs typeface="Arial"/>
              </a:defRPr>
            </a:pPr>
            <a:endParaRPr lang="es-AR"/>
          </a:p>
        </c:txPr>
      </c:dTable>
      <c:spPr>
        <a:solidFill>
          <a:srgbClr val="C0C0C0"/>
        </a:solidFill>
        <a:ln w="12700">
          <a:solidFill>
            <a:srgbClr val="808080"/>
          </a:solidFill>
          <a:prstDash val="solid"/>
        </a:ln>
      </c:spPr>
    </c:plotArea>
    <c:plotVisOnly val="1"/>
    <c:dispBlanksAs val="gap"/>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s-AR"/>
    </a:p>
  </c:txPr>
  <c:printSettings>
    <c:headerFooter alignWithMargins="0"/>
    <c:pageMargins b="1" l="0.75000000000001465" r="0.75000000000001465" t="1" header="0" footer="0"/>
    <c:pageSetup paperSize="9" orientation="landscape"/>
  </c:printSettings>
</c:chartSpace>
</file>

<file path=xl/charts/chart27.xml><?xml version="1.0" encoding="utf-8"?>
<c:chartSpace xmlns:c="http://schemas.openxmlformats.org/drawingml/2006/chart" xmlns:a="http://schemas.openxmlformats.org/drawingml/2006/main" xmlns:r="http://schemas.openxmlformats.org/officeDocument/2006/relationships">
  <c:lang val="es-AR"/>
  <c:chart>
    <c:plotArea>
      <c:layout>
        <c:manualLayout>
          <c:layoutTarget val="inner"/>
          <c:xMode val="edge"/>
          <c:yMode val="edge"/>
          <c:x val="8.0000042229752266E-2"/>
          <c:y val="4.1871971540144381E-2"/>
          <c:w val="0.82378421863615436"/>
          <c:h val="0.76354771632033658"/>
        </c:manualLayout>
      </c:layout>
      <c:barChart>
        <c:barDir val="col"/>
        <c:grouping val="percentStacked"/>
        <c:ser>
          <c:idx val="2"/>
          <c:order val="3"/>
          <c:tx>
            <c:strRef>
              <c:f>Analysis_FSR_Ult_Selected!$BB$20</c:f>
              <c:strCache>
                <c:ptCount val="1"/>
                <c:pt idx="0">
                  <c:v>%PAY</c:v>
                </c:pt>
              </c:strCache>
            </c:strRef>
          </c:tx>
          <c:spPr>
            <a:solidFill>
              <a:srgbClr val="00FFFF"/>
            </a:solidFill>
            <a:ln w="12700">
              <a:solidFill>
                <a:srgbClr val="000000"/>
              </a:solidFill>
              <a:prstDash val="solid"/>
            </a:ln>
          </c:spPr>
          <c:dLbls>
            <c:spPr>
              <a:noFill/>
              <a:ln w="25400">
                <a:noFill/>
              </a:ln>
            </c:spPr>
            <c:txPr>
              <a:bodyPr/>
              <a:lstStyle/>
              <a:p>
                <a:pPr>
                  <a:defRPr lang="es-ES" sz="1075" b="0" i="0" u="none" strike="noStrike" baseline="0">
                    <a:solidFill>
                      <a:srgbClr val="000000"/>
                    </a:solidFill>
                    <a:latin typeface="Arial"/>
                    <a:ea typeface="Arial"/>
                    <a:cs typeface="Arial"/>
                  </a:defRPr>
                </a:pPr>
                <a:endParaRPr lang="es-AR"/>
              </a:p>
            </c:txPr>
            <c:showVal val="1"/>
          </c:dLbls>
          <c:cat>
            <c:strRef>
              <c:f>Analysis_FSR_Ult_Selected!$AX$21:$AX$42</c:f>
              <c:strCache>
                <c:ptCount val="22"/>
                <c:pt idx="0">
                  <c:v> 2014 Q1 </c:v>
                </c:pt>
                <c:pt idx="1">
                  <c:v> 2013 Q4 </c:v>
                </c:pt>
                <c:pt idx="2">
                  <c:v> 2013 Q3 </c:v>
                </c:pt>
                <c:pt idx="3">
                  <c:v> 2013 Q2 </c:v>
                </c:pt>
                <c:pt idx="4">
                  <c:v> 2013 Q1 </c:v>
                </c:pt>
                <c:pt idx="5">
                  <c:v> 2012 Q4 </c:v>
                </c:pt>
                <c:pt idx="6">
                  <c:v> 2012 Q3 </c:v>
                </c:pt>
                <c:pt idx="7">
                  <c:v> 2012 Q2 </c:v>
                </c:pt>
                <c:pt idx="8">
                  <c:v> 2012 Q1 </c:v>
                </c:pt>
                <c:pt idx="9">
                  <c:v> 2011 Q4 </c:v>
                </c:pt>
                <c:pt idx="10">
                  <c:v> 2011 Q3 </c:v>
                </c:pt>
                <c:pt idx="11">
                  <c:v> 2011 Q2 </c:v>
                </c:pt>
                <c:pt idx="12">
                  <c:v> 2011 Q1 </c:v>
                </c:pt>
                <c:pt idx="13">
                  <c:v> 2010 Q4 </c:v>
                </c:pt>
                <c:pt idx="14">
                  <c:v> 2010 Q3 </c:v>
                </c:pt>
                <c:pt idx="15">
                  <c:v> 2010 Q2 </c:v>
                </c:pt>
                <c:pt idx="16">
                  <c:v> 2010 Q1 </c:v>
                </c:pt>
                <c:pt idx="17">
                  <c:v> 2009 Q4 </c:v>
                </c:pt>
                <c:pt idx="18">
                  <c:v> 2009 Q3 </c:v>
                </c:pt>
                <c:pt idx="19">
                  <c:v> 2009 Q2 </c:v>
                </c:pt>
                <c:pt idx="20">
                  <c:v> 2009 Q1 </c:v>
                </c:pt>
                <c:pt idx="21">
                  <c:v> 2008 Q4 </c:v>
                </c:pt>
              </c:strCache>
            </c:strRef>
          </c:cat>
          <c:val>
            <c:numRef>
              <c:f>Analysis_FSR_Ult_Selected!$BB$21:$BB$42</c:f>
              <c:numCache>
                <c:formatCode>0%</c:formatCode>
                <c:ptCount val="22"/>
                <c:pt idx="0">
                  <c:v>0.39004366271676627</c:v>
                </c:pt>
                <c:pt idx="1">
                  <c:v>0.7209330883528462</c:v>
                </c:pt>
                <c:pt idx="2">
                  <c:v>0.9496825847439998</c:v>
                </c:pt>
                <c:pt idx="3">
                  <c:v>0.99626386212799656</c:v>
                </c:pt>
                <c:pt idx="4">
                  <c:v>0.96422568438848144</c:v>
                </c:pt>
                <c:pt idx="5">
                  <c:v>0.9928844504234452</c:v>
                </c:pt>
                <c:pt idx="6">
                  <c:v>1</c:v>
                </c:pt>
                <c:pt idx="7">
                  <c:v>0.99141726307630751</c:v>
                </c:pt>
                <c:pt idx="8">
                  <c:v>0.9778737600978562</c:v>
                </c:pt>
                <c:pt idx="9">
                  <c:v>1</c:v>
                </c:pt>
                <c:pt idx="10">
                  <c:v>1</c:v>
                </c:pt>
                <c:pt idx="11">
                  <c:v>0.9729439294553377</c:v>
                </c:pt>
                <c:pt idx="12">
                  <c:v>1</c:v>
                </c:pt>
                <c:pt idx="13">
                  <c:v>1</c:v>
                </c:pt>
                <c:pt idx="14">
                  <c:v>1</c:v>
                </c:pt>
                <c:pt idx="15">
                  <c:v>1</c:v>
                </c:pt>
                <c:pt idx="16">
                  <c:v>1</c:v>
                </c:pt>
                <c:pt idx="17">
                  <c:v>1</c:v>
                </c:pt>
                <c:pt idx="18">
                  <c:v>1</c:v>
                </c:pt>
                <c:pt idx="19">
                  <c:v>1</c:v>
                </c:pt>
                <c:pt idx="20">
                  <c:v>1</c:v>
                </c:pt>
                <c:pt idx="21">
                  <c:v>1</c:v>
                </c:pt>
              </c:numCache>
            </c:numRef>
          </c:val>
        </c:ser>
        <c:ser>
          <c:idx val="3"/>
          <c:order val="4"/>
          <c:tx>
            <c:strRef>
              <c:f>Analysis_FSR_Ult_Selected!$BC$20</c:f>
              <c:strCache>
                <c:ptCount val="1"/>
                <c:pt idx="0">
                  <c:v> %RES</c:v>
                </c:pt>
              </c:strCache>
            </c:strRef>
          </c:tx>
          <c:spPr>
            <a:solidFill>
              <a:srgbClr val="FF9900"/>
            </a:solidFill>
            <a:ln w="12700">
              <a:solidFill>
                <a:srgbClr val="000000"/>
              </a:solidFill>
              <a:prstDash val="solid"/>
            </a:ln>
          </c:spPr>
          <c:cat>
            <c:strRef>
              <c:f>Analysis_FSR_Ult_Selected!$AX$21:$AX$42</c:f>
              <c:strCache>
                <c:ptCount val="22"/>
                <c:pt idx="0">
                  <c:v> 2014 Q1 </c:v>
                </c:pt>
                <c:pt idx="1">
                  <c:v> 2013 Q4 </c:v>
                </c:pt>
                <c:pt idx="2">
                  <c:v> 2013 Q3 </c:v>
                </c:pt>
                <c:pt idx="3">
                  <c:v> 2013 Q2 </c:v>
                </c:pt>
                <c:pt idx="4">
                  <c:v> 2013 Q1 </c:v>
                </c:pt>
                <c:pt idx="5">
                  <c:v> 2012 Q4 </c:v>
                </c:pt>
                <c:pt idx="6">
                  <c:v> 2012 Q3 </c:v>
                </c:pt>
                <c:pt idx="7">
                  <c:v> 2012 Q2 </c:v>
                </c:pt>
                <c:pt idx="8">
                  <c:v> 2012 Q1 </c:v>
                </c:pt>
                <c:pt idx="9">
                  <c:v> 2011 Q4 </c:v>
                </c:pt>
                <c:pt idx="10">
                  <c:v> 2011 Q3 </c:v>
                </c:pt>
                <c:pt idx="11">
                  <c:v> 2011 Q2 </c:v>
                </c:pt>
                <c:pt idx="12">
                  <c:v> 2011 Q1 </c:v>
                </c:pt>
                <c:pt idx="13">
                  <c:v> 2010 Q4 </c:v>
                </c:pt>
                <c:pt idx="14">
                  <c:v> 2010 Q3 </c:v>
                </c:pt>
                <c:pt idx="15">
                  <c:v> 2010 Q2 </c:v>
                </c:pt>
                <c:pt idx="16">
                  <c:v> 2010 Q1 </c:v>
                </c:pt>
                <c:pt idx="17">
                  <c:v> 2009 Q4 </c:v>
                </c:pt>
                <c:pt idx="18">
                  <c:v> 2009 Q3 </c:v>
                </c:pt>
                <c:pt idx="19">
                  <c:v> 2009 Q2 </c:v>
                </c:pt>
                <c:pt idx="20">
                  <c:v> 2009 Q1 </c:v>
                </c:pt>
                <c:pt idx="21">
                  <c:v> 2008 Q4 </c:v>
                </c:pt>
              </c:strCache>
            </c:strRef>
          </c:cat>
          <c:val>
            <c:numRef>
              <c:f>Analysis_FSR_Ult_Selected!$BC$21:$BC$42</c:f>
              <c:numCache>
                <c:formatCode>0%</c:formatCode>
                <c:ptCount val="22"/>
                <c:pt idx="0">
                  <c:v>0.60995633728323384</c:v>
                </c:pt>
                <c:pt idx="1">
                  <c:v>0.27906691164715397</c:v>
                </c:pt>
                <c:pt idx="2">
                  <c:v>5.0317415256000177E-2</c:v>
                </c:pt>
                <c:pt idx="3">
                  <c:v>3.7361378720034383E-3</c:v>
                </c:pt>
                <c:pt idx="4">
                  <c:v>3.5774315611518545E-2</c:v>
                </c:pt>
                <c:pt idx="5">
                  <c:v>7.1155495765547758E-3</c:v>
                </c:pt>
                <c:pt idx="6">
                  <c:v>0</c:v>
                </c:pt>
                <c:pt idx="7">
                  <c:v>8.5827369236924599E-3</c:v>
                </c:pt>
                <c:pt idx="8">
                  <c:v>2.2126239902143793E-2</c:v>
                </c:pt>
                <c:pt idx="9">
                  <c:v>0</c:v>
                </c:pt>
                <c:pt idx="10">
                  <c:v>0</c:v>
                </c:pt>
                <c:pt idx="11">
                  <c:v>2.7056070544662258E-2</c:v>
                </c:pt>
                <c:pt idx="12">
                  <c:v>0</c:v>
                </c:pt>
                <c:pt idx="13">
                  <c:v>0</c:v>
                </c:pt>
                <c:pt idx="14">
                  <c:v>0</c:v>
                </c:pt>
                <c:pt idx="15">
                  <c:v>0</c:v>
                </c:pt>
                <c:pt idx="16">
                  <c:v>0</c:v>
                </c:pt>
                <c:pt idx="17">
                  <c:v>0</c:v>
                </c:pt>
                <c:pt idx="18">
                  <c:v>0</c:v>
                </c:pt>
                <c:pt idx="19">
                  <c:v>0</c:v>
                </c:pt>
                <c:pt idx="20">
                  <c:v>0</c:v>
                </c:pt>
                <c:pt idx="21">
                  <c:v>0</c:v>
                </c:pt>
              </c:numCache>
            </c:numRef>
          </c:val>
        </c:ser>
        <c:overlap val="100"/>
        <c:axId val="394970240"/>
        <c:axId val="394971776"/>
      </c:barChart>
      <c:lineChart>
        <c:grouping val="standard"/>
        <c:ser>
          <c:idx val="1"/>
          <c:order val="0"/>
          <c:tx>
            <c:strRef>
              <c:f>Analysis_FSR_Ult_Selected!$AY$20</c:f>
              <c:strCache>
                <c:ptCount val="1"/>
                <c:pt idx="0">
                  <c:v>ACTUAL / ULT</c:v>
                </c:pt>
              </c:strCache>
            </c:strRef>
          </c:tx>
          <c:spPr>
            <a:ln w="38100">
              <a:solidFill>
                <a:srgbClr val="9999FF"/>
              </a:solidFill>
              <a:prstDash val="solid"/>
            </a:ln>
          </c:spPr>
          <c:marker>
            <c:symbol val="none"/>
          </c:marker>
          <c:cat>
            <c:strRef>
              <c:f>Analysis_FSR_Ult_Selected!$AX$21:$AX$42</c:f>
              <c:strCache>
                <c:ptCount val="22"/>
                <c:pt idx="0">
                  <c:v> 2014 Q1 </c:v>
                </c:pt>
                <c:pt idx="1">
                  <c:v> 2013 Q4 </c:v>
                </c:pt>
                <c:pt idx="2">
                  <c:v> 2013 Q3 </c:v>
                </c:pt>
                <c:pt idx="3">
                  <c:v> 2013 Q2 </c:v>
                </c:pt>
                <c:pt idx="4">
                  <c:v> 2013 Q1 </c:v>
                </c:pt>
                <c:pt idx="5">
                  <c:v> 2012 Q4 </c:v>
                </c:pt>
                <c:pt idx="6">
                  <c:v> 2012 Q3 </c:v>
                </c:pt>
                <c:pt idx="7">
                  <c:v> 2012 Q2 </c:v>
                </c:pt>
                <c:pt idx="8">
                  <c:v> 2012 Q1 </c:v>
                </c:pt>
                <c:pt idx="9">
                  <c:v> 2011 Q4 </c:v>
                </c:pt>
                <c:pt idx="10">
                  <c:v> 2011 Q3 </c:v>
                </c:pt>
                <c:pt idx="11">
                  <c:v> 2011 Q2 </c:v>
                </c:pt>
                <c:pt idx="12">
                  <c:v> 2011 Q1 </c:v>
                </c:pt>
                <c:pt idx="13">
                  <c:v> 2010 Q4 </c:v>
                </c:pt>
                <c:pt idx="14">
                  <c:v> 2010 Q3 </c:v>
                </c:pt>
                <c:pt idx="15">
                  <c:v> 2010 Q2 </c:v>
                </c:pt>
                <c:pt idx="16">
                  <c:v> 2010 Q1 </c:v>
                </c:pt>
                <c:pt idx="17">
                  <c:v> 2009 Q4 </c:v>
                </c:pt>
                <c:pt idx="18">
                  <c:v> 2009 Q3 </c:v>
                </c:pt>
                <c:pt idx="19">
                  <c:v> 2009 Q2 </c:v>
                </c:pt>
                <c:pt idx="20">
                  <c:v> 2009 Q1 </c:v>
                </c:pt>
                <c:pt idx="21">
                  <c:v> 2008 Q4 </c:v>
                </c:pt>
              </c:strCache>
            </c:strRef>
          </c:cat>
          <c:val>
            <c:numRef>
              <c:f>Analysis_FSR_Ult_Selected!$AY$21:$AY$42</c:f>
              <c:numCache>
                <c:formatCode>0%</c:formatCode>
                <c:ptCount val="22"/>
                <c:pt idx="0">
                  <c:v>1.2560913217299665</c:v>
                </c:pt>
                <c:pt idx="1">
                  <c:v>1.0333475480082084</c:v>
                </c:pt>
                <c:pt idx="2">
                  <c:v>1.0059514270980194</c:v>
                </c:pt>
                <c:pt idx="3">
                  <c:v>0.91757117103311792</c:v>
                </c:pt>
                <c:pt idx="4">
                  <c:v>0.9661894011858807</c:v>
                </c:pt>
                <c:pt idx="5">
                  <c:v>0.89619793250650148</c:v>
                </c:pt>
                <c:pt idx="6">
                  <c:v>0.9874829884578048</c:v>
                </c:pt>
                <c:pt idx="7">
                  <c:v>0.95884915532091386</c:v>
                </c:pt>
                <c:pt idx="8">
                  <c:v>1.0189623717089145</c:v>
                </c:pt>
                <c:pt idx="9">
                  <c:v>0.99653218767016627</c:v>
                </c:pt>
                <c:pt idx="10">
                  <c:v>1.0406310212165426</c:v>
                </c:pt>
                <c:pt idx="11">
                  <c:v>1.0067313419027974</c:v>
                </c:pt>
                <c:pt idx="12">
                  <c:v>0.9850149402793027</c:v>
                </c:pt>
                <c:pt idx="13">
                  <c:v>1.0281922992366854</c:v>
                </c:pt>
                <c:pt idx="14">
                  <c:v>0.99773747915309474</c:v>
                </c:pt>
                <c:pt idx="15">
                  <c:v>0.97815936659728608</c:v>
                </c:pt>
                <c:pt idx="16">
                  <c:v>0.99882054750215876</c:v>
                </c:pt>
                <c:pt idx="17">
                  <c:v>1.0042196877566556</c:v>
                </c:pt>
                <c:pt idx="18">
                  <c:v>0.99902539174029437</c:v>
                </c:pt>
                <c:pt idx="19">
                  <c:v>0.99739685727391691</c:v>
                </c:pt>
                <c:pt idx="20">
                  <c:v>1.0000004617148368</c:v>
                </c:pt>
                <c:pt idx="21">
                  <c:v>1</c:v>
                </c:pt>
              </c:numCache>
            </c:numRef>
          </c:val>
        </c:ser>
        <c:ser>
          <c:idx val="0"/>
          <c:order val="1"/>
          <c:tx>
            <c:strRef>
              <c:f>Analysis_FSR_Ult_Selected!$AZ$20</c:f>
              <c:strCache>
                <c:ptCount val="1"/>
                <c:pt idx="0">
                  <c:v>EXPECTED / ULT</c:v>
                </c:pt>
              </c:strCache>
            </c:strRef>
          </c:tx>
          <c:spPr>
            <a:ln w="38100">
              <a:solidFill>
                <a:srgbClr val="993366"/>
              </a:solidFill>
              <a:prstDash val="solid"/>
            </a:ln>
          </c:spPr>
          <c:marker>
            <c:symbol val="none"/>
          </c:marker>
          <c:cat>
            <c:strRef>
              <c:f>Analysis_FSR_Ult_Selected!$AX$21:$AX$42</c:f>
              <c:strCache>
                <c:ptCount val="22"/>
                <c:pt idx="0">
                  <c:v> 2014 Q1 </c:v>
                </c:pt>
                <c:pt idx="1">
                  <c:v> 2013 Q4 </c:v>
                </c:pt>
                <c:pt idx="2">
                  <c:v> 2013 Q3 </c:v>
                </c:pt>
                <c:pt idx="3">
                  <c:v> 2013 Q2 </c:v>
                </c:pt>
                <c:pt idx="4">
                  <c:v> 2013 Q1 </c:v>
                </c:pt>
                <c:pt idx="5">
                  <c:v> 2012 Q4 </c:v>
                </c:pt>
                <c:pt idx="6">
                  <c:v> 2012 Q3 </c:v>
                </c:pt>
                <c:pt idx="7">
                  <c:v> 2012 Q2 </c:v>
                </c:pt>
                <c:pt idx="8">
                  <c:v> 2012 Q1 </c:v>
                </c:pt>
                <c:pt idx="9">
                  <c:v> 2011 Q4 </c:v>
                </c:pt>
                <c:pt idx="10">
                  <c:v> 2011 Q3 </c:v>
                </c:pt>
                <c:pt idx="11">
                  <c:v> 2011 Q2 </c:v>
                </c:pt>
                <c:pt idx="12">
                  <c:v> 2011 Q1 </c:v>
                </c:pt>
                <c:pt idx="13">
                  <c:v> 2010 Q4 </c:v>
                </c:pt>
                <c:pt idx="14">
                  <c:v> 2010 Q3 </c:v>
                </c:pt>
                <c:pt idx="15">
                  <c:v> 2010 Q2 </c:v>
                </c:pt>
                <c:pt idx="16">
                  <c:v> 2010 Q1 </c:v>
                </c:pt>
                <c:pt idx="17">
                  <c:v> 2009 Q4 </c:v>
                </c:pt>
                <c:pt idx="18">
                  <c:v> 2009 Q3 </c:v>
                </c:pt>
                <c:pt idx="19">
                  <c:v> 2009 Q2 </c:v>
                </c:pt>
                <c:pt idx="20">
                  <c:v> 2009 Q1 </c:v>
                </c:pt>
                <c:pt idx="21">
                  <c:v> 2008 Q4 </c:v>
                </c:pt>
              </c:strCache>
            </c:strRef>
          </c:cat>
          <c:val>
            <c:numRef>
              <c:f>Analysis_FSR_Ult_Selected!$AZ$21:$AZ$42</c:f>
              <c:numCache>
                <c:formatCode>0%</c:formatCode>
                <c:ptCount val="22"/>
                <c:pt idx="0">
                  <c:v>1.0175853196382576</c:v>
                </c:pt>
                <c:pt idx="1">
                  <c:v>1.0519734716257239</c:v>
                </c:pt>
                <c:pt idx="2">
                  <c:v>1.0071232594463306</c:v>
                </c:pt>
                <c:pt idx="3">
                  <c:v>1.054973387239325</c:v>
                </c:pt>
                <c:pt idx="4">
                  <c:v>1.0093439789787084</c:v>
                </c:pt>
                <c:pt idx="5">
                  <c:v>1.0310594075008772</c:v>
                </c:pt>
                <c:pt idx="6">
                  <c:v>1.0136057603514323</c:v>
                </c:pt>
                <c:pt idx="7">
                  <c:v>1.0280955424686204</c:v>
                </c:pt>
                <c:pt idx="8">
                  <c:v>0.99653218767016627</c:v>
                </c:pt>
                <c:pt idx="9">
                  <c:v>1.0761483742841982</c:v>
                </c:pt>
                <c:pt idx="10">
                  <c:v>1.0090806047989742</c:v>
                </c:pt>
                <c:pt idx="11">
                  <c:v>0.99393124724230064</c:v>
                </c:pt>
                <c:pt idx="12">
                  <c:v>1.0259629374441643</c:v>
                </c:pt>
                <c:pt idx="13">
                  <c:v>0.99773747915309474</c:v>
                </c:pt>
                <c:pt idx="14">
                  <c:v>0.99889283212621183</c:v>
                </c:pt>
                <c:pt idx="15">
                  <c:v>0.99882054750215876</c:v>
                </c:pt>
                <c:pt idx="16">
                  <c:v>1.0042196877566556</c:v>
                </c:pt>
                <c:pt idx="17">
                  <c:v>0.99902539174029448</c:v>
                </c:pt>
                <c:pt idx="18">
                  <c:v>0.99739685727391691</c:v>
                </c:pt>
                <c:pt idx="19">
                  <c:v>1.0000004617148368</c:v>
                </c:pt>
                <c:pt idx="20">
                  <c:v>1</c:v>
                </c:pt>
                <c:pt idx="21">
                  <c:v>1</c:v>
                </c:pt>
              </c:numCache>
            </c:numRef>
          </c:val>
        </c:ser>
        <c:ser>
          <c:idx val="4"/>
          <c:order val="2"/>
          <c:tx>
            <c:strRef>
              <c:f>Analysis_FSR_Ult_Selected!$BA$20</c:f>
              <c:strCache>
                <c:ptCount val="1"/>
                <c:pt idx="0">
                  <c:v>ULT</c:v>
                </c:pt>
              </c:strCache>
            </c:strRef>
          </c:tx>
          <c:spPr>
            <a:ln w="25400">
              <a:solidFill>
                <a:srgbClr val="FF0000"/>
              </a:solidFill>
              <a:prstDash val="solid"/>
            </a:ln>
          </c:spPr>
          <c:marker>
            <c:symbol val="none"/>
          </c:marker>
          <c:dPt>
            <c:idx val="2"/>
            <c:spPr>
              <a:ln w="38100">
                <a:solidFill>
                  <a:srgbClr val="FF0000"/>
                </a:solidFill>
                <a:prstDash val="solid"/>
              </a:ln>
            </c:spPr>
          </c:dPt>
          <c:cat>
            <c:strRef>
              <c:f>Analysis_FSR_Ult_Selected!$AX$21:$AX$42</c:f>
              <c:strCache>
                <c:ptCount val="22"/>
                <c:pt idx="0">
                  <c:v> 2014 Q1 </c:v>
                </c:pt>
                <c:pt idx="1">
                  <c:v> 2013 Q4 </c:v>
                </c:pt>
                <c:pt idx="2">
                  <c:v> 2013 Q3 </c:v>
                </c:pt>
                <c:pt idx="3">
                  <c:v> 2013 Q2 </c:v>
                </c:pt>
                <c:pt idx="4">
                  <c:v> 2013 Q1 </c:v>
                </c:pt>
                <c:pt idx="5">
                  <c:v> 2012 Q4 </c:v>
                </c:pt>
                <c:pt idx="6">
                  <c:v> 2012 Q3 </c:v>
                </c:pt>
                <c:pt idx="7">
                  <c:v> 2012 Q2 </c:v>
                </c:pt>
                <c:pt idx="8">
                  <c:v> 2012 Q1 </c:v>
                </c:pt>
                <c:pt idx="9">
                  <c:v> 2011 Q4 </c:v>
                </c:pt>
                <c:pt idx="10">
                  <c:v> 2011 Q3 </c:v>
                </c:pt>
                <c:pt idx="11">
                  <c:v> 2011 Q2 </c:v>
                </c:pt>
                <c:pt idx="12">
                  <c:v> 2011 Q1 </c:v>
                </c:pt>
                <c:pt idx="13">
                  <c:v> 2010 Q4 </c:v>
                </c:pt>
                <c:pt idx="14">
                  <c:v> 2010 Q3 </c:v>
                </c:pt>
                <c:pt idx="15">
                  <c:v> 2010 Q2 </c:v>
                </c:pt>
                <c:pt idx="16">
                  <c:v> 2010 Q1 </c:v>
                </c:pt>
                <c:pt idx="17">
                  <c:v> 2009 Q4 </c:v>
                </c:pt>
                <c:pt idx="18">
                  <c:v> 2009 Q3 </c:v>
                </c:pt>
                <c:pt idx="19">
                  <c:v> 2009 Q2 </c:v>
                </c:pt>
                <c:pt idx="20">
                  <c:v> 2009 Q1 </c:v>
                </c:pt>
                <c:pt idx="21">
                  <c:v> 2008 Q4 </c:v>
                </c:pt>
              </c:strCache>
            </c:strRef>
          </c:cat>
          <c:val>
            <c:numRef>
              <c:f>Analysis_FSR_Ult_Selected!$BA$21:$BA$42</c:f>
              <c:numCache>
                <c:formatCode>0%</c:formatCode>
                <c:ptCount val="2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numCache>
            </c:numRef>
          </c:val>
        </c:ser>
        <c:marker val="1"/>
        <c:axId val="388702976"/>
        <c:axId val="388704512"/>
      </c:lineChart>
      <c:catAx>
        <c:axId val="394970240"/>
        <c:scaling>
          <c:orientation val="minMax"/>
        </c:scaling>
        <c:axPos val="b"/>
        <c:numFmt formatCode="_ * #,##0_ ;_ * \-#,##0_ ;_ * &quot;-&quot;??_ ;_ @_ " sourceLinked="1"/>
        <c:tickLblPos val="nextTo"/>
        <c:spPr>
          <a:ln w="3175">
            <a:solidFill>
              <a:srgbClr val="000000"/>
            </a:solidFill>
            <a:prstDash val="solid"/>
          </a:ln>
        </c:spPr>
        <c:txPr>
          <a:bodyPr rot="0" vert="horz"/>
          <a:lstStyle/>
          <a:p>
            <a:pPr>
              <a:defRPr lang="es-ES" sz="1000" b="0" i="0" u="none" strike="noStrike" baseline="0">
                <a:solidFill>
                  <a:srgbClr val="000000"/>
                </a:solidFill>
                <a:latin typeface="Arial"/>
                <a:ea typeface="Arial"/>
                <a:cs typeface="Arial"/>
              </a:defRPr>
            </a:pPr>
            <a:endParaRPr lang="es-AR"/>
          </a:p>
        </c:txPr>
        <c:crossAx val="394971776"/>
        <c:crosses val="autoZero"/>
        <c:auto val="1"/>
        <c:lblAlgn val="ctr"/>
        <c:lblOffset val="100"/>
        <c:tickLblSkip val="1"/>
        <c:tickMarkSkip val="1"/>
      </c:catAx>
      <c:valAx>
        <c:axId val="394971776"/>
        <c:scaling>
          <c:orientation val="minMax"/>
        </c:scaling>
        <c:axPos val="l"/>
        <c:title>
          <c:tx>
            <c:rich>
              <a:bodyPr/>
              <a:lstStyle/>
              <a:p>
                <a:pPr>
                  <a:defRPr lang="es-ES" sz="1075" b="1" i="0" u="none" strike="noStrike" baseline="0">
                    <a:solidFill>
                      <a:srgbClr val="000000"/>
                    </a:solidFill>
                    <a:latin typeface="Arial"/>
                    <a:ea typeface="Arial"/>
                    <a:cs typeface="Arial"/>
                  </a:defRPr>
                </a:pPr>
                <a:r>
                  <a:rPr lang="es-AR"/>
                  <a:t>%Pay / % Res</a:t>
                </a:r>
              </a:p>
            </c:rich>
          </c:tx>
          <c:layout>
            <c:manualLayout>
              <c:xMode val="edge"/>
              <c:yMode val="edge"/>
              <c:x val="5.4054054054054404E-3"/>
              <c:y val="0.31280814036178956"/>
            </c:manualLayout>
          </c:layout>
          <c:spPr>
            <a:noFill/>
            <a:ln w="25400">
              <a:noFill/>
            </a:ln>
          </c:spPr>
        </c:title>
        <c:numFmt formatCode="0%" sourceLinked="1"/>
        <c:tickLblPos val="nextTo"/>
        <c:spPr>
          <a:ln w="3175">
            <a:solidFill>
              <a:srgbClr val="000000"/>
            </a:solidFill>
            <a:prstDash val="solid"/>
          </a:ln>
        </c:spPr>
        <c:txPr>
          <a:bodyPr rot="0" vert="horz"/>
          <a:lstStyle/>
          <a:p>
            <a:pPr>
              <a:defRPr lang="es-ES" sz="1075" b="0" i="0" u="none" strike="noStrike" baseline="0">
                <a:solidFill>
                  <a:srgbClr val="000000"/>
                </a:solidFill>
                <a:latin typeface="Arial"/>
                <a:ea typeface="Arial"/>
                <a:cs typeface="Arial"/>
              </a:defRPr>
            </a:pPr>
            <a:endParaRPr lang="es-AR"/>
          </a:p>
        </c:txPr>
        <c:crossAx val="394970240"/>
        <c:crosses val="autoZero"/>
        <c:crossBetween val="between"/>
      </c:valAx>
      <c:catAx>
        <c:axId val="388702976"/>
        <c:scaling>
          <c:orientation val="minMax"/>
        </c:scaling>
        <c:delete val="1"/>
        <c:axPos val="b"/>
        <c:numFmt formatCode="_ * #,##0_ ;_ * \-#,##0_ ;_ * &quot;-&quot;??_ ;_ @_ " sourceLinked="1"/>
        <c:tickLblPos val="none"/>
        <c:crossAx val="388704512"/>
        <c:crosses val="autoZero"/>
        <c:auto val="1"/>
        <c:lblAlgn val="ctr"/>
        <c:lblOffset val="100"/>
      </c:catAx>
      <c:valAx>
        <c:axId val="388704512"/>
        <c:scaling>
          <c:orientation val="minMax"/>
          <c:max val="1.2"/>
        </c:scaling>
        <c:axPos val="r"/>
        <c:title>
          <c:tx>
            <c:rich>
              <a:bodyPr/>
              <a:lstStyle/>
              <a:p>
                <a:pPr>
                  <a:defRPr lang="es-ES" sz="1050" b="1" i="0" u="none" strike="noStrike" baseline="0">
                    <a:solidFill>
                      <a:srgbClr val="000000"/>
                    </a:solidFill>
                    <a:latin typeface="Arial"/>
                    <a:ea typeface="Arial"/>
                    <a:cs typeface="Arial"/>
                  </a:defRPr>
                </a:pPr>
                <a:r>
                  <a:rPr lang="es-AR"/>
                  <a:t>% Knowledge</a:t>
                </a:r>
              </a:p>
            </c:rich>
          </c:tx>
          <c:layout>
            <c:manualLayout>
              <c:xMode val="edge"/>
              <c:yMode val="edge"/>
              <c:x val="0.9556761296729801"/>
              <c:y val="0.30541897780024385"/>
            </c:manualLayout>
          </c:layout>
          <c:spPr>
            <a:noFill/>
            <a:ln w="25400">
              <a:noFill/>
            </a:ln>
          </c:spPr>
        </c:title>
        <c:numFmt formatCode="0%" sourceLinked="1"/>
        <c:majorTickMark val="cross"/>
        <c:tickLblPos val="nextTo"/>
        <c:spPr>
          <a:ln w="3175">
            <a:solidFill>
              <a:srgbClr val="000000"/>
            </a:solidFill>
            <a:prstDash val="solid"/>
          </a:ln>
        </c:spPr>
        <c:txPr>
          <a:bodyPr rot="0" vert="horz"/>
          <a:lstStyle/>
          <a:p>
            <a:pPr>
              <a:defRPr lang="es-ES" sz="1075" b="0" i="0" u="none" strike="noStrike" baseline="0">
                <a:solidFill>
                  <a:srgbClr val="000000"/>
                </a:solidFill>
                <a:latin typeface="Arial"/>
                <a:ea typeface="Arial"/>
                <a:cs typeface="Arial"/>
              </a:defRPr>
            </a:pPr>
            <a:endParaRPr lang="es-AR"/>
          </a:p>
        </c:txPr>
        <c:crossAx val="388702976"/>
        <c:crosses val="max"/>
        <c:crossBetween val="between"/>
      </c:valAx>
      <c:spPr>
        <a:noFill/>
        <a:ln w="12700">
          <a:solidFill>
            <a:srgbClr val="808080"/>
          </a:solidFill>
          <a:prstDash val="solid"/>
        </a:ln>
      </c:spPr>
    </c:plotArea>
    <c:legend>
      <c:legendPos val="r"/>
      <c:legendEntry>
        <c:idx val="4"/>
        <c:delete val="1"/>
      </c:legendEntry>
      <c:layout>
        <c:manualLayout>
          <c:xMode val="edge"/>
          <c:yMode val="edge"/>
          <c:x val="0.21655599004750894"/>
          <c:y val="0.92857246292489293"/>
          <c:w val="0.5250659495808695"/>
          <c:h val="5.9113300492610904E-2"/>
        </c:manualLayout>
      </c:layout>
      <c:spPr>
        <a:solidFill>
          <a:srgbClr val="FFFFFF"/>
        </a:solidFill>
        <a:ln w="3175">
          <a:solidFill>
            <a:srgbClr val="000000"/>
          </a:solidFill>
          <a:prstDash val="solid"/>
        </a:ln>
      </c:spPr>
      <c:txPr>
        <a:bodyPr/>
        <a:lstStyle/>
        <a:p>
          <a:pPr>
            <a:defRPr lang="es-ES" sz="900" b="0" i="0" u="none" strike="noStrike" baseline="0">
              <a:solidFill>
                <a:srgbClr val="000000"/>
              </a:solidFill>
              <a:latin typeface="Arial"/>
              <a:ea typeface="Arial"/>
              <a:cs typeface="Arial"/>
            </a:defRPr>
          </a:pPr>
          <a:endParaRPr lang="es-AR"/>
        </a:p>
      </c:txPr>
    </c:legend>
    <c:plotVisOnly val="1"/>
    <c:dispBlanksAs val="gap"/>
  </c:chart>
  <c:spPr>
    <a:solidFill>
      <a:srgbClr val="FFFFFF"/>
    </a:solidFill>
    <a:ln w="3175">
      <a:noFill/>
      <a:prstDash val="solid"/>
    </a:ln>
  </c:spPr>
  <c:txPr>
    <a:bodyPr/>
    <a:lstStyle/>
    <a:p>
      <a:pPr>
        <a:defRPr sz="975" b="0" i="0" u="none" strike="noStrike" baseline="0">
          <a:solidFill>
            <a:srgbClr val="000000"/>
          </a:solidFill>
          <a:latin typeface="Arial"/>
          <a:ea typeface="Arial"/>
          <a:cs typeface="Arial"/>
        </a:defRPr>
      </a:pPr>
      <a:endParaRPr lang="es-AR"/>
    </a:p>
  </c:txPr>
  <c:printSettings>
    <c:headerFooter alignWithMargins="0"/>
    <c:pageMargins b="1" l="0.75000000000001465" r="0.75000000000001465" t="1" header="0" footer="0"/>
    <c:pageSetup orientation="landscape"/>
  </c:printSettings>
</c:chartSpace>
</file>

<file path=xl/charts/chart28.xml><?xml version="1.0" encoding="utf-8"?>
<c:chartSpace xmlns:c="http://schemas.openxmlformats.org/drawingml/2006/chart" xmlns:a="http://schemas.openxmlformats.org/drawingml/2006/main" xmlns:r="http://schemas.openxmlformats.org/officeDocument/2006/relationships">
  <c:lang val="es-AR"/>
  <c:chart>
    <c:plotArea>
      <c:layout>
        <c:manualLayout>
          <c:layoutTarget val="inner"/>
          <c:xMode val="edge"/>
          <c:yMode val="edge"/>
          <c:x val="7.1895501318573543E-2"/>
          <c:y val="7.0615112710787006E-2"/>
          <c:w val="0.90631904692504817"/>
          <c:h val="0.76993251923374262"/>
        </c:manualLayout>
      </c:layout>
      <c:barChart>
        <c:barDir val="col"/>
        <c:grouping val="clustered"/>
        <c:ser>
          <c:idx val="0"/>
          <c:order val="0"/>
          <c:tx>
            <c:strRef>
              <c:f>'Analysis_FSR_Ult_Inc Method'!$T$62</c:f>
              <c:strCache>
                <c:ptCount val="1"/>
                <c:pt idx="0">
                  <c:v>Actual</c:v>
                </c:pt>
              </c:strCache>
            </c:strRef>
          </c:tx>
          <c:spPr>
            <a:solidFill>
              <a:srgbClr val="9999FF"/>
            </a:solidFill>
            <a:ln w="12700">
              <a:solidFill>
                <a:srgbClr val="000000"/>
              </a:solidFill>
              <a:prstDash val="solid"/>
            </a:ln>
          </c:spPr>
          <c:cat>
            <c:strRef>
              <c:f>'Analysis_FSR_Ult_Inc Method'!$S$63:$S$68</c:f>
              <c:strCache>
                <c:ptCount val="6"/>
                <c:pt idx="0">
                  <c:v>#¡REF!</c:v>
                </c:pt>
                <c:pt idx="1">
                  <c:v>#¡REF!</c:v>
                </c:pt>
                <c:pt idx="2">
                  <c:v>#¡REF!</c:v>
                </c:pt>
                <c:pt idx="3">
                  <c:v>#¡REF!</c:v>
                </c:pt>
                <c:pt idx="4">
                  <c:v>#¡REF!</c:v>
                </c:pt>
                <c:pt idx="5">
                  <c:v>Total</c:v>
                </c:pt>
              </c:strCache>
            </c:strRef>
          </c:cat>
          <c:val>
            <c:numRef>
              <c:f>'Analysis_FSR_Ult_Inc Method'!$T$63:$T$68</c:f>
              <c:numCache>
                <c:formatCode>_ * #,##0_ ;_ * \-#,##0_ ;_ * "-"??_ ;_ @_ </c:formatCode>
                <c:ptCount val="6"/>
                <c:pt idx="0">
                  <c:v>0</c:v>
                </c:pt>
                <c:pt idx="1">
                  <c:v>0</c:v>
                </c:pt>
                <c:pt idx="2">
                  <c:v>0</c:v>
                </c:pt>
                <c:pt idx="3">
                  <c:v>0</c:v>
                </c:pt>
                <c:pt idx="4">
                  <c:v>0</c:v>
                </c:pt>
                <c:pt idx="5">
                  <c:v>0</c:v>
                </c:pt>
              </c:numCache>
            </c:numRef>
          </c:val>
        </c:ser>
        <c:ser>
          <c:idx val="1"/>
          <c:order val="1"/>
          <c:tx>
            <c:strRef>
              <c:f>'Analysis_FSR_Ult_Inc Method'!$U$62</c:f>
              <c:strCache>
                <c:ptCount val="1"/>
                <c:pt idx="0">
                  <c:v>Expected</c:v>
                </c:pt>
              </c:strCache>
            </c:strRef>
          </c:tx>
          <c:spPr>
            <a:solidFill>
              <a:srgbClr val="993366"/>
            </a:solidFill>
            <a:ln w="12700">
              <a:solidFill>
                <a:srgbClr val="000000"/>
              </a:solidFill>
              <a:prstDash val="solid"/>
            </a:ln>
          </c:spPr>
          <c:cat>
            <c:strRef>
              <c:f>'Analysis_FSR_Ult_Inc Method'!$S$63:$S$68</c:f>
              <c:strCache>
                <c:ptCount val="6"/>
                <c:pt idx="0">
                  <c:v>#¡REF!</c:v>
                </c:pt>
                <c:pt idx="1">
                  <c:v>#¡REF!</c:v>
                </c:pt>
                <c:pt idx="2">
                  <c:v>#¡REF!</c:v>
                </c:pt>
                <c:pt idx="3">
                  <c:v>#¡REF!</c:v>
                </c:pt>
                <c:pt idx="4">
                  <c:v>#¡REF!</c:v>
                </c:pt>
                <c:pt idx="5">
                  <c:v>Total</c:v>
                </c:pt>
              </c:strCache>
            </c:strRef>
          </c:cat>
          <c:val>
            <c:numRef>
              <c:f>'Analysis_FSR_Ult_Inc Method'!$U$63:$U$68</c:f>
              <c:numCache>
                <c:formatCode>_ * #,##0_ ;_ * \-#,##0_ ;_ * "-"??_ ;_ @_ </c:formatCode>
                <c:ptCount val="6"/>
                <c:pt idx="0">
                  <c:v>0</c:v>
                </c:pt>
                <c:pt idx="1">
                  <c:v>0</c:v>
                </c:pt>
                <c:pt idx="2">
                  <c:v>0</c:v>
                </c:pt>
                <c:pt idx="3">
                  <c:v>0</c:v>
                </c:pt>
                <c:pt idx="4">
                  <c:v>0</c:v>
                </c:pt>
                <c:pt idx="5">
                  <c:v>0</c:v>
                </c:pt>
              </c:numCache>
            </c:numRef>
          </c:val>
        </c:ser>
        <c:axId val="395793920"/>
        <c:axId val="395795456"/>
      </c:barChart>
      <c:catAx>
        <c:axId val="395793920"/>
        <c:scaling>
          <c:orientation val="minMax"/>
        </c:scaling>
        <c:axPos val="b"/>
        <c:numFmt formatCode="General" sourceLinked="1"/>
        <c:tickLblPos val="nextTo"/>
        <c:spPr>
          <a:ln w="3175">
            <a:solidFill>
              <a:srgbClr val="000000"/>
            </a:solidFill>
            <a:prstDash val="solid"/>
          </a:ln>
        </c:spPr>
        <c:txPr>
          <a:bodyPr rot="0" vert="horz"/>
          <a:lstStyle/>
          <a:p>
            <a:pPr>
              <a:defRPr lang="es-ES" sz="925" b="0" i="0" u="none" strike="noStrike" baseline="0">
                <a:solidFill>
                  <a:srgbClr val="000000"/>
                </a:solidFill>
                <a:latin typeface="Arial"/>
                <a:ea typeface="Arial"/>
                <a:cs typeface="Arial"/>
              </a:defRPr>
            </a:pPr>
            <a:endParaRPr lang="es-AR"/>
          </a:p>
        </c:txPr>
        <c:crossAx val="395795456"/>
        <c:crosses val="autoZero"/>
        <c:auto val="1"/>
        <c:lblAlgn val="ctr"/>
        <c:lblOffset val="100"/>
        <c:tickLblSkip val="1"/>
        <c:tickMarkSkip val="1"/>
      </c:catAx>
      <c:valAx>
        <c:axId val="395795456"/>
        <c:scaling>
          <c:orientation val="minMax"/>
        </c:scaling>
        <c:axPos val="l"/>
        <c:majorGridlines>
          <c:spPr>
            <a:ln w="3175">
              <a:solidFill>
                <a:srgbClr val="000000"/>
              </a:solidFill>
              <a:prstDash val="sysDash"/>
            </a:ln>
          </c:spPr>
        </c:majorGridlines>
        <c:title>
          <c:tx>
            <c:rich>
              <a:bodyPr/>
              <a:lstStyle/>
              <a:p>
                <a:pPr>
                  <a:defRPr lang="es-ES" sz="1025" b="1" i="0" u="none" strike="noStrike" baseline="0">
                    <a:solidFill>
                      <a:srgbClr val="000000"/>
                    </a:solidFill>
                    <a:latin typeface="Arial"/>
                    <a:ea typeface="Arial"/>
                    <a:cs typeface="Arial"/>
                  </a:defRPr>
                </a:pPr>
                <a:r>
                  <a:rPr lang="es-AR"/>
                  <a:t>Local Currency ('000)</a:t>
                </a:r>
              </a:p>
            </c:rich>
          </c:tx>
          <c:layout>
            <c:manualLayout>
              <c:xMode val="edge"/>
              <c:yMode val="edge"/>
              <c:x val="5.4466230936832012E-3"/>
              <c:y val="0.2847382801523386"/>
            </c:manualLayout>
          </c:layout>
          <c:spPr>
            <a:noFill/>
            <a:ln w="25400">
              <a:noFill/>
            </a:ln>
          </c:spPr>
        </c:title>
        <c:numFmt formatCode="_ * #,##0_ ;_ * \-#,##0_ ;_ * &quot;-&quot;??_ ;_ @_ " sourceLinked="1"/>
        <c:tickLblPos val="nextTo"/>
        <c:spPr>
          <a:ln w="3175">
            <a:solidFill>
              <a:srgbClr val="000000"/>
            </a:solidFill>
            <a:prstDash val="solid"/>
          </a:ln>
        </c:spPr>
        <c:txPr>
          <a:bodyPr rot="0" vert="horz"/>
          <a:lstStyle/>
          <a:p>
            <a:pPr>
              <a:defRPr lang="es-ES" sz="1200" b="0" i="0" u="none" strike="noStrike" baseline="0">
                <a:solidFill>
                  <a:srgbClr val="000000"/>
                </a:solidFill>
                <a:latin typeface="Arial"/>
                <a:ea typeface="Arial"/>
                <a:cs typeface="Arial"/>
              </a:defRPr>
            </a:pPr>
            <a:endParaRPr lang="es-AR"/>
          </a:p>
        </c:txPr>
        <c:crossAx val="395793920"/>
        <c:crosses val="autoZero"/>
        <c:crossBetween val="between"/>
      </c:valAx>
      <c:spPr>
        <a:solidFill>
          <a:srgbClr val="C0C0C0"/>
        </a:solidFill>
        <a:ln w="12700">
          <a:solidFill>
            <a:srgbClr val="808080"/>
          </a:solidFill>
          <a:prstDash val="solid"/>
        </a:ln>
      </c:spPr>
    </c:plotArea>
    <c:legend>
      <c:legendPos val="r"/>
      <c:layout>
        <c:manualLayout>
          <c:xMode val="edge"/>
          <c:yMode val="edge"/>
          <c:x val="0.20479325705203844"/>
          <c:y val="0.89066154885532856"/>
          <c:w val="0.68409654675518505"/>
          <c:h val="5.6947608200455635E-2"/>
        </c:manualLayout>
      </c:layout>
      <c:spPr>
        <a:solidFill>
          <a:srgbClr val="FFFFFF"/>
        </a:solidFill>
        <a:ln w="3175">
          <a:solidFill>
            <a:srgbClr val="000000"/>
          </a:solidFill>
          <a:prstDash val="solid"/>
        </a:ln>
      </c:spPr>
      <c:txPr>
        <a:bodyPr/>
        <a:lstStyle/>
        <a:p>
          <a:pPr>
            <a:defRPr lang="es-ES" sz="780" b="0" i="0" u="none" strike="noStrike" baseline="0">
              <a:solidFill>
                <a:srgbClr val="000000"/>
              </a:solidFill>
              <a:latin typeface="Arial"/>
              <a:ea typeface="Arial"/>
              <a:cs typeface="Arial"/>
            </a:defRPr>
          </a:pPr>
          <a:endParaRPr lang="es-AR"/>
        </a:p>
      </c:txPr>
    </c:legend>
    <c:plotVisOnly val="1"/>
    <c:dispBlanksAs val="gap"/>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s-AR"/>
    </a:p>
  </c:txPr>
  <c:printSettings>
    <c:headerFooter alignWithMargins="0"/>
    <c:pageMargins b="1" l="0.75000000000001465" r="0.75000000000001465" t="1" header="0" footer="0"/>
    <c:pageSetup paperSize="9" orientation="landscape"/>
  </c:printSettings>
</c:chartSpace>
</file>

<file path=xl/charts/chart29.xml><?xml version="1.0" encoding="utf-8"?>
<c:chartSpace xmlns:c="http://schemas.openxmlformats.org/drawingml/2006/chart" xmlns:a="http://schemas.openxmlformats.org/drawingml/2006/main" xmlns:r="http://schemas.openxmlformats.org/officeDocument/2006/relationships">
  <c:lang val="es-AR"/>
  <c:chart>
    <c:plotArea>
      <c:layout>
        <c:manualLayout>
          <c:layoutTarget val="inner"/>
          <c:xMode val="edge"/>
          <c:yMode val="edge"/>
          <c:x val="0.14270515373855347"/>
          <c:y val="7.0000085449323124E-2"/>
          <c:w val="0.83919150108940765"/>
          <c:h val="0.62750076599213656"/>
        </c:manualLayout>
      </c:layout>
      <c:barChart>
        <c:barDir val="col"/>
        <c:grouping val="clustered"/>
        <c:ser>
          <c:idx val="0"/>
          <c:order val="0"/>
          <c:tx>
            <c:strRef>
              <c:f>'Analysis_FSR_Ult_Inc Method'!$T$84</c:f>
              <c:strCache>
                <c:ptCount val="1"/>
                <c:pt idx="0">
                  <c:v>Ult Roll Forward</c:v>
                </c:pt>
              </c:strCache>
            </c:strRef>
          </c:tx>
          <c:spPr>
            <a:solidFill>
              <a:srgbClr val="9999FF"/>
            </a:solidFill>
            <a:ln w="12700">
              <a:solidFill>
                <a:srgbClr val="000000"/>
              </a:solidFill>
              <a:prstDash val="solid"/>
            </a:ln>
          </c:spPr>
          <c:cat>
            <c:strRef>
              <c:f>'Analysis_FSR_Ult_Inc Method'!$S$85:$S$90</c:f>
              <c:strCache>
                <c:ptCount val="6"/>
                <c:pt idx="0">
                  <c:v>#¡REF!</c:v>
                </c:pt>
                <c:pt idx="1">
                  <c:v>#¡REF!</c:v>
                </c:pt>
                <c:pt idx="2">
                  <c:v>#¡REF!</c:v>
                </c:pt>
                <c:pt idx="3">
                  <c:v>#¡REF!</c:v>
                </c:pt>
                <c:pt idx="4">
                  <c:v>#¡REF!</c:v>
                </c:pt>
                <c:pt idx="5">
                  <c:v>Total</c:v>
                </c:pt>
              </c:strCache>
            </c:strRef>
          </c:cat>
          <c:val>
            <c:numRef>
              <c:f>'Analysis_FSR_Ult_Inc Method'!$T$85:$T$90</c:f>
              <c:numCache>
                <c:formatCode>_ * #,##0_ ;_ * \-#,##0_ ;_ * "-"??_ ;_ @_ </c:formatCode>
                <c:ptCount val="6"/>
                <c:pt idx="0">
                  <c:v>0</c:v>
                </c:pt>
                <c:pt idx="1">
                  <c:v>0</c:v>
                </c:pt>
                <c:pt idx="2">
                  <c:v>0</c:v>
                </c:pt>
                <c:pt idx="3">
                  <c:v>0</c:v>
                </c:pt>
                <c:pt idx="4">
                  <c:v>0</c:v>
                </c:pt>
                <c:pt idx="5">
                  <c:v>0</c:v>
                </c:pt>
              </c:numCache>
            </c:numRef>
          </c:val>
        </c:ser>
        <c:ser>
          <c:idx val="1"/>
          <c:order val="1"/>
          <c:tx>
            <c:strRef>
              <c:f>'Analysis_FSR_Ult_Inc Method'!$U$84</c:f>
              <c:strCache>
                <c:ptCount val="1"/>
                <c:pt idx="0">
                  <c:v>Ult Estimated</c:v>
                </c:pt>
              </c:strCache>
            </c:strRef>
          </c:tx>
          <c:spPr>
            <a:solidFill>
              <a:srgbClr val="993366"/>
            </a:solidFill>
            <a:ln w="12700">
              <a:solidFill>
                <a:srgbClr val="000000"/>
              </a:solidFill>
              <a:prstDash val="solid"/>
            </a:ln>
          </c:spPr>
          <c:cat>
            <c:strRef>
              <c:f>'Analysis_FSR_Ult_Inc Method'!$S$85:$S$90</c:f>
              <c:strCache>
                <c:ptCount val="6"/>
                <c:pt idx="0">
                  <c:v>#¡REF!</c:v>
                </c:pt>
                <c:pt idx="1">
                  <c:v>#¡REF!</c:v>
                </c:pt>
                <c:pt idx="2">
                  <c:v>#¡REF!</c:v>
                </c:pt>
                <c:pt idx="3">
                  <c:v>#¡REF!</c:v>
                </c:pt>
                <c:pt idx="4">
                  <c:v>#¡REF!</c:v>
                </c:pt>
                <c:pt idx="5">
                  <c:v>Total</c:v>
                </c:pt>
              </c:strCache>
            </c:strRef>
          </c:cat>
          <c:val>
            <c:numRef>
              <c:f>'Analysis_FSR_Ult_Inc Method'!$U$85:$U$90</c:f>
              <c:numCache>
                <c:formatCode>_ * #,##0_ ;_ * \-#,##0_ ;_ * "-"??_ ;_ @_ </c:formatCode>
                <c:ptCount val="6"/>
                <c:pt idx="0">
                  <c:v>0</c:v>
                </c:pt>
                <c:pt idx="1">
                  <c:v>0</c:v>
                </c:pt>
                <c:pt idx="2">
                  <c:v>0</c:v>
                </c:pt>
                <c:pt idx="3">
                  <c:v>0</c:v>
                </c:pt>
                <c:pt idx="4">
                  <c:v>0</c:v>
                </c:pt>
                <c:pt idx="5">
                  <c:v>0</c:v>
                </c:pt>
              </c:numCache>
            </c:numRef>
          </c:val>
        </c:ser>
        <c:ser>
          <c:idx val="2"/>
          <c:order val="2"/>
          <c:tx>
            <c:strRef>
              <c:f>'Analysis_FSR_Ult_Inc Method'!$V$84</c:f>
              <c:strCache>
                <c:ptCount val="1"/>
                <c:pt idx="0">
                  <c:v>Difference Amounts</c:v>
                </c:pt>
              </c:strCache>
            </c:strRef>
          </c:tx>
          <c:spPr>
            <a:solidFill>
              <a:srgbClr val="FFFFCC"/>
            </a:solidFill>
            <a:ln w="12700">
              <a:solidFill>
                <a:srgbClr val="000000"/>
              </a:solidFill>
              <a:prstDash val="solid"/>
            </a:ln>
          </c:spPr>
          <c:cat>
            <c:strRef>
              <c:f>'Analysis_FSR_Ult_Inc Method'!$S$85:$S$90</c:f>
              <c:strCache>
                <c:ptCount val="6"/>
                <c:pt idx="0">
                  <c:v>#¡REF!</c:v>
                </c:pt>
                <c:pt idx="1">
                  <c:v>#¡REF!</c:v>
                </c:pt>
                <c:pt idx="2">
                  <c:v>#¡REF!</c:v>
                </c:pt>
                <c:pt idx="3">
                  <c:v>#¡REF!</c:v>
                </c:pt>
                <c:pt idx="4">
                  <c:v>#¡REF!</c:v>
                </c:pt>
                <c:pt idx="5">
                  <c:v>Total</c:v>
                </c:pt>
              </c:strCache>
            </c:strRef>
          </c:cat>
          <c:val>
            <c:numRef>
              <c:f>'Analysis_FSR_Ult_Inc Method'!$V$85:$V$90</c:f>
              <c:numCache>
                <c:formatCode>_ * #,##0_ ;_ * \-#,##0_ ;_ * "-"??_ ;_ @_ </c:formatCode>
                <c:ptCount val="6"/>
                <c:pt idx="0">
                  <c:v>0</c:v>
                </c:pt>
                <c:pt idx="1">
                  <c:v>0</c:v>
                </c:pt>
                <c:pt idx="2">
                  <c:v>0</c:v>
                </c:pt>
                <c:pt idx="3">
                  <c:v>0</c:v>
                </c:pt>
                <c:pt idx="4">
                  <c:v>0</c:v>
                </c:pt>
                <c:pt idx="5">
                  <c:v>0</c:v>
                </c:pt>
              </c:numCache>
            </c:numRef>
          </c:val>
        </c:ser>
        <c:ser>
          <c:idx val="3"/>
          <c:order val="3"/>
          <c:tx>
            <c:strRef>
              <c:f>'Analysis_FSR_Ult_Inc Method'!$W$84</c:f>
              <c:strCache>
                <c:ptCount val="1"/>
                <c:pt idx="0">
                  <c:v>Difference %</c:v>
                </c:pt>
              </c:strCache>
            </c:strRef>
          </c:tx>
          <c:spPr>
            <a:solidFill>
              <a:srgbClr val="CCFFFF"/>
            </a:solidFill>
            <a:ln w="12700">
              <a:solidFill>
                <a:srgbClr val="000000"/>
              </a:solidFill>
              <a:prstDash val="solid"/>
            </a:ln>
          </c:spPr>
          <c:cat>
            <c:strRef>
              <c:f>'Analysis_FSR_Ult_Inc Method'!$S$85:$S$90</c:f>
              <c:strCache>
                <c:ptCount val="6"/>
                <c:pt idx="0">
                  <c:v>#¡REF!</c:v>
                </c:pt>
                <c:pt idx="1">
                  <c:v>#¡REF!</c:v>
                </c:pt>
                <c:pt idx="2">
                  <c:v>#¡REF!</c:v>
                </c:pt>
                <c:pt idx="3">
                  <c:v>#¡REF!</c:v>
                </c:pt>
                <c:pt idx="4">
                  <c:v>#¡REF!</c:v>
                </c:pt>
                <c:pt idx="5">
                  <c:v>Total</c:v>
                </c:pt>
              </c:strCache>
            </c:strRef>
          </c:cat>
          <c:val>
            <c:numRef>
              <c:f>'Analysis_FSR_Ult_Inc Method'!$W$85:$W$90</c:f>
              <c:numCache>
                <c:formatCode>0%</c:formatCode>
                <c:ptCount val="6"/>
                <c:pt idx="0">
                  <c:v>0</c:v>
                </c:pt>
                <c:pt idx="1">
                  <c:v>0</c:v>
                </c:pt>
                <c:pt idx="2">
                  <c:v>0</c:v>
                </c:pt>
                <c:pt idx="3">
                  <c:v>0</c:v>
                </c:pt>
                <c:pt idx="4">
                  <c:v>0</c:v>
                </c:pt>
                <c:pt idx="5">
                  <c:v>0</c:v>
                </c:pt>
              </c:numCache>
            </c:numRef>
          </c:val>
        </c:ser>
        <c:axId val="395850880"/>
        <c:axId val="395852416"/>
      </c:barChart>
      <c:catAx>
        <c:axId val="395850880"/>
        <c:scaling>
          <c:orientation val="minMax"/>
        </c:scaling>
        <c:axPos val="b"/>
        <c:numFmt formatCode="General" sourceLinked="1"/>
        <c:tickLblPos val="nextTo"/>
        <c:spPr>
          <a:ln w="3175">
            <a:solidFill>
              <a:srgbClr val="000000"/>
            </a:solidFill>
            <a:prstDash val="solid"/>
          </a:ln>
        </c:spPr>
        <c:txPr>
          <a:bodyPr rot="0" vert="horz"/>
          <a:lstStyle/>
          <a:p>
            <a:pPr>
              <a:defRPr lang="es-ES" sz="1175" b="0" i="0" u="none" strike="noStrike" baseline="0">
                <a:solidFill>
                  <a:srgbClr val="000000"/>
                </a:solidFill>
                <a:latin typeface="Arial"/>
                <a:ea typeface="Arial"/>
                <a:cs typeface="Arial"/>
              </a:defRPr>
            </a:pPr>
            <a:endParaRPr lang="es-AR"/>
          </a:p>
        </c:txPr>
        <c:crossAx val="395852416"/>
        <c:crosses val="autoZero"/>
        <c:auto val="1"/>
        <c:lblAlgn val="ctr"/>
        <c:lblOffset val="100"/>
        <c:tickMarkSkip val="1"/>
      </c:catAx>
      <c:valAx>
        <c:axId val="395852416"/>
        <c:scaling>
          <c:orientation val="minMax"/>
        </c:scaling>
        <c:axPos val="l"/>
        <c:majorGridlines>
          <c:spPr>
            <a:ln w="3175">
              <a:solidFill>
                <a:srgbClr val="000000"/>
              </a:solidFill>
              <a:prstDash val="sysDash"/>
            </a:ln>
          </c:spPr>
        </c:majorGridlines>
        <c:title>
          <c:tx>
            <c:rich>
              <a:bodyPr/>
              <a:lstStyle/>
              <a:p>
                <a:pPr>
                  <a:defRPr lang="es-ES" sz="925" b="1" i="0" u="none" strike="noStrike" baseline="0">
                    <a:solidFill>
                      <a:srgbClr val="000000"/>
                    </a:solidFill>
                    <a:latin typeface="Arial"/>
                    <a:ea typeface="Arial"/>
                    <a:cs typeface="Arial"/>
                  </a:defRPr>
                </a:pPr>
                <a:r>
                  <a:rPr lang="es-AR"/>
                  <a:t>Local Currency ('000)</a:t>
                </a:r>
              </a:p>
            </c:rich>
          </c:tx>
          <c:layout>
            <c:manualLayout>
              <c:xMode val="edge"/>
              <c:yMode val="edge"/>
              <c:x val="5.3248136315228968E-3"/>
              <c:y val="0.22750026246720581"/>
            </c:manualLayout>
          </c:layout>
          <c:spPr>
            <a:noFill/>
            <a:ln w="25400">
              <a:noFill/>
            </a:ln>
          </c:spPr>
        </c:title>
        <c:numFmt formatCode="_ * #,##0_ ;_ * \-#,##0_ ;_ * &quot;-&quot;??_ ;_ @_ " sourceLinked="1"/>
        <c:tickLblPos val="nextTo"/>
        <c:spPr>
          <a:ln w="3175">
            <a:solidFill>
              <a:srgbClr val="000000"/>
            </a:solidFill>
            <a:prstDash val="solid"/>
          </a:ln>
        </c:spPr>
        <c:txPr>
          <a:bodyPr rot="0" vert="horz"/>
          <a:lstStyle/>
          <a:p>
            <a:pPr>
              <a:defRPr lang="es-ES" sz="1175" b="0" i="0" u="none" strike="noStrike" baseline="0">
                <a:solidFill>
                  <a:srgbClr val="000000"/>
                </a:solidFill>
                <a:latin typeface="Arial"/>
                <a:ea typeface="Arial"/>
                <a:cs typeface="Arial"/>
              </a:defRPr>
            </a:pPr>
            <a:endParaRPr lang="es-AR"/>
          </a:p>
        </c:txPr>
        <c:crossAx val="395850880"/>
        <c:crosses val="autoZero"/>
        <c:crossBetween val="between"/>
      </c:valAx>
      <c:dTable>
        <c:showHorzBorder val="1"/>
        <c:showVertBorder val="1"/>
        <c:showOutline val="1"/>
        <c:showKeys val="1"/>
        <c:spPr>
          <a:ln w="3175">
            <a:solidFill>
              <a:srgbClr val="000000"/>
            </a:solidFill>
            <a:prstDash val="solid"/>
          </a:ln>
        </c:spPr>
        <c:txPr>
          <a:bodyPr/>
          <a:lstStyle/>
          <a:p>
            <a:pPr rtl="0">
              <a:defRPr lang="es-ES" sz="900" b="0" i="0" u="none" strike="noStrike" baseline="0">
                <a:solidFill>
                  <a:srgbClr val="000000"/>
                </a:solidFill>
                <a:latin typeface="Arial"/>
                <a:ea typeface="Arial"/>
                <a:cs typeface="Arial"/>
              </a:defRPr>
            </a:pPr>
            <a:endParaRPr lang="es-AR"/>
          </a:p>
        </c:txPr>
      </c:dTable>
      <c:spPr>
        <a:solidFill>
          <a:srgbClr val="C0C0C0"/>
        </a:solidFill>
        <a:ln w="12700">
          <a:solidFill>
            <a:srgbClr val="808080"/>
          </a:solidFill>
          <a:prstDash val="solid"/>
        </a:ln>
      </c:spPr>
    </c:plotArea>
    <c:plotVisOnly val="1"/>
    <c:dispBlanksAs val="gap"/>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s-AR"/>
    </a:p>
  </c:txPr>
  <c:printSettings>
    <c:headerFooter alignWithMargins="0"/>
    <c:pageMargins b="1" l="0.75000000000001465" r="0.75000000000001465" t="1" header="0" footer="0"/>
    <c:pageSetup paperSize="9" orientation="landscape"/>
  </c:printSettings>
</c:chartSpace>
</file>

<file path=xl/charts/chart30.xml><?xml version="1.0" encoding="utf-8"?>
<c:chartSpace xmlns:c="http://schemas.openxmlformats.org/drawingml/2006/chart" xmlns:a="http://schemas.openxmlformats.org/drawingml/2006/main" xmlns:r="http://schemas.openxmlformats.org/officeDocument/2006/relationships">
  <c:lang val="es-AR"/>
  <c:chart>
    <c:plotArea>
      <c:layout>
        <c:manualLayout>
          <c:layoutTarget val="inner"/>
          <c:xMode val="edge"/>
          <c:yMode val="edge"/>
          <c:x val="8.0000042229752266E-2"/>
          <c:y val="4.1871971540144381E-2"/>
          <c:w val="0.82378421863615436"/>
          <c:h val="0.76354771632033658"/>
        </c:manualLayout>
      </c:layout>
      <c:barChart>
        <c:barDir val="col"/>
        <c:grouping val="percentStacked"/>
        <c:ser>
          <c:idx val="2"/>
          <c:order val="3"/>
          <c:tx>
            <c:strRef>
              <c:f>'Analysis_FSR_Ult_Inc Method'!$BB$20</c:f>
              <c:strCache>
                <c:ptCount val="1"/>
                <c:pt idx="0">
                  <c:v>%PAY</c:v>
                </c:pt>
              </c:strCache>
            </c:strRef>
          </c:tx>
          <c:spPr>
            <a:solidFill>
              <a:srgbClr val="00FFFF"/>
            </a:solidFill>
            <a:ln w="12700">
              <a:solidFill>
                <a:srgbClr val="000000"/>
              </a:solidFill>
              <a:prstDash val="solid"/>
            </a:ln>
          </c:spPr>
          <c:dLbls>
            <c:spPr>
              <a:noFill/>
              <a:ln w="25400">
                <a:noFill/>
              </a:ln>
            </c:spPr>
            <c:txPr>
              <a:bodyPr/>
              <a:lstStyle/>
              <a:p>
                <a:pPr>
                  <a:defRPr lang="es-ES" sz="1075" b="0" i="0" u="none" strike="noStrike" baseline="0">
                    <a:solidFill>
                      <a:srgbClr val="000000"/>
                    </a:solidFill>
                    <a:latin typeface="Arial"/>
                    <a:ea typeface="Arial"/>
                    <a:cs typeface="Arial"/>
                  </a:defRPr>
                </a:pPr>
                <a:endParaRPr lang="es-AR"/>
              </a:p>
            </c:txPr>
            <c:showVal val="1"/>
          </c:dLbls>
          <c:cat>
            <c:strRef>
              <c:f>'Analysis_FSR_Ult_Inc Method'!$AX$21:$AX$42</c:f>
              <c:strCache>
                <c:ptCount val="22"/>
                <c:pt idx="0">
                  <c:v> 2014 Q1 </c:v>
                </c:pt>
                <c:pt idx="1">
                  <c:v> 2013 Q4 </c:v>
                </c:pt>
                <c:pt idx="2">
                  <c:v> 2013 Q3 </c:v>
                </c:pt>
                <c:pt idx="3">
                  <c:v> 2013 Q2 </c:v>
                </c:pt>
                <c:pt idx="4">
                  <c:v> 2013 Q1 </c:v>
                </c:pt>
                <c:pt idx="5">
                  <c:v> 2012 Q4 </c:v>
                </c:pt>
                <c:pt idx="6">
                  <c:v> 2012 Q3 </c:v>
                </c:pt>
                <c:pt idx="7">
                  <c:v> 2012 Q2 </c:v>
                </c:pt>
                <c:pt idx="8">
                  <c:v> 2012 Q1 </c:v>
                </c:pt>
                <c:pt idx="9">
                  <c:v> 2011 Q4 </c:v>
                </c:pt>
                <c:pt idx="10">
                  <c:v> 2011 Q3 </c:v>
                </c:pt>
                <c:pt idx="11">
                  <c:v> 2011 Q2 </c:v>
                </c:pt>
                <c:pt idx="12">
                  <c:v> 2011 Q1 </c:v>
                </c:pt>
                <c:pt idx="13">
                  <c:v> 2010 Q4 </c:v>
                </c:pt>
                <c:pt idx="14">
                  <c:v> 2010 Q3 </c:v>
                </c:pt>
                <c:pt idx="15">
                  <c:v> 2010 Q2 </c:v>
                </c:pt>
                <c:pt idx="16">
                  <c:v> 2010 Q1 </c:v>
                </c:pt>
                <c:pt idx="17">
                  <c:v> 2009 Q4 </c:v>
                </c:pt>
                <c:pt idx="18">
                  <c:v> 2009 Q3 </c:v>
                </c:pt>
                <c:pt idx="19">
                  <c:v> 2009 Q2 </c:v>
                </c:pt>
                <c:pt idx="20">
                  <c:v> 2009 Q1 </c:v>
                </c:pt>
                <c:pt idx="21">
                  <c:v> 2008 Q4 </c:v>
                </c:pt>
              </c:strCache>
            </c:strRef>
          </c:cat>
          <c:val>
            <c:numRef>
              <c:f>'Analysis_FSR_Ult_Inc Method'!$BB$21:$BB$42</c:f>
              <c:numCache>
                <c:formatCode>0%</c:formatCode>
                <c:ptCount val="22"/>
                <c:pt idx="0">
                  <c:v>0.39004366271676627</c:v>
                </c:pt>
                <c:pt idx="1">
                  <c:v>0.7209330883528462</c:v>
                </c:pt>
                <c:pt idx="2">
                  <c:v>0.9496825847439998</c:v>
                </c:pt>
                <c:pt idx="3">
                  <c:v>0.99626386212799656</c:v>
                </c:pt>
                <c:pt idx="4">
                  <c:v>0.96422568438848144</c:v>
                </c:pt>
                <c:pt idx="5">
                  <c:v>0.9928844504234452</c:v>
                </c:pt>
                <c:pt idx="6">
                  <c:v>1</c:v>
                </c:pt>
                <c:pt idx="7">
                  <c:v>0.99141726307630751</c:v>
                </c:pt>
                <c:pt idx="8">
                  <c:v>0.9778737600978562</c:v>
                </c:pt>
                <c:pt idx="9">
                  <c:v>1</c:v>
                </c:pt>
                <c:pt idx="10">
                  <c:v>1</c:v>
                </c:pt>
                <c:pt idx="11">
                  <c:v>0.9729439294553377</c:v>
                </c:pt>
                <c:pt idx="12">
                  <c:v>1</c:v>
                </c:pt>
                <c:pt idx="13">
                  <c:v>1</c:v>
                </c:pt>
                <c:pt idx="14">
                  <c:v>1</c:v>
                </c:pt>
                <c:pt idx="15">
                  <c:v>1</c:v>
                </c:pt>
                <c:pt idx="16">
                  <c:v>1</c:v>
                </c:pt>
                <c:pt idx="17">
                  <c:v>1</c:v>
                </c:pt>
                <c:pt idx="18">
                  <c:v>1</c:v>
                </c:pt>
                <c:pt idx="19">
                  <c:v>1</c:v>
                </c:pt>
                <c:pt idx="20">
                  <c:v>1</c:v>
                </c:pt>
                <c:pt idx="21">
                  <c:v>1</c:v>
                </c:pt>
              </c:numCache>
            </c:numRef>
          </c:val>
        </c:ser>
        <c:ser>
          <c:idx val="3"/>
          <c:order val="4"/>
          <c:tx>
            <c:strRef>
              <c:f>'Analysis_FSR_Ult_Inc Method'!$BC$20</c:f>
              <c:strCache>
                <c:ptCount val="1"/>
                <c:pt idx="0">
                  <c:v> %RES</c:v>
                </c:pt>
              </c:strCache>
            </c:strRef>
          </c:tx>
          <c:spPr>
            <a:solidFill>
              <a:srgbClr val="FF9900"/>
            </a:solidFill>
            <a:ln w="12700">
              <a:solidFill>
                <a:srgbClr val="000000"/>
              </a:solidFill>
              <a:prstDash val="solid"/>
            </a:ln>
          </c:spPr>
          <c:cat>
            <c:strRef>
              <c:f>'Analysis_FSR_Ult_Inc Method'!$AX$21:$AX$42</c:f>
              <c:strCache>
                <c:ptCount val="22"/>
                <c:pt idx="0">
                  <c:v> 2014 Q1 </c:v>
                </c:pt>
                <c:pt idx="1">
                  <c:v> 2013 Q4 </c:v>
                </c:pt>
                <c:pt idx="2">
                  <c:v> 2013 Q3 </c:v>
                </c:pt>
                <c:pt idx="3">
                  <c:v> 2013 Q2 </c:v>
                </c:pt>
                <c:pt idx="4">
                  <c:v> 2013 Q1 </c:v>
                </c:pt>
                <c:pt idx="5">
                  <c:v> 2012 Q4 </c:v>
                </c:pt>
                <c:pt idx="6">
                  <c:v> 2012 Q3 </c:v>
                </c:pt>
                <c:pt idx="7">
                  <c:v> 2012 Q2 </c:v>
                </c:pt>
                <c:pt idx="8">
                  <c:v> 2012 Q1 </c:v>
                </c:pt>
                <c:pt idx="9">
                  <c:v> 2011 Q4 </c:v>
                </c:pt>
                <c:pt idx="10">
                  <c:v> 2011 Q3 </c:v>
                </c:pt>
                <c:pt idx="11">
                  <c:v> 2011 Q2 </c:v>
                </c:pt>
                <c:pt idx="12">
                  <c:v> 2011 Q1 </c:v>
                </c:pt>
                <c:pt idx="13">
                  <c:v> 2010 Q4 </c:v>
                </c:pt>
                <c:pt idx="14">
                  <c:v> 2010 Q3 </c:v>
                </c:pt>
                <c:pt idx="15">
                  <c:v> 2010 Q2 </c:v>
                </c:pt>
                <c:pt idx="16">
                  <c:v> 2010 Q1 </c:v>
                </c:pt>
                <c:pt idx="17">
                  <c:v> 2009 Q4 </c:v>
                </c:pt>
                <c:pt idx="18">
                  <c:v> 2009 Q3 </c:v>
                </c:pt>
                <c:pt idx="19">
                  <c:v> 2009 Q2 </c:v>
                </c:pt>
                <c:pt idx="20">
                  <c:v> 2009 Q1 </c:v>
                </c:pt>
                <c:pt idx="21">
                  <c:v> 2008 Q4 </c:v>
                </c:pt>
              </c:strCache>
            </c:strRef>
          </c:cat>
          <c:val>
            <c:numRef>
              <c:f>'Analysis_FSR_Ult_Inc Method'!$BC$21:$BC$42</c:f>
              <c:numCache>
                <c:formatCode>0%</c:formatCode>
                <c:ptCount val="22"/>
                <c:pt idx="0">
                  <c:v>0.60995633728323384</c:v>
                </c:pt>
                <c:pt idx="1">
                  <c:v>0.27906691164715397</c:v>
                </c:pt>
                <c:pt idx="2">
                  <c:v>5.0317415256000177E-2</c:v>
                </c:pt>
                <c:pt idx="3">
                  <c:v>3.7361378720034383E-3</c:v>
                </c:pt>
                <c:pt idx="4">
                  <c:v>3.5774315611518545E-2</c:v>
                </c:pt>
                <c:pt idx="5">
                  <c:v>7.1155495765547758E-3</c:v>
                </c:pt>
                <c:pt idx="6">
                  <c:v>0</c:v>
                </c:pt>
                <c:pt idx="7">
                  <c:v>8.5827369236924599E-3</c:v>
                </c:pt>
                <c:pt idx="8">
                  <c:v>2.2126239902143793E-2</c:v>
                </c:pt>
                <c:pt idx="9">
                  <c:v>0</c:v>
                </c:pt>
                <c:pt idx="10">
                  <c:v>0</c:v>
                </c:pt>
                <c:pt idx="11">
                  <c:v>2.7056070544662258E-2</c:v>
                </c:pt>
                <c:pt idx="12">
                  <c:v>0</c:v>
                </c:pt>
                <c:pt idx="13">
                  <c:v>0</c:v>
                </c:pt>
                <c:pt idx="14">
                  <c:v>0</c:v>
                </c:pt>
                <c:pt idx="15">
                  <c:v>0</c:v>
                </c:pt>
                <c:pt idx="16">
                  <c:v>0</c:v>
                </c:pt>
                <c:pt idx="17">
                  <c:v>0</c:v>
                </c:pt>
                <c:pt idx="18">
                  <c:v>0</c:v>
                </c:pt>
                <c:pt idx="19">
                  <c:v>0</c:v>
                </c:pt>
                <c:pt idx="20">
                  <c:v>0</c:v>
                </c:pt>
                <c:pt idx="21">
                  <c:v>0</c:v>
                </c:pt>
              </c:numCache>
            </c:numRef>
          </c:val>
        </c:ser>
        <c:overlap val="100"/>
        <c:axId val="395938432"/>
        <c:axId val="395956608"/>
      </c:barChart>
      <c:lineChart>
        <c:grouping val="standard"/>
        <c:ser>
          <c:idx val="1"/>
          <c:order val="0"/>
          <c:tx>
            <c:strRef>
              <c:f>'Analysis_FSR_Ult_Inc Method'!$AY$20</c:f>
              <c:strCache>
                <c:ptCount val="1"/>
                <c:pt idx="0">
                  <c:v>ACTUAL / ULT</c:v>
                </c:pt>
              </c:strCache>
            </c:strRef>
          </c:tx>
          <c:spPr>
            <a:ln w="38100">
              <a:solidFill>
                <a:srgbClr val="9999FF"/>
              </a:solidFill>
              <a:prstDash val="solid"/>
            </a:ln>
          </c:spPr>
          <c:marker>
            <c:symbol val="none"/>
          </c:marker>
          <c:cat>
            <c:strRef>
              <c:f>'Analysis_FSR_Ult_Inc Method'!$AX$21:$AX$42</c:f>
              <c:strCache>
                <c:ptCount val="22"/>
                <c:pt idx="0">
                  <c:v> 2014 Q1 </c:v>
                </c:pt>
                <c:pt idx="1">
                  <c:v> 2013 Q4 </c:v>
                </c:pt>
                <c:pt idx="2">
                  <c:v> 2013 Q3 </c:v>
                </c:pt>
                <c:pt idx="3">
                  <c:v> 2013 Q2 </c:v>
                </c:pt>
                <c:pt idx="4">
                  <c:v> 2013 Q1 </c:v>
                </c:pt>
                <c:pt idx="5">
                  <c:v> 2012 Q4 </c:v>
                </c:pt>
                <c:pt idx="6">
                  <c:v> 2012 Q3 </c:v>
                </c:pt>
                <c:pt idx="7">
                  <c:v> 2012 Q2 </c:v>
                </c:pt>
                <c:pt idx="8">
                  <c:v> 2012 Q1 </c:v>
                </c:pt>
                <c:pt idx="9">
                  <c:v> 2011 Q4 </c:v>
                </c:pt>
                <c:pt idx="10">
                  <c:v> 2011 Q3 </c:v>
                </c:pt>
                <c:pt idx="11">
                  <c:v> 2011 Q2 </c:v>
                </c:pt>
                <c:pt idx="12">
                  <c:v> 2011 Q1 </c:v>
                </c:pt>
                <c:pt idx="13">
                  <c:v> 2010 Q4 </c:v>
                </c:pt>
                <c:pt idx="14">
                  <c:v> 2010 Q3 </c:v>
                </c:pt>
                <c:pt idx="15">
                  <c:v> 2010 Q2 </c:v>
                </c:pt>
                <c:pt idx="16">
                  <c:v> 2010 Q1 </c:v>
                </c:pt>
                <c:pt idx="17">
                  <c:v> 2009 Q4 </c:v>
                </c:pt>
                <c:pt idx="18">
                  <c:v> 2009 Q3 </c:v>
                </c:pt>
                <c:pt idx="19">
                  <c:v> 2009 Q2 </c:v>
                </c:pt>
                <c:pt idx="20">
                  <c:v> 2009 Q1 </c:v>
                </c:pt>
                <c:pt idx="21">
                  <c:v> 2008 Q4 </c:v>
                </c:pt>
              </c:strCache>
            </c:strRef>
          </c:cat>
          <c:val>
            <c:numRef>
              <c:f>'Analysis_FSR_Ult_Inc Method'!$AY$21:$AY$42</c:f>
              <c:numCache>
                <c:formatCode>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ser>
        <c:ser>
          <c:idx val="0"/>
          <c:order val="1"/>
          <c:tx>
            <c:strRef>
              <c:f>'Analysis_FSR_Ult_Inc Method'!$AZ$20</c:f>
              <c:strCache>
                <c:ptCount val="1"/>
                <c:pt idx="0">
                  <c:v>EXPECTED / ULT</c:v>
                </c:pt>
              </c:strCache>
            </c:strRef>
          </c:tx>
          <c:spPr>
            <a:ln w="38100">
              <a:solidFill>
                <a:srgbClr val="993366"/>
              </a:solidFill>
              <a:prstDash val="solid"/>
            </a:ln>
          </c:spPr>
          <c:marker>
            <c:symbol val="none"/>
          </c:marker>
          <c:cat>
            <c:strRef>
              <c:f>'Analysis_FSR_Ult_Inc Method'!$AX$21:$AX$42</c:f>
              <c:strCache>
                <c:ptCount val="22"/>
                <c:pt idx="0">
                  <c:v> 2014 Q1 </c:v>
                </c:pt>
                <c:pt idx="1">
                  <c:v> 2013 Q4 </c:v>
                </c:pt>
                <c:pt idx="2">
                  <c:v> 2013 Q3 </c:v>
                </c:pt>
                <c:pt idx="3">
                  <c:v> 2013 Q2 </c:v>
                </c:pt>
                <c:pt idx="4">
                  <c:v> 2013 Q1 </c:v>
                </c:pt>
                <c:pt idx="5">
                  <c:v> 2012 Q4 </c:v>
                </c:pt>
                <c:pt idx="6">
                  <c:v> 2012 Q3 </c:v>
                </c:pt>
                <c:pt idx="7">
                  <c:v> 2012 Q2 </c:v>
                </c:pt>
                <c:pt idx="8">
                  <c:v> 2012 Q1 </c:v>
                </c:pt>
                <c:pt idx="9">
                  <c:v> 2011 Q4 </c:v>
                </c:pt>
                <c:pt idx="10">
                  <c:v> 2011 Q3 </c:v>
                </c:pt>
                <c:pt idx="11">
                  <c:v> 2011 Q2 </c:v>
                </c:pt>
                <c:pt idx="12">
                  <c:v> 2011 Q1 </c:v>
                </c:pt>
                <c:pt idx="13">
                  <c:v> 2010 Q4 </c:v>
                </c:pt>
                <c:pt idx="14">
                  <c:v> 2010 Q3 </c:v>
                </c:pt>
                <c:pt idx="15">
                  <c:v> 2010 Q2 </c:v>
                </c:pt>
                <c:pt idx="16">
                  <c:v> 2010 Q1 </c:v>
                </c:pt>
                <c:pt idx="17">
                  <c:v> 2009 Q4 </c:v>
                </c:pt>
                <c:pt idx="18">
                  <c:v> 2009 Q3 </c:v>
                </c:pt>
                <c:pt idx="19">
                  <c:v> 2009 Q2 </c:v>
                </c:pt>
                <c:pt idx="20">
                  <c:v> 2009 Q1 </c:v>
                </c:pt>
                <c:pt idx="21">
                  <c:v> 2008 Q4 </c:v>
                </c:pt>
              </c:strCache>
            </c:strRef>
          </c:cat>
          <c:val>
            <c:numRef>
              <c:f>'Analysis_FSR_Ult_Inc Method'!$AZ$21:$AZ$42</c:f>
              <c:numCache>
                <c:formatCode>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ser>
        <c:ser>
          <c:idx val="4"/>
          <c:order val="2"/>
          <c:tx>
            <c:strRef>
              <c:f>'Analysis_FSR_Ult_Inc Method'!$BA$20</c:f>
              <c:strCache>
                <c:ptCount val="1"/>
                <c:pt idx="0">
                  <c:v>ULT</c:v>
                </c:pt>
              </c:strCache>
            </c:strRef>
          </c:tx>
          <c:spPr>
            <a:ln w="25400">
              <a:solidFill>
                <a:srgbClr val="FF0000"/>
              </a:solidFill>
              <a:prstDash val="solid"/>
            </a:ln>
          </c:spPr>
          <c:marker>
            <c:symbol val="none"/>
          </c:marker>
          <c:dPt>
            <c:idx val="2"/>
            <c:spPr>
              <a:ln w="38100">
                <a:solidFill>
                  <a:srgbClr val="FF0000"/>
                </a:solidFill>
                <a:prstDash val="solid"/>
              </a:ln>
            </c:spPr>
          </c:dPt>
          <c:cat>
            <c:strRef>
              <c:f>'Analysis_FSR_Ult_Inc Method'!$AX$21:$AX$42</c:f>
              <c:strCache>
                <c:ptCount val="22"/>
                <c:pt idx="0">
                  <c:v> 2014 Q1 </c:v>
                </c:pt>
                <c:pt idx="1">
                  <c:v> 2013 Q4 </c:v>
                </c:pt>
                <c:pt idx="2">
                  <c:v> 2013 Q3 </c:v>
                </c:pt>
                <c:pt idx="3">
                  <c:v> 2013 Q2 </c:v>
                </c:pt>
                <c:pt idx="4">
                  <c:v> 2013 Q1 </c:v>
                </c:pt>
                <c:pt idx="5">
                  <c:v> 2012 Q4 </c:v>
                </c:pt>
                <c:pt idx="6">
                  <c:v> 2012 Q3 </c:v>
                </c:pt>
                <c:pt idx="7">
                  <c:v> 2012 Q2 </c:v>
                </c:pt>
                <c:pt idx="8">
                  <c:v> 2012 Q1 </c:v>
                </c:pt>
                <c:pt idx="9">
                  <c:v> 2011 Q4 </c:v>
                </c:pt>
                <c:pt idx="10">
                  <c:v> 2011 Q3 </c:v>
                </c:pt>
                <c:pt idx="11">
                  <c:v> 2011 Q2 </c:v>
                </c:pt>
                <c:pt idx="12">
                  <c:v> 2011 Q1 </c:v>
                </c:pt>
                <c:pt idx="13">
                  <c:v> 2010 Q4 </c:v>
                </c:pt>
                <c:pt idx="14">
                  <c:v> 2010 Q3 </c:v>
                </c:pt>
                <c:pt idx="15">
                  <c:v> 2010 Q2 </c:v>
                </c:pt>
                <c:pt idx="16">
                  <c:v> 2010 Q1 </c:v>
                </c:pt>
                <c:pt idx="17">
                  <c:v> 2009 Q4 </c:v>
                </c:pt>
                <c:pt idx="18">
                  <c:v> 2009 Q3 </c:v>
                </c:pt>
                <c:pt idx="19">
                  <c:v> 2009 Q2 </c:v>
                </c:pt>
                <c:pt idx="20">
                  <c:v> 2009 Q1 </c:v>
                </c:pt>
                <c:pt idx="21">
                  <c:v> 2008 Q4 </c:v>
                </c:pt>
              </c:strCache>
            </c:strRef>
          </c:cat>
          <c:val>
            <c:numRef>
              <c:f>'Analysis_FSR_Ult_Inc Method'!$BA$21:$BA$42</c:f>
              <c:numCache>
                <c:formatCode>0%</c:formatCode>
                <c:ptCount val="2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numCache>
            </c:numRef>
          </c:val>
        </c:ser>
        <c:marker val="1"/>
        <c:axId val="395958528"/>
        <c:axId val="395960320"/>
      </c:lineChart>
      <c:catAx>
        <c:axId val="395938432"/>
        <c:scaling>
          <c:orientation val="minMax"/>
        </c:scaling>
        <c:axPos val="b"/>
        <c:numFmt formatCode="_ * #,##0_ ;_ * \-#,##0_ ;_ * &quot;-&quot;??_ ;_ @_ " sourceLinked="1"/>
        <c:tickLblPos val="nextTo"/>
        <c:spPr>
          <a:ln w="3175">
            <a:solidFill>
              <a:srgbClr val="000000"/>
            </a:solidFill>
            <a:prstDash val="solid"/>
          </a:ln>
        </c:spPr>
        <c:txPr>
          <a:bodyPr rot="0" vert="horz"/>
          <a:lstStyle/>
          <a:p>
            <a:pPr>
              <a:defRPr lang="es-ES" sz="1000" b="0" i="0" u="none" strike="noStrike" baseline="0">
                <a:solidFill>
                  <a:srgbClr val="000000"/>
                </a:solidFill>
                <a:latin typeface="Arial"/>
                <a:ea typeface="Arial"/>
                <a:cs typeface="Arial"/>
              </a:defRPr>
            </a:pPr>
            <a:endParaRPr lang="es-AR"/>
          </a:p>
        </c:txPr>
        <c:crossAx val="395956608"/>
        <c:crosses val="autoZero"/>
        <c:auto val="1"/>
        <c:lblAlgn val="ctr"/>
        <c:lblOffset val="100"/>
        <c:tickLblSkip val="1"/>
        <c:tickMarkSkip val="1"/>
      </c:catAx>
      <c:valAx>
        <c:axId val="395956608"/>
        <c:scaling>
          <c:orientation val="minMax"/>
        </c:scaling>
        <c:axPos val="l"/>
        <c:title>
          <c:tx>
            <c:rich>
              <a:bodyPr/>
              <a:lstStyle/>
              <a:p>
                <a:pPr>
                  <a:defRPr lang="es-ES" sz="1075" b="1" i="0" u="none" strike="noStrike" baseline="0">
                    <a:solidFill>
                      <a:srgbClr val="000000"/>
                    </a:solidFill>
                    <a:latin typeface="Arial"/>
                    <a:ea typeface="Arial"/>
                    <a:cs typeface="Arial"/>
                  </a:defRPr>
                </a:pPr>
                <a:r>
                  <a:rPr lang="es-AR"/>
                  <a:t>%Pay / % Res</a:t>
                </a:r>
              </a:p>
            </c:rich>
          </c:tx>
          <c:layout>
            <c:manualLayout>
              <c:xMode val="edge"/>
              <c:yMode val="edge"/>
              <c:x val="5.4054054054054404E-3"/>
              <c:y val="0.31280814036178956"/>
            </c:manualLayout>
          </c:layout>
          <c:spPr>
            <a:noFill/>
            <a:ln w="25400">
              <a:noFill/>
            </a:ln>
          </c:spPr>
        </c:title>
        <c:numFmt formatCode="0%" sourceLinked="1"/>
        <c:tickLblPos val="nextTo"/>
        <c:spPr>
          <a:ln w="3175">
            <a:solidFill>
              <a:srgbClr val="000000"/>
            </a:solidFill>
            <a:prstDash val="solid"/>
          </a:ln>
        </c:spPr>
        <c:txPr>
          <a:bodyPr rot="0" vert="horz"/>
          <a:lstStyle/>
          <a:p>
            <a:pPr>
              <a:defRPr lang="es-ES" sz="1075" b="0" i="0" u="none" strike="noStrike" baseline="0">
                <a:solidFill>
                  <a:srgbClr val="000000"/>
                </a:solidFill>
                <a:latin typeface="Arial"/>
                <a:ea typeface="Arial"/>
                <a:cs typeface="Arial"/>
              </a:defRPr>
            </a:pPr>
            <a:endParaRPr lang="es-AR"/>
          </a:p>
        </c:txPr>
        <c:crossAx val="395938432"/>
        <c:crosses val="autoZero"/>
        <c:crossBetween val="between"/>
      </c:valAx>
      <c:catAx>
        <c:axId val="395958528"/>
        <c:scaling>
          <c:orientation val="minMax"/>
        </c:scaling>
        <c:delete val="1"/>
        <c:axPos val="b"/>
        <c:numFmt formatCode="_ * #,##0_ ;_ * \-#,##0_ ;_ * &quot;-&quot;??_ ;_ @_ " sourceLinked="1"/>
        <c:tickLblPos val="none"/>
        <c:crossAx val="395960320"/>
        <c:crosses val="autoZero"/>
        <c:auto val="1"/>
        <c:lblAlgn val="ctr"/>
        <c:lblOffset val="100"/>
      </c:catAx>
      <c:valAx>
        <c:axId val="395960320"/>
        <c:scaling>
          <c:orientation val="minMax"/>
          <c:max val="1.2"/>
          <c:min val="0.70000000000000062"/>
        </c:scaling>
        <c:axPos val="r"/>
        <c:title>
          <c:tx>
            <c:rich>
              <a:bodyPr/>
              <a:lstStyle/>
              <a:p>
                <a:pPr>
                  <a:defRPr lang="es-ES" sz="1050" b="1" i="0" u="none" strike="noStrike" baseline="0">
                    <a:solidFill>
                      <a:srgbClr val="000000"/>
                    </a:solidFill>
                    <a:latin typeface="Arial"/>
                    <a:ea typeface="Arial"/>
                    <a:cs typeface="Arial"/>
                  </a:defRPr>
                </a:pPr>
                <a:r>
                  <a:rPr lang="es-AR"/>
                  <a:t>% Knowledge</a:t>
                </a:r>
              </a:p>
            </c:rich>
          </c:tx>
          <c:layout>
            <c:manualLayout>
              <c:xMode val="edge"/>
              <c:yMode val="edge"/>
              <c:x val="0.9556761296729801"/>
              <c:y val="0.30541897780024385"/>
            </c:manualLayout>
          </c:layout>
          <c:spPr>
            <a:noFill/>
            <a:ln w="25400">
              <a:noFill/>
            </a:ln>
          </c:spPr>
        </c:title>
        <c:numFmt formatCode="0%" sourceLinked="1"/>
        <c:majorTickMark val="cross"/>
        <c:tickLblPos val="nextTo"/>
        <c:spPr>
          <a:ln w="3175">
            <a:solidFill>
              <a:srgbClr val="000000"/>
            </a:solidFill>
            <a:prstDash val="solid"/>
          </a:ln>
        </c:spPr>
        <c:txPr>
          <a:bodyPr rot="0" vert="horz"/>
          <a:lstStyle/>
          <a:p>
            <a:pPr>
              <a:defRPr lang="es-ES" sz="1075" b="0" i="0" u="none" strike="noStrike" baseline="0">
                <a:solidFill>
                  <a:srgbClr val="000000"/>
                </a:solidFill>
                <a:latin typeface="Arial"/>
                <a:ea typeface="Arial"/>
                <a:cs typeface="Arial"/>
              </a:defRPr>
            </a:pPr>
            <a:endParaRPr lang="es-AR"/>
          </a:p>
        </c:txPr>
        <c:crossAx val="395958528"/>
        <c:crosses val="max"/>
        <c:crossBetween val="between"/>
      </c:valAx>
      <c:spPr>
        <a:noFill/>
        <a:ln w="12700">
          <a:solidFill>
            <a:srgbClr val="808080"/>
          </a:solidFill>
          <a:prstDash val="solid"/>
        </a:ln>
      </c:spPr>
    </c:plotArea>
    <c:legend>
      <c:legendPos val="r"/>
      <c:legendEntry>
        <c:idx val="4"/>
        <c:delete val="1"/>
      </c:legendEntry>
      <c:layout>
        <c:manualLayout>
          <c:xMode val="edge"/>
          <c:yMode val="edge"/>
          <c:x val="0.28216227566148838"/>
          <c:y val="0.91625719198889999"/>
          <c:w val="0.45297319997162538"/>
          <c:h val="5.9113300492610904E-2"/>
        </c:manualLayout>
      </c:layout>
      <c:spPr>
        <a:solidFill>
          <a:srgbClr val="FFFFFF"/>
        </a:solidFill>
        <a:ln w="3175">
          <a:solidFill>
            <a:srgbClr val="000000"/>
          </a:solidFill>
          <a:prstDash val="solid"/>
        </a:ln>
      </c:spPr>
      <c:txPr>
        <a:bodyPr/>
        <a:lstStyle/>
        <a:p>
          <a:pPr>
            <a:defRPr lang="es-ES" sz="630" b="0" i="0" u="none" strike="noStrike" baseline="0">
              <a:solidFill>
                <a:srgbClr val="000000"/>
              </a:solidFill>
              <a:latin typeface="Arial"/>
              <a:ea typeface="Arial"/>
              <a:cs typeface="Arial"/>
            </a:defRPr>
          </a:pPr>
          <a:endParaRPr lang="es-AR"/>
        </a:p>
      </c:txPr>
    </c:legend>
    <c:plotVisOnly val="1"/>
    <c:dispBlanksAs val="gap"/>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s-AR"/>
    </a:p>
  </c:txPr>
  <c:printSettings>
    <c:headerFooter alignWithMargins="0"/>
    <c:pageMargins b="1" l="0.75000000000001465" r="0.75000000000001465" t="1" header="0" footer="0"/>
    <c:pageSetup orientation="landscape"/>
  </c:printSettings>
</c:chartSpace>
</file>

<file path=xl/charts/chart31.xml><?xml version="1.0" encoding="utf-8"?>
<c:chartSpace xmlns:c="http://schemas.openxmlformats.org/drawingml/2006/chart" xmlns:a="http://schemas.openxmlformats.org/drawingml/2006/main" xmlns:r="http://schemas.openxmlformats.org/officeDocument/2006/relationships">
  <c:lang val="es-AR"/>
  <c:chart>
    <c:plotArea>
      <c:layout>
        <c:manualLayout>
          <c:layoutTarget val="inner"/>
          <c:xMode val="edge"/>
          <c:yMode val="edge"/>
          <c:x val="7.4074152873681826E-2"/>
          <c:y val="7.0615112710787006E-2"/>
          <c:w val="0.90414039536993951"/>
          <c:h val="0.73120810258590063"/>
        </c:manualLayout>
      </c:layout>
      <c:barChart>
        <c:barDir val="col"/>
        <c:grouping val="clustered"/>
        <c:ser>
          <c:idx val="0"/>
          <c:order val="0"/>
          <c:tx>
            <c:strRef>
              <c:f>'Analysis_FSR_Ult_Paid Method'!$T$62</c:f>
              <c:strCache>
                <c:ptCount val="1"/>
                <c:pt idx="0">
                  <c:v>Actual</c:v>
                </c:pt>
              </c:strCache>
            </c:strRef>
          </c:tx>
          <c:spPr>
            <a:solidFill>
              <a:srgbClr val="9999FF"/>
            </a:solidFill>
            <a:ln w="12700">
              <a:solidFill>
                <a:srgbClr val="000000"/>
              </a:solidFill>
              <a:prstDash val="solid"/>
            </a:ln>
          </c:spPr>
          <c:cat>
            <c:strRef>
              <c:f>'Analysis_FSR_Ult_Paid Method'!$S$63:$S$68</c:f>
              <c:strCache>
                <c:ptCount val="6"/>
                <c:pt idx="0">
                  <c:v>#¡REF!</c:v>
                </c:pt>
                <c:pt idx="1">
                  <c:v>#¡REF!</c:v>
                </c:pt>
                <c:pt idx="2">
                  <c:v>#¡REF!</c:v>
                </c:pt>
                <c:pt idx="3">
                  <c:v>#¡REF!</c:v>
                </c:pt>
                <c:pt idx="4">
                  <c:v>#¡REF!</c:v>
                </c:pt>
                <c:pt idx="5">
                  <c:v>Total</c:v>
                </c:pt>
              </c:strCache>
            </c:strRef>
          </c:cat>
          <c:val>
            <c:numRef>
              <c:f>'Analysis_FSR_Ult_Paid Method'!$T$63:$T$68</c:f>
              <c:numCache>
                <c:formatCode>_ * #,##0_ ;_ * \-#,##0_ ;_ * "-"??_ ;_ @_ </c:formatCode>
                <c:ptCount val="6"/>
                <c:pt idx="0">
                  <c:v>0</c:v>
                </c:pt>
                <c:pt idx="1">
                  <c:v>0</c:v>
                </c:pt>
                <c:pt idx="2">
                  <c:v>0</c:v>
                </c:pt>
                <c:pt idx="3">
                  <c:v>0</c:v>
                </c:pt>
                <c:pt idx="4">
                  <c:v>0</c:v>
                </c:pt>
                <c:pt idx="5">
                  <c:v>0</c:v>
                </c:pt>
              </c:numCache>
            </c:numRef>
          </c:val>
        </c:ser>
        <c:ser>
          <c:idx val="1"/>
          <c:order val="1"/>
          <c:tx>
            <c:strRef>
              <c:f>'Analysis_FSR_Ult_Paid Method'!$U$62</c:f>
              <c:strCache>
                <c:ptCount val="1"/>
                <c:pt idx="0">
                  <c:v>Expected</c:v>
                </c:pt>
              </c:strCache>
            </c:strRef>
          </c:tx>
          <c:spPr>
            <a:solidFill>
              <a:srgbClr val="993366"/>
            </a:solidFill>
            <a:ln w="12700">
              <a:solidFill>
                <a:srgbClr val="000000"/>
              </a:solidFill>
              <a:prstDash val="solid"/>
            </a:ln>
          </c:spPr>
          <c:cat>
            <c:strRef>
              <c:f>'Analysis_FSR_Ult_Paid Method'!$S$63:$S$68</c:f>
              <c:strCache>
                <c:ptCount val="6"/>
                <c:pt idx="0">
                  <c:v>#¡REF!</c:v>
                </c:pt>
                <c:pt idx="1">
                  <c:v>#¡REF!</c:v>
                </c:pt>
                <c:pt idx="2">
                  <c:v>#¡REF!</c:v>
                </c:pt>
                <c:pt idx="3">
                  <c:v>#¡REF!</c:v>
                </c:pt>
                <c:pt idx="4">
                  <c:v>#¡REF!</c:v>
                </c:pt>
                <c:pt idx="5">
                  <c:v>Total</c:v>
                </c:pt>
              </c:strCache>
            </c:strRef>
          </c:cat>
          <c:val>
            <c:numRef>
              <c:f>'Analysis_FSR_Ult_Paid Method'!$U$63:$U$68</c:f>
              <c:numCache>
                <c:formatCode>_ * #,##0_ ;_ * \-#,##0_ ;_ * "-"??_ ;_ @_ </c:formatCode>
                <c:ptCount val="6"/>
                <c:pt idx="0">
                  <c:v>0</c:v>
                </c:pt>
                <c:pt idx="1">
                  <c:v>0</c:v>
                </c:pt>
                <c:pt idx="2">
                  <c:v>0</c:v>
                </c:pt>
                <c:pt idx="3">
                  <c:v>0</c:v>
                </c:pt>
                <c:pt idx="4">
                  <c:v>0</c:v>
                </c:pt>
                <c:pt idx="5">
                  <c:v>0</c:v>
                </c:pt>
              </c:numCache>
            </c:numRef>
          </c:val>
        </c:ser>
        <c:axId val="395967488"/>
        <c:axId val="395981568"/>
      </c:barChart>
      <c:catAx>
        <c:axId val="395967488"/>
        <c:scaling>
          <c:orientation val="minMax"/>
        </c:scaling>
        <c:axPos val="b"/>
        <c:numFmt formatCode="General" sourceLinked="1"/>
        <c:tickLblPos val="nextTo"/>
        <c:spPr>
          <a:ln w="3175">
            <a:solidFill>
              <a:srgbClr val="000000"/>
            </a:solidFill>
            <a:prstDash val="solid"/>
          </a:ln>
        </c:spPr>
        <c:txPr>
          <a:bodyPr rot="0" vert="horz"/>
          <a:lstStyle/>
          <a:p>
            <a:pPr>
              <a:defRPr lang="es-ES" sz="925" b="0" i="0" u="none" strike="noStrike" baseline="0">
                <a:solidFill>
                  <a:srgbClr val="000000"/>
                </a:solidFill>
                <a:latin typeface="Arial"/>
                <a:ea typeface="Arial"/>
                <a:cs typeface="Arial"/>
              </a:defRPr>
            </a:pPr>
            <a:endParaRPr lang="es-AR"/>
          </a:p>
        </c:txPr>
        <c:crossAx val="395981568"/>
        <c:crosses val="autoZero"/>
        <c:auto val="1"/>
        <c:lblAlgn val="ctr"/>
        <c:lblOffset val="100"/>
        <c:tickLblSkip val="1"/>
        <c:tickMarkSkip val="1"/>
      </c:catAx>
      <c:valAx>
        <c:axId val="395981568"/>
        <c:scaling>
          <c:orientation val="minMax"/>
        </c:scaling>
        <c:axPos val="l"/>
        <c:majorGridlines>
          <c:spPr>
            <a:ln w="3175">
              <a:solidFill>
                <a:srgbClr val="000000"/>
              </a:solidFill>
              <a:prstDash val="sysDash"/>
            </a:ln>
          </c:spPr>
        </c:majorGridlines>
        <c:title>
          <c:tx>
            <c:rich>
              <a:bodyPr/>
              <a:lstStyle/>
              <a:p>
                <a:pPr>
                  <a:defRPr lang="es-ES" sz="1025" b="1" i="0" u="none" strike="noStrike" baseline="0">
                    <a:solidFill>
                      <a:srgbClr val="000000"/>
                    </a:solidFill>
                    <a:latin typeface="Arial"/>
                    <a:ea typeface="Arial"/>
                    <a:cs typeface="Arial"/>
                  </a:defRPr>
                </a:pPr>
                <a:r>
                  <a:rPr lang="es-AR"/>
                  <a:t>Local Currency ('000)</a:t>
                </a:r>
              </a:p>
            </c:rich>
          </c:tx>
          <c:layout>
            <c:manualLayout>
              <c:xMode val="edge"/>
              <c:yMode val="edge"/>
              <c:x val="5.4466230936832012E-3"/>
              <c:y val="0.26423714120016673"/>
            </c:manualLayout>
          </c:layout>
          <c:spPr>
            <a:noFill/>
            <a:ln w="25400">
              <a:noFill/>
            </a:ln>
          </c:spPr>
        </c:title>
        <c:numFmt formatCode="_ * #,##0_ ;_ * \-#,##0_ ;_ * &quot;-&quot;??_ ;_ @_ " sourceLinked="1"/>
        <c:tickLblPos val="nextTo"/>
        <c:spPr>
          <a:ln w="3175">
            <a:solidFill>
              <a:srgbClr val="000000"/>
            </a:solidFill>
            <a:prstDash val="solid"/>
          </a:ln>
        </c:spPr>
        <c:txPr>
          <a:bodyPr rot="0" vert="horz"/>
          <a:lstStyle/>
          <a:p>
            <a:pPr>
              <a:defRPr lang="es-ES" sz="1200" b="0" i="0" u="none" strike="noStrike" baseline="0">
                <a:solidFill>
                  <a:srgbClr val="000000"/>
                </a:solidFill>
                <a:latin typeface="Arial"/>
                <a:ea typeface="Arial"/>
                <a:cs typeface="Arial"/>
              </a:defRPr>
            </a:pPr>
            <a:endParaRPr lang="es-AR"/>
          </a:p>
        </c:txPr>
        <c:crossAx val="395967488"/>
        <c:crosses val="autoZero"/>
        <c:crossBetween val="between"/>
      </c:valAx>
      <c:spPr>
        <a:solidFill>
          <a:srgbClr val="C0C0C0"/>
        </a:solidFill>
        <a:ln w="12700">
          <a:solidFill>
            <a:srgbClr val="808080"/>
          </a:solidFill>
          <a:prstDash val="solid"/>
        </a:ln>
      </c:spPr>
    </c:plotArea>
    <c:legend>
      <c:legendPos val="r"/>
      <c:layout>
        <c:manualLayout>
          <c:xMode val="edge"/>
          <c:yMode val="edge"/>
          <c:x val="0.2265797494267465"/>
          <c:y val="0.91116268780748333"/>
          <c:w val="0.6830072221364486"/>
          <c:h val="5.4669703872437324E-2"/>
        </c:manualLayout>
      </c:layout>
      <c:spPr>
        <a:solidFill>
          <a:srgbClr val="FFFFFF"/>
        </a:solidFill>
        <a:ln w="3175">
          <a:solidFill>
            <a:srgbClr val="000000"/>
          </a:solidFill>
          <a:prstDash val="solid"/>
        </a:ln>
      </c:spPr>
      <c:txPr>
        <a:bodyPr/>
        <a:lstStyle/>
        <a:p>
          <a:pPr>
            <a:defRPr lang="es-ES" sz="780" b="0" i="0" u="none" strike="noStrike" baseline="0">
              <a:solidFill>
                <a:srgbClr val="000000"/>
              </a:solidFill>
              <a:latin typeface="Arial"/>
              <a:ea typeface="Arial"/>
              <a:cs typeface="Arial"/>
            </a:defRPr>
          </a:pPr>
          <a:endParaRPr lang="es-AR"/>
        </a:p>
      </c:txPr>
    </c:legend>
    <c:plotVisOnly val="1"/>
    <c:dispBlanksAs val="gap"/>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s-AR"/>
    </a:p>
  </c:txPr>
  <c:printSettings>
    <c:headerFooter alignWithMargins="0"/>
    <c:pageMargins b="1" l="0.75000000000001465" r="0.75000000000001465" t="1" header="0" footer="0"/>
    <c:pageSetup paperSize="9" orientation="landscape"/>
  </c:printSettings>
</c:chartSpace>
</file>

<file path=xl/charts/chart32.xml><?xml version="1.0" encoding="utf-8"?>
<c:chartSpace xmlns:c="http://schemas.openxmlformats.org/drawingml/2006/chart" xmlns:a="http://schemas.openxmlformats.org/drawingml/2006/main" xmlns:r="http://schemas.openxmlformats.org/officeDocument/2006/relationships">
  <c:lang val="es-AR"/>
  <c:chart>
    <c:plotArea>
      <c:layout>
        <c:manualLayout>
          <c:layoutTarget val="inner"/>
          <c:xMode val="edge"/>
          <c:yMode val="edge"/>
          <c:x val="0.14270515373855347"/>
          <c:y val="7.0000085449323124E-2"/>
          <c:w val="0.83919150108940765"/>
          <c:h val="0.62750076599213656"/>
        </c:manualLayout>
      </c:layout>
      <c:barChart>
        <c:barDir val="col"/>
        <c:grouping val="clustered"/>
        <c:ser>
          <c:idx val="0"/>
          <c:order val="0"/>
          <c:tx>
            <c:strRef>
              <c:f>'Analysis_FSR_Ult_Paid Method'!$T$84</c:f>
              <c:strCache>
                <c:ptCount val="1"/>
                <c:pt idx="0">
                  <c:v>Ult Roll Forward</c:v>
                </c:pt>
              </c:strCache>
            </c:strRef>
          </c:tx>
          <c:spPr>
            <a:solidFill>
              <a:srgbClr val="9999FF"/>
            </a:solidFill>
            <a:ln w="12700">
              <a:solidFill>
                <a:srgbClr val="000000"/>
              </a:solidFill>
              <a:prstDash val="solid"/>
            </a:ln>
          </c:spPr>
          <c:cat>
            <c:strRef>
              <c:f>'Analysis_FSR_Ult_Paid Method'!$S$85:$S$90</c:f>
              <c:strCache>
                <c:ptCount val="6"/>
                <c:pt idx="0">
                  <c:v>#¡REF!</c:v>
                </c:pt>
                <c:pt idx="1">
                  <c:v>#¡REF!</c:v>
                </c:pt>
                <c:pt idx="2">
                  <c:v>#¡REF!</c:v>
                </c:pt>
                <c:pt idx="3">
                  <c:v>#¡REF!</c:v>
                </c:pt>
                <c:pt idx="4">
                  <c:v>#¡REF!</c:v>
                </c:pt>
                <c:pt idx="5">
                  <c:v>Total</c:v>
                </c:pt>
              </c:strCache>
            </c:strRef>
          </c:cat>
          <c:val>
            <c:numRef>
              <c:f>'Analysis_FSR_Ult_Paid Method'!$T$85:$T$90</c:f>
              <c:numCache>
                <c:formatCode>_ * #,##0_ ;_ * \-#,##0_ ;_ * "-"??_ ;_ @_ </c:formatCode>
                <c:ptCount val="6"/>
                <c:pt idx="0">
                  <c:v>0</c:v>
                </c:pt>
                <c:pt idx="1">
                  <c:v>0</c:v>
                </c:pt>
                <c:pt idx="2">
                  <c:v>0</c:v>
                </c:pt>
                <c:pt idx="3">
                  <c:v>0</c:v>
                </c:pt>
                <c:pt idx="4">
                  <c:v>0</c:v>
                </c:pt>
                <c:pt idx="5">
                  <c:v>0</c:v>
                </c:pt>
              </c:numCache>
            </c:numRef>
          </c:val>
        </c:ser>
        <c:ser>
          <c:idx val="1"/>
          <c:order val="1"/>
          <c:tx>
            <c:strRef>
              <c:f>'Analysis_FSR_Ult_Paid Method'!$U$84</c:f>
              <c:strCache>
                <c:ptCount val="1"/>
                <c:pt idx="0">
                  <c:v>Ult Estimated</c:v>
                </c:pt>
              </c:strCache>
            </c:strRef>
          </c:tx>
          <c:spPr>
            <a:solidFill>
              <a:srgbClr val="993366"/>
            </a:solidFill>
            <a:ln w="12700">
              <a:solidFill>
                <a:srgbClr val="000000"/>
              </a:solidFill>
              <a:prstDash val="solid"/>
            </a:ln>
          </c:spPr>
          <c:cat>
            <c:strRef>
              <c:f>'Analysis_FSR_Ult_Paid Method'!$S$85:$S$90</c:f>
              <c:strCache>
                <c:ptCount val="6"/>
                <c:pt idx="0">
                  <c:v>#¡REF!</c:v>
                </c:pt>
                <c:pt idx="1">
                  <c:v>#¡REF!</c:v>
                </c:pt>
                <c:pt idx="2">
                  <c:v>#¡REF!</c:v>
                </c:pt>
                <c:pt idx="3">
                  <c:v>#¡REF!</c:v>
                </c:pt>
                <c:pt idx="4">
                  <c:v>#¡REF!</c:v>
                </c:pt>
                <c:pt idx="5">
                  <c:v>Total</c:v>
                </c:pt>
              </c:strCache>
            </c:strRef>
          </c:cat>
          <c:val>
            <c:numRef>
              <c:f>'Analysis_FSR_Ult_Paid Method'!$U$85:$U$90</c:f>
              <c:numCache>
                <c:formatCode>_ * #,##0_ ;_ * \-#,##0_ ;_ * "-"??_ ;_ @_ </c:formatCode>
                <c:ptCount val="6"/>
                <c:pt idx="0">
                  <c:v>0</c:v>
                </c:pt>
                <c:pt idx="1">
                  <c:v>0</c:v>
                </c:pt>
                <c:pt idx="2">
                  <c:v>0</c:v>
                </c:pt>
                <c:pt idx="3">
                  <c:v>0</c:v>
                </c:pt>
                <c:pt idx="4">
                  <c:v>0</c:v>
                </c:pt>
                <c:pt idx="5">
                  <c:v>0</c:v>
                </c:pt>
              </c:numCache>
            </c:numRef>
          </c:val>
        </c:ser>
        <c:ser>
          <c:idx val="2"/>
          <c:order val="2"/>
          <c:tx>
            <c:strRef>
              <c:f>'Analysis_FSR_Ult_Paid Method'!$V$84</c:f>
              <c:strCache>
                <c:ptCount val="1"/>
                <c:pt idx="0">
                  <c:v>Difference Amounts</c:v>
                </c:pt>
              </c:strCache>
            </c:strRef>
          </c:tx>
          <c:spPr>
            <a:solidFill>
              <a:srgbClr val="FFFFCC"/>
            </a:solidFill>
            <a:ln w="12700">
              <a:solidFill>
                <a:srgbClr val="000000"/>
              </a:solidFill>
              <a:prstDash val="solid"/>
            </a:ln>
          </c:spPr>
          <c:cat>
            <c:strRef>
              <c:f>'Analysis_FSR_Ult_Paid Method'!$S$85:$S$90</c:f>
              <c:strCache>
                <c:ptCount val="6"/>
                <c:pt idx="0">
                  <c:v>#¡REF!</c:v>
                </c:pt>
                <c:pt idx="1">
                  <c:v>#¡REF!</c:v>
                </c:pt>
                <c:pt idx="2">
                  <c:v>#¡REF!</c:v>
                </c:pt>
                <c:pt idx="3">
                  <c:v>#¡REF!</c:v>
                </c:pt>
                <c:pt idx="4">
                  <c:v>#¡REF!</c:v>
                </c:pt>
                <c:pt idx="5">
                  <c:v>Total</c:v>
                </c:pt>
              </c:strCache>
            </c:strRef>
          </c:cat>
          <c:val>
            <c:numRef>
              <c:f>'Analysis_FSR_Ult_Paid Method'!$V$85:$V$90</c:f>
              <c:numCache>
                <c:formatCode>_ * #,##0_ ;_ * \-#,##0_ ;_ * "-"??_ ;_ @_ </c:formatCode>
                <c:ptCount val="6"/>
                <c:pt idx="0">
                  <c:v>0</c:v>
                </c:pt>
                <c:pt idx="1">
                  <c:v>0</c:v>
                </c:pt>
                <c:pt idx="2">
                  <c:v>0</c:v>
                </c:pt>
                <c:pt idx="3">
                  <c:v>0</c:v>
                </c:pt>
                <c:pt idx="4">
                  <c:v>0</c:v>
                </c:pt>
                <c:pt idx="5">
                  <c:v>0</c:v>
                </c:pt>
              </c:numCache>
            </c:numRef>
          </c:val>
        </c:ser>
        <c:ser>
          <c:idx val="3"/>
          <c:order val="3"/>
          <c:tx>
            <c:strRef>
              <c:f>'Analysis_FSR_Ult_Paid Method'!$W$84</c:f>
              <c:strCache>
                <c:ptCount val="1"/>
                <c:pt idx="0">
                  <c:v>Difference %</c:v>
                </c:pt>
              </c:strCache>
            </c:strRef>
          </c:tx>
          <c:spPr>
            <a:solidFill>
              <a:srgbClr val="CCFFFF"/>
            </a:solidFill>
            <a:ln w="12700">
              <a:solidFill>
                <a:srgbClr val="000000"/>
              </a:solidFill>
              <a:prstDash val="solid"/>
            </a:ln>
          </c:spPr>
          <c:cat>
            <c:strRef>
              <c:f>'Analysis_FSR_Ult_Paid Method'!$S$85:$S$90</c:f>
              <c:strCache>
                <c:ptCount val="6"/>
                <c:pt idx="0">
                  <c:v>#¡REF!</c:v>
                </c:pt>
                <c:pt idx="1">
                  <c:v>#¡REF!</c:v>
                </c:pt>
                <c:pt idx="2">
                  <c:v>#¡REF!</c:v>
                </c:pt>
                <c:pt idx="3">
                  <c:v>#¡REF!</c:v>
                </c:pt>
                <c:pt idx="4">
                  <c:v>#¡REF!</c:v>
                </c:pt>
                <c:pt idx="5">
                  <c:v>Total</c:v>
                </c:pt>
              </c:strCache>
            </c:strRef>
          </c:cat>
          <c:val>
            <c:numRef>
              <c:f>'Analysis_FSR_Ult_Paid Method'!$W$85:$W$90</c:f>
              <c:numCache>
                <c:formatCode>0%</c:formatCode>
                <c:ptCount val="6"/>
                <c:pt idx="0">
                  <c:v>0</c:v>
                </c:pt>
                <c:pt idx="1">
                  <c:v>0</c:v>
                </c:pt>
                <c:pt idx="2">
                  <c:v>0</c:v>
                </c:pt>
                <c:pt idx="3">
                  <c:v>0</c:v>
                </c:pt>
                <c:pt idx="4">
                  <c:v>0</c:v>
                </c:pt>
                <c:pt idx="5">
                  <c:v>0</c:v>
                </c:pt>
              </c:numCache>
            </c:numRef>
          </c:val>
        </c:ser>
        <c:axId val="396610176"/>
        <c:axId val="396616064"/>
      </c:barChart>
      <c:catAx>
        <c:axId val="396610176"/>
        <c:scaling>
          <c:orientation val="minMax"/>
        </c:scaling>
        <c:axPos val="b"/>
        <c:numFmt formatCode="General" sourceLinked="1"/>
        <c:tickLblPos val="nextTo"/>
        <c:spPr>
          <a:ln w="3175">
            <a:solidFill>
              <a:srgbClr val="000000"/>
            </a:solidFill>
            <a:prstDash val="solid"/>
          </a:ln>
        </c:spPr>
        <c:txPr>
          <a:bodyPr rot="0" vert="horz"/>
          <a:lstStyle/>
          <a:p>
            <a:pPr>
              <a:defRPr lang="es-ES" sz="1175" b="0" i="0" u="none" strike="noStrike" baseline="0">
                <a:solidFill>
                  <a:srgbClr val="000000"/>
                </a:solidFill>
                <a:latin typeface="Arial"/>
                <a:ea typeface="Arial"/>
                <a:cs typeface="Arial"/>
              </a:defRPr>
            </a:pPr>
            <a:endParaRPr lang="es-AR"/>
          </a:p>
        </c:txPr>
        <c:crossAx val="396616064"/>
        <c:crosses val="autoZero"/>
        <c:auto val="1"/>
        <c:lblAlgn val="ctr"/>
        <c:lblOffset val="100"/>
        <c:tickMarkSkip val="1"/>
      </c:catAx>
      <c:valAx>
        <c:axId val="396616064"/>
        <c:scaling>
          <c:orientation val="minMax"/>
        </c:scaling>
        <c:axPos val="l"/>
        <c:majorGridlines>
          <c:spPr>
            <a:ln w="3175">
              <a:solidFill>
                <a:srgbClr val="000000"/>
              </a:solidFill>
              <a:prstDash val="sysDash"/>
            </a:ln>
          </c:spPr>
        </c:majorGridlines>
        <c:title>
          <c:tx>
            <c:rich>
              <a:bodyPr/>
              <a:lstStyle/>
              <a:p>
                <a:pPr>
                  <a:defRPr lang="es-ES" sz="925" b="1" i="0" u="none" strike="noStrike" baseline="0">
                    <a:solidFill>
                      <a:srgbClr val="000000"/>
                    </a:solidFill>
                    <a:latin typeface="Arial"/>
                    <a:ea typeface="Arial"/>
                    <a:cs typeface="Arial"/>
                  </a:defRPr>
                </a:pPr>
                <a:r>
                  <a:rPr lang="es-AR"/>
                  <a:t>Local Currency ('000)</a:t>
                </a:r>
              </a:p>
            </c:rich>
          </c:tx>
          <c:layout>
            <c:manualLayout>
              <c:xMode val="edge"/>
              <c:yMode val="edge"/>
              <c:x val="5.3248136315228968E-3"/>
              <c:y val="0.22750026246720581"/>
            </c:manualLayout>
          </c:layout>
          <c:spPr>
            <a:noFill/>
            <a:ln w="25400">
              <a:noFill/>
            </a:ln>
          </c:spPr>
        </c:title>
        <c:numFmt formatCode="_ * #,##0_ ;_ * \-#,##0_ ;_ * &quot;-&quot;??_ ;_ @_ " sourceLinked="1"/>
        <c:tickLblPos val="nextTo"/>
        <c:spPr>
          <a:ln w="3175">
            <a:solidFill>
              <a:srgbClr val="000000"/>
            </a:solidFill>
            <a:prstDash val="solid"/>
          </a:ln>
        </c:spPr>
        <c:txPr>
          <a:bodyPr rot="0" vert="horz"/>
          <a:lstStyle/>
          <a:p>
            <a:pPr>
              <a:defRPr lang="es-ES" sz="1175" b="0" i="0" u="none" strike="noStrike" baseline="0">
                <a:solidFill>
                  <a:srgbClr val="000000"/>
                </a:solidFill>
                <a:latin typeface="Arial"/>
                <a:ea typeface="Arial"/>
                <a:cs typeface="Arial"/>
              </a:defRPr>
            </a:pPr>
            <a:endParaRPr lang="es-AR"/>
          </a:p>
        </c:txPr>
        <c:crossAx val="396610176"/>
        <c:crosses val="autoZero"/>
        <c:crossBetween val="between"/>
      </c:valAx>
      <c:dTable>
        <c:showHorzBorder val="1"/>
        <c:showVertBorder val="1"/>
        <c:showOutline val="1"/>
        <c:showKeys val="1"/>
        <c:spPr>
          <a:ln w="3175">
            <a:solidFill>
              <a:srgbClr val="000000"/>
            </a:solidFill>
            <a:prstDash val="solid"/>
          </a:ln>
        </c:spPr>
        <c:txPr>
          <a:bodyPr/>
          <a:lstStyle/>
          <a:p>
            <a:pPr rtl="0">
              <a:defRPr lang="es-ES" sz="900" b="0" i="0" u="none" strike="noStrike" baseline="0">
                <a:solidFill>
                  <a:srgbClr val="000000"/>
                </a:solidFill>
                <a:latin typeface="Arial"/>
                <a:ea typeface="Arial"/>
                <a:cs typeface="Arial"/>
              </a:defRPr>
            </a:pPr>
            <a:endParaRPr lang="es-AR"/>
          </a:p>
        </c:txPr>
      </c:dTable>
      <c:spPr>
        <a:solidFill>
          <a:srgbClr val="C0C0C0"/>
        </a:solidFill>
        <a:ln w="12700">
          <a:solidFill>
            <a:srgbClr val="808080"/>
          </a:solidFill>
          <a:prstDash val="solid"/>
        </a:ln>
      </c:spPr>
    </c:plotArea>
    <c:plotVisOnly val="1"/>
    <c:dispBlanksAs val="gap"/>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s-AR"/>
    </a:p>
  </c:txPr>
  <c:printSettings>
    <c:headerFooter alignWithMargins="0"/>
    <c:pageMargins b="1" l="0.75000000000001465" r="0.75000000000001465" t="1" header="0" footer="0"/>
    <c:pageSetup paperSize="9" orientation="landscape"/>
  </c:printSettings>
</c:chartSpace>
</file>

<file path=xl/charts/chart33.xml><?xml version="1.0" encoding="utf-8"?>
<c:chartSpace xmlns:c="http://schemas.openxmlformats.org/drawingml/2006/chart" xmlns:a="http://schemas.openxmlformats.org/drawingml/2006/main" xmlns:r="http://schemas.openxmlformats.org/officeDocument/2006/relationships">
  <c:lang val="es-AR"/>
  <c:chart>
    <c:plotArea>
      <c:layout>
        <c:manualLayout>
          <c:layoutTarget val="inner"/>
          <c:xMode val="edge"/>
          <c:yMode val="edge"/>
          <c:x val="8.0000042229752266E-2"/>
          <c:y val="4.1871971540144381E-2"/>
          <c:w val="0.82378421863615436"/>
          <c:h val="0.76354771632033658"/>
        </c:manualLayout>
      </c:layout>
      <c:barChart>
        <c:barDir val="col"/>
        <c:grouping val="percentStacked"/>
        <c:ser>
          <c:idx val="2"/>
          <c:order val="3"/>
          <c:tx>
            <c:strRef>
              <c:f>'Analysis_FSR_Ult_Paid Method'!$BB$20</c:f>
              <c:strCache>
                <c:ptCount val="1"/>
                <c:pt idx="0">
                  <c:v>%PAY</c:v>
                </c:pt>
              </c:strCache>
            </c:strRef>
          </c:tx>
          <c:spPr>
            <a:solidFill>
              <a:srgbClr val="00FFFF"/>
            </a:solidFill>
            <a:ln w="12700">
              <a:solidFill>
                <a:srgbClr val="000000"/>
              </a:solidFill>
              <a:prstDash val="solid"/>
            </a:ln>
          </c:spPr>
          <c:dLbls>
            <c:spPr>
              <a:noFill/>
              <a:ln w="25400">
                <a:noFill/>
              </a:ln>
            </c:spPr>
            <c:txPr>
              <a:bodyPr/>
              <a:lstStyle/>
              <a:p>
                <a:pPr>
                  <a:defRPr lang="es-ES" sz="1075" b="0" i="0" u="none" strike="noStrike" baseline="0">
                    <a:solidFill>
                      <a:srgbClr val="000000"/>
                    </a:solidFill>
                    <a:latin typeface="Arial"/>
                    <a:ea typeface="Arial"/>
                    <a:cs typeface="Arial"/>
                  </a:defRPr>
                </a:pPr>
                <a:endParaRPr lang="es-AR"/>
              </a:p>
            </c:txPr>
            <c:showVal val="1"/>
          </c:dLbls>
          <c:cat>
            <c:strRef>
              <c:f>'Analysis_FSR_Ult_Paid Method'!$AX$21:$AX$42</c:f>
              <c:strCache>
                <c:ptCount val="22"/>
                <c:pt idx="0">
                  <c:v> 2014 Q1 </c:v>
                </c:pt>
                <c:pt idx="1">
                  <c:v> 2013 Q4 </c:v>
                </c:pt>
                <c:pt idx="2">
                  <c:v> 2013 Q3 </c:v>
                </c:pt>
                <c:pt idx="3">
                  <c:v> 2013 Q2 </c:v>
                </c:pt>
                <c:pt idx="4">
                  <c:v> 2013 Q1 </c:v>
                </c:pt>
                <c:pt idx="5">
                  <c:v> 2012 Q4 </c:v>
                </c:pt>
                <c:pt idx="6">
                  <c:v> 2012 Q3 </c:v>
                </c:pt>
                <c:pt idx="7">
                  <c:v> 2012 Q2 </c:v>
                </c:pt>
                <c:pt idx="8">
                  <c:v> 2012 Q1 </c:v>
                </c:pt>
                <c:pt idx="9">
                  <c:v> 2011 Q4 </c:v>
                </c:pt>
                <c:pt idx="10">
                  <c:v> 2011 Q3 </c:v>
                </c:pt>
                <c:pt idx="11">
                  <c:v> 2011 Q2 </c:v>
                </c:pt>
                <c:pt idx="12">
                  <c:v> 2011 Q1 </c:v>
                </c:pt>
                <c:pt idx="13">
                  <c:v> 2010 Q4 </c:v>
                </c:pt>
                <c:pt idx="14">
                  <c:v> 2010 Q3 </c:v>
                </c:pt>
                <c:pt idx="15">
                  <c:v> 2010 Q2 </c:v>
                </c:pt>
                <c:pt idx="16">
                  <c:v> 2010 Q1 </c:v>
                </c:pt>
                <c:pt idx="17">
                  <c:v> 2009 Q4 </c:v>
                </c:pt>
                <c:pt idx="18">
                  <c:v> 2009 Q3 </c:v>
                </c:pt>
                <c:pt idx="19">
                  <c:v> 2009 Q2 </c:v>
                </c:pt>
                <c:pt idx="20">
                  <c:v> 2009 Q1 </c:v>
                </c:pt>
                <c:pt idx="21">
                  <c:v> 2008 Q4 </c:v>
                </c:pt>
              </c:strCache>
            </c:strRef>
          </c:cat>
          <c:val>
            <c:numRef>
              <c:f>'Analysis_FSR_Ult_Paid Method'!$BB$21:$BB$42</c:f>
              <c:numCache>
                <c:formatCode>0%</c:formatCode>
                <c:ptCount val="22"/>
                <c:pt idx="0">
                  <c:v>0.39004366271676627</c:v>
                </c:pt>
                <c:pt idx="1">
                  <c:v>0.7209330883528462</c:v>
                </c:pt>
                <c:pt idx="2">
                  <c:v>0.9496825847439998</c:v>
                </c:pt>
                <c:pt idx="3">
                  <c:v>0.99626386212799656</c:v>
                </c:pt>
                <c:pt idx="4">
                  <c:v>0.96422568438848144</c:v>
                </c:pt>
                <c:pt idx="5">
                  <c:v>0.9928844504234452</c:v>
                </c:pt>
                <c:pt idx="6">
                  <c:v>1</c:v>
                </c:pt>
                <c:pt idx="7">
                  <c:v>0.99141726307630751</c:v>
                </c:pt>
                <c:pt idx="8">
                  <c:v>0.9778737600978562</c:v>
                </c:pt>
                <c:pt idx="9">
                  <c:v>1</c:v>
                </c:pt>
                <c:pt idx="10">
                  <c:v>1</c:v>
                </c:pt>
                <c:pt idx="11">
                  <c:v>0.9729439294553377</c:v>
                </c:pt>
                <c:pt idx="12">
                  <c:v>1</c:v>
                </c:pt>
                <c:pt idx="13">
                  <c:v>1</c:v>
                </c:pt>
                <c:pt idx="14">
                  <c:v>1</c:v>
                </c:pt>
                <c:pt idx="15">
                  <c:v>1</c:v>
                </c:pt>
                <c:pt idx="16">
                  <c:v>1</c:v>
                </c:pt>
                <c:pt idx="17">
                  <c:v>1</c:v>
                </c:pt>
                <c:pt idx="18">
                  <c:v>1</c:v>
                </c:pt>
                <c:pt idx="19">
                  <c:v>1</c:v>
                </c:pt>
                <c:pt idx="20">
                  <c:v>1</c:v>
                </c:pt>
                <c:pt idx="21">
                  <c:v>1</c:v>
                </c:pt>
              </c:numCache>
            </c:numRef>
          </c:val>
        </c:ser>
        <c:ser>
          <c:idx val="3"/>
          <c:order val="4"/>
          <c:tx>
            <c:strRef>
              <c:f>'Analysis_FSR_Ult_Paid Method'!$BC$20</c:f>
              <c:strCache>
                <c:ptCount val="1"/>
                <c:pt idx="0">
                  <c:v> %RES</c:v>
                </c:pt>
              </c:strCache>
            </c:strRef>
          </c:tx>
          <c:spPr>
            <a:solidFill>
              <a:srgbClr val="FF9900"/>
            </a:solidFill>
            <a:ln w="12700">
              <a:solidFill>
                <a:srgbClr val="000000"/>
              </a:solidFill>
              <a:prstDash val="solid"/>
            </a:ln>
          </c:spPr>
          <c:cat>
            <c:strRef>
              <c:f>'Analysis_FSR_Ult_Paid Method'!$AX$21:$AX$42</c:f>
              <c:strCache>
                <c:ptCount val="22"/>
                <c:pt idx="0">
                  <c:v> 2014 Q1 </c:v>
                </c:pt>
                <c:pt idx="1">
                  <c:v> 2013 Q4 </c:v>
                </c:pt>
                <c:pt idx="2">
                  <c:v> 2013 Q3 </c:v>
                </c:pt>
                <c:pt idx="3">
                  <c:v> 2013 Q2 </c:v>
                </c:pt>
                <c:pt idx="4">
                  <c:v> 2013 Q1 </c:v>
                </c:pt>
                <c:pt idx="5">
                  <c:v> 2012 Q4 </c:v>
                </c:pt>
                <c:pt idx="6">
                  <c:v> 2012 Q3 </c:v>
                </c:pt>
                <c:pt idx="7">
                  <c:v> 2012 Q2 </c:v>
                </c:pt>
                <c:pt idx="8">
                  <c:v> 2012 Q1 </c:v>
                </c:pt>
                <c:pt idx="9">
                  <c:v> 2011 Q4 </c:v>
                </c:pt>
                <c:pt idx="10">
                  <c:v> 2011 Q3 </c:v>
                </c:pt>
                <c:pt idx="11">
                  <c:v> 2011 Q2 </c:v>
                </c:pt>
                <c:pt idx="12">
                  <c:v> 2011 Q1 </c:v>
                </c:pt>
                <c:pt idx="13">
                  <c:v> 2010 Q4 </c:v>
                </c:pt>
                <c:pt idx="14">
                  <c:v> 2010 Q3 </c:v>
                </c:pt>
                <c:pt idx="15">
                  <c:v> 2010 Q2 </c:v>
                </c:pt>
                <c:pt idx="16">
                  <c:v> 2010 Q1 </c:v>
                </c:pt>
                <c:pt idx="17">
                  <c:v> 2009 Q4 </c:v>
                </c:pt>
                <c:pt idx="18">
                  <c:v> 2009 Q3 </c:v>
                </c:pt>
                <c:pt idx="19">
                  <c:v> 2009 Q2 </c:v>
                </c:pt>
                <c:pt idx="20">
                  <c:v> 2009 Q1 </c:v>
                </c:pt>
                <c:pt idx="21">
                  <c:v> 2008 Q4 </c:v>
                </c:pt>
              </c:strCache>
            </c:strRef>
          </c:cat>
          <c:val>
            <c:numRef>
              <c:f>'Analysis_FSR_Ult_Paid Method'!$BC$21:$BC$42</c:f>
              <c:numCache>
                <c:formatCode>0%</c:formatCode>
                <c:ptCount val="22"/>
                <c:pt idx="0">
                  <c:v>0.60995633728323384</c:v>
                </c:pt>
                <c:pt idx="1">
                  <c:v>0.27906691164715397</c:v>
                </c:pt>
                <c:pt idx="2">
                  <c:v>5.0317415256000177E-2</c:v>
                </c:pt>
                <c:pt idx="3">
                  <c:v>3.7361378720034383E-3</c:v>
                </c:pt>
                <c:pt idx="4">
                  <c:v>3.5774315611518545E-2</c:v>
                </c:pt>
                <c:pt idx="5">
                  <c:v>7.1155495765547758E-3</c:v>
                </c:pt>
                <c:pt idx="6">
                  <c:v>0</c:v>
                </c:pt>
                <c:pt idx="7">
                  <c:v>8.5827369236924599E-3</c:v>
                </c:pt>
                <c:pt idx="8">
                  <c:v>2.2126239902143793E-2</c:v>
                </c:pt>
                <c:pt idx="9">
                  <c:v>0</c:v>
                </c:pt>
                <c:pt idx="10">
                  <c:v>0</c:v>
                </c:pt>
                <c:pt idx="11">
                  <c:v>2.7056070544662258E-2</c:v>
                </c:pt>
                <c:pt idx="12">
                  <c:v>0</c:v>
                </c:pt>
                <c:pt idx="13">
                  <c:v>0</c:v>
                </c:pt>
                <c:pt idx="14">
                  <c:v>0</c:v>
                </c:pt>
                <c:pt idx="15">
                  <c:v>0</c:v>
                </c:pt>
                <c:pt idx="16">
                  <c:v>0</c:v>
                </c:pt>
                <c:pt idx="17">
                  <c:v>0</c:v>
                </c:pt>
                <c:pt idx="18">
                  <c:v>0</c:v>
                </c:pt>
                <c:pt idx="19">
                  <c:v>0</c:v>
                </c:pt>
                <c:pt idx="20">
                  <c:v>0</c:v>
                </c:pt>
                <c:pt idx="21">
                  <c:v>0</c:v>
                </c:pt>
              </c:numCache>
            </c:numRef>
          </c:val>
        </c:ser>
        <c:overlap val="100"/>
        <c:axId val="396493184"/>
        <c:axId val="396494720"/>
      </c:barChart>
      <c:lineChart>
        <c:grouping val="standard"/>
        <c:ser>
          <c:idx val="1"/>
          <c:order val="0"/>
          <c:tx>
            <c:strRef>
              <c:f>'Analysis_FSR_Ult_Paid Method'!$AY$20</c:f>
              <c:strCache>
                <c:ptCount val="1"/>
                <c:pt idx="0">
                  <c:v>ACTUAL / ULT</c:v>
                </c:pt>
              </c:strCache>
            </c:strRef>
          </c:tx>
          <c:spPr>
            <a:ln w="38100">
              <a:solidFill>
                <a:srgbClr val="9999FF"/>
              </a:solidFill>
              <a:prstDash val="solid"/>
            </a:ln>
          </c:spPr>
          <c:marker>
            <c:symbol val="none"/>
          </c:marker>
          <c:cat>
            <c:strRef>
              <c:f>'Analysis_FSR_Ult_Paid Method'!$AX$21:$AX$42</c:f>
              <c:strCache>
                <c:ptCount val="22"/>
                <c:pt idx="0">
                  <c:v> 2014 Q1 </c:v>
                </c:pt>
                <c:pt idx="1">
                  <c:v> 2013 Q4 </c:v>
                </c:pt>
                <c:pt idx="2">
                  <c:v> 2013 Q3 </c:v>
                </c:pt>
                <c:pt idx="3">
                  <c:v> 2013 Q2 </c:v>
                </c:pt>
                <c:pt idx="4">
                  <c:v> 2013 Q1 </c:v>
                </c:pt>
                <c:pt idx="5">
                  <c:v> 2012 Q4 </c:v>
                </c:pt>
                <c:pt idx="6">
                  <c:v> 2012 Q3 </c:v>
                </c:pt>
                <c:pt idx="7">
                  <c:v> 2012 Q2 </c:v>
                </c:pt>
                <c:pt idx="8">
                  <c:v> 2012 Q1 </c:v>
                </c:pt>
                <c:pt idx="9">
                  <c:v> 2011 Q4 </c:v>
                </c:pt>
                <c:pt idx="10">
                  <c:v> 2011 Q3 </c:v>
                </c:pt>
                <c:pt idx="11">
                  <c:v> 2011 Q2 </c:v>
                </c:pt>
                <c:pt idx="12">
                  <c:v> 2011 Q1 </c:v>
                </c:pt>
                <c:pt idx="13">
                  <c:v> 2010 Q4 </c:v>
                </c:pt>
                <c:pt idx="14">
                  <c:v> 2010 Q3 </c:v>
                </c:pt>
                <c:pt idx="15">
                  <c:v> 2010 Q2 </c:v>
                </c:pt>
                <c:pt idx="16">
                  <c:v> 2010 Q1 </c:v>
                </c:pt>
                <c:pt idx="17">
                  <c:v> 2009 Q4 </c:v>
                </c:pt>
                <c:pt idx="18">
                  <c:v> 2009 Q3 </c:v>
                </c:pt>
                <c:pt idx="19">
                  <c:v> 2009 Q2 </c:v>
                </c:pt>
                <c:pt idx="20">
                  <c:v> 2009 Q1 </c:v>
                </c:pt>
                <c:pt idx="21">
                  <c:v> 2008 Q4 </c:v>
                </c:pt>
              </c:strCache>
            </c:strRef>
          </c:cat>
          <c:val>
            <c:numRef>
              <c:f>'Analysis_FSR_Ult_Paid Method'!$AY$21:$AY$42</c:f>
              <c:numCache>
                <c:formatCode>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ser>
        <c:ser>
          <c:idx val="0"/>
          <c:order val="1"/>
          <c:tx>
            <c:strRef>
              <c:f>'Analysis_FSR_Ult_Paid Method'!$AZ$20</c:f>
              <c:strCache>
                <c:ptCount val="1"/>
                <c:pt idx="0">
                  <c:v>EXPECTED / ULT</c:v>
                </c:pt>
              </c:strCache>
            </c:strRef>
          </c:tx>
          <c:spPr>
            <a:ln w="38100">
              <a:solidFill>
                <a:srgbClr val="993366"/>
              </a:solidFill>
              <a:prstDash val="solid"/>
            </a:ln>
          </c:spPr>
          <c:marker>
            <c:symbol val="none"/>
          </c:marker>
          <c:cat>
            <c:strRef>
              <c:f>'Analysis_FSR_Ult_Paid Method'!$AX$21:$AX$42</c:f>
              <c:strCache>
                <c:ptCount val="22"/>
                <c:pt idx="0">
                  <c:v> 2014 Q1 </c:v>
                </c:pt>
                <c:pt idx="1">
                  <c:v> 2013 Q4 </c:v>
                </c:pt>
                <c:pt idx="2">
                  <c:v> 2013 Q3 </c:v>
                </c:pt>
                <c:pt idx="3">
                  <c:v> 2013 Q2 </c:v>
                </c:pt>
                <c:pt idx="4">
                  <c:v> 2013 Q1 </c:v>
                </c:pt>
                <c:pt idx="5">
                  <c:v> 2012 Q4 </c:v>
                </c:pt>
                <c:pt idx="6">
                  <c:v> 2012 Q3 </c:v>
                </c:pt>
                <c:pt idx="7">
                  <c:v> 2012 Q2 </c:v>
                </c:pt>
                <c:pt idx="8">
                  <c:v> 2012 Q1 </c:v>
                </c:pt>
                <c:pt idx="9">
                  <c:v> 2011 Q4 </c:v>
                </c:pt>
                <c:pt idx="10">
                  <c:v> 2011 Q3 </c:v>
                </c:pt>
                <c:pt idx="11">
                  <c:v> 2011 Q2 </c:v>
                </c:pt>
                <c:pt idx="12">
                  <c:v> 2011 Q1 </c:v>
                </c:pt>
                <c:pt idx="13">
                  <c:v> 2010 Q4 </c:v>
                </c:pt>
                <c:pt idx="14">
                  <c:v> 2010 Q3 </c:v>
                </c:pt>
                <c:pt idx="15">
                  <c:v> 2010 Q2 </c:v>
                </c:pt>
                <c:pt idx="16">
                  <c:v> 2010 Q1 </c:v>
                </c:pt>
                <c:pt idx="17">
                  <c:v> 2009 Q4 </c:v>
                </c:pt>
                <c:pt idx="18">
                  <c:v> 2009 Q3 </c:v>
                </c:pt>
                <c:pt idx="19">
                  <c:v> 2009 Q2 </c:v>
                </c:pt>
                <c:pt idx="20">
                  <c:v> 2009 Q1 </c:v>
                </c:pt>
                <c:pt idx="21">
                  <c:v> 2008 Q4 </c:v>
                </c:pt>
              </c:strCache>
            </c:strRef>
          </c:cat>
          <c:val>
            <c:numRef>
              <c:f>'Analysis_FSR_Ult_Paid Method'!$AZ$21:$AZ$42</c:f>
              <c:numCache>
                <c:formatCode>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ser>
        <c:ser>
          <c:idx val="4"/>
          <c:order val="2"/>
          <c:tx>
            <c:strRef>
              <c:f>'Analysis_FSR_Ult_Paid Method'!$BA$20</c:f>
              <c:strCache>
                <c:ptCount val="1"/>
                <c:pt idx="0">
                  <c:v>ULT</c:v>
                </c:pt>
              </c:strCache>
            </c:strRef>
          </c:tx>
          <c:spPr>
            <a:ln w="25400">
              <a:solidFill>
                <a:srgbClr val="FF0000"/>
              </a:solidFill>
              <a:prstDash val="solid"/>
            </a:ln>
          </c:spPr>
          <c:marker>
            <c:symbol val="none"/>
          </c:marker>
          <c:dPt>
            <c:idx val="2"/>
            <c:spPr>
              <a:ln w="38100">
                <a:solidFill>
                  <a:srgbClr val="FF0000"/>
                </a:solidFill>
                <a:prstDash val="solid"/>
              </a:ln>
            </c:spPr>
          </c:dPt>
          <c:cat>
            <c:strRef>
              <c:f>'Analysis_FSR_Ult_Paid Method'!$AX$21:$AX$42</c:f>
              <c:strCache>
                <c:ptCount val="22"/>
                <c:pt idx="0">
                  <c:v> 2014 Q1 </c:v>
                </c:pt>
                <c:pt idx="1">
                  <c:v> 2013 Q4 </c:v>
                </c:pt>
                <c:pt idx="2">
                  <c:v> 2013 Q3 </c:v>
                </c:pt>
                <c:pt idx="3">
                  <c:v> 2013 Q2 </c:v>
                </c:pt>
                <c:pt idx="4">
                  <c:v> 2013 Q1 </c:v>
                </c:pt>
                <c:pt idx="5">
                  <c:v> 2012 Q4 </c:v>
                </c:pt>
                <c:pt idx="6">
                  <c:v> 2012 Q3 </c:v>
                </c:pt>
                <c:pt idx="7">
                  <c:v> 2012 Q2 </c:v>
                </c:pt>
                <c:pt idx="8">
                  <c:v> 2012 Q1 </c:v>
                </c:pt>
                <c:pt idx="9">
                  <c:v> 2011 Q4 </c:v>
                </c:pt>
                <c:pt idx="10">
                  <c:v> 2011 Q3 </c:v>
                </c:pt>
                <c:pt idx="11">
                  <c:v> 2011 Q2 </c:v>
                </c:pt>
                <c:pt idx="12">
                  <c:v> 2011 Q1 </c:v>
                </c:pt>
                <c:pt idx="13">
                  <c:v> 2010 Q4 </c:v>
                </c:pt>
                <c:pt idx="14">
                  <c:v> 2010 Q3 </c:v>
                </c:pt>
                <c:pt idx="15">
                  <c:v> 2010 Q2 </c:v>
                </c:pt>
                <c:pt idx="16">
                  <c:v> 2010 Q1 </c:v>
                </c:pt>
                <c:pt idx="17">
                  <c:v> 2009 Q4 </c:v>
                </c:pt>
                <c:pt idx="18">
                  <c:v> 2009 Q3 </c:v>
                </c:pt>
                <c:pt idx="19">
                  <c:v> 2009 Q2 </c:v>
                </c:pt>
                <c:pt idx="20">
                  <c:v> 2009 Q1 </c:v>
                </c:pt>
                <c:pt idx="21">
                  <c:v> 2008 Q4 </c:v>
                </c:pt>
              </c:strCache>
            </c:strRef>
          </c:cat>
          <c:val>
            <c:numRef>
              <c:f>'Analysis_FSR_Ult_Paid Method'!$BA$21:$BA$42</c:f>
              <c:numCache>
                <c:formatCode>0%</c:formatCode>
                <c:ptCount val="2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numCache>
            </c:numRef>
          </c:val>
        </c:ser>
        <c:marker val="1"/>
        <c:axId val="396509184"/>
        <c:axId val="396510720"/>
      </c:lineChart>
      <c:catAx>
        <c:axId val="396493184"/>
        <c:scaling>
          <c:orientation val="minMax"/>
        </c:scaling>
        <c:axPos val="b"/>
        <c:numFmt formatCode="_ * #,##0_ ;_ * \-#,##0_ ;_ * &quot;-&quot;??_ ;_ @_ " sourceLinked="1"/>
        <c:tickLblPos val="nextTo"/>
        <c:spPr>
          <a:ln w="3175">
            <a:solidFill>
              <a:srgbClr val="000000"/>
            </a:solidFill>
            <a:prstDash val="solid"/>
          </a:ln>
        </c:spPr>
        <c:txPr>
          <a:bodyPr rot="0" vert="horz"/>
          <a:lstStyle/>
          <a:p>
            <a:pPr>
              <a:defRPr lang="es-ES" sz="1000" b="0" i="0" u="none" strike="noStrike" baseline="0">
                <a:solidFill>
                  <a:srgbClr val="000000"/>
                </a:solidFill>
                <a:latin typeface="Arial"/>
                <a:ea typeface="Arial"/>
                <a:cs typeface="Arial"/>
              </a:defRPr>
            </a:pPr>
            <a:endParaRPr lang="es-AR"/>
          </a:p>
        </c:txPr>
        <c:crossAx val="396494720"/>
        <c:crosses val="autoZero"/>
        <c:auto val="1"/>
        <c:lblAlgn val="ctr"/>
        <c:lblOffset val="100"/>
        <c:tickLblSkip val="1"/>
        <c:tickMarkSkip val="1"/>
      </c:catAx>
      <c:valAx>
        <c:axId val="396494720"/>
        <c:scaling>
          <c:orientation val="minMax"/>
        </c:scaling>
        <c:axPos val="l"/>
        <c:title>
          <c:tx>
            <c:rich>
              <a:bodyPr/>
              <a:lstStyle/>
              <a:p>
                <a:pPr>
                  <a:defRPr lang="es-ES" sz="1075" b="1" i="0" u="none" strike="noStrike" baseline="0">
                    <a:solidFill>
                      <a:srgbClr val="000000"/>
                    </a:solidFill>
                    <a:latin typeface="Arial"/>
                    <a:ea typeface="Arial"/>
                    <a:cs typeface="Arial"/>
                  </a:defRPr>
                </a:pPr>
                <a:r>
                  <a:rPr lang="es-AR"/>
                  <a:t>%Pay / % Res</a:t>
                </a:r>
              </a:p>
            </c:rich>
          </c:tx>
          <c:layout>
            <c:manualLayout>
              <c:xMode val="edge"/>
              <c:yMode val="edge"/>
              <c:x val="5.4054054054054404E-3"/>
              <c:y val="0.31280814036178956"/>
            </c:manualLayout>
          </c:layout>
          <c:spPr>
            <a:noFill/>
            <a:ln w="25400">
              <a:noFill/>
            </a:ln>
          </c:spPr>
        </c:title>
        <c:numFmt formatCode="0%" sourceLinked="1"/>
        <c:tickLblPos val="nextTo"/>
        <c:spPr>
          <a:ln w="3175">
            <a:solidFill>
              <a:srgbClr val="000000"/>
            </a:solidFill>
            <a:prstDash val="solid"/>
          </a:ln>
        </c:spPr>
        <c:txPr>
          <a:bodyPr rot="0" vert="horz"/>
          <a:lstStyle/>
          <a:p>
            <a:pPr>
              <a:defRPr lang="es-ES" sz="1075" b="0" i="0" u="none" strike="noStrike" baseline="0">
                <a:solidFill>
                  <a:srgbClr val="000000"/>
                </a:solidFill>
                <a:latin typeface="Arial"/>
                <a:ea typeface="Arial"/>
                <a:cs typeface="Arial"/>
              </a:defRPr>
            </a:pPr>
            <a:endParaRPr lang="es-AR"/>
          </a:p>
        </c:txPr>
        <c:crossAx val="396493184"/>
        <c:crosses val="autoZero"/>
        <c:crossBetween val="between"/>
      </c:valAx>
      <c:catAx>
        <c:axId val="396509184"/>
        <c:scaling>
          <c:orientation val="minMax"/>
        </c:scaling>
        <c:delete val="1"/>
        <c:axPos val="b"/>
        <c:numFmt formatCode="_ * #,##0_ ;_ * \-#,##0_ ;_ * &quot;-&quot;??_ ;_ @_ " sourceLinked="1"/>
        <c:tickLblPos val="none"/>
        <c:crossAx val="396510720"/>
        <c:crosses val="autoZero"/>
        <c:auto val="1"/>
        <c:lblAlgn val="ctr"/>
        <c:lblOffset val="100"/>
      </c:catAx>
      <c:valAx>
        <c:axId val="396510720"/>
        <c:scaling>
          <c:orientation val="minMax"/>
          <c:max val="1.2"/>
          <c:min val="0.70000000000000062"/>
        </c:scaling>
        <c:axPos val="r"/>
        <c:title>
          <c:tx>
            <c:rich>
              <a:bodyPr/>
              <a:lstStyle/>
              <a:p>
                <a:pPr>
                  <a:defRPr lang="es-ES" sz="1050" b="1" i="0" u="none" strike="noStrike" baseline="0">
                    <a:solidFill>
                      <a:srgbClr val="000000"/>
                    </a:solidFill>
                    <a:latin typeface="Arial"/>
                    <a:ea typeface="Arial"/>
                    <a:cs typeface="Arial"/>
                  </a:defRPr>
                </a:pPr>
                <a:r>
                  <a:rPr lang="es-AR"/>
                  <a:t>% Knowledge</a:t>
                </a:r>
              </a:p>
            </c:rich>
          </c:tx>
          <c:layout>
            <c:manualLayout>
              <c:xMode val="edge"/>
              <c:yMode val="edge"/>
              <c:x val="0.9556761296729801"/>
              <c:y val="0.30541897780024385"/>
            </c:manualLayout>
          </c:layout>
          <c:spPr>
            <a:noFill/>
            <a:ln w="25400">
              <a:noFill/>
            </a:ln>
          </c:spPr>
        </c:title>
        <c:numFmt formatCode="0%" sourceLinked="1"/>
        <c:majorTickMark val="cross"/>
        <c:tickLblPos val="nextTo"/>
        <c:spPr>
          <a:ln w="3175">
            <a:solidFill>
              <a:srgbClr val="000000"/>
            </a:solidFill>
            <a:prstDash val="solid"/>
          </a:ln>
        </c:spPr>
        <c:txPr>
          <a:bodyPr rot="0" vert="horz"/>
          <a:lstStyle/>
          <a:p>
            <a:pPr>
              <a:defRPr lang="es-ES" sz="1075" b="0" i="0" u="none" strike="noStrike" baseline="0">
                <a:solidFill>
                  <a:srgbClr val="000000"/>
                </a:solidFill>
                <a:latin typeface="Arial"/>
                <a:ea typeface="Arial"/>
                <a:cs typeface="Arial"/>
              </a:defRPr>
            </a:pPr>
            <a:endParaRPr lang="es-AR"/>
          </a:p>
        </c:txPr>
        <c:crossAx val="396509184"/>
        <c:crosses val="max"/>
        <c:crossBetween val="between"/>
      </c:valAx>
      <c:spPr>
        <a:noFill/>
        <a:ln w="12700">
          <a:solidFill>
            <a:srgbClr val="808080"/>
          </a:solidFill>
          <a:prstDash val="solid"/>
        </a:ln>
      </c:spPr>
    </c:plotArea>
    <c:legend>
      <c:legendPos val="r"/>
      <c:legendEntry>
        <c:idx val="4"/>
        <c:delete val="1"/>
      </c:legendEntry>
      <c:layout>
        <c:manualLayout>
          <c:xMode val="edge"/>
          <c:yMode val="edge"/>
          <c:x val="0.29297308647229908"/>
          <c:y val="0.92857246292489293"/>
          <c:w val="0.44864887564730088"/>
          <c:h val="5.9113300492610904E-2"/>
        </c:manualLayout>
      </c:layout>
      <c:spPr>
        <a:solidFill>
          <a:srgbClr val="FFFFFF"/>
        </a:solidFill>
        <a:ln w="3175">
          <a:solidFill>
            <a:srgbClr val="000000"/>
          </a:solidFill>
          <a:prstDash val="solid"/>
        </a:ln>
      </c:spPr>
      <c:txPr>
        <a:bodyPr/>
        <a:lstStyle/>
        <a:p>
          <a:pPr>
            <a:defRPr lang="es-ES" sz="630" b="0" i="0" u="none" strike="noStrike" baseline="0">
              <a:solidFill>
                <a:srgbClr val="000000"/>
              </a:solidFill>
              <a:latin typeface="Arial"/>
              <a:ea typeface="Arial"/>
              <a:cs typeface="Arial"/>
            </a:defRPr>
          </a:pPr>
          <a:endParaRPr lang="es-AR"/>
        </a:p>
      </c:txPr>
    </c:legend>
    <c:plotVisOnly val="1"/>
    <c:dispBlanksAs val="gap"/>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s-AR"/>
    </a:p>
  </c:txPr>
  <c:printSettings>
    <c:headerFooter alignWithMargins="0"/>
    <c:pageMargins b="1" l="0.75000000000001465" r="0.75000000000001465" t="1" header="0" footer="0"/>
    <c:pageSetup orientation="landscape"/>
  </c:printSettings>
</c:chartSpace>
</file>

<file path=xl/charts/chart34.xml><?xml version="1.0" encoding="utf-8"?>
<c:chartSpace xmlns:c="http://schemas.openxmlformats.org/drawingml/2006/chart" xmlns:a="http://schemas.openxmlformats.org/drawingml/2006/main" xmlns:r="http://schemas.openxmlformats.org/officeDocument/2006/relationships">
  <c:lang val="es-AR"/>
  <c:chart>
    <c:plotArea>
      <c:layout>
        <c:manualLayout>
          <c:layoutTarget val="inner"/>
          <c:xMode val="edge"/>
          <c:yMode val="edge"/>
          <c:x val="6.9716849763465288E-2"/>
          <c:y val="7.0615112710787006E-2"/>
          <c:w val="0.9084976984801566"/>
          <c:h val="0.76993251923374262"/>
        </c:manualLayout>
      </c:layout>
      <c:barChart>
        <c:barDir val="col"/>
        <c:grouping val="clustered"/>
        <c:ser>
          <c:idx val="0"/>
          <c:order val="0"/>
          <c:tx>
            <c:strRef>
              <c:f>'Analysis_FSR_Ult_C_Count Method'!$T$62</c:f>
              <c:strCache>
                <c:ptCount val="1"/>
                <c:pt idx="0">
                  <c:v>Actual</c:v>
                </c:pt>
              </c:strCache>
            </c:strRef>
          </c:tx>
          <c:spPr>
            <a:solidFill>
              <a:srgbClr val="9999FF"/>
            </a:solidFill>
            <a:ln w="12700">
              <a:solidFill>
                <a:srgbClr val="000000"/>
              </a:solidFill>
              <a:prstDash val="solid"/>
            </a:ln>
          </c:spPr>
          <c:cat>
            <c:strRef>
              <c:f>'Analysis_FSR_Ult_C_Count Method'!$S$63:$S$68</c:f>
              <c:strCache>
                <c:ptCount val="6"/>
                <c:pt idx="0">
                  <c:v>#¡REF!</c:v>
                </c:pt>
                <c:pt idx="1">
                  <c:v>#¡REF!</c:v>
                </c:pt>
                <c:pt idx="2">
                  <c:v>#¡REF!</c:v>
                </c:pt>
                <c:pt idx="3">
                  <c:v>#¡REF!</c:v>
                </c:pt>
                <c:pt idx="4">
                  <c:v>#¡REF!</c:v>
                </c:pt>
                <c:pt idx="5">
                  <c:v>Total</c:v>
                </c:pt>
              </c:strCache>
            </c:strRef>
          </c:cat>
          <c:val>
            <c:numRef>
              <c:f>'Analysis_FSR_Ult_C_Count Method'!$T$63:$T$68</c:f>
              <c:numCache>
                <c:formatCode>_ * #,##0_ ;_ * \-#,##0_ ;_ * "-"??_ ;_ @_ </c:formatCode>
                <c:ptCount val="6"/>
                <c:pt idx="0">
                  <c:v>0</c:v>
                </c:pt>
                <c:pt idx="1">
                  <c:v>0</c:v>
                </c:pt>
                <c:pt idx="2">
                  <c:v>0</c:v>
                </c:pt>
                <c:pt idx="3">
                  <c:v>0</c:v>
                </c:pt>
                <c:pt idx="4">
                  <c:v>0</c:v>
                </c:pt>
                <c:pt idx="5">
                  <c:v>0</c:v>
                </c:pt>
              </c:numCache>
            </c:numRef>
          </c:val>
        </c:ser>
        <c:ser>
          <c:idx val="1"/>
          <c:order val="1"/>
          <c:tx>
            <c:strRef>
              <c:f>'Analysis_FSR_Ult_C_Count Method'!$U$62</c:f>
              <c:strCache>
                <c:ptCount val="1"/>
                <c:pt idx="0">
                  <c:v>Expected</c:v>
                </c:pt>
              </c:strCache>
            </c:strRef>
          </c:tx>
          <c:spPr>
            <a:solidFill>
              <a:srgbClr val="993366"/>
            </a:solidFill>
            <a:ln w="12700">
              <a:solidFill>
                <a:srgbClr val="000000"/>
              </a:solidFill>
              <a:prstDash val="solid"/>
            </a:ln>
          </c:spPr>
          <c:cat>
            <c:strRef>
              <c:f>'Analysis_FSR_Ult_C_Count Method'!$S$63:$S$68</c:f>
              <c:strCache>
                <c:ptCount val="6"/>
                <c:pt idx="0">
                  <c:v>#¡REF!</c:v>
                </c:pt>
                <c:pt idx="1">
                  <c:v>#¡REF!</c:v>
                </c:pt>
                <c:pt idx="2">
                  <c:v>#¡REF!</c:v>
                </c:pt>
                <c:pt idx="3">
                  <c:v>#¡REF!</c:v>
                </c:pt>
                <c:pt idx="4">
                  <c:v>#¡REF!</c:v>
                </c:pt>
                <c:pt idx="5">
                  <c:v>Total</c:v>
                </c:pt>
              </c:strCache>
            </c:strRef>
          </c:cat>
          <c:val>
            <c:numRef>
              <c:f>'Analysis_FSR_Ult_C_Count Method'!$U$63:$U$68</c:f>
              <c:numCache>
                <c:formatCode>_ * #,##0_ ;_ * \-#,##0_ ;_ * "-"??_ ;_ @_ </c:formatCode>
                <c:ptCount val="6"/>
                <c:pt idx="0">
                  <c:v>0</c:v>
                </c:pt>
                <c:pt idx="1">
                  <c:v>0</c:v>
                </c:pt>
                <c:pt idx="2">
                  <c:v>0</c:v>
                </c:pt>
                <c:pt idx="3">
                  <c:v>0</c:v>
                </c:pt>
                <c:pt idx="4">
                  <c:v>0</c:v>
                </c:pt>
                <c:pt idx="5">
                  <c:v>0</c:v>
                </c:pt>
              </c:numCache>
            </c:numRef>
          </c:val>
        </c:ser>
        <c:axId val="396886784"/>
        <c:axId val="396888320"/>
      </c:barChart>
      <c:catAx>
        <c:axId val="396886784"/>
        <c:scaling>
          <c:orientation val="minMax"/>
        </c:scaling>
        <c:axPos val="b"/>
        <c:numFmt formatCode="General" sourceLinked="1"/>
        <c:tickLblPos val="nextTo"/>
        <c:spPr>
          <a:ln w="3175">
            <a:solidFill>
              <a:srgbClr val="000000"/>
            </a:solidFill>
            <a:prstDash val="solid"/>
          </a:ln>
        </c:spPr>
        <c:txPr>
          <a:bodyPr rot="0" vert="horz"/>
          <a:lstStyle/>
          <a:p>
            <a:pPr>
              <a:defRPr lang="es-ES" sz="925" b="0" i="0" u="none" strike="noStrike" baseline="0">
                <a:solidFill>
                  <a:srgbClr val="000000"/>
                </a:solidFill>
                <a:latin typeface="Arial"/>
                <a:ea typeface="Arial"/>
                <a:cs typeface="Arial"/>
              </a:defRPr>
            </a:pPr>
            <a:endParaRPr lang="es-AR"/>
          </a:p>
        </c:txPr>
        <c:crossAx val="396888320"/>
        <c:crosses val="autoZero"/>
        <c:auto val="1"/>
        <c:lblAlgn val="ctr"/>
        <c:lblOffset val="100"/>
        <c:tickLblSkip val="1"/>
        <c:tickMarkSkip val="1"/>
      </c:catAx>
      <c:valAx>
        <c:axId val="396888320"/>
        <c:scaling>
          <c:orientation val="minMax"/>
        </c:scaling>
        <c:axPos val="l"/>
        <c:majorGridlines>
          <c:spPr>
            <a:ln w="3175">
              <a:solidFill>
                <a:srgbClr val="000000"/>
              </a:solidFill>
              <a:prstDash val="sysDash"/>
            </a:ln>
          </c:spPr>
        </c:majorGridlines>
        <c:title>
          <c:tx>
            <c:rich>
              <a:bodyPr/>
              <a:lstStyle/>
              <a:p>
                <a:pPr>
                  <a:defRPr lang="es-ES" sz="1025" b="1" i="0" u="none" strike="noStrike" baseline="0">
                    <a:solidFill>
                      <a:srgbClr val="000000"/>
                    </a:solidFill>
                    <a:latin typeface="Arial"/>
                    <a:ea typeface="Arial"/>
                    <a:cs typeface="Arial"/>
                  </a:defRPr>
                </a:pPr>
                <a:r>
                  <a:rPr lang="es-AR"/>
                  <a:t>Local Currency ('000)</a:t>
                </a:r>
              </a:p>
            </c:rich>
          </c:tx>
          <c:layout>
            <c:manualLayout>
              <c:xMode val="edge"/>
              <c:yMode val="edge"/>
              <c:x val="5.4466230936832012E-3"/>
              <c:y val="0.2847382801523386"/>
            </c:manualLayout>
          </c:layout>
          <c:spPr>
            <a:noFill/>
            <a:ln w="25400">
              <a:noFill/>
            </a:ln>
          </c:spPr>
        </c:title>
        <c:numFmt formatCode="_ * #,##0_ ;_ * \-#,##0_ ;_ * &quot;-&quot;??_ ;_ @_ " sourceLinked="1"/>
        <c:tickLblPos val="nextTo"/>
        <c:spPr>
          <a:ln w="3175">
            <a:solidFill>
              <a:srgbClr val="000000"/>
            </a:solidFill>
            <a:prstDash val="solid"/>
          </a:ln>
        </c:spPr>
        <c:txPr>
          <a:bodyPr rot="0" vert="horz"/>
          <a:lstStyle/>
          <a:p>
            <a:pPr>
              <a:defRPr lang="es-ES" sz="1200" b="0" i="0" u="none" strike="noStrike" baseline="0">
                <a:solidFill>
                  <a:srgbClr val="000000"/>
                </a:solidFill>
                <a:latin typeface="Arial"/>
                <a:ea typeface="Arial"/>
                <a:cs typeface="Arial"/>
              </a:defRPr>
            </a:pPr>
            <a:endParaRPr lang="es-AR"/>
          </a:p>
        </c:txPr>
        <c:crossAx val="396886784"/>
        <c:crosses val="autoZero"/>
        <c:crossBetween val="between"/>
      </c:valAx>
      <c:spPr>
        <a:solidFill>
          <a:srgbClr val="C0C0C0"/>
        </a:solidFill>
        <a:ln w="12700">
          <a:solidFill>
            <a:srgbClr val="808080"/>
          </a:solidFill>
          <a:prstDash val="solid"/>
        </a:ln>
      </c:spPr>
    </c:plotArea>
    <c:legend>
      <c:legendPos val="r"/>
      <c:layout>
        <c:manualLayout>
          <c:xMode val="edge"/>
          <c:yMode val="edge"/>
          <c:x val="0.24727691718274294"/>
          <c:y val="0.87927202721527764"/>
          <c:w val="0.6830072221364486"/>
          <c:h val="5.4669703872437324E-2"/>
        </c:manualLayout>
      </c:layout>
      <c:spPr>
        <a:solidFill>
          <a:srgbClr val="FFFFFF"/>
        </a:solidFill>
        <a:ln w="3175">
          <a:solidFill>
            <a:srgbClr val="000000"/>
          </a:solidFill>
          <a:prstDash val="solid"/>
        </a:ln>
      </c:spPr>
      <c:txPr>
        <a:bodyPr/>
        <a:lstStyle/>
        <a:p>
          <a:pPr>
            <a:defRPr lang="es-ES" sz="780" b="0" i="0" u="none" strike="noStrike" baseline="0">
              <a:solidFill>
                <a:srgbClr val="000000"/>
              </a:solidFill>
              <a:latin typeface="Arial"/>
              <a:ea typeface="Arial"/>
              <a:cs typeface="Arial"/>
            </a:defRPr>
          </a:pPr>
          <a:endParaRPr lang="es-AR"/>
        </a:p>
      </c:txPr>
    </c:legend>
    <c:plotVisOnly val="1"/>
    <c:dispBlanksAs val="gap"/>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s-AR"/>
    </a:p>
  </c:txPr>
  <c:printSettings>
    <c:headerFooter alignWithMargins="0"/>
    <c:pageMargins b="1" l="0.75000000000001465" r="0.75000000000001465" t="1" header="0" footer="0"/>
    <c:pageSetup paperSize="9" orientation="landscape"/>
  </c:printSettings>
</c:chartSpace>
</file>

<file path=xl/charts/chart35.xml><?xml version="1.0" encoding="utf-8"?>
<c:chartSpace xmlns:c="http://schemas.openxmlformats.org/drawingml/2006/chart" xmlns:a="http://schemas.openxmlformats.org/drawingml/2006/main" xmlns:r="http://schemas.openxmlformats.org/officeDocument/2006/relationships">
  <c:lang val="es-AR"/>
  <c:chart>
    <c:plotArea>
      <c:layout>
        <c:manualLayout>
          <c:layoutTarget val="inner"/>
          <c:xMode val="edge"/>
          <c:yMode val="edge"/>
          <c:x val="0.14270515373855347"/>
          <c:y val="7.0000085449323124E-2"/>
          <c:w val="0.83919150108940765"/>
          <c:h val="0.62750076599213656"/>
        </c:manualLayout>
      </c:layout>
      <c:barChart>
        <c:barDir val="col"/>
        <c:grouping val="clustered"/>
        <c:ser>
          <c:idx val="0"/>
          <c:order val="0"/>
          <c:tx>
            <c:strRef>
              <c:f>'Analysis_FSR_Ult_C_Count Method'!$T$84</c:f>
              <c:strCache>
                <c:ptCount val="1"/>
                <c:pt idx="0">
                  <c:v>Ult Roll Forward</c:v>
                </c:pt>
              </c:strCache>
            </c:strRef>
          </c:tx>
          <c:spPr>
            <a:solidFill>
              <a:srgbClr val="9999FF"/>
            </a:solidFill>
            <a:ln w="12700">
              <a:solidFill>
                <a:srgbClr val="000000"/>
              </a:solidFill>
              <a:prstDash val="solid"/>
            </a:ln>
          </c:spPr>
          <c:cat>
            <c:strRef>
              <c:f>'Analysis_FSR_Ult_C_Count Method'!$S$85:$S$90</c:f>
              <c:strCache>
                <c:ptCount val="6"/>
                <c:pt idx="0">
                  <c:v>#¡REF!</c:v>
                </c:pt>
                <c:pt idx="1">
                  <c:v>#¡REF!</c:v>
                </c:pt>
                <c:pt idx="2">
                  <c:v>#¡REF!</c:v>
                </c:pt>
                <c:pt idx="3">
                  <c:v>#¡REF!</c:v>
                </c:pt>
                <c:pt idx="4">
                  <c:v>#¡REF!</c:v>
                </c:pt>
                <c:pt idx="5">
                  <c:v>Total</c:v>
                </c:pt>
              </c:strCache>
            </c:strRef>
          </c:cat>
          <c:val>
            <c:numRef>
              <c:f>'Analysis_FSR_Ult_C_Count Method'!$T$85:$T$90</c:f>
              <c:numCache>
                <c:formatCode>_ * #,##0_ ;_ * \-#,##0_ ;_ * "-"??_ ;_ @_ </c:formatCode>
                <c:ptCount val="6"/>
                <c:pt idx="0">
                  <c:v>0</c:v>
                </c:pt>
                <c:pt idx="1">
                  <c:v>0</c:v>
                </c:pt>
                <c:pt idx="2">
                  <c:v>0</c:v>
                </c:pt>
                <c:pt idx="3">
                  <c:v>0</c:v>
                </c:pt>
                <c:pt idx="4">
                  <c:v>0</c:v>
                </c:pt>
                <c:pt idx="5">
                  <c:v>0</c:v>
                </c:pt>
              </c:numCache>
            </c:numRef>
          </c:val>
        </c:ser>
        <c:ser>
          <c:idx val="1"/>
          <c:order val="1"/>
          <c:tx>
            <c:strRef>
              <c:f>'Analysis_FSR_Ult_C_Count Method'!$U$84</c:f>
              <c:strCache>
                <c:ptCount val="1"/>
                <c:pt idx="0">
                  <c:v>Ult Estimated</c:v>
                </c:pt>
              </c:strCache>
            </c:strRef>
          </c:tx>
          <c:spPr>
            <a:solidFill>
              <a:srgbClr val="993366"/>
            </a:solidFill>
            <a:ln w="12700">
              <a:solidFill>
                <a:srgbClr val="000000"/>
              </a:solidFill>
              <a:prstDash val="solid"/>
            </a:ln>
          </c:spPr>
          <c:cat>
            <c:strRef>
              <c:f>'Analysis_FSR_Ult_C_Count Method'!$S$85:$S$90</c:f>
              <c:strCache>
                <c:ptCount val="6"/>
                <c:pt idx="0">
                  <c:v>#¡REF!</c:v>
                </c:pt>
                <c:pt idx="1">
                  <c:v>#¡REF!</c:v>
                </c:pt>
                <c:pt idx="2">
                  <c:v>#¡REF!</c:v>
                </c:pt>
                <c:pt idx="3">
                  <c:v>#¡REF!</c:v>
                </c:pt>
                <c:pt idx="4">
                  <c:v>#¡REF!</c:v>
                </c:pt>
                <c:pt idx="5">
                  <c:v>Total</c:v>
                </c:pt>
              </c:strCache>
            </c:strRef>
          </c:cat>
          <c:val>
            <c:numRef>
              <c:f>'Analysis_FSR_Ult_C_Count Method'!$U$85:$U$90</c:f>
              <c:numCache>
                <c:formatCode>_ * #,##0_ ;_ * \-#,##0_ ;_ * "-"??_ ;_ @_ </c:formatCode>
                <c:ptCount val="6"/>
                <c:pt idx="0">
                  <c:v>0</c:v>
                </c:pt>
                <c:pt idx="1">
                  <c:v>0</c:v>
                </c:pt>
                <c:pt idx="2">
                  <c:v>0</c:v>
                </c:pt>
                <c:pt idx="3">
                  <c:v>0</c:v>
                </c:pt>
                <c:pt idx="4">
                  <c:v>0</c:v>
                </c:pt>
                <c:pt idx="5">
                  <c:v>0</c:v>
                </c:pt>
              </c:numCache>
            </c:numRef>
          </c:val>
        </c:ser>
        <c:ser>
          <c:idx val="2"/>
          <c:order val="2"/>
          <c:tx>
            <c:strRef>
              <c:f>'Analysis_FSR_Ult_C_Count Method'!$V$84</c:f>
              <c:strCache>
                <c:ptCount val="1"/>
                <c:pt idx="0">
                  <c:v>Difference Amounts</c:v>
                </c:pt>
              </c:strCache>
            </c:strRef>
          </c:tx>
          <c:spPr>
            <a:solidFill>
              <a:srgbClr val="FFFFCC"/>
            </a:solidFill>
            <a:ln w="12700">
              <a:solidFill>
                <a:srgbClr val="000000"/>
              </a:solidFill>
              <a:prstDash val="solid"/>
            </a:ln>
          </c:spPr>
          <c:cat>
            <c:strRef>
              <c:f>'Analysis_FSR_Ult_C_Count Method'!$S$85:$S$90</c:f>
              <c:strCache>
                <c:ptCount val="6"/>
                <c:pt idx="0">
                  <c:v>#¡REF!</c:v>
                </c:pt>
                <c:pt idx="1">
                  <c:v>#¡REF!</c:v>
                </c:pt>
                <c:pt idx="2">
                  <c:v>#¡REF!</c:v>
                </c:pt>
                <c:pt idx="3">
                  <c:v>#¡REF!</c:v>
                </c:pt>
                <c:pt idx="4">
                  <c:v>#¡REF!</c:v>
                </c:pt>
                <c:pt idx="5">
                  <c:v>Total</c:v>
                </c:pt>
              </c:strCache>
            </c:strRef>
          </c:cat>
          <c:val>
            <c:numRef>
              <c:f>'Analysis_FSR_Ult_C_Count Method'!$V$85:$V$90</c:f>
              <c:numCache>
                <c:formatCode>_ * #,##0_ ;_ * \-#,##0_ ;_ * "-"??_ ;_ @_ </c:formatCode>
                <c:ptCount val="6"/>
                <c:pt idx="0">
                  <c:v>0</c:v>
                </c:pt>
                <c:pt idx="1">
                  <c:v>0</c:v>
                </c:pt>
                <c:pt idx="2">
                  <c:v>0</c:v>
                </c:pt>
                <c:pt idx="3">
                  <c:v>0</c:v>
                </c:pt>
                <c:pt idx="4">
                  <c:v>0</c:v>
                </c:pt>
                <c:pt idx="5">
                  <c:v>0</c:v>
                </c:pt>
              </c:numCache>
            </c:numRef>
          </c:val>
        </c:ser>
        <c:ser>
          <c:idx val="3"/>
          <c:order val="3"/>
          <c:tx>
            <c:strRef>
              <c:f>'Analysis_FSR_Ult_C_Count Method'!$W$84</c:f>
              <c:strCache>
                <c:ptCount val="1"/>
                <c:pt idx="0">
                  <c:v>Difference %</c:v>
                </c:pt>
              </c:strCache>
            </c:strRef>
          </c:tx>
          <c:spPr>
            <a:solidFill>
              <a:srgbClr val="CCFFFF"/>
            </a:solidFill>
            <a:ln w="12700">
              <a:solidFill>
                <a:srgbClr val="000000"/>
              </a:solidFill>
              <a:prstDash val="solid"/>
            </a:ln>
          </c:spPr>
          <c:cat>
            <c:strRef>
              <c:f>'Analysis_FSR_Ult_C_Count Method'!$S$85:$S$90</c:f>
              <c:strCache>
                <c:ptCount val="6"/>
                <c:pt idx="0">
                  <c:v>#¡REF!</c:v>
                </c:pt>
                <c:pt idx="1">
                  <c:v>#¡REF!</c:v>
                </c:pt>
                <c:pt idx="2">
                  <c:v>#¡REF!</c:v>
                </c:pt>
                <c:pt idx="3">
                  <c:v>#¡REF!</c:v>
                </c:pt>
                <c:pt idx="4">
                  <c:v>#¡REF!</c:v>
                </c:pt>
                <c:pt idx="5">
                  <c:v>Total</c:v>
                </c:pt>
              </c:strCache>
            </c:strRef>
          </c:cat>
          <c:val>
            <c:numRef>
              <c:f>'Analysis_FSR_Ult_C_Count Method'!$W$85:$W$90</c:f>
              <c:numCache>
                <c:formatCode>0%</c:formatCode>
                <c:ptCount val="6"/>
                <c:pt idx="0">
                  <c:v>0</c:v>
                </c:pt>
                <c:pt idx="1">
                  <c:v>0</c:v>
                </c:pt>
                <c:pt idx="2">
                  <c:v>0</c:v>
                </c:pt>
                <c:pt idx="3">
                  <c:v>0</c:v>
                </c:pt>
                <c:pt idx="4">
                  <c:v>0</c:v>
                </c:pt>
                <c:pt idx="5">
                  <c:v>0</c:v>
                </c:pt>
              </c:numCache>
            </c:numRef>
          </c:val>
        </c:ser>
        <c:axId val="388628864"/>
        <c:axId val="388630400"/>
      </c:barChart>
      <c:catAx>
        <c:axId val="388628864"/>
        <c:scaling>
          <c:orientation val="minMax"/>
        </c:scaling>
        <c:axPos val="b"/>
        <c:numFmt formatCode="General" sourceLinked="1"/>
        <c:tickLblPos val="nextTo"/>
        <c:spPr>
          <a:ln w="3175">
            <a:solidFill>
              <a:srgbClr val="000000"/>
            </a:solidFill>
            <a:prstDash val="solid"/>
          </a:ln>
        </c:spPr>
        <c:txPr>
          <a:bodyPr rot="0" vert="horz"/>
          <a:lstStyle/>
          <a:p>
            <a:pPr>
              <a:defRPr lang="es-ES" sz="1175" b="0" i="0" u="none" strike="noStrike" baseline="0">
                <a:solidFill>
                  <a:srgbClr val="000000"/>
                </a:solidFill>
                <a:latin typeface="Arial"/>
                <a:ea typeface="Arial"/>
                <a:cs typeface="Arial"/>
              </a:defRPr>
            </a:pPr>
            <a:endParaRPr lang="es-AR"/>
          </a:p>
        </c:txPr>
        <c:crossAx val="388630400"/>
        <c:crosses val="autoZero"/>
        <c:auto val="1"/>
        <c:lblAlgn val="ctr"/>
        <c:lblOffset val="100"/>
        <c:tickMarkSkip val="1"/>
      </c:catAx>
      <c:valAx>
        <c:axId val="388630400"/>
        <c:scaling>
          <c:orientation val="minMax"/>
        </c:scaling>
        <c:axPos val="l"/>
        <c:majorGridlines>
          <c:spPr>
            <a:ln w="3175">
              <a:solidFill>
                <a:srgbClr val="000000"/>
              </a:solidFill>
              <a:prstDash val="sysDash"/>
            </a:ln>
          </c:spPr>
        </c:majorGridlines>
        <c:title>
          <c:tx>
            <c:rich>
              <a:bodyPr/>
              <a:lstStyle/>
              <a:p>
                <a:pPr>
                  <a:defRPr lang="es-ES" sz="925" b="1" i="0" u="none" strike="noStrike" baseline="0">
                    <a:solidFill>
                      <a:srgbClr val="000000"/>
                    </a:solidFill>
                    <a:latin typeface="Arial"/>
                    <a:ea typeface="Arial"/>
                    <a:cs typeface="Arial"/>
                  </a:defRPr>
                </a:pPr>
                <a:r>
                  <a:rPr lang="es-AR"/>
                  <a:t>Local Currency ('000)</a:t>
                </a:r>
              </a:p>
            </c:rich>
          </c:tx>
          <c:layout>
            <c:manualLayout>
              <c:xMode val="edge"/>
              <c:yMode val="edge"/>
              <c:x val="5.3248136315228968E-3"/>
              <c:y val="0.22750026246720581"/>
            </c:manualLayout>
          </c:layout>
          <c:spPr>
            <a:noFill/>
            <a:ln w="25400">
              <a:noFill/>
            </a:ln>
          </c:spPr>
        </c:title>
        <c:numFmt formatCode="_ * #,##0_ ;_ * \-#,##0_ ;_ * &quot;-&quot;??_ ;_ @_ " sourceLinked="1"/>
        <c:tickLblPos val="nextTo"/>
        <c:spPr>
          <a:ln w="3175">
            <a:solidFill>
              <a:srgbClr val="000000"/>
            </a:solidFill>
            <a:prstDash val="solid"/>
          </a:ln>
        </c:spPr>
        <c:txPr>
          <a:bodyPr rot="0" vert="horz"/>
          <a:lstStyle/>
          <a:p>
            <a:pPr>
              <a:defRPr lang="es-ES" sz="1175" b="0" i="0" u="none" strike="noStrike" baseline="0">
                <a:solidFill>
                  <a:srgbClr val="000000"/>
                </a:solidFill>
                <a:latin typeface="Arial"/>
                <a:ea typeface="Arial"/>
                <a:cs typeface="Arial"/>
              </a:defRPr>
            </a:pPr>
            <a:endParaRPr lang="es-AR"/>
          </a:p>
        </c:txPr>
        <c:crossAx val="388628864"/>
        <c:crosses val="autoZero"/>
        <c:crossBetween val="between"/>
      </c:valAx>
      <c:dTable>
        <c:showHorzBorder val="1"/>
        <c:showVertBorder val="1"/>
        <c:showOutline val="1"/>
        <c:showKeys val="1"/>
        <c:spPr>
          <a:ln w="3175">
            <a:solidFill>
              <a:srgbClr val="000000"/>
            </a:solidFill>
            <a:prstDash val="solid"/>
          </a:ln>
        </c:spPr>
        <c:txPr>
          <a:bodyPr/>
          <a:lstStyle/>
          <a:p>
            <a:pPr rtl="0">
              <a:defRPr lang="es-ES" sz="900" b="0" i="0" u="none" strike="noStrike" baseline="0">
                <a:solidFill>
                  <a:srgbClr val="000000"/>
                </a:solidFill>
                <a:latin typeface="Arial"/>
                <a:ea typeface="Arial"/>
                <a:cs typeface="Arial"/>
              </a:defRPr>
            </a:pPr>
            <a:endParaRPr lang="es-AR"/>
          </a:p>
        </c:txPr>
      </c:dTable>
      <c:spPr>
        <a:solidFill>
          <a:srgbClr val="C0C0C0"/>
        </a:solidFill>
        <a:ln w="12700">
          <a:solidFill>
            <a:srgbClr val="808080"/>
          </a:solidFill>
          <a:prstDash val="solid"/>
        </a:ln>
      </c:spPr>
    </c:plotArea>
    <c:plotVisOnly val="1"/>
    <c:dispBlanksAs val="gap"/>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s-AR"/>
    </a:p>
  </c:txPr>
  <c:printSettings>
    <c:headerFooter alignWithMargins="0"/>
    <c:pageMargins b="1" l="0.75000000000001465" r="0.75000000000001465" t="1" header="0" footer="0"/>
    <c:pageSetup paperSize="9" orientation="landscape"/>
  </c:printSettings>
</c:chartSpace>
</file>

<file path=xl/charts/chart36.xml><?xml version="1.0" encoding="utf-8"?>
<c:chartSpace xmlns:c="http://schemas.openxmlformats.org/drawingml/2006/chart" xmlns:a="http://schemas.openxmlformats.org/drawingml/2006/main" xmlns:r="http://schemas.openxmlformats.org/officeDocument/2006/relationships">
  <c:lang val="es-AR"/>
  <c:chart>
    <c:plotArea>
      <c:layout>
        <c:manualLayout>
          <c:layoutTarget val="inner"/>
          <c:xMode val="edge"/>
          <c:yMode val="edge"/>
          <c:x val="9.8378430309560005E-2"/>
          <c:y val="4.0572792362768485E-2"/>
          <c:w val="0.85729774984045048"/>
          <c:h val="0.76849642004773266"/>
        </c:manualLayout>
      </c:layout>
      <c:lineChart>
        <c:grouping val="standard"/>
        <c:ser>
          <c:idx val="1"/>
          <c:order val="0"/>
          <c:tx>
            <c:strRef>
              <c:f>'Analysis_FSR_Ult_C_Count Method'!$AY$20</c:f>
              <c:strCache>
                <c:ptCount val="1"/>
                <c:pt idx="0">
                  <c:v>ACTUAL / ULT</c:v>
                </c:pt>
              </c:strCache>
            </c:strRef>
          </c:tx>
          <c:spPr>
            <a:ln w="38100">
              <a:solidFill>
                <a:srgbClr val="9999FF"/>
              </a:solidFill>
              <a:prstDash val="solid"/>
            </a:ln>
          </c:spPr>
          <c:marker>
            <c:symbol val="none"/>
          </c:marker>
          <c:cat>
            <c:strRef>
              <c:f>'Analysis_FSR_Ult_C_Count Method'!$AX$21:$AX$42</c:f>
              <c:strCache>
                <c:ptCount val="22"/>
                <c:pt idx="0">
                  <c:v> 2014 Q1 </c:v>
                </c:pt>
                <c:pt idx="1">
                  <c:v> 2013 Q4 </c:v>
                </c:pt>
                <c:pt idx="2">
                  <c:v> 2013 Q3 </c:v>
                </c:pt>
                <c:pt idx="3">
                  <c:v> 2013 Q2 </c:v>
                </c:pt>
                <c:pt idx="4">
                  <c:v> 2013 Q1 </c:v>
                </c:pt>
                <c:pt idx="5">
                  <c:v> 2012 Q4 </c:v>
                </c:pt>
                <c:pt idx="6">
                  <c:v> 2012 Q3 </c:v>
                </c:pt>
                <c:pt idx="7">
                  <c:v> 2012 Q2 </c:v>
                </c:pt>
                <c:pt idx="8">
                  <c:v> 2012 Q1 </c:v>
                </c:pt>
                <c:pt idx="9">
                  <c:v> 2011 Q4 </c:v>
                </c:pt>
                <c:pt idx="10">
                  <c:v> 2011 Q3 </c:v>
                </c:pt>
                <c:pt idx="11">
                  <c:v> 2011 Q2 </c:v>
                </c:pt>
                <c:pt idx="12">
                  <c:v> 2011 Q1 </c:v>
                </c:pt>
                <c:pt idx="13">
                  <c:v> 2010 Q4 </c:v>
                </c:pt>
                <c:pt idx="14">
                  <c:v> 2010 Q3 </c:v>
                </c:pt>
                <c:pt idx="15">
                  <c:v> 2010 Q2 </c:v>
                </c:pt>
                <c:pt idx="16">
                  <c:v> 2010 Q1 </c:v>
                </c:pt>
                <c:pt idx="17">
                  <c:v> 2009 Q4 </c:v>
                </c:pt>
                <c:pt idx="18">
                  <c:v> 2009 Q3 </c:v>
                </c:pt>
                <c:pt idx="19">
                  <c:v> 2009 Q2 </c:v>
                </c:pt>
                <c:pt idx="20">
                  <c:v> 2009 Q1 </c:v>
                </c:pt>
                <c:pt idx="21">
                  <c:v> 2008 Q4 </c:v>
                </c:pt>
              </c:strCache>
            </c:strRef>
          </c:cat>
          <c:val>
            <c:numRef>
              <c:f>'Analysis_FSR_Ult_C_Count Method'!$AY$21:$AY$42</c:f>
              <c:numCache>
                <c:formatCode>0%</c:formatCode>
                <c:ptCount val="22"/>
                <c:pt idx="0">
                  <c:v>1.0424176995793601</c:v>
                </c:pt>
                <c:pt idx="1">
                  <c:v>1.0116488256188638</c:v>
                </c:pt>
                <c:pt idx="2">
                  <c:v>0.99426364237090359</c:v>
                </c:pt>
                <c:pt idx="3">
                  <c:v>1.014977468253631</c:v>
                </c:pt>
                <c:pt idx="4">
                  <c:v>0.96210974482902323</c:v>
                </c:pt>
                <c:pt idx="5">
                  <c:v>0.95224910653878159</c:v>
                </c:pt>
                <c:pt idx="6">
                  <c:v>0.98784452844169979</c:v>
                </c:pt>
                <c:pt idx="7">
                  <c:v>1.0261475957513801</c:v>
                </c:pt>
                <c:pt idx="8">
                  <c:v>1.0975609756097562</c:v>
                </c:pt>
                <c:pt idx="9">
                  <c:v>1.03125</c:v>
                </c:pt>
                <c:pt idx="10">
                  <c:v>1.0000000000000002</c:v>
                </c:pt>
                <c:pt idx="11">
                  <c:v>1.0303030303030303</c:v>
                </c:pt>
                <c:pt idx="12">
                  <c:v>1</c:v>
                </c:pt>
                <c:pt idx="13">
                  <c:v>0.98529411764705888</c:v>
                </c:pt>
                <c:pt idx="14">
                  <c:v>1</c:v>
                </c:pt>
                <c:pt idx="15">
                  <c:v>0.98412698412698407</c:v>
                </c:pt>
                <c:pt idx="16">
                  <c:v>1</c:v>
                </c:pt>
                <c:pt idx="17">
                  <c:v>1</c:v>
                </c:pt>
                <c:pt idx="18">
                  <c:v>1</c:v>
                </c:pt>
                <c:pt idx="19">
                  <c:v>1</c:v>
                </c:pt>
                <c:pt idx="20">
                  <c:v>0.98412698412698418</c:v>
                </c:pt>
                <c:pt idx="21">
                  <c:v>1</c:v>
                </c:pt>
              </c:numCache>
            </c:numRef>
          </c:val>
        </c:ser>
        <c:ser>
          <c:idx val="0"/>
          <c:order val="1"/>
          <c:tx>
            <c:strRef>
              <c:f>'Analysis_FSR_Ult_C_Count Method'!$AZ$20</c:f>
              <c:strCache>
                <c:ptCount val="1"/>
                <c:pt idx="0">
                  <c:v>EXPECTED / ULT</c:v>
                </c:pt>
              </c:strCache>
            </c:strRef>
          </c:tx>
          <c:spPr>
            <a:ln w="38100">
              <a:solidFill>
                <a:srgbClr val="993366"/>
              </a:solidFill>
              <a:prstDash val="solid"/>
            </a:ln>
          </c:spPr>
          <c:marker>
            <c:symbol val="none"/>
          </c:marker>
          <c:cat>
            <c:strRef>
              <c:f>'Analysis_FSR_Ult_C_Count Method'!$AX$21:$AX$42</c:f>
              <c:strCache>
                <c:ptCount val="22"/>
                <c:pt idx="0">
                  <c:v> 2014 Q1 </c:v>
                </c:pt>
                <c:pt idx="1">
                  <c:v> 2013 Q4 </c:v>
                </c:pt>
                <c:pt idx="2">
                  <c:v> 2013 Q3 </c:v>
                </c:pt>
                <c:pt idx="3">
                  <c:v> 2013 Q2 </c:v>
                </c:pt>
                <c:pt idx="4">
                  <c:v> 2013 Q1 </c:v>
                </c:pt>
                <c:pt idx="5">
                  <c:v> 2012 Q4 </c:v>
                </c:pt>
                <c:pt idx="6">
                  <c:v> 2012 Q3 </c:v>
                </c:pt>
                <c:pt idx="7">
                  <c:v> 2012 Q2 </c:v>
                </c:pt>
                <c:pt idx="8">
                  <c:v> 2012 Q1 </c:v>
                </c:pt>
                <c:pt idx="9">
                  <c:v> 2011 Q4 </c:v>
                </c:pt>
                <c:pt idx="10">
                  <c:v> 2011 Q3 </c:v>
                </c:pt>
                <c:pt idx="11">
                  <c:v> 2011 Q2 </c:v>
                </c:pt>
                <c:pt idx="12">
                  <c:v> 2011 Q1 </c:v>
                </c:pt>
                <c:pt idx="13">
                  <c:v> 2010 Q4 </c:v>
                </c:pt>
                <c:pt idx="14">
                  <c:v> 2010 Q3 </c:v>
                </c:pt>
                <c:pt idx="15">
                  <c:v> 2010 Q2 </c:v>
                </c:pt>
                <c:pt idx="16">
                  <c:v> 2010 Q1 </c:v>
                </c:pt>
                <c:pt idx="17">
                  <c:v> 2009 Q4 </c:v>
                </c:pt>
                <c:pt idx="18">
                  <c:v> 2009 Q3 </c:v>
                </c:pt>
                <c:pt idx="19">
                  <c:v> 2009 Q2 </c:v>
                </c:pt>
                <c:pt idx="20">
                  <c:v> 2009 Q1 </c:v>
                </c:pt>
                <c:pt idx="21">
                  <c:v> 2008 Q4 </c:v>
                </c:pt>
              </c:strCache>
            </c:strRef>
          </c:cat>
          <c:val>
            <c:numRef>
              <c:f>'Analysis_FSR_Ult_C_Count Method'!$AZ$21:$AZ$42</c:f>
              <c:numCache>
                <c:formatCode>0%</c:formatCode>
                <c:ptCount val="22"/>
                <c:pt idx="0">
                  <c:v>1.0116488256188638</c:v>
                </c:pt>
                <c:pt idx="1">
                  <c:v>1.0149774682536308</c:v>
                </c:pt>
                <c:pt idx="2">
                  <c:v>1.0149774682536308</c:v>
                </c:pt>
                <c:pt idx="3">
                  <c:v>0.98557583616631639</c:v>
                </c:pt>
                <c:pt idx="4">
                  <c:v>1.0030357255541833</c:v>
                </c:pt>
                <c:pt idx="5">
                  <c:v>0.99989141293489125</c:v>
                </c:pt>
                <c:pt idx="6">
                  <c:v>1.059608930395447</c:v>
                </c:pt>
                <c:pt idx="7">
                  <c:v>1.1219512195121952</c:v>
                </c:pt>
                <c:pt idx="8">
                  <c:v>1.03125</c:v>
                </c:pt>
                <c:pt idx="9">
                  <c:v>1.0317460317460319</c:v>
                </c:pt>
                <c:pt idx="10">
                  <c:v>1.0404040404040404</c:v>
                </c:pt>
                <c:pt idx="11">
                  <c:v>1</c:v>
                </c:pt>
                <c:pt idx="12">
                  <c:v>0.98529411764705876</c:v>
                </c:pt>
                <c:pt idx="13">
                  <c:v>1</c:v>
                </c:pt>
                <c:pt idx="14">
                  <c:v>1</c:v>
                </c:pt>
                <c:pt idx="15">
                  <c:v>1</c:v>
                </c:pt>
                <c:pt idx="16">
                  <c:v>1</c:v>
                </c:pt>
                <c:pt idx="17">
                  <c:v>1</c:v>
                </c:pt>
                <c:pt idx="18">
                  <c:v>1</c:v>
                </c:pt>
                <c:pt idx="19">
                  <c:v>0.98412698412698418</c:v>
                </c:pt>
                <c:pt idx="20">
                  <c:v>1</c:v>
                </c:pt>
                <c:pt idx="21">
                  <c:v>1</c:v>
                </c:pt>
              </c:numCache>
            </c:numRef>
          </c:val>
        </c:ser>
        <c:ser>
          <c:idx val="4"/>
          <c:order val="2"/>
          <c:tx>
            <c:strRef>
              <c:f>'Analysis_FSR_Ult_C_Count Method'!$BA$20</c:f>
              <c:strCache>
                <c:ptCount val="1"/>
                <c:pt idx="0">
                  <c:v>ULT</c:v>
                </c:pt>
              </c:strCache>
            </c:strRef>
          </c:tx>
          <c:spPr>
            <a:ln w="25400">
              <a:solidFill>
                <a:srgbClr val="FF0000"/>
              </a:solidFill>
              <a:prstDash val="solid"/>
            </a:ln>
          </c:spPr>
          <c:marker>
            <c:symbol val="none"/>
          </c:marker>
          <c:dPt>
            <c:idx val="2"/>
            <c:spPr>
              <a:ln w="38100">
                <a:solidFill>
                  <a:srgbClr val="FF0000"/>
                </a:solidFill>
                <a:prstDash val="solid"/>
              </a:ln>
            </c:spPr>
          </c:dPt>
          <c:cat>
            <c:strRef>
              <c:f>'Analysis_FSR_Ult_C_Count Method'!$AX$21:$AX$42</c:f>
              <c:strCache>
                <c:ptCount val="22"/>
                <c:pt idx="0">
                  <c:v> 2014 Q1 </c:v>
                </c:pt>
                <c:pt idx="1">
                  <c:v> 2013 Q4 </c:v>
                </c:pt>
                <c:pt idx="2">
                  <c:v> 2013 Q3 </c:v>
                </c:pt>
                <c:pt idx="3">
                  <c:v> 2013 Q2 </c:v>
                </c:pt>
                <c:pt idx="4">
                  <c:v> 2013 Q1 </c:v>
                </c:pt>
                <c:pt idx="5">
                  <c:v> 2012 Q4 </c:v>
                </c:pt>
                <c:pt idx="6">
                  <c:v> 2012 Q3 </c:v>
                </c:pt>
                <c:pt idx="7">
                  <c:v> 2012 Q2 </c:v>
                </c:pt>
                <c:pt idx="8">
                  <c:v> 2012 Q1 </c:v>
                </c:pt>
                <c:pt idx="9">
                  <c:v> 2011 Q4 </c:v>
                </c:pt>
                <c:pt idx="10">
                  <c:v> 2011 Q3 </c:v>
                </c:pt>
                <c:pt idx="11">
                  <c:v> 2011 Q2 </c:v>
                </c:pt>
                <c:pt idx="12">
                  <c:v> 2011 Q1 </c:v>
                </c:pt>
                <c:pt idx="13">
                  <c:v> 2010 Q4 </c:v>
                </c:pt>
                <c:pt idx="14">
                  <c:v> 2010 Q3 </c:v>
                </c:pt>
                <c:pt idx="15">
                  <c:v> 2010 Q2 </c:v>
                </c:pt>
                <c:pt idx="16">
                  <c:v> 2010 Q1 </c:v>
                </c:pt>
                <c:pt idx="17">
                  <c:v> 2009 Q4 </c:v>
                </c:pt>
                <c:pt idx="18">
                  <c:v> 2009 Q3 </c:v>
                </c:pt>
                <c:pt idx="19">
                  <c:v> 2009 Q2 </c:v>
                </c:pt>
                <c:pt idx="20">
                  <c:v> 2009 Q1 </c:v>
                </c:pt>
                <c:pt idx="21">
                  <c:v> 2008 Q4 </c:v>
                </c:pt>
              </c:strCache>
            </c:strRef>
          </c:cat>
          <c:val>
            <c:numRef>
              <c:f>'Analysis_FSR_Ult_C_Count Method'!$BA$21:$BA$42</c:f>
              <c:numCache>
                <c:formatCode>0%</c:formatCode>
                <c:ptCount val="2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numCache>
            </c:numRef>
          </c:val>
        </c:ser>
        <c:marker val="1"/>
        <c:axId val="388683648"/>
        <c:axId val="388685184"/>
      </c:lineChart>
      <c:catAx>
        <c:axId val="388683648"/>
        <c:scaling>
          <c:orientation val="minMax"/>
        </c:scaling>
        <c:axPos val="b"/>
        <c:numFmt formatCode="_ * #,##0_ ;_ * \-#,##0_ ;_ * &quot;-&quot;??_ ;_ @_ " sourceLinked="1"/>
        <c:tickLblPos val="nextTo"/>
        <c:spPr>
          <a:ln w="3175">
            <a:solidFill>
              <a:srgbClr val="000000"/>
            </a:solidFill>
            <a:prstDash val="solid"/>
          </a:ln>
        </c:spPr>
        <c:txPr>
          <a:bodyPr rot="0" vert="horz"/>
          <a:lstStyle/>
          <a:p>
            <a:pPr>
              <a:defRPr lang="es-ES" sz="1000" b="0" i="0" u="none" strike="noStrike" baseline="0">
                <a:solidFill>
                  <a:srgbClr val="000000"/>
                </a:solidFill>
                <a:latin typeface="Arial"/>
                <a:ea typeface="Arial"/>
                <a:cs typeface="Arial"/>
              </a:defRPr>
            </a:pPr>
            <a:endParaRPr lang="es-AR"/>
          </a:p>
        </c:txPr>
        <c:crossAx val="388685184"/>
        <c:crosses val="autoZero"/>
        <c:auto val="1"/>
        <c:lblAlgn val="ctr"/>
        <c:lblOffset val="100"/>
        <c:tickLblSkip val="1"/>
        <c:tickMarkSkip val="1"/>
      </c:catAx>
      <c:valAx>
        <c:axId val="388685184"/>
        <c:scaling>
          <c:orientation val="minMax"/>
          <c:min val="0.60000000000000064"/>
        </c:scaling>
        <c:axPos val="l"/>
        <c:title>
          <c:tx>
            <c:rich>
              <a:bodyPr/>
              <a:lstStyle/>
              <a:p>
                <a:pPr>
                  <a:defRPr lang="es-ES" sz="1075" b="1" i="0" u="none" strike="noStrike" baseline="0">
                    <a:solidFill>
                      <a:srgbClr val="000000"/>
                    </a:solidFill>
                    <a:latin typeface="Arial"/>
                    <a:ea typeface="Arial"/>
                    <a:cs typeface="Arial"/>
                  </a:defRPr>
                </a:pPr>
                <a:r>
                  <a:rPr lang="es-AR"/>
                  <a:t>% Knowledge</a:t>
                </a:r>
              </a:p>
            </c:rich>
          </c:tx>
          <c:layout>
            <c:manualLayout>
              <c:xMode val="edge"/>
              <c:yMode val="edge"/>
              <c:x val="2.0540540540540542E-2"/>
              <c:y val="0.31026252983297203"/>
            </c:manualLayout>
          </c:layout>
          <c:spPr>
            <a:noFill/>
            <a:ln w="25400">
              <a:noFill/>
            </a:ln>
          </c:spPr>
        </c:title>
        <c:numFmt formatCode="0%" sourceLinked="1"/>
        <c:tickLblPos val="nextTo"/>
        <c:spPr>
          <a:ln w="3175">
            <a:solidFill>
              <a:srgbClr val="000000"/>
            </a:solidFill>
            <a:prstDash val="solid"/>
          </a:ln>
        </c:spPr>
        <c:txPr>
          <a:bodyPr rot="0" vert="horz"/>
          <a:lstStyle/>
          <a:p>
            <a:pPr>
              <a:defRPr lang="es-ES" sz="1075" b="0" i="0" u="none" strike="noStrike" baseline="0">
                <a:solidFill>
                  <a:srgbClr val="000000"/>
                </a:solidFill>
                <a:latin typeface="Arial"/>
                <a:ea typeface="Arial"/>
                <a:cs typeface="Arial"/>
              </a:defRPr>
            </a:pPr>
            <a:endParaRPr lang="es-AR"/>
          </a:p>
        </c:txPr>
        <c:crossAx val="388683648"/>
        <c:crosses val="autoZero"/>
        <c:crossBetween val="between"/>
      </c:valAx>
      <c:spPr>
        <a:noFill/>
        <a:ln w="12700">
          <a:solidFill>
            <a:srgbClr val="808080"/>
          </a:solidFill>
          <a:prstDash val="solid"/>
        </a:ln>
      </c:spPr>
    </c:plotArea>
    <c:legend>
      <c:legendPos val="r"/>
      <c:legendEntry>
        <c:idx val="2"/>
        <c:delete val="1"/>
      </c:legendEntry>
      <c:layout>
        <c:manualLayout>
          <c:xMode val="edge"/>
          <c:yMode val="edge"/>
          <c:x val="0.34594617294463614"/>
          <c:y val="0.93078758949880669"/>
          <c:w val="0.32756779456621982"/>
          <c:h val="5.727923627684961E-2"/>
        </c:manualLayout>
      </c:layout>
      <c:spPr>
        <a:solidFill>
          <a:srgbClr val="FFFFFF"/>
        </a:solidFill>
        <a:ln w="3175">
          <a:solidFill>
            <a:srgbClr val="000000"/>
          </a:solidFill>
          <a:prstDash val="solid"/>
        </a:ln>
      </c:spPr>
      <c:txPr>
        <a:bodyPr/>
        <a:lstStyle/>
        <a:p>
          <a:pPr>
            <a:defRPr lang="es-ES" sz="665" b="0" i="0" u="none" strike="noStrike" baseline="0">
              <a:solidFill>
                <a:srgbClr val="000000"/>
              </a:solidFill>
              <a:latin typeface="Arial"/>
              <a:ea typeface="Arial"/>
              <a:cs typeface="Arial"/>
            </a:defRPr>
          </a:pPr>
          <a:endParaRPr lang="es-AR"/>
        </a:p>
      </c:txPr>
    </c:legend>
    <c:plotVisOnly val="1"/>
    <c:dispBlanksAs val="gap"/>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s-AR"/>
    </a:p>
  </c:txPr>
  <c:printSettings>
    <c:headerFooter alignWithMargins="0"/>
    <c:pageMargins b="1" l="0.75000000000001465" r="0.75000000000001465" t="1" header="0" footer="0"/>
    <c:pageSetup orientation="landscape"/>
  </c:printSettings>
</c:chartSpace>
</file>

<file path=xl/charts/chart37.xml><?xml version="1.0" encoding="utf-8"?>
<c:chartSpace xmlns:c="http://schemas.openxmlformats.org/drawingml/2006/chart" xmlns:a="http://schemas.openxmlformats.org/drawingml/2006/main" xmlns:r="http://schemas.openxmlformats.org/officeDocument/2006/relationships">
  <c:lang val="es-AR"/>
  <c:chart>
    <c:plotArea>
      <c:layout/>
      <c:lineChart>
        <c:grouping val="standard"/>
        <c:ser>
          <c:idx val="0"/>
          <c:order val="0"/>
          <c:marker>
            <c:symbol val="none"/>
          </c:marker>
          <c:val>
            <c:numRef>
              <c:f>'Inc vs pago'!$H$3:$H$12</c:f>
              <c:numCache>
                <c:formatCode>0%</c:formatCode>
                <c:ptCount val="10"/>
                <c:pt idx="0">
                  <c:v>1</c:v>
                </c:pt>
                <c:pt idx="1">
                  <c:v>0.95556167816878568</c:v>
                </c:pt>
                <c:pt idx="2">
                  <c:v>0.90004442470013324</c:v>
                </c:pt>
                <c:pt idx="3">
                  <c:v>0.97925333791413183</c:v>
                </c:pt>
                <c:pt idx="4">
                  <c:v>0.97627921192243305</c:v>
                </c:pt>
                <c:pt idx="5">
                  <c:v>0.95299143506740924</c:v>
                </c:pt>
                <c:pt idx="6">
                  <c:v>0.95668043172274908</c:v>
                </c:pt>
                <c:pt idx="7">
                  <c:v>0.95237316079180845</c:v>
                </c:pt>
                <c:pt idx="8">
                  <c:v>0.95065113304840565</c:v>
                </c:pt>
                <c:pt idx="9">
                  <c:v>1</c:v>
                </c:pt>
              </c:numCache>
            </c:numRef>
          </c:val>
        </c:ser>
        <c:marker val="1"/>
        <c:axId val="397089024"/>
        <c:axId val="397656064"/>
      </c:lineChart>
      <c:catAx>
        <c:axId val="397089024"/>
        <c:scaling>
          <c:orientation val="minMax"/>
        </c:scaling>
        <c:axPos val="b"/>
        <c:tickLblPos val="nextTo"/>
        <c:txPr>
          <a:bodyPr/>
          <a:lstStyle/>
          <a:p>
            <a:pPr>
              <a:defRPr lang="es-ES"/>
            </a:pPr>
            <a:endParaRPr lang="es-AR"/>
          </a:p>
        </c:txPr>
        <c:crossAx val="397656064"/>
        <c:crosses val="autoZero"/>
        <c:auto val="1"/>
        <c:lblAlgn val="ctr"/>
        <c:lblOffset val="100"/>
      </c:catAx>
      <c:valAx>
        <c:axId val="397656064"/>
        <c:scaling>
          <c:orientation val="minMax"/>
        </c:scaling>
        <c:axPos val="l"/>
        <c:majorGridlines/>
        <c:numFmt formatCode="0%" sourceLinked="1"/>
        <c:tickLblPos val="nextTo"/>
        <c:txPr>
          <a:bodyPr/>
          <a:lstStyle/>
          <a:p>
            <a:pPr>
              <a:defRPr lang="es-ES"/>
            </a:pPr>
            <a:endParaRPr lang="es-AR"/>
          </a:p>
        </c:txPr>
        <c:crossAx val="397089024"/>
        <c:crosses val="autoZero"/>
        <c:crossBetween val="between"/>
      </c:valAx>
    </c:plotArea>
    <c:legend>
      <c:legendPos val="r"/>
      <c:txPr>
        <a:bodyPr/>
        <a:lstStyle/>
        <a:p>
          <a:pPr>
            <a:defRPr lang="es-ES"/>
          </a:pPr>
          <a:endParaRPr lang="es-AR"/>
        </a:p>
      </c:txPr>
    </c:legend>
    <c:plotVisOnly val="1"/>
  </c:chart>
  <c:printSettings>
    <c:headerFooter/>
    <c:pageMargins b="0.7500000000000091" l="0.70000000000000062" r="0.70000000000000062" t="0.7500000000000091"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ES" sz="1200"/>
            </a:pPr>
            <a:r>
              <a:rPr lang="es-AR" sz="1200"/>
              <a:t>Ultimate Frequency</a:t>
            </a:r>
          </a:p>
        </c:rich>
      </c:tx>
    </c:title>
    <c:plotArea>
      <c:layout/>
      <c:lineChart>
        <c:grouping val="standard"/>
        <c:ser>
          <c:idx val="0"/>
          <c:order val="0"/>
          <c:tx>
            <c:strRef>
              <c:f>Auxiliar!$K$8</c:f>
              <c:strCache>
                <c:ptCount val="1"/>
                <c:pt idx="0">
                  <c:v>Freq. Ult</c:v>
                </c:pt>
              </c:strCache>
            </c:strRef>
          </c:tx>
          <c:spPr>
            <a:ln>
              <a:solidFill>
                <a:schemeClr val="tx1"/>
              </a:solidFill>
              <a:prstDash val="sysDot"/>
            </a:ln>
          </c:spPr>
          <c:marker>
            <c:symbol val="none"/>
          </c:marker>
          <c:cat>
            <c:strRef>
              <c:f>Auxiliar!$B$9:$B$42</c:f>
              <c:strCache>
                <c:ptCount val="34"/>
                <c:pt idx="0">
                  <c:v>2006 Q1</c:v>
                </c:pt>
                <c:pt idx="1">
                  <c:v>2006 Q2</c:v>
                </c:pt>
                <c:pt idx="2">
                  <c:v>2006 Q3</c:v>
                </c:pt>
                <c:pt idx="3">
                  <c:v>2006 Q4</c:v>
                </c:pt>
                <c:pt idx="4">
                  <c:v>2007 Q1</c:v>
                </c:pt>
                <c:pt idx="5">
                  <c:v>2007 Q2</c:v>
                </c:pt>
                <c:pt idx="6">
                  <c:v>2007 Q3</c:v>
                </c:pt>
                <c:pt idx="7">
                  <c:v>2007 Q4</c:v>
                </c:pt>
                <c:pt idx="8">
                  <c:v>2008 Q1</c:v>
                </c:pt>
                <c:pt idx="9">
                  <c:v>2008 Q2</c:v>
                </c:pt>
                <c:pt idx="10">
                  <c:v>2008 Q3</c:v>
                </c:pt>
                <c:pt idx="11">
                  <c:v>2008 Q4</c:v>
                </c:pt>
                <c:pt idx="12">
                  <c:v>2009 Q1</c:v>
                </c:pt>
                <c:pt idx="13">
                  <c:v>2009 Q2</c:v>
                </c:pt>
                <c:pt idx="14">
                  <c:v>2009 Q3</c:v>
                </c:pt>
                <c:pt idx="15">
                  <c:v>2009 Q4</c:v>
                </c:pt>
                <c:pt idx="16">
                  <c:v>2010 Q1</c:v>
                </c:pt>
                <c:pt idx="17">
                  <c:v>2010 Q2</c:v>
                </c:pt>
                <c:pt idx="18">
                  <c:v>2010 Q3</c:v>
                </c:pt>
                <c:pt idx="19">
                  <c:v>2010 Q4</c:v>
                </c:pt>
                <c:pt idx="20">
                  <c:v>2011 Q1</c:v>
                </c:pt>
                <c:pt idx="21">
                  <c:v>2011 Q2</c:v>
                </c:pt>
                <c:pt idx="22">
                  <c:v>2011 Q3</c:v>
                </c:pt>
                <c:pt idx="23">
                  <c:v>2011 Q4</c:v>
                </c:pt>
                <c:pt idx="24">
                  <c:v>2012 Q1</c:v>
                </c:pt>
                <c:pt idx="25">
                  <c:v>2012 Q2</c:v>
                </c:pt>
                <c:pt idx="26">
                  <c:v>2012 Q3</c:v>
                </c:pt>
                <c:pt idx="27">
                  <c:v>2012 Q4</c:v>
                </c:pt>
                <c:pt idx="28">
                  <c:v>2013 Q1</c:v>
                </c:pt>
                <c:pt idx="29">
                  <c:v>2013 Q2</c:v>
                </c:pt>
                <c:pt idx="30">
                  <c:v>2013 Q3</c:v>
                </c:pt>
                <c:pt idx="31">
                  <c:v>2013 Q4</c:v>
                </c:pt>
                <c:pt idx="32">
                  <c:v>2014 Q1</c:v>
                </c:pt>
                <c:pt idx="33">
                  <c:v>2014 Q2</c:v>
                </c:pt>
              </c:strCache>
            </c:strRef>
          </c:cat>
          <c:val>
            <c:numRef>
              <c:f>Auxiliar!$K$9:$K$42</c:f>
              <c:numCache>
                <c:formatCode>0.00%</c:formatCode>
                <c:ptCount val="34"/>
                <c:pt idx="0">
                  <c:v>0</c:v>
                </c:pt>
                <c:pt idx="1">
                  <c:v>0</c:v>
                </c:pt>
                <c:pt idx="2">
                  <c:v>0</c:v>
                </c:pt>
                <c:pt idx="3">
                  <c:v>0</c:v>
                </c:pt>
                <c:pt idx="4">
                  <c:v>1.0189174002622214E-2</c:v>
                </c:pt>
                <c:pt idx="5">
                  <c:v>1.0540050281640836E-2</c:v>
                </c:pt>
                <c:pt idx="6">
                  <c:v>1.3145217701170664E-2</c:v>
                </c:pt>
                <c:pt idx="7">
                  <c:v>1.2964234983427921E-2</c:v>
                </c:pt>
                <c:pt idx="8">
                  <c:v>1.0046654828538441E-2</c:v>
                </c:pt>
                <c:pt idx="9">
                  <c:v>1.3604891282341984E-2</c:v>
                </c:pt>
                <c:pt idx="10">
                  <c:v>9.2723760463618802E-3</c:v>
                </c:pt>
                <c:pt idx="11">
                  <c:v>1.0690026353884415E-2</c:v>
                </c:pt>
                <c:pt idx="12">
                  <c:v>9.4060268245950186E-3</c:v>
                </c:pt>
                <c:pt idx="13">
                  <c:v>1.0669271371414617E-2</c:v>
                </c:pt>
                <c:pt idx="14">
                  <c:v>8.1832744677976573E-3</c:v>
                </c:pt>
                <c:pt idx="15">
                  <c:v>8.8384654149814574E-3</c:v>
                </c:pt>
                <c:pt idx="16">
                  <c:v>7.3567446404965804E-3</c:v>
                </c:pt>
                <c:pt idx="17">
                  <c:v>9.4392039105273343E-3</c:v>
                </c:pt>
                <c:pt idx="18">
                  <c:v>1.0181583523043002E-2</c:v>
                </c:pt>
                <c:pt idx="19">
                  <c:v>9.2679353288924477E-3</c:v>
                </c:pt>
                <c:pt idx="20">
                  <c:v>8.3786540695930129E-3</c:v>
                </c:pt>
                <c:pt idx="21">
                  <c:v>1.2608118864420271E-2</c:v>
                </c:pt>
                <c:pt idx="22">
                  <c:v>7.8439917202309615E-3</c:v>
                </c:pt>
                <c:pt idx="23">
                  <c:v>7.8574607510627521E-3</c:v>
                </c:pt>
                <c:pt idx="24">
                  <c:v>1.0064385474146087E-2</c:v>
                </c:pt>
                <c:pt idx="25">
                  <c:v>1.0985322780017631E-2</c:v>
                </c:pt>
                <c:pt idx="26">
                  <c:v>1.0430124336011537E-2</c:v>
                </c:pt>
                <c:pt idx="27">
                  <c:v>9.6930531675018684E-3</c:v>
                </c:pt>
                <c:pt idx="28">
                  <c:v>1.0335477537079573E-2</c:v>
                </c:pt>
                <c:pt idx="29">
                  <c:v>1.1555044321014198E-2</c:v>
                </c:pt>
                <c:pt idx="30">
                  <c:v>1.1926426900544311E-2</c:v>
                </c:pt>
                <c:pt idx="31">
                  <c:v>1.0522689135088536E-2</c:v>
                </c:pt>
                <c:pt idx="32">
                  <c:v>8.9982023144290005E-3</c:v>
                </c:pt>
                <c:pt idx="33">
                  <c:v>1.1660252196380963E-2</c:v>
                </c:pt>
              </c:numCache>
            </c:numRef>
          </c:val>
        </c:ser>
        <c:ser>
          <c:idx val="1"/>
          <c:order val="1"/>
          <c:tx>
            <c:strRef>
              <c:f>Auxiliar!$P$8</c:f>
              <c:strCache>
                <c:ptCount val="1"/>
                <c:pt idx="0">
                  <c:v>Trend</c:v>
                </c:pt>
              </c:strCache>
            </c:strRef>
          </c:tx>
          <c:marker>
            <c:symbol val="none"/>
          </c:marker>
          <c:cat>
            <c:strRef>
              <c:f>Auxiliar!$B$9:$B$42</c:f>
              <c:strCache>
                <c:ptCount val="34"/>
                <c:pt idx="0">
                  <c:v>2006 Q1</c:v>
                </c:pt>
                <c:pt idx="1">
                  <c:v>2006 Q2</c:v>
                </c:pt>
                <c:pt idx="2">
                  <c:v>2006 Q3</c:v>
                </c:pt>
                <c:pt idx="3">
                  <c:v>2006 Q4</c:v>
                </c:pt>
                <c:pt idx="4">
                  <c:v>2007 Q1</c:v>
                </c:pt>
                <c:pt idx="5">
                  <c:v>2007 Q2</c:v>
                </c:pt>
                <c:pt idx="6">
                  <c:v>2007 Q3</c:v>
                </c:pt>
                <c:pt idx="7">
                  <c:v>2007 Q4</c:v>
                </c:pt>
                <c:pt idx="8">
                  <c:v>2008 Q1</c:v>
                </c:pt>
                <c:pt idx="9">
                  <c:v>2008 Q2</c:v>
                </c:pt>
                <c:pt idx="10">
                  <c:v>2008 Q3</c:v>
                </c:pt>
                <c:pt idx="11">
                  <c:v>2008 Q4</c:v>
                </c:pt>
                <c:pt idx="12">
                  <c:v>2009 Q1</c:v>
                </c:pt>
                <c:pt idx="13">
                  <c:v>2009 Q2</c:v>
                </c:pt>
                <c:pt idx="14">
                  <c:v>2009 Q3</c:v>
                </c:pt>
                <c:pt idx="15">
                  <c:v>2009 Q4</c:v>
                </c:pt>
                <c:pt idx="16">
                  <c:v>2010 Q1</c:v>
                </c:pt>
                <c:pt idx="17">
                  <c:v>2010 Q2</c:v>
                </c:pt>
                <c:pt idx="18">
                  <c:v>2010 Q3</c:v>
                </c:pt>
                <c:pt idx="19">
                  <c:v>2010 Q4</c:v>
                </c:pt>
                <c:pt idx="20">
                  <c:v>2011 Q1</c:v>
                </c:pt>
                <c:pt idx="21">
                  <c:v>2011 Q2</c:v>
                </c:pt>
                <c:pt idx="22">
                  <c:v>2011 Q3</c:v>
                </c:pt>
                <c:pt idx="23">
                  <c:v>2011 Q4</c:v>
                </c:pt>
                <c:pt idx="24">
                  <c:v>2012 Q1</c:v>
                </c:pt>
                <c:pt idx="25">
                  <c:v>2012 Q2</c:v>
                </c:pt>
                <c:pt idx="26">
                  <c:v>2012 Q3</c:v>
                </c:pt>
                <c:pt idx="27">
                  <c:v>2012 Q4</c:v>
                </c:pt>
                <c:pt idx="28">
                  <c:v>2013 Q1</c:v>
                </c:pt>
                <c:pt idx="29">
                  <c:v>2013 Q2</c:v>
                </c:pt>
                <c:pt idx="30">
                  <c:v>2013 Q3</c:v>
                </c:pt>
                <c:pt idx="31">
                  <c:v>2013 Q4</c:v>
                </c:pt>
                <c:pt idx="32">
                  <c:v>2014 Q1</c:v>
                </c:pt>
                <c:pt idx="33">
                  <c:v>2014 Q2</c:v>
                </c:pt>
              </c:strCache>
            </c:strRef>
          </c:cat>
          <c:val>
            <c:numRef>
              <c:f>Auxiliar!$P$9:$P$42</c:f>
              <c:numCache>
                <c:formatCode>0.00%</c:formatCode>
                <c:ptCount val="34"/>
                <c:pt idx="0">
                  <c:v>4.051454000372586E-3</c:v>
                </c:pt>
                <c:pt idx="1">
                  <c:v>4.5182477265366021E-3</c:v>
                </c:pt>
                <c:pt idx="2">
                  <c:v>4.9850414527006183E-3</c:v>
                </c:pt>
                <c:pt idx="3">
                  <c:v>5.4518351788646344E-3</c:v>
                </c:pt>
                <c:pt idx="4">
                  <c:v>5.9186289050286505E-3</c:v>
                </c:pt>
                <c:pt idx="5">
                  <c:v>6.3854226311926667E-3</c:v>
                </c:pt>
                <c:pt idx="6">
                  <c:v>6.8522163573566828E-3</c:v>
                </c:pt>
                <c:pt idx="7">
                  <c:v>7.319010083520699E-3</c:v>
                </c:pt>
                <c:pt idx="8">
                  <c:v>7.7858038096847151E-3</c:v>
                </c:pt>
                <c:pt idx="9">
                  <c:v>8.2525975358487304E-3</c:v>
                </c:pt>
                <c:pt idx="10">
                  <c:v>8.7193912620127483E-3</c:v>
                </c:pt>
                <c:pt idx="11">
                  <c:v>9.1861849881767627E-3</c:v>
                </c:pt>
                <c:pt idx="12">
                  <c:v>9.6529787143407805E-3</c:v>
                </c:pt>
                <c:pt idx="13">
                  <c:v>1.0119772440504795E-2</c:v>
                </c:pt>
                <c:pt idx="14">
                  <c:v>1.0586566166668813E-2</c:v>
                </c:pt>
                <c:pt idx="15">
                  <c:v>1.1053359892832827E-2</c:v>
                </c:pt>
                <c:pt idx="16">
                  <c:v>1.1520153618996845E-2</c:v>
                </c:pt>
                <c:pt idx="17">
                  <c:v>1.1986947345160859E-2</c:v>
                </c:pt>
                <c:pt idx="18">
                  <c:v>1.2453741071324877E-2</c:v>
                </c:pt>
                <c:pt idx="19">
                  <c:v>1.2920534797488892E-2</c:v>
                </c:pt>
                <c:pt idx="20">
                  <c:v>1.338732852365291E-2</c:v>
                </c:pt>
                <c:pt idx="21">
                  <c:v>1.3854122249816924E-2</c:v>
                </c:pt>
                <c:pt idx="22">
                  <c:v>1.4320915975980942E-2</c:v>
                </c:pt>
                <c:pt idx="23">
                  <c:v>1.4787709702144956E-2</c:v>
                </c:pt>
                <c:pt idx="24">
                  <c:v>1.5254503428308974E-2</c:v>
                </c:pt>
                <c:pt idx="25">
                  <c:v>1.5721297154472989E-2</c:v>
                </c:pt>
                <c:pt idx="26">
                  <c:v>1.6188090880637006E-2</c:v>
                </c:pt>
                <c:pt idx="27">
                  <c:v>1.6654884606801021E-2</c:v>
                </c:pt>
                <c:pt idx="28">
                  <c:v>1.7121678332965039E-2</c:v>
                </c:pt>
                <c:pt idx="29">
                  <c:v>1.7588472059129053E-2</c:v>
                </c:pt>
                <c:pt idx="30">
                  <c:v>1.8055265785293071E-2</c:v>
                </c:pt>
                <c:pt idx="31">
                  <c:v>1.8522059511457085E-2</c:v>
                </c:pt>
                <c:pt idx="32">
                  <c:v>1.8988853237621103E-2</c:v>
                </c:pt>
                <c:pt idx="33">
                  <c:v>1.9455646963785118E-2</c:v>
                </c:pt>
              </c:numCache>
            </c:numRef>
          </c:val>
        </c:ser>
        <c:ser>
          <c:idx val="2"/>
          <c:order val="2"/>
          <c:tx>
            <c:strRef>
              <c:f>Auxiliar!$Q$8</c:f>
              <c:strCache>
                <c:ptCount val="1"/>
                <c:pt idx="0">
                  <c:v>AR(1)</c:v>
                </c:pt>
              </c:strCache>
            </c:strRef>
          </c:tx>
          <c:marker>
            <c:symbol val="none"/>
          </c:marker>
          <c:cat>
            <c:strRef>
              <c:f>Auxiliar!$B$9:$B$42</c:f>
              <c:strCache>
                <c:ptCount val="34"/>
                <c:pt idx="0">
                  <c:v>2006 Q1</c:v>
                </c:pt>
                <c:pt idx="1">
                  <c:v>2006 Q2</c:v>
                </c:pt>
                <c:pt idx="2">
                  <c:v>2006 Q3</c:v>
                </c:pt>
                <c:pt idx="3">
                  <c:v>2006 Q4</c:v>
                </c:pt>
                <c:pt idx="4">
                  <c:v>2007 Q1</c:v>
                </c:pt>
                <c:pt idx="5">
                  <c:v>2007 Q2</c:v>
                </c:pt>
                <c:pt idx="6">
                  <c:v>2007 Q3</c:v>
                </c:pt>
                <c:pt idx="7">
                  <c:v>2007 Q4</c:v>
                </c:pt>
                <c:pt idx="8">
                  <c:v>2008 Q1</c:v>
                </c:pt>
                <c:pt idx="9">
                  <c:v>2008 Q2</c:v>
                </c:pt>
                <c:pt idx="10">
                  <c:v>2008 Q3</c:v>
                </c:pt>
                <c:pt idx="11">
                  <c:v>2008 Q4</c:v>
                </c:pt>
                <c:pt idx="12">
                  <c:v>2009 Q1</c:v>
                </c:pt>
                <c:pt idx="13">
                  <c:v>2009 Q2</c:v>
                </c:pt>
                <c:pt idx="14">
                  <c:v>2009 Q3</c:v>
                </c:pt>
                <c:pt idx="15">
                  <c:v>2009 Q4</c:v>
                </c:pt>
                <c:pt idx="16">
                  <c:v>2010 Q1</c:v>
                </c:pt>
                <c:pt idx="17">
                  <c:v>2010 Q2</c:v>
                </c:pt>
                <c:pt idx="18">
                  <c:v>2010 Q3</c:v>
                </c:pt>
                <c:pt idx="19">
                  <c:v>2010 Q4</c:v>
                </c:pt>
                <c:pt idx="20">
                  <c:v>2011 Q1</c:v>
                </c:pt>
                <c:pt idx="21">
                  <c:v>2011 Q2</c:v>
                </c:pt>
                <c:pt idx="22">
                  <c:v>2011 Q3</c:v>
                </c:pt>
                <c:pt idx="23">
                  <c:v>2011 Q4</c:v>
                </c:pt>
                <c:pt idx="24">
                  <c:v>2012 Q1</c:v>
                </c:pt>
                <c:pt idx="25">
                  <c:v>2012 Q2</c:v>
                </c:pt>
                <c:pt idx="26">
                  <c:v>2012 Q3</c:v>
                </c:pt>
                <c:pt idx="27">
                  <c:v>2012 Q4</c:v>
                </c:pt>
                <c:pt idx="28">
                  <c:v>2013 Q1</c:v>
                </c:pt>
                <c:pt idx="29">
                  <c:v>2013 Q2</c:v>
                </c:pt>
                <c:pt idx="30">
                  <c:v>2013 Q3</c:v>
                </c:pt>
                <c:pt idx="31">
                  <c:v>2013 Q4</c:v>
                </c:pt>
                <c:pt idx="32">
                  <c:v>2014 Q1</c:v>
                </c:pt>
                <c:pt idx="33">
                  <c:v>2014 Q2</c:v>
                </c:pt>
              </c:strCache>
            </c:strRef>
          </c:cat>
          <c:val>
            <c:numRef>
              <c:f>Auxiliar!$Q$9:$Q$42</c:f>
              <c:numCache>
                <c:formatCode>0.00%</c:formatCode>
                <c:ptCount val="34"/>
                <c:pt idx="0">
                  <c:v>4.051454000372586E-3</c:v>
                </c:pt>
                <c:pt idx="1">
                  <c:v>0</c:v>
                </c:pt>
                <c:pt idx="2">
                  <c:v>0</c:v>
                </c:pt>
                <c:pt idx="3">
                  <c:v>0</c:v>
                </c:pt>
                <c:pt idx="4">
                  <c:v>0</c:v>
                </c:pt>
                <c:pt idx="5">
                  <c:v>9.534857456689777E-3</c:v>
                </c:pt>
                <c:pt idx="6">
                  <c:v>9.9161645677778541E-3</c:v>
                </c:pt>
                <c:pt idx="7">
                  <c:v>1.1959962733868785E-2</c:v>
                </c:pt>
                <c:pt idx="8">
                  <c:v>1.1949035315552619E-2</c:v>
                </c:pt>
                <c:pt idx="9">
                  <c:v>9.9199263595276723E-3</c:v>
                </c:pt>
                <c:pt idx="10">
                  <c:v>1.2666592365449158E-2</c:v>
                </c:pt>
                <c:pt idx="11">
                  <c:v>9.5939993299057717E-3</c:v>
                </c:pt>
                <c:pt idx="12">
                  <c:v>1.0762029259633389E-2</c:v>
                </c:pt>
                <c:pt idx="13">
                  <c:v>9.9376507525203057E-3</c:v>
                </c:pt>
                <c:pt idx="14">
                  <c:v>1.0991809766731956E-2</c:v>
                </c:pt>
                <c:pt idx="15">
                  <c:v>9.2809841423652714E-3</c:v>
                </c:pt>
                <c:pt idx="16">
                  <c:v>9.8867167522893352E-3</c:v>
                </c:pt>
                <c:pt idx="17">
                  <c:v>8.916523094854998E-3</c:v>
                </c:pt>
                <c:pt idx="18">
                  <c:v>1.057483528386746E-2</c:v>
                </c:pt>
                <c:pt idx="19">
                  <c:v>1.1244867652419412E-2</c:v>
                </c:pt>
                <c:pt idx="20">
                  <c:v>1.0693615260568032E-2</c:v>
                </c:pt>
                <c:pt idx="21">
                  <c:v>1.0160332957184741E-2</c:v>
                </c:pt>
                <c:pt idx="22">
                  <c:v>1.3402015375477555E-2</c:v>
                </c:pt>
                <c:pt idx="23">
                  <c:v>1.0011117874403688E-2</c:v>
                </c:pt>
                <c:pt idx="24">
                  <c:v>1.0143594423226182E-2</c:v>
                </c:pt>
                <c:pt idx="25">
                  <c:v>1.1893697197153889E-2</c:v>
                </c:pt>
                <c:pt idx="26">
                  <c:v>1.2695412010209784E-2</c:v>
                </c:pt>
                <c:pt idx="27">
                  <c:v>1.2408508571594331E-2</c:v>
                </c:pt>
                <c:pt idx="28">
                  <c:v>1.1987477924561774E-2</c:v>
                </c:pt>
                <c:pt idx="29">
                  <c:v>1.2583795459080657E-2</c:v>
                </c:pt>
                <c:pt idx="30">
                  <c:v>1.3605743065992746E-2</c:v>
                </c:pt>
                <c:pt idx="31">
                  <c:v>1.400217313105908E-2</c:v>
                </c:pt>
                <c:pt idx="32">
                  <c:v>1.3089490259442629E-2</c:v>
                </c:pt>
                <c:pt idx="33">
                  <c:v>1.208775756610227E-2</c:v>
                </c:pt>
              </c:numCache>
            </c:numRef>
          </c:val>
        </c:ser>
        <c:ser>
          <c:idx val="3"/>
          <c:order val="3"/>
          <c:tx>
            <c:strRef>
              <c:f>Auxiliar!$R$8</c:f>
              <c:strCache>
                <c:ptCount val="1"/>
                <c:pt idx="0">
                  <c:v>WMA(2)</c:v>
                </c:pt>
              </c:strCache>
            </c:strRef>
          </c:tx>
          <c:marker>
            <c:symbol val="none"/>
          </c:marker>
          <c:cat>
            <c:strRef>
              <c:f>Auxiliar!$B$9:$B$42</c:f>
              <c:strCache>
                <c:ptCount val="34"/>
                <c:pt idx="0">
                  <c:v>2006 Q1</c:v>
                </c:pt>
                <c:pt idx="1">
                  <c:v>2006 Q2</c:v>
                </c:pt>
                <c:pt idx="2">
                  <c:v>2006 Q3</c:v>
                </c:pt>
                <c:pt idx="3">
                  <c:v>2006 Q4</c:v>
                </c:pt>
                <c:pt idx="4">
                  <c:v>2007 Q1</c:v>
                </c:pt>
                <c:pt idx="5">
                  <c:v>2007 Q2</c:v>
                </c:pt>
                <c:pt idx="6">
                  <c:v>2007 Q3</c:v>
                </c:pt>
                <c:pt idx="7">
                  <c:v>2007 Q4</c:v>
                </c:pt>
                <c:pt idx="8">
                  <c:v>2008 Q1</c:v>
                </c:pt>
                <c:pt idx="9">
                  <c:v>2008 Q2</c:v>
                </c:pt>
                <c:pt idx="10">
                  <c:v>2008 Q3</c:v>
                </c:pt>
                <c:pt idx="11">
                  <c:v>2008 Q4</c:v>
                </c:pt>
                <c:pt idx="12">
                  <c:v>2009 Q1</c:v>
                </c:pt>
                <c:pt idx="13">
                  <c:v>2009 Q2</c:v>
                </c:pt>
                <c:pt idx="14">
                  <c:v>2009 Q3</c:v>
                </c:pt>
                <c:pt idx="15">
                  <c:v>2009 Q4</c:v>
                </c:pt>
                <c:pt idx="16">
                  <c:v>2010 Q1</c:v>
                </c:pt>
                <c:pt idx="17">
                  <c:v>2010 Q2</c:v>
                </c:pt>
                <c:pt idx="18">
                  <c:v>2010 Q3</c:v>
                </c:pt>
                <c:pt idx="19">
                  <c:v>2010 Q4</c:v>
                </c:pt>
                <c:pt idx="20">
                  <c:v>2011 Q1</c:v>
                </c:pt>
                <c:pt idx="21">
                  <c:v>2011 Q2</c:v>
                </c:pt>
                <c:pt idx="22">
                  <c:v>2011 Q3</c:v>
                </c:pt>
                <c:pt idx="23">
                  <c:v>2011 Q4</c:v>
                </c:pt>
                <c:pt idx="24">
                  <c:v>2012 Q1</c:v>
                </c:pt>
                <c:pt idx="25">
                  <c:v>2012 Q2</c:v>
                </c:pt>
                <c:pt idx="26">
                  <c:v>2012 Q3</c:v>
                </c:pt>
                <c:pt idx="27">
                  <c:v>2012 Q4</c:v>
                </c:pt>
                <c:pt idx="28">
                  <c:v>2013 Q1</c:v>
                </c:pt>
                <c:pt idx="29">
                  <c:v>2013 Q2</c:v>
                </c:pt>
                <c:pt idx="30">
                  <c:v>2013 Q3</c:v>
                </c:pt>
                <c:pt idx="31">
                  <c:v>2013 Q4</c:v>
                </c:pt>
                <c:pt idx="32">
                  <c:v>2014 Q1</c:v>
                </c:pt>
                <c:pt idx="33">
                  <c:v>2014 Q2</c:v>
                </c:pt>
              </c:strCache>
            </c:strRef>
          </c:cat>
          <c:val>
            <c:numRef>
              <c:f>Auxiliar!$R$9:$R$42</c:f>
              <c:numCache>
                <c:formatCode>0.00%</c:formatCode>
                <c:ptCount val="34"/>
                <c:pt idx="0">
                  <c:v>4.051454000372586E-3</c:v>
                </c:pt>
                <c:pt idx="1">
                  <c:v>0</c:v>
                </c:pt>
                <c:pt idx="2">
                  <c:v>0</c:v>
                </c:pt>
                <c:pt idx="3">
                  <c:v>0</c:v>
                </c:pt>
                <c:pt idx="4">
                  <c:v>0</c:v>
                </c:pt>
                <c:pt idx="5">
                  <c:v>5.1111647003924199E-3</c:v>
                </c:pt>
                <c:pt idx="6">
                  <c:v>1.0362922924184882E-2</c:v>
                </c:pt>
                <c:pt idx="7">
                  <c:v>1.1819097821825804E-2</c:v>
                </c:pt>
                <c:pt idx="8">
                  <c:v>1.3055202677377947E-2</c:v>
                </c:pt>
                <c:pt idx="9">
                  <c:v>1.151446017580353E-2</c:v>
                </c:pt>
                <c:pt idx="10">
                  <c:v>1.1826211393528661E-2</c:v>
                </c:pt>
                <c:pt idx="11">
                  <c:v>1.1387825307596498E-2</c:v>
                </c:pt>
                <c:pt idx="12">
                  <c:v>9.9953935370694063E-3</c:v>
                </c:pt>
                <c:pt idx="13">
                  <c:v>1.0049814822856506E-2</c:v>
                </c:pt>
                <c:pt idx="14">
                  <c:v>1.0035605178821629E-2</c:v>
                </c:pt>
                <c:pt idx="15">
                  <c:v>9.443122322703475E-3</c:v>
                </c:pt>
                <c:pt idx="16">
                  <c:v>8.5101719119197207E-3</c:v>
                </c:pt>
                <c:pt idx="17">
                  <c:v>8.0932912396545591E-3</c:v>
                </c:pt>
                <c:pt idx="18">
                  <c:v>8.4097811057725694E-3</c:v>
                </c:pt>
                <c:pt idx="19">
                  <c:v>9.8185281977383188E-3</c:v>
                </c:pt>
                <c:pt idx="20">
                  <c:v>9.7131476887600023E-3</c:v>
                </c:pt>
                <c:pt idx="21">
                  <c:v>8.8143477994735882E-3</c:v>
                </c:pt>
                <c:pt idx="22">
                  <c:v>1.0522550050702984E-2</c:v>
                </c:pt>
                <c:pt idx="23">
                  <c:v>1.0199129611315578E-2</c:v>
                </c:pt>
                <c:pt idx="24">
                  <c:v>7.8507734866397755E-3</c:v>
                </c:pt>
                <c:pt idx="25">
                  <c:v>8.9610867875117642E-3</c:v>
                </c:pt>
                <c:pt idx="26">
                  <c:v>1.0522809323777591E-2</c:v>
                </c:pt>
                <c:pt idx="27">
                  <c:v>1.0709747744557159E-2</c:v>
                </c:pt>
                <c:pt idx="28">
                  <c:v>1.0057764179973717E-2</c:v>
                </c:pt>
                <c:pt idx="29">
                  <c:v>1.0016635267321662E-2</c:v>
                </c:pt>
                <c:pt idx="30">
                  <c:v>1.0933325149879861E-2</c:v>
                </c:pt>
                <c:pt idx="31">
                  <c:v>1.1742660545771475E-2</c:v>
                </c:pt>
                <c:pt idx="32">
                  <c:v>1.1225299324198688E-2</c:v>
                </c:pt>
                <c:pt idx="33">
                  <c:v>9.7799295366373263E-3</c:v>
                </c:pt>
              </c:numCache>
            </c:numRef>
          </c:val>
        </c:ser>
        <c:marker val="1"/>
        <c:axId val="402630528"/>
        <c:axId val="402632064"/>
      </c:lineChart>
      <c:catAx>
        <c:axId val="402630528"/>
        <c:scaling>
          <c:orientation val="minMax"/>
        </c:scaling>
        <c:axPos val="b"/>
        <c:majorTickMark val="none"/>
        <c:tickLblPos val="nextTo"/>
        <c:txPr>
          <a:bodyPr rot="-2400000"/>
          <a:lstStyle/>
          <a:p>
            <a:pPr>
              <a:defRPr lang="es-ES" sz="800"/>
            </a:pPr>
            <a:endParaRPr lang="es-AR"/>
          </a:p>
        </c:txPr>
        <c:crossAx val="402632064"/>
        <c:crosses val="autoZero"/>
        <c:auto val="1"/>
        <c:lblAlgn val="ctr"/>
        <c:lblOffset val="100"/>
      </c:catAx>
      <c:valAx>
        <c:axId val="402632064"/>
        <c:scaling>
          <c:orientation val="minMax"/>
        </c:scaling>
        <c:axPos val="l"/>
        <c:majorGridlines/>
        <c:numFmt formatCode="0.00%" sourceLinked="1"/>
        <c:majorTickMark val="none"/>
        <c:tickLblPos val="nextTo"/>
        <c:spPr>
          <a:ln w="9525">
            <a:noFill/>
          </a:ln>
        </c:spPr>
        <c:txPr>
          <a:bodyPr/>
          <a:lstStyle/>
          <a:p>
            <a:pPr>
              <a:defRPr lang="es-ES"/>
            </a:pPr>
            <a:endParaRPr lang="es-AR"/>
          </a:p>
        </c:txPr>
        <c:crossAx val="402630528"/>
        <c:crosses val="autoZero"/>
        <c:crossBetween val="between"/>
      </c:valAx>
    </c:plotArea>
    <c:legend>
      <c:legendPos val="t"/>
      <c:txPr>
        <a:bodyPr/>
        <a:lstStyle/>
        <a:p>
          <a:pPr>
            <a:defRPr lang="es-ES"/>
          </a:pPr>
          <a:endParaRPr lang="es-AR"/>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ES" sz="1200"/>
            </a:pPr>
            <a:r>
              <a:rPr lang="es-AR" sz="1200"/>
              <a:t>Ultimate Severity</a:t>
            </a:r>
          </a:p>
        </c:rich>
      </c:tx>
    </c:title>
    <c:plotArea>
      <c:layout/>
      <c:lineChart>
        <c:grouping val="standard"/>
        <c:ser>
          <c:idx val="0"/>
          <c:order val="0"/>
          <c:tx>
            <c:strRef>
              <c:f>Auxiliar!$L$8</c:f>
              <c:strCache>
                <c:ptCount val="1"/>
                <c:pt idx="0">
                  <c:v>Sev. Ult</c:v>
                </c:pt>
              </c:strCache>
            </c:strRef>
          </c:tx>
          <c:spPr>
            <a:ln>
              <a:solidFill>
                <a:schemeClr val="tx1"/>
              </a:solidFill>
              <a:prstDash val="sysDot"/>
            </a:ln>
          </c:spPr>
          <c:marker>
            <c:symbol val="none"/>
          </c:marker>
          <c:cat>
            <c:strRef>
              <c:f>Auxiliar!$B$9:$B$42</c:f>
              <c:strCache>
                <c:ptCount val="34"/>
                <c:pt idx="0">
                  <c:v>2006 Q1</c:v>
                </c:pt>
                <c:pt idx="1">
                  <c:v>2006 Q2</c:v>
                </c:pt>
                <c:pt idx="2">
                  <c:v>2006 Q3</c:v>
                </c:pt>
                <c:pt idx="3">
                  <c:v>2006 Q4</c:v>
                </c:pt>
                <c:pt idx="4">
                  <c:v>2007 Q1</c:v>
                </c:pt>
                <c:pt idx="5">
                  <c:v>2007 Q2</c:v>
                </c:pt>
                <c:pt idx="6">
                  <c:v>2007 Q3</c:v>
                </c:pt>
                <c:pt idx="7">
                  <c:v>2007 Q4</c:v>
                </c:pt>
                <c:pt idx="8">
                  <c:v>2008 Q1</c:v>
                </c:pt>
                <c:pt idx="9">
                  <c:v>2008 Q2</c:v>
                </c:pt>
                <c:pt idx="10">
                  <c:v>2008 Q3</c:v>
                </c:pt>
                <c:pt idx="11">
                  <c:v>2008 Q4</c:v>
                </c:pt>
                <c:pt idx="12">
                  <c:v>2009 Q1</c:v>
                </c:pt>
                <c:pt idx="13">
                  <c:v>2009 Q2</c:v>
                </c:pt>
                <c:pt idx="14">
                  <c:v>2009 Q3</c:v>
                </c:pt>
                <c:pt idx="15">
                  <c:v>2009 Q4</c:v>
                </c:pt>
                <c:pt idx="16">
                  <c:v>2010 Q1</c:v>
                </c:pt>
                <c:pt idx="17">
                  <c:v>2010 Q2</c:v>
                </c:pt>
                <c:pt idx="18">
                  <c:v>2010 Q3</c:v>
                </c:pt>
                <c:pt idx="19">
                  <c:v>2010 Q4</c:v>
                </c:pt>
                <c:pt idx="20">
                  <c:v>2011 Q1</c:v>
                </c:pt>
                <c:pt idx="21">
                  <c:v>2011 Q2</c:v>
                </c:pt>
                <c:pt idx="22">
                  <c:v>2011 Q3</c:v>
                </c:pt>
                <c:pt idx="23">
                  <c:v>2011 Q4</c:v>
                </c:pt>
                <c:pt idx="24">
                  <c:v>2012 Q1</c:v>
                </c:pt>
                <c:pt idx="25">
                  <c:v>2012 Q2</c:v>
                </c:pt>
                <c:pt idx="26">
                  <c:v>2012 Q3</c:v>
                </c:pt>
                <c:pt idx="27">
                  <c:v>2012 Q4</c:v>
                </c:pt>
                <c:pt idx="28">
                  <c:v>2013 Q1</c:v>
                </c:pt>
                <c:pt idx="29">
                  <c:v>2013 Q2</c:v>
                </c:pt>
                <c:pt idx="30">
                  <c:v>2013 Q3</c:v>
                </c:pt>
                <c:pt idx="31">
                  <c:v>2013 Q4</c:v>
                </c:pt>
                <c:pt idx="32">
                  <c:v>2014 Q1</c:v>
                </c:pt>
                <c:pt idx="33">
                  <c:v>2014 Q2</c:v>
                </c:pt>
              </c:strCache>
            </c:strRef>
          </c:cat>
          <c:val>
            <c:numRef>
              <c:f>Auxiliar!$L$9:$L$42</c:f>
              <c:numCache>
                <c:formatCode>_ * #,##0_ ;_ * \-#,##0_ ;_ * "-"??_ ;_ @_ </c:formatCode>
                <c:ptCount val="34"/>
                <c:pt idx="0">
                  <c:v>0</c:v>
                </c:pt>
                <c:pt idx="1">
                  <c:v>0</c:v>
                </c:pt>
                <c:pt idx="2">
                  <c:v>0</c:v>
                </c:pt>
                <c:pt idx="3">
                  <c:v>0</c:v>
                </c:pt>
                <c:pt idx="4">
                  <c:v>274.6491176470588</c:v>
                </c:pt>
                <c:pt idx="5">
                  <c:v>338.39130434782606</c:v>
                </c:pt>
                <c:pt idx="6">
                  <c:v>279.99457831325299</c:v>
                </c:pt>
                <c:pt idx="7">
                  <c:v>382.54790123456792</c:v>
                </c:pt>
                <c:pt idx="8">
                  <c:v>379.43822580645161</c:v>
                </c:pt>
                <c:pt idx="9">
                  <c:v>353.0704761904762</c:v>
                </c:pt>
                <c:pt idx="10">
                  <c:v>373.5436666666667</c:v>
                </c:pt>
                <c:pt idx="11">
                  <c:v>301.76888888888891</c:v>
                </c:pt>
                <c:pt idx="12">
                  <c:v>343.78396825396828</c:v>
                </c:pt>
                <c:pt idx="13">
                  <c:v>359.5134705094884</c:v>
                </c:pt>
                <c:pt idx="14">
                  <c:v>382.63046197847046</c:v>
                </c:pt>
                <c:pt idx="15">
                  <c:v>412.42181398411151</c:v>
                </c:pt>
                <c:pt idx="16">
                  <c:v>456.48423480429841</c:v>
                </c:pt>
                <c:pt idx="17">
                  <c:v>393.88816381290252</c:v>
                </c:pt>
                <c:pt idx="18">
                  <c:v>460.95503304781289</c:v>
                </c:pt>
                <c:pt idx="19">
                  <c:v>428.43968261576686</c:v>
                </c:pt>
                <c:pt idx="20">
                  <c:v>594.06602105352397</c:v>
                </c:pt>
                <c:pt idx="21">
                  <c:v>495.31977265299616</c:v>
                </c:pt>
                <c:pt idx="22">
                  <c:v>428.31734627634995</c:v>
                </c:pt>
                <c:pt idx="23">
                  <c:v>571.0989013115227</c:v>
                </c:pt>
                <c:pt idx="24">
                  <c:v>488.23639224357993</c:v>
                </c:pt>
                <c:pt idx="25">
                  <c:v>655.24784514439352</c:v>
                </c:pt>
                <c:pt idx="26">
                  <c:v>542.2898134342264</c:v>
                </c:pt>
                <c:pt idx="27">
                  <c:v>736.44068426148942</c:v>
                </c:pt>
                <c:pt idx="28">
                  <c:v>673.49125252819897</c:v>
                </c:pt>
                <c:pt idx="29">
                  <c:v>928.79883734841633</c:v>
                </c:pt>
                <c:pt idx="30">
                  <c:v>841.38640369899997</c:v>
                </c:pt>
                <c:pt idx="31">
                  <c:v>933.50994263658242</c:v>
                </c:pt>
                <c:pt idx="32">
                  <c:v>1024.2572250742712</c:v>
                </c:pt>
                <c:pt idx="33">
                  <c:v>941.26955128215673</c:v>
                </c:pt>
              </c:numCache>
            </c:numRef>
          </c:val>
        </c:ser>
        <c:ser>
          <c:idx val="1"/>
          <c:order val="1"/>
          <c:tx>
            <c:strRef>
              <c:f>Auxiliar!$U$8</c:f>
              <c:strCache>
                <c:ptCount val="1"/>
                <c:pt idx="0">
                  <c:v>Trend</c:v>
                </c:pt>
              </c:strCache>
            </c:strRef>
          </c:tx>
          <c:marker>
            <c:symbol val="none"/>
          </c:marker>
          <c:cat>
            <c:strRef>
              <c:f>Auxiliar!$B$9:$B$42</c:f>
              <c:strCache>
                <c:ptCount val="34"/>
                <c:pt idx="0">
                  <c:v>2006 Q1</c:v>
                </c:pt>
                <c:pt idx="1">
                  <c:v>2006 Q2</c:v>
                </c:pt>
                <c:pt idx="2">
                  <c:v>2006 Q3</c:v>
                </c:pt>
                <c:pt idx="3">
                  <c:v>2006 Q4</c:v>
                </c:pt>
                <c:pt idx="4">
                  <c:v>2007 Q1</c:v>
                </c:pt>
                <c:pt idx="5">
                  <c:v>2007 Q2</c:v>
                </c:pt>
                <c:pt idx="6">
                  <c:v>2007 Q3</c:v>
                </c:pt>
                <c:pt idx="7">
                  <c:v>2007 Q4</c:v>
                </c:pt>
                <c:pt idx="8">
                  <c:v>2008 Q1</c:v>
                </c:pt>
                <c:pt idx="9">
                  <c:v>2008 Q2</c:v>
                </c:pt>
                <c:pt idx="10">
                  <c:v>2008 Q3</c:v>
                </c:pt>
                <c:pt idx="11">
                  <c:v>2008 Q4</c:v>
                </c:pt>
                <c:pt idx="12">
                  <c:v>2009 Q1</c:v>
                </c:pt>
                <c:pt idx="13">
                  <c:v>2009 Q2</c:v>
                </c:pt>
                <c:pt idx="14">
                  <c:v>2009 Q3</c:v>
                </c:pt>
                <c:pt idx="15">
                  <c:v>2009 Q4</c:v>
                </c:pt>
                <c:pt idx="16">
                  <c:v>2010 Q1</c:v>
                </c:pt>
                <c:pt idx="17">
                  <c:v>2010 Q2</c:v>
                </c:pt>
                <c:pt idx="18">
                  <c:v>2010 Q3</c:v>
                </c:pt>
                <c:pt idx="19">
                  <c:v>2010 Q4</c:v>
                </c:pt>
                <c:pt idx="20">
                  <c:v>2011 Q1</c:v>
                </c:pt>
                <c:pt idx="21">
                  <c:v>2011 Q2</c:v>
                </c:pt>
                <c:pt idx="22">
                  <c:v>2011 Q3</c:v>
                </c:pt>
                <c:pt idx="23">
                  <c:v>2011 Q4</c:v>
                </c:pt>
                <c:pt idx="24">
                  <c:v>2012 Q1</c:v>
                </c:pt>
                <c:pt idx="25">
                  <c:v>2012 Q2</c:v>
                </c:pt>
                <c:pt idx="26">
                  <c:v>2012 Q3</c:v>
                </c:pt>
                <c:pt idx="27">
                  <c:v>2012 Q4</c:v>
                </c:pt>
                <c:pt idx="28">
                  <c:v>2013 Q1</c:v>
                </c:pt>
                <c:pt idx="29">
                  <c:v>2013 Q2</c:v>
                </c:pt>
                <c:pt idx="30">
                  <c:v>2013 Q3</c:v>
                </c:pt>
                <c:pt idx="31">
                  <c:v>2013 Q4</c:v>
                </c:pt>
                <c:pt idx="32">
                  <c:v>2014 Q1</c:v>
                </c:pt>
                <c:pt idx="33">
                  <c:v>2014 Q2</c:v>
                </c:pt>
              </c:strCache>
            </c:strRef>
          </c:cat>
          <c:val>
            <c:numRef>
              <c:f>Auxiliar!$U$9:$U$42</c:f>
              <c:numCache>
                <c:formatCode>_ * #,##0.00_ ;_ * \-#,##0.00_ ;_ * "-"??_ ;_ @_ </c:formatCode>
                <c:ptCount val="34"/>
                <c:pt idx="0">
                  <c:v>69.292396190113209</c:v>
                </c:pt>
                <c:pt idx="1">
                  <c:v>94.030063778455641</c:v>
                </c:pt>
                <c:pt idx="2">
                  <c:v>118.76773136679807</c:v>
                </c:pt>
                <c:pt idx="3">
                  <c:v>143.50539895514049</c:v>
                </c:pt>
                <c:pt idx="4">
                  <c:v>168.24306654348291</c:v>
                </c:pt>
                <c:pt idx="5">
                  <c:v>192.98073413182536</c:v>
                </c:pt>
                <c:pt idx="6">
                  <c:v>217.71840172016778</c:v>
                </c:pt>
                <c:pt idx="7">
                  <c:v>242.45606930851019</c:v>
                </c:pt>
                <c:pt idx="8">
                  <c:v>267.19373689685261</c:v>
                </c:pt>
                <c:pt idx="9">
                  <c:v>291.931404485195</c:v>
                </c:pt>
                <c:pt idx="10">
                  <c:v>316.66907207353745</c:v>
                </c:pt>
                <c:pt idx="11">
                  <c:v>341.4067396618799</c:v>
                </c:pt>
                <c:pt idx="12">
                  <c:v>366.14440725022234</c:v>
                </c:pt>
                <c:pt idx="13">
                  <c:v>390.88207483856479</c:v>
                </c:pt>
                <c:pt idx="14">
                  <c:v>415.61974242690712</c:v>
                </c:pt>
                <c:pt idx="15">
                  <c:v>440.35741001524957</c:v>
                </c:pt>
                <c:pt idx="16">
                  <c:v>465.09507760359202</c:v>
                </c:pt>
                <c:pt idx="17">
                  <c:v>489.83274519193446</c:v>
                </c:pt>
                <c:pt idx="18">
                  <c:v>514.57041278027691</c:v>
                </c:pt>
                <c:pt idx="19">
                  <c:v>539.30808036861924</c:v>
                </c:pt>
                <c:pt idx="20">
                  <c:v>564.04574795696169</c:v>
                </c:pt>
                <c:pt idx="21">
                  <c:v>588.78341554530414</c:v>
                </c:pt>
                <c:pt idx="22">
                  <c:v>613.52108313364658</c:v>
                </c:pt>
                <c:pt idx="23">
                  <c:v>638.25875072198903</c:v>
                </c:pt>
                <c:pt idx="24">
                  <c:v>662.99641831033136</c:v>
                </c:pt>
                <c:pt idx="25">
                  <c:v>687.73408589867381</c:v>
                </c:pt>
                <c:pt idx="26">
                  <c:v>712.47175348701626</c:v>
                </c:pt>
                <c:pt idx="27">
                  <c:v>737.2094210753587</c:v>
                </c:pt>
                <c:pt idx="28">
                  <c:v>761.94708866370115</c:v>
                </c:pt>
                <c:pt idx="29">
                  <c:v>786.68475625204348</c:v>
                </c:pt>
                <c:pt idx="30">
                  <c:v>811.42242384038593</c:v>
                </c:pt>
                <c:pt idx="31">
                  <c:v>836.16009142872838</c:v>
                </c:pt>
                <c:pt idx="32">
                  <c:v>860.89775901707083</c:v>
                </c:pt>
                <c:pt idx="33">
                  <c:v>885.63542660541327</c:v>
                </c:pt>
              </c:numCache>
            </c:numRef>
          </c:val>
        </c:ser>
        <c:ser>
          <c:idx val="2"/>
          <c:order val="2"/>
          <c:tx>
            <c:strRef>
              <c:f>Auxiliar!$V$8</c:f>
              <c:strCache>
                <c:ptCount val="1"/>
                <c:pt idx="0">
                  <c:v>AR(1)</c:v>
                </c:pt>
              </c:strCache>
            </c:strRef>
          </c:tx>
          <c:marker>
            <c:symbol val="none"/>
          </c:marker>
          <c:cat>
            <c:strRef>
              <c:f>Auxiliar!$B$9:$B$42</c:f>
              <c:strCache>
                <c:ptCount val="34"/>
                <c:pt idx="0">
                  <c:v>2006 Q1</c:v>
                </c:pt>
                <c:pt idx="1">
                  <c:v>2006 Q2</c:v>
                </c:pt>
                <c:pt idx="2">
                  <c:v>2006 Q3</c:v>
                </c:pt>
                <c:pt idx="3">
                  <c:v>2006 Q4</c:v>
                </c:pt>
                <c:pt idx="4">
                  <c:v>2007 Q1</c:v>
                </c:pt>
                <c:pt idx="5">
                  <c:v>2007 Q2</c:v>
                </c:pt>
                <c:pt idx="6">
                  <c:v>2007 Q3</c:v>
                </c:pt>
                <c:pt idx="7">
                  <c:v>2007 Q4</c:v>
                </c:pt>
                <c:pt idx="8">
                  <c:v>2008 Q1</c:v>
                </c:pt>
                <c:pt idx="9">
                  <c:v>2008 Q2</c:v>
                </c:pt>
                <c:pt idx="10">
                  <c:v>2008 Q3</c:v>
                </c:pt>
                <c:pt idx="11">
                  <c:v>2008 Q4</c:v>
                </c:pt>
                <c:pt idx="12">
                  <c:v>2009 Q1</c:v>
                </c:pt>
                <c:pt idx="13">
                  <c:v>2009 Q2</c:v>
                </c:pt>
                <c:pt idx="14">
                  <c:v>2009 Q3</c:v>
                </c:pt>
                <c:pt idx="15">
                  <c:v>2009 Q4</c:v>
                </c:pt>
                <c:pt idx="16">
                  <c:v>2010 Q1</c:v>
                </c:pt>
                <c:pt idx="17">
                  <c:v>2010 Q2</c:v>
                </c:pt>
                <c:pt idx="18">
                  <c:v>2010 Q3</c:v>
                </c:pt>
                <c:pt idx="19">
                  <c:v>2010 Q4</c:v>
                </c:pt>
                <c:pt idx="20">
                  <c:v>2011 Q1</c:v>
                </c:pt>
                <c:pt idx="21">
                  <c:v>2011 Q2</c:v>
                </c:pt>
                <c:pt idx="22">
                  <c:v>2011 Q3</c:v>
                </c:pt>
                <c:pt idx="23">
                  <c:v>2011 Q4</c:v>
                </c:pt>
                <c:pt idx="24">
                  <c:v>2012 Q1</c:v>
                </c:pt>
                <c:pt idx="25">
                  <c:v>2012 Q2</c:v>
                </c:pt>
                <c:pt idx="26">
                  <c:v>2012 Q3</c:v>
                </c:pt>
                <c:pt idx="27">
                  <c:v>2012 Q4</c:v>
                </c:pt>
                <c:pt idx="28">
                  <c:v>2013 Q1</c:v>
                </c:pt>
                <c:pt idx="29">
                  <c:v>2013 Q2</c:v>
                </c:pt>
                <c:pt idx="30">
                  <c:v>2013 Q3</c:v>
                </c:pt>
                <c:pt idx="31">
                  <c:v>2013 Q4</c:v>
                </c:pt>
                <c:pt idx="32">
                  <c:v>2014 Q1</c:v>
                </c:pt>
                <c:pt idx="33">
                  <c:v>2014 Q2</c:v>
                </c:pt>
              </c:strCache>
            </c:strRef>
          </c:cat>
          <c:val>
            <c:numRef>
              <c:f>Auxiliar!$V$9:$V$42</c:f>
              <c:numCache>
                <c:formatCode>_ * #,##0.00_ ;_ * \-#,##0.00_ ;_ * "-"??_ ;_ @_ </c:formatCode>
                <c:ptCount val="34"/>
                <c:pt idx="0">
                  <c:v>69.292396190113209</c:v>
                </c:pt>
                <c:pt idx="1">
                  <c:v>0</c:v>
                </c:pt>
                <c:pt idx="2">
                  <c:v>0</c:v>
                </c:pt>
                <c:pt idx="3">
                  <c:v>0</c:v>
                </c:pt>
                <c:pt idx="4">
                  <c:v>0</c:v>
                </c:pt>
                <c:pt idx="5">
                  <c:v>266.10334306328144</c:v>
                </c:pt>
                <c:pt idx="6">
                  <c:v>317.64505203871653</c:v>
                </c:pt>
                <c:pt idx="7">
                  <c:v>285.25247477167125</c:v>
                </c:pt>
                <c:pt idx="8">
                  <c:v>363.46533173734696</c:v>
                </c:pt>
                <c:pt idx="9">
                  <c:v>369.06620821227307</c:v>
                </c:pt>
                <c:pt idx="10">
                  <c:v>358.68405509725466</c:v>
                </c:pt>
                <c:pt idx="11">
                  <c:v>380.49115916092035</c:v>
                </c:pt>
                <c:pt idx="12">
                  <c:v>338.90513814008966</c:v>
                </c:pt>
                <c:pt idx="13">
                  <c:v>375.5159032787613</c:v>
                </c:pt>
                <c:pt idx="14">
                  <c:v>394.06312827488028</c:v>
                </c:pt>
                <c:pt idx="15">
                  <c:v>417.68706158917121</c:v>
                </c:pt>
                <c:pt idx="16">
                  <c:v>445.89763871110222</c:v>
                </c:pt>
                <c:pt idx="17">
                  <c:v>483.91534402862948</c:v>
                </c:pt>
                <c:pt idx="18">
                  <c:v>448.63696228090544</c:v>
                </c:pt>
                <c:pt idx="19">
                  <c:v>502.46340467369788</c:v>
                </c:pt>
                <c:pt idx="20">
                  <c:v>487.85659886573575</c:v>
                </c:pt>
                <c:pt idx="21">
                  <c:v>609.41345177809944</c:v>
                </c:pt>
                <c:pt idx="22">
                  <c:v>549.29254220347923</c:v>
                </c:pt>
                <c:pt idx="23">
                  <c:v>510.98609768764209</c:v>
                </c:pt>
                <c:pt idx="24">
                  <c:v>616.84393587719671</c:v>
                </c:pt>
                <c:pt idx="25">
                  <c:v>567.63838729511303</c:v>
                </c:pt>
                <c:pt idx="26">
                  <c:v>690.14709569085323</c:v>
                </c:pt>
                <c:pt idx="27">
                  <c:v>620.25979912610046</c:v>
                </c:pt>
                <c:pt idx="28">
                  <c:v>761.41881004769402</c:v>
                </c:pt>
                <c:pt idx="29">
                  <c:v>725.89759756738181</c:v>
                </c:pt>
                <c:pt idx="30">
                  <c:v>909.08371535422998</c:v>
                </c:pt>
                <c:pt idx="31">
                  <c:v>856.75144275233583</c:v>
                </c:pt>
                <c:pt idx="32">
                  <c:v>927.79691583737429</c:v>
                </c:pt>
                <c:pt idx="33">
                  <c:v>997.89662066217409</c:v>
                </c:pt>
              </c:numCache>
            </c:numRef>
          </c:val>
        </c:ser>
        <c:ser>
          <c:idx val="3"/>
          <c:order val="3"/>
          <c:tx>
            <c:strRef>
              <c:f>Auxiliar!$W$8</c:f>
              <c:strCache>
                <c:ptCount val="1"/>
                <c:pt idx="0">
                  <c:v>WMA(3)</c:v>
                </c:pt>
              </c:strCache>
            </c:strRef>
          </c:tx>
          <c:marker>
            <c:symbol val="none"/>
          </c:marker>
          <c:cat>
            <c:strRef>
              <c:f>Auxiliar!$B$9:$B$42</c:f>
              <c:strCache>
                <c:ptCount val="34"/>
                <c:pt idx="0">
                  <c:v>2006 Q1</c:v>
                </c:pt>
                <c:pt idx="1">
                  <c:v>2006 Q2</c:v>
                </c:pt>
                <c:pt idx="2">
                  <c:v>2006 Q3</c:v>
                </c:pt>
                <c:pt idx="3">
                  <c:v>2006 Q4</c:v>
                </c:pt>
                <c:pt idx="4">
                  <c:v>2007 Q1</c:v>
                </c:pt>
                <c:pt idx="5">
                  <c:v>2007 Q2</c:v>
                </c:pt>
                <c:pt idx="6">
                  <c:v>2007 Q3</c:v>
                </c:pt>
                <c:pt idx="7">
                  <c:v>2007 Q4</c:v>
                </c:pt>
                <c:pt idx="8">
                  <c:v>2008 Q1</c:v>
                </c:pt>
                <c:pt idx="9">
                  <c:v>2008 Q2</c:v>
                </c:pt>
                <c:pt idx="10">
                  <c:v>2008 Q3</c:v>
                </c:pt>
                <c:pt idx="11">
                  <c:v>2008 Q4</c:v>
                </c:pt>
                <c:pt idx="12">
                  <c:v>2009 Q1</c:v>
                </c:pt>
                <c:pt idx="13">
                  <c:v>2009 Q2</c:v>
                </c:pt>
                <c:pt idx="14">
                  <c:v>2009 Q3</c:v>
                </c:pt>
                <c:pt idx="15">
                  <c:v>2009 Q4</c:v>
                </c:pt>
                <c:pt idx="16">
                  <c:v>2010 Q1</c:v>
                </c:pt>
                <c:pt idx="17">
                  <c:v>2010 Q2</c:v>
                </c:pt>
                <c:pt idx="18">
                  <c:v>2010 Q3</c:v>
                </c:pt>
                <c:pt idx="19">
                  <c:v>2010 Q4</c:v>
                </c:pt>
                <c:pt idx="20">
                  <c:v>2011 Q1</c:v>
                </c:pt>
                <c:pt idx="21">
                  <c:v>2011 Q2</c:v>
                </c:pt>
                <c:pt idx="22">
                  <c:v>2011 Q3</c:v>
                </c:pt>
                <c:pt idx="23">
                  <c:v>2011 Q4</c:v>
                </c:pt>
                <c:pt idx="24">
                  <c:v>2012 Q1</c:v>
                </c:pt>
                <c:pt idx="25">
                  <c:v>2012 Q2</c:v>
                </c:pt>
                <c:pt idx="26">
                  <c:v>2012 Q3</c:v>
                </c:pt>
                <c:pt idx="27">
                  <c:v>2012 Q4</c:v>
                </c:pt>
                <c:pt idx="28">
                  <c:v>2013 Q1</c:v>
                </c:pt>
                <c:pt idx="29">
                  <c:v>2013 Q2</c:v>
                </c:pt>
                <c:pt idx="30">
                  <c:v>2013 Q3</c:v>
                </c:pt>
                <c:pt idx="31">
                  <c:v>2013 Q4</c:v>
                </c:pt>
                <c:pt idx="32">
                  <c:v>2014 Q1</c:v>
                </c:pt>
                <c:pt idx="33">
                  <c:v>2014 Q2</c:v>
                </c:pt>
              </c:strCache>
            </c:strRef>
          </c:cat>
          <c:val>
            <c:numRef>
              <c:f>Auxiliar!$W$9:$W$42</c:f>
              <c:numCache>
                <c:formatCode>_ * #,##0.00_ ;_ * \-#,##0.00_ ;_ * "-"??_ ;_ @_ </c:formatCode>
                <c:ptCount val="34"/>
                <c:pt idx="0">
                  <c:v>69.292396190113209</c:v>
                </c:pt>
                <c:pt idx="1">
                  <c:v>94.030063778455641</c:v>
                </c:pt>
                <c:pt idx="2">
                  <c:v>0</c:v>
                </c:pt>
                <c:pt idx="3">
                  <c:v>0</c:v>
                </c:pt>
                <c:pt idx="4">
                  <c:v>0</c:v>
                </c:pt>
                <c:pt idx="5">
                  <c:v>92.525001153717909</c:v>
                </c:pt>
                <c:pt idx="6">
                  <c:v>203.93290518399488</c:v>
                </c:pt>
                <c:pt idx="7">
                  <c:v>297.73862921523011</c:v>
                </c:pt>
                <c:pt idx="8">
                  <c:v>333.53308852314223</c:v>
                </c:pt>
                <c:pt idx="9">
                  <c:v>346.95767092475091</c:v>
                </c:pt>
                <c:pt idx="10">
                  <c:v>371.72732693661641</c:v>
                </c:pt>
                <c:pt idx="11">
                  <c:v>368.75898085249315</c:v>
                </c:pt>
                <c:pt idx="12">
                  <c:v>342.07735193220759</c:v>
                </c:pt>
                <c:pt idx="13">
                  <c:v>339.24154495462699</c:v>
                </c:pt>
                <c:pt idx="14">
                  <c:v>334.90748909628218</c:v>
                </c:pt>
                <c:pt idx="15">
                  <c:v>361.75091636632482</c:v>
                </c:pt>
                <c:pt idx="16">
                  <c:v>384.58609785508673</c:v>
                </c:pt>
                <c:pt idx="17">
                  <c:v>417.28257167088861</c:v>
                </c:pt>
                <c:pt idx="18">
                  <c:v>420.75812228792347</c:v>
                </c:pt>
                <c:pt idx="19">
                  <c:v>437.31894170468371</c:v>
                </c:pt>
                <c:pt idx="20">
                  <c:v>428.2554929293043</c:v>
                </c:pt>
                <c:pt idx="21">
                  <c:v>496.40972448389385</c:v>
                </c:pt>
                <c:pt idx="22">
                  <c:v>506.86547845002656</c:v>
                </c:pt>
                <c:pt idx="23">
                  <c:v>504.50815841251733</c:v>
                </c:pt>
                <c:pt idx="24">
                  <c:v>498.61132291139893</c:v>
                </c:pt>
                <c:pt idx="25">
                  <c:v>496.19872838308959</c:v>
                </c:pt>
                <c:pt idx="26">
                  <c:v>571.28024653733257</c:v>
                </c:pt>
                <c:pt idx="27">
                  <c:v>561.80008553954519</c:v>
                </c:pt>
                <c:pt idx="28">
                  <c:v>645.34479793585126</c:v>
                </c:pt>
                <c:pt idx="29">
                  <c:v>651.59755056372921</c:v>
                </c:pt>
                <c:pt idx="30">
                  <c:v>777.84711536818236</c:v>
                </c:pt>
                <c:pt idx="31">
                  <c:v>812.90222251669854</c:v>
                </c:pt>
                <c:pt idx="32">
                  <c:v>901.01885990255528</c:v>
                </c:pt>
                <c:pt idx="33">
                  <c:v>931.44554822795283</c:v>
                </c:pt>
              </c:numCache>
            </c:numRef>
          </c:val>
        </c:ser>
        <c:marker val="1"/>
        <c:axId val="402662912"/>
        <c:axId val="402664448"/>
      </c:lineChart>
      <c:catAx>
        <c:axId val="402662912"/>
        <c:scaling>
          <c:orientation val="minMax"/>
        </c:scaling>
        <c:axPos val="b"/>
        <c:majorTickMark val="none"/>
        <c:tickLblPos val="nextTo"/>
        <c:txPr>
          <a:bodyPr rot="-2400000"/>
          <a:lstStyle/>
          <a:p>
            <a:pPr>
              <a:defRPr lang="es-ES" sz="800"/>
            </a:pPr>
            <a:endParaRPr lang="es-AR"/>
          </a:p>
        </c:txPr>
        <c:crossAx val="402664448"/>
        <c:crosses val="autoZero"/>
        <c:auto val="1"/>
        <c:lblAlgn val="ctr"/>
        <c:lblOffset val="100"/>
      </c:catAx>
      <c:valAx>
        <c:axId val="402664448"/>
        <c:scaling>
          <c:orientation val="minMax"/>
        </c:scaling>
        <c:axPos val="l"/>
        <c:majorGridlines/>
        <c:numFmt formatCode="_ * #,##0_ ;_ * \-#,##0_ ;_ * &quot;-&quot;??_ ;_ @_ " sourceLinked="1"/>
        <c:majorTickMark val="none"/>
        <c:tickLblPos val="nextTo"/>
        <c:spPr>
          <a:ln w="9525">
            <a:noFill/>
          </a:ln>
        </c:spPr>
        <c:txPr>
          <a:bodyPr/>
          <a:lstStyle/>
          <a:p>
            <a:pPr>
              <a:defRPr lang="es-ES"/>
            </a:pPr>
            <a:endParaRPr lang="es-AR"/>
          </a:p>
        </c:txPr>
        <c:crossAx val="402662912"/>
        <c:crosses val="autoZero"/>
        <c:crossBetween val="between"/>
      </c:valAx>
    </c:plotArea>
    <c:legend>
      <c:legendPos val="t"/>
      <c:txPr>
        <a:bodyPr/>
        <a:lstStyle/>
        <a:p>
          <a:pPr>
            <a:defRPr lang="es-ES"/>
          </a:pPr>
          <a:endParaRPr lang="es-AR"/>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ES" sz="1200"/>
            </a:pPr>
            <a:r>
              <a:rPr lang="es-AR" sz="1200"/>
              <a:t>BC</a:t>
            </a:r>
          </a:p>
        </c:rich>
      </c:tx>
    </c:title>
    <c:plotArea>
      <c:layout/>
      <c:lineChart>
        <c:grouping val="standard"/>
        <c:ser>
          <c:idx val="0"/>
          <c:order val="0"/>
          <c:tx>
            <c:strRef>
              <c:f>Auxiliar!$M$8</c:f>
              <c:strCache>
                <c:ptCount val="1"/>
                <c:pt idx="0">
                  <c:v>BC</c:v>
                </c:pt>
              </c:strCache>
            </c:strRef>
          </c:tx>
          <c:spPr>
            <a:ln>
              <a:solidFill>
                <a:schemeClr val="tx1"/>
              </a:solidFill>
              <a:prstDash val="sysDot"/>
            </a:ln>
          </c:spPr>
          <c:marker>
            <c:symbol val="none"/>
          </c:marker>
          <c:cat>
            <c:strRef>
              <c:f>Auxiliar!$B$9:$B$42</c:f>
              <c:strCache>
                <c:ptCount val="34"/>
                <c:pt idx="0">
                  <c:v>2006 Q1</c:v>
                </c:pt>
                <c:pt idx="1">
                  <c:v>2006 Q2</c:v>
                </c:pt>
                <c:pt idx="2">
                  <c:v>2006 Q3</c:v>
                </c:pt>
                <c:pt idx="3">
                  <c:v>2006 Q4</c:v>
                </c:pt>
                <c:pt idx="4">
                  <c:v>2007 Q1</c:v>
                </c:pt>
                <c:pt idx="5">
                  <c:v>2007 Q2</c:v>
                </c:pt>
                <c:pt idx="6">
                  <c:v>2007 Q3</c:v>
                </c:pt>
                <c:pt idx="7">
                  <c:v>2007 Q4</c:v>
                </c:pt>
                <c:pt idx="8">
                  <c:v>2008 Q1</c:v>
                </c:pt>
                <c:pt idx="9">
                  <c:v>2008 Q2</c:v>
                </c:pt>
                <c:pt idx="10">
                  <c:v>2008 Q3</c:v>
                </c:pt>
                <c:pt idx="11">
                  <c:v>2008 Q4</c:v>
                </c:pt>
                <c:pt idx="12">
                  <c:v>2009 Q1</c:v>
                </c:pt>
                <c:pt idx="13">
                  <c:v>2009 Q2</c:v>
                </c:pt>
                <c:pt idx="14">
                  <c:v>2009 Q3</c:v>
                </c:pt>
                <c:pt idx="15">
                  <c:v>2009 Q4</c:v>
                </c:pt>
                <c:pt idx="16">
                  <c:v>2010 Q1</c:v>
                </c:pt>
                <c:pt idx="17">
                  <c:v>2010 Q2</c:v>
                </c:pt>
                <c:pt idx="18">
                  <c:v>2010 Q3</c:v>
                </c:pt>
                <c:pt idx="19">
                  <c:v>2010 Q4</c:v>
                </c:pt>
                <c:pt idx="20">
                  <c:v>2011 Q1</c:v>
                </c:pt>
                <c:pt idx="21">
                  <c:v>2011 Q2</c:v>
                </c:pt>
                <c:pt idx="22">
                  <c:v>2011 Q3</c:v>
                </c:pt>
                <c:pt idx="23">
                  <c:v>2011 Q4</c:v>
                </c:pt>
                <c:pt idx="24">
                  <c:v>2012 Q1</c:v>
                </c:pt>
                <c:pt idx="25">
                  <c:v>2012 Q2</c:v>
                </c:pt>
                <c:pt idx="26">
                  <c:v>2012 Q3</c:v>
                </c:pt>
                <c:pt idx="27">
                  <c:v>2012 Q4</c:v>
                </c:pt>
                <c:pt idx="28">
                  <c:v>2013 Q1</c:v>
                </c:pt>
                <c:pt idx="29">
                  <c:v>2013 Q2</c:v>
                </c:pt>
                <c:pt idx="30">
                  <c:v>2013 Q3</c:v>
                </c:pt>
                <c:pt idx="31">
                  <c:v>2013 Q4</c:v>
                </c:pt>
                <c:pt idx="32">
                  <c:v>2014 Q1</c:v>
                </c:pt>
                <c:pt idx="33">
                  <c:v>2014 Q2</c:v>
                </c:pt>
              </c:strCache>
            </c:strRef>
          </c:cat>
          <c:val>
            <c:numRef>
              <c:f>Auxiliar!$M$9:$M$42</c:f>
              <c:numCache>
                <c:formatCode>_ * #,##0_ ;_ * \-#,##0_ ;_ * "-"??_ ;_ @_ </c:formatCode>
                <c:ptCount val="34"/>
                <c:pt idx="0">
                  <c:v>0</c:v>
                </c:pt>
                <c:pt idx="1">
                  <c:v>0</c:v>
                </c:pt>
                <c:pt idx="2">
                  <c:v>0</c:v>
                </c:pt>
                <c:pt idx="3">
                  <c:v>0</c:v>
                </c:pt>
                <c:pt idx="4">
                  <c:v>279.84476493725418</c:v>
                </c:pt>
                <c:pt idx="5">
                  <c:v>356.66613626961146</c:v>
                </c:pt>
                <c:pt idx="6">
                  <c:v>368.05896870751894</c:v>
                </c:pt>
                <c:pt idx="7">
                  <c:v>495.94408840221143</c:v>
                </c:pt>
                <c:pt idx="8">
                  <c:v>381.20848834304468</c:v>
                </c:pt>
                <c:pt idx="9">
                  <c:v>480.34854435761429</c:v>
                </c:pt>
                <c:pt idx="10">
                  <c:v>346.36373470701869</c:v>
                </c:pt>
                <c:pt idx="11">
                  <c:v>322.59173750046398</c:v>
                </c:pt>
                <c:pt idx="12">
                  <c:v>323.36412272625478</c:v>
                </c:pt>
                <c:pt idx="13">
                  <c:v>383.57467785447983</c:v>
                </c:pt>
                <c:pt idx="14">
                  <c:v>313.11700901100397</c:v>
                </c:pt>
                <c:pt idx="15">
                  <c:v>364.51759392824857</c:v>
                </c:pt>
                <c:pt idx="16">
                  <c:v>335.82379478677046</c:v>
                </c:pt>
                <c:pt idx="17">
                  <c:v>371.79906961731808</c:v>
                </c:pt>
                <c:pt idx="18">
                  <c:v>469.32521693433551</c:v>
                </c:pt>
                <c:pt idx="19">
                  <c:v>397.07512708141331</c:v>
                </c:pt>
                <c:pt idx="20">
                  <c:v>497.74736849070382</c:v>
                </c:pt>
                <c:pt idx="21">
                  <c:v>624.50505695066011</c:v>
                </c:pt>
                <c:pt idx="22">
                  <c:v>335.97177178229862</c:v>
                </c:pt>
                <c:pt idx="23">
                  <c:v>448.73872020303492</c:v>
                </c:pt>
                <c:pt idx="24">
                  <c:v>491.37992540457765</c:v>
                </c:pt>
                <c:pt idx="25">
                  <c:v>719.81090798221703</c:v>
                </c:pt>
                <c:pt idx="26">
                  <c:v>565.61501802714815</c:v>
                </c:pt>
                <c:pt idx="27">
                  <c:v>713.83587072580724</c:v>
                </c:pt>
                <c:pt idx="28">
                  <c:v>696.08537119247865</c:v>
                </c:pt>
                <c:pt idx="29">
                  <c:v>1073.2311730867407</c:v>
                </c:pt>
                <c:pt idx="30">
                  <c:v>1003.4733438827988</c:v>
                </c:pt>
                <c:pt idx="31">
                  <c:v>982.30349308790892</c:v>
                </c:pt>
                <c:pt idx="32">
                  <c:v>921.64737332339325</c:v>
                </c:pt>
                <c:pt idx="33">
                  <c:v>1097.544035272429</c:v>
                </c:pt>
              </c:numCache>
            </c:numRef>
          </c:val>
        </c:ser>
        <c:ser>
          <c:idx val="1"/>
          <c:order val="1"/>
          <c:tx>
            <c:strRef>
              <c:f>Auxiliar!$AA$8</c:f>
              <c:strCache>
                <c:ptCount val="1"/>
                <c:pt idx="0">
                  <c:v>Proj. BC</c:v>
                </c:pt>
              </c:strCache>
            </c:strRef>
          </c:tx>
          <c:spPr>
            <a:ln>
              <a:solidFill>
                <a:schemeClr val="accent2"/>
              </a:solidFill>
            </a:ln>
          </c:spPr>
          <c:marker>
            <c:symbol val="none"/>
          </c:marker>
          <c:cat>
            <c:strRef>
              <c:f>Auxiliar!$B$9:$B$42</c:f>
              <c:strCache>
                <c:ptCount val="34"/>
                <c:pt idx="0">
                  <c:v>2006 Q1</c:v>
                </c:pt>
                <c:pt idx="1">
                  <c:v>2006 Q2</c:v>
                </c:pt>
                <c:pt idx="2">
                  <c:v>2006 Q3</c:v>
                </c:pt>
                <c:pt idx="3">
                  <c:v>2006 Q4</c:v>
                </c:pt>
                <c:pt idx="4">
                  <c:v>2007 Q1</c:v>
                </c:pt>
                <c:pt idx="5">
                  <c:v>2007 Q2</c:v>
                </c:pt>
                <c:pt idx="6">
                  <c:v>2007 Q3</c:v>
                </c:pt>
                <c:pt idx="7">
                  <c:v>2007 Q4</c:v>
                </c:pt>
                <c:pt idx="8">
                  <c:v>2008 Q1</c:v>
                </c:pt>
                <c:pt idx="9">
                  <c:v>2008 Q2</c:v>
                </c:pt>
                <c:pt idx="10">
                  <c:v>2008 Q3</c:v>
                </c:pt>
                <c:pt idx="11">
                  <c:v>2008 Q4</c:v>
                </c:pt>
                <c:pt idx="12">
                  <c:v>2009 Q1</c:v>
                </c:pt>
                <c:pt idx="13">
                  <c:v>2009 Q2</c:v>
                </c:pt>
                <c:pt idx="14">
                  <c:v>2009 Q3</c:v>
                </c:pt>
                <c:pt idx="15">
                  <c:v>2009 Q4</c:v>
                </c:pt>
                <c:pt idx="16">
                  <c:v>2010 Q1</c:v>
                </c:pt>
                <c:pt idx="17">
                  <c:v>2010 Q2</c:v>
                </c:pt>
                <c:pt idx="18">
                  <c:v>2010 Q3</c:v>
                </c:pt>
                <c:pt idx="19">
                  <c:v>2010 Q4</c:v>
                </c:pt>
                <c:pt idx="20">
                  <c:v>2011 Q1</c:v>
                </c:pt>
                <c:pt idx="21">
                  <c:v>2011 Q2</c:v>
                </c:pt>
                <c:pt idx="22">
                  <c:v>2011 Q3</c:v>
                </c:pt>
                <c:pt idx="23">
                  <c:v>2011 Q4</c:v>
                </c:pt>
                <c:pt idx="24">
                  <c:v>2012 Q1</c:v>
                </c:pt>
                <c:pt idx="25">
                  <c:v>2012 Q2</c:v>
                </c:pt>
                <c:pt idx="26">
                  <c:v>2012 Q3</c:v>
                </c:pt>
                <c:pt idx="27">
                  <c:v>2012 Q4</c:v>
                </c:pt>
                <c:pt idx="28">
                  <c:v>2013 Q1</c:v>
                </c:pt>
                <c:pt idx="29">
                  <c:v>2013 Q2</c:v>
                </c:pt>
                <c:pt idx="30">
                  <c:v>2013 Q3</c:v>
                </c:pt>
                <c:pt idx="31">
                  <c:v>2013 Q4</c:v>
                </c:pt>
                <c:pt idx="32">
                  <c:v>2014 Q1</c:v>
                </c:pt>
                <c:pt idx="33">
                  <c:v>2014 Q2</c:v>
                </c:pt>
              </c:strCache>
            </c:strRef>
          </c:cat>
          <c:val>
            <c:numRef>
              <c:f>Auxiliar!$AA$9:$AA$42</c:f>
              <c:numCache>
                <c:formatCode>_ * #,##0_ ;_ * \-#,##0_ ;_ * "-"??_ ;_ @_ </c:formatCode>
                <c:ptCount val="34"/>
                <c:pt idx="0">
                  <c:v>28.073495573983632</c:v>
                </c:pt>
                <c:pt idx="1">
                  <c:v>0</c:v>
                </c:pt>
                <c:pt idx="2">
                  <c:v>0</c:v>
                </c:pt>
                <c:pt idx="3">
                  <c:v>0</c:v>
                </c:pt>
                <c:pt idx="4">
                  <c:v>0</c:v>
                </c:pt>
                <c:pt idx="5">
                  <c:v>184.00437918343025</c:v>
                </c:pt>
                <c:pt idx="6">
                  <c:v>215.89315008907528</c:v>
                </c:pt>
                <c:pt idx="7">
                  <c:v>289.97655535300891</c:v>
                </c:pt>
                <c:pt idx="8">
                  <c:v>319.2707398274967</c:v>
                </c:pt>
                <c:pt idx="9">
                  <c:v>289.59380345266209</c:v>
                </c:pt>
                <c:pt idx="10">
                  <c:v>401.11180507005383</c:v>
                </c:pt>
                <c:pt idx="11">
                  <c:v>327.54560315413903</c:v>
                </c:pt>
                <c:pt idx="12">
                  <c:v>394.04568240780162</c:v>
                </c:pt>
                <c:pt idx="13">
                  <c:v>388.44495451661618</c:v>
                </c:pt>
                <c:pt idx="14">
                  <c:v>456.84131440546975</c:v>
                </c:pt>
                <c:pt idx="15">
                  <c:v>408.6950139324573</c:v>
                </c:pt>
                <c:pt idx="16">
                  <c:v>459.82632951507412</c:v>
                </c:pt>
                <c:pt idx="17">
                  <c:v>436.76049851201071</c:v>
                </c:pt>
                <c:pt idx="18">
                  <c:v>544.14973571031157</c:v>
                </c:pt>
                <c:pt idx="19">
                  <c:v>606.44479876254957</c:v>
                </c:pt>
                <c:pt idx="20">
                  <c:v>603.16882180110758</c:v>
                </c:pt>
                <c:pt idx="21">
                  <c:v>598.22355416087521</c:v>
                </c:pt>
                <c:pt idx="22">
                  <c:v>822.24189893367759</c:v>
                </c:pt>
                <c:pt idx="23">
                  <c:v>638.96835878474724</c:v>
                </c:pt>
                <c:pt idx="24">
                  <c:v>672.51667713916095</c:v>
                </c:pt>
                <c:pt idx="25">
                  <c:v>817.97009698402474</c:v>
                </c:pt>
                <c:pt idx="26">
                  <c:v>904.51224561542904</c:v>
                </c:pt>
                <c:pt idx="27">
                  <c:v>914.76694204736827</c:v>
                </c:pt>
                <c:pt idx="28">
                  <c:v>913.38239050402308</c:v>
                </c:pt>
                <c:pt idx="29">
                  <c:v>989.94800634524381</c:v>
                </c:pt>
                <c:pt idx="30">
                  <c:v>1104.0005016757357</c:v>
                </c:pt>
                <c:pt idx="31">
                  <c:v>1170.8058365467243</c:v>
                </c:pt>
                <c:pt idx="32">
                  <c:v>1126.8712831029936</c:v>
                </c:pt>
                <c:pt idx="33">
                  <c:v>1070.5346328757796</c:v>
                </c:pt>
              </c:numCache>
            </c:numRef>
          </c:val>
        </c:ser>
        <c:marker val="1"/>
        <c:axId val="402697600"/>
        <c:axId val="402707584"/>
      </c:lineChart>
      <c:catAx>
        <c:axId val="402697600"/>
        <c:scaling>
          <c:orientation val="minMax"/>
        </c:scaling>
        <c:axPos val="b"/>
        <c:majorTickMark val="none"/>
        <c:tickLblPos val="nextTo"/>
        <c:txPr>
          <a:bodyPr rot="-2400000"/>
          <a:lstStyle/>
          <a:p>
            <a:pPr>
              <a:defRPr lang="es-ES" sz="800"/>
            </a:pPr>
            <a:endParaRPr lang="es-AR"/>
          </a:p>
        </c:txPr>
        <c:crossAx val="402707584"/>
        <c:crosses val="autoZero"/>
        <c:auto val="1"/>
        <c:lblAlgn val="ctr"/>
        <c:lblOffset val="100"/>
      </c:catAx>
      <c:valAx>
        <c:axId val="402707584"/>
        <c:scaling>
          <c:orientation val="minMax"/>
        </c:scaling>
        <c:axPos val="l"/>
        <c:majorGridlines/>
        <c:numFmt formatCode="_ * #,##0_ ;_ * \-#,##0_ ;_ * &quot;-&quot;??_ ;_ @_ " sourceLinked="1"/>
        <c:majorTickMark val="none"/>
        <c:tickLblPos val="nextTo"/>
        <c:spPr>
          <a:ln w="9525">
            <a:noFill/>
          </a:ln>
        </c:spPr>
        <c:txPr>
          <a:bodyPr/>
          <a:lstStyle/>
          <a:p>
            <a:pPr>
              <a:defRPr lang="es-ES"/>
            </a:pPr>
            <a:endParaRPr lang="es-AR"/>
          </a:p>
        </c:txPr>
        <c:crossAx val="402697600"/>
        <c:crosses val="autoZero"/>
        <c:crossBetween val="between"/>
      </c:valAx>
    </c:plotArea>
    <c:legend>
      <c:legendPos val="t"/>
      <c:txPr>
        <a:bodyPr/>
        <a:lstStyle/>
        <a:p>
          <a:pPr>
            <a:defRPr lang="es-ES"/>
          </a:pPr>
          <a:endParaRPr lang="es-AR"/>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ES" sz="1200"/>
            </a:pPr>
            <a:r>
              <a:rPr lang="es-AR" sz="1200"/>
              <a:t>Ultimate</a:t>
            </a:r>
          </a:p>
        </c:rich>
      </c:tx>
    </c:title>
    <c:plotArea>
      <c:layout/>
      <c:lineChart>
        <c:grouping val="standard"/>
        <c:ser>
          <c:idx val="0"/>
          <c:order val="0"/>
          <c:tx>
            <c:strRef>
              <c:f>Auxiliar!$G$8</c:f>
              <c:strCache>
                <c:ptCount val="1"/>
                <c:pt idx="0">
                  <c:v>Ultimate</c:v>
                </c:pt>
              </c:strCache>
            </c:strRef>
          </c:tx>
          <c:spPr>
            <a:ln>
              <a:solidFill>
                <a:schemeClr val="tx1"/>
              </a:solidFill>
              <a:prstDash val="sysDot"/>
            </a:ln>
          </c:spPr>
          <c:marker>
            <c:symbol val="none"/>
          </c:marker>
          <c:cat>
            <c:strRef>
              <c:f>Auxiliar!$B$9:$B$42</c:f>
              <c:strCache>
                <c:ptCount val="34"/>
                <c:pt idx="0">
                  <c:v>2006 Q1</c:v>
                </c:pt>
                <c:pt idx="1">
                  <c:v>2006 Q2</c:v>
                </c:pt>
                <c:pt idx="2">
                  <c:v>2006 Q3</c:v>
                </c:pt>
                <c:pt idx="3">
                  <c:v>2006 Q4</c:v>
                </c:pt>
                <c:pt idx="4">
                  <c:v>2007 Q1</c:v>
                </c:pt>
                <c:pt idx="5">
                  <c:v>2007 Q2</c:v>
                </c:pt>
                <c:pt idx="6">
                  <c:v>2007 Q3</c:v>
                </c:pt>
                <c:pt idx="7">
                  <c:v>2007 Q4</c:v>
                </c:pt>
                <c:pt idx="8">
                  <c:v>2008 Q1</c:v>
                </c:pt>
                <c:pt idx="9">
                  <c:v>2008 Q2</c:v>
                </c:pt>
                <c:pt idx="10">
                  <c:v>2008 Q3</c:v>
                </c:pt>
                <c:pt idx="11">
                  <c:v>2008 Q4</c:v>
                </c:pt>
                <c:pt idx="12">
                  <c:v>2009 Q1</c:v>
                </c:pt>
                <c:pt idx="13">
                  <c:v>2009 Q2</c:v>
                </c:pt>
                <c:pt idx="14">
                  <c:v>2009 Q3</c:v>
                </c:pt>
                <c:pt idx="15">
                  <c:v>2009 Q4</c:v>
                </c:pt>
                <c:pt idx="16">
                  <c:v>2010 Q1</c:v>
                </c:pt>
                <c:pt idx="17">
                  <c:v>2010 Q2</c:v>
                </c:pt>
                <c:pt idx="18">
                  <c:v>2010 Q3</c:v>
                </c:pt>
                <c:pt idx="19">
                  <c:v>2010 Q4</c:v>
                </c:pt>
                <c:pt idx="20">
                  <c:v>2011 Q1</c:v>
                </c:pt>
                <c:pt idx="21">
                  <c:v>2011 Q2</c:v>
                </c:pt>
                <c:pt idx="22">
                  <c:v>2011 Q3</c:v>
                </c:pt>
                <c:pt idx="23">
                  <c:v>2011 Q4</c:v>
                </c:pt>
                <c:pt idx="24">
                  <c:v>2012 Q1</c:v>
                </c:pt>
                <c:pt idx="25">
                  <c:v>2012 Q2</c:v>
                </c:pt>
                <c:pt idx="26">
                  <c:v>2012 Q3</c:v>
                </c:pt>
                <c:pt idx="27">
                  <c:v>2012 Q4</c:v>
                </c:pt>
                <c:pt idx="28">
                  <c:v>2013 Q1</c:v>
                </c:pt>
                <c:pt idx="29">
                  <c:v>2013 Q2</c:v>
                </c:pt>
                <c:pt idx="30">
                  <c:v>2013 Q3</c:v>
                </c:pt>
                <c:pt idx="31">
                  <c:v>2013 Q4</c:v>
                </c:pt>
                <c:pt idx="32">
                  <c:v>2014 Q1</c:v>
                </c:pt>
                <c:pt idx="33">
                  <c:v>2014 Q2</c:v>
                </c:pt>
              </c:strCache>
            </c:strRef>
          </c:cat>
          <c:val>
            <c:numRef>
              <c:f>Auxiliar!$G$9:$G$42</c:f>
              <c:numCache>
                <c:formatCode>_ * #,##0_ ;_ * \-#,##0_ ;_ * "-"??_ ;_ @_ </c:formatCode>
                <c:ptCount val="34"/>
                <c:pt idx="0">
                  <c:v>0</c:v>
                </c:pt>
                <c:pt idx="1">
                  <c:v>0</c:v>
                </c:pt>
                <c:pt idx="2">
                  <c:v>0</c:v>
                </c:pt>
                <c:pt idx="3">
                  <c:v>0</c:v>
                </c:pt>
                <c:pt idx="4">
                  <c:v>1867614</c:v>
                </c:pt>
                <c:pt idx="5">
                  <c:v>2334900</c:v>
                </c:pt>
                <c:pt idx="6">
                  <c:v>2323955</c:v>
                </c:pt>
                <c:pt idx="7">
                  <c:v>3098638</c:v>
                </c:pt>
                <c:pt idx="8">
                  <c:v>2352517</c:v>
                </c:pt>
                <c:pt idx="9">
                  <c:v>2965792</c:v>
                </c:pt>
                <c:pt idx="10">
                  <c:v>2241262</c:v>
                </c:pt>
                <c:pt idx="11">
                  <c:v>2172736</c:v>
                </c:pt>
                <c:pt idx="12">
                  <c:v>2165839</c:v>
                </c:pt>
                <c:pt idx="13">
                  <c:v>2552545.6406173678</c:v>
                </c:pt>
                <c:pt idx="14">
                  <c:v>2027941.4484858937</c:v>
                </c:pt>
                <c:pt idx="15">
                  <c:v>2350804.3397094356</c:v>
                </c:pt>
                <c:pt idx="16">
                  <c:v>2191124.3270606324</c:v>
                </c:pt>
                <c:pt idx="17">
                  <c:v>2481495.4320212859</c:v>
                </c:pt>
                <c:pt idx="18">
                  <c:v>3272780.7346394719</c:v>
                </c:pt>
                <c:pt idx="19">
                  <c:v>2913389.8417872149</c:v>
                </c:pt>
                <c:pt idx="20">
                  <c:v>3802022.5347425537</c:v>
                </c:pt>
                <c:pt idx="21">
                  <c:v>4903665.7492646622</c:v>
                </c:pt>
                <c:pt idx="22">
                  <c:v>2698399.2815410043</c:v>
                </c:pt>
                <c:pt idx="23">
                  <c:v>3655032.9683937449</c:v>
                </c:pt>
                <c:pt idx="24">
                  <c:v>4003538.416397355</c:v>
                </c:pt>
                <c:pt idx="25">
                  <c:v>5812832.9874103935</c:v>
                </c:pt>
                <c:pt idx="26">
                  <c:v>4501494.2555538937</c:v>
                </c:pt>
                <c:pt idx="27">
                  <c:v>5800273.3675825465</c:v>
                </c:pt>
                <c:pt idx="28">
                  <c:v>5740122.9957531095</c:v>
                </c:pt>
                <c:pt idx="29">
                  <c:v>8510365.4588534962</c:v>
                </c:pt>
                <c:pt idx="30">
                  <c:v>8123911.1351284944</c:v>
                </c:pt>
                <c:pt idx="31">
                  <c:v>7935743.4154717317</c:v>
                </c:pt>
                <c:pt idx="32">
                  <c:v>7074565.2376303645</c:v>
                </c:pt>
                <c:pt idx="33">
                  <c:v>10875015.073496863</c:v>
                </c:pt>
              </c:numCache>
            </c:numRef>
          </c:val>
        </c:ser>
        <c:ser>
          <c:idx val="1"/>
          <c:order val="1"/>
          <c:tx>
            <c:strRef>
              <c:f>Auxiliar!$AC$8</c:f>
              <c:strCache>
                <c:ptCount val="1"/>
                <c:pt idx="0">
                  <c:v>Proj. Ultimate</c:v>
                </c:pt>
              </c:strCache>
            </c:strRef>
          </c:tx>
          <c:spPr>
            <a:ln>
              <a:solidFill>
                <a:schemeClr val="tx2">
                  <a:lumMod val="60000"/>
                  <a:lumOff val="40000"/>
                </a:schemeClr>
              </a:solidFill>
            </a:ln>
          </c:spPr>
          <c:marker>
            <c:symbol val="none"/>
          </c:marker>
          <c:cat>
            <c:strRef>
              <c:f>Auxiliar!$B$9:$B$42</c:f>
              <c:strCache>
                <c:ptCount val="34"/>
                <c:pt idx="0">
                  <c:v>2006 Q1</c:v>
                </c:pt>
                <c:pt idx="1">
                  <c:v>2006 Q2</c:v>
                </c:pt>
                <c:pt idx="2">
                  <c:v>2006 Q3</c:v>
                </c:pt>
                <c:pt idx="3">
                  <c:v>2006 Q4</c:v>
                </c:pt>
                <c:pt idx="4">
                  <c:v>2007 Q1</c:v>
                </c:pt>
                <c:pt idx="5">
                  <c:v>2007 Q2</c:v>
                </c:pt>
                <c:pt idx="6">
                  <c:v>2007 Q3</c:v>
                </c:pt>
                <c:pt idx="7">
                  <c:v>2007 Q4</c:v>
                </c:pt>
                <c:pt idx="8">
                  <c:v>2008 Q1</c:v>
                </c:pt>
                <c:pt idx="9">
                  <c:v>2008 Q2</c:v>
                </c:pt>
                <c:pt idx="10">
                  <c:v>2008 Q3</c:v>
                </c:pt>
                <c:pt idx="11">
                  <c:v>2008 Q4</c:v>
                </c:pt>
                <c:pt idx="12">
                  <c:v>2009 Q1</c:v>
                </c:pt>
                <c:pt idx="13">
                  <c:v>2009 Q2</c:v>
                </c:pt>
                <c:pt idx="14">
                  <c:v>2009 Q3</c:v>
                </c:pt>
                <c:pt idx="15">
                  <c:v>2009 Q4</c:v>
                </c:pt>
                <c:pt idx="16">
                  <c:v>2010 Q1</c:v>
                </c:pt>
                <c:pt idx="17">
                  <c:v>2010 Q2</c:v>
                </c:pt>
                <c:pt idx="18">
                  <c:v>2010 Q3</c:v>
                </c:pt>
                <c:pt idx="19">
                  <c:v>2010 Q4</c:v>
                </c:pt>
                <c:pt idx="20">
                  <c:v>2011 Q1</c:v>
                </c:pt>
                <c:pt idx="21">
                  <c:v>2011 Q2</c:v>
                </c:pt>
                <c:pt idx="22">
                  <c:v>2011 Q3</c:v>
                </c:pt>
                <c:pt idx="23">
                  <c:v>2011 Q4</c:v>
                </c:pt>
                <c:pt idx="24">
                  <c:v>2012 Q1</c:v>
                </c:pt>
                <c:pt idx="25">
                  <c:v>2012 Q2</c:v>
                </c:pt>
                <c:pt idx="26">
                  <c:v>2012 Q3</c:v>
                </c:pt>
                <c:pt idx="27">
                  <c:v>2012 Q4</c:v>
                </c:pt>
                <c:pt idx="28">
                  <c:v>2013 Q1</c:v>
                </c:pt>
                <c:pt idx="29">
                  <c:v>2013 Q2</c:v>
                </c:pt>
                <c:pt idx="30">
                  <c:v>2013 Q3</c:v>
                </c:pt>
                <c:pt idx="31">
                  <c:v>2013 Q4</c:v>
                </c:pt>
                <c:pt idx="32">
                  <c:v>2014 Q1</c:v>
                </c:pt>
                <c:pt idx="33">
                  <c:v>2014 Q2</c:v>
                </c:pt>
              </c:strCache>
            </c:strRef>
          </c:cat>
          <c:val>
            <c:numRef>
              <c:f>Auxiliar!$AC$9:$AC$42</c:f>
              <c:numCache>
                <c:formatCode>_ * #,##0_ ;_ * \-#,##0_ ;_ * "-"??_ ;_ @_ </c:formatCode>
                <c:ptCount val="34"/>
                <c:pt idx="0">
                  <c:v>178003.50787378996</c:v>
                </c:pt>
                <c:pt idx="1">
                  <c:v>0</c:v>
                </c:pt>
                <c:pt idx="2">
                  <c:v>0</c:v>
                </c:pt>
                <c:pt idx="3">
                  <c:v>0</c:v>
                </c:pt>
                <c:pt idx="4">
                  <c:v>0</c:v>
                </c:pt>
                <c:pt idx="5">
                  <c:v>1204577.0014751933</c:v>
                </c:pt>
                <c:pt idx="6">
                  <c:v>1363167.340758262</c:v>
                </c:pt>
                <c:pt idx="7">
                  <c:v>1811761.4354891265</c:v>
                </c:pt>
                <c:pt idx="8">
                  <c:v>1970286.250212946</c:v>
                </c:pt>
                <c:pt idx="9">
                  <c:v>1788024.5409675988</c:v>
                </c:pt>
                <c:pt idx="10">
                  <c:v>2595527.6386408065</c:v>
                </c:pt>
                <c:pt idx="11">
                  <c:v>2206101.5236439151</c:v>
                </c:pt>
                <c:pt idx="12">
                  <c:v>2639252.3064870536</c:v>
                </c:pt>
                <c:pt idx="13">
                  <c:v>2584955.505450137</c:v>
                </c:pt>
                <c:pt idx="14">
                  <c:v>2958789.8779113255</c:v>
                </c:pt>
                <c:pt idx="15">
                  <c:v>2635708.2027682448</c:v>
                </c:pt>
                <c:pt idx="16">
                  <c:v>3000194.3652122905</c:v>
                </c:pt>
                <c:pt idx="17">
                  <c:v>2915066.9555478925</c:v>
                </c:pt>
                <c:pt idx="18">
                  <c:v>3794560.1632588939</c:v>
                </c:pt>
                <c:pt idx="19">
                  <c:v>4449561.2941206712</c:v>
                </c:pt>
                <c:pt idx="20">
                  <c:v>4607279.9132935181</c:v>
                </c:pt>
                <c:pt idx="21">
                  <c:v>4697301.1992340386</c:v>
                </c:pt>
                <c:pt idx="22">
                  <c:v>6603938.5915231984</c:v>
                </c:pt>
                <c:pt idx="23">
                  <c:v>5204477.153346614</c:v>
                </c:pt>
                <c:pt idx="24">
                  <c:v>5479357.6485195281</c:v>
                </c:pt>
                <c:pt idx="25">
                  <c:v>6605517.518194492</c:v>
                </c:pt>
                <c:pt idx="26">
                  <c:v>7198636.0827508597</c:v>
                </c:pt>
                <c:pt idx="27">
                  <c:v>7432938.787605891</c:v>
                </c:pt>
                <c:pt idx="28">
                  <c:v>7532017.5952934045</c:v>
                </c:pt>
                <c:pt idx="29">
                  <c:v>7849957.7076490065</c:v>
                </c:pt>
                <c:pt idx="30">
                  <c:v>8937758.0614622384</c:v>
                </c:pt>
                <c:pt idx="31">
                  <c:v>9458598.8684253264</c:v>
                </c:pt>
                <c:pt idx="32">
                  <c:v>8649863.9690985754</c:v>
                </c:pt>
                <c:pt idx="33">
                  <c:v>10607392.409849662</c:v>
                </c:pt>
              </c:numCache>
            </c:numRef>
          </c:val>
        </c:ser>
        <c:marker val="1"/>
        <c:axId val="402822656"/>
        <c:axId val="402824192"/>
      </c:lineChart>
      <c:catAx>
        <c:axId val="402822656"/>
        <c:scaling>
          <c:orientation val="minMax"/>
        </c:scaling>
        <c:axPos val="b"/>
        <c:majorTickMark val="none"/>
        <c:tickLblPos val="nextTo"/>
        <c:txPr>
          <a:bodyPr rot="-2400000"/>
          <a:lstStyle/>
          <a:p>
            <a:pPr>
              <a:defRPr lang="es-ES" sz="800"/>
            </a:pPr>
            <a:endParaRPr lang="es-AR"/>
          </a:p>
        </c:txPr>
        <c:crossAx val="402824192"/>
        <c:crosses val="autoZero"/>
        <c:auto val="1"/>
        <c:lblAlgn val="ctr"/>
        <c:lblOffset val="100"/>
      </c:catAx>
      <c:valAx>
        <c:axId val="402824192"/>
        <c:scaling>
          <c:orientation val="minMax"/>
        </c:scaling>
        <c:axPos val="l"/>
        <c:majorGridlines/>
        <c:numFmt formatCode="_ * #,##0_ ;_ * \-#,##0_ ;_ * &quot;-&quot;??_ ;_ @_ " sourceLinked="1"/>
        <c:majorTickMark val="none"/>
        <c:tickLblPos val="nextTo"/>
        <c:spPr>
          <a:ln w="9525">
            <a:noFill/>
          </a:ln>
        </c:spPr>
        <c:txPr>
          <a:bodyPr/>
          <a:lstStyle/>
          <a:p>
            <a:pPr>
              <a:defRPr lang="es-ES"/>
            </a:pPr>
            <a:endParaRPr lang="es-AR"/>
          </a:p>
        </c:txPr>
        <c:crossAx val="402822656"/>
        <c:crosses val="autoZero"/>
        <c:crossBetween val="between"/>
      </c:valAx>
    </c:plotArea>
    <c:legend>
      <c:legendPos val="t"/>
      <c:txPr>
        <a:bodyPr/>
        <a:lstStyle/>
        <a:p>
          <a:pPr>
            <a:defRPr lang="es-ES"/>
          </a:pPr>
          <a:endParaRPr lang="es-AR"/>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lang val="es-AR"/>
  <c:chart>
    <c:plotArea>
      <c:layout>
        <c:manualLayout>
          <c:layoutTarget val="inner"/>
          <c:xMode val="edge"/>
          <c:yMode val="edge"/>
          <c:x val="7.4074206633261794E-2"/>
          <c:y val="6.3809523809523913E-2"/>
          <c:w val="0.90338306314013306"/>
          <c:h val="0.76000000000002665"/>
        </c:manualLayout>
      </c:layout>
      <c:lineChart>
        <c:grouping val="standard"/>
        <c:ser>
          <c:idx val="0"/>
          <c:order val="0"/>
          <c:tx>
            <c:strRef>
              <c:f>'Attritional LDF Analysis'!$C$20</c:f>
              <c:strCache>
                <c:ptCount val="1"/>
                <c:pt idx="0">
                  <c:v>Actual ILDF (3m)</c:v>
                </c:pt>
              </c:strCache>
            </c:strRef>
          </c:tx>
          <c:spPr>
            <a:ln w="28575">
              <a:noFill/>
            </a:ln>
          </c:spPr>
          <c:marker>
            <c:symbol val="diamond"/>
            <c:size val="6"/>
            <c:spPr>
              <a:solidFill>
                <a:srgbClr val="003366"/>
              </a:solidFill>
              <a:ln w="9525">
                <a:noFill/>
              </a:ln>
            </c:spPr>
          </c:marker>
          <c:trendline>
            <c:spPr>
              <a:ln w="6350">
                <a:prstDash val="sysDash"/>
              </a:ln>
            </c:spPr>
            <c:trendlineType val="linear"/>
          </c:trendline>
          <c:cat>
            <c:strRef>
              <c:f>'Attritional LDF Analysis'!$B$21:$B$31</c:f>
              <c:strCache>
                <c:ptCount val="11"/>
                <c:pt idx="0">
                  <c:v>2011 Q3</c:v>
                </c:pt>
                <c:pt idx="1">
                  <c:v>2011 Q4</c:v>
                </c:pt>
                <c:pt idx="2">
                  <c:v>2012 Q1</c:v>
                </c:pt>
                <c:pt idx="3">
                  <c:v>2012 Q2</c:v>
                </c:pt>
                <c:pt idx="4">
                  <c:v>2012 Q3</c:v>
                </c:pt>
                <c:pt idx="5">
                  <c:v>2012 Q4</c:v>
                </c:pt>
                <c:pt idx="6">
                  <c:v>2013 Q1</c:v>
                </c:pt>
                <c:pt idx="7">
                  <c:v>2013 Q2</c:v>
                </c:pt>
                <c:pt idx="8">
                  <c:v>2013 Q3</c:v>
                </c:pt>
                <c:pt idx="9">
                  <c:v>2013 Q4</c:v>
                </c:pt>
                <c:pt idx="10">
                  <c:v>2014 Q1</c:v>
                </c:pt>
              </c:strCache>
            </c:strRef>
          </c:cat>
          <c:val>
            <c:numRef>
              <c:f>'Attritional LDF Analysis'!$C$21:$C$31</c:f>
              <c:numCache>
                <c:formatCode>#,##0.0000</c:formatCode>
                <c:ptCount val="11"/>
                <c:pt idx="0">
                  <c:v>1.0840177900415744</c:v>
                </c:pt>
                <c:pt idx="1">
                  <c:v>1.0639319238878455</c:v>
                </c:pt>
                <c:pt idx="2">
                  <c:v>0.96297841509301785</c:v>
                </c:pt>
                <c:pt idx="3">
                  <c:v>1.2207744310988744</c:v>
                </c:pt>
                <c:pt idx="4">
                  <c:v>1.1544347060479336</c:v>
                </c:pt>
                <c:pt idx="5">
                  <c:v>1.3511215815480258</c:v>
                </c:pt>
                <c:pt idx="6">
                  <c:v>1.2322639333204459</c:v>
                </c:pt>
                <c:pt idx="7">
                  <c:v>1.3935644438223196</c:v>
                </c:pt>
                <c:pt idx="8">
                  <c:v>1.0715471533631455</c:v>
                </c:pt>
                <c:pt idx="9">
                  <c:v>1.3197293697906307</c:v>
                </c:pt>
                <c:pt idx="10">
                  <c:v>1.4018806589594754</c:v>
                </c:pt>
              </c:numCache>
            </c:numRef>
          </c:val>
        </c:ser>
        <c:ser>
          <c:idx val="2"/>
          <c:order val="1"/>
          <c:tx>
            <c:strRef>
              <c:f>'Attritional LDF Analysis'!$J$20</c:f>
              <c:strCache>
                <c:ptCount val="1"/>
                <c:pt idx="0">
                  <c:v>Selected ILDF</c:v>
                </c:pt>
              </c:strCache>
            </c:strRef>
          </c:tx>
          <c:spPr>
            <a:ln w="38100">
              <a:solidFill>
                <a:srgbClr val="FF0000"/>
              </a:solidFill>
              <a:prstDash val="solid"/>
            </a:ln>
          </c:spPr>
          <c:marker>
            <c:symbol val="none"/>
          </c:marker>
          <c:cat>
            <c:strRef>
              <c:f>'Attritional LDF Analysis'!$B$21:$B$31</c:f>
              <c:strCache>
                <c:ptCount val="11"/>
                <c:pt idx="0">
                  <c:v>2011 Q3</c:v>
                </c:pt>
                <c:pt idx="1">
                  <c:v>2011 Q4</c:v>
                </c:pt>
                <c:pt idx="2">
                  <c:v>2012 Q1</c:v>
                </c:pt>
                <c:pt idx="3">
                  <c:v>2012 Q2</c:v>
                </c:pt>
                <c:pt idx="4">
                  <c:v>2012 Q3</c:v>
                </c:pt>
                <c:pt idx="5">
                  <c:v>2012 Q4</c:v>
                </c:pt>
                <c:pt idx="6">
                  <c:v>2013 Q1</c:v>
                </c:pt>
                <c:pt idx="7">
                  <c:v>2013 Q2</c:v>
                </c:pt>
                <c:pt idx="8">
                  <c:v>2013 Q3</c:v>
                </c:pt>
                <c:pt idx="9">
                  <c:v>2013 Q4</c:v>
                </c:pt>
                <c:pt idx="10">
                  <c:v>2014 Q1</c:v>
                </c:pt>
              </c:strCache>
            </c:strRef>
          </c:cat>
          <c:val>
            <c:numRef>
              <c:f>'Attritional LDF Analysis'!$J$21:$J$31</c:f>
              <c:numCache>
                <c:formatCode>#,##0.0000</c:formatCode>
                <c:ptCount val="11"/>
                <c:pt idx="0">
                  <c:v>1.4018806589594754</c:v>
                </c:pt>
                <c:pt idx="1">
                  <c:v>1.4018806589594754</c:v>
                </c:pt>
                <c:pt idx="2">
                  <c:v>1.4018806589594754</c:v>
                </c:pt>
                <c:pt idx="3">
                  <c:v>1.4018806589594754</c:v>
                </c:pt>
                <c:pt idx="4">
                  <c:v>1.4018806589594754</c:v>
                </c:pt>
                <c:pt idx="5">
                  <c:v>1.4018806589594754</c:v>
                </c:pt>
                <c:pt idx="6">
                  <c:v>1.4018806589594754</c:v>
                </c:pt>
                <c:pt idx="7">
                  <c:v>1.4018806589594754</c:v>
                </c:pt>
                <c:pt idx="8">
                  <c:v>1.4018806589594754</c:v>
                </c:pt>
                <c:pt idx="9">
                  <c:v>1.4018806589594754</c:v>
                </c:pt>
                <c:pt idx="10">
                  <c:v>1.4018806589594754</c:v>
                </c:pt>
              </c:numCache>
            </c:numRef>
          </c:val>
        </c:ser>
        <c:marker val="1"/>
        <c:axId val="403108608"/>
        <c:axId val="403110144"/>
      </c:lineChart>
      <c:catAx>
        <c:axId val="403108608"/>
        <c:scaling>
          <c:orientation val="minMax"/>
        </c:scaling>
        <c:axPos val="b"/>
        <c:numFmt formatCode="General" sourceLinked="1"/>
        <c:tickLblPos val="nextTo"/>
        <c:spPr>
          <a:ln w="3175">
            <a:solidFill>
              <a:srgbClr val="000000"/>
            </a:solidFill>
            <a:prstDash val="solid"/>
          </a:ln>
        </c:spPr>
        <c:txPr>
          <a:bodyPr rot="0" vert="horz"/>
          <a:lstStyle/>
          <a:p>
            <a:pPr>
              <a:defRPr lang="es-ES" sz="575" b="0" i="0" u="none" strike="noStrike" baseline="0">
                <a:solidFill>
                  <a:srgbClr val="000000"/>
                </a:solidFill>
                <a:latin typeface="Arial"/>
                <a:ea typeface="Arial"/>
                <a:cs typeface="Arial"/>
              </a:defRPr>
            </a:pPr>
            <a:endParaRPr lang="es-AR"/>
          </a:p>
        </c:txPr>
        <c:crossAx val="403110144"/>
        <c:crosses val="autoZero"/>
        <c:auto val="1"/>
        <c:lblAlgn val="ctr"/>
        <c:lblOffset val="100"/>
        <c:tickLblSkip val="1"/>
        <c:tickMarkSkip val="1"/>
      </c:catAx>
      <c:valAx>
        <c:axId val="403110144"/>
        <c:scaling>
          <c:orientation val="minMax"/>
        </c:scaling>
        <c:axPos val="l"/>
        <c:numFmt formatCode="#,##0.00" sourceLinked="0"/>
        <c:tickLblPos val="nextTo"/>
        <c:spPr>
          <a:ln w="3175">
            <a:solidFill>
              <a:srgbClr val="000000"/>
            </a:solidFill>
            <a:prstDash val="solid"/>
          </a:ln>
        </c:spPr>
        <c:txPr>
          <a:bodyPr rot="0" vert="horz"/>
          <a:lstStyle/>
          <a:p>
            <a:pPr>
              <a:defRPr lang="es-ES" sz="800" b="0" i="0" u="none" strike="noStrike" baseline="0">
                <a:solidFill>
                  <a:srgbClr val="000000"/>
                </a:solidFill>
                <a:latin typeface="Arial"/>
                <a:ea typeface="Arial"/>
                <a:cs typeface="Arial"/>
              </a:defRPr>
            </a:pPr>
            <a:endParaRPr lang="es-AR"/>
          </a:p>
        </c:txPr>
        <c:crossAx val="403108608"/>
        <c:crosses val="autoZero"/>
        <c:crossBetween val="between"/>
      </c:valAx>
      <c:spPr>
        <a:gradFill rotWithShape="0">
          <a:gsLst>
            <a:gs pos="0">
              <a:srgbClr val="FFFFFF"/>
            </a:gs>
            <a:gs pos="100000">
              <a:srgbClr val="FFFFFF">
                <a:gamma/>
                <a:shade val="78824"/>
                <a:invGamma/>
              </a:srgbClr>
            </a:gs>
          </a:gsLst>
          <a:lin ang="5400000" scaled="1"/>
        </a:gradFill>
        <a:ln w="25400">
          <a:noFill/>
        </a:ln>
      </c:spPr>
    </c:plotArea>
    <c:legend>
      <c:legendPos val="b"/>
      <c:layout>
        <c:manualLayout>
          <c:xMode val="edge"/>
          <c:yMode val="edge"/>
          <c:x val="0.15073529411766101"/>
          <c:y val="0.91142857142860001"/>
          <c:w val="0.71507352941176716"/>
          <c:h val="6.8571428571426951E-2"/>
        </c:manualLayout>
      </c:layout>
      <c:spPr>
        <a:solidFill>
          <a:srgbClr val="FFFFFF"/>
        </a:solidFill>
        <a:ln w="25400">
          <a:noFill/>
        </a:ln>
      </c:spPr>
      <c:txPr>
        <a:bodyPr/>
        <a:lstStyle/>
        <a:p>
          <a:pPr>
            <a:defRPr lang="es-ES" sz="620" b="0" i="0" u="none" strike="noStrike" baseline="0">
              <a:solidFill>
                <a:srgbClr val="000000"/>
              </a:solidFill>
              <a:latin typeface="Arial"/>
              <a:ea typeface="Arial"/>
              <a:cs typeface="Arial"/>
            </a:defRPr>
          </a:pPr>
          <a:endParaRPr lang="es-AR"/>
        </a:p>
      </c:txPr>
    </c:legend>
    <c:plotVisOnly val="1"/>
    <c:dispBlanksAs val="gap"/>
  </c:chart>
  <c:spPr>
    <a:noFill/>
    <a:ln w="9525">
      <a:solidFill>
        <a:schemeClr val="accent1"/>
      </a:solidFill>
    </a:ln>
  </c:spPr>
  <c:txPr>
    <a:bodyPr/>
    <a:lstStyle/>
    <a:p>
      <a:pPr>
        <a:defRPr sz="900" b="0" i="0" u="none" strike="noStrike" baseline="0">
          <a:solidFill>
            <a:srgbClr val="000000"/>
          </a:solidFill>
          <a:latin typeface="Arial"/>
          <a:ea typeface="Arial"/>
          <a:cs typeface="Arial"/>
        </a:defRPr>
      </a:pPr>
      <a:endParaRPr lang="es-AR"/>
    </a:p>
  </c:txPr>
  <c:printSettings>
    <c:headerFooter alignWithMargins="0"/>
    <c:pageMargins b="1" l="0.75000000000001465" r="0.75000000000001465" t="1" header="0" footer="0"/>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lang val="es-AR"/>
  <c:chart>
    <c:plotArea>
      <c:layout>
        <c:manualLayout>
          <c:layoutTarget val="inner"/>
          <c:xMode val="edge"/>
          <c:yMode val="edge"/>
          <c:x val="7.4074224177860123E-2"/>
          <c:y val="6.761904761904762E-2"/>
          <c:w val="0.90338306314013306"/>
          <c:h val="0.76000000000002665"/>
        </c:manualLayout>
      </c:layout>
      <c:lineChart>
        <c:grouping val="standard"/>
        <c:ser>
          <c:idx val="2"/>
          <c:order val="0"/>
          <c:tx>
            <c:strRef>
              <c:f>'Attritional LDF Analysis'!$D$20</c:f>
              <c:strCache>
                <c:ptCount val="1"/>
                <c:pt idx="0">
                  <c:v>Actual ILDF (6m)</c:v>
                </c:pt>
              </c:strCache>
            </c:strRef>
          </c:tx>
          <c:spPr>
            <a:ln w="28575">
              <a:noFill/>
            </a:ln>
          </c:spPr>
          <c:marker>
            <c:symbol val="diamond"/>
            <c:size val="6"/>
            <c:spPr>
              <a:solidFill>
                <a:srgbClr val="003366"/>
              </a:solidFill>
              <a:ln w="9525">
                <a:noFill/>
              </a:ln>
            </c:spPr>
          </c:marker>
          <c:trendline>
            <c:spPr>
              <a:ln w="0">
                <a:prstDash val="sysDash"/>
              </a:ln>
            </c:spPr>
            <c:trendlineType val="linear"/>
          </c:trendline>
          <c:cat>
            <c:strRef>
              <c:f>'Attritional LDF Analysis'!$B$21:$B$30</c:f>
              <c:strCache>
                <c:ptCount val="10"/>
                <c:pt idx="0">
                  <c:v>2011 Q3</c:v>
                </c:pt>
                <c:pt idx="1">
                  <c:v>2011 Q4</c:v>
                </c:pt>
                <c:pt idx="2">
                  <c:v>2012 Q1</c:v>
                </c:pt>
                <c:pt idx="3">
                  <c:v>2012 Q2</c:v>
                </c:pt>
                <c:pt idx="4">
                  <c:v>2012 Q3</c:v>
                </c:pt>
                <c:pt idx="5">
                  <c:v>2012 Q4</c:v>
                </c:pt>
                <c:pt idx="6">
                  <c:v>2013 Q1</c:v>
                </c:pt>
                <c:pt idx="7">
                  <c:v>2013 Q2</c:v>
                </c:pt>
                <c:pt idx="8">
                  <c:v>2013 Q3</c:v>
                </c:pt>
                <c:pt idx="9">
                  <c:v>2013 Q4</c:v>
                </c:pt>
              </c:strCache>
            </c:strRef>
          </c:cat>
          <c:val>
            <c:numRef>
              <c:f>'Attritional LDF Analysis'!$D$21:$D$30</c:f>
              <c:numCache>
                <c:formatCode>#,##0.0000</c:formatCode>
                <c:ptCount val="10"/>
                <c:pt idx="0">
                  <c:v>0.98732381615506171</c:v>
                </c:pt>
                <c:pt idx="1">
                  <c:v>0.96770603416824219</c:v>
                </c:pt>
                <c:pt idx="2">
                  <c:v>0.99280573577206399</c:v>
                </c:pt>
                <c:pt idx="3">
                  <c:v>1.0030617693154731</c:v>
                </c:pt>
                <c:pt idx="4">
                  <c:v>1.0045089565282188</c:v>
                </c:pt>
                <c:pt idx="5">
                  <c:v>0.97895593709928441</c:v>
                </c:pt>
                <c:pt idx="6">
                  <c:v>0.96284352395513462</c:v>
                </c:pt>
                <c:pt idx="7">
                  <c:v>0.96661766955919604</c:v>
                </c:pt>
                <c:pt idx="8">
                  <c:v>1.0212515086696223</c:v>
                </c:pt>
                <c:pt idx="9">
                  <c:v>1.015489834676029</c:v>
                </c:pt>
              </c:numCache>
            </c:numRef>
          </c:val>
        </c:ser>
        <c:ser>
          <c:idx val="1"/>
          <c:order val="1"/>
          <c:tx>
            <c:strRef>
              <c:f>'Attritional LDF Analysis'!$K$20</c:f>
              <c:strCache>
                <c:ptCount val="1"/>
                <c:pt idx="0">
                  <c:v>Selected ILDF</c:v>
                </c:pt>
              </c:strCache>
            </c:strRef>
          </c:tx>
          <c:spPr>
            <a:ln w="38100">
              <a:solidFill>
                <a:srgbClr val="FF0000"/>
              </a:solidFill>
              <a:prstDash val="solid"/>
            </a:ln>
          </c:spPr>
          <c:marker>
            <c:symbol val="none"/>
          </c:marker>
          <c:cat>
            <c:strRef>
              <c:f>'Attritional LDF Analysis'!$B$21:$B$30</c:f>
              <c:strCache>
                <c:ptCount val="10"/>
                <c:pt idx="0">
                  <c:v>2011 Q3</c:v>
                </c:pt>
                <c:pt idx="1">
                  <c:v>2011 Q4</c:v>
                </c:pt>
                <c:pt idx="2">
                  <c:v>2012 Q1</c:v>
                </c:pt>
                <c:pt idx="3">
                  <c:v>2012 Q2</c:v>
                </c:pt>
                <c:pt idx="4">
                  <c:v>2012 Q3</c:v>
                </c:pt>
                <c:pt idx="5">
                  <c:v>2012 Q4</c:v>
                </c:pt>
                <c:pt idx="6">
                  <c:v>2013 Q1</c:v>
                </c:pt>
                <c:pt idx="7">
                  <c:v>2013 Q2</c:v>
                </c:pt>
                <c:pt idx="8">
                  <c:v>2013 Q3</c:v>
                </c:pt>
                <c:pt idx="9">
                  <c:v>2013 Q4</c:v>
                </c:pt>
              </c:strCache>
            </c:strRef>
          </c:cat>
          <c:val>
            <c:numRef>
              <c:f>'Attritional LDF Analysis'!$K$21:$K$30</c:f>
              <c:numCache>
                <c:formatCode>#,##0.0000</c:formatCode>
                <c:ptCount val="10"/>
                <c:pt idx="0">
                  <c:v>0.82266912455458929</c:v>
                </c:pt>
                <c:pt idx="1">
                  <c:v>0.82266912455458929</c:v>
                </c:pt>
                <c:pt idx="2">
                  <c:v>0.82266912455458929</c:v>
                </c:pt>
                <c:pt idx="3">
                  <c:v>0.82266912455458929</c:v>
                </c:pt>
                <c:pt idx="4">
                  <c:v>0.82266912455458929</c:v>
                </c:pt>
                <c:pt idx="5">
                  <c:v>0.82266912455458929</c:v>
                </c:pt>
                <c:pt idx="6">
                  <c:v>0.82266912455458929</c:v>
                </c:pt>
                <c:pt idx="7">
                  <c:v>0.82266912455458929</c:v>
                </c:pt>
                <c:pt idx="8">
                  <c:v>0.82266912455458929</c:v>
                </c:pt>
                <c:pt idx="9">
                  <c:v>0.82266912455458929</c:v>
                </c:pt>
              </c:numCache>
            </c:numRef>
          </c:val>
        </c:ser>
        <c:marker val="1"/>
        <c:axId val="402758656"/>
        <c:axId val="402760448"/>
      </c:lineChart>
      <c:catAx>
        <c:axId val="402758656"/>
        <c:scaling>
          <c:orientation val="minMax"/>
        </c:scaling>
        <c:axPos val="b"/>
        <c:numFmt formatCode="General" sourceLinked="1"/>
        <c:tickLblPos val="nextTo"/>
        <c:spPr>
          <a:ln w="3175">
            <a:solidFill>
              <a:srgbClr val="000000"/>
            </a:solidFill>
            <a:prstDash val="solid"/>
          </a:ln>
        </c:spPr>
        <c:txPr>
          <a:bodyPr rot="0" vert="horz"/>
          <a:lstStyle/>
          <a:p>
            <a:pPr>
              <a:defRPr lang="es-ES" sz="575" b="0" i="0" u="none" strike="noStrike" baseline="0">
                <a:solidFill>
                  <a:srgbClr val="000000"/>
                </a:solidFill>
                <a:latin typeface="Arial"/>
                <a:ea typeface="Arial"/>
                <a:cs typeface="Arial"/>
              </a:defRPr>
            </a:pPr>
            <a:endParaRPr lang="es-AR"/>
          </a:p>
        </c:txPr>
        <c:crossAx val="402760448"/>
        <c:crosses val="autoZero"/>
        <c:auto val="1"/>
        <c:lblAlgn val="ctr"/>
        <c:lblOffset val="100"/>
        <c:tickLblSkip val="1"/>
        <c:tickMarkSkip val="1"/>
      </c:catAx>
      <c:valAx>
        <c:axId val="402760448"/>
        <c:scaling>
          <c:orientation val="minMax"/>
        </c:scaling>
        <c:axPos val="l"/>
        <c:numFmt formatCode="#,##0.00" sourceLinked="0"/>
        <c:tickLblPos val="nextTo"/>
        <c:spPr>
          <a:ln w="3175">
            <a:solidFill>
              <a:srgbClr val="000000"/>
            </a:solidFill>
            <a:prstDash val="solid"/>
          </a:ln>
        </c:spPr>
        <c:txPr>
          <a:bodyPr rot="0" vert="horz"/>
          <a:lstStyle/>
          <a:p>
            <a:pPr>
              <a:defRPr lang="es-ES" sz="800" b="0" i="0" u="none" strike="noStrike" baseline="0">
                <a:solidFill>
                  <a:srgbClr val="000000"/>
                </a:solidFill>
                <a:latin typeface="Arial"/>
                <a:ea typeface="Arial"/>
                <a:cs typeface="Arial"/>
              </a:defRPr>
            </a:pPr>
            <a:endParaRPr lang="es-AR"/>
          </a:p>
        </c:txPr>
        <c:crossAx val="402758656"/>
        <c:crosses val="autoZero"/>
        <c:crossBetween val="between"/>
      </c:valAx>
      <c:spPr>
        <a:gradFill rotWithShape="0">
          <a:gsLst>
            <a:gs pos="0">
              <a:srgbClr val="FFFFFF"/>
            </a:gs>
            <a:gs pos="100000">
              <a:srgbClr val="FFFFFF">
                <a:gamma/>
                <a:shade val="81961"/>
                <a:invGamma/>
              </a:srgbClr>
            </a:gs>
          </a:gsLst>
          <a:lin ang="5400000" scaled="1"/>
        </a:gradFill>
        <a:ln w="25400">
          <a:noFill/>
        </a:ln>
      </c:spPr>
    </c:plotArea>
    <c:legend>
      <c:legendPos val="b"/>
      <c:layout>
        <c:manualLayout>
          <c:xMode val="edge"/>
          <c:yMode val="edge"/>
          <c:x val="7.169117647058823E-2"/>
          <c:y val="0.91714285714285715"/>
          <c:w val="0.79411764705882371"/>
          <c:h val="7.1428571428571411E-2"/>
        </c:manualLayout>
      </c:layout>
      <c:spPr>
        <a:solidFill>
          <a:srgbClr val="FFFFFF"/>
        </a:solidFill>
        <a:ln w="25400">
          <a:noFill/>
        </a:ln>
      </c:spPr>
      <c:txPr>
        <a:bodyPr/>
        <a:lstStyle/>
        <a:p>
          <a:pPr>
            <a:defRPr lang="es-ES" sz="800" b="0" i="0" u="none" strike="noStrike" baseline="0">
              <a:solidFill>
                <a:srgbClr val="000000"/>
              </a:solidFill>
              <a:latin typeface="Arial"/>
              <a:ea typeface="Arial"/>
              <a:cs typeface="Arial"/>
            </a:defRPr>
          </a:pPr>
          <a:endParaRPr lang="es-AR"/>
        </a:p>
      </c:txPr>
    </c:legend>
    <c:plotVisOnly val="1"/>
    <c:dispBlanksAs val="gap"/>
  </c:chart>
  <c:spPr>
    <a:noFill/>
    <a:ln w="9525">
      <a:noFill/>
    </a:ln>
  </c:spPr>
  <c:txPr>
    <a:bodyPr/>
    <a:lstStyle/>
    <a:p>
      <a:pPr>
        <a:defRPr sz="900" b="0" i="0" u="none" strike="noStrike" baseline="0">
          <a:solidFill>
            <a:srgbClr val="000000"/>
          </a:solidFill>
          <a:latin typeface="Arial"/>
          <a:ea typeface="Arial"/>
          <a:cs typeface="Arial"/>
        </a:defRPr>
      </a:pPr>
      <a:endParaRPr lang="es-AR"/>
    </a:p>
  </c:txPr>
  <c:printSettings>
    <c:headerFooter alignWithMargins="0"/>
    <c:pageMargins b="1" l="0.75000000000001465" r="0.75000000000001465" t="1" header="0" footer="0"/>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lang val="es-AR"/>
  <c:chart>
    <c:plotArea>
      <c:layout>
        <c:manualLayout>
          <c:layoutTarget val="inner"/>
          <c:xMode val="edge"/>
          <c:yMode val="edge"/>
          <c:x val="7.4074206633261794E-2"/>
          <c:y val="6.3809523809523913E-2"/>
          <c:w val="0.90338306314013306"/>
          <c:h val="0.76000000000002665"/>
        </c:manualLayout>
      </c:layout>
      <c:lineChart>
        <c:grouping val="standard"/>
        <c:ser>
          <c:idx val="2"/>
          <c:order val="0"/>
          <c:tx>
            <c:strRef>
              <c:f>'Attritional LDF Analysis'!$E$20</c:f>
              <c:strCache>
                <c:ptCount val="1"/>
                <c:pt idx="0">
                  <c:v>Actual ILDF (9m)</c:v>
                </c:pt>
              </c:strCache>
            </c:strRef>
          </c:tx>
          <c:spPr>
            <a:ln w="28575">
              <a:noFill/>
            </a:ln>
          </c:spPr>
          <c:marker>
            <c:symbol val="diamond"/>
            <c:size val="6"/>
            <c:spPr>
              <a:solidFill>
                <a:srgbClr val="003366"/>
              </a:solidFill>
              <a:ln w="9525">
                <a:noFill/>
              </a:ln>
            </c:spPr>
          </c:marker>
          <c:trendline>
            <c:spPr>
              <a:ln w="6350">
                <a:prstDash val="sysDash"/>
              </a:ln>
            </c:spPr>
            <c:trendlineType val="linear"/>
          </c:trendline>
          <c:cat>
            <c:strRef>
              <c:f>'Attritional LDF Analysis'!$B$21:$B$29</c:f>
              <c:strCache>
                <c:ptCount val="9"/>
                <c:pt idx="0">
                  <c:v>2011 Q3</c:v>
                </c:pt>
                <c:pt idx="1">
                  <c:v>2011 Q4</c:v>
                </c:pt>
                <c:pt idx="2">
                  <c:v>2012 Q1</c:v>
                </c:pt>
                <c:pt idx="3">
                  <c:v>2012 Q2</c:v>
                </c:pt>
                <c:pt idx="4">
                  <c:v>2012 Q3</c:v>
                </c:pt>
                <c:pt idx="5">
                  <c:v>2012 Q4</c:v>
                </c:pt>
                <c:pt idx="6">
                  <c:v>2013 Q1</c:v>
                </c:pt>
                <c:pt idx="7">
                  <c:v>2013 Q2</c:v>
                </c:pt>
                <c:pt idx="8">
                  <c:v>2013 Q3</c:v>
                </c:pt>
              </c:strCache>
            </c:strRef>
          </c:cat>
          <c:val>
            <c:numRef>
              <c:f>'Attritional LDF Analysis'!$E$21:$E$29</c:f>
              <c:numCache>
                <c:formatCode>#,##0.0000</c:formatCode>
                <c:ptCount val="9"/>
                <c:pt idx="0">
                  <c:v>0.99100135313435678</c:v>
                </c:pt>
                <c:pt idx="1">
                  <c:v>0.98626686341488656</c:v>
                </c:pt>
                <c:pt idx="2">
                  <c:v>0.99836687052738204</c:v>
                </c:pt>
                <c:pt idx="3">
                  <c:v>0.99862385417771615</c:v>
                </c:pt>
                <c:pt idx="4">
                  <c:v>1.0049756784991981</c:v>
                </c:pt>
                <c:pt idx="5">
                  <c:v>1.0232895611912878</c:v>
                </c:pt>
                <c:pt idx="6">
                  <c:v>1.0076705609235646</c:v>
                </c:pt>
                <c:pt idx="7">
                  <c:v>0.98523716824637042</c:v>
                </c:pt>
                <c:pt idx="8">
                  <c:v>0.95625170617983168</c:v>
                </c:pt>
              </c:numCache>
            </c:numRef>
          </c:val>
        </c:ser>
        <c:ser>
          <c:idx val="1"/>
          <c:order val="1"/>
          <c:tx>
            <c:strRef>
              <c:f>'Attritional LDF Analysis'!$L$20</c:f>
              <c:strCache>
                <c:ptCount val="1"/>
                <c:pt idx="0">
                  <c:v>Selected ILDF</c:v>
                </c:pt>
              </c:strCache>
            </c:strRef>
          </c:tx>
          <c:spPr>
            <a:ln w="38100">
              <a:solidFill>
                <a:srgbClr val="FF0000"/>
              </a:solidFill>
              <a:prstDash val="solid"/>
            </a:ln>
          </c:spPr>
          <c:marker>
            <c:symbol val="none"/>
          </c:marker>
          <c:cat>
            <c:strRef>
              <c:f>'Attritional LDF Analysis'!$B$21:$B$29</c:f>
              <c:strCache>
                <c:ptCount val="9"/>
                <c:pt idx="0">
                  <c:v>2011 Q3</c:v>
                </c:pt>
                <c:pt idx="1">
                  <c:v>2011 Q4</c:v>
                </c:pt>
                <c:pt idx="2">
                  <c:v>2012 Q1</c:v>
                </c:pt>
                <c:pt idx="3">
                  <c:v>2012 Q2</c:v>
                </c:pt>
                <c:pt idx="4">
                  <c:v>2012 Q3</c:v>
                </c:pt>
                <c:pt idx="5">
                  <c:v>2012 Q4</c:v>
                </c:pt>
                <c:pt idx="6">
                  <c:v>2013 Q1</c:v>
                </c:pt>
                <c:pt idx="7">
                  <c:v>2013 Q2</c:v>
                </c:pt>
                <c:pt idx="8">
                  <c:v>2013 Q3</c:v>
                </c:pt>
              </c:strCache>
            </c:strRef>
          </c:cat>
          <c:val>
            <c:numRef>
              <c:f>'Attritional LDF Analysis'!$L$21:$L$29</c:f>
              <c:numCache>
                <c:formatCode>#,##0.0000</c:formatCode>
                <c:ptCount val="9"/>
                <c:pt idx="0">
                  <c:v>0.97348798962846972</c:v>
                </c:pt>
                <c:pt idx="1">
                  <c:v>0.97348798962846972</c:v>
                </c:pt>
                <c:pt idx="2">
                  <c:v>0.97348798962846972</c:v>
                </c:pt>
                <c:pt idx="3">
                  <c:v>0.97348798962846972</c:v>
                </c:pt>
                <c:pt idx="4">
                  <c:v>0.97348798962846972</c:v>
                </c:pt>
                <c:pt idx="5">
                  <c:v>0.97348798962846972</c:v>
                </c:pt>
                <c:pt idx="6">
                  <c:v>0.97348798962846972</c:v>
                </c:pt>
                <c:pt idx="7">
                  <c:v>0.97348798962846972</c:v>
                </c:pt>
                <c:pt idx="8">
                  <c:v>0.97348798962846972</c:v>
                </c:pt>
              </c:numCache>
            </c:numRef>
          </c:val>
        </c:ser>
        <c:marker val="1"/>
        <c:axId val="403082624"/>
        <c:axId val="399723520"/>
      </c:lineChart>
      <c:catAx>
        <c:axId val="403082624"/>
        <c:scaling>
          <c:orientation val="minMax"/>
        </c:scaling>
        <c:axPos val="b"/>
        <c:numFmt formatCode="General" sourceLinked="1"/>
        <c:tickLblPos val="nextTo"/>
        <c:spPr>
          <a:ln w="3175">
            <a:solidFill>
              <a:srgbClr val="000000"/>
            </a:solidFill>
            <a:prstDash val="solid"/>
          </a:ln>
        </c:spPr>
        <c:txPr>
          <a:bodyPr rot="0" vert="horz"/>
          <a:lstStyle/>
          <a:p>
            <a:pPr>
              <a:defRPr lang="es-ES" sz="575" b="0" i="0" u="none" strike="noStrike" baseline="0">
                <a:solidFill>
                  <a:srgbClr val="000000"/>
                </a:solidFill>
                <a:latin typeface="Arial"/>
                <a:ea typeface="Arial"/>
                <a:cs typeface="Arial"/>
              </a:defRPr>
            </a:pPr>
            <a:endParaRPr lang="es-AR"/>
          </a:p>
        </c:txPr>
        <c:crossAx val="399723520"/>
        <c:crosses val="autoZero"/>
        <c:auto val="1"/>
        <c:lblAlgn val="ctr"/>
        <c:lblOffset val="100"/>
        <c:tickLblSkip val="1"/>
        <c:tickMarkSkip val="1"/>
      </c:catAx>
      <c:valAx>
        <c:axId val="399723520"/>
        <c:scaling>
          <c:orientation val="minMax"/>
        </c:scaling>
        <c:axPos val="l"/>
        <c:numFmt formatCode="#,##0.00" sourceLinked="0"/>
        <c:tickLblPos val="nextTo"/>
        <c:spPr>
          <a:ln w="3175">
            <a:solidFill>
              <a:srgbClr val="000000"/>
            </a:solidFill>
            <a:prstDash val="solid"/>
          </a:ln>
        </c:spPr>
        <c:txPr>
          <a:bodyPr rot="0" vert="horz"/>
          <a:lstStyle/>
          <a:p>
            <a:pPr>
              <a:defRPr lang="es-ES" sz="800" b="0" i="0" u="none" strike="noStrike" baseline="0">
                <a:solidFill>
                  <a:srgbClr val="000000"/>
                </a:solidFill>
                <a:latin typeface="Arial"/>
                <a:ea typeface="Arial"/>
                <a:cs typeface="Arial"/>
              </a:defRPr>
            </a:pPr>
            <a:endParaRPr lang="es-AR"/>
          </a:p>
        </c:txPr>
        <c:crossAx val="403082624"/>
        <c:crosses val="autoZero"/>
        <c:crossBetween val="between"/>
      </c:valAx>
      <c:spPr>
        <a:gradFill rotWithShape="0">
          <a:gsLst>
            <a:gs pos="0">
              <a:srgbClr val="FFFFFF"/>
            </a:gs>
            <a:gs pos="100000">
              <a:srgbClr val="FFFFFF">
                <a:gamma/>
                <a:shade val="78824"/>
                <a:invGamma/>
              </a:srgbClr>
            </a:gs>
          </a:gsLst>
          <a:lin ang="5400000" scaled="1"/>
        </a:gradFill>
        <a:ln w="25400">
          <a:noFill/>
        </a:ln>
      </c:spPr>
    </c:plotArea>
    <c:legend>
      <c:legendPos val="b"/>
      <c:layout>
        <c:manualLayout>
          <c:xMode val="edge"/>
          <c:yMode val="edge"/>
          <c:x val="9.4362745098040227E-2"/>
          <c:y val="0.91714285714285715"/>
          <c:w val="0.78982843137255065"/>
          <c:h val="7.4285714285715634E-2"/>
        </c:manualLayout>
      </c:layout>
      <c:spPr>
        <a:solidFill>
          <a:srgbClr val="FFFFFF"/>
        </a:solidFill>
        <a:ln w="25400">
          <a:noFill/>
        </a:ln>
      </c:spPr>
      <c:txPr>
        <a:bodyPr/>
        <a:lstStyle/>
        <a:p>
          <a:pPr>
            <a:defRPr lang="es-ES" sz="800" b="0" i="0" u="none" strike="noStrike" baseline="0">
              <a:solidFill>
                <a:srgbClr val="000000"/>
              </a:solidFill>
              <a:latin typeface="Arial"/>
              <a:ea typeface="Arial"/>
              <a:cs typeface="Arial"/>
            </a:defRPr>
          </a:pPr>
          <a:endParaRPr lang="es-AR"/>
        </a:p>
      </c:txPr>
    </c:legend>
    <c:plotVisOnly val="1"/>
    <c:dispBlanksAs val="gap"/>
  </c:chart>
  <c:spPr>
    <a:noFill/>
    <a:ln w="9525">
      <a:noFill/>
    </a:ln>
  </c:spPr>
  <c:txPr>
    <a:bodyPr/>
    <a:lstStyle/>
    <a:p>
      <a:pPr>
        <a:defRPr sz="900" b="0" i="0" u="none" strike="noStrike" baseline="0">
          <a:solidFill>
            <a:srgbClr val="000000"/>
          </a:solidFill>
          <a:latin typeface="Arial"/>
          <a:ea typeface="Arial"/>
          <a:cs typeface="Arial"/>
        </a:defRPr>
      </a:pPr>
      <a:endParaRPr lang="es-AR"/>
    </a:p>
  </c:txPr>
  <c:printSettings>
    <c:headerFooter alignWithMargins="0"/>
    <c:pageMargins b="1" l="0.75000000000001465" r="0.75000000000001465" t="1" header="0" footer="0"/>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lang val="es-AR"/>
  <c:chart>
    <c:plotArea>
      <c:layout>
        <c:manualLayout>
          <c:layoutTarget val="inner"/>
          <c:xMode val="edge"/>
          <c:yMode val="edge"/>
          <c:x val="7.4074206633261794E-2"/>
          <c:y val="6.3809523809523913E-2"/>
          <c:w val="0.90338306314013306"/>
          <c:h val="0.76000000000002665"/>
        </c:manualLayout>
      </c:layout>
      <c:lineChart>
        <c:grouping val="standard"/>
        <c:ser>
          <c:idx val="2"/>
          <c:order val="0"/>
          <c:tx>
            <c:strRef>
              <c:f>'Attritional LDF Analysis'!$F$20</c:f>
              <c:strCache>
                <c:ptCount val="1"/>
                <c:pt idx="0">
                  <c:v>ALDF (12m to ult)</c:v>
                </c:pt>
              </c:strCache>
            </c:strRef>
          </c:tx>
          <c:spPr>
            <a:ln w="28575">
              <a:noFill/>
            </a:ln>
          </c:spPr>
          <c:marker>
            <c:symbol val="diamond"/>
            <c:size val="6"/>
            <c:spPr>
              <a:solidFill>
                <a:srgbClr val="003366"/>
              </a:solidFill>
              <a:ln w="9525">
                <a:noFill/>
              </a:ln>
            </c:spPr>
          </c:marker>
          <c:trendline>
            <c:spPr>
              <a:ln w="6350">
                <a:prstDash val="sysDash"/>
              </a:ln>
            </c:spPr>
            <c:trendlineType val="linear"/>
          </c:trendline>
          <c:cat>
            <c:strRef>
              <c:f>'Attritional LDF Analysis'!$B$21:$B$32</c:f>
              <c:strCache>
                <c:ptCount val="12"/>
                <c:pt idx="0">
                  <c:v>2011 Q3</c:v>
                </c:pt>
                <c:pt idx="1">
                  <c:v>2011 Q4</c:v>
                </c:pt>
                <c:pt idx="2">
                  <c:v>2012 Q1</c:v>
                </c:pt>
                <c:pt idx="3">
                  <c:v>2012 Q2</c:v>
                </c:pt>
                <c:pt idx="4">
                  <c:v>2012 Q3</c:v>
                </c:pt>
                <c:pt idx="5">
                  <c:v>2012 Q4</c:v>
                </c:pt>
                <c:pt idx="6">
                  <c:v>2013 Q1</c:v>
                </c:pt>
                <c:pt idx="7">
                  <c:v>2013 Q2</c:v>
                </c:pt>
                <c:pt idx="8">
                  <c:v>2013 Q3</c:v>
                </c:pt>
                <c:pt idx="9">
                  <c:v>2013 Q4</c:v>
                </c:pt>
                <c:pt idx="10">
                  <c:v>2014 Q1</c:v>
                </c:pt>
                <c:pt idx="11">
                  <c:v>2014 Q2</c:v>
                </c:pt>
              </c:strCache>
            </c:strRef>
          </c:cat>
          <c:val>
            <c:numRef>
              <c:f>'Attritional LDF Analysis'!$F$21:$F$32</c:f>
              <c:numCache>
                <c:formatCode>#,##0.0000</c:formatCode>
                <c:ptCount val="12"/>
                <c:pt idx="0">
                  <c:v>0.91790031320363219</c:v>
                </c:pt>
                <c:pt idx="1">
                  <c:v>0.99373232936743328</c:v>
                </c:pt>
                <c:pt idx="2">
                  <c:v>0.91812588452556032</c:v>
                </c:pt>
                <c:pt idx="3">
                  <c:v>1.0222472195431558</c:v>
                </c:pt>
                <c:pt idx="4">
                  <c:v>0.95207376493654605</c:v>
                </c:pt>
                <c:pt idx="5">
                  <c:v>0.93332486422493777</c:v>
                </c:pt>
                <c:pt idx="6">
                  <c:v>0.93842187891136719</c:v>
                </c:pt>
                <c:pt idx="7">
                  <c:v>0.99292712249516846</c:v>
                </c:pt>
              </c:numCache>
            </c:numRef>
          </c:val>
        </c:ser>
        <c:ser>
          <c:idx val="1"/>
          <c:order val="1"/>
          <c:tx>
            <c:strRef>
              <c:f>'Attritional LDF Analysis'!$M$20</c:f>
              <c:strCache>
                <c:ptCount val="1"/>
                <c:pt idx="0">
                  <c:v>Selected ALDF </c:v>
                </c:pt>
              </c:strCache>
            </c:strRef>
          </c:tx>
          <c:spPr>
            <a:ln w="38100">
              <a:solidFill>
                <a:srgbClr val="FF0000"/>
              </a:solidFill>
              <a:prstDash val="solid"/>
            </a:ln>
          </c:spPr>
          <c:marker>
            <c:symbol val="none"/>
          </c:marker>
          <c:cat>
            <c:strRef>
              <c:f>'Attritional LDF Analysis'!$B$21:$B$32</c:f>
              <c:strCache>
                <c:ptCount val="12"/>
                <c:pt idx="0">
                  <c:v>2011 Q3</c:v>
                </c:pt>
                <c:pt idx="1">
                  <c:v>2011 Q4</c:v>
                </c:pt>
                <c:pt idx="2">
                  <c:v>2012 Q1</c:v>
                </c:pt>
                <c:pt idx="3">
                  <c:v>2012 Q2</c:v>
                </c:pt>
                <c:pt idx="4">
                  <c:v>2012 Q3</c:v>
                </c:pt>
                <c:pt idx="5">
                  <c:v>2012 Q4</c:v>
                </c:pt>
                <c:pt idx="6">
                  <c:v>2013 Q1</c:v>
                </c:pt>
                <c:pt idx="7">
                  <c:v>2013 Q2</c:v>
                </c:pt>
                <c:pt idx="8">
                  <c:v>2013 Q3</c:v>
                </c:pt>
                <c:pt idx="9">
                  <c:v>2013 Q4</c:v>
                </c:pt>
                <c:pt idx="10">
                  <c:v>2014 Q1</c:v>
                </c:pt>
                <c:pt idx="11">
                  <c:v>2014 Q2</c:v>
                </c:pt>
              </c:strCache>
            </c:strRef>
          </c:cat>
          <c:val>
            <c:numRef>
              <c:f>'Attritional LDF Analysis'!$M$21:$M$32</c:f>
              <c:numCache>
                <c:formatCode>#,##0.0000</c:formatCode>
                <c:ptCount val="12"/>
                <c:pt idx="0">
                  <c:v>0.9940837828371214</c:v>
                </c:pt>
                <c:pt idx="1">
                  <c:v>0.9940837828371214</c:v>
                </c:pt>
                <c:pt idx="2">
                  <c:v>0.9940837828371214</c:v>
                </c:pt>
                <c:pt idx="3">
                  <c:v>0.9940837828371214</c:v>
                </c:pt>
                <c:pt idx="4">
                  <c:v>0.9940837828371214</c:v>
                </c:pt>
                <c:pt idx="5">
                  <c:v>0.9940837828371214</c:v>
                </c:pt>
                <c:pt idx="6">
                  <c:v>0.9940837828371214</c:v>
                </c:pt>
                <c:pt idx="7">
                  <c:v>0.9940837828371214</c:v>
                </c:pt>
                <c:pt idx="8">
                  <c:v>0.9940837828371214</c:v>
                </c:pt>
                <c:pt idx="9">
                  <c:v>0.9940837828371214</c:v>
                </c:pt>
                <c:pt idx="10">
                  <c:v>0.9940837828371214</c:v>
                </c:pt>
                <c:pt idx="11">
                  <c:v>0.9940837828371214</c:v>
                </c:pt>
              </c:numCache>
            </c:numRef>
          </c:val>
        </c:ser>
        <c:marker val="1"/>
        <c:axId val="397017088"/>
        <c:axId val="397018624"/>
      </c:lineChart>
      <c:catAx>
        <c:axId val="397017088"/>
        <c:scaling>
          <c:orientation val="minMax"/>
        </c:scaling>
        <c:axPos val="b"/>
        <c:numFmt formatCode="General" sourceLinked="1"/>
        <c:tickLblPos val="nextTo"/>
        <c:spPr>
          <a:ln w="3175">
            <a:solidFill>
              <a:srgbClr val="000000"/>
            </a:solidFill>
            <a:prstDash val="solid"/>
          </a:ln>
        </c:spPr>
        <c:txPr>
          <a:bodyPr rot="0" vert="horz"/>
          <a:lstStyle/>
          <a:p>
            <a:pPr>
              <a:defRPr lang="es-ES" sz="575" b="0" i="0" u="none" strike="noStrike" baseline="0">
                <a:solidFill>
                  <a:srgbClr val="000000"/>
                </a:solidFill>
                <a:latin typeface="Arial"/>
                <a:ea typeface="Arial"/>
                <a:cs typeface="Arial"/>
              </a:defRPr>
            </a:pPr>
            <a:endParaRPr lang="es-AR"/>
          </a:p>
        </c:txPr>
        <c:crossAx val="397018624"/>
        <c:crosses val="autoZero"/>
        <c:auto val="1"/>
        <c:lblAlgn val="ctr"/>
        <c:lblOffset val="100"/>
        <c:tickLblSkip val="1"/>
        <c:tickMarkSkip val="1"/>
      </c:catAx>
      <c:valAx>
        <c:axId val="397018624"/>
        <c:scaling>
          <c:orientation val="minMax"/>
        </c:scaling>
        <c:axPos val="l"/>
        <c:numFmt formatCode="#,##0.00" sourceLinked="0"/>
        <c:tickLblPos val="nextTo"/>
        <c:spPr>
          <a:ln w="3175">
            <a:solidFill>
              <a:srgbClr val="000000"/>
            </a:solidFill>
            <a:prstDash val="solid"/>
          </a:ln>
        </c:spPr>
        <c:txPr>
          <a:bodyPr rot="0" vert="horz"/>
          <a:lstStyle/>
          <a:p>
            <a:pPr>
              <a:defRPr lang="es-ES" sz="800" b="0" i="0" u="none" strike="noStrike" baseline="0">
                <a:solidFill>
                  <a:srgbClr val="000000"/>
                </a:solidFill>
                <a:latin typeface="Arial"/>
                <a:ea typeface="Arial"/>
                <a:cs typeface="Arial"/>
              </a:defRPr>
            </a:pPr>
            <a:endParaRPr lang="es-AR"/>
          </a:p>
        </c:txPr>
        <c:crossAx val="397017088"/>
        <c:crosses val="autoZero"/>
        <c:crossBetween val="between"/>
      </c:valAx>
      <c:spPr>
        <a:gradFill rotWithShape="0">
          <a:gsLst>
            <a:gs pos="0">
              <a:srgbClr val="FFFFFF"/>
            </a:gs>
            <a:gs pos="100000">
              <a:srgbClr val="FFFFFF">
                <a:gamma/>
                <a:shade val="75686"/>
                <a:invGamma/>
              </a:srgbClr>
            </a:gs>
          </a:gsLst>
          <a:lin ang="5400000" scaled="1"/>
        </a:gradFill>
        <a:ln w="25400">
          <a:noFill/>
        </a:ln>
      </c:spPr>
    </c:plotArea>
    <c:legend>
      <c:legendPos val="b"/>
      <c:layout>
        <c:manualLayout>
          <c:xMode val="edge"/>
          <c:yMode val="edge"/>
          <c:x val="0.11519607843137704"/>
          <c:y val="0.90952380952380962"/>
          <c:w val="0.81924019607845233"/>
          <c:h val="7.1428571428571411E-2"/>
        </c:manualLayout>
      </c:layout>
      <c:spPr>
        <a:solidFill>
          <a:srgbClr val="FFFFFF"/>
        </a:solidFill>
        <a:ln w="25400">
          <a:noFill/>
        </a:ln>
      </c:spPr>
      <c:txPr>
        <a:bodyPr/>
        <a:lstStyle/>
        <a:p>
          <a:pPr>
            <a:defRPr lang="es-ES" sz="800" b="0" i="0" u="none" strike="noStrike" baseline="0">
              <a:solidFill>
                <a:srgbClr val="000000"/>
              </a:solidFill>
              <a:latin typeface="Arial"/>
              <a:ea typeface="Arial"/>
              <a:cs typeface="Arial"/>
            </a:defRPr>
          </a:pPr>
          <a:endParaRPr lang="es-AR"/>
        </a:p>
      </c:txPr>
    </c:legend>
    <c:plotVisOnly val="1"/>
    <c:dispBlanksAs val="gap"/>
  </c:chart>
  <c:spPr>
    <a:noFill/>
    <a:ln w="9525">
      <a:noFill/>
    </a:ln>
  </c:spPr>
  <c:txPr>
    <a:bodyPr/>
    <a:lstStyle/>
    <a:p>
      <a:pPr>
        <a:defRPr sz="900" b="0" i="0" u="none" strike="noStrike" baseline="0">
          <a:solidFill>
            <a:srgbClr val="000000"/>
          </a:solidFill>
          <a:latin typeface="Arial"/>
          <a:ea typeface="Arial"/>
          <a:cs typeface="Arial"/>
        </a:defRPr>
      </a:pPr>
      <a:endParaRPr lang="es-AR"/>
    </a:p>
  </c:txPr>
  <c:printSettings>
    <c:headerFooter alignWithMargins="0"/>
    <c:pageMargins b="1" l="0.75000000000001465" r="0.75000000000001465" t="1" header="0" footer="0"/>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4.xml.rels><?xml version="1.0" encoding="UTF-8" standalone="yes"?>
<Relationships xmlns="http://schemas.openxmlformats.org/package/2006/relationships"><Relationship Id="rId8" Type="http://schemas.openxmlformats.org/officeDocument/2006/relationships/chart" Target="../charts/chart16.xml"/><Relationship Id="rId3" Type="http://schemas.openxmlformats.org/officeDocument/2006/relationships/chart" Target="../charts/chart11.xml"/><Relationship Id="rId7" Type="http://schemas.openxmlformats.org/officeDocument/2006/relationships/chart" Target="../charts/chart15.xml"/><Relationship Id="rId2" Type="http://schemas.openxmlformats.org/officeDocument/2006/relationships/chart" Target="../charts/chart10.xml"/><Relationship Id="rId1" Type="http://schemas.openxmlformats.org/officeDocument/2006/relationships/chart" Target="../charts/chart9.xml"/><Relationship Id="rId6" Type="http://schemas.openxmlformats.org/officeDocument/2006/relationships/chart" Target="../charts/chart14.xml"/><Relationship Id="rId5" Type="http://schemas.openxmlformats.org/officeDocument/2006/relationships/chart" Target="../charts/chart13.xml"/><Relationship Id="rId10" Type="http://schemas.openxmlformats.org/officeDocument/2006/relationships/chart" Target="../charts/chart18.xml"/><Relationship Id="rId4" Type="http://schemas.openxmlformats.org/officeDocument/2006/relationships/chart" Target="../charts/chart12.xml"/><Relationship Id="rId9" Type="http://schemas.openxmlformats.org/officeDocument/2006/relationships/chart" Target="../charts/chart17.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4.xml"/><Relationship Id="rId2" Type="http://schemas.openxmlformats.org/officeDocument/2006/relationships/chart" Target="../charts/chart23.xml"/><Relationship Id="rId1" Type="http://schemas.openxmlformats.org/officeDocument/2006/relationships/chart" Target="../charts/chart22.xml"/></Relationships>
</file>

<file path=xl/drawings/_rels/drawing7.xml.rels><?xml version="1.0" encoding="UTF-8" standalone="yes"?>
<Relationships xmlns="http://schemas.openxmlformats.org/package/2006/relationships"><Relationship Id="rId3" Type="http://schemas.openxmlformats.org/officeDocument/2006/relationships/chart" Target="../charts/chart27.xml"/><Relationship Id="rId2" Type="http://schemas.openxmlformats.org/officeDocument/2006/relationships/chart" Target="../charts/chart26.xml"/><Relationship Id="rId1" Type="http://schemas.openxmlformats.org/officeDocument/2006/relationships/chart" Target="../charts/chart2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0.xml"/><Relationship Id="rId2" Type="http://schemas.openxmlformats.org/officeDocument/2006/relationships/chart" Target="../charts/chart29.xml"/><Relationship Id="rId1" Type="http://schemas.openxmlformats.org/officeDocument/2006/relationships/chart" Target="../charts/chart28.xml"/></Relationships>
</file>

<file path=xl/drawings/_rels/drawing9.xml.rels><?xml version="1.0" encoding="UTF-8" standalone="yes"?>
<Relationships xmlns="http://schemas.openxmlformats.org/package/2006/relationships"><Relationship Id="rId3" Type="http://schemas.openxmlformats.org/officeDocument/2006/relationships/chart" Target="../charts/chart33.xml"/><Relationship Id="rId2" Type="http://schemas.openxmlformats.org/officeDocument/2006/relationships/chart" Target="../charts/chart32.xml"/><Relationship Id="rId1" Type="http://schemas.openxmlformats.org/officeDocument/2006/relationships/chart" Target="../charts/chart31.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36.xml"/><Relationship Id="rId2" Type="http://schemas.openxmlformats.org/officeDocument/2006/relationships/chart" Target="../charts/chart35.xml"/><Relationship Id="rId1" Type="http://schemas.openxmlformats.org/officeDocument/2006/relationships/chart" Target="../charts/chart3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37.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40.xml"/><Relationship Id="rId2" Type="http://schemas.openxmlformats.org/officeDocument/2006/relationships/chart" Target="../charts/chart39.xml"/><Relationship Id="rId1" Type="http://schemas.openxmlformats.org/officeDocument/2006/relationships/chart" Target="../charts/chart38.xml"/><Relationship Id="rId4" Type="http://schemas.openxmlformats.org/officeDocument/2006/relationships/chart" Target="../charts/chart41.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44.xml"/><Relationship Id="rId2" Type="http://schemas.openxmlformats.org/officeDocument/2006/relationships/chart" Target="../charts/chart43.xml"/><Relationship Id="rId1" Type="http://schemas.openxmlformats.org/officeDocument/2006/relationships/chart" Target="../charts/chart42.xml"/><Relationship Id="rId4" Type="http://schemas.openxmlformats.org/officeDocument/2006/relationships/chart" Target="../charts/chart45.xml"/></Relationships>
</file>

<file path=xl/drawings/drawing1.xml><?xml version="1.0" encoding="utf-8"?>
<xdr:wsDr xmlns:xdr="http://schemas.openxmlformats.org/drawingml/2006/spreadsheetDrawing" xmlns:a="http://schemas.openxmlformats.org/drawingml/2006/main">
  <xdr:twoCellAnchor>
    <xdr:from>
      <xdr:col>1</xdr:col>
      <xdr:colOff>504825</xdr:colOff>
      <xdr:row>1</xdr:row>
      <xdr:rowOff>104775</xdr:rowOff>
    </xdr:from>
    <xdr:to>
      <xdr:col>1</xdr:col>
      <xdr:colOff>1733550</xdr:colOff>
      <xdr:row>5</xdr:row>
      <xdr:rowOff>123825</xdr:rowOff>
    </xdr:to>
    <xdr:pic>
      <xdr:nvPicPr>
        <xdr:cNvPr id="23669" name="Picture 5" descr="RSA-RGB-POS"/>
        <xdr:cNvPicPr>
          <a:picLocks noChangeAspect="1" noChangeArrowheads="1"/>
        </xdr:cNvPicPr>
      </xdr:nvPicPr>
      <xdr:blipFill>
        <a:blip xmlns:r="http://schemas.openxmlformats.org/officeDocument/2006/relationships" r:embed="rId1" cstate="print"/>
        <a:srcRect/>
        <a:stretch>
          <a:fillRect/>
        </a:stretch>
      </xdr:blipFill>
      <xdr:spPr bwMode="auto">
        <a:xfrm>
          <a:off x="1095375" y="266700"/>
          <a:ext cx="1228725" cy="666750"/>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31</xdr:row>
      <xdr:rowOff>66675</xdr:rowOff>
    </xdr:from>
    <xdr:to>
      <xdr:col>8</xdr:col>
      <xdr:colOff>295275</xdr:colOff>
      <xdr:row>51</xdr:row>
      <xdr:rowOff>47625</xdr:rowOff>
    </xdr:to>
    <xdr:graphicFrame macro="">
      <xdr:nvGraphicFramePr>
        <xdr:cNvPr id="36232"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140493</xdr:colOff>
      <xdr:row>8</xdr:row>
      <xdr:rowOff>152399</xdr:rowOff>
    </xdr:from>
    <xdr:to>
      <xdr:col>8</xdr:col>
      <xdr:colOff>666750</xdr:colOff>
      <xdr:row>29</xdr:row>
      <xdr:rowOff>23812</xdr:rowOff>
    </xdr:to>
    <xdr:graphicFrame macro="">
      <xdr:nvGraphicFramePr>
        <xdr:cNvPr id="36233"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342900</xdr:colOff>
      <xdr:row>9</xdr:row>
      <xdr:rowOff>0</xdr:rowOff>
    </xdr:from>
    <xdr:to>
      <xdr:col>17</xdr:col>
      <xdr:colOff>581025</xdr:colOff>
      <xdr:row>29</xdr:row>
      <xdr:rowOff>9525</xdr:rowOff>
    </xdr:to>
    <xdr:graphicFrame macro="">
      <xdr:nvGraphicFramePr>
        <xdr:cNvPr id="36234"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419100</xdr:colOff>
      <xdr:row>31</xdr:row>
      <xdr:rowOff>47625</xdr:rowOff>
    </xdr:from>
    <xdr:to>
      <xdr:col>17</xdr:col>
      <xdr:colOff>638175</xdr:colOff>
      <xdr:row>51</xdr:row>
      <xdr:rowOff>76200</xdr:rowOff>
    </xdr:to>
    <xdr:graphicFrame macro="">
      <xdr:nvGraphicFramePr>
        <xdr:cNvPr id="36235"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523875</xdr:colOff>
      <xdr:row>10</xdr:row>
      <xdr:rowOff>85725</xdr:rowOff>
    </xdr:from>
    <xdr:to>
      <xdr:col>8</xdr:col>
      <xdr:colOff>542925</xdr:colOff>
      <xdr:row>30</xdr:row>
      <xdr:rowOff>76200</xdr:rowOff>
    </xdr:to>
    <xdr:graphicFrame macro="">
      <xdr:nvGraphicFramePr>
        <xdr:cNvPr id="31113"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342900</xdr:colOff>
      <xdr:row>11</xdr:row>
      <xdr:rowOff>0</xdr:rowOff>
    </xdr:from>
    <xdr:to>
      <xdr:col>17</xdr:col>
      <xdr:colOff>371475</xdr:colOff>
      <xdr:row>31</xdr:row>
      <xdr:rowOff>0</xdr:rowOff>
    </xdr:to>
    <xdr:graphicFrame macro="">
      <xdr:nvGraphicFramePr>
        <xdr:cNvPr id="31114"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295275</xdr:colOff>
      <xdr:row>33</xdr:row>
      <xdr:rowOff>57150</xdr:rowOff>
    </xdr:from>
    <xdr:to>
      <xdr:col>8</xdr:col>
      <xdr:colOff>323850</xdr:colOff>
      <xdr:row>53</xdr:row>
      <xdr:rowOff>38100</xdr:rowOff>
    </xdr:to>
    <xdr:graphicFrame macro="">
      <xdr:nvGraphicFramePr>
        <xdr:cNvPr id="31115"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333375</xdr:colOff>
      <xdr:row>32</xdr:row>
      <xdr:rowOff>133350</xdr:rowOff>
    </xdr:from>
    <xdr:to>
      <xdr:col>17</xdr:col>
      <xdr:colOff>466725</xdr:colOff>
      <xdr:row>53</xdr:row>
      <xdr:rowOff>85725</xdr:rowOff>
    </xdr:to>
    <xdr:graphicFrame macro="">
      <xdr:nvGraphicFramePr>
        <xdr:cNvPr id="31116"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absolute">
    <xdr:from>
      <xdr:col>2</xdr:col>
      <xdr:colOff>68036</xdr:colOff>
      <xdr:row>3</xdr:row>
      <xdr:rowOff>0</xdr:rowOff>
    </xdr:from>
    <xdr:to>
      <xdr:col>11</xdr:col>
      <xdr:colOff>236649</xdr:colOff>
      <xdr:row>24</xdr:row>
      <xdr:rowOff>5236</xdr:rowOff>
    </xdr:to>
    <xdr:graphicFrame macro="">
      <xdr:nvGraphicFramePr>
        <xdr:cNvPr id="2" name="1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2</xdr:col>
      <xdr:colOff>68036</xdr:colOff>
      <xdr:row>26</xdr:row>
      <xdr:rowOff>0</xdr:rowOff>
    </xdr:from>
    <xdr:to>
      <xdr:col>11</xdr:col>
      <xdr:colOff>234724</xdr:colOff>
      <xdr:row>45</xdr:row>
      <xdr:rowOff>98397</xdr:rowOff>
    </xdr:to>
    <xdr:graphicFrame macro="">
      <xdr:nvGraphicFramePr>
        <xdr:cNvPr id="4" name="4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12</xdr:col>
      <xdr:colOff>68037</xdr:colOff>
      <xdr:row>3</xdr:row>
      <xdr:rowOff>0</xdr:rowOff>
    </xdr:from>
    <xdr:to>
      <xdr:col>20</xdr:col>
      <xdr:colOff>517073</xdr:colOff>
      <xdr:row>23</xdr:row>
      <xdr:rowOff>142875</xdr:rowOff>
    </xdr:to>
    <xdr:graphicFrame macro="">
      <xdr:nvGraphicFramePr>
        <xdr:cNvPr id="5" name="6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12</xdr:col>
      <xdr:colOff>68036</xdr:colOff>
      <xdr:row>25</xdr:row>
      <xdr:rowOff>142875</xdr:rowOff>
    </xdr:from>
    <xdr:to>
      <xdr:col>20</xdr:col>
      <xdr:colOff>520073</xdr:colOff>
      <xdr:row>45</xdr:row>
      <xdr:rowOff>130968</xdr:rowOff>
    </xdr:to>
    <xdr:graphicFrame macro="">
      <xdr:nvGraphicFramePr>
        <xdr:cNvPr id="6" name="2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21</xdr:col>
      <xdr:colOff>353786</xdr:colOff>
      <xdr:row>3</xdr:row>
      <xdr:rowOff>0</xdr:rowOff>
    </xdr:from>
    <xdr:to>
      <xdr:col>29</xdr:col>
      <xdr:colOff>353786</xdr:colOff>
      <xdr:row>23</xdr:row>
      <xdr:rowOff>149679</xdr:rowOff>
    </xdr:to>
    <xdr:graphicFrame macro="">
      <xdr:nvGraphicFramePr>
        <xdr:cNvPr id="7" name="10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21</xdr:col>
      <xdr:colOff>353786</xdr:colOff>
      <xdr:row>25</xdr:row>
      <xdr:rowOff>108857</xdr:rowOff>
    </xdr:from>
    <xdr:to>
      <xdr:col>29</xdr:col>
      <xdr:colOff>353786</xdr:colOff>
      <xdr:row>45</xdr:row>
      <xdr:rowOff>122464</xdr:rowOff>
    </xdr:to>
    <xdr:graphicFrame macro="">
      <xdr:nvGraphicFramePr>
        <xdr:cNvPr id="8" name="11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30</xdr:col>
      <xdr:colOff>326572</xdr:colOff>
      <xdr:row>2</xdr:row>
      <xdr:rowOff>136072</xdr:rowOff>
    </xdr:from>
    <xdr:to>
      <xdr:col>38</xdr:col>
      <xdr:colOff>612321</xdr:colOff>
      <xdr:row>24</xdr:row>
      <xdr:rowOff>0</xdr:rowOff>
    </xdr:to>
    <xdr:graphicFrame macro="">
      <xdr:nvGraphicFramePr>
        <xdr:cNvPr id="9" name="8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30</xdr:col>
      <xdr:colOff>353786</xdr:colOff>
      <xdr:row>25</xdr:row>
      <xdr:rowOff>68036</xdr:rowOff>
    </xdr:from>
    <xdr:to>
      <xdr:col>38</xdr:col>
      <xdr:colOff>625929</xdr:colOff>
      <xdr:row>45</xdr:row>
      <xdr:rowOff>149679</xdr:rowOff>
    </xdr:to>
    <xdr:graphicFrame macro="">
      <xdr:nvGraphicFramePr>
        <xdr:cNvPr id="10" name="7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39</xdr:col>
      <xdr:colOff>353787</xdr:colOff>
      <xdr:row>3</xdr:row>
      <xdr:rowOff>0</xdr:rowOff>
    </xdr:from>
    <xdr:to>
      <xdr:col>48</xdr:col>
      <xdr:colOff>353787</xdr:colOff>
      <xdr:row>23</xdr:row>
      <xdr:rowOff>139700</xdr:rowOff>
    </xdr:to>
    <xdr:graphicFrame macro="">
      <xdr:nvGraphicFramePr>
        <xdr:cNvPr id="11" name="8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39</xdr:col>
      <xdr:colOff>353786</xdr:colOff>
      <xdr:row>25</xdr:row>
      <xdr:rowOff>68036</xdr:rowOff>
    </xdr:from>
    <xdr:to>
      <xdr:col>48</xdr:col>
      <xdr:colOff>405454</xdr:colOff>
      <xdr:row>45</xdr:row>
      <xdr:rowOff>149679</xdr:rowOff>
    </xdr:to>
    <xdr:graphicFrame macro="">
      <xdr:nvGraphicFramePr>
        <xdr:cNvPr id="12" name="9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333375</xdr:colOff>
      <xdr:row>46</xdr:row>
      <xdr:rowOff>171450</xdr:rowOff>
    </xdr:from>
    <xdr:to>
      <xdr:col>25</xdr:col>
      <xdr:colOff>419100</xdr:colOff>
      <xdr:row>72</xdr:row>
      <xdr:rowOff>133350</xdr:rowOff>
    </xdr:to>
    <xdr:graphicFrame macro="">
      <xdr:nvGraphicFramePr>
        <xdr:cNvPr id="51493"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142875</xdr:colOff>
      <xdr:row>82</xdr:row>
      <xdr:rowOff>19050</xdr:rowOff>
    </xdr:from>
    <xdr:to>
      <xdr:col>25</xdr:col>
      <xdr:colOff>428625</xdr:colOff>
      <xdr:row>105</xdr:row>
      <xdr:rowOff>104775</xdr:rowOff>
    </xdr:to>
    <xdr:graphicFrame macro="">
      <xdr:nvGraphicFramePr>
        <xdr:cNvPr id="51494"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400050</xdr:colOff>
      <xdr:row>15</xdr:row>
      <xdr:rowOff>638175</xdr:rowOff>
    </xdr:from>
    <xdr:to>
      <xdr:col>25</xdr:col>
      <xdr:colOff>552450</xdr:colOff>
      <xdr:row>38</xdr:row>
      <xdr:rowOff>142875</xdr:rowOff>
    </xdr:to>
    <xdr:graphicFrame macro="">
      <xdr:nvGraphicFramePr>
        <xdr:cNvPr id="5149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16</xdr:col>
      <xdr:colOff>333375</xdr:colOff>
      <xdr:row>46</xdr:row>
      <xdr:rowOff>171450</xdr:rowOff>
    </xdr:from>
    <xdr:to>
      <xdr:col>25</xdr:col>
      <xdr:colOff>419100</xdr:colOff>
      <xdr:row>72</xdr:row>
      <xdr:rowOff>133350</xdr:rowOff>
    </xdr:to>
    <xdr:graphicFrame macro="">
      <xdr:nvGraphicFramePr>
        <xdr:cNvPr id="53541"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142875</xdr:colOff>
      <xdr:row>82</xdr:row>
      <xdr:rowOff>19050</xdr:rowOff>
    </xdr:from>
    <xdr:to>
      <xdr:col>25</xdr:col>
      <xdr:colOff>428625</xdr:colOff>
      <xdr:row>105</xdr:row>
      <xdr:rowOff>104775</xdr:rowOff>
    </xdr:to>
    <xdr:graphicFrame macro="">
      <xdr:nvGraphicFramePr>
        <xdr:cNvPr id="53542"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295275</xdr:colOff>
      <xdr:row>15</xdr:row>
      <xdr:rowOff>533400</xdr:rowOff>
    </xdr:from>
    <xdr:to>
      <xdr:col>25</xdr:col>
      <xdr:colOff>238125</xdr:colOff>
      <xdr:row>39</xdr:row>
      <xdr:rowOff>142875</xdr:rowOff>
    </xdr:to>
    <xdr:graphicFrame macro="">
      <xdr:nvGraphicFramePr>
        <xdr:cNvPr id="53543"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17</xdr:col>
      <xdr:colOff>333375</xdr:colOff>
      <xdr:row>46</xdr:row>
      <xdr:rowOff>171450</xdr:rowOff>
    </xdr:from>
    <xdr:to>
      <xdr:col>26</xdr:col>
      <xdr:colOff>419100</xdr:colOff>
      <xdr:row>72</xdr:row>
      <xdr:rowOff>133350</xdr:rowOff>
    </xdr:to>
    <xdr:graphicFrame macro="">
      <xdr:nvGraphicFramePr>
        <xdr:cNvPr id="2294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142875</xdr:colOff>
      <xdr:row>82</xdr:row>
      <xdr:rowOff>19050</xdr:rowOff>
    </xdr:from>
    <xdr:to>
      <xdr:col>26</xdr:col>
      <xdr:colOff>428625</xdr:colOff>
      <xdr:row>105</xdr:row>
      <xdr:rowOff>104775</xdr:rowOff>
    </xdr:to>
    <xdr:graphicFrame macro="">
      <xdr:nvGraphicFramePr>
        <xdr:cNvPr id="22948"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400050</xdr:colOff>
      <xdr:row>15</xdr:row>
      <xdr:rowOff>638175</xdr:rowOff>
    </xdr:from>
    <xdr:to>
      <xdr:col>26</xdr:col>
      <xdr:colOff>552450</xdr:colOff>
      <xdr:row>38</xdr:row>
      <xdr:rowOff>142875</xdr:rowOff>
    </xdr:to>
    <xdr:graphicFrame macro="">
      <xdr:nvGraphicFramePr>
        <xdr:cNvPr id="22949" name="Chart 5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17</xdr:col>
      <xdr:colOff>333375</xdr:colOff>
      <xdr:row>46</xdr:row>
      <xdr:rowOff>171450</xdr:rowOff>
    </xdr:from>
    <xdr:to>
      <xdr:col>26</xdr:col>
      <xdr:colOff>419100</xdr:colOff>
      <xdr:row>72</xdr:row>
      <xdr:rowOff>133350</xdr:rowOff>
    </xdr:to>
    <xdr:graphicFrame macro="">
      <xdr:nvGraphicFramePr>
        <xdr:cNvPr id="48421"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142875</xdr:colOff>
      <xdr:row>82</xdr:row>
      <xdr:rowOff>19050</xdr:rowOff>
    </xdr:from>
    <xdr:to>
      <xdr:col>26</xdr:col>
      <xdr:colOff>428625</xdr:colOff>
      <xdr:row>105</xdr:row>
      <xdr:rowOff>104775</xdr:rowOff>
    </xdr:to>
    <xdr:graphicFrame macro="">
      <xdr:nvGraphicFramePr>
        <xdr:cNvPr id="48422"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400050</xdr:colOff>
      <xdr:row>15</xdr:row>
      <xdr:rowOff>638175</xdr:rowOff>
    </xdr:from>
    <xdr:to>
      <xdr:col>26</xdr:col>
      <xdr:colOff>552450</xdr:colOff>
      <xdr:row>38</xdr:row>
      <xdr:rowOff>142875</xdr:rowOff>
    </xdr:to>
    <xdr:graphicFrame macro="">
      <xdr:nvGraphicFramePr>
        <xdr:cNvPr id="48423"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17</xdr:col>
      <xdr:colOff>333375</xdr:colOff>
      <xdr:row>46</xdr:row>
      <xdr:rowOff>171450</xdr:rowOff>
    </xdr:from>
    <xdr:to>
      <xdr:col>26</xdr:col>
      <xdr:colOff>419100</xdr:colOff>
      <xdr:row>72</xdr:row>
      <xdr:rowOff>133350</xdr:rowOff>
    </xdr:to>
    <xdr:graphicFrame macro="">
      <xdr:nvGraphicFramePr>
        <xdr:cNvPr id="49445"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142875</xdr:colOff>
      <xdr:row>82</xdr:row>
      <xdr:rowOff>19050</xdr:rowOff>
    </xdr:from>
    <xdr:to>
      <xdr:col>26</xdr:col>
      <xdr:colOff>428625</xdr:colOff>
      <xdr:row>105</xdr:row>
      <xdr:rowOff>104775</xdr:rowOff>
    </xdr:to>
    <xdr:graphicFrame macro="">
      <xdr:nvGraphicFramePr>
        <xdr:cNvPr id="49446"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400050</xdr:colOff>
      <xdr:row>15</xdr:row>
      <xdr:rowOff>638175</xdr:rowOff>
    </xdr:from>
    <xdr:to>
      <xdr:col>26</xdr:col>
      <xdr:colOff>552450</xdr:colOff>
      <xdr:row>38</xdr:row>
      <xdr:rowOff>142875</xdr:rowOff>
    </xdr:to>
    <xdr:graphicFrame macro="">
      <xdr:nvGraphicFramePr>
        <xdr:cNvPr id="49447"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17</xdr:col>
      <xdr:colOff>381000</xdr:colOff>
      <xdr:row>46</xdr:row>
      <xdr:rowOff>142875</xdr:rowOff>
    </xdr:from>
    <xdr:to>
      <xdr:col>26</xdr:col>
      <xdr:colOff>466725</xdr:colOff>
      <xdr:row>72</xdr:row>
      <xdr:rowOff>114300</xdr:rowOff>
    </xdr:to>
    <xdr:graphicFrame macro="">
      <xdr:nvGraphicFramePr>
        <xdr:cNvPr id="50630"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142875</xdr:colOff>
      <xdr:row>82</xdr:row>
      <xdr:rowOff>19050</xdr:rowOff>
    </xdr:from>
    <xdr:to>
      <xdr:col>26</xdr:col>
      <xdr:colOff>428625</xdr:colOff>
      <xdr:row>105</xdr:row>
      <xdr:rowOff>104775</xdr:rowOff>
    </xdr:to>
    <xdr:graphicFrame macro="">
      <xdr:nvGraphicFramePr>
        <xdr:cNvPr id="50631"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400050</xdr:colOff>
      <xdr:row>15</xdr:row>
      <xdr:rowOff>638175</xdr:rowOff>
    </xdr:from>
    <xdr:to>
      <xdr:col>26</xdr:col>
      <xdr:colOff>552450</xdr:colOff>
      <xdr:row>38</xdr:row>
      <xdr:rowOff>142875</xdr:rowOff>
    </xdr:to>
    <xdr:graphicFrame macro="">
      <xdr:nvGraphicFramePr>
        <xdr:cNvPr id="50632"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2</xdr:col>
      <xdr:colOff>228600</xdr:colOff>
      <xdr:row>25</xdr:row>
      <xdr:rowOff>38100</xdr:rowOff>
    </xdr:from>
    <xdr:to>
      <xdr:col>8</xdr:col>
      <xdr:colOff>228600</xdr:colOff>
      <xdr:row>42</xdr:row>
      <xdr:rowOff>28575</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220842</xdr:colOff>
      <xdr:row>46</xdr:row>
      <xdr:rowOff>85936</xdr:rowOff>
    </xdr:from>
    <xdr:to>
      <xdr:col>10</xdr:col>
      <xdr:colOff>44824</xdr:colOff>
      <xdr:row>78</xdr:row>
      <xdr:rowOff>151529</xdr:rowOff>
    </xdr:to>
    <xdr:graphicFrame macro="">
      <xdr:nvGraphicFramePr>
        <xdr:cNvPr id="2" name="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172759</xdr:colOff>
      <xdr:row>46</xdr:row>
      <xdr:rowOff>80660</xdr:rowOff>
    </xdr:from>
    <xdr:to>
      <xdr:col>17</xdr:col>
      <xdr:colOff>643571</xdr:colOff>
      <xdr:row>78</xdr:row>
      <xdr:rowOff>146659</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18</xdr:col>
      <xdr:colOff>73304</xdr:colOff>
      <xdr:row>46</xdr:row>
      <xdr:rowOff>112898</xdr:rowOff>
    </xdr:from>
    <xdr:to>
      <xdr:col>26</xdr:col>
      <xdr:colOff>394238</xdr:colOff>
      <xdr:row>79</xdr:row>
      <xdr:rowOff>22014</xdr:rowOff>
    </xdr:to>
    <xdr:graphicFrame macro="">
      <xdr:nvGraphicFramePr>
        <xdr:cNvPr id="4" name="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26</xdr:col>
      <xdr:colOff>773206</xdr:colOff>
      <xdr:row>46</xdr:row>
      <xdr:rowOff>126107</xdr:rowOff>
    </xdr:from>
    <xdr:to>
      <xdr:col>34</xdr:col>
      <xdr:colOff>242493</xdr:colOff>
      <xdr:row>79</xdr:row>
      <xdr:rowOff>35223</xdr:rowOff>
    </xdr:to>
    <xdr:graphicFrame macro="">
      <xdr:nvGraphicFramePr>
        <xdr:cNvPr id="5" name="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190500</xdr:colOff>
      <xdr:row>38</xdr:row>
      <xdr:rowOff>142875</xdr:rowOff>
    </xdr:from>
    <xdr:to>
      <xdr:col>7</xdr:col>
      <xdr:colOff>552450</xdr:colOff>
      <xdr:row>59</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39</xdr:row>
      <xdr:rowOff>0</xdr:rowOff>
    </xdr:from>
    <xdr:to>
      <xdr:col>14</xdr:col>
      <xdr:colOff>609600</xdr:colOff>
      <xdr:row>59</xdr:row>
      <xdr:rowOff>95250</xdr:rowOff>
    </xdr:to>
    <xdr:graphicFrame macro="">
      <xdr:nvGraphicFramePr>
        <xdr:cNvPr id="3"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63</xdr:row>
      <xdr:rowOff>0</xdr:rowOff>
    </xdr:from>
    <xdr:to>
      <xdr:col>7</xdr:col>
      <xdr:colOff>609600</xdr:colOff>
      <xdr:row>83</xdr:row>
      <xdr:rowOff>95250</xdr:rowOff>
    </xdr:to>
    <xdr:graphicFrame macro="">
      <xdr:nvGraphicFramePr>
        <xdr:cNvPr id="4"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63</xdr:row>
      <xdr:rowOff>0</xdr:rowOff>
    </xdr:from>
    <xdr:to>
      <xdr:col>14</xdr:col>
      <xdr:colOff>609600</xdr:colOff>
      <xdr:row>83</xdr:row>
      <xdr:rowOff>95250</xdr:rowOff>
    </xdr:to>
    <xdr:graphicFrame macro="">
      <xdr:nvGraphicFramePr>
        <xdr:cNvPr id="5"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ontaduriaGral/Presentations/Monthly%20Executive%20Report%202006/Operational%20Plan/2004%20Planning%20Cycle/Consolidated/Final%20IFRS%20Plan%202005-7/IFRS%20conversion%20template%20-%20Asia%20Sterling.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Summaries_30062006.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QAvE_Motor%20RCL%20ARG%20201004%20Comercial.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Reservas/Arg/2011%20Q3/FSR/Analisis%20de%20reservas%20descontadas/Escenario%202010/Escenario%202010%20con%20PP%20originales/QAvE_Motor%20RCL%20ARG%20201004%20Comercial.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contaduriagral/Presentations/Monthly%20Executive%20Report%202006/Reporting/2005/02_2005/GCC/GS_FEB_05.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contaduriagral/Presentations/Monthly%20Executive%20Report%202006/Reporting/2005/Consolidation%20IFRS%20basis%207%20Jan%2005.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contaduriagral/Presentations/Monthly%20Executive%20Report%202006/United%20States/US%20NEW%20v1.2.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QAvE_Engineer%20ARG%20200903.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Documents%20and%20Settings\MGalker\Datos%20de%20programa\Microsoft\Excel\AvE_AP%20ARG%20200812.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AvE_AP%20ARG%20200812.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contaduriagral/Presentations/Monthly%20Executive%20Report%202006/GS_MAY_05.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contaduriagral/Presentations/Monthly%20Executive%20Report%202006/Operational%20Plan/2004%20Planning%20Cycle/Consolidated/Final%20IFRS%20Plan%202005-7/International%20IFRS%20submission%20(reworked%20for%20inv%20inc)%208%20Mar%2005.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contaduriagral/Presentations/Monthly%20Executive%20Report%202006/Documents%20and%20Settings/Andrew%20Margetts/Desktop/Reporting/2005/01_2005/UK/UKC_JAN_05.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contaduriagral/Presentations/Monthly%20Executive%20Report%202006/Documents%20and%20Settings/Andrew%20Margetts/Desktop/Reporting/2005/02_2005/US/US_FEB_05.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contaduriagral/Presentations/Monthly%20Executive%20Report%202006/Documents%20and%20Settings/Andrew%20Margetts/Desktop/Reporting/2005/01_2005/CAN/CAN_JAN_05.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contaduriagral/Presentations/Monthly%20Executive%20Report%202006/GCC%20expenses/May%2005/Final%20Versions%20FP&amp;A/Expense%20Pack.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contaduriagral/Presentations/Monthly%20Executive%20Report%202006/Reporting/2005/07_2005/US/US_JUL_05.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C:\Documents%20and%20Settings\ahojman\Mis%20documentos\Royal\Reserving\Reserves\Brasil\2007%20Q3\Salidas\Motor_OD.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Documents%20and%20Settings/ahojman/Mis%20documentos/Royal/Reserving/Reserves/Brasil/2007%20Q3/Salidas/Motor_OD.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LON-BSQ-N01\VOL1\Documents%20and%20Settings\Kramers\My%20Documents\Database.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R:\P%20&amp;%20C\ART%20GENERAL\ASOCIART\IBNR\7%20IBNR%2030-06-2001\Resultados\Summaries%2030-06-01.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contaduriagral/Presentations/Monthly%20Executive%20Report%202006/Reporting/2004/112004/Consolidated/EC%20packs/MBR%20Consolidation%20template.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contaduriagral/Presentations/Monthly%20Executive%20Report%202006/Temp/C.Lotus.Notes.Data/Reporting%20Redevelopment/Regional%20Input%20Templates/United%20States/US%20NEW%20v1.2.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Reservas/Arg/2014%20Q1/FSR/04.%20RSA/FDAs%20Finales/SALIDA%20RESQ%20FDA%20-%20ARG%202014%20Q1%20-%20Final.xlsx"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Reservas/Arg/2014%20Q1/QAve/Motor/Selection%20QAves/QAvE_Motor%20Cascos%20ARG%202014%20Q1%20Totales%20Commercial.xlsm"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Reservas/Arg/2014%20Q2/GEP/GEP_Autos.xls"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Reservas/Arg/2014%20Q2/Expuestos/Vigentes.xlsx"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Reservas/Arg/2014%20Q1/FSR/02.%20Base%20de%20Datos/2014%20Q2%20FSR%20GEP%20y%20Vigentes%20a%20utilizar.xlsx"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Reservas/Arg/2014%20Q1/FSR/04.%20RSA/Motor/Motor%20Cascos%20ARG%202014Q1%20Totales%20TOTAL%20FSR2014Q1.xlsm"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Reservas/Arg/2014%20Q2/GEP/GEP%20Motor.xlsx" TargetMode="External"/></Relationships>
</file>

<file path=xl/externalLinks/_rels/externalLink31.xml.rels><?xml version="1.0" encoding="UTF-8" standalone="yes"?>
<Relationships xmlns="http://schemas.openxmlformats.org/package/2006/relationships"><Relationship Id="rId1" Type="http://schemas.openxmlformats.org/officeDocument/2006/relationships/externalLinkPath" Target="/Reservas/Arg/2014%20Q2/Expuestos/Expuestos%20Motor.xlsx"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Reservas/Arg/2014%20Q1/FSR/04.%20RSA/Motor/Qaves%20de%20cierre/QAvE_Motor%20Cascos%20ARG%202014%20Q1%20Totales%20Commercial%20-%20fsr201401.xlsm" TargetMode="External"/></Relationships>
</file>

<file path=xl/externalLinks/_rels/externalLink33.xml.rels><?xml version="1.0" encoding="UTF-8" standalone="yes"?>
<Relationships xmlns="http://schemas.openxmlformats.org/package/2006/relationships"><Relationship Id="rId1" Type="http://schemas.openxmlformats.org/officeDocument/2006/relationships/externalLinkPath" Target="file:///C:\Program%20Files%20(x86)\EMB\ResQ%203\Addins\ResQ3.xla"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Control"/>
      <sheetName val="Level 2"/>
      <sheetName val="Level 3.1"/>
      <sheetName val="Level 3.2"/>
      <sheetName val="Level 4.1"/>
      <sheetName val="Level 4.2"/>
      <sheetName val="Level 4.3"/>
      <sheetName val="Level 4.4"/>
      <sheetName val="Level 4.5"/>
      <sheetName val="Level 4.6"/>
      <sheetName val="Level 4.7"/>
      <sheetName val="Level 4.8"/>
      <sheetName val="Level 4.9"/>
      <sheetName val="Level 4.10"/>
      <sheetName val="Level 4.11"/>
      <sheetName val="Level 4.12"/>
      <sheetName val="Level 4.13"/>
      <sheetName val="Level 4.14"/>
      <sheetName val="Level 4.15"/>
      <sheetName val="Level 4.16"/>
    </sheetNames>
    <sheetDataSet>
      <sheetData sheetId="0" refreshError="1">
        <row r="8">
          <cell r="B8" t="str">
            <v>INTERNATIONAL</v>
          </cell>
        </row>
      </sheetData>
      <sheetData sheetId="1" refreshError="1"/>
      <sheetData sheetId="2" refreshError="1"/>
      <sheetData sheetId="3" refreshError="1"/>
      <sheetData sheetId="4" refreshError="1"/>
      <sheetData sheetId="5" refreshError="1"/>
      <sheetData sheetId="6" refreshError="1"/>
      <sheetData sheetId="7" refreshError="1">
        <row r="2">
          <cell r="A2" t="str">
            <v>H:\OP_UNITS\IFSMGT\Plans\Q304 Forecast\[IFRS conversion template - Asia Sterling.xls]Level 4.4</v>
          </cell>
        </row>
        <row r="3">
          <cell r="D3" t="str">
            <v>UK GAAP</v>
          </cell>
          <cell r="F3" t="str">
            <v>IFRS ADJUSTMENTS</v>
          </cell>
          <cell r="AI3" t="str">
            <v>IFRS</v>
          </cell>
          <cell r="AK3" t="str">
            <v>IFRS</v>
          </cell>
          <cell r="AX3" t="str">
            <v>UK GAAP</v>
          </cell>
          <cell r="AZ3" t="str">
            <v>IFRS ADJUSTMENTS</v>
          </cell>
          <cell r="CC3" t="str">
            <v>IFRS</v>
          </cell>
          <cell r="CE3" t="str">
            <v>IFRS</v>
          </cell>
          <cell r="CJ3" t="str">
            <v>UK GAAP</v>
          </cell>
          <cell r="CL3" t="str">
            <v>IFRS ADJUSTMENTS</v>
          </cell>
          <cell r="DO3" t="str">
            <v>IFRS</v>
          </cell>
        </row>
        <row r="4">
          <cell r="A4" t="str">
            <v xml:space="preserve">INT'L PERSONAL </v>
          </cell>
          <cell r="B4" t="str">
            <v>Unit</v>
          </cell>
          <cell r="D4" t="str">
            <v>2005
Dec</v>
          </cell>
          <cell r="F4" t="str">
            <v>Reclass inv income (eliminate LTIR)</v>
          </cell>
          <cell r="G4" t="str">
            <v>Investments - reclassification</v>
          </cell>
          <cell r="H4" t="str">
            <v>Eliminate urealised gain/loss</v>
          </cell>
          <cell r="I4" t="str">
            <v>Inv - change to measurement basis (1)</v>
          </cell>
          <cell r="J4" t="str">
            <v>Investments - amortisation (2)</v>
          </cell>
          <cell r="K4" t="str">
            <v>Investments - impairments</v>
          </cell>
          <cell r="L4" t="str">
            <v>Investments - property</v>
          </cell>
          <cell r="M4" t="str">
            <v>Investments - other</v>
          </cell>
          <cell r="N4" t="str">
            <v>Ins contracts reclass'n (3)</v>
          </cell>
          <cell r="O4" t="str">
            <v>Goodwill</v>
          </cell>
          <cell r="P4" t="str">
            <v>Claims equalis'n reserves</v>
          </cell>
          <cell r="Q4" t="str">
            <v>Discount on claims</v>
          </cell>
          <cell r="R4" t="str">
            <v>Deferred taxation</v>
          </cell>
          <cell r="S4" t="str">
            <v>Intangibles - capitalisation</v>
          </cell>
          <cell r="T4" t="str">
            <v>Intangibles - reclassification</v>
          </cell>
          <cell r="U4" t="str">
            <v>Employee benefits</v>
          </cell>
          <cell r="V4" t="str">
            <v>Dividends</v>
          </cell>
          <cell r="W4" t="str">
            <v>Structured settlements</v>
          </cell>
          <cell r="X4" t="str">
            <v>Accruals</v>
          </cell>
          <cell r="Y4" t="str">
            <v>Gross Up</v>
          </cell>
          <cell r="Z4" t="str">
            <v>Software</v>
          </cell>
          <cell r="AA4" t="str">
            <v>IPT</v>
          </cell>
          <cell r="AB4" t="str">
            <v>Non-acqn costs</v>
          </cell>
          <cell r="AC4" t="str">
            <v>Depreciation of gp-occ properties</v>
          </cell>
          <cell r="AD4" t="str">
            <v>Pension</v>
          </cell>
          <cell r="AE4" t="str">
            <v>Share options (GCC Adj)</v>
          </cell>
          <cell r="AF4" t="str">
            <v>Tax (GCC Adj)</v>
          </cell>
          <cell r="AG4" t="str">
            <v>Other adjustments</v>
          </cell>
          <cell r="AI4" t="str">
            <v>2005
Dec</v>
          </cell>
          <cell r="AK4" t="str">
            <v>2005
Jan</v>
          </cell>
          <cell r="AL4" t="str">
            <v>2005
Feb</v>
          </cell>
          <cell r="AM4" t="str">
            <v>2005
Mar</v>
          </cell>
          <cell r="AN4" t="str">
            <v>2005
Apr</v>
          </cell>
          <cell r="AO4" t="str">
            <v>2005
May</v>
          </cell>
          <cell r="AP4" t="str">
            <v>2005
Jun</v>
          </cell>
          <cell r="AQ4" t="str">
            <v>2005
Jul</v>
          </cell>
          <cell r="AR4" t="str">
            <v>2005
Aug</v>
          </cell>
          <cell r="AS4" t="str">
            <v>2005
Sep</v>
          </cell>
          <cell r="AT4" t="str">
            <v>2005
Oct</v>
          </cell>
          <cell r="AU4" t="str">
            <v>2005
Nov</v>
          </cell>
          <cell r="AV4" t="str">
            <v>2005
Dec</v>
          </cell>
          <cell r="AX4" t="str">
            <v>2006
Q4</v>
          </cell>
          <cell r="AZ4" t="str">
            <v>Reclass inv income (eliminate LTIR)</v>
          </cell>
          <cell r="BA4" t="str">
            <v>Investments - reclassification</v>
          </cell>
          <cell r="BB4" t="str">
            <v>Eliminate urealised gain/loss</v>
          </cell>
          <cell r="BC4" t="str">
            <v>Inv - change to measurement basis (1)</v>
          </cell>
          <cell r="BD4" t="str">
            <v>Investments - amortisation (2)</v>
          </cell>
          <cell r="BE4" t="str">
            <v>Investments - impairments</v>
          </cell>
          <cell r="BF4" t="str">
            <v>Investments - property</v>
          </cell>
          <cell r="BG4" t="str">
            <v>Investments - other</v>
          </cell>
          <cell r="BH4" t="str">
            <v>Ins contracts reclass'n (3)</v>
          </cell>
          <cell r="BI4" t="str">
            <v>Goodwill</v>
          </cell>
          <cell r="BJ4" t="str">
            <v>Claims equalis'n reserves</v>
          </cell>
          <cell r="BK4" t="str">
            <v>Discount on claims</v>
          </cell>
          <cell r="BL4" t="str">
            <v>Deferred taxation</v>
          </cell>
          <cell r="BM4" t="str">
            <v>Intangibles - capitalisation</v>
          </cell>
          <cell r="BN4" t="str">
            <v>Intangibles - reclassification</v>
          </cell>
          <cell r="BO4" t="str">
            <v>Employee benefits</v>
          </cell>
          <cell r="BP4" t="str">
            <v>Dividends</v>
          </cell>
          <cell r="BQ4" t="str">
            <v>Structured settlements</v>
          </cell>
          <cell r="BR4" t="str">
            <v>Accruals</v>
          </cell>
          <cell r="BS4" t="str">
            <v>Gross Up</v>
          </cell>
          <cell r="BT4" t="str">
            <v>Software</v>
          </cell>
          <cell r="BU4" t="str">
            <v>IPT</v>
          </cell>
          <cell r="BV4" t="str">
            <v>Non-acqn costs</v>
          </cell>
          <cell r="BW4" t="str">
            <v>Depreciation of gp-occ properties</v>
          </cell>
          <cell r="BX4" t="str">
            <v>Pension</v>
          </cell>
          <cell r="BY4" t="str">
            <v>Share options (GCC Adj)</v>
          </cell>
          <cell r="BZ4" t="str">
            <v>Tax (GCC Adj)</v>
          </cell>
          <cell r="CA4" t="str">
            <v>Other adjustments</v>
          </cell>
          <cell r="CC4" t="str">
            <v>2006
Q4</v>
          </cell>
          <cell r="CE4" t="str">
            <v>2006
Q1</v>
          </cell>
          <cell r="CF4" t="str">
            <v>2006
Q2</v>
          </cell>
          <cell r="CG4" t="str">
            <v>2006
Q3</v>
          </cell>
          <cell r="CH4" t="str">
            <v>2006
Q4</v>
          </cell>
          <cell r="CJ4" t="str">
            <v>2007
Full Yr</v>
          </cell>
          <cell r="CL4" t="str">
            <v>Reclass inv income (eliminate LTIR)</v>
          </cell>
          <cell r="CM4" t="str">
            <v>Investments - reclassification</v>
          </cell>
          <cell r="CN4" t="str">
            <v>Eliminate urealised gain/loss</v>
          </cell>
          <cell r="CO4" t="str">
            <v>Inv - change to measurement basis (1)</v>
          </cell>
          <cell r="CP4" t="str">
            <v>Investments - amortisation (2)</v>
          </cell>
          <cell r="CQ4" t="str">
            <v>Investments - impairments</v>
          </cell>
          <cell r="CR4" t="str">
            <v>Investments - property</v>
          </cell>
          <cell r="CS4" t="str">
            <v>Investments - other</v>
          </cell>
          <cell r="CT4" t="str">
            <v>Ins contracts reclass'n (3)</v>
          </cell>
          <cell r="CU4" t="str">
            <v>Goodwill</v>
          </cell>
          <cell r="CV4" t="str">
            <v>Claims equalis'n reserves</v>
          </cell>
          <cell r="CW4" t="str">
            <v>Discount on claims</v>
          </cell>
          <cell r="CX4" t="str">
            <v>Deferred taxation</v>
          </cell>
          <cell r="CY4" t="str">
            <v>Intangibles - capitalisation</v>
          </cell>
          <cell r="CZ4" t="str">
            <v>Intangibles - reclassification</v>
          </cell>
          <cell r="DA4" t="str">
            <v>Employee benefits</v>
          </cell>
          <cell r="DB4" t="str">
            <v>Dividends</v>
          </cell>
          <cell r="DC4" t="str">
            <v>Structured settlements</v>
          </cell>
          <cell r="DD4" t="str">
            <v>Accruals</v>
          </cell>
          <cell r="DE4" t="str">
            <v>Gross Up</v>
          </cell>
          <cell r="DF4" t="str">
            <v>Software</v>
          </cell>
          <cell r="DG4" t="str">
            <v>IPT</v>
          </cell>
          <cell r="DH4" t="str">
            <v>Non-acqn costs</v>
          </cell>
          <cell r="DI4" t="str">
            <v>Depreciation of gp-occ properties</v>
          </cell>
          <cell r="DJ4" t="str">
            <v>Pension</v>
          </cell>
          <cell r="DK4" t="str">
            <v>Share options (GCC Adj)</v>
          </cell>
          <cell r="DL4" t="str">
            <v>Tax (GCC Adj)</v>
          </cell>
          <cell r="DM4" t="str">
            <v>Other adjustments</v>
          </cell>
          <cell r="DO4" t="str">
            <v>2007
Full Yr</v>
          </cell>
        </row>
        <row r="5">
          <cell r="A5" t="str">
            <v>Profit and Loss Account</v>
          </cell>
        </row>
        <row r="7">
          <cell r="A7" t="str">
            <v>Gross Premiums Written</v>
          </cell>
          <cell r="B7" t="str">
            <v>£000</v>
          </cell>
          <cell r="AI7">
            <v>0</v>
          </cell>
          <cell r="AV7">
            <v>0</v>
          </cell>
          <cell r="CC7">
            <v>0</v>
          </cell>
          <cell r="CH7">
            <v>0</v>
          </cell>
          <cell r="DO7">
            <v>0</v>
          </cell>
        </row>
        <row r="8">
          <cell r="A8" t="str">
            <v>Net Premium Written</v>
          </cell>
          <cell r="B8" t="str">
            <v>£000</v>
          </cell>
          <cell r="AI8">
            <v>0</v>
          </cell>
          <cell r="AV8">
            <v>0</v>
          </cell>
          <cell r="CC8">
            <v>0</v>
          </cell>
          <cell r="CH8">
            <v>0</v>
          </cell>
          <cell r="DO8">
            <v>0</v>
          </cell>
        </row>
        <row r="9">
          <cell r="A9" t="str">
            <v>Net Premium Earned</v>
          </cell>
          <cell r="B9" t="str">
            <v>£000</v>
          </cell>
          <cell r="AI9">
            <v>0</v>
          </cell>
          <cell r="AV9">
            <v>0</v>
          </cell>
          <cell r="CC9">
            <v>0</v>
          </cell>
          <cell r="CH9">
            <v>0</v>
          </cell>
          <cell r="DO9">
            <v>0</v>
          </cell>
        </row>
        <row r="10">
          <cell r="A10" t="str">
            <v>Net Claims Incurred</v>
          </cell>
          <cell r="B10" t="str">
            <v>£000</v>
          </cell>
          <cell r="AI10">
            <v>0</v>
          </cell>
          <cell r="AV10">
            <v>0</v>
          </cell>
          <cell r="CC10">
            <v>0</v>
          </cell>
          <cell r="CH10">
            <v>0</v>
          </cell>
          <cell r="DO10">
            <v>0</v>
          </cell>
        </row>
        <row r="11">
          <cell r="A11" t="str">
            <v>Commissions</v>
          </cell>
          <cell r="B11" t="str">
            <v>£000</v>
          </cell>
          <cell r="AI11">
            <v>0</v>
          </cell>
          <cell r="AV11">
            <v>0</v>
          </cell>
          <cell r="CC11">
            <v>0</v>
          </cell>
          <cell r="CH11">
            <v>0</v>
          </cell>
          <cell r="DO11">
            <v>0</v>
          </cell>
        </row>
        <row r="12">
          <cell r="A12" t="str">
            <v>Total Expenses (excl commissions)</v>
          </cell>
          <cell r="B12" t="str">
            <v>£000</v>
          </cell>
          <cell r="D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I12">
            <v>0</v>
          </cell>
          <cell r="AK12">
            <v>0</v>
          </cell>
          <cell r="AL12">
            <v>0</v>
          </cell>
          <cell r="AM12">
            <v>0</v>
          </cell>
          <cell r="AN12">
            <v>0</v>
          </cell>
          <cell r="AO12">
            <v>0</v>
          </cell>
          <cell r="AP12">
            <v>0</v>
          </cell>
          <cell r="AQ12">
            <v>0</v>
          </cell>
          <cell r="AR12">
            <v>0</v>
          </cell>
          <cell r="AS12">
            <v>0</v>
          </cell>
          <cell r="AT12">
            <v>0</v>
          </cell>
          <cell r="AU12">
            <v>0</v>
          </cell>
          <cell r="AV12">
            <v>0</v>
          </cell>
          <cell r="AX12">
            <v>0</v>
          </cell>
          <cell r="AZ12">
            <v>0</v>
          </cell>
          <cell r="BA12">
            <v>0</v>
          </cell>
          <cell r="BB12">
            <v>0</v>
          </cell>
          <cell r="BC12">
            <v>0</v>
          </cell>
          <cell r="BD12">
            <v>0</v>
          </cell>
          <cell r="BE12">
            <v>0</v>
          </cell>
          <cell r="BF12">
            <v>0</v>
          </cell>
          <cell r="BG12">
            <v>0</v>
          </cell>
          <cell r="BH12">
            <v>0</v>
          </cell>
          <cell r="BI12">
            <v>0</v>
          </cell>
          <cell r="BJ12">
            <v>0</v>
          </cell>
          <cell r="BK12">
            <v>0</v>
          </cell>
          <cell r="BL12">
            <v>0</v>
          </cell>
          <cell r="BM12">
            <v>0</v>
          </cell>
          <cell r="BN12">
            <v>0</v>
          </cell>
          <cell r="BO12">
            <v>0</v>
          </cell>
          <cell r="BP12">
            <v>0</v>
          </cell>
          <cell r="BQ12">
            <v>0</v>
          </cell>
          <cell r="BR12">
            <v>0</v>
          </cell>
          <cell r="BS12">
            <v>0</v>
          </cell>
          <cell r="BT12">
            <v>0</v>
          </cell>
          <cell r="BU12">
            <v>0</v>
          </cell>
          <cell r="BV12">
            <v>0</v>
          </cell>
          <cell r="BW12">
            <v>0</v>
          </cell>
          <cell r="BX12">
            <v>0</v>
          </cell>
          <cell r="BY12">
            <v>0</v>
          </cell>
          <cell r="BZ12">
            <v>0</v>
          </cell>
          <cell r="CA12">
            <v>0</v>
          </cell>
          <cell r="CC12">
            <v>0</v>
          </cell>
          <cell r="CE12">
            <v>0</v>
          </cell>
          <cell r="CF12">
            <v>0</v>
          </cell>
          <cell r="CG12">
            <v>0</v>
          </cell>
          <cell r="CH12">
            <v>0</v>
          </cell>
          <cell r="CJ12">
            <v>0</v>
          </cell>
          <cell r="CL12">
            <v>0</v>
          </cell>
          <cell r="CM12">
            <v>0</v>
          </cell>
          <cell r="CN12">
            <v>0</v>
          </cell>
          <cell r="CO12">
            <v>0</v>
          </cell>
          <cell r="CP12">
            <v>0</v>
          </cell>
          <cell r="CQ12">
            <v>0</v>
          </cell>
          <cell r="CR12">
            <v>0</v>
          </cell>
          <cell r="CS12">
            <v>0</v>
          </cell>
          <cell r="CT12">
            <v>0</v>
          </cell>
          <cell r="CU12">
            <v>0</v>
          </cell>
          <cell r="CV12">
            <v>0</v>
          </cell>
          <cell r="CW12">
            <v>0</v>
          </cell>
          <cell r="CX12">
            <v>0</v>
          </cell>
          <cell r="CY12">
            <v>0</v>
          </cell>
          <cell r="CZ12">
            <v>0</v>
          </cell>
          <cell r="DA12">
            <v>0</v>
          </cell>
          <cell r="DB12">
            <v>0</v>
          </cell>
          <cell r="DC12">
            <v>0</v>
          </cell>
          <cell r="DD12">
            <v>0</v>
          </cell>
          <cell r="DE12">
            <v>0</v>
          </cell>
          <cell r="DF12">
            <v>0</v>
          </cell>
          <cell r="DG12">
            <v>0</v>
          </cell>
          <cell r="DH12">
            <v>0</v>
          </cell>
          <cell r="DI12">
            <v>0</v>
          </cell>
          <cell r="DJ12">
            <v>0</v>
          </cell>
          <cell r="DK12">
            <v>0</v>
          </cell>
          <cell r="DL12">
            <v>0</v>
          </cell>
          <cell r="DM12">
            <v>0</v>
          </cell>
          <cell r="DO12">
            <v>0</v>
          </cell>
        </row>
        <row r="13">
          <cell r="A13" t="str">
            <v>DAC Movement</v>
          </cell>
          <cell r="B13" t="str">
            <v>£000</v>
          </cell>
          <cell r="AI13">
            <v>0</v>
          </cell>
          <cell r="AV13">
            <v>0</v>
          </cell>
          <cell r="CC13">
            <v>0</v>
          </cell>
          <cell r="CH13">
            <v>0</v>
          </cell>
          <cell r="DO13">
            <v>0</v>
          </cell>
        </row>
        <row r="14">
          <cell r="A14" t="str">
            <v>Underwriting Result (Management Basis)</v>
          </cell>
          <cell r="B14" t="str">
            <v>£000</v>
          </cell>
          <cell r="D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I14">
            <v>0</v>
          </cell>
          <cell r="AK14">
            <v>0</v>
          </cell>
          <cell r="AL14">
            <v>0</v>
          </cell>
          <cell r="AM14">
            <v>0</v>
          </cell>
          <cell r="AN14">
            <v>0</v>
          </cell>
          <cell r="AO14">
            <v>0</v>
          </cell>
          <cell r="AP14">
            <v>0</v>
          </cell>
          <cell r="AQ14">
            <v>0</v>
          </cell>
          <cell r="AR14">
            <v>0</v>
          </cell>
          <cell r="AS14">
            <v>0</v>
          </cell>
          <cell r="AT14">
            <v>0</v>
          </cell>
          <cell r="AU14">
            <v>0</v>
          </cell>
          <cell r="AV14">
            <v>0</v>
          </cell>
          <cell r="AX14">
            <v>0</v>
          </cell>
          <cell r="AZ14">
            <v>0</v>
          </cell>
          <cell r="BA14">
            <v>0</v>
          </cell>
          <cell r="BB14">
            <v>0</v>
          </cell>
          <cell r="BC14">
            <v>0</v>
          </cell>
          <cell r="BD14">
            <v>0</v>
          </cell>
          <cell r="BE14">
            <v>0</v>
          </cell>
          <cell r="BF14">
            <v>0</v>
          </cell>
          <cell r="BG14">
            <v>0</v>
          </cell>
          <cell r="BH14">
            <v>0</v>
          </cell>
          <cell r="BI14">
            <v>0</v>
          </cell>
          <cell r="BJ14">
            <v>0</v>
          </cell>
          <cell r="BK14">
            <v>0</v>
          </cell>
          <cell r="BL14">
            <v>0</v>
          </cell>
          <cell r="BM14">
            <v>0</v>
          </cell>
          <cell r="BN14">
            <v>0</v>
          </cell>
          <cell r="BO14">
            <v>0</v>
          </cell>
          <cell r="BP14">
            <v>0</v>
          </cell>
          <cell r="BQ14">
            <v>0</v>
          </cell>
          <cell r="BR14">
            <v>0</v>
          </cell>
          <cell r="BS14">
            <v>0</v>
          </cell>
          <cell r="BT14">
            <v>0</v>
          </cell>
          <cell r="BU14">
            <v>0</v>
          </cell>
          <cell r="BV14">
            <v>0</v>
          </cell>
          <cell r="BW14">
            <v>0</v>
          </cell>
          <cell r="BX14">
            <v>0</v>
          </cell>
          <cell r="BY14">
            <v>0</v>
          </cell>
          <cell r="BZ14">
            <v>0</v>
          </cell>
          <cell r="CA14">
            <v>0</v>
          </cell>
          <cell r="CC14">
            <v>0</v>
          </cell>
          <cell r="CE14">
            <v>0</v>
          </cell>
          <cell r="CF14">
            <v>0</v>
          </cell>
          <cell r="CG14">
            <v>0</v>
          </cell>
          <cell r="CH14">
            <v>0</v>
          </cell>
          <cell r="CJ14">
            <v>0</v>
          </cell>
          <cell r="CL14">
            <v>0</v>
          </cell>
          <cell r="CM14">
            <v>0</v>
          </cell>
          <cell r="CN14">
            <v>0</v>
          </cell>
          <cell r="CO14">
            <v>0</v>
          </cell>
          <cell r="CP14">
            <v>0</v>
          </cell>
          <cell r="CQ14">
            <v>0</v>
          </cell>
          <cell r="CR14">
            <v>0</v>
          </cell>
          <cell r="CS14">
            <v>0</v>
          </cell>
          <cell r="CT14">
            <v>0</v>
          </cell>
          <cell r="CU14">
            <v>0</v>
          </cell>
          <cell r="CV14">
            <v>0</v>
          </cell>
          <cell r="CW14">
            <v>0</v>
          </cell>
          <cell r="CX14">
            <v>0</v>
          </cell>
          <cell r="CY14">
            <v>0</v>
          </cell>
          <cell r="CZ14">
            <v>0</v>
          </cell>
          <cell r="DA14">
            <v>0</v>
          </cell>
          <cell r="DB14">
            <v>0</v>
          </cell>
          <cell r="DC14">
            <v>0</v>
          </cell>
          <cell r="DD14">
            <v>0</v>
          </cell>
          <cell r="DE14">
            <v>0</v>
          </cell>
          <cell r="DF14">
            <v>0</v>
          </cell>
          <cell r="DG14">
            <v>0</v>
          </cell>
          <cell r="DH14">
            <v>0</v>
          </cell>
          <cell r="DI14">
            <v>0</v>
          </cell>
          <cell r="DJ14">
            <v>0</v>
          </cell>
          <cell r="DK14">
            <v>0</v>
          </cell>
          <cell r="DL14">
            <v>0</v>
          </cell>
          <cell r="DM14">
            <v>0</v>
          </cell>
          <cell r="DO14">
            <v>0</v>
          </cell>
        </row>
        <row r="16">
          <cell r="A16" t="str">
            <v>Ratios</v>
          </cell>
        </row>
        <row r="18">
          <cell r="A18" t="str">
            <v>Claims Ratio</v>
          </cell>
          <cell r="B18" t="str">
            <v>%</v>
          </cell>
          <cell r="D18" t="e">
            <v>#DIV/0!</v>
          </cell>
          <cell r="AI18" t="e">
            <v>#DIV/0!</v>
          </cell>
          <cell r="AK18" t="e">
            <v>#DIV/0!</v>
          </cell>
          <cell r="AL18" t="e">
            <v>#DIV/0!</v>
          </cell>
          <cell r="AM18" t="e">
            <v>#DIV/0!</v>
          </cell>
          <cell r="AN18" t="e">
            <v>#DIV/0!</v>
          </cell>
          <cell r="AO18" t="e">
            <v>#DIV/0!</v>
          </cell>
          <cell r="AP18" t="e">
            <v>#DIV/0!</v>
          </cell>
          <cell r="AQ18" t="e">
            <v>#DIV/0!</v>
          </cell>
          <cell r="AR18" t="e">
            <v>#DIV/0!</v>
          </cell>
          <cell r="AS18" t="e">
            <v>#DIV/0!</v>
          </cell>
          <cell r="AT18" t="e">
            <v>#DIV/0!</v>
          </cell>
          <cell r="AU18" t="e">
            <v>#DIV/0!</v>
          </cell>
          <cell r="AV18" t="e">
            <v>#DIV/0!</v>
          </cell>
          <cell r="AX18" t="e">
            <v>#DIV/0!</v>
          </cell>
          <cell r="CC18" t="e">
            <v>#DIV/0!</v>
          </cell>
          <cell r="CE18" t="e">
            <v>#DIV/0!</v>
          </cell>
          <cell r="CF18" t="e">
            <v>#DIV/0!</v>
          </cell>
          <cell r="CG18" t="e">
            <v>#DIV/0!</v>
          </cell>
          <cell r="CH18" t="e">
            <v>#DIV/0!</v>
          </cell>
          <cell r="CJ18" t="e">
            <v>#DIV/0!</v>
          </cell>
          <cell r="DO18" t="e">
            <v>#DIV/0!</v>
          </cell>
        </row>
        <row r="19">
          <cell r="A19" t="str">
            <v>Commission Ratio</v>
          </cell>
          <cell r="B19" t="str">
            <v>%</v>
          </cell>
          <cell r="D19" t="e">
            <v>#DIV/0!</v>
          </cell>
          <cell r="AI19" t="e">
            <v>#DIV/0!</v>
          </cell>
          <cell r="AK19" t="e">
            <v>#DIV/0!</v>
          </cell>
          <cell r="AL19" t="e">
            <v>#DIV/0!</v>
          </cell>
          <cell r="AM19" t="e">
            <v>#DIV/0!</v>
          </cell>
          <cell r="AN19" t="e">
            <v>#DIV/0!</v>
          </cell>
          <cell r="AO19" t="e">
            <v>#DIV/0!</v>
          </cell>
          <cell r="AP19" t="e">
            <v>#DIV/0!</v>
          </cell>
          <cell r="AQ19" t="e">
            <v>#DIV/0!</v>
          </cell>
          <cell r="AR19" t="e">
            <v>#DIV/0!</v>
          </cell>
          <cell r="AS19" t="e">
            <v>#DIV/0!</v>
          </cell>
          <cell r="AT19" t="e">
            <v>#DIV/0!</v>
          </cell>
          <cell r="AU19" t="e">
            <v>#DIV/0!</v>
          </cell>
          <cell r="AV19" t="e">
            <v>#DIV/0!</v>
          </cell>
          <cell r="AX19" t="e">
            <v>#DIV/0!</v>
          </cell>
          <cell r="CC19" t="e">
            <v>#DIV/0!</v>
          </cell>
          <cell r="CE19" t="e">
            <v>#DIV/0!</v>
          </cell>
          <cell r="CF19" t="e">
            <v>#DIV/0!</v>
          </cell>
          <cell r="CG19" t="e">
            <v>#DIV/0!</v>
          </cell>
          <cell r="CH19" t="e">
            <v>#DIV/0!</v>
          </cell>
          <cell r="CJ19" t="e">
            <v>#DIV/0!</v>
          </cell>
          <cell r="DO19" t="e">
            <v>#DIV/0!</v>
          </cell>
        </row>
        <row r="20">
          <cell r="A20" t="str">
            <v>Expense Ratio</v>
          </cell>
          <cell r="B20" t="str">
            <v>%</v>
          </cell>
          <cell r="D20" t="e">
            <v>#DIV/0!</v>
          </cell>
          <cell r="AI20" t="e">
            <v>#DIV/0!</v>
          </cell>
          <cell r="AK20" t="e">
            <v>#DIV/0!</v>
          </cell>
          <cell r="AL20" t="e">
            <v>#DIV/0!</v>
          </cell>
          <cell r="AM20" t="e">
            <v>#DIV/0!</v>
          </cell>
          <cell r="AN20" t="e">
            <v>#DIV/0!</v>
          </cell>
          <cell r="AO20" t="e">
            <v>#DIV/0!</v>
          </cell>
          <cell r="AP20" t="e">
            <v>#DIV/0!</v>
          </cell>
          <cell r="AQ20" t="e">
            <v>#DIV/0!</v>
          </cell>
          <cell r="AR20" t="e">
            <v>#DIV/0!</v>
          </cell>
          <cell r="AS20" t="e">
            <v>#DIV/0!</v>
          </cell>
          <cell r="AT20" t="e">
            <v>#DIV/0!</v>
          </cell>
          <cell r="AU20" t="e">
            <v>#DIV/0!</v>
          </cell>
          <cell r="AV20" t="e">
            <v>#DIV/0!</v>
          </cell>
          <cell r="AX20" t="e">
            <v>#DIV/0!</v>
          </cell>
          <cell r="CC20" t="e">
            <v>#DIV/0!</v>
          </cell>
          <cell r="CE20" t="e">
            <v>#DIV/0!</v>
          </cell>
          <cell r="CF20" t="e">
            <v>#DIV/0!</v>
          </cell>
          <cell r="CG20" t="e">
            <v>#DIV/0!</v>
          </cell>
          <cell r="CH20" t="e">
            <v>#DIV/0!</v>
          </cell>
          <cell r="CJ20" t="e">
            <v>#DIV/0!</v>
          </cell>
          <cell r="DO20" t="e">
            <v>#DIV/0!</v>
          </cell>
        </row>
        <row r="21">
          <cell r="A21" t="str">
            <v>Total Expense Ratio</v>
          </cell>
          <cell r="B21" t="str">
            <v>%</v>
          </cell>
          <cell r="D21" t="e">
            <v>#DIV/0!</v>
          </cell>
          <cell r="AI21" t="e">
            <v>#DIV/0!</v>
          </cell>
          <cell r="AK21" t="e">
            <v>#DIV/0!</v>
          </cell>
          <cell r="AL21" t="e">
            <v>#DIV/0!</v>
          </cell>
          <cell r="AM21" t="e">
            <v>#DIV/0!</v>
          </cell>
          <cell r="AN21" t="e">
            <v>#DIV/0!</v>
          </cell>
          <cell r="AO21" t="e">
            <v>#DIV/0!</v>
          </cell>
          <cell r="AP21" t="e">
            <v>#DIV/0!</v>
          </cell>
          <cell r="AQ21" t="e">
            <v>#DIV/0!</v>
          </cell>
          <cell r="AR21" t="e">
            <v>#DIV/0!</v>
          </cell>
          <cell r="AS21" t="e">
            <v>#DIV/0!</v>
          </cell>
          <cell r="AT21" t="e">
            <v>#DIV/0!</v>
          </cell>
          <cell r="AU21" t="e">
            <v>#DIV/0!</v>
          </cell>
          <cell r="AV21" t="e">
            <v>#DIV/0!</v>
          </cell>
          <cell r="AX21" t="e">
            <v>#DIV/0!</v>
          </cell>
          <cell r="CC21" t="e">
            <v>#DIV/0!</v>
          </cell>
          <cell r="CE21" t="e">
            <v>#DIV/0!</v>
          </cell>
          <cell r="CF21" t="e">
            <v>#DIV/0!</v>
          </cell>
          <cell r="CG21" t="e">
            <v>#DIV/0!</v>
          </cell>
          <cell r="CH21" t="e">
            <v>#DIV/0!</v>
          </cell>
          <cell r="CJ21" t="e">
            <v>#DIV/0!</v>
          </cell>
          <cell r="DO21" t="e">
            <v>#DIV/0!</v>
          </cell>
        </row>
        <row r="22">
          <cell r="A22" t="str">
            <v xml:space="preserve">Combined operating ratio </v>
          </cell>
          <cell r="B22" t="str">
            <v>%</v>
          </cell>
          <cell r="D22" t="e">
            <v>#DIV/0!</v>
          </cell>
          <cell r="AI22" t="e">
            <v>#DIV/0!</v>
          </cell>
          <cell r="AK22" t="e">
            <v>#DIV/0!</v>
          </cell>
          <cell r="AL22" t="e">
            <v>#DIV/0!</v>
          </cell>
          <cell r="AM22" t="e">
            <v>#DIV/0!</v>
          </cell>
          <cell r="AN22" t="e">
            <v>#DIV/0!</v>
          </cell>
          <cell r="AO22" t="e">
            <v>#DIV/0!</v>
          </cell>
          <cell r="AP22" t="e">
            <v>#DIV/0!</v>
          </cell>
          <cell r="AQ22" t="e">
            <v>#DIV/0!</v>
          </cell>
          <cell r="AR22" t="e">
            <v>#DIV/0!</v>
          </cell>
          <cell r="AS22" t="e">
            <v>#DIV/0!</v>
          </cell>
          <cell r="AT22" t="e">
            <v>#DIV/0!</v>
          </cell>
          <cell r="AU22" t="e">
            <v>#DIV/0!</v>
          </cell>
          <cell r="AV22" t="e">
            <v>#DIV/0!</v>
          </cell>
          <cell r="AX22" t="e">
            <v>#DIV/0!</v>
          </cell>
          <cell r="CC22" t="e">
            <v>#DIV/0!</v>
          </cell>
          <cell r="CE22" t="e">
            <v>#DIV/0!</v>
          </cell>
          <cell r="CF22" t="e">
            <v>#DIV/0!</v>
          </cell>
          <cell r="CG22" t="e">
            <v>#DIV/0!</v>
          </cell>
          <cell r="CH22" t="e">
            <v>#DIV/0!</v>
          </cell>
          <cell r="CJ22" t="e">
            <v>#DIV/0!</v>
          </cell>
          <cell r="DO22" t="e">
            <v>#DIV/0!</v>
          </cell>
        </row>
        <row r="24">
          <cell r="A24" t="str">
            <v xml:space="preserve">Memorandum accounts </v>
          </cell>
        </row>
        <row r="26">
          <cell r="A26" t="str">
            <v>Expenses</v>
          </cell>
        </row>
        <row r="27">
          <cell r="A27" t="str">
            <v xml:space="preserve">   - Total Staff Costs</v>
          </cell>
          <cell r="B27" t="str">
            <v>£000</v>
          </cell>
          <cell r="AI27">
            <v>0</v>
          </cell>
          <cell r="AV27">
            <v>0</v>
          </cell>
          <cell r="CC27">
            <v>0</v>
          </cell>
          <cell r="CH27">
            <v>0</v>
          </cell>
          <cell r="DO27">
            <v>0</v>
          </cell>
        </row>
        <row r="28">
          <cell r="A28" t="str">
            <v xml:space="preserve">   - Operating Expenses - Variable with Premium</v>
          </cell>
          <cell r="B28" t="str">
            <v>£000</v>
          </cell>
          <cell r="AI28">
            <v>0</v>
          </cell>
          <cell r="AV28">
            <v>0</v>
          </cell>
          <cell r="CC28">
            <v>0</v>
          </cell>
          <cell r="CH28">
            <v>0</v>
          </cell>
          <cell r="DO28">
            <v>0</v>
          </cell>
        </row>
        <row r="29">
          <cell r="A29" t="str">
            <v xml:space="preserve">   - Other Controllable Operating Expenses</v>
          </cell>
          <cell r="B29" t="str">
            <v>£000</v>
          </cell>
          <cell r="AI29">
            <v>0</v>
          </cell>
          <cell r="AV29">
            <v>0</v>
          </cell>
          <cell r="CC29">
            <v>0</v>
          </cell>
          <cell r="CH29">
            <v>0</v>
          </cell>
          <cell r="DO29">
            <v>0</v>
          </cell>
        </row>
        <row r="30">
          <cell r="A30" t="str">
            <v xml:space="preserve">   - Total Controllable Costs</v>
          </cell>
          <cell r="B30" t="str">
            <v>£000</v>
          </cell>
          <cell r="D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I30">
            <v>0</v>
          </cell>
          <cell r="AK30">
            <v>0</v>
          </cell>
          <cell r="AL30">
            <v>0</v>
          </cell>
          <cell r="AM30">
            <v>0</v>
          </cell>
          <cell r="AN30">
            <v>0</v>
          </cell>
          <cell r="AO30">
            <v>0</v>
          </cell>
          <cell r="AP30">
            <v>0</v>
          </cell>
          <cell r="AQ30">
            <v>0</v>
          </cell>
          <cell r="AR30">
            <v>0</v>
          </cell>
          <cell r="AS30">
            <v>0</v>
          </cell>
          <cell r="AT30">
            <v>0</v>
          </cell>
          <cell r="AU30">
            <v>0</v>
          </cell>
          <cell r="AV30">
            <v>0</v>
          </cell>
          <cell r="AX30">
            <v>0</v>
          </cell>
          <cell r="AZ30">
            <v>0</v>
          </cell>
          <cell r="BA30">
            <v>0</v>
          </cell>
          <cell r="BB30">
            <v>0</v>
          </cell>
          <cell r="BC30">
            <v>0</v>
          </cell>
          <cell r="BD30">
            <v>0</v>
          </cell>
          <cell r="BE30">
            <v>0</v>
          </cell>
          <cell r="BF30">
            <v>0</v>
          </cell>
          <cell r="BG30">
            <v>0</v>
          </cell>
          <cell r="BH30">
            <v>0</v>
          </cell>
          <cell r="BI30">
            <v>0</v>
          </cell>
          <cell r="BJ30">
            <v>0</v>
          </cell>
          <cell r="BK30">
            <v>0</v>
          </cell>
          <cell r="BL30">
            <v>0</v>
          </cell>
          <cell r="BM30">
            <v>0</v>
          </cell>
          <cell r="BN30">
            <v>0</v>
          </cell>
          <cell r="BO30">
            <v>0</v>
          </cell>
          <cell r="BP30">
            <v>0</v>
          </cell>
          <cell r="BQ30">
            <v>0</v>
          </cell>
          <cell r="BR30">
            <v>0</v>
          </cell>
          <cell r="BS30">
            <v>0</v>
          </cell>
          <cell r="BT30">
            <v>0</v>
          </cell>
          <cell r="BU30">
            <v>0</v>
          </cell>
          <cell r="BV30">
            <v>0</v>
          </cell>
          <cell r="BW30">
            <v>0</v>
          </cell>
          <cell r="BX30">
            <v>0</v>
          </cell>
          <cell r="BY30">
            <v>0</v>
          </cell>
          <cell r="BZ30">
            <v>0</v>
          </cell>
          <cell r="CA30">
            <v>0</v>
          </cell>
          <cell r="CC30">
            <v>0</v>
          </cell>
          <cell r="CE30">
            <v>0</v>
          </cell>
          <cell r="CF30">
            <v>0</v>
          </cell>
          <cell r="CG30">
            <v>0</v>
          </cell>
          <cell r="CH30">
            <v>0</v>
          </cell>
          <cell r="CJ30">
            <v>0</v>
          </cell>
          <cell r="CL30">
            <v>0</v>
          </cell>
          <cell r="CM30">
            <v>0</v>
          </cell>
          <cell r="CN30">
            <v>0</v>
          </cell>
          <cell r="CO30">
            <v>0</v>
          </cell>
          <cell r="CP30">
            <v>0</v>
          </cell>
          <cell r="CQ30">
            <v>0</v>
          </cell>
          <cell r="CR30">
            <v>0</v>
          </cell>
          <cell r="CS30">
            <v>0</v>
          </cell>
          <cell r="CT30">
            <v>0</v>
          </cell>
          <cell r="CU30">
            <v>0</v>
          </cell>
          <cell r="CV30">
            <v>0</v>
          </cell>
          <cell r="CW30">
            <v>0</v>
          </cell>
          <cell r="CX30">
            <v>0</v>
          </cell>
          <cell r="CY30">
            <v>0</v>
          </cell>
          <cell r="CZ30">
            <v>0</v>
          </cell>
          <cell r="DA30">
            <v>0</v>
          </cell>
          <cell r="DB30">
            <v>0</v>
          </cell>
          <cell r="DC30">
            <v>0</v>
          </cell>
          <cell r="DD30">
            <v>0</v>
          </cell>
          <cell r="DE30">
            <v>0</v>
          </cell>
          <cell r="DF30">
            <v>0</v>
          </cell>
          <cell r="DG30">
            <v>0</v>
          </cell>
          <cell r="DH30">
            <v>0</v>
          </cell>
          <cell r="DI30">
            <v>0</v>
          </cell>
          <cell r="DJ30">
            <v>0</v>
          </cell>
          <cell r="DK30">
            <v>0</v>
          </cell>
          <cell r="DL30">
            <v>0</v>
          </cell>
          <cell r="DM30">
            <v>0</v>
          </cell>
          <cell r="DO30">
            <v>0</v>
          </cell>
        </row>
        <row r="31">
          <cell r="A31" t="str">
            <v xml:space="preserve">   - Levies</v>
          </cell>
          <cell r="B31" t="str">
            <v>£000</v>
          </cell>
          <cell r="AI31">
            <v>0</v>
          </cell>
          <cell r="AV31">
            <v>0</v>
          </cell>
          <cell r="CC31">
            <v>0</v>
          </cell>
          <cell r="CH31">
            <v>0</v>
          </cell>
          <cell r="DO31">
            <v>0</v>
          </cell>
        </row>
        <row r="32">
          <cell r="A32" t="str">
            <v xml:space="preserve">   - Total Direct Costs</v>
          </cell>
          <cell r="B32" t="str">
            <v>£000</v>
          </cell>
          <cell r="D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I32">
            <v>0</v>
          </cell>
          <cell r="AK32">
            <v>0</v>
          </cell>
          <cell r="AL32">
            <v>0</v>
          </cell>
          <cell r="AM32">
            <v>0</v>
          </cell>
          <cell r="AN32">
            <v>0</v>
          </cell>
          <cell r="AO32">
            <v>0</v>
          </cell>
          <cell r="AP32">
            <v>0</v>
          </cell>
          <cell r="AQ32">
            <v>0</v>
          </cell>
          <cell r="AR32">
            <v>0</v>
          </cell>
          <cell r="AS32">
            <v>0</v>
          </cell>
          <cell r="AT32">
            <v>0</v>
          </cell>
          <cell r="AU32">
            <v>0</v>
          </cell>
          <cell r="AV32">
            <v>0</v>
          </cell>
          <cell r="AX32">
            <v>0</v>
          </cell>
          <cell r="AZ32">
            <v>0</v>
          </cell>
          <cell r="BA32">
            <v>0</v>
          </cell>
          <cell r="BB32">
            <v>0</v>
          </cell>
          <cell r="BC32">
            <v>0</v>
          </cell>
          <cell r="BD32">
            <v>0</v>
          </cell>
          <cell r="BE32">
            <v>0</v>
          </cell>
          <cell r="BF32">
            <v>0</v>
          </cell>
          <cell r="BG32">
            <v>0</v>
          </cell>
          <cell r="BH32">
            <v>0</v>
          </cell>
          <cell r="BI32">
            <v>0</v>
          </cell>
          <cell r="BJ32">
            <v>0</v>
          </cell>
          <cell r="BK32">
            <v>0</v>
          </cell>
          <cell r="BL32">
            <v>0</v>
          </cell>
          <cell r="BM32">
            <v>0</v>
          </cell>
          <cell r="BN32">
            <v>0</v>
          </cell>
          <cell r="BO32">
            <v>0</v>
          </cell>
          <cell r="BP32">
            <v>0</v>
          </cell>
          <cell r="BQ32">
            <v>0</v>
          </cell>
          <cell r="BR32">
            <v>0</v>
          </cell>
          <cell r="BS32">
            <v>0</v>
          </cell>
          <cell r="BT32">
            <v>0</v>
          </cell>
          <cell r="BU32">
            <v>0</v>
          </cell>
          <cell r="BV32">
            <v>0</v>
          </cell>
          <cell r="BW32">
            <v>0</v>
          </cell>
          <cell r="BX32">
            <v>0</v>
          </cell>
          <cell r="BY32">
            <v>0</v>
          </cell>
          <cell r="BZ32">
            <v>0</v>
          </cell>
          <cell r="CA32">
            <v>0</v>
          </cell>
          <cell r="CC32">
            <v>0</v>
          </cell>
          <cell r="CE32">
            <v>0</v>
          </cell>
          <cell r="CF32">
            <v>0</v>
          </cell>
          <cell r="CG32">
            <v>0</v>
          </cell>
          <cell r="CH32">
            <v>0</v>
          </cell>
          <cell r="CJ32">
            <v>0</v>
          </cell>
          <cell r="CL32">
            <v>0</v>
          </cell>
          <cell r="CM32">
            <v>0</v>
          </cell>
          <cell r="CN32">
            <v>0</v>
          </cell>
          <cell r="CO32">
            <v>0</v>
          </cell>
          <cell r="CP32">
            <v>0</v>
          </cell>
          <cell r="CQ32">
            <v>0</v>
          </cell>
          <cell r="CR32">
            <v>0</v>
          </cell>
          <cell r="CS32">
            <v>0</v>
          </cell>
          <cell r="CT32">
            <v>0</v>
          </cell>
          <cell r="CU32">
            <v>0</v>
          </cell>
          <cell r="CV32">
            <v>0</v>
          </cell>
          <cell r="CW32">
            <v>0</v>
          </cell>
          <cell r="CX32">
            <v>0</v>
          </cell>
          <cell r="CY32">
            <v>0</v>
          </cell>
          <cell r="CZ32">
            <v>0</v>
          </cell>
          <cell r="DA32">
            <v>0</v>
          </cell>
          <cell r="DB32">
            <v>0</v>
          </cell>
          <cell r="DC32">
            <v>0</v>
          </cell>
          <cell r="DD32">
            <v>0</v>
          </cell>
          <cell r="DE32">
            <v>0</v>
          </cell>
          <cell r="DF32">
            <v>0</v>
          </cell>
          <cell r="DG32">
            <v>0</v>
          </cell>
          <cell r="DH32">
            <v>0</v>
          </cell>
          <cell r="DI32">
            <v>0</v>
          </cell>
          <cell r="DJ32">
            <v>0</v>
          </cell>
          <cell r="DK32">
            <v>0</v>
          </cell>
          <cell r="DL32">
            <v>0</v>
          </cell>
          <cell r="DM32">
            <v>0</v>
          </cell>
          <cell r="DO32">
            <v>0</v>
          </cell>
        </row>
        <row r="33">
          <cell r="A33" t="str">
            <v xml:space="preserve">   - Recharges - Corporate Centre</v>
          </cell>
          <cell r="B33" t="str">
            <v>£000</v>
          </cell>
          <cell r="AI33">
            <v>0</v>
          </cell>
          <cell r="AV33">
            <v>0</v>
          </cell>
          <cell r="CC33">
            <v>0</v>
          </cell>
          <cell r="CH33">
            <v>0</v>
          </cell>
          <cell r="DO33">
            <v>0</v>
          </cell>
        </row>
        <row r="34">
          <cell r="A34" t="str">
            <v xml:space="preserve">   - Recharges - Regional Group Office</v>
          </cell>
          <cell r="B34" t="str">
            <v>£000</v>
          </cell>
          <cell r="AI34">
            <v>0</v>
          </cell>
          <cell r="AV34">
            <v>0</v>
          </cell>
          <cell r="CC34">
            <v>0</v>
          </cell>
          <cell r="CH34">
            <v>0</v>
          </cell>
          <cell r="DO34">
            <v>0</v>
          </cell>
        </row>
        <row r="35">
          <cell r="A35" t="str">
            <v xml:space="preserve">   - Claims Expenses</v>
          </cell>
          <cell r="B35" t="str">
            <v>000</v>
          </cell>
          <cell r="AI35">
            <v>0</v>
          </cell>
          <cell r="AV35">
            <v>0</v>
          </cell>
          <cell r="CC35">
            <v>0</v>
          </cell>
          <cell r="CH35">
            <v>0</v>
          </cell>
          <cell r="DO35">
            <v>0</v>
          </cell>
        </row>
        <row r="36">
          <cell r="A36" t="str">
            <v>Total Expenses (excluding commissions)</v>
          </cell>
          <cell r="B36" t="str">
            <v>000</v>
          </cell>
          <cell r="D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I36">
            <v>0</v>
          </cell>
          <cell r="AK36">
            <v>0</v>
          </cell>
          <cell r="AL36">
            <v>0</v>
          </cell>
          <cell r="AM36">
            <v>0</v>
          </cell>
          <cell r="AN36">
            <v>0</v>
          </cell>
          <cell r="AO36">
            <v>0</v>
          </cell>
          <cell r="AP36">
            <v>0</v>
          </cell>
          <cell r="AQ36">
            <v>0</v>
          </cell>
          <cell r="AR36">
            <v>0</v>
          </cell>
          <cell r="AS36">
            <v>0</v>
          </cell>
          <cell r="AT36">
            <v>0</v>
          </cell>
          <cell r="AU36">
            <v>0</v>
          </cell>
          <cell r="AV36">
            <v>0</v>
          </cell>
          <cell r="AX36">
            <v>0</v>
          </cell>
          <cell r="AZ36">
            <v>0</v>
          </cell>
          <cell r="BA36">
            <v>0</v>
          </cell>
          <cell r="BB36">
            <v>0</v>
          </cell>
          <cell r="BC36">
            <v>0</v>
          </cell>
          <cell r="BD36">
            <v>0</v>
          </cell>
          <cell r="BE36">
            <v>0</v>
          </cell>
          <cell r="BF36">
            <v>0</v>
          </cell>
          <cell r="BG36">
            <v>0</v>
          </cell>
          <cell r="BH36">
            <v>0</v>
          </cell>
          <cell r="BI36">
            <v>0</v>
          </cell>
          <cell r="BJ36">
            <v>0</v>
          </cell>
          <cell r="BK36">
            <v>0</v>
          </cell>
          <cell r="BL36">
            <v>0</v>
          </cell>
          <cell r="BM36">
            <v>0</v>
          </cell>
          <cell r="BN36">
            <v>0</v>
          </cell>
          <cell r="BO36">
            <v>0</v>
          </cell>
          <cell r="BP36">
            <v>0</v>
          </cell>
          <cell r="BQ36">
            <v>0</v>
          </cell>
          <cell r="BR36">
            <v>0</v>
          </cell>
          <cell r="BS36">
            <v>0</v>
          </cell>
          <cell r="BT36">
            <v>0</v>
          </cell>
          <cell r="BU36">
            <v>0</v>
          </cell>
          <cell r="BV36">
            <v>0</v>
          </cell>
          <cell r="BW36">
            <v>0</v>
          </cell>
          <cell r="BX36">
            <v>0</v>
          </cell>
          <cell r="BY36">
            <v>0</v>
          </cell>
          <cell r="BZ36">
            <v>0</v>
          </cell>
          <cell r="CA36">
            <v>0</v>
          </cell>
          <cell r="CC36">
            <v>0</v>
          </cell>
          <cell r="CE36">
            <v>0</v>
          </cell>
          <cell r="CF36">
            <v>0</v>
          </cell>
          <cell r="CG36">
            <v>0</v>
          </cell>
          <cell r="CH36">
            <v>0</v>
          </cell>
          <cell r="CJ36">
            <v>0</v>
          </cell>
          <cell r="CL36">
            <v>0</v>
          </cell>
          <cell r="CM36">
            <v>0</v>
          </cell>
          <cell r="CN36">
            <v>0</v>
          </cell>
          <cell r="CO36">
            <v>0</v>
          </cell>
          <cell r="CP36">
            <v>0</v>
          </cell>
          <cell r="CQ36">
            <v>0</v>
          </cell>
          <cell r="CR36">
            <v>0</v>
          </cell>
          <cell r="CS36">
            <v>0</v>
          </cell>
          <cell r="CT36">
            <v>0</v>
          </cell>
          <cell r="CU36">
            <v>0</v>
          </cell>
          <cell r="CV36">
            <v>0</v>
          </cell>
          <cell r="CW36">
            <v>0</v>
          </cell>
          <cell r="CX36">
            <v>0</v>
          </cell>
          <cell r="CY36">
            <v>0</v>
          </cell>
          <cell r="CZ36">
            <v>0</v>
          </cell>
          <cell r="DA36">
            <v>0</v>
          </cell>
          <cell r="DB36">
            <v>0</v>
          </cell>
          <cell r="DC36">
            <v>0</v>
          </cell>
          <cell r="DD36">
            <v>0</v>
          </cell>
          <cell r="DE36">
            <v>0</v>
          </cell>
          <cell r="DF36">
            <v>0</v>
          </cell>
          <cell r="DG36">
            <v>0</v>
          </cell>
          <cell r="DH36">
            <v>0</v>
          </cell>
          <cell r="DI36">
            <v>0</v>
          </cell>
          <cell r="DJ36">
            <v>0</v>
          </cell>
          <cell r="DK36">
            <v>0</v>
          </cell>
          <cell r="DL36">
            <v>0</v>
          </cell>
          <cell r="DM36">
            <v>0</v>
          </cell>
          <cell r="DO36">
            <v>0</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Sheet1"/>
      <sheetName val="IBNR"/>
      <sheetName val="Summary"/>
      <sheetName val="Severity (Y)"/>
      <sheetName val="Frequency (Y)"/>
      <sheetName val="ILT (Y)"/>
      <sheetName val="Death (Y)"/>
      <sheetName val="0-50 (Y)"/>
      <sheetName val="&gt;50 (Y)"/>
      <sheetName val="Comparison_year"/>
      <sheetName val="Severity"/>
      <sheetName val="Frequency"/>
      <sheetName val="ILT"/>
      <sheetName val="Death"/>
      <sheetName val="0-50"/>
      <sheetName val="&gt;50"/>
      <sheetName val="Comparison_sem"/>
      <sheetName val="dato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row r="72">
          <cell r="B72" t="str">
            <v>[SalidaOscar_30062006.xls]</v>
          </cell>
        </row>
      </sheetData>
      <sheetData sheetId="13" refreshError="1"/>
      <sheetData sheetId="14" refreshError="1"/>
      <sheetData sheetId="15" refreshError="1"/>
      <sheetData sheetId="16" refreshError="1"/>
      <sheetData sheetId="17" refreshError="1">
        <row r="1">
          <cell r="B1">
            <v>38898</v>
          </cell>
        </row>
        <row r="2">
          <cell r="L2">
            <v>2</v>
          </cell>
          <cell r="M2">
            <v>3</v>
          </cell>
          <cell r="N2">
            <v>4</v>
          </cell>
          <cell r="O2">
            <v>5</v>
          </cell>
          <cell r="P2">
            <v>6</v>
          </cell>
          <cell r="Q2">
            <v>7</v>
          </cell>
        </row>
        <row r="4">
          <cell r="K4" t="str">
            <v>Temporary Disability (ILT)</v>
          </cell>
          <cell r="L4">
            <v>1</v>
          </cell>
          <cell r="N4">
            <v>3</v>
          </cell>
          <cell r="P4">
            <v>2</v>
          </cell>
          <cell r="Q4" t="str">
            <v xml:space="preserve"> </v>
          </cell>
        </row>
        <row r="5">
          <cell r="K5" t="str">
            <v>Benefit in Kind</v>
          </cell>
          <cell r="L5">
            <v>4</v>
          </cell>
          <cell r="M5">
            <v>5</v>
          </cell>
          <cell r="N5">
            <v>7</v>
          </cell>
          <cell r="P5">
            <v>6</v>
          </cell>
        </row>
        <row r="6">
          <cell r="K6" t="str">
            <v>Death</v>
          </cell>
          <cell r="L6">
            <v>8</v>
          </cell>
          <cell r="M6">
            <v>9</v>
          </cell>
          <cell r="O6">
            <v>11</v>
          </cell>
          <cell r="Q6">
            <v>10</v>
          </cell>
        </row>
        <row r="7">
          <cell r="K7" t="str">
            <v>Disability 0 - 50%</v>
          </cell>
          <cell r="L7">
            <v>12</v>
          </cell>
          <cell r="M7">
            <v>13</v>
          </cell>
          <cell r="O7">
            <v>15</v>
          </cell>
          <cell r="Q7">
            <v>14</v>
          </cell>
        </row>
        <row r="8">
          <cell r="K8" t="str">
            <v>Disability 50 - 66%</v>
          </cell>
          <cell r="L8">
            <v>16</v>
          </cell>
          <cell r="M8">
            <v>17</v>
          </cell>
          <cell r="O8">
            <v>19</v>
          </cell>
          <cell r="Q8">
            <v>18</v>
          </cell>
        </row>
        <row r="9">
          <cell r="K9" t="str">
            <v>Disability over 66%</v>
          </cell>
          <cell r="L9">
            <v>20</v>
          </cell>
          <cell r="M9">
            <v>21</v>
          </cell>
          <cell r="O9">
            <v>23</v>
          </cell>
          <cell r="Q9">
            <v>22</v>
          </cell>
        </row>
        <row r="10">
          <cell r="K10" t="str">
            <v>Disability over 50%</v>
          </cell>
          <cell r="L10">
            <v>24</v>
          </cell>
          <cell r="M10">
            <v>25</v>
          </cell>
          <cell r="O10">
            <v>27</v>
          </cell>
          <cell r="Q10">
            <v>26</v>
          </cell>
        </row>
      </sheetData>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Cover"/>
      <sheetName val="INDEX"/>
      <sheetName val="Notes on use"/>
      <sheetName val="EMB Settings"/>
      <sheetName val="User Entries"/>
      <sheetName val="Ultimate Comparison &amp; Margin"/>
      <sheetName val="Portfolio Evolution_Quarter"/>
      <sheetName val="Portfolio_Evolution_Charts_Q"/>
      <sheetName val="Portfolio_Evolution_Charts_A"/>
      <sheetName val="Portfolio Evolution_Annual"/>
      <sheetName val="Summary_AttrorTotal"/>
      <sheetName val="Analysis_LastQ_Ult_Selected"/>
      <sheetName val="Analysis_LastQ_Ult_Selected(CC)"/>
      <sheetName val="Analysis_FSR_Ult_Selected"/>
      <sheetName val="Analysis_FSR_Ult_Inc Method"/>
      <sheetName val="Analysis_FSR_Ult_Paid Method"/>
      <sheetName val="Analysis_FSR_Ult_C_Count Method"/>
      <sheetName val="Large Losses_Analysis"/>
      <sheetName val="Weather Losses_Analysis"/>
      <sheetName val="Asset_S&amp;S_or ORR"/>
      <sheetName val="Tri_Incurred_AttrorTot"/>
      <sheetName val="Tri_Paid_AttrorTot"/>
      <sheetName val="Tri_Outstanding_AttrorTot"/>
      <sheetName val="Tri_Incurred_CCounts_Attror"/>
      <sheetName val="Tri_Incurred_LL"/>
      <sheetName val="Tri_Outstanding_LL"/>
      <sheetName val="Tri_Paid_LL"/>
      <sheetName val="Tri_Incurred_CCounts_LL"/>
      <sheetName val="Tri_Incurred_WL"/>
      <sheetName val="Tri_Outstanding_WL"/>
      <sheetName val="Tri_Paid_WL"/>
      <sheetName val="Tri_Incurred_CCounts_WL"/>
      <sheetName val="KPIs"/>
      <sheetName val="Ultimates"/>
      <sheetName val="Auxiliar"/>
      <sheetName val="Selection Notes"/>
      <sheetName val="data"/>
      <sheetName val="Ctrol_Incurred"/>
      <sheetName val="Ctrol_Incurred_CCounts"/>
    </sheetNames>
    <sheetDataSet>
      <sheetData sheetId="0" refreshError="1">
        <row r="10">
          <cell r="C10" t="str">
            <v>2010 Q4</v>
          </cell>
        </row>
        <row r="13">
          <cell r="C13" t="str">
            <v>December 2010</v>
          </cell>
        </row>
        <row r="15">
          <cell r="C15" t="str">
            <v>RSA ARGENTINA</v>
          </cell>
        </row>
        <row r="19">
          <cell r="C19" t="str">
            <v>AR$</v>
          </cell>
        </row>
        <row r="21">
          <cell r="C21">
            <v>1000</v>
          </cell>
        </row>
        <row r="23">
          <cell r="C23" t="str">
            <v>Gross</v>
          </cell>
        </row>
      </sheetData>
      <sheetData sheetId="1" refreshError="1"/>
      <sheetData sheetId="2" refreshError="1"/>
      <sheetData sheetId="3" refreshError="1">
        <row r="7">
          <cell r="B7" t="str">
            <v>RESQ  M</v>
          </cell>
        </row>
      </sheetData>
      <sheetData sheetId="4" refreshError="1">
        <row r="5">
          <cell r="B5" t="str">
            <v>31/12/2010</v>
          </cell>
        </row>
        <row r="10">
          <cell r="B10" t="str">
            <v>1999 Q1</v>
          </cell>
        </row>
        <row r="12">
          <cell r="B12">
            <v>6</v>
          </cell>
        </row>
        <row r="13">
          <cell r="B13" t="str">
            <v>2010 Q2</v>
          </cell>
        </row>
        <row r="16">
          <cell r="B16" t="str">
            <v>2010 Q3</v>
          </cell>
        </row>
        <row r="30">
          <cell r="C30" t="str">
            <v>AttritionalIncurred Losses</v>
          </cell>
          <cell r="D30" t="str">
            <v>Attritional\</v>
          </cell>
          <cell r="E30" t="str">
            <v>Linea Comercial\</v>
          </cell>
          <cell r="F30" t="str">
            <v>Rcl\</v>
          </cell>
          <cell r="G30">
            <v>0</v>
          </cell>
          <cell r="H30">
            <v>0</v>
          </cell>
          <cell r="I30">
            <v>0</v>
          </cell>
          <cell r="J30">
            <v>0</v>
          </cell>
          <cell r="K30">
            <v>0</v>
          </cell>
          <cell r="L30">
            <v>0</v>
          </cell>
          <cell r="M30">
            <v>0</v>
          </cell>
          <cell r="N30" t="str">
            <v>Attritional\Linea Comercial\Rcl\</v>
          </cell>
          <cell r="P30" t="str">
            <v>Incurred Claims</v>
          </cell>
        </row>
        <row r="31">
          <cell r="C31" t="str">
            <v>AttritionalPaid Losses</v>
          </cell>
          <cell r="D31" t="str">
            <v>Attritional\</v>
          </cell>
          <cell r="E31" t="str">
            <v>Linea Comercial\</v>
          </cell>
          <cell r="F31" t="str">
            <v>Rcl\</v>
          </cell>
          <cell r="G31">
            <v>0</v>
          </cell>
          <cell r="H31">
            <v>0</v>
          </cell>
          <cell r="I31">
            <v>0</v>
          </cell>
          <cell r="J31">
            <v>0</v>
          </cell>
          <cell r="K31">
            <v>0</v>
          </cell>
          <cell r="L31">
            <v>0</v>
          </cell>
          <cell r="M31">
            <v>0</v>
          </cell>
          <cell r="N31" t="str">
            <v>Attritional\Linea Comercial\Rcl\</v>
          </cell>
          <cell r="P31" t="str">
            <v>Paid Claims</v>
          </cell>
        </row>
        <row r="32">
          <cell r="C32" t="str">
            <v>AttritionalOutstanding Losses</v>
          </cell>
          <cell r="D32" t="str">
            <v>Attritional\</v>
          </cell>
          <cell r="E32" t="str">
            <v>Linea Comercial\</v>
          </cell>
          <cell r="F32" t="str">
            <v>Rcl\</v>
          </cell>
          <cell r="G32">
            <v>0</v>
          </cell>
          <cell r="H32">
            <v>0</v>
          </cell>
          <cell r="I32">
            <v>0</v>
          </cell>
          <cell r="J32">
            <v>0</v>
          </cell>
          <cell r="K32">
            <v>0</v>
          </cell>
          <cell r="L32">
            <v>0</v>
          </cell>
          <cell r="M32">
            <v>0</v>
          </cell>
          <cell r="N32" t="str">
            <v>Attritional\Linea Comercial\Rcl\</v>
          </cell>
          <cell r="P32" t="str">
            <v>Outstanding Claims</v>
          </cell>
        </row>
        <row r="33">
          <cell r="C33" t="str">
            <v>AttritionalIncurred Claim Counts</v>
          </cell>
          <cell r="D33" t="str">
            <v>Attritional\</v>
          </cell>
          <cell r="E33" t="str">
            <v>Linea Comercial\</v>
          </cell>
          <cell r="F33" t="str">
            <v>Rcl\</v>
          </cell>
          <cell r="G33">
            <v>0</v>
          </cell>
          <cell r="H33">
            <v>0</v>
          </cell>
          <cell r="I33">
            <v>0</v>
          </cell>
          <cell r="J33">
            <v>0</v>
          </cell>
          <cell r="K33">
            <v>0</v>
          </cell>
          <cell r="L33">
            <v>0</v>
          </cell>
          <cell r="M33">
            <v>0</v>
          </cell>
          <cell r="N33" t="str">
            <v>Attritional\Linea Comercial\Rcl\</v>
          </cell>
          <cell r="P33" t="str">
            <v>Claim Numbers</v>
          </cell>
        </row>
        <row r="34">
          <cell r="C34" t="str">
            <v>Large LossesIncurred Losses</v>
          </cell>
          <cell r="D34" t="str">
            <v>Large\</v>
          </cell>
          <cell r="E34" t="str">
            <v>Linea Comercial\</v>
          </cell>
          <cell r="F34" t="str">
            <v>Rcl\</v>
          </cell>
          <cell r="G34">
            <v>0</v>
          </cell>
          <cell r="H34">
            <v>0</v>
          </cell>
          <cell r="I34">
            <v>0</v>
          </cell>
          <cell r="J34">
            <v>0</v>
          </cell>
          <cell r="K34">
            <v>0</v>
          </cell>
          <cell r="L34">
            <v>0</v>
          </cell>
          <cell r="M34">
            <v>0</v>
          </cell>
          <cell r="N34" t="str">
            <v>Large\Linea Comercial\Rcl\</v>
          </cell>
          <cell r="P34" t="str">
            <v>Incurred Claims</v>
          </cell>
        </row>
        <row r="35">
          <cell r="C35" t="str">
            <v>Large LossesPaid Losses</v>
          </cell>
          <cell r="D35" t="str">
            <v>Large\</v>
          </cell>
          <cell r="E35" t="str">
            <v>Linea Comercial\</v>
          </cell>
          <cell r="F35" t="str">
            <v>Rcl\</v>
          </cell>
          <cell r="G35">
            <v>0</v>
          </cell>
          <cell r="H35">
            <v>0</v>
          </cell>
          <cell r="I35">
            <v>0</v>
          </cell>
          <cell r="J35">
            <v>0</v>
          </cell>
          <cell r="K35">
            <v>0</v>
          </cell>
          <cell r="L35">
            <v>0</v>
          </cell>
          <cell r="M35">
            <v>0</v>
          </cell>
          <cell r="N35" t="str">
            <v>Large\Linea Comercial\Rcl\</v>
          </cell>
          <cell r="P35" t="str">
            <v>Paid Claims</v>
          </cell>
        </row>
        <row r="36">
          <cell r="C36" t="str">
            <v>Large LossesOutstanding Losses</v>
          </cell>
          <cell r="D36" t="str">
            <v>Large\</v>
          </cell>
          <cell r="E36" t="str">
            <v>Linea Comercial\</v>
          </cell>
          <cell r="F36" t="str">
            <v>Rcl\</v>
          </cell>
          <cell r="G36">
            <v>0</v>
          </cell>
          <cell r="H36">
            <v>0</v>
          </cell>
          <cell r="I36">
            <v>0</v>
          </cell>
          <cell r="J36">
            <v>0</v>
          </cell>
          <cell r="K36">
            <v>0</v>
          </cell>
          <cell r="L36">
            <v>0</v>
          </cell>
          <cell r="M36">
            <v>0</v>
          </cell>
          <cell r="N36" t="str">
            <v>Large\Linea Comercial\Rcl\</v>
          </cell>
          <cell r="P36" t="str">
            <v>Outstanding Claims</v>
          </cell>
        </row>
        <row r="37">
          <cell r="C37" t="str">
            <v>Large LossesIncurred Claim Counts</v>
          </cell>
          <cell r="D37" t="str">
            <v>Large\</v>
          </cell>
          <cell r="E37" t="str">
            <v>Linea Comercial\</v>
          </cell>
          <cell r="F37" t="str">
            <v>Rcl\</v>
          </cell>
          <cell r="G37">
            <v>0</v>
          </cell>
          <cell r="H37">
            <v>0</v>
          </cell>
          <cell r="I37">
            <v>0</v>
          </cell>
          <cell r="J37">
            <v>0</v>
          </cell>
          <cell r="K37">
            <v>0</v>
          </cell>
          <cell r="L37">
            <v>0</v>
          </cell>
          <cell r="M37">
            <v>0</v>
          </cell>
          <cell r="N37" t="str">
            <v>Large\Linea Comercial\Rcl\</v>
          </cell>
          <cell r="P37" t="str">
            <v>Claim Numbers</v>
          </cell>
        </row>
        <row r="38">
          <cell r="C38" t="str">
            <v>Weather LossesIncurred Losses</v>
          </cell>
          <cell r="D38" t="str">
            <v>Weather\</v>
          </cell>
          <cell r="E38" t="str">
            <v>Linea Comercial\</v>
          </cell>
          <cell r="F38" t="str">
            <v>Rcl\</v>
          </cell>
          <cell r="G38">
            <v>0</v>
          </cell>
          <cell r="H38">
            <v>0</v>
          </cell>
          <cell r="I38">
            <v>0</v>
          </cell>
          <cell r="J38">
            <v>0</v>
          </cell>
          <cell r="K38">
            <v>0</v>
          </cell>
          <cell r="L38">
            <v>0</v>
          </cell>
          <cell r="M38">
            <v>0</v>
          </cell>
          <cell r="N38" t="str">
            <v>Weather\Linea Comercial\Rcl\</v>
          </cell>
          <cell r="P38" t="str">
            <v>Incurred Claims</v>
          </cell>
        </row>
        <row r="39">
          <cell r="C39" t="str">
            <v>Weather LossesPaid Losses</v>
          </cell>
          <cell r="D39" t="str">
            <v>Weather\</v>
          </cell>
          <cell r="E39" t="str">
            <v>Linea Comercial\</v>
          </cell>
          <cell r="F39" t="str">
            <v>Rcl\</v>
          </cell>
          <cell r="G39">
            <v>0</v>
          </cell>
          <cell r="H39">
            <v>0</v>
          </cell>
          <cell r="I39">
            <v>0</v>
          </cell>
          <cell r="J39">
            <v>0</v>
          </cell>
          <cell r="K39">
            <v>0</v>
          </cell>
          <cell r="L39">
            <v>0</v>
          </cell>
          <cell r="M39">
            <v>0</v>
          </cell>
          <cell r="N39" t="str">
            <v>Weather\Linea Comercial\Rcl\</v>
          </cell>
          <cell r="P39" t="str">
            <v>Paid Claims</v>
          </cell>
        </row>
        <row r="40">
          <cell r="C40" t="str">
            <v>Weather LossesOutstanding Losses</v>
          </cell>
          <cell r="D40" t="str">
            <v>Weather\</v>
          </cell>
          <cell r="E40" t="str">
            <v>Linea Comercial\</v>
          </cell>
          <cell r="F40" t="str">
            <v>Rcl\</v>
          </cell>
          <cell r="G40">
            <v>0</v>
          </cell>
          <cell r="H40">
            <v>0</v>
          </cell>
          <cell r="I40">
            <v>0</v>
          </cell>
          <cell r="J40">
            <v>0</v>
          </cell>
          <cell r="K40">
            <v>0</v>
          </cell>
          <cell r="L40">
            <v>0</v>
          </cell>
          <cell r="M40">
            <v>0</v>
          </cell>
          <cell r="N40" t="str">
            <v>Weather\Linea Comercial\Rcl\</v>
          </cell>
          <cell r="P40" t="str">
            <v>Outstanding Claims</v>
          </cell>
        </row>
        <row r="41">
          <cell r="C41" t="str">
            <v>Weather LossesIncurred Claim Counts</v>
          </cell>
          <cell r="D41" t="str">
            <v>Weather\</v>
          </cell>
          <cell r="E41" t="str">
            <v>Linea Comercial\</v>
          </cell>
          <cell r="F41" t="str">
            <v>Rcl\</v>
          </cell>
          <cell r="G41">
            <v>0</v>
          </cell>
          <cell r="H41">
            <v>0</v>
          </cell>
          <cell r="I41">
            <v>0</v>
          </cell>
          <cell r="J41">
            <v>0</v>
          </cell>
          <cell r="K41">
            <v>0</v>
          </cell>
          <cell r="L41">
            <v>0</v>
          </cell>
          <cell r="M41">
            <v>0</v>
          </cell>
          <cell r="N41" t="str">
            <v>Weather\Linea Comercial\Rcl\</v>
          </cell>
          <cell r="P41" t="str">
            <v>Claim Numbers</v>
          </cell>
        </row>
        <row r="71">
          <cell r="B71">
            <v>0</v>
          </cell>
        </row>
        <row r="72">
          <cell r="B72">
            <v>0</v>
          </cell>
        </row>
        <row r="167">
          <cell r="A167" t="str">
            <v>1999 Q1</v>
          </cell>
          <cell r="B167">
            <v>0</v>
          </cell>
          <cell r="C167">
            <v>0</v>
          </cell>
        </row>
        <row r="168">
          <cell r="A168" t="str">
            <v>1999 Q2</v>
          </cell>
          <cell r="B168">
            <v>0</v>
          </cell>
          <cell r="C168">
            <v>0</v>
          </cell>
        </row>
        <row r="169">
          <cell r="A169" t="str">
            <v>1999 Q3</v>
          </cell>
          <cell r="B169">
            <v>0</v>
          </cell>
          <cell r="C169">
            <v>0</v>
          </cell>
        </row>
        <row r="170">
          <cell r="A170" t="str">
            <v>1999 Q4</v>
          </cell>
          <cell r="B170">
            <v>0</v>
          </cell>
          <cell r="C170">
            <v>0</v>
          </cell>
        </row>
        <row r="171">
          <cell r="A171" t="str">
            <v>2000 Q1</v>
          </cell>
          <cell r="B171">
            <v>0</v>
          </cell>
          <cell r="C171">
            <v>0</v>
          </cell>
        </row>
        <row r="172">
          <cell r="A172" t="str">
            <v>2000 Q2</v>
          </cell>
          <cell r="B172">
            <v>0</v>
          </cell>
          <cell r="C172">
            <v>0</v>
          </cell>
        </row>
        <row r="173">
          <cell r="A173" t="str">
            <v>2000 Q3</v>
          </cell>
          <cell r="B173">
            <v>0</v>
          </cell>
          <cell r="C173">
            <v>0</v>
          </cell>
        </row>
        <row r="174">
          <cell r="A174" t="str">
            <v>2000 Q4</v>
          </cell>
          <cell r="B174">
            <v>0</v>
          </cell>
          <cell r="C174">
            <v>0</v>
          </cell>
        </row>
        <row r="175">
          <cell r="A175" t="str">
            <v>2001 Q1</v>
          </cell>
          <cell r="B175">
            <v>0</v>
          </cell>
          <cell r="C175">
            <v>0</v>
          </cell>
        </row>
        <row r="176">
          <cell r="A176" t="str">
            <v>2001 Q2</v>
          </cell>
          <cell r="B176">
            <v>0</v>
          </cell>
          <cell r="C176">
            <v>0</v>
          </cell>
        </row>
        <row r="177">
          <cell r="A177" t="str">
            <v>2001 Q3</v>
          </cell>
          <cell r="B177">
            <v>0</v>
          </cell>
          <cell r="C177">
            <v>0</v>
          </cell>
        </row>
        <row r="178">
          <cell r="A178" t="str">
            <v>2001 Q4</v>
          </cell>
          <cell r="B178">
            <v>0</v>
          </cell>
          <cell r="C178">
            <v>0</v>
          </cell>
        </row>
        <row r="179">
          <cell r="A179" t="str">
            <v>2002 Q1</v>
          </cell>
          <cell r="B179">
            <v>0</v>
          </cell>
          <cell r="C179">
            <v>0</v>
          </cell>
        </row>
        <row r="180">
          <cell r="A180" t="str">
            <v>2002 Q2</v>
          </cell>
          <cell r="B180">
            <v>0</v>
          </cell>
          <cell r="C180">
            <v>0</v>
          </cell>
        </row>
        <row r="181">
          <cell r="A181" t="str">
            <v>2002 Q3</v>
          </cell>
          <cell r="B181">
            <v>0</v>
          </cell>
          <cell r="C181">
            <v>0</v>
          </cell>
        </row>
        <row r="182">
          <cell r="A182" t="str">
            <v>2002 Q4</v>
          </cell>
          <cell r="B182">
            <v>0</v>
          </cell>
          <cell r="C182">
            <v>0</v>
          </cell>
        </row>
        <row r="183">
          <cell r="A183" t="str">
            <v>2003 Q1</v>
          </cell>
          <cell r="B183">
            <v>0</v>
          </cell>
          <cell r="C183">
            <v>0</v>
          </cell>
        </row>
        <row r="184">
          <cell r="A184" t="str">
            <v>2003 Q2</v>
          </cell>
          <cell r="B184">
            <v>0</v>
          </cell>
          <cell r="C184">
            <v>0</v>
          </cell>
        </row>
        <row r="185">
          <cell r="A185" t="str">
            <v>2003 Q3</v>
          </cell>
          <cell r="B185">
            <v>0</v>
          </cell>
          <cell r="C185">
            <v>0</v>
          </cell>
        </row>
        <row r="186">
          <cell r="A186" t="str">
            <v>2003 Q4</v>
          </cell>
          <cell r="B186">
            <v>0</v>
          </cell>
          <cell r="C186">
            <v>0</v>
          </cell>
        </row>
        <row r="187">
          <cell r="A187" t="str">
            <v>2004 Q1</v>
          </cell>
          <cell r="B187">
            <v>0</v>
          </cell>
          <cell r="C187">
            <v>0</v>
          </cell>
        </row>
        <row r="188">
          <cell r="A188" t="str">
            <v>2004 Q2</v>
          </cell>
          <cell r="B188">
            <v>0</v>
          </cell>
          <cell r="C188">
            <v>0</v>
          </cell>
        </row>
        <row r="189">
          <cell r="A189" t="str">
            <v>2004 Q3</v>
          </cell>
          <cell r="B189">
            <v>0</v>
          </cell>
          <cell r="C189">
            <v>0</v>
          </cell>
        </row>
        <row r="190">
          <cell r="A190" t="str">
            <v>2004 Q4</v>
          </cell>
          <cell r="B190">
            <v>0</v>
          </cell>
          <cell r="C190">
            <v>0</v>
          </cell>
        </row>
        <row r="191">
          <cell r="A191" t="str">
            <v>2005 Q1</v>
          </cell>
          <cell r="B191">
            <v>0</v>
          </cell>
          <cell r="C191">
            <v>0</v>
          </cell>
        </row>
        <row r="192">
          <cell r="A192" t="str">
            <v>2005 Q2</v>
          </cell>
          <cell r="B192">
            <v>0</v>
          </cell>
          <cell r="C192">
            <v>0</v>
          </cell>
        </row>
        <row r="193">
          <cell r="A193" t="str">
            <v>2005 Q3</v>
          </cell>
          <cell r="B193">
            <v>0</v>
          </cell>
          <cell r="C193">
            <v>0</v>
          </cell>
        </row>
        <row r="194">
          <cell r="A194" t="str">
            <v>2005 Q4</v>
          </cell>
          <cell r="B194">
            <v>0</v>
          </cell>
          <cell r="C194">
            <v>0</v>
          </cell>
        </row>
        <row r="195">
          <cell r="A195" t="str">
            <v>2006 Q1</v>
          </cell>
          <cell r="B195">
            <v>11429582.489</v>
          </cell>
          <cell r="C195">
            <v>37980</v>
          </cell>
        </row>
        <row r="196">
          <cell r="A196" t="str">
            <v>2006 Q2</v>
          </cell>
          <cell r="B196">
            <v>12019008.673999999</v>
          </cell>
          <cell r="C196">
            <v>38294.5</v>
          </cell>
        </row>
        <row r="197">
          <cell r="A197" t="str">
            <v>2006 Q3</v>
          </cell>
          <cell r="B197">
            <v>12496980.953</v>
          </cell>
          <cell r="C197">
            <v>38527</v>
          </cell>
        </row>
        <row r="198">
          <cell r="A198" t="str">
            <v>2006 Q4</v>
          </cell>
          <cell r="B198">
            <v>12779394.181</v>
          </cell>
          <cell r="C198">
            <v>38958</v>
          </cell>
        </row>
        <row r="199">
          <cell r="A199" t="str">
            <v>2007 Q1</v>
          </cell>
          <cell r="B199">
            <v>13070410.241999999</v>
          </cell>
          <cell r="C199">
            <v>39435</v>
          </cell>
        </row>
        <row r="200">
          <cell r="A200" t="str">
            <v>2007 Q2</v>
          </cell>
          <cell r="B200">
            <v>13244180.364</v>
          </cell>
          <cell r="C200">
            <v>39353.5</v>
          </cell>
        </row>
        <row r="201">
          <cell r="A201" t="str">
            <v>2007 Q3</v>
          </cell>
          <cell r="B201">
            <v>13521497.401000001</v>
          </cell>
          <cell r="C201">
            <v>38264</v>
          </cell>
        </row>
        <row r="202">
          <cell r="A202" t="str">
            <v>2007 Q4</v>
          </cell>
          <cell r="B202">
            <v>14140254.912</v>
          </cell>
          <cell r="C202">
            <v>37154.5</v>
          </cell>
        </row>
        <row r="203">
          <cell r="A203" t="str">
            <v>2008 Q1</v>
          </cell>
          <cell r="B203">
            <v>15221597.145</v>
          </cell>
          <cell r="C203">
            <v>37156</v>
          </cell>
        </row>
        <row r="204">
          <cell r="A204" t="str">
            <v>2008 Q2</v>
          </cell>
          <cell r="B204">
            <v>16542511.243999999</v>
          </cell>
          <cell r="C204">
            <v>37655</v>
          </cell>
        </row>
        <row r="205">
          <cell r="A205" t="str">
            <v>2008 Q3</v>
          </cell>
          <cell r="B205">
            <v>18076440.734000001</v>
          </cell>
          <cell r="C205">
            <v>38949</v>
          </cell>
        </row>
        <row r="206">
          <cell r="A206" t="str">
            <v>2008 Q4</v>
          </cell>
          <cell r="B206">
            <v>20366847.329999998</v>
          </cell>
          <cell r="C206">
            <v>39828.5</v>
          </cell>
        </row>
        <row r="207">
          <cell r="A207" t="str">
            <v>2009 Q1</v>
          </cell>
          <cell r="B207">
            <v>20728923.927000001</v>
          </cell>
          <cell r="C207">
            <v>39162.5</v>
          </cell>
        </row>
        <row r="208">
          <cell r="A208" t="str">
            <v>2009 Q2</v>
          </cell>
          <cell r="B208">
            <v>21690816.265999999</v>
          </cell>
          <cell r="C208">
            <v>38456.5</v>
          </cell>
        </row>
        <row r="209">
          <cell r="A209" t="str">
            <v>2009 Q3</v>
          </cell>
          <cell r="B209">
            <v>22057419.626000002</v>
          </cell>
          <cell r="C209">
            <v>37776</v>
          </cell>
        </row>
        <row r="210">
          <cell r="A210" t="str">
            <v>2009 Q4</v>
          </cell>
          <cell r="B210">
            <v>22805917.534000002</v>
          </cell>
          <cell r="C210">
            <v>37883</v>
          </cell>
        </row>
        <row r="211">
          <cell r="A211" t="str">
            <v>2010 Q1</v>
          </cell>
          <cell r="B211">
            <v>23200237.827999998</v>
          </cell>
          <cell r="C211">
            <v>38705</v>
          </cell>
        </row>
        <row r="212">
          <cell r="A212" t="str">
            <v>2010 Q2</v>
          </cell>
          <cell r="B212">
            <v>24544776.771999996</v>
          </cell>
          <cell r="C212">
            <v>39582.5</v>
          </cell>
        </row>
        <row r="213">
          <cell r="A213" t="str">
            <v>2010 Q3</v>
          </cell>
          <cell r="B213">
            <v>26898953.530000005</v>
          </cell>
          <cell r="C213">
            <v>40186.5</v>
          </cell>
        </row>
        <row r="214">
          <cell r="A214" t="str">
            <v>2010 Q4</v>
          </cell>
          <cell r="B214">
            <v>28891282.300000008</v>
          </cell>
          <cell r="C214">
            <v>41773</v>
          </cell>
        </row>
        <row r="215">
          <cell r="A215" t="e">
            <v>#N/A</v>
          </cell>
          <cell r="B215">
            <v>0</v>
          </cell>
          <cell r="C215">
            <v>0</v>
          </cell>
        </row>
        <row r="216">
          <cell r="A216" t="e">
            <v>#N/A</v>
          </cell>
          <cell r="B216">
            <v>0</v>
          </cell>
          <cell r="C216">
            <v>0</v>
          </cell>
        </row>
        <row r="217">
          <cell r="A217" t="e">
            <v>#N/A</v>
          </cell>
          <cell r="B217">
            <v>0</v>
          </cell>
          <cell r="C217">
            <v>0</v>
          </cell>
        </row>
        <row r="218">
          <cell r="A218" t="e">
            <v>#N/A</v>
          </cell>
          <cell r="B218">
            <v>0</v>
          </cell>
          <cell r="C218">
            <v>0</v>
          </cell>
        </row>
        <row r="219">
          <cell r="A219" t="e">
            <v>#N/A</v>
          </cell>
          <cell r="B219">
            <v>0</v>
          </cell>
          <cell r="C219">
            <v>0</v>
          </cell>
        </row>
        <row r="220">
          <cell r="A220" t="e">
            <v>#N/A</v>
          </cell>
          <cell r="B220">
            <v>0</v>
          </cell>
          <cell r="C220">
            <v>0</v>
          </cell>
        </row>
        <row r="221">
          <cell r="A221" t="e">
            <v>#N/A</v>
          </cell>
          <cell r="B221">
            <v>0</v>
          </cell>
          <cell r="C221">
            <v>0</v>
          </cell>
        </row>
        <row r="222">
          <cell r="A222" t="e">
            <v>#N/A</v>
          </cell>
          <cell r="B222">
            <v>0</v>
          </cell>
          <cell r="C222">
            <v>0</v>
          </cell>
        </row>
        <row r="223">
          <cell r="A223" t="e">
            <v>#N/A</v>
          </cell>
          <cell r="B223">
            <v>0</v>
          </cell>
          <cell r="C223">
            <v>0</v>
          </cell>
        </row>
        <row r="224">
          <cell r="A224" t="e">
            <v>#N/A</v>
          </cell>
          <cell r="B224">
            <v>0</v>
          </cell>
          <cell r="C224">
            <v>0</v>
          </cell>
        </row>
        <row r="225">
          <cell r="A225" t="e">
            <v>#N/A</v>
          </cell>
          <cell r="B225">
            <v>0</v>
          </cell>
          <cell r="C225">
            <v>0</v>
          </cell>
        </row>
        <row r="226">
          <cell r="A226" t="e">
            <v>#N/A</v>
          </cell>
          <cell r="B226">
            <v>0</v>
          </cell>
          <cell r="C226">
            <v>0</v>
          </cell>
        </row>
        <row r="227">
          <cell r="A227" t="e">
            <v>#N/A</v>
          </cell>
          <cell r="B227">
            <v>0</v>
          </cell>
          <cell r="C227">
            <v>0</v>
          </cell>
        </row>
        <row r="228">
          <cell r="A228" t="e">
            <v>#N/A</v>
          </cell>
          <cell r="B228">
            <v>0</v>
          </cell>
          <cell r="C228">
            <v>0</v>
          </cell>
        </row>
        <row r="229">
          <cell r="A229" t="e">
            <v>#N/A</v>
          </cell>
          <cell r="B229">
            <v>0</v>
          </cell>
          <cell r="C229">
            <v>0</v>
          </cell>
        </row>
        <row r="230">
          <cell r="A230" t="e">
            <v>#N/A</v>
          </cell>
          <cell r="B230">
            <v>0</v>
          </cell>
          <cell r="C230">
            <v>0</v>
          </cell>
        </row>
        <row r="231">
          <cell r="A231" t="e">
            <v>#N/A</v>
          </cell>
          <cell r="B231">
            <v>0</v>
          </cell>
          <cell r="C231">
            <v>0</v>
          </cell>
        </row>
        <row r="232">
          <cell r="A232" t="e">
            <v>#N/A</v>
          </cell>
          <cell r="B232">
            <v>0</v>
          </cell>
          <cell r="C232">
            <v>0</v>
          </cell>
        </row>
        <row r="233">
          <cell r="A233" t="e">
            <v>#N/A</v>
          </cell>
          <cell r="B233">
            <v>0</v>
          </cell>
          <cell r="C233">
            <v>0</v>
          </cell>
        </row>
        <row r="234">
          <cell r="A234" t="e">
            <v>#N/A</v>
          </cell>
          <cell r="B234">
            <v>0</v>
          </cell>
          <cell r="C234">
            <v>0</v>
          </cell>
        </row>
        <row r="235">
          <cell r="A235" t="e">
            <v>#N/A</v>
          </cell>
          <cell r="B235">
            <v>0</v>
          </cell>
          <cell r="C235">
            <v>0</v>
          </cell>
        </row>
        <row r="236">
          <cell r="A236" t="e">
            <v>#N/A</v>
          </cell>
          <cell r="B236">
            <v>0</v>
          </cell>
          <cell r="C236">
            <v>0</v>
          </cell>
        </row>
        <row r="237">
          <cell r="A237" t="e">
            <v>#N/A</v>
          </cell>
          <cell r="B237">
            <v>0</v>
          </cell>
          <cell r="C237">
            <v>0</v>
          </cell>
        </row>
        <row r="238">
          <cell r="A238" t="e">
            <v>#N/A</v>
          </cell>
          <cell r="B238">
            <v>0</v>
          </cell>
          <cell r="C238">
            <v>0</v>
          </cell>
        </row>
        <row r="239">
          <cell r="A239" t="e">
            <v>#N/A</v>
          </cell>
          <cell r="B239">
            <v>0</v>
          </cell>
          <cell r="C239">
            <v>0</v>
          </cell>
        </row>
        <row r="240">
          <cell r="A240" t="e">
            <v>#N/A</v>
          </cell>
          <cell r="B240">
            <v>0</v>
          </cell>
          <cell r="C240">
            <v>0</v>
          </cell>
        </row>
        <row r="241">
          <cell r="A241" t="e">
            <v>#N/A</v>
          </cell>
          <cell r="B241">
            <v>0</v>
          </cell>
          <cell r="C241">
            <v>0</v>
          </cell>
        </row>
        <row r="242">
          <cell r="A242" t="e">
            <v>#N/A</v>
          </cell>
          <cell r="B242">
            <v>0</v>
          </cell>
          <cell r="C242">
            <v>0</v>
          </cell>
        </row>
        <row r="243">
          <cell r="A243" t="e">
            <v>#N/A</v>
          </cell>
          <cell r="B243">
            <v>0</v>
          </cell>
          <cell r="C243">
            <v>0</v>
          </cell>
        </row>
        <row r="244">
          <cell r="A244" t="e">
            <v>#N/A</v>
          </cell>
          <cell r="B244">
            <v>0</v>
          </cell>
          <cell r="C244">
            <v>0</v>
          </cell>
        </row>
        <row r="245">
          <cell r="A245" t="e">
            <v>#N/A</v>
          </cell>
          <cell r="B245">
            <v>0</v>
          </cell>
          <cell r="C245">
            <v>0</v>
          </cell>
        </row>
        <row r="246">
          <cell r="A246" t="e">
            <v>#N/A</v>
          </cell>
          <cell r="B246">
            <v>0</v>
          </cell>
          <cell r="C246">
            <v>0</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Cover"/>
      <sheetName val="INDEX"/>
      <sheetName val="Notes on use"/>
      <sheetName val="EMB Settings"/>
      <sheetName val="User Entries"/>
      <sheetName val="Ultimate Comparison &amp; Margin"/>
      <sheetName val="Portfolio Evolution_Quarter"/>
      <sheetName val="Portfolio_Evolution_Charts_Q"/>
      <sheetName val="Portfolio_Evolution_Charts_A"/>
      <sheetName val="Portfolio Evolution_Annual"/>
      <sheetName val="Summary_AttrorTotal"/>
      <sheetName val="Analysis_LastQ_Ult_Selected"/>
      <sheetName val="Analysis_LastQ_Ult_Selected(CC)"/>
      <sheetName val="Analysis_FSR_Ult_Selected"/>
      <sheetName val="Analysis_FSR_Ult_Inc Method"/>
      <sheetName val="Analysis_FSR_Ult_Paid Method"/>
      <sheetName val="Analysis_FSR_Ult_C_Count Method"/>
      <sheetName val="Large Losses_Analysis"/>
      <sheetName val="Weather Losses_Analysis"/>
      <sheetName val="Asset_S&amp;S_or ORR"/>
      <sheetName val="Tri_Incurred_AttrorTot"/>
      <sheetName val="Tri_Paid_AttrorTot"/>
      <sheetName val="Tri_Outstanding_AttrorTot"/>
      <sheetName val="Tri_Incurred_CCounts_Attror"/>
      <sheetName val="Tri_Incurred_LL"/>
      <sheetName val="Tri_Outstanding_LL"/>
      <sheetName val="Tri_Paid_LL"/>
      <sheetName val="Tri_Incurred_CCounts_LL"/>
      <sheetName val="Tri_Incurred_WL"/>
      <sheetName val="Tri_Outstanding_WL"/>
      <sheetName val="Tri_Paid_WL"/>
      <sheetName val="Tri_Incurred_CCounts_WL"/>
      <sheetName val="KPIs"/>
      <sheetName val="Ultimates"/>
      <sheetName val="Auxiliar"/>
      <sheetName val="Selection Notes"/>
      <sheetName val="data"/>
      <sheetName val="Ctrol_Incurred"/>
      <sheetName val="Ctrol_Incurred_CCounts"/>
      <sheetName val="Matrices para descontar"/>
      <sheetName val="situacion real al cierre 2010Q4"/>
    </sheetNames>
    <sheetDataSet>
      <sheetData sheetId="0">
        <row r="13">
          <cell r="C13" t="str">
            <v>December 2010</v>
          </cell>
        </row>
        <row r="15">
          <cell r="C15" t="str">
            <v>RSA ARGENTINA</v>
          </cell>
        </row>
        <row r="19">
          <cell r="C19" t="str">
            <v>AR$</v>
          </cell>
        </row>
        <row r="21">
          <cell r="C21">
            <v>1000</v>
          </cell>
        </row>
        <row r="23">
          <cell r="C23" t="str">
            <v>Gross</v>
          </cell>
        </row>
      </sheetData>
      <sheetData sheetId="1"/>
      <sheetData sheetId="2"/>
      <sheetData sheetId="3">
        <row r="7">
          <cell r="B7" t="str">
            <v>RESQ  M</v>
          </cell>
        </row>
      </sheetData>
      <sheetData sheetId="4">
        <row r="5">
          <cell r="B5" t="str">
            <v>31/12/2010</v>
          </cell>
        </row>
        <row r="10">
          <cell r="B10" t="str">
            <v>1999 Q1</v>
          </cell>
        </row>
        <row r="12">
          <cell r="B12">
            <v>6</v>
          </cell>
        </row>
        <row r="13">
          <cell r="B13" t="str">
            <v>2010 Q2</v>
          </cell>
        </row>
        <row r="16">
          <cell r="B16" t="str">
            <v>2010 Q3</v>
          </cell>
        </row>
        <row r="30">
          <cell r="C30" t="str">
            <v>AttritionalIncurred Losses</v>
          </cell>
          <cell r="D30" t="str">
            <v>Attritional\</v>
          </cell>
          <cell r="E30" t="str">
            <v>Linea Comercial\</v>
          </cell>
          <cell r="F30" t="str">
            <v>Rcl\</v>
          </cell>
          <cell r="G30">
            <v>0</v>
          </cell>
          <cell r="H30">
            <v>0</v>
          </cell>
          <cell r="I30">
            <v>0</v>
          </cell>
          <cell r="J30">
            <v>0</v>
          </cell>
          <cell r="K30">
            <v>0</v>
          </cell>
          <cell r="L30">
            <v>0</v>
          </cell>
          <cell r="M30">
            <v>0</v>
          </cell>
          <cell r="N30" t="str">
            <v>Attritional\Linea Comercial\Rcl\</v>
          </cell>
          <cell r="P30" t="str">
            <v>Incurred Claims</v>
          </cell>
        </row>
        <row r="31">
          <cell r="C31" t="str">
            <v>AttritionalPaid Losses</v>
          </cell>
          <cell r="D31" t="str">
            <v>Attritional\</v>
          </cell>
          <cell r="E31" t="str">
            <v>Linea Comercial\</v>
          </cell>
          <cell r="F31" t="str">
            <v>Rcl\</v>
          </cell>
          <cell r="G31">
            <v>0</v>
          </cell>
          <cell r="H31">
            <v>0</v>
          </cell>
          <cell r="I31">
            <v>0</v>
          </cell>
          <cell r="J31">
            <v>0</v>
          </cell>
          <cell r="K31">
            <v>0</v>
          </cell>
          <cell r="L31">
            <v>0</v>
          </cell>
          <cell r="M31">
            <v>0</v>
          </cell>
          <cell r="N31" t="str">
            <v>Attritional\Linea Comercial\Rcl\</v>
          </cell>
          <cell r="P31" t="str">
            <v>Paid Claims</v>
          </cell>
        </row>
        <row r="32">
          <cell r="C32" t="str">
            <v>AttritionalOutstanding Losses</v>
          </cell>
          <cell r="D32" t="str">
            <v>Attritional\</v>
          </cell>
          <cell r="E32" t="str">
            <v>Linea Comercial\</v>
          </cell>
          <cell r="F32" t="str">
            <v>Rcl\</v>
          </cell>
          <cell r="G32">
            <v>0</v>
          </cell>
          <cell r="H32">
            <v>0</v>
          </cell>
          <cell r="I32">
            <v>0</v>
          </cell>
          <cell r="J32">
            <v>0</v>
          </cell>
          <cell r="K32">
            <v>0</v>
          </cell>
          <cell r="L32">
            <v>0</v>
          </cell>
          <cell r="M32">
            <v>0</v>
          </cell>
          <cell r="N32" t="str">
            <v>Attritional\Linea Comercial\Rcl\</v>
          </cell>
          <cell r="P32" t="str">
            <v>Outstanding Claims</v>
          </cell>
        </row>
        <row r="33">
          <cell r="C33" t="str">
            <v>AttritionalIncurred Claim Counts</v>
          </cell>
          <cell r="D33" t="str">
            <v>Attritional\</v>
          </cell>
          <cell r="E33" t="str">
            <v>Linea Comercial\</v>
          </cell>
          <cell r="F33" t="str">
            <v>Rcl\</v>
          </cell>
          <cell r="G33">
            <v>0</v>
          </cell>
          <cell r="H33">
            <v>0</v>
          </cell>
          <cell r="I33">
            <v>0</v>
          </cell>
          <cell r="J33">
            <v>0</v>
          </cell>
          <cell r="K33">
            <v>0</v>
          </cell>
          <cell r="L33">
            <v>0</v>
          </cell>
          <cell r="M33">
            <v>0</v>
          </cell>
          <cell r="N33" t="str">
            <v>Attritional\Linea Comercial\Rcl\</v>
          </cell>
          <cell r="P33" t="str">
            <v>Claim Numbers</v>
          </cell>
        </row>
        <row r="34">
          <cell r="C34" t="str">
            <v>Large LossesIncurred Losses</v>
          </cell>
          <cell r="D34" t="str">
            <v>Large\</v>
          </cell>
          <cell r="E34" t="str">
            <v>Linea Comercial\</v>
          </cell>
          <cell r="F34" t="str">
            <v>Rcl\</v>
          </cell>
          <cell r="G34">
            <v>0</v>
          </cell>
          <cell r="H34">
            <v>0</v>
          </cell>
          <cell r="I34">
            <v>0</v>
          </cell>
          <cell r="J34">
            <v>0</v>
          </cell>
          <cell r="K34">
            <v>0</v>
          </cell>
          <cell r="L34">
            <v>0</v>
          </cell>
          <cell r="M34">
            <v>0</v>
          </cell>
          <cell r="N34" t="str">
            <v>Large\Linea Comercial\Rcl\</v>
          </cell>
          <cell r="P34" t="str">
            <v>Incurred Claims</v>
          </cell>
        </row>
        <row r="35">
          <cell r="C35" t="str">
            <v>Large LossesPaid Losses</v>
          </cell>
          <cell r="D35" t="str">
            <v>Large\</v>
          </cell>
          <cell r="E35" t="str">
            <v>Linea Comercial\</v>
          </cell>
          <cell r="F35" t="str">
            <v>Rcl\</v>
          </cell>
          <cell r="G35">
            <v>0</v>
          </cell>
          <cell r="H35">
            <v>0</v>
          </cell>
          <cell r="I35">
            <v>0</v>
          </cell>
          <cell r="J35">
            <v>0</v>
          </cell>
          <cell r="K35">
            <v>0</v>
          </cell>
          <cell r="L35">
            <v>0</v>
          </cell>
          <cell r="M35">
            <v>0</v>
          </cell>
          <cell r="N35" t="str">
            <v>Large\Linea Comercial\Rcl\</v>
          </cell>
          <cell r="P35" t="str">
            <v>Paid Claims</v>
          </cell>
        </row>
        <row r="36">
          <cell r="C36" t="str">
            <v>Large LossesOutstanding Losses</v>
          </cell>
          <cell r="D36" t="str">
            <v>Large\</v>
          </cell>
          <cell r="E36" t="str">
            <v>Linea Comercial\</v>
          </cell>
          <cell r="F36" t="str">
            <v>Rcl\</v>
          </cell>
          <cell r="G36">
            <v>0</v>
          </cell>
          <cell r="H36">
            <v>0</v>
          </cell>
          <cell r="I36">
            <v>0</v>
          </cell>
          <cell r="J36">
            <v>0</v>
          </cell>
          <cell r="K36">
            <v>0</v>
          </cell>
          <cell r="L36">
            <v>0</v>
          </cell>
          <cell r="M36">
            <v>0</v>
          </cell>
          <cell r="N36" t="str">
            <v>Large\Linea Comercial\Rcl\</v>
          </cell>
          <cell r="P36" t="str">
            <v>Outstanding Claims</v>
          </cell>
        </row>
        <row r="37">
          <cell r="C37" t="str">
            <v>Large LossesIncurred Claim Counts</v>
          </cell>
          <cell r="D37" t="str">
            <v>Large\</v>
          </cell>
          <cell r="E37" t="str">
            <v>Linea Comercial\</v>
          </cell>
          <cell r="F37" t="str">
            <v>Rcl\</v>
          </cell>
          <cell r="G37">
            <v>0</v>
          </cell>
          <cell r="H37">
            <v>0</v>
          </cell>
          <cell r="I37">
            <v>0</v>
          </cell>
          <cell r="J37">
            <v>0</v>
          </cell>
          <cell r="K37">
            <v>0</v>
          </cell>
          <cell r="L37">
            <v>0</v>
          </cell>
          <cell r="M37">
            <v>0</v>
          </cell>
          <cell r="N37" t="str">
            <v>Large\Linea Comercial\Rcl\</v>
          </cell>
          <cell r="P37" t="str">
            <v>Claim Numbers</v>
          </cell>
        </row>
        <row r="38">
          <cell r="C38" t="str">
            <v>Weather LossesIncurred Losses</v>
          </cell>
          <cell r="D38" t="str">
            <v>Weather\</v>
          </cell>
          <cell r="E38" t="str">
            <v>Linea Comercial\</v>
          </cell>
          <cell r="F38" t="str">
            <v>Rcl\</v>
          </cell>
          <cell r="G38">
            <v>0</v>
          </cell>
          <cell r="H38">
            <v>0</v>
          </cell>
          <cell r="I38">
            <v>0</v>
          </cell>
          <cell r="J38">
            <v>0</v>
          </cell>
          <cell r="K38">
            <v>0</v>
          </cell>
          <cell r="L38">
            <v>0</v>
          </cell>
          <cell r="M38">
            <v>0</v>
          </cell>
          <cell r="N38" t="str">
            <v>Weather\Linea Comercial\Rcl\</v>
          </cell>
          <cell r="P38" t="str">
            <v>Incurred Claims</v>
          </cell>
        </row>
        <row r="39">
          <cell r="C39" t="str">
            <v>Weather LossesPaid Losses</v>
          </cell>
          <cell r="D39" t="str">
            <v>Weather\</v>
          </cell>
          <cell r="E39" t="str">
            <v>Linea Comercial\</v>
          </cell>
          <cell r="F39" t="str">
            <v>Rcl\</v>
          </cell>
          <cell r="G39">
            <v>0</v>
          </cell>
          <cell r="H39">
            <v>0</v>
          </cell>
          <cell r="I39">
            <v>0</v>
          </cell>
          <cell r="J39">
            <v>0</v>
          </cell>
          <cell r="K39">
            <v>0</v>
          </cell>
          <cell r="L39">
            <v>0</v>
          </cell>
          <cell r="M39">
            <v>0</v>
          </cell>
          <cell r="N39" t="str">
            <v>Weather\Linea Comercial\Rcl\</v>
          </cell>
          <cell r="P39" t="str">
            <v>Paid Claims</v>
          </cell>
        </row>
        <row r="40">
          <cell r="C40" t="str">
            <v>Weather LossesOutstanding Losses</v>
          </cell>
          <cell r="D40" t="str">
            <v>Weather\</v>
          </cell>
          <cell r="E40" t="str">
            <v>Linea Comercial\</v>
          </cell>
          <cell r="F40" t="str">
            <v>Rcl\</v>
          </cell>
          <cell r="G40">
            <v>0</v>
          </cell>
          <cell r="H40">
            <v>0</v>
          </cell>
          <cell r="I40">
            <v>0</v>
          </cell>
          <cell r="J40">
            <v>0</v>
          </cell>
          <cell r="K40">
            <v>0</v>
          </cell>
          <cell r="L40">
            <v>0</v>
          </cell>
          <cell r="M40">
            <v>0</v>
          </cell>
          <cell r="N40" t="str">
            <v>Weather\Linea Comercial\Rcl\</v>
          </cell>
          <cell r="P40" t="str">
            <v>Outstanding Claims</v>
          </cell>
        </row>
        <row r="41">
          <cell r="C41" t="str">
            <v>Weather LossesIncurred Claim Counts</v>
          </cell>
          <cell r="D41" t="str">
            <v>Weather\</v>
          </cell>
          <cell r="E41" t="str">
            <v>Linea Comercial\</v>
          </cell>
          <cell r="F41" t="str">
            <v>Rcl\</v>
          </cell>
          <cell r="G41">
            <v>0</v>
          </cell>
          <cell r="H41">
            <v>0</v>
          </cell>
          <cell r="I41">
            <v>0</v>
          </cell>
          <cell r="J41">
            <v>0</v>
          </cell>
          <cell r="K41">
            <v>0</v>
          </cell>
          <cell r="L41">
            <v>0</v>
          </cell>
          <cell r="M41">
            <v>0</v>
          </cell>
          <cell r="N41" t="str">
            <v>Weather\Linea Comercial\Rcl\</v>
          </cell>
          <cell r="P41" t="str">
            <v>Claim Numbers</v>
          </cell>
        </row>
        <row r="71">
          <cell r="B71">
            <v>0</v>
          </cell>
        </row>
        <row r="72">
          <cell r="B72">
            <v>0</v>
          </cell>
        </row>
        <row r="167">
          <cell r="A167" t="str">
            <v>1999 Q1</v>
          </cell>
          <cell r="B167">
            <v>0</v>
          </cell>
          <cell r="C167">
            <v>0</v>
          </cell>
        </row>
        <row r="168">
          <cell r="A168" t="str">
            <v>1999 Q2</v>
          </cell>
          <cell r="B168">
            <v>0</v>
          </cell>
          <cell r="C168">
            <v>0</v>
          </cell>
        </row>
        <row r="169">
          <cell r="A169" t="str">
            <v>1999 Q3</v>
          </cell>
          <cell r="B169">
            <v>0</v>
          </cell>
          <cell r="C169">
            <v>0</v>
          </cell>
        </row>
        <row r="170">
          <cell r="A170" t="str">
            <v>1999 Q4</v>
          </cell>
          <cell r="B170">
            <v>0</v>
          </cell>
          <cell r="C170">
            <v>0</v>
          </cell>
        </row>
        <row r="171">
          <cell r="A171" t="str">
            <v>2000 Q1</v>
          </cell>
          <cell r="B171">
            <v>0</v>
          </cell>
          <cell r="C171">
            <v>0</v>
          </cell>
        </row>
        <row r="172">
          <cell r="A172" t="str">
            <v>2000 Q2</v>
          </cell>
          <cell r="B172">
            <v>0</v>
          </cell>
          <cell r="C172">
            <v>0</v>
          </cell>
        </row>
        <row r="173">
          <cell r="A173" t="str">
            <v>2000 Q3</v>
          </cell>
          <cell r="B173">
            <v>0</v>
          </cell>
          <cell r="C173">
            <v>0</v>
          </cell>
        </row>
        <row r="174">
          <cell r="A174" t="str">
            <v>2000 Q4</v>
          </cell>
          <cell r="B174">
            <v>0</v>
          </cell>
          <cell r="C174">
            <v>0</v>
          </cell>
        </row>
        <row r="175">
          <cell r="A175" t="str">
            <v>2001 Q1</v>
          </cell>
          <cell r="B175">
            <v>0</v>
          </cell>
          <cell r="C175">
            <v>0</v>
          </cell>
        </row>
        <row r="176">
          <cell r="A176" t="str">
            <v>2001 Q2</v>
          </cell>
          <cell r="B176">
            <v>0</v>
          </cell>
          <cell r="C176">
            <v>0</v>
          </cell>
        </row>
        <row r="177">
          <cell r="A177" t="str">
            <v>2001 Q3</v>
          </cell>
          <cell r="B177">
            <v>0</v>
          </cell>
          <cell r="C177">
            <v>0</v>
          </cell>
        </row>
        <row r="178">
          <cell r="A178" t="str">
            <v>2001 Q4</v>
          </cell>
          <cell r="B178">
            <v>0</v>
          </cell>
          <cell r="C178">
            <v>0</v>
          </cell>
        </row>
        <row r="179">
          <cell r="A179" t="str">
            <v>2002 Q1</v>
          </cell>
          <cell r="B179">
            <v>0</v>
          </cell>
          <cell r="C179">
            <v>0</v>
          </cell>
        </row>
        <row r="180">
          <cell r="A180" t="str">
            <v>2002 Q2</v>
          </cell>
          <cell r="B180">
            <v>0</v>
          </cell>
          <cell r="C180">
            <v>0</v>
          </cell>
        </row>
        <row r="181">
          <cell r="A181" t="str">
            <v>2002 Q3</v>
          </cell>
          <cell r="B181">
            <v>0</v>
          </cell>
          <cell r="C181">
            <v>0</v>
          </cell>
        </row>
        <row r="182">
          <cell r="A182" t="str">
            <v>2002 Q4</v>
          </cell>
          <cell r="B182">
            <v>0</v>
          </cell>
          <cell r="C182">
            <v>0</v>
          </cell>
        </row>
        <row r="183">
          <cell r="A183" t="str">
            <v>2003 Q1</v>
          </cell>
          <cell r="B183">
            <v>0</v>
          </cell>
          <cell r="C183">
            <v>0</v>
          </cell>
        </row>
        <row r="184">
          <cell r="A184" t="str">
            <v>2003 Q2</v>
          </cell>
          <cell r="B184">
            <v>0</v>
          </cell>
          <cell r="C184">
            <v>0</v>
          </cell>
        </row>
        <row r="185">
          <cell r="A185" t="str">
            <v>2003 Q3</v>
          </cell>
          <cell r="B185">
            <v>0</v>
          </cell>
          <cell r="C185">
            <v>0</v>
          </cell>
        </row>
        <row r="186">
          <cell r="A186" t="str">
            <v>2003 Q4</v>
          </cell>
          <cell r="B186">
            <v>0</v>
          </cell>
          <cell r="C186">
            <v>0</v>
          </cell>
        </row>
        <row r="187">
          <cell r="A187" t="str">
            <v>2004 Q1</v>
          </cell>
          <cell r="B187">
            <v>0</v>
          </cell>
          <cell r="C187">
            <v>0</v>
          </cell>
        </row>
        <row r="188">
          <cell r="A188" t="str">
            <v>2004 Q2</v>
          </cell>
          <cell r="B188">
            <v>0</v>
          </cell>
          <cell r="C188">
            <v>0</v>
          </cell>
        </row>
        <row r="189">
          <cell r="A189" t="str">
            <v>2004 Q3</v>
          </cell>
          <cell r="B189">
            <v>0</v>
          </cell>
          <cell r="C189">
            <v>0</v>
          </cell>
        </row>
        <row r="190">
          <cell r="A190" t="str">
            <v>2004 Q4</v>
          </cell>
          <cell r="B190">
            <v>0</v>
          </cell>
          <cell r="C190">
            <v>0</v>
          </cell>
        </row>
        <row r="191">
          <cell r="A191" t="str">
            <v>2005 Q1</v>
          </cell>
          <cell r="B191">
            <v>0</v>
          </cell>
          <cell r="C191">
            <v>0</v>
          </cell>
        </row>
        <row r="192">
          <cell r="A192" t="str">
            <v>2005 Q2</v>
          </cell>
          <cell r="B192">
            <v>0</v>
          </cell>
          <cell r="C192">
            <v>0</v>
          </cell>
        </row>
        <row r="193">
          <cell r="A193" t="str">
            <v>2005 Q3</v>
          </cell>
          <cell r="B193">
            <v>0</v>
          </cell>
          <cell r="C193">
            <v>0</v>
          </cell>
        </row>
        <row r="194">
          <cell r="A194" t="str">
            <v>2005 Q4</v>
          </cell>
          <cell r="B194">
            <v>0</v>
          </cell>
          <cell r="C194">
            <v>0</v>
          </cell>
        </row>
        <row r="195">
          <cell r="A195" t="str">
            <v>2006 Q1</v>
          </cell>
          <cell r="B195">
            <v>11429582.489</v>
          </cell>
          <cell r="C195">
            <v>37980</v>
          </cell>
        </row>
        <row r="196">
          <cell r="A196" t="str">
            <v>2006 Q2</v>
          </cell>
          <cell r="B196">
            <v>12019008.673999999</v>
          </cell>
          <cell r="C196">
            <v>38294.5</v>
          </cell>
        </row>
        <row r="197">
          <cell r="A197" t="str">
            <v>2006 Q3</v>
          </cell>
          <cell r="B197">
            <v>12496980.953</v>
          </cell>
          <cell r="C197">
            <v>38527</v>
          </cell>
        </row>
        <row r="198">
          <cell r="A198" t="str">
            <v>2006 Q4</v>
          </cell>
          <cell r="B198">
            <v>12779394.181</v>
          </cell>
          <cell r="C198">
            <v>38958</v>
          </cell>
        </row>
        <row r="199">
          <cell r="A199" t="str">
            <v>2007 Q1</v>
          </cell>
          <cell r="B199">
            <v>13070410.241999999</v>
          </cell>
          <cell r="C199">
            <v>39435</v>
          </cell>
        </row>
        <row r="200">
          <cell r="A200" t="str">
            <v>2007 Q2</v>
          </cell>
          <cell r="B200">
            <v>13244180.364</v>
          </cell>
          <cell r="C200">
            <v>39353.5</v>
          </cell>
        </row>
        <row r="201">
          <cell r="A201" t="str">
            <v>2007 Q3</v>
          </cell>
          <cell r="B201">
            <v>13521497.401000001</v>
          </cell>
          <cell r="C201">
            <v>38264</v>
          </cell>
        </row>
        <row r="202">
          <cell r="A202" t="str">
            <v>2007 Q4</v>
          </cell>
          <cell r="B202">
            <v>14140254.912</v>
          </cell>
          <cell r="C202">
            <v>37154.5</v>
          </cell>
        </row>
        <row r="203">
          <cell r="A203" t="str">
            <v>2008 Q1</v>
          </cell>
          <cell r="B203">
            <v>15221597.145</v>
          </cell>
          <cell r="C203">
            <v>37156</v>
          </cell>
        </row>
        <row r="204">
          <cell r="A204" t="str">
            <v>2008 Q2</v>
          </cell>
          <cell r="B204">
            <v>16542511.243999999</v>
          </cell>
          <cell r="C204">
            <v>37655</v>
          </cell>
        </row>
        <row r="205">
          <cell r="A205" t="str">
            <v>2008 Q3</v>
          </cell>
          <cell r="B205">
            <v>18076440.734000001</v>
          </cell>
          <cell r="C205">
            <v>38949</v>
          </cell>
        </row>
        <row r="206">
          <cell r="A206" t="str">
            <v>2008 Q4</v>
          </cell>
          <cell r="B206">
            <v>20366847.329999998</v>
          </cell>
          <cell r="C206">
            <v>39828.5</v>
          </cell>
        </row>
        <row r="207">
          <cell r="A207" t="str">
            <v>2009 Q1</v>
          </cell>
          <cell r="B207">
            <v>20728923.927000001</v>
          </cell>
          <cell r="C207">
            <v>39162.5</v>
          </cell>
        </row>
        <row r="208">
          <cell r="A208" t="str">
            <v>2009 Q2</v>
          </cell>
          <cell r="B208">
            <v>21690816.265999999</v>
          </cell>
          <cell r="C208">
            <v>38456.5</v>
          </cell>
        </row>
        <row r="209">
          <cell r="A209" t="str">
            <v>2009 Q3</v>
          </cell>
          <cell r="B209">
            <v>22057419.626000002</v>
          </cell>
          <cell r="C209">
            <v>37776</v>
          </cell>
        </row>
        <row r="210">
          <cell r="A210" t="str">
            <v>2009 Q4</v>
          </cell>
          <cell r="B210">
            <v>22805917.534000002</v>
          </cell>
          <cell r="C210">
            <v>37883</v>
          </cell>
        </row>
        <row r="211">
          <cell r="A211" t="str">
            <v>2010 Q1</v>
          </cell>
          <cell r="B211">
            <v>23200237.827999998</v>
          </cell>
          <cell r="C211">
            <v>38705</v>
          </cell>
        </row>
        <row r="212">
          <cell r="A212" t="str">
            <v>2010 Q2</v>
          </cell>
          <cell r="B212">
            <v>24544776.771999996</v>
          </cell>
          <cell r="C212">
            <v>39582.5</v>
          </cell>
        </row>
        <row r="213">
          <cell r="A213" t="str">
            <v>2010 Q3</v>
          </cell>
          <cell r="B213">
            <v>26898953.530000005</v>
          </cell>
          <cell r="C213">
            <v>40186.5</v>
          </cell>
        </row>
        <row r="214">
          <cell r="A214" t="str">
            <v>2010 Q4</v>
          </cell>
          <cell r="B214">
            <v>28891282.300000008</v>
          </cell>
          <cell r="C214">
            <v>41773</v>
          </cell>
        </row>
        <row r="215">
          <cell r="A215" t="str">
            <v>2011 Q1</v>
          </cell>
          <cell r="B215">
            <v>0</v>
          </cell>
          <cell r="C215">
            <v>0</v>
          </cell>
        </row>
        <row r="216">
          <cell r="A216" t="e">
            <v>#N/A</v>
          </cell>
          <cell r="B216">
            <v>0</v>
          </cell>
          <cell r="C216">
            <v>0</v>
          </cell>
        </row>
        <row r="217">
          <cell r="A217" t="e">
            <v>#N/A</v>
          </cell>
          <cell r="B217">
            <v>0</v>
          </cell>
          <cell r="C217">
            <v>0</v>
          </cell>
        </row>
        <row r="218">
          <cell r="A218" t="e">
            <v>#N/A</v>
          </cell>
          <cell r="B218">
            <v>0</v>
          </cell>
          <cell r="C218">
            <v>0</v>
          </cell>
        </row>
        <row r="219">
          <cell r="A219" t="e">
            <v>#N/A</v>
          </cell>
          <cell r="B219">
            <v>0</v>
          </cell>
          <cell r="C219">
            <v>0</v>
          </cell>
        </row>
        <row r="220">
          <cell r="A220" t="e">
            <v>#N/A</v>
          </cell>
          <cell r="B220">
            <v>0</v>
          </cell>
          <cell r="C220">
            <v>0</v>
          </cell>
        </row>
        <row r="221">
          <cell r="A221" t="e">
            <v>#N/A</v>
          </cell>
          <cell r="B221">
            <v>0</v>
          </cell>
          <cell r="C221">
            <v>0</v>
          </cell>
        </row>
        <row r="222">
          <cell r="A222" t="e">
            <v>#N/A</v>
          </cell>
          <cell r="B222">
            <v>0</v>
          </cell>
          <cell r="C222">
            <v>0</v>
          </cell>
        </row>
        <row r="223">
          <cell r="A223" t="e">
            <v>#N/A</v>
          </cell>
          <cell r="B223">
            <v>0</v>
          </cell>
          <cell r="C223">
            <v>0</v>
          </cell>
        </row>
        <row r="224">
          <cell r="A224" t="e">
            <v>#N/A</v>
          </cell>
          <cell r="B224">
            <v>0</v>
          </cell>
          <cell r="C224">
            <v>0</v>
          </cell>
        </row>
        <row r="225">
          <cell r="A225" t="e">
            <v>#N/A</v>
          </cell>
          <cell r="B225">
            <v>0</v>
          </cell>
          <cell r="C225">
            <v>0</v>
          </cell>
        </row>
        <row r="226">
          <cell r="A226" t="e">
            <v>#N/A</v>
          </cell>
          <cell r="B226">
            <v>0</v>
          </cell>
          <cell r="C226">
            <v>0</v>
          </cell>
        </row>
        <row r="227">
          <cell r="A227" t="e">
            <v>#N/A</v>
          </cell>
          <cell r="B227">
            <v>0</v>
          </cell>
          <cell r="C227">
            <v>0</v>
          </cell>
        </row>
        <row r="228">
          <cell r="A228" t="e">
            <v>#N/A</v>
          </cell>
          <cell r="B228">
            <v>0</v>
          </cell>
          <cell r="C228">
            <v>0</v>
          </cell>
        </row>
        <row r="229">
          <cell r="A229" t="e">
            <v>#N/A</v>
          </cell>
          <cell r="B229">
            <v>0</v>
          </cell>
          <cell r="C229">
            <v>0</v>
          </cell>
        </row>
        <row r="230">
          <cell r="A230" t="e">
            <v>#N/A</v>
          </cell>
          <cell r="B230">
            <v>0</v>
          </cell>
          <cell r="C230">
            <v>0</v>
          </cell>
        </row>
        <row r="231">
          <cell r="A231" t="e">
            <v>#N/A</v>
          </cell>
          <cell r="B231">
            <v>0</v>
          </cell>
          <cell r="C231">
            <v>0</v>
          </cell>
        </row>
        <row r="232">
          <cell r="A232" t="e">
            <v>#N/A</v>
          </cell>
          <cell r="B232">
            <v>0</v>
          </cell>
          <cell r="C232">
            <v>0</v>
          </cell>
        </row>
        <row r="233">
          <cell r="A233" t="e">
            <v>#N/A</v>
          </cell>
          <cell r="B233">
            <v>0</v>
          </cell>
          <cell r="C233">
            <v>0</v>
          </cell>
        </row>
        <row r="234">
          <cell r="A234" t="e">
            <v>#N/A</v>
          </cell>
          <cell r="B234">
            <v>0</v>
          </cell>
          <cell r="C234">
            <v>0</v>
          </cell>
        </row>
        <row r="235">
          <cell r="A235" t="e">
            <v>#N/A</v>
          </cell>
          <cell r="B235">
            <v>0</v>
          </cell>
          <cell r="C235">
            <v>0</v>
          </cell>
        </row>
        <row r="236">
          <cell r="A236" t="e">
            <v>#N/A</v>
          </cell>
          <cell r="B236">
            <v>0</v>
          </cell>
          <cell r="C236">
            <v>0</v>
          </cell>
        </row>
        <row r="237">
          <cell r="A237" t="e">
            <v>#N/A</v>
          </cell>
          <cell r="B237">
            <v>0</v>
          </cell>
          <cell r="C237">
            <v>0</v>
          </cell>
        </row>
        <row r="238">
          <cell r="A238" t="e">
            <v>#N/A</v>
          </cell>
          <cell r="B238">
            <v>0</v>
          </cell>
          <cell r="C238">
            <v>0</v>
          </cell>
        </row>
        <row r="239">
          <cell r="A239" t="e">
            <v>#N/A</v>
          </cell>
          <cell r="B239">
            <v>0</v>
          </cell>
          <cell r="C239">
            <v>0</v>
          </cell>
        </row>
        <row r="240">
          <cell r="A240" t="e">
            <v>#N/A</v>
          </cell>
          <cell r="B240">
            <v>0</v>
          </cell>
          <cell r="C240">
            <v>0</v>
          </cell>
        </row>
        <row r="241">
          <cell r="A241" t="e">
            <v>#N/A</v>
          </cell>
          <cell r="B241">
            <v>0</v>
          </cell>
          <cell r="C241">
            <v>0</v>
          </cell>
        </row>
        <row r="242">
          <cell r="A242" t="e">
            <v>#N/A</v>
          </cell>
          <cell r="B242">
            <v>0</v>
          </cell>
          <cell r="C242">
            <v>0</v>
          </cell>
        </row>
        <row r="243">
          <cell r="A243" t="e">
            <v>#N/A</v>
          </cell>
          <cell r="B243">
            <v>0</v>
          </cell>
          <cell r="C243">
            <v>0</v>
          </cell>
        </row>
        <row r="244">
          <cell r="A244" t="e">
            <v>#N/A</v>
          </cell>
          <cell r="B244">
            <v>0</v>
          </cell>
          <cell r="C244">
            <v>0</v>
          </cell>
        </row>
        <row r="245">
          <cell r="A245" t="e">
            <v>#N/A</v>
          </cell>
          <cell r="B245">
            <v>0</v>
          </cell>
          <cell r="C245">
            <v>0</v>
          </cell>
        </row>
        <row r="246">
          <cell r="A246" t="e">
            <v>#N/A</v>
          </cell>
          <cell r="B246">
            <v>0</v>
          </cell>
          <cell r="C246">
            <v>0</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5.xml><?xml version="1.0" encoding="utf-8"?>
<externalLink xmlns="http://schemas.openxmlformats.org/spreadsheetml/2006/main">
  <externalBook xmlns:r="http://schemas.openxmlformats.org/officeDocument/2006/relationships" r:id="rId1">
    <sheetNames>
      <sheetName val="SETUP -&gt;"/>
      <sheetName val="Input #1"/>
      <sheetName val="GROUP SUMMARY PACK -&gt;"/>
      <sheetName val="Group Key Financials"/>
      <sheetName val="Analysis of Profit After Tax"/>
      <sheetName val="Regional Profit Analysis"/>
      <sheetName val="Premiums"/>
      <sheetName val="Claims"/>
      <sheetName val="Commissions &amp; Expenses"/>
      <sheetName val="FTE"/>
      <sheetName val="SUPPORTING MATERIAL -&gt;"/>
      <sheetName val="Claims Data"/>
      <sheetName val="Premium Data"/>
      <sheetName val="CC&amp;E Data"/>
      <sheetName val="GROUP KEY FINANCIALS DATA -&gt;"/>
      <sheetName val="UKP"/>
      <sheetName val="UKC"/>
      <sheetName val="SCAN"/>
      <sheetName val="INT"/>
      <sheetName val="CAN"/>
      <sheetName val="US"/>
      <sheetName val="GRE"/>
      <sheetName val="PLAN"/>
      <sheetName val="FebQS_RegAct"/>
      <sheetName val="Group Consol."/>
    </sheetNames>
    <sheetDataSet>
      <sheetData sheetId="0" refreshError="1">
        <row r="61">
          <cell r="J61">
            <v>38046</v>
          </cell>
          <cell r="K61">
            <v>38017</v>
          </cell>
          <cell r="L61">
            <v>38717</v>
          </cell>
        </row>
      </sheetData>
      <sheetData sheetId="1" refreshError="1">
        <row r="14">
          <cell r="C14" t="str">
            <v>Other</v>
          </cell>
        </row>
        <row r="15">
          <cell r="C15" t="str">
            <v>2004 U/w Result</v>
          </cell>
        </row>
        <row r="17">
          <cell r="C17" t="str">
            <v>Discounted Premiums (YTD £m)</v>
          </cell>
        </row>
        <row r="21">
          <cell r="C21" t="str">
            <v>Plan NWP</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row r="7">
          <cell r="J7" t="str">
            <v>Actual YTD</v>
          </cell>
        </row>
      </sheetData>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6.xml><?xml version="1.0" encoding="utf-8"?>
<externalLink xmlns="http://schemas.openxmlformats.org/spreadsheetml/2006/main">
  <externalBook xmlns:r="http://schemas.openxmlformats.org/officeDocument/2006/relationships" r:id="rId1">
    <sheetNames>
      <sheetName val="Control"/>
      <sheetName val="NWP"/>
      <sheetName val="COR"/>
      <sheetName val="GBR"/>
      <sheetName val="Below the line search"/>
      <sheetName val="Total Group"/>
      <sheetName val="Group Excl US"/>
      <sheetName val="Total UK"/>
      <sheetName val="UK Personal"/>
      <sheetName val="UK Commercial"/>
      <sheetName val="Total Scandinavia"/>
      <sheetName val="Scandinavia Personal"/>
      <sheetName val="Scandinavia Commercial"/>
      <sheetName val="Total International"/>
      <sheetName val="Total Group Re"/>
      <sheetName val="Total US"/>
      <sheetName val="US Personal"/>
      <sheetName val="US Commercial"/>
      <sheetName val="Total GCC"/>
      <sheetName val="Tax calculation"/>
    </sheetNames>
    <sheetDataSet>
      <sheetData sheetId="0" refreshError="1">
        <row r="7">
          <cell r="N7">
            <v>10.84</v>
          </cell>
        </row>
        <row r="8">
          <cell r="N8">
            <v>1.81</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row r="7">
          <cell r="A7" t="str">
            <v>Gross Premiums Written</v>
          </cell>
          <cell r="B7" t="str">
            <v>£000</v>
          </cell>
          <cell r="D7">
            <v>24828.183203306631</v>
          </cell>
          <cell r="E7">
            <v>49267.054009434811</v>
          </cell>
          <cell r="F7">
            <v>70446.432298403874</v>
          </cell>
          <cell r="G7">
            <v>94668.685455519895</v>
          </cell>
          <cell r="H7">
            <v>114768.70822067183</v>
          </cell>
          <cell r="I7">
            <v>134949.12209487791</v>
          </cell>
          <cell r="J7">
            <v>159205.61277030554</v>
          </cell>
          <cell r="K7">
            <v>179863.80622865033</v>
          </cell>
          <cell r="L7">
            <v>205318.51959569452</v>
          </cell>
          <cell r="M7">
            <v>226653.98947069742</v>
          </cell>
          <cell r="N7">
            <v>247599.03926958758</v>
          </cell>
          <cell r="O7">
            <v>273191.70343681355</v>
          </cell>
          <cell r="P7">
            <v>73409.07737900551</v>
          </cell>
          <cell r="Q7">
            <v>145883.1724154696</v>
          </cell>
          <cell r="R7">
            <v>219327.32718572396</v>
          </cell>
          <cell r="S7">
            <v>295085.19880313438</v>
          </cell>
          <cell r="T7">
            <v>314244.90404449822</v>
          </cell>
        </row>
        <row r="8">
          <cell r="A8" t="str">
            <v>Net Premium Written</v>
          </cell>
          <cell r="B8" t="str">
            <v>£000</v>
          </cell>
          <cell r="D8">
            <v>20504.348906467338</v>
          </cell>
          <cell r="E8">
            <v>41682.832352597376</v>
          </cell>
          <cell r="F8">
            <v>60658.999656430162</v>
          </cell>
          <cell r="G8">
            <v>82767.165465592232</v>
          </cell>
          <cell r="H8">
            <v>102029.1523031751</v>
          </cell>
          <cell r="I8">
            <v>121343.74487401101</v>
          </cell>
          <cell r="J8">
            <v>144546.61829302981</v>
          </cell>
          <cell r="K8">
            <v>164306.80820607077</v>
          </cell>
          <cell r="L8">
            <v>188674.52977902652</v>
          </cell>
          <cell r="M8">
            <v>209098.44358430567</v>
          </cell>
          <cell r="N8">
            <v>229137.18460640023</v>
          </cell>
          <cell r="O8">
            <v>253402.11510520632</v>
          </cell>
          <cell r="P8">
            <v>70213.909008112823</v>
          </cell>
          <cell r="Q8">
            <v>139601.08106750023</v>
          </cell>
          <cell r="R8">
            <v>209824.80382185854</v>
          </cell>
          <cell r="S8">
            <v>282263.41271076258</v>
          </cell>
          <cell r="T8">
            <v>300455.98067247873</v>
          </cell>
        </row>
        <row r="9">
          <cell r="A9" t="str">
            <v>Net Premium Earned</v>
          </cell>
          <cell r="B9" t="str">
            <v>£000</v>
          </cell>
          <cell r="D9">
            <v>22376.086204765998</v>
          </cell>
          <cell r="E9">
            <v>44447.943270229131</v>
          </cell>
          <cell r="F9">
            <v>66477.694272226989</v>
          </cell>
          <cell r="G9">
            <v>92358.053348634625</v>
          </cell>
          <cell r="H9">
            <v>114367.08868909309</v>
          </cell>
          <cell r="I9">
            <v>136191.70971754479</v>
          </cell>
          <cell r="J9">
            <v>162010.27018422965</v>
          </cell>
          <cell r="K9">
            <v>183740.25595243246</v>
          </cell>
          <cell r="L9">
            <v>209992.64539849461</v>
          </cell>
          <cell r="M9">
            <v>232092.43696235909</v>
          </cell>
          <cell r="N9">
            <v>254179.09382987415</v>
          </cell>
          <cell r="O9">
            <v>280423.79876222881</v>
          </cell>
          <cell r="P9">
            <v>72563.335359783392</v>
          </cell>
          <cell r="Q9">
            <v>142467.15650369725</v>
          </cell>
          <cell r="R9">
            <v>215085.32640848562</v>
          </cell>
          <cell r="S9">
            <v>289684.11817250279</v>
          </cell>
          <cell r="T9">
            <v>305822.50653284776</v>
          </cell>
        </row>
        <row r="10">
          <cell r="A10" t="str">
            <v>Net Claims Incurred</v>
          </cell>
          <cell r="B10" t="str">
            <v>£000</v>
          </cell>
          <cell r="D10">
            <v>-21040.610862448531</v>
          </cell>
          <cell r="E10">
            <v>-41338.078704496023</v>
          </cell>
          <cell r="F10">
            <v>-69740.736730896082</v>
          </cell>
          <cell r="G10">
            <v>-91623.492891942704</v>
          </cell>
          <cell r="H10">
            <v>-110753.70629052064</v>
          </cell>
          <cell r="I10">
            <v>-234706.47141158828</v>
          </cell>
          <cell r="J10">
            <v>-255827.99912997714</v>
          </cell>
          <cell r="K10">
            <v>-273979.99777203077</v>
          </cell>
          <cell r="L10">
            <v>-300656.99626456376</v>
          </cell>
          <cell r="M10">
            <v>-318475.30045536638</v>
          </cell>
          <cell r="N10">
            <v>-336245.65053234564</v>
          </cell>
          <cell r="O10">
            <v>-362614.47855562996</v>
          </cell>
          <cell r="P10">
            <v>-57755.099810032028</v>
          </cell>
          <cell r="Q10">
            <v>-113277.51111701515</v>
          </cell>
          <cell r="R10">
            <v>-170300.32181443326</v>
          </cell>
          <cell r="S10">
            <v>-228679.24463132993</v>
          </cell>
          <cell r="T10">
            <v>-242806.9750804989</v>
          </cell>
        </row>
        <row r="11">
          <cell r="A11" t="str">
            <v>Commissions</v>
          </cell>
          <cell r="B11" t="str">
            <v>£000</v>
          </cell>
          <cell r="D11">
            <v>-2817.5795186106307</v>
          </cell>
          <cell r="E11">
            <v>-5749.9858541297135</v>
          </cell>
          <cell r="F11">
            <v>-8397.8988184659102</v>
          </cell>
          <cell r="G11">
            <v>-11438.786986518648</v>
          </cell>
          <cell r="H11">
            <v>-14040.443367421951</v>
          </cell>
          <cell r="I11">
            <v>-16651.957514028112</v>
          </cell>
          <cell r="J11">
            <v>-19773.91160847255</v>
          </cell>
          <cell r="K11">
            <v>-22443.432211179002</v>
          </cell>
          <cell r="L11">
            <v>-25715.296690852931</v>
          </cell>
          <cell r="M11">
            <v>-28470.050215016614</v>
          </cell>
          <cell r="N11">
            <v>-31175.850508910946</v>
          </cell>
          <cell r="O11">
            <v>-34461.894258027845</v>
          </cell>
          <cell r="P11">
            <v>-9157.4426085321902</v>
          </cell>
          <cell r="Q11">
            <v>-17979.444805746389</v>
          </cell>
          <cell r="R11">
            <v>-27167.315856629499</v>
          </cell>
          <cell r="S11">
            <v>-36641.70272395033</v>
          </cell>
          <cell r="T11">
            <v>-39310.946271333873</v>
          </cell>
        </row>
        <row r="12">
          <cell r="A12" t="str">
            <v>Total Expenses (excl commissions)</v>
          </cell>
          <cell r="B12" t="str">
            <v>£000</v>
          </cell>
          <cell r="D12">
            <v>-8219.6275308378245</v>
          </cell>
          <cell r="E12">
            <v>-16531.332317241584</v>
          </cell>
          <cell r="F12">
            <v>-25560.115132842438</v>
          </cell>
          <cell r="G12">
            <v>-33542.982503082138</v>
          </cell>
          <cell r="H12">
            <v>-41845.686113471194</v>
          </cell>
          <cell r="I12">
            <v>-49880.291510994823</v>
          </cell>
          <cell r="J12">
            <v>-57531.393130224351</v>
          </cell>
          <cell r="K12">
            <v>-64911.964866786046</v>
          </cell>
          <cell r="L12">
            <v>-72348.038030761832</v>
          </cell>
          <cell r="M12">
            <v>-79331.505797957827</v>
          </cell>
          <cell r="N12">
            <v>-86196.679917358037</v>
          </cell>
          <cell r="O12">
            <v>-94267.441001643005</v>
          </cell>
          <cell r="P12">
            <v>-20296.485504347831</v>
          </cell>
          <cell r="Q12">
            <v>-39423.509444728239</v>
          </cell>
          <cell r="R12">
            <v>-57117.29387570695</v>
          </cell>
          <cell r="S12">
            <v>-74447.697835361862</v>
          </cell>
          <cell r="T12">
            <v>-61878.719185462556</v>
          </cell>
        </row>
        <row r="13">
          <cell r="A13" t="str">
            <v>DAC Movement</v>
          </cell>
          <cell r="B13" t="str">
            <v>£000</v>
          </cell>
          <cell r="D13">
            <v>-557.39024727044512</v>
          </cell>
          <cell r="E13">
            <v>-938.82435376557032</v>
          </cell>
          <cell r="F13">
            <v>-1779.4267633617699</v>
          </cell>
          <cell r="G13">
            <v>-2747.2994771398494</v>
          </cell>
          <cell r="H13">
            <v>-3454.8839135336893</v>
          </cell>
          <cell r="I13">
            <v>-4110.6305362615485</v>
          </cell>
          <cell r="J13">
            <v>-4790.9918586477943</v>
          </cell>
          <cell r="K13">
            <v>-5316.4706865171211</v>
          </cell>
          <cell r="L13">
            <v>-5823.5112287177926</v>
          </cell>
          <cell r="M13">
            <v>-6278.267802035024</v>
          </cell>
          <cell r="N13">
            <v>-6809.1128691590338</v>
          </cell>
          <cell r="O13">
            <v>-7322.1201050587588</v>
          </cell>
          <cell r="P13">
            <v>-737.96362790902981</v>
          </cell>
          <cell r="Q13">
            <v>-999.75164650698548</v>
          </cell>
          <cell r="R13">
            <v>-1750.1052870108963</v>
          </cell>
          <cell r="S13">
            <v>-2443.0491412084248</v>
          </cell>
          <cell r="T13">
            <v>-1681.1603909863061</v>
          </cell>
        </row>
        <row r="14">
          <cell r="A14" t="str">
            <v>Underwriting Result (Management Basis)</v>
          </cell>
          <cell r="B14" t="str">
            <v>£000</v>
          </cell>
          <cell r="D14">
            <v>-10259.121954401433</v>
          </cell>
          <cell r="E14">
            <v>-20110.27795940376</v>
          </cell>
          <cell r="F14">
            <v>-39000.483173339213</v>
          </cell>
          <cell r="G14">
            <v>-46994.508510048719</v>
          </cell>
          <cell r="H14">
            <v>-55727.630995854386</v>
          </cell>
          <cell r="I14">
            <v>-169157.64125532797</v>
          </cell>
          <cell r="J14">
            <v>-175914.02554309217</v>
          </cell>
          <cell r="K14">
            <v>-182911.60958408046</v>
          </cell>
          <cell r="L14">
            <v>-194551.19681640173</v>
          </cell>
          <cell r="M14">
            <v>-200462.68730801676</v>
          </cell>
          <cell r="N14">
            <v>-206248.1999978995</v>
          </cell>
          <cell r="O14">
            <v>-218242.13515813078</v>
          </cell>
          <cell r="P14">
            <v>-15383.656191037688</v>
          </cell>
          <cell r="Q14">
            <v>-29213.060510299518</v>
          </cell>
          <cell r="R14">
            <v>-41249.710425294994</v>
          </cell>
          <cell r="S14">
            <v>-52527.576159347758</v>
          </cell>
          <cell r="T14">
            <v>-39855.29439543387</v>
          </cell>
        </row>
        <row r="16">
          <cell r="A16" t="str">
            <v>Unwind of discount</v>
          </cell>
          <cell r="B16" t="str">
            <v>£000</v>
          </cell>
          <cell r="D16">
            <v>-1703.4990791896869</v>
          </cell>
          <cell r="E16">
            <v>-3406.9981583793738</v>
          </cell>
          <cell r="F16">
            <v>-5110.4972375690604</v>
          </cell>
          <cell r="G16">
            <v>-6813.9963167587475</v>
          </cell>
          <cell r="H16">
            <v>-8517.4953959484355</v>
          </cell>
          <cell r="I16">
            <v>-10220.994475138121</v>
          </cell>
          <cell r="J16">
            <v>-11924.49355432781</v>
          </cell>
          <cell r="K16">
            <v>-13627.992633517495</v>
          </cell>
          <cell r="L16">
            <v>-15331.491712707182</v>
          </cell>
          <cell r="M16">
            <v>-17034.990791896871</v>
          </cell>
          <cell r="N16">
            <v>-18738.48987108656</v>
          </cell>
          <cell r="O16">
            <v>-20441.988950276242</v>
          </cell>
          <cell r="P16">
            <v>-4834.2541436464089</v>
          </cell>
          <cell r="Q16">
            <v>-9668.5082872928178</v>
          </cell>
          <cell r="R16">
            <v>-14502.762430939227</v>
          </cell>
          <cell r="S16">
            <v>-19337.016574585636</v>
          </cell>
          <cell r="T16">
            <v>-18784.530386740331</v>
          </cell>
        </row>
        <row r="17">
          <cell r="A17" t="str">
            <v>Investment income/(LTIR)</v>
          </cell>
          <cell r="B17" t="str">
            <v>£000</v>
          </cell>
          <cell r="D17">
            <v>8010.101289134438</v>
          </cell>
          <cell r="E17">
            <v>16020.202578268876</v>
          </cell>
          <cell r="F17">
            <v>24030.303867403312</v>
          </cell>
          <cell r="G17">
            <v>32040.405156537752</v>
          </cell>
          <cell r="H17">
            <v>40050.506445672188</v>
          </cell>
          <cell r="I17">
            <v>48060.607734806625</v>
          </cell>
          <cell r="J17">
            <v>56070.709023941054</v>
          </cell>
          <cell r="K17">
            <v>64080.810313075504</v>
          </cell>
          <cell r="L17">
            <v>72090.911602209948</v>
          </cell>
          <cell r="M17">
            <v>80101.012891344377</v>
          </cell>
          <cell r="N17">
            <v>88111.114180478806</v>
          </cell>
          <cell r="O17">
            <v>96121.215469613249</v>
          </cell>
          <cell r="P17">
            <v>19999.966850828729</v>
          </cell>
          <cell r="Q17">
            <v>39999.933701657457</v>
          </cell>
          <cell r="R17">
            <v>59999.900552486193</v>
          </cell>
          <cell r="S17">
            <v>79999.867403314915</v>
          </cell>
          <cell r="T17">
            <v>69742.919337016574</v>
          </cell>
        </row>
        <row r="19">
          <cell r="A19" t="str">
            <v>General business result</v>
          </cell>
          <cell r="B19" t="str">
            <v>£000</v>
          </cell>
          <cell r="D19">
            <v>-3952.519744456682</v>
          </cell>
          <cell r="E19">
            <v>-7497.0735395142583</v>
          </cell>
          <cell r="F19">
            <v>-20080.676543504964</v>
          </cell>
          <cell r="G19">
            <v>-21768.099670269716</v>
          </cell>
          <cell r="H19">
            <v>-24194.619946130631</v>
          </cell>
          <cell r="I19">
            <v>-131318.02799565945</v>
          </cell>
          <cell r="J19">
            <v>-131767.81007347893</v>
          </cell>
          <cell r="K19">
            <v>-132458.79190452246</v>
          </cell>
          <cell r="L19">
            <v>-137791.77692689898</v>
          </cell>
          <cell r="M19">
            <v>-137396.66520856926</v>
          </cell>
          <cell r="N19">
            <v>-136875.57568850723</v>
          </cell>
          <cell r="O19">
            <v>-142562.9086387938</v>
          </cell>
          <cell r="P19">
            <v>-217.94348385536796</v>
          </cell>
          <cell r="Q19">
            <v>1118.3649040651217</v>
          </cell>
          <cell r="R19">
            <v>4247.4276962519725</v>
          </cell>
          <cell r="S19">
            <v>8135.2746693815279</v>
          </cell>
          <cell r="T19">
            <v>11103.094554842377</v>
          </cell>
        </row>
        <row r="21">
          <cell r="A21" t="str">
            <v>Other activities</v>
          </cell>
        </row>
        <row r="22">
          <cell r="A22" t="str">
            <v xml:space="preserve">    - Non- general insurance activities</v>
          </cell>
          <cell r="B22" t="str">
            <v>£000</v>
          </cell>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row>
        <row r="23">
          <cell r="A23" t="str">
            <v xml:space="preserve">    - Associates</v>
          </cell>
          <cell r="B23" t="str">
            <v>£000</v>
          </cell>
          <cell r="D23">
            <v>0</v>
          </cell>
          <cell r="E23">
            <v>0</v>
          </cell>
          <cell r="F23">
            <v>0</v>
          </cell>
          <cell r="G23">
            <v>0</v>
          </cell>
          <cell r="H23">
            <v>0</v>
          </cell>
          <cell r="I23">
            <v>0</v>
          </cell>
          <cell r="J23">
            <v>0</v>
          </cell>
          <cell r="K23">
            <v>0</v>
          </cell>
          <cell r="L23">
            <v>0</v>
          </cell>
          <cell r="M23">
            <v>0</v>
          </cell>
          <cell r="N23">
            <v>0</v>
          </cell>
          <cell r="O23">
            <v>0</v>
          </cell>
          <cell r="P23">
            <v>0</v>
          </cell>
          <cell r="Q23">
            <v>0</v>
          </cell>
          <cell r="R23">
            <v>0</v>
          </cell>
          <cell r="S23">
            <v>0</v>
          </cell>
          <cell r="T23">
            <v>0</v>
          </cell>
        </row>
        <row r="24">
          <cell r="A24" t="str">
            <v xml:space="preserve">    - Central expenses *</v>
          </cell>
          <cell r="B24" t="str">
            <v>£000</v>
          </cell>
        </row>
        <row r="25">
          <cell r="A25" t="str">
            <v xml:space="preserve">    - Investment expenses/external loan interests</v>
          </cell>
          <cell r="B25" t="str">
            <v>£000</v>
          </cell>
          <cell r="D25">
            <v>-2003.4990791896869</v>
          </cell>
          <cell r="E25">
            <v>-4006.9981583793738</v>
          </cell>
          <cell r="F25">
            <v>-6010.4972375690604</v>
          </cell>
          <cell r="G25">
            <v>-8013.9963167587475</v>
          </cell>
          <cell r="H25">
            <v>-10017.495395948436</v>
          </cell>
          <cell r="I25">
            <v>-12020.994475138121</v>
          </cell>
          <cell r="J25">
            <v>-14024.49355432781</v>
          </cell>
          <cell r="K25">
            <v>-16027.992633517497</v>
          </cell>
          <cell r="L25">
            <v>-18031.491712707182</v>
          </cell>
          <cell r="M25">
            <v>-20034.990791896871</v>
          </cell>
          <cell r="N25">
            <v>-22038.48987108656</v>
          </cell>
          <cell r="O25">
            <v>-24041.988950276242</v>
          </cell>
          <cell r="P25">
            <v>-6022.6519337016571</v>
          </cell>
          <cell r="Q25">
            <v>-12045.303867403314</v>
          </cell>
          <cell r="R25">
            <v>-18067.95580110497</v>
          </cell>
          <cell r="S25">
            <v>-24090.607734806628</v>
          </cell>
          <cell r="T25">
            <v>-24752.486187845305</v>
          </cell>
        </row>
        <row r="26">
          <cell r="A26" t="str">
            <v xml:space="preserve">    - Balance on longer term investment return *</v>
          </cell>
          <cell r="B26" t="str">
            <v>£000</v>
          </cell>
        </row>
        <row r="28">
          <cell r="A28" t="str">
            <v xml:space="preserve">Group operating result </v>
          </cell>
          <cell r="B28" t="str">
            <v>£000</v>
          </cell>
          <cell r="D28">
            <v>-5956.0188236463691</v>
          </cell>
          <cell r="E28">
            <v>-11504.071697893633</v>
          </cell>
          <cell r="F28">
            <v>-26091.173781074023</v>
          </cell>
          <cell r="G28">
            <v>-29782.095987028464</v>
          </cell>
          <cell r="H28">
            <v>-34212.115342079065</v>
          </cell>
          <cell r="I28">
            <v>-143339.02247079756</v>
          </cell>
          <cell r="J28">
            <v>-145792.30362780674</v>
          </cell>
          <cell r="K28">
            <v>-148486.78453803994</v>
          </cell>
          <cell r="L28">
            <v>-155823.26863960616</v>
          </cell>
          <cell r="M28">
            <v>-157431.65600046614</v>
          </cell>
          <cell r="N28">
            <v>-158914.06555959379</v>
          </cell>
          <cell r="O28">
            <v>-166604.89758907005</v>
          </cell>
          <cell r="P28">
            <v>-6240.595417557025</v>
          </cell>
          <cell r="Q28">
            <v>-10926.938963338192</v>
          </cell>
          <cell r="R28">
            <v>-13820.528104852998</v>
          </cell>
          <cell r="S28">
            <v>-15955.3330654251</v>
          </cell>
          <cell r="T28">
            <v>-13649.391633002928</v>
          </cell>
        </row>
        <row r="30">
          <cell r="A30" t="str">
            <v>Amortisation of goodwill</v>
          </cell>
          <cell r="B30" t="str">
            <v>£000</v>
          </cell>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row>
        <row r="31">
          <cell r="A31" t="str">
            <v>Goodwill writedown</v>
          </cell>
          <cell r="B31" t="str">
            <v>£000</v>
          </cell>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row>
        <row r="32">
          <cell r="A32" t="str">
            <v>Amortisation of goodwill in acquired claims provisions</v>
          </cell>
          <cell r="B32" t="str">
            <v>£000</v>
          </cell>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row>
        <row r="33">
          <cell r="A33" t="str">
            <v>Interest on dated loan capital *</v>
          </cell>
          <cell r="B33" t="str">
            <v>£000</v>
          </cell>
        </row>
        <row r="34">
          <cell r="A34" t="str">
            <v>Claims equalisation provision</v>
          </cell>
          <cell r="B34" t="str">
            <v>£000</v>
          </cell>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row>
        <row r="35">
          <cell r="A35" t="str">
            <v>Reorganisation costs</v>
          </cell>
          <cell r="B35" t="str">
            <v>£000</v>
          </cell>
          <cell r="D35">
            <v>-1823.2044198895028</v>
          </cell>
          <cell r="E35">
            <v>-3646.4088397790056</v>
          </cell>
          <cell r="F35">
            <v>-5469.6132596685084</v>
          </cell>
          <cell r="G35">
            <v>-6924.4935543278134</v>
          </cell>
          <cell r="H35">
            <v>-8379.3738489871193</v>
          </cell>
          <cell r="I35">
            <v>-9834.2541436464089</v>
          </cell>
          <cell r="J35">
            <v>-11197.053406998153</v>
          </cell>
          <cell r="K35">
            <v>-12559.852670349897</v>
          </cell>
          <cell r="L35">
            <v>-13922.651933701656</v>
          </cell>
          <cell r="M35">
            <v>-21418.047882136259</v>
          </cell>
          <cell r="N35">
            <v>-28913.443830570875</v>
          </cell>
          <cell r="O35">
            <v>-36408.839779005524</v>
          </cell>
          <cell r="P35">
            <v>-220.99447513812154</v>
          </cell>
          <cell r="Q35">
            <v>-441.98895027624309</v>
          </cell>
          <cell r="R35">
            <v>-441.98895027624309</v>
          </cell>
          <cell r="S35">
            <v>-17071.823204419888</v>
          </cell>
          <cell r="T35">
            <v>-2928.1767955801106</v>
          </cell>
        </row>
        <row r="37">
          <cell r="A37" t="str">
            <v xml:space="preserve">Group operating profit / (loss) </v>
          </cell>
          <cell r="B37" t="str">
            <v>£000</v>
          </cell>
          <cell r="D37">
            <v>-7779.2232435358719</v>
          </cell>
          <cell r="E37">
            <v>-15150.480537672638</v>
          </cell>
          <cell r="F37">
            <v>-31560.787040742533</v>
          </cell>
          <cell r="G37">
            <v>-36706.589541356276</v>
          </cell>
          <cell r="H37">
            <v>-42591.489191066183</v>
          </cell>
          <cell r="I37">
            <v>-153173.27661444398</v>
          </cell>
          <cell r="J37">
            <v>-156989.35703480491</v>
          </cell>
          <cell r="K37">
            <v>-161046.63720838985</v>
          </cell>
          <cell r="L37">
            <v>-169745.92057330781</v>
          </cell>
          <cell r="M37">
            <v>-178849.70388260239</v>
          </cell>
          <cell r="N37">
            <v>-187827.50939016466</v>
          </cell>
          <cell r="O37">
            <v>-203013.73736807558</v>
          </cell>
          <cell r="P37">
            <v>-6461.5898926951468</v>
          </cell>
          <cell r="Q37">
            <v>-11368.927913614436</v>
          </cell>
          <cell r="R37">
            <v>-14262.517055129241</v>
          </cell>
          <cell r="S37">
            <v>-33027.156269844985</v>
          </cell>
          <cell r="T37">
            <v>-16577.568428583039</v>
          </cell>
        </row>
        <row r="38">
          <cell r="A38" t="str">
            <v>Short term investment fluctuations *</v>
          </cell>
          <cell r="B38" t="str">
            <v>£000</v>
          </cell>
        </row>
        <row r="39">
          <cell r="A39" t="str">
            <v>Goodwill writeback on sale of business *</v>
          </cell>
          <cell r="B39" t="str">
            <v>£000</v>
          </cell>
        </row>
        <row r="40">
          <cell r="A40" t="str">
            <v>Realised gains/losses</v>
          </cell>
          <cell r="B40" t="str">
            <v>£000</v>
          </cell>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row>
        <row r="41">
          <cell r="A41" t="str">
            <v>Unrealised gains/losses</v>
          </cell>
        </row>
        <row r="42">
          <cell r="A42" t="str">
            <v xml:space="preserve">    - Derivatives</v>
          </cell>
          <cell r="B42" t="str">
            <v>£000</v>
          </cell>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row>
        <row r="43">
          <cell r="A43" t="str">
            <v xml:space="preserve">    - Trading investments</v>
          </cell>
          <cell r="B43" t="str">
            <v>£000</v>
          </cell>
          <cell r="D43">
            <v>0</v>
          </cell>
          <cell r="E43">
            <v>0</v>
          </cell>
          <cell r="F43">
            <v>0</v>
          </cell>
          <cell r="G43">
            <v>0</v>
          </cell>
          <cell r="H43">
            <v>0</v>
          </cell>
          <cell r="I43">
            <v>0</v>
          </cell>
          <cell r="J43">
            <v>0</v>
          </cell>
          <cell r="K43">
            <v>0</v>
          </cell>
          <cell r="L43">
            <v>0</v>
          </cell>
          <cell r="M43">
            <v>0</v>
          </cell>
          <cell r="N43">
            <v>0</v>
          </cell>
          <cell r="O43">
            <v>0</v>
          </cell>
          <cell r="P43">
            <v>0</v>
          </cell>
          <cell r="Q43">
            <v>0</v>
          </cell>
          <cell r="R43">
            <v>0</v>
          </cell>
          <cell r="S43">
            <v>0</v>
          </cell>
          <cell r="T43">
            <v>0</v>
          </cell>
        </row>
        <row r="44">
          <cell r="A44" t="str">
            <v xml:space="preserve">    - Investment properties</v>
          </cell>
          <cell r="B44" t="str">
            <v>£000</v>
          </cell>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row>
        <row r="45">
          <cell r="A45" t="str">
            <v xml:space="preserve">    - Other</v>
          </cell>
          <cell r="B45" t="str">
            <v>£000</v>
          </cell>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row>
        <row r="46">
          <cell r="A46" t="str">
            <v>Total unrealised gains/losses</v>
          </cell>
          <cell r="B46" t="str">
            <v>£000</v>
          </cell>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row>
        <row r="47">
          <cell r="A47" t="str">
            <v xml:space="preserve">(Loss)/profit on disposal of subsidiaries </v>
          </cell>
          <cell r="B47" t="str">
            <v>£000</v>
          </cell>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row>
        <row r="48">
          <cell r="A48" t="str">
            <v>Profit/(loss) before taxation</v>
          </cell>
          <cell r="B48" t="str">
            <v>£000</v>
          </cell>
          <cell r="D48">
            <v>-7779.2232435358719</v>
          </cell>
          <cell r="E48">
            <v>-15150.480537672638</v>
          </cell>
          <cell r="F48">
            <v>-31560.787040742533</v>
          </cell>
          <cell r="G48">
            <v>-36706.589541356276</v>
          </cell>
          <cell r="H48">
            <v>-42591.489191066183</v>
          </cell>
          <cell r="I48">
            <v>-153173.27661444398</v>
          </cell>
          <cell r="J48">
            <v>-156989.35703480491</v>
          </cell>
          <cell r="K48">
            <v>-161046.63720838985</v>
          </cell>
          <cell r="L48">
            <v>-169745.92057330781</v>
          </cell>
          <cell r="M48">
            <v>-178849.70388260239</v>
          </cell>
          <cell r="N48">
            <v>-187827.50939016466</v>
          </cell>
          <cell r="O48">
            <v>-203013.73736807558</v>
          </cell>
          <cell r="P48">
            <v>-6461.5898926951468</v>
          </cell>
          <cell r="Q48">
            <v>-11368.927913614436</v>
          </cell>
          <cell r="R48">
            <v>-14262.517055129241</v>
          </cell>
          <cell r="S48">
            <v>-33027.156269844985</v>
          </cell>
          <cell r="T48">
            <v>-16577.568428583039</v>
          </cell>
        </row>
        <row r="49">
          <cell r="A49" t="str">
            <v>Taxation *</v>
          </cell>
          <cell r="B49" t="str">
            <v>£000</v>
          </cell>
        </row>
        <row r="50">
          <cell r="A50" t="str">
            <v>Profit/(loss) after taxation</v>
          </cell>
          <cell r="B50" t="str">
            <v>£000</v>
          </cell>
          <cell r="D50">
            <v>-7779.2232435358719</v>
          </cell>
          <cell r="E50">
            <v>-15150.480537672638</v>
          </cell>
          <cell r="F50">
            <v>-31560.787040742533</v>
          </cell>
          <cell r="G50">
            <v>-36706.589541356276</v>
          </cell>
          <cell r="H50">
            <v>-42591.489191066183</v>
          </cell>
          <cell r="I50">
            <v>-153173.27661444398</v>
          </cell>
          <cell r="J50">
            <v>-156989.35703480491</v>
          </cell>
          <cell r="K50">
            <v>-161046.63720838985</v>
          </cell>
          <cell r="L50">
            <v>-169745.92057330781</v>
          </cell>
          <cell r="M50">
            <v>-178849.70388260239</v>
          </cell>
          <cell r="N50">
            <v>-187827.50939016466</v>
          </cell>
          <cell r="O50">
            <v>-203013.73736807558</v>
          </cell>
          <cell r="P50">
            <v>-6461.5898926951468</v>
          </cell>
          <cell r="Q50">
            <v>-11368.927913614436</v>
          </cell>
          <cell r="R50">
            <v>-14262.517055129241</v>
          </cell>
          <cell r="S50">
            <v>-33027.156269844985</v>
          </cell>
          <cell r="T50">
            <v>-16577.568428583039</v>
          </cell>
        </row>
      </sheetData>
      <sheetData sheetId="16" refreshError="1"/>
      <sheetData sheetId="17" refreshError="1"/>
      <sheetData sheetId="18" refreshError="1"/>
      <sheetData sheetId="19" refreshError="1"/>
    </sheetDataSet>
  </externalBook>
</externalLink>
</file>

<file path=xl/externalLinks/externalLink7.xml><?xml version="1.0" encoding="utf-8"?>
<externalLink xmlns="http://schemas.openxmlformats.org/spreadsheetml/2006/main">
  <externalBook xmlns:r="http://schemas.openxmlformats.org/officeDocument/2006/relationships" r:id="rId1">
    <sheetNames>
      <sheetName val="SETUP -&gt;"/>
      <sheetName val="Input #1"/>
      <sheetName val="Input #2"/>
      <sheetName val="US PACK -&gt;"/>
      <sheetName val="US - Sum"/>
      <sheetName val="US - Key Fin"/>
      <sheetName val="US - Profits"/>
      <sheetName val="US Disc - Prem"/>
      <sheetName val="US Cont - Prem"/>
      <sheetName val="US - Claims"/>
      <sheetName val="US - Comm"/>
      <sheetName val="US - Head"/>
      <sheetName val="SUPPORTING MATERIAL -&gt;"/>
      <sheetName val="Discontinued"/>
      <sheetName val="Continuing"/>
      <sheetName val="Total"/>
      <sheetName val="Premiums"/>
      <sheetName val="CC&amp;E"/>
      <sheetName val="Conversion"/>
    </sheetNames>
    <sheetDataSet>
      <sheetData sheetId="0" refreshError="1">
        <row r="3">
          <cell r="K3">
            <v>2005</v>
          </cell>
        </row>
        <row r="9">
          <cell r="E9">
            <v>1.81</v>
          </cell>
        </row>
        <row r="57">
          <cell r="K57">
            <v>1</v>
          </cell>
        </row>
      </sheetData>
      <sheetData sheetId="1" refreshError="1"/>
      <sheetData sheetId="2" refreshError="1">
        <row r="25">
          <cell r="X25">
            <v>-70</v>
          </cell>
          <cell r="AA25">
            <v>70</v>
          </cell>
        </row>
        <row r="37">
          <cell r="X37">
            <v>180</v>
          </cell>
          <cell r="AA37">
            <v>260</v>
          </cell>
        </row>
        <row r="71">
          <cell r="X71">
            <v>150</v>
          </cell>
          <cell r="AA71">
            <v>200</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row r="13">
          <cell r="M13">
            <v>0.6</v>
          </cell>
        </row>
        <row r="14">
          <cell r="M14">
            <v>0.7</v>
          </cell>
        </row>
      </sheetData>
      <sheetData sheetId="18" refreshError="1"/>
    </sheetDataSet>
  </externalBook>
</externalLink>
</file>

<file path=xl/externalLinks/externalLink8.xml><?xml version="1.0" encoding="utf-8"?>
<externalLink xmlns="http://schemas.openxmlformats.org/spreadsheetml/2006/main">
  <externalBook xmlns:r="http://schemas.openxmlformats.org/officeDocument/2006/relationships" r:id="rId1">
    <sheetNames>
      <sheetName val="Cover"/>
      <sheetName val="Notes on use"/>
      <sheetName val="EMB Settings"/>
      <sheetName val="User Entries"/>
      <sheetName val="RS Data"/>
      <sheetName val="Ultimate Comparison &amp; Margin"/>
      <sheetName val="Portfolio Evolution_Quarter"/>
      <sheetName val="Portfolio_Evolution_Charts_Q"/>
      <sheetName val="Portfolio_Evolution_Charts_A"/>
      <sheetName val="Portfolio Evolution_Annual"/>
      <sheetName val="Summary_AttrorTotal"/>
      <sheetName val="Analysis_LastQ_Ult_Selected"/>
      <sheetName val="Analysis_LastQ_Ult_Selected(CC)"/>
      <sheetName val="Analysis_FSR_Ult_Selected"/>
      <sheetName val="Analysis_FSR_Ult_Inc Method"/>
      <sheetName val="Analysis_FSR_Ult_Paid Method"/>
      <sheetName val="Analysis_FSR_Ult_C_Count Method"/>
      <sheetName val="Large Losses_Analysis"/>
      <sheetName val="Asset_S&amp;S_or ORR"/>
      <sheetName val="Tri_Incurred_AttrorTot"/>
      <sheetName val="Tri_Paid_AttrorTot"/>
      <sheetName val="Tri_Outstanding_AttrorTot"/>
      <sheetName val="Tri_Incurred_CCounts_Attror"/>
      <sheetName val="Tri_Incurred_LL"/>
      <sheetName val="Tri_Outstanding_LL"/>
      <sheetName val="Tri_Paid_LL"/>
      <sheetName val="Tri_Incurred_CCounts_LL"/>
      <sheetName val="KPIs"/>
      <sheetName val="Ultimat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externalLinks/externalLink9.xml><?xml version="1.0" encoding="utf-8"?>
<externalLink xmlns="http://schemas.openxmlformats.org/spreadsheetml/2006/main">
  <externalBook xmlns:r="http://schemas.openxmlformats.org/officeDocument/2006/relationships" r:id="rId1">
    <sheetNames>
      <sheetName val="Cover"/>
      <sheetName val="Notes on use"/>
      <sheetName val="EMB Settings"/>
      <sheetName val="User Entries"/>
      <sheetName val="RS Data"/>
      <sheetName val="Ultimate Comparison &amp; Margin"/>
      <sheetName val="Portfolio Evolution_Quarter"/>
      <sheetName val="Portfolio_Evolution_Charts_Q"/>
      <sheetName val="Portfolio_Evolution_Charts_A"/>
      <sheetName val="Portfolio Evolution_Annual"/>
      <sheetName val="Summary_AttrorTotal"/>
      <sheetName val="Analysis_LastQ_Ult_Selected"/>
      <sheetName val="Analysis_LastQ_Ult_Selected(CC)"/>
      <sheetName val="Analysis_FSR_Ult_Selected"/>
      <sheetName val="Analysis_FSR_Ult_Inc Method"/>
      <sheetName val="Analysis_FSR_Ult_Paid Method"/>
      <sheetName val="Analysis_FSR_Ult_C_Count Method"/>
      <sheetName val="Large Losses_Analysis"/>
      <sheetName val="Asset_S&amp;S_or ORR"/>
      <sheetName val="Tri_Incurred_AttrorTot"/>
      <sheetName val="Tri_Paid_AttrorTot"/>
      <sheetName val="Tri_Outstanding_AttrorTot"/>
      <sheetName val="Tri_Incurred_CCounts_Attror"/>
      <sheetName val="Tri_Incurred_LL"/>
      <sheetName val="Tri_Outstanding_LL"/>
      <sheetName val="Tri_Paid_LL"/>
      <sheetName val="Tri_Incurred_CCounts_LL"/>
    </sheetNames>
    <sheetDataSet>
      <sheetData sheetId="0" refreshError="1"/>
      <sheetData sheetId="1" refreshError="1"/>
      <sheetData sheetId="2" refreshError="1"/>
      <sheetData sheetId="3">
        <row r="9">
          <cell r="B9">
            <v>52</v>
          </cell>
        </row>
      </sheetData>
      <sheetData sheetId="4" refreshError="1"/>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10.xml><?xml version="1.0" encoding="utf-8"?>
<externalLink xmlns="http://schemas.openxmlformats.org/spreadsheetml/2006/main">
  <externalBook xmlns:r="http://schemas.openxmlformats.org/officeDocument/2006/relationships" r:id="rId1">
    <sheetNames>
      <sheetName val="Cover"/>
      <sheetName val="Notes on use"/>
      <sheetName val="EMB Settings"/>
      <sheetName val="User Entries"/>
      <sheetName val="RS Data"/>
      <sheetName val="Ultimate Comparison &amp; Margin"/>
      <sheetName val="Portfolio Evolution_Quarter"/>
      <sheetName val="Portfolio_Evolution_Charts_Q"/>
      <sheetName val="Portfolio_Evolution_Charts_A"/>
      <sheetName val="Portfolio Evolution_Annual"/>
      <sheetName val="Summary_AttrorTotal"/>
      <sheetName val="Analysis_LastQ_Ult_Selected"/>
      <sheetName val="Analysis_LastQ_Ult_Selected(CC)"/>
      <sheetName val="Analysis_FSR_Ult_Selected"/>
      <sheetName val="Analysis_FSR_Ult_Inc Method"/>
      <sheetName val="Analysis_FSR_Ult_Paid Method"/>
      <sheetName val="Analysis_FSR_Ult_C_Count Method"/>
      <sheetName val="Large Losses_Analysis"/>
      <sheetName val="Asset_S&amp;S_or ORR"/>
      <sheetName val="Tri_Incurred_AttrorTot"/>
      <sheetName val="Tri_Paid_AttrorTot"/>
      <sheetName val="Tri_Outstanding_AttrorTot"/>
      <sheetName val="Tri_Incurred_CCounts_Attror"/>
      <sheetName val="Tri_Incurred_LL"/>
      <sheetName val="Tri_Outstanding_LL"/>
      <sheetName val="Tri_Paid_LL"/>
      <sheetName val="Tri_Incurred_CCounts_LL"/>
    </sheetNames>
    <sheetDataSet>
      <sheetData sheetId="0" refreshError="1"/>
      <sheetData sheetId="1" refreshError="1"/>
      <sheetData sheetId="2" refreshError="1"/>
      <sheetData sheetId="3" refreshError="1">
        <row r="9">
          <cell r="B9">
            <v>52</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11.xml><?xml version="1.0" encoding="utf-8"?>
<externalLink xmlns="http://schemas.openxmlformats.org/spreadsheetml/2006/main">
  <externalBook xmlns:r="http://schemas.openxmlformats.org/officeDocument/2006/relationships" r:id="rId1">
    <sheetNames>
      <sheetName val="SETUP -&gt;"/>
      <sheetName val="Input #1"/>
      <sheetName val="GROUP SUMMARY PACK -&gt;"/>
      <sheetName val="Group Key Fin (Neil)"/>
      <sheetName val="Profit After Tax"/>
      <sheetName val="Insurance Result"/>
      <sheetName val="Core &amp; US Analysis"/>
      <sheetName val="Plan Variance Analysis"/>
      <sheetName val="Group Key Financials"/>
      <sheetName val="Analysis of Profit After Tax"/>
      <sheetName val="Regional Profit Analysis"/>
      <sheetName val="Premiums"/>
      <sheetName val="Claims"/>
      <sheetName val="Rate and Retention"/>
      <sheetName val="Commissions &amp; Expenses"/>
      <sheetName val="HR Headcount"/>
      <sheetName val="SUPPORTING MATERIAL -&gt;"/>
      <sheetName val="Claims Data"/>
      <sheetName val="Rate Increases &amp; Retention"/>
      <sheetName val="Premium Data"/>
      <sheetName val="CC&amp;E Data"/>
      <sheetName val="GROUP KEY FINANCIALS DATA -&gt;"/>
      <sheetName val="UKP"/>
      <sheetName val="UKC"/>
      <sheetName val="SCAN"/>
      <sheetName val="INT"/>
      <sheetName val="CAN"/>
      <sheetName val="US"/>
      <sheetName val="GRE"/>
      <sheetName val="PLAN"/>
      <sheetName val="PLAN Excl US"/>
      <sheetName val="PLAN US"/>
      <sheetName val="PLAN UK"/>
      <sheetName val="PLAN UK Personal"/>
      <sheetName val="PLAN UK Commercial"/>
      <sheetName val="PLAN Scandinavia"/>
      <sheetName val="PLAN International"/>
      <sheetName val="PLAN Canada"/>
      <sheetName val="PLAN Group R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row r="40">
          <cell r="T40">
            <v>38503</v>
          </cell>
        </row>
        <row r="41">
          <cell r="T41">
            <v>38472</v>
          </cell>
        </row>
      </sheetData>
      <sheetData sheetId="12" refreshError="1"/>
      <sheetData sheetId="13" refreshError="1"/>
      <sheetData sheetId="14" refreshError="1">
        <row r="44">
          <cell r="Z44">
            <v>38472</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row r="8">
          <cell r="A8" t="str">
            <v>Gross Premiums Written</v>
          </cell>
          <cell r="B8" t="str">
            <v>£000</v>
          </cell>
          <cell r="D8">
            <v>24828.183203306631</v>
          </cell>
          <cell r="E8">
            <v>49267.054009434811</v>
          </cell>
          <cell r="F8">
            <v>70446.432298403874</v>
          </cell>
          <cell r="G8">
            <v>94668.685455519895</v>
          </cell>
          <cell r="H8">
            <v>114768.70822067183</v>
          </cell>
          <cell r="I8">
            <v>134949.12209487791</v>
          </cell>
          <cell r="J8">
            <v>159205.61277030554</v>
          </cell>
          <cell r="K8">
            <v>179863.80622865033</v>
          </cell>
          <cell r="L8">
            <v>205318.51959569452</v>
          </cell>
          <cell r="M8">
            <v>226653.98947069742</v>
          </cell>
          <cell r="N8">
            <v>247599.03926958758</v>
          </cell>
          <cell r="O8">
            <v>273191.70343681355</v>
          </cell>
          <cell r="P8">
            <v>73409.07737900551</v>
          </cell>
          <cell r="Q8">
            <v>145883.1724154696</v>
          </cell>
          <cell r="R8">
            <v>219327.32718572396</v>
          </cell>
          <cell r="S8">
            <v>295085.19880313438</v>
          </cell>
          <cell r="T8">
            <v>314244.90404449822</v>
          </cell>
        </row>
        <row r="9">
          <cell r="A9" t="str">
            <v>Net Premium Written</v>
          </cell>
          <cell r="B9" t="str">
            <v>£000</v>
          </cell>
          <cell r="D9">
            <v>20504.348906467338</v>
          </cell>
          <cell r="E9">
            <v>41682.832352597376</v>
          </cell>
          <cell r="F9">
            <v>60658.999656430162</v>
          </cell>
          <cell r="G9">
            <v>82767.165465592232</v>
          </cell>
          <cell r="H9">
            <v>102029.1523031751</v>
          </cell>
          <cell r="I9">
            <v>121343.74487401101</v>
          </cell>
          <cell r="J9">
            <v>144546.61829302981</v>
          </cell>
          <cell r="K9">
            <v>164306.80820607077</v>
          </cell>
          <cell r="L9">
            <v>188674.52977902652</v>
          </cell>
          <cell r="M9">
            <v>209098.44358430567</v>
          </cell>
          <cell r="N9">
            <v>229137.18460640023</v>
          </cell>
          <cell r="O9">
            <v>253402.11510520632</v>
          </cell>
          <cell r="P9">
            <v>70213.909008112823</v>
          </cell>
          <cell r="Q9">
            <v>139601.08106750023</v>
          </cell>
          <cell r="R9">
            <v>209824.80382185854</v>
          </cell>
          <cell r="S9">
            <v>282263.41271076258</v>
          </cell>
          <cell r="T9">
            <v>300455.98067247873</v>
          </cell>
        </row>
        <row r="10">
          <cell r="A10" t="str">
            <v>Net Premium Earned</v>
          </cell>
          <cell r="B10" t="str">
            <v>£000</v>
          </cell>
          <cell r="D10">
            <v>22376.086204765998</v>
          </cell>
          <cell r="E10">
            <v>44447.943270229131</v>
          </cell>
          <cell r="F10">
            <v>66477.694272226989</v>
          </cell>
          <cell r="G10">
            <v>92358.053348634625</v>
          </cell>
          <cell r="H10">
            <v>114367.08868909309</v>
          </cell>
          <cell r="I10">
            <v>136191.70971754479</v>
          </cell>
          <cell r="J10">
            <v>162010.27018422965</v>
          </cell>
          <cell r="K10">
            <v>183740.25595243246</v>
          </cell>
          <cell r="L10">
            <v>209992.64539849461</v>
          </cell>
          <cell r="M10">
            <v>232092.43696235909</v>
          </cell>
          <cell r="N10">
            <v>254179.09382987415</v>
          </cell>
          <cell r="O10">
            <v>280423.79876222881</v>
          </cell>
          <cell r="P10">
            <v>72563.335359783392</v>
          </cell>
          <cell r="Q10">
            <v>142467.15650369725</v>
          </cell>
          <cell r="R10">
            <v>215085.32640848562</v>
          </cell>
          <cell r="S10">
            <v>289684.11817250279</v>
          </cell>
          <cell r="T10">
            <v>305822.50653284776</v>
          </cell>
        </row>
        <row r="11">
          <cell r="A11" t="str">
            <v>Net Claims Incurred</v>
          </cell>
          <cell r="B11" t="str">
            <v>£000</v>
          </cell>
          <cell r="D11">
            <v>-21040.610862448531</v>
          </cell>
          <cell r="E11">
            <v>-41338.078704496023</v>
          </cell>
          <cell r="F11">
            <v>-69740.736730896082</v>
          </cell>
          <cell r="G11">
            <v>-91623.492891942704</v>
          </cell>
          <cell r="H11">
            <v>-110753.70629052064</v>
          </cell>
          <cell r="I11">
            <v>-234706.47141158828</v>
          </cell>
          <cell r="J11">
            <v>-255827.99912997714</v>
          </cell>
          <cell r="K11">
            <v>-273979.99777203077</v>
          </cell>
          <cell r="L11">
            <v>-300656.99626456376</v>
          </cell>
          <cell r="M11">
            <v>-318475.30045536638</v>
          </cell>
          <cell r="N11">
            <v>-336245.65053234564</v>
          </cell>
          <cell r="O11">
            <v>-362614.47855562996</v>
          </cell>
          <cell r="P11">
            <v>-57755.099810032028</v>
          </cell>
          <cell r="Q11">
            <v>-113277.51111701515</v>
          </cell>
          <cell r="R11">
            <v>-170300.32181443326</v>
          </cell>
          <cell r="S11">
            <v>-228679.24463132993</v>
          </cell>
          <cell r="T11">
            <v>-242806.9750804989</v>
          </cell>
        </row>
        <row r="12">
          <cell r="A12" t="str">
            <v>Commissions</v>
          </cell>
          <cell r="B12" t="str">
            <v>£000</v>
          </cell>
          <cell r="D12">
            <v>-2817.5795186106307</v>
          </cell>
          <cell r="E12">
            <v>-5749.9858541297135</v>
          </cell>
          <cell r="F12">
            <v>-8397.8988184659102</v>
          </cell>
          <cell r="G12">
            <v>-11438.786986518648</v>
          </cell>
          <cell r="H12">
            <v>-14040.443367421951</v>
          </cell>
          <cell r="I12">
            <v>-16651.957514028112</v>
          </cell>
          <cell r="J12">
            <v>-19773.91160847255</v>
          </cell>
          <cell r="K12">
            <v>-22443.432211179002</v>
          </cell>
          <cell r="L12">
            <v>-25715.296690852931</v>
          </cell>
          <cell r="M12">
            <v>-28470.050215016614</v>
          </cell>
          <cell r="N12">
            <v>-31175.850508910946</v>
          </cell>
          <cell r="O12">
            <v>-34461.894258027845</v>
          </cell>
          <cell r="P12">
            <v>-9157.4426085321902</v>
          </cell>
          <cell r="Q12">
            <v>-17979.444805746389</v>
          </cell>
          <cell r="R12">
            <v>-27167.315856629499</v>
          </cell>
          <cell r="S12">
            <v>-36641.70272395033</v>
          </cell>
          <cell r="T12">
            <v>-39310.946271333873</v>
          </cell>
        </row>
        <row r="13">
          <cell r="A13" t="str">
            <v>Total Expenses (excl commissions)</v>
          </cell>
          <cell r="B13" t="str">
            <v>£000</v>
          </cell>
          <cell r="D13">
            <v>-8219.6275308378245</v>
          </cell>
          <cell r="E13">
            <v>-16531.332317241584</v>
          </cell>
          <cell r="F13">
            <v>-25560.115132842438</v>
          </cell>
          <cell r="G13">
            <v>-33542.982503082138</v>
          </cell>
          <cell r="H13">
            <v>-41845.686113471194</v>
          </cell>
          <cell r="I13">
            <v>-49880.291510994823</v>
          </cell>
          <cell r="J13">
            <v>-57531.393130224351</v>
          </cell>
          <cell r="K13">
            <v>-64911.964866786046</v>
          </cell>
          <cell r="L13">
            <v>-72348.038030761832</v>
          </cell>
          <cell r="M13">
            <v>-79331.505797957827</v>
          </cell>
          <cell r="N13">
            <v>-86196.679917358037</v>
          </cell>
          <cell r="O13">
            <v>-94267.441001643005</v>
          </cell>
          <cell r="P13">
            <v>-20296.485504347831</v>
          </cell>
          <cell r="Q13">
            <v>-39423.509444728239</v>
          </cell>
          <cell r="R13">
            <v>-57117.29387570695</v>
          </cell>
          <cell r="S13">
            <v>-74447.697835361862</v>
          </cell>
          <cell r="T13">
            <v>-61878.719185462556</v>
          </cell>
        </row>
        <row r="14">
          <cell r="A14" t="str">
            <v>DAC Movement</v>
          </cell>
          <cell r="B14" t="str">
            <v>£000</v>
          </cell>
          <cell r="D14">
            <v>-557.39024727044512</v>
          </cell>
          <cell r="E14">
            <v>-938.82435376557032</v>
          </cell>
          <cell r="F14">
            <v>-1779.4267633617699</v>
          </cell>
          <cell r="G14">
            <v>-2747.2994771398494</v>
          </cell>
          <cell r="H14">
            <v>-3454.8839135336893</v>
          </cell>
          <cell r="I14">
            <v>-4110.6305362615485</v>
          </cell>
          <cell r="J14">
            <v>-4790.9918586477943</v>
          </cell>
          <cell r="K14">
            <v>-5316.4706865171211</v>
          </cell>
          <cell r="L14">
            <v>-5823.5112287177926</v>
          </cell>
          <cell r="M14">
            <v>-6278.267802035024</v>
          </cell>
          <cell r="N14">
            <v>-6809.1128691590338</v>
          </cell>
          <cell r="O14">
            <v>-7322.1201050587588</v>
          </cell>
          <cell r="P14">
            <v>-737.96362790902981</v>
          </cell>
          <cell r="Q14">
            <v>-999.75164650698548</v>
          </cell>
          <cell r="R14">
            <v>-1750.1052870108963</v>
          </cell>
          <cell r="S14">
            <v>-2443.0491412084248</v>
          </cell>
          <cell r="T14">
            <v>-1681.1603909863061</v>
          </cell>
        </row>
        <row r="15">
          <cell r="A15" t="str">
            <v>Underwriting Result (Management Basis)</v>
          </cell>
          <cell r="B15" t="str">
            <v>£000</v>
          </cell>
          <cell r="D15">
            <v>-10259.121954401433</v>
          </cell>
          <cell r="E15">
            <v>-20110.27795940376</v>
          </cell>
          <cell r="F15">
            <v>-39000.483173339213</v>
          </cell>
          <cell r="G15">
            <v>-46994.508510048719</v>
          </cell>
          <cell r="H15">
            <v>-55727.630995854386</v>
          </cell>
          <cell r="I15">
            <v>-169157.64125532797</v>
          </cell>
          <cell r="J15">
            <v>-175914.02554309217</v>
          </cell>
          <cell r="K15">
            <v>-182911.60958408046</v>
          </cell>
          <cell r="L15">
            <v>-194551.19681640173</v>
          </cell>
          <cell r="M15">
            <v>-200462.68730801676</v>
          </cell>
          <cell r="N15">
            <v>-206248.1999978995</v>
          </cell>
          <cell r="O15">
            <v>-218242.13515813078</v>
          </cell>
          <cell r="P15">
            <v>-15383.656191037688</v>
          </cell>
          <cell r="Q15">
            <v>-29213.060510299518</v>
          </cell>
          <cell r="R15">
            <v>-41249.710425294994</v>
          </cell>
          <cell r="S15">
            <v>-52527.576159347758</v>
          </cell>
          <cell r="T15">
            <v>-39855.29439543387</v>
          </cell>
        </row>
        <row r="17">
          <cell r="A17" t="str">
            <v>Unwind of discount</v>
          </cell>
          <cell r="B17" t="str">
            <v>£000</v>
          </cell>
          <cell r="D17">
            <v>-1703.4990791896869</v>
          </cell>
          <cell r="E17">
            <v>-3406.9981583793738</v>
          </cell>
          <cell r="F17">
            <v>-5110.4972375690604</v>
          </cell>
          <cell r="G17">
            <v>-6813.9963167587475</v>
          </cell>
          <cell r="H17">
            <v>-8517.4953959484355</v>
          </cell>
          <cell r="I17">
            <v>-10220.994475138121</v>
          </cell>
          <cell r="J17">
            <v>-11924.49355432781</v>
          </cell>
          <cell r="K17">
            <v>-13627.992633517495</v>
          </cell>
          <cell r="L17">
            <v>-15331.491712707182</v>
          </cell>
          <cell r="M17">
            <v>-17034.990791896871</v>
          </cell>
          <cell r="N17">
            <v>-18738.48987108656</v>
          </cell>
          <cell r="O17">
            <v>-20441.988950276242</v>
          </cell>
          <cell r="P17">
            <v>-4834.2541436464089</v>
          </cell>
          <cell r="Q17">
            <v>-9668.5082872928178</v>
          </cell>
          <cell r="R17">
            <v>-14502.762430939227</v>
          </cell>
          <cell r="S17">
            <v>-19337.016574585636</v>
          </cell>
          <cell r="T17">
            <v>-18784.530386740331</v>
          </cell>
        </row>
        <row r="18">
          <cell r="A18" t="str">
            <v>Investment income/(LTIR)</v>
          </cell>
          <cell r="B18" t="str">
            <v>£000</v>
          </cell>
          <cell r="D18">
            <v>8010.101289134438</v>
          </cell>
          <cell r="E18">
            <v>16020.202578268876</v>
          </cell>
          <cell r="F18">
            <v>24030.303867403312</v>
          </cell>
          <cell r="G18">
            <v>32040.405156537752</v>
          </cell>
          <cell r="H18">
            <v>40050.506445672188</v>
          </cell>
          <cell r="I18">
            <v>48060.607734806625</v>
          </cell>
          <cell r="J18">
            <v>56070.709023941054</v>
          </cell>
          <cell r="K18">
            <v>64080.810313075504</v>
          </cell>
          <cell r="L18">
            <v>72090.911602209948</v>
          </cell>
          <cell r="M18">
            <v>80101.012891344377</v>
          </cell>
          <cell r="N18">
            <v>88111.114180478806</v>
          </cell>
          <cell r="O18">
            <v>96121.215469613249</v>
          </cell>
          <cell r="P18">
            <v>19999.966850828729</v>
          </cell>
          <cell r="Q18">
            <v>39999.933701657457</v>
          </cell>
          <cell r="R18">
            <v>59999.900552486193</v>
          </cell>
          <cell r="S18">
            <v>79999.867403314915</v>
          </cell>
          <cell r="T18">
            <v>69742.919337016574</v>
          </cell>
        </row>
        <row r="20">
          <cell r="A20" t="str">
            <v>General business result</v>
          </cell>
          <cell r="B20" t="str">
            <v>£000</v>
          </cell>
          <cell r="D20">
            <v>-3952.519744456682</v>
          </cell>
          <cell r="E20">
            <v>-7497.0735395142583</v>
          </cell>
          <cell r="F20">
            <v>-20080.676543504964</v>
          </cell>
          <cell r="G20">
            <v>-21768.099670269716</v>
          </cell>
          <cell r="H20">
            <v>-24194.619946130631</v>
          </cell>
          <cell r="I20">
            <v>-131318.02799565945</v>
          </cell>
          <cell r="J20">
            <v>-131767.81007347893</v>
          </cell>
          <cell r="K20">
            <v>-132458.79190452246</v>
          </cell>
          <cell r="L20">
            <v>-137791.77692689898</v>
          </cell>
          <cell r="M20">
            <v>-137396.66520856926</v>
          </cell>
          <cell r="N20">
            <v>-136875.57568850723</v>
          </cell>
          <cell r="O20">
            <v>-142562.9086387938</v>
          </cell>
          <cell r="P20">
            <v>-217.94348385536796</v>
          </cell>
          <cell r="Q20">
            <v>1118.3649040651217</v>
          </cell>
          <cell r="R20">
            <v>4247.4276962519725</v>
          </cell>
          <cell r="S20">
            <v>8135.2746693815279</v>
          </cell>
          <cell r="T20">
            <v>11103.094554842377</v>
          </cell>
        </row>
        <row r="22">
          <cell r="A22" t="str">
            <v>Other activities</v>
          </cell>
        </row>
        <row r="23">
          <cell r="A23" t="str">
            <v xml:space="preserve">    - Non- general insurance activities</v>
          </cell>
          <cell r="B23" t="str">
            <v>£000</v>
          </cell>
          <cell r="D23">
            <v>0</v>
          </cell>
          <cell r="E23">
            <v>0</v>
          </cell>
          <cell r="F23">
            <v>0</v>
          </cell>
          <cell r="G23">
            <v>0</v>
          </cell>
          <cell r="H23">
            <v>0</v>
          </cell>
          <cell r="I23">
            <v>0</v>
          </cell>
          <cell r="J23">
            <v>0</v>
          </cell>
          <cell r="K23">
            <v>0</v>
          </cell>
          <cell r="L23">
            <v>0</v>
          </cell>
          <cell r="M23">
            <v>0</v>
          </cell>
          <cell r="N23">
            <v>0</v>
          </cell>
          <cell r="O23">
            <v>0</v>
          </cell>
          <cell r="P23">
            <v>0</v>
          </cell>
          <cell r="Q23">
            <v>0</v>
          </cell>
          <cell r="R23">
            <v>0</v>
          </cell>
          <cell r="S23">
            <v>0</v>
          </cell>
          <cell r="T23">
            <v>0</v>
          </cell>
        </row>
        <row r="24">
          <cell r="A24" t="str">
            <v xml:space="preserve">    - Associates</v>
          </cell>
          <cell r="B24" t="str">
            <v>£000</v>
          </cell>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row>
        <row r="25">
          <cell r="A25" t="str">
            <v xml:space="preserve">    - Central expenses *</v>
          </cell>
          <cell r="B25" t="str">
            <v>£000</v>
          </cell>
        </row>
        <row r="26">
          <cell r="A26" t="str">
            <v xml:space="preserve">    - Investment expenses/external loan interests</v>
          </cell>
          <cell r="B26" t="str">
            <v>£000</v>
          </cell>
          <cell r="D26">
            <v>-2003.4990791896869</v>
          </cell>
          <cell r="E26">
            <v>-4006.9981583793738</v>
          </cell>
          <cell r="F26">
            <v>-6010.4972375690604</v>
          </cell>
          <cell r="G26">
            <v>-8013.9963167587475</v>
          </cell>
          <cell r="H26">
            <v>-10017.495395948436</v>
          </cell>
          <cell r="I26">
            <v>-12020.994475138121</v>
          </cell>
          <cell r="J26">
            <v>-14024.49355432781</v>
          </cell>
          <cell r="K26">
            <v>-16027.992633517497</v>
          </cell>
          <cell r="L26">
            <v>-18031.491712707182</v>
          </cell>
          <cell r="M26">
            <v>-20034.990791896871</v>
          </cell>
          <cell r="N26">
            <v>-22038.48987108656</v>
          </cell>
          <cell r="O26">
            <v>-23000</v>
          </cell>
          <cell r="P26">
            <v>-6022.6519337016571</v>
          </cell>
          <cell r="Q26">
            <v>-12045.303867403314</v>
          </cell>
          <cell r="R26">
            <v>-18067.95580110497</v>
          </cell>
          <cell r="S26">
            <v>-24090.607734806628</v>
          </cell>
          <cell r="T26">
            <v>-24752.486187845305</v>
          </cell>
        </row>
        <row r="27">
          <cell r="A27" t="str">
            <v xml:space="preserve">    - Balance on longer term investment return *</v>
          </cell>
          <cell r="B27" t="str">
            <v>£000</v>
          </cell>
        </row>
        <row r="29">
          <cell r="A29" t="str">
            <v xml:space="preserve">Group operating result </v>
          </cell>
          <cell r="B29" t="str">
            <v>£000</v>
          </cell>
          <cell r="D29">
            <v>-5956.0188236463691</v>
          </cell>
          <cell r="E29">
            <v>-11504.071697893633</v>
          </cell>
          <cell r="F29">
            <v>-26091.173781074023</v>
          </cell>
          <cell r="G29">
            <v>-29782.095987028464</v>
          </cell>
          <cell r="H29">
            <v>-34212.115342079065</v>
          </cell>
          <cell r="I29">
            <v>-143339.02247079756</v>
          </cell>
          <cell r="J29">
            <v>-145792.30362780674</v>
          </cell>
          <cell r="K29">
            <v>-148486.78453803994</v>
          </cell>
          <cell r="L29">
            <v>-155823.26863960616</v>
          </cell>
          <cell r="M29">
            <v>-157431.65600046614</v>
          </cell>
          <cell r="N29">
            <v>-158914.06555959379</v>
          </cell>
          <cell r="O29">
            <v>-165562.9086387938</v>
          </cell>
          <cell r="P29">
            <v>-6240.595417557025</v>
          </cell>
          <cell r="Q29">
            <v>-10926.938963338192</v>
          </cell>
          <cell r="R29">
            <v>-13820.528104852998</v>
          </cell>
          <cell r="S29">
            <v>-15955.3330654251</v>
          </cell>
          <cell r="T29">
            <v>-13649.391633002928</v>
          </cell>
        </row>
        <row r="31">
          <cell r="A31" t="str">
            <v>Amortisation of goodwill</v>
          </cell>
          <cell r="B31" t="str">
            <v>£000</v>
          </cell>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row>
        <row r="32">
          <cell r="A32" t="str">
            <v>Goodwill writedown</v>
          </cell>
          <cell r="B32" t="str">
            <v>£000</v>
          </cell>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row>
        <row r="33">
          <cell r="A33" t="str">
            <v>Amortisation of goodwill in acquired claims provisions</v>
          </cell>
          <cell r="B33" t="str">
            <v>£000</v>
          </cell>
          <cell r="D33">
            <v>0</v>
          </cell>
          <cell r="E33">
            <v>0</v>
          </cell>
          <cell r="F33">
            <v>0</v>
          </cell>
          <cell r="G33">
            <v>0</v>
          </cell>
          <cell r="H33">
            <v>0</v>
          </cell>
          <cell r="I33">
            <v>0</v>
          </cell>
          <cell r="J33">
            <v>0</v>
          </cell>
          <cell r="K33">
            <v>0</v>
          </cell>
          <cell r="L33">
            <v>0</v>
          </cell>
          <cell r="M33">
            <v>0</v>
          </cell>
          <cell r="N33">
            <v>0</v>
          </cell>
          <cell r="O33">
            <v>0</v>
          </cell>
          <cell r="P33">
            <v>0</v>
          </cell>
          <cell r="Q33">
            <v>0</v>
          </cell>
          <cell r="R33">
            <v>0</v>
          </cell>
          <cell r="S33">
            <v>0</v>
          </cell>
          <cell r="T33">
            <v>0</v>
          </cell>
        </row>
        <row r="34">
          <cell r="A34" t="str">
            <v>Interest on dated loan capital *</v>
          </cell>
          <cell r="B34" t="str">
            <v>£000</v>
          </cell>
        </row>
        <row r="35">
          <cell r="A35" t="str">
            <v>Claims equalisation provision</v>
          </cell>
          <cell r="B35" t="str">
            <v>£000</v>
          </cell>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row>
        <row r="36">
          <cell r="A36" t="str">
            <v>Reorganisation costs</v>
          </cell>
          <cell r="B36" t="str">
            <v>£000</v>
          </cell>
          <cell r="D36">
            <v>-1823.2044198895028</v>
          </cell>
          <cell r="E36">
            <v>-3646.4088397790056</v>
          </cell>
          <cell r="F36">
            <v>-5469.6132596685084</v>
          </cell>
          <cell r="G36">
            <v>-6924.4935543278134</v>
          </cell>
          <cell r="H36">
            <v>-8379.3738489871193</v>
          </cell>
          <cell r="I36">
            <v>-9834.2541436464089</v>
          </cell>
          <cell r="J36">
            <v>-11197.053406998153</v>
          </cell>
          <cell r="K36">
            <v>-12559.852670349897</v>
          </cell>
          <cell r="L36">
            <v>-13922.651933701656</v>
          </cell>
          <cell r="M36">
            <v>-21418.047882136259</v>
          </cell>
          <cell r="N36">
            <v>-28913.443830570875</v>
          </cell>
          <cell r="O36">
            <v>-36408.839779005524</v>
          </cell>
          <cell r="P36">
            <v>-220.99447513812154</v>
          </cell>
          <cell r="Q36">
            <v>-441.98895027624309</v>
          </cell>
          <cell r="R36">
            <v>-441.98895027624309</v>
          </cell>
          <cell r="S36">
            <v>-17071.823204419888</v>
          </cell>
          <cell r="T36">
            <v>-2928.1767955801106</v>
          </cell>
        </row>
        <row r="38">
          <cell r="A38" t="str">
            <v xml:space="preserve">Group operating profit / (loss) </v>
          </cell>
          <cell r="B38" t="str">
            <v>£000</v>
          </cell>
          <cell r="D38">
            <v>-7779.2232435358719</v>
          </cell>
          <cell r="E38">
            <v>-15150.480537672638</v>
          </cell>
          <cell r="F38">
            <v>-31560.787040742533</v>
          </cell>
          <cell r="G38">
            <v>-36706.589541356276</v>
          </cell>
          <cell r="H38">
            <v>-42591.489191066183</v>
          </cell>
          <cell r="I38">
            <v>-153173.27661444398</v>
          </cell>
          <cell r="J38">
            <v>-156989.35703480491</v>
          </cell>
          <cell r="K38">
            <v>-161046.63720838985</v>
          </cell>
          <cell r="L38">
            <v>-169745.92057330781</v>
          </cell>
          <cell r="M38">
            <v>-178849.70388260239</v>
          </cell>
          <cell r="N38">
            <v>-187827.50939016466</v>
          </cell>
          <cell r="O38">
            <v>-201971.74841779933</v>
          </cell>
          <cell r="P38">
            <v>-6461.5898926951468</v>
          </cell>
          <cell r="Q38">
            <v>-11368.927913614436</v>
          </cell>
          <cell r="R38">
            <v>-14262.517055129241</v>
          </cell>
          <cell r="S38">
            <v>-33027.156269844985</v>
          </cell>
          <cell r="T38">
            <v>-16577.568428583039</v>
          </cell>
        </row>
        <row r="39">
          <cell r="A39" t="str">
            <v>Short term investment fluctuations *</v>
          </cell>
          <cell r="B39" t="str">
            <v>£000</v>
          </cell>
        </row>
        <row r="40">
          <cell r="A40" t="str">
            <v>Goodwill writeback on sale of business *</v>
          </cell>
          <cell r="B40" t="str">
            <v>£000</v>
          </cell>
        </row>
        <row r="41">
          <cell r="A41" t="str">
            <v>Realised gains/losses</v>
          </cell>
          <cell r="B41" t="str">
            <v>£000</v>
          </cell>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row>
        <row r="42">
          <cell r="A42" t="str">
            <v>Unrealised gains/losses</v>
          </cell>
        </row>
        <row r="43">
          <cell r="A43" t="str">
            <v xml:space="preserve">    - Derivatives</v>
          </cell>
          <cell r="B43" t="str">
            <v>£000</v>
          </cell>
          <cell r="D43">
            <v>0</v>
          </cell>
          <cell r="E43">
            <v>0</v>
          </cell>
          <cell r="F43">
            <v>0</v>
          </cell>
          <cell r="G43">
            <v>0</v>
          </cell>
          <cell r="H43">
            <v>0</v>
          </cell>
          <cell r="I43">
            <v>0</v>
          </cell>
          <cell r="J43">
            <v>0</v>
          </cell>
          <cell r="K43">
            <v>0</v>
          </cell>
          <cell r="L43">
            <v>0</v>
          </cell>
          <cell r="M43">
            <v>0</v>
          </cell>
          <cell r="N43">
            <v>0</v>
          </cell>
          <cell r="O43">
            <v>0</v>
          </cell>
          <cell r="P43">
            <v>0</v>
          </cell>
          <cell r="Q43">
            <v>0</v>
          </cell>
          <cell r="R43">
            <v>0</v>
          </cell>
          <cell r="S43">
            <v>0</v>
          </cell>
          <cell r="T43">
            <v>0</v>
          </cell>
        </row>
        <row r="44">
          <cell r="A44" t="str">
            <v xml:space="preserve">    - Trading investments</v>
          </cell>
          <cell r="B44" t="str">
            <v>£000</v>
          </cell>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row>
        <row r="45">
          <cell r="A45" t="str">
            <v xml:space="preserve">    - Investment properties</v>
          </cell>
          <cell r="B45" t="str">
            <v>£000</v>
          </cell>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row>
        <row r="46">
          <cell r="A46" t="str">
            <v xml:space="preserve">    - Other</v>
          </cell>
          <cell r="B46" t="str">
            <v>£000</v>
          </cell>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row>
        <row r="47">
          <cell r="A47" t="str">
            <v>Total unrealised gains/losses</v>
          </cell>
          <cell r="B47" t="str">
            <v>£000</v>
          </cell>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row>
        <row r="48">
          <cell r="A48" t="str">
            <v xml:space="preserve">(Loss)/profit on disposal of subsidiaries </v>
          </cell>
          <cell r="B48" t="str">
            <v>£000</v>
          </cell>
          <cell r="D48">
            <v>0</v>
          </cell>
          <cell r="E48">
            <v>0</v>
          </cell>
          <cell r="F48">
            <v>0</v>
          </cell>
          <cell r="G48">
            <v>0</v>
          </cell>
          <cell r="H48">
            <v>0</v>
          </cell>
          <cell r="I48">
            <v>0</v>
          </cell>
          <cell r="J48">
            <v>0</v>
          </cell>
          <cell r="K48">
            <v>0</v>
          </cell>
          <cell r="L48">
            <v>0</v>
          </cell>
          <cell r="M48">
            <v>0</v>
          </cell>
          <cell r="N48">
            <v>0</v>
          </cell>
          <cell r="O48">
            <v>0</v>
          </cell>
          <cell r="P48">
            <v>0</v>
          </cell>
          <cell r="Q48">
            <v>0</v>
          </cell>
          <cell r="R48">
            <v>0</v>
          </cell>
          <cell r="S48">
            <v>0</v>
          </cell>
          <cell r="T48">
            <v>0</v>
          </cell>
        </row>
        <row r="49">
          <cell r="A49" t="str">
            <v>Profit/(loss) before taxation</v>
          </cell>
          <cell r="B49" t="str">
            <v>£000</v>
          </cell>
          <cell r="D49">
            <v>-7779.2232435358719</v>
          </cell>
          <cell r="E49">
            <v>-15150.480537672638</v>
          </cell>
          <cell r="F49">
            <v>-31560.787040742533</v>
          </cell>
          <cell r="G49">
            <v>-36706.589541356276</v>
          </cell>
          <cell r="H49">
            <v>-42591.489191066183</v>
          </cell>
          <cell r="I49">
            <v>-153173.27661444398</v>
          </cell>
          <cell r="J49">
            <v>-156989.35703480491</v>
          </cell>
          <cell r="K49">
            <v>-161046.63720838985</v>
          </cell>
          <cell r="L49">
            <v>-169745.92057330781</v>
          </cell>
          <cell r="M49">
            <v>-178849.70388260239</v>
          </cell>
          <cell r="N49">
            <v>-187827.50939016466</v>
          </cell>
          <cell r="O49">
            <v>-201971.74841779933</v>
          </cell>
          <cell r="P49">
            <v>-6461.5898926951468</v>
          </cell>
          <cell r="Q49">
            <v>-11368.927913614436</v>
          </cell>
          <cell r="R49">
            <v>-14262.517055129241</v>
          </cell>
          <cell r="S49">
            <v>-33027.156269844985</v>
          </cell>
          <cell r="T49">
            <v>-16577.568428583039</v>
          </cell>
        </row>
        <row r="50">
          <cell r="A50" t="str">
            <v>Taxation *</v>
          </cell>
          <cell r="B50" t="str">
            <v>£000</v>
          </cell>
        </row>
        <row r="51">
          <cell r="A51" t="str">
            <v>Profit/(loss) after taxation</v>
          </cell>
          <cell r="B51" t="str">
            <v>£000</v>
          </cell>
          <cell r="D51">
            <v>-7779.2232435358719</v>
          </cell>
          <cell r="E51">
            <v>-15150.480537672638</v>
          </cell>
          <cell r="F51">
            <v>-31560.787040742533</v>
          </cell>
          <cell r="G51">
            <v>-36706.589541356276</v>
          </cell>
          <cell r="H51">
            <v>-42591.489191066183</v>
          </cell>
          <cell r="I51">
            <v>-153173.27661444398</v>
          </cell>
          <cell r="J51">
            <v>-156989.35703480491</v>
          </cell>
          <cell r="K51">
            <v>-161046.63720838985</v>
          </cell>
          <cell r="L51">
            <v>-169745.92057330781</v>
          </cell>
          <cell r="M51">
            <v>-178849.70388260239</v>
          </cell>
          <cell r="N51">
            <v>-187827.50939016466</v>
          </cell>
          <cell r="O51">
            <v>-201971.74841779933</v>
          </cell>
          <cell r="P51">
            <v>-6461.5898926951468</v>
          </cell>
          <cell r="Q51">
            <v>-11368.927913614436</v>
          </cell>
          <cell r="R51">
            <v>-14262.517055129241</v>
          </cell>
          <cell r="S51">
            <v>-33027.156269844985</v>
          </cell>
          <cell r="T51">
            <v>-16577.568428583039</v>
          </cell>
        </row>
      </sheetData>
      <sheetData sheetId="32" refreshError="1">
        <row r="7">
          <cell r="A7" t="str">
            <v>Gross Premiums Written</v>
          </cell>
          <cell r="B7" t="str">
            <v>£000</v>
          </cell>
          <cell r="D7">
            <v>308724.68962781806</v>
          </cell>
          <cell r="E7">
            <v>522398.15713280137</v>
          </cell>
          <cell r="F7">
            <v>848835.38872894039</v>
          </cell>
          <cell r="G7">
            <v>1152430.4359455295</v>
          </cell>
          <cell r="H7">
            <v>1398339.5217730985</v>
          </cell>
          <cell r="I7">
            <v>1676900.274570748</v>
          </cell>
          <cell r="J7">
            <v>1952963.4744549633</v>
          </cell>
          <cell r="K7">
            <v>2207419.5994064659</v>
          </cell>
          <cell r="L7">
            <v>2487771.2973864917</v>
          </cell>
          <cell r="M7">
            <v>2786602.3273138842</v>
          </cell>
          <cell r="N7">
            <v>3022829.5157655887</v>
          </cell>
          <cell r="O7">
            <v>3302629.4816846442</v>
          </cell>
          <cell r="P7">
            <v>907828.56690830598</v>
          </cell>
          <cell r="Q7">
            <v>1802925.5168537814</v>
          </cell>
          <cell r="R7">
            <v>2683678.957007356</v>
          </cell>
          <cell r="S7">
            <v>3563917.2828484504</v>
          </cell>
          <cell r="T7">
            <v>3879898.0926497597</v>
          </cell>
        </row>
        <row r="8">
          <cell r="A8" t="str">
            <v>Net Premium Written</v>
          </cell>
          <cell r="B8" t="str">
            <v>£000</v>
          </cell>
          <cell r="D8">
            <v>251416.39313113448</v>
          </cell>
          <cell r="E8">
            <v>413324.78339723183</v>
          </cell>
          <cell r="F8">
            <v>686664.39442218549</v>
          </cell>
          <cell r="G8">
            <v>939212.02375606052</v>
          </cell>
          <cell r="H8">
            <v>1135377.8223969706</v>
          </cell>
          <cell r="I8">
            <v>1362760.0800605246</v>
          </cell>
          <cell r="J8">
            <v>1589754.901889977</v>
          </cell>
          <cell r="K8">
            <v>1796417.2542896594</v>
          </cell>
          <cell r="L8">
            <v>2025367.6199523634</v>
          </cell>
          <cell r="M8">
            <v>2271167.3969922704</v>
          </cell>
          <cell r="N8">
            <v>2457684.615901269</v>
          </cell>
          <cell r="O8">
            <v>2678359.875763271</v>
          </cell>
          <cell r="P8">
            <v>751333.86334021203</v>
          </cell>
          <cell r="Q8">
            <v>1494482.8008406409</v>
          </cell>
          <cell r="R8">
            <v>2225446.2381638889</v>
          </cell>
          <cell r="S8">
            <v>2943774.5885925647</v>
          </cell>
          <cell r="T8">
            <v>3252440.6003377321</v>
          </cell>
        </row>
        <row r="9">
          <cell r="A9" t="str">
            <v>Net Premium Earned</v>
          </cell>
          <cell r="B9" t="str">
            <v>£000</v>
          </cell>
          <cell r="D9">
            <v>230501.67861096485</v>
          </cell>
          <cell r="E9">
            <v>455817.77498874482</v>
          </cell>
          <cell r="F9">
            <v>684436.60696993151</v>
          </cell>
          <cell r="G9">
            <v>912307.06831510563</v>
          </cell>
          <cell r="H9">
            <v>1141964.8806722253</v>
          </cell>
          <cell r="I9">
            <v>1369259.9804796355</v>
          </cell>
          <cell r="J9">
            <v>1597341.0366489431</v>
          </cell>
          <cell r="K9">
            <v>1825640.7451326265</v>
          </cell>
          <cell r="L9">
            <v>2054147.7862915869</v>
          </cell>
          <cell r="M9">
            <v>2284891.9042998021</v>
          </cell>
          <cell r="N9">
            <v>2514140.3136356045</v>
          </cell>
          <cell r="O9">
            <v>2745045.6333425757</v>
          </cell>
          <cell r="P9">
            <v>690288.72030507727</v>
          </cell>
          <cell r="Q9">
            <v>1390223.6300692104</v>
          </cell>
          <cell r="R9">
            <v>2102507.9932737974</v>
          </cell>
          <cell r="S9">
            <v>2828906.361557656</v>
          </cell>
          <cell r="T9">
            <v>3058217.8164002728</v>
          </cell>
        </row>
        <row r="10">
          <cell r="A10" t="str">
            <v>Net Claims Incurred</v>
          </cell>
          <cell r="B10" t="str">
            <v>£000</v>
          </cell>
          <cell r="D10">
            <v>-152344.01290743437</v>
          </cell>
          <cell r="E10">
            <v>-299599.39941943646</v>
          </cell>
          <cell r="F10">
            <v>-446398.48166744085</v>
          </cell>
          <cell r="G10">
            <v>-588388.22412532428</v>
          </cell>
          <cell r="H10">
            <v>-730423.43892705406</v>
          </cell>
          <cell r="I10">
            <v>-871188.34162379685</v>
          </cell>
          <cell r="J10">
            <v>-1014564.1470659081</v>
          </cell>
          <cell r="K10">
            <v>-1158973.3732438562</v>
          </cell>
          <cell r="L10">
            <v>-1303559.3173341001</v>
          </cell>
          <cell r="M10">
            <v>-1453230.9696454187</v>
          </cell>
          <cell r="N10">
            <v>-1602673.2549230689</v>
          </cell>
          <cell r="O10">
            <v>-1754225.6148660579</v>
          </cell>
          <cell r="P10">
            <v>-463690.20956545731</v>
          </cell>
          <cell r="Q10">
            <v>-910241.29241939809</v>
          </cell>
          <cell r="R10">
            <v>-1375270.0444995626</v>
          </cell>
          <cell r="S10">
            <v>-1863228.8859703382</v>
          </cell>
          <cell r="T10">
            <v>-2107130.4892966002</v>
          </cell>
        </row>
        <row r="11">
          <cell r="A11" t="str">
            <v>Commissions</v>
          </cell>
          <cell r="B11" t="str">
            <v>£000</v>
          </cell>
          <cell r="D11">
            <v>-35216.733055302007</v>
          </cell>
          <cell r="E11">
            <v>-57788.873701194811</v>
          </cell>
          <cell r="F11">
            <v>-91436.569711317716</v>
          </cell>
          <cell r="G11">
            <v>-124262.46673088378</v>
          </cell>
          <cell r="H11">
            <v>-151493.20373667625</v>
          </cell>
          <cell r="I11">
            <v>-183033.34014109746</v>
          </cell>
          <cell r="J11">
            <v>-211991.36713455612</v>
          </cell>
          <cell r="K11">
            <v>-238252.46133148277</v>
          </cell>
          <cell r="L11">
            <v>-268066.75455646258</v>
          </cell>
          <cell r="M11">
            <v>-300401.55082873849</v>
          </cell>
          <cell r="N11">
            <v>-325177.38007054653</v>
          </cell>
          <cell r="O11">
            <v>-359494.77275340556</v>
          </cell>
          <cell r="P11">
            <v>-93486.892706727493</v>
          </cell>
          <cell r="Q11">
            <v>-188908.28929404751</v>
          </cell>
          <cell r="R11">
            <v>-277774.96047098498</v>
          </cell>
          <cell r="S11">
            <v>-373446.66296954581</v>
          </cell>
          <cell r="T11">
            <v>-395409.78170223685</v>
          </cell>
        </row>
        <row r="12">
          <cell r="A12" t="str">
            <v>Total Expenses (excl commissions)</v>
          </cell>
          <cell r="B12" t="str">
            <v>£000</v>
          </cell>
          <cell r="D12">
            <v>-41001.799942811951</v>
          </cell>
          <cell r="E12">
            <v>-82685.804210823044</v>
          </cell>
          <cell r="F12">
            <v>-123569.72424883908</v>
          </cell>
          <cell r="G12">
            <v>-165327.79400317516</v>
          </cell>
          <cell r="H12">
            <v>-207009.52640194574</v>
          </cell>
          <cell r="I12">
            <v>-249132.00054884492</v>
          </cell>
          <cell r="J12">
            <v>-290465.99000460748</v>
          </cell>
          <cell r="K12">
            <v>-331938.77026369504</v>
          </cell>
          <cell r="L12">
            <v>-373667.79447868315</v>
          </cell>
          <cell r="M12">
            <v>-414859.88691609568</v>
          </cell>
          <cell r="N12">
            <v>-456153.86709050625</v>
          </cell>
          <cell r="O12">
            <v>-497432.83165897208</v>
          </cell>
          <cell r="P12">
            <v>-125004.49998817494</v>
          </cell>
          <cell r="Q12">
            <v>-249962.95053616565</v>
          </cell>
          <cell r="R12">
            <v>-374874.06697719358</v>
          </cell>
          <cell r="S12">
            <v>-500308.30727135082</v>
          </cell>
          <cell r="T12">
            <v>-474146.0331340445</v>
          </cell>
        </row>
        <row r="13">
          <cell r="A13" t="str">
            <v>DAC Movement</v>
          </cell>
          <cell r="B13" t="str">
            <v>£000</v>
          </cell>
          <cell r="D13">
            <v>6219.839555434949</v>
          </cell>
          <cell r="E13">
            <v>-5061.5134976036261</v>
          </cell>
          <cell r="F13">
            <v>1523.9375966179173</v>
          </cell>
          <cell r="G13">
            <v>6990.6757732969145</v>
          </cell>
          <cell r="H13">
            <v>-53.633892869555439</v>
          </cell>
          <cell r="I13">
            <v>3302.566678729233</v>
          </cell>
          <cell r="J13">
            <v>2935.5983027670582</v>
          </cell>
          <cell r="K13">
            <v>-916.7954465380551</v>
          </cell>
          <cell r="L13">
            <v>-533.94517752618276</v>
          </cell>
          <cell r="M13">
            <v>7098.6231762546195</v>
          </cell>
          <cell r="N13">
            <v>188.6676279480339</v>
          </cell>
          <cell r="O13">
            <v>3382.4285867244657</v>
          </cell>
          <cell r="P13">
            <v>8129.0835809572945</v>
          </cell>
          <cell r="Q13">
            <v>15041.095904714766</v>
          </cell>
          <cell r="R13">
            <v>15364.875851146036</v>
          </cell>
          <cell r="S13">
            <v>16894.909707217343</v>
          </cell>
          <cell r="T13">
            <v>18720.247784890307</v>
          </cell>
        </row>
        <row r="14">
          <cell r="A14" t="str">
            <v>Underwriting Result (Management Basis)</v>
          </cell>
          <cell r="B14" t="str">
            <v>£000</v>
          </cell>
          <cell r="D14">
            <v>8158.9722608514721</v>
          </cell>
          <cell r="E14">
            <v>10682.184159686871</v>
          </cell>
          <cell r="F14">
            <v>24555.768938951787</v>
          </cell>
          <cell r="G14">
            <v>41319.259229019313</v>
          </cell>
          <cell r="H14">
            <v>52985.077713679661</v>
          </cell>
          <cell r="I14">
            <v>69208.864844625554</v>
          </cell>
          <cell r="J14">
            <v>83255.13074663849</v>
          </cell>
          <cell r="K14">
            <v>95559.34484705441</v>
          </cell>
          <cell r="L14">
            <v>108319.97474481488</v>
          </cell>
          <cell r="M14">
            <v>123498.12008580391</v>
          </cell>
          <cell r="N14">
            <v>130324.4791794308</v>
          </cell>
          <cell r="O14">
            <v>137274.84265086465</v>
          </cell>
          <cell r="P14">
            <v>16236.201625674823</v>
          </cell>
          <cell r="Q14">
            <v>56152.19372431394</v>
          </cell>
          <cell r="R14">
            <v>89953.79717720233</v>
          </cell>
          <cell r="S14">
            <v>108817.41505363844</v>
          </cell>
          <cell r="T14">
            <v>100251.7600522815</v>
          </cell>
        </row>
        <row r="16">
          <cell r="A16" t="str">
            <v>Unwind of discount</v>
          </cell>
          <cell r="B16" t="str">
            <v>£000</v>
          </cell>
          <cell r="D16">
            <v>-1817.0169475000002</v>
          </cell>
          <cell r="E16">
            <v>-3634.0338950000005</v>
          </cell>
          <cell r="F16">
            <v>-5451.0508425000007</v>
          </cell>
          <cell r="G16">
            <v>-7268.067790000001</v>
          </cell>
          <cell r="H16">
            <v>-9085.0847375000012</v>
          </cell>
          <cell r="I16">
            <v>-10902.101685000001</v>
          </cell>
          <cell r="J16">
            <v>-12519.1186325</v>
          </cell>
          <cell r="K16">
            <v>-14136.13558</v>
          </cell>
          <cell r="L16">
            <v>-15753.1525275</v>
          </cell>
          <cell r="M16">
            <v>-17370.169474999999</v>
          </cell>
          <cell r="N16">
            <v>-18987.186422499999</v>
          </cell>
          <cell r="O16">
            <v>-20604.203369999999</v>
          </cell>
          <cell r="P16">
            <v>-4876.0508424999998</v>
          </cell>
          <cell r="Q16">
            <v>-9752.1016849999996</v>
          </cell>
          <cell r="R16">
            <v>-14628.1525275</v>
          </cell>
          <cell r="S16">
            <v>-19504.203369999999</v>
          </cell>
          <cell r="T16">
            <v>-19504.203369999999</v>
          </cell>
        </row>
        <row r="17">
          <cell r="A17" t="str">
            <v>Investment income/(LTIR)</v>
          </cell>
          <cell r="B17" t="str">
            <v>£000</v>
          </cell>
          <cell r="D17">
            <v>16874.583333333332</v>
          </cell>
          <cell r="E17">
            <v>33749.166666666664</v>
          </cell>
          <cell r="F17">
            <v>50623.75</v>
          </cell>
          <cell r="G17">
            <v>67498.333333333328</v>
          </cell>
          <cell r="H17">
            <v>84372.916666666657</v>
          </cell>
          <cell r="I17">
            <v>101247.5</v>
          </cell>
          <cell r="J17">
            <v>118122.08333333333</v>
          </cell>
          <cell r="K17">
            <v>134996.66666666666</v>
          </cell>
          <cell r="L17">
            <v>151871.25</v>
          </cell>
          <cell r="M17">
            <v>168745.83333333331</v>
          </cell>
          <cell r="N17">
            <v>185620.41666666666</v>
          </cell>
          <cell r="O17">
            <v>202495</v>
          </cell>
          <cell r="P17">
            <v>51556.25</v>
          </cell>
          <cell r="Q17">
            <v>103112.5</v>
          </cell>
          <cell r="R17">
            <v>154668.75</v>
          </cell>
          <cell r="S17">
            <v>206225</v>
          </cell>
          <cell r="T17">
            <v>210023</v>
          </cell>
        </row>
        <row r="19">
          <cell r="A19" t="str">
            <v>General business result</v>
          </cell>
          <cell r="B19" t="str">
            <v>£000</v>
          </cell>
          <cell r="D19">
            <v>23216.538646684803</v>
          </cell>
          <cell r="E19">
            <v>40797.316931353533</v>
          </cell>
          <cell r="F19">
            <v>69728.46809645179</v>
          </cell>
          <cell r="G19">
            <v>101549.52477235264</v>
          </cell>
          <cell r="H19">
            <v>128272.90964284632</v>
          </cell>
          <cell r="I19">
            <v>159554.26315962555</v>
          </cell>
          <cell r="J19">
            <v>188858.09544747183</v>
          </cell>
          <cell r="K19">
            <v>216419.87593372108</v>
          </cell>
          <cell r="L19">
            <v>244438.07221731488</v>
          </cell>
          <cell r="M19">
            <v>274873.78394413722</v>
          </cell>
          <cell r="N19">
            <v>296957.70942359744</v>
          </cell>
          <cell r="O19">
            <v>319165.63928086462</v>
          </cell>
          <cell r="P19">
            <v>62916.400783174824</v>
          </cell>
          <cell r="Q19">
            <v>149512.59203931392</v>
          </cell>
          <cell r="R19">
            <v>229994.39464970233</v>
          </cell>
          <cell r="S19">
            <v>295538.21168363845</v>
          </cell>
          <cell r="T19">
            <v>290770.55668228149</v>
          </cell>
        </row>
        <row r="21">
          <cell r="A21" t="str">
            <v>Other activities</v>
          </cell>
        </row>
        <row r="22">
          <cell r="A22" t="str">
            <v xml:space="preserve">    - Non- general insurance activities</v>
          </cell>
          <cell r="B22" t="str">
            <v>£000</v>
          </cell>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row>
        <row r="23">
          <cell r="A23" t="str">
            <v xml:space="preserve">    - Associates</v>
          </cell>
          <cell r="B23" t="str">
            <v>£000</v>
          </cell>
          <cell r="D23">
            <v>0</v>
          </cell>
          <cell r="E23">
            <v>0</v>
          </cell>
          <cell r="F23">
            <v>0</v>
          </cell>
          <cell r="G23">
            <v>0</v>
          </cell>
          <cell r="H23">
            <v>0</v>
          </cell>
          <cell r="I23">
            <v>0</v>
          </cell>
          <cell r="J23">
            <v>0</v>
          </cell>
          <cell r="K23">
            <v>0</v>
          </cell>
          <cell r="L23">
            <v>0</v>
          </cell>
          <cell r="M23">
            <v>0</v>
          </cell>
          <cell r="N23">
            <v>0</v>
          </cell>
          <cell r="O23">
            <v>0</v>
          </cell>
          <cell r="P23">
            <v>0</v>
          </cell>
          <cell r="Q23">
            <v>0</v>
          </cell>
          <cell r="R23">
            <v>0</v>
          </cell>
          <cell r="S23">
            <v>0</v>
          </cell>
          <cell r="T23">
            <v>0</v>
          </cell>
        </row>
        <row r="24">
          <cell r="A24" t="str">
            <v xml:space="preserve">    - Central expenses *</v>
          </cell>
          <cell r="B24" t="str">
            <v>£000</v>
          </cell>
        </row>
        <row r="25">
          <cell r="A25" t="str">
            <v xml:space="preserve">    - Investment expenses/external loan interests</v>
          </cell>
          <cell r="B25" t="str">
            <v>£000</v>
          </cell>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row>
        <row r="26">
          <cell r="A26" t="str">
            <v xml:space="preserve">    - Balance on longer term investment return *</v>
          </cell>
          <cell r="B26" t="str">
            <v>£000</v>
          </cell>
        </row>
        <row r="28">
          <cell r="A28" t="str">
            <v xml:space="preserve">Group operating result </v>
          </cell>
          <cell r="B28" t="str">
            <v>£000</v>
          </cell>
          <cell r="D28">
            <v>23216.538646684803</v>
          </cell>
          <cell r="E28">
            <v>40797.316931353533</v>
          </cell>
          <cell r="F28">
            <v>69728.46809645179</v>
          </cell>
          <cell r="G28">
            <v>101549.52477235264</v>
          </cell>
          <cell r="H28">
            <v>128272.90964284632</v>
          </cell>
          <cell r="I28">
            <v>159554.26315962555</v>
          </cell>
          <cell r="J28">
            <v>188858.09544747183</v>
          </cell>
          <cell r="K28">
            <v>216419.87593372108</v>
          </cell>
          <cell r="L28">
            <v>244438.07221731488</v>
          </cell>
          <cell r="M28">
            <v>274873.78394413722</v>
          </cell>
          <cell r="N28">
            <v>296957.70942359744</v>
          </cell>
          <cell r="O28">
            <v>319165.63928086462</v>
          </cell>
          <cell r="P28">
            <v>62916.400783174824</v>
          </cell>
          <cell r="Q28">
            <v>149512.59203931392</v>
          </cell>
          <cell r="R28">
            <v>229994.39464970233</v>
          </cell>
          <cell r="S28">
            <v>295538.21168363845</v>
          </cell>
          <cell r="T28">
            <v>290770.55668228149</v>
          </cell>
        </row>
        <row r="30">
          <cell r="A30" t="str">
            <v>Amortisation of goodwill</v>
          </cell>
          <cell r="B30" t="str">
            <v>£000</v>
          </cell>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row>
        <row r="31">
          <cell r="A31" t="str">
            <v>Goodwill writedown</v>
          </cell>
          <cell r="B31" t="str">
            <v>£000</v>
          </cell>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row>
        <row r="32">
          <cell r="A32" t="str">
            <v>Amortisation of goodwill in acquired claims provisions</v>
          </cell>
          <cell r="B32" t="str">
            <v>£000</v>
          </cell>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row>
        <row r="33">
          <cell r="A33" t="str">
            <v>Interest on dated loan capital *</v>
          </cell>
          <cell r="B33" t="str">
            <v>£000</v>
          </cell>
        </row>
        <row r="34">
          <cell r="A34" t="str">
            <v>Claims equalisation provision</v>
          </cell>
          <cell r="B34" t="str">
            <v>£000</v>
          </cell>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row>
        <row r="35">
          <cell r="A35" t="str">
            <v>Reorganisation costs</v>
          </cell>
          <cell r="B35" t="str">
            <v>£000</v>
          </cell>
          <cell r="D35">
            <v>-3205</v>
          </cell>
          <cell r="E35">
            <v>-6411</v>
          </cell>
          <cell r="F35">
            <v>-10917</v>
          </cell>
          <cell r="G35">
            <v>-13588</v>
          </cell>
          <cell r="H35">
            <v>-16259</v>
          </cell>
          <cell r="I35">
            <v>-20389</v>
          </cell>
          <cell r="J35">
            <v>-22763</v>
          </cell>
          <cell r="K35">
            <v>-25137</v>
          </cell>
          <cell r="L35">
            <v>-27450</v>
          </cell>
          <cell r="M35">
            <v>-29414</v>
          </cell>
          <cell r="N35">
            <v>-31378</v>
          </cell>
          <cell r="O35">
            <v>-35775</v>
          </cell>
          <cell r="P35">
            <v>-2555</v>
          </cell>
          <cell r="Q35">
            <v>-4268</v>
          </cell>
          <cell r="R35">
            <v>-11874</v>
          </cell>
          <cell r="S35">
            <v>-19955</v>
          </cell>
          <cell r="T35">
            <v>-20400</v>
          </cell>
        </row>
        <row r="37">
          <cell r="A37" t="str">
            <v xml:space="preserve">Group operating profit / (loss) </v>
          </cell>
          <cell r="B37" t="str">
            <v>£000</v>
          </cell>
          <cell r="D37">
            <v>20011.538646684803</v>
          </cell>
          <cell r="E37">
            <v>34386.316931353533</v>
          </cell>
          <cell r="F37">
            <v>58811.46809645179</v>
          </cell>
          <cell r="G37">
            <v>87961.524772352641</v>
          </cell>
          <cell r="H37">
            <v>112013.90964284632</v>
          </cell>
          <cell r="I37">
            <v>139165.26315962555</v>
          </cell>
          <cell r="J37">
            <v>166095.09544747183</v>
          </cell>
          <cell r="K37">
            <v>191282.87593372108</v>
          </cell>
          <cell r="L37">
            <v>216988.07221731488</v>
          </cell>
          <cell r="M37">
            <v>245459.78394413722</v>
          </cell>
          <cell r="N37">
            <v>265579.70942359744</v>
          </cell>
          <cell r="O37">
            <v>283390.63928086462</v>
          </cell>
          <cell r="P37">
            <v>60361.400783174824</v>
          </cell>
          <cell r="Q37">
            <v>145244.59203931392</v>
          </cell>
          <cell r="R37">
            <v>218120.39464970233</v>
          </cell>
          <cell r="S37">
            <v>275583.21168363845</v>
          </cell>
          <cell r="T37">
            <v>270370.55668228149</v>
          </cell>
        </row>
        <row r="38">
          <cell r="A38" t="str">
            <v>Short term investment fluctuations *</v>
          </cell>
          <cell r="B38" t="str">
            <v>£000</v>
          </cell>
        </row>
        <row r="39">
          <cell r="A39" t="str">
            <v>Goodwill writeback on sale of business *</v>
          </cell>
          <cell r="B39" t="str">
            <v>£000</v>
          </cell>
        </row>
        <row r="40">
          <cell r="A40" t="str">
            <v>Realised gains/losses</v>
          </cell>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row>
        <row r="41">
          <cell r="A41" t="str">
            <v>Unrealised gains/losses</v>
          </cell>
        </row>
        <row r="42">
          <cell r="A42" t="str">
            <v xml:space="preserve">    - Derivatives</v>
          </cell>
          <cell r="D42">
            <v>-136.13825191093395</v>
          </cell>
          <cell r="E42">
            <v>-272.27650382186789</v>
          </cell>
          <cell r="F42">
            <v>-408.41475573280184</v>
          </cell>
          <cell r="G42">
            <v>-544.55300764373578</v>
          </cell>
          <cell r="H42">
            <v>-680.69125955466973</v>
          </cell>
          <cell r="I42">
            <v>-816.82951146560367</v>
          </cell>
          <cell r="J42">
            <v>-952.96776337653762</v>
          </cell>
          <cell r="K42">
            <v>-1089.1060152874716</v>
          </cell>
          <cell r="L42">
            <v>-1225.2442671984054</v>
          </cell>
          <cell r="M42">
            <v>-1361.3825191093392</v>
          </cell>
          <cell r="N42">
            <v>-1497.5207710202731</v>
          </cell>
          <cell r="O42">
            <v>-1633.6590229312069</v>
          </cell>
          <cell r="P42">
            <v>-380.05261991802428</v>
          </cell>
          <cell r="Q42">
            <v>-760.10523983604855</v>
          </cell>
          <cell r="R42">
            <v>-1140.1578597540729</v>
          </cell>
          <cell r="S42">
            <v>-1520.2104796720971</v>
          </cell>
          <cell r="T42">
            <v>0</v>
          </cell>
        </row>
        <row r="43">
          <cell r="A43" t="str">
            <v xml:space="preserve">    - Trading investments</v>
          </cell>
          <cell r="D43">
            <v>0</v>
          </cell>
          <cell r="E43">
            <v>0</v>
          </cell>
          <cell r="F43">
            <v>0</v>
          </cell>
          <cell r="G43">
            <v>0</v>
          </cell>
          <cell r="H43">
            <v>0</v>
          </cell>
          <cell r="I43">
            <v>0</v>
          </cell>
          <cell r="J43">
            <v>0</v>
          </cell>
          <cell r="K43">
            <v>0</v>
          </cell>
          <cell r="L43">
            <v>0</v>
          </cell>
          <cell r="M43">
            <v>0</v>
          </cell>
          <cell r="N43">
            <v>0</v>
          </cell>
          <cell r="O43">
            <v>0</v>
          </cell>
          <cell r="P43">
            <v>0</v>
          </cell>
          <cell r="Q43">
            <v>0</v>
          </cell>
          <cell r="R43">
            <v>0</v>
          </cell>
          <cell r="S43">
            <v>0</v>
          </cell>
          <cell r="T43">
            <v>0</v>
          </cell>
        </row>
        <row r="44">
          <cell r="A44" t="str">
            <v xml:space="preserve">    - Investment properties</v>
          </cell>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row>
        <row r="45">
          <cell r="A45" t="str">
            <v xml:space="preserve">    - Other</v>
          </cell>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row>
        <row r="46">
          <cell r="A46" t="str">
            <v>Total unrealised gains/losses</v>
          </cell>
          <cell r="D46">
            <v>-136.13825191093395</v>
          </cell>
          <cell r="E46">
            <v>-272.27650382186789</v>
          </cell>
          <cell r="F46">
            <v>-408.41475573280184</v>
          </cell>
          <cell r="G46">
            <v>-544.55300764373578</v>
          </cell>
          <cell r="H46">
            <v>-680.69125955466973</v>
          </cell>
          <cell r="I46">
            <v>-816.82951146560367</v>
          </cell>
          <cell r="J46">
            <v>-952.96776337653762</v>
          </cell>
          <cell r="K46">
            <v>-1089.1060152874716</v>
          </cell>
          <cell r="L46">
            <v>-1225.2442671984054</v>
          </cell>
          <cell r="M46">
            <v>-1361.3825191093392</v>
          </cell>
          <cell r="N46">
            <v>-1497.5207710202731</v>
          </cell>
          <cell r="O46">
            <v>-1633.6590229312069</v>
          </cell>
          <cell r="P46">
            <v>-380.05261991802428</v>
          </cell>
          <cell r="Q46">
            <v>-760.10523983604855</v>
          </cell>
          <cell r="R46">
            <v>-1140.1578597540729</v>
          </cell>
          <cell r="S46">
            <v>-1520.2104796720971</v>
          </cell>
          <cell r="T46">
            <v>0</v>
          </cell>
        </row>
        <row r="47">
          <cell r="A47" t="str">
            <v xml:space="preserve">(Loss)/profit on disposal of subsidiaries </v>
          </cell>
          <cell r="B47" t="str">
            <v>£000</v>
          </cell>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row>
        <row r="48">
          <cell r="A48" t="str">
            <v>Profit/(loss) before taxation</v>
          </cell>
          <cell r="B48" t="str">
            <v>£000</v>
          </cell>
          <cell r="D48">
            <v>19875.400394773867</v>
          </cell>
          <cell r="E48">
            <v>34114.040427531661</v>
          </cell>
          <cell r="F48">
            <v>58403.053340718987</v>
          </cell>
          <cell r="G48">
            <v>87416.971764708898</v>
          </cell>
          <cell r="H48">
            <v>111333.21838329165</v>
          </cell>
          <cell r="I48">
            <v>138348.43364815996</v>
          </cell>
          <cell r="J48">
            <v>165142.12768409529</v>
          </cell>
          <cell r="K48">
            <v>190193.76991843359</v>
          </cell>
          <cell r="L48">
            <v>215762.82795011648</v>
          </cell>
          <cell r="M48">
            <v>244098.40142502787</v>
          </cell>
          <cell r="N48">
            <v>264082.18865257717</v>
          </cell>
          <cell r="O48">
            <v>281756.98025793344</v>
          </cell>
          <cell r="P48">
            <v>59981.3481632568</v>
          </cell>
          <cell r="Q48">
            <v>144484.48679947786</v>
          </cell>
          <cell r="R48">
            <v>216980.23678994825</v>
          </cell>
          <cell r="S48">
            <v>274063.00120396633</v>
          </cell>
          <cell r="T48">
            <v>270370.55668228149</v>
          </cell>
        </row>
        <row r="49">
          <cell r="A49" t="str">
            <v>Taxation *</v>
          </cell>
          <cell r="B49" t="str">
            <v>£000</v>
          </cell>
        </row>
        <row r="50">
          <cell r="A50" t="str">
            <v>Profit/(loss) after taxation</v>
          </cell>
          <cell r="B50" t="str">
            <v>£000</v>
          </cell>
          <cell r="D50">
            <v>19875.400394773867</v>
          </cell>
          <cell r="E50">
            <v>34114.040427531661</v>
          </cell>
          <cell r="F50">
            <v>58403.053340718987</v>
          </cell>
          <cell r="G50">
            <v>87416.971764708898</v>
          </cell>
          <cell r="H50">
            <v>111333.21838329165</v>
          </cell>
          <cell r="I50">
            <v>138348.43364815996</v>
          </cell>
          <cell r="J50">
            <v>165142.12768409529</v>
          </cell>
          <cell r="K50">
            <v>190193.76991843359</v>
          </cell>
          <cell r="L50">
            <v>215762.82795011648</v>
          </cell>
          <cell r="M50">
            <v>244098.40142502787</v>
          </cell>
          <cell r="N50">
            <v>264082.18865257717</v>
          </cell>
          <cell r="O50">
            <v>281756.98025793344</v>
          </cell>
          <cell r="P50">
            <v>59981.3481632568</v>
          </cell>
          <cell r="Q50">
            <v>144484.48679947786</v>
          </cell>
          <cell r="R50">
            <v>216980.23678994825</v>
          </cell>
          <cell r="S50">
            <v>274063.00120396633</v>
          </cell>
          <cell r="T50">
            <v>270370.55668228149</v>
          </cell>
        </row>
      </sheetData>
      <sheetData sheetId="33" refreshError="1"/>
      <sheetData sheetId="34" refreshError="1"/>
      <sheetData sheetId="35" refreshError="1">
        <row r="7">
          <cell r="A7" t="str">
            <v>Gross Premiums Written</v>
          </cell>
          <cell r="B7" t="str">
            <v>£000</v>
          </cell>
          <cell r="D7">
            <v>304438.01247718616</v>
          </cell>
          <cell r="E7">
            <v>381611.54756696505</v>
          </cell>
          <cell r="F7">
            <v>465833.42251852003</v>
          </cell>
          <cell r="G7">
            <v>589084.95046647475</v>
          </cell>
          <cell r="H7">
            <v>696308.12690533279</v>
          </cell>
          <cell r="I7">
            <v>786114.04989384965</v>
          </cell>
          <cell r="J7">
            <v>915011.93978896388</v>
          </cell>
          <cell r="K7">
            <v>991192.32743604458</v>
          </cell>
          <cell r="L7">
            <v>1076826.9212255715</v>
          </cell>
          <cell r="M7">
            <v>1203942.4801997386</v>
          </cell>
          <cell r="N7">
            <v>1295649.4048797055</v>
          </cell>
          <cell r="O7">
            <v>1380229.6328355661</v>
          </cell>
          <cell r="P7">
            <v>496775.45858820656</v>
          </cell>
          <cell r="Q7">
            <v>832635.44379973563</v>
          </cell>
          <cell r="R7">
            <v>1136766.9164929213</v>
          </cell>
          <cell r="S7">
            <v>1447018.7567811986</v>
          </cell>
          <cell r="T7">
            <v>1514793.3897733737</v>
          </cell>
        </row>
        <row r="8">
          <cell r="A8" t="str">
            <v>Net Premium Written</v>
          </cell>
          <cell r="B8" t="str">
            <v>£000</v>
          </cell>
          <cell r="D8">
            <v>298891.61300323391</v>
          </cell>
          <cell r="E8">
            <v>373428.21936583403</v>
          </cell>
          <cell r="F8">
            <v>454853.71410370822</v>
          </cell>
          <cell r="G8">
            <v>575247.85779224092</v>
          </cell>
          <cell r="H8">
            <v>679379.83802604256</v>
          </cell>
          <cell r="I8">
            <v>766497.65190905333</v>
          </cell>
          <cell r="J8">
            <v>892659.67357659957</v>
          </cell>
          <cell r="K8">
            <v>966145.59293145291</v>
          </cell>
          <cell r="L8">
            <v>1049120.1780009586</v>
          </cell>
          <cell r="M8">
            <v>1173386.7653433455</v>
          </cell>
          <cell r="N8">
            <v>1262497.7682205061</v>
          </cell>
          <cell r="O8">
            <v>1344443.5558837722</v>
          </cell>
          <cell r="P8">
            <v>468265.03855144797</v>
          </cell>
          <cell r="Q8">
            <v>796855.37120140484</v>
          </cell>
          <cell r="R8">
            <v>1094823.4467309113</v>
          </cell>
          <cell r="S8">
            <v>1411420.6618210287</v>
          </cell>
          <cell r="T8">
            <v>1478932.5975326798</v>
          </cell>
        </row>
        <row r="9">
          <cell r="A9" t="str">
            <v>Net Premium Earned</v>
          </cell>
          <cell r="B9" t="str">
            <v>£000</v>
          </cell>
          <cell r="D9">
            <v>106372.21124284517</v>
          </cell>
          <cell r="E9">
            <v>208470.08060589948</v>
          </cell>
          <cell r="F9">
            <v>316331.03468924889</v>
          </cell>
          <cell r="G9">
            <v>423041.27276331704</v>
          </cell>
          <cell r="H9">
            <v>531813.02301869588</v>
          </cell>
          <cell r="I9">
            <v>639983.40085045691</v>
          </cell>
          <cell r="J9">
            <v>750420.97612267791</v>
          </cell>
          <cell r="K9">
            <v>861378.01533661108</v>
          </cell>
          <cell r="L9">
            <v>971128.7974905814</v>
          </cell>
          <cell r="M9">
            <v>1083503.6315999015</v>
          </cell>
          <cell r="N9">
            <v>1195480.5746796997</v>
          </cell>
          <cell r="O9">
            <v>1311685.1348820364</v>
          </cell>
          <cell r="P9">
            <v>334120.14527153515</v>
          </cell>
          <cell r="Q9">
            <v>676537.7132861166</v>
          </cell>
          <cell r="R9">
            <v>1027243.1910196312</v>
          </cell>
          <cell r="S9">
            <v>1389992.6989373816</v>
          </cell>
          <cell r="T9">
            <v>1451586.3966726426</v>
          </cell>
        </row>
        <row r="10">
          <cell r="A10" t="str">
            <v>Net Claims Incurred</v>
          </cell>
          <cell r="B10" t="str">
            <v>£000</v>
          </cell>
          <cell r="D10">
            <v>-82343.864968467533</v>
          </cell>
          <cell r="E10">
            <v>-161701.71663079035</v>
          </cell>
          <cell r="F10">
            <v>-245727.0510255073</v>
          </cell>
          <cell r="G10">
            <v>-327534.10072620685</v>
          </cell>
          <cell r="H10">
            <v>-410813.3582617779</v>
          </cell>
          <cell r="I10">
            <v>-494989.92615384818</v>
          </cell>
          <cell r="J10">
            <v>-579227.10966512654</v>
          </cell>
          <cell r="K10">
            <v>-663974.77900420735</v>
          </cell>
          <cell r="L10">
            <v>-749283.48418668774</v>
          </cell>
          <cell r="M10">
            <v>-835235.36548575223</v>
          </cell>
          <cell r="N10">
            <v>-921612.44021009631</v>
          </cell>
          <cell r="O10">
            <v>-1012448.7072567616</v>
          </cell>
          <cell r="P10">
            <v>-266764.28422987508</v>
          </cell>
          <cell r="Q10">
            <v>-537524.76674892358</v>
          </cell>
          <cell r="R10">
            <v>-813300.34331646259</v>
          </cell>
          <cell r="S10">
            <v>-1092043.5340960547</v>
          </cell>
          <cell r="T10">
            <v>-1142527.0382390248</v>
          </cell>
        </row>
        <row r="11">
          <cell r="A11" t="str">
            <v>Commissions</v>
          </cell>
          <cell r="B11" t="str">
            <v>£000</v>
          </cell>
          <cell r="D11">
            <v>-4456.7537999693604</v>
          </cell>
          <cell r="E11">
            <v>-6546.7327078859889</v>
          </cell>
          <cell r="F11">
            <v>-8941.8537626144698</v>
          </cell>
          <cell r="G11">
            <v>-11712.275538471979</v>
          </cell>
          <cell r="H11">
            <v>-14544.9462874163</v>
          </cell>
          <cell r="I11">
            <v>-16873.198444997437</v>
          </cell>
          <cell r="J11">
            <v>-19711.483037016704</v>
          </cell>
          <cell r="K11">
            <v>-21858.098400592498</v>
          </cell>
          <cell r="L11">
            <v>-24077.167931867159</v>
          </cell>
          <cell r="M11">
            <v>-27511.721085536425</v>
          </cell>
          <cell r="N11">
            <v>-29920.889968069234</v>
          </cell>
          <cell r="O11">
            <v>-32201.807345994617</v>
          </cell>
          <cell r="P11">
            <v>-9308.3203626335235</v>
          </cell>
          <cell r="Q11">
            <v>-17678.845784025289</v>
          </cell>
          <cell r="R11">
            <v>-25229.644349960407</v>
          </cell>
          <cell r="S11">
            <v>-33676.25619980233</v>
          </cell>
          <cell r="T11">
            <v>-35848.017528792494</v>
          </cell>
        </row>
        <row r="12">
          <cell r="A12" t="str">
            <v>Total Expenses (excl commissions)</v>
          </cell>
          <cell r="B12" t="str">
            <v>£000</v>
          </cell>
          <cell r="D12">
            <v>-18380.880306768282</v>
          </cell>
          <cell r="E12">
            <v>-35495.359565958104</v>
          </cell>
          <cell r="F12">
            <v>-51983.669712355884</v>
          </cell>
          <cell r="G12">
            <v>-70054.982654387073</v>
          </cell>
          <cell r="H12">
            <v>-87176.940560686431</v>
          </cell>
          <cell r="I12">
            <v>-104555.63507511919</v>
          </cell>
          <cell r="J12">
            <v>-122121.89477596033</v>
          </cell>
          <cell r="K12">
            <v>-138885.94655389254</v>
          </cell>
          <cell r="L12">
            <v>-156429.42394922941</v>
          </cell>
          <cell r="M12">
            <v>-173658.85812322548</v>
          </cell>
          <cell r="N12">
            <v>-190585.66549147136</v>
          </cell>
          <cell r="O12">
            <v>-209242.26142089616</v>
          </cell>
          <cell r="P12">
            <v>-53707.902450525275</v>
          </cell>
          <cell r="Q12">
            <v>-107981.50097682149</v>
          </cell>
          <cell r="R12">
            <v>-161582.75433029057</v>
          </cell>
          <cell r="S12">
            <v>-216079.15238667023</v>
          </cell>
          <cell r="T12">
            <v>-223802.06604808709</v>
          </cell>
        </row>
        <row r="13">
          <cell r="A13" t="str">
            <v>DAC Movement</v>
          </cell>
          <cell r="B13" t="str">
            <v>£000</v>
          </cell>
          <cell r="D13">
            <v>309.15849479725023</v>
          </cell>
          <cell r="E13">
            <v>618.70318339819573</v>
          </cell>
          <cell r="F13">
            <v>1002.4082200302827</v>
          </cell>
          <cell r="G13">
            <v>566.83207868640409</v>
          </cell>
          <cell r="H13">
            <v>534.20468614737683</v>
          </cell>
          <cell r="I13">
            <v>-3.8672780617564513</v>
          </cell>
          <cell r="J13">
            <v>-541.11347548098956</v>
          </cell>
          <cell r="K13">
            <v>-1138.3810615582611</v>
          </cell>
          <cell r="L13">
            <v>-1671.3023795554616</v>
          </cell>
          <cell r="M13">
            <v>-1926.7896333760636</v>
          </cell>
          <cell r="N13">
            <v>-2364.0131540669749</v>
          </cell>
          <cell r="O13">
            <v>-2818.0017542041428</v>
          </cell>
          <cell r="P13">
            <v>-1733.3162141713865</v>
          </cell>
          <cell r="Q13">
            <v>-154.67247475008651</v>
          </cell>
          <cell r="R13">
            <v>704.06163815144521</v>
          </cell>
          <cell r="S13">
            <v>2257.1151126273307</v>
          </cell>
          <cell r="T13">
            <v>2119.6785600133821</v>
          </cell>
        </row>
        <row r="14">
          <cell r="A14" t="str">
            <v>Underwriting Result (Management Basis)</v>
          </cell>
          <cell r="B14" t="str">
            <v>£000</v>
          </cell>
          <cell r="D14">
            <v>1499.8706624372412</v>
          </cell>
          <cell r="E14">
            <v>5344.9748846632274</v>
          </cell>
          <cell r="F14">
            <v>10680.868408801516</v>
          </cell>
          <cell r="G14">
            <v>14306.745922937551</v>
          </cell>
          <cell r="H14">
            <v>19811.982594962621</v>
          </cell>
          <cell r="I14">
            <v>23560.773898430336</v>
          </cell>
          <cell r="J14">
            <v>28819.375169093342</v>
          </cell>
          <cell r="K14">
            <v>35520.81031636041</v>
          </cell>
          <cell r="L14">
            <v>39667.419043241636</v>
          </cell>
          <cell r="M14">
            <v>45170.897272011287</v>
          </cell>
          <cell r="N14">
            <v>50997.565855995847</v>
          </cell>
          <cell r="O14">
            <v>54974.357104179813</v>
          </cell>
          <cell r="P14">
            <v>2606.3220143298868</v>
          </cell>
          <cell r="Q14">
            <v>13197.92730159615</v>
          </cell>
          <cell r="R14">
            <v>27834.510661069104</v>
          </cell>
          <cell r="S14">
            <v>50450.871367481654</v>
          </cell>
          <cell r="T14">
            <v>51528.953416751545</v>
          </cell>
        </row>
        <row r="16">
          <cell r="A16" t="str">
            <v>Unwind of discount</v>
          </cell>
          <cell r="B16" t="str">
            <v>£000</v>
          </cell>
          <cell r="D16">
            <v>-1224.8035055350554</v>
          </cell>
          <cell r="E16">
            <v>-2453.5119926199263</v>
          </cell>
          <cell r="F16">
            <v>-3687.4271217712176</v>
          </cell>
          <cell r="G16">
            <v>-4925.0175276752761</v>
          </cell>
          <cell r="H16">
            <v>-6154.108856088561</v>
          </cell>
          <cell r="I16">
            <v>-7424.2407749077502</v>
          </cell>
          <cell r="J16">
            <v>-8689.6254612546109</v>
          </cell>
          <cell r="K16">
            <v>-9954.2444649446497</v>
          </cell>
          <cell r="L16">
            <v>-11229.889298892989</v>
          </cell>
          <cell r="M16">
            <v>-12517.478782287824</v>
          </cell>
          <cell r="N16">
            <v>-13804.685424354244</v>
          </cell>
          <cell r="O16">
            <v>-15217.004612546125</v>
          </cell>
          <cell r="P16">
            <v>-3958.0046125461254</v>
          </cell>
          <cell r="Q16">
            <v>-7916.0092250922507</v>
          </cell>
          <cell r="R16">
            <v>-11874.013837638377</v>
          </cell>
          <cell r="S16">
            <v>-15832.018450184501</v>
          </cell>
          <cell r="T16">
            <v>-16172.976937269374</v>
          </cell>
        </row>
        <row r="17">
          <cell r="A17" t="str">
            <v>Investment income/(LTIR)</v>
          </cell>
          <cell r="B17" t="str">
            <v>£000</v>
          </cell>
          <cell r="D17">
            <v>8521.8634686346868</v>
          </cell>
          <cell r="E17">
            <v>17044.280442804429</v>
          </cell>
          <cell r="F17">
            <v>26145.018450184503</v>
          </cell>
          <cell r="G17">
            <v>34320.571955719555</v>
          </cell>
          <cell r="H17">
            <v>44045.756457564574</v>
          </cell>
          <cell r="I17">
            <v>51841.143911439118</v>
          </cell>
          <cell r="J17">
            <v>60524.354243542439</v>
          </cell>
          <cell r="K17">
            <v>70747.416974169741</v>
          </cell>
          <cell r="L17">
            <v>79624.723247232469</v>
          </cell>
          <cell r="M17">
            <v>88352.859778597791</v>
          </cell>
          <cell r="N17">
            <v>97082.93357933579</v>
          </cell>
          <cell r="O17">
            <v>91813.929889298888</v>
          </cell>
          <cell r="P17">
            <v>22529.750922509225</v>
          </cell>
          <cell r="Q17">
            <v>45059.501845018451</v>
          </cell>
          <cell r="R17">
            <v>67589.25276752768</v>
          </cell>
          <cell r="S17">
            <v>90119.003690036901</v>
          </cell>
          <cell r="T17">
            <v>88320.018450184507</v>
          </cell>
        </row>
        <row r="19">
          <cell r="A19" t="str">
            <v>General business result</v>
          </cell>
          <cell r="B19" t="str">
            <v>£000</v>
          </cell>
          <cell r="D19">
            <v>8796.930625536872</v>
          </cell>
          <cell r="E19">
            <v>19935.743334847732</v>
          </cell>
          <cell r="F19">
            <v>33138.459737214798</v>
          </cell>
          <cell r="G19">
            <v>43702.30035098183</v>
          </cell>
          <cell r="H19">
            <v>57703.630196438637</v>
          </cell>
          <cell r="I19">
            <v>67977.6770349617</v>
          </cell>
          <cell r="J19">
            <v>80654.10395138117</v>
          </cell>
          <cell r="K19">
            <v>96313.982825585495</v>
          </cell>
          <cell r="L19">
            <v>108062.25299158112</v>
          </cell>
          <cell r="M19">
            <v>121006.27826832126</v>
          </cell>
          <cell r="N19">
            <v>134275.8140109774</v>
          </cell>
          <cell r="O19">
            <v>131571.28238093259</v>
          </cell>
          <cell r="P19">
            <v>21178.068324292988</v>
          </cell>
          <cell r="Q19">
            <v>50341.419921522349</v>
          </cell>
          <cell r="R19">
            <v>83549.74959095841</v>
          </cell>
          <cell r="S19">
            <v>124737.85660733405</v>
          </cell>
          <cell r="T19">
            <v>123675.99492966667</v>
          </cell>
        </row>
        <row r="21">
          <cell r="A21" t="str">
            <v>Other activities</v>
          </cell>
        </row>
        <row r="22">
          <cell r="A22" t="str">
            <v xml:space="preserve">    - Non- general insurance activities</v>
          </cell>
          <cell r="B22" t="str">
            <v>£000</v>
          </cell>
          <cell r="D22">
            <v>28.805350553505537</v>
          </cell>
          <cell r="E22">
            <v>57.610701107011074</v>
          </cell>
          <cell r="F22">
            <v>86.416051660516601</v>
          </cell>
          <cell r="G22">
            <v>115.22140221402215</v>
          </cell>
          <cell r="H22">
            <v>144.02675276752768</v>
          </cell>
          <cell r="I22">
            <v>172.8321033210332</v>
          </cell>
          <cell r="J22">
            <v>201.63745387453875</v>
          </cell>
          <cell r="K22">
            <v>230.4428044280443</v>
          </cell>
          <cell r="L22">
            <v>259.24815498154982</v>
          </cell>
          <cell r="M22">
            <v>288.05350553505536</v>
          </cell>
          <cell r="N22">
            <v>316.85885608856091</v>
          </cell>
          <cell r="O22">
            <v>345.6642066420664</v>
          </cell>
          <cell r="P22">
            <v>11.000922509225092</v>
          </cell>
          <cell r="Q22">
            <v>22.001845018450183</v>
          </cell>
          <cell r="R22">
            <v>33.002767527675275</v>
          </cell>
          <cell r="S22">
            <v>44.003690036900366</v>
          </cell>
          <cell r="T22">
            <v>259.2250922509225</v>
          </cell>
        </row>
        <row r="23">
          <cell r="A23" t="str">
            <v xml:space="preserve">    - Associates</v>
          </cell>
          <cell r="B23" t="str">
            <v>£000</v>
          </cell>
          <cell r="D23">
            <v>0</v>
          </cell>
          <cell r="E23">
            <v>0</v>
          </cell>
          <cell r="F23">
            <v>0</v>
          </cell>
          <cell r="G23">
            <v>0</v>
          </cell>
          <cell r="H23">
            <v>0</v>
          </cell>
          <cell r="I23">
            <v>0</v>
          </cell>
          <cell r="J23">
            <v>0</v>
          </cell>
          <cell r="K23">
            <v>0</v>
          </cell>
          <cell r="L23">
            <v>0</v>
          </cell>
          <cell r="M23">
            <v>0</v>
          </cell>
          <cell r="N23">
            <v>0</v>
          </cell>
          <cell r="O23">
            <v>0</v>
          </cell>
          <cell r="P23">
            <v>0</v>
          </cell>
          <cell r="Q23">
            <v>0</v>
          </cell>
          <cell r="R23">
            <v>0</v>
          </cell>
          <cell r="S23">
            <v>0</v>
          </cell>
          <cell r="T23">
            <v>0</v>
          </cell>
        </row>
        <row r="24">
          <cell r="A24" t="str">
            <v xml:space="preserve">    - Central expenses *</v>
          </cell>
          <cell r="B24" t="str">
            <v>£000</v>
          </cell>
        </row>
        <row r="25">
          <cell r="A25" t="str">
            <v xml:space="preserve">    - Investment expenses/external loan interests</v>
          </cell>
          <cell r="B25" t="str">
            <v>£000</v>
          </cell>
          <cell r="D25">
            <v>-695.7257072570726</v>
          </cell>
          <cell r="E25">
            <v>-1391.4514145141452</v>
          </cell>
          <cell r="F25">
            <v>-2087.1771217712176</v>
          </cell>
          <cell r="G25">
            <v>-2782.9028290282904</v>
          </cell>
          <cell r="H25">
            <v>-3478.6285362853632</v>
          </cell>
          <cell r="I25">
            <v>-4174.3542435424351</v>
          </cell>
          <cell r="J25">
            <v>-4870.0799507995089</v>
          </cell>
          <cell r="K25">
            <v>-5565.8056580565808</v>
          </cell>
          <cell r="L25">
            <v>-6261.5313653136536</v>
          </cell>
          <cell r="M25">
            <v>-6957.2570725707265</v>
          </cell>
          <cell r="N25">
            <v>-7652.9827798277993</v>
          </cell>
          <cell r="O25">
            <v>-8348.7084870848703</v>
          </cell>
          <cell r="P25">
            <v>-2126.3837638376385</v>
          </cell>
          <cell r="Q25">
            <v>-4252.7675276752771</v>
          </cell>
          <cell r="R25">
            <v>-6379.1512915129151</v>
          </cell>
          <cell r="S25">
            <v>-8505.5350553505541</v>
          </cell>
          <cell r="T25">
            <v>-7988.9298892988927</v>
          </cell>
        </row>
        <row r="26">
          <cell r="A26" t="str">
            <v xml:space="preserve">    - Balance on longer term investment return *</v>
          </cell>
          <cell r="B26" t="str">
            <v>£000</v>
          </cell>
        </row>
        <row r="28">
          <cell r="A28" t="str">
            <v xml:space="preserve">Group operating result </v>
          </cell>
          <cell r="B28" t="str">
            <v>£000</v>
          </cell>
          <cell r="D28">
            <v>8130.0102688333054</v>
          </cell>
          <cell r="E28">
            <v>18601.9026214406</v>
          </cell>
          <cell r="F28">
            <v>31137.698667104101</v>
          </cell>
          <cell r="G28">
            <v>41034.618924167567</v>
          </cell>
          <cell r="H28">
            <v>54369.028412920801</v>
          </cell>
          <cell r="I28">
            <v>63976.154894740306</v>
          </cell>
          <cell r="J28">
            <v>75985.661454456204</v>
          </cell>
          <cell r="K28">
            <v>90978.61997195697</v>
          </cell>
          <cell r="L28">
            <v>102059.96978124902</v>
          </cell>
          <cell r="M28">
            <v>114337.07470128557</v>
          </cell>
          <cell r="N28">
            <v>126939.69008723817</v>
          </cell>
          <cell r="O28">
            <v>123568.23810048981</v>
          </cell>
          <cell r="P28">
            <v>19062.685482964574</v>
          </cell>
          <cell r="Q28">
            <v>46110.654238865522</v>
          </cell>
          <cell r="R28">
            <v>77203.601066973177</v>
          </cell>
          <cell r="S28">
            <v>116276.32524202039</v>
          </cell>
          <cell r="T28">
            <v>115946.29013261871</v>
          </cell>
        </row>
        <row r="30">
          <cell r="A30" t="str">
            <v>Amortisation of goodwill</v>
          </cell>
          <cell r="B30" t="str">
            <v>£000</v>
          </cell>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row>
        <row r="31">
          <cell r="A31" t="str">
            <v>Goodwill writedown</v>
          </cell>
          <cell r="B31" t="str">
            <v>£000</v>
          </cell>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row>
        <row r="32">
          <cell r="A32" t="str">
            <v>Amortisation of goodwill in acquired claims provisions</v>
          </cell>
          <cell r="B32" t="str">
            <v>£000</v>
          </cell>
          <cell r="D32">
            <v>-503.38253382533827</v>
          </cell>
          <cell r="E32">
            <v>-1006.7650676506765</v>
          </cell>
          <cell r="F32">
            <v>-1510.1476014760149</v>
          </cell>
          <cell r="G32">
            <v>-2013.5301353013531</v>
          </cell>
          <cell r="H32">
            <v>-2516.9126691266915</v>
          </cell>
          <cell r="I32">
            <v>-3020.2952029520297</v>
          </cell>
          <cell r="J32">
            <v>-3523.6777367773684</v>
          </cell>
          <cell r="K32">
            <v>-4027.0602706027062</v>
          </cell>
          <cell r="L32">
            <v>-4530.4428044280439</v>
          </cell>
          <cell r="M32">
            <v>-5033.8253382533831</v>
          </cell>
          <cell r="N32">
            <v>-5537.2078720787213</v>
          </cell>
          <cell r="O32">
            <v>-6040.5904059040595</v>
          </cell>
          <cell r="P32">
            <v>-1329.8201107011071</v>
          </cell>
          <cell r="Q32">
            <v>-2659.6402214022141</v>
          </cell>
          <cell r="R32">
            <v>-3989.460332103321</v>
          </cell>
          <cell r="S32">
            <v>-5319.2804428044283</v>
          </cell>
          <cell r="T32">
            <v>-4507.9335793357932</v>
          </cell>
        </row>
        <row r="33">
          <cell r="A33" t="str">
            <v>Interest on dated loan capital *</v>
          </cell>
          <cell r="B33" t="str">
            <v>£000</v>
          </cell>
        </row>
        <row r="34">
          <cell r="A34" t="str">
            <v>Claims equalisation provision</v>
          </cell>
          <cell r="B34" t="str">
            <v>£000</v>
          </cell>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row>
        <row r="35">
          <cell r="A35" t="str">
            <v>Reorganisation costs</v>
          </cell>
          <cell r="B35" t="str">
            <v>£000</v>
          </cell>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row>
        <row r="37">
          <cell r="A37" t="str">
            <v xml:space="preserve">Group operating profit / (loss) </v>
          </cell>
          <cell r="B37" t="str">
            <v>£000</v>
          </cell>
          <cell r="D37">
            <v>7626.6277350079672</v>
          </cell>
          <cell r="E37">
            <v>17595.137553789922</v>
          </cell>
          <cell r="F37">
            <v>29627.551065628086</v>
          </cell>
          <cell r="G37">
            <v>39021.088788866211</v>
          </cell>
          <cell r="H37">
            <v>51852.115743794107</v>
          </cell>
          <cell r="I37">
            <v>60955.859691788275</v>
          </cell>
          <cell r="J37">
            <v>72461.983717678842</v>
          </cell>
          <cell r="K37">
            <v>86951.559701354257</v>
          </cell>
          <cell r="L37">
            <v>97529.526976820969</v>
          </cell>
          <cell r="M37">
            <v>109303.24936303218</v>
          </cell>
          <cell r="N37">
            <v>121402.48221515944</v>
          </cell>
          <cell r="O37">
            <v>117527.64769458574</v>
          </cell>
          <cell r="P37">
            <v>17732.865372263466</v>
          </cell>
          <cell r="Q37">
            <v>43451.014017463305</v>
          </cell>
          <cell r="R37">
            <v>73214.140734869856</v>
          </cell>
          <cell r="S37">
            <v>110957.04479921596</v>
          </cell>
          <cell r="T37">
            <v>111438.35655328292</v>
          </cell>
        </row>
        <row r="38">
          <cell r="A38" t="str">
            <v>Short term investment fluctuations *</v>
          </cell>
          <cell r="B38" t="str">
            <v>£000</v>
          </cell>
        </row>
        <row r="39">
          <cell r="A39" t="str">
            <v>Goodwill writeback on sale of business *</v>
          </cell>
          <cell r="B39" t="str">
            <v>£000</v>
          </cell>
        </row>
        <row r="40">
          <cell r="A40" t="str">
            <v>Realised gains/losses</v>
          </cell>
          <cell r="B40" t="str">
            <v>£000</v>
          </cell>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row>
        <row r="41">
          <cell r="A41" t="str">
            <v>Unrealised gains/losses</v>
          </cell>
        </row>
        <row r="42">
          <cell r="A42" t="str">
            <v xml:space="preserve">    - Derivatives</v>
          </cell>
          <cell r="B42" t="str">
            <v>£000</v>
          </cell>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row>
        <row r="43">
          <cell r="A43" t="str">
            <v xml:space="preserve">    - Trading investments</v>
          </cell>
          <cell r="B43" t="str">
            <v>£000</v>
          </cell>
          <cell r="D43">
            <v>0</v>
          </cell>
          <cell r="E43">
            <v>0</v>
          </cell>
          <cell r="F43">
            <v>0</v>
          </cell>
          <cell r="G43">
            <v>0</v>
          </cell>
          <cell r="H43">
            <v>0</v>
          </cell>
          <cell r="I43">
            <v>0</v>
          </cell>
          <cell r="J43">
            <v>0</v>
          </cell>
          <cell r="K43">
            <v>0</v>
          </cell>
          <cell r="L43">
            <v>0</v>
          </cell>
          <cell r="M43">
            <v>0</v>
          </cell>
          <cell r="N43">
            <v>0</v>
          </cell>
          <cell r="O43">
            <v>0</v>
          </cell>
          <cell r="P43">
            <v>0</v>
          </cell>
          <cell r="Q43">
            <v>0</v>
          </cell>
          <cell r="R43">
            <v>0</v>
          </cell>
          <cell r="S43">
            <v>0</v>
          </cell>
          <cell r="T43">
            <v>0</v>
          </cell>
        </row>
        <row r="44">
          <cell r="A44" t="str">
            <v xml:space="preserve">    - Investment properties</v>
          </cell>
          <cell r="B44" t="str">
            <v>£000</v>
          </cell>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row>
        <row r="45">
          <cell r="A45" t="str">
            <v xml:space="preserve">    - Other</v>
          </cell>
          <cell r="B45" t="str">
            <v>£000</v>
          </cell>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row>
        <row r="46">
          <cell r="A46" t="str">
            <v>Total unrealised gains/losses</v>
          </cell>
          <cell r="B46" t="str">
            <v>£000</v>
          </cell>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row>
        <row r="47">
          <cell r="A47" t="str">
            <v xml:space="preserve">(Loss)/profit on disposal of subsidiaries </v>
          </cell>
          <cell r="B47" t="str">
            <v>£000</v>
          </cell>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row>
        <row r="48">
          <cell r="A48" t="str">
            <v>Profit/(loss) before taxation</v>
          </cell>
          <cell r="B48" t="str">
            <v>£000</v>
          </cell>
          <cell r="D48">
            <v>7626.6277350079672</v>
          </cell>
          <cell r="E48">
            <v>17595.137553789922</v>
          </cell>
          <cell r="F48">
            <v>29627.551065628086</v>
          </cell>
          <cell r="G48">
            <v>39021.088788866211</v>
          </cell>
          <cell r="H48">
            <v>51852.115743794107</v>
          </cell>
          <cell r="I48">
            <v>60955.859691788275</v>
          </cell>
          <cell r="J48">
            <v>72461.983717678842</v>
          </cell>
          <cell r="K48">
            <v>86951.559701354257</v>
          </cell>
          <cell r="L48">
            <v>97529.526976820969</v>
          </cell>
          <cell r="M48">
            <v>109303.24936303218</v>
          </cell>
          <cell r="N48">
            <v>121402.48221515944</v>
          </cell>
          <cell r="O48">
            <v>117527.64769458574</v>
          </cell>
          <cell r="P48">
            <v>17732.865372263466</v>
          </cell>
          <cell r="Q48">
            <v>43451.014017463305</v>
          </cell>
          <cell r="R48">
            <v>73214.140734869856</v>
          </cell>
          <cell r="S48">
            <v>110957.04479921596</v>
          </cell>
          <cell r="T48">
            <v>111438.35655328292</v>
          </cell>
        </row>
        <row r="49">
          <cell r="A49" t="str">
            <v>Taxation *</v>
          </cell>
          <cell r="B49" t="str">
            <v>£000</v>
          </cell>
        </row>
        <row r="50">
          <cell r="A50" t="str">
            <v>Profit/(loss) after taxation</v>
          </cell>
          <cell r="B50" t="str">
            <v>£000</v>
          </cell>
          <cell r="D50">
            <v>7626.6277350079672</v>
          </cell>
          <cell r="E50">
            <v>17595.137553789922</v>
          </cell>
          <cell r="F50">
            <v>29627.551065628086</v>
          </cell>
          <cell r="G50">
            <v>39021.088788866211</v>
          </cell>
          <cell r="H50">
            <v>51852.115743794107</v>
          </cell>
          <cell r="I50">
            <v>60955.859691788275</v>
          </cell>
          <cell r="J50">
            <v>72461.983717678842</v>
          </cell>
          <cell r="K50">
            <v>86951.559701354257</v>
          </cell>
          <cell r="L50">
            <v>97529.526976820969</v>
          </cell>
          <cell r="M50">
            <v>109303.24936303218</v>
          </cell>
          <cell r="N50">
            <v>121402.48221515944</v>
          </cell>
          <cell r="O50">
            <v>117527.64769458574</v>
          </cell>
          <cell r="P50">
            <v>17732.865372263466</v>
          </cell>
          <cell r="Q50">
            <v>43451.014017463305</v>
          </cell>
          <cell r="R50">
            <v>73214.140734869856</v>
          </cell>
          <cell r="S50">
            <v>110957.04479921596</v>
          </cell>
          <cell r="T50">
            <v>111438.35655328292</v>
          </cell>
        </row>
      </sheetData>
      <sheetData sheetId="36" refreshError="1"/>
      <sheetData sheetId="37" refreshError="1"/>
      <sheetData sheetId="38" refreshError="1">
        <row r="7">
          <cell r="A7" t="str">
            <v>Gross Premiums Written</v>
          </cell>
          <cell r="B7" t="str">
            <v>£000</v>
          </cell>
          <cell r="D7">
            <v>754</v>
          </cell>
          <cell r="E7">
            <v>1508</v>
          </cell>
          <cell r="F7">
            <v>2262</v>
          </cell>
          <cell r="G7">
            <v>3016</v>
          </cell>
          <cell r="H7">
            <v>3770</v>
          </cell>
          <cell r="I7">
            <v>4524</v>
          </cell>
          <cell r="J7">
            <v>5278</v>
          </cell>
          <cell r="K7">
            <v>6032</v>
          </cell>
          <cell r="L7">
            <v>6786</v>
          </cell>
          <cell r="M7">
            <v>7540</v>
          </cell>
          <cell r="N7">
            <v>8294</v>
          </cell>
          <cell r="O7">
            <v>9048</v>
          </cell>
          <cell r="P7">
            <v>2262</v>
          </cell>
          <cell r="Q7">
            <v>4524</v>
          </cell>
          <cell r="R7">
            <v>6786</v>
          </cell>
          <cell r="S7">
            <v>9048</v>
          </cell>
          <cell r="T7">
            <v>9048</v>
          </cell>
        </row>
        <row r="8">
          <cell r="A8" t="str">
            <v>Net Premium Written</v>
          </cell>
          <cell r="B8" t="str">
            <v>£000</v>
          </cell>
          <cell r="D8">
            <v>732</v>
          </cell>
          <cell r="E8">
            <v>1464</v>
          </cell>
          <cell r="F8">
            <v>2196</v>
          </cell>
          <cell r="G8">
            <v>2928</v>
          </cell>
          <cell r="H8">
            <v>3660</v>
          </cell>
          <cell r="I8">
            <v>4392</v>
          </cell>
          <cell r="J8">
            <v>5124</v>
          </cell>
          <cell r="K8">
            <v>5856</v>
          </cell>
          <cell r="L8">
            <v>6588</v>
          </cell>
          <cell r="M8">
            <v>7320</v>
          </cell>
          <cell r="N8">
            <v>8052</v>
          </cell>
          <cell r="O8">
            <v>8784</v>
          </cell>
          <cell r="P8">
            <v>2196</v>
          </cell>
          <cell r="Q8">
            <v>4392</v>
          </cell>
          <cell r="R8">
            <v>6588</v>
          </cell>
          <cell r="S8">
            <v>8784</v>
          </cell>
          <cell r="T8">
            <v>8784</v>
          </cell>
        </row>
        <row r="9">
          <cell r="A9" t="str">
            <v>Net Premium Earned</v>
          </cell>
          <cell r="B9" t="str">
            <v>£000</v>
          </cell>
          <cell r="D9">
            <v>739</v>
          </cell>
          <cell r="E9">
            <v>1478</v>
          </cell>
          <cell r="F9">
            <v>2217</v>
          </cell>
          <cell r="G9">
            <v>2956</v>
          </cell>
          <cell r="H9">
            <v>3695</v>
          </cell>
          <cell r="I9">
            <v>4434</v>
          </cell>
          <cell r="J9">
            <v>5173</v>
          </cell>
          <cell r="K9">
            <v>5912</v>
          </cell>
          <cell r="L9">
            <v>6651</v>
          </cell>
          <cell r="M9">
            <v>7390</v>
          </cell>
          <cell r="N9">
            <v>8129</v>
          </cell>
          <cell r="O9">
            <v>8868</v>
          </cell>
          <cell r="P9">
            <v>2217</v>
          </cell>
          <cell r="Q9">
            <v>4434</v>
          </cell>
          <cell r="R9">
            <v>6651</v>
          </cell>
          <cell r="S9">
            <v>8868</v>
          </cell>
          <cell r="T9">
            <v>8868</v>
          </cell>
        </row>
        <row r="10">
          <cell r="A10" t="str">
            <v>Net Claims Incurred</v>
          </cell>
          <cell r="B10" t="str">
            <v>£000</v>
          </cell>
          <cell r="D10">
            <v>-1585</v>
          </cell>
          <cell r="E10">
            <v>-3170</v>
          </cell>
          <cell r="F10">
            <v>-4755</v>
          </cell>
          <cell r="G10">
            <v>-6340</v>
          </cell>
          <cell r="H10">
            <v>-7925</v>
          </cell>
          <cell r="I10">
            <v>-9510</v>
          </cell>
          <cell r="J10">
            <v>-11095</v>
          </cell>
          <cell r="K10">
            <v>-12680</v>
          </cell>
          <cell r="L10">
            <v>-14265</v>
          </cell>
          <cell r="M10">
            <v>-15850</v>
          </cell>
          <cell r="N10">
            <v>-17435</v>
          </cell>
          <cell r="O10">
            <v>-19020</v>
          </cell>
          <cell r="P10">
            <v>-4755</v>
          </cell>
          <cell r="Q10">
            <v>-9510</v>
          </cell>
          <cell r="R10">
            <v>-14265</v>
          </cell>
          <cell r="S10">
            <v>-19020</v>
          </cell>
          <cell r="T10">
            <v>-19020</v>
          </cell>
        </row>
        <row r="11">
          <cell r="A11" t="str">
            <v>Commissions</v>
          </cell>
          <cell r="B11" t="str">
            <v>£000</v>
          </cell>
          <cell r="D11">
            <v>-55</v>
          </cell>
          <cell r="E11">
            <v>-110</v>
          </cell>
          <cell r="F11">
            <v>-165</v>
          </cell>
          <cell r="G11">
            <v>-220</v>
          </cell>
          <cell r="H11">
            <v>-275</v>
          </cell>
          <cell r="I11">
            <v>-330</v>
          </cell>
          <cell r="J11">
            <v>-385</v>
          </cell>
          <cell r="K11">
            <v>-440</v>
          </cell>
          <cell r="L11">
            <v>-495</v>
          </cell>
          <cell r="M11">
            <v>-550</v>
          </cell>
          <cell r="N11">
            <v>-605</v>
          </cell>
          <cell r="O11">
            <v>-660</v>
          </cell>
          <cell r="P11">
            <v>-165</v>
          </cell>
          <cell r="Q11">
            <v>-330</v>
          </cell>
          <cell r="R11">
            <v>-495</v>
          </cell>
          <cell r="S11">
            <v>-660</v>
          </cell>
          <cell r="T11">
            <v>-660</v>
          </cell>
        </row>
        <row r="12">
          <cell r="A12" t="str">
            <v>Total Expenses (excl commissions)</v>
          </cell>
          <cell r="B12" t="str">
            <v>£000</v>
          </cell>
          <cell r="D12">
            <v>-15</v>
          </cell>
          <cell r="E12">
            <v>-30</v>
          </cell>
          <cell r="F12">
            <v>-45</v>
          </cell>
          <cell r="G12">
            <v>-60</v>
          </cell>
          <cell r="H12">
            <v>-75</v>
          </cell>
          <cell r="I12">
            <v>-90</v>
          </cell>
          <cell r="J12">
            <v>-105</v>
          </cell>
          <cell r="K12">
            <v>-120</v>
          </cell>
          <cell r="L12">
            <v>-135</v>
          </cell>
          <cell r="M12">
            <v>-150</v>
          </cell>
          <cell r="N12">
            <v>-165</v>
          </cell>
          <cell r="O12">
            <v>-180</v>
          </cell>
          <cell r="P12">
            <v>-46</v>
          </cell>
          <cell r="Q12">
            <v>-92</v>
          </cell>
          <cell r="R12">
            <v>-138</v>
          </cell>
          <cell r="S12">
            <v>-184</v>
          </cell>
          <cell r="T12">
            <v>-188</v>
          </cell>
        </row>
        <row r="13">
          <cell r="A13" t="str">
            <v>DAC Movement</v>
          </cell>
          <cell r="B13" t="str">
            <v>£000</v>
          </cell>
          <cell r="D13">
            <v>0</v>
          </cell>
          <cell r="E13">
            <v>0</v>
          </cell>
          <cell r="F13">
            <v>0</v>
          </cell>
          <cell r="G13">
            <v>0</v>
          </cell>
          <cell r="H13">
            <v>0</v>
          </cell>
          <cell r="I13">
            <v>0</v>
          </cell>
          <cell r="J13">
            <v>0</v>
          </cell>
          <cell r="K13">
            <v>0</v>
          </cell>
          <cell r="L13">
            <v>0</v>
          </cell>
          <cell r="M13">
            <v>0</v>
          </cell>
          <cell r="N13">
            <v>0</v>
          </cell>
          <cell r="O13">
            <v>0</v>
          </cell>
          <cell r="P13">
            <v>0</v>
          </cell>
          <cell r="Q13">
            <v>0</v>
          </cell>
          <cell r="R13">
            <v>0</v>
          </cell>
          <cell r="S13">
            <v>0</v>
          </cell>
          <cell r="T13">
            <v>0</v>
          </cell>
        </row>
        <row r="14">
          <cell r="A14" t="str">
            <v>Underwriting Result (Management Basis)</v>
          </cell>
          <cell r="B14" t="str">
            <v>£000</v>
          </cell>
          <cell r="D14">
            <v>-916</v>
          </cell>
          <cell r="E14">
            <v>-1832</v>
          </cell>
          <cell r="F14">
            <v>-2748</v>
          </cell>
          <cell r="G14">
            <v>-3664</v>
          </cell>
          <cell r="H14">
            <v>-4580</v>
          </cell>
          <cell r="I14">
            <v>-5496</v>
          </cell>
          <cell r="J14">
            <v>-6412</v>
          </cell>
          <cell r="K14">
            <v>-7328</v>
          </cell>
          <cell r="L14">
            <v>-8244</v>
          </cell>
          <cell r="M14">
            <v>-9160</v>
          </cell>
          <cell r="N14">
            <v>-10076</v>
          </cell>
          <cell r="O14">
            <v>-10992</v>
          </cell>
          <cell r="P14">
            <v>-2749</v>
          </cell>
          <cell r="Q14">
            <v>-5498</v>
          </cell>
          <cell r="R14">
            <v>-8247</v>
          </cell>
          <cell r="S14">
            <v>-10996</v>
          </cell>
          <cell r="T14">
            <v>-11000</v>
          </cell>
        </row>
        <row r="16">
          <cell r="A16" t="str">
            <v>Unwind of discount</v>
          </cell>
          <cell r="B16" t="str">
            <v>£000</v>
          </cell>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row>
        <row r="17">
          <cell r="A17" t="str">
            <v>Investment income/(LTIR)</v>
          </cell>
          <cell r="B17" t="str">
            <v>£000</v>
          </cell>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row>
        <row r="19">
          <cell r="A19" t="str">
            <v>General business result</v>
          </cell>
          <cell r="B19" t="str">
            <v>£000</v>
          </cell>
          <cell r="D19">
            <v>-916</v>
          </cell>
          <cell r="E19">
            <v>-1832</v>
          </cell>
          <cell r="F19">
            <v>-2748</v>
          </cell>
          <cell r="G19">
            <v>-3664</v>
          </cell>
          <cell r="H19">
            <v>-4580</v>
          </cell>
          <cell r="I19">
            <v>-5496</v>
          </cell>
          <cell r="J19">
            <v>-6412</v>
          </cell>
          <cell r="K19">
            <v>-7328</v>
          </cell>
          <cell r="L19">
            <v>-8244</v>
          </cell>
          <cell r="M19">
            <v>-9160</v>
          </cell>
          <cell r="N19">
            <v>-10076</v>
          </cell>
          <cell r="O19">
            <v>-10992</v>
          </cell>
          <cell r="P19">
            <v>-2749</v>
          </cell>
          <cell r="Q19">
            <v>-5498</v>
          </cell>
          <cell r="R19">
            <v>-8247</v>
          </cell>
          <cell r="S19">
            <v>-10996</v>
          </cell>
          <cell r="T19">
            <v>-11000</v>
          </cell>
        </row>
        <row r="21">
          <cell r="A21" t="str">
            <v>Other activities</v>
          </cell>
        </row>
        <row r="22">
          <cell r="A22" t="str">
            <v xml:space="preserve">    - Non- general insurance activities</v>
          </cell>
          <cell r="B22" t="str">
            <v>£000</v>
          </cell>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row>
        <row r="23">
          <cell r="A23" t="str">
            <v xml:space="preserve">    - Associates</v>
          </cell>
          <cell r="B23" t="str">
            <v>£000</v>
          </cell>
          <cell r="D23">
            <v>0</v>
          </cell>
          <cell r="E23">
            <v>0</v>
          </cell>
          <cell r="F23">
            <v>0</v>
          </cell>
          <cell r="G23">
            <v>0</v>
          </cell>
          <cell r="H23">
            <v>0</v>
          </cell>
          <cell r="I23">
            <v>0</v>
          </cell>
          <cell r="J23">
            <v>0</v>
          </cell>
          <cell r="K23">
            <v>0</v>
          </cell>
          <cell r="L23">
            <v>0</v>
          </cell>
          <cell r="M23">
            <v>0</v>
          </cell>
          <cell r="N23">
            <v>0</v>
          </cell>
          <cell r="O23">
            <v>0</v>
          </cell>
          <cell r="P23">
            <v>0</v>
          </cell>
          <cell r="Q23">
            <v>0</v>
          </cell>
          <cell r="R23">
            <v>0</v>
          </cell>
          <cell r="S23">
            <v>0</v>
          </cell>
          <cell r="T23">
            <v>0</v>
          </cell>
        </row>
        <row r="24">
          <cell r="A24" t="str">
            <v xml:space="preserve">    - Central expenses *</v>
          </cell>
          <cell r="B24" t="str">
            <v>£000</v>
          </cell>
        </row>
        <row r="25">
          <cell r="A25" t="str">
            <v xml:space="preserve">    - Investment expenses/external loan interests</v>
          </cell>
          <cell r="B25" t="str">
            <v>£000</v>
          </cell>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row>
        <row r="26">
          <cell r="A26" t="str">
            <v xml:space="preserve">    - Balance on longer term investment return *</v>
          </cell>
          <cell r="B26" t="str">
            <v>£000</v>
          </cell>
        </row>
        <row r="28">
          <cell r="A28" t="str">
            <v xml:space="preserve">Group operating result </v>
          </cell>
          <cell r="B28" t="str">
            <v>£000</v>
          </cell>
          <cell r="D28">
            <v>-916</v>
          </cell>
          <cell r="E28">
            <v>-1832</v>
          </cell>
          <cell r="F28">
            <v>-2748</v>
          </cell>
          <cell r="G28">
            <v>-3664</v>
          </cell>
          <cell r="H28">
            <v>-4580</v>
          </cell>
          <cell r="I28">
            <v>-5496</v>
          </cell>
          <cell r="J28">
            <v>-6412</v>
          </cell>
          <cell r="K28">
            <v>-7328</v>
          </cell>
          <cell r="L28">
            <v>-8244</v>
          </cell>
          <cell r="M28">
            <v>-9160</v>
          </cell>
          <cell r="N28">
            <v>-10076</v>
          </cell>
          <cell r="O28">
            <v>-10992</v>
          </cell>
          <cell r="P28">
            <v>-2749</v>
          </cell>
          <cell r="Q28">
            <v>-5498</v>
          </cell>
          <cell r="R28">
            <v>-8247</v>
          </cell>
          <cell r="S28">
            <v>-10996</v>
          </cell>
          <cell r="T28">
            <v>-11000</v>
          </cell>
        </row>
        <row r="30">
          <cell r="A30" t="str">
            <v>Amortisation of goodwill</v>
          </cell>
          <cell r="B30" t="str">
            <v>£000</v>
          </cell>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row>
        <row r="31">
          <cell r="A31" t="str">
            <v>Goodwill writedown</v>
          </cell>
          <cell r="B31" t="str">
            <v>£000</v>
          </cell>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row>
        <row r="32">
          <cell r="A32" t="str">
            <v>Amortisation of goodwill in acquired claims provisions</v>
          </cell>
          <cell r="B32" t="str">
            <v>£000</v>
          </cell>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row>
        <row r="33">
          <cell r="A33" t="str">
            <v>Interest on dated loan capital *</v>
          </cell>
          <cell r="B33" t="str">
            <v>£000</v>
          </cell>
        </row>
        <row r="34">
          <cell r="A34" t="str">
            <v>Claims equalisation provision</v>
          </cell>
          <cell r="B34" t="str">
            <v>£000</v>
          </cell>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row>
        <row r="35">
          <cell r="A35" t="str">
            <v>Reorganisation costs</v>
          </cell>
          <cell r="B35" t="str">
            <v>£000</v>
          </cell>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row>
        <row r="37">
          <cell r="A37" t="str">
            <v xml:space="preserve">Group operating profit / (loss) </v>
          </cell>
          <cell r="B37" t="str">
            <v>£000</v>
          </cell>
          <cell r="D37">
            <v>-916</v>
          </cell>
          <cell r="E37">
            <v>-1832</v>
          </cell>
          <cell r="F37">
            <v>-2748</v>
          </cell>
          <cell r="G37">
            <v>-3664</v>
          </cell>
          <cell r="H37">
            <v>-4580</v>
          </cell>
          <cell r="I37">
            <v>-5496</v>
          </cell>
          <cell r="J37">
            <v>-6412</v>
          </cell>
          <cell r="K37">
            <v>-7328</v>
          </cell>
          <cell r="L37">
            <v>-8244</v>
          </cell>
          <cell r="M37">
            <v>-9160</v>
          </cell>
          <cell r="N37">
            <v>-10076</v>
          </cell>
          <cell r="O37">
            <v>-10992</v>
          </cell>
          <cell r="P37">
            <v>-2749</v>
          </cell>
          <cell r="Q37">
            <v>-5498</v>
          </cell>
          <cell r="R37">
            <v>-8247</v>
          </cell>
          <cell r="S37">
            <v>-10996</v>
          </cell>
          <cell r="T37">
            <v>-11000</v>
          </cell>
        </row>
        <row r="38">
          <cell r="A38" t="str">
            <v>Short term investment fluctuations *</v>
          </cell>
          <cell r="B38" t="str">
            <v>£000</v>
          </cell>
        </row>
        <row r="39">
          <cell r="A39" t="str">
            <v>Goodwill writeback on sale of business *</v>
          </cell>
          <cell r="B39" t="str">
            <v>£000</v>
          </cell>
        </row>
        <row r="40">
          <cell r="A40" t="str">
            <v>Realised gains/losses</v>
          </cell>
        </row>
        <row r="41">
          <cell r="A41" t="str">
            <v>Unrealised gains/losses</v>
          </cell>
        </row>
        <row r="42">
          <cell r="A42" t="str">
            <v xml:space="preserve">    - Derivatives</v>
          </cell>
        </row>
        <row r="43">
          <cell r="A43" t="str">
            <v xml:space="preserve">    - Trading investments</v>
          </cell>
        </row>
        <row r="44">
          <cell r="A44" t="str">
            <v xml:space="preserve">    - Investment properties</v>
          </cell>
        </row>
        <row r="45">
          <cell r="A45" t="str">
            <v xml:space="preserve">    - Other</v>
          </cell>
        </row>
        <row r="46">
          <cell r="A46" t="str">
            <v>Total unrealised gains/losses</v>
          </cell>
        </row>
        <row r="47">
          <cell r="A47" t="str">
            <v xml:space="preserve">(Loss)/profit on disposal of subsidiaries </v>
          </cell>
          <cell r="B47" t="str">
            <v>£000</v>
          </cell>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row>
        <row r="48">
          <cell r="A48" t="str">
            <v>Profit/(loss) before taxation</v>
          </cell>
          <cell r="B48" t="str">
            <v>£000</v>
          </cell>
          <cell r="D48">
            <v>-916</v>
          </cell>
          <cell r="E48">
            <v>-1832</v>
          </cell>
          <cell r="F48">
            <v>-2748</v>
          </cell>
          <cell r="G48">
            <v>-3664</v>
          </cell>
          <cell r="H48">
            <v>-4580</v>
          </cell>
          <cell r="I48">
            <v>-5496</v>
          </cell>
          <cell r="J48">
            <v>-6412</v>
          </cell>
          <cell r="K48">
            <v>-7328</v>
          </cell>
          <cell r="L48">
            <v>-8244</v>
          </cell>
          <cell r="M48">
            <v>-9160</v>
          </cell>
          <cell r="N48">
            <v>-10076</v>
          </cell>
          <cell r="O48">
            <v>-10992</v>
          </cell>
          <cell r="P48">
            <v>-2749</v>
          </cell>
          <cell r="Q48">
            <v>-5498</v>
          </cell>
          <cell r="R48">
            <v>-8247</v>
          </cell>
          <cell r="S48">
            <v>-10996</v>
          </cell>
          <cell r="T48">
            <v>-11000</v>
          </cell>
        </row>
        <row r="49">
          <cell r="A49" t="str">
            <v>Taxation *</v>
          </cell>
          <cell r="B49" t="str">
            <v>£000</v>
          </cell>
        </row>
        <row r="50">
          <cell r="A50" t="str">
            <v>Profit/(loss) after taxation</v>
          </cell>
          <cell r="B50" t="str">
            <v>£000</v>
          </cell>
          <cell r="D50">
            <v>-916</v>
          </cell>
          <cell r="E50">
            <v>-1832</v>
          </cell>
          <cell r="F50">
            <v>-2748</v>
          </cell>
          <cell r="G50">
            <v>-3664</v>
          </cell>
          <cell r="H50">
            <v>-4580</v>
          </cell>
          <cell r="I50">
            <v>-5496</v>
          </cell>
          <cell r="J50">
            <v>-6412</v>
          </cell>
          <cell r="K50">
            <v>-7328</v>
          </cell>
          <cell r="L50">
            <v>-8244</v>
          </cell>
          <cell r="M50">
            <v>-9160</v>
          </cell>
          <cell r="N50">
            <v>-10076</v>
          </cell>
          <cell r="O50">
            <v>-10992</v>
          </cell>
          <cell r="P50">
            <v>-2749</v>
          </cell>
          <cell r="Q50">
            <v>-5498</v>
          </cell>
          <cell r="R50">
            <v>-8247</v>
          </cell>
          <cell r="S50">
            <v>-10996</v>
          </cell>
          <cell r="T50">
            <v>-11000</v>
          </cell>
        </row>
      </sheetData>
    </sheetDataSet>
  </externalBook>
</externalLink>
</file>

<file path=xl/externalLinks/externalLink12.xml><?xml version="1.0" encoding="utf-8"?>
<externalLink xmlns="http://schemas.openxmlformats.org/spreadsheetml/2006/main">
  <externalBook xmlns:r="http://schemas.openxmlformats.org/officeDocument/2006/relationships" r:id="rId1">
    <sheetNames>
      <sheetName val="Control"/>
      <sheetName val="Level 2 - Total"/>
      <sheetName val="Level 2 - Canada £"/>
      <sheetName val="Level 2 - Italy £"/>
      <sheetName val="Level 2 - Middle East £"/>
      <sheetName val="Level 2 - Asia £"/>
      <sheetName val="Level 2 - LAC £"/>
      <sheetName val="Level 2 - Ireland £"/>
      <sheetName val="Level 2 - Expenses"/>
      <sheetName val="Level 2 - Other"/>
      <sheetName val="Level 3.1 Total"/>
      <sheetName val="Level 3.1 - Canada"/>
      <sheetName val="Level 3.1 - Italy"/>
      <sheetName val="Level 3.1 - Middle East"/>
      <sheetName val="Level 3.1 - Asia"/>
      <sheetName val="Level 3.1 - LAC"/>
      <sheetName val="Level 3.1 - Ireland"/>
      <sheetName val="Level 3.1 - Expenses"/>
      <sheetName val="Level 3.1 - Other"/>
      <sheetName val="Level 3.2 - Total"/>
      <sheetName val="Level 3.2 - Canada"/>
      <sheetName val="Level 3.2 - Italy"/>
      <sheetName val="Level 3.2 - Middle East"/>
      <sheetName val="Level 3.2 - Asia"/>
      <sheetName val="Level 3.2 - LAC"/>
      <sheetName val="Level 3.2 - Ireland"/>
      <sheetName val="Level 3.2 - Expenses"/>
      <sheetName val="Level 3.2 - Other"/>
      <sheetName val="Level 3.1"/>
      <sheetName val="Level 3.2"/>
      <sheetName val="Level 4.1"/>
      <sheetName val="Level 4.2"/>
      <sheetName val="Level 4.3"/>
      <sheetName val="Level 4.4"/>
      <sheetName val="Level 4.5"/>
      <sheetName val="Level 4.6"/>
      <sheetName val="Level 4.7"/>
      <sheetName val="Level 4.8"/>
      <sheetName val="Level 4.9"/>
      <sheetName val="Level 4.10"/>
      <sheetName val="Level 4.11"/>
      <sheetName val="Level 4.12"/>
      <sheetName val="Level 4.13"/>
      <sheetName val="Level 4.14"/>
      <sheetName val="Level 4.15"/>
      <sheetName val="Level 4.16"/>
    </sheetNames>
    <sheetDataSet>
      <sheetData sheetId="0" refreshError="1">
        <row r="8">
          <cell r="B8" t="str">
            <v>INTERNATIONAL</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row r="2">
          <cell r="A2" t="str">
            <v>H:\OP_UNITS\IFSMGT\Plans\Q304 Forecast\[IFRS template - to underwriting v3.xls]Level 3.1</v>
          </cell>
        </row>
        <row r="3">
          <cell r="D3" t="str">
            <v>UK GAAP</v>
          </cell>
          <cell r="F3" t="str">
            <v>IFRS ADJUSTMENTS</v>
          </cell>
          <cell r="AI3" t="str">
            <v>IFRS</v>
          </cell>
          <cell r="AK3" t="str">
            <v>IFRS</v>
          </cell>
          <cell r="AX3" t="str">
            <v>UK GAAP</v>
          </cell>
          <cell r="AZ3" t="str">
            <v>IFRS ADJUSTMENTS</v>
          </cell>
          <cell r="CC3" t="str">
            <v>IFRS</v>
          </cell>
          <cell r="CE3" t="str">
            <v>IFRS</v>
          </cell>
          <cell r="CJ3" t="str">
            <v>UK GAAP</v>
          </cell>
          <cell r="CL3" t="str">
            <v>IFRS ADJUSTMENTS</v>
          </cell>
          <cell r="DO3" t="str">
            <v>IFRS</v>
          </cell>
        </row>
        <row r="4">
          <cell r="A4" t="str">
            <v>INT'L PERSONAL</v>
          </cell>
          <cell r="B4" t="str">
            <v>Unit</v>
          </cell>
          <cell r="D4" t="str">
            <v>2005
Dec</v>
          </cell>
          <cell r="F4" t="str">
            <v>Reclass inv income (eliminate LTIR)</v>
          </cell>
          <cell r="G4" t="str">
            <v>Investments - reclassification</v>
          </cell>
          <cell r="H4" t="str">
            <v>Eliminate urealised gain/loss</v>
          </cell>
          <cell r="I4" t="str">
            <v>Inv - change to measurement basis (1)</v>
          </cell>
          <cell r="J4" t="str">
            <v>Investments - amortisation (2)</v>
          </cell>
          <cell r="K4" t="str">
            <v>Investments - impairments</v>
          </cell>
          <cell r="L4" t="str">
            <v>Investments - property</v>
          </cell>
          <cell r="M4" t="str">
            <v>Investments - other</v>
          </cell>
          <cell r="N4" t="str">
            <v>Ins contracts reclass'n (3)</v>
          </cell>
          <cell r="O4" t="str">
            <v>Goodwill</v>
          </cell>
          <cell r="P4" t="str">
            <v>Claims equalis'n reserves</v>
          </cell>
          <cell r="Q4" t="str">
            <v>Discount on claims</v>
          </cell>
          <cell r="R4" t="str">
            <v>Deferred taxation</v>
          </cell>
          <cell r="S4" t="str">
            <v>Intangibles - capitalisation</v>
          </cell>
          <cell r="T4" t="str">
            <v>Intangibles - reclassification</v>
          </cell>
          <cell r="U4" t="str">
            <v>Employee benefits</v>
          </cell>
          <cell r="V4" t="str">
            <v>Dividends</v>
          </cell>
          <cell r="W4" t="str">
            <v>Structured settlements</v>
          </cell>
          <cell r="X4" t="str">
            <v>Accruals</v>
          </cell>
          <cell r="Y4" t="str">
            <v>Gross Up</v>
          </cell>
          <cell r="Z4" t="str">
            <v>Software</v>
          </cell>
          <cell r="AA4" t="str">
            <v>IPT</v>
          </cell>
          <cell r="AB4" t="str">
            <v>Non-acqn costs</v>
          </cell>
          <cell r="AC4" t="str">
            <v>Depreciation of gp-occ properties</v>
          </cell>
          <cell r="AD4" t="str">
            <v>Pension</v>
          </cell>
          <cell r="AE4" t="str">
            <v>Share options (GCC Adj)</v>
          </cell>
          <cell r="AF4" t="str">
            <v>Tax (GCC Adj)</v>
          </cell>
          <cell r="AG4" t="str">
            <v>Other adjustments</v>
          </cell>
          <cell r="AI4" t="str">
            <v>2005
Dec</v>
          </cell>
          <cell r="AK4" t="str">
            <v>2005
Jan</v>
          </cell>
          <cell r="AL4" t="str">
            <v>2005
Feb</v>
          </cell>
          <cell r="AM4" t="str">
            <v>2005
Mar</v>
          </cell>
          <cell r="AN4" t="str">
            <v>2005
Apr</v>
          </cell>
          <cell r="AO4" t="str">
            <v>2005
May</v>
          </cell>
          <cell r="AP4" t="str">
            <v>2005
Jun</v>
          </cell>
          <cell r="AQ4" t="str">
            <v>2005
Jul</v>
          </cell>
          <cell r="AR4" t="str">
            <v>2005
Aug</v>
          </cell>
          <cell r="AS4" t="str">
            <v>2005
Sep</v>
          </cell>
          <cell r="AT4" t="str">
            <v>2005
Oct</v>
          </cell>
          <cell r="AU4" t="str">
            <v>2005
Nov</v>
          </cell>
          <cell r="AV4" t="str">
            <v>2005
Dec</v>
          </cell>
          <cell r="AX4" t="str">
            <v>2006
Q4</v>
          </cell>
          <cell r="AZ4" t="str">
            <v>Reclass inv income (eliminate LTIR)</v>
          </cell>
          <cell r="BA4" t="str">
            <v>Investments - reclassification</v>
          </cell>
          <cell r="BB4" t="str">
            <v>Eliminate urealised gain/loss</v>
          </cell>
          <cell r="BC4" t="str">
            <v>Inv - change to measurement basis (1)</v>
          </cell>
          <cell r="BD4" t="str">
            <v>Investments - amortisation (2)</v>
          </cell>
          <cell r="BE4" t="str">
            <v>Investments - impairments</v>
          </cell>
          <cell r="BF4" t="str">
            <v>Investments - property</v>
          </cell>
          <cell r="BG4" t="str">
            <v>Investments - other</v>
          </cell>
          <cell r="BH4" t="str">
            <v>Ins contracts reclass'n (3)</v>
          </cell>
          <cell r="BI4" t="str">
            <v>Goodwill</v>
          </cell>
          <cell r="BJ4" t="str">
            <v>Claims equalis'n reserves</v>
          </cell>
          <cell r="BK4" t="str">
            <v>Discount on claims</v>
          </cell>
          <cell r="BL4" t="str">
            <v>Deferred taxation</v>
          </cell>
          <cell r="BM4" t="str">
            <v>Intangibles - capitalisation</v>
          </cell>
          <cell r="BN4" t="str">
            <v>Intangibles - reclassification</v>
          </cell>
          <cell r="BO4" t="str">
            <v>Employee benefits</v>
          </cell>
          <cell r="BP4" t="str">
            <v>Dividends</v>
          </cell>
          <cell r="BQ4" t="str">
            <v>Structured settlements</v>
          </cell>
          <cell r="BR4" t="str">
            <v>Accruals</v>
          </cell>
          <cell r="BS4" t="str">
            <v>Gross Up</v>
          </cell>
          <cell r="BT4" t="str">
            <v>Software</v>
          </cell>
          <cell r="BU4" t="str">
            <v>IPT</v>
          </cell>
          <cell r="BV4" t="str">
            <v>Non-acqn costs</v>
          </cell>
          <cell r="BW4" t="str">
            <v>Depreciation of gp-occ properties</v>
          </cell>
          <cell r="BX4" t="str">
            <v>Pension</v>
          </cell>
          <cell r="BY4" t="str">
            <v>Share options (GCC Adj)</v>
          </cell>
          <cell r="BZ4" t="str">
            <v>Tax (GCC Adj)</v>
          </cell>
          <cell r="CA4" t="str">
            <v>Other adjustments</v>
          </cell>
          <cell r="CC4" t="str">
            <v>2006
Q4</v>
          </cell>
          <cell r="CE4" t="str">
            <v>2006
Q1</v>
          </cell>
          <cell r="CF4" t="str">
            <v>2006
Q2</v>
          </cell>
          <cell r="CG4" t="str">
            <v>2006
Q3</v>
          </cell>
          <cell r="CH4" t="str">
            <v>2006
Q4</v>
          </cell>
          <cell r="CJ4" t="str">
            <v>2007
Full Yr</v>
          </cell>
          <cell r="CL4" t="str">
            <v>Reclass inv income (eliminate LTIR)</v>
          </cell>
          <cell r="CM4" t="str">
            <v>Investments - reclassification</v>
          </cell>
          <cell r="CN4" t="str">
            <v>Eliminate urealised gain/loss</v>
          </cell>
          <cell r="CO4" t="str">
            <v>Inv - change to measurement basis (1)</v>
          </cell>
          <cell r="CP4" t="str">
            <v>Investments - amortisation (2)</v>
          </cell>
          <cell r="CQ4" t="str">
            <v>Investments - impairments</v>
          </cell>
          <cell r="CR4" t="str">
            <v>Investments - property</v>
          </cell>
          <cell r="CS4" t="str">
            <v>Investments - other</v>
          </cell>
          <cell r="CT4" t="str">
            <v>Ins contracts reclass'n (3)</v>
          </cell>
          <cell r="CU4" t="str">
            <v>Goodwill</v>
          </cell>
          <cell r="CV4" t="str">
            <v>Claims equalis'n reserves</v>
          </cell>
          <cell r="CW4" t="str">
            <v>Discount on claims</v>
          </cell>
          <cell r="CX4" t="str">
            <v>Deferred taxation</v>
          </cell>
          <cell r="CY4" t="str">
            <v>Intangibles - capitalisation</v>
          </cell>
          <cell r="CZ4" t="str">
            <v>Intangibles - reclassification</v>
          </cell>
          <cell r="DA4" t="str">
            <v>Employee benefits</v>
          </cell>
          <cell r="DB4" t="str">
            <v>Dividends</v>
          </cell>
          <cell r="DC4" t="str">
            <v>Structured settlements</v>
          </cell>
          <cell r="DD4" t="str">
            <v>Accruals</v>
          </cell>
          <cell r="DE4" t="str">
            <v>Gross Up</v>
          </cell>
          <cell r="DF4" t="str">
            <v>Software</v>
          </cell>
          <cell r="DG4" t="str">
            <v>IPT</v>
          </cell>
          <cell r="DH4" t="str">
            <v>Non-acqn costs</v>
          </cell>
          <cell r="DI4" t="str">
            <v>Depreciation of gp-occ properties</v>
          </cell>
          <cell r="DJ4" t="str">
            <v>Pension</v>
          </cell>
          <cell r="DK4" t="str">
            <v>Share options (GCC Adj)</v>
          </cell>
          <cell r="DL4" t="str">
            <v>Tax (GCC Adj)</v>
          </cell>
          <cell r="DM4" t="str">
            <v>Other adjustments</v>
          </cell>
          <cell r="DO4" t="str">
            <v>2007
Full Yr</v>
          </cell>
        </row>
        <row r="5">
          <cell r="A5" t="str">
            <v>Profit and Loss Account</v>
          </cell>
        </row>
        <row r="7">
          <cell r="A7" t="str">
            <v>Gross Premiums Written</v>
          </cell>
          <cell r="B7" t="str">
            <v>£000</v>
          </cell>
          <cell r="D7">
            <v>844252.36183714098</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I7">
            <v>844252.36183714098</v>
          </cell>
          <cell r="AK7">
            <v>38676.779443298314</v>
          </cell>
          <cell r="AL7">
            <v>74918.403723932512</v>
          </cell>
          <cell r="AM7">
            <v>117304.52706922419</v>
          </cell>
          <cell r="AN7">
            <v>163944.28059451905</v>
          </cell>
          <cell r="AO7">
            <v>213742.0407536338</v>
          </cell>
          <cell r="AP7">
            <v>266882.95044281508</v>
          </cell>
          <cell r="AQ7">
            <v>317719.08231012418</v>
          </cell>
          <cell r="AR7">
            <v>363917.31618185353</v>
          </cell>
          <cell r="AS7">
            <v>419399.46613958973</v>
          </cell>
          <cell r="AT7">
            <v>468776.13304840401</v>
          </cell>
          <cell r="AU7">
            <v>524076.23810602969</v>
          </cell>
          <cell r="AV7">
            <v>844252.36183714098</v>
          </cell>
          <cell r="AX7">
            <v>924164.67999578279</v>
          </cell>
          <cell r="AZ7">
            <v>0</v>
          </cell>
          <cell r="BA7">
            <v>0</v>
          </cell>
          <cell r="BB7">
            <v>0</v>
          </cell>
          <cell r="BC7">
            <v>0</v>
          </cell>
          <cell r="BD7">
            <v>0</v>
          </cell>
          <cell r="BE7">
            <v>0</v>
          </cell>
          <cell r="BF7">
            <v>0</v>
          </cell>
          <cell r="BG7">
            <v>0</v>
          </cell>
          <cell r="BH7">
            <v>0</v>
          </cell>
          <cell r="BI7">
            <v>0</v>
          </cell>
          <cell r="BJ7">
            <v>0</v>
          </cell>
          <cell r="BK7">
            <v>0</v>
          </cell>
          <cell r="BL7">
            <v>0</v>
          </cell>
          <cell r="BM7">
            <v>0</v>
          </cell>
          <cell r="BN7">
            <v>0</v>
          </cell>
          <cell r="BO7">
            <v>0</v>
          </cell>
          <cell r="BP7">
            <v>0</v>
          </cell>
          <cell r="BQ7">
            <v>0</v>
          </cell>
          <cell r="BR7">
            <v>0</v>
          </cell>
          <cell r="BS7">
            <v>0</v>
          </cell>
          <cell r="BT7">
            <v>0</v>
          </cell>
          <cell r="BU7">
            <v>0</v>
          </cell>
          <cell r="BV7">
            <v>0</v>
          </cell>
          <cell r="BW7">
            <v>0</v>
          </cell>
          <cell r="BX7">
            <v>0</v>
          </cell>
          <cell r="BY7">
            <v>0</v>
          </cell>
          <cell r="BZ7">
            <v>0</v>
          </cell>
          <cell r="CA7">
            <v>0</v>
          </cell>
          <cell r="CC7">
            <v>924164.67999578279</v>
          </cell>
          <cell r="CE7">
            <v>128839.42077417276</v>
          </cell>
          <cell r="CF7">
            <v>294971.92062030704</v>
          </cell>
          <cell r="CG7">
            <v>463820.24919581611</v>
          </cell>
          <cell r="CH7">
            <v>924164.67999578279</v>
          </cell>
          <cell r="CJ7">
            <v>1012050.4594505692</v>
          </cell>
          <cell r="CL7">
            <v>0</v>
          </cell>
          <cell r="CM7">
            <v>0</v>
          </cell>
          <cell r="CN7">
            <v>0</v>
          </cell>
          <cell r="CO7">
            <v>0</v>
          </cell>
          <cell r="CP7">
            <v>0</v>
          </cell>
          <cell r="CQ7">
            <v>0</v>
          </cell>
          <cell r="CR7">
            <v>0</v>
          </cell>
          <cell r="CS7">
            <v>0</v>
          </cell>
          <cell r="CT7">
            <v>0</v>
          </cell>
          <cell r="CU7">
            <v>0</v>
          </cell>
          <cell r="CV7">
            <v>0</v>
          </cell>
          <cell r="CW7">
            <v>0</v>
          </cell>
          <cell r="CX7">
            <v>0</v>
          </cell>
          <cell r="CY7">
            <v>0</v>
          </cell>
          <cell r="CZ7">
            <v>0</v>
          </cell>
          <cell r="DA7">
            <v>0</v>
          </cell>
          <cell r="DB7">
            <v>0</v>
          </cell>
          <cell r="DC7">
            <v>0</v>
          </cell>
          <cell r="DD7">
            <v>0</v>
          </cell>
          <cell r="DE7">
            <v>0</v>
          </cell>
          <cell r="DF7">
            <v>0</v>
          </cell>
          <cell r="DG7">
            <v>0</v>
          </cell>
          <cell r="DH7">
            <v>0</v>
          </cell>
          <cell r="DI7">
            <v>0</v>
          </cell>
          <cell r="DJ7">
            <v>0</v>
          </cell>
          <cell r="DK7">
            <v>0</v>
          </cell>
          <cell r="DL7">
            <v>0</v>
          </cell>
          <cell r="DM7">
            <v>0</v>
          </cell>
          <cell r="DO7">
            <v>1012050.4594505692</v>
          </cell>
        </row>
        <row r="8">
          <cell r="A8" t="str">
            <v>Net Premium Written</v>
          </cell>
          <cell r="B8" t="str">
            <v>£000</v>
          </cell>
          <cell r="D8">
            <v>800005.65486034635</v>
          </cell>
          <cell r="F8">
            <v>0</v>
          </cell>
          <cell r="G8">
            <v>0</v>
          </cell>
          <cell r="H8">
            <v>0</v>
          </cell>
          <cell r="I8">
            <v>0</v>
          </cell>
          <cell r="J8">
            <v>0</v>
          </cell>
          <cell r="K8">
            <v>0</v>
          </cell>
          <cell r="L8">
            <v>0</v>
          </cell>
          <cell r="M8">
            <v>0</v>
          </cell>
          <cell r="N8">
            <v>0</v>
          </cell>
          <cell r="O8">
            <v>0</v>
          </cell>
          <cell r="P8">
            <v>0</v>
          </cell>
          <cell r="Q8">
            <v>0</v>
          </cell>
          <cell r="R8">
            <v>0</v>
          </cell>
          <cell r="S8">
            <v>0</v>
          </cell>
          <cell r="T8">
            <v>0</v>
          </cell>
          <cell r="U8">
            <v>0</v>
          </cell>
          <cell r="V8">
            <v>0</v>
          </cell>
          <cell r="W8">
            <v>0</v>
          </cell>
          <cell r="X8">
            <v>0</v>
          </cell>
          <cell r="Y8">
            <v>0</v>
          </cell>
          <cell r="Z8">
            <v>0</v>
          </cell>
          <cell r="AA8">
            <v>0</v>
          </cell>
          <cell r="AB8">
            <v>0</v>
          </cell>
          <cell r="AC8">
            <v>0</v>
          </cell>
          <cell r="AD8">
            <v>0</v>
          </cell>
          <cell r="AE8">
            <v>0</v>
          </cell>
          <cell r="AF8">
            <v>0</v>
          </cell>
          <cell r="AG8">
            <v>0</v>
          </cell>
          <cell r="AI8">
            <v>800005.65486034635</v>
          </cell>
          <cell r="AK8">
            <v>36767.859387840232</v>
          </cell>
          <cell r="AL8">
            <v>71626.441242742556</v>
          </cell>
          <cell r="AM8">
            <v>112254.5893824425</v>
          </cell>
          <cell r="AN8">
            <v>157758.51462889492</v>
          </cell>
          <cell r="AO8">
            <v>206002.3149834206</v>
          </cell>
          <cell r="AP8">
            <v>257544.91818195733</v>
          </cell>
          <cell r="AQ8">
            <v>306735.01930524176</v>
          </cell>
          <cell r="AR8">
            <v>351175.89448578435</v>
          </cell>
          <cell r="AS8">
            <v>404918.41553545569</v>
          </cell>
          <cell r="AT8">
            <v>452575.33416430873</v>
          </cell>
          <cell r="AU8">
            <v>506217.02274221717</v>
          </cell>
          <cell r="AV8">
            <v>800005.65486034635</v>
          </cell>
          <cell r="AX8">
            <v>876896.19688742375</v>
          </cell>
          <cell r="AZ8">
            <v>0</v>
          </cell>
          <cell r="BA8">
            <v>0</v>
          </cell>
          <cell r="BB8">
            <v>0</v>
          </cell>
          <cell r="BC8">
            <v>0</v>
          </cell>
          <cell r="BD8">
            <v>0</v>
          </cell>
          <cell r="BE8">
            <v>0</v>
          </cell>
          <cell r="BF8">
            <v>0</v>
          </cell>
          <cell r="BG8">
            <v>0</v>
          </cell>
          <cell r="BH8">
            <v>0</v>
          </cell>
          <cell r="BI8">
            <v>0</v>
          </cell>
          <cell r="BJ8">
            <v>0</v>
          </cell>
          <cell r="BK8">
            <v>0</v>
          </cell>
          <cell r="BL8">
            <v>0</v>
          </cell>
          <cell r="BM8">
            <v>0</v>
          </cell>
          <cell r="BN8">
            <v>0</v>
          </cell>
          <cell r="BO8">
            <v>0</v>
          </cell>
          <cell r="BP8">
            <v>0</v>
          </cell>
          <cell r="BQ8">
            <v>0</v>
          </cell>
          <cell r="BR8">
            <v>0</v>
          </cell>
          <cell r="BS8">
            <v>0</v>
          </cell>
          <cell r="BT8">
            <v>0</v>
          </cell>
          <cell r="BU8">
            <v>0</v>
          </cell>
          <cell r="BV8">
            <v>0</v>
          </cell>
          <cell r="BW8">
            <v>0</v>
          </cell>
          <cell r="BX8">
            <v>0</v>
          </cell>
          <cell r="BY8">
            <v>0</v>
          </cell>
          <cell r="BZ8">
            <v>0</v>
          </cell>
          <cell r="CA8">
            <v>0</v>
          </cell>
          <cell r="CC8">
            <v>876896.19688742375</v>
          </cell>
          <cell r="CE8">
            <v>123384.7038556706</v>
          </cell>
          <cell r="CF8">
            <v>284852.51551760937</v>
          </cell>
          <cell r="CG8">
            <v>448084.54049402394</v>
          </cell>
          <cell r="CH8">
            <v>876896.19688742375</v>
          </cell>
          <cell r="CJ8">
            <v>961176.22986546543</v>
          </cell>
          <cell r="CL8">
            <v>0</v>
          </cell>
          <cell r="CM8">
            <v>0</v>
          </cell>
          <cell r="CN8">
            <v>0</v>
          </cell>
          <cell r="CO8">
            <v>0</v>
          </cell>
          <cell r="CP8">
            <v>0</v>
          </cell>
          <cell r="CQ8">
            <v>0</v>
          </cell>
          <cell r="CR8">
            <v>0</v>
          </cell>
          <cell r="CS8">
            <v>0</v>
          </cell>
          <cell r="CT8">
            <v>0</v>
          </cell>
          <cell r="CU8">
            <v>0</v>
          </cell>
          <cell r="CV8">
            <v>0</v>
          </cell>
          <cell r="CW8">
            <v>0</v>
          </cell>
          <cell r="CX8">
            <v>0</v>
          </cell>
          <cell r="CY8">
            <v>0</v>
          </cell>
          <cell r="CZ8">
            <v>0</v>
          </cell>
          <cell r="DA8">
            <v>0</v>
          </cell>
          <cell r="DB8">
            <v>0</v>
          </cell>
          <cell r="DC8">
            <v>0</v>
          </cell>
          <cell r="DD8">
            <v>0</v>
          </cell>
          <cell r="DE8">
            <v>0</v>
          </cell>
          <cell r="DF8">
            <v>0</v>
          </cell>
          <cell r="DG8">
            <v>0</v>
          </cell>
          <cell r="DH8">
            <v>0</v>
          </cell>
          <cell r="DI8">
            <v>0</v>
          </cell>
          <cell r="DJ8">
            <v>0</v>
          </cell>
          <cell r="DK8">
            <v>0</v>
          </cell>
          <cell r="DL8">
            <v>0</v>
          </cell>
          <cell r="DM8">
            <v>0</v>
          </cell>
          <cell r="DO8">
            <v>961176.22986546543</v>
          </cell>
        </row>
        <row r="9">
          <cell r="A9" t="str">
            <v>Net Premium Earned</v>
          </cell>
          <cell r="B9" t="str">
            <v>£000</v>
          </cell>
          <cell r="D9">
            <v>773434.89439613139</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I9">
            <v>773434.89439613139</v>
          </cell>
          <cell r="AK9">
            <v>44436.961261794124</v>
          </cell>
          <cell r="AL9">
            <v>88222.092200616171</v>
          </cell>
          <cell r="AM9">
            <v>133888.21864883506</v>
          </cell>
          <cell r="AN9">
            <v>178226.53471261117</v>
          </cell>
          <cell r="AO9">
            <v>223286.21118083867</v>
          </cell>
          <cell r="AP9">
            <v>267973.38775325211</v>
          </cell>
          <cell r="AQ9">
            <v>313589.77655042661</v>
          </cell>
          <cell r="AR9">
            <v>359256.51556633943</v>
          </cell>
          <cell r="AS9">
            <v>404886.76651577122</v>
          </cell>
          <cell r="AT9">
            <v>451167.2891814498</v>
          </cell>
          <cell r="AU9">
            <v>496655.10546836111</v>
          </cell>
          <cell r="AV9">
            <v>773434.89439613139</v>
          </cell>
          <cell r="AX9">
            <v>843379.0106206357</v>
          </cell>
          <cell r="AZ9">
            <v>0</v>
          </cell>
          <cell r="BA9">
            <v>0</v>
          </cell>
          <cell r="BB9">
            <v>0</v>
          </cell>
          <cell r="BC9">
            <v>0</v>
          </cell>
          <cell r="BD9">
            <v>0</v>
          </cell>
          <cell r="BE9">
            <v>0</v>
          </cell>
          <cell r="BF9">
            <v>0</v>
          </cell>
          <cell r="BG9">
            <v>0</v>
          </cell>
          <cell r="BH9">
            <v>0</v>
          </cell>
          <cell r="BI9">
            <v>0</v>
          </cell>
          <cell r="BJ9">
            <v>0</v>
          </cell>
          <cell r="BK9">
            <v>0</v>
          </cell>
          <cell r="BL9">
            <v>0</v>
          </cell>
          <cell r="BM9">
            <v>0</v>
          </cell>
          <cell r="BN9">
            <v>0</v>
          </cell>
          <cell r="BO9">
            <v>0</v>
          </cell>
          <cell r="BP9">
            <v>0</v>
          </cell>
          <cell r="BQ9">
            <v>0</v>
          </cell>
          <cell r="BR9">
            <v>0</v>
          </cell>
          <cell r="BS9">
            <v>0</v>
          </cell>
          <cell r="BT9">
            <v>0</v>
          </cell>
          <cell r="BU9">
            <v>0</v>
          </cell>
          <cell r="BV9">
            <v>0</v>
          </cell>
          <cell r="BW9">
            <v>0</v>
          </cell>
          <cell r="BX9">
            <v>0</v>
          </cell>
          <cell r="BY9">
            <v>0</v>
          </cell>
          <cell r="BZ9">
            <v>0</v>
          </cell>
          <cell r="CA9">
            <v>0</v>
          </cell>
          <cell r="CC9">
            <v>843379.0106206357</v>
          </cell>
          <cell r="CE9">
            <v>145874.08412523702</v>
          </cell>
          <cell r="CF9">
            <v>293261.20695915626</v>
          </cell>
          <cell r="CG9">
            <v>442608.38358252862</v>
          </cell>
          <cell r="CH9">
            <v>843379.0106206357</v>
          </cell>
          <cell r="CJ9">
            <v>921868.84468414518</v>
          </cell>
          <cell r="CL9">
            <v>0</v>
          </cell>
          <cell r="CM9">
            <v>0</v>
          </cell>
          <cell r="CN9">
            <v>0</v>
          </cell>
          <cell r="CO9">
            <v>0</v>
          </cell>
          <cell r="CP9">
            <v>0</v>
          </cell>
          <cell r="CQ9">
            <v>0</v>
          </cell>
          <cell r="CR9">
            <v>0</v>
          </cell>
          <cell r="CS9">
            <v>0</v>
          </cell>
          <cell r="CT9">
            <v>0</v>
          </cell>
          <cell r="CU9">
            <v>0</v>
          </cell>
          <cell r="CV9">
            <v>0</v>
          </cell>
          <cell r="CW9">
            <v>0</v>
          </cell>
          <cell r="CX9">
            <v>0</v>
          </cell>
          <cell r="CY9">
            <v>0</v>
          </cell>
          <cell r="CZ9">
            <v>0</v>
          </cell>
          <cell r="DA9">
            <v>0</v>
          </cell>
          <cell r="DB9">
            <v>0</v>
          </cell>
          <cell r="DC9">
            <v>0</v>
          </cell>
          <cell r="DD9">
            <v>0</v>
          </cell>
          <cell r="DE9">
            <v>0</v>
          </cell>
          <cell r="DF9">
            <v>0</v>
          </cell>
          <cell r="DG9">
            <v>0</v>
          </cell>
          <cell r="DH9">
            <v>0</v>
          </cell>
          <cell r="DI9">
            <v>0</v>
          </cell>
          <cell r="DJ9">
            <v>0</v>
          </cell>
          <cell r="DK9">
            <v>0</v>
          </cell>
          <cell r="DL9">
            <v>0</v>
          </cell>
          <cell r="DM9">
            <v>0</v>
          </cell>
          <cell r="DO9">
            <v>921868.84468414518</v>
          </cell>
        </row>
        <row r="10">
          <cell r="A10" t="str">
            <v>Net Claims Incurred</v>
          </cell>
          <cell r="B10" t="str">
            <v>£000</v>
          </cell>
          <cell r="D10">
            <v>-530374.88645211107</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I10">
            <v>-530374.88645211107</v>
          </cell>
          <cell r="AK10">
            <v>-32750.011331627113</v>
          </cell>
          <cell r="AL10">
            <v>-64633.537725666094</v>
          </cell>
          <cell r="AM10">
            <v>-97510.484778886588</v>
          </cell>
          <cell r="AN10">
            <v>-128161.3615600319</v>
          </cell>
          <cell r="AO10">
            <v>-158764.53324718904</v>
          </cell>
          <cell r="AP10">
            <v>-190267.92625541086</v>
          </cell>
          <cell r="AQ10">
            <v>-223337.45176335989</v>
          </cell>
          <cell r="AR10">
            <v>-256174.08888218782</v>
          </cell>
          <cell r="AS10">
            <v>-286538.11934961873</v>
          </cell>
          <cell r="AT10">
            <v>-319718.68064306432</v>
          </cell>
          <cell r="AU10">
            <v>-352946.374045223</v>
          </cell>
          <cell r="AV10">
            <v>-530374.88645211107</v>
          </cell>
          <cell r="AX10">
            <v>-582962.47467989859</v>
          </cell>
          <cell r="AZ10">
            <v>0</v>
          </cell>
          <cell r="BA10">
            <v>0</v>
          </cell>
          <cell r="BB10">
            <v>0</v>
          </cell>
          <cell r="BC10">
            <v>0</v>
          </cell>
          <cell r="BD10">
            <v>0</v>
          </cell>
          <cell r="BE10">
            <v>0</v>
          </cell>
          <cell r="BF10">
            <v>0</v>
          </cell>
          <cell r="BG10">
            <v>0</v>
          </cell>
          <cell r="BH10">
            <v>0</v>
          </cell>
          <cell r="BI10">
            <v>0</v>
          </cell>
          <cell r="BJ10">
            <v>0</v>
          </cell>
          <cell r="BK10">
            <v>0</v>
          </cell>
          <cell r="BL10">
            <v>0</v>
          </cell>
          <cell r="BM10">
            <v>0</v>
          </cell>
          <cell r="BN10">
            <v>0</v>
          </cell>
          <cell r="BO10">
            <v>0</v>
          </cell>
          <cell r="BP10">
            <v>0</v>
          </cell>
          <cell r="BQ10">
            <v>0</v>
          </cell>
          <cell r="BR10">
            <v>0</v>
          </cell>
          <cell r="BS10">
            <v>0</v>
          </cell>
          <cell r="BT10">
            <v>0</v>
          </cell>
          <cell r="BU10">
            <v>0</v>
          </cell>
          <cell r="BV10">
            <v>0</v>
          </cell>
          <cell r="BW10">
            <v>0</v>
          </cell>
          <cell r="BX10">
            <v>0</v>
          </cell>
          <cell r="BY10">
            <v>0</v>
          </cell>
          <cell r="BZ10">
            <v>0</v>
          </cell>
          <cell r="CA10">
            <v>0</v>
          </cell>
          <cell r="CC10">
            <v>-582962.47467989859</v>
          </cell>
          <cell r="CE10">
            <v>-107037.79026633066</v>
          </cell>
          <cell r="CF10">
            <v>-210111.4195693754</v>
          </cell>
          <cell r="CG10">
            <v>-315593.92535506299</v>
          </cell>
          <cell r="CH10">
            <v>-582962.47467989859</v>
          </cell>
          <cell r="CJ10">
            <v>-644579.81657306524</v>
          </cell>
          <cell r="CL10">
            <v>0</v>
          </cell>
          <cell r="CM10">
            <v>0</v>
          </cell>
          <cell r="CN10">
            <v>0</v>
          </cell>
          <cell r="CO10">
            <v>0</v>
          </cell>
          <cell r="CP10">
            <v>0</v>
          </cell>
          <cell r="CQ10">
            <v>0</v>
          </cell>
          <cell r="CR10">
            <v>0</v>
          </cell>
          <cell r="CS10">
            <v>0</v>
          </cell>
          <cell r="CT10">
            <v>0</v>
          </cell>
          <cell r="CU10">
            <v>0</v>
          </cell>
          <cell r="CV10">
            <v>0</v>
          </cell>
          <cell r="CW10">
            <v>0</v>
          </cell>
          <cell r="CX10">
            <v>0</v>
          </cell>
          <cell r="CY10">
            <v>0</v>
          </cell>
          <cell r="CZ10">
            <v>0</v>
          </cell>
          <cell r="DA10">
            <v>0</v>
          </cell>
          <cell r="DB10">
            <v>0</v>
          </cell>
          <cell r="DC10">
            <v>0</v>
          </cell>
          <cell r="DD10">
            <v>0</v>
          </cell>
          <cell r="DE10">
            <v>0</v>
          </cell>
          <cell r="DF10">
            <v>0</v>
          </cell>
          <cell r="DG10">
            <v>0</v>
          </cell>
          <cell r="DH10">
            <v>0</v>
          </cell>
          <cell r="DI10">
            <v>0</v>
          </cell>
          <cell r="DJ10">
            <v>0</v>
          </cell>
          <cell r="DK10">
            <v>0</v>
          </cell>
          <cell r="DL10">
            <v>0</v>
          </cell>
          <cell r="DM10">
            <v>0</v>
          </cell>
          <cell r="DO10">
            <v>-644579.81657306524</v>
          </cell>
        </row>
        <row r="11">
          <cell r="A11" t="str">
            <v>Commissions</v>
          </cell>
          <cell r="B11" t="str">
            <v>£000</v>
          </cell>
          <cell r="D11">
            <v>-110624.59916293911</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I11">
            <v>-110624.59916293911</v>
          </cell>
          <cell r="AK11">
            <v>-5090.9648214832487</v>
          </cell>
          <cell r="AL11">
            <v>-9747.7839516308777</v>
          </cell>
          <cell r="AM11">
            <v>-14883.376681988988</v>
          </cell>
          <cell r="AN11">
            <v>-20139.61287705346</v>
          </cell>
          <cell r="AO11">
            <v>-25634.179428023428</v>
          </cell>
          <cell r="AP11">
            <v>-31792.563515227288</v>
          </cell>
          <cell r="AQ11">
            <v>-37282.618058000997</v>
          </cell>
          <cell r="AR11">
            <v>-41996.039687884338</v>
          </cell>
          <cell r="AS11">
            <v>-49865.000764847377</v>
          </cell>
          <cell r="AT11">
            <v>-55515.003491759417</v>
          </cell>
          <cell r="AU11">
            <v>-61129.909777405592</v>
          </cell>
          <cell r="AV11">
            <v>-110624.59916293911</v>
          </cell>
          <cell r="AX11">
            <v>-119957.91377714353</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C11">
            <v>-119957.91377714353</v>
          </cell>
          <cell r="CE11">
            <v>-16118.807095054517</v>
          </cell>
          <cell r="CF11">
            <v>-34563.658993946789</v>
          </cell>
          <cell r="CG11">
            <v>-54112.12346868404</v>
          </cell>
          <cell r="CH11">
            <v>-119957.91377714353</v>
          </cell>
          <cell r="CJ11">
            <v>-129454.17953459897</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O11">
            <v>-129454.17953459897</v>
          </cell>
        </row>
        <row r="12">
          <cell r="A12" t="str">
            <v>Total Expenses (excl commissions)</v>
          </cell>
          <cell r="B12" t="str">
            <v>£000</v>
          </cell>
          <cell r="D12">
            <v>-106611.87739089785</v>
          </cell>
          <cell r="F12">
            <v>0</v>
          </cell>
          <cell r="G12">
            <v>-44.017467248908304</v>
          </cell>
          <cell r="H12">
            <v>0</v>
          </cell>
          <cell r="I12">
            <v>0</v>
          </cell>
          <cell r="J12">
            <v>0</v>
          </cell>
          <cell r="K12">
            <v>0</v>
          </cell>
          <cell r="L12">
            <v>0</v>
          </cell>
          <cell r="M12">
            <v>0</v>
          </cell>
          <cell r="N12">
            <v>0</v>
          </cell>
          <cell r="O12">
            <v>0</v>
          </cell>
          <cell r="P12">
            <v>0</v>
          </cell>
          <cell r="Q12">
            <v>0</v>
          </cell>
          <cell r="R12">
            <v>0</v>
          </cell>
          <cell r="S12">
            <v>-20.057412337073639</v>
          </cell>
          <cell r="T12">
            <v>0</v>
          </cell>
          <cell r="U12">
            <v>-381.09083440439917</v>
          </cell>
          <cell r="V12">
            <v>0</v>
          </cell>
          <cell r="W12">
            <v>0</v>
          </cell>
          <cell r="X12">
            <v>-241.04803493449782</v>
          </cell>
          <cell r="Y12">
            <v>0</v>
          </cell>
          <cell r="Z12">
            <v>0</v>
          </cell>
          <cell r="AA12">
            <v>0</v>
          </cell>
          <cell r="AB12">
            <v>0</v>
          </cell>
          <cell r="AC12">
            <v>0</v>
          </cell>
          <cell r="AD12">
            <v>0</v>
          </cell>
          <cell r="AE12">
            <v>0</v>
          </cell>
          <cell r="AF12">
            <v>0</v>
          </cell>
          <cell r="AG12">
            <v>0</v>
          </cell>
          <cell r="AI12">
            <v>-107298.09113982273</v>
          </cell>
          <cell r="AK12">
            <v>-5453.4989112193807</v>
          </cell>
          <cell r="AL12">
            <v>-10645.072333062253</v>
          </cell>
          <cell r="AM12">
            <v>-16026.133650716878</v>
          </cell>
          <cell r="AN12">
            <v>-21575.052934030522</v>
          </cell>
          <cell r="AO12">
            <v>-27335.989686904948</v>
          </cell>
          <cell r="AP12">
            <v>-33285.287843413957</v>
          </cell>
          <cell r="AQ12">
            <v>-38996.285690799785</v>
          </cell>
          <cell r="AR12">
            <v>-44957.206741676317</v>
          </cell>
          <cell r="AS12">
            <v>-50931.506555183216</v>
          </cell>
          <cell r="AT12">
            <v>-56611.004924389039</v>
          </cell>
          <cell r="AU12">
            <v>-62663.993915613326</v>
          </cell>
          <cell r="AV12">
            <v>-107312.09113982272</v>
          </cell>
          <cell r="AX12">
            <v>-109751.86855212455</v>
          </cell>
          <cell r="AZ12">
            <v>0</v>
          </cell>
          <cell r="BA12">
            <v>-44.017467248908304</v>
          </cell>
          <cell r="BB12">
            <v>0</v>
          </cell>
          <cell r="BC12">
            <v>0</v>
          </cell>
          <cell r="BD12">
            <v>0</v>
          </cell>
          <cell r="BE12">
            <v>0</v>
          </cell>
          <cell r="BF12">
            <v>0</v>
          </cell>
          <cell r="BG12">
            <v>0</v>
          </cell>
          <cell r="BH12">
            <v>0</v>
          </cell>
          <cell r="BI12">
            <v>0</v>
          </cell>
          <cell r="BJ12">
            <v>0</v>
          </cell>
          <cell r="BK12">
            <v>0</v>
          </cell>
          <cell r="BL12">
            <v>0</v>
          </cell>
          <cell r="BM12">
            <v>-15.04305925280523</v>
          </cell>
          <cell r="BN12">
            <v>0</v>
          </cell>
          <cell r="BO12">
            <v>-381.09083440439917</v>
          </cell>
          <cell r="BP12">
            <v>0</v>
          </cell>
          <cell r="BQ12">
            <v>0</v>
          </cell>
          <cell r="BR12">
            <v>-241.04803493449782</v>
          </cell>
          <cell r="BS12">
            <v>0</v>
          </cell>
          <cell r="BT12">
            <v>0</v>
          </cell>
          <cell r="BU12">
            <v>0</v>
          </cell>
          <cell r="BV12">
            <v>0</v>
          </cell>
          <cell r="BW12">
            <v>0</v>
          </cell>
          <cell r="BX12">
            <v>0</v>
          </cell>
          <cell r="BY12">
            <v>0</v>
          </cell>
          <cell r="BZ12">
            <v>0</v>
          </cell>
          <cell r="CA12">
            <v>0</v>
          </cell>
          <cell r="CC12">
            <v>-110433.06794796516</v>
          </cell>
          <cell r="CE12">
            <v>-18017.710719687388</v>
          </cell>
          <cell r="CF12">
            <v>-37029.783338524379</v>
          </cell>
          <cell r="CG12">
            <v>-56347.167358848012</v>
          </cell>
          <cell r="CH12">
            <v>-110447.06794796516</v>
          </cell>
          <cell r="CJ12">
            <v>-114212.90636247335</v>
          </cell>
          <cell r="CL12">
            <v>0</v>
          </cell>
          <cell r="CM12">
            <v>-44.017467248908304</v>
          </cell>
          <cell r="CN12">
            <v>0</v>
          </cell>
          <cell r="CO12">
            <v>0</v>
          </cell>
          <cell r="CP12">
            <v>0</v>
          </cell>
          <cell r="CQ12">
            <v>0</v>
          </cell>
          <cell r="CR12">
            <v>0</v>
          </cell>
          <cell r="CS12">
            <v>0</v>
          </cell>
          <cell r="CT12">
            <v>0</v>
          </cell>
          <cell r="CU12">
            <v>0</v>
          </cell>
          <cell r="CV12">
            <v>0</v>
          </cell>
          <cell r="CW12">
            <v>0</v>
          </cell>
          <cell r="CX12">
            <v>0</v>
          </cell>
          <cell r="CY12">
            <v>0</v>
          </cell>
          <cell r="CZ12">
            <v>0</v>
          </cell>
          <cell r="DA12">
            <v>-381.09083440439917</v>
          </cell>
          <cell r="DB12">
            <v>0</v>
          </cell>
          <cell r="DC12">
            <v>0</v>
          </cell>
          <cell r="DD12">
            <v>-241.04803493449782</v>
          </cell>
          <cell r="DE12">
            <v>0</v>
          </cell>
          <cell r="DF12">
            <v>0</v>
          </cell>
          <cell r="DG12">
            <v>0</v>
          </cell>
          <cell r="DH12">
            <v>0</v>
          </cell>
          <cell r="DI12">
            <v>0</v>
          </cell>
          <cell r="DJ12">
            <v>0</v>
          </cell>
          <cell r="DK12">
            <v>0</v>
          </cell>
          <cell r="DL12">
            <v>0</v>
          </cell>
          <cell r="DM12">
            <v>0</v>
          </cell>
          <cell r="DO12">
            <v>-114879.06269906116</v>
          </cell>
        </row>
        <row r="13">
          <cell r="A13" t="str">
            <v>DAC Movement</v>
          </cell>
          <cell r="B13" t="str">
            <v>£000</v>
          </cell>
          <cell r="D13">
            <v>5997.8790177377878</v>
          </cell>
          <cell r="F13">
            <v>0</v>
          </cell>
          <cell r="G13">
            <v>0</v>
          </cell>
          <cell r="H13">
            <v>0</v>
          </cell>
          <cell r="I13">
            <v>0</v>
          </cell>
          <cell r="J13">
            <v>0</v>
          </cell>
          <cell r="K13">
            <v>0</v>
          </cell>
          <cell r="L13">
            <v>0</v>
          </cell>
          <cell r="M13">
            <v>0</v>
          </cell>
          <cell r="N13">
            <v>0</v>
          </cell>
          <cell r="O13">
            <v>0</v>
          </cell>
          <cell r="P13">
            <v>0</v>
          </cell>
          <cell r="Q13">
            <v>0</v>
          </cell>
          <cell r="R13">
            <v>0</v>
          </cell>
          <cell r="S13">
            <v>0</v>
          </cell>
          <cell r="T13">
            <v>0</v>
          </cell>
          <cell r="U13">
            <v>0</v>
          </cell>
          <cell r="V13">
            <v>0</v>
          </cell>
          <cell r="W13">
            <v>0</v>
          </cell>
          <cell r="X13">
            <v>0</v>
          </cell>
          <cell r="Y13">
            <v>0</v>
          </cell>
          <cell r="Z13">
            <v>0</v>
          </cell>
          <cell r="AA13">
            <v>0</v>
          </cell>
          <cell r="AB13">
            <v>0</v>
          </cell>
          <cell r="AC13">
            <v>0</v>
          </cell>
          <cell r="AD13">
            <v>0</v>
          </cell>
          <cell r="AE13">
            <v>0</v>
          </cell>
          <cell r="AF13">
            <v>0</v>
          </cell>
          <cell r="AG13">
            <v>0</v>
          </cell>
          <cell r="AI13">
            <v>5997.8790177377878</v>
          </cell>
          <cell r="AK13">
            <v>-1680.7392771379082</v>
          </cell>
          <cell r="AL13">
            <v>-3901.1451582625464</v>
          </cell>
          <cell r="AM13">
            <v>-5626.9394193777862</v>
          </cell>
          <cell r="AN13">
            <v>-5654.4166769168432</v>
          </cell>
          <cell r="AO13">
            <v>-5127.9548313494024</v>
          </cell>
          <cell r="AP13">
            <v>-3189.2539323176629</v>
          </cell>
          <cell r="AQ13">
            <v>-2347.6395966536284</v>
          </cell>
          <cell r="AR13">
            <v>-2391.6501261177086</v>
          </cell>
          <cell r="AS13">
            <v>648.12359938700888</v>
          </cell>
          <cell r="AT13">
            <v>1297.1017357107603</v>
          </cell>
          <cell r="AU13">
            <v>1757.0089285812708</v>
          </cell>
          <cell r="AV13">
            <v>5997.8790177377878</v>
          </cell>
          <cell r="AX13">
            <v>6468.6510282639401</v>
          </cell>
          <cell r="AZ13">
            <v>0</v>
          </cell>
          <cell r="BA13">
            <v>0</v>
          </cell>
          <cell r="BB13">
            <v>0</v>
          </cell>
          <cell r="BC13">
            <v>0</v>
          </cell>
          <cell r="BD13">
            <v>0</v>
          </cell>
          <cell r="BE13">
            <v>0</v>
          </cell>
          <cell r="BF13">
            <v>0</v>
          </cell>
          <cell r="BG13">
            <v>0</v>
          </cell>
          <cell r="BH13">
            <v>0</v>
          </cell>
          <cell r="BI13">
            <v>0</v>
          </cell>
          <cell r="BJ13">
            <v>0</v>
          </cell>
          <cell r="BK13">
            <v>0</v>
          </cell>
          <cell r="BL13">
            <v>0</v>
          </cell>
          <cell r="BM13">
            <v>0</v>
          </cell>
          <cell r="BN13">
            <v>0</v>
          </cell>
          <cell r="BO13">
            <v>0</v>
          </cell>
          <cell r="BP13">
            <v>0</v>
          </cell>
          <cell r="BQ13">
            <v>0</v>
          </cell>
          <cell r="BR13">
            <v>0</v>
          </cell>
          <cell r="BS13">
            <v>0</v>
          </cell>
          <cell r="BT13">
            <v>0</v>
          </cell>
          <cell r="BU13">
            <v>0</v>
          </cell>
          <cell r="BV13">
            <v>0</v>
          </cell>
          <cell r="BW13">
            <v>0</v>
          </cell>
          <cell r="BX13">
            <v>0</v>
          </cell>
          <cell r="BY13">
            <v>0</v>
          </cell>
          <cell r="BZ13">
            <v>0</v>
          </cell>
          <cell r="CA13">
            <v>0</v>
          </cell>
          <cell r="CC13">
            <v>6468.6510282639401</v>
          </cell>
          <cell r="CE13">
            <v>-5845.3642806222542</v>
          </cell>
          <cell r="CF13">
            <v>-2719.1155275062579</v>
          </cell>
          <cell r="CG13">
            <v>1251.3920121923786</v>
          </cell>
          <cell r="CH13">
            <v>6468.6510282639401</v>
          </cell>
          <cell r="CJ13">
            <v>7473.7655747459539</v>
          </cell>
          <cell r="CL13">
            <v>0</v>
          </cell>
          <cell r="CM13">
            <v>0</v>
          </cell>
          <cell r="CN13">
            <v>0</v>
          </cell>
          <cell r="CO13">
            <v>0</v>
          </cell>
          <cell r="CP13">
            <v>0</v>
          </cell>
          <cell r="CQ13">
            <v>0</v>
          </cell>
          <cell r="CR13">
            <v>0</v>
          </cell>
          <cell r="CS13">
            <v>0</v>
          </cell>
          <cell r="CT13">
            <v>0</v>
          </cell>
          <cell r="CU13">
            <v>0</v>
          </cell>
          <cell r="CV13">
            <v>0</v>
          </cell>
          <cell r="CW13">
            <v>0</v>
          </cell>
          <cell r="CX13">
            <v>0</v>
          </cell>
          <cell r="CY13">
            <v>0</v>
          </cell>
          <cell r="CZ13">
            <v>0</v>
          </cell>
          <cell r="DA13">
            <v>0</v>
          </cell>
          <cell r="DB13">
            <v>0</v>
          </cell>
          <cell r="DC13">
            <v>0</v>
          </cell>
          <cell r="DD13">
            <v>0</v>
          </cell>
          <cell r="DE13">
            <v>0</v>
          </cell>
          <cell r="DF13">
            <v>0</v>
          </cell>
          <cell r="DG13">
            <v>0</v>
          </cell>
          <cell r="DH13">
            <v>0</v>
          </cell>
          <cell r="DI13">
            <v>0</v>
          </cell>
          <cell r="DJ13">
            <v>0</v>
          </cell>
          <cell r="DK13">
            <v>0</v>
          </cell>
          <cell r="DL13">
            <v>0</v>
          </cell>
          <cell r="DM13">
            <v>0</v>
          </cell>
          <cell r="DO13">
            <v>7473.7655747459539</v>
          </cell>
        </row>
        <row r="14">
          <cell r="A14" t="str">
            <v>Underwriting Result (Management Basis)</v>
          </cell>
          <cell r="B14" t="str">
            <v>£000</v>
          </cell>
          <cell r="D14">
            <v>31821.410407921147</v>
          </cell>
          <cell r="F14">
            <v>0</v>
          </cell>
          <cell r="G14">
            <v>-44.017467248908304</v>
          </cell>
          <cell r="H14">
            <v>0</v>
          </cell>
          <cell r="I14">
            <v>0</v>
          </cell>
          <cell r="J14">
            <v>0</v>
          </cell>
          <cell r="K14">
            <v>0</v>
          </cell>
          <cell r="L14">
            <v>0</v>
          </cell>
          <cell r="M14">
            <v>0</v>
          </cell>
          <cell r="N14">
            <v>0</v>
          </cell>
          <cell r="O14">
            <v>0</v>
          </cell>
          <cell r="P14">
            <v>0</v>
          </cell>
          <cell r="Q14">
            <v>0</v>
          </cell>
          <cell r="R14">
            <v>0</v>
          </cell>
          <cell r="S14">
            <v>-20.057412337073639</v>
          </cell>
          <cell r="T14">
            <v>0</v>
          </cell>
          <cell r="U14">
            <v>-381.09083440439917</v>
          </cell>
          <cell r="V14">
            <v>0</v>
          </cell>
          <cell r="W14">
            <v>0</v>
          </cell>
          <cell r="X14">
            <v>-241.04803493449782</v>
          </cell>
          <cell r="Y14">
            <v>0</v>
          </cell>
          <cell r="Z14">
            <v>0</v>
          </cell>
          <cell r="AA14">
            <v>0</v>
          </cell>
          <cell r="AB14">
            <v>0</v>
          </cell>
          <cell r="AC14">
            <v>0</v>
          </cell>
          <cell r="AD14">
            <v>0</v>
          </cell>
          <cell r="AE14">
            <v>0</v>
          </cell>
          <cell r="AF14">
            <v>0</v>
          </cell>
          <cell r="AG14">
            <v>0</v>
          </cell>
          <cell r="AI14">
            <v>31135.196658996261</v>
          </cell>
          <cell r="AK14">
            <v>-538.25307967352455</v>
          </cell>
          <cell r="AL14">
            <v>-705.44696800560348</v>
          </cell>
          <cell r="AM14">
            <v>-158.71588213519479</v>
          </cell>
          <cell r="AN14">
            <v>2696.0906645784544</v>
          </cell>
          <cell r="AO14">
            <v>6423.5539873718299</v>
          </cell>
          <cell r="AP14">
            <v>9438.3562068823376</v>
          </cell>
          <cell r="AQ14">
            <v>11625.781441612287</v>
          </cell>
          <cell r="AR14">
            <v>13737.530128473169</v>
          </cell>
          <cell r="AS14">
            <v>18200.263445508903</v>
          </cell>
          <cell r="AT14">
            <v>20619.701857947806</v>
          </cell>
          <cell r="AU14">
            <v>21671.836658700453</v>
          </cell>
          <cell r="AV14">
            <v>31121.196658996276</v>
          </cell>
          <cell r="AX14">
            <v>37175.404639732988</v>
          </cell>
          <cell r="AZ14">
            <v>0</v>
          </cell>
          <cell r="BA14">
            <v>-44.017467248908304</v>
          </cell>
          <cell r="BB14">
            <v>0</v>
          </cell>
          <cell r="BC14">
            <v>0</v>
          </cell>
          <cell r="BD14">
            <v>0</v>
          </cell>
          <cell r="BE14">
            <v>0</v>
          </cell>
          <cell r="BF14">
            <v>0</v>
          </cell>
          <cell r="BG14">
            <v>0</v>
          </cell>
          <cell r="BH14">
            <v>0</v>
          </cell>
          <cell r="BI14">
            <v>0</v>
          </cell>
          <cell r="BJ14">
            <v>0</v>
          </cell>
          <cell r="BK14">
            <v>0</v>
          </cell>
          <cell r="BL14">
            <v>0</v>
          </cell>
          <cell r="BM14">
            <v>-15.04305925280523</v>
          </cell>
          <cell r="BN14">
            <v>0</v>
          </cell>
          <cell r="BO14">
            <v>-381.09083440439917</v>
          </cell>
          <cell r="BP14">
            <v>0</v>
          </cell>
          <cell r="BQ14">
            <v>0</v>
          </cell>
          <cell r="BR14">
            <v>-241.04803493449782</v>
          </cell>
          <cell r="BS14">
            <v>0</v>
          </cell>
          <cell r="BT14">
            <v>0</v>
          </cell>
          <cell r="BU14">
            <v>0</v>
          </cell>
          <cell r="BV14">
            <v>0</v>
          </cell>
          <cell r="BW14">
            <v>0</v>
          </cell>
          <cell r="BX14">
            <v>0</v>
          </cell>
          <cell r="BY14">
            <v>0</v>
          </cell>
          <cell r="BZ14">
            <v>0</v>
          </cell>
          <cell r="CA14">
            <v>0</v>
          </cell>
          <cell r="CC14">
            <v>36494.205243892378</v>
          </cell>
          <cell r="CE14">
            <v>-1145.5882364577844</v>
          </cell>
          <cell r="CF14">
            <v>8837.2295298034096</v>
          </cell>
          <cell r="CG14">
            <v>17806.559412125971</v>
          </cell>
          <cell r="CH14">
            <v>36480.205243892378</v>
          </cell>
          <cell r="CJ14">
            <v>41095.707788753585</v>
          </cell>
          <cell r="CL14">
            <v>0</v>
          </cell>
          <cell r="CM14">
            <v>-44.017467248908304</v>
          </cell>
          <cell r="CN14">
            <v>0</v>
          </cell>
          <cell r="CO14">
            <v>0</v>
          </cell>
          <cell r="CP14">
            <v>0</v>
          </cell>
          <cell r="CQ14">
            <v>0</v>
          </cell>
          <cell r="CR14">
            <v>0</v>
          </cell>
          <cell r="CS14">
            <v>0</v>
          </cell>
          <cell r="CT14">
            <v>0</v>
          </cell>
          <cell r="CU14">
            <v>0</v>
          </cell>
          <cell r="CV14">
            <v>0</v>
          </cell>
          <cell r="CW14">
            <v>0</v>
          </cell>
          <cell r="CX14">
            <v>0</v>
          </cell>
          <cell r="CY14">
            <v>0</v>
          </cell>
          <cell r="CZ14">
            <v>0</v>
          </cell>
          <cell r="DA14">
            <v>-381.09083440439917</v>
          </cell>
          <cell r="DB14">
            <v>0</v>
          </cell>
          <cell r="DC14">
            <v>0</v>
          </cell>
          <cell r="DD14">
            <v>-241.04803493449782</v>
          </cell>
          <cell r="DE14">
            <v>0</v>
          </cell>
          <cell r="DF14">
            <v>0</v>
          </cell>
          <cell r="DG14">
            <v>0</v>
          </cell>
          <cell r="DH14">
            <v>0</v>
          </cell>
          <cell r="DI14">
            <v>0</v>
          </cell>
          <cell r="DJ14">
            <v>0</v>
          </cell>
          <cell r="DK14">
            <v>0</v>
          </cell>
          <cell r="DL14">
            <v>0</v>
          </cell>
          <cell r="DM14">
            <v>0</v>
          </cell>
          <cell r="DO14">
            <v>40429.551452165775</v>
          </cell>
        </row>
        <row r="16">
          <cell r="A16" t="str">
            <v>Unwind of discount</v>
          </cell>
          <cell r="B16" t="str">
            <v>£000</v>
          </cell>
          <cell r="D16">
            <v>0</v>
          </cell>
          <cell r="AI16">
            <v>0</v>
          </cell>
          <cell r="AV16">
            <v>0</v>
          </cell>
          <cell r="AX16">
            <v>0</v>
          </cell>
          <cell r="CC16">
            <v>0</v>
          </cell>
          <cell r="CH16">
            <v>0</v>
          </cell>
          <cell r="CJ16">
            <v>0</v>
          </cell>
          <cell r="DO16">
            <v>0</v>
          </cell>
        </row>
        <row r="17">
          <cell r="A17" t="str">
            <v>Investment income/(LTIR)</v>
          </cell>
          <cell r="B17" t="str">
            <v>£000</v>
          </cell>
          <cell r="D17">
            <v>61146.620270473089</v>
          </cell>
          <cell r="AI17">
            <v>61146.620270473089</v>
          </cell>
          <cell r="AV17">
            <v>61146.620270473089</v>
          </cell>
          <cell r="AX17">
            <v>64636.56370140666</v>
          </cell>
          <cell r="CC17">
            <v>64636.56370140666</v>
          </cell>
          <cell r="CH17">
            <v>64636.56370140666</v>
          </cell>
          <cell r="CJ17">
            <v>71308.231011846685</v>
          </cell>
          <cell r="DO17">
            <v>71308.231011846685</v>
          </cell>
        </row>
        <row r="19">
          <cell r="A19" t="str">
            <v>General business result</v>
          </cell>
          <cell r="B19" t="str">
            <v>£000</v>
          </cell>
          <cell r="D19">
            <v>92968.030678394236</v>
          </cell>
          <cell r="F19">
            <v>0</v>
          </cell>
          <cell r="G19">
            <v>-44.017467248908304</v>
          </cell>
          <cell r="H19">
            <v>0</v>
          </cell>
          <cell r="I19">
            <v>0</v>
          </cell>
          <cell r="J19">
            <v>0</v>
          </cell>
          <cell r="K19">
            <v>0</v>
          </cell>
          <cell r="L19">
            <v>0</v>
          </cell>
          <cell r="M19">
            <v>0</v>
          </cell>
          <cell r="N19">
            <v>0</v>
          </cell>
          <cell r="O19">
            <v>0</v>
          </cell>
          <cell r="P19">
            <v>0</v>
          </cell>
          <cell r="Q19">
            <v>0</v>
          </cell>
          <cell r="R19">
            <v>0</v>
          </cell>
          <cell r="S19">
            <v>-20.057412337073639</v>
          </cell>
          <cell r="T19">
            <v>0</v>
          </cell>
          <cell r="U19">
            <v>-381.09083440439917</v>
          </cell>
          <cell r="V19">
            <v>0</v>
          </cell>
          <cell r="W19">
            <v>0</v>
          </cell>
          <cell r="X19">
            <v>-241.04803493449782</v>
          </cell>
          <cell r="Y19">
            <v>0</v>
          </cell>
          <cell r="Z19">
            <v>0</v>
          </cell>
          <cell r="AA19">
            <v>0</v>
          </cell>
          <cell r="AB19">
            <v>0</v>
          </cell>
          <cell r="AC19">
            <v>0</v>
          </cell>
          <cell r="AD19">
            <v>0</v>
          </cell>
          <cell r="AE19">
            <v>0</v>
          </cell>
          <cell r="AF19">
            <v>0</v>
          </cell>
          <cell r="AG19">
            <v>0</v>
          </cell>
          <cell r="AI19">
            <v>92281.816929469351</v>
          </cell>
          <cell r="AK19">
            <v>-538.25307967352455</v>
          </cell>
          <cell r="AL19">
            <v>-705.44696800560348</v>
          </cell>
          <cell r="AM19">
            <v>-158.71588213519479</v>
          </cell>
          <cell r="AN19">
            <v>2696.0906645784544</v>
          </cell>
          <cell r="AO19">
            <v>6423.5539873718299</v>
          </cell>
          <cell r="AP19">
            <v>9438.3562068823376</v>
          </cell>
          <cell r="AQ19">
            <v>11625.781441612287</v>
          </cell>
          <cell r="AR19">
            <v>13737.530128473169</v>
          </cell>
          <cell r="AS19">
            <v>18200.263445508903</v>
          </cell>
          <cell r="AT19">
            <v>20619.701857947806</v>
          </cell>
          <cell r="AU19">
            <v>21671.836658700453</v>
          </cell>
          <cell r="AV19">
            <v>92267.816929469365</v>
          </cell>
          <cell r="AX19">
            <v>101811.96834113964</v>
          </cell>
          <cell r="AZ19">
            <v>0</v>
          </cell>
          <cell r="BA19">
            <v>-44.017467248908304</v>
          </cell>
          <cell r="BB19">
            <v>0</v>
          </cell>
          <cell r="BC19">
            <v>0</v>
          </cell>
          <cell r="BD19">
            <v>0</v>
          </cell>
          <cell r="BE19">
            <v>0</v>
          </cell>
          <cell r="BF19">
            <v>0</v>
          </cell>
          <cell r="BG19">
            <v>0</v>
          </cell>
          <cell r="BH19">
            <v>0</v>
          </cell>
          <cell r="BI19">
            <v>0</v>
          </cell>
          <cell r="BJ19">
            <v>0</v>
          </cell>
          <cell r="BK19">
            <v>0</v>
          </cell>
          <cell r="BL19">
            <v>0</v>
          </cell>
          <cell r="BM19">
            <v>-15.04305925280523</v>
          </cell>
          <cell r="BN19">
            <v>0</v>
          </cell>
          <cell r="BO19">
            <v>-381.09083440439917</v>
          </cell>
          <cell r="BP19">
            <v>0</v>
          </cell>
          <cell r="BQ19">
            <v>0</v>
          </cell>
          <cell r="BR19">
            <v>-241.04803493449782</v>
          </cell>
          <cell r="BS19">
            <v>0</v>
          </cell>
          <cell r="BT19">
            <v>0</v>
          </cell>
          <cell r="BU19">
            <v>0</v>
          </cell>
          <cell r="BV19">
            <v>0</v>
          </cell>
          <cell r="BW19">
            <v>0</v>
          </cell>
          <cell r="BX19">
            <v>0</v>
          </cell>
          <cell r="BY19">
            <v>0</v>
          </cell>
          <cell r="BZ19">
            <v>0</v>
          </cell>
          <cell r="CA19">
            <v>0</v>
          </cell>
          <cell r="CC19">
            <v>101130.76894529903</v>
          </cell>
          <cell r="CE19">
            <v>-1145.5882364577844</v>
          </cell>
          <cell r="CF19">
            <v>8837.2295298034096</v>
          </cell>
          <cell r="CG19">
            <v>17806.559412125971</v>
          </cell>
          <cell r="CH19">
            <v>101116.76894529903</v>
          </cell>
          <cell r="CJ19">
            <v>112403.93880060027</v>
          </cell>
          <cell r="CL19">
            <v>0</v>
          </cell>
          <cell r="CM19">
            <v>-44.017467248908304</v>
          </cell>
          <cell r="CN19">
            <v>0</v>
          </cell>
          <cell r="CO19">
            <v>0</v>
          </cell>
          <cell r="CP19">
            <v>0</v>
          </cell>
          <cell r="CQ19">
            <v>0</v>
          </cell>
          <cell r="CR19">
            <v>0</v>
          </cell>
          <cell r="CS19">
            <v>0</v>
          </cell>
          <cell r="CT19">
            <v>0</v>
          </cell>
          <cell r="CU19">
            <v>0</v>
          </cell>
          <cell r="CV19">
            <v>0</v>
          </cell>
          <cell r="CW19">
            <v>0</v>
          </cell>
          <cell r="CX19">
            <v>0</v>
          </cell>
          <cell r="CY19">
            <v>0</v>
          </cell>
          <cell r="CZ19">
            <v>0</v>
          </cell>
          <cell r="DA19">
            <v>-381.09083440439917</v>
          </cell>
          <cell r="DB19">
            <v>0</v>
          </cell>
          <cell r="DC19">
            <v>0</v>
          </cell>
          <cell r="DD19">
            <v>-241.04803493449782</v>
          </cell>
          <cell r="DE19">
            <v>0</v>
          </cell>
          <cell r="DF19">
            <v>0</v>
          </cell>
          <cell r="DG19">
            <v>0</v>
          </cell>
          <cell r="DH19">
            <v>0</v>
          </cell>
          <cell r="DI19">
            <v>0</v>
          </cell>
          <cell r="DJ19">
            <v>0</v>
          </cell>
          <cell r="DK19">
            <v>0</v>
          </cell>
          <cell r="DL19">
            <v>0</v>
          </cell>
          <cell r="DM19">
            <v>0</v>
          </cell>
          <cell r="DO19">
            <v>111737.78246401246</v>
          </cell>
        </row>
        <row r="21">
          <cell r="A21" t="str">
            <v>Ratios</v>
          </cell>
        </row>
        <row r="23">
          <cell r="A23" t="str">
            <v>Claims Ratio</v>
          </cell>
          <cell r="B23" t="str">
            <v>%</v>
          </cell>
          <cell r="D23">
            <v>0.68600000000000005</v>
          </cell>
          <cell r="AI23">
            <v>0.68600000000000005</v>
          </cell>
          <cell r="AK23">
            <v>0.73699999999999999</v>
          </cell>
          <cell r="AL23">
            <v>0.73299999999999998</v>
          </cell>
          <cell r="AM23">
            <v>0.72799999999999998</v>
          </cell>
          <cell r="AN23">
            <v>0.71899999999999997</v>
          </cell>
          <cell r="AO23">
            <v>0.71099999999999997</v>
          </cell>
          <cell r="AP23">
            <v>0.71</v>
          </cell>
          <cell r="AQ23">
            <v>0.71199999999999997</v>
          </cell>
          <cell r="AR23">
            <v>0.71299999999999997</v>
          </cell>
          <cell r="AS23">
            <v>0.70799999999999996</v>
          </cell>
          <cell r="AT23">
            <v>0.70899999999999996</v>
          </cell>
          <cell r="AU23">
            <v>0.71099999999999997</v>
          </cell>
          <cell r="AV23">
            <v>0.68600000000000005</v>
          </cell>
          <cell r="AX23">
            <v>0.69099999999999995</v>
          </cell>
          <cell r="CC23">
            <v>0.69099999999999995</v>
          </cell>
          <cell r="CE23">
            <v>0.73399999999999999</v>
          </cell>
          <cell r="CF23">
            <v>0.71599999999999997</v>
          </cell>
          <cell r="CG23">
            <v>0.71299999999999997</v>
          </cell>
          <cell r="CH23">
            <v>0.69099999999999995</v>
          </cell>
          <cell r="CJ23">
            <v>0.69899999999999995</v>
          </cell>
          <cell r="DO23">
            <v>0.69899999999999995</v>
          </cell>
        </row>
        <row r="24">
          <cell r="A24" t="str">
            <v>Commission Ratio</v>
          </cell>
          <cell r="B24" t="str">
            <v>%</v>
          </cell>
          <cell r="D24">
            <v>0.13800000000000001</v>
          </cell>
          <cell r="AI24">
            <v>0.13800000000000001</v>
          </cell>
          <cell r="AK24">
            <v>0.13800000000000001</v>
          </cell>
          <cell r="AL24">
            <v>0.13600000000000001</v>
          </cell>
          <cell r="AM24">
            <v>0.13300000000000001</v>
          </cell>
          <cell r="AN24">
            <v>0.128</v>
          </cell>
          <cell r="AO24">
            <v>0.124</v>
          </cell>
          <cell r="AP24">
            <v>0.123</v>
          </cell>
          <cell r="AQ24">
            <v>0.122</v>
          </cell>
          <cell r="AR24">
            <v>0.12</v>
          </cell>
          <cell r="AS24">
            <v>0.123</v>
          </cell>
          <cell r="AT24">
            <v>0.123</v>
          </cell>
          <cell r="AU24">
            <v>0.121</v>
          </cell>
          <cell r="AV24">
            <v>0.13800000000000001</v>
          </cell>
          <cell r="AX24">
            <v>0.13700000000000001</v>
          </cell>
          <cell r="CC24">
            <v>0.13700000000000001</v>
          </cell>
          <cell r="CE24">
            <v>0.13100000000000001</v>
          </cell>
          <cell r="CF24">
            <v>0.121</v>
          </cell>
          <cell r="CG24">
            <v>0.121</v>
          </cell>
          <cell r="CH24">
            <v>0.13700000000000001</v>
          </cell>
          <cell r="CJ24">
            <v>0.13500000000000001</v>
          </cell>
          <cell r="DO24">
            <v>0.13500000000000001</v>
          </cell>
        </row>
        <row r="25">
          <cell r="A25" t="str">
            <v>Expense Ratio</v>
          </cell>
          <cell r="B25" t="str">
            <v>%</v>
          </cell>
          <cell r="D25">
            <v>0.13300000000000001</v>
          </cell>
          <cell r="AI25">
            <v>0.13400000000000001</v>
          </cell>
          <cell r="AK25">
            <v>0.14799999999999999</v>
          </cell>
          <cell r="AL25">
            <v>0.14899999999999999</v>
          </cell>
          <cell r="AM25">
            <v>0.14299999999999999</v>
          </cell>
          <cell r="AN25">
            <v>0.13700000000000001</v>
          </cell>
          <cell r="AO25">
            <v>0.13300000000000001</v>
          </cell>
          <cell r="AP25">
            <v>0.129</v>
          </cell>
          <cell r="AQ25">
            <v>0.127</v>
          </cell>
          <cell r="AR25">
            <v>0.128</v>
          </cell>
          <cell r="AS25">
            <v>0.126</v>
          </cell>
          <cell r="AT25">
            <v>0.125</v>
          </cell>
          <cell r="AU25">
            <v>0.124</v>
          </cell>
          <cell r="AV25">
            <v>0.13400000000000001</v>
          </cell>
          <cell r="AX25">
            <v>0.125</v>
          </cell>
          <cell r="CC25">
            <v>0.126</v>
          </cell>
          <cell r="CE25">
            <v>0.14599999999999999</v>
          </cell>
          <cell r="CF25">
            <v>0.13</v>
          </cell>
          <cell r="CG25">
            <v>0.126</v>
          </cell>
          <cell r="CH25">
            <v>0.126</v>
          </cell>
          <cell r="CJ25">
            <v>0.11899999999999999</v>
          </cell>
          <cell r="DO25">
            <v>0.12</v>
          </cell>
        </row>
        <row r="26">
          <cell r="A26" t="str">
            <v>Total Expense Ratio</v>
          </cell>
          <cell r="B26" t="str">
            <v>%</v>
          </cell>
          <cell r="D26">
            <v>0.27100000000000002</v>
          </cell>
          <cell r="AI26">
            <v>0.27200000000000002</v>
          </cell>
          <cell r="AK26">
            <v>0.28600000000000003</v>
          </cell>
          <cell r="AL26">
            <v>0.28500000000000003</v>
          </cell>
          <cell r="AM26">
            <v>0.27600000000000002</v>
          </cell>
          <cell r="AN26">
            <v>0.26500000000000001</v>
          </cell>
          <cell r="AO26">
            <v>0.25700000000000001</v>
          </cell>
          <cell r="AP26">
            <v>0.252</v>
          </cell>
          <cell r="AQ26">
            <v>0.249</v>
          </cell>
          <cell r="AR26">
            <v>0.248</v>
          </cell>
          <cell r="AS26">
            <v>0.249</v>
          </cell>
          <cell r="AT26">
            <v>0.248</v>
          </cell>
          <cell r="AU26">
            <v>0.245</v>
          </cell>
          <cell r="AV26">
            <v>0.27200000000000002</v>
          </cell>
          <cell r="AX26">
            <v>0.26200000000000001</v>
          </cell>
          <cell r="CC26">
            <v>0.26300000000000001</v>
          </cell>
          <cell r="CE26">
            <v>0.27700000000000002</v>
          </cell>
          <cell r="CF26">
            <v>0.251</v>
          </cell>
          <cell r="CG26">
            <v>0.247</v>
          </cell>
          <cell r="CH26">
            <v>0.26300000000000001</v>
          </cell>
          <cell r="CJ26">
            <v>0.254</v>
          </cell>
          <cell r="DO26">
            <v>0.255</v>
          </cell>
        </row>
        <row r="27">
          <cell r="A27" t="str">
            <v xml:space="preserve">Combined operating ratio </v>
          </cell>
          <cell r="B27" t="str">
            <v>%</v>
          </cell>
          <cell r="D27">
            <v>0.95700000000000007</v>
          </cell>
          <cell r="AI27">
            <v>0.95800000000000007</v>
          </cell>
          <cell r="AK27">
            <v>1.0230000000000001</v>
          </cell>
          <cell r="AL27">
            <v>1.018</v>
          </cell>
          <cell r="AM27">
            <v>1.004</v>
          </cell>
          <cell r="AN27">
            <v>0.98399999999999999</v>
          </cell>
          <cell r="AO27">
            <v>0.96799999999999997</v>
          </cell>
          <cell r="AP27">
            <v>0.96199999999999997</v>
          </cell>
          <cell r="AQ27">
            <v>0.96099999999999997</v>
          </cell>
          <cell r="AR27">
            <v>0.96099999999999997</v>
          </cell>
          <cell r="AS27">
            <v>0.95699999999999996</v>
          </cell>
          <cell r="AT27">
            <v>0.95699999999999996</v>
          </cell>
          <cell r="AU27">
            <v>0.95599999999999996</v>
          </cell>
          <cell r="AV27">
            <v>0.95800000000000007</v>
          </cell>
          <cell r="AX27">
            <v>0.95299999999999996</v>
          </cell>
          <cell r="CC27">
            <v>0.95399999999999996</v>
          </cell>
          <cell r="CE27">
            <v>1.0110000000000001</v>
          </cell>
          <cell r="CF27">
            <v>0.96699999999999997</v>
          </cell>
          <cell r="CG27">
            <v>0.96</v>
          </cell>
          <cell r="CH27">
            <v>0.95399999999999996</v>
          </cell>
          <cell r="CJ27">
            <v>0.95299999999999996</v>
          </cell>
          <cell r="DO27">
            <v>0.95399999999999996</v>
          </cell>
        </row>
        <row r="29">
          <cell r="A29" t="str">
            <v xml:space="preserve">Memorandum accounts </v>
          </cell>
        </row>
        <row r="31">
          <cell r="A31" t="str">
            <v>Expenses</v>
          </cell>
        </row>
        <row r="32">
          <cell r="A32" t="str">
            <v xml:space="preserve">   - Total Staff Costs</v>
          </cell>
          <cell r="B32" t="str">
            <v>£000</v>
          </cell>
          <cell r="D32">
            <v>-81834.93252710352</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-381.09083440439917</v>
          </cell>
          <cell r="V32">
            <v>0</v>
          </cell>
          <cell r="W32">
            <v>0</v>
          </cell>
          <cell r="X32">
            <v>0</v>
          </cell>
          <cell r="Y32">
            <v>0</v>
          </cell>
          <cell r="Z32">
            <v>0</v>
          </cell>
          <cell r="AA32">
            <v>0</v>
          </cell>
          <cell r="AB32">
            <v>0</v>
          </cell>
          <cell r="AC32">
            <v>0</v>
          </cell>
          <cell r="AD32">
            <v>0</v>
          </cell>
          <cell r="AE32">
            <v>0</v>
          </cell>
          <cell r="AF32">
            <v>0</v>
          </cell>
          <cell r="AG32">
            <v>0</v>
          </cell>
          <cell r="AI32">
            <v>-82216.02336150792</v>
          </cell>
          <cell r="AK32">
            <v>-5006.1341650984778</v>
          </cell>
          <cell r="AL32">
            <v>-9606.6091204040004</v>
          </cell>
          <cell r="AM32">
            <v>-14377.935800243866</v>
          </cell>
          <cell r="AN32">
            <v>-19046.906847077265</v>
          </cell>
          <cell r="AO32">
            <v>-23903.629466730883</v>
          </cell>
          <cell r="AP32">
            <v>-28797.830504905367</v>
          </cell>
          <cell r="AQ32">
            <v>-33472.664854117771</v>
          </cell>
          <cell r="AR32">
            <v>-38519.595983259052</v>
          </cell>
          <cell r="AS32">
            <v>-43199.404032772189</v>
          </cell>
          <cell r="AT32">
            <v>-47864.008352466211</v>
          </cell>
          <cell r="AU32">
            <v>-52719.69065639723</v>
          </cell>
          <cell r="AV32">
            <v>-82216.02336150792</v>
          </cell>
          <cell r="AX32">
            <v>-81597.174289859002</v>
          </cell>
          <cell r="AZ32">
            <v>0</v>
          </cell>
          <cell r="BA32">
            <v>0</v>
          </cell>
          <cell r="BB32">
            <v>0</v>
          </cell>
          <cell r="BC32">
            <v>0</v>
          </cell>
          <cell r="BD32">
            <v>0</v>
          </cell>
          <cell r="BE32">
            <v>0</v>
          </cell>
          <cell r="BF32">
            <v>0</v>
          </cell>
          <cell r="BG32">
            <v>0</v>
          </cell>
          <cell r="BH32">
            <v>0</v>
          </cell>
          <cell r="BI32">
            <v>0</v>
          </cell>
          <cell r="BJ32">
            <v>0</v>
          </cell>
          <cell r="BK32">
            <v>0</v>
          </cell>
          <cell r="BL32">
            <v>0</v>
          </cell>
          <cell r="BM32">
            <v>0</v>
          </cell>
          <cell r="BN32">
            <v>0</v>
          </cell>
          <cell r="BO32">
            <v>-381.09083440439917</v>
          </cell>
          <cell r="BP32">
            <v>0</v>
          </cell>
          <cell r="BQ32">
            <v>0</v>
          </cell>
          <cell r="BR32">
            <v>0</v>
          </cell>
          <cell r="BS32">
            <v>0</v>
          </cell>
          <cell r="BT32">
            <v>0</v>
          </cell>
          <cell r="BU32">
            <v>0</v>
          </cell>
          <cell r="BV32">
            <v>0</v>
          </cell>
          <cell r="BW32">
            <v>0</v>
          </cell>
          <cell r="BX32">
            <v>0</v>
          </cell>
          <cell r="BY32">
            <v>0</v>
          </cell>
          <cell r="BZ32">
            <v>0</v>
          </cell>
          <cell r="CA32">
            <v>0</v>
          </cell>
          <cell r="CC32">
            <v>-81978.265124263402</v>
          </cell>
          <cell r="CE32">
            <v>-14794.454783297611</v>
          </cell>
          <cell r="CF32">
            <v>-29629.051189681551</v>
          </cell>
          <cell r="CG32">
            <v>-44447.885603514362</v>
          </cell>
          <cell r="CH32">
            <v>-81978.265124263402</v>
          </cell>
          <cell r="CJ32">
            <v>-85660.382185838287</v>
          </cell>
          <cell r="CL32">
            <v>0</v>
          </cell>
          <cell r="CM32">
            <v>0</v>
          </cell>
          <cell r="CN32">
            <v>0</v>
          </cell>
          <cell r="CO32">
            <v>0</v>
          </cell>
          <cell r="CP32">
            <v>0</v>
          </cell>
          <cell r="CQ32">
            <v>0</v>
          </cell>
          <cell r="CR32">
            <v>0</v>
          </cell>
          <cell r="CS32">
            <v>0</v>
          </cell>
          <cell r="CT32">
            <v>0</v>
          </cell>
          <cell r="CU32">
            <v>0</v>
          </cell>
          <cell r="CV32">
            <v>0</v>
          </cell>
          <cell r="CW32">
            <v>0</v>
          </cell>
          <cell r="CX32">
            <v>0</v>
          </cell>
          <cell r="CY32">
            <v>0</v>
          </cell>
          <cell r="CZ32">
            <v>0</v>
          </cell>
          <cell r="DA32">
            <v>-381.09083440439917</v>
          </cell>
          <cell r="DB32">
            <v>0</v>
          </cell>
          <cell r="DC32">
            <v>0</v>
          </cell>
          <cell r="DD32">
            <v>0</v>
          </cell>
          <cell r="DE32">
            <v>0</v>
          </cell>
          <cell r="DF32">
            <v>0</v>
          </cell>
          <cell r="DG32">
            <v>0</v>
          </cell>
          <cell r="DH32">
            <v>0</v>
          </cell>
          <cell r="DI32">
            <v>0</v>
          </cell>
          <cell r="DJ32">
            <v>0</v>
          </cell>
          <cell r="DK32">
            <v>0</v>
          </cell>
          <cell r="DL32">
            <v>0</v>
          </cell>
          <cell r="DM32">
            <v>0</v>
          </cell>
          <cell r="DO32">
            <v>-86041.473020242687</v>
          </cell>
        </row>
        <row r="33">
          <cell r="A33" t="str">
            <v xml:space="preserve">   - Operating Expenses - Variable with Premium</v>
          </cell>
          <cell r="B33" t="str">
            <v>£000</v>
          </cell>
          <cell r="D33">
            <v>10003.022770873897</v>
          </cell>
          <cell r="F33">
            <v>0</v>
          </cell>
          <cell r="G33">
            <v>0</v>
          </cell>
          <cell r="H33">
            <v>0</v>
          </cell>
          <cell r="I33">
            <v>0</v>
          </cell>
          <cell r="J33">
            <v>0</v>
          </cell>
          <cell r="K33">
            <v>0</v>
          </cell>
          <cell r="L33">
            <v>0</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I33">
            <v>10003.022770873897</v>
          </cell>
          <cell r="AK33">
            <v>459.44014876051506</v>
          </cell>
          <cell r="AL33">
            <v>810.6306251790927</v>
          </cell>
          <cell r="AM33">
            <v>1220.8671611281279</v>
          </cell>
          <cell r="AN33">
            <v>1343.1628310641836</v>
          </cell>
          <cell r="AO33">
            <v>1452.1401814195606</v>
          </cell>
          <cell r="AP33">
            <v>1654.1612380498302</v>
          </cell>
          <cell r="AQ33">
            <v>1697.0532348219676</v>
          </cell>
          <cell r="AR33">
            <v>1903.0335028075533</v>
          </cell>
          <cell r="AS33">
            <v>1746.4434546444472</v>
          </cell>
          <cell r="AT33">
            <v>1813.3802714953656</v>
          </cell>
          <cell r="AU33">
            <v>1664.637436417207</v>
          </cell>
          <cell r="AV33">
            <v>10003.022770873897</v>
          </cell>
          <cell r="AX33">
            <v>10431.31306253153</v>
          </cell>
          <cell r="AZ33">
            <v>0</v>
          </cell>
          <cell r="BA33">
            <v>0</v>
          </cell>
          <cell r="BB33">
            <v>0</v>
          </cell>
          <cell r="BC33">
            <v>0</v>
          </cell>
          <cell r="BD33">
            <v>0</v>
          </cell>
          <cell r="BE33">
            <v>0</v>
          </cell>
          <cell r="BF33">
            <v>0</v>
          </cell>
          <cell r="BG33">
            <v>0</v>
          </cell>
          <cell r="BH33">
            <v>0</v>
          </cell>
          <cell r="BI33">
            <v>0</v>
          </cell>
          <cell r="BJ33">
            <v>0</v>
          </cell>
          <cell r="BK33">
            <v>0</v>
          </cell>
          <cell r="BL33">
            <v>0</v>
          </cell>
          <cell r="BM33">
            <v>0</v>
          </cell>
          <cell r="BN33">
            <v>0</v>
          </cell>
          <cell r="BO33">
            <v>0</v>
          </cell>
          <cell r="BP33">
            <v>0</v>
          </cell>
          <cell r="BQ33">
            <v>0</v>
          </cell>
          <cell r="BR33">
            <v>0</v>
          </cell>
          <cell r="BS33">
            <v>0</v>
          </cell>
          <cell r="BT33">
            <v>0</v>
          </cell>
          <cell r="BU33">
            <v>0</v>
          </cell>
          <cell r="BV33">
            <v>0</v>
          </cell>
          <cell r="BW33">
            <v>0</v>
          </cell>
          <cell r="BX33">
            <v>0</v>
          </cell>
          <cell r="BY33">
            <v>0</v>
          </cell>
          <cell r="BZ33">
            <v>0</v>
          </cell>
          <cell r="CA33">
            <v>0</v>
          </cell>
          <cell r="CC33">
            <v>10431.31306253153</v>
          </cell>
          <cell r="CE33">
            <v>1207.4526066948283</v>
          </cell>
          <cell r="CF33">
            <v>1448.2378915676522</v>
          </cell>
          <cell r="CG33">
            <v>1368.3648401476089</v>
          </cell>
          <cell r="CH33">
            <v>10431.31306253153</v>
          </cell>
          <cell r="CJ33">
            <v>9502.1075754499507</v>
          </cell>
          <cell r="CL33">
            <v>0</v>
          </cell>
          <cell r="CM33">
            <v>0</v>
          </cell>
          <cell r="CN33">
            <v>0</v>
          </cell>
          <cell r="CO33">
            <v>0</v>
          </cell>
          <cell r="CP33">
            <v>0</v>
          </cell>
          <cell r="CQ33">
            <v>0</v>
          </cell>
          <cell r="CR33">
            <v>0</v>
          </cell>
          <cell r="CS33">
            <v>0</v>
          </cell>
          <cell r="CT33">
            <v>0</v>
          </cell>
          <cell r="CU33">
            <v>0</v>
          </cell>
          <cell r="CV33">
            <v>0</v>
          </cell>
          <cell r="CW33">
            <v>0</v>
          </cell>
          <cell r="CX33">
            <v>0</v>
          </cell>
          <cell r="CY33">
            <v>0</v>
          </cell>
          <cell r="CZ33">
            <v>0</v>
          </cell>
          <cell r="DA33">
            <v>0</v>
          </cell>
          <cell r="DB33">
            <v>0</v>
          </cell>
          <cell r="DC33">
            <v>0</v>
          </cell>
          <cell r="DD33">
            <v>0</v>
          </cell>
          <cell r="DE33">
            <v>0</v>
          </cell>
          <cell r="DF33">
            <v>0</v>
          </cell>
          <cell r="DG33">
            <v>0</v>
          </cell>
          <cell r="DH33">
            <v>0</v>
          </cell>
          <cell r="DI33">
            <v>0</v>
          </cell>
          <cell r="DJ33">
            <v>0</v>
          </cell>
          <cell r="DK33">
            <v>0</v>
          </cell>
          <cell r="DL33">
            <v>0</v>
          </cell>
          <cell r="DM33">
            <v>0</v>
          </cell>
          <cell r="DO33">
            <v>9502.1075754499507</v>
          </cell>
        </row>
        <row r="34">
          <cell r="A34" t="str">
            <v xml:space="preserve">   - Other Controllable Operating Expenses</v>
          </cell>
          <cell r="B34" t="str">
            <v>£000</v>
          </cell>
          <cell r="D34">
            <v>-29579.079128329504</v>
          </cell>
          <cell r="F34">
            <v>0</v>
          </cell>
          <cell r="G34">
            <v>-44.017467248908304</v>
          </cell>
          <cell r="H34">
            <v>0</v>
          </cell>
          <cell r="I34">
            <v>0</v>
          </cell>
          <cell r="J34">
            <v>0</v>
          </cell>
          <cell r="K34">
            <v>0</v>
          </cell>
          <cell r="L34">
            <v>0</v>
          </cell>
          <cell r="M34">
            <v>0</v>
          </cell>
          <cell r="N34">
            <v>0</v>
          </cell>
          <cell r="O34">
            <v>0</v>
          </cell>
          <cell r="P34">
            <v>0</v>
          </cell>
          <cell r="Q34">
            <v>0</v>
          </cell>
          <cell r="R34">
            <v>0</v>
          </cell>
          <cell r="S34">
            <v>-20.057412337073639</v>
          </cell>
          <cell r="T34">
            <v>0</v>
          </cell>
          <cell r="U34">
            <v>0</v>
          </cell>
          <cell r="V34">
            <v>0</v>
          </cell>
          <cell r="W34">
            <v>0</v>
          </cell>
          <cell r="X34">
            <v>-241.04803493449782</v>
          </cell>
          <cell r="Y34">
            <v>0</v>
          </cell>
          <cell r="Z34">
            <v>0</v>
          </cell>
          <cell r="AA34">
            <v>0</v>
          </cell>
          <cell r="AB34">
            <v>0</v>
          </cell>
          <cell r="AC34">
            <v>-14</v>
          </cell>
          <cell r="AD34">
            <v>0</v>
          </cell>
          <cell r="AE34">
            <v>0</v>
          </cell>
          <cell r="AF34">
            <v>0</v>
          </cell>
          <cell r="AG34">
            <v>0</v>
          </cell>
          <cell r="AI34">
            <v>-29898.202042849985</v>
          </cell>
          <cell r="AK34">
            <v>-905.46920153277779</v>
          </cell>
          <cell r="AL34">
            <v>-1853.8299494476535</v>
          </cell>
          <cell r="AM34">
            <v>-2878.6509095973183</v>
          </cell>
          <cell r="AN34">
            <v>-3885.4271388154139</v>
          </cell>
          <cell r="AO34">
            <v>-4906.8594287973774</v>
          </cell>
          <cell r="AP34">
            <v>-6171.0776136287213</v>
          </cell>
          <cell r="AQ34">
            <v>-7261.1391957257447</v>
          </cell>
          <cell r="AR34">
            <v>-8386.0415735732186</v>
          </cell>
          <cell r="AS34">
            <v>-9531.3691477295743</v>
          </cell>
          <cell r="AT34">
            <v>-10620.62587241799</v>
          </cell>
          <cell r="AU34">
            <v>-11676.615582958797</v>
          </cell>
          <cell r="AV34">
            <v>-29898.202042849985</v>
          </cell>
          <cell r="AX34">
            <v>-32850.611018738244</v>
          </cell>
          <cell r="AZ34">
            <v>0</v>
          </cell>
          <cell r="BA34">
            <v>-44.017467248908304</v>
          </cell>
          <cell r="BB34">
            <v>0</v>
          </cell>
          <cell r="BC34">
            <v>0</v>
          </cell>
          <cell r="BD34">
            <v>0</v>
          </cell>
          <cell r="BE34">
            <v>0</v>
          </cell>
          <cell r="BF34">
            <v>0</v>
          </cell>
          <cell r="BG34">
            <v>0</v>
          </cell>
          <cell r="BH34">
            <v>0</v>
          </cell>
          <cell r="BI34">
            <v>0</v>
          </cell>
          <cell r="BJ34">
            <v>0</v>
          </cell>
          <cell r="BK34">
            <v>0</v>
          </cell>
          <cell r="BL34">
            <v>0</v>
          </cell>
          <cell r="BM34">
            <v>-15.04305925280523</v>
          </cell>
          <cell r="BN34">
            <v>0</v>
          </cell>
          <cell r="BO34">
            <v>0</v>
          </cell>
          <cell r="BP34">
            <v>0</v>
          </cell>
          <cell r="BQ34">
            <v>0</v>
          </cell>
          <cell r="BR34">
            <v>-241.04803493449782</v>
          </cell>
          <cell r="BS34">
            <v>0</v>
          </cell>
          <cell r="BT34">
            <v>0</v>
          </cell>
          <cell r="BU34">
            <v>0</v>
          </cell>
          <cell r="BV34">
            <v>0</v>
          </cell>
          <cell r="BW34">
            <v>-14</v>
          </cell>
          <cell r="BX34">
            <v>0</v>
          </cell>
          <cell r="BY34">
            <v>0</v>
          </cell>
          <cell r="BZ34">
            <v>0</v>
          </cell>
          <cell r="CA34">
            <v>0</v>
          </cell>
          <cell r="CC34">
            <v>-33164.719580174453</v>
          </cell>
          <cell r="CE34">
            <v>-4435.9238739443208</v>
          </cell>
          <cell r="CF34">
            <v>-8869.6327642588658</v>
          </cell>
          <cell r="CG34">
            <v>-13306.470991603888</v>
          </cell>
          <cell r="CH34">
            <v>-33164.719580174453</v>
          </cell>
          <cell r="CJ34">
            <v>-31839.189833905137</v>
          </cell>
          <cell r="CL34">
            <v>0</v>
          </cell>
          <cell r="CM34">
            <v>-44.017467248908304</v>
          </cell>
          <cell r="CN34">
            <v>0</v>
          </cell>
          <cell r="CO34">
            <v>0</v>
          </cell>
          <cell r="CP34">
            <v>0</v>
          </cell>
          <cell r="CQ34">
            <v>0</v>
          </cell>
          <cell r="CR34">
            <v>0</v>
          </cell>
          <cell r="CS34">
            <v>0</v>
          </cell>
          <cell r="CT34">
            <v>0</v>
          </cell>
          <cell r="CU34">
            <v>0</v>
          </cell>
          <cell r="CV34">
            <v>0</v>
          </cell>
          <cell r="CW34">
            <v>0</v>
          </cell>
          <cell r="CX34">
            <v>0</v>
          </cell>
          <cell r="CY34">
            <v>0</v>
          </cell>
          <cell r="CZ34">
            <v>0</v>
          </cell>
          <cell r="DA34">
            <v>0</v>
          </cell>
          <cell r="DB34">
            <v>0</v>
          </cell>
          <cell r="DC34">
            <v>0</v>
          </cell>
          <cell r="DD34">
            <v>-241.04803493449782</v>
          </cell>
          <cell r="DE34">
            <v>0</v>
          </cell>
          <cell r="DF34">
            <v>0</v>
          </cell>
          <cell r="DG34">
            <v>0</v>
          </cell>
          <cell r="DH34">
            <v>0</v>
          </cell>
          <cell r="DI34">
            <v>-14</v>
          </cell>
          <cell r="DJ34">
            <v>0</v>
          </cell>
          <cell r="DK34">
            <v>0</v>
          </cell>
          <cell r="DL34">
            <v>0</v>
          </cell>
          <cell r="DM34">
            <v>0</v>
          </cell>
          <cell r="DO34">
            <v>-32138.255336088543</v>
          </cell>
        </row>
        <row r="35">
          <cell r="A35" t="str">
            <v xml:space="preserve">   - Total Controllable Costs</v>
          </cell>
          <cell r="B35" t="str">
            <v>£000</v>
          </cell>
          <cell r="D35">
            <v>-101410.98888455913</v>
          </cell>
          <cell r="F35">
            <v>0</v>
          </cell>
          <cell r="G35">
            <v>-44.017467248908304</v>
          </cell>
          <cell r="H35">
            <v>0</v>
          </cell>
          <cell r="I35">
            <v>0</v>
          </cell>
          <cell r="J35">
            <v>0</v>
          </cell>
          <cell r="K35">
            <v>0</v>
          </cell>
          <cell r="L35">
            <v>0</v>
          </cell>
          <cell r="M35">
            <v>0</v>
          </cell>
          <cell r="N35">
            <v>0</v>
          </cell>
          <cell r="O35">
            <v>0</v>
          </cell>
          <cell r="P35">
            <v>0</v>
          </cell>
          <cell r="Q35">
            <v>0</v>
          </cell>
          <cell r="R35">
            <v>0</v>
          </cell>
          <cell r="S35">
            <v>-20.057412337073639</v>
          </cell>
          <cell r="T35">
            <v>0</v>
          </cell>
          <cell r="U35">
            <v>-381.09083440439917</v>
          </cell>
          <cell r="V35">
            <v>0</v>
          </cell>
          <cell r="W35">
            <v>0</v>
          </cell>
          <cell r="X35">
            <v>-241.04803493449782</v>
          </cell>
          <cell r="Y35">
            <v>0</v>
          </cell>
          <cell r="Z35">
            <v>0</v>
          </cell>
          <cell r="AA35">
            <v>0</v>
          </cell>
          <cell r="AB35">
            <v>0</v>
          </cell>
          <cell r="AC35">
            <v>-14</v>
          </cell>
          <cell r="AD35">
            <v>0</v>
          </cell>
          <cell r="AE35">
            <v>0</v>
          </cell>
          <cell r="AF35">
            <v>0</v>
          </cell>
          <cell r="AG35">
            <v>0</v>
          </cell>
          <cell r="AI35">
            <v>-102111.20263348402</v>
          </cell>
          <cell r="AK35">
            <v>-5452.1632178707405</v>
          </cell>
          <cell r="AL35">
            <v>-10649.808444672562</v>
          </cell>
          <cell r="AM35">
            <v>-16035.719548713058</v>
          </cell>
          <cell r="AN35">
            <v>-21589.171154828491</v>
          </cell>
          <cell r="AO35">
            <v>-27358.348714108703</v>
          </cell>
          <cell r="AP35">
            <v>-33314.746880484257</v>
          </cell>
          <cell r="AQ35">
            <v>-39036.750815021551</v>
          </cell>
          <cell r="AR35">
            <v>-45002.60405402472</v>
          </cell>
          <cell r="AS35">
            <v>-50984.329725857315</v>
          </cell>
          <cell r="AT35">
            <v>-56671.253953388841</v>
          </cell>
          <cell r="AU35">
            <v>-62731.668802938824</v>
          </cell>
          <cell r="AV35">
            <v>-102111.202633484</v>
          </cell>
          <cell r="AX35">
            <v>-104016.47224606572</v>
          </cell>
          <cell r="AZ35">
            <v>0</v>
          </cell>
          <cell r="BA35">
            <v>-44.017467248908304</v>
          </cell>
          <cell r="BB35">
            <v>0</v>
          </cell>
          <cell r="BC35">
            <v>0</v>
          </cell>
          <cell r="BD35">
            <v>0</v>
          </cell>
          <cell r="BE35">
            <v>0</v>
          </cell>
          <cell r="BF35">
            <v>0</v>
          </cell>
          <cell r="BG35">
            <v>0</v>
          </cell>
          <cell r="BH35">
            <v>0</v>
          </cell>
          <cell r="BI35">
            <v>0</v>
          </cell>
          <cell r="BJ35">
            <v>0</v>
          </cell>
          <cell r="BK35">
            <v>0</v>
          </cell>
          <cell r="BL35">
            <v>0</v>
          </cell>
          <cell r="BM35">
            <v>-15.04305925280523</v>
          </cell>
          <cell r="BN35">
            <v>0</v>
          </cell>
          <cell r="BO35">
            <v>-381.09083440439917</v>
          </cell>
          <cell r="BP35">
            <v>0</v>
          </cell>
          <cell r="BQ35">
            <v>0</v>
          </cell>
          <cell r="BR35">
            <v>-241.04803493449782</v>
          </cell>
          <cell r="BS35">
            <v>0</v>
          </cell>
          <cell r="BT35">
            <v>0</v>
          </cell>
          <cell r="BU35">
            <v>0</v>
          </cell>
          <cell r="BV35">
            <v>0</v>
          </cell>
          <cell r="BW35">
            <v>-14</v>
          </cell>
          <cell r="BX35">
            <v>0</v>
          </cell>
          <cell r="BY35">
            <v>0</v>
          </cell>
          <cell r="BZ35">
            <v>0</v>
          </cell>
          <cell r="CA35">
            <v>0</v>
          </cell>
          <cell r="CC35">
            <v>-104711.67164190633</v>
          </cell>
          <cell r="CE35">
            <v>-18022.926050547107</v>
          </cell>
          <cell r="CF35">
            <v>-37050.446062372765</v>
          </cell>
          <cell r="CG35">
            <v>-56385.99175497063</v>
          </cell>
          <cell r="CH35">
            <v>-104711.67164190633</v>
          </cell>
          <cell r="CJ35">
            <v>-107997.46444429348</v>
          </cell>
          <cell r="CL35">
            <v>0</v>
          </cell>
          <cell r="CM35">
            <v>-44.017467248908304</v>
          </cell>
          <cell r="CN35">
            <v>0</v>
          </cell>
          <cell r="CO35">
            <v>0</v>
          </cell>
          <cell r="CP35">
            <v>0</v>
          </cell>
          <cell r="CQ35">
            <v>0</v>
          </cell>
          <cell r="CR35">
            <v>0</v>
          </cell>
          <cell r="CS35">
            <v>0</v>
          </cell>
          <cell r="CT35">
            <v>0</v>
          </cell>
          <cell r="CU35">
            <v>0</v>
          </cell>
          <cell r="CV35">
            <v>0</v>
          </cell>
          <cell r="CW35">
            <v>0</v>
          </cell>
          <cell r="CX35">
            <v>0</v>
          </cell>
          <cell r="CY35">
            <v>0</v>
          </cell>
          <cell r="CZ35">
            <v>0</v>
          </cell>
          <cell r="DA35">
            <v>-381.09083440439917</v>
          </cell>
          <cell r="DB35">
            <v>0</v>
          </cell>
          <cell r="DC35">
            <v>0</v>
          </cell>
          <cell r="DD35">
            <v>-241.04803493449782</v>
          </cell>
          <cell r="DE35">
            <v>0</v>
          </cell>
          <cell r="DF35">
            <v>0</v>
          </cell>
          <cell r="DG35">
            <v>0</v>
          </cell>
          <cell r="DH35">
            <v>0</v>
          </cell>
          <cell r="DI35">
            <v>-14</v>
          </cell>
          <cell r="DJ35">
            <v>0</v>
          </cell>
          <cell r="DK35">
            <v>0</v>
          </cell>
          <cell r="DL35">
            <v>0</v>
          </cell>
          <cell r="DM35">
            <v>0</v>
          </cell>
          <cell r="DO35">
            <v>-108677.62078088129</v>
          </cell>
        </row>
        <row r="36">
          <cell r="A36" t="str">
            <v xml:space="preserve">   - Levies</v>
          </cell>
          <cell r="B36" t="str">
            <v>£000</v>
          </cell>
          <cell r="D36">
            <v>-3907.8281957247846</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I36">
            <v>-3907.8281957247846</v>
          </cell>
          <cell r="AK36">
            <v>-9.1423614507014115</v>
          </cell>
          <cell r="AL36">
            <v>-9.1423614507014115</v>
          </cell>
          <cell r="AM36">
            <v>-9.1423614507014115</v>
          </cell>
          <cell r="AN36">
            <v>-9.1423614507014115</v>
          </cell>
          <cell r="AO36">
            <v>-9.1423614507014115</v>
          </cell>
          <cell r="AP36">
            <v>-9.1423614507014115</v>
          </cell>
          <cell r="AQ36">
            <v>-9.1423614507014115</v>
          </cell>
          <cell r="AR36">
            <v>-9.1423614507014115</v>
          </cell>
          <cell r="AS36">
            <v>-9.1423614507014115</v>
          </cell>
          <cell r="AT36">
            <v>-9.1423614507014115</v>
          </cell>
          <cell r="AU36">
            <v>-9.1423614507014115</v>
          </cell>
          <cell r="AV36">
            <v>-3907.8281957247846</v>
          </cell>
          <cell r="AX36">
            <v>-4410.8732558899583</v>
          </cell>
          <cell r="AZ36">
            <v>0</v>
          </cell>
          <cell r="BA36">
            <v>0</v>
          </cell>
          <cell r="BB36">
            <v>0</v>
          </cell>
          <cell r="BC36">
            <v>0</v>
          </cell>
          <cell r="BD36">
            <v>0</v>
          </cell>
          <cell r="BE36">
            <v>0</v>
          </cell>
          <cell r="BF36">
            <v>0</v>
          </cell>
          <cell r="BG36">
            <v>0</v>
          </cell>
          <cell r="BH36">
            <v>0</v>
          </cell>
          <cell r="BI36">
            <v>0</v>
          </cell>
          <cell r="BJ36">
            <v>0</v>
          </cell>
          <cell r="BK36">
            <v>0</v>
          </cell>
          <cell r="BL36">
            <v>0</v>
          </cell>
          <cell r="BM36">
            <v>0</v>
          </cell>
          <cell r="BN36">
            <v>0</v>
          </cell>
          <cell r="BO36">
            <v>0</v>
          </cell>
          <cell r="BP36">
            <v>0</v>
          </cell>
          <cell r="BQ36">
            <v>0</v>
          </cell>
          <cell r="BR36">
            <v>0</v>
          </cell>
          <cell r="BS36">
            <v>0</v>
          </cell>
          <cell r="BT36">
            <v>0</v>
          </cell>
          <cell r="BU36">
            <v>0</v>
          </cell>
          <cell r="BV36">
            <v>0</v>
          </cell>
          <cell r="BW36">
            <v>0</v>
          </cell>
          <cell r="BX36">
            <v>0</v>
          </cell>
          <cell r="BY36">
            <v>0</v>
          </cell>
          <cell r="BZ36">
            <v>0</v>
          </cell>
          <cell r="CA36">
            <v>0</v>
          </cell>
          <cell r="CC36">
            <v>-4410.8732558899583</v>
          </cell>
          <cell r="CE36">
            <v>-9.1423614507014115</v>
          </cell>
          <cell r="CF36">
            <v>-9.1423614507014115</v>
          </cell>
          <cell r="CG36">
            <v>-9.1423614507014115</v>
          </cell>
          <cell r="CH36">
            <v>-4410.8732558899583</v>
          </cell>
          <cell r="CJ36">
            <v>-4864.3911899353188</v>
          </cell>
          <cell r="CL36">
            <v>0</v>
          </cell>
          <cell r="CM36">
            <v>0</v>
          </cell>
          <cell r="CN36">
            <v>0</v>
          </cell>
          <cell r="CO36">
            <v>0</v>
          </cell>
          <cell r="CP36">
            <v>0</v>
          </cell>
          <cell r="CQ36">
            <v>0</v>
          </cell>
          <cell r="CR36">
            <v>0</v>
          </cell>
          <cell r="CS36">
            <v>0</v>
          </cell>
          <cell r="CT36">
            <v>0</v>
          </cell>
          <cell r="CU36">
            <v>0</v>
          </cell>
          <cell r="CV36">
            <v>0</v>
          </cell>
          <cell r="CW36">
            <v>0</v>
          </cell>
          <cell r="CX36">
            <v>0</v>
          </cell>
          <cell r="CY36">
            <v>0</v>
          </cell>
          <cell r="CZ36">
            <v>0</v>
          </cell>
          <cell r="DA36">
            <v>0</v>
          </cell>
          <cell r="DB36">
            <v>0</v>
          </cell>
          <cell r="DC36">
            <v>0</v>
          </cell>
          <cell r="DD36">
            <v>0</v>
          </cell>
          <cell r="DE36">
            <v>0</v>
          </cell>
          <cell r="DF36">
            <v>0</v>
          </cell>
          <cell r="DG36">
            <v>0</v>
          </cell>
          <cell r="DH36">
            <v>0</v>
          </cell>
          <cell r="DI36">
            <v>0</v>
          </cell>
          <cell r="DJ36">
            <v>0</v>
          </cell>
          <cell r="DK36">
            <v>0</v>
          </cell>
          <cell r="DL36">
            <v>0</v>
          </cell>
          <cell r="DM36">
            <v>0</v>
          </cell>
          <cell r="DO36">
            <v>-4864.3911899353188</v>
          </cell>
        </row>
        <row r="37">
          <cell r="A37" t="str">
            <v xml:space="preserve">   - Total Direct Costs</v>
          </cell>
          <cell r="B37" t="str">
            <v>£000</v>
          </cell>
          <cell r="D37">
            <v>-105318.81708028392</v>
          </cell>
          <cell r="F37">
            <v>0</v>
          </cell>
          <cell r="G37">
            <v>-44.017467248908304</v>
          </cell>
          <cell r="H37">
            <v>0</v>
          </cell>
          <cell r="I37">
            <v>0</v>
          </cell>
          <cell r="J37">
            <v>0</v>
          </cell>
          <cell r="K37">
            <v>0</v>
          </cell>
          <cell r="L37">
            <v>0</v>
          </cell>
          <cell r="M37">
            <v>0</v>
          </cell>
          <cell r="N37">
            <v>0</v>
          </cell>
          <cell r="O37">
            <v>0</v>
          </cell>
          <cell r="P37">
            <v>0</v>
          </cell>
          <cell r="Q37">
            <v>0</v>
          </cell>
          <cell r="R37">
            <v>0</v>
          </cell>
          <cell r="S37">
            <v>-20.057412337073639</v>
          </cell>
          <cell r="T37">
            <v>0</v>
          </cell>
          <cell r="U37">
            <v>-381.09083440439917</v>
          </cell>
          <cell r="V37">
            <v>0</v>
          </cell>
          <cell r="W37">
            <v>0</v>
          </cell>
          <cell r="X37">
            <v>-241.04803493449782</v>
          </cell>
          <cell r="Y37">
            <v>0</v>
          </cell>
          <cell r="Z37">
            <v>0</v>
          </cell>
          <cell r="AA37">
            <v>0</v>
          </cell>
          <cell r="AB37">
            <v>0</v>
          </cell>
          <cell r="AC37">
            <v>-14</v>
          </cell>
          <cell r="AD37">
            <v>0</v>
          </cell>
          <cell r="AE37">
            <v>0</v>
          </cell>
          <cell r="AF37">
            <v>0</v>
          </cell>
          <cell r="AG37">
            <v>0</v>
          </cell>
          <cell r="AI37">
            <v>-106019.0308292088</v>
          </cell>
          <cell r="AK37">
            <v>-5461.3055793214417</v>
          </cell>
          <cell r="AL37">
            <v>-10658.950806123263</v>
          </cell>
          <cell r="AM37">
            <v>-16044.86191016376</v>
          </cell>
          <cell r="AN37">
            <v>-21598.313516279195</v>
          </cell>
          <cell r="AO37">
            <v>-27367.491075559406</v>
          </cell>
          <cell r="AP37">
            <v>-33323.889241934958</v>
          </cell>
          <cell r="AQ37">
            <v>-39045.893176472251</v>
          </cell>
          <cell r="AR37">
            <v>-45011.746415475427</v>
          </cell>
          <cell r="AS37">
            <v>-50993.472087308015</v>
          </cell>
          <cell r="AT37">
            <v>-56680.396314839541</v>
          </cell>
          <cell r="AU37">
            <v>-62740.811164389532</v>
          </cell>
          <cell r="AV37">
            <v>-106019.03082920879</v>
          </cell>
          <cell r="AX37">
            <v>-108427.34550195569</v>
          </cell>
          <cell r="AZ37">
            <v>0</v>
          </cell>
          <cell r="BA37">
            <v>-44.017467248908304</v>
          </cell>
          <cell r="BB37">
            <v>0</v>
          </cell>
          <cell r="BC37">
            <v>0</v>
          </cell>
          <cell r="BD37">
            <v>0</v>
          </cell>
          <cell r="BE37">
            <v>0</v>
          </cell>
          <cell r="BF37">
            <v>0</v>
          </cell>
          <cell r="BG37">
            <v>0</v>
          </cell>
          <cell r="BH37">
            <v>0</v>
          </cell>
          <cell r="BI37">
            <v>0</v>
          </cell>
          <cell r="BJ37">
            <v>0</v>
          </cell>
          <cell r="BK37">
            <v>0</v>
          </cell>
          <cell r="BL37">
            <v>0</v>
          </cell>
          <cell r="BM37">
            <v>-15.04305925280523</v>
          </cell>
          <cell r="BN37">
            <v>0</v>
          </cell>
          <cell r="BO37">
            <v>-381.09083440439917</v>
          </cell>
          <cell r="BP37">
            <v>0</v>
          </cell>
          <cell r="BQ37">
            <v>0</v>
          </cell>
          <cell r="BR37">
            <v>-241.04803493449782</v>
          </cell>
          <cell r="BS37">
            <v>0</v>
          </cell>
          <cell r="BT37">
            <v>0</v>
          </cell>
          <cell r="BU37">
            <v>0</v>
          </cell>
          <cell r="BV37">
            <v>0</v>
          </cell>
          <cell r="BW37">
            <v>-14</v>
          </cell>
          <cell r="BX37">
            <v>0</v>
          </cell>
          <cell r="BY37">
            <v>0</v>
          </cell>
          <cell r="BZ37">
            <v>0</v>
          </cell>
          <cell r="CA37">
            <v>0</v>
          </cell>
          <cell r="CC37">
            <v>-109122.5448977963</v>
          </cell>
          <cell r="CE37">
            <v>-18032.068411997807</v>
          </cell>
          <cell r="CF37">
            <v>-37059.588423823465</v>
          </cell>
          <cell r="CG37">
            <v>-56395.134116421337</v>
          </cell>
          <cell r="CH37">
            <v>-109122.5448977963</v>
          </cell>
          <cell r="CJ37">
            <v>-112861.85563422879</v>
          </cell>
          <cell r="CL37">
            <v>0</v>
          </cell>
          <cell r="CM37">
            <v>-44.017467248908304</v>
          </cell>
          <cell r="CN37">
            <v>0</v>
          </cell>
          <cell r="CO37">
            <v>0</v>
          </cell>
          <cell r="CP37">
            <v>0</v>
          </cell>
          <cell r="CQ37">
            <v>0</v>
          </cell>
          <cell r="CR37">
            <v>0</v>
          </cell>
          <cell r="CS37">
            <v>0</v>
          </cell>
          <cell r="CT37">
            <v>0</v>
          </cell>
          <cell r="CU37">
            <v>0</v>
          </cell>
          <cell r="CV37">
            <v>0</v>
          </cell>
          <cell r="CW37">
            <v>0</v>
          </cell>
          <cell r="CX37">
            <v>0</v>
          </cell>
          <cell r="CY37">
            <v>0</v>
          </cell>
          <cell r="CZ37">
            <v>0</v>
          </cell>
          <cell r="DA37">
            <v>-381.09083440439917</v>
          </cell>
          <cell r="DB37">
            <v>0</v>
          </cell>
          <cell r="DC37">
            <v>0</v>
          </cell>
          <cell r="DD37">
            <v>-241.04803493449782</v>
          </cell>
          <cell r="DE37">
            <v>0</v>
          </cell>
          <cell r="DF37">
            <v>0</v>
          </cell>
          <cell r="DG37">
            <v>0</v>
          </cell>
          <cell r="DH37">
            <v>0</v>
          </cell>
          <cell r="DI37">
            <v>-14</v>
          </cell>
          <cell r="DJ37">
            <v>0</v>
          </cell>
          <cell r="DK37">
            <v>0</v>
          </cell>
          <cell r="DL37">
            <v>0</v>
          </cell>
          <cell r="DM37">
            <v>0</v>
          </cell>
          <cell r="DO37">
            <v>-113542.0119708166</v>
          </cell>
        </row>
        <row r="38">
          <cell r="A38" t="str">
            <v xml:space="preserve">   - Recharges - Corporate Centre</v>
          </cell>
          <cell r="B38" t="str">
            <v>£000</v>
          </cell>
          <cell r="D38">
            <v>-1129.2890943641839</v>
          </cell>
          <cell r="F38">
            <v>0</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I38">
            <v>-1129.2890943641839</v>
          </cell>
          <cell r="AK38">
            <v>-1.1045978395515053</v>
          </cell>
          <cell r="AL38">
            <v>-2.2535084012947428</v>
          </cell>
          <cell r="AM38">
            <v>-3.3754632244869898</v>
          </cell>
          <cell r="AN38">
            <v>-4.4974180476792371</v>
          </cell>
          <cell r="AO38">
            <v>-5.6193728708714836</v>
          </cell>
          <cell r="AP38">
            <v>-6.741327694063731</v>
          </cell>
          <cell r="AQ38">
            <v>-7.4770896312494788</v>
          </cell>
          <cell r="AR38">
            <v>-8.2128515684352266</v>
          </cell>
          <cell r="AS38">
            <v>-8.9486135056209726</v>
          </cell>
          <cell r="AT38">
            <v>-9.6843754428067204</v>
          </cell>
          <cell r="AU38">
            <v>-10.420137379992468</v>
          </cell>
          <cell r="AV38">
            <v>-1129.2890943641839</v>
          </cell>
          <cell r="AX38">
            <v>-1161.801947601859</v>
          </cell>
          <cell r="AZ38">
            <v>0</v>
          </cell>
          <cell r="BA38">
            <v>0</v>
          </cell>
          <cell r="BB38">
            <v>0</v>
          </cell>
          <cell r="BC38">
            <v>0</v>
          </cell>
          <cell r="BD38">
            <v>0</v>
          </cell>
          <cell r="BE38">
            <v>0</v>
          </cell>
          <cell r="BF38">
            <v>0</v>
          </cell>
          <cell r="BG38">
            <v>0</v>
          </cell>
          <cell r="BH38">
            <v>0</v>
          </cell>
          <cell r="BI38">
            <v>0</v>
          </cell>
          <cell r="BJ38">
            <v>0</v>
          </cell>
          <cell r="BK38">
            <v>0</v>
          </cell>
          <cell r="BL38">
            <v>0</v>
          </cell>
          <cell r="BM38">
            <v>0</v>
          </cell>
          <cell r="BN38">
            <v>0</v>
          </cell>
          <cell r="BO38">
            <v>0</v>
          </cell>
          <cell r="BP38">
            <v>0</v>
          </cell>
          <cell r="BQ38">
            <v>0</v>
          </cell>
          <cell r="BR38">
            <v>0</v>
          </cell>
          <cell r="BS38">
            <v>0</v>
          </cell>
          <cell r="BT38">
            <v>0</v>
          </cell>
          <cell r="BU38">
            <v>0</v>
          </cell>
          <cell r="BV38">
            <v>0</v>
          </cell>
          <cell r="BW38">
            <v>0</v>
          </cell>
          <cell r="BX38">
            <v>0</v>
          </cell>
          <cell r="BY38">
            <v>0</v>
          </cell>
          <cell r="BZ38">
            <v>0</v>
          </cell>
          <cell r="CA38">
            <v>0</v>
          </cell>
          <cell r="CC38">
            <v>-1161.801947601859</v>
          </cell>
          <cell r="CE38">
            <v>-13.689476723345917</v>
          </cell>
          <cell r="CF38">
            <v>-27.377767104296268</v>
          </cell>
          <cell r="CG38">
            <v>-40.684194071328243</v>
          </cell>
          <cell r="CH38">
            <v>-1161.801947601859</v>
          </cell>
          <cell r="CJ38">
            <v>-1156.1110098268994</v>
          </cell>
          <cell r="CL38">
            <v>0</v>
          </cell>
          <cell r="CM38">
            <v>0</v>
          </cell>
          <cell r="CN38">
            <v>0</v>
          </cell>
          <cell r="CO38">
            <v>0</v>
          </cell>
          <cell r="CP38">
            <v>0</v>
          </cell>
          <cell r="CQ38">
            <v>0</v>
          </cell>
          <cell r="CR38">
            <v>0</v>
          </cell>
          <cell r="CS38">
            <v>0</v>
          </cell>
          <cell r="CT38">
            <v>0</v>
          </cell>
          <cell r="CU38">
            <v>0</v>
          </cell>
          <cell r="CV38">
            <v>0</v>
          </cell>
          <cell r="CW38">
            <v>0</v>
          </cell>
          <cell r="CX38">
            <v>0</v>
          </cell>
          <cell r="CY38">
            <v>0</v>
          </cell>
          <cell r="CZ38">
            <v>0</v>
          </cell>
          <cell r="DA38">
            <v>0</v>
          </cell>
          <cell r="DB38">
            <v>0</v>
          </cell>
          <cell r="DC38">
            <v>0</v>
          </cell>
          <cell r="DD38">
            <v>0</v>
          </cell>
          <cell r="DE38">
            <v>0</v>
          </cell>
          <cell r="DF38">
            <v>0</v>
          </cell>
          <cell r="DG38">
            <v>0</v>
          </cell>
          <cell r="DH38">
            <v>0</v>
          </cell>
          <cell r="DI38">
            <v>0</v>
          </cell>
          <cell r="DJ38">
            <v>0</v>
          </cell>
          <cell r="DK38">
            <v>0</v>
          </cell>
          <cell r="DL38">
            <v>0</v>
          </cell>
          <cell r="DM38">
            <v>0</v>
          </cell>
          <cell r="DO38">
            <v>-1156.1110098268994</v>
          </cell>
        </row>
        <row r="39">
          <cell r="A39" t="str">
            <v xml:space="preserve">   - Recharges - Regional Group Office</v>
          </cell>
          <cell r="B39" t="str">
            <v>£000</v>
          </cell>
          <cell r="D39">
            <v>-163.77121624974231</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I39">
            <v>-163.77121624974231</v>
          </cell>
          <cell r="AK39">
            <v>-14.513340882244002</v>
          </cell>
          <cell r="AL39">
            <v>-29.316446071938913</v>
          </cell>
          <cell r="AM39">
            <v>-43.951285839668103</v>
          </cell>
          <cell r="AN39">
            <v>-58.586125607397292</v>
          </cell>
          <cell r="AO39">
            <v>-73.220965375126482</v>
          </cell>
          <cell r="AP39">
            <v>-87.855805142855672</v>
          </cell>
          <cell r="AQ39">
            <v>-102.49064491058488</v>
          </cell>
          <cell r="AR39">
            <v>-117.12548467831408</v>
          </cell>
          <cell r="AS39">
            <v>-131.76032444604326</v>
          </cell>
          <cell r="AT39">
            <v>-146.39516421377246</v>
          </cell>
          <cell r="AU39">
            <v>-161.03000398150164</v>
          </cell>
          <cell r="AV39">
            <v>-163.77121624974231</v>
          </cell>
          <cell r="AX39">
            <v>-162.72110256700461</v>
          </cell>
          <cell r="AZ39">
            <v>0</v>
          </cell>
          <cell r="BA39">
            <v>0</v>
          </cell>
          <cell r="BB39">
            <v>0</v>
          </cell>
          <cell r="BC39">
            <v>0</v>
          </cell>
          <cell r="BD39">
            <v>0</v>
          </cell>
          <cell r="BE39">
            <v>0</v>
          </cell>
          <cell r="BF39">
            <v>0</v>
          </cell>
          <cell r="BG39">
            <v>0</v>
          </cell>
          <cell r="BH39">
            <v>0</v>
          </cell>
          <cell r="BI39">
            <v>0</v>
          </cell>
          <cell r="BJ39">
            <v>0</v>
          </cell>
          <cell r="BK39">
            <v>0</v>
          </cell>
          <cell r="BL39">
            <v>0</v>
          </cell>
          <cell r="BM39">
            <v>0</v>
          </cell>
          <cell r="BN39">
            <v>0</v>
          </cell>
          <cell r="BO39">
            <v>0</v>
          </cell>
          <cell r="BP39">
            <v>0</v>
          </cell>
          <cell r="BQ39">
            <v>0</v>
          </cell>
          <cell r="BR39">
            <v>0</v>
          </cell>
          <cell r="BS39">
            <v>0</v>
          </cell>
          <cell r="BT39">
            <v>0</v>
          </cell>
          <cell r="BU39">
            <v>0</v>
          </cell>
          <cell r="BV39">
            <v>0</v>
          </cell>
          <cell r="BW39">
            <v>0</v>
          </cell>
          <cell r="BX39">
            <v>0</v>
          </cell>
          <cell r="BY39">
            <v>0</v>
          </cell>
          <cell r="BZ39">
            <v>0</v>
          </cell>
          <cell r="CA39">
            <v>0</v>
          </cell>
          <cell r="CC39">
            <v>-162.72110256700461</v>
          </cell>
          <cell r="CE39">
            <v>-44.757370181060324</v>
          </cell>
          <cell r="CF39">
            <v>-89.514740362120648</v>
          </cell>
          <cell r="CG39">
            <v>-134.27211054318099</v>
          </cell>
          <cell r="CH39">
            <v>-162.72110256700461</v>
          </cell>
          <cell r="CJ39">
            <v>-194.93971841766094</v>
          </cell>
          <cell r="CL39">
            <v>0</v>
          </cell>
          <cell r="CM39">
            <v>0</v>
          </cell>
          <cell r="CN39">
            <v>0</v>
          </cell>
          <cell r="CO39">
            <v>0</v>
          </cell>
          <cell r="CP39">
            <v>0</v>
          </cell>
          <cell r="CQ39">
            <v>0</v>
          </cell>
          <cell r="CR39">
            <v>0</v>
          </cell>
          <cell r="CS39">
            <v>0</v>
          </cell>
          <cell r="CT39">
            <v>0</v>
          </cell>
          <cell r="CU39">
            <v>0</v>
          </cell>
          <cell r="CV39">
            <v>0</v>
          </cell>
          <cell r="CW39">
            <v>0</v>
          </cell>
          <cell r="CX39">
            <v>0</v>
          </cell>
          <cell r="CY39">
            <v>0</v>
          </cell>
          <cell r="CZ39">
            <v>0</v>
          </cell>
          <cell r="DA39">
            <v>0</v>
          </cell>
          <cell r="DB39">
            <v>0</v>
          </cell>
          <cell r="DC39">
            <v>0</v>
          </cell>
          <cell r="DD39">
            <v>0</v>
          </cell>
          <cell r="DE39">
            <v>0</v>
          </cell>
          <cell r="DF39">
            <v>0</v>
          </cell>
          <cell r="DG39">
            <v>0</v>
          </cell>
          <cell r="DH39">
            <v>0</v>
          </cell>
          <cell r="DI39">
            <v>0</v>
          </cell>
          <cell r="DJ39">
            <v>0</v>
          </cell>
          <cell r="DK39">
            <v>0</v>
          </cell>
          <cell r="DL39">
            <v>0</v>
          </cell>
          <cell r="DM39">
            <v>0</v>
          </cell>
          <cell r="DO39">
            <v>-194.93971841766094</v>
          </cell>
        </row>
        <row r="40">
          <cell r="A40" t="str">
            <v>Total Expenses (excluding commissions)</v>
          </cell>
          <cell r="B40" t="str">
            <v>£000</v>
          </cell>
          <cell r="D40">
            <v>-106611.87739089785</v>
          </cell>
          <cell r="F40">
            <v>0</v>
          </cell>
          <cell r="G40">
            <v>-44.017467248908304</v>
          </cell>
          <cell r="H40">
            <v>0</v>
          </cell>
          <cell r="I40">
            <v>0</v>
          </cell>
          <cell r="J40">
            <v>0</v>
          </cell>
          <cell r="K40">
            <v>0</v>
          </cell>
          <cell r="L40">
            <v>0</v>
          </cell>
          <cell r="M40">
            <v>0</v>
          </cell>
          <cell r="N40">
            <v>0</v>
          </cell>
          <cell r="O40">
            <v>0</v>
          </cell>
          <cell r="P40">
            <v>0</v>
          </cell>
          <cell r="Q40">
            <v>0</v>
          </cell>
          <cell r="R40">
            <v>0</v>
          </cell>
          <cell r="S40">
            <v>-20.057412337073639</v>
          </cell>
          <cell r="T40">
            <v>0</v>
          </cell>
          <cell r="U40">
            <v>-381.09083440439917</v>
          </cell>
          <cell r="V40">
            <v>0</v>
          </cell>
          <cell r="W40">
            <v>0</v>
          </cell>
          <cell r="X40">
            <v>-241.04803493449782</v>
          </cell>
          <cell r="Y40">
            <v>0</v>
          </cell>
          <cell r="Z40">
            <v>0</v>
          </cell>
          <cell r="AA40">
            <v>0</v>
          </cell>
          <cell r="AB40">
            <v>0</v>
          </cell>
          <cell r="AC40">
            <v>-14</v>
          </cell>
          <cell r="AD40">
            <v>0</v>
          </cell>
          <cell r="AE40">
            <v>0</v>
          </cell>
          <cell r="AF40">
            <v>0</v>
          </cell>
          <cell r="AG40">
            <v>0</v>
          </cell>
          <cell r="AI40">
            <v>-107312.09113982273</v>
          </cell>
          <cell r="AK40">
            <v>-5453.4989112193807</v>
          </cell>
          <cell r="AL40">
            <v>-10645.072333062253</v>
          </cell>
          <cell r="AM40">
            <v>-16026.133650716878</v>
          </cell>
          <cell r="AN40">
            <v>-21575.052934030522</v>
          </cell>
          <cell r="AO40">
            <v>-27335.989686904948</v>
          </cell>
          <cell r="AP40">
            <v>-33285.287843413957</v>
          </cell>
          <cell r="AQ40">
            <v>-38996.285690799785</v>
          </cell>
          <cell r="AR40">
            <v>-44957.206741676317</v>
          </cell>
          <cell r="AS40">
            <v>-50931.506555183216</v>
          </cell>
          <cell r="AT40">
            <v>-56611.004924389039</v>
          </cell>
          <cell r="AU40">
            <v>-62663.993915613326</v>
          </cell>
          <cell r="AV40">
            <v>-107312.09113982272</v>
          </cell>
          <cell r="AX40">
            <v>-109751.86855212455</v>
          </cell>
          <cell r="AZ40">
            <v>0</v>
          </cell>
          <cell r="BA40">
            <v>-44.017467248908304</v>
          </cell>
          <cell r="BB40">
            <v>0</v>
          </cell>
          <cell r="BC40">
            <v>0</v>
          </cell>
          <cell r="BD40">
            <v>0</v>
          </cell>
          <cell r="BE40">
            <v>0</v>
          </cell>
          <cell r="BF40">
            <v>0</v>
          </cell>
          <cell r="BG40">
            <v>0</v>
          </cell>
          <cell r="BH40">
            <v>0</v>
          </cell>
          <cell r="BI40">
            <v>0</v>
          </cell>
          <cell r="BJ40">
            <v>0</v>
          </cell>
          <cell r="BK40">
            <v>0</v>
          </cell>
          <cell r="BL40">
            <v>0</v>
          </cell>
          <cell r="BM40">
            <v>-15.04305925280523</v>
          </cell>
          <cell r="BN40">
            <v>0</v>
          </cell>
          <cell r="BO40">
            <v>-381.09083440439917</v>
          </cell>
          <cell r="BP40">
            <v>0</v>
          </cell>
          <cell r="BQ40">
            <v>0</v>
          </cell>
          <cell r="BR40">
            <v>-241.04803493449782</v>
          </cell>
          <cell r="BS40">
            <v>0</v>
          </cell>
          <cell r="BT40">
            <v>0</v>
          </cell>
          <cell r="BU40">
            <v>0</v>
          </cell>
          <cell r="BV40">
            <v>0</v>
          </cell>
          <cell r="BW40">
            <v>-14</v>
          </cell>
          <cell r="BX40">
            <v>0</v>
          </cell>
          <cell r="BY40">
            <v>0</v>
          </cell>
          <cell r="BZ40">
            <v>0</v>
          </cell>
          <cell r="CA40">
            <v>0</v>
          </cell>
          <cell r="CC40">
            <v>-110447.06794796516</v>
          </cell>
          <cell r="CE40">
            <v>-18017.710719687388</v>
          </cell>
          <cell r="CF40">
            <v>-37029.783338524379</v>
          </cell>
          <cell r="CG40">
            <v>-56347.167358848012</v>
          </cell>
          <cell r="CH40">
            <v>-110447.06794796516</v>
          </cell>
          <cell r="CJ40">
            <v>-114212.90636247335</v>
          </cell>
          <cell r="CL40">
            <v>0</v>
          </cell>
          <cell r="CM40">
            <v>-44.017467248908304</v>
          </cell>
          <cell r="CN40">
            <v>0</v>
          </cell>
          <cell r="CO40">
            <v>0</v>
          </cell>
          <cell r="CP40">
            <v>0</v>
          </cell>
          <cell r="CQ40">
            <v>0</v>
          </cell>
          <cell r="CR40">
            <v>0</v>
          </cell>
          <cell r="CS40">
            <v>0</v>
          </cell>
          <cell r="CT40">
            <v>0</v>
          </cell>
          <cell r="CU40">
            <v>0</v>
          </cell>
          <cell r="CV40">
            <v>0</v>
          </cell>
          <cell r="CW40">
            <v>0</v>
          </cell>
          <cell r="CX40">
            <v>0</v>
          </cell>
          <cell r="CY40">
            <v>0</v>
          </cell>
          <cell r="CZ40">
            <v>0</v>
          </cell>
          <cell r="DA40">
            <v>-381.09083440439917</v>
          </cell>
          <cell r="DB40">
            <v>0</v>
          </cell>
          <cell r="DC40">
            <v>0</v>
          </cell>
          <cell r="DD40">
            <v>-241.04803493449782</v>
          </cell>
          <cell r="DE40">
            <v>0</v>
          </cell>
          <cell r="DF40">
            <v>0</v>
          </cell>
          <cell r="DG40">
            <v>0</v>
          </cell>
          <cell r="DH40">
            <v>0</v>
          </cell>
          <cell r="DI40">
            <v>-14</v>
          </cell>
          <cell r="DJ40">
            <v>0</v>
          </cell>
          <cell r="DK40">
            <v>0</v>
          </cell>
          <cell r="DL40">
            <v>0</v>
          </cell>
          <cell r="DM40">
            <v>0</v>
          </cell>
          <cell r="DO40">
            <v>-114893.06269906116</v>
          </cell>
        </row>
      </sheetData>
      <sheetData sheetId="29" refreshError="1">
        <row r="2">
          <cell r="A2" t="str">
            <v>H:\OP_UNITS\IFSMGT\Plans\Q304 Forecast\[IFRS template - to underwriting v3.xls]Level 3.2</v>
          </cell>
        </row>
        <row r="3">
          <cell r="D3" t="str">
            <v>UK GAAP</v>
          </cell>
          <cell r="F3" t="str">
            <v>IFRS ADJUSTMENTS</v>
          </cell>
          <cell r="AI3" t="str">
            <v>IFRS</v>
          </cell>
          <cell r="AK3" t="str">
            <v>IFRS</v>
          </cell>
          <cell r="AX3" t="str">
            <v>UK GAAP</v>
          </cell>
          <cell r="AZ3" t="str">
            <v>IFRS ADJUSTMENTS</v>
          </cell>
          <cell r="CC3" t="str">
            <v>IFRS</v>
          </cell>
          <cell r="CE3" t="str">
            <v>IFRS</v>
          </cell>
          <cell r="CJ3" t="str">
            <v>UK GAAP</v>
          </cell>
          <cell r="CL3" t="str">
            <v>IFRS ADJUSTMENTS</v>
          </cell>
          <cell r="DO3" t="str">
            <v>IFRS</v>
          </cell>
        </row>
        <row r="4">
          <cell r="A4" t="str">
            <v>INT'L COMMERCIAL</v>
          </cell>
          <cell r="B4" t="str">
            <v>Unit</v>
          </cell>
          <cell r="D4" t="str">
            <v>2005
Dec</v>
          </cell>
          <cell r="F4" t="str">
            <v>Reclass inv income (eliminate LTIR)</v>
          </cell>
          <cell r="G4" t="str">
            <v>Investments - reclassification</v>
          </cell>
          <cell r="H4" t="str">
            <v>Eliminate urealised gain/loss</v>
          </cell>
          <cell r="I4" t="str">
            <v>Inv - change to measurement basis (1)</v>
          </cell>
          <cell r="J4" t="str">
            <v>Investments - amortisation (2)</v>
          </cell>
          <cell r="K4" t="str">
            <v>Investments - impairments</v>
          </cell>
          <cell r="L4" t="str">
            <v>Investments - property</v>
          </cell>
          <cell r="M4" t="str">
            <v>Investments - other</v>
          </cell>
          <cell r="N4" t="str">
            <v>Ins contracts reclass'n (3)</v>
          </cell>
          <cell r="O4" t="str">
            <v>Goodwill</v>
          </cell>
          <cell r="P4" t="str">
            <v>Claims equalis'n reserves</v>
          </cell>
          <cell r="Q4" t="str">
            <v>Discount on claims</v>
          </cell>
          <cell r="R4" t="str">
            <v>Deferred taxation</v>
          </cell>
          <cell r="S4" t="str">
            <v>Intangibles - capitalisation</v>
          </cell>
          <cell r="T4" t="str">
            <v>Intangibles - reclassification</v>
          </cell>
          <cell r="U4" t="str">
            <v>Employee benefits</v>
          </cell>
          <cell r="V4" t="str">
            <v>Dividends</v>
          </cell>
          <cell r="W4" t="str">
            <v>Structured settlements</v>
          </cell>
          <cell r="X4" t="str">
            <v>Accruals</v>
          </cell>
          <cell r="Y4" t="str">
            <v>Gross Up</v>
          </cell>
          <cell r="Z4" t="str">
            <v>Software</v>
          </cell>
          <cell r="AA4" t="str">
            <v>IPT</v>
          </cell>
          <cell r="AB4" t="str">
            <v>Non-acqn costs</v>
          </cell>
          <cell r="AC4" t="str">
            <v>Depreciation of gp-occ properties</v>
          </cell>
          <cell r="AD4" t="str">
            <v>Pension</v>
          </cell>
          <cell r="AE4" t="str">
            <v>Share options (GCC Adj)</v>
          </cell>
          <cell r="AF4" t="str">
            <v>Tax (GCC Adj)</v>
          </cell>
          <cell r="AG4" t="str">
            <v>Other adjustments</v>
          </cell>
          <cell r="AI4" t="str">
            <v>2005
Dec</v>
          </cell>
          <cell r="AK4" t="str">
            <v>2005
Jan</v>
          </cell>
          <cell r="AL4" t="str">
            <v>2005
Feb</v>
          </cell>
          <cell r="AM4" t="str">
            <v>2005
Mar</v>
          </cell>
          <cell r="AN4" t="str">
            <v>2005
Apr</v>
          </cell>
          <cell r="AO4" t="str">
            <v>2005
May</v>
          </cell>
          <cell r="AP4" t="str">
            <v>2005
Jun</v>
          </cell>
          <cell r="AQ4" t="str">
            <v>2005
Jul</v>
          </cell>
          <cell r="AR4" t="str">
            <v>2005
Aug</v>
          </cell>
          <cell r="AS4" t="str">
            <v>2005
Sep</v>
          </cell>
          <cell r="AT4" t="str">
            <v>2005
Oct</v>
          </cell>
          <cell r="AU4" t="str">
            <v>2005
Nov</v>
          </cell>
          <cell r="AV4" t="str">
            <v>2005
Dec</v>
          </cell>
          <cell r="AX4" t="str">
            <v>2006
Q4</v>
          </cell>
          <cell r="AZ4" t="str">
            <v>Reclass inv income (eliminate LTIR)</v>
          </cell>
          <cell r="BA4" t="str">
            <v>Investments - reclassification</v>
          </cell>
          <cell r="BB4" t="str">
            <v>Eliminate urealised gain/loss</v>
          </cell>
          <cell r="BC4" t="str">
            <v>Inv - change to measurement basis (1)</v>
          </cell>
          <cell r="BD4" t="str">
            <v>Investments - amortisation (2)</v>
          </cell>
          <cell r="BE4" t="str">
            <v>Investments - impairments</v>
          </cell>
          <cell r="BF4" t="str">
            <v>Investments - property</v>
          </cell>
          <cell r="BG4" t="str">
            <v>Investments - other</v>
          </cell>
          <cell r="BH4" t="str">
            <v>Ins contracts reclass'n (3)</v>
          </cell>
          <cell r="BI4" t="str">
            <v>Goodwill</v>
          </cell>
          <cell r="BJ4" t="str">
            <v>Claims equalis'n reserves</v>
          </cell>
          <cell r="BK4" t="str">
            <v>Discount on claims</v>
          </cell>
          <cell r="BL4" t="str">
            <v>Deferred taxation</v>
          </cell>
          <cell r="BM4" t="str">
            <v>Intangibles - capitalisation</v>
          </cell>
          <cell r="BN4" t="str">
            <v>Intangibles - reclassification</v>
          </cell>
          <cell r="BO4" t="str">
            <v>Employee benefits</v>
          </cell>
          <cell r="BP4" t="str">
            <v>Dividends</v>
          </cell>
          <cell r="BQ4" t="str">
            <v>Structured settlements</v>
          </cell>
          <cell r="BR4" t="str">
            <v>Accruals</v>
          </cell>
          <cell r="BS4" t="str">
            <v>Gross Up</v>
          </cell>
          <cell r="BT4" t="str">
            <v>Software</v>
          </cell>
          <cell r="BU4" t="str">
            <v>IPT</v>
          </cell>
          <cell r="BV4" t="str">
            <v>Non-acqn costs</v>
          </cell>
          <cell r="BW4" t="str">
            <v>Depreciation of gp-occ properties</v>
          </cell>
          <cell r="BX4" t="str">
            <v>Pension</v>
          </cell>
          <cell r="BY4" t="str">
            <v>Share options (GCC Adj)</v>
          </cell>
          <cell r="BZ4" t="str">
            <v>Tax (GCC Adj)</v>
          </cell>
          <cell r="CA4" t="str">
            <v>Other adjustments</v>
          </cell>
          <cell r="CC4" t="str">
            <v>2006
Q4</v>
          </cell>
          <cell r="CE4" t="str">
            <v>2006
Q1</v>
          </cell>
          <cell r="CF4" t="str">
            <v>2006
Q2</v>
          </cell>
          <cell r="CG4" t="str">
            <v>2006
Q3</v>
          </cell>
          <cell r="CH4" t="str">
            <v>2006
Q4</v>
          </cell>
          <cell r="CJ4" t="str">
            <v>2007
Full Yr</v>
          </cell>
          <cell r="CL4" t="str">
            <v>Reclass inv income (eliminate LTIR)</v>
          </cell>
          <cell r="CM4" t="str">
            <v>Investments - reclassification</v>
          </cell>
          <cell r="CN4" t="str">
            <v>Eliminate urealised gain/loss</v>
          </cell>
          <cell r="CO4" t="str">
            <v>Inv - change to measurement basis (1)</v>
          </cell>
          <cell r="CP4" t="str">
            <v>Investments - amortisation (2)</v>
          </cell>
          <cell r="CQ4" t="str">
            <v>Investments - impairments</v>
          </cell>
          <cell r="CR4" t="str">
            <v>Investments - property</v>
          </cell>
          <cell r="CS4" t="str">
            <v>Investments - other</v>
          </cell>
          <cell r="CT4" t="str">
            <v>Ins contracts reclass'n (3)</v>
          </cell>
          <cell r="CU4" t="str">
            <v>Goodwill</v>
          </cell>
          <cell r="CV4" t="str">
            <v>Claims equalis'n reserves</v>
          </cell>
          <cell r="CW4" t="str">
            <v>Discount on claims</v>
          </cell>
          <cell r="CX4" t="str">
            <v>Deferred taxation</v>
          </cell>
          <cell r="CY4" t="str">
            <v>Intangibles - capitalisation</v>
          </cell>
          <cell r="CZ4" t="str">
            <v>Intangibles - reclassification</v>
          </cell>
          <cell r="DA4" t="str">
            <v>Employee benefits</v>
          </cell>
          <cell r="DB4" t="str">
            <v>Dividends</v>
          </cell>
          <cell r="DC4" t="str">
            <v>Structured settlements</v>
          </cell>
          <cell r="DD4" t="str">
            <v>Accruals</v>
          </cell>
          <cell r="DE4" t="str">
            <v>Gross Up</v>
          </cell>
          <cell r="DF4" t="str">
            <v>Software</v>
          </cell>
          <cell r="DG4" t="str">
            <v>IPT</v>
          </cell>
          <cell r="DH4" t="str">
            <v>Non-acqn costs</v>
          </cell>
          <cell r="DI4" t="str">
            <v>Depreciation of gp-occ properties</v>
          </cell>
          <cell r="DJ4" t="str">
            <v>Pension</v>
          </cell>
          <cell r="DK4" t="str">
            <v>Share options (GCC Adj)</v>
          </cell>
          <cell r="DL4" t="str">
            <v>Tax (GCC Adj)</v>
          </cell>
          <cell r="DM4" t="str">
            <v>Other adjustments</v>
          </cell>
          <cell r="DO4" t="str">
            <v>2007
Full Yr</v>
          </cell>
        </row>
        <row r="5">
          <cell r="A5" t="str">
            <v>Profit and Loss Account</v>
          </cell>
        </row>
        <row r="7">
          <cell r="A7" t="str">
            <v>Gross Premiums Written</v>
          </cell>
          <cell r="B7" t="str">
            <v>£000</v>
          </cell>
          <cell r="D7">
            <v>732307.31939623365</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I7">
            <v>732307.31939623365</v>
          </cell>
          <cell r="AK7">
            <v>0</v>
          </cell>
          <cell r="AL7">
            <v>0</v>
          </cell>
          <cell r="AM7">
            <v>0</v>
          </cell>
          <cell r="AN7">
            <v>0</v>
          </cell>
          <cell r="AO7">
            <v>0</v>
          </cell>
          <cell r="AP7">
            <v>0</v>
          </cell>
          <cell r="AQ7">
            <v>0</v>
          </cell>
          <cell r="AR7">
            <v>0</v>
          </cell>
          <cell r="AS7">
            <v>0</v>
          </cell>
          <cell r="AT7">
            <v>0</v>
          </cell>
          <cell r="AU7">
            <v>0</v>
          </cell>
          <cell r="AV7">
            <v>732307.31939623365</v>
          </cell>
          <cell r="AX7">
            <v>799767.67442316678</v>
          </cell>
          <cell r="AZ7">
            <v>0</v>
          </cell>
          <cell r="BA7">
            <v>0</v>
          </cell>
          <cell r="BB7">
            <v>0</v>
          </cell>
          <cell r="BC7">
            <v>0</v>
          </cell>
          <cell r="BD7">
            <v>0</v>
          </cell>
          <cell r="BE7">
            <v>0</v>
          </cell>
          <cell r="BF7">
            <v>0</v>
          </cell>
          <cell r="BG7">
            <v>0</v>
          </cell>
          <cell r="BH7">
            <v>0</v>
          </cell>
          <cell r="BI7">
            <v>0</v>
          </cell>
          <cell r="BJ7">
            <v>0</v>
          </cell>
          <cell r="BK7">
            <v>0</v>
          </cell>
          <cell r="BL7">
            <v>0</v>
          </cell>
          <cell r="BM7">
            <v>0</v>
          </cell>
          <cell r="BN7">
            <v>0</v>
          </cell>
          <cell r="BO7">
            <v>0</v>
          </cell>
          <cell r="BP7">
            <v>0</v>
          </cell>
          <cell r="BQ7">
            <v>0</v>
          </cell>
          <cell r="BR7">
            <v>0</v>
          </cell>
          <cell r="BS7">
            <v>0</v>
          </cell>
          <cell r="BT7">
            <v>0</v>
          </cell>
          <cell r="BU7">
            <v>0</v>
          </cell>
          <cell r="BV7">
            <v>0</v>
          </cell>
          <cell r="BW7">
            <v>0</v>
          </cell>
          <cell r="BX7">
            <v>0</v>
          </cell>
          <cell r="BY7">
            <v>0</v>
          </cell>
          <cell r="BZ7">
            <v>0</v>
          </cell>
          <cell r="CA7">
            <v>0</v>
          </cell>
          <cell r="CC7">
            <v>799767.67442316678</v>
          </cell>
          <cell r="CE7">
            <v>0</v>
          </cell>
          <cell r="CF7">
            <v>0</v>
          </cell>
          <cell r="CG7">
            <v>0</v>
          </cell>
          <cell r="CH7">
            <v>799767.67442316678</v>
          </cell>
          <cell r="CJ7">
            <v>867322.88850746676</v>
          </cell>
          <cell r="CL7">
            <v>0</v>
          </cell>
          <cell r="CM7">
            <v>0</v>
          </cell>
          <cell r="CN7">
            <v>0</v>
          </cell>
          <cell r="CO7">
            <v>0</v>
          </cell>
          <cell r="CP7">
            <v>0</v>
          </cell>
          <cell r="CQ7">
            <v>0</v>
          </cell>
          <cell r="CR7">
            <v>0</v>
          </cell>
          <cell r="CS7">
            <v>0</v>
          </cell>
          <cell r="CT7">
            <v>0</v>
          </cell>
          <cell r="CU7">
            <v>0</v>
          </cell>
          <cell r="CV7">
            <v>0</v>
          </cell>
          <cell r="CW7">
            <v>0</v>
          </cell>
          <cell r="CX7">
            <v>0</v>
          </cell>
          <cell r="CY7">
            <v>0</v>
          </cell>
          <cell r="CZ7">
            <v>0</v>
          </cell>
          <cell r="DA7">
            <v>0</v>
          </cell>
          <cell r="DB7">
            <v>0</v>
          </cell>
          <cell r="DC7">
            <v>0</v>
          </cell>
          <cell r="DD7">
            <v>0</v>
          </cell>
          <cell r="DE7">
            <v>0</v>
          </cell>
          <cell r="DF7">
            <v>0</v>
          </cell>
          <cell r="DG7">
            <v>0</v>
          </cell>
          <cell r="DH7">
            <v>0</v>
          </cell>
          <cell r="DI7">
            <v>0</v>
          </cell>
          <cell r="DJ7">
            <v>0</v>
          </cell>
          <cell r="DK7">
            <v>0</v>
          </cell>
          <cell r="DL7">
            <v>0</v>
          </cell>
          <cell r="DM7">
            <v>0</v>
          </cell>
          <cell r="DO7">
            <v>867322.88850746676</v>
          </cell>
        </row>
        <row r="8">
          <cell r="A8" t="str">
            <v>Net Premium Written</v>
          </cell>
          <cell r="B8" t="str">
            <v>£000</v>
          </cell>
          <cell r="D8">
            <v>542239.96535529732</v>
          </cell>
          <cell r="F8">
            <v>0</v>
          </cell>
          <cell r="G8">
            <v>0</v>
          </cell>
          <cell r="H8">
            <v>0</v>
          </cell>
          <cell r="I8">
            <v>0</v>
          </cell>
          <cell r="J8">
            <v>0</v>
          </cell>
          <cell r="K8">
            <v>0</v>
          </cell>
          <cell r="L8">
            <v>0</v>
          </cell>
          <cell r="M8">
            <v>0</v>
          </cell>
          <cell r="N8">
            <v>0</v>
          </cell>
          <cell r="O8">
            <v>0</v>
          </cell>
          <cell r="P8">
            <v>0</v>
          </cell>
          <cell r="Q8">
            <v>0</v>
          </cell>
          <cell r="R8">
            <v>0</v>
          </cell>
          <cell r="S8">
            <v>0</v>
          </cell>
          <cell r="T8">
            <v>0</v>
          </cell>
          <cell r="U8">
            <v>0</v>
          </cell>
          <cell r="V8">
            <v>0</v>
          </cell>
          <cell r="W8">
            <v>0</v>
          </cell>
          <cell r="X8">
            <v>0</v>
          </cell>
          <cell r="Y8">
            <v>0</v>
          </cell>
          <cell r="Z8">
            <v>0</v>
          </cell>
          <cell r="AA8">
            <v>0</v>
          </cell>
          <cell r="AB8">
            <v>0</v>
          </cell>
          <cell r="AC8">
            <v>0</v>
          </cell>
          <cell r="AD8">
            <v>0</v>
          </cell>
          <cell r="AE8">
            <v>0</v>
          </cell>
          <cell r="AF8">
            <v>0</v>
          </cell>
          <cell r="AG8">
            <v>0</v>
          </cell>
          <cell r="AI8">
            <v>542239.96535529732</v>
          </cell>
          <cell r="AK8">
            <v>0</v>
          </cell>
          <cell r="AL8">
            <v>0</v>
          </cell>
          <cell r="AM8">
            <v>0</v>
          </cell>
          <cell r="AN8">
            <v>0</v>
          </cell>
          <cell r="AO8">
            <v>0</v>
          </cell>
          <cell r="AP8">
            <v>0</v>
          </cell>
          <cell r="AQ8">
            <v>0</v>
          </cell>
          <cell r="AR8">
            <v>0</v>
          </cell>
          <cell r="AS8">
            <v>0</v>
          </cell>
          <cell r="AT8">
            <v>0</v>
          </cell>
          <cell r="AU8">
            <v>0</v>
          </cell>
          <cell r="AV8">
            <v>542239.96535529732</v>
          </cell>
          <cell r="AX8">
            <v>594755.27802959259</v>
          </cell>
          <cell r="AZ8">
            <v>0</v>
          </cell>
          <cell r="BA8">
            <v>0</v>
          </cell>
          <cell r="BB8">
            <v>0</v>
          </cell>
          <cell r="BC8">
            <v>0</v>
          </cell>
          <cell r="BD8">
            <v>0</v>
          </cell>
          <cell r="BE8">
            <v>0</v>
          </cell>
          <cell r="BF8">
            <v>0</v>
          </cell>
          <cell r="BG8">
            <v>0</v>
          </cell>
          <cell r="BH8">
            <v>0</v>
          </cell>
          <cell r="BI8">
            <v>0</v>
          </cell>
          <cell r="BJ8">
            <v>0</v>
          </cell>
          <cell r="BK8">
            <v>0</v>
          </cell>
          <cell r="BL8">
            <v>0</v>
          </cell>
          <cell r="BM8">
            <v>0</v>
          </cell>
          <cell r="BN8">
            <v>0</v>
          </cell>
          <cell r="BO8">
            <v>0</v>
          </cell>
          <cell r="BP8">
            <v>0</v>
          </cell>
          <cell r="BQ8">
            <v>0</v>
          </cell>
          <cell r="BR8">
            <v>0</v>
          </cell>
          <cell r="BS8">
            <v>0</v>
          </cell>
          <cell r="BT8">
            <v>0</v>
          </cell>
          <cell r="BU8">
            <v>0</v>
          </cell>
          <cell r="BV8">
            <v>0</v>
          </cell>
          <cell r="BW8">
            <v>0</v>
          </cell>
          <cell r="BX8">
            <v>0</v>
          </cell>
          <cell r="BY8">
            <v>0</v>
          </cell>
          <cell r="BZ8">
            <v>0</v>
          </cell>
          <cell r="CA8">
            <v>0</v>
          </cell>
          <cell r="CC8">
            <v>594755.27802959259</v>
          </cell>
          <cell r="CE8">
            <v>0</v>
          </cell>
          <cell r="CF8">
            <v>0</v>
          </cell>
          <cell r="CG8">
            <v>0</v>
          </cell>
          <cell r="CH8">
            <v>594755.27802959259</v>
          </cell>
          <cell r="CJ8">
            <v>646918.86022018956</v>
          </cell>
          <cell r="CL8">
            <v>0</v>
          </cell>
          <cell r="CM8">
            <v>0</v>
          </cell>
          <cell r="CN8">
            <v>0</v>
          </cell>
          <cell r="CO8">
            <v>0</v>
          </cell>
          <cell r="CP8">
            <v>0</v>
          </cell>
          <cell r="CQ8">
            <v>0</v>
          </cell>
          <cell r="CR8">
            <v>0</v>
          </cell>
          <cell r="CS8">
            <v>0</v>
          </cell>
          <cell r="CT8">
            <v>0</v>
          </cell>
          <cell r="CU8">
            <v>0</v>
          </cell>
          <cell r="CV8">
            <v>0</v>
          </cell>
          <cell r="CW8">
            <v>0</v>
          </cell>
          <cell r="CX8">
            <v>0</v>
          </cell>
          <cell r="CY8">
            <v>0</v>
          </cell>
          <cell r="CZ8">
            <v>0</v>
          </cell>
          <cell r="DA8">
            <v>0</v>
          </cell>
          <cell r="DB8">
            <v>0</v>
          </cell>
          <cell r="DC8">
            <v>0</v>
          </cell>
          <cell r="DD8">
            <v>0</v>
          </cell>
          <cell r="DE8">
            <v>0</v>
          </cell>
          <cell r="DF8">
            <v>0</v>
          </cell>
          <cell r="DG8">
            <v>0</v>
          </cell>
          <cell r="DH8">
            <v>0</v>
          </cell>
          <cell r="DI8">
            <v>0</v>
          </cell>
          <cell r="DJ8">
            <v>0</v>
          </cell>
          <cell r="DK8">
            <v>0</v>
          </cell>
          <cell r="DL8">
            <v>0</v>
          </cell>
          <cell r="DM8">
            <v>0</v>
          </cell>
          <cell r="DO8">
            <v>646918.86022018956</v>
          </cell>
        </row>
        <row r="9">
          <cell r="A9" t="str">
            <v>Net Premium Earned</v>
          </cell>
          <cell r="B9" t="str">
            <v>£000</v>
          </cell>
          <cell r="D9">
            <v>510389.38644616213</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I9">
            <v>510389.38644616213</v>
          </cell>
          <cell r="AK9">
            <v>0</v>
          </cell>
          <cell r="AL9">
            <v>0</v>
          </cell>
          <cell r="AM9">
            <v>0</v>
          </cell>
          <cell r="AN9">
            <v>0</v>
          </cell>
          <cell r="AO9">
            <v>0</v>
          </cell>
          <cell r="AP9">
            <v>0</v>
          </cell>
          <cell r="AQ9">
            <v>0</v>
          </cell>
          <cell r="AR9">
            <v>0</v>
          </cell>
          <cell r="AS9">
            <v>0</v>
          </cell>
          <cell r="AT9">
            <v>0</v>
          </cell>
          <cell r="AU9">
            <v>0</v>
          </cell>
          <cell r="AV9">
            <v>510389.38644616213</v>
          </cell>
          <cell r="AX9">
            <v>564080.70537429699</v>
          </cell>
          <cell r="AZ9">
            <v>0</v>
          </cell>
          <cell r="BA9">
            <v>0</v>
          </cell>
          <cell r="BB9">
            <v>0</v>
          </cell>
          <cell r="BC9">
            <v>0</v>
          </cell>
          <cell r="BD9">
            <v>0</v>
          </cell>
          <cell r="BE9">
            <v>0</v>
          </cell>
          <cell r="BF9">
            <v>0</v>
          </cell>
          <cell r="BG9">
            <v>0</v>
          </cell>
          <cell r="BH9">
            <v>0</v>
          </cell>
          <cell r="BI9">
            <v>0</v>
          </cell>
          <cell r="BJ9">
            <v>0</v>
          </cell>
          <cell r="BK9">
            <v>0</v>
          </cell>
          <cell r="BL9">
            <v>0</v>
          </cell>
          <cell r="BM9">
            <v>0</v>
          </cell>
          <cell r="BN9">
            <v>0</v>
          </cell>
          <cell r="BO9">
            <v>0</v>
          </cell>
          <cell r="BP9">
            <v>0</v>
          </cell>
          <cell r="BQ9">
            <v>0</v>
          </cell>
          <cell r="BR9">
            <v>0</v>
          </cell>
          <cell r="BS9">
            <v>0</v>
          </cell>
          <cell r="BT9">
            <v>0</v>
          </cell>
          <cell r="BU9">
            <v>0</v>
          </cell>
          <cell r="BV9">
            <v>0</v>
          </cell>
          <cell r="BW9">
            <v>0</v>
          </cell>
          <cell r="BX9">
            <v>0</v>
          </cell>
          <cell r="BY9">
            <v>0</v>
          </cell>
          <cell r="BZ9">
            <v>0</v>
          </cell>
          <cell r="CA9">
            <v>0</v>
          </cell>
          <cell r="CC9">
            <v>564080.70537429699</v>
          </cell>
          <cell r="CE9">
            <v>0</v>
          </cell>
          <cell r="CF9">
            <v>0</v>
          </cell>
          <cell r="CG9">
            <v>0</v>
          </cell>
          <cell r="CH9">
            <v>564080.70537429699</v>
          </cell>
          <cell r="CJ9">
            <v>617874.40588696569</v>
          </cell>
          <cell r="CL9">
            <v>0</v>
          </cell>
          <cell r="CM9">
            <v>0</v>
          </cell>
          <cell r="CN9">
            <v>0</v>
          </cell>
          <cell r="CO9">
            <v>0</v>
          </cell>
          <cell r="CP9">
            <v>0</v>
          </cell>
          <cell r="CQ9">
            <v>0</v>
          </cell>
          <cell r="CR9">
            <v>0</v>
          </cell>
          <cell r="CS9">
            <v>0</v>
          </cell>
          <cell r="CT9">
            <v>0</v>
          </cell>
          <cell r="CU9">
            <v>0</v>
          </cell>
          <cell r="CV9">
            <v>0</v>
          </cell>
          <cell r="CW9">
            <v>0</v>
          </cell>
          <cell r="CX9">
            <v>0</v>
          </cell>
          <cell r="CY9">
            <v>0</v>
          </cell>
          <cell r="CZ9">
            <v>0</v>
          </cell>
          <cell r="DA9">
            <v>0</v>
          </cell>
          <cell r="DB9">
            <v>0</v>
          </cell>
          <cell r="DC9">
            <v>0</v>
          </cell>
          <cell r="DD9">
            <v>0</v>
          </cell>
          <cell r="DE9">
            <v>0</v>
          </cell>
          <cell r="DF9">
            <v>0</v>
          </cell>
          <cell r="DG9">
            <v>0</v>
          </cell>
          <cell r="DH9">
            <v>0</v>
          </cell>
          <cell r="DI9">
            <v>0</v>
          </cell>
          <cell r="DJ9">
            <v>0</v>
          </cell>
          <cell r="DK9">
            <v>0</v>
          </cell>
          <cell r="DL9">
            <v>0</v>
          </cell>
          <cell r="DM9">
            <v>0</v>
          </cell>
          <cell r="DO9">
            <v>617874.40588696569</v>
          </cell>
        </row>
        <row r="10">
          <cell r="A10" t="str">
            <v>Net Claims Incurred</v>
          </cell>
          <cell r="B10" t="str">
            <v>£000</v>
          </cell>
          <cell r="D10">
            <v>-291215.59307821275</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I10">
            <v>-291215.59307821275</v>
          </cell>
          <cell r="AK10">
            <v>0</v>
          </cell>
          <cell r="AL10">
            <v>0</v>
          </cell>
          <cell r="AM10">
            <v>0</v>
          </cell>
          <cell r="AN10">
            <v>0</v>
          </cell>
          <cell r="AO10">
            <v>0</v>
          </cell>
          <cell r="AP10">
            <v>0</v>
          </cell>
          <cell r="AQ10">
            <v>0</v>
          </cell>
          <cell r="AR10">
            <v>0</v>
          </cell>
          <cell r="AS10">
            <v>0</v>
          </cell>
          <cell r="AT10">
            <v>0</v>
          </cell>
          <cell r="AU10">
            <v>0</v>
          </cell>
          <cell r="AV10">
            <v>-291215.59307821275</v>
          </cell>
          <cell r="AX10">
            <v>-336067.03795203421</v>
          </cell>
          <cell r="AZ10">
            <v>0</v>
          </cell>
          <cell r="BA10">
            <v>0</v>
          </cell>
          <cell r="BB10">
            <v>0</v>
          </cell>
          <cell r="BC10">
            <v>0</v>
          </cell>
          <cell r="BD10">
            <v>0</v>
          </cell>
          <cell r="BE10">
            <v>0</v>
          </cell>
          <cell r="BF10">
            <v>0</v>
          </cell>
          <cell r="BG10">
            <v>0</v>
          </cell>
          <cell r="BH10">
            <v>0</v>
          </cell>
          <cell r="BI10">
            <v>0</v>
          </cell>
          <cell r="BJ10">
            <v>0</v>
          </cell>
          <cell r="BK10">
            <v>0</v>
          </cell>
          <cell r="BL10">
            <v>0</v>
          </cell>
          <cell r="BM10">
            <v>0</v>
          </cell>
          <cell r="BN10">
            <v>0</v>
          </cell>
          <cell r="BO10">
            <v>0</v>
          </cell>
          <cell r="BP10">
            <v>0</v>
          </cell>
          <cell r="BQ10">
            <v>0</v>
          </cell>
          <cell r="BR10">
            <v>0</v>
          </cell>
          <cell r="BS10">
            <v>0</v>
          </cell>
          <cell r="BT10">
            <v>0</v>
          </cell>
          <cell r="BU10">
            <v>0</v>
          </cell>
          <cell r="BV10">
            <v>0</v>
          </cell>
          <cell r="BW10">
            <v>0</v>
          </cell>
          <cell r="BX10">
            <v>0</v>
          </cell>
          <cell r="BY10">
            <v>0</v>
          </cell>
          <cell r="BZ10">
            <v>0</v>
          </cell>
          <cell r="CA10">
            <v>0</v>
          </cell>
          <cell r="CC10">
            <v>-336067.03795203421</v>
          </cell>
          <cell r="CE10">
            <v>0</v>
          </cell>
          <cell r="CF10">
            <v>0</v>
          </cell>
          <cell r="CG10">
            <v>0</v>
          </cell>
          <cell r="CH10">
            <v>-336067.03795203421</v>
          </cell>
          <cell r="CJ10">
            <v>-374515.72034209449</v>
          </cell>
          <cell r="CL10">
            <v>0</v>
          </cell>
          <cell r="CM10">
            <v>0</v>
          </cell>
          <cell r="CN10">
            <v>0</v>
          </cell>
          <cell r="CO10">
            <v>0</v>
          </cell>
          <cell r="CP10">
            <v>0</v>
          </cell>
          <cell r="CQ10">
            <v>0</v>
          </cell>
          <cell r="CR10">
            <v>0</v>
          </cell>
          <cell r="CS10">
            <v>0</v>
          </cell>
          <cell r="CT10">
            <v>0</v>
          </cell>
          <cell r="CU10">
            <v>0</v>
          </cell>
          <cell r="CV10">
            <v>0</v>
          </cell>
          <cell r="CW10">
            <v>0</v>
          </cell>
          <cell r="CX10">
            <v>0</v>
          </cell>
          <cell r="CY10">
            <v>0</v>
          </cell>
          <cell r="CZ10">
            <v>0</v>
          </cell>
          <cell r="DA10">
            <v>0</v>
          </cell>
          <cell r="DB10">
            <v>0</v>
          </cell>
          <cell r="DC10">
            <v>0</v>
          </cell>
          <cell r="DD10">
            <v>0</v>
          </cell>
          <cell r="DE10">
            <v>0</v>
          </cell>
          <cell r="DF10">
            <v>0</v>
          </cell>
          <cell r="DG10">
            <v>0</v>
          </cell>
          <cell r="DH10">
            <v>0</v>
          </cell>
          <cell r="DI10">
            <v>0</v>
          </cell>
          <cell r="DJ10">
            <v>0</v>
          </cell>
          <cell r="DK10">
            <v>0</v>
          </cell>
          <cell r="DL10">
            <v>0</v>
          </cell>
          <cell r="DM10">
            <v>0</v>
          </cell>
          <cell r="DO10">
            <v>-374515.72034209449</v>
          </cell>
        </row>
        <row r="11">
          <cell r="A11" t="str">
            <v>Commissions</v>
          </cell>
          <cell r="B11" t="str">
            <v>£000</v>
          </cell>
          <cell r="D11">
            <v>-89667.703151825743</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I11">
            <v>-89667.703151825743</v>
          </cell>
          <cell r="AK11">
            <v>0</v>
          </cell>
          <cell r="AL11">
            <v>0</v>
          </cell>
          <cell r="AM11">
            <v>0</v>
          </cell>
          <cell r="AN11">
            <v>0</v>
          </cell>
          <cell r="AO11">
            <v>0</v>
          </cell>
          <cell r="AP11">
            <v>0</v>
          </cell>
          <cell r="AQ11">
            <v>0</v>
          </cell>
          <cell r="AR11">
            <v>0</v>
          </cell>
          <cell r="AS11">
            <v>0</v>
          </cell>
          <cell r="AT11">
            <v>0</v>
          </cell>
          <cell r="AU11">
            <v>0</v>
          </cell>
          <cell r="AV11">
            <v>-89667.703151825743</v>
          </cell>
          <cell r="AX11">
            <v>-99906.475293999712</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C11">
            <v>-99906.475293999712</v>
          </cell>
          <cell r="CE11">
            <v>0</v>
          </cell>
          <cell r="CF11">
            <v>0</v>
          </cell>
          <cell r="CG11">
            <v>0</v>
          </cell>
          <cell r="CH11">
            <v>-99906.475293999712</v>
          </cell>
          <cell r="CJ11">
            <v>-108788.65977101287</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O11">
            <v>-108788.65977101287</v>
          </cell>
        </row>
        <row r="12">
          <cell r="A12" t="str">
            <v>Total Expenses (excl commissions)</v>
          </cell>
          <cell r="B12" t="str">
            <v>£000</v>
          </cell>
          <cell r="D12">
            <v>-110354.02783793042</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I12">
            <v>-110354.02783793042</v>
          </cell>
          <cell r="AK12">
            <v>0</v>
          </cell>
          <cell r="AL12">
            <v>0</v>
          </cell>
          <cell r="AM12">
            <v>0</v>
          </cell>
          <cell r="AN12">
            <v>0</v>
          </cell>
          <cell r="AO12">
            <v>0</v>
          </cell>
          <cell r="AP12">
            <v>0</v>
          </cell>
          <cell r="AQ12">
            <v>0</v>
          </cell>
          <cell r="AR12">
            <v>0</v>
          </cell>
          <cell r="AS12">
            <v>0</v>
          </cell>
          <cell r="AT12">
            <v>0</v>
          </cell>
          <cell r="AU12">
            <v>0</v>
          </cell>
          <cell r="AV12">
            <v>-110354.02783793042</v>
          </cell>
          <cell r="AX12">
            <v>-112010.61072409198</v>
          </cell>
          <cell r="AZ12">
            <v>0</v>
          </cell>
          <cell r="BA12">
            <v>0</v>
          </cell>
          <cell r="BB12">
            <v>0</v>
          </cell>
          <cell r="BC12">
            <v>0</v>
          </cell>
          <cell r="BD12">
            <v>0</v>
          </cell>
          <cell r="BE12">
            <v>0</v>
          </cell>
          <cell r="BF12">
            <v>0</v>
          </cell>
          <cell r="BG12">
            <v>0</v>
          </cell>
          <cell r="BH12">
            <v>0</v>
          </cell>
          <cell r="BI12">
            <v>0</v>
          </cell>
          <cell r="BJ12">
            <v>0</v>
          </cell>
          <cell r="BK12">
            <v>0</v>
          </cell>
          <cell r="BL12">
            <v>0</v>
          </cell>
          <cell r="BM12">
            <v>0</v>
          </cell>
          <cell r="BN12">
            <v>0</v>
          </cell>
          <cell r="BO12">
            <v>0</v>
          </cell>
          <cell r="BP12">
            <v>0</v>
          </cell>
          <cell r="BQ12">
            <v>0</v>
          </cell>
          <cell r="BR12">
            <v>0</v>
          </cell>
          <cell r="BS12">
            <v>0</v>
          </cell>
          <cell r="BT12">
            <v>0</v>
          </cell>
          <cell r="BU12">
            <v>0</v>
          </cell>
          <cell r="BV12">
            <v>0</v>
          </cell>
          <cell r="BW12">
            <v>0</v>
          </cell>
          <cell r="BX12">
            <v>0</v>
          </cell>
          <cell r="BY12">
            <v>0</v>
          </cell>
          <cell r="BZ12">
            <v>0</v>
          </cell>
          <cell r="CA12">
            <v>0</v>
          </cell>
          <cell r="CC12">
            <v>-112010.61072409198</v>
          </cell>
          <cell r="CE12">
            <v>0</v>
          </cell>
          <cell r="CF12">
            <v>0</v>
          </cell>
          <cell r="CG12">
            <v>0</v>
          </cell>
          <cell r="CH12">
            <v>-112010.61072409198</v>
          </cell>
          <cell r="CJ12">
            <v>-114510.33734103577</v>
          </cell>
          <cell r="CL12">
            <v>0</v>
          </cell>
          <cell r="CM12">
            <v>0</v>
          </cell>
          <cell r="CN12">
            <v>0</v>
          </cell>
          <cell r="CO12">
            <v>0</v>
          </cell>
          <cell r="CP12">
            <v>0</v>
          </cell>
          <cell r="CQ12">
            <v>0</v>
          </cell>
          <cell r="CR12">
            <v>0</v>
          </cell>
          <cell r="CS12">
            <v>0</v>
          </cell>
          <cell r="CT12">
            <v>0</v>
          </cell>
          <cell r="CU12">
            <v>0</v>
          </cell>
          <cell r="CV12">
            <v>0</v>
          </cell>
          <cell r="CW12">
            <v>0</v>
          </cell>
          <cell r="CX12">
            <v>0</v>
          </cell>
          <cell r="CY12">
            <v>0</v>
          </cell>
          <cell r="CZ12">
            <v>0</v>
          </cell>
          <cell r="DA12">
            <v>0</v>
          </cell>
          <cell r="DB12">
            <v>0</v>
          </cell>
          <cell r="DC12">
            <v>0</v>
          </cell>
          <cell r="DD12">
            <v>0</v>
          </cell>
          <cell r="DE12">
            <v>0</v>
          </cell>
          <cell r="DF12">
            <v>0</v>
          </cell>
          <cell r="DG12">
            <v>0</v>
          </cell>
          <cell r="DH12">
            <v>0</v>
          </cell>
          <cell r="DI12">
            <v>0</v>
          </cell>
          <cell r="DJ12">
            <v>0</v>
          </cell>
          <cell r="DK12">
            <v>0</v>
          </cell>
          <cell r="DL12">
            <v>0</v>
          </cell>
          <cell r="DM12">
            <v>0</v>
          </cell>
          <cell r="DO12">
            <v>-114510.33734103577</v>
          </cell>
        </row>
        <row r="13">
          <cell r="A13" t="str">
            <v>DAC Movement</v>
          </cell>
          <cell r="B13" t="str">
            <v>£000</v>
          </cell>
          <cell r="D13">
            <v>6700.8633431934459</v>
          </cell>
          <cell r="F13">
            <v>0</v>
          </cell>
          <cell r="G13">
            <v>0</v>
          </cell>
          <cell r="H13">
            <v>0</v>
          </cell>
          <cell r="I13">
            <v>0</v>
          </cell>
          <cell r="J13">
            <v>0</v>
          </cell>
          <cell r="K13">
            <v>0</v>
          </cell>
          <cell r="L13">
            <v>0</v>
          </cell>
          <cell r="M13">
            <v>0</v>
          </cell>
          <cell r="N13">
            <v>0</v>
          </cell>
          <cell r="O13">
            <v>0</v>
          </cell>
          <cell r="P13">
            <v>0</v>
          </cell>
          <cell r="Q13">
            <v>0</v>
          </cell>
          <cell r="R13">
            <v>0</v>
          </cell>
          <cell r="S13">
            <v>0</v>
          </cell>
          <cell r="T13">
            <v>0</v>
          </cell>
          <cell r="U13">
            <v>0</v>
          </cell>
          <cell r="V13">
            <v>0</v>
          </cell>
          <cell r="W13">
            <v>0</v>
          </cell>
          <cell r="X13">
            <v>0</v>
          </cell>
          <cell r="Y13">
            <v>0</v>
          </cell>
          <cell r="Z13">
            <v>0</v>
          </cell>
          <cell r="AA13">
            <v>0</v>
          </cell>
          <cell r="AB13">
            <v>0</v>
          </cell>
          <cell r="AC13">
            <v>0</v>
          </cell>
          <cell r="AD13">
            <v>0</v>
          </cell>
          <cell r="AE13">
            <v>0</v>
          </cell>
          <cell r="AF13">
            <v>0</v>
          </cell>
          <cell r="AG13">
            <v>0</v>
          </cell>
          <cell r="AI13">
            <v>6700.8633431934459</v>
          </cell>
          <cell r="AK13">
            <v>0</v>
          </cell>
          <cell r="AL13">
            <v>0</v>
          </cell>
          <cell r="AM13">
            <v>0</v>
          </cell>
          <cell r="AN13">
            <v>0</v>
          </cell>
          <cell r="AO13">
            <v>0</v>
          </cell>
          <cell r="AP13">
            <v>0</v>
          </cell>
          <cell r="AQ13">
            <v>0</v>
          </cell>
          <cell r="AR13">
            <v>0</v>
          </cell>
          <cell r="AS13">
            <v>0</v>
          </cell>
          <cell r="AT13">
            <v>0</v>
          </cell>
          <cell r="AU13">
            <v>0</v>
          </cell>
          <cell r="AV13">
            <v>6700.8633431934459</v>
          </cell>
          <cell r="AX13">
            <v>6700.7215685869924</v>
          </cell>
          <cell r="AZ13">
            <v>0</v>
          </cell>
          <cell r="BA13">
            <v>0</v>
          </cell>
          <cell r="BB13">
            <v>0</v>
          </cell>
          <cell r="BC13">
            <v>0</v>
          </cell>
          <cell r="BD13">
            <v>0</v>
          </cell>
          <cell r="BE13">
            <v>0</v>
          </cell>
          <cell r="BF13">
            <v>0</v>
          </cell>
          <cell r="BG13">
            <v>0</v>
          </cell>
          <cell r="BH13">
            <v>0</v>
          </cell>
          <cell r="BI13">
            <v>0</v>
          </cell>
          <cell r="BJ13">
            <v>0</v>
          </cell>
          <cell r="BK13">
            <v>0</v>
          </cell>
          <cell r="BL13">
            <v>0</v>
          </cell>
          <cell r="BM13">
            <v>0</v>
          </cell>
          <cell r="BN13">
            <v>0</v>
          </cell>
          <cell r="BO13">
            <v>0</v>
          </cell>
          <cell r="BP13">
            <v>0</v>
          </cell>
          <cell r="BQ13">
            <v>0</v>
          </cell>
          <cell r="BR13">
            <v>0</v>
          </cell>
          <cell r="BS13">
            <v>0</v>
          </cell>
          <cell r="BT13">
            <v>0</v>
          </cell>
          <cell r="BU13">
            <v>0</v>
          </cell>
          <cell r="BV13">
            <v>0</v>
          </cell>
          <cell r="BW13">
            <v>0</v>
          </cell>
          <cell r="BX13">
            <v>0</v>
          </cell>
          <cell r="BY13">
            <v>0</v>
          </cell>
          <cell r="BZ13">
            <v>0</v>
          </cell>
          <cell r="CA13">
            <v>0</v>
          </cell>
          <cell r="CC13">
            <v>6700.7215685869924</v>
          </cell>
          <cell r="CE13">
            <v>0</v>
          </cell>
          <cell r="CF13">
            <v>0</v>
          </cell>
          <cell r="CG13">
            <v>0</v>
          </cell>
          <cell r="CH13">
            <v>6700.7215685869924</v>
          </cell>
          <cell r="CJ13">
            <v>6775.6155400482749</v>
          </cell>
          <cell r="CL13">
            <v>0</v>
          </cell>
          <cell r="CM13">
            <v>0</v>
          </cell>
          <cell r="CN13">
            <v>0</v>
          </cell>
          <cell r="CO13">
            <v>0</v>
          </cell>
          <cell r="CP13">
            <v>0</v>
          </cell>
          <cell r="CQ13">
            <v>0</v>
          </cell>
          <cell r="CR13">
            <v>0</v>
          </cell>
          <cell r="CS13">
            <v>0</v>
          </cell>
          <cell r="CT13">
            <v>0</v>
          </cell>
          <cell r="CU13">
            <v>0</v>
          </cell>
          <cell r="CV13">
            <v>0</v>
          </cell>
          <cell r="CW13">
            <v>0</v>
          </cell>
          <cell r="CX13">
            <v>0</v>
          </cell>
          <cell r="CY13">
            <v>0</v>
          </cell>
          <cell r="CZ13">
            <v>0</v>
          </cell>
          <cell r="DA13">
            <v>0</v>
          </cell>
          <cell r="DB13">
            <v>0</v>
          </cell>
          <cell r="DC13">
            <v>0</v>
          </cell>
          <cell r="DD13">
            <v>0</v>
          </cell>
          <cell r="DE13">
            <v>0</v>
          </cell>
          <cell r="DF13">
            <v>0</v>
          </cell>
          <cell r="DG13">
            <v>0</v>
          </cell>
          <cell r="DH13">
            <v>0</v>
          </cell>
          <cell r="DI13">
            <v>0</v>
          </cell>
          <cell r="DJ13">
            <v>0</v>
          </cell>
          <cell r="DK13">
            <v>0</v>
          </cell>
          <cell r="DL13">
            <v>0</v>
          </cell>
          <cell r="DM13">
            <v>0</v>
          </cell>
          <cell r="DO13">
            <v>6775.6155400482749</v>
          </cell>
        </row>
        <row r="14">
          <cell r="A14" t="str">
            <v>Underwriting Result (Management Basis)</v>
          </cell>
          <cell r="B14" t="str">
            <v>£000</v>
          </cell>
          <cell r="D14">
            <v>25852.925721386655</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I14">
            <v>25852.925721386655</v>
          </cell>
          <cell r="AK14">
            <v>0</v>
          </cell>
          <cell r="AL14">
            <v>0</v>
          </cell>
          <cell r="AM14">
            <v>0</v>
          </cell>
          <cell r="AN14">
            <v>0</v>
          </cell>
          <cell r="AO14">
            <v>0</v>
          </cell>
          <cell r="AP14">
            <v>0</v>
          </cell>
          <cell r="AQ14">
            <v>0</v>
          </cell>
          <cell r="AR14">
            <v>0</v>
          </cell>
          <cell r="AS14">
            <v>0</v>
          </cell>
          <cell r="AT14">
            <v>0</v>
          </cell>
          <cell r="AU14">
            <v>0</v>
          </cell>
          <cell r="AV14">
            <v>25852.925721386655</v>
          </cell>
          <cell r="AX14">
            <v>22797.302972758076</v>
          </cell>
          <cell r="AZ14">
            <v>0</v>
          </cell>
          <cell r="BA14">
            <v>0</v>
          </cell>
          <cell r="BB14">
            <v>0</v>
          </cell>
          <cell r="BC14">
            <v>0</v>
          </cell>
          <cell r="BD14">
            <v>0</v>
          </cell>
          <cell r="BE14">
            <v>0</v>
          </cell>
          <cell r="BF14">
            <v>0</v>
          </cell>
          <cell r="BG14">
            <v>0</v>
          </cell>
          <cell r="BH14">
            <v>0</v>
          </cell>
          <cell r="BI14">
            <v>0</v>
          </cell>
          <cell r="BJ14">
            <v>0</v>
          </cell>
          <cell r="BK14">
            <v>0</v>
          </cell>
          <cell r="BL14">
            <v>0</v>
          </cell>
          <cell r="BM14">
            <v>0</v>
          </cell>
          <cell r="BN14">
            <v>0</v>
          </cell>
          <cell r="BO14">
            <v>0</v>
          </cell>
          <cell r="BP14">
            <v>0</v>
          </cell>
          <cell r="BQ14">
            <v>0</v>
          </cell>
          <cell r="BR14">
            <v>0</v>
          </cell>
          <cell r="BS14">
            <v>0</v>
          </cell>
          <cell r="BT14">
            <v>0</v>
          </cell>
          <cell r="BU14">
            <v>0</v>
          </cell>
          <cell r="BV14">
            <v>0</v>
          </cell>
          <cell r="BW14">
            <v>0</v>
          </cell>
          <cell r="BX14">
            <v>0</v>
          </cell>
          <cell r="BY14">
            <v>0</v>
          </cell>
          <cell r="BZ14">
            <v>0</v>
          </cell>
          <cell r="CA14">
            <v>0</v>
          </cell>
          <cell r="CC14">
            <v>22797.302972758076</v>
          </cell>
          <cell r="CE14">
            <v>0</v>
          </cell>
          <cell r="CF14">
            <v>0</v>
          </cell>
          <cell r="CG14">
            <v>0</v>
          </cell>
          <cell r="CH14">
            <v>22797.302972758076</v>
          </cell>
          <cell r="CJ14">
            <v>26835.303972870832</v>
          </cell>
          <cell r="CL14">
            <v>0</v>
          </cell>
          <cell r="CM14">
            <v>0</v>
          </cell>
          <cell r="CN14">
            <v>0</v>
          </cell>
          <cell r="CO14">
            <v>0</v>
          </cell>
          <cell r="CP14">
            <v>0</v>
          </cell>
          <cell r="CQ14">
            <v>0</v>
          </cell>
          <cell r="CR14">
            <v>0</v>
          </cell>
          <cell r="CS14">
            <v>0</v>
          </cell>
          <cell r="CT14">
            <v>0</v>
          </cell>
          <cell r="CU14">
            <v>0</v>
          </cell>
          <cell r="CV14">
            <v>0</v>
          </cell>
          <cell r="CW14">
            <v>0</v>
          </cell>
          <cell r="CX14">
            <v>0</v>
          </cell>
          <cell r="CY14">
            <v>0</v>
          </cell>
          <cell r="CZ14">
            <v>0</v>
          </cell>
          <cell r="DA14">
            <v>0</v>
          </cell>
          <cell r="DB14">
            <v>0</v>
          </cell>
          <cell r="DC14">
            <v>0</v>
          </cell>
          <cell r="DD14">
            <v>0</v>
          </cell>
          <cell r="DE14">
            <v>0</v>
          </cell>
          <cell r="DF14">
            <v>0</v>
          </cell>
          <cell r="DG14">
            <v>0</v>
          </cell>
          <cell r="DH14">
            <v>0</v>
          </cell>
          <cell r="DI14">
            <v>0</v>
          </cell>
          <cell r="DJ14">
            <v>0</v>
          </cell>
          <cell r="DK14">
            <v>0</v>
          </cell>
          <cell r="DL14">
            <v>0</v>
          </cell>
          <cell r="DM14">
            <v>0</v>
          </cell>
          <cell r="DO14">
            <v>26835.303972870832</v>
          </cell>
        </row>
        <row r="16">
          <cell r="A16" t="str">
            <v>Unwind of discount</v>
          </cell>
          <cell r="B16" t="str">
            <v>£000</v>
          </cell>
          <cell r="D16">
            <v>0</v>
          </cell>
          <cell r="AI16">
            <v>0</v>
          </cell>
          <cell r="AV16">
            <v>0</v>
          </cell>
          <cell r="AX16">
            <v>0</v>
          </cell>
          <cell r="CC16">
            <v>0</v>
          </cell>
          <cell r="CH16">
            <v>0</v>
          </cell>
          <cell r="CJ16">
            <v>0</v>
          </cell>
          <cell r="DO16">
            <v>0</v>
          </cell>
        </row>
        <row r="17">
          <cell r="A17" t="str">
            <v>Investment income/(LTIR)</v>
          </cell>
          <cell r="B17" t="str">
            <v>£000</v>
          </cell>
          <cell r="D17">
            <v>61892.664508036622</v>
          </cell>
          <cell r="AI17">
            <v>61892.664508036622</v>
          </cell>
          <cell r="AV17">
            <v>61892.664508036622</v>
          </cell>
          <cell r="AX17">
            <v>65654.520353359214</v>
          </cell>
          <cell r="CC17">
            <v>65654.520353359214</v>
          </cell>
          <cell r="CH17">
            <v>65654.520353359214</v>
          </cell>
          <cell r="CJ17">
            <v>72865.454132845451</v>
          </cell>
          <cell r="DO17">
            <v>72865.454132845451</v>
          </cell>
        </row>
        <row r="19">
          <cell r="A19" t="str">
            <v>General business result</v>
          </cell>
          <cell r="B19" t="str">
            <v>£000</v>
          </cell>
          <cell r="D19">
            <v>87745.59022942328</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I19">
            <v>87745.59022942328</v>
          </cell>
          <cell r="AK19">
            <v>0</v>
          </cell>
          <cell r="AL19">
            <v>0</v>
          </cell>
          <cell r="AM19">
            <v>0</v>
          </cell>
          <cell r="AN19">
            <v>0</v>
          </cell>
          <cell r="AO19">
            <v>0</v>
          </cell>
          <cell r="AP19">
            <v>0</v>
          </cell>
          <cell r="AQ19">
            <v>0</v>
          </cell>
          <cell r="AR19">
            <v>0</v>
          </cell>
          <cell r="AS19">
            <v>0</v>
          </cell>
          <cell r="AT19">
            <v>0</v>
          </cell>
          <cell r="AU19">
            <v>0</v>
          </cell>
          <cell r="AV19">
            <v>87745.59022942328</v>
          </cell>
          <cell r="AX19">
            <v>88451.823326117286</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C19">
            <v>88451.823326117286</v>
          </cell>
          <cell r="CE19">
            <v>0</v>
          </cell>
          <cell r="CF19">
            <v>0</v>
          </cell>
          <cell r="CG19">
            <v>0</v>
          </cell>
          <cell r="CH19">
            <v>88451.823326117286</v>
          </cell>
          <cell r="CJ19">
            <v>99700.75810571629</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O19">
            <v>99700.75810571629</v>
          </cell>
        </row>
        <row r="21">
          <cell r="A21" t="str">
            <v>Ratios</v>
          </cell>
        </row>
        <row r="23">
          <cell r="A23" t="str">
            <v>Claims Ratio</v>
          </cell>
          <cell r="B23" t="str">
            <v>%</v>
          </cell>
          <cell r="D23">
            <v>0.57099999999999995</v>
          </cell>
          <cell r="AI23">
            <v>0.57099999999999995</v>
          </cell>
          <cell r="AK23" t="e">
            <v>#DIV/0!</v>
          </cell>
          <cell r="AL23" t="e">
            <v>#DIV/0!</v>
          </cell>
          <cell r="AM23" t="e">
            <v>#DIV/0!</v>
          </cell>
          <cell r="AN23" t="e">
            <v>#DIV/0!</v>
          </cell>
          <cell r="AO23" t="e">
            <v>#DIV/0!</v>
          </cell>
          <cell r="AP23" t="e">
            <v>#DIV/0!</v>
          </cell>
          <cell r="AQ23" t="e">
            <v>#DIV/0!</v>
          </cell>
          <cell r="AR23" t="e">
            <v>#DIV/0!</v>
          </cell>
          <cell r="AS23" t="e">
            <v>#DIV/0!</v>
          </cell>
          <cell r="AT23" t="e">
            <v>#DIV/0!</v>
          </cell>
          <cell r="AU23" t="e">
            <v>#DIV/0!</v>
          </cell>
          <cell r="AV23">
            <v>0.57099999999999995</v>
          </cell>
          <cell r="AX23">
            <v>0.59599999999999997</v>
          </cell>
          <cell r="CC23">
            <v>0.59599999999999997</v>
          </cell>
          <cell r="CE23" t="e">
            <v>#DIV/0!</v>
          </cell>
          <cell r="CF23" t="e">
            <v>#DIV/0!</v>
          </cell>
          <cell r="CG23" t="e">
            <v>#DIV/0!</v>
          </cell>
          <cell r="CH23">
            <v>0.59599999999999997</v>
          </cell>
          <cell r="CJ23">
            <v>0.60599999999999998</v>
          </cell>
          <cell r="DO23">
            <v>0.60599999999999998</v>
          </cell>
        </row>
        <row r="24">
          <cell r="A24" t="str">
            <v>Commission Ratio</v>
          </cell>
          <cell r="B24" t="str">
            <v>%</v>
          </cell>
          <cell r="D24">
            <v>0.16500000000000001</v>
          </cell>
          <cell r="AI24">
            <v>0.16500000000000001</v>
          </cell>
          <cell r="AK24" t="e">
            <v>#DIV/0!</v>
          </cell>
          <cell r="AL24" t="e">
            <v>#DIV/0!</v>
          </cell>
          <cell r="AM24" t="e">
            <v>#DIV/0!</v>
          </cell>
          <cell r="AN24" t="e">
            <v>#DIV/0!</v>
          </cell>
          <cell r="AO24" t="e">
            <v>#DIV/0!</v>
          </cell>
          <cell r="AP24" t="e">
            <v>#DIV/0!</v>
          </cell>
          <cell r="AQ24" t="e">
            <v>#DIV/0!</v>
          </cell>
          <cell r="AR24" t="e">
            <v>#DIV/0!</v>
          </cell>
          <cell r="AS24" t="e">
            <v>#DIV/0!</v>
          </cell>
          <cell r="AT24" t="e">
            <v>#DIV/0!</v>
          </cell>
          <cell r="AU24" t="e">
            <v>#DIV/0!</v>
          </cell>
          <cell r="AV24">
            <v>0.16500000000000001</v>
          </cell>
          <cell r="AX24">
            <v>0.16800000000000001</v>
          </cell>
          <cell r="CC24">
            <v>0.16800000000000001</v>
          </cell>
          <cell r="CE24" t="e">
            <v>#DIV/0!</v>
          </cell>
          <cell r="CF24" t="e">
            <v>#DIV/0!</v>
          </cell>
          <cell r="CG24" t="e">
            <v>#DIV/0!</v>
          </cell>
          <cell r="CH24">
            <v>0.16800000000000001</v>
          </cell>
          <cell r="CJ24">
            <v>0.16800000000000001</v>
          </cell>
          <cell r="DO24">
            <v>0.16800000000000001</v>
          </cell>
        </row>
        <row r="25">
          <cell r="A25" t="str">
            <v>Expense Ratio</v>
          </cell>
          <cell r="B25" t="str">
            <v>%</v>
          </cell>
          <cell r="D25">
            <v>0.20399999999999999</v>
          </cell>
          <cell r="AI25">
            <v>0.20399999999999999</v>
          </cell>
          <cell r="AK25" t="e">
            <v>#DIV/0!</v>
          </cell>
          <cell r="AL25" t="e">
            <v>#DIV/0!</v>
          </cell>
          <cell r="AM25" t="e">
            <v>#DIV/0!</v>
          </cell>
          <cell r="AN25" t="e">
            <v>#DIV/0!</v>
          </cell>
          <cell r="AO25" t="e">
            <v>#DIV/0!</v>
          </cell>
          <cell r="AP25" t="e">
            <v>#DIV/0!</v>
          </cell>
          <cell r="AQ25" t="e">
            <v>#DIV/0!</v>
          </cell>
          <cell r="AR25" t="e">
            <v>#DIV/0!</v>
          </cell>
          <cell r="AS25" t="e">
            <v>#DIV/0!</v>
          </cell>
          <cell r="AT25" t="e">
            <v>#DIV/0!</v>
          </cell>
          <cell r="AU25" t="e">
            <v>#DIV/0!</v>
          </cell>
          <cell r="AV25">
            <v>0.20399999999999999</v>
          </cell>
          <cell r="AX25">
            <v>0.188</v>
          </cell>
          <cell r="CC25">
            <v>0.188</v>
          </cell>
          <cell r="CE25" t="e">
            <v>#DIV/0!</v>
          </cell>
          <cell r="CF25" t="e">
            <v>#DIV/0!</v>
          </cell>
          <cell r="CG25" t="e">
            <v>#DIV/0!</v>
          </cell>
          <cell r="CH25">
            <v>0.188</v>
          </cell>
          <cell r="CJ25">
            <v>0.17699999999999999</v>
          </cell>
          <cell r="DO25">
            <v>0.17699999999999999</v>
          </cell>
        </row>
        <row r="26">
          <cell r="A26" t="str">
            <v>Total Expense Ratio</v>
          </cell>
          <cell r="B26" t="str">
            <v>%</v>
          </cell>
          <cell r="D26">
            <v>0.36899999999999999</v>
          </cell>
          <cell r="AI26">
            <v>0.36899999999999999</v>
          </cell>
          <cell r="AK26" t="e">
            <v>#DIV/0!</v>
          </cell>
          <cell r="AL26" t="e">
            <v>#DIV/0!</v>
          </cell>
          <cell r="AM26" t="e">
            <v>#DIV/0!</v>
          </cell>
          <cell r="AN26" t="e">
            <v>#DIV/0!</v>
          </cell>
          <cell r="AO26" t="e">
            <v>#DIV/0!</v>
          </cell>
          <cell r="AP26" t="e">
            <v>#DIV/0!</v>
          </cell>
          <cell r="AQ26" t="e">
            <v>#DIV/0!</v>
          </cell>
          <cell r="AR26" t="e">
            <v>#DIV/0!</v>
          </cell>
          <cell r="AS26" t="e">
            <v>#DIV/0!</v>
          </cell>
          <cell r="AT26" t="e">
            <v>#DIV/0!</v>
          </cell>
          <cell r="AU26" t="e">
            <v>#DIV/0!</v>
          </cell>
          <cell r="AV26">
            <v>0.36899999999999999</v>
          </cell>
          <cell r="AX26">
            <v>0.35599999999999998</v>
          </cell>
          <cell r="CC26">
            <v>0.35599999999999998</v>
          </cell>
          <cell r="CE26" t="e">
            <v>#DIV/0!</v>
          </cell>
          <cell r="CF26" t="e">
            <v>#DIV/0!</v>
          </cell>
          <cell r="CG26" t="e">
            <v>#DIV/0!</v>
          </cell>
          <cell r="CH26">
            <v>0.35599999999999998</v>
          </cell>
          <cell r="CJ26">
            <v>0.34499999999999997</v>
          </cell>
          <cell r="DO26">
            <v>0.34499999999999997</v>
          </cell>
        </row>
        <row r="27">
          <cell r="A27" t="str">
            <v xml:space="preserve">Combined operating ratio </v>
          </cell>
          <cell r="B27" t="str">
            <v>%</v>
          </cell>
          <cell r="D27">
            <v>0.94</v>
          </cell>
          <cell r="AI27">
            <v>0.94</v>
          </cell>
          <cell r="AK27" t="e">
            <v>#DIV/0!</v>
          </cell>
          <cell r="AL27" t="e">
            <v>#DIV/0!</v>
          </cell>
          <cell r="AM27" t="e">
            <v>#DIV/0!</v>
          </cell>
          <cell r="AN27" t="e">
            <v>#DIV/0!</v>
          </cell>
          <cell r="AO27" t="e">
            <v>#DIV/0!</v>
          </cell>
          <cell r="AP27" t="e">
            <v>#DIV/0!</v>
          </cell>
          <cell r="AQ27" t="e">
            <v>#DIV/0!</v>
          </cell>
          <cell r="AR27" t="e">
            <v>#DIV/0!</v>
          </cell>
          <cell r="AS27" t="e">
            <v>#DIV/0!</v>
          </cell>
          <cell r="AT27" t="e">
            <v>#DIV/0!</v>
          </cell>
          <cell r="AU27" t="e">
            <v>#DIV/0!</v>
          </cell>
          <cell r="AV27">
            <v>0.94</v>
          </cell>
          <cell r="AX27">
            <v>0.95199999999999996</v>
          </cell>
          <cell r="CC27">
            <v>0.95199999999999996</v>
          </cell>
          <cell r="CE27" t="e">
            <v>#DIV/0!</v>
          </cell>
          <cell r="CF27" t="e">
            <v>#DIV/0!</v>
          </cell>
          <cell r="CG27" t="e">
            <v>#DIV/0!</v>
          </cell>
          <cell r="CH27">
            <v>0.95199999999999996</v>
          </cell>
          <cell r="CJ27">
            <v>0.95099999999999996</v>
          </cell>
          <cell r="DO27">
            <v>0.95099999999999996</v>
          </cell>
        </row>
        <row r="29">
          <cell r="A29" t="str">
            <v xml:space="preserve">Memorandum accounts </v>
          </cell>
        </row>
        <row r="31">
          <cell r="A31" t="str">
            <v>Expenses</v>
          </cell>
        </row>
        <row r="32">
          <cell r="A32" t="str">
            <v xml:space="preserve">   - Total Staff Costs</v>
          </cell>
          <cell r="B32" t="str">
            <v>£000</v>
          </cell>
          <cell r="D32">
            <v>-84833.074311160817</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I32">
            <v>-84833.074311160817</v>
          </cell>
          <cell r="AK32">
            <v>0</v>
          </cell>
          <cell r="AL32">
            <v>0</v>
          </cell>
          <cell r="AM32">
            <v>0</v>
          </cell>
          <cell r="AN32">
            <v>0</v>
          </cell>
          <cell r="AO32">
            <v>0</v>
          </cell>
          <cell r="AP32">
            <v>0</v>
          </cell>
          <cell r="AQ32">
            <v>0</v>
          </cell>
          <cell r="AR32">
            <v>0</v>
          </cell>
          <cell r="AS32">
            <v>0</v>
          </cell>
          <cell r="AT32">
            <v>0</v>
          </cell>
          <cell r="AU32">
            <v>0</v>
          </cell>
          <cell r="AV32">
            <v>-84833.074311160817</v>
          </cell>
          <cell r="AX32">
            <v>-84603.987082660125</v>
          </cell>
          <cell r="AZ32">
            <v>0</v>
          </cell>
          <cell r="BA32">
            <v>0</v>
          </cell>
          <cell r="BB32">
            <v>0</v>
          </cell>
          <cell r="BC32">
            <v>0</v>
          </cell>
          <cell r="BD32">
            <v>0</v>
          </cell>
          <cell r="BE32">
            <v>0</v>
          </cell>
          <cell r="BF32">
            <v>0</v>
          </cell>
          <cell r="BG32">
            <v>0</v>
          </cell>
          <cell r="BH32">
            <v>0</v>
          </cell>
          <cell r="BI32">
            <v>0</v>
          </cell>
          <cell r="BJ32">
            <v>0</v>
          </cell>
          <cell r="BK32">
            <v>0</v>
          </cell>
          <cell r="BL32">
            <v>0</v>
          </cell>
          <cell r="BM32">
            <v>0</v>
          </cell>
          <cell r="BN32">
            <v>0</v>
          </cell>
          <cell r="BO32">
            <v>0</v>
          </cell>
          <cell r="BP32">
            <v>0</v>
          </cell>
          <cell r="BQ32">
            <v>0</v>
          </cell>
          <cell r="BR32">
            <v>0</v>
          </cell>
          <cell r="BS32">
            <v>0</v>
          </cell>
          <cell r="BT32">
            <v>0</v>
          </cell>
          <cell r="BU32">
            <v>0</v>
          </cell>
          <cell r="BV32">
            <v>0</v>
          </cell>
          <cell r="BW32">
            <v>0</v>
          </cell>
          <cell r="BX32">
            <v>0</v>
          </cell>
          <cell r="BY32">
            <v>0</v>
          </cell>
          <cell r="BZ32">
            <v>0</v>
          </cell>
          <cell r="CA32">
            <v>0</v>
          </cell>
          <cell r="CC32">
            <v>-84603.987082660125</v>
          </cell>
          <cell r="CE32">
            <v>0</v>
          </cell>
          <cell r="CF32">
            <v>0</v>
          </cell>
          <cell r="CG32">
            <v>0</v>
          </cell>
          <cell r="CH32">
            <v>-84603.987082660125</v>
          </cell>
          <cell r="CJ32">
            <v>-88374.610937588484</v>
          </cell>
          <cell r="CL32">
            <v>0</v>
          </cell>
          <cell r="CM32">
            <v>0</v>
          </cell>
          <cell r="CN32">
            <v>0</v>
          </cell>
          <cell r="CO32">
            <v>0</v>
          </cell>
          <cell r="CP32">
            <v>0</v>
          </cell>
          <cell r="CQ32">
            <v>0</v>
          </cell>
          <cell r="CR32">
            <v>0</v>
          </cell>
          <cell r="CS32">
            <v>0</v>
          </cell>
          <cell r="CT32">
            <v>0</v>
          </cell>
          <cell r="CU32">
            <v>0</v>
          </cell>
          <cell r="CV32">
            <v>0</v>
          </cell>
          <cell r="CW32">
            <v>0</v>
          </cell>
          <cell r="CX32">
            <v>0</v>
          </cell>
          <cell r="CY32">
            <v>0</v>
          </cell>
          <cell r="CZ32">
            <v>0</v>
          </cell>
          <cell r="DA32">
            <v>0</v>
          </cell>
          <cell r="DB32">
            <v>0</v>
          </cell>
          <cell r="DC32">
            <v>0</v>
          </cell>
          <cell r="DD32">
            <v>0</v>
          </cell>
          <cell r="DE32">
            <v>0</v>
          </cell>
          <cell r="DF32">
            <v>0</v>
          </cell>
          <cell r="DG32">
            <v>0</v>
          </cell>
          <cell r="DH32">
            <v>0</v>
          </cell>
          <cell r="DI32">
            <v>0</v>
          </cell>
          <cell r="DJ32">
            <v>0</v>
          </cell>
          <cell r="DK32">
            <v>0</v>
          </cell>
          <cell r="DL32">
            <v>0</v>
          </cell>
          <cell r="DM32">
            <v>0</v>
          </cell>
          <cell r="DO32">
            <v>-88374.610937588484</v>
          </cell>
        </row>
        <row r="33">
          <cell r="A33" t="str">
            <v xml:space="preserve">   - Operating Expenses - Variable with Premium</v>
          </cell>
          <cell r="B33" t="str">
            <v>£000</v>
          </cell>
          <cell r="D33">
            <v>14729.325454507647</v>
          </cell>
          <cell r="F33">
            <v>0</v>
          </cell>
          <cell r="G33">
            <v>0</v>
          </cell>
          <cell r="H33">
            <v>0</v>
          </cell>
          <cell r="I33">
            <v>0</v>
          </cell>
          <cell r="J33">
            <v>0</v>
          </cell>
          <cell r="K33">
            <v>0</v>
          </cell>
          <cell r="L33">
            <v>0</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I33">
            <v>14729.325454507647</v>
          </cell>
          <cell r="AK33">
            <v>0</v>
          </cell>
          <cell r="AL33">
            <v>0</v>
          </cell>
          <cell r="AM33">
            <v>0</v>
          </cell>
          <cell r="AN33">
            <v>0</v>
          </cell>
          <cell r="AO33">
            <v>0</v>
          </cell>
          <cell r="AP33">
            <v>0</v>
          </cell>
          <cell r="AQ33">
            <v>0</v>
          </cell>
          <cell r="AR33">
            <v>0</v>
          </cell>
          <cell r="AS33">
            <v>0</v>
          </cell>
          <cell r="AT33">
            <v>0</v>
          </cell>
          <cell r="AU33">
            <v>0</v>
          </cell>
          <cell r="AV33">
            <v>14729.325454507647</v>
          </cell>
          <cell r="AX33">
            <v>14502.897505946999</v>
          </cell>
          <cell r="AZ33">
            <v>0</v>
          </cell>
          <cell r="BA33">
            <v>0</v>
          </cell>
          <cell r="BB33">
            <v>0</v>
          </cell>
          <cell r="BC33">
            <v>0</v>
          </cell>
          <cell r="BD33">
            <v>0</v>
          </cell>
          <cell r="BE33">
            <v>0</v>
          </cell>
          <cell r="BF33">
            <v>0</v>
          </cell>
          <cell r="BG33">
            <v>0</v>
          </cell>
          <cell r="BH33">
            <v>0</v>
          </cell>
          <cell r="BI33">
            <v>0</v>
          </cell>
          <cell r="BJ33">
            <v>0</v>
          </cell>
          <cell r="BK33">
            <v>0</v>
          </cell>
          <cell r="BL33">
            <v>0</v>
          </cell>
          <cell r="BM33">
            <v>0</v>
          </cell>
          <cell r="BN33">
            <v>0</v>
          </cell>
          <cell r="BO33">
            <v>0</v>
          </cell>
          <cell r="BP33">
            <v>0</v>
          </cell>
          <cell r="BQ33">
            <v>0</v>
          </cell>
          <cell r="BR33">
            <v>0</v>
          </cell>
          <cell r="BS33">
            <v>0</v>
          </cell>
          <cell r="BT33">
            <v>0</v>
          </cell>
          <cell r="BU33">
            <v>0</v>
          </cell>
          <cell r="BV33">
            <v>0</v>
          </cell>
          <cell r="BW33">
            <v>0</v>
          </cell>
          <cell r="BX33">
            <v>0</v>
          </cell>
          <cell r="BY33">
            <v>0</v>
          </cell>
          <cell r="BZ33">
            <v>0</v>
          </cell>
          <cell r="CA33">
            <v>0</v>
          </cell>
          <cell r="CC33">
            <v>14502.897505946999</v>
          </cell>
          <cell r="CE33">
            <v>0</v>
          </cell>
          <cell r="CF33">
            <v>0</v>
          </cell>
          <cell r="CG33">
            <v>0</v>
          </cell>
          <cell r="CH33">
            <v>14502.897505946999</v>
          </cell>
          <cell r="CJ33">
            <v>14915.375801998838</v>
          </cell>
          <cell r="CL33">
            <v>0</v>
          </cell>
          <cell r="CM33">
            <v>0</v>
          </cell>
          <cell r="CN33">
            <v>0</v>
          </cell>
          <cell r="CO33">
            <v>0</v>
          </cell>
          <cell r="CP33">
            <v>0</v>
          </cell>
          <cell r="CQ33">
            <v>0</v>
          </cell>
          <cell r="CR33">
            <v>0</v>
          </cell>
          <cell r="CS33">
            <v>0</v>
          </cell>
          <cell r="CT33">
            <v>0</v>
          </cell>
          <cell r="CU33">
            <v>0</v>
          </cell>
          <cell r="CV33">
            <v>0</v>
          </cell>
          <cell r="CW33">
            <v>0</v>
          </cell>
          <cell r="CX33">
            <v>0</v>
          </cell>
          <cell r="CY33">
            <v>0</v>
          </cell>
          <cell r="CZ33">
            <v>0</v>
          </cell>
          <cell r="DA33">
            <v>0</v>
          </cell>
          <cell r="DB33">
            <v>0</v>
          </cell>
          <cell r="DC33">
            <v>0</v>
          </cell>
          <cell r="DD33">
            <v>0</v>
          </cell>
          <cell r="DE33">
            <v>0</v>
          </cell>
          <cell r="DF33">
            <v>0</v>
          </cell>
          <cell r="DG33">
            <v>0</v>
          </cell>
          <cell r="DH33">
            <v>0</v>
          </cell>
          <cell r="DI33">
            <v>0</v>
          </cell>
          <cell r="DJ33">
            <v>0</v>
          </cell>
          <cell r="DK33">
            <v>0</v>
          </cell>
          <cell r="DL33">
            <v>0</v>
          </cell>
          <cell r="DM33">
            <v>0</v>
          </cell>
          <cell r="DO33">
            <v>14915.375801998838</v>
          </cell>
        </row>
        <row r="34">
          <cell r="A34" t="str">
            <v xml:space="preserve">   - Other Controllable Operating Expenses</v>
          </cell>
          <cell r="B34" t="str">
            <v>£000</v>
          </cell>
          <cell r="D34">
            <v>-35472.711191994007</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I34">
            <v>-35472.711191994007</v>
          </cell>
          <cell r="AK34">
            <v>0</v>
          </cell>
          <cell r="AL34">
            <v>0</v>
          </cell>
          <cell r="AM34">
            <v>0</v>
          </cell>
          <cell r="AN34">
            <v>0</v>
          </cell>
          <cell r="AO34">
            <v>0</v>
          </cell>
          <cell r="AP34">
            <v>0</v>
          </cell>
          <cell r="AQ34">
            <v>0</v>
          </cell>
          <cell r="AR34">
            <v>0</v>
          </cell>
          <cell r="AS34">
            <v>0</v>
          </cell>
          <cell r="AT34">
            <v>0</v>
          </cell>
          <cell r="AU34">
            <v>0</v>
          </cell>
          <cell r="AV34">
            <v>-35472.711191994007</v>
          </cell>
          <cell r="AX34">
            <v>-37189.651675794215</v>
          </cell>
          <cell r="AZ34">
            <v>0</v>
          </cell>
          <cell r="BA34">
            <v>0</v>
          </cell>
          <cell r="BB34">
            <v>0</v>
          </cell>
          <cell r="BC34">
            <v>0</v>
          </cell>
          <cell r="BD34">
            <v>0</v>
          </cell>
          <cell r="BE34">
            <v>0</v>
          </cell>
          <cell r="BF34">
            <v>0</v>
          </cell>
          <cell r="BG34">
            <v>0</v>
          </cell>
          <cell r="BH34">
            <v>0</v>
          </cell>
          <cell r="BI34">
            <v>0</v>
          </cell>
          <cell r="BJ34">
            <v>0</v>
          </cell>
          <cell r="BK34">
            <v>0</v>
          </cell>
          <cell r="BL34">
            <v>0</v>
          </cell>
          <cell r="BM34">
            <v>0</v>
          </cell>
          <cell r="BN34">
            <v>0</v>
          </cell>
          <cell r="BO34">
            <v>0</v>
          </cell>
          <cell r="BP34">
            <v>0</v>
          </cell>
          <cell r="BQ34">
            <v>0</v>
          </cell>
          <cell r="BR34">
            <v>0</v>
          </cell>
          <cell r="BS34">
            <v>0</v>
          </cell>
          <cell r="BT34">
            <v>0</v>
          </cell>
          <cell r="BU34">
            <v>0</v>
          </cell>
          <cell r="BV34">
            <v>0</v>
          </cell>
          <cell r="BW34">
            <v>0</v>
          </cell>
          <cell r="BX34">
            <v>0</v>
          </cell>
          <cell r="BY34">
            <v>0</v>
          </cell>
          <cell r="BZ34">
            <v>0</v>
          </cell>
          <cell r="CA34">
            <v>0</v>
          </cell>
          <cell r="CC34">
            <v>-37189.651675794215</v>
          </cell>
          <cell r="CE34">
            <v>0</v>
          </cell>
          <cell r="CF34">
            <v>0</v>
          </cell>
          <cell r="CG34">
            <v>0</v>
          </cell>
          <cell r="CH34">
            <v>-37189.651675794215</v>
          </cell>
          <cell r="CJ34">
            <v>-35942.689756323722</v>
          </cell>
          <cell r="CL34">
            <v>0</v>
          </cell>
          <cell r="CM34">
            <v>0</v>
          </cell>
          <cell r="CN34">
            <v>0</v>
          </cell>
          <cell r="CO34">
            <v>0</v>
          </cell>
          <cell r="CP34">
            <v>0</v>
          </cell>
          <cell r="CQ34">
            <v>0</v>
          </cell>
          <cell r="CR34">
            <v>0</v>
          </cell>
          <cell r="CS34">
            <v>0</v>
          </cell>
          <cell r="CT34">
            <v>0</v>
          </cell>
          <cell r="CU34">
            <v>0</v>
          </cell>
          <cell r="CV34">
            <v>0</v>
          </cell>
          <cell r="CW34">
            <v>0</v>
          </cell>
          <cell r="CX34">
            <v>0</v>
          </cell>
          <cell r="CY34">
            <v>0</v>
          </cell>
          <cell r="CZ34">
            <v>0</v>
          </cell>
          <cell r="DA34">
            <v>0</v>
          </cell>
          <cell r="DB34">
            <v>0</v>
          </cell>
          <cell r="DC34">
            <v>0</v>
          </cell>
          <cell r="DD34">
            <v>0</v>
          </cell>
          <cell r="DE34">
            <v>0</v>
          </cell>
          <cell r="DF34">
            <v>0</v>
          </cell>
          <cell r="DG34">
            <v>0</v>
          </cell>
          <cell r="DH34">
            <v>0</v>
          </cell>
          <cell r="DI34">
            <v>0</v>
          </cell>
          <cell r="DJ34">
            <v>0</v>
          </cell>
          <cell r="DK34">
            <v>0</v>
          </cell>
          <cell r="DL34">
            <v>0</v>
          </cell>
          <cell r="DM34">
            <v>0</v>
          </cell>
          <cell r="DO34">
            <v>-35942.689756323722</v>
          </cell>
        </row>
        <row r="35">
          <cell r="A35" t="str">
            <v xml:space="preserve">   - Total Controllable Costs</v>
          </cell>
          <cell r="B35" t="str">
            <v>£000</v>
          </cell>
          <cell r="D35">
            <v>-105576.46004864718</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I35">
            <v>-105576.46004864718</v>
          </cell>
          <cell r="AK35">
            <v>0</v>
          </cell>
          <cell r="AL35">
            <v>0</v>
          </cell>
          <cell r="AM35">
            <v>0</v>
          </cell>
          <cell r="AN35">
            <v>0</v>
          </cell>
          <cell r="AO35">
            <v>0</v>
          </cell>
          <cell r="AP35">
            <v>0</v>
          </cell>
          <cell r="AQ35">
            <v>0</v>
          </cell>
          <cell r="AR35">
            <v>0</v>
          </cell>
          <cell r="AS35">
            <v>0</v>
          </cell>
          <cell r="AT35">
            <v>0</v>
          </cell>
          <cell r="AU35">
            <v>0</v>
          </cell>
          <cell r="AV35">
            <v>-105576.46004864718</v>
          </cell>
          <cell r="AX35">
            <v>-107290.74125250735</v>
          </cell>
          <cell r="AZ35">
            <v>0</v>
          </cell>
          <cell r="BA35">
            <v>0</v>
          </cell>
          <cell r="BB35">
            <v>0</v>
          </cell>
          <cell r="BC35">
            <v>0</v>
          </cell>
          <cell r="BD35">
            <v>0</v>
          </cell>
          <cell r="BE35">
            <v>0</v>
          </cell>
          <cell r="BF35">
            <v>0</v>
          </cell>
          <cell r="BG35">
            <v>0</v>
          </cell>
          <cell r="BH35">
            <v>0</v>
          </cell>
          <cell r="BI35">
            <v>0</v>
          </cell>
          <cell r="BJ35">
            <v>0</v>
          </cell>
          <cell r="BK35">
            <v>0</v>
          </cell>
          <cell r="BL35">
            <v>0</v>
          </cell>
          <cell r="BM35">
            <v>0</v>
          </cell>
          <cell r="BN35">
            <v>0</v>
          </cell>
          <cell r="BO35">
            <v>0</v>
          </cell>
          <cell r="BP35">
            <v>0</v>
          </cell>
          <cell r="BQ35">
            <v>0</v>
          </cell>
          <cell r="BR35">
            <v>0</v>
          </cell>
          <cell r="BS35">
            <v>0</v>
          </cell>
          <cell r="BT35">
            <v>0</v>
          </cell>
          <cell r="BU35">
            <v>0</v>
          </cell>
          <cell r="BV35">
            <v>0</v>
          </cell>
          <cell r="BW35">
            <v>0</v>
          </cell>
          <cell r="BX35">
            <v>0</v>
          </cell>
          <cell r="BY35">
            <v>0</v>
          </cell>
          <cell r="BZ35">
            <v>0</v>
          </cell>
          <cell r="CA35">
            <v>0</v>
          </cell>
          <cell r="CC35">
            <v>-107290.74125250735</v>
          </cell>
          <cell r="CE35">
            <v>0</v>
          </cell>
          <cell r="CF35">
            <v>0</v>
          </cell>
          <cell r="CG35">
            <v>0</v>
          </cell>
          <cell r="CH35">
            <v>-107290.74125250735</v>
          </cell>
          <cell r="CJ35">
            <v>-109401.92489191337</v>
          </cell>
          <cell r="CL35">
            <v>0</v>
          </cell>
          <cell r="CM35">
            <v>0</v>
          </cell>
          <cell r="CN35">
            <v>0</v>
          </cell>
          <cell r="CO35">
            <v>0</v>
          </cell>
          <cell r="CP35">
            <v>0</v>
          </cell>
          <cell r="CQ35">
            <v>0</v>
          </cell>
          <cell r="CR35">
            <v>0</v>
          </cell>
          <cell r="CS35">
            <v>0</v>
          </cell>
          <cell r="CT35">
            <v>0</v>
          </cell>
          <cell r="CU35">
            <v>0</v>
          </cell>
          <cell r="CV35">
            <v>0</v>
          </cell>
          <cell r="CW35">
            <v>0</v>
          </cell>
          <cell r="CX35">
            <v>0</v>
          </cell>
          <cell r="CY35">
            <v>0</v>
          </cell>
          <cell r="CZ35">
            <v>0</v>
          </cell>
          <cell r="DA35">
            <v>0</v>
          </cell>
          <cell r="DB35">
            <v>0</v>
          </cell>
          <cell r="DC35">
            <v>0</v>
          </cell>
          <cell r="DD35">
            <v>0</v>
          </cell>
          <cell r="DE35">
            <v>0</v>
          </cell>
          <cell r="DF35">
            <v>0</v>
          </cell>
          <cell r="DG35">
            <v>0</v>
          </cell>
          <cell r="DH35">
            <v>0</v>
          </cell>
          <cell r="DI35">
            <v>0</v>
          </cell>
          <cell r="DJ35">
            <v>0</v>
          </cell>
          <cell r="DK35">
            <v>0</v>
          </cell>
          <cell r="DL35">
            <v>0</v>
          </cell>
          <cell r="DM35">
            <v>0</v>
          </cell>
          <cell r="DO35">
            <v>-109401.92489191337</v>
          </cell>
        </row>
        <row r="36">
          <cell r="A36" t="str">
            <v xml:space="preserve">   - Levies</v>
          </cell>
          <cell r="B36" t="str">
            <v>£000</v>
          </cell>
          <cell r="D36">
            <v>-2603.5917728554496</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I36">
            <v>-2603.5917728554496</v>
          </cell>
          <cell r="AK36">
            <v>0</v>
          </cell>
          <cell r="AL36">
            <v>0</v>
          </cell>
          <cell r="AM36">
            <v>0</v>
          </cell>
          <cell r="AN36">
            <v>0</v>
          </cell>
          <cell r="AO36">
            <v>0</v>
          </cell>
          <cell r="AP36">
            <v>0</v>
          </cell>
          <cell r="AQ36">
            <v>0</v>
          </cell>
          <cell r="AR36">
            <v>0</v>
          </cell>
          <cell r="AS36">
            <v>0</v>
          </cell>
          <cell r="AT36">
            <v>0</v>
          </cell>
          <cell r="AU36">
            <v>0</v>
          </cell>
          <cell r="AV36">
            <v>-2603.5917728554496</v>
          </cell>
          <cell r="AX36">
            <v>-2587.7098609501245</v>
          </cell>
          <cell r="AZ36">
            <v>0</v>
          </cell>
          <cell r="BA36">
            <v>0</v>
          </cell>
          <cell r="BB36">
            <v>0</v>
          </cell>
          <cell r="BC36">
            <v>0</v>
          </cell>
          <cell r="BD36">
            <v>0</v>
          </cell>
          <cell r="BE36">
            <v>0</v>
          </cell>
          <cell r="BF36">
            <v>0</v>
          </cell>
          <cell r="BG36">
            <v>0</v>
          </cell>
          <cell r="BH36">
            <v>0</v>
          </cell>
          <cell r="BI36">
            <v>0</v>
          </cell>
          <cell r="BJ36">
            <v>0</v>
          </cell>
          <cell r="BK36">
            <v>0</v>
          </cell>
          <cell r="BL36">
            <v>0</v>
          </cell>
          <cell r="BM36">
            <v>0</v>
          </cell>
          <cell r="BN36">
            <v>0</v>
          </cell>
          <cell r="BO36">
            <v>0</v>
          </cell>
          <cell r="BP36">
            <v>0</v>
          </cell>
          <cell r="BQ36">
            <v>0</v>
          </cell>
          <cell r="BR36">
            <v>0</v>
          </cell>
          <cell r="BS36">
            <v>0</v>
          </cell>
          <cell r="BT36">
            <v>0</v>
          </cell>
          <cell r="BU36">
            <v>0</v>
          </cell>
          <cell r="BV36">
            <v>0</v>
          </cell>
          <cell r="BW36">
            <v>0</v>
          </cell>
          <cell r="BX36">
            <v>0</v>
          </cell>
          <cell r="BY36">
            <v>0</v>
          </cell>
          <cell r="BZ36">
            <v>0</v>
          </cell>
          <cell r="CA36">
            <v>0</v>
          </cell>
          <cell r="CC36">
            <v>-2587.7098609501245</v>
          </cell>
          <cell r="CE36">
            <v>0</v>
          </cell>
          <cell r="CF36">
            <v>0</v>
          </cell>
          <cell r="CG36">
            <v>0</v>
          </cell>
          <cell r="CH36">
            <v>-2587.7098609501245</v>
          </cell>
          <cell r="CJ36">
            <v>-3064.2532124662821</v>
          </cell>
          <cell r="CL36">
            <v>0</v>
          </cell>
          <cell r="CM36">
            <v>0</v>
          </cell>
          <cell r="CN36">
            <v>0</v>
          </cell>
          <cell r="CO36">
            <v>0</v>
          </cell>
          <cell r="CP36">
            <v>0</v>
          </cell>
          <cell r="CQ36">
            <v>0</v>
          </cell>
          <cell r="CR36">
            <v>0</v>
          </cell>
          <cell r="CS36">
            <v>0</v>
          </cell>
          <cell r="CT36">
            <v>0</v>
          </cell>
          <cell r="CU36">
            <v>0</v>
          </cell>
          <cell r="CV36">
            <v>0</v>
          </cell>
          <cell r="CW36">
            <v>0</v>
          </cell>
          <cell r="CX36">
            <v>0</v>
          </cell>
          <cell r="CY36">
            <v>0</v>
          </cell>
          <cell r="CZ36">
            <v>0</v>
          </cell>
          <cell r="DA36">
            <v>0</v>
          </cell>
          <cell r="DB36">
            <v>0</v>
          </cell>
          <cell r="DC36">
            <v>0</v>
          </cell>
          <cell r="DD36">
            <v>0</v>
          </cell>
          <cell r="DE36">
            <v>0</v>
          </cell>
          <cell r="DF36">
            <v>0</v>
          </cell>
          <cell r="DG36">
            <v>0</v>
          </cell>
          <cell r="DH36">
            <v>0</v>
          </cell>
          <cell r="DI36">
            <v>0</v>
          </cell>
          <cell r="DJ36">
            <v>0</v>
          </cell>
          <cell r="DK36">
            <v>0</v>
          </cell>
          <cell r="DL36">
            <v>0</v>
          </cell>
          <cell r="DM36">
            <v>0</v>
          </cell>
          <cell r="DO36">
            <v>-3064.2532124662821</v>
          </cell>
        </row>
        <row r="37">
          <cell r="A37" t="str">
            <v xml:space="preserve">   - Total Direct Costs</v>
          </cell>
          <cell r="B37" t="str">
            <v>£000</v>
          </cell>
          <cell r="D37">
            <v>-108180.05182150262</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I37">
            <v>-108180.05182150262</v>
          </cell>
          <cell r="AK37">
            <v>0</v>
          </cell>
          <cell r="AL37">
            <v>0</v>
          </cell>
          <cell r="AM37">
            <v>0</v>
          </cell>
          <cell r="AN37">
            <v>0</v>
          </cell>
          <cell r="AO37">
            <v>0</v>
          </cell>
          <cell r="AP37">
            <v>0</v>
          </cell>
          <cell r="AQ37">
            <v>0</v>
          </cell>
          <cell r="AR37">
            <v>0</v>
          </cell>
          <cell r="AS37">
            <v>0</v>
          </cell>
          <cell r="AT37">
            <v>0</v>
          </cell>
          <cell r="AU37">
            <v>0</v>
          </cell>
          <cell r="AV37">
            <v>-108180.05182150262</v>
          </cell>
          <cell r="AX37">
            <v>-109878.45111345747</v>
          </cell>
          <cell r="AZ37">
            <v>0</v>
          </cell>
          <cell r="BA37">
            <v>0</v>
          </cell>
          <cell r="BB37">
            <v>0</v>
          </cell>
          <cell r="BC37">
            <v>0</v>
          </cell>
          <cell r="BD37">
            <v>0</v>
          </cell>
          <cell r="BE37">
            <v>0</v>
          </cell>
          <cell r="BF37">
            <v>0</v>
          </cell>
          <cell r="BG37">
            <v>0</v>
          </cell>
          <cell r="BH37">
            <v>0</v>
          </cell>
          <cell r="BI37">
            <v>0</v>
          </cell>
          <cell r="BJ37">
            <v>0</v>
          </cell>
          <cell r="BK37">
            <v>0</v>
          </cell>
          <cell r="BL37">
            <v>0</v>
          </cell>
          <cell r="BM37">
            <v>0</v>
          </cell>
          <cell r="BN37">
            <v>0</v>
          </cell>
          <cell r="BO37">
            <v>0</v>
          </cell>
          <cell r="BP37">
            <v>0</v>
          </cell>
          <cell r="BQ37">
            <v>0</v>
          </cell>
          <cell r="BR37">
            <v>0</v>
          </cell>
          <cell r="BS37">
            <v>0</v>
          </cell>
          <cell r="BT37">
            <v>0</v>
          </cell>
          <cell r="BU37">
            <v>0</v>
          </cell>
          <cell r="BV37">
            <v>0</v>
          </cell>
          <cell r="BW37">
            <v>0</v>
          </cell>
          <cell r="BX37">
            <v>0</v>
          </cell>
          <cell r="BY37">
            <v>0</v>
          </cell>
          <cell r="BZ37">
            <v>0</v>
          </cell>
          <cell r="CA37">
            <v>0</v>
          </cell>
          <cell r="CC37">
            <v>-109878.45111345747</v>
          </cell>
          <cell r="CE37">
            <v>0</v>
          </cell>
          <cell r="CF37">
            <v>0</v>
          </cell>
          <cell r="CG37">
            <v>0</v>
          </cell>
          <cell r="CH37">
            <v>-109878.45111345747</v>
          </cell>
          <cell r="CJ37">
            <v>-112466.17810437965</v>
          </cell>
          <cell r="CL37">
            <v>0</v>
          </cell>
          <cell r="CM37">
            <v>0</v>
          </cell>
          <cell r="CN37">
            <v>0</v>
          </cell>
          <cell r="CO37">
            <v>0</v>
          </cell>
          <cell r="CP37">
            <v>0</v>
          </cell>
          <cell r="CQ37">
            <v>0</v>
          </cell>
          <cell r="CR37">
            <v>0</v>
          </cell>
          <cell r="CS37">
            <v>0</v>
          </cell>
          <cell r="CT37">
            <v>0</v>
          </cell>
          <cell r="CU37">
            <v>0</v>
          </cell>
          <cell r="CV37">
            <v>0</v>
          </cell>
          <cell r="CW37">
            <v>0</v>
          </cell>
          <cell r="CX37">
            <v>0</v>
          </cell>
          <cell r="CY37">
            <v>0</v>
          </cell>
          <cell r="CZ37">
            <v>0</v>
          </cell>
          <cell r="DA37">
            <v>0</v>
          </cell>
          <cell r="DB37">
            <v>0</v>
          </cell>
          <cell r="DC37">
            <v>0</v>
          </cell>
          <cell r="DD37">
            <v>0</v>
          </cell>
          <cell r="DE37">
            <v>0</v>
          </cell>
          <cell r="DF37">
            <v>0</v>
          </cell>
          <cell r="DG37">
            <v>0</v>
          </cell>
          <cell r="DH37">
            <v>0</v>
          </cell>
          <cell r="DI37">
            <v>0</v>
          </cell>
          <cell r="DJ37">
            <v>0</v>
          </cell>
          <cell r="DK37">
            <v>0</v>
          </cell>
          <cell r="DL37">
            <v>0</v>
          </cell>
          <cell r="DM37">
            <v>0</v>
          </cell>
          <cell r="DO37">
            <v>-112466.17810437965</v>
          </cell>
        </row>
        <row r="38">
          <cell r="A38" t="str">
            <v xml:space="preserve">   - Recharges - Corporate Centre</v>
          </cell>
          <cell r="B38" t="str">
            <v>£000</v>
          </cell>
          <cell r="D38">
            <v>-1020.7106292939279</v>
          </cell>
          <cell r="F38">
            <v>0</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I38">
            <v>-1020.7106292939279</v>
          </cell>
          <cell r="AK38">
            <v>0</v>
          </cell>
          <cell r="AL38">
            <v>0</v>
          </cell>
          <cell r="AM38">
            <v>0</v>
          </cell>
          <cell r="AN38">
            <v>0</v>
          </cell>
          <cell r="AO38">
            <v>0</v>
          </cell>
          <cell r="AP38">
            <v>0</v>
          </cell>
          <cell r="AQ38">
            <v>0</v>
          </cell>
          <cell r="AR38">
            <v>0</v>
          </cell>
          <cell r="AS38">
            <v>0</v>
          </cell>
          <cell r="AT38">
            <v>0</v>
          </cell>
          <cell r="AU38">
            <v>0</v>
          </cell>
          <cell r="AV38">
            <v>-1020.7106292939279</v>
          </cell>
          <cell r="AX38">
            <v>-1026.4160923462496</v>
          </cell>
          <cell r="AZ38">
            <v>0</v>
          </cell>
          <cell r="BA38">
            <v>0</v>
          </cell>
          <cell r="BB38">
            <v>0</v>
          </cell>
          <cell r="BC38">
            <v>0</v>
          </cell>
          <cell r="BD38">
            <v>0</v>
          </cell>
          <cell r="BE38">
            <v>0</v>
          </cell>
          <cell r="BF38">
            <v>0</v>
          </cell>
          <cell r="BG38">
            <v>0</v>
          </cell>
          <cell r="BH38">
            <v>0</v>
          </cell>
          <cell r="BI38">
            <v>0</v>
          </cell>
          <cell r="BJ38">
            <v>0</v>
          </cell>
          <cell r="BK38">
            <v>0</v>
          </cell>
          <cell r="BL38">
            <v>0</v>
          </cell>
          <cell r="BM38">
            <v>0</v>
          </cell>
          <cell r="BN38">
            <v>0</v>
          </cell>
          <cell r="BO38">
            <v>0</v>
          </cell>
          <cell r="BP38">
            <v>0</v>
          </cell>
          <cell r="BQ38">
            <v>0</v>
          </cell>
          <cell r="BR38">
            <v>0</v>
          </cell>
          <cell r="BS38">
            <v>0</v>
          </cell>
          <cell r="BT38">
            <v>0</v>
          </cell>
          <cell r="BU38">
            <v>0</v>
          </cell>
          <cell r="BV38">
            <v>0</v>
          </cell>
          <cell r="BW38">
            <v>0</v>
          </cell>
          <cell r="BX38">
            <v>0</v>
          </cell>
          <cell r="BY38">
            <v>0</v>
          </cell>
          <cell r="BZ38">
            <v>0</v>
          </cell>
          <cell r="CA38">
            <v>0</v>
          </cell>
          <cell r="CC38">
            <v>-1026.4160923462496</v>
          </cell>
          <cell r="CE38">
            <v>0</v>
          </cell>
          <cell r="CF38">
            <v>0</v>
          </cell>
          <cell r="CG38">
            <v>0</v>
          </cell>
          <cell r="CH38">
            <v>-1026.4160923462496</v>
          </cell>
          <cell r="CJ38">
            <v>-1027.5307482559945</v>
          </cell>
          <cell r="CL38">
            <v>0</v>
          </cell>
          <cell r="CM38">
            <v>0</v>
          </cell>
          <cell r="CN38">
            <v>0</v>
          </cell>
          <cell r="CO38">
            <v>0</v>
          </cell>
          <cell r="CP38">
            <v>0</v>
          </cell>
          <cell r="CQ38">
            <v>0</v>
          </cell>
          <cell r="CR38">
            <v>0</v>
          </cell>
          <cell r="CS38">
            <v>0</v>
          </cell>
          <cell r="CT38">
            <v>0</v>
          </cell>
          <cell r="CU38">
            <v>0</v>
          </cell>
          <cell r="CV38">
            <v>0</v>
          </cell>
          <cell r="CW38">
            <v>0</v>
          </cell>
          <cell r="CX38">
            <v>0</v>
          </cell>
          <cell r="CY38">
            <v>0</v>
          </cell>
          <cell r="CZ38">
            <v>0</v>
          </cell>
          <cell r="DA38">
            <v>0</v>
          </cell>
          <cell r="DB38">
            <v>0</v>
          </cell>
          <cell r="DC38">
            <v>0</v>
          </cell>
          <cell r="DD38">
            <v>0</v>
          </cell>
          <cell r="DE38">
            <v>0</v>
          </cell>
          <cell r="DF38">
            <v>0</v>
          </cell>
          <cell r="DG38">
            <v>0</v>
          </cell>
          <cell r="DH38">
            <v>0</v>
          </cell>
          <cell r="DI38">
            <v>0</v>
          </cell>
          <cell r="DJ38">
            <v>0</v>
          </cell>
          <cell r="DK38">
            <v>0</v>
          </cell>
          <cell r="DL38">
            <v>0</v>
          </cell>
          <cell r="DM38">
            <v>0</v>
          </cell>
          <cell r="DO38">
            <v>-1027.5307482559945</v>
          </cell>
        </row>
        <row r="39">
          <cell r="A39" t="str">
            <v xml:space="preserve">   - Recharges - Regional Group Office</v>
          </cell>
          <cell r="B39" t="str">
            <v>£000</v>
          </cell>
          <cell r="D39">
            <v>-1153.2653871338705</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I39">
            <v>-1153.2653871338705</v>
          </cell>
          <cell r="AK39">
            <v>0</v>
          </cell>
          <cell r="AL39">
            <v>0</v>
          </cell>
          <cell r="AM39">
            <v>0</v>
          </cell>
          <cell r="AN39">
            <v>0</v>
          </cell>
          <cell r="AO39">
            <v>0</v>
          </cell>
          <cell r="AP39">
            <v>0</v>
          </cell>
          <cell r="AQ39">
            <v>0</v>
          </cell>
          <cell r="AR39">
            <v>0</v>
          </cell>
          <cell r="AS39">
            <v>0</v>
          </cell>
          <cell r="AT39">
            <v>0</v>
          </cell>
          <cell r="AU39">
            <v>0</v>
          </cell>
          <cell r="AV39">
            <v>-1153.2653871338705</v>
          </cell>
          <cell r="AX39">
            <v>-1105.7435182882652</v>
          </cell>
          <cell r="AZ39">
            <v>0</v>
          </cell>
          <cell r="BA39">
            <v>0</v>
          </cell>
          <cell r="BB39">
            <v>0</v>
          </cell>
          <cell r="BC39">
            <v>0</v>
          </cell>
          <cell r="BD39">
            <v>0</v>
          </cell>
          <cell r="BE39">
            <v>0</v>
          </cell>
          <cell r="BF39">
            <v>0</v>
          </cell>
          <cell r="BG39">
            <v>0</v>
          </cell>
          <cell r="BH39">
            <v>0</v>
          </cell>
          <cell r="BI39">
            <v>0</v>
          </cell>
          <cell r="BJ39">
            <v>0</v>
          </cell>
          <cell r="BK39">
            <v>0</v>
          </cell>
          <cell r="BL39">
            <v>0</v>
          </cell>
          <cell r="BM39">
            <v>0</v>
          </cell>
          <cell r="BN39">
            <v>0</v>
          </cell>
          <cell r="BO39">
            <v>0</v>
          </cell>
          <cell r="BP39">
            <v>0</v>
          </cell>
          <cell r="BQ39">
            <v>0</v>
          </cell>
          <cell r="BR39">
            <v>0</v>
          </cell>
          <cell r="BS39">
            <v>0</v>
          </cell>
          <cell r="BT39">
            <v>0</v>
          </cell>
          <cell r="BU39">
            <v>0</v>
          </cell>
          <cell r="BV39">
            <v>0</v>
          </cell>
          <cell r="BW39">
            <v>0</v>
          </cell>
          <cell r="BX39">
            <v>0</v>
          </cell>
          <cell r="BY39">
            <v>0</v>
          </cell>
          <cell r="BZ39">
            <v>0</v>
          </cell>
          <cell r="CA39">
            <v>0</v>
          </cell>
          <cell r="CC39">
            <v>-1105.7435182882652</v>
          </cell>
          <cell r="CE39">
            <v>0</v>
          </cell>
          <cell r="CF39">
            <v>0</v>
          </cell>
          <cell r="CG39">
            <v>0</v>
          </cell>
          <cell r="CH39">
            <v>-1105.7435182882652</v>
          </cell>
          <cell r="CJ39">
            <v>-1016.6284884001337</v>
          </cell>
          <cell r="CL39">
            <v>0</v>
          </cell>
          <cell r="CM39">
            <v>0</v>
          </cell>
          <cell r="CN39">
            <v>0</v>
          </cell>
          <cell r="CO39">
            <v>0</v>
          </cell>
          <cell r="CP39">
            <v>0</v>
          </cell>
          <cell r="CQ39">
            <v>0</v>
          </cell>
          <cell r="CR39">
            <v>0</v>
          </cell>
          <cell r="CS39">
            <v>0</v>
          </cell>
          <cell r="CT39">
            <v>0</v>
          </cell>
          <cell r="CU39">
            <v>0</v>
          </cell>
          <cell r="CV39">
            <v>0</v>
          </cell>
          <cell r="CW39">
            <v>0</v>
          </cell>
          <cell r="CX39">
            <v>0</v>
          </cell>
          <cell r="CY39">
            <v>0</v>
          </cell>
          <cell r="CZ39">
            <v>0</v>
          </cell>
          <cell r="DA39">
            <v>0</v>
          </cell>
          <cell r="DB39">
            <v>0</v>
          </cell>
          <cell r="DC39">
            <v>0</v>
          </cell>
          <cell r="DD39">
            <v>0</v>
          </cell>
          <cell r="DE39">
            <v>0</v>
          </cell>
          <cell r="DF39">
            <v>0</v>
          </cell>
          <cell r="DG39">
            <v>0</v>
          </cell>
          <cell r="DH39">
            <v>0</v>
          </cell>
          <cell r="DI39">
            <v>0</v>
          </cell>
          <cell r="DJ39">
            <v>0</v>
          </cell>
          <cell r="DK39">
            <v>0</v>
          </cell>
          <cell r="DL39">
            <v>0</v>
          </cell>
          <cell r="DM39">
            <v>0</v>
          </cell>
          <cell r="DO39">
            <v>-1016.6284884001337</v>
          </cell>
        </row>
        <row r="40">
          <cell r="A40" t="str">
            <v>Total Expenses (excluding commissions)</v>
          </cell>
          <cell r="B40" t="str">
            <v>£000</v>
          </cell>
          <cell r="D40">
            <v>-110354.02783793042</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I40">
            <v>-110354.02783793042</v>
          </cell>
          <cell r="AK40">
            <v>0</v>
          </cell>
          <cell r="AL40">
            <v>0</v>
          </cell>
          <cell r="AM40">
            <v>0</v>
          </cell>
          <cell r="AN40">
            <v>0</v>
          </cell>
          <cell r="AO40">
            <v>0</v>
          </cell>
          <cell r="AP40">
            <v>0</v>
          </cell>
          <cell r="AQ40">
            <v>0</v>
          </cell>
          <cell r="AR40">
            <v>0</v>
          </cell>
          <cell r="AS40">
            <v>0</v>
          </cell>
          <cell r="AT40">
            <v>0</v>
          </cell>
          <cell r="AU40">
            <v>0</v>
          </cell>
          <cell r="AV40">
            <v>-110354.02783793042</v>
          </cell>
          <cell r="AX40">
            <v>-112010.61072409198</v>
          </cell>
          <cell r="AZ40">
            <v>0</v>
          </cell>
          <cell r="BA40">
            <v>0</v>
          </cell>
          <cell r="BB40">
            <v>0</v>
          </cell>
          <cell r="BC40">
            <v>0</v>
          </cell>
          <cell r="BD40">
            <v>0</v>
          </cell>
          <cell r="BE40">
            <v>0</v>
          </cell>
          <cell r="BF40">
            <v>0</v>
          </cell>
          <cell r="BG40">
            <v>0</v>
          </cell>
          <cell r="BH40">
            <v>0</v>
          </cell>
          <cell r="BI40">
            <v>0</v>
          </cell>
          <cell r="BJ40">
            <v>0</v>
          </cell>
          <cell r="BK40">
            <v>0</v>
          </cell>
          <cell r="BL40">
            <v>0</v>
          </cell>
          <cell r="BM40">
            <v>0</v>
          </cell>
          <cell r="BN40">
            <v>0</v>
          </cell>
          <cell r="BO40">
            <v>0</v>
          </cell>
          <cell r="BP40">
            <v>0</v>
          </cell>
          <cell r="BQ40">
            <v>0</v>
          </cell>
          <cell r="BR40">
            <v>0</v>
          </cell>
          <cell r="BS40">
            <v>0</v>
          </cell>
          <cell r="BT40">
            <v>0</v>
          </cell>
          <cell r="BU40">
            <v>0</v>
          </cell>
          <cell r="BV40">
            <v>0</v>
          </cell>
          <cell r="BW40">
            <v>0</v>
          </cell>
          <cell r="BX40">
            <v>0</v>
          </cell>
          <cell r="BY40">
            <v>0</v>
          </cell>
          <cell r="BZ40">
            <v>0</v>
          </cell>
          <cell r="CA40">
            <v>0</v>
          </cell>
          <cell r="CC40">
            <v>-112010.61072409198</v>
          </cell>
          <cell r="CE40">
            <v>0</v>
          </cell>
          <cell r="CF40">
            <v>0</v>
          </cell>
          <cell r="CG40">
            <v>0</v>
          </cell>
          <cell r="CH40">
            <v>-112010.61072409198</v>
          </cell>
          <cell r="CJ40">
            <v>-114510.33734103577</v>
          </cell>
          <cell r="CL40">
            <v>0</v>
          </cell>
          <cell r="CM40">
            <v>0</v>
          </cell>
          <cell r="CN40">
            <v>0</v>
          </cell>
          <cell r="CO40">
            <v>0</v>
          </cell>
          <cell r="CP40">
            <v>0</v>
          </cell>
          <cell r="CQ40">
            <v>0</v>
          </cell>
          <cell r="CR40">
            <v>0</v>
          </cell>
          <cell r="CS40">
            <v>0</v>
          </cell>
          <cell r="CT40">
            <v>0</v>
          </cell>
          <cell r="CU40">
            <v>0</v>
          </cell>
          <cell r="CV40">
            <v>0</v>
          </cell>
          <cell r="CW40">
            <v>0</v>
          </cell>
          <cell r="CX40">
            <v>0</v>
          </cell>
          <cell r="CY40">
            <v>0</v>
          </cell>
          <cell r="CZ40">
            <v>0</v>
          </cell>
          <cell r="DA40">
            <v>0</v>
          </cell>
          <cell r="DB40">
            <v>0</v>
          </cell>
          <cell r="DC40">
            <v>0</v>
          </cell>
          <cell r="DD40">
            <v>0</v>
          </cell>
          <cell r="DE40">
            <v>0</v>
          </cell>
          <cell r="DF40">
            <v>0</v>
          </cell>
          <cell r="DG40">
            <v>0</v>
          </cell>
          <cell r="DH40">
            <v>0</v>
          </cell>
          <cell r="DI40">
            <v>0</v>
          </cell>
          <cell r="DJ40">
            <v>0</v>
          </cell>
          <cell r="DK40">
            <v>0</v>
          </cell>
          <cell r="DL40">
            <v>0</v>
          </cell>
          <cell r="DM40">
            <v>0</v>
          </cell>
          <cell r="DO40">
            <v>-114510.33734103577</v>
          </cell>
        </row>
      </sheetData>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Set>
  </externalBook>
</externalLink>
</file>

<file path=xl/externalLinks/externalLink13.xml><?xml version="1.0" encoding="utf-8"?>
<externalLink xmlns="http://schemas.openxmlformats.org/spreadsheetml/2006/main">
  <externalBook xmlns:r="http://schemas.openxmlformats.org/officeDocument/2006/relationships" r:id="rId1">
    <sheetNames>
      <sheetName val="SETUP -&gt;"/>
      <sheetName val="Input #1"/>
      <sheetName val="Input #2"/>
      <sheetName val="UK COM PACK -&gt;"/>
      <sheetName val="UK COM - Sum"/>
      <sheetName val="UK COM - Key Fin"/>
      <sheetName val="UK COM - Profits"/>
      <sheetName val="UK COM - Prem"/>
      <sheetName val="UK COM - Claims"/>
      <sheetName val="UK TOTAL - Comm"/>
      <sheetName val="UK TOTAL - Head"/>
      <sheetName val="SUPPORTING MATERIAL -&gt;"/>
      <sheetName val="UK Commercial"/>
      <sheetName val="TOTAL"/>
      <sheetName val="Premiums"/>
      <sheetName val="CC&amp;E"/>
      <sheetName val="Conversion"/>
    </sheetNames>
    <sheetDataSet>
      <sheetData sheetId="0" refreshError="1"/>
      <sheetData sheetId="1" refreshError="1"/>
      <sheetData sheetId="2" refreshError="1">
        <row r="27">
          <cell r="W27">
            <v>1610</v>
          </cell>
        </row>
        <row r="28">
          <cell r="W28">
            <v>1760</v>
          </cell>
        </row>
        <row r="62">
          <cell r="X62">
            <v>670</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14.xml><?xml version="1.0" encoding="utf-8"?>
<externalLink xmlns="http://schemas.openxmlformats.org/spreadsheetml/2006/main">
  <externalBook xmlns:r="http://schemas.openxmlformats.org/officeDocument/2006/relationships" r:id="rId1">
    <sheetNames>
      <sheetName val="SETUP -&gt;"/>
      <sheetName val="Input #1"/>
      <sheetName val="Input #2"/>
      <sheetName val="US PACK -&gt;"/>
      <sheetName val="US - Sum"/>
      <sheetName val="US - Key Fin"/>
      <sheetName val="US - Profits"/>
      <sheetName val="US Disc - Prem"/>
      <sheetName val="US Cont - Prem"/>
      <sheetName val="US - Claims"/>
      <sheetName val="US - Comm"/>
      <sheetName val="US - Head"/>
      <sheetName val="SUPPORTING MATERIAL -&gt;"/>
      <sheetName val="Discontinued"/>
      <sheetName val="Continuing"/>
      <sheetName val="Total"/>
      <sheetName val="Premiums"/>
      <sheetName val="CC&amp;E"/>
      <sheetName val="Conversion"/>
    </sheetNames>
    <sheetDataSet>
      <sheetData sheetId="0" refreshError="1"/>
      <sheetData sheetId="1" refreshError="1"/>
      <sheetData sheetId="2" refreshError="1">
        <row r="13">
          <cell r="AE13">
            <v>-250</v>
          </cell>
        </row>
        <row r="14">
          <cell r="AE14">
            <v>-140</v>
          </cell>
        </row>
        <row r="26">
          <cell r="X26">
            <v>-70</v>
          </cell>
        </row>
        <row r="27">
          <cell r="X27">
            <v>70</v>
          </cell>
        </row>
        <row r="38">
          <cell r="X38">
            <v>180</v>
          </cell>
        </row>
        <row r="39">
          <cell r="X39">
            <v>260</v>
          </cell>
        </row>
        <row r="64">
          <cell r="X64">
            <v>150</v>
          </cell>
        </row>
        <row r="65">
          <cell r="X65">
            <v>200</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15.xml><?xml version="1.0" encoding="utf-8"?>
<externalLink xmlns="http://schemas.openxmlformats.org/spreadsheetml/2006/main">
  <externalBook xmlns:r="http://schemas.openxmlformats.org/officeDocument/2006/relationships" r:id="rId1">
    <sheetNames>
      <sheetName val="SETUP -&gt;"/>
      <sheetName val="Input #1"/>
      <sheetName val="Input #2"/>
      <sheetName val="CANADA PACK -&gt;"/>
      <sheetName val="Can - Sum"/>
      <sheetName val="Can - Key Fin"/>
      <sheetName val="Can - Profits"/>
      <sheetName val="Can - Prem"/>
      <sheetName val="Can - Claims"/>
      <sheetName val="Can - Comm"/>
      <sheetName val="Can - Head"/>
      <sheetName val="SUPPORTING MATERIAL -&gt;"/>
      <sheetName val="P&amp;C"/>
      <sheetName val="Total"/>
      <sheetName val="Premiums"/>
      <sheetName val="CC&amp;E"/>
      <sheetName val="Conversion"/>
    </sheetNames>
    <sheetDataSet>
      <sheetData sheetId="0" refreshError="1"/>
      <sheetData sheetId="1" refreshError="1"/>
      <sheetData sheetId="2" refreshError="1">
        <row r="13">
          <cell r="AE13">
            <v>20</v>
          </cell>
        </row>
        <row r="14">
          <cell r="AE14">
            <v>80</v>
          </cell>
        </row>
        <row r="27">
          <cell r="X27">
            <v>500</v>
          </cell>
        </row>
        <row r="28">
          <cell r="X28">
            <v>600</v>
          </cell>
        </row>
        <row r="55">
          <cell r="AA55">
            <v>70</v>
          </cell>
        </row>
        <row r="56">
          <cell r="AA56">
            <v>90</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16.xml><?xml version="1.0" encoding="utf-8"?>
<externalLink xmlns="http://schemas.openxmlformats.org/spreadsheetml/2006/main">
  <externalBook xmlns:r="http://schemas.openxmlformats.org/officeDocument/2006/relationships" r:id="rId1">
    <sheetNames>
      <sheetName val="Cover"/>
      <sheetName val="Index"/>
      <sheetName val="GCC Exp Summary"/>
      <sheetName val="Variance Analysis - Total"/>
      <sheetName val="CEO &amp; Ext Communications"/>
      <sheetName val="Global Relationships"/>
      <sheetName val="Group Legal &amp; Secretarial"/>
      <sheetName val="Group Finance"/>
      <sheetName val="Group Risk"/>
      <sheetName val="SCIS"/>
      <sheetName val="HR Proc &amp; Ppty"/>
      <sheetName val="Group Audit"/>
      <sheetName val="Overheads"/>
      <sheetName val="Central IT &amp; UK Recharge"/>
      <sheetName val="Projects"/>
      <sheetName val="GS Analysis"/>
      <sheetName val="UK Total Head"/>
      <sheetName val="Int Key Fin (H)"/>
    </sheetNames>
    <sheetDataSet>
      <sheetData sheetId="0" refreshError="1">
        <row r="19">
          <cell r="C19" t="str">
            <v>May</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17.xml><?xml version="1.0" encoding="utf-8"?>
<externalLink xmlns="http://schemas.openxmlformats.org/spreadsheetml/2006/main">
  <externalBook xmlns:r="http://schemas.openxmlformats.org/officeDocument/2006/relationships" r:id="rId1">
    <sheetNames>
      <sheetName val="SETUP -&gt;"/>
      <sheetName val="Input #1"/>
      <sheetName val="Input #2"/>
      <sheetName val="US PACK -&gt;"/>
      <sheetName val="US - Sum"/>
      <sheetName val="US - Key Fin"/>
      <sheetName val="US - Profits"/>
      <sheetName val="US Disc - Prem"/>
      <sheetName val="US Cont - Prem"/>
      <sheetName val="US - Claims"/>
      <sheetName val="US - NS Key Fin"/>
      <sheetName val="US - Comm"/>
      <sheetName val="US - Investment Result"/>
      <sheetName val="US - Claims Mgt"/>
      <sheetName val="US - Claims Reserve"/>
      <sheetName val="US - Other KPIs"/>
      <sheetName val="US - Head"/>
      <sheetName val="Total"/>
      <sheetName val="Continuing"/>
      <sheetName val="SUPPORTING MATERIAL -&gt;"/>
      <sheetName val="Discontinued"/>
      <sheetName val="Premiums"/>
      <sheetName val="CC&amp;E"/>
      <sheetName val="Conversion"/>
    </sheetNames>
    <sheetDataSet>
      <sheetData sheetId="0" refreshError="1">
        <row r="62">
          <cell r="O62">
            <v>38503</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externalLinks/externalLink18.xml><?xml version="1.0" encoding="utf-8"?>
<externalLink xmlns="http://schemas.openxmlformats.org/spreadsheetml/2006/main">
  <externalBook xmlns:r="http://schemas.openxmlformats.org/officeDocument/2006/relationships" r:id="rId1">
    <sheetNames>
      <sheetName val="Cover"/>
      <sheetName val="Summary_Net"/>
      <sheetName val="Variation-Net"/>
      <sheetName val="Ultimate Comparison"/>
      <sheetName val="Analysis---&gt;"/>
      <sheetName val="analisis"/>
      <sheetName val="Attr_LOSS&amp;ALAE_Net"/>
      <sheetName val="LL_LOSS&amp;ALAE_Net"/>
      <sheetName val="S&amp;S_Net"/>
      <sheetName val="SUM&amp;TRI---&gt;"/>
      <sheetName val="Attr_Loss&amp;ALAE_Paid_Sum_Net"/>
      <sheetName val="Attr_Loss&amp;ALAE_Paid_Tri_Net"/>
      <sheetName val="Attr_Loss&amp;ALAE_Inc_Sum_Net"/>
      <sheetName val="Attr_Loss&amp;ALAE_Inc_Tri_Net"/>
      <sheetName val="Attr_Counts_INC_Sum"/>
      <sheetName val="Attr_Counts_INC_Tri"/>
      <sheetName val="Attr_Loss&amp;ALAE_Inc_PROM_Sum_Net"/>
      <sheetName val="DFM Ratios"/>
      <sheetName val="Attr_Loss&amp;ALAE_Inc_PROM_Tri_Net"/>
      <sheetName val="S&amp;S_INC_SUM_Net"/>
      <sheetName val="S&amp;S_INC_TRI_Net"/>
      <sheetName val="S&amp;S_Paid_SUM_Net"/>
      <sheetName val="DFM Ratios_1"/>
      <sheetName val="S&amp;S_PAID_TRI_Net"/>
      <sheetName val="LL_Loss&amp;ALAE_PAID_SUM_Net"/>
      <sheetName val="LL_Loss&amp;ALAE_PAID_Tri_Net"/>
      <sheetName val="LL_Loss&amp;ALAE_INC_SUM_Net"/>
      <sheetName val="LL_Loss&amp;ALAE_INC_Tri_Net"/>
      <sheetName val="LL_Counts_Sum"/>
      <sheetName val="LL_Counts_Tri"/>
      <sheetName val="NoLL_LOSS_Net"/>
      <sheetName val="NoLL_ALAE_Net"/>
      <sheetName val="ALAE_NLL_INC_Sum_Net"/>
      <sheetName val="ALAE_NLL_INC_TRI_Net"/>
      <sheetName val="ALAE_NLL_PAID_Sum_Net"/>
      <sheetName val="ALAE_NLL_PAID_TRI_Net"/>
      <sheetName val="LOSS_NLL_INC_SUM_Net"/>
      <sheetName val="Loss_NLL_INC_TRI_Net"/>
      <sheetName val="LOSS_NLL_PAID_SUM_Net"/>
      <sheetName val="case prior 31122006"/>
      <sheetName val="LOSS_NLL_PAID_TRI_Net"/>
      <sheetName val="CHARTS"/>
      <sheetName val="Patterns"/>
    </sheetNames>
    <sheetDataSet>
      <sheetData sheetId="0" refreshError="1">
        <row r="27">
          <cell r="C27" t="str">
            <v>12/31/2006</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Set>
  </externalBook>
</externalLink>
</file>

<file path=xl/externalLinks/externalLink19.xml><?xml version="1.0" encoding="utf-8"?>
<externalLink xmlns="http://schemas.openxmlformats.org/spreadsheetml/2006/main">
  <externalBook xmlns:r="http://schemas.openxmlformats.org/officeDocument/2006/relationships" r:id="rId1">
    <sheetNames>
      <sheetName val="Cover"/>
      <sheetName val="Summary_Net"/>
      <sheetName val="Variation-Net"/>
      <sheetName val="Ultimate Comparison"/>
      <sheetName val="Analysis---&gt;"/>
      <sheetName val="analisis"/>
      <sheetName val="Attr_LOSS&amp;ALAE_Net"/>
      <sheetName val="LL_LOSS&amp;ALAE_Net"/>
      <sheetName val="S&amp;S_Net"/>
      <sheetName val="SUM&amp;TRI---&gt;"/>
      <sheetName val="Attr_Loss&amp;ALAE_Paid_Sum_Net"/>
      <sheetName val="Attr_Loss&amp;ALAE_Paid_Tri_Net"/>
      <sheetName val="Attr_Loss&amp;ALAE_Inc_Sum_Net"/>
      <sheetName val="Attr_Loss&amp;ALAE_Inc_Tri_Net"/>
      <sheetName val="Attr_Counts_INC_Sum"/>
      <sheetName val="Attr_Counts_INC_Tri"/>
      <sheetName val="Attr_Loss&amp;ALAE_Inc_PROM_Sum_Net"/>
      <sheetName val="DFM Ratios"/>
      <sheetName val="Attr_Loss&amp;ALAE_Inc_PROM_Tri_Net"/>
      <sheetName val="S&amp;S_INC_SUM_Net"/>
      <sheetName val="S&amp;S_INC_TRI_Net"/>
      <sheetName val="S&amp;S_Paid_SUM_Net"/>
      <sheetName val="DFM Ratios_1"/>
      <sheetName val="S&amp;S_PAID_TRI_Net"/>
      <sheetName val="LL_Loss&amp;ALAE_PAID_SUM_Net"/>
      <sheetName val="LL_Loss&amp;ALAE_PAID_Tri_Net"/>
      <sheetName val="LL_Loss&amp;ALAE_INC_SUM_Net"/>
      <sheetName val="LL_Loss&amp;ALAE_INC_Tri_Net"/>
      <sheetName val="LL_Counts_Sum"/>
      <sheetName val="LL_Counts_Tri"/>
      <sheetName val="NoLL_LOSS_Net"/>
      <sheetName val="NoLL_ALAE_Net"/>
      <sheetName val="ALAE_NLL_INC_Sum_Net"/>
      <sheetName val="ALAE_NLL_INC_TRI_Net"/>
      <sheetName val="ALAE_NLL_PAID_Sum_Net"/>
      <sheetName val="ALAE_NLL_PAID_TRI_Net"/>
      <sheetName val="LOSS_NLL_INC_SUM_Net"/>
      <sheetName val="Loss_NLL_INC_TRI_Net"/>
      <sheetName val="LOSS_NLL_PAID_SUM_Net"/>
      <sheetName val="case prior 31122006"/>
      <sheetName val="LOSS_NLL_PAID_TRI_Net"/>
      <sheetName val="CHARTS"/>
      <sheetName val="Patterns"/>
    </sheetNames>
    <sheetDataSet>
      <sheetData sheetId="0" refreshError="1">
        <row r="27">
          <cell r="C27" t="str">
            <v>12/31/2006</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Set>
  </externalBook>
</externalLink>
</file>

<file path=xl/externalLinks/externalLink20.xml><?xml version="1.0" encoding="utf-8"?>
<externalLink xmlns="http://schemas.openxmlformats.org/spreadsheetml/2006/main">
  <externalBook xmlns:r="http://schemas.openxmlformats.org/officeDocument/2006/relationships" r:id="rId1">
    <sheetNames>
      <sheetName val="In_Plan"/>
      <sheetName val="In_Actual"/>
      <sheetName val="ER"/>
      <sheetName val="FX_Plan"/>
      <sheetName val="FX_Actual"/>
      <sheetName val="Pivot_Plan"/>
      <sheetName val="Pivot_Actual"/>
      <sheetName val="SETUP -&gt;"/>
    </sheetNames>
    <sheetDataSet>
      <sheetData sheetId="0" refreshError="1"/>
      <sheetData sheetId="1" refreshError="1"/>
      <sheetData sheetId="2" refreshError="1">
        <row r="3">
          <cell r="C3">
            <v>37652</v>
          </cell>
          <cell r="D3">
            <v>37680</v>
          </cell>
          <cell r="E3">
            <v>37711</v>
          </cell>
          <cell r="F3">
            <v>37741</v>
          </cell>
          <cell r="G3">
            <v>37772</v>
          </cell>
          <cell r="H3">
            <v>37802</v>
          </cell>
          <cell r="I3">
            <v>37833</v>
          </cell>
          <cell r="J3">
            <v>37864</v>
          </cell>
          <cell r="K3">
            <v>37894</v>
          </cell>
          <cell r="L3">
            <v>37925</v>
          </cell>
          <cell r="M3">
            <v>37955</v>
          </cell>
          <cell r="N3">
            <v>37986</v>
          </cell>
          <cell r="O3">
            <v>38017</v>
          </cell>
          <cell r="P3">
            <v>38046</v>
          </cell>
          <cell r="Q3">
            <v>38077</v>
          </cell>
          <cell r="R3">
            <v>38107</v>
          </cell>
          <cell r="S3">
            <v>38138</v>
          </cell>
          <cell r="T3">
            <v>38168</v>
          </cell>
          <cell r="U3">
            <v>38199</v>
          </cell>
          <cell r="V3">
            <v>38230</v>
          </cell>
          <cell r="W3">
            <v>38260</v>
          </cell>
          <cell r="X3">
            <v>38291</v>
          </cell>
          <cell r="Y3">
            <v>38321</v>
          </cell>
          <cell r="Z3">
            <v>38352</v>
          </cell>
        </row>
        <row r="4">
          <cell r="A4" t="str">
            <v>GRE</v>
          </cell>
          <cell r="C4">
            <v>1</v>
          </cell>
          <cell r="D4">
            <v>1</v>
          </cell>
          <cell r="E4">
            <v>1</v>
          </cell>
          <cell r="F4">
            <v>1</v>
          </cell>
          <cell r="G4">
            <v>1</v>
          </cell>
          <cell r="H4">
            <v>1</v>
          </cell>
          <cell r="I4">
            <v>1</v>
          </cell>
          <cell r="J4">
            <v>1</v>
          </cell>
          <cell r="K4">
            <v>1</v>
          </cell>
          <cell r="L4">
            <v>1</v>
          </cell>
          <cell r="M4">
            <v>1</v>
          </cell>
          <cell r="N4">
            <v>1</v>
          </cell>
          <cell r="O4">
            <v>1</v>
          </cell>
          <cell r="P4">
            <v>1</v>
          </cell>
          <cell r="Q4">
            <v>1</v>
          </cell>
          <cell r="R4">
            <v>1</v>
          </cell>
          <cell r="S4">
            <v>1</v>
          </cell>
          <cell r="T4">
            <v>1</v>
          </cell>
          <cell r="U4">
            <v>1</v>
          </cell>
          <cell r="V4">
            <v>1</v>
          </cell>
          <cell r="W4">
            <v>1</v>
          </cell>
          <cell r="X4">
            <v>1</v>
          </cell>
          <cell r="Y4">
            <v>1</v>
          </cell>
          <cell r="Z4">
            <v>1</v>
          </cell>
        </row>
        <row r="5">
          <cell r="A5" t="str">
            <v>UKP</v>
          </cell>
          <cell r="C5">
            <v>1</v>
          </cell>
          <cell r="D5">
            <v>1</v>
          </cell>
          <cell r="E5">
            <v>1</v>
          </cell>
          <cell r="F5">
            <v>1</v>
          </cell>
          <cell r="G5">
            <v>1</v>
          </cell>
          <cell r="H5">
            <v>1</v>
          </cell>
          <cell r="I5">
            <v>1</v>
          </cell>
          <cell r="J5">
            <v>1</v>
          </cell>
          <cell r="K5">
            <v>1</v>
          </cell>
          <cell r="L5">
            <v>1</v>
          </cell>
          <cell r="M5">
            <v>1</v>
          </cell>
          <cell r="N5">
            <v>1</v>
          </cell>
          <cell r="O5">
            <v>1</v>
          </cell>
          <cell r="P5">
            <v>1</v>
          </cell>
          <cell r="Q5">
            <v>1</v>
          </cell>
          <cell r="R5">
            <v>1</v>
          </cell>
          <cell r="S5">
            <v>1</v>
          </cell>
          <cell r="T5">
            <v>1</v>
          </cell>
          <cell r="U5">
            <v>1</v>
          </cell>
          <cell r="V5">
            <v>1</v>
          </cell>
          <cell r="W5">
            <v>1</v>
          </cell>
          <cell r="X5">
            <v>1</v>
          </cell>
          <cell r="Y5">
            <v>1</v>
          </cell>
          <cell r="Z5">
            <v>1</v>
          </cell>
        </row>
        <row r="6">
          <cell r="A6" t="str">
            <v>UKC</v>
          </cell>
          <cell r="C6">
            <v>1</v>
          </cell>
          <cell r="D6">
            <v>1</v>
          </cell>
          <cell r="E6">
            <v>1</v>
          </cell>
          <cell r="F6">
            <v>1</v>
          </cell>
          <cell r="G6">
            <v>1</v>
          </cell>
          <cell r="H6">
            <v>1</v>
          </cell>
          <cell r="I6">
            <v>1</v>
          </cell>
          <cell r="J6">
            <v>1</v>
          </cell>
          <cell r="K6">
            <v>1</v>
          </cell>
          <cell r="L6">
            <v>1</v>
          </cell>
          <cell r="M6">
            <v>1</v>
          </cell>
          <cell r="N6">
            <v>1</v>
          </cell>
          <cell r="O6">
            <v>1</v>
          </cell>
          <cell r="P6">
            <v>1</v>
          </cell>
          <cell r="Q6">
            <v>1</v>
          </cell>
          <cell r="R6">
            <v>1</v>
          </cell>
          <cell r="S6">
            <v>1</v>
          </cell>
          <cell r="T6">
            <v>1</v>
          </cell>
          <cell r="U6">
            <v>1</v>
          </cell>
          <cell r="V6">
            <v>1</v>
          </cell>
          <cell r="W6">
            <v>1</v>
          </cell>
          <cell r="X6">
            <v>1</v>
          </cell>
          <cell r="Y6">
            <v>1</v>
          </cell>
          <cell r="Z6">
            <v>1</v>
          </cell>
        </row>
        <row r="7">
          <cell r="A7" t="str">
            <v>SKA</v>
          </cell>
          <cell r="C7">
            <v>10.59</v>
          </cell>
          <cell r="D7">
            <v>10.59</v>
          </cell>
          <cell r="E7">
            <v>10.59</v>
          </cell>
          <cell r="F7">
            <v>10.59</v>
          </cell>
          <cell r="G7">
            <v>10.59</v>
          </cell>
          <cell r="H7">
            <v>10.59</v>
          </cell>
          <cell r="I7">
            <v>10.59</v>
          </cell>
          <cell r="J7">
            <v>10.59</v>
          </cell>
          <cell r="K7">
            <v>10.59</v>
          </cell>
          <cell r="L7">
            <v>10.59</v>
          </cell>
          <cell r="M7">
            <v>10.59</v>
          </cell>
          <cell r="N7">
            <v>10.59</v>
          </cell>
          <cell r="O7">
            <v>10.59</v>
          </cell>
          <cell r="P7">
            <v>10.59</v>
          </cell>
          <cell r="Q7">
            <v>10.59</v>
          </cell>
          <cell r="R7">
            <v>10.59</v>
          </cell>
          <cell r="S7">
            <v>10.59</v>
          </cell>
          <cell r="T7">
            <v>10.59</v>
          </cell>
          <cell r="U7">
            <v>10.59</v>
          </cell>
          <cell r="V7">
            <v>10.59</v>
          </cell>
          <cell r="W7">
            <v>10.59</v>
          </cell>
          <cell r="X7">
            <v>10.59</v>
          </cell>
          <cell r="Y7">
            <v>10.59</v>
          </cell>
          <cell r="Z7">
            <v>10.59</v>
          </cell>
        </row>
        <row r="8">
          <cell r="A8" t="str">
            <v>CAN</v>
          </cell>
          <cell r="C8">
            <v>2.2400000000000002</v>
          </cell>
          <cell r="D8">
            <v>2.2400000000000002</v>
          </cell>
          <cell r="E8">
            <v>2.2400000000000002</v>
          </cell>
          <cell r="F8">
            <v>2.2400000000000002</v>
          </cell>
          <cell r="G8">
            <v>2.2400000000000002</v>
          </cell>
          <cell r="H8">
            <v>2.2400000000000002</v>
          </cell>
          <cell r="I8">
            <v>2.2400000000000002</v>
          </cell>
          <cell r="J8">
            <v>2.2400000000000002</v>
          </cell>
          <cell r="K8">
            <v>2.2400000000000002</v>
          </cell>
          <cell r="L8">
            <v>2.2400000000000002</v>
          </cell>
          <cell r="M8">
            <v>2.2400000000000002</v>
          </cell>
          <cell r="N8">
            <v>2.2400000000000002</v>
          </cell>
          <cell r="O8">
            <v>2.2400000000000002</v>
          </cell>
          <cell r="P8">
            <v>2.2400000000000002</v>
          </cell>
          <cell r="Q8">
            <v>2.2400000000000002</v>
          </cell>
          <cell r="R8">
            <v>2.2400000000000002</v>
          </cell>
          <cell r="S8">
            <v>2.2400000000000002</v>
          </cell>
          <cell r="T8">
            <v>2.2400000000000002</v>
          </cell>
          <cell r="U8">
            <v>2.2400000000000002</v>
          </cell>
          <cell r="V8">
            <v>2.2400000000000002</v>
          </cell>
          <cell r="W8">
            <v>2.2400000000000002</v>
          </cell>
          <cell r="X8">
            <v>2.2400000000000002</v>
          </cell>
          <cell r="Y8">
            <v>2.2400000000000002</v>
          </cell>
          <cell r="Z8">
            <v>2.2400000000000002</v>
          </cell>
        </row>
        <row r="9">
          <cell r="A9" t="str">
            <v>INT</v>
          </cell>
          <cell r="C9">
            <v>1</v>
          </cell>
          <cell r="D9">
            <v>1</v>
          </cell>
          <cell r="E9">
            <v>1</v>
          </cell>
          <cell r="F9">
            <v>1</v>
          </cell>
          <cell r="G9">
            <v>1</v>
          </cell>
          <cell r="H9">
            <v>1</v>
          </cell>
          <cell r="I9">
            <v>1</v>
          </cell>
          <cell r="J9">
            <v>1</v>
          </cell>
          <cell r="K9">
            <v>1</v>
          </cell>
          <cell r="L9">
            <v>1</v>
          </cell>
          <cell r="M9">
            <v>1</v>
          </cell>
          <cell r="N9">
            <v>1</v>
          </cell>
          <cell r="O9">
            <v>1</v>
          </cell>
          <cell r="P9">
            <v>1</v>
          </cell>
          <cell r="Q9">
            <v>1</v>
          </cell>
          <cell r="R9">
            <v>1</v>
          </cell>
          <cell r="S9">
            <v>1</v>
          </cell>
          <cell r="T9">
            <v>1</v>
          </cell>
          <cell r="U9">
            <v>1</v>
          </cell>
          <cell r="V9">
            <v>1</v>
          </cell>
          <cell r="W9">
            <v>1</v>
          </cell>
          <cell r="X9">
            <v>1</v>
          </cell>
          <cell r="Y9">
            <v>1</v>
          </cell>
          <cell r="Z9">
            <v>1</v>
          </cell>
        </row>
        <row r="10">
          <cell r="A10" t="str">
            <v>USA</v>
          </cell>
          <cell r="C10">
            <v>1.66</v>
          </cell>
          <cell r="D10">
            <v>1.66</v>
          </cell>
          <cell r="E10">
            <v>1.66</v>
          </cell>
          <cell r="F10">
            <v>1.66</v>
          </cell>
          <cell r="G10">
            <v>1.66</v>
          </cell>
          <cell r="H10">
            <v>1.66</v>
          </cell>
          <cell r="I10">
            <v>1.66</v>
          </cell>
          <cell r="J10">
            <v>1.66</v>
          </cell>
          <cell r="K10">
            <v>1.66</v>
          </cell>
          <cell r="L10">
            <v>1.66</v>
          </cell>
          <cell r="M10">
            <v>1.66</v>
          </cell>
          <cell r="N10">
            <v>1.66</v>
          </cell>
          <cell r="O10">
            <v>1.66</v>
          </cell>
          <cell r="P10">
            <v>1.66</v>
          </cell>
          <cell r="Q10">
            <v>1.66</v>
          </cell>
          <cell r="R10">
            <v>1.66</v>
          </cell>
          <cell r="S10">
            <v>1.66</v>
          </cell>
          <cell r="T10">
            <v>1.66</v>
          </cell>
          <cell r="U10">
            <v>1.66</v>
          </cell>
          <cell r="V10">
            <v>1.66</v>
          </cell>
          <cell r="W10">
            <v>1.66</v>
          </cell>
          <cell r="X10">
            <v>1.66</v>
          </cell>
          <cell r="Y10">
            <v>1.66</v>
          </cell>
          <cell r="Z10">
            <v>1.66</v>
          </cell>
        </row>
        <row r="13">
          <cell r="C13">
            <v>1</v>
          </cell>
          <cell r="D13">
            <v>1</v>
          </cell>
          <cell r="E13">
            <v>1</v>
          </cell>
          <cell r="F13">
            <v>1</v>
          </cell>
          <cell r="G13">
            <v>1</v>
          </cell>
          <cell r="H13">
            <v>1</v>
          </cell>
          <cell r="I13">
            <v>1</v>
          </cell>
          <cell r="J13">
            <v>1</v>
          </cell>
          <cell r="K13">
            <v>1</v>
          </cell>
          <cell r="L13">
            <v>1</v>
          </cell>
          <cell r="M13">
            <v>1</v>
          </cell>
          <cell r="N13">
            <v>1</v>
          </cell>
          <cell r="O13">
            <v>1</v>
          </cell>
          <cell r="P13">
            <v>1</v>
          </cell>
          <cell r="Q13">
            <v>1</v>
          </cell>
          <cell r="R13">
            <v>1</v>
          </cell>
          <cell r="S13">
            <v>1</v>
          </cell>
          <cell r="T13">
            <v>1</v>
          </cell>
          <cell r="U13">
            <v>1</v>
          </cell>
          <cell r="V13">
            <v>1</v>
          </cell>
          <cell r="W13">
            <v>1</v>
          </cell>
          <cell r="X13">
            <v>1</v>
          </cell>
          <cell r="Y13">
            <v>1</v>
          </cell>
          <cell r="Z13">
            <v>1</v>
          </cell>
        </row>
        <row r="14">
          <cell r="C14">
            <v>1</v>
          </cell>
          <cell r="D14">
            <v>1</v>
          </cell>
          <cell r="E14">
            <v>1</v>
          </cell>
          <cell r="F14">
            <v>1</v>
          </cell>
          <cell r="G14">
            <v>1</v>
          </cell>
          <cell r="H14">
            <v>1</v>
          </cell>
          <cell r="I14">
            <v>1</v>
          </cell>
          <cell r="J14">
            <v>1</v>
          </cell>
          <cell r="K14">
            <v>1</v>
          </cell>
          <cell r="L14">
            <v>1</v>
          </cell>
          <cell r="M14">
            <v>1</v>
          </cell>
          <cell r="N14">
            <v>1</v>
          </cell>
          <cell r="O14">
            <v>1</v>
          </cell>
          <cell r="P14">
            <v>1</v>
          </cell>
          <cell r="Q14">
            <v>1</v>
          </cell>
          <cell r="R14">
            <v>1</v>
          </cell>
          <cell r="S14">
            <v>1</v>
          </cell>
          <cell r="T14">
            <v>1</v>
          </cell>
          <cell r="U14">
            <v>1</v>
          </cell>
          <cell r="V14">
            <v>1</v>
          </cell>
          <cell r="W14">
            <v>1</v>
          </cell>
          <cell r="X14">
            <v>1</v>
          </cell>
          <cell r="Y14">
            <v>1</v>
          </cell>
          <cell r="Z14">
            <v>1</v>
          </cell>
        </row>
        <row r="15">
          <cell r="C15">
            <v>1</v>
          </cell>
          <cell r="D15">
            <v>1</v>
          </cell>
          <cell r="E15">
            <v>1</v>
          </cell>
          <cell r="F15">
            <v>1</v>
          </cell>
          <cell r="G15">
            <v>1</v>
          </cell>
          <cell r="H15">
            <v>1</v>
          </cell>
          <cell r="I15">
            <v>1</v>
          </cell>
          <cell r="J15">
            <v>1</v>
          </cell>
          <cell r="K15">
            <v>1</v>
          </cell>
          <cell r="L15">
            <v>1</v>
          </cell>
          <cell r="M15">
            <v>1</v>
          </cell>
          <cell r="N15">
            <v>1</v>
          </cell>
          <cell r="O15">
            <v>1</v>
          </cell>
          <cell r="P15">
            <v>1</v>
          </cell>
          <cell r="Q15">
            <v>1</v>
          </cell>
          <cell r="R15">
            <v>1</v>
          </cell>
          <cell r="S15">
            <v>1</v>
          </cell>
          <cell r="T15">
            <v>1</v>
          </cell>
          <cell r="U15">
            <v>1</v>
          </cell>
          <cell r="V15">
            <v>1</v>
          </cell>
          <cell r="W15">
            <v>1</v>
          </cell>
          <cell r="X15">
            <v>1</v>
          </cell>
          <cell r="Y15">
            <v>1</v>
          </cell>
          <cell r="Z15">
            <v>1</v>
          </cell>
        </row>
        <row r="16">
          <cell r="C16">
            <v>10.567556</v>
          </cell>
          <cell r="D16">
            <v>10.567556</v>
          </cell>
          <cell r="E16">
            <v>10.567556</v>
          </cell>
          <cell r="F16">
            <v>10.567556</v>
          </cell>
          <cell r="G16">
            <v>10.567556</v>
          </cell>
          <cell r="H16">
            <v>10.567556</v>
          </cell>
          <cell r="I16">
            <v>10.567556</v>
          </cell>
          <cell r="J16">
            <v>10.698098</v>
          </cell>
          <cell r="K16">
            <v>10.567556</v>
          </cell>
          <cell r="L16">
            <v>10.567556</v>
          </cell>
          <cell r="M16">
            <v>10.567556</v>
          </cell>
          <cell r="N16">
            <v>10.567556</v>
          </cell>
          <cell r="O16">
            <v>11.08</v>
          </cell>
          <cell r="P16">
            <v>11.08</v>
          </cell>
          <cell r="Q16">
            <v>11.08</v>
          </cell>
          <cell r="R16">
            <v>11.08</v>
          </cell>
          <cell r="S16">
            <v>11.08</v>
          </cell>
          <cell r="T16">
            <v>11.08</v>
          </cell>
          <cell r="U16">
            <v>11.23</v>
          </cell>
          <cell r="V16">
            <v>11.009769</v>
          </cell>
          <cell r="W16">
            <v>11.009769</v>
          </cell>
          <cell r="X16">
            <v>11.009769</v>
          </cell>
          <cell r="Y16">
            <v>11.009769</v>
          </cell>
          <cell r="Z16">
            <v>11.009769</v>
          </cell>
        </row>
        <row r="17">
          <cell r="C17">
            <v>2.31</v>
          </cell>
          <cell r="D17">
            <v>2.31</v>
          </cell>
          <cell r="E17">
            <v>2.31</v>
          </cell>
          <cell r="F17">
            <v>2.31</v>
          </cell>
          <cell r="G17">
            <v>2.31</v>
          </cell>
          <cell r="H17">
            <v>2.31</v>
          </cell>
          <cell r="I17">
            <v>2.31</v>
          </cell>
          <cell r="J17">
            <v>2.31</v>
          </cell>
          <cell r="K17">
            <v>2.31</v>
          </cell>
          <cell r="L17">
            <v>2.31</v>
          </cell>
          <cell r="M17">
            <v>2.31</v>
          </cell>
          <cell r="N17">
            <v>2.31</v>
          </cell>
          <cell r="O17">
            <v>2.4300000000000002</v>
          </cell>
          <cell r="P17">
            <v>2.4300000000000002</v>
          </cell>
          <cell r="Q17">
            <v>2.4300000000000002</v>
          </cell>
          <cell r="R17">
            <v>2.4300000000000002</v>
          </cell>
          <cell r="S17">
            <v>2.4300000000000002</v>
          </cell>
          <cell r="T17">
            <v>2.4300000000000002</v>
          </cell>
          <cell r="U17">
            <v>2.42</v>
          </cell>
          <cell r="V17">
            <v>2.3701889999999999</v>
          </cell>
          <cell r="W17">
            <v>2.3701889999999999</v>
          </cell>
          <cell r="X17">
            <v>2.3701889999999999</v>
          </cell>
          <cell r="Y17">
            <v>2.3701889999999999</v>
          </cell>
          <cell r="Z17">
            <v>2.3701889999999999</v>
          </cell>
        </row>
        <row r="18">
          <cell r="C18">
            <v>1</v>
          </cell>
          <cell r="D18">
            <v>1</v>
          </cell>
          <cell r="E18">
            <v>1</v>
          </cell>
          <cell r="F18">
            <v>1</v>
          </cell>
          <cell r="G18">
            <v>1</v>
          </cell>
          <cell r="H18">
            <v>1</v>
          </cell>
          <cell r="I18">
            <v>1</v>
          </cell>
          <cell r="J18">
            <v>1</v>
          </cell>
          <cell r="K18">
            <v>1</v>
          </cell>
          <cell r="L18">
            <v>1</v>
          </cell>
          <cell r="M18">
            <v>1</v>
          </cell>
          <cell r="N18">
            <v>1</v>
          </cell>
          <cell r="O18">
            <v>1</v>
          </cell>
          <cell r="P18">
            <v>1</v>
          </cell>
          <cell r="Q18">
            <v>1</v>
          </cell>
          <cell r="R18">
            <v>1</v>
          </cell>
          <cell r="S18">
            <v>1</v>
          </cell>
          <cell r="T18">
            <v>1</v>
          </cell>
          <cell r="U18">
            <v>1</v>
          </cell>
          <cell r="V18">
            <v>1</v>
          </cell>
          <cell r="W18">
            <v>1</v>
          </cell>
          <cell r="X18">
            <v>1</v>
          </cell>
          <cell r="Y18">
            <v>1</v>
          </cell>
          <cell r="Z18">
            <v>1</v>
          </cell>
        </row>
        <row r="19">
          <cell r="C19">
            <v>1.79</v>
          </cell>
          <cell r="D19">
            <v>1.79</v>
          </cell>
          <cell r="E19">
            <v>1.79</v>
          </cell>
          <cell r="F19">
            <v>1.79</v>
          </cell>
          <cell r="G19">
            <v>1.79</v>
          </cell>
          <cell r="H19">
            <v>1.79</v>
          </cell>
          <cell r="I19">
            <v>1.79</v>
          </cell>
          <cell r="J19">
            <v>1.58</v>
          </cell>
          <cell r="K19">
            <v>1.79</v>
          </cell>
          <cell r="L19">
            <v>1.79</v>
          </cell>
          <cell r="M19">
            <v>1.79</v>
          </cell>
          <cell r="N19">
            <v>1.79</v>
          </cell>
          <cell r="O19">
            <v>1.81</v>
          </cell>
          <cell r="P19">
            <v>1.81</v>
          </cell>
          <cell r="Q19">
            <v>1.81</v>
          </cell>
          <cell r="R19">
            <v>1.81</v>
          </cell>
          <cell r="S19">
            <v>1.81</v>
          </cell>
          <cell r="T19">
            <v>1.81</v>
          </cell>
          <cell r="U19">
            <v>1.818381</v>
          </cell>
          <cell r="V19">
            <v>1.8</v>
          </cell>
          <cell r="W19">
            <v>1.8</v>
          </cell>
          <cell r="X19">
            <v>1.8</v>
          </cell>
          <cell r="Y19">
            <v>1.8</v>
          </cell>
          <cell r="Z19">
            <v>1.8</v>
          </cell>
        </row>
      </sheetData>
      <sheetData sheetId="3" refreshError="1"/>
      <sheetData sheetId="4" refreshError="1"/>
      <sheetData sheetId="5" refreshError="1"/>
      <sheetData sheetId="6" refreshError="1"/>
      <sheetData sheetId="7" refreshError="1"/>
    </sheetDataSet>
  </externalBook>
</externalLink>
</file>

<file path=xl/externalLinks/externalLink21.xml><?xml version="1.0" encoding="utf-8"?>
<externalLink xmlns="http://schemas.openxmlformats.org/spreadsheetml/2006/main">
  <externalBook xmlns:r="http://schemas.openxmlformats.org/officeDocument/2006/relationships" r:id="rId1">
    <sheetNames>
      <sheetName val="ANALISIS PAGOS"/>
      <sheetName val="Sheet2"/>
      <sheetName val="IBNR"/>
      <sheetName val="Summary"/>
      <sheetName val="Loss Ratio"/>
      <sheetName val="Ult Comparison"/>
      <sheetName val="Comparison"/>
      <sheetName val="desarrollo"/>
      <sheetName val="desarrollo (2)"/>
      <sheetName val="Intensidad"/>
      <sheetName val="Frecuencia"/>
      <sheetName val="ILT"/>
      <sheetName val="Bik"/>
      <sheetName val="Death"/>
      <sheetName val="0-50"/>
      <sheetName val="50-66"/>
      <sheetName val="&gt;66"/>
      <sheetName val="datos"/>
    </sheetNames>
    <sheetDataSet>
      <sheetData sheetId="0" refreshError="1"/>
      <sheetData sheetId="1" refreshError="1">
        <row r="12">
          <cell r="B12" t="str">
            <v>Cuadro 4</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22.xml><?xml version="1.0" encoding="utf-8"?>
<externalLink xmlns="http://schemas.openxmlformats.org/spreadsheetml/2006/main">
  <externalBook xmlns:r="http://schemas.openxmlformats.org/officeDocument/2006/relationships" r:id="rId1">
    <sheetNames>
      <sheetName val="Setup"/>
      <sheetName val="Summary"/>
      <sheetName val="Profits"/>
      <sheetName val="UW"/>
      <sheetName val="Prem - 1"/>
      <sheetName val="Waterfall - P1"/>
      <sheetName val="Claim split"/>
      <sheetName val="Claims 1"/>
      <sheetName val="Claims 2"/>
      <sheetName val="Waterfall - Exp"/>
      <sheetName val="Exp1"/>
      <sheetName val="Finish"/>
      <sheetName val="Expenses"/>
      <sheetName val="Waterfall data"/>
      <sheetName val="Premiums"/>
      <sheetName val="CC&amp;E"/>
      <sheetName val="GCC Expenses"/>
      <sheetName val="Commentary"/>
    </sheetNames>
    <sheetDataSet>
      <sheetData sheetId="0" refreshError="1">
        <row r="60">
          <cell r="G60">
            <v>38321</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23.xml><?xml version="1.0" encoding="utf-8"?>
<externalLink xmlns="http://schemas.openxmlformats.org/spreadsheetml/2006/main">
  <externalBook xmlns:r="http://schemas.openxmlformats.org/officeDocument/2006/relationships" r:id="rId1">
    <sheetNames>
      <sheetName val="SETUP -&gt;"/>
      <sheetName val="Input #1"/>
      <sheetName val="Input #2"/>
      <sheetName val="US PACK -&gt;"/>
      <sheetName val="US - Sum"/>
      <sheetName val="US - Key Fin"/>
      <sheetName val="US - Profits"/>
      <sheetName val="US Disc - Prem"/>
      <sheetName val="US Cont - Prem"/>
      <sheetName val="US - Claims"/>
      <sheetName val="US - Comm"/>
      <sheetName val="US - Head"/>
      <sheetName val="SUPPORTING MATERIAL -&gt;"/>
      <sheetName val="Discontinued"/>
      <sheetName val="Continuing"/>
      <sheetName val="Total"/>
      <sheetName val="Premiums"/>
      <sheetName val="CC&amp;E"/>
      <sheetName val="Conversion"/>
    </sheetNames>
    <sheetDataSet>
      <sheetData sheetId="0" refreshError="1">
        <row r="3">
          <cell r="K3">
            <v>2005</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24.xml><?xml version="1.0" encoding="utf-8"?>
<externalLink xmlns="http://schemas.openxmlformats.org/spreadsheetml/2006/main">
  <externalBook xmlns:r="http://schemas.openxmlformats.org/officeDocument/2006/relationships" r:id="rId1">
    <sheetNames>
      <sheetName val="Motor $"/>
      <sheetName val="Motor CC"/>
      <sheetName val="aux Amount"/>
      <sheetName val="aux cc"/>
      <sheetName val="No Motor $"/>
      <sheetName val="No Motor CC"/>
      <sheetName val="aux Amount NM"/>
      <sheetName val="aux cc NM"/>
      <sheetName val="Payment Patterns"/>
      <sheetName val="Inflation"/>
      <sheetName val="ax cc"/>
    </sheetNames>
    <sheetDataSet>
      <sheetData sheetId="0">
        <row r="3">
          <cell r="D3">
            <v>1.6613187888991183</v>
          </cell>
          <cell r="G3">
            <v>1.1160658741187057</v>
          </cell>
        </row>
        <row r="4">
          <cell r="G4">
            <v>0.98271857966218601</v>
          </cell>
        </row>
        <row r="5">
          <cell r="G5">
            <v>0.95059431342369871</v>
          </cell>
        </row>
        <row r="6">
          <cell r="G6">
            <v>0.99292712249516846</v>
          </cell>
        </row>
        <row r="7">
          <cell r="G7">
            <v>0.94789120948047756</v>
          </cell>
        </row>
        <row r="8">
          <cell r="G8">
            <v>0.99074252269462892</v>
          </cell>
        </row>
        <row r="9">
          <cell r="G9">
            <v>0.96987621927997314</v>
          </cell>
        </row>
        <row r="10">
          <cell r="G10">
            <v>0.98657687151786211</v>
          </cell>
        </row>
        <row r="11">
          <cell r="G11">
            <v>0.97267224561526777</v>
          </cell>
        </row>
        <row r="12">
          <cell r="G12">
            <v>1.0034798799002582</v>
          </cell>
        </row>
        <row r="13">
          <cell r="G13">
            <v>0.92923989284019648</v>
          </cell>
        </row>
        <row r="14">
          <cell r="G14">
            <v>0.99100111055966311</v>
          </cell>
        </row>
        <row r="15">
          <cell r="G15">
            <v>1.0061058073931546</v>
          </cell>
        </row>
        <row r="16">
          <cell r="G16">
            <v>0.97469407860985491</v>
          </cell>
        </row>
        <row r="17">
          <cell r="G17">
            <v>1.002267651455597</v>
          </cell>
        </row>
        <row r="18">
          <cell r="G18">
            <v>1.0011083950531825</v>
          </cell>
        </row>
        <row r="19">
          <cell r="G19">
            <v>1.0011808452487194</v>
          </cell>
        </row>
        <row r="20">
          <cell r="G20">
            <v>0.99579804318905363</v>
          </cell>
        </row>
        <row r="21">
          <cell r="G21">
            <v>1.0009755590476113</v>
          </cell>
        </row>
        <row r="22">
          <cell r="G22">
            <v>1.0026099367639858</v>
          </cell>
        </row>
        <row r="23">
          <cell r="G23">
            <v>0.99999953828537647</v>
          </cell>
        </row>
        <row r="24">
          <cell r="G24">
            <v>1</v>
          </cell>
        </row>
        <row r="25">
          <cell r="G25">
            <v>1</v>
          </cell>
        </row>
        <row r="26">
          <cell r="G26">
            <v>1</v>
          </cell>
        </row>
        <row r="27">
          <cell r="G27">
            <v>1</v>
          </cell>
        </row>
        <row r="28">
          <cell r="G28">
            <v>1</v>
          </cell>
        </row>
        <row r="29">
          <cell r="G29">
            <v>0.97690319055025421</v>
          </cell>
        </row>
        <row r="30">
          <cell r="G30">
            <v>1</v>
          </cell>
        </row>
        <row r="31">
          <cell r="G31">
            <v>0.99999946455773814</v>
          </cell>
        </row>
        <row r="32">
          <cell r="G32">
            <v>1</v>
          </cell>
        </row>
        <row r="33">
          <cell r="G33">
            <v>1</v>
          </cell>
        </row>
        <row r="34">
          <cell r="G34">
            <v>1</v>
          </cell>
        </row>
        <row r="35">
          <cell r="G35">
            <v>1</v>
          </cell>
        </row>
        <row r="36">
          <cell r="G36">
            <v>1</v>
          </cell>
        </row>
        <row r="37">
          <cell r="G37">
            <v>0.97342617253281405</v>
          </cell>
        </row>
        <row r="38">
          <cell r="G38">
            <v>0.97921458755104329</v>
          </cell>
        </row>
        <row r="39">
          <cell r="G39">
            <v>1</v>
          </cell>
        </row>
        <row r="40">
          <cell r="G40">
            <v>1</v>
          </cell>
        </row>
        <row r="41">
          <cell r="G41">
            <v>1</v>
          </cell>
        </row>
        <row r="42">
          <cell r="G42">
            <v>1</v>
          </cell>
        </row>
        <row r="43">
          <cell r="G43">
            <v>1</v>
          </cell>
        </row>
        <row r="44">
          <cell r="G44">
            <v>1</v>
          </cell>
        </row>
        <row r="45">
          <cell r="G45">
            <v>1</v>
          </cell>
        </row>
        <row r="46">
          <cell r="G46">
            <v>1</v>
          </cell>
        </row>
        <row r="47">
          <cell r="G47">
            <v>1</v>
          </cell>
        </row>
        <row r="48">
          <cell r="G48">
            <v>1.0000004509550324</v>
          </cell>
        </row>
        <row r="49">
          <cell r="G49">
            <v>1</v>
          </cell>
        </row>
        <row r="50">
          <cell r="G50">
            <v>0.98106263449187903</v>
          </cell>
        </row>
        <row r="51">
          <cell r="G51">
            <v>0.99999907170261815</v>
          </cell>
        </row>
        <row r="52">
          <cell r="G52">
            <v>0.95411318240452259</v>
          </cell>
        </row>
        <row r="53">
          <cell r="G53">
            <v>1</v>
          </cell>
        </row>
        <row r="54">
          <cell r="G54">
            <v>1</v>
          </cell>
        </row>
        <row r="55">
          <cell r="G55">
            <v>1</v>
          </cell>
        </row>
        <row r="56">
          <cell r="G56">
            <v>1</v>
          </cell>
        </row>
        <row r="57">
          <cell r="G57">
            <v>1</v>
          </cell>
        </row>
        <row r="58">
          <cell r="G58">
            <v>1</v>
          </cell>
        </row>
        <row r="59">
          <cell r="G59">
            <v>1</v>
          </cell>
        </row>
        <row r="60">
          <cell r="G60">
            <v>1</v>
          </cell>
        </row>
        <row r="61">
          <cell r="G61">
            <v>1</v>
          </cell>
        </row>
        <row r="62">
          <cell r="G62">
            <v>1</v>
          </cell>
        </row>
        <row r="63">
          <cell r="G63">
            <v>1</v>
          </cell>
        </row>
        <row r="64">
          <cell r="G64">
            <v>1</v>
          </cell>
        </row>
        <row r="65">
          <cell r="G65">
            <v>1</v>
          </cell>
        </row>
        <row r="66">
          <cell r="G66">
            <v>1</v>
          </cell>
        </row>
        <row r="67">
          <cell r="G67">
            <v>1</v>
          </cell>
        </row>
        <row r="68">
          <cell r="G68">
            <v>1</v>
          </cell>
        </row>
        <row r="69">
          <cell r="G69">
            <v>1</v>
          </cell>
        </row>
        <row r="70">
          <cell r="G70">
            <v>1</v>
          </cell>
        </row>
        <row r="71">
          <cell r="G71">
            <v>1</v>
          </cell>
        </row>
        <row r="72">
          <cell r="G72">
            <v>1</v>
          </cell>
        </row>
        <row r="73">
          <cell r="G73">
            <v>1</v>
          </cell>
        </row>
        <row r="74">
          <cell r="G74">
            <v>1</v>
          </cell>
        </row>
        <row r="75">
          <cell r="G75">
            <v>1</v>
          </cell>
        </row>
        <row r="76">
          <cell r="G76">
            <v>1</v>
          </cell>
        </row>
        <row r="77">
          <cell r="G77">
            <v>1</v>
          </cell>
        </row>
        <row r="78">
          <cell r="G78">
            <v>1</v>
          </cell>
        </row>
        <row r="79">
          <cell r="G79">
            <v>1</v>
          </cell>
        </row>
        <row r="80">
          <cell r="G80">
            <v>1</v>
          </cell>
        </row>
        <row r="81">
          <cell r="G81">
            <v>1</v>
          </cell>
        </row>
        <row r="82">
          <cell r="G82">
            <v>1</v>
          </cell>
        </row>
      </sheetData>
      <sheetData sheetId="1">
        <row r="3">
          <cell r="B3">
            <v>1.3631599448875278</v>
          </cell>
          <cell r="G3">
            <v>1.2558218357373996</v>
          </cell>
        </row>
        <row r="4">
          <cell r="G4">
            <v>0.98848530703158</v>
          </cell>
        </row>
        <row r="5">
          <cell r="G5">
            <v>0.98524354606669151</v>
          </cell>
        </row>
        <row r="6">
          <cell r="G6">
            <v>0.9852435460666914</v>
          </cell>
        </row>
        <row r="7">
          <cell r="G7">
            <v>1.0146352652980928</v>
          </cell>
        </row>
        <row r="8">
          <cell r="G8">
            <v>0.9969734621840054</v>
          </cell>
        </row>
        <row r="9">
          <cell r="G9">
            <v>1.00010859885754</v>
          </cell>
        </row>
        <row r="10">
          <cell r="G10">
            <v>0.94374440542587634</v>
          </cell>
        </row>
        <row r="11">
          <cell r="G11">
            <v>0.89130434782608692</v>
          </cell>
        </row>
        <row r="12">
          <cell r="G12">
            <v>0.96969696969696972</v>
          </cell>
        </row>
        <row r="13">
          <cell r="G13">
            <v>0.96923076923076923</v>
          </cell>
        </row>
        <row r="14">
          <cell r="G14">
            <v>0.96116504854368934</v>
          </cell>
        </row>
        <row r="15">
          <cell r="G15">
            <v>1</v>
          </cell>
        </row>
        <row r="16">
          <cell r="G16">
            <v>1.0149253731343284</v>
          </cell>
        </row>
        <row r="17">
          <cell r="G17">
            <v>1</v>
          </cell>
        </row>
        <row r="18">
          <cell r="G18">
            <v>1</v>
          </cell>
        </row>
        <row r="19">
          <cell r="G19">
            <v>1</v>
          </cell>
        </row>
        <row r="20">
          <cell r="G20">
            <v>1</v>
          </cell>
        </row>
        <row r="21">
          <cell r="G21">
            <v>1</v>
          </cell>
        </row>
        <row r="22">
          <cell r="G22">
            <v>1</v>
          </cell>
        </row>
        <row r="23">
          <cell r="G23">
            <v>1.0161290322580645</v>
          </cell>
        </row>
        <row r="24">
          <cell r="G24">
            <v>1</v>
          </cell>
        </row>
        <row r="25">
          <cell r="G25">
            <v>1</v>
          </cell>
        </row>
        <row r="26">
          <cell r="G26">
            <v>1</v>
          </cell>
        </row>
        <row r="27">
          <cell r="G27">
            <v>1</v>
          </cell>
        </row>
        <row r="28">
          <cell r="G28">
            <v>1</v>
          </cell>
        </row>
        <row r="29">
          <cell r="G29">
            <v>1</v>
          </cell>
        </row>
        <row r="30">
          <cell r="G30">
            <v>1</v>
          </cell>
        </row>
        <row r="31">
          <cell r="G31">
            <v>1</v>
          </cell>
        </row>
        <row r="32">
          <cell r="G32">
            <v>1</v>
          </cell>
        </row>
        <row r="33">
          <cell r="G33">
            <v>1</v>
          </cell>
        </row>
        <row r="34">
          <cell r="G34">
            <v>1</v>
          </cell>
        </row>
        <row r="35">
          <cell r="G35">
            <v>1</v>
          </cell>
        </row>
        <row r="36">
          <cell r="G36">
            <v>1</v>
          </cell>
        </row>
        <row r="37">
          <cell r="G37">
            <v>1</v>
          </cell>
        </row>
        <row r="38">
          <cell r="G38">
            <v>1</v>
          </cell>
        </row>
        <row r="39">
          <cell r="G39">
            <v>1</v>
          </cell>
        </row>
        <row r="40">
          <cell r="G40">
            <v>1</v>
          </cell>
        </row>
        <row r="41">
          <cell r="G41">
            <v>1</v>
          </cell>
        </row>
        <row r="42">
          <cell r="G42">
            <v>1</v>
          </cell>
        </row>
        <row r="43">
          <cell r="G43">
            <v>1</v>
          </cell>
        </row>
        <row r="44">
          <cell r="G44">
            <v>1</v>
          </cell>
        </row>
        <row r="45">
          <cell r="G45">
            <v>1</v>
          </cell>
        </row>
        <row r="46">
          <cell r="G46">
            <v>1</v>
          </cell>
        </row>
        <row r="47">
          <cell r="G47">
            <v>1</v>
          </cell>
        </row>
        <row r="48">
          <cell r="G48">
            <v>1</v>
          </cell>
        </row>
        <row r="49">
          <cell r="G49">
            <v>1</v>
          </cell>
        </row>
        <row r="50">
          <cell r="G50">
            <v>1</v>
          </cell>
        </row>
        <row r="51">
          <cell r="G51">
            <v>1</v>
          </cell>
        </row>
        <row r="52">
          <cell r="G52">
            <v>1</v>
          </cell>
        </row>
        <row r="53">
          <cell r="G53">
            <v>1</v>
          </cell>
        </row>
        <row r="54">
          <cell r="G54">
            <v>1</v>
          </cell>
        </row>
        <row r="55">
          <cell r="G55">
            <v>1</v>
          </cell>
        </row>
        <row r="56">
          <cell r="G56">
            <v>1</v>
          </cell>
        </row>
        <row r="57">
          <cell r="G57">
            <v>1</v>
          </cell>
        </row>
        <row r="58">
          <cell r="G58">
            <v>1</v>
          </cell>
        </row>
        <row r="59">
          <cell r="G59">
            <v>1</v>
          </cell>
        </row>
        <row r="60">
          <cell r="G60">
            <v>1</v>
          </cell>
        </row>
        <row r="61">
          <cell r="G61">
            <v>1</v>
          </cell>
        </row>
        <row r="62">
          <cell r="G62">
            <v>1</v>
          </cell>
        </row>
        <row r="63">
          <cell r="G63">
            <v>1</v>
          </cell>
        </row>
        <row r="64">
          <cell r="G64">
            <v>1</v>
          </cell>
        </row>
        <row r="65">
          <cell r="G65">
            <v>1</v>
          </cell>
        </row>
        <row r="66">
          <cell r="G66">
            <v>1</v>
          </cell>
        </row>
        <row r="67">
          <cell r="G67">
            <v>1</v>
          </cell>
        </row>
        <row r="68">
          <cell r="G68">
            <v>1</v>
          </cell>
        </row>
        <row r="69">
          <cell r="G69">
            <v>1</v>
          </cell>
        </row>
        <row r="70">
          <cell r="G70">
            <v>1</v>
          </cell>
        </row>
        <row r="71">
          <cell r="G71">
            <v>1</v>
          </cell>
        </row>
        <row r="72">
          <cell r="G72">
            <v>1</v>
          </cell>
        </row>
        <row r="73">
          <cell r="G73">
            <v>1</v>
          </cell>
        </row>
        <row r="74">
          <cell r="G74">
            <v>1</v>
          </cell>
        </row>
        <row r="75">
          <cell r="G75">
            <v>1</v>
          </cell>
        </row>
        <row r="76">
          <cell r="G76">
            <v>1</v>
          </cell>
        </row>
        <row r="77">
          <cell r="G77">
            <v>1</v>
          </cell>
        </row>
        <row r="78">
          <cell r="G78">
            <v>1</v>
          </cell>
        </row>
        <row r="79">
          <cell r="G79">
            <v>1</v>
          </cell>
        </row>
        <row r="80">
          <cell r="G80">
            <v>1</v>
          </cell>
        </row>
        <row r="81">
          <cell r="G81">
            <v>1</v>
          </cell>
        </row>
        <row r="82">
          <cell r="G82">
            <v>1</v>
          </cell>
        </row>
      </sheetData>
      <sheetData sheetId="2"/>
      <sheetData sheetId="3"/>
      <sheetData sheetId="4"/>
      <sheetData sheetId="5"/>
      <sheetData sheetId="6"/>
      <sheetData sheetId="7"/>
      <sheetData sheetId="8">
        <row r="3">
          <cell r="B3">
            <v>3.149461615561383E-2</v>
          </cell>
        </row>
      </sheetData>
      <sheetData sheetId="9"/>
      <sheetData sheetId="10" refreshError="1"/>
    </sheetDataSet>
  </externalBook>
</externalLink>
</file>

<file path=xl/externalLinks/externalLink25.xml><?xml version="1.0" encoding="utf-8"?>
<externalLink xmlns="http://schemas.openxmlformats.org/spreadsheetml/2006/main">
  <externalBook xmlns:r="http://schemas.openxmlformats.org/officeDocument/2006/relationships" r:id="rId1">
    <sheetNames>
      <sheetName val="Cover"/>
      <sheetName val="INDEX"/>
      <sheetName val="Notes on use"/>
      <sheetName val="EMB Settings"/>
      <sheetName val="User Entries"/>
      <sheetName val="Ultimate Comparison &amp; Margin"/>
      <sheetName val="Portfolio Evolution_Quarter"/>
      <sheetName val="Portfolio_Evolution_Charts_Q"/>
      <sheetName val="Portfolio_Evolution_Charts_A"/>
      <sheetName val="Portfolio Evolution_Annual"/>
      <sheetName val="Summary_AttrorTotal"/>
      <sheetName val="Ultimates"/>
      <sheetName val="Analysis_LastQ_Ult_Selected"/>
      <sheetName val="Analysis_LastQ_Ult_Selected(CC)"/>
      <sheetName val="Analysis_FSR_Ult_Selected"/>
      <sheetName val="Analysis_FSR_Ult_Inc Method"/>
      <sheetName val="Analysis_FSR_Ult_Paid Method"/>
      <sheetName val="Analysis_FSR_Ult_C_Count Method"/>
      <sheetName val="Large Losses_Analysis"/>
      <sheetName val="Weather Losses_Analysis"/>
      <sheetName val="Asset_S&amp;S_or ORR"/>
      <sheetName val="Tri_Incurred_AttrorTot"/>
      <sheetName val="Tri_Paid_AttrorTot"/>
      <sheetName val="Tri_Outstanding_AttrorTot"/>
      <sheetName val="Tri_Incurred_CCounts_Attror"/>
      <sheetName val="Tri_Incurred_LL"/>
      <sheetName val="Tri_Outstanding_LL"/>
      <sheetName val="Tri_Paid_LL"/>
      <sheetName val="Tri_Incurred_CCounts_LL"/>
      <sheetName val="Tri_Incurred_WL"/>
      <sheetName val="Tri_Outstanding_WL"/>
      <sheetName val="Tri_Paid_WL"/>
      <sheetName val="Tri_Incurred_CCounts_WL"/>
      <sheetName val="KPIs"/>
      <sheetName val="Auxiliar"/>
      <sheetName val="Attritional LDF Analysis"/>
      <sheetName val="Selection Notes"/>
      <sheetName val="data"/>
      <sheetName val="Ctrol_Incurred"/>
      <sheetName val="Ctrol _Incurred_CCounts"/>
    </sheetNames>
    <sheetDataSet>
      <sheetData sheetId="0"/>
      <sheetData sheetId="1"/>
      <sheetData sheetId="2"/>
      <sheetData sheetId="3"/>
      <sheetData sheetId="4"/>
      <sheetData sheetId="5"/>
      <sheetData sheetId="6"/>
      <sheetData sheetId="7"/>
      <sheetData sheetId="8"/>
      <sheetData sheetId="9"/>
      <sheetData sheetId="10">
        <row r="18">
          <cell r="J18">
            <v>395.89499999999998</v>
          </cell>
          <cell r="L18">
            <v>53</v>
          </cell>
          <cell r="S18">
            <v>395.89499999999998</v>
          </cell>
          <cell r="U18">
            <v>53</v>
          </cell>
        </row>
        <row r="19">
          <cell r="J19">
            <v>774.28499999999997</v>
          </cell>
          <cell r="L19">
            <v>76</v>
          </cell>
          <cell r="S19">
            <v>774.28499999999997</v>
          </cell>
          <cell r="U19">
            <v>76</v>
          </cell>
        </row>
        <row r="20">
          <cell r="J20">
            <v>861.59400000000005</v>
          </cell>
          <cell r="L20">
            <v>84</v>
          </cell>
          <cell r="S20">
            <v>861.59400000000005</v>
          </cell>
          <cell r="U20">
            <v>84</v>
          </cell>
        </row>
        <row r="21">
          <cell r="J21">
            <v>1285.1030000000001</v>
          </cell>
          <cell r="L21">
            <v>93</v>
          </cell>
          <cell r="S21">
            <v>1285.1030000000001</v>
          </cell>
          <cell r="U21">
            <v>93</v>
          </cell>
        </row>
        <row r="22">
          <cell r="J22">
            <v>427.80099999999999</v>
          </cell>
          <cell r="L22">
            <v>71</v>
          </cell>
          <cell r="S22">
            <v>427.80099999999999</v>
          </cell>
          <cell r="U22">
            <v>71</v>
          </cell>
        </row>
        <row r="23">
          <cell r="J23">
            <v>660.91099999999994</v>
          </cell>
          <cell r="L23">
            <v>96</v>
          </cell>
          <cell r="S23">
            <v>660.91099999999994</v>
          </cell>
          <cell r="U23">
            <v>96</v>
          </cell>
        </row>
        <row r="24">
          <cell r="J24">
            <v>1019.752</v>
          </cell>
          <cell r="L24">
            <v>86</v>
          </cell>
          <cell r="S24">
            <v>1019.752</v>
          </cell>
          <cell r="U24">
            <v>86</v>
          </cell>
        </row>
        <row r="25">
          <cell r="J25">
            <v>686.82</v>
          </cell>
          <cell r="L25">
            <v>79</v>
          </cell>
          <cell r="S25">
            <v>686.82</v>
          </cell>
          <cell r="U25">
            <v>79</v>
          </cell>
        </row>
        <row r="26">
          <cell r="J26">
            <v>732.57299999999998</v>
          </cell>
          <cell r="L26">
            <v>82</v>
          </cell>
          <cell r="S26">
            <v>732.57299999999998</v>
          </cell>
          <cell r="U26">
            <v>82</v>
          </cell>
        </row>
        <row r="27">
          <cell r="J27">
            <v>807.05600000000004</v>
          </cell>
          <cell r="L27">
            <v>93</v>
          </cell>
          <cell r="S27">
            <v>807.05600000000004</v>
          </cell>
          <cell r="U27">
            <v>93</v>
          </cell>
        </row>
        <row r="28">
          <cell r="J28">
            <v>795.58900000000006</v>
          </cell>
          <cell r="L28">
            <v>107</v>
          </cell>
          <cell r="S28">
            <v>795.58900000000006</v>
          </cell>
          <cell r="U28">
            <v>107</v>
          </cell>
        </row>
        <row r="29">
          <cell r="J29">
            <v>774.44899999999996</v>
          </cell>
          <cell r="L29">
            <v>82</v>
          </cell>
          <cell r="S29">
            <v>774.44899999999996</v>
          </cell>
          <cell r="U29">
            <v>82</v>
          </cell>
        </row>
        <row r="30">
          <cell r="J30">
            <v>1077.241</v>
          </cell>
          <cell r="L30">
            <v>99</v>
          </cell>
          <cell r="S30">
            <v>1077.241</v>
          </cell>
          <cell r="U30">
            <v>99</v>
          </cell>
        </row>
        <row r="31">
          <cell r="J31">
            <v>1320.2470000000001</v>
          </cell>
          <cell r="L31">
            <v>119</v>
          </cell>
          <cell r="S31">
            <v>1320.2470000000001</v>
          </cell>
          <cell r="U31">
            <v>119</v>
          </cell>
        </row>
        <row r="32">
          <cell r="J32">
            <v>1710.269</v>
          </cell>
          <cell r="L32">
            <v>125</v>
          </cell>
          <cell r="S32">
            <v>1710.269</v>
          </cell>
          <cell r="U32">
            <v>125</v>
          </cell>
        </row>
        <row r="33">
          <cell r="J33">
            <v>2217.5160000000001</v>
          </cell>
          <cell r="L33">
            <v>114</v>
          </cell>
          <cell r="S33">
            <v>2217.5160000000001</v>
          </cell>
          <cell r="U33">
            <v>114</v>
          </cell>
        </row>
        <row r="34">
          <cell r="J34">
            <v>2042.1659999999999</v>
          </cell>
          <cell r="L34">
            <v>121</v>
          </cell>
          <cell r="S34">
            <v>2042.1659999999999</v>
          </cell>
          <cell r="U34">
            <v>121</v>
          </cell>
        </row>
        <row r="35">
          <cell r="J35">
            <v>1704.3389999999999</v>
          </cell>
          <cell r="L35">
            <v>100</v>
          </cell>
          <cell r="S35">
            <v>1704.3389999999999</v>
          </cell>
          <cell r="U35">
            <v>100</v>
          </cell>
        </row>
        <row r="36">
          <cell r="J36">
            <v>712.221</v>
          </cell>
          <cell r="L36">
            <v>55</v>
          </cell>
          <cell r="S36">
            <v>712.221</v>
          </cell>
          <cell r="U36">
            <v>55</v>
          </cell>
        </row>
        <row r="37">
          <cell r="J37">
            <v>1031.9259999999999</v>
          </cell>
          <cell r="L37">
            <v>67</v>
          </cell>
          <cell r="S37">
            <v>1031.9259999999999</v>
          </cell>
          <cell r="U37">
            <v>67</v>
          </cell>
        </row>
        <row r="38">
          <cell r="J38">
            <v>1208.4349999999999</v>
          </cell>
          <cell r="L38">
            <v>67</v>
          </cell>
          <cell r="S38">
            <v>1208.4349999999999</v>
          </cell>
          <cell r="U38">
            <v>67</v>
          </cell>
        </row>
        <row r="39">
          <cell r="J39">
            <v>928.87300000000005</v>
          </cell>
          <cell r="L39">
            <v>67</v>
          </cell>
          <cell r="S39">
            <v>928.87300000000005</v>
          </cell>
          <cell r="U39">
            <v>67</v>
          </cell>
        </row>
        <row r="40">
          <cell r="J40">
            <v>1134.3330000000001</v>
          </cell>
          <cell r="L40">
            <v>62</v>
          </cell>
          <cell r="S40">
            <v>1134.3330000000001</v>
          </cell>
          <cell r="U40">
            <v>62</v>
          </cell>
        </row>
        <row r="41">
          <cell r="J41">
            <v>865.245</v>
          </cell>
          <cell r="L41">
            <v>61</v>
          </cell>
          <cell r="S41">
            <v>865.245</v>
          </cell>
          <cell r="U41">
            <v>61</v>
          </cell>
        </row>
        <row r="42">
          <cell r="J42">
            <v>1073.8800000000001</v>
          </cell>
          <cell r="L42">
            <v>65</v>
          </cell>
          <cell r="S42">
            <v>1073.8800000000001</v>
          </cell>
          <cell r="U42">
            <v>65</v>
          </cell>
        </row>
        <row r="43">
          <cell r="J43">
            <v>1363.7929999999999</v>
          </cell>
          <cell r="L43">
            <v>79</v>
          </cell>
          <cell r="S43">
            <v>1363.7929999999999</v>
          </cell>
          <cell r="U43">
            <v>79</v>
          </cell>
        </row>
        <row r="44">
          <cell r="J44">
            <v>1088.4770000000001</v>
          </cell>
          <cell r="L44">
            <v>71</v>
          </cell>
          <cell r="S44">
            <v>1088.4770000000001</v>
          </cell>
          <cell r="U44">
            <v>71</v>
          </cell>
        </row>
        <row r="45">
          <cell r="J45">
            <v>1678.203</v>
          </cell>
          <cell r="L45">
            <v>77</v>
          </cell>
          <cell r="S45">
            <v>1678.203</v>
          </cell>
          <cell r="U45">
            <v>77</v>
          </cell>
        </row>
        <row r="46">
          <cell r="J46">
            <v>1563.309</v>
          </cell>
          <cell r="L46">
            <v>73</v>
          </cell>
          <cell r="S46">
            <v>1563.309</v>
          </cell>
          <cell r="U46">
            <v>73</v>
          </cell>
        </row>
        <row r="47">
          <cell r="J47">
            <v>1637.9770000000001</v>
          </cell>
          <cell r="L47">
            <v>68</v>
          </cell>
          <cell r="S47">
            <v>1637.9770000000001</v>
          </cell>
          <cell r="U47">
            <v>68</v>
          </cell>
        </row>
        <row r="48">
          <cell r="J48">
            <v>1483.7940000000001</v>
          </cell>
          <cell r="L48">
            <v>69</v>
          </cell>
          <cell r="S48">
            <v>1483.7940000000001</v>
          </cell>
          <cell r="U48">
            <v>69</v>
          </cell>
        </row>
        <row r="49">
          <cell r="J49">
            <v>1783.798</v>
          </cell>
          <cell r="L49">
            <v>54</v>
          </cell>
          <cell r="S49">
            <v>1783.798</v>
          </cell>
          <cell r="U49">
            <v>54</v>
          </cell>
        </row>
        <row r="50">
          <cell r="J50">
            <v>1867.615</v>
          </cell>
          <cell r="L50">
            <v>68</v>
          </cell>
          <cell r="S50">
            <v>1867.615</v>
          </cell>
          <cell r="U50">
            <v>68</v>
          </cell>
        </row>
        <row r="51">
          <cell r="J51">
            <v>2334.9</v>
          </cell>
          <cell r="L51">
            <v>69</v>
          </cell>
          <cell r="S51">
            <v>2334.9</v>
          </cell>
          <cell r="U51">
            <v>69</v>
          </cell>
        </row>
        <row r="52">
          <cell r="J52">
            <v>2378.9</v>
          </cell>
          <cell r="L52">
            <v>83</v>
          </cell>
          <cell r="S52">
            <v>2378.9</v>
          </cell>
          <cell r="U52">
            <v>83</v>
          </cell>
        </row>
        <row r="53">
          <cell r="J53">
            <v>3098.6379999999999</v>
          </cell>
          <cell r="L53">
            <v>81</v>
          </cell>
          <cell r="S53">
            <v>3098.6379999999999</v>
          </cell>
          <cell r="U53">
            <v>81</v>
          </cell>
        </row>
        <row r="54">
          <cell r="J54">
            <v>2352.5169999999998</v>
          </cell>
          <cell r="L54">
            <v>62</v>
          </cell>
          <cell r="S54">
            <v>2352.5169999999998</v>
          </cell>
          <cell r="U54">
            <v>62</v>
          </cell>
        </row>
        <row r="55">
          <cell r="J55">
            <v>2965.7919999999999</v>
          </cell>
          <cell r="L55">
            <v>84</v>
          </cell>
          <cell r="S55">
            <v>2965.7919999999999</v>
          </cell>
          <cell r="U55">
            <v>84</v>
          </cell>
        </row>
        <row r="56">
          <cell r="J56">
            <v>2241.2620000000002</v>
          </cell>
          <cell r="L56">
            <v>60</v>
          </cell>
          <cell r="S56">
            <v>2241.2620000000002</v>
          </cell>
          <cell r="U56">
            <v>60</v>
          </cell>
        </row>
        <row r="57">
          <cell r="J57">
            <v>2172.7359999999999</v>
          </cell>
          <cell r="L57">
            <v>72</v>
          </cell>
          <cell r="S57">
            <v>2172.7359999999999</v>
          </cell>
          <cell r="U57">
            <v>72</v>
          </cell>
        </row>
        <row r="58">
          <cell r="J58">
            <v>2165.84</v>
          </cell>
          <cell r="L58">
            <v>62</v>
          </cell>
          <cell r="S58">
            <v>2165.84</v>
          </cell>
          <cell r="U58">
            <v>62</v>
          </cell>
        </row>
        <row r="59">
          <cell r="J59">
            <v>2545.9009999999998</v>
          </cell>
          <cell r="L59">
            <v>71</v>
          </cell>
          <cell r="S59">
            <v>2545.9009999999998</v>
          </cell>
          <cell r="U59">
            <v>71</v>
          </cell>
        </row>
        <row r="60">
          <cell r="J60">
            <v>2025.9649999999999</v>
          </cell>
          <cell r="L60">
            <v>53</v>
          </cell>
          <cell r="S60">
            <v>2025.9649999999999</v>
          </cell>
          <cell r="U60">
            <v>53</v>
          </cell>
        </row>
        <row r="61">
          <cell r="J61">
            <v>2360.7240000000002</v>
          </cell>
          <cell r="L61">
            <v>57</v>
          </cell>
          <cell r="S61">
            <v>2360.7240000000002</v>
          </cell>
          <cell r="U61">
            <v>57</v>
          </cell>
        </row>
        <row r="62">
          <cell r="J62">
            <v>2188.54</v>
          </cell>
          <cell r="L62">
            <v>48</v>
          </cell>
          <cell r="S62">
            <v>2188.54</v>
          </cell>
          <cell r="U62">
            <v>48</v>
          </cell>
        </row>
        <row r="63">
          <cell r="J63">
            <v>2478.748</v>
          </cell>
          <cell r="L63">
            <v>63</v>
          </cell>
          <cell r="S63">
            <v>2481.3276405461866</v>
          </cell>
          <cell r="U63">
            <v>63</v>
          </cell>
        </row>
        <row r="64">
          <cell r="J64">
            <v>3265.3760000000002</v>
          </cell>
          <cell r="L64">
            <v>71</v>
          </cell>
          <cell r="S64">
            <v>3265.3760000000002</v>
          </cell>
          <cell r="U64">
            <v>71</v>
          </cell>
        </row>
        <row r="65">
          <cell r="J65">
            <v>2989.03</v>
          </cell>
          <cell r="L65">
            <v>67</v>
          </cell>
          <cell r="S65">
            <v>3003.3490000000002</v>
          </cell>
          <cell r="U65">
            <v>67</v>
          </cell>
        </row>
        <row r="66">
          <cell r="J66">
            <v>3778.9490000000001</v>
          </cell>
          <cell r="L66">
            <v>64</v>
          </cell>
          <cell r="S66">
            <v>3816.9457742427371</v>
          </cell>
          <cell r="U66">
            <v>64</v>
          </cell>
        </row>
        <row r="67">
          <cell r="J67">
            <v>4948.1940000000004</v>
          </cell>
          <cell r="L67">
            <v>103</v>
          </cell>
          <cell r="S67">
            <v>4949.1574605905989</v>
          </cell>
          <cell r="U67">
            <v>103</v>
          </cell>
        </row>
        <row r="68">
          <cell r="J68">
            <v>2903.8780000000002</v>
          </cell>
          <cell r="L68">
            <v>65</v>
          </cell>
          <cell r="S68">
            <v>2903.7254239978629</v>
          </cell>
          <cell r="U68">
            <v>65</v>
          </cell>
        </row>
        <row r="69">
          <cell r="J69">
            <v>3642.3580000000002</v>
          </cell>
          <cell r="L69">
            <v>66</v>
          </cell>
          <cell r="S69">
            <v>3652.6268352229808</v>
          </cell>
          <cell r="U69">
            <v>66</v>
          </cell>
        </row>
        <row r="70">
          <cell r="J70">
            <v>4116.0200000000004</v>
          </cell>
          <cell r="L70">
            <v>92</v>
          </cell>
          <cell r="S70">
            <v>4114.7167364316501</v>
          </cell>
          <cell r="U70">
            <v>92</v>
          </cell>
        </row>
        <row r="71">
          <cell r="J71">
            <v>5891.9210000000003</v>
          </cell>
          <cell r="L71">
            <v>94</v>
          </cell>
          <cell r="S71">
            <v>5812.2975366974997</v>
          </cell>
          <cell r="U71">
            <v>94</v>
          </cell>
        </row>
        <row r="72">
          <cell r="J72">
            <v>4641.308</v>
          </cell>
          <cell r="L72">
            <v>83</v>
          </cell>
          <cell r="S72">
            <v>4579.4402845471795</v>
          </cell>
          <cell r="U72">
            <v>83</v>
          </cell>
        </row>
        <row r="73">
          <cell r="J73">
            <v>5854.4709999999995</v>
          </cell>
          <cell r="L73">
            <v>79</v>
          </cell>
          <cell r="S73">
            <v>5815.737926653047</v>
          </cell>
          <cell r="U73">
            <v>79</v>
          </cell>
        </row>
        <row r="74">
          <cell r="J74">
            <v>6055.6769999999997</v>
          </cell>
          <cell r="L74">
            <v>84</v>
          </cell>
          <cell r="S74">
            <v>5791.4838255750592</v>
          </cell>
          <cell r="U74">
            <v>84.419999999999987</v>
          </cell>
        </row>
        <row r="75">
          <cell r="J75">
            <v>8570.9869999999992</v>
          </cell>
          <cell r="L75">
            <v>93</v>
          </cell>
          <cell r="S75">
            <v>8407.1798440631883</v>
          </cell>
          <cell r="U75">
            <v>93.88039999999998</v>
          </cell>
        </row>
        <row r="76">
          <cell r="J76">
            <v>8546.1389999999992</v>
          </cell>
          <cell r="L76">
            <v>98</v>
          </cell>
          <cell r="S76">
            <v>7957.9979364847804</v>
          </cell>
          <cell r="U76">
            <v>98.927733333333322</v>
          </cell>
        </row>
        <row r="77">
          <cell r="J77">
            <v>8075.2960000000003</v>
          </cell>
          <cell r="L77">
            <v>86</v>
          </cell>
          <cell r="S77">
            <v>8439.6531766840108</v>
          </cell>
          <cell r="U77">
            <v>86.457607118412042</v>
          </cell>
        </row>
        <row r="78">
          <cell r="J78">
            <v>6338.8419999999996</v>
          </cell>
          <cell r="L78">
            <v>55</v>
          </cell>
          <cell r="S78">
            <v>10185.659718673847</v>
          </cell>
          <cell r="U78">
            <v>102.25169136731529</v>
          </cell>
        </row>
        <row r="79">
          <cell r="J79" t="e">
            <v>#N/A</v>
          </cell>
          <cell r="L79" t="e">
            <v>#N/A</v>
          </cell>
          <cell r="S79">
            <v>0</v>
          </cell>
          <cell r="U79">
            <v>0</v>
          </cell>
        </row>
      </sheetData>
      <sheetData sheetId="11"/>
      <sheetData sheetId="12"/>
      <sheetData sheetId="13"/>
      <sheetData sheetId="14"/>
      <sheetData sheetId="15"/>
      <sheetData sheetId="16"/>
      <sheetData sheetId="17"/>
      <sheetData sheetId="18">
        <row r="18">
          <cell r="O18">
            <v>0</v>
          </cell>
          <cell r="U18">
            <v>0</v>
          </cell>
          <cell r="AA18">
            <v>0</v>
          </cell>
          <cell r="AI18">
            <v>0</v>
          </cell>
        </row>
        <row r="19">
          <cell r="O19">
            <v>0</v>
          </cell>
          <cell r="U19">
            <v>0</v>
          </cell>
          <cell r="AA19">
            <v>0</v>
          </cell>
          <cell r="AI19">
            <v>0</v>
          </cell>
        </row>
        <row r="20">
          <cell r="O20">
            <v>0</v>
          </cell>
          <cell r="U20">
            <v>0</v>
          </cell>
          <cell r="AA20">
            <v>0</v>
          </cell>
          <cell r="AI20">
            <v>0</v>
          </cell>
        </row>
        <row r="21">
          <cell r="O21">
            <v>0</v>
          </cell>
          <cell r="U21">
            <v>0</v>
          </cell>
          <cell r="AA21">
            <v>0</v>
          </cell>
          <cell r="AI21">
            <v>0</v>
          </cell>
        </row>
        <row r="22">
          <cell r="O22">
            <v>0</v>
          </cell>
          <cell r="U22">
            <v>0</v>
          </cell>
          <cell r="AA22">
            <v>0</v>
          </cell>
          <cell r="AI22">
            <v>0</v>
          </cell>
        </row>
        <row r="23">
          <cell r="O23">
            <v>0</v>
          </cell>
          <cell r="U23">
            <v>0</v>
          </cell>
          <cell r="AA23">
            <v>0</v>
          </cell>
          <cell r="AI23">
            <v>0</v>
          </cell>
        </row>
        <row r="24">
          <cell r="O24">
            <v>0</v>
          </cell>
          <cell r="U24">
            <v>0</v>
          </cell>
          <cell r="AA24">
            <v>0</v>
          </cell>
          <cell r="AI24">
            <v>0</v>
          </cell>
        </row>
        <row r="25">
          <cell r="O25">
            <v>0</v>
          </cell>
          <cell r="U25">
            <v>0</v>
          </cell>
          <cell r="AA25">
            <v>0</v>
          </cell>
          <cell r="AI25">
            <v>0</v>
          </cell>
        </row>
        <row r="26">
          <cell r="O26">
            <v>0</v>
          </cell>
          <cell r="U26">
            <v>0</v>
          </cell>
          <cell r="AA26">
            <v>0</v>
          </cell>
          <cell r="AI26">
            <v>0</v>
          </cell>
        </row>
        <row r="27">
          <cell r="O27">
            <v>0</v>
          </cell>
          <cell r="U27">
            <v>0</v>
          </cell>
          <cell r="AA27">
            <v>0</v>
          </cell>
          <cell r="AI27">
            <v>0</v>
          </cell>
        </row>
        <row r="28">
          <cell r="O28">
            <v>0</v>
          </cell>
          <cell r="U28">
            <v>0</v>
          </cell>
          <cell r="AA28">
            <v>0</v>
          </cell>
          <cell r="AI28">
            <v>0</v>
          </cell>
        </row>
        <row r="29">
          <cell r="O29">
            <v>0</v>
          </cell>
          <cell r="U29">
            <v>0</v>
          </cell>
          <cell r="AA29">
            <v>0</v>
          </cell>
          <cell r="AI29">
            <v>0</v>
          </cell>
        </row>
        <row r="30">
          <cell r="O30">
            <v>0</v>
          </cell>
          <cell r="U30">
            <v>0</v>
          </cell>
          <cell r="AA30">
            <v>0</v>
          </cell>
          <cell r="AI30">
            <v>0</v>
          </cell>
        </row>
        <row r="31">
          <cell r="O31">
            <v>0</v>
          </cell>
          <cell r="U31">
            <v>0</v>
          </cell>
          <cell r="AA31">
            <v>0</v>
          </cell>
          <cell r="AI31">
            <v>0</v>
          </cell>
        </row>
        <row r="32">
          <cell r="O32">
            <v>0</v>
          </cell>
          <cell r="U32">
            <v>0</v>
          </cell>
          <cell r="AA32">
            <v>0</v>
          </cell>
          <cell r="AI32">
            <v>0</v>
          </cell>
        </row>
        <row r="33">
          <cell r="O33">
            <v>0</v>
          </cell>
          <cell r="U33">
            <v>0</v>
          </cell>
          <cell r="AA33">
            <v>0</v>
          </cell>
          <cell r="AI33">
            <v>0</v>
          </cell>
        </row>
        <row r="34">
          <cell r="O34">
            <v>0</v>
          </cell>
          <cell r="U34">
            <v>0</v>
          </cell>
          <cell r="AA34">
            <v>0</v>
          </cell>
          <cell r="AI34">
            <v>0</v>
          </cell>
        </row>
        <row r="35">
          <cell r="O35">
            <v>0</v>
          </cell>
          <cell r="U35">
            <v>0</v>
          </cell>
          <cell r="AA35">
            <v>0</v>
          </cell>
          <cell r="AI35">
            <v>0</v>
          </cell>
        </row>
        <row r="36">
          <cell r="O36">
            <v>0</v>
          </cell>
          <cell r="U36">
            <v>0</v>
          </cell>
          <cell r="AA36">
            <v>0</v>
          </cell>
          <cell r="AI36">
            <v>0</v>
          </cell>
        </row>
        <row r="37">
          <cell r="O37">
            <v>0</v>
          </cell>
          <cell r="U37">
            <v>0</v>
          </cell>
          <cell r="AA37">
            <v>0</v>
          </cell>
          <cell r="AI37">
            <v>0</v>
          </cell>
        </row>
        <row r="38">
          <cell r="O38">
            <v>0</v>
          </cell>
          <cell r="U38">
            <v>0</v>
          </cell>
          <cell r="AA38">
            <v>0</v>
          </cell>
          <cell r="AI38">
            <v>0</v>
          </cell>
        </row>
        <row r="39">
          <cell r="O39">
            <v>0</v>
          </cell>
          <cell r="U39">
            <v>0</v>
          </cell>
          <cell r="AA39">
            <v>0</v>
          </cell>
          <cell r="AI39">
            <v>0</v>
          </cell>
        </row>
        <row r="40">
          <cell r="O40">
            <v>0</v>
          </cell>
          <cell r="U40">
            <v>0</v>
          </cell>
          <cell r="AA40">
            <v>0</v>
          </cell>
          <cell r="AI40">
            <v>0</v>
          </cell>
        </row>
        <row r="41">
          <cell r="O41">
            <v>0</v>
          </cell>
          <cell r="U41">
            <v>0</v>
          </cell>
          <cell r="AA41">
            <v>0</v>
          </cell>
          <cell r="AI41">
            <v>0</v>
          </cell>
        </row>
        <row r="42">
          <cell r="O42">
            <v>0</v>
          </cell>
          <cell r="U42">
            <v>0</v>
          </cell>
          <cell r="AA42">
            <v>0</v>
          </cell>
          <cell r="AI42">
            <v>0</v>
          </cell>
        </row>
        <row r="43">
          <cell r="O43">
            <v>0</v>
          </cell>
          <cell r="U43">
            <v>0</v>
          </cell>
          <cell r="AA43">
            <v>0</v>
          </cell>
          <cell r="AI43">
            <v>0</v>
          </cell>
        </row>
        <row r="44">
          <cell r="O44">
            <v>0</v>
          </cell>
          <cell r="U44">
            <v>0</v>
          </cell>
          <cell r="AA44">
            <v>0</v>
          </cell>
          <cell r="AI44">
            <v>0</v>
          </cell>
        </row>
        <row r="45">
          <cell r="O45">
            <v>0</v>
          </cell>
          <cell r="U45">
            <v>0</v>
          </cell>
          <cell r="AA45">
            <v>0</v>
          </cell>
          <cell r="AI45">
            <v>0</v>
          </cell>
        </row>
        <row r="46">
          <cell r="O46">
            <v>0</v>
          </cell>
          <cell r="U46">
            <v>0</v>
          </cell>
          <cell r="AA46">
            <v>0</v>
          </cell>
          <cell r="AI46">
            <v>0</v>
          </cell>
        </row>
        <row r="47">
          <cell r="O47">
            <v>0</v>
          </cell>
          <cell r="U47">
            <v>0</v>
          </cell>
          <cell r="AA47">
            <v>0</v>
          </cell>
          <cell r="AI47">
            <v>0</v>
          </cell>
        </row>
        <row r="48">
          <cell r="O48">
            <v>0</v>
          </cell>
          <cell r="U48">
            <v>0</v>
          </cell>
          <cell r="AA48">
            <v>0</v>
          </cell>
          <cell r="AI48">
            <v>0</v>
          </cell>
        </row>
        <row r="49">
          <cell r="O49">
            <v>0</v>
          </cell>
          <cell r="U49">
            <v>0</v>
          </cell>
          <cell r="AA49">
            <v>0</v>
          </cell>
          <cell r="AI49">
            <v>0</v>
          </cell>
        </row>
        <row r="50">
          <cell r="O50">
            <v>0</v>
          </cell>
          <cell r="U50">
            <v>0</v>
          </cell>
          <cell r="AA50">
            <v>0</v>
          </cell>
          <cell r="AI50">
            <v>0</v>
          </cell>
        </row>
        <row r="51">
          <cell r="O51">
            <v>0</v>
          </cell>
          <cell r="U51">
            <v>0</v>
          </cell>
          <cell r="AA51">
            <v>0</v>
          </cell>
          <cell r="AI51">
            <v>0</v>
          </cell>
        </row>
        <row r="52">
          <cell r="O52">
            <v>0</v>
          </cell>
          <cell r="U52">
            <v>0</v>
          </cell>
          <cell r="AA52">
            <v>0</v>
          </cell>
          <cell r="AI52">
            <v>0</v>
          </cell>
        </row>
        <row r="53">
          <cell r="O53">
            <v>0</v>
          </cell>
          <cell r="U53">
            <v>0</v>
          </cell>
          <cell r="AA53">
            <v>0</v>
          </cell>
          <cell r="AI53">
            <v>0</v>
          </cell>
        </row>
        <row r="54">
          <cell r="O54">
            <v>0</v>
          </cell>
          <cell r="U54">
            <v>0</v>
          </cell>
          <cell r="AA54">
            <v>0</v>
          </cell>
          <cell r="AI54">
            <v>0</v>
          </cell>
        </row>
        <row r="55">
          <cell r="O55">
            <v>0</v>
          </cell>
          <cell r="U55">
            <v>0</v>
          </cell>
          <cell r="AA55">
            <v>0</v>
          </cell>
          <cell r="AI55">
            <v>0</v>
          </cell>
        </row>
        <row r="56">
          <cell r="O56">
            <v>0</v>
          </cell>
          <cell r="U56">
            <v>0</v>
          </cell>
          <cell r="AA56">
            <v>0</v>
          </cell>
          <cell r="AI56">
            <v>0</v>
          </cell>
        </row>
        <row r="57">
          <cell r="O57">
            <v>0</v>
          </cell>
          <cell r="U57">
            <v>0</v>
          </cell>
          <cell r="AA57">
            <v>0</v>
          </cell>
          <cell r="AI57">
            <v>0</v>
          </cell>
        </row>
        <row r="58">
          <cell r="O58">
            <v>0</v>
          </cell>
          <cell r="U58">
            <v>0</v>
          </cell>
          <cell r="AA58">
            <v>0</v>
          </cell>
          <cell r="AI58">
            <v>0</v>
          </cell>
        </row>
        <row r="59">
          <cell r="O59">
            <v>0</v>
          </cell>
          <cell r="U59">
            <v>0</v>
          </cell>
          <cell r="AA59">
            <v>0</v>
          </cell>
          <cell r="AI59">
            <v>0</v>
          </cell>
        </row>
        <row r="60">
          <cell r="O60">
            <v>0</v>
          </cell>
          <cell r="U60">
            <v>0</v>
          </cell>
          <cell r="AA60">
            <v>0</v>
          </cell>
          <cell r="AI60">
            <v>0</v>
          </cell>
        </row>
        <row r="61">
          <cell r="O61">
            <v>0</v>
          </cell>
          <cell r="U61">
            <v>0</v>
          </cell>
          <cell r="AA61">
            <v>0</v>
          </cell>
          <cell r="AI61">
            <v>0</v>
          </cell>
        </row>
        <row r="62">
          <cell r="O62">
            <v>0</v>
          </cell>
          <cell r="U62">
            <v>0</v>
          </cell>
          <cell r="AA62">
            <v>0</v>
          </cell>
          <cell r="AI62">
            <v>0</v>
          </cell>
        </row>
        <row r="63">
          <cell r="O63">
            <v>0</v>
          </cell>
          <cell r="U63">
            <v>0</v>
          </cell>
          <cell r="AA63">
            <v>0</v>
          </cell>
          <cell r="AI63">
            <v>0</v>
          </cell>
        </row>
        <row r="64">
          <cell r="O64">
            <v>0</v>
          </cell>
          <cell r="U64">
            <v>0</v>
          </cell>
          <cell r="AA64">
            <v>0</v>
          </cell>
          <cell r="AI64">
            <v>0</v>
          </cell>
        </row>
        <row r="65">
          <cell r="O65">
            <v>0</v>
          </cell>
          <cell r="U65">
            <v>0</v>
          </cell>
          <cell r="AA65">
            <v>0</v>
          </cell>
          <cell r="AI65">
            <v>0</v>
          </cell>
        </row>
        <row r="66">
          <cell r="O66">
            <v>0</v>
          </cell>
          <cell r="U66">
            <v>0</v>
          </cell>
          <cell r="AA66">
            <v>0</v>
          </cell>
          <cell r="AI66">
            <v>0</v>
          </cell>
        </row>
        <row r="67">
          <cell r="O67">
            <v>0</v>
          </cell>
          <cell r="U67">
            <v>0</v>
          </cell>
          <cell r="AA67">
            <v>0</v>
          </cell>
          <cell r="AI67">
            <v>0</v>
          </cell>
        </row>
        <row r="68">
          <cell r="AA68">
            <v>0</v>
          </cell>
          <cell r="AI68">
            <v>0</v>
          </cell>
        </row>
        <row r="69">
          <cell r="AA69">
            <v>0</v>
          </cell>
          <cell r="AI69">
            <v>0</v>
          </cell>
        </row>
        <row r="70">
          <cell r="AA70">
            <v>0</v>
          </cell>
          <cell r="AI70">
            <v>0</v>
          </cell>
        </row>
        <row r="71">
          <cell r="AA71">
            <v>0</v>
          </cell>
          <cell r="AI71">
            <v>0</v>
          </cell>
        </row>
        <row r="72">
          <cell r="AA72">
            <v>0</v>
          </cell>
          <cell r="AI72">
            <v>0</v>
          </cell>
        </row>
        <row r="73">
          <cell r="AA73">
            <v>0</v>
          </cell>
          <cell r="AI73">
            <v>0</v>
          </cell>
        </row>
        <row r="74">
          <cell r="AA74">
            <v>0</v>
          </cell>
          <cell r="AI74">
            <v>0</v>
          </cell>
        </row>
        <row r="75">
          <cell r="AA75">
            <v>0</v>
          </cell>
          <cell r="AI75">
            <v>0</v>
          </cell>
        </row>
        <row r="76">
          <cell r="AA76">
            <v>0</v>
          </cell>
          <cell r="AI76">
            <v>0</v>
          </cell>
        </row>
        <row r="77">
          <cell r="AA77">
            <v>0</v>
          </cell>
          <cell r="AI77">
            <v>0</v>
          </cell>
        </row>
        <row r="78">
          <cell r="AA78">
            <v>0</v>
          </cell>
          <cell r="AI78">
            <v>0</v>
          </cell>
        </row>
        <row r="79">
          <cell r="AA79">
            <v>0</v>
          </cell>
          <cell r="AI79">
            <v>0</v>
          </cell>
        </row>
      </sheetData>
      <sheetData sheetId="19"/>
      <sheetData sheetId="20"/>
      <sheetData sheetId="21">
        <row r="12">
          <cell r="B12">
            <v>248330</v>
          </cell>
          <cell r="C12">
            <v>278074</v>
          </cell>
          <cell r="D12">
            <v>331848</v>
          </cell>
          <cell r="E12">
            <v>382131</v>
          </cell>
          <cell r="F12">
            <v>381272</v>
          </cell>
          <cell r="G12">
            <v>381718</v>
          </cell>
          <cell r="H12">
            <v>394283</v>
          </cell>
          <cell r="I12">
            <v>401332</v>
          </cell>
          <cell r="J12">
            <v>397366</v>
          </cell>
          <cell r="K12">
            <v>398240</v>
          </cell>
          <cell r="L12">
            <v>401572</v>
          </cell>
          <cell r="M12">
            <v>390287</v>
          </cell>
          <cell r="N12">
            <v>390611</v>
          </cell>
          <cell r="O12">
            <v>391301</v>
          </cell>
          <cell r="P12">
            <v>386734</v>
          </cell>
          <cell r="Q12">
            <v>386881</v>
          </cell>
          <cell r="R12">
            <v>386987</v>
          </cell>
          <cell r="S12">
            <v>387090</v>
          </cell>
          <cell r="T12">
            <v>398422</v>
          </cell>
          <cell r="U12">
            <v>398536</v>
          </cell>
          <cell r="V12">
            <v>395561</v>
          </cell>
          <cell r="W12">
            <v>395586</v>
          </cell>
          <cell r="X12">
            <v>395586</v>
          </cell>
          <cell r="Y12">
            <v>395761</v>
          </cell>
          <cell r="Z12">
            <v>395761</v>
          </cell>
          <cell r="AA12">
            <v>395761</v>
          </cell>
          <cell r="AB12">
            <v>395761</v>
          </cell>
          <cell r="AC12">
            <v>395761</v>
          </cell>
          <cell r="AD12">
            <v>395761</v>
          </cell>
          <cell r="AE12">
            <v>395761</v>
          </cell>
          <cell r="AF12">
            <v>395761</v>
          </cell>
          <cell r="AG12">
            <v>395761</v>
          </cell>
          <cell r="AH12">
            <v>395761</v>
          </cell>
          <cell r="AI12">
            <v>395761</v>
          </cell>
          <cell r="AJ12">
            <v>395830</v>
          </cell>
          <cell r="AK12">
            <v>395895</v>
          </cell>
          <cell r="AL12">
            <v>395895</v>
          </cell>
          <cell r="AM12">
            <v>395895</v>
          </cell>
          <cell r="AN12">
            <v>395895</v>
          </cell>
          <cell r="AO12">
            <v>395895</v>
          </cell>
          <cell r="AP12">
            <v>395895</v>
          </cell>
          <cell r="AQ12">
            <v>395895</v>
          </cell>
          <cell r="AR12">
            <v>395895</v>
          </cell>
          <cell r="AS12">
            <v>395895</v>
          </cell>
          <cell r="AT12">
            <v>395895</v>
          </cell>
          <cell r="AU12">
            <v>395895</v>
          </cell>
          <cell r="AV12">
            <v>395895</v>
          </cell>
          <cell r="AW12">
            <v>395895</v>
          </cell>
          <cell r="AX12">
            <v>395895</v>
          </cell>
          <cell r="AY12">
            <v>395895</v>
          </cell>
          <cell r="AZ12">
            <v>395895</v>
          </cell>
          <cell r="BA12">
            <v>395895</v>
          </cell>
          <cell r="BB12">
            <v>395895</v>
          </cell>
          <cell r="BC12">
            <v>395895</v>
          </cell>
          <cell r="BD12">
            <v>395895</v>
          </cell>
          <cell r="BE12">
            <v>395895</v>
          </cell>
          <cell r="BF12">
            <v>395895</v>
          </cell>
          <cell r="BG12">
            <v>395895</v>
          </cell>
          <cell r="BH12">
            <v>395895</v>
          </cell>
          <cell r="BI12">
            <v>395895</v>
          </cell>
          <cell r="BJ12">
            <v>395895</v>
          </cell>
          <cell r="BK12" t="e">
            <v>#N/A</v>
          </cell>
          <cell r="BL12" t="e">
            <v>#N/A</v>
          </cell>
          <cell r="BM12" t="e">
            <v>#N/A</v>
          </cell>
          <cell r="BN12" t="e">
            <v>#N/A</v>
          </cell>
          <cell r="BO12" t="e">
            <v>#N/A</v>
          </cell>
          <cell r="BP12" t="e">
            <v>#N/A</v>
          </cell>
          <cell r="BQ12" t="e">
            <v>#N/A</v>
          </cell>
          <cell r="BR12" t="e">
            <v>#N/A</v>
          </cell>
          <cell r="BS12" t="e">
            <v>#N/A</v>
          </cell>
          <cell r="BT12" t="e">
            <v>#N/A</v>
          </cell>
          <cell r="BU12" t="e">
            <v>#N/A</v>
          </cell>
          <cell r="BV12" t="e">
            <v>#N/A</v>
          </cell>
          <cell r="BW12" t="e">
            <v>#N/A</v>
          </cell>
          <cell r="BX12" t="e">
            <v>#N/A</v>
          </cell>
          <cell r="BY12" t="e">
            <v>#N/A</v>
          </cell>
          <cell r="BZ12" t="e">
            <v>#N/A</v>
          </cell>
          <cell r="CA12" t="e">
            <v>#N/A</v>
          </cell>
          <cell r="CB12" t="e">
            <v>#N/A</v>
          </cell>
          <cell r="CC12" t="e">
            <v>#N/A</v>
          </cell>
        </row>
        <row r="13">
          <cell r="B13">
            <v>629401</v>
          </cell>
          <cell r="C13">
            <v>732007</v>
          </cell>
          <cell r="D13">
            <v>769107</v>
          </cell>
          <cell r="E13">
            <v>777535</v>
          </cell>
          <cell r="F13">
            <v>785617</v>
          </cell>
          <cell r="G13">
            <v>785182</v>
          </cell>
          <cell r="H13">
            <v>783660</v>
          </cell>
          <cell r="I13">
            <v>794063</v>
          </cell>
          <cell r="J13">
            <v>793061</v>
          </cell>
          <cell r="K13">
            <v>784725</v>
          </cell>
          <cell r="L13">
            <v>786877</v>
          </cell>
          <cell r="M13">
            <v>789025</v>
          </cell>
          <cell r="N13">
            <v>789409</v>
          </cell>
          <cell r="O13">
            <v>788858</v>
          </cell>
          <cell r="P13">
            <v>752486</v>
          </cell>
          <cell r="Q13">
            <v>752142</v>
          </cell>
          <cell r="R13">
            <v>752222</v>
          </cell>
          <cell r="S13">
            <v>752222</v>
          </cell>
          <cell r="T13">
            <v>752222</v>
          </cell>
          <cell r="U13">
            <v>752234</v>
          </cell>
          <cell r="V13">
            <v>752234</v>
          </cell>
          <cell r="W13">
            <v>752234</v>
          </cell>
          <cell r="X13">
            <v>752234</v>
          </cell>
          <cell r="Y13">
            <v>752234</v>
          </cell>
          <cell r="Z13">
            <v>752234</v>
          </cell>
          <cell r="AA13">
            <v>752234</v>
          </cell>
          <cell r="AB13">
            <v>752234</v>
          </cell>
          <cell r="AC13">
            <v>752234</v>
          </cell>
          <cell r="AD13">
            <v>752234</v>
          </cell>
          <cell r="AE13">
            <v>752234</v>
          </cell>
          <cell r="AF13">
            <v>752234</v>
          </cell>
          <cell r="AG13">
            <v>752234</v>
          </cell>
          <cell r="AH13">
            <v>752234</v>
          </cell>
          <cell r="AI13">
            <v>752234</v>
          </cell>
          <cell r="AJ13">
            <v>752234</v>
          </cell>
          <cell r="AK13">
            <v>752234</v>
          </cell>
          <cell r="AL13">
            <v>752234</v>
          </cell>
          <cell r="AM13">
            <v>752234</v>
          </cell>
          <cell r="AN13">
            <v>752234</v>
          </cell>
          <cell r="AO13">
            <v>752234</v>
          </cell>
          <cell r="AP13">
            <v>752234</v>
          </cell>
          <cell r="AQ13">
            <v>752234</v>
          </cell>
          <cell r="AR13">
            <v>752234</v>
          </cell>
          <cell r="AS13">
            <v>752234</v>
          </cell>
          <cell r="AT13">
            <v>752234</v>
          </cell>
          <cell r="AU13">
            <v>752234</v>
          </cell>
          <cell r="AV13">
            <v>752234</v>
          </cell>
          <cell r="AW13">
            <v>752234</v>
          </cell>
          <cell r="AX13">
            <v>752234</v>
          </cell>
          <cell r="AY13">
            <v>752234</v>
          </cell>
          <cell r="AZ13">
            <v>752234</v>
          </cell>
          <cell r="BA13">
            <v>752234</v>
          </cell>
          <cell r="BB13">
            <v>752234</v>
          </cell>
          <cell r="BC13">
            <v>752234</v>
          </cell>
          <cell r="BD13">
            <v>752234</v>
          </cell>
          <cell r="BE13">
            <v>752234</v>
          </cell>
          <cell r="BF13">
            <v>752234</v>
          </cell>
          <cell r="BG13">
            <v>752234</v>
          </cell>
          <cell r="BH13">
            <v>752234</v>
          </cell>
          <cell r="BI13">
            <v>774285</v>
          </cell>
          <cell r="BJ13" t="str">
            <v/>
          </cell>
          <cell r="BK13" t="e">
            <v>#N/A</v>
          </cell>
          <cell r="BL13" t="e">
            <v>#N/A</v>
          </cell>
          <cell r="BM13" t="e">
            <v>#N/A</v>
          </cell>
          <cell r="BN13" t="e">
            <v>#N/A</v>
          </cell>
          <cell r="BO13" t="e">
            <v>#N/A</v>
          </cell>
          <cell r="BP13" t="e">
            <v>#N/A</v>
          </cell>
          <cell r="BQ13" t="e">
            <v>#N/A</v>
          </cell>
          <cell r="BR13" t="e">
            <v>#N/A</v>
          </cell>
          <cell r="BS13" t="e">
            <v>#N/A</v>
          </cell>
          <cell r="BT13" t="e">
            <v>#N/A</v>
          </cell>
          <cell r="BU13" t="e">
            <v>#N/A</v>
          </cell>
          <cell r="BV13" t="e">
            <v>#N/A</v>
          </cell>
          <cell r="BW13" t="e">
            <v>#N/A</v>
          </cell>
          <cell r="BX13" t="e">
            <v>#N/A</v>
          </cell>
          <cell r="BY13" t="e">
            <v>#N/A</v>
          </cell>
          <cell r="BZ13" t="e">
            <v>#N/A</v>
          </cell>
          <cell r="CA13" t="e">
            <v>#N/A</v>
          </cell>
          <cell r="CB13" t="e">
            <v>#N/A</v>
          </cell>
          <cell r="CC13" t="e">
            <v>#N/A</v>
          </cell>
        </row>
        <row r="14">
          <cell r="B14">
            <v>694139</v>
          </cell>
          <cell r="C14">
            <v>822717</v>
          </cell>
          <cell r="D14">
            <v>903934</v>
          </cell>
          <cell r="E14">
            <v>927211</v>
          </cell>
          <cell r="F14">
            <v>911534</v>
          </cell>
          <cell r="G14">
            <v>916736</v>
          </cell>
          <cell r="H14">
            <v>926458</v>
          </cell>
          <cell r="I14">
            <v>927193</v>
          </cell>
          <cell r="J14">
            <v>926401</v>
          </cell>
          <cell r="K14">
            <v>926921</v>
          </cell>
          <cell r="L14">
            <v>927583</v>
          </cell>
          <cell r="M14">
            <v>906837</v>
          </cell>
          <cell r="N14">
            <v>907419</v>
          </cell>
          <cell r="O14">
            <v>894337</v>
          </cell>
          <cell r="P14">
            <v>885245</v>
          </cell>
          <cell r="Q14">
            <v>885365</v>
          </cell>
          <cell r="R14">
            <v>890046</v>
          </cell>
          <cell r="S14">
            <v>892559</v>
          </cell>
          <cell r="T14">
            <v>890195</v>
          </cell>
          <cell r="U14">
            <v>892550</v>
          </cell>
          <cell r="V14">
            <v>893879</v>
          </cell>
          <cell r="W14">
            <v>894986</v>
          </cell>
          <cell r="X14">
            <v>896957</v>
          </cell>
          <cell r="Y14">
            <v>901820</v>
          </cell>
          <cell r="Z14">
            <v>859569</v>
          </cell>
          <cell r="AA14">
            <v>861462</v>
          </cell>
          <cell r="AB14">
            <v>861462</v>
          </cell>
          <cell r="AC14">
            <v>861462</v>
          </cell>
          <cell r="AD14">
            <v>861462</v>
          </cell>
          <cell r="AE14">
            <v>861462</v>
          </cell>
          <cell r="AF14">
            <v>861462</v>
          </cell>
          <cell r="AG14">
            <v>861462</v>
          </cell>
          <cell r="AH14">
            <v>861462</v>
          </cell>
          <cell r="AI14">
            <v>861462</v>
          </cell>
          <cell r="AJ14">
            <v>861462</v>
          </cell>
          <cell r="AK14">
            <v>861462</v>
          </cell>
          <cell r="AL14">
            <v>861462</v>
          </cell>
          <cell r="AM14">
            <v>861462</v>
          </cell>
          <cell r="AN14">
            <v>861462</v>
          </cell>
          <cell r="AO14">
            <v>861462</v>
          </cell>
          <cell r="AP14">
            <v>861462</v>
          </cell>
          <cell r="AQ14">
            <v>861462</v>
          </cell>
          <cell r="AR14">
            <v>861462</v>
          </cell>
          <cell r="AS14">
            <v>861462</v>
          </cell>
          <cell r="AT14">
            <v>861462</v>
          </cell>
          <cell r="AU14">
            <v>861462</v>
          </cell>
          <cell r="AV14">
            <v>861462</v>
          </cell>
          <cell r="AW14">
            <v>861594</v>
          </cell>
          <cell r="AX14">
            <v>861594</v>
          </cell>
          <cell r="AY14">
            <v>861594</v>
          </cell>
          <cell r="AZ14">
            <v>861594</v>
          </cell>
          <cell r="BA14">
            <v>861594</v>
          </cell>
          <cell r="BB14">
            <v>861594</v>
          </cell>
          <cell r="BC14">
            <v>861594</v>
          </cell>
          <cell r="BD14">
            <v>861594</v>
          </cell>
          <cell r="BE14">
            <v>861594</v>
          </cell>
          <cell r="BF14">
            <v>861594</v>
          </cell>
          <cell r="BG14">
            <v>861594</v>
          </cell>
          <cell r="BH14">
            <v>861594</v>
          </cell>
          <cell r="BI14" t="str">
            <v/>
          </cell>
          <cell r="BJ14" t="str">
            <v/>
          </cell>
          <cell r="BK14" t="e">
            <v>#N/A</v>
          </cell>
          <cell r="BL14" t="e">
            <v>#N/A</v>
          </cell>
          <cell r="BM14" t="e">
            <v>#N/A</v>
          </cell>
          <cell r="BN14" t="e">
            <v>#N/A</v>
          </cell>
          <cell r="BO14" t="e">
            <v>#N/A</v>
          </cell>
          <cell r="BP14" t="e">
            <v>#N/A</v>
          </cell>
          <cell r="BQ14" t="e">
            <v>#N/A</v>
          </cell>
          <cell r="BR14" t="e">
            <v>#N/A</v>
          </cell>
          <cell r="BS14" t="e">
            <v>#N/A</v>
          </cell>
          <cell r="BT14" t="e">
            <v>#N/A</v>
          </cell>
          <cell r="BU14" t="e">
            <v>#N/A</v>
          </cell>
          <cell r="BV14" t="e">
            <v>#N/A</v>
          </cell>
          <cell r="BW14" t="e">
            <v>#N/A</v>
          </cell>
          <cell r="BX14" t="e">
            <v>#N/A</v>
          </cell>
          <cell r="BY14" t="e">
            <v>#N/A</v>
          </cell>
          <cell r="BZ14" t="e">
            <v>#N/A</v>
          </cell>
          <cell r="CA14" t="e">
            <v>#N/A</v>
          </cell>
          <cell r="CB14" t="e">
            <v>#N/A</v>
          </cell>
          <cell r="CC14" t="e">
            <v>#N/A</v>
          </cell>
        </row>
        <row r="15">
          <cell r="B15">
            <v>908543</v>
          </cell>
          <cell r="C15">
            <v>1114679</v>
          </cell>
          <cell r="D15">
            <v>1131163</v>
          </cell>
          <cell r="E15">
            <v>1159391</v>
          </cell>
          <cell r="F15">
            <v>1203518</v>
          </cell>
          <cell r="G15">
            <v>1174821</v>
          </cell>
          <cell r="H15">
            <v>1171304</v>
          </cell>
          <cell r="I15">
            <v>1173382</v>
          </cell>
          <cell r="J15">
            <v>1195160</v>
          </cell>
          <cell r="K15">
            <v>1196964</v>
          </cell>
          <cell r="L15">
            <v>1234153</v>
          </cell>
          <cell r="M15">
            <v>1234615</v>
          </cell>
          <cell r="N15">
            <v>1234886</v>
          </cell>
          <cell r="O15">
            <v>1236214</v>
          </cell>
          <cell r="P15">
            <v>1236303</v>
          </cell>
          <cell r="Q15">
            <v>1236319</v>
          </cell>
          <cell r="R15">
            <v>1247279</v>
          </cell>
          <cell r="S15">
            <v>1247279</v>
          </cell>
          <cell r="T15">
            <v>1247279</v>
          </cell>
          <cell r="U15">
            <v>1248067</v>
          </cell>
          <cell r="V15">
            <v>1247279</v>
          </cell>
          <cell r="W15">
            <v>1244344</v>
          </cell>
          <cell r="X15">
            <v>1244344</v>
          </cell>
          <cell r="Y15">
            <v>1244404</v>
          </cell>
          <cell r="Z15">
            <v>1245614</v>
          </cell>
          <cell r="AA15">
            <v>1245754</v>
          </cell>
          <cell r="AB15">
            <v>1264304</v>
          </cell>
          <cell r="AC15">
            <v>1248134</v>
          </cell>
          <cell r="AD15">
            <v>1248134</v>
          </cell>
          <cell r="AE15">
            <v>1243034</v>
          </cell>
          <cell r="AF15">
            <v>1243034</v>
          </cell>
          <cell r="AG15">
            <v>1243034</v>
          </cell>
          <cell r="AH15">
            <v>1243103</v>
          </cell>
          <cell r="AI15">
            <v>1243103</v>
          </cell>
          <cell r="AJ15">
            <v>1243103</v>
          </cell>
          <cell r="AK15">
            <v>1243103</v>
          </cell>
          <cell r="AL15">
            <v>1243103</v>
          </cell>
          <cell r="AM15">
            <v>1243103</v>
          </cell>
          <cell r="AN15">
            <v>1243103</v>
          </cell>
          <cell r="AO15">
            <v>1243103</v>
          </cell>
          <cell r="AP15">
            <v>1243103</v>
          </cell>
          <cell r="AQ15">
            <v>1243103</v>
          </cell>
          <cell r="AR15">
            <v>1243103</v>
          </cell>
          <cell r="AS15">
            <v>1243103</v>
          </cell>
          <cell r="AT15">
            <v>1243103</v>
          </cell>
          <cell r="AU15">
            <v>1243103</v>
          </cell>
          <cell r="AV15">
            <v>1243103</v>
          </cell>
          <cell r="AW15">
            <v>1243103</v>
          </cell>
          <cell r="AX15">
            <v>1243103</v>
          </cell>
          <cell r="AY15">
            <v>1243103</v>
          </cell>
          <cell r="AZ15">
            <v>1243103</v>
          </cell>
          <cell r="BA15">
            <v>1243103</v>
          </cell>
          <cell r="BB15">
            <v>1243103</v>
          </cell>
          <cell r="BC15">
            <v>1243103</v>
          </cell>
          <cell r="BD15">
            <v>1243103</v>
          </cell>
          <cell r="BE15">
            <v>1243103</v>
          </cell>
          <cell r="BF15">
            <v>1243103</v>
          </cell>
          <cell r="BG15">
            <v>1285103</v>
          </cell>
          <cell r="BH15" t="str">
            <v/>
          </cell>
          <cell r="BI15" t="str">
            <v/>
          </cell>
          <cell r="BJ15" t="str">
            <v/>
          </cell>
          <cell r="BK15" t="e">
            <v>#N/A</v>
          </cell>
          <cell r="BL15" t="e">
            <v>#N/A</v>
          </cell>
          <cell r="BM15" t="e">
            <v>#N/A</v>
          </cell>
          <cell r="BN15" t="e">
            <v>#N/A</v>
          </cell>
          <cell r="BO15" t="e">
            <v>#N/A</v>
          </cell>
          <cell r="BP15" t="e">
            <v>#N/A</v>
          </cell>
          <cell r="BQ15" t="e">
            <v>#N/A</v>
          </cell>
          <cell r="BR15" t="e">
            <v>#N/A</v>
          </cell>
          <cell r="BS15" t="e">
            <v>#N/A</v>
          </cell>
          <cell r="BT15" t="e">
            <v>#N/A</v>
          </cell>
          <cell r="BU15" t="e">
            <v>#N/A</v>
          </cell>
          <cell r="BV15" t="e">
            <v>#N/A</v>
          </cell>
          <cell r="BW15" t="e">
            <v>#N/A</v>
          </cell>
          <cell r="BX15" t="e">
            <v>#N/A</v>
          </cell>
          <cell r="BY15" t="e">
            <v>#N/A</v>
          </cell>
          <cell r="BZ15" t="e">
            <v>#N/A</v>
          </cell>
          <cell r="CA15" t="e">
            <v>#N/A</v>
          </cell>
          <cell r="CB15" t="e">
            <v>#N/A</v>
          </cell>
          <cell r="CC15" t="e">
            <v>#N/A</v>
          </cell>
        </row>
        <row r="16">
          <cell r="B16">
            <v>376340</v>
          </cell>
          <cell r="C16">
            <v>425593</v>
          </cell>
          <cell r="D16">
            <v>436232</v>
          </cell>
          <cell r="E16">
            <v>445010</v>
          </cell>
          <cell r="F16">
            <v>445146</v>
          </cell>
          <cell r="G16">
            <v>441077</v>
          </cell>
          <cell r="H16">
            <v>441312</v>
          </cell>
          <cell r="I16">
            <v>446018</v>
          </cell>
          <cell r="J16">
            <v>446585</v>
          </cell>
          <cell r="K16">
            <v>446890</v>
          </cell>
          <cell r="L16">
            <v>449112</v>
          </cell>
          <cell r="M16">
            <v>449505</v>
          </cell>
          <cell r="N16">
            <v>449147</v>
          </cell>
          <cell r="O16">
            <v>450853</v>
          </cell>
          <cell r="P16">
            <v>441744</v>
          </cell>
          <cell r="Q16">
            <v>442402</v>
          </cell>
          <cell r="R16">
            <v>442502</v>
          </cell>
          <cell r="S16">
            <v>442891</v>
          </cell>
          <cell r="T16">
            <v>424902</v>
          </cell>
          <cell r="U16">
            <v>426320</v>
          </cell>
          <cell r="V16">
            <v>426736</v>
          </cell>
          <cell r="W16">
            <v>426916</v>
          </cell>
          <cell r="X16">
            <v>427096</v>
          </cell>
          <cell r="Y16">
            <v>427306</v>
          </cell>
          <cell r="Z16">
            <v>427376</v>
          </cell>
          <cell r="AA16">
            <v>427591</v>
          </cell>
          <cell r="AB16">
            <v>427591</v>
          </cell>
          <cell r="AC16">
            <v>427591</v>
          </cell>
          <cell r="AD16">
            <v>427591</v>
          </cell>
          <cell r="AE16">
            <v>427591</v>
          </cell>
          <cell r="AF16">
            <v>427591</v>
          </cell>
          <cell r="AG16">
            <v>427911</v>
          </cell>
          <cell r="AH16">
            <v>428151</v>
          </cell>
          <cell r="AI16">
            <v>428151</v>
          </cell>
          <cell r="AJ16">
            <v>431651</v>
          </cell>
          <cell r="AK16">
            <v>431651</v>
          </cell>
          <cell r="AL16">
            <v>431651</v>
          </cell>
          <cell r="AM16">
            <v>431651</v>
          </cell>
          <cell r="AN16">
            <v>431651</v>
          </cell>
          <cell r="AO16">
            <v>434161</v>
          </cell>
          <cell r="AP16">
            <v>425612</v>
          </cell>
          <cell r="AQ16">
            <v>425612</v>
          </cell>
          <cell r="AR16">
            <v>426612</v>
          </cell>
          <cell r="AS16">
            <v>426612</v>
          </cell>
          <cell r="AT16">
            <v>426612</v>
          </cell>
          <cell r="AU16">
            <v>426612</v>
          </cell>
          <cell r="AV16">
            <v>426612</v>
          </cell>
          <cell r="AW16">
            <v>427473</v>
          </cell>
          <cell r="AX16">
            <v>427473</v>
          </cell>
          <cell r="AY16">
            <v>427473</v>
          </cell>
          <cell r="AZ16">
            <v>427473</v>
          </cell>
          <cell r="BA16">
            <v>427800</v>
          </cell>
          <cell r="BB16">
            <v>427800</v>
          </cell>
          <cell r="BC16">
            <v>427800</v>
          </cell>
          <cell r="BD16">
            <v>427800</v>
          </cell>
          <cell r="BE16">
            <v>427800</v>
          </cell>
          <cell r="BF16">
            <v>427801</v>
          </cell>
          <cell r="BG16" t="str">
            <v/>
          </cell>
          <cell r="BH16" t="str">
            <v/>
          </cell>
          <cell r="BI16" t="str">
            <v/>
          </cell>
          <cell r="BJ16" t="str">
            <v/>
          </cell>
          <cell r="BK16" t="e">
            <v>#N/A</v>
          </cell>
          <cell r="BL16" t="e">
            <v>#N/A</v>
          </cell>
          <cell r="BM16" t="e">
            <v>#N/A</v>
          </cell>
          <cell r="BN16" t="e">
            <v>#N/A</v>
          </cell>
          <cell r="BO16" t="e">
            <v>#N/A</v>
          </cell>
          <cell r="BP16" t="e">
            <v>#N/A</v>
          </cell>
          <cell r="BQ16" t="e">
            <v>#N/A</v>
          </cell>
          <cell r="BR16" t="e">
            <v>#N/A</v>
          </cell>
          <cell r="BS16" t="e">
            <v>#N/A</v>
          </cell>
          <cell r="BT16" t="e">
            <v>#N/A</v>
          </cell>
          <cell r="BU16" t="e">
            <v>#N/A</v>
          </cell>
          <cell r="BV16" t="e">
            <v>#N/A</v>
          </cell>
          <cell r="BW16" t="e">
            <v>#N/A</v>
          </cell>
          <cell r="BX16" t="e">
            <v>#N/A</v>
          </cell>
          <cell r="BY16" t="e">
            <v>#N/A</v>
          </cell>
          <cell r="BZ16" t="e">
            <v>#N/A</v>
          </cell>
          <cell r="CA16" t="e">
            <v>#N/A</v>
          </cell>
          <cell r="CB16" t="e">
            <v>#N/A</v>
          </cell>
          <cell r="CC16" t="e">
            <v>#N/A</v>
          </cell>
        </row>
        <row r="17">
          <cell r="B17">
            <v>654460</v>
          </cell>
          <cell r="C17">
            <v>719990</v>
          </cell>
          <cell r="D17">
            <v>766152</v>
          </cell>
          <cell r="E17">
            <v>766057</v>
          </cell>
          <cell r="F17">
            <v>744834</v>
          </cell>
          <cell r="G17">
            <v>731700</v>
          </cell>
          <cell r="H17">
            <v>751351</v>
          </cell>
          <cell r="I17">
            <v>754199</v>
          </cell>
          <cell r="J17">
            <v>727692</v>
          </cell>
          <cell r="K17">
            <v>719564</v>
          </cell>
          <cell r="L17">
            <v>717710</v>
          </cell>
          <cell r="M17">
            <v>719689</v>
          </cell>
          <cell r="N17">
            <v>710535</v>
          </cell>
          <cell r="O17">
            <v>680282</v>
          </cell>
          <cell r="P17">
            <v>678799</v>
          </cell>
          <cell r="Q17">
            <v>678803</v>
          </cell>
          <cell r="R17">
            <v>678807</v>
          </cell>
          <cell r="S17">
            <v>678577</v>
          </cell>
          <cell r="T17">
            <v>678577</v>
          </cell>
          <cell r="U17">
            <v>680077</v>
          </cell>
          <cell r="V17">
            <v>680077</v>
          </cell>
          <cell r="W17">
            <v>680077</v>
          </cell>
          <cell r="X17">
            <v>680532</v>
          </cell>
          <cell r="Y17">
            <v>680672</v>
          </cell>
          <cell r="Z17">
            <v>680957</v>
          </cell>
          <cell r="AA17">
            <v>681327</v>
          </cell>
          <cell r="AB17">
            <v>681327</v>
          </cell>
          <cell r="AC17">
            <v>681327</v>
          </cell>
          <cell r="AD17">
            <v>682227</v>
          </cell>
          <cell r="AE17">
            <v>682547</v>
          </cell>
          <cell r="AF17">
            <v>660020</v>
          </cell>
          <cell r="AG17">
            <v>660408</v>
          </cell>
          <cell r="AH17">
            <v>660508</v>
          </cell>
          <cell r="AI17">
            <v>660508</v>
          </cell>
          <cell r="AJ17">
            <v>660911</v>
          </cell>
          <cell r="AK17">
            <v>660911</v>
          </cell>
          <cell r="AL17">
            <v>660911</v>
          </cell>
          <cell r="AM17">
            <v>660911</v>
          </cell>
          <cell r="AN17">
            <v>660911</v>
          </cell>
          <cell r="AO17">
            <v>660911</v>
          </cell>
          <cell r="AP17">
            <v>660911</v>
          </cell>
          <cell r="AQ17">
            <v>660911</v>
          </cell>
          <cell r="AR17">
            <v>660911</v>
          </cell>
          <cell r="AS17">
            <v>660911</v>
          </cell>
          <cell r="AT17">
            <v>660911</v>
          </cell>
          <cell r="AU17">
            <v>660911</v>
          </cell>
          <cell r="AV17">
            <v>660911</v>
          </cell>
          <cell r="AW17">
            <v>660911</v>
          </cell>
          <cell r="AX17">
            <v>660911</v>
          </cell>
          <cell r="AY17">
            <v>660911</v>
          </cell>
          <cell r="AZ17">
            <v>660911</v>
          </cell>
          <cell r="BA17">
            <v>660911</v>
          </cell>
          <cell r="BB17">
            <v>660911</v>
          </cell>
          <cell r="BC17">
            <v>660911</v>
          </cell>
          <cell r="BD17">
            <v>660911</v>
          </cell>
          <cell r="BE17">
            <v>660911</v>
          </cell>
          <cell r="BF17" t="str">
            <v/>
          </cell>
          <cell r="BG17" t="str">
            <v/>
          </cell>
          <cell r="BH17" t="str">
            <v/>
          </cell>
          <cell r="BI17" t="str">
            <v/>
          </cell>
          <cell r="BJ17" t="str">
            <v/>
          </cell>
          <cell r="BK17" t="e">
            <v>#N/A</v>
          </cell>
          <cell r="BL17" t="e">
            <v>#N/A</v>
          </cell>
          <cell r="BM17" t="e">
            <v>#N/A</v>
          </cell>
          <cell r="BN17" t="e">
            <v>#N/A</v>
          </cell>
          <cell r="BO17" t="e">
            <v>#N/A</v>
          </cell>
          <cell r="BP17" t="e">
            <v>#N/A</v>
          </cell>
          <cell r="BQ17" t="e">
            <v>#N/A</v>
          </cell>
          <cell r="BR17" t="e">
            <v>#N/A</v>
          </cell>
          <cell r="BS17" t="e">
            <v>#N/A</v>
          </cell>
          <cell r="BT17" t="e">
            <v>#N/A</v>
          </cell>
          <cell r="BU17" t="e">
            <v>#N/A</v>
          </cell>
          <cell r="BV17" t="e">
            <v>#N/A</v>
          </cell>
          <cell r="BW17" t="e">
            <v>#N/A</v>
          </cell>
          <cell r="BX17" t="e">
            <v>#N/A</v>
          </cell>
          <cell r="BY17" t="e">
            <v>#N/A</v>
          </cell>
          <cell r="BZ17" t="e">
            <v>#N/A</v>
          </cell>
          <cell r="CA17" t="e">
            <v>#N/A</v>
          </cell>
          <cell r="CB17" t="e">
            <v>#N/A</v>
          </cell>
          <cell r="CC17" t="e">
            <v>#N/A</v>
          </cell>
        </row>
        <row r="18">
          <cell r="B18">
            <v>791341</v>
          </cell>
          <cell r="C18">
            <v>920942</v>
          </cell>
          <cell r="D18">
            <v>922260</v>
          </cell>
          <cell r="E18">
            <v>952878</v>
          </cell>
          <cell r="F18">
            <v>1019270</v>
          </cell>
          <cell r="G18">
            <v>1014226</v>
          </cell>
          <cell r="H18">
            <v>1034535</v>
          </cell>
          <cell r="I18">
            <v>1032742</v>
          </cell>
          <cell r="J18">
            <v>1034353</v>
          </cell>
          <cell r="K18">
            <v>1017848</v>
          </cell>
          <cell r="L18">
            <v>1018389</v>
          </cell>
          <cell r="M18">
            <v>1017436</v>
          </cell>
          <cell r="N18">
            <v>1018402</v>
          </cell>
          <cell r="O18">
            <v>1018402</v>
          </cell>
          <cell r="P18">
            <v>1018402</v>
          </cell>
          <cell r="Q18">
            <v>1018402</v>
          </cell>
          <cell r="R18">
            <v>1018402</v>
          </cell>
          <cell r="S18">
            <v>1018402</v>
          </cell>
          <cell r="T18">
            <v>1018402</v>
          </cell>
          <cell r="U18">
            <v>1018402</v>
          </cell>
          <cell r="V18">
            <v>1018502</v>
          </cell>
          <cell r="W18">
            <v>1018502</v>
          </cell>
          <cell r="X18">
            <v>1018502</v>
          </cell>
          <cell r="Y18">
            <v>1018502</v>
          </cell>
          <cell r="Z18">
            <v>1018502</v>
          </cell>
          <cell r="AA18">
            <v>1018502</v>
          </cell>
          <cell r="AB18">
            <v>1018502</v>
          </cell>
          <cell r="AC18">
            <v>1018502</v>
          </cell>
          <cell r="AD18">
            <v>1018602</v>
          </cell>
          <cell r="AE18">
            <v>1018602</v>
          </cell>
          <cell r="AF18">
            <v>1018602</v>
          </cell>
          <cell r="AG18">
            <v>1018602</v>
          </cell>
          <cell r="AH18">
            <v>1018602</v>
          </cell>
          <cell r="AI18">
            <v>1018602</v>
          </cell>
          <cell r="AJ18">
            <v>1019752</v>
          </cell>
          <cell r="AK18">
            <v>1019752</v>
          </cell>
          <cell r="AL18">
            <v>1019752</v>
          </cell>
          <cell r="AM18">
            <v>1019752</v>
          </cell>
          <cell r="AN18">
            <v>1019752</v>
          </cell>
          <cell r="AO18">
            <v>1019752</v>
          </cell>
          <cell r="AP18">
            <v>1019752</v>
          </cell>
          <cell r="AQ18">
            <v>1019752</v>
          </cell>
          <cell r="AR18">
            <v>1019752</v>
          </cell>
          <cell r="AS18">
            <v>1019752</v>
          </cell>
          <cell r="AT18">
            <v>1019752</v>
          </cell>
          <cell r="AU18">
            <v>1019752</v>
          </cell>
          <cell r="AV18">
            <v>1019752</v>
          </cell>
          <cell r="AW18">
            <v>1019752</v>
          </cell>
          <cell r="AX18">
            <v>1019752</v>
          </cell>
          <cell r="AY18">
            <v>1019752</v>
          </cell>
          <cell r="AZ18">
            <v>1019752</v>
          </cell>
          <cell r="BA18">
            <v>1019752</v>
          </cell>
          <cell r="BB18">
            <v>1019752</v>
          </cell>
          <cell r="BC18">
            <v>1019752</v>
          </cell>
          <cell r="BD18">
            <v>1019752</v>
          </cell>
          <cell r="BE18" t="str">
            <v/>
          </cell>
          <cell r="BF18" t="str">
            <v/>
          </cell>
          <cell r="BG18" t="str">
            <v/>
          </cell>
          <cell r="BH18" t="str">
            <v/>
          </cell>
          <cell r="BI18" t="str">
            <v/>
          </cell>
          <cell r="BJ18" t="str">
            <v/>
          </cell>
          <cell r="BK18" t="e">
            <v>#N/A</v>
          </cell>
          <cell r="BL18" t="e">
            <v>#N/A</v>
          </cell>
          <cell r="BM18" t="e">
            <v>#N/A</v>
          </cell>
          <cell r="BN18" t="e">
            <v>#N/A</v>
          </cell>
          <cell r="BO18" t="e">
            <v>#N/A</v>
          </cell>
          <cell r="BP18" t="e">
            <v>#N/A</v>
          </cell>
          <cell r="BQ18" t="e">
            <v>#N/A</v>
          </cell>
          <cell r="BR18" t="e">
            <v>#N/A</v>
          </cell>
          <cell r="BS18" t="e">
            <v>#N/A</v>
          </cell>
          <cell r="BT18" t="e">
            <v>#N/A</v>
          </cell>
          <cell r="BU18" t="e">
            <v>#N/A</v>
          </cell>
          <cell r="BV18" t="e">
            <v>#N/A</v>
          </cell>
          <cell r="BW18" t="e">
            <v>#N/A</v>
          </cell>
          <cell r="BX18" t="e">
            <v>#N/A</v>
          </cell>
          <cell r="BY18" t="e">
            <v>#N/A</v>
          </cell>
          <cell r="BZ18" t="e">
            <v>#N/A</v>
          </cell>
          <cell r="CA18" t="e">
            <v>#N/A</v>
          </cell>
          <cell r="CB18" t="e">
            <v>#N/A</v>
          </cell>
          <cell r="CC18" t="e">
            <v>#N/A</v>
          </cell>
        </row>
        <row r="19">
          <cell r="B19">
            <v>555725</v>
          </cell>
          <cell r="C19">
            <v>692108</v>
          </cell>
          <cell r="D19">
            <v>673485</v>
          </cell>
          <cell r="E19">
            <v>690593</v>
          </cell>
          <cell r="F19">
            <v>719871</v>
          </cell>
          <cell r="G19">
            <v>737303</v>
          </cell>
          <cell r="H19">
            <v>737303</v>
          </cell>
          <cell r="I19">
            <v>737318</v>
          </cell>
          <cell r="J19">
            <v>729673</v>
          </cell>
          <cell r="K19">
            <v>686407</v>
          </cell>
          <cell r="L19">
            <v>686407</v>
          </cell>
          <cell r="M19">
            <v>686407</v>
          </cell>
          <cell r="N19">
            <v>686407</v>
          </cell>
          <cell r="O19">
            <v>686407</v>
          </cell>
          <cell r="P19">
            <v>686407</v>
          </cell>
          <cell r="Q19">
            <v>686820</v>
          </cell>
          <cell r="R19">
            <v>686820</v>
          </cell>
          <cell r="S19">
            <v>686820</v>
          </cell>
          <cell r="T19">
            <v>686820</v>
          </cell>
          <cell r="U19">
            <v>686820</v>
          </cell>
          <cell r="V19">
            <v>686820</v>
          </cell>
          <cell r="W19">
            <v>686820</v>
          </cell>
          <cell r="X19">
            <v>686820</v>
          </cell>
          <cell r="Y19">
            <v>686820</v>
          </cell>
          <cell r="Z19">
            <v>686820</v>
          </cell>
          <cell r="AA19">
            <v>686820</v>
          </cell>
          <cell r="AB19">
            <v>686820</v>
          </cell>
          <cell r="AC19">
            <v>686820</v>
          </cell>
          <cell r="AD19">
            <v>686820</v>
          </cell>
          <cell r="AE19">
            <v>686820</v>
          </cell>
          <cell r="AF19">
            <v>686820</v>
          </cell>
          <cell r="AG19">
            <v>686820</v>
          </cell>
          <cell r="AH19">
            <v>686820</v>
          </cell>
          <cell r="AI19">
            <v>686820</v>
          </cell>
          <cell r="AJ19">
            <v>686820</v>
          </cell>
          <cell r="AK19">
            <v>686820</v>
          </cell>
          <cell r="AL19">
            <v>686820</v>
          </cell>
          <cell r="AM19">
            <v>686820</v>
          </cell>
          <cell r="AN19">
            <v>686820</v>
          </cell>
          <cell r="AO19">
            <v>686820</v>
          </cell>
          <cell r="AP19">
            <v>686820</v>
          </cell>
          <cell r="AQ19">
            <v>686820</v>
          </cell>
          <cell r="AR19">
            <v>686820</v>
          </cell>
          <cell r="AS19">
            <v>686820</v>
          </cell>
          <cell r="AT19">
            <v>686820</v>
          </cell>
          <cell r="AU19">
            <v>686820</v>
          </cell>
          <cell r="AV19">
            <v>686820</v>
          </cell>
          <cell r="AW19">
            <v>686820</v>
          </cell>
          <cell r="AX19">
            <v>686820</v>
          </cell>
          <cell r="AY19">
            <v>686820</v>
          </cell>
          <cell r="AZ19">
            <v>686820</v>
          </cell>
          <cell r="BA19">
            <v>686820</v>
          </cell>
          <cell r="BB19">
            <v>686820</v>
          </cell>
          <cell r="BC19">
            <v>686820</v>
          </cell>
          <cell r="BD19" t="str">
            <v/>
          </cell>
          <cell r="BE19" t="str">
            <v/>
          </cell>
          <cell r="BF19" t="str">
            <v/>
          </cell>
          <cell r="BG19" t="str">
            <v/>
          </cell>
          <cell r="BH19" t="str">
            <v/>
          </cell>
          <cell r="BI19" t="str">
            <v/>
          </cell>
          <cell r="BJ19" t="str">
            <v/>
          </cell>
          <cell r="BK19" t="e">
            <v>#N/A</v>
          </cell>
          <cell r="BL19" t="e">
            <v>#N/A</v>
          </cell>
          <cell r="BM19" t="e">
            <v>#N/A</v>
          </cell>
          <cell r="BN19" t="e">
            <v>#N/A</v>
          </cell>
          <cell r="BO19" t="e">
            <v>#N/A</v>
          </cell>
          <cell r="BP19" t="e">
            <v>#N/A</v>
          </cell>
          <cell r="BQ19" t="e">
            <v>#N/A</v>
          </cell>
          <cell r="BR19" t="e">
            <v>#N/A</v>
          </cell>
          <cell r="BS19" t="e">
            <v>#N/A</v>
          </cell>
          <cell r="BT19" t="e">
            <v>#N/A</v>
          </cell>
          <cell r="BU19" t="e">
            <v>#N/A</v>
          </cell>
          <cell r="BV19" t="e">
            <v>#N/A</v>
          </cell>
          <cell r="BW19" t="e">
            <v>#N/A</v>
          </cell>
          <cell r="BX19" t="e">
            <v>#N/A</v>
          </cell>
          <cell r="BY19" t="e">
            <v>#N/A</v>
          </cell>
          <cell r="BZ19" t="e">
            <v>#N/A</v>
          </cell>
          <cell r="CA19" t="e">
            <v>#N/A</v>
          </cell>
          <cell r="CB19" t="e">
            <v>#N/A</v>
          </cell>
          <cell r="CC19" t="e">
            <v>#N/A</v>
          </cell>
        </row>
        <row r="20">
          <cell r="B20">
            <v>775176</v>
          </cell>
          <cell r="C20">
            <v>681560</v>
          </cell>
          <cell r="D20">
            <v>707412</v>
          </cell>
          <cell r="E20">
            <v>807822</v>
          </cell>
          <cell r="F20">
            <v>739302</v>
          </cell>
          <cell r="G20">
            <v>730532</v>
          </cell>
          <cell r="H20">
            <v>728192</v>
          </cell>
          <cell r="I20">
            <v>808078</v>
          </cell>
          <cell r="J20">
            <v>791309</v>
          </cell>
          <cell r="K20">
            <v>786440</v>
          </cell>
          <cell r="L20">
            <v>787129</v>
          </cell>
          <cell r="M20">
            <v>787149</v>
          </cell>
          <cell r="N20">
            <v>787261</v>
          </cell>
          <cell r="O20">
            <v>789174</v>
          </cell>
          <cell r="P20">
            <v>783312</v>
          </cell>
          <cell r="Q20">
            <v>787003</v>
          </cell>
          <cell r="R20">
            <v>788439</v>
          </cell>
          <cell r="S20">
            <v>782525</v>
          </cell>
          <cell r="T20">
            <v>790614</v>
          </cell>
          <cell r="U20">
            <v>792483</v>
          </cell>
          <cell r="V20">
            <v>792763</v>
          </cell>
          <cell r="W20">
            <v>765437</v>
          </cell>
          <cell r="X20">
            <v>767697</v>
          </cell>
          <cell r="Y20">
            <v>766668</v>
          </cell>
          <cell r="Z20">
            <v>766668</v>
          </cell>
          <cell r="AA20">
            <v>766668</v>
          </cell>
          <cell r="AB20">
            <v>766668</v>
          </cell>
          <cell r="AC20">
            <v>766988</v>
          </cell>
          <cell r="AD20">
            <v>767228</v>
          </cell>
          <cell r="AE20">
            <v>767228</v>
          </cell>
          <cell r="AF20">
            <v>767228</v>
          </cell>
          <cell r="AG20">
            <v>767228</v>
          </cell>
          <cell r="AH20">
            <v>732573</v>
          </cell>
          <cell r="AI20">
            <v>732573</v>
          </cell>
          <cell r="AJ20">
            <v>732573</v>
          </cell>
          <cell r="AK20">
            <v>732573</v>
          </cell>
          <cell r="AL20">
            <v>732573</v>
          </cell>
          <cell r="AM20">
            <v>732573</v>
          </cell>
          <cell r="AN20">
            <v>732573</v>
          </cell>
          <cell r="AO20">
            <v>732573</v>
          </cell>
          <cell r="AP20">
            <v>732573</v>
          </cell>
          <cell r="AQ20">
            <v>732573</v>
          </cell>
          <cell r="AR20">
            <v>732573</v>
          </cell>
          <cell r="AS20">
            <v>732573</v>
          </cell>
          <cell r="AT20">
            <v>732573</v>
          </cell>
          <cell r="AU20">
            <v>732573</v>
          </cell>
          <cell r="AV20">
            <v>732573</v>
          </cell>
          <cell r="AW20">
            <v>732573</v>
          </cell>
          <cell r="AX20">
            <v>732573</v>
          </cell>
          <cell r="AY20">
            <v>732573</v>
          </cell>
          <cell r="AZ20">
            <v>732573</v>
          </cell>
          <cell r="BA20">
            <v>732573</v>
          </cell>
          <cell r="BB20">
            <v>732573</v>
          </cell>
          <cell r="BC20" t="str">
            <v/>
          </cell>
          <cell r="BD20" t="str">
            <v/>
          </cell>
          <cell r="BE20" t="str">
            <v/>
          </cell>
          <cell r="BF20" t="str">
            <v/>
          </cell>
          <cell r="BG20" t="str">
            <v/>
          </cell>
          <cell r="BH20" t="str">
            <v/>
          </cell>
          <cell r="BI20" t="str">
            <v/>
          </cell>
          <cell r="BJ20" t="str">
            <v/>
          </cell>
          <cell r="BK20" t="e">
            <v>#N/A</v>
          </cell>
          <cell r="BL20" t="e">
            <v>#N/A</v>
          </cell>
          <cell r="BM20" t="e">
            <v>#N/A</v>
          </cell>
          <cell r="BN20" t="e">
            <v>#N/A</v>
          </cell>
          <cell r="BO20" t="e">
            <v>#N/A</v>
          </cell>
          <cell r="BP20" t="e">
            <v>#N/A</v>
          </cell>
          <cell r="BQ20" t="e">
            <v>#N/A</v>
          </cell>
          <cell r="BR20" t="e">
            <v>#N/A</v>
          </cell>
          <cell r="BS20" t="e">
            <v>#N/A</v>
          </cell>
          <cell r="BT20" t="e">
            <v>#N/A</v>
          </cell>
          <cell r="BU20" t="e">
            <v>#N/A</v>
          </cell>
          <cell r="BV20" t="e">
            <v>#N/A</v>
          </cell>
          <cell r="BW20" t="e">
            <v>#N/A</v>
          </cell>
          <cell r="BX20" t="e">
            <v>#N/A</v>
          </cell>
          <cell r="BY20" t="e">
            <v>#N/A</v>
          </cell>
          <cell r="BZ20" t="e">
            <v>#N/A</v>
          </cell>
          <cell r="CA20" t="e">
            <v>#N/A</v>
          </cell>
          <cell r="CB20" t="e">
            <v>#N/A</v>
          </cell>
          <cell r="CC20" t="e">
            <v>#N/A</v>
          </cell>
        </row>
        <row r="21">
          <cell r="B21">
            <v>712177</v>
          </cell>
          <cell r="C21">
            <v>800714</v>
          </cell>
          <cell r="D21">
            <v>1007385</v>
          </cell>
          <cell r="E21">
            <v>1044810</v>
          </cell>
          <cell r="F21">
            <v>966395</v>
          </cell>
          <cell r="G21">
            <v>967643</v>
          </cell>
          <cell r="H21">
            <v>939839</v>
          </cell>
          <cell r="I21">
            <v>893591</v>
          </cell>
          <cell r="J21">
            <v>892316</v>
          </cell>
          <cell r="K21">
            <v>884735</v>
          </cell>
          <cell r="L21">
            <v>886235</v>
          </cell>
          <cell r="M21">
            <v>848235</v>
          </cell>
          <cell r="N21">
            <v>851596</v>
          </cell>
          <cell r="O21">
            <v>852323</v>
          </cell>
          <cell r="P21">
            <v>852082</v>
          </cell>
          <cell r="Q21">
            <v>848154</v>
          </cell>
          <cell r="R21">
            <v>848154</v>
          </cell>
          <cell r="S21">
            <v>848224</v>
          </cell>
          <cell r="T21">
            <v>848335</v>
          </cell>
          <cell r="U21">
            <v>848566</v>
          </cell>
          <cell r="V21">
            <v>827600</v>
          </cell>
          <cell r="W21">
            <v>825893</v>
          </cell>
          <cell r="X21">
            <v>828339</v>
          </cell>
          <cell r="Y21">
            <v>806596</v>
          </cell>
          <cell r="Z21">
            <v>806596</v>
          </cell>
          <cell r="AA21">
            <v>806892</v>
          </cell>
          <cell r="AB21">
            <v>806892</v>
          </cell>
          <cell r="AC21">
            <v>806892</v>
          </cell>
          <cell r="AD21">
            <v>806961</v>
          </cell>
          <cell r="AE21">
            <v>806961</v>
          </cell>
          <cell r="AF21">
            <v>806961</v>
          </cell>
          <cell r="AG21">
            <v>806961</v>
          </cell>
          <cell r="AH21">
            <v>806961</v>
          </cell>
          <cell r="AI21">
            <v>806961</v>
          </cell>
          <cell r="AJ21">
            <v>806961</v>
          </cell>
          <cell r="AK21">
            <v>806961</v>
          </cell>
          <cell r="AL21">
            <v>807056</v>
          </cell>
          <cell r="AM21">
            <v>807056</v>
          </cell>
          <cell r="AN21">
            <v>807056</v>
          </cell>
          <cell r="AO21">
            <v>807056</v>
          </cell>
          <cell r="AP21">
            <v>807056</v>
          </cell>
          <cell r="AQ21">
            <v>807056</v>
          </cell>
          <cell r="AR21">
            <v>807056</v>
          </cell>
          <cell r="AS21">
            <v>807056</v>
          </cell>
          <cell r="AT21">
            <v>807056</v>
          </cell>
          <cell r="AU21">
            <v>807056</v>
          </cell>
          <cell r="AV21">
            <v>807056</v>
          </cell>
          <cell r="AW21">
            <v>807056</v>
          </cell>
          <cell r="AX21">
            <v>807056</v>
          </cell>
          <cell r="AY21">
            <v>807056</v>
          </cell>
          <cell r="AZ21">
            <v>807056</v>
          </cell>
          <cell r="BA21">
            <v>807056</v>
          </cell>
          <cell r="BB21" t="str">
            <v/>
          </cell>
          <cell r="BC21" t="str">
            <v/>
          </cell>
          <cell r="BD21" t="str">
            <v/>
          </cell>
          <cell r="BE21" t="str">
            <v/>
          </cell>
          <cell r="BF21" t="str">
            <v/>
          </cell>
          <cell r="BG21" t="str">
            <v/>
          </cell>
          <cell r="BH21" t="str">
            <v/>
          </cell>
          <cell r="BI21" t="str">
            <v/>
          </cell>
          <cell r="BJ21" t="str">
            <v/>
          </cell>
          <cell r="BK21" t="e">
            <v>#N/A</v>
          </cell>
          <cell r="BL21" t="e">
            <v>#N/A</v>
          </cell>
          <cell r="BM21" t="e">
            <v>#N/A</v>
          </cell>
          <cell r="BN21" t="e">
            <v>#N/A</v>
          </cell>
          <cell r="BO21" t="e">
            <v>#N/A</v>
          </cell>
          <cell r="BP21" t="e">
            <v>#N/A</v>
          </cell>
          <cell r="BQ21" t="e">
            <v>#N/A</v>
          </cell>
          <cell r="BR21" t="e">
            <v>#N/A</v>
          </cell>
          <cell r="BS21" t="e">
            <v>#N/A</v>
          </cell>
          <cell r="BT21" t="e">
            <v>#N/A</v>
          </cell>
          <cell r="BU21" t="e">
            <v>#N/A</v>
          </cell>
          <cell r="BV21" t="e">
            <v>#N/A</v>
          </cell>
          <cell r="BW21" t="e">
            <v>#N/A</v>
          </cell>
          <cell r="BX21" t="e">
            <v>#N/A</v>
          </cell>
          <cell r="BY21" t="e">
            <v>#N/A</v>
          </cell>
          <cell r="BZ21" t="e">
            <v>#N/A</v>
          </cell>
          <cell r="CA21" t="e">
            <v>#N/A</v>
          </cell>
          <cell r="CB21" t="e">
            <v>#N/A</v>
          </cell>
          <cell r="CC21" t="e">
            <v>#N/A</v>
          </cell>
        </row>
        <row r="22">
          <cell r="B22">
            <v>731758</v>
          </cell>
          <cell r="C22">
            <v>845134</v>
          </cell>
          <cell r="D22">
            <v>903740</v>
          </cell>
          <cell r="E22">
            <v>916520</v>
          </cell>
          <cell r="F22">
            <v>869502</v>
          </cell>
          <cell r="G22">
            <v>871921</v>
          </cell>
          <cell r="H22">
            <v>811515</v>
          </cell>
          <cell r="I22">
            <v>816466</v>
          </cell>
          <cell r="J22">
            <v>810613</v>
          </cell>
          <cell r="K22">
            <v>811332</v>
          </cell>
          <cell r="L22">
            <v>811679</v>
          </cell>
          <cell r="M22">
            <v>812516</v>
          </cell>
          <cell r="N22">
            <v>816521</v>
          </cell>
          <cell r="O22">
            <v>798554</v>
          </cell>
          <cell r="P22">
            <v>796698</v>
          </cell>
          <cell r="Q22">
            <v>796906</v>
          </cell>
          <cell r="R22">
            <v>815928</v>
          </cell>
          <cell r="S22">
            <v>811250</v>
          </cell>
          <cell r="T22">
            <v>809439</v>
          </cell>
          <cell r="U22">
            <v>814559</v>
          </cell>
          <cell r="V22">
            <v>814559</v>
          </cell>
          <cell r="W22">
            <v>814559</v>
          </cell>
          <cell r="X22">
            <v>814559</v>
          </cell>
          <cell r="Y22">
            <v>814619</v>
          </cell>
          <cell r="Z22">
            <v>814789</v>
          </cell>
          <cell r="AA22">
            <v>814789</v>
          </cell>
          <cell r="AB22">
            <v>814789</v>
          </cell>
          <cell r="AC22">
            <v>814789</v>
          </cell>
          <cell r="AD22">
            <v>814789</v>
          </cell>
          <cell r="AE22">
            <v>814789</v>
          </cell>
          <cell r="AF22">
            <v>795589</v>
          </cell>
          <cell r="AG22">
            <v>795589</v>
          </cell>
          <cell r="AH22">
            <v>795589</v>
          </cell>
          <cell r="AI22">
            <v>795589</v>
          </cell>
          <cell r="AJ22">
            <v>795589</v>
          </cell>
          <cell r="AK22">
            <v>795589</v>
          </cell>
          <cell r="AL22">
            <v>795589</v>
          </cell>
          <cell r="AM22">
            <v>795589</v>
          </cell>
          <cell r="AN22">
            <v>795589</v>
          </cell>
          <cell r="AO22">
            <v>795589</v>
          </cell>
          <cell r="AP22">
            <v>795589</v>
          </cell>
          <cell r="AQ22">
            <v>795589</v>
          </cell>
          <cell r="AR22">
            <v>795589</v>
          </cell>
          <cell r="AS22">
            <v>795589</v>
          </cell>
          <cell r="AT22">
            <v>795589</v>
          </cell>
          <cell r="AU22">
            <v>795589</v>
          </cell>
          <cell r="AV22">
            <v>795589</v>
          </cell>
          <cell r="AW22">
            <v>795589</v>
          </cell>
          <cell r="AX22">
            <v>795589</v>
          </cell>
          <cell r="AY22">
            <v>795589</v>
          </cell>
          <cell r="AZ22">
            <v>795589</v>
          </cell>
          <cell r="BA22" t="str">
            <v/>
          </cell>
          <cell r="BB22" t="str">
            <v/>
          </cell>
          <cell r="BC22" t="str">
            <v/>
          </cell>
          <cell r="BD22" t="str">
            <v/>
          </cell>
          <cell r="BE22" t="str">
            <v/>
          </cell>
          <cell r="BF22" t="str">
            <v/>
          </cell>
          <cell r="BG22" t="str">
            <v/>
          </cell>
          <cell r="BH22" t="str">
            <v/>
          </cell>
          <cell r="BI22" t="str">
            <v/>
          </cell>
          <cell r="BJ22" t="str">
            <v/>
          </cell>
          <cell r="BK22" t="e">
            <v>#N/A</v>
          </cell>
          <cell r="BL22" t="e">
            <v>#N/A</v>
          </cell>
          <cell r="BM22" t="e">
            <v>#N/A</v>
          </cell>
          <cell r="BN22" t="e">
            <v>#N/A</v>
          </cell>
          <cell r="BO22" t="e">
            <v>#N/A</v>
          </cell>
          <cell r="BP22" t="e">
            <v>#N/A</v>
          </cell>
          <cell r="BQ22" t="e">
            <v>#N/A</v>
          </cell>
          <cell r="BR22" t="e">
            <v>#N/A</v>
          </cell>
          <cell r="BS22" t="e">
            <v>#N/A</v>
          </cell>
          <cell r="BT22" t="e">
            <v>#N/A</v>
          </cell>
          <cell r="BU22" t="e">
            <v>#N/A</v>
          </cell>
          <cell r="BV22" t="e">
            <v>#N/A</v>
          </cell>
          <cell r="BW22" t="e">
            <v>#N/A</v>
          </cell>
          <cell r="BX22" t="e">
            <v>#N/A</v>
          </cell>
          <cell r="BY22" t="e">
            <v>#N/A</v>
          </cell>
          <cell r="BZ22" t="e">
            <v>#N/A</v>
          </cell>
          <cell r="CA22" t="e">
            <v>#N/A</v>
          </cell>
          <cell r="CB22" t="e">
            <v>#N/A</v>
          </cell>
          <cell r="CC22" t="e">
            <v>#N/A</v>
          </cell>
        </row>
        <row r="23">
          <cell r="B23">
            <v>576743</v>
          </cell>
          <cell r="C23">
            <v>816565</v>
          </cell>
          <cell r="D23">
            <v>840974</v>
          </cell>
          <cell r="E23">
            <v>857102</v>
          </cell>
          <cell r="F23">
            <v>811055</v>
          </cell>
          <cell r="G23">
            <v>803130</v>
          </cell>
          <cell r="H23">
            <v>790366</v>
          </cell>
          <cell r="I23">
            <v>790522</v>
          </cell>
          <cell r="J23">
            <v>792075</v>
          </cell>
          <cell r="K23">
            <v>784891</v>
          </cell>
          <cell r="L23">
            <v>786214</v>
          </cell>
          <cell r="M23">
            <v>786214</v>
          </cell>
          <cell r="N23">
            <v>786214</v>
          </cell>
          <cell r="O23">
            <v>786283</v>
          </cell>
          <cell r="P23">
            <v>786283</v>
          </cell>
          <cell r="Q23">
            <v>786503</v>
          </cell>
          <cell r="R23">
            <v>786633</v>
          </cell>
          <cell r="S23">
            <v>787667</v>
          </cell>
          <cell r="T23">
            <v>789578</v>
          </cell>
          <cell r="U23">
            <v>790927</v>
          </cell>
          <cell r="V23">
            <v>779224</v>
          </cell>
          <cell r="W23">
            <v>779450</v>
          </cell>
          <cell r="X23">
            <v>779885</v>
          </cell>
          <cell r="Y23">
            <v>781813</v>
          </cell>
          <cell r="Z23">
            <v>783578</v>
          </cell>
          <cell r="AA23">
            <v>784058</v>
          </cell>
          <cell r="AB23">
            <v>771162</v>
          </cell>
          <cell r="AC23">
            <v>771209</v>
          </cell>
          <cell r="AD23">
            <v>772809</v>
          </cell>
          <cell r="AE23">
            <v>773409</v>
          </cell>
          <cell r="AF23">
            <v>773909</v>
          </cell>
          <cell r="AG23">
            <v>774627</v>
          </cell>
          <cell r="AH23">
            <v>774449</v>
          </cell>
          <cell r="AI23">
            <v>774449</v>
          </cell>
          <cell r="AJ23">
            <v>774449</v>
          </cell>
          <cell r="AK23">
            <v>774449</v>
          </cell>
          <cell r="AL23">
            <v>774449</v>
          </cell>
          <cell r="AM23">
            <v>774449</v>
          </cell>
          <cell r="AN23">
            <v>774449</v>
          </cell>
          <cell r="AO23">
            <v>774449</v>
          </cell>
          <cell r="AP23">
            <v>774449</v>
          </cell>
          <cell r="AQ23">
            <v>774449</v>
          </cell>
          <cell r="AR23">
            <v>774449</v>
          </cell>
          <cell r="AS23">
            <v>774449</v>
          </cell>
          <cell r="AT23">
            <v>774449</v>
          </cell>
          <cell r="AU23">
            <v>774449</v>
          </cell>
          <cell r="AV23">
            <v>774449</v>
          </cell>
          <cell r="AW23">
            <v>774449</v>
          </cell>
          <cell r="AX23">
            <v>774449</v>
          </cell>
          <cell r="AY23">
            <v>774449</v>
          </cell>
          <cell r="AZ23" t="str">
            <v/>
          </cell>
          <cell r="BA23" t="str">
            <v/>
          </cell>
          <cell r="BB23" t="str">
            <v/>
          </cell>
          <cell r="BC23" t="str">
            <v/>
          </cell>
          <cell r="BD23" t="str">
            <v/>
          </cell>
          <cell r="BE23" t="str">
            <v/>
          </cell>
          <cell r="BF23" t="str">
            <v/>
          </cell>
          <cell r="BG23" t="str">
            <v/>
          </cell>
          <cell r="BH23" t="str">
            <v/>
          </cell>
          <cell r="BI23" t="str">
            <v/>
          </cell>
          <cell r="BJ23" t="str">
            <v/>
          </cell>
          <cell r="BK23" t="e">
            <v>#N/A</v>
          </cell>
          <cell r="BL23" t="e">
            <v>#N/A</v>
          </cell>
          <cell r="BM23" t="e">
            <v>#N/A</v>
          </cell>
          <cell r="BN23" t="e">
            <v>#N/A</v>
          </cell>
          <cell r="BO23" t="e">
            <v>#N/A</v>
          </cell>
          <cell r="BP23" t="e">
            <v>#N/A</v>
          </cell>
          <cell r="BQ23" t="e">
            <v>#N/A</v>
          </cell>
          <cell r="BR23" t="e">
            <v>#N/A</v>
          </cell>
          <cell r="BS23" t="e">
            <v>#N/A</v>
          </cell>
          <cell r="BT23" t="e">
            <v>#N/A</v>
          </cell>
          <cell r="BU23" t="e">
            <v>#N/A</v>
          </cell>
          <cell r="BV23" t="e">
            <v>#N/A</v>
          </cell>
          <cell r="BW23" t="e">
            <v>#N/A</v>
          </cell>
          <cell r="BX23" t="e">
            <v>#N/A</v>
          </cell>
          <cell r="BY23" t="e">
            <v>#N/A</v>
          </cell>
          <cell r="BZ23" t="e">
            <v>#N/A</v>
          </cell>
          <cell r="CA23" t="e">
            <v>#N/A</v>
          </cell>
          <cell r="CB23" t="e">
            <v>#N/A</v>
          </cell>
          <cell r="CC23" t="e">
            <v>#N/A</v>
          </cell>
        </row>
        <row r="24">
          <cell r="B24">
            <v>901451</v>
          </cell>
          <cell r="C24">
            <v>1077810</v>
          </cell>
          <cell r="D24">
            <v>1086036</v>
          </cell>
          <cell r="E24">
            <v>1126712</v>
          </cell>
          <cell r="F24">
            <v>1100810</v>
          </cell>
          <cell r="G24">
            <v>1079695</v>
          </cell>
          <cell r="H24">
            <v>1079839</v>
          </cell>
          <cell r="I24">
            <v>1080717</v>
          </cell>
          <cell r="J24">
            <v>1092922</v>
          </cell>
          <cell r="K24">
            <v>1093212</v>
          </cell>
          <cell r="L24">
            <v>1079812</v>
          </cell>
          <cell r="M24">
            <v>1080105</v>
          </cell>
          <cell r="N24">
            <v>1080280</v>
          </cell>
          <cell r="O24">
            <v>1080460</v>
          </cell>
          <cell r="P24">
            <v>1080640</v>
          </cell>
          <cell r="Q24">
            <v>1081104</v>
          </cell>
          <cell r="R24">
            <v>1081244</v>
          </cell>
          <cell r="S24">
            <v>1081114</v>
          </cell>
          <cell r="T24">
            <v>1081114</v>
          </cell>
          <cell r="U24">
            <v>1081114</v>
          </cell>
          <cell r="V24">
            <v>1081548</v>
          </cell>
          <cell r="W24">
            <v>1081568</v>
          </cell>
          <cell r="X24">
            <v>1077114</v>
          </cell>
          <cell r="Y24">
            <v>1077241</v>
          </cell>
          <cell r="Z24">
            <v>1077241</v>
          </cell>
          <cell r="AA24">
            <v>1077241</v>
          </cell>
          <cell r="AB24">
            <v>1077241</v>
          </cell>
          <cell r="AC24">
            <v>1077241</v>
          </cell>
          <cell r="AD24">
            <v>1077241</v>
          </cell>
          <cell r="AE24">
            <v>1077241</v>
          </cell>
          <cell r="AF24">
            <v>1077241</v>
          </cell>
          <cell r="AG24">
            <v>1077241</v>
          </cell>
          <cell r="AH24">
            <v>1077241</v>
          </cell>
          <cell r="AI24">
            <v>1077241</v>
          </cell>
          <cell r="AJ24">
            <v>1077241</v>
          </cell>
          <cell r="AK24">
            <v>1077241</v>
          </cell>
          <cell r="AL24">
            <v>1077241</v>
          </cell>
          <cell r="AM24">
            <v>1077241</v>
          </cell>
          <cell r="AN24">
            <v>1077241</v>
          </cell>
          <cell r="AO24">
            <v>1077241</v>
          </cell>
          <cell r="AP24">
            <v>1077241</v>
          </cell>
          <cell r="AQ24">
            <v>1077241</v>
          </cell>
          <cell r="AR24">
            <v>1077241</v>
          </cell>
          <cell r="AS24">
            <v>1077241</v>
          </cell>
          <cell r="AT24">
            <v>1077241</v>
          </cell>
          <cell r="AU24">
            <v>1077241</v>
          </cell>
          <cell r="AV24">
            <v>1077241</v>
          </cell>
          <cell r="AW24">
            <v>1077241</v>
          </cell>
          <cell r="AX24">
            <v>1077241</v>
          </cell>
          <cell r="AY24" t="str">
            <v/>
          </cell>
          <cell r="AZ24" t="str">
            <v/>
          </cell>
          <cell r="BA24" t="str">
            <v/>
          </cell>
          <cell r="BB24" t="str">
            <v/>
          </cell>
          <cell r="BC24" t="str">
            <v/>
          </cell>
          <cell r="BD24" t="str">
            <v/>
          </cell>
          <cell r="BE24" t="str">
            <v/>
          </cell>
          <cell r="BF24" t="str">
            <v/>
          </cell>
          <cell r="BG24" t="str">
            <v/>
          </cell>
          <cell r="BH24" t="str">
            <v/>
          </cell>
          <cell r="BI24" t="str">
            <v/>
          </cell>
          <cell r="BJ24" t="str">
            <v/>
          </cell>
          <cell r="BK24" t="e">
            <v>#N/A</v>
          </cell>
          <cell r="BL24" t="e">
            <v>#N/A</v>
          </cell>
          <cell r="BM24" t="e">
            <v>#N/A</v>
          </cell>
          <cell r="BN24" t="e">
            <v>#N/A</v>
          </cell>
          <cell r="BO24" t="e">
            <v>#N/A</v>
          </cell>
          <cell r="BP24" t="e">
            <v>#N/A</v>
          </cell>
          <cell r="BQ24" t="e">
            <v>#N/A</v>
          </cell>
          <cell r="BR24" t="e">
            <v>#N/A</v>
          </cell>
          <cell r="BS24" t="e">
            <v>#N/A</v>
          </cell>
          <cell r="BT24" t="e">
            <v>#N/A</v>
          </cell>
          <cell r="BU24" t="e">
            <v>#N/A</v>
          </cell>
          <cell r="BV24" t="e">
            <v>#N/A</v>
          </cell>
          <cell r="BW24" t="e">
            <v>#N/A</v>
          </cell>
          <cell r="BX24" t="e">
            <v>#N/A</v>
          </cell>
          <cell r="BY24" t="e">
            <v>#N/A</v>
          </cell>
          <cell r="BZ24" t="e">
            <v>#N/A</v>
          </cell>
          <cell r="CA24" t="e">
            <v>#N/A</v>
          </cell>
          <cell r="CB24" t="e">
            <v>#N/A</v>
          </cell>
          <cell r="CC24" t="e">
            <v>#N/A</v>
          </cell>
        </row>
        <row r="25">
          <cell r="B25">
            <v>1144104</v>
          </cell>
          <cell r="C25">
            <v>1459636</v>
          </cell>
          <cell r="D25">
            <v>1498090</v>
          </cell>
          <cell r="E25">
            <v>1501751</v>
          </cell>
          <cell r="F25">
            <v>1431334</v>
          </cell>
          <cell r="G25">
            <v>1427616</v>
          </cell>
          <cell r="H25">
            <v>1428924</v>
          </cell>
          <cell r="I25">
            <v>1421274</v>
          </cell>
          <cell r="J25">
            <v>1412649</v>
          </cell>
          <cell r="K25">
            <v>1386625</v>
          </cell>
          <cell r="L25">
            <v>1376037</v>
          </cell>
          <cell r="M25">
            <v>1370327</v>
          </cell>
          <cell r="N25">
            <v>1370327</v>
          </cell>
          <cell r="O25">
            <v>1359877</v>
          </cell>
          <cell r="P25">
            <v>1362079</v>
          </cell>
          <cell r="Q25">
            <v>1362232</v>
          </cell>
          <cell r="R25">
            <v>1342931</v>
          </cell>
          <cell r="S25">
            <v>1343292</v>
          </cell>
          <cell r="T25">
            <v>1343323</v>
          </cell>
          <cell r="U25">
            <v>1343323</v>
          </cell>
          <cell r="V25">
            <v>1343457</v>
          </cell>
          <cell r="W25">
            <v>1343762</v>
          </cell>
          <cell r="X25">
            <v>1343762</v>
          </cell>
          <cell r="Y25">
            <v>1343762</v>
          </cell>
          <cell r="Z25">
            <v>1346214</v>
          </cell>
          <cell r="AA25">
            <v>1325904</v>
          </cell>
          <cell r="AB25">
            <v>1325903</v>
          </cell>
          <cell r="AC25">
            <v>1325903</v>
          </cell>
          <cell r="AD25">
            <v>1325903</v>
          </cell>
          <cell r="AE25">
            <v>1325903</v>
          </cell>
          <cell r="AF25">
            <v>1325903</v>
          </cell>
          <cell r="AG25">
            <v>1325903</v>
          </cell>
          <cell r="AH25">
            <v>1325903</v>
          </cell>
          <cell r="AI25">
            <v>1325903</v>
          </cell>
          <cell r="AJ25">
            <v>1325903</v>
          </cell>
          <cell r="AK25">
            <v>1325903</v>
          </cell>
          <cell r="AL25">
            <v>1325903</v>
          </cell>
          <cell r="AM25">
            <v>1328803</v>
          </cell>
          <cell r="AN25">
            <v>1331924</v>
          </cell>
          <cell r="AO25">
            <v>1319546</v>
          </cell>
          <cell r="AP25">
            <v>1320247</v>
          </cell>
          <cell r="AQ25">
            <v>1320247</v>
          </cell>
          <cell r="AR25">
            <v>1320247</v>
          </cell>
          <cell r="AS25">
            <v>1320247</v>
          </cell>
          <cell r="AT25">
            <v>1320247</v>
          </cell>
          <cell r="AU25">
            <v>1320247</v>
          </cell>
          <cell r="AV25">
            <v>1320247</v>
          </cell>
          <cell r="AW25">
            <v>1320247</v>
          </cell>
          <cell r="AX25" t="str">
            <v/>
          </cell>
          <cell r="AY25" t="str">
            <v/>
          </cell>
          <cell r="AZ25" t="str">
            <v/>
          </cell>
          <cell r="BA25" t="str">
            <v/>
          </cell>
          <cell r="BB25" t="str">
            <v/>
          </cell>
          <cell r="BC25" t="str">
            <v/>
          </cell>
          <cell r="BD25" t="str">
            <v/>
          </cell>
          <cell r="BE25" t="str">
            <v/>
          </cell>
          <cell r="BF25" t="str">
            <v/>
          </cell>
          <cell r="BG25" t="str">
            <v/>
          </cell>
          <cell r="BH25" t="str">
            <v/>
          </cell>
          <cell r="BI25" t="str">
            <v/>
          </cell>
          <cell r="BJ25" t="str">
            <v/>
          </cell>
          <cell r="BK25" t="e">
            <v>#N/A</v>
          </cell>
          <cell r="BL25" t="e">
            <v>#N/A</v>
          </cell>
          <cell r="BM25" t="e">
            <v>#N/A</v>
          </cell>
          <cell r="BN25" t="e">
            <v>#N/A</v>
          </cell>
          <cell r="BO25" t="e">
            <v>#N/A</v>
          </cell>
          <cell r="BP25" t="e">
            <v>#N/A</v>
          </cell>
          <cell r="BQ25" t="e">
            <v>#N/A</v>
          </cell>
          <cell r="BR25" t="e">
            <v>#N/A</v>
          </cell>
          <cell r="BS25" t="e">
            <v>#N/A</v>
          </cell>
          <cell r="BT25" t="e">
            <v>#N/A</v>
          </cell>
          <cell r="BU25" t="e">
            <v>#N/A</v>
          </cell>
          <cell r="BV25" t="e">
            <v>#N/A</v>
          </cell>
          <cell r="BW25" t="e">
            <v>#N/A</v>
          </cell>
          <cell r="BX25" t="e">
            <v>#N/A</v>
          </cell>
          <cell r="BY25" t="e">
            <v>#N/A</v>
          </cell>
          <cell r="BZ25" t="e">
            <v>#N/A</v>
          </cell>
          <cell r="CA25" t="e">
            <v>#N/A</v>
          </cell>
          <cell r="CB25" t="e">
            <v>#N/A</v>
          </cell>
          <cell r="CC25" t="e">
            <v>#N/A</v>
          </cell>
        </row>
        <row r="26">
          <cell r="B26">
            <v>1467898</v>
          </cell>
          <cell r="C26">
            <v>1644988</v>
          </cell>
          <cell r="D26">
            <v>1708432</v>
          </cell>
          <cell r="E26">
            <v>1712272</v>
          </cell>
          <cell r="F26">
            <v>1792084</v>
          </cell>
          <cell r="G26">
            <v>1790289</v>
          </cell>
          <cell r="H26">
            <v>1748810</v>
          </cell>
          <cell r="I26">
            <v>1740021</v>
          </cell>
          <cell r="J26">
            <v>1728830</v>
          </cell>
          <cell r="K26">
            <v>1825008</v>
          </cell>
          <cell r="L26">
            <v>1716409</v>
          </cell>
          <cell r="M26">
            <v>1715759</v>
          </cell>
          <cell r="N26">
            <v>1716593</v>
          </cell>
          <cell r="O26">
            <v>1724727</v>
          </cell>
          <cell r="P26">
            <v>1709914</v>
          </cell>
          <cell r="Q26">
            <v>1695232</v>
          </cell>
          <cell r="R26">
            <v>1696164</v>
          </cell>
          <cell r="S26">
            <v>1709984</v>
          </cell>
          <cell r="T26">
            <v>1709984</v>
          </cell>
          <cell r="U26">
            <v>1710269</v>
          </cell>
          <cell r="V26">
            <v>1710269</v>
          </cell>
          <cell r="W26">
            <v>1710269</v>
          </cell>
          <cell r="X26">
            <v>1710269</v>
          </cell>
          <cell r="Y26">
            <v>1710269</v>
          </cell>
          <cell r="Z26">
            <v>1710269</v>
          </cell>
          <cell r="AA26">
            <v>1710269</v>
          </cell>
          <cell r="AB26">
            <v>1710269</v>
          </cell>
          <cell r="AC26">
            <v>1710269</v>
          </cell>
          <cell r="AD26">
            <v>1710269</v>
          </cell>
          <cell r="AE26">
            <v>1710269</v>
          </cell>
          <cell r="AF26">
            <v>1710269</v>
          </cell>
          <cell r="AG26">
            <v>1710269</v>
          </cell>
          <cell r="AH26">
            <v>1710269</v>
          </cell>
          <cell r="AI26">
            <v>1710269</v>
          </cell>
          <cell r="AJ26">
            <v>1710269</v>
          </cell>
          <cell r="AK26">
            <v>1710269</v>
          </cell>
          <cell r="AL26">
            <v>1710269</v>
          </cell>
          <cell r="AM26">
            <v>1710269</v>
          </cell>
          <cell r="AN26">
            <v>1710269</v>
          </cell>
          <cell r="AO26">
            <v>1710269</v>
          </cell>
          <cell r="AP26">
            <v>1710269</v>
          </cell>
          <cell r="AQ26">
            <v>1710269</v>
          </cell>
          <cell r="AR26">
            <v>1710269</v>
          </cell>
          <cell r="AS26">
            <v>1710269</v>
          </cell>
          <cell r="AT26">
            <v>1710269</v>
          </cell>
          <cell r="AU26">
            <v>1710269</v>
          </cell>
          <cell r="AV26">
            <v>1710269</v>
          </cell>
          <cell r="AW26" t="str">
            <v/>
          </cell>
          <cell r="AX26" t="str">
            <v/>
          </cell>
          <cell r="AY26" t="str">
            <v/>
          </cell>
          <cell r="AZ26" t="str">
            <v/>
          </cell>
          <cell r="BA26" t="str">
            <v/>
          </cell>
          <cell r="BB26" t="str">
            <v/>
          </cell>
          <cell r="BC26" t="str">
            <v/>
          </cell>
          <cell r="BD26" t="str">
            <v/>
          </cell>
          <cell r="BE26" t="str">
            <v/>
          </cell>
          <cell r="BF26" t="str">
            <v/>
          </cell>
          <cell r="BG26" t="str">
            <v/>
          </cell>
          <cell r="BH26" t="str">
            <v/>
          </cell>
          <cell r="BI26" t="str">
            <v/>
          </cell>
          <cell r="BJ26" t="str">
            <v/>
          </cell>
          <cell r="BK26" t="e">
            <v>#N/A</v>
          </cell>
          <cell r="BL26" t="e">
            <v>#N/A</v>
          </cell>
          <cell r="BM26" t="e">
            <v>#N/A</v>
          </cell>
          <cell r="BN26" t="e">
            <v>#N/A</v>
          </cell>
          <cell r="BO26" t="e">
            <v>#N/A</v>
          </cell>
          <cell r="BP26" t="e">
            <v>#N/A</v>
          </cell>
          <cell r="BQ26" t="e">
            <v>#N/A</v>
          </cell>
          <cell r="BR26" t="e">
            <v>#N/A</v>
          </cell>
          <cell r="BS26" t="e">
            <v>#N/A</v>
          </cell>
          <cell r="BT26" t="e">
            <v>#N/A</v>
          </cell>
          <cell r="BU26" t="e">
            <v>#N/A</v>
          </cell>
          <cell r="BV26" t="e">
            <v>#N/A</v>
          </cell>
          <cell r="BW26" t="e">
            <v>#N/A</v>
          </cell>
          <cell r="BX26" t="e">
            <v>#N/A</v>
          </cell>
          <cell r="BY26" t="e">
            <v>#N/A</v>
          </cell>
          <cell r="BZ26" t="e">
            <v>#N/A</v>
          </cell>
          <cell r="CA26" t="e">
            <v>#N/A</v>
          </cell>
          <cell r="CB26" t="e">
            <v>#N/A</v>
          </cell>
          <cell r="CC26" t="e">
            <v>#N/A</v>
          </cell>
        </row>
        <row r="27">
          <cell r="B27">
            <v>1990882</v>
          </cell>
          <cell r="C27">
            <v>2218249</v>
          </cell>
          <cell r="D27">
            <v>2214929</v>
          </cell>
          <cell r="E27">
            <v>2241481</v>
          </cell>
          <cell r="F27">
            <v>2217388</v>
          </cell>
          <cell r="G27">
            <v>2173474</v>
          </cell>
          <cell r="H27">
            <v>2148772</v>
          </cell>
          <cell r="I27">
            <v>2185469</v>
          </cell>
          <cell r="J27">
            <v>2183513</v>
          </cell>
          <cell r="K27">
            <v>2181815</v>
          </cell>
          <cell r="L27">
            <v>2216008</v>
          </cell>
          <cell r="M27">
            <v>2216557</v>
          </cell>
          <cell r="N27">
            <v>2192400</v>
          </cell>
          <cell r="O27">
            <v>2192588</v>
          </cell>
          <cell r="P27">
            <v>2189725</v>
          </cell>
          <cell r="Q27">
            <v>2189955</v>
          </cell>
          <cell r="R27">
            <v>2192715</v>
          </cell>
          <cell r="S27">
            <v>2209990</v>
          </cell>
          <cell r="T27">
            <v>2210050</v>
          </cell>
          <cell r="U27">
            <v>2210119</v>
          </cell>
          <cell r="V27">
            <v>2210488</v>
          </cell>
          <cell r="W27">
            <v>2212870</v>
          </cell>
          <cell r="X27">
            <v>2185028</v>
          </cell>
          <cell r="Y27">
            <v>2185846</v>
          </cell>
          <cell r="Z27">
            <v>2185846</v>
          </cell>
          <cell r="AA27">
            <v>2185846</v>
          </cell>
          <cell r="AB27">
            <v>2185846</v>
          </cell>
          <cell r="AC27">
            <v>2185846</v>
          </cell>
          <cell r="AD27">
            <v>2185846</v>
          </cell>
          <cell r="AE27">
            <v>2186571</v>
          </cell>
          <cell r="AF27">
            <v>2186571</v>
          </cell>
          <cell r="AG27">
            <v>2186571</v>
          </cell>
          <cell r="AH27">
            <v>2186571</v>
          </cell>
          <cell r="AI27">
            <v>2186571</v>
          </cell>
          <cell r="AJ27">
            <v>2200322</v>
          </cell>
          <cell r="AK27">
            <v>2200322</v>
          </cell>
          <cell r="AL27">
            <v>2211046</v>
          </cell>
          <cell r="AM27">
            <v>2211046</v>
          </cell>
          <cell r="AN27">
            <v>2211046</v>
          </cell>
          <cell r="AO27">
            <v>2211046</v>
          </cell>
          <cell r="AP27">
            <v>2211046</v>
          </cell>
          <cell r="AQ27">
            <v>2211046</v>
          </cell>
          <cell r="AR27">
            <v>2213601</v>
          </cell>
          <cell r="AS27">
            <v>2216683</v>
          </cell>
          <cell r="AT27">
            <v>2217516</v>
          </cell>
          <cell r="AU27">
            <v>2217516</v>
          </cell>
          <cell r="AV27" t="str">
            <v/>
          </cell>
          <cell r="AW27" t="str">
            <v/>
          </cell>
          <cell r="AX27" t="str">
            <v/>
          </cell>
          <cell r="AY27" t="str">
            <v/>
          </cell>
          <cell r="AZ27" t="str">
            <v/>
          </cell>
          <cell r="BA27" t="str">
            <v/>
          </cell>
          <cell r="BB27" t="str">
            <v/>
          </cell>
          <cell r="BC27" t="str">
            <v/>
          </cell>
          <cell r="BD27" t="str">
            <v/>
          </cell>
          <cell r="BE27" t="str">
            <v/>
          </cell>
          <cell r="BF27" t="str">
            <v/>
          </cell>
          <cell r="BG27" t="str">
            <v/>
          </cell>
          <cell r="BH27" t="str">
            <v/>
          </cell>
          <cell r="BI27" t="str">
            <v/>
          </cell>
          <cell r="BJ27" t="str">
            <v/>
          </cell>
          <cell r="BK27" t="e">
            <v>#N/A</v>
          </cell>
          <cell r="BL27" t="e">
            <v>#N/A</v>
          </cell>
          <cell r="BM27" t="e">
            <v>#N/A</v>
          </cell>
          <cell r="BN27" t="e">
            <v>#N/A</v>
          </cell>
          <cell r="BO27" t="e">
            <v>#N/A</v>
          </cell>
          <cell r="BP27" t="e">
            <v>#N/A</v>
          </cell>
          <cell r="BQ27" t="e">
            <v>#N/A</v>
          </cell>
          <cell r="BR27" t="e">
            <v>#N/A</v>
          </cell>
          <cell r="BS27" t="e">
            <v>#N/A</v>
          </cell>
          <cell r="BT27" t="e">
            <v>#N/A</v>
          </cell>
          <cell r="BU27" t="e">
            <v>#N/A</v>
          </cell>
          <cell r="BV27" t="e">
            <v>#N/A</v>
          </cell>
          <cell r="BW27" t="e">
            <v>#N/A</v>
          </cell>
          <cell r="BX27" t="e">
            <v>#N/A</v>
          </cell>
          <cell r="BY27" t="e">
            <v>#N/A</v>
          </cell>
          <cell r="BZ27" t="e">
            <v>#N/A</v>
          </cell>
          <cell r="CA27" t="e">
            <v>#N/A</v>
          </cell>
          <cell r="CB27" t="e">
            <v>#N/A</v>
          </cell>
          <cell r="CC27" t="e">
            <v>#N/A</v>
          </cell>
        </row>
        <row r="28">
          <cell r="B28">
            <v>1920306</v>
          </cell>
          <cell r="C28">
            <v>2108602</v>
          </cell>
          <cell r="D28">
            <v>2124583</v>
          </cell>
          <cell r="E28">
            <v>2097540</v>
          </cell>
          <cell r="F28">
            <v>2062632</v>
          </cell>
          <cell r="G28">
            <v>2069847</v>
          </cell>
          <cell r="H28">
            <v>2046431</v>
          </cell>
          <cell r="I28">
            <v>2041902</v>
          </cell>
          <cell r="J28">
            <v>2041628</v>
          </cell>
          <cell r="K28">
            <v>2041868</v>
          </cell>
          <cell r="L28">
            <v>2041868</v>
          </cell>
          <cell r="M28">
            <v>2042018</v>
          </cell>
          <cell r="N28">
            <v>2042018</v>
          </cell>
          <cell r="O28">
            <v>2042075</v>
          </cell>
          <cell r="P28">
            <v>2042075</v>
          </cell>
          <cell r="Q28">
            <v>2042075</v>
          </cell>
          <cell r="R28">
            <v>2042075</v>
          </cell>
          <cell r="S28">
            <v>2042075</v>
          </cell>
          <cell r="T28">
            <v>2042075</v>
          </cell>
          <cell r="U28">
            <v>2042075</v>
          </cell>
          <cell r="V28">
            <v>2042120</v>
          </cell>
          <cell r="W28">
            <v>2042120</v>
          </cell>
          <cell r="X28">
            <v>2042166</v>
          </cell>
          <cell r="Y28">
            <v>2042166</v>
          </cell>
          <cell r="Z28">
            <v>2042166</v>
          </cell>
          <cell r="AA28">
            <v>2042166</v>
          </cell>
          <cell r="AB28">
            <v>2042166</v>
          </cell>
          <cell r="AC28">
            <v>2042166</v>
          </cell>
          <cell r="AD28">
            <v>2042166</v>
          </cell>
          <cell r="AE28">
            <v>2042166</v>
          </cell>
          <cell r="AF28">
            <v>2042166</v>
          </cell>
          <cell r="AG28">
            <v>2042166</v>
          </cell>
          <cell r="AH28">
            <v>2042166</v>
          </cell>
          <cell r="AI28">
            <v>2042166</v>
          </cell>
          <cell r="AJ28">
            <v>2042166</v>
          </cell>
          <cell r="AK28">
            <v>2042166</v>
          </cell>
          <cell r="AL28">
            <v>2042166</v>
          </cell>
          <cell r="AM28">
            <v>2042166</v>
          </cell>
          <cell r="AN28">
            <v>2042166</v>
          </cell>
          <cell r="AO28">
            <v>2042166</v>
          </cell>
          <cell r="AP28">
            <v>2042166</v>
          </cell>
          <cell r="AQ28">
            <v>2042166</v>
          </cell>
          <cell r="AR28">
            <v>2042166</v>
          </cell>
          <cell r="AS28">
            <v>2042166</v>
          </cell>
          <cell r="AT28">
            <v>2042166</v>
          </cell>
          <cell r="AU28" t="str">
            <v/>
          </cell>
          <cell r="AV28" t="str">
            <v/>
          </cell>
          <cell r="AW28" t="str">
            <v/>
          </cell>
          <cell r="AX28" t="str">
            <v/>
          </cell>
          <cell r="AY28" t="str">
            <v/>
          </cell>
          <cell r="AZ28" t="str">
            <v/>
          </cell>
          <cell r="BA28" t="str">
            <v/>
          </cell>
          <cell r="BB28" t="str">
            <v/>
          </cell>
          <cell r="BC28" t="str">
            <v/>
          </cell>
          <cell r="BD28" t="str">
            <v/>
          </cell>
          <cell r="BE28" t="str">
            <v/>
          </cell>
          <cell r="BF28" t="str">
            <v/>
          </cell>
          <cell r="BG28" t="str">
            <v/>
          </cell>
          <cell r="BH28" t="str">
            <v/>
          </cell>
          <cell r="BI28" t="str">
            <v/>
          </cell>
          <cell r="BJ28" t="str">
            <v/>
          </cell>
          <cell r="BK28" t="e">
            <v>#N/A</v>
          </cell>
          <cell r="BL28" t="e">
            <v>#N/A</v>
          </cell>
          <cell r="BM28" t="e">
            <v>#N/A</v>
          </cell>
          <cell r="BN28" t="e">
            <v>#N/A</v>
          </cell>
          <cell r="BO28" t="e">
            <v>#N/A</v>
          </cell>
          <cell r="BP28" t="e">
            <v>#N/A</v>
          </cell>
          <cell r="BQ28" t="e">
            <v>#N/A</v>
          </cell>
          <cell r="BR28" t="e">
            <v>#N/A</v>
          </cell>
          <cell r="BS28" t="e">
            <v>#N/A</v>
          </cell>
          <cell r="BT28" t="e">
            <v>#N/A</v>
          </cell>
          <cell r="BU28" t="e">
            <v>#N/A</v>
          </cell>
          <cell r="BV28" t="e">
            <v>#N/A</v>
          </cell>
          <cell r="BW28" t="e">
            <v>#N/A</v>
          </cell>
          <cell r="BX28" t="e">
            <v>#N/A</v>
          </cell>
          <cell r="BY28" t="e">
            <v>#N/A</v>
          </cell>
          <cell r="BZ28" t="e">
            <v>#N/A</v>
          </cell>
          <cell r="CA28" t="e">
            <v>#N/A</v>
          </cell>
          <cell r="CB28" t="e">
            <v>#N/A</v>
          </cell>
          <cell r="CC28" t="e">
            <v>#N/A</v>
          </cell>
        </row>
        <row r="29">
          <cell r="B29">
            <v>1736941</v>
          </cell>
          <cell r="C29">
            <v>1705269</v>
          </cell>
          <cell r="D29">
            <v>1750319</v>
          </cell>
          <cell r="E29">
            <v>1718575</v>
          </cell>
          <cell r="F29">
            <v>1714962</v>
          </cell>
          <cell r="G29">
            <v>1721979</v>
          </cell>
          <cell r="H29">
            <v>1720564</v>
          </cell>
          <cell r="I29">
            <v>1709019</v>
          </cell>
          <cell r="J29">
            <v>1703558</v>
          </cell>
          <cell r="K29">
            <v>1704146</v>
          </cell>
          <cell r="L29">
            <v>1704292</v>
          </cell>
          <cell r="M29">
            <v>1704423</v>
          </cell>
          <cell r="N29">
            <v>1703105</v>
          </cell>
          <cell r="O29">
            <v>1703105</v>
          </cell>
          <cell r="P29">
            <v>1703105</v>
          </cell>
          <cell r="Q29">
            <v>1703275</v>
          </cell>
          <cell r="R29">
            <v>1703275</v>
          </cell>
          <cell r="S29">
            <v>1703691</v>
          </cell>
          <cell r="T29">
            <v>1703691</v>
          </cell>
          <cell r="U29">
            <v>1703691</v>
          </cell>
          <cell r="V29">
            <v>1703789</v>
          </cell>
          <cell r="W29">
            <v>1703789</v>
          </cell>
          <cell r="X29">
            <v>1703789</v>
          </cell>
          <cell r="Y29">
            <v>1704339</v>
          </cell>
          <cell r="Z29">
            <v>1704339</v>
          </cell>
          <cell r="AA29">
            <v>1704339</v>
          </cell>
          <cell r="AB29">
            <v>1704339</v>
          </cell>
          <cell r="AC29">
            <v>1704339</v>
          </cell>
          <cell r="AD29">
            <v>1704339</v>
          </cell>
          <cell r="AE29">
            <v>1704339</v>
          </cell>
          <cell r="AF29">
            <v>1704339</v>
          </cell>
          <cell r="AG29">
            <v>1704339</v>
          </cell>
          <cell r="AH29">
            <v>1704339</v>
          </cell>
          <cell r="AI29">
            <v>1704339</v>
          </cell>
          <cell r="AJ29">
            <v>1704339</v>
          </cell>
          <cell r="AK29">
            <v>1704339</v>
          </cell>
          <cell r="AL29">
            <v>1704339</v>
          </cell>
          <cell r="AM29">
            <v>1704339</v>
          </cell>
          <cell r="AN29">
            <v>1704339</v>
          </cell>
          <cell r="AO29">
            <v>1704339</v>
          </cell>
          <cell r="AP29">
            <v>1704339</v>
          </cell>
          <cell r="AQ29">
            <v>1704339</v>
          </cell>
          <cell r="AR29">
            <v>1704339</v>
          </cell>
          <cell r="AS29">
            <v>1704339</v>
          </cell>
          <cell r="AT29" t="str">
            <v/>
          </cell>
          <cell r="AU29" t="str">
            <v/>
          </cell>
          <cell r="AV29" t="str">
            <v/>
          </cell>
          <cell r="AW29" t="str">
            <v/>
          </cell>
          <cell r="AX29" t="str">
            <v/>
          </cell>
          <cell r="AY29" t="str">
            <v/>
          </cell>
          <cell r="AZ29" t="str">
            <v/>
          </cell>
          <cell r="BA29" t="str">
            <v/>
          </cell>
          <cell r="BB29" t="str">
            <v/>
          </cell>
          <cell r="BC29" t="str">
            <v/>
          </cell>
          <cell r="BD29" t="str">
            <v/>
          </cell>
          <cell r="BE29" t="str">
            <v/>
          </cell>
          <cell r="BF29" t="str">
            <v/>
          </cell>
          <cell r="BG29" t="str">
            <v/>
          </cell>
          <cell r="BH29" t="str">
            <v/>
          </cell>
          <cell r="BI29" t="str">
            <v/>
          </cell>
          <cell r="BJ29" t="str">
            <v/>
          </cell>
          <cell r="BK29" t="e">
            <v>#N/A</v>
          </cell>
          <cell r="BL29" t="e">
            <v>#N/A</v>
          </cell>
          <cell r="BM29" t="e">
            <v>#N/A</v>
          </cell>
          <cell r="BN29" t="e">
            <v>#N/A</v>
          </cell>
          <cell r="BO29" t="e">
            <v>#N/A</v>
          </cell>
          <cell r="BP29" t="e">
            <v>#N/A</v>
          </cell>
          <cell r="BQ29" t="e">
            <v>#N/A</v>
          </cell>
          <cell r="BR29" t="e">
            <v>#N/A</v>
          </cell>
          <cell r="BS29" t="e">
            <v>#N/A</v>
          </cell>
          <cell r="BT29" t="e">
            <v>#N/A</v>
          </cell>
          <cell r="BU29" t="e">
            <v>#N/A</v>
          </cell>
          <cell r="BV29" t="e">
            <v>#N/A</v>
          </cell>
          <cell r="BW29" t="e">
            <v>#N/A</v>
          </cell>
          <cell r="BX29" t="e">
            <v>#N/A</v>
          </cell>
          <cell r="BY29" t="e">
            <v>#N/A</v>
          </cell>
          <cell r="BZ29" t="e">
            <v>#N/A</v>
          </cell>
          <cell r="CA29" t="e">
            <v>#N/A</v>
          </cell>
          <cell r="CB29" t="e">
            <v>#N/A</v>
          </cell>
          <cell r="CC29" t="e">
            <v>#N/A</v>
          </cell>
        </row>
        <row r="30">
          <cell r="B30">
            <v>682285</v>
          </cell>
          <cell r="C30">
            <v>755992</v>
          </cell>
          <cell r="D30">
            <v>764087</v>
          </cell>
          <cell r="E30">
            <v>817520</v>
          </cell>
          <cell r="F30">
            <v>742460</v>
          </cell>
          <cell r="G30">
            <v>744300</v>
          </cell>
          <cell r="H30">
            <v>743393</v>
          </cell>
          <cell r="I30">
            <v>742835</v>
          </cell>
          <cell r="J30">
            <v>743400</v>
          </cell>
          <cell r="K30">
            <v>746627</v>
          </cell>
          <cell r="L30">
            <v>745806</v>
          </cell>
          <cell r="M30">
            <v>735732</v>
          </cell>
          <cell r="N30">
            <v>737068</v>
          </cell>
          <cell r="O30">
            <v>737188</v>
          </cell>
          <cell r="P30">
            <v>737188</v>
          </cell>
          <cell r="Q30">
            <v>711765</v>
          </cell>
          <cell r="R30">
            <v>712221</v>
          </cell>
          <cell r="S30">
            <v>712221</v>
          </cell>
          <cell r="T30">
            <v>712221</v>
          </cell>
          <cell r="U30">
            <v>712221</v>
          </cell>
          <cell r="V30">
            <v>712221</v>
          </cell>
          <cell r="W30">
            <v>712221</v>
          </cell>
          <cell r="X30">
            <v>712221</v>
          </cell>
          <cell r="Y30">
            <v>712221</v>
          </cell>
          <cell r="Z30">
            <v>712221</v>
          </cell>
          <cell r="AA30">
            <v>712221</v>
          </cell>
          <cell r="AB30">
            <v>712221</v>
          </cell>
          <cell r="AC30">
            <v>712221</v>
          </cell>
          <cell r="AD30">
            <v>712221</v>
          </cell>
          <cell r="AE30">
            <v>712221</v>
          </cell>
          <cell r="AF30">
            <v>712221</v>
          </cell>
          <cell r="AG30">
            <v>712221</v>
          </cell>
          <cell r="AH30">
            <v>712221</v>
          </cell>
          <cell r="AI30">
            <v>712221</v>
          </cell>
          <cell r="AJ30">
            <v>712221</v>
          </cell>
          <cell r="AK30">
            <v>712221</v>
          </cell>
          <cell r="AL30">
            <v>712221</v>
          </cell>
          <cell r="AM30">
            <v>712221</v>
          </cell>
          <cell r="AN30">
            <v>712221</v>
          </cell>
          <cell r="AO30">
            <v>712221</v>
          </cell>
          <cell r="AP30">
            <v>712221</v>
          </cell>
          <cell r="AQ30">
            <v>712221</v>
          </cell>
          <cell r="AR30">
            <v>712221</v>
          </cell>
          <cell r="AS30" t="str">
            <v/>
          </cell>
          <cell r="AT30" t="str">
            <v/>
          </cell>
          <cell r="AU30" t="str">
            <v/>
          </cell>
          <cell r="AV30" t="str">
            <v/>
          </cell>
          <cell r="AW30" t="str">
            <v/>
          </cell>
          <cell r="AX30" t="str">
            <v/>
          </cell>
          <cell r="AY30" t="str">
            <v/>
          </cell>
          <cell r="AZ30" t="str">
            <v/>
          </cell>
          <cell r="BA30" t="str">
            <v/>
          </cell>
          <cell r="BB30" t="str">
            <v/>
          </cell>
          <cell r="BC30" t="str">
            <v/>
          </cell>
          <cell r="BD30" t="str">
            <v/>
          </cell>
          <cell r="BE30" t="str">
            <v/>
          </cell>
          <cell r="BF30" t="str">
            <v/>
          </cell>
          <cell r="BG30" t="str">
            <v/>
          </cell>
          <cell r="BH30" t="str">
            <v/>
          </cell>
          <cell r="BI30" t="str">
            <v/>
          </cell>
          <cell r="BJ30" t="str">
            <v/>
          </cell>
          <cell r="BK30" t="e">
            <v>#N/A</v>
          </cell>
          <cell r="BL30" t="e">
            <v>#N/A</v>
          </cell>
          <cell r="BM30" t="e">
            <v>#N/A</v>
          </cell>
          <cell r="BN30" t="e">
            <v>#N/A</v>
          </cell>
          <cell r="BO30" t="e">
            <v>#N/A</v>
          </cell>
          <cell r="BP30" t="e">
            <v>#N/A</v>
          </cell>
          <cell r="BQ30" t="e">
            <v>#N/A</v>
          </cell>
          <cell r="BR30" t="e">
            <v>#N/A</v>
          </cell>
          <cell r="BS30" t="e">
            <v>#N/A</v>
          </cell>
          <cell r="BT30" t="e">
            <v>#N/A</v>
          </cell>
          <cell r="BU30" t="e">
            <v>#N/A</v>
          </cell>
          <cell r="BV30" t="e">
            <v>#N/A</v>
          </cell>
          <cell r="BW30" t="e">
            <v>#N/A</v>
          </cell>
          <cell r="BX30" t="e">
            <v>#N/A</v>
          </cell>
          <cell r="BY30" t="e">
            <v>#N/A</v>
          </cell>
          <cell r="BZ30" t="e">
            <v>#N/A</v>
          </cell>
          <cell r="CA30" t="e">
            <v>#N/A</v>
          </cell>
          <cell r="CB30" t="e">
            <v>#N/A</v>
          </cell>
          <cell r="CC30" t="e">
            <v>#N/A</v>
          </cell>
        </row>
        <row r="31">
          <cell r="B31">
            <v>1096337</v>
          </cell>
          <cell r="C31">
            <v>1042548</v>
          </cell>
          <cell r="D31">
            <v>1069458</v>
          </cell>
          <cell r="E31">
            <v>1041455</v>
          </cell>
          <cell r="F31">
            <v>1035282</v>
          </cell>
          <cell r="G31">
            <v>1035402</v>
          </cell>
          <cell r="H31">
            <v>1035402</v>
          </cell>
          <cell r="I31">
            <v>1035402</v>
          </cell>
          <cell r="J31">
            <v>1035702</v>
          </cell>
          <cell r="K31">
            <v>1035702</v>
          </cell>
          <cell r="L31">
            <v>1035702</v>
          </cell>
          <cell r="M31">
            <v>1035702</v>
          </cell>
          <cell r="N31">
            <v>1035702</v>
          </cell>
          <cell r="O31">
            <v>1035702</v>
          </cell>
          <cell r="P31">
            <v>1035702</v>
          </cell>
          <cell r="Q31">
            <v>1035702</v>
          </cell>
          <cell r="R31">
            <v>1035776</v>
          </cell>
          <cell r="S31">
            <v>1039272</v>
          </cell>
          <cell r="T31">
            <v>1039272</v>
          </cell>
          <cell r="U31">
            <v>1039272</v>
          </cell>
          <cell r="V31">
            <v>1039272</v>
          </cell>
          <cell r="W31">
            <v>1039272</v>
          </cell>
          <cell r="X31">
            <v>1039272</v>
          </cell>
          <cell r="Y31">
            <v>1039272</v>
          </cell>
          <cell r="Z31">
            <v>1042052</v>
          </cell>
          <cell r="AA31">
            <v>1030783</v>
          </cell>
          <cell r="AB31">
            <v>1030937</v>
          </cell>
          <cell r="AC31">
            <v>1030937</v>
          </cell>
          <cell r="AD31">
            <v>1030937</v>
          </cell>
          <cell r="AE31">
            <v>1030937</v>
          </cell>
          <cell r="AF31">
            <v>1030937</v>
          </cell>
          <cell r="AG31">
            <v>1030937</v>
          </cell>
          <cell r="AH31">
            <v>1030937</v>
          </cell>
          <cell r="AI31">
            <v>1030937</v>
          </cell>
          <cell r="AJ31">
            <v>1030937</v>
          </cell>
          <cell r="AK31">
            <v>1030937</v>
          </cell>
          <cell r="AL31">
            <v>1030937</v>
          </cell>
          <cell r="AM31">
            <v>1030937</v>
          </cell>
          <cell r="AN31">
            <v>1030937</v>
          </cell>
          <cell r="AO31">
            <v>1031926</v>
          </cell>
          <cell r="AP31">
            <v>1031926</v>
          </cell>
          <cell r="AQ31">
            <v>1031926</v>
          </cell>
          <cell r="AR31" t="str">
            <v/>
          </cell>
          <cell r="AS31" t="str">
            <v/>
          </cell>
          <cell r="AT31" t="str">
            <v/>
          </cell>
          <cell r="AU31" t="str">
            <v/>
          </cell>
          <cell r="AV31" t="str">
            <v/>
          </cell>
          <cell r="AW31" t="str">
            <v/>
          </cell>
          <cell r="AX31" t="str">
            <v/>
          </cell>
          <cell r="AY31" t="str">
            <v/>
          </cell>
          <cell r="AZ31" t="str">
            <v/>
          </cell>
          <cell r="BA31" t="str">
            <v/>
          </cell>
          <cell r="BB31" t="str">
            <v/>
          </cell>
          <cell r="BC31" t="str">
            <v/>
          </cell>
          <cell r="BD31" t="str">
            <v/>
          </cell>
          <cell r="BE31" t="str">
            <v/>
          </cell>
          <cell r="BF31" t="str">
            <v/>
          </cell>
          <cell r="BG31" t="str">
            <v/>
          </cell>
          <cell r="BH31" t="str">
            <v/>
          </cell>
          <cell r="BI31" t="str">
            <v/>
          </cell>
          <cell r="BJ31" t="str">
            <v/>
          </cell>
          <cell r="BK31" t="e">
            <v>#N/A</v>
          </cell>
          <cell r="BL31" t="e">
            <v>#N/A</v>
          </cell>
          <cell r="BM31" t="e">
            <v>#N/A</v>
          </cell>
          <cell r="BN31" t="e">
            <v>#N/A</v>
          </cell>
          <cell r="BO31" t="e">
            <v>#N/A</v>
          </cell>
          <cell r="BP31" t="e">
            <v>#N/A</v>
          </cell>
          <cell r="BQ31" t="e">
            <v>#N/A</v>
          </cell>
          <cell r="BR31" t="e">
            <v>#N/A</v>
          </cell>
          <cell r="BS31" t="e">
            <v>#N/A</v>
          </cell>
          <cell r="BT31" t="e">
            <v>#N/A</v>
          </cell>
          <cell r="BU31" t="e">
            <v>#N/A</v>
          </cell>
          <cell r="BV31" t="e">
            <v>#N/A</v>
          </cell>
          <cell r="BW31" t="e">
            <v>#N/A</v>
          </cell>
          <cell r="BX31" t="e">
            <v>#N/A</v>
          </cell>
          <cell r="BY31" t="e">
            <v>#N/A</v>
          </cell>
          <cell r="BZ31" t="e">
            <v>#N/A</v>
          </cell>
          <cell r="CA31" t="e">
            <v>#N/A</v>
          </cell>
          <cell r="CB31" t="e">
            <v>#N/A</v>
          </cell>
          <cell r="CC31" t="e">
            <v>#N/A</v>
          </cell>
        </row>
        <row r="32">
          <cell r="B32">
            <v>1238344</v>
          </cell>
          <cell r="C32">
            <v>1353482</v>
          </cell>
          <cell r="D32">
            <v>1284143</v>
          </cell>
          <cell r="E32">
            <v>1266984</v>
          </cell>
          <cell r="F32">
            <v>1228237</v>
          </cell>
          <cell r="G32">
            <v>1233875</v>
          </cell>
          <cell r="H32">
            <v>1231722</v>
          </cell>
          <cell r="I32">
            <v>1232232</v>
          </cell>
          <cell r="J32">
            <v>1232372</v>
          </cell>
          <cell r="K32">
            <v>1219957</v>
          </cell>
          <cell r="L32">
            <v>1220327</v>
          </cell>
          <cell r="M32">
            <v>1221947</v>
          </cell>
          <cell r="N32">
            <v>1222265</v>
          </cell>
          <cell r="O32">
            <v>1200994</v>
          </cell>
          <cell r="P32">
            <v>1203134</v>
          </cell>
          <cell r="Q32">
            <v>1203454</v>
          </cell>
          <cell r="R32">
            <v>1203694</v>
          </cell>
          <cell r="S32">
            <v>1204592</v>
          </cell>
          <cell r="T32">
            <v>1208435</v>
          </cell>
          <cell r="U32">
            <v>1208435</v>
          </cell>
          <cell r="V32">
            <v>1208435</v>
          </cell>
          <cell r="W32">
            <v>1208435</v>
          </cell>
          <cell r="X32">
            <v>1208435</v>
          </cell>
          <cell r="Y32">
            <v>1208435</v>
          </cell>
          <cell r="Z32">
            <v>1208435</v>
          </cell>
          <cell r="AA32">
            <v>1208435</v>
          </cell>
          <cell r="AB32">
            <v>1208435</v>
          </cell>
          <cell r="AC32">
            <v>1208435</v>
          </cell>
          <cell r="AD32">
            <v>1208435</v>
          </cell>
          <cell r="AE32">
            <v>1208435</v>
          </cell>
          <cell r="AF32">
            <v>1208435</v>
          </cell>
          <cell r="AG32">
            <v>1208435</v>
          </cell>
          <cell r="AH32">
            <v>1208435</v>
          </cell>
          <cell r="AI32">
            <v>1208435</v>
          </cell>
          <cell r="AJ32">
            <v>1208435</v>
          </cell>
          <cell r="AK32">
            <v>1208435</v>
          </cell>
          <cell r="AL32">
            <v>1208435</v>
          </cell>
          <cell r="AM32">
            <v>1208435</v>
          </cell>
          <cell r="AN32">
            <v>1208435</v>
          </cell>
          <cell r="AO32">
            <v>1208435</v>
          </cell>
          <cell r="AP32">
            <v>1208435</v>
          </cell>
          <cell r="AQ32" t="str">
            <v/>
          </cell>
          <cell r="AR32" t="str">
            <v/>
          </cell>
          <cell r="AS32" t="str">
            <v/>
          </cell>
          <cell r="AT32" t="str">
            <v/>
          </cell>
          <cell r="AU32" t="str">
            <v/>
          </cell>
          <cell r="AV32" t="str">
            <v/>
          </cell>
          <cell r="AW32" t="str">
            <v/>
          </cell>
          <cell r="AX32" t="str">
            <v/>
          </cell>
          <cell r="AY32" t="str">
            <v/>
          </cell>
          <cell r="AZ32" t="str">
            <v/>
          </cell>
          <cell r="BA32" t="str">
            <v/>
          </cell>
          <cell r="BB32" t="str">
            <v/>
          </cell>
          <cell r="BC32" t="str">
            <v/>
          </cell>
          <cell r="BD32" t="str">
            <v/>
          </cell>
          <cell r="BE32" t="str">
            <v/>
          </cell>
          <cell r="BF32" t="str">
            <v/>
          </cell>
          <cell r="BG32" t="str">
            <v/>
          </cell>
          <cell r="BH32" t="str">
            <v/>
          </cell>
          <cell r="BI32" t="str">
            <v/>
          </cell>
          <cell r="BJ32" t="str">
            <v/>
          </cell>
          <cell r="BK32" t="e">
            <v>#N/A</v>
          </cell>
          <cell r="BL32" t="e">
            <v>#N/A</v>
          </cell>
          <cell r="BM32" t="e">
            <v>#N/A</v>
          </cell>
          <cell r="BN32" t="e">
            <v>#N/A</v>
          </cell>
          <cell r="BO32" t="e">
            <v>#N/A</v>
          </cell>
          <cell r="BP32" t="e">
            <v>#N/A</v>
          </cell>
          <cell r="BQ32" t="e">
            <v>#N/A</v>
          </cell>
          <cell r="BR32" t="e">
            <v>#N/A</v>
          </cell>
          <cell r="BS32" t="e">
            <v>#N/A</v>
          </cell>
          <cell r="BT32" t="e">
            <v>#N/A</v>
          </cell>
          <cell r="BU32" t="e">
            <v>#N/A</v>
          </cell>
          <cell r="BV32" t="e">
            <v>#N/A</v>
          </cell>
          <cell r="BW32" t="e">
            <v>#N/A</v>
          </cell>
          <cell r="BX32" t="e">
            <v>#N/A</v>
          </cell>
          <cell r="BY32" t="e">
            <v>#N/A</v>
          </cell>
          <cell r="BZ32" t="e">
            <v>#N/A</v>
          </cell>
          <cell r="CA32" t="e">
            <v>#N/A</v>
          </cell>
          <cell r="CB32" t="e">
            <v>#N/A</v>
          </cell>
          <cell r="CC32" t="e">
            <v>#N/A</v>
          </cell>
        </row>
        <row r="33">
          <cell r="B33">
            <v>1403325</v>
          </cell>
          <cell r="C33">
            <v>1201088</v>
          </cell>
          <cell r="D33">
            <v>1021381</v>
          </cell>
          <cell r="E33">
            <v>1046463</v>
          </cell>
          <cell r="F33">
            <v>1047387</v>
          </cell>
          <cell r="G33">
            <v>1062543</v>
          </cell>
          <cell r="H33">
            <v>935525</v>
          </cell>
          <cell r="I33">
            <v>928662</v>
          </cell>
          <cell r="J33">
            <v>929024</v>
          </cell>
          <cell r="K33">
            <v>937249</v>
          </cell>
          <cell r="L33">
            <v>927549</v>
          </cell>
          <cell r="M33">
            <v>927549</v>
          </cell>
          <cell r="N33">
            <v>927549</v>
          </cell>
          <cell r="O33">
            <v>927728</v>
          </cell>
          <cell r="P33">
            <v>927748</v>
          </cell>
          <cell r="Q33">
            <v>928808</v>
          </cell>
          <cell r="R33">
            <v>928873</v>
          </cell>
          <cell r="S33">
            <v>928873</v>
          </cell>
          <cell r="T33">
            <v>928873</v>
          </cell>
          <cell r="U33">
            <v>928873</v>
          </cell>
          <cell r="V33">
            <v>928873</v>
          </cell>
          <cell r="W33">
            <v>928873</v>
          </cell>
          <cell r="X33">
            <v>928873</v>
          </cell>
          <cell r="Y33">
            <v>928873</v>
          </cell>
          <cell r="Z33">
            <v>928873</v>
          </cell>
          <cell r="AA33">
            <v>928873</v>
          </cell>
          <cell r="AB33">
            <v>928873</v>
          </cell>
          <cell r="AC33">
            <v>928873</v>
          </cell>
          <cell r="AD33">
            <v>928873</v>
          </cell>
          <cell r="AE33">
            <v>928873</v>
          </cell>
          <cell r="AF33">
            <v>928873</v>
          </cell>
          <cell r="AG33">
            <v>928873</v>
          </cell>
          <cell r="AH33">
            <v>928873</v>
          </cell>
          <cell r="AI33">
            <v>928873</v>
          </cell>
          <cell r="AJ33">
            <v>928873</v>
          </cell>
          <cell r="AK33">
            <v>928873</v>
          </cell>
          <cell r="AL33">
            <v>928873</v>
          </cell>
          <cell r="AM33">
            <v>928873</v>
          </cell>
          <cell r="AN33">
            <v>928873</v>
          </cell>
          <cell r="AO33">
            <v>928873</v>
          </cell>
          <cell r="AP33" t="str">
            <v/>
          </cell>
          <cell r="AQ33" t="str">
            <v/>
          </cell>
          <cell r="AR33" t="str">
            <v/>
          </cell>
          <cell r="AS33" t="str">
            <v/>
          </cell>
          <cell r="AT33" t="str">
            <v/>
          </cell>
          <cell r="AU33" t="str">
            <v/>
          </cell>
          <cell r="AV33" t="str">
            <v/>
          </cell>
          <cell r="AW33" t="str">
            <v/>
          </cell>
          <cell r="AX33" t="str">
            <v/>
          </cell>
          <cell r="AY33" t="str">
            <v/>
          </cell>
          <cell r="AZ33" t="str">
            <v/>
          </cell>
          <cell r="BA33" t="str">
            <v/>
          </cell>
          <cell r="BB33" t="str">
            <v/>
          </cell>
          <cell r="BC33" t="str">
            <v/>
          </cell>
          <cell r="BD33" t="str">
            <v/>
          </cell>
          <cell r="BE33" t="str">
            <v/>
          </cell>
          <cell r="BF33" t="str">
            <v/>
          </cell>
          <cell r="BG33" t="str">
            <v/>
          </cell>
          <cell r="BH33" t="str">
            <v/>
          </cell>
          <cell r="BI33" t="str">
            <v/>
          </cell>
          <cell r="BJ33" t="str">
            <v/>
          </cell>
          <cell r="BK33" t="e">
            <v>#N/A</v>
          </cell>
          <cell r="BL33" t="e">
            <v>#N/A</v>
          </cell>
          <cell r="BM33" t="e">
            <v>#N/A</v>
          </cell>
          <cell r="BN33" t="e">
            <v>#N/A</v>
          </cell>
          <cell r="BO33" t="e">
            <v>#N/A</v>
          </cell>
          <cell r="BP33" t="e">
            <v>#N/A</v>
          </cell>
          <cell r="BQ33" t="e">
            <v>#N/A</v>
          </cell>
          <cell r="BR33" t="e">
            <v>#N/A</v>
          </cell>
          <cell r="BS33" t="e">
            <v>#N/A</v>
          </cell>
          <cell r="BT33" t="e">
            <v>#N/A</v>
          </cell>
          <cell r="BU33" t="e">
            <v>#N/A</v>
          </cell>
          <cell r="BV33" t="e">
            <v>#N/A</v>
          </cell>
          <cell r="BW33" t="e">
            <v>#N/A</v>
          </cell>
          <cell r="BX33" t="e">
            <v>#N/A</v>
          </cell>
          <cell r="BY33" t="e">
            <v>#N/A</v>
          </cell>
          <cell r="BZ33" t="e">
            <v>#N/A</v>
          </cell>
          <cell r="CA33" t="e">
            <v>#N/A</v>
          </cell>
          <cell r="CB33" t="e">
            <v>#N/A</v>
          </cell>
          <cell r="CC33" t="e">
            <v>#N/A</v>
          </cell>
        </row>
        <row r="34">
          <cell r="B34">
            <v>1386953</v>
          </cell>
          <cell r="C34">
            <v>1153827</v>
          </cell>
          <cell r="D34">
            <v>1163025</v>
          </cell>
          <cell r="E34">
            <v>1164623</v>
          </cell>
          <cell r="F34">
            <v>1164282</v>
          </cell>
          <cell r="G34">
            <v>1144665</v>
          </cell>
          <cell r="H34">
            <v>1144960</v>
          </cell>
          <cell r="I34">
            <v>1144960</v>
          </cell>
          <cell r="J34">
            <v>1145380</v>
          </cell>
          <cell r="K34">
            <v>1145380</v>
          </cell>
          <cell r="L34">
            <v>1145380</v>
          </cell>
          <cell r="M34">
            <v>1145454</v>
          </cell>
          <cell r="N34">
            <v>1145454</v>
          </cell>
          <cell r="O34">
            <v>1147466</v>
          </cell>
          <cell r="P34">
            <v>1133447</v>
          </cell>
          <cell r="Q34">
            <v>1133573</v>
          </cell>
          <cell r="R34">
            <v>1180086</v>
          </cell>
          <cell r="S34">
            <v>1179333</v>
          </cell>
          <cell r="T34">
            <v>1179333</v>
          </cell>
          <cell r="U34">
            <v>1170333</v>
          </cell>
          <cell r="V34">
            <v>1134333</v>
          </cell>
          <cell r="W34">
            <v>1134333</v>
          </cell>
          <cell r="X34">
            <v>1134333</v>
          </cell>
          <cell r="Y34">
            <v>1134333</v>
          </cell>
          <cell r="Z34">
            <v>1134333</v>
          </cell>
          <cell r="AA34">
            <v>1134333</v>
          </cell>
          <cell r="AB34">
            <v>1134333</v>
          </cell>
          <cell r="AC34">
            <v>1134333</v>
          </cell>
          <cell r="AD34">
            <v>1134333</v>
          </cell>
          <cell r="AE34">
            <v>1134333</v>
          </cell>
          <cell r="AF34">
            <v>1134333</v>
          </cell>
          <cell r="AG34">
            <v>1134333</v>
          </cell>
          <cell r="AH34">
            <v>1134333</v>
          </cell>
          <cell r="AI34">
            <v>1134333</v>
          </cell>
          <cell r="AJ34">
            <v>1134333</v>
          </cell>
          <cell r="AK34">
            <v>1134333</v>
          </cell>
          <cell r="AL34">
            <v>1134333</v>
          </cell>
          <cell r="AM34">
            <v>1134333</v>
          </cell>
          <cell r="AN34">
            <v>1134333</v>
          </cell>
          <cell r="AO34" t="str">
            <v/>
          </cell>
          <cell r="AP34" t="str">
            <v/>
          </cell>
          <cell r="AQ34" t="str">
            <v/>
          </cell>
          <cell r="AR34" t="str">
            <v/>
          </cell>
          <cell r="AS34" t="str">
            <v/>
          </cell>
          <cell r="AT34" t="str">
            <v/>
          </cell>
          <cell r="AU34" t="str">
            <v/>
          </cell>
          <cell r="AV34" t="str">
            <v/>
          </cell>
          <cell r="AW34" t="str">
            <v/>
          </cell>
          <cell r="AX34" t="str">
            <v/>
          </cell>
          <cell r="AY34" t="str">
            <v/>
          </cell>
          <cell r="AZ34" t="str">
            <v/>
          </cell>
          <cell r="BA34" t="str">
            <v/>
          </cell>
          <cell r="BB34" t="str">
            <v/>
          </cell>
          <cell r="BC34" t="str">
            <v/>
          </cell>
          <cell r="BD34" t="str">
            <v/>
          </cell>
          <cell r="BE34" t="str">
            <v/>
          </cell>
          <cell r="BF34" t="str">
            <v/>
          </cell>
          <cell r="BG34" t="str">
            <v/>
          </cell>
          <cell r="BH34" t="str">
            <v/>
          </cell>
          <cell r="BI34" t="str">
            <v/>
          </cell>
          <cell r="BJ34" t="str">
            <v/>
          </cell>
          <cell r="BK34" t="e">
            <v>#N/A</v>
          </cell>
          <cell r="BL34" t="e">
            <v>#N/A</v>
          </cell>
          <cell r="BM34" t="e">
            <v>#N/A</v>
          </cell>
          <cell r="BN34" t="e">
            <v>#N/A</v>
          </cell>
          <cell r="BO34" t="e">
            <v>#N/A</v>
          </cell>
          <cell r="BP34" t="e">
            <v>#N/A</v>
          </cell>
          <cell r="BQ34" t="e">
            <v>#N/A</v>
          </cell>
          <cell r="BR34" t="e">
            <v>#N/A</v>
          </cell>
          <cell r="BS34" t="e">
            <v>#N/A</v>
          </cell>
          <cell r="BT34" t="e">
            <v>#N/A</v>
          </cell>
          <cell r="BU34" t="e">
            <v>#N/A</v>
          </cell>
          <cell r="BV34" t="e">
            <v>#N/A</v>
          </cell>
          <cell r="BW34" t="e">
            <v>#N/A</v>
          </cell>
          <cell r="BX34" t="e">
            <v>#N/A</v>
          </cell>
          <cell r="BY34" t="e">
            <v>#N/A</v>
          </cell>
          <cell r="BZ34" t="e">
            <v>#N/A</v>
          </cell>
          <cell r="CA34" t="e">
            <v>#N/A</v>
          </cell>
          <cell r="CB34" t="e">
            <v>#N/A</v>
          </cell>
          <cell r="CC34" t="e">
            <v>#N/A</v>
          </cell>
        </row>
        <row r="35">
          <cell r="B35">
            <v>954579</v>
          </cell>
          <cell r="C35">
            <v>979245</v>
          </cell>
          <cell r="D35">
            <v>939606</v>
          </cell>
          <cell r="E35">
            <v>958118</v>
          </cell>
          <cell r="F35">
            <v>923917</v>
          </cell>
          <cell r="G35">
            <v>898433</v>
          </cell>
          <cell r="H35">
            <v>897413</v>
          </cell>
          <cell r="I35">
            <v>897413</v>
          </cell>
          <cell r="J35">
            <v>876995</v>
          </cell>
          <cell r="K35">
            <v>876995</v>
          </cell>
          <cell r="L35">
            <v>876995</v>
          </cell>
          <cell r="M35">
            <v>878115</v>
          </cell>
          <cell r="N35">
            <v>878115</v>
          </cell>
          <cell r="O35">
            <v>878115</v>
          </cell>
          <cell r="P35">
            <v>878115</v>
          </cell>
          <cell r="Q35">
            <v>878115</v>
          </cell>
          <cell r="R35">
            <v>878115</v>
          </cell>
          <cell r="S35">
            <v>846115</v>
          </cell>
          <cell r="T35">
            <v>846115</v>
          </cell>
          <cell r="U35">
            <v>846115</v>
          </cell>
          <cell r="V35">
            <v>846115</v>
          </cell>
          <cell r="W35">
            <v>877765</v>
          </cell>
          <cell r="X35">
            <v>863954</v>
          </cell>
          <cell r="Y35">
            <v>865485</v>
          </cell>
          <cell r="Z35">
            <v>834085</v>
          </cell>
          <cell r="AA35">
            <v>834085</v>
          </cell>
          <cell r="AB35">
            <v>833415</v>
          </cell>
          <cell r="AC35">
            <v>833415</v>
          </cell>
          <cell r="AD35">
            <v>864865</v>
          </cell>
          <cell r="AE35">
            <v>865245</v>
          </cell>
          <cell r="AF35">
            <v>865245</v>
          </cell>
          <cell r="AG35">
            <v>865245</v>
          </cell>
          <cell r="AH35">
            <v>865245</v>
          </cell>
          <cell r="AI35">
            <v>865245</v>
          </cell>
          <cell r="AJ35">
            <v>865245</v>
          </cell>
          <cell r="AK35">
            <v>865245</v>
          </cell>
          <cell r="AL35">
            <v>865245</v>
          </cell>
          <cell r="AM35">
            <v>865245</v>
          </cell>
          <cell r="AN35" t="str">
            <v/>
          </cell>
          <cell r="AO35" t="str">
            <v/>
          </cell>
          <cell r="AP35" t="str">
            <v/>
          </cell>
          <cell r="AQ35" t="str">
            <v/>
          </cell>
          <cell r="AR35" t="str">
            <v/>
          </cell>
          <cell r="AS35" t="str">
            <v/>
          </cell>
          <cell r="AT35" t="str">
            <v/>
          </cell>
          <cell r="AU35" t="str">
            <v/>
          </cell>
          <cell r="AV35" t="str">
            <v/>
          </cell>
          <cell r="AW35" t="str">
            <v/>
          </cell>
          <cell r="AX35" t="str">
            <v/>
          </cell>
          <cell r="AY35" t="str">
            <v/>
          </cell>
          <cell r="AZ35" t="str">
            <v/>
          </cell>
          <cell r="BA35" t="str">
            <v/>
          </cell>
          <cell r="BB35" t="str">
            <v/>
          </cell>
          <cell r="BC35" t="str">
            <v/>
          </cell>
          <cell r="BD35" t="str">
            <v/>
          </cell>
          <cell r="BE35" t="str">
            <v/>
          </cell>
          <cell r="BF35" t="str">
            <v/>
          </cell>
          <cell r="BG35" t="str">
            <v/>
          </cell>
          <cell r="BH35" t="str">
            <v/>
          </cell>
          <cell r="BI35" t="str">
            <v/>
          </cell>
          <cell r="BJ35" t="str">
            <v/>
          </cell>
          <cell r="BK35" t="e">
            <v>#N/A</v>
          </cell>
          <cell r="BL35" t="e">
            <v>#N/A</v>
          </cell>
          <cell r="BM35" t="e">
            <v>#N/A</v>
          </cell>
          <cell r="BN35" t="e">
            <v>#N/A</v>
          </cell>
          <cell r="BO35" t="e">
            <v>#N/A</v>
          </cell>
          <cell r="BP35" t="e">
            <v>#N/A</v>
          </cell>
          <cell r="BQ35" t="e">
            <v>#N/A</v>
          </cell>
          <cell r="BR35" t="e">
            <v>#N/A</v>
          </cell>
          <cell r="BS35" t="e">
            <v>#N/A</v>
          </cell>
          <cell r="BT35" t="e">
            <v>#N/A</v>
          </cell>
          <cell r="BU35" t="e">
            <v>#N/A</v>
          </cell>
          <cell r="BV35" t="e">
            <v>#N/A</v>
          </cell>
          <cell r="BW35" t="e">
            <v>#N/A</v>
          </cell>
          <cell r="BX35" t="e">
            <v>#N/A</v>
          </cell>
          <cell r="BY35" t="e">
            <v>#N/A</v>
          </cell>
          <cell r="BZ35" t="e">
            <v>#N/A</v>
          </cell>
          <cell r="CA35" t="e">
            <v>#N/A</v>
          </cell>
          <cell r="CB35" t="e">
            <v>#N/A</v>
          </cell>
          <cell r="CC35" t="e">
            <v>#N/A</v>
          </cell>
        </row>
        <row r="36">
          <cell r="B36">
            <v>1073058</v>
          </cell>
          <cell r="C36">
            <v>1158614</v>
          </cell>
          <cell r="D36">
            <v>1154653</v>
          </cell>
          <cell r="E36">
            <v>1239427</v>
          </cell>
          <cell r="F36">
            <v>1174168</v>
          </cell>
          <cell r="G36">
            <v>1056941</v>
          </cell>
          <cell r="H36">
            <v>983091</v>
          </cell>
          <cell r="I36">
            <v>983091</v>
          </cell>
          <cell r="J36">
            <v>983091</v>
          </cell>
          <cell r="K36">
            <v>1058141</v>
          </cell>
          <cell r="L36">
            <v>1057091</v>
          </cell>
          <cell r="M36">
            <v>1073880</v>
          </cell>
          <cell r="N36">
            <v>1073880</v>
          </cell>
          <cell r="O36">
            <v>1073880</v>
          </cell>
          <cell r="P36">
            <v>1073880</v>
          </cell>
          <cell r="Q36">
            <v>1073880</v>
          </cell>
          <cell r="R36">
            <v>1073880</v>
          </cell>
          <cell r="S36">
            <v>1073880</v>
          </cell>
          <cell r="T36">
            <v>1073880</v>
          </cell>
          <cell r="U36">
            <v>1073880</v>
          </cell>
          <cell r="V36">
            <v>1073880</v>
          </cell>
          <cell r="W36">
            <v>1073880</v>
          </cell>
          <cell r="X36">
            <v>1073880</v>
          </cell>
          <cell r="Y36">
            <v>1073880</v>
          </cell>
          <cell r="Z36">
            <v>1073880</v>
          </cell>
          <cell r="AA36">
            <v>1073880</v>
          </cell>
          <cell r="AB36">
            <v>1073880</v>
          </cell>
          <cell r="AC36">
            <v>1073880</v>
          </cell>
          <cell r="AD36">
            <v>1073880</v>
          </cell>
          <cell r="AE36">
            <v>1073880</v>
          </cell>
          <cell r="AF36">
            <v>1073880</v>
          </cell>
          <cell r="AG36">
            <v>1073880</v>
          </cell>
          <cell r="AH36">
            <v>1073880</v>
          </cell>
          <cell r="AI36">
            <v>1073880</v>
          </cell>
          <cell r="AJ36">
            <v>1073880</v>
          </cell>
          <cell r="AK36">
            <v>1073880</v>
          </cell>
          <cell r="AL36">
            <v>1073880</v>
          </cell>
          <cell r="AM36" t="str">
            <v/>
          </cell>
          <cell r="AN36" t="str">
            <v/>
          </cell>
          <cell r="AO36" t="str">
            <v/>
          </cell>
          <cell r="AP36" t="str">
            <v/>
          </cell>
          <cell r="AQ36" t="str">
            <v/>
          </cell>
          <cell r="AR36" t="str">
            <v/>
          </cell>
          <cell r="AS36" t="str">
            <v/>
          </cell>
          <cell r="AT36" t="str">
            <v/>
          </cell>
          <cell r="AU36" t="str">
            <v/>
          </cell>
          <cell r="AV36" t="str">
            <v/>
          </cell>
          <cell r="AW36" t="str">
            <v/>
          </cell>
          <cell r="AX36" t="str">
            <v/>
          </cell>
          <cell r="AY36" t="str">
            <v/>
          </cell>
          <cell r="AZ36" t="str">
            <v/>
          </cell>
          <cell r="BA36" t="str">
            <v/>
          </cell>
          <cell r="BB36" t="str">
            <v/>
          </cell>
          <cell r="BC36" t="str">
            <v/>
          </cell>
          <cell r="BD36" t="str">
            <v/>
          </cell>
          <cell r="BE36" t="str">
            <v/>
          </cell>
          <cell r="BF36" t="str">
            <v/>
          </cell>
          <cell r="BG36" t="str">
            <v/>
          </cell>
          <cell r="BH36" t="str">
            <v/>
          </cell>
          <cell r="BI36" t="str">
            <v/>
          </cell>
          <cell r="BJ36" t="str">
            <v/>
          </cell>
          <cell r="BK36" t="e">
            <v>#N/A</v>
          </cell>
          <cell r="BL36" t="e">
            <v>#N/A</v>
          </cell>
          <cell r="BM36" t="e">
            <v>#N/A</v>
          </cell>
          <cell r="BN36" t="e">
            <v>#N/A</v>
          </cell>
          <cell r="BO36" t="e">
            <v>#N/A</v>
          </cell>
          <cell r="BP36" t="e">
            <v>#N/A</v>
          </cell>
          <cell r="BQ36" t="e">
            <v>#N/A</v>
          </cell>
          <cell r="BR36" t="e">
            <v>#N/A</v>
          </cell>
          <cell r="BS36" t="e">
            <v>#N/A</v>
          </cell>
          <cell r="BT36" t="e">
            <v>#N/A</v>
          </cell>
          <cell r="BU36" t="e">
            <v>#N/A</v>
          </cell>
          <cell r="BV36" t="e">
            <v>#N/A</v>
          </cell>
          <cell r="BW36" t="e">
            <v>#N/A</v>
          </cell>
          <cell r="BX36" t="e">
            <v>#N/A</v>
          </cell>
          <cell r="BY36" t="e">
            <v>#N/A</v>
          </cell>
          <cell r="BZ36" t="e">
            <v>#N/A</v>
          </cell>
          <cell r="CA36" t="e">
            <v>#N/A</v>
          </cell>
          <cell r="CB36" t="e">
            <v>#N/A</v>
          </cell>
          <cell r="CC36" t="e">
            <v>#N/A</v>
          </cell>
        </row>
        <row r="37">
          <cell r="B37">
            <v>1358285</v>
          </cell>
          <cell r="C37">
            <v>1440116</v>
          </cell>
          <cell r="D37">
            <v>1417678</v>
          </cell>
          <cell r="E37">
            <v>1417628</v>
          </cell>
          <cell r="F37">
            <v>1378734</v>
          </cell>
          <cell r="G37">
            <v>1361219</v>
          </cell>
          <cell r="H37">
            <v>1358817</v>
          </cell>
          <cell r="I37">
            <v>1358817</v>
          </cell>
          <cell r="J37">
            <v>1379202</v>
          </cell>
          <cell r="K37">
            <v>1381459</v>
          </cell>
          <cell r="L37">
            <v>1381775</v>
          </cell>
          <cell r="M37">
            <v>1381935</v>
          </cell>
          <cell r="N37">
            <v>1381935</v>
          </cell>
          <cell r="O37">
            <v>1382035</v>
          </cell>
          <cell r="P37">
            <v>1382035</v>
          </cell>
          <cell r="Q37">
            <v>1363235</v>
          </cell>
          <cell r="R37">
            <v>1363235</v>
          </cell>
          <cell r="S37">
            <v>1363235</v>
          </cell>
          <cell r="T37">
            <v>1363680</v>
          </cell>
          <cell r="U37">
            <v>1363680</v>
          </cell>
          <cell r="V37">
            <v>1363680</v>
          </cell>
          <cell r="W37">
            <v>1363793</v>
          </cell>
          <cell r="X37">
            <v>1363793</v>
          </cell>
          <cell r="Y37">
            <v>1363793</v>
          </cell>
          <cell r="Z37">
            <v>1363793</v>
          </cell>
          <cell r="AA37">
            <v>1363793</v>
          </cell>
          <cell r="AB37">
            <v>1363793</v>
          </cell>
          <cell r="AC37">
            <v>1363793</v>
          </cell>
          <cell r="AD37">
            <v>1363793</v>
          </cell>
          <cell r="AE37">
            <v>1363793</v>
          </cell>
          <cell r="AF37">
            <v>1363793</v>
          </cell>
          <cell r="AG37">
            <v>1363793</v>
          </cell>
          <cell r="AH37">
            <v>1363793</v>
          </cell>
          <cell r="AI37">
            <v>1363793</v>
          </cell>
          <cell r="AJ37">
            <v>1363793</v>
          </cell>
          <cell r="AK37">
            <v>1363793</v>
          </cell>
          <cell r="AL37" t="str">
            <v/>
          </cell>
          <cell r="AM37" t="str">
            <v/>
          </cell>
          <cell r="AN37" t="str">
            <v/>
          </cell>
          <cell r="AO37" t="str">
            <v/>
          </cell>
          <cell r="AP37" t="str">
            <v/>
          </cell>
          <cell r="AQ37" t="str">
            <v/>
          </cell>
          <cell r="AR37" t="str">
            <v/>
          </cell>
          <cell r="AS37" t="str">
            <v/>
          </cell>
          <cell r="AT37" t="str">
            <v/>
          </cell>
          <cell r="AU37" t="str">
            <v/>
          </cell>
          <cell r="AV37" t="str">
            <v/>
          </cell>
          <cell r="AW37" t="str">
            <v/>
          </cell>
          <cell r="AX37" t="str">
            <v/>
          </cell>
          <cell r="AY37" t="str">
            <v/>
          </cell>
          <cell r="AZ37" t="str">
            <v/>
          </cell>
          <cell r="BA37" t="str">
            <v/>
          </cell>
          <cell r="BB37" t="str">
            <v/>
          </cell>
          <cell r="BC37" t="str">
            <v/>
          </cell>
          <cell r="BD37" t="str">
            <v/>
          </cell>
          <cell r="BE37" t="str">
            <v/>
          </cell>
          <cell r="BF37" t="str">
            <v/>
          </cell>
          <cell r="BG37" t="str">
            <v/>
          </cell>
          <cell r="BH37" t="str">
            <v/>
          </cell>
          <cell r="BI37" t="str">
            <v/>
          </cell>
          <cell r="BJ37" t="str">
            <v/>
          </cell>
          <cell r="BK37" t="e">
            <v>#N/A</v>
          </cell>
          <cell r="BL37" t="e">
            <v>#N/A</v>
          </cell>
          <cell r="BM37" t="e">
            <v>#N/A</v>
          </cell>
          <cell r="BN37" t="e">
            <v>#N/A</v>
          </cell>
          <cell r="BO37" t="e">
            <v>#N/A</v>
          </cell>
          <cell r="BP37" t="e">
            <v>#N/A</v>
          </cell>
          <cell r="BQ37" t="e">
            <v>#N/A</v>
          </cell>
          <cell r="BR37" t="e">
            <v>#N/A</v>
          </cell>
          <cell r="BS37" t="e">
            <v>#N/A</v>
          </cell>
          <cell r="BT37" t="e">
            <v>#N/A</v>
          </cell>
          <cell r="BU37" t="e">
            <v>#N/A</v>
          </cell>
          <cell r="BV37" t="e">
            <v>#N/A</v>
          </cell>
          <cell r="BW37" t="e">
            <v>#N/A</v>
          </cell>
          <cell r="BX37" t="e">
            <v>#N/A</v>
          </cell>
          <cell r="BY37" t="e">
            <v>#N/A</v>
          </cell>
          <cell r="BZ37" t="e">
            <v>#N/A</v>
          </cell>
          <cell r="CA37" t="e">
            <v>#N/A</v>
          </cell>
          <cell r="CB37" t="e">
            <v>#N/A</v>
          </cell>
          <cell r="CC37" t="e">
            <v>#N/A</v>
          </cell>
        </row>
        <row r="38">
          <cell r="B38">
            <v>1204214</v>
          </cell>
          <cell r="C38">
            <v>1146342</v>
          </cell>
          <cell r="D38">
            <v>1158308</v>
          </cell>
          <cell r="E38">
            <v>1154971</v>
          </cell>
          <cell r="F38">
            <v>1131876</v>
          </cell>
          <cell r="G38">
            <v>1068289</v>
          </cell>
          <cell r="H38">
            <v>1084524</v>
          </cell>
          <cell r="I38">
            <v>1084690</v>
          </cell>
          <cell r="J38">
            <v>1084935</v>
          </cell>
          <cell r="K38">
            <v>1102639</v>
          </cell>
          <cell r="L38">
            <v>1102960</v>
          </cell>
          <cell r="M38">
            <v>1103005</v>
          </cell>
          <cell r="N38">
            <v>1103005</v>
          </cell>
          <cell r="O38">
            <v>1103005</v>
          </cell>
          <cell r="P38">
            <v>1087090</v>
          </cell>
          <cell r="Q38">
            <v>1087890</v>
          </cell>
          <cell r="R38">
            <v>1087890</v>
          </cell>
          <cell r="S38">
            <v>1088477</v>
          </cell>
          <cell r="T38">
            <v>1088477</v>
          </cell>
          <cell r="U38">
            <v>1088477</v>
          </cell>
          <cell r="V38">
            <v>1088477</v>
          </cell>
          <cell r="W38">
            <v>1088477</v>
          </cell>
          <cell r="X38">
            <v>1088477</v>
          </cell>
          <cell r="Y38">
            <v>1088477</v>
          </cell>
          <cell r="Z38">
            <v>1088477</v>
          </cell>
          <cell r="AA38">
            <v>1088477</v>
          </cell>
          <cell r="AB38">
            <v>1088477</v>
          </cell>
          <cell r="AC38">
            <v>1088477</v>
          </cell>
          <cell r="AD38">
            <v>1088477</v>
          </cell>
          <cell r="AE38">
            <v>1088477</v>
          </cell>
          <cell r="AF38">
            <v>1088477</v>
          </cell>
          <cell r="AG38">
            <v>1088477</v>
          </cell>
          <cell r="AH38">
            <v>1088477</v>
          </cell>
          <cell r="AI38">
            <v>1088477</v>
          </cell>
          <cell r="AJ38">
            <v>1088477</v>
          </cell>
          <cell r="AK38" t="str">
            <v/>
          </cell>
          <cell r="AL38" t="str">
            <v/>
          </cell>
          <cell r="AM38" t="str">
            <v/>
          </cell>
          <cell r="AN38" t="str">
            <v/>
          </cell>
          <cell r="AO38" t="str">
            <v/>
          </cell>
          <cell r="AP38" t="str">
            <v/>
          </cell>
          <cell r="AQ38" t="str">
            <v/>
          </cell>
          <cell r="AR38" t="str">
            <v/>
          </cell>
          <cell r="AS38" t="str">
            <v/>
          </cell>
          <cell r="AT38" t="str">
            <v/>
          </cell>
          <cell r="AU38" t="str">
            <v/>
          </cell>
          <cell r="AV38" t="str">
            <v/>
          </cell>
          <cell r="AW38" t="str">
            <v/>
          </cell>
          <cell r="AX38" t="str">
            <v/>
          </cell>
          <cell r="AY38" t="str">
            <v/>
          </cell>
          <cell r="AZ38" t="str">
            <v/>
          </cell>
          <cell r="BA38" t="str">
            <v/>
          </cell>
          <cell r="BB38" t="str">
            <v/>
          </cell>
          <cell r="BC38" t="str">
            <v/>
          </cell>
          <cell r="BD38" t="str">
            <v/>
          </cell>
          <cell r="BE38" t="str">
            <v/>
          </cell>
          <cell r="BF38" t="str">
            <v/>
          </cell>
          <cell r="BG38" t="str">
            <v/>
          </cell>
          <cell r="BH38" t="str">
            <v/>
          </cell>
          <cell r="BI38" t="str">
            <v/>
          </cell>
          <cell r="BJ38" t="str">
            <v/>
          </cell>
          <cell r="BK38" t="e">
            <v>#N/A</v>
          </cell>
          <cell r="BL38" t="e">
            <v>#N/A</v>
          </cell>
          <cell r="BM38" t="e">
            <v>#N/A</v>
          </cell>
          <cell r="BN38" t="e">
            <v>#N/A</v>
          </cell>
          <cell r="BO38" t="e">
            <v>#N/A</v>
          </cell>
          <cell r="BP38" t="e">
            <v>#N/A</v>
          </cell>
          <cell r="BQ38" t="e">
            <v>#N/A</v>
          </cell>
          <cell r="BR38" t="e">
            <v>#N/A</v>
          </cell>
          <cell r="BS38" t="e">
            <v>#N/A</v>
          </cell>
          <cell r="BT38" t="e">
            <v>#N/A</v>
          </cell>
          <cell r="BU38" t="e">
            <v>#N/A</v>
          </cell>
          <cell r="BV38" t="e">
            <v>#N/A</v>
          </cell>
          <cell r="BW38" t="e">
            <v>#N/A</v>
          </cell>
          <cell r="BX38" t="e">
            <v>#N/A</v>
          </cell>
          <cell r="BY38" t="e">
            <v>#N/A</v>
          </cell>
          <cell r="BZ38" t="e">
            <v>#N/A</v>
          </cell>
          <cell r="CA38" t="e">
            <v>#N/A</v>
          </cell>
          <cell r="CB38" t="e">
            <v>#N/A</v>
          </cell>
          <cell r="CC38" t="e">
            <v>#N/A</v>
          </cell>
        </row>
        <row r="39">
          <cell r="B39">
            <v>1781122</v>
          </cell>
          <cell r="C39">
            <v>1871509</v>
          </cell>
          <cell r="D39">
            <v>1833267</v>
          </cell>
          <cell r="E39">
            <v>1812310</v>
          </cell>
          <cell r="F39">
            <v>1668612</v>
          </cell>
          <cell r="G39">
            <v>1665502</v>
          </cell>
          <cell r="H39">
            <v>1666361</v>
          </cell>
          <cell r="I39">
            <v>1667718</v>
          </cell>
          <cell r="J39">
            <v>1667918</v>
          </cell>
          <cell r="K39">
            <v>1667918</v>
          </cell>
          <cell r="L39">
            <v>1673663</v>
          </cell>
          <cell r="M39">
            <v>1678153</v>
          </cell>
          <cell r="N39">
            <v>1678153</v>
          </cell>
          <cell r="O39">
            <v>1678153</v>
          </cell>
          <cell r="P39">
            <v>1678153</v>
          </cell>
          <cell r="Q39">
            <v>1678153</v>
          </cell>
          <cell r="R39">
            <v>1678203</v>
          </cell>
          <cell r="S39">
            <v>1678203</v>
          </cell>
          <cell r="T39">
            <v>1678203</v>
          </cell>
          <cell r="U39">
            <v>1678203</v>
          </cell>
          <cell r="V39">
            <v>1678203</v>
          </cell>
          <cell r="W39">
            <v>1678203</v>
          </cell>
          <cell r="X39">
            <v>1678203</v>
          </cell>
          <cell r="Y39">
            <v>1678203</v>
          </cell>
          <cell r="Z39">
            <v>1678203</v>
          </cell>
          <cell r="AA39">
            <v>1678203</v>
          </cell>
          <cell r="AB39">
            <v>1678203</v>
          </cell>
          <cell r="AC39">
            <v>1678203</v>
          </cell>
          <cell r="AD39">
            <v>1678203</v>
          </cell>
          <cell r="AE39">
            <v>1678203</v>
          </cell>
          <cell r="AF39">
            <v>1678203</v>
          </cell>
          <cell r="AG39">
            <v>1678203</v>
          </cell>
          <cell r="AH39">
            <v>1678203</v>
          </cell>
          <cell r="AI39">
            <v>1678203</v>
          </cell>
          <cell r="AJ39" t="str">
            <v/>
          </cell>
          <cell r="AK39" t="str">
            <v/>
          </cell>
          <cell r="AL39" t="str">
            <v/>
          </cell>
          <cell r="AM39" t="str">
            <v/>
          </cell>
          <cell r="AN39" t="str">
            <v/>
          </cell>
          <cell r="AO39" t="str">
            <v/>
          </cell>
          <cell r="AP39" t="str">
            <v/>
          </cell>
          <cell r="AQ39" t="str">
            <v/>
          </cell>
          <cell r="AR39" t="str">
            <v/>
          </cell>
          <cell r="AS39" t="str">
            <v/>
          </cell>
          <cell r="AT39" t="str">
            <v/>
          </cell>
          <cell r="AU39" t="str">
            <v/>
          </cell>
          <cell r="AV39" t="str">
            <v/>
          </cell>
          <cell r="AW39" t="str">
            <v/>
          </cell>
          <cell r="AX39" t="str">
            <v/>
          </cell>
          <cell r="AY39" t="str">
            <v/>
          </cell>
          <cell r="AZ39" t="str">
            <v/>
          </cell>
          <cell r="BA39" t="str">
            <v/>
          </cell>
          <cell r="BB39" t="str">
            <v/>
          </cell>
          <cell r="BC39" t="str">
            <v/>
          </cell>
          <cell r="BD39" t="str">
            <v/>
          </cell>
          <cell r="BE39" t="str">
            <v/>
          </cell>
          <cell r="BF39" t="str">
            <v/>
          </cell>
          <cell r="BG39" t="str">
            <v/>
          </cell>
          <cell r="BH39" t="str">
            <v/>
          </cell>
          <cell r="BI39" t="str">
            <v/>
          </cell>
          <cell r="BJ39" t="str">
            <v/>
          </cell>
          <cell r="BK39" t="e">
            <v>#N/A</v>
          </cell>
          <cell r="BL39" t="e">
            <v>#N/A</v>
          </cell>
          <cell r="BM39" t="e">
            <v>#N/A</v>
          </cell>
          <cell r="BN39" t="e">
            <v>#N/A</v>
          </cell>
          <cell r="BO39" t="e">
            <v>#N/A</v>
          </cell>
          <cell r="BP39" t="e">
            <v>#N/A</v>
          </cell>
          <cell r="BQ39" t="e">
            <v>#N/A</v>
          </cell>
          <cell r="BR39" t="e">
            <v>#N/A</v>
          </cell>
          <cell r="BS39" t="e">
            <v>#N/A</v>
          </cell>
          <cell r="BT39" t="e">
            <v>#N/A</v>
          </cell>
          <cell r="BU39" t="e">
            <v>#N/A</v>
          </cell>
          <cell r="BV39" t="e">
            <v>#N/A</v>
          </cell>
          <cell r="BW39" t="e">
            <v>#N/A</v>
          </cell>
          <cell r="BX39" t="e">
            <v>#N/A</v>
          </cell>
          <cell r="BY39" t="e">
            <v>#N/A</v>
          </cell>
          <cell r="BZ39" t="e">
            <v>#N/A</v>
          </cell>
          <cell r="CA39" t="e">
            <v>#N/A</v>
          </cell>
          <cell r="CB39" t="e">
            <v>#N/A</v>
          </cell>
          <cell r="CC39" t="e">
            <v>#N/A</v>
          </cell>
        </row>
        <row r="40">
          <cell r="B40">
            <v>1558712</v>
          </cell>
          <cell r="C40">
            <v>1571297</v>
          </cell>
          <cell r="D40">
            <v>1567061</v>
          </cell>
          <cell r="E40">
            <v>1561239</v>
          </cell>
          <cell r="F40">
            <v>1583411</v>
          </cell>
          <cell r="G40">
            <v>1575923</v>
          </cell>
          <cell r="H40">
            <v>1575988</v>
          </cell>
          <cell r="I40">
            <v>1584659</v>
          </cell>
          <cell r="J40">
            <v>1585059</v>
          </cell>
          <cell r="K40">
            <v>1585089</v>
          </cell>
          <cell r="L40">
            <v>1583808</v>
          </cell>
          <cell r="M40">
            <v>1583808</v>
          </cell>
          <cell r="N40">
            <v>1583808</v>
          </cell>
          <cell r="O40">
            <v>1583808</v>
          </cell>
          <cell r="P40">
            <v>1583808</v>
          </cell>
          <cell r="Q40">
            <v>1583808</v>
          </cell>
          <cell r="R40">
            <v>1583808</v>
          </cell>
          <cell r="S40">
            <v>1583808</v>
          </cell>
          <cell r="T40">
            <v>1583808</v>
          </cell>
          <cell r="U40">
            <v>1586408</v>
          </cell>
          <cell r="V40">
            <v>1587285</v>
          </cell>
          <cell r="W40">
            <v>1588185</v>
          </cell>
          <cell r="X40">
            <v>1563440</v>
          </cell>
          <cell r="Y40">
            <v>1563440</v>
          </cell>
          <cell r="Z40">
            <v>1563309</v>
          </cell>
          <cell r="AA40">
            <v>1563309</v>
          </cell>
          <cell r="AB40">
            <v>1563309</v>
          </cell>
          <cell r="AC40">
            <v>1563309</v>
          </cell>
          <cell r="AD40">
            <v>1563309</v>
          </cell>
          <cell r="AE40">
            <v>1563309</v>
          </cell>
          <cell r="AF40">
            <v>1563309</v>
          </cell>
          <cell r="AG40">
            <v>1563309</v>
          </cell>
          <cell r="AH40">
            <v>1563309</v>
          </cell>
          <cell r="AI40" t="str">
            <v/>
          </cell>
          <cell r="AJ40" t="str">
            <v/>
          </cell>
          <cell r="AK40" t="str">
            <v/>
          </cell>
          <cell r="AL40" t="str">
            <v/>
          </cell>
          <cell r="AM40" t="str">
            <v/>
          </cell>
          <cell r="AN40" t="str">
            <v/>
          </cell>
          <cell r="AO40" t="str">
            <v/>
          </cell>
          <cell r="AP40" t="str">
            <v/>
          </cell>
          <cell r="AQ40" t="str">
            <v/>
          </cell>
          <cell r="AR40" t="str">
            <v/>
          </cell>
          <cell r="AS40" t="str">
            <v/>
          </cell>
          <cell r="AT40" t="str">
            <v/>
          </cell>
          <cell r="AU40" t="str">
            <v/>
          </cell>
          <cell r="AV40" t="str">
            <v/>
          </cell>
          <cell r="AW40" t="str">
            <v/>
          </cell>
          <cell r="AX40" t="str">
            <v/>
          </cell>
          <cell r="AY40" t="str">
            <v/>
          </cell>
          <cell r="AZ40" t="str">
            <v/>
          </cell>
          <cell r="BA40" t="str">
            <v/>
          </cell>
          <cell r="BB40" t="str">
            <v/>
          </cell>
          <cell r="BC40" t="str">
            <v/>
          </cell>
          <cell r="BD40" t="str">
            <v/>
          </cell>
          <cell r="BE40" t="str">
            <v/>
          </cell>
          <cell r="BF40" t="str">
            <v/>
          </cell>
          <cell r="BG40" t="str">
            <v/>
          </cell>
          <cell r="BH40" t="str">
            <v/>
          </cell>
          <cell r="BI40" t="str">
            <v/>
          </cell>
          <cell r="BJ40" t="str">
            <v/>
          </cell>
          <cell r="BK40" t="e">
            <v>#N/A</v>
          </cell>
          <cell r="BL40" t="e">
            <v>#N/A</v>
          </cell>
          <cell r="BM40" t="e">
            <v>#N/A</v>
          </cell>
          <cell r="BN40" t="e">
            <v>#N/A</v>
          </cell>
          <cell r="BO40" t="e">
            <v>#N/A</v>
          </cell>
          <cell r="BP40" t="e">
            <v>#N/A</v>
          </cell>
          <cell r="BQ40" t="e">
            <v>#N/A</v>
          </cell>
          <cell r="BR40" t="e">
            <v>#N/A</v>
          </cell>
          <cell r="BS40" t="e">
            <v>#N/A</v>
          </cell>
          <cell r="BT40" t="e">
            <v>#N/A</v>
          </cell>
          <cell r="BU40" t="e">
            <v>#N/A</v>
          </cell>
          <cell r="BV40" t="e">
            <v>#N/A</v>
          </cell>
          <cell r="BW40" t="e">
            <v>#N/A</v>
          </cell>
          <cell r="BX40" t="e">
            <v>#N/A</v>
          </cell>
          <cell r="BY40" t="e">
            <v>#N/A</v>
          </cell>
          <cell r="BZ40" t="e">
            <v>#N/A</v>
          </cell>
          <cell r="CA40" t="e">
            <v>#N/A</v>
          </cell>
          <cell r="CB40" t="e">
            <v>#N/A</v>
          </cell>
          <cell r="CC40" t="e">
            <v>#N/A</v>
          </cell>
        </row>
        <row r="41">
          <cell r="B41">
            <v>1550437</v>
          </cell>
          <cell r="C41">
            <v>1494873</v>
          </cell>
          <cell r="D41">
            <v>1426457</v>
          </cell>
          <cell r="E41">
            <v>1390370</v>
          </cell>
          <cell r="F41">
            <v>1423585</v>
          </cell>
          <cell r="G41">
            <v>1548203</v>
          </cell>
          <cell r="H41">
            <v>1527214</v>
          </cell>
          <cell r="I41">
            <v>1525805</v>
          </cell>
          <cell r="J41">
            <v>1540820</v>
          </cell>
          <cell r="K41">
            <v>1635791</v>
          </cell>
          <cell r="L41">
            <v>1638022</v>
          </cell>
          <cell r="M41">
            <v>1624737</v>
          </cell>
          <cell r="N41">
            <v>1624737</v>
          </cell>
          <cell r="O41">
            <v>1624737</v>
          </cell>
          <cell r="P41">
            <v>1637977</v>
          </cell>
          <cell r="Q41">
            <v>1637977</v>
          </cell>
          <cell r="R41">
            <v>1637977</v>
          </cell>
          <cell r="S41">
            <v>1637977</v>
          </cell>
          <cell r="T41">
            <v>1637977</v>
          </cell>
          <cell r="U41">
            <v>1637977</v>
          </cell>
          <cell r="V41">
            <v>1637977</v>
          </cell>
          <cell r="W41">
            <v>1637977</v>
          </cell>
          <cell r="X41">
            <v>1637977</v>
          </cell>
          <cell r="Y41">
            <v>1637977</v>
          </cell>
          <cell r="Z41">
            <v>1637977</v>
          </cell>
          <cell r="AA41">
            <v>1637977</v>
          </cell>
          <cell r="AB41">
            <v>1637977</v>
          </cell>
          <cell r="AC41">
            <v>1637977</v>
          </cell>
          <cell r="AD41">
            <v>1637977</v>
          </cell>
          <cell r="AE41">
            <v>1637977</v>
          </cell>
          <cell r="AF41">
            <v>1637977</v>
          </cell>
          <cell r="AG41">
            <v>1637977</v>
          </cell>
          <cell r="AH41" t="str">
            <v/>
          </cell>
          <cell r="AI41" t="str">
            <v/>
          </cell>
          <cell r="AJ41" t="str">
            <v/>
          </cell>
          <cell r="AK41" t="str">
            <v/>
          </cell>
          <cell r="AL41" t="str">
            <v/>
          </cell>
          <cell r="AM41" t="str">
            <v/>
          </cell>
          <cell r="AN41" t="str">
            <v/>
          </cell>
          <cell r="AO41" t="str">
            <v/>
          </cell>
          <cell r="AP41" t="str">
            <v/>
          </cell>
          <cell r="AQ41" t="str">
            <v/>
          </cell>
          <cell r="AR41" t="str">
            <v/>
          </cell>
          <cell r="AS41" t="str">
            <v/>
          </cell>
          <cell r="AT41" t="str">
            <v/>
          </cell>
          <cell r="AU41" t="str">
            <v/>
          </cell>
          <cell r="AV41" t="str">
            <v/>
          </cell>
          <cell r="AW41" t="str">
            <v/>
          </cell>
          <cell r="AX41" t="str">
            <v/>
          </cell>
          <cell r="AY41" t="str">
            <v/>
          </cell>
          <cell r="AZ41" t="str">
            <v/>
          </cell>
          <cell r="BA41" t="str">
            <v/>
          </cell>
          <cell r="BB41" t="str">
            <v/>
          </cell>
          <cell r="BC41" t="str">
            <v/>
          </cell>
          <cell r="BD41" t="str">
            <v/>
          </cell>
          <cell r="BE41" t="str">
            <v/>
          </cell>
          <cell r="BF41" t="str">
            <v/>
          </cell>
          <cell r="BG41" t="str">
            <v/>
          </cell>
          <cell r="BH41" t="str">
            <v/>
          </cell>
          <cell r="BI41" t="str">
            <v/>
          </cell>
          <cell r="BJ41" t="str">
            <v/>
          </cell>
          <cell r="BK41" t="e">
            <v>#N/A</v>
          </cell>
          <cell r="BL41" t="e">
            <v>#N/A</v>
          </cell>
          <cell r="BM41" t="e">
            <v>#N/A</v>
          </cell>
          <cell r="BN41" t="e">
            <v>#N/A</v>
          </cell>
          <cell r="BO41" t="e">
            <v>#N/A</v>
          </cell>
          <cell r="BP41" t="e">
            <v>#N/A</v>
          </cell>
          <cell r="BQ41" t="e">
            <v>#N/A</v>
          </cell>
          <cell r="BR41" t="e">
            <v>#N/A</v>
          </cell>
          <cell r="BS41" t="e">
            <v>#N/A</v>
          </cell>
          <cell r="BT41" t="e">
            <v>#N/A</v>
          </cell>
          <cell r="BU41" t="e">
            <v>#N/A</v>
          </cell>
          <cell r="BV41" t="e">
            <v>#N/A</v>
          </cell>
          <cell r="BW41" t="e">
            <v>#N/A</v>
          </cell>
          <cell r="BX41" t="e">
            <v>#N/A</v>
          </cell>
          <cell r="BY41" t="e">
            <v>#N/A</v>
          </cell>
          <cell r="BZ41" t="e">
            <v>#N/A</v>
          </cell>
          <cell r="CA41" t="e">
            <v>#N/A</v>
          </cell>
          <cell r="CB41" t="e">
            <v>#N/A</v>
          </cell>
          <cell r="CC41" t="e">
            <v>#N/A</v>
          </cell>
        </row>
        <row r="42">
          <cell r="B42">
            <v>1687525</v>
          </cell>
          <cell r="C42">
            <v>1569549</v>
          </cell>
          <cell r="D42">
            <v>1553945</v>
          </cell>
          <cell r="E42">
            <v>1525578</v>
          </cell>
          <cell r="F42">
            <v>1531617</v>
          </cell>
          <cell r="G42">
            <v>1500944</v>
          </cell>
          <cell r="H42">
            <v>1517033</v>
          </cell>
          <cell r="I42">
            <v>1517033</v>
          </cell>
          <cell r="J42">
            <v>1517902</v>
          </cell>
          <cell r="K42">
            <v>1515686</v>
          </cell>
          <cell r="L42">
            <v>1515686</v>
          </cell>
          <cell r="M42">
            <v>1509394</v>
          </cell>
          <cell r="N42">
            <v>1483794</v>
          </cell>
          <cell r="O42">
            <v>1483794</v>
          </cell>
          <cell r="P42">
            <v>1483794</v>
          </cell>
          <cell r="Q42">
            <v>1483794</v>
          </cell>
          <cell r="R42">
            <v>1483794</v>
          </cell>
          <cell r="S42">
            <v>1483794</v>
          </cell>
          <cell r="T42">
            <v>1483794</v>
          </cell>
          <cell r="U42">
            <v>1483794</v>
          </cell>
          <cell r="V42">
            <v>1483794</v>
          </cell>
          <cell r="W42">
            <v>1483794</v>
          </cell>
          <cell r="X42">
            <v>1483794</v>
          </cell>
          <cell r="Y42">
            <v>1483794</v>
          </cell>
          <cell r="Z42">
            <v>1483794</v>
          </cell>
          <cell r="AA42">
            <v>1483794</v>
          </cell>
          <cell r="AB42">
            <v>1483794</v>
          </cell>
          <cell r="AC42">
            <v>1483794</v>
          </cell>
          <cell r="AD42">
            <v>1483794</v>
          </cell>
          <cell r="AE42">
            <v>1483794</v>
          </cell>
          <cell r="AF42">
            <v>1483794</v>
          </cell>
          <cell r="AG42" t="str">
            <v/>
          </cell>
          <cell r="AH42" t="str">
            <v/>
          </cell>
          <cell r="AI42" t="str">
            <v/>
          </cell>
          <cell r="AJ42" t="str">
            <v/>
          </cell>
          <cell r="AK42" t="str">
            <v/>
          </cell>
          <cell r="AL42" t="str">
            <v/>
          </cell>
          <cell r="AM42" t="str">
            <v/>
          </cell>
          <cell r="AN42" t="str">
            <v/>
          </cell>
          <cell r="AO42" t="str">
            <v/>
          </cell>
          <cell r="AP42" t="str">
            <v/>
          </cell>
          <cell r="AQ42" t="str">
            <v/>
          </cell>
          <cell r="AR42" t="str">
            <v/>
          </cell>
          <cell r="AS42" t="str">
            <v/>
          </cell>
          <cell r="AT42" t="str">
            <v/>
          </cell>
          <cell r="AU42" t="str">
            <v/>
          </cell>
          <cell r="AV42" t="str">
            <v/>
          </cell>
          <cell r="AW42" t="str">
            <v/>
          </cell>
          <cell r="AX42" t="str">
            <v/>
          </cell>
          <cell r="AY42" t="str">
            <v/>
          </cell>
          <cell r="AZ42" t="str">
            <v/>
          </cell>
          <cell r="BA42" t="str">
            <v/>
          </cell>
          <cell r="BB42" t="str">
            <v/>
          </cell>
          <cell r="BC42" t="str">
            <v/>
          </cell>
          <cell r="BD42" t="str">
            <v/>
          </cell>
          <cell r="BE42" t="str">
            <v/>
          </cell>
          <cell r="BF42" t="str">
            <v/>
          </cell>
          <cell r="BG42" t="str">
            <v/>
          </cell>
          <cell r="BH42" t="str">
            <v/>
          </cell>
          <cell r="BI42" t="str">
            <v/>
          </cell>
          <cell r="BJ42" t="str">
            <v/>
          </cell>
          <cell r="BK42" t="e">
            <v>#N/A</v>
          </cell>
          <cell r="BL42" t="e">
            <v>#N/A</v>
          </cell>
          <cell r="BM42" t="e">
            <v>#N/A</v>
          </cell>
          <cell r="BN42" t="e">
            <v>#N/A</v>
          </cell>
          <cell r="BO42" t="e">
            <v>#N/A</v>
          </cell>
          <cell r="BP42" t="e">
            <v>#N/A</v>
          </cell>
          <cell r="BQ42" t="e">
            <v>#N/A</v>
          </cell>
          <cell r="BR42" t="e">
            <v>#N/A</v>
          </cell>
          <cell r="BS42" t="e">
            <v>#N/A</v>
          </cell>
          <cell r="BT42" t="e">
            <v>#N/A</v>
          </cell>
          <cell r="BU42" t="e">
            <v>#N/A</v>
          </cell>
          <cell r="BV42" t="e">
            <v>#N/A</v>
          </cell>
          <cell r="BW42" t="e">
            <v>#N/A</v>
          </cell>
          <cell r="BX42" t="e">
            <v>#N/A</v>
          </cell>
          <cell r="BY42" t="e">
            <v>#N/A</v>
          </cell>
          <cell r="BZ42" t="e">
            <v>#N/A</v>
          </cell>
          <cell r="CA42" t="e">
            <v>#N/A</v>
          </cell>
          <cell r="CB42" t="e">
            <v>#N/A</v>
          </cell>
          <cell r="CC42" t="e">
            <v>#N/A</v>
          </cell>
        </row>
        <row r="43">
          <cell r="B43">
            <v>1868484</v>
          </cell>
          <cell r="C43">
            <v>1803580</v>
          </cell>
          <cell r="D43">
            <v>1839222</v>
          </cell>
          <cell r="E43">
            <v>1841823</v>
          </cell>
          <cell r="F43">
            <v>1844373</v>
          </cell>
          <cell r="G43">
            <v>1860776</v>
          </cell>
          <cell r="H43">
            <v>1855751</v>
          </cell>
          <cell r="I43">
            <v>1857598</v>
          </cell>
          <cell r="J43">
            <v>1838805</v>
          </cell>
          <cell r="K43">
            <v>1838887</v>
          </cell>
          <cell r="L43">
            <v>1841251</v>
          </cell>
          <cell r="M43">
            <v>1814340</v>
          </cell>
          <cell r="N43">
            <v>1815023</v>
          </cell>
          <cell r="O43">
            <v>1815023</v>
          </cell>
          <cell r="P43">
            <v>1815023</v>
          </cell>
          <cell r="Q43">
            <v>1815023</v>
          </cell>
          <cell r="R43">
            <v>1815023</v>
          </cell>
          <cell r="S43">
            <v>1815023</v>
          </cell>
          <cell r="T43">
            <v>1815023</v>
          </cell>
          <cell r="U43">
            <v>1815023</v>
          </cell>
          <cell r="V43">
            <v>1815023</v>
          </cell>
          <cell r="W43">
            <v>1815023</v>
          </cell>
          <cell r="X43">
            <v>1815023</v>
          </cell>
          <cell r="Y43">
            <v>1815023</v>
          </cell>
          <cell r="Z43">
            <v>1815023</v>
          </cell>
          <cell r="AA43">
            <v>1815023</v>
          </cell>
          <cell r="AB43">
            <v>1817643</v>
          </cell>
          <cell r="AC43">
            <v>1773933</v>
          </cell>
          <cell r="AD43">
            <v>1773933</v>
          </cell>
          <cell r="AE43">
            <v>1783798</v>
          </cell>
          <cell r="AF43" t="str">
            <v/>
          </cell>
          <cell r="AG43" t="str">
            <v/>
          </cell>
          <cell r="AH43" t="str">
            <v/>
          </cell>
          <cell r="AI43" t="str">
            <v/>
          </cell>
          <cell r="AJ43" t="str">
            <v/>
          </cell>
          <cell r="AK43" t="str">
            <v/>
          </cell>
          <cell r="AL43" t="str">
            <v/>
          </cell>
          <cell r="AM43" t="str">
            <v/>
          </cell>
          <cell r="AN43" t="str">
            <v/>
          </cell>
          <cell r="AO43" t="str">
            <v/>
          </cell>
          <cell r="AP43" t="str">
            <v/>
          </cell>
          <cell r="AQ43" t="str">
            <v/>
          </cell>
          <cell r="AR43" t="str">
            <v/>
          </cell>
          <cell r="AS43" t="str">
            <v/>
          </cell>
          <cell r="AT43" t="str">
            <v/>
          </cell>
          <cell r="AU43" t="str">
            <v/>
          </cell>
          <cell r="AV43" t="str">
            <v/>
          </cell>
          <cell r="AW43" t="str">
            <v/>
          </cell>
          <cell r="AX43" t="str">
            <v/>
          </cell>
          <cell r="AY43" t="str">
            <v/>
          </cell>
          <cell r="AZ43" t="str">
            <v/>
          </cell>
          <cell r="BA43" t="str">
            <v/>
          </cell>
          <cell r="BB43" t="str">
            <v/>
          </cell>
          <cell r="BC43" t="str">
            <v/>
          </cell>
          <cell r="BD43" t="str">
            <v/>
          </cell>
          <cell r="BE43" t="str">
            <v/>
          </cell>
          <cell r="BF43" t="str">
            <v/>
          </cell>
          <cell r="BG43" t="str">
            <v/>
          </cell>
          <cell r="BH43" t="str">
            <v/>
          </cell>
          <cell r="BI43" t="str">
            <v/>
          </cell>
          <cell r="BJ43" t="str">
            <v/>
          </cell>
          <cell r="BK43" t="e">
            <v>#N/A</v>
          </cell>
          <cell r="BL43" t="e">
            <v>#N/A</v>
          </cell>
          <cell r="BM43" t="e">
            <v>#N/A</v>
          </cell>
          <cell r="BN43" t="e">
            <v>#N/A</v>
          </cell>
          <cell r="BO43" t="e">
            <v>#N/A</v>
          </cell>
          <cell r="BP43" t="e">
            <v>#N/A</v>
          </cell>
          <cell r="BQ43" t="e">
            <v>#N/A</v>
          </cell>
          <cell r="BR43" t="e">
            <v>#N/A</v>
          </cell>
          <cell r="BS43" t="e">
            <v>#N/A</v>
          </cell>
          <cell r="BT43" t="e">
            <v>#N/A</v>
          </cell>
          <cell r="BU43" t="e">
            <v>#N/A</v>
          </cell>
          <cell r="BV43" t="e">
            <v>#N/A</v>
          </cell>
          <cell r="BW43" t="e">
            <v>#N/A</v>
          </cell>
          <cell r="BX43" t="e">
            <v>#N/A</v>
          </cell>
          <cell r="BY43" t="e">
            <v>#N/A</v>
          </cell>
          <cell r="BZ43" t="e">
            <v>#N/A</v>
          </cell>
          <cell r="CA43" t="e">
            <v>#N/A</v>
          </cell>
          <cell r="CB43" t="e">
            <v>#N/A</v>
          </cell>
          <cell r="CC43" t="e">
            <v>#N/A</v>
          </cell>
        </row>
        <row r="44">
          <cell r="B44">
            <v>1674809</v>
          </cell>
          <cell r="C44">
            <v>1759818</v>
          </cell>
          <cell r="D44">
            <v>1966957</v>
          </cell>
          <cell r="E44">
            <v>1939677</v>
          </cell>
          <cell r="F44">
            <v>2029292</v>
          </cell>
          <cell r="G44">
            <v>1842961</v>
          </cell>
          <cell r="H44">
            <v>1841155</v>
          </cell>
          <cell r="I44">
            <v>1868616</v>
          </cell>
          <cell r="J44">
            <v>1868616</v>
          </cell>
          <cell r="K44">
            <v>1868616</v>
          </cell>
          <cell r="L44">
            <v>1868616</v>
          </cell>
          <cell r="M44">
            <v>1868616</v>
          </cell>
          <cell r="N44">
            <v>1868616</v>
          </cell>
          <cell r="O44">
            <v>1895009</v>
          </cell>
          <cell r="P44">
            <v>1894008</v>
          </cell>
          <cell r="Q44">
            <v>1867615</v>
          </cell>
          <cell r="R44">
            <v>1867615</v>
          </cell>
          <cell r="S44">
            <v>1867615</v>
          </cell>
          <cell r="T44">
            <v>1867615</v>
          </cell>
          <cell r="U44">
            <v>1867615</v>
          </cell>
          <cell r="V44">
            <v>1867615</v>
          </cell>
          <cell r="W44">
            <v>1867615</v>
          </cell>
          <cell r="X44">
            <v>1867615</v>
          </cell>
          <cell r="Y44">
            <v>1867615</v>
          </cell>
          <cell r="Z44">
            <v>1867615</v>
          </cell>
          <cell r="AA44">
            <v>1867615</v>
          </cell>
          <cell r="AB44">
            <v>1867615</v>
          </cell>
          <cell r="AC44">
            <v>1867615</v>
          </cell>
          <cell r="AD44">
            <v>1867615</v>
          </cell>
          <cell r="AE44" t="str">
            <v/>
          </cell>
          <cell r="AF44" t="str">
            <v/>
          </cell>
          <cell r="AG44" t="str">
            <v/>
          </cell>
          <cell r="AH44" t="str">
            <v/>
          </cell>
          <cell r="AI44" t="str">
            <v/>
          </cell>
          <cell r="AJ44" t="str">
            <v/>
          </cell>
          <cell r="AK44" t="str">
            <v/>
          </cell>
          <cell r="AL44" t="str">
            <v/>
          </cell>
          <cell r="AM44" t="str">
            <v/>
          </cell>
          <cell r="AN44" t="str">
            <v/>
          </cell>
          <cell r="AO44" t="str">
            <v/>
          </cell>
          <cell r="AP44" t="str">
            <v/>
          </cell>
          <cell r="AQ44" t="str">
            <v/>
          </cell>
          <cell r="AR44" t="str">
            <v/>
          </cell>
          <cell r="AS44" t="str">
            <v/>
          </cell>
          <cell r="AT44" t="str">
            <v/>
          </cell>
          <cell r="AU44" t="str">
            <v/>
          </cell>
          <cell r="AV44" t="str">
            <v/>
          </cell>
          <cell r="AW44" t="str">
            <v/>
          </cell>
          <cell r="AX44" t="str">
            <v/>
          </cell>
          <cell r="AY44" t="str">
            <v/>
          </cell>
          <cell r="AZ44" t="str">
            <v/>
          </cell>
          <cell r="BA44" t="str">
            <v/>
          </cell>
          <cell r="BB44" t="str">
            <v/>
          </cell>
          <cell r="BC44" t="str">
            <v/>
          </cell>
          <cell r="BD44" t="str">
            <v/>
          </cell>
          <cell r="BE44" t="str">
            <v/>
          </cell>
          <cell r="BF44" t="str">
            <v/>
          </cell>
          <cell r="BG44" t="str">
            <v/>
          </cell>
          <cell r="BH44" t="str">
            <v/>
          </cell>
          <cell r="BI44" t="str">
            <v/>
          </cell>
          <cell r="BJ44" t="str">
            <v/>
          </cell>
          <cell r="BK44" t="e">
            <v>#N/A</v>
          </cell>
          <cell r="BL44" t="e">
            <v>#N/A</v>
          </cell>
          <cell r="BM44" t="e">
            <v>#N/A</v>
          </cell>
          <cell r="BN44" t="e">
            <v>#N/A</v>
          </cell>
          <cell r="BO44" t="e">
            <v>#N/A</v>
          </cell>
          <cell r="BP44" t="e">
            <v>#N/A</v>
          </cell>
          <cell r="BQ44" t="e">
            <v>#N/A</v>
          </cell>
          <cell r="BR44" t="e">
            <v>#N/A</v>
          </cell>
          <cell r="BS44" t="e">
            <v>#N/A</v>
          </cell>
          <cell r="BT44" t="e">
            <v>#N/A</v>
          </cell>
          <cell r="BU44" t="e">
            <v>#N/A</v>
          </cell>
          <cell r="BV44" t="e">
            <v>#N/A</v>
          </cell>
          <cell r="BW44" t="e">
            <v>#N/A</v>
          </cell>
          <cell r="BX44" t="e">
            <v>#N/A</v>
          </cell>
          <cell r="BY44" t="e">
            <v>#N/A</v>
          </cell>
          <cell r="BZ44" t="e">
            <v>#N/A</v>
          </cell>
          <cell r="CA44" t="e">
            <v>#N/A</v>
          </cell>
          <cell r="CB44" t="e">
            <v>#N/A</v>
          </cell>
          <cell r="CC44" t="e">
            <v>#N/A</v>
          </cell>
        </row>
        <row r="45">
          <cell r="B45">
            <v>2699312</v>
          </cell>
          <cell r="C45">
            <v>2611804</v>
          </cell>
          <cell r="D45">
            <v>2489904</v>
          </cell>
          <cell r="E45">
            <v>2479945</v>
          </cell>
          <cell r="F45">
            <v>2441483</v>
          </cell>
          <cell r="G45">
            <v>2414170</v>
          </cell>
          <cell r="H45">
            <v>2402254</v>
          </cell>
          <cell r="I45">
            <v>2402069</v>
          </cell>
          <cell r="J45">
            <v>2391829</v>
          </cell>
          <cell r="K45">
            <v>2363669</v>
          </cell>
          <cell r="L45">
            <v>2343669</v>
          </cell>
          <cell r="M45">
            <v>2343719</v>
          </cell>
          <cell r="N45">
            <v>2343719</v>
          </cell>
          <cell r="O45">
            <v>2343719</v>
          </cell>
          <cell r="P45">
            <v>2343719</v>
          </cell>
          <cell r="Q45">
            <v>2343719</v>
          </cell>
          <cell r="R45">
            <v>2344919</v>
          </cell>
          <cell r="S45">
            <v>2345619</v>
          </cell>
          <cell r="T45">
            <v>2345619</v>
          </cell>
          <cell r="U45">
            <v>2347297</v>
          </cell>
          <cell r="V45">
            <v>2334069</v>
          </cell>
          <cell r="W45">
            <v>2334900</v>
          </cell>
          <cell r="X45">
            <v>2334900</v>
          </cell>
          <cell r="Y45">
            <v>2334900</v>
          </cell>
          <cell r="Z45">
            <v>2334900</v>
          </cell>
          <cell r="AA45">
            <v>2334900</v>
          </cell>
          <cell r="AB45">
            <v>2334900</v>
          </cell>
          <cell r="AC45">
            <v>2334900</v>
          </cell>
          <cell r="AD45" t="str">
            <v/>
          </cell>
          <cell r="AE45" t="str">
            <v/>
          </cell>
          <cell r="AF45" t="str">
            <v/>
          </cell>
          <cell r="AG45" t="str">
            <v/>
          </cell>
          <cell r="AH45" t="str">
            <v/>
          </cell>
          <cell r="AI45" t="str">
            <v/>
          </cell>
          <cell r="AJ45" t="str">
            <v/>
          </cell>
          <cell r="AK45" t="str">
            <v/>
          </cell>
          <cell r="AL45" t="str">
            <v/>
          </cell>
          <cell r="AM45" t="str">
            <v/>
          </cell>
          <cell r="AN45" t="str">
            <v/>
          </cell>
          <cell r="AO45" t="str">
            <v/>
          </cell>
          <cell r="AP45" t="str">
            <v/>
          </cell>
          <cell r="AQ45" t="str">
            <v/>
          </cell>
          <cell r="AR45" t="str">
            <v/>
          </cell>
          <cell r="AS45" t="str">
            <v/>
          </cell>
          <cell r="AT45" t="str">
            <v/>
          </cell>
          <cell r="AU45" t="str">
            <v/>
          </cell>
          <cell r="AV45" t="str">
            <v/>
          </cell>
          <cell r="AW45" t="str">
            <v/>
          </cell>
          <cell r="AX45" t="str">
            <v/>
          </cell>
          <cell r="AY45" t="str">
            <v/>
          </cell>
          <cell r="AZ45" t="str">
            <v/>
          </cell>
          <cell r="BA45" t="str">
            <v/>
          </cell>
          <cell r="BB45" t="str">
            <v/>
          </cell>
          <cell r="BC45" t="str">
            <v/>
          </cell>
          <cell r="BD45" t="str">
            <v/>
          </cell>
          <cell r="BE45" t="str">
            <v/>
          </cell>
          <cell r="BF45" t="str">
            <v/>
          </cell>
          <cell r="BG45" t="str">
            <v/>
          </cell>
          <cell r="BH45" t="str">
            <v/>
          </cell>
          <cell r="BI45" t="str">
            <v/>
          </cell>
          <cell r="BJ45" t="str">
            <v/>
          </cell>
          <cell r="BK45" t="e">
            <v>#N/A</v>
          </cell>
          <cell r="BL45" t="e">
            <v>#N/A</v>
          </cell>
          <cell r="BM45" t="e">
            <v>#N/A</v>
          </cell>
          <cell r="BN45" t="e">
            <v>#N/A</v>
          </cell>
          <cell r="BO45" t="e">
            <v>#N/A</v>
          </cell>
          <cell r="BP45" t="e">
            <v>#N/A</v>
          </cell>
          <cell r="BQ45" t="e">
            <v>#N/A</v>
          </cell>
          <cell r="BR45" t="e">
            <v>#N/A</v>
          </cell>
          <cell r="BS45" t="e">
            <v>#N/A</v>
          </cell>
          <cell r="BT45" t="e">
            <v>#N/A</v>
          </cell>
          <cell r="BU45" t="e">
            <v>#N/A</v>
          </cell>
          <cell r="BV45" t="e">
            <v>#N/A</v>
          </cell>
          <cell r="BW45" t="e">
            <v>#N/A</v>
          </cell>
          <cell r="BX45" t="e">
            <v>#N/A</v>
          </cell>
          <cell r="BY45" t="e">
            <v>#N/A</v>
          </cell>
          <cell r="BZ45" t="e">
            <v>#N/A</v>
          </cell>
          <cell r="CA45" t="e">
            <v>#N/A</v>
          </cell>
          <cell r="CB45" t="e">
            <v>#N/A</v>
          </cell>
          <cell r="CC45" t="e">
            <v>#N/A</v>
          </cell>
        </row>
        <row r="46">
          <cell r="B46">
            <v>2614334</v>
          </cell>
          <cell r="C46">
            <v>2833497</v>
          </cell>
          <cell r="D46">
            <v>2711061</v>
          </cell>
          <cell r="E46">
            <v>2642263</v>
          </cell>
          <cell r="F46">
            <v>2650207</v>
          </cell>
          <cell r="G46">
            <v>2450038</v>
          </cell>
          <cell r="H46">
            <v>2435519</v>
          </cell>
          <cell r="I46">
            <v>2386595</v>
          </cell>
          <cell r="J46">
            <v>2387275</v>
          </cell>
          <cell r="K46">
            <v>2387375</v>
          </cell>
          <cell r="L46">
            <v>2387375</v>
          </cell>
          <cell r="M46">
            <v>2387713</v>
          </cell>
          <cell r="N46">
            <v>2387999</v>
          </cell>
          <cell r="O46">
            <v>2387999</v>
          </cell>
          <cell r="P46">
            <v>2387999</v>
          </cell>
          <cell r="Q46">
            <v>2388119</v>
          </cell>
          <cell r="R46">
            <v>2398519</v>
          </cell>
          <cell r="S46">
            <v>2362014</v>
          </cell>
          <cell r="T46">
            <v>2363445</v>
          </cell>
          <cell r="U46">
            <v>2363445</v>
          </cell>
          <cell r="V46">
            <v>2365208</v>
          </cell>
          <cell r="W46">
            <v>2365208</v>
          </cell>
          <cell r="X46">
            <v>2365208</v>
          </cell>
          <cell r="Y46">
            <v>2365208</v>
          </cell>
          <cell r="Z46">
            <v>2367548</v>
          </cell>
          <cell r="AA46">
            <v>2378900</v>
          </cell>
          <cell r="AB46">
            <v>2378900</v>
          </cell>
          <cell r="AC46" t="str">
            <v/>
          </cell>
          <cell r="AD46" t="str">
            <v/>
          </cell>
          <cell r="AE46" t="str">
            <v/>
          </cell>
          <cell r="AF46" t="str">
            <v/>
          </cell>
          <cell r="AG46" t="str">
            <v/>
          </cell>
          <cell r="AH46" t="str">
            <v/>
          </cell>
          <cell r="AI46" t="str">
            <v/>
          </cell>
          <cell r="AJ46" t="str">
            <v/>
          </cell>
          <cell r="AK46" t="str">
            <v/>
          </cell>
          <cell r="AL46" t="str">
            <v/>
          </cell>
          <cell r="AM46" t="str">
            <v/>
          </cell>
          <cell r="AN46" t="str">
            <v/>
          </cell>
          <cell r="AO46" t="str">
            <v/>
          </cell>
          <cell r="AP46" t="str">
            <v/>
          </cell>
          <cell r="AQ46" t="str">
            <v/>
          </cell>
          <cell r="AR46" t="str">
            <v/>
          </cell>
          <cell r="AS46" t="str">
            <v/>
          </cell>
          <cell r="AT46" t="str">
            <v/>
          </cell>
          <cell r="AU46" t="str">
            <v/>
          </cell>
          <cell r="AV46" t="str">
            <v/>
          </cell>
          <cell r="AW46" t="str">
            <v/>
          </cell>
          <cell r="AX46" t="str">
            <v/>
          </cell>
          <cell r="AY46" t="str">
            <v/>
          </cell>
          <cell r="AZ46" t="str">
            <v/>
          </cell>
          <cell r="BA46" t="str">
            <v/>
          </cell>
          <cell r="BB46" t="str">
            <v/>
          </cell>
          <cell r="BC46" t="str">
            <v/>
          </cell>
          <cell r="BD46" t="str">
            <v/>
          </cell>
          <cell r="BE46" t="str">
            <v/>
          </cell>
          <cell r="BF46" t="str">
            <v/>
          </cell>
          <cell r="BG46" t="str">
            <v/>
          </cell>
          <cell r="BH46" t="str">
            <v/>
          </cell>
          <cell r="BI46" t="str">
            <v/>
          </cell>
          <cell r="BJ46" t="str">
            <v/>
          </cell>
          <cell r="BK46" t="e">
            <v>#N/A</v>
          </cell>
          <cell r="BL46" t="e">
            <v>#N/A</v>
          </cell>
          <cell r="BM46" t="e">
            <v>#N/A</v>
          </cell>
          <cell r="BN46" t="e">
            <v>#N/A</v>
          </cell>
          <cell r="BO46" t="e">
            <v>#N/A</v>
          </cell>
          <cell r="BP46" t="e">
            <v>#N/A</v>
          </cell>
          <cell r="BQ46" t="e">
            <v>#N/A</v>
          </cell>
          <cell r="BR46" t="e">
            <v>#N/A</v>
          </cell>
          <cell r="BS46" t="e">
            <v>#N/A</v>
          </cell>
          <cell r="BT46" t="e">
            <v>#N/A</v>
          </cell>
          <cell r="BU46" t="e">
            <v>#N/A</v>
          </cell>
          <cell r="BV46" t="e">
            <v>#N/A</v>
          </cell>
          <cell r="BW46" t="e">
            <v>#N/A</v>
          </cell>
          <cell r="BX46" t="e">
            <v>#N/A</v>
          </cell>
          <cell r="BY46" t="e">
            <v>#N/A</v>
          </cell>
          <cell r="BZ46" t="e">
            <v>#N/A</v>
          </cell>
          <cell r="CA46" t="e">
            <v>#N/A</v>
          </cell>
          <cell r="CB46" t="e">
            <v>#N/A</v>
          </cell>
          <cell r="CC46" t="e">
            <v>#N/A</v>
          </cell>
        </row>
        <row r="47">
          <cell r="B47">
            <v>3257682</v>
          </cell>
          <cell r="C47">
            <v>3296019</v>
          </cell>
          <cell r="D47">
            <v>3271004</v>
          </cell>
          <cell r="E47">
            <v>3208410</v>
          </cell>
          <cell r="F47">
            <v>3194967</v>
          </cell>
          <cell r="G47">
            <v>3145076</v>
          </cell>
          <cell r="H47">
            <v>3136076</v>
          </cell>
          <cell r="I47">
            <v>3121841</v>
          </cell>
          <cell r="J47">
            <v>3075862</v>
          </cell>
          <cell r="K47">
            <v>3077062</v>
          </cell>
          <cell r="L47">
            <v>3075430</v>
          </cell>
          <cell r="M47">
            <v>3077347</v>
          </cell>
          <cell r="N47">
            <v>3089398</v>
          </cell>
          <cell r="O47">
            <v>3098368</v>
          </cell>
          <cell r="P47">
            <v>3098368</v>
          </cell>
          <cell r="Q47">
            <v>3098638</v>
          </cell>
          <cell r="R47">
            <v>3098638</v>
          </cell>
          <cell r="S47">
            <v>3098638</v>
          </cell>
          <cell r="T47">
            <v>3098638</v>
          </cell>
          <cell r="U47">
            <v>3098638</v>
          </cell>
          <cell r="V47">
            <v>3098638</v>
          </cell>
          <cell r="W47">
            <v>3098638</v>
          </cell>
          <cell r="X47">
            <v>3098638</v>
          </cell>
          <cell r="Y47">
            <v>3098638</v>
          </cell>
          <cell r="Z47">
            <v>3098638</v>
          </cell>
          <cell r="AA47">
            <v>3098638</v>
          </cell>
          <cell r="AB47" t="str">
            <v/>
          </cell>
          <cell r="AC47" t="str">
            <v/>
          </cell>
          <cell r="AD47" t="str">
            <v/>
          </cell>
          <cell r="AE47" t="str">
            <v/>
          </cell>
          <cell r="AF47" t="str">
            <v/>
          </cell>
          <cell r="AG47" t="str">
            <v/>
          </cell>
          <cell r="AH47" t="str">
            <v/>
          </cell>
          <cell r="AI47" t="str">
            <v/>
          </cell>
          <cell r="AJ47" t="str">
            <v/>
          </cell>
          <cell r="AK47" t="str">
            <v/>
          </cell>
          <cell r="AL47" t="str">
            <v/>
          </cell>
          <cell r="AM47" t="str">
            <v/>
          </cell>
          <cell r="AN47" t="str">
            <v/>
          </cell>
          <cell r="AO47" t="str">
            <v/>
          </cell>
          <cell r="AP47" t="str">
            <v/>
          </cell>
          <cell r="AQ47" t="str">
            <v/>
          </cell>
          <cell r="AR47" t="str">
            <v/>
          </cell>
          <cell r="AS47" t="str">
            <v/>
          </cell>
          <cell r="AT47" t="str">
            <v/>
          </cell>
          <cell r="AU47" t="str">
            <v/>
          </cell>
          <cell r="AV47" t="str">
            <v/>
          </cell>
          <cell r="AW47" t="str">
            <v/>
          </cell>
          <cell r="AX47" t="str">
            <v/>
          </cell>
          <cell r="AY47" t="str">
            <v/>
          </cell>
          <cell r="AZ47" t="str">
            <v/>
          </cell>
          <cell r="BA47" t="str">
            <v/>
          </cell>
          <cell r="BB47" t="str">
            <v/>
          </cell>
          <cell r="BC47" t="str">
            <v/>
          </cell>
          <cell r="BD47" t="str">
            <v/>
          </cell>
          <cell r="BE47" t="str">
            <v/>
          </cell>
          <cell r="BF47" t="str">
            <v/>
          </cell>
          <cell r="BG47" t="str">
            <v/>
          </cell>
          <cell r="BH47" t="str">
            <v/>
          </cell>
          <cell r="BI47" t="str">
            <v/>
          </cell>
          <cell r="BJ47" t="str">
            <v/>
          </cell>
          <cell r="BK47" t="e">
            <v>#N/A</v>
          </cell>
          <cell r="BL47" t="e">
            <v>#N/A</v>
          </cell>
          <cell r="BM47" t="e">
            <v>#N/A</v>
          </cell>
          <cell r="BN47" t="e">
            <v>#N/A</v>
          </cell>
          <cell r="BO47" t="e">
            <v>#N/A</v>
          </cell>
          <cell r="BP47" t="e">
            <v>#N/A</v>
          </cell>
          <cell r="BQ47" t="e">
            <v>#N/A</v>
          </cell>
          <cell r="BR47" t="e">
            <v>#N/A</v>
          </cell>
          <cell r="BS47" t="e">
            <v>#N/A</v>
          </cell>
          <cell r="BT47" t="e">
            <v>#N/A</v>
          </cell>
          <cell r="BU47" t="e">
            <v>#N/A</v>
          </cell>
          <cell r="BV47" t="e">
            <v>#N/A</v>
          </cell>
          <cell r="BW47" t="e">
            <v>#N/A</v>
          </cell>
          <cell r="BX47" t="e">
            <v>#N/A</v>
          </cell>
          <cell r="BY47" t="e">
            <v>#N/A</v>
          </cell>
          <cell r="BZ47" t="e">
            <v>#N/A</v>
          </cell>
          <cell r="CA47" t="e">
            <v>#N/A</v>
          </cell>
          <cell r="CB47" t="e">
            <v>#N/A</v>
          </cell>
          <cell r="CC47" t="e">
            <v>#N/A</v>
          </cell>
        </row>
        <row r="48">
          <cell r="B48">
            <v>2014805</v>
          </cell>
          <cell r="C48">
            <v>2483205</v>
          </cell>
          <cell r="D48">
            <v>2487585</v>
          </cell>
          <cell r="E48">
            <v>2481956</v>
          </cell>
          <cell r="F48">
            <v>2502597</v>
          </cell>
          <cell r="G48">
            <v>2496843</v>
          </cell>
          <cell r="H48">
            <v>2475122</v>
          </cell>
          <cell r="I48">
            <v>2423314</v>
          </cell>
          <cell r="J48">
            <v>2425018</v>
          </cell>
          <cell r="K48">
            <v>2425018</v>
          </cell>
          <cell r="L48">
            <v>2428187</v>
          </cell>
          <cell r="M48">
            <v>2418126</v>
          </cell>
          <cell r="N48">
            <v>2419826</v>
          </cell>
          <cell r="O48">
            <v>2420073</v>
          </cell>
          <cell r="P48">
            <v>2347488</v>
          </cell>
          <cell r="Q48">
            <v>2347253</v>
          </cell>
          <cell r="R48">
            <v>2352517</v>
          </cell>
          <cell r="S48">
            <v>2352517</v>
          </cell>
          <cell r="T48">
            <v>2352517</v>
          </cell>
          <cell r="U48">
            <v>2352517</v>
          </cell>
          <cell r="V48">
            <v>2352517</v>
          </cell>
          <cell r="W48">
            <v>2352517</v>
          </cell>
          <cell r="X48">
            <v>2352517</v>
          </cell>
          <cell r="Y48">
            <v>2352517</v>
          </cell>
          <cell r="Z48">
            <v>2352517</v>
          </cell>
          <cell r="AA48" t="str">
            <v/>
          </cell>
          <cell r="AB48" t="str">
            <v/>
          </cell>
          <cell r="AC48" t="str">
            <v/>
          </cell>
          <cell r="AD48" t="str">
            <v/>
          </cell>
          <cell r="AE48" t="str">
            <v/>
          </cell>
          <cell r="AF48" t="str">
            <v/>
          </cell>
          <cell r="AG48" t="str">
            <v/>
          </cell>
          <cell r="AH48" t="str">
            <v/>
          </cell>
          <cell r="AI48" t="str">
            <v/>
          </cell>
          <cell r="AJ48" t="str">
            <v/>
          </cell>
          <cell r="AK48" t="str">
            <v/>
          </cell>
          <cell r="AL48" t="str">
            <v/>
          </cell>
          <cell r="AM48" t="str">
            <v/>
          </cell>
          <cell r="AN48" t="str">
            <v/>
          </cell>
          <cell r="AO48" t="str">
            <v/>
          </cell>
          <cell r="AP48" t="str">
            <v/>
          </cell>
          <cell r="AQ48" t="str">
            <v/>
          </cell>
          <cell r="AR48" t="str">
            <v/>
          </cell>
          <cell r="AS48" t="str">
            <v/>
          </cell>
          <cell r="AT48" t="str">
            <v/>
          </cell>
          <cell r="AU48" t="str">
            <v/>
          </cell>
          <cell r="AV48" t="str">
            <v/>
          </cell>
          <cell r="AW48" t="str">
            <v/>
          </cell>
          <cell r="AX48" t="str">
            <v/>
          </cell>
          <cell r="AY48" t="str">
            <v/>
          </cell>
          <cell r="AZ48" t="str">
            <v/>
          </cell>
          <cell r="BA48" t="str">
            <v/>
          </cell>
          <cell r="BB48" t="str">
            <v/>
          </cell>
          <cell r="BC48" t="str">
            <v/>
          </cell>
          <cell r="BD48" t="str">
            <v/>
          </cell>
          <cell r="BE48" t="str">
            <v/>
          </cell>
          <cell r="BF48" t="str">
            <v/>
          </cell>
          <cell r="BG48" t="str">
            <v/>
          </cell>
          <cell r="BH48" t="str">
            <v/>
          </cell>
          <cell r="BI48" t="str">
            <v/>
          </cell>
          <cell r="BJ48" t="str">
            <v/>
          </cell>
          <cell r="BK48" t="e">
            <v>#N/A</v>
          </cell>
          <cell r="BL48" t="e">
            <v>#N/A</v>
          </cell>
          <cell r="BM48" t="e">
            <v>#N/A</v>
          </cell>
          <cell r="BN48" t="e">
            <v>#N/A</v>
          </cell>
          <cell r="BO48" t="e">
            <v>#N/A</v>
          </cell>
          <cell r="BP48" t="e">
            <v>#N/A</v>
          </cell>
          <cell r="BQ48" t="e">
            <v>#N/A</v>
          </cell>
          <cell r="BR48" t="e">
            <v>#N/A</v>
          </cell>
          <cell r="BS48" t="e">
            <v>#N/A</v>
          </cell>
          <cell r="BT48" t="e">
            <v>#N/A</v>
          </cell>
          <cell r="BU48" t="e">
            <v>#N/A</v>
          </cell>
          <cell r="BV48" t="e">
            <v>#N/A</v>
          </cell>
          <cell r="BW48" t="e">
            <v>#N/A</v>
          </cell>
          <cell r="BX48" t="e">
            <v>#N/A</v>
          </cell>
          <cell r="BY48" t="e">
            <v>#N/A</v>
          </cell>
          <cell r="BZ48" t="e">
            <v>#N/A</v>
          </cell>
          <cell r="CA48" t="e">
            <v>#N/A</v>
          </cell>
          <cell r="CB48" t="e">
            <v>#N/A</v>
          </cell>
          <cell r="CC48" t="e">
            <v>#N/A</v>
          </cell>
        </row>
        <row r="49">
          <cell r="B49">
            <v>2881799</v>
          </cell>
          <cell r="C49">
            <v>3019339</v>
          </cell>
          <cell r="D49">
            <v>3025896</v>
          </cell>
          <cell r="E49">
            <v>3024935</v>
          </cell>
          <cell r="F49">
            <v>3032850</v>
          </cell>
          <cell r="G49">
            <v>2991322</v>
          </cell>
          <cell r="H49">
            <v>2991923</v>
          </cell>
          <cell r="I49">
            <v>2992123</v>
          </cell>
          <cell r="J49">
            <v>2992123</v>
          </cell>
          <cell r="K49">
            <v>2994723</v>
          </cell>
          <cell r="L49">
            <v>2998317</v>
          </cell>
          <cell r="M49">
            <v>2998795</v>
          </cell>
          <cell r="N49">
            <v>3001201</v>
          </cell>
          <cell r="O49">
            <v>3001201</v>
          </cell>
          <cell r="P49">
            <v>2964726</v>
          </cell>
          <cell r="Q49">
            <v>2965326</v>
          </cell>
          <cell r="R49">
            <v>2965792</v>
          </cell>
          <cell r="S49">
            <v>2965792</v>
          </cell>
          <cell r="T49">
            <v>2965792</v>
          </cell>
          <cell r="U49">
            <v>2965792</v>
          </cell>
          <cell r="V49">
            <v>2965792</v>
          </cell>
          <cell r="W49">
            <v>2965792</v>
          </cell>
          <cell r="X49">
            <v>2965792</v>
          </cell>
          <cell r="Y49">
            <v>2965792</v>
          </cell>
          <cell r="Z49" t="str">
            <v/>
          </cell>
          <cell r="AA49" t="str">
            <v/>
          </cell>
          <cell r="AB49" t="str">
            <v/>
          </cell>
          <cell r="AC49" t="str">
            <v/>
          </cell>
          <cell r="AD49" t="str">
            <v/>
          </cell>
          <cell r="AE49" t="str">
            <v/>
          </cell>
          <cell r="AF49" t="str">
            <v/>
          </cell>
          <cell r="AG49" t="str">
            <v/>
          </cell>
          <cell r="AH49" t="str">
            <v/>
          </cell>
          <cell r="AI49" t="str">
            <v/>
          </cell>
          <cell r="AJ49" t="str">
            <v/>
          </cell>
          <cell r="AK49" t="str">
            <v/>
          </cell>
          <cell r="AL49" t="str">
            <v/>
          </cell>
          <cell r="AM49" t="str">
            <v/>
          </cell>
          <cell r="AN49" t="str">
            <v/>
          </cell>
          <cell r="AO49" t="str">
            <v/>
          </cell>
          <cell r="AP49" t="str">
            <v/>
          </cell>
          <cell r="AQ49" t="str">
            <v/>
          </cell>
          <cell r="AR49" t="str">
            <v/>
          </cell>
          <cell r="AS49" t="str">
            <v/>
          </cell>
          <cell r="AT49" t="str">
            <v/>
          </cell>
          <cell r="AU49" t="str">
            <v/>
          </cell>
          <cell r="AV49" t="str">
            <v/>
          </cell>
          <cell r="AW49" t="str">
            <v/>
          </cell>
          <cell r="AX49" t="str">
            <v/>
          </cell>
          <cell r="AY49" t="str">
            <v/>
          </cell>
          <cell r="AZ49" t="str">
            <v/>
          </cell>
          <cell r="BA49" t="str">
            <v/>
          </cell>
          <cell r="BB49" t="str">
            <v/>
          </cell>
          <cell r="BC49" t="str">
            <v/>
          </cell>
          <cell r="BD49" t="str">
            <v/>
          </cell>
          <cell r="BE49" t="str">
            <v/>
          </cell>
          <cell r="BF49" t="str">
            <v/>
          </cell>
          <cell r="BG49" t="str">
            <v/>
          </cell>
          <cell r="BH49" t="str">
            <v/>
          </cell>
          <cell r="BI49" t="str">
            <v/>
          </cell>
          <cell r="BJ49" t="str">
            <v/>
          </cell>
          <cell r="BK49" t="e">
            <v>#N/A</v>
          </cell>
          <cell r="BL49" t="e">
            <v>#N/A</v>
          </cell>
          <cell r="BM49" t="e">
            <v>#N/A</v>
          </cell>
          <cell r="BN49" t="e">
            <v>#N/A</v>
          </cell>
          <cell r="BO49" t="e">
            <v>#N/A</v>
          </cell>
          <cell r="BP49" t="e">
            <v>#N/A</v>
          </cell>
          <cell r="BQ49" t="e">
            <v>#N/A</v>
          </cell>
          <cell r="BR49" t="e">
            <v>#N/A</v>
          </cell>
          <cell r="BS49" t="e">
            <v>#N/A</v>
          </cell>
          <cell r="BT49" t="e">
            <v>#N/A</v>
          </cell>
          <cell r="BU49" t="e">
            <v>#N/A</v>
          </cell>
          <cell r="BV49" t="e">
            <v>#N/A</v>
          </cell>
          <cell r="BW49" t="e">
            <v>#N/A</v>
          </cell>
          <cell r="BX49" t="e">
            <v>#N/A</v>
          </cell>
          <cell r="BY49" t="e">
            <v>#N/A</v>
          </cell>
          <cell r="BZ49" t="e">
            <v>#N/A</v>
          </cell>
          <cell r="CA49" t="e">
            <v>#N/A</v>
          </cell>
          <cell r="CB49" t="e">
            <v>#N/A</v>
          </cell>
          <cell r="CC49" t="e">
            <v>#N/A</v>
          </cell>
        </row>
        <row r="50">
          <cell r="B50">
            <v>2610638</v>
          </cell>
          <cell r="C50">
            <v>2503968</v>
          </cell>
          <cell r="D50">
            <v>2493593</v>
          </cell>
          <cell r="E50">
            <v>2437194</v>
          </cell>
          <cell r="F50">
            <v>2400790</v>
          </cell>
          <cell r="G50">
            <v>2306392</v>
          </cell>
          <cell r="H50">
            <v>2308656</v>
          </cell>
          <cell r="I50">
            <v>2296288</v>
          </cell>
          <cell r="J50">
            <v>2297462</v>
          </cell>
          <cell r="K50">
            <v>2241262</v>
          </cell>
          <cell r="L50">
            <v>2241262</v>
          </cell>
          <cell r="M50">
            <v>2241262</v>
          </cell>
          <cell r="N50">
            <v>2241262</v>
          </cell>
          <cell r="O50">
            <v>2241262</v>
          </cell>
          <cell r="P50">
            <v>2241262</v>
          </cell>
          <cell r="Q50">
            <v>2241362</v>
          </cell>
          <cell r="R50">
            <v>2241362</v>
          </cell>
          <cell r="S50">
            <v>2241262</v>
          </cell>
          <cell r="T50">
            <v>2241262</v>
          </cell>
          <cell r="U50">
            <v>2241262</v>
          </cell>
          <cell r="V50">
            <v>2241262</v>
          </cell>
          <cell r="W50">
            <v>2241262</v>
          </cell>
          <cell r="X50">
            <v>2241262</v>
          </cell>
          <cell r="Y50" t="str">
            <v/>
          </cell>
          <cell r="Z50" t="str">
            <v/>
          </cell>
          <cell r="AA50" t="str">
            <v/>
          </cell>
          <cell r="AB50" t="str">
            <v/>
          </cell>
          <cell r="AC50" t="str">
            <v/>
          </cell>
          <cell r="AD50" t="str">
            <v/>
          </cell>
          <cell r="AE50" t="str">
            <v/>
          </cell>
          <cell r="AF50" t="str">
            <v/>
          </cell>
          <cell r="AG50" t="str">
            <v/>
          </cell>
          <cell r="AH50" t="str">
            <v/>
          </cell>
          <cell r="AI50" t="str">
            <v/>
          </cell>
          <cell r="AJ50" t="str">
            <v/>
          </cell>
          <cell r="AK50" t="str">
            <v/>
          </cell>
          <cell r="AL50" t="str">
            <v/>
          </cell>
          <cell r="AM50" t="str">
            <v/>
          </cell>
          <cell r="AN50" t="str">
            <v/>
          </cell>
          <cell r="AO50" t="str">
            <v/>
          </cell>
          <cell r="AP50" t="str">
            <v/>
          </cell>
          <cell r="AQ50" t="str">
            <v/>
          </cell>
          <cell r="AR50" t="str">
            <v/>
          </cell>
          <cell r="AS50" t="str">
            <v/>
          </cell>
          <cell r="AT50" t="str">
            <v/>
          </cell>
          <cell r="AU50" t="str">
            <v/>
          </cell>
          <cell r="AV50" t="str">
            <v/>
          </cell>
          <cell r="AW50" t="str">
            <v/>
          </cell>
          <cell r="AX50" t="str">
            <v/>
          </cell>
          <cell r="AY50" t="str">
            <v/>
          </cell>
          <cell r="AZ50" t="str">
            <v/>
          </cell>
          <cell r="BA50" t="str">
            <v/>
          </cell>
          <cell r="BB50" t="str">
            <v/>
          </cell>
          <cell r="BC50" t="str">
            <v/>
          </cell>
          <cell r="BD50" t="str">
            <v/>
          </cell>
          <cell r="BE50" t="str">
            <v/>
          </cell>
          <cell r="BF50" t="str">
            <v/>
          </cell>
          <cell r="BG50" t="str">
            <v/>
          </cell>
          <cell r="BH50" t="str">
            <v/>
          </cell>
          <cell r="BI50" t="str">
            <v/>
          </cell>
          <cell r="BJ50" t="str">
            <v/>
          </cell>
          <cell r="BK50" t="e">
            <v>#N/A</v>
          </cell>
          <cell r="BL50" t="e">
            <v>#N/A</v>
          </cell>
          <cell r="BM50" t="e">
            <v>#N/A</v>
          </cell>
          <cell r="BN50" t="e">
            <v>#N/A</v>
          </cell>
          <cell r="BO50" t="e">
            <v>#N/A</v>
          </cell>
          <cell r="BP50" t="e">
            <v>#N/A</v>
          </cell>
          <cell r="BQ50" t="e">
            <v>#N/A</v>
          </cell>
          <cell r="BR50" t="e">
            <v>#N/A</v>
          </cell>
          <cell r="BS50" t="e">
            <v>#N/A</v>
          </cell>
          <cell r="BT50" t="e">
            <v>#N/A</v>
          </cell>
          <cell r="BU50" t="e">
            <v>#N/A</v>
          </cell>
          <cell r="BV50" t="e">
            <v>#N/A</v>
          </cell>
          <cell r="BW50" t="e">
            <v>#N/A</v>
          </cell>
          <cell r="BX50" t="e">
            <v>#N/A</v>
          </cell>
          <cell r="BY50" t="e">
            <v>#N/A</v>
          </cell>
          <cell r="BZ50" t="e">
            <v>#N/A</v>
          </cell>
          <cell r="CA50" t="e">
            <v>#N/A</v>
          </cell>
          <cell r="CB50" t="e">
            <v>#N/A</v>
          </cell>
          <cell r="CC50" t="e">
            <v>#N/A</v>
          </cell>
        </row>
        <row r="51">
          <cell r="B51">
            <v>2560501</v>
          </cell>
          <cell r="C51">
            <v>2639795</v>
          </cell>
          <cell r="D51">
            <v>2427339</v>
          </cell>
          <cell r="E51">
            <v>2310006</v>
          </cell>
          <cell r="F51">
            <v>2207887</v>
          </cell>
          <cell r="G51">
            <v>2197456</v>
          </cell>
          <cell r="H51">
            <v>2269648</v>
          </cell>
          <cell r="I51">
            <v>2269648</v>
          </cell>
          <cell r="J51">
            <v>2273671</v>
          </cell>
          <cell r="K51">
            <v>2241225</v>
          </cell>
          <cell r="L51">
            <v>2241225</v>
          </cell>
          <cell r="M51">
            <v>2242200</v>
          </cell>
          <cell r="N51">
            <v>2246505</v>
          </cell>
          <cell r="O51">
            <v>2254125</v>
          </cell>
          <cell r="P51">
            <v>2168025</v>
          </cell>
          <cell r="Q51">
            <v>2170672</v>
          </cell>
          <cell r="R51">
            <v>2170672</v>
          </cell>
          <cell r="S51">
            <v>2172672</v>
          </cell>
          <cell r="T51">
            <v>2172672</v>
          </cell>
          <cell r="U51">
            <v>2172736</v>
          </cell>
          <cell r="V51">
            <v>2172736</v>
          </cell>
          <cell r="W51">
            <v>2172736</v>
          </cell>
          <cell r="X51" t="str">
            <v/>
          </cell>
          <cell r="Y51" t="str">
            <v/>
          </cell>
          <cell r="Z51" t="str">
            <v/>
          </cell>
          <cell r="AA51" t="str">
            <v/>
          </cell>
          <cell r="AB51" t="str">
            <v/>
          </cell>
          <cell r="AC51" t="str">
            <v/>
          </cell>
          <cell r="AD51" t="str">
            <v/>
          </cell>
          <cell r="AE51" t="str">
            <v/>
          </cell>
          <cell r="AF51" t="str">
            <v/>
          </cell>
          <cell r="AG51" t="str">
            <v/>
          </cell>
          <cell r="AH51" t="str">
            <v/>
          </cell>
          <cell r="AI51" t="str">
            <v/>
          </cell>
          <cell r="AJ51" t="str">
            <v/>
          </cell>
          <cell r="AK51" t="str">
            <v/>
          </cell>
          <cell r="AL51" t="str">
            <v/>
          </cell>
          <cell r="AM51" t="str">
            <v/>
          </cell>
          <cell r="AN51" t="str">
            <v/>
          </cell>
          <cell r="AO51" t="str">
            <v/>
          </cell>
          <cell r="AP51" t="str">
            <v/>
          </cell>
          <cell r="AQ51" t="str">
            <v/>
          </cell>
          <cell r="AR51" t="str">
            <v/>
          </cell>
          <cell r="AS51" t="str">
            <v/>
          </cell>
          <cell r="AT51" t="str">
            <v/>
          </cell>
          <cell r="AU51" t="str">
            <v/>
          </cell>
          <cell r="AV51" t="str">
            <v/>
          </cell>
          <cell r="AW51" t="str">
            <v/>
          </cell>
          <cell r="AX51" t="str">
            <v/>
          </cell>
          <cell r="AY51" t="str">
            <v/>
          </cell>
          <cell r="AZ51" t="str">
            <v/>
          </cell>
          <cell r="BA51" t="str">
            <v/>
          </cell>
          <cell r="BB51" t="str">
            <v/>
          </cell>
          <cell r="BC51" t="str">
            <v/>
          </cell>
          <cell r="BD51" t="str">
            <v/>
          </cell>
          <cell r="BE51" t="str">
            <v/>
          </cell>
          <cell r="BF51" t="str">
            <v/>
          </cell>
          <cell r="BG51" t="str">
            <v/>
          </cell>
          <cell r="BH51" t="str">
            <v/>
          </cell>
          <cell r="BI51" t="str">
            <v/>
          </cell>
          <cell r="BJ51" t="str">
            <v/>
          </cell>
          <cell r="BK51" t="e">
            <v>#N/A</v>
          </cell>
          <cell r="BL51" t="e">
            <v>#N/A</v>
          </cell>
          <cell r="BM51" t="e">
            <v>#N/A</v>
          </cell>
          <cell r="BN51" t="e">
            <v>#N/A</v>
          </cell>
          <cell r="BO51" t="e">
            <v>#N/A</v>
          </cell>
          <cell r="BP51" t="e">
            <v>#N/A</v>
          </cell>
          <cell r="BQ51" t="e">
            <v>#N/A</v>
          </cell>
          <cell r="BR51" t="e">
            <v>#N/A</v>
          </cell>
          <cell r="BS51" t="e">
            <v>#N/A</v>
          </cell>
          <cell r="BT51" t="e">
            <v>#N/A</v>
          </cell>
          <cell r="BU51" t="e">
            <v>#N/A</v>
          </cell>
          <cell r="BV51" t="e">
            <v>#N/A</v>
          </cell>
          <cell r="BW51" t="e">
            <v>#N/A</v>
          </cell>
          <cell r="BX51" t="e">
            <v>#N/A</v>
          </cell>
          <cell r="BY51" t="e">
            <v>#N/A</v>
          </cell>
          <cell r="BZ51" t="e">
            <v>#N/A</v>
          </cell>
          <cell r="CA51" t="e">
            <v>#N/A</v>
          </cell>
          <cell r="CB51" t="e">
            <v>#N/A</v>
          </cell>
          <cell r="CC51" t="e">
            <v>#N/A</v>
          </cell>
        </row>
        <row r="52">
          <cell r="B52">
            <v>2676982</v>
          </cell>
          <cell r="C52">
            <v>2356351</v>
          </cell>
          <cell r="D52">
            <v>2233155</v>
          </cell>
          <cell r="E52">
            <v>2228155</v>
          </cell>
          <cell r="F52">
            <v>2227083</v>
          </cell>
          <cell r="G52">
            <v>2216591</v>
          </cell>
          <cell r="H52">
            <v>2185184</v>
          </cell>
          <cell r="I52">
            <v>2185833</v>
          </cell>
          <cell r="J52">
            <v>2175833</v>
          </cell>
          <cell r="K52">
            <v>2175833</v>
          </cell>
          <cell r="L52">
            <v>2182428</v>
          </cell>
          <cell r="M52">
            <v>2184631</v>
          </cell>
          <cell r="N52">
            <v>2188401</v>
          </cell>
          <cell r="O52">
            <v>2168923</v>
          </cell>
          <cell r="P52">
            <v>2169966</v>
          </cell>
          <cell r="Q52">
            <v>2164914</v>
          </cell>
          <cell r="R52">
            <v>2165394</v>
          </cell>
          <cell r="S52">
            <v>2165840</v>
          </cell>
          <cell r="T52">
            <v>2165840</v>
          </cell>
          <cell r="U52">
            <v>2165840</v>
          </cell>
          <cell r="V52">
            <v>2165840</v>
          </cell>
          <cell r="W52" t="str">
            <v/>
          </cell>
          <cell r="X52" t="str">
            <v/>
          </cell>
          <cell r="Y52" t="str">
            <v/>
          </cell>
          <cell r="Z52" t="str">
            <v/>
          </cell>
          <cell r="AA52" t="str">
            <v/>
          </cell>
          <cell r="AB52" t="str">
            <v/>
          </cell>
          <cell r="AC52" t="str">
            <v/>
          </cell>
          <cell r="AD52" t="str">
            <v/>
          </cell>
          <cell r="AE52" t="str">
            <v/>
          </cell>
          <cell r="AF52" t="str">
            <v/>
          </cell>
          <cell r="AG52" t="str">
            <v/>
          </cell>
          <cell r="AH52" t="str">
            <v/>
          </cell>
          <cell r="AI52" t="str">
            <v/>
          </cell>
          <cell r="AJ52" t="str">
            <v/>
          </cell>
          <cell r="AK52" t="str">
            <v/>
          </cell>
          <cell r="AL52" t="str">
            <v/>
          </cell>
          <cell r="AM52" t="str">
            <v/>
          </cell>
          <cell r="AN52" t="str">
            <v/>
          </cell>
          <cell r="AO52" t="str">
            <v/>
          </cell>
          <cell r="AP52" t="str">
            <v/>
          </cell>
          <cell r="AQ52" t="str">
            <v/>
          </cell>
          <cell r="AR52" t="str">
            <v/>
          </cell>
          <cell r="AS52" t="str">
            <v/>
          </cell>
          <cell r="AT52" t="str">
            <v/>
          </cell>
          <cell r="AU52" t="str">
            <v/>
          </cell>
          <cell r="AV52" t="str">
            <v/>
          </cell>
          <cell r="AW52" t="str">
            <v/>
          </cell>
          <cell r="AX52" t="str">
            <v/>
          </cell>
          <cell r="AY52" t="str">
            <v/>
          </cell>
          <cell r="AZ52" t="str">
            <v/>
          </cell>
          <cell r="BA52" t="str">
            <v/>
          </cell>
          <cell r="BB52" t="str">
            <v/>
          </cell>
          <cell r="BC52" t="str">
            <v/>
          </cell>
          <cell r="BD52" t="str">
            <v/>
          </cell>
          <cell r="BE52" t="str">
            <v/>
          </cell>
          <cell r="BF52" t="str">
            <v/>
          </cell>
          <cell r="BG52" t="str">
            <v/>
          </cell>
          <cell r="BH52" t="str">
            <v/>
          </cell>
          <cell r="BI52" t="str">
            <v/>
          </cell>
          <cell r="BJ52" t="str">
            <v/>
          </cell>
          <cell r="BK52" t="e">
            <v>#N/A</v>
          </cell>
          <cell r="BL52" t="e">
            <v>#N/A</v>
          </cell>
          <cell r="BM52" t="e">
            <v>#N/A</v>
          </cell>
          <cell r="BN52" t="e">
            <v>#N/A</v>
          </cell>
          <cell r="BO52" t="e">
            <v>#N/A</v>
          </cell>
          <cell r="BP52" t="e">
            <v>#N/A</v>
          </cell>
          <cell r="BQ52" t="e">
            <v>#N/A</v>
          </cell>
          <cell r="BR52" t="e">
            <v>#N/A</v>
          </cell>
          <cell r="BS52" t="e">
            <v>#N/A</v>
          </cell>
          <cell r="BT52" t="e">
            <v>#N/A</v>
          </cell>
          <cell r="BU52" t="e">
            <v>#N/A</v>
          </cell>
          <cell r="BV52" t="e">
            <v>#N/A</v>
          </cell>
          <cell r="BW52" t="e">
            <v>#N/A</v>
          </cell>
          <cell r="BX52" t="e">
            <v>#N/A</v>
          </cell>
          <cell r="BY52" t="e">
            <v>#N/A</v>
          </cell>
          <cell r="BZ52" t="e">
            <v>#N/A</v>
          </cell>
          <cell r="CA52" t="e">
            <v>#N/A</v>
          </cell>
          <cell r="CB52" t="e">
            <v>#N/A</v>
          </cell>
          <cell r="CC52" t="e">
            <v>#N/A</v>
          </cell>
        </row>
        <row r="53">
          <cell r="B53">
            <v>3157869</v>
          </cell>
          <cell r="C53">
            <v>2740973</v>
          </cell>
          <cell r="D53">
            <v>2613214</v>
          </cell>
          <cell r="E53">
            <v>2593713</v>
          </cell>
          <cell r="F53">
            <v>2612273</v>
          </cell>
          <cell r="G53">
            <v>2591129</v>
          </cell>
          <cell r="H53">
            <v>2530721</v>
          </cell>
          <cell r="I53">
            <v>2531046</v>
          </cell>
          <cell r="J53">
            <v>2537296</v>
          </cell>
          <cell r="K53">
            <v>2537296</v>
          </cell>
          <cell r="L53">
            <v>2537296</v>
          </cell>
          <cell r="M53">
            <v>2537296</v>
          </cell>
          <cell r="N53">
            <v>2537296</v>
          </cell>
          <cell r="O53">
            <v>2537296</v>
          </cell>
          <cell r="P53">
            <v>2545901</v>
          </cell>
          <cell r="Q53">
            <v>2545901</v>
          </cell>
          <cell r="R53">
            <v>2545901</v>
          </cell>
          <cell r="S53">
            <v>2545901</v>
          </cell>
          <cell r="T53">
            <v>2545901</v>
          </cell>
          <cell r="U53">
            <v>2545901</v>
          </cell>
          <cell r="V53" t="str">
            <v/>
          </cell>
          <cell r="W53" t="str">
            <v/>
          </cell>
          <cell r="X53" t="str">
            <v/>
          </cell>
          <cell r="Y53" t="str">
            <v/>
          </cell>
          <cell r="Z53" t="str">
            <v/>
          </cell>
          <cell r="AA53" t="str">
            <v/>
          </cell>
          <cell r="AB53" t="str">
            <v/>
          </cell>
          <cell r="AC53" t="str">
            <v/>
          </cell>
          <cell r="AD53" t="str">
            <v/>
          </cell>
          <cell r="AE53" t="str">
            <v/>
          </cell>
          <cell r="AF53" t="str">
            <v/>
          </cell>
          <cell r="AG53" t="str">
            <v/>
          </cell>
          <cell r="AH53" t="str">
            <v/>
          </cell>
          <cell r="AI53" t="str">
            <v/>
          </cell>
          <cell r="AJ53" t="str">
            <v/>
          </cell>
          <cell r="AK53" t="str">
            <v/>
          </cell>
          <cell r="AL53" t="str">
            <v/>
          </cell>
          <cell r="AM53" t="str">
            <v/>
          </cell>
          <cell r="AN53" t="str">
            <v/>
          </cell>
          <cell r="AO53" t="str">
            <v/>
          </cell>
          <cell r="AP53" t="str">
            <v/>
          </cell>
          <cell r="AQ53" t="str">
            <v/>
          </cell>
          <cell r="AR53" t="str">
            <v/>
          </cell>
          <cell r="AS53" t="str">
            <v/>
          </cell>
          <cell r="AT53" t="str">
            <v/>
          </cell>
          <cell r="AU53" t="str">
            <v/>
          </cell>
          <cell r="AV53" t="str">
            <v/>
          </cell>
          <cell r="AW53" t="str">
            <v/>
          </cell>
          <cell r="AX53" t="str">
            <v/>
          </cell>
          <cell r="AY53" t="str">
            <v/>
          </cell>
          <cell r="AZ53" t="str">
            <v/>
          </cell>
          <cell r="BA53" t="str">
            <v/>
          </cell>
          <cell r="BB53" t="str">
            <v/>
          </cell>
          <cell r="BC53" t="str">
            <v/>
          </cell>
          <cell r="BD53" t="str">
            <v/>
          </cell>
          <cell r="BE53" t="str">
            <v/>
          </cell>
          <cell r="BF53" t="str">
            <v/>
          </cell>
          <cell r="BG53" t="str">
            <v/>
          </cell>
          <cell r="BH53" t="str">
            <v/>
          </cell>
          <cell r="BI53" t="str">
            <v/>
          </cell>
          <cell r="BJ53" t="str">
            <v/>
          </cell>
          <cell r="BK53" t="e">
            <v>#N/A</v>
          </cell>
          <cell r="BL53" t="e">
            <v>#N/A</v>
          </cell>
          <cell r="BM53" t="e">
            <v>#N/A</v>
          </cell>
          <cell r="BN53" t="e">
            <v>#N/A</v>
          </cell>
          <cell r="BO53" t="e">
            <v>#N/A</v>
          </cell>
          <cell r="BP53" t="e">
            <v>#N/A</v>
          </cell>
          <cell r="BQ53" t="e">
            <v>#N/A</v>
          </cell>
          <cell r="BR53" t="e">
            <v>#N/A</v>
          </cell>
          <cell r="BS53" t="e">
            <v>#N/A</v>
          </cell>
          <cell r="BT53" t="e">
            <v>#N/A</v>
          </cell>
          <cell r="BU53" t="e">
            <v>#N/A</v>
          </cell>
          <cell r="BV53" t="e">
            <v>#N/A</v>
          </cell>
          <cell r="BW53" t="e">
            <v>#N/A</v>
          </cell>
          <cell r="BX53" t="e">
            <v>#N/A</v>
          </cell>
          <cell r="BY53" t="e">
            <v>#N/A</v>
          </cell>
          <cell r="BZ53" t="e">
            <v>#N/A</v>
          </cell>
          <cell r="CA53" t="e">
            <v>#N/A</v>
          </cell>
          <cell r="CB53" t="e">
            <v>#N/A</v>
          </cell>
          <cell r="CC53" t="e">
            <v>#N/A</v>
          </cell>
        </row>
        <row r="54">
          <cell r="B54">
            <v>2358699</v>
          </cell>
          <cell r="C54">
            <v>2038532</v>
          </cell>
          <cell r="D54">
            <v>2074329</v>
          </cell>
          <cell r="E54">
            <v>2075303</v>
          </cell>
          <cell r="F54">
            <v>2075303</v>
          </cell>
          <cell r="G54">
            <v>2072103</v>
          </cell>
          <cell r="H54">
            <v>2075601</v>
          </cell>
          <cell r="I54">
            <v>2048130</v>
          </cell>
          <cell r="J54">
            <v>2049167</v>
          </cell>
          <cell r="K54">
            <v>2024493</v>
          </cell>
          <cell r="L54">
            <v>2024493</v>
          </cell>
          <cell r="M54">
            <v>2024993</v>
          </cell>
          <cell r="N54">
            <v>2025440</v>
          </cell>
          <cell r="O54">
            <v>2025440</v>
          </cell>
          <cell r="P54">
            <v>2025440</v>
          </cell>
          <cell r="Q54">
            <v>2025440</v>
          </cell>
          <cell r="R54">
            <v>2025440</v>
          </cell>
          <cell r="S54">
            <v>2025965</v>
          </cell>
          <cell r="T54">
            <v>2025965</v>
          </cell>
          <cell r="U54" t="str">
            <v/>
          </cell>
          <cell r="V54" t="str">
            <v/>
          </cell>
          <cell r="W54" t="str">
            <v/>
          </cell>
          <cell r="X54" t="str">
            <v/>
          </cell>
          <cell r="Y54" t="str">
            <v/>
          </cell>
          <cell r="Z54" t="str">
            <v/>
          </cell>
          <cell r="AA54" t="str">
            <v/>
          </cell>
          <cell r="AB54" t="str">
            <v/>
          </cell>
          <cell r="AC54" t="str">
            <v/>
          </cell>
          <cell r="AD54" t="str">
            <v/>
          </cell>
          <cell r="AE54" t="str">
            <v/>
          </cell>
          <cell r="AF54" t="str">
            <v/>
          </cell>
          <cell r="AG54" t="str">
            <v/>
          </cell>
          <cell r="AH54" t="str">
            <v/>
          </cell>
          <cell r="AI54" t="str">
            <v/>
          </cell>
          <cell r="AJ54" t="str">
            <v/>
          </cell>
          <cell r="AK54" t="str">
            <v/>
          </cell>
          <cell r="AL54" t="str">
            <v/>
          </cell>
          <cell r="AM54" t="str">
            <v/>
          </cell>
          <cell r="AN54" t="str">
            <v/>
          </cell>
          <cell r="AO54" t="str">
            <v/>
          </cell>
          <cell r="AP54" t="str">
            <v/>
          </cell>
          <cell r="AQ54" t="str">
            <v/>
          </cell>
          <cell r="AR54" t="str">
            <v/>
          </cell>
          <cell r="AS54" t="str">
            <v/>
          </cell>
          <cell r="AT54" t="str">
            <v/>
          </cell>
          <cell r="AU54" t="str">
            <v/>
          </cell>
          <cell r="AV54" t="str">
            <v/>
          </cell>
          <cell r="AW54" t="str">
            <v/>
          </cell>
          <cell r="AX54" t="str">
            <v/>
          </cell>
          <cell r="AY54" t="str">
            <v/>
          </cell>
          <cell r="AZ54" t="str">
            <v/>
          </cell>
          <cell r="BA54" t="str">
            <v/>
          </cell>
          <cell r="BB54" t="str">
            <v/>
          </cell>
          <cell r="BC54" t="str">
            <v/>
          </cell>
          <cell r="BD54" t="str">
            <v/>
          </cell>
          <cell r="BE54" t="str">
            <v/>
          </cell>
          <cell r="BF54" t="str">
            <v/>
          </cell>
          <cell r="BG54" t="str">
            <v/>
          </cell>
          <cell r="BH54" t="str">
            <v/>
          </cell>
          <cell r="BI54" t="str">
            <v/>
          </cell>
          <cell r="BJ54" t="str">
            <v/>
          </cell>
          <cell r="BK54" t="e">
            <v>#N/A</v>
          </cell>
          <cell r="BL54" t="e">
            <v>#N/A</v>
          </cell>
          <cell r="BM54" t="e">
            <v>#N/A</v>
          </cell>
          <cell r="BN54" t="e">
            <v>#N/A</v>
          </cell>
          <cell r="BO54" t="e">
            <v>#N/A</v>
          </cell>
          <cell r="BP54" t="e">
            <v>#N/A</v>
          </cell>
          <cell r="BQ54" t="e">
            <v>#N/A</v>
          </cell>
          <cell r="BR54" t="e">
            <v>#N/A</v>
          </cell>
          <cell r="BS54" t="e">
            <v>#N/A</v>
          </cell>
          <cell r="BT54" t="e">
            <v>#N/A</v>
          </cell>
          <cell r="BU54" t="e">
            <v>#N/A</v>
          </cell>
          <cell r="BV54" t="e">
            <v>#N/A</v>
          </cell>
          <cell r="BW54" t="e">
            <v>#N/A</v>
          </cell>
          <cell r="BX54" t="e">
            <v>#N/A</v>
          </cell>
          <cell r="BY54" t="e">
            <v>#N/A</v>
          </cell>
          <cell r="BZ54" t="e">
            <v>#N/A</v>
          </cell>
          <cell r="CA54" t="e">
            <v>#N/A</v>
          </cell>
          <cell r="CB54" t="e">
            <v>#N/A</v>
          </cell>
          <cell r="CC54" t="e">
            <v>#N/A</v>
          </cell>
        </row>
        <row r="55">
          <cell r="B55">
            <v>2232505</v>
          </cell>
          <cell r="C55">
            <v>2480782</v>
          </cell>
          <cell r="D55">
            <v>2554193</v>
          </cell>
          <cell r="E55">
            <v>2538411</v>
          </cell>
          <cell r="F55">
            <v>2484459</v>
          </cell>
          <cell r="G55">
            <v>2484779</v>
          </cell>
          <cell r="H55">
            <v>2475341</v>
          </cell>
          <cell r="I55">
            <v>2480317</v>
          </cell>
          <cell r="J55">
            <v>2481498</v>
          </cell>
          <cell r="K55">
            <v>2467629</v>
          </cell>
          <cell r="L55">
            <v>2358929</v>
          </cell>
          <cell r="M55">
            <v>2358929</v>
          </cell>
          <cell r="N55">
            <v>2358929</v>
          </cell>
          <cell r="O55">
            <v>2360724</v>
          </cell>
          <cell r="P55">
            <v>2360724</v>
          </cell>
          <cell r="Q55">
            <v>2360724</v>
          </cell>
          <cell r="R55">
            <v>2360724</v>
          </cell>
          <cell r="S55">
            <v>2360724</v>
          </cell>
          <cell r="T55" t="str">
            <v/>
          </cell>
          <cell r="U55" t="str">
            <v/>
          </cell>
          <cell r="V55" t="str">
            <v/>
          </cell>
          <cell r="W55" t="str">
            <v/>
          </cell>
          <cell r="X55" t="str">
            <v/>
          </cell>
          <cell r="Y55" t="str">
            <v/>
          </cell>
          <cell r="Z55" t="str">
            <v/>
          </cell>
          <cell r="AA55" t="str">
            <v/>
          </cell>
          <cell r="AB55" t="str">
            <v/>
          </cell>
          <cell r="AC55" t="str">
            <v/>
          </cell>
          <cell r="AD55" t="str">
            <v/>
          </cell>
          <cell r="AE55" t="str">
            <v/>
          </cell>
          <cell r="AF55" t="str">
            <v/>
          </cell>
          <cell r="AG55" t="str">
            <v/>
          </cell>
          <cell r="AH55" t="str">
            <v/>
          </cell>
          <cell r="AI55" t="str">
            <v/>
          </cell>
          <cell r="AJ55" t="str">
            <v/>
          </cell>
          <cell r="AK55" t="str">
            <v/>
          </cell>
          <cell r="AL55" t="str">
            <v/>
          </cell>
          <cell r="AM55" t="str">
            <v/>
          </cell>
          <cell r="AN55" t="str">
            <v/>
          </cell>
          <cell r="AO55" t="str">
            <v/>
          </cell>
          <cell r="AP55" t="str">
            <v/>
          </cell>
          <cell r="AQ55" t="str">
            <v/>
          </cell>
          <cell r="AR55" t="str">
            <v/>
          </cell>
          <cell r="AS55" t="str">
            <v/>
          </cell>
          <cell r="AT55" t="str">
            <v/>
          </cell>
          <cell r="AU55" t="str">
            <v/>
          </cell>
          <cell r="AV55" t="str">
            <v/>
          </cell>
          <cell r="AW55" t="str">
            <v/>
          </cell>
          <cell r="AX55" t="str">
            <v/>
          </cell>
          <cell r="AY55" t="str">
            <v/>
          </cell>
          <cell r="AZ55" t="str">
            <v/>
          </cell>
          <cell r="BA55" t="str">
            <v/>
          </cell>
          <cell r="BB55" t="str">
            <v/>
          </cell>
          <cell r="BC55" t="str">
            <v/>
          </cell>
          <cell r="BD55" t="str">
            <v/>
          </cell>
          <cell r="BE55" t="str">
            <v/>
          </cell>
          <cell r="BF55" t="str">
            <v/>
          </cell>
          <cell r="BG55" t="str">
            <v/>
          </cell>
          <cell r="BH55" t="str">
            <v/>
          </cell>
          <cell r="BI55" t="str">
            <v/>
          </cell>
          <cell r="BJ55" t="str">
            <v/>
          </cell>
          <cell r="BK55" t="e">
            <v>#N/A</v>
          </cell>
          <cell r="BL55" t="e">
            <v>#N/A</v>
          </cell>
          <cell r="BM55" t="e">
            <v>#N/A</v>
          </cell>
          <cell r="BN55" t="e">
            <v>#N/A</v>
          </cell>
          <cell r="BO55" t="e">
            <v>#N/A</v>
          </cell>
          <cell r="BP55" t="e">
            <v>#N/A</v>
          </cell>
          <cell r="BQ55" t="e">
            <v>#N/A</v>
          </cell>
          <cell r="BR55" t="e">
            <v>#N/A</v>
          </cell>
          <cell r="BS55" t="e">
            <v>#N/A</v>
          </cell>
          <cell r="BT55" t="e">
            <v>#N/A</v>
          </cell>
          <cell r="BU55" t="e">
            <v>#N/A</v>
          </cell>
          <cell r="BV55" t="e">
            <v>#N/A</v>
          </cell>
          <cell r="BW55" t="e">
            <v>#N/A</v>
          </cell>
          <cell r="BX55" t="e">
            <v>#N/A</v>
          </cell>
          <cell r="BY55" t="e">
            <v>#N/A</v>
          </cell>
          <cell r="BZ55" t="e">
            <v>#N/A</v>
          </cell>
          <cell r="CA55" t="e">
            <v>#N/A</v>
          </cell>
          <cell r="CB55" t="e">
            <v>#N/A</v>
          </cell>
          <cell r="CC55" t="e">
            <v>#N/A</v>
          </cell>
        </row>
        <row r="56">
          <cell r="B56">
            <v>2689039</v>
          </cell>
          <cell r="C56">
            <v>2797060</v>
          </cell>
          <cell r="D56">
            <v>2623061</v>
          </cell>
          <cell r="E56">
            <v>2630695</v>
          </cell>
          <cell r="F56">
            <v>2510695</v>
          </cell>
          <cell r="G56">
            <v>2484465</v>
          </cell>
          <cell r="H56">
            <v>2431080</v>
          </cell>
          <cell r="I56">
            <v>2431080</v>
          </cell>
          <cell r="J56">
            <v>2188080</v>
          </cell>
          <cell r="K56">
            <v>2188080</v>
          </cell>
          <cell r="L56">
            <v>2188080</v>
          </cell>
          <cell r="M56">
            <v>2188080</v>
          </cell>
          <cell r="N56">
            <v>2188080</v>
          </cell>
          <cell r="O56">
            <v>2188540</v>
          </cell>
          <cell r="P56">
            <v>2188540</v>
          </cell>
          <cell r="Q56">
            <v>2188540</v>
          </cell>
          <cell r="R56">
            <v>2188540</v>
          </cell>
          <cell r="S56" t="str">
            <v/>
          </cell>
          <cell r="T56" t="str">
            <v/>
          </cell>
          <cell r="U56" t="str">
            <v/>
          </cell>
          <cell r="V56" t="str">
            <v/>
          </cell>
          <cell r="W56" t="str">
            <v/>
          </cell>
          <cell r="X56" t="str">
            <v/>
          </cell>
          <cell r="Y56" t="str">
            <v/>
          </cell>
          <cell r="Z56" t="str">
            <v/>
          </cell>
          <cell r="AA56" t="str">
            <v/>
          </cell>
          <cell r="AB56" t="str">
            <v/>
          </cell>
          <cell r="AC56" t="str">
            <v/>
          </cell>
          <cell r="AD56" t="str">
            <v/>
          </cell>
          <cell r="AE56" t="str">
            <v/>
          </cell>
          <cell r="AF56" t="str">
            <v/>
          </cell>
          <cell r="AG56" t="str">
            <v/>
          </cell>
          <cell r="AH56" t="str">
            <v/>
          </cell>
          <cell r="AI56" t="str">
            <v/>
          </cell>
          <cell r="AJ56" t="str">
            <v/>
          </cell>
          <cell r="AK56" t="str">
            <v/>
          </cell>
          <cell r="AL56" t="str">
            <v/>
          </cell>
          <cell r="AM56" t="str">
            <v/>
          </cell>
          <cell r="AN56" t="str">
            <v/>
          </cell>
          <cell r="AO56" t="str">
            <v/>
          </cell>
          <cell r="AP56" t="str">
            <v/>
          </cell>
          <cell r="AQ56" t="str">
            <v/>
          </cell>
          <cell r="AR56" t="str">
            <v/>
          </cell>
          <cell r="AS56" t="str">
            <v/>
          </cell>
          <cell r="AT56" t="str">
            <v/>
          </cell>
          <cell r="AU56" t="str">
            <v/>
          </cell>
          <cell r="AV56" t="str">
            <v/>
          </cell>
          <cell r="AW56" t="str">
            <v/>
          </cell>
          <cell r="AX56" t="str">
            <v/>
          </cell>
          <cell r="AY56" t="str">
            <v/>
          </cell>
          <cell r="AZ56" t="str">
            <v/>
          </cell>
          <cell r="BA56" t="str">
            <v/>
          </cell>
          <cell r="BB56" t="str">
            <v/>
          </cell>
          <cell r="BC56" t="str">
            <v/>
          </cell>
          <cell r="BD56" t="str">
            <v/>
          </cell>
          <cell r="BE56" t="str">
            <v/>
          </cell>
          <cell r="BF56" t="str">
            <v/>
          </cell>
          <cell r="BG56" t="str">
            <v/>
          </cell>
          <cell r="BH56" t="str">
            <v/>
          </cell>
          <cell r="BI56" t="str">
            <v/>
          </cell>
          <cell r="BJ56" t="str">
            <v/>
          </cell>
          <cell r="BK56" t="e">
            <v>#N/A</v>
          </cell>
          <cell r="BL56" t="e">
            <v>#N/A</v>
          </cell>
          <cell r="BM56" t="e">
            <v>#N/A</v>
          </cell>
          <cell r="BN56" t="e">
            <v>#N/A</v>
          </cell>
          <cell r="BO56" t="e">
            <v>#N/A</v>
          </cell>
          <cell r="BP56" t="e">
            <v>#N/A</v>
          </cell>
          <cell r="BQ56" t="e">
            <v>#N/A</v>
          </cell>
          <cell r="BR56" t="e">
            <v>#N/A</v>
          </cell>
          <cell r="BS56" t="e">
            <v>#N/A</v>
          </cell>
          <cell r="BT56" t="e">
            <v>#N/A</v>
          </cell>
          <cell r="BU56" t="e">
            <v>#N/A</v>
          </cell>
          <cell r="BV56" t="e">
            <v>#N/A</v>
          </cell>
          <cell r="BW56" t="e">
            <v>#N/A</v>
          </cell>
          <cell r="BX56" t="e">
            <v>#N/A</v>
          </cell>
          <cell r="BY56" t="e">
            <v>#N/A</v>
          </cell>
          <cell r="BZ56" t="e">
            <v>#N/A</v>
          </cell>
          <cell r="CA56" t="e">
            <v>#N/A</v>
          </cell>
          <cell r="CB56" t="e">
            <v>#N/A</v>
          </cell>
          <cell r="CC56" t="e">
            <v>#N/A</v>
          </cell>
        </row>
        <row r="57">
          <cell r="B57">
            <v>2192504</v>
          </cell>
          <cell r="C57">
            <v>2440528</v>
          </cell>
          <cell r="D57">
            <v>2494149</v>
          </cell>
          <cell r="E57">
            <v>2510275</v>
          </cell>
          <cell r="F57">
            <v>2484513</v>
          </cell>
          <cell r="G57">
            <v>2476854</v>
          </cell>
          <cell r="H57">
            <v>2479917</v>
          </cell>
          <cell r="I57">
            <v>2511507</v>
          </cell>
          <cell r="J57">
            <v>2477825</v>
          </cell>
          <cell r="K57">
            <v>2477825</v>
          </cell>
          <cell r="L57">
            <v>2477825</v>
          </cell>
          <cell r="M57">
            <v>2477825</v>
          </cell>
          <cell r="N57">
            <v>2478748</v>
          </cell>
          <cell r="O57">
            <v>2478748</v>
          </cell>
          <cell r="P57">
            <v>2478748</v>
          </cell>
          <cell r="Q57">
            <v>2478748</v>
          </cell>
          <cell r="R57" t="str">
            <v/>
          </cell>
          <cell r="S57" t="str">
            <v/>
          </cell>
          <cell r="T57" t="str">
            <v/>
          </cell>
          <cell r="U57" t="str">
            <v/>
          </cell>
          <cell r="V57" t="str">
            <v/>
          </cell>
          <cell r="W57" t="str">
            <v/>
          </cell>
          <cell r="X57" t="str">
            <v/>
          </cell>
          <cell r="Y57" t="str">
            <v/>
          </cell>
          <cell r="Z57" t="str">
            <v/>
          </cell>
          <cell r="AA57" t="str">
            <v/>
          </cell>
          <cell r="AB57" t="str">
            <v/>
          </cell>
          <cell r="AC57" t="str">
            <v/>
          </cell>
          <cell r="AD57" t="str">
            <v/>
          </cell>
          <cell r="AE57" t="str">
            <v/>
          </cell>
          <cell r="AF57" t="str">
            <v/>
          </cell>
          <cell r="AG57" t="str">
            <v/>
          </cell>
          <cell r="AH57" t="str">
            <v/>
          </cell>
          <cell r="AI57" t="str">
            <v/>
          </cell>
          <cell r="AJ57" t="str">
            <v/>
          </cell>
          <cell r="AK57" t="str">
            <v/>
          </cell>
          <cell r="AL57" t="str">
            <v/>
          </cell>
          <cell r="AM57" t="str">
            <v/>
          </cell>
          <cell r="AN57" t="str">
            <v/>
          </cell>
          <cell r="AO57" t="str">
            <v/>
          </cell>
          <cell r="AP57" t="str">
            <v/>
          </cell>
          <cell r="AQ57" t="str">
            <v/>
          </cell>
          <cell r="AR57" t="str">
            <v/>
          </cell>
          <cell r="AS57" t="str">
            <v/>
          </cell>
          <cell r="AT57" t="str">
            <v/>
          </cell>
          <cell r="AU57" t="str">
            <v/>
          </cell>
          <cell r="AV57" t="str">
            <v/>
          </cell>
          <cell r="AW57" t="str">
            <v/>
          </cell>
          <cell r="AX57" t="str">
            <v/>
          </cell>
          <cell r="AY57" t="str">
            <v/>
          </cell>
          <cell r="AZ57" t="str">
            <v/>
          </cell>
          <cell r="BA57" t="str">
            <v/>
          </cell>
          <cell r="BB57" t="str">
            <v/>
          </cell>
          <cell r="BC57" t="str">
            <v/>
          </cell>
          <cell r="BD57" t="str">
            <v/>
          </cell>
          <cell r="BE57" t="str">
            <v/>
          </cell>
          <cell r="BF57" t="str">
            <v/>
          </cell>
          <cell r="BG57" t="str">
            <v/>
          </cell>
          <cell r="BH57" t="str">
            <v/>
          </cell>
          <cell r="BI57" t="str">
            <v/>
          </cell>
          <cell r="BJ57" t="str">
            <v/>
          </cell>
          <cell r="BK57" t="e">
            <v>#N/A</v>
          </cell>
          <cell r="BL57" t="e">
            <v>#N/A</v>
          </cell>
          <cell r="BM57" t="e">
            <v>#N/A</v>
          </cell>
          <cell r="BN57" t="e">
            <v>#N/A</v>
          </cell>
          <cell r="BO57" t="e">
            <v>#N/A</v>
          </cell>
          <cell r="BP57" t="e">
            <v>#N/A</v>
          </cell>
          <cell r="BQ57" t="e">
            <v>#N/A</v>
          </cell>
          <cell r="BR57" t="e">
            <v>#N/A</v>
          </cell>
          <cell r="BS57" t="e">
            <v>#N/A</v>
          </cell>
          <cell r="BT57" t="e">
            <v>#N/A</v>
          </cell>
          <cell r="BU57" t="e">
            <v>#N/A</v>
          </cell>
          <cell r="BV57" t="e">
            <v>#N/A</v>
          </cell>
          <cell r="BW57" t="e">
            <v>#N/A</v>
          </cell>
          <cell r="BX57" t="e">
            <v>#N/A</v>
          </cell>
          <cell r="BY57" t="e">
            <v>#N/A</v>
          </cell>
          <cell r="BZ57" t="e">
            <v>#N/A</v>
          </cell>
          <cell r="CA57" t="e">
            <v>#N/A</v>
          </cell>
          <cell r="CB57" t="e">
            <v>#N/A</v>
          </cell>
          <cell r="CC57" t="e">
            <v>#N/A</v>
          </cell>
        </row>
        <row r="58">
          <cell r="B58">
            <v>3410217</v>
          </cell>
          <cell r="C58">
            <v>3367631</v>
          </cell>
          <cell r="D58">
            <v>3346105</v>
          </cell>
          <cell r="E58">
            <v>3343059</v>
          </cell>
          <cell r="F58">
            <v>3294829</v>
          </cell>
          <cell r="G58">
            <v>3305473</v>
          </cell>
          <cell r="H58">
            <v>3288255</v>
          </cell>
          <cell r="I58">
            <v>3289788</v>
          </cell>
          <cell r="J58">
            <v>3265376</v>
          </cell>
          <cell r="K58">
            <v>3265376</v>
          </cell>
          <cell r="L58">
            <v>3265376</v>
          </cell>
          <cell r="M58">
            <v>3265376</v>
          </cell>
          <cell r="N58">
            <v>3265376</v>
          </cell>
          <cell r="O58">
            <v>3265376</v>
          </cell>
          <cell r="P58">
            <v>3265376</v>
          </cell>
          <cell r="Q58" t="str">
            <v/>
          </cell>
          <cell r="R58" t="str">
            <v/>
          </cell>
          <cell r="S58" t="str">
            <v/>
          </cell>
          <cell r="T58" t="str">
            <v/>
          </cell>
          <cell r="U58" t="str">
            <v/>
          </cell>
          <cell r="V58" t="str">
            <v/>
          </cell>
          <cell r="W58" t="str">
            <v/>
          </cell>
          <cell r="X58" t="str">
            <v/>
          </cell>
          <cell r="Y58" t="str">
            <v/>
          </cell>
          <cell r="Z58" t="str">
            <v/>
          </cell>
          <cell r="AA58" t="str">
            <v/>
          </cell>
          <cell r="AB58" t="str">
            <v/>
          </cell>
          <cell r="AC58" t="str">
            <v/>
          </cell>
          <cell r="AD58" t="str">
            <v/>
          </cell>
          <cell r="AE58" t="str">
            <v/>
          </cell>
          <cell r="AF58" t="str">
            <v/>
          </cell>
          <cell r="AG58" t="str">
            <v/>
          </cell>
          <cell r="AH58" t="str">
            <v/>
          </cell>
          <cell r="AI58" t="str">
            <v/>
          </cell>
          <cell r="AJ58" t="str">
            <v/>
          </cell>
          <cell r="AK58" t="str">
            <v/>
          </cell>
          <cell r="AL58" t="str">
            <v/>
          </cell>
          <cell r="AM58" t="str">
            <v/>
          </cell>
          <cell r="AN58" t="str">
            <v/>
          </cell>
          <cell r="AO58" t="str">
            <v/>
          </cell>
          <cell r="AP58" t="str">
            <v/>
          </cell>
          <cell r="AQ58" t="str">
            <v/>
          </cell>
          <cell r="AR58" t="str">
            <v/>
          </cell>
          <cell r="AS58" t="str">
            <v/>
          </cell>
          <cell r="AT58" t="str">
            <v/>
          </cell>
          <cell r="AU58" t="str">
            <v/>
          </cell>
          <cell r="AV58" t="str">
            <v/>
          </cell>
          <cell r="AW58" t="str">
            <v/>
          </cell>
          <cell r="AX58" t="str">
            <v/>
          </cell>
          <cell r="AY58" t="str">
            <v/>
          </cell>
          <cell r="AZ58" t="str">
            <v/>
          </cell>
          <cell r="BA58" t="str">
            <v/>
          </cell>
          <cell r="BB58" t="str">
            <v/>
          </cell>
          <cell r="BC58" t="str">
            <v/>
          </cell>
          <cell r="BD58" t="str">
            <v/>
          </cell>
          <cell r="BE58" t="str">
            <v/>
          </cell>
          <cell r="BF58" t="str">
            <v/>
          </cell>
          <cell r="BG58" t="str">
            <v/>
          </cell>
          <cell r="BH58" t="str">
            <v/>
          </cell>
          <cell r="BI58" t="str">
            <v/>
          </cell>
          <cell r="BJ58" t="str">
            <v/>
          </cell>
          <cell r="BK58" t="e">
            <v>#N/A</v>
          </cell>
          <cell r="BL58" t="e">
            <v>#N/A</v>
          </cell>
          <cell r="BM58" t="e">
            <v>#N/A</v>
          </cell>
          <cell r="BN58" t="e">
            <v>#N/A</v>
          </cell>
          <cell r="BO58" t="e">
            <v>#N/A</v>
          </cell>
          <cell r="BP58" t="e">
            <v>#N/A</v>
          </cell>
          <cell r="BQ58" t="e">
            <v>#N/A</v>
          </cell>
          <cell r="BR58" t="e">
            <v>#N/A</v>
          </cell>
          <cell r="BS58" t="e">
            <v>#N/A</v>
          </cell>
          <cell r="BT58" t="e">
            <v>#N/A</v>
          </cell>
          <cell r="BU58" t="e">
            <v>#N/A</v>
          </cell>
          <cell r="BV58" t="e">
            <v>#N/A</v>
          </cell>
          <cell r="BW58" t="e">
            <v>#N/A</v>
          </cell>
          <cell r="BX58" t="e">
            <v>#N/A</v>
          </cell>
          <cell r="BY58" t="e">
            <v>#N/A</v>
          </cell>
          <cell r="BZ58" t="e">
            <v>#N/A</v>
          </cell>
          <cell r="CA58" t="e">
            <v>#N/A</v>
          </cell>
          <cell r="CB58" t="e">
            <v>#N/A</v>
          </cell>
          <cell r="CC58" t="e">
            <v>#N/A</v>
          </cell>
        </row>
        <row r="59">
          <cell r="B59">
            <v>2722460</v>
          </cell>
          <cell r="C59">
            <v>3133257</v>
          </cell>
          <cell r="D59">
            <v>3141044</v>
          </cell>
          <cell r="E59">
            <v>3100145</v>
          </cell>
          <cell r="F59">
            <v>3073905</v>
          </cell>
          <cell r="G59">
            <v>3099499</v>
          </cell>
          <cell r="H59">
            <v>3099499</v>
          </cell>
          <cell r="I59">
            <v>2994841</v>
          </cell>
          <cell r="J59">
            <v>2995301</v>
          </cell>
          <cell r="K59">
            <v>2995301</v>
          </cell>
          <cell r="L59">
            <v>2995301</v>
          </cell>
          <cell r="M59">
            <v>2999299</v>
          </cell>
          <cell r="N59">
            <v>3003349</v>
          </cell>
          <cell r="O59">
            <v>2989030</v>
          </cell>
          <cell r="P59" t="str">
            <v/>
          </cell>
          <cell r="Q59" t="str">
            <v/>
          </cell>
          <cell r="R59" t="str">
            <v/>
          </cell>
          <cell r="S59" t="str">
            <v/>
          </cell>
          <cell r="T59" t="str">
            <v/>
          </cell>
          <cell r="U59" t="str">
            <v/>
          </cell>
          <cell r="V59" t="str">
            <v/>
          </cell>
          <cell r="W59" t="str">
            <v/>
          </cell>
          <cell r="X59" t="str">
            <v/>
          </cell>
          <cell r="Y59" t="str">
            <v/>
          </cell>
          <cell r="Z59" t="str">
            <v/>
          </cell>
          <cell r="AA59" t="str">
            <v/>
          </cell>
          <cell r="AB59" t="str">
            <v/>
          </cell>
          <cell r="AC59" t="str">
            <v/>
          </cell>
          <cell r="AD59" t="str">
            <v/>
          </cell>
          <cell r="AE59" t="str">
            <v/>
          </cell>
          <cell r="AF59" t="str">
            <v/>
          </cell>
          <cell r="AG59" t="str">
            <v/>
          </cell>
          <cell r="AH59" t="str">
            <v/>
          </cell>
          <cell r="AI59" t="str">
            <v/>
          </cell>
          <cell r="AJ59" t="str">
            <v/>
          </cell>
          <cell r="AK59" t="str">
            <v/>
          </cell>
          <cell r="AL59" t="str">
            <v/>
          </cell>
          <cell r="AM59" t="str">
            <v/>
          </cell>
          <cell r="AN59" t="str">
            <v/>
          </cell>
          <cell r="AO59" t="str">
            <v/>
          </cell>
          <cell r="AP59" t="str">
            <v/>
          </cell>
          <cell r="AQ59" t="str">
            <v/>
          </cell>
          <cell r="AR59" t="str">
            <v/>
          </cell>
          <cell r="AS59" t="str">
            <v/>
          </cell>
          <cell r="AT59" t="str">
            <v/>
          </cell>
          <cell r="AU59" t="str">
            <v/>
          </cell>
          <cell r="AV59" t="str">
            <v/>
          </cell>
          <cell r="AW59" t="str">
            <v/>
          </cell>
          <cell r="AX59" t="str">
            <v/>
          </cell>
          <cell r="AY59" t="str">
            <v/>
          </cell>
          <cell r="AZ59" t="str">
            <v/>
          </cell>
          <cell r="BA59" t="str">
            <v/>
          </cell>
          <cell r="BB59" t="str">
            <v/>
          </cell>
          <cell r="BC59" t="str">
            <v/>
          </cell>
          <cell r="BD59" t="str">
            <v/>
          </cell>
          <cell r="BE59" t="str">
            <v/>
          </cell>
          <cell r="BF59" t="str">
            <v/>
          </cell>
          <cell r="BG59" t="str">
            <v/>
          </cell>
          <cell r="BH59" t="str">
            <v/>
          </cell>
          <cell r="BI59" t="str">
            <v/>
          </cell>
          <cell r="BJ59" t="str">
            <v/>
          </cell>
          <cell r="BK59" t="e">
            <v>#N/A</v>
          </cell>
          <cell r="BL59" t="e">
            <v>#N/A</v>
          </cell>
          <cell r="BM59" t="e">
            <v>#N/A</v>
          </cell>
          <cell r="BN59" t="e">
            <v>#N/A</v>
          </cell>
          <cell r="BO59" t="e">
            <v>#N/A</v>
          </cell>
          <cell r="BP59" t="e">
            <v>#N/A</v>
          </cell>
          <cell r="BQ59" t="e">
            <v>#N/A</v>
          </cell>
          <cell r="BR59" t="e">
            <v>#N/A</v>
          </cell>
          <cell r="BS59" t="e">
            <v>#N/A</v>
          </cell>
          <cell r="BT59" t="e">
            <v>#N/A</v>
          </cell>
          <cell r="BU59" t="e">
            <v>#N/A</v>
          </cell>
          <cell r="BV59" t="e">
            <v>#N/A</v>
          </cell>
          <cell r="BW59" t="e">
            <v>#N/A</v>
          </cell>
          <cell r="BX59" t="e">
            <v>#N/A</v>
          </cell>
          <cell r="BY59" t="e">
            <v>#N/A</v>
          </cell>
          <cell r="BZ59" t="e">
            <v>#N/A</v>
          </cell>
          <cell r="CA59" t="e">
            <v>#N/A</v>
          </cell>
          <cell r="CB59" t="e">
            <v>#N/A</v>
          </cell>
          <cell r="CC59" t="e">
            <v>#N/A</v>
          </cell>
        </row>
        <row r="60">
          <cell r="B60">
            <v>2862701</v>
          </cell>
          <cell r="C60">
            <v>3465071</v>
          </cell>
          <cell r="D60">
            <v>3372115</v>
          </cell>
          <cell r="E60">
            <v>3469685</v>
          </cell>
          <cell r="F60">
            <v>3472214</v>
          </cell>
          <cell r="G60">
            <v>3483440</v>
          </cell>
          <cell r="H60">
            <v>3394586</v>
          </cell>
          <cell r="I60">
            <v>3467763</v>
          </cell>
          <cell r="J60">
            <v>3592948</v>
          </cell>
          <cell r="K60">
            <v>3722260</v>
          </cell>
          <cell r="L60">
            <v>3794925</v>
          </cell>
          <cell r="M60">
            <v>3815221</v>
          </cell>
          <cell r="N60">
            <v>3778949</v>
          </cell>
          <cell r="O60" t="str">
            <v/>
          </cell>
          <cell r="P60" t="str">
            <v/>
          </cell>
          <cell r="Q60" t="str">
            <v/>
          </cell>
          <cell r="R60" t="str">
            <v/>
          </cell>
          <cell r="S60" t="str">
            <v/>
          </cell>
          <cell r="T60" t="str">
            <v/>
          </cell>
          <cell r="U60" t="str">
            <v/>
          </cell>
          <cell r="V60" t="str">
            <v/>
          </cell>
          <cell r="W60" t="str">
            <v/>
          </cell>
          <cell r="X60" t="str">
            <v/>
          </cell>
          <cell r="Y60" t="str">
            <v/>
          </cell>
          <cell r="Z60" t="str">
            <v/>
          </cell>
          <cell r="AA60" t="str">
            <v/>
          </cell>
          <cell r="AB60" t="str">
            <v/>
          </cell>
          <cell r="AC60" t="str">
            <v/>
          </cell>
          <cell r="AD60" t="str">
            <v/>
          </cell>
          <cell r="AE60" t="str">
            <v/>
          </cell>
          <cell r="AF60" t="str">
            <v/>
          </cell>
          <cell r="AG60" t="str">
            <v/>
          </cell>
          <cell r="AH60" t="str">
            <v/>
          </cell>
          <cell r="AI60" t="str">
            <v/>
          </cell>
          <cell r="AJ60" t="str">
            <v/>
          </cell>
          <cell r="AK60" t="str">
            <v/>
          </cell>
          <cell r="AL60" t="str">
            <v/>
          </cell>
          <cell r="AM60" t="str">
            <v/>
          </cell>
          <cell r="AN60" t="str">
            <v/>
          </cell>
          <cell r="AO60" t="str">
            <v/>
          </cell>
          <cell r="AP60" t="str">
            <v/>
          </cell>
          <cell r="AQ60" t="str">
            <v/>
          </cell>
          <cell r="AR60" t="str">
            <v/>
          </cell>
          <cell r="AS60" t="str">
            <v/>
          </cell>
          <cell r="AT60" t="str">
            <v/>
          </cell>
          <cell r="AU60" t="str">
            <v/>
          </cell>
          <cell r="AV60" t="str">
            <v/>
          </cell>
          <cell r="AW60" t="str">
            <v/>
          </cell>
          <cell r="AX60" t="str">
            <v/>
          </cell>
          <cell r="AY60" t="str">
            <v/>
          </cell>
          <cell r="AZ60" t="str">
            <v/>
          </cell>
          <cell r="BA60" t="str">
            <v/>
          </cell>
          <cell r="BB60" t="str">
            <v/>
          </cell>
          <cell r="BC60" t="str">
            <v/>
          </cell>
          <cell r="BD60" t="str">
            <v/>
          </cell>
          <cell r="BE60" t="str">
            <v/>
          </cell>
          <cell r="BF60" t="str">
            <v/>
          </cell>
          <cell r="BG60" t="str">
            <v/>
          </cell>
          <cell r="BH60" t="str">
            <v/>
          </cell>
          <cell r="BI60" t="str">
            <v/>
          </cell>
          <cell r="BJ60" t="str">
            <v/>
          </cell>
          <cell r="BK60" t="e">
            <v>#N/A</v>
          </cell>
          <cell r="BL60" t="e">
            <v>#N/A</v>
          </cell>
          <cell r="BM60" t="e">
            <v>#N/A</v>
          </cell>
          <cell r="BN60" t="e">
            <v>#N/A</v>
          </cell>
          <cell r="BO60" t="e">
            <v>#N/A</v>
          </cell>
          <cell r="BP60" t="e">
            <v>#N/A</v>
          </cell>
          <cell r="BQ60" t="e">
            <v>#N/A</v>
          </cell>
          <cell r="BR60" t="e">
            <v>#N/A</v>
          </cell>
          <cell r="BS60" t="e">
            <v>#N/A</v>
          </cell>
          <cell r="BT60" t="e">
            <v>#N/A</v>
          </cell>
          <cell r="BU60" t="e">
            <v>#N/A</v>
          </cell>
          <cell r="BV60" t="e">
            <v>#N/A</v>
          </cell>
          <cell r="BW60" t="e">
            <v>#N/A</v>
          </cell>
          <cell r="BX60" t="e">
            <v>#N/A</v>
          </cell>
          <cell r="BY60" t="e">
            <v>#N/A</v>
          </cell>
          <cell r="BZ60" t="e">
            <v>#N/A</v>
          </cell>
          <cell r="CA60" t="e">
            <v>#N/A</v>
          </cell>
          <cell r="CB60" t="e">
            <v>#N/A</v>
          </cell>
          <cell r="CC60" t="e">
            <v>#N/A</v>
          </cell>
        </row>
        <row r="61">
          <cell r="B61">
            <v>4675545</v>
          </cell>
          <cell r="C61">
            <v>4819688</v>
          </cell>
          <cell r="D61">
            <v>4811752</v>
          </cell>
          <cell r="E61">
            <v>4721896</v>
          </cell>
          <cell r="F61">
            <v>4696942</v>
          </cell>
          <cell r="G61">
            <v>4814718</v>
          </cell>
          <cell r="H61">
            <v>4663148</v>
          </cell>
          <cell r="I61">
            <v>4928648</v>
          </cell>
          <cell r="J61">
            <v>4928648</v>
          </cell>
          <cell r="K61">
            <v>4940547</v>
          </cell>
          <cell r="L61">
            <v>4942127</v>
          </cell>
          <cell r="M61">
            <v>4948194</v>
          </cell>
          <cell r="N61" t="str">
            <v/>
          </cell>
          <cell r="O61" t="str">
            <v/>
          </cell>
          <cell r="P61" t="str">
            <v/>
          </cell>
          <cell r="Q61" t="str">
            <v/>
          </cell>
          <cell r="R61" t="str">
            <v/>
          </cell>
          <cell r="S61" t="str">
            <v/>
          </cell>
          <cell r="T61" t="str">
            <v/>
          </cell>
          <cell r="U61" t="str">
            <v/>
          </cell>
          <cell r="V61" t="str">
            <v/>
          </cell>
          <cell r="W61" t="str">
            <v/>
          </cell>
          <cell r="X61" t="str">
            <v/>
          </cell>
          <cell r="Y61" t="str">
            <v/>
          </cell>
          <cell r="Z61" t="str">
            <v/>
          </cell>
          <cell r="AA61" t="str">
            <v/>
          </cell>
          <cell r="AB61" t="str">
            <v/>
          </cell>
          <cell r="AC61" t="str">
            <v/>
          </cell>
          <cell r="AD61" t="str">
            <v/>
          </cell>
          <cell r="AE61" t="str">
            <v/>
          </cell>
          <cell r="AF61" t="str">
            <v/>
          </cell>
          <cell r="AG61" t="str">
            <v/>
          </cell>
          <cell r="AH61" t="str">
            <v/>
          </cell>
          <cell r="AI61" t="str">
            <v/>
          </cell>
          <cell r="AJ61" t="str">
            <v/>
          </cell>
          <cell r="AK61" t="str">
            <v/>
          </cell>
          <cell r="AL61" t="str">
            <v/>
          </cell>
          <cell r="AM61" t="str">
            <v/>
          </cell>
          <cell r="AN61" t="str">
            <v/>
          </cell>
          <cell r="AO61" t="str">
            <v/>
          </cell>
          <cell r="AP61" t="str">
            <v/>
          </cell>
          <cell r="AQ61" t="str">
            <v/>
          </cell>
          <cell r="AR61" t="str">
            <v/>
          </cell>
          <cell r="AS61" t="str">
            <v/>
          </cell>
          <cell r="AT61" t="str">
            <v/>
          </cell>
          <cell r="AU61" t="str">
            <v/>
          </cell>
          <cell r="AV61" t="str">
            <v/>
          </cell>
          <cell r="AW61" t="str">
            <v/>
          </cell>
          <cell r="AX61" t="str">
            <v/>
          </cell>
          <cell r="AY61" t="str">
            <v/>
          </cell>
          <cell r="AZ61" t="str">
            <v/>
          </cell>
          <cell r="BA61" t="str">
            <v/>
          </cell>
          <cell r="BB61" t="str">
            <v/>
          </cell>
          <cell r="BC61" t="str">
            <v/>
          </cell>
          <cell r="BD61" t="str">
            <v/>
          </cell>
          <cell r="BE61" t="str">
            <v/>
          </cell>
          <cell r="BF61" t="str">
            <v/>
          </cell>
          <cell r="BG61" t="str">
            <v/>
          </cell>
          <cell r="BH61" t="str">
            <v/>
          </cell>
          <cell r="BI61" t="str">
            <v/>
          </cell>
          <cell r="BJ61" t="str">
            <v/>
          </cell>
          <cell r="BK61" t="e">
            <v>#N/A</v>
          </cell>
          <cell r="BL61" t="e">
            <v>#N/A</v>
          </cell>
          <cell r="BM61" t="e">
            <v>#N/A</v>
          </cell>
          <cell r="BN61" t="e">
            <v>#N/A</v>
          </cell>
          <cell r="BO61" t="e">
            <v>#N/A</v>
          </cell>
          <cell r="BP61" t="e">
            <v>#N/A</v>
          </cell>
          <cell r="BQ61" t="e">
            <v>#N/A</v>
          </cell>
          <cell r="BR61" t="e">
            <v>#N/A</v>
          </cell>
          <cell r="BS61" t="e">
            <v>#N/A</v>
          </cell>
          <cell r="BT61" t="e">
            <v>#N/A</v>
          </cell>
          <cell r="BU61" t="e">
            <v>#N/A</v>
          </cell>
          <cell r="BV61" t="e">
            <v>#N/A</v>
          </cell>
          <cell r="BW61" t="e">
            <v>#N/A</v>
          </cell>
          <cell r="BX61" t="e">
            <v>#N/A</v>
          </cell>
          <cell r="BY61" t="e">
            <v>#N/A</v>
          </cell>
          <cell r="BZ61" t="e">
            <v>#N/A</v>
          </cell>
          <cell r="CA61" t="e">
            <v>#N/A</v>
          </cell>
          <cell r="CB61" t="e">
            <v>#N/A</v>
          </cell>
          <cell r="CC61" t="e">
            <v>#N/A</v>
          </cell>
        </row>
        <row r="62">
          <cell r="B62">
            <v>2771663</v>
          </cell>
          <cell r="C62">
            <v>3004532</v>
          </cell>
          <cell r="D62">
            <v>2966446</v>
          </cell>
          <cell r="E62">
            <v>2939752</v>
          </cell>
          <cell r="F62">
            <v>2937582</v>
          </cell>
          <cell r="G62">
            <v>2886691</v>
          </cell>
          <cell r="H62">
            <v>2886814</v>
          </cell>
          <cell r="I62">
            <v>2903903</v>
          </cell>
          <cell r="J62">
            <v>2903903</v>
          </cell>
          <cell r="K62">
            <v>2903878</v>
          </cell>
          <cell r="L62">
            <v>2903878</v>
          </cell>
          <cell r="M62" t="str">
            <v/>
          </cell>
          <cell r="N62" t="str">
            <v/>
          </cell>
          <cell r="O62" t="str">
            <v/>
          </cell>
          <cell r="P62" t="str">
            <v/>
          </cell>
          <cell r="Q62" t="str">
            <v/>
          </cell>
          <cell r="R62" t="str">
            <v/>
          </cell>
          <cell r="S62" t="str">
            <v/>
          </cell>
          <cell r="T62" t="str">
            <v/>
          </cell>
          <cell r="U62" t="str">
            <v/>
          </cell>
          <cell r="V62" t="str">
            <v/>
          </cell>
          <cell r="W62" t="str">
            <v/>
          </cell>
          <cell r="X62" t="str">
            <v/>
          </cell>
          <cell r="Y62" t="str">
            <v/>
          </cell>
          <cell r="Z62" t="str">
            <v/>
          </cell>
          <cell r="AA62" t="str">
            <v/>
          </cell>
          <cell r="AB62" t="str">
            <v/>
          </cell>
          <cell r="AC62" t="str">
            <v/>
          </cell>
          <cell r="AD62" t="str">
            <v/>
          </cell>
          <cell r="AE62" t="str">
            <v/>
          </cell>
          <cell r="AF62" t="str">
            <v/>
          </cell>
          <cell r="AG62" t="str">
            <v/>
          </cell>
          <cell r="AH62" t="str">
            <v/>
          </cell>
          <cell r="AI62" t="str">
            <v/>
          </cell>
          <cell r="AJ62" t="str">
            <v/>
          </cell>
          <cell r="AK62" t="str">
            <v/>
          </cell>
          <cell r="AL62" t="str">
            <v/>
          </cell>
          <cell r="AM62" t="str">
            <v/>
          </cell>
          <cell r="AN62" t="str">
            <v/>
          </cell>
          <cell r="AO62" t="str">
            <v/>
          </cell>
          <cell r="AP62" t="str">
            <v/>
          </cell>
          <cell r="AQ62" t="str">
            <v/>
          </cell>
          <cell r="AR62" t="str">
            <v/>
          </cell>
          <cell r="AS62" t="str">
            <v/>
          </cell>
          <cell r="AT62" t="str">
            <v/>
          </cell>
          <cell r="AU62" t="str">
            <v/>
          </cell>
          <cell r="AV62" t="str">
            <v/>
          </cell>
          <cell r="AW62" t="str">
            <v/>
          </cell>
          <cell r="AX62" t="str">
            <v/>
          </cell>
          <cell r="AY62" t="str">
            <v/>
          </cell>
          <cell r="AZ62" t="str">
            <v/>
          </cell>
          <cell r="BA62" t="str">
            <v/>
          </cell>
          <cell r="BB62" t="str">
            <v/>
          </cell>
          <cell r="BC62" t="str">
            <v/>
          </cell>
          <cell r="BD62" t="str">
            <v/>
          </cell>
          <cell r="BE62" t="str">
            <v/>
          </cell>
          <cell r="BF62" t="str">
            <v/>
          </cell>
          <cell r="BG62" t="str">
            <v/>
          </cell>
          <cell r="BH62" t="str">
            <v/>
          </cell>
          <cell r="BI62" t="str">
            <v/>
          </cell>
          <cell r="BJ62" t="str">
            <v/>
          </cell>
          <cell r="BK62" t="e">
            <v>#N/A</v>
          </cell>
          <cell r="BL62" t="e">
            <v>#N/A</v>
          </cell>
          <cell r="BM62" t="e">
            <v>#N/A</v>
          </cell>
          <cell r="BN62" t="e">
            <v>#N/A</v>
          </cell>
          <cell r="BO62" t="e">
            <v>#N/A</v>
          </cell>
          <cell r="BP62" t="e">
            <v>#N/A</v>
          </cell>
          <cell r="BQ62" t="e">
            <v>#N/A</v>
          </cell>
          <cell r="BR62" t="e">
            <v>#N/A</v>
          </cell>
          <cell r="BS62" t="e">
            <v>#N/A</v>
          </cell>
          <cell r="BT62" t="e">
            <v>#N/A</v>
          </cell>
          <cell r="BU62" t="e">
            <v>#N/A</v>
          </cell>
          <cell r="BV62" t="e">
            <v>#N/A</v>
          </cell>
          <cell r="BW62" t="e">
            <v>#N/A</v>
          </cell>
          <cell r="BX62" t="e">
            <v>#N/A</v>
          </cell>
          <cell r="BY62" t="e">
            <v>#N/A</v>
          </cell>
          <cell r="BZ62" t="e">
            <v>#N/A</v>
          </cell>
          <cell r="CA62" t="e">
            <v>#N/A</v>
          </cell>
          <cell r="CB62" t="e">
            <v>#N/A</v>
          </cell>
          <cell r="CC62" t="e">
            <v>#N/A</v>
          </cell>
        </row>
        <row r="63">
          <cell r="B63">
            <v>3622181</v>
          </cell>
          <cell r="C63">
            <v>3853754</v>
          </cell>
          <cell r="D63">
            <v>3729301</v>
          </cell>
          <cell r="E63">
            <v>3678086</v>
          </cell>
          <cell r="F63">
            <v>3663042</v>
          </cell>
          <cell r="G63">
            <v>3641608</v>
          </cell>
          <cell r="H63">
            <v>3642008</v>
          </cell>
          <cell r="I63">
            <v>3642008</v>
          </cell>
          <cell r="J63">
            <v>3642358</v>
          </cell>
          <cell r="K63">
            <v>3642358</v>
          </cell>
          <cell r="L63" t="str">
            <v/>
          </cell>
          <cell r="M63" t="str">
            <v/>
          </cell>
          <cell r="N63" t="str">
            <v/>
          </cell>
          <cell r="O63" t="str">
            <v/>
          </cell>
          <cell r="P63" t="str">
            <v/>
          </cell>
          <cell r="Q63" t="str">
            <v/>
          </cell>
          <cell r="R63" t="str">
            <v/>
          </cell>
          <cell r="S63" t="str">
            <v/>
          </cell>
          <cell r="T63" t="str">
            <v/>
          </cell>
          <cell r="U63" t="str">
            <v/>
          </cell>
          <cell r="V63" t="str">
            <v/>
          </cell>
          <cell r="W63" t="str">
            <v/>
          </cell>
          <cell r="X63" t="str">
            <v/>
          </cell>
          <cell r="Y63" t="str">
            <v/>
          </cell>
          <cell r="Z63" t="str">
            <v/>
          </cell>
          <cell r="AA63" t="str">
            <v/>
          </cell>
          <cell r="AB63" t="str">
            <v/>
          </cell>
          <cell r="AC63" t="str">
            <v/>
          </cell>
          <cell r="AD63" t="str">
            <v/>
          </cell>
          <cell r="AE63" t="str">
            <v/>
          </cell>
          <cell r="AF63" t="str">
            <v/>
          </cell>
          <cell r="AG63" t="str">
            <v/>
          </cell>
          <cell r="AH63" t="str">
            <v/>
          </cell>
          <cell r="AI63" t="str">
            <v/>
          </cell>
          <cell r="AJ63" t="str">
            <v/>
          </cell>
          <cell r="AK63" t="str">
            <v/>
          </cell>
          <cell r="AL63" t="str">
            <v/>
          </cell>
          <cell r="AM63" t="str">
            <v/>
          </cell>
          <cell r="AN63" t="str">
            <v/>
          </cell>
          <cell r="AO63" t="str">
            <v/>
          </cell>
          <cell r="AP63" t="str">
            <v/>
          </cell>
          <cell r="AQ63" t="str">
            <v/>
          </cell>
          <cell r="AR63" t="str">
            <v/>
          </cell>
          <cell r="AS63" t="str">
            <v/>
          </cell>
          <cell r="AT63" t="str">
            <v/>
          </cell>
          <cell r="AU63" t="str">
            <v/>
          </cell>
          <cell r="AV63" t="str">
            <v/>
          </cell>
          <cell r="AW63" t="str">
            <v/>
          </cell>
          <cell r="AX63" t="str">
            <v/>
          </cell>
          <cell r="AY63" t="str">
            <v/>
          </cell>
          <cell r="AZ63" t="str">
            <v/>
          </cell>
          <cell r="BA63" t="str">
            <v/>
          </cell>
          <cell r="BB63" t="str">
            <v/>
          </cell>
          <cell r="BC63" t="str">
            <v/>
          </cell>
          <cell r="BD63" t="str">
            <v/>
          </cell>
          <cell r="BE63" t="str">
            <v/>
          </cell>
          <cell r="BF63" t="str">
            <v/>
          </cell>
          <cell r="BG63" t="str">
            <v/>
          </cell>
          <cell r="BH63" t="str">
            <v/>
          </cell>
          <cell r="BI63" t="str">
            <v/>
          </cell>
          <cell r="BJ63" t="str">
            <v/>
          </cell>
          <cell r="BK63" t="e">
            <v>#N/A</v>
          </cell>
          <cell r="BL63" t="e">
            <v>#N/A</v>
          </cell>
          <cell r="BM63" t="e">
            <v>#N/A</v>
          </cell>
          <cell r="BN63" t="e">
            <v>#N/A</v>
          </cell>
          <cell r="BO63" t="e">
            <v>#N/A</v>
          </cell>
          <cell r="BP63" t="e">
            <v>#N/A</v>
          </cell>
          <cell r="BQ63" t="e">
            <v>#N/A</v>
          </cell>
          <cell r="BR63" t="e">
            <v>#N/A</v>
          </cell>
          <cell r="BS63" t="e">
            <v>#N/A</v>
          </cell>
          <cell r="BT63" t="e">
            <v>#N/A</v>
          </cell>
          <cell r="BU63" t="e">
            <v>#N/A</v>
          </cell>
          <cell r="BV63" t="e">
            <v>#N/A</v>
          </cell>
          <cell r="BW63" t="e">
            <v>#N/A</v>
          </cell>
          <cell r="BX63" t="e">
            <v>#N/A</v>
          </cell>
          <cell r="BY63" t="e">
            <v>#N/A</v>
          </cell>
          <cell r="BZ63" t="e">
            <v>#N/A</v>
          </cell>
          <cell r="CA63" t="e">
            <v>#N/A</v>
          </cell>
          <cell r="CB63" t="e">
            <v>#N/A</v>
          </cell>
          <cell r="CC63" t="e">
            <v>#N/A</v>
          </cell>
        </row>
        <row r="64">
          <cell r="B64">
            <v>4568470</v>
          </cell>
          <cell r="C64">
            <v>4399338</v>
          </cell>
          <cell r="D64">
            <v>4367688</v>
          </cell>
          <cell r="E64">
            <v>4360555</v>
          </cell>
          <cell r="F64">
            <v>4245945</v>
          </cell>
          <cell r="G64">
            <v>4260531</v>
          </cell>
          <cell r="H64">
            <v>4268531</v>
          </cell>
          <cell r="I64">
            <v>4272218</v>
          </cell>
          <cell r="J64">
            <v>4116020</v>
          </cell>
          <cell r="K64" t="str">
            <v/>
          </cell>
          <cell r="L64" t="str">
            <v/>
          </cell>
          <cell r="M64" t="str">
            <v/>
          </cell>
          <cell r="N64" t="str">
            <v/>
          </cell>
          <cell r="O64" t="str">
            <v/>
          </cell>
          <cell r="P64" t="str">
            <v/>
          </cell>
          <cell r="Q64" t="str">
            <v/>
          </cell>
          <cell r="R64" t="str">
            <v/>
          </cell>
          <cell r="S64" t="str">
            <v/>
          </cell>
          <cell r="T64" t="str">
            <v/>
          </cell>
          <cell r="U64" t="str">
            <v/>
          </cell>
          <cell r="V64" t="str">
            <v/>
          </cell>
          <cell r="W64" t="str">
            <v/>
          </cell>
          <cell r="X64" t="str">
            <v/>
          </cell>
          <cell r="Y64" t="str">
            <v/>
          </cell>
          <cell r="Z64" t="str">
            <v/>
          </cell>
          <cell r="AA64" t="str">
            <v/>
          </cell>
          <cell r="AB64" t="str">
            <v/>
          </cell>
          <cell r="AC64" t="str">
            <v/>
          </cell>
          <cell r="AD64" t="str">
            <v/>
          </cell>
          <cell r="AE64" t="str">
            <v/>
          </cell>
          <cell r="AF64" t="str">
            <v/>
          </cell>
          <cell r="AG64" t="str">
            <v/>
          </cell>
          <cell r="AH64" t="str">
            <v/>
          </cell>
          <cell r="AI64" t="str">
            <v/>
          </cell>
          <cell r="AJ64" t="str">
            <v/>
          </cell>
          <cell r="AK64" t="str">
            <v/>
          </cell>
          <cell r="AL64" t="str">
            <v/>
          </cell>
          <cell r="AM64" t="str">
            <v/>
          </cell>
          <cell r="AN64" t="str">
            <v/>
          </cell>
          <cell r="AO64" t="str">
            <v/>
          </cell>
          <cell r="AP64" t="str">
            <v/>
          </cell>
          <cell r="AQ64" t="str">
            <v/>
          </cell>
          <cell r="AR64" t="str">
            <v/>
          </cell>
          <cell r="AS64" t="str">
            <v/>
          </cell>
          <cell r="AT64" t="str">
            <v/>
          </cell>
          <cell r="AU64" t="str">
            <v/>
          </cell>
          <cell r="AV64" t="str">
            <v/>
          </cell>
          <cell r="AW64" t="str">
            <v/>
          </cell>
          <cell r="AX64" t="str">
            <v/>
          </cell>
          <cell r="AY64" t="str">
            <v/>
          </cell>
          <cell r="AZ64" t="str">
            <v/>
          </cell>
          <cell r="BA64" t="str">
            <v/>
          </cell>
          <cell r="BB64" t="str">
            <v/>
          </cell>
          <cell r="BC64" t="str">
            <v/>
          </cell>
          <cell r="BD64" t="str">
            <v/>
          </cell>
          <cell r="BE64" t="str">
            <v/>
          </cell>
          <cell r="BF64" t="str">
            <v/>
          </cell>
          <cell r="BG64" t="str">
            <v/>
          </cell>
          <cell r="BH64" t="str">
            <v/>
          </cell>
          <cell r="BI64" t="str">
            <v/>
          </cell>
          <cell r="BJ64" t="str">
            <v/>
          </cell>
          <cell r="BK64" t="e">
            <v>#N/A</v>
          </cell>
          <cell r="BL64" t="e">
            <v>#N/A</v>
          </cell>
          <cell r="BM64" t="e">
            <v>#N/A</v>
          </cell>
          <cell r="BN64" t="e">
            <v>#N/A</v>
          </cell>
          <cell r="BO64" t="e">
            <v>#N/A</v>
          </cell>
          <cell r="BP64" t="e">
            <v>#N/A</v>
          </cell>
          <cell r="BQ64" t="e">
            <v>#N/A</v>
          </cell>
          <cell r="BR64" t="e">
            <v>#N/A</v>
          </cell>
          <cell r="BS64" t="e">
            <v>#N/A</v>
          </cell>
          <cell r="BT64" t="e">
            <v>#N/A</v>
          </cell>
          <cell r="BU64" t="e">
            <v>#N/A</v>
          </cell>
          <cell r="BV64" t="e">
            <v>#N/A</v>
          </cell>
          <cell r="BW64" t="e">
            <v>#N/A</v>
          </cell>
          <cell r="BX64" t="e">
            <v>#N/A</v>
          </cell>
          <cell r="BY64" t="e">
            <v>#N/A</v>
          </cell>
          <cell r="BZ64" t="e">
            <v>#N/A</v>
          </cell>
          <cell r="CA64" t="e">
            <v>#N/A</v>
          </cell>
          <cell r="CB64" t="e">
            <v>#N/A</v>
          </cell>
          <cell r="CC64" t="e">
            <v>#N/A</v>
          </cell>
        </row>
        <row r="65">
          <cell r="B65">
            <v>4650149</v>
          </cell>
          <cell r="C65">
            <v>5676783</v>
          </cell>
          <cell r="D65">
            <v>5694164</v>
          </cell>
          <cell r="E65">
            <v>5686328</v>
          </cell>
          <cell r="F65">
            <v>5670907</v>
          </cell>
          <cell r="G65">
            <v>5847164</v>
          </cell>
          <cell r="H65">
            <v>5751189</v>
          </cell>
          <cell r="I65">
            <v>5891921</v>
          </cell>
          <cell r="J65" t="str">
            <v/>
          </cell>
          <cell r="K65" t="str">
            <v/>
          </cell>
          <cell r="L65" t="str">
            <v/>
          </cell>
          <cell r="M65" t="str">
            <v/>
          </cell>
          <cell r="N65" t="str">
            <v/>
          </cell>
          <cell r="O65" t="str">
            <v/>
          </cell>
          <cell r="P65" t="str">
            <v/>
          </cell>
          <cell r="Q65" t="str">
            <v/>
          </cell>
          <cell r="R65" t="str">
            <v/>
          </cell>
          <cell r="S65" t="str">
            <v/>
          </cell>
          <cell r="T65" t="str">
            <v/>
          </cell>
          <cell r="U65" t="str">
            <v/>
          </cell>
          <cell r="V65" t="str">
            <v/>
          </cell>
          <cell r="W65" t="str">
            <v/>
          </cell>
          <cell r="X65" t="str">
            <v/>
          </cell>
          <cell r="Y65" t="str">
            <v/>
          </cell>
          <cell r="Z65" t="str">
            <v/>
          </cell>
          <cell r="AA65" t="str">
            <v/>
          </cell>
          <cell r="AB65" t="str">
            <v/>
          </cell>
          <cell r="AC65" t="str">
            <v/>
          </cell>
          <cell r="AD65" t="str">
            <v/>
          </cell>
          <cell r="AE65" t="str">
            <v/>
          </cell>
          <cell r="AF65" t="str">
            <v/>
          </cell>
          <cell r="AG65" t="str">
            <v/>
          </cell>
          <cell r="AH65" t="str">
            <v/>
          </cell>
          <cell r="AI65" t="str">
            <v/>
          </cell>
          <cell r="AJ65" t="str">
            <v/>
          </cell>
          <cell r="AK65" t="str">
            <v/>
          </cell>
          <cell r="AL65" t="str">
            <v/>
          </cell>
          <cell r="AM65" t="str">
            <v/>
          </cell>
          <cell r="AN65" t="str">
            <v/>
          </cell>
          <cell r="AO65" t="str">
            <v/>
          </cell>
          <cell r="AP65" t="str">
            <v/>
          </cell>
          <cell r="AQ65" t="str">
            <v/>
          </cell>
          <cell r="AR65" t="str">
            <v/>
          </cell>
          <cell r="AS65" t="str">
            <v/>
          </cell>
          <cell r="AT65" t="str">
            <v/>
          </cell>
          <cell r="AU65" t="str">
            <v/>
          </cell>
          <cell r="AV65" t="str">
            <v/>
          </cell>
          <cell r="AW65" t="str">
            <v/>
          </cell>
          <cell r="AX65" t="str">
            <v/>
          </cell>
          <cell r="AY65" t="str">
            <v/>
          </cell>
          <cell r="AZ65" t="str">
            <v/>
          </cell>
          <cell r="BA65" t="str">
            <v/>
          </cell>
          <cell r="BB65" t="str">
            <v/>
          </cell>
          <cell r="BC65" t="str">
            <v/>
          </cell>
          <cell r="BD65" t="str">
            <v/>
          </cell>
          <cell r="BE65" t="str">
            <v/>
          </cell>
          <cell r="BF65" t="str">
            <v/>
          </cell>
          <cell r="BG65" t="str">
            <v/>
          </cell>
          <cell r="BH65" t="str">
            <v/>
          </cell>
          <cell r="BI65" t="str">
            <v/>
          </cell>
          <cell r="BJ65" t="str">
            <v/>
          </cell>
          <cell r="BK65" t="e">
            <v>#N/A</v>
          </cell>
          <cell r="BL65" t="e">
            <v>#N/A</v>
          </cell>
          <cell r="BM65" t="e">
            <v>#N/A</v>
          </cell>
          <cell r="BN65" t="e">
            <v>#N/A</v>
          </cell>
          <cell r="BO65" t="e">
            <v>#N/A</v>
          </cell>
          <cell r="BP65" t="e">
            <v>#N/A</v>
          </cell>
          <cell r="BQ65" t="e">
            <v>#N/A</v>
          </cell>
          <cell r="BR65" t="e">
            <v>#N/A</v>
          </cell>
          <cell r="BS65" t="e">
            <v>#N/A</v>
          </cell>
          <cell r="BT65" t="e">
            <v>#N/A</v>
          </cell>
          <cell r="BU65" t="e">
            <v>#N/A</v>
          </cell>
          <cell r="BV65" t="e">
            <v>#N/A</v>
          </cell>
          <cell r="BW65" t="e">
            <v>#N/A</v>
          </cell>
          <cell r="BX65" t="e">
            <v>#N/A</v>
          </cell>
          <cell r="BY65" t="e">
            <v>#N/A</v>
          </cell>
          <cell r="BZ65" t="e">
            <v>#N/A</v>
          </cell>
          <cell r="CA65" t="e">
            <v>#N/A</v>
          </cell>
          <cell r="CB65" t="e">
            <v>#N/A</v>
          </cell>
          <cell r="CC65" t="e">
            <v>#N/A</v>
          </cell>
        </row>
        <row r="66">
          <cell r="B66">
            <v>4057022</v>
          </cell>
          <cell r="C66">
            <v>4683567</v>
          </cell>
          <cell r="D66">
            <v>4704685</v>
          </cell>
          <cell r="E66">
            <v>4728094</v>
          </cell>
          <cell r="F66">
            <v>4856420</v>
          </cell>
          <cell r="G66">
            <v>4813201</v>
          </cell>
          <cell r="H66">
            <v>4641308</v>
          </cell>
          <cell r="I66" t="str">
            <v/>
          </cell>
          <cell r="J66" t="str">
            <v/>
          </cell>
          <cell r="K66" t="str">
            <v/>
          </cell>
          <cell r="L66" t="str">
            <v/>
          </cell>
          <cell r="M66" t="str">
            <v/>
          </cell>
          <cell r="N66" t="str">
            <v/>
          </cell>
          <cell r="O66" t="str">
            <v/>
          </cell>
          <cell r="P66" t="str">
            <v/>
          </cell>
          <cell r="Q66" t="str">
            <v/>
          </cell>
          <cell r="R66" t="str">
            <v/>
          </cell>
          <cell r="S66" t="str">
            <v/>
          </cell>
          <cell r="T66" t="str">
            <v/>
          </cell>
          <cell r="U66" t="str">
            <v/>
          </cell>
          <cell r="V66" t="str">
            <v/>
          </cell>
          <cell r="W66" t="str">
            <v/>
          </cell>
          <cell r="X66" t="str">
            <v/>
          </cell>
          <cell r="Y66" t="str">
            <v/>
          </cell>
          <cell r="Z66" t="str">
            <v/>
          </cell>
          <cell r="AA66" t="str">
            <v/>
          </cell>
          <cell r="AB66" t="str">
            <v/>
          </cell>
          <cell r="AC66" t="str">
            <v/>
          </cell>
          <cell r="AD66" t="str">
            <v/>
          </cell>
          <cell r="AE66" t="str">
            <v/>
          </cell>
          <cell r="AF66" t="str">
            <v/>
          </cell>
          <cell r="AG66" t="str">
            <v/>
          </cell>
          <cell r="AH66" t="str">
            <v/>
          </cell>
          <cell r="AI66" t="str">
            <v/>
          </cell>
          <cell r="AJ66" t="str">
            <v/>
          </cell>
          <cell r="AK66" t="str">
            <v/>
          </cell>
          <cell r="AL66" t="str">
            <v/>
          </cell>
          <cell r="AM66" t="str">
            <v/>
          </cell>
          <cell r="AN66" t="str">
            <v/>
          </cell>
          <cell r="AO66" t="str">
            <v/>
          </cell>
          <cell r="AP66" t="str">
            <v/>
          </cell>
          <cell r="AQ66" t="str">
            <v/>
          </cell>
          <cell r="AR66" t="str">
            <v/>
          </cell>
          <cell r="AS66" t="str">
            <v/>
          </cell>
          <cell r="AT66" t="str">
            <v/>
          </cell>
          <cell r="AU66" t="str">
            <v/>
          </cell>
          <cell r="AV66" t="str">
            <v/>
          </cell>
          <cell r="AW66" t="str">
            <v/>
          </cell>
          <cell r="AX66" t="str">
            <v/>
          </cell>
          <cell r="AY66" t="str">
            <v/>
          </cell>
          <cell r="AZ66" t="str">
            <v/>
          </cell>
          <cell r="BA66" t="str">
            <v/>
          </cell>
          <cell r="BB66" t="str">
            <v/>
          </cell>
          <cell r="BC66" t="str">
            <v/>
          </cell>
          <cell r="BD66" t="str">
            <v/>
          </cell>
          <cell r="BE66" t="str">
            <v/>
          </cell>
          <cell r="BF66" t="str">
            <v/>
          </cell>
          <cell r="BG66" t="str">
            <v/>
          </cell>
          <cell r="BH66" t="str">
            <v/>
          </cell>
          <cell r="BI66" t="str">
            <v/>
          </cell>
          <cell r="BJ66" t="str">
            <v/>
          </cell>
          <cell r="BK66" t="e">
            <v>#N/A</v>
          </cell>
          <cell r="BL66" t="e">
            <v>#N/A</v>
          </cell>
          <cell r="BM66" t="e">
            <v>#N/A</v>
          </cell>
          <cell r="BN66" t="e">
            <v>#N/A</v>
          </cell>
          <cell r="BO66" t="e">
            <v>#N/A</v>
          </cell>
          <cell r="BP66" t="e">
            <v>#N/A</v>
          </cell>
          <cell r="BQ66" t="e">
            <v>#N/A</v>
          </cell>
          <cell r="BR66" t="e">
            <v>#N/A</v>
          </cell>
          <cell r="BS66" t="e">
            <v>#N/A</v>
          </cell>
          <cell r="BT66" t="e">
            <v>#N/A</v>
          </cell>
          <cell r="BU66" t="e">
            <v>#N/A</v>
          </cell>
          <cell r="BV66" t="e">
            <v>#N/A</v>
          </cell>
          <cell r="BW66" t="e">
            <v>#N/A</v>
          </cell>
          <cell r="BX66" t="e">
            <v>#N/A</v>
          </cell>
          <cell r="BY66" t="e">
            <v>#N/A</v>
          </cell>
          <cell r="BZ66" t="e">
            <v>#N/A</v>
          </cell>
          <cell r="CA66" t="e">
            <v>#N/A</v>
          </cell>
          <cell r="CB66" t="e">
            <v>#N/A</v>
          </cell>
          <cell r="CC66" t="e">
            <v>#N/A</v>
          </cell>
        </row>
        <row r="67">
          <cell r="B67">
            <v>4591552</v>
          </cell>
          <cell r="C67">
            <v>6203745</v>
          </cell>
          <cell r="D67">
            <v>6073193</v>
          </cell>
          <cell r="E67">
            <v>6214635</v>
          </cell>
          <cell r="F67">
            <v>5935880</v>
          </cell>
          <cell r="G67">
            <v>5854471</v>
          </cell>
          <cell r="H67" t="str">
            <v/>
          </cell>
          <cell r="I67" t="str">
            <v/>
          </cell>
          <cell r="J67" t="str">
            <v/>
          </cell>
          <cell r="K67" t="str">
            <v/>
          </cell>
          <cell r="L67" t="str">
            <v/>
          </cell>
          <cell r="M67" t="str">
            <v/>
          </cell>
          <cell r="N67" t="str">
            <v/>
          </cell>
          <cell r="O67" t="str">
            <v/>
          </cell>
          <cell r="P67" t="str">
            <v/>
          </cell>
          <cell r="Q67" t="str">
            <v/>
          </cell>
          <cell r="R67" t="str">
            <v/>
          </cell>
          <cell r="S67" t="str">
            <v/>
          </cell>
          <cell r="T67" t="str">
            <v/>
          </cell>
          <cell r="U67" t="str">
            <v/>
          </cell>
          <cell r="V67" t="str">
            <v/>
          </cell>
          <cell r="W67" t="str">
            <v/>
          </cell>
          <cell r="X67" t="str">
            <v/>
          </cell>
          <cell r="Y67" t="str">
            <v/>
          </cell>
          <cell r="Z67" t="str">
            <v/>
          </cell>
          <cell r="AA67" t="str">
            <v/>
          </cell>
          <cell r="AB67" t="str">
            <v/>
          </cell>
          <cell r="AC67" t="str">
            <v/>
          </cell>
          <cell r="AD67" t="str">
            <v/>
          </cell>
          <cell r="AE67" t="str">
            <v/>
          </cell>
          <cell r="AF67" t="str">
            <v/>
          </cell>
          <cell r="AG67" t="str">
            <v/>
          </cell>
          <cell r="AH67" t="str">
            <v/>
          </cell>
          <cell r="AI67" t="str">
            <v/>
          </cell>
          <cell r="AJ67" t="str">
            <v/>
          </cell>
          <cell r="AK67" t="str">
            <v/>
          </cell>
          <cell r="AL67" t="str">
            <v/>
          </cell>
          <cell r="AM67" t="str">
            <v/>
          </cell>
          <cell r="AN67" t="str">
            <v/>
          </cell>
          <cell r="AO67" t="str">
            <v/>
          </cell>
          <cell r="AP67" t="str">
            <v/>
          </cell>
          <cell r="AQ67" t="str">
            <v/>
          </cell>
          <cell r="AR67" t="str">
            <v/>
          </cell>
          <cell r="AS67" t="str">
            <v/>
          </cell>
          <cell r="AT67" t="str">
            <v/>
          </cell>
          <cell r="AU67" t="str">
            <v/>
          </cell>
          <cell r="AV67" t="str">
            <v/>
          </cell>
          <cell r="AW67" t="str">
            <v/>
          </cell>
          <cell r="AX67" t="str">
            <v/>
          </cell>
          <cell r="AY67" t="str">
            <v/>
          </cell>
          <cell r="AZ67" t="str">
            <v/>
          </cell>
          <cell r="BA67" t="str">
            <v/>
          </cell>
          <cell r="BB67" t="str">
            <v/>
          </cell>
          <cell r="BC67" t="str">
            <v/>
          </cell>
          <cell r="BD67" t="str">
            <v/>
          </cell>
          <cell r="BE67" t="str">
            <v/>
          </cell>
          <cell r="BF67" t="str">
            <v/>
          </cell>
          <cell r="BG67" t="str">
            <v/>
          </cell>
          <cell r="BH67" t="str">
            <v/>
          </cell>
          <cell r="BI67" t="str">
            <v/>
          </cell>
          <cell r="BJ67" t="str">
            <v/>
          </cell>
          <cell r="BK67" t="e">
            <v>#N/A</v>
          </cell>
          <cell r="BL67" t="e">
            <v>#N/A</v>
          </cell>
          <cell r="BM67" t="e">
            <v>#N/A</v>
          </cell>
          <cell r="BN67" t="e">
            <v>#N/A</v>
          </cell>
          <cell r="BO67" t="e">
            <v>#N/A</v>
          </cell>
          <cell r="BP67" t="e">
            <v>#N/A</v>
          </cell>
          <cell r="BQ67" t="e">
            <v>#N/A</v>
          </cell>
          <cell r="BR67" t="e">
            <v>#N/A</v>
          </cell>
          <cell r="BS67" t="e">
            <v>#N/A</v>
          </cell>
          <cell r="BT67" t="e">
            <v>#N/A</v>
          </cell>
          <cell r="BU67" t="e">
            <v>#N/A</v>
          </cell>
          <cell r="BV67" t="e">
            <v>#N/A</v>
          </cell>
          <cell r="BW67" t="e">
            <v>#N/A</v>
          </cell>
          <cell r="BX67" t="e">
            <v>#N/A</v>
          </cell>
          <cell r="BY67" t="e">
            <v>#N/A</v>
          </cell>
          <cell r="BZ67" t="e">
            <v>#N/A</v>
          </cell>
          <cell r="CA67" t="e">
            <v>#N/A</v>
          </cell>
          <cell r="CB67" t="e">
            <v>#N/A</v>
          </cell>
          <cell r="CC67" t="e">
            <v>#N/A</v>
          </cell>
        </row>
        <row r="68">
          <cell r="B68">
            <v>5116171</v>
          </cell>
          <cell r="C68">
            <v>6304473</v>
          </cell>
          <cell r="D68">
            <v>6070221</v>
          </cell>
          <cell r="E68">
            <v>6116783</v>
          </cell>
          <cell r="F68">
            <v>6055677</v>
          </cell>
          <cell r="G68" t="str">
            <v/>
          </cell>
          <cell r="H68" t="str">
            <v/>
          </cell>
          <cell r="I68" t="str">
            <v/>
          </cell>
          <cell r="J68" t="str">
            <v/>
          </cell>
          <cell r="K68" t="str">
            <v/>
          </cell>
          <cell r="L68" t="str">
            <v/>
          </cell>
          <cell r="M68" t="str">
            <v/>
          </cell>
          <cell r="N68" t="str">
            <v/>
          </cell>
          <cell r="O68" t="str">
            <v/>
          </cell>
          <cell r="P68" t="str">
            <v/>
          </cell>
          <cell r="Q68" t="str">
            <v/>
          </cell>
          <cell r="R68" t="str">
            <v/>
          </cell>
          <cell r="S68" t="str">
            <v/>
          </cell>
          <cell r="T68" t="str">
            <v/>
          </cell>
          <cell r="U68" t="str">
            <v/>
          </cell>
          <cell r="V68" t="str">
            <v/>
          </cell>
          <cell r="W68" t="str">
            <v/>
          </cell>
          <cell r="X68" t="str">
            <v/>
          </cell>
          <cell r="Y68" t="str">
            <v/>
          </cell>
          <cell r="Z68" t="str">
            <v/>
          </cell>
          <cell r="AA68" t="str">
            <v/>
          </cell>
          <cell r="AB68" t="str">
            <v/>
          </cell>
          <cell r="AC68" t="str">
            <v/>
          </cell>
          <cell r="AD68" t="str">
            <v/>
          </cell>
          <cell r="AE68" t="str">
            <v/>
          </cell>
          <cell r="AF68" t="str">
            <v/>
          </cell>
          <cell r="AG68" t="str">
            <v/>
          </cell>
          <cell r="AH68" t="str">
            <v/>
          </cell>
          <cell r="AI68" t="str">
            <v/>
          </cell>
          <cell r="AJ68" t="str">
            <v/>
          </cell>
          <cell r="AK68" t="str">
            <v/>
          </cell>
          <cell r="AL68" t="str">
            <v/>
          </cell>
          <cell r="AM68" t="str">
            <v/>
          </cell>
          <cell r="AN68" t="str">
            <v/>
          </cell>
          <cell r="AO68" t="str">
            <v/>
          </cell>
          <cell r="AP68" t="str">
            <v/>
          </cell>
          <cell r="AQ68" t="str">
            <v/>
          </cell>
          <cell r="AR68" t="str">
            <v/>
          </cell>
          <cell r="AS68" t="str">
            <v/>
          </cell>
          <cell r="AT68" t="str">
            <v/>
          </cell>
          <cell r="AU68" t="str">
            <v/>
          </cell>
          <cell r="AV68" t="str">
            <v/>
          </cell>
          <cell r="AW68" t="str">
            <v/>
          </cell>
          <cell r="AX68" t="str">
            <v/>
          </cell>
          <cell r="AY68" t="str">
            <v/>
          </cell>
          <cell r="AZ68" t="str">
            <v/>
          </cell>
          <cell r="BA68" t="str">
            <v/>
          </cell>
          <cell r="BB68" t="str">
            <v/>
          </cell>
          <cell r="BC68" t="str">
            <v/>
          </cell>
          <cell r="BD68" t="str">
            <v/>
          </cell>
          <cell r="BE68" t="str">
            <v/>
          </cell>
          <cell r="BF68" t="str">
            <v/>
          </cell>
          <cell r="BG68" t="str">
            <v/>
          </cell>
          <cell r="BH68" t="str">
            <v/>
          </cell>
          <cell r="BI68" t="str">
            <v/>
          </cell>
          <cell r="BJ68" t="str">
            <v/>
          </cell>
          <cell r="BK68" t="e">
            <v>#N/A</v>
          </cell>
          <cell r="BL68" t="e">
            <v>#N/A</v>
          </cell>
          <cell r="BM68" t="e">
            <v>#N/A</v>
          </cell>
          <cell r="BN68" t="e">
            <v>#N/A</v>
          </cell>
          <cell r="BO68" t="e">
            <v>#N/A</v>
          </cell>
          <cell r="BP68" t="e">
            <v>#N/A</v>
          </cell>
          <cell r="BQ68" t="e">
            <v>#N/A</v>
          </cell>
          <cell r="BR68" t="e">
            <v>#N/A</v>
          </cell>
          <cell r="BS68" t="e">
            <v>#N/A</v>
          </cell>
          <cell r="BT68" t="e">
            <v>#N/A</v>
          </cell>
          <cell r="BU68" t="e">
            <v>#N/A</v>
          </cell>
          <cell r="BV68" t="e">
            <v>#N/A</v>
          </cell>
          <cell r="BW68" t="e">
            <v>#N/A</v>
          </cell>
          <cell r="BX68" t="e">
            <v>#N/A</v>
          </cell>
          <cell r="BY68" t="e">
            <v>#N/A</v>
          </cell>
          <cell r="BZ68" t="e">
            <v>#N/A</v>
          </cell>
          <cell r="CA68" t="e">
            <v>#N/A</v>
          </cell>
          <cell r="CB68" t="e">
            <v>#N/A</v>
          </cell>
          <cell r="CC68" t="e">
            <v>#N/A</v>
          </cell>
        </row>
        <row r="69">
          <cell r="B69">
            <v>6458152</v>
          </cell>
          <cell r="C69">
            <v>8999851</v>
          </cell>
          <cell r="D69">
            <v>8699415</v>
          </cell>
          <cell r="E69">
            <v>8570987</v>
          </cell>
          <cell r="F69" t="str">
            <v/>
          </cell>
          <cell r="G69" t="str">
            <v/>
          </cell>
          <cell r="H69" t="str">
            <v/>
          </cell>
          <cell r="I69" t="str">
            <v/>
          </cell>
          <cell r="J69" t="str">
            <v/>
          </cell>
          <cell r="K69" t="str">
            <v/>
          </cell>
          <cell r="L69" t="str">
            <v/>
          </cell>
          <cell r="M69" t="str">
            <v/>
          </cell>
          <cell r="N69" t="str">
            <v/>
          </cell>
          <cell r="O69" t="str">
            <v/>
          </cell>
          <cell r="P69" t="str">
            <v/>
          </cell>
          <cell r="Q69" t="str">
            <v/>
          </cell>
          <cell r="R69" t="str">
            <v/>
          </cell>
          <cell r="S69" t="str">
            <v/>
          </cell>
          <cell r="T69" t="str">
            <v/>
          </cell>
          <cell r="U69" t="str">
            <v/>
          </cell>
          <cell r="V69" t="str">
            <v/>
          </cell>
          <cell r="W69" t="str">
            <v/>
          </cell>
          <cell r="X69" t="str">
            <v/>
          </cell>
          <cell r="Y69" t="str">
            <v/>
          </cell>
          <cell r="Z69" t="str">
            <v/>
          </cell>
          <cell r="AA69" t="str">
            <v/>
          </cell>
          <cell r="AB69" t="str">
            <v/>
          </cell>
          <cell r="AC69" t="str">
            <v/>
          </cell>
          <cell r="AD69" t="str">
            <v/>
          </cell>
          <cell r="AE69" t="str">
            <v/>
          </cell>
          <cell r="AF69" t="str">
            <v/>
          </cell>
          <cell r="AG69" t="str">
            <v/>
          </cell>
          <cell r="AH69" t="str">
            <v/>
          </cell>
          <cell r="AI69" t="str">
            <v/>
          </cell>
          <cell r="AJ69" t="str">
            <v/>
          </cell>
          <cell r="AK69" t="str">
            <v/>
          </cell>
          <cell r="AL69" t="str">
            <v/>
          </cell>
          <cell r="AM69" t="str">
            <v/>
          </cell>
          <cell r="AN69" t="str">
            <v/>
          </cell>
          <cell r="AO69" t="str">
            <v/>
          </cell>
          <cell r="AP69" t="str">
            <v/>
          </cell>
          <cell r="AQ69" t="str">
            <v/>
          </cell>
          <cell r="AR69" t="str">
            <v/>
          </cell>
          <cell r="AS69" t="str">
            <v/>
          </cell>
          <cell r="AT69" t="str">
            <v/>
          </cell>
          <cell r="AU69" t="str">
            <v/>
          </cell>
          <cell r="AV69" t="str">
            <v/>
          </cell>
          <cell r="AW69" t="str">
            <v/>
          </cell>
          <cell r="AX69" t="str">
            <v/>
          </cell>
          <cell r="AY69" t="str">
            <v/>
          </cell>
          <cell r="AZ69" t="str">
            <v/>
          </cell>
          <cell r="BA69" t="str">
            <v/>
          </cell>
          <cell r="BB69" t="str">
            <v/>
          </cell>
          <cell r="BC69" t="str">
            <v/>
          </cell>
          <cell r="BD69" t="str">
            <v/>
          </cell>
          <cell r="BE69" t="str">
            <v/>
          </cell>
          <cell r="BF69" t="str">
            <v/>
          </cell>
          <cell r="BG69" t="str">
            <v/>
          </cell>
          <cell r="BH69" t="str">
            <v/>
          </cell>
          <cell r="BI69" t="str">
            <v/>
          </cell>
          <cell r="BJ69" t="str">
            <v/>
          </cell>
          <cell r="BK69" t="e">
            <v>#N/A</v>
          </cell>
          <cell r="BL69" t="e">
            <v>#N/A</v>
          </cell>
          <cell r="BM69" t="e">
            <v>#N/A</v>
          </cell>
          <cell r="BN69" t="e">
            <v>#N/A</v>
          </cell>
          <cell r="BO69" t="e">
            <v>#N/A</v>
          </cell>
          <cell r="BP69" t="e">
            <v>#N/A</v>
          </cell>
          <cell r="BQ69" t="e">
            <v>#N/A</v>
          </cell>
          <cell r="BR69" t="e">
            <v>#N/A</v>
          </cell>
          <cell r="BS69" t="e">
            <v>#N/A</v>
          </cell>
          <cell r="BT69" t="e">
            <v>#N/A</v>
          </cell>
          <cell r="BU69" t="e">
            <v>#N/A</v>
          </cell>
          <cell r="BV69" t="e">
            <v>#N/A</v>
          </cell>
          <cell r="BW69" t="e">
            <v>#N/A</v>
          </cell>
          <cell r="BX69" t="e">
            <v>#N/A</v>
          </cell>
          <cell r="BY69" t="e">
            <v>#N/A</v>
          </cell>
          <cell r="BZ69" t="e">
            <v>#N/A</v>
          </cell>
          <cell r="CA69" t="e">
            <v>#N/A</v>
          </cell>
          <cell r="CB69" t="e">
            <v>#N/A</v>
          </cell>
          <cell r="CC69" t="e">
            <v>#N/A</v>
          </cell>
        </row>
        <row r="70">
          <cell r="B70">
            <v>7809549</v>
          </cell>
          <cell r="C70">
            <v>8368300</v>
          </cell>
          <cell r="D70">
            <v>8546139</v>
          </cell>
          <cell r="E70" t="str">
            <v/>
          </cell>
          <cell r="F70" t="str">
            <v/>
          </cell>
          <cell r="G70" t="str">
            <v/>
          </cell>
          <cell r="H70" t="str">
            <v/>
          </cell>
          <cell r="I70" t="str">
            <v/>
          </cell>
          <cell r="J70" t="str">
            <v/>
          </cell>
          <cell r="K70" t="str">
            <v/>
          </cell>
          <cell r="L70" t="str">
            <v/>
          </cell>
          <cell r="M70" t="str">
            <v/>
          </cell>
          <cell r="N70" t="str">
            <v/>
          </cell>
          <cell r="O70" t="str">
            <v/>
          </cell>
          <cell r="P70" t="str">
            <v/>
          </cell>
          <cell r="Q70" t="str">
            <v/>
          </cell>
          <cell r="R70" t="str">
            <v/>
          </cell>
          <cell r="S70" t="str">
            <v/>
          </cell>
          <cell r="T70" t="str">
            <v/>
          </cell>
          <cell r="U70" t="str">
            <v/>
          </cell>
          <cell r="V70" t="str">
            <v/>
          </cell>
          <cell r="W70" t="str">
            <v/>
          </cell>
          <cell r="X70" t="str">
            <v/>
          </cell>
          <cell r="Y70" t="str">
            <v/>
          </cell>
          <cell r="Z70" t="str">
            <v/>
          </cell>
          <cell r="AA70" t="str">
            <v/>
          </cell>
          <cell r="AB70" t="str">
            <v/>
          </cell>
          <cell r="AC70" t="str">
            <v/>
          </cell>
          <cell r="AD70" t="str">
            <v/>
          </cell>
          <cell r="AE70" t="str">
            <v/>
          </cell>
          <cell r="AF70" t="str">
            <v/>
          </cell>
          <cell r="AG70" t="str">
            <v/>
          </cell>
          <cell r="AH70" t="str">
            <v/>
          </cell>
          <cell r="AI70" t="str">
            <v/>
          </cell>
          <cell r="AJ70" t="str">
            <v/>
          </cell>
          <cell r="AK70" t="str">
            <v/>
          </cell>
          <cell r="AL70" t="str">
            <v/>
          </cell>
          <cell r="AM70" t="str">
            <v/>
          </cell>
          <cell r="AN70" t="str">
            <v/>
          </cell>
          <cell r="AO70" t="str">
            <v/>
          </cell>
          <cell r="AP70" t="str">
            <v/>
          </cell>
          <cell r="AQ70" t="str">
            <v/>
          </cell>
          <cell r="AR70" t="str">
            <v/>
          </cell>
          <cell r="AS70" t="str">
            <v/>
          </cell>
          <cell r="AT70" t="str">
            <v/>
          </cell>
          <cell r="AU70" t="str">
            <v/>
          </cell>
          <cell r="AV70" t="str">
            <v/>
          </cell>
          <cell r="AW70" t="str">
            <v/>
          </cell>
          <cell r="AX70" t="str">
            <v/>
          </cell>
          <cell r="AY70" t="str">
            <v/>
          </cell>
          <cell r="AZ70" t="str">
            <v/>
          </cell>
          <cell r="BA70" t="str">
            <v/>
          </cell>
          <cell r="BB70" t="str">
            <v/>
          </cell>
          <cell r="BC70" t="str">
            <v/>
          </cell>
          <cell r="BD70" t="str">
            <v/>
          </cell>
          <cell r="BE70" t="str">
            <v/>
          </cell>
          <cell r="BF70" t="str">
            <v/>
          </cell>
          <cell r="BG70" t="str">
            <v/>
          </cell>
          <cell r="BH70" t="str">
            <v/>
          </cell>
          <cell r="BI70" t="str">
            <v/>
          </cell>
          <cell r="BJ70" t="str">
            <v/>
          </cell>
          <cell r="BK70" t="e">
            <v>#N/A</v>
          </cell>
          <cell r="BL70" t="e">
            <v>#N/A</v>
          </cell>
          <cell r="BM70" t="e">
            <v>#N/A</v>
          </cell>
          <cell r="BN70" t="e">
            <v>#N/A</v>
          </cell>
          <cell r="BO70" t="e">
            <v>#N/A</v>
          </cell>
          <cell r="BP70" t="e">
            <v>#N/A</v>
          </cell>
          <cell r="BQ70" t="e">
            <v>#N/A</v>
          </cell>
          <cell r="BR70" t="e">
            <v>#N/A</v>
          </cell>
          <cell r="BS70" t="e">
            <v>#N/A</v>
          </cell>
          <cell r="BT70" t="e">
            <v>#N/A</v>
          </cell>
          <cell r="BU70" t="e">
            <v>#N/A</v>
          </cell>
          <cell r="BV70" t="e">
            <v>#N/A</v>
          </cell>
          <cell r="BW70" t="e">
            <v>#N/A</v>
          </cell>
          <cell r="BX70" t="e">
            <v>#N/A</v>
          </cell>
          <cell r="BY70" t="e">
            <v>#N/A</v>
          </cell>
          <cell r="BZ70" t="e">
            <v>#N/A</v>
          </cell>
          <cell r="CA70" t="e">
            <v>#N/A</v>
          </cell>
          <cell r="CB70" t="e">
            <v>#N/A</v>
          </cell>
          <cell r="CC70" t="e">
            <v>#N/A</v>
          </cell>
        </row>
        <row r="71">
          <cell r="B71">
            <v>6118903</v>
          </cell>
          <cell r="C71">
            <v>8075296</v>
          </cell>
          <cell r="D71" t="str">
            <v/>
          </cell>
          <cell r="E71" t="str">
            <v/>
          </cell>
          <cell r="F71" t="str">
            <v/>
          </cell>
          <cell r="G71" t="str">
            <v/>
          </cell>
          <cell r="H71" t="str">
            <v/>
          </cell>
          <cell r="I71" t="str">
            <v/>
          </cell>
          <cell r="J71" t="str">
            <v/>
          </cell>
          <cell r="K71" t="str">
            <v/>
          </cell>
          <cell r="L71" t="str">
            <v/>
          </cell>
          <cell r="M71" t="str">
            <v/>
          </cell>
          <cell r="N71" t="str">
            <v/>
          </cell>
          <cell r="O71" t="str">
            <v/>
          </cell>
          <cell r="P71" t="str">
            <v/>
          </cell>
          <cell r="Q71" t="str">
            <v/>
          </cell>
          <cell r="R71" t="str">
            <v/>
          </cell>
          <cell r="S71" t="str">
            <v/>
          </cell>
          <cell r="T71" t="str">
            <v/>
          </cell>
          <cell r="U71" t="str">
            <v/>
          </cell>
          <cell r="V71" t="str">
            <v/>
          </cell>
          <cell r="W71" t="str">
            <v/>
          </cell>
          <cell r="X71" t="str">
            <v/>
          </cell>
          <cell r="Y71" t="str">
            <v/>
          </cell>
          <cell r="Z71" t="str">
            <v/>
          </cell>
          <cell r="AA71" t="str">
            <v/>
          </cell>
          <cell r="AB71" t="str">
            <v/>
          </cell>
          <cell r="AC71" t="str">
            <v/>
          </cell>
          <cell r="AD71" t="str">
            <v/>
          </cell>
          <cell r="AE71" t="str">
            <v/>
          </cell>
          <cell r="AF71" t="str">
            <v/>
          </cell>
          <cell r="AG71" t="str">
            <v/>
          </cell>
          <cell r="AH71" t="str">
            <v/>
          </cell>
          <cell r="AI71" t="str">
            <v/>
          </cell>
          <cell r="AJ71" t="str">
            <v/>
          </cell>
          <cell r="AK71" t="str">
            <v/>
          </cell>
          <cell r="AL71" t="str">
            <v/>
          </cell>
          <cell r="AM71" t="str">
            <v/>
          </cell>
          <cell r="AN71" t="str">
            <v/>
          </cell>
          <cell r="AO71" t="str">
            <v/>
          </cell>
          <cell r="AP71" t="str">
            <v/>
          </cell>
          <cell r="AQ71" t="str">
            <v/>
          </cell>
          <cell r="AR71" t="str">
            <v/>
          </cell>
          <cell r="AS71" t="str">
            <v/>
          </cell>
          <cell r="AT71" t="str">
            <v/>
          </cell>
          <cell r="AU71" t="str">
            <v/>
          </cell>
          <cell r="AV71" t="str">
            <v/>
          </cell>
          <cell r="AW71" t="str">
            <v/>
          </cell>
          <cell r="AX71" t="str">
            <v/>
          </cell>
          <cell r="AY71" t="str">
            <v/>
          </cell>
          <cell r="AZ71" t="str">
            <v/>
          </cell>
          <cell r="BA71" t="str">
            <v/>
          </cell>
          <cell r="BB71" t="str">
            <v/>
          </cell>
          <cell r="BC71" t="str">
            <v/>
          </cell>
          <cell r="BD71" t="str">
            <v/>
          </cell>
          <cell r="BE71" t="str">
            <v/>
          </cell>
          <cell r="BF71" t="str">
            <v/>
          </cell>
          <cell r="BG71" t="str">
            <v/>
          </cell>
          <cell r="BH71" t="str">
            <v/>
          </cell>
          <cell r="BI71" t="str">
            <v/>
          </cell>
          <cell r="BJ71" t="str">
            <v/>
          </cell>
          <cell r="BK71" t="e">
            <v>#N/A</v>
          </cell>
          <cell r="BL71" t="e">
            <v>#N/A</v>
          </cell>
          <cell r="BM71" t="e">
            <v>#N/A</v>
          </cell>
          <cell r="BN71" t="e">
            <v>#N/A</v>
          </cell>
          <cell r="BO71" t="e">
            <v>#N/A</v>
          </cell>
          <cell r="BP71" t="e">
            <v>#N/A</v>
          </cell>
          <cell r="BQ71" t="e">
            <v>#N/A</v>
          </cell>
          <cell r="BR71" t="e">
            <v>#N/A</v>
          </cell>
          <cell r="BS71" t="e">
            <v>#N/A</v>
          </cell>
          <cell r="BT71" t="e">
            <v>#N/A</v>
          </cell>
          <cell r="BU71" t="e">
            <v>#N/A</v>
          </cell>
          <cell r="BV71" t="e">
            <v>#N/A</v>
          </cell>
          <cell r="BW71" t="e">
            <v>#N/A</v>
          </cell>
          <cell r="BX71" t="e">
            <v>#N/A</v>
          </cell>
          <cell r="BY71" t="e">
            <v>#N/A</v>
          </cell>
          <cell r="BZ71" t="e">
            <v>#N/A</v>
          </cell>
          <cell r="CA71" t="e">
            <v>#N/A</v>
          </cell>
          <cell r="CB71" t="e">
            <v>#N/A</v>
          </cell>
          <cell r="CC71" t="e">
            <v>#N/A</v>
          </cell>
        </row>
        <row r="72">
          <cell r="B72">
            <v>6338842</v>
          </cell>
          <cell r="C72" t="str">
            <v/>
          </cell>
          <cell r="D72" t="str">
            <v/>
          </cell>
          <cell r="E72" t="str">
            <v/>
          </cell>
          <cell r="F72" t="str">
            <v/>
          </cell>
          <cell r="G72" t="str">
            <v/>
          </cell>
          <cell r="H72" t="str">
            <v/>
          </cell>
          <cell r="I72" t="str">
            <v/>
          </cell>
          <cell r="J72" t="str">
            <v/>
          </cell>
          <cell r="K72" t="str">
            <v/>
          </cell>
          <cell r="L72" t="str">
            <v/>
          </cell>
          <cell r="M72" t="str">
            <v/>
          </cell>
          <cell r="N72" t="str">
            <v/>
          </cell>
          <cell r="O72" t="str">
            <v/>
          </cell>
          <cell r="P72" t="str">
            <v/>
          </cell>
          <cell r="Q72" t="str">
            <v/>
          </cell>
          <cell r="R72" t="str">
            <v/>
          </cell>
          <cell r="S72" t="str">
            <v/>
          </cell>
          <cell r="T72" t="str">
            <v/>
          </cell>
          <cell r="U72" t="str">
            <v/>
          </cell>
          <cell r="V72" t="str">
            <v/>
          </cell>
          <cell r="W72" t="str">
            <v/>
          </cell>
          <cell r="X72" t="str">
            <v/>
          </cell>
          <cell r="Y72" t="str">
            <v/>
          </cell>
          <cell r="Z72" t="str">
            <v/>
          </cell>
          <cell r="AA72" t="str">
            <v/>
          </cell>
          <cell r="AB72" t="str">
            <v/>
          </cell>
          <cell r="AC72" t="str">
            <v/>
          </cell>
          <cell r="AD72" t="str">
            <v/>
          </cell>
          <cell r="AE72" t="str">
            <v/>
          </cell>
          <cell r="AF72" t="str">
            <v/>
          </cell>
          <cell r="AG72" t="str">
            <v/>
          </cell>
          <cell r="AH72" t="str">
            <v/>
          </cell>
          <cell r="AI72" t="str">
            <v/>
          </cell>
          <cell r="AJ72" t="str">
            <v/>
          </cell>
          <cell r="AK72" t="str">
            <v/>
          </cell>
          <cell r="AL72" t="str">
            <v/>
          </cell>
          <cell r="AM72" t="str">
            <v/>
          </cell>
          <cell r="AN72" t="str">
            <v/>
          </cell>
          <cell r="AO72" t="str">
            <v/>
          </cell>
          <cell r="AP72" t="str">
            <v/>
          </cell>
          <cell r="AQ72" t="str">
            <v/>
          </cell>
          <cell r="AR72" t="str">
            <v/>
          </cell>
          <cell r="AS72" t="str">
            <v/>
          </cell>
          <cell r="AT72" t="str">
            <v/>
          </cell>
          <cell r="AU72" t="str">
            <v/>
          </cell>
          <cell r="AV72" t="str">
            <v/>
          </cell>
          <cell r="AW72" t="str">
            <v/>
          </cell>
          <cell r="AX72" t="str">
            <v/>
          </cell>
          <cell r="AY72" t="str">
            <v/>
          </cell>
          <cell r="AZ72" t="str">
            <v/>
          </cell>
          <cell r="BA72" t="str">
            <v/>
          </cell>
          <cell r="BB72" t="str">
            <v/>
          </cell>
          <cell r="BC72" t="str">
            <v/>
          </cell>
          <cell r="BD72" t="str">
            <v/>
          </cell>
          <cell r="BE72" t="str">
            <v/>
          </cell>
          <cell r="BF72" t="str">
            <v/>
          </cell>
          <cell r="BG72" t="str">
            <v/>
          </cell>
          <cell r="BH72" t="str">
            <v/>
          </cell>
          <cell r="BI72" t="str">
            <v/>
          </cell>
          <cell r="BJ72" t="str">
            <v/>
          </cell>
          <cell r="BK72" t="e">
            <v>#N/A</v>
          </cell>
          <cell r="BL72" t="e">
            <v>#N/A</v>
          </cell>
          <cell r="BM72" t="e">
            <v>#N/A</v>
          </cell>
          <cell r="BN72" t="e">
            <v>#N/A</v>
          </cell>
          <cell r="BO72" t="e">
            <v>#N/A</v>
          </cell>
          <cell r="BP72" t="e">
            <v>#N/A</v>
          </cell>
          <cell r="BQ72" t="e">
            <v>#N/A</v>
          </cell>
          <cell r="BR72" t="e">
            <v>#N/A</v>
          </cell>
          <cell r="BS72" t="e">
            <v>#N/A</v>
          </cell>
          <cell r="BT72" t="e">
            <v>#N/A</v>
          </cell>
          <cell r="BU72" t="e">
            <v>#N/A</v>
          </cell>
          <cell r="BV72" t="e">
            <v>#N/A</v>
          </cell>
          <cell r="BW72" t="e">
            <v>#N/A</v>
          </cell>
          <cell r="BX72" t="e">
            <v>#N/A</v>
          </cell>
          <cell r="BY72" t="e">
            <v>#N/A</v>
          </cell>
          <cell r="BZ72" t="e">
            <v>#N/A</v>
          </cell>
          <cell r="CA72" t="e">
            <v>#N/A</v>
          </cell>
          <cell r="CB72" t="e">
            <v>#N/A</v>
          </cell>
          <cell r="CC72" t="e">
            <v>#N/A</v>
          </cell>
        </row>
      </sheetData>
      <sheetData sheetId="22"/>
      <sheetData sheetId="23"/>
      <sheetData sheetId="24">
        <row r="12">
          <cell r="B12">
            <v>36</v>
          </cell>
          <cell r="C12">
            <v>44</v>
          </cell>
          <cell r="D12">
            <v>49</v>
          </cell>
          <cell r="E12">
            <v>51</v>
          </cell>
          <cell r="F12">
            <v>51</v>
          </cell>
          <cell r="G12">
            <v>52</v>
          </cell>
          <cell r="H12">
            <v>52</v>
          </cell>
          <cell r="I12">
            <v>53</v>
          </cell>
          <cell r="J12">
            <v>53</v>
          </cell>
          <cell r="K12">
            <v>53</v>
          </cell>
          <cell r="L12">
            <v>53</v>
          </cell>
          <cell r="M12">
            <v>53</v>
          </cell>
          <cell r="N12">
            <v>53</v>
          </cell>
          <cell r="O12">
            <v>53</v>
          </cell>
          <cell r="P12">
            <v>53</v>
          </cell>
          <cell r="Q12">
            <v>53</v>
          </cell>
          <cell r="R12">
            <v>53</v>
          </cell>
          <cell r="S12">
            <v>53</v>
          </cell>
          <cell r="T12">
            <v>53</v>
          </cell>
          <cell r="U12">
            <v>53</v>
          </cell>
          <cell r="V12">
            <v>53</v>
          </cell>
          <cell r="W12">
            <v>53</v>
          </cell>
          <cell r="X12">
            <v>53</v>
          </cell>
          <cell r="Y12">
            <v>53</v>
          </cell>
          <cell r="Z12">
            <v>53</v>
          </cell>
          <cell r="AA12">
            <v>53</v>
          </cell>
          <cell r="AB12">
            <v>53</v>
          </cell>
          <cell r="AC12">
            <v>53</v>
          </cell>
          <cell r="AD12">
            <v>53</v>
          </cell>
          <cell r="AE12">
            <v>53</v>
          </cell>
          <cell r="AF12">
            <v>53</v>
          </cell>
          <cell r="AG12">
            <v>53</v>
          </cell>
          <cell r="AH12">
            <v>53</v>
          </cell>
          <cell r="AI12">
            <v>53</v>
          </cell>
          <cell r="AJ12">
            <v>53</v>
          </cell>
          <cell r="AK12">
            <v>53</v>
          </cell>
          <cell r="AL12">
            <v>53</v>
          </cell>
          <cell r="AM12">
            <v>53</v>
          </cell>
          <cell r="AN12">
            <v>53</v>
          </cell>
          <cell r="AO12">
            <v>53</v>
          </cell>
          <cell r="AP12">
            <v>53</v>
          </cell>
          <cell r="AQ12">
            <v>53</v>
          </cell>
          <cell r="AR12">
            <v>53</v>
          </cell>
          <cell r="AS12">
            <v>53</v>
          </cell>
          <cell r="AT12">
            <v>53</v>
          </cell>
          <cell r="AU12">
            <v>53</v>
          </cell>
          <cell r="AV12">
            <v>53</v>
          </cell>
          <cell r="AW12">
            <v>53</v>
          </cell>
          <cell r="AX12">
            <v>53</v>
          </cell>
          <cell r="AY12">
            <v>53</v>
          </cell>
          <cell r="AZ12">
            <v>53</v>
          </cell>
          <cell r="BA12">
            <v>53</v>
          </cell>
          <cell r="BB12">
            <v>53</v>
          </cell>
          <cell r="BC12">
            <v>53</v>
          </cell>
          <cell r="BD12">
            <v>53</v>
          </cell>
          <cell r="BE12">
            <v>53</v>
          </cell>
          <cell r="BF12">
            <v>53</v>
          </cell>
          <cell r="BG12">
            <v>53</v>
          </cell>
          <cell r="BH12">
            <v>53</v>
          </cell>
          <cell r="BI12">
            <v>53</v>
          </cell>
          <cell r="BJ12">
            <v>53</v>
          </cell>
          <cell r="BK12" t="e">
            <v>#N/A</v>
          </cell>
          <cell r="BL12" t="e">
            <v>#N/A</v>
          </cell>
          <cell r="BM12" t="e">
            <v>#N/A</v>
          </cell>
          <cell r="BN12" t="e">
            <v>#N/A</v>
          </cell>
          <cell r="BO12" t="e">
            <v>#N/A</v>
          </cell>
          <cell r="BP12" t="e">
            <v>#N/A</v>
          </cell>
          <cell r="BQ12" t="e">
            <v>#N/A</v>
          </cell>
          <cell r="BR12" t="e">
            <v>#N/A</v>
          </cell>
          <cell r="BS12" t="e">
            <v>#N/A</v>
          </cell>
          <cell r="BT12" t="e">
            <v>#N/A</v>
          </cell>
          <cell r="BU12" t="e">
            <v>#N/A</v>
          </cell>
          <cell r="BV12" t="e">
            <v>#N/A</v>
          </cell>
          <cell r="BW12" t="e">
            <v>#N/A</v>
          </cell>
          <cell r="BX12" t="e">
            <v>#N/A</v>
          </cell>
          <cell r="BY12" t="e">
            <v>#N/A</v>
          </cell>
          <cell r="BZ12" t="e">
            <v>#N/A</v>
          </cell>
          <cell r="CA12" t="e">
            <v>#N/A</v>
          </cell>
          <cell r="CB12" t="e">
            <v>#N/A</v>
          </cell>
          <cell r="CC12" t="e">
            <v>#N/A</v>
          </cell>
        </row>
        <row r="13">
          <cell r="B13">
            <v>64</v>
          </cell>
          <cell r="C13">
            <v>71</v>
          </cell>
          <cell r="D13">
            <v>73</v>
          </cell>
          <cell r="E13">
            <v>73</v>
          </cell>
          <cell r="F13">
            <v>76</v>
          </cell>
          <cell r="G13">
            <v>76</v>
          </cell>
          <cell r="H13">
            <v>76</v>
          </cell>
          <cell r="I13">
            <v>76</v>
          </cell>
          <cell r="J13">
            <v>75</v>
          </cell>
          <cell r="K13">
            <v>75</v>
          </cell>
          <cell r="L13">
            <v>75</v>
          </cell>
          <cell r="M13">
            <v>75</v>
          </cell>
          <cell r="N13">
            <v>75</v>
          </cell>
          <cell r="O13">
            <v>75</v>
          </cell>
          <cell r="P13">
            <v>75</v>
          </cell>
          <cell r="Q13">
            <v>75</v>
          </cell>
          <cell r="R13">
            <v>75</v>
          </cell>
          <cell r="S13">
            <v>75</v>
          </cell>
          <cell r="T13">
            <v>75</v>
          </cell>
          <cell r="U13">
            <v>75</v>
          </cell>
          <cell r="V13">
            <v>75</v>
          </cell>
          <cell r="W13">
            <v>75</v>
          </cell>
          <cell r="X13">
            <v>75</v>
          </cell>
          <cell r="Y13">
            <v>75</v>
          </cell>
          <cell r="Z13">
            <v>75</v>
          </cell>
          <cell r="AA13">
            <v>75</v>
          </cell>
          <cell r="AB13">
            <v>75</v>
          </cell>
          <cell r="AC13">
            <v>75</v>
          </cell>
          <cell r="AD13">
            <v>75</v>
          </cell>
          <cell r="AE13">
            <v>75</v>
          </cell>
          <cell r="AF13">
            <v>75</v>
          </cell>
          <cell r="AG13">
            <v>75</v>
          </cell>
          <cell r="AH13">
            <v>75</v>
          </cell>
          <cell r="AI13">
            <v>75</v>
          </cell>
          <cell r="AJ13">
            <v>75</v>
          </cell>
          <cell r="AK13">
            <v>75</v>
          </cell>
          <cell r="AL13">
            <v>75</v>
          </cell>
          <cell r="AM13">
            <v>75</v>
          </cell>
          <cell r="AN13">
            <v>75</v>
          </cell>
          <cell r="AO13">
            <v>75</v>
          </cell>
          <cell r="AP13">
            <v>75</v>
          </cell>
          <cell r="AQ13">
            <v>75</v>
          </cell>
          <cell r="AR13">
            <v>75</v>
          </cell>
          <cell r="AS13">
            <v>75</v>
          </cell>
          <cell r="AT13">
            <v>75</v>
          </cell>
          <cell r="AU13">
            <v>75</v>
          </cell>
          <cell r="AV13">
            <v>75</v>
          </cell>
          <cell r="AW13">
            <v>75</v>
          </cell>
          <cell r="AX13">
            <v>75</v>
          </cell>
          <cell r="AY13">
            <v>75</v>
          </cell>
          <cell r="AZ13">
            <v>75</v>
          </cell>
          <cell r="BA13">
            <v>75</v>
          </cell>
          <cell r="BB13">
            <v>75</v>
          </cell>
          <cell r="BC13">
            <v>75</v>
          </cell>
          <cell r="BD13">
            <v>75</v>
          </cell>
          <cell r="BE13">
            <v>75</v>
          </cell>
          <cell r="BF13">
            <v>75</v>
          </cell>
          <cell r="BG13">
            <v>75</v>
          </cell>
          <cell r="BH13">
            <v>75</v>
          </cell>
          <cell r="BI13">
            <v>76</v>
          </cell>
          <cell r="BJ13" t="str">
            <v/>
          </cell>
          <cell r="BK13" t="e">
            <v>#N/A</v>
          </cell>
          <cell r="BL13" t="e">
            <v>#N/A</v>
          </cell>
          <cell r="BM13" t="e">
            <v>#N/A</v>
          </cell>
          <cell r="BN13" t="e">
            <v>#N/A</v>
          </cell>
          <cell r="BO13" t="e">
            <v>#N/A</v>
          </cell>
          <cell r="BP13" t="e">
            <v>#N/A</v>
          </cell>
          <cell r="BQ13" t="e">
            <v>#N/A</v>
          </cell>
          <cell r="BR13" t="e">
            <v>#N/A</v>
          </cell>
          <cell r="BS13" t="e">
            <v>#N/A</v>
          </cell>
          <cell r="BT13" t="e">
            <v>#N/A</v>
          </cell>
          <cell r="BU13" t="e">
            <v>#N/A</v>
          </cell>
          <cell r="BV13" t="e">
            <v>#N/A</v>
          </cell>
          <cell r="BW13" t="e">
            <v>#N/A</v>
          </cell>
          <cell r="BX13" t="e">
            <v>#N/A</v>
          </cell>
          <cell r="BY13" t="e">
            <v>#N/A</v>
          </cell>
          <cell r="BZ13" t="e">
            <v>#N/A</v>
          </cell>
          <cell r="CA13" t="e">
            <v>#N/A</v>
          </cell>
          <cell r="CB13" t="e">
            <v>#N/A</v>
          </cell>
          <cell r="CC13" t="e">
            <v>#N/A</v>
          </cell>
        </row>
        <row r="14">
          <cell r="B14">
            <v>73</v>
          </cell>
          <cell r="C14">
            <v>82</v>
          </cell>
          <cell r="D14">
            <v>83</v>
          </cell>
          <cell r="E14">
            <v>83</v>
          </cell>
          <cell r="F14">
            <v>83</v>
          </cell>
          <cell r="G14">
            <v>83</v>
          </cell>
          <cell r="H14">
            <v>84</v>
          </cell>
          <cell r="I14">
            <v>84</v>
          </cell>
          <cell r="J14">
            <v>84</v>
          </cell>
          <cell r="K14">
            <v>84</v>
          </cell>
          <cell r="L14">
            <v>84</v>
          </cell>
          <cell r="M14">
            <v>84</v>
          </cell>
          <cell r="N14">
            <v>84</v>
          </cell>
          <cell r="O14">
            <v>84</v>
          </cell>
          <cell r="P14">
            <v>84</v>
          </cell>
          <cell r="Q14">
            <v>84</v>
          </cell>
          <cell r="R14">
            <v>84</v>
          </cell>
          <cell r="S14">
            <v>84</v>
          </cell>
          <cell r="T14">
            <v>84</v>
          </cell>
          <cell r="U14">
            <v>84</v>
          </cell>
          <cell r="V14">
            <v>84</v>
          </cell>
          <cell r="W14">
            <v>84</v>
          </cell>
          <cell r="X14">
            <v>84</v>
          </cell>
          <cell r="Y14">
            <v>84</v>
          </cell>
          <cell r="Z14">
            <v>84</v>
          </cell>
          <cell r="AA14">
            <v>84</v>
          </cell>
          <cell r="AB14">
            <v>84</v>
          </cell>
          <cell r="AC14">
            <v>84</v>
          </cell>
          <cell r="AD14">
            <v>84</v>
          </cell>
          <cell r="AE14">
            <v>84</v>
          </cell>
          <cell r="AF14">
            <v>84</v>
          </cell>
          <cell r="AG14">
            <v>84</v>
          </cell>
          <cell r="AH14">
            <v>84</v>
          </cell>
          <cell r="AI14">
            <v>84</v>
          </cell>
          <cell r="AJ14">
            <v>84</v>
          </cell>
          <cell r="AK14">
            <v>84</v>
          </cell>
          <cell r="AL14">
            <v>84</v>
          </cell>
          <cell r="AM14">
            <v>84</v>
          </cell>
          <cell r="AN14">
            <v>84</v>
          </cell>
          <cell r="AO14">
            <v>84</v>
          </cell>
          <cell r="AP14">
            <v>84</v>
          </cell>
          <cell r="AQ14">
            <v>84</v>
          </cell>
          <cell r="AR14">
            <v>84</v>
          </cell>
          <cell r="AS14">
            <v>84</v>
          </cell>
          <cell r="AT14">
            <v>84</v>
          </cell>
          <cell r="AU14">
            <v>84</v>
          </cell>
          <cell r="AV14">
            <v>84</v>
          </cell>
          <cell r="AW14">
            <v>84</v>
          </cell>
          <cell r="AX14">
            <v>84</v>
          </cell>
          <cell r="AY14">
            <v>84</v>
          </cell>
          <cell r="AZ14">
            <v>84</v>
          </cell>
          <cell r="BA14">
            <v>84</v>
          </cell>
          <cell r="BB14">
            <v>84</v>
          </cell>
          <cell r="BC14">
            <v>84</v>
          </cell>
          <cell r="BD14">
            <v>84</v>
          </cell>
          <cell r="BE14">
            <v>84</v>
          </cell>
          <cell r="BF14">
            <v>84</v>
          </cell>
          <cell r="BG14">
            <v>84</v>
          </cell>
          <cell r="BH14">
            <v>84</v>
          </cell>
          <cell r="BI14" t="str">
            <v/>
          </cell>
          <cell r="BJ14" t="str">
            <v/>
          </cell>
          <cell r="BK14" t="e">
            <v>#N/A</v>
          </cell>
          <cell r="BL14" t="e">
            <v>#N/A</v>
          </cell>
          <cell r="BM14" t="e">
            <v>#N/A</v>
          </cell>
          <cell r="BN14" t="e">
            <v>#N/A</v>
          </cell>
          <cell r="BO14" t="e">
            <v>#N/A</v>
          </cell>
          <cell r="BP14" t="e">
            <v>#N/A</v>
          </cell>
          <cell r="BQ14" t="e">
            <v>#N/A</v>
          </cell>
          <cell r="BR14" t="e">
            <v>#N/A</v>
          </cell>
          <cell r="BS14" t="e">
            <v>#N/A</v>
          </cell>
          <cell r="BT14" t="e">
            <v>#N/A</v>
          </cell>
          <cell r="BU14" t="e">
            <v>#N/A</v>
          </cell>
          <cell r="BV14" t="e">
            <v>#N/A</v>
          </cell>
          <cell r="BW14" t="e">
            <v>#N/A</v>
          </cell>
          <cell r="BX14" t="e">
            <v>#N/A</v>
          </cell>
          <cell r="BY14" t="e">
            <v>#N/A</v>
          </cell>
          <cell r="BZ14" t="e">
            <v>#N/A</v>
          </cell>
          <cell r="CA14" t="e">
            <v>#N/A</v>
          </cell>
          <cell r="CB14" t="e">
            <v>#N/A</v>
          </cell>
          <cell r="CC14" t="e">
            <v>#N/A</v>
          </cell>
        </row>
        <row r="15">
          <cell r="B15">
            <v>67</v>
          </cell>
          <cell r="C15">
            <v>88</v>
          </cell>
          <cell r="D15">
            <v>89</v>
          </cell>
          <cell r="E15">
            <v>90</v>
          </cell>
          <cell r="F15">
            <v>92</v>
          </cell>
          <cell r="G15">
            <v>91</v>
          </cell>
          <cell r="H15">
            <v>92</v>
          </cell>
          <cell r="I15">
            <v>92</v>
          </cell>
          <cell r="J15">
            <v>92</v>
          </cell>
          <cell r="K15">
            <v>92</v>
          </cell>
          <cell r="L15">
            <v>91</v>
          </cell>
          <cell r="M15">
            <v>91</v>
          </cell>
          <cell r="N15">
            <v>91</v>
          </cell>
          <cell r="O15">
            <v>91</v>
          </cell>
          <cell r="P15">
            <v>91</v>
          </cell>
          <cell r="Q15">
            <v>91</v>
          </cell>
          <cell r="R15">
            <v>92</v>
          </cell>
          <cell r="S15">
            <v>92</v>
          </cell>
          <cell r="T15">
            <v>92</v>
          </cell>
          <cell r="U15">
            <v>92</v>
          </cell>
          <cell r="V15">
            <v>92</v>
          </cell>
          <cell r="W15">
            <v>92</v>
          </cell>
          <cell r="X15">
            <v>92</v>
          </cell>
          <cell r="Y15">
            <v>92</v>
          </cell>
          <cell r="Z15">
            <v>92</v>
          </cell>
          <cell r="AA15">
            <v>92</v>
          </cell>
          <cell r="AB15">
            <v>92</v>
          </cell>
          <cell r="AC15">
            <v>92</v>
          </cell>
          <cell r="AD15">
            <v>92</v>
          </cell>
          <cell r="AE15">
            <v>92</v>
          </cell>
          <cell r="AF15">
            <v>92</v>
          </cell>
          <cell r="AG15">
            <v>92</v>
          </cell>
          <cell r="AH15">
            <v>92</v>
          </cell>
          <cell r="AI15">
            <v>92</v>
          </cell>
          <cell r="AJ15">
            <v>92</v>
          </cell>
          <cell r="AK15">
            <v>92</v>
          </cell>
          <cell r="AL15">
            <v>92</v>
          </cell>
          <cell r="AM15">
            <v>92</v>
          </cell>
          <cell r="AN15">
            <v>92</v>
          </cell>
          <cell r="AO15">
            <v>92</v>
          </cell>
          <cell r="AP15">
            <v>92</v>
          </cell>
          <cell r="AQ15">
            <v>92</v>
          </cell>
          <cell r="AR15">
            <v>92</v>
          </cell>
          <cell r="AS15">
            <v>92</v>
          </cell>
          <cell r="AT15">
            <v>92</v>
          </cell>
          <cell r="AU15">
            <v>92</v>
          </cell>
          <cell r="AV15">
            <v>92</v>
          </cell>
          <cell r="AW15">
            <v>92</v>
          </cell>
          <cell r="AX15">
            <v>92</v>
          </cell>
          <cell r="AY15">
            <v>92</v>
          </cell>
          <cell r="AZ15">
            <v>92</v>
          </cell>
          <cell r="BA15">
            <v>92</v>
          </cell>
          <cell r="BB15">
            <v>92</v>
          </cell>
          <cell r="BC15">
            <v>92</v>
          </cell>
          <cell r="BD15">
            <v>92</v>
          </cell>
          <cell r="BE15">
            <v>92</v>
          </cell>
          <cell r="BF15">
            <v>92</v>
          </cell>
          <cell r="BG15">
            <v>93</v>
          </cell>
          <cell r="BH15" t="str">
            <v/>
          </cell>
          <cell r="BI15" t="str">
            <v/>
          </cell>
          <cell r="BJ15" t="str">
            <v/>
          </cell>
          <cell r="BK15" t="e">
            <v>#N/A</v>
          </cell>
          <cell r="BL15" t="e">
            <v>#N/A</v>
          </cell>
          <cell r="BM15" t="e">
            <v>#N/A</v>
          </cell>
          <cell r="BN15" t="e">
            <v>#N/A</v>
          </cell>
          <cell r="BO15" t="e">
            <v>#N/A</v>
          </cell>
          <cell r="BP15" t="e">
            <v>#N/A</v>
          </cell>
          <cell r="BQ15" t="e">
            <v>#N/A</v>
          </cell>
          <cell r="BR15" t="e">
            <v>#N/A</v>
          </cell>
          <cell r="BS15" t="e">
            <v>#N/A</v>
          </cell>
          <cell r="BT15" t="e">
            <v>#N/A</v>
          </cell>
          <cell r="BU15" t="e">
            <v>#N/A</v>
          </cell>
          <cell r="BV15" t="e">
            <v>#N/A</v>
          </cell>
          <cell r="BW15" t="e">
            <v>#N/A</v>
          </cell>
          <cell r="BX15" t="e">
            <v>#N/A</v>
          </cell>
          <cell r="BY15" t="e">
            <v>#N/A</v>
          </cell>
          <cell r="BZ15" t="e">
            <v>#N/A</v>
          </cell>
          <cell r="CA15" t="e">
            <v>#N/A</v>
          </cell>
          <cell r="CB15" t="e">
            <v>#N/A</v>
          </cell>
          <cell r="CC15" t="e">
            <v>#N/A</v>
          </cell>
        </row>
        <row r="16">
          <cell r="B16">
            <v>58</v>
          </cell>
          <cell r="C16">
            <v>64</v>
          </cell>
          <cell r="D16">
            <v>65</v>
          </cell>
          <cell r="E16">
            <v>67</v>
          </cell>
          <cell r="F16">
            <v>67</v>
          </cell>
          <cell r="G16">
            <v>68</v>
          </cell>
          <cell r="H16">
            <v>68</v>
          </cell>
          <cell r="I16">
            <v>70</v>
          </cell>
          <cell r="J16">
            <v>70</v>
          </cell>
          <cell r="K16">
            <v>71</v>
          </cell>
          <cell r="L16">
            <v>70</v>
          </cell>
          <cell r="M16">
            <v>70</v>
          </cell>
          <cell r="N16">
            <v>70</v>
          </cell>
          <cell r="O16">
            <v>70</v>
          </cell>
          <cell r="P16">
            <v>70</v>
          </cell>
          <cell r="Q16">
            <v>70</v>
          </cell>
          <cell r="R16">
            <v>70</v>
          </cell>
          <cell r="S16">
            <v>70</v>
          </cell>
          <cell r="T16">
            <v>70</v>
          </cell>
          <cell r="U16">
            <v>70</v>
          </cell>
          <cell r="V16">
            <v>70</v>
          </cell>
          <cell r="W16">
            <v>70</v>
          </cell>
          <cell r="X16">
            <v>70</v>
          </cell>
          <cell r="Y16">
            <v>70</v>
          </cell>
          <cell r="Z16">
            <v>70</v>
          </cell>
          <cell r="AA16">
            <v>70</v>
          </cell>
          <cell r="AB16">
            <v>70</v>
          </cell>
          <cell r="AC16">
            <v>70</v>
          </cell>
          <cell r="AD16">
            <v>70</v>
          </cell>
          <cell r="AE16">
            <v>70</v>
          </cell>
          <cell r="AF16">
            <v>70</v>
          </cell>
          <cell r="AG16">
            <v>70</v>
          </cell>
          <cell r="AH16">
            <v>70</v>
          </cell>
          <cell r="AI16">
            <v>70</v>
          </cell>
          <cell r="AJ16">
            <v>70</v>
          </cell>
          <cell r="AK16">
            <v>70</v>
          </cell>
          <cell r="AL16">
            <v>70</v>
          </cell>
          <cell r="AM16">
            <v>70</v>
          </cell>
          <cell r="AN16">
            <v>70</v>
          </cell>
          <cell r="AO16">
            <v>70</v>
          </cell>
          <cell r="AP16">
            <v>70</v>
          </cell>
          <cell r="AQ16">
            <v>70</v>
          </cell>
          <cell r="AR16">
            <v>70</v>
          </cell>
          <cell r="AS16">
            <v>70</v>
          </cell>
          <cell r="AT16">
            <v>70</v>
          </cell>
          <cell r="AU16">
            <v>70</v>
          </cell>
          <cell r="AV16">
            <v>70</v>
          </cell>
          <cell r="AW16">
            <v>70</v>
          </cell>
          <cell r="AX16">
            <v>70</v>
          </cell>
          <cell r="AY16">
            <v>70</v>
          </cell>
          <cell r="AZ16">
            <v>70</v>
          </cell>
          <cell r="BA16">
            <v>70</v>
          </cell>
          <cell r="BB16">
            <v>70</v>
          </cell>
          <cell r="BC16">
            <v>70</v>
          </cell>
          <cell r="BD16">
            <v>70</v>
          </cell>
          <cell r="BE16">
            <v>70</v>
          </cell>
          <cell r="BF16">
            <v>71</v>
          </cell>
          <cell r="BG16" t="str">
            <v/>
          </cell>
          <cell r="BH16" t="str">
            <v/>
          </cell>
          <cell r="BI16" t="str">
            <v/>
          </cell>
          <cell r="BJ16" t="str">
            <v/>
          </cell>
          <cell r="BK16" t="e">
            <v>#N/A</v>
          </cell>
          <cell r="BL16" t="e">
            <v>#N/A</v>
          </cell>
          <cell r="BM16" t="e">
            <v>#N/A</v>
          </cell>
          <cell r="BN16" t="e">
            <v>#N/A</v>
          </cell>
          <cell r="BO16" t="e">
            <v>#N/A</v>
          </cell>
          <cell r="BP16" t="e">
            <v>#N/A</v>
          </cell>
          <cell r="BQ16" t="e">
            <v>#N/A</v>
          </cell>
          <cell r="BR16" t="e">
            <v>#N/A</v>
          </cell>
          <cell r="BS16" t="e">
            <v>#N/A</v>
          </cell>
          <cell r="BT16" t="e">
            <v>#N/A</v>
          </cell>
          <cell r="BU16" t="e">
            <v>#N/A</v>
          </cell>
          <cell r="BV16" t="e">
            <v>#N/A</v>
          </cell>
          <cell r="BW16" t="e">
            <v>#N/A</v>
          </cell>
          <cell r="BX16" t="e">
            <v>#N/A</v>
          </cell>
          <cell r="BY16" t="e">
            <v>#N/A</v>
          </cell>
          <cell r="BZ16" t="e">
            <v>#N/A</v>
          </cell>
          <cell r="CA16" t="e">
            <v>#N/A</v>
          </cell>
          <cell r="CB16" t="e">
            <v>#N/A</v>
          </cell>
          <cell r="CC16" t="e">
            <v>#N/A</v>
          </cell>
        </row>
        <row r="17">
          <cell r="B17">
            <v>75</v>
          </cell>
          <cell r="C17">
            <v>71</v>
          </cell>
          <cell r="D17">
            <v>92</v>
          </cell>
          <cell r="E17">
            <v>92</v>
          </cell>
          <cell r="F17">
            <v>91</v>
          </cell>
          <cell r="G17">
            <v>91</v>
          </cell>
          <cell r="H17">
            <v>98</v>
          </cell>
          <cell r="I17">
            <v>98</v>
          </cell>
          <cell r="J17">
            <v>99</v>
          </cell>
          <cell r="K17">
            <v>96</v>
          </cell>
          <cell r="L17">
            <v>96</v>
          </cell>
          <cell r="M17">
            <v>96</v>
          </cell>
          <cell r="N17">
            <v>96</v>
          </cell>
          <cell r="O17">
            <v>96</v>
          </cell>
          <cell r="P17">
            <v>96</v>
          </cell>
          <cell r="Q17">
            <v>96</v>
          </cell>
          <cell r="R17">
            <v>96</v>
          </cell>
          <cell r="S17">
            <v>96</v>
          </cell>
          <cell r="T17">
            <v>96</v>
          </cell>
          <cell r="U17">
            <v>96</v>
          </cell>
          <cell r="V17">
            <v>96</v>
          </cell>
          <cell r="W17">
            <v>96</v>
          </cell>
          <cell r="X17">
            <v>96</v>
          </cell>
          <cell r="Y17">
            <v>96</v>
          </cell>
          <cell r="Z17">
            <v>96</v>
          </cell>
          <cell r="AA17">
            <v>96</v>
          </cell>
          <cell r="AB17">
            <v>96</v>
          </cell>
          <cell r="AC17">
            <v>96</v>
          </cell>
          <cell r="AD17">
            <v>96</v>
          </cell>
          <cell r="AE17">
            <v>96</v>
          </cell>
          <cell r="AF17">
            <v>96</v>
          </cell>
          <cell r="AG17">
            <v>96</v>
          </cell>
          <cell r="AH17">
            <v>96</v>
          </cell>
          <cell r="AI17">
            <v>96</v>
          </cell>
          <cell r="AJ17">
            <v>96</v>
          </cell>
          <cell r="AK17">
            <v>96</v>
          </cell>
          <cell r="AL17">
            <v>96</v>
          </cell>
          <cell r="AM17">
            <v>96</v>
          </cell>
          <cell r="AN17">
            <v>96</v>
          </cell>
          <cell r="AO17">
            <v>96</v>
          </cell>
          <cell r="AP17">
            <v>96</v>
          </cell>
          <cell r="AQ17">
            <v>96</v>
          </cell>
          <cell r="AR17">
            <v>96</v>
          </cell>
          <cell r="AS17">
            <v>96</v>
          </cell>
          <cell r="AT17">
            <v>96</v>
          </cell>
          <cell r="AU17">
            <v>96</v>
          </cell>
          <cell r="AV17">
            <v>96</v>
          </cell>
          <cell r="AW17">
            <v>96</v>
          </cell>
          <cell r="AX17">
            <v>96</v>
          </cell>
          <cell r="AY17">
            <v>96</v>
          </cell>
          <cell r="AZ17">
            <v>96</v>
          </cell>
          <cell r="BA17">
            <v>96</v>
          </cell>
          <cell r="BB17">
            <v>96</v>
          </cell>
          <cell r="BC17">
            <v>96</v>
          </cell>
          <cell r="BD17">
            <v>96</v>
          </cell>
          <cell r="BE17">
            <v>96</v>
          </cell>
          <cell r="BF17" t="str">
            <v/>
          </cell>
          <cell r="BG17" t="str">
            <v/>
          </cell>
          <cell r="BH17" t="str">
            <v/>
          </cell>
          <cell r="BI17" t="str">
            <v/>
          </cell>
          <cell r="BJ17" t="str">
            <v/>
          </cell>
          <cell r="BK17" t="e">
            <v>#N/A</v>
          </cell>
          <cell r="BL17" t="e">
            <v>#N/A</v>
          </cell>
          <cell r="BM17" t="e">
            <v>#N/A</v>
          </cell>
          <cell r="BN17" t="e">
            <v>#N/A</v>
          </cell>
          <cell r="BO17" t="e">
            <v>#N/A</v>
          </cell>
          <cell r="BP17" t="e">
            <v>#N/A</v>
          </cell>
          <cell r="BQ17" t="e">
            <v>#N/A</v>
          </cell>
          <cell r="BR17" t="e">
            <v>#N/A</v>
          </cell>
          <cell r="BS17" t="e">
            <v>#N/A</v>
          </cell>
          <cell r="BT17" t="e">
            <v>#N/A</v>
          </cell>
          <cell r="BU17" t="e">
            <v>#N/A</v>
          </cell>
          <cell r="BV17" t="e">
            <v>#N/A</v>
          </cell>
          <cell r="BW17" t="e">
            <v>#N/A</v>
          </cell>
          <cell r="BX17" t="e">
            <v>#N/A</v>
          </cell>
          <cell r="BY17" t="e">
            <v>#N/A</v>
          </cell>
          <cell r="BZ17" t="e">
            <v>#N/A</v>
          </cell>
          <cell r="CA17" t="e">
            <v>#N/A</v>
          </cell>
          <cell r="CB17" t="e">
            <v>#N/A</v>
          </cell>
          <cell r="CC17" t="e">
            <v>#N/A</v>
          </cell>
        </row>
        <row r="18">
          <cell r="B18">
            <v>70</v>
          </cell>
          <cell r="C18">
            <v>84</v>
          </cell>
          <cell r="D18">
            <v>83</v>
          </cell>
          <cell r="E18">
            <v>86</v>
          </cell>
          <cell r="F18">
            <v>86</v>
          </cell>
          <cell r="G18">
            <v>86</v>
          </cell>
          <cell r="H18">
            <v>86</v>
          </cell>
          <cell r="I18">
            <v>86</v>
          </cell>
          <cell r="J18">
            <v>86</v>
          </cell>
          <cell r="K18">
            <v>86</v>
          </cell>
          <cell r="L18">
            <v>86</v>
          </cell>
          <cell r="M18">
            <v>86</v>
          </cell>
          <cell r="N18">
            <v>86</v>
          </cell>
          <cell r="O18">
            <v>86</v>
          </cell>
          <cell r="P18">
            <v>86</v>
          </cell>
          <cell r="Q18">
            <v>86</v>
          </cell>
          <cell r="R18">
            <v>86</v>
          </cell>
          <cell r="S18">
            <v>86</v>
          </cell>
          <cell r="T18">
            <v>86</v>
          </cell>
          <cell r="U18">
            <v>86</v>
          </cell>
          <cell r="V18">
            <v>86</v>
          </cell>
          <cell r="W18">
            <v>86</v>
          </cell>
          <cell r="X18">
            <v>86</v>
          </cell>
          <cell r="Y18">
            <v>86</v>
          </cell>
          <cell r="Z18">
            <v>86</v>
          </cell>
          <cell r="AA18">
            <v>86</v>
          </cell>
          <cell r="AB18">
            <v>86</v>
          </cell>
          <cell r="AC18">
            <v>86</v>
          </cell>
          <cell r="AD18">
            <v>86</v>
          </cell>
          <cell r="AE18">
            <v>86</v>
          </cell>
          <cell r="AF18">
            <v>86</v>
          </cell>
          <cell r="AG18">
            <v>86</v>
          </cell>
          <cell r="AH18">
            <v>86</v>
          </cell>
          <cell r="AI18">
            <v>86</v>
          </cell>
          <cell r="AJ18">
            <v>86</v>
          </cell>
          <cell r="AK18">
            <v>86</v>
          </cell>
          <cell r="AL18">
            <v>86</v>
          </cell>
          <cell r="AM18">
            <v>86</v>
          </cell>
          <cell r="AN18">
            <v>86</v>
          </cell>
          <cell r="AO18">
            <v>86</v>
          </cell>
          <cell r="AP18">
            <v>86</v>
          </cell>
          <cell r="AQ18">
            <v>86</v>
          </cell>
          <cell r="AR18">
            <v>86</v>
          </cell>
          <cell r="AS18">
            <v>86</v>
          </cell>
          <cell r="AT18">
            <v>86</v>
          </cell>
          <cell r="AU18">
            <v>86</v>
          </cell>
          <cell r="AV18">
            <v>86</v>
          </cell>
          <cell r="AW18">
            <v>86</v>
          </cell>
          <cell r="AX18">
            <v>86</v>
          </cell>
          <cell r="AY18">
            <v>86</v>
          </cell>
          <cell r="AZ18">
            <v>86</v>
          </cell>
          <cell r="BA18">
            <v>86</v>
          </cell>
          <cell r="BB18">
            <v>86</v>
          </cell>
          <cell r="BC18">
            <v>86</v>
          </cell>
          <cell r="BD18">
            <v>86</v>
          </cell>
          <cell r="BE18" t="str">
            <v/>
          </cell>
          <cell r="BF18" t="str">
            <v/>
          </cell>
          <cell r="BG18" t="str">
            <v/>
          </cell>
          <cell r="BH18" t="str">
            <v/>
          </cell>
          <cell r="BI18" t="str">
            <v/>
          </cell>
          <cell r="BJ18" t="str">
            <v/>
          </cell>
          <cell r="BK18" t="e">
            <v>#N/A</v>
          </cell>
          <cell r="BL18" t="e">
            <v>#N/A</v>
          </cell>
          <cell r="BM18" t="e">
            <v>#N/A</v>
          </cell>
          <cell r="BN18" t="e">
            <v>#N/A</v>
          </cell>
          <cell r="BO18" t="e">
            <v>#N/A</v>
          </cell>
          <cell r="BP18" t="e">
            <v>#N/A</v>
          </cell>
          <cell r="BQ18" t="e">
            <v>#N/A</v>
          </cell>
          <cell r="BR18" t="e">
            <v>#N/A</v>
          </cell>
          <cell r="BS18" t="e">
            <v>#N/A</v>
          </cell>
          <cell r="BT18" t="e">
            <v>#N/A</v>
          </cell>
          <cell r="BU18" t="e">
            <v>#N/A</v>
          </cell>
          <cell r="BV18" t="e">
            <v>#N/A</v>
          </cell>
          <cell r="BW18" t="e">
            <v>#N/A</v>
          </cell>
          <cell r="BX18" t="e">
            <v>#N/A</v>
          </cell>
          <cell r="BY18" t="e">
            <v>#N/A</v>
          </cell>
          <cell r="BZ18" t="e">
            <v>#N/A</v>
          </cell>
          <cell r="CA18" t="e">
            <v>#N/A</v>
          </cell>
          <cell r="CB18" t="e">
            <v>#N/A</v>
          </cell>
          <cell r="CC18" t="e">
            <v>#N/A</v>
          </cell>
        </row>
        <row r="19">
          <cell r="B19">
            <v>58</v>
          </cell>
          <cell r="C19">
            <v>79</v>
          </cell>
          <cell r="D19">
            <v>78</v>
          </cell>
          <cell r="E19">
            <v>79</v>
          </cell>
          <cell r="F19">
            <v>79</v>
          </cell>
          <cell r="G19">
            <v>79</v>
          </cell>
          <cell r="H19">
            <v>79</v>
          </cell>
          <cell r="I19">
            <v>79</v>
          </cell>
          <cell r="J19">
            <v>79</v>
          </cell>
          <cell r="K19">
            <v>79</v>
          </cell>
          <cell r="L19">
            <v>79</v>
          </cell>
          <cell r="M19">
            <v>79</v>
          </cell>
          <cell r="N19">
            <v>79</v>
          </cell>
          <cell r="O19">
            <v>79</v>
          </cell>
          <cell r="P19">
            <v>79</v>
          </cell>
          <cell r="Q19">
            <v>79</v>
          </cell>
          <cell r="R19">
            <v>79</v>
          </cell>
          <cell r="S19">
            <v>79</v>
          </cell>
          <cell r="T19">
            <v>79</v>
          </cell>
          <cell r="U19">
            <v>79</v>
          </cell>
          <cell r="V19">
            <v>79</v>
          </cell>
          <cell r="W19">
            <v>79</v>
          </cell>
          <cell r="X19">
            <v>79</v>
          </cell>
          <cell r="Y19">
            <v>79</v>
          </cell>
          <cell r="Z19">
            <v>79</v>
          </cell>
          <cell r="AA19">
            <v>79</v>
          </cell>
          <cell r="AB19">
            <v>79</v>
          </cell>
          <cell r="AC19">
            <v>79</v>
          </cell>
          <cell r="AD19">
            <v>79</v>
          </cell>
          <cell r="AE19">
            <v>79</v>
          </cell>
          <cell r="AF19">
            <v>79</v>
          </cell>
          <cell r="AG19">
            <v>79</v>
          </cell>
          <cell r="AH19">
            <v>79</v>
          </cell>
          <cell r="AI19">
            <v>79</v>
          </cell>
          <cell r="AJ19">
            <v>79</v>
          </cell>
          <cell r="AK19">
            <v>79</v>
          </cell>
          <cell r="AL19">
            <v>79</v>
          </cell>
          <cell r="AM19">
            <v>79</v>
          </cell>
          <cell r="AN19">
            <v>79</v>
          </cell>
          <cell r="AO19">
            <v>79</v>
          </cell>
          <cell r="AP19">
            <v>79</v>
          </cell>
          <cell r="AQ19">
            <v>79</v>
          </cell>
          <cell r="AR19">
            <v>79</v>
          </cell>
          <cell r="AS19">
            <v>79</v>
          </cell>
          <cell r="AT19">
            <v>79</v>
          </cell>
          <cell r="AU19">
            <v>79</v>
          </cell>
          <cell r="AV19">
            <v>79</v>
          </cell>
          <cell r="AW19">
            <v>79</v>
          </cell>
          <cell r="AX19">
            <v>79</v>
          </cell>
          <cell r="AY19">
            <v>79</v>
          </cell>
          <cell r="AZ19">
            <v>79</v>
          </cell>
          <cell r="BA19">
            <v>79</v>
          </cell>
          <cell r="BB19">
            <v>79</v>
          </cell>
          <cell r="BC19">
            <v>79</v>
          </cell>
          <cell r="BD19" t="str">
            <v/>
          </cell>
          <cell r="BE19" t="str">
            <v/>
          </cell>
          <cell r="BF19" t="str">
            <v/>
          </cell>
          <cell r="BG19" t="str">
            <v/>
          </cell>
          <cell r="BH19" t="str">
            <v/>
          </cell>
          <cell r="BI19" t="str">
            <v/>
          </cell>
          <cell r="BJ19" t="str">
            <v/>
          </cell>
          <cell r="BK19" t="e">
            <v>#N/A</v>
          </cell>
          <cell r="BL19" t="e">
            <v>#N/A</v>
          </cell>
          <cell r="BM19" t="e">
            <v>#N/A</v>
          </cell>
          <cell r="BN19" t="e">
            <v>#N/A</v>
          </cell>
          <cell r="BO19" t="e">
            <v>#N/A</v>
          </cell>
          <cell r="BP19" t="e">
            <v>#N/A</v>
          </cell>
          <cell r="BQ19" t="e">
            <v>#N/A</v>
          </cell>
          <cell r="BR19" t="e">
            <v>#N/A</v>
          </cell>
          <cell r="BS19" t="e">
            <v>#N/A</v>
          </cell>
          <cell r="BT19" t="e">
            <v>#N/A</v>
          </cell>
          <cell r="BU19" t="e">
            <v>#N/A</v>
          </cell>
          <cell r="BV19" t="e">
            <v>#N/A</v>
          </cell>
          <cell r="BW19" t="e">
            <v>#N/A</v>
          </cell>
          <cell r="BX19" t="e">
            <v>#N/A</v>
          </cell>
          <cell r="BY19" t="e">
            <v>#N/A</v>
          </cell>
          <cell r="BZ19" t="e">
            <v>#N/A</v>
          </cell>
          <cell r="CA19" t="e">
            <v>#N/A</v>
          </cell>
          <cell r="CB19" t="e">
            <v>#N/A</v>
          </cell>
          <cell r="CC19" t="e">
            <v>#N/A</v>
          </cell>
        </row>
        <row r="20">
          <cell r="B20">
            <v>70</v>
          </cell>
          <cell r="C20">
            <v>76</v>
          </cell>
          <cell r="D20">
            <v>81</v>
          </cell>
          <cell r="E20">
            <v>82</v>
          </cell>
          <cell r="F20">
            <v>83</v>
          </cell>
          <cell r="G20">
            <v>83</v>
          </cell>
          <cell r="H20">
            <v>82</v>
          </cell>
          <cell r="I20">
            <v>82</v>
          </cell>
          <cell r="J20">
            <v>82</v>
          </cell>
          <cell r="K20">
            <v>82</v>
          </cell>
          <cell r="L20">
            <v>82</v>
          </cell>
          <cell r="M20">
            <v>82</v>
          </cell>
          <cell r="N20">
            <v>82</v>
          </cell>
          <cell r="O20">
            <v>82</v>
          </cell>
          <cell r="P20">
            <v>82</v>
          </cell>
          <cell r="Q20">
            <v>82</v>
          </cell>
          <cell r="R20">
            <v>82</v>
          </cell>
          <cell r="S20">
            <v>82</v>
          </cell>
          <cell r="T20">
            <v>82</v>
          </cell>
          <cell r="U20">
            <v>82</v>
          </cell>
          <cell r="V20">
            <v>82</v>
          </cell>
          <cell r="W20">
            <v>82</v>
          </cell>
          <cell r="X20">
            <v>82</v>
          </cell>
          <cell r="Y20">
            <v>82</v>
          </cell>
          <cell r="Z20">
            <v>82</v>
          </cell>
          <cell r="AA20">
            <v>82</v>
          </cell>
          <cell r="AB20">
            <v>82</v>
          </cell>
          <cell r="AC20">
            <v>82</v>
          </cell>
          <cell r="AD20">
            <v>82</v>
          </cell>
          <cell r="AE20">
            <v>82</v>
          </cell>
          <cell r="AF20">
            <v>82</v>
          </cell>
          <cell r="AG20">
            <v>82</v>
          </cell>
          <cell r="AH20">
            <v>82</v>
          </cell>
          <cell r="AI20">
            <v>82</v>
          </cell>
          <cell r="AJ20">
            <v>82</v>
          </cell>
          <cell r="AK20">
            <v>82</v>
          </cell>
          <cell r="AL20">
            <v>82</v>
          </cell>
          <cell r="AM20">
            <v>82</v>
          </cell>
          <cell r="AN20">
            <v>82</v>
          </cell>
          <cell r="AO20">
            <v>82</v>
          </cell>
          <cell r="AP20">
            <v>82</v>
          </cell>
          <cell r="AQ20">
            <v>82</v>
          </cell>
          <cell r="AR20">
            <v>82</v>
          </cell>
          <cell r="AS20">
            <v>82</v>
          </cell>
          <cell r="AT20">
            <v>82</v>
          </cell>
          <cell r="AU20">
            <v>82</v>
          </cell>
          <cell r="AV20">
            <v>82</v>
          </cell>
          <cell r="AW20">
            <v>82</v>
          </cell>
          <cell r="AX20">
            <v>82</v>
          </cell>
          <cell r="AY20">
            <v>82</v>
          </cell>
          <cell r="AZ20">
            <v>82</v>
          </cell>
          <cell r="BA20">
            <v>82</v>
          </cell>
          <cell r="BB20">
            <v>82</v>
          </cell>
          <cell r="BC20" t="str">
            <v/>
          </cell>
          <cell r="BD20" t="str">
            <v/>
          </cell>
          <cell r="BE20" t="str">
            <v/>
          </cell>
          <cell r="BF20" t="str">
            <v/>
          </cell>
          <cell r="BG20" t="str">
            <v/>
          </cell>
          <cell r="BH20" t="str">
            <v/>
          </cell>
          <cell r="BI20" t="str">
            <v/>
          </cell>
          <cell r="BJ20" t="str">
            <v/>
          </cell>
          <cell r="BK20" t="e">
            <v>#N/A</v>
          </cell>
          <cell r="BL20" t="e">
            <v>#N/A</v>
          </cell>
          <cell r="BM20" t="e">
            <v>#N/A</v>
          </cell>
          <cell r="BN20" t="e">
            <v>#N/A</v>
          </cell>
          <cell r="BO20" t="e">
            <v>#N/A</v>
          </cell>
          <cell r="BP20" t="e">
            <v>#N/A</v>
          </cell>
          <cell r="BQ20" t="e">
            <v>#N/A</v>
          </cell>
          <cell r="BR20" t="e">
            <v>#N/A</v>
          </cell>
          <cell r="BS20" t="e">
            <v>#N/A</v>
          </cell>
          <cell r="BT20" t="e">
            <v>#N/A</v>
          </cell>
          <cell r="BU20" t="e">
            <v>#N/A</v>
          </cell>
          <cell r="BV20" t="e">
            <v>#N/A</v>
          </cell>
          <cell r="BW20" t="e">
            <v>#N/A</v>
          </cell>
          <cell r="BX20" t="e">
            <v>#N/A</v>
          </cell>
          <cell r="BY20" t="e">
            <v>#N/A</v>
          </cell>
          <cell r="BZ20" t="e">
            <v>#N/A</v>
          </cell>
          <cell r="CA20" t="e">
            <v>#N/A</v>
          </cell>
          <cell r="CB20" t="e">
            <v>#N/A</v>
          </cell>
          <cell r="CC20" t="e">
            <v>#N/A</v>
          </cell>
        </row>
        <row r="21">
          <cell r="B21">
            <v>71</v>
          </cell>
          <cell r="C21">
            <v>84</v>
          </cell>
          <cell r="D21">
            <v>92</v>
          </cell>
          <cell r="E21">
            <v>100</v>
          </cell>
          <cell r="F21">
            <v>96</v>
          </cell>
          <cell r="G21">
            <v>93</v>
          </cell>
          <cell r="H21">
            <v>93</v>
          </cell>
          <cell r="I21">
            <v>93</v>
          </cell>
          <cell r="J21">
            <v>93</v>
          </cell>
          <cell r="K21">
            <v>93</v>
          </cell>
          <cell r="L21">
            <v>93</v>
          </cell>
          <cell r="M21">
            <v>93</v>
          </cell>
          <cell r="N21">
            <v>93</v>
          </cell>
          <cell r="O21">
            <v>93</v>
          </cell>
          <cell r="P21">
            <v>93</v>
          </cell>
          <cell r="Q21">
            <v>93</v>
          </cell>
          <cell r="R21">
            <v>93</v>
          </cell>
          <cell r="S21">
            <v>93</v>
          </cell>
          <cell r="T21">
            <v>93</v>
          </cell>
          <cell r="U21">
            <v>93</v>
          </cell>
          <cell r="V21">
            <v>93</v>
          </cell>
          <cell r="W21">
            <v>93</v>
          </cell>
          <cell r="X21">
            <v>93</v>
          </cell>
          <cell r="Y21">
            <v>93</v>
          </cell>
          <cell r="Z21">
            <v>93</v>
          </cell>
          <cell r="AA21">
            <v>93</v>
          </cell>
          <cell r="AB21">
            <v>93</v>
          </cell>
          <cell r="AC21">
            <v>93</v>
          </cell>
          <cell r="AD21">
            <v>93</v>
          </cell>
          <cell r="AE21">
            <v>93</v>
          </cell>
          <cell r="AF21">
            <v>93</v>
          </cell>
          <cell r="AG21">
            <v>93</v>
          </cell>
          <cell r="AH21">
            <v>93</v>
          </cell>
          <cell r="AI21">
            <v>93</v>
          </cell>
          <cell r="AJ21">
            <v>93</v>
          </cell>
          <cell r="AK21">
            <v>93</v>
          </cell>
          <cell r="AL21">
            <v>93</v>
          </cell>
          <cell r="AM21">
            <v>93</v>
          </cell>
          <cell r="AN21">
            <v>93</v>
          </cell>
          <cell r="AO21">
            <v>93</v>
          </cell>
          <cell r="AP21">
            <v>93</v>
          </cell>
          <cell r="AQ21">
            <v>93</v>
          </cell>
          <cell r="AR21">
            <v>93</v>
          </cell>
          <cell r="AS21">
            <v>93</v>
          </cell>
          <cell r="AT21">
            <v>93</v>
          </cell>
          <cell r="AU21">
            <v>93</v>
          </cell>
          <cell r="AV21">
            <v>93</v>
          </cell>
          <cell r="AW21">
            <v>93</v>
          </cell>
          <cell r="AX21">
            <v>93</v>
          </cell>
          <cell r="AY21">
            <v>93</v>
          </cell>
          <cell r="AZ21">
            <v>93</v>
          </cell>
          <cell r="BA21">
            <v>93</v>
          </cell>
          <cell r="BB21" t="str">
            <v/>
          </cell>
          <cell r="BC21" t="str">
            <v/>
          </cell>
          <cell r="BD21" t="str">
            <v/>
          </cell>
          <cell r="BE21" t="str">
            <v/>
          </cell>
          <cell r="BF21" t="str">
            <v/>
          </cell>
          <cell r="BG21" t="str">
            <v/>
          </cell>
          <cell r="BH21" t="str">
            <v/>
          </cell>
          <cell r="BI21" t="str">
            <v/>
          </cell>
          <cell r="BJ21" t="str">
            <v/>
          </cell>
          <cell r="BK21" t="e">
            <v>#N/A</v>
          </cell>
          <cell r="BL21" t="e">
            <v>#N/A</v>
          </cell>
          <cell r="BM21" t="e">
            <v>#N/A</v>
          </cell>
          <cell r="BN21" t="e">
            <v>#N/A</v>
          </cell>
          <cell r="BO21" t="e">
            <v>#N/A</v>
          </cell>
          <cell r="BP21" t="e">
            <v>#N/A</v>
          </cell>
          <cell r="BQ21" t="e">
            <v>#N/A</v>
          </cell>
          <cell r="BR21" t="e">
            <v>#N/A</v>
          </cell>
          <cell r="BS21" t="e">
            <v>#N/A</v>
          </cell>
          <cell r="BT21" t="e">
            <v>#N/A</v>
          </cell>
          <cell r="BU21" t="e">
            <v>#N/A</v>
          </cell>
          <cell r="BV21" t="e">
            <v>#N/A</v>
          </cell>
          <cell r="BW21" t="e">
            <v>#N/A</v>
          </cell>
          <cell r="BX21" t="e">
            <v>#N/A</v>
          </cell>
          <cell r="BY21" t="e">
            <v>#N/A</v>
          </cell>
          <cell r="BZ21" t="e">
            <v>#N/A</v>
          </cell>
          <cell r="CA21" t="e">
            <v>#N/A</v>
          </cell>
          <cell r="CB21" t="e">
            <v>#N/A</v>
          </cell>
          <cell r="CC21" t="e">
            <v>#N/A</v>
          </cell>
        </row>
        <row r="22">
          <cell r="B22">
            <v>83</v>
          </cell>
          <cell r="C22">
            <v>101</v>
          </cell>
          <cell r="D22">
            <v>110</v>
          </cell>
          <cell r="E22">
            <v>111</v>
          </cell>
          <cell r="F22">
            <v>107</v>
          </cell>
          <cell r="G22">
            <v>107</v>
          </cell>
          <cell r="H22">
            <v>107</v>
          </cell>
          <cell r="I22">
            <v>107</v>
          </cell>
          <cell r="J22">
            <v>107</v>
          </cell>
          <cell r="K22">
            <v>107</v>
          </cell>
          <cell r="L22">
            <v>107</v>
          </cell>
          <cell r="M22">
            <v>107</v>
          </cell>
          <cell r="N22">
            <v>107</v>
          </cell>
          <cell r="O22">
            <v>107</v>
          </cell>
          <cell r="P22">
            <v>107</v>
          </cell>
          <cell r="Q22">
            <v>107</v>
          </cell>
          <cell r="R22">
            <v>107</v>
          </cell>
          <cell r="S22">
            <v>107</v>
          </cell>
          <cell r="T22">
            <v>107</v>
          </cell>
          <cell r="U22">
            <v>107</v>
          </cell>
          <cell r="V22">
            <v>107</v>
          </cell>
          <cell r="W22">
            <v>107</v>
          </cell>
          <cell r="X22">
            <v>107</v>
          </cell>
          <cell r="Y22">
            <v>107</v>
          </cell>
          <cell r="Z22">
            <v>107</v>
          </cell>
          <cell r="AA22">
            <v>107</v>
          </cell>
          <cell r="AB22">
            <v>107</v>
          </cell>
          <cell r="AC22">
            <v>107</v>
          </cell>
          <cell r="AD22">
            <v>107</v>
          </cell>
          <cell r="AE22">
            <v>107</v>
          </cell>
          <cell r="AF22">
            <v>107</v>
          </cell>
          <cell r="AG22">
            <v>107</v>
          </cell>
          <cell r="AH22">
            <v>107</v>
          </cell>
          <cell r="AI22">
            <v>107</v>
          </cell>
          <cell r="AJ22">
            <v>107</v>
          </cell>
          <cell r="AK22">
            <v>107</v>
          </cell>
          <cell r="AL22">
            <v>107</v>
          </cell>
          <cell r="AM22">
            <v>107</v>
          </cell>
          <cell r="AN22">
            <v>107</v>
          </cell>
          <cell r="AO22">
            <v>107</v>
          </cell>
          <cell r="AP22">
            <v>107</v>
          </cell>
          <cell r="AQ22">
            <v>107</v>
          </cell>
          <cell r="AR22">
            <v>107</v>
          </cell>
          <cell r="AS22">
            <v>107</v>
          </cell>
          <cell r="AT22">
            <v>107</v>
          </cell>
          <cell r="AU22">
            <v>107</v>
          </cell>
          <cell r="AV22">
            <v>107</v>
          </cell>
          <cell r="AW22">
            <v>107</v>
          </cell>
          <cell r="AX22">
            <v>107</v>
          </cell>
          <cell r="AY22">
            <v>107</v>
          </cell>
          <cell r="AZ22">
            <v>107</v>
          </cell>
          <cell r="BA22" t="str">
            <v/>
          </cell>
          <cell r="BB22" t="str">
            <v/>
          </cell>
          <cell r="BC22" t="str">
            <v/>
          </cell>
          <cell r="BD22" t="str">
            <v/>
          </cell>
          <cell r="BE22" t="str">
            <v/>
          </cell>
          <cell r="BF22" t="str">
            <v/>
          </cell>
          <cell r="BG22" t="str">
            <v/>
          </cell>
          <cell r="BH22" t="str">
            <v/>
          </cell>
          <cell r="BI22" t="str">
            <v/>
          </cell>
          <cell r="BJ22" t="str">
            <v/>
          </cell>
          <cell r="BK22" t="e">
            <v>#N/A</v>
          </cell>
          <cell r="BL22" t="e">
            <v>#N/A</v>
          </cell>
          <cell r="BM22" t="e">
            <v>#N/A</v>
          </cell>
          <cell r="BN22" t="e">
            <v>#N/A</v>
          </cell>
          <cell r="BO22" t="e">
            <v>#N/A</v>
          </cell>
          <cell r="BP22" t="e">
            <v>#N/A</v>
          </cell>
          <cell r="BQ22" t="e">
            <v>#N/A</v>
          </cell>
          <cell r="BR22" t="e">
            <v>#N/A</v>
          </cell>
          <cell r="BS22" t="e">
            <v>#N/A</v>
          </cell>
          <cell r="BT22" t="e">
            <v>#N/A</v>
          </cell>
          <cell r="BU22" t="e">
            <v>#N/A</v>
          </cell>
          <cell r="BV22" t="e">
            <v>#N/A</v>
          </cell>
          <cell r="BW22" t="e">
            <v>#N/A</v>
          </cell>
          <cell r="BX22" t="e">
            <v>#N/A</v>
          </cell>
          <cell r="BY22" t="e">
            <v>#N/A</v>
          </cell>
          <cell r="BZ22" t="e">
            <v>#N/A</v>
          </cell>
          <cell r="CA22" t="e">
            <v>#N/A</v>
          </cell>
          <cell r="CB22" t="e">
            <v>#N/A</v>
          </cell>
          <cell r="CC22" t="e">
            <v>#N/A</v>
          </cell>
        </row>
        <row r="23">
          <cell r="B23">
            <v>68</v>
          </cell>
          <cell r="C23">
            <v>86</v>
          </cell>
          <cell r="D23">
            <v>87</v>
          </cell>
          <cell r="E23">
            <v>88</v>
          </cell>
          <cell r="F23">
            <v>83</v>
          </cell>
          <cell r="G23">
            <v>83</v>
          </cell>
          <cell r="H23">
            <v>82</v>
          </cell>
          <cell r="I23">
            <v>82</v>
          </cell>
          <cell r="J23">
            <v>82</v>
          </cell>
          <cell r="K23">
            <v>82</v>
          </cell>
          <cell r="L23">
            <v>82</v>
          </cell>
          <cell r="M23">
            <v>82</v>
          </cell>
          <cell r="N23">
            <v>82</v>
          </cell>
          <cell r="O23">
            <v>82</v>
          </cell>
          <cell r="P23">
            <v>82</v>
          </cell>
          <cell r="Q23">
            <v>82</v>
          </cell>
          <cell r="R23">
            <v>82</v>
          </cell>
          <cell r="S23">
            <v>82</v>
          </cell>
          <cell r="T23">
            <v>82</v>
          </cell>
          <cell r="U23">
            <v>82</v>
          </cell>
          <cell r="V23">
            <v>82</v>
          </cell>
          <cell r="W23">
            <v>82</v>
          </cell>
          <cell r="X23">
            <v>82</v>
          </cell>
          <cell r="Y23">
            <v>82</v>
          </cell>
          <cell r="Z23">
            <v>82</v>
          </cell>
          <cell r="AA23">
            <v>82</v>
          </cell>
          <cell r="AB23">
            <v>82</v>
          </cell>
          <cell r="AC23">
            <v>82</v>
          </cell>
          <cell r="AD23">
            <v>82</v>
          </cell>
          <cell r="AE23">
            <v>82</v>
          </cell>
          <cell r="AF23">
            <v>82</v>
          </cell>
          <cell r="AG23">
            <v>82</v>
          </cell>
          <cell r="AH23">
            <v>82</v>
          </cell>
          <cell r="AI23">
            <v>82</v>
          </cell>
          <cell r="AJ23">
            <v>82</v>
          </cell>
          <cell r="AK23">
            <v>82</v>
          </cell>
          <cell r="AL23">
            <v>82</v>
          </cell>
          <cell r="AM23">
            <v>82</v>
          </cell>
          <cell r="AN23">
            <v>82</v>
          </cell>
          <cell r="AO23">
            <v>82</v>
          </cell>
          <cell r="AP23">
            <v>82</v>
          </cell>
          <cell r="AQ23">
            <v>82</v>
          </cell>
          <cell r="AR23">
            <v>82</v>
          </cell>
          <cell r="AS23">
            <v>82</v>
          </cell>
          <cell r="AT23">
            <v>82</v>
          </cell>
          <cell r="AU23">
            <v>82</v>
          </cell>
          <cell r="AV23">
            <v>82</v>
          </cell>
          <cell r="AW23">
            <v>82</v>
          </cell>
          <cell r="AX23">
            <v>82</v>
          </cell>
          <cell r="AY23">
            <v>82</v>
          </cell>
          <cell r="AZ23" t="str">
            <v/>
          </cell>
          <cell r="BA23" t="str">
            <v/>
          </cell>
          <cell r="BB23" t="str">
            <v/>
          </cell>
          <cell r="BC23" t="str">
            <v/>
          </cell>
          <cell r="BD23" t="str">
            <v/>
          </cell>
          <cell r="BE23" t="str">
            <v/>
          </cell>
          <cell r="BF23" t="str">
            <v/>
          </cell>
          <cell r="BG23" t="str">
            <v/>
          </cell>
          <cell r="BH23" t="str">
            <v/>
          </cell>
          <cell r="BI23" t="str">
            <v/>
          </cell>
          <cell r="BJ23" t="str">
            <v/>
          </cell>
          <cell r="BK23" t="e">
            <v>#N/A</v>
          </cell>
          <cell r="BL23" t="e">
            <v>#N/A</v>
          </cell>
          <cell r="BM23" t="e">
            <v>#N/A</v>
          </cell>
          <cell r="BN23" t="e">
            <v>#N/A</v>
          </cell>
          <cell r="BO23" t="e">
            <v>#N/A</v>
          </cell>
          <cell r="BP23" t="e">
            <v>#N/A</v>
          </cell>
          <cell r="BQ23" t="e">
            <v>#N/A</v>
          </cell>
          <cell r="BR23" t="e">
            <v>#N/A</v>
          </cell>
          <cell r="BS23" t="e">
            <v>#N/A</v>
          </cell>
          <cell r="BT23" t="e">
            <v>#N/A</v>
          </cell>
          <cell r="BU23" t="e">
            <v>#N/A</v>
          </cell>
          <cell r="BV23" t="e">
            <v>#N/A</v>
          </cell>
          <cell r="BW23" t="e">
            <v>#N/A</v>
          </cell>
          <cell r="BX23" t="e">
            <v>#N/A</v>
          </cell>
          <cell r="BY23" t="e">
            <v>#N/A</v>
          </cell>
          <cell r="BZ23" t="e">
            <v>#N/A</v>
          </cell>
          <cell r="CA23" t="e">
            <v>#N/A</v>
          </cell>
          <cell r="CB23" t="e">
            <v>#N/A</v>
          </cell>
          <cell r="CC23" t="e">
            <v>#N/A</v>
          </cell>
        </row>
        <row r="24">
          <cell r="B24">
            <v>93</v>
          </cell>
          <cell r="C24">
            <v>108</v>
          </cell>
          <cell r="D24">
            <v>108</v>
          </cell>
          <cell r="E24">
            <v>105</v>
          </cell>
          <cell r="F24">
            <v>101</v>
          </cell>
          <cell r="G24">
            <v>100</v>
          </cell>
          <cell r="H24">
            <v>100</v>
          </cell>
          <cell r="I24">
            <v>100</v>
          </cell>
          <cell r="J24">
            <v>100</v>
          </cell>
          <cell r="K24">
            <v>100</v>
          </cell>
          <cell r="L24">
            <v>99</v>
          </cell>
          <cell r="M24">
            <v>99</v>
          </cell>
          <cell r="N24">
            <v>99</v>
          </cell>
          <cell r="O24">
            <v>99</v>
          </cell>
          <cell r="P24">
            <v>99</v>
          </cell>
          <cell r="Q24">
            <v>99</v>
          </cell>
          <cell r="R24">
            <v>99</v>
          </cell>
          <cell r="S24">
            <v>99</v>
          </cell>
          <cell r="T24">
            <v>99</v>
          </cell>
          <cell r="U24">
            <v>99</v>
          </cell>
          <cell r="V24">
            <v>99</v>
          </cell>
          <cell r="W24">
            <v>99</v>
          </cell>
          <cell r="X24">
            <v>99</v>
          </cell>
          <cell r="Y24">
            <v>99</v>
          </cell>
          <cell r="Z24">
            <v>99</v>
          </cell>
          <cell r="AA24">
            <v>99</v>
          </cell>
          <cell r="AB24">
            <v>99</v>
          </cell>
          <cell r="AC24">
            <v>99</v>
          </cell>
          <cell r="AD24">
            <v>99</v>
          </cell>
          <cell r="AE24">
            <v>99</v>
          </cell>
          <cell r="AF24">
            <v>99</v>
          </cell>
          <cell r="AG24">
            <v>99</v>
          </cell>
          <cell r="AH24">
            <v>99</v>
          </cell>
          <cell r="AI24">
            <v>99</v>
          </cell>
          <cell r="AJ24">
            <v>99</v>
          </cell>
          <cell r="AK24">
            <v>99</v>
          </cell>
          <cell r="AL24">
            <v>99</v>
          </cell>
          <cell r="AM24">
            <v>99</v>
          </cell>
          <cell r="AN24">
            <v>99</v>
          </cell>
          <cell r="AO24">
            <v>99</v>
          </cell>
          <cell r="AP24">
            <v>99</v>
          </cell>
          <cell r="AQ24">
            <v>99</v>
          </cell>
          <cell r="AR24">
            <v>99</v>
          </cell>
          <cell r="AS24">
            <v>99</v>
          </cell>
          <cell r="AT24">
            <v>99</v>
          </cell>
          <cell r="AU24">
            <v>99</v>
          </cell>
          <cell r="AV24">
            <v>99</v>
          </cell>
          <cell r="AW24">
            <v>99</v>
          </cell>
          <cell r="AX24">
            <v>99</v>
          </cell>
          <cell r="AY24" t="str">
            <v/>
          </cell>
          <cell r="AZ24" t="str">
            <v/>
          </cell>
          <cell r="BA24" t="str">
            <v/>
          </cell>
          <cell r="BB24" t="str">
            <v/>
          </cell>
          <cell r="BC24" t="str">
            <v/>
          </cell>
          <cell r="BD24" t="str">
            <v/>
          </cell>
          <cell r="BE24" t="str">
            <v/>
          </cell>
          <cell r="BF24" t="str">
            <v/>
          </cell>
          <cell r="BG24" t="str">
            <v/>
          </cell>
          <cell r="BH24" t="str">
            <v/>
          </cell>
          <cell r="BI24" t="str">
            <v/>
          </cell>
          <cell r="BJ24" t="str">
            <v/>
          </cell>
          <cell r="BK24" t="e">
            <v>#N/A</v>
          </cell>
          <cell r="BL24" t="e">
            <v>#N/A</v>
          </cell>
          <cell r="BM24" t="e">
            <v>#N/A</v>
          </cell>
          <cell r="BN24" t="e">
            <v>#N/A</v>
          </cell>
          <cell r="BO24" t="e">
            <v>#N/A</v>
          </cell>
          <cell r="BP24" t="e">
            <v>#N/A</v>
          </cell>
          <cell r="BQ24" t="e">
            <v>#N/A</v>
          </cell>
          <cell r="BR24" t="e">
            <v>#N/A</v>
          </cell>
          <cell r="BS24" t="e">
            <v>#N/A</v>
          </cell>
          <cell r="BT24" t="e">
            <v>#N/A</v>
          </cell>
          <cell r="BU24" t="e">
            <v>#N/A</v>
          </cell>
          <cell r="BV24" t="e">
            <v>#N/A</v>
          </cell>
          <cell r="BW24" t="e">
            <v>#N/A</v>
          </cell>
          <cell r="BX24" t="e">
            <v>#N/A</v>
          </cell>
          <cell r="BY24" t="e">
            <v>#N/A</v>
          </cell>
          <cell r="BZ24" t="e">
            <v>#N/A</v>
          </cell>
          <cell r="CA24" t="e">
            <v>#N/A</v>
          </cell>
          <cell r="CB24" t="e">
            <v>#N/A</v>
          </cell>
          <cell r="CC24" t="e">
            <v>#N/A</v>
          </cell>
        </row>
        <row r="25">
          <cell r="B25">
            <v>116</v>
          </cell>
          <cell r="C25">
            <v>136</v>
          </cell>
          <cell r="D25">
            <v>138</v>
          </cell>
          <cell r="E25">
            <v>138</v>
          </cell>
          <cell r="F25">
            <v>121</v>
          </cell>
          <cell r="G25">
            <v>120</v>
          </cell>
          <cell r="H25">
            <v>120</v>
          </cell>
          <cell r="I25">
            <v>119</v>
          </cell>
          <cell r="J25">
            <v>119</v>
          </cell>
          <cell r="K25">
            <v>118</v>
          </cell>
          <cell r="L25">
            <v>119</v>
          </cell>
          <cell r="M25">
            <v>119</v>
          </cell>
          <cell r="N25">
            <v>119</v>
          </cell>
          <cell r="O25">
            <v>119</v>
          </cell>
          <cell r="P25">
            <v>119</v>
          </cell>
          <cell r="Q25">
            <v>119</v>
          </cell>
          <cell r="R25">
            <v>119</v>
          </cell>
          <cell r="S25">
            <v>119</v>
          </cell>
          <cell r="T25">
            <v>119</v>
          </cell>
          <cell r="U25">
            <v>119</v>
          </cell>
          <cell r="V25">
            <v>119</v>
          </cell>
          <cell r="W25">
            <v>119</v>
          </cell>
          <cell r="X25">
            <v>119</v>
          </cell>
          <cell r="Y25">
            <v>119</v>
          </cell>
          <cell r="Z25">
            <v>119</v>
          </cell>
          <cell r="AA25">
            <v>119</v>
          </cell>
          <cell r="AB25">
            <v>119</v>
          </cell>
          <cell r="AC25">
            <v>119</v>
          </cell>
          <cell r="AD25">
            <v>119</v>
          </cell>
          <cell r="AE25">
            <v>119</v>
          </cell>
          <cell r="AF25">
            <v>119</v>
          </cell>
          <cell r="AG25">
            <v>119</v>
          </cell>
          <cell r="AH25">
            <v>119</v>
          </cell>
          <cell r="AI25">
            <v>119</v>
          </cell>
          <cell r="AJ25">
            <v>119</v>
          </cell>
          <cell r="AK25">
            <v>119</v>
          </cell>
          <cell r="AL25">
            <v>119</v>
          </cell>
          <cell r="AM25">
            <v>119</v>
          </cell>
          <cell r="AN25">
            <v>119</v>
          </cell>
          <cell r="AO25">
            <v>119</v>
          </cell>
          <cell r="AP25">
            <v>119</v>
          </cell>
          <cell r="AQ25">
            <v>119</v>
          </cell>
          <cell r="AR25">
            <v>119</v>
          </cell>
          <cell r="AS25">
            <v>119</v>
          </cell>
          <cell r="AT25">
            <v>119</v>
          </cell>
          <cell r="AU25">
            <v>119</v>
          </cell>
          <cell r="AV25">
            <v>119</v>
          </cell>
          <cell r="AW25">
            <v>119</v>
          </cell>
          <cell r="AX25" t="str">
            <v/>
          </cell>
          <cell r="AY25" t="str">
            <v/>
          </cell>
          <cell r="AZ25" t="str">
            <v/>
          </cell>
          <cell r="BA25" t="str">
            <v/>
          </cell>
          <cell r="BB25" t="str">
            <v/>
          </cell>
          <cell r="BC25" t="str">
            <v/>
          </cell>
          <cell r="BD25" t="str">
            <v/>
          </cell>
          <cell r="BE25" t="str">
            <v/>
          </cell>
          <cell r="BF25" t="str">
            <v/>
          </cell>
          <cell r="BG25" t="str">
            <v/>
          </cell>
          <cell r="BH25" t="str">
            <v/>
          </cell>
          <cell r="BI25" t="str">
            <v/>
          </cell>
          <cell r="BJ25" t="str">
            <v/>
          </cell>
          <cell r="BK25" t="e">
            <v>#N/A</v>
          </cell>
          <cell r="BL25" t="e">
            <v>#N/A</v>
          </cell>
          <cell r="BM25" t="e">
            <v>#N/A</v>
          </cell>
          <cell r="BN25" t="e">
            <v>#N/A</v>
          </cell>
          <cell r="BO25" t="e">
            <v>#N/A</v>
          </cell>
          <cell r="BP25" t="e">
            <v>#N/A</v>
          </cell>
          <cell r="BQ25" t="e">
            <v>#N/A</v>
          </cell>
          <cell r="BR25" t="e">
            <v>#N/A</v>
          </cell>
          <cell r="BS25" t="e">
            <v>#N/A</v>
          </cell>
          <cell r="BT25" t="e">
            <v>#N/A</v>
          </cell>
          <cell r="BU25" t="e">
            <v>#N/A</v>
          </cell>
          <cell r="BV25" t="e">
            <v>#N/A</v>
          </cell>
          <cell r="BW25" t="e">
            <v>#N/A</v>
          </cell>
          <cell r="BX25" t="e">
            <v>#N/A</v>
          </cell>
          <cell r="BY25" t="e">
            <v>#N/A</v>
          </cell>
          <cell r="BZ25" t="e">
            <v>#N/A</v>
          </cell>
          <cell r="CA25" t="e">
            <v>#N/A</v>
          </cell>
          <cell r="CB25" t="e">
            <v>#N/A</v>
          </cell>
          <cell r="CC25" t="e">
            <v>#N/A</v>
          </cell>
        </row>
        <row r="26">
          <cell r="B26">
            <v>119</v>
          </cell>
          <cell r="C26">
            <v>132</v>
          </cell>
          <cell r="D26">
            <v>132</v>
          </cell>
          <cell r="E26">
            <v>126</v>
          </cell>
          <cell r="F26">
            <v>128</v>
          </cell>
          <cell r="G26">
            <v>125</v>
          </cell>
          <cell r="H26">
            <v>125</v>
          </cell>
          <cell r="I26">
            <v>125</v>
          </cell>
          <cell r="J26">
            <v>124</v>
          </cell>
          <cell r="K26">
            <v>124</v>
          </cell>
          <cell r="L26">
            <v>124</v>
          </cell>
          <cell r="M26">
            <v>124</v>
          </cell>
          <cell r="N26">
            <v>124</v>
          </cell>
          <cell r="O26">
            <v>124</v>
          </cell>
          <cell r="P26">
            <v>124</v>
          </cell>
          <cell r="Q26">
            <v>124</v>
          </cell>
          <cell r="R26">
            <v>124</v>
          </cell>
          <cell r="S26">
            <v>125</v>
          </cell>
          <cell r="T26">
            <v>125</v>
          </cell>
          <cell r="U26">
            <v>125</v>
          </cell>
          <cell r="V26">
            <v>125</v>
          </cell>
          <cell r="W26">
            <v>125</v>
          </cell>
          <cell r="X26">
            <v>125</v>
          </cell>
          <cell r="Y26">
            <v>125</v>
          </cell>
          <cell r="Z26">
            <v>125</v>
          </cell>
          <cell r="AA26">
            <v>125</v>
          </cell>
          <cell r="AB26">
            <v>125</v>
          </cell>
          <cell r="AC26">
            <v>125</v>
          </cell>
          <cell r="AD26">
            <v>125</v>
          </cell>
          <cell r="AE26">
            <v>125</v>
          </cell>
          <cell r="AF26">
            <v>125</v>
          </cell>
          <cell r="AG26">
            <v>125</v>
          </cell>
          <cell r="AH26">
            <v>125</v>
          </cell>
          <cell r="AI26">
            <v>125</v>
          </cell>
          <cell r="AJ26">
            <v>125</v>
          </cell>
          <cell r="AK26">
            <v>125</v>
          </cell>
          <cell r="AL26">
            <v>125</v>
          </cell>
          <cell r="AM26">
            <v>125</v>
          </cell>
          <cell r="AN26">
            <v>125</v>
          </cell>
          <cell r="AO26">
            <v>125</v>
          </cell>
          <cell r="AP26">
            <v>125</v>
          </cell>
          <cell r="AQ26">
            <v>125</v>
          </cell>
          <cell r="AR26">
            <v>125</v>
          </cell>
          <cell r="AS26">
            <v>125</v>
          </cell>
          <cell r="AT26">
            <v>125</v>
          </cell>
          <cell r="AU26">
            <v>125</v>
          </cell>
          <cell r="AV26">
            <v>125</v>
          </cell>
          <cell r="AW26" t="str">
            <v/>
          </cell>
          <cell r="AX26" t="str">
            <v/>
          </cell>
          <cell r="AY26" t="str">
            <v/>
          </cell>
          <cell r="AZ26" t="str">
            <v/>
          </cell>
          <cell r="BA26" t="str">
            <v/>
          </cell>
          <cell r="BB26" t="str">
            <v/>
          </cell>
          <cell r="BC26" t="str">
            <v/>
          </cell>
          <cell r="BD26" t="str">
            <v/>
          </cell>
          <cell r="BE26" t="str">
            <v/>
          </cell>
          <cell r="BF26" t="str">
            <v/>
          </cell>
          <cell r="BG26" t="str">
            <v/>
          </cell>
          <cell r="BH26" t="str">
            <v/>
          </cell>
          <cell r="BI26" t="str">
            <v/>
          </cell>
          <cell r="BJ26" t="str">
            <v/>
          </cell>
          <cell r="BK26" t="e">
            <v>#N/A</v>
          </cell>
          <cell r="BL26" t="e">
            <v>#N/A</v>
          </cell>
          <cell r="BM26" t="e">
            <v>#N/A</v>
          </cell>
          <cell r="BN26" t="e">
            <v>#N/A</v>
          </cell>
          <cell r="BO26" t="e">
            <v>#N/A</v>
          </cell>
          <cell r="BP26" t="e">
            <v>#N/A</v>
          </cell>
          <cell r="BQ26" t="e">
            <v>#N/A</v>
          </cell>
          <cell r="BR26" t="e">
            <v>#N/A</v>
          </cell>
          <cell r="BS26" t="e">
            <v>#N/A</v>
          </cell>
          <cell r="BT26" t="e">
            <v>#N/A</v>
          </cell>
          <cell r="BU26" t="e">
            <v>#N/A</v>
          </cell>
          <cell r="BV26" t="e">
            <v>#N/A</v>
          </cell>
          <cell r="BW26" t="e">
            <v>#N/A</v>
          </cell>
          <cell r="BX26" t="e">
            <v>#N/A</v>
          </cell>
          <cell r="BY26" t="e">
            <v>#N/A</v>
          </cell>
          <cell r="BZ26" t="e">
            <v>#N/A</v>
          </cell>
          <cell r="CA26" t="e">
            <v>#N/A</v>
          </cell>
          <cell r="CB26" t="e">
            <v>#N/A</v>
          </cell>
          <cell r="CC26" t="e">
            <v>#N/A</v>
          </cell>
        </row>
        <row r="27">
          <cell r="B27">
            <v>111</v>
          </cell>
          <cell r="C27">
            <v>131</v>
          </cell>
          <cell r="D27">
            <v>131</v>
          </cell>
          <cell r="E27">
            <v>131</v>
          </cell>
          <cell r="F27">
            <v>114</v>
          </cell>
          <cell r="G27">
            <v>114</v>
          </cell>
          <cell r="H27">
            <v>113</v>
          </cell>
          <cell r="I27">
            <v>114</v>
          </cell>
          <cell r="J27">
            <v>114</v>
          </cell>
          <cell r="K27">
            <v>114</v>
          </cell>
          <cell r="L27">
            <v>114</v>
          </cell>
          <cell r="M27">
            <v>114</v>
          </cell>
          <cell r="N27">
            <v>114</v>
          </cell>
          <cell r="O27">
            <v>114</v>
          </cell>
          <cell r="P27">
            <v>114</v>
          </cell>
          <cell r="Q27">
            <v>114</v>
          </cell>
          <cell r="R27">
            <v>114</v>
          </cell>
          <cell r="S27">
            <v>114</v>
          </cell>
          <cell r="T27">
            <v>114</v>
          </cell>
          <cell r="U27">
            <v>114</v>
          </cell>
          <cell r="V27">
            <v>114</v>
          </cell>
          <cell r="W27">
            <v>114</v>
          </cell>
          <cell r="X27">
            <v>114</v>
          </cell>
          <cell r="Y27">
            <v>114</v>
          </cell>
          <cell r="Z27">
            <v>114</v>
          </cell>
          <cell r="AA27">
            <v>114</v>
          </cell>
          <cell r="AB27">
            <v>114</v>
          </cell>
          <cell r="AC27">
            <v>114</v>
          </cell>
          <cell r="AD27">
            <v>114</v>
          </cell>
          <cell r="AE27">
            <v>114</v>
          </cell>
          <cell r="AF27">
            <v>114</v>
          </cell>
          <cell r="AG27">
            <v>114</v>
          </cell>
          <cell r="AH27">
            <v>114</v>
          </cell>
          <cell r="AI27">
            <v>114</v>
          </cell>
          <cell r="AJ27">
            <v>114</v>
          </cell>
          <cell r="AK27">
            <v>114</v>
          </cell>
          <cell r="AL27">
            <v>114</v>
          </cell>
          <cell r="AM27">
            <v>114</v>
          </cell>
          <cell r="AN27">
            <v>114</v>
          </cell>
          <cell r="AO27">
            <v>114</v>
          </cell>
          <cell r="AP27">
            <v>114</v>
          </cell>
          <cell r="AQ27">
            <v>114</v>
          </cell>
          <cell r="AR27">
            <v>114</v>
          </cell>
          <cell r="AS27">
            <v>114</v>
          </cell>
          <cell r="AT27">
            <v>114</v>
          </cell>
          <cell r="AU27">
            <v>114</v>
          </cell>
          <cell r="AV27" t="str">
            <v/>
          </cell>
          <cell r="AW27" t="str">
            <v/>
          </cell>
          <cell r="AX27" t="str">
            <v/>
          </cell>
          <cell r="AY27" t="str">
            <v/>
          </cell>
          <cell r="AZ27" t="str">
            <v/>
          </cell>
          <cell r="BA27" t="str">
            <v/>
          </cell>
          <cell r="BB27" t="str">
            <v/>
          </cell>
          <cell r="BC27" t="str">
            <v/>
          </cell>
          <cell r="BD27" t="str">
            <v/>
          </cell>
          <cell r="BE27" t="str">
            <v/>
          </cell>
          <cell r="BF27" t="str">
            <v/>
          </cell>
          <cell r="BG27" t="str">
            <v/>
          </cell>
          <cell r="BH27" t="str">
            <v/>
          </cell>
          <cell r="BI27" t="str">
            <v/>
          </cell>
          <cell r="BJ27" t="str">
            <v/>
          </cell>
          <cell r="BK27" t="e">
            <v>#N/A</v>
          </cell>
          <cell r="BL27" t="e">
            <v>#N/A</v>
          </cell>
          <cell r="BM27" t="e">
            <v>#N/A</v>
          </cell>
          <cell r="BN27" t="e">
            <v>#N/A</v>
          </cell>
          <cell r="BO27" t="e">
            <v>#N/A</v>
          </cell>
          <cell r="BP27" t="e">
            <v>#N/A</v>
          </cell>
          <cell r="BQ27" t="e">
            <v>#N/A</v>
          </cell>
          <cell r="BR27" t="e">
            <v>#N/A</v>
          </cell>
          <cell r="BS27" t="e">
            <v>#N/A</v>
          </cell>
          <cell r="BT27" t="e">
            <v>#N/A</v>
          </cell>
          <cell r="BU27" t="e">
            <v>#N/A</v>
          </cell>
          <cell r="BV27" t="e">
            <v>#N/A</v>
          </cell>
          <cell r="BW27" t="e">
            <v>#N/A</v>
          </cell>
          <cell r="BX27" t="e">
            <v>#N/A</v>
          </cell>
          <cell r="BY27" t="e">
            <v>#N/A</v>
          </cell>
          <cell r="BZ27" t="e">
            <v>#N/A</v>
          </cell>
          <cell r="CA27" t="e">
            <v>#N/A</v>
          </cell>
          <cell r="CB27" t="e">
            <v>#N/A</v>
          </cell>
          <cell r="CC27" t="e">
            <v>#N/A</v>
          </cell>
        </row>
        <row r="28">
          <cell r="B28">
            <v>107</v>
          </cell>
          <cell r="C28">
            <v>122</v>
          </cell>
          <cell r="D28">
            <v>127</v>
          </cell>
          <cell r="E28">
            <v>127</v>
          </cell>
          <cell r="F28">
            <v>124</v>
          </cell>
          <cell r="G28">
            <v>121</v>
          </cell>
          <cell r="H28">
            <v>121</v>
          </cell>
          <cell r="I28">
            <v>121</v>
          </cell>
          <cell r="J28">
            <v>121</v>
          </cell>
          <cell r="K28">
            <v>121</v>
          </cell>
          <cell r="L28">
            <v>121</v>
          </cell>
          <cell r="M28">
            <v>121</v>
          </cell>
          <cell r="N28">
            <v>121</v>
          </cell>
          <cell r="O28">
            <v>121</v>
          </cell>
          <cell r="P28">
            <v>121</v>
          </cell>
          <cell r="Q28">
            <v>121</v>
          </cell>
          <cell r="R28">
            <v>121</v>
          </cell>
          <cell r="S28">
            <v>121</v>
          </cell>
          <cell r="T28">
            <v>121</v>
          </cell>
          <cell r="U28">
            <v>121</v>
          </cell>
          <cell r="V28">
            <v>121</v>
          </cell>
          <cell r="W28">
            <v>121</v>
          </cell>
          <cell r="X28">
            <v>121</v>
          </cell>
          <cell r="Y28">
            <v>121</v>
          </cell>
          <cell r="Z28">
            <v>121</v>
          </cell>
          <cell r="AA28">
            <v>121</v>
          </cell>
          <cell r="AB28">
            <v>121</v>
          </cell>
          <cell r="AC28">
            <v>121</v>
          </cell>
          <cell r="AD28">
            <v>121</v>
          </cell>
          <cell r="AE28">
            <v>121</v>
          </cell>
          <cell r="AF28">
            <v>121</v>
          </cell>
          <cell r="AG28">
            <v>121</v>
          </cell>
          <cell r="AH28">
            <v>121</v>
          </cell>
          <cell r="AI28">
            <v>121</v>
          </cell>
          <cell r="AJ28">
            <v>121</v>
          </cell>
          <cell r="AK28">
            <v>121</v>
          </cell>
          <cell r="AL28">
            <v>121</v>
          </cell>
          <cell r="AM28">
            <v>121</v>
          </cell>
          <cell r="AN28">
            <v>121</v>
          </cell>
          <cell r="AO28">
            <v>121</v>
          </cell>
          <cell r="AP28">
            <v>121</v>
          </cell>
          <cell r="AQ28">
            <v>121</v>
          </cell>
          <cell r="AR28">
            <v>121</v>
          </cell>
          <cell r="AS28">
            <v>121</v>
          </cell>
          <cell r="AT28">
            <v>121</v>
          </cell>
          <cell r="AU28" t="str">
            <v/>
          </cell>
          <cell r="AV28" t="str">
            <v/>
          </cell>
          <cell r="AW28" t="str">
            <v/>
          </cell>
          <cell r="AX28" t="str">
            <v/>
          </cell>
          <cell r="AY28" t="str">
            <v/>
          </cell>
          <cell r="AZ28" t="str">
            <v/>
          </cell>
          <cell r="BA28" t="str">
            <v/>
          </cell>
          <cell r="BB28" t="str">
            <v/>
          </cell>
          <cell r="BC28" t="str">
            <v/>
          </cell>
          <cell r="BD28" t="str">
            <v/>
          </cell>
          <cell r="BE28" t="str">
            <v/>
          </cell>
          <cell r="BF28" t="str">
            <v/>
          </cell>
          <cell r="BG28" t="str">
            <v/>
          </cell>
          <cell r="BH28" t="str">
            <v/>
          </cell>
          <cell r="BI28" t="str">
            <v/>
          </cell>
          <cell r="BJ28" t="str">
            <v/>
          </cell>
          <cell r="BK28" t="e">
            <v>#N/A</v>
          </cell>
          <cell r="BL28" t="e">
            <v>#N/A</v>
          </cell>
          <cell r="BM28" t="e">
            <v>#N/A</v>
          </cell>
          <cell r="BN28" t="e">
            <v>#N/A</v>
          </cell>
          <cell r="BO28" t="e">
            <v>#N/A</v>
          </cell>
          <cell r="BP28" t="e">
            <v>#N/A</v>
          </cell>
          <cell r="BQ28" t="e">
            <v>#N/A</v>
          </cell>
          <cell r="BR28" t="e">
            <v>#N/A</v>
          </cell>
          <cell r="BS28" t="e">
            <v>#N/A</v>
          </cell>
          <cell r="BT28" t="e">
            <v>#N/A</v>
          </cell>
          <cell r="BU28" t="e">
            <v>#N/A</v>
          </cell>
          <cell r="BV28" t="e">
            <v>#N/A</v>
          </cell>
          <cell r="BW28" t="e">
            <v>#N/A</v>
          </cell>
          <cell r="BX28" t="e">
            <v>#N/A</v>
          </cell>
          <cell r="BY28" t="e">
            <v>#N/A</v>
          </cell>
          <cell r="BZ28" t="e">
            <v>#N/A</v>
          </cell>
          <cell r="CA28" t="e">
            <v>#N/A</v>
          </cell>
          <cell r="CB28" t="e">
            <v>#N/A</v>
          </cell>
          <cell r="CC28" t="e">
            <v>#N/A</v>
          </cell>
        </row>
        <row r="29">
          <cell r="B29">
            <v>101</v>
          </cell>
          <cell r="C29">
            <v>110</v>
          </cell>
          <cell r="D29">
            <v>112</v>
          </cell>
          <cell r="E29">
            <v>112</v>
          </cell>
          <cell r="F29">
            <v>100</v>
          </cell>
          <cell r="G29">
            <v>100</v>
          </cell>
          <cell r="H29">
            <v>100</v>
          </cell>
          <cell r="I29">
            <v>100</v>
          </cell>
          <cell r="J29">
            <v>100</v>
          </cell>
          <cell r="K29">
            <v>100</v>
          </cell>
          <cell r="L29">
            <v>100</v>
          </cell>
          <cell r="M29">
            <v>100</v>
          </cell>
          <cell r="N29">
            <v>100</v>
          </cell>
          <cell r="O29">
            <v>100</v>
          </cell>
          <cell r="P29">
            <v>100</v>
          </cell>
          <cell r="Q29">
            <v>100</v>
          </cell>
          <cell r="R29">
            <v>100</v>
          </cell>
          <cell r="S29">
            <v>100</v>
          </cell>
          <cell r="T29">
            <v>100</v>
          </cell>
          <cell r="U29">
            <v>100</v>
          </cell>
          <cell r="V29">
            <v>100</v>
          </cell>
          <cell r="W29">
            <v>100</v>
          </cell>
          <cell r="X29">
            <v>100</v>
          </cell>
          <cell r="Y29">
            <v>100</v>
          </cell>
          <cell r="Z29">
            <v>100</v>
          </cell>
          <cell r="AA29">
            <v>100</v>
          </cell>
          <cell r="AB29">
            <v>100</v>
          </cell>
          <cell r="AC29">
            <v>100</v>
          </cell>
          <cell r="AD29">
            <v>100</v>
          </cell>
          <cell r="AE29">
            <v>100</v>
          </cell>
          <cell r="AF29">
            <v>100</v>
          </cell>
          <cell r="AG29">
            <v>100</v>
          </cell>
          <cell r="AH29">
            <v>100</v>
          </cell>
          <cell r="AI29">
            <v>100</v>
          </cell>
          <cell r="AJ29">
            <v>100</v>
          </cell>
          <cell r="AK29">
            <v>100</v>
          </cell>
          <cell r="AL29">
            <v>100</v>
          </cell>
          <cell r="AM29">
            <v>100</v>
          </cell>
          <cell r="AN29">
            <v>100</v>
          </cell>
          <cell r="AO29">
            <v>100</v>
          </cell>
          <cell r="AP29">
            <v>100</v>
          </cell>
          <cell r="AQ29">
            <v>100</v>
          </cell>
          <cell r="AR29">
            <v>100</v>
          </cell>
          <cell r="AS29">
            <v>100</v>
          </cell>
          <cell r="AT29" t="str">
            <v/>
          </cell>
          <cell r="AU29" t="str">
            <v/>
          </cell>
          <cell r="AV29" t="str">
            <v/>
          </cell>
          <cell r="AW29" t="str">
            <v/>
          </cell>
          <cell r="AX29" t="str">
            <v/>
          </cell>
          <cell r="AY29" t="str">
            <v/>
          </cell>
          <cell r="AZ29" t="str">
            <v/>
          </cell>
          <cell r="BA29" t="str">
            <v/>
          </cell>
          <cell r="BB29" t="str">
            <v/>
          </cell>
          <cell r="BC29" t="str">
            <v/>
          </cell>
          <cell r="BD29" t="str">
            <v/>
          </cell>
          <cell r="BE29" t="str">
            <v/>
          </cell>
          <cell r="BF29" t="str">
            <v/>
          </cell>
          <cell r="BG29" t="str">
            <v/>
          </cell>
          <cell r="BH29" t="str">
            <v/>
          </cell>
          <cell r="BI29" t="str">
            <v/>
          </cell>
          <cell r="BJ29" t="str">
            <v/>
          </cell>
          <cell r="BK29" t="e">
            <v>#N/A</v>
          </cell>
          <cell r="BL29" t="e">
            <v>#N/A</v>
          </cell>
          <cell r="BM29" t="e">
            <v>#N/A</v>
          </cell>
          <cell r="BN29" t="e">
            <v>#N/A</v>
          </cell>
          <cell r="BO29" t="e">
            <v>#N/A</v>
          </cell>
          <cell r="BP29" t="e">
            <v>#N/A</v>
          </cell>
          <cell r="BQ29" t="e">
            <v>#N/A</v>
          </cell>
          <cell r="BR29" t="e">
            <v>#N/A</v>
          </cell>
          <cell r="BS29" t="e">
            <v>#N/A</v>
          </cell>
          <cell r="BT29" t="e">
            <v>#N/A</v>
          </cell>
          <cell r="BU29" t="e">
            <v>#N/A</v>
          </cell>
          <cell r="BV29" t="e">
            <v>#N/A</v>
          </cell>
          <cell r="BW29" t="e">
            <v>#N/A</v>
          </cell>
          <cell r="BX29" t="e">
            <v>#N/A</v>
          </cell>
          <cell r="BY29" t="e">
            <v>#N/A</v>
          </cell>
          <cell r="BZ29" t="e">
            <v>#N/A</v>
          </cell>
          <cell r="CA29" t="e">
            <v>#N/A</v>
          </cell>
          <cell r="CB29" t="e">
            <v>#N/A</v>
          </cell>
          <cell r="CC29" t="e">
            <v>#N/A</v>
          </cell>
        </row>
        <row r="30">
          <cell r="B30">
            <v>51</v>
          </cell>
          <cell r="C30">
            <v>55</v>
          </cell>
          <cell r="D30">
            <v>56</v>
          </cell>
          <cell r="E30">
            <v>56</v>
          </cell>
          <cell r="F30">
            <v>55</v>
          </cell>
          <cell r="G30">
            <v>55</v>
          </cell>
          <cell r="H30">
            <v>55</v>
          </cell>
          <cell r="I30">
            <v>55</v>
          </cell>
          <cell r="J30">
            <v>55</v>
          </cell>
          <cell r="K30">
            <v>55</v>
          </cell>
          <cell r="L30">
            <v>55</v>
          </cell>
          <cell r="M30">
            <v>55</v>
          </cell>
          <cell r="N30">
            <v>55</v>
          </cell>
          <cell r="O30">
            <v>55</v>
          </cell>
          <cell r="P30">
            <v>55</v>
          </cell>
          <cell r="Q30">
            <v>55</v>
          </cell>
          <cell r="R30">
            <v>55</v>
          </cell>
          <cell r="S30">
            <v>55</v>
          </cell>
          <cell r="T30">
            <v>55</v>
          </cell>
          <cell r="U30">
            <v>55</v>
          </cell>
          <cell r="V30">
            <v>55</v>
          </cell>
          <cell r="W30">
            <v>55</v>
          </cell>
          <cell r="X30">
            <v>55</v>
          </cell>
          <cell r="Y30">
            <v>55</v>
          </cell>
          <cell r="Z30">
            <v>55</v>
          </cell>
          <cell r="AA30">
            <v>55</v>
          </cell>
          <cell r="AB30">
            <v>55</v>
          </cell>
          <cell r="AC30">
            <v>55</v>
          </cell>
          <cell r="AD30">
            <v>55</v>
          </cell>
          <cell r="AE30">
            <v>55</v>
          </cell>
          <cell r="AF30">
            <v>55</v>
          </cell>
          <cell r="AG30">
            <v>55</v>
          </cell>
          <cell r="AH30">
            <v>55</v>
          </cell>
          <cell r="AI30">
            <v>55</v>
          </cell>
          <cell r="AJ30">
            <v>55</v>
          </cell>
          <cell r="AK30">
            <v>55</v>
          </cell>
          <cell r="AL30">
            <v>55</v>
          </cell>
          <cell r="AM30">
            <v>55</v>
          </cell>
          <cell r="AN30">
            <v>55</v>
          </cell>
          <cell r="AO30">
            <v>55</v>
          </cell>
          <cell r="AP30">
            <v>55</v>
          </cell>
          <cell r="AQ30">
            <v>55</v>
          </cell>
          <cell r="AR30">
            <v>55</v>
          </cell>
          <cell r="AS30" t="str">
            <v/>
          </cell>
          <cell r="AT30" t="str">
            <v/>
          </cell>
          <cell r="AU30" t="str">
            <v/>
          </cell>
          <cell r="AV30" t="str">
            <v/>
          </cell>
          <cell r="AW30" t="str">
            <v/>
          </cell>
          <cell r="AX30" t="str">
            <v/>
          </cell>
          <cell r="AY30" t="str">
            <v/>
          </cell>
          <cell r="AZ30" t="str">
            <v/>
          </cell>
          <cell r="BA30" t="str">
            <v/>
          </cell>
          <cell r="BB30" t="str">
            <v/>
          </cell>
          <cell r="BC30" t="str">
            <v/>
          </cell>
          <cell r="BD30" t="str">
            <v/>
          </cell>
          <cell r="BE30" t="str">
            <v/>
          </cell>
          <cell r="BF30" t="str">
            <v/>
          </cell>
          <cell r="BG30" t="str">
            <v/>
          </cell>
          <cell r="BH30" t="str">
            <v/>
          </cell>
          <cell r="BI30" t="str">
            <v/>
          </cell>
          <cell r="BJ30" t="str">
            <v/>
          </cell>
          <cell r="BK30" t="e">
            <v>#N/A</v>
          </cell>
          <cell r="BL30" t="e">
            <v>#N/A</v>
          </cell>
          <cell r="BM30" t="e">
            <v>#N/A</v>
          </cell>
          <cell r="BN30" t="e">
            <v>#N/A</v>
          </cell>
          <cell r="BO30" t="e">
            <v>#N/A</v>
          </cell>
          <cell r="BP30" t="e">
            <v>#N/A</v>
          </cell>
          <cell r="BQ30" t="e">
            <v>#N/A</v>
          </cell>
          <cell r="BR30" t="e">
            <v>#N/A</v>
          </cell>
          <cell r="BS30" t="e">
            <v>#N/A</v>
          </cell>
          <cell r="BT30" t="e">
            <v>#N/A</v>
          </cell>
          <cell r="BU30" t="e">
            <v>#N/A</v>
          </cell>
          <cell r="BV30" t="e">
            <v>#N/A</v>
          </cell>
          <cell r="BW30" t="e">
            <v>#N/A</v>
          </cell>
          <cell r="BX30" t="e">
            <v>#N/A</v>
          </cell>
          <cell r="BY30" t="e">
            <v>#N/A</v>
          </cell>
          <cell r="BZ30" t="e">
            <v>#N/A</v>
          </cell>
          <cell r="CA30" t="e">
            <v>#N/A</v>
          </cell>
          <cell r="CB30" t="e">
            <v>#N/A</v>
          </cell>
          <cell r="CC30" t="e">
            <v>#N/A</v>
          </cell>
        </row>
        <row r="31">
          <cell r="B31">
            <v>68</v>
          </cell>
          <cell r="C31">
            <v>70</v>
          </cell>
          <cell r="D31">
            <v>72</v>
          </cell>
          <cell r="E31">
            <v>67</v>
          </cell>
          <cell r="F31">
            <v>67</v>
          </cell>
          <cell r="G31">
            <v>67</v>
          </cell>
          <cell r="H31">
            <v>67</v>
          </cell>
          <cell r="I31">
            <v>67</v>
          </cell>
          <cell r="J31">
            <v>67</v>
          </cell>
          <cell r="K31">
            <v>67</v>
          </cell>
          <cell r="L31">
            <v>67</v>
          </cell>
          <cell r="M31">
            <v>67</v>
          </cell>
          <cell r="N31">
            <v>67</v>
          </cell>
          <cell r="O31">
            <v>67</v>
          </cell>
          <cell r="P31">
            <v>67</v>
          </cell>
          <cell r="Q31">
            <v>67</v>
          </cell>
          <cell r="R31">
            <v>67</v>
          </cell>
          <cell r="S31">
            <v>67</v>
          </cell>
          <cell r="T31">
            <v>67</v>
          </cell>
          <cell r="U31">
            <v>67</v>
          </cell>
          <cell r="V31">
            <v>67</v>
          </cell>
          <cell r="W31">
            <v>67</v>
          </cell>
          <cell r="X31">
            <v>67</v>
          </cell>
          <cell r="Y31">
            <v>67</v>
          </cell>
          <cell r="Z31">
            <v>67</v>
          </cell>
          <cell r="AA31">
            <v>67</v>
          </cell>
          <cell r="AB31">
            <v>67</v>
          </cell>
          <cell r="AC31">
            <v>67</v>
          </cell>
          <cell r="AD31">
            <v>67</v>
          </cell>
          <cell r="AE31">
            <v>67</v>
          </cell>
          <cell r="AF31">
            <v>67</v>
          </cell>
          <cell r="AG31">
            <v>67</v>
          </cell>
          <cell r="AH31">
            <v>67</v>
          </cell>
          <cell r="AI31">
            <v>67</v>
          </cell>
          <cell r="AJ31">
            <v>67</v>
          </cell>
          <cell r="AK31">
            <v>67</v>
          </cell>
          <cell r="AL31">
            <v>67</v>
          </cell>
          <cell r="AM31">
            <v>67</v>
          </cell>
          <cell r="AN31">
            <v>67</v>
          </cell>
          <cell r="AO31">
            <v>67</v>
          </cell>
          <cell r="AP31">
            <v>67</v>
          </cell>
          <cell r="AQ31">
            <v>67</v>
          </cell>
          <cell r="AR31" t="str">
            <v/>
          </cell>
          <cell r="AS31" t="str">
            <v/>
          </cell>
          <cell r="AT31" t="str">
            <v/>
          </cell>
          <cell r="AU31" t="str">
            <v/>
          </cell>
          <cell r="AV31" t="str">
            <v/>
          </cell>
          <cell r="AW31" t="str">
            <v/>
          </cell>
          <cell r="AX31" t="str">
            <v/>
          </cell>
          <cell r="AY31" t="str">
            <v/>
          </cell>
          <cell r="AZ31" t="str">
            <v/>
          </cell>
          <cell r="BA31" t="str">
            <v/>
          </cell>
          <cell r="BB31" t="str">
            <v/>
          </cell>
          <cell r="BC31" t="str">
            <v/>
          </cell>
          <cell r="BD31" t="str">
            <v/>
          </cell>
          <cell r="BE31" t="str">
            <v/>
          </cell>
          <cell r="BF31" t="str">
            <v/>
          </cell>
          <cell r="BG31" t="str">
            <v/>
          </cell>
          <cell r="BH31" t="str">
            <v/>
          </cell>
          <cell r="BI31" t="str">
            <v/>
          </cell>
          <cell r="BJ31" t="str">
            <v/>
          </cell>
          <cell r="BK31" t="e">
            <v>#N/A</v>
          </cell>
          <cell r="BL31" t="e">
            <v>#N/A</v>
          </cell>
          <cell r="BM31" t="e">
            <v>#N/A</v>
          </cell>
          <cell r="BN31" t="e">
            <v>#N/A</v>
          </cell>
          <cell r="BO31" t="e">
            <v>#N/A</v>
          </cell>
          <cell r="BP31" t="e">
            <v>#N/A</v>
          </cell>
          <cell r="BQ31" t="e">
            <v>#N/A</v>
          </cell>
          <cell r="BR31" t="e">
            <v>#N/A</v>
          </cell>
          <cell r="BS31" t="e">
            <v>#N/A</v>
          </cell>
          <cell r="BT31" t="e">
            <v>#N/A</v>
          </cell>
          <cell r="BU31" t="e">
            <v>#N/A</v>
          </cell>
          <cell r="BV31" t="e">
            <v>#N/A</v>
          </cell>
          <cell r="BW31" t="e">
            <v>#N/A</v>
          </cell>
          <cell r="BX31" t="e">
            <v>#N/A</v>
          </cell>
          <cell r="BY31" t="e">
            <v>#N/A</v>
          </cell>
          <cell r="BZ31" t="e">
            <v>#N/A</v>
          </cell>
          <cell r="CA31" t="e">
            <v>#N/A</v>
          </cell>
          <cell r="CB31" t="e">
            <v>#N/A</v>
          </cell>
          <cell r="CC31" t="e">
            <v>#N/A</v>
          </cell>
        </row>
        <row r="32">
          <cell r="B32">
            <v>62</v>
          </cell>
          <cell r="C32">
            <v>71</v>
          </cell>
          <cell r="D32">
            <v>66</v>
          </cell>
          <cell r="E32">
            <v>66</v>
          </cell>
          <cell r="F32">
            <v>67</v>
          </cell>
          <cell r="G32">
            <v>67</v>
          </cell>
          <cell r="H32">
            <v>67</v>
          </cell>
          <cell r="I32">
            <v>67</v>
          </cell>
          <cell r="J32">
            <v>67</v>
          </cell>
          <cell r="K32">
            <v>67</v>
          </cell>
          <cell r="L32">
            <v>67</v>
          </cell>
          <cell r="M32">
            <v>67</v>
          </cell>
          <cell r="N32">
            <v>67</v>
          </cell>
          <cell r="O32">
            <v>67</v>
          </cell>
          <cell r="P32">
            <v>67</v>
          </cell>
          <cell r="Q32">
            <v>67</v>
          </cell>
          <cell r="R32">
            <v>67</v>
          </cell>
          <cell r="S32">
            <v>67</v>
          </cell>
          <cell r="T32">
            <v>67</v>
          </cell>
          <cell r="U32">
            <v>67</v>
          </cell>
          <cell r="V32">
            <v>67</v>
          </cell>
          <cell r="W32">
            <v>67</v>
          </cell>
          <cell r="X32">
            <v>67</v>
          </cell>
          <cell r="Y32">
            <v>67</v>
          </cell>
          <cell r="Z32">
            <v>67</v>
          </cell>
          <cell r="AA32">
            <v>67</v>
          </cell>
          <cell r="AB32">
            <v>67</v>
          </cell>
          <cell r="AC32">
            <v>67</v>
          </cell>
          <cell r="AD32">
            <v>67</v>
          </cell>
          <cell r="AE32">
            <v>67</v>
          </cell>
          <cell r="AF32">
            <v>67</v>
          </cell>
          <cell r="AG32">
            <v>67</v>
          </cell>
          <cell r="AH32">
            <v>67</v>
          </cell>
          <cell r="AI32">
            <v>67</v>
          </cell>
          <cell r="AJ32">
            <v>67</v>
          </cell>
          <cell r="AK32">
            <v>67</v>
          </cell>
          <cell r="AL32">
            <v>67</v>
          </cell>
          <cell r="AM32">
            <v>67</v>
          </cell>
          <cell r="AN32">
            <v>67</v>
          </cell>
          <cell r="AO32">
            <v>67</v>
          </cell>
          <cell r="AP32">
            <v>67</v>
          </cell>
          <cell r="AQ32" t="str">
            <v/>
          </cell>
          <cell r="AR32" t="str">
            <v/>
          </cell>
          <cell r="AS32" t="str">
            <v/>
          </cell>
          <cell r="AT32" t="str">
            <v/>
          </cell>
          <cell r="AU32" t="str">
            <v/>
          </cell>
          <cell r="AV32" t="str">
            <v/>
          </cell>
          <cell r="AW32" t="str">
            <v/>
          </cell>
          <cell r="AX32" t="str">
            <v/>
          </cell>
          <cell r="AY32" t="str">
            <v/>
          </cell>
          <cell r="AZ32" t="str">
            <v/>
          </cell>
          <cell r="BA32" t="str">
            <v/>
          </cell>
          <cell r="BB32" t="str">
            <v/>
          </cell>
          <cell r="BC32" t="str">
            <v/>
          </cell>
          <cell r="BD32" t="str">
            <v/>
          </cell>
          <cell r="BE32" t="str">
            <v/>
          </cell>
          <cell r="BF32" t="str">
            <v/>
          </cell>
          <cell r="BG32" t="str">
            <v/>
          </cell>
          <cell r="BH32" t="str">
            <v/>
          </cell>
          <cell r="BI32" t="str">
            <v/>
          </cell>
          <cell r="BJ32" t="str">
            <v/>
          </cell>
          <cell r="BK32" t="e">
            <v>#N/A</v>
          </cell>
          <cell r="BL32" t="e">
            <v>#N/A</v>
          </cell>
          <cell r="BM32" t="e">
            <v>#N/A</v>
          </cell>
          <cell r="BN32" t="e">
            <v>#N/A</v>
          </cell>
          <cell r="BO32" t="e">
            <v>#N/A</v>
          </cell>
          <cell r="BP32" t="e">
            <v>#N/A</v>
          </cell>
          <cell r="BQ32" t="e">
            <v>#N/A</v>
          </cell>
          <cell r="BR32" t="e">
            <v>#N/A</v>
          </cell>
          <cell r="BS32" t="e">
            <v>#N/A</v>
          </cell>
          <cell r="BT32" t="e">
            <v>#N/A</v>
          </cell>
          <cell r="BU32" t="e">
            <v>#N/A</v>
          </cell>
          <cell r="BV32" t="e">
            <v>#N/A</v>
          </cell>
          <cell r="BW32" t="e">
            <v>#N/A</v>
          </cell>
          <cell r="BX32" t="e">
            <v>#N/A</v>
          </cell>
          <cell r="BY32" t="e">
            <v>#N/A</v>
          </cell>
          <cell r="BZ32" t="e">
            <v>#N/A</v>
          </cell>
          <cell r="CA32" t="e">
            <v>#N/A</v>
          </cell>
          <cell r="CB32" t="e">
            <v>#N/A</v>
          </cell>
          <cell r="CC32" t="e">
            <v>#N/A</v>
          </cell>
        </row>
        <row r="33">
          <cell r="B33">
            <v>65</v>
          </cell>
          <cell r="C33">
            <v>63</v>
          </cell>
          <cell r="D33">
            <v>65</v>
          </cell>
          <cell r="E33">
            <v>65</v>
          </cell>
          <cell r="F33">
            <v>65</v>
          </cell>
          <cell r="G33">
            <v>67</v>
          </cell>
          <cell r="H33">
            <v>66</v>
          </cell>
          <cell r="I33">
            <v>66</v>
          </cell>
          <cell r="J33">
            <v>66</v>
          </cell>
          <cell r="K33">
            <v>66</v>
          </cell>
          <cell r="L33">
            <v>66</v>
          </cell>
          <cell r="M33">
            <v>66</v>
          </cell>
          <cell r="N33">
            <v>66</v>
          </cell>
          <cell r="O33">
            <v>66</v>
          </cell>
          <cell r="P33">
            <v>66</v>
          </cell>
          <cell r="Q33">
            <v>67</v>
          </cell>
          <cell r="R33">
            <v>67</v>
          </cell>
          <cell r="S33">
            <v>67</v>
          </cell>
          <cell r="T33">
            <v>67</v>
          </cell>
          <cell r="U33">
            <v>67</v>
          </cell>
          <cell r="V33">
            <v>67</v>
          </cell>
          <cell r="W33">
            <v>67</v>
          </cell>
          <cell r="X33">
            <v>67</v>
          </cell>
          <cell r="Y33">
            <v>67</v>
          </cell>
          <cell r="Z33">
            <v>67</v>
          </cell>
          <cell r="AA33">
            <v>67</v>
          </cell>
          <cell r="AB33">
            <v>67</v>
          </cell>
          <cell r="AC33">
            <v>67</v>
          </cell>
          <cell r="AD33">
            <v>67</v>
          </cell>
          <cell r="AE33">
            <v>67</v>
          </cell>
          <cell r="AF33">
            <v>67</v>
          </cell>
          <cell r="AG33">
            <v>67</v>
          </cell>
          <cell r="AH33">
            <v>67</v>
          </cell>
          <cell r="AI33">
            <v>67</v>
          </cell>
          <cell r="AJ33">
            <v>67</v>
          </cell>
          <cell r="AK33">
            <v>67</v>
          </cell>
          <cell r="AL33">
            <v>67</v>
          </cell>
          <cell r="AM33">
            <v>67</v>
          </cell>
          <cell r="AN33">
            <v>67</v>
          </cell>
          <cell r="AO33">
            <v>67</v>
          </cell>
          <cell r="AP33" t="str">
            <v/>
          </cell>
          <cell r="AQ33" t="str">
            <v/>
          </cell>
          <cell r="AR33" t="str">
            <v/>
          </cell>
          <cell r="AS33" t="str">
            <v/>
          </cell>
          <cell r="AT33" t="str">
            <v/>
          </cell>
          <cell r="AU33" t="str">
            <v/>
          </cell>
          <cell r="AV33" t="str">
            <v/>
          </cell>
          <cell r="AW33" t="str">
            <v/>
          </cell>
          <cell r="AX33" t="str">
            <v/>
          </cell>
          <cell r="AY33" t="str">
            <v/>
          </cell>
          <cell r="AZ33" t="str">
            <v/>
          </cell>
          <cell r="BA33" t="str">
            <v/>
          </cell>
          <cell r="BB33" t="str">
            <v/>
          </cell>
          <cell r="BC33" t="str">
            <v/>
          </cell>
          <cell r="BD33" t="str">
            <v/>
          </cell>
          <cell r="BE33" t="str">
            <v/>
          </cell>
          <cell r="BF33" t="str">
            <v/>
          </cell>
          <cell r="BG33" t="str">
            <v/>
          </cell>
          <cell r="BH33" t="str">
            <v/>
          </cell>
          <cell r="BI33" t="str">
            <v/>
          </cell>
          <cell r="BJ33" t="str">
            <v/>
          </cell>
          <cell r="BK33" t="e">
            <v>#N/A</v>
          </cell>
          <cell r="BL33" t="e">
            <v>#N/A</v>
          </cell>
          <cell r="BM33" t="e">
            <v>#N/A</v>
          </cell>
          <cell r="BN33" t="e">
            <v>#N/A</v>
          </cell>
          <cell r="BO33" t="e">
            <v>#N/A</v>
          </cell>
          <cell r="BP33" t="e">
            <v>#N/A</v>
          </cell>
          <cell r="BQ33" t="e">
            <v>#N/A</v>
          </cell>
          <cell r="BR33" t="e">
            <v>#N/A</v>
          </cell>
          <cell r="BS33" t="e">
            <v>#N/A</v>
          </cell>
          <cell r="BT33" t="e">
            <v>#N/A</v>
          </cell>
          <cell r="BU33" t="e">
            <v>#N/A</v>
          </cell>
          <cell r="BV33" t="e">
            <v>#N/A</v>
          </cell>
          <cell r="BW33" t="e">
            <v>#N/A</v>
          </cell>
          <cell r="BX33" t="e">
            <v>#N/A</v>
          </cell>
          <cell r="BY33" t="e">
            <v>#N/A</v>
          </cell>
          <cell r="BZ33" t="e">
            <v>#N/A</v>
          </cell>
          <cell r="CA33" t="e">
            <v>#N/A</v>
          </cell>
          <cell r="CB33" t="e">
            <v>#N/A</v>
          </cell>
          <cell r="CC33" t="e">
            <v>#N/A</v>
          </cell>
        </row>
        <row r="34">
          <cell r="B34">
            <v>56</v>
          </cell>
          <cell r="C34">
            <v>62</v>
          </cell>
          <cell r="D34">
            <v>62</v>
          </cell>
          <cell r="E34">
            <v>62</v>
          </cell>
          <cell r="F34">
            <v>62</v>
          </cell>
          <cell r="G34">
            <v>62</v>
          </cell>
          <cell r="H34">
            <v>62</v>
          </cell>
          <cell r="I34">
            <v>62</v>
          </cell>
          <cell r="J34">
            <v>62</v>
          </cell>
          <cell r="K34">
            <v>62</v>
          </cell>
          <cell r="L34">
            <v>62</v>
          </cell>
          <cell r="M34">
            <v>62</v>
          </cell>
          <cell r="N34">
            <v>62</v>
          </cell>
          <cell r="O34">
            <v>62</v>
          </cell>
          <cell r="P34">
            <v>62</v>
          </cell>
          <cell r="Q34">
            <v>62</v>
          </cell>
          <cell r="R34">
            <v>63</v>
          </cell>
          <cell r="S34">
            <v>63</v>
          </cell>
          <cell r="T34">
            <v>63</v>
          </cell>
          <cell r="U34">
            <v>63</v>
          </cell>
          <cell r="V34">
            <v>62</v>
          </cell>
          <cell r="W34">
            <v>62</v>
          </cell>
          <cell r="X34">
            <v>62</v>
          </cell>
          <cell r="Y34">
            <v>62</v>
          </cell>
          <cell r="Z34">
            <v>62</v>
          </cell>
          <cell r="AA34">
            <v>62</v>
          </cell>
          <cell r="AB34">
            <v>62</v>
          </cell>
          <cell r="AC34">
            <v>62</v>
          </cell>
          <cell r="AD34">
            <v>62</v>
          </cell>
          <cell r="AE34">
            <v>62</v>
          </cell>
          <cell r="AF34">
            <v>62</v>
          </cell>
          <cell r="AG34">
            <v>62</v>
          </cell>
          <cell r="AH34">
            <v>62</v>
          </cell>
          <cell r="AI34">
            <v>62</v>
          </cell>
          <cell r="AJ34">
            <v>62</v>
          </cell>
          <cell r="AK34">
            <v>62</v>
          </cell>
          <cell r="AL34">
            <v>62</v>
          </cell>
          <cell r="AM34">
            <v>62</v>
          </cell>
          <cell r="AN34">
            <v>62</v>
          </cell>
          <cell r="AO34" t="str">
            <v/>
          </cell>
          <cell r="AP34" t="str">
            <v/>
          </cell>
          <cell r="AQ34" t="str">
            <v/>
          </cell>
          <cell r="AR34" t="str">
            <v/>
          </cell>
          <cell r="AS34" t="str">
            <v/>
          </cell>
          <cell r="AT34" t="str">
            <v/>
          </cell>
          <cell r="AU34" t="str">
            <v/>
          </cell>
          <cell r="AV34" t="str">
            <v/>
          </cell>
          <cell r="AW34" t="str">
            <v/>
          </cell>
          <cell r="AX34" t="str">
            <v/>
          </cell>
          <cell r="AY34" t="str">
            <v/>
          </cell>
          <cell r="AZ34" t="str">
            <v/>
          </cell>
          <cell r="BA34" t="str">
            <v/>
          </cell>
          <cell r="BB34" t="str">
            <v/>
          </cell>
          <cell r="BC34" t="str">
            <v/>
          </cell>
          <cell r="BD34" t="str">
            <v/>
          </cell>
          <cell r="BE34" t="str">
            <v/>
          </cell>
          <cell r="BF34" t="str">
            <v/>
          </cell>
          <cell r="BG34" t="str">
            <v/>
          </cell>
          <cell r="BH34" t="str">
            <v/>
          </cell>
          <cell r="BI34" t="str">
            <v/>
          </cell>
          <cell r="BJ34" t="str">
            <v/>
          </cell>
          <cell r="BK34" t="e">
            <v>#N/A</v>
          </cell>
          <cell r="BL34" t="e">
            <v>#N/A</v>
          </cell>
          <cell r="BM34" t="e">
            <v>#N/A</v>
          </cell>
          <cell r="BN34" t="e">
            <v>#N/A</v>
          </cell>
          <cell r="BO34" t="e">
            <v>#N/A</v>
          </cell>
          <cell r="BP34" t="e">
            <v>#N/A</v>
          </cell>
          <cell r="BQ34" t="e">
            <v>#N/A</v>
          </cell>
          <cell r="BR34" t="e">
            <v>#N/A</v>
          </cell>
          <cell r="BS34" t="e">
            <v>#N/A</v>
          </cell>
          <cell r="BT34" t="e">
            <v>#N/A</v>
          </cell>
          <cell r="BU34" t="e">
            <v>#N/A</v>
          </cell>
          <cell r="BV34" t="e">
            <v>#N/A</v>
          </cell>
          <cell r="BW34" t="e">
            <v>#N/A</v>
          </cell>
          <cell r="BX34" t="e">
            <v>#N/A</v>
          </cell>
          <cell r="BY34" t="e">
            <v>#N/A</v>
          </cell>
          <cell r="BZ34" t="e">
            <v>#N/A</v>
          </cell>
          <cell r="CA34" t="e">
            <v>#N/A</v>
          </cell>
          <cell r="CB34" t="e">
            <v>#N/A</v>
          </cell>
          <cell r="CC34" t="e">
            <v>#N/A</v>
          </cell>
        </row>
        <row r="35">
          <cell r="B35">
            <v>60</v>
          </cell>
          <cell r="C35">
            <v>60</v>
          </cell>
          <cell r="D35">
            <v>59</v>
          </cell>
          <cell r="E35">
            <v>60</v>
          </cell>
          <cell r="F35">
            <v>60</v>
          </cell>
          <cell r="G35">
            <v>61</v>
          </cell>
          <cell r="H35">
            <v>61</v>
          </cell>
          <cell r="I35">
            <v>61</v>
          </cell>
          <cell r="J35">
            <v>61</v>
          </cell>
          <cell r="K35">
            <v>61</v>
          </cell>
          <cell r="L35">
            <v>61</v>
          </cell>
          <cell r="M35">
            <v>61</v>
          </cell>
          <cell r="N35">
            <v>61</v>
          </cell>
          <cell r="O35">
            <v>61</v>
          </cell>
          <cell r="P35">
            <v>61</v>
          </cell>
          <cell r="Q35">
            <v>61</v>
          </cell>
          <cell r="R35">
            <v>61</v>
          </cell>
          <cell r="S35">
            <v>61</v>
          </cell>
          <cell r="T35">
            <v>61</v>
          </cell>
          <cell r="U35">
            <v>61</v>
          </cell>
          <cell r="V35">
            <v>61</v>
          </cell>
          <cell r="W35">
            <v>61</v>
          </cell>
          <cell r="X35">
            <v>61</v>
          </cell>
          <cell r="Y35">
            <v>61</v>
          </cell>
          <cell r="Z35">
            <v>61</v>
          </cell>
          <cell r="AA35">
            <v>61</v>
          </cell>
          <cell r="AB35">
            <v>61</v>
          </cell>
          <cell r="AC35">
            <v>61</v>
          </cell>
          <cell r="AD35">
            <v>61</v>
          </cell>
          <cell r="AE35">
            <v>61</v>
          </cell>
          <cell r="AF35">
            <v>61</v>
          </cell>
          <cell r="AG35">
            <v>61</v>
          </cell>
          <cell r="AH35">
            <v>61</v>
          </cell>
          <cell r="AI35">
            <v>61</v>
          </cell>
          <cell r="AJ35">
            <v>61</v>
          </cell>
          <cell r="AK35">
            <v>61</v>
          </cell>
          <cell r="AL35">
            <v>61</v>
          </cell>
          <cell r="AM35">
            <v>61</v>
          </cell>
          <cell r="AN35" t="str">
            <v/>
          </cell>
          <cell r="AO35" t="str">
            <v/>
          </cell>
          <cell r="AP35" t="str">
            <v/>
          </cell>
          <cell r="AQ35" t="str">
            <v/>
          </cell>
          <cell r="AR35" t="str">
            <v/>
          </cell>
          <cell r="AS35" t="str">
            <v/>
          </cell>
          <cell r="AT35" t="str">
            <v/>
          </cell>
          <cell r="AU35" t="str">
            <v/>
          </cell>
          <cell r="AV35" t="str">
            <v/>
          </cell>
          <cell r="AW35" t="str">
            <v/>
          </cell>
          <cell r="AX35" t="str">
            <v/>
          </cell>
          <cell r="AY35" t="str">
            <v/>
          </cell>
          <cell r="AZ35" t="str">
            <v/>
          </cell>
          <cell r="BA35" t="str">
            <v/>
          </cell>
          <cell r="BB35" t="str">
            <v/>
          </cell>
          <cell r="BC35" t="str">
            <v/>
          </cell>
          <cell r="BD35" t="str">
            <v/>
          </cell>
          <cell r="BE35" t="str">
            <v/>
          </cell>
          <cell r="BF35" t="str">
            <v/>
          </cell>
          <cell r="BG35" t="str">
            <v/>
          </cell>
          <cell r="BH35" t="str">
            <v/>
          </cell>
          <cell r="BI35" t="str">
            <v/>
          </cell>
          <cell r="BJ35" t="str">
            <v/>
          </cell>
          <cell r="BK35" t="e">
            <v>#N/A</v>
          </cell>
          <cell r="BL35" t="e">
            <v>#N/A</v>
          </cell>
          <cell r="BM35" t="e">
            <v>#N/A</v>
          </cell>
          <cell r="BN35" t="e">
            <v>#N/A</v>
          </cell>
          <cell r="BO35" t="e">
            <v>#N/A</v>
          </cell>
          <cell r="BP35" t="e">
            <v>#N/A</v>
          </cell>
          <cell r="BQ35" t="e">
            <v>#N/A</v>
          </cell>
          <cell r="BR35" t="e">
            <v>#N/A</v>
          </cell>
          <cell r="BS35" t="e">
            <v>#N/A</v>
          </cell>
          <cell r="BT35" t="e">
            <v>#N/A</v>
          </cell>
          <cell r="BU35" t="e">
            <v>#N/A</v>
          </cell>
          <cell r="BV35" t="e">
            <v>#N/A</v>
          </cell>
          <cell r="BW35" t="e">
            <v>#N/A</v>
          </cell>
          <cell r="BX35" t="e">
            <v>#N/A</v>
          </cell>
          <cell r="BY35" t="e">
            <v>#N/A</v>
          </cell>
          <cell r="BZ35" t="e">
            <v>#N/A</v>
          </cell>
          <cell r="CA35" t="e">
            <v>#N/A</v>
          </cell>
          <cell r="CB35" t="e">
            <v>#N/A</v>
          </cell>
          <cell r="CC35" t="e">
            <v>#N/A</v>
          </cell>
        </row>
        <row r="36">
          <cell r="B36">
            <v>65</v>
          </cell>
          <cell r="C36">
            <v>70</v>
          </cell>
          <cell r="D36">
            <v>70</v>
          </cell>
          <cell r="E36">
            <v>69</v>
          </cell>
          <cell r="F36">
            <v>66</v>
          </cell>
          <cell r="G36">
            <v>65</v>
          </cell>
          <cell r="H36">
            <v>65</v>
          </cell>
          <cell r="I36">
            <v>65</v>
          </cell>
          <cell r="J36">
            <v>65</v>
          </cell>
          <cell r="K36">
            <v>65</v>
          </cell>
          <cell r="L36">
            <v>65</v>
          </cell>
          <cell r="M36">
            <v>65</v>
          </cell>
          <cell r="N36">
            <v>65</v>
          </cell>
          <cell r="O36">
            <v>65</v>
          </cell>
          <cell r="P36">
            <v>65</v>
          </cell>
          <cell r="Q36">
            <v>65</v>
          </cell>
          <cell r="R36">
            <v>65</v>
          </cell>
          <cell r="S36">
            <v>65</v>
          </cell>
          <cell r="T36">
            <v>65</v>
          </cell>
          <cell r="U36">
            <v>65</v>
          </cell>
          <cell r="V36">
            <v>65</v>
          </cell>
          <cell r="W36">
            <v>65</v>
          </cell>
          <cell r="X36">
            <v>65</v>
          </cell>
          <cell r="Y36">
            <v>65</v>
          </cell>
          <cell r="Z36">
            <v>65</v>
          </cell>
          <cell r="AA36">
            <v>65</v>
          </cell>
          <cell r="AB36">
            <v>65</v>
          </cell>
          <cell r="AC36">
            <v>65</v>
          </cell>
          <cell r="AD36">
            <v>65</v>
          </cell>
          <cell r="AE36">
            <v>65</v>
          </cell>
          <cell r="AF36">
            <v>65</v>
          </cell>
          <cell r="AG36">
            <v>65</v>
          </cell>
          <cell r="AH36">
            <v>65</v>
          </cell>
          <cell r="AI36">
            <v>65</v>
          </cell>
          <cell r="AJ36">
            <v>65</v>
          </cell>
          <cell r="AK36">
            <v>65</v>
          </cell>
          <cell r="AL36">
            <v>65</v>
          </cell>
          <cell r="AM36" t="str">
            <v/>
          </cell>
          <cell r="AN36" t="str">
            <v/>
          </cell>
          <cell r="AO36" t="str">
            <v/>
          </cell>
          <cell r="AP36" t="str">
            <v/>
          </cell>
          <cell r="AQ36" t="str">
            <v/>
          </cell>
          <cell r="AR36" t="str">
            <v/>
          </cell>
          <cell r="AS36" t="str">
            <v/>
          </cell>
          <cell r="AT36" t="str">
            <v/>
          </cell>
          <cell r="AU36" t="str">
            <v/>
          </cell>
          <cell r="AV36" t="str">
            <v/>
          </cell>
          <cell r="AW36" t="str">
            <v/>
          </cell>
          <cell r="AX36" t="str">
            <v/>
          </cell>
          <cell r="AY36" t="str">
            <v/>
          </cell>
          <cell r="AZ36" t="str">
            <v/>
          </cell>
          <cell r="BA36" t="str">
            <v/>
          </cell>
          <cell r="BB36" t="str">
            <v/>
          </cell>
          <cell r="BC36" t="str">
            <v/>
          </cell>
          <cell r="BD36" t="str">
            <v/>
          </cell>
          <cell r="BE36" t="str">
            <v/>
          </cell>
          <cell r="BF36" t="str">
            <v/>
          </cell>
          <cell r="BG36" t="str">
            <v/>
          </cell>
          <cell r="BH36" t="str">
            <v/>
          </cell>
          <cell r="BI36" t="str">
            <v/>
          </cell>
          <cell r="BJ36" t="str">
            <v/>
          </cell>
          <cell r="BK36" t="e">
            <v>#N/A</v>
          </cell>
          <cell r="BL36" t="e">
            <v>#N/A</v>
          </cell>
          <cell r="BM36" t="e">
            <v>#N/A</v>
          </cell>
          <cell r="BN36" t="e">
            <v>#N/A</v>
          </cell>
          <cell r="BO36" t="e">
            <v>#N/A</v>
          </cell>
          <cell r="BP36" t="e">
            <v>#N/A</v>
          </cell>
          <cell r="BQ36" t="e">
            <v>#N/A</v>
          </cell>
          <cell r="BR36" t="e">
            <v>#N/A</v>
          </cell>
          <cell r="BS36" t="e">
            <v>#N/A</v>
          </cell>
          <cell r="BT36" t="e">
            <v>#N/A</v>
          </cell>
          <cell r="BU36" t="e">
            <v>#N/A</v>
          </cell>
          <cell r="BV36" t="e">
            <v>#N/A</v>
          </cell>
          <cell r="BW36" t="e">
            <v>#N/A</v>
          </cell>
          <cell r="BX36" t="e">
            <v>#N/A</v>
          </cell>
          <cell r="BY36" t="e">
            <v>#N/A</v>
          </cell>
          <cell r="BZ36" t="e">
            <v>#N/A</v>
          </cell>
          <cell r="CA36" t="e">
            <v>#N/A</v>
          </cell>
          <cell r="CB36" t="e">
            <v>#N/A</v>
          </cell>
          <cell r="CC36" t="e">
            <v>#N/A</v>
          </cell>
        </row>
        <row r="37">
          <cell r="B37">
            <v>73</v>
          </cell>
          <cell r="C37">
            <v>82</v>
          </cell>
          <cell r="D37">
            <v>80</v>
          </cell>
          <cell r="E37">
            <v>80</v>
          </cell>
          <cell r="F37">
            <v>79</v>
          </cell>
          <cell r="G37">
            <v>79</v>
          </cell>
          <cell r="H37">
            <v>79</v>
          </cell>
          <cell r="I37">
            <v>79</v>
          </cell>
          <cell r="J37">
            <v>79</v>
          </cell>
          <cell r="K37">
            <v>79</v>
          </cell>
          <cell r="L37">
            <v>79</v>
          </cell>
          <cell r="M37">
            <v>79</v>
          </cell>
          <cell r="N37">
            <v>79</v>
          </cell>
          <cell r="O37">
            <v>79</v>
          </cell>
          <cell r="P37">
            <v>79</v>
          </cell>
          <cell r="Q37">
            <v>79</v>
          </cell>
          <cell r="R37">
            <v>79</v>
          </cell>
          <cell r="S37">
            <v>79</v>
          </cell>
          <cell r="T37">
            <v>79</v>
          </cell>
          <cell r="U37">
            <v>79</v>
          </cell>
          <cell r="V37">
            <v>79</v>
          </cell>
          <cell r="W37">
            <v>79</v>
          </cell>
          <cell r="X37">
            <v>79</v>
          </cell>
          <cell r="Y37">
            <v>79</v>
          </cell>
          <cell r="Z37">
            <v>79</v>
          </cell>
          <cell r="AA37">
            <v>79</v>
          </cell>
          <cell r="AB37">
            <v>79</v>
          </cell>
          <cell r="AC37">
            <v>79</v>
          </cell>
          <cell r="AD37">
            <v>79</v>
          </cell>
          <cell r="AE37">
            <v>79</v>
          </cell>
          <cell r="AF37">
            <v>79</v>
          </cell>
          <cell r="AG37">
            <v>79</v>
          </cell>
          <cell r="AH37">
            <v>79</v>
          </cell>
          <cell r="AI37">
            <v>79</v>
          </cell>
          <cell r="AJ37">
            <v>79</v>
          </cell>
          <cell r="AK37">
            <v>79</v>
          </cell>
          <cell r="AL37" t="str">
            <v/>
          </cell>
          <cell r="AM37" t="str">
            <v/>
          </cell>
          <cell r="AN37" t="str">
            <v/>
          </cell>
          <cell r="AO37" t="str">
            <v/>
          </cell>
          <cell r="AP37" t="str">
            <v/>
          </cell>
          <cell r="AQ37" t="str">
            <v/>
          </cell>
          <cell r="AR37" t="str">
            <v/>
          </cell>
          <cell r="AS37" t="str">
            <v/>
          </cell>
          <cell r="AT37" t="str">
            <v/>
          </cell>
          <cell r="AU37" t="str">
            <v/>
          </cell>
          <cell r="AV37" t="str">
            <v/>
          </cell>
          <cell r="AW37" t="str">
            <v/>
          </cell>
          <cell r="AX37" t="str">
            <v/>
          </cell>
          <cell r="AY37" t="str">
            <v/>
          </cell>
          <cell r="AZ37" t="str">
            <v/>
          </cell>
          <cell r="BA37" t="str">
            <v/>
          </cell>
          <cell r="BB37" t="str">
            <v/>
          </cell>
          <cell r="BC37" t="str">
            <v/>
          </cell>
          <cell r="BD37" t="str">
            <v/>
          </cell>
          <cell r="BE37" t="str">
            <v/>
          </cell>
          <cell r="BF37" t="str">
            <v/>
          </cell>
          <cell r="BG37" t="str">
            <v/>
          </cell>
          <cell r="BH37" t="str">
            <v/>
          </cell>
          <cell r="BI37" t="str">
            <v/>
          </cell>
          <cell r="BJ37" t="str">
            <v/>
          </cell>
          <cell r="BK37" t="e">
            <v>#N/A</v>
          </cell>
          <cell r="BL37" t="e">
            <v>#N/A</v>
          </cell>
          <cell r="BM37" t="e">
            <v>#N/A</v>
          </cell>
          <cell r="BN37" t="e">
            <v>#N/A</v>
          </cell>
          <cell r="BO37" t="e">
            <v>#N/A</v>
          </cell>
          <cell r="BP37" t="e">
            <v>#N/A</v>
          </cell>
          <cell r="BQ37" t="e">
            <v>#N/A</v>
          </cell>
          <cell r="BR37" t="e">
            <v>#N/A</v>
          </cell>
          <cell r="BS37" t="e">
            <v>#N/A</v>
          </cell>
          <cell r="BT37" t="e">
            <v>#N/A</v>
          </cell>
          <cell r="BU37" t="e">
            <v>#N/A</v>
          </cell>
          <cell r="BV37" t="e">
            <v>#N/A</v>
          </cell>
          <cell r="BW37" t="e">
            <v>#N/A</v>
          </cell>
          <cell r="BX37" t="e">
            <v>#N/A</v>
          </cell>
          <cell r="BY37" t="e">
            <v>#N/A</v>
          </cell>
          <cell r="BZ37" t="e">
            <v>#N/A</v>
          </cell>
          <cell r="CA37" t="e">
            <v>#N/A</v>
          </cell>
          <cell r="CB37" t="e">
            <v>#N/A</v>
          </cell>
          <cell r="CC37" t="e">
            <v>#N/A</v>
          </cell>
        </row>
        <row r="38">
          <cell r="B38">
            <v>75</v>
          </cell>
          <cell r="C38">
            <v>75</v>
          </cell>
          <cell r="D38">
            <v>76</v>
          </cell>
          <cell r="E38">
            <v>71</v>
          </cell>
          <cell r="F38">
            <v>71</v>
          </cell>
          <cell r="G38">
            <v>71</v>
          </cell>
          <cell r="H38">
            <v>71</v>
          </cell>
          <cell r="I38">
            <v>71</v>
          </cell>
          <cell r="J38">
            <v>71</v>
          </cell>
          <cell r="K38">
            <v>71</v>
          </cell>
          <cell r="L38">
            <v>71</v>
          </cell>
          <cell r="M38">
            <v>71</v>
          </cell>
          <cell r="N38">
            <v>71</v>
          </cell>
          <cell r="O38">
            <v>71</v>
          </cell>
          <cell r="P38">
            <v>71</v>
          </cell>
          <cell r="Q38">
            <v>71</v>
          </cell>
          <cell r="R38">
            <v>71</v>
          </cell>
          <cell r="S38">
            <v>71</v>
          </cell>
          <cell r="T38">
            <v>71</v>
          </cell>
          <cell r="U38">
            <v>71</v>
          </cell>
          <cell r="V38">
            <v>71</v>
          </cell>
          <cell r="W38">
            <v>71</v>
          </cell>
          <cell r="X38">
            <v>71</v>
          </cell>
          <cell r="Y38">
            <v>71</v>
          </cell>
          <cell r="Z38">
            <v>71</v>
          </cell>
          <cell r="AA38">
            <v>71</v>
          </cell>
          <cell r="AB38">
            <v>71</v>
          </cell>
          <cell r="AC38">
            <v>71</v>
          </cell>
          <cell r="AD38">
            <v>71</v>
          </cell>
          <cell r="AE38">
            <v>71</v>
          </cell>
          <cell r="AF38">
            <v>71</v>
          </cell>
          <cell r="AG38">
            <v>71</v>
          </cell>
          <cell r="AH38">
            <v>71</v>
          </cell>
          <cell r="AI38">
            <v>71</v>
          </cell>
          <cell r="AJ38">
            <v>71</v>
          </cell>
          <cell r="AK38" t="str">
            <v/>
          </cell>
          <cell r="AL38" t="str">
            <v/>
          </cell>
          <cell r="AM38" t="str">
            <v/>
          </cell>
          <cell r="AN38" t="str">
            <v/>
          </cell>
          <cell r="AO38" t="str">
            <v/>
          </cell>
          <cell r="AP38" t="str">
            <v/>
          </cell>
          <cell r="AQ38" t="str">
            <v/>
          </cell>
          <cell r="AR38" t="str">
            <v/>
          </cell>
          <cell r="AS38" t="str">
            <v/>
          </cell>
          <cell r="AT38" t="str">
            <v/>
          </cell>
          <cell r="AU38" t="str">
            <v/>
          </cell>
          <cell r="AV38" t="str">
            <v/>
          </cell>
          <cell r="AW38" t="str">
            <v/>
          </cell>
          <cell r="AX38" t="str">
            <v/>
          </cell>
          <cell r="AY38" t="str">
            <v/>
          </cell>
          <cell r="AZ38" t="str">
            <v/>
          </cell>
          <cell r="BA38" t="str">
            <v/>
          </cell>
          <cell r="BB38" t="str">
            <v/>
          </cell>
          <cell r="BC38" t="str">
            <v/>
          </cell>
          <cell r="BD38" t="str">
            <v/>
          </cell>
          <cell r="BE38" t="str">
            <v/>
          </cell>
          <cell r="BF38" t="str">
            <v/>
          </cell>
          <cell r="BG38" t="str">
            <v/>
          </cell>
          <cell r="BH38" t="str">
            <v/>
          </cell>
          <cell r="BI38" t="str">
            <v/>
          </cell>
          <cell r="BJ38" t="str">
            <v/>
          </cell>
          <cell r="BK38" t="e">
            <v>#N/A</v>
          </cell>
          <cell r="BL38" t="e">
            <v>#N/A</v>
          </cell>
          <cell r="BM38" t="e">
            <v>#N/A</v>
          </cell>
          <cell r="BN38" t="e">
            <v>#N/A</v>
          </cell>
          <cell r="BO38" t="e">
            <v>#N/A</v>
          </cell>
          <cell r="BP38" t="e">
            <v>#N/A</v>
          </cell>
          <cell r="BQ38" t="e">
            <v>#N/A</v>
          </cell>
          <cell r="BR38" t="e">
            <v>#N/A</v>
          </cell>
          <cell r="BS38" t="e">
            <v>#N/A</v>
          </cell>
          <cell r="BT38" t="e">
            <v>#N/A</v>
          </cell>
          <cell r="BU38" t="e">
            <v>#N/A</v>
          </cell>
          <cell r="BV38" t="e">
            <v>#N/A</v>
          </cell>
          <cell r="BW38" t="e">
            <v>#N/A</v>
          </cell>
          <cell r="BX38" t="e">
            <v>#N/A</v>
          </cell>
          <cell r="BY38" t="e">
            <v>#N/A</v>
          </cell>
          <cell r="BZ38" t="e">
            <v>#N/A</v>
          </cell>
          <cell r="CA38" t="e">
            <v>#N/A</v>
          </cell>
          <cell r="CB38" t="e">
            <v>#N/A</v>
          </cell>
          <cell r="CC38" t="e">
            <v>#N/A</v>
          </cell>
        </row>
        <row r="39">
          <cell r="B39">
            <v>74</v>
          </cell>
          <cell r="C39">
            <v>81</v>
          </cell>
          <cell r="D39">
            <v>80</v>
          </cell>
          <cell r="E39">
            <v>80</v>
          </cell>
          <cell r="F39">
            <v>76</v>
          </cell>
          <cell r="G39">
            <v>76</v>
          </cell>
          <cell r="H39">
            <v>76</v>
          </cell>
          <cell r="I39">
            <v>77</v>
          </cell>
          <cell r="J39">
            <v>77</v>
          </cell>
          <cell r="K39">
            <v>77</v>
          </cell>
          <cell r="L39">
            <v>77</v>
          </cell>
          <cell r="M39">
            <v>77</v>
          </cell>
          <cell r="N39">
            <v>77</v>
          </cell>
          <cell r="O39">
            <v>77</v>
          </cell>
          <cell r="P39">
            <v>77</v>
          </cell>
          <cell r="Q39">
            <v>77</v>
          </cell>
          <cell r="R39">
            <v>77</v>
          </cell>
          <cell r="S39">
            <v>77</v>
          </cell>
          <cell r="T39">
            <v>77</v>
          </cell>
          <cell r="U39">
            <v>77</v>
          </cell>
          <cell r="V39">
            <v>77</v>
          </cell>
          <cell r="W39">
            <v>77</v>
          </cell>
          <cell r="X39">
            <v>77</v>
          </cell>
          <cell r="Y39">
            <v>77</v>
          </cell>
          <cell r="Z39">
            <v>77</v>
          </cell>
          <cell r="AA39">
            <v>77</v>
          </cell>
          <cell r="AB39">
            <v>77</v>
          </cell>
          <cell r="AC39">
            <v>77</v>
          </cell>
          <cell r="AD39">
            <v>77</v>
          </cell>
          <cell r="AE39">
            <v>77</v>
          </cell>
          <cell r="AF39">
            <v>77</v>
          </cell>
          <cell r="AG39">
            <v>77</v>
          </cell>
          <cell r="AH39">
            <v>77</v>
          </cell>
          <cell r="AI39">
            <v>77</v>
          </cell>
          <cell r="AJ39" t="str">
            <v/>
          </cell>
          <cell r="AK39" t="str">
            <v/>
          </cell>
          <cell r="AL39" t="str">
            <v/>
          </cell>
          <cell r="AM39" t="str">
            <v/>
          </cell>
          <cell r="AN39" t="str">
            <v/>
          </cell>
          <cell r="AO39" t="str">
            <v/>
          </cell>
          <cell r="AP39" t="str">
            <v/>
          </cell>
          <cell r="AQ39" t="str">
            <v/>
          </cell>
          <cell r="AR39" t="str">
            <v/>
          </cell>
          <cell r="AS39" t="str">
            <v/>
          </cell>
          <cell r="AT39" t="str">
            <v/>
          </cell>
          <cell r="AU39" t="str">
            <v/>
          </cell>
          <cell r="AV39" t="str">
            <v/>
          </cell>
          <cell r="AW39" t="str">
            <v/>
          </cell>
          <cell r="AX39" t="str">
            <v/>
          </cell>
          <cell r="AY39" t="str">
            <v/>
          </cell>
          <cell r="AZ39" t="str">
            <v/>
          </cell>
          <cell r="BA39" t="str">
            <v/>
          </cell>
          <cell r="BB39" t="str">
            <v/>
          </cell>
          <cell r="BC39" t="str">
            <v/>
          </cell>
          <cell r="BD39" t="str">
            <v/>
          </cell>
          <cell r="BE39" t="str">
            <v/>
          </cell>
          <cell r="BF39" t="str">
            <v/>
          </cell>
          <cell r="BG39" t="str">
            <v/>
          </cell>
          <cell r="BH39" t="str">
            <v/>
          </cell>
          <cell r="BI39" t="str">
            <v/>
          </cell>
          <cell r="BJ39" t="str">
            <v/>
          </cell>
          <cell r="BK39" t="e">
            <v>#N/A</v>
          </cell>
          <cell r="BL39" t="e">
            <v>#N/A</v>
          </cell>
          <cell r="BM39" t="e">
            <v>#N/A</v>
          </cell>
          <cell r="BN39" t="e">
            <v>#N/A</v>
          </cell>
          <cell r="BO39" t="e">
            <v>#N/A</v>
          </cell>
          <cell r="BP39" t="e">
            <v>#N/A</v>
          </cell>
          <cell r="BQ39" t="e">
            <v>#N/A</v>
          </cell>
          <cell r="BR39" t="e">
            <v>#N/A</v>
          </cell>
          <cell r="BS39" t="e">
            <v>#N/A</v>
          </cell>
          <cell r="BT39" t="e">
            <v>#N/A</v>
          </cell>
          <cell r="BU39" t="e">
            <v>#N/A</v>
          </cell>
          <cell r="BV39" t="e">
            <v>#N/A</v>
          </cell>
          <cell r="BW39" t="e">
            <v>#N/A</v>
          </cell>
          <cell r="BX39" t="e">
            <v>#N/A</v>
          </cell>
          <cell r="BY39" t="e">
            <v>#N/A</v>
          </cell>
          <cell r="BZ39" t="e">
            <v>#N/A</v>
          </cell>
          <cell r="CA39" t="e">
            <v>#N/A</v>
          </cell>
          <cell r="CB39" t="e">
            <v>#N/A</v>
          </cell>
          <cell r="CC39" t="e">
            <v>#N/A</v>
          </cell>
        </row>
        <row r="40">
          <cell r="B40">
            <v>69</v>
          </cell>
          <cell r="C40">
            <v>71</v>
          </cell>
          <cell r="D40">
            <v>71</v>
          </cell>
          <cell r="E40">
            <v>71</v>
          </cell>
          <cell r="F40">
            <v>72</v>
          </cell>
          <cell r="G40">
            <v>72</v>
          </cell>
          <cell r="H40">
            <v>72</v>
          </cell>
          <cell r="I40">
            <v>72</v>
          </cell>
          <cell r="J40">
            <v>73</v>
          </cell>
          <cell r="K40">
            <v>73</v>
          </cell>
          <cell r="L40">
            <v>73</v>
          </cell>
          <cell r="M40">
            <v>73</v>
          </cell>
          <cell r="N40">
            <v>73</v>
          </cell>
          <cell r="O40">
            <v>73</v>
          </cell>
          <cell r="P40">
            <v>73</v>
          </cell>
          <cell r="Q40">
            <v>73</v>
          </cell>
          <cell r="R40">
            <v>73</v>
          </cell>
          <cell r="S40">
            <v>73</v>
          </cell>
          <cell r="T40">
            <v>73</v>
          </cell>
          <cell r="U40">
            <v>73</v>
          </cell>
          <cell r="V40">
            <v>73</v>
          </cell>
          <cell r="W40">
            <v>73</v>
          </cell>
          <cell r="X40">
            <v>73</v>
          </cell>
          <cell r="Y40">
            <v>73</v>
          </cell>
          <cell r="Z40">
            <v>73</v>
          </cell>
          <cell r="AA40">
            <v>73</v>
          </cell>
          <cell r="AB40">
            <v>73</v>
          </cell>
          <cell r="AC40">
            <v>73</v>
          </cell>
          <cell r="AD40">
            <v>73</v>
          </cell>
          <cell r="AE40">
            <v>73</v>
          </cell>
          <cell r="AF40">
            <v>73</v>
          </cell>
          <cell r="AG40">
            <v>73</v>
          </cell>
          <cell r="AH40">
            <v>73</v>
          </cell>
          <cell r="AI40" t="str">
            <v/>
          </cell>
          <cell r="AJ40" t="str">
            <v/>
          </cell>
          <cell r="AK40" t="str">
            <v/>
          </cell>
          <cell r="AL40" t="str">
            <v/>
          </cell>
          <cell r="AM40" t="str">
            <v/>
          </cell>
          <cell r="AN40" t="str">
            <v/>
          </cell>
          <cell r="AO40" t="str">
            <v/>
          </cell>
          <cell r="AP40" t="str">
            <v/>
          </cell>
          <cell r="AQ40" t="str">
            <v/>
          </cell>
          <cell r="AR40" t="str">
            <v/>
          </cell>
          <cell r="AS40" t="str">
            <v/>
          </cell>
          <cell r="AT40" t="str">
            <v/>
          </cell>
          <cell r="AU40" t="str">
            <v/>
          </cell>
          <cell r="AV40" t="str">
            <v/>
          </cell>
          <cell r="AW40" t="str">
            <v/>
          </cell>
          <cell r="AX40" t="str">
            <v/>
          </cell>
          <cell r="AY40" t="str">
            <v/>
          </cell>
          <cell r="AZ40" t="str">
            <v/>
          </cell>
          <cell r="BA40" t="str">
            <v/>
          </cell>
          <cell r="BB40" t="str">
            <v/>
          </cell>
          <cell r="BC40" t="str">
            <v/>
          </cell>
          <cell r="BD40" t="str">
            <v/>
          </cell>
          <cell r="BE40" t="str">
            <v/>
          </cell>
          <cell r="BF40" t="str">
            <v/>
          </cell>
          <cell r="BG40" t="str">
            <v/>
          </cell>
          <cell r="BH40" t="str">
            <v/>
          </cell>
          <cell r="BI40" t="str">
            <v/>
          </cell>
          <cell r="BJ40" t="str">
            <v/>
          </cell>
          <cell r="BK40" t="e">
            <v>#N/A</v>
          </cell>
          <cell r="BL40" t="e">
            <v>#N/A</v>
          </cell>
          <cell r="BM40" t="e">
            <v>#N/A</v>
          </cell>
          <cell r="BN40" t="e">
            <v>#N/A</v>
          </cell>
          <cell r="BO40" t="e">
            <v>#N/A</v>
          </cell>
          <cell r="BP40" t="e">
            <v>#N/A</v>
          </cell>
          <cell r="BQ40" t="e">
            <v>#N/A</v>
          </cell>
          <cell r="BR40" t="e">
            <v>#N/A</v>
          </cell>
          <cell r="BS40" t="e">
            <v>#N/A</v>
          </cell>
          <cell r="BT40" t="e">
            <v>#N/A</v>
          </cell>
          <cell r="BU40" t="e">
            <v>#N/A</v>
          </cell>
          <cell r="BV40" t="e">
            <v>#N/A</v>
          </cell>
          <cell r="BW40" t="e">
            <v>#N/A</v>
          </cell>
          <cell r="BX40" t="e">
            <v>#N/A</v>
          </cell>
          <cell r="BY40" t="e">
            <v>#N/A</v>
          </cell>
          <cell r="BZ40" t="e">
            <v>#N/A</v>
          </cell>
          <cell r="CA40" t="e">
            <v>#N/A</v>
          </cell>
          <cell r="CB40" t="e">
            <v>#N/A</v>
          </cell>
          <cell r="CC40" t="e">
            <v>#N/A</v>
          </cell>
        </row>
        <row r="41">
          <cell r="B41">
            <v>62</v>
          </cell>
          <cell r="C41">
            <v>69</v>
          </cell>
          <cell r="D41">
            <v>63</v>
          </cell>
          <cell r="E41">
            <v>66</v>
          </cell>
          <cell r="F41">
            <v>67</v>
          </cell>
          <cell r="G41">
            <v>68</v>
          </cell>
          <cell r="H41">
            <v>68</v>
          </cell>
          <cell r="I41">
            <v>68</v>
          </cell>
          <cell r="J41">
            <v>68</v>
          </cell>
          <cell r="K41">
            <v>68</v>
          </cell>
          <cell r="L41">
            <v>68</v>
          </cell>
          <cell r="M41">
            <v>68</v>
          </cell>
          <cell r="N41">
            <v>68</v>
          </cell>
          <cell r="O41">
            <v>68</v>
          </cell>
          <cell r="P41">
            <v>68</v>
          </cell>
          <cell r="Q41">
            <v>68</v>
          </cell>
          <cell r="R41">
            <v>68</v>
          </cell>
          <cell r="S41">
            <v>68</v>
          </cell>
          <cell r="T41">
            <v>68</v>
          </cell>
          <cell r="U41">
            <v>68</v>
          </cell>
          <cell r="V41">
            <v>68</v>
          </cell>
          <cell r="W41">
            <v>68</v>
          </cell>
          <cell r="X41">
            <v>68</v>
          </cell>
          <cell r="Y41">
            <v>68</v>
          </cell>
          <cell r="Z41">
            <v>68</v>
          </cell>
          <cell r="AA41">
            <v>68</v>
          </cell>
          <cell r="AB41">
            <v>68</v>
          </cell>
          <cell r="AC41">
            <v>68</v>
          </cell>
          <cell r="AD41">
            <v>68</v>
          </cell>
          <cell r="AE41">
            <v>68</v>
          </cell>
          <cell r="AF41">
            <v>68</v>
          </cell>
          <cell r="AG41">
            <v>68</v>
          </cell>
          <cell r="AH41" t="str">
            <v/>
          </cell>
          <cell r="AI41" t="str">
            <v/>
          </cell>
          <cell r="AJ41" t="str">
            <v/>
          </cell>
          <cell r="AK41" t="str">
            <v/>
          </cell>
          <cell r="AL41" t="str">
            <v/>
          </cell>
          <cell r="AM41" t="str">
            <v/>
          </cell>
          <cell r="AN41" t="str">
            <v/>
          </cell>
          <cell r="AO41" t="str">
            <v/>
          </cell>
          <cell r="AP41" t="str">
            <v/>
          </cell>
          <cell r="AQ41" t="str">
            <v/>
          </cell>
          <cell r="AR41" t="str">
            <v/>
          </cell>
          <cell r="AS41" t="str">
            <v/>
          </cell>
          <cell r="AT41" t="str">
            <v/>
          </cell>
          <cell r="AU41" t="str">
            <v/>
          </cell>
          <cell r="AV41" t="str">
            <v/>
          </cell>
          <cell r="AW41" t="str">
            <v/>
          </cell>
          <cell r="AX41" t="str">
            <v/>
          </cell>
          <cell r="AY41" t="str">
            <v/>
          </cell>
          <cell r="AZ41" t="str">
            <v/>
          </cell>
          <cell r="BA41" t="str">
            <v/>
          </cell>
          <cell r="BB41" t="str">
            <v/>
          </cell>
          <cell r="BC41" t="str">
            <v/>
          </cell>
          <cell r="BD41" t="str">
            <v/>
          </cell>
          <cell r="BE41" t="str">
            <v/>
          </cell>
          <cell r="BF41" t="str">
            <v/>
          </cell>
          <cell r="BG41" t="str">
            <v/>
          </cell>
          <cell r="BH41" t="str">
            <v/>
          </cell>
          <cell r="BI41" t="str">
            <v/>
          </cell>
          <cell r="BJ41" t="str">
            <v/>
          </cell>
          <cell r="BK41" t="e">
            <v>#N/A</v>
          </cell>
          <cell r="BL41" t="e">
            <v>#N/A</v>
          </cell>
          <cell r="BM41" t="e">
            <v>#N/A</v>
          </cell>
          <cell r="BN41" t="e">
            <v>#N/A</v>
          </cell>
          <cell r="BO41" t="e">
            <v>#N/A</v>
          </cell>
          <cell r="BP41" t="e">
            <v>#N/A</v>
          </cell>
          <cell r="BQ41" t="e">
            <v>#N/A</v>
          </cell>
          <cell r="BR41" t="e">
            <v>#N/A</v>
          </cell>
          <cell r="BS41" t="e">
            <v>#N/A</v>
          </cell>
          <cell r="BT41" t="e">
            <v>#N/A</v>
          </cell>
          <cell r="BU41" t="e">
            <v>#N/A</v>
          </cell>
          <cell r="BV41" t="e">
            <v>#N/A</v>
          </cell>
          <cell r="BW41" t="e">
            <v>#N/A</v>
          </cell>
          <cell r="BX41" t="e">
            <v>#N/A</v>
          </cell>
          <cell r="BY41" t="e">
            <v>#N/A</v>
          </cell>
          <cell r="BZ41" t="e">
            <v>#N/A</v>
          </cell>
          <cell r="CA41" t="e">
            <v>#N/A</v>
          </cell>
          <cell r="CB41" t="e">
            <v>#N/A</v>
          </cell>
          <cell r="CC41" t="e">
            <v>#N/A</v>
          </cell>
        </row>
        <row r="42">
          <cell r="B42">
            <v>70</v>
          </cell>
          <cell r="C42">
            <v>71</v>
          </cell>
          <cell r="D42">
            <v>68</v>
          </cell>
          <cell r="E42">
            <v>70</v>
          </cell>
          <cell r="F42">
            <v>70</v>
          </cell>
          <cell r="G42">
            <v>69</v>
          </cell>
          <cell r="H42">
            <v>69</v>
          </cell>
          <cell r="I42">
            <v>69</v>
          </cell>
          <cell r="J42">
            <v>69</v>
          </cell>
          <cell r="K42">
            <v>69</v>
          </cell>
          <cell r="L42">
            <v>69</v>
          </cell>
          <cell r="M42">
            <v>69</v>
          </cell>
          <cell r="N42">
            <v>69</v>
          </cell>
          <cell r="O42">
            <v>69</v>
          </cell>
          <cell r="P42">
            <v>69</v>
          </cell>
          <cell r="Q42">
            <v>69</v>
          </cell>
          <cell r="R42">
            <v>69</v>
          </cell>
          <cell r="S42">
            <v>69</v>
          </cell>
          <cell r="T42">
            <v>69</v>
          </cell>
          <cell r="U42">
            <v>69</v>
          </cell>
          <cell r="V42">
            <v>69</v>
          </cell>
          <cell r="W42">
            <v>69</v>
          </cell>
          <cell r="X42">
            <v>69</v>
          </cell>
          <cell r="Y42">
            <v>69</v>
          </cell>
          <cell r="Z42">
            <v>69</v>
          </cell>
          <cell r="AA42">
            <v>69</v>
          </cell>
          <cell r="AB42">
            <v>69</v>
          </cell>
          <cell r="AC42">
            <v>69</v>
          </cell>
          <cell r="AD42">
            <v>69</v>
          </cell>
          <cell r="AE42">
            <v>69</v>
          </cell>
          <cell r="AF42">
            <v>69</v>
          </cell>
          <cell r="AG42" t="str">
            <v/>
          </cell>
          <cell r="AH42" t="str">
            <v/>
          </cell>
          <cell r="AI42" t="str">
            <v/>
          </cell>
          <cell r="AJ42" t="str">
            <v/>
          </cell>
          <cell r="AK42" t="str">
            <v/>
          </cell>
          <cell r="AL42" t="str">
            <v/>
          </cell>
          <cell r="AM42" t="str">
            <v/>
          </cell>
          <cell r="AN42" t="str">
            <v/>
          </cell>
          <cell r="AO42" t="str">
            <v/>
          </cell>
          <cell r="AP42" t="str">
            <v/>
          </cell>
          <cell r="AQ42" t="str">
            <v/>
          </cell>
          <cell r="AR42" t="str">
            <v/>
          </cell>
          <cell r="AS42" t="str">
            <v/>
          </cell>
          <cell r="AT42" t="str">
            <v/>
          </cell>
          <cell r="AU42" t="str">
            <v/>
          </cell>
          <cell r="AV42" t="str">
            <v/>
          </cell>
          <cell r="AW42" t="str">
            <v/>
          </cell>
          <cell r="AX42" t="str">
            <v/>
          </cell>
          <cell r="AY42" t="str">
            <v/>
          </cell>
          <cell r="AZ42" t="str">
            <v/>
          </cell>
          <cell r="BA42" t="str">
            <v/>
          </cell>
          <cell r="BB42" t="str">
            <v/>
          </cell>
          <cell r="BC42" t="str">
            <v/>
          </cell>
          <cell r="BD42" t="str">
            <v/>
          </cell>
          <cell r="BE42" t="str">
            <v/>
          </cell>
          <cell r="BF42" t="str">
            <v/>
          </cell>
          <cell r="BG42" t="str">
            <v/>
          </cell>
          <cell r="BH42" t="str">
            <v/>
          </cell>
          <cell r="BI42" t="str">
            <v/>
          </cell>
          <cell r="BJ42" t="str">
            <v/>
          </cell>
          <cell r="BK42" t="e">
            <v>#N/A</v>
          </cell>
          <cell r="BL42" t="e">
            <v>#N/A</v>
          </cell>
          <cell r="BM42" t="e">
            <v>#N/A</v>
          </cell>
          <cell r="BN42" t="e">
            <v>#N/A</v>
          </cell>
          <cell r="BO42" t="e">
            <v>#N/A</v>
          </cell>
          <cell r="BP42" t="e">
            <v>#N/A</v>
          </cell>
          <cell r="BQ42" t="e">
            <v>#N/A</v>
          </cell>
          <cell r="BR42" t="e">
            <v>#N/A</v>
          </cell>
          <cell r="BS42" t="e">
            <v>#N/A</v>
          </cell>
          <cell r="BT42" t="e">
            <v>#N/A</v>
          </cell>
          <cell r="BU42" t="e">
            <v>#N/A</v>
          </cell>
          <cell r="BV42" t="e">
            <v>#N/A</v>
          </cell>
          <cell r="BW42" t="e">
            <v>#N/A</v>
          </cell>
          <cell r="BX42" t="e">
            <v>#N/A</v>
          </cell>
          <cell r="BY42" t="e">
            <v>#N/A</v>
          </cell>
          <cell r="BZ42" t="e">
            <v>#N/A</v>
          </cell>
          <cell r="CA42" t="e">
            <v>#N/A</v>
          </cell>
          <cell r="CB42" t="e">
            <v>#N/A</v>
          </cell>
          <cell r="CC42" t="e">
            <v>#N/A</v>
          </cell>
        </row>
        <row r="43">
          <cell r="B43">
            <v>52</v>
          </cell>
          <cell r="C43">
            <v>54</v>
          </cell>
          <cell r="D43">
            <v>53</v>
          </cell>
          <cell r="E43">
            <v>54</v>
          </cell>
          <cell r="F43">
            <v>54</v>
          </cell>
          <cell r="G43">
            <v>54</v>
          </cell>
          <cell r="H43">
            <v>54</v>
          </cell>
          <cell r="I43">
            <v>54</v>
          </cell>
          <cell r="J43">
            <v>54</v>
          </cell>
          <cell r="K43">
            <v>54</v>
          </cell>
          <cell r="L43">
            <v>54</v>
          </cell>
          <cell r="M43">
            <v>54</v>
          </cell>
          <cell r="N43">
            <v>54</v>
          </cell>
          <cell r="O43">
            <v>54</v>
          </cell>
          <cell r="P43">
            <v>54</v>
          </cell>
          <cell r="Q43">
            <v>54</v>
          </cell>
          <cell r="R43">
            <v>54</v>
          </cell>
          <cell r="S43">
            <v>54</v>
          </cell>
          <cell r="T43">
            <v>54</v>
          </cell>
          <cell r="U43">
            <v>54</v>
          </cell>
          <cell r="V43">
            <v>54</v>
          </cell>
          <cell r="W43">
            <v>54</v>
          </cell>
          <cell r="X43">
            <v>54</v>
          </cell>
          <cell r="Y43">
            <v>54</v>
          </cell>
          <cell r="Z43">
            <v>54</v>
          </cell>
          <cell r="AA43">
            <v>54</v>
          </cell>
          <cell r="AB43">
            <v>54</v>
          </cell>
          <cell r="AC43">
            <v>54</v>
          </cell>
          <cell r="AD43">
            <v>54</v>
          </cell>
          <cell r="AE43">
            <v>54</v>
          </cell>
          <cell r="AF43" t="str">
            <v/>
          </cell>
          <cell r="AG43" t="str">
            <v/>
          </cell>
          <cell r="AH43" t="str">
            <v/>
          </cell>
          <cell r="AI43" t="str">
            <v/>
          </cell>
          <cell r="AJ43" t="str">
            <v/>
          </cell>
          <cell r="AK43" t="str">
            <v/>
          </cell>
          <cell r="AL43" t="str">
            <v/>
          </cell>
          <cell r="AM43" t="str">
            <v/>
          </cell>
          <cell r="AN43" t="str">
            <v/>
          </cell>
          <cell r="AO43" t="str">
            <v/>
          </cell>
          <cell r="AP43" t="str">
            <v/>
          </cell>
          <cell r="AQ43" t="str">
            <v/>
          </cell>
          <cell r="AR43" t="str">
            <v/>
          </cell>
          <cell r="AS43" t="str">
            <v/>
          </cell>
          <cell r="AT43" t="str">
            <v/>
          </cell>
          <cell r="AU43" t="str">
            <v/>
          </cell>
          <cell r="AV43" t="str">
            <v/>
          </cell>
          <cell r="AW43" t="str">
            <v/>
          </cell>
          <cell r="AX43" t="str">
            <v/>
          </cell>
          <cell r="AY43" t="str">
            <v/>
          </cell>
          <cell r="AZ43" t="str">
            <v/>
          </cell>
          <cell r="BA43" t="str">
            <v/>
          </cell>
          <cell r="BB43" t="str">
            <v/>
          </cell>
          <cell r="BC43" t="str">
            <v/>
          </cell>
          <cell r="BD43" t="str">
            <v/>
          </cell>
          <cell r="BE43" t="str">
            <v/>
          </cell>
          <cell r="BF43" t="str">
            <v/>
          </cell>
          <cell r="BG43" t="str">
            <v/>
          </cell>
          <cell r="BH43" t="str">
            <v/>
          </cell>
          <cell r="BI43" t="str">
            <v/>
          </cell>
          <cell r="BJ43" t="str">
            <v/>
          </cell>
          <cell r="BK43" t="e">
            <v>#N/A</v>
          </cell>
          <cell r="BL43" t="e">
            <v>#N/A</v>
          </cell>
          <cell r="BM43" t="e">
            <v>#N/A</v>
          </cell>
          <cell r="BN43" t="e">
            <v>#N/A</v>
          </cell>
          <cell r="BO43" t="e">
            <v>#N/A</v>
          </cell>
          <cell r="BP43" t="e">
            <v>#N/A</v>
          </cell>
          <cell r="BQ43" t="e">
            <v>#N/A</v>
          </cell>
          <cell r="BR43" t="e">
            <v>#N/A</v>
          </cell>
          <cell r="BS43" t="e">
            <v>#N/A</v>
          </cell>
          <cell r="BT43" t="e">
            <v>#N/A</v>
          </cell>
          <cell r="BU43" t="e">
            <v>#N/A</v>
          </cell>
          <cell r="BV43" t="e">
            <v>#N/A</v>
          </cell>
          <cell r="BW43" t="e">
            <v>#N/A</v>
          </cell>
          <cell r="BX43" t="e">
            <v>#N/A</v>
          </cell>
          <cell r="BY43" t="e">
            <v>#N/A</v>
          </cell>
          <cell r="BZ43" t="e">
            <v>#N/A</v>
          </cell>
          <cell r="CA43" t="e">
            <v>#N/A</v>
          </cell>
          <cell r="CB43" t="e">
            <v>#N/A</v>
          </cell>
          <cell r="CC43" t="e">
            <v>#N/A</v>
          </cell>
        </row>
        <row r="44">
          <cell r="B44">
            <v>56</v>
          </cell>
          <cell r="C44">
            <v>65</v>
          </cell>
          <cell r="D44">
            <v>66</v>
          </cell>
          <cell r="E44">
            <v>66</v>
          </cell>
          <cell r="F44">
            <v>67</v>
          </cell>
          <cell r="G44">
            <v>67</v>
          </cell>
          <cell r="H44">
            <v>67</v>
          </cell>
          <cell r="I44">
            <v>67</v>
          </cell>
          <cell r="J44">
            <v>67</v>
          </cell>
          <cell r="K44">
            <v>67</v>
          </cell>
          <cell r="L44">
            <v>67</v>
          </cell>
          <cell r="M44">
            <v>67</v>
          </cell>
          <cell r="N44">
            <v>67</v>
          </cell>
          <cell r="O44">
            <v>68</v>
          </cell>
          <cell r="P44">
            <v>68</v>
          </cell>
          <cell r="Q44">
            <v>68</v>
          </cell>
          <cell r="R44">
            <v>68</v>
          </cell>
          <cell r="S44">
            <v>68</v>
          </cell>
          <cell r="T44">
            <v>68</v>
          </cell>
          <cell r="U44">
            <v>68</v>
          </cell>
          <cell r="V44">
            <v>68</v>
          </cell>
          <cell r="W44">
            <v>68</v>
          </cell>
          <cell r="X44">
            <v>68</v>
          </cell>
          <cell r="Y44">
            <v>68</v>
          </cell>
          <cell r="Z44">
            <v>68</v>
          </cell>
          <cell r="AA44">
            <v>68</v>
          </cell>
          <cell r="AB44">
            <v>68</v>
          </cell>
          <cell r="AC44">
            <v>68</v>
          </cell>
          <cell r="AD44">
            <v>68</v>
          </cell>
          <cell r="AE44" t="str">
            <v/>
          </cell>
          <cell r="AF44" t="str">
            <v/>
          </cell>
          <cell r="AG44" t="str">
            <v/>
          </cell>
          <cell r="AH44" t="str">
            <v/>
          </cell>
          <cell r="AI44" t="str">
            <v/>
          </cell>
          <cell r="AJ44" t="str">
            <v/>
          </cell>
          <cell r="AK44" t="str">
            <v/>
          </cell>
          <cell r="AL44" t="str">
            <v/>
          </cell>
          <cell r="AM44" t="str">
            <v/>
          </cell>
          <cell r="AN44" t="str">
            <v/>
          </cell>
          <cell r="AO44" t="str">
            <v/>
          </cell>
          <cell r="AP44" t="str">
            <v/>
          </cell>
          <cell r="AQ44" t="str">
            <v/>
          </cell>
          <cell r="AR44" t="str">
            <v/>
          </cell>
          <cell r="AS44" t="str">
            <v/>
          </cell>
          <cell r="AT44" t="str">
            <v/>
          </cell>
          <cell r="AU44" t="str">
            <v/>
          </cell>
          <cell r="AV44" t="str">
            <v/>
          </cell>
          <cell r="AW44" t="str">
            <v/>
          </cell>
          <cell r="AX44" t="str">
            <v/>
          </cell>
          <cell r="AY44" t="str">
            <v/>
          </cell>
          <cell r="AZ44" t="str">
            <v/>
          </cell>
          <cell r="BA44" t="str">
            <v/>
          </cell>
          <cell r="BB44" t="str">
            <v/>
          </cell>
          <cell r="BC44" t="str">
            <v/>
          </cell>
          <cell r="BD44" t="str">
            <v/>
          </cell>
          <cell r="BE44" t="str">
            <v/>
          </cell>
          <cell r="BF44" t="str">
            <v/>
          </cell>
          <cell r="BG44" t="str">
            <v/>
          </cell>
          <cell r="BH44" t="str">
            <v/>
          </cell>
          <cell r="BI44" t="str">
            <v/>
          </cell>
          <cell r="BJ44" t="str">
            <v/>
          </cell>
          <cell r="BK44" t="e">
            <v>#N/A</v>
          </cell>
          <cell r="BL44" t="e">
            <v>#N/A</v>
          </cell>
          <cell r="BM44" t="e">
            <v>#N/A</v>
          </cell>
          <cell r="BN44" t="e">
            <v>#N/A</v>
          </cell>
          <cell r="BO44" t="e">
            <v>#N/A</v>
          </cell>
          <cell r="BP44" t="e">
            <v>#N/A</v>
          </cell>
          <cell r="BQ44" t="e">
            <v>#N/A</v>
          </cell>
          <cell r="BR44" t="e">
            <v>#N/A</v>
          </cell>
          <cell r="BS44" t="e">
            <v>#N/A</v>
          </cell>
          <cell r="BT44" t="e">
            <v>#N/A</v>
          </cell>
          <cell r="BU44" t="e">
            <v>#N/A</v>
          </cell>
          <cell r="BV44" t="e">
            <v>#N/A</v>
          </cell>
          <cell r="BW44" t="e">
            <v>#N/A</v>
          </cell>
          <cell r="BX44" t="e">
            <v>#N/A</v>
          </cell>
          <cell r="BY44" t="e">
            <v>#N/A</v>
          </cell>
          <cell r="BZ44" t="e">
            <v>#N/A</v>
          </cell>
          <cell r="CA44" t="e">
            <v>#N/A</v>
          </cell>
          <cell r="CB44" t="e">
            <v>#N/A</v>
          </cell>
          <cell r="CC44" t="e">
            <v>#N/A</v>
          </cell>
        </row>
        <row r="45">
          <cell r="B45">
            <v>74</v>
          </cell>
          <cell r="C45">
            <v>71</v>
          </cell>
          <cell r="D45">
            <v>70</v>
          </cell>
          <cell r="E45">
            <v>70</v>
          </cell>
          <cell r="F45">
            <v>70</v>
          </cell>
          <cell r="G45">
            <v>69</v>
          </cell>
          <cell r="H45">
            <v>69</v>
          </cell>
          <cell r="I45">
            <v>69</v>
          </cell>
          <cell r="J45">
            <v>70</v>
          </cell>
          <cell r="K45">
            <v>70</v>
          </cell>
          <cell r="L45">
            <v>69</v>
          </cell>
          <cell r="M45">
            <v>69</v>
          </cell>
          <cell r="N45">
            <v>69</v>
          </cell>
          <cell r="O45">
            <v>69</v>
          </cell>
          <cell r="P45">
            <v>69</v>
          </cell>
          <cell r="Q45">
            <v>69</v>
          </cell>
          <cell r="R45">
            <v>69</v>
          </cell>
          <cell r="S45">
            <v>69</v>
          </cell>
          <cell r="T45">
            <v>69</v>
          </cell>
          <cell r="U45">
            <v>69</v>
          </cell>
          <cell r="V45">
            <v>69</v>
          </cell>
          <cell r="W45">
            <v>69</v>
          </cell>
          <cell r="X45">
            <v>69</v>
          </cell>
          <cell r="Y45">
            <v>69</v>
          </cell>
          <cell r="Z45">
            <v>69</v>
          </cell>
          <cell r="AA45">
            <v>69</v>
          </cell>
          <cell r="AB45">
            <v>69</v>
          </cell>
          <cell r="AC45">
            <v>69</v>
          </cell>
          <cell r="AD45" t="str">
            <v/>
          </cell>
          <cell r="AE45" t="str">
            <v/>
          </cell>
          <cell r="AF45" t="str">
            <v/>
          </cell>
          <cell r="AG45" t="str">
            <v/>
          </cell>
          <cell r="AH45" t="str">
            <v/>
          </cell>
          <cell r="AI45" t="str">
            <v/>
          </cell>
          <cell r="AJ45" t="str">
            <v/>
          </cell>
          <cell r="AK45" t="str">
            <v/>
          </cell>
          <cell r="AL45" t="str">
            <v/>
          </cell>
          <cell r="AM45" t="str">
            <v/>
          </cell>
          <cell r="AN45" t="str">
            <v/>
          </cell>
          <cell r="AO45" t="str">
            <v/>
          </cell>
          <cell r="AP45" t="str">
            <v/>
          </cell>
          <cell r="AQ45" t="str">
            <v/>
          </cell>
          <cell r="AR45" t="str">
            <v/>
          </cell>
          <cell r="AS45" t="str">
            <v/>
          </cell>
          <cell r="AT45" t="str">
            <v/>
          </cell>
          <cell r="AU45" t="str">
            <v/>
          </cell>
          <cell r="AV45" t="str">
            <v/>
          </cell>
          <cell r="AW45" t="str">
            <v/>
          </cell>
          <cell r="AX45" t="str">
            <v/>
          </cell>
          <cell r="AY45" t="str">
            <v/>
          </cell>
          <cell r="AZ45" t="str">
            <v/>
          </cell>
          <cell r="BA45" t="str">
            <v/>
          </cell>
          <cell r="BB45" t="str">
            <v/>
          </cell>
          <cell r="BC45" t="str">
            <v/>
          </cell>
          <cell r="BD45" t="str">
            <v/>
          </cell>
          <cell r="BE45" t="str">
            <v/>
          </cell>
          <cell r="BF45" t="str">
            <v/>
          </cell>
          <cell r="BG45" t="str">
            <v/>
          </cell>
          <cell r="BH45" t="str">
            <v/>
          </cell>
          <cell r="BI45" t="str">
            <v/>
          </cell>
          <cell r="BJ45" t="str">
            <v/>
          </cell>
          <cell r="BK45" t="e">
            <v>#N/A</v>
          </cell>
          <cell r="BL45" t="e">
            <v>#N/A</v>
          </cell>
          <cell r="BM45" t="e">
            <v>#N/A</v>
          </cell>
          <cell r="BN45" t="e">
            <v>#N/A</v>
          </cell>
          <cell r="BO45" t="e">
            <v>#N/A</v>
          </cell>
          <cell r="BP45" t="e">
            <v>#N/A</v>
          </cell>
          <cell r="BQ45" t="e">
            <v>#N/A</v>
          </cell>
          <cell r="BR45" t="e">
            <v>#N/A</v>
          </cell>
          <cell r="BS45" t="e">
            <v>#N/A</v>
          </cell>
          <cell r="BT45" t="e">
            <v>#N/A</v>
          </cell>
          <cell r="BU45" t="e">
            <v>#N/A</v>
          </cell>
          <cell r="BV45" t="e">
            <v>#N/A</v>
          </cell>
          <cell r="BW45" t="e">
            <v>#N/A</v>
          </cell>
          <cell r="BX45" t="e">
            <v>#N/A</v>
          </cell>
          <cell r="BY45" t="e">
            <v>#N/A</v>
          </cell>
          <cell r="BZ45" t="e">
            <v>#N/A</v>
          </cell>
          <cell r="CA45" t="e">
            <v>#N/A</v>
          </cell>
          <cell r="CB45" t="e">
            <v>#N/A</v>
          </cell>
          <cell r="CC45" t="e">
            <v>#N/A</v>
          </cell>
        </row>
        <row r="46">
          <cell r="B46">
            <v>80</v>
          </cell>
          <cell r="C46">
            <v>84</v>
          </cell>
          <cell r="D46">
            <v>84</v>
          </cell>
          <cell r="E46">
            <v>84</v>
          </cell>
          <cell r="F46">
            <v>84</v>
          </cell>
          <cell r="G46">
            <v>84</v>
          </cell>
          <cell r="H46">
            <v>83</v>
          </cell>
          <cell r="I46">
            <v>83</v>
          </cell>
          <cell r="J46">
            <v>83</v>
          </cell>
          <cell r="K46">
            <v>83</v>
          </cell>
          <cell r="L46">
            <v>83</v>
          </cell>
          <cell r="M46">
            <v>83</v>
          </cell>
          <cell r="N46">
            <v>83</v>
          </cell>
          <cell r="O46">
            <v>83</v>
          </cell>
          <cell r="P46">
            <v>83</v>
          </cell>
          <cell r="Q46">
            <v>83</v>
          </cell>
          <cell r="R46">
            <v>83</v>
          </cell>
          <cell r="S46">
            <v>83</v>
          </cell>
          <cell r="T46">
            <v>83</v>
          </cell>
          <cell r="U46">
            <v>83</v>
          </cell>
          <cell r="V46">
            <v>83</v>
          </cell>
          <cell r="W46">
            <v>83</v>
          </cell>
          <cell r="X46">
            <v>83</v>
          </cell>
          <cell r="Y46">
            <v>83</v>
          </cell>
          <cell r="Z46">
            <v>83</v>
          </cell>
          <cell r="AA46">
            <v>83</v>
          </cell>
          <cell r="AB46">
            <v>83</v>
          </cell>
          <cell r="AC46" t="str">
            <v/>
          </cell>
          <cell r="AD46" t="str">
            <v/>
          </cell>
          <cell r="AE46" t="str">
            <v/>
          </cell>
          <cell r="AF46" t="str">
            <v/>
          </cell>
          <cell r="AG46" t="str">
            <v/>
          </cell>
          <cell r="AH46" t="str">
            <v/>
          </cell>
          <cell r="AI46" t="str">
            <v/>
          </cell>
          <cell r="AJ46" t="str">
            <v/>
          </cell>
          <cell r="AK46" t="str">
            <v/>
          </cell>
          <cell r="AL46" t="str">
            <v/>
          </cell>
          <cell r="AM46" t="str">
            <v/>
          </cell>
          <cell r="AN46" t="str">
            <v/>
          </cell>
          <cell r="AO46" t="str">
            <v/>
          </cell>
          <cell r="AP46" t="str">
            <v/>
          </cell>
          <cell r="AQ46" t="str">
            <v/>
          </cell>
          <cell r="AR46" t="str">
            <v/>
          </cell>
          <cell r="AS46" t="str">
            <v/>
          </cell>
          <cell r="AT46" t="str">
            <v/>
          </cell>
          <cell r="AU46" t="str">
            <v/>
          </cell>
          <cell r="AV46" t="str">
            <v/>
          </cell>
          <cell r="AW46" t="str">
            <v/>
          </cell>
          <cell r="AX46" t="str">
            <v/>
          </cell>
          <cell r="AY46" t="str">
            <v/>
          </cell>
          <cell r="AZ46" t="str">
            <v/>
          </cell>
          <cell r="BA46" t="str">
            <v/>
          </cell>
          <cell r="BB46" t="str">
            <v/>
          </cell>
          <cell r="BC46" t="str">
            <v/>
          </cell>
          <cell r="BD46" t="str">
            <v/>
          </cell>
          <cell r="BE46" t="str">
            <v/>
          </cell>
          <cell r="BF46" t="str">
            <v/>
          </cell>
          <cell r="BG46" t="str">
            <v/>
          </cell>
          <cell r="BH46" t="str">
            <v/>
          </cell>
          <cell r="BI46" t="str">
            <v/>
          </cell>
          <cell r="BJ46" t="str">
            <v/>
          </cell>
          <cell r="BK46" t="e">
            <v>#N/A</v>
          </cell>
          <cell r="BL46" t="e">
            <v>#N/A</v>
          </cell>
          <cell r="BM46" t="e">
            <v>#N/A</v>
          </cell>
          <cell r="BN46" t="e">
            <v>#N/A</v>
          </cell>
          <cell r="BO46" t="e">
            <v>#N/A</v>
          </cell>
          <cell r="BP46" t="e">
            <v>#N/A</v>
          </cell>
          <cell r="BQ46" t="e">
            <v>#N/A</v>
          </cell>
          <cell r="BR46" t="e">
            <v>#N/A</v>
          </cell>
          <cell r="BS46" t="e">
            <v>#N/A</v>
          </cell>
          <cell r="BT46" t="e">
            <v>#N/A</v>
          </cell>
          <cell r="BU46" t="e">
            <v>#N/A</v>
          </cell>
          <cell r="BV46" t="e">
            <v>#N/A</v>
          </cell>
          <cell r="BW46" t="e">
            <v>#N/A</v>
          </cell>
          <cell r="BX46" t="e">
            <v>#N/A</v>
          </cell>
          <cell r="BY46" t="e">
            <v>#N/A</v>
          </cell>
          <cell r="BZ46" t="e">
            <v>#N/A</v>
          </cell>
          <cell r="CA46" t="e">
            <v>#N/A</v>
          </cell>
          <cell r="CB46" t="e">
            <v>#N/A</v>
          </cell>
          <cell r="CC46" t="e">
            <v>#N/A</v>
          </cell>
        </row>
        <row r="47">
          <cell r="B47">
            <v>73</v>
          </cell>
          <cell r="C47">
            <v>81</v>
          </cell>
          <cell r="D47">
            <v>81</v>
          </cell>
          <cell r="E47">
            <v>80</v>
          </cell>
          <cell r="F47">
            <v>81</v>
          </cell>
          <cell r="G47">
            <v>81</v>
          </cell>
          <cell r="H47">
            <v>81</v>
          </cell>
          <cell r="I47">
            <v>80</v>
          </cell>
          <cell r="J47">
            <v>80</v>
          </cell>
          <cell r="K47">
            <v>80</v>
          </cell>
          <cell r="L47">
            <v>80</v>
          </cell>
          <cell r="M47">
            <v>80</v>
          </cell>
          <cell r="N47">
            <v>81</v>
          </cell>
          <cell r="O47">
            <v>81</v>
          </cell>
          <cell r="P47">
            <v>81</v>
          </cell>
          <cell r="Q47">
            <v>81</v>
          </cell>
          <cell r="R47">
            <v>81</v>
          </cell>
          <cell r="S47">
            <v>81</v>
          </cell>
          <cell r="T47">
            <v>81</v>
          </cell>
          <cell r="U47">
            <v>81</v>
          </cell>
          <cell r="V47">
            <v>81</v>
          </cell>
          <cell r="W47">
            <v>81</v>
          </cell>
          <cell r="X47">
            <v>81</v>
          </cell>
          <cell r="Y47">
            <v>81</v>
          </cell>
          <cell r="Z47">
            <v>81</v>
          </cell>
          <cell r="AA47">
            <v>81</v>
          </cell>
          <cell r="AB47" t="str">
            <v/>
          </cell>
          <cell r="AC47" t="str">
            <v/>
          </cell>
          <cell r="AD47" t="str">
            <v/>
          </cell>
          <cell r="AE47" t="str">
            <v/>
          </cell>
          <cell r="AF47" t="str">
            <v/>
          </cell>
          <cell r="AG47" t="str">
            <v/>
          </cell>
          <cell r="AH47" t="str">
            <v/>
          </cell>
          <cell r="AI47" t="str">
            <v/>
          </cell>
          <cell r="AJ47" t="str">
            <v/>
          </cell>
          <cell r="AK47" t="str">
            <v/>
          </cell>
          <cell r="AL47" t="str">
            <v/>
          </cell>
          <cell r="AM47" t="str">
            <v/>
          </cell>
          <cell r="AN47" t="str">
            <v/>
          </cell>
          <cell r="AO47" t="str">
            <v/>
          </cell>
          <cell r="AP47" t="str">
            <v/>
          </cell>
          <cell r="AQ47" t="str">
            <v/>
          </cell>
          <cell r="AR47" t="str">
            <v/>
          </cell>
          <cell r="AS47" t="str">
            <v/>
          </cell>
          <cell r="AT47" t="str">
            <v/>
          </cell>
          <cell r="AU47" t="str">
            <v/>
          </cell>
          <cell r="AV47" t="str">
            <v/>
          </cell>
          <cell r="AW47" t="str">
            <v/>
          </cell>
          <cell r="AX47" t="str">
            <v/>
          </cell>
          <cell r="AY47" t="str">
            <v/>
          </cell>
          <cell r="AZ47" t="str">
            <v/>
          </cell>
          <cell r="BA47" t="str">
            <v/>
          </cell>
          <cell r="BB47" t="str">
            <v/>
          </cell>
          <cell r="BC47" t="str">
            <v/>
          </cell>
          <cell r="BD47" t="str">
            <v/>
          </cell>
          <cell r="BE47" t="str">
            <v/>
          </cell>
          <cell r="BF47" t="str">
            <v/>
          </cell>
          <cell r="BG47" t="str">
            <v/>
          </cell>
          <cell r="BH47" t="str">
            <v/>
          </cell>
          <cell r="BI47" t="str">
            <v/>
          </cell>
          <cell r="BJ47" t="str">
            <v/>
          </cell>
          <cell r="BK47" t="e">
            <v>#N/A</v>
          </cell>
          <cell r="BL47" t="e">
            <v>#N/A</v>
          </cell>
          <cell r="BM47" t="e">
            <v>#N/A</v>
          </cell>
          <cell r="BN47" t="e">
            <v>#N/A</v>
          </cell>
          <cell r="BO47" t="e">
            <v>#N/A</v>
          </cell>
          <cell r="BP47" t="e">
            <v>#N/A</v>
          </cell>
          <cell r="BQ47" t="e">
            <v>#N/A</v>
          </cell>
          <cell r="BR47" t="e">
            <v>#N/A</v>
          </cell>
          <cell r="BS47" t="e">
            <v>#N/A</v>
          </cell>
          <cell r="BT47" t="e">
            <v>#N/A</v>
          </cell>
          <cell r="BU47" t="e">
            <v>#N/A</v>
          </cell>
          <cell r="BV47" t="e">
            <v>#N/A</v>
          </cell>
          <cell r="BW47" t="e">
            <v>#N/A</v>
          </cell>
          <cell r="BX47" t="e">
            <v>#N/A</v>
          </cell>
          <cell r="BY47" t="e">
            <v>#N/A</v>
          </cell>
          <cell r="BZ47" t="e">
            <v>#N/A</v>
          </cell>
          <cell r="CA47" t="e">
            <v>#N/A</v>
          </cell>
          <cell r="CB47" t="e">
            <v>#N/A</v>
          </cell>
          <cell r="CC47" t="e">
            <v>#N/A</v>
          </cell>
        </row>
        <row r="48">
          <cell r="B48">
            <v>55</v>
          </cell>
          <cell r="C48">
            <v>64</v>
          </cell>
          <cell r="D48">
            <v>60</v>
          </cell>
          <cell r="E48">
            <v>60</v>
          </cell>
          <cell r="F48">
            <v>61</v>
          </cell>
          <cell r="G48">
            <v>61</v>
          </cell>
          <cell r="H48">
            <v>62</v>
          </cell>
          <cell r="I48">
            <v>62</v>
          </cell>
          <cell r="J48">
            <v>62</v>
          </cell>
          <cell r="K48">
            <v>62</v>
          </cell>
          <cell r="L48">
            <v>62</v>
          </cell>
          <cell r="M48">
            <v>62</v>
          </cell>
          <cell r="N48">
            <v>62</v>
          </cell>
          <cell r="O48">
            <v>62</v>
          </cell>
          <cell r="P48">
            <v>62</v>
          </cell>
          <cell r="Q48">
            <v>62</v>
          </cell>
          <cell r="R48">
            <v>62</v>
          </cell>
          <cell r="S48">
            <v>62</v>
          </cell>
          <cell r="T48">
            <v>62</v>
          </cell>
          <cell r="U48">
            <v>62</v>
          </cell>
          <cell r="V48">
            <v>62</v>
          </cell>
          <cell r="W48">
            <v>62</v>
          </cell>
          <cell r="X48">
            <v>62</v>
          </cell>
          <cell r="Y48">
            <v>62</v>
          </cell>
          <cell r="Z48">
            <v>62</v>
          </cell>
          <cell r="AA48" t="str">
            <v/>
          </cell>
          <cell r="AB48" t="str">
            <v/>
          </cell>
          <cell r="AC48" t="str">
            <v/>
          </cell>
          <cell r="AD48" t="str">
            <v/>
          </cell>
          <cell r="AE48" t="str">
            <v/>
          </cell>
          <cell r="AF48" t="str">
            <v/>
          </cell>
          <cell r="AG48" t="str">
            <v/>
          </cell>
          <cell r="AH48" t="str">
            <v/>
          </cell>
          <cell r="AI48" t="str">
            <v/>
          </cell>
          <cell r="AJ48" t="str">
            <v/>
          </cell>
          <cell r="AK48" t="str">
            <v/>
          </cell>
          <cell r="AL48" t="str">
            <v/>
          </cell>
          <cell r="AM48" t="str">
            <v/>
          </cell>
          <cell r="AN48" t="str">
            <v/>
          </cell>
          <cell r="AO48" t="str">
            <v/>
          </cell>
          <cell r="AP48" t="str">
            <v/>
          </cell>
          <cell r="AQ48" t="str">
            <v/>
          </cell>
          <cell r="AR48" t="str">
            <v/>
          </cell>
          <cell r="AS48" t="str">
            <v/>
          </cell>
          <cell r="AT48" t="str">
            <v/>
          </cell>
          <cell r="AU48" t="str">
            <v/>
          </cell>
          <cell r="AV48" t="str">
            <v/>
          </cell>
          <cell r="AW48" t="str">
            <v/>
          </cell>
          <cell r="AX48" t="str">
            <v/>
          </cell>
          <cell r="AY48" t="str">
            <v/>
          </cell>
          <cell r="AZ48" t="str">
            <v/>
          </cell>
          <cell r="BA48" t="str">
            <v/>
          </cell>
          <cell r="BB48" t="str">
            <v/>
          </cell>
          <cell r="BC48" t="str">
            <v/>
          </cell>
          <cell r="BD48" t="str">
            <v/>
          </cell>
          <cell r="BE48" t="str">
            <v/>
          </cell>
          <cell r="BF48" t="str">
            <v/>
          </cell>
          <cell r="BG48" t="str">
            <v/>
          </cell>
          <cell r="BH48" t="str">
            <v/>
          </cell>
          <cell r="BI48" t="str">
            <v/>
          </cell>
          <cell r="BJ48" t="str">
            <v/>
          </cell>
          <cell r="BK48" t="e">
            <v>#N/A</v>
          </cell>
          <cell r="BL48" t="e">
            <v>#N/A</v>
          </cell>
          <cell r="BM48" t="e">
            <v>#N/A</v>
          </cell>
          <cell r="BN48" t="e">
            <v>#N/A</v>
          </cell>
          <cell r="BO48" t="e">
            <v>#N/A</v>
          </cell>
          <cell r="BP48" t="e">
            <v>#N/A</v>
          </cell>
          <cell r="BQ48" t="e">
            <v>#N/A</v>
          </cell>
          <cell r="BR48" t="e">
            <v>#N/A</v>
          </cell>
          <cell r="BS48" t="e">
            <v>#N/A</v>
          </cell>
          <cell r="BT48" t="e">
            <v>#N/A</v>
          </cell>
          <cell r="BU48" t="e">
            <v>#N/A</v>
          </cell>
          <cell r="BV48" t="e">
            <v>#N/A</v>
          </cell>
          <cell r="BW48" t="e">
            <v>#N/A</v>
          </cell>
          <cell r="BX48" t="e">
            <v>#N/A</v>
          </cell>
          <cell r="BY48" t="e">
            <v>#N/A</v>
          </cell>
          <cell r="BZ48" t="e">
            <v>#N/A</v>
          </cell>
          <cell r="CA48" t="e">
            <v>#N/A</v>
          </cell>
          <cell r="CB48" t="e">
            <v>#N/A</v>
          </cell>
          <cell r="CC48" t="e">
            <v>#N/A</v>
          </cell>
        </row>
        <row r="49">
          <cell r="B49">
            <v>80</v>
          </cell>
          <cell r="C49">
            <v>89</v>
          </cell>
          <cell r="D49">
            <v>84</v>
          </cell>
          <cell r="E49">
            <v>84</v>
          </cell>
          <cell r="F49">
            <v>84</v>
          </cell>
          <cell r="G49">
            <v>84</v>
          </cell>
          <cell r="H49">
            <v>84</v>
          </cell>
          <cell r="I49">
            <v>84</v>
          </cell>
          <cell r="J49">
            <v>84</v>
          </cell>
          <cell r="K49">
            <v>84</v>
          </cell>
          <cell r="L49">
            <v>84</v>
          </cell>
          <cell r="M49">
            <v>84</v>
          </cell>
          <cell r="N49">
            <v>84</v>
          </cell>
          <cell r="O49">
            <v>84</v>
          </cell>
          <cell r="P49">
            <v>84</v>
          </cell>
          <cell r="Q49">
            <v>84</v>
          </cell>
          <cell r="R49">
            <v>84</v>
          </cell>
          <cell r="S49">
            <v>84</v>
          </cell>
          <cell r="T49">
            <v>84</v>
          </cell>
          <cell r="U49">
            <v>84</v>
          </cell>
          <cell r="V49">
            <v>84</v>
          </cell>
          <cell r="W49">
            <v>84</v>
          </cell>
          <cell r="X49">
            <v>84</v>
          </cell>
          <cell r="Y49">
            <v>84</v>
          </cell>
          <cell r="Z49" t="str">
            <v/>
          </cell>
          <cell r="AA49" t="str">
            <v/>
          </cell>
          <cell r="AB49" t="str">
            <v/>
          </cell>
          <cell r="AC49" t="str">
            <v/>
          </cell>
          <cell r="AD49" t="str">
            <v/>
          </cell>
          <cell r="AE49" t="str">
            <v/>
          </cell>
          <cell r="AF49" t="str">
            <v/>
          </cell>
          <cell r="AG49" t="str">
            <v/>
          </cell>
          <cell r="AH49" t="str">
            <v/>
          </cell>
          <cell r="AI49" t="str">
            <v/>
          </cell>
          <cell r="AJ49" t="str">
            <v/>
          </cell>
          <cell r="AK49" t="str">
            <v/>
          </cell>
          <cell r="AL49" t="str">
            <v/>
          </cell>
          <cell r="AM49" t="str">
            <v/>
          </cell>
          <cell r="AN49" t="str">
            <v/>
          </cell>
          <cell r="AO49" t="str">
            <v/>
          </cell>
          <cell r="AP49" t="str">
            <v/>
          </cell>
          <cell r="AQ49" t="str">
            <v/>
          </cell>
          <cell r="AR49" t="str">
            <v/>
          </cell>
          <cell r="AS49" t="str">
            <v/>
          </cell>
          <cell r="AT49" t="str">
            <v/>
          </cell>
          <cell r="AU49" t="str">
            <v/>
          </cell>
          <cell r="AV49" t="str">
            <v/>
          </cell>
          <cell r="AW49" t="str">
            <v/>
          </cell>
          <cell r="AX49" t="str">
            <v/>
          </cell>
          <cell r="AY49" t="str">
            <v/>
          </cell>
          <cell r="AZ49" t="str">
            <v/>
          </cell>
          <cell r="BA49" t="str">
            <v/>
          </cell>
          <cell r="BB49" t="str">
            <v/>
          </cell>
          <cell r="BC49" t="str">
            <v/>
          </cell>
          <cell r="BD49" t="str">
            <v/>
          </cell>
          <cell r="BE49" t="str">
            <v/>
          </cell>
          <cell r="BF49" t="str">
            <v/>
          </cell>
          <cell r="BG49" t="str">
            <v/>
          </cell>
          <cell r="BH49" t="str">
            <v/>
          </cell>
          <cell r="BI49" t="str">
            <v/>
          </cell>
          <cell r="BJ49" t="str">
            <v/>
          </cell>
          <cell r="BK49" t="e">
            <v>#N/A</v>
          </cell>
          <cell r="BL49" t="e">
            <v>#N/A</v>
          </cell>
          <cell r="BM49" t="e">
            <v>#N/A</v>
          </cell>
          <cell r="BN49" t="e">
            <v>#N/A</v>
          </cell>
          <cell r="BO49" t="e">
            <v>#N/A</v>
          </cell>
          <cell r="BP49" t="e">
            <v>#N/A</v>
          </cell>
          <cell r="BQ49" t="e">
            <v>#N/A</v>
          </cell>
          <cell r="BR49" t="e">
            <v>#N/A</v>
          </cell>
          <cell r="BS49" t="e">
            <v>#N/A</v>
          </cell>
          <cell r="BT49" t="e">
            <v>#N/A</v>
          </cell>
          <cell r="BU49" t="e">
            <v>#N/A</v>
          </cell>
          <cell r="BV49" t="e">
            <v>#N/A</v>
          </cell>
          <cell r="BW49" t="e">
            <v>#N/A</v>
          </cell>
          <cell r="BX49" t="e">
            <v>#N/A</v>
          </cell>
          <cell r="BY49" t="e">
            <v>#N/A</v>
          </cell>
          <cell r="BZ49" t="e">
            <v>#N/A</v>
          </cell>
          <cell r="CA49" t="e">
            <v>#N/A</v>
          </cell>
          <cell r="CB49" t="e">
            <v>#N/A</v>
          </cell>
          <cell r="CC49" t="e">
            <v>#N/A</v>
          </cell>
        </row>
        <row r="50">
          <cell r="B50">
            <v>61</v>
          </cell>
          <cell r="C50">
            <v>62</v>
          </cell>
          <cell r="D50">
            <v>61</v>
          </cell>
          <cell r="E50">
            <v>61</v>
          </cell>
          <cell r="F50">
            <v>61</v>
          </cell>
          <cell r="G50">
            <v>61</v>
          </cell>
          <cell r="H50">
            <v>61</v>
          </cell>
          <cell r="I50">
            <v>61</v>
          </cell>
          <cell r="J50">
            <v>61</v>
          </cell>
          <cell r="K50">
            <v>60</v>
          </cell>
          <cell r="L50">
            <v>60</v>
          </cell>
          <cell r="M50">
            <v>60</v>
          </cell>
          <cell r="N50">
            <v>60</v>
          </cell>
          <cell r="O50">
            <v>60</v>
          </cell>
          <cell r="P50">
            <v>60</v>
          </cell>
          <cell r="Q50">
            <v>61</v>
          </cell>
          <cell r="R50">
            <v>61</v>
          </cell>
          <cell r="S50">
            <v>60</v>
          </cell>
          <cell r="T50">
            <v>60</v>
          </cell>
          <cell r="U50">
            <v>60</v>
          </cell>
          <cell r="V50">
            <v>60</v>
          </cell>
          <cell r="W50">
            <v>60</v>
          </cell>
          <cell r="X50">
            <v>60</v>
          </cell>
          <cell r="Y50" t="str">
            <v/>
          </cell>
          <cell r="Z50" t="str">
            <v/>
          </cell>
          <cell r="AA50" t="str">
            <v/>
          </cell>
          <cell r="AB50" t="str">
            <v/>
          </cell>
          <cell r="AC50" t="str">
            <v/>
          </cell>
          <cell r="AD50" t="str">
            <v/>
          </cell>
          <cell r="AE50" t="str">
            <v/>
          </cell>
          <cell r="AF50" t="str">
            <v/>
          </cell>
          <cell r="AG50" t="str">
            <v/>
          </cell>
          <cell r="AH50" t="str">
            <v/>
          </cell>
          <cell r="AI50" t="str">
            <v/>
          </cell>
          <cell r="AJ50" t="str">
            <v/>
          </cell>
          <cell r="AK50" t="str">
            <v/>
          </cell>
          <cell r="AL50" t="str">
            <v/>
          </cell>
          <cell r="AM50" t="str">
            <v/>
          </cell>
          <cell r="AN50" t="str">
            <v/>
          </cell>
          <cell r="AO50" t="str">
            <v/>
          </cell>
          <cell r="AP50" t="str">
            <v/>
          </cell>
          <cell r="AQ50" t="str">
            <v/>
          </cell>
          <cell r="AR50" t="str">
            <v/>
          </cell>
          <cell r="AS50" t="str">
            <v/>
          </cell>
          <cell r="AT50" t="str">
            <v/>
          </cell>
          <cell r="AU50" t="str">
            <v/>
          </cell>
          <cell r="AV50" t="str">
            <v/>
          </cell>
          <cell r="AW50" t="str">
            <v/>
          </cell>
          <cell r="AX50" t="str">
            <v/>
          </cell>
          <cell r="AY50" t="str">
            <v/>
          </cell>
          <cell r="AZ50" t="str">
            <v/>
          </cell>
          <cell r="BA50" t="str">
            <v/>
          </cell>
          <cell r="BB50" t="str">
            <v/>
          </cell>
          <cell r="BC50" t="str">
            <v/>
          </cell>
          <cell r="BD50" t="str">
            <v/>
          </cell>
          <cell r="BE50" t="str">
            <v/>
          </cell>
          <cell r="BF50" t="str">
            <v/>
          </cell>
          <cell r="BG50" t="str">
            <v/>
          </cell>
          <cell r="BH50" t="str">
            <v/>
          </cell>
          <cell r="BI50" t="str">
            <v/>
          </cell>
          <cell r="BJ50" t="str">
            <v/>
          </cell>
          <cell r="BK50" t="e">
            <v>#N/A</v>
          </cell>
          <cell r="BL50" t="e">
            <v>#N/A</v>
          </cell>
          <cell r="BM50" t="e">
            <v>#N/A</v>
          </cell>
          <cell r="BN50" t="e">
            <v>#N/A</v>
          </cell>
          <cell r="BO50" t="e">
            <v>#N/A</v>
          </cell>
          <cell r="BP50" t="e">
            <v>#N/A</v>
          </cell>
          <cell r="BQ50" t="e">
            <v>#N/A</v>
          </cell>
          <cell r="BR50" t="e">
            <v>#N/A</v>
          </cell>
          <cell r="BS50" t="e">
            <v>#N/A</v>
          </cell>
          <cell r="BT50" t="e">
            <v>#N/A</v>
          </cell>
          <cell r="BU50" t="e">
            <v>#N/A</v>
          </cell>
          <cell r="BV50" t="e">
            <v>#N/A</v>
          </cell>
          <cell r="BW50" t="e">
            <v>#N/A</v>
          </cell>
          <cell r="BX50" t="e">
            <v>#N/A</v>
          </cell>
          <cell r="BY50" t="e">
            <v>#N/A</v>
          </cell>
          <cell r="BZ50" t="e">
            <v>#N/A</v>
          </cell>
          <cell r="CA50" t="e">
            <v>#N/A</v>
          </cell>
          <cell r="CB50" t="e">
            <v>#N/A</v>
          </cell>
          <cell r="CC50" t="e">
            <v>#N/A</v>
          </cell>
        </row>
        <row r="51">
          <cell r="B51">
            <v>69</v>
          </cell>
          <cell r="C51">
            <v>76</v>
          </cell>
          <cell r="D51">
            <v>70</v>
          </cell>
          <cell r="E51">
            <v>71</v>
          </cell>
          <cell r="F51">
            <v>72</v>
          </cell>
          <cell r="G51">
            <v>72</v>
          </cell>
          <cell r="H51">
            <v>72</v>
          </cell>
          <cell r="I51">
            <v>72</v>
          </cell>
          <cell r="J51">
            <v>72</v>
          </cell>
          <cell r="K51">
            <v>72</v>
          </cell>
          <cell r="L51">
            <v>72</v>
          </cell>
          <cell r="M51">
            <v>72</v>
          </cell>
          <cell r="N51">
            <v>72</v>
          </cell>
          <cell r="O51">
            <v>72</v>
          </cell>
          <cell r="P51">
            <v>72</v>
          </cell>
          <cell r="Q51">
            <v>72</v>
          </cell>
          <cell r="R51">
            <v>72</v>
          </cell>
          <cell r="S51">
            <v>72</v>
          </cell>
          <cell r="T51">
            <v>72</v>
          </cell>
          <cell r="U51">
            <v>72</v>
          </cell>
          <cell r="V51">
            <v>72</v>
          </cell>
          <cell r="W51">
            <v>72</v>
          </cell>
          <cell r="X51" t="str">
            <v/>
          </cell>
          <cell r="Y51" t="str">
            <v/>
          </cell>
          <cell r="Z51" t="str">
            <v/>
          </cell>
          <cell r="AA51" t="str">
            <v/>
          </cell>
          <cell r="AB51" t="str">
            <v/>
          </cell>
          <cell r="AC51" t="str">
            <v/>
          </cell>
          <cell r="AD51" t="str">
            <v/>
          </cell>
          <cell r="AE51" t="str">
            <v/>
          </cell>
          <cell r="AF51" t="str">
            <v/>
          </cell>
          <cell r="AG51" t="str">
            <v/>
          </cell>
          <cell r="AH51" t="str">
            <v/>
          </cell>
          <cell r="AI51" t="str">
            <v/>
          </cell>
          <cell r="AJ51" t="str">
            <v/>
          </cell>
          <cell r="AK51" t="str">
            <v/>
          </cell>
          <cell r="AL51" t="str">
            <v/>
          </cell>
          <cell r="AM51" t="str">
            <v/>
          </cell>
          <cell r="AN51" t="str">
            <v/>
          </cell>
          <cell r="AO51" t="str">
            <v/>
          </cell>
          <cell r="AP51" t="str">
            <v/>
          </cell>
          <cell r="AQ51" t="str">
            <v/>
          </cell>
          <cell r="AR51" t="str">
            <v/>
          </cell>
          <cell r="AS51" t="str">
            <v/>
          </cell>
          <cell r="AT51" t="str">
            <v/>
          </cell>
          <cell r="AU51" t="str">
            <v/>
          </cell>
          <cell r="AV51" t="str">
            <v/>
          </cell>
          <cell r="AW51" t="str">
            <v/>
          </cell>
          <cell r="AX51" t="str">
            <v/>
          </cell>
          <cell r="AY51" t="str">
            <v/>
          </cell>
          <cell r="AZ51" t="str">
            <v/>
          </cell>
          <cell r="BA51" t="str">
            <v/>
          </cell>
          <cell r="BB51" t="str">
            <v/>
          </cell>
          <cell r="BC51" t="str">
            <v/>
          </cell>
          <cell r="BD51" t="str">
            <v/>
          </cell>
          <cell r="BE51" t="str">
            <v/>
          </cell>
          <cell r="BF51" t="str">
            <v/>
          </cell>
          <cell r="BG51" t="str">
            <v/>
          </cell>
          <cell r="BH51" t="str">
            <v/>
          </cell>
          <cell r="BI51" t="str">
            <v/>
          </cell>
          <cell r="BJ51" t="str">
            <v/>
          </cell>
          <cell r="BK51" t="e">
            <v>#N/A</v>
          </cell>
          <cell r="BL51" t="e">
            <v>#N/A</v>
          </cell>
          <cell r="BM51" t="e">
            <v>#N/A</v>
          </cell>
          <cell r="BN51" t="e">
            <v>#N/A</v>
          </cell>
          <cell r="BO51" t="e">
            <v>#N/A</v>
          </cell>
          <cell r="BP51" t="e">
            <v>#N/A</v>
          </cell>
          <cell r="BQ51" t="e">
            <v>#N/A</v>
          </cell>
          <cell r="BR51" t="e">
            <v>#N/A</v>
          </cell>
          <cell r="BS51" t="e">
            <v>#N/A</v>
          </cell>
          <cell r="BT51" t="e">
            <v>#N/A</v>
          </cell>
          <cell r="BU51" t="e">
            <v>#N/A</v>
          </cell>
          <cell r="BV51" t="e">
            <v>#N/A</v>
          </cell>
          <cell r="BW51" t="e">
            <v>#N/A</v>
          </cell>
          <cell r="BX51" t="e">
            <v>#N/A</v>
          </cell>
          <cell r="BY51" t="e">
            <v>#N/A</v>
          </cell>
          <cell r="BZ51" t="e">
            <v>#N/A</v>
          </cell>
          <cell r="CA51" t="e">
            <v>#N/A</v>
          </cell>
          <cell r="CB51" t="e">
            <v>#N/A</v>
          </cell>
          <cell r="CC51" t="e">
            <v>#N/A</v>
          </cell>
        </row>
        <row r="52">
          <cell r="B52">
            <v>65</v>
          </cell>
          <cell r="C52">
            <v>67</v>
          </cell>
          <cell r="D52">
            <v>63</v>
          </cell>
          <cell r="E52">
            <v>63</v>
          </cell>
          <cell r="F52">
            <v>63</v>
          </cell>
          <cell r="G52">
            <v>64</v>
          </cell>
          <cell r="H52">
            <v>63</v>
          </cell>
          <cell r="I52">
            <v>63</v>
          </cell>
          <cell r="J52">
            <v>62</v>
          </cell>
          <cell r="K52">
            <v>62</v>
          </cell>
          <cell r="L52">
            <v>62</v>
          </cell>
          <cell r="M52">
            <v>62</v>
          </cell>
          <cell r="N52">
            <v>62</v>
          </cell>
          <cell r="O52">
            <v>62</v>
          </cell>
          <cell r="P52">
            <v>62</v>
          </cell>
          <cell r="Q52">
            <v>62</v>
          </cell>
          <cell r="R52">
            <v>62</v>
          </cell>
          <cell r="S52">
            <v>62</v>
          </cell>
          <cell r="T52">
            <v>62</v>
          </cell>
          <cell r="U52">
            <v>62</v>
          </cell>
          <cell r="V52">
            <v>62</v>
          </cell>
          <cell r="W52" t="str">
            <v/>
          </cell>
          <cell r="X52" t="str">
            <v/>
          </cell>
          <cell r="Y52" t="str">
            <v/>
          </cell>
          <cell r="Z52" t="str">
            <v/>
          </cell>
          <cell r="AA52" t="str">
            <v/>
          </cell>
          <cell r="AB52" t="str">
            <v/>
          </cell>
          <cell r="AC52" t="str">
            <v/>
          </cell>
          <cell r="AD52" t="str">
            <v/>
          </cell>
          <cell r="AE52" t="str">
            <v/>
          </cell>
          <cell r="AF52" t="str">
            <v/>
          </cell>
          <cell r="AG52" t="str">
            <v/>
          </cell>
          <cell r="AH52" t="str">
            <v/>
          </cell>
          <cell r="AI52" t="str">
            <v/>
          </cell>
          <cell r="AJ52" t="str">
            <v/>
          </cell>
          <cell r="AK52" t="str">
            <v/>
          </cell>
          <cell r="AL52" t="str">
            <v/>
          </cell>
          <cell r="AM52" t="str">
            <v/>
          </cell>
          <cell r="AN52" t="str">
            <v/>
          </cell>
          <cell r="AO52" t="str">
            <v/>
          </cell>
          <cell r="AP52" t="str">
            <v/>
          </cell>
          <cell r="AQ52" t="str">
            <v/>
          </cell>
          <cell r="AR52" t="str">
            <v/>
          </cell>
          <cell r="AS52" t="str">
            <v/>
          </cell>
          <cell r="AT52" t="str">
            <v/>
          </cell>
          <cell r="AU52" t="str">
            <v/>
          </cell>
          <cell r="AV52" t="str">
            <v/>
          </cell>
          <cell r="AW52" t="str">
            <v/>
          </cell>
          <cell r="AX52" t="str">
            <v/>
          </cell>
          <cell r="AY52" t="str">
            <v/>
          </cell>
          <cell r="AZ52" t="str">
            <v/>
          </cell>
          <cell r="BA52" t="str">
            <v/>
          </cell>
          <cell r="BB52" t="str">
            <v/>
          </cell>
          <cell r="BC52" t="str">
            <v/>
          </cell>
          <cell r="BD52" t="str">
            <v/>
          </cell>
          <cell r="BE52" t="str">
            <v/>
          </cell>
          <cell r="BF52" t="str">
            <v/>
          </cell>
          <cell r="BG52" t="str">
            <v/>
          </cell>
          <cell r="BH52" t="str">
            <v/>
          </cell>
          <cell r="BI52" t="str">
            <v/>
          </cell>
          <cell r="BJ52" t="str">
            <v/>
          </cell>
          <cell r="BK52" t="e">
            <v>#N/A</v>
          </cell>
          <cell r="BL52" t="e">
            <v>#N/A</v>
          </cell>
          <cell r="BM52" t="e">
            <v>#N/A</v>
          </cell>
          <cell r="BN52" t="e">
            <v>#N/A</v>
          </cell>
          <cell r="BO52" t="e">
            <v>#N/A</v>
          </cell>
          <cell r="BP52" t="e">
            <v>#N/A</v>
          </cell>
          <cell r="BQ52" t="e">
            <v>#N/A</v>
          </cell>
          <cell r="BR52" t="e">
            <v>#N/A</v>
          </cell>
          <cell r="BS52" t="e">
            <v>#N/A</v>
          </cell>
          <cell r="BT52" t="e">
            <v>#N/A</v>
          </cell>
          <cell r="BU52" t="e">
            <v>#N/A</v>
          </cell>
          <cell r="BV52" t="e">
            <v>#N/A</v>
          </cell>
          <cell r="BW52" t="e">
            <v>#N/A</v>
          </cell>
          <cell r="BX52" t="e">
            <v>#N/A</v>
          </cell>
          <cell r="BY52" t="e">
            <v>#N/A</v>
          </cell>
          <cell r="BZ52" t="e">
            <v>#N/A</v>
          </cell>
          <cell r="CA52" t="e">
            <v>#N/A</v>
          </cell>
          <cell r="CB52" t="e">
            <v>#N/A</v>
          </cell>
          <cell r="CC52" t="e">
            <v>#N/A</v>
          </cell>
        </row>
        <row r="53">
          <cell r="B53">
            <v>72</v>
          </cell>
          <cell r="C53">
            <v>75</v>
          </cell>
          <cell r="D53">
            <v>72</v>
          </cell>
          <cell r="E53">
            <v>72</v>
          </cell>
          <cell r="F53">
            <v>73</v>
          </cell>
          <cell r="G53">
            <v>71</v>
          </cell>
          <cell r="H53">
            <v>71</v>
          </cell>
          <cell r="I53">
            <v>71</v>
          </cell>
          <cell r="J53">
            <v>71</v>
          </cell>
          <cell r="K53">
            <v>71</v>
          </cell>
          <cell r="L53">
            <v>71</v>
          </cell>
          <cell r="M53">
            <v>71</v>
          </cell>
          <cell r="N53">
            <v>71</v>
          </cell>
          <cell r="O53">
            <v>71</v>
          </cell>
          <cell r="P53">
            <v>71</v>
          </cell>
          <cell r="Q53">
            <v>71</v>
          </cell>
          <cell r="R53">
            <v>71</v>
          </cell>
          <cell r="S53">
            <v>71</v>
          </cell>
          <cell r="T53">
            <v>71</v>
          </cell>
          <cell r="U53">
            <v>71</v>
          </cell>
          <cell r="V53" t="str">
            <v/>
          </cell>
          <cell r="W53" t="str">
            <v/>
          </cell>
          <cell r="X53" t="str">
            <v/>
          </cell>
          <cell r="Y53" t="str">
            <v/>
          </cell>
          <cell r="Z53" t="str">
            <v/>
          </cell>
          <cell r="AA53" t="str">
            <v/>
          </cell>
          <cell r="AB53" t="str">
            <v/>
          </cell>
          <cell r="AC53" t="str">
            <v/>
          </cell>
          <cell r="AD53" t="str">
            <v/>
          </cell>
          <cell r="AE53" t="str">
            <v/>
          </cell>
          <cell r="AF53" t="str">
            <v/>
          </cell>
          <cell r="AG53" t="str">
            <v/>
          </cell>
          <cell r="AH53" t="str">
            <v/>
          </cell>
          <cell r="AI53" t="str">
            <v/>
          </cell>
          <cell r="AJ53" t="str">
            <v/>
          </cell>
          <cell r="AK53" t="str">
            <v/>
          </cell>
          <cell r="AL53" t="str">
            <v/>
          </cell>
          <cell r="AM53" t="str">
            <v/>
          </cell>
          <cell r="AN53" t="str">
            <v/>
          </cell>
          <cell r="AO53" t="str">
            <v/>
          </cell>
          <cell r="AP53" t="str">
            <v/>
          </cell>
          <cell r="AQ53" t="str">
            <v/>
          </cell>
          <cell r="AR53" t="str">
            <v/>
          </cell>
          <cell r="AS53" t="str">
            <v/>
          </cell>
          <cell r="AT53" t="str">
            <v/>
          </cell>
          <cell r="AU53" t="str">
            <v/>
          </cell>
          <cell r="AV53" t="str">
            <v/>
          </cell>
          <cell r="AW53" t="str">
            <v/>
          </cell>
          <cell r="AX53" t="str">
            <v/>
          </cell>
          <cell r="AY53" t="str">
            <v/>
          </cell>
          <cell r="AZ53" t="str">
            <v/>
          </cell>
          <cell r="BA53" t="str">
            <v/>
          </cell>
          <cell r="BB53" t="str">
            <v/>
          </cell>
          <cell r="BC53" t="str">
            <v/>
          </cell>
          <cell r="BD53" t="str">
            <v/>
          </cell>
          <cell r="BE53" t="str">
            <v/>
          </cell>
          <cell r="BF53" t="str">
            <v/>
          </cell>
          <cell r="BG53" t="str">
            <v/>
          </cell>
          <cell r="BH53" t="str">
            <v/>
          </cell>
          <cell r="BI53" t="str">
            <v/>
          </cell>
          <cell r="BJ53" t="str">
            <v/>
          </cell>
          <cell r="BK53" t="e">
            <v>#N/A</v>
          </cell>
          <cell r="BL53" t="e">
            <v>#N/A</v>
          </cell>
          <cell r="BM53" t="e">
            <v>#N/A</v>
          </cell>
          <cell r="BN53" t="e">
            <v>#N/A</v>
          </cell>
          <cell r="BO53" t="e">
            <v>#N/A</v>
          </cell>
          <cell r="BP53" t="e">
            <v>#N/A</v>
          </cell>
          <cell r="BQ53" t="e">
            <v>#N/A</v>
          </cell>
          <cell r="BR53" t="e">
            <v>#N/A</v>
          </cell>
          <cell r="BS53" t="e">
            <v>#N/A</v>
          </cell>
          <cell r="BT53" t="e">
            <v>#N/A</v>
          </cell>
          <cell r="BU53" t="e">
            <v>#N/A</v>
          </cell>
          <cell r="BV53" t="e">
            <v>#N/A</v>
          </cell>
          <cell r="BW53" t="e">
            <v>#N/A</v>
          </cell>
          <cell r="BX53" t="e">
            <v>#N/A</v>
          </cell>
          <cell r="BY53" t="e">
            <v>#N/A</v>
          </cell>
          <cell r="BZ53" t="e">
            <v>#N/A</v>
          </cell>
          <cell r="CA53" t="e">
            <v>#N/A</v>
          </cell>
          <cell r="CB53" t="e">
            <v>#N/A</v>
          </cell>
          <cell r="CC53" t="e">
            <v>#N/A</v>
          </cell>
        </row>
        <row r="54">
          <cell r="B54">
            <v>52</v>
          </cell>
          <cell r="C54">
            <v>58</v>
          </cell>
          <cell r="D54">
            <v>53</v>
          </cell>
          <cell r="E54">
            <v>54</v>
          </cell>
          <cell r="F54">
            <v>54</v>
          </cell>
          <cell r="G54">
            <v>53</v>
          </cell>
          <cell r="H54">
            <v>53</v>
          </cell>
          <cell r="I54">
            <v>53</v>
          </cell>
          <cell r="J54">
            <v>53</v>
          </cell>
          <cell r="K54">
            <v>53</v>
          </cell>
          <cell r="L54">
            <v>53</v>
          </cell>
          <cell r="M54">
            <v>53</v>
          </cell>
          <cell r="N54">
            <v>53</v>
          </cell>
          <cell r="O54">
            <v>53</v>
          </cell>
          <cell r="P54">
            <v>53</v>
          </cell>
          <cell r="Q54">
            <v>53</v>
          </cell>
          <cell r="R54">
            <v>53</v>
          </cell>
          <cell r="S54">
            <v>53</v>
          </cell>
          <cell r="T54">
            <v>53</v>
          </cell>
          <cell r="U54" t="str">
            <v/>
          </cell>
          <cell r="V54" t="str">
            <v/>
          </cell>
          <cell r="W54" t="str">
            <v/>
          </cell>
          <cell r="X54" t="str">
            <v/>
          </cell>
          <cell r="Y54" t="str">
            <v/>
          </cell>
          <cell r="Z54" t="str">
            <v/>
          </cell>
          <cell r="AA54" t="str">
            <v/>
          </cell>
          <cell r="AB54" t="str">
            <v/>
          </cell>
          <cell r="AC54" t="str">
            <v/>
          </cell>
          <cell r="AD54" t="str">
            <v/>
          </cell>
          <cell r="AE54" t="str">
            <v/>
          </cell>
          <cell r="AF54" t="str">
            <v/>
          </cell>
          <cell r="AG54" t="str">
            <v/>
          </cell>
          <cell r="AH54" t="str">
            <v/>
          </cell>
          <cell r="AI54" t="str">
            <v/>
          </cell>
          <cell r="AJ54" t="str">
            <v/>
          </cell>
          <cell r="AK54" t="str">
            <v/>
          </cell>
          <cell r="AL54" t="str">
            <v/>
          </cell>
          <cell r="AM54" t="str">
            <v/>
          </cell>
          <cell r="AN54" t="str">
            <v/>
          </cell>
          <cell r="AO54" t="str">
            <v/>
          </cell>
          <cell r="AP54" t="str">
            <v/>
          </cell>
          <cell r="AQ54" t="str">
            <v/>
          </cell>
          <cell r="AR54" t="str">
            <v/>
          </cell>
          <cell r="AS54" t="str">
            <v/>
          </cell>
          <cell r="AT54" t="str">
            <v/>
          </cell>
          <cell r="AU54" t="str">
            <v/>
          </cell>
          <cell r="AV54" t="str">
            <v/>
          </cell>
          <cell r="AW54" t="str">
            <v/>
          </cell>
          <cell r="AX54" t="str">
            <v/>
          </cell>
          <cell r="AY54" t="str">
            <v/>
          </cell>
          <cell r="AZ54" t="str">
            <v/>
          </cell>
          <cell r="BA54" t="str">
            <v/>
          </cell>
          <cell r="BB54" t="str">
            <v/>
          </cell>
          <cell r="BC54" t="str">
            <v/>
          </cell>
          <cell r="BD54" t="str">
            <v/>
          </cell>
          <cell r="BE54" t="str">
            <v/>
          </cell>
          <cell r="BF54" t="str">
            <v/>
          </cell>
          <cell r="BG54" t="str">
            <v/>
          </cell>
          <cell r="BH54" t="str">
            <v/>
          </cell>
          <cell r="BI54" t="str">
            <v/>
          </cell>
          <cell r="BJ54" t="str">
            <v/>
          </cell>
          <cell r="BK54" t="e">
            <v>#N/A</v>
          </cell>
          <cell r="BL54" t="e">
            <v>#N/A</v>
          </cell>
          <cell r="BM54" t="e">
            <v>#N/A</v>
          </cell>
          <cell r="BN54" t="e">
            <v>#N/A</v>
          </cell>
          <cell r="BO54" t="e">
            <v>#N/A</v>
          </cell>
          <cell r="BP54" t="e">
            <v>#N/A</v>
          </cell>
          <cell r="BQ54" t="e">
            <v>#N/A</v>
          </cell>
          <cell r="BR54" t="e">
            <v>#N/A</v>
          </cell>
          <cell r="BS54" t="e">
            <v>#N/A</v>
          </cell>
          <cell r="BT54" t="e">
            <v>#N/A</v>
          </cell>
          <cell r="BU54" t="e">
            <v>#N/A</v>
          </cell>
          <cell r="BV54" t="e">
            <v>#N/A</v>
          </cell>
          <cell r="BW54" t="e">
            <v>#N/A</v>
          </cell>
          <cell r="BX54" t="e">
            <v>#N/A</v>
          </cell>
          <cell r="BY54" t="e">
            <v>#N/A</v>
          </cell>
          <cell r="BZ54" t="e">
            <v>#N/A</v>
          </cell>
          <cell r="CA54" t="e">
            <v>#N/A</v>
          </cell>
          <cell r="CB54" t="e">
            <v>#N/A</v>
          </cell>
          <cell r="CC54" t="e">
            <v>#N/A</v>
          </cell>
        </row>
        <row r="55">
          <cell r="B55">
            <v>49</v>
          </cell>
          <cell r="C55">
            <v>56</v>
          </cell>
          <cell r="D55">
            <v>59</v>
          </cell>
          <cell r="E55">
            <v>61</v>
          </cell>
          <cell r="F55">
            <v>58</v>
          </cell>
          <cell r="G55">
            <v>58</v>
          </cell>
          <cell r="H55">
            <v>58</v>
          </cell>
          <cell r="I55">
            <v>58</v>
          </cell>
          <cell r="J55">
            <v>58</v>
          </cell>
          <cell r="K55">
            <v>58</v>
          </cell>
          <cell r="L55">
            <v>57</v>
          </cell>
          <cell r="M55">
            <v>57</v>
          </cell>
          <cell r="N55">
            <v>57</v>
          </cell>
          <cell r="O55">
            <v>57</v>
          </cell>
          <cell r="P55">
            <v>57</v>
          </cell>
          <cell r="Q55">
            <v>57</v>
          </cell>
          <cell r="R55">
            <v>57</v>
          </cell>
          <cell r="S55">
            <v>57</v>
          </cell>
          <cell r="T55" t="str">
            <v/>
          </cell>
          <cell r="U55" t="str">
            <v/>
          </cell>
          <cell r="V55" t="str">
            <v/>
          </cell>
          <cell r="W55" t="str">
            <v/>
          </cell>
          <cell r="X55" t="str">
            <v/>
          </cell>
          <cell r="Y55" t="str">
            <v/>
          </cell>
          <cell r="Z55" t="str">
            <v/>
          </cell>
          <cell r="AA55" t="str">
            <v/>
          </cell>
          <cell r="AB55" t="str">
            <v/>
          </cell>
          <cell r="AC55" t="str">
            <v/>
          </cell>
          <cell r="AD55" t="str">
            <v/>
          </cell>
          <cell r="AE55" t="str">
            <v/>
          </cell>
          <cell r="AF55" t="str">
            <v/>
          </cell>
          <cell r="AG55" t="str">
            <v/>
          </cell>
          <cell r="AH55" t="str">
            <v/>
          </cell>
          <cell r="AI55" t="str">
            <v/>
          </cell>
          <cell r="AJ55" t="str">
            <v/>
          </cell>
          <cell r="AK55" t="str">
            <v/>
          </cell>
          <cell r="AL55" t="str">
            <v/>
          </cell>
          <cell r="AM55" t="str">
            <v/>
          </cell>
          <cell r="AN55" t="str">
            <v/>
          </cell>
          <cell r="AO55" t="str">
            <v/>
          </cell>
          <cell r="AP55" t="str">
            <v/>
          </cell>
          <cell r="AQ55" t="str">
            <v/>
          </cell>
          <cell r="AR55" t="str">
            <v/>
          </cell>
          <cell r="AS55" t="str">
            <v/>
          </cell>
          <cell r="AT55" t="str">
            <v/>
          </cell>
          <cell r="AU55" t="str">
            <v/>
          </cell>
          <cell r="AV55" t="str">
            <v/>
          </cell>
          <cell r="AW55" t="str">
            <v/>
          </cell>
          <cell r="AX55" t="str">
            <v/>
          </cell>
          <cell r="AY55" t="str">
            <v/>
          </cell>
          <cell r="AZ55" t="str">
            <v/>
          </cell>
          <cell r="BA55" t="str">
            <v/>
          </cell>
          <cell r="BB55" t="str">
            <v/>
          </cell>
          <cell r="BC55" t="str">
            <v/>
          </cell>
          <cell r="BD55" t="str">
            <v/>
          </cell>
          <cell r="BE55" t="str">
            <v/>
          </cell>
          <cell r="BF55" t="str">
            <v/>
          </cell>
          <cell r="BG55" t="str">
            <v/>
          </cell>
          <cell r="BH55" t="str">
            <v/>
          </cell>
          <cell r="BI55" t="str">
            <v/>
          </cell>
          <cell r="BJ55" t="str">
            <v/>
          </cell>
          <cell r="BK55" t="e">
            <v>#N/A</v>
          </cell>
          <cell r="BL55" t="e">
            <v>#N/A</v>
          </cell>
          <cell r="BM55" t="e">
            <v>#N/A</v>
          </cell>
          <cell r="BN55" t="e">
            <v>#N/A</v>
          </cell>
          <cell r="BO55" t="e">
            <v>#N/A</v>
          </cell>
          <cell r="BP55" t="e">
            <v>#N/A</v>
          </cell>
          <cell r="BQ55" t="e">
            <v>#N/A</v>
          </cell>
          <cell r="BR55" t="e">
            <v>#N/A</v>
          </cell>
          <cell r="BS55" t="e">
            <v>#N/A</v>
          </cell>
          <cell r="BT55" t="e">
            <v>#N/A</v>
          </cell>
          <cell r="BU55" t="e">
            <v>#N/A</v>
          </cell>
          <cell r="BV55" t="e">
            <v>#N/A</v>
          </cell>
          <cell r="BW55" t="e">
            <v>#N/A</v>
          </cell>
          <cell r="BX55" t="e">
            <v>#N/A</v>
          </cell>
          <cell r="BY55" t="e">
            <v>#N/A</v>
          </cell>
          <cell r="BZ55" t="e">
            <v>#N/A</v>
          </cell>
          <cell r="CA55" t="e">
            <v>#N/A</v>
          </cell>
          <cell r="CB55" t="e">
            <v>#N/A</v>
          </cell>
          <cell r="CC55" t="e">
            <v>#N/A</v>
          </cell>
        </row>
        <row r="56">
          <cell r="B56">
            <v>52</v>
          </cell>
          <cell r="C56">
            <v>54</v>
          </cell>
          <cell r="D56">
            <v>55</v>
          </cell>
          <cell r="E56">
            <v>53</v>
          </cell>
          <cell r="F56">
            <v>50</v>
          </cell>
          <cell r="G56">
            <v>50</v>
          </cell>
          <cell r="H56">
            <v>49</v>
          </cell>
          <cell r="I56">
            <v>49</v>
          </cell>
          <cell r="J56">
            <v>48</v>
          </cell>
          <cell r="K56">
            <v>48</v>
          </cell>
          <cell r="L56">
            <v>48</v>
          </cell>
          <cell r="M56">
            <v>48</v>
          </cell>
          <cell r="N56">
            <v>48</v>
          </cell>
          <cell r="O56">
            <v>48</v>
          </cell>
          <cell r="P56">
            <v>48</v>
          </cell>
          <cell r="Q56">
            <v>48</v>
          </cell>
          <cell r="R56">
            <v>48</v>
          </cell>
          <cell r="S56" t="str">
            <v/>
          </cell>
          <cell r="T56" t="str">
            <v/>
          </cell>
          <cell r="U56" t="str">
            <v/>
          </cell>
          <cell r="V56" t="str">
            <v/>
          </cell>
          <cell r="W56" t="str">
            <v/>
          </cell>
          <cell r="X56" t="str">
            <v/>
          </cell>
          <cell r="Y56" t="str">
            <v/>
          </cell>
          <cell r="Z56" t="str">
            <v/>
          </cell>
          <cell r="AA56" t="str">
            <v/>
          </cell>
          <cell r="AB56" t="str">
            <v/>
          </cell>
          <cell r="AC56" t="str">
            <v/>
          </cell>
          <cell r="AD56" t="str">
            <v/>
          </cell>
          <cell r="AE56" t="str">
            <v/>
          </cell>
          <cell r="AF56" t="str">
            <v/>
          </cell>
          <cell r="AG56" t="str">
            <v/>
          </cell>
          <cell r="AH56" t="str">
            <v/>
          </cell>
          <cell r="AI56" t="str">
            <v/>
          </cell>
          <cell r="AJ56" t="str">
            <v/>
          </cell>
          <cell r="AK56" t="str">
            <v/>
          </cell>
          <cell r="AL56" t="str">
            <v/>
          </cell>
          <cell r="AM56" t="str">
            <v/>
          </cell>
          <cell r="AN56" t="str">
            <v/>
          </cell>
          <cell r="AO56" t="str">
            <v/>
          </cell>
          <cell r="AP56" t="str">
            <v/>
          </cell>
          <cell r="AQ56" t="str">
            <v/>
          </cell>
          <cell r="AR56" t="str">
            <v/>
          </cell>
          <cell r="AS56" t="str">
            <v/>
          </cell>
          <cell r="AT56" t="str">
            <v/>
          </cell>
          <cell r="AU56" t="str">
            <v/>
          </cell>
          <cell r="AV56" t="str">
            <v/>
          </cell>
          <cell r="AW56" t="str">
            <v/>
          </cell>
          <cell r="AX56" t="str">
            <v/>
          </cell>
          <cell r="AY56" t="str">
            <v/>
          </cell>
          <cell r="AZ56" t="str">
            <v/>
          </cell>
          <cell r="BA56" t="str">
            <v/>
          </cell>
          <cell r="BB56" t="str">
            <v/>
          </cell>
          <cell r="BC56" t="str">
            <v/>
          </cell>
          <cell r="BD56" t="str">
            <v/>
          </cell>
          <cell r="BE56" t="str">
            <v/>
          </cell>
          <cell r="BF56" t="str">
            <v/>
          </cell>
          <cell r="BG56" t="str">
            <v/>
          </cell>
          <cell r="BH56" t="str">
            <v/>
          </cell>
          <cell r="BI56" t="str">
            <v/>
          </cell>
          <cell r="BJ56" t="str">
            <v/>
          </cell>
          <cell r="BK56" t="e">
            <v>#N/A</v>
          </cell>
          <cell r="BL56" t="e">
            <v>#N/A</v>
          </cell>
          <cell r="BM56" t="e">
            <v>#N/A</v>
          </cell>
          <cell r="BN56" t="e">
            <v>#N/A</v>
          </cell>
          <cell r="BO56" t="e">
            <v>#N/A</v>
          </cell>
          <cell r="BP56" t="e">
            <v>#N/A</v>
          </cell>
          <cell r="BQ56" t="e">
            <v>#N/A</v>
          </cell>
          <cell r="BR56" t="e">
            <v>#N/A</v>
          </cell>
          <cell r="BS56" t="e">
            <v>#N/A</v>
          </cell>
          <cell r="BT56" t="e">
            <v>#N/A</v>
          </cell>
          <cell r="BU56" t="e">
            <v>#N/A</v>
          </cell>
          <cell r="BV56" t="e">
            <v>#N/A</v>
          </cell>
          <cell r="BW56" t="e">
            <v>#N/A</v>
          </cell>
          <cell r="BX56" t="e">
            <v>#N/A</v>
          </cell>
          <cell r="BY56" t="e">
            <v>#N/A</v>
          </cell>
          <cell r="BZ56" t="e">
            <v>#N/A</v>
          </cell>
          <cell r="CA56" t="e">
            <v>#N/A</v>
          </cell>
          <cell r="CB56" t="e">
            <v>#N/A</v>
          </cell>
          <cell r="CC56" t="e">
            <v>#N/A</v>
          </cell>
        </row>
        <row r="57">
          <cell r="B57">
            <v>56</v>
          </cell>
          <cell r="C57">
            <v>68</v>
          </cell>
          <cell r="D57">
            <v>64</v>
          </cell>
          <cell r="E57">
            <v>63</v>
          </cell>
          <cell r="F57">
            <v>63</v>
          </cell>
          <cell r="G57">
            <v>63</v>
          </cell>
          <cell r="H57">
            <v>63</v>
          </cell>
          <cell r="I57">
            <v>63</v>
          </cell>
          <cell r="J57">
            <v>63</v>
          </cell>
          <cell r="K57">
            <v>63</v>
          </cell>
          <cell r="L57">
            <v>63</v>
          </cell>
          <cell r="M57">
            <v>63</v>
          </cell>
          <cell r="N57">
            <v>63</v>
          </cell>
          <cell r="O57">
            <v>63</v>
          </cell>
          <cell r="P57">
            <v>63</v>
          </cell>
          <cell r="Q57">
            <v>63</v>
          </cell>
          <cell r="R57" t="str">
            <v/>
          </cell>
          <cell r="S57" t="str">
            <v/>
          </cell>
          <cell r="T57" t="str">
            <v/>
          </cell>
          <cell r="U57" t="str">
            <v/>
          </cell>
          <cell r="V57" t="str">
            <v/>
          </cell>
          <cell r="W57" t="str">
            <v/>
          </cell>
          <cell r="X57" t="str">
            <v/>
          </cell>
          <cell r="Y57" t="str">
            <v/>
          </cell>
          <cell r="Z57" t="str">
            <v/>
          </cell>
          <cell r="AA57" t="str">
            <v/>
          </cell>
          <cell r="AB57" t="str">
            <v/>
          </cell>
          <cell r="AC57" t="str">
            <v/>
          </cell>
          <cell r="AD57" t="str">
            <v/>
          </cell>
          <cell r="AE57" t="str">
            <v/>
          </cell>
          <cell r="AF57" t="str">
            <v/>
          </cell>
          <cell r="AG57" t="str">
            <v/>
          </cell>
          <cell r="AH57" t="str">
            <v/>
          </cell>
          <cell r="AI57" t="str">
            <v/>
          </cell>
          <cell r="AJ57" t="str">
            <v/>
          </cell>
          <cell r="AK57" t="str">
            <v/>
          </cell>
          <cell r="AL57" t="str">
            <v/>
          </cell>
          <cell r="AM57" t="str">
            <v/>
          </cell>
          <cell r="AN57" t="str">
            <v/>
          </cell>
          <cell r="AO57" t="str">
            <v/>
          </cell>
          <cell r="AP57" t="str">
            <v/>
          </cell>
          <cell r="AQ57" t="str">
            <v/>
          </cell>
          <cell r="AR57" t="str">
            <v/>
          </cell>
          <cell r="AS57" t="str">
            <v/>
          </cell>
          <cell r="AT57" t="str">
            <v/>
          </cell>
          <cell r="AU57" t="str">
            <v/>
          </cell>
          <cell r="AV57" t="str">
            <v/>
          </cell>
          <cell r="AW57" t="str">
            <v/>
          </cell>
          <cell r="AX57" t="str">
            <v/>
          </cell>
          <cell r="AY57" t="str">
            <v/>
          </cell>
          <cell r="AZ57" t="str">
            <v/>
          </cell>
          <cell r="BA57" t="str">
            <v/>
          </cell>
          <cell r="BB57" t="str">
            <v/>
          </cell>
          <cell r="BC57" t="str">
            <v/>
          </cell>
          <cell r="BD57" t="str">
            <v/>
          </cell>
          <cell r="BE57" t="str">
            <v/>
          </cell>
          <cell r="BF57" t="str">
            <v/>
          </cell>
          <cell r="BG57" t="str">
            <v/>
          </cell>
          <cell r="BH57" t="str">
            <v/>
          </cell>
          <cell r="BI57" t="str">
            <v/>
          </cell>
          <cell r="BJ57" t="str">
            <v/>
          </cell>
          <cell r="BK57" t="e">
            <v>#N/A</v>
          </cell>
          <cell r="BL57" t="e">
            <v>#N/A</v>
          </cell>
          <cell r="BM57" t="e">
            <v>#N/A</v>
          </cell>
          <cell r="BN57" t="e">
            <v>#N/A</v>
          </cell>
          <cell r="BO57" t="e">
            <v>#N/A</v>
          </cell>
          <cell r="BP57" t="e">
            <v>#N/A</v>
          </cell>
          <cell r="BQ57" t="e">
            <v>#N/A</v>
          </cell>
          <cell r="BR57" t="e">
            <v>#N/A</v>
          </cell>
          <cell r="BS57" t="e">
            <v>#N/A</v>
          </cell>
          <cell r="BT57" t="e">
            <v>#N/A</v>
          </cell>
          <cell r="BU57" t="e">
            <v>#N/A</v>
          </cell>
          <cell r="BV57" t="e">
            <v>#N/A</v>
          </cell>
          <cell r="BW57" t="e">
            <v>#N/A</v>
          </cell>
          <cell r="BX57" t="e">
            <v>#N/A</v>
          </cell>
          <cell r="BY57" t="e">
            <v>#N/A</v>
          </cell>
          <cell r="BZ57" t="e">
            <v>#N/A</v>
          </cell>
          <cell r="CA57" t="e">
            <v>#N/A</v>
          </cell>
          <cell r="CB57" t="e">
            <v>#N/A</v>
          </cell>
          <cell r="CC57" t="e">
            <v>#N/A</v>
          </cell>
        </row>
        <row r="58">
          <cell r="B58">
            <v>63</v>
          </cell>
          <cell r="C58">
            <v>73</v>
          </cell>
          <cell r="D58">
            <v>73</v>
          </cell>
          <cell r="E58">
            <v>73</v>
          </cell>
          <cell r="F58">
            <v>71</v>
          </cell>
          <cell r="G58">
            <v>71</v>
          </cell>
          <cell r="H58">
            <v>71</v>
          </cell>
          <cell r="I58">
            <v>71</v>
          </cell>
          <cell r="J58">
            <v>71</v>
          </cell>
          <cell r="K58">
            <v>71</v>
          </cell>
          <cell r="L58">
            <v>71</v>
          </cell>
          <cell r="M58">
            <v>71</v>
          </cell>
          <cell r="N58">
            <v>71</v>
          </cell>
          <cell r="O58">
            <v>71</v>
          </cell>
          <cell r="P58">
            <v>71</v>
          </cell>
          <cell r="Q58" t="str">
            <v/>
          </cell>
          <cell r="R58" t="str">
            <v/>
          </cell>
          <cell r="S58" t="str">
            <v/>
          </cell>
          <cell r="T58" t="str">
            <v/>
          </cell>
          <cell r="U58" t="str">
            <v/>
          </cell>
          <cell r="V58" t="str">
            <v/>
          </cell>
          <cell r="W58" t="str">
            <v/>
          </cell>
          <cell r="X58" t="str">
            <v/>
          </cell>
          <cell r="Y58" t="str">
            <v/>
          </cell>
          <cell r="Z58" t="str">
            <v/>
          </cell>
          <cell r="AA58" t="str">
            <v/>
          </cell>
          <cell r="AB58" t="str">
            <v/>
          </cell>
          <cell r="AC58" t="str">
            <v/>
          </cell>
          <cell r="AD58" t="str">
            <v/>
          </cell>
          <cell r="AE58" t="str">
            <v/>
          </cell>
          <cell r="AF58" t="str">
            <v/>
          </cell>
          <cell r="AG58" t="str">
            <v/>
          </cell>
          <cell r="AH58" t="str">
            <v/>
          </cell>
          <cell r="AI58" t="str">
            <v/>
          </cell>
          <cell r="AJ58" t="str">
            <v/>
          </cell>
          <cell r="AK58" t="str">
            <v/>
          </cell>
          <cell r="AL58" t="str">
            <v/>
          </cell>
          <cell r="AM58" t="str">
            <v/>
          </cell>
          <cell r="AN58" t="str">
            <v/>
          </cell>
          <cell r="AO58" t="str">
            <v/>
          </cell>
          <cell r="AP58" t="str">
            <v/>
          </cell>
          <cell r="AQ58" t="str">
            <v/>
          </cell>
          <cell r="AR58" t="str">
            <v/>
          </cell>
          <cell r="AS58" t="str">
            <v/>
          </cell>
          <cell r="AT58" t="str">
            <v/>
          </cell>
          <cell r="AU58" t="str">
            <v/>
          </cell>
          <cell r="AV58" t="str">
            <v/>
          </cell>
          <cell r="AW58" t="str">
            <v/>
          </cell>
          <cell r="AX58" t="str">
            <v/>
          </cell>
          <cell r="AY58" t="str">
            <v/>
          </cell>
          <cell r="AZ58" t="str">
            <v/>
          </cell>
          <cell r="BA58" t="str">
            <v/>
          </cell>
          <cell r="BB58" t="str">
            <v/>
          </cell>
          <cell r="BC58" t="str">
            <v/>
          </cell>
          <cell r="BD58" t="str">
            <v/>
          </cell>
          <cell r="BE58" t="str">
            <v/>
          </cell>
          <cell r="BF58" t="str">
            <v/>
          </cell>
          <cell r="BG58" t="str">
            <v/>
          </cell>
          <cell r="BH58" t="str">
            <v/>
          </cell>
          <cell r="BI58" t="str">
            <v/>
          </cell>
          <cell r="BJ58" t="str">
            <v/>
          </cell>
          <cell r="BK58" t="e">
            <v>#N/A</v>
          </cell>
          <cell r="BL58" t="e">
            <v>#N/A</v>
          </cell>
          <cell r="BM58" t="e">
            <v>#N/A</v>
          </cell>
          <cell r="BN58" t="e">
            <v>#N/A</v>
          </cell>
          <cell r="BO58" t="e">
            <v>#N/A</v>
          </cell>
          <cell r="BP58" t="e">
            <v>#N/A</v>
          </cell>
          <cell r="BQ58" t="e">
            <v>#N/A</v>
          </cell>
          <cell r="BR58" t="e">
            <v>#N/A</v>
          </cell>
          <cell r="BS58" t="e">
            <v>#N/A</v>
          </cell>
          <cell r="BT58" t="e">
            <v>#N/A</v>
          </cell>
          <cell r="BU58" t="e">
            <v>#N/A</v>
          </cell>
          <cell r="BV58" t="e">
            <v>#N/A</v>
          </cell>
          <cell r="BW58" t="e">
            <v>#N/A</v>
          </cell>
          <cell r="BX58" t="e">
            <v>#N/A</v>
          </cell>
          <cell r="BY58" t="e">
            <v>#N/A</v>
          </cell>
          <cell r="BZ58" t="e">
            <v>#N/A</v>
          </cell>
          <cell r="CA58" t="e">
            <v>#N/A</v>
          </cell>
          <cell r="CB58" t="e">
            <v>#N/A</v>
          </cell>
          <cell r="CC58" t="e">
            <v>#N/A</v>
          </cell>
        </row>
        <row r="59">
          <cell r="B59">
            <v>58</v>
          </cell>
          <cell r="C59">
            <v>67</v>
          </cell>
          <cell r="D59">
            <v>68</v>
          </cell>
          <cell r="E59">
            <v>67</v>
          </cell>
          <cell r="F59">
            <v>68</v>
          </cell>
          <cell r="G59">
            <v>69</v>
          </cell>
          <cell r="H59">
            <v>69</v>
          </cell>
          <cell r="I59">
            <v>67</v>
          </cell>
          <cell r="J59">
            <v>67</v>
          </cell>
          <cell r="K59">
            <v>67</v>
          </cell>
          <cell r="L59">
            <v>67</v>
          </cell>
          <cell r="M59">
            <v>67</v>
          </cell>
          <cell r="N59">
            <v>67</v>
          </cell>
          <cell r="O59">
            <v>67</v>
          </cell>
          <cell r="P59" t="str">
            <v/>
          </cell>
          <cell r="Q59" t="str">
            <v/>
          </cell>
          <cell r="R59" t="str">
            <v/>
          </cell>
          <cell r="S59" t="str">
            <v/>
          </cell>
          <cell r="T59" t="str">
            <v/>
          </cell>
          <cell r="U59" t="str">
            <v/>
          </cell>
          <cell r="V59" t="str">
            <v/>
          </cell>
          <cell r="W59" t="str">
            <v/>
          </cell>
          <cell r="X59" t="str">
            <v/>
          </cell>
          <cell r="Y59" t="str">
            <v/>
          </cell>
          <cell r="Z59" t="str">
            <v/>
          </cell>
          <cell r="AA59" t="str">
            <v/>
          </cell>
          <cell r="AB59" t="str">
            <v/>
          </cell>
          <cell r="AC59" t="str">
            <v/>
          </cell>
          <cell r="AD59" t="str">
            <v/>
          </cell>
          <cell r="AE59" t="str">
            <v/>
          </cell>
          <cell r="AF59" t="str">
            <v/>
          </cell>
          <cell r="AG59" t="str">
            <v/>
          </cell>
          <cell r="AH59" t="str">
            <v/>
          </cell>
          <cell r="AI59" t="str">
            <v/>
          </cell>
          <cell r="AJ59" t="str">
            <v/>
          </cell>
          <cell r="AK59" t="str">
            <v/>
          </cell>
          <cell r="AL59" t="str">
            <v/>
          </cell>
          <cell r="AM59" t="str">
            <v/>
          </cell>
          <cell r="AN59" t="str">
            <v/>
          </cell>
          <cell r="AO59" t="str">
            <v/>
          </cell>
          <cell r="AP59" t="str">
            <v/>
          </cell>
          <cell r="AQ59" t="str">
            <v/>
          </cell>
          <cell r="AR59" t="str">
            <v/>
          </cell>
          <cell r="AS59" t="str">
            <v/>
          </cell>
          <cell r="AT59" t="str">
            <v/>
          </cell>
          <cell r="AU59" t="str">
            <v/>
          </cell>
          <cell r="AV59" t="str">
            <v/>
          </cell>
          <cell r="AW59" t="str">
            <v/>
          </cell>
          <cell r="AX59" t="str">
            <v/>
          </cell>
          <cell r="AY59" t="str">
            <v/>
          </cell>
          <cell r="AZ59" t="str">
            <v/>
          </cell>
          <cell r="BA59" t="str">
            <v/>
          </cell>
          <cell r="BB59" t="str">
            <v/>
          </cell>
          <cell r="BC59" t="str">
            <v/>
          </cell>
          <cell r="BD59" t="str">
            <v/>
          </cell>
          <cell r="BE59" t="str">
            <v/>
          </cell>
          <cell r="BF59" t="str">
            <v/>
          </cell>
          <cell r="BG59" t="str">
            <v/>
          </cell>
          <cell r="BH59" t="str">
            <v/>
          </cell>
          <cell r="BI59" t="str">
            <v/>
          </cell>
          <cell r="BJ59" t="str">
            <v/>
          </cell>
          <cell r="BK59" t="e">
            <v>#N/A</v>
          </cell>
          <cell r="BL59" t="e">
            <v>#N/A</v>
          </cell>
          <cell r="BM59" t="e">
            <v>#N/A</v>
          </cell>
          <cell r="BN59" t="e">
            <v>#N/A</v>
          </cell>
          <cell r="BO59" t="e">
            <v>#N/A</v>
          </cell>
          <cell r="BP59" t="e">
            <v>#N/A</v>
          </cell>
          <cell r="BQ59" t="e">
            <v>#N/A</v>
          </cell>
          <cell r="BR59" t="e">
            <v>#N/A</v>
          </cell>
          <cell r="BS59" t="e">
            <v>#N/A</v>
          </cell>
          <cell r="BT59" t="e">
            <v>#N/A</v>
          </cell>
          <cell r="BU59" t="e">
            <v>#N/A</v>
          </cell>
          <cell r="BV59" t="e">
            <v>#N/A</v>
          </cell>
          <cell r="BW59" t="e">
            <v>#N/A</v>
          </cell>
          <cell r="BX59" t="e">
            <v>#N/A</v>
          </cell>
          <cell r="BY59" t="e">
            <v>#N/A</v>
          </cell>
          <cell r="BZ59" t="e">
            <v>#N/A</v>
          </cell>
          <cell r="CA59" t="e">
            <v>#N/A</v>
          </cell>
          <cell r="CB59" t="e">
            <v>#N/A</v>
          </cell>
          <cell r="CC59" t="e">
            <v>#N/A</v>
          </cell>
        </row>
        <row r="60">
          <cell r="B60">
            <v>58</v>
          </cell>
          <cell r="C60">
            <v>73</v>
          </cell>
          <cell r="D60">
            <v>60</v>
          </cell>
          <cell r="E60">
            <v>62</v>
          </cell>
          <cell r="F60">
            <v>64</v>
          </cell>
          <cell r="G60">
            <v>64</v>
          </cell>
          <cell r="H60">
            <v>64</v>
          </cell>
          <cell r="I60">
            <v>64</v>
          </cell>
          <cell r="J60">
            <v>64</v>
          </cell>
          <cell r="K60">
            <v>64</v>
          </cell>
          <cell r="L60">
            <v>64</v>
          </cell>
          <cell r="M60">
            <v>64</v>
          </cell>
          <cell r="N60">
            <v>64</v>
          </cell>
          <cell r="O60" t="str">
            <v/>
          </cell>
          <cell r="P60" t="str">
            <v/>
          </cell>
          <cell r="Q60" t="str">
            <v/>
          </cell>
          <cell r="R60" t="str">
            <v/>
          </cell>
          <cell r="S60" t="str">
            <v/>
          </cell>
          <cell r="T60" t="str">
            <v/>
          </cell>
          <cell r="U60" t="str">
            <v/>
          </cell>
          <cell r="V60" t="str">
            <v/>
          </cell>
          <cell r="W60" t="str">
            <v/>
          </cell>
          <cell r="X60" t="str">
            <v/>
          </cell>
          <cell r="Y60" t="str">
            <v/>
          </cell>
          <cell r="Z60" t="str">
            <v/>
          </cell>
          <cell r="AA60" t="str">
            <v/>
          </cell>
          <cell r="AB60" t="str">
            <v/>
          </cell>
          <cell r="AC60" t="str">
            <v/>
          </cell>
          <cell r="AD60" t="str">
            <v/>
          </cell>
          <cell r="AE60" t="str">
            <v/>
          </cell>
          <cell r="AF60" t="str">
            <v/>
          </cell>
          <cell r="AG60" t="str">
            <v/>
          </cell>
          <cell r="AH60" t="str">
            <v/>
          </cell>
          <cell r="AI60" t="str">
            <v/>
          </cell>
          <cell r="AJ60" t="str">
            <v/>
          </cell>
          <cell r="AK60" t="str">
            <v/>
          </cell>
          <cell r="AL60" t="str">
            <v/>
          </cell>
          <cell r="AM60" t="str">
            <v/>
          </cell>
          <cell r="AN60" t="str">
            <v/>
          </cell>
          <cell r="AO60" t="str">
            <v/>
          </cell>
          <cell r="AP60" t="str">
            <v/>
          </cell>
          <cell r="AQ60" t="str">
            <v/>
          </cell>
          <cell r="AR60" t="str">
            <v/>
          </cell>
          <cell r="AS60" t="str">
            <v/>
          </cell>
          <cell r="AT60" t="str">
            <v/>
          </cell>
          <cell r="AU60" t="str">
            <v/>
          </cell>
          <cell r="AV60" t="str">
            <v/>
          </cell>
          <cell r="AW60" t="str">
            <v/>
          </cell>
          <cell r="AX60" t="str">
            <v/>
          </cell>
          <cell r="AY60" t="str">
            <v/>
          </cell>
          <cell r="AZ60" t="str">
            <v/>
          </cell>
          <cell r="BA60" t="str">
            <v/>
          </cell>
          <cell r="BB60" t="str">
            <v/>
          </cell>
          <cell r="BC60" t="str">
            <v/>
          </cell>
          <cell r="BD60" t="str">
            <v/>
          </cell>
          <cell r="BE60" t="str">
            <v/>
          </cell>
          <cell r="BF60" t="str">
            <v/>
          </cell>
          <cell r="BG60" t="str">
            <v/>
          </cell>
          <cell r="BH60" t="str">
            <v/>
          </cell>
          <cell r="BI60" t="str">
            <v/>
          </cell>
          <cell r="BJ60" t="str">
            <v/>
          </cell>
          <cell r="BK60" t="e">
            <v>#N/A</v>
          </cell>
          <cell r="BL60" t="e">
            <v>#N/A</v>
          </cell>
          <cell r="BM60" t="e">
            <v>#N/A</v>
          </cell>
          <cell r="BN60" t="e">
            <v>#N/A</v>
          </cell>
          <cell r="BO60" t="e">
            <v>#N/A</v>
          </cell>
          <cell r="BP60" t="e">
            <v>#N/A</v>
          </cell>
          <cell r="BQ60" t="e">
            <v>#N/A</v>
          </cell>
          <cell r="BR60" t="e">
            <v>#N/A</v>
          </cell>
          <cell r="BS60" t="e">
            <v>#N/A</v>
          </cell>
          <cell r="BT60" t="e">
            <v>#N/A</v>
          </cell>
          <cell r="BU60" t="e">
            <v>#N/A</v>
          </cell>
          <cell r="BV60" t="e">
            <v>#N/A</v>
          </cell>
          <cell r="BW60" t="e">
            <v>#N/A</v>
          </cell>
          <cell r="BX60" t="e">
            <v>#N/A</v>
          </cell>
          <cell r="BY60" t="e">
            <v>#N/A</v>
          </cell>
          <cell r="BZ60" t="e">
            <v>#N/A</v>
          </cell>
          <cell r="CA60" t="e">
            <v>#N/A</v>
          </cell>
          <cell r="CB60" t="e">
            <v>#N/A</v>
          </cell>
          <cell r="CC60" t="e">
            <v>#N/A</v>
          </cell>
        </row>
        <row r="61">
          <cell r="B61">
            <v>90</v>
          </cell>
          <cell r="C61">
            <v>97</v>
          </cell>
          <cell r="D61">
            <v>102</v>
          </cell>
          <cell r="E61">
            <v>100</v>
          </cell>
          <cell r="F61">
            <v>105</v>
          </cell>
          <cell r="G61">
            <v>106</v>
          </cell>
          <cell r="H61">
            <v>103</v>
          </cell>
          <cell r="I61">
            <v>103</v>
          </cell>
          <cell r="J61">
            <v>103</v>
          </cell>
          <cell r="K61">
            <v>103</v>
          </cell>
          <cell r="L61">
            <v>103</v>
          </cell>
          <cell r="M61">
            <v>103</v>
          </cell>
          <cell r="N61" t="str">
            <v/>
          </cell>
          <cell r="O61" t="str">
            <v/>
          </cell>
          <cell r="P61" t="str">
            <v/>
          </cell>
          <cell r="Q61" t="str">
            <v/>
          </cell>
          <cell r="R61" t="str">
            <v/>
          </cell>
          <cell r="S61" t="str">
            <v/>
          </cell>
          <cell r="T61" t="str">
            <v/>
          </cell>
          <cell r="U61" t="str">
            <v/>
          </cell>
          <cell r="V61" t="str">
            <v/>
          </cell>
          <cell r="W61" t="str">
            <v/>
          </cell>
          <cell r="X61" t="str">
            <v/>
          </cell>
          <cell r="Y61" t="str">
            <v/>
          </cell>
          <cell r="Z61" t="str">
            <v/>
          </cell>
          <cell r="AA61" t="str">
            <v/>
          </cell>
          <cell r="AB61" t="str">
            <v/>
          </cell>
          <cell r="AC61" t="str">
            <v/>
          </cell>
          <cell r="AD61" t="str">
            <v/>
          </cell>
          <cell r="AE61" t="str">
            <v/>
          </cell>
          <cell r="AF61" t="str">
            <v/>
          </cell>
          <cell r="AG61" t="str">
            <v/>
          </cell>
          <cell r="AH61" t="str">
            <v/>
          </cell>
          <cell r="AI61" t="str">
            <v/>
          </cell>
          <cell r="AJ61" t="str">
            <v/>
          </cell>
          <cell r="AK61" t="str">
            <v/>
          </cell>
          <cell r="AL61" t="str">
            <v/>
          </cell>
          <cell r="AM61" t="str">
            <v/>
          </cell>
          <cell r="AN61" t="str">
            <v/>
          </cell>
          <cell r="AO61" t="str">
            <v/>
          </cell>
          <cell r="AP61" t="str">
            <v/>
          </cell>
          <cell r="AQ61" t="str">
            <v/>
          </cell>
          <cell r="AR61" t="str">
            <v/>
          </cell>
          <cell r="AS61" t="str">
            <v/>
          </cell>
          <cell r="AT61" t="str">
            <v/>
          </cell>
          <cell r="AU61" t="str">
            <v/>
          </cell>
          <cell r="AV61" t="str">
            <v/>
          </cell>
          <cell r="AW61" t="str">
            <v/>
          </cell>
          <cell r="AX61" t="str">
            <v/>
          </cell>
          <cell r="AY61" t="str">
            <v/>
          </cell>
          <cell r="AZ61" t="str">
            <v/>
          </cell>
          <cell r="BA61" t="str">
            <v/>
          </cell>
          <cell r="BB61" t="str">
            <v/>
          </cell>
          <cell r="BC61" t="str">
            <v/>
          </cell>
          <cell r="BD61" t="str">
            <v/>
          </cell>
          <cell r="BE61" t="str">
            <v/>
          </cell>
          <cell r="BF61" t="str">
            <v/>
          </cell>
          <cell r="BG61" t="str">
            <v/>
          </cell>
          <cell r="BH61" t="str">
            <v/>
          </cell>
          <cell r="BI61" t="str">
            <v/>
          </cell>
          <cell r="BJ61" t="str">
            <v/>
          </cell>
          <cell r="BK61" t="e">
            <v>#N/A</v>
          </cell>
          <cell r="BL61" t="e">
            <v>#N/A</v>
          </cell>
          <cell r="BM61" t="e">
            <v>#N/A</v>
          </cell>
          <cell r="BN61" t="e">
            <v>#N/A</v>
          </cell>
          <cell r="BO61" t="e">
            <v>#N/A</v>
          </cell>
          <cell r="BP61" t="e">
            <v>#N/A</v>
          </cell>
          <cell r="BQ61" t="e">
            <v>#N/A</v>
          </cell>
          <cell r="BR61" t="e">
            <v>#N/A</v>
          </cell>
          <cell r="BS61" t="e">
            <v>#N/A</v>
          </cell>
          <cell r="BT61" t="e">
            <v>#N/A</v>
          </cell>
          <cell r="BU61" t="e">
            <v>#N/A</v>
          </cell>
          <cell r="BV61" t="e">
            <v>#N/A</v>
          </cell>
          <cell r="BW61" t="e">
            <v>#N/A</v>
          </cell>
          <cell r="BX61" t="e">
            <v>#N/A</v>
          </cell>
          <cell r="BY61" t="e">
            <v>#N/A</v>
          </cell>
          <cell r="BZ61" t="e">
            <v>#N/A</v>
          </cell>
          <cell r="CA61" t="e">
            <v>#N/A</v>
          </cell>
          <cell r="CB61" t="e">
            <v>#N/A</v>
          </cell>
          <cell r="CC61" t="e">
            <v>#N/A</v>
          </cell>
        </row>
        <row r="62">
          <cell r="B62">
            <v>65</v>
          </cell>
          <cell r="C62">
            <v>69</v>
          </cell>
          <cell r="D62">
            <v>68</v>
          </cell>
          <cell r="E62">
            <v>68</v>
          </cell>
          <cell r="F62">
            <v>68</v>
          </cell>
          <cell r="G62">
            <v>65</v>
          </cell>
          <cell r="H62">
            <v>65</v>
          </cell>
          <cell r="I62">
            <v>65</v>
          </cell>
          <cell r="J62">
            <v>65</v>
          </cell>
          <cell r="K62">
            <v>65</v>
          </cell>
          <cell r="L62">
            <v>65</v>
          </cell>
          <cell r="M62" t="str">
            <v/>
          </cell>
          <cell r="N62" t="str">
            <v/>
          </cell>
          <cell r="O62" t="str">
            <v/>
          </cell>
          <cell r="P62" t="str">
            <v/>
          </cell>
          <cell r="Q62" t="str">
            <v/>
          </cell>
          <cell r="R62" t="str">
            <v/>
          </cell>
          <cell r="S62" t="str">
            <v/>
          </cell>
          <cell r="T62" t="str">
            <v/>
          </cell>
          <cell r="U62" t="str">
            <v/>
          </cell>
          <cell r="V62" t="str">
            <v/>
          </cell>
          <cell r="W62" t="str">
            <v/>
          </cell>
          <cell r="X62" t="str">
            <v/>
          </cell>
          <cell r="Y62" t="str">
            <v/>
          </cell>
          <cell r="Z62" t="str">
            <v/>
          </cell>
          <cell r="AA62" t="str">
            <v/>
          </cell>
          <cell r="AB62" t="str">
            <v/>
          </cell>
          <cell r="AC62" t="str">
            <v/>
          </cell>
          <cell r="AD62" t="str">
            <v/>
          </cell>
          <cell r="AE62" t="str">
            <v/>
          </cell>
          <cell r="AF62" t="str">
            <v/>
          </cell>
          <cell r="AG62" t="str">
            <v/>
          </cell>
          <cell r="AH62" t="str">
            <v/>
          </cell>
          <cell r="AI62" t="str">
            <v/>
          </cell>
          <cell r="AJ62" t="str">
            <v/>
          </cell>
          <cell r="AK62" t="str">
            <v/>
          </cell>
          <cell r="AL62" t="str">
            <v/>
          </cell>
          <cell r="AM62" t="str">
            <v/>
          </cell>
          <cell r="AN62" t="str">
            <v/>
          </cell>
          <cell r="AO62" t="str">
            <v/>
          </cell>
          <cell r="AP62" t="str">
            <v/>
          </cell>
          <cell r="AQ62" t="str">
            <v/>
          </cell>
          <cell r="AR62" t="str">
            <v/>
          </cell>
          <cell r="AS62" t="str">
            <v/>
          </cell>
          <cell r="AT62" t="str">
            <v/>
          </cell>
          <cell r="AU62" t="str">
            <v/>
          </cell>
          <cell r="AV62" t="str">
            <v/>
          </cell>
          <cell r="AW62" t="str">
            <v/>
          </cell>
          <cell r="AX62" t="str">
            <v/>
          </cell>
          <cell r="AY62" t="str">
            <v/>
          </cell>
          <cell r="AZ62" t="str">
            <v/>
          </cell>
          <cell r="BA62" t="str">
            <v/>
          </cell>
          <cell r="BB62" t="str">
            <v/>
          </cell>
          <cell r="BC62" t="str">
            <v/>
          </cell>
          <cell r="BD62" t="str">
            <v/>
          </cell>
          <cell r="BE62" t="str">
            <v/>
          </cell>
          <cell r="BF62" t="str">
            <v/>
          </cell>
          <cell r="BG62" t="str">
            <v/>
          </cell>
          <cell r="BH62" t="str">
            <v/>
          </cell>
          <cell r="BI62" t="str">
            <v/>
          </cell>
          <cell r="BJ62" t="str">
            <v/>
          </cell>
          <cell r="BK62" t="e">
            <v>#N/A</v>
          </cell>
          <cell r="BL62" t="e">
            <v>#N/A</v>
          </cell>
          <cell r="BM62" t="e">
            <v>#N/A</v>
          </cell>
          <cell r="BN62" t="e">
            <v>#N/A</v>
          </cell>
          <cell r="BO62" t="e">
            <v>#N/A</v>
          </cell>
          <cell r="BP62" t="e">
            <v>#N/A</v>
          </cell>
          <cell r="BQ62" t="e">
            <v>#N/A</v>
          </cell>
          <cell r="BR62" t="e">
            <v>#N/A</v>
          </cell>
          <cell r="BS62" t="e">
            <v>#N/A</v>
          </cell>
          <cell r="BT62" t="e">
            <v>#N/A</v>
          </cell>
          <cell r="BU62" t="e">
            <v>#N/A</v>
          </cell>
          <cell r="BV62" t="e">
            <v>#N/A</v>
          </cell>
          <cell r="BW62" t="e">
            <v>#N/A</v>
          </cell>
          <cell r="BX62" t="e">
            <v>#N/A</v>
          </cell>
          <cell r="BY62" t="e">
            <v>#N/A</v>
          </cell>
          <cell r="BZ62" t="e">
            <v>#N/A</v>
          </cell>
          <cell r="CA62" t="e">
            <v>#N/A</v>
          </cell>
          <cell r="CB62" t="e">
            <v>#N/A</v>
          </cell>
          <cell r="CC62" t="e">
            <v>#N/A</v>
          </cell>
        </row>
        <row r="63">
          <cell r="B63">
            <v>57</v>
          </cell>
          <cell r="C63">
            <v>67</v>
          </cell>
          <cell r="D63">
            <v>67</v>
          </cell>
          <cell r="E63">
            <v>68</v>
          </cell>
          <cell r="F63">
            <v>66</v>
          </cell>
          <cell r="G63">
            <v>66</v>
          </cell>
          <cell r="H63">
            <v>66</v>
          </cell>
          <cell r="I63">
            <v>66</v>
          </cell>
          <cell r="J63">
            <v>66</v>
          </cell>
          <cell r="K63">
            <v>66</v>
          </cell>
          <cell r="L63" t="str">
            <v/>
          </cell>
          <cell r="M63" t="str">
            <v/>
          </cell>
          <cell r="N63" t="str">
            <v/>
          </cell>
          <cell r="O63" t="str">
            <v/>
          </cell>
          <cell r="P63" t="str">
            <v/>
          </cell>
          <cell r="Q63" t="str">
            <v/>
          </cell>
          <cell r="R63" t="str">
            <v/>
          </cell>
          <cell r="S63" t="str">
            <v/>
          </cell>
          <cell r="T63" t="str">
            <v/>
          </cell>
          <cell r="U63" t="str">
            <v/>
          </cell>
          <cell r="V63" t="str">
            <v/>
          </cell>
          <cell r="W63" t="str">
            <v/>
          </cell>
          <cell r="X63" t="str">
            <v/>
          </cell>
          <cell r="Y63" t="str">
            <v/>
          </cell>
          <cell r="Z63" t="str">
            <v/>
          </cell>
          <cell r="AA63" t="str">
            <v/>
          </cell>
          <cell r="AB63" t="str">
            <v/>
          </cell>
          <cell r="AC63" t="str">
            <v/>
          </cell>
          <cell r="AD63" t="str">
            <v/>
          </cell>
          <cell r="AE63" t="str">
            <v/>
          </cell>
          <cell r="AF63" t="str">
            <v/>
          </cell>
          <cell r="AG63" t="str">
            <v/>
          </cell>
          <cell r="AH63" t="str">
            <v/>
          </cell>
          <cell r="AI63" t="str">
            <v/>
          </cell>
          <cell r="AJ63" t="str">
            <v/>
          </cell>
          <cell r="AK63" t="str">
            <v/>
          </cell>
          <cell r="AL63" t="str">
            <v/>
          </cell>
          <cell r="AM63" t="str">
            <v/>
          </cell>
          <cell r="AN63" t="str">
            <v/>
          </cell>
          <cell r="AO63" t="str">
            <v/>
          </cell>
          <cell r="AP63" t="str">
            <v/>
          </cell>
          <cell r="AQ63" t="str">
            <v/>
          </cell>
          <cell r="AR63" t="str">
            <v/>
          </cell>
          <cell r="AS63" t="str">
            <v/>
          </cell>
          <cell r="AT63" t="str">
            <v/>
          </cell>
          <cell r="AU63" t="str">
            <v/>
          </cell>
          <cell r="AV63" t="str">
            <v/>
          </cell>
          <cell r="AW63" t="str">
            <v/>
          </cell>
          <cell r="AX63" t="str">
            <v/>
          </cell>
          <cell r="AY63" t="str">
            <v/>
          </cell>
          <cell r="AZ63" t="str">
            <v/>
          </cell>
          <cell r="BA63" t="str">
            <v/>
          </cell>
          <cell r="BB63" t="str">
            <v/>
          </cell>
          <cell r="BC63" t="str">
            <v/>
          </cell>
          <cell r="BD63" t="str">
            <v/>
          </cell>
          <cell r="BE63" t="str">
            <v/>
          </cell>
          <cell r="BF63" t="str">
            <v/>
          </cell>
          <cell r="BG63" t="str">
            <v/>
          </cell>
          <cell r="BH63" t="str">
            <v/>
          </cell>
          <cell r="BI63" t="str">
            <v/>
          </cell>
          <cell r="BJ63" t="str">
            <v/>
          </cell>
          <cell r="BK63" t="e">
            <v>#N/A</v>
          </cell>
          <cell r="BL63" t="e">
            <v>#N/A</v>
          </cell>
          <cell r="BM63" t="e">
            <v>#N/A</v>
          </cell>
          <cell r="BN63" t="e">
            <v>#N/A</v>
          </cell>
          <cell r="BO63" t="e">
            <v>#N/A</v>
          </cell>
          <cell r="BP63" t="e">
            <v>#N/A</v>
          </cell>
          <cell r="BQ63" t="e">
            <v>#N/A</v>
          </cell>
          <cell r="BR63" t="e">
            <v>#N/A</v>
          </cell>
          <cell r="BS63" t="e">
            <v>#N/A</v>
          </cell>
          <cell r="BT63" t="e">
            <v>#N/A</v>
          </cell>
          <cell r="BU63" t="e">
            <v>#N/A</v>
          </cell>
          <cell r="BV63" t="e">
            <v>#N/A</v>
          </cell>
          <cell r="BW63" t="e">
            <v>#N/A</v>
          </cell>
          <cell r="BX63" t="e">
            <v>#N/A</v>
          </cell>
          <cell r="BY63" t="e">
            <v>#N/A</v>
          </cell>
          <cell r="BZ63" t="e">
            <v>#N/A</v>
          </cell>
          <cell r="CA63" t="e">
            <v>#N/A</v>
          </cell>
          <cell r="CB63" t="e">
            <v>#N/A</v>
          </cell>
          <cell r="CC63" t="e">
            <v>#N/A</v>
          </cell>
        </row>
        <row r="64">
          <cell r="B64">
            <v>83</v>
          </cell>
          <cell r="C64">
            <v>92</v>
          </cell>
          <cell r="D64">
            <v>93</v>
          </cell>
          <cell r="E64">
            <v>91</v>
          </cell>
          <cell r="F64">
            <v>91</v>
          </cell>
          <cell r="G64">
            <v>92</v>
          </cell>
          <cell r="H64">
            <v>92</v>
          </cell>
          <cell r="I64">
            <v>93</v>
          </cell>
          <cell r="J64">
            <v>92</v>
          </cell>
          <cell r="K64" t="str">
            <v/>
          </cell>
          <cell r="L64" t="str">
            <v/>
          </cell>
          <cell r="M64" t="str">
            <v/>
          </cell>
          <cell r="N64" t="str">
            <v/>
          </cell>
          <cell r="O64" t="str">
            <v/>
          </cell>
          <cell r="P64" t="str">
            <v/>
          </cell>
          <cell r="Q64" t="str">
            <v/>
          </cell>
          <cell r="R64" t="str">
            <v/>
          </cell>
          <cell r="S64" t="str">
            <v/>
          </cell>
          <cell r="T64" t="str">
            <v/>
          </cell>
          <cell r="U64" t="str">
            <v/>
          </cell>
          <cell r="V64" t="str">
            <v/>
          </cell>
          <cell r="W64" t="str">
            <v/>
          </cell>
          <cell r="X64" t="str">
            <v/>
          </cell>
          <cell r="Y64" t="str">
            <v/>
          </cell>
          <cell r="Z64" t="str">
            <v/>
          </cell>
          <cell r="AA64" t="str">
            <v/>
          </cell>
          <cell r="AB64" t="str">
            <v/>
          </cell>
          <cell r="AC64" t="str">
            <v/>
          </cell>
          <cell r="AD64" t="str">
            <v/>
          </cell>
          <cell r="AE64" t="str">
            <v/>
          </cell>
          <cell r="AF64" t="str">
            <v/>
          </cell>
          <cell r="AG64" t="str">
            <v/>
          </cell>
          <cell r="AH64" t="str">
            <v/>
          </cell>
          <cell r="AI64" t="str">
            <v/>
          </cell>
          <cell r="AJ64" t="str">
            <v/>
          </cell>
          <cell r="AK64" t="str">
            <v/>
          </cell>
          <cell r="AL64" t="str">
            <v/>
          </cell>
          <cell r="AM64" t="str">
            <v/>
          </cell>
          <cell r="AN64" t="str">
            <v/>
          </cell>
          <cell r="AO64" t="str">
            <v/>
          </cell>
          <cell r="AP64" t="str">
            <v/>
          </cell>
          <cell r="AQ64" t="str">
            <v/>
          </cell>
          <cell r="AR64" t="str">
            <v/>
          </cell>
          <cell r="AS64" t="str">
            <v/>
          </cell>
          <cell r="AT64" t="str">
            <v/>
          </cell>
          <cell r="AU64" t="str">
            <v/>
          </cell>
          <cell r="AV64" t="str">
            <v/>
          </cell>
          <cell r="AW64" t="str">
            <v/>
          </cell>
          <cell r="AX64" t="str">
            <v/>
          </cell>
          <cell r="AY64" t="str">
            <v/>
          </cell>
          <cell r="AZ64" t="str">
            <v/>
          </cell>
          <cell r="BA64" t="str">
            <v/>
          </cell>
          <cell r="BB64" t="str">
            <v/>
          </cell>
          <cell r="BC64" t="str">
            <v/>
          </cell>
          <cell r="BD64" t="str">
            <v/>
          </cell>
          <cell r="BE64" t="str">
            <v/>
          </cell>
          <cell r="BF64" t="str">
            <v/>
          </cell>
          <cell r="BG64" t="str">
            <v/>
          </cell>
          <cell r="BH64" t="str">
            <v/>
          </cell>
          <cell r="BI64" t="str">
            <v/>
          </cell>
          <cell r="BJ64" t="str">
            <v/>
          </cell>
          <cell r="BK64" t="e">
            <v>#N/A</v>
          </cell>
          <cell r="BL64" t="e">
            <v>#N/A</v>
          </cell>
          <cell r="BM64" t="e">
            <v>#N/A</v>
          </cell>
          <cell r="BN64" t="e">
            <v>#N/A</v>
          </cell>
          <cell r="BO64" t="e">
            <v>#N/A</v>
          </cell>
          <cell r="BP64" t="e">
            <v>#N/A</v>
          </cell>
          <cell r="BQ64" t="e">
            <v>#N/A</v>
          </cell>
          <cell r="BR64" t="e">
            <v>#N/A</v>
          </cell>
          <cell r="BS64" t="e">
            <v>#N/A</v>
          </cell>
          <cell r="BT64" t="e">
            <v>#N/A</v>
          </cell>
          <cell r="BU64" t="e">
            <v>#N/A</v>
          </cell>
          <cell r="BV64" t="e">
            <v>#N/A</v>
          </cell>
          <cell r="BW64" t="e">
            <v>#N/A</v>
          </cell>
          <cell r="BX64" t="e">
            <v>#N/A</v>
          </cell>
          <cell r="BY64" t="e">
            <v>#N/A</v>
          </cell>
          <cell r="BZ64" t="e">
            <v>#N/A</v>
          </cell>
          <cell r="CA64" t="e">
            <v>#N/A</v>
          </cell>
          <cell r="CB64" t="e">
            <v>#N/A</v>
          </cell>
          <cell r="CC64" t="e">
            <v>#N/A</v>
          </cell>
        </row>
        <row r="65">
          <cell r="B65">
            <v>82</v>
          </cell>
          <cell r="C65">
            <v>102</v>
          </cell>
          <cell r="D65">
            <v>94</v>
          </cell>
          <cell r="E65">
            <v>94</v>
          </cell>
          <cell r="F65">
            <v>94</v>
          </cell>
          <cell r="G65">
            <v>94</v>
          </cell>
          <cell r="H65">
            <v>94</v>
          </cell>
          <cell r="I65">
            <v>94</v>
          </cell>
          <cell r="J65" t="str">
            <v/>
          </cell>
          <cell r="K65" t="str">
            <v/>
          </cell>
          <cell r="L65" t="str">
            <v/>
          </cell>
          <cell r="M65" t="str">
            <v/>
          </cell>
          <cell r="N65" t="str">
            <v/>
          </cell>
          <cell r="O65" t="str">
            <v/>
          </cell>
          <cell r="P65" t="str">
            <v/>
          </cell>
          <cell r="Q65" t="str">
            <v/>
          </cell>
          <cell r="R65" t="str">
            <v/>
          </cell>
          <cell r="S65" t="str">
            <v/>
          </cell>
          <cell r="T65" t="str">
            <v/>
          </cell>
          <cell r="U65" t="str">
            <v/>
          </cell>
          <cell r="V65" t="str">
            <v/>
          </cell>
          <cell r="W65" t="str">
            <v/>
          </cell>
          <cell r="X65" t="str">
            <v/>
          </cell>
          <cell r="Y65" t="str">
            <v/>
          </cell>
          <cell r="Z65" t="str">
            <v/>
          </cell>
          <cell r="AA65" t="str">
            <v/>
          </cell>
          <cell r="AB65" t="str">
            <v/>
          </cell>
          <cell r="AC65" t="str">
            <v/>
          </cell>
          <cell r="AD65" t="str">
            <v/>
          </cell>
          <cell r="AE65" t="str">
            <v/>
          </cell>
          <cell r="AF65" t="str">
            <v/>
          </cell>
          <cell r="AG65" t="str">
            <v/>
          </cell>
          <cell r="AH65" t="str">
            <v/>
          </cell>
          <cell r="AI65" t="str">
            <v/>
          </cell>
          <cell r="AJ65" t="str">
            <v/>
          </cell>
          <cell r="AK65" t="str">
            <v/>
          </cell>
          <cell r="AL65" t="str">
            <v/>
          </cell>
          <cell r="AM65" t="str">
            <v/>
          </cell>
          <cell r="AN65" t="str">
            <v/>
          </cell>
          <cell r="AO65" t="str">
            <v/>
          </cell>
          <cell r="AP65" t="str">
            <v/>
          </cell>
          <cell r="AQ65" t="str">
            <v/>
          </cell>
          <cell r="AR65" t="str">
            <v/>
          </cell>
          <cell r="AS65" t="str">
            <v/>
          </cell>
          <cell r="AT65" t="str">
            <v/>
          </cell>
          <cell r="AU65" t="str">
            <v/>
          </cell>
          <cell r="AV65" t="str">
            <v/>
          </cell>
          <cell r="AW65" t="str">
            <v/>
          </cell>
          <cell r="AX65" t="str">
            <v/>
          </cell>
          <cell r="AY65" t="str">
            <v/>
          </cell>
          <cell r="AZ65" t="str">
            <v/>
          </cell>
          <cell r="BA65" t="str">
            <v/>
          </cell>
          <cell r="BB65" t="str">
            <v/>
          </cell>
          <cell r="BC65" t="str">
            <v/>
          </cell>
          <cell r="BD65" t="str">
            <v/>
          </cell>
          <cell r="BE65" t="str">
            <v/>
          </cell>
          <cell r="BF65" t="str">
            <v/>
          </cell>
          <cell r="BG65" t="str">
            <v/>
          </cell>
          <cell r="BH65" t="str">
            <v/>
          </cell>
          <cell r="BI65" t="str">
            <v/>
          </cell>
          <cell r="BJ65" t="str">
            <v/>
          </cell>
          <cell r="BK65" t="e">
            <v>#N/A</v>
          </cell>
          <cell r="BL65" t="e">
            <v>#N/A</v>
          </cell>
          <cell r="BM65" t="e">
            <v>#N/A</v>
          </cell>
          <cell r="BN65" t="e">
            <v>#N/A</v>
          </cell>
          <cell r="BO65" t="e">
            <v>#N/A</v>
          </cell>
          <cell r="BP65" t="e">
            <v>#N/A</v>
          </cell>
          <cell r="BQ65" t="e">
            <v>#N/A</v>
          </cell>
          <cell r="BR65" t="e">
            <v>#N/A</v>
          </cell>
          <cell r="BS65" t="e">
            <v>#N/A</v>
          </cell>
          <cell r="BT65" t="e">
            <v>#N/A</v>
          </cell>
          <cell r="BU65" t="e">
            <v>#N/A</v>
          </cell>
          <cell r="BV65" t="e">
            <v>#N/A</v>
          </cell>
          <cell r="BW65" t="e">
            <v>#N/A</v>
          </cell>
          <cell r="BX65" t="e">
            <v>#N/A</v>
          </cell>
          <cell r="BY65" t="e">
            <v>#N/A</v>
          </cell>
          <cell r="BZ65" t="e">
            <v>#N/A</v>
          </cell>
          <cell r="CA65" t="e">
            <v>#N/A</v>
          </cell>
          <cell r="CB65" t="e">
            <v>#N/A</v>
          </cell>
          <cell r="CC65" t="e">
            <v>#N/A</v>
          </cell>
        </row>
        <row r="66">
          <cell r="B66">
            <v>77</v>
          </cell>
          <cell r="C66">
            <v>78</v>
          </cell>
          <cell r="D66">
            <v>83</v>
          </cell>
          <cell r="E66">
            <v>83</v>
          </cell>
          <cell r="F66">
            <v>84</v>
          </cell>
          <cell r="G66">
            <v>84</v>
          </cell>
          <cell r="H66">
            <v>83</v>
          </cell>
          <cell r="I66" t="str">
            <v/>
          </cell>
          <cell r="J66" t="str">
            <v/>
          </cell>
          <cell r="K66" t="str">
            <v/>
          </cell>
          <cell r="L66" t="str">
            <v/>
          </cell>
          <cell r="M66" t="str">
            <v/>
          </cell>
          <cell r="N66" t="str">
            <v/>
          </cell>
          <cell r="O66" t="str">
            <v/>
          </cell>
          <cell r="P66" t="str">
            <v/>
          </cell>
          <cell r="Q66" t="str">
            <v/>
          </cell>
          <cell r="R66" t="str">
            <v/>
          </cell>
          <cell r="S66" t="str">
            <v/>
          </cell>
          <cell r="T66" t="str">
            <v/>
          </cell>
          <cell r="U66" t="str">
            <v/>
          </cell>
          <cell r="V66" t="str">
            <v/>
          </cell>
          <cell r="W66" t="str">
            <v/>
          </cell>
          <cell r="X66" t="str">
            <v/>
          </cell>
          <cell r="Y66" t="str">
            <v/>
          </cell>
          <cell r="Z66" t="str">
            <v/>
          </cell>
          <cell r="AA66" t="str">
            <v/>
          </cell>
          <cell r="AB66" t="str">
            <v/>
          </cell>
          <cell r="AC66" t="str">
            <v/>
          </cell>
          <cell r="AD66" t="str">
            <v/>
          </cell>
          <cell r="AE66" t="str">
            <v/>
          </cell>
          <cell r="AF66" t="str">
            <v/>
          </cell>
          <cell r="AG66" t="str">
            <v/>
          </cell>
          <cell r="AH66" t="str">
            <v/>
          </cell>
          <cell r="AI66" t="str">
            <v/>
          </cell>
          <cell r="AJ66" t="str">
            <v/>
          </cell>
          <cell r="AK66" t="str">
            <v/>
          </cell>
          <cell r="AL66" t="str">
            <v/>
          </cell>
          <cell r="AM66" t="str">
            <v/>
          </cell>
          <cell r="AN66" t="str">
            <v/>
          </cell>
          <cell r="AO66" t="str">
            <v/>
          </cell>
          <cell r="AP66" t="str">
            <v/>
          </cell>
          <cell r="AQ66" t="str">
            <v/>
          </cell>
          <cell r="AR66" t="str">
            <v/>
          </cell>
          <cell r="AS66" t="str">
            <v/>
          </cell>
          <cell r="AT66" t="str">
            <v/>
          </cell>
          <cell r="AU66" t="str">
            <v/>
          </cell>
          <cell r="AV66" t="str">
            <v/>
          </cell>
          <cell r="AW66" t="str">
            <v/>
          </cell>
          <cell r="AX66" t="str">
            <v/>
          </cell>
          <cell r="AY66" t="str">
            <v/>
          </cell>
          <cell r="AZ66" t="str">
            <v/>
          </cell>
          <cell r="BA66" t="str">
            <v/>
          </cell>
          <cell r="BB66" t="str">
            <v/>
          </cell>
          <cell r="BC66" t="str">
            <v/>
          </cell>
          <cell r="BD66" t="str">
            <v/>
          </cell>
          <cell r="BE66" t="str">
            <v/>
          </cell>
          <cell r="BF66" t="str">
            <v/>
          </cell>
          <cell r="BG66" t="str">
            <v/>
          </cell>
          <cell r="BH66" t="str">
            <v/>
          </cell>
          <cell r="BI66" t="str">
            <v/>
          </cell>
          <cell r="BJ66" t="str">
            <v/>
          </cell>
          <cell r="BK66" t="e">
            <v>#N/A</v>
          </cell>
          <cell r="BL66" t="e">
            <v>#N/A</v>
          </cell>
          <cell r="BM66" t="e">
            <v>#N/A</v>
          </cell>
          <cell r="BN66" t="e">
            <v>#N/A</v>
          </cell>
          <cell r="BO66" t="e">
            <v>#N/A</v>
          </cell>
          <cell r="BP66" t="e">
            <v>#N/A</v>
          </cell>
          <cell r="BQ66" t="e">
            <v>#N/A</v>
          </cell>
          <cell r="BR66" t="e">
            <v>#N/A</v>
          </cell>
          <cell r="BS66" t="e">
            <v>#N/A</v>
          </cell>
          <cell r="BT66" t="e">
            <v>#N/A</v>
          </cell>
          <cell r="BU66" t="e">
            <v>#N/A</v>
          </cell>
          <cell r="BV66" t="e">
            <v>#N/A</v>
          </cell>
          <cell r="BW66" t="e">
            <v>#N/A</v>
          </cell>
          <cell r="BX66" t="e">
            <v>#N/A</v>
          </cell>
          <cell r="BY66" t="e">
            <v>#N/A</v>
          </cell>
          <cell r="BZ66" t="e">
            <v>#N/A</v>
          </cell>
          <cell r="CA66" t="e">
            <v>#N/A</v>
          </cell>
          <cell r="CB66" t="e">
            <v>#N/A</v>
          </cell>
          <cell r="CC66" t="e">
            <v>#N/A</v>
          </cell>
        </row>
        <row r="67">
          <cell r="B67">
            <v>56</v>
          </cell>
          <cell r="C67">
            <v>77</v>
          </cell>
          <cell r="D67">
            <v>80</v>
          </cell>
          <cell r="E67">
            <v>81</v>
          </cell>
          <cell r="F67">
            <v>81</v>
          </cell>
          <cell r="G67">
            <v>79</v>
          </cell>
          <cell r="H67" t="str">
            <v/>
          </cell>
          <cell r="I67" t="str">
            <v/>
          </cell>
          <cell r="J67" t="str">
            <v/>
          </cell>
          <cell r="K67" t="str">
            <v/>
          </cell>
          <cell r="L67" t="str">
            <v/>
          </cell>
          <cell r="M67" t="str">
            <v/>
          </cell>
          <cell r="N67" t="str">
            <v/>
          </cell>
          <cell r="O67" t="str">
            <v/>
          </cell>
          <cell r="P67" t="str">
            <v/>
          </cell>
          <cell r="Q67" t="str">
            <v/>
          </cell>
          <cell r="R67" t="str">
            <v/>
          </cell>
          <cell r="S67" t="str">
            <v/>
          </cell>
          <cell r="T67" t="str">
            <v/>
          </cell>
          <cell r="U67" t="str">
            <v/>
          </cell>
          <cell r="V67" t="str">
            <v/>
          </cell>
          <cell r="W67" t="str">
            <v/>
          </cell>
          <cell r="X67" t="str">
            <v/>
          </cell>
          <cell r="Y67" t="str">
            <v/>
          </cell>
          <cell r="Z67" t="str">
            <v/>
          </cell>
          <cell r="AA67" t="str">
            <v/>
          </cell>
          <cell r="AB67" t="str">
            <v/>
          </cell>
          <cell r="AC67" t="str">
            <v/>
          </cell>
          <cell r="AD67" t="str">
            <v/>
          </cell>
          <cell r="AE67" t="str">
            <v/>
          </cell>
          <cell r="AF67" t="str">
            <v/>
          </cell>
          <cell r="AG67" t="str">
            <v/>
          </cell>
          <cell r="AH67" t="str">
            <v/>
          </cell>
          <cell r="AI67" t="str">
            <v/>
          </cell>
          <cell r="AJ67" t="str">
            <v/>
          </cell>
          <cell r="AK67" t="str">
            <v/>
          </cell>
          <cell r="AL67" t="str">
            <v/>
          </cell>
          <cell r="AM67" t="str">
            <v/>
          </cell>
          <cell r="AN67" t="str">
            <v/>
          </cell>
          <cell r="AO67" t="str">
            <v/>
          </cell>
          <cell r="AP67" t="str">
            <v/>
          </cell>
          <cell r="AQ67" t="str">
            <v/>
          </cell>
          <cell r="AR67" t="str">
            <v/>
          </cell>
          <cell r="AS67" t="str">
            <v/>
          </cell>
          <cell r="AT67" t="str">
            <v/>
          </cell>
          <cell r="AU67" t="str">
            <v/>
          </cell>
          <cell r="AV67" t="str">
            <v/>
          </cell>
          <cell r="AW67" t="str">
            <v/>
          </cell>
          <cell r="AX67" t="str">
            <v/>
          </cell>
          <cell r="AY67" t="str">
            <v/>
          </cell>
          <cell r="AZ67" t="str">
            <v/>
          </cell>
          <cell r="BA67" t="str">
            <v/>
          </cell>
          <cell r="BB67" t="str">
            <v/>
          </cell>
          <cell r="BC67" t="str">
            <v/>
          </cell>
          <cell r="BD67" t="str">
            <v/>
          </cell>
          <cell r="BE67" t="str">
            <v/>
          </cell>
          <cell r="BF67" t="str">
            <v/>
          </cell>
          <cell r="BG67" t="str">
            <v/>
          </cell>
          <cell r="BH67" t="str">
            <v/>
          </cell>
          <cell r="BI67" t="str">
            <v/>
          </cell>
          <cell r="BJ67" t="str">
            <v/>
          </cell>
          <cell r="BK67" t="e">
            <v>#N/A</v>
          </cell>
          <cell r="BL67" t="e">
            <v>#N/A</v>
          </cell>
          <cell r="BM67" t="e">
            <v>#N/A</v>
          </cell>
          <cell r="BN67" t="e">
            <v>#N/A</v>
          </cell>
          <cell r="BO67" t="e">
            <v>#N/A</v>
          </cell>
          <cell r="BP67" t="e">
            <v>#N/A</v>
          </cell>
          <cell r="BQ67" t="e">
            <v>#N/A</v>
          </cell>
          <cell r="BR67" t="e">
            <v>#N/A</v>
          </cell>
          <cell r="BS67" t="e">
            <v>#N/A</v>
          </cell>
          <cell r="BT67" t="e">
            <v>#N/A</v>
          </cell>
          <cell r="BU67" t="e">
            <v>#N/A</v>
          </cell>
          <cell r="BV67" t="e">
            <v>#N/A</v>
          </cell>
          <cell r="BW67" t="e">
            <v>#N/A</v>
          </cell>
          <cell r="BX67" t="e">
            <v>#N/A</v>
          </cell>
          <cell r="BY67" t="e">
            <v>#N/A</v>
          </cell>
          <cell r="BZ67" t="e">
            <v>#N/A</v>
          </cell>
          <cell r="CA67" t="e">
            <v>#N/A</v>
          </cell>
          <cell r="CB67" t="e">
            <v>#N/A</v>
          </cell>
          <cell r="CC67" t="e">
            <v>#N/A</v>
          </cell>
        </row>
        <row r="68">
          <cell r="B68">
            <v>64</v>
          </cell>
          <cell r="C68">
            <v>88</v>
          </cell>
          <cell r="D68">
            <v>84</v>
          </cell>
          <cell r="E68">
            <v>87</v>
          </cell>
          <cell r="F68">
            <v>84</v>
          </cell>
          <cell r="G68" t="str">
            <v/>
          </cell>
          <cell r="H68" t="str">
            <v/>
          </cell>
          <cell r="I68" t="str">
            <v/>
          </cell>
          <cell r="J68" t="str">
            <v/>
          </cell>
          <cell r="K68" t="str">
            <v/>
          </cell>
          <cell r="L68" t="str">
            <v/>
          </cell>
          <cell r="M68" t="str">
            <v/>
          </cell>
          <cell r="N68" t="str">
            <v/>
          </cell>
          <cell r="O68" t="str">
            <v/>
          </cell>
          <cell r="P68" t="str">
            <v/>
          </cell>
          <cell r="Q68" t="str">
            <v/>
          </cell>
          <cell r="R68" t="str">
            <v/>
          </cell>
          <cell r="S68" t="str">
            <v/>
          </cell>
          <cell r="T68" t="str">
            <v/>
          </cell>
          <cell r="U68" t="str">
            <v/>
          </cell>
          <cell r="V68" t="str">
            <v/>
          </cell>
          <cell r="W68" t="str">
            <v/>
          </cell>
          <cell r="X68" t="str">
            <v/>
          </cell>
          <cell r="Y68" t="str">
            <v/>
          </cell>
          <cell r="Z68" t="str">
            <v/>
          </cell>
          <cell r="AA68" t="str">
            <v/>
          </cell>
          <cell r="AB68" t="str">
            <v/>
          </cell>
          <cell r="AC68" t="str">
            <v/>
          </cell>
          <cell r="AD68" t="str">
            <v/>
          </cell>
          <cell r="AE68" t="str">
            <v/>
          </cell>
          <cell r="AF68" t="str">
            <v/>
          </cell>
          <cell r="AG68" t="str">
            <v/>
          </cell>
          <cell r="AH68" t="str">
            <v/>
          </cell>
          <cell r="AI68" t="str">
            <v/>
          </cell>
          <cell r="AJ68" t="str">
            <v/>
          </cell>
          <cell r="AK68" t="str">
            <v/>
          </cell>
          <cell r="AL68" t="str">
            <v/>
          </cell>
          <cell r="AM68" t="str">
            <v/>
          </cell>
          <cell r="AN68" t="str">
            <v/>
          </cell>
          <cell r="AO68" t="str">
            <v/>
          </cell>
          <cell r="AP68" t="str">
            <v/>
          </cell>
          <cell r="AQ68" t="str">
            <v/>
          </cell>
          <cell r="AR68" t="str">
            <v/>
          </cell>
          <cell r="AS68" t="str">
            <v/>
          </cell>
          <cell r="AT68" t="str">
            <v/>
          </cell>
          <cell r="AU68" t="str">
            <v/>
          </cell>
          <cell r="AV68" t="str">
            <v/>
          </cell>
          <cell r="AW68" t="str">
            <v/>
          </cell>
          <cell r="AX68" t="str">
            <v/>
          </cell>
          <cell r="AY68" t="str">
            <v/>
          </cell>
          <cell r="AZ68" t="str">
            <v/>
          </cell>
          <cell r="BA68" t="str">
            <v/>
          </cell>
          <cell r="BB68" t="str">
            <v/>
          </cell>
          <cell r="BC68" t="str">
            <v/>
          </cell>
          <cell r="BD68" t="str">
            <v/>
          </cell>
          <cell r="BE68" t="str">
            <v/>
          </cell>
          <cell r="BF68" t="str">
            <v/>
          </cell>
          <cell r="BG68" t="str">
            <v/>
          </cell>
          <cell r="BH68" t="str">
            <v/>
          </cell>
          <cell r="BI68" t="str">
            <v/>
          </cell>
          <cell r="BJ68" t="str">
            <v/>
          </cell>
          <cell r="BK68" t="e">
            <v>#N/A</v>
          </cell>
          <cell r="BL68" t="e">
            <v>#N/A</v>
          </cell>
          <cell r="BM68" t="e">
            <v>#N/A</v>
          </cell>
          <cell r="BN68" t="e">
            <v>#N/A</v>
          </cell>
          <cell r="BO68" t="e">
            <v>#N/A</v>
          </cell>
          <cell r="BP68" t="e">
            <v>#N/A</v>
          </cell>
          <cell r="BQ68" t="e">
            <v>#N/A</v>
          </cell>
          <cell r="BR68" t="e">
            <v>#N/A</v>
          </cell>
          <cell r="BS68" t="e">
            <v>#N/A</v>
          </cell>
          <cell r="BT68" t="e">
            <v>#N/A</v>
          </cell>
          <cell r="BU68" t="e">
            <v>#N/A</v>
          </cell>
          <cell r="BV68" t="e">
            <v>#N/A</v>
          </cell>
          <cell r="BW68" t="e">
            <v>#N/A</v>
          </cell>
          <cell r="BX68" t="e">
            <v>#N/A</v>
          </cell>
          <cell r="BY68" t="e">
            <v>#N/A</v>
          </cell>
          <cell r="BZ68" t="e">
            <v>#N/A</v>
          </cell>
          <cell r="CA68" t="e">
            <v>#N/A</v>
          </cell>
          <cell r="CB68" t="e">
            <v>#N/A</v>
          </cell>
          <cell r="CC68" t="e">
            <v>#N/A</v>
          </cell>
        </row>
        <row r="69">
          <cell r="B69">
            <v>78</v>
          </cell>
          <cell r="C69">
            <v>95</v>
          </cell>
          <cell r="D69">
            <v>97</v>
          </cell>
          <cell r="E69">
            <v>93</v>
          </cell>
          <cell r="F69" t="str">
            <v/>
          </cell>
          <cell r="G69" t="str">
            <v/>
          </cell>
          <cell r="H69" t="str">
            <v/>
          </cell>
          <cell r="I69" t="str">
            <v/>
          </cell>
          <cell r="J69" t="str">
            <v/>
          </cell>
          <cell r="K69" t="str">
            <v/>
          </cell>
          <cell r="L69" t="str">
            <v/>
          </cell>
          <cell r="M69" t="str">
            <v/>
          </cell>
          <cell r="N69" t="str">
            <v/>
          </cell>
          <cell r="O69" t="str">
            <v/>
          </cell>
          <cell r="P69" t="str">
            <v/>
          </cell>
          <cell r="Q69" t="str">
            <v/>
          </cell>
          <cell r="R69" t="str">
            <v/>
          </cell>
          <cell r="S69" t="str">
            <v/>
          </cell>
          <cell r="T69" t="str">
            <v/>
          </cell>
          <cell r="U69" t="str">
            <v/>
          </cell>
          <cell r="V69" t="str">
            <v/>
          </cell>
          <cell r="W69" t="str">
            <v/>
          </cell>
          <cell r="X69" t="str">
            <v/>
          </cell>
          <cell r="Y69" t="str">
            <v/>
          </cell>
          <cell r="Z69" t="str">
            <v/>
          </cell>
          <cell r="AA69" t="str">
            <v/>
          </cell>
          <cell r="AB69" t="str">
            <v/>
          </cell>
          <cell r="AC69" t="str">
            <v/>
          </cell>
          <cell r="AD69" t="str">
            <v/>
          </cell>
          <cell r="AE69" t="str">
            <v/>
          </cell>
          <cell r="AF69" t="str">
            <v/>
          </cell>
          <cell r="AG69" t="str">
            <v/>
          </cell>
          <cell r="AH69" t="str">
            <v/>
          </cell>
          <cell r="AI69" t="str">
            <v/>
          </cell>
          <cell r="AJ69" t="str">
            <v/>
          </cell>
          <cell r="AK69" t="str">
            <v/>
          </cell>
          <cell r="AL69" t="str">
            <v/>
          </cell>
          <cell r="AM69" t="str">
            <v/>
          </cell>
          <cell r="AN69" t="str">
            <v/>
          </cell>
          <cell r="AO69" t="str">
            <v/>
          </cell>
          <cell r="AP69" t="str">
            <v/>
          </cell>
          <cell r="AQ69" t="str">
            <v/>
          </cell>
          <cell r="AR69" t="str">
            <v/>
          </cell>
          <cell r="AS69" t="str">
            <v/>
          </cell>
          <cell r="AT69" t="str">
            <v/>
          </cell>
          <cell r="AU69" t="str">
            <v/>
          </cell>
          <cell r="AV69" t="str">
            <v/>
          </cell>
          <cell r="AW69" t="str">
            <v/>
          </cell>
          <cell r="AX69" t="str">
            <v/>
          </cell>
          <cell r="AY69" t="str">
            <v/>
          </cell>
          <cell r="AZ69" t="str">
            <v/>
          </cell>
          <cell r="BA69" t="str">
            <v/>
          </cell>
          <cell r="BB69" t="str">
            <v/>
          </cell>
          <cell r="BC69" t="str">
            <v/>
          </cell>
          <cell r="BD69" t="str">
            <v/>
          </cell>
          <cell r="BE69" t="str">
            <v/>
          </cell>
          <cell r="BF69" t="str">
            <v/>
          </cell>
          <cell r="BG69" t="str">
            <v/>
          </cell>
          <cell r="BH69" t="str">
            <v/>
          </cell>
          <cell r="BI69" t="str">
            <v/>
          </cell>
          <cell r="BJ69" t="str">
            <v/>
          </cell>
          <cell r="BK69" t="e">
            <v>#N/A</v>
          </cell>
          <cell r="BL69" t="e">
            <v>#N/A</v>
          </cell>
          <cell r="BM69" t="e">
            <v>#N/A</v>
          </cell>
          <cell r="BN69" t="e">
            <v>#N/A</v>
          </cell>
          <cell r="BO69" t="e">
            <v>#N/A</v>
          </cell>
          <cell r="BP69" t="e">
            <v>#N/A</v>
          </cell>
          <cell r="BQ69" t="e">
            <v>#N/A</v>
          </cell>
          <cell r="BR69" t="e">
            <v>#N/A</v>
          </cell>
          <cell r="BS69" t="e">
            <v>#N/A</v>
          </cell>
          <cell r="BT69" t="e">
            <v>#N/A</v>
          </cell>
          <cell r="BU69" t="e">
            <v>#N/A</v>
          </cell>
          <cell r="BV69" t="e">
            <v>#N/A</v>
          </cell>
          <cell r="BW69" t="e">
            <v>#N/A</v>
          </cell>
          <cell r="BX69" t="e">
            <v>#N/A</v>
          </cell>
          <cell r="BY69" t="e">
            <v>#N/A</v>
          </cell>
          <cell r="BZ69" t="e">
            <v>#N/A</v>
          </cell>
          <cell r="CA69" t="e">
            <v>#N/A</v>
          </cell>
          <cell r="CB69" t="e">
            <v>#N/A</v>
          </cell>
          <cell r="CC69" t="e">
            <v>#N/A</v>
          </cell>
        </row>
        <row r="70">
          <cell r="B70">
            <v>83</v>
          </cell>
          <cell r="C70">
            <v>102</v>
          </cell>
          <cell r="D70">
            <v>98</v>
          </cell>
          <cell r="E70" t="str">
            <v/>
          </cell>
          <cell r="F70" t="str">
            <v/>
          </cell>
          <cell r="G70" t="str">
            <v/>
          </cell>
          <cell r="H70" t="str">
            <v/>
          </cell>
          <cell r="I70" t="str">
            <v/>
          </cell>
          <cell r="J70" t="str">
            <v/>
          </cell>
          <cell r="K70" t="str">
            <v/>
          </cell>
          <cell r="L70" t="str">
            <v/>
          </cell>
          <cell r="M70" t="str">
            <v/>
          </cell>
          <cell r="N70" t="str">
            <v/>
          </cell>
          <cell r="O70" t="str">
            <v/>
          </cell>
          <cell r="P70" t="str">
            <v/>
          </cell>
          <cell r="Q70" t="str">
            <v/>
          </cell>
          <cell r="R70" t="str">
            <v/>
          </cell>
          <cell r="S70" t="str">
            <v/>
          </cell>
          <cell r="T70" t="str">
            <v/>
          </cell>
          <cell r="U70" t="str">
            <v/>
          </cell>
          <cell r="V70" t="str">
            <v/>
          </cell>
          <cell r="W70" t="str">
            <v/>
          </cell>
          <cell r="X70" t="str">
            <v/>
          </cell>
          <cell r="Y70" t="str">
            <v/>
          </cell>
          <cell r="Z70" t="str">
            <v/>
          </cell>
          <cell r="AA70" t="str">
            <v/>
          </cell>
          <cell r="AB70" t="str">
            <v/>
          </cell>
          <cell r="AC70" t="str">
            <v/>
          </cell>
          <cell r="AD70" t="str">
            <v/>
          </cell>
          <cell r="AE70" t="str">
            <v/>
          </cell>
          <cell r="AF70" t="str">
            <v/>
          </cell>
          <cell r="AG70" t="str">
            <v/>
          </cell>
          <cell r="AH70" t="str">
            <v/>
          </cell>
          <cell r="AI70" t="str">
            <v/>
          </cell>
          <cell r="AJ70" t="str">
            <v/>
          </cell>
          <cell r="AK70" t="str">
            <v/>
          </cell>
          <cell r="AL70" t="str">
            <v/>
          </cell>
          <cell r="AM70" t="str">
            <v/>
          </cell>
          <cell r="AN70" t="str">
            <v/>
          </cell>
          <cell r="AO70" t="str">
            <v/>
          </cell>
          <cell r="AP70" t="str">
            <v/>
          </cell>
          <cell r="AQ70" t="str">
            <v/>
          </cell>
          <cell r="AR70" t="str">
            <v/>
          </cell>
          <cell r="AS70" t="str">
            <v/>
          </cell>
          <cell r="AT70" t="str">
            <v/>
          </cell>
          <cell r="AU70" t="str">
            <v/>
          </cell>
          <cell r="AV70" t="str">
            <v/>
          </cell>
          <cell r="AW70" t="str">
            <v/>
          </cell>
          <cell r="AX70" t="str">
            <v/>
          </cell>
          <cell r="AY70" t="str">
            <v/>
          </cell>
          <cell r="AZ70" t="str">
            <v/>
          </cell>
          <cell r="BA70" t="str">
            <v/>
          </cell>
          <cell r="BB70" t="str">
            <v/>
          </cell>
          <cell r="BC70" t="str">
            <v/>
          </cell>
          <cell r="BD70" t="str">
            <v/>
          </cell>
          <cell r="BE70" t="str">
            <v/>
          </cell>
          <cell r="BF70" t="str">
            <v/>
          </cell>
          <cell r="BG70" t="str">
            <v/>
          </cell>
          <cell r="BH70" t="str">
            <v/>
          </cell>
          <cell r="BI70" t="str">
            <v/>
          </cell>
          <cell r="BJ70" t="str">
            <v/>
          </cell>
          <cell r="BK70" t="e">
            <v>#N/A</v>
          </cell>
          <cell r="BL70" t="e">
            <v>#N/A</v>
          </cell>
          <cell r="BM70" t="e">
            <v>#N/A</v>
          </cell>
          <cell r="BN70" t="e">
            <v>#N/A</v>
          </cell>
          <cell r="BO70" t="e">
            <v>#N/A</v>
          </cell>
          <cell r="BP70" t="e">
            <v>#N/A</v>
          </cell>
          <cell r="BQ70" t="e">
            <v>#N/A</v>
          </cell>
          <cell r="BR70" t="e">
            <v>#N/A</v>
          </cell>
          <cell r="BS70" t="e">
            <v>#N/A</v>
          </cell>
          <cell r="BT70" t="e">
            <v>#N/A</v>
          </cell>
          <cell r="BU70" t="e">
            <v>#N/A</v>
          </cell>
          <cell r="BV70" t="e">
            <v>#N/A</v>
          </cell>
          <cell r="BW70" t="e">
            <v>#N/A</v>
          </cell>
          <cell r="BX70" t="e">
            <v>#N/A</v>
          </cell>
          <cell r="BY70" t="e">
            <v>#N/A</v>
          </cell>
          <cell r="BZ70" t="e">
            <v>#N/A</v>
          </cell>
          <cell r="CA70" t="e">
            <v>#N/A</v>
          </cell>
          <cell r="CB70" t="e">
            <v>#N/A</v>
          </cell>
          <cell r="CC70" t="e">
            <v>#N/A</v>
          </cell>
        </row>
        <row r="71">
          <cell r="B71">
            <v>66</v>
          </cell>
          <cell r="C71">
            <v>86</v>
          </cell>
          <cell r="D71" t="str">
            <v/>
          </cell>
          <cell r="E71" t="str">
            <v/>
          </cell>
          <cell r="F71" t="str">
            <v/>
          </cell>
          <cell r="G71" t="str">
            <v/>
          </cell>
          <cell r="H71" t="str">
            <v/>
          </cell>
          <cell r="I71" t="str">
            <v/>
          </cell>
          <cell r="J71" t="str">
            <v/>
          </cell>
          <cell r="K71" t="str">
            <v/>
          </cell>
          <cell r="L71" t="str">
            <v/>
          </cell>
          <cell r="M71" t="str">
            <v/>
          </cell>
          <cell r="N71" t="str">
            <v/>
          </cell>
          <cell r="O71" t="str">
            <v/>
          </cell>
          <cell r="P71" t="str">
            <v/>
          </cell>
          <cell r="Q71" t="str">
            <v/>
          </cell>
          <cell r="R71" t="str">
            <v/>
          </cell>
          <cell r="S71" t="str">
            <v/>
          </cell>
          <cell r="T71" t="str">
            <v/>
          </cell>
          <cell r="U71" t="str">
            <v/>
          </cell>
          <cell r="V71" t="str">
            <v/>
          </cell>
          <cell r="W71" t="str">
            <v/>
          </cell>
          <cell r="X71" t="str">
            <v/>
          </cell>
          <cell r="Y71" t="str">
            <v/>
          </cell>
          <cell r="Z71" t="str">
            <v/>
          </cell>
          <cell r="AA71" t="str">
            <v/>
          </cell>
          <cell r="AB71" t="str">
            <v/>
          </cell>
          <cell r="AC71" t="str">
            <v/>
          </cell>
          <cell r="AD71" t="str">
            <v/>
          </cell>
          <cell r="AE71" t="str">
            <v/>
          </cell>
          <cell r="AF71" t="str">
            <v/>
          </cell>
          <cell r="AG71" t="str">
            <v/>
          </cell>
          <cell r="AH71" t="str">
            <v/>
          </cell>
          <cell r="AI71" t="str">
            <v/>
          </cell>
          <cell r="AJ71" t="str">
            <v/>
          </cell>
          <cell r="AK71" t="str">
            <v/>
          </cell>
          <cell r="AL71" t="str">
            <v/>
          </cell>
          <cell r="AM71" t="str">
            <v/>
          </cell>
          <cell r="AN71" t="str">
            <v/>
          </cell>
          <cell r="AO71" t="str">
            <v/>
          </cell>
          <cell r="AP71" t="str">
            <v/>
          </cell>
          <cell r="AQ71" t="str">
            <v/>
          </cell>
          <cell r="AR71" t="str">
            <v/>
          </cell>
          <cell r="AS71" t="str">
            <v/>
          </cell>
          <cell r="AT71" t="str">
            <v/>
          </cell>
          <cell r="AU71" t="str">
            <v/>
          </cell>
          <cell r="AV71" t="str">
            <v/>
          </cell>
          <cell r="AW71" t="str">
            <v/>
          </cell>
          <cell r="AX71" t="str">
            <v/>
          </cell>
          <cell r="AY71" t="str">
            <v/>
          </cell>
          <cell r="AZ71" t="str">
            <v/>
          </cell>
          <cell r="BA71" t="str">
            <v/>
          </cell>
          <cell r="BB71" t="str">
            <v/>
          </cell>
          <cell r="BC71" t="str">
            <v/>
          </cell>
          <cell r="BD71" t="str">
            <v/>
          </cell>
          <cell r="BE71" t="str">
            <v/>
          </cell>
          <cell r="BF71" t="str">
            <v/>
          </cell>
          <cell r="BG71" t="str">
            <v/>
          </cell>
          <cell r="BH71" t="str">
            <v/>
          </cell>
          <cell r="BI71" t="str">
            <v/>
          </cell>
          <cell r="BJ71" t="str">
            <v/>
          </cell>
          <cell r="BK71" t="e">
            <v>#N/A</v>
          </cell>
          <cell r="BL71" t="e">
            <v>#N/A</v>
          </cell>
          <cell r="BM71" t="e">
            <v>#N/A</v>
          </cell>
          <cell r="BN71" t="e">
            <v>#N/A</v>
          </cell>
          <cell r="BO71" t="e">
            <v>#N/A</v>
          </cell>
          <cell r="BP71" t="e">
            <v>#N/A</v>
          </cell>
          <cell r="BQ71" t="e">
            <v>#N/A</v>
          </cell>
          <cell r="BR71" t="e">
            <v>#N/A</v>
          </cell>
          <cell r="BS71" t="e">
            <v>#N/A</v>
          </cell>
          <cell r="BT71" t="e">
            <v>#N/A</v>
          </cell>
          <cell r="BU71" t="e">
            <v>#N/A</v>
          </cell>
          <cell r="BV71" t="e">
            <v>#N/A</v>
          </cell>
          <cell r="BW71" t="e">
            <v>#N/A</v>
          </cell>
          <cell r="BX71" t="e">
            <v>#N/A</v>
          </cell>
          <cell r="BY71" t="e">
            <v>#N/A</v>
          </cell>
          <cell r="BZ71" t="e">
            <v>#N/A</v>
          </cell>
          <cell r="CA71" t="e">
            <v>#N/A</v>
          </cell>
          <cell r="CB71" t="e">
            <v>#N/A</v>
          </cell>
          <cell r="CC71" t="e">
            <v>#N/A</v>
          </cell>
        </row>
        <row r="72">
          <cell r="B72">
            <v>55</v>
          </cell>
          <cell r="C72" t="str">
            <v/>
          </cell>
          <cell r="D72" t="str">
            <v/>
          </cell>
          <cell r="E72" t="str">
            <v/>
          </cell>
          <cell r="F72" t="str">
            <v/>
          </cell>
          <cell r="G72" t="str">
            <v/>
          </cell>
          <cell r="H72" t="str">
            <v/>
          </cell>
          <cell r="I72" t="str">
            <v/>
          </cell>
          <cell r="J72" t="str">
            <v/>
          </cell>
          <cell r="K72" t="str">
            <v/>
          </cell>
          <cell r="L72" t="str">
            <v/>
          </cell>
          <cell r="M72" t="str">
            <v/>
          </cell>
          <cell r="N72" t="str">
            <v/>
          </cell>
          <cell r="O72" t="str">
            <v/>
          </cell>
          <cell r="P72" t="str">
            <v/>
          </cell>
          <cell r="Q72" t="str">
            <v/>
          </cell>
          <cell r="R72" t="str">
            <v/>
          </cell>
          <cell r="S72" t="str">
            <v/>
          </cell>
          <cell r="T72" t="str">
            <v/>
          </cell>
          <cell r="U72" t="str">
            <v/>
          </cell>
          <cell r="V72" t="str">
            <v/>
          </cell>
          <cell r="W72" t="str">
            <v/>
          </cell>
          <cell r="X72" t="str">
            <v/>
          </cell>
          <cell r="Y72" t="str">
            <v/>
          </cell>
          <cell r="Z72" t="str">
            <v/>
          </cell>
          <cell r="AA72" t="str">
            <v/>
          </cell>
          <cell r="AB72" t="str">
            <v/>
          </cell>
          <cell r="AC72" t="str">
            <v/>
          </cell>
          <cell r="AD72" t="str">
            <v/>
          </cell>
          <cell r="AE72" t="str">
            <v/>
          </cell>
          <cell r="AF72" t="str">
            <v/>
          </cell>
          <cell r="AG72" t="str">
            <v/>
          </cell>
          <cell r="AH72" t="str">
            <v/>
          </cell>
          <cell r="AI72" t="str">
            <v/>
          </cell>
          <cell r="AJ72" t="str">
            <v/>
          </cell>
          <cell r="AK72" t="str">
            <v/>
          </cell>
          <cell r="AL72" t="str">
            <v/>
          </cell>
          <cell r="AM72" t="str">
            <v/>
          </cell>
          <cell r="AN72" t="str">
            <v/>
          </cell>
          <cell r="AO72" t="str">
            <v/>
          </cell>
          <cell r="AP72" t="str">
            <v/>
          </cell>
          <cell r="AQ72" t="str">
            <v/>
          </cell>
          <cell r="AR72" t="str">
            <v/>
          </cell>
          <cell r="AS72" t="str">
            <v/>
          </cell>
          <cell r="AT72" t="str">
            <v/>
          </cell>
          <cell r="AU72" t="str">
            <v/>
          </cell>
          <cell r="AV72" t="str">
            <v/>
          </cell>
          <cell r="AW72" t="str">
            <v/>
          </cell>
          <cell r="AX72" t="str">
            <v/>
          </cell>
          <cell r="AY72" t="str">
            <v/>
          </cell>
          <cell r="AZ72" t="str">
            <v/>
          </cell>
          <cell r="BA72" t="str">
            <v/>
          </cell>
          <cell r="BB72" t="str">
            <v/>
          </cell>
          <cell r="BC72" t="str">
            <v/>
          </cell>
          <cell r="BD72" t="str">
            <v/>
          </cell>
          <cell r="BE72" t="str">
            <v/>
          </cell>
          <cell r="BF72" t="str">
            <v/>
          </cell>
          <cell r="BG72" t="str">
            <v/>
          </cell>
          <cell r="BH72" t="str">
            <v/>
          </cell>
          <cell r="BI72" t="str">
            <v/>
          </cell>
          <cell r="BJ72" t="str">
            <v/>
          </cell>
          <cell r="BK72" t="e">
            <v>#N/A</v>
          </cell>
          <cell r="BL72" t="e">
            <v>#N/A</v>
          </cell>
          <cell r="BM72" t="e">
            <v>#N/A</v>
          </cell>
          <cell r="BN72" t="e">
            <v>#N/A</v>
          </cell>
          <cell r="BO72" t="e">
            <v>#N/A</v>
          </cell>
          <cell r="BP72" t="e">
            <v>#N/A</v>
          </cell>
          <cell r="BQ72" t="e">
            <v>#N/A</v>
          </cell>
          <cell r="BR72" t="e">
            <v>#N/A</v>
          </cell>
          <cell r="BS72" t="e">
            <v>#N/A</v>
          </cell>
          <cell r="BT72" t="e">
            <v>#N/A</v>
          </cell>
          <cell r="BU72" t="e">
            <v>#N/A</v>
          </cell>
          <cell r="BV72" t="e">
            <v>#N/A</v>
          </cell>
          <cell r="BW72" t="e">
            <v>#N/A</v>
          </cell>
          <cell r="BX72" t="e">
            <v>#N/A</v>
          </cell>
          <cell r="BY72" t="e">
            <v>#N/A</v>
          </cell>
          <cell r="BZ72" t="e">
            <v>#N/A</v>
          </cell>
          <cell r="CA72" t="e">
            <v>#N/A</v>
          </cell>
          <cell r="CB72" t="e">
            <v>#N/A</v>
          </cell>
          <cell r="CC72" t="e">
            <v>#N/A</v>
          </cell>
        </row>
      </sheetData>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externalLinks/externalLink26.xml><?xml version="1.0" encoding="utf-8"?>
<externalLink xmlns="http://schemas.openxmlformats.org/spreadsheetml/2006/main">
  <externalBook xmlns:r="http://schemas.openxmlformats.org/officeDocument/2006/relationships" r:id="rId1">
    <sheetNames>
      <sheetName val="Hoja1"/>
      <sheetName val="Aux"/>
      <sheetName val="GEP_Autos"/>
    </sheetNames>
    <sheetDataSet>
      <sheetData sheetId="0">
        <row r="2">
          <cell r="F2" t="str">
            <v>Trim</v>
          </cell>
          <cell r="G2">
            <v>1</v>
          </cell>
          <cell r="H2">
            <v>2</v>
          </cell>
          <cell r="I2" t="str">
            <v>Total general</v>
          </cell>
          <cell r="J2" t="str">
            <v>Personal</v>
          </cell>
          <cell r="K2" t="str">
            <v>Comercial</v>
          </cell>
        </row>
        <row r="3">
          <cell r="F3" t="str">
            <v>2006 Q1</v>
          </cell>
          <cell r="G3">
            <v>21965837.825999998</v>
          </cell>
          <cell r="H3">
            <v>11429582.489</v>
          </cell>
          <cell r="I3">
            <v>33395420.314999998</v>
          </cell>
          <cell r="J3">
            <v>21965837.825999998</v>
          </cell>
          <cell r="K3">
            <v>11429582.489</v>
          </cell>
        </row>
        <row r="4">
          <cell r="F4" t="str">
            <v>2006 Q2</v>
          </cell>
          <cell r="G4">
            <v>23418465.616</v>
          </cell>
          <cell r="H4">
            <v>12019008.673999999</v>
          </cell>
          <cell r="I4">
            <v>35437474.289999999</v>
          </cell>
          <cell r="J4">
            <v>23418465.616</v>
          </cell>
          <cell r="K4">
            <v>12019008.673999999</v>
          </cell>
        </row>
        <row r="5">
          <cell r="F5" t="str">
            <v>2006 Q3</v>
          </cell>
          <cell r="G5">
            <v>25804228.952999998</v>
          </cell>
          <cell r="H5">
            <v>12496980.953</v>
          </cell>
          <cell r="I5">
            <v>38301209.905999996</v>
          </cell>
          <cell r="J5">
            <v>25804228.952999998</v>
          </cell>
          <cell r="K5">
            <v>12496980.953</v>
          </cell>
        </row>
        <row r="6">
          <cell r="F6" t="str">
            <v>2006 Q4</v>
          </cell>
          <cell r="G6">
            <v>26821117.98</v>
          </cell>
          <cell r="H6">
            <v>12779394.181</v>
          </cell>
          <cell r="I6">
            <v>39600512.160999998</v>
          </cell>
          <cell r="J6">
            <v>26821117.98</v>
          </cell>
          <cell r="K6">
            <v>12779394.181</v>
          </cell>
        </row>
        <row r="7">
          <cell r="F7" t="str">
            <v>2007 Q1</v>
          </cell>
          <cell r="G7">
            <v>27614841.520000003</v>
          </cell>
          <cell r="H7">
            <v>13070410.241999999</v>
          </cell>
          <cell r="I7">
            <v>40685251.762000002</v>
          </cell>
          <cell r="J7">
            <v>27614841.520000003</v>
          </cell>
          <cell r="K7">
            <v>13070410.241999999</v>
          </cell>
        </row>
        <row r="8">
          <cell r="F8" t="str">
            <v>2007 Q2</v>
          </cell>
          <cell r="G8">
            <v>28053293.173</v>
          </cell>
          <cell r="H8">
            <v>13244180.364</v>
          </cell>
          <cell r="I8">
            <v>41297473.537</v>
          </cell>
          <cell r="J8">
            <v>28053293.173</v>
          </cell>
          <cell r="K8">
            <v>13244180.364</v>
          </cell>
        </row>
        <row r="9">
          <cell r="F9" t="str">
            <v>2007 Q3</v>
          </cell>
          <cell r="G9">
            <v>29764137.329000004</v>
          </cell>
          <cell r="H9">
            <v>13521497.401000001</v>
          </cell>
          <cell r="I9">
            <v>43285634.730000004</v>
          </cell>
          <cell r="J9">
            <v>29764137.329000004</v>
          </cell>
          <cell r="K9">
            <v>13521497.401000001</v>
          </cell>
        </row>
        <row r="10">
          <cell r="F10" t="str">
            <v>2007 Q4</v>
          </cell>
          <cell r="G10">
            <v>30890477.178999998</v>
          </cell>
          <cell r="H10">
            <v>14140254.912</v>
          </cell>
          <cell r="I10">
            <v>45030732.090999998</v>
          </cell>
          <cell r="J10">
            <v>30890477.178999998</v>
          </cell>
          <cell r="K10">
            <v>14140254.912</v>
          </cell>
        </row>
        <row r="11">
          <cell r="F11" t="str">
            <v>2008 Q1</v>
          </cell>
          <cell r="G11">
            <v>32925051.472000003</v>
          </cell>
          <cell r="H11">
            <v>15221597.145</v>
          </cell>
          <cell r="I11">
            <v>48146648.616999999</v>
          </cell>
          <cell r="J11">
            <v>32925051.472000003</v>
          </cell>
          <cell r="K11">
            <v>15221597.145</v>
          </cell>
        </row>
        <row r="12">
          <cell r="F12" t="str">
            <v>2008 Q2</v>
          </cell>
          <cell r="G12">
            <v>34125098.627000004</v>
          </cell>
          <cell r="H12">
            <v>16542511.243999999</v>
          </cell>
          <cell r="I12">
            <v>50667609.871000007</v>
          </cell>
          <cell r="J12">
            <v>34125098.627000004</v>
          </cell>
          <cell r="K12">
            <v>16542511.243999999</v>
          </cell>
        </row>
        <row r="13">
          <cell r="F13" t="str">
            <v>2008 Q3</v>
          </cell>
          <cell r="G13">
            <v>34214931.496999994</v>
          </cell>
          <cell r="H13">
            <v>18076440.734000001</v>
          </cell>
          <cell r="I13">
            <v>52291372.230999991</v>
          </cell>
          <cell r="J13">
            <v>34214931.496999994</v>
          </cell>
          <cell r="K13">
            <v>18076440.734000001</v>
          </cell>
        </row>
        <row r="14">
          <cell r="F14" t="str">
            <v>2008 Q4</v>
          </cell>
          <cell r="G14">
            <v>40604987.813999996</v>
          </cell>
          <cell r="H14">
            <v>20366847.329999998</v>
          </cell>
          <cell r="I14">
            <v>60971835.143999994</v>
          </cell>
          <cell r="J14">
            <v>40604987.813999996</v>
          </cell>
          <cell r="K14">
            <v>20366847.329999998</v>
          </cell>
        </row>
        <row r="15">
          <cell r="F15" t="str">
            <v>2009 Q1</v>
          </cell>
          <cell r="G15">
            <v>42260051.810999997</v>
          </cell>
          <cell r="H15">
            <v>20728923.927000001</v>
          </cell>
          <cell r="I15">
            <v>62988975.737999998</v>
          </cell>
          <cell r="J15">
            <v>42260051.810999997</v>
          </cell>
          <cell r="K15">
            <v>20728923.927000001</v>
          </cell>
        </row>
        <row r="16">
          <cell r="F16" t="str">
            <v>2009 Q2</v>
          </cell>
          <cell r="G16">
            <v>45558841.941</v>
          </cell>
          <cell r="H16">
            <v>21690816.265999999</v>
          </cell>
          <cell r="I16">
            <v>67249658.207000002</v>
          </cell>
          <cell r="J16">
            <v>45558841.941</v>
          </cell>
          <cell r="K16">
            <v>21690816.265999999</v>
          </cell>
        </row>
        <row r="17">
          <cell r="F17" t="str">
            <v>2009 Q3</v>
          </cell>
          <cell r="G17">
            <v>47822753.191</v>
          </cell>
          <cell r="H17">
            <v>22057419.626000002</v>
          </cell>
          <cell r="I17">
            <v>69880172.817000002</v>
          </cell>
          <cell r="J17">
            <v>47822753.191</v>
          </cell>
          <cell r="K17">
            <v>22057419.626000002</v>
          </cell>
        </row>
        <row r="18">
          <cell r="F18" t="str">
            <v>2009 Q4</v>
          </cell>
          <cell r="G18">
            <v>50257497.75</v>
          </cell>
          <cell r="H18">
            <v>22805917.534000002</v>
          </cell>
          <cell r="I18">
            <v>73063415.284000009</v>
          </cell>
          <cell r="J18">
            <v>50257497.75</v>
          </cell>
          <cell r="K18">
            <v>22805917.534000002</v>
          </cell>
        </row>
        <row r="19">
          <cell r="F19" t="str">
            <v>2010 Q1</v>
          </cell>
          <cell r="G19">
            <v>52133237.254999995</v>
          </cell>
          <cell r="H19">
            <v>23200237.827999998</v>
          </cell>
          <cell r="I19">
            <v>75333475.082999989</v>
          </cell>
          <cell r="J19">
            <v>52133237.254999995</v>
          </cell>
          <cell r="K19">
            <v>23200237.827999998</v>
          </cell>
        </row>
        <row r="20">
          <cell r="F20" t="str">
            <v>2010 Q2</v>
          </cell>
          <cell r="G20">
            <v>56032335.469000004</v>
          </cell>
          <cell r="H20">
            <v>24544776.803000003</v>
          </cell>
          <cell r="I20">
            <v>80577112.272000015</v>
          </cell>
          <cell r="J20">
            <v>56032414.245000005</v>
          </cell>
          <cell r="K20">
            <v>24544776.771999996</v>
          </cell>
        </row>
        <row r="21">
          <cell r="F21" t="str">
            <v>2010 Q3</v>
          </cell>
          <cell r="G21">
            <v>62342161.297000006</v>
          </cell>
          <cell r="H21">
            <v>26898953.512999997</v>
          </cell>
          <cell r="I21">
            <v>89241114.810000002</v>
          </cell>
          <cell r="J21">
            <v>62342161.340000004</v>
          </cell>
          <cell r="K21">
            <v>26898953.530000005</v>
          </cell>
        </row>
        <row r="22">
          <cell r="F22" t="str">
            <v>2010 Q4</v>
          </cell>
          <cell r="G22">
            <v>69953703.594999999</v>
          </cell>
          <cell r="H22">
            <v>28891282.292999998</v>
          </cell>
          <cell r="I22">
            <v>98844985.887999997</v>
          </cell>
          <cell r="J22">
            <v>69953703.630000025</v>
          </cell>
          <cell r="K22">
            <v>28891282.300000008</v>
          </cell>
        </row>
        <row r="23">
          <cell r="F23" t="str">
            <v>2011 Q1</v>
          </cell>
          <cell r="G23">
            <v>76734242.491999999</v>
          </cell>
          <cell r="H23">
            <v>30863391.314000003</v>
          </cell>
          <cell r="I23">
            <v>107597633.80599999</v>
          </cell>
          <cell r="J23">
            <v>76734243</v>
          </cell>
          <cell r="K23">
            <v>30863391</v>
          </cell>
        </row>
        <row r="24">
          <cell r="F24" t="str">
            <v>2011 Q2</v>
          </cell>
          <cell r="G24">
            <v>84909731.171000004</v>
          </cell>
          <cell r="H24">
            <v>33342253.217</v>
          </cell>
          <cell r="I24">
            <v>118251984.38800001</v>
          </cell>
          <cell r="J24">
            <v>84909730.579999983</v>
          </cell>
          <cell r="K24">
            <v>33342253.510000005</v>
          </cell>
        </row>
        <row r="25">
          <cell r="F25" t="str">
            <v>2011 Q3</v>
          </cell>
          <cell r="G25">
            <v>93616603.564999998</v>
          </cell>
          <cell r="H25">
            <v>35188160.607000001</v>
          </cell>
          <cell r="I25">
            <v>128804764.17199999</v>
          </cell>
          <cell r="J25">
            <v>93616603.49000001</v>
          </cell>
          <cell r="K25">
            <v>35184092.719999984</v>
          </cell>
        </row>
        <row r="26">
          <cell r="F26" t="str">
            <v>2011 Q4</v>
          </cell>
          <cell r="G26">
            <v>103328634.83899999</v>
          </cell>
          <cell r="H26">
            <v>38150557.122999996</v>
          </cell>
          <cell r="I26">
            <v>141479191.96199998</v>
          </cell>
          <cell r="J26">
            <v>103328634.65999997</v>
          </cell>
          <cell r="K26">
            <v>38150557.110000014</v>
          </cell>
        </row>
        <row r="27">
          <cell r="F27" t="str">
            <v>2012 Q1</v>
          </cell>
          <cell r="G27">
            <v>110775646.257</v>
          </cell>
          <cell r="H27">
            <v>39601652.491000004</v>
          </cell>
          <cell r="I27">
            <v>150377298.748</v>
          </cell>
          <cell r="J27">
            <v>110775646.19</v>
          </cell>
          <cell r="K27">
            <v>39601652.450000003</v>
          </cell>
        </row>
        <row r="28">
          <cell r="F28" t="str">
            <v>2012 Q2</v>
          </cell>
          <cell r="G28">
            <v>116502872.45999999</v>
          </cell>
          <cell r="H28">
            <v>41967875.805</v>
          </cell>
          <cell r="I28">
            <v>158470748.26499999</v>
          </cell>
          <cell r="J28">
            <v>116502872.32999992</v>
          </cell>
          <cell r="K28">
            <v>41967875.750000015</v>
          </cell>
        </row>
        <row r="29">
          <cell r="F29" t="str">
            <v>2012 Q3</v>
          </cell>
          <cell r="G29">
            <v>124542738.288</v>
          </cell>
          <cell r="H29">
            <v>45000608.402999997</v>
          </cell>
          <cell r="I29">
            <v>169543346.69099998</v>
          </cell>
          <cell r="J29">
            <v>123900926.38000011</v>
          </cell>
          <cell r="K29">
            <v>44809319.459999949</v>
          </cell>
        </row>
        <row r="30">
          <cell r="F30" t="str">
            <v>2012 Q4</v>
          </cell>
          <cell r="G30">
            <v>131642577.067</v>
          </cell>
          <cell r="H30">
            <v>47513475.493000001</v>
          </cell>
          <cell r="I30">
            <v>179156052.56</v>
          </cell>
          <cell r="J30">
            <v>131642577.00000006</v>
          </cell>
          <cell r="K30">
            <v>47513475.439999998</v>
          </cell>
        </row>
        <row r="31">
          <cell r="F31" t="str">
            <v>2013 Q1</v>
          </cell>
          <cell r="G31">
            <v>136864500.88700002</v>
          </cell>
          <cell r="H31">
            <v>49121124.824000001</v>
          </cell>
          <cell r="I31">
            <v>185985625.71100003</v>
          </cell>
          <cell r="J31">
            <v>136864500.81</v>
          </cell>
          <cell r="K31">
            <v>49121124.760000005</v>
          </cell>
        </row>
        <row r="32">
          <cell r="F32" t="str">
            <v>2013 Q2</v>
          </cell>
          <cell r="G32">
            <v>148679237.653</v>
          </cell>
          <cell r="H32">
            <v>51790849.328999996</v>
          </cell>
          <cell r="I32">
            <v>200470086.98199999</v>
          </cell>
          <cell r="J32">
            <v>148679237.52000004</v>
          </cell>
          <cell r="K32">
            <v>51793426.110000014</v>
          </cell>
        </row>
        <row r="33">
          <cell r="F33" t="str">
            <v>2013 Q3</v>
          </cell>
          <cell r="G33">
            <v>161149188.773</v>
          </cell>
          <cell r="H33">
            <v>55843868.811000004</v>
          </cell>
          <cell r="I33">
            <v>216993057.58399999</v>
          </cell>
          <cell r="J33">
            <v>161149188.63</v>
          </cell>
          <cell r="K33">
            <v>55843868.789999977</v>
          </cell>
        </row>
        <row r="34">
          <cell r="F34" t="str">
            <v>2013 Q4</v>
          </cell>
          <cell r="G34">
            <v>187299125.02399999</v>
          </cell>
          <cell r="H34">
            <v>66098073.589000002</v>
          </cell>
          <cell r="I34">
            <v>253397198.61299998</v>
          </cell>
          <cell r="J34">
            <v>187299124.67999983</v>
          </cell>
          <cell r="K34">
            <v>66098073.530000076</v>
          </cell>
        </row>
        <row r="35">
          <cell r="F35" t="str">
            <v>Total general</v>
          </cell>
          <cell r="G35">
            <v>2258608149.7709999</v>
          </cell>
          <cell r="H35">
            <v>898208924.46500003</v>
          </cell>
          <cell r="I35">
            <v>3156817074.2359996</v>
          </cell>
          <cell r="J35">
            <v>2257966415.4189997</v>
          </cell>
          <cell r="K35">
            <v>898016144.08200002</v>
          </cell>
        </row>
      </sheetData>
      <sheetData sheetId="1"/>
      <sheetData sheetId="2" refreshError="1"/>
    </sheetDataSet>
  </externalBook>
</externalLink>
</file>

<file path=xl/externalLinks/externalLink27.xml><?xml version="1.0" encoding="utf-8"?>
<externalLink xmlns="http://schemas.openxmlformats.org/spreadsheetml/2006/main">
  <externalBook xmlns:r="http://schemas.openxmlformats.org/officeDocument/2006/relationships" r:id="rId1">
    <sheetNames>
      <sheetName val="dbMotor"/>
      <sheetName val="dbNoMotor"/>
      <sheetName val="Hoja1"/>
      <sheetName val="Vigentes"/>
    </sheetNames>
    <sheetDataSet>
      <sheetData sheetId="0">
        <row r="7">
          <cell r="N7" t="str">
            <v>2006 Q1</v>
          </cell>
          <cell r="O7">
            <v>20060331</v>
          </cell>
          <cell r="P7">
            <v>94157.5</v>
          </cell>
          <cell r="Q7">
            <v>81109.5</v>
          </cell>
          <cell r="R7">
            <v>37980</v>
          </cell>
          <cell r="S7">
            <v>25119.5</v>
          </cell>
        </row>
        <row r="8">
          <cell r="N8" t="str">
            <v>2006 Q2</v>
          </cell>
          <cell r="O8">
            <v>20060630</v>
          </cell>
          <cell r="P8">
            <v>98572</v>
          </cell>
          <cell r="Q8">
            <v>84371.5</v>
          </cell>
          <cell r="R8">
            <v>38294.5</v>
          </cell>
          <cell r="S8">
            <v>25576.5</v>
          </cell>
        </row>
        <row r="9">
          <cell r="N9" t="str">
            <v>2006 Q3</v>
          </cell>
          <cell r="O9">
            <v>20060930</v>
          </cell>
          <cell r="P9">
            <v>102256.5</v>
          </cell>
          <cell r="Q9">
            <v>87214</v>
          </cell>
          <cell r="R9">
            <v>38527</v>
          </cell>
          <cell r="S9">
            <v>26180</v>
          </cell>
        </row>
        <row r="10">
          <cell r="N10" t="str">
            <v>2006 Q4</v>
          </cell>
          <cell r="O10">
            <v>20061231</v>
          </cell>
          <cell r="P10">
            <v>105561</v>
          </cell>
          <cell r="Q10">
            <v>89426</v>
          </cell>
          <cell r="R10">
            <v>38958</v>
          </cell>
          <cell r="S10">
            <v>26597.5</v>
          </cell>
        </row>
        <row r="11">
          <cell r="N11" t="str">
            <v>2007 Q1</v>
          </cell>
          <cell r="O11">
            <v>20070331</v>
          </cell>
          <cell r="P11">
            <v>109826.5</v>
          </cell>
          <cell r="Q11">
            <v>91732</v>
          </cell>
          <cell r="R11">
            <v>39435</v>
          </cell>
          <cell r="S11">
            <v>26662</v>
          </cell>
        </row>
        <row r="12">
          <cell r="N12" t="str">
            <v>2007 Q2</v>
          </cell>
          <cell r="O12">
            <v>20070630</v>
          </cell>
          <cell r="P12">
            <v>112365</v>
          </cell>
          <cell r="Q12">
            <v>92674.5</v>
          </cell>
          <cell r="R12">
            <v>39353.5</v>
          </cell>
          <cell r="S12">
            <v>26088.5</v>
          </cell>
        </row>
        <row r="13">
          <cell r="N13" t="str">
            <v>2007 Q3</v>
          </cell>
          <cell r="O13">
            <v>20070930</v>
          </cell>
          <cell r="P13">
            <v>112029.5</v>
          </cell>
          <cell r="Q13">
            <v>91780.5</v>
          </cell>
          <cell r="R13">
            <v>38264</v>
          </cell>
          <cell r="S13">
            <v>25354</v>
          </cell>
        </row>
        <row r="14">
          <cell r="N14" t="str">
            <v>2007 Q4</v>
          </cell>
          <cell r="O14">
            <v>20071231</v>
          </cell>
          <cell r="P14">
            <v>111050.5</v>
          </cell>
          <cell r="Q14">
            <v>90240.5</v>
          </cell>
          <cell r="R14">
            <v>37154.5</v>
          </cell>
          <cell r="S14">
            <v>24949.5</v>
          </cell>
        </row>
        <row r="15">
          <cell r="N15" t="str">
            <v>2008 Q1</v>
          </cell>
          <cell r="O15">
            <v>20080331</v>
          </cell>
          <cell r="P15">
            <v>111037</v>
          </cell>
          <cell r="Q15">
            <v>89220</v>
          </cell>
          <cell r="R15">
            <v>37156</v>
          </cell>
          <cell r="S15">
            <v>24687.5</v>
          </cell>
        </row>
        <row r="16">
          <cell r="N16" t="str">
            <v>2008 Q2</v>
          </cell>
          <cell r="O16">
            <v>20080630</v>
          </cell>
          <cell r="P16">
            <v>112237</v>
          </cell>
          <cell r="Q16">
            <v>89792.5</v>
          </cell>
          <cell r="R16">
            <v>37655</v>
          </cell>
          <cell r="S16">
            <v>24563</v>
          </cell>
        </row>
        <row r="17">
          <cell r="N17" t="str">
            <v>2008 Q3</v>
          </cell>
          <cell r="O17">
            <v>20080930</v>
          </cell>
          <cell r="P17">
            <v>113895.5</v>
          </cell>
          <cell r="Q17">
            <v>91168</v>
          </cell>
          <cell r="R17">
            <v>38949</v>
          </cell>
          <cell r="S17">
            <v>25706</v>
          </cell>
        </row>
        <row r="18">
          <cell r="N18" t="str">
            <v>2008 Q4</v>
          </cell>
          <cell r="O18">
            <v>20081231</v>
          </cell>
          <cell r="P18">
            <v>116303.5</v>
          </cell>
          <cell r="Q18">
            <v>92873.5</v>
          </cell>
          <cell r="R18">
            <v>39828.5</v>
          </cell>
          <cell r="S18">
            <v>26906</v>
          </cell>
        </row>
        <row r="19">
          <cell r="N19" t="str">
            <v>2009 Q1</v>
          </cell>
          <cell r="O19">
            <v>20090331</v>
          </cell>
          <cell r="P19">
            <v>118077</v>
          </cell>
          <cell r="Q19">
            <v>93824.5</v>
          </cell>
          <cell r="R19">
            <v>39162.5</v>
          </cell>
          <cell r="S19">
            <v>26808</v>
          </cell>
        </row>
        <row r="20">
          <cell r="N20" t="str">
            <v>2009 Q2</v>
          </cell>
          <cell r="O20">
            <v>20090630</v>
          </cell>
          <cell r="P20">
            <v>118445</v>
          </cell>
          <cell r="Q20">
            <v>94272.5</v>
          </cell>
          <cell r="R20">
            <v>38456.5</v>
          </cell>
          <cell r="S20">
            <v>26482.5</v>
          </cell>
        </row>
        <row r="21">
          <cell r="N21" t="str">
            <v>2009 Q3</v>
          </cell>
          <cell r="O21">
            <v>20090930</v>
          </cell>
          <cell r="P21">
            <v>118079</v>
          </cell>
          <cell r="Q21">
            <v>94731.5</v>
          </cell>
          <cell r="R21">
            <v>37776</v>
          </cell>
          <cell r="S21">
            <v>26014.5</v>
          </cell>
        </row>
        <row r="22">
          <cell r="N22" t="str">
            <v>2009 Q4</v>
          </cell>
          <cell r="O22">
            <v>20091231</v>
          </cell>
          <cell r="P22">
            <v>118047</v>
          </cell>
          <cell r="Q22">
            <v>95111.5</v>
          </cell>
          <cell r="R22">
            <v>37883</v>
          </cell>
          <cell r="S22">
            <v>25942</v>
          </cell>
        </row>
        <row r="23">
          <cell r="N23" t="str">
            <v>2010 Q1</v>
          </cell>
          <cell r="O23">
            <v>20100331</v>
          </cell>
          <cell r="P23">
            <v>119370</v>
          </cell>
          <cell r="Q23">
            <v>96677</v>
          </cell>
          <cell r="R23">
            <v>38705</v>
          </cell>
          <cell r="S23">
            <v>26208.5</v>
          </cell>
        </row>
        <row r="24">
          <cell r="N24" t="str">
            <v>2010 Q2</v>
          </cell>
          <cell r="O24">
            <v>20100630</v>
          </cell>
          <cell r="P24">
            <v>121825.5</v>
          </cell>
          <cell r="Q24">
            <v>99768</v>
          </cell>
          <cell r="R24">
            <v>39582.5</v>
          </cell>
          <cell r="S24">
            <v>26675.5</v>
          </cell>
        </row>
        <row r="25">
          <cell r="N25" t="str">
            <v>2010 Q3</v>
          </cell>
          <cell r="O25">
            <v>20100930</v>
          </cell>
          <cell r="P25">
            <v>126717</v>
          </cell>
          <cell r="Q25">
            <v>105014.5</v>
          </cell>
          <cell r="R25">
            <v>40781.5</v>
          </cell>
          <cell r="S25">
            <v>27796.5</v>
          </cell>
        </row>
        <row r="26">
          <cell r="N26" t="str">
            <v>2010 Q4</v>
          </cell>
          <cell r="O26">
            <v>20101231</v>
          </cell>
          <cell r="P26">
            <v>134924</v>
          </cell>
          <cell r="Q26">
            <v>112499</v>
          </cell>
          <cell r="R26">
            <v>42368</v>
          </cell>
          <cell r="S26">
            <v>29266.5</v>
          </cell>
        </row>
        <row r="27">
          <cell r="N27" t="str">
            <v>2011 Q1</v>
          </cell>
          <cell r="O27">
            <v>20110331</v>
          </cell>
          <cell r="P27">
            <v>143983.5</v>
          </cell>
          <cell r="Q27">
            <v>120353.5</v>
          </cell>
          <cell r="R27">
            <v>44238.5</v>
          </cell>
          <cell r="S27">
            <v>30421.5</v>
          </cell>
        </row>
        <row r="28">
          <cell r="N28" t="str">
            <v>2011 Q2</v>
          </cell>
          <cell r="O28">
            <v>20110630</v>
          </cell>
          <cell r="P28">
            <v>151932.5</v>
          </cell>
          <cell r="Q28">
            <v>127964.5</v>
          </cell>
          <cell r="R28">
            <v>45962</v>
          </cell>
          <cell r="S28">
            <v>31310</v>
          </cell>
        </row>
        <row r="29">
          <cell r="N29" t="str">
            <v>2011 Q3</v>
          </cell>
          <cell r="O29">
            <v>20110930</v>
          </cell>
          <cell r="P29">
            <v>159104</v>
          </cell>
          <cell r="Q29">
            <v>135646</v>
          </cell>
          <cell r="R29">
            <v>47299</v>
          </cell>
          <cell r="S29">
            <v>32016.5</v>
          </cell>
        </row>
        <row r="30">
          <cell r="N30" t="str">
            <v>2011 Q4</v>
          </cell>
          <cell r="O30">
            <v>20111231</v>
          </cell>
          <cell r="P30">
            <v>164138.5</v>
          </cell>
          <cell r="Q30">
            <v>140995.5</v>
          </cell>
          <cell r="R30">
            <v>47884</v>
          </cell>
          <cell r="S30">
            <v>32513.5</v>
          </cell>
        </row>
        <row r="31">
          <cell r="N31" t="str">
            <v>2012 Q1</v>
          </cell>
          <cell r="O31">
            <v>20120331</v>
          </cell>
          <cell r="P31">
            <v>165805.5</v>
          </cell>
          <cell r="Q31">
            <v>143130</v>
          </cell>
          <cell r="R31">
            <v>47798</v>
          </cell>
          <cell r="S31">
            <v>32621.5</v>
          </cell>
        </row>
        <row r="32">
          <cell r="N32" t="str">
            <v>2012 Q2</v>
          </cell>
          <cell r="O32">
            <v>20120630</v>
          </cell>
          <cell r="P32">
            <v>165390.5</v>
          </cell>
          <cell r="Q32">
            <v>143972</v>
          </cell>
          <cell r="R32">
            <v>47498.5</v>
          </cell>
          <cell r="S32">
            <v>32217</v>
          </cell>
        </row>
        <row r="33">
          <cell r="N33" t="str">
            <v>2012 Q3</v>
          </cell>
          <cell r="O33">
            <v>20120930</v>
          </cell>
          <cell r="P33">
            <v>164674.5</v>
          </cell>
          <cell r="Q33">
            <v>144630</v>
          </cell>
          <cell r="R33">
            <v>47034</v>
          </cell>
          <cell r="S33">
            <v>31965</v>
          </cell>
        </row>
        <row r="34">
          <cell r="N34" t="str">
            <v>2012 Q4</v>
          </cell>
          <cell r="O34">
            <v>20121231</v>
          </cell>
          <cell r="P34">
            <v>166987.5</v>
          </cell>
          <cell r="Q34">
            <v>147300</v>
          </cell>
          <cell r="R34">
            <v>47032.5</v>
          </cell>
          <cell r="S34">
            <v>32387</v>
          </cell>
        </row>
        <row r="35">
          <cell r="N35" t="str">
            <v>2013 Q1</v>
          </cell>
          <cell r="O35">
            <v>20130331</v>
          </cell>
          <cell r="P35">
            <v>171359.5</v>
          </cell>
          <cell r="Q35">
            <v>151372</v>
          </cell>
          <cell r="R35">
            <v>47198.5</v>
          </cell>
          <cell r="S35">
            <v>32491.5</v>
          </cell>
        </row>
        <row r="36">
          <cell r="N36" t="str">
            <v>2013 Q2</v>
          </cell>
          <cell r="O36">
            <v>20130630</v>
          </cell>
          <cell r="P36">
            <v>175460.5</v>
          </cell>
          <cell r="Q36">
            <v>155682.5</v>
          </cell>
          <cell r="R36">
            <v>47791.5</v>
          </cell>
          <cell r="S36">
            <v>32495</v>
          </cell>
        </row>
        <row r="37">
          <cell r="N37" t="str">
            <v>2013 Q3</v>
          </cell>
          <cell r="O37">
            <v>20130930</v>
          </cell>
          <cell r="P37">
            <v>179527.5</v>
          </cell>
          <cell r="Q37">
            <v>160289</v>
          </cell>
          <cell r="R37">
            <v>48398</v>
          </cell>
          <cell r="S37">
            <v>32763.5</v>
          </cell>
        </row>
        <row r="38">
          <cell r="N38" t="str">
            <v>2013 Q4</v>
          </cell>
          <cell r="O38">
            <v>20131231</v>
          </cell>
          <cell r="P38">
            <v>194435.5</v>
          </cell>
          <cell r="Q38">
            <v>171581</v>
          </cell>
          <cell r="R38">
            <v>53148</v>
          </cell>
          <cell r="S38">
            <v>35326.5</v>
          </cell>
        </row>
        <row r="39">
          <cell r="N39" t="str">
            <v>2014 Q1</v>
          </cell>
          <cell r="O39">
            <v>20140331</v>
          </cell>
          <cell r="P39">
            <v>207233</v>
          </cell>
          <cell r="Q39">
            <v>180065</v>
          </cell>
          <cell r="R39">
            <v>57826.5</v>
          </cell>
          <cell r="S39">
            <v>37739</v>
          </cell>
        </row>
      </sheetData>
      <sheetData sheetId="1">
        <row r="2">
          <cell r="S2" t="str">
            <v>Casualty</v>
          </cell>
        </row>
      </sheetData>
      <sheetData sheetId="2"/>
      <sheetData sheetId="3" refreshError="1"/>
    </sheetDataSet>
  </externalBook>
</externalLink>
</file>

<file path=xl/externalLinks/externalLink28.xml><?xml version="1.0" encoding="utf-8"?>
<externalLink xmlns="http://schemas.openxmlformats.org/spreadsheetml/2006/main">
  <externalBook xmlns:r="http://schemas.openxmlformats.org/officeDocument/2006/relationships" r:id="rId1">
    <sheetNames>
      <sheetName val="Exptos"/>
      <sheetName val="GEP"/>
      <sheetName val="GEP No Motor"/>
    </sheetNames>
    <sheetDataSet>
      <sheetData sheetId="0">
        <row r="3">
          <cell r="E3">
            <v>95991.5</v>
          </cell>
          <cell r="H3">
            <v>25362.5</v>
          </cell>
        </row>
        <row r="4">
          <cell r="H4">
            <v>25749.5</v>
          </cell>
        </row>
        <row r="5">
          <cell r="H5">
            <v>26024</v>
          </cell>
        </row>
        <row r="6">
          <cell r="H6">
            <v>26521.833333333332</v>
          </cell>
        </row>
        <row r="7">
          <cell r="H7">
            <v>26695</v>
          </cell>
        </row>
        <row r="8">
          <cell r="H8">
            <v>26185.833333333332</v>
          </cell>
        </row>
        <row r="9">
          <cell r="H9">
            <v>25256.333333333332</v>
          </cell>
        </row>
        <row r="10">
          <cell r="H10">
            <v>24991.833333333332</v>
          </cell>
        </row>
        <row r="11">
          <cell r="H11">
            <v>24684.833333333332</v>
          </cell>
        </row>
        <row r="12">
          <cell r="H12">
            <v>24697</v>
          </cell>
        </row>
        <row r="13">
          <cell r="H13">
            <v>25883.333333333332</v>
          </cell>
        </row>
        <row r="14">
          <cell r="H14">
            <v>26941</v>
          </cell>
        </row>
        <row r="15">
          <cell r="H15">
            <v>26791.333333333332</v>
          </cell>
        </row>
        <row r="16">
          <cell r="H16">
            <v>26618.5</v>
          </cell>
        </row>
        <row r="17">
          <cell r="H17">
            <v>25906.5</v>
          </cell>
        </row>
        <row r="18">
          <cell r="H18">
            <v>25796.333333333332</v>
          </cell>
        </row>
        <row r="19">
          <cell r="H19">
            <v>26098.5</v>
          </cell>
        </row>
        <row r="20">
          <cell r="H20">
            <v>26697.166666666668</v>
          </cell>
        </row>
        <row r="21">
          <cell r="H21">
            <v>27893.5</v>
          </cell>
        </row>
        <row r="22">
          <cell r="H22">
            <v>29348.5</v>
          </cell>
        </row>
        <row r="23">
          <cell r="H23">
            <v>30553.833333333332</v>
          </cell>
        </row>
        <row r="24">
          <cell r="H24">
            <v>31408.333333333332</v>
          </cell>
        </row>
        <row r="25">
          <cell r="H25">
            <v>32126.5</v>
          </cell>
        </row>
        <row r="26">
          <cell r="H26">
            <v>32580.5</v>
          </cell>
        </row>
        <row r="27">
          <cell r="H27">
            <v>32590.166666666668</v>
          </cell>
        </row>
        <row r="28">
          <cell r="H28">
            <v>32302</v>
          </cell>
        </row>
        <row r="29">
          <cell r="H29">
            <v>31834.333333333332</v>
          </cell>
        </row>
        <row r="30">
          <cell r="H30">
            <v>32502</v>
          </cell>
        </row>
        <row r="31">
          <cell r="H31">
            <v>32985.166666666664</v>
          </cell>
        </row>
        <row r="32">
          <cell r="H32">
            <v>31718.666666666686</v>
          </cell>
        </row>
        <row r="33">
          <cell r="H33">
            <v>32383.166666666657</v>
          </cell>
        </row>
        <row r="34">
          <cell r="H34">
            <v>32314.833333333332</v>
          </cell>
        </row>
        <row r="35">
          <cell r="H35">
            <v>30703.999999999989</v>
          </cell>
        </row>
      </sheetData>
      <sheetData sheetId="1">
        <row r="3">
          <cell r="C3">
            <v>33395420.314999998</v>
          </cell>
          <cell r="E3">
            <v>11429582.489</v>
          </cell>
        </row>
        <row r="4">
          <cell r="E4">
            <v>12019008.673999999</v>
          </cell>
        </row>
        <row r="5">
          <cell r="E5">
            <v>12496980.953</v>
          </cell>
        </row>
        <row r="6">
          <cell r="E6">
            <v>12779394.181</v>
          </cell>
        </row>
        <row r="7">
          <cell r="E7">
            <v>13070410.241999999</v>
          </cell>
        </row>
        <row r="8">
          <cell r="E8">
            <v>13244180.364</v>
          </cell>
        </row>
        <row r="9">
          <cell r="E9">
            <v>13521497.401000001</v>
          </cell>
        </row>
        <row r="10">
          <cell r="E10">
            <v>14140254.912</v>
          </cell>
        </row>
        <row r="11">
          <cell r="E11">
            <v>15221597.145</v>
          </cell>
        </row>
        <row r="12">
          <cell r="E12">
            <v>16542511.243999999</v>
          </cell>
        </row>
        <row r="13">
          <cell r="E13">
            <v>18076440.734000001</v>
          </cell>
        </row>
        <row r="14">
          <cell r="E14">
            <v>20366847.329999998</v>
          </cell>
        </row>
        <row r="15">
          <cell r="E15">
            <v>20728923.927000001</v>
          </cell>
        </row>
        <row r="16">
          <cell r="E16">
            <v>21690816.265999999</v>
          </cell>
        </row>
        <row r="17">
          <cell r="E17">
            <v>22057419.626000002</v>
          </cell>
        </row>
        <row r="18">
          <cell r="E18">
            <v>22805917.534000002</v>
          </cell>
        </row>
        <row r="19">
          <cell r="E19">
            <v>23200237.827999998</v>
          </cell>
        </row>
        <row r="20">
          <cell r="E20">
            <v>24544776.771999996</v>
          </cell>
        </row>
        <row r="21">
          <cell r="E21">
            <v>26898953.530000005</v>
          </cell>
        </row>
        <row r="22">
          <cell r="E22">
            <v>28891282.300000008</v>
          </cell>
        </row>
        <row r="23">
          <cell r="E23">
            <v>30863391</v>
          </cell>
        </row>
        <row r="24">
          <cell r="E24">
            <v>33342253.510000005</v>
          </cell>
        </row>
        <row r="25">
          <cell r="E25">
            <v>35184092.719999984</v>
          </cell>
        </row>
        <row r="26">
          <cell r="E26">
            <v>38150557.110000014</v>
          </cell>
        </row>
        <row r="27">
          <cell r="E27">
            <v>39601652.450000003</v>
          </cell>
        </row>
        <row r="28">
          <cell r="E28">
            <v>41967875.750000015</v>
          </cell>
        </row>
        <row r="29">
          <cell r="E29">
            <v>44809319.459999949</v>
          </cell>
        </row>
        <row r="30">
          <cell r="E30">
            <v>47513475.439999998</v>
          </cell>
        </row>
        <row r="31">
          <cell r="E31">
            <v>49121124.760000005</v>
          </cell>
        </row>
        <row r="32">
          <cell r="E32">
            <v>51793426.110000014</v>
          </cell>
        </row>
        <row r="33">
          <cell r="E33">
            <v>55843868.789999977</v>
          </cell>
        </row>
        <row r="34">
          <cell r="E34">
            <v>66098073.530000076</v>
          </cell>
        </row>
        <row r="35">
          <cell r="E35">
            <v>74284608.498088136</v>
          </cell>
        </row>
      </sheetData>
      <sheetData sheetId="2"/>
    </sheetDataSet>
  </externalBook>
</externalLink>
</file>

<file path=xl/externalLinks/externalLink29.xml><?xml version="1.0" encoding="utf-8"?>
<externalLink xmlns="http://schemas.openxmlformats.org/spreadsheetml/2006/main">
  <externalBook xmlns:r="http://schemas.openxmlformats.org/officeDocument/2006/relationships" r:id="rId1">
    <sheetNames>
      <sheetName val="Ultimates"/>
      <sheetName val="Comparación"/>
    </sheetNames>
    <sheetDataSet>
      <sheetData sheetId="0"/>
      <sheetData sheetId="1">
        <row r="104">
          <cell r="AB104">
            <v>7122.4528134360753</v>
          </cell>
        </row>
        <row r="105">
          <cell r="AB105">
            <v>2501.5302614506963</v>
          </cell>
        </row>
      </sheetData>
    </sheetDataSet>
  </externalBook>
</externalLink>
</file>

<file path=xl/externalLinks/externalLink30.xml><?xml version="1.0" encoding="utf-8"?>
<externalLink xmlns="http://schemas.openxmlformats.org/spreadsheetml/2006/main">
  <externalBook xmlns:r="http://schemas.openxmlformats.org/officeDocument/2006/relationships" r:id="rId1">
    <sheetNames>
      <sheetName val="GEP Motor"/>
      <sheetName val="TD"/>
      <sheetName val="Aux_GEP"/>
    </sheetNames>
    <sheetDataSet>
      <sheetData sheetId="0">
        <row r="36">
          <cell r="E36">
            <v>96653281.195406005</v>
          </cell>
        </row>
      </sheetData>
      <sheetData sheetId="1" refreshError="1"/>
      <sheetData sheetId="2" refreshError="1"/>
    </sheetDataSet>
  </externalBook>
</externalLink>
</file>

<file path=xl/externalLinks/externalLink31.xml><?xml version="1.0" encoding="utf-8"?>
<externalLink xmlns="http://schemas.openxmlformats.org/spreadsheetml/2006/main">
  <externalBook xmlns:r="http://schemas.openxmlformats.org/officeDocument/2006/relationships" r:id="rId1">
    <sheetNames>
      <sheetName val="Exptos"/>
      <sheetName val="TD"/>
      <sheetName val="Aux_Exp"/>
    </sheetNames>
    <sheetDataSet>
      <sheetData sheetId="0">
        <row r="3">
          <cell r="E3">
            <v>95991.5</v>
          </cell>
        </row>
        <row r="36">
          <cell r="H36">
            <v>39634</v>
          </cell>
        </row>
      </sheetData>
      <sheetData sheetId="1"/>
      <sheetData sheetId="2"/>
    </sheetDataSet>
  </externalBook>
</externalLink>
</file>

<file path=xl/externalLinks/externalLink32.xml><?xml version="1.0" encoding="utf-8"?>
<externalLink xmlns="http://schemas.openxmlformats.org/spreadsheetml/2006/main">
  <externalBook xmlns:r="http://schemas.openxmlformats.org/officeDocument/2006/relationships" r:id="rId1">
    <sheetNames>
      <sheetName val="Cover"/>
      <sheetName val="INDEX"/>
      <sheetName val="Notes on use"/>
      <sheetName val="EMB Settings"/>
      <sheetName val="User Entries"/>
      <sheetName val="Ultimate Comparison &amp; Margin"/>
      <sheetName val="Portfolio Evolution_Quarter"/>
      <sheetName val="Portfolio_Evolution_Charts_Q"/>
      <sheetName val="Portfolio_Evolution_Charts_A"/>
      <sheetName val="Portfolio Evolution_Annual"/>
      <sheetName val="Summary_AttrorTotal"/>
      <sheetName val="Ultimates"/>
      <sheetName val="Analysis_LastQ_Ult_Selected"/>
      <sheetName val="Analysis_LastQ_Ult_Selected(CC)"/>
      <sheetName val="Analysis_FSR_Ult_Selected"/>
      <sheetName val="Analysis_FSR_Ult_Inc Method"/>
      <sheetName val="Analysis_FSR_Ult_Paid Method"/>
      <sheetName val="Analysis_FSR_Ult_C_Count Method"/>
      <sheetName val="Large Losses_Analysis"/>
      <sheetName val="Weather Losses_Analysis"/>
      <sheetName val="Asset_S&amp;S_or ORR"/>
      <sheetName val="Tri_Incurred_AttrorTot"/>
      <sheetName val="Tri_Paid_AttrorTot"/>
      <sheetName val="Tri_Outstanding_AttrorTot"/>
      <sheetName val="Tri_Incurred_CCounts_Attror"/>
      <sheetName val="Tri_Incurred_LL"/>
      <sheetName val="Tri_Outstanding_LL"/>
      <sheetName val="Tri_Paid_LL"/>
      <sheetName val="Tri_Incurred_CCounts_LL"/>
      <sheetName val="Tri_Incurred_WL"/>
      <sheetName val="Tri_Outstanding_WL"/>
      <sheetName val="Tri_Paid_WL"/>
      <sheetName val="Tri_Incurred_CCounts_WL"/>
      <sheetName val="KPIs"/>
      <sheetName val="Auxiliar"/>
      <sheetName val="Attritional LDF Analysis"/>
      <sheetName val="Selection Notes"/>
      <sheetName val="data"/>
      <sheetName val="Ctrol_Incurred"/>
      <sheetName val="Ctrol _Incurred_CCounts"/>
    </sheetNames>
    <sheetDataSet>
      <sheetData sheetId="0"/>
      <sheetData sheetId="1"/>
      <sheetData sheetId="2"/>
      <sheetData sheetId="3"/>
      <sheetData sheetId="4"/>
      <sheetData sheetId="5"/>
      <sheetData sheetId="6"/>
      <sheetData sheetId="7"/>
      <sheetData sheetId="8"/>
      <sheetData sheetId="9"/>
      <sheetData sheetId="10">
        <row r="18">
          <cell r="S18">
            <v>395.89499999999998</v>
          </cell>
          <cell r="U18">
            <v>53</v>
          </cell>
        </row>
        <row r="19">
          <cell r="S19">
            <v>774.28499999999997</v>
          </cell>
          <cell r="U19">
            <v>76</v>
          </cell>
        </row>
        <row r="20">
          <cell r="S20">
            <v>861.59400000000005</v>
          </cell>
          <cell r="U20">
            <v>84</v>
          </cell>
        </row>
        <row r="21">
          <cell r="S21">
            <v>1285.1030000000001</v>
          </cell>
          <cell r="U21">
            <v>93</v>
          </cell>
        </row>
        <row r="22">
          <cell r="S22">
            <v>427.80099999999999</v>
          </cell>
          <cell r="U22">
            <v>71</v>
          </cell>
        </row>
        <row r="23">
          <cell r="S23">
            <v>660.91099999999994</v>
          </cell>
          <cell r="U23">
            <v>96</v>
          </cell>
        </row>
        <row r="24">
          <cell r="S24">
            <v>1019.752</v>
          </cell>
          <cell r="U24">
            <v>86</v>
          </cell>
        </row>
        <row r="25">
          <cell r="S25">
            <v>686.82</v>
          </cell>
          <cell r="U25">
            <v>79</v>
          </cell>
        </row>
        <row r="26">
          <cell r="S26">
            <v>732.57299999999998</v>
          </cell>
          <cell r="U26">
            <v>82</v>
          </cell>
        </row>
        <row r="27">
          <cell r="S27">
            <v>807.05600000000004</v>
          </cell>
          <cell r="U27">
            <v>93</v>
          </cell>
        </row>
        <row r="28">
          <cell r="S28">
            <v>795.58900000000006</v>
          </cell>
          <cell r="U28">
            <v>107</v>
          </cell>
        </row>
        <row r="29">
          <cell r="S29">
            <v>738.91200000000003</v>
          </cell>
          <cell r="U29">
            <v>82</v>
          </cell>
        </row>
        <row r="30">
          <cell r="S30">
            <v>1077.24</v>
          </cell>
          <cell r="U30">
            <v>99</v>
          </cell>
        </row>
        <row r="31">
          <cell r="S31">
            <v>1295.2449999999999</v>
          </cell>
          <cell r="U31">
            <v>119</v>
          </cell>
        </row>
        <row r="32">
          <cell r="S32">
            <v>1710.269</v>
          </cell>
          <cell r="U32">
            <v>125</v>
          </cell>
        </row>
        <row r="33">
          <cell r="S33">
            <v>2217.5169999999998</v>
          </cell>
          <cell r="U33">
            <v>114</v>
          </cell>
        </row>
        <row r="34">
          <cell r="S34">
            <v>2042.1659999999999</v>
          </cell>
          <cell r="U34">
            <v>121</v>
          </cell>
        </row>
        <row r="35">
          <cell r="S35">
            <v>1704.3389999999999</v>
          </cell>
          <cell r="U35">
            <v>100</v>
          </cell>
        </row>
        <row r="36">
          <cell r="S36">
            <v>712.221</v>
          </cell>
          <cell r="U36">
            <v>55</v>
          </cell>
        </row>
        <row r="37">
          <cell r="S37">
            <v>1031.9259999999999</v>
          </cell>
          <cell r="U37">
            <v>67</v>
          </cell>
        </row>
        <row r="38">
          <cell r="S38">
            <v>1208.4349999999999</v>
          </cell>
          <cell r="U38">
            <v>67</v>
          </cell>
        </row>
        <row r="39">
          <cell r="S39">
            <v>928.87300000000005</v>
          </cell>
          <cell r="U39">
            <v>67</v>
          </cell>
        </row>
        <row r="40">
          <cell r="S40">
            <v>1134.3330000000001</v>
          </cell>
          <cell r="U40">
            <v>62</v>
          </cell>
        </row>
        <row r="41">
          <cell r="S41">
            <v>865.245</v>
          </cell>
          <cell r="U41">
            <v>61</v>
          </cell>
        </row>
        <row r="42">
          <cell r="S42">
            <v>1073.8800000000001</v>
          </cell>
          <cell r="U42">
            <v>65</v>
          </cell>
        </row>
        <row r="43">
          <cell r="S43">
            <v>1335.4459999999999</v>
          </cell>
          <cell r="U43">
            <v>79</v>
          </cell>
        </row>
        <row r="44">
          <cell r="S44">
            <v>1059.5519999999999</v>
          </cell>
          <cell r="U44">
            <v>71</v>
          </cell>
        </row>
        <row r="45">
          <cell r="S45">
            <v>1678.203</v>
          </cell>
          <cell r="U45">
            <v>77</v>
          </cell>
        </row>
        <row r="46">
          <cell r="S46">
            <v>1563.309</v>
          </cell>
          <cell r="U46">
            <v>73</v>
          </cell>
        </row>
        <row r="47">
          <cell r="S47">
            <v>1637.9770000000001</v>
          </cell>
          <cell r="U47">
            <v>68</v>
          </cell>
        </row>
        <row r="48">
          <cell r="S48">
            <v>1483.7940000000001</v>
          </cell>
          <cell r="U48">
            <v>69</v>
          </cell>
        </row>
        <row r="49">
          <cell r="S49">
            <v>1783.798</v>
          </cell>
          <cell r="U49">
            <v>54</v>
          </cell>
        </row>
        <row r="50">
          <cell r="S50">
            <v>1867.614</v>
          </cell>
          <cell r="U50">
            <v>68</v>
          </cell>
        </row>
        <row r="51">
          <cell r="S51">
            <v>2334.9</v>
          </cell>
          <cell r="U51">
            <v>69</v>
          </cell>
        </row>
        <row r="52">
          <cell r="S52">
            <v>2323.9549999999999</v>
          </cell>
          <cell r="U52">
            <v>83</v>
          </cell>
        </row>
        <row r="53">
          <cell r="S53">
            <v>3098.6379999999999</v>
          </cell>
          <cell r="U53">
            <v>81</v>
          </cell>
        </row>
        <row r="54">
          <cell r="S54">
            <v>2352.5169999999998</v>
          </cell>
          <cell r="U54">
            <v>62</v>
          </cell>
        </row>
        <row r="55">
          <cell r="S55">
            <v>2965.7919999999999</v>
          </cell>
          <cell r="U55">
            <v>84</v>
          </cell>
        </row>
        <row r="56">
          <cell r="S56">
            <v>2241.2620000000002</v>
          </cell>
          <cell r="U56">
            <v>60</v>
          </cell>
        </row>
        <row r="57">
          <cell r="S57">
            <v>2172.7359999999999</v>
          </cell>
          <cell r="U57">
            <v>72</v>
          </cell>
        </row>
        <row r="58">
          <cell r="S58">
            <v>2165.8389999999999</v>
          </cell>
          <cell r="U58">
            <v>63</v>
          </cell>
        </row>
        <row r="59">
          <cell r="S59">
            <v>2552.545640617368</v>
          </cell>
          <cell r="U59">
            <v>71</v>
          </cell>
        </row>
        <row r="60">
          <cell r="S60">
            <v>2027.9414484858937</v>
          </cell>
          <cell r="U60">
            <v>53</v>
          </cell>
        </row>
        <row r="61">
          <cell r="S61">
            <v>2350.8043397094357</v>
          </cell>
          <cell r="U61">
            <v>57</v>
          </cell>
        </row>
        <row r="62">
          <cell r="S62">
            <v>2191.1243270606324</v>
          </cell>
          <cell r="U62">
            <v>48</v>
          </cell>
        </row>
        <row r="63">
          <cell r="S63">
            <v>2481.495432021286</v>
          </cell>
          <cell r="U63">
            <v>63</v>
          </cell>
        </row>
        <row r="64">
          <cell r="S64">
            <v>3272.780734639472</v>
          </cell>
          <cell r="U64">
            <v>71</v>
          </cell>
        </row>
        <row r="65">
          <cell r="S65">
            <v>2913.3898417872147</v>
          </cell>
          <cell r="U65">
            <v>68</v>
          </cell>
        </row>
        <row r="66">
          <cell r="S66">
            <v>3802.0225347425539</v>
          </cell>
          <cell r="U66">
            <v>64</v>
          </cell>
        </row>
        <row r="67">
          <cell r="S67">
            <v>4903.6657492646618</v>
          </cell>
          <cell r="U67">
            <v>99</v>
          </cell>
        </row>
        <row r="68">
          <cell r="S68">
            <v>2698.3992815410043</v>
          </cell>
          <cell r="U68">
            <v>63</v>
          </cell>
        </row>
        <row r="69">
          <cell r="S69">
            <v>3655.0329683937448</v>
          </cell>
          <cell r="U69">
            <v>64</v>
          </cell>
        </row>
        <row r="70">
          <cell r="S70">
            <v>4003.5384163973549</v>
          </cell>
          <cell r="U70">
            <v>82</v>
          </cell>
        </row>
        <row r="71">
          <cell r="S71">
            <v>5812.8329874103938</v>
          </cell>
          <cell r="U71">
            <v>88.711974110032372</v>
          </cell>
        </row>
        <row r="72">
          <cell r="S72">
            <v>4501.4942555538937</v>
          </cell>
          <cell r="U72">
            <v>83.009013705175818</v>
          </cell>
        </row>
        <row r="73">
          <cell r="S73">
            <v>5800.2733675825466</v>
          </cell>
          <cell r="U73">
            <v>78.76090351253643</v>
          </cell>
        </row>
        <row r="74">
          <cell r="S74">
            <v>5740.1229957531095</v>
          </cell>
          <cell r="U74">
            <v>85.229362285039798</v>
          </cell>
        </row>
        <row r="75">
          <cell r="S75">
            <v>8510.3654588534955</v>
          </cell>
          <cell r="U75">
            <v>91.627649784202305</v>
          </cell>
        </row>
        <row r="76">
          <cell r="S76">
            <v>8123.9111351284946</v>
          </cell>
          <cell r="U76">
            <v>96.553867514535767</v>
          </cell>
        </row>
        <row r="77">
          <cell r="S77">
            <v>7935.7434154717321</v>
          </cell>
          <cell r="U77">
            <v>85.009736404715881</v>
          </cell>
        </row>
        <row r="78">
          <cell r="S78">
            <v>7074.5652376303642</v>
          </cell>
          <cell r="U78">
            <v>69.070200965556978</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externalLinks/externalLink33.xml><?xml version="1.0" encoding="utf-8"?>
<externalLink xmlns="http://schemas.openxmlformats.org/spreadsheetml/2006/main">
  <externalBook xmlns:r="http://schemas.openxmlformats.org/officeDocument/2006/relationships" r:id="rId1">
    <sheetNames>
      <sheetName val="Sheet1"/>
    </sheetNames>
    <definedNames>
      <definedName name="ResQ3Headers"/>
      <definedName name="ResQ3Tri"/>
    </definedNames>
    <sheetDataSet>
      <sheetData sheetId="0"/>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14.bin"/><Relationship Id="rId4" Type="http://schemas.openxmlformats.org/officeDocument/2006/relationships/comments" Target="../comments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5.bin"/><Relationship Id="rId4" Type="http://schemas.openxmlformats.org/officeDocument/2006/relationships/comments" Target="../comments5.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16.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17.bin"/><Relationship Id="rId4" Type="http://schemas.openxmlformats.org/officeDocument/2006/relationships/comments" Target="../comments7.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7.xml.rels><?xml version="1.0" encoding="UTF-8" standalone="yes"?>
<Relationships xmlns="http://schemas.openxmlformats.org/package/2006/relationships"><Relationship Id="rId1" Type="http://schemas.openxmlformats.org/officeDocument/2006/relationships/vmlDrawing" Target="../drawings/vmlDrawing9.vml"/></Relationships>
</file>

<file path=xl/worksheets/_rels/sheet38.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drawing" Target="../drawings/drawing12.xml"/></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sheetPr codeName="Hoja1">
    <tabColor rgb="FFFF0000"/>
  </sheetPr>
  <dimension ref="A1:R55"/>
  <sheetViews>
    <sheetView showGridLines="0" zoomScale="75" zoomScaleNormal="75" workbookViewId="0">
      <selection activeCell="H21" sqref="H21"/>
    </sheetView>
  </sheetViews>
  <sheetFormatPr baseColWidth="10" defaultColWidth="11.42578125" defaultRowHeight="12.75"/>
  <cols>
    <col min="1" max="1" width="8.85546875" style="389" customWidth="1"/>
    <col min="2" max="2" width="31.140625" style="389" customWidth="1"/>
    <col min="3" max="3" width="28.7109375" style="389" customWidth="1"/>
    <col min="4" max="4" width="8.85546875" style="389" customWidth="1"/>
    <col min="5" max="5" width="15.140625" style="389" customWidth="1"/>
    <col min="6" max="10" width="10.7109375" style="389" customWidth="1"/>
    <col min="11" max="11" width="5.5703125" style="389" customWidth="1"/>
    <col min="12" max="12" width="8.85546875" style="389" customWidth="1"/>
    <col min="13" max="13" width="21.85546875" style="389" customWidth="1"/>
    <col min="14" max="14" width="16.42578125" style="389" customWidth="1"/>
    <col min="15" max="15" width="18.140625" style="389" customWidth="1"/>
    <col min="16" max="16" width="21.28515625" style="389" customWidth="1"/>
    <col min="17" max="17" width="14.42578125" style="389" customWidth="1"/>
    <col min="18" max="18" width="15.85546875" style="389" customWidth="1"/>
    <col min="19" max="16384" width="11.42578125" style="389"/>
  </cols>
  <sheetData>
    <row r="1" spans="1:15" ht="15">
      <c r="I1" s="463" t="s">
        <v>361</v>
      </c>
    </row>
    <row r="3" spans="1:15">
      <c r="L3" s="390"/>
      <c r="M3" s="391"/>
    </row>
    <row r="4" spans="1:15">
      <c r="M4" s="398">
        <v>2010</v>
      </c>
      <c r="N4" s="388"/>
      <c r="O4" s="388"/>
    </row>
    <row r="5" spans="1:15">
      <c r="M5" s="399">
        <v>2011</v>
      </c>
      <c r="N5" s="388"/>
      <c r="O5" s="388"/>
    </row>
    <row r="6" spans="1:15">
      <c r="M6" s="400">
        <v>2012</v>
      </c>
      <c r="N6" s="388"/>
      <c r="O6" s="388"/>
    </row>
    <row r="7" spans="1:15">
      <c r="M7" s="388"/>
      <c r="N7" s="388"/>
      <c r="O7" s="388"/>
    </row>
    <row r="8" spans="1:15">
      <c r="M8" s="388"/>
      <c r="N8" s="388"/>
      <c r="O8" s="388"/>
    </row>
    <row r="9" spans="1:15">
      <c r="M9" s="398" t="s">
        <v>278</v>
      </c>
      <c r="N9" s="388"/>
      <c r="O9" s="388"/>
    </row>
    <row r="10" spans="1:15" ht="15.75">
      <c r="B10" s="392" t="s">
        <v>70</v>
      </c>
      <c r="C10" s="449" t="str">
        <f>+C11&amp;" "&amp;C12</f>
        <v>2014 Q2</v>
      </c>
      <c r="M10" s="399" t="s">
        <v>275</v>
      </c>
      <c r="N10" s="388"/>
      <c r="O10" s="388"/>
    </row>
    <row r="11" spans="1:15" ht="15.75">
      <c r="A11" s="393"/>
      <c r="B11" s="392" t="s">
        <v>71</v>
      </c>
      <c r="C11" s="450">
        <f>+VLOOKUP(Info_as_at,$M$32:$Q$55,4,0)</f>
        <v>2014</v>
      </c>
      <c r="M11" s="399" t="s">
        <v>277</v>
      </c>
      <c r="N11" s="388"/>
      <c r="O11" s="388"/>
    </row>
    <row r="12" spans="1:15" ht="15.75">
      <c r="B12" s="392" t="s">
        <v>67</v>
      </c>
      <c r="C12" s="450" t="str">
        <f>+VLOOKUP(Info_as_at,$M$32:$Q$55,5,0)</f>
        <v>Q2</v>
      </c>
      <c r="M12" s="400" t="s">
        <v>279</v>
      </c>
      <c r="N12" s="388"/>
      <c r="O12" s="388"/>
    </row>
    <row r="13" spans="1:15" ht="15.75">
      <c r="B13" s="392" t="s">
        <v>72</v>
      </c>
      <c r="C13" s="552" t="s">
        <v>641</v>
      </c>
      <c r="M13" s="388"/>
      <c r="N13" s="388"/>
      <c r="O13" s="388"/>
    </row>
    <row r="14" spans="1:15">
      <c r="M14" s="388"/>
      <c r="N14" s="388"/>
      <c r="O14" s="388"/>
    </row>
    <row r="15" spans="1:15" ht="15.75">
      <c r="B15" s="392" t="s">
        <v>73</v>
      </c>
      <c r="C15" s="553" t="s">
        <v>225</v>
      </c>
      <c r="M15" s="398" t="s">
        <v>280</v>
      </c>
      <c r="N15" s="388"/>
      <c r="O15" s="388"/>
    </row>
    <row r="16" spans="1:15">
      <c r="B16" s="394"/>
      <c r="C16" s="394"/>
      <c r="M16" s="400" t="s">
        <v>281</v>
      </c>
      <c r="N16" s="388"/>
      <c r="O16" s="388"/>
    </row>
    <row r="17" spans="2:18" ht="15.75">
      <c r="B17" s="395" t="s">
        <v>176</v>
      </c>
      <c r="C17" s="553" t="s">
        <v>378</v>
      </c>
      <c r="D17" s="469"/>
      <c r="M17" s="388"/>
      <c r="N17" s="388"/>
      <c r="O17" s="388"/>
    </row>
    <row r="18" spans="2:18">
      <c r="B18" s="394"/>
      <c r="C18" s="394"/>
      <c r="M18" s="398" t="s">
        <v>226</v>
      </c>
      <c r="N18" s="388"/>
      <c r="O18" s="388"/>
    </row>
    <row r="19" spans="2:18" ht="15.75">
      <c r="B19" s="395" t="s">
        <v>186</v>
      </c>
      <c r="C19" s="553" t="s">
        <v>226</v>
      </c>
      <c r="M19" s="400" t="s">
        <v>282</v>
      </c>
      <c r="N19" s="388"/>
      <c r="O19" s="388"/>
    </row>
    <row r="20" spans="2:18">
      <c r="M20" s="388"/>
      <c r="N20" s="388"/>
      <c r="O20" s="388"/>
    </row>
    <row r="21" spans="2:18" ht="15.75">
      <c r="B21" s="392" t="s">
        <v>185</v>
      </c>
      <c r="C21" s="401">
        <v>1000</v>
      </c>
      <c r="D21" s="396" t="str">
        <f>IF(C21=1000000,"(Millions)",IF(C21=1000,"(Thousands)",""))</f>
        <v>(Thousands)</v>
      </c>
      <c r="M21" s="472" t="s">
        <v>383</v>
      </c>
      <c r="N21" s="473" t="s">
        <v>237</v>
      </c>
      <c r="O21" s="473" t="s">
        <v>365</v>
      </c>
      <c r="P21" s="473" t="s">
        <v>56</v>
      </c>
      <c r="Q21" s="473" t="s">
        <v>381</v>
      </c>
      <c r="R21" s="474" t="s">
        <v>382</v>
      </c>
    </row>
    <row r="22" spans="2:18">
      <c r="M22" s="475" t="s">
        <v>373</v>
      </c>
      <c r="N22" s="478" t="s">
        <v>283</v>
      </c>
      <c r="O22" s="479" t="s">
        <v>294</v>
      </c>
      <c r="P22" s="479" t="str">
        <f t="shared" ref="P22:P29" si="0">+M22</f>
        <v>Motor Personal_CP</v>
      </c>
      <c r="Q22" s="479" t="s">
        <v>384</v>
      </c>
      <c r="R22" s="479" t="s">
        <v>369</v>
      </c>
    </row>
    <row r="23" spans="2:18" ht="15.75">
      <c r="B23" s="392" t="s">
        <v>96</v>
      </c>
      <c r="C23" s="402" t="s">
        <v>227</v>
      </c>
      <c r="M23" s="476" t="s">
        <v>374</v>
      </c>
      <c r="N23" s="480" t="s">
        <v>284</v>
      </c>
      <c r="O23" s="481" t="s">
        <v>284</v>
      </c>
      <c r="P23" s="481" t="str">
        <f t="shared" si="0"/>
        <v>Motor Personal_CT</v>
      </c>
      <c r="Q23" s="481" t="s">
        <v>384</v>
      </c>
      <c r="R23" s="481" t="s">
        <v>370</v>
      </c>
    </row>
    <row r="24" spans="2:18">
      <c r="B24" s="396"/>
      <c r="M24" s="476" t="s">
        <v>375</v>
      </c>
      <c r="N24" s="480" t="s">
        <v>285</v>
      </c>
      <c r="O24" s="481" t="s">
        <v>285</v>
      </c>
      <c r="P24" s="481" t="str">
        <f t="shared" si="0"/>
        <v>Motor Personal_RCD</v>
      </c>
      <c r="Q24" s="481" t="s">
        <v>384</v>
      </c>
      <c r="R24" s="481" t="s">
        <v>372</v>
      </c>
    </row>
    <row r="25" spans="2:18">
      <c r="M25" s="476" t="s">
        <v>376</v>
      </c>
      <c r="N25" s="480" t="s">
        <v>364</v>
      </c>
      <c r="O25" s="481" t="s">
        <v>286</v>
      </c>
      <c r="P25" s="481" t="str">
        <f t="shared" si="0"/>
        <v>Motor Personal_RCL</v>
      </c>
      <c r="Q25" s="481" t="s">
        <v>384</v>
      </c>
      <c r="R25" s="481" t="s">
        <v>371</v>
      </c>
    </row>
    <row r="26" spans="2:18">
      <c r="E26" s="397"/>
      <c r="M26" s="476" t="s">
        <v>377</v>
      </c>
      <c r="N26" s="480"/>
      <c r="O26" s="481"/>
      <c r="P26" s="481" t="str">
        <f t="shared" si="0"/>
        <v>Motor Comercial_CP</v>
      </c>
      <c r="Q26" s="481" t="s">
        <v>385</v>
      </c>
      <c r="R26" s="481" t="s">
        <v>369</v>
      </c>
    </row>
    <row r="27" spans="2:18">
      <c r="M27" s="476" t="s">
        <v>378</v>
      </c>
      <c r="N27" s="480"/>
      <c r="O27" s="481"/>
      <c r="P27" s="481" t="str">
        <f t="shared" si="0"/>
        <v>Motor Comercial_CT</v>
      </c>
      <c r="Q27" s="481" t="s">
        <v>385</v>
      </c>
      <c r="R27" s="481" t="s">
        <v>370</v>
      </c>
    </row>
    <row r="28" spans="2:18" ht="12.75" customHeight="1">
      <c r="B28" s="791" t="s">
        <v>184</v>
      </c>
      <c r="C28" s="791"/>
      <c r="D28" s="791"/>
      <c r="E28" s="791"/>
      <c r="F28" s="791"/>
      <c r="M28" s="476" t="s">
        <v>379</v>
      </c>
      <c r="N28" s="480"/>
      <c r="O28" s="481"/>
      <c r="P28" s="481" t="str">
        <f t="shared" si="0"/>
        <v>Motor Comercial_RCD</v>
      </c>
      <c r="Q28" s="481" t="s">
        <v>385</v>
      </c>
      <c r="R28" s="481" t="s">
        <v>372</v>
      </c>
    </row>
    <row r="29" spans="2:18">
      <c r="B29" s="791"/>
      <c r="C29" s="791"/>
      <c r="D29" s="791"/>
      <c r="E29" s="791"/>
      <c r="F29" s="791"/>
      <c r="M29" s="476" t="s">
        <v>380</v>
      </c>
      <c r="N29" s="480"/>
      <c r="O29" s="481"/>
      <c r="P29" s="481" t="str">
        <f t="shared" si="0"/>
        <v>Motor Comercial_RCL</v>
      </c>
      <c r="Q29" s="481" t="s">
        <v>385</v>
      </c>
      <c r="R29" s="481" t="s">
        <v>371</v>
      </c>
    </row>
    <row r="30" spans="2:18" ht="12.75" customHeight="1">
      <c r="B30" s="791"/>
      <c r="C30" s="791"/>
      <c r="D30" s="791"/>
      <c r="E30" s="791"/>
      <c r="F30" s="791"/>
      <c r="M30" s="477"/>
      <c r="N30" s="482"/>
      <c r="O30" s="483"/>
      <c r="P30" s="483"/>
      <c r="Q30" s="484"/>
      <c r="R30" s="484"/>
    </row>
    <row r="31" spans="2:18" ht="12.75" customHeight="1">
      <c r="L31" s="391"/>
      <c r="M31" s="388"/>
      <c r="N31" s="388"/>
      <c r="O31" s="388"/>
    </row>
    <row r="32" spans="2:18">
      <c r="M32" s="580" t="s">
        <v>289</v>
      </c>
      <c r="N32" s="581" t="s">
        <v>511</v>
      </c>
      <c r="O32" s="581" t="s">
        <v>512</v>
      </c>
      <c r="P32" s="447">
        <v>2010</v>
      </c>
      <c r="Q32" s="582" t="s">
        <v>278</v>
      </c>
    </row>
    <row r="33" spans="13:17">
      <c r="M33" s="583" t="s">
        <v>276</v>
      </c>
      <c r="N33" s="584" t="s">
        <v>513</v>
      </c>
      <c r="O33" s="584" t="s">
        <v>511</v>
      </c>
      <c r="P33" s="446">
        <v>2010</v>
      </c>
      <c r="Q33" s="585" t="s">
        <v>275</v>
      </c>
    </row>
    <row r="34" spans="13:17">
      <c r="M34" s="583" t="s">
        <v>290</v>
      </c>
      <c r="N34" s="584" t="s">
        <v>514</v>
      </c>
      <c r="O34" s="584" t="s">
        <v>513</v>
      </c>
      <c r="P34" s="446">
        <v>2010</v>
      </c>
      <c r="Q34" s="585" t="s">
        <v>277</v>
      </c>
    </row>
    <row r="35" spans="13:17">
      <c r="M35" s="583" t="s">
        <v>291</v>
      </c>
      <c r="N35" s="584" t="s">
        <v>515</v>
      </c>
      <c r="O35" s="584" t="s">
        <v>514</v>
      </c>
      <c r="P35" s="446">
        <v>2010</v>
      </c>
      <c r="Q35" s="585" t="s">
        <v>279</v>
      </c>
    </row>
    <row r="36" spans="13:17">
      <c r="M36" s="583" t="s">
        <v>292</v>
      </c>
      <c r="N36" s="584" t="s">
        <v>516</v>
      </c>
      <c r="O36" s="584" t="s">
        <v>515</v>
      </c>
      <c r="P36" s="446">
        <v>2011</v>
      </c>
      <c r="Q36" s="585" t="s">
        <v>278</v>
      </c>
    </row>
    <row r="37" spans="13:17">
      <c r="M37" s="583" t="s">
        <v>293</v>
      </c>
      <c r="N37" s="584" t="s">
        <v>517</v>
      </c>
      <c r="O37" s="584" t="s">
        <v>516</v>
      </c>
      <c r="P37" s="446">
        <v>2011</v>
      </c>
      <c r="Q37" s="585" t="s">
        <v>275</v>
      </c>
    </row>
    <row r="38" spans="13:17">
      <c r="M38" s="583" t="s">
        <v>518</v>
      </c>
      <c r="N38" s="586">
        <v>40816</v>
      </c>
      <c r="O38" s="586">
        <v>40724</v>
      </c>
      <c r="P38" s="446">
        <v>2011</v>
      </c>
      <c r="Q38" s="585" t="s">
        <v>277</v>
      </c>
    </row>
    <row r="39" spans="13:17">
      <c r="M39" s="583" t="s">
        <v>519</v>
      </c>
      <c r="N39" s="586">
        <v>40908</v>
      </c>
      <c r="O39" s="586">
        <v>40816</v>
      </c>
      <c r="P39" s="446">
        <v>2011</v>
      </c>
      <c r="Q39" s="585" t="s">
        <v>279</v>
      </c>
    </row>
    <row r="40" spans="13:17">
      <c r="M40" s="583" t="s">
        <v>520</v>
      </c>
      <c r="N40" s="586">
        <v>40999</v>
      </c>
      <c r="O40" s="586">
        <v>40908</v>
      </c>
      <c r="P40" s="446">
        <v>2012</v>
      </c>
      <c r="Q40" s="585" t="s">
        <v>278</v>
      </c>
    </row>
    <row r="41" spans="13:17">
      <c r="M41" s="583" t="s">
        <v>521</v>
      </c>
      <c r="N41" s="586">
        <v>41090</v>
      </c>
      <c r="O41" s="586">
        <v>40999</v>
      </c>
      <c r="P41" s="446">
        <v>2012</v>
      </c>
      <c r="Q41" s="585" t="s">
        <v>275</v>
      </c>
    </row>
    <row r="42" spans="13:17">
      <c r="M42" s="583" t="s">
        <v>522</v>
      </c>
      <c r="N42" s="586">
        <v>41182</v>
      </c>
      <c r="O42" s="586">
        <v>41090</v>
      </c>
      <c r="P42" s="446">
        <v>2012</v>
      </c>
      <c r="Q42" s="585" t="s">
        <v>277</v>
      </c>
    </row>
    <row r="43" spans="13:17">
      <c r="M43" s="583" t="s">
        <v>523</v>
      </c>
      <c r="N43" s="586">
        <v>41274</v>
      </c>
      <c r="O43" s="586">
        <v>41182</v>
      </c>
      <c r="P43" s="446">
        <v>2012</v>
      </c>
      <c r="Q43" s="585" t="s">
        <v>279</v>
      </c>
    </row>
    <row r="44" spans="13:17">
      <c r="M44" s="583" t="s">
        <v>524</v>
      </c>
      <c r="N44" s="586">
        <v>41364</v>
      </c>
      <c r="O44" s="586">
        <v>41274</v>
      </c>
      <c r="P44" s="446">
        <v>2013</v>
      </c>
      <c r="Q44" s="585" t="s">
        <v>278</v>
      </c>
    </row>
    <row r="45" spans="13:17">
      <c r="M45" s="583" t="s">
        <v>525</v>
      </c>
      <c r="N45" s="586">
        <v>41455</v>
      </c>
      <c r="O45" s="586">
        <v>41364</v>
      </c>
      <c r="P45" s="446">
        <v>2013</v>
      </c>
      <c r="Q45" s="585" t="s">
        <v>275</v>
      </c>
    </row>
    <row r="46" spans="13:17">
      <c r="M46" s="583" t="s">
        <v>526</v>
      </c>
      <c r="N46" s="586">
        <v>41547</v>
      </c>
      <c r="O46" s="586">
        <v>41455</v>
      </c>
      <c r="P46" s="446">
        <v>2013</v>
      </c>
      <c r="Q46" s="585" t="s">
        <v>277</v>
      </c>
    </row>
    <row r="47" spans="13:17">
      <c r="M47" s="583" t="s">
        <v>527</v>
      </c>
      <c r="N47" s="586">
        <v>41639</v>
      </c>
      <c r="O47" s="586">
        <v>41547</v>
      </c>
      <c r="P47" s="446">
        <v>2013</v>
      </c>
      <c r="Q47" s="585" t="s">
        <v>279</v>
      </c>
    </row>
    <row r="48" spans="13:17">
      <c r="M48" s="583" t="s">
        <v>640</v>
      </c>
      <c r="N48" s="586">
        <v>41729</v>
      </c>
      <c r="O48" s="586">
        <v>41639</v>
      </c>
      <c r="P48" s="446">
        <v>2014</v>
      </c>
      <c r="Q48" s="585" t="s">
        <v>278</v>
      </c>
    </row>
    <row r="49" spans="13:17">
      <c r="M49" s="583" t="s">
        <v>641</v>
      </c>
      <c r="N49" s="586">
        <v>41820</v>
      </c>
      <c r="O49" s="586">
        <v>41729</v>
      </c>
      <c r="P49" s="446">
        <v>2014</v>
      </c>
      <c r="Q49" s="585" t="s">
        <v>275</v>
      </c>
    </row>
    <row r="50" spans="13:17">
      <c r="M50" s="583" t="s">
        <v>642</v>
      </c>
      <c r="N50" s="586">
        <v>41912</v>
      </c>
      <c r="O50" s="586">
        <v>41820</v>
      </c>
      <c r="P50" s="446">
        <v>2014</v>
      </c>
      <c r="Q50" s="585" t="s">
        <v>277</v>
      </c>
    </row>
    <row r="51" spans="13:17">
      <c r="M51" s="583" t="s">
        <v>643</v>
      </c>
      <c r="N51" s="586">
        <v>42004</v>
      </c>
      <c r="O51" s="586">
        <v>41912</v>
      </c>
      <c r="P51" s="446">
        <v>2014</v>
      </c>
      <c r="Q51" s="585" t="s">
        <v>279</v>
      </c>
    </row>
    <row r="52" spans="13:17">
      <c r="M52" s="583" t="s">
        <v>644</v>
      </c>
      <c r="N52" s="586">
        <v>42094</v>
      </c>
      <c r="O52" s="586">
        <v>42004</v>
      </c>
      <c r="P52" s="446">
        <v>2015</v>
      </c>
      <c r="Q52" s="585" t="s">
        <v>278</v>
      </c>
    </row>
    <row r="53" spans="13:17">
      <c r="M53" s="583" t="s">
        <v>645</v>
      </c>
      <c r="N53" s="586">
        <v>42185</v>
      </c>
      <c r="O53" s="586">
        <v>42094</v>
      </c>
      <c r="P53" s="446">
        <v>2015</v>
      </c>
      <c r="Q53" s="585" t="s">
        <v>275</v>
      </c>
    </row>
    <row r="54" spans="13:17">
      <c r="M54" s="583" t="s">
        <v>646</v>
      </c>
      <c r="N54" s="586">
        <v>42277</v>
      </c>
      <c r="O54" s="586">
        <v>42185</v>
      </c>
      <c r="P54" s="446">
        <v>2015</v>
      </c>
      <c r="Q54" s="585" t="s">
        <v>277</v>
      </c>
    </row>
    <row r="55" spans="13:17">
      <c r="M55" s="587" t="s">
        <v>647</v>
      </c>
      <c r="N55" s="588">
        <v>42369</v>
      </c>
      <c r="O55" s="588">
        <v>42277</v>
      </c>
      <c r="P55" s="448">
        <v>2015</v>
      </c>
      <c r="Q55" s="589" t="s">
        <v>279</v>
      </c>
    </row>
  </sheetData>
  <protectedRanges>
    <protectedRange password="9C5F" sqref="C15 C17 C19 C23 C21 C11:C13" name="Cover"/>
  </protectedRanges>
  <mergeCells count="1">
    <mergeCell ref="B28:F30"/>
  </mergeCells>
  <phoneticPr fontId="4" type="noConversion"/>
  <dataValidations count="5">
    <dataValidation type="list" allowBlank="1" showInputMessage="1" showErrorMessage="1" sqref="C21">
      <formula1>"1,1000,1000000"</formula1>
    </dataValidation>
    <dataValidation type="list" allowBlank="1" showInputMessage="1" showErrorMessage="1" sqref="C15">
      <formula1>$M$15:$M$16</formula1>
    </dataValidation>
    <dataValidation type="list" allowBlank="1" showInputMessage="1" showErrorMessage="1" sqref="C17">
      <formula1>$M$22:$M$30</formula1>
    </dataValidation>
    <dataValidation type="list" allowBlank="1" showInputMessage="1" showErrorMessage="1" sqref="C19">
      <formula1>$M$18:$M$19</formula1>
    </dataValidation>
    <dataValidation type="list" allowBlank="1" showInputMessage="1" showErrorMessage="1" sqref="C13">
      <formula1>$M$32:$M$55</formula1>
    </dataValidation>
  </dataValidations>
  <hyperlinks>
    <hyperlink ref="I1" location="INDEX!A1" display="&lt;&lt;&lt; Index &lt;&lt;&lt;"/>
  </hyperlinks>
  <pageMargins left="0.75" right="0.75" top="1" bottom="1" header="0.5" footer="0.5"/>
  <pageSetup paperSize="9" scale="89" orientation="portrait"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sheetPr codeName="Hoja20">
    <tabColor theme="1"/>
  </sheetPr>
  <dimension ref="A1:D35"/>
  <sheetViews>
    <sheetView showGridLines="0" topLeftCell="C1" workbookViewId="0">
      <selection activeCell="C1" sqref="C1"/>
    </sheetView>
  </sheetViews>
  <sheetFormatPr baseColWidth="10" defaultRowHeight="12.75"/>
  <cols>
    <col min="1" max="1" width="4.7109375" hidden="1" customWidth="1"/>
    <col min="2" max="2" width="31.5703125" hidden="1" customWidth="1"/>
    <col min="3" max="3" width="2.7109375" customWidth="1"/>
    <col min="4" max="4" width="24.5703125" bestFit="1" customWidth="1"/>
  </cols>
  <sheetData>
    <row r="1" spans="1:4">
      <c r="B1" s="461" t="s">
        <v>327</v>
      </c>
    </row>
    <row r="2" spans="1:4" ht="3" customHeight="1"/>
    <row r="3" spans="1:4">
      <c r="A3" s="1" t="s">
        <v>328</v>
      </c>
      <c r="B3" s="462" t="s">
        <v>296</v>
      </c>
      <c r="D3" s="466" t="s">
        <v>362</v>
      </c>
    </row>
    <row r="4" spans="1:4">
      <c r="A4" s="1" t="s">
        <v>329</v>
      </c>
      <c r="B4" s="462" t="s">
        <v>297</v>
      </c>
      <c r="D4" s="462" t="s">
        <v>296</v>
      </c>
    </row>
    <row r="5" spans="1:4">
      <c r="A5" s="1" t="s">
        <v>330</v>
      </c>
      <c r="B5" s="462" t="s">
        <v>298</v>
      </c>
    </row>
    <row r="6" spans="1:4">
      <c r="A6" s="1" t="s">
        <v>331</v>
      </c>
      <c r="B6" s="462" t="s">
        <v>299</v>
      </c>
      <c r="D6" s="466" t="s">
        <v>362</v>
      </c>
    </row>
    <row r="7" spans="1:4">
      <c r="A7" s="1" t="s">
        <v>332</v>
      </c>
      <c r="B7" s="462" t="s">
        <v>300</v>
      </c>
      <c r="D7" s="464" t="s">
        <v>232</v>
      </c>
    </row>
    <row r="8" spans="1:4">
      <c r="A8" s="1" t="s">
        <v>333</v>
      </c>
      <c r="B8" s="462" t="s">
        <v>301</v>
      </c>
    </row>
    <row r="9" spans="1:4">
      <c r="A9" s="1" t="s">
        <v>334</v>
      </c>
      <c r="B9" s="462" t="s">
        <v>302</v>
      </c>
      <c r="D9" s="466" t="s">
        <v>363</v>
      </c>
    </row>
    <row r="10" spans="1:4">
      <c r="A10" s="1" t="s">
        <v>335</v>
      </c>
      <c r="B10" s="462" t="s">
        <v>303</v>
      </c>
      <c r="D10" s="465" t="s">
        <v>305</v>
      </c>
    </row>
    <row r="11" spans="1:4">
      <c r="A11" s="1" t="s">
        <v>336</v>
      </c>
      <c r="B11" s="462" t="s">
        <v>304</v>
      </c>
      <c r="D11" s="465" t="s">
        <v>315</v>
      </c>
    </row>
    <row r="12" spans="1:4">
      <c r="A12" s="1" t="s">
        <v>337</v>
      </c>
      <c r="B12" s="462" t="s">
        <v>305</v>
      </c>
      <c r="D12" s="465" t="s">
        <v>316</v>
      </c>
    </row>
    <row r="13" spans="1:4">
      <c r="A13" s="1" t="s">
        <v>338</v>
      </c>
      <c r="B13" s="462" t="s">
        <v>306</v>
      </c>
      <c r="D13" s="465" t="s">
        <v>317</v>
      </c>
    </row>
    <row r="14" spans="1:4">
      <c r="A14" s="1" t="s">
        <v>339</v>
      </c>
      <c r="B14" s="462" t="s">
        <v>307</v>
      </c>
      <c r="D14" s="465" t="s">
        <v>318</v>
      </c>
    </row>
    <row r="15" spans="1:4">
      <c r="A15" s="1" t="s">
        <v>340</v>
      </c>
      <c r="B15" s="462" t="s">
        <v>308</v>
      </c>
    </row>
    <row r="16" spans="1:4">
      <c r="A16" s="1" t="s">
        <v>341</v>
      </c>
      <c r="B16" s="462" t="s">
        <v>309</v>
      </c>
    </row>
    <row r="17" spans="1:2">
      <c r="A17" s="1" t="s">
        <v>342</v>
      </c>
      <c r="B17" s="462" t="s">
        <v>310</v>
      </c>
    </row>
    <row r="18" spans="1:2">
      <c r="A18" s="1" t="s">
        <v>343</v>
      </c>
      <c r="B18" s="462" t="s">
        <v>311</v>
      </c>
    </row>
    <row r="19" spans="1:2">
      <c r="A19" s="1" t="s">
        <v>344</v>
      </c>
      <c r="B19" s="462" t="s">
        <v>312</v>
      </c>
    </row>
    <row r="20" spans="1:2">
      <c r="A20" s="1" t="s">
        <v>345</v>
      </c>
      <c r="B20" s="462" t="s">
        <v>313</v>
      </c>
    </row>
    <row r="21" spans="1:2">
      <c r="A21" s="1" t="s">
        <v>346</v>
      </c>
      <c r="B21" s="462" t="s">
        <v>314</v>
      </c>
    </row>
    <row r="22" spans="1:2">
      <c r="A22" s="1" t="s">
        <v>347</v>
      </c>
      <c r="B22" s="462" t="s">
        <v>315</v>
      </c>
    </row>
    <row r="23" spans="1:2">
      <c r="A23" s="1" t="s">
        <v>348</v>
      </c>
      <c r="B23" s="462" t="s">
        <v>316</v>
      </c>
    </row>
    <row r="24" spans="1:2">
      <c r="A24" s="1" t="s">
        <v>349</v>
      </c>
      <c r="B24" s="462" t="s">
        <v>317</v>
      </c>
    </row>
    <row r="25" spans="1:2">
      <c r="A25" s="1" t="s">
        <v>350</v>
      </c>
      <c r="B25" s="462" t="s">
        <v>318</v>
      </c>
    </row>
    <row r="26" spans="1:2">
      <c r="A26" s="1" t="s">
        <v>351</v>
      </c>
      <c r="B26" s="462" t="s">
        <v>319</v>
      </c>
    </row>
    <row r="27" spans="1:2">
      <c r="A27" s="1" t="s">
        <v>352</v>
      </c>
      <c r="B27" s="462" t="s">
        <v>320</v>
      </c>
    </row>
    <row r="28" spans="1:2">
      <c r="A28" s="1" t="s">
        <v>353</v>
      </c>
      <c r="B28" s="462" t="s">
        <v>321</v>
      </c>
    </row>
    <row r="29" spans="1:2">
      <c r="A29" s="1" t="s">
        <v>354</v>
      </c>
      <c r="B29" s="462" t="s">
        <v>322</v>
      </c>
    </row>
    <row r="30" spans="1:2">
      <c r="A30" s="1" t="s">
        <v>355</v>
      </c>
      <c r="B30" s="462" t="s">
        <v>323</v>
      </c>
    </row>
    <row r="31" spans="1:2">
      <c r="A31" s="1" t="s">
        <v>356</v>
      </c>
      <c r="B31" s="462" t="s">
        <v>324</v>
      </c>
    </row>
    <row r="32" spans="1:2">
      <c r="A32" s="1" t="s">
        <v>357</v>
      </c>
      <c r="B32" s="462" t="s">
        <v>325</v>
      </c>
    </row>
    <row r="33" spans="1:2">
      <c r="A33" s="1" t="s">
        <v>358</v>
      </c>
      <c r="B33" s="462" t="s">
        <v>326</v>
      </c>
    </row>
    <row r="34" spans="1:2">
      <c r="A34" s="1" t="s">
        <v>359</v>
      </c>
      <c r="B34" s="462" t="s">
        <v>246</v>
      </c>
    </row>
    <row r="35" spans="1:2">
      <c r="A35" s="1" t="s">
        <v>360</v>
      </c>
      <c r="B35" s="462" t="s">
        <v>232</v>
      </c>
    </row>
  </sheetData>
  <hyperlinks>
    <hyperlink ref="B3" location="Cover!A1" display="Cover"/>
    <hyperlink ref="B4" location="'Notes on use'!A1" display="Notes on use"/>
    <hyperlink ref="B5" location="'EMB Settings'!A1" display="EMB Settings"/>
    <hyperlink ref="B6" location="'User Entries'!A1" display="User Entries"/>
    <hyperlink ref="B7" location="'Ultimate Comparison &amp; Margin'!A1" display="Ultimate Comparison &amp; Margin"/>
    <hyperlink ref="B8" location="'Portfolio Evolution_Quarter'!A1" display="Portfolio Evolution_Quarter"/>
    <hyperlink ref="B9" location="Portfolio_Evolution_Charts_Q!A1" display="Portfolio_Evolution_Charts_Q"/>
    <hyperlink ref="B10" location="Portfolio_Evolution_Charts_A!A1" display="Portfolio_Evolution_Charts_A"/>
    <hyperlink ref="B11" location="'Portfolio Evolution_Annual'!A1" display="Portfolio Evolution_Annual"/>
    <hyperlink ref="B12" location="Summary_AttrorTotal!A1" display="Summary_AttrorTotal"/>
    <hyperlink ref="B13" location="Analysis_LastQ_Ult_Selected!A1" display="Analysis_LastQ_Ult_Selected"/>
    <hyperlink ref="B14" location="'Analysis_LastQ_Ult_Selected(CC)'!A1" display="Analysis_LastQ_Ult_Selected(CC)"/>
    <hyperlink ref="B15" location="Analysis_FSR_Ult_Selected!A1" display="Analysis_FSR_Ult_Selected"/>
    <hyperlink ref="B16" location="'Analysis_FSR_Ult_Inc Method'!A1" display="Analysis_FSR_Ult_Inc Method"/>
    <hyperlink ref="B17" location="'Analysis_FSR_Ult_Paid Method'!A1" display="Analysis_FSR_Ult_Paid Method"/>
    <hyperlink ref="B18" location="'Analysis_FSR_Ult_C_Count Method'!A1" display="Analysis_FSR_Ult_C_Count Method"/>
    <hyperlink ref="B19" location="'Large Losses_Analysis'!A1" display="Large Losses_Analysis"/>
    <hyperlink ref="B20" location="'Weather Losses_Analysis'!A1" display="Weather Losses_Analysis"/>
    <hyperlink ref="B21" location="'Asset_S&amp;S_or ORR'!A1" display="Asset_S&amp;S_or ORR"/>
    <hyperlink ref="B22" location="Tri_Incurred_AttrorTot!A1" display="Tri_Incurred_AttrorTot"/>
    <hyperlink ref="B23" location="Tri_Paid_AttrorTot!A1" display="Tri_Paid_AttrorTot"/>
    <hyperlink ref="B24" location="Tri_Outstanding_AttrorTot!A1" display="Tri_Outstanding_AttrorTot"/>
    <hyperlink ref="B25" location="Tri_Incurred_CCounts_Attror!A1" display="Tri_Incurred_CCounts_Attror"/>
    <hyperlink ref="B26" location="Tri_Incurred_LL!A1" display="Tri_Incurred_LL"/>
    <hyperlink ref="B27" location="Tri_Outstanding_LL!A1" display="Tri_Outstanding_LL"/>
    <hyperlink ref="B28" location="Tri_Paid_LL!A1" display="Tri_Paid_LL"/>
    <hyperlink ref="B29" location="Tri_Incurred_CCounts_LL!A1" display="Tri_Incurred_CCounts_LL"/>
    <hyperlink ref="B30" location="Tri_Incurred_WL!A1" display="Tri_Incurred_WL"/>
    <hyperlink ref="B31" location="Tri_Outstanding_WL!A1" display="Tri_Outstanding_WL"/>
    <hyperlink ref="B32" location="Tri_Paid_WL!A1" display="Tri_Paid_WL"/>
    <hyperlink ref="B33" location="Tri_Incurred_CCounts_WL!A1" display="Tri_Incurred_CCounts_WL"/>
    <hyperlink ref="B34" location="KPIs!A1" display="KPIs"/>
    <hyperlink ref="B35" location="Ultimates!A1" display="Ultimates"/>
    <hyperlink ref="D10" location="Summary_AttrorTotal!A1" display="Summary_AttrorTotal"/>
    <hyperlink ref="D11" location="Tri_Incurred_AttrorTot!A1" display="Tri_Incurred_AttrorTot"/>
    <hyperlink ref="D12" location="Tri_Paid_AttrorTot!A1" display="Tri_Paid_AttrorTot"/>
    <hyperlink ref="D13" location="Tri_Outstanding_AttrorTot!A1" display="Tri_Outstanding_AttrorTot"/>
    <hyperlink ref="D14" location="Tri_Incurred_CCounts_Attror!A1" display="Tri_Incurred_CCounts_Attror"/>
    <hyperlink ref="D7" location="Ultimates!A1" display="Ultimates"/>
    <hyperlink ref="D4" location="Cover!A1" display="Cover"/>
  </hyperlinks>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Hoja2"/>
  <dimension ref="A1:C7"/>
  <sheetViews>
    <sheetView showGridLines="0" zoomScale="80" zoomScaleNormal="80" workbookViewId="0"/>
  </sheetViews>
  <sheetFormatPr baseColWidth="10" defaultColWidth="9.140625" defaultRowHeight="12.75"/>
  <cols>
    <col min="1" max="1" width="109.5703125" customWidth="1"/>
  </cols>
  <sheetData>
    <row r="1" spans="1:3" ht="15">
      <c r="A1" s="1" t="s">
        <v>169</v>
      </c>
      <c r="C1" s="463" t="s">
        <v>361</v>
      </c>
    </row>
    <row r="3" spans="1:3" ht="38.25">
      <c r="A3" s="4" t="s">
        <v>173</v>
      </c>
    </row>
    <row r="5" spans="1:3">
      <c r="A5" s="1"/>
    </row>
    <row r="7" spans="1:3">
      <c r="A7" s="5"/>
    </row>
  </sheetData>
  <phoneticPr fontId="4" type="noConversion"/>
  <hyperlinks>
    <hyperlink ref="C1" location="INDEX!A1" display="&lt;&lt;&lt; Index &lt;&lt;&lt;"/>
  </hyperlinks>
  <pageMargins left="0.75" right="0.75" top="1" bottom="1" header="0.5" footer="0.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sheetPr codeName="Hoja8"/>
  <dimension ref="A1:F37"/>
  <sheetViews>
    <sheetView showGridLines="0" zoomScale="80" zoomScaleNormal="80" workbookViewId="0">
      <selection activeCell="B2" sqref="B2"/>
    </sheetView>
  </sheetViews>
  <sheetFormatPr baseColWidth="10" defaultColWidth="11.42578125" defaultRowHeight="12.75"/>
  <cols>
    <col min="1" max="1" width="82.140625" bestFit="1" customWidth="1"/>
    <col min="2" max="2" width="21.28515625" bestFit="1" customWidth="1"/>
    <col min="3" max="16384" width="11.42578125" style="17"/>
  </cols>
  <sheetData>
    <row r="1" spans="1:6" ht="15">
      <c r="A1" s="53" t="s">
        <v>0</v>
      </c>
      <c r="B1" s="53" t="s">
        <v>662</v>
      </c>
      <c r="F1" s="463" t="s">
        <v>361</v>
      </c>
    </row>
    <row r="2" spans="1:6">
      <c r="A2" s="53" t="s">
        <v>1</v>
      </c>
      <c r="B2" s="559" t="b">
        <v>1</v>
      </c>
    </row>
    <row r="3" spans="1:6">
      <c r="A3" s="53" t="s">
        <v>2</v>
      </c>
      <c r="B3" s="53"/>
    </row>
    <row r="4" spans="1:6">
      <c r="A4" s="53" t="s">
        <v>3</v>
      </c>
      <c r="B4" s="53"/>
    </row>
    <row r="5" spans="1:6">
      <c r="A5" s="53"/>
      <c r="B5" s="53"/>
    </row>
    <row r="6" spans="1:6">
      <c r="A6" s="53"/>
      <c r="B6" s="53"/>
    </row>
    <row r="7" spans="1:6">
      <c r="A7" s="53" t="s">
        <v>4</v>
      </c>
      <c r="B7" s="560" t="s">
        <v>367</v>
      </c>
    </row>
    <row r="8" spans="1:6">
      <c r="A8" s="53"/>
      <c r="B8" s="53"/>
    </row>
    <row r="9" spans="1:6">
      <c r="A9" s="53" t="s">
        <v>5</v>
      </c>
      <c r="B9" s="53"/>
    </row>
    <row r="10" spans="1:6">
      <c r="A10" s="17"/>
      <c r="B10" s="17"/>
    </row>
    <row r="11" spans="1:6">
      <c r="A11" t="s">
        <v>623</v>
      </c>
    </row>
    <row r="12" spans="1:6">
      <c r="A12" t="s">
        <v>663</v>
      </c>
    </row>
    <row r="13" spans="1:6">
      <c r="A13" t="s">
        <v>624</v>
      </c>
    </row>
    <row r="14" spans="1:6">
      <c r="A14" t="s">
        <v>625</v>
      </c>
    </row>
    <row r="15" spans="1:6">
      <c r="A15" t="s">
        <v>626</v>
      </c>
    </row>
    <row r="16" spans="1:6">
      <c r="A16" t="s">
        <v>627</v>
      </c>
    </row>
    <row r="17" spans="1:1">
      <c r="A17" t="s">
        <v>628</v>
      </c>
    </row>
    <row r="18" spans="1:1">
      <c r="A18" t="s">
        <v>629</v>
      </c>
    </row>
    <row r="19" spans="1:1">
      <c r="A19" t="s">
        <v>630</v>
      </c>
    </row>
    <row r="20" spans="1:1">
      <c r="A20" t="s">
        <v>631</v>
      </c>
    </row>
    <row r="21" spans="1:1">
      <c r="A21" t="s">
        <v>632</v>
      </c>
    </row>
    <row r="22" spans="1:1">
      <c r="A22" t="s">
        <v>633</v>
      </c>
    </row>
    <row r="23" spans="1:1">
      <c r="A23" t="s">
        <v>634</v>
      </c>
    </row>
    <row r="24" spans="1:1">
      <c r="A24" t="s">
        <v>653</v>
      </c>
    </row>
    <row r="25" spans="1:1">
      <c r="A25" t="s">
        <v>635</v>
      </c>
    </row>
    <row r="26" spans="1:1">
      <c r="A26" t="s">
        <v>636</v>
      </c>
    </row>
    <row r="27" spans="1:1">
      <c r="A27" t="s">
        <v>637</v>
      </c>
    </row>
    <row r="28" spans="1:1">
      <c r="A28" t="s">
        <v>638</v>
      </c>
    </row>
    <row r="29" spans="1:1">
      <c r="A29" t="s">
        <v>639</v>
      </c>
    </row>
    <row r="30" spans="1:1">
      <c r="A30" t="s">
        <v>664</v>
      </c>
    </row>
    <row r="31" spans="1:1">
      <c r="A31" t="s">
        <v>665</v>
      </c>
    </row>
    <row r="32" spans="1:1">
      <c r="A32" t="s">
        <v>366</v>
      </c>
    </row>
    <row r="33" spans="1:1">
      <c r="A33" t="s">
        <v>666</v>
      </c>
    </row>
    <row r="34" spans="1:1">
      <c r="A34" t="s">
        <v>667</v>
      </c>
    </row>
    <row r="35" spans="1:1">
      <c r="A35" t="s">
        <v>668</v>
      </c>
    </row>
    <row r="36" spans="1:1">
      <c r="A36" t="s">
        <v>669</v>
      </c>
    </row>
    <row r="37" spans="1:1">
      <c r="A37" t="s">
        <v>670</v>
      </c>
    </row>
  </sheetData>
  <phoneticPr fontId="4" type="noConversion"/>
  <hyperlinks>
    <hyperlink ref="F1" location="INDEX!A1" display="&lt;&lt;&lt; Index &lt;&lt;&lt;"/>
  </hyperlinks>
  <pageMargins left="0.75" right="0.75" top="1" bottom="1" header="0" footer="0"/>
  <pageSetup paperSize="9" scale="55" orientation="portrait" r:id="rId1"/>
  <headerFooter alignWithMargins="0"/>
</worksheet>
</file>

<file path=xl/worksheets/sheet5.xml><?xml version="1.0" encoding="utf-8"?>
<worksheet xmlns="http://schemas.openxmlformats.org/spreadsheetml/2006/main" xmlns:r="http://schemas.openxmlformats.org/officeDocument/2006/relationships">
  <sheetPr codeName="Hoja3" enableFormatConditionsCalculation="0">
    <tabColor rgb="FFFF0000"/>
  </sheetPr>
  <dimension ref="A1:IV254"/>
  <sheetViews>
    <sheetView showGridLines="0" topLeftCell="A194" zoomScale="80" zoomScaleNormal="80" workbookViewId="0">
      <selection activeCell="B228" sqref="B228"/>
    </sheetView>
  </sheetViews>
  <sheetFormatPr baseColWidth="10" defaultColWidth="11.42578125" defaultRowHeight="12.75"/>
  <cols>
    <col min="1" max="1" width="25.140625" style="17" bestFit="1" customWidth="1"/>
    <col min="2" max="3" width="23.85546875" style="17" customWidth="1"/>
    <col min="4" max="4" width="21" style="17" customWidth="1"/>
    <col min="5" max="5" width="19.42578125" style="17" customWidth="1"/>
    <col min="6" max="6" width="16.42578125" style="17" customWidth="1"/>
    <col min="7" max="7" width="15.7109375" style="17" customWidth="1"/>
    <col min="8" max="8" width="8.5703125" style="17" customWidth="1"/>
    <col min="9" max="9" width="20.140625" style="17" bestFit="1" customWidth="1"/>
    <col min="10" max="10" width="20.140625" style="17" customWidth="1"/>
    <col min="11" max="11" width="15.5703125" style="17" customWidth="1"/>
    <col min="12" max="12" width="16.5703125" style="17" customWidth="1"/>
    <col min="13" max="15" width="11.42578125" style="17"/>
    <col min="16" max="17" width="14.85546875" style="17" customWidth="1"/>
    <col min="18" max="18" width="2.42578125" style="17" customWidth="1"/>
    <col min="19" max="22" width="14.85546875" style="17" customWidth="1"/>
    <col min="23" max="16384" width="11.42578125" style="17"/>
  </cols>
  <sheetData>
    <row r="1" spans="1:256" ht="15">
      <c r="A1" s="53" t="s">
        <v>22</v>
      </c>
      <c r="F1" s="463" t="s">
        <v>361</v>
      </c>
    </row>
    <row r="3" spans="1:256">
      <c r="A3" s="17" t="s">
        <v>178</v>
      </c>
      <c r="B3" s="17" t="s">
        <v>179</v>
      </c>
    </row>
    <row r="4" spans="1:256">
      <c r="A4" s="17" t="s">
        <v>180</v>
      </c>
      <c r="B4" s="554">
        <v>36161</v>
      </c>
      <c r="E4" s="184"/>
    </row>
    <row r="5" spans="1:256">
      <c r="A5" s="17" t="s">
        <v>181</v>
      </c>
      <c r="B5" s="554">
        <f>+VLOOKUP(Info_as_at,Cover!$M$32:$N$55,2,0)</f>
        <v>41820</v>
      </c>
      <c r="C5" s="49" t="str">
        <f>YEAR(B5)&amp;" Q"&amp;VLOOKUP(MONTH(B5),$HO$81:$IV$84,2,0)</f>
        <v>2014 Q2</v>
      </c>
      <c r="E5" s="184"/>
    </row>
    <row r="6" spans="1:256">
      <c r="B6" s="366"/>
      <c r="E6" s="184"/>
    </row>
    <row r="7" spans="1:256">
      <c r="A7" s="17" t="s">
        <v>182</v>
      </c>
      <c r="B7" s="54">
        <v>3</v>
      </c>
    </row>
    <row r="8" spans="1:256">
      <c r="A8" s="17" t="s">
        <v>183</v>
      </c>
      <c r="B8" s="54">
        <v>3</v>
      </c>
    </row>
    <row r="9" spans="1:256">
      <c r="A9" s="17" t="s">
        <v>42</v>
      </c>
      <c r="B9" s="716">
        <f>MATCH(C5,'Ultimate Comparison &amp; Margin'!$A$20:$A$99,1)</f>
        <v>62</v>
      </c>
      <c r="D9" s="184"/>
    </row>
    <row r="10" spans="1:256">
      <c r="A10" s="17" t="s">
        <v>165</v>
      </c>
      <c r="B10" s="367" t="str">
        <f>YEAR(B4)&amp;" Q"&amp;VLOOKUP(MONTH(B4),$IU$14:$IV$25,2,0)</f>
        <v>1999 Q1</v>
      </c>
    </row>
    <row r="11" spans="1:256">
      <c r="A11" s="27" t="s">
        <v>187</v>
      </c>
      <c r="B11" s="555">
        <v>41729</v>
      </c>
    </row>
    <row r="12" spans="1:256">
      <c r="A12" s="17" t="s">
        <v>60</v>
      </c>
      <c r="B12" s="377">
        <f>MONTH(LastPeriod)-MONTH(B11)+12*(YEAR(LastPeriod)-YEAR(B11))</f>
        <v>3</v>
      </c>
    </row>
    <row r="13" spans="1:256">
      <c r="A13" s="17" t="s">
        <v>71</v>
      </c>
      <c r="B13" s="185" t="str">
        <f>YEAR(B11)&amp;" Q"&amp;VLOOKUP(MONTH(B11),$HO$81:$IV$84,2,0)</f>
        <v>2014 Q1</v>
      </c>
      <c r="C13" s="27" t="s">
        <v>188</v>
      </c>
      <c r="E13" s="186">
        <f>MATCH(LastFSR,'Ultimate Comparison &amp; Margin'!$A$20:$A$99,1)</f>
        <v>61</v>
      </c>
    </row>
    <row r="14" spans="1:256">
      <c r="A14" s="27" t="s">
        <v>120</v>
      </c>
      <c r="B14" s="554">
        <f>+VLOOKUP(LastPeriod,Cover!$N$32:$O$55,2,0)</f>
        <v>41729</v>
      </c>
      <c r="IU14" s="17">
        <v>1</v>
      </c>
      <c r="IV14" s="17">
        <v>1</v>
      </c>
    </row>
    <row r="15" spans="1:256">
      <c r="A15" s="17" t="s">
        <v>60</v>
      </c>
      <c r="B15" s="377">
        <f>MONTH(LastPeriod)-MONTH(B14)+12*(YEAR(LastPeriod)-YEAR(B14))</f>
        <v>3</v>
      </c>
      <c r="IU15" s="17">
        <f>IU14+1</f>
        <v>2</v>
      </c>
      <c r="IV15" s="17">
        <v>1</v>
      </c>
    </row>
    <row r="16" spans="1:256">
      <c r="A16" s="17" t="s">
        <v>71</v>
      </c>
      <c r="B16" s="185" t="str">
        <f>YEAR(B14)&amp;" Q"&amp;VLOOKUP(MONTH(B14),$HO$81:$IV$84,2,0)</f>
        <v>2014 Q1</v>
      </c>
      <c r="C16" s="27" t="s">
        <v>177</v>
      </c>
      <c r="E16" s="186">
        <f>MATCH(LastAnalysis,'Ultimate Comparison &amp; Margin'!$A$20:$A$99,1)</f>
        <v>61</v>
      </c>
      <c r="IU16" s="17">
        <f t="shared" ref="IU16:IU25" si="0">IU15+1</f>
        <v>3</v>
      </c>
      <c r="IV16" s="17">
        <v>1</v>
      </c>
    </row>
    <row r="17" spans="1:256">
      <c r="A17" s="27" t="s">
        <v>156</v>
      </c>
      <c r="B17" s="717">
        <v>3</v>
      </c>
      <c r="IU17" s="17">
        <f t="shared" si="0"/>
        <v>4</v>
      </c>
      <c r="IV17" s="17">
        <v>2</v>
      </c>
    </row>
    <row r="18" spans="1:256">
      <c r="B18" s="14"/>
      <c r="IU18" s="17">
        <f t="shared" si="0"/>
        <v>5</v>
      </c>
      <c r="IV18" s="17">
        <v>2</v>
      </c>
    </row>
    <row r="19" spans="1:256" ht="21" customHeight="1">
      <c r="A19" s="33"/>
      <c r="IU19" s="17">
        <f t="shared" si="0"/>
        <v>6</v>
      </c>
      <c r="IV19" s="17">
        <v>2</v>
      </c>
    </row>
    <row r="20" spans="1:256" s="54" customFormat="1">
      <c r="A20" s="110"/>
      <c r="IU20" s="54">
        <f t="shared" si="0"/>
        <v>7</v>
      </c>
      <c r="IV20" s="54">
        <v>3</v>
      </c>
    </row>
    <row r="21" spans="1:256" s="54" customFormat="1">
      <c r="A21" s="272"/>
      <c r="B21" s="273"/>
      <c r="C21" s="273"/>
      <c r="D21" s="273"/>
      <c r="IU21" s="54">
        <f t="shared" si="0"/>
        <v>8</v>
      </c>
      <c r="IV21" s="54">
        <v>3</v>
      </c>
    </row>
    <row r="22" spans="1:256" s="54" customFormat="1">
      <c r="A22" s="272"/>
      <c r="B22" s="273"/>
      <c r="C22" s="273"/>
      <c r="D22" s="273"/>
      <c r="IU22" s="54">
        <f t="shared" si="0"/>
        <v>9</v>
      </c>
      <c r="IV22" s="54">
        <v>3</v>
      </c>
    </row>
    <row r="23" spans="1:256" s="54" customFormat="1">
      <c r="A23" s="274"/>
      <c r="C23" s="275" t="s">
        <v>172</v>
      </c>
      <c r="IU23" s="54">
        <f t="shared" si="0"/>
        <v>10</v>
      </c>
      <c r="IV23" s="54">
        <v>4</v>
      </c>
    </row>
    <row r="24" spans="1:256">
      <c r="C24" s="556" t="s">
        <v>368</v>
      </c>
      <c r="IU24" s="17">
        <f t="shared" si="0"/>
        <v>11</v>
      </c>
      <c r="IV24" s="17">
        <v>4</v>
      </c>
    </row>
    <row r="25" spans="1:256">
      <c r="IU25" s="17">
        <f t="shared" si="0"/>
        <v>12</v>
      </c>
      <c r="IV25" s="17">
        <v>4</v>
      </c>
    </row>
    <row r="26" spans="1:256">
      <c r="B26" s="33" t="s">
        <v>121</v>
      </c>
    </row>
    <row r="27" spans="1:256">
      <c r="B27" s="33" t="s">
        <v>18</v>
      </c>
    </row>
    <row r="28" spans="1:256">
      <c r="B28" s="33"/>
    </row>
    <row r="29" spans="1:256">
      <c r="A29" s="41" t="s">
        <v>46</v>
      </c>
      <c r="B29" s="33" t="s">
        <v>19</v>
      </c>
      <c r="C29" s="371" t="str">
        <f>A29&amp;B29</f>
        <v>Type of LossType of Data</v>
      </c>
      <c r="D29" s="41" t="s">
        <v>7</v>
      </c>
      <c r="E29" s="41" t="s">
        <v>8</v>
      </c>
      <c r="F29" s="41" t="s">
        <v>9</v>
      </c>
      <c r="G29" s="41" t="s">
        <v>10</v>
      </c>
      <c r="H29" s="41" t="s">
        <v>11</v>
      </c>
      <c r="I29" s="41" t="s">
        <v>12</v>
      </c>
      <c r="J29" s="41" t="s">
        <v>13</v>
      </c>
      <c r="K29" s="41" t="s">
        <v>14</v>
      </c>
      <c r="L29" s="41" t="s">
        <v>15</v>
      </c>
      <c r="M29" s="41" t="s">
        <v>16</v>
      </c>
      <c r="N29" s="53" t="s">
        <v>17</v>
      </c>
      <c r="P29" s="33" t="s">
        <v>174</v>
      </c>
    </row>
    <row r="30" spans="1:256">
      <c r="A30" s="41" t="s">
        <v>44</v>
      </c>
      <c r="B30" s="368" t="s">
        <v>123</v>
      </c>
      <c r="C30" s="372" t="str">
        <f t="shared" ref="C30:C41" si="1">A30&amp;B30</f>
        <v>AttritionalIncurred Losses</v>
      </c>
      <c r="D30" s="557" t="s">
        <v>228</v>
      </c>
      <c r="E30" s="557" t="str">
        <f>"Linea " &amp; VLOOKUP(class,Cover!$M$22:$Q$30,5,0)&amp;"\"</f>
        <v>Linea Comercial\</v>
      </c>
      <c r="F30" s="557" t="str">
        <f>+VLOOKUP(class,Cover!$M$22:$R$30,6,0)&amp;"\"</f>
        <v>Cascos Totales\</v>
      </c>
      <c r="G30" s="8"/>
      <c r="H30" s="7"/>
      <c r="I30" s="7"/>
      <c r="J30" s="7"/>
      <c r="K30" s="7"/>
      <c r="L30" s="7"/>
      <c r="M30" s="7"/>
      <c r="N30" s="17" t="str">
        <f>D30&amp;E30&amp;F30&amp;G30&amp;H30&amp;I30&amp;J30&amp;K30&amp;L30&amp;M30</f>
        <v>Attritional\Linea Comercial\Cascos Totales\</v>
      </c>
      <c r="P30" s="7" t="s">
        <v>55</v>
      </c>
    </row>
    <row r="31" spans="1:256">
      <c r="A31" s="41" t="s">
        <v>44</v>
      </c>
      <c r="B31" s="368" t="s">
        <v>124</v>
      </c>
      <c r="C31" s="372" t="str">
        <f t="shared" si="1"/>
        <v>AttritionalPaid Losses</v>
      </c>
      <c r="D31" s="557" t="s">
        <v>228</v>
      </c>
      <c r="E31" s="557" t="str">
        <f>"Linea " &amp; VLOOKUP(class,Cover!$M$22:$Q$30,5,0)&amp;"\"</f>
        <v>Linea Comercial\</v>
      </c>
      <c r="F31" s="557" t="str">
        <f>+VLOOKUP(class,Cover!$M$22:$R$30,6,0)&amp;"\"</f>
        <v>Cascos Totales\</v>
      </c>
      <c r="G31" s="8"/>
      <c r="H31" s="7"/>
      <c r="I31" s="7"/>
      <c r="J31" s="7"/>
      <c r="K31" s="7"/>
      <c r="L31" s="7"/>
      <c r="M31" s="7"/>
      <c r="N31" s="17" t="str">
        <f t="shared" ref="N31:N41" si="2">D31&amp;E31&amp;F31&amp;G31&amp;H31&amp;I31&amp;J31&amp;K31&amp;L31&amp;M31</f>
        <v>Attritional\Linea Comercial\Cascos Totales\</v>
      </c>
      <c r="P31" s="7" t="s">
        <v>54</v>
      </c>
    </row>
    <row r="32" spans="1:256">
      <c r="A32" s="41" t="s">
        <v>44</v>
      </c>
      <c r="B32" s="368" t="s">
        <v>125</v>
      </c>
      <c r="C32" s="372" t="str">
        <f t="shared" si="1"/>
        <v>AttritionalOutstanding Losses</v>
      </c>
      <c r="D32" s="557" t="s">
        <v>228</v>
      </c>
      <c r="E32" s="557" t="str">
        <f>"Linea " &amp; VLOOKUP(class,Cover!$M$22:$Q$30,5,0)&amp;"\"</f>
        <v>Linea Comercial\</v>
      </c>
      <c r="F32" s="557" t="str">
        <f>+VLOOKUP(class,Cover!$M$22:$R$30,6,0)&amp;"\"</f>
        <v>Cascos Totales\</v>
      </c>
      <c r="G32" s="8"/>
      <c r="H32" s="7"/>
      <c r="I32" s="7"/>
      <c r="J32" s="7"/>
      <c r="K32" s="7"/>
      <c r="L32" s="7"/>
      <c r="M32" s="7"/>
      <c r="N32" s="17" t="str">
        <f t="shared" si="2"/>
        <v>Attritional\Linea Comercial\Cascos Totales\</v>
      </c>
      <c r="P32" s="7" t="s">
        <v>53</v>
      </c>
    </row>
    <row r="33" spans="1:16">
      <c r="A33" s="41" t="s">
        <v>44</v>
      </c>
      <c r="B33" s="370" t="s">
        <v>20</v>
      </c>
      <c r="C33" s="372" t="str">
        <f t="shared" si="1"/>
        <v>AttritionalIncurred Claim Counts</v>
      </c>
      <c r="D33" s="557" t="s">
        <v>228</v>
      </c>
      <c r="E33" s="557" t="str">
        <f>"Linea " &amp; VLOOKUP(class,Cover!$M$22:$Q$30,5,0)&amp;"\"</f>
        <v>Linea Comercial\</v>
      </c>
      <c r="F33" s="557" t="str">
        <f>+VLOOKUP(class,Cover!$M$22:$R$30,6,0)&amp;"\"</f>
        <v>Cascos Totales\</v>
      </c>
      <c r="G33" s="8"/>
      <c r="H33" s="7"/>
      <c r="I33" s="7"/>
      <c r="J33" s="7"/>
      <c r="K33" s="7"/>
      <c r="L33" s="7"/>
      <c r="M33" s="7"/>
      <c r="N33" s="17" t="str">
        <f t="shared" si="2"/>
        <v>Attritional\Linea Comercial\Cascos Totales\</v>
      </c>
      <c r="P33" s="7" t="s">
        <v>229</v>
      </c>
    </row>
    <row r="34" spans="1:16">
      <c r="A34" s="41" t="s">
        <v>45</v>
      </c>
      <c r="B34" s="368" t="s">
        <v>123</v>
      </c>
      <c r="C34" s="372" t="str">
        <f t="shared" si="1"/>
        <v>Large LossesIncurred Losses</v>
      </c>
      <c r="D34" s="557" t="s">
        <v>230</v>
      </c>
      <c r="E34" s="557" t="str">
        <f>"Linea " &amp; VLOOKUP(class,Cover!$M$22:$Q$30,5,0)&amp;"\"</f>
        <v>Linea Comercial\</v>
      </c>
      <c r="F34" s="557" t="str">
        <f>+VLOOKUP(class,Cover!$M$22:$R$30,6,0)&amp;"\"</f>
        <v>Cascos Totales\</v>
      </c>
      <c r="G34" s="8"/>
      <c r="H34" s="7"/>
      <c r="I34" s="7"/>
      <c r="J34" s="7"/>
      <c r="K34" s="7"/>
      <c r="L34" s="7"/>
      <c r="M34" s="7"/>
      <c r="N34" s="17" t="str">
        <f t="shared" si="2"/>
        <v>Large\Linea Comercial\Cascos Totales\</v>
      </c>
      <c r="P34" s="7" t="s">
        <v>55</v>
      </c>
    </row>
    <row r="35" spans="1:16">
      <c r="A35" s="41" t="s">
        <v>45</v>
      </c>
      <c r="B35" s="368" t="s">
        <v>124</v>
      </c>
      <c r="C35" s="372" t="str">
        <f t="shared" si="1"/>
        <v>Large LossesPaid Losses</v>
      </c>
      <c r="D35" s="557" t="s">
        <v>230</v>
      </c>
      <c r="E35" s="557" t="str">
        <f>"Linea " &amp; VLOOKUP(class,Cover!$M$22:$Q$30,5,0)&amp;"\"</f>
        <v>Linea Comercial\</v>
      </c>
      <c r="F35" s="557" t="str">
        <f>+VLOOKUP(class,Cover!$M$22:$R$30,6,0)&amp;"\"</f>
        <v>Cascos Totales\</v>
      </c>
      <c r="G35" s="8"/>
      <c r="H35" s="7"/>
      <c r="I35" s="7"/>
      <c r="J35" s="7"/>
      <c r="K35" s="7"/>
      <c r="L35" s="7"/>
      <c r="M35" s="7"/>
      <c r="N35" s="17" t="str">
        <f t="shared" si="2"/>
        <v>Large\Linea Comercial\Cascos Totales\</v>
      </c>
      <c r="P35" s="7" t="s">
        <v>54</v>
      </c>
    </row>
    <row r="36" spans="1:16">
      <c r="A36" s="41" t="s">
        <v>45</v>
      </c>
      <c r="B36" s="368" t="s">
        <v>125</v>
      </c>
      <c r="C36" s="372" t="str">
        <f t="shared" si="1"/>
        <v>Large LossesOutstanding Losses</v>
      </c>
      <c r="D36" s="557" t="s">
        <v>230</v>
      </c>
      <c r="E36" s="557" t="str">
        <f>"Linea " &amp; VLOOKUP(class,Cover!$M$22:$Q$30,5,0)&amp;"\"</f>
        <v>Linea Comercial\</v>
      </c>
      <c r="F36" s="557" t="str">
        <f>+VLOOKUP(class,Cover!$M$22:$R$30,6,0)&amp;"\"</f>
        <v>Cascos Totales\</v>
      </c>
      <c r="G36" s="8"/>
      <c r="H36" s="7"/>
      <c r="I36" s="7"/>
      <c r="J36" s="7"/>
      <c r="K36" s="7"/>
      <c r="L36" s="7"/>
      <c r="M36" s="7"/>
      <c r="N36" s="17" t="str">
        <f t="shared" si="2"/>
        <v>Large\Linea Comercial\Cascos Totales\</v>
      </c>
      <c r="P36" s="7" t="s">
        <v>53</v>
      </c>
    </row>
    <row r="37" spans="1:16">
      <c r="A37" s="41" t="s">
        <v>45</v>
      </c>
      <c r="B37" s="370" t="s">
        <v>20</v>
      </c>
      <c r="C37" s="372" t="str">
        <f t="shared" si="1"/>
        <v>Large LossesIncurred Claim Counts</v>
      </c>
      <c r="D37" s="557" t="s">
        <v>230</v>
      </c>
      <c r="E37" s="557" t="str">
        <f>"Linea " &amp; VLOOKUP(class,Cover!$M$22:$Q$30,5,0)&amp;"\"</f>
        <v>Linea Comercial\</v>
      </c>
      <c r="F37" s="557" t="str">
        <f>+VLOOKUP(class,Cover!$M$22:$R$30,6,0)&amp;"\"</f>
        <v>Cascos Totales\</v>
      </c>
      <c r="G37" s="8"/>
      <c r="H37" s="7"/>
      <c r="I37" s="7"/>
      <c r="J37" s="7"/>
      <c r="K37" s="7"/>
      <c r="L37" s="7"/>
      <c r="M37" s="7"/>
      <c r="N37" s="17" t="str">
        <f t="shared" si="2"/>
        <v>Large\Linea Comercial\Cascos Totales\</v>
      </c>
      <c r="P37" s="7" t="s">
        <v>229</v>
      </c>
    </row>
    <row r="38" spans="1:16">
      <c r="A38" s="41" t="s">
        <v>287</v>
      </c>
      <c r="B38" s="368" t="s">
        <v>123</v>
      </c>
      <c r="C38" s="372" t="str">
        <f t="shared" si="1"/>
        <v>Weather LossesIncurred Losses</v>
      </c>
      <c r="D38" s="557" t="s">
        <v>288</v>
      </c>
      <c r="E38" s="557" t="str">
        <f>"Linea " &amp; VLOOKUP(class,Cover!$M$22:$Q$30,5,0)&amp;"\"</f>
        <v>Linea Comercial\</v>
      </c>
      <c r="F38" s="557" t="str">
        <f>+VLOOKUP(class,Cover!$M$22:$R$30,6,0)&amp;"\"</f>
        <v>Cascos Totales\</v>
      </c>
      <c r="G38" s="7"/>
      <c r="H38" s="7"/>
      <c r="I38" s="7"/>
      <c r="J38" s="7"/>
      <c r="K38" s="7"/>
      <c r="L38" s="7"/>
      <c r="M38" s="7"/>
      <c r="N38" s="17" t="str">
        <f t="shared" si="2"/>
        <v>Weather\Linea Comercial\Cascos Totales\</v>
      </c>
      <c r="P38" s="7" t="s">
        <v>55</v>
      </c>
    </row>
    <row r="39" spans="1:16">
      <c r="A39" s="41" t="s">
        <v>287</v>
      </c>
      <c r="B39" s="368" t="s">
        <v>124</v>
      </c>
      <c r="C39" s="372" t="str">
        <f t="shared" si="1"/>
        <v>Weather LossesPaid Losses</v>
      </c>
      <c r="D39" s="557" t="s">
        <v>288</v>
      </c>
      <c r="E39" s="557" t="str">
        <f>"Linea " &amp; VLOOKUP(class,Cover!$M$22:$Q$30,5,0)&amp;"\"</f>
        <v>Linea Comercial\</v>
      </c>
      <c r="F39" s="557" t="str">
        <f>+VLOOKUP(class,Cover!$M$22:$R$30,6,0)&amp;"\"</f>
        <v>Cascos Totales\</v>
      </c>
      <c r="G39" s="7"/>
      <c r="H39" s="7"/>
      <c r="I39" s="7"/>
      <c r="J39" s="7"/>
      <c r="K39" s="7"/>
      <c r="L39" s="7"/>
      <c r="M39" s="7"/>
      <c r="N39" s="17" t="str">
        <f t="shared" si="2"/>
        <v>Weather\Linea Comercial\Cascos Totales\</v>
      </c>
      <c r="P39" s="7" t="s">
        <v>54</v>
      </c>
    </row>
    <row r="40" spans="1:16">
      <c r="A40" s="41" t="s">
        <v>287</v>
      </c>
      <c r="B40" s="368" t="s">
        <v>125</v>
      </c>
      <c r="C40" s="372" t="str">
        <f t="shared" si="1"/>
        <v>Weather LossesOutstanding Losses</v>
      </c>
      <c r="D40" s="557" t="s">
        <v>288</v>
      </c>
      <c r="E40" s="557" t="str">
        <f>"Linea " &amp; VLOOKUP(class,Cover!$M$22:$Q$30,5,0)&amp;"\"</f>
        <v>Linea Comercial\</v>
      </c>
      <c r="F40" s="557" t="str">
        <f>+VLOOKUP(class,Cover!$M$22:$R$30,6,0)&amp;"\"</f>
        <v>Cascos Totales\</v>
      </c>
      <c r="G40" s="7"/>
      <c r="H40" s="7"/>
      <c r="I40" s="7"/>
      <c r="J40" s="7"/>
      <c r="K40" s="7"/>
      <c r="L40" s="7"/>
      <c r="M40" s="7"/>
      <c r="N40" s="17" t="str">
        <f t="shared" si="2"/>
        <v>Weather\Linea Comercial\Cascos Totales\</v>
      </c>
      <c r="P40" s="7" t="s">
        <v>53</v>
      </c>
    </row>
    <row r="41" spans="1:16">
      <c r="A41" s="41" t="s">
        <v>287</v>
      </c>
      <c r="B41" s="370" t="s">
        <v>20</v>
      </c>
      <c r="C41" s="372" t="str">
        <f t="shared" si="1"/>
        <v>Weather LossesIncurred Claim Counts</v>
      </c>
      <c r="D41" s="557" t="s">
        <v>288</v>
      </c>
      <c r="E41" s="557" t="str">
        <f>"Linea " &amp; VLOOKUP(class,Cover!$M$22:$Q$30,5,0)&amp;"\"</f>
        <v>Linea Comercial\</v>
      </c>
      <c r="F41" s="557" t="str">
        <f>+VLOOKUP(class,Cover!$M$22:$R$30,6,0)&amp;"\"</f>
        <v>Cascos Totales\</v>
      </c>
      <c r="G41" s="7"/>
      <c r="H41" s="7"/>
      <c r="I41" s="7"/>
      <c r="J41" s="7"/>
      <c r="K41" s="7"/>
      <c r="L41" s="7"/>
      <c r="M41" s="7"/>
      <c r="N41" s="17" t="str">
        <f t="shared" si="2"/>
        <v>Weather\Linea Comercial\Cascos Totales\</v>
      </c>
      <c r="P41" s="7" t="s">
        <v>229</v>
      </c>
    </row>
    <row r="42" spans="1:16">
      <c r="A42" s="369"/>
      <c r="B42" s="369"/>
      <c r="C42" s="369"/>
      <c r="D42" s="187" t="s">
        <v>122</v>
      </c>
      <c r="E42" s="369"/>
    </row>
    <row r="43" spans="1:16">
      <c r="A43" s="54"/>
      <c r="B43" s="171"/>
    </row>
    <row r="44" spans="1:16">
      <c r="A44" s="54"/>
      <c r="B44" s="171"/>
    </row>
    <row r="45" spans="1:16">
      <c r="A45" s="54"/>
      <c r="B45" s="171"/>
    </row>
    <row r="46" spans="1:16">
      <c r="A46" s="54"/>
      <c r="B46" s="171"/>
    </row>
    <row r="47" spans="1:16">
      <c r="A47" s="54"/>
      <c r="B47" s="171"/>
    </row>
    <row r="48" spans="1:16">
      <c r="A48" s="54"/>
      <c r="B48" s="171"/>
    </row>
    <row r="49" spans="1:5">
      <c r="A49" s="54"/>
      <c r="B49" s="171"/>
    </row>
    <row r="50" spans="1:5">
      <c r="A50" s="54"/>
      <c r="B50" s="171"/>
    </row>
    <row r="51" spans="1:5">
      <c r="A51" s="54"/>
      <c r="B51" s="171"/>
    </row>
    <row r="52" spans="1:5">
      <c r="A52" s="54"/>
      <c r="B52" s="171"/>
    </row>
    <row r="53" spans="1:5">
      <c r="A53" s="54"/>
      <c r="B53" s="171"/>
    </row>
    <row r="54" spans="1:5">
      <c r="A54" s="54"/>
      <c r="B54" s="171"/>
    </row>
    <row r="55" spans="1:5">
      <c r="A55" s="54"/>
      <c r="B55" s="171"/>
    </row>
    <row r="56" spans="1:5">
      <c r="A56" s="54"/>
      <c r="B56" s="171"/>
    </row>
    <row r="57" spans="1:5">
      <c r="A57" s="54"/>
      <c r="B57" s="171"/>
    </row>
    <row r="58" spans="1:5">
      <c r="A58" s="54"/>
      <c r="B58" s="171"/>
    </row>
    <row r="61" spans="1:5">
      <c r="A61" s="53" t="s">
        <v>133</v>
      </c>
      <c r="E61" s="33"/>
    </row>
    <row r="62" spans="1:5">
      <c r="B62" s="804" t="s">
        <v>151</v>
      </c>
      <c r="C62" s="804"/>
      <c r="E62" s="43"/>
    </row>
    <row r="63" spans="1:5">
      <c r="B63" s="41" t="s">
        <v>139</v>
      </c>
      <c r="C63" s="41" t="s">
        <v>140</v>
      </c>
    </row>
    <row r="64" spans="1:5">
      <c r="A64" s="17" t="s">
        <v>136</v>
      </c>
      <c r="B64" s="451" t="str">
        <f>+INDEX($A$167:$A$235,MATCH($C$64,$A$167:$A$235,0)-15)</f>
        <v>2007 Q4</v>
      </c>
      <c r="C64" s="452" t="str">
        <f>+INDEX($A$167:$A$235,MATCH($B$65,$A$167:$A$235,0)-1)</f>
        <v>2011 Q3</v>
      </c>
    </row>
    <row r="65" spans="1:224">
      <c r="A65" s="27" t="s">
        <v>137</v>
      </c>
      <c r="B65" s="453" t="str">
        <f>+INDEX($A$167:$A$235,MATCH($C$65,$A$167:$A$235,0)-3)</f>
        <v>2011 Q4</v>
      </c>
      <c r="C65" s="454" t="str">
        <f>+INDEX($A$167:$A$235,MATCH($B$66,$A$167:$A$235,0)-1)</f>
        <v>2012 Q3</v>
      </c>
    </row>
    <row r="66" spans="1:224">
      <c r="A66" s="17" t="s">
        <v>138</v>
      </c>
      <c r="B66" s="453" t="str">
        <f>+INDEX($A$167:$A$235,MATCH($C$66,$A$167:$A$235,0)-1)</f>
        <v>2012 Q4</v>
      </c>
      <c r="C66" s="454" t="str">
        <f>+INDEX($A$167:$A$235,MATCH($B$67,$A$167:$A$235,0)-1)</f>
        <v>2013 Q1</v>
      </c>
    </row>
    <row r="67" spans="1:224">
      <c r="A67" s="27" t="s">
        <v>135</v>
      </c>
      <c r="B67" s="453" t="str">
        <f>+INDEX($A$167:$A$235,MATCH($C$67,$A$167:$A$235,0)-1)</f>
        <v>2013 Q2</v>
      </c>
      <c r="C67" s="454" t="str">
        <f>+INDEX($A$167:$A$235,MATCH($B$68,$A$167:$A$235,0)-1)</f>
        <v>2013 Q3</v>
      </c>
    </row>
    <row r="68" spans="1:224">
      <c r="A68" s="17" t="s">
        <v>134</v>
      </c>
      <c r="B68" s="455" t="str">
        <f>+INDEX($A$167:$A$235,MATCH($C$68,$A$167:$A$235,0)-1)</f>
        <v>2013 Q4</v>
      </c>
      <c r="C68" s="456" t="str">
        <f>INDEX(A167:A237,MATCH(C_Period,$A$167:$A$237,0)-1)</f>
        <v>2014 Q1</v>
      </c>
    </row>
    <row r="70" spans="1:224" ht="13.5" thickBot="1"/>
    <row r="71" spans="1:224" ht="13.5" thickBot="1">
      <c r="A71" s="188" t="s">
        <v>101</v>
      </c>
      <c r="B71" s="9"/>
    </row>
    <row r="72" spans="1:224" ht="26.25" thickBot="1">
      <c r="A72" s="189" t="str">
        <f>"IBNR Booked as of "&amp;Info_as_at</f>
        <v>IBNR Booked as of June 2014</v>
      </c>
      <c r="B72" s="9"/>
    </row>
    <row r="75" spans="1:224">
      <c r="A75" s="620" t="s">
        <v>571</v>
      </c>
      <c r="B75" s="558" t="str">
        <f>VLOOKUP(class,Cover!$M$22:$P$30,4,0)</f>
        <v>Motor Comercial_CT</v>
      </c>
    </row>
    <row r="76" spans="1:224" ht="18">
      <c r="A76" s="190" t="s">
        <v>189</v>
      </c>
      <c r="B76" s="807" t="s">
        <v>210</v>
      </c>
      <c r="C76" s="807"/>
      <c r="D76" s="807"/>
      <c r="E76" s="807"/>
      <c r="F76" s="54"/>
      <c r="I76" s="191"/>
      <c r="J76" s="713"/>
    </row>
    <row r="77" spans="1:224">
      <c r="A77" s="374" t="s">
        <v>190</v>
      </c>
      <c r="B77" s="375" t="s">
        <v>65</v>
      </c>
      <c r="C77" s="375" t="s">
        <v>143</v>
      </c>
      <c r="D77" s="376" t="s">
        <v>144</v>
      </c>
      <c r="E77" s="376" t="s">
        <v>145</v>
      </c>
      <c r="F77" s="784"/>
      <c r="G77" s="784"/>
      <c r="H77" s="20"/>
      <c r="I77" s="19"/>
      <c r="J77" s="784"/>
    </row>
    <row r="78" spans="1:224">
      <c r="A78" s="116">
        <v>3</v>
      </c>
      <c r="B78" s="779">
        <f>+'[24]Motor $'!$G3</f>
        <v>1.1160658741187057</v>
      </c>
      <c r="C78" s="10"/>
      <c r="D78" s="10"/>
      <c r="E78" s="779">
        <f>+'[24]Motor CC'!$G3</f>
        <v>1.2558218357373996</v>
      </c>
      <c r="F78" s="785"/>
      <c r="G78" s="781"/>
      <c r="H78" s="54"/>
      <c r="I78" s="782"/>
      <c r="J78" s="783"/>
    </row>
    <row r="79" spans="1:224">
      <c r="A79" s="116">
        <v>6</v>
      </c>
      <c r="B79" s="779">
        <f>+'[24]Motor $'!$G4</f>
        <v>0.98271857966218601</v>
      </c>
      <c r="C79" s="10"/>
      <c r="D79" s="10"/>
      <c r="E79" s="779">
        <f>+'[24]Motor CC'!$G4</f>
        <v>0.98848530703158</v>
      </c>
      <c r="F79" s="785"/>
      <c r="G79" s="781"/>
      <c r="H79" s="54"/>
      <c r="I79" s="782"/>
      <c r="J79" s="783"/>
    </row>
    <row r="80" spans="1:224">
      <c r="A80" s="116">
        <v>9</v>
      </c>
      <c r="B80" s="779">
        <f>+'[24]Motor $'!$G5</f>
        <v>0.95059431342369871</v>
      </c>
      <c r="C80" s="10"/>
      <c r="D80" s="10"/>
      <c r="E80" s="779">
        <f>+'[24]Motor CC'!$G5</f>
        <v>0.98524354606669151</v>
      </c>
      <c r="F80" s="785"/>
      <c r="G80" s="781"/>
      <c r="H80" s="54"/>
      <c r="I80" s="782"/>
      <c r="J80" s="783"/>
      <c r="HO80" s="17" t="s">
        <v>129</v>
      </c>
      <c r="HP80" s="17" t="s">
        <v>130</v>
      </c>
    </row>
    <row r="81" spans="1:224">
      <c r="A81" s="116">
        <v>12</v>
      </c>
      <c r="B81" s="779">
        <f>+'[24]Motor $'!$G6</f>
        <v>0.99292712249516846</v>
      </c>
      <c r="C81" s="10"/>
      <c r="D81" s="10"/>
      <c r="E81" s="779">
        <f>+'[24]Motor CC'!$G6</f>
        <v>0.9852435460666914</v>
      </c>
      <c r="F81" s="785"/>
      <c r="G81" s="781"/>
      <c r="H81" s="54"/>
      <c r="I81" s="782"/>
      <c r="J81" s="783"/>
      <c r="HO81" s="194">
        <v>3</v>
      </c>
      <c r="HP81" s="194">
        <v>1</v>
      </c>
    </row>
    <row r="82" spans="1:224">
      <c r="A82" s="116">
        <v>15</v>
      </c>
      <c r="B82" s="779">
        <f>+'[24]Motor $'!$G7</f>
        <v>0.94789120948047756</v>
      </c>
      <c r="C82" s="10"/>
      <c r="D82" s="10"/>
      <c r="E82" s="779">
        <f>+'[24]Motor CC'!$G7</f>
        <v>1.0146352652980928</v>
      </c>
      <c r="F82" s="785"/>
      <c r="G82" s="781"/>
      <c r="H82" s="54"/>
      <c r="I82" s="782"/>
      <c r="J82" s="783"/>
      <c r="HO82" s="194">
        <v>6</v>
      </c>
      <c r="HP82" s="194">
        <v>2</v>
      </c>
    </row>
    <row r="83" spans="1:224">
      <c r="A83" s="116">
        <v>18</v>
      </c>
      <c r="B83" s="779">
        <f>+'[24]Motor $'!$G8</f>
        <v>0.99074252269462892</v>
      </c>
      <c r="C83" s="10"/>
      <c r="D83" s="10"/>
      <c r="E83" s="779">
        <f>+'[24]Motor CC'!$G8</f>
        <v>0.9969734621840054</v>
      </c>
      <c r="F83" s="785"/>
      <c r="G83" s="781"/>
      <c r="H83" s="54"/>
      <c r="I83" s="782"/>
      <c r="J83" s="783"/>
      <c r="HO83" s="194">
        <v>9</v>
      </c>
      <c r="HP83" s="194">
        <v>3</v>
      </c>
    </row>
    <row r="84" spans="1:224">
      <c r="A84" s="116">
        <v>21</v>
      </c>
      <c r="B84" s="779">
        <f>+'[24]Motor $'!$G9</f>
        <v>0.96987621927997314</v>
      </c>
      <c r="C84" s="10"/>
      <c r="D84" s="10"/>
      <c r="E84" s="779">
        <f>+'[24]Motor CC'!$G9</f>
        <v>1.00010859885754</v>
      </c>
      <c r="F84" s="785"/>
      <c r="G84" s="781"/>
      <c r="H84" s="54"/>
      <c r="I84" s="782"/>
      <c r="J84" s="783"/>
      <c r="HO84" s="194">
        <v>12</v>
      </c>
      <c r="HP84" s="194">
        <v>4</v>
      </c>
    </row>
    <row r="85" spans="1:224">
      <c r="A85" s="116">
        <v>24</v>
      </c>
      <c r="B85" s="779">
        <f>+'[24]Motor $'!$G10</f>
        <v>0.98657687151786211</v>
      </c>
      <c r="C85" s="10"/>
      <c r="D85" s="10"/>
      <c r="E85" s="779">
        <f>+'[24]Motor CC'!$G10</f>
        <v>0.94374440542587634</v>
      </c>
      <c r="F85" s="785"/>
      <c r="G85" s="781"/>
      <c r="H85" s="54"/>
      <c r="I85" s="782"/>
      <c r="J85" s="783"/>
    </row>
    <row r="86" spans="1:224">
      <c r="A86" s="116">
        <v>27</v>
      </c>
      <c r="B86" s="779">
        <f>+'[24]Motor $'!$G11</f>
        <v>0.97267224561526777</v>
      </c>
      <c r="C86" s="10"/>
      <c r="D86" s="10"/>
      <c r="E86" s="779">
        <f>+'[24]Motor CC'!$G11</f>
        <v>0.89130434782608692</v>
      </c>
      <c r="F86" s="780"/>
      <c r="G86" s="781"/>
      <c r="H86" s="54"/>
      <c r="I86" s="782"/>
      <c r="J86" s="783"/>
    </row>
    <row r="87" spans="1:224">
      <c r="A87" s="116">
        <v>30</v>
      </c>
      <c r="B87" s="779">
        <f>+'[24]Motor $'!$G12</f>
        <v>1.0034798799002582</v>
      </c>
      <c r="C87" s="10"/>
      <c r="D87" s="10"/>
      <c r="E87" s="779">
        <f>+'[24]Motor CC'!$G12</f>
        <v>0.96969696969696972</v>
      </c>
      <c r="F87" s="780"/>
      <c r="G87" s="781"/>
      <c r="H87" s="54"/>
      <c r="I87" s="782"/>
      <c r="J87" s="783"/>
    </row>
    <row r="88" spans="1:224">
      <c r="A88" s="116">
        <v>33</v>
      </c>
      <c r="B88" s="779">
        <f>+'[24]Motor $'!$G13</f>
        <v>0.92923989284019648</v>
      </c>
      <c r="C88" s="10"/>
      <c r="D88" s="10"/>
      <c r="E88" s="779">
        <f>+'[24]Motor CC'!$G13</f>
        <v>0.96923076923076923</v>
      </c>
      <c r="F88" s="780"/>
      <c r="G88" s="781"/>
      <c r="H88" s="54"/>
      <c r="I88" s="782"/>
      <c r="J88" s="783"/>
    </row>
    <row r="89" spans="1:224">
      <c r="A89" s="116">
        <v>36</v>
      </c>
      <c r="B89" s="779">
        <f>+'[24]Motor $'!$G14</f>
        <v>0.99100111055966311</v>
      </c>
      <c r="C89" s="10"/>
      <c r="D89" s="10"/>
      <c r="E89" s="779">
        <f>+'[24]Motor CC'!$G14</f>
        <v>0.96116504854368934</v>
      </c>
      <c r="F89" s="780"/>
      <c r="G89" s="781"/>
      <c r="H89" s="54"/>
      <c r="I89" s="782"/>
      <c r="J89" s="783"/>
    </row>
    <row r="90" spans="1:224">
      <c r="A90" s="116">
        <v>39</v>
      </c>
      <c r="B90" s="779">
        <f>+'[24]Motor $'!$G15</f>
        <v>1.0061058073931546</v>
      </c>
      <c r="C90" s="10"/>
      <c r="D90" s="10"/>
      <c r="E90" s="779">
        <f>+'[24]Motor CC'!$G15</f>
        <v>1</v>
      </c>
      <c r="F90" s="780"/>
      <c r="G90" s="781"/>
      <c r="H90" s="54"/>
      <c r="I90" s="782"/>
      <c r="J90" s="783"/>
    </row>
    <row r="91" spans="1:224">
      <c r="A91" s="116">
        <v>42</v>
      </c>
      <c r="B91" s="779">
        <f>+'[24]Motor $'!$G16</f>
        <v>0.97469407860985491</v>
      </c>
      <c r="C91" s="10"/>
      <c r="D91" s="10"/>
      <c r="E91" s="779">
        <f>+'[24]Motor CC'!$G16</f>
        <v>1.0149253731343284</v>
      </c>
      <c r="F91" s="780"/>
      <c r="G91" s="781"/>
      <c r="H91" s="54"/>
      <c r="I91" s="782"/>
      <c r="J91" s="783"/>
    </row>
    <row r="92" spans="1:224">
      <c r="A92" s="116">
        <v>45</v>
      </c>
      <c r="B92" s="779">
        <f>+'[24]Motor $'!$G17</f>
        <v>1.002267651455597</v>
      </c>
      <c r="C92" s="10"/>
      <c r="D92" s="10"/>
      <c r="E92" s="779">
        <f>+'[24]Motor CC'!$G17</f>
        <v>1</v>
      </c>
      <c r="F92" s="780"/>
      <c r="G92" s="781"/>
      <c r="H92" s="54"/>
      <c r="I92" s="782"/>
      <c r="J92" s="783"/>
    </row>
    <row r="93" spans="1:224">
      <c r="A93" s="116">
        <v>48</v>
      </c>
      <c r="B93" s="779">
        <f>+'[24]Motor $'!$G18</f>
        <v>1.0011083950531825</v>
      </c>
      <c r="C93" s="10"/>
      <c r="D93" s="10"/>
      <c r="E93" s="779">
        <f>+'[24]Motor CC'!$G18</f>
        <v>1</v>
      </c>
      <c r="F93" s="780"/>
      <c r="G93" s="781"/>
      <c r="H93" s="54"/>
      <c r="I93" s="782"/>
      <c r="J93" s="783"/>
    </row>
    <row r="94" spans="1:224">
      <c r="A94" s="116">
        <v>51</v>
      </c>
      <c r="B94" s="779">
        <f>+'[24]Motor $'!$G19</f>
        <v>1.0011808452487194</v>
      </c>
      <c r="C94" s="10"/>
      <c r="D94" s="10"/>
      <c r="E94" s="779">
        <f>+'[24]Motor CC'!$G19</f>
        <v>1</v>
      </c>
      <c r="F94" s="780"/>
      <c r="G94" s="781"/>
      <c r="H94" s="54"/>
      <c r="I94" s="782"/>
      <c r="J94" s="783"/>
    </row>
    <row r="95" spans="1:224">
      <c r="A95" s="116">
        <v>54</v>
      </c>
      <c r="B95" s="779">
        <f>+'[24]Motor $'!$G20</f>
        <v>0.99579804318905363</v>
      </c>
      <c r="C95" s="10"/>
      <c r="D95" s="10"/>
      <c r="E95" s="779">
        <f>+'[24]Motor CC'!$G20</f>
        <v>1</v>
      </c>
      <c r="F95" s="780"/>
      <c r="G95" s="781"/>
      <c r="H95" s="54"/>
      <c r="I95" s="782"/>
      <c r="J95" s="783"/>
    </row>
    <row r="96" spans="1:224">
      <c r="A96" s="116">
        <v>57</v>
      </c>
      <c r="B96" s="779">
        <f>+'[24]Motor $'!$G21</f>
        <v>1.0009755590476113</v>
      </c>
      <c r="C96" s="10"/>
      <c r="D96" s="10"/>
      <c r="E96" s="779">
        <f>+'[24]Motor CC'!$G21</f>
        <v>1</v>
      </c>
      <c r="F96" s="780"/>
      <c r="G96" s="781"/>
      <c r="H96" s="54"/>
      <c r="I96" s="782"/>
      <c r="J96" s="783"/>
    </row>
    <row r="97" spans="1:10">
      <c r="A97" s="116">
        <v>60</v>
      </c>
      <c r="B97" s="779">
        <f>+'[24]Motor $'!$G22</f>
        <v>1.0026099367639858</v>
      </c>
      <c r="C97" s="10"/>
      <c r="D97" s="10"/>
      <c r="E97" s="779">
        <f>+'[24]Motor CC'!$G22</f>
        <v>1</v>
      </c>
      <c r="F97" s="780"/>
      <c r="G97" s="781"/>
      <c r="H97" s="54"/>
      <c r="I97" s="782"/>
      <c r="J97" s="783"/>
    </row>
    <row r="98" spans="1:10">
      <c r="A98" s="116">
        <v>63</v>
      </c>
      <c r="B98" s="779">
        <f>+'[24]Motor $'!$G23</f>
        <v>0.99999953828537647</v>
      </c>
      <c r="C98" s="10"/>
      <c r="D98" s="10"/>
      <c r="E98" s="779">
        <f>+'[24]Motor CC'!$G23</f>
        <v>1.0161290322580645</v>
      </c>
      <c r="F98" s="780"/>
      <c r="G98" s="781"/>
      <c r="H98" s="54"/>
      <c r="I98" s="782"/>
      <c r="J98" s="783"/>
    </row>
    <row r="99" spans="1:10">
      <c r="A99" s="116">
        <v>66</v>
      </c>
      <c r="B99" s="779">
        <f>+'[24]Motor $'!$G24</f>
        <v>1</v>
      </c>
      <c r="C99" s="10"/>
      <c r="D99" s="10"/>
      <c r="E99" s="779">
        <f>+'[24]Motor CC'!$G24</f>
        <v>1</v>
      </c>
      <c r="F99" s="780"/>
      <c r="G99" s="781"/>
      <c r="H99" s="54"/>
      <c r="I99" s="782"/>
      <c r="J99" s="783"/>
    </row>
    <row r="100" spans="1:10">
      <c r="A100" s="116">
        <v>69</v>
      </c>
      <c r="B100" s="779">
        <f>+'[24]Motor $'!$G25</f>
        <v>1</v>
      </c>
      <c r="C100" s="10"/>
      <c r="D100" s="10"/>
      <c r="E100" s="779">
        <f>+'[24]Motor CC'!$G25</f>
        <v>1</v>
      </c>
      <c r="F100" s="780"/>
      <c r="G100" s="781"/>
      <c r="H100" s="54"/>
      <c r="I100" s="782"/>
      <c r="J100" s="783"/>
    </row>
    <row r="101" spans="1:10">
      <c r="A101" s="116">
        <v>72</v>
      </c>
      <c r="B101" s="779">
        <f>+'[24]Motor $'!$G26</f>
        <v>1</v>
      </c>
      <c r="C101" s="10"/>
      <c r="D101" s="10"/>
      <c r="E101" s="779">
        <f>+'[24]Motor CC'!$G26</f>
        <v>1</v>
      </c>
      <c r="F101" s="780"/>
      <c r="G101" s="781"/>
      <c r="H101" s="54"/>
      <c r="I101" s="782"/>
      <c r="J101" s="783"/>
    </row>
    <row r="102" spans="1:10">
      <c r="A102" s="116">
        <v>75</v>
      </c>
      <c r="B102" s="779">
        <f>+'[24]Motor $'!$G27</f>
        <v>1</v>
      </c>
      <c r="C102" s="10"/>
      <c r="D102" s="10"/>
      <c r="E102" s="779">
        <f>+'[24]Motor CC'!$G27</f>
        <v>1</v>
      </c>
      <c r="F102" s="780"/>
      <c r="G102" s="781"/>
      <c r="H102" s="54"/>
      <c r="I102" s="782"/>
      <c r="J102" s="783"/>
    </row>
    <row r="103" spans="1:10">
      <c r="A103" s="116">
        <v>78</v>
      </c>
      <c r="B103" s="779">
        <f>+'[24]Motor $'!$G28</f>
        <v>1</v>
      </c>
      <c r="C103" s="10"/>
      <c r="D103" s="10"/>
      <c r="E103" s="779">
        <f>+'[24]Motor CC'!$G28</f>
        <v>1</v>
      </c>
      <c r="F103" s="780"/>
      <c r="G103" s="781"/>
      <c r="H103" s="54"/>
      <c r="I103" s="782"/>
      <c r="J103" s="783"/>
    </row>
    <row r="104" spans="1:10">
      <c r="A104" s="116">
        <v>81</v>
      </c>
      <c r="B104" s="779">
        <f>+'[24]Motor $'!$G29</f>
        <v>0.97690319055025421</v>
      </c>
      <c r="C104" s="10"/>
      <c r="D104" s="10"/>
      <c r="E104" s="779">
        <f>+'[24]Motor CC'!$G29</f>
        <v>1</v>
      </c>
      <c r="F104" s="780"/>
      <c r="G104" s="781"/>
      <c r="H104" s="54"/>
      <c r="I104" s="782"/>
      <c r="J104" s="783"/>
    </row>
    <row r="105" spans="1:10">
      <c r="A105" s="116">
        <v>84</v>
      </c>
      <c r="B105" s="779">
        <f>+'[24]Motor $'!$G30</f>
        <v>1</v>
      </c>
      <c r="C105" s="10"/>
      <c r="D105" s="10"/>
      <c r="E105" s="779">
        <f>+'[24]Motor CC'!$G30</f>
        <v>1</v>
      </c>
      <c r="F105" s="780"/>
      <c r="G105" s="781"/>
      <c r="H105" s="54"/>
      <c r="I105" s="782"/>
      <c r="J105" s="783"/>
    </row>
    <row r="106" spans="1:10">
      <c r="A106" s="116">
        <v>87</v>
      </c>
      <c r="B106" s="779">
        <f>+'[24]Motor $'!$G31</f>
        <v>0.99999946455773814</v>
      </c>
      <c r="C106" s="10"/>
      <c r="D106" s="10"/>
      <c r="E106" s="779">
        <f>+'[24]Motor CC'!$G31</f>
        <v>1</v>
      </c>
      <c r="F106" s="780"/>
      <c r="G106" s="781"/>
      <c r="H106" s="54"/>
      <c r="I106" s="782"/>
      <c r="J106" s="783"/>
    </row>
    <row r="107" spans="1:10">
      <c r="A107" s="116">
        <v>90</v>
      </c>
      <c r="B107" s="779">
        <f>+'[24]Motor $'!$G32</f>
        <v>1</v>
      </c>
      <c r="C107" s="10"/>
      <c r="D107" s="10"/>
      <c r="E107" s="779">
        <f>+'[24]Motor CC'!$G32</f>
        <v>1</v>
      </c>
      <c r="F107" s="780"/>
      <c r="G107" s="781"/>
      <c r="H107" s="54"/>
      <c r="I107" s="782"/>
      <c r="J107" s="783"/>
    </row>
    <row r="108" spans="1:10">
      <c r="A108" s="116">
        <v>93</v>
      </c>
      <c r="B108" s="779">
        <f>+'[24]Motor $'!$G33</f>
        <v>1</v>
      </c>
      <c r="C108" s="10"/>
      <c r="D108" s="10"/>
      <c r="E108" s="779">
        <f>+'[24]Motor CC'!$G33</f>
        <v>1</v>
      </c>
      <c r="F108" s="780"/>
      <c r="G108" s="781"/>
      <c r="H108" s="54"/>
      <c r="I108" s="782"/>
      <c r="J108" s="783"/>
    </row>
    <row r="109" spans="1:10">
      <c r="A109" s="116">
        <v>96</v>
      </c>
      <c r="B109" s="779">
        <f>+'[24]Motor $'!$G34</f>
        <v>1</v>
      </c>
      <c r="C109" s="10"/>
      <c r="D109" s="10"/>
      <c r="E109" s="779">
        <f>+'[24]Motor CC'!$G34</f>
        <v>1</v>
      </c>
      <c r="F109" s="780"/>
      <c r="G109" s="781"/>
      <c r="H109" s="54"/>
      <c r="I109" s="782"/>
      <c r="J109" s="783"/>
    </row>
    <row r="110" spans="1:10">
      <c r="A110" s="116">
        <v>99</v>
      </c>
      <c r="B110" s="779">
        <f>+'[24]Motor $'!$G35</f>
        <v>1</v>
      </c>
      <c r="C110" s="10"/>
      <c r="D110" s="10"/>
      <c r="E110" s="779">
        <f>+'[24]Motor CC'!$G35</f>
        <v>1</v>
      </c>
      <c r="F110" s="780"/>
      <c r="G110" s="781"/>
      <c r="H110" s="54"/>
      <c r="I110" s="782"/>
      <c r="J110" s="783"/>
    </row>
    <row r="111" spans="1:10">
      <c r="A111" s="116">
        <v>102</v>
      </c>
      <c r="B111" s="779">
        <f>+'[24]Motor $'!$G36</f>
        <v>1</v>
      </c>
      <c r="C111" s="10"/>
      <c r="D111" s="10"/>
      <c r="E111" s="779">
        <f>+'[24]Motor CC'!$G36</f>
        <v>1</v>
      </c>
      <c r="F111" s="780"/>
      <c r="G111" s="781"/>
      <c r="H111" s="54"/>
      <c r="I111" s="782"/>
      <c r="J111" s="783"/>
    </row>
    <row r="112" spans="1:10">
      <c r="A112" s="116">
        <v>105</v>
      </c>
      <c r="B112" s="779">
        <f>+'[24]Motor $'!$G37</f>
        <v>0.97342617253281405</v>
      </c>
      <c r="C112" s="10"/>
      <c r="D112" s="10"/>
      <c r="E112" s="779">
        <f>+'[24]Motor CC'!$G37</f>
        <v>1</v>
      </c>
      <c r="F112" s="780"/>
      <c r="G112" s="781"/>
      <c r="H112" s="54"/>
      <c r="I112" s="782"/>
      <c r="J112" s="783"/>
    </row>
    <row r="113" spans="1:10">
      <c r="A113" s="116">
        <v>108</v>
      </c>
      <c r="B113" s="779">
        <f>+'[24]Motor $'!$G38</f>
        <v>0.97921458755104329</v>
      </c>
      <c r="C113" s="10"/>
      <c r="D113" s="10"/>
      <c r="E113" s="779">
        <f>+'[24]Motor CC'!$G38</f>
        <v>1</v>
      </c>
      <c r="F113" s="780"/>
      <c r="G113" s="781"/>
      <c r="H113" s="54"/>
      <c r="I113" s="782"/>
      <c r="J113" s="783"/>
    </row>
    <row r="114" spans="1:10">
      <c r="A114" s="116">
        <v>111</v>
      </c>
      <c r="B114" s="779">
        <f>+'[24]Motor $'!$G39</f>
        <v>1</v>
      </c>
      <c r="C114" s="10"/>
      <c r="D114" s="10"/>
      <c r="E114" s="779">
        <f>+'[24]Motor CC'!$G39</f>
        <v>1</v>
      </c>
      <c r="F114" s="780"/>
      <c r="G114" s="781"/>
      <c r="H114" s="54"/>
      <c r="I114" s="782"/>
      <c r="J114" s="783"/>
    </row>
    <row r="115" spans="1:10">
      <c r="A115" s="116">
        <v>114</v>
      </c>
      <c r="B115" s="779">
        <f>+'[24]Motor $'!$G40</f>
        <v>1</v>
      </c>
      <c r="C115" s="779"/>
      <c r="D115" s="10"/>
      <c r="E115" s="779">
        <f>+'[24]Motor CC'!$G40</f>
        <v>1</v>
      </c>
      <c r="F115" s="780"/>
      <c r="G115" s="781"/>
      <c r="H115" s="54"/>
      <c r="I115" s="782"/>
      <c r="J115" s="783"/>
    </row>
    <row r="116" spans="1:10">
      <c r="A116" s="116">
        <v>117</v>
      </c>
      <c r="B116" s="779">
        <f>+'[24]Motor $'!$G41</f>
        <v>1</v>
      </c>
      <c r="C116" s="10"/>
      <c r="D116" s="10"/>
      <c r="E116" s="779">
        <f>+'[24]Motor CC'!$G41</f>
        <v>1</v>
      </c>
      <c r="F116" s="780"/>
      <c r="G116" s="781"/>
      <c r="H116" s="54"/>
      <c r="I116" s="782"/>
      <c r="J116" s="783"/>
    </row>
    <row r="117" spans="1:10">
      <c r="A117" s="116">
        <v>120</v>
      </c>
      <c r="B117" s="779">
        <f>+'[24]Motor $'!$G42</f>
        <v>1</v>
      </c>
      <c r="C117" s="10"/>
      <c r="D117" s="10"/>
      <c r="E117" s="779">
        <f>+'[24]Motor CC'!$G42</f>
        <v>1</v>
      </c>
      <c r="F117" s="780"/>
      <c r="G117" s="781"/>
      <c r="H117" s="54"/>
      <c r="I117" s="782"/>
      <c r="J117" s="783"/>
    </row>
    <row r="118" spans="1:10">
      <c r="A118" s="116">
        <v>123</v>
      </c>
      <c r="B118" s="779">
        <f>+'[24]Motor $'!$G43</f>
        <v>1</v>
      </c>
      <c r="C118" s="10"/>
      <c r="D118" s="10"/>
      <c r="E118" s="779">
        <f>+'[24]Motor CC'!$G43</f>
        <v>1</v>
      </c>
      <c r="F118" s="780"/>
      <c r="G118" s="781"/>
      <c r="H118" s="54"/>
      <c r="I118" s="782"/>
      <c r="J118" s="783"/>
    </row>
    <row r="119" spans="1:10">
      <c r="A119" s="116">
        <v>126</v>
      </c>
      <c r="B119" s="779">
        <f>+'[24]Motor $'!$G44</f>
        <v>1</v>
      </c>
      <c r="C119" s="10"/>
      <c r="D119" s="10"/>
      <c r="E119" s="779">
        <f>+'[24]Motor CC'!$G44</f>
        <v>1</v>
      </c>
      <c r="F119" s="780"/>
      <c r="G119" s="781"/>
      <c r="H119" s="54"/>
      <c r="I119" s="782"/>
      <c r="J119" s="783"/>
    </row>
    <row r="120" spans="1:10">
      <c r="A120" s="116">
        <v>129</v>
      </c>
      <c r="B120" s="779">
        <f>+'[24]Motor $'!$G45</f>
        <v>1</v>
      </c>
      <c r="C120" s="10"/>
      <c r="D120" s="10"/>
      <c r="E120" s="779">
        <f>+'[24]Motor CC'!$G45</f>
        <v>1</v>
      </c>
      <c r="F120" s="780"/>
      <c r="G120" s="781"/>
      <c r="H120" s="54"/>
      <c r="I120" s="782"/>
      <c r="J120" s="783"/>
    </row>
    <row r="121" spans="1:10">
      <c r="A121" s="116">
        <v>132</v>
      </c>
      <c r="B121" s="779">
        <f>+'[24]Motor $'!$G46</f>
        <v>1</v>
      </c>
      <c r="C121" s="10"/>
      <c r="D121" s="10"/>
      <c r="E121" s="779">
        <f>+'[24]Motor CC'!$G46</f>
        <v>1</v>
      </c>
      <c r="F121" s="780"/>
      <c r="G121" s="781"/>
      <c r="H121" s="54"/>
      <c r="I121" s="782"/>
      <c r="J121" s="783"/>
    </row>
    <row r="122" spans="1:10">
      <c r="A122" s="116">
        <v>135</v>
      </c>
      <c r="B122" s="779">
        <f>+'[24]Motor $'!$G47</f>
        <v>1</v>
      </c>
      <c r="C122" s="10"/>
      <c r="D122" s="10"/>
      <c r="E122" s="779">
        <f>+'[24]Motor CC'!$G47</f>
        <v>1</v>
      </c>
      <c r="F122" s="780"/>
      <c r="G122" s="781"/>
      <c r="H122" s="54"/>
      <c r="I122" s="782"/>
      <c r="J122" s="783"/>
    </row>
    <row r="123" spans="1:10">
      <c r="A123" s="116">
        <v>138</v>
      </c>
      <c r="B123" s="779">
        <f>+'[24]Motor $'!$G48</f>
        <v>1.0000004509550324</v>
      </c>
      <c r="C123" s="10"/>
      <c r="D123" s="10"/>
      <c r="E123" s="779">
        <f>+'[24]Motor CC'!$G48</f>
        <v>1</v>
      </c>
      <c r="F123" s="780"/>
      <c r="G123" s="781"/>
      <c r="H123" s="54"/>
      <c r="I123" s="782"/>
      <c r="J123" s="783"/>
    </row>
    <row r="124" spans="1:10">
      <c r="A124" s="116">
        <v>141</v>
      </c>
      <c r="B124" s="779">
        <f>+'[24]Motor $'!$G49</f>
        <v>1</v>
      </c>
      <c r="C124" s="10"/>
      <c r="D124" s="10"/>
      <c r="E124" s="779">
        <f>+'[24]Motor CC'!$G49</f>
        <v>1</v>
      </c>
      <c r="F124" s="780"/>
      <c r="G124" s="781"/>
      <c r="H124" s="54"/>
      <c r="I124" s="782"/>
      <c r="J124" s="783"/>
    </row>
    <row r="125" spans="1:10">
      <c r="A125" s="116">
        <v>144</v>
      </c>
      <c r="B125" s="779">
        <f>+'[24]Motor $'!$G50</f>
        <v>0.98106263449187903</v>
      </c>
      <c r="C125" s="10"/>
      <c r="D125" s="10"/>
      <c r="E125" s="779">
        <f>+'[24]Motor CC'!$G50</f>
        <v>1</v>
      </c>
      <c r="F125" s="780"/>
      <c r="G125" s="781"/>
      <c r="H125" s="54"/>
      <c r="I125" s="782"/>
      <c r="J125" s="783"/>
    </row>
    <row r="126" spans="1:10">
      <c r="A126" s="116">
        <v>147</v>
      </c>
      <c r="B126" s="779">
        <f>+'[24]Motor $'!$G51</f>
        <v>0.99999907170261815</v>
      </c>
      <c r="C126" s="10"/>
      <c r="D126" s="10"/>
      <c r="E126" s="779">
        <f>+'[24]Motor CC'!$G51</f>
        <v>1</v>
      </c>
      <c r="F126" s="780"/>
      <c r="G126" s="781"/>
      <c r="H126" s="54"/>
      <c r="I126" s="782"/>
      <c r="J126" s="783"/>
    </row>
    <row r="127" spans="1:10">
      <c r="A127" s="116">
        <v>150</v>
      </c>
      <c r="B127" s="779">
        <f>+'[24]Motor $'!$G52</f>
        <v>0.95411318240452259</v>
      </c>
      <c r="C127" s="779"/>
      <c r="D127" s="10"/>
      <c r="E127" s="779">
        <f>+'[24]Motor CC'!$G52</f>
        <v>1</v>
      </c>
      <c r="F127" s="780"/>
      <c r="G127" s="781"/>
      <c r="H127" s="54"/>
      <c r="I127" s="782"/>
      <c r="J127" s="783"/>
    </row>
    <row r="128" spans="1:10">
      <c r="A128" s="116">
        <v>153</v>
      </c>
      <c r="B128" s="779">
        <f>+'[24]Motor $'!$G53</f>
        <v>1</v>
      </c>
      <c r="C128" s="10"/>
      <c r="D128" s="10"/>
      <c r="E128" s="779">
        <f>+'[24]Motor CC'!$G53</f>
        <v>1</v>
      </c>
      <c r="F128" s="780"/>
      <c r="G128" s="781"/>
      <c r="H128" s="54"/>
      <c r="I128" s="782"/>
      <c r="J128" s="783"/>
    </row>
    <row r="129" spans="1:37">
      <c r="A129" s="116">
        <v>156</v>
      </c>
      <c r="B129" s="779">
        <f>+'[24]Motor $'!$G54</f>
        <v>1</v>
      </c>
      <c r="C129" s="10"/>
      <c r="D129" s="10"/>
      <c r="E129" s="779">
        <f>+'[24]Motor CC'!$G54</f>
        <v>1</v>
      </c>
      <c r="F129" s="780"/>
      <c r="G129" s="781"/>
      <c r="H129" s="54"/>
      <c r="I129" s="782"/>
      <c r="J129" s="783"/>
    </row>
    <row r="130" spans="1:37">
      <c r="A130" s="116">
        <v>159</v>
      </c>
      <c r="B130" s="779">
        <f>+'[24]Motor $'!$G55</f>
        <v>1</v>
      </c>
      <c r="C130" s="10"/>
      <c r="D130" s="10"/>
      <c r="E130" s="779">
        <f>+'[24]Motor CC'!$G55</f>
        <v>1</v>
      </c>
      <c r="F130" s="780"/>
      <c r="G130" s="781"/>
      <c r="H130" s="54"/>
      <c r="I130" s="782"/>
      <c r="J130" s="783"/>
    </row>
    <row r="131" spans="1:37">
      <c r="A131" s="116">
        <v>162</v>
      </c>
      <c r="B131" s="779">
        <f>+'[24]Motor $'!$G56</f>
        <v>1</v>
      </c>
      <c r="C131" s="10"/>
      <c r="D131" s="10"/>
      <c r="E131" s="779">
        <f>+'[24]Motor CC'!$G56</f>
        <v>1</v>
      </c>
      <c r="F131" s="780"/>
      <c r="G131" s="781"/>
      <c r="H131" s="54"/>
      <c r="I131" s="782"/>
      <c r="J131" s="783"/>
    </row>
    <row r="132" spans="1:37">
      <c r="A132" s="116">
        <v>165</v>
      </c>
      <c r="B132" s="779">
        <f>+'[24]Motor $'!$G57</f>
        <v>1</v>
      </c>
      <c r="C132" s="10"/>
      <c r="D132" s="10"/>
      <c r="E132" s="779">
        <f>+'[24]Motor CC'!$G57</f>
        <v>1</v>
      </c>
      <c r="F132" s="780"/>
      <c r="G132" s="781"/>
      <c r="H132" s="54"/>
      <c r="I132" s="782"/>
      <c r="J132" s="783"/>
    </row>
    <row r="133" spans="1:37">
      <c r="A133" s="116">
        <v>168</v>
      </c>
      <c r="B133" s="779">
        <f>+'[24]Motor $'!$G58</f>
        <v>1</v>
      </c>
      <c r="C133" s="10"/>
      <c r="D133" s="10"/>
      <c r="E133" s="779">
        <f>+'[24]Motor CC'!$G58</f>
        <v>1</v>
      </c>
      <c r="F133" s="780"/>
      <c r="G133" s="781"/>
      <c r="H133" s="54"/>
      <c r="I133" s="782"/>
      <c r="J133" s="783"/>
    </row>
    <row r="134" spans="1:37">
      <c r="A134" s="116">
        <v>171</v>
      </c>
      <c r="B134" s="779">
        <f>+'[24]Motor $'!$G59</f>
        <v>1</v>
      </c>
      <c r="C134" s="10"/>
      <c r="D134" s="10"/>
      <c r="E134" s="779">
        <f>+'[24]Motor CC'!$G59</f>
        <v>1</v>
      </c>
      <c r="F134" s="780"/>
      <c r="G134" s="781"/>
      <c r="H134" s="54"/>
      <c r="I134" s="782"/>
      <c r="J134" s="783"/>
    </row>
    <row r="135" spans="1:37">
      <c r="A135" s="116">
        <v>174</v>
      </c>
      <c r="B135" s="779">
        <f>+'[24]Motor $'!$G60</f>
        <v>1</v>
      </c>
      <c r="C135" s="10"/>
      <c r="D135" s="10"/>
      <c r="E135" s="779">
        <f>+'[24]Motor CC'!$G60</f>
        <v>1</v>
      </c>
      <c r="F135" s="780"/>
      <c r="G135" s="781"/>
      <c r="H135" s="54"/>
      <c r="I135" s="782"/>
      <c r="J135" s="783"/>
    </row>
    <row r="136" spans="1:37">
      <c r="A136" s="116">
        <v>177</v>
      </c>
      <c r="B136" s="779">
        <f>+'[24]Motor $'!$G61</f>
        <v>1</v>
      </c>
      <c r="C136" s="10"/>
      <c r="D136" s="10"/>
      <c r="E136" s="779">
        <f>+'[24]Motor CC'!$G61</f>
        <v>1</v>
      </c>
      <c r="F136" s="780"/>
      <c r="G136" s="781"/>
      <c r="H136" s="54"/>
      <c r="I136" s="782"/>
      <c r="J136" s="783"/>
    </row>
    <row r="137" spans="1:37">
      <c r="A137" s="116">
        <v>180</v>
      </c>
      <c r="B137" s="779">
        <f>+'[24]Motor $'!$G62</f>
        <v>1</v>
      </c>
      <c r="C137" s="10"/>
      <c r="D137" s="10"/>
      <c r="E137" s="779">
        <f>+'[24]Motor CC'!$G62</f>
        <v>1</v>
      </c>
      <c r="F137" s="780"/>
      <c r="G137" s="781"/>
      <c r="H137" s="54"/>
      <c r="I137" s="782"/>
      <c r="J137" s="783"/>
      <c r="AH137" s="54"/>
      <c r="AI137" s="54"/>
      <c r="AJ137" s="54"/>
      <c r="AK137" s="54"/>
    </row>
    <row r="138" spans="1:37">
      <c r="A138" s="116">
        <v>183</v>
      </c>
      <c r="B138" s="779">
        <f>+'[24]Motor $'!$G63</f>
        <v>1</v>
      </c>
      <c r="C138" s="10"/>
      <c r="D138" s="10"/>
      <c r="E138" s="779">
        <f>+'[24]Motor CC'!$G63</f>
        <v>1</v>
      </c>
      <c r="F138" s="780"/>
      <c r="G138" s="781"/>
      <c r="H138" s="54"/>
      <c r="I138" s="782"/>
      <c r="J138" s="783"/>
      <c r="AH138" s="54"/>
      <c r="AI138" s="54"/>
      <c r="AJ138" s="54"/>
      <c r="AK138" s="54"/>
    </row>
    <row r="139" spans="1:37">
      <c r="A139" s="116">
        <v>186</v>
      </c>
      <c r="B139" s="779">
        <f>+'[24]Motor $'!$G64</f>
        <v>1</v>
      </c>
      <c r="C139" s="10"/>
      <c r="D139" s="10"/>
      <c r="E139" s="779">
        <f>+'[24]Motor CC'!$G64</f>
        <v>1</v>
      </c>
      <c r="F139" s="780"/>
      <c r="G139" s="781"/>
      <c r="H139" s="54"/>
      <c r="I139" s="782"/>
      <c r="J139" s="783"/>
      <c r="AH139" s="54"/>
      <c r="AI139" s="54"/>
      <c r="AJ139" s="54"/>
      <c r="AK139" s="54"/>
    </row>
    <row r="140" spans="1:37">
      <c r="A140" s="116">
        <v>189</v>
      </c>
      <c r="B140" s="779">
        <f>+'[24]Motor $'!$G65</f>
        <v>1</v>
      </c>
      <c r="C140" s="10"/>
      <c r="D140" s="10"/>
      <c r="E140" s="779">
        <f>+'[24]Motor CC'!$G65</f>
        <v>1</v>
      </c>
      <c r="F140" s="780"/>
      <c r="G140" s="781"/>
      <c r="H140" s="54"/>
      <c r="I140" s="782"/>
      <c r="J140" s="783"/>
      <c r="AH140" s="54"/>
      <c r="AI140" s="54"/>
      <c r="AJ140" s="54"/>
      <c r="AK140" s="54"/>
    </row>
    <row r="141" spans="1:37">
      <c r="A141" s="116">
        <v>192</v>
      </c>
      <c r="B141" s="779">
        <f>+'[24]Motor $'!$G66</f>
        <v>1</v>
      </c>
      <c r="C141" s="10"/>
      <c r="D141" s="10"/>
      <c r="E141" s="779">
        <f>+'[24]Motor CC'!$G66</f>
        <v>1</v>
      </c>
      <c r="F141" s="780"/>
      <c r="G141" s="781"/>
      <c r="H141" s="54"/>
      <c r="I141" s="782"/>
      <c r="J141" s="783"/>
      <c r="AH141" s="54"/>
      <c r="AI141" s="54"/>
      <c r="AJ141" s="54"/>
      <c r="AK141" s="54"/>
    </row>
    <row r="142" spans="1:37">
      <c r="A142" s="116">
        <v>195</v>
      </c>
      <c r="B142" s="779">
        <f>+'[24]Motor $'!$G67</f>
        <v>1</v>
      </c>
      <c r="C142" s="10"/>
      <c r="D142" s="10"/>
      <c r="E142" s="779">
        <f>+'[24]Motor CC'!$G67</f>
        <v>1</v>
      </c>
      <c r="F142" s="780"/>
      <c r="G142" s="781"/>
      <c r="H142" s="54"/>
      <c r="I142" s="782"/>
      <c r="J142" s="783"/>
      <c r="AH142" s="54"/>
      <c r="AI142" s="54"/>
      <c r="AJ142" s="54"/>
      <c r="AK142" s="54"/>
    </row>
    <row r="143" spans="1:37">
      <c r="A143" s="116">
        <v>198</v>
      </c>
      <c r="B143" s="779">
        <f>+'[24]Motor $'!$G68</f>
        <v>1</v>
      </c>
      <c r="C143" s="10"/>
      <c r="D143" s="10"/>
      <c r="E143" s="779">
        <f>+'[24]Motor CC'!$G68</f>
        <v>1</v>
      </c>
      <c r="F143" s="780"/>
      <c r="G143" s="781"/>
      <c r="H143" s="54"/>
      <c r="I143" s="782"/>
      <c r="J143" s="783"/>
      <c r="AH143" s="54"/>
      <c r="AI143" s="54"/>
      <c r="AJ143" s="54"/>
      <c r="AK143" s="54"/>
    </row>
    <row r="144" spans="1:37">
      <c r="A144" s="116">
        <v>201</v>
      </c>
      <c r="B144" s="779">
        <f>+'[24]Motor $'!$G69</f>
        <v>1</v>
      </c>
      <c r="C144" s="10"/>
      <c r="D144" s="10"/>
      <c r="E144" s="779">
        <f>+'[24]Motor CC'!$G69</f>
        <v>1</v>
      </c>
      <c r="F144" s="780"/>
      <c r="G144" s="781"/>
      <c r="H144" s="54"/>
      <c r="I144" s="782"/>
      <c r="J144" s="783"/>
      <c r="AH144" s="54"/>
      <c r="AI144" s="54"/>
      <c r="AJ144" s="54"/>
      <c r="AK144" s="54"/>
    </row>
    <row r="145" spans="1:37">
      <c r="A145" s="116">
        <v>204</v>
      </c>
      <c r="B145" s="779">
        <f>+'[24]Motor $'!$G70</f>
        <v>1</v>
      </c>
      <c r="C145" s="10"/>
      <c r="D145" s="10"/>
      <c r="E145" s="779">
        <f>+'[24]Motor CC'!$G70</f>
        <v>1</v>
      </c>
      <c r="F145" s="780"/>
      <c r="G145" s="781"/>
      <c r="H145" s="54"/>
      <c r="I145" s="782"/>
      <c r="J145" s="783"/>
      <c r="AH145" s="54"/>
      <c r="AI145" s="54"/>
      <c r="AJ145" s="54"/>
      <c r="AK145" s="54"/>
    </row>
    <row r="146" spans="1:37">
      <c r="A146" s="116">
        <v>207</v>
      </c>
      <c r="B146" s="779">
        <f>+'[24]Motor $'!$G71</f>
        <v>1</v>
      </c>
      <c r="C146" s="10"/>
      <c r="D146" s="10"/>
      <c r="E146" s="779">
        <f>+'[24]Motor CC'!$G71</f>
        <v>1</v>
      </c>
      <c r="F146" s="780"/>
      <c r="G146" s="781"/>
      <c r="H146" s="54"/>
      <c r="I146" s="782"/>
      <c r="J146" s="783"/>
      <c r="AH146" s="54"/>
      <c r="AI146" s="54"/>
      <c r="AJ146" s="54"/>
      <c r="AK146" s="54"/>
    </row>
    <row r="147" spans="1:37">
      <c r="A147" s="116">
        <v>210</v>
      </c>
      <c r="B147" s="779">
        <f>+'[24]Motor $'!$G72</f>
        <v>1</v>
      </c>
      <c r="C147" s="10"/>
      <c r="D147" s="10"/>
      <c r="E147" s="779">
        <f>+'[24]Motor CC'!$G72</f>
        <v>1</v>
      </c>
      <c r="F147" s="780"/>
      <c r="G147" s="781"/>
      <c r="H147" s="54"/>
      <c r="I147" s="782"/>
      <c r="J147" s="783"/>
      <c r="AH147" s="54"/>
      <c r="AI147" s="54"/>
      <c r="AJ147" s="54"/>
      <c r="AK147" s="54"/>
    </row>
    <row r="148" spans="1:37">
      <c r="A148" s="116">
        <v>213</v>
      </c>
      <c r="B148" s="779">
        <f>+'[24]Motor $'!$G73</f>
        <v>1</v>
      </c>
      <c r="C148" s="10"/>
      <c r="D148" s="10"/>
      <c r="E148" s="779">
        <f>+'[24]Motor CC'!$G73</f>
        <v>1</v>
      </c>
      <c r="F148" s="780"/>
      <c r="G148" s="781"/>
      <c r="H148" s="54"/>
      <c r="I148" s="782"/>
      <c r="J148" s="783"/>
      <c r="AH148" s="54"/>
      <c r="AI148" s="54"/>
      <c r="AJ148" s="54"/>
      <c r="AK148" s="54"/>
    </row>
    <row r="149" spans="1:37">
      <c r="A149" s="116">
        <v>216</v>
      </c>
      <c r="B149" s="779">
        <f>+'[24]Motor $'!$G74</f>
        <v>1</v>
      </c>
      <c r="C149" s="10"/>
      <c r="D149" s="10"/>
      <c r="E149" s="779">
        <f>+'[24]Motor CC'!$G74</f>
        <v>1</v>
      </c>
      <c r="F149" s="780"/>
      <c r="G149" s="781"/>
      <c r="H149" s="54"/>
      <c r="I149" s="782"/>
      <c r="J149" s="783"/>
      <c r="AH149" s="54"/>
      <c r="AI149" s="54"/>
      <c r="AJ149" s="54"/>
      <c r="AK149" s="54"/>
    </row>
    <row r="150" spans="1:37">
      <c r="A150" s="116">
        <v>219</v>
      </c>
      <c r="B150" s="779">
        <f>+'[24]Motor $'!$G75</f>
        <v>1</v>
      </c>
      <c r="C150" s="10"/>
      <c r="D150" s="10"/>
      <c r="E150" s="779">
        <f>+'[24]Motor CC'!$G75</f>
        <v>1</v>
      </c>
      <c r="F150" s="780"/>
      <c r="G150" s="781"/>
      <c r="H150" s="54"/>
      <c r="I150" s="782"/>
      <c r="J150" s="783"/>
      <c r="AH150" s="54"/>
      <c r="AI150" s="54"/>
      <c r="AJ150" s="54"/>
      <c r="AK150" s="54"/>
    </row>
    <row r="151" spans="1:37">
      <c r="A151" s="116">
        <v>222</v>
      </c>
      <c r="B151" s="779">
        <f>+'[24]Motor $'!$G76</f>
        <v>1</v>
      </c>
      <c r="C151" s="10"/>
      <c r="D151" s="10"/>
      <c r="E151" s="779">
        <f>+'[24]Motor CC'!$G76</f>
        <v>1</v>
      </c>
      <c r="F151" s="780"/>
      <c r="G151" s="781"/>
      <c r="H151" s="54"/>
      <c r="I151" s="782"/>
      <c r="J151" s="783"/>
      <c r="AH151" s="54"/>
      <c r="AI151" s="54"/>
      <c r="AJ151" s="54"/>
      <c r="AK151" s="54"/>
    </row>
    <row r="152" spans="1:37">
      <c r="A152" s="116">
        <v>225</v>
      </c>
      <c r="B152" s="779">
        <f>+'[24]Motor $'!$G77</f>
        <v>1</v>
      </c>
      <c r="C152" s="10"/>
      <c r="D152" s="10"/>
      <c r="E152" s="779">
        <f>+'[24]Motor CC'!$G77</f>
        <v>1</v>
      </c>
      <c r="F152" s="780"/>
      <c r="G152" s="781"/>
      <c r="H152" s="54"/>
      <c r="I152" s="782"/>
      <c r="J152" s="783"/>
      <c r="AH152" s="54"/>
      <c r="AI152" s="54"/>
      <c r="AJ152" s="54"/>
      <c r="AK152" s="54"/>
    </row>
    <row r="153" spans="1:37">
      <c r="A153" s="116">
        <v>228</v>
      </c>
      <c r="B153" s="779">
        <f>+'[24]Motor $'!$G78</f>
        <v>1</v>
      </c>
      <c r="C153" s="10"/>
      <c r="D153" s="10"/>
      <c r="E153" s="779">
        <f>+'[24]Motor CC'!$G78</f>
        <v>1</v>
      </c>
      <c r="F153" s="780"/>
      <c r="G153" s="781"/>
      <c r="H153" s="54"/>
      <c r="I153" s="782"/>
      <c r="J153" s="783"/>
      <c r="AH153" s="54"/>
      <c r="AI153" s="54"/>
      <c r="AJ153" s="54"/>
      <c r="AK153" s="54"/>
    </row>
    <row r="154" spans="1:37">
      <c r="A154" s="116">
        <v>231</v>
      </c>
      <c r="B154" s="779">
        <f>+'[24]Motor $'!$G79</f>
        <v>1</v>
      </c>
      <c r="C154" s="10"/>
      <c r="D154" s="10"/>
      <c r="E154" s="779">
        <f>+'[24]Motor CC'!$G79</f>
        <v>1</v>
      </c>
      <c r="F154" s="780"/>
      <c r="G154" s="781"/>
      <c r="H154" s="54"/>
      <c r="I154" s="782"/>
      <c r="J154" s="783"/>
      <c r="AH154" s="54"/>
      <c r="AI154" s="54"/>
      <c r="AJ154" s="54"/>
      <c r="AK154" s="54"/>
    </row>
    <row r="155" spans="1:37">
      <c r="A155" s="116">
        <v>234</v>
      </c>
      <c r="B155" s="779">
        <f>+'[24]Motor $'!$G80</f>
        <v>1</v>
      </c>
      <c r="C155" s="10"/>
      <c r="D155" s="10"/>
      <c r="E155" s="779">
        <f>+'[24]Motor CC'!$G80</f>
        <v>1</v>
      </c>
      <c r="F155" s="780"/>
      <c r="G155" s="781"/>
      <c r="H155" s="54"/>
      <c r="I155" s="782"/>
      <c r="J155" s="783"/>
      <c r="AH155" s="54"/>
      <c r="AI155" s="54"/>
      <c r="AJ155" s="54"/>
      <c r="AK155" s="54"/>
    </row>
    <row r="156" spans="1:37">
      <c r="A156" s="116">
        <v>237</v>
      </c>
      <c r="B156" s="779">
        <f>+'[24]Motor $'!$G81</f>
        <v>1</v>
      </c>
      <c r="C156" s="10"/>
      <c r="D156" s="10"/>
      <c r="E156" s="779">
        <f>+'[24]Motor CC'!$G81</f>
        <v>1</v>
      </c>
      <c r="F156" s="780"/>
      <c r="G156" s="781"/>
      <c r="H156" s="54"/>
      <c r="I156" s="782"/>
      <c r="J156" s="783"/>
      <c r="AH156" s="54"/>
      <c r="AI156" s="54"/>
      <c r="AJ156" s="54"/>
      <c r="AK156" s="54"/>
    </row>
    <row r="157" spans="1:37">
      <c r="A157" s="183">
        <v>240</v>
      </c>
      <c r="B157" s="779">
        <f>+'[24]Motor $'!$G82</f>
        <v>1</v>
      </c>
      <c r="C157" s="10"/>
      <c r="D157" s="10"/>
      <c r="E157" s="779">
        <f>+'[24]Motor CC'!$G82</f>
        <v>1</v>
      </c>
      <c r="F157" s="780"/>
      <c r="G157" s="781"/>
      <c r="H157" s="54"/>
      <c r="I157" s="782"/>
      <c r="J157" s="783"/>
      <c r="AH157" s="54"/>
      <c r="AI157" s="54"/>
      <c r="AJ157" s="54"/>
      <c r="AK157" s="54"/>
    </row>
    <row r="158" spans="1:37">
      <c r="A158" s="276"/>
    </row>
    <row r="159" spans="1:37">
      <c r="D159" s="814" t="str">
        <f>"Ultimates from Prior Analysis: " &amp;LastAnalysis</f>
        <v>Ultimates from Prior Analysis: 2014 Q1</v>
      </c>
      <c r="E159" s="815"/>
      <c r="F159" s="815"/>
      <c r="G159" s="815"/>
      <c r="H159" s="815"/>
      <c r="I159" s="815"/>
      <c r="J159" s="815"/>
      <c r="K159" s="815"/>
    </row>
    <row r="160" spans="1:37" ht="13.5" thickBot="1">
      <c r="D160" s="814"/>
      <c r="E160" s="815"/>
      <c r="F160" s="815"/>
      <c r="G160" s="815"/>
      <c r="H160" s="815"/>
      <c r="I160" s="815"/>
      <c r="J160" s="815"/>
      <c r="K160" s="815"/>
      <c r="L160" s="195"/>
    </row>
    <row r="161" spans="1:30">
      <c r="B161" s="805" t="s">
        <v>74</v>
      </c>
      <c r="C161" s="806"/>
      <c r="D161" s="808" t="s">
        <v>175</v>
      </c>
      <c r="E161" s="809"/>
      <c r="F161" s="809"/>
      <c r="G161" s="809"/>
      <c r="H161" s="809"/>
      <c r="I161" s="810"/>
      <c r="J161" s="792" t="s">
        <v>45</v>
      </c>
      <c r="K161" s="793"/>
      <c r="L161" s="196"/>
      <c r="M161" s="792" t="s">
        <v>223</v>
      </c>
      <c r="N161" s="793"/>
      <c r="O161" s="792" t="s">
        <v>287</v>
      </c>
      <c r="P161" s="793"/>
    </row>
    <row r="162" spans="1:30" ht="13.5" thickBot="1">
      <c r="B162" s="794"/>
      <c r="C162" s="795"/>
      <c r="D162" s="811"/>
      <c r="E162" s="812"/>
      <c r="F162" s="812"/>
      <c r="G162" s="812"/>
      <c r="H162" s="812"/>
      <c r="I162" s="813"/>
      <c r="J162" s="794"/>
      <c r="K162" s="795"/>
      <c r="L162" s="196"/>
      <c r="M162" s="794"/>
      <c r="N162" s="795"/>
      <c r="O162" s="794"/>
      <c r="P162" s="795"/>
    </row>
    <row r="163" spans="1:30" ht="12.75" customHeight="1" thickBot="1">
      <c r="A163" s="197"/>
      <c r="B163" s="198" t="s">
        <v>82</v>
      </c>
      <c r="C163" s="199" t="s">
        <v>83</v>
      </c>
      <c r="D163" s="796" t="s">
        <v>132</v>
      </c>
      <c r="E163" s="818" t="s">
        <v>211</v>
      </c>
      <c r="F163" s="818" t="s">
        <v>56</v>
      </c>
      <c r="G163" s="796" t="s">
        <v>131</v>
      </c>
      <c r="H163" s="818" t="s">
        <v>211</v>
      </c>
      <c r="I163" s="818" t="s">
        <v>56</v>
      </c>
      <c r="J163" s="796" t="s">
        <v>132</v>
      </c>
      <c r="K163" s="799" t="s">
        <v>131</v>
      </c>
      <c r="L163" s="200" t="s">
        <v>83</v>
      </c>
      <c r="M163" s="796" t="str">
        <f>LastAnalysis</f>
        <v>2014 Q1</v>
      </c>
      <c r="N163" s="799" t="str">
        <f>C5</f>
        <v>2014 Q2</v>
      </c>
      <c r="O163" s="796" t="s">
        <v>132</v>
      </c>
      <c r="P163" s="799" t="s">
        <v>131</v>
      </c>
    </row>
    <row r="164" spans="1:30">
      <c r="A164" s="816" t="s">
        <v>23</v>
      </c>
      <c r="B164" s="198" t="s">
        <v>86</v>
      </c>
      <c r="C164" s="199"/>
      <c r="D164" s="797"/>
      <c r="E164" s="818"/>
      <c r="F164" s="818"/>
      <c r="G164" s="797"/>
      <c r="H164" s="818"/>
      <c r="I164" s="818"/>
      <c r="J164" s="797"/>
      <c r="K164" s="800"/>
      <c r="L164" s="201" t="s">
        <v>171</v>
      </c>
      <c r="M164" s="797"/>
      <c r="N164" s="800"/>
      <c r="O164" s="797"/>
      <c r="P164" s="800"/>
      <c r="X164" s="802" t="s">
        <v>259</v>
      </c>
      <c r="Y164" s="802" t="s">
        <v>260</v>
      </c>
      <c r="Z164" s="387"/>
      <c r="AA164" s="802" t="s">
        <v>265</v>
      </c>
      <c r="AB164" s="802" t="s">
        <v>266</v>
      </c>
      <c r="AC164" s="802" t="s">
        <v>267</v>
      </c>
      <c r="AD164" s="802" t="s">
        <v>268</v>
      </c>
    </row>
    <row r="165" spans="1:30" ht="13.7" customHeight="1" thickBot="1">
      <c r="A165" s="817"/>
      <c r="B165" s="202"/>
      <c r="C165" s="203" t="s">
        <v>170</v>
      </c>
      <c r="D165" s="798"/>
      <c r="E165" s="819"/>
      <c r="F165" s="819"/>
      <c r="G165" s="798"/>
      <c r="H165" s="819"/>
      <c r="I165" s="819"/>
      <c r="J165" s="798"/>
      <c r="K165" s="801"/>
      <c r="L165" s="164" t="s">
        <v>170</v>
      </c>
      <c r="M165" s="798"/>
      <c r="N165" s="801"/>
      <c r="O165" s="798"/>
      <c r="P165" s="801"/>
      <c r="X165" s="803"/>
      <c r="Y165" s="803"/>
      <c r="Z165" s="387"/>
      <c r="AA165" s="803"/>
      <c r="AB165" s="803"/>
      <c r="AC165" s="803"/>
      <c r="AD165" s="803"/>
    </row>
    <row r="166" spans="1:30" ht="6.75" customHeight="1">
      <c r="A166" s="204"/>
      <c r="X166" s="54"/>
      <c r="Y166" s="54"/>
      <c r="Z166" s="54"/>
      <c r="AA166" s="54"/>
      <c r="AB166" s="54"/>
      <c r="AC166" s="54"/>
      <c r="AD166" s="54"/>
    </row>
    <row r="167" spans="1:30">
      <c r="A167" s="280" t="str">
        <f>'Ultimate Comparison &amp; Margin'!A20</f>
        <v>1999 Q1</v>
      </c>
      <c r="B167" s="457"/>
      <c r="C167" s="205"/>
      <c r="D167" s="485">
        <f>IFERROR([25]Summary_AttrorTotal!$S18*1000,0)</f>
        <v>395895</v>
      </c>
      <c r="E167" s="485">
        <f>IFERROR([25]Summary_AttrorTotal!$J18*1000,0)</f>
        <v>395895</v>
      </c>
      <c r="F167" s="291">
        <f t="shared" ref="F167:F198" si="3">IFERROR(D167/E167,1)</f>
        <v>1</v>
      </c>
      <c r="G167" s="485">
        <f>IFERROR([25]Summary_AttrorTotal!$U18,0)</f>
        <v>53</v>
      </c>
      <c r="H167" s="485">
        <f>IFERROR([25]Summary_AttrorTotal!L18,0)</f>
        <v>53</v>
      </c>
      <c r="I167" s="291">
        <f t="shared" ref="I167:I198" si="4">IFERROR(G167/H167,1)</f>
        <v>1</v>
      </c>
      <c r="J167" s="485">
        <f>IFERROR('[25]Large Losses_Analysis'!$AA18*1000,0)</f>
        <v>0</v>
      </c>
      <c r="K167" s="485">
        <f>IFERROR('[25]Large Losses_Analysis'!AI18,0)</f>
        <v>0</v>
      </c>
      <c r="L167" s="11"/>
      <c r="M167" s="12"/>
      <c r="N167" s="12"/>
      <c r="O167" s="486">
        <v>0</v>
      </c>
      <c r="P167" s="486">
        <v>0</v>
      </c>
      <c r="W167" s="280" t="str">
        <f>'Ultimate Comparison &amp; Margin'!A20</f>
        <v>1999 Q1</v>
      </c>
      <c r="X167" s="378">
        <f>IFERROR(E167/1000-Analysis_LastQ_Ult_Selected!B21,0)</f>
        <v>0</v>
      </c>
      <c r="Y167" s="379">
        <f>+IFERROR(H167-'Analysis_LastQ_Ult_Selected(CC)'!B21,0)</f>
        <v>0</v>
      </c>
      <c r="Z167" s="377"/>
      <c r="AA167" s="378">
        <f>IFERROR('[25]Large Losses_Analysis'!$O18*1000,0)</f>
        <v>0</v>
      </c>
      <c r="AB167" s="384">
        <f>IFERROR('[25]Large Losses_Analysis'!$U18,0)</f>
        <v>0</v>
      </c>
      <c r="AC167" s="384">
        <f>IFERROR(AA167/1000-'Large Losses_Analysis'!$N18,0)</f>
        <v>0</v>
      </c>
      <c r="AD167" s="379">
        <f>IFERROR(AB167-'Large Losses_Analysis'!$T18,0)</f>
        <v>0</v>
      </c>
    </row>
    <row r="168" spans="1:30">
      <c r="A168" s="89" t="str">
        <f>'Ultimate Comparison &amp; Margin'!A21</f>
        <v>1999 Q2</v>
      </c>
      <c r="B168" s="457"/>
      <c r="C168" s="205"/>
      <c r="D168" s="485">
        <f>IFERROR([25]Summary_AttrorTotal!$S19*1000,0)</f>
        <v>774285</v>
      </c>
      <c r="E168" s="485">
        <f>IFERROR([25]Summary_AttrorTotal!$J19*1000,0)</f>
        <v>774285</v>
      </c>
      <c r="F168" s="291">
        <f t="shared" si="3"/>
        <v>1</v>
      </c>
      <c r="G168" s="485">
        <f>IFERROR([25]Summary_AttrorTotal!$U19,0)</f>
        <v>76</v>
      </c>
      <c r="H168" s="485">
        <f>IFERROR([25]Summary_AttrorTotal!L19,0)</f>
        <v>76</v>
      </c>
      <c r="I168" s="291">
        <f t="shared" si="4"/>
        <v>1</v>
      </c>
      <c r="J168" s="485">
        <f>IFERROR('[25]Large Losses_Analysis'!$AA19*1000,0)</f>
        <v>0</v>
      </c>
      <c r="K168" s="485">
        <f>IFERROR('[25]Large Losses_Analysis'!AI19,0)</f>
        <v>0</v>
      </c>
      <c r="L168" s="11"/>
      <c r="M168" s="12"/>
      <c r="N168" s="12"/>
      <c r="O168" s="486">
        <v>0</v>
      </c>
      <c r="P168" s="486">
        <v>0</v>
      </c>
      <c r="W168" s="89" t="str">
        <f>'Ultimate Comparison &amp; Margin'!A21</f>
        <v>1999 Q2</v>
      </c>
      <c r="X168" s="380">
        <f>IFERROR(E168/1000-Analysis_LastQ_Ult_Selected!B22,0)</f>
        <v>0</v>
      </c>
      <c r="Y168" s="381">
        <f>+IFERROR(H168-'Analysis_LastQ_Ult_Selected(CC)'!B22,0)</f>
        <v>0</v>
      </c>
      <c r="Z168" s="377"/>
      <c r="AA168" s="380">
        <f>IFERROR('[25]Large Losses_Analysis'!$O19*1000,0)</f>
        <v>0</v>
      </c>
      <c r="AB168" s="385">
        <f>IFERROR('[25]Large Losses_Analysis'!$U19,0)</f>
        <v>0</v>
      </c>
      <c r="AC168" s="385">
        <f>IFERROR(AA168/1000-'Large Losses_Analysis'!$N19,0)</f>
        <v>0</v>
      </c>
      <c r="AD168" s="381">
        <f>IFERROR(AB168-'Large Losses_Analysis'!$T19,0)</f>
        <v>0</v>
      </c>
    </row>
    <row r="169" spans="1:30">
      <c r="A169" s="89" t="str">
        <f>'Ultimate Comparison &amp; Margin'!A22</f>
        <v>1999 Q3</v>
      </c>
      <c r="B169" s="457"/>
      <c r="C169" s="205"/>
      <c r="D169" s="485">
        <f>IFERROR([25]Summary_AttrorTotal!$S20*1000,0)</f>
        <v>861594</v>
      </c>
      <c r="E169" s="485">
        <f>IFERROR([25]Summary_AttrorTotal!$J20*1000,0)</f>
        <v>861594</v>
      </c>
      <c r="F169" s="291">
        <f t="shared" si="3"/>
        <v>1</v>
      </c>
      <c r="G169" s="485">
        <f>IFERROR([25]Summary_AttrorTotal!$U20,0)</f>
        <v>84</v>
      </c>
      <c r="H169" s="485">
        <f>IFERROR([25]Summary_AttrorTotal!L20,0)</f>
        <v>84</v>
      </c>
      <c r="I169" s="291">
        <f t="shared" si="4"/>
        <v>1</v>
      </c>
      <c r="J169" s="485">
        <f>IFERROR('[25]Large Losses_Analysis'!$AA20*1000,0)</f>
        <v>0</v>
      </c>
      <c r="K169" s="485">
        <f>IFERROR('[25]Large Losses_Analysis'!AI20,0)</f>
        <v>0</v>
      </c>
      <c r="L169" s="11"/>
      <c r="M169" s="12"/>
      <c r="N169" s="12"/>
      <c r="O169" s="486">
        <v>0</v>
      </c>
      <c r="P169" s="486">
        <v>0</v>
      </c>
      <c r="W169" s="89" t="str">
        <f>'Ultimate Comparison &amp; Margin'!A22</f>
        <v>1999 Q3</v>
      </c>
      <c r="X169" s="380">
        <f>IFERROR(E169/1000-Analysis_LastQ_Ult_Selected!B23,0)</f>
        <v>0</v>
      </c>
      <c r="Y169" s="381">
        <f>+IFERROR(H169-'Analysis_LastQ_Ult_Selected(CC)'!B23,0)</f>
        <v>0</v>
      </c>
      <c r="Z169" s="377"/>
      <c r="AA169" s="380">
        <f>IFERROR('[25]Large Losses_Analysis'!$O20*1000,0)</f>
        <v>0</v>
      </c>
      <c r="AB169" s="385">
        <f>IFERROR('[25]Large Losses_Analysis'!$U20,0)</f>
        <v>0</v>
      </c>
      <c r="AC169" s="385">
        <f>IFERROR(AA169/1000-'Large Losses_Analysis'!$N20,0)</f>
        <v>0</v>
      </c>
      <c r="AD169" s="381">
        <f>IFERROR(AB169-'Large Losses_Analysis'!$T20,0)</f>
        <v>0</v>
      </c>
    </row>
    <row r="170" spans="1:30">
      <c r="A170" s="89" t="str">
        <f>'Ultimate Comparison &amp; Margin'!A23</f>
        <v>1999 Q4</v>
      </c>
      <c r="B170" s="457"/>
      <c r="C170" s="205"/>
      <c r="D170" s="485">
        <f>IFERROR([25]Summary_AttrorTotal!$S21*1000,0)</f>
        <v>1285103</v>
      </c>
      <c r="E170" s="485">
        <f>IFERROR([25]Summary_AttrorTotal!$J21*1000,0)</f>
        <v>1285103</v>
      </c>
      <c r="F170" s="291">
        <f t="shared" si="3"/>
        <v>1</v>
      </c>
      <c r="G170" s="485">
        <f>IFERROR([25]Summary_AttrorTotal!$U21,0)</f>
        <v>93</v>
      </c>
      <c r="H170" s="485">
        <f>IFERROR([25]Summary_AttrorTotal!L21,0)</f>
        <v>93</v>
      </c>
      <c r="I170" s="291">
        <f t="shared" si="4"/>
        <v>1</v>
      </c>
      <c r="J170" s="485">
        <f>IFERROR('[25]Large Losses_Analysis'!$AA21*1000,0)</f>
        <v>0</v>
      </c>
      <c r="K170" s="485">
        <f>IFERROR('[25]Large Losses_Analysis'!AI21,0)</f>
        <v>0</v>
      </c>
      <c r="L170" s="11"/>
      <c r="M170" s="12"/>
      <c r="N170" s="12"/>
      <c r="O170" s="486">
        <v>0</v>
      </c>
      <c r="P170" s="486">
        <v>0</v>
      </c>
      <c r="W170" s="89" t="str">
        <f>'Ultimate Comparison &amp; Margin'!A23</f>
        <v>1999 Q4</v>
      </c>
      <c r="X170" s="380">
        <f>IFERROR(E170/1000-Analysis_LastQ_Ult_Selected!B24,0)</f>
        <v>0</v>
      </c>
      <c r="Y170" s="381">
        <f>+IFERROR(H170-'Analysis_LastQ_Ult_Selected(CC)'!B24,0)</f>
        <v>0</v>
      </c>
      <c r="Z170" s="377"/>
      <c r="AA170" s="380">
        <f>IFERROR('[25]Large Losses_Analysis'!$O21*1000,0)</f>
        <v>0</v>
      </c>
      <c r="AB170" s="385">
        <f>IFERROR('[25]Large Losses_Analysis'!$U21,0)</f>
        <v>0</v>
      </c>
      <c r="AC170" s="385">
        <f>IFERROR(AA170/1000-'Large Losses_Analysis'!$N21,0)</f>
        <v>0</v>
      </c>
      <c r="AD170" s="381">
        <f>IFERROR(AB170-'Large Losses_Analysis'!$T21,0)</f>
        <v>0</v>
      </c>
    </row>
    <row r="171" spans="1:30">
      <c r="A171" s="89" t="str">
        <f>'Ultimate Comparison &amp; Margin'!A24</f>
        <v>2000 Q1</v>
      </c>
      <c r="B171" s="457"/>
      <c r="C171" s="205"/>
      <c r="D171" s="485">
        <f>IFERROR([25]Summary_AttrorTotal!$S22*1000,0)</f>
        <v>427801</v>
      </c>
      <c r="E171" s="485">
        <f>IFERROR([25]Summary_AttrorTotal!$J22*1000,0)</f>
        <v>427801</v>
      </c>
      <c r="F171" s="291">
        <f t="shared" si="3"/>
        <v>1</v>
      </c>
      <c r="G171" s="485">
        <f>IFERROR([25]Summary_AttrorTotal!$U22,0)</f>
        <v>71</v>
      </c>
      <c r="H171" s="485">
        <f>IFERROR([25]Summary_AttrorTotal!L22,0)</f>
        <v>71</v>
      </c>
      <c r="I171" s="291">
        <f t="shared" si="4"/>
        <v>1</v>
      </c>
      <c r="J171" s="485">
        <f>IFERROR('[25]Large Losses_Analysis'!$AA22*1000,0)</f>
        <v>0</v>
      </c>
      <c r="K171" s="485">
        <f>IFERROR('[25]Large Losses_Analysis'!AI22,0)</f>
        <v>0</v>
      </c>
      <c r="L171" s="11"/>
      <c r="M171" s="12"/>
      <c r="N171" s="12"/>
      <c r="O171" s="486">
        <v>0</v>
      </c>
      <c r="P171" s="486">
        <v>0</v>
      </c>
      <c r="W171" s="89" t="str">
        <f>'Ultimate Comparison &amp; Margin'!A24</f>
        <v>2000 Q1</v>
      </c>
      <c r="X171" s="380">
        <f>IFERROR(E171/1000-Analysis_LastQ_Ult_Selected!B25,0)</f>
        <v>0</v>
      </c>
      <c r="Y171" s="381">
        <f>+IFERROR(H171-'Analysis_LastQ_Ult_Selected(CC)'!B25,0)</f>
        <v>0</v>
      </c>
      <c r="Z171" s="377"/>
      <c r="AA171" s="380">
        <f>IFERROR('[25]Large Losses_Analysis'!$O22*1000,0)</f>
        <v>0</v>
      </c>
      <c r="AB171" s="385">
        <f>IFERROR('[25]Large Losses_Analysis'!$U22,0)</f>
        <v>0</v>
      </c>
      <c r="AC171" s="385">
        <f>IFERROR(AA171/1000-'Large Losses_Analysis'!$N22,0)</f>
        <v>0</v>
      </c>
      <c r="AD171" s="381">
        <f>IFERROR(AB171-'Large Losses_Analysis'!$T22,0)</f>
        <v>0</v>
      </c>
    </row>
    <row r="172" spans="1:30">
      <c r="A172" s="89" t="str">
        <f>'Ultimate Comparison &amp; Margin'!A25</f>
        <v>2000 Q2</v>
      </c>
      <c r="B172" s="457"/>
      <c r="C172" s="205"/>
      <c r="D172" s="485">
        <f>IFERROR([25]Summary_AttrorTotal!$S23*1000,0)</f>
        <v>660911</v>
      </c>
      <c r="E172" s="485">
        <f>IFERROR([25]Summary_AttrorTotal!$J23*1000,0)</f>
        <v>660911</v>
      </c>
      <c r="F172" s="291">
        <f t="shared" si="3"/>
        <v>1</v>
      </c>
      <c r="G172" s="485">
        <f>IFERROR([25]Summary_AttrorTotal!$U23,0)</f>
        <v>96</v>
      </c>
      <c r="H172" s="485">
        <f>IFERROR([25]Summary_AttrorTotal!L23,0)</f>
        <v>96</v>
      </c>
      <c r="I172" s="291">
        <f t="shared" si="4"/>
        <v>1</v>
      </c>
      <c r="J172" s="485">
        <f>IFERROR('[25]Large Losses_Analysis'!$AA23*1000,0)</f>
        <v>0</v>
      </c>
      <c r="K172" s="485">
        <f>IFERROR('[25]Large Losses_Analysis'!AI23,0)</f>
        <v>0</v>
      </c>
      <c r="L172" s="11"/>
      <c r="M172" s="12"/>
      <c r="N172" s="12"/>
      <c r="O172" s="486">
        <v>0</v>
      </c>
      <c r="P172" s="486">
        <v>0</v>
      </c>
      <c r="W172" s="89" t="str">
        <f>'Ultimate Comparison &amp; Margin'!A25</f>
        <v>2000 Q2</v>
      </c>
      <c r="X172" s="380">
        <f>IFERROR(E172/1000-Analysis_LastQ_Ult_Selected!B26,0)</f>
        <v>0</v>
      </c>
      <c r="Y172" s="381">
        <f>+IFERROR(H172-'Analysis_LastQ_Ult_Selected(CC)'!B26,0)</f>
        <v>0</v>
      </c>
      <c r="Z172" s="377"/>
      <c r="AA172" s="380">
        <f>IFERROR('[25]Large Losses_Analysis'!$O23*1000,0)</f>
        <v>0</v>
      </c>
      <c r="AB172" s="385">
        <f>IFERROR('[25]Large Losses_Analysis'!$U23,0)</f>
        <v>0</v>
      </c>
      <c r="AC172" s="385">
        <f>IFERROR(AA172/1000-'Large Losses_Analysis'!$N23,0)</f>
        <v>0</v>
      </c>
      <c r="AD172" s="381">
        <f>IFERROR(AB172-'Large Losses_Analysis'!$T23,0)</f>
        <v>0</v>
      </c>
    </row>
    <row r="173" spans="1:30">
      <c r="A173" s="89" t="str">
        <f>'Ultimate Comparison &amp; Margin'!A26</f>
        <v>2000 Q3</v>
      </c>
      <c r="B173" s="457"/>
      <c r="C173" s="205"/>
      <c r="D173" s="485">
        <f>IFERROR([25]Summary_AttrorTotal!$S24*1000,0)</f>
        <v>1019752</v>
      </c>
      <c r="E173" s="485">
        <f>IFERROR([25]Summary_AttrorTotal!$J24*1000,0)</f>
        <v>1019752</v>
      </c>
      <c r="F173" s="291">
        <f t="shared" si="3"/>
        <v>1</v>
      </c>
      <c r="G173" s="485">
        <f>IFERROR([25]Summary_AttrorTotal!$U24,0)</f>
        <v>86</v>
      </c>
      <c r="H173" s="485">
        <f>IFERROR([25]Summary_AttrorTotal!L24,0)</f>
        <v>86</v>
      </c>
      <c r="I173" s="291">
        <f t="shared" si="4"/>
        <v>1</v>
      </c>
      <c r="J173" s="485">
        <f>IFERROR('[25]Large Losses_Analysis'!$AA24*1000,0)</f>
        <v>0</v>
      </c>
      <c r="K173" s="485">
        <f>IFERROR('[25]Large Losses_Analysis'!AI24,0)</f>
        <v>0</v>
      </c>
      <c r="L173" s="11"/>
      <c r="M173" s="12"/>
      <c r="N173" s="12"/>
      <c r="O173" s="486">
        <v>0</v>
      </c>
      <c r="P173" s="486">
        <v>0</v>
      </c>
      <c r="W173" s="89" t="str">
        <f>'Ultimate Comparison &amp; Margin'!A26</f>
        <v>2000 Q3</v>
      </c>
      <c r="X173" s="380">
        <f>IFERROR(E173/1000-Analysis_LastQ_Ult_Selected!B27,0)</f>
        <v>0</v>
      </c>
      <c r="Y173" s="381">
        <f>+IFERROR(H173-'Analysis_LastQ_Ult_Selected(CC)'!B27,0)</f>
        <v>0</v>
      </c>
      <c r="Z173" s="377"/>
      <c r="AA173" s="380">
        <f>IFERROR('[25]Large Losses_Analysis'!$O24*1000,0)</f>
        <v>0</v>
      </c>
      <c r="AB173" s="385">
        <f>IFERROR('[25]Large Losses_Analysis'!$U24,0)</f>
        <v>0</v>
      </c>
      <c r="AC173" s="385">
        <f>IFERROR(AA173/1000-'Large Losses_Analysis'!$N24,0)</f>
        <v>0</v>
      </c>
      <c r="AD173" s="381">
        <f>IFERROR(AB173-'Large Losses_Analysis'!$T24,0)</f>
        <v>0</v>
      </c>
    </row>
    <row r="174" spans="1:30">
      <c r="A174" s="89" t="str">
        <f>'Ultimate Comparison &amp; Margin'!A27</f>
        <v>2000 Q4</v>
      </c>
      <c r="B174" s="457"/>
      <c r="C174" s="205"/>
      <c r="D174" s="485">
        <f>IFERROR([25]Summary_AttrorTotal!$S25*1000,0)</f>
        <v>686820</v>
      </c>
      <c r="E174" s="485">
        <f>IFERROR([25]Summary_AttrorTotal!$J25*1000,0)</f>
        <v>686820</v>
      </c>
      <c r="F174" s="291">
        <f t="shared" si="3"/>
        <v>1</v>
      </c>
      <c r="G174" s="485">
        <f>IFERROR([25]Summary_AttrorTotal!$U25,0)</f>
        <v>79</v>
      </c>
      <c r="H174" s="485">
        <f>IFERROR([25]Summary_AttrorTotal!L25,0)</f>
        <v>79</v>
      </c>
      <c r="I174" s="291">
        <f t="shared" si="4"/>
        <v>1</v>
      </c>
      <c r="J174" s="485">
        <f>IFERROR('[25]Large Losses_Analysis'!$AA25*1000,0)</f>
        <v>0</v>
      </c>
      <c r="K174" s="485">
        <f>IFERROR('[25]Large Losses_Analysis'!AI25,0)</f>
        <v>0</v>
      </c>
      <c r="L174" s="11"/>
      <c r="M174" s="12"/>
      <c r="N174" s="12"/>
      <c r="O174" s="486">
        <v>0</v>
      </c>
      <c r="P174" s="486">
        <v>0</v>
      </c>
      <c r="W174" s="89" t="str">
        <f>'Ultimate Comparison &amp; Margin'!A27</f>
        <v>2000 Q4</v>
      </c>
      <c r="X174" s="380">
        <f>IFERROR(E174/1000-Analysis_LastQ_Ult_Selected!B28,0)</f>
        <v>0</v>
      </c>
      <c r="Y174" s="381">
        <f>+IFERROR(H174-'Analysis_LastQ_Ult_Selected(CC)'!B28,0)</f>
        <v>0</v>
      </c>
      <c r="Z174" s="377"/>
      <c r="AA174" s="380">
        <f>IFERROR('[25]Large Losses_Analysis'!$O25*1000,0)</f>
        <v>0</v>
      </c>
      <c r="AB174" s="385">
        <f>IFERROR('[25]Large Losses_Analysis'!$U25,0)</f>
        <v>0</v>
      </c>
      <c r="AC174" s="385">
        <f>IFERROR(AA174/1000-'Large Losses_Analysis'!$N25,0)</f>
        <v>0</v>
      </c>
      <c r="AD174" s="381">
        <f>IFERROR(AB174-'Large Losses_Analysis'!$T25,0)</f>
        <v>0</v>
      </c>
    </row>
    <row r="175" spans="1:30">
      <c r="A175" s="89" t="str">
        <f>'Ultimate Comparison &amp; Margin'!A28</f>
        <v>2001 Q1</v>
      </c>
      <c r="B175" s="457"/>
      <c r="C175" s="205"/>
      <c r="D175" s="485">
        <f>IFERROR([25]Summary_AttrorTotal!$S26*1000,0)</f>
        <v>732573</v>
      </c>
      <c r="E175" s="485">
        <f>IFERROR([25]Summary_AttrorTotal!$J26*1000,0)</f>
        <v>732573</v>
      </c>
      <c r="F175" s="291">
        <f t="shared" si="3"/>
        <v>1</v>
      </c>
      <c r="G175" s="485">
        <f>IFERROR([25]Summary_AttrorTotal!$U26,0)</f>
        <v>82</v>
      </c>
      <c r="H175" s="485">
        <f>IFERROR([25]Summary_AttrorTotal!L26,0)</f>
        <v>82</v>
      </c>
      <c r="I175" s="291">
        <f t="shared" si="4"/>
        <v>1</v>
      </c>
      <c r="J175" s="485">
        <f>IFERROR('[25]Large Losses_Analysis'!$AA26*1000,0)</f>
        <v>0</v>
      </c>
      <c r="K175" s="485">
        <f>IFERROR('[25]Large Losses_Analysis'!AI26,0)</f>
        <v>0</v>
      </c>
      <c r="L175" s="11"/>
      <c r="M175" s="12"/>
      <c r="N175" s="12"/>
      <c r="O175" s="486">
        <v>0</v>
      </c>
      <c r="P175" s="486">
        <v>0</v>
      </c>
      <c r="W175" s="89" t="str">
        <f>'Ultimate Comparison &amp; Margin'!A28</f>
        <v>2001 Q1</v>
      </c>
      <c r="X175" s="380">
        <f>IFERROR(E175/1000-Analysis_LastQ_Ult_Selected!B29,0)</f>
        <v>0</v>
      </c>
      <c r="Y175" s="381">
        <f>+IFERROR(H175-'Analysis_LastQ_Ult_Selected(CC)'!B29,0)</f>
        <v>0</v>
      </c>
      <c r="Z175" s="377"/>
      <c r="AA175" s="380">
        <f>IFERROR('[25]Large Losses_Analysis'!$O26*1000,0)</f>
        <v>0</v>
      </c>
      <c r="AB175" s="385">
        <f>IFERROR('[25]Large Losses_Analysis'!$U26,0)</f>
        <v>0</v>
      </c>
      <c r="AC175" s="385">
        <f>IFERROR(AA175/1000-'Large Losses_Analysis'!$N26,0)</f>
        <v>0</v>
      </c>
      <c r="AD175" s="381">
        <f>IFERROR(AB175-'Large Losses_Analysis'!$T26,0)</f>
        <v>0</v>
      </c>
    </row>
    <row r="176" spans="1:30">
      <c r="A176" s="89" t="str">
        <f>'Ultimate Comparison &amp; Margin'!A29</f>
        <v>2001 Q2</v>
      </c>
      <c r="B176" s="457"/>
      <c r="C176" s="205"/>
      <c r="D176" s="485">
        <f>IFERROR([25]Summary_AttrorTotal!$S27*1000,0)</f>
        <v>807056</v>
      </c>
      <c r="E176" s="485">
        <f>IFERROR([25]Summary_AttrorTotal!$J27*1000,0)</f>
        <v>807056</v>
      </c>
      <c r="F176" s="291">
        <f t="shared" si="3"/>
        <v>1</v>
      </c>
      <c r="G176" s="485">
        <f>IFERROR([25]Summary_AttrorTotal!$U27,0)</f>
        <v>93</v>
      </c>
      <c r="H176" s="485">
        <f>IFERROR([25]Summary_AttrorTotal!L27,0)</f>
        <v>93</v>
      </c>
      <c r="I176" s="291">
        <f t="shared" si="4"/>
        <v>1</v>
      </c>
      <c r="J176" s="485">
        <f>IFERROR('[25]Large Losses_Analysis'!$AA27*1000,0)</f>
        <v>0</v>
      </c>
      <c r="K176" s="485">
        <f>IFERROR('[25]Large Losses_Analysis'!AI27,0)</f>
        <v>0</v>
      </c>
      <c r="L176" s="11"/>
      <c r="M176" s="12"/>
      <c r="N176" s="12"/>
      <c r="O176" s="486">
        <v>0</v>
      </c>
      <c r="P176" s="486">
        <v>0</v>
      </c>
      <c r="W176" s="89" t="str">
        <f>'Ultimate Comparison &amp; Margin'!A29</f>
        <v>2001 Q2</v>
      </c>
      <c r="X176" s="380">
        <f>IFERROR(E176/1000-Analysis_LastQ_Ult_Selected!B30,0)</f>
        <v>0</v>
      </c>
      <c r="Y176" s="381">
        <f>+IFERROR(H176-'Analysis_LastQ_Ult_Selected(CC)'!B30,0)</f>
        <v>0</v>
      </c>
      <c r="Z176" s="377"/>
      <c r="AA176" s="380">
        <f>IFERROR('[25]Large Losses_Analysis'!$O27*1000,0)</f>
        <v>0</v>
      </c>
      <c r="AB176" s="385">
        <f>IFERROR('[25]Large Losses_Analysis'!$U27,0)</f>
        <v>0</v>
      </c>
      <c r="AC176" s="385">
        <f>IFERROR(AA176/1000-'Large Losses_Analysis'!$N27,0)</f>
        <v>0</v>
      </c>
      <c r="AD176" s="381">
        <f>IFERROR(AB176-'Large Losses_Analysis'!$T27,0)</f>
        <v>0</v>
      </c>
    </row>
    <row r="177" spans="1:30">
      <c r="A177" s="89" t="str">
        <f>'Ultimate Comparison &amp; Margin'!A30</f>
        <v>2001 Q3</v>
      </c>
      <c r="B177" s="457"/>
      <c r="C177" s="205"/>
      <c r="D177" s="485">
        <f>IFERROR([25]Summary_AttrorTotal!$S28*1000,0)</f>
        <v>795589</v>
      </c>
      <c r="E177" s="485">
        <f>IFERROR([25]Summary_AttrorTotal!$J28*1000,0)</f>
        <v>795589</v>
      </c>
      <c r="F177" s="291">
        <f t="shared" si="3"/>
        <v>1</v>
      </c>
      <c r="G177" s="485">
        <f>IFERROR([25]Summary_AttrorTotal!$U28,0)</f>
        <v>107</v>
      </c>
      <c r="H177" s="485">
        <f>IFERROR([25]Summary_AttrorTotal!L28,0)</f>
        <v>107</v>
      </c>
      <c r="I177" s="291">
        <f t="shared" si="4"/>
        <v>1</v>
      </c>
      <c r="J177" s="485">
        <f>IFERROR('[25]Large Losses_Analysis'!$AA28*1000,0)</f>
        <v>0</v>
      </c>
      <c r="K177" s="485">
        <f>IFERROR('[25]Large Losses_Analysis'!AI28,0)</f>
        <v>0</v>
      </c>
      <c r="L177" s="11"/>
      <c r="M177" s="12"/>
      <c r="N177" s="12"/>
      <c r="O177" s="486">
        <v>0</v>
      </c>
      <c r="P177" s="486">
        <v>0</v>
      </c>
      <c r="W177" s="89" t="str">
        <f>'Ultimate Comparison &amp; Margin'!A30</f>
        <v>2001 Q3</v>
      </c>
      <c r="X177" s="380">
        <f>IFERROR(E177/1000-Analysis_LastQ_Ult_Selected!B31,0)</f>
        <v>0</v>
      </c>
      <c r="Y177" s="381">
        <f>+IFERROR(H177-'Analysis_LastQ_Ult_Selected(CC)'!B31,0)</f>
        <v>0</v>
      </c>
      <c r="Z177" s="377"/>
      <c r="AA177" s="380">
        <f>IFERROR('[25]Large Losses_Analysis'!$O28*1000,0)</f>
        <v>0</v>
      </c>
      <c r="AB177" s="385">
        <f>IFERROR('[25]Large Losses_Analysis'!$U28,0)</f>
        <v>0</v>
      </c>
      <c r="AC177" s="385">
        <f>IFERROR(AA177/1000-'Large Losses_Analysis'!$N28,0)</f>
        <v>0</v>
      </c>
      <c r="AD177" s="381">
        <f>IFERROR(AB177-'Large Losses_Analysis'!$T28,0)</f>
        <v>0</v>
      </c>
    </row>
    <row r="178" spans="1:30">
      <c r="A178" s="89" t="str">
        <f>'Ultimate Comparison &amp; Margin'!A31</f>
        <v>2001 Q4</v>
      </c>
      <c r="B178" s="457"/>
      <c r="C178" s="205"/>
      <c r="D178" s="485">
        <f>IFERROR([25]Summary_AttrorTotal!$S29*1000,0)</f>
        <v>774449</v>
      </c>
      <c r="E178" s="485">
        <f>IFERROR([25]Summary_AttrorTotal!$J29*1000,0)</f>
        <v>774449</v>
      </c>
      <c r="F178" s="291">
        <f t="shared" si="3"/>
        <v>1</v>
      </c>
      <c r="G178" s="485">
        <f>IFERROR([25]Summary_AttrorTotal!$U29,0)</f>
        <v>82</v>
      </c>
      <c r="H178" s="485">
        <f>IFERROR([25]Summary_AttrorTotal!L29,0)</f>
        <v>82</v>
      </c>
      <c r="I178" s="291">
        <f t="shared" si="4"/>
        <v>1</v>
      </c>
      <c r="J178" s="485">
        <f>IFERROR('[25]Large Losses_Analysis'!$AA29*1000,0)</f>
        <v>0</v>
      </c>
      <c r="K178" s="485">
        <f>IFERROR('[25]Large Losses_Analysis'!AI29,0)</f>
        <v>0</v>
      </c>
      <c r="L178" s="11"/>
      <c r="M178" s="12"/>
      <c r="N178" s="12"/>
      <c r="O178" s="486">
        <v>0</v>
      </c>
      <c r="P178" s="486">
        <v>0</v>
      </c>
      <c r="W178" s="89" t="str">
        <f>'Ultimate Comparison &amp; Margin'!A31</f>
        <v>2001 Q4</v>
      </c>
      <c r="X178" s="380">
        <f>IFERROR(E178/1000-Analysis_LastQ_Ult_Selected!B32,0)</f>
        <v>0</v>
      </c>
      <c r="Y178" s="381">
        <f>+IFERROR(H178-'Analysis_LastQ_Ult_Selected(CC)'!B32,0)</f>
        <v>0</v>
      </c>
      <c r="Z178" s="377"/>
      <c r="AA178" s="380">
        <f>IFERROR('[25]Large Losses_Analysis'!$O29*1000,0)</f>
        <v>0</v>
      </c>
      <c r="AB178" s="385">
        <f>IFERROR('[25]Large Losses_Analysis'!$U29,0)</f>
        <v>0</v>
      </c>
      <c r="AC178" s="385">
        <f>IFERROR(AA178/1000-'Large Losses_Analysis'!$N29,0)</f>
        <v>0</v>
      </c>
      <c r="AD178" s="381">
        <f>IFERROR(AB178-'Large Losses_Analysis'!$T29,0)</f>
        <v>0</v>
      </c>
    </row>
    <row r="179" spans="1:30">
      <c r="A179" s="89" t="str">
        <f>'Ultimate Comparison &amp; Margin'!A32</f>
        <v>2002 Q1</v>
      </c>
      <c r="B179" s="457"/>
      <c r="C179" s="205"/>
      <c r="D179" s="485">
        <f>IFERROR([25]Summary_AttrorTotal!$S30*1000,0)</f>
        <v>1077241</v>
      </c>
      <c r="E179" s="485">
        <f>IFERROR([25]Summary_AttrorTotal!$J30*1000,0)</f>
        <v>1077241</v>
      </c>
      <c r="F179" s="291">
        <f t="shared" si="3"/>
        <v>1</v>
      </c>
      <c r="G179" s="485">
        <f>IFERROR([25]Summary_AttrorTotal!$U30,0)</f>
        <v>99</v>
      </c>
      <c r="H179" s="485">
        <f>IFERROR([25]Summary_AttrorTotal!L30,0)</f>
        <v>99</v>
      </c>
      <c r="I179" s="291">
        <f t="shared" si="4"/>
        <v>1</v>
      </c>
      <c r="J179" s="485">
        <f>IFERROR('[25]Large Losses_Analysis'!$AA30*1000,0)</f>
        <v>0</v>
      </c>
      <c r="K179" s="485">
        <f>IFERROR('[25]Large Losses_Analysis'!AI30,0)</f>
        <v>0</v>
      </c>
      <c r="L179" s="11"/>
      <c r="M179" s="12"/>
      <c r="N179" s="12"/>
      <c r="O179" s="486">
        <v>0</v>
      </c>
      <c r="P179" s="486">
        <v>0</v>
      </c>
      <c r="W179" s="89" t="str">
        <f>'Ultimate Comparison &amp; Margin'!A32</f>
        <v>2002 Q1</v>
      </c>
      <c r="X179" s="380">
        <f>IFERROR(E179/1000-Analysis_LastQ_Ult_Selected!B33,0)</f>
        <v>0</v>
      </c>
      <c r="Y179" s="381">
        <f>+IFERROR(H179-'Analysis_LastQ_Ult_Selected(CC)'!B33,0)</f>
        <v>0</v>
      </c>
      <c r="Z179" s="377"/>
      <c r="AA179" s="380">
        <f>IFERROR('[25]Large Losses_Analysis'!$O30*1000,0)</f>
        <v>0</v>
      </c>
      <c r="AB179" s="385">
        <f>IFERROR('[25]Large Losses_Analysis'!$U30,0)</f>
        <v>0</v>
      </c>
      <c r="AC179" s="385">
        <f>IFERROR(AA179/1000-'Large Losses_Analysis'!$N30,0)</f>
        <v>0</v>
      </c>
      <c r="AD179" s="381">
        <f>IFERROR(AB179-'Large Losses_Analysis'!$T30,0)</f>
        <v>0</v>
      </c>
    </row>
    <row r="180" spans="1:30">
      <c r="A180" s="89" t="str">
        <f>'Ultimate Comparison &amp; Margin'!A33</f>
        <v>2002 Q2</v>
      </c>
      <c r="B180" s="457"/>
      <c r="C180" s="205"/>
      <c r="D180" s="485">
        <f>IFERROR([25]Summary_AttrorTotal!$S31*1000,0)</f>
        <v>1320247</v>
      </c>
      <c r="E180" s="485">
        <f>IFERROR([25]Summary_AttrorTotal!$J31*1000,0)</f>
        <v>1320247</v>
      </c>
      <c r="F180" s="291">
        <f t="shared" si="3"/>
        <v>1</v>
      </c>
      <c r="G180" s="485">
        <f>IFERROR([25]Summary_AttrorTotal!$U31,0)</f>
        <v>119</v>
      </c>
      <c r="H180" s="485">
        <f>IFERROR([25]Summary_AttrorTotal!L31,0)</f>
        <v>119</v>
      </c>
      <c r="I180" s="291">
        <f t="shared" si="4"/>
        <v>1</v>
      </c>
      <c r="J180" s="485">
        <f>IFERROR('[25]Large Losses_Analysis'!$AA31*1000,0)</f>
        <v>0</v>
      </c>
      <c r="K180" s="485">
        <f>IFERROR('[25]Large Losses_Analysis'!AI31,0)</f>
        <v>0</v>
      </c>
      <c r="L180" s="11"/>
      <c r="M180" s="12"/>
      <c r="N180" s="12"/>
      <c r="O180" s="486">
        <v>0</v>
      </c>
      <c r="P180" s="486">
        <v>0</v>
      </c>
      <c r="W180" s="89" t="str">
        <f>'Ultimate Comparison &amp; Margin'!A33</f>
        <v>2002 Q2</v>
      </c>
      <c r="X180" s="380">
        <f>IFERROR(E180/1000-Analysis_LastQ_Ult_Selected!B34,0)</f>
        <v>0</v>
      </c>
      <c r="Y180" s="381">
        <f>+IFERROR(H180-'Analysis_LastQ_Ult_Selected(CC)'!B34,0)</f>
        <v>0</v>
      </c>
      <c r="Z180" s="377"/>
      <c r="AA180" s="380">
        <f>IFERROR('[25]Large Losses_Analysis'!$O31*1000,0)</f>
        <v>0</v>
      </c>
      <c r="AB180" s="385">
        <f>IFERROR('[25]Large Losses_Analysis'!$U31,0)</f>
        <v>0</v>
      </c>
      <c r="AC180" s="385">
        <f>IFERROR(AA180/1000-'Large Losses_Analysis'!$N31,0)</f>
        <v>0</v>
      </c>
      <c r="AD180" s="381">
        <f>IFERROR(AB180-'Large Losses_Analysis'!$T31,0)</f>
        <v>0</v>
      </c>
    </row>
    <row r="181" spans="1:30">
      <c r="A181" s="89" t="str">
        <f>'Ultimate Comparison &amp; Margin'!A34</f>
        <v>2002 Q3</v>
      </c>
      <c r="B181" s="457"/>
      <c r="C181" s="205"/>
      <c r="D181" s="485">
        <f>IFERROR([25]Summary_AttrorTotal!$S32*1000,0)</f>
        <v>1710269</v>
      </c>
      <c r="E181" s="485">
        <f>IFERROR([25]Summary_AttrorTotal!$J32*1000,0)</f>
        <v>1710269</v>
      </c>
      <c r="F181" s="291">
        <f t="shared" si="3"/>
        <v>1</v>
      </c>
      <c r="G181" s="485">
        <f>IFERROR([25]Summary_AttrorTotal!$U32,0)</f>
        <v>125</v>
      </c>
      <c r="H181" s="485">
        <f>IFERROR([25]Summary_AttrorTotal!L32,0)</f>
        <v>125</v>
      </c>
      <c r="I181" s="291">
        <f t="shared" si="4"/>
        <v>1</v>
      </c>
      <c r="J181" s="485">
        <f>IFERROR('[25]Large Losses_Analysis'!$AA32*1000,0)</f>
        <v>0</v>
      </c>
      <c r="K181" s="485">
        <f>IFERROR('[25]Large Losses_Analysis'!AI32,0)</f>
        <v>0</v>
      </c>
      <c r="L181" s="11"/>
      <c r="M181" s="12"/>
      <c r="N181" s="12"/>
      <c r="O181" s="486">
        <v>0</v>
      </c>
      <c r="P181" s="486">
        <v>0</v>
      </c>
      <c r="W181" s="89" t="str">
        <f>'Ultimate Comparison &amp; Margin'!A34</f>
        <v>2002 Q3</v>
      </c>
      <c r="X181" s="380">
        <f>IFERROR(E181/1000-Analysis_LastQ_Ult_Selected!B35,0)</f>
        <v>0</v>
      </c>
      <c r="Y181" s="381">
        <f>+IFERROR(H181-'Analysis_LastQ_Ult_Selected(CC)'!B35,0)</f>
        <v>0</v>
      </c>
      <c r="Z181" s="377"/>
      <c r="AA181" s="380">
        <f>IFERROR('[25]Large Losses_Analysis'!$O32*1000,0)</f>
        <v>0</v>
      </c>
      <c r="AB181" s="385">
        <f>IFERROR('[25]Large Losses_Analysis'!$U32,0)</f>
        <v>0</v>
      </c>
      <c r="AC181" s="385">
        <f>IFERROR(AA181/1000-'Large Losses_Analysis'!$N32,0)</f>
        <v>0</v>
      </c>
      <c r="AD181" s="381">
        <f>IFERROR(AB181-'Large Losses_Analysis'!$T32,0)</f>
        <v>0</v>
      </c>
    </row>
    <row r="182" spans="1:30">
      <c r="A182" s="89" t="str">
        <f>'Ultimate Comparison &amp; Margin'!A35</f>
        <v>2002 Q4</v>
      </c>
      <c r="B182" s="457"/>
      <c r="C182" s="205"/>
      <c r="D182" s="485">
        <f>IFERROR([25]Summary_AttrorTotal!$S33*1000,0)</f>
        <v>2217516</v>
      </c>
      <c r="E182" s="485">
        <f>IFERROR([25]Summary_AttrorTotal!$J33*1000,0)</f>
        <v>2217516</v>
      </c>
      <c r="F182" s="291">
        <f t="shared" si="3"/>
        <v>1</v>
      </c>
      <c r="G182" s="485">
        <f>IFERROR([25]Summary_AttrorTotal!$U33,0)</f>
        <v>114</v>
      </c>
      <c r="H182" s="485">
        <f>IFERROR([25]Summary_AttrorTotal!L33,0)</f>
        <v>114</v>
      </c>
      <c r="I182" s="291">
        <f t="shared" si="4"/>
        <v>1</v>
      </c>
      <c r="J182" s="485">
        <f>IFERROR('[25]Large Losses_Analysis'!$AA33*1000,0)</f>
        <v>0</v>
      </c>
      <c r="K182" s="485">
        <f>IFERROR('[25]Large Losses_Analysis'!AI33,0)</f>
        <v>0</v>
      </c>
      <c r="L182" s="11"/>
      <c r="M182" s="12"/>
      <c r="N182" s="12"/>
      <c r="O182" s="486">
        <v>0</v>
      </c>
      <c r="P182" s="486">
        <v>0</v>
      </c>
      <c r="W182" s="89" t="str">
        <f>'Ultimate Comparison &amp; Margin'!A35</f>
        <v>2002 Q4</v>
      </c>
      <c r="X182" s="380">
        <f>IFERROR(E182/1000-Analysis_LastQ_Ult_Selected!B36,0)</f>
        <v>0</v>
      </c>
      <c r="Y182" s="381">
        <f>+IFERROR(H182-'Analysis_LastQ_Ult_Selected(CC)'!B36,0)</f>
        <v>0</v>
      </c>
      <c r="Z182" s="377"/>
      <c r="AA182" s="380">
        <f>IFERROR('[25]Large Losses_Analysis'!$O33*1000,0)</f>
        <v>0</v>
      </c>
      <c r="AB182" s="385">
        <f>IFERROR('[25]Large Losses_Analysis'!$U33,0)</f>
        <v>0</v>
      </c>
      <c r="AC182" s="385">
        <f>IFERROR(AA182/1000-'Large Losses_Analysis'!$N33,0)</f>
        <v>0</v>
      </c>
      <c r="AD182" s="381">
        <f>IFERROR(AB182-'Large Losses_Analysis'!$T33,0)</f>
        <v>0</v>
      </c>
    </row>
    <row r="183" spans="1:30">
      <c r="A183" s="89" t="str">
        <f>'Ultimate Comparison &amp; Margin'!A36</f>
        <v>2003 Q1</v>
      </c>
      <c r="B183" s="457"/>
      <c r="C183" s="205"/>
      <c r="D183" s="485">
        <f>IFERROR([25]Summary_AttrorTotal!$S34*1000,0)</f>
        <v>2042166</v>
      </c>
      <c r="E183" s="485">
        <f>IFERROR([25]Summary_AttrorTotal!$J34*1000,0)</f>
        <v>2042166</v>
      </c>
      <c r="F183" s="291">
        <f t="shared" si="3"/>
        <v>1</v>
      </c>
      <c r="G183" s="485">
        <f>IFERROR([25]Summary_AttrorTotal!$U34,0)</f>
        <v>121</v>
      </c>
      <c r="H183" s="485">
        <f>IFERROR([25]Summary_AttrorTotal!L34,0)</f>
        <v>121</v>
      </c>
      <c r="I183" s="291">
        <f t="shared" si="4"/>
        <v>1</v>
      </c>
      <c r="J183" s="485">
        <f>IFERROR('[25]Large Losses_Analysis'!$AA34*1000,0)</f>
        <v>0</v>
      </c>
      <c r="K183" s="485">
        <f>IFERROR('[25]Large Losses_Analysis'!AI34,0)</f>
        <v>0</v>
      </c>
      <c r="L183" s="11"/>
      <c r="M183" s="12"/>
      <c r="N183" s="12"/>
      <c r="O183" s="486">
        <v>0</v>
      </c>
      <c r="P183" s="486">
        <v>0</v>
      </c>
      <c r="W183" s="89" t="str">
        <f>'Ultimate Comparison &amp; Margin'!A36</f>
        <v>2003 Q1</v>
      </c>
      <c r="X183" s="380">
        <f>IFERROR(E183/1000-Analysis_LastQ_Ult_Selected!B37,0)</f>
        <v>0</v>
      </c>
      <c r="Y183" s="381">
        <f>+IFERROR(H183-'Analysis_LastQ_Ult_Selected(CC)'!B37,0)</f>
        <v>0</v>
      </c>
      <c r="Z183" s="377"/>
      <c r="AA183" s="380">
        <f>IFERROR('[25]Large Losses_Analysis'!$O34*1000,0)</f>
        <v>0</v>
      </c>
      <c r="AB183" s="385">
        <f>IFERROR('[25]Large Losses_Analysis'!$U34,0)</f>
        <v>0</v>
      </c>
      <c r="AC183" s="385">
        <f>IFERROR(AA183/1000-'Large Losses_Analysis'!$N34,0)</f>
        <v>0</v>
      </c>
      <c r="AD183" s="381">
        <f>IFERROR(AB183-'Large Losses_Analysis'!$T34,0)</f>
        <v>0</v>
      </c>
    </row>
    <row r="184" spans="1:30">
      <c r="A184" s="89" t="str">
        <f>'Ultimate Comparison &amp; Margin'!A37</f>
        <v>2003 Q2</v>
      </c>
      <c r="B184" s="457"/>
      <c r="C184" s="205"/>
      <c r="D184" s="485">
        <f>IFERROR([25]Summary_AttrorTotal!$S35*1000,0)</f>
        <v>1704339</v>
      </c>
      <c r="E184" s="485">
        <f>IFERROR([25]Summary_AttrorTotal!$J35*1000,0)</f>
        <v>1704339</v>
      </c>
      <c r="F184" s="291">
        <f t="shared" si="3"/>
        <v>1</v>
      </c>
      <c r="G184" s="485">
        <f>IFERROR([25]Summary_AttrorTotal!$U35,0)</f>
        <v>100</v>
      </c>
      <c r="H184" s="485">
        <f>IFERROR([25]Summary_AttrorTotal!L35,0)</f>
        <v>100</v>
      </c>
      <c r="I184" s="291">
        <f t="shared" si="4"/>
        <v>1</v>
      </c>
      <c r="J184" s="485">
        <f>IFERROR('[25]Large Losses_Analysis'!$AA35*1000,0)</f>
        <v>0</v>
      </c>
      <c r="K184" s="485">
        <f>IFERROR('[25]Large Losses_Analysis'!AI35,0)</f>
        <v>0</v>
      </c>
      <c r="L184" s="11"/>
      <c r="M184" s="12"/>
      <c r="N184" s="12"/>
      <c r="O184" s="486">
        <v>0</v>
      </c>
      <c r="P184" s="486">
        <v>0</v>
      </c>
      <c r="W184" s="89" t="str">
        <f>'Ultimate Comparison &amp; Margin'!A37</f>
        <v>2003 Q2</v>
      </c>
      <c r="X184" s="380">
        <f>IFERROR(E184/1000-Analysis_LastQ_Ult_Selected!B38,0)</f>
        <v>0</v>
      </c>
      <c r="Y184" s="381">
        <f>+IFERROR(H184-'Analysis_LastQ_Ult_Selected(CC)'!B38,0)</f>
        <v>0</v>
      </c>
      <c r="Z184" s="377"/>
      <c r="AA184" s="380">
        <f>IFERROR('[25]Large Losses_Analysis'!$O35*1000,0)</f>
        <v>0</v>
      </c>
      <c r="AB184" s="385">
        <f>IFERROR('[25]Large Losses_Analysis'!$U35,0)</f>
        <v>0</v>
      </c>
      <c r="AC184" s="385">
        <f>IFERROR(AA184/1000-'Large Losses_Analysis'!$N35,0)</f>
        <v>0</v>
      </c>
      <c r="AD184" s="381">
        <f>IFERROR(AB184-'Large Losses_Analysis'!$T35,0)</f>
        <v>0</v>
      </c>
    </row>
    <row r="185" spans="1:30">
      <c r="A185" s="89" t="str">
        <f>'Ultimate Comparison &amp; Margin'!A38</f>
        <v>2003 Q3</v>
      </c>
      <c r="B185" s="457"/>
      <c r="C185" s="205"/>
      <c r="D185" s="485">
        <f>IFERROR([25]Summary_AttrorTotal!$S36*1000,0)</f>
        <v>712221</v>
      </c>
      <c r="E185" s="485">
        <f>IFERROR([25]Summary_AttrorTotal!$J36*1000,0)</f>
        <v>712221</v>
      </c>
      <c r="F185" s="291">
        <f t="shared" si="3"/>
        <v>1</v>
      </c>
      <c r="G185" s="485">
        <f>IFERROR([25]Summary_AttrorTotal!$U36,0)</f>
        <v>55</v>
      </c>
      <c r="H185" s="485">
        <f>IFERROR([25]Summary_AttrorTotal!L36,0)</f>
        <v>55</v>
      </c>
      <c r="I185" s="291">
        <f t="shared" si="4"/>
        <v>1</v>
      </c>
      <c r="J185" s="485">
        <f>IFERROR('[25]Large Losses_Analysis'!$AA36*1000,0)</f>
        <v>0</v>
      </c>
      <c r="K185" s="485">
        <f>IFERROR('[25]Large Losses_Analysis'!AI36,0)</f>
        <v>0</v>
      </c>
      <c r="L185" s="11"/>
      <c r="M185" s="12"/>
      <c r="N185" s="12"/>
      <c r="O185" s="486">
        <v>0</v>
      </c>
      <c r="P185" s="486">
        <v>0</v>
      </c>
      <c r="W185" s="89" t="str">
        <f>'Ultimate Comparison &amp; Margin'!A38</f>
        <v>2003 Q3</v>
      </c>
      <c r="X185" s="380">
        <f>IFERROR(E185/1000-Analysis_LastQ_Ult_Selected!B39,0)</f>
        <v>0</v>
      </c>
      <c r="Y185" s="381">
        <f>+IFERROR(H185-'Analysis_LastQ_Ult_Selected(CC)'!B39,0)</f>
        <v>0</v>
      </c>
      <c r="Z185" s="377"/>
      <c r="AA185" s="380">
        <f>IFERROR('[25]Large Losses_Analysis'!$O36*1000,0)</f>
        <v>0</v>
      </c>
      <c r="AB185" s="385">
        <f>IFERROR('[25]Large Losses_Analysis'!$U36,0)</f>
        <v>0</v>
      </c>
      <c r="AC185" s="385">
        <f>IFERROR(AA185/1000-'Large Losses_Analysis'!$N36,0)</f>
        <v>0</v>
      </c>
      <c r="AD185" s="381">
        <f>IFERROR(AB185-'Large Losses_Analysis'!$T36,0)</f>
        <v>0</v>
      </c>
    </row>
    <row r="186" spans="1:30">
      <c r="A186" s="89" t="str">
        <f>'Ultimate Comparison &amp; Margin'!A39</f>
        <v>2003 Q4</v>
      </c>
      <c r="B186" s="457"/>
      <c r="C186" s="205"/>
      <c r="D186" s="485">
        <f>IFERROR([25]Summary_AttrorTotal!$S37*1000,0)</f>
        <v>1031925.9999999999</v>
      </c>
      <c r="E186" s="485">
        <f>IFERROR([25]Summary_AttrorTotal!$J37*1000,0)</f>
        <v>1031925.9999999999</v>
      </c>
      <c r="F186" s="291">
        <f t="shared" si="3"/>
        <v>1</v>
      </c>
      <c r="G186" s="485">
        <f>IFERROR([25]Summary_AttrorTotal!$U37,0)</f>
        <v>67</v>
      </c>
      <c r="H186" s="485">
        <f>IFERROR([25]Summary_AttrorTotal!L37,0)</f>
        <v>67</v>
      </c>
      <c r="I186" s="291">
        <f t="shared" si="4"/>
        <v>1</v>
      </c>
      <c r="J186" s="485">
        <f>IFERROR('[25]Large Losses_Analysis'!$AA37*1000,0)</f>
        <v>0</v>
      </c>
      <c r="K186" s="485">
        <f>IFERROR('[25]Large Losses_Analysis'!AI37,0)</f>
        <v>0</v>
      </c>
      <c r="L186" s="11"/>
      <c r="M186" s="12"/>
      <c r="N186" s="12"/>
      <c r="O186" s="486">
        <v>0</v>
      </c>
      <c r="P186" s="486">
        <v>0</v>
      </c>
      <c r="W186" s="89" t="str">
        <f>'Ultimate Comparison &amp; Margin'!A39</f>
        <v>2003 Q4</v>
      </c>
      <c r="X186" s="380">
        <f>IFERROR(E186/1000-Analysis_LastQ_Ult_Selected!B40,0)</f>
        <v>0</v>
      </c>
      <c r="Y186" s="381">
        <f>+IFERROR(H186-'Analysis_LastQ_Ult_Selected(CC)'!B40,0)</f>
        <v>0</v>
      </c>
      <c r="Z186" s="377"/>
      <c r="AA186" s="380">
        <f>IFERROR('[25]Large Losses_Analysis'!$O37*1000,0)</f>
        <v>0</v>
      </c>
      <c r="AB186" s="385">
        <f>IFERROR('[25]Large Losses_Analysis'!$U37,0)</f>
        <v>0</v>
      </c>
      <c r="AC186" s="385">
        <f>IFERROR(AA186/1000-'Large Losses_Analysis'!$N37,0)</f>
        <v>0</v>
      </c>
      <c r="AD186" s="381">
        <f>IFERROR(AB186-'Large Losses_Analysis'!$T37,0)</f>
        <v>0</v>
      </c>
    </row>
    <row r="187" spans="1:30">
      <c r="A187" s="89" t="str">
        <f>'Ultimate Comparison &amp; Margin'!A40</f>
        <v>2004 Q1</v>
      </c>
      <c r="B187" s="457"/>
      <c r="C187" s="205"/>
      <c r="D187" s="485">
        <f>IFERROR([25]Summary_AttrorTotal!$S38*1000,0)</f>
        <v>1208435</v>
      </c>
      <c r="E187" s="485">
        <f>IFERROR([25]Summary_AttrorTotal!$J38*1000,0)</f>
        <v>1208435</v>
      </c>
      <c r="F187" s="291">
        <f t="shared" si="3"/>
        <v>1</v>
      </c>
      <c r="G187" s="485">
        <f>IFERROR([25]Summary_AttrorTotal!$U38,0)</f>
        <v>67</v>
      </c>
      <c r="H187" s="485">
        <f>IFERROR([25]Summary_AttrorTotal!L38,0)</f>
        <v>67</v>
      </c>
      <c r="I187" s="291">
        <f t="shared" si="4"/>
        <v>1</v>
      </c>
      <c r="J187" s="485">
        <f>IFERROR('[25]Large Losses_Analysis'!$AA38*1000,0)</f>
        <v>0</v>
      </c>
      <c r="K187" s="485">
        <f>IFERROR('[25]Large Losses_Analysis'!AI38,0)</f>
        <v>0</v>
      </c>
      <c r="L187" s="11"/>
      <c r="M187" s="12"/>
      <c r="N187" s="12"/>
      <c r="O187" s="486">
        <v>0</v>
      </c>
      <c r="P187" s="486">
        <v>0</v>
      </c>
      <c r="W187" s="89" t="str">
        <f>'Ultimate Comparison &amp; Margin'!A40</f>
        <v>2004 Q1</v>
      </c>
      <c r="X187" s="380">
        <f>IFERROR(E187/1000-Analysis_LastQ_Ult_Selected!B41,0)</f>
        <v>0</v>
      </c>
      <c r="Y187" s="381">
        <f>+IFERROR(H187-'Analysis_LastQ_Ult_Selected(CC)'!B41,0)</f>
        <v>0</v>
      </c>
      <c r="Z187" s="377"/>
      <c r="AA187" s="380">
        <f>IFERROR('[25]Large Losses_Analysis'!$O38*1000,0)</f>
        <v>0</v>
      </c>
      <c r="AB187" s="385">
        <f>IFERROR('[25]Large Losses_Analysis'!$U38,0)</f>
        <v>0</v>
      </c>
      <c r="AC187" s="385">
        <f>IFERROR(AA187/1000-'Large Losses_Analysis'!$N38,0)</f>
        <v>0</v>
      </c>
      <c r="AD187" s="381">
        <f>IFERROR(AB187-'Large Losses_Analysis'!$T38,0)</f>
        <v>0</v>
      </c>
    </row>
    <row r="188" spans="1:30">
      <c r="A188" s="89" t="str">
        <f>'Ultimate Comparison &amp; Margin'!A41</f>
        <v>2004 Q2</v>
      </c>
      <c r="B188" s="457"/>
      <c r="C188" s="205"/>
      <c r="D188" s="485">
        <f>IFERROR([25]Summary_AttrorTotal!$S39*1000,0)</f>
        <v>928873</v>
      </c>
      <c r="E188" s="485">
        <f>IFERROR([25]Summary_AttrorTotal!$J39*1000,0)</f>
        <v>928873</v>
      </c>
      <c r="F188" s="291">
        <f t="shared" si="3"/>
        <v>1</v>
      </c>
      <c r="G188" s="485">
        <f>IFERROR([25]Summary_AttrorTotal!$U39,0)</f>
        <v>67</v>
      </c>
      <c r="H188" s="485">
        <f>IFERROR([25]Summary_AttrorTotal!L39,0)</f>
        <v>67</v>
      </c>
      <c r="I188" s="291">
        <f t="shared" si="4"/>
        <v>1</v>
      </c>
      <c r="J188" s="485">
        <f>IFERROR('[25]Large Losses_Analysis'!$AA39*1000,0)</f>
        <v>0</v>
      </c>
      <c r="K188" s="485">
        <f>IFERROR('[25]Large Losses_Analysis'!AI39,0)</f>
        <v>0</v>
      </c>
      <c r="L188" s="11"/>
      <c r="M188" s="12"/>
      <c r="N188" s="12"/>
      <c r="O188" s="486">
        <v>0</v>
      </c>
      <c r="P188" s="486">
        <v>0</v>
      </c>
      <c r="W188" s="89" t="str">
        <f>'Ultimate Comparison &amp; Margin'!A41</f>
        <v>2004 Q2</v>
      </c>
      <c r="X188" s="380">
        <f>IFERROR(E188/1000-Analysis_LastQ_Ult_Selected!B42,0)</f>
        <v>0</v>
      </c>
      <c r="Y188" s="381">
        <f>+IFERROR(H188-'Analysis_LastQ_Ult_Selected(CC)'!B42,0)</f>
        <v>0</v>
      </c>
      <c r="Z188" s="377"/>
      <c r="AA188" s="380">
        <f>IFERROR('[25]Large Losses_Analysis'!$O39*1000,0)</f>
        <v>0</v>
      </c>
      <c r="AB188" s="385">
        <f>IFERROR('[25]Large Losses_Analysis'!$U39,0)</f>
        <v>0</v>
      </c>
      <c r="AC188" s="385">
        <f>IFERROR(AA188/1000-'Large Losses_Analysis'!$N39,0)</f>
        <v>0</v>
      </c>
      <c r="AD188" s="381">
        <f>IFERROR(AB188-'Large Losses_Analysis'!$T39,0)</f>
        <v>0</v>
      </c>
    </row>
    <row r="189" spans="1:30">
      <c r="A189" s="89" t="str">
        <f>'Ultimate Comparison &amp; Margin'!A42</f>
        <v>2004 Q3</v>
      </c>
      <c r="B189" s="457"/>
      <c r="C189" s="205"/>
      <c r="D189" s="485">
        <f>IFERROR([25]Summary_AttrorTotal!$S40*1000,0)</f>
        <v>1134333</v>
      </c>
      <c r="E189" s="485">
        <f>IFERROR([25]Summary_AttrorTotal!$J40*1000,0)</f>
        <v>1134333</v>
      </c>
      <c r="F189" s="291">
        <f t="shared" si="3"/>
        <v>1</v>
      </c>
      <c r="G189" s="485">
        <f>IFERROR([25]Summary_AttrorTotal!$U40,0)</f>
        <v>62</v>
      </c>
      <c r="H189" s="485">
        <f>IFERROR([25]Summary_AttrorTotal!L40,0)</f>
        <v>62</v>
      </c>
      <c r="I189" s="291">
        <f t="shared" si="4"/>
        <v>1</v>
      </c>
      <c r="J189" s="485">
        <f>IFERROR('[25]Large Losses_Analysis'!$AA40*1000,0)</f>
        <v>0</v>
      </c>
      <c r="K189" s="485">
        <f>IFERROR('[25]Large Losses_Analysis'!AI40,0)</f>
        <v>0</v>
      </c>
      <c r="L189" s="11"/>
      <c r="M189" s="12"/>
      <c r="N189" s="12"/>
      <c r="O189" s="486">
        <v>0</v>
      </c>
      <c r="P189" s="486">
        <v>0</v>
      </c>
      <c r="W189" s="89" t="str">
        <f>'Ultimate Comparison &amp; Margin'!A42</f>
        <v>2004 Q3</v>
      </c>
      <c r="X189" s="380">
        <f>IFERROR(E189/1000-Analysis_LastQ_Ult_Selected!B43,0)</f>
        <v>0</v>
      </c>
      <c r="Y189" s="381">
        <f>+IFERROR(H189-'Analysis_LastQ_Ult_Selected(CC)'!B43,0)</f>
        <v>0</v>
      </c>
      <c r="Z189" s="377"/>
      <c r="AA189" s="380">
        <f>IFERROR('[25]Large Losses_Analysis'!$O40*1000,0)</f>
        <v>0</v>
      </c>
      <c r="AB189" s="385">
        <f>IFERROR('[25]Large Losses_Analysis'!$U40,0)</f>
        <v>0</v>
      </c>
      <c r="AC189" s="385">
        <f>IFERROR(AA189/1000-'Large Losses_Analysis'!$N40,0)</f>
        <v>0</v>
      </c>
      <c r="AD189" s="381">
        <f>IFERROR(AB189-'Large Losses_Analysis'!$T40,0)</f>
        <v>0</v>
      </c>
    </row>
    <row r="190" spans="1:30">
      <c r="A190" s="89" t="str">
        <f>'Ultimate Comparison &amp; Margin'!A43</f>
        <v>2004 Q4</v>
      </c>
      <c r="B190" s="457"/>
      <c r="C190" s="205"/>
      <c r="D190" s="485">
        <f>IFERROR([25]Summary_AttrorTotal!$S41*1000,0)</f>
        <v>865245</v>
      </c>
      <c r="E190" s="485">
        <f>IFERROR([25]Summary_AttrorTotal!$J41*1000,0)</f>
        <v>865245</v>
      </c>
      <c r="F190" s="291">
        <f t="shared" si="3"/>
        <v>1</v>
      </c>
      <c r="G190" s="485">
        <f>IFERROR([25]Summary_AttrorTotal!$U41,0)</f>
        <v>61</v>
      </c>
      <c r="H190" s="485">
        <f>IFERROR([25]Summary_AttrorTotal!L41,0)</f>
        <v>61</v>
      </c>
      <c r="I190" s="291">
        <f t="shared" si="4"/>
        <v>1</v>
      </c>
      <c r="J190" s="485">
        <f>IFERROR('[25]Large Losses_Analysis'!$AA41*1000,0)</f>
        <v>0</v>
      </c>
      <c r="K190" s="485">
        <f>IFERROR('[25]Large Losses_Analysis'!AI41,0)</f>
        <v>0</v>
      </c>
      <c r="L190" s="11"/>
      <c r="M190" s="12"/>
      <c r="N190" s="12"/>
      <c r="O190" s="486">
        <v>0</v>
      </c>
      <c r="P190" s="486">
        <v>0</v>
      </c>
      <c r="W190" s="89" t="str">
        <f>'Ultimate Comparison &amp; Margin'!A43</f>
        <v>2004 Q4</v>
      </c>
      <c r="X190" s="380">
        <f>IFERROR(E190/1000-Analysis_LastQ_Ult_Selected!B44,0)</f>
        <v>0</v>
      </c>
      <c r="Y190" s="381">
        <f>+IFERROR(H190-'Analysis_LastQ_Ult_Selected(CC)'!B44,0)</f>
        <v>0</v>
      </c>
      <c r="Z190" s="377"/>
      <c r="AA190" s="380">
        <f>IFERROR('[25]Large Losses_Analysis'!$O41*1000,0)</f>
        <v>0</v>
      </c>
      <c r="AB190" s="385">
        <f>IFERROR('[25]Large Losses_Analysis'!$U41,0)</f>
        <v>0</v>
      </c>
      <c r="AC190" s="385">
        <f>IFERROR(AA190/1000-'Large Losses_Analysis'!$N41,0)</f>
        <v>0</v>
      </c>
      <c r="AD190" s="381">
        <f>IFERROR(AB190-'Large Losses_Analysis'!$T41,0)</f>
        <v>0</v>
      </c>
    </row>
    <row r="191" spans="1:30">
      <c r="A191" s="89" t="str">
        <f>'Ultimate Comparison &amp; Margin'!A44</f>
        <v>2005 Q1</v>
      </c>
      <c r="B191" s="11">
        <f>IFERROR(VLOOKUP($A191,[26]Hoja1!$F$3:$K$35,MATCH(VLOOKUP(class,Cover!$M$22:$R$30,5,0),[26]Hoja1!$F$2:$K$2,0),0),0)</f>
        <v>0</v>
      </c>
      <c r="C191" s="11">
        <f>IFERROR(VLOOKUP($A191,[27]dbMotor!N$7:S$39,IF(VLOOKUP(class,Cover!$M$22:$Q$39,5,0)="Personal",3,5)+IF(LEFT(VLOOKUP(class,Cover!$M$22:$R$39,6,0),1)="C",1,0),0),0)</f>
        <v>0</v>
      </c>
      <c r="D191" s="485">
        <f>IFERROR([25]Summary_AttrorTotal!$S42*1000,0)</f>
        <v>1073880</v>
      </c>
      <c r="E191" s="485">
        <f>IFERROR([25]Summary_AttrorTotal!$J42*1000,0)</f>
        <v>1073880</v>
      </c>
      <c r="F191" s="291">
        <f t="shared" si="3"/>
        <v>1</v>
      </c>
      <c r="G191" s="485">
        <f>IFERROR([25]Summary_AttrorTotal!$U42,0)</f>
        <v>65</v>
      </c>
      <c r="H191" s="485">
        <f>IFERROR([25]Summary_AttrorTotal!L42,0)</f>
        <v>65</v>
      </c>
      <c r="I191" s="291">
        <f t="shared" si="4"/>
        <v>1</v>
      </c>
      <c r="J191" s="485">
        <f>IFERROR('[25]Large Losses_Analysis'!$AA42*1000,0)</f>
        <v>0</v>
      </c>
      <c r="K191" s="485">
        <f>IFERROR('[25]Large Losses_Analysis'!AI42,0)</f>
        <v>0</v>
      </c>
      <c r="L191" s="11"/>
      <c r="M191" s="12"/>
      <c r="N191" s="12"/>
      <c r="O191" s="486">
        <v>0</v>
      </c>
      <c r="P191" s="486">
        <v>0</v>
      </c>
      <c r="W191" s="89" t="str">
        <f>'Ultimate Comparison &amp; Margin'!A44</f>
        <v>2005 Q1</v>
      </c>
      <c r="X191" s="380">
        <f>IFERROR(E191/1000-Analysis_LastQ_Ult_Selected!B45,0)</f>
        <v>0</v>
      </c>
      <c r="Y191" s="381">
        <f>+IFERROR(H191-'Analysis_LastQ_Ult_Selected(CC)'!B45,0)</f>
        <v>0</v>
      </c>
      <c r="Z191" s="377"/>
      <c r="AA191" s="380">
        <f>IFERROR('[25]Large Losses_Analysis'!$O42*1000,0)</f>
        <v>0</v>
      </c>
      <c r="AB191" s="385">
        <f>IFERROR('[25]Large Losses_Analysis'!$U42,0)</f>
        <v>0</v>
      </c>
      <c r="AC191" s="385">
        <f>IFERROR(AA191/1000-'Large Losses_Analysis'!$N42,0)</f>
        <v>0</v>
      </c>
      <c r="AD191" s="381">
        <f>IFERROR(AB191-'Large Losses_Analysis'!$T42,0)</f>
        <v>0</v>
      </c>
    </row>
    <row r="192" spans="1:30">
      <c r="A192" s="89" t="str">
        <f>'Ultimate Comparison &amp; Margin'!A45</f>
        <v>2005 Q2</v>
      </c>
      <c r="B192" s="11">
        <f>IFERROR(VLOOKUP($A192,[26]Hoja1!$F$3:$K$35,MATCH(VLOOKUP(class,Cover!$M$22:$R$30,5,0),[26]Hoja1!$F$2:$K$2,0),0),0)</f>
        <v>0</v>
      </c>
      <c r="C192" s="11">
        <f>IFERROR(VLOOKUP($A192,[27]dbMotor!N$7:S$39,IF(VLOOKUP(class,Cover!$M$22:$Q$39,5,0)="Personal",3,5)+IF(LEFT(VLOOKUP(class,Cover!$M$22:$R$39,6,0),1)="C",1,0),0),0)</f>
        <v>0</v>
      </c>
      <c r="D192" s="485">
        <f>IFERROR([25]Summary_AttrorTotal!$S43*1000,0)</f>
        <v>1363793</v>
      </c>
      <c r="E192" s="485">
        <f>IFERROR([25]Summary_AttrorTotal!$J43*1000,0)</f>
        <v>1363793</v>
      </c>
      <c r="F192" s="291">
        <f t="shared" si="3"/>
        <v>1</v>
      </c>
      <c r="G192" s="485">
        <f>IFERROR([25]Summary_AttrorTotal!$U43,0)</f>
        <v>79</v>
      </c>
      <c r="H192" s="485">
        <f>IFERROR([25]Summary_AttrorTotal!L43,0)</f>
        <v>79</v>
      </c>
      <c r="I192" s="291">
        <f t="shared" si="4"/>
        <v>1</v>
      </c>
      <c r="J192" s="485">
        <f>IFERROR('[25]Large Losses_Analysis'!$AA43*1000,0)</f>
        <v>0</v>
      </c>
      <c r="K192" s="485">
        <f>IFERROR('[25]Large Losses_Analysis'!AI43,0)</f>
        <v>0</v>
      </c>
      <c r="L192" s="11"/>
      <c r="M192" s="12"/>
      <c r="N192" s="12"/>
      <c r="O192" s="486">
        <v>0</v>
      </c>
      <c r="P192" s="486">
        <v>0</v>
      </c>
      <c r="W192" s="89" t="str">
        <f>'Ultimate Comparison &amp; Margin'!A45</f>
        <v>2005 Q2</v>
      </c>
      <c r="X192" s="380">
        <f>IFERROR(E192/1000-Analysis_LastQ_Ult_Selected!B46,0)</f>
        <v>0</v>
      </c>
      <c r="Y192" s="381">
        <f>+IFERROR(H192-'Analysis_LastQ_Ult_Selected(CC)'!B46,0)</f>
        <v>0</v>
      </c>
      <c r="Z192" s="377"/>
      <c r="AA192" s="380">
        <f>IFERROR('[25]Large Losses_Analysis'!$O43*1000,0)</f>
        <v>0</v>
      </c>
      <c r="AB192" s="385">
        <f>IFERROR('[25]Large Losses_Analysis'!$U43,0)</f>
        <v>0</v>
      </c>
      <c r="AC192" s="385">
        <f>IFERROR(AA192/1000-'Large Losses_Analysis'!$N43,0)</f>
        <v>0</v>
      </c>
      <c r="AD192" s="381">
        <f>IFERROR(AB192-'Large Losses_Analysis'!$T43,0)</f>
        <v>0</v>
      </c>
    </row>
    <row r="193" spans="1:30">
      <c r="A193" s="89" t="str">
        <f>'Ultimate Comparison &amp; Margin'!A46</f>
        <v>2005 Q3</v>
      </c>
      <c r="B193" s="11">
        <f>IFERROR(VLOOKUP($A193,[26]Hoja1!$F$3:$K$35,MATCH(VLOOKUP(class,Cover!$M$22:$R$30,5,0),[26]Hoja1!$F$2:$K$2,0),0),0)</f>
        <v>0</v>
      </c>
      <c r="C193" s="11">
        <f>IFERROR(VLOOKUP($A193,[27]dbMotor!N$7:S$39,IF(VLOOKUP(class,Cover!$M$22:$Q$39,5,0)="Personal",3,5)+IF(LEFT(VLOOKUP(class,Cover!$M$22:$R$39,6,0),1)="C",1,0),0),0)</f>
        <v>0</v>
      </c>
      <c r="D193" s="485">
        <f>IFERROR([25]Summary_AttrorTotal!$S44*1000,0)</f>
        <v>1088477</v>
      </c>
      <c r="E193" s="485">
        <f>IFERROR([25]Summary_AttrorTotal!$J44*1000,0)</f>
        <v>1088477</v>
      </c>
      <c r="F193" s="291">
        <f t="shared" si="3"/>
        <v>1</v>
      </c>
      <c r="G193" s="485">
        <f>IFERROR([25]Summary_AttrorTotal!$U44,0)</f>
        <v>71</v>
      </c>
      <c r="H193" s="485">
        <f>IFERROR([25]Summary_AttrorTotal!L44,0)</f>
        <v>71</v>
      </c>
      <c r="I193" s="291">
        <f t="shared" si="4"/>
        <v>1</v>
      </c>
      <c r="J193" s="485">
        <f>IFERROR('[25]Large Losses_Analysis'!$AA44*1000,0)</f>
        <v>0</v>
      </c>
      <c r="K193" s="485">
        <f>IFERROR('[25]Large Losses_Analysis'!AI44,0)</f>
        <v>0</v>
      </c>
      <c r="L193" s="11"/>
      <c r="M193" s="12"/>
      <c r="N193" s="12"/>
      <c r="O193" s="486">
        <v>0</v>
      </c>
      <c r="P193" s="486">
        <v>0</v>
      </c>
      <c r="W193" s="89" t="str">
        <f>'Ultimate Comparison &amp; Margin'!A46</f>
        <v>2005 Q3</v>
      </c>
      <c r="X193" s="380">
        <f>IFERROR(E193/1000-Analysis_LastQ_Ult_Selected!B47,0)</f>
        <v>0</v>
      </c>
      <c r="Y193" s="381">
        <f>+IFERROR(H193-'Analysis_LastQ_Ult_Selected(CC)'!B47,0)</f>
        <v>0</v>
      </c>
      <c r="Z193" s="377"/>
      <c r="AA193" s="380">
        <f>IFERROR('[25]Large Losses_Analysis'!$O44*1000,0)</f>
        <v>0</v>
      </c>
      <c r="AB193" s="385">
        <f>IFERROR('[25]Large Losses_Analysis'!$U44,0)</f>
        <v>0</v>
      </c>
      <c r="AC193" s="385">
        <f>IFERROR(AA193/1000-'Large Losses_Analysis'!$N44,0)</f>
        <v>0</v>
      </c>
      <c r="AD193" s="381">
        <f>IFERROR(AB193-'Large Losses_Analysis'!$T44,0)</f>
        <v>0</v>
      </c>
    </row>
    <row r="194" spans="1:30">
      <c r="A194" s="89" t="str">
        <f>'Ultimate Comparison &amp; Margin'!A47</f>
        <v>2005 Q4</v>
      </c>
      <c r="B194" s="11">
        <f>IFERROR(VLOOKUP($A194,[26]Hoja1!$F$3:$K$35,MATCH(VLOOKUP(class,Cover!$M$22:$R$30,5,0),[26]Hoja1!$F$2:$K$2,0),0),0)</f>
        <v>0</v>
      </c>
      <c r="C194" s="11">
        <f>IFERROR(VLOOKUP($A194,[27]dbMotor!N$7:S$39,IF(VLOOKUP(class,Cover!$M$22:$Q$39,5,0)="Personal",3,5)+IF(LEFT(VLOOKUP(class,Cover!$M$22:$R$39,6,0),1)="C",1,0),0),0)</f>
        <v>0</v>
      </c>
      <c r="D194" s="485">
        <f>IFERROR([25]Summary_AttrorTotal!$S45*1000,0)</f>
        <v>1678203</v>
      </c>
      <c r="E194" s="485">
        <f>IFERROR([25]Summary_AttrorTotal!$J45*1000,0)</f>
        <v>1678203</v>
      </c>
      <c r="F194" s="291">
        <f t="shared" si="3"/>
        <v>1</v>
      </c>
      <c r="G194" s="485">
        <f>IFERROR([25]Summary_AttrorTotal!$U45,0)</f>
        <v>77</v>
      </c>
      <c r="H194" s="485">
        <f>IFERROR([25]Summary_AttrorTotal!L45,0)</f>
        <v>77</v>
      </c>
      <c r="I194" s="291">
        <f t="shared" si="4"/>
        <v>1</v>
      </c>
      <c r="J194" s="485">
        <f>IFERROR('[25]Large Losses_Analysis'!$AA45*1000,0)</f>
        <v>0</v>
      </c>
      <c r="K194" s="485">
        <f>IFERROR('[25]Large Losses_Analysis'!AI45,0)</f>
        <v>0</v>
      </c>
      <c r="L194" s="11"/>
      <c r="M194" s="12"/>
      <c r="N194" s="12"/>
      <c r="O194" s="486">
        <v>0</v>
      </c>
      <c r="P194" s="486">
        <v>0</v>
      </c>
      <c r="W194" s="89" t="str">
        <f>'Ultimate Comparison &amp; Margin'!A47</f>
        <v>2005 Q4</v>
      </c>
      <c r="X194" s="380">
        <f>IFERROR(E194/1000-Analysis_LastQ_Ult_Selected!B48,0)</f>
        <v>0</v>
      </c>
      <c r="Y194" s="381">
        <f>+IFERROR(H194-'Analysis_LastQ_Ult_Selected(CC)'!B48,0)</f>
        <v>0</v>
      </c>
      <c r="Z194" s="377"/>
      <c r="AA194" s="380">
        <f>IFERROR('[25]Large Losses_Analysis'!$O45*1000,0)</f>
        <v>0</v>
      </c>
      <c r="AB194" s="385">
        <f>IFERROR('[25]Large Losses_Analysis'!$U45,0)</f>
        <v>0</v>
      </c>
      <c r="AC194" s="385">
        <f>IFERROR(AA194/1000-'Large Losses_Analysis'!$N45,0)</f>
        <v>0</v>
      </c>
      <c r="AD194" s="381">
        <f>IFERROR(AB194-'Large Losses_Analysis'!$T45,0)</f>
        <v>0</v>
      </c>
    </row>
    <row r="195" spans="1:30">
      <c r="A195" s="89" t="str">
        <f>'Ultimate Comparison &amp; Margin'!A48</f>
        <v>2006 Q1</v>
      </c>
      <c r="B195" s="11">
        <f>[28]GEP!E3</f>
        <v>11429582.489</v>
      </c>
      <c r="C195" s="11">
        <f>[28]Exptos!H3</f>
        <v>25362.5</v>
      </c>
      <c r="D195" s="485">
        <f>IFERROR([25]Summary_AttrorTotal!$S46*1000,0)</f>
        <v>1563309</v>
      </c>
      <c r="E195" s="485">
        <f>IFERROR([25]Summary_AttrorTotal!$J46*1000,0)</f>
        <v>1563309</v>
      </c>
      <c r="F195" s="291">
        <f t="shared" si="3"/>
        <v>1</v>
      </c>
      <c r="G195" s="485">
        <f>IFERROR([25]Summary_AttrorTotal!$U46,0)</f>
        <v>73</v>
      </c>
      <c r="H195" s="485">
        <f>IFERROR([25]Summary_AttrorTotal!L46,0)</f>
        <v>73</v>
      </c>
      <c r="I195" s="291">
        <f t="shared" si="4"/>
        <v>1</v>
      </c>
      <c r="J195" s="485">
        <f>IFERROR('[25]Large Losses_Analysis'!$AA46*1000,0)</f>
        <v>0</v>
      </c>
      <c r="K195" s="485">
        <f>IFERROR('[25]Large Losses_Analysis'!AI46,0)</f>
        <v>0</v>
      </c>
      <c r="L195" s="11"/>
      <c r="M195" s="12"/>
      <c r="N195" s="12"/>
      <c r="O195" s="486">
        <v>0</v>
      </c>
      <c r="P195" s="486">
        <v>0</v>
      </c>
      <c r="W195" s="89" t="str">
        <f>'Ultimate Comparison &amp; Margin'!A48</f>
        <v>2006 Q1</v>
      </c>
      <c r="X195" s="380">
        <f>IFERROR(E195/1000-Analysis_LastQ_Ult_Selected!B49,0)</f>
        <v>0</v>
      </c>
      <c r="Y195" s="381">
        <f>+IFERROR(H195-'Analysis_LastQ_Ult_Selected(CC)'!B49,0)</f>
        <v>0</v>
      </c>
      <c r="Z195" s="377"/>
      <c r="AA195" s="380">
        <f>IFERROR('[25]Large Losses_Analysis'!$O46*1000,0)</f>
        <v>0</v>
      </c>
      <c r="AB195" s="385">
        <f>IFERROR('[25]Large Losses_Analysis'!$U46,0)</f>
        <v>0</v>
      </c>
      <c r="AC195" s="385">
        <f>IFERROR(AA195/1000-'Large Losses_Analysis'!$N46,0)</f>
        <v>0</v>
      </c>
      <c r="AD195" s="381">
        <f>IFERROR(AB195-'Large Losses_Analysis'!$T46,0)</f>
        <v>0</v>
      </c>
    </row>
    <row r="196" spans="1:30">
      <c r="A196" s="89" t="str">
        <f>'Ultimate Comparison &amp; Margin'!A49</f>
        <v>2006 Q2</v>
      </c>
      <c r="B196" s="11">
        <f>[28]GEP!E4</f>
        <v>12019008.673999999</v>
      </c>
      <c r="C196" s="11">
        <f>[28]Exptos!H4</f>
        <v>25749.5</v>
      </c>
      <c r="D196" s="485">
        <f>IFERROR([25]Summary_AttrorTotal!$S47*1000,0)</f>
        <v>1637977</v>
      </c>
      <c r="E196" s="485">
        <f>IFERROR([25]Summary_AttrorTotal!$J47*1000,0)</f>
        <v>1637977</v>
      </c>
      <c r="F196" s="291">
        <f t="shared" si="3"/>
        <v>1</v>
      </c>
      <c r="G196" s="485">
        <f>IFERROR([25]Summary_AttrorTotal!$U47,0)</f>
        <v>68</v>
      </c>
      <c r="H196" s="485">
        <f>IFERROR([25]Summary_AttrorTotal!L47,0)</f>
        <v>68</v>
      </c>
      <c r="I196" s="291">
        <f t="shared" si="4"/>
        <v>1</v>
      </c>
      <c r="J196" s="485">
        <f>IFERROR('[25]Large Losses_Analysis'!$AA47*1000,0)</f>
        <v>0</v>
      </c>
      <c r="K196" s="485">
        <f>IFERROR('[25]Large Losses_Analysis'!AI47,0)</f>
        <v>0</v>
      </c>
      <c r="L196" s="11"/>
      <c r="M196" s="12"/>
      <c r="N196" s="12"/>
      <c r="O196" s="486">
        <v>0</v>
      </c>
      <c r="P196" s="486">
        <v>0</v>
      </c>
      <c r="W196" s="89" t="str">
        <f>'Ultimate Comparison &amp; Margin'!A49</f>
        <v>2006 Q2</v>
      </c>
      <c r="X196" s="380">
        <f>IFERROR(E196/1000-Analysis_LastQ_Ult_Selected!B50,0)</f>
        <v>0</v>
      </c>
      <c r="Y196" s="381">
        <f>+IFERROR(H196-'Analysis_LastQ_Ult_Selected(CC)'!B50,0)</f>
        <v>0</v>
      </c>
      <c r="Z196" s="377"/>
      <c r="AA196" s="380">
        <f>IFERROR('[25]Large Losses_Analysis'!$O47*1000,0)</f>
        <v>0</v>
      </c>
      <c r="AB196" s="385">
        <f>IFERROR('[25]Large Losses_Analysis'!$U47,0)</f>
        <v>0</v>
      </c>
      <c r="AC196" s="385">
        <f>IFERROR(AA196/1000-'Large Losses_Analysis'!$N47,0)</f>
        <v>0</v>
      </c>
      <c r="AD196" s="381">
        <f>IFERROR(AB196-'Large Losses_Analysis'!$T47,0)</f>
        <v>0</v>
      </c>
    </row>
    <row r="197" spans="1:30">
      <c r="A197" s="89" t="str">
        <f>'Ultimate Comparison &amp; Margin'!A50</f>
        <v>2006 Q3</v>
      </c>
      <c r="B197" s="11">
        <f>[28]GEP!E5</f>
        <v>12496980.953</v>
      </c>
      <c r="C197" s="11">
        <f>[28]Exptos!H5</f>
        <v>26024</v>
      </c>
      <c r="D197" s="485">
        <f>IFERROR([25]Summary_AttrorTotal!$S48*1000,0)</f>
        <v>1483794</v>
      </c>
      <c r="E197" s="485">
        <f>IFERROR([25]Summary_AttrorTotal!$J48*1000,0)</f>
        <v>1483794</v>
      </c>
      <c r="F197" s="291">
        <f t="shared" si="3"/>
        <v>1</v>
      </c>
      <c r="G197" s="485">
        <f>IFERROR([25]Summary_AttrorTotal!$U48,0)</f>
        <v>69</v>
      </c>
      <c r="H197" s="485">
        <f>IFERROR([25]Summary_AttrorTotal!L48,0)</f>
        <v>69</v>
      </c>
      <c r="I197" s="291">
        <f t="shared" si="4"/>
        <v>1</v>
      </c>
      <c r="J197" s="485">
        <f>IFERROR('[25]Large Losses_Analysis'!$AA48*1000,0)</f>
        <v>0</v>
      </c>
      <c r="K197" s="485">
        <f>IFERROR('[25]Large Losses_Analysis'!AI48,0)</f>
        <v>0</v>
      </c>
      <c r="L197" s="11"/>
      <c r="M197" s="12"/>
      <c r="N197" s="12"/>
      <c r="O197" s="486">
        <v>0</v>
      </c>
      <c r="P197" s="486">
        <v>0</v>
      </c>
      <c r="W197" s="89" t="str">
        <f>'Ultimate Comparison &amp; Margin'!A50</f>
        <v>2006 Q3</v>
      </c>
      <c r="X197" s="380">
        <f>IFERROR(E197/1000-Analysis_LastQ_Ult_Selected!B51,0)</f>
        <v>0</v>
      </c>
      <c r="Y197" s="381">
        <f>+IFERROR(H197-'Analysis_LastQ_Ult_Selected(CC)'!B51,0)</f>
        <v>0</v>
      </c>
      <c r="Z197" s="377"/>
      <c r="AA197" s="380">
        <f>IFERROR('[25]Large Losses_Analysis'!$O48*1000,0)</f>
        <v>0</v>
      </c>
      <c r="AB197" s="385">
        <f>IFERROR('[25]Large Losses_Analysis'!$U48,0)</f>
        <v>0</v>
      </c>
      <c r="AC197" s="385">
        <f>IFERROR(AA197/1000-'Large Losses_Analysis'!$N48,0)</f>
        <v>0</v>
      </c>
      <c r="AD197" s="381">
        <f>IFERROR(AB197-'Large Losses_Analysis'!$T48,0)</f>
        <v>0</v>
      </c>
    </row>
    <row r="198" spans="1:30">
      <c r="A198" s="89" t="str">
        <f>'Ultimate Comparison &amp; Margin'!A51</f>
        <v>2006 Q4</v>
      </c>
      <c r="B198" s="11">
        <f>[28]GEP!E6</f>
        <v>12779394.181</v>
      </c>
      <c r="C198" s="11">
        <f>[28]Exptos!H6</f>
        <v>26521.833333333332</v>
      </c>
      <c r="D198" s="485">
        <f>IFERROR([25]Summary_AttrorTotal!$S49*1000,0)</f>
        <v>1783798</v>
      </c>
      <c r="E198" s="485">
        <f>IFERROR([25]Summary_AttrorTotal!$J49*1000,0)</f>
        <v>1783798</v>
      </c>
      <c r="F198" s="291">
        <f t="shared" si="3"/>
        <v>1</v>
      </c>
      <c r="G198" s="485">
        <f>IFERROR([25]Summary_AttrorTotal!$U49,0)</f>
        <v>54</v>
      </c>
      <c r="H198" s="485">
        <f>IFERROR([25]Summary_AttrorTotal!L49,0)</f>
        <v>54</v>
      </c>
      <c r="I198" s="291">
        <f t="shared" si="4"/>
        <v>1</v>
      </c>
      <c r="J198" s="485">
        <f>IFERROR('[25]Large Losses_Analysis'!$AA49*1000,0)</f>
        <v>0</v>
      </c>
      <c r="K198" s="485">
        <f>IFERROR('[25]Large Losses_Analysis'!AI49,0)</f>
        <v>0</v>
      </c>
      <c r="L198" s="11"/>
      <c r="M198" s="12"/>
      <c r="N198" s="12"/>
      <c r="O198" s="486">
        <v>0</v>
      </c>
      <c r="P198" s="486">
        <v>0</v>
      </c>
      <c r="W198" s="89" t="str">
        <f>'Ultimate Comparison &amp; Margin'!A51</f>
        <v>2006 Q4</v>
      </c>
      <c r="X198" s="380">
        <f>IFERROR(E198/1000-Analysis_LastQ_Ult_Selected!B52,0)</f>
        <v>0</v>
      </c>
      <c r="Y198" s="381">
        <f>+IFERROR(H198-'Analysis_LastQ_Ult_Selected(CC)'!B52,0)</f>
        <v>0</v>
      </c>
      <c r="Z198" s="377"/>
      <c r="AA198" s="380">
        <f>IFERROR('[25]Large Losses_Analysis'!$O49*1000,0)</f>
        <v>0</v>
      </c>
      <c r="AB198" s="385">
        <f>IFERROR('[25]Large Losses_Analysis'!$U49,0)</f>
        <v>0</v>
      </c>
      <c r="AC198" s="385">
        <f>IFERROR(AA198/1000-'Large Losses_Analysis'!$N49,0)</f>
        <v>0</v>
      </c>
      <c r="AD198" s="381">
        <f>IFERROR(AB198-'Large Losses_Analysis'!$T49,0)</f>
        <v>0</v>
      </c>
    </row>
    <row r="199" spans="1:30">
      <c r="A199" s="89" t="str">
        <f>'Ultimate Comparison &amp; Margin'!A52</f>
        <v>2007 Q1</v>
      </c>
      <c r="B199" s="11">
        <f>[28]GEP!E7</f>
        <v>13070410.241999999</v>
      </c>
      <c r="C199" s="11">
        <f>[28]Exptos!H7</f>
        <v>26695</v>
      </c>
      <c r="D199" s="485">
        <f>IFERROR([25]Summary_AttrorTotal!$S50*1000,0)</f>
        <v>1867615</v>
      </c>
      <c r="E199" s="485">
        <f>IFERROR([25]Summary_AttrorTotal!$J50*1000,0)</f>
        <v>1867615</v>
      </c>
      <c r="F199" s="291">
        <f t="shared" ref="F199:F227" si="5">IFERROR(D199/E199,1)</f>
        <v>1</v>
      </c>
      <c r="G199" s="485">
        <f>IFERROR([25]Summary_AttrorTotal!$U50,0)</f>
        <v>68</v>
      </c>
      <c r="H199" s="485">
        <f>IFERROR([25]Summary_AttrorTotal!L50,0)</f>
        <v>68</v>
      </c>
      <c r="I199" s="291">
        <f t="shared" ref="I199:I227" si="6">IFERROR(G199/H199,1)</f>
        <v>1</v>
      </c>
      <c r="J199" s="485">
        <f>IFERROR('[25]Large Losses_Analysis'!$AA50*1000,0)</f>
        <v>0</v>
      </c>
      <c r="K199" s="485">
        <f>IFERROR('[25]Large Losses_Analysis'!AI50,0)</f>
        <v>0</v>
      </c>
      <c r="L199" s="11"/>
      <c r="M199" s="12"/>
      <c r="N199" s="12"/>
      <c r="O199" s="486">
        <v>0</v>
      </c>
      <c r="P199" s="486">
        <v>0</v>
      </c>
      <c r="W199" s="89" t="str">
        <f>'Ultimate Comparison &amp; Margin'!A52</f>
        <v>2007 Q1</v>
      </c>
      <c r="X199" s="380">
        <f>IFERROR(E199/1000-Analysis_LastQ_Ult_Selected!B53,0)</f>
        <v>0</v>
      </c>
      <c r="Y199" s="381">
        <f>+IFERROR(H199-'Analysis_LastQ_Ult_Selected(CC)'!B53,0)</f>
        <v>0</v>
      </c>
      <c r="Z199" s="377"/>
      <c r="AA199" s="380">
        <f>IFERROR('[25]Large Losses_Analysis'!$O50*1000,0)</f>
        <v>0</v>
      </c>
      <c r="AB199" s="385">
        <f>IFERROR('[25]Large Losses_Analysis'!$U50,0)</f>
        <v>0</v>
      </c>
      <c r="AC199" s="385">
        <f>IFERROR(AA199/1000-'Large Losses_Analysis'!$N50,0)</f>
        <v>0</v>
      </c>
      <c r="AD199" s="381">
        <f>IFERROR(AB199-'Large Losses_Analysis'!$T50,0)</f>
        <v>0</v>
      </c>
    </row>
    <row r="200" spans="1:30">
      <c r="A200" s="89" t="str">
        <f>'Ultimate Comparison &amp; Margin'!A53</f>
        <v>2007 Q2</v>
      </c>
      <c r="B200" s="11">
        <f>[28]GEP!E8</f>
        <v>13244180.364</v>
      </c>
      <c r="C200" s="11">
        <f>[28]Exptos!H8</f>
        <v>26185.833333333332</v>
      </c>
      <c r="D200" s="485">
        <f>IFERROR([25]Summary_AttrorTotal!$S51*1000,0)</f>
        <v>2334900</v>
      </c>
      <c r="E200" s="485">
        <f>IFERROR([25]Summary_AttrorTotal!$J51*1000,0)</f>
        <v>2334900</v>
      </c>
      <c r="F200" s="291">
        <f t="shared" si="5"/>
        <v>1</v>
      </c>
      <c r="G200" s="485">
        <f>IFERROR([25]Summary_AttrorTotal!$U51,0)</f>
        <v>69</v>
      </c>
      <c r="H200" s="485">
        <f>IFERROR([25]Summary_AttrorTotal!L51,0)</f>
        <v>69</v>
      </c>
      <c r="I200" s="291">
        <f t="shared" si="6"/>
        <v>1</v>
      </c>
      <c r="J200" s="485">
        <f>IFERROR('[25]Large Losses_Analysis'!$AA51*1000,0)</f>
        <v>0</v>
      </c>
      <c r="K200" s="485">
        <f>IFERROR('[25]Large Losses_Analysis'!AI51,0)</f>
        <v>0</v>
      </c>
      <c r="L200" s="11"/>
      <c r="M200" s="12"/>
      <c r="N200" s="12"/>
      <c r="O200" s="486">
        <v>0</v>
      </c>
      <c r="P200" s="486">
        <v>0</v>
      </c>
      <c r="W200" s="89" t="str">
        <f>'Ultimate Comparison &amp; Margin'!A53</f>
        <v>2007 Q2</v>
      </c>
      <c r="X200" s="380">
        <f>IFERROR(E200/1000-Analysis_LastQ_Ult_Selected!B54,0)</f>
        <v>0</v>
      </c>
      <c r="Y200" s="381">
        <f>+IFERROR(H200-'Analysis_LastQ_Ult_Selected(CC)'!B54,0)</f>
        <v>0</v>
      </c>
      <c r="Z200" s="377"/>
      <c r="AA200" s="380">
        <f>IFERROR('[25]Large Losses_Analysis'!$O51*1000,0)</f>
        <v>0</v>
      </c>
      <c r="AB200" s="385">
        <f>IFERROR('[25]Large Losses_Analysis'!$U51,0)</f>
        <v>0</v>
      </c>
      <c r="AC200" s="385">
        <f>IFERROR(AA200/1000-'Large Losses_Analysis'!$N51,0)</f>
        <v>0</v>
      </c>
      <c r="AD200" s="381">
        <f>IFERROR(AB200-'Large Losses_Analysis'!$T51,0)</f>
        <v>0</v>
      </c>
    </row>
    <row r="201" spans="1:30">
      <c r="A201" s="89" t="str">
        <f>'Ultimate Comparison &amp; Margin'!A54</f>
        <v>2007 Q3</v>
      </c>
      <c r="B201" s="11">
        <f>[28]GEP!E9</f>
        <v>13521497.401000001</v>
      </c>
      <c r="C201" s="11">
        <f>[28]Exptos!H9</f>
        <v>25256.333333333332</v>
      </c>
      <c r="D201" s="485">
        <f>IFERROR([25]Summary_AttrorTotal!$S52*1000,0)</f>
        <v>2378900</v>
      </c>
      <c r="E201" s="485">
        <f>IFERROR([25]Summary_AttrorTotal!$J52*1000,0)</f>
        <v>2378900</v>
      </c>
      <c r="F201" s="291">
        <f t="shared" si="5"/>
        <v>1</v>
      </c>
      <c r="G201" s="485">
        <f>IFERROR([25]Summary_AttrorTotal!$U52,0)</f>
        <v>83</v>
      </c>
      <c r="H201" s="485">
        <f>IFERROR([25]Summary_AttrorTotal!L52,0)</f>
        <v>83</v>
      </c>
      <c r="I201" s="291">
        <f t="shared" si="6"/>
        <v>1</v>
      </c>
      <c r="J201" s="485">
        <f>IFERROR('[25]Large Losses_Analysis'!$AA52*1000,0)</f>
        <v>0</v>
      </c>
      <c r="K201" s="485">
        <f>IFERROR('[25]Large Losses_Analysis'!AI52,0)</f>
        <v>0</v>
      </c>
      <c r="L201" s="11"/>
      <c r="M201" s="12"/>
      <c r="N201" s="12"/>
      <c r="O201" s="486">
        <v>0</v>
      </c>
      <c r="P201" s="486">
        <v>0</v>
      </c>
      <c r="W201" s="89" t="str">
        <f>'Ultimate Comparison &amp; Margin'!A54</f>
        <v>2007 Q3</v>
      </c>
      <c r="X201" s="380">
        <f>IFERROR(E201/1000-Analysis_LastQ_Ult_Selected!B55,0)</f>
        <v>0</v>
      </c>
      <c r="Y201" s="381">
        <f>+IFERROR(H201-'Analysis_LastQ_Ult_Selected(CC)'!B55,0)</f>
        <v>0</v>
      </c>
      <c r="Z201" s="377"/>
      <c r="AA201" s="380">
        <f>IFERROR('[25]Large Losses_Analysis'!$O52*1000,0)</f>
        <v>0</v>
      </c>
      <c r="AB201" s="385">
        <f>IFERROR('[25]Large Losses_Analysis'!$U52,0)</f>
        <v>0</v>
      </c>
      <c r="AC201" s="385">
        <f>IFERROR(AA201/1000-'Large Losses_Analysis'!$N52,0)</f>
        <v>0</v>
      </c>
      <c r="AD201" s="381">
        <f>IFERROR(AB201-'Large Losses_Analysis'!$T52,0)</f>
        <v>0</v>
      </c>
    </row>
    <row r="202" spans="1:30">
      <c r="A202" s="89" t="str">
        <f>'Ultimate Comparison &amp; Margin'!A55</f>
        <v>2007 Q4</v>
      </c>
      <c r="B202" s="11">
        <f>[28]GEP!E10</f>
        <v>14140254.912</v>
      </c>
      <c r="C202" s="11">
        <f>[28]Exptos!H10</f>
        <v>24991.833333333332</v>
      </c>
      <c r="D202" s="485">
        <f>IFERROR([25]Summary_AttrorTotal!$S53*1000,0)</f>
        <v>3098638</v>
      </c>
      <c r="E202" s="485">
        <f>IFERROR([25]Summary_AttrorTotal!$J53*1000,0)</f>
        <v>3098638</v>
      </c>
      <c r="F202" s="291">
        <f t="shared" si="5"/>
        <v>1</v>
      </c>
      <c r="G202" s="485">
        <f>IFERROR([25]Summary_AttrorTotal!$U53,0)</f>
        <v>81</v>
      </c>
      <c r="H202" s="485">
        <f>IFERROR([25]Summary_AttrorTotal!L53,0)</f>
        <v>81</v>
      </c>
      <c r="I202" s="291">
        <f t="shared" si="6"/>
        <v>1</v>
      </c>
      <c r="J202" s="485">
        <f>IFERROR('[25]Large Losses_Analysis'!$AA53*1000,0)</f>
        <v>0</v>
      </c>
      <c r="K202" s="485">
        <f>IFERROR('[25]Large Losses_Analysis'!AI53,0)</f>
        <v>0</v>
      </c>
      <c r="L202" s="11"/>
      <c r="M202" s="12"/>
      <c r="N202" s="12"/>
      <c r="O202" s="486">
        <v>0</v>
      </c>
      <c r="P202" s="486">
        <v>0</v>
      </c>
      <c r="W202" s="89" t="str">
        <f>'Ultimate Comparison &amp; Margin'!A55</f>
        <v>2007 Q4</v>
      </c>
      <c r="X202" s="380">
        <f>IFERROR(E202/1000-Analysis_LastQ_Ult_Selected!B56,0)</f>
        <v>0</v>
      </c>
      <c r="Y202" s="381">
        <f>+IFERROR(H202-'Analysis_LastQ_Ult_Selected(CC)'!B56,0)</f>
        <v>0</v>
      </c>
      <c r="Z202" s="377"/>
      <c r="AA202" s="380">
        <f>IFERROR('[25]Large Losses_Analysis'!$O53*1000,0)</f>
        <v>0</v>
      </c>
      <c r="AB202" s="385">
        <f>IFERROR('[25]Large Losses_Analysis'!$U53,0)</f>
        <v>0</v>
      </c>
      <c r="AC202" s="385">
        <f>IFERROR(AA202/1000-'Large Losses_Analysis'!$N53,0)</f>
        <v>0</v>
      </c>
      <c r="AD202" s="381">
        <f>IFERROR(AB202-'Large Losses_Analysis'!$T53,0)</f>
        <v>0</v>
      </c>
    </row>
    <row r="203" spans="1:30">
      <c r="A203" s="89" t="str">
        <f>'Ultimate Comparison &amp; Margin'!A56</f>
        <v>2008 Q1</v>
      </c>
      <c r="B203" s="11">
        <f>[28]GEP!E11</f>
        <v>15221597.145</v>
      </c>
      <c r="C203" s="11">
        <f>[28]Exptos!H11</f>
        <v>24684.833333333332</v>
      </c>
      <c r="D203" s="485">
        <f>IFERROR([25]Summary_AttrorTotal!$S54*1000,0)</f>
        <v>2352517</v>
      </c>
      <c r="E203" s="485">
        <f>IFERROR([25]Summary_AttrorTotal!$J54*1000,0)</f>
        <v>2352517</v>
      </c>
      <c r="F203" s="291">
        <f t="shared" si="5"/>
        <v>1</v>
      </c>
      <c r="G203" s="485">
        <f>IFERROR([25]Summary_AttrorTotal!$U54,0)</f>
        <v>62</v>
      </c>
      <c r="H203" s="485">
        <f>IFERROR([25]Summary_AttrorTotal!L54,0)</f>
        <v>62</v>
      </c>
      <c r="I203" s="291">
        <f t="shared" si="6"/>
        <v>1</v>
      </c>
      <c r="J203" s="485">
        <f>IFERROR('[25]Large Losses_Analysis'!$AA54*1000,0)</f>
        <v>0</v>
      </c>
      <c r="K203" s="485">
        <f>IFERROR('[25]Large Losses_Analysis'!AI54,0)</f>
        <v>0</v>
      </c>
      <c r="L203" s="11"/>
      <c r="M203" s="12"/>
      <c r="N203" s="12"/>
      <c r="O203" s="486">
        <v>0</v>
      </c>
      <c r="P203" s="486">
        <v>0</v>
      </c>
      <c r="W203" s="89" t="str">
        <f>'Ultimate Comparison &amp; Margin'!A56</f>
        <v>2008 Q1</v>
      </c>
      <c r="X203" s="380">
        <f>IFERROR(E203/1000-Analysis_LastQ_Ult_Selected!B57,0)</f>
        <v>0</v>
      </c>
      <c r="Y203" s="381">
        <f>+IFERROR(H203-'Analysis_LastQ_Ult_Selected(CC)'!B57,0)</f>
        <v>0</v>
      </c>
      <c r="Z203" s="377"/>
      <c r="AA203" s="380">
        <f>IFERROR('[25]Large Losses_Analysis'!$O54*1000,0)</f>
        <v>0</v>
      </c>
      <c r="AB203" s="385">
        <f>IFERROR('[25]Large Losses_Analysis'!$U54,0)</f>
        <v>0</v>
      </c>
      <c r="AC203" s="385">
        <f>IFERROR(AA203/1000-'Large Losses_Analysis'!$N54,0)</f>
        <v>0</v>
      </c>
      <c r="AD203" s="381">
        <f>IFERROR(AB203-'Large Losses_Analysis'!$T54,0)</f>
        <v>0</v>
      </c>
    </row>
    <row r="204" spans="1:30">
      <c r="A204" s="89" t="str">
        <f>'Ultimate Comparison &amp; Margin'!A57</f>
        <v>2008 Q2</v>
      </c>
      <c r="B204" s="11">
        <f>[28]GEP!E12</f>
        <v>16542511.243999999</v>
      </c>
      <c r="C204" s="11">
        <f>[28]Exptos!H12</f>
        <v>24697</v>
      </c>
      <c r="D204" s="485">
        <f>IFERROR([25]Summary_AttrorTotal!$S55*1000,0)</f>
        <v>2965792</v>
      </c>
      <c r="E204" s="485">
        <f>IFERROR([25]Summary_AttrorTotal!$J55*1000,0)</f>
        <v>2965792</v>
      </c>
      <c r="F204" s="291">
        <f t="shared" si="5"/>
        <v>1</v>
      </c>
      <c r="G204" s="485">
        <f>IFERROR([25]Summary_AttrorTotal!$U55,0)</f>
        <v>84</v>
      </c>
      <c r="H204" s="485">
        <f>IFERROR([25]Summary_AttrorTotal!L55,0)</f>
        <v>84</v>
      </c>
      <c r="I204" s="291">
        <f t="shared" si="6"/>
        <v>1</v>
      </c>
      <c r="J204" s="485">
        <f>IFERROR('[25]Large Losses_Analysis'!$AA55*1000,0)</f>
        <v>0</v>
      </c>
      <c r="K204" s="485">
        <f>IFERROR('[25]Large Losses_Analysis'!AI55,0)</f>
        <v>0</v>
      </c>
      <c r="L204" s="11"/>
      <c r="M204" s="12"/>
      <c r="N204" s="12"/>
      <c r="O204" s="486">
        <v>0</v>
      </c>
      <c r="P204" s="486">
        <v>0</v>
      </c>
      <c r="W204" s="89" t="str">
        <f>'Ultimate Comparison &amp; Margin'!A57</f>
        <v>2008 Q2</v>
      </c>
      <c r="X204" s="380">
        <f>IFERROR(E204/1000-Analysis_LastQ_Ult_Selected!B58,0)</f>
        <v>0</v>
      </c>
      <c r="Y204" s="381">
        <f>+IFERROR(H204-'Analysis_LastQ_Ult_Selected(CC)'!B58,0)</f>
        <v>0</v>
      </c>
      <c r="Z204" s="377"/>
      <c r="AA204" s="380">
        <f>IFERROR('[25]Large Losses_Analysis'!$O55*1000,0)</f>
        <v>0</v>
      </c>
      <c r="AB204" s="385">
        <f>IFERROR('[25]Large Losses_Analysis'!$U55,0)</f>
        <v>0</v>
      </c>
      <c r="AC204" s="385">
        <f>IFERROR(AA204/1000-'Large Losses_Analysis'!$N55,0)</f>
        <v>0</v>
      </c>
      <c r="AD204" s="381">
        <f>IFERROR(AB204-'Large Losses_Analysis'!$T55,0)</f>
        <v>0</v>
      </c>
    </row>
    <row r="205" spans="1:30">
      <c r="A205" s="89" t="str">
        <f>'Ultimate Comparison &amp; Margin'!A58</f>
        <v>2008 Q3</v>
      </c>
      <c r="B205" s="11">
        <f>[28]GEP!E13</f>
        <v>18076440.734000001</v>
      </c>
      <c r="C205" s="11">
        <f>[28]Exptos!H13</f>
        <v>25883.333333333332</v>
      </c>
      <c r="D205" s="485">
        <f>IFERROR([25]Summary_AttrorTotal!$S56*1000,0)</f>
        <v>2241262</v>
      </c>
      <c r="E205" s="485">
        <f>IFERROR([25]Summary_AttrorTotal!$J56*1000,0)</f>
        <v>2241262</v>
      </c>
      <c r="F205" s="291">
        <f t="shared" si="5"/>
        <v>1</v>
      </c>
      <c r="G205" s="485">
        <f>IFERROR([25]Summary_AttrorTotal!$U56,0)</f>
        <v>60</v>
      </c>
      <c r="H205" s="485">
        <f>IFERROR([25]Summary_AttrorTotal!L56,0)</f>
        <v>60</v>
      </c>
      <c r="I205" s="291">
        <f t="shared" si="6"/>
        <v>1</v>
      </c>
      <c r="J205" s="485">
        <f>IFERROR('[25]Large Losses_Analysis'!$AA56*1000,0)</f>
        <v>0</v>
      </c>
      <c r="K205" s="485">
        <f>IFERROR('[25]Large Losses_Analysis'!AI56,0)</f>
        <v>0</v>
      </c>
      <c r="L205" s="11"/>
      <c r="M205" s="12"/>
      <c r="N205" s="12"/>
      <c r="O205" s="486">
        <v>0</v>
      </c>
      <c r="P205" s="486">
        <v>0</v>
      </c>
      <c r="W205" s="89" t="str">
        <f>'Ultimate Comparison &amp; Margin'!A58</f>
        <v>2008 Q3</v>
      </c>
      <c r="X205" s="380">
        <f>IFERROR(E205/1000-Analysis_LastQ_Ult_Selected!B59,0)</f>
        <v>0</v>
      </c>
      <c r="Y205" s="381">
        <f>+IFERROR(H205-'Analysis_LastQ_Ult_Selected(CC)'!B59,0)</f>
        <v>0</v>
      </c>
      <c r="Z205" s="377"/>
      <c r="AA205" s="380">
        <f>IFERROR('[25]Large Losses_Analysis'!$O56*1000,0)</f>
        <v>0</v>
      </c>
      <c r="AB205" s="385">
        <f>IFERROR('[25]Large Losses_Analysis'!$U56,0)</f>
        <v>0</v>
      </c>
      <c r="AC205" s="385">
        <f>IFERROR(AA205/1000-'Large Losses_Analysis'!$N56,0)</f>
        <v>0</v>
      </c>
      <c r="AD205" s="381">
        <f>IFERROR(AB205-'Large Losses_Analysis'!$T56,0)</f>
        <v>0</v>
      </c>
    </row>
    <row r="206" spans="1:30">
      <c r="A206" s="89" t="str">
        <f>'Ultimate Comparison &amp; Margin'!A59</f>
        <v>2008 Q4</v>
      </c>
      <c r="B206" s="11">
        <f>[28]GEP!E14</f>
        <v>20366847.329999998</v>
      </c>
      <c r="C206" s="11">
        <f>[28]Exptos!H14</f>
        <v>26941</v>
      </c>
      <c r="D206" s="485">
        <f>IFERROR([25]Summary_AttrorTotal!$S57*1000,0)</f>
        <v>2172736</v>
      </c>
      <c r="E206" s="485">
        <f>IFERROR([25]Summary_AttrorTotal!$J57*1000,0)</f>
        <v>2172736</v>
      </c>
      <c r="F206" s="291">
        <f t="shared" si="5"/>
        <v>1</v>
      </c>
      <c r="G206" s="485">
        <f>IFERROR([25]Summary_AttrorTotal!$U57,0)</f>
        <v>72</v>
      </c>
      <c r="H206" s="485">
        <f>IFERROR([25]Summary_AttrorTotal!L57,0)</f>
        <v>72</v>
      </c>
      <c r="I206" s="291">
        <f t="shared" si="6"/>
        <v>1</v>
      </c>
      <c r="J206" s="485">
        <f>IFERROR('[25]Large Losses_Analysis'!$AA57*1000,0)</f>
        <v>0</v>
      </c>
      <c r="K206" s="485">
        <f>IFERROR('[25]Large Losses_Analysis'!AI57,0)</f>
        <v>0</v>
      </c>
      <c r="L206" s="11"/>
      <c r="M206" s="12"/>
      <c r="N206" s="12"/>
      <c r="O206" s="486">
        <v>0</v>
      </c>
      <c r="P206" s="486">
        <v>0</v>
      </c>
      <c r="W206" s="89" t="str">
        <f>'Ultimate Comparison &amp; Margin'!A59</f>
        <v>2008 Q4</v>
      </c>
      <c r="X206" s="380">
        <f>IFERROR(E206/1000-Analysis_LastQ_Ult_Selected!B60,0)</f>
        <v>0</v>
      </c>
      <c r="Y206" s="381">
        <f>+IFERROR(H206-'Analysis_LastQ_Ult_Selected(CC)'!B60,0)</f>
        <v>0</v>
      </c>
      <c r="Z206" s="377"/>
      <c r="AA206" s="380">
        <f>IFERROR('[25]Large Losses_Analysis'!$O57*1000,0)</f>
        <v>0</v>
      </c>
      <c r="AB206" s="385">
        <f>IFERROR('[25]Large Losses_Analysis'!$U57,0)</f>
        <v>0</v>
      </c>
      <c r="AC206" s="385">
        <f>IFERROR(AA206/1000-'Large Losses_Analysis'!$N57,0)</f>
        <v>0</v>
      </c>
      <c r="AD206" s="381">
        <f>IFERROR(AB206-'Large Losses_Analysis'!$T57,0)</f>
        <v>0</v>
      </c>
    </row>
    <row r="207" spans="1:30">
      <c r="A207" s="89" t="str">
        <f>'Ultimate Comparison &amp; Margin'!A60</f>
        <v>2009 Q1</v>
      </c>
      <c r="B207" s="11">
        <f>[28]GEP!E15</f>
        <v>20728923.927000001</v>
      </c>
      <c r="C207" s="11">
        <f>[28]Exptos!H15</f>
        <v>26791.333333333332</v>
      </c>
      <c r="D207" s="485">
        <f>IFERROR([25]Summary_AttrorTotal!$S58*1000,0)</f>
        <v>2165840</v>
      </c>
      <c r="E207" s="485">
        <f>IFERROR([25]Summary_AttrorTotal!$J58*1000,0)</f>
        <v>2165840</v>
      </c>
      <c r="F207" s="291">
        <f t="shared" si="5"/>
        <v>1</v>
      </c>
      <c r="G207" s="485">
        <f>IFERROR([25]Summary_AttrorTotal!$U58,0)</f>
        <v>62</v>
      </c>
      <c r="H207" s="485">
        <f>IFERROR([25]Summary_AttrorTotal!L58,0)</f>
        <v>62</v>
      </c>
      <c r="I207" s="291">
        <f t="shared" si="6"/>
        <v>1</v>
      </c>
      <c r="J207" s="485">
        <f>IFERROR('[25]Large Losses_Analysis'!$AA58*1000,0)</f>
        <v>0</v>
      </c>
      <c r="K207" s="485">
        <f>IFERROR('[25]Large Losses_Analysis'!AI58,0)</f>
        <v>0</v>
      </c>
      <c r="L207" s="11"/>
      <c r="M207" s="12"/>
      <c r="N207" s="12"/>
      <c r="O207" s="486">
        <v>0</v>
      </c>
      <c r="P207" s="486">
        <v>0</v>
      </c>
      <c r="W207" s="89" t="str">
        <f>'Ultimate Comparison &amp; Margin'!A60</f>
        <v>2009 Q1</v>
      </c>
      <c r="X207" s="380">
        <f>IFERROR(E207/1000-Analysis_LastQ_Ult_Selected!B61,0)</f>
        <v>0</v>
      </c>
      <c r="Y207" s="381">
        <f>+IFERROR(H207-'Analysis_LastQ_Ult_Selected(CC)'!B61,0)</f>
        <v>0</v>
      </c>
      <c r="Z207" s="377"/>
      <c r="AA207" s="380">
        <f>IFERROR('[25]Large Losses_Analysis'!$O58*1000,0)</f>
        <v>0</v>
      </c>
      <c r="AB207" s="385">
        <f>IFERROR('[25]Large Losses_Analysis'!$U58,0)</f>
        <v>0</v>
      </c>
      <c r="AC207" s="385">
        <f>IFERROR(AA207/1000-'Large Losses_Analysis'!$N58,0)</f>
        <v>0</v>
      </c>
      <c r="AD207" s="381">
        <f>IFERROR(AB207-'Large Losses_Analysis'!$T58,0)</f>
        <v>0</v>
      </c>
    </row>
    <row r="208" spans="1:30">
      <c r="A208" s="89" t="str">
        <f>'Ultimate Comparison &amp; Margin'!A61</f>
        <v>2009 Q2</v>
      </c>
      <c r="B208" s="11">
        <f>[28]GEP!E16</f>
        <v>21690816.265999999</v>
      </c>
      <c r="C208" s="11">
        <f>[28]Exptos!H16</f>
        <v>26618.5</v>
      </c>
      <c r="D208" s="485">
        <f>IFERROR([25]Summary_AttrorTotal!$S59*1000,0)</f>
        <v>2545901</v>
      </c>
      <c r="E208" s="485">
        <f>IFERROR([25]Summary_AttrorTotal!$J59*1000,0)</f>
        <v>2545901</v>
      </c>
      <c r="F208" s="291">
        <f t="shared" si="5"/>
        <v>1</v>
      </c>
      <c r="G208" s="485">
        <f>IFERROR([25]Summary_AttrorTotal!$U59,0)</f>
        <v>71</v>
      </c>
      <c r="H208" s="485">
        <f>IFERROR([25]Summary_AttrorTotal!L59,0)</f>
        <v>71</v>
      </c>
      <c r="I208" s="291">
        <f t="shared" si="6"/>
        <v>1</v>
      </c>
      <c r="J208" s="485">
        <f>IFERROR('[25]Large Losses_Analysis'!$AA59*1000,0)</f>
        <v>0</v>
      </c>
      <c r="K208" s="485">
        <f>IFERROR('[25]Large Losses_Analysis'!AI59,0)</f>
        <v>0</v>
      </c>
      <c r="L208" s="11"/>
      <c r="M208" s="12"/>
      <c r="N208" s="12"/>
      <c r="O208" s="486">
        <v>0</v>
      </c>
      <c r="P208" s="486">
        <v>0</v>
      </c>
      <c r="W208" s="89" t="str">
        <f>'Ultimate Comparison &amp; Margin'!A61</f>
        <v>2009 Q2</v>
      </c>
      <c r="X208" s="380">
        <f>IFERROR(E208/1000-Analysis_LastQ_Ult_Selected!B62,0)</f>
        <v>0</v>
      </c>
      <c r="Y208" s="381">
        <f>+IFERROR(H208-'Analysis_LastQ_Ult_Selected(CC)'!B62,0)</f>
        <v>0</v>
      </c>
      <c r="Z208" s="377"/>
      <c r="AA208" s="380">
        <f>IFERROR('[25]Large Losses_Analysis'!$O59*1000,0)</f>
        <v>0</v>
      </c>
      <c r="AB208" s="385">
        <f>IFERROR('[25]Large Losses_Analysis'!$U59,0)</f>
        <v>0</v>
      </c>
      <c r="AC208" s="385">
        <f>IFERROR(AA208/1000-'Large Losses_Analysis'!$N59,0)</f>
        <v>0</v>
      </c>
      <c r="AD208" s="381">
        <f>IFERROR(AB208-'Large Losses_Analysis'!$T59,0)</f>
        <v>0</v>
      </c>
    </row>
    <row r="209" spans="1:30">
      <c r="A209" s="89" t="str">
        <f>'Ultimate Comparison &amp; Margin'!A62</f>
        <v>2009 Q3</v>
      </c>
      <c r="B209" s="11">
        <f>[28]GEP!E17</f>
        <v>22057419.626000002</v>
      </c>
      <c r="C209" s="11">
        <f>[28]Exptos!H17</f>
        <v>25906.5</v>
      </c>
      <c r="D209" s="485">
        <f>IFERROR([25]Summary_AttrorTotal!$S60*1000,0)</f>
        <v>2025965</v>
      </c>
      <c r="E209" s="485">
        <f>IFERROR([25]Summary_AttrorTotal!$J60*1000,0)</f>
        <v>2025965</v>
      </c>
      <c r="F209" s="291">
        <f t="shared" si="5"/>
        <v>1</v>
      </c>
      <c r="G209" s="485">
        <f>IFERROR([25]Summary_AttrorTotal!$U60,0)</f>
        <v>53</v>
      </c>
      <c r="H209" s="485">
        <f>IFERROR([25]Summary_AttrorTotal!L60,0)</f>
        <v>53</v>
      </c>
      <c r="I209" s="291">
        <f t="shared" si="6"/>
        <v>1</v>
      </c>
      <c r="J209" s="485">
        <f>IFERROR('[25]Large Losses_Analysis'!$AA60*1000,0)</f>
        <v>0</v>
      </c>
      <c r="K209" s="485">
        <f>IFERROR('[25]Large Losses_Analysis'!AI60,0)</f>
        <v>0</v>
      </c>
      <c r="L209" s="11"/>
      <c r="M209" s="12"/>
      <c r="N209" s="12"/>
      <c r="O209" s="486">
        <v>0</v>
      </c>
      <c r="P209" s="486">
        <v>0</v>
      </c>
      <c r="W209" s="89" t="str">
        <f>'Ultimate Comparison &amp; Margin'!A62</f>
        <v>2009 Q3</v>
      </c>
      <c r="X209" s="380">
        <f>IFERROR(E209/1000-Analysis_LastQ_Ult_Selected!B63,0)</f>
        <v>0</v>
      </c>
      <c r="Y209" s="381">
        <f>+IFERROR(H209-'Analysis_LastQ_Ult_Selected(CC)'!B63,0)</f>
        <v>0</v>
      </c>
      <c r="Z209" s="377"/>
      <c r="AA209" s="380">
        <f>IFERROR('[25]Large Losses_Analysis'!$O60*1000,0)</f>
        <v>0</v>
      </c>
      <c r="AB209" s="385">
        <f>IFERROR('[25]Large Losses_Analysis'!$U60,0)</f>
        <v>0</v>
      </c>
      <c r="AC209" s="385">
        <f>IFERROR(AA209/1000-'Large Losses_Analysis'!$N60,0)</f>
        <v>0</v>
      </c>
      <c r="AD209" s="381">
        <f>IFERROR(AB209-'Large Losses_Analysis'!$T60,0)</f>
        <v>0</v>
      </c>
    </row>
    <row r="210" spans="1:30">
      <c r="A210" s="89" t="str">
        <f>'Ultimate Comparison &amp; Margin'!A63</f>
        <v>2009 Q4</v>
      </c>
      <c r="B210" s="11">
        <f>[28]GEP!E18</f>
        <v>22805917.534000002</v>
      </c>
      <c r="C210" s="11">
        <f>[28]Exptos!H18</f>
        <v>25796.333333333332</v>
      </c>
      <c r="D210" s="485">
        <f>IFERROR([25]Summary_AttrorTotal!$S61*1000,0)</f>
        <v>2360724</v>
      </c>
      <c r="E210" s="485">
        <f>IFERROR([25]Summary_AttrorTotal!$J61*1000,0)</f>
        <v>2360724</v>
      </c>
      <c r="F210" s="291">
        <f t="shared" si="5"/>
        <v>1</v>
      </c>
      <c r="G210" s="485">
        <f>IFERROR([25]Summary_AttrorTotal!$U61,0)</f>
        <v>57</v>
      </c>
      <c r="H210" s="485">
        <f>IFERROR([25]Summary_AttrorTotal!L61,0)</f>
        <v>57</v>
      </c>
      <c r="I210" s="291">
        <f t="shared" si="6"/>
        <v>1</v>
      </c>
      <c r="J210" s="485">
        <f>IFERROR('[25]Large Losses_Analysis'!$AA61*1000,0)</f>
        <v>0</v>
      </c>
      <c r="K210" s="485">
        <f>IFERROR('[25]Large Losses_Analysis'!AI61,0)</f>
        <v>0</v>
      </c>
      <c r="L210" s="11"/>
      <c r="M210" s="12"/>
      <c r="N210" s="12"/>
      <c r="O210" s="486">
        <v>0</v>
      </c>
      <c r="P210" s="486">
        <v>0</v>
      </c>
      <c r="W210" s="89" t="str">
        <f>'Ultimate Comparison &amp; Margin'!A63</f>
        <v>2009 Q4</v>
      </c>
      <c r="X210" s="380">
        <f>IFERROR(E210/1000-Analysis_LastQ_Ult_Selected!B64,0)</f>
        <v>0</v>
      </c>
      <c r="Y210" s="381">
        <f>+IFERROR(H210-'Analysis_LastQ_Ult_Selected(CC)'!B64,0)</f>
        <v>0</v>
      </c>
      <c r="Z210" s="377"/>
      <c r="AA210" s="380">
        <f>IFERROR('[25]Large Losses_Analysis'!$O61*1000,0)</f>
        <v>0</v>
      </c>
      <c r="AB210" s="385">
        <f>IFERROR('[25]Large Losses_Analysis'!$U61,0)</f>
        <v>0</v>
      </c>
      <c r="AC210" s="385">
        <f>IFERROR(AA210/1000-'Large Losses_Analysis'!$N61,0)</f>
        <v>0</v>
      </c>
      <c r="AD210" s="381">
        <f>IFERROR(AB210-'Large Losses_Analysis'!$T61,0)</f>
        <v>0</v>
      </c>
    </row>
    <row r="211" spans="1:30">
      <c r="A211" s="89" t="str">
        <f>'Ultimate Comparison &amp; Margin'!A64</f>
        <v>2010 Q1</v>
      </c>
      <c r="B211" s="11">
        <f>[28]GEP!E19</f>
        <v>23200237.827999998</v>
      </c>
      <c r="C211" s="11">
        <f>[28]Exptos!H19</f>
        <v>26098.5</v>
      </c>
      <c r="D211" s="485">
        <f>IFERROR([25]Summary_AttrorTotal!$S62*1000,0)</f>
        <v>2188540</v>
      </c>
      <c r="E211" s="485">
        <f>IFERROR([25]Summary_AttrorTotal!$J62*1000,0)</f>
        <v>2188540</v>
      </c>
      <c r="F211" s="291">
        <f t="shared" si="5"/>
        <v>1</v>
      </c>
      <c r="G211" s="485">
        <f>IFERROR([25]Summary_AttrorTotal!$U62,0)</f>
        <v>48</v>
      </c>
      <c r="H211" s="485">
        <f>IFERROR([25]Summary_AttrorTotal!L62,0)</f>
        <v>48</v>
      </c>
      <c r="I211" s="291">
        <f t="shared" si="6"/>
        <v>1</v>
      </c>
      <c r="J211" s="485">
        <f>IFERROR('[25]Large Losses_Analysis'!$AA62*1000,0)</f>
        <v>0</v>
      </c>
      <c r="K211" s="485">
        <f>IFERROR('[25]Large Losses_Analysis'!AI62,0)</f>
        <v>0</v>
      </c>
      <c r="L211" s="11"/>
      <c r="M211" s="12"/>
      <c r="N211" s="12"/>
      <c r="O211" s="486">
        <v>0</v>
      </c>
      <c r="P211" s="486">
        <v>0</v>
      </c>
      <c r="W211" s="89" t="str">
        <f>'Ultimate Comparison &amp; Margin'!A64</f>
        <v>2010 Q1</v>
      </c>
      <c r="X211" s="380">
        <f>IFERROR(E211/1000-Analysis_LastQ_Ult_Selected!B65,0)</f>
        <v>0</v>
      </c>
      <c r="Y211" s="381">
        <f>+IFERROR(H211-'Analysis_LastQ_Ult_Selected(CC)'!B65,0)</f>
        <v>0</v>
      </c>
      <c r="Z211" s="377"/>
      <c r="AA211" s="380">
        <f>IFERROR('[25]Large Losses_Analysis'!$O62*1000,0)</f>
        <v>0</v>
      </c>
      <c r="AB211" s="385">
        <f>IFERROR('[25]Large Losses_Analysis'!$U62,0)</f>
        <v>0</v>
      </c>
      <c r="AC211" s="385">
        <f>IFERROR(AA211/1000-'Large Losses_Analysis'!$N62,0)</f>
        <v>0</v>
      </c>
      <c r="AD211" s="381">
        <f>IFERROR(AB211-'Large Losses_Analysis'!$T62,0)</f>
        <v>0</v>
      </c>
    </row>
    <row r="212" spans="1:30">
      <c r="A212" s="89" t="str">
        <f>'Ultimate Comparison &amp; Margin'!A65</f>
        <v>2010 Q2</v>
      </c>
      <c r="B212" s="11">
        <f>[28]GEP!E20</f>
        <v>24544776.771999996</v>
      </c>
      <c r="C212" s="11">
        <f>[28]Exptos!H20</f>
        <v>26697.166666666668</v>
      </c>
      <c r="D212" s="485">
        <f>IFERROR([25]Summary_AttrorTotal!$S63*1000,0)</f>
        <v>2481327.6405461864</v>
      </c>
      <c r="E212" s="12">
        <f>IFERROR([25]Summary_AttrorTotal!$J63*1000,0)</f>
        <v>2478748</v>
      </c>
      <c r="F212" s="291">
        <f t="shared" si="5"/>
        <v>1.0010407030267645</v>
      </c>
      <c r="G212" s="485">
        <f>IFERROR([25]Summary_AttrorTotal!$U63,0)</f>
        <v>63</v>
      </c>
      <c r="H212" s="485">
        <f>IFERROR([25]Summary_AttrorTotal!L63,0)</f>
        <v>63</v>
      </c>
      <c r="I212" s="291">
        <f t="shared" si="6"/>
        <v>1</v>
      </c>
      <c r="J212" s="485">
        <f>IFERROR('[25]Large Losses_Analysis'!$AA63*1000,0)</f>
        <v>0</v>
      </c>
      <c r="K212" s="485">
        <f>IFERROR('[25]Large Losses_Analysis'!AI63,0)</f>
        <v>0</v>
      </c>
      <c r="L212" s="11"/>
      <c r="M212" s="12"/>
      <c r="N212" s="12"/>
      <c r="O212" s="486">
        <v>0</v>
      </c>
      <c r="P212" s="486">
        <v>0</v>
      </c>
      <c r="W212" s="89" t="str">
        <f>'Ultimate Comparison &amp; Margin'!A65</f>
        <v>2010 Q2</v>
      </c>
      <c r="X212" s="380">
        <f>IFERROR(E212/1000-Analysis_LastQ_Ult_Selected!B66,0)</f>
        <v>0</v>
      </c>
      <c r="Y212" s="381">
        <f>+IFERROR(H212-'Analysis_LastQ_Ult_Selected(CC)'!B66,0)</f>
        <v>0</v>
      </c>
      <c r="AA212" s="380">
        <f>IFERROR('[25]Large Losses_Analysis'!$O63*1000,0)</f>
        <v>0</v>
      </c>
      <c r="AB212" s="385">
        <f>IFERROR('[25]Large Losses_Analysis'!$U63,0)</f>
        <v>0</v>
      </c>
      <c r="AC212" s="385">
        <f>IFERROR(AA212/1000-'Large Losses_Analysis'!$N63,0)</f>
        <v>0</v>
      </c>
      <c r="AD212" s="381">
        <f>IFERROR(AB212-'Large Losses_Analysis'!$T63,0)</f>
        <v>0</v>
      </c>
    </row>
    <row r="213" spans="1:30">
      <c r="A213" s="89" t="str">
        <f>'Ultimate Comparison &amp; Margin'!A66</f>
        <v>2010 Q3</v>
      </c>
      <c r="B213" s="11">
        <f>[28]GEP!E21</f>
        <v>26898953.530000005</v>
      </c>
      <c r="C213" s="11">
        <f>[28]Exptos!H21</f>
        <v>27893.5</v>
      </c>
      <c r="D213" s="485">
        <f>IFERROR([25]Summary_AttrorTotal!$S64*1000,0)</f>
        <v>3265376</v>
      </c>
      <c r="E213" s="12">
        <f>IFERROR([25]Summary_AttrorTotal!$J64*1000,0)</f>
        <v>3265376</v>
      </c>
      <c r="F213" s="291">
        <f t="shared" si="5"/>
        <v>1</v>
      </c>
      <c r="G213" s="12">
        <f>IFERROR([25]Summary_AttrorTotal!$U64,0)</f>
        <v>71</v>
      </c>
      <c r="H213" s="12">
        <f>IFERROR([25]Summary_AttrorTotal!L64,0)</f>
        <v>71</v>
      </c>
      <c r="I213" s="291">
        <f t="shared" si="6"/>
        <v>1</v>
      </c>
      <c r="J213" s="485">
        <f>IFERROR('[25]Large Losses_Analysis'!$AA64*1000,0)</f>
        <v>0</v>
      </c>
      <c r="K213" s="485">
        <f>IFERROR('[25]Large Losses_Analysis'!AI64,0)</f>
        <v>0</v>
      </c>
      <c r="L213" s="11"/>
      <c r="M213" s="12"/>
      <c r="N213" s="12"/>
      <c r="O213" s="486">
        <v>0</v>
      </c>
      <c r="P213" s="486">
        <v>0</v>
      </c>
      <c r="W213" s="89" t="str">
        <f>'Ultimate Comparison &amp; Margin'!A66</f>
        <v>2010 Q3</v>
      </c>
      <c r="X213" s="380">
        <f>IFERROR(E213/1000-Analysis_LastQ_Ult_Selected!B67,0)</f>
        <v>0</v>
      </c>
      <c r="Y213" s="381">
        <f>+IFERROR(H213-'Analysis_LastQ_Ult_Selected(CC)'!B67,0)</f>
        <v>0</v>
      </c>
      <c r="AA213" s="380">
        <f>IFERROR('[25]Large Losses_Analysis'!$O64*1000,0)</f>
        <v>0</v>
      </c>
      <c r="AB213" s="385">
        <f>IFERROR('[25]Large Losses_Analysis'!$U64,0)</f>
        <v>0</v>
      </c>
      <c r="AC213" s="385">
        <f>IFERROR(AA213/1000-'Large Losses_Analysis'!$N64,0)</f>
        <v>0</v>
      </c>
      <c r="AD213" s="381">
        <f>IFERROR(AB213-'Large Losses_Analysis'!$T64,0)</f>
        <v>0</v>
      </c>
    </row>
    <row r="214" spans="1:30">
      <c r="A214" s="89" t="str">
        <f>'Ultimate Comparison &amp; Margin'!A67</f>
        <v>2010 Q4</v>
      </c>
      <c r="B214" s="11">
        <f>[28]GEP!E22</f>
        <v>28891282.300000008</v>
      </c>
      <c r="C214" s="11">
        <f>[28]Exptos!H22</f>
        <v>29348.5</v>
      </c>
      <c r="D214" s="485">
        <f>IFERROR([25]Summary_AttrorTotal!$S65*1000,0)</f>
        <v>3003349</v>
      </c>
      <c r="E214" s="12">
        <f>IFERROR([25]Summary_AttrorTotal!$J65*1000,0)</f>
        <v>2989030</v>
      </c>
      <c r="F214" s="291">
        <f t="shared" si="5"/>
        <v>1.0047905173250185</v>
      </c>
      <c r="G214" s="12">
        <f>IFERROR([25]Summary_AttrorTotal!$U65,0)</f>
        <v>67</v>
      </c>
      <c r="H214" s="12">
        <f>IFERROR([25]Summary_AttrorTotal!L65,0)</f>
        <v>67</v>
      </c>
      <c r="I214" s="291">
        <f t="shared" si="6"/>
        <v>1</v>
      </c>
      <c r="J214" s="485">
        <f>IFERROR('[25]Large Losses_Analysis'!$AA65*1000,0)</f>
        <v>0</v>
      </c>
      <c r="K214" s="485">
        <f>IFERROR('[25]Large Losses_Analysis'!AI65,0)</f>
        <v>0</v>
      </c>
      <c r="L214" s="11"/>
      <c r="M214" s="12"/>
      <c r="N214" s="12"/>
      <c r="O214" s="486">
        <v>0</v>
      </c>
      <c r="P214" s="486">
        <v>0</v>
      </c>
      <c r="W214" s="89" t="str">
        <f>'Ultimate Comparison &amp; Margin'!A67</f>
        <v>2010 Q4</v>
      </c>
      <c r="X214" s="380">
        <f>IFERROR(E214/1000-Analysis_LastQ_Ult_Selected!B68,0)</f>
        <v>0</v>
      </c>
      <c r="Y214" s="381">
        <f>+IFERROR(H214-'Analysis_LastQ_Ult_Selected(CC)'!B68,0)</f>
        <v>0</v>
      </c>
      <c r="AA214" s="380">
        <f>IFERROR('[25]Large Losses_Analysis'!$O65*1000,0)</f>
        <v>0</v>
      </c>
      <c r="AB214" s="385">
        <f>IFERROR('[25]Large Losses_Analysis'!$U65,0)</f>
        <v>0</v>
      </c>
      <c r="AC214" s="385">
        <f>IFERROR(AA214/1000-'Large Losses_Analysis'!$N65,0)</f>
        <v>0</v>
      </c>
      <c r="AD214" s="381">
        <f>IFERROR(AB214-'Large Losses_Analysis'!$T65,0)</f>
        <v>0</v>
      </c>
    </row>
    <row r="215" spans="1:30">
      <c r="A215" s="89" t="str">
        <f>'Ultimate Comparison &amp; Margin'!A68</f>
        <v>2011 Q1</v>
      </c>
      <c r="B215" s="11">
        <f>[28]GEP!E23</f>
        <v>30863391</v>
      </c>
      <c r="C215" s="11">
        <f>[28]Exptos!H23</f>
        <v>30553.833333333332</v>
      </c>
      <c r="D215" s="485">
        <f>IFERROR([25]Summary_AttrorTotal!$S66*1000,0)</f>
        <v>3816945.7742427373</v>
      </c>
      <c r="E215" s="12">
        <f>IFERROR([25]Summary_AttrorTotal!$J66*1000,0)</f>
        <v>3778949</v>
      </c>
      <c r="F215" s="291">
        <f t="shared" si="5"/>
        <v>1.010054852352529</v>
      </c>
      <c r="G215" s="12">
        <f>IFERROR([25]Summary_AttrorTotal!$U66,0)</f>
        <v>64</v>
      </c>
      <c r="H215" s="12">
        <f>IFERROR([25]Summary_AttrorTotal!L66,0)</f>
        <v>64</v>
      </c>
      <c r="I215" s="291">
        <f t="shared" si="6"/>
        <v>1</v>
      </c>
      <c r="J215" s="485">
        <f>IFERROR('[25]Large Losses_Analysis'!$AA66*1000,0)</f>
        <v>0</v>
      </c>
      <c r="K215" s="485">
        <f>IFERROR('[25]Large Losses_Analysis'!AI66,0)</f>
        <v>0</v>
      </c>
      <c r="L215" s="11"/>
      <c r="M215" s="12"/>
      <c r="N215" s="12"/>
      <c r="O215" s="486">
        <v>0</v>
      </c>
      <c r="P215" s="486">
        <v>0</v>
      </c>
      <c r="W215" s="89" t="str">
        <f>'Ultimate Comparison &amp; Margin'!A68</f>
        <v>2011 Q1</v>
      </c>
      <c r="X215" s="380">
        <f>IFERROR(E215/1000-Analysis_LastQ_Ult_Selected!B69,0)</f>
        <v>0</v>
      </c>
      <c r="Y215" s="381">
        <f>+IFERROR(H215-'Analysis_LastQ_Ult_Selected(CC)'!B69,0)</f>
        <v>0</v>
      </c>
      <c r="AA215" s="380">
        <f>IFERROR('[25]Large Losses_Analysis'!$O66*1000,0)</f>
        <v>0</v>
      </c>
      <c r="AB215" s="385">
        <f>IFERROR('[25]Large Losses_Analysis'!$U66,0)</f>
        <v>0</v>
      </c>
      <c r="AC215" s="385">
        <f>IFERROR(AA215/1000-'Large Losses_Analysis'!$N66,0)</f>
        <v>0</v>
      </c>
      <c r="AD215" s="381">
        <f>IFERROR(AB215-'Large Losses_Analysis'!$T66,0)</f>
        <v>0</v>
      </c>
    </row>
    <row r="216" spans="1:30">
      <c r="A216" s="89" t="str">
        <f>'Ultimate Comparison &amp; Margin'!A69</f>
        <v>2011 Q2</v>
      </c>
      <c r="B216" s="11">
        <f>[28]GEP!E24</f>
        <v>33342253.510000005</v>
      </c>
      <c r="C216" s="11">
        <f>[28]Exptos!H24</f>
        <v>31408.333333333332</v>
      </c>
      <c r="D216" s="485">
        <f>IFERROR([25]Summary_AttrorTotal!$S67*1000,0)</f>
        <v>4949157.4605905991</v>
      </c>
      <c r="E216" s="12">
        <f>IFERROR([25]Summary_AttrorTotal!$J67*1000,0)</f>
        <v>4948194</v>
      </c>
      <c r="F216" s="291">
        <f t="shared" si="5"/>
        <v>1.0001947095426329</v>
      </c>
      <c r="G216" s="12">
        <f>IFERROR([25]Summary_AttrorTotal!$U67,0)</f>
        <v>103</v>
      </c>
      <c r="H216" s="12">
        <f>IFERROR([25]Summary_AttrorTotal!L67,0)</f>
        <v>103</v>
      </c>
      <c r="I216" s="291">
        <f t="shared" si="6"/>
        <v>1</v>
      </c>
      <c r="J216" s="485">
        <f>IFERROR('[25]Large Losses_Analysis'!$AA67*1000,0)</f>
        <v>0</v>
      </c>
      <c r="K216" s="485">
        <f>IFERROR('[25]Large Losses_Analysis'!AI67,0)</f>
        <v>0</v>
      </c>
      <c r="L216" s="11"/>
      <c r="M216" s="12"/>
      <c r="N216" s="12"/>
      <c r="O216" s="486">
        <v>0</v>
      </c>
      <c r="P216" s="486">
        <v>0</v>
      </c>
      <c r="W216" s="89" t="str">
        <f>'Ultimate Comparison &amp; Margin'!A69</f>
        <v>2011 Q2</v>
      </c>
      <c r="X216" s="382">
        <f>IFERROR(E216/1000-Analysis_LastQ_Ult_Selected!B70,0)</f>
        <v>0</v>
      </c>
      <c r="Y216" s="383">
        <f>+IFERROR(H216-'Analysis_LastQ_Ult_Selected(CC)'!B70,0)</f>
        <v>0</v>
      </c>
      <c r="AA216" s="382">
        <f>IFERROR('[25]Large Losses_Analysis'!$O67*1000,0)</f>
        <v>0</v>
      </c>
      <c r="AB216" s="386">
        <f>IFERROR('[25]Large Losses_Analysis'!$U67,0)</f>
        <v>0</v>
      </c>
      <c r="AC216" s="386">
        <f>IFERROR(AA216/1000-'Large Losses_Analysis'!$N67,0)</f>
        <v>0</v>
      </c>
      <c r="AD216" s="383">
        <f>IFERROR(AB216-'Large Losses_Analysis'!$T67,0)</f>
        <v>0</v>
      </c>
    </row>
    <row r="217" spans="1:30">
      <c r="A217" s="89" t="str">
        <f>'Ultimate Comparison &amp; Margin'!A70</f>
        <v>2011 Q3</v>
      </c>
      <c r="B217" s="11">
        <f>[28]GEP!E25</f>
        <v>35184092.719999984</v>
      </c>
      <c r="C217" s="11">
        <f>[28]Exptos!H25</f>
        <v>32126.5</v>
      </c>
      <c r="D217" s="485">
        <f>IFERROR([25]Summary_AttrorTotal!$S68*1000,0)</f>
        <v>2903725.4239978627</v>
      </c>
      <c r="E217" s="12">
        <f>IFERROR([25]Summary_AttrorTotal!$J68*1000,0)</f>
        <v>2903878</v>
      </c>
      <c r="F217" s="291">
        <f t="shared" si="5"/>
        <v>0.999947457847011</v>
      </c>
      <c r="G217" s="12">
        <f>IFERROR([25]Summary_AttrorTotal!$U68,0)</f>
        <v>65</v>
      </c>
      <c r="H217" s="12">
        <f>IFERROR([25]Summary_AttrorTotal!L68,0)</f>
        <v>65</v>
      </c>
      <c r="I217" s="291">
        <f t="shared" si="6"/>
        <v>1</v>
      </c>
      <c r="J217" s="485">
        <f>IFERROR('[25]Large Losses_Analysis'!$AA68*1000,0)</f>
        <v>0</v>
      </c>
      <c r="K217" s="485">
        <f>IFERROR('[25]Large Losses_Analysis'!AI68,0)</f>
        <v>0</v>
      </c>
      <c r="L217" s="11"/>
      <c r="M217" s="12"/>
      <c r="N217" s="12"/>
      <c r="O217" s="486">
        <v>0</v>
      </c>
      <c r="P217" s="486">
        <v>0</v>
      </c>
    </row>
    <row r="218" spans="1:30">
      <c r="A218" s="89" t="str">
        <f>'Ultimate Comparison &amp; Margin'!A71</f>
        <v>2011 Q4</v>
      </c>
      <c r="B218" s="11">
        <f>[28]GEP!E26</f>
        <v>38150557.110000014</v>
      </c>
      <c r="C218" s="11">
        <f>[28]Exptos!H26</f>
        <v>32580.5</v>
      </c>
      <c r="D218" s="485">
        <f>IFERROR([25]Summary_AttrorTotal!$S69*1000,0)</f>
        <v>3652626.8352229809</v>
      </c>
      <c r="E218" s="12">
        <f>IFERROR([25]Summary_AttrorTotal!$J69*1000,0)</f>
        <v>3642358</v>
      </c>
      <c r="F218" s="291">
        <f t="shared" si="5"/>
        <v>1.0028192822405104</v>
      </c>
      <c r="G218" s="12">
        <f>IFERROR([25]Summary_AttrorTotal!$U69,0)</f>
        <v>66</v>
      </c>
      <c r="H218" s="12">
        <f>IFERROR([25]Summary_AttrorTotal!L69,0)</f>
        <v>66</v>
      </c>
      <c r="I218" s="291">
        <f t="shared" si="6"/>
        <v>1</v>
      </c>
      <c r="J218" s="485">
        <f>IFERROR('[25]Large Losses_Analysis'!$AA69*1000,0)</f>
        <v>0</v>
      </c>
      <c r="K218" s="485">
        <f>IFERROR('[25]Large Losses_Analysis'!AI69,0)</f>
        <v>0</v>
      </c>
      <c r="L218" s="11"/>
      <c r="M218" s="12"/>
      <c r="N218" s="12"/>
      <c r="O218" s="486">
        <v>0</v>
      </c>
      <c r="P218" s="486">
        <v>0</v>
      </c>
    </row>
    <row r="219" spans="1:30">
      <c r="A219" s="89" t="str">
        <f>'Ultimate Comparison &amp; Margin'!A72</f>
        <v>2012 Q1</v>
      </c>
      <c r="B219" s="11">
        <f>[28]GEP!E27</f>
        <v>39601652.450000003</v>
      </c>
      <c r="C219" s="11">
        <f>[28]Exptos!H27</f>
        <v>32590.166666666668</v>
      </c>
      <c r="D219" s="485">
        <f>IFERROR([25]Summary_AttrorTotal!$S70*1000,0)</f>
        <v>4114716.7364316504</v>
      </c>
      <c r="E219" s="12">
        <f>IFERROR([25]Summary_AttrorTotal!$J70*1000,0)</f>
        <v>4116020.0000000005</v>
      </c>
      <c r="F219" s="291">
        <f t="shared" si="5"/>
        <v>0.99968336801853486</v>
      </c>
      <c r="G219" s="12">
        <f>IFERROR([25]Summary_AttrorTotal!$U70,0)</f>
        <v>92</v>
      </c>
      <c r="H219" s="12">
        <f>IFERROR([25]Summary_AttrorTotal!L70,0)</f>
        <v>92</v>
      </c>
      <c r="I219" s="291">
        <f t="shared" si="6"/>
        <v>1</v>
      </c>
      <c r="J219" s="485">
        <f>IFERROR('[25]Large Losses_Analysis'!$AA70*1000,0)</f>
        <v>0</v>
      </c>
      <c r="K219" s="485">
        <f>IFERROR('[25]Large Losses_Analysis'!AI70,0)</f>
        <v>0</v>
      </c>
      <c r="L219" s="11"/>
      <c r="M219" s="12"/>
      <c r="N219" s="12"/>
      <c r="O219" s="486">
        <v>0</v>
      </c>
      <c r="P219" s="486">
        <v>0</v>
      </c>
    </row>
    <row r="220" spans="1:30">
      <c r="A220" s="89" t="str">
        <f>'Ultimate Comparison &amp; Margin'!A73</f>
        <v>2012 Q2</v>
      </c>
      <c r="B220" s="11">
        <f>[28]GEP!E28</f>
        <v>41967875.750000015</v>
      </c>
      <c r="C220" s="11">
        <f>[28]Exptos!H28</f>
        <v>32302</v>
      </c>
      <c r="D220" s="485">
        <f>IFERROR([25]Summary_AttrorTotal!$S71*1000,0)</f>
        <v>5812297.5366974995</v>
      </c>
      <c r="E220" s="12">
        <f>IFERROR([25]Summary_AttrorTotal!$J71*1000,0)</f>
        <v>5891921</v>
      </c>
      <c r="F220" s="291">
        <f t="shared" si="5"/>
        <v>0.98648599271740056</v>
      </c>
      <c r="G220" s="12">
        <f>IFERROR([25]Summary_AttrorTotal!$U71,0)</f>
        <v>94</v>
      </c>
      <c r="H220" s="12">
        <f>IFERROR([25]Summary_AttrorTotal!L71,0)</f>
        <v>94</v>
      </c>
      <c r="I220" s="291">
        <f t="shared" si="6"/>
        <v>1</v>
      </c>
      <c r="J220" s="485">
        <f>IFERROR('[25]Large Losses_Analysis'!$AA71*1000,0)</f>
        <v>0</v>
      </c>
      <c r="K220" s="485">
        <f>IFERROR('[25]Large Losses_Analysis'!AI71,0)</f>
        <v>0</v>
      </c>
      <c r="L220" s="11"/>
      <c r="M220" s="12"/>
      <c r="N220" s="12"/>
      <c r="O220" s="486">
        <v>0</v>
      </c>
      <c r="P220" s="486">
        <v>0</v>
      </c>
    </row>
    <row r="221" spans="1:30">
      <c r="A221" s="89" t="str">
        <f>'Ultimate Comparison &amp; Margin'!A74</f>
        <v>2012 Q3</v>
      </c>
      <c r="B221" s="11">
        <f>[28]GEP!E29</f>
        <v>44809319.459999949</v>
      </c>
      <c r="C221" s="11">
        <f>[28]Exptos!H29</f>
        <v>31834.333333333332</v>
      </c>
      <c r="D221" s="485">
        <f>IFERROR([25]Summary_AttrorTotal!$S72*1000,0)</f>
        <v>4579440.2845471799</v>
      </c>
      <c r="E221" s="12">
        <f>IFERROR([25]Summary_AttrorTotal!$J72*1000,0)</f>
        <v>4641308</v>
      </c>
      <c r="F221" s="291">
        <f t="shared" si="5"/>
        <v>0.98667019826031366</v>
      </c>
      <c r="G221" s="12">
        <f>IFERROR([25]Summary_AttrorTotal!$U72,0)</f>
        <v>83</v>
      </c>
      <c r="H221" s="12">
        <f>IFERROR([25]Summary_AttrorTotal!L72,0)</f>
        <v>83</v>
      </c>
      <c r="I221" s="291">
        <f t="shared" si="6"/>
        <v>1</v>
      </c>
      <c r="J221" s="485">
        <f>IFERROR('[25]Large Losses_Analysis'!$AA72*1000,0)</f>
        <v>0</v>
      </c>
      <c r="K221" s="485">
        <f>IFERROR('[25]Large Losses_Analysis'!AI72,0)</f>
        <v>0</v>
      </c>
      <c r="L221" s="11"/>
      <c r="M221" s="12"/>
      <c r="N221" s="12"/>
      <c r="O221" s="486">
        <v>0</v>
      </c>
      <c r="P221" s="486">
        <v>0</v>
      </c>
    </row>
    <row r="222" spans="1:30">
      <c r="A222" s="89" t="str">
        <f>'Ultimate Comparison &amp; Margin'!A75</f>
        <v>2012 Q4</v>
      </c>
      <c r="B222" s="11">
        <f>[28]GEP!E30</f>
        <v>47513475.439999998</v>
      </c>
      <c r="C222" s="11">
        <f>[28]Exptos!H30</f>
        <v>32502</v>
      </c>
      <c r="D222" s="485">
        <f>IFERROR([25]Summary_AttrorTotal!$S73*1000,0)</f>
        <v>5815737.9266530471</v>
      </c>
      <c r="E222" s="12">
        <f>IFERROR([25]Summary_AttrorTotal!$J73*1000,0)</f>
        <v>5854471</v>
      </c>
      <c r="F222" s="291">
        <f t="shared" si="5"/>
        <v>0.99338401824059719</v>
      </c>
      <c r="G222" s="12">
        <f>IFERROR([25]Summary_AttrorTotal!$U73,0)</f>
        <v>79</v>
      </c>
      <c r="H222" s="12">
        <f>IFERROR([25]Summary_AttrorTotal!L73,0)</f>
        <v>79</v>
      </c>
      <c r="I222" s="291">
        <f t="shared" si="6"/>
        <v>1</v>
      </c>
      <c r="J222" s="485">
        <f>IFERROR('[25]Large Losses_Analysis'!$AA73*1000,0)</f>
        <v>0</v>
      </c>
      <c r="K222" s="485">
        <f>IFERROR('[25]Large Losses_Analysis'!AI73,0)</f>
        <v>0</v>
      </c>
      <c r="L222" s="11"/>
      <c r="M222" s="12"/>
      <c r="N222" s="12"/>
      <c r="O222" s="486">
        <v>0</v>
      </c>
      <c r="P222" s="486">
        <v>0</v>
      </c>
    </row>
    <row r="223" spans="1:30">
      <c r="A223" s="89" t="str">
        <f>'Ultimate Comparison &amp; Margin'!A76</f>
        <v>2013 Q1</v>
      </c>
      <c r="B223" s="11">
        <f>[28]GEP!E31</f>
        <v>49121124.760000005</v>
      </c>
      <c r="C223" s="11">
        <f>[28]Exptos!H31</f>
        <v>32985.166666666664</v>
      </c>
      <c r="D223" s="485">
        <f>IFERROR([25]Summary_AttrorTotal!$S74*1000,0)</f>
        <v>5791483.8255750593</v>
      </c>
      <c r="E223" s="12">
        <f>IFERROR([25]Summary_AttrorTotal!$J74*1000,0)</f>
        <v>6055677</v>
      </c>
      <c r="F223" s="291">
        <f t="shared" si="5"/>
        <v>0.95637264430963864</v>
      </c>
      <c r="G223" s="12">
        <f>IFERROR([25]Summary_AttrorTotal!$U74,0)</f>
        <v>84.419999999999987</v>
      </c>
      <c r="H223" s="12">
        <f>IFERROR([25]Summary_AttrorTotal!L74,0)</f>
        <v>84</v>
      </c>
      <c r="I223" s="291">
        <f t="shared" si="6"/>
        <v>1.0049999999999999</v>
      </c>
      <c r="J223" s="485">
        <f>IFERROR('[25]Large Losses_Analysis'!$AA74*1000,0)</f>
        <v>0</v>
      </c>
      <c r="K223" s="485">
        <f>IFERROR('[25]Large Losses_Analysis'!AI74,0)</f>
        <v>0</v>
      </c>
      <c r="L223" s="11"/>
      <c r="M223" s="12"/>
      <c r="N223" s="12"/>
      <c r="O223" s="486">
        <v>0</v>
      </c>
      <c r="P223" s="486">
        <v>0</v>
      </c>
    </row>
    <row r="224" spans="1:30">
      <c r="A224" s="89" t="str">
        <f>'Ultimate Comparison &amp; Margin'!A77</f>
        <v>2013 Q2</v>
      </c>
      <c r="B224" s="11">
        <f>[28]GEP!E32</f>
        <v>51793426.110000014</v>
      </c>
      <c r="C224" s="11">
        <f>[28]Exptos!H32</f>
        <v>31718.666666666686</v>
      </c>
      <c r="D224" s="485">
        <f>IFERROR([25]Summary_AttrorTotal!$S75*1000,0)</f>
        <v>8407179.8440631889</v>
      </c>
      <c r="E224" s="12">
        <f>IFERROR([25]Summary_AttrorTotal!$J75*1000,0)</f>
        <v>8570987</v>
      </c>
      <c r="F224" s="291">
        <f t="shared" si="5"/>
        <v>0.98088818056347404</v>
      </c>
      <c r="G224" s="12">
        <f>IFERROR([25]Summary_AttrorTotal!$U75,0)</f>
        <v>93.88039999999998</v>
      </c>
      <c r="H224" s="12">
        <f>IFERROR([25]Summary_AttrorTotal!L75,0)</f>
        <v>93</v>
      </c>
      <c r="I224" s="291">
        <f t="shared" si="6"/>
        <v>1.0094666666666665</v>
      </c>
      <c r="J224" s="485">
        <f>IFERROR('[25]Large Losses_Analysis'!$AA75*1000,0)</f>
        <v>0</v>
      </c>
      <c r="K224" s="485">
        <f>IFERROR('[25]Large Losses_Analysis'!AI75,0)</f>
        <v>0</v>
      </c>
      <c r="L224" s="11"/>
      <c r="M224" s="12"/>
      <c r="N224" s="12"/>
      <c r="O224" s="486">
        <v>0</v>
      </c>
      <c r="P224" s="486">
        <v>0</v>
      </c>
    </row>
    <row r="225" spans="1:16">
      <c r="A225" s="89" t="str">
        <f>'Ultimate Comparison &amp; Margin'!A78</f>
        <v>2013 Q3</v>
      </c>
      <c r="B225" s="11">
        <f>[28]GEP!E33</f>
        <v>55843868.789999977</v>
      </c>
      <c r="C225" s="11">
        <f>[28]Exptos!H33</f>
        <v>32383.166666666657</v>
      </c>
      <c r="D225" s="485">
        <f>IFERROR([25]Summary_AttrorTotal!$S76*1000,0)</f>
        <v>7957997.9364847802</v>
      </c>
      <c r="E225" s="12">
        <f>IFERROR([25]Summary_AttrorTotal!$J76*1000,0)</f>
        <v>8546139</v>
      </c>
      <c r="F225" s="291">
        <f t="shared" si="5"/>
        <v>0.93118049407864534</v>
      </c>
      <c r="G225" s="12">
        <f>IFERROR([25]Summary_AttrorTotal!$U76,0)</f>
        <v>98.927733333333322</v>
      </c>
      <c r="H225" s="12">
        <f>IFERROR([25]Summary_AttrorTotal!L76,0)</f>
        <v>98</v>
      </c>
      <c r="I225" s="291">
        <f t="shared" si="6"/>
        <v>1.0094666666666665</v>
      </c>
      <c r="J225" s="485">
        <f>IFERROR('[25]Large Losses_Analysis'!$AA76*1000,0)</f>
        <v>0</v>
      </c>
      <c r="K225" s="485">
        <f>IFERROR('[25]Large Losses_Analysis'!AI76,0)</f>
        <v>0</v>
      </c>
      <c r="L225" s="11"/>
      <c r="M225" s="12"/>
      <c r="N225" s="12"/>
      <c r="O225" s="486">
        <v>0</v>
      </c>
      <c r="P225" s="486">
        <v>0</v>
      </c>
    </row>
    <row r="226" spans="1:16">
      <c r="A226" s="89" t="str">
        <f>'Ultimate Comparison &amp; Margin'!A79</f>
        <v>2013 Q4</v>
      </c>
      <c r="B226" s="11">
        <f>[28]GEP!E34</f>
        <v>66098073.530000076</v>
      </c>
      <c r="C226" s="11">
        <f>[28]Exptos!H34</f>
        <v>32314.833333333332</v>
      </c>
      <c r="D226" s="485">
        <f>IFERROR([25]Summary_AttrorTotal!$S77*1000,0)</f>
        <v>8439653.1766840108</v>
      </c>
      <c r="E226" s="12">
        <f>IFERROR([25]Summary_AttrorTotal!$J77*1000,0)</f>
        <v>8075296</v>
      </c>
      <c r="F226" s="291">
        <f t="shared" si="5"/>
        <v>1.04511997785394</v>
      </c>
      <c r="G226" s="12">
        <f>IFERROR([25]Summary_AttrorTotal!$U77,0)</f>
        <v>86.457607118412042</v>
      </c>
      <c r="H226" s="12">
        <f>IFERROR([25]Summary_AttrorTotal!L77,0)</f>
        <v>86</v>
      </c>
      <c r="I226" s="291">
        <f t="shared" si="6"/>
        <v>1.0053210130047912</v>
      </c>
      <c r="J226" s="485">
        <f>IFERROR('[25]Large Losses_Analysis'!$AA77*1000,0)</f>
        <v>0</v>
      </c>
      <c r="K226" s="485">
        <f>IFERROR('[25]Large Losses_Analysis'!AI77,0)</f>
        <v>0</v>
      </c>
      <c r="L226" s="11"/>
      <c r="M226" s="12"/>
      <c r="N226" s="12"/>
      <c r="O226" s="486">
        <v>0</v>
      </c>
      <c r="P226" s="486">
        <v>0</v>
      </c>
    </row>
    <row r="227" spans="1:16">
      <c r="A227" s="89" t="str">
        <f>'Ultimate Comparison &amp; Margin'!A80</f>
        <v>2014 Q1</v>
      </c>
      <c r="B227" s="11">
        <f>[28]GEP!E35</f>
        <v>74284608.498088136</v>
      </c>
      <c r="C227" s="11">
        <f>[28]Exptos!H35</f>
        <v>30703.999999999989</v>
      </c>
      <c r="D227" s="790">
        <f>IFERROR([25]Summary_AttrorTotal!$S78*1000,0)-[29]Comparación!$AB$105*1000</f>
        <v>7684129.4572231509</v>
      </c>
      <c r="E227" s="12">
        <f>IFERROR([25]Summary_AttrorTotal!$J78*1000,0)</f>
        <v>6338842</v>
      </c>
      <c r="F227" s="291">
        <f t="shared" si="5"/>
        <v>1.2122292142986291</v>
      </c>
      <c r="G227" s="12">
        <f>IFERROR([25]Summary_AttrorTotal!$U78,0)</f>
        <v>102.25169136731529</v>
      </c>
      <c r="H227" s="12">
        <f>IFERROR([25]Summary_AttrorTotal!L78,0)</f>
        <v>55</v>
      </c>
      <c r="I227" s="291">
        <f t="shared" si="6"/>
        <v>1.8591216612239143</v>
      </c>
      <c r="J227" s="485">
        <f>IFERROR('[25]Large Losses_Analysis'!$AA78*1000,0)</f>
        <v>0</v>
      </c>
      <c r="K227" s="485">
        <f>IFERROR('[25]Large Losses_Analysis'!AI78,0)</f>
        <v>0</v>
      </c>
      <c r="L227" s="11"/>
      <c r="M227" s="12"/>
      <c r="N227" s="12"/>
      <c r="O227" s="486">
        <v>0</v>
      </c>
      <c r="P227" s="486">
        <v>0</v>
      </c>
    </row>
    <row r="228" spans="1:16">
      <c r="A228" s="89" t="str">
        <f>'Ultimate Comparison &amp; Margin'!A81</f>
        <v>2014 Q2</v>
      </c>
      <c r="B228" s="718">
        <f>+'[30]GEP Motor'!$E$36</f>
        <v>96653281.195406005</v>
      </c>
      <c r="C228" s="718">
        <f>+[31]Exptos!$H$36</f>
        <v>39634</v>
      </c>
      <c r="D228" s="485">
        <f>IFERROR([25]Summary_AttrorTotal!$S79*1000,0)</f>
        <v>0</v>
      </c>
      <c r="E228" s="12">
        <f>IFERROR([25]Summary_AttrorTotal!$J79*1000,0)</f>
        <v>0</v>
      </c>
      <c r="F228" s="291">
        <f t="shared" ref="F228:F254" si="7">IFERROR(D228/E228,1)</f>
        <v>1</v>
      </c>
      <c r="G228" s="12">
        <f>IFERROR([25]Summary_AttrorTotal!$U79,0)</f>
        <v>0</v>
      </c>
      <c r="H228" s="12">
        <f>IFERROR([25]Summary_AttrorTotal!L79,0)</f>
        <v>0</v>
      </c>
      <c r="I228" s="291">
        <f t="shared" ref="I228:I254" si="8">IFERROR(G228/H228,1)</f>
        <v>1</v>
      </c>
      <c r="J228" s="485">
        <f>IFERROR('[25]Large Losses_Analysis'!$AA79*1000,0)</f>
        <v>0</v>
      </c>
      <c r="K228" s="485">
        <f>IFERROR('[25]Large Losses_Analysis'!AI79,0)</f>
        <v>0</v>
      </c>
      <c r="L228" s="11"/>
      <c r="M228" s="12"/>
      <c r="N228" s="12"/>
      <c r="O228" s="486">
        <v>0</v>
      </c>
      <c r="P228" s="486">
        <v>0</v>
      </c>
    </row>
    <row r="229" spans="1:16">
      <c r="A229" s="89" t="e">
        <f>'Ultimate Comparison &amp; Margin'!A82</f>
        <v>#N/A</v>
      </c>
      <c r="B229" s="11"/>
      <c r="C229" s="11"/>
      <c r="D229" s="485"/>
      <c r="E229" s="12"/>
      <c r="F229" s="291">
        <f t="shared" si="7"/>
        <v>1</v>
      </c>
      <c r="G229" s="12"/>
      <c r="H229" s="12"/>
      <c r="I229" s="291">
        <f t="shared" si="8"/>
        <v>1</v>
      </c>
      <c r="J229" s="485"/>
      <c r="K229" s="485"/>
      <c r="L229" s="11"/>
      <c r="M229" s="12"/>
      <c r="N229" s="12"/>
      <c r="O229" s="486"/>
      <c r="P229" s="486"/>
    </row>
    <row r="230" spans="1:16">
      <c r="A230" s="89" t="e">
        <f>'Ultimate Comparison &amp; Margin'!A83</f>
        <v>#N/A</v>
      </c>
      <c r="B230" s="11"/>
      <c r="C230" s="11"/>
      <c r="D230" s="485"/>
      <c r="E230" s="12"/>
      <c r="F230" s="291">
        <f t="shared" si="7"/>
        <v>1</v>
      </c>
      <c r="G230" s="12"/>
      <c r="H230" s="12"/>
      <c r="I230" s="291">
        <f t="shared" si="8"/>
        <v>1</v>
      </c>
      <c r="J230" s="485"/>
      <c r="K230" s="485"/>
      <c r="L230" s="11"/>
      <c r="M230" s="12"/>
      <c r="N230" s="12"/>
      <c r="O230" s="486"/>
      <c r="P230" s="486"/>
    </row>
    <row r="231" spans="1:16">
      <c r="A231" s="89" t="e">
        <f>'Ultimate Comparison &amp; Margin'!A84</f>
        <v>#N/A</v>
      </c>
      <c r="B231" s="11"/>
      <c r="C231" s="11"/>
      <c r="D231" s="485"/>
      <c r="E231" s="12"/>
      <c r="F231" s="291">
        <f t="shared" si="7"/>
        <v>1</v>
      </c>
      <c r="G231" s="12"/>
      <c r="H231" s="12"/>
      <c r="I231" s="291">
        <f t="shared" si="8"/>
        <v>1</v>
      </c>
      <c r="J231" s="485"/>
      <c r="K231" s="485"/>
      <c r="L231" s="11"/>
      <c r="M231" s="12"/>
      <c r="N231" s="12"/>
      <c r="O231" s="486"/>
      <c r="P231" s="486"/>
    </row>
    <row r="232" spans="1:16">
      <c r="A232" s="89" t="e">
        <f>'Ultimate Comparison &amp; Margin'!A85</f>
        <v>#N/A</v>
      </c>
      <c r="B232" s="11"/>
      <c r="C232" s="11"/>
      <c r="D232" s="485"/>
      <c r="E232" s="12"/>
      <c r="F232" s="291">
        <f t="shared" si="7"/>
        <v>1</v>
      </c>
      <c r="G232" s="12"/>
      <c r="H232" s="12"/>
      <c r="I232" s="291">
        <f t="shared" si="8"/>
        <v>1</v>
      </c>
      <c r="J232" s="485"/>
      <c r="K232" s="485"/>
      <c r="L232" s="11"/>
      <c r="M232" s="12"/>
      <c r="N232" s="12"/>
      <c r="O232" s="486"/>
      <c r="P232" s="486"/>
    </row>
    <row r="233" spans="1:16">
      <c r="A233" s="89" t="e">
        <f>'Ultimate Comparison &amp; Margin'!A86</f>
        <v>#N/A</v>
      </c>
      <c r="B233" s="11"/>
      <c r="C233" s="11"/>
      <c r="D233" s="485"/>
      <c r="E233" s="12"/>
      <c r="F233" s="291">
        <f t="shared" si="7"/>
        <v>1</v>
      </c>
      <c r="G233" s="12"/>
      <c r="H233" s="12"/>
      <c r="I233" s="291">
        <f t="shared" si="8"/>
        <v>1</v>
      </c>
      <c r="J233" s="485"/>
      <c r="K233" s="485"/>
      <c r="L233" s="11"/>
      <c r="M233" s="12"/>
      <c r="N233" s="12"/>
      <c r="O233" s="486"/>
      <c r="P233" s="486"/>
    </row>
    <row r="234" spans="1:16">
      <c r="A234" s="89" t="e">
        <f>'Ultimate Comparison &amp; Margin'!A87</f>
        <v>#N/A</v>
      </c>
      <c r="B234" s="11"/>
      <c r="C234" s="11"/>
      <c r="D234" s="12"/>
      <c r="E234" s="12"/>
      <c r="F234" s="291">
        <f t="shared" si="7"/>
        <v>1</v>
      </c>
      <c r="G234" s="12"/>
      <c r="H234" s="12"/>
      <c r="I234" s="291">
        <f t="shared" si="8"/>
        <v>1</v>
      </c>
      <c r="J234" s="12"/>
      <c r="K234" s="12"/>
      <c r="L234" s="11"/>
      <c r="M234" s="12"/>
      <c r="N234" s="12"/>
      <c r="O234" s="12"/>
      <c r="P234" s="12"/>
    </row>
    <row r="235" spans="1:16">
      <c r="A235" s="89" t="e">
        <f>'Ultimate Comparison &amp; Margin'!A88</f>
        <v>#N/A</v>
      </c>
      <c r="B235" s="11"/>
      <c r="C235" s="11"/>
      <c r="D235" s="12"/>
      <c r="E235" s="12"/>
      <c r="F235" s="291">
        <f t="shared" si="7"/>
        <v>1</v>
      </c>
      <c r="G235" s="12"/>
      <c r="H235" s="12"/>
      <c r="I235" s="291">
        <f t="shared" si="8"/>
        <v>1</v>
      </c>
      <c r="J235" s="12"/>
      <c r="K235" s="12"/>
      <c r="L235" s="11"/>
      <c r="M235" s="12"/>
      <c r="N235" s="12"/>
      <c r="O235" s="12"/>
      <c r="P235" s="12"/>
    </row>
    <row r="236" spans="1:16">
      <c r="A236" s="89" t="e">
        <f>'Ultimate Comparison &amp; Margin'!A89</f>
        <v>#N/A</v>
      </c>
      <c r="B236" s="11"/>
      <c r="C236" s="11"/>
      <c r="D236" s="12"/>
      <c r="E236" s="12"/>
      <c r="F236" s="291">
        <f t="shared" si="7"/>
        <v>1</v>
      </c>
      <c r="G236" s="12"/>
      <c r="H236" s="12"/>
      <c r="I236" s="291">
        <f t="shared" si="8"/>
        <v>1</v>
      </c>
      <c r="J236" s="12"/>
      <c r="K236" s="12"/>
      <c r="L236" s="11"/>
      <c r="M236" s="12"/>
      <c r="N236" s="12"/>
      <c r="O236" s="12"/>
      <c r="P236" s="12"/>
    </row>
    <row r="237" spans="1:16">
      <c r="A237" s="89" t="e">
        <f>'Ultimate Comparison &amp; Margin'!A90</f>
        <v>#N/A</v>
      </c>
      <c r="B237" s="11"/>
      <c r="C237" s="11"/>
      <c r="D237" s="12"/>
      <c r="E237" s="12"/>
      <c r="F237" s="291">
        <f t="shared" si="7"/>
        <v>1</v>
      </c>
      <c r="G237" s="12"/>
      <c r="H237" s="12"/>
      <c r="I237" s="291">
        <f t="shared" si="8"/>
        <v>1</v>
      </c>
      <c r="J237" s="12"/>
      <c r="K237" s="12"/>
      <c r="L237" s="11"/>
      <c r="M237" s="12"/>
      <c r="N237" s="12"/>
      <c r="O237" s="12"/>
      <c r="P237" s="12"/>
    </row>
    <row r="238" spans="1:16">
      <c r="A238" s="89" t="e">
        <f>'Ultimate Comparison &amp; Margin'!A91</f>
        <v>#N/A</v>
      </c>
      <c r="B238" s="11"/>
      <c r="C238" s="11"/>
      <c r="D238" s="12"/>
      <c r="E238" s="12"/>
      <c r="F238" s="291">
        <f t="shared" si="7"/>
        <v>1</v>
      </c>
      <c r="G238" s="12"/>
      <c r="H238" s="12"/>
      <c r="I238" s="291">
        <f t="shared" si="8"/>
        <v>1</v>
      </c>
      <c r="J238" s="12"/>
      <c r="K238" s="12"/>
      <c r="L238" s="11"/>
      <c r="M238" s="12"/>
      <c r="N238" s="12"/>
      <c r="O238" s="12"/>
      <c r="P238" s="12"/>
    </row>
    <row r="239" spans="1:16">
      <c r="A239" s="89" t="e">
        <f>'Ultimate Comparison &amp; Margin'!A92</f>
        <v>#N/A</v>
      </c>
      <c r="B239" s="11"/>
      <c r="C239" s="11"/>
      <c r="D239" s="12"/>
      <c r="E239" s="12"/>
      <c r="F239" s="291">
        <f t="shared" si="7"/>
        <v>1</v>
      </c>
      <c r="G239" s="12"/>
      <c r="H239" s="12"/>
      <c r="I239" s="291">
        <f t="shared" si="8"/>
        <v>1</v>
      </c>
      <c r="J239" s="12"/>
      <c r="K239" s="12"/>
      <c r="L239" s="11"/>
      <c r="M239" s="12"/>
      <c r="N239" s="12"/>
      <c r="O239" s="12"/>
      <c r="P239" s="12"/>
    </row>
    <row r="240" spans="1:16">
      <c r="A240" s="89" t="e">
        <f>'Ultimate Comparison &amp; Margin'!A93</f>
        <v>#N/A</v>
      </c>
      <c r="B240" s="11"/>
      <c r="C240" s="11"/>
      <c r="D240" s="12"/>
      <c r="E240" s="12"/>
      <c r="F240" s="291">
        <f t="shared" si="7"/>
        <v>1</v>
      </c>
      <c r="G240" s="12"/>
      <c r="H240" s="12"/>
      <c r="I240" s="291">
        <f t="shared" si="8"/>
        <v>1</v>
      </c>
      <c r="J240" s="12"/>
      <c r="K240" s="12"/>
      <c r="L240" s="11"/>
      <c r="M240" s="12"/>
      <c r="N240" s="12"/>
      <c r="O240" s="12"/>
      <c r="P240" s="12"/>
    </row>
    <row r="241" spans="1:16">
      <c r="A241" s="89" t="e">
        <f>'Ultimate Comparison &amp; Margin'!A94</f>
        <v>#N/A</v>
      </c>
      <c r="B241" s="11"/>
      <c r="C241" s="11"/>
      <c r="D241" s="12"/>
      <c r="E241" s="12"/>
      <c r="F241" s="291">
        <f t="shared" si="7"/>
        <v>1</v>
      </c>
      <c r="G241" s="12"/>
      <c r="H241" s="12"/>
      <c r="I241" s="291">
        <f t="shared" si="8"/>
        <v>1</v>
      </c>
      <c r="J241" s="12"/>
      <c r="K241" s="12"/>
      <c r="L241" s="11"/>
      <c r="M241" s="12"/>
      <c r="N241" s="12"/>
      <c r="O241" s="12"/>
      <c r="P241" s="12"/>
    </row>
    <row r="242" spans="1:16">
      <c r="A242" s="89" t="e">
        <f>'Ultimate Comparison &amp; Margin'!A95</f>
        <v>#N/A</v>
      </c>
      <c r="B242" s="11"/>
      <c r="C242" s="11"/>
      <c r="D242" s="12"/>
      <c r="E242" s="12"/>
      <c r="F242" s="291">
        <f t="shared" si="7"/>
        <v>1</v>
      </c>
      <c r="G242" s="12"/>
      <c r="H242" s="12"/>
      <c r="I242" s="291">
        <f t="shared" si="8"/>
        <v>1</v>
      </c>
      <c r="J242" s="12"/>
      <c r="K242" s="12"/>
      <c r="L242" s="11"/>
      <c r="M242" s="12"/>
      <c r="N242" s="12"/>
      <c r="O242" s="12"/>
      <c r="P242" s="12"/>
    </row>
    <row r="243" spans="1:16">
      <c r="A243" s="89" t="e">
        <f>'Ultimate Comparison &amp; Margin'!A96</f>
        <v>#N/A</v>
      </c>
      <c r="B243" s="11"/>
      <c r="C243" s="11"/>
      <c r="D243" s="12"/>
      <c r="E243" s="12"/>
      <c r="F243" s="291">
        <f t="shared" si="7"/>
        <v>1</v>
      </c>
      <c r="G243" s="12"/>
      <c r="H243" s="12"/>
      <c r="I243" s="291">
        <f t="shared" si="8"/>
        <v>1</v>
      </c>
      <c r="J243" s="12"/>
      <c r="K243" s="12"/>
      <c r="L243" s="11"/>
      <c r="M243" s="12"/>
      <c r="N243" s="12"/>
      <c r="O243" s="12"/>
      <c r="P243" s="12"/>
    </row>
    <row r="244" spans="1:16">
      <c r="A244" s="89" t="e">
        <f>'Ultimate Comparison &amp; Margin'!A97</f>
        <v>#N/A</v>
      </c>
      <c r="B244" s="11"/>
      <c r="C244" s="11"/>
      <c r="D244" s="12"/>
      <c r="E244" s="12"/>
      <c r="F244" s="291">
        <f t="shared" si="7"/>
        <v>1</v>
      </c>
      <c r="G244" s="12"/>
      <c r="H244" s="12"/>
      <c r="I244" s="291">
        <f t="shared" si="8"/>
        <v>1</v>
      </c>
      <c r="J244" s="12"/>
      <c r="K244" s="12"/>
      <c r="L244" s="11"/>
      <c r="M244" s="12"/>
      <c r="N244" s="12"/>
      <c r="O244" s="12"/>
      <c r="P244" s="12"/>
    </row>
    <row r="245" spans="1:16">
      <c r="A245" s="89" t="e">
        <f>'Ultimate Comparison &amp; Margin'!A98</f>
        <v>#N/A</v>
      </c>
      <c r="B245" s="11"/>
      <c r="C245" s="11"/>
      <c r="D245" s="12"/>
      <c r="E245" s="12"/>
      <c r="F245" s="291">
        <f t="shared" si="7"/>
        <v>1</v>
      </c>
      <c r="G245" s="12"/>
      <c r="H245" s="12"/>
      <c r="I245" s="291">
        <f t="shared" si="8"/>
        <v>1</v>
      </c>
      <c r="J245" s="12"/>
      <c r="K245" s="12"/>
      <c r="L245" s="11"/>
      <c r="M245" s="12"/>
      <c r="N245" s="12"/>
      <c r="O245" s="12"/>
      <c r="P245" s="12"/>
    </row>
    <row r="246" spans="1:16">
      <c r="A246" s="89" t="e">
        <f>'Ultimate Comparison &amp; Margin'!A99</f>
        <v>#N/A</v>
      </c>
      <c r="B246" s="11"/>
      <c r="C246" s="11"/>
      <c r="D246" s="12"/>
      <c r="E246" s="12"/>
      <c r="F246" s="291">
        <f t="shared" si="7"/>
        <v>1</v>
      </c>
      <c r="G246" s="12"/>
      <c r="H246" s="12"/>
      <c r="I246" s="291">
        <f t="shared" si="8"/>
        <v>1</v>
      </c>
      <c r="J246" s="12"/>
      <c r="K246" s="12"/>
      <c r="L246" s="11"/>
      <c r="M246" s="12"/>
      <c r="N246" s="12"/>
      <c r="O246" s="12"/>
      <c r="P246" s="12"/>
    </row>
    <row r="247" spans="1:16">
      <c r="A247" s="89">
        <f>'Ultimate Comparison &amp; Margin'!A100</f>
        <v>0</v>
      </c>
      <c r="B247" s="11"/>
      <c r="C247" s="11"/>
      <c r="D247" s="12"/>
      <c r="E247" s="12"/>
      <c r="F247" s="291">
        <f t="shared" si="7"/>
        <v>1</v>
      </c>
      <c r="G247" s="12"/>
      <c r="H247" s="12"/>
      <c r="I247" s="291">
        <f t="shared" si="8"/>
        <v>1</v>
      </c>
      <c r="J247" s="12"/>
      <c r="K247" s="12"/>
      <c r="L247" s="11"/>
      <c r="M247" s="12"/>
      <c r="N247" s="12"/>
      <c r="O247" s="12"/>
      <c r="P247" s="12"/>
    </row>
    <row r="248" spans="1:16">
      <c r="A248" s="89">
        <f>'Ultimate Comparison &amp; Margin'!A101</f>
        <v>0</v>
      </c>
      <c r="B248" s="11"/>
      <c r="C248" s="11"/>
      <c r="D248" s="12"/>
      <c r="E248" s="12"/>
      <c r="F248" s="291">
        <f t="shared" si="7"/>
        <v>1</v>
      </c>
      <c r="G248" s="12"/>
      <c r="H248" s="12"/>
      <c r="I248" s="291">
        <f t="shared" si="8"/>
        <v>1</v>
      </c>
      <c r="J248" s="12"/>
      <c r="K248" s="12"/>
      <c r="L248" s="11"/>
      <c r="M248" s="12"/>
      <c r="N248" s="12"/>
      <c r="O248" s="12"/>
      <c r="P248" s="12"/>
    </row>
    <row r="249" spans="1:16">
      <c r="A249" s="89">
        <f>'Ultimate Comparison &amp; Margin'!A102</f>
        <v>0</v>
      </c>
      <c r="B249" s="11"/>
      <c r="C249" s="11"/>
      <c r="D249" s="12"/>
      <c r="E249" s="12"/>
      <c r="F249" s="291">
        <f t="shared" si="7"/>
        <v>1</v>
      </c>
      <c r="G249" s="12"/>
      <c r="H249" s="12"/>
      <c r="I249" s="291">
        <f t="shared" si="8"/>
        <v>1</v>
      </c>
      <c r="J249" s="12"/>
      <c r="K249" s="12"/>
      <c r="L249" s="11"/>
      <c r="M249" s="12"/>
      <c r="N249" s="12"/>
      <c r="O249" s="12"/>
      <c r="P249" s="12"/>
    </row>
    <row r="250" spans="1:16">
      <c r="A250" s="89">
        <f>'Ultimate Comparison &amp; Margin'!A103</f>
        <v>0</v>
      </c>
      <c r="B250" s="11"/>
      <c r="C250" s="11"/>
      <c r="D250" s="12"/>
      <c r="E250" s="12"/>
      <c r="F250" s="291">
        <f t="shared" si="7"/>
        <v>1</v>
      </c>
      <c r="G250" s="12"/>
      <c r="H250" s="12"/>
      <c r="I250" s="291">
        <f t="shared" si="8"/>
        <v>1</v>
      </c>
      <c r="J250" s="12"/>
      <c r="K250" s="12"/>
      <c r="L250" s="11"/>
      <c r="M250" s="12"/>
      <c r="N250" s="12"/>
      <c r="O250" s="12"/>
      <c r="P250" s="12"/>
    </row>
    <row r="251" spans="1:16">
      <c r="A251" s="89">
        <f>'Ultimate Comparison &amp; Margin'!A104</f>
        <v>0</v>
      </c>
      <c r="B251" s="11"/>
      <c r="C251" s="11"/>
      <c r="D251" s="12"/>
      <c r="E251" s="12"/>
      <c r="F251" s="291">
        <f t="shared" si="7"/>
        <v>1</v>
      </c>
      <c r="G251" s="12"/>
      <c r="H251" s="12"/>
      <c r="I251" s="291">
        <f t="shared" si="8"/>
        <v>1</v>
      </c>
      <c r="J251" s="12"/>
      <c r="K251" s="12"/>
      <c r="L251" s="11"/>
      <c r="M251" s="12"/>
      <c r="N251" s="12"/>
      <c r="O251" s="12"/>
      <c r="P251" s="12"/>
    </row>
    <row r="252" spans="1:16">
      <c r="A252" s="89">
        <f>'Ultimate Comparison &amp; Margin'!A105</f>
        <v>0</v>
      </c>
      <c r="B252" s="11"/>
      <c r="C252" s="11"/>
      <c r="D252" s="12"/>
      <c r="E252" s="12"/>
      <c r="F252" s="291">
        <f t="shared" si="7"/>
        <v>1</v>
      </c>
      <c r="G252" s="12"/>
      <c r="H252" s="12"/>
      <c r="I252" s="291">
        <f t="shared" si="8"/>
        <v>1</v>
      </c>
      <c r="J252" s="12"/>
      <c r="K252" s="12"/>
      <c r="L252" s="11"/>
      <c r="M252" s="12"/>
      <c r="N252" s="12"/>
      <c r="O252" s="12"/>
      <c r="P252" s="12"/>
    </row>
    <row r="253" spans="1:16">
      <c r="A253" s="89">
        <f>'Ultimate Comparison &amp; Margin'!A106</f>
        <v>0</v>
      </c>
      <c r="B253" s="11"/>
      <c r="C253" s="11"/>
      <c r="D253" s="12"/>
      <c r="E253" s="12"/>
      <c r="F253" s="291">
        <f t="shared" si="7"/>
        <v>1</v>
      </c>
      <c r="G253" s="12"/>
      <c r="H253" s="12"/>
      <c r="I253" s="291">
        <f t="shared" si="8"/>
        <v>1</v>
      </c>
      <c r="J253" s="12"/>
      <c r="K253" s="12"/>
      <c r="L253" s="11"/>
      <c r="M253" s="12"/>
      <c r="N253" s="12"/>
      <c r="O253" s="12"/>
      <c r="P253" s="12"/>
    </row>
    <row r="254" spans="1:16">
      <c r="A254" s="89">
        <f>'Ultimate Comparison &amp; Margin'!A107</f>
        <v>0</v>
      </c>
      <c r="B254" s="11"/>
      <c r="C254" s="11"/>
      <c r="D254" s="12"/>
      <c r="E254" s="12"/>
      <c r="F254" s="291">
        <f t="shared" si="7"/>
        <v>1</v>
      </c>
      <c r="G254" s="12"/>
      <c r="H254" s="12"/>
      <c r="I254" s="291">
        <f t="shared" si="8"/>
        <v>1</v>
      </c>
      <c r="J254" s="12"/>
      <c r="K254" s="12"/>
      <c r="L254" s="11"/>
      <c r="M254" s="12"/>
      <c r="N254" s="12"/>
      <c r="O254" s="12"/>
      <c r="P254" s="12"/>
    </row>
  </sheetData>
  <mergeCells count="27">
    <mergeCell ref="M161:N162"/>
    <mergeCell ref="M163:M165"/>
    <mergeCell ref="N163:N165"/>
    <mergeCell ref="A164:A165"/>
    <mergeCell ref="K163:K165"/>
    <mergeCell ref="D163:D165"/>
    <mergeCell ref="E163:E165"/>
    <mergeCell ref="F163:F165"/>
    <mergeCell ref="J163:J165"/>
    <mergeCell ref="I163:I165"/>
    <mergeCell ref="G163:G165"/>
    <mergeCell ref="H163:H165"/>
    <mergeCell ref="J161:K162"/>
    <mergeCell ref="B62:C62"/>
    <mergeCell ref="B161:C162"/>
    <mergeCell ref="B76:E76"/>
    <mergeCell ref="D161:I162"/>
    <mergeCell ref="D159:K160"/>
    <mergeCell ref="O161:P162"/>
    <mergeCell ref="O163:O165"/>
    <mergeCell ref="P163:P165"/>
    <mergeCell ref="AD164:AD165"/>
    <mergeCell ref="X164:X165"/>
    <mergeCell ref="Y164:Y165"/>
    <mergeCell ref="AA164:AA165"/>
    <mergeCell ref="AB164:AB165"/>
    <mergeCell ref="AC164:AC165"/>
  </mergeCells>
  <phoneticPr fontId="4" type="noConversion"/>
  <conditionalFormatting sqref="A71 W167:W216 A166:A254 F167:F254 I167:I254 C167:C254">
    <cfRule type="expression" dxfId="235" priority="6" stopIfTrue="1">
      <formula>ISERROR(A71)</formula>
    </cfRule>
  </conditionalFormatting>
  <conditionalFormatting sqref="A157:A158 A78:A154">
    <cfRule type="cellIs" dxfId="234" priority="7" stopIfTrue="1" operator="lessThan">
      <formula>1</formula>
    </cfRule>
  </conditionalFormatting>
  <conditionalFormatting sqref="C191:C194">
    <cfRule type="expression" dxfId="233" priority="4" stopIfTrue="1">
      <formula>ISERROR(C191)</formula>
    </cfRule>
  </conditionalFormatting>
  <conditionalFormatting sqref="C191:C194">
    <cfRule type="expression" dxfId="232" priority="3" stopIfTrue="1">
      <formula>ISERROR(C191)</formula>
    </cfRule>
  </conditionalFormatting>
  <conditionalFormatting sqref="C195:C227">
    <cfRule type="expression" dxfId="231" priority="2" stopIfTrue="1">
      <formula>ISERROR(C195)</formula>
    </cfRule>
  </conditionalFormatting>
  <conditionalFormatting sqref="C191:C194">
    <cfRule type="expression" dxfId="230" priority="1" stopIfTrue="1">
      <formula>ISERROR(C191)</formula>
    </cfRule>
  </conditionalFormatting>
  <dataValidations count="2">
    <dataValidation type="list" allowBlank="1" showInputMessage="1" showErrorMessage="1" sqref="L165">
      <formula1>"Period,Annual"</formula1>
    </dataValidation>
    <dataValidation type="list" allowBlank="1" showInputMessage="1" showErrorMessage="1" sqref="C24">
      <formula1>"Yes,No"</formula1>
    </dataValidation>
  </dataValidations>
  <hyperlinks>
    <hyperlink ref="F1" location="INDEX!A1" display="&lt;&lt;&lt; Index &lt;&lt;&lt;"/>
  </hyperlinks>
  <pageMargins left="0.75" right="0.75" top="1" bottom="1" header="0" footer="0"/>
  <pageSetup paperSize="9" scale="48" orientation="portrait" horizontalDpi="200" verticalDpi="200" r:id="rId1"/>
  <headerFooter alignWithMargins="0"/>
  <ignoredErrors>
    <ignoredError sqref="E30:F41" unlockedFormula="1"/>
  </ignoredErrors>
  <legacyDrawing r:id="rId2"/>
</worksheet>
</file>

<file path=xl/worksheets/sheet6.xml><?xml version="1.0" encoding="utf-8"?>
<worksheet xmlns="http://schemas.openxmlformats.org/spreadsheetml/2006/main" xmlns:r="http://schemas.openxmlformats.org/officeDocument/2006/relationships">
  <sheetPr codeName="Hoja4" enableFormatConditionsCalculation="0">
    <pageSetUpPr fitToPage="1"/>
  </sheetPr>
  <dimension ref="A1:O100"/>
  <sheetViews>
    <sheetView showGridLines="0" zoomScale="80" zoomScaleNormal="80" workbookViewId="0">
      <pane xSplit="1" ySplit="16" topLeftCell="B65" activePane="bottomRight" state="frozen"/>
      <selection pane="topRight" activeCell="B1" sqref="B1"/>
      <selection pane="bottomLeft" activeCell="A17" sqref="A17"/>
      <selection pane="bottomRight" activeCell="H79" sqref="H79"/>
    </sheetView>
  </sheetViews>
  <sheetFormatPr baseColWidth="10" defaultColWidth="11.42578125" defaultRowHeight="12.75"/>
  <cols>
    <col min="1" max="1" width="17.28515625" style="17" customWidth="1"/>
    <col min="2" max="2" width="19.85546875" style="17" customWidth="1"/>
    <col min="3" max="3" width="16.85546875" style="17" customWidth="1"/>
    <col min="4" max="4" width="14.85546875" style="17" customWidth="1"/>
    <col min="5" max="5" width="14.28515625" style="17" customWidth="1"/>
    <col min="6" max="6" width="15.42578125" style="17" customWidth="1"/>
    <col min="7" max="7" width="16" style="17" customWidth="1"/>
    <col min="8" max="8" width="15.7109375" style="17" customWidth="1"/>
    <col min="9" max="11" width="17" style="17" customWidth="1"/>
    <col min="12" max="12" width="18.140625" style="17" customWidth="1"/>
    <col min="13" max="13" width="17.42578125" style="17" customWidth="1"/>
    <col min="14" max="14" width="16.42578125" style="17" customWidth="1"/>
    <col min="15" max="15" width="18.42578125" style="17" customWidth="1"/>
    <col min="16" max="16384" width="11.42578125" style="17"/>
  </cols>
  <sheetData>
    <row r="1" spans="1:15" ht="15.75">
      <c r="A1" s="15" t="s">
        <v>48</v>
      </c>
      <c r="B1" s="16" t="str">
        <f>operation</f>
        <v>RSA ARGENTINA</v>
      </c>
      <c r="J1" s="463" t="s">
        <v>361</v>
      </c>
    </row>
    <row r="2" spans="1:15" ht="15.75">
      <c r="A2" s="15" t="s">
        <v>49</v>
      </c>
      <c r="B2" s="16" t="str">
        <f>class</f>
        <v>Motor Comercial_CT</v>
      </c>
    </row>
    <row r="3" spans="1:15" ht="15.75">
      <c r="A3" s="15" t="s">
        <v>47</v>
      </c>
      <c r="B3" s="16" t="str">
        <f>currency&amp;" "&amp;Cover!$D$21</f>
        <v>AR$ (Thousands)</v>
      </c>
    </row>
    <row r="4" spans="1:15" ht="15.75">
      <c r="A4" s="55" t="s">
        <v>96</v>
      </c>
      <c r="B4" s="16" t="str">
        <f>reinsurance</f>
        <v>Gross</v>
      </c>
    </row>
    <row r="5" spans="1:15" ht="15.75">
      <c r="A5" s="21" t="str">
        <f>"Data Evaluated as of "&amp;Info_as_at</f>
        <v>Data Evaluated as of June 2014</v>
      </c>
      <c r="B5" s="56"/>
    </row>
    <row r="6" spans="1:15" ht="15.75">
      <c r="A6" s="21"/>
      <c r="B6" s="56"/>
    </row>
    <row r="7" spans="1:15" ht="15.75">
      <c r="A7" s="24" t="s">
        <v>46</v>
      </c>
      <c r="B7" s="170" t="s">
        <v>6</v>
      </c>
    </row>
    <row r="8" spans="1:15">
      <c r="G8" s="169"/>
      <c r="H8" s="169"/>
      <c r="I8" s="169"/>
      <c r="J8" s="169"/>
      <c r="K8" s="169"/>
      <c r="M8" s="169"/>
      <c r="N8" s="169"/>
    </row>
    <row r="10" spans="1:15" ht="12.75" customHeight="1">
      <c r="A10" s="830" t="s">
        <v>23</v>
      </c>
      <c r="B10" s="832" t="s">
        <v>62</v>
      </c>
      <c r="C10" s="832"/>
      <c r="D10" s="832"/>
      <c r="E10" s="832"/>
      <c r="F10" s="833"/>
      <c r="G10" s="829" t="s">
        <v>112</v>
      </c>
      <c r="H10" s="823"/>
      <c r="I10" s="823"/>
      <c r="J10" s="823"/>
      <c r="K10" s="824"/>
      <c r="L10" s="822" t="s">
        <v>113</v>
      </c>
      <c r="M10" s="823"/>
      <c r="N10" s="823"/>
      <c r="O10" s="824"/>
    </row>
    <row r="11" spans="1:15">
      <c r="A11" s="831"/>
      <c r="B11" s="834"/>
      <c r="C11" s="834"/>
      <c r="D11" s="834"/>
      <c r="E11" s="834"/>
      <c r="F11" s="835"/>
      <c r="G11" s="825"/>
      <c r="H11" s="826"/>
      <c r="I11" s="826"/>
      <c r="J11" s="826"/>
      <c r="K11" s="827"/>
      <c r="L11" s="825"/>
      <c r="M11" s="826"/>
      <c r="N11" s="826"/>
      <c r="O11" s="827"/>
    </row>
    <row r="12" spans="1:15" ht="26.25">
      <c r="A12" s="831"/>
      <c r="B12" s="150" t="s">
        <v>218</v>
      </c>
      <c r="C12" s="151" t="s">
        <v>95</v>
      </c>
      <c r="D12" s="152" t="s">
        <v>25</v>
      </c>
      <c r="E12" s="152" t="s">
        <v>25</v>
      </c>
      <c r="F12" s="152" t="s">
        <v>110</v>
      </c>
      <c r="G12" s="820" t="s">
        <v>54</v>
      </c>
      <c r="H12" s="820" t="s">
        <v>53</v>
      </c>
      <c r="I12" s="828" t="s">
        <v>55</v>
      </c>
      <c r="J12" s="820" t="s">
        <v>220</v>
      </c>
      <c r="K12" s="297" t="s">
        <v>219</v>
      </c>
      <c r="L12" s="828" t="s">
        <v>97</v>
      </c>
      <c r="M12" s="820" t="s">
        <v>99</v>
      </c>
      <c r="N12" s="820" t="s">
        <v>98</v>
      </c>
      <c r="O12" s="820" t="s">
        <v>100</v>
      </c>
    </row>
    <row r="13" spans="1:15" ht="15" customHeight="1">
      <c r="A13" s="831"/>
      <c r="B13" s="153"/>
      <c r="C13" s="154"/>
      <c r="D13" s="155" t="s">
        <v>61</v>
      </c>
      <c r="E13" s="156" t="s">
        <v>26</v>
      </c>
      <c r="F13" s="156" t="s">
        <v>111</v>
      </c>
      <c r="G13" s="821" t="s">
        <v>85</v>
      </c>
      <c r="H13" s="821" t="s">
        <v>85</v>
      </c>
      <c r="I13" s="821" t="s">
        <v>85</v>
      </c>
      <c r="J13" s="821" t="s">
        <v>85</v>
      </c>
      <c r="K13" s="296"/>
      <c r="L13" s="821" t="s">
        <v>85</v>
      </c>
      <c r="M13" s="821" t="s">
        <v>85</v>
      </c>
      <c r="N13" s="821" t="s">
        <v>85</v>
      </c>
      <c r="O13" s="821" t="s">
        <v>85</v>
      </c>
    </row>
    <row r="14" spans="1:15" ht="13.5" thickBot="1">
      <c r="A14" s="157"/>
      <c r="B14" s="36"/>
      <c r="C14" s="157"/>
      <c r="D14" s="74"/>
      <c r="E14" s="74"/>
      <c r="F14" s="74"/>
      <c r="G14" s="157"/>
      <c r="H14" s="157"/>
      <c r="I14" s="157"/>
      <c r="J14" s="157"/>
      <c r="K14" s="157"/>
      <c r="L14" s="157"/>
      <c r="M14" s="157"/>
      <c r="N14" s="157"/>
      <c r="O14" s="157"/>
    </row>
    <row r="15" spans="1:15">
      <c r="A15" s="176"/>
      <c r="B15" s="158"/>
      <c r="C15" s="158"/>
      <c r="D15" s="39"/>
      <c r="E15" s="39"/>
      <c r="F15" s="39"/>
      <c r="G15" s="158"/>
      <c r="H15" s="158"/>
      <c r="I15" s="158"/>
      <c r="J15" s="158"/>
      <c r="K15" s="158"/>
      <c r="L15" s="158"/>
      <c r="M15" s="158"/>
      <c r="N15" s="158"/>
      <c r="O15" s="158"/>
    </row>
    <row r="16" spans="1:15">
      <c r="A16" s="159" t="s">
        <v>93</v>
      </c>
      <c r="B16" s="159">
        <f ca="1">SUM(INDIRECT(ADDRESS(ROW(M20),COLUMN(B20))&amp;":"&amp;ADDRESS(ROW(M20)+Tot_Acc_Per-1,COLUMN(B20))))</f>
        <v>150222.34485895993</v>
      </c>
      <c r="C16" s="159">
        <f ca="1">SUM(INDIRECT(ADDRESS(ROW(N20),COLUMN(C20))&amp;":"&amp;ADDRESS(ROW(N20)+Tot_Acc_Per-1,COLUMN(C20))))</f>
        <v>159480.37664154149</v>
      </c>
      <c r="D16" s="159">
        <f ca="1">C16-B16</f>
        <v>9258.0317825815582</v>
      </c>
      <c r="E16" s="79">
        <f ca="1">IF(C16=0,0,D16/C16)</f>
        <v>5.8051228480545385E-2</v>
      </c>
      <c r="F16" s="159">
        <f ca="1">SUM(INDIRECT(ADDRESS(ROW(Q20),COLUMN(F20))&amp;":"&amp;ADDRESS(ROW(Q20)+Tot_Acc_Per-1,COLUMN(F20))))</f>
        <v>4853.508317169636</v>
      </c>
      <c r="G16" s="159">
        <f ca="1">SUM(INDIRECT(ADDRESS(ROW(Q20),COLUMN(G20))&amp;":"&amp;ADDRESS(ROW(Q20)+Tot_Acc_Per-1,COLUMN(G20))))</f>
        <v>141887.77500000005</v>
      </c>
      <c r="H16" s="159">
        <f ca="1">SUM(INDIRECT(ADDRESS(ROW(R20),COLUMN(H20))&amp;":"&amp;ADDRESS(ROW(R20)+Tot_Acc_Per-1,COLUMN(H20))))+H18</f>
        <v>17112.532999999999</v>
      </c>
      <c r="I16" s="159">
        <f ca="1">SUM(INDIRECT(ADDRESS(ROW(S20),COLUMN(I20))&amp;":"&amp;ADDRESS(ROW(S20)+Tot_Acc_Per-1,COLUMN(I20))))</f>
        <v>159000.30799999999</v>
      </c>
      <c r="J16" s="159">
        <f ca="1">SUM(INDIRECT(ADDRESS(ROW(T20),COLUMN(J20))&amp;":"&amp;ADDRESS(ROW(T20)+Tot_Acc_Per-1,COLUMN(J20))))</f>
        <v>0</v>
      </c>
      <c r="K16" s="159">
        <f ca="1">SUM(INDIRECT(ADDRESS(ROW(U20),COLUMN(K20))&amp;":"&amp;ADDRESS(ROW(U20)+Tot_Acc_Per-1,COLUMN(K20))))</f>
        <v>159000.30799999999</v>
      </c>
      <c r="L16" s="159">
        <f ca="1">SUM(INDIRECT(ADDRESS(ROW(T20),COLUMN(L20))&amp;":"&amp;ADDRESS(ROW(T20)+Tot_Acc_Per-1,COLUMN(L20))))+L18</f>
        <v>17592.601641541514</v>
      </c>
      <c r="M16" s="159">
        <f ca="1">SUM(INDIRECT(ADDRESS(ROW(U20),COLUMN(M20))&amp;":"&amp;ADDRESS(ROW(U20)+Tot_Acc_Per-1,COLUMN(M20))))</f>
        <v>480.06864154151253</v>
      </c>
      <c r="N16" s="159">
        <f>ibnr_booked</f>
        <v>0</v>
      </c>
      <c r="O16" s="159">
        <f ca="1">N16-M16</f>
        <v>-480.06864154151253</v>
      </c>
    </row>
    <row r="17" spans="1:15">
      <c r="A17" s="89"/>
      <c r="B17" s="145"/>
      <c r="C17" s="145"/>
      <c r="D17" s="32"/>
      <c r="E17" s="32"/>
      <c r="F17" s="32"/>
      <c r="G17" s="145"/>
      <c r="H17" s="145"/>
      <c r="I17" s="145"/>
      <c r="J17" s="145"/>
      <c r="K17" s="145"/>
      <c r="L17" s="145"/>
      <c r="M17" s="145"/>
      <c r="N17" s="160"/>
      <c r="O17" s="145"/>
    </row>
    <row r="18" spans="1:15" ht="22.7" customHeight="1">
      <c r="A18" s="177" t="s">
        <v>101</v>
      </c>
      <c r="B18" s="145"/>
      <c r="C18" s="145"/>
      <c r="D18" s="32"/>
      <c r="E18" s="32"/>
      <c r="F18" s="32"/>
      <c r="G18" s="145"/>
      <c r="H18" s="160">
        <f>case_prior</f>
        <v>0</v>
      </c>
      <c r="I18" s="145"/>
      <c r="J18" s="145"/>
      <c r="K18" s="145"/>
      <c r="L18" s="161">
        <f>H18</f>
        <v>0</v>
      </c>
      <c r="M18" s="145"/>
      <c r="N18" s="145"/>
      <c r="O18" s="145"/>
    </row>
    <row r="19" spans="1:15">
      <c r="A19" s="89"/>
      <c r="B19" s="145"/>
      <c r="C19" s="145"/>
      <c r="D19" s="32"/>
      <c r="E19" s="32"/>
      <c r="F19" s="32"/>
      <c r="G19" s="145"/>
      <c r="H19" s="145"/>
      <c r="I19" s="145"/>
      <c r="J19" s="145"/>
      <c r="K19" s="145"/>
      <c r="L19" s="145"/>
      <c r="M19" s="145"/>
      <c r="N19" s="145"/>
      <c r="O19" s="145"/>
    </row>
    <row r="20" spans="1:15">
      <c r="A20" s="89" t="str">
        <f>Tri_Incurred_AttrorTot!A12</f>
        <v>1999 Q1</v>
      </c>
      <c r="B20" s="148">
        <f>IF(A20='User Entries'!$C$5,"",Summary_AttrorTotal!M18+IF('User Entries'!$C$24="No",0,'Large Losses_Analysis'!Z18+'Weather Losses_Analysis'!Z18))</f>
        <v>395.89499999999998</v>
      </c>
      <c r="C20" s="148">
        <f>Summary_AttrorTotal!S18+IF('User Entries'!$C$24="No",0,'Large Losses_Analysis'!AA18+'Weather Losses_Analysis'!AA18)</f>
        <v>395.89499999999998</v>
      </c>
      <c r="D20" s="148">
        <f>IF(ISERROR(C20-B20),"",C20-B20)</f>
        <v>0</v>
      </c>
      <c r="E20" s="44">
        <f t="shared" ref="E20:E83" si="0">IF(C20=0,0,D20/C20)</f>
        <v>0</v>
      </c>
      <c r="F20" s="148">
        <f>Summary_AttrorTotal!U18+IF('User Entries'!$C$24="No",0,'Large Losses_Analysis'!AI18+'Weather Losses_Analysis'!AI18)</f>
        <v>53</v>
      </c>
      <c r="G20" s="148">
        <f>Summary_AttrorTotal!H18+IF('User Entries'!$C$24="No",0,'Large Losses_Analysis'!C18+'Weather Losses_Analysis'!C18)</f>
        <v>395.89499999999998</v>
      </c>
      <c r="H20" s="148">
        <f>Summary_AttrorTotal!I18+IF('User Entries'!$C$24="No",0,'Large Losses_Analysis'!I18+'Weather Losses_Analysis'!I18)</f>
        <v>0</v>
      </c>
      <c r="I20" s="148">
        <f>G20+H20</f>
        <v>395.89499999999998</v>
      </c>
      <c r="J20" s="148">
        <f>'Asset_S&amp;S_or ORR'!C18</f>
        <v>0</v>
      </c>
      <c r="K20" s="148">
        <f>I20+J20</f>
        <v>395.89499999999998</v>
      </c>
      <c r="L20" s="148">
        <f>C20-G20</f>
        <v>0</v>
      </c>
      <c r="M20" s="148">
        <f>C20-K20</f>
        <v>0</v>
      </c>
      <c r="N20" s="148"/>
      <c r="O20" s="148"/>
    </row>
    <row r="21" spans="1:15">
      <c r="A21" s="89" t="str">
        <f>Tri_Incurred_AttrorTot!A13</f>
        <v>1999 Q2</v>
      </c>
      <c r="B21" s="148">
        <f>IF(A21='User Entries'!$C$5,"",Summary_AttrorTotal!M19+IF('User Entries'!$C$24="No",0,'Large Losses_Analysis'!Z19+'Weather Losses_Analysis'!Z19))</f>
        <v>774.28499999999997</v>
      </c>
      <c r="C21" s="148">
        <f>Summary_AttrorTotal!S19+IF('User Entries'!$C$24="No",0,'Large Losses_Analysis'!AA19+'Weather Losses_Analysis'!AA19)</f>
        <v>774.28499999999997</v>
      </c>
      <c r="D21" s="148">
        <f t="shared" ref="D21:D84" si="1">IF(ISERROR(C21-B21),"",C21-B21)</f>
        <v>0</v>
      </c>
      <c r="E21" s="44">
        <f t="shared" si="0"/>
        <v>0</v>
      </c>
      <c r="F21" s="148">
        <f>Summary_AttrorTotal!U19+IF('User Entries'!$C$24="No",0,'Large Losses_Analysis'!AI19+'Weather Losses_Analysis'!AI19)</f>
        <v>76</v>
      </c>
      <c r="G21" s="148">
        <f>Summary_AttrorTotal!H19+IF('User Entries'!$C$24="No",0,'Large Losses_Analysis'!C19+'Weather Losses_Analysis'!C19)</f>
        <v>752.23400000000004</v>
      </c>
      <c r="H21" s="148">
        <f>Summary_AttrorTotal!I19+IF('User Entries'!$C$24="No",0,'Large Losses_Analysis'!I19+'Weather Losses_Analysis'!I19)</f>
        <v>0</v>
      </c>
      <c r="I21" s="148">
        <f t="shared" ref="I21:I63" si="2">G21+H21</f>
        <v>752.23400000000004</v>
      </c>
      <c r="J21" s="148">
        <f>'Asset_S&amp;S_or ORR'!C19</f>
        <v>0</v>
      </c>
      <c r="K21" s="148">
        <f t="shared" ref="K21:K84" si="3">I21+J21</f>
        <v>752.23400000000004</v>
      </c>
      <c r="L21" s="148">
        <f t="shared" ref="L21:L63" si="4">C21-G21</f>
        <v>22.050999999999931</v>
      </c>
      <c r="M21" s="148">
        <f t="shared" ref="M21:M84" si="5">C21-K21</f>
        <v>22.050999999999931</v>
      </c>
      <c r="N21" s="148"/>
      <c r="O21" s="148"/>
    </row>
    <row r="22" spans="1:15">
      <c r="A22" s="89" t="str">
        <f>Tri_Incurred_AttrorTot!A14</f>
        <v>1999 Q3</v>
      </c>
      <c r="B22" s="148">
        <f>IF(A22='User Entries'!$C$5,"",Summary_AttrorTotal!M20+IF('User Entries'!$C$24="No",0,'Large Losses_Analysis'!Z20+'Weather Losses_Analysis'!Z20))</f>
        <v>861.59400000000005</v>
      </c>
      <c r="C22" s="148">
        <f>Summary_AttrorTotal!S20+IF('User Entries'!$C$24="No",0,'Large Losses_Analysis'!AA20+'Weather Losses_Analysis'!AA20)</f>
        <v>861.59400000000005</v>
      </c>
      <c r="D22" s="148">
        <f t="shared" si="1"/>
        <v>0</v>
      </c>
      <c r="E22" s="44">
        <f t="shared" si="0"/>
        <v>0</v>
      </c>
      <c r="F22" s="148">
        <f>Summary_AttrorTotal!U20+IF('User Entries'!$C$24="No",0,'Large Losses_Analysis'!AI20+'Weather Losses_Analysis'!AI20)</f>
        <v>84</v>
      </c>
      <c r="G22" s="148">
        <f>Summary_AttrorTotal!H20+IF('User Entries'!$C$24="No",0,'Large Losses_Analysis'!C20+'Weather Losses_Analysis'!C20)</f>
        <v>861.59400000000005</v>
      </c>
      <c r="H22" s="148">
        <f>Summary_AttrorTotal!I20+IF('User Entries'!$C$24="No",0,'Large Losses_Analysis'!I20+'Weather Losses_Analysis'!I20)</f>
        <v>0</v>
      </c>
      <c r="I22" s="148">
        <f t="shared" si="2"/>
        <v>861.59400000000005</v>
      </c>
      <c r="J22" s="148">
        <f>'Asset_S&amp;S_or ORR'!C20</f>
        <v>0</v>
      </c>
      <c r="K22" s="148">
        <f t="shared" si="3"/>
        <v>861.59400000000005</v>
      </c>
      <c r="L22" s="148">
        <f t="shared" si="4"/>
        <v>0</v>
      </c>
      <c r="M22" s="148">
        <f t="shared" si="5"/>
        <v>0</v>
      </c>
      <c r="N22" s="148"/>
      <c r="O22" s="148"/>
    </row>
    <row r="23" spans="1:15">
      <c r="A23" s="89" t="str">
        <f>Tri_Incurred_AttrorTot!A15</f>
        <v>1999 Q4</v>
      </c>
      <c r="B23" s="148">
        <f>IF(A23='User Entries'!$C$5,"",Summary_AttrorTotal!M21+IF('User Entries'!$C$24="No",0,'Large Losses_Analysis'!Z21+'Weather Losses_Analysis'!Z21))</f>
        <v>1285.1030000000001</v>
      </c>
      <c r="C23" s="148">
        <f>Summary_AttrorTotal!S21+IF('User Entries'!$C$24="No",0,'Large Losses_Analysis'!AA21+'Weather Losses_Analysis'!AA21)</f>
        <v>1285.1030000000001</v>
      </c>
      <c r="D23" s="148">
        <f t="shared" si="1"/>
        <v>0</v>
      </c>
      <c r="E23" s="44">
        <f t="shared" si="0"/>
        <v>0</v>
      </c>
      <c r="F23" s="148">
        <f>Summary_AttrorTotal!U21+IF('User Entries'!$C$24="No",0,'Large Losses_Analysis'!AI21+'Weather Losses_Analysis'!AI21)</f>
        <v>93</v>
      </c>
      <c r="G23" s="148">
        <f>Summary_AttrorTotal!H21+IF('User Entries'!$C$24="No",0,'Large Losses_Analysis'!C21+'Weather Losses_Analysis'!C21)</f>
        <v>1285.1030000000001</v>
      </c>
      <c r="H23" s="148">
        <f>Summary_AttrorTotal!I21+IF('User Entries'!$C$24="No",0,'Large Losses_Analysis'!I21+'Weather Losses_Analysis'!I21)</f>
        <v>0</v>
      </c>
      <c r="I23" s="148">
        <f t="shared" si="2"/>
        <v>1285.1030000000001</v>
      </c>
      <c r="J23" s="148">
        <f>'Asset_S&amp;S_or ORR'!C21</f>
        <v>0</v>
      </c>
      <c r="K23" s="148">
        <f t="shared" si="3"/>
        <v>1285.1030000000001</v>
      </c>
      <c r="L23" s="148">
        <f t="shared" si="4"/>
        <v>0</v>
      </c>
      <c r="M23" s="148">
        <f t="shared" si="5"/>
        <v>0</v>
      </c>
      <c r="N23" s="148"/>
      <c r="O23" s="148"/>
    </row>
    <row r="24" spans="1:15">
      <c r="A24" s="89" t="str">
        <f>Tri_Incurred_AttrorTot!A16</f>
        <v>2000 Q1</v>
      </c>
      <c r="B24" s="148">
        <f>IF(A24='User Entries'!$C$5,"",Summary_AttrorTotal!M22+IF('User Entries'!$C$24="No",0,'Large Losses_Analysis'!Z22+'Weather Losses_Analysis'!Z22))</f>
        <v>427.80099999999999</v>
      </c>
      <c r="C24" s="148">
        <f>Summary_AttrorTotal!S22+IF('User Entries'!$C$24="No",0,'Large Losses_Analysis'!AA22+'Weather Losses_Analysis'!AA22)</f>
        <v>427.80099999999999</v>
      </c>
      <c r="D24" s="148">
        <f t="shared" si="1"/>
        <v>0</v>
      </c>
      <c r="E24" s="44">
        <f t="shared" si="0"/>
        <v>0</v>
      </c>
      <c r="F24" s="148">
        <f>Summary_AttrorTotal!U22+IF('User Entries'!$C$24="No",0,'Large Losses_Analysis'!AI22+'Weather Losses_Analysis'!AI22)</f>
        <v>71</v>
      </c>
      <c r="G24" s="148">
        <f>Summary_AttrorTotal!H22+IF('User Entries'!$C$24="No",0,'Large Losses_Analysis'!C22+'Weather Losses_Analysis'!C22)</f>
        <v>427.8</v>
      </c>
      <c r="H24" s="148">
        <f>Summary_AttrorTotal!I22+IF('User Entries'!$C$24="No",0,'Large Losses_Analysis'!I22+'Weather Losses_Analysis'!I22)</f>
        <v>0</v>
      </c>
      <c r="I24" s="148">
        <f t="shared" si="2"/>
        <v>427.8</v>
      </c>
      <c r="J24" s="148">
        <f>'Asset_S&amp;S_or ORR'!C22</f>
        <v>0</v>
      </c>
      <c r="K24" s="148">
        <f t="shared" si="3"/>
        <v>427.8</v>
      </c>
      <c r="L24" s="148">
        <f t="shared" si="4"/>
        <v>9.9999999997635314E-4</v>
      </c>
      <c r="M24" s="148">
        <f t="shared" si="5"/>
        <v>9.9999999997635314E-4</v>
      </c>
      <c r="N24" s="148"/>
      <c r="O24" s="148"/>
    </row>
    <row r="25" spans="1:15">
      <c r="A25" s="89" t="str">
        <f>Tri_Incurred_AttrorTot!A17</f>
        <v>2000 Q2</v>
      </c>
      <c r="B25" s="148">
        <f>IF(A25='User Entries'!$C$5,"",Summary_AttrorTotal!M23+IF('User Entries'!$C$24="No",0,'Large Losses_Analysis'!Z23+'Weather Losses_Analysis'!Z23))</f>
        <v>660.91099999999994</v>
      </c>
      <c r="C25" s="148">
        <f>Summary_AttrorTotal!S23+IF('User Entries'!$C$24="No",0,'Large Losses_Analysis'!AA23+'Weather Losses_Analysis'!AA23)</f>
        <v>660.91099999999994</v>
      </c>
      <c r="D25" s="148">
        <f t="shared" si="1"/>
        <v>0</v>
      </c>
      <c r="E25" s="44">
        <f t="shared" si="0"/>
        <v>0</v>
      </c>
      <c r="F25" s="148">
        <f>Summary_AttrorTotal!U23+IF('User Entries'!$C$24="No",0,'Large Losses_Analysis'!AI23+'Weather Losses_Analysis'!AI23)</f>
        <v>96</v>
      </c>
      <c r="G25" s="148">
        <f>Summary_AttrorTotal!H23+IF('User Entries'!$C$24="No",0,'Large Losses_Analysis'!C23+'Weather Losses_Analysis'!C23)</f>
        <v>660.91099999999994</v>
      </c>
      <c r="H25" s="148">
        <f>Summary_AttrorTotal!I23+IF('User Entries'!$C$24="No",0,'Large Losses_Analysis'!I23+'Weather Losses_Analysis'!I23)</f>
        <v>0</v>
      </c>
      <c r="I25" s="148">
        <f t="shared" si="2"/>
        <v>660.91099999999994</v>
      </c>
      <c r="J25" s="148">
        <f>'Asset_S&amp;S_or ORR'!C23</f>
        <v>0</v>
      </c>
      <c r="K25" s="148">
        <f t="shared" si="3"/>
        <v>660.91099999999994</v>
      </c>
      <c r="L25" s="148">
        <f t="shared" si="4"/>
        <v>0</v>
      </c>
      <c r="M25" s="148">
        <f t="shared" si="5"/>
        <v>0</v>
      </c>
      <c r="N25" s="148"/>
      <c r="O25" s="148"/>
    </row>
    <row r="26" spans="1:15">
      <c r="A26" s="89" t="str">
        <f>Tri_Incurred_AttrorTot!A18</f>
        <v>2000 Q3</v>
      </c>
      <c r="B26" s="148">
        <f>IF(A26='User Entries'!$C$5,"",Summary_AttrorTotal!M24+IF('User Entries'!$C$24="No",0,'Large Losses_Analysis'!Z24+'Weather Losses_Analysis'!Z24))</f>
        <v>1019.752</v>
      </c>
      <c r="C26" s="148">
        <f>Summary_AttrorTotal!S24+IF('User Entries'!$C$24="No",0,'Large Losses_Analysis'!AA24+'Weather Losses_Analysis'!AA24)</f>
        <v>1019.752</v>
      </c>
      <c r="D26" s="148">
        <f t="shared" si="1"/>
        <v>0</v>
      </c>
      <c r="E26" s="44">
        <f t="shared" si="0"/>
        <v>0</v>
      </c>
      <c r="F26" s="148">
        <f>Summary_AttrorTotal!U24+IF('User Entries'!$C$24="No",0,'Large Losses_Analysis'!AI24+'Weather Losses_Analysis'!AI24)</f>
        <v>86</v>
      </c>
      <c r="G26" s="148">
        <f>Summary_AttrorTotal!H24+IF('User Entries'!$C$24="No",0,'Large Losses_Analysis'!C24+'Weather Losses_Analysis'!C24)</f>
        <v>1019.752</v>
      </c>
      <c r="H26" s="148">
        <f>Summary_AttrorTotal!I24+IF('User Entries'!$C$24="No",0,'Large Losses_Analysis'!I24+'Weather Losses_Analysis'!I24)</f>
        <v>0</v>
      </c>
      <c r="I26" s="148">
        <f t="shared" si="2"/>
        <v>1019.752</v>
      </c>
      <c r="J26" s="148">
        <f>'Asset_S&amp;S_or ORR'!C24</f>
        <v>0</v>
      </c>
      <c r="K26" s="148">
        <f t="shared" si="3"/>
        <v>1019.752</v>
      </c>
      <c r="L26" s="148">
        <f t="shared" si="4"/>
        <v>0</v>
      </c>
      <c r="M26" s="148">
        <f t="shared" si="5"/>
        <v>0</v>
      </c>
      <c r="N26" s="148"/>
      <c r="O26" s="148"/>
    </row>
    <row r="27" spans="1:15">
      <c r="A27" s="89" t="str">
        <f>Tri_Incurred_AttrorTot!A19</f>
        <v>2000 Q4</v>
      </c>
      <c r="B27" s="148">
        <f>IF(A27='User Entries'!$C$5,"",Summary_AttrorTotal!M25+IF('User Entries'!$C$24="No",0,'Large Losses_Analysis'!Z25+'Weather Losses_Analysis'!Z25))</f>
        <v>686.82</v>
      </c>
      <c r="C27" s="148">
        <f>Summary_AttrorTotal!S25+IF('User Entries'!$C$24="No",0,'Large Losses_Analysis'!AA25+'Weather Losses_Analysis'!AA25)</f>
        <v>686.82</v>
      </c>
      <c r="D27" s="148">
        <f t="shared" si="1"/>
        <v>0</v>
      </c>
      <c r="E27" s="44">
        <f t="shared" si="0"/>
        <v>0</v>
      </c>
      <c r="F27" s="148">
        <f>Summary_AttrorTotal!U25+IF('User Entries'!$C$24="No",0,'Large Losses_Analysis'!AI25+'Weather Losses_Analysis'!AI25)</f>
        <v>79</v>
      </c>
      <c r="G27" s="148">
        <f>Summary_AttrorTotal!H25+IF('User Entries'!$C$24="No",0,'Large Losses_Analysis'!C25+'Weather Losses_Analysis'!C25)</f>
        <v>686.82</v>
      </c>
      <c r="H27" s="148">
        <f>Summary_AttrorTotal!I25+IF('User Entries'!$C$24="No",0,'Large Losses_Analysis'!I25+'Weather Losses_Analysis'!I25)</f>
        <v>0</v>
      </c>
      <c r="I27" s="148">
        <f t="shared" si="2"/>
        <v>686.82</v>
      </c>
      <c r="J27" s="148">
        <f>'Asset_S&amp;S_or ORR'!C25</f>
        <v>0</v>
      </c>
      <c r="K27" s="148">
        <f t="shared" si="3"/>
        <v>686.82</v>
      </c>
      <c r="L27" s="148">
        <f t="shared" si="4"/>
        <v>0</v>
      </c>
      <c r="M27" s="148">
        <f t="shared" si="5"/>
        <v>0</v>
      </c>
      <c r="N27" s="148"/>
      <c r="O27" s="148"/>
    </row>
    <row r="28" spans="1:15">
      <c r="A28" s="89" t="str">
        <f>Tri_Incurred_AttrorTot!A20</f>
        <v>2001 Q1</v>
      </c>
      <c r="B28" s="148">
        <f>IF(A28='User Entries'!$C$5,"",Summary_AttrorTotal!M26+IF('User Entries'!$C$24="No",0,'Large Losses_Analysis'!Z26+'Weather Losses_Analysis'!Z26))</f>
        <v>732.57299999999998</v>
      </c>
      <c r="C28" s="148">
        <f>Summary_AttrorTotal!S26+IF('User Entries'!$C$24="No",0,'Large Losses_Analysis'!AA26+'Weather Losses_Analysis'!AA26)</f>
        <v>732.57299999999998</v>
      </c>
      <c r="D28" s="148">
        <f t="shared" si="1"/>
        <v>0</v>
      </c>
      <c r="E28" s="44">
        <f t="shared" si="0"/>
        <v>0</v>
      </c>
      <c r="F28" s="148">
        <f>Summary_AttrorTotal!U26+IF('User Entries'!$C$24="No",0,'Large Losses_Analysis'!AI26+'Weather Losses_Analysis'!AI26)</f>
        <v>82</v>
      </c>
      <c r="G28" s="148">
        <f>Summary_AttrorTotal!H26+IF('User Entries'!$C$24="No",0,'Large Losses_Analysis'!C26+'Weather Losses_Analysis'!C26)</f>
        <v>732.57299999999998</v>
      </c>
      <c r="H28" s="148">
        <f>Summary_AttrorTotal!I26+IF('User Entries'!$C$24="No",0,'Large Losses_Analysis'!I26+'Weather Losses_Analysis'!I26)</f>
        <v>0</v>
      </c>
      <c r="I28" s="148">
        <f t="shared" si="2"/>
        <v>732.57299999999998</v>
      </c>
      <c r="J28" s="148">
        <f>'Asset_S&amp;S_or ORR'!C26</f>
        <v>0</v>
      </c>
      <c r="K28" s="148">
        <f t="shared" si="3"/>
        <v>732.57299999999998</v>
      </c>
      <c r="L28" s="148">
        <f t="shared" si="4"/>
        <v>0</v>
      </c>
      <c r="M28" s="148">
        <f t="shared" si="5"/>
        <v>0</v>
      </c>
      <c r="N28" s="148"/>
      <c r="O28" s="148"/>
    </row>
    <row r="29" spans="1:15">
      <c r="A29" s="89" t="str">
        <f>Tri_Incurred_AttrorTot!A21</f>
        <v>2001 Q2</v>
      </c>
      <c r="B29" s="148">
        <f>IF(A29='User Entries'!$C$5,"",Summary_AttrorTotal!M27+IF('User Entries'!$C$24="No",0,'Large Losses_Analysis'!Z27+'Weather Losses_Analysis'!Z27))</f>
        <v>807.05600000000004</v>
      </c>
      <c r="C29" s="148">
        <f>Summary_AttrorTotal!S27+IF('User Entries'!$C$24="No",0,'Large Losses_Analysis'!AA27+'Weather Losses_Analysis'!AA27)</f>
        <v>807.05600000000004</v>
      </c>
      <c r="D29" s="148">
        <f t="shared" si="1"/>
        <v>0</v>
      </c>
      <c r="E29" s="44">
        <f t="shared" si="0"/>
        <v>0</v>
      </c>
      <c r="F29" s="148">
        <f>Summary_AttrorTotal!U27+IF('User Entries'!$C$24="No",0,'Large Losses_Analysis'!AI27+'Weather Losses_Analysis'!AI27)</f>
        <v>93</v>
      </c>
      <c r="G29" s="148">
        <f>Summary_AttrorTotal!H27+IF('User Entries'!$C$24="No",0,'Large Losses_Analysis'!C27+'Weather Losses_Analysis'!C27)</f>
        <v>807.05600000000004</v>
      </c>
      <c r="H29" s="148">
        <f>Summary_AttrorTotal!I27+IF('User Entries'!$C$24="No",0,'Large Losses_Analysis'!I27+'Weather Losses_Analysis'!I27)</f>
        <v>0</v>
      </c>
      <c r="I29" s="148">
        <f t="shared" si="2"/>
        <v>807.05600000000004</v>
      </c>
      <c r="J29" s="148">
        <f>'Asset_S&amp;S_or ORR'!C27</f>
        <v>0</v>
      </c>
      <c r="K29" s="148">
        <f t="shared" si="3"/>
        <v>807.05600000000004</v>
      </c>
      <c r="L29" s="148">
        <f t="shared" si="4"/>
        <v>0</v>
      </c>
      <c r="M29" s="148">
        <f t="shared" si="5"/>
        <v>0</v>
      </c>
      <c r="N29" s="148"/>
      <c r="O29" s="148"/>
    </row>
    <row r="30" spans="1:15">
      <c r="A30" s="89" t="str">
        <f>Tri_Incurred_AttrorTot!A22</f>
        <v>2001 Q3</v>
      </c>
      <c r="B30" s="148">
        <f>IF(A30='User Entries'!$C$5,"",Summary_AttrorTotal!M28+IF('User Entries'!$C$24="No",0,'Large Losses_Analysis'!Z28+'Weather Losses_Analysis'!Z28))</f>
        <v>795.58900000000006</v>
      </c>
      <c r="C30" s="148">
        <f>Summary_AttrorTotal!S28+IF('User Entries'!$C$24="No",0,'Large Losses_Analysis'!AA28+'Weather Losses_Analysis'!AA28)</f>
        <v>795.58900000000006</v>
      </c>
      <c r="D30" s="148">
        <f t="shared" si="1"/>
        <v>0</v>
      </c>
      <c r="E30" s="44">
        <f t="shared" si="0"/>
        <v>0</v>
      </c>
      <c r="F30" s="148">
        <f>Summary_AttrorTotal!U28+IF('User Entries'!$C$24="No",0,'Large Losses_Analysis'!AI28+'Weather Losses_Analysis'!AI28)</f>
        <v>107</v>
      </c>
      <c r="G30" s="148">
        <f>Summary_AttrorTotal!H28+IF('User Entries'!$C$24="No",0,'Large Losses_Analysis'!C28+'Weather Losses_Analysis'!C28)</f>
        <v>795.58900000000006</v>
      </c>
      <c r="H30" s="148">
        <f>Summary_AttrorTotal!I28+IF('User Entries'!$C$24="No",0,'Large Losses_Analysis'!I28+'Weather Losses_Analysis'!I28)</f>
        <v>0</v>
      </c>
      <c r="I30" s="148">
        <f t="shared" si="2"/>
        <v>795.58900000000006</v>
      </c>
      <c r="J30" s="148">
        <f>'Asset_S&amp;S_or ORR'!C28</f>
        <v>0</v>
      </c>
      <c r="K30" s="148">
        <f t="shared" si="3"/>
        <v>795.58900000000006</v>
      </c>
      <c r="L30" s="148">
        <f t="shared" si="4"/>
        <v>0</v>
      </c>
      <c r="M30" s="148">
        <f t="shared" si="5"/>
        <v>0</v>
      </c>
      <c r="N30" s="148"/>
      <c r="O30" s="148"/>
    </row>
    <row r="31" spans="1:15">
      <c r="A31" s="89" t="str">
        <f>Tri_Incurred_AttrorTot!A23</f>
        <v>2001 Q4</v>
      </c>
      <c r="B31" s="148">
        <f>IF(A31='User Entries'!$C$5,"",Summary_AttrorTotal!M29+IF('User Entries'!$C$24="No",0,'Large Losses_Analysis'!Z29+'Weather Losses_Analysis'!Z29))</f>
        <v>774.44899999999996</v>
      </c>
      <c r="C31" s="148">
        <f>Summary_AttrorTotal!S29+IF('User Entries'!$C$24="No",0,'Large Losses_Analysis'!AA29+'Weather Losses_Analysis'!AA29)</f>
        <v>738.91200000000003</v>
      </c>
      <c r="D31" s="148">
        <f t="shared" si="1"/>
        <v>-35.536999999999921</v>
      </c>
      <c r="E31" s="44">
        <f t="shared" si="0"/>
        <v>-4.809368368628459E-2</v>
      </c>
      <c r="F31" s="148">
        <f>Summary_AttrorTotal!U29+IF('User Entries'!$C$24="No",0,'Large Losses_Analysis'!AI29+'Weather Losses_Analysis'!AI29)</f>
        <v>82</v>
      </c>
      <c r="G31" s="148">
        <f>Summary_AttrorTotal!H29+IF('User Entries'!$C$24="No",0,'Large Losses_Analysis'!C29+'Weather Losses_Analysis'!C29)</f>
        <v>774.44899999999996</v>
      </c>
      <c r="H31" s="148">
        <f>Summary_AttrorTotal!I29+IF('User Entries'!$C$24="No",0,'Large Losses_Analysis'!I29+'Weather Losses_Analysis'!I29)</f>
        <v>0</v>
      </c>
      <c r="I31" s="148">
        <f t="shared" si="2"/>
        <v>774.44899999999996</v>
      </c>
      <c r="J31" s="148">
        <f>'Asset_S&amp;S_or ORR'!C29</f>
        <v>0</v>
      </c>
      <c r="K31" s="148">
        <f t="shared" si="3"/>
        <v>774.44899999999996</v>
      </c>
      <c r="L31" s="148">
        <f t="shared" si="4"/>
        <v>-35.536999999999921</v>
      </c>
      <c r="M31" s="148">
        <f t="shared" si="5"/>
        <v>-35.536999999999921</v>
      </c>
      <c r="N31" s="148"/>
      <c r="O31" s="148"/>
    </row>
    <row r="32" spans="1:15">
      <c r="A32" s="89" t="str">
        <f>Tri_Incurred_AttrorTot!A24</f>
        <v>2002 Q1</v>
      </c>
      <c r="B32" s="148">
        <f>IF(A32='User Entries'!$C$5,"",Summary_AttrorTotal!M30+IF('User Entries'!$C$24="No",0,'Large Losses_Analysis'!Z30+'Weather Losses_Analysis'!Z30))</f>
        <v>1077.241</v>
      </c>
      <c r="C32" s="148">
        <f>Summary_AttrorTotal!S30+IF('User Entries'!$C$24="No",0,'Large Losses_Analysis'!AA30+'Weather Losses_Analysis'!AA30)</f>
        <v>1077.24</v>
      </c>
      <c r="D32" s="148">
        <f t="shared" si="1"/>
        <v>-9.9999999997635314E-4</v>
      </c>
      <c r="E32" s="44">
        <f t="shared" si="0"/>
        <v>-9.282982436377716E-7</v>
      </c>
      <c r="F32" s="148">
        <f>Summary_AttrorTotal!U30+IF('User Entries'!$C$24="No",0,'Large Losses_Analysis'!AI30+'Weather Losses_Analysis'!AI30)</f>
        <v>99</v>
      </c>
      <c r="G32" s="148">
        <f>Summary_AttrorTotal!H30+IF('User Entries'!$C$24="No",0,'Large Losses_Analysis'!C30+'Weather Losses_Analysis'!C30)</f>
        <v>1077.241</v>
      </c>
      <c r="H32" s="148">
        <f>Summary_AttrorTotal!I30+IF('User Entries'!$C$24="No",0,'Large Losses_Analysis'!I30+'Weather Losses_Analysis'!I30)</f>
        <v>0</v>
      </c>
      <c r="I32" s="148">
        <f t="shared" si="2"/>
        <v>1077.241</v>
      </c>
      <c r="J32" s="148">
        <f>'Asset_S&amp;S_or ORR'!C30</f>
        <v>0</v>
      </c>
      <c r="K32" s="148">
        <f t="shared" si="3"/>
        <v>1077.241</v>
      </c>
      <c r="L32" s="148">
        <f t="shared" si="4"/>
        <v>-9.9999999997635314E-4</v>
      </c>
      <c r="M32" s="148">
        <f t="shared" si="5"/>
        <v>-9.9999999997635314E-4</v>
      </c>
      <c r="N32" s="148"/>
      <c r="O32" s="148"/>
    </row>
    <row r="33" spans="1:15">
      <c r="A33" s="89" t="str">
        <f>Tri_Incurred_AttrorTot!A25</f>
        <v>2002 Q2</v>
      </c>
      <c r="B33" s="148">
        <f>IF(A33='User Entries'!$C$5,"",Summary_AttrorTotal!M31+IF('User Entries'!$C$24="No",0,'Large Losses_Analysis'!Z31+'Weather Losses_Analysis'!Z31))</f>
        <v>1320.2470000000001</v>
      </c>
      <c r="C33" s="148">
        <f>Summary_AttrorTotal!S31+IF('User Entries'!$C$24="No",0,'Large Losses_Analysis'!AA31+'Weather Losses_Analysis'!AA31)</f>
        <v>1295.2449999999999</v>
      </c>
      <c r="D33" s="148">
        <f t="shared" si="1"/>
        <v>-25.00200000000018</v>
      </c>
      <c r="E33" s="44">
        <f t="shared" si="0"/>
        <v>-1.9302911804330594E-2</v>
      </c>
      <c r="F33" s="148">
        <f>Summary_AttrorTotal!U31+IF('User Entries'!$C$24="No",0,'Large Losses_Analysis'!AI31+'Weather Losses_Analysis'!AI31)</f>
        <v>119</v>
      </c>
      <c r="G33" s="148">
        <f>Summary_AttrorTotal!H31+IF('User Entries'!$C$24="No",0,'Large Losses_Analysis'!C31+'Weather Losses_Analysis'!C31)</f>
        <v>1320.2470000000001</v>
      </c>
      <c r="H33" s="148">
        <f>Summary_AttrorTotal!I31+IF('User Entries'!$C$24="No",0,'Large Losses_Analysis'!I31+'Weather Losses_Analysis'!I31)</f>
        <v>0</v>
      </c>
      <c r="I33" s="148">
        <f t="shared" si="2"/>
        <v>1320.2470000000001</v>
      </c>
      <c r="J33" s="148">
        <f>'Asset_S&amp;S_or ORR'!C31</f>
        <v>0</v>
      </c>
      <c r="K33" s="148">
        <f t="shared" si="3"/>
        <v>1320.2470000000001</v>
      </c>
      <c r="L33" s="148">
        <f t="shared" si="4"/>
        <v>-25.00200000000018</v>
      </c>
      <c r="M33" s="148">
        <f t="shared" si="5"/>
        <v>-25.00200000000018</v>
      </c>
      <c r="N33" s="148"/>
      <c r="O33" s="148"/>
    </row>
    <row r="34" spans="1:15">
      <c r="A34" s="89" t="str">
        <f>Tri_Incurred_AttrorTot!A26</f>
        <v>2002 Q3</v>
      </c>
      <c r="B34" s="148">
        <f>IF(A34='User Entries'!$C$5,"",Summary_AttrorTotal!M32+IF('User Entries'!$C$24="No",0,'Large Losses_Analysis'!Z32+'Weather Losses_Analysis'!Z32))</f>
        <v>1710.269</v>
      </c>
      <c r="C34" s="148">
        <f>Summary_AttrorTotal!S32+IF('User Entries'!$C$24="No",0,'Large Losses_Analysis'!AA32+'Weather Losses_Analysis'!AA32)</f>
        <v>1710.269</v>
      </c>
      <c r="D34" s="148">
        <f t="shared" si="1"/>
        <v>0</v>
      </c>
      <c r="E34" s="44">
        <f t="shared" si="0"/>
        <v>0</v>
      </c>
      <c r="F34" s="148">
        <f>Summary_AttrorTotal!U32+IF('User Entries'!$C$24="No",0,'Large Losses_Analysis'!AI32+'Weather Losses_Analysis'!AI32)</f>
        <v>125</v>
      </c>
      <c r="G34" s="148">
        <f>Summary_AttrorTotal!H32+IF('User Entries'!$C$24="No",0,'Large Losses_Analysis'!C32+'Weather Losses_Analysis'!C32)</f>
        <v>1710.269</v>
      </c>
      <c r="H34" s="148">
        <f>Summary_AttrorTotal!I32+IF('User Entries'!$C$24="No",0,'Large Losses_Analysis'!I32+'Weather Losses_Analysis'!I32)</f>
        <v>0</v>
      </c>
      <c r="I34" s="148">
        <f t="shared" si="2"/>
        <v>1710.269</v>
      </c>
      <c r="J34" s="148">
        <f>'Asset_S&amp;S_or ORR'!C32</f>
        <v>0</v>
      </c>
      <c r="K34" s="148">
        <f t="shared" si="3"/>
        <v>1710.269</v>
      </c>
      <c r="L34" s="148">
        <f t="shared" si="4"/>
        <v>0</v>
      </c>
      <c r="M34" s="148">
        <f t="shared" si="5"/>
        <v>0</v>
      </c>
      <c r="N34" s="148"/>
      <c r="O34" s="148"/>
    </row>
    <row r="35" spans="1:15">
      <c r="A35" s="89" t="str">
        <f>Tri_Incurred_AttrorTot!A27</f>
        <v>2002 Q4</v>
      </c>
      <c r="B35" s="148">
        <f>IF(A35='User Entries'!$C$5,"",Summary_AttrorTotal!M33+IF('User Entries'!$C$24="No",0,'Large Losses_Analysis'!Z33+'Weather Losses_Analysis'!Z33))</f>
        <v>2217.5160000000001</v>
      </c>
      <c r="C35" s="148">
        <f>Summary_AttrorTotal!S33+IF('User Entries'!$C$24="No",0,'Large Losses_Analysis'!AA33+'Weather Losses_Analysis'!AA33)</f>
        <v>2217.5169999999998</v>
      </c>
      <c r="D35" s="148">
        <f t="shared" si="1"/>
        <v>9.9999999974897946E-4</v>
      </c>
      <c r="E35" s="44">
        <f t="shared" si="0"/>
        <v>4.5095482909442389E-7</v>
      </c>
      <c r="F35" s="148">
        <f>Summary_AttrorTotal!U33+IF('User Entries'!$C$24="No",0,'Large Losses_Analysis'!AI33+'Weather Losses_Analysis'!AI33)</f>
        <v>114</v>
      </c>
      <c r="G35" s="148">
        <f>Summary_AttrorTotal!H33+IF('User Entries'!$C$24="No",0,'Large Losses_Analysis'!C33+'Weather Losses_Analysis'!C33)</f>
        <v>2217.5160000000001</v>
      </c>
      <c r="H35" s="148">
        <f>Summary_AttrorTotal!I33+IF('User Entries'!$C$24="No",0,'Large Losses_Analysis'!I33+'Weather Losses_Analysis'!I33)</f>
        <v>0</v>
      </c>
      <c r="I35" s="148">
        <f t="shared" si="2"/>
        <v>2217.5160000000001</v>
      </c>
      <c r="J35" s="148">
        <f>'Asset_S&amp;S_or ORR'!C33</f>
        <v>0</v>
      </c>
      <c r="K35" s="148">
        <f t="shared" si="3"/>
        <v>2217.5160000000001</v>
      </c>
      <c r="L35" s="148">
        <f t="shared" si="4"/>
        <v>9.9999999974897946E-4</v>
      </c>
      <c r="M35" s="148">
        <f t="shared" si="5"/>
        <v>9.9999999974897946E-4</v>
      </c>
      <c r="N35" s="148"/>
      <c r="O35" s="148"/>
    </row>
    <row r="36" spans="1:15">
      <c r="A36" s="89" t="str">
        <f>Tri_Incurred_AttrorTot!A28</f>
        <v>2003 Q1</v>
      </c>
      <c r="B36" s="148">
        <f>IF(A36='User Entries'!$C$5,"",Summary_AttrorTotal!M34+IF('User Entries'!$C$24="No",0,'Large Losses_Analysis'!Z34+'Weather Losses_Analysis'!Z34))</f>
        <v>2042.1659999999999</v>
      </c>
      <c r="C36" s="148">
        <f>Summary_AttrorTotal!S34+IF('User Entries'!$C$24="No",0,'Large Losses_Analysis'!AA34+'Weather Losses_Analysis'!AA34)</f>
        <v>2042.1659999999999</v>
      </c>
      <c r="D36" s="148">
        <f t="shared" si="1"/>
        <v>0</v>
      </c>
      <c r="E36" s="44">
        <f t="shared" si="0"/>
        <v>0</v>
      </c>
      <c r="F36" s="148">
        <f>Summary_AttrorTotal!U34+IF('User Entries'!$C$24="No",0,'Large Losses_Analysis'!AI34+'Weather Losses_Analysis'!AI34)</f>
        <v>121</v>
      </c>
      <c r="G36" s="148">
        <f>Summary_AttrorTotal!H34+IF('User Entries'!$C$24="No",0,'Large Losses_Analysis'!C34+'Weather Losses_Analysis'!C34)</f>
        <v>2042.1659999999999</v>
      </c>
      <c r="H36" s="148">
        <f>Summary_AttrorTotal!I34+IF('User Entries'!$C$24="No",0,'Large Losses_Analysis'!I34+'Weather Losses_Analysis'!I34)</f>
        <v>0</v>
      </c>
      <c r="I36" s="148">
        <f t="shared" si="2"/>
        <v>2042.1659999999999</v>
      </c>
      <c r="J36" s="148">
        <f>'Asset_S&amp;S_or ORR'!C34</f>
        <v>0</v>
      </c>
      <c r="K36" s="148">
        <f t="shared" si="3"/>
        <v>2042.1659999999999</v>
      </c>
      <c r="L36" s="148">
        <f t="shared" si="4"/>
        <v>0</v>
      </c>
      <c r="M36" s="148">
        <f t="shared" si="5"/>
        <v>0</v>
      </c>
      <c r="N36" s="148"/>
      <c r="O36" s="148"/>
    </row>
    <row r="37" spans="1:15">
      <c r="A37" s="89" t="str">
        <f>Tri_Incurred_AttrorTot!A29</f>
        <v>2003 Q2</v>
      </c>
      <c r="B37" s="148">
        <f>IF(A37='User Entries'!$C$5,"",Summary_AttrorTotal!M35+IF('User Entries'!$C$24="No",0,'Large Losses_Analysis'!Z35+'Weather Losses_Analysis'!Z35))</f>
        <v>1704.3389999999999</v>
      </c>
      <c r="C37" s="148">
        <f>Summary_AttrorTotal!S35+IF('User Entries'!$C$24="No",0,'Large Losses_Analysis'!AA35+'Weather Losses_Analysis'!AA35)</f>
        <v>1704.3389999999999</v>
      </c>
      <c r="D37" s="148">
        <f t="shared" si="1"/>
        <v>0</v>
      </c>
      <c r="E37" s="44">
        <f t="shared" si="0"/>
        <v>0</v>
      </c>
      <c r="F37" s="148">
        <f>Summary_AttrorTotal!U35+IF('User Entries'!$C$24="No",0,'Large Losses_Analysis'!AI35+'Weather Losses_Analysis'!AI35)</f>
        <v>100</v>
      </c>
      <c r="G37" s="148">
        <f>Summary_AttrorTotal!H35+IF('User Entries'!$C$24="No",0,'Large Losses_Analysis'!C35+'Weather Losses_Analysis'!C35)</f>
        <v>1704.3389999999999</v>
      </c>
      <c r="H37" s="148">
        <f>Summary_AttrorTotal!I35+IF('User Entries'!$C$24="No",0,'Large Losses_Analysis'!I35+'Weather Losses_Analysis'!I35)</f>
        <v>0</v>
      </c>
      <c r="I37" s="148">
        <f t="shared" si="2"/>
        <v>1704.3389999999999</v>
      </c>
      <c r="J37" s="148">
        <f>'Asset_S&amp;S_or ORR'!C35</f>
        <v>0</v>
      </c>
      <c r="K37" s="148">
        <f t="shared" si="3"/>
        <v>1704.3389999999999</v>
      </c>
      <c r="L37" s="148">
        <f t="shared" si="4"/>
        <v>0</v>
      </c>
      <c r="M37" s="148">
        <f t="shared" si="5"/>
        <v>0</v>
      </c>
      <c r="N37" s="148"/>
      <c r="O37" s="148"/>
    </row>
    <row r="38" spans="1:15">
      <c r="A38" s="89" t="str">
        <f>Tri_Incurred_AttrorTot!A30</f>
        <v>2003 Q3</v>
      </c>
      <c r="B38" s="148">
        <f>IF(A38='User Entries'!$C$5,"",Summary_AttrorTotal!M36+IF('User Entries'!$C$24="No",0,'Large Losses_Analysis'!Z36+'Weather Losses_Analysis'!Z36))</f>
        <v>712.221</v>
      </c>
      <c r="C38" s="148">
        <f>Summary_AttrorTotal!S36+IF('User Entries'!$C$24="No",0,'Large Losses_Analysis'!AA36+'Weather Losses_Analysis'!AA36)</f>
        <v>712.221</v>
      </c>
      <c r="D38" s="148">
        <f t="shared" si="1"/>
        <v>0</v>
      </c>
      <c r="E38" s="44">
        <f t="shared" si="0"/>
        <v>0</v>
      </c>
      <c r="F38" s="148">
        <f>Summary_AttrorTotal!U36+IF('User Entries'!$C$24="No",0,'Large Losses_Analysis'!AI36+'Weather Losses_Analysis'!AI36)</f>
        <v>55</v>
      </c>
      <c r="G38" s="148">
        <f>Summary_AttrorTotal!H36+IF('User Entries'!$C$24="No",0,'Large Losses_Analysis'!C36+'Weather Losses_Analysis'!C36)</f>
        <v>712.221</v>
      </c>
      <c r="H38" s="148">
        <f>Summary_AttrorTotal!I36+IF('User Entries'!$C$24="No",0,'Large Losses_Analysis'!I36+'Weather Losses_Analysis'!I36)</f>
        <v>0</v>
      </c>
      <c r="I38" s="148">
        <f t="shared" si="2"/>
        <v>712.221</v>
      </c>
      <c r="J38" s="148">
        <f>'Asset_S&amp;S_or ORR'!C36</f>
        <v>0</v>
      </c>
      <c r="K38" s="148">
        <f t="shared" si="3"/>
        <v>712.221</v>
      </c>
      <c r="L38" s="148">
        <f t="shared" si="4"/>
        <v>0</v>
      </c>
      <c r="M38" s="148">
        <f t="shared" si="5"/>
        <v>0</v>
      </c>
      <c r="N38" s="148"/>
      <c r="O38" s="148"/>
    </row>
    <row r="39" spans="1:15">
      <c r="A39" s="89" t="str">
        <f>Tri_Incurred_AttrorTot!A31</f>
        <v>2003 Q4</v>
      </c>
      <c r="B39" s="148">
        <f>IF(A39='User Entries'!$C$5,"",Summary_AttrorTotal!M37+IF('User Entries'!$C$24="No",0,'Large Losses_Analysis'!Z37+'Weather Losses_Analysis'!Z37))</f>
        <v>1031.9259999999999</v>
      </c>
      <c r="C39" s="148">
        <f>Summary_AttrorTotal!S37+IF('User Entries'!$C$24="No",0,'Large Losses_Analysis'!AA37+'Weather Losses_Analysis'!AA37)</f>
        <v>1031.9259999999999</v>
      </c>
      <c r="D39" s="148">
        <f t="shared" si="1"/>
        <v>0</v>
      </c>
      <c r="E39" s="44">
        <f t="shared" si="0"/>
        <v>0</v>
      </c>
      <c r="F39" s="148">
        <f>Summary_AttrorTotal!U37+IF('User Entries'!$C$24="No",0,'Large Losses_Analysis'!AI37+'Weather Losses_Analysis'!AI37)</f>
        <v>67</v>
      </c>
      <c r="G39" s="148">
        <f>Summary_AttrorTotal!H37+IF('User Entries'!$C$24="No",0,'Large Losses_Analysis'!C37+'Weather Losses_Analysis'!C37)</f>
        <v>1031.9259999999999</v>
      </c>
      <c r="H39" s="148">
        <f>Summary_AttrorTotal!I37+IF('User Entries'!$C$24="No",0,'Large Losses_Analysis'!I37+'Weather Losses_Analysis'!I37)</f>
        <v>0</v>
      </c>
      <c r="I39" s="148">
        <f t="shared" si="2"/>
        <v>1031.9259999999999</v>
      </c>
      <c r="J39" s="148">
        <f>'Asset_S&amp;S_or ORR'!C37</f>
        <v>0</v>
      </c>
      <c r="K39" s="148">
        <f t="shared" si="3"/>
        <v>1031.9259999999999</v>
      </c>
      <c r="L39" s="148">
        <f t="shared" si="4"/>
        <v>0</v>
      </c>
      <c r="M39" s="148">
        <f t="shared" si="5"/>
        <v>0</v>
      </c>
      <c r="N39" s="148"/>
      <c r="O39" s="148"/>
    </row>
    <row r="40" spans="1:15">
      <c r="A40" s="89" t="str">
        <f>Tri_Incurred_AttrorTot!A32</f>
        <v>2004 Q1</v>
      </c>
      <c r="B40" s="148">
        <f>IF(A40='User Entries'!$C$5,"",Summary_AttrorTotal!M38+IF('User Entries'!$C$24="No",0,'Large Losses_Analysis'!Z38+'Weather Losses_Analysis'!Z38))</f>
        <v>1208.4349999999999</v>
      </c>
      <c r="C40" s="148">
        <f>Summary_AttrorTotal!S38+IF('User Entries'!$C$24="No",0,'Large Losses_Analysis'!AA38+'Weather Losses_Analysis'!AA38)</f>
        <v>1208.4349999999999</v>
      </c>
      <c r="D40" s="148">
        <f t="shared" si="1"/>
        <v>0</v>
      </c>
      <c r="E40" s="44">
        <f t="shared" si="0"/>
        <v>0</v>
      </c>
      <c r="F40" s="148">
        <f>Summary_AttrorTotal!U38+IF('User Entries'!$C$24="No",0,'Large Losses_Analysis'!AI38+'Weather Losses_Analysis'!AI38)</f>
        <v>67</v>
      </c>
      <c r="G40" s="148">
        <f>Summary_AttrorTotal!H38+IF('User Entries'!$C$24="No",0,'Large Losses_Analysis'!C38+'Weather Losses_Analysis'!C38)</f>
        <v>1208.4349999999999</v>
      </c>
      <c r="H40" s="148">
        <f>Summary_AttrorTotal!I38+IF('User Entries'!$C$24="No",0,'Large Losses_Analysis'!I38+'Weather Losses_Analysis'!I38)</f>
        <v>0</v>
      </c>
      <c r="I40" s="148">
        <f t="shared" si="2"/>
        <v>1208.4349999999999</v>
      </c>
      <c r="J40" s="148">
        <f>'Asset_S&amp;S_or ORR'!C38</f>
        <v>0</v>
      </c>
      <c r="K40" s="148">
        <f t="shared" si="3"/>
        <v>1208.4349999999999</v>
      </c>
      <c r="L40" s="148">
        <f t="shared" si="4"/>
        <v>0</v>
      </c>
      <c r="M40" s="148">
        <f t="shared" si="5"/>
        <v>0</v>
      </c>
      <c r="N40" s="148"/>
      <c r="O40" s="148"/>
    </row>
    <row r="41" spans="1:15">
      <c r="A41" s="89" t="str">
        <f>Tri_Incurred_AttrorTot!A33</f>
        <v>2004 Q2</v>
      </c>
      <c r="B41" s="148">
        <f>IF(A41='User Entries'!$C$5,"",Summary_AttrorTotal!M39+IF('User Entries'!$C$24="No",0,'Large Losses_Analysis'!Z39+'Weather Losses_Analysis'!Z39))</f>
        <v>928.87300000000005</v>
      </c>
      <c r="C41" s="148">
        <f>Summary_AttrorTotal!S39+IF('User Entries'!$C$24="No",0,'Large Losses_Analysis'!AA39+'Weather Losses_Analysis'!AA39)</f>
        <v>928.87300000000005</v>
      </c>
      <c r="D41" s="148">
        <f t="shared" si="1"/>
        <v>0</v>
      </c>
      <c r="E41" s="44">
        <f t="shared" si="0"/>
        <v>0</v>
      </c>
      <c r="F41" s="148">
        <f>Summary_AttrorTotal!U39+IF('User Entries'!$C$24="No",0,'Large Losses_Analysis'!AI39+'Weather Losses_Analysis'!AI39)</f>
        <v>67</v>
      </c>
      <c r="G41" s="148">
        <f>Summary_AttrorTotal!H39+IF('User Entries'!$C$24="No",0,'Large Losses_Analysis'!C39+'Weather Losses_Analysis'!C39)</f>
        <v>928.87300000000005</v>
      </c>
      <c r="H41" s="148">
        <f>Summary_AttrorTotal!I39+IF('User Entries'!$C$24="No",0,'Large Losses_Analysis'!I39+'Weather Losses_Analysis'!I39)</f>
        <v>0</v>
      </c>
      <c r="I41" s="148">
        <f t="shared" si="2"/>
        <v>928.87300000000005</v>
      </c>
      <c r="J41" s="148">
        <f>'Asset_S&amp;S_or ORR'!C39</f>
        <v>0</v>
      </c>
      <c r="K41" s="148">
        <f t="shared" si="3"/>
        <v>928.87300000000005</v>
      </c>
      <c r="L41" s="148">
        <f t="shared" si="4"/>
        <v>0</v>
      </c>
      <c r="M41" s="148">
        <f t="shared" si="5"/>
        <v>0</v>
      </c>
      <c r="N41" s="148"/>
      <c r="O41" s="148"/>
    </row>
    <row r="42" spans="1:15">
      <c r="A42" s="89" t="str">
        <f>Tri_Incurred_AttrorTot!A34</f>
        <v>2004 Q3</v>
      </c>
      <c r="B42" s="148">
        <f>IF(A42='User Entries'!$C$5,"",Summary_AttrorTotal!M40+IF('User Entries'!$C$24="No",0,'Large Losses_Analysis'!Z40+'Weather Losses_Analysis'!Z40))</f>
        <v>1134.3330000000001</v>
      </c>
      <c r="C42" s="148">
        <f>Summary_AttrorTotal!S40+IF('User Entries'!$C$24="No",0,'Large Losses_Analysis'!AA40+'Weather Losses_Analysis'!AA40)</f>
        <v>1134.3330000000001</v>
      </c>
      <c r="D42" s="148">
        <f t="shared" si="1"/>
        <v>0</v>
      </c>
      <c r="E42" s="44">
        <f t="shared" si="0"/>
        <v>0</v>
      </c>
      <c r="F42" s="148">
        <f>Summary_AttrorTotal!U40+IF('User Entries'!$C$24="No",0,'Large Losses_Analysis'!AI40+'Weather Losses_Analysis'!AI40)</f>
        <v>62</v>
      </c>
      <c r="G42" s="148">
        <f>Summary_AttrorTotal!H40+IF('User Entries'!$C$24="No",0,'Large Losses_Analysis'!C40+'Weather Losses_Analysis'!C40)</f>
        <v>1134.3330000000001</v>
      </c>
      <c r="H42" s="148">
        <f>Summary_AttrorTotal!I40+IF('User Entries'!$C$24="No",0,'Large Losses_Analysis'!I40+'Weather Losses_Analysis'!I40)</f>
        <v>0</v>
      </c>
      <c r="I42" s="148">
        <f t="shared" si="2"/>
        <v>1134.3330000000001</v>
      </c>
      <c r="J42" s="148">
        <f>'Asset_S&amp;S_or ORR'!C40</f>
        <v>0</v>
      </c>
      <c r="K42" s="148">
        <f t="shared" si="3"/>
        <v>1134.3330000000001</v>
      </c>
      <c r="L42" s="148">
        <f t="shared" si="4"/>
        <v>0</v>
      </c>
      <c r="M42" s="148">
        <f t="shared" si="5"/>
        <v>0</v>
      </c>
      <c r="N42" s="148"/>
      <c r="O42" s="148"/>
    </row>
    <row r="43" spans="1:15">
      <c r="A43" s="89" t="str">
        <f>Tri_Incurred_AttrorTot!A35</f>
        <v>2004 Q4</v>
      </c>
      <c r="B43" s="148">
        <f>IF(A43='User Entries'!$C$5,"",Summary_AttrorTotal!M41+IF('User Entries'!$C$24="No",0,'Large Losses_Analysis'!Z41+'Weather Losses_Analysis'!Z41))</f>
        <v>865.245</v>
      </c>
      <c r="C43" s="148">
        <f>Summary_AttrorTotal!S41+IF('User Entries'!$C$24="No",0,'Large Losses_Analysis'!AA41+'Weather Losses_Analysis'!AA41)</f>
        <v>865.245</v>
      </c>
      <c r="D43" s="148">
        <f t="shared" si="1"/>
        <v>0</v>
      </c>
      <c r="E43" s="44">
        <f t="shared" si="0"/>
        <v>0</v>
      </c>
      <c r="F43" s="148">
        <f>Summary_AttrorTotal!U41+IF('User Entries'!$C$24="No",0,'Large Losses_Analysis'!AI41+'Weather Losses_Analysis'!AI41)</f>
        <v>61</v>
      </c>
      <c r="G43" s="148">
        <f>Summary_AttrorTotal!H41+IF('User Entries'!$C$24="No",0,'Large Losses_Analysis'!C41+'Weather Losses_Analysis'!C41)</f>
        <v>865.245</v>
      </c>
      <c r="H43" s="148">
        <f>Summary_AttrorTotal!I41+IF('User Entries'!$C$24="No",0,'Large Losses_Analysis'!I41+'Weather Losses_Analysis'!I41)</f>
        <v>0</v>
      </c>
      <c r="I43" s="148">
        <f t="shared" si="2"/>
        <v>865.245</v>
      </c>
      <c r="J43" s="148">
        <f>'Asset_S&amp;S_or ORR'!C41</f>
        <v>0</v>
      </c>
      <c r="K43" s="148">
        <f t="shared" si="3"/>
        <v>865.245</v>
      </c>
      <c r="L43" s="148">
        <f t="shared" si="4"/>
        <v>0</v>
      </c>
      <c r="M43" s="148">
        <f t="shared" si="5"/>
        <v>0</v>
      </c>
      <c r="N43" s="148"/>
      <c r="O43" s="148"/>
    </row>
    <row r="44" spans="1:15">
      <c r="A44" s="89" t="str">
        <f>Tri_Incurred_AttrorTot!A36</f>
        <v>2005 Q1</v>
      </c>
      <c r="B44" s="148">
        <f>IF(A44='User Entries'!$C$5,"",Summary_AttrorTotal!M42+IF('User Entries'!$C$24="No",0,'Large Losses_Analysis'!Z42+'Weather Losses_Analysis'!Z42))</f>
        <v>1073.8800000000001</v>
      </c>
      <c r="C44" s="148">
        <f>Summary_AttrorTotal!S42+IF('User Entries'!$C$24="No",0,'Large Losses_Analysis'!AA42+'Weather Losses_Analysis'!AA42)</f>
        <v>1073.8800000000001</v>
      </c>
      <c r="D44" s="148">
        <f t="shared" si="1"/>
        <v>0</v>
      </c>
      <c r="E44" s="44">
        <f t="shared" si="0"/>
        <v>0</v>
      </c>
      <c r="F44" s="148">
        <f>Summary_AttrorTotal!U42+IF('User Entries'!$C$24="No",0,'Large Losses_Analysis'!AI42+'Weather Losses_Analysis'!AI42)</f>
        <v>65</v>
      </c>
      <c r="G44" s="148">
        <f>Summary_AttrorTotal!H42+IF('User Entries'!$C$24="No",0,'Large Losses_Analysis'!C42+'Weather Losses_Analysis'!C42)</f>
        <v>1073.8800000000001</v>
      </c>
      <c r="H44" s="148">
        <f>Summary_AttrorTotal!I42+IF('User Entries'!$C$24="No",0,'Large Losses_Analysis'!I42+'Weather Losses_Analysis'!I42)</f>
        <v>0</v>
      </c>
      <c r="I44" s="148">
        <f t="shared" si="2"/>
        <v>1073.8800000000001</v>
      </c>
      <c r="J44" s="148">
        <f>'Asset_S&amp;S_or ORR'!C42</f>
        <v>0</v>
      </c>
      <c r="K44" s="148">
        <f t="shared" si="3"/>
        <v>1073.8800000000001</v>
      </c>
      <c r="L44" s="148">
        <f t="shared" si="4"/>
        <v>0</v>
      </c>
      <c r="M44" s="148">
        <f t="shared" si="5"/>
        <v>0</v>
      </c>
      <c r="N44" s="148"/>
      <c r="O44" s="148"/>
    </row>
    <row r="45" spans="1:15">
      <c r="A45" s="89" t="str">
        <f>Tri_Incurred_AttrorTot!A37</f>
        <v>2005 Q2</v>
      </c>
      <c r="B45" s="148">
        <f>IF(A45='User Entries'!$C$5,"",Summary_AttrorTotal!M43+IF('User Entries'!$C$24="No",0,'Large Losses_Analysis'!Z43+'Weather Losses_Analysis'!Z43))</f>
        <v>1363.7929999999999</v>
      </c>
      <c r="C45" s="148">
        <f>Summary_AttrorTotal!S43+IF('User Entries'!$C$24="No",0,'Large Losses_Analysis'!AA43+'Weather Losses_Analysis'!AA43)</f>
        <v>1335.4459999999999</v>
      </c>
      <c r="D45" s="148">
        <f t="shared" si="1"/>
        <v>-28.34699999999998</v>
      </c>
      <c r="E45" s="44">
        <f t="shared" si="0"/>
        <v>-2.1226616426272559E-2</v>
      </c>
      <c r="F45" s="148">
        <f>Summary_AttrorTotal!U43+IF('User Entries'!$C$24="No",0,'Large Losses_Analysis'!AI43+'Weather Losses_Analysis'!AI43)</f>
        <v>79</v>
      </c>
      <c r="G45" s="148">
        <f>Summary_AttrorTotal!H43+IF('User Entries'!$C$24="No",0,'Large Losses_Analysis'!C43+'Weather Losses_Analysis'!C43)</f>
        <v>1363.7929999999999</v>
      </c>
      <c r="H45" s="148">
        <f>Summary_AttrorTotal!I43+IF('User Entries'!$C$24="No",0,'Large Losses_Analysis'!I43+'Weather Losses_Analysis'!I43)</f>
        <v>0</v>
      </c>
      <c r="I45" s="148">
        <f t="shared" si="2"/>
        <v>1363.7929999999999</v>
      </c>
      <c r="J45" s="148">
        <f>'Asset_S&amp;S_or ORR'!C43</f>
        <v>0</v>
      </c>
      <c r="K45" s="148">
        <f t="shared" si="3"/>
        <v>1363.7929999999999</v>
      </c>
      <c r="L45" s="148">
        <f t="shared" si="4"/>
        <v>-28.34699999999998</v>
      </c>
      <c r="M45" s="148">
        <f t="shared" si="5"/>
        <v>-28.34699999999998</v>
      </c>
      <c r="N45" s="148"/>
      <c r="O45" s="148"/>
    </row>
    <row r="46" spans="1:15">
      <c r="A46" s="89" t="str">
        <f>Tri_Incurred_AttrorTot!A38</f>
        <v>2005 Q3</v>
      </c>
      <c r="B46" s="148">
        <f>IF(A46='User Entries'!$C$5,"",Summary_AttrorTotal!M44+IF('User Entries'!$C$24="No",0,'Large Losses_Analysis'!Z44+'Weather Losses_Analysis'!Z44))</f>
        <v>1088.4770000000001</v>
      </c>
      <c r="C46" s="148">
        <f>Summary_AttrorTotal!S44+IF('User Entries'!$C$24="No",0,'Large Losses_Analysis'!AA44+'Weather Losses_Analysis'!AA44)</f>
        <v>1059.5519999999999</v>
      </c>
      <c r="D46" s="148">
        <f t="shared" si="1"/>
        <v>-28.925000000000182</v>
      </c>
      <c r="E46" s="44">
        <f t="shared" si="0"/>
        <v>-2.7299273655280898E-2</v>
      </c>
      <c r="F46" s="148">
        <f>Summary_AttrorTotal!U44+IF('User Entries'!$C$24="No",0,'Large Losses_Analysis'!AI44+'Weather Losses_Analysis'!AI44)</f>
        <v>71</v>
      </c>
      <c r="G46" s="148">
        <f>Summary_AttrorTotal!H44+IF('User Entries'!$C$24="No",0,'Large Losses_Analysis'!C44+'Weather Losses_Analysis'!C44)</f>
        <v>1088.4770000000001</v>
      </c>
      <c r="H46" s="148">
        <f>Summary_AttrorTotal!I44+IF('User Entries'!$C$24="No",0,'Large Losses_Analysis'!I44+'Weather Losses_Analysis'!I44)</f>
        <v>0</v>
      </c>
      <c r="I46" s="148">
        <f t="shared" si="2"/>
        <v>1088.4770000000001</v>
      </c>
      <c r="J46" s="148">
        <f>'Asset_S&amp;S_or ORR'!C44</f>
        <v>0</v>
      </c>
      <c r="K46" s="148">
        <f t="shared" si="3"/>
        <v>1088.4770000000001</v>
      </c>
      <c r="L46" s="148">
        <f t="shared" si="4"/>
        <v>-28.925000000000182</v>
      </c>
      <c r="M46" s="148">
        <f t="shared" si="5"/>
        <v>-28.925000000000182</v>
      </c>
      <c r="N46" s="148"/>
      <c r="O46" s="148"/>
    </row>
    <row r="47" spans="1:15">
      <c r="A47" s="89" t="str">
        <f>Tri_Incurred_AttrorTot!A39</f>
        <v>2005 Q4</v>
      </c>
      <c r="B47" s="148">
        <f>IF(A47='User Entries'!$C$5,"",Summary_AttrorTotal!M45+IF('User Entries'!$C$24="No",0,'Large Losses_Analysis'!Z45+'Weather Losses_Analysis'!Z45))</f>
        <v>1678.203</v>
      </c>
      <c r="C47" s="148">
        <f>Summary_AttrorTotal!S45+IF('User Entries'!$C$24="No",0,'Large Losses_Analysis'!AA45+'Weather Losses_Analysis'!AA45)</f>
        <v>1678.203</v>
      </c>
      <c r="D47" s="148">
        <f t="shared" si="1"/>
        <v>0</v>
      </c>
      <c r="E47" s="44">
        <f t="shared" si="0"/>
        <v>0</v>
      </c>
      <c r="F47" s="148">
        <f>Summary_AttrorTotal!U45+IF('User Entries'!$C$24="No",0,'Large Losses_Analysis'!AI45+'Weather Losses_Analysis'!AI45)</f>
        <v>77</v>
      </c>
      <c r="G47" s="148">
        <f>Summary_AttrorTotal!H45+IF('User Entries'!$C$24="No",0,'Large Losses_Analysis'!C45+'Weather Losses_Analysis'!C45)</f>
        <v>1678.203</v>
      </c>
      <c r="H47" s="148">
        <f>Summary_AttrorTotal!I45+IF('User Entries'!$C$24="No",0,'Large Losses_Analysis'!I45+'Weather Losses_Analysis'!I45)</f>
        <v>0</v>
      </c>
      <c r="I47" s="148">
        <f t="shared" si="2"/>
        <v>1678.203</v>
      </c>
      <c r="J47" s="148">
        <f>'Asset_S&amp;S_or ORR'!C45</f>
        <v>0</v>
      </c>
      <c r="K47" s="148">
        <f t="shared" si="3"/>
        <v>1678.203</v>
      </c>
      <c r="L47" s="148">
        <f t="shared" si="4"/>
        <v>0</v>
      </c>
      <c r="M47" s="148">
        <f t="shared" si="5"/>
        <v>0</v>
      </c>
      <c r="N47" s="148"/>
      <c r="O47" s="148"/>
    </row>
    <row r="48" spans="1:15">
      <c r="A48" s="89" t="str">
        <f>Tri_Incurred_AttrorTot!A40</f>
        <v>2006 Q1</v>
      </c>
      <c r="B48" s="148">
        <f>IF(A48='User Entries'!$C$5,"",Summary_AttrorTotal!M46+IF('User Entries'!$C$24="No",0,'Large Losses_Analysis'!Z46+'Weather Losses_Analysis'!Z46))</f>
        <v>1563.309</v>
      </c>
      <c r="C48" s="148">
        <f>Summary_AttrorTotal!S46+IF('User Entries'!$C$24="No",0,'Large Losses_Analysis'!AA46+'Weather Losses_Analysis'!AA46)</f>
        <v>1563.309</v>
      </c>
      <c r="D48" s="148">
        <f t="shared" si="1"/>
        <v>0</v>
      </c>
      <c r="E48" s="44">
        <f t="shared" si="0"/>
        <v>0</v>
      </c>
      <c r="F48" s="148">
        <f>Summary_AttrorTotal!U46+IF('User Entries'!$C$24="No",0,'Large Losses_Analysis'!AI46+'Weather Losses_Analysis'!AI46)</f>
        <v>73</v>
      </c>
      <c r="G48" s="148">
        <f>Summary_AttrorTotal!H46+IF('User Entries'!$C$24="No",0,'Large Losses_Analysis'!C46+'Weather Losses_Analysis'!C46)</f>
        <v>1563.309</v>
      </c>
      <c r="H48" s="148">
        <f>Summary_AttrorTotal!I46+IF('User Entries'!$C$24="No",0,'Large Losses_Analysis'!I46+'Weather Losses_Analysis'!I46)</f>
        <v>0</v>
      </c>
      <c r="I48" s="148">
        <f t="shared" si="2"/>
        <v>1563.309</v>
      </c>
      <c r="J48" s="148">
        <f>'Asset_S&amp;S_or ORR'!C46</f>
        <v>0</v>
      </c>
      <c r="K48" s="148">
        <f t="shared" si="3"/>
        <v>1563.309</v>
      </c>
      <c r="L48" s="148">
        <f t="shared" si="4"/>
        <v>0</v>
      </c>
      <c r="M48" s="148">
        <f t="shared" si="5"/>
        <v>0</v>
      </c>
      <c r="N48" s="148"/>
      <c r="O48" s="148"/>
    </row>
    <row r="49" spans="1:15">
      <c r="A49" s="89" t="str">
        <f>Tri_Incurred_AttrorTot!A41</f>
        <v>2006 Q2</v>
      </c>
      <c r="B49" s="148">
        <f>IF(A49='User Entries'!$C$5,"",Summary_AttrorTotal!M47+IF('User Entries'!$C$24="No",0,'Large Losses_Analysis'!Z47+'Weather Losses_Analysis'!Z47))</f>
        <v>1637.9770000000001</v>
      </c>
      <c r="C49" s="148">
        <f>Summary_AttrorTotal!S47+IF('User Entries'!$C$24="No",0,'Large Losses_Analysis'!AA47+'Weather Losses_Analysis'!AA47)</f>
        <v>1637.9770000000001</v>
      </c>
      <c r="D49" s="148">
        <f t="shared" si="1"/>
        <v>0</v>
      </c>
      <c r="E49" s="44">
        <f t="shared" si="0"/>
        <v>0</v>
      </c>
      <c r="F49" s="148">
        <f>Summary_AttrorTotal!U47+IF('User Entries'!$C$24="No",0,'Large Losses_Analysis'!AI47+'Weather Losses_Analysis'!AI47)</f>
        <v>68</v>
      </c>
      <c r="G49" s="148">
        <f>Summary_AttrorTotal!H47+IF('User Entries'!$C$24="No",0,'Large Losses_Analysis'!C47+'Weather Losses_Analysis'!C47)</f>
        <v>1637.9770000000001</v>
      </c>
      <c r="H49" s="148">
        <f>Summary_AttrorTotal!I47+IF('User Entries'!$C$24="No",0,'Large Losses_Analysis'!I47+'Weather Losses_Analysis'!I47)</f>
        <v>0</v>
      </c>
      <c r="I49" s="148">
        <f t="shared" si="2"/>
        <v>1637.9770000000001</v>
      </c>
      <c r="J49" s="148">
        <f>'Asset_S&amp;S_or ORR'!C47</f>
        <v>0</v>
      </c>
      <c r="K49" s="148">
        <f t="shared" si="3"/>
        <v>1637.9770000000001</v>
      </c>
      <c r="L49" s="148">
        <f t="shared" si="4"/>
        <v>0</v>
      </c>
      <c r="M49" s="148">
        <f t="shared" si="5"/>
        <v>0</v>
      </c>
      <c r="N49" s="148"/>
      <c r="O49" s="148"/>
    </row>
    <row r="50" spans="1:15">
      <c r="A50" s="89" t="str">
        <f>Tri_Incurred_AttrorTot!A42</f>
        <v>2006 Q3</v>
      </c>
      <c r="B50" s="148">
        <f>IF(A50='User Entries'!$C$5,"",Summary_AttrorTotal!M48+IF('User Entries'!$C$24="No",0,'Large Losses_Analysis'!Z48+'Weather Losses_Analysis'!Z48))</f>
        <v>1483.7940000000001</v>
      </c>
      <c r="C50" s="148">
        <f>Summary_AttrorTotal!S48+IF('User Entries'!$C$24="No",0,'Large Losses_Analysis'!AA48+'Weather Losses_Analysis'!AA48)</f>
        <v>1483.7940000000001</v>
      </c>
      <c r="D50" s="148">
        <f t="shared" si="1"/>
        <v>0</v>
      </c>
      <c r="E50" s="44">
        <f t="shared" si="0"/>
        <v>0</v>
      </c>
      <c r="F50" s="148">
        <f>Summary_AttrorTotal!U48+IF('User Entries'!$C$24="No",0,'Large Losses_Analysis'!AI48+'Weather Losses_Analysis'!AI48)</f>
        <v>69</v>
      </c>
      <c r="G50" s="148">
        <f>Summary_AttrorTotal!H48+IF('User Entries'!$C$24="No",0,'Large Losses_Analysis'!C48+'Weather Losses_Analysis'!C48)</f>
        <v>1483.7940000000001</v>
      </c>
      <c r="H50" s="148">
        <f>Summary_AttrorTotal!I48+IF('User Entries'!$C$24="No",0,'Large Losses_Analysis'!I48+'Weather Losses_Analysis'!I48)</f>
        <v>0</v>
      </c>
      <c r="I50" s="148">
        <f t="shared" si="2"/>
        <v>1483.7940000000001</v>
      </c>
      <c r="J50" s="148">
        <f>'Asset_S&amp;S_or ORR'!C48</f>
        <v>0</v>
      </c>
      <c r="K50" s="148">
        <f t="shared" si="3"/>
        <v>1483.7940000000001</v>
      </c>
      <c r="L50" s="148">
        <f t="shared" si="4"/>
        <v>0</v>
      </c>
      <c r="M50" s="148">
        <f t="shared" si="5"/>
        <v>0</v>
      </c>
      <c r="N50" s="148"/>
      <c r="O50" s="148"/>
    </row>
    <row r="51" spans="1:15">
      <c r="A51" s="89" t="str">
        <f>Tri_Incurred_AttrorTot!A43</f>
        <v>2006 Q4</v>
      </c>
      <c r="B51" s="148">
        <f>IF(A51='User Entries'!$C$5,"",Summary_AttrorTotal!M49+IF('User Entries'!$C$24="No",0,'Large Losses_Analysis'!Z49+'Weather Losses_Analysis'!Z49))</f>
        <v>1783.798</v>
      </c>
      <c r="C51" s="148">
        <f>Summary_AttrorTotal!S49+IF('User Entries'!$C$24="No",0,'Large Losses_Analysis'!AA49+'Weather Losses_Analysis'!AA49)</f>
        <v>1783.798</v>
      </c>
      <c r="D51" s="148">
        <f t="shared" si="1"/>
        <v>0</v>
      </c>
      <c r="E51" s="44">
        <f t="shared" si="0"/>
        <v>0</v>
      </c>
      <c r="F51" s="148">
        <f>Summary_AttrorTotal!U49+IF('User Entries'!$C$24="No",0,'Large Losses_Analysis'!AI49+'Weather Losses_Analysis'!AI49)</f>
        <v>54</v>
      </c>
      <c r="G51" s="148">
        <f>Summary_AttrorTotal!H49+IF('User Entries'!$C$24="No",0,'Large Losses_Analysis'!C49+'Weather Losses_Analysis'!C49)</f>
        <v>1783.798</v>
      </c>
      <c r="H51" s="148">
        <f>Summary_AttrorTotal!I49+IF('User Entries'!$C$24="No",0,'Large Losses_Analysis'!I49+'Weather Losses_Analysis'!I49)</f>
        <v>0</v>
      </c>
      <c r="I51" s="148">
        <f t="shared" si="2"/>
        <v>1783.798</v>
      </c>
      <c r="J51" s="148">
        <f>'Asset_S&amp;S_or ORR'!C49</f>
        <v>0</v>
      </c>
      <c r="K51" s="148">
        <f t="shared" si="3"/>
        <v>1783.798</v>
      </c>
      <c r="L51" s="148">
        <f t="shared" si="4"/>
        <v>0</v>
      </c>
      <c r="M51" s="148">
        <f t="shared" si="5"/>
        <v>0</v>
      </c>
      <c r="N51" s="148"/>
      <c r="O51" s="148"/>
    </row>
    <row r="52" spans="1:15">
      <c r="A52" s="89" t="str">
        <f>Tri_Incurred_AttrorTot!A44</f>
        <v>2007 Q1</v>
      </c>
      <c r="B52" s="148">
        <f>IF(A52='User Entries'!$C$5,"",Summary_AttrorTotal!M50+IF('User Entries'!$C$24="No",0,'Large Losses_Analysis'!Z50+'Weather Losses_Analysis'!Z50))</f>
        <v>1867.615</v>
      </c>
      <c r="C52" s="148">
        <f>Summary_AttrorTotal!S50+IF('User Entries'!$C$24="No",0,'Large Losses_Analysis'!AA50+'Weather Losses_Analysis'!AA50)</f>
        <v>1867.614</v>
      </c>
      <c r="D52" s="148">
        <f t="shared" si="1"/>
        <v>-9.9999999997635314E-4</v>
      </c>
      <c r="E52" s="44">
        <f t="shared" si="0"/>
        <v>-5.3544254860819905E-7</v>
      </c>
      <c r="F52" s="148">
        <f>Summary_AttrorTotal!U50+IF('User Entries'!$C$24="No",0,'Large Losses_Analysis'!AI50+'Weather Losses_Analysis'!AI50)</f>
        <v>68</v>
      </c>
      <c r="G52" s="148">
        <f>Summary_AttrorTotal!H50+IF('User Entries'!$C$24="No",0,'Large Losses_Analysis'!C50+'Weather Losses_Analysis'!C50)</f>
        <v>1867.615</v>
      </c>
      <c r="H52" s="148">
        <f>Summary_AttrorTotal!I50+IF('User Entries'!$C$24="No",0,'Large Losses_Analysis'!I50+'Weather Losses_Analysis'!I50)</f>
        <v>0</v>
      </c>
      <c r="I52" s="148">
        <f t="shared" si="2"/>
        <v>1867.615</v>
      </c>
      <c r="J52" s="148">
        <f>'Asset_S&amp;S_or ORR'!C50</f>
        <v>0</v>
      </c>
      <c r="K52" s="148">
        <f t="shared" si="3"/>
        <v>1867.615</v>
      </c>
      <c r="L52" s="148">
        <f t="shared" si="4"/>
        <v>-9.9999999997635314E-4</v>
      </c>
      <c r="M52" s="148">
        <f t="shared" si="5"/>
        <v>-9.9999999997635314E-4</v>
      </c>
      <c r="N52" s="148"/>
      <c r="O52" s="148"/>
    </row>
    <row r="53" spans="1:15">
      <c r="A53" s="89" t="str">
        <f>Tri_Incurred_AttrorTot!A45</f>
        <v>2007 Q2</v>
      </c>
      <c r="B53" s="148">
        <f>IF(A53='User Entries'!$C$5,"",Summary_AttrorTotal!M51+IF('User Entries'!$C$24="No",0,'Large Losses_Analysis'!Z51+'Weather Losses_Analysis'!Z51))</f>
        <v>2334.9</v>
      </c>
      <c r="C53" s="148">
        <f>Summary_AttrorTotal!S51+IF('User Entries'!$C$24="No",0,'Large Losses_Analysis'!AA51+'Weather Losses_Analysis'!AA51)</f>
        <v>2334.9</v>
      </c>
      <c r="D53" s="148">
        <f t="shared" si="1"/>
        <v>0</v>
      </c>
      <c r="E53" s="44">
        <f t="shared" si="0"/>
        <v>0</v>
      </c>
      <c r="F53" s="148">
        <f>Summary_AttrorTotal!U51+IF('User Entries'!$C$24="No",0,'Large Losses_Analysis'!AI51+'Weather Losses_Analysis'!AI51)</f>
        <v>69</v>
      </c>
      <c r="G53" s="148">
        <f>Summary_AttrorTotal!H51+IF('User Entries'!$C$24="No",0,'Large Losses_Analysis'!C51+'Weather Losses_Analysis'!C51)</f>
        <v>2334.9</v>
      </c>
      <c r="H53" s="148">
        <f>Summary_AttrorTotal!I51+IF('User Entries'!$C$24="No",0,'Large Losses_Analysis'!I51+'Weather Losses_Analysis'!I51)</f>
        <v>0</v>
      </c>
      <c r="I53" s="148">
        <f t="shared" si="2"/>
        <v>2334.9</v>
      </c>
      <c r="J53" s="148">
        <f>'Asset_S&amp;S_or ORR'!C51</f>
        <v>0</v>
      </c>
      <c r="K53" s="148">
        <f t="shared" si="3"/>
        <v>2334.9</v>
      </c>
      <c r="L53" s="148">
        <f t="shared" si="4"/>
        <v>0</v>
      </c>
      <c r="M53" s="148">
        <f t="shared" si="5"/>
        <v>0</v>
      </c>
      <c r="N53" s="148"/>
      <c r="O53" s="148"/>
    </row>
    <row r="54" spans="1:15">
      <c r="A54" s="89" t="str">
        <f>Tri_Incurred_AttrorTot!A46</f>
        <v>2007 Q3</v>
      </c>
      <c r="B54" s="148">
        <f>IF(A54='User Entries'!$C$5,"",Summary_AttrorTotal!M52+IF('User Entries'!$C$24="No",0,'Large Losses_Analysis'!Z52+'Weather Losses_Analysis'!Z52))</f>
        <v>2378.9</v>
      </c>
      <c r="C54" s="148">
        <f>Summary_AttrorTotal!S52+IF('User Entries'!$C$24="No",0,'Large Losses_Analysis'!AA52+'Weather Losses_Analysis'!AA52)</f>
        <v>2323.9549999999999</v>
      </c>
      <c r="D54" s="148">
        <f t="shared" si="1"/>
        <v>-54.945000000000164</v>
      </c>
      <c r="E54" s="44">
        <f t="shared" si="0"/>
        <v>-2.3642884651381015E-2</v>
      </c>
      <c r="F54" s="148">
        <f>Summary_AttrorTotal!U52+IF('User Entries'!$C$24="No",0,'Large Losses_Analysis'!AI52+'Weather Losses_Analysis'!AI52)</f>
        <v>83</v>
      </c>
      <c r="G54" s="148">
        <f>Summary_AttrorTotal!H52+IF('User Entries'!$C$24="No",0,'Large Losses_Analysis'!C52+'Weather Losses_Analysis'!C52)</f>
        <v>2379.4</v>
      </c>
      <c r="H54" s="148">
        <f>Summary_AttrorTotal!I52+IF('User Entries'!$C$24="No",0,'Large Losses_Analysis'!I52+'Weather Losses_Analysis'!I52)</f>
        <v>0</v>
      </c>
      <c r="I54" s="148">
        <f t="shared" si="2"/>
        <v>2379.4</v>
      </c>
      <c r="J54" s="148">
        <f>'Asset_S&amp;S_or ORR'!C52</f>
        <v>0</v>
      </c>
      <c r="K54" s="148">
        <f t="shared" si="3"/>
        <v>2379.4</v>
      </c>
      <c r="L54" s="148">
        <f t="shared" si="4"/>
        <v>-55.445000000000164</v>
      </c>
      <c r="M54" s="148">
        <f t="shared" si="5"/>
        <v>-55.445000000000164</v>
      </c>
      <c r="N54" s="148"/>
      <c r="O54" s="148"/>
    </row>
    <row r="55" spans="1:15">
      <c r="A55" s="89" t="str">
        <f>Tri_Incurred_AttrorTot!A47</f>
        <v>2007 Q4</v>
      </c>
      <c r="B55" s="148">
        <f>IF(A55='User Entries'!$C$5,"",Summary_AttrorTotal!M53+IF('User Entries'!$C$24="No",0,'Large Losses_Analysis'!Z53+'Weather Losses_Analysis'!Z53))</f>
        <v>3098.6379999999999</v>
      </c>
      <c r="C55" s="148">
        <f>Summary_AttrorTotal!S53+IF('User Entries'!$C$24="No",0,'Large Losses_Analysis'!AA53+'Weather Losses_Analysis'!AA53)</f>
        <v>3098.6379999999999</v>
      </c>
      <c r="D55" s="148">
        <f t="shared" si="1"/>
        <v>0</v>
      </c>
      <c r="E55" s="44">
        <f t="shared" si="0"/>
        <v>0</v>
      </c>
      <c r="F55" s="148">
        <f>Summary_AttrorTotal!U53+IF('User Entries'!$C$24="No",0,'Large Losses_Analysis'!AI53+'Weather Losses_Analysis'!AI53)</f>
        <v>81</v>
      </c>
      <c r="G55" s="148">
        <f>Summary_AttrorTotal!H53+IF('User Entries'!$C$24="No",0,'Large Losses_Analysis'!C53+'Weather Losses_Analysis'!C53)</f>
        <v>3098.6379999999999</v>
      </c>
      <c r="H55" s="148">
        <f>Summary_AttrorTotal!I53+IF('User Entries'!$C$24="No",0,'Large Losses_Analysis'!I53+'Weather Losses_Analysis'!I53)</f>
        <v>0</v>
      </c>
      <c r="I55" s="148">
        <f t="shared" si="2"/>
        <v>3098.6379999999999</v>
      </c>
      <c r="J55" s="148">
        <f>'Asset_S&amp;S_or ORR'!C53</f>
        <v>0</v>
      </c>
      <c r="K55" s="148">
        <f t="shared" si="3"/>
        <v>3098.6379999999999</v>
      </c>
      <c r="L55" s="148">
        <f t="shared" si="4"/>
        <v>0</v>
      </c>
      <c r="M55" s="148">
        <f t="shared" si="5"/>
        <v>0</v>
      </c>
      <c r="N55" s="148"/>
      <c r="O55" s="148"/>
    </row>
    <row r="56" spans="1:15">
      <c r="A56" s="89" t="str">
        <f>Tri_Incurred_AttrorTot!A48</f>
        <v>2008 Q1</v>
      </c>
      <c r="B56" s="148">
        <f>IF(A56='User Entries'!$C$5,"",Summary_AttrorTotal!M54+IF('User Entries'!$C$24="No",0,'Large Losses_Analysis'!Z54+'Weather Losses_Analysis'!Z54))</f>
        <v>2352.5169999999998</v>
      </c>
      <c r="C56" s="148">
        <f>Summary_AttrorTotal!S54+IF('User Entries'!$C$24="No",0,'Large Losses_Analysis'!AA54+'Weather Losses_Analysis'!AA54)</f>
        <v>2352.5169999999998</v>
      </c>
      <c r="D56" s="148">
        <f t="shared" si="1"/>
        <v>0</v>
      </c>
      <c r="E56" s="44">
        <f t="shared" si="0"/>
        <v>0</v>
      </c>
      <c r="F56" s="148">
        <f>Summary_AttrorTotal!U54+IF('User Entries'!$C$24="No",0,'Large Losses_Analysis'!AI54+'Weather Losses_Analysis'!AI54)</f>
        <v>62</v>
      </c>
      <c r="G56" s="148">
        <f>Summary_AttrorTotal!H54+IF('User Entries'!$C$24="No",0,'Large Losses_Analysis'!C54+'Weather Losses_Analysis'!C54)</f>
        <v>2352.5169999999998</v>
      </c>
      <c r="H56" s="148">
        <f>Summary_AttrorTotal!I54+IF('User Entries'!$C$24="No",0,'Large Losses_Analysis'!I54+'Weather Losses_Analysis'!I54)</f>
        <v>0</v>
      </c>
      <c r="I56" s="148">
        <f t="shared" si="2"/>
        <v>2352.5169999999998</v>
      </c>
      <c r="J56" s="148">
        <f>'Asset_S&amp;S_or ORR'!C54</f>
        <v>0</v>
      </c>
      <c r="K56" s="148">
        <f t="shared" si="3"/>
        <v>2352.5169999999998</v>
      </c>
      <c r="L56" s="148">
        <f t="shared" si="4"/>
        <v>0</v>
      </c>
      <c r="M56" s="148">
        <f t="shared" si="5"/>
        <v>0</v>
      </c>
      <c r="N56" s="148"/>
      <c r="O56" s="148"/>
    </row>
    <row r="57" spans="1:15">
      <c r="A57" s="89" t="str">
        <f>Tri_Incurred_AttrorTot!A49</f>
        <v>2008 Q2</v>
      </c>
      <c r="B57" s="148">
        <f>IF(A57='User Entries'!$C$5,"",Summary_AttrorTotal!M55+IF('User Entries'!$C$24="No",0,'Large Losses_Analysis'!Z55+'Weather Losses_Analysis'!Z55))</f>
        <v>2965.7919999999999</v>
      </c>
      <c r="C57" s="148">
        <f>Summary_AttrorTotal!S55+IF('User Entries'!$C$24="No",0,'Large Losses_Analysis'!AA55+'Weather Losses_Analysis'!AA55)</f>
        <v>2965.7919999999999</v>
      </c>
      <c r="D57" s="148">
        <f t="shared" si="1"/>
        <v>0</v>
      </c>
      <c r="E57" s="44">
        <f t="shared" si="0"/>
        <v>0</v>
      </c>
      <c r="F57" s="148">
        <f>Summary_AttrorTotal!U55+IF('User Entries'!$C$24="No",0,'Large Losses_Analysis'!AI55+'Weather Losses_Analysis'!AI55)</f>
        <v>84</v>
      </c>
      <c r="G57" s="148">
        <f>Summary_AttrorTotal!H55+IF('User Entries'!$C$24="No",0,'Large Losses_Analysis'!C55+'Weather Losses_Analysis'!C55)</f>
        <v>2965.7919999999999</v>
      </c>
      <c r="H57" s="148">
        <f>Summary_AttrorTotal!I55+IF('User Entries'!$C$24="No",0,'Large Losses_Analysis'!I55+'Weather Losses_Analysis'!I55)</f>
        <v>0</v>
      </c>
      <c r="I57" s="148">
        <f t="shared" si="2"/>
        <v>2965.7919999999999</v>
      </c>
      <c r="J57" s="148">
        <f>'Asset_S&amp;S_or ORR'!C55</f>
        <v>0</v>
      </c>
      <c r="K57" s="148">
        <f t="shared" si="3"/>
        <v>2965.7919999999999</v>
      </c>
      <c r="L57" s="148">
        <f t="shared" si="4"/>
        <v>0</v>
      </c>
      <c r="M57" s="148">
        <f t="shared" si="5"/>
        <v>0</v>
      </c>
      <c r="N57" s="148"/>
      <c r="O57" s="148"/>
    </row>
    <row r="58" spans="1:15">
      <c r="A58" s="89" t="str">
        <f>Tri_Incurred_AttrorTot!A50</f>
        <v>2008 Q3</v>
      </c>
      <c r="B58" s="148">
        <f>IF(A58='User Entries'!$C$5,"",Summary_AttrorTotal!M56+IF('User Entries'!$C$24="No",0,'Large Losses_Analysis'!Z56+'Weather Losses_Analysis'!Z56))</f>
        <v>2241.2620000000002</v>
      </c>
      <c r="C58" s="148">
        <f>Summary_AttrorTotal!S56+IF('User Entries'!$C$24="No",0,'Large Losses_Analysis'!AA56+'Weather Losses_Analysis'!AA56)</f>
        <v>2241.2620000000002</v>
      </c>
      <c r="D58" s="148">
        <f t="shared" si="1"/>
        <v>0</v>
      </c>
      <c r="E58" s="44">
        <f t="shared" si="0"/>
        <v>0</v>
      </c>
      <c r="F58" s="148">
        <f>Summary_AttrorTotal!U56+IF('User Entries'!$C$24="No",0,'Large Losses_Analysis'!AI56+'Weather Losses_Analysis'!AI56)</f>
        <v>60</v>
      </c>
      <c r="G58" s="148">
        <f>Summary_AttrorTotal!H56+IF('User Entries'!$C$24="No",0,'Large Losses_Analysis'!C56+'Weather Losses_Analysis'!C56)</f>
        <v>2241.2620000000002</v>
      </c>
      <c r="H58" s="148">
        <f>Summary_AttrorTotal!I56+IF('User Entries'!$C$24="No",0,'Large Losses_Analysis'!I56+'Weather Losses_Analysis'!I56)</f>
        <v>0</v>
      </c>
      <c r="I58" s="148">
        <f t="shared" si="2"/>
        <v>2241.2620000000002</v>
      </c>
      <c r="J58" s="148">
        <f>'Asset_S&amp;S_or ORR'!C56</f>
        <v>0</v>
      </c>
      <c r="K58" s="148">
        <f t="shared" si="3"/>
        <v>2241.2620000000002</v>
      </c>
      <c r="L58" s="148">
        <f t="shared" si="4"/>
        <v>0</v>
      </c>
      <c r="M58" s="148">
        <f t="shared" si="5"/>
        <v>0</v>
      </c>
      <c r="N58" s="148"/>
      <c r="O58" s="148"/>
    </row>
    <row r="59" spans="1:15">
      <c r="A59" s="89" t="str">
        <f>Tri_Incurred_AttrorTot!A51</f>
        <v>2008 Q4</v>
      </c>
      <c r="B59" s="148">
        <f>IF(A59='User Entries'!$C$5,"",Summary_AttrorTotal!M57+IF('User Entries'!$C$24="No",0,'Large Losses_Analysis'!Z57+'Weather Losses_Analysis'!Z57))</f>
        <v>2172.7359999999999</v>
      </c>
      <c r="C59" s="148">
        <f>Summary_AttrorTotal!S57+IF('User Entries'!$C$24="No",0,'Large Losses_Analysis'!AA57+'Weather Losses_Analysis'!AA57)</f>
        <v>2172.7359999999999</v>
      </c>
      <c r="D59" s="148">
        <f t="shared" si="1"/>
        <v>0</v>
      </c>
      <c r="E59" s="44">
        <f t="shared" si="0"/>
        <v>0</v>
      </c>
      <c r="F59" s="148">
        <f>Summary_AttrorTotal!U57+IF('User Entries'!$C$24="No",0,'Large Losses_Analysis'!AI57+'Weather Losses_Analysis'!AI57)</f>
        <v>72</v>
      </c>
      <c r="G59" s="148">
        <f>Summary_AttrorTotal!H57+IF('User Entries'!$C$24="No",0,'Large Losses_Analysis'!C57+'Weather Losses_Analysis'!C57)</f>
        <v>2172.7359999999999</v>
      </c>
      <c r="H59" s="148">
        <f>Summary_AttrorTotal!I57+IF('User Entries'!$C$24="No",0,'Large Losses_Analysis'!I57+'Weather Losses_Analysis'!I57)</f>
        <v>0</v>
      </c>
      <c r="I59" s="148">
        <f t="shared" si="2"/>
        <v>2172.7359999999999</v>
      </c>
      <c r="J59" s="148">
        <f>'Asset_S&amp;S_or ORR'!C57</f>
        <v>0</v>
      </c>
      <c r="K59" s="148">
        <f t="shared" si="3"/>
        <v>2172.7359999999999</v>
      </c>
      <c r="L59" s="148">
        <f t="shared" si="4"/>
        <v>0</v>
      </c>
      <c r="M59" s="148">
        <f t="shared" si="5"/>
        <v>0</v>
      </c>
      <c r="N59" s="148"/>
      <c r="O59" s="148"/>
    </row>
    <row r="60" spans="1:15">
      <c r="A60" s="89" t="str">
        <f>Tri_Incurred_AttrorTot!A52</f>
        <v>2009 Q1</v>
      </c>
      <c r="B60" s="148">
        <f>IF(A60='User Entries'!$C$5,"",Summary_AttrorTotal!M58+IF('User Entries'!$C$24="No",0,'Large Losses_Analysis'!Z58+'Weather Losses_Analysis'!Z58))</f>
        <v>2165.84</v>
      </c>
      <c r="C60" s="148">
        <f>Summary_AttrorTotal!S58+IF('User Entries'!$C$24="No",0,'Large Losses_Analysis'!AA58+'Weather Losses_Analysis'!AA58)</f>
        <v>2165.8389999999999</v>
      </c>
      <c r="D60" s="148">
        <f t="shared" si="1"/>
        <v>-1.0000000002037268E-3</v>
      </c>
      <c r="E60" s="44">
        <f t="shared" si="0"/>
        <v>-4.6171483670010877E-7</v>
      </c>
      <c r="F60" s="148">
        <f>Summary_AttrorTotal!U58+IF('User Entries'!$C$24="No",0,'Large Losses_Analysis'!AI58+'Weather Losses_Analysis'!AI58)</f>
        <v>63</v>
      </c>
      <c r="G60" s="148">
        <f>Summary_AttrorTotal!H58+IF('User Entries'!$C$24="No",0,'Large Losses_Analysis'!C58+'Weather Losses_Analysis'!C58)</f>
        <v>2165.84</v>
      </c>
      <c r="H60" s="148">
        <f>Summary_AttrorTotal!I58+IF('User Entries'!$C$24="No",0,'Large Losses_Analysis'!I58+'Weather Losses_Analysis'!I58)</f>
        <v>0</v>
      </c>
      <c r="I60" s="148">
        <f t="shared" si="2"/>
        <v>2165.84</v>
      </c>
      <c r="J60" s="148">
        <f>'Asset_S&amp;S_or ORR'!C58</f>
        <v>0</v>
      </c>
      <c r="K60" s="148">
        <f t="shared" si="3"/>
        <v>2165.84</v>
      </c>
      <c r="L60" s="148">
        <f t="shared" si="4"/>
        <v>-1.0000000002037268E-3</v>
      </c>
      <c r="M60" s="148">
        <f t="shared" si="5"/>
        <v>-1.0000000002037268E-3</v>
      </c>
      <c r="N60" s="148"/>
      <c r="O60" s="148"/>
    </row>
    <row r="61" spans="1:15">
      <c r="A61" s="89" t="str">
        <f>Tri_Incurred_AttrorTot!A53</f>
        <v>2009 Q2</v>
      </c>
      <c r="B61" s="148">
        <f>IF(A61='User Entries'!$C$5,"",Summary_AttrorTotal!M59+IF('User Entries'!$C$24="No",0,'Large Losses_Analysis'!Z59+'Weather Losses_Analysis'!Z59))</f>
        <v>2545.9009999999998</v>
      </c>
      <c r="C61" s="148">
        <f>Summary_AttrorTotal!S59+IF('User Entries'!$C$24="No",0,'Large Losses_Analysis'!AA59+'Weather Losses_Analysis'!AA59)</f>
        <v>2552.545640617368</v>
      </c>
      <c r="D61" s="148">
        <f t="shared" si="1"/>
        <v>6.644640617368168</v>
      </c>
      <c r="E61" s="44">
        <f t="shared" si="0"/>
        <v>2.6031427260830766E-3</v>
      </c>
      <c r="F61" s="148">
        <f>Summary_AttrorTotal!U59+IF('User Entries'!$C$24="No",0,'Large Losses_Analysis'!AI59+'Weather Losses_Analysis'!AI59)</f>
        <v>71</v>
      </c>
      <c r="G61" s="148">
        <f>Summary_AttrorTotal!H59+IF('User Entries'!$C$24="No",0,'Large Losses_Analysis'!C59+'Weather Losses_Analysis'!C59)</f>
        <v>2545.9009999999998</v>
      </c>
      <c r="H61" s="148">
        <f>Summary_AttrorTotal!I59+IF('User Entries'!$C$24="No",0,'Large Losses_Analysis'!I59+'Weather Losses_Analysis'!I59)</f>
        <v>0</v>
      </c>
      <c r="I61" s="148">
        <f t="shared" si="2"/>
        <v>2545.9009999999998</v>
      </c>
      <c r="J61" s="148">
        <f>'Asset_S&amp;S_or ORR'!C59</f>
        <v>0</v>
      </c>
      <c r="K61" s="148">
        <f t="shared" si="3"/>
        <v>2545.9009999999998</v>
      </c>
      <c r="L61" s="148">
        <f t="shared" si="4"/>
        <v>6.644640617368168</v>
      </c>
      <c r="M61" s="148">
        <f t="shared" si="5"/>
        <v>6.644640617368168</v>
      </c>
      <c r="N61" s="148"/>
      <c r="O61" s="148"/>
    </row>
    <row r="62" spans="1:15">
      <c r="A62" s="89" t="str">
        <f>Tri_Incurred_AttrorTot!A54</f>
        <v>2009 Q3</v>
      </c>
      <c r="B62" s="148">
        <f>IF(A62='User Entries'!$C$5,"",Summary_AttrorTotal!M60+IF('User Entries'!$C$24="No",0,'Large Losses_Analysis'!Z60+'Weather Losses_Analysis'!Z60))</f>
        <v>2025.9649999999999</v>
      </c>
      <c r="C62" s="148">
        <f>Summary_AttrorTotal!S60+IF('User Entries'!$C$24="No",0,'Large Losses_Analysis'!AA60+'Weather Losses_Analysis'!AA60)</f>
        <v>2027.9414484858937</v>
      </c>
      <c r="D62" s="148">
        <f t="shared" si="1"/>
        <v>1.9764484858937976</v>
      </c>
      <c r="E62" s="44">
        <f t="shared" si="0"/>
        <v>9.7460825970565278E-4</v>
      </c>
      <c r="F62" s="148">
        <f>Summary_AttrorTotal!U60+IF('User Entries'!$C$24="No",0,'Large Losses_Analysis'!AI60+'Weather Losses_Analysis'!AI60)</f>
        <v>53</v>
      </c>
      <c r="G62" s="148">
        <f>Summary_AttrorTotal!H60+IF('User Entries'!$C$24="No",0,'Large Losses_Analysis'!C60+'Weather Losses_Analysis'!C60)</f>
        <v>2025.9649999999999</v>
      </c>
      <c r="H62" s="148">
        <f>Summary_AttrorTotal!I60+IF('User Entries'!$C$24="No",0,'Large Losses_Analysis'!I60+'Weather Losses_Analysis'!I60)</f>
        <v>0</v>
      </c>
      <c r="I62" s="148">
        <f t="shared" si="2"/>
        <v>2025.9649999999999</v>
      </c>
      <c r="J62" s="148">
        <f>'Asset_S&amp;S_or ORR'!C60</f>
        <v>0</v>
      </c>
      <c r="K62" s="148">
        <f t="shared" si="3"/>
        <v>2025.9649999999999</v>
      </c>
      <c r="L62" s="148">
        <f t="shared" si="4"/>
        <v>1.9764484858937976</v>
      </c>
      <c r="M62" s="148">
        <f t="shared" si="5"/>
        <v>1.9764484858937976</v>
      </c>
      <c r="N62" s="148"/>
      <c r="O62" s="148"/>
    </row>
    <row r="63" spans="1:15">
      <c r="A63" s="89" t="str">
        <f>Tri_Incurred_AttrorTot!A55</f>
        <v>2009 Q4</v>
      </c>
      <c r="B63" s="148">
        <f>IF(A63='User Entries'!$C$5,"",Summary_AttrorTotal!M61+IF('User Entries'!$C$24="No",0,'Large Losses_Analysis'!Z61+'Weather Losses_Analysis'!Z61))</f>
        <v>2360.7240000000002</v>
      </c>
      <c r="C63" s="148">
        <f>Summary_AttrorTotal!S61+IF('User Entries'!$C$24="No",0,'Large Losses_Analysis'!AA61+'Weather Losses_Analysis'!AA61)</f>
        <v>2350.8043397094357</v>
      </c>
      <c r="D63" s="148">
        <f t="shared" si="1"/>
        <v>-9.9196602905644795</v>
      </c>
      <c r="E63" s="44">
        <f t="shared" si="0"/>
        <v>-4.2196877566554819E-3</v>
      </c>
      <c r="F63" s="148">
        <f>Summary_AttrorTotal!U61+IF('User Entries'!$C$24="No",0,'Large Losses_Analysis'!AI61+'Weather Losses_Analysis'!AI61)</f>
        <v>57</v>
      </c>
      <c r="G63" s="148">
        <f>Summary_AttrorTotal!H61+IF('User Entries'!$C$24="No",0,'Large Losses_Analysis'!C61+'Weather Losses_Analysis'!C61)</f>
        <v>2360.7240000000002</v>
      </c>
      <c r="H63" s="148">
        <f>Summary_AttrorTotal!I61+IF('User Entries'!$C$24="No",0,'Large Losses_Analysis'!I61+'Weather Losses_Analysis'!I61)</f>
        <v>0</v>
      </c>
      <c r="I63" s="148">
        <f t="shared" si="2"/>
        <v>2360.7240000000002</v>
      </c>
      <c r="J63" s="148">
        <f>'Asset_S&amp;S_or ORR'!C61</f>
        <v>0</v>
      </c>
      <c r="K63" s="148">
        <f t="shared" si="3"/>
        <v>2360.7240000000002</v>
      </c>
      <c r="L63" s="148">
        <f t="shared" si="4"/>
        <v>-9.9196602905644795</v>
      </c>
      <c r="M63" s="148">
        <f t="shared" si="5"/>
        <v>-9.9196602905644795</v>
      </c>
      <c r="N63" s="148"/>
      <c r="O63" s="148"/>
    </row>
    <row r="64" spans="1:15">
      <c r="A64" s="89" t="str">
        <f>Tri_Incurred_AttrorTot!A56</f>
        <v>2010 Q1</v>
      </c>
      <c r="B64" s="148">
        <f>IF(A64='User Entries'!$C$5,"",Summary_AttrorTotal!M62+IF('User Entries'!$C$24="No",0,'Large Losses_Analysis'!Z62+'Weather Losses_Analysis'!Z62))</f>
        <v>2188.54</v>
      </c>
      <c r="C64" s="148">
        <f>Summary_AttrorTotal!S62+IF('User Entries'!$C$24="No",0,'Large Losses_Analysis'!AA62+'Weather Losses_Analysis'!AA62)</f>
        <v>2191.1243270606324</v>
      </c>
      <c r="D64" s="148">
        <f t="shared" si="1"/>
        <v>2.584327060632404</v>
      </c>
      <c r="E64" s="44">
        <f t="shared" si="0"/>
        <v>1.179452497841256E-3</v>
      </c>
      <c r="F64" s="148">
        <f>Summary_AttrorTotal!U62+IF('User Entries'!$C$24="No",0,'Large Losses_Analysis'!AI62+'Weather Losses_Analysis'!AI62)</f>
        <v>48</v>
      </c>
      <c r="G64" s="148">
        <f>Summary_AttrorTotal!H62+IF('User Entries'!$C$24="No",0,'Large Losses_Analysis'!C62+'Weather Losses_Analysis'!C62)</f>
        <v>2188.54</v>
      </c>
      <c r="H64" s="148">
        <f>Summary_AttrorTotal!I62+IF('User Entries'!$C$24="No",0,'Large Losses_Analysis'!I62+'Weather Losses_Analysis'!I62)</f>
        <v>0</v>
      </c>
      <c r="I64" s="148">
        <f t="shared" ref="I64:I99" si="6">G64+H64</f>
        <v>2188.54</v>
      </c>
      <c r="J64" s="148">
        <f>'Asset_S&amp;S_or ORR'!C62</f>
        <v>0</v>
      </c>
      <c r="K64" s="148">
        <f t="shared" si="3"/>
        <v>2188.54</v>
      </c>
      <c r="L64" s="148">
        <f t="shared" ref="L64:L99" si="7">C64-G64</f>
        <v>2.584327060632404</v>
      </c>
      <c r="M64" s="148">
        <f t="shared" si="5"/>
        <v>2.584327060632404</v>
      </c>
      <c r="N64" s="148"/>
      <c r="O64" s="148"/>
    </row>
    <row r="65" spans="1:15">
      <c r="A65" s="89" t="str">
        <f>Tri_Incurred_AttrorTot!A57</f>
        <v>2010 Q2</v>
      </c>
      <c r="B65" s="148">
        <f>IF(A65='User Entries'!$C$5,"",Summary_AttrorTotal!M63+IF('User Entries'!$C$24="No",0,'Large Losses_Analysis'!Z63+'Weather Losses_Analysis'!Z63))</f>
        <v>2481.3276405461866</v>
      </c>
      <c r="C65" s="148">
        <f>Summary_AttrorTotal!S63+IF('User Entries'!$C$24="No",0,'Large Losses_Analysis'!AA63+'Weather Losses_Analysis'!AA63)</f>
        <v>2481.495432021286</v>
      </c>
      <c r="D65" s="148">
        <f t="shared" si="1"/>
        <v>0.1677914750994205</v>
      </c>
      <c r="E65" s="44">
        <f t="shared" si="0"/>
        <v>6.761707998098028E-5</v>
      </c>
      <c r="F65" s="148">
        <f>Summary_AttrorTotal!U63+IF('User Entries'!$C$24="No",0,'Large Losses_Analysis'!AI63+'Weather Losses_Analysis'!AI63)</f>
        <v>63</v>
      </c>
      <c r="G65" s="148">
        <f>Summary_AttrorTotal!H63+IF('User Entries'!$C$24="No",0,'Large Losses_Analysis'!C63+'Weather Losses_Analysis'!C63)</f>
        <v>2427.2979999999998</v>
      </c>
      <c r="H65" s="148">
        <f>Summary_AttrorTotal!I63+IF('User Entries'!$C$24="No",0,'Large Losses_Analysis'!I63+'Weather Losses_Analysis'!I63)</f>
        <v>0</v>
      </c>
      <c r="I65" s="148">
        <f t="shared" si="6"/>
        <v>2427.2979999999998</v>
      </c>
      <c r="J65" s="148">
        <f>'Asset_S&amp;S_or ORR'!C63</f>
        <v>0</v>
      </c>
      <c r="K65" s="148">
        <f t="shared" si="3"/>
        <v>2427.2979999999998</v>
      </c>
      <c r="L65" s="148">
        <f t="shared" si="7"/>
        <v>54.197432021286204</v>
      </c>
      <c r="M65" s="148">
        <f t="shared" si="5"/>
        <v>54.197432021286204</v>
      </c>
      <c r="N65" s="148"/>
      <c r="O65" s="148"/>
    </row>
    <row r="66" spans="1:15">
      <c r="A66" s="89" t="str">
        <f>Tri_Incurred_AttrorTot!A58</f>
        <v>2010 Q3</v>
      </c>
      <c r="B66" s="148">
        <f>IF(A66='User Entries'!$C$5,"",Summary_AttrorTotal!M64+IF('User Entries'!$C$24="No",0,'Large Losses_Analysis'!Z64+'Weather Losses_Analysis'!Z64))</f>
        <v>3265.3760000000002</v>
      </c>
      <c r="C66" s="148">
        <f>Summary_AttrorTotal!S64+IF('User Entries'!$C$24="No",0,'Large Losses_Analysis'!AA64+'Weather Losses_Analysis'!AA64)</f>
        <v>3272.780734639472</v>
      </c>
      <c r="D66" s="148">
        <f t="shared" si="1"/>
        <v>7.4047346394718261</v>
      </c>
      <c r="E66" s="44">
        <f t="shared" si="0"/>
        <v>2.2625208469052934E-3</v>
      </c>
      <c r="F66" s="148">
        <f>Summary_AttrorTotal!U64+IF('User Entries'!$C$24="No",0,'Large Losses_Analysis'!AI64+'Weather Losses_Analysis'!AI64)</f>
        <v>71</v>
      </c>
      <c r="G66" s="148">
        <f>Summary_AttrorTotal!H64+IF('User Entries'!$C$24="No",0,'Large Losses_Analysis'!C64+'Weather Losses_Analysis'!C64)</f>
        <v>3265.3760000000002</v>
      </c>
      <c r="H66" s="148">
        <f>Summary_AttrorTotal!I64+IF('User Entries'!$C$24="No",0,'Large Losses_Analysis'!I64+'Weather Losses_Analysis'!I64)</f>
        <v>0</v>
      </c>
      <c r="I66" s="148">
        <f t="shared" si="6"/>
        <v>3265.3760000000002</v>
      </c>
      <c r="J66" s="148">
        <f>'Asset_S&amp;S_or ORR'!C64</f>
        <v>0</v>
      </c>
      <c r="K66" s="148">
        <f t="shared" si="3"/>
        <v>3265.3760000000002</v>
      </c>
      <c r="L66" s="148">
        <f t="shared" si="7"/>
        <v>7.4047346394718261</v>
      </c>
      <c r="M66" s="148">
        <f t="shared" si="5"/>
        <v>7.4047346394718261</v>
      </c>
      <c r="N66" s="148"/>
      <c r="O66" s="148"/>
    </row>
    <row r="67" spans="1:15">
      <c r="A67" s="89" t="str">
        <f>Tri_Incurred_AttrorTot!A59</f>
        <v>2010 Q4</v>
      </c>
      <c r="B67" s="148">
        <f>IF(A67='User Entries'!$C$5,"",Summary_AttrorTotal!M65+IF('User Entries'!$C$24="No",0,'Large Losses_Analysis'!Z65+'Weather Losses_Analysis'!Z65))</f>
        <v>3003.3490000000002</v>
      </c>
      <c r="C67" s="148">
        <f>Summary_AttrorTotal!S65+IF('User Entries'!$C$24="No",0,'Large Losses_Analysis'!AA65+'Weather Losses_Analysis'!AA65)</f>
        <v>2913.3898417872147</v>
      </c>
      <c r="D67" s="148">
        <f t="shared" si="1"/>
        <v>-89.959158212785496</v>
      </c>
      <c r="E67" s="44">
        <f t="shared" si="0"/>
        <v>-3.0877830670817532E-2</v>
      </c>
      <c r="F67" s="148">
        <f>Summary_AttrorTotal!U65+IF('User Entries'!$C$24="No",0,'Large Losses_Analysis'!AI65+'Weather Losses_Analysis'!AI65)</f>
        <v>68</v>
      </c>
      <c r="G67" s="148">
        <f>Summary_AttrorTotal!H65+IF('User Entries'!$C$24="No",0,'Large Losses_Analysis'!C65+'Weather Losses_Analysis'!C65)</f>
        <v>2995.5250000000001</v>
      </c>
      <c r="H67" s="148">
        <f>Summary_AttrorTotal!I65+IF('User Entries'!$C$24="No",0,'Large Losses_Analysis'!I65+'Weather Losses_Analysis'!I65)</f>
        <v>0</v>
      </c>
      <c r="I67" s="148">
        <f t="shared" si="6"/>
        <v>2995.5250000000001</v>
      </c>
      <c r="J67" s="148">
        <f>'Asset_S&amp;S_or ORR'!C65</f>
        <v>0</v>
      </c>
      <c r="K67" s="148">
        <f t="shared" si="3"/>
        <v>2995.5250000000001</v>
      </c>
      <c r="L67" s="148">
        <f t="shared" si="7"/>
        <v>-82.135158212785427</v>
      </c>
      <c r="M67" s="148">
        <f t="shared" si="5"/>
        <v>-82.135158212785427</v>
      </c>
      <c r="N67" s="148"/>
      <c r="O67" s="148"/>
    </row>
    <row r="68" spans="1:15">
      <c r="A68" s="89" t="str">
        <f>Tri_Incurred_AttrorTot!A60</f>
        <v>2011 Q1</v>
      </c>
      <c r="B68" s="148">
        <f>IF(A68='User Entries'!$C$5,"",Summary_AttrorTotal!M66+IF('User Entries'!$C$24="No",0,'Large Losses_Analysis'!Z66+'Weather Losses_Analysis'!Z66))</f>
        <v>3816.9457742427376</v>
      </c>
      <c r="C68" s="148">
        <f>Summary_AttrorTotal!S66+IF('User Entries'!$C$24="No",0,'Large Losses_Analysis'!AA66+'Weather Losses_Analysis'!AA66)</f>
        <v>3802.0225347425539</v>
      </c>
      <c r="D68" s="148">
        <f t="shared" si="1"/>
        <v>-14.923239500183627</v>
      </c>
      <c r="E68" s="44">
        <f t="shared" si="0"/>
        <v>-3.9250791818871015E-3</v>
      </c>
      <c r="F68" s="148">
        <f>Summary_AttrorTotal!U66+IF('User Entries'!$C$24="No",0,'Large Losses_Analysis'!AI66+'Weather Losses_Analysis'!AI66)</f>
        <v>64</v>
      </c>
      <c r="G68" s="148">
        <f>Summary_AttrorTotal!H66+IF('User Entries'!$C$24="No",0,'Large Losses_Analysis'!C66+'Weather Losses_Analysis'!C66)</f>
        <v>3745.049</v>
      </c>
      <c r="H68" s="148">
        <f>Summary_AttrorTotal!I66+IF('User Entries'!$C$24="No",0,'Large Losses_Analysis'!I66+'Weather Losses_Analysis'!I66)</f>
        <v>0</v>
      </c>
      <c r="I68" s="148">
        <f t="shared" si="6"/>
        <v>3745.049</v>
      </c>
      <c r="J68" s="148">
        <f>'Asset_S&amp;S_or ORR'!C66</f>
        <v>0</v>
      </c>
      <c r="K68" s="148">
        <f t="shared" si="3"/>
        <v>3745.049</v>
      </c>
      <c r="L68" s="148">
        <f t="shared" si="7"/>
        <v>56.973534742553966</v>
      </c>
      <c r="M68" s="148">
        <f t="shared" si="5"/>
        <v>56.973534742553966</v>
      </c>
      <c r="N68" s="148"/>
      <c r="O68" s="148"/>
    </row>
    <row r="69" spans="1:15">
      <c r="A69" s="89" t="str">
        <f>Tri_Incurred_AttrorTot!A61</f>
        <v>2011 Q2</v>
      </c>
      <c r="B69" s="148">
        <f>IF(A69='User Entries'!$C$5,"",Summary_AttrorTotal!M67+IF('User Entries'!$C$24="No",0,'Large Losses_Analysis'!Z67+'Weather Losses_Analysis'!Z67))</f>
        <v>4949.1574605905998</v>
      </c>
      <c r="C69" s="148">
        <f>Summary_AttrorTotal!S67+IF('User Entries'!$C$24="No",0,'Large Losses_Analysis'!AA67+'Weather Losses_Analysis'!AA67)</f>
        <v>4903.6657492646618</v>
      </c>
      <c r="D69" s="148">
        <f t="shared" si="1"/>
        <v>-45.491711325938013</v>
      </c>
      <c r="E69" s="44">
        <f t="shared" si="0"/>
        <v>-9.2770824220145525E-3</v>
      </c>
      <c r="F69" s="148">
        <f>Summary_AttrorTotal!U67+IF('User Entries'!$C$24="No",0,'Large Losses_Analysis'!AI67+'Weather Losses_Analysis'!AI67)</f>
        <v>99</v>
      </c>
      <c r="G69" s="148">
        <f>Summary_AttrorTotal!H67+IF('User Entries'!$C$24="No",0,'Large Losses_Analysis'!C67+'Weather Losses_Analysis'!C67)</f>
        <v>4803.107</v>
      </c>
      <c r="H69" s="148">
        <f>Summary_AttrorTotal!I67+IF('User Entries'!$C$24="No",0,'Large Losses_Analysis'!I67+'Weather Losses_Analysis'!I67)</f>
        <v>133.56700000000001</v>
      </c>
      <c r="I69" s="148">
        <f t="shared" si="6"/>
        <v>4936.674</v>
      </c>
      <c r="J69" s="148">
        <f>'Asset_S&amp;S_or ORR'!C67</f>
        <v>0</v>
      </c>
      <c r="K69" s="148">
        <f t="shared" si="3"/>
        <v>4936.674</v>
      </c>
      <c r="L69" s="148">
        <f t="shared" si="7"/>
        <v>100.55874926466186</v>
      </c>
      <c r="M69" s="148">
        <f t="shared" si="5"/>
        <v>-33.008250735338152</v>
      </c>
      <c r="N69" s="148"/>
      <c r="O69" s="148"/>
    </row>
    <row r="70" spans="1:15">
      <c r="A70" s="89" t="str">
        <f>Tri_Incurred_AttrorTot!A62</f>
        <v>2011 Q3</v>
      </c>
      <c r="B70" s="148">
        <f>IF(A70='User Entries'!$C$5,"",Summary_AttrorTotal!M68+IF('User Entries'!$C$24="No",0,'Large Losses_Analysis'!Z68+'Weather Losses_Analysis'!Z68))</f>
        <v>2903.7254239978629</v>
      </c>
      <c r="C70" s="148">
        <f>Summary_AttrorTotal!S68+IF('User Entries'!$C$24="No",0,'Large Losses_Analysis'!AA68+'Weather Losses_Analysis'!AA68)</f>
        <v>2698.3992815410043</v>
      </c>
      <c r="D70" s="148">
        <f t="shared" si="1"/>
        <v>-205.32614245685863</v>
      </c>
      <c r="E70" s="44">
        <f t="shared" si="0"/>
        <v>-7.6091831131677737E-2</v>
      </c>
      <c r="F70" s="148">
        <f>Summary_AttrorTotal!U68+IF('User Entries'!$C$24="No",0,'Large Losses_Analysis'!AI68+'Weather Losses_Analysis'!AI68)</f>
        <v>63</v>
      </c>
      <c r="G70" s="148">
        <f>Summary_AttrorTotal!H68+IF('User Entries'!$C$24="No",0,'Large Losses_Analysis'!C68+'Weather Losses_Analysis'!C68)</f>
        <v>2808.038</v>
      </c>
      <c r="H70" s="148">
        <f>Summary_AttrorTotal!I68+IF('User Entries'!$C$24="No",0,'Large Losses_Analysis'!I68+'Weather Losses_Analysis'!I68)</f>
        <v>0</v>
      </c>
      <c r="I70" s="148">
        <f t="shared" si="6"/>
        <v>2808.038</v>
      </c>
      <c r="J70" s="148">
        <f>'Asset_S&amp;S_or ORR'!C68</f>
        <v>0</v>
      </c>
      <c r="K70" s="148">
        <f t="shared" si="3"/>
        <v>2808.038</v>
      </c>
      <c r="L70" s="148">
        <f t="shared" si="7"/>
        <v>-109.63871845899575</v>
      </c>
      <c r="M70" s="148">
        <f t="shared" si="5"/>
        <v>-109.63871845899575</v>
      </c>
      <c r="N70" s="148"/>
      <c r="O70" s="148"/>
    </row>
    <row r="71" spans="1:15">
      <c r="A71" s="89" t="str">
        <f>Tri_Incurred_AttrorTot!A63</f>
        <v>2011 Q4</v>
      </c>
      <c r="B71" s="148">
        <f>IF(A71='User Entries'!$C$5,"",Summary_AttrorTotal!M69+IF('User Entries'!$C$24="No",0,'Large Losses_Analysis'!Z69+'Weather Losses_Analysis'!Z69))</f>
        <v>3652.6268352229813</v>
      </c>
      <c r="C71" s="148">
        <f>Summary_AttrorTotal!S69+IF('User Entries'!$C$24="No",0,'Large Losses_Analysis'!AA69+'Weather Losses_Analysis'!AA69)</f>
        <v>3655.0329683937448</v>
      </c>
      <c r="D71" s="148">
        <f t="shared" si="1"/>
        <v>2.4061331707634963</v>
      </c>
      <c r="E71" s="44">
        <f t="shared" si="0"/>
        <v>6.5830683103821773E-4</v>
      </c>
      <c r="F71" s="148">
        <f>Summary_AttrorTotal!U69+IF('User Entries'!$C$24="No",0,'Large Losses_Analysis'!AI69+'Weather Losses_Analysis'!AI69)</f>
        <v>64</v>
      </c>
      <c r="G71" s="148">
        <f>Summary_AttrorTotal!H69+IF('User Entries'!$C$24="No",0,'Large Losses_Analysis'!C69+'Weather Losses_Analysis'!C69)</f>
        <v>3642.3580000000002</v>
      </c>
      <c r="H71" s="148">
        <f>Summary_AttrorTotal!I69+IF('User Entries'!$C$24="No",0,'Large Losses_Analysis'!I69+'Weather Losses_Analysis'!I69)</f>
        <v>0</v>
      </c>
      <c r="I71" s="148">
        <f t="shared" si="6"/>
        <v>3642.3580000000002</v>
      </c>
      <c r="J71" s="148">
        <f>'Asset_S&amp;S_or ORR'!C69</f>
        <v>0</v>
      </c>
      <c r="K71" s="148">
        <f t="shared" si="3"/>
        <v>3642.3580000000002</v>
      </c>
      <c r="L71" s="148">
        <f t="shared" si="7"/>
        <v>12.674968393744621</v>
      </c>
      <c r="M71" s="148">
        <f t="shared" si="5"/>
        <v>12.674968393744621</v>
      </c>
      <c r="N71" s="148"/>
      <c r="O71" s="148"/>
    </row>
    <row r="72" spans="1:15">
      <c r="A72" s="89" t="str">
        <f>Tri_Incurred_AttrorTot!A64</f>
        <v>2012 Q1</v>
      </c>
      <c r="B72" s="148">
        <f>IF(A72='User Entries'!$C$5,"",Summary_AttrorTotal!M70+IF('User Entries'!$C$24="No",0,'Large Losses_Analysis'!Z70+'Weather Losses_Analysis'!Z70))</f>
        <v>4114.7167364316501</v>
      </c>
      <c r="C72" s="148">
        <f>Summary_AttrorTotal!S70+IF('User Entries'!$C$24="No",0,'Large Losses_Analysis'!AA70+'Weather Losses_Analysis'!AA70)</f>
        <v>4003.5384163973549</v>
      </c>
      <c r="D72" s="148">
        <f t="shared" si="1"/>
        <v>-111.17832003429521</v>
      </c>
      <c r="E72" s="44">
        <f t="shared" si="0"/>
        <v>-2.7770014539873135E-2</v>
      </c>
      <c r="F72" s="148">
        <f>Summary_AttrorTotal!U70+IF('User Entries'!$C$24="No",0,'Large Losses_Analysis'!AI70+'Weather Losses_Analysis'!AI70)</f>
        <v>82</v>
      </c>
      <c r="G72" s="148">
        <f>Summary_AttrorTotal!H70+IF('User Entries'!$C$24="No",0,'Large Losses_Analysis'!C70+'Weather Losses_Analysis'!C70)</f>
        <v>3989.192</v>
      </c>
      <c r="H72" s="148">
        <f>Summary_AttrorTotal!I70+IF('User Entries'!$C$24="No",0,'Large Losses_Analysis'!I70+'Weather Losses_Analysis'!I70)</f>
        <v>90.263000000000005</v>
      </c>
      <c r="I72" s="148">
        <f t="shared" si="6"/>
        <v>4079.4549999999999</v>
      </c>
      <c r="J72" s="148">
        <f>'Asset_S&amp;S_or ORR'!C70</f>
        <v>0</v>
      </c>
      <c r="K72" s="148">
        <f t="shared" si="3"/>
        <v>4079.4549999999999</v>
      </c>
      <c r="L72" s="148">
        <f t="shared" si="7"/>
        <v>14.346416397354915</v>
      </c>
      <c r="M72" s="148">
        <f t="shared" si="5"/>
        <v>-75.916583602645005</v>
      </c>
      <c r="N72" s="148"/>
      <c r="O72" s="148"/>
    </row>
    <row r="73" spans="1:15">
      <c r="A73" s="89" t="str">
        <f>Tri_Incurred_AttrorTot!A65</f>
        <v>2012 Q2</v>
      </c>
      <c r="B73" s="148">
        <f>IF(A73='User Entries'!$C$5,"",Summary_AttrorTotal!M71+IF('User Entries'!$C$24="No",0,'Large Losses_Analysis'!Z71+'Weather Losses_Analysis'!Z71))</f>
        <v>5812.2975366974997</v>
      </c>
      <c r="C73" s="148">
        <f>Summary_AttrorTotal!S71+IF('User Entries'!$C$24="No",0,'Large Losses_Analysis'!AA71+'Weather Losses_Analysis'!AA71)</f>
        <v>5812.8329874103938</v>
      </c>
      <c r="D73" s="148">
        <f t="shared" si="1"/>
        <v>0.53545071289408952</v>
      </c>
      <c r="E73" s="44">
        <f t="shared" si="0"/>
        <v>9.2115275641633699E-5</v>
      </c>
      <c r="F73" s="148">
        <f>Summary_AttrorTotal!U71+IF('User Entries'!$C$24="No",0,'Large Losses_Analysis'!AI71+'Weather Losses_Analysis'!AI71)</f>
        <v>88.711974110032372</v>
      </c>
      <c r="G73" s="148">
        <f>Summary_AttrorTotal!H71+IF('User Entries'!$C$24="No",0,'Large Losses_Analysis'!C71+'Weather Losses_Analysis'!C71)</f>
        <v>5525.7929999999997</v>
      </c>
      <c r="H73" s="148">
        <f>Summary_AttrorTotal!I71+IF('User Entries'!$C$24="No",0,'Large Losses_Analysis'!I71+'Weather Losses_Analysis'!I71)</f>
        <v>47.837000000000003</v>
      </c>
      <c r="I73" s="148">
        <f t="shared" si="6"/>
        <v>5573.63</v>
      </c>
      <c r="J73" s="148">
        <f>'Asset_S&amp;S_or ORR'!C71</f>
        <v>0</v>
      </c>
      <c r="K73" s="148">
        <f t="shared" si="3"/>
        <v>5573.63</v>
      </c>
      <c r="L73" s="148">
        <f t="shared" si="7"/>
        <v>287.03998741039413</v>
      </c>
      <c r="M73" s="148">
        <f t="shared" si="5"/>
        <v>239.20298741039369</v>
      </c>
      <c r="N73" s="148"/>
      <c r="O73" s="148"/>
    </row>
    <row r="74" spans="1:15">
      <c r="A74" s="89" t="str">
        <f>Tri_Incurred_AttrorTot!A66</f>
        <v>2012 Q3</v>
      </c>
      <c r="B74" s="148">
        <f>IF(A74='User Entries'!$C$5,"",Summary_AttrorTotal!M72+IF('User Entries'!$C$24="No",0,'Large Losses_Analysis'!Z72+'Weather Losses_Analysis'!Z72))</f>
        <v>4579.4402845471795</v>
      </c>
      <c r="C74" s="148">
        <f>Summary_AttrorTotal!S72+IF('User Entries'!$C$24="No",0,'Large Losses_Analysis'!AA72+'Weather Losses_Analysis'!AA72)</f>
        <v>4501.4942555538937</v>
      </c>
      <c r="D74" s="148">
        <f t="shared" si="1"/>
        <v>-77.946028993285836</v>
      </c>
      <c r="E74" s="44">
        <f t="shared" si="0"/>
        <v>-1.731559001705198E-2</v>
      </c>
      <c r="F74" s="148">
        <f>Summary_AttrorTotal!U72+IF('User Entries'!$C$24="No",0,'Large Losses_Analysis'!AI72+'Weather Losses_Analysis'!AI72)</f>
        <v>83.009013705175818</v>
      </c>
      <c r="G74" s="148">
        <f>Summary_AttrorTotal!H72+IF('User Entries'!$C$24="No",0,'Large Losses_Analysis'!C72+'Weather Losses_Analysis'!C72)</f>
        <v>4445.1490000000003</v>
      </c>
      <c r="H74" s="148">
        <f>Summary_AttrorTotal!I72+IF('User Entries'!$C$24="No",0,'Large Losses_Analysis'!I72+'Weather Losses_Analysis'!I72)</f>
        <v>0</v>
      </c>
      <c r="I74" s="148">
        <f t="shared" si="6"/>
        <v>4445.1490000000003</v>
      </c>
      <c r="J74" s="148">
        <f>'Asset_S&amp;S_or ORR'!C72</f>
        <v>0</v>
      </c>
      <c r="K74" s="148">
        <f t="shared" si="3"/>
        <v>4445.1490000000003</v>
      </c>
      <c r="L74" s="148">
        <f t="shared" si="7"/>
        <v>56.345255553893367</v>
      </c>
      <c r="M74" s="148">
        <f t="shared" si="5"/>
        <v>56.345255553893367</v>
      </c>
      <c r="N74" s="148"/>
      <c r="O74" s="148"/>
    </row>
    <row r="75" spans="1:15">
      <c r="A75" s="89" t="str">
        <f>Tri_Incurred_AttrorTot!A67</f>
        <v>2012 Q4</v>
      </c>
      <c r="B75" s="148">
        <f>IF(A75='User Entries'!$C$5,"",Summary_AttrorTotal!M73+IF('User Entries'!$C$24="No",0,'Large Losses_Analysis'!Z73+'Weather Losses_Analysis'!Z73))</f>
        <v>5815.7379266530461</v>
      </c>
      <c r="C75" s="148">
        <f>Summary_AttrorTotal!S73+IF('User Entries'!$C$24="No",0,'Large Losses_Analysis'!AA73+'Weather Losses_Analysis'!AA73)</f>
        <v>5800.2733675825466</v>
      </c>
      <c r="D75" s="148">
        <f t="shared" si="1"/>
        <v>-15.46455907049949</v>
      </c>
      <c r="E75" s="44">
        <f t="shared" si="0"/>
        <v>-2.6661776248219919E-3</v>
      </c>
      <c r="F75" s="148">
        <f>Summary_AttrorTotal!U73+IF('User Entries'!$C$24="No",0,'Large Losses_Analysis'!AI73+'Weather Losses_Analysis'!AI73)</f>
        <v>78.76090351253643</v>
      </c>
      <c r="G75" s="148">
        <f>Summary_AttrorTotal!H73+IF('User Entries'!$C$24="No",0,'Large Losses_Analysis'!C73+'Weather Losses_Analysis'!C73)</f>
        <v>5161.2049999999999</v>
      </c>
      <c r="H75" s="148">
        <f>Summary_AttrorTotal!I73+IF('User Entries'!$C$24="No",0,'Large Losses_Analysis'!I73+'Weather Losses_Analysis'!I73)</f>
        <v>36.988</v>
      </c>
      <c r="I75" s="148">
        <f t="shared" si="6"/>
        <v>5198.1930000000002</v>
      </c>
      <c r="J75" s="148">
        <f>'Asset_S&amp;S_or ORR'!C73</f>
        <v>0</v>
      </c>
      <c r="K75" s="148">
        <f t="shared" si="3"/>
        <v>5198.1930000000002</v>
      </c>
      <c r="L75" s="148">
        <f t="shared" si="7"/>
        <v>639.06836758254667</v>
      </c>
      <c r="M75" s="148">
        <f t="shared" si="5"/>
        <v>602.08036758254639</v>
      </c>
      <c r="N75" s="148"/>
      <c r="O75" s="148"/>
    </row>
    <row r="76" spans="1:15">
      <c r="A76" s="89" t="str">
        <f>Tri_Incurred_AttrorTot!A68</f>
        <v>2013 Q1</v>
      </c>
      <c r="B76" s="148">
        <f>IF(A76='User Entries'!$C$5,"",Summary_AttrorTotal!M74+IF('User Entries'!$C$24="No",0,'Large Losses_Analysis'!Z74+'Weather Losses_Analysis'!Z74))</f>
        <v>5791.4838255750601</v>
      </c>
      <c r="C76" s="148">
        <f>Summary_AttrorTotal!S74+IF('User Entries'!$C$24="No",0,'Large Losses_Analysis'!AA74+'Weather Losses_Analysis'!AA74)</f>
        <v>5740.1229957531095</v>
      </c>
      <c r="D76" s="148">
        <f t="shared" si="1"/>
        <v>-51.360829821950574</v>
      </c>
      <c r="E76" s="44">
        <f t="shared" si="0"/>
        <v>-8.9476880303698061E-3</v>
      </c>
      <c r="F76" s="148">
        <f>Summary_AttrorTotal!U74+IF('User Entries'!$C$24="No",0,'Large Losses_Analysis'!AI74+'Weather Losses_Analysis'!AI74)</f>
        <v>85.229362285039798</v>
      </c>
      <c r="G76" s="148">
        <f>Summary_AttrorTotal!H74+IF('User Entries'!$C$24="No",0,'Large Losses_Analysis'!C74+'Weather Losses_Analysis'!C74)</f>
        <v>5347.64</v>
      </c>
      <c r="H76" s="148">
        <f>Summary_AttrorTotal!I74+IF('User Entries'!$C$24="No",0,'Large Losses_Analysis'!I74+'Weather Losses_Analysis'!I74)</f>
        <v>198.40600000000001</v>
      </c>
      <c r="I76" s="148">
        <f t="shared" si="6"/>
        <v>5546.0460000000003</v>
      </c>
      <c r="J76" s="148">
        <f>'Asset_S&amp;S_or ORR'!C74</f>
        <v>0</v>
      </c>
      <c r="K76" s="148">
        <f t="shared" si="3"/>
        <v>5546.0460000000003</v>
      </c>
      <c r="L76" s="148">
        <f t="shared" si="7"/>
        <v>392.48299575310921</v>
      </c>
      <c r="M76" s="148">
        <f t="shared" si="5"/>
        <v>194.07699575310926</v>
      </c>
      <c r="N76" s="148"/>
      <c r="O76" s="148"/>
    </row>
    <row r="77" spans="1:15">
      <c r="A77" s="89" t="str">
        <f>Tri_Incurred_AttrorTot!A69</f>
        <v>2013 Q2</v>
      </c>
      <c r="B77" s="148">
        <f>IF(A77='User Entries'!$C$5,"",Summary_AttrorTotal!M75+IF('User Entries'!$C$24="No",0,'Large Losses_Analysis'!Z75+'Weather Losses_Analysis'!Z75))</f>
        <v>8407.1798440631883</v>
      </c>
      <c r="C77" s="148">
        <f>Summary_AttrorTotal!S75+IF('User Entries'!$C$24="No",0,'Large Losses_Analysis'!AA75+'Weather Losses_Analysis'!AA75)</f>
        <v>8510.3654588534955</v>
      </c>
      <c r="D77" s="148">
        <f t="shared" si="1"/>
        <v>103.18561479030723</v>
      </c>
      <c r="E77" s="44">
        <f t="shared" si="0"/>
        <v>1.2124698438533126E-2</v>
      </c>
      <c r="F77" s="148">
        <f>Summary_AttrorTotal!U75+IF('User Entries'!$C$24="No",0,'Large Losses_Analysis'!AI75+'Weather Losses_Analysis'!AI75)</f>
        <v>91.627649784202305</v>
      </c>
      <c r="G77" s="148">
        <f>Summary_AttrorTotal!H75+IF('User Entries'!$C$24="No",0,'Large Losses_Analysis'!C75+'Weather Losses_Analysis'!C75)</f>
        <v>7779.6909999999998</v>
      </c>
      <c r="H77" s="148">
        <f>Summary_AttrorTotal!I75+IF('User Entries'!$C$24="No",0,'Large Losses_Analysis'!I75+'Weather Losses_Analysis'!I75)</f>
        <v>29.175000000000001</v>
      </c>
      <c r="I77" s="148">
        <f t="shared" si="6"/>
        <v>7808.866</v>
      </c>
      <c r="J77" s="148">
        <f>'Asset_S&amp;S_or ORR'!C75</f>
        <v>0</v>
      </c>
      <c r="K77" s="148">
        <f t="shared" si="3"/>
        <v>7808.866</v>
      </c>
      <c r="L77" s="148">
        <f t="shared" si="7"/>
        <v>730.67445885349571</v>
      </c>
      <c r="M77" s="148">
        <f t="shared" si="5"/>
        <v>701.49945885349553</v>
      </c>
      <c r="N77" s="148"/>
      <c r="O77" s="148"/>
    </row>
    <row r="78" spans="1:15">
      <c r="A78" s="89" t="str">
        <f>Tri_Incurred_AttrorTot!A70</f>
        <v>2013 Q3</v>
      </c>
      <c r="B78" s="148">
        <f>IF(A78='User Entries'!$C$5,"",Summary_AttrorTotal!M76+IF('User Entries'!$C$24="No",0,'Large Losses_Analysis'!Z76+'Weather Losses_Analysis'!Z76))</f>
        <v>7957.9979364847786</v>
      </c>
      <c r="C78" s="148">
        <f>Summary_AttrorTotal!S76+IF('User Entries'!$C$24="No",0,'Large Losses_Analysis'!AA76+'Weather Losses_Analysis'!AA76)</f>
        <v>8123.9111351284946</v>
      </c>
      <c r="D78" s="148">
        <f t="shared" si="1"/>
        <v>165.91319864371599</v>
      </c>
      <c r="E78" s="44">
        <f t="shared" si="0"/>
        <v>2.0422822933930551E-2</v>
      </c>
      <c r="F78" s="148">
        <f>Summary_AttrorTotal!U76+IF('User Entries'!$C$24="No",0,'Large Losses_Analysis'!AI76+'Weather Losses_Analysis'!AI76)</f>
        <v>96.553867514535767</v>
      </c>
      <c r="G78" s="148">
        <f>Summary_AttrorTotal!H76+IF('User Entries'!$C$24="No",0,'Large Losses_Analysis'!C76+'Weather Losses_Analysis'!C76)</f>
        <v>7761.0529999999999</v>
      </c>
      <c r="H78" s="148">
        <f>Summary_AttrorTotal!I76+IF('User Entries'!$C$24="No",0,'Large Losses_Analysis'!I76+'Weather Losses_Analysis'!I76)</f>
        <v>411.20699999999999</v>
      </c>
      <c r="I78" s="148">
        <f t="shared" si="6"/>
        <v>8172.26</v>
      </c>
      <c r="J78" s="148">
        <f>'Asset_S&amp;S_or ORR'!C76</f>
        <v>0</v>
      </c>
      <c r="K78" s="148">
        <f t="shared" si="3"/>
        <v>8172.26</v>
      </c>
      <c r="L78" s="148">
        <f t="shared" si="7"/>
        <v>362.85813512849472</v>
      </c>
      <c r="M78" s="148">
        <f t="shared" si="5"/>
        <v>-48.348864871505612</v>
      </c>
      <c r="N78" s="148"/>
      <c r="O78" s="148"/>
    </row>
    <row r="79" spans="1:15">
      <c r="A79" s="89" t="str">
        <f>Tri_Incurred_AttrorTot!A71</f>
        <v>2013 Q4</v>
      </c>
      <c r="B79" s="148">
        <f>IF(A79='User Entries'!$C$5,"",Summary_AttrorTotal!M77+IF('User Entries'!$C$24="No",0,'Large Losses_Analysis'!Z77+'Weather Losses_Analysis'!Z77))</f>
        <v>8439.6531766840089</v>
      </c>
      <c r="C79" s="148">
        <f>Summary_AttrorTotal!S77+IF('User Entries'!$C$24="No",0,'Large Losses_Analysis'!AA77+'Weather Losses_Analysis'!AA77)</f>
        <v>7935.7434154717321</v>
      </c>
      <c r="D79" s="148">
        <f t="shared" si="1"/>
        <v>-503.90976121227686</v>
      </c>
      <c r="E79" s="44">
        <f t="shared" si="0"/>
        <v>-6.3498746724829996E-2</v>
      </c>
      <c r="F79" s="148">
        <f>Summary_AttrorTotal!U77+IF('User Entries'!$C$24="No",0,'Large Losses_Analysis'!AI77+'Weather Losses_Analysis'!AI77)</f>
        <v>85.009736404715881</v>
      </c>
      <c r="G79" s="148">
        <f>Summary_AttrorTotal!H77+IF('User Entries'!$C$24="No",0,'Large Losses_Analysis'!C77+'Weather Losses_Analysis'!C77)</f>
        <v>5911.9260000000004</v>
      </c>
      <c r="H79" s="148">
        <f>Summary_AttrorTotal!I77+IF('User Entries'!$C$24="No",0,'Large Losses_Analysis'!I77+'Weather Losses_Analysis'!I77)</f>
        <v>2288.4549999999999</v>
      </c>
      <c r="I79" s="148">
        <f t="shared" si="6"/>
        <v>8200.3810000000012</v>
      </c>
      <c r="J79" s="148">
        <f>'Asset_S&amp;S_or ORR'!C77</f>
        <v>0</v>
      </c>
      <c r="K79" s="148">
        <f t="shared" si="3"/>
        <v>8200.3810000000012</v>
      </c>
      <c r="L79" s="148">
        <f t="shared" si="7"/>
        <v>2023.8174154717317</v>
      </c>
      <c r="M79" s="148">
        <f t="shared" si="5"/>
        <v>-264.63758452826914</v>
      </c>
      <c r="N79" s="148"/>
      <c r="O79" s="148"/>
    </row>
    <row r="80" spans="1:15">
      <c r="A80" s="89" t="str">
        <f>Tri_Incurred_AttrorTot!A72</f>
        <v>2014 Q1</v>
      </c>
      <c r="B80" s="148">
        <f>IF(A80='User Entries'!$C$5,"",Summary_AttrorTotal!M78+IF('User Entries'!$C$24="No",0,'Large Losses_Analysis'!Z78+'Weather Losses_Analysis'!Z78))</f>
        <v>7684.12945722315</v>
      </c>
      <c r="C80" s="148">
        <f>Summary_AttrorTotal!S78+IF('User Entries'!$C$24="No",0,'Large Losses_Analysis'!AA78+'Weather Losses_Analysis'!AA78)</f>
        <v>7074.5652376303642</v>
      </c>
      <c r="D80" s="148">
        <f t="shared" si="1"/>
        <v>-609.56421959278578</v>
      </c>
      <c r="E80" s="44">
        <f t="shared" si="0"/>
        <v>-8.6162781615250206E-2</v>
      </c>
      <c r="F80" s="148">
        <f>Summary_AttrorTotal!U78+IF('User Entries'!$C$24="No",0,'Large Losses_Analysis'!AI78+'Weather Losses_Analysis'!AI78)</f>
        <v>69.070200965556978</v>
      </c>
      <c r="G80" s="148">
        <f>Summary_AttrorTotal!H78+IF('User Entries'!$C$24="No",0,'Large Losses_Analysis'!C78+'Weather Losses_Analysis'!C78)</f>
        <v>3466.0450000000001</v>
      </c>
      <c r="H80" s="148">
        <f>Summary_AttrorTotal!I78+IF('User Entries'!$C$24="No",0,'Large Losses_Analysis'!I78+'Weather Losses_Analysis'!I78)</f>
        <v>5420.2550000000001</v>
      </c>
      <c r="I80" s="148">
        <f t="shared" si="6"/>
        <v>8886.2999999999993</v>
      </c>
      <c r="J80" s="148">
        <f>'Asset_S&amp;S_or ORR'!C78</f>
        <v>0</v>
      </c>
      <c r="K80" s="148">
        <f t="shared" si="3"/>
        <v>8886.2999999999993</v>
      </c>
      <c r="L80" s="148">
        <f t="shared" si="7"/>
        <v>3608.5202376303641</v>
      </c>
      <c r="M80" s="148">
        <f t="shared" si="5"/>
        <v>-1811.7347623696351</v>
      </c>
      <c r="N80" s="148"/>
      <c r="O80" s="148"/>
    </row>
    <row r="81" spans="1:15">
      <c r="A81" s="89" t="str">
        <f>Tri_Incurred_AttrorTot!A73</f>
        <v>2014 Q2</v>
      </c>
      <c r="B81" s="148" t="str">
        <f>IF(A81='User Entries'!$C$5,"",Summary_AttrorTotal!M79+IF('User Entries'!$C$24="No",0,'Large Losses_Analysis'!Z79+'Weather Losses_Analysis'!Z79))</f>
        <v/>
      </c>
      <c r="C81" s="148">
        <f>Summary_AttrorTotal!S79+IF('User Entries'!$C$24="No",0,'Large Losses_Analysis'!AA79+'Weather Losses_Analysis'!AA79)</f>
        <v>10875.015073496863</v>
      </c>
      <c r="D81" s="148" t="str">
        <f t="shared" si="1"/>
        <v/>
      </c>
      <c r="E81" s="44" t="e">
        <f t="shared" si="0"/>
        <v>#VALUE!</v>
      </c>
      <c r="F81" s="148">
        <f>Summary_AttrorTotal!U79+IF('User Entries'!$C$24="No",0,'Large Losses_Analysis'!AI79+'Weather Losses_Analysis'!AI79)</f>
        <v>115.53560888784077</v>
      </c>
      <c r="G81" s="148">
        <f>Summary_AttrorTotal!H79+IF('User Entries'!$C$24="No",0,'Large Losses_Analysis'!C79+'Weather Losses_Analysis'!C79)</f>
        <v>1287.682</v>
      </c>
      <c r="H81" s="148">
        <f>Summary_AttrorTotal!I79+IF('User Entries'!$C$24="No",0,'Large Losses_Analysis'!I79+'Weather Losses_Analysis'!I79)</f>
        <v>8456.3799999999992</v>
      </c>
      <c r="I81" s="148">
        <f t="shared" si="6"/>
        <v>9744.0619999999999</v>
      </c>
      <c r="J81" s="148">
        <f>'Asset_S&amp;S_or ORR'!C79</f>
        <v>0</v>
      </c>
      <c r="K81" s="148">
        <f t="shared" si="3"/>
        <v>9744.0619999999999</v>
      </c>
      <c r="L81" s="148">
        <f t="shared" si="7"/>
        <v>9587.3330734968622</v>
      </c>
      <c r="M81" s="148">
        <f t="shared" si="5"/>
        <v>1130.953073496863</v>
      </c>
      <c r="N81" s="148"/>
      <c r="O81" s="148"/>
    </row>
    <row r="82" spans="1:15">
      <c r="A82" s="89" t="e">
        <f>Tri_Incurred_AttrorTot!A74</f>
        <v>#N/A</v>
      </c>
      <c r="B82" s="148" t="e">
        <f>IF(A82='User Entries'!$C$5,"",Summary_AttrorTotal!M80+IF('User Entries'!$C$24="No",0,'Large Losses_Analysis'!Z80+'Weather Losses_Analysis'!Z80))</f>
        <v>#N/A</v>
      </c>
      <c r="C82" s="148" t="e">
        <f>Summary_AttrorTotal!S80+IF('User Entries'!$C$24="No",0,'Large Losses_Analysis'!AA80+'Weather Losses_Analysis'!AA80)</f>
        <v>#VALUE!</v>
      </c>
      <c r="D82" s="148" t="str">
        <f t="shared" si="1"/>
        <v/>
      </c>
      <c r="E82" s="44" t="e">
        <f t="shared" si="0"/>
        <v>#VALUE!</v>
      </c>
      <c r="F82" s="148" t="e">
        <f>Summary_AttrorTotal!U80+IF('User Entries'!$C$24="No",0,'Large Losses_Analysis'!AI80+'Weather Losses_Analysis'!AI80)</f>
        <v>#VALUE!</v>
      </c>
      <c r="G82" s="148" t="e">
        <f>Summary_AttrorTotal!H80+IF('User Entries'!$C$24="No",0,'Large Losses_Analysis'!C80+'Weather Losses_Analysis'!C80)</f>
        <v>#N/A</v>
      </c>
      <c r="H82" s="148" t="e">
        <f>Summary_AttrorTotal!I80+IF('User Entries'!$C$24="No",0,'Large Losses_Analysis'!I80+'Weather Losses_Analysis'!I80)</f>
        <v>#N/A</v>
      </c>
      <c r="I82" s="148" t="e">
        <f t="shared" si="6"/>
        <v>#N/A</v>
      </c>
      <c r="J82" s="148">
        <f>'Asset_S&amp;S_or ORR'!C80</f>
        <v>0</v>
      </c>
      <c r="K82" s="148" t="e">
        <f t="shared" si="3"/>
        <v>#N/A</v>
      </c>
      <c r="L82" s="148" t="e">
        <f t="shared" si="7"/>
        <v>#VALUE!</v>
      </c>
      <c r="M82" s="148" t="e">
        <f t="shared" si="5"/>
        <v>#VALUE!</v>
      </c>
      <c r="N82" s="148"/>
      <c r="O82" s="148"/>
    </row>
    <row r="83" spans="1:15">
      <c r="A83" s="89" t="e">
        <f>Tri_Incurred_AttrorTot!A75</f>
        <v>#N/A</v>
      </c>
      <c r="B83" s="148" t="e">
        <f>IF(A83='User Entries'!$C$5,"",Summary_AttrorTotal!M81+IF('User Entries'!$C$24="No",0,'Large Losses_Analysis'!Z81+'Weather Losses_Analysis'!Z81))</f>
        <v>#N/A</v>
      </c>
      <c r="C83" s="148" t="e">
        <f>Summary_AttrorTotal!S81+IF('User Entries'!$C$24="No",0,'Large Losses_Analysis'!AA81+'Weather Losses_Analysis'!AA81)</f>
        <v>#VALUE!</v>
      </c>
      <c r="D83" s="148" t="str">
        <f t="shared" si="1"/>
        <v/>
      </c>
      <c r="E83" s="44" t="e">
        <f t="shared" si="0"/>
        <v>#VALUE!</v>
      </c>
      <c r="F83" s="148" t="e">
        <f>Summary_AttrorTotal!U81+IF('User Entries'!$C$24="No",0,'Large Losses_Analysis'!AI81+'Weather Losses_Analysis'!AI81)</f>
        <v>#VALUE!</v>
      </c>
      <c r="G83" s="148" t="e">
        <f>Summary_AttrorTotal!H81+IF('User Entries'!$C$24="No",0,'Large Losses_Analysis'!C81+'Weather Losses_Analysis'!C81)</f>
        <v>#VALUE!</v>
      </c>
      <c r="H83" s="148" t="e">
        <f>Summary_AttrorTotal!I81+IF('User Entries'!$C$24="No",0,'Large Losses_Analysis'!I81+'Weather Losses_Analysis'!I81)</f>
        <v>#VALUE!</v>
      </c>
      <c r="I83" s="148" t="e">
        <f t="shared" si="6"/>
        <v>#VALUE!</v>
      </c>
      <c r="J83" s="148">
        <f>'Asset_S&amp;S_or ORR'!C81</f>
        <v>0</v>
      </c>
      <c r="K83" s="148" t="e">
        <f t="shared" si="3"/>
        <v>#VALUE!</v>
      </c>
      <c r="L83" s="148" t="e">
        <f t="shared" si="7"/>
        <v>#VALUE!</v>
      </c>
      <c r="M83" s="148" t="e">
        <f t="shared" si="5"/>
        <v>#VALUE!</v>
      </c>
      <c r="N83" s="148"/>
      <c r="O83" s="148"/>
    </row>
    <row r="84" spans="1:15">
      <c r="A84" s="89" t="e">
        <f>Tri_Incurred_AttrorTot!A76</f>
        <v>#N/A</v>
      </c>
      <c r="B84" s="148" t="e">
        <f>IF(A84='User Entries'!$C$5,"",Summary_AttrorTotal!M82+IF('User Entries'!$C$24="No",0,'Large Losses_Analysis'!Z82+'Weather Losses_Analysis'!Z82))</f>
        <v>#N/A</v>
      </c>
      <c r="C84" s="148" t="e">
        <f>Summary_AttrorTotal!S82+IF('User Entries'!$C$24="No",0,'Large Losses_Analysis'!AA82+'Weather Losses_Analysis'!AA82)</f>
        <v>#VALUE!</v>
      </c>
      <c r="D84" s="148" t="str">
        <f t="shared" si="1"/>
        <v/>
      </c>
      <c r="E84" s="44" t="e">
        <f t="shared" ref="E84:E99" si="8">IF(C84=0,0,D84/C84)</f>
        <v>#VALUE!</v>
      </c>
      <c r="F84" s="148" t="e">
        <f>Summary_AttrorTotal!U82+IF('User Entries'!$C$24="No",0,'Large Losses_Analysis'!AI82+'Weather Losses_Analysis'!AI82)</f>
        <v>#VALUE!</v>
      </c>
      <c r="G84" s="148" t="e">
        <f>Summary_AttrorTotal!H82+IF('User Entries'!$C$24="No",0,'Large Losses_Analysis'!C82+'Weather Losses_Analysis'!C82)</f>
        <v>#VALUE!</v>
      </c>
      <c r="H84" s="148" t="e">
        <f>Summary_AttrorTotal!I82+IF('User Entries'!$C$24="No",0,'Large Losses_Analysis'!I82+'Weather Losses_Analysis'!I82)</f>
        <v>#VALUE!</v>
      </c>
      <c r="I84" s="148" t="e">
        <f t="shared" si="6"/>
        <v>#VALUE!</v>
      </c>
      <c r="J84" s="148">
        <f>'Asset_S&amp;S_or ORR'!C82</f>
        <v>0</v>
      </c>
      <c r="K84" s="148" t="e">
        <f t="shared" si="3"/>
        <v>#VALUE!</v>
      </c>
      <c r="L84" s="148" t="e">
        <f t="shared" si="7"/>
        <v>#VALUE!</v>
      </c>
      <c r="M84" s="148" t="e">
        <f t="shared" si="5"/>
        <v>#VALUE!</v>
      </c>
      <c r="N84" s="148"/>
      <c r="O84" s="148"/>
    </row>
    <row r="85" spans="1:15">
      <c r="A85" s="89" t="e">
        <f>Tri_Incurred_AttrorTot!A77</f>
        <v>#N/A</v>
      </c>
      <c r="B85" s="148" t="e">
        <f>IF(A85='User Entries'!$C$5,"",Summary_AttrorTotal!M83+IF('User Entries'!$C$24="No",0,'Large Losses_Analysis'!Z83+'Weather Losses_Analysis'!Z83))</f>
        <v>#N/A</v>
      </c>
      <c r="C85" s="148" t="e">
        <f>Summary_AttrorTotal!S83+IF('User Entries'!$C$24="No",0,'Large Losses_Analysis'!AA83+'Weather Losses_Analysis'!AA83)</f>
        <v>#VALUE!</v>
      </c>
      <c r="D85" s="148" t="str">
        <f t="shared" ref="D85:D99" si="9">IF(ISERROR(C85-B85),"",C85-B85)</f>
        <v/>
      </c>
      <c r="E85" s="44" t="e">
        <f t="shared" si="8"/>
        <v>#VALUE!</v>
      </c>
      <c r="F85" s="148" t="e">
        <f>Summary_AttrorTotal!U83+IF('User Entries'!$C$24="No",0,'Large Losses_Analysis'!AI83+'Weather Losses_Analysis'!AI83)</f>
        <v>#VALUE!</v>
      </c>
      <c r="G85" s="148" t="e">
        <f>Summary_AttrorTotal!H83+IF('User Entries'!$C$24="No",0,'Large Losses_Analysis'!C83+'Weather Losses_Analysis'!C83)</f>
        <v>#VALUE!</v>
      </c>
      <c r="H85" s="148" t="e">
        <f>Summary_AttrorTotal!I83+IF('User Entries'!$C$24="No",0,'Large Losses_Analysis'!I83+'Weather Losses_Analysis'!I83)</f>
        <v>#VALUE!</v>
      </c>
      <c r="I85" s="148" t="e">
        <f t="shared" si="6"/>
        <v>#VALUE!</v>
      </c>
      <c r="J85" s="148">
        <f>'Asset_S&amp;S_or ORR'!C83</f>
        <v>0</v>
      </c>
      <c r="K85" s="148" t="e">
        <f t="shared" ref="K85:K99" si="10">I85+J85</f>
        <v>#VALUE!</v>
      </c>
      <c r="L85" s="148" t="e">
        <f t="shared" si="7"/>
        <v>#VALUE!</v>
      </c>
      <c r="M85" s="148" t="e">
        <f t="shared" ref="M85:M99" si="11">C85-K85</f>
        <v>#VALUE!</v>
      </c>
      <c r="N85" s="148"/>
      <c r="O85" s="148"/>
    </row>
    <row r="86" spans="1:15">
      <c r="A86" s="89" t="e">
        <f>Tri_Incurred_AttrorTot!A78</f>
        <v>#N/A</v>
      </c>
      <c r="B86" s="148" t="e">
        <f>IF(A86='User Entries'!$C$5,"",Summary_AttrorTotal!M84+IF('User Entries'!$C$24="No",0,'Large Losses_Analysis'!Z84+'Weather Losses_Analysis'!Z84))</f>
        <v>#N/A</v>
      </c>
      <c r="C86" s="148" t="e">
        <f>Summary_AttrorTotal!S84+IF('User Entries'!$C$24="No",0,'Large Losses_Analysis'!AA84+'Weather Losses_Analysis'!AA84)</f>
        <v>#VALUE!</v>
      </c>
      <c r="D86" s="148" t="str">
        <f t="shared" si="9"/>
        <v/>
      </c>
      <c r="E86" s="44" t="e">
        <f t="shared" si="8"/>
        <v>#VALUE!</v>
      </c>
      <c r="F86" s="148" t="e">
        <f>Summary_AttrorTotal!U84+IF('User Entries'!$C$24="No",0,'Large Losses_Analysis'!AI84+'Weather Losses_Analysis'!AI84)</f>
        <v>#VALUE!</v>
      </c>
      <c r="G86" s="148" t="e">
        <f>Summary_AttrorTotal!H84+IF('User Entries'!$C$24="No",0,'Large Losses_Analysis'!C84+'Weather Losses_Analysis'!C84)</f>
        <v>#VALUE!</v>
      </c>
      <c r="H86" s="148" t="e">
        <f>Summary_AttrorTotal!I84+IF('User Entries'!$C$24="No",0,'Large Losses_Analysis'!I84+'Weather Losses_Analysis'!I84)</f>
        <v>#VALUE!</v>
      </c>
      <c r="I86" s="148" t="e">
        <f t="shared" si="6"/>
        <v>#VALUE!</v>
      </c>
      <c r="J86" s="148">
        <f>'Asset_S&amp;S_or ORR'!C84</f>
        <v>0</v>
      </c>
      <c r="K86" s="148" t="e">
        <f t="shared" si="10"/>
        <v>#VALUE!</v>
      </c>
      <c r="L86" s="148" t="e">
        <f t="shared" si="7"/>
        <v>#VALUE!</v>
      </c>
      <c r="M86" s="148" t="e">
        <f t="shared" si="11"/>
        <v>#VALUE!</v>
      </c>
      <c r="N86" s="148"/>
      <c r="O86" s="148"/>
    </row>
    <row r="87" spans="1:15">
      <c r="A87" s="89" t="e">
        <f>Tri_Incurred_AttrorTot!A79</f>
        <v>#N/A</v>
      </c>
      <c r="B87" s="148" t="e">
        <f>IF(A87='User Entries'!$C$5,"",Summary_AttrorTotal!M85+IF('User Entries'!$C$24="No",0,'Large Losses_Analysis'!Z85+'Weather Losses_Analysis'!Z85))</f>
        <v>#N/A</v>
      </c>
      <c r="C87" s="148" t="e">
        <f>Summary_AttrorTotal!S85+IF('User Entries'!$C$24="No",0,'Large Losses_Analysis'!AA85+'Weather Losses_Analysis'!AA85)</f>
        <v>#VALUE!</v>
      </c>
      <c r="D87" s="148" t="str">
        <f t="shared" si="9"/>
        <v/>
      </c>
      <c r="E87" s="44" t="e">
        <f t="shared" si="8"/>
        <v>#VALUE!</v>
      </c>
      <c r="F87" s="148" t="e">
        <f>Summary_AttrorTotal!U85+IF('User Entries'!$C$24="No",0,'Large Losses_Analysis'!AI85+'Weather Losses_Analysis'!AI85)</f>
        <v>#VALUE!</v>
      </c>
      <c r="G87" s="148" t="e">
        <f>Summary_AttrorTotal!H85+IF('User Entries'!$C$24="No",0,'Large Losses_Analysis'!C85+'Weather Losses_Analysis'!C85)</f>
        <v>#VALUE!</v>
      </c>
      <c r="H87" s="148" t="e">
        <f>Summary_AttrorTotal!I85+IF('User Entries'!$C$24="No",0,'Large Losses_Analysis'!I85+'Weather Losses_Analysis'!I85)</f>
        <v>#VALUE!</v>
      </c>
      <c r="I87" s="148" t="e">
        <f t="shared" si="6"/>
        <v>#VALUE!</v>
      </c>
      <c r="J87" s="148">
        <f>'Asset_S&amp;S_or ORR'!C85</f>
        <v>0</v>
      </c>
      <c r="K87" s="148" t="e">
        <f t="shared" si="10"/>
        <v>#VALUE!</v>
      </c>
      <c r="L87" s="148" t="e">
        <f t="shared" si="7"/>
        <v>#VALUE!</v>
      </c>
      <c r="M87" s="148" t="e">
        <f t="shared" si="11"/>
        <v>#VALUE!</v>
      </c>
      <c r="N87" s="148"/>
      <c r="O87" s="148"/>
    </row>
    <row r="88" spans="1:15">
      <c r="A88" s="89" t="e">
        <f>Tri_Incurred_AttrorTot!A80</f>
        <v>#N/A</v>
      </c>
      <c r="B88" s="148" t="e">
        <f>IF(A88='User Entries'!$C$5,"",Summary_AttrorTotal!M86+IF('User Entries'!$C$24="No",0,'Large Losses_Analysis'!Z86+'Weather Losses_Analysis'!Z86))</f>
        <v>#N/A</v>
      </c>
      <c r="C88" s="148" t="e">
        <f>Summary_AttrorTotal!S86+IF('User Entries'!$C$24="No",0,'Large Losses_Analysis'!AA86+'Weather Losses_Analysis'!AA86)</f>
        <v>#VALUE!</v>
      </c>
      <c r="D88" s="148" t="str">
        <f t="shared" si="9"/>
        <v/>
      </c>
      <c r="E88" s="44" t="e">
        <f t="shared" si="8"/>
        <v>#VALUE!</v>
      </c>
      <c r="F88" s="148" t="e">
        <f>Summary_AttrorTotal!U86+IF('User Entries'!$C$24="No",0,'Large Losses_Analysis'!AI86+'Weather Losses_Analysis'!AI86)</f>
        <v>#VALUE!</v>
      </c>
      <c r="G88" s="148" t="e">
        <f>Summary_AttrorTotal!H86+IF('User Entries'!$C$24="No",0,'Large Losses_Analysis'!C86+'Weather Losses_Analysis'!C86)</f>
        <v>#VALUE!</v>
      </c>
      <c r="H88" s="148" t="e">
        <f>Summary_AttrorTotal!I86+IF('User Entries'!$C$24="No",0,'Large Losses_Analysis'!I86+'Weather Losses_Analysis'!I86)</f>
        <v>#VALUE!</v>
      </c>
      <c r="I88" s="148" t="e">
        <f t="shared" si="6"/>
        <v>#VALUE!</v>
      </c>
      <c r="J88" s="148">
        <f>'Asset_S&amp;S_or ORR'!C86</f>
        <v>0</v>
      </c>
      <c r="K88" s="148" t="e">
        <f t="shared" si="10"/>
        <v>#VALUE!</v>
      </c>
      <c r="L88" s="148" t="e">
        <f t="shared" si="7"/>
        <v>#VALUE!</v>
      </c>
      <c r="M88" s="148" t="e">
        <f t="shared" si="11"/>
        <v>#VALUE!</v>
      </c>
      <c r="N88" s="148"/>
      <c r="O88" s="148"/>
    </row>
    <row r="89" spans="1:15">
      <c r="A89" s="89" t="e">
        <f>Tri_Incurred_AttrorTot!A81</f>
        <v>#N/A</v>
      </c>
      <c r="B89" s="148" t="e">
        <f>IF(A89='User Entries'!$C$5,"",Summary_AttrorTotal!M87+IF('User Entries'!$C$24="No",0,'Large Losses_Analysis'!Z87+'Weather Losses_Analysis'!Z87))</f>
        <v>#N/A</v>
      </c>
      <c r="C89" s="148" t="e">
        <f>Summary_AttrorTotal!S87+IF('User Entries'!$C$24="No",0,'Large Losses_Analysis'!AA87+'Weather Losses_Analysis'!AA87)</f>
        <v>#VALUE!</v>
      </c>
      <c r="D89" s="148" t="str">
        <f t="shared" si="9"/>
        <v/>
      </c>
      <c r="E89" s="44" t="e">
        <f t="shared" si="8"/>
        <v>#VALUE!</v>
      </c>
      <c r="F89" s="148" t="e">
        <f>Summary_AttrorTotal!U87+IF('User Entries'!$C$24="No",0,'Large Losses_Analysis'!AI87+'Weather Losses_Analysis'!AI87)</f>
        <v>#VALUE!</v>
      </c>
      <c r="G89" s="148" t="e">
        <f>Summary_AttrorTotal!H87+IF('User Entries'!$C$24="No",0,'Large Losses_Analysis'!C87+'Weather Losses_Analysis'!C87)</f>
        <v>#VALUE!</v>
      </c>
      <c r="H89" s="148" t="e">
        <f>Summary_AttrorTotal!I87+IF('User Entries'!$C$24="No",0,'Large Losses_Analysis'!I87+'Weather Losses_Analysis'!I87)</f>
        <v>#VALUE!</v>
      </c>
      <c r="I89" s="148" t="e">
        <f t="shared" si="6"/>
        <v>#VALUE!</v>
      </c>
      <c r="J89" s="148">
        <f>'Asset_S&amp;S_or ORR'!C87</f>
        <v>0</v>
      </c>
      <c r="K89" s="148" t="e">
        <f t="shared" si="10"/>
        <v>#VALUE!</v>
      </c>
      <c r="L89" s="148" t="e">
        <f t="shared" si="7"/>
        <v>#VALUE!</v>
      </c>
      <c r="M89" s="148" t="e">
        <f t="shared" si="11"/>
        <v>#VALUE!</v>
      </c>
      <c r="N89" s="148"/>
      <c r="O89" s="148"/>
    </row>
    <row r="90" spans="1:15">
      <c r="A90" s="89" t="e">
        <f>Tri_Incurred_AttrorTot!A82</f>
        <v>#N/A</v>
      </c>
      <c r="B90" s="148" t="e">
        <f>IF(A90='User Entries'!$C$5,"",Summary_AttrorTotal!M88+IF('User Entries'!$C$24="No",0,'Large Losses_Analysis'!Z88+'Weather Losses_Analysis'!Z88))</f>
        <v>#N/A</v>
      </c>
      <c r="C90" s="148" t="e">
        <f>Summary_AttrorTotal!S88+IF('User Entries'!$C$24="No",0,'Large Losses_Analysis'!AA88+'Weather Losses_Analysis'!AA88)</f>
        <v>#VALUE!</v>
      </c>
      <c r="D90" s="148" t="str">
        <f t="shared" si="9"/>
        <v/>
      </c>
      <c r="E90" s="44" t="e">
        <f t="shared" si="8"/>
        <v>#VALUE!</v>
      </c>
      <c r="F90" s="148" t="e">
        <f>Summary_AttrorTotal!U88+IF('User Entries'!$C$24="No",0,'Large Losses_Analysis'!AI88+'Weather Losses_Analysis'!AI88)</f>
        <v>#VALUE!</v>
      </c>
      <c r="G90" s="148" t="e">
        <f>Summary_AttrorTotal!H88+IF('User Entries'!$C$24="No",0,'Large Losses_Analysis'!C88+'Weather Losses_Analysis'!C88)</f>
        <v>#VALUE!</v>
      </c>
      <c r="H90" s="148" t="e">
        <f>Summary_AttrorTotal!I88+IF('User Entries'!$C$24="No",0,'Large Losses_Analysis'!I88+'Weather Losses_Analysis'!I88)</f>
        <v>#VALUE!</v>
      </c>
      <c r="I90" s="148" t="e">
        <f t="shared" si="6"/>
        <v>#VALUE!</v>
      </c>
      <c r="J90" s="148">
        <f>'Asset_S&amp;S_or ORR'!C88</f>
        <v>0</v>
      </c>
      <c r="K90" s="148" t="e">
        <f t="shared" si="10"/>
        <v>#VALUE!</v>
      </c>
      <c r="L90" s="148" t="e">
        <f t="shared" si="7"/>
        <v>#VALUE!</v>
      </c>
      <c r="M90" s="148" t="e">
        <f t="shared" si="11"/>
        <v>#VALUE!</v>
      </c>
      <c r="N90" s="148"/>
      <c r="O90" s="148"/>
    </row>
    <row r="91" spans="1:15">
      <c r="A91" s="89" t="e">
        <f>Tri_Incurred_AttrorTot!A83</f>
        <v>#N/A</v>
      </c>
      <c r="B91" s="148" t="e">
        <f>IF(A91='User Entries'!$C$5,"",Summary_AttrorTotal!M89+IF('User Entries'!$C$24="No",0,'Large Losses_Analysis'!Z89+'Weather Losses_Analysis'!Z89))</f>
        <v>#N/A</v>
      </c>
      <c r="C91" s="148" t="e">
        <f>Summary_AttrorTotal!S89+IF('User Entries'!$C$24="No",0,'Large Losses_Analysis'!AA89+'Weather Losses_Analysis'!AA89)</f>
        <v>#VALUE!</v>
      </c>
      <c r="D91" s="148" t="str">
        <f t="shared" si="9"/>
        <v/>
      </c>
      <c r="E91" s="44" t="e">
        <f t="shared" si="8"/>
        <v>#VALUE!</v>
      </c>
      <c r="F91" s="148" t="e">
        <f>Summary_AttrorTotal!U89+IF('User Entries'!$C$24="No",0,'Large Losses_Analysis'!AI89+'Weather Losses_Analysis'!AI89)</f>
        <v>#VALUE!</v>
      </c>
      <c r="G91" s="148" t="e">
        <f>Summary_AttrorTotal!H89+IF('User Entries'!$C$24="No",0,'Large Losses_Analysis'!C89+'Weather Losses_Analysis'!C89)</f>
        <v>#VALUE!</v>
      </c>
      <c r="H91" s="148" t="e">
        <f>Summary_AttrorTotal!I89+IF('User Entries'!$C$24="No",0,'Large Losses_Analysis'!I89+'Weather Losses_Analysis'!I89)</f>
        <v>#VALUE!</v>
      </c>
      <c r="I91" s="148" t="e">
        <f t="shared" si="6"/>
        <v>#VALUE!</v>
      </c>
      <c r="J91" s="148">
        <f>'Asset_S&amp;S_or ORR'!C89</f>
        <v>0</v>
      </c>
      <c r="K91" s="148" t="e">
        <f t="shared" si="10"/>
        <v>#VALUE!</v>
      </c>
      <c r="L91" s="148" t="e">
        <f t="shared" si="7"/>
        <v>#VALUE!</v>
      </c>
      <c r="M91" s="148" t="e">
        <f t="shared" si="11"/>
        <v>#VALUE!</v>
      </c>
      <c r="N91" s="148"/>
      <c r="O91" s="148"/>
    </row>
    <row r="92" spans="1:15">
      <c r="A92" s="89" t="e">
        <f>Tri_Incurred_AttrorTot!A84</f>
        <v>#N/A</v>
      </c>
      <c r="B92" s="148" t="e">
        <f>IF(A92='User Entries'!$C$5,"",Summary_AttrorTotal!M90+IF('User Entries'!$C$24="No",0,'Large Losses_Analysis'!Z90+'Weather Losses_Analysis'!Z90))</f>
        <v>#N/A</v>
      </c>
      <c r="C92" s="148" t="e">
        <f>Summary_AttrorTotal!S90+IF('User Entries'!$C$24="No",0,'Large Losses_Analysis'!AA90+'Weather Losses_Analysis'!AA90)</f>
        <v>#VALUE!</v>
      </c>
      <c r="D92" s="148" t="str">
        <f t="shared" si="9"/>
        <v/>
      </c>
      <c r="E92" s="44" t="e">
        <f t="shared" si="8"/>
        <v>#VALUE!</v>
      </c>
      <c r="F92" s="148" t="e">
        <f>Summary_AttrorTotal!U90+IF('User Entries'!$C$24="No",0,'Large Losses_Analysis'!AI90+'Weather Losses_Analysis'!AI90)</f>
        <v>#VALUE!</v>
      </c>
      <c r="G92" s="148" t="e">
        <f>Summary_AttrorTotal!H90+IF('User Entries'!$C$24="No",0,'Large Losses_Analysis'!C90+'Weather Losses_Analysis'!C90)</f>
        <v>#VALUE!</v>
      </c>
      <c r="H92" s="148" t="e">
        <f>Summary_AttrorTotal!I90+IF('User Entries'!$C$24="No",0,'Large Losses_Analysis'!I90+'Weather Losses_Analysis'!I90)</f>
        <v>#VALUE!</v>
      </c>
      <c r="I92" s="148" t="e">
        <f t="shared" si="6"/>
        <v>#VALUE!</v>
      </c>
      <c r="J92" s="148">
        <f>'Asset_S&amp;S_or ORR'!C90</f>
        <v>0</v>
      </c>
      <c r="K92" s="148" t="e">
        <f t="shared" si="10"/>
        <v>#VALUE!</v>
      </c>
      <c r="L92" s="148" t="e">
        <f t="shared" si="7"/>
        <v>#VALUE!</v>
      </c>
      <c r="M92" s="148" t="e">
        <f t="shared" si="11"/>
        <v>#VALUE!</v>
      </c>
      <c r="N92" s="148"/>
      <c r="O92" s="148"/>
    </row>
    <row r="93" spans="1:15">
      <c r="A93" s="89" t="e">
        <f>Tri_Incurred_AttrorTot!A85</f>
        <v>#N/A</v>
      </c>
      <c r="B93" s="148" t="e">
        <f>IF(A93='User Entries'!$C$5,"",Summary_AttrorTotal!M91+IF('User Entries'!$C$24="No",0,'Large Losses_Analysis'!Z91+'Weather Losses_Analysis'!Z91))</f>
        <v>#N/A</v>
      </c>
      <c r="C93" s="148" t="e">
        <f>Summary_AttrorTotal!S91+IF('User Entries'!$C$24="No",0,'Large Losses_Analysis'!AA91+'Weather Losses_Analysis'!AA91)</f>
        <v>#VALUE!</v>
      </c>
      <c r="D93" s="148" t="str">
        <f t="shared" si="9"/>
        <v/>
      </c>
      <c r="E93" s="44" t="e">
        <f t="shared" si="8"/>
        <v>#VALUE!</v>
      </c>
      <c r="F93" s="148" t="e">
        <f>Summary_AttrorTotal!U91+IF('User Entries'!$C$24="No",0,'Large Losses_Analysis'!AI91+'Weather Losses_Analysis'!AI91)</f>
        <v>#VALUE!</v>
      </c>
      <c r="G93" s="148" t="e">
        <f>Summary_AttrorTotal!H91+IF('User Entries'!$C$24="No",0,'Large Losses_Analysis'!C91+'Weather Losses_Analysis'!C91)</f>
        <v>#VALUE!</v>
      </c>
      <c r="H93" s="148" t="e">
        <f>Summary_AttrorTotal!I91+IF('User Entries'!$C$24="No",0,'Large Losses_Analysis'!I91+'Weather Losses_Analysis'!I91)</f>
        <v>#VALUE!</v>
      </c>
      <c r="I93" s="148" t="e">
        <f t="shared" si="6"/>
        <v>#VALUE!</v>
      </c>
      <c r="J93" s="148">
        <f>'Asset_S&amp;S_or ORR'!C91</f>
        <v>0</v>
      </c>
      <c r="K93" s="148" t="e">
        <f t="shared" si="10"/>
        <v>#VALUE!</v>
      </c>
      <c r="L93" s="148" t="e">
        <f t="shared" si="7"/>
        <v>#VALUE!</v>
      </c>
      <c r="M93" s="148" t="e">
        <f t="shared" si="11"/>
        <v>#VALUE!</v>
      </c>
      <c r="N93" s="148"/>
      <c r="O93" s="148"/>
    </row>
    <row r="94" spans="1:15">
      <c r="A94" s="89" t="e">
        <f>Tri_Incurred_AttrorTot!A86</f>
        <v>#N/A</v>
      </c>
      <c r="B94" s="148" t="e">
        <f>IF(A94='User Entries'!$C$5,"",Summary_AttrorTotal!M92+IF('User Entries'!$C$24="No",0,'Large Losses_Analysis'!Z92+'Weather Losses_Analysis'!Z92))</f>
        <v>#N/A</v>
      </c>
      <c r="C94" s="148" t="e">
        <f>Summary_AttrorTotal!S92+IF('User Entries'!$C$24="No",0,'Large Losses_Analysis'!AA92+'Weather Losses_Analysis'!AA92)</f>
        <v>#VALUE!</v>
      </c>
      <c r="D94" s="148" t="str">
        <f t="shared" si="9"/>
        <v/>
      </c>
      <c r="E94" s="44" t="e">
        <f t="shared" si="8"/>
        <v>#VALUE!</v>
      </c>
      <c r="F94" s="148" t="e">
        <f>Summary_AttrorTotal!U92+IF('User Entries'!$C$24="No",0,'Large Losses_Analysis'!AI92+'Weather Losses_Analysis'!AI92)</f>
        <v>#VALUE!</v>
      </c>
      <c r="G94" s="148" t="e">
        <f>Summary_AttrorTotal!H92+IF('User Entries'!$C$24="No",0,'Large Losses_Analysis'!C92+'Weather Losses_Analysis'!C92)</f>
        <v>#VALUE!</v>
      </c>
      <c r="H94" s="148" t="e">
        <f>Summary_AttrorTotal!I92+IF('User Entries'!$C$24="No",0,'Large Losses_Analysis'!I92+'Weather Losses_Analysis'!I92)</f>
        <v>#VALUE!</v>
      </c>
      <c r="I94" s="148" t="e">
        <f t="shared" si="6"/>
        <v>#VALUE!</v>
      </c>
      <c r="J94" s="148">
        <f>'Asset_S&amp;S_or ORR'!C92</f>
        <v>0</v>
      </c>
      <c r="K94" s="148" t="e">
        <f t="shared" si="10"/>
        <v>#VALUE!</v>
      </c>
      <c r="L94" s="148" t="e">
        <f t="shared" si="7"/>
        <v>#VALUE!</v>
      </c>
      <c r="M94" s="148" t="e">
        <f t="shared" si="11"/>
        <v>#VALUE!</v>
      </c>
      <c r="N94" s="148"/>
      <c r="O94" s="148"/>
    </row>
    <row r="95" spans="1:15">
      <c r="A95" s="89" t="e">
        <f>Tri_Incurred_AttrorTot!A87</f>
        <v>#N/A</v>
      </c>
      <c r="B95" s="148" t="e">
        <f>IF(A95='User Entries'!$C$5,"",Summary_AttrorTotal!M93+IF('User Entries'!$C$24="No",0,'Large Losses_Analysis'!Z93+'Weather Losses_Analysis'!Z93))</f>
        <v>#N/A</v>
      </c>
      <c r="C95" s="148" t="e">
        <f>Summary_AttrorTotal!S93+IF('User Entries'!$C$24="No",0,'Large Losses_Analysis'!AA93+'Weather Losses_Analysis'!AA93)</f>
        <v>#VALUE!</v>
      </c>
      <c r="D95" s="148" t="str">
        <f t="shared" si="9"/>
        <v/>
      </c>
      <c r="E95" s="44" t="e">
        <f t="shared" si="8"/>
        <v>#VALUE!</v>
      </c>
      <c r="F95" s="148" t="e">
        <f>Summary_AttrorTotal!U93+IF('User Entries'!$C$24="No",0,'Large Losses_Analysis'!AI93+'Weather Losses_Analysis'!AI93)</f>
        <v>#VALUE!</v>
      </c>
      <c r="G95" s="148" t="e">
        <f>Summary_AttrorTotal!H93+IF('User Entries'!$C$24="No",0,'Large Losses_Analysis'!C93+'Weather Losses_Analysis'!C93)</f>
        <v>#VALUE!</v>
      </c>
      <c r="H95" s="148" t="e">
        <f>Summary_AttrorTotal!I93+IF('User Entries'!$C$24="No",0,'Large Losses_Analysis'!I93+'Weather Losses_Analysis'!I93)</f>
        <v>#VALUE!</v>
      </c>
      <c r="I95" s="148" t="e">
        <f t="shared" si="6"/>
        <v>#VALUE!</v>
      </c>
      <c r="J95" s="148">
        <f>'Asset_S&amp;S_or ORR'!C93</f>
        <v>0</v>
      </c>
      <c r="K95" s="148" t="e">
        <f t="shared" si="10"/>
        <v>#VALUE!</v>
      </c>
      <c r="L95" s="148" t="e">
        <f t="shared" si="7"/>
        <v>#VALUE!</v>
      </c>
      <c r="M95" s="148" t="e">
        <f t="shared" si="11"/>
        <v>#VALUE!</v>
      </c>
      <c r="N95" s="148"/>
      <c r="O95" s="148"/>
    </row>
    <row r="96" spans="1:15">
      <c r="A96" s="89" t="e">
        <f>Tri_Incurred_AttrorTot!A88</f>
        <v>#N/A</v>
      </c>
      <c r="B96" s="148" t="e">
        <f>IF(A96='User Entries'!$C$5,"",Summary_AttrorTotal!M94+IF('User Entries'!$C$24="No",0,'Large Losses_Analysis'!Z94+'Weather Losses_Analysis'!Z94))</f>
        <v>#N/A</v>
      </c>
      <c r="C96" s="148" t="e">
        <f>Summary_AttrorTotal!S94+IF('User Entries'!$C$24="No",0,'Large Losses_Analysis'!AA94+'Weather Losses_Analysis'!AA94)</f>
        <v>#VALUE!</v>
      </c>
      <c r="D96" s="148" t="str">
        <f t="shared" si="9"/>
        <v/>
      </c>
      <c r="E96" s="44" t="e">
        <f t="shared" si="8"/>
        <v>#VALUE!</v>
      </c>
      <c r="F96" s="148" t="e">
        <f>Summary_AttrorTotal!U94+IF('User Entries'!$C$24="No",0,'Large Losses_Analysis'!AI94+'Weather Losses_Analysis'!AI94)</f>
        <v>#VALUE!</v>
      </c>
      <c r="G96" s="148" t="e">
        <f>Summary_AttrorTotal!H94+IF('User Entries'!$C$24="No",0,'Large Losses_Analysis'!C94+'Weather Losses_Analysis'!C94)</f>
        <v>#VALUE!</v>
      </c>
      <c r="H96" s="148" t="e">
        <f>Summary_AttrorTotal!I94+IF('User Entries'!$C$24="No",0,'Large Losses_Analysis'!I94+'Weather Losses_Analysis'!I94)</f>
        <v>#VALUE!</v>
      </c>
      <c r="I96" s="148" t="e">
        <f t="shared" si="6"/>
        <v>#VALUE!</v>
      </c>
      <c r="J96" s="148">
        <f>'Asset_S&amp;S_or ORR'!C94</f>
        <v>0</v>
      </c>
      <c r="K96" s="148" t="e">
        <f t="shared" si="10"/>
        <v>#VALUE!</v>
      </c>
      <c r="L96" s="148" t="e">
        <f t="shared" si="7"/>
        <v>#VALUE!</v>
      </c>
      <c r="M96" s="148" t="e">
        <f t="shared" si="11"/>
        <v>#VALUE!</v>
      </c>
      <c r="N96" s="148"/>
      <c r="O96" s="148"/>
    </row>
    <row r="97" spans="1:15">
      <c r="A97" s="89" t="e">
        <f>Tri_Incurred_AttrorTot!A89</f>
        <v>#N/A</v>
      </c>
      <c r="B97" s="148" t="e">
        <f>IF(A97='User Entries'!$C$5,"",Summary_AttrorTotal!M95+IF('User Entries'!$C$24="No",0,'Large Losses_Analysis'!Z95+'Weather Losses_Analysis'!Z95))</f>
        <v>#N/A</v>
      </c>
      <c r="C97" s="148" t="e">
        <f>Summary_AttrorTotal!S95+IF('User Entries'!$C$24="No",0,'Large Losses_Analysis'!AA95+'Weather Losses_Analysis'!AA95)</f>
        <v>#VALUE!</v>
      </c>
      <c r="D97" s="148" t="str">
        <f t="shared" si="9"/>
        <v/>
      </c>
      <c r="E97" s="44" t="e">
        <f t="shared" si="8"/>
        <v>#VALUE!</v>
      </c>
      <c r="F97" s="148" t="e">
        <f>Summary_AttrorTotal!U95+IF('User Entries'!$C$24="No",0,'Large Losses_Analysis'!AI95+'Weather Losses_Analysis'!AI95)</f>
        <v>#VALUE!</v>
      </c>
      <c r="G97" s="148" t="e">
        <f>Summary_AttrorTotal!H95+IF('User Entries'!$C$24="No",0,'Large Losses_Analysis'!C95+'Weather Losses_Analysis'!C95)</f>
        <v>#VALUE!</v>
      </c>
      <c r="H97" s="148" t="e">
        <f>Summary_AttrorTotal!I95+IF('User Entries'!$C$24="No",0,'Large Losses_Analysis'!I95+'Weather Losses_Analysis'!I95)</f>
        <v>#VALUE!</v>
      </c>
      <c r="I97" s="148" t="e">
        <f t="shared" si="6"/>
        <v>#VALUE!</v>
      </c>
      <c r="J97" s="148">
        <f>'Asset_S&amp;S_or ORR'!C95</f>
        <v>0</v>
      </c>
      <c r="K97" s="148" t="e">
        <f t="shared" si="10"/>
        <v>#VALUE!</v>
      </c>
      <c r="L97" s="148" t="e">
        <f t="shared" si="7"/>
        <v>#VALUE!</v>
      </c>
      <c r="M97" s="148" t="e">
        <f t="shared" si="11"/>
        <v>#VALUE!</v>
      </c>
      <c r="N97" s="148"/>
      <c r="O97" s="148"/>
    </row>
    <row r="98" spans="1:15">
      <c r="A98" s="89" t="e">
        <f>Tri_Incurred_AttrorTot!A90</f>
        <v>#N/A</v>
      </c>
      <c r="B98" s="148" t="e">
        <f>IF(A98='User Entries'!$C$5,"",Summary_AttrorTotal!M96+IF('User Entries'!$C$24="No",0,'Large Losses_Analysis'!Z96+'Weather Losses_Analysis'!Z96))</f>
        <v>#N/A</v>
      </c>
      <c r="C98" s="148" t="e">
        <f>Summary_AttrorTotal!S96+IF('User Entries'!$C$24="No",0,'Large Losses_Analysis'!AA96+'Weather Losses_Analysis'!AA96)</f>
        <v>#VALUE!</v>
      </c>
      <c r="D98" s="148" t="str">
        <f t="shared" si="9"/>
        <v/>
      </c>
      <c r="E98" s="44" t="e">
        <f t="shared" si="8"/>
        <v>#VALUE!</v>
      </c>
      <c r="F98" s="148" t="e">
        <f>Summary_AttrorTotal!U96+IF('User Entries'!$C$24="No",0,'Large Losses_Analysis'!AI96+'Weather Losses_Analysis'!AI96)</f>
        <v>#VALUE!</v>
      </c>
      <c r="G98" s="148" t="e">
        <f>Summary_AttrorTotal!H96+IF('User Entries'!$C$24="No",0,'Large Losses_Analysis'!C96+'Weather Losses_Analysis'!C96)</f>
        <v>#VALUE!</v>
      </c>
      <c r="H98" s="148" t="e">
        <f>Summary_AttrorTotal!I96+IF('User Entries'!$C$24="No",0,'Large Losses_Analysis'!I96+'Weather Losses_Analysis'!I96)</f>
        <v>#VALUE!</v>
      </c>
      <c r="I98" s="148" t="e">
        <f t="shared" si="6"/>
        <v>#VALUE!</v>
      </c>
      <c r="J98" s="148">
        <f>'Asset_S&amp;S_or ORR'!C96</f>
        <v>0</v>
      </c>
      <c r="K98" s="148" t="e">
        <f t="shared" si="10"/>
        <v>#VALUE!</v>
      </c>
      <c r="L98" s="148" t="e">
        <f t="shared" si="7"/>
        <v>#VALUE!</v>
      </c>
      <c r="M98" s="148" t="e">
        <f t="shared" si="11"/>
        <v>#VALUE!</v>
      </c>
      <c r="N98" s="148"/>
      <c r="O98" s="148"/>
    </row>
    <row r="99" spans="1:15">
      <c r="A99" s="89" t="e">
        <f>Tri_Incurred_AttrorTot!A91</f>
        <v>#N/A</v>
      </c>
      <c r="B99" s="148" t="e">
        <f>IF(A99='User Entries'!$C$5,"",Summary_AttrorTotal!M97+IF('User Entries'!$C$24="No",0,'Large Losses_Analysis'!Z97+'Weather Losses_Analysis'!Z97))</f>
        <v>#N/A</v>
      </c>
      <c r="C99" s="148" t="e">
        <f>Summary_AttrorTotal!S97+IF('User Entries'!$C$24="No",0,'Large Losses_Analysis'!AA97+'Weather Losses_Analysis'!AA97)</f>
        <v>#VALUE!</v>
      </c>
      <c r="D99" s="148" t="str">
        <f t="shared" si="9"/>
        <v/>
      </c>
      <c r="E99" s="44" t="e">
        <f t="shared" si="8"/>
        <v>#VALUE!</v>
      </c>
      <c r="F99" s="148" t="e">
        <f>Summary_AttrorTotal!U97+IF('User Entries'!$C$24="No",0,'Large Losses_Analysis'!AI97+'Weather Losses_Analysis'!AI97)</f>
        <v>#VALUE!</v>
      </c>
      <c r="G99" s="148" t="e">
        <f>Summary_AttrorTotal!H97+IF('User Entries'!$C$24="No",0,'Large Losses_Analysis'!C97+'Weather Losses_Analysis'!C97)</f>
        <v>#VALUE!</v>
      </c>
      <c r="H99" s="148" t="e">
        <f>Summary_AttrorTotal!I97+IF('User Entries'!$C$24="No",0,'Large Losses_Analysis'!I97+'Weather Losses_Analysis'!I97)</f>
        <v>#VALUE!</v>
      </c>
      <c r="I99" s="148" t="e">
        <f t="shared" si="6"/>
        <v>#VALUE!</v>
      </c>
      <c r="J99" s="148">
        <f>'Asset_S&amp;S_or ORR'!C97</f>
        <v>0</v>
      </c>
      <c r="K99" s="148" t="e">
        <f t="shared" si="10"/>
        <v>#VALUE!</v>
      </c>
      <c r="L99" s="148" t="e">
        <f t="shared" si="7"/>
        <v>#VALUE!</v>
      </c>
      <c r="M99" s="148" t="e">
        <f t="shared" si="11"/>
        <v>#VALUE!</v>
      </c>
      <c r="N99" s="148"/>
      <c r="O99" s="148"/>
    </row>
    <row r="100" spans="1:15">
      <c r="A100" s="89"/>
    </row>
  </sheetData>
  <mergeCells count="12">
    <mergeCell ref="A10:A13"/>
    <mergeCell ref="G12:G13"/>
    <mergeCell ref="H12:H13"/>
    <mergeCell ref="B10:F11"/>
    <mergeCell ref="M12:M13"/>
    <mergeCell ref="N12:N13"/>
    <mergeCell ref="L10:O11"/>
    <mergeCell ref="O12:O13"/>
    <mergeCell ref="I12:I13"/>
    <mergeCell ref="G10:K11"/>
    <mergeCell ref="J12:J13"/>
    <mergeCell ref="L12:L13"/>
  </mergeCells>
  <phoneticPr fontId="4" type="noConversion"/>
  <conditionalFormatting sqref="L18 B20:D99 F20:O99">
    <cfRule type="expression" dxfId="229" priority="1" stopIfTrue="1">
      <formula>ISERROR($A18)</formula>
    </cfRule>
  </conditionalFormatting>
  <conditionalFormatting sqref="A17:A100">
    <cfRule type="expression" dxfId="228" priority="2" stopIfTrue="1">
      <formula>ISERROR(A17)</formula>
    </cfRule>
  </conditionalFormatting>
  <conditionalFormatting sqref="E20:E99">
    <cfRule type="expression" dxfId="227" priority="3" stopIfTrue="1">
      <formula>ISERROR($E20)</formula>
    </cfRule>
  </conditionalFormatting>
  <hyperlinks>
    <hyperlink ref="J1" location="INDEX!A1" display="&lt;&lt;&lt; Index &lt;&lt;&lt;"/>
  </hyperlinks>
  <printOptions horizontalCentered="1"/>
  <pageMargins left="0.78740157480314965" right="0.78740157480314965" top="0.98425196850393704" bottom="0.98425196850393704" header="0" footer="0"/>
  <pageSetup paperSize="9" scale="50" orientation="landscape" r:id="rId1"/>
  <headerFooter alignWithMargins="0"/>
</worksheet>
</file>

<file path=xl/worksheets/sheet7.xml><?xml version="1.0" encoding="utf-8"?>
<worksheet xmlns="http://schemas.openxmlformats.org/spreadsheetml/2006/main" xmlns:r="http://schemas.openxmlformats.org/officeDocument/2006/relationships">
  <sheetPr codeName="Hoja5" enableFormatConditionsCalculation="0">
    <pageSetUpPr fitToPage="1"/>
  </sheetPr>
  <dimension ref="A1:R94"/>
  <sheetViews>
    <sheetView showGridLines="0" zoomScale="80" zoomScaleNormal="80" workbookViewId="0">
      <pane xSplit="1" ySplit="14" topLeftCell="B15" activePane="bottomRight" state="frozen"/>
      <selection pane="topRight" activeCell="B1" sqref="B1"/>
      <selection pane="bottomLeft" activeCell="A15" sqref="A15"/>
      <selection pane="bottomRight" activeCell="A19" sqref="A19"/>
    </sheetView>
  </sheetViews>
  <sheetFormatPr baseColWidth="10" defaultColWidth="11.42578125" defaultRowHeight="12.75"/>
  <cols>
    <col min="1" max="1" width="16" style="17" customWidth="1"/>
    <col min="2" max="4" width="11.42578125" style="17"/>
    <col min="5" max="5" width="2" style="17" customWidth="1"/>
    <col min="6" max="6" width="11.42578125" style="17"/>
    <col min="7" max="7" width="2.42578125" style="17" customWidth="1"/>
    <col min="8" max="10" width="11.42578125" style="17"/>
    <col min="11" max="11" width="1.7109375" style="17" customWidth="1"/>
    <col min="12" max="14" width="11.42578125" style="17"/>
    <col min="15" max="15" width="2.5703125" style="17" customWidth="1"/>
    <col min="16" max="17" width="12.7109375" style="17" customWidth="1"/>
    <col min="18" max="18" width="13.28515625" style="17" customWidth="1"/>
    <col min="19" max="16384" width="11.42578125" style="17"/>
  </cols>
  <sheetData>
    <row r="1" spans="1:18" ht="15.75">
      <c r="A1" s="15" t="s">
        <v>48</v>
      </c>
      <c r="B1" s="16" t="str">
        <f>operation</f>
        <v>RSA ARGENTINA</v>
      </c>
      <c r="N1" s="463" t="s">
        <v>361</v>
      </c>
    </row>
    <row r="2" spans="1:18" ht="15.75">
      <c r="A2" s="15" t="s">
        <v>49</v>
      </c>
      <c r="B2" s="16" t="str">
        <f>class</f>
        <v>Motor Comercial_CT</v>
      </c>
    </row>
    <row r="3" spans="1:18" ht="15.75">
      <c r="A3" s="15" t="s">
        <v>47</v>
      </c>
      <c r="B3" s="16" t="str">
        <f>currency</f>
        <v>AR$</v>
      </c>
    </row>
    <row r="4" spans="1:18" ht="15.75">
      <c r="A4" s="21" t="s">
        <v>96</v>
      </c>
      <c r="B4" s="16" t="str">
        <f>reinsurance</f>
        <v>Gross</v>
      </c>
    </row>
    <row r="5" spans="1:18" ht="15.75">
      <c r="A5" s="21" t="str">
        <f>"Data Evaluated as of "&amp;Info_as_at</f>
        <v>Data Evaluated as of June 2014</v>
      </c>
    </row>
    <row r="6" spans="1:18" ht="15.75">
      <c r="A6" s="23" t="s">
        <v>168</v>
      </c>
    </row>
    <row r="7" spans="1:18" ht="15.75">
      <c r="A7" s="24"/>
    </row>
    <row r="10" spans="1:18" ht="12.75" customHeight="1">
      <c r="A10" s="830" t="s">
        <v>23</v>
      </c>
      <c r="B10" s="839" t="s">
        <v>102</v>
      </c>
      <c r="C10" s="837"/>
      <c r="D10" s="838"/>
      <c r="F10" s="26" t="s">
        <v>161</v>
      </c>
      <c r="H10" s="836" t="s">
        <v>162</v>
      </c>
      <c r="I10" s="837"/>
      <c r="J10" s="838"/>
      <c r="L10" s="836" t="s">
        <v>163</v>
      </c>
      <c r="M10" s="837"/>
      <c r="N10" s="838"/>
      <c r="P10" s="839" t="s">
        <v>106</v>
      </c>
      <c r="Q10" s="837"/>
      <c r="R10" s="838"/>
    </row>
    <row r="11" spans="1:18">
      <c r="A11" s="831"/>
      <c r="B11" s="28" t="s">
        <v>103</v>
      </c>
      <c r="C11" s="29" t="s">
        <v>104</v>
      </c>
      <c r="D11" s="30" t="s">
        <v>6</v>
      </c>
      <c r="F11" s="31" t="s">
        <v>79</v>
      </c>
      <c r="H11" s="28" t="s">
        <v>103</v>
      </c>
      <c r="I11" s="29" t="s">
        <v>104</v>
      </c>
      <c r="J11" s="30" t="s">
        <v>6</v>
      </c>
      <c r="L11" s="28" t="s">
        <v>103</v>
      </c>
      <c r="M11" s="29" t="s">
        <v>104</v>
      </c>
      <c r="N11" s="30" t="s">
        <v>6</v>
      </c>
      <c r="P11" s="28" t="s">
        <v>103</v>
      </c>
      <c r="Q11" s="29" t="s">
        <v>104</v>
      </c>
      <c r="R11" s="30" t="s">
        <v>6</v>
      </c>
    </row>
    <row r="12" spans="1:18">
      <c r="A12" s="831"/>
      <c r="B12" s="28" t="s">
        <v>87</v>
      </c>
      <c r="C12" s="29" t="s">
        <v>87</v>
      </c>
      <c r="D12" s="30" t="s">
        <v>87</v>
      </c>
      <c r="F12" s="52" t="s">
        <v>86</v>
      </c>
      <c r="H12" s="28" t="s">
        <v>87</v>
      </c>
      <c r="I12" s="29" t="s">
        <v>87</v>
      </c>
      <c r="J12" s="30" t="s">
        <v>87</v>
      </c>
      <c r="L12" s="28" t="s">
        <v>87</v>
      </c>
      <c r="M12" s="29" t="s">
        <v>87</v>
      </c>
      <c r="N12" s="30" t="s">
        <v>87</v>
      </c>
      <c r="P12" s="28" t="s">
        <v>87</v>
      </c>
      <c r="Q12" s="29" t="s">
        <v>87</v>
      </c>
      <c r="R12" s="30" t="s">
        <v>87</v>
      </c>
    </row>
    <row r="13" spans="1:18" ht="3" customHeight="1" thickBot="1">
      <c r="A13" s="840"/>
      <c r="B13" s="34"/>
      <c r="C13" s="35"/>
      <c r="D13" s="36"/>
      <c r="F13" s="37"/>
      <c r="H13" s="34"/>
      <c r="I13" s="35"/>
      <c r="J13" s="36"/>
      <c r="L13" s="34"/>
      <c r="M13" s="35"/>
      <c r="N13" s="36"/>
      <c r="P13" s="34"/>
      <c r="Q13" s="35"/>
      <c r="R13" s="36"/>
    </row>
    <row r="14" spans="1:18">
      <c r="A14" s="89"/>
      <c r="B14" s="38"/>
      <c r="C14" s="39"/>
      <c r="D14" s="40"/>
      <c r="F14" s="32"/>
      <c r="H14" s="38"/>
      <c r="I14" s="39"/>
      <c r="J14" s="40"/>
      <c r="L14" s="38"/>
      <c r="M14" s="39"/>
      <c r="N14" s="40"/>
      <c r="P14" s="38"/>
      <c r="Q14" s="39"/>
      <c r="R14" s="40"/>
    </row>
    <row r="15" spans="1:18">
      <c r="A15" s="89" t="str">
        <f>Tri_Incurred_AttrorTot!A12</f>
        <v>1999 Q1</v>
      </c>
      <c r="B15" s="44" t="e">
        <f>Summary_AttrorTotal!V18</f>
        <v>#DIV/0!</v>
      </c>
      <c r="C15" s="44" t="e">
        <f>'Large Losses_Analysis'!AA18/Summary_AttrorTotal!B18</f>
        <v>#DIV/0!</v>
      </c>
      <c r="D15" s="44" t="e">
        <f>B15+C15</f>
        <v>#DIV/0!</v>
      </c>
      <c r="F15" s="45" t="e">
        <f>Summary_AttrorTotal!B18/Summary_AttrorTotal!C18*12/IF(A15=INDEX($A$15:$A$94,Tot_Acc_Per,1),'User Entries'!$B$17,ACC_Length)</f>
        <v>#DIV/0!</v>
      </c>
      <c r="H15" s="46" t="e">
        <f>Summary_AttrorTotal!W18</f>
        <v>#DIV/0!</v>
      </c>
      <c r="I15" s="46" t="e">
        <f>'Large Losses_Analysis'!AA18/Summary_AttrorTotal!C18*12/IF(A15=INDEX($A$15:$A$94,Tot_Acc_Per,1),'User Entries'!$B$17,ACC_Length)</f>
        <v>#DIV/0!</v>
      </c>
      <c r="J15" s="46" t="e">
        <f>H15+I15</f>
        <v>#DIV/0!</v>
      </c>
      <c r="L15" s="46" t="e">
        <f>Summary_AttrorTotal!X18</f>
        <v>#DIV/0!</v>
      </c>
      <c r="M15" s="46" t="e">
        <f>'Large Losses_Analysis'!AI18/Summary_AttrorTotal!C18*1000*12/IF(A15=INDEX($A$15:$A$94,Tot_Acc_Per,1),'User Entries'!$B$17,ACC_Length)</f>
        <v>#DIV/0!</v>
      </c>
      <c r="N15" s="46" t="e">
        <f>L15+M15</f>
        <v>#DIV/0!</v>
      </c>
      <c r="P15" s="47">
        <f>Summary_AttrorTotal!T18</f>
        <v>7.4697169811320752</v>
      </c>
      <c r="Q15" s="47" t="e">
        <f>'Large Losses_Analysis'!AA18/'Large Losses_Analysis'!AI18</f>
        <v>#DIV/0!</v>
      </c>
      <c r="R15" s="47">
        <f>'Ultimate Comparison &amp; Margin'!C20/'Ultimate Comparison &amp; Margin'!F20</f>
        <v>7.4697169811320752</v>
      </c>
    </row>
    <row r="16" spans="1:18">
      <c r="A16" s="89" t="str">
        <f>Tri_Incurred_AttrorTot!A13</f>
        <v>1999 Q2</v>
      </c>
      <c r="B16" s="44" t="e">
        <f>Summary_AttrorTotal!V19</f>
        <v>#DIV/0!</v>
      </c>
      <c r="C16" s="44" t="e">
        <f>'Large Losses_Analysis'!AA19/Summary_AttrorTotal!B19</f>
        <v>#DIV/0!</v>
      </c>
      <c r="D16" s="44" t="e">
        <f t="shared" ref="D16:D79" si="0">B16+C16</f>
        <v>#DIV/0!</v>
      </c>
      <c r="F16" s="45" t="e">
        <f>Summary_AttrorTotal!B19/Summary_AttrorTotal!C19*12/IF(A16=INDEX($A$15:$A$94,Tot_Acc_Per,1),'User Entries'!$B$17,ACC_Length)</f>
        <v>#DIV/0!</v>
      </c>
      <c r="H16" s="46" t="e">
        <f>Summary_AttrorTotal!W19</f>
        <v>#DIV/0!</v>
      </c>
      <c r="I16" s="46" t="e">
        <f>'Large Losses_Analysis'!AA19/Summary_AttrorTotal!C19*12/IF(A16=INDEX($A$15:$A$94,Tot_Acc_Per,1),'User Entries'!$B$17,ACC_Length)</f>
        <v>#DIV/0!</v>
      </c>
      <c r="J16" s="46" t="e">
        <f t="shared" ref="J16:J79" si="1">H16+I16</f>
        <v>#DIV/0!</v>
      </c>
      <c r="L16" s="46" t="e">
        <f>Summary_AttrorTotal!X19</f>
        <v>#DIV/0!</v>
      </c>
      <c r="M16" s="46" t="e">
        <f>'Large Losses_Analysis'!AI19/Summary_AttrorTotal!C19*1000*12/IF(A16=INDEX($A$15:$A$94,Tot_Acc_Per,1),'User Entries'!$B$17,ACC_Length)</f>
        <v>#DIV/0!</v>
      </c>
      <c r="N16" s="46" t="e">
        <f t="shared" ref="N16:N79" si="2">L16+M16</f>
        <v>#DIV/0!</v>
      </c>
      <c r="P16" s="47">
        <f>Summary_AttrorTotal!T19</f>
        <v>10.18796052631579</v>
      </c>
      <c r="Q16" s="47" t="e">
        <f>'Large Losses_Analysis'!AA19/'Large Losses_Analysis'!AI19</f>
        <v>#DIV/0!</v>
      </c>
      <c r="R16" s="47">
        <f>'Ultimate Comparison &amp; Margin'!C21/'Ultimate Comparison &amp; Margin'!F21</f>
        <v>10.18796052631579</v>
      </c>
    </row>
    <row r="17" spans="1:18">
      <c r="A17" s="89" t="str">
        <f>Tri_Incurred_AttrorTot!A14</f>
        <v>1999 Q3</v>
      </c>
      <c r="B17" s="44" t="e">
        <f>Summary_AttrorTotal!V20</f>
        <v>#DIV/0!</v>
      </c>
      <c r="C17" s="44" t="e">
        <f>'Large Losses_Analysis'!AA20/Summary_AttrorTotal!B20</f>
        <v>#DIV/0!</v>
      </c>
      <c r="D17" s="44" t="e">
        <f t="shared" si="0"/>
        <v>#DIV/0!</v>
      </c>
      <c r="F17" s="45" t="e">
        <f>Summary_AttrorTotal!B20/Summary_AttrorTotal!C20*12/IF(A17=INDEX($A$15:$A$94,Tot_Acc_Per,1),'User Entries'!$B$17,ACC_Length)</f>
        <v>#DIV/0!</v>
      </c>
      <c r="H17" s="46" t="e">
        <f>Summary_AttrorTotal!W20</f>
        <v>#DIV/0!</v>
      </c>
      <c r="I17" s="46" t="e">
        <f>'Large Losses_Analysis'!AA20/Summary_AttrorTotal!C20*12/IF(A17=INDEX($A$15:$A$94,Tot_Acc_Per,1),'User Entries'!$B$17,ACC_Length)</f>
        <v>#DIV/0!</v>
      </c>
      <c r="J17" s="46" t="e">
        <f t="shared" si="1"/>
        <v>#DIV/0!</v>
      </c>
      <c r="L17" s="46" t="e">
        <f>Summary_AttrorTotal!X20</f>
        <v>#DIV/0!</v>
      </c>
      <c r="M17" s="46" t="e">
        <f>'Large Losses_Analysis'!AI20/Summary_AttrorTotal!C20*1000*12/IF(A17=INDEX($A$15:$A$94,Tot_Acc_Per,1),'User Entries'!$B$17,ACC_Length)</f>
        <v>#DIV/0!</v>
      </c>
      <c r="N17" s="46" t="e">
        <f t="shared" si="2"/>
        <v>#DIV/0!</v>
      </c>
      <c r="P17" s="47">
        <f>Summary_AttrorTotal!T20</f>
        <v>10.257071428571429</v>
      </c>
      <c r="Q17" s="47" t="e">
        <f>'Large Losses_Analysis'!AA20/'Large Losses_Analysis'!AI20</f>
        <v>#DIV/0!</v>
      </c>
      <c r="R17" s="47">
        <f>'Ultimate Comparison &amp; Margin'!C22/'Ultimate Comparison &amp; Margin'!F22</f>
        <v>10.257071428571429</v>
      </c>
    </row>
    <row r="18" spans="1:18">
      <c r="A18" s="89" t="str">
        <f>Tri_Incurred_AttrorTot!A15</f>
        <v>1999 Q4</v>
      </c>
      <c r="B18" s="44" t="e">
        <f>Summary_AttrorTotal!V21</f>
        <v>#DIV/0!</v>
      </c>
      <c r="C18" s="44" t="e">
        <f>'Large Losses_Analysis'!AA21/Summary_AttrorTotal!B21</f>
        <v>#DIV/0!</v>
      </c>
      <c r="D18" s="44" t="e">
        <f t="shared" si="0"/>
        <v>#DIV/0!</v>
      </c>
      <c r="F18" s="45" t="e">
        <f>Summary_AttrorTotal!B21/Summary_AttrorTotal!C21*12/IF(A18=INDEX($A$15:$A$94,Tot_Acc_Per,1),'User Entries'!$B$17,ACC_Length)</f>
        <v>#DIV/0!</v>
      </c>
      <c r="H18" s="46" t="e">
        <f>Summary_AttrorTotal!W21</f>
        <v>#DIV/0!</v>
      </c>
      <c r="I18" s="46" t="e">
        <f>'Large Losses_Analysis'!AA21/Summary_AttrorTotal!C21*12/IF(A18=INDEX($A$15:$A$94,Tot_Acc_Per,1),'User Entries'!$B$17,ACC_Length)</f>
        <v>#DIV/0!</v>
      </c>
      <c r="J18" s="46" t="e">
        <f t="shared" si="1"/>
        <v>#DIV/0!</v>
      </c>
      <c r="L18" s="46" t="e">
        <f>Summary_AttrorTotal!X21</f>
        <v>#DIV/0!</v>
      </c>
      <c r="M18" s="46" t="e">
        <f>'Large Losses_Analysis'!AI21/Summary_AttrorTotal!C21*1000*12/IF(A18=INDEX($A$15:$A$94,Tot_Acc_Per,1),'User Entries'!$B$17,ACC_Length)</f>
        <v>#DIV/0!</v>
      </c>
      <c r="N18" s="46" t="e">
        <f t="shared" si="2"/>
        <v>#DIV/0!</v>
      </c>
      <c r="P18" s="47">
        <f>Summary_AttrorTotal!T21</f>
        <v>13.81831182795699</v>
      </c>
      <c r="Q18" s="47" t="e">
        <f>'Large Losses_Analysis'!AA21/'Large Losses_Analysis'!AI21</f>
        <v>#DIV/0!</v>
      </c>
      <c r="R18" s="47">
        <f>'Ultimate Comparison &amp; Margin'!C23/'Ultimate Comparison &amp; Margin'!F23</f>
        <v>13.81831182795699</v>
      </c>
    </row>
    <row r="19" spans="1:18">
      <c r="A19" s="89" t="str">
        <f>Tri_Incurred_AttrorTot!A16</f>
        <v>2000 Q1</v>
      </c>
      <c r="B19" s="44" t="e">
        <f>Summary_AttrorTotal!V22</f>
        <v>#DIV/0!</v>
      </c>
      <c r="C19" s="44" t="e">
        <f>'Large Losses_Analysis'!AA22/Summary_AttrorTotal!B22</f>
        <v>#DIV/0!</v>
      </c>
      <c r="D19" s="44" t="e">
        <f t="shared" si="0"/>
        <v>#DIV/0!</v>
      </c>
      <c r="F19" s="45" t="e">
        <f>Summary_AttrorTotal!B22/Summary_AttrorTotal!C22*12/IF(A19=INDEX($A$15:$A$94,Tot_Acc_Per,1),'User Entries'!$B$17,ACC_Length)</f>
        <v>#DIV/0!</v>
      </c>
      <c r="H19" s="46" t="e">
        <f>Summary_AttrorTotal!W22</f>
        <v>#DIV/0!</v>
      </c>
      <c r="I19" s="46" t="e">
        <f>'Large Losses_Analysis'!AA22/Summary_AttrorTotal!C22*12/IF(A19=INDEX($A$15:$A$94,Tot_Acc_Per,1),'User Entries'!$B$17,ACC_Length)</f>
        <v>#DIV/0!</v>
      </c>
      <c r="J19" s="46" t="e">
        <f t="shared" si="1"/>
        <v>#DIV/0!</v>
      </c>
      <c r="L19" s="46" t="e">
        <f>Summary_AttrorTotal!X22</f>
        <v>#DIV/0!</v>
      </c>
      <c r="M19" s="46" t="e">
        <f>'Large Losses_Analysis'!AI22/Summary_AttrorTotal!C22*1000*12/IF(A19=INDEX($A$15:$A$94,Tot_Acc_Per,1),'User Entries'!$B$17,ACC_Length)</f>
        <v>#DIV/0!</v>
      </c>
      <c r="N19" s="46" t="e">
        <f t="shared" si="2"/>
        <v>#DIV/0!</v>
      </c>
      <c r="P19" s="47">
        <f>Summary_AttrorTotal!T22</f>
        <v>6.0253661971830983</v>
      </c>
      <c r="Q19" s="47" t="e">
        <f>'Large Losses_Analysis'!AA22/'Large Losses_Analysis'!AI22</f>
        <v>#DIV/0!</v>
      </c>
      <c r="R19" s="47">
        <f>'Ultimate Comparison &amp; Margin'!C24/'Ultimate Comparison &amp; Margin'!F24</f>
        <v>6.0253661971830983</v>
      </c>
    </row>
    <row r="20" spans="1:18">
      <c r="A20" s="89" t="str">
        <f>Tri_Incurred_AttrorTot!A17</f>
        <v>2000 Q2</v>
      </c>
      <c r="B20" s="44" t="e">
        <f>Summary_AttrorTotal!V23</f>
        <v>#DIV/0!</v>
      </c>
      <c r="C20" s="44" t="e">
        <f>'Large Losses_Analysis'!AA23/Summary_AttrorTotal!B23</f>
        <v>#DIV/0!</v>
      </c>
      <c r="D20" s="44" t="e">
        <f t="shared" si="0"/>
        <v>#DIV/0!</v>
      </c>
      <c r="F20" s="45" t="e">
        <f>Summary_AttrorTotal!B23/Summary_AttrorTotal!C23*12/IF(A20=INDEX($A$15:$A$94,Tot_Acc_Per,1),'User Entries'!$B$17,ACC_Length)</f>
        <v>#DIV/0!</v>
      </c>
      <c r="H20" s="46" t="e">
        <f>Summary_AttrorTotal!W23</f>
        <v>#DIV/0!</v>
      </c>
      <c r="I20" s="46" t="e">
        <f>'Large Losses_Analysis'!AA23/Summary_AttrorTotal!C23*12/IF(A20=INDEX($A$15:$A$94,Tot_Acc_Per,1),'User Entries'!$B$17,ACC_Length)</f>
        <v>#DIV/0!</v>
      </c>
      <c r="J20" s="46" t="e">
        <f t="shared" si="1"/>
        <v>#DIV/0!</v>
      </c>
      <c r="L20" s="46" t="e">
        <f>Summary_AttrorTotal!X23</f>
        <v>#DIV/0!</v>
      </c>
      <c r="M20" s="46" t="e">
        <f>'Large Losses_Analysis'!AI23/Summary_AttrorTotal!C23*1000*12/IF(A20=INDEX($A$15:$A$94,Tot_Acc_Per,1),'User Entries'!$B$17,ACC_Length)</f>
        <v>#DIV/0!</v>
      </c>
      <c r="N20" s="46" t="e">
        <f t="shared" si="2"/>
        <v>#DIV/0!</v>
      </c>
      <c r="P20" s="47">
        <f>Summary_AttrorTotal!T23</f>
        <v>6.8844895833333331</v>
      </c>
      <c r="Q20" s="47" t="e">
        <f>'Large Losses_Analysis'!AA23/'Large Losses_Analysis'!AI23</f>
        <v>#DIV/0!</v>
      </c>
      <c r="R20" s="47">
        <f>'Ultimate Comparison &amp; Margin'!C25/'Ultimate Comparison &amp; Margin'!F25</f>
        <v>6.8844895833333331</v>
      </c>
    </row>
    <row r="21" spans="1:18">
      <c r="A21" s="89" t="str">
        <f>Tri_Incurred_AttrorTot!A18</f>
        <v>2000 Q3</v>
      </c>
      <c r="B21" s="44" t="e">
        <f>Summary_AttrorTotal!V24</f>
        <v>#DIV/0!</v>
      </c>
      <c r="C21" s="44" t="e">
        <f>'Large Losses_Analysis'!AA24/Summary_AttrorTotal!B24</f>
        <v>#DIV/0!</v>
      </c>
      <c r="D21" s="44" t="e">
        <f t="shared" si="0"/>
        <v>#DIV/0!</v>
      </c>
      <c r="F21" s="45" t="e">
        <f>Summary_AttrorTotal!B24/Summary_AttrorTotal!C24*12/IF(A21=INDEX($A$15:$A$94,Tot_Acc_Per,1),'User Entries'!$B$17,ACC_Length)</f>
        <v>#DIV/0!</v>
      </c>
      <c r="H21" s="46" t="e">
        <f>Summary_AttrorTotal!W24</f>
        <v>#DIV/0!</v>
      </c>
      <c r="I21" s="46" t="e">
        <f>'Large Losses_Analysis'!AA24/Summary_AttrorTotal!C24*12/IF(A21=INDEX($A$15:$A$94,Tot_Acc_Per,1),'User Entries'!$B$17,ACC_Length)</f>
        <v>#DIV/0!</v>
      </c>
      <c r="J21" s="46" t="e">
        <f t="shared" si="1"/>
        <v>#DIV/0!</v>
      </c>
      <c r="L21" s="46" t="e">
        <f>Summary_AttrorTotal!X24</f>
        <v>#DIV/0!</v>
      </c>
      <c r="M21" s="46" t="e">
        <f>'Large Losses_Analysis'!AI24/Summary_AttrorTotal!C24*1000*12/IF(A21=INDEX($A$15:$A$94,Tot_Acc_Per,1),'User Entries'!$B$17,ACC_Length)</f>
        <v>#DIV/0!</v>
      </c>
      <c r="N21" s="46" t="e">
        <f t="shared" si="2"/>
        <v>#DIV/0!</v>
      </c>
      <c r="P21" s="47">
        <f>Summary_AttrorTotal!T24</f>
        <v>11.857581395348836</v>
      </c>
      <c r="Q21" s="47" t="e">
        <f>'Large Losses_Analysis'!AA24/'Large Losses_Analysis'!AI24</f>
        <v>#DIV/0!</v>
      </c>
      <c r="R21" s="47">
        <f>'Ultimate Comparison &amp; Margin'!C26/'Ultimate Comparison &amp; Margin'!F26</f>
        <v>11.857581395348836</v>
      </c>
    </row>
    <row r="22" spans="1:18">
      <c r="A22" s="89" t="str">
        <f>Tri_Incurred_AttrorTot!A19</f>
        <v>2000 Q4</v>
      </c>
      <c r="B22" s="44" t="e">
        <f>Summary_AttrorTotal!V25</f>
        <v>#DIV/0!</v>
      </c>
      <c r="C22" s="44" t="e">
        <f>'Large Losses_Analysis'!AA25/Summary_AttrorTotal!B25</f>
        <v>#DIV/0!</v>
      </c>
      <c r="D22" s="44" t="e">
        <f t="shared" si="0"/>
        <v>#DIV/0!</v>
      </c>
      <c r="F22" s="45" t="e">
        <f>Summary_AttrorTotal!B25/Summary_AttrorTotal!C25*12/IF(A22=INDEX($A$15:$A$94,Tot_Acc_Per,1),'User Entries'!$B$17,ACC_Length)</f>
        <v>#DIV/0!</v>
      </c>
      <c r="H22" s="46" t="e">
        <f>Summary_AttrorTotal!W25</f>
        <v>#DIV/0!</v>
      </c>
      <c r="I22" s="46" t="e">
        <f>'Large Losses_Analysis'!AA25/Summary_AttrorTotal!C25*12/IF(A22=INDEX($A$15:$A$94,Tot_Acc_Per,1),'User Entries'!$B$17,ACC_Length)</f>
        <v>#DIV/0!</v>
      </c>
      <c r="J22" s="46" t="e">
        <f t="shared" si="1"/>
        <v>#DIV/0!</v>
      </c>
      <c r="L22" s="46" t="e">
        <f>Summary_AttrorTotal!X25</f>
        <v>#DIV/0!</v>
      </c>
      <c r="M22" s="46" t="e">
        <f>'Large Losses_Analysis'!AI25/Summary_AttrorTotal!C25*1000*12/IF(A22=INDEX($A$15:$A$94,Tot_Acc_Per,1),'User Entries'!$B$17,ACC_Length)</f>
        <v>#DIV/0!</v>
      </c>
      <c r="N22" s="46" t="e">
        <f t="shared" si="2"/>
        <v>#DIV/0!</v>
      </c>
      <c r="P22" s="47">
        <f>Summary_AttrorTotal!T25</f>
        <v>8.6939240506329121</v>
      </c>
      <c r="Q22" s="47" t="e">
        <f>'Large Losses_Analysis'!AA25/'Large Losses_Analysis'!AI25</f>
        <v>#DIV/0!</v>
      </c>
      <c r="R22" s="47">
        <f>'Ultimate Comparison &amp; Margin'!C27/'Ultimate Comparison &amp; Margin'!F27</f>
        <v>8.6939240506329121</v>
      </c>
    </row>
    <row r="23" spans="1:18">
      <c r="A23" s="89" t="str">
        <f>Tri_Incurred_AttrorTot!A20</f>
        <v>2001 Q1</v>
      </c>
      <c r="B23" s="44" t="e">
        <f>Summary_AttrorTotal!V26</f>
        <v>#DIV/0!</v>
      </c>
      <c r="C23" s="44" t="e">
        <f>'Large Losses_Analysis'!AA26/Summary_AttrorTotal!B26</f>
        <v>#DIV/0!</v>
      </c>
      <c r="D23" s="44" t="e">
        <f t="shared" si="0"/>
        <v>#DIV/0!</v>
      </c>
      <c r="F23" s="45" t="e">
        <f>Summary_AttrorTotal!B26/Summary_AttrorTotal!C26*12/IF(A23=INDEX($A$15:$A$94,Tot_Acc_Per,1),'User Entries'!$B$17,ACC_Length)</f>
        <v>#DIV/0!</v>
      </c>
      <c r="H23" s="46" t="e">
        <f>Summary_AttrorTotal!W26</f>
        <v>#DIV/0!</v>
      </c>
      <c r="I23" s="46" t="e">
        <f>'Large Losses_Analysis'!AA26/Summary_AttrorTotal!C26*12/IF(A23=INDEX($A$15:$A$94,Tot_Acc_Per,1),'User Entries'!$B$17,ACC_Length)</f>
        <v>#DIV/0!</v>
      </c>
      <c r="J23" s="46" t="e">
        <f t="shared" si="1"/>
        <v>#DIV/0!</v>
      </c>
      <c r="L23" s="46" t="e">
        <f>Summary_AttrorTotal!X26</f>
        <v>#DIV/0!</v>
      </c>
      <c r="M23" s="46" t="e">
        <f>'Large Losses_Analysis'!AI26/Summary_AttrorTotal!C26*1000*12/IF(A23=INDEX($A$15:$A$94,Tot_Acc_Per,1),'User Entries'!$B$17,ACC_Length)</f>
        <v>#DIV/0!</v>
      </c>
      <c r="N23" s="46" t="e">
        <f t="shared" si="2"/>
        <v>#DIV/0!</v>
      </c>
      <c r="P23" s="47">
        <f>Summary_AttrorTotal!T26</f>
        <v>8.9338170731707311</v>
      </c>
      <c r="Q23" s="47" t="e">
        <f>'Large Losses_Analysis'!AA26/'Large Losses_Analysis'!AI26</f>
        <v>#DIV/0!</v>
      </c>
      <c r="R23" s="47">
        <f>'Ultimate Comparison &amp; Margin'!C28/'Ultimate Comparison &amp; Margin'!F28</f>
        <v>8.9338170731707311</v>
      </c>
    </row>
    <row r="24" spans="1:18">
      <c r="A24" s="89" t="str">
        <f>Tri_Incurred_AttrorTot!A21</f>
        <v>2001 Q2</v>
      </c>
      <c r="B24" s="44" t="e">
        <f>Summary_AttrorTotal!V27</f>
        <v>#DIV/0!</v>
      </c>
      <c r="C24" s="44" t="e">
        <f>'Large Losses_Analysis'!AA27/Summary_AttrorTotal!B27</f>
        <v>#DIV/0!</v>
      </c>
      <c r="D24" s="44" t="e">
        <f t="shared" si="0"/>
        <v>#DIV/0!</v>
      </c>
      <c r="F24" s="45" t="e">
        <f>Summary_AttrorTotal!B27/Summary_AttrorTotal!C27*12/IF(A24=INDEX($A$15:$A$94,Tot_Acc_Per,1),'User Entries'!$B$17,ACC_Length)</f>
        <v>#DIV/0!</v>
      </c>
      <c r="H24" s="46" t="e">
        <f>Summary_AttrorTotal!W27</f>
        <v>#DIV/0!</v>
      </c>
      <c r="I24" s="46" t="e">
        <f>'Large Losses_Analysis'!AA27/Summary_AttrorTotal!C27*12/IF(A24=INDEX($A$15:$A$94,Tot_Acc_Per,1),'User Entries'!$B$17,ACC_Length)</f>
        <v>#DIV/0!</v>
      </c>
      <c r="J24" s="46" t="e">
        <f t="shared" si="1"/>
        <v>#DIV/0!</v>
      </c>
      <c r="L24" s="46" t="e">
        <f>Summary_AttrorTotal!X27</f>
        <v>#DIV/0!</v>
      </c>
      <c r="M24" s="46" t="e">
        <f>'Large Losses_Analysis'!AI27/Summary_AttrorTotal!C27*1000*12/IF(A24=INDEX($A$15:$A$94,Tot_Acc_Per,1),'User Entries'!$B$17,ACC_Length)</f>
        <v>#DIV/0!</v>
      </c>
      <c r="N24" s="46" t="e">
        <f t="shared" si="2"/>
        <v>#DIV/0!</v>
      </c>
      <c r="P24" s="47">
        <f>Summary_AttrorTotal!T27</f>
        <v>8.6780215053763445</v>
      </c>
      <c r="Q24" s="47" t="e">
        <f>'Large Losses_Analysis'!AA27/'Large Losses_Analysis'!AI27</f>
        <v>#DIV/0!</v>
      </c>
      <c r="R24" s="47">
        <f>'Ultimate Comparison &amp; Margin'!C29/'Ultimate Comparison &amp; Margin'!F29</f>
        <v>8.6780215053763445</v>
      </c>
    </row>
    <row r="25" spans="1:18">
      <c r="A25" s="89" t="str">
        <f>Tri_Incurred_AttrorTot!A22</f>
        <v>2001 Q3</v>
      </c>
      <c r="B25" s="44" t="e">
        <f>Summary_AttrorTotal!V28</f>
        <v>#DIV/0!</v>
      </c>
      <c r="C25" s="44" t="e">
        <f>'Large Losses_Analysis'!AA28/Summary_AttrorTotal!B28</f>
        <v>#DIV/0!</v>
      </c>
      <c r="D25" s="44" t="e">
        <f t="shared" si="0"/>
        <v>#DIV/0!</v>
      </c>
      <c r="F25" s="45" t="e">
        <f>Summary_AttrorTotal!B28/Summary_AttrorTotal!C28*12/IF(A25=INDEX($A$15:$A$94,Tot_Acc_Per,1),'User Entries'!$B$17,ACC_Length)</f>
        <v>#DIV/0!</v>
      </c>
      <c r="H25" s="46" t="e">
        <f>Summary_AttrorTotal!W28</f>
        <v>#DIV/0!</v>
      </c>
      <c r="I25" s="46" t="e">
        <f>'Large Losses_Analysis'!AA28/Summary_AttrorTotal!C28*12/IF(A25=INDEX($A$15:$A$94,Tot_Acc_Per,1),'User Entries'!$B$17,ACC_Length)</f>
        <v>#DIV/0!</v>
      </c>
      <c r="J25" s="46" t="e">
        <f t="shared" si="1"/>
        <v>#DIV/0!</v>
      </c>
      <c r="L25" s="46" t="e">
        <f>Summary_AttrorTotal!X28</f>
        <v>#DIV/0!</v>
      </c>
      <c r="M25" s="46" t="e">
        <f>'Large Losses_Analysis'!AI28/Summary_AttrorTotal!C28*1000*12/IF(A25=INDEX($A$15:$A$94,Tot_Acc_Per,1),'User Entries'!$B$17,ACC_Length)</f>
        <v>#DIV/0!</v>
      </c>
      <c r="N25" s="46" t="e">
        <f t="shared" si="2"/>
        <v>#DIV/0!</v>
      </c>
      <c r="P25" s="47">
        <f>Summary_AttrorTotal!T28</f>
        <v>7.4354112149532714</v>
      </c>
      <c r="Q25" s="47" t="e">
        <f>'Large Losses_Analysis'!AA28/'Large Losses_Analysis'!AI28</f>
        <v>#DIV/0!</v>
      </c>
      <c r="R25" s="47">
        <f>'Ultimate Comparison &amp; Margin'!C30/'Ultimate Comparison &amp; Margin'!F30</f>
        <v>7.4354112149532714</v>
      </c>
    </row>
    <row r="26" spans="1:18">
      <c r="A26" s="89" t="str">
        <f>Tri_Incurred_AttrorTot!A23</f>
        <v>2001 Q4</v>
      </c>
      <c r="B26" s="44" t="e">
        <f>Summary_AttrorTotal!V29</f>
        <v>#DIV/0!</v>
      </c>
      <c r="C26" s="44" t="e">
        <f>'Large Losses_Analysis'!AA29/Summary_AttrorTotal!B29</f>
        <v>#DIV/0!</v>
      </c>
      <c r="D26" s="44" t="e">
        <f t="shared" si="0"/>
        <v>#DIV/0!</v>
      </c>
      <c r="F26" s="45" t="e">
        <f>Summary_AttrorTotal!B29/Summary_AttrorTotal!C29*12/IF(A26=INDEX($A$15:$A$94,Tot_Acc_Per,1),'User Entries'!$B$17,ACC_Length)</f>
        <v>#DIV/0!</v>
      </c>
      <c r="H26" s="46" t="e">
        <f>Summary_AttrorTotal!W29</f>
        <v>#DIV/0!</v>
      </c>
      <c r="I26" s="46" t="e">
        <f>'Large Losses_Analysis'!AA29/Summary_AttrorTotal!C29*12/IF(A26=INDEX($A$15:$A$94,Tot_Acc_Per,1),'User Entries'!$B$17,ACC_Length)</f>
        <v>#DIV/0!</v>
      </c>
      <c r="J26" s="46" t="e">
        <f t="shared" si="1"/>
        <v>#DIV/0!</v>
      </c>
      <c r="L26" s="46" t="e">
        <f>Summary_AttrorTotal!X29</f>
        <v>#DIV/0!</v>
      </c>
      <c r="M26" s="46" t="e">
        <f>'Large Losses_Analysis'!AI29/Summary_AttrorTotal!C29*1000*12/IF(A26=INDEX($A$15:$A$94,Tot_Acc_Per,1),'User Entries'!$B$17,ACC_Length)</f>
        <v>#DIV/0!</v>
      </c>
      <c r="N26" s="46" t="e">
        <f t="shared" si="2"/>
        <v>#DIV/0!</v>
      </c>
      <c r="P26" s="47">
        <f>Summary_AttrorTotal!T29</f>
        <v>9.0111219512195131</v>
      </c>
      <c r="Q26" s="47" t="e">
        <f>'Large Losses_Analysis'!AA29/'Large Losses_Analysis'!AI29</f>
        <v>#DIV/0!</v>
      </c>
      <c r="R26" s="47">
        <f>'Ultimate Comparison &amp; Margin'!C31/'Ultimate Comparison &amp; Margin'!F31</f>
        <v>9.0111219512195131</v>
      </c>
    </row>
    <row r="27" spans="1:18">
      <c r="A27" s="89" t="str">
        <f>Tri_Incurred_AttrorTot!A24</f>
        <v>2002 Q1</v>
      </c>
      <c r="B27" s="44" t="e">
        <f>Summary_AttrorTotal!V30</f>
        <v>#DIV/0!</v>
      </c>
      <c r="C27" s="44" t="e">
        <f>'Large Losses_Analysis'!AA30/Summary_AttrorTotal!B30</f>
        <v>#DIV/0!</v>
      </c>
      <c r="D27" s="44" t="e">
        <f t="shared" si="0"/>
        <v>#DIV/0!</v>
      </c>
      <c r="F27" s="45" t="e">
        <f>Summary_AttrorTotal!B30/Summary_AttrorTotal!C30*12/IF(A27=INDEX($A$15:$A$94,Tot_Acc_Per,1),'User Entries'!$B$17,ACC_Length)</f>
        <v>#DIV/0!</v>
      </c>
      <c r="H27" s="46" t="e">
        <f>Summary_AttrorTotal!W30</f>
        <v>#DIV/0!</v>
      </c>
      <c r="I27" s="46" t="e">
        <f>'Large Losses_Analysis'!AA30/Summary_AttrorTotal!C30*12/IF(A27=INDEX($A$15:$A$94,Tot_Acc_Per,1),'User Entries'!$B$17,ACC_Length)</f>
        <v>#DIV/0!</v>
      </c>
      <c r="J27" s="46" t="e">
        <f t="shared" si="1"/>
        <v>#DIV/0!</v>
      </c>
      <c r="L27" s="46" t="e">
        <f>Summary_AttrorTotal!X30</f>
        <v>#DIV/0!</v>
      </c>
      <c r="M27" s="46" t="e">
        <f>'Large Losses_Analysis'!AI30/Summary_AttrorTotal!C30*1000*12/IF(A27=INDEX($A$15:$A$94,Tot_Acc_Per,1),'User Entries'!$B$17,ACC_Length)</f>
        <v>#DIV/0!</v>
      </c>
      <c r="N27" s="46" t="e">
        <f t="shared" si="2"/>
        <v>#DIV/0!</v>
      </c>
      <c r="P27" s="47">
        <f>Summary_AttrorTotal!T30</f>
        <v>10.881212121212121</v>
      </c>
      <c r="Q27" s="47" t="e">
        <f>'Large Losses_Analysis'!AA30/'Large Losses_Analysis'!AI30</f>
        <v>#DIV/0!</v>
      </c>
      <c r="R27" s="47">
        <f>'Ultimate Comparison &amp; Margin'!C32/'Ultimate Comparison &amp; Margin'!F32</f>
        <v>10.881212121212121</v>
      </c>
    </row>
    <row r="28" spans="1:18">
      <c r="A28" s="89" t="str">
        <f>Tri_Incurred_AttrorTot!A25</f>
        <v>2002 Q2</v>
      </c>
      <c r="B28" s="44" t="e">
        <f>Summary_AttrorTotal!V31</f>
        <v>#DIV/0!</v>
      </c>
      <c r="C28" s="44" t="e">
        <f>'Large Losses_Analysis'!AA31/Summary_AttrorTotal!B31</f>
        <v>#DIV/0!</v>
      </c>
      <c r="D28" s="44" t="e">
        <f t="shared" si="0"/>
        <v>#DIV/0!</v>
      </c>
      <c r="F28" s="45" t="e">
        <f>Summary_AttrorTotal!B31/Summary_AttrorTotal!C31*12/IF(A28=INDEX($A$15:$A$94,Tot_Acc_Per,1),'User Entries'!$B$17,ACC_Length)</f>
        <v>#DIV/0!</v>
      </c>
      <c r="H28" s="46" t="e">
        <f>Summary_AttrorTotal!W31</f>
        <v>#DIV/0!</v>
      </c>
      <c r="I28" s="46" t="e">
        <f>'Large Losses_Analysis'!AA31/Summary_AttrorTotal!C31*12/IF(A28=INDEX($A$15:$A$94,Tot_Acc_Per,1),'User Entries'!$B$17,ACC_Length)</f>
        <v>#DIV/0!</v>
      </c>
      <c r="J28" s="46" t="e">
        <f t="shared" si="1"/>
        <v>#DIV/0!</v>
      </c>
      <c r="L28" s="46" t="e">
        <f>Summary_AttrorTotal!X31</f>
        <v>#DIV/0!</v>
      </c>
      <c r="M28" s="46" t="e">
        <f>'Large Losses_Analysis'!AI31/Summary_AttrorTotal!C31*1000*12/IF(A28=INDEX($A$15:$A$94,Tot_Acc_Per,1),'User Entries'!$B$17,ACC_Length)</f>
        <v>#DIV/0!</v>
      </c>
      <c r="N28" s="46" t="e">
        <f t="shared" si="2"/>
        <v>#DIV/0!</v>
      </c>
      <c r="P28" s="47">
        <f>Summary_AttrorTotal!T31</f>
        <v>10.884411764705881</v>
      </c>
      <c r="Q28" s="47" t="e">
        <f>'Large Losses_Analysis'!AA31/'Large Losses_Analysis'!AI31</f>
        <v>#DIV/0!</v>
      </c>
      <c r="R28" s="47">
        <f>'Ultimate Comparison &amp; Margin'!C33/'Ultimate Comparison &amp; Margin'!F33</f>
        <v>10.884411764705881</v>
      </c>
    </row>
    <row r="29" spans="1:18">
      <c r="A29" s="89" t="str">
        <f>Tri_Incurred_AttrorTot!A26</f>
        <v>2002 Q3</v>
      </c>
      <c r="B29" s="44" t="e">
        <f>Summary_AttrorTotal!V32</f>
        <v>#DIV/0!</v>
      </c>
      <c r="C29" s="44" t="e">
        <f>'Large Losses_Analysis'!AA32/Summary_AttrorTotal!B32</f>
        <v>#DIV/0!</v>
      </c>
      <c r="D29" s="44" t="e">
        <f t="shared" si="0"/>
        <v>#DIV/0!</v>
      </c>
      <c r="F29" s="45" t="e">
        <f>Summary_AttrorTotal!B32/Summary_AttrorTotal!C32*12/IF(A29=INDEX($A$15:$A$94,Tot_Acc_Per,1),'User Entries'!$B$17,ACC_Length)</f>
        <v>#DIV/0!</v>
      </c>
      <c r="H29" s="46" t="e">
        <f>Summary_AttrorTotal!W32</f>
        <v>#DIV/0!</v>
      </c>
      <c r="I29" s="46" t="e">
        <f>'Large Losses_Analysis'!AA32/Summary_AttrorTotal!C32*12/IF(A29=INDEX($A$15:$A$94,Tot_Acc_Per,1),'User Entries'!$B$17,ACC_Length)</f>
        <v>#DIV/0!</v>
      </c>
      <c r="J29" s="46" t="e">
        <f t="shared" si="1"/>
        <v>#DIV/0!</v>
      </c>
      <c r="L29" s="46" t="e">
        <f>Summary_AttrorTotal!X32</f>
        <v>#DIV/0!</v>
      </c>
      <c r="M29" s="46" t="e">
        <f>'Large Losses_Analysis'!AI32/Summary_AttrorTotal!C32*1000*12/IF(A29=INDEX($A$15:$A$94,Tot_Acc_Per,1),'User Entries'!$B$17,ACC_Length)</f>
        <v>#DIV/0!</v>
      </c>
      <c r="N29" s="46" t="e">
        <f t="shared" si="2"/>
        <v>#DIV/0!</v>
      </c>
      <c r="P29" s="47">
        <f>Summary_AttrorTotal!T32</f>
        <v>13.682152</v>
      </c>
      <c r="Q29" s="47" t="e">
        <f>'Large Losses_Analysis'!AA32/'Large Losses_Analysis'!AI32</f>
        <v>#DIV/0!</v>
      </c>
      <c r="R29" s="47">
        <f>'Ultimate Comparison &amp; Margin'!C34/'Ultimate Comparison &amp; Margin'!F34</f>
        <v>13.682152</v>
      </c>
    </row>
    <row r="30" spans="1:18">
      <c r="A30" s="89" t="str">
        <f>Tri_Incurred_AttrorTot!A27</f>
        <v>2002 Q4</v>
      </c>
      <c r="B30" s="44" t="e">
        <f>Summary_AttrorTotal!V33</f>
        <v>#DIV/0!</v>
      </c>
      <c r="C30" s="44" t="e">
        <f>'Large Losses_Analysis'!AA33/Summary_AttrorTotal!B33</f>
        <v>#DIV/0!</v>
      </c>
      <c r="D30" s="44" t="e">
        <f t="shared" si="0"/>
        <v>#DIV/0!</v>
      </c>
      <c r="F30" s="45" t="e">
        <f>Summary_AttrorTotal!B33/Summary_AttrorTotal!C33*12/IF(A30=INDEX($A$15:$A$94,Tot_Acc_Per,1),'User Entries'!$B$17,ACC_Length)</f>
        <v>#DIV/0!</v>
      </c>
      <c r="H30" s="46" t="e">
        <f>Summary_AttrorTotal!W33</f>
        <v>#DIV/0!</v>
      </c>
      <c r="I30" s="46" t="e">
        <f>'Large Losses_Analysis'!AA33/Summary_AttrorTotal!C33*12/IF(A30=INDEX($A$15:$A$94,Tot_Acc_Per,1),'User Entries'!$B$17,ACC_Length)</f>
        <v>#DIV/0!</v>
      </c>
      <c r="J30" s="46" t="e">
        <f t="shared" si="1"/>
        <v>#DIV/0!</v>
      </c>
      <c r="L30" s="46" t="e">
        <f>Summary_AttrorTotal!X33</f>
        <v>#DIV/0!</v>
      </c>
      <c r="M30" s="46" t="e">
        <f>'Large Losses_Analysis'!AI33/Summary_AttrorTotal!C33*1000*12/IF(A30=INDEX($A$15:$A$94,Tot_Acc_Per,1),'User Entries'!$B$17,ACC_Length)</f>
        <v>#DIV/0!</v>
      </c>
      <c r="N30" s="46" t="e">
        <f t="shared" si="2"/>
        <v>#DIV/0!</v>
      </c>
      <c r="P30" s="47">
        <f>Summary_AttrorTotal!T33</f>
        <v>19.451903508771927</v>
      </c>
      <c r="Q30" s="47" t="e">
        <f>'Large Losses_Analysis'!AA33/'Large Losses_Analysis'!AI33</f>
        <v>#DIV/0!</v>
      </c>
      <c r="R30" s="47">
        <f>'Ultimate Comparison &amp; Margin'!C35/'Ultimate Comparison &amp; Margin'!F35</f>
        <v>19.451903508771927</v>
      </c>
    </row>
    <row r="31" spans="1:18">
      <c r="A31" s="89" t="str">
        <f>Tri_Incurred_AttrorTot!A28</f>
        <v>2003 Q1</v>
      </c>
      <c r="B31" s="44" t="e">
        <f>Summary_AttrorTotal!V34</f>
        <v>#DIV/0!</v>
      </c>
      <c r="C31" s="44" t="e">
        <f>'Large Losses_Analysis'!AA34/Summary_AttrorTotal!B34</f>
        <v>#DIV/0!</v>
      </c>
      <c r="D31" s="44" t="e">
        <f t="shared" si="0"/>
        <v>#DIV/0!</v>
      </c>
      <c r="F31" s="45" t="e">
        <f>Summary_AttrorTotal!B34/Summary_AttrorTotal!C34*12/IF(A31=INDEX($A$15:$A$94,Tot_Acc_Per,1),'User Entries'!$B$17,ACC_Length)</f>
        <v>#DIV/0!</v>
      </c>
      <c r="H31" s="46" t="e">
        <f>Summary_AttrorTotal!W34</f>
        <v>#DIV/0!</v>
      </c>
      <c r="I31" s="46" t="e">
        <f>'Large Losses_Analysis'!AA34/Summary_AttrorTotal!C34*12/IF(A31=INDEX($A$15:$A$94,Tot_Acc_Per,1),'User Entries'!$B$17,ACC_Length)</f>
        <v>#DIV/0!</v>
      </c>
      <c r="J31" s="46" t="e">
        <f t="shared" si="1"/>
        <v>#DIV/0!</v>
      </c>
      <c r="L31" s="46" t="e">
        <f>Summary_AttrorTotal!X34</f>
        <v>#DIV/0!</v>
      </c>
      <c r="M31" s="46" t="e">
        <f>'Large Losses_Analysis'!AI34/Summary_AttrorTotal!C34*1000*12/IF(A31=INDEX($A$15:$A$94,Tot_Acc_Per,1),'User Entries'!$B$17,ACC_Length)</f>
        <v>#DIV/0!</v>
      </c>
      <c r="N31" s="46" t="e">
        <f t="shared" si="2"/>
        <v>#DIV/0!</v>
      </c>
      <c r="P31" s="47">
        <f>Summary_AttrorTotal!T34</f>
        <v>16.877404958677687</v>
      </c>
      <c r="Q31" s="47" t="e">
        <f>'Large Losses_Analysis'!AA34/'Large Losses_Analysis'!AI34</f>
        <v>#DIV/0!</v>
      </c>
      <c r="R31" s="47">
        <f>'Ultimate Comparison &amp; Margin'!C36/'Ultimate Comparison &amp; Margin'!F36</f>
        <v>16.877404958677687</v>
      </c>
    </row>
    <row r="32" spans="1:18">
      <c r="A32" s="89" t="str">
        <f>Tri_Incurred_AttrorTot!A29</f>
        <v>2003 Q2</v>
      </c>
      <c r="B32" s="44" t="e">
        <f>Summary_AttrorTotal!V35</f>
        <v>#DIV/0!</v>
      </c>
      <c r="C32" s="44" t="e">
        <f>'Large Losses_Analysis'!AA35/Summary_AttrorTotal!B35</f>
        <v>#DIV/0!</v>
      </c>
      <c r="D32" s="44" t="e">
        <f t="shared" si="0"/>
        <v>#DIV/0!</v>
      </c>
      <c r="F32" s="45" t="e">
        <f>Summary_AttrorTotal!B35/Summary_AttrorTotal!C35*12/IF(A32=INDEX($A$15:$A$94,Tot_Acc_Per,1),'User Entries'!$B$17,ACC_Length)</f>
        <v>#DIV/0!</v>
      </c>
      <c r="H32" s="46" t="e">
        <f>Summary_AttrorTotal!W35</f>
        <v>#DIV/0!</v>
      </c>
      <c r="I32" s="46" t="e">
        <f>'Large Losses_Analysis'!AA35/Summary_AttrorTotal!C35*12/IF(A32=INDEX($A$15:$A$94,Tot_Acc_Per,1),'User Entries'!$B$17,ACC_Length)</f>
        <v>#DIV/0!</v>
      </c>
      <c r="J32" s="46" t="e">
        <f t="shared" si="1"/>
        <v>#DIV/0!</v>
      </c>
      <c r="L32" s="46" t="e">
        <f>Summary_AttrorTotal!X35</f>
        <v>#DIV/0!</v>
      </c>
      <c r="M32" s="46" t="e">
        <f>'Large Losses_Analysis'!AI35/Summary_AttrorTotal!C35*1000*12/IF(A32=INDEX($A$15:$A$94,Tot_Acc_Per,1),'User Entries'!$B$17,ACC_Length)</f>
        <v>#DIV/0!</v>
      </c>
      <c r="N32" s="46" t="e">
        <f t="shared" si="2"/>
        <v>#DIV/0!</v>
      </c>
      <c r="P32" s="47">
        <f>Summary_AttrorTotal!T35</f>
        <v>17.043389999999999</v>
      </c>
      <c r="Q32" s="47" t="e">
        <f>'Large Losses_Analysis'!AA35/'Large Losses_Analysis'!AI35</f>
        <v>#DIV/0!</v>
      </c>
      <c r="R32" s="47">
        <f>'Ultimate Comparison &amp; Margin'!C37/'Ultimate Comparison &amp; Margin'!F37</f>
        <v>17.043389999999999</v>
      </c>
    </row>
    <row r="33" spans="1:18">
      <c r="A33" s="89" t="str">
        <f>Tri_Incurred_AttrorTot!A30</f>
        <v>2003 Q3</v>
      </c>
      <c r="B33" s="44" t="e">
        <f>Summary_AttrorTotal!V36</f>
        <v>#DIV/0!</v>
      </c>
      <c r="C33" s="44" t="e">
        <f>'Large Losses_Analysis'!AA36/Summary_AttrorTotal!B36</f>
        <v>#DIV/0!</v>
      </c>
      <c r="D33" s="44" t="e">
        <f t="shared" si="0"/>
        <v>#DIV/0!</v>
      </c>
      <c r="F33" s="45" t="e">
        <f>Summary_AttrorTotal!B36/Summary_AttrorTotal!C36*12/IF(A33=INDEX($A$15:$A$94,Tot_Acc_Per,1),'User Entries'!$B$17,ACC_Length)</f>
        <v>#DIV/0!</v>
      </c>
      <c r="H33" s="46" t="e">
        <f>Summary_AttrorTotal!W36</f>
        <v>#DIV/0!</v>
      </c>
      <c r="I33" s="46" t="e">
        <f>'Large Losses_Analysis'!AA36/Summary_AttrorTotal!C36*12/IF(A33=INDEX($A$15:$A$94,Tot_Acc_Per,1),'User Entries'!$B$17,ACC_Length)</f>
        <v>#DIV/0!</v>
      </c>
      <c r="J33" s="46" t="e">
        <f t="shared" si="1"/>
        <v>#DIV/0!</v>
      </c>
      <c r="L33" s="46" t="e">
        <f>Summary_AttrorTotal!X36</f>
        <v>#DIV/0!</v>
      </c>
      <c r="M33" s="46" t="e">
        <f>'Large Losses_Analysis'!AI36/Summary_AttrorTotal!C36*1000*12/IF(A33=INDEX($A$15:$A$94,Tot_Acc_Per,1),'User Entries'!$B$17,ACC_Length)</f>
        <v>#DIV/0!</v>
      </c>
      <c r="N33" s="46" t="e">
        <f t="shared" si="2"/>
        <v>#DIV/0!</v>
      </c>
      <c r="P33" s="47">
        <f>Summary_AttrorTotal!T36</f>
        <v>12.949472727272727</v>
      </c>
      <c r="Q33" s="47" t="e">
        <f>'Large Losses_Analysis'!AA36/'Large Losses_Analysis'!AI36</f>
        <v>#DIV/0!</v>
      </c>
      <c r="R33" s="47">
        <f>'Ultimate Comparison &amp; Margin'!C38/'Ultimate Comparison &amp; Margin'!F38</f>
        <v>12.949472727272727</v>
      </c>
    </row>
    <row r="34" spans="1:18">
      <c r="A34" s="89" t="str">
        <f>Tri_Incurred_AttrorTot!A31</f>
        <v>2003 Q4</v>
      </c>
      <c r="B34" s="44" t="e">
        <f>Summary_AttrorTotal!V37</f>
        <v>#DIV/0!</v>
      </c>
      <c r="C34" s="44" t="e">
        <f>'Large Losses_Analysis'!AA37/Summary_AttrorTotal!B37</f>
        <v>#DIV/0!</v>
      </c>
      <c r="D34" s="44" t="e">
        <f t="shared" si="0"/>
        <v>#DIV/0!</v>
      </c>
      <c r="F34" s="45" t="e">
        <f>Summary_AttrorTotal!B37/Summary_AttrorTotal!C37*12/IF(A34=INDEX($A$15:$A$94,Tot_Acc_Per,1),'User Entries'!$B$17,ACC_Length)</f>
        <v>#DIV/0!</v>
      </c>
      <c r="H34" s="46" t="e">
        <f>Summary_AttrorTotal!W37</f>
        <v>#DIV/0!</v>
      </c>
      <c r="I34" s="46" t="e">
        <f>'Large Losses_Analysis'!AA37/Summary_AttrorTotal!C37*12/IF(A34=INDEX($A$15:$A$94,Tot_Acc_Per,1),'User Entries'!$B$17,ACC_Length)</f>
        <v>#DIV/0!</v>
      </c>
      <c r="J34" s="46" t="e">
        <f t="shared" si="1"/>
        <v>#DIV/0!</v>
      </c>
      <c r="L34" s="46" t="e">
        <f>Summary_AttrorTotal!X37</f>
        <v>#DIV/0!</v>
      </c>
      <c r="M34" s="46" t="e">
        <f>'Large Losses_Analysis'!AI37/Summary_AttrorTotal!C37*1000*12/IF(A34=INDEX($A$15:$A$94,Tot_Acc_Per,1),'User Entries'!$B$17,ACC_Length)</f>
        <v>#DIV/0!</v>
      </c>
      <c r="N34" s="46" t="e">
        <f t="shared" si="2"/>
        <v>#DIV/0!</v>
      </c>
      <c r="P34" s="47">
        <f>Summary_AttrorTotal!T37</f>
        <v>15.401880597014925</v>
      </c>
      <c r="Q34" s="47" t="e">
        <f>'Large Losses_Analysis'!AA37/'Large Losses_Analysis'!AI37</f>
        <v>#DIV/0!</v>
      </c>
      <c r="R34" s="47">
        <f>'Ultimate Comparison &amp; Margin'!C39/'Ultimate Comparison &amp; Margin'!F39</f>
        <v>15.401880597014925</v>
      </c>
    </row>
    <row r="35" spans="1:18">
      <c r="A35" s="89" t="str">
        <f>Tri_Incurred_AttrorTot!A32</f>
        <v>2004 Q1</v>
      </c>
      <c r="B35" s="44" t="e">
        <f>Summary_AttrorTotal!V38</f>
        <v>#DIV/0!</v>
      </c>
      <c r="C35" s="44" t="e">
        <f>'Large Losses_Analysis'!AA38/Summary_AttrorTotal!B38</f>
        <v>#DIV/0!</v>
      </c>
      <c r="D35" s="44" t="e">
        <f t="shared" si="0"/>
        <v>#DIV/0!</v>
      </c>
      <c r="F35" s="45" t="e">
        <f>Summary_AttrorTotal!B38/Summary_AttrorTotal!C38*12/IF(A35=INDEX($A$15:$A$94,Tot_Acc_Per,1),'User Entries'!$B$17,ACC_Length)</f>
        <v>#DIV/0!</v>
      </c>
      <c r="H35" s="46" t="e">
        <f>Summary_AttrorTotal!W38</f>
        <v>#DIV/0!</v>
      </c>
      <c r="I35" s="46" t="e">
        <f>'Large Losses_Analysis'!AA38/Summary_AttrorTotal!C38*12/IF(A35=INDEX($A$15:$A$94,Tot_Acc_Per,1),'User Entries'!$B$17,ACC_Length)</f>
        <v>#DIV/0!</v>
      </c>
      <c r="J35" s="46" t="e">
        <f t="shared" si="1"/>
        <v>#DIV/0!</v>
      </c>
      <c r="L35" s="46" t="e">
        <f>Summary_AttrorTotal!X38</f>
        <v>#DIV/0!</v>
      </c>
      <c r="M35" s="46" t="e">
        <f>'Large Losses_Analysis'!AI38/Summary_AttrorTotal!C38*1000*12/IF(A35=INDEX($A$15:$A$94,Tot_Acc_Per,1),'User Entries'!$B$17,ACC_Length)</f>
        <v>#DIV/0!</v>
      </c>
      <c r="N35" s="46" t="e">
        <f t="shared" si="2"/>
        <v>#DIV/0!</v>
      </c>
      <c r="P35" s="47">
        <f>Summary_AttrorTotal!T38</f>
        <v>18.036343283582088</v>
      </c>
      <c r="Q35" s="47" t="e">
        <f>'Large Losses_Analysis'!AA38/'Large Losses_Analysis'!AI38</f>
        <v>#DIV/0!</v>
      </c>
      <c r="R35" s="47">
        <f>'Ultimate Comparison &amp; Margin'!C40/'Ultimate Comparison &amp; Margin'!F40</f>
        <v>18.036343283582088</v>
      </c>
    </row>
    <row r="36" spans="1:18">
      <c r="A36" s="89" t="str">
        <f>Tri_Incurred_AttrorTot!A33</f>
        <v>2004 Q2</v>
      </c>
      <c r="B36" s="44" t="e">
        <f>Summary_AttrorTotal!V39</f>
        <v>#DIV/0!</v>
      </c>
      <c r="C36" s="44" t="e">
        <f>'Large Losses_Analysis'!AA39/Summary_AttrorTotal!B39</f>
        <v>#DIV/0!</v>
      </c>
      <c r="D36" s="44" t="e">
        <f t="shared" si="0"/>
        <v>#DIV/0!</v>
      </c>
      <c r="F36" s="45" t="e">
        <f>Summary_AttrorTotal!B39/Summary_AttrorTotal!C39*12/IF(A36=INDEX($A$15:$A$94,Tot_Acc_Per,1),'User Entries'!$B$17,ACC_Length)</f>
        <v>#DIV/0!</v>
      </c>
      <c r="H36" s="46" t="e">
        <f>Summary_AttrorTotal!W39</f>
        <v>#DIV/0!</v>
      </c>
      <c r="I36" s="46" t="e">
        <f>'Large Losses_Analysis'!AA39/Summary_AttrorTotal!C39*12/IF(A36=INDEX($A$15:$A$94,Tot_Acc_Per,1),'User Entries'!$B$17,ACC_Length)</f>
        <v>#DIV/0!</v>
      </c>
      <c r="J36" s="46" t="e">
        <f t="shared" si="1"/>
        <v>#DIV/0!</v>
      </c>
      <c r="L36" s="46" t="e">
        <f>Summary_AttrorTotal!X39</f>
        <v>#DIV/0!</v>
      </c>
      <c r="M36" s="46" t="e">
        <f>'Large Losses_Analysis'!AI39/Summary_AttrorTotal!C39*1000*12/IF(A36=INDEX($A$15:$A$94,Tot_Acc_Per,1),'User Entries'!$B$17,ACC_Length)</f>
        <v>#DIV/0!</v>
      </c>
      <c r="N36" s="46" t="e">
        <f t="shared" si="2"/>
        <v>#DIV/0!</v>
      </c>
      <c r="P36" s="47">
        <f>Summary_AttrorTotal!T39</f>
        <v>13.863776119402985</v>
      </c>
      <c r="Q36" s="47" t="e">
        <f>'Large Losses_Analysis'!AA39/'Large Losses_Analysis'!AI39</f>
        <v>#DIV/0!</v>
      </c>
      <c r="R36" s="47">
        <f>'Ultimate Comparison &amp; Margin'!C41/'Ultimate Comparison &amp; Margin'!F41</f>
        <v>13.863776119402985</v>
      </c>
    </row>
    <row r="37" spans="1:18">
      <c r="A37" s="89" t="str">
        <f>Tri_Incurred_AttrorTot!A34</f>
        <v>2004 Q3</v>
      </c>
      <c r="B37" s="44" t="e">
        <f>Summary_AttrorTotal!V40</f>
        <v>#DIV/0!</v>
      </c>
      <c r="C37" s="44" t="e">
        <f>'Large Losses_Analysis'!AA40/Summary_AttrorTotal!B40</f>
        <v>#DIV/0!</v>
      </c>
      <c r="D37" s="44" t="e">
        <f t="shared" si="0"/>
        <v>#DIV/0!</v>
      </c>
      <c r="F37" s="45" t="e">
        <f>Summary_AttrorTotal!B40/Summary_AttrorTotal!C40*12/IF(A37=INDEX($A$15:$A$94,Tot_Acc_Per,1),'User Entries'!$B$17,ACC_Length)</f>
        <v>#DIV/0!</v>
      </c>
      <c r="H37" s="46" t="e">
        <f>Summary_AttrorTotal!W40</f>
        <v>#DIV/0!</v>
      </c>
      <c r="I37" s="46" t="e">
        <f>'Large Losses_Analysis'!AA40/Summary_AttrorTotal!C40*12/IF(A37=INDEX($A$15:$A$94,Tot_Acc_Per,1),'User Entries'!$B$17,ACC_Length)</f>
        <v>#DIV/0!</v>
      </c>
      <c r="J37" s="46" t="e">
        <f t="shared" si="1"/>
        <v>#DIV/0!</v>
      </c>
      <c r="L37" s="46" t="e">
        <f>Summary_AttrorTotal!X40</f>
        <v>#DIV/0!</v>
      </c>
      <c r="M37" s="46" t="e">
        <f>'Large Losses_Analysis'!AI40/Summary_AttrorTotal!C40*1000*12/IF(A37=INDEX($A$15:$A$94,Tot_Acc_Per,1),'User Entries'!$B$17,ACC_Length)</f>
        <v>#DIV/0!</v>
      </c>
      <c r="N37" s="46" t="e">
        <f t="shared" si="2"/>
        <v>#DIV/0!</v>
      </c>
      <c r="P37" s="47">
        <f>Summary_AttrorTotal!T40</f>
        <v>18.295693548387099</v>
      </c>
      <c r="Q37" s="47" t="e">
        <f>'Large Losses_Analysis'!AA40/'Large Losses_Analysis'!AI40</f>
        <v>#DIV/0!</v>
      </c>
      <c r="R37" s="47">
        <f>'Ultimate Comparison &amp; Margin'!C42/'Ultimate Comparison &amp; Margin'!F42</f>
        <v>18.295693548387099</v>
      </c>
    </row>
    <row r="38" spans="1:18">
      <c r="A38" s="89" t="str">
        <f>Tri_Incurred_AttrorTot!A35</f>
        <v>2004 Q4</v>
      </c>
      <c r="B38" s="44" t="e">
        <f>Summary_AttrorTotal!V41</f>
        <v>#DIV/0!</v>
      </c>
      <c r="C38" s="44" t="e">
        <f>'Large Losses_Analysis'!AA41/Summary_AttrorTotal!B41</f>
        <v>#DIV/0!</v>
      </c>
      <c r="D38" s="44" t="e">
        <f t="shared" si="0"/>
        <v>#DIV/0!</v>
      </c>
      <c r="F38" s="45" t="e">
        <f>Summary_AttrorTotal!B41/Summary_AttrorTotal!C41*12/IF(A38=INDEX($A$15:$A$94,Tot_Acc_Per,1),'User Entries'!$B$17,ACC_Length)</f>
        <v>#DIV/0!</v>
      </c>
      <c r="H38" s="46" t="e">
        <f>Summary_AttrorTotal!W41</f>
        <v>#DIV/0!</v>
      </c>
      <c r="I38" s="46" t="e">
        <f>'Large Losses_Analysis'!AA41/Summary_AttrorTotal!C41*12/IF(A38=INDEX($A$15:$A$94,Tot_Acc_Per,1),'User Entries'!$B$17,ACC_Length)</f>
        <v>#DIV/0!</v>
      </c>
      <c r="J38" s="46" t="e">
        <f t="shared" si="1"/>
        <v>#DIV/0!</v>
      </c>
      <c r="L38" s="46" t="e">
        <f>Summary_AttrorTotal!X41</f>
        <v>#DIV/0!</v>
      </c>
      <c r="M38" s="46" t="e">
        <f>'Large Losses_Analysis'!AI41/Summary_AttrorTotal!C41*1000*12/IF(A38=INDEX($A$15:$A$94,Tot_Acc_Per,1),'User Entries'!$B$17,ACC_Length)</f>
        <v>#DIV/0!</v>
      </c>
      <c r="N38" s="46" t="e">
        <f t="shared" si="2"/>
        <v>#DIV/0!</v>
      </c>
      <c r="P38" s="47">
        <f>Summary_AttrorTotal!T41</f>
        <v>14.184344262295083</v>
      </c>
      <c r="Q38" s="47" t="e">
        <f>'Large Losses_Analysis'!AA41/'Large Losses_Analysis'!AI41</f>
        <v>#DIV/0!</v>
      </c>
      <c r="R38" s="47">
        <f>'Ultimate Comparison &amp; Margin'!C43/'Ultimate Comparison &amp; Margin'!F43</f>
        <v>14.184344262295083</v>
      </c>
    </row>
    <row r="39" spans="1:18">
      <c r="A39" s="89" t="str">
        <f>Tri_Incurred_AttrorTot!A36</f>
        <v>2005 Q1</v>
      </c>
      <c r="B39" s="44" t="e">
        <f>Summary_AttrorTotal!V42</f>
        <v>#DIV/0!</v>
      </c>
      <c r="C39" s="44" t="e">
        <f>'Large Losses_Analysis'!AA42/Summary_AttrorTotal!B42</f>
        <v>#DIV/0!</v>
      </c>
      <c r="D39" s="44" t="e">
        <f t="shared" si="0"/>
        <v>#DIV/0!</v>
      </c>
      <c r="F39" s="45" t="e">
        <f>Summary_AttrorTotal!B42/Summary_AttrorTotal!C42*12/IF(A39=INDEX($A$15:$A$94,Tot_Acc_Per,1),'User Entries'!$B$17,ACC_Length)</f>
        <v>#DIV/0!</v>
      </c>
      <c r="H39" s="46" t="e">
        <f>Summary_AttrorTotal!W42</f>
        <v>#DIV/0!</v>
      </c>
      <c r="I39" s="46" t="e">
        <f>'Large Losses_Analysis'!AA42/Summary_AttrorTotal!C42*12/IF(A39=INDEX($A$15:$A$94,Tot_Acc_Per,1),'User Entries'!$B$17,ACC_Length)</f>
        <v>#DIV/0!</v>
      </c>
      <c r="J39" s="46" t="e">
        <f t="shared" si="1"/>
        <v>#DIV/0!</v>
      </c>
      <c r="L39" s="46" t="e">
        <f>Summary_AttrorTotal!X42</f>
        <v>#DIV/0!</v>
      </c>
      <c r="M39" s="46" t="e">
        <f>'Large Losses_Analysis'!AI42/Summary_AttrorTotal!C42*1000*12/IF(A39=INDEX($A$15:$A$94,Tot_Acc_Per,1),'User Entries'!$B$17,ACC_Length)</f>
        <v>#DIV/0!</v>
      </c>
      <c r="N39" s="46" t="e">
        <f t="shared" si="2"/>
        <v>#DIV/0!</v>
      </c>
      <c r="P39" s="47">
        <f>Summary_AttrorTotal!T42</f>
        <v>16.521230769230772</v>
      </c>
      <c r="Q39" s="47" t="e">
        <f>'Large Losses_Analysis'!AA42/'Large Losses_Analysis'!AI42</f>
        <v>#DIV/0!</v>
      </c>
      <c r="R39" s="47">
        <f>'Ultimate Comparison &amp; Margin'!C44/'Ultimate Comparison &amp; Margin'!F44</f>
        <v>16.521230769230772</v>
      </c>
    </row>
    <row r="40" spans="1:18">
      <c r="A40" s="89" t="str">
        <f>Tri_Incurred_AttrorTot!A37</f>
        <v>2005 Q2</v>
      </c>
      <c r="B40" s="44" t="e">
        <f>Summary_AttrorTotal!V43</f>
        <v>#DIV/0!</v>
      </c>
      <c r="C40" s="44" t="e">
        <f>'Large Losses_Analysis'!AA43/Summary_AttrorTotal!B43</f>
        <v>#DIV/0!</v>
      </c>
      <c r="D40" s="44" t="e">
        <f t="shared" si="0"/>
        <v>#DIV/0!</v>
      </c>
      <c r="F40" s="45" t="e">
        <f>Summary_AttrorTotal!B43/Summary_AttrorTotal!C43*12/IF(A40=INDEX($A$15:$A$94,Tot_Acc_Per,1),'User Entries'!$B$17,ACC_Length)</f>
        <v>#DIV/0!</v>
      </c>
      <c r="H40" s="46" t="e">
        <f>Summary_AttrorTotal!W43</f>
        <v>#DIV/0!</v>
      </c>
      <c r="I40" s="46" t="e">
        <f>'Large Losses_Analysis'!AA43/Summary_AttrorTotal!C43*12/IF(A40=INDEX($A$15:$A$94,Tot_Acc_Per,1),'User Entries'!$B$17,ACC_Length)</f>
        <v>#DIV/0!</v>
      </c>
      <c r="J40" s="46" t="e">
        <f t="shared" si="1"/>
        <v>#DIV/0!</v>
      </c>
      <c r="L40" s="46" t="e">
        <f>Summary_AttrorTotal!X43</f>
        <v>#DIV/0!</v>
      </c>
      <c r="M40" s="46" t="e">
        <f>'Large Losses_Analysis'!AI43/Summary_AttrorTotal!C43*1000*12/IF(A40=INDEX($A$15:$A$94,Tot_Acc_Per,1),'User Entries'!$B$17,ACC_Length)</f>
        <v>#DIV/0!</v>
      </c>
      <c r="N40" s="46" t="e">
        <f t="shared" si="2"/>
        <v>#DIV/0!</v>
      </c>
      <c r="P40" s="47">
        <f>Summary_AttrorTotal!T43</f>
        <v>16.904379746835442</v>
      </c>
      <c r="Q40" s="47" t="e">
        <f>'Large Losses_Analysis'!AA43/'Large Losses_Analysis'!AI43</f>
        <v>#DIV/0!</v>
      </c>
      <c r="R40" s="47">
        <f>'Ultimate Comparison &amp; Margin'!C45/'Ultimate Comparison &amp; Margin'!F45</f>
        <v>16.904379746835442</v>
      </c>
    </row>
    <row r="41" spans="1:18">
      <c r="A41" s="89" t="str">
        <f>Tri_Incurred_AttrorTot!A38</f>
        <v>2005 Q3</v>
      </c>
      <c r="B41" s="44" t="e">
        <f>Summary_AttrorTotal!V44</f>
        <v>#DIV/0!</v>
      </c>
      <c r="C41" s="44" t="e">
        <f>'Large Losses_Analysis'!AA44/Summary_AttrorTotal!B44</f>
        <v>#DIV/0!</v>
      </c>
      <c r="D41" s="44" t="e">
        <f t="shared" si="0"/>
        <v>#DIV/0!</v>
      </c>
      <c r="F41" s="45" t="e">
        <f>Summary_AttrorTotal!B44/Summary_AttrorTotal!C44*12/IF(A41=INDEX($A$15:$A$94,Tot_Acc_Per,1),'User Entries'!$B$17,ACC_Length)</f>
        <v>#DIV/0!</v>
      </c>
      <c r="H41" s="46" t="e">
        <f>Summary_AttrorTotal!W44</f>
        <v>#DIV/0!</v>
      </c>
      <c r="I41" s="46" t="e">
        <f>'Large Losses_Analysis'!AA44/Summary_AttrorTotal!C44*12/IF(A41=INDEX($A$15:$A$94,Tot_Acc_Per,1),'User Entries'!$B$17,ACC_Length)</f>
        <v>#DIV/0!</v>
      </c>
      <c r="J41" s="46" t="e">
        <f t="shared" si="1"/>
        <v>#DIV/0!</v>
      </c>
      <c r="L41" s="46" t="e">
        <f>Summary_AttrorTotal!X44</f>
        <v>#DIV/0!</v>
      </c>
      <c r="M41" s="46" t="e">
        <f>'Large Losses_Analysis'!AI44/Summary_AttrorTotal!C44*1000*12/IF(A41=INDEX($A$15:$A$94,Tot_Acc_Per,1),'User Entries'!$B$17,ACC_Length)</f>
        <v>#DIV/0!</v>
      </c>
      <c r="N41" s="46" t="e">
        <f t="shared" si="2"/>
        <v>#DIV/0!</v>
      </c>
      <c r="P41" s="47">
        <f>Summary_AttrorTotal!T44</f>
        <v>14.923267605633802</v>
      </c>
      <c r="Q41" s="47" t="e">
        <f>'Large Losses_Analysis'!AA44/'Large Losses_Analysis'!AI44</f>
        <v>#DIV/0!</v>
      </c>
      <c r="R41" s="47">
        <f>'Ultimate Comparison &amp; Margin'!C46/'Ultimate Comparison &amp; Margin'!F46</f>
        <v>14.923267605633802</v>
      </c>
    </row>
    <row r="42" spans="1:18">
      <c r="A42" s="89" t="str">
        <f>Tri_Incurred_AttrorTot!A39</f>
        <v>2005 Q4</v>
      </c>
      <c r="B42" s="44" t="e">
        <f>Summary_AttrorTotal!V45</f>
        <v>#DIV/0!</v>
      </c>
      <c r="C42" s="44" t="e">
        <f>'Large Losses_Analysis'!AA45/Summary_AttrorTotal!B45</f>
        <v>#DIV/0!</v>
      </c>
      <c r="D42" s="44" t="e">
        <f t="shared" si="0"/>
        <v>#DIV/0!</v>
      </c>
      <c r="F42" s="45" t="e">
        <f>Summary_AttrorTotal!B45/Summary_AttrorTotal!C45*12/IF(A42=INDEX($A$15:$A$94,Tot_Acc_Per,1),'User Entries'!$B$17,ACC_Length)</f>
        <v>#DIV/0!</v>
      </c>
      <c r="H42" s="46" t="e">
        <f>Summary_AttrorTotal!W45</f>
        <v>#DIV/0!</v>
      </c>
      <c r="I42" s="46" t="e">
        <f>'Large Losses_Analysis'!AA45/Summary_AttrorTotal!C45*12/IF(A42=INDEX($A$15:$A$94,Tot_Acc_Per,1),'User Entries'!$B$17,ACC_Length)</f>
        <v>#DIV/0!</v>
      </c>
      <c r="J42" s="46" t="e">
        <f t="shared" si="1"/>
        <v>#DIV/0!</v>
      </c>
      <c r="L42" s="46" t="e">
        <f>Summary_AttrorTotal!X45</f>
        <v>#DIV/0!</v>
      </c>
      <c r="M42" s="46" t="e">
        <f>'Large Losses_Analysis'!AI45/Summary_AttrorTotal!C45*1000*12/IF(A42=INDEX($A$15:$A$94,Tot_Acc_Per,1),'User Entries'!$B$17,ACC_Length)</f>
        <v>#DIV/0!</v>
      </c>
      <c r="N42" s="46" t="e">
        <f t="shared" si="2"/>
        <v>#DIV/0!</v>
      </c>
      <c r="P42" s="47">
        <f>Summary_AttrorTotal!T45</f>
        <v>21.794844155844157</v>
      </c>
      <c r="Q42" s="47" t="e">
        <f>'Large Losses_Analysis'!AA45/'Large Losses_Analysis'!AI45</f>
        <v>#DIV/0!</v>
      </c>
      <c r="R42" s="47">
        <f>'Ultimate Comparison &amp; Margin'!C47/'Ultimate Comparison &amp; Margin'!F47</f>
        <v>21.794844155844157</v>
      </c>
    </row>
    <row r="43" spans="1:18">
      <c r="A43" s="89" t="str">
        <f>Tri_Incurred_AttrorTot!A40</f>
        <v>2006 Q1</v>
      </c>
      <c r="B43" s="44">
        <f>Summary_AttrorTotal!V46</f>
        <v>0.13677743710275958</v>
      </c>
      <c r="C43" s="44">
        <f>'Large Losses_Analysis'!AA46/Summary_AttrorTotal!B46</f>
        <v>0</v>
      </c>
      <c r="D43" s="44">
        <f t="shared" si="0"/>
        <v>0.13677743710275958</v>
      </c>
      <c r="F43" s="45">
        <f>Summary_AttrorTotal!B46/Summary_AttrorTotal!C46*12/IF(A43=INDEX($A$15:$A$94,Tot_Acc_Per,1),'User Entries'!$B$17,ACC_Length)</f>
        <v>1.8025955625825529</v>
      </c>
      <c r="H43" s="46" t="e">
        <f>Summary_AttrorTotal!W46</f>
        <v>#REF!</v>
      </c>
      <c r="I43" s="46">
        <f>'Large Losses_Analysis'!AA46/Summary_AttrorTotal!C46*12/IF(A43=INDEX($A$15:$A$94,Tot_Acc_Per,1),'User Entries'!$B$17,ACC_Length)</f>
        <v>0</v>
      </c>
      <c r="J43" s="46" t="e">
        <f t="shared" si="1"/>
        <v>#REF!</v>
      </c>
      <c r="L43" s="46" t="e">
        <f>Summary_AttrorTotal!X46</f>
        <v>#REF!</v>
      </c>
      <c r="M43" s="46">
        <f>'Large Losses_Analysis'!AI46/Summary_AttrorTotal!C46*1000*12/IF(A43=INDEX($A$15:$A$94,Tot_Acc_Per,1),'User Entries'!$B$17,ACC_Length)</f>
        <v>0</v>
      </c>
      <c r="N43" s="46" t="e">
        <f t="shared" si="2"/>
        <v>#REF!</v>
      </c>
      <c r="P43" s="47">
        <f>Summary_AttrorTotal!T46</f>
        <v>21.415191780821917</v>
      </c>
      <c r="Q43" s="47" t="e">
        <f>'Large Losses_Analysis'!AA46/'Large Losses_Analysis'!AI46</f>
        <v>#DIV/0!</v>
      </c>
      <c r="R43" s="47">
        <f>'Ultimate Comparison &amp; Margin'!C48/'Ultimate Comparison &amp; Margin'!F48</f>
        <v>21.415191780821917</v>
      </c>
    </row>
    <row r="44" spans="1:18">
      <c r="A44" s="89" t="str">
        <f>Tri_Incurred_AttrorTot!A41</f>
        <v>2006 Q2</v>
      </c>
      <c r="B44" s="44">
        <f>Summary_AttrorTotal!V47</f>
        <v>0.13628220466662425</v>
      </c>
      <c r="C44" s="44">
        <f>'Large Losses_Analysis'!AA47/Summary_AttrorTotal!B47</f>
        <v>0</v>
      </c>
      <c r="D44" s="44">
        <f t="shared" si="0"/>
        <v>0.13628220466662425</v>
      </c>
      <c r="F44" s="45">
        <f>Summary_AttrorTotal!B47/Summary_AttrorTotal!C47*12/IF(A44=INDEX($A$15:$A$94,Tot_Acc_Per,1),'User Entries'!$B$17,ACC_Length)</f>
        <v>1.8670667273539288</v>
      </c>
      <c r="H44" s="46" t="e">
        <f>Summary_AttrorTotal!W47</f>
        <v>#REF!</v>
      </c>
      <c r="I44" s="46">
        <f>'Large Losses_Analysis'!AA47/Summary_AttrorTotal!C47*12/IF(A44=INDEX($A$15:$A$94,Tot_Acc_Per,1),'User Entries'!$B$17,ACC_Length)</f>
        <v>0</v>
      </c>
      <c r="J44" s="46" t="e">
        <f t="shared" si="1"/>
        <v>#REF!</v>
      </c>
      <c r="L44" s="46" t="e">
        <f>Summary_AttrorTotal!X47</f>
        <v>#REF!</v>
      </c>
      <c r="M44" s="46">
        <f>'Large Losses_Analysis'!AI47/Summary_AttrorTotal!C47*1000*12/IF(A44=INDEX($A$15:$A$94,Tot_Acc_Per,1),'User Entries'!$B$17,ACC_Length)</f>
        <v>0</v>
      </c>
      <c r="N44" s="46" t="e">
        <f t="shared" si="2"/>
        <v>#REF!</v>
      </c>
      <c r="P44" s="47">
        <f>Summary_AttrorTotal!T47</f>
        <v>24.087897058823529</v>
      </c>
      <c r="Q44" s="47" t="e">
        <f>'Large Losses_Analysis'!AA47/'Large Losses_Analysis'!AI47</f>
        <v>#DIV/0!</v>
      </c>
      <c r="R44" s="47">
        <f>'Ultimate Comparison &amp; Margin'!C49/'Ultimate Comparison &amp; Margin'!F49</f>
        <v>24.087897058823529</v>
      </c>
    </row>
    <row r="45" spans="1:18">
      <c r="A45" s="89" t="str">
        <f>Tri_Incurred_AttrorTot!A42</f>
        <v>2006 Q3</v>
      </c>
      <c r="B45" s="44">
        <f>Summary_AttrorTotal!V48</f>
        <v>0.11873219664656715</v>
      </c>
      <c r="C45" s="44">
        <f>'Large Losses_Analysis'!AA48/Summary_AttrorTotal!B48</f>
        <v>0</v>
      </c>
      <c r="D45" s="44">
        <f t="shared" si="0"/>
        <v>0.11873219664656715</v>
      </c>
      <c r="F45" s="45">
        <f>Summary_AttrorTotal!B48/Summary_AttrorTotal!C48*12/IF(A45=INDEX($A$15:$A$94,Tot_Acc_Per,1),'User Entries'!$B$17,ACC_Length)</f>
        <v>1.9208393718106365</v>
      </c>
      <c r="H45" s="46" t="e">
        <f>Summary_AttrorTotal!W48</f>
        <v>#REF!</v>
      </c>
      <c r="I45" s="46">
        <f>'Large Losses_Analysis'!AA48/Summary_AttrorTotal!C48*12/IF(A45=INDEX($A$15:$A$94,Tot_Acc_Per,1),'User Entries'!$B$17,ACC_Length)</f>
        <v>0</v>
      </c>
      <c r="J45" s="46" t="e">
        <f t="shared" si="1"/>
        <v>#REF!</v>
      </c>
      <c r="L45" s="46" t="e">
        <f>Summary_AttrorTotal!X48</f>
        <v>#REF!</v>
      </c>
      <c r="M45" s="46">
        <f>'Large Losses_Analysis'!AI48/Summary_AttrorTotal!C48*1000*12/IF(A45=INDEX($A$15:$A$94,Tot_Acc_Per,1),'User Entries'!$B$17,ACC_Length)</f>
        <v>0</v>
      </c>
      <c r="N45" s="46" t="e">
        <f t="shared" si="2"/>
        <v>#REF!</v>
      </c>
      <c r="P45" s="47">
        <f>Summary_AttrorTotal!T48</f>
        <v>21.504260869565218</v>
      </c>
      <c r="Q45" s="47" t="e">
        <f>'Large Losses_Analysis'!AA48/'Large Losses_Analysis'!AI48</f>
        <v>#DIV/0!</v>
      </c>
      <c r="R45" s="47">
        <f>'Ultimate Comparison &amp; Margin'!C50/'Ultimate Comparison &amp; Margin'!F50</f>
        <v>21.504260869565218</v>
      </c>
    </row>
    <row r="46" spans="1:18">
      <c r="A46" s="89" t="str">
        <f>Tri_Incurred_AttrorTot!A43</f>
        <v>2006 Q4</v>
      </c>
      <c r="B46" s="44">
        <f>Summary_AttrorTotal!V49</f>
        <v>0.13958392508559558</v>
      </c>
      <c r="C46" s="44">
        <f>'Large Losses_Analysis'!AA49/Summary_AttrorTotal!B49</f>
        <v>0</v>
      </c>
      <c r="D46" s="44">
        <f t="shared" si="0"/>
        <v>0.13958392508559558</v>
      </c>
      <c r="F46" s="45">
        <f>Summary_AttrorTotal!B49/Summary_AttrorTotal!C49*12/IF(A46=INDEX($A$15:$A$94,Tot_Acc_Per,1),'User Entries'!$B$17,ACC_Length)</f>
        <v>1.9273771945378337</v>
      </c>
      <c r="H46" s="46" t="e">
        <f>Summary_AttrorTotal!W49</f>
        <v>#REF!</v>
      </c>
      <c r="I46" s="46">
        <f>'Large Losses_Analysis'!AA49/Summary_AttrorTotal!C49*12/IF(A46=INDEX($A$15:$A$94,Tot_Acc_Per,1),'User Entries'!$B$17,ACC_Length)</f>
        <v>0</v>
      </c>
      <c r="J46" s="46" t="e">
        <f t="shared" si="1"/>
        <v>#REF!</v>
      </c>
      <c r="L46" s="46" t="e">
        <f>Summary_AttrorTotal!X49</f>
        <v>#REF!</v>
      </c>
      <c r="M46" s="46">
        <f>'Large Losses_Analysis'!AI49/Summary_AttrorTotal!C49*1000*12/IF(A46=INDEX($A$15:$A$94,Tot_Acc_Per,1),'User Entries'!$B$17,ACC_Length)</f>
        <v>0</v>
      </c>
      <c r="N46" s="46" t="e">
        <f t="shared" si="2"/>
        <v>#REF!</v>
      </c>
      <c r="P46" s="47">
        <f>Summary_AttrorTotal!T49</f>
        <v>33.033296296296299</v>
      </c>
      <c r="Q46" s="47" t="e">
        <f>'Large Losses_Analysis'!AA49/'Large Losses_Analysis'!AI49</f>
        <v>#DIV/0!</v>
      </c>
      <c r="R46" s="47">
        <f>'Ultimate Comparison &amp; Margin'!C51/'Ultimate Comparison &amp; Margin'!F51</f>
        <v>33.033296296296299</v>
      </c>
    </row>
    <row r="47" spans="1:18">
      <c r="A47" s="89" t="str">
        <f>Tri_Incurred_AttrorTot!A44</f>
        <v>2007 Q1</v>
      </c>
      <c r="B47" s="44">
        <f>Summary_AttrorTotal!V50</f>
        <v>0.14288870551275237</v>
      </c>
      <c r="C47" s="44">
        <f>'Large Losses_Analysis'!AA50/Summary_AttrorTotal!B50</f>
        <v>0</v>
      </c>
      <c r="D47" s="44">
        <f t="shared" si="0"/>
        <v>0.14288870551275237</v>
      </c>
      <c r="F47" s="45">
        <f>Summary_AttrorTotal!B50/Summary_AttrorTotal!C50*12/IF(A47=INDEX($A$15:$A$94,Tot_Acc_Per,1),'User Entries'!$B$17,ACC_Length)</f>
        <v>1.9584806506087282</v>
      </c>
      <c r="H47" s="46" t="e">
        <f>Summary_AttrorTotal!W50</f>
        <v>#REF!</v>
      </c>
      <c r="I47" s="46">
        <f>'Large Losses_Analysis'!AA50/Summary_AttrorTotal!C50*12/IF(A47=INDEX($A$15:$A$94,Tot_Acc_Per,1),'User Entries'!$B$17,ACC_Length)</f>
        <v>0</v>
      </c>
      <c r="J47" s="46" t="e">
        <f t="shared" si="1"/>
        <v>#REF!</v>
      </c>
      <c r="L47" s="46" t="e">
        <f>Summary_AttrorTotal!X50</f>
        <v>#REF!</v>
      </c>
      <c r="M47" s="46">
        <f>'Large Losses_Analysis'!AI50/Summary_AttrorTotal!C50*1000*12/IF(A47=INDEX($A$15:$A$94,Tot_Acc_Per,1),'User Entries'!$B$17,ACC_Length)</f>
        <v>0</v>
      </c>
      <c r="N47" s="46" t="e">
        <f t="shared" si="2"/>
        <v>#REF!</v>
      </c>
      <c r="P47" s="47">
        <f>Summary_AttrorTotal!T50</f>
        <v>27.464911764705882</v>
      </c>
      <c r="Q47" s="47" t="e">
        <f>'Large Losses_Analysis'!AA50/'Large Losses_Analysis'!AI50</f>
        <v>#DIV/0!</v>
      </c>
      <c r="R47" s="47">
        <f>'Ultimate Comparison &amp; Margin'!C52/'Ultimate Comparison &amp; Margin'!F52</f>
        <v>27.464911764705882</v>
      </c>
    </row>
    <row r="48" spans="1:18">
      <c r="A48" s="89" t="str">
        <f>Tri_Incurred_AttrorTot!A45</f>
        <v>2007 Q2</v>
      </c>
      <c r="B48" s="44">
        <f>Summary_AttrorTotal!V51</f>
        <v>0.17629630039973382</v>
      </c>
      <c r="C48" s="44">
        <f>'Large Losses_Analysis'!AA51/Summary_AttrorTotal!B51</f>
        <v>0</v>
      </c>
      <c r="D48" s="44">
        <f t="shared" si="0"/>
        <v>0.17629630039973382</v>
      </c>
      <c r="F48" s="45">
        <f>Summary_AttrorTotal!B51/Summary_AttrorTotal!C51*12/IF(A48=INDEX($A$15:$A$94,Tot_Acc_Per,1),'User Entries'!$B$17,ACC_Length)</f>
        <v>2.0231061880533368</v>
      </c>
      <c r="H48" s="46" t="e">
        <f>Summary_AttrorTotal!W51</f>
        <v>#REF!</v>
      </c>
      <c r="I48" s="46">
        <f>'Large Losses_Analysis'!AA51/Summary_AttrorTotal!C51*12/IF(A48=INDEX($A$15:$A$94,Tot_Acc_Per,1),'User Entries'!$B$17,ACC_Length)</f>
        <v>0</v>
      </c>
      <c r="J48" s="46" t="e">
        <f t="shared" si="1"/>
        <v>#REF!</v>
      </c>
      <c r="L48" s="46" t="e">
        <f>Summary_AttrorTotal!X51</f>
        <v>#REF!</v>
      </c>
      <c r="M48" s="46">
        <f>'Large Losses_Analysis'!AI51/Summary_AttrorTotal!C51*1000*12/IF(A48=INDEX($A$15:$A$94,Tot_Acc_Per,1),'User Entries'!$B$17,ACC_Length)</f>
        <v>0</v>
      </c>
      <c r="N48" s="46" t="e">
        <f t="shared" si="2"/>
        <v>#REF!</v>
      </c>
      <c r="P48" s="47">
        <f>Summary_AttrorTotal!T51</f>
        <v>33.839130434782611</v>
      </c>
      <c r="Q48" s="47" t="e">
        <f>'Large Losses_Analysis'!AA51/'Large Losses_Analysis'!AI51</f>
        <v>#DIV/0!</v>
      </c>
      <c r="R48" s="47">
        <f>'Ultimate Comparison &amp; Margin'!C53/'Ultimate Comparison &amp; Margin'!F53</f>
        <v>33.839130434782611</v>
      </c>
    </row>
    <row r="49" spans="1:18">
      <c r="A49" s="89" t="str">
        <f>Tri_Incurred_AttrorTot!A46</f>
        <v>2007 Q3</v>
      </c>
      <c r="B49" s="44">
        <f>Summary_AttrorTotal!V52</f>
        <v>0.17187112721909992</v>
      </c>
      <c r="C49" s="44">
        <f>'Large Losses_Analysis'!AA52/Summary_AttrorTotal!B52</f>
        <v>0</v>
      </c>
      <c r="D49" s="44">
        <f t="shared" si="0"/>
        <v>0.17187112721909992</v>
      </c>
      <c r="F49" s="45">
        <f>Summary_AttrorTotal!B52/Summary_AttrorTotal!C52*12/IF(A49=INDEX($A$15:$A$94,Tot_Acc_Per,1),'User Entries'!$B$17,ACC_Length)</f>
        <v>2.1414822527946789</v>
      </c>
      <c r="H49" s="46" t="e">
        <f>Summary_AttrorTotal!W52</f>
        <v>#REF!</v>
      </c>
      <c r="I49" s="46">
        <f>'Large Losses_Analysis'!AA52/Summary_AttrorTotal!C52*12/IF(A49=INDEX($A$15:$A$94,Tot_Acc_Per,1),'User Entries'!$B$17,ACC_Length)</f>
        <v>0</v>
      </c>
      <c r="J49" s="46" t="e">
        <f t="shared" si="1"/>
        <v>#REF!</v>
      </c>
      <c r="L49" s="46" t="e">
        <f>Summary_AttrorTotal!X52</f>
        <v>#REF!</v>
      </c>
      <c r="M49" s="46">
        <f>'Large Losses_Analysis'!AI52/Summary_AttrorTotal!C52*1000*12/IF(A49=INDEX($A$15:$A$94,Tot_Acc_Per,1),'User Entries'!$B$17,ACC_Length)</f>
        <v>0</v>
      </c>
      <c r="N49" s="46" t="e">
        <f t="shared" si="2"/>
        <v>#REF!</v>
      </c>
      <c r="P49" s="47">
        <f>Summary_AttrorTotal!T52</f>
        <v>27.999457831325302</v>
      </c>
      <c r="Q49" s="47" t="e">
        <f>'Large Losses_Analysis'!AA52/'Large Losses_Analysis'!AI52</f>
        <v>#DIV/0!</v>
      </c>
      <c r="R49" s="47">
        <f>'Ultimate Comparison &amp; Margin'!C54/'Ultimate Comparison &amp; Margin'!F54</f>
        <v>27.999457831325302</v>
      </c>
    </row>
    <row r="50" spans="1:18">
      <c r="A50" s="89" t="str">
        <f>Tri_Incurred_AttrorTot!A47</f>
        <v>2007 Q4</v>
      </c>
      <c r="B50" s="44">
        <f>Summary_AttrorTotal!V53</f>
        <v>0.21913593632391795</v>
      </c>
      <c r="C50" s="44">
        <f>'Large Losses_Analysis'!AA53/Summary_AttrorTotal!B53</f>
        <v>0</v>
      </c>
      <c r="D50" s="44">
        <f t="shared" si="0"/>
        <v>0.21913593632391795</v>
      </c>
      <c r="F50" s="45">
        <f>Summary_AttrorTotal!B53/Summary_AttrorTotal!C53*12/IF(A50=INDEX($A$15:$A$94,Tot_Acc_Per,1),'User Entries'!$B$17,ACC_Length)</f>
        <v>2.2631800914165296</v>
      </c>
      <c r="H50" s="46" t="e">
        <f>Summary_AttrorTotal!W53</f>
        <v>#REF!</v>
      </c>
      <c r="I50" s="46">
        <f>'Large Losses_Analysis'!AA53/Summary_AttrorTotal!C53*12/IF(A50=INDEX($A$15:$A$94,Tot_Acc_Per,1),'User Entries'!$B$17,ACC_Length)</f>
        <v>0</v>
      </c>
      <c r="J50" s="46" t="e">
        <f t="shared" si="1"/>
        <v>#REF!</v>
      </c>
      <c r="L50" s="46" t="e">
        <f>Summary_AttrorTotal!X53</f>
        <v>#REF!</v>
      </c>
      <c r="M50" s="46">
        <f>'Large Losses_Analysis'!AI53/Summary_AttrorTotal!C53*1000*12/IF(A50=INDEX($A$15:$A$94,Tot_Acc_Per,1),'User Entries'!$B$17,ACC_Length)</f>
        <v>0</v>
      </c>
      <c r="N50" s="46" t="e">
        <f t="shared" si="2"/>
        <v>#REF!</v>
      </c>
      <c r="P50" s="47">
        <f>Summary_AttrorTotal!T53</f>
        <v>38.254790123456786</v>
      </c>
      <c r="Q50" s="47" t="e">
        <f>'Large Losses_Analysis'!AA53/'Large Losses_Analysis'!AI53</f>
        <v>#DIV/0!</v>
      </c>
      <c r="R50" s="47">
        <f>'Ultimate Comparison &amp; Margin'!C55/'Ultimate Comparison &amp; Margin'!F55</f>
        <v>38.254790123456786</v>
      </c>
    </row>
    <row r="51" spans="1:18">
      <c r="A51" s="89" t="str">
        <f>Tri_Incurred_AttrorTot!A48</f>
        <v>2008 Q1</v>
      </c>
      <c r="B51" s="44">
        <f>Summary_AttrorTotal!V54</f>
        <v>0.15455125881929915</v>
      </c>
      <c r="C51" s="44">
        <f>'Large Losses_Analysis'!AA54/Summary_AttrorTotal!B54</f>
        <v>0</v>
      </c>
      <c r="D51" s="44">
        <f t="shared" si="0"/>
        <v>0.15455125881929915</v>
      </c>
      <c r="F51" s="45">
        <f>Summary_AttrorTotal!B54/Summary_AttrorTotal!C54*12/IF(A51=INDEX($A$15:$A$94,Tot_Acc_Per,1),'User Entries'!$B$17,ACC_Length)</f>
        <v>2.466550523465826</v>
      </c>
      <c r="H51" s="46" t="e">
        <f>Summary_AttrorTotal!W54</f>
        <v>#REF!</v>
      </c>
      <c r="I51" s="46">
        <f>'Large Losses_Analysis'!AA54/Summary_AttrorTotal!C54*12/IF(A51=INDEX($A$15:$A$94,Tot_Acc_Per,1),'User Entries'!$B$17,ACC_Length)</f>
        <v>0</v>
      </c>
      <c r="J51" s="46" t="e">
        <f t="shared" si="1"/>
        <v>#REF!</v>
      </c>
      <c r="L51" s="46" t="e">
        <f>Summary_AttrorTotal!X54</f>
        <v>#REF!</v>
      </c>
      <c r="M51" s="46">
        <f>'Large Losses_Analysis'!AI54/Summary_AttrorTotal!C54*1000*12/IF(A51=INDEX($A$15:$A$94,Tot_Acc_Per,1),'User Entries'!$B$17,ACC_Length)</f>
        <v>0</v>
      </c>
      <c r="N51" s="46" t="e">
        <f t="shared" si="2"/>
        <v>#REF!</v>
      </c>
      <c r="P51" s="47">
        <f>Summary_AttrorTotal!T54</f>
        <v>37.943822580645161</v>
      </c>
      <c r="Q51" s="47" t="e">
        <f>'Large Losses_Analysis'!AA54/'Large Losses_Analysis'!AI54</f>
        <v>#DIV/0!</v>
      </c>
      <c r="R51" s="47">
        <f>'Ultimate Comparison &amp; Margin'!C56/'Ultimate Comparison &amp; Margin'!F56</f>
        <v>37.943822580645161</v>
      </c>
    </row>
    <row r="52" spans="1:18">
      <c r="A52" s="89" t="str">
        <f>Tri_Incurred_AttrorTot!A49</f>
        <v>2008 Q2</v>
      </c>
      <c r="B52" s="44">
        <f>Summary_AttrorTotal!V55</f>
        <v>0.17928305782930623</v>
      </c>
      <c r="C52" s="44">
        <f>'Large Losses_Analysis'!AA55/Summary_AttrorTotal!B55</f>
        <v>0</v>
      </c>
      <c r="D52" s="44">
        <f t="shared" si="0"/>
        <v>0.17928305782930623</v>
      </c>
      <c r="F52" s="45">
        <f>Summary_AttrorTotal!B55/Summary_AttrorTotal!C55*12/IF(A52=INDEX($A$15:$A$94,Tot_Acc_Per,1),'User Entries'!$B$17,ACC_Length)</f>
        <v>2.6792746072802363</v>
      </c>
      <c r="H52" s="46" t="e">
        <f>Summary_AttrorTotal!W55</f>
        <v>#REF!</v>
      </c>
      <c r="I52" s="46">
        <f>'Large Losses_Analysis'!AA55/Summary_AttrorTotal!C55*12/IF(A52=INDEX($A$15:$A$94,Tot_Acc_Per,1),'User Entries'!$B$17,ACC_Length)</f>
        <v>0</v>
      </c>
      <c r="J52" s="46" t="e">
        <f t="shared" si="1"/>
        <v>#REF!</v>
      </c>
      <c r="L52" s="46" t="e">
        <f>Summary_AttrorTotal!X55</f>
        <v>#REF!</v>
      </c>
      <c r="M52" s="46">
        <f>'Large Losses_Analysis'!AI55/Summary_AttrorTotal!C55*1000*12/IF(A52=INDEX($A$15:$A$94,Tot_Acc_Per,1),'User Entries'!$B$17,ACC_Length)</f>
        <v>0</v>
      </c>
      <c r="N52" s="46" t="e">
        <f t="shared" si="2"/>
        <v>#REF!</v>
      </c>
      <c r="P52" s="47">
        <f>Summary_AttrorTotal!T55</f>
        <v>35.307047619047616</v>
      </c>
      <c r="Q52" s="47" t="e">
        <f>'Large Losses_Analysis'!AA55/'Large Losses_Analysis'!AI55</f>
        <v>#DIV/0!</v>
      </c>
      <c r="R52" s="47">
        <f>'Ultimate Comparison &amp; Margin'!C57/'Ultimate Comparison &amp; Margin'!F57</f>
        <v>35.307047619047616</v>
      </c>
    </row>
    <row r="53" spans="1:18">
      <c r="A53" s="89" t="str">
        <f>Tri_Incurred_AttrorTot!A50</f>
        <v>2008 Q3</v>
      </c>
      <c r="B53" s="44">
        <f>Summary_AttrorTotal!V56</f>
        <v>0.12398801473037818</v>
      </c>
      <c r="C53" s="44">
        <f>'Large Losses_Analysis'!AA56/Summary_AttrorTotal!B56</f>
        <v>0</v>
      </c>
      <c r="D53" s="44">
        <f t="shared" si="0"/>
        <v>0.12398801473037818</v>
      </c>
      <c r="F53" s="45">
        <f>Summary_AttrorTotal!B56/Summary_AttrorTotal!C56*12/IF(A53=INDEX($A$15:$A$94,Tot_Acc_Per,1),'User Entries'!$B$17,ACC_Length)</f>
        <v>2.793525934423696</v>
      </c>
      <c r="H53" s="46" t="e">
        <f>Summary_AttrorTotal!W56</f>
        <v>#REF!</v>
      </c>
      <c r="I53" s="46">
        <f>'Large Losses_Analysis'!AA56/Summary_AttrorTotal!C56*12/IF(A53=INDEX($A$15:$A$94,Tot_Acc_Per,1),'User Entries'!$B$17,ACC_Length)</f>
        <v>0</v>
      </c>
      <c r="J53" s="46" t="e">
        <f t="shared" si="1"/>
        <v>#REF!</v>
      </c>
      <c r="L53" s="46" t="e">
        <f>Summary_AttrorTotal!X56</f>
        <v>#REF!</v>
      </c>
      <c r="M53" s="46">
        <f>'Large Losses_Analysis'!AI56/Summary_AttrorTotal!C56*1000*12/IF(A53=INDEX($A$15:$A$94,Tot_Acc_Per,1),'User Entries'!$B$17,ACC_Length)</f>
        <v>0</v>
      </c>
      <c r="N53" s="46" t="e">
        <f t="shared" si="2"/>
        <v>#REF!</v>
      </c>
      <c r="P53" s="47">
        <f>Summary_AttrorTotal!T56</f>
        <v>37.354366666666671</v>
      </c>
      <c r="Q53" s="47" t="e">
        <f>'Large Losses_Analysis'!AA56/'Large Losses_Analysis'!AI56</f>
        <v>#DIV/0!</v>
      </c>
      <c r="R53" s="47">
        <f>'Ultimate Comparison &amp; Margin'!C58/'Ultimate Comparison &amp; Margin'!F58</f>
        <v>37.354366666666671</v>
      </c>
    </row>
    <row r="54" spans="1:18">
      <c r="A54" s="89" t="str">
        <f>Tri_Incurred_AttrorTot!A51</f>
        <v>2008 Q4</v>
      </c>
      <c r="B54" s="44">
        <f>Summary_AttrorTotal!V57</f>
        <v>0.10668003568719245</v>
      </c>
      <c r="C54" s="44">
        <f>'Large Losses_Analysis'!AA57/Summary_AttrorTotal!B57</f>
        <v>0</v>
      </c>
      <c r="D54" s="44">
        <f t="shared" si="0"/>
        <v>0.10668003568719245</v>
      </c>
      <c r="F54" s="45">
        <f>Summary_AttrorTotal!B57/Summary_AttrorTotal!C57*12/IF(A54=INDEX($A$15:$A$94,Tot_Acc_Per,1),'User Entries'!$B$17,ACC_Length)</f>
        <v>3.0239185375450055</v>
      </c>
      <c r="H54" s="46" t="e">
        <f>Summary_AttrorTotal!W57</f>
        <v>#REF!</v>
      </c>
      <c r="I54" s="46">
        <f>'Large Losses_Analysis'!AA57/Summary_AttrorTotal!C57*12/IF(A54=INDEX($A$15:$A$94,Tot_Acc_Per,1),'User Entries'!$B$17,ACC_Length)</f>
        <v>0</v>
      </c>
      <c r="J54" s="46" t="e">
        <f t="shared" si="1"/>
        <v>#REF!</v>
      </c>
      <c r="L54" s="46" t="e">
        <f>Summary_AttrorTotal!X57</f>
        <v>#REF!</v>
      </c>
      <c r="M54" s="46">
        <f>'Large Losses_Analysis'!AI57/Summary_AttrorTotal!C57*1000*12/IF(A54=INDEX($A$15:$A$94,Tot_Acc_Per,1),'User Entries'!$B$17,ACC_Length)</f>
        <v>0</v>
      </c>
      <c r="N54" s="46" t="e">
        <f t="shared" si="2"/>
        <v>#REF!</v>
      </c>
      <c r="P54" s="47">
        <f>Summary_AttrorTotal!T57</f>
        <v>30.176888888888886</v>
      </c>
      <c r="Q54" s="47" t="e">
        <f>'Large Losses_Analysis'!AA57/'Large Losses_Analysis'!AI57</f>
        <v>#DIV/0!</v>
      </c>
      <c r="R54" s="47">
        <f>'Ultimate Comparison &amp; Margin'!C59/'Ultimate Comparison &amp; Margin'!F59</f>
        <v>30.176888888888886</v>
      </c>
    </row>
    <row r="55" spans="1:18">
      <c r="A55" s="89" t="str">
        <f>Tri_Incurred_AttrorTot!A52</f>
        <v>2009 Q1</v>
      </c>
      <c r="B55" s="44">
        <f>Summary_AttrorTotal!V58</f>
        <v>0.10448390893937984</v>
      </c>
      <c r="C55" s="44">
        <f>'Large Losses_Analysis'!AA58/Summary_AttrorTotal!B58</f>
        <v>0</v>
      </c>
      <c r="D55" s="44">
        <f t="shared" si="0"/>
        <v>0.10448390893937984</v>
      </c>
      <c r="F55" s="45">
        <f>Summary_AttrorTotal!B58/Summary_AttrorTotal!C58*12/IF(A55=INDEX($A$15:$A$94,Tot_Acc_Per,1),'User Entries'!$B$17,ACC_Length)</f>
        <v>3.094870071465897</v>
      </c>
      <c r="H55" s="46">
        <f>Summary_AttrorTotal!W58</f>
        <v>0.32336412272625475</v>
      </c>
      <c r="I55" s="46">
        <f>'Large Losses_Analysis'!AA58/Summary_AttrorTotal!C58*12/IF(A55=INDEX($A$15:$A$94,Tot_Acc_Per,1),'User Entries'!$B$17,ACC_Length)</f>
        <v>0</v>
      </c>
      <c r="J55" s="46">
        <f t="shared" si="1"/>
        <v>0.32336412272625475</v>
      </c>
      <c r="L55" s="46">
        <f>Summary_AttrorTotal!X58</f>
        <v>9.4060268245950187</v>
      </c>
      <c r="M55" s="46">
        <f>'Large Losses_Analysis'!AI58/Summary_AttrorTotal!C58*1000*12/IF(A55=INDEX($A$15:$A$94,Tot_Acc_Per,1),'User Entries'!$B$17,ACC_Length)</f>
        <v>0</v>
      </c>
      <c r="N55" s="46">
        <f t="shared" si="2"/>
        <v>9.4060268245950187</v>
      </c>
      <c r="P55" s="47">
        <f>Summary_AttrorTotal!T58</f>
        <v>34.378396825396827</v>
      </c>
      <c r="Q55" s="47" t="e">
        <f>'Large Losses_Analysis'!AA58/'Large Losses_Analysis'!AI58</f>
        <v>#DIV/0!</v>
      </c>
      <c r="R55" s="47">
        <f>'Ultimate Comparison &amp; Margin'!C60/'Ultimate Comparison &amp; Margin'!F60</f>
        <v>34.378396825396827</v>
      </c>
    </row>
    <row r="56" spans="1:18">
      <c r="A56" s="89" t="str">
        <f>Tri_Incurred_AttrorTot!A53</f>
        <v>2009 Q2</v>
      </c>
      <c r="B56" s="44">
        <f>Summary_AttrorTotal!V59</f>
        <v>0.11767863455735604</v>
      </c>
      <c r="C56" s="44">
        <f>'Large Losses_Analysis'!AA59/Summary_AttrorTotal!B59</f>
        <v>0</v>
      </c>
      <c r="D56" s="44">
        <f t="shared" si="0"/>
        <v>0.11767863455735604</v>
      </c>
      <c r="F56" s="45">
        <f>Summary_AttrorTotal!B59/Summary_AttrorTotal!C59*12/IF(A56=INDEX($A$15:$A$94,Tot_Acc_Per,1),'User Entries'!$B$17,ACC_Length)</f>
        <v>3.2595099297105392</v>
      </c>
      <c r="H56" s="46">
        <f>Summary_AttrorTotal!W59</f>
        <v>0.3835746778544798</v>
      </c>
      <c r="I56" s="46">
        <f>'Large Losses_Analysis'!AA59/Summary_AttrorTotal!C59*12/IF(A56=INDEX($A$15:$A$94,Tot_Acc_Per,1),'User Entries'!$B$17,ACC_Length)</f>
        <v>0</v>
      </c>
      <c r="J56" s="46">
        <f t="shared" si="1"/>
        <v>0.3835746778544798</v>
      </c>
      <c r="L56" s="46">
        <f>Summary_AttrorTotal!X59</f>
        <v>10.669271371414617</v>
      </c>
      <c r="M56" s="46">
        <f>'Large Losses_Analysis'!AI59/Summary_AttrorTotal!C59*1000*12/IF(A56=INDEX($A$15:$A$94,Tot_Acc_Per,1),'User Entries'!$B$17,ACC_Length)</f>
        <v>0</v>
      </c>
      <c r="N56" s="46">
        <f t="shared" si="2"/>
        <v>10.669271371414617</v>
      </c>
      <c r="P56" s="47">
        <f>Summary_AttrorTotal!T59</f>
        <v>35.951347050948847</v>
      </c>
      <c r="Q56" s="47" t="e">
        <f>'Large Losses_Analysis'!AA59/'Large Losses_Analysis'!AI59</f>
        <v>#DIV/0!</v>
      </c>
      <c r="R56" s="47">
        <f>'Ultimate Comparison &amp; Margin'!C61/'Ultimate Comparison &amp; Margin'!F61</f>
        <v>35.951347050948847</v>
      </c>
    </row>
    <row r="57" spans="1:18">
      <c r="A57" s="89" t="str">
        <f>Tri_Incurred_AttrorTot!A54</f>
        <v>2009 Q3</v>
      </c>
      <c r="B57" s="44">
        <f>Summary_AttrorTotal!V60</f>
        <v>9.193919700813391E-2</v>
      </c>
      <c r="C57" s="44">
        <f>'Large Losses_Analysis'!AA60/Summary_AttrorTotal!B60</f>
        <v>0</v>
      </c>
      <c r="D57" s="44">
        <f t="shared" si="0"/>
        <v>9.193919700813391E-2</v>
      </c>
      <c r="F57" s="45">
        <f>Summary_AttrorTotal!B60/Summary_AttrorTotal!C60*12/IF(A57=INDEX($A$15:$A$94,Tot_Acc_Per,1),'User Entries'!$B$17,ACC_Length)</f>
        <v>3.4056965820932974</v>
      </c>
      <c r="H57" s="46">
        <f>Summary_AttrorTotal!W60</f>
        <v>0.31311700901100398</v>
      </c>
      <c r="I57" s="46">
        <f>'Large Losses_Analysis'!AA60/Summary_AttrorTotal!C60*12/IF(A57=INDEX($A$15:$A$94,Tot_Acc_Per,1),'User Entries'!$B$17,ACC_Length)</f>
        <v>0</v>
      </c>
      <c r="J57" s="46">
        <f t="shared" si="1"/>
        <v>0.31311700901100398</v>
      </c>
      <c r="L57" s="46">
        <f>Summary_AttrorTotal!X60</f>
        <v>8.1832744677976574</v>
      </c>
      <c r="M57" s="46">
        <f>'Large Losses_Analysis'!AI60/Summary_AttrorTotal!C60*1000*12/IF(A57=INDEX($A$15:$A$94,Tot_Acc_Per,1),'User Entries'!$B$17,ACC_Length)</f>
        <v>0</v>
      </c>
      <c r="N57" s="46">
        <f t="shared" si="2"/>
        <v>8.1832744677976574</v>
      </c>
      <c r="P57" s="47">
        <f>Summary_AttrorTotal!T60</f>
        <v>38.263046197847054</v>
      </c>
      <c r="Q57" s="47" t="e">
        <f>'Large Losses_Analysis'!AA60/'Large Losses_Analysis'!AI60</f>
        <v>#DIV/0!</v>
      </c>
      <c r="R57" s="47">
        <f>'Ultimate Comparison &amp; Margin'!C62/'Ultimate Comparison &amp; Margin'!F62</f>
        <v>38.263046197847054</v>
      </c>
    </row>
    <row r="58" spans="1:18">
      <c r="A58" s="89" t="str">
        <f>Tri_Incurred_AttrorTot!A55</f>
        <v>2009 Q4</v>
      </c>
      <c r="B58" s="44">
        <f>Summary_AttrorTotal!V61</f>
        <v>0.10307870035067696</v>
      </c>
      <c r="C58" s="44">
        <f>'Large Losses_Analysis'!AA61/Summary_AttrorTotal!B61</f>
        <v>0</v>
      </c>
      <c r="D58" s="44">
        <f t="shared" si="0"/>
        <v>0.10307870035067696</v>
      </c>
      <c r="F58" s="45">
        <f>Summary_AttrorTotal!B61/Summary_AttrorTotal!C61*12/IF(A58=INDEX($A$15:$A$94,Tot_Acc_Per,1),'User Entries'!$B$17,ACC_Length)</f>
        <v>3.5363037435294422</v>
      </c>
      <c r="H58" s="46">
        <f>Summary_AttrorTotal!W61</f>
        <v>0.36451759392824856</v>
      </c>
      <c r="I58" s="46">
        <f>'Large Losses_Analysis'!AA61/Summary_AttrorTotal!C61*12/IF(A58=INDEX($A$15:$A$94,Tot_Acc_Per,1),'User Entries'!$B$17,ACC_Length)</f>
        <v>0</v>
      </c>
      <c r="J58" s="46">
        <f t="shared" si="1"/>
        <v>0.36451759392824856</v>
      </c>
      <c r="L58" s="46">
        <f>Summary_AttrorTotal!X61</f>
        <v>8.8384654149814565</v>
      </c>
      <c r="M58" s="46">
        <f>'Large Losses_Analysis'!AI61/Summary_AttrorTotal!C61*1000*12/IF(A58=INDEX($A$15:$A$94,Tot_Acc_Per,1),'User Entries'!$B$17,ACC_Length)</f>
        <v>0</v>
      </c>
      <c r="N58" s="46">
        <f t="shared" si="2"/>
        <v>8.8384654149814565</v>
      </c>
      <c r="P58" s="47">
        <f>Summary_AttrorTotal!T61</f>
        <v>41.242181398411155</v>
      </c>
      <c r="Q58" s="47" t="e">
        <f>'Large Losses_Analysis'!AA61/'Large Losses_Analysis'!AI61</f>
        <v>#DIV/0!</v>
      </c>
      <c r="R58" s="47">
        <f>'Ultimate Comparison &amp; Margin'!C63/'Ultimate Comparison &amp; Margin'!F63</f>
        <v>41.242181398411155</v>
      </c>
    </row>
    <row r="59" spans="1:18">
      <c r="A59" s="89" t="str">
        <f>Tri_Incurred_AttrorTot!A56</f>
        <v>2010 Q1</v>
      </c>
      <c r="B59" s="44">
        <f>Summary_AttrorTotal!V62</f>
        <v>9.4444045931986062E-2</v>
      </c>
      <c r="C59" s="44">
        <f>'Large Losses_Analysis'!AA62/Summary_AttrorTotal!B62</f>
        <v>0</v>
      </c>
      <c r="D59" s="44">
        <f t="shared" si="0"/>
        <v>9.4444045931986062E-2</v>
      </c>
      <c r="F59" s="45">
        <f>Summary_AttrorTotal!B62/Summary_AttrorTotal!C62*12/IF(A59=INDEX($A$15:$A$94,Tot_Acc_Per,1),'User Entries'!$B$17,ACC_Length)</f>
        <v>3.5557963604038547</v>
      </c>
      <c r="H59" s="46">
        <f>Summary_AttrorTotal!W62</f>
        <v>0.33582379478677044</v>
      </c>
      <c r="I59" s="46">
        <f>'Large Losses_Analysis'!AA62/Summary_AttrorTotal!C62*12/IF(A59=INDEX($A$15:$A$94,Tot_Acc_Per,1),'User Entries'!$B$17,ACC_Length)</f>
        <v>0</v>
      </c>
      <c r="J59" s="46">
        <f t="shared" si="1"/>
        <v>0.33582379478677044</v>
      </c>
      <c r="L59" s="46">
        <f>Summary_AttrorTotal!X62</f>
        <v>7.3567446404965802</v>
      </c>
      <c r="M59" s="46">
        <f>'Large Losses_Analysis'!AI62/Summary_AttrorTotal!C62*1000*12/IF(A59=INDEX($A$15:$A$94,Tot_Acc_Per,1),'User Entries'!$B$17,ACC_Length)</f>
        <v>0</v>
      </c>
      <c r="N59" s="46">
        <f t="shared" si="2"/>
        <v>7.3567446404965802</v>
      </c>
      <c r="P59" s="47">
        <f>Summary_AttrorTotal!T62</f>
        <v>45.648423480429841</v>
      </c>
      <c r="Q59" s="47" t="e">
        <f>'Large Losses_Analysis'!AA62/'Large Losses_Analysis'!AI62</f>
        <v>#DIV/0!</v>
      </c>
      <c r="R59" s="47">
        <f>'Ultimate Comparison &amp; Margin'!C64/'Ultimate Comparison &amp; Margin'!F64</f>
        <v>45.648423480429841</v>
      </c>
    </row>
    <row r="60" spans="1:18">
      <c r="A60" s="89" t="str">
        <f>Tri_Incurred_AttrorTot!A57</f>
        <v>2010 Q2</v>
      </c>
      <c r="B60" s="44">
        <f>Summary_AttrorTotal!V63</f>
        <v>0.10110075373967578</v>
      </c>
      <c r="C60" s="44">
        <f>'Large Losses_Analysis'!AA63/Summary_AttrorTotal!B63</f>
        <v>0</v>
      </c>
      <c r="D60" s="44">
        <f t="shared" si="0"/>
        <v>0.10110075373967578</v>
      </c>
      <c r="F60" s="45">
        <f>Summary_AttrorTotal!B63/Summary_AttrorTotal!C63*12/IF(A60=INDEX($A$15:$A$94,Tot_Acc_Per,1),'User Entries'!$B$17,ACC_Length)</f>
        <v>3.6775103633219501</v>
      </c>
      <c r="H60" s="46">
        <f>Summary_AttrorTotal!W63</f>
        <v>0.37179906961731807</v>
      </c>
      <c r="I60" s="46">
        <f>'Large Losses_Analysis'!AA63/Summary_AttrorTotal!C63*12/IF(A60=INDEX($A$15:$A$94,Tot_Acc_Per,1),'User Entries'!$B$17,ACC_Length)</f>
        <v>0</v>
      </c>
      <c r="J60" s="46">
        <f t="shared" si="1"/>
        <v>0.37179906961731807</v>
      </c>
      <c r="L60" s="46">
        <f>Summary_AttrorTotal!X63</f>
        <v>9.4392039105273344</v>
      </c>
      <c r="M60" s="46">
        <f>'Large Losses_Analysis'!AI63/Summary_AttrorTotal!C63*1000*12/IF(A60=INDEX($A$15:$A$94,Tot_Acc_Per,1),'User Entries'!$B$17,ACC_Length)</f>
        <v>0</v>
      </c>
      <c r="N60" s="46">
        <f t="shared" si="2"/>
        <v>9.4392039105273344</v>
      </c>
      <c r="P60" s="47">
        <f>Summary_AttrorTotal!T63</f>
        <v>39.388816381290255</v>
      </c>
      <c r="Q60" s="47" t="e">
        <f>'Large Losses_Analysis'!AA63/'Large Losses_Analysis'!AI63</f>
        <v>#DIV/0!</v>
      </c>
      <c r="R60" s="47">
        <f>'Ultimate Comparison &amp; Margin'!C65/'Ultimate Comparison &amp; Margin'!F65</f>
        <v>39.388816381290255</v>
      </c>
    </row>
    <row r="61" spans="1:18">
      <c r="A61" s="89" t="str">
        <f>Tri_Incurred_AttrorTot!A58</f>
        <v>2010 Q3</v>
      </c>
      <c r="B61" s="44">
        <f>Summary_AttrorTotal!V64</f>
        <v>0.12166944453766158</v>
      </c>
      <c r="C61" s="44">
        <f>'Large Losses_Analysis'!AA64/Summary_AttrorTotal!B64</f>
        <v>0</v>
      </c>
      <c r="D61" s="44">
        <f t="shared" si="0"/>
        <v>0.12166944453766158</v>
      </c>
      <c r="F61" s="45">
        <f>Summary_AttrorTotal!B64/Summary_AttrorTotal!C64*12/IF(A61=INDEX($A$15:$A$94,Tot_Acc_Per,1),'User Entries'!$B$17,ACC_Length)</f>
        <v>3.8573794654668654</v>
      </c>
      <c r="H61" s="46">
        <f>Summary_AttrorTotal!W64</f>
        <v>0.46932521693433554</v>
      </c>
      <c r="I61" s="46">
        <f>'Large Losses_Analysis'!AA64/Summary_AttrorTotal!C64*12/IF(A61=INDEX($A$15:$A$94,Tot_Acc_Per,1),'User Entries'!$B$17,ACC_Length)</f>
        <v>0</v>
      </c>
      <c r="J61" s="46">
        <f t="shared" si="1"/>
        <v>0.46932521693433554</v>
      </c>
      <c r="L61" s="46">
        <f>Summary_AttrorTotal!X64</f>
        <v>10.181583523043003</v>
      </c>
      <c r="M61" s="46">
        <f>'Large Losses_Analysis'!AI64/Summary_AttrorTotal!C64*1000*12/IF(A61=INDEX($A$15:$A$94,Tot_Acc_Per,1),'User Entries'!$B$17,ACC_Length)</f>
        <v>0</v>
      </c>
      <c r="N61" s="46">
        <f t="shared" si="2"/>
        <v>10.181583523043003</v>
      </c>
      <c r="P61" s="47">
        <f>Summary_AttrorTotal!T64</f>
        <v>46.095503304781296</v>
      </c>
      <c r="Q61" s="47" t="e">
        <f>'Large Losses_Analysis'!AA64/'Large Losses_Analysis'!AI64</f>
        <v>#DIV/0!</v>
      </c>
      <c r="R61" s="47">
        <f>'Ultimate Comparison &amp; Margin'!C66/'Ultimate Comparison &amp; Margin'!F66</f>
        <v>46.095503304781296</v>
      </c>
    </row>
    <row r="62" spans="1:18">
      <c r="A62" s="89" t="str">
        <f>Tri_Incurred_AttrorTot!A59</f>
        <v>2010 Q4</v>
      </c>
      <c r="B62" s="44">
        <f>Summary_AttrorTotal!V65</f>
        <v>0.10083975545063341</v>
      </c>
      <c r="C62" s="44">
        <f>'Large Losses_Analysis'!AA65/Summary_AttrorTotal!B65</f>
        <v>0</v>
      </c>
      <c r="D62" s="44">
        <f t="shared" si="0"/>
        <v>0.10083975545063341</v>
      </c>
      <c r="F62" s="45">
        <f>Summary_AttrorTotal!B65/Summary_AttrorTotal!C65*12/IF(A62=INDEX($A$15:$A$94,Tot_Acc_Per,1),'User Entries'!$B$17,ACC_Length)</f>
        <v>3.9376843518408111</v>
      </c>
      <c r="H62" s="46">
        <f>Summary_AttrorTotal!W65</f>
        <v>0.39707512708141329</v>
      </c>
      <c r="I62" s="46">
        <f>'Large Losses_Analysis'!AA65/Summary_AttrorTotal!C65*12/IF(A62=INDEX($A$15:$A$94,Tot_Acc_Per,1),'User Entries'!$B$17,ACC_Length)</f>
        <v>0</v>
      </c>
      <c r="J62" s="46">
        <f t="shared" si="1"/>
        <v>0.39707512708141329</v>
      </c>
      <c r="L62" s="46">
        <f>Summary_AttrorTotal!X65</f>
        <v>9.2679353288924471</v>
      </c>
      <c r="M62" s="46">
        <f>'Large Losses_Analysis'!AI65/Summary_AttrorTotal!C65*1000*12/IF(A62=INDEX($A$15:$A$94,Tot_Acc_Per,1),'User Entries'!$B$17,ACC_Length)</f>
        <v>0</v>
      </c>
      <c r="N62" s="46">
        <f t="shared" si="2"/>
        <v>9.2679353288924471</v>
      </c>
      <c r="P62" s="47">
        <f>Summary_AttrorTotal!T65</f>
        <v>42.843968261576684</v>
      </c>
      <c r="Q62" s="47" t="e">
        <f>'Large Losses_Analysis'!AA65/'Large Losses_Analysis'!AI65</f>
        <v>#DIV/0!</v>
      </c>
      <c r="R62" s="47">
        <f>'Ultimate Comparison &amp; Margin'!C67/'Ultimate Comparison &amp; Margin'!F67</f>
        <v>42.843968261576684</v>
      </c>
    </row>
    <row r="63" spans="1:18">
      <c r="A63" s="89" t="str">
        <f>Tri_Incurred_AttrorTot!A60</f>
        <v>2011 Q1</v>
      </c>
      <c r="B63" s="44">
        <f>Summary_AttrorTotal!V66</f>
        <v>0.12318874924477852</v>
      </c>
      <c r="C63" s="44">
        <f>'Large Losses_Analysis'!AA66/Summary_AttrorTotal!B66</f>
        <v>0</v>
      </c>
      <c r="D63" s="44">
        <f t="shared" si="0"/>
        <v>0.12318874924477852</v>
      </c>
      <c r="F63" s="45">
        <f>Summary_AttrorTotal!B66/Summary_AttrorTotal!C66*12/IF(A63=INDEX($A$15:$A$94,Tot_Acc_Per,1),'User Entries'!$B$17,ACC_Length)</f>
        <v>4.0405261969310997</v>
      </c>
      <c r="H63" s="46">
        <f>Summary_AttrorTotal!W66</f>
        <v>0.49774736849070383</v>
      </c>
      <c r="I63" s="46">
        <f>'Large Losses_Analysis'!AA66/Summary_AttrorTotal!C66*12/IF(A63=INDEX($A$15:$A$94,Tot_Acc_Per,1),'User Entries'!$B$17,ACC_Length)</f>
        <v>0</v>
      </c>
      <c r="J63" s="46">
        <f t="shared" si="1"/>
        <v>0.49774736849070383</v>
      </c>
      <c r="L63" s="46">
        <f>Summary_AttrorTotal!X66</f>
        <v>8.3786540695930132</v>
      </c>
      <c r="M63" s="46">
        <f>'Large Losses_Analysis'!AI66/Summary_AttrorTotal!C66*1000*12/IF(A63=INDEX($A$15:$A$94,Tot_Acc_Per,1),'User Entries'!$B$17,ACC_Length)</f>
        <v>0</v>
      </c>
      <c r="N63" s="46">
        <f t="shared" si="2"/>
        <v>8.3786540695930132</v>
      </c>
      <c r="P63" s="47">
        <f>Summary_AttrorTotal!T66</f>
        <v>59.406602105352405</v>
      </c>
      <c r="Q63" s="47" t="e">
        <f>'Large Losses_Analysis'!AA66/'Large Losses_Analysis'!AI66</f>
        <v>#DIV/0!</v>
      </c>
      <c r="R63" s="47">
        <f>'Ultimate Comparison &amp; Margin'!C68/'Ultimate Comparison &amp; Margin'!F68</f>
        <v>59.406602105352405</v>
      </c>
    </row>
    <row r="64" spans="1:18">
      <c r="A64" s="89" t="str">
        <f>Tri_Incurred_AttrorTot!A61</f>
        <v>2011 Q2</v>
      </c>
      <c r="B64" s="44">
        <f>Summary_AttrorTotal!V67</f>
        <v>0.14707061560173057</v>
      </c>
      <c r="C64" s="44">
        <f>'Large Losses_Analysis'!AA67/Summary_AttrorTotal!B67</f>
        <v>0</v>
      </c>
      <c r="D64" s="44">
        <f t="shared" si="0"/>
        <v>0.14707061560173057</v>
      </c>
      <c r="F64" s="45">
        <f>Summary_AttrorTotal!B67/Summary_AttrorTotal!C67*12/IF(A64=INDEX($A$15:$A$94,Tot_Acc_Per,1),'User Entries'!$B$17,ACC_Length)</f>
        <v>4.2462938935526671</v>
      </c>
      <c r="H64" s="46">
        <f>Summary_AttrorTotal!W67</f>
        <v>0.62450505695066005</v>
      </c>
      <c r="I64" s="46">
        <f>'Large Losses_Analysis'!AA67/Summary_AttrorTotal!C67*12/IF(A64=INDEX($A$15:$A$94,Tot_Acc_Per,1),'User Entries'!$B$17,ACC_Length)</f>
        <v>0</v>
      </c>
      <c r="J64" s="46">
        <f t="shared" si="1"/>
        <v>0.62450505695066005</v>
      </c>
      <c r="L64" s="46">
        <f>Summary_AttrorTotal!X67</f>
        <v>12.608118864420272</v>
      </c>
      <c r="M64" s="46">
        <f>'Large Losses_Analysis'!AI67/Summary_AttrorTotal!C67*1000*12/IF(A64=INDEX($A$15:$A$94,Tot_Acc_Per,1),'User Entries'!$B$17,ACC_Length)</f>
        <v>0</v>
      </c>
      <c r="N64" s="46">
        <f t="shared" si="2"/>
        <v>12.608118864420272</v>
      </c>
      <c r="P64" s="47">
        <f>Summary_AttrorTotal!T67</f>
        <v>49.531977265299616</v>
      </c>
      <c r="Q64" s="47" t="e">
        <f>'Large Losses_Analysis'!AA67/'Large Losses_Analysis'!AI67</f>
        <v>#DIV/0!</v>
      </c>
      <c r="R64" s="47">
        <f>'Ultimate Comparison &amp; Margin'!C69/'Ultimate Comparison &amp; Margin'!F69</f>
        <v>49.531977265299616</v>
      </c>
    </row>
    <row r="65" spans="1:18">
      <c r="A65" s="89" t="str">
        <f>Tri_Incurred_AttrorTot!A62</f>
        <v>2011 Q3</v>
      </c>
      <c r="B65" s="44">
        <f>Summary_AttrorTotal!V68</f>
        <v>7.669372926609902E-2</v>
      </c>
      <c r="C65" s="44">
        <f>'Large Losses_Analysis'!AA68/Summary_AttrorTotal!B68</f>
        <v>0</v>
      </c>
      <c r="D65" s="44">
        <f t="shared" si="0"/>
        <v>7.669372926609902E-2</v>
      </c>
      <c r="F65" s="45">
        <f>Summary_AttrorTotal!B68/Summary_AttrorTotal!C68*12/IF(A65=INDEX($A$15:$A$94,Tot_Acc_Per,1),'User Entries'!$B$17,ACC_Length)</f>
        <v>4.3806941584050536</v>
      </c>
      <c r="H65" s="46">
        <f>Summary_AttrorTotal!W68</f>
        <v>0.33597177178229859</v>
      </c>
      <c r="I65" s="46">
        <f>'Large Losses_Analysis'!AA68/Summary_AttrorTotal!C68*12/IF(A65=INDEX($A$15:$A$94,Tot_Acc_Per,1),'User Entries'!$B$17,ACC_Length)</f>
        <v>0</v>
      </c>
      <c r="J65" s="46">
        <f t="shared" si="1"/>
        <v>0.33597177178229859</v>
      </c>
      <c r="L65" s="46">
        <f>Summary_AttrorTotal!X68</f>
        <v>7.8439917202309628</v>
      </c>
      <c r="M65" s="46">
        <f>'Large Losses_Analysis'!AI68/Summary_AttrorTotal!C68*1000*12/IF(A65=INDEX($A$15:$A$94,Tot_Acc_Per,1),'User Entries'!$B$17,ACC_Length)</f>
        <v>0</v>
      </c>
      <c r="N65" s="46">
        <f t="shared" si="2"/>
        <v>7.8439917202309628</v>
      </c>
      <c r="P65" s="47">
        <f>Summary_AttrorTotal!T68</f>
        <v>42.831734627634987</v>
      </c>
      <c r="Q65" s="47" t="e">
        <f>'Large Losses_Analysis'!AA68/'Large Losses_Analysis'!AI68</f>
        <v>#DIV/0!</v>
      </c>
      <c r="R65" s="47">
        <f>'Ultimate Comparison &amp; Margin'!C70/'Ultimate Comparison &amp; Margin'!F70</f>
        <v>42.831734627634987</v>
      </c>
    </row>
    <row r="66" spans="1:18">
      <c r="A66" s="89" t="str">
        <f>Tri_Incurred_AttrorTot!A63</f>
        <v>2011 Q4</v>
      </c>
      <c r="B66" s="44">
        <f>Summary_AttrorTotal!V69</f>
        <v>9.5805493950065754E-2</v>
      </c>
      <c r="C66" s="44">
        <f>'Large Losses_Analysis'!AA69/Summary_AttrorTotal!B69</f>
        <v>0</v>
      </c>
      <c r="D66" s="44">
        <f t="shared" si="0"/>
        <v>9.5805493950065754E-2</v>
      </c>
      <c r="F66" s="45">
        <f>Summary_AttrorTotal!B69/Summary_AttrorTotal!C69*12/IF(A66=INDEX($A$15:$A$94,Tot_Acc_Per,1),'User Entries'!$B$17,ACC_Length)</f>
        <v>4.6838516425469239</v>
      </c>
      <c r="H66" s="46">
        <f>Summary_AttrorTotal!W69</f>
        <v>0.4487387202030349</v>
      </c>
      <c r="I66" s="46">
        <f>'Large Losses_Analysis'!AA69/Summary_AttrorTotal!C69*12/IF(A66=INDEX($A$15:$A$94,Tot_Acc_Per,1),'User Entries'!$B$17,ACC_Length)</f>
        <v>0</v>
      </c>
      <c r="J66" s="46">
        <f t="shared" si="1"/>
        <v>0.4487387202030349</v>
      </c>
      <c r="L66" s="46">
        <f>Summary_AttrorTotal!X69</f>
        <v>7.8574607510627521</v>
      </c>
      <c r="M66" s="46">
        <f>'Large Losses_Analysis'!AI69/Summary_AttrorTotal!C69*1000*12/IF(A66=INDEX($A$15:$A$94,Tot_Acc_Per,1),'User Entries'!$B$17,ACC_Length)</f>
        <v>0</v>
      </c>
      <c r="N66" s="46">
        <f t="shared" si="2"/>
        <v>7.8574607510627521</v>
      </c>
      <c r="P66" s="47">
        <f>Summary_AttrorTotal!T69</f>
        <v>57.109890131152262</v>
      </c>
      <c r="Q66" s="47" t="e">
        <f>'Large Losses_Analysis'!AA69/'Large Losses_Analysis'!AI69</f>
        <v>#DIV/0!</v>
      </c>
      <c r="R66" s="47">
        <f>'Ultimate Comparison &amp; Margin'!C71/'Ultimate Comparison &amp; Margin'!F71</f>
        <v>57.109890131152262</v>
      </c>
    </row>
    <row r="67" spans="1:18">
      <c r="A67" s="89" t="str">
        <f>Tri_Incurred_AttrorTot!A64</f>
        <v>2012 Q1</v>
      </c>
      <c r="B67" s="44">
        <f>Summary_AttrorTotal!V70</f>
        <v>0.10109523640338283</v>
      </c>
      <c r="C67" s="44">
        <f>'Large Losses_Analysis'!AA70/Summary_AttrorTotal!B70</f>
        <v>0</v>
      </c>
      <c r="D67" s="44">
        <f t="shared" si="0"/>
        <v>0.10109523640338283</v>
      </c>
      <c r="F67" s="45">
        <f>Summary_AttrorTotal!B70/Summary_AttrorTotal!C70*12/IF(A67=INDEX($A$15:$A$94,Tot_Acc_Per,1),'User Entries'!$B$17,ACC_Length)</f>
        <v>4.8605645813409977</v>
      </c>
      <c r="H67" s="46">
        <f>Summary_AttrorTotal!W70</f>
        <v>0.49137992540457764</v>
      </c>
      <c r="I67" s="46">
        <f>'Large Losses_Analysis'!AA70/Summary_AttrorTotal!C70*12/IF(A67=INDEX($A$15:$A$94,Tot_Acc_Per,1),'User Entries'!$B$17,ACC_Length)</f>
        <v>0</v>
      </c>
      <c r="J67" s="46">
        <f t="shared" si="1"/>
        <v>0.49137992540457764</v>
      </c>
      <c r="L67" s="46">
        <f>Summary_AttrorTotal!X70</f>
        <v>10.064385474146087</v>
      </c>
      <c r="M67" s="46">
        <f>'Large Losses_Analysis'!AI70/Summary_AttrorTotal!C70*1000*12/IF(A67=INDEX($A$15:$A$94,Tot_Acc_Per,1),'User Entries'!$B$17,ACC_Length)</f>
        <v>0</v>
      </c>
      <c r="N67" s="46">
        <f t="shared" si="2"/>
        <v>10.064385474146087</v>
      </c>
      <c r="P67" s="47">
        <f>Summary_AttrorTotal!T70</f>
        <v>48.82363922435799</v>
      </c>
      <c r="Q67" s="47" t="e">
        <f>'Large Losses_Analysis'!AA70/'Large Losses_Analysis'!AI70</f>
        <v>#DIV/0!</v>
      </c>
      <c r="R67" s="47">
        <f>'Ultimate Comparison &amp; Margin'!C72/'Ultimate Comparison &amp; Margin'!F72</f>
        <v>48.82363922435799</v>
      </c>
    </row>
    <row r="68" spans="1:18">
      <c r="A68" s="89" t="str">
        <f>Tri_Incurred_AttrorTot!A65</f>
        <v>2012 Q2</v>
      </c>
      <c r="B68" s="44">
        <f>Summary_AttrorTotal!V71</f>
        <v>0.13850672409623668</v>
      </c>
      <c r="C68" s="44">
        <f>'Large Losses_Analysis'!AA71/Summary_AttrorTotal!B71</f>
        <v>0</v>
      </c>
      <c r="D68" s="44">
        <f t="shared" si="0"/>
        <v>0.13850672409623668</v>
      </c>
      <c r="F68" s="45">
        <f>Summary_AttrorTotal!B71/Summary_AttrorTotal!C71*12/IF(A68=INDEX($A$15:$A$94,Tot_Acc_Per,1),'User Entries'!$B$17,ACC_Length)</f>
        <v>5.1969383629496644</v>
      </c>
      <c r="H68" s="46">
        <f>Summary_AttrorTotal!W71</f>
        <v>0.71981090798221692</v>
      </c>
      <c r="I68" s="46">
        <f>'Large Losses_Analysis'!AA71/Summary_AttrorTotal!C71*12/IF(A68=INDEX($A$15:$A$94,Tot_Acc_Per,1),'User Entries'!$B$17,ACC_Length)</f>
        <v>0</v>
      </c>
      <c r="J68" s="46">
        <f t="shared" si="1"/>
        <v>0.71981090798221692</v>
      </c>
      <c r="L68" s="46">
        <f>Summary_AttrorTotal!X71</f>
        <v>10.985322780017631</v>
      </c>
      <c r="M68" s="46">
        <f>'Large Losses_Analysis'!AI71/Summary_AttrorTotal!C71*1000*12/IF(A68=INDEX($A$15:$A$94,Tot_Acc_Per,1),'User Entries'!$B$17,ACC_Length)</f>
        <v>0</v>
      </c>
      <c r="N68" s="46">
        <f t="shared" si="2"/>
        <v>10.985322780017631</v>
      </c>
      <c r="P68" s="47">
        <f>Summary_AttrorTotal!T71</f>
        <v>65.524784514439347</v>
      </c>
      <c r="Q68" s="47" t="e">
        <f>'Large Losses_Analysis'!AA71/'Large Losses_Analysis'!AI71</f>
        <v>#DIV/0!</v>
      </c>
      <c r="R68" s="47">
        <f>'Ultimate Comparison &amp; Margin'!C73/'Ultimate Comparison &amp; Margin'!F73</f>
        <v>65.524784514439347</v>
      </c>
    </row>
    <row r="69" spans="1:18">
      <c r="A69" s="89" t="str">
        <f>Tri_Incurred_AttrorTot!A66</f>
        <v>2012 Q3</v>
      </c>
      <c r="B69" s="44">
        <f>Summary_AttrorTotal!V72</f>
        <v>0.10045888466510308</v>
      </c>
      <c r="C69" s="44">
        <f>'Large Losses_Analysis'!AA72/Summary_AttrorTotal!B72</f>
        <v>0</v>
      </c>
      <c r="D69" s="44">
        <f t="shared" si="0"/>
        <v>0.10045888466510308</v>
      </c>
      <c r="F69" s="45">
        <f>Summary_AttrorTotal!B72/Summary_AttrorTotal!C72*12/IF(A69=INDEX($A$15:$A$94,Tot_Acc_Per,1),'User Entries'!$B$17,ACC_Length)</f>
        <v>5.6303135348627729</v>
      </c>
      <c r="H69" s="46">
        <f>Summary_AttrorTotal!W72</f>
        <v>0.56561501802714809</v>
      </c>
      <c r="I69" s="46">
        <f>'Large Losses_Analysis'!AA72/Summary_AttrorTotal!C72*12/IF(A69=INDEX($A$15:$A$94,Tot_Acc_Per,1),'User Entries'!$B$17,ACC_Length)</f>
        <v>0</v>
      </c>
      <c r="J69" s="46">
        <f t="shared" si="1"/>
        <v>0.56561501802714809</v>
      </c>
      <c r="L69" s="46">
        <f>Summary_AttrorTotal!X72</f>
        <v>10.430124336011538</v>
      </c>
      <c r="M69" s="46">
        <f>'Large Losses_Analysis'!AI72/Summary_AttrorTotal!C72*1000*12/IF(A69=INDEX($A$15:$A$94,Tot_Acc_Per,1),'User Entries'!$B$17,ACC_Length)</f>
        <v>0</v>
      </c>
      <c r="N69" s="46">
        <f t="shared" si="2"/>
        <v>10.430124336011538</v>
      </c>
      <c r="P69" s="47">
        <f>Summary_AttrorTotal!T72</f>
        <v>54.228981343422639</v>
      </c>
      <c r="Q69" s="47" t="e">
        <f>'Large Losses_Analysis'!AA72/'Large Losses_Analysis'!AI72</f>
        <v>#DIV/0!</v>
      </c>
      <c r="R69" s="47">
        <f>'Ultimate Comparison &amp; Margin'!C74/'Ultimate Comparison &amp; Margin'!F74</f>
        <v>54.228981343422639</v>
      </c>
    </row>
    <row r="70" spans="1:18">
      <c r="A70" s="89" t="str">
        <f>Tri_Incurred_AttrorTot!A67</f>
        <v>2012 Q4</v>
      </c>
      <c r="B70" s="44">
        <f>Summary_AttrorTotal!V73</f>
        <v>0.12207638599089916</v>
      </c>
      <c r="C70" s="44">
        <f>'Large Losses_Analysis'!AA73/Summary_AttrorTotal!B73</f>
        <v>0</v>
      </c>
      <c r="D70" s="44">
        <f t="shared" si="0"/>
        <v>0.12207638599089916</v>
      </c>
      <c r="F70" s="45">
        <f>Summary_AttrorTotal!B73/Summary_AttrorTotal!C73*12/IF(A70=INDEX($A$15:$A$94,Tot_Acc_Per,1),'User Entries'!$B$17,ACC_Length)</f>
        <v>5.8474525186142374</v>
      </c>
      <c r="H70" s="46">
        <f>Summary_AttrorTotal!W73</f>
        <v>0.71383587072580712</v>
      </c>
      <c r="I70" s="46">
        <f>'Large Losses_Analysis'!AA73/Summary_AttrorTotal!C73*12/IF(A70=INDEX($A$15:$A$94,Tot_Acc_Per,1),'User Entries'!$B$17,ACC_Length)</f>
        <v>0</v>
      </c>
      <c r="J70" s="46">
        <f t="shared" si="1"/>
        <v>0.71383587072580712</v>
      </c>
      <c r="L70" s="46">
        <f>Summary_AttrorTotal!X73</f>
        <v>9.6930531675018692</v>
      </c>
      <c r="M70" s="46">
        <f>'Large Losses_Analysis'!AI73/Summary_AttrorTotal!C73*1000*12/IF(A70=INDEX($A$15:$A$94,Tot_Acc_Per,1),'User Entries'!$B$17,ACC_Length)</f>
        <v>0</v>
      </c>
      <c r="N70" s="46">
        <f t="shared" si="2"/>
        <v>9.6930531675018692</v>
      </c>
      <c r="P70" s="47">
        <f>Summary_AttrorTotal!T73</f>
        <v>73.644068426148934</v>
      </c>
      <c r="Q70" s="47" t="e">
        <f>'Large Losses_Analysis'!AA73/'Large Losses_Analysis'!AI73</f>
        <v>#DIV/0!</v>
      </c>
      <c r="R70" s="47">
        <f>'Ultimate Comparison &amp; Margin'!C75/'Ultimate Comparison &amp; Margin'!F75</f>
        <v>73.644068426148934</v>
      </c>
    </row>
    <row r="71" spans="1:18">
      <c r="A71" s="89" t="str">
        <f>Tri_Incurred_AttrorTot!A68</f>
        <v>2013 Q1</v>
      </c>
      <c r="B71" s="44">
        <f>Summary_AttrorTotal!V74</f>
        <v>0.1168565057050031</v>
      </c>
      <c r="C71" s="44">
        <f>'Large Losses_Analysis'!AA74/Summary_AttrorTotal!B74</f>
        <v>0</v>
      </c>
      <c r="D71" s="44">
        <f t="shared" si="0"/>
        <v>0.1168565057050031</v>
      </c>
      <c r="F71" s="45">
        <f>Summary_AttrorTotal!B74/Summary_AttrorTotal!C74*12/IF(A71=INDEX($A$15:$A$94,Tot_Acc_Per,1),'User Entries'!$B$17,ACC_Length)</f>
        <v>5.9567532589901537</v>
      </c>
      <c r="H71" s="46">
        <f>Summary_AttrorTotal!W74</f>
        <v>0.6960853711924786</v>
      </c>
      <c r="I71" s="46">
        <f>'Large Losses_Analysis'!AA74/Summary_AttrorTotal!C74*12/IF(A71=INDEX($A$15:$A$94,Tot_Acc_Per,1),'User Entries'!$B$17,ACC_Length)</f>
        <v>0</v>
      </c>
      <c r="J71" s="46">
        <f t="shared" si="1"/>
        <v>0.6960853711924786</v>
      </c>
      <c r="L71" s="46">
        <f>Summary_AttrorTotal!X74</f>
        <v>10.335477537079573</v>
      </c>
      <c r="M71" s="46">
        <f>'Large Losses_Analysis'!AI74/Summary_AttrorTotal!C74*1000*12/IF(A71=INDEX($A$15:$A$94,Tot_Acc_Per,1),'User Entries'!$B$17,ACC_Length)</f>
        <v>0</v>
      </c>
      <c r="N71" s="46">
        <f t="shared" si="2"/>
        <v>10.335477537079573</v>
      </c>
      <c r="P71" s="47">
        <f>Summary_AttrorTotal!T74</f>
        <v>67.349125252819903</v>
      </c>
      <c r="Q71" s="47" t="e">
        <f>'Large Losses_Analysis'!AA74/'Large Losses_Analysis'!AI74</f>
        <v>#DIV/0!</v>
      </c>
      <c r="R71" s="47">
        <f>'Ultimate Comparison &amp; Margin'!C76/'Ultimate Comparison &amp; Margin'!F76</f>
        <v>67.349125252819903</v>
      </c>
    </row>
    <row r="72" spans="1:18">
      <c r="A72" s="89" t="str">
        <f>Tri_Incurred_AttrorTot!A69</f>
        <v>2013 Q2</v>
      </c>
      <c r="B72" s="44">
        <f>Summary_AttrorTotal!V75</f>
        <v>0.16431362236549082</v>
      </c>
      <c r="C72" s="44">
        <f>'Large Losses_Analysis'!AA75/Summary_AttrorTotal!B75</f>
        <v>0</v>
      </c>
      <c r="D72" s="44">
        <f t="shared" si="0"/>
        <v>0.16431362236549082</v>
      </c>
      <c r="F72" s="45">
        <f>Summary_AttrorTotal!B75/Summary_AttrorTotal!C75*12/IF(A72=INDEX($A$15:$A$94,Tot_Acc_Per,1),'User Entries'!$B$17,ACC_Length)</f>
        <v>6.5316019307242819</v>
      </c>
      <c r="H72" s="46">
        <f>Summary_AttrorTotal!W75</f>
        <v>1.0732311730867405</v>
      </c>
      <c r="I72" s="46">
        <f>'Large Losses_Analysis'!AA75/Summary_AttrorTotal!C75*12/IF(A72=INDEX($A$15:$A$94,Tot_Acc_Per,1),'User Entries'!$B$17,ACC_Length)</f>
        <v>0</v>
      </c>
      <c r="J72" s="46">
        <f t="shared" si="1"/>
        <v>1.0732311730867405</v>
      </c>
      <c r="L72" s="46">
        <f>Summary_AttrorTotal!X75</f>
        <v>11.555044321014199</v>
      </c>
      <c r="M72" s="46">
        <f>'Large Losses_Analysis'!AI75/Summary_AttrorTotal!C75*1000*12/IF(A72=INDEX($A$15:$A$94,Tot_Acc_Per,1),'User Entries'!$B$17,ACC_Length)</f>
        <v>0</v>
      </c>
      <c r="N72" s="46">
        <f t="shared" si="2"/>
        <v>11.555044321014199</v>
      </c>
      <c r="P72" s="47">
        <f>Summary_AttrorTotal!T75</f>
        <v>92.879883734841613</v>
      </c>
      <c r="Q72" s="47" t="e">
        <f>'Large Losses_Analysis'!AA75/'Large Losses_Analysis'!AI75</f>
        <v>#DIV/0!</v>
      </c>
      <c r="R72" s="47">
        <f>'Ultimate Comparison &amp; Margin'!C77/'Ultimate Comparison &amp; Margin'!F77</f>
        <v>92.879883734841613</v>
      </c>
    </row>
    <row r="73" spans="1:18">
      <c r="A73" s="89" t="str">
        <f>Tri_Incurred_AttrorTot!A70</f>
        <v>2013 Q3</v>
      </c>
      <c r="B73" s="44">
        <f>Summary_AttrorTotal!V76</f>
        <v>0.14547543555190165</v>
      </c>
      <c r="C73" s="44">
        <f>'Large Losses_Analysis'!AA76/Summary_AttrorTotal!B76</f>
        <v>0</v>
      </c>
      <c r="D73" s="44">
        <f t="shared" si="0"/>
        <v>0.14547543555190165</v>
      </c>
      <c r="F73" s="45">
        <f>Summary_AttrorTotal!B76/Summary_AttrorTotal!C76*12/IF(A73=INDEX($A$15:$A$94,Tot_Acc_Per,1),'User Entries'!$B$17,ACC_Length)</f>
        <v>6.8978885684434808</v>
      </c>
      <c r="H73" s="46">
        <f>Summary_AttrorTotal!W76</f>
        <v>1.0034733438827987</v>
      </c>
      <c r="I73" s="46">
        <f>'Large Losses_Analysis'!AA76/Summary_AttrorTotal!C76*12/IF(A73=INDEX($A$15:$A$94,Tot_Acc_Per,1),'User Entries'!$B$17,ACC_Length)</f>
        <v>0</v>
      </c>
      <c r="J73" s="46">
        <f t="shared" si="1"/>
        <v>1.0034733438827987</v>
      </c>
      <c r="L73" s="46">
        <f>Summary_AttrorTotal!X76</f>
        <v>11.926426900544312</v>
      </c>
      <c r="M73" s="46">
        <f>'Large Losses_Analysis'!AI76/Summary_AttrorTotal!C76*1000*12/IF(A73=INDEX($A$15:$A$94,Tot_Acc_Per,1),'User Entries'!$B$17,ACC_Length)</f>
        <v>0</v>
      </c>
      <c r="N73" s="46">
        <f t="shared" si="2"/>
        <v>11.926426900544312</v>
      </c>
      <c r="P73" s="47">
        <f>Summary_AttrorTotal!T76</f>
        <v>84.138640369899989</v>
      </c>
      <c r="Q73" s="47" t="e">
        <f>'Large Losses_Analysis'!AA76/'Large Losses_Analysis'!AI76</f>
        <v>#DIV/0!</v>
      </c>
      <c r="R73" s="47">
        <f>'Ultimate Comparison &amp; Margin'!C78/'Ultimate Comparison &amp; Margin'!F78</f>
        <v>84.138640369899989</v>
      </c>
    </row>
    <row r="74" spans="1:18">
      <c r="A74" s="89" t="str">
        <f>Tri_Incurred_AttrorTot!A71</f>
        <v>2013 Q4</v>
      </c>
      <c r="B74" s="44">
        <f>Summary_AttrorTotal!V77</f>
        <v>0.12006013173545699</v>
      </c>
      <c r="C74" s="44">
        <f>'Large Losses_Analysis'!AA77/Summary_AttrorTotal!B77</f>
        <v>0</v>
      </c>
      <c r="D74" s="44">
        <f t="shared" si="0"/>
        <v>0.12006013173545699</v>
      </c>
      <c r="F74" s="45">
        <f>Summary_AttrorTotal!B77/Summary_AttrorTotal!C77*12/IF(A74=INDEX($A$15:$A$94,Tot_Acc_Per,1),'User Entries'!$B$17,ACC_Length)</f>
        <v>8.1817625792077013</v>
      </c>
      <c r="H74" s="46">
        <f>Summary_AttrorTotal!W77</f>
        <v>0.98230349308790899</v>
      </c>
      <c r="I74" s="46">
        <f>'Large Losses_Analysis'!AA77/Summary_AttrorTotal!C77*12/IF(A74=INDEX($A$15:$A$94,Tot_Acc_Per,1),'User Entries'!$B$17,ACC_Length)</f>
        <v>0</v>
      </c>
      <c r="J74" s="46">
        <f t="shared" si="1"/>
        <v>0.98230349308790899</v>
      </c>
      <c r="L74" s="46">
        <f>Summary_AttrorTotal!X77</f>
        <v>10.522689135088536</v>
      </c>
      <c r="M74" s="46">
        <f>'Large Losses_Analysis'!AI77/Summary_AttrorTotal!C77*1000*12/IF(A74=INDEX($A$15:$A$94,Tot_Acc_Per,1),'User Entries'!$B$17,ACC_Length)</f>
        <v>0</v>
      </c>
      <c r="N74" s="46">
        <f t="shared" si="2"/>
        <v>10.522689135088536</v>
      </c>
      <c r="P74" s="47">
        <f>Summary_AttrorTotal!T77</f>
        <v>93.350994263658251</v>
      </c>
      <c r="Q74" s="47" t="e">
        <f>'Large Losses_Analysis'!AA77/'Large Losses_Analysis'!AI77</f>
        <v>#DIV/0!</v>
      </c>
      <c r="R74" s="47">
        <f>'Ultimate Comparison &amp; Margin'!C79/'Ultimate Comparison &amp; Margin'!F79</f>
        <v>93.350994263658251</v>
      </c>
    </row>
    <row r="75" spans="1:18">
      <c r="A75" s="89" t="str">
        <f>Tri_Incurred_AttrorTot!A72</f>
        <v>2014 Q1</v>
      </c>
      <c r="B75" s="44">
        <f>Summary_AttrorTotal!V78</f>
        <v>9.5235949689530128E-2</v>
      </c>
      <c r="C75" s="44">
        <f>'Large Losses_Analysis'!AA78/Summary_AttrorTotal!B78</f>
        <v>0</v>
      </c>
      <c r="D75" s="44">
        <f t="shared" si="0"/>
        <v>9.5235949689530128E-2</v>
      </c>
      <c r="F75" s="45">
        <f>Summary_AttrorTotal!B78/Summary_AttrorTotal!C78*12/IF(A75=INDEX($A$15:$A$94,Tot_Acc_Per,1),'User Entries'!$B$17,ACC_Length)</f>
        <v>9.6775154374789167</v>
      </c>
      <c r="H75" s="46">
        <f>Summary_AttrorTotal!W78</f>
        <v>0.9216473733233933</v>
      </c>
      <c r="I75" s="46">
        <f>'Large Losses_Analysis'!AA78/Summary_AttrorTotal!C78*12/IF(A75=INDEX($A$15:$A$94,Tot_Acc_Per,1),'User Entries'!$B$17,ACC_Length)</f>
        <v>0</v>
      </c>
      <c r="J75" s="46">
        <f t="shared" si="1"/>
        <v>0.9216473733233933</v>
      </c>
      <c r="L75" s="46">
        <f>Summary_AttrorTotal!X78</f>
        <v>8.9982023144290011</v>
      </c>
      <c r="M75" s="46">
        <f>'Large Losses_Analysis'!AI78/Summary_AttrorTotal!C78*1000*12/IF(A75=INDEX($A$15:$A$94,Tot_Acc_Per,1),'User Entries'!$B$17,ACC_Length)</f>
        <v>0</v>
      </c>
      <c r="N75" s="46">
        <f t="shared" si="2"/>
        <v>8.9982023144290011</v>
      </c>
      <c r="P75" s="47">
        <f>Summary_AttrorTotal!T78</f>
        <v>102.42572250742712</v>
      </c>
      <c r="Q75" s="47" t="e">
        <f>'Large Losses_Analysis'!AA78/'Large Losses_Analysis'!AI78</f>
        <v>#DIV/0!</v>
      </c>
      <c r="R75" s="47">
        <f>'Ultimate Comparison &amp; Margin'!C80/'Ultimate Comparison &amp; Margin'!F80</f>
        <v>102.42572250742712</v>
      </c>
    </row>
    <row r="76" spans="1:18">
      <c r="A76" s="89" t="str">
        <f>Tri_Incurred_AttrorTot!A73</f>
        <v>2014 Q2</v>
      </c>
      <c r="B76" s="44">
        <f>Summary_AttrorTotal!V79</f>
        <v>0.1125157360308401</v>
      </c>
      <c r="C76" s="44">
        <f>'Large Losses_Analysis'!AA79/Summary_AttrorTotal!B79</f>
        <v>0</v>
      </c>
      <c r="D76" s="44">
        <f t="shared" si="0"/>
        <v>0.1125157360308401</v>
      </c>
      <c r="F76" s="45">
        <f>Summary_AttrorTotal!B79/Summary_AttrorTotal!C79*12/IF(A76=INDEX($A$15:$A$94,Tot_Acc_Per,1),'User Entries'!$B$17,ACC_Length)</f>
        <v>9.7545825498719285</v>
      </c>
      <c r="H76" s="46">
        <f>Summary_AttrorTotal!W79</f>
        <v>1.0975440352724291</v>
      </c>
      <c r="I76" s="46">
        <f>'Large Losses_Analysis'!AA79/Summary_AttrorTotal!C79*12/IF(A76=INDEX($A$15:$A$94,Tot_Acc_Per,1),'User Entries'!$B$17,ACC_Length)</f>
        <v>0</v>
      </c>
      <c r="J76" s="46">
        <f t="shared" si="1"/>
        <v>1.0975440352724291</v>
      </c>
      <c r="L76" s="46">
        <f>Summary_AttrorTotal!X79</f>
        <v>11.660252196380961</v>
      </c>
      <c r="M76" s="46">
        <f>'Large Losses_Analysis'!AI79/Summary_AttrorTotal!C79*1000*12/IF(A76=INDEX($A$15:$A$94,Tot_Acc_Per,1),'User Entries'!$B$17,ACC_Length)</f>
        <v>0</v>
      </c>
      <c r="N76" s="46">
        <f t="shared" si="2"/>
        <v>11.660252196380961</v>
      </c>
      <c r="P76" s="47">
        <f>Summary_AttrorTotal!T79</f>
        <v>94.12695512821567</v>
      </c>
      <c r="Q76" s="47" t="e">
        <f>'Large Losses_Analysis'!AA79/'Large Losses_Analysis'!AI79</f>
        <v>#DIV/0!</v>
      </c>
      <c r="R76" s="47">
        <f>'Ultimate Comparison &amp; Margin'!C81/'Ultimate Comparison &amp; Margin'!F81</f>
        <v>94.12695512821567</v>
      </c>
    </row>
    <row r="77" spans="1:18">
      <c r="A77" s="89" t="e">
        <f>Tri_Incurred_AttrorTot!A74</f>
        <v>#N/A</v>
      </c>
      <c r="B77" s="44" t="e">
        <f>Summary_AttrorTotal!V80</f>
        <v>#VALUE!</v>
      </c>
      <c r="C77" s="44" t="e">
        <f>'Large Losses_Analysis'!AA80/Summary_AttrorTotal!B80</f>
        <v>#N/A</v>
      </c>
      <c r="D77" s="44" t="e">
        <f t="shared" si="0"/>
        <v>#VALUE!</v>
      </c>
      <c r="F77" s="45" t="e">
        <f>Summary_AttrorTotal!B80/Summary_AttrorTotal!C80*12/IF(A77=INDEX($A$15:$A$94,Tot_Acc_Per,1),'User Entries'!$B$17,ACC_Length)</f>
        <v>#N/A</v>
      </c>
      <c r="H77" s="46" t="e">
        <f>Summary_AttrorTotal!W80</f>
        <v>#N/A</v>
      </c>
      <c r="I77" s="46" t="e">
        <f>'Large Losses_Analysis'!AA80/Summary_AttrorTotal!C80*12/IF(A77=INDEX($A$15:$A$94,Tot_Acc_Per,1),'User Entries'!$B$17,ACC_Length)</f>
        <v>#N/A</v>
      </c>
      <c r="J77" s="46" t="e">
        <f t="shared" si="1"/>
        <v>#N/A</v>
      </c>
      <c r="L77" s="46" t="e">
        <f>Summary_AttrorTotal!X80</f>
        <v>#N/A</v>
      </c>
      <c r="M77" s="46" t="e">
        <f>'Large Losses_Analysis'!AI80/Summary_AttrorTotal!C80*1000*12/IF(A77=INDEX($A$15:$A$94,Tot_Acc_Per,1),'User Entries'!$B$17,ACC_Length)</f>
        <v>#N/A</v>
      </c>
      <c r="N77" s="46" t="e">
        <f t="shared" si="2"/>
        <v>#N/A</v>
      </c>
      <c r="P77" s="47" t="e">
        <f>Summary_AttrorTotal!T80</f>
        <v>#VALUE!</v>
      </c>
      <c r="Q77" s="47" t="e">
        <f>'Large Losses_Analysis'!AA80/'Large Losses_Analysis'!AI80</f>
        <v>#DIV/0!</v>
      </c>
      <c r="R77" s="47" t="e">
        <f>'Ultimate Comparison &amp; Margin'!C82/'Ultimate Comparison &amp; Margin'!F82</f>
        <v>#VALUE!</v>
      </c>
    </row>
    <row r="78" spans="1:18">
      <c r="A78" s="89" t="e">
        <f>Tri_Incurred_AttrorTot!A75</f>
        <v>#N/A</v>
      </c>
      <c r="B78" s="44" t="e">
        <f>Summary_AttrorTotal!V81</f>
        <v>#VALUE!</v>
      </c>
      <c r="C78" s="44" t="e">
        <f>'Large Losses_Analysis'!AA81/Summary_AttrorTotal!B81</f>
        <v>#VALUE!</v>
      </c>
      <c r="D78" s="44" t="e">
        <f t="shared" si="0"/>
        <v>#VALUE!</v>
      </c>
      <c r="F78" s="45" t="e">
        <f>Summary_AttrorTotal!B81/Summary_AttrorTotal!C81*12/IF(A78=INDEX($A$15:$A$94,Tot_Acc_Per,1),'User Entries'!$B$17,ACC_Length)</f>
        <v>#N/A</v>
      </c>
      <c r="H78" s="46" t="e">
        <f>Summary_AttrorTotal!W81</f>
        <v>#N/A</v>
      </c>
      <c r="I78" s="46" t="e">
        <f>'Large Losses_Analysis'!AA81/Summary_AttrorTotal!C81*12/IF(A78=INDEX($A$15:$A$94,Tot_Acc_Per,1),'User Entries'!$B$17,ACC_Length)</f>
        <v>#VALUE!</v>
      </c>
      <c r="J78" s="46" t="e">
        <f t="shared" si="1"/>
        <v>#N/A</v>
      </c>
      <c r="L78" s="46" t="e">
        <f>Summary_AttrorTotal!X81</f>
        <v>#N/A</v>
      </c>
      <c r="M78" s="46" t="e">
        <f>'Large Losses_Analysis'!AI81/Summary_AttrorTotal!C81*1000*12/IF(A78=INDEX($A$15:$A$94,Tot_Acc_Per,1),'User Entries'!$B$17,ACC_Length)</f>
        <v>#VALUE!</v>
      </c>
      <c r="N78" s="46" t="e">
        <f t="shared" si="2"/>
        <v>#N/A</v>
      </c>
      <c r="P78" s="47" t="e">
        <f>Summary_AttrorTotal!T81</f>
        <v>#VALUE!</v>
      </c>
      <c r="Q78" s="47" t="e">
        <f>'Large Losses_Analysis'!AA81/'Large Losses_Analysis'!AI81</f>
        <v>#VALUE!</v>
      </c>
      <c r="R78" s="47" t="e">
        <f>'Ultimate Comparison &amp; Margin'!C83/'Ultimate Comparison &amp; Margin'!F83</f>
        <v>#VALUE!</v>
      </c>
    </row>
    <row r="79" spans="1:18">
      <c r="A79" s="89" t="e">
        <f>Tri_Incurred_AttrorTot!A76</f>
        <v>#N/A</v>
      </c>
      <c r="B79" s="44" t="e">
        <f>Summary_AttrorTotal!V82</f>
        <v>#VALUE!</v>
      </c>
      <c r="C79" s="44" t="e">
        <f>'Large Losses_Analysis'!AA82/Summary_AttrorTotal!B82</f>
        <v>#VALUE!</v>
      </c>
      <c r="D79" s="44" t="e">
        <f t="shared" si="0"/>
        <v>#VALUE!</v>
      </c>
      <c r="F79" s="45" t="e">
        <f>Summary_AttrorTotal!B82/Summary_AttrorTotal!C82*12/IF(A79=INDEX($A$15:$A$94,Tot_Acc_Per,1),'User Entries'!$B$17,ACC_Length)</f>
        <v>#N/A</v>
      </c>
      <c r="H79" s="46" t="e">
        <f>Summary_AttrorTotal!W82</f>
        <v>#N/A</v>
      </c>
      <c r="I79" s="46" t="e">
        <f>'Large Losses_Analysis'!AA82/Summary_AttrorTotal!C82*12/IF(A79=INDEX($A$15:$A$94,Tot_Acc_Per,1),'User Entries'!$B$17,ACC_Length)</f>
        <v>#VALUE!</v>
      </c>
      <c r="J79" s="46" t="e">
        <f t="shared" si="1"/>
        <v>#N/A</v>
      </c>
      <c r="L79" s="46" t="e">
        <f>Summary_AttrorTotal!X82</f>
        <v>#N/A</v>
      </c>
      <c r="M79" s="46" t="e">
        <f>'Large Losses_Analysis'!AI82/Summary_AttrorTotal!C82*1000*12/IF(A79=INDEX($A$15:$A$94,Tot_Acc_Per,1),'User Entries'!$B$17,ACC_Length)</f>
        <v>#VALUE!</v>
      </c>
      <c r="N79" s="46" t="e">
        <f t="shared" si="2"/>
        <v>#N/A</v>
      </c>
      <c r="P79" s="47" t="e">
        <f>Summary_AttrorTotal!T82</f>
        <v>#VALUE!</v>
      </c>
      <c r="Q79" s="47" t="e">
        <f>'Large Losses_Analysis'!AA82/'Large Losses_Analysis'!AI82</f>
        <v>#VALUE!</v>
      </c>
      <c r="R79" s="47" t="e">
        <f>'Ultimate Comparison &amp; Margin'!C84/'Ultimate Comparison &amp; Margin'!F84</f>
        <v>#VALUE!</v>
      </c>
    </row>
    <row r="80" spans="1:18">
      <c r="A80" s="89" t="e">
        <f>Tri_Incurred_AttrorTot!A77</f>
        <v>#N/A</v>
      </c>
      <c r="B80" s="44" t="e">
        <f>Summary_AttrorTotal!V83</f>
        <v>#VALUE!</v>
      </c>
      <c r="C80" s="44" t="e">
        <f>'Large Losses_Analysis'!AA83/Summary_AttrorTotal!B83</f>
        <v>#VALUE!</v>
      </c>
      <c r="D80" s="44" t="e">
        <f t="shared" ref="D80:D94" si="3">B80+C80</f>
        <v>#VALUE!</v>
      </c>
      <c r="F80" s="45" t="e">
        <f>Summary_AttrorTotal!B83/Summary_AttrorTotal!C83*12/IF(A80=INDEX($A$15:$A$94,Tot_Acc_Per,1),'User Entries'!$B$17,ACC_Length)</f>
        <v>#N/A</v>
      </c>
      <c r="H80" s="46" t="e">
        <f>Summary_AttrorTotal!W83</f>
        <v>#N/A</v>
      </c>
      <c r="I80" s="46" t="e">
        <f>'Large Losses_Analysis'!AA83/Summary_AttrorTotal!C83*12/IF(A80=INDEX($A$15:$A$94,Tot_Acc_Per,1),'User Entries'!$B$17,ACC_Length)</f>
        <v>#VALUE!</v>
      </c>
      <c r="J80" s="46" t="e">
        <f t="shared" ref="J80:J94" si="4">H80+I80</f>
        <v>#N/A</v>
      </c>
      <c r="L80" s="46" t="e">
        <f>Summary_AttrorTotal!X83</f>
        <v>#N/A</v>
      </c>
      <c r="M80" s="46" t="e">
        <f>'Large Losses_Analysis'!AI83/Summary_AttrorTotal!C83*1000*12/IF(A80=INDEX($A$15:$A$94,Tot_Acc_Per,1),'User Entries'!$B$17,ACC_Length)</f>
        <v>#VALUE!</v>
      </c>
      <c r="N80" s="46" t="e">
        <f t="shared" ref="N80:N94" si="5">L80+M80</f>
        <v>#N/A</v>
      </c>
      <c r="P80" s="47" t="e">
        <f>Summary_AttrorTotal!T83</f>
        <v>#VALUE!</v>
      </c>
      <c r="Q80" s="47" t="e">
        <f>'Large Losses_Analysis'!AA83/'Large Losses_Analysis'!AI83</f>
        <v>#VALUE!</v>
      </c>
      <c r="R80" s="47" t="e">
        <f>'Ultimate Comparison &amp; Margin'!C85/'Ultimate Comparison &amp; Margin'!F85</f>
        <v>#VALUE!</v>
      </c>
    </row>
    <row r="81" spans="1:18">
      <c r="A81" s="89" t="e">
        <f>Tri_Incurred_AttrorTot!A78</f>
        <v>#N/A</v>
      </c>
      <c r="B81" s="44" t="e">
        <f>Summary_AttrorTotal!V84</f>
        <v>#VALUE!</v>
      </c>
      <c r="C81" s="44" t="e">
        <f>'Large Losses_Analysis'!AA84/Summary_AttrorTotal!B84</f>
        <v>#VALUE!</v>
      </c>
      <c r="D81" s="44" t="e">
        <f t="shared" si="3"/>
        <v>#VALUE!</v>
      </c>
      <c r="F81" s="45" t="e">
        <f>Summary_AttrorTotal!B84/Summary_AttrorTotal!C84*12/IF(A81=INDEX($A$15:$A$94,Tot_Acc_Per,1),'User Entries'!$B$17,ACC_Length)</f>
        <v>#N/A</v>
      </c>
      <c r="H81" s="46" t="e">
        <f>Summary_AttrorTotal!W84</f>
        <v>#N/A</v>
      </c>
      <c r="I81" s="46" t="e">
        <f>'Large Losses_Analysis'!AA84/Summary_AttrorTotal!C84*12/IF(A81=INDEX($A$15:$A$94,Tot_Acc_Per,1),'User Entries'!$B$17,ACC_Length)</f>
        <v>#VALUE!</v>
      </c>
      <c r="J81" s="46" t="e">
        <f t="shared" si="4"/>
        <v>#N/A</v>
      </c>
      <c r="L81" s="46" t="e">
        <f>Summary_AttrorTotal!X84</f>
        <v>#N/A</v>
      </c>
      <c r="M81" s="46" t="e">
        <f>'Large Losses_Analysis'!AI84/Summary_AttrorTotal!C84*1000*12/IF(A81=INDEX($A$15:$A$94,Tot_Acc_Per,1),'User Entries'!$B$17,ACC_Length)</f>
        <v>#VALUE!</v>
      </c>
      <c r="N81" s="46" t="e">
        <f t="shared" si="5"/>
        <v>#N/A</v>
      </c>
      <c r="P81" s="47" t="e">
        <f>Summary_AttrorTotal!T84</f>
        <v>#VALUE!</v>
      </c>
      <c r="Q81" s="47" t="e">
        <f>'Large Losses_Analysis'!AA84/'Large Losses_Analysis'!AI84</f>
        <v>#VALUE!</v>
      </c>
      <c r="R81" s="47" t="e">
        <f>'Ultimate Comparison &amp; Margin'!C86/'Ultimate Comparison &amp; Margin'!F86</f>
        <v>#VALUE!</v>
      </c>
    </row>
    <row r="82" spans="1:18">
      <c r="A82" s="89" t="e">
        <f>Tri_Incurred_AttrorTot!A79</f>
        <v>#N/A</v>
      </c>
      <c r="B82" s="44" t="e">
        <f>Summary_AttrorTotal!V85</f>
        <v>#VALUE!</v>
      </c>
      <c r="C82" s="44" t="e">
        <f>'Large Losses_Analysis'!AA85/Summary_AttrorTotal!B85</f>
        <v>#VALUE!</v>
      </c>
      <c r="D82" s="44" t="e">
        <f t="shared" si="3"/>
        <v>#VALUE!</v>
      </c>
      <c r="F82" s="45" t="e">
        <f>Summary_AttrorTotal!B85/Summary_AttrorTotal!C85*12/IF(A82=INDEX($A$15:$A$94,Tot_Acc_Per,1),'User Entries'!$B$17,ACC_Length)</f>
        <v>#N/A</v>
      </c>
      <c r="H82" s="46" t="e">
        <f>Summary_AttrorTotal!W85</f>
        <v>#N/A</v>
      </c>
      <c r="I82" s="46" t="e">
        <f>'Large Losses_Analysis'!AA85/Summary_AttrorTotal!C85*12/IF(A82=INDEX($A$15:$A$94,Tot_Acc_Per,1),'User Entries'!$B$17,ACC_Length)</f>
        <v>#VALUE!</v>
      </c>
      <c r="J82" s="46" t="e">
        <f t="shared" si="4"/>
        <v>#N/A</v>
      </c>
      <c r="L82" s="46" t="e">
        <f>Summary_AttrorTotal!X85</f>
        <v>#N/A</v>
      </c>
      <c r="M82" s="46" t="e">
        <f>'Large Losses_Analysis'!AI85/Summary_AttrorTotal!C85*1000*12/IF(A82=INDEX($A$15:$A$94,Tot_Acc_Per,1),'User Entries'!$B$17,ACC_Length)</f>
        <v>#VALUE!</v>
      </c>
      <c r="N82" s="46" t="e">
        <f t="shared" si="5"/>
        <v>#N/A</v>
      </c>
      <c r="P82" s="47" t="e">
        <f>Summary_AttrorTotal!T85</f>
        <v>#VALUE!</v>
      </c>
      <c r="Q82" s="47" t="e">
        <f>'Large Losses_Analysis'!AA85/'Large Losses_Analysis'!AI85</f>
        <v>#VALUE!</v>
      </c>
      <c r="R82" s="47" t="e">
        <f>'Ultimate Comparison &amp; Margin'!C87/'Ultimate Comparison &amp; Margin'!F87</f>
        <v>#VALUE!</v>
      </c>
    </row>
    <row r="83" spans="1:18">
      <c r="A83" s="89" t="e">
        <f>Tri_Incurred_AttrorTot!A80</f>
        <v>#N/A</v>
      </c>
      <c r="B83" s="44" t="e">
        <f>Summary_AttrorTotal!V86</f>
        <v>#VALUE!</v>
      </c>
      <c r="C83" s="44" t="e">
        <f>'Large Losses_Analysis'!AA86/Summary_AttrorTotal!B86</f>
        <v>#VALUE!</v>
      </c>
      <c r="D83" s="44" t="e">
        <f t="shared" si="3"/>
        <v>#VALUE!</v>
      </c>
      <c r="F83" s="45" t="e">
        <f>Summary_AttrorTotal!B86/Summary_AttrorTotal!C86*12/IF(A83=INDEX($A$15:$A$94,Tot_Acc_Per,1),'User Entries'!$B$17,ACC_Length)</f>
        <v>#N/A</v>
      </c>
      <c r="H83" s="46" t="e">
        <f>Summary_AttrorTotal!W86</f>
        <v>#N/A</v>
      </c>
      <c r="I83" s="46" t="e">
        <f>'Large Losses_Analysis'!AA86/Summary_AttrorTotal!C86*12/IF(A83=INDEX($A$15:$A$94,Tot_Acc_Per,1),'User Entries'!$B$17,ACC_Length)</f>
        <v>#VALUE!</v>
      </c>
      <c r="J83" s="46" t="e">
        <f t="shared" si="4"/>
        <v>#N/A</v>
      </c>
      <c r="L83" s="46" t="e">
        <f>Summary_AttrorTotal!X86</f>
        <v>#N/A</v>
      </c>
      <c r="M83" s="46" t="e">
        <f>'Large Losses_Analysis'!AI86/Summary_AttrorTotal!C86*1000*12/IF(A83=INDEX($A$15:$A$94,Tot_Acc_Per,1),'User Entries'!$B$17,ACC_Length)</f>
        <v>#VALUE!</v>
      </c>
      <c r="N83" s="46" t="e">
        <f t="shared" si="5"/>
        <v>#N/A</v>
      </c>
      <c r="P83" s="47" t="e">
        <f>Summary_AttrorTotal!T86</f>
        <v>#VALUE!</v>
      </c>
      <c r="Q83" s="47" t="e">
        <f>'Large Losses_Analysis'!AA86/'Large Losses_Analysis'!AI86</f>
        <v>#VALUE!</v>
      </c>
      <c r="R83" s="47" t="e">
        <f>'Ultimate Comparison &amp; Margin'!C88/'Ultimate Comparison &amp; Margin'!F88</f>
        <v>#VALUE!</v>
      </c>
    </row>
    <row r="84" spans="1:18">
      <c r="A84" s="89" t="e">
        <f>Tri_Incurred_AttrorTot!A81</f>
        <v>#N/A</v>
      </c>
      <c r="B84" s="44" t="e">
        <f>Summary_AttrorTotal!V87</f>
        <v>#VALUE!</v>
      </c>
      <c r="C84" s="44" t="e">
        <f>'Large Losses_Analysis'!AA87/Summary_AttrorTotal!B87</f>
        <v>#VALUE!</v>
      </c>
      <c r="D84" s="44" t="e">
        <f t="shared" si="3"/>
        <v>#VALUE!</v>
      </c>
      <c r="F84" s="45" t="e">
        <f>Summary_AttrorTotal!B87/Summary_AttrorTotal!C87*12/IF(A84=INDEX($A$15:$A$94,Tot_Acc_Per,1),'User Entries'!$B$17,ACC_Length)</f>
        <v>#N/A</v>
      </c>
      <c r="H84" s="46" t="e">
        <f>Summary_AttrorTotal!W87</f>
        <v>#N/A</v>
      </c>
      <c r="I84" s="46" t="e">
        <f>'Large Losses_Analysis'!AA87/Summary_AttrorTotal!C87*12/IF(A84=INDEX($A$15:$A$94,Tot_Acc_Per,1),'User Entries'!$B$17,ACC_Length)</f>
        <v>#VALUE!</v>
      </c>
      <c r="J84" s="46" t="e">
        <f t="shared" si="4"/>
        <v>#N/A</v>
      </c>
      <c r="L84" s="46" t="e">
        <f>Summary_AttrorTotal!X87</f>
        <v>#N/A</v>
      </c>
      <c r="M84" s="46" t="e">
        <f>'Large Losses_Analysis'!AI87/Summary_AttrorTotal!C87*1000*12/IF(A84=INDEX($A$15:$A$94,Tot_Acc_Per,1),'User Entries'!$B$17,ACC_Length)</f>
        <v>#VALUE!</v>
      </c>
      <c r="N84" s="46" t="e">
        <f t="shared" si="5"/>
        <v>#N/A</v>
      </c>
      <c r="P84" s="47" t="e">
        <f>Summary_AttrorTotal!T87</f>
        <v>#VALUE!</v>
      </c>
      <c r="Q84" s="47" t="e">
        <f>'Large Losses_Analysis'!AA87/'Large Losses_Analysis'!AI87</f>
        <v>#VALUE!</v>
      </c>
      <c r="R84" s="47" t="e">
        <f>'Ultimate Comparison &amp; Margin'!C89/'Ultimate Comparison &amp; Margin'!F89</f>
        <v>#VALUE!</v>
      </c>
    </row>
    <row r="85" spans="1:18">
      <c r="A85" s="89" t="e">
        <f>Tri_Incurred_AttrorTot!A82</f>
        <v>#N/A</v>
      </c>
      <c r="B85" s="44" t="e">
        <f>Summary_AttrorTotal!V88</f>
        <v>#VALUE!</v>
      </c>
      <c r="C85" s="44" t="e">
        <f>'Large Losses_Analysis'!AA88/Summary_AttrorTotal!B88</f>
        <v>#VALUE!</v>
      </c>
      <c r="D85" s="44" t="e">
        <f t="shared" si="3"/>
        <v>#VALUE!</v>
      </c>
      <c r="F85" s="45" t="e">
        <f>Summary_AttrorTotal!B88/Summary_AttrorTotal!C88*12/IF(A85=INDEX($A$15:$A$94,Tot_Acc_Per,1),'User Entries'!$B$17,ACC_Length)</f>
        <v>#N/A</v>
      </c>
      <c r="H85" s="46" t="e">
        <f>Summary_AttrorTotal!W88</f>
        <v>#N/A</v>
      </c>
      <c r="I85" s="46" t="e">
        <f>'Large Losses_Analysis'!AA88/Summary_AttrorTotal!C88*12/IF(A85=INDEX($A$15:$A$94,Tot_Acc_Per,1),'User Entries'!$B$17,ACC_Length)</f>
        <v>#VALUE!</v>
      </c>
      <c r="J85" s="46" t="e">
        <f t="shared" si="4"/>
        <v>#N/A</v>
      </c>
      <c r="L85" s="46" t="e">
        <f>Summary_AttrorTotal!X88</f>
        <v>#N/A</v>
      </c>
      <c r="M85" s="46" t="e">
        <f>'Large Losses_Analysis'!AI88/Summary_AttrorTotal!C88*1000*12/IF(A85=INDEX($A$15:$A$94,Tot_Acc_Per,1),'User Entries'!$B$17,ACC_Length)</f>
        <v>#VALUE!</v>
      </c>
      <c r="N85" s="46" t="e">
        <f t="shared" si="5"/>
        <v>#N/A</v>
      </c>
      <c r="P85" s="47" t="e">
        <f>Summary_AttrorTotal!T88</f>
        <v>#VALUE!</v>
      </c>
      <c r="Q85" s="47" t="e">
        <f>'Large Losses_Analysis'!AA88/'Large Losses_Analysis'!AI88</f>
        <v>#VALUE!</v>
      </c>
      <c r="R85" s="47" t="e">
        <f>'Ultimate Comparison &amp; Margin'!C90/'Ultimate Comparison &amp; Margin'!F90</f>
        <v>#VALUE!</v>
      </c>
    </row>
    <row r="86" spans="1:18">
      <c r="A86" s="89" t="e">
        <f>Tri_Incurred_AttrorTot!A83</f>
        <v>#N/A</v>
      </c>
      <c r="B86" s="44" t="e">
        <f>Summary_AttrorTotal!V89</f>
        <v>#VALUE!</v>
      </c>
      <c r="C86" s="44" t="e">
        <f>'Large Losses_Analysis'!AA89/Summary_AttrorTotal!B89</f>
        <v>#VALUE!</v>
      </c>
      <c r="D86" s="44" t="e">
        <f t="shared" si="3"/>
        <v>#VALUE!</v>
      </c>
      <c r="F86" s="45" t="e">
        <f>Summary_AttrorTotal!B89/Summary_AttrorTotal!C89*12/IF(A86=INDEX($A$15:$A$94,Tot_Acc_Per,1),'User Entries'!$B$17,ACC_Length)</f>
        <v>#N/A</v>
      </c>
      <c r="H86" s="46" t="e">
        <f>Summary_AttrorTotal!W89</f>
        <v>#N/A</v>
      </c>
      <c r="I86" s="46" t="e">
        <f>'Large Losses_Analysis'!AA89/Summary_AttrorTotal!C89*12/IF(A86=INDEX($A$15:$A$94,Tot_Acc_Per,1),'User Entries'!$B$17,ACC_Length)</f>
        <v>#VALUE!</v>
      </c>
      <c r="J86" s="46" t="e">
        <f t="shared" si="4"/>
        <v>#N/A</v>
      </c>
      <c r="L86" s="46" t="e">
        <f>Summary_AttrorTotal!X89</f>
        <v>#N/A</v>
      </c>
      <c r="M86" s="46" t="e">
        <f>'Large Losses_Analysis'!AI89/Summary_AttrorTotal!C89*1000*12/IF(A86=INDEX($A$15:$A$94,Tot_Acc_Per,1),'User Entries'!$B$17,ACC_Length)</f>
        <v>#VALUE!</v>
      </c>
      <c r="N86" s="46" t="e">
        <f t="shared" si="5"/>
        <v>#N/A</v>
      </c>
      <c r="P86" s="47" t="e">
        <f>Summary_AttrorTotal!T89</f>
        <v>#VALUE!</v>
      </c>
      <c r="Q86" s="47" t="e">
        <f>'Large Losses_Analysis'!AA89/'Large Losses_Analysis'!AI89</f>
        <v>#VALUE!</v>
      </c>
      <c r="R86" s="47" t="e">
        <f>'Ultimate Comparison &amp; Margin'!C91/'Ultimate Comparison &amp; Margin'!F91</f>
        <v>#VALUE!</v>
      </c>
    </row>
    <row r="87" spans="1:18">
      <c r="A87" s="89" t="e">
        <f>Tri_Incurred_AttrorTot!A84</f>
        <v>#N/A</v>
      </c>
      <c r="B87" s="44" t="e">
        <f>Summary_AttrorTotal!V90</f>
        <v>#VALUE!</v>
      </c>
      <c r="C87" s="44" t="e">
        <f>'Large Losses_Analysis'!AA90/Summary_AttrorTotal!B90</f>
        <v>#VALUE!</v>
      </c>
      <c r="D87" s="44" t="e">
        <f t="shared" si="3"/>
        <v>#VALUE!</v>
      </c>
      <c r="F87" s="45" t="e">
        <f>Summary_AttrorTotal!B90/Summary_AttrorTotal!C90*12/IF(A87=INDEX($A$15:$A$94,Tot_Acc_Per,1),'User Entries'!$B$17,ACC_Length)</f>
        <v>#N/A</v>
      </c>
      <c r="H87" s="46" t="e">
        <f>Summary_AttrorTotal!W90</f>
        <v>#N/A</v>
      </c>
      <c r="I87" s="46" t="e">
        <f>'Large Losses_Analysis'!AA90/Summary_AttrorTotal!C90*12/IF(A87=INDEX($A$15:$A$94,Tot_Acc_Per,1),'User Entries'!$B$17,ACC_Length)</f>
        <v>#VALUE!</v>
      </c>
      <c r="J87" s="46" t="e">
        <f t="shared" si="4"/>
        <v>#N/A</v>
      </c>
      <c r="L87" s="46" t="e">
        <f>Summary_AttrorTotal!X90</f>
        <v>#N/A</v>
      </c>
      <c r="M87" s="46" t="e">
        <f>'Large Losses_Analysis'!AI90/Summary_AttrorTotal!C90*1000*12/IF(A87=INDEX($A$15:$A$94,Tot_Acc_Per,1),'User Entries'!$B$17,ACC_Length)</f>
        <v>#VALUE!</v>
      </c>
      <c r="N87" s="46" t="e">
        <f t="shared" si="5"/>
        <v>#N/A</v>
      </c>
      <c r="P87" s="47" t="e">
        <f>Summary_AttrorTotal!T90</f>
        <v>#VALUE!</v>
      </c>
      <c r="Q87" s="47" t="e">
        <f>'Large Losses_Analysis'!AA90/'Large Losses_Analysis'!AI90</f>
        <v>#VALUE!</v>
      </c>
      <c r="R87" s="47" t="e">
        <f>'Ultimate Comparison &amp; Margin'!C92/'Ultimate Comparison &amp; Margin'!F92</f>
        <v>#VALUE!</v>
      </c>
    </row>
    <row r="88" spans="1:18">
      <c r="A88" s="89" t="e">
        <f>Tri_Incurred_AttrorTot!A85</f>
        <v>#N/A</v>
      </c>
      <c r="B88" s="44" t="e">
        <f>Summary_AttrorTotal!V91</f>
        <v>#VALUE!</v>
      </c>
      <c r="C88" s="44" t="e">
        <f>'Large Losses_Analysis'!AA91/Summary_AttrorTotal!B91</f>
        <v>#VALUE!</v>
      </c>
      <c r="D88" s="44" t="e">
        <f t="shared" si="3"/>
        <v>#VALUE!</v>
      </c>
      <c r="F88" s="45" t="e">
        <f>Summary_AttrorTotal!B91/Summary_AttrorTotal!C91*12/IF(A88=INDEX($A$15:$A$94,Tot_Acc_Per,1),'User Entries'!$B$17,ACC_Length)</f>
        <v>#N/A</v>
      </c>
      <c r="H88" s="46" t="e">
        <f>Summary_AttrorTotal!W91</f>
        <v>#N/A</v>
      </c>
      <c r="I88" s="46" t="e">
        <f>'Large Losses_Analysis'!AA91/Summary_AttrorTotal!C91*12/IF(A88=INDEX($A$15:$A$94,Tot_Acc_Per,1),'User Entries'!$B$17,ACC_Length)</f>
        <v>#VALUE!</v>
      </c>
      <c r="J88" s="46" t="e">
        <f t="shared" si="4"/>
        <v>#N/A</v>
      </c>
      <c r="L88" s="46" t="e">
        <f>Summary_AttrorTotal!X91</f>
        <v>#N/A</v>
      </c>
      <c r="M88" s="46" t="e">
        <f>'Large Losses_Analysis'!AI91/Summary_AttrorTotal!C91*1000*12/IF(A88=INDEX($A$15:$A$94,Tot_Acc_Per,1),'User Entries'!$B$17,ACC_Length)</f>
        <v>#VALUE!</v>
      </c>
      <c r="N88" s="46" t="e">
        <f t="shared" si="5"/>
        <v>#N/A</v>
      </c>
      <c r="P88" s="47" t="e">
        <f>Summary_AttrorTotal!T91</f>
        <v>#VALUE!</v>
      </c>
      <c r="Q88" s="47" t="e">
        <f>'Large Losses_Analysis'!AA91/'Large Losses_Analysis'!AI91</f>
        <v>#VALUE!</v>
      </c>
      <c r="R88" s="47" t="e">
        <f>'Ultimate Comparison &amp; Margin'!C93/'Ultimate Comparison &amp; Margin'!F93</f>
        <v>#VALUE!</v>
      </c>
    </row>
    <row r="89" spans="1:18">
      <c r="A89" s="89" t="e">
        <f>Tri_Incurred_AttrorTot!A86</f>
        <v>#N/A</v>
      </c>
      <c r="B89" s="44" t="e">
        <f>Summary_AttrorTotal!V92</f>
        <v>#VALUE!</v>
      </c>
      <c r="C89" s="44" t="e">
        <f>'Large Losses_Analysis'!AA92/Summary_AttrorTotal!B92</f>
        <v>#VALUE!</v>
      </c>
      <c r="D89" s="44" t="e">
        <f t="shared" si="3"/>
        <v>#VALUE!</v>
      </c>
      <c r="F89" s="45" t="e">
        <f>Summary_AttrorTotal!B92/Summary_AttrorTotal!C92*12/IF(A89=INDEX($A$15:$A$94,Tot_Acc_Per,1),'User Entries'!$B$17,ACC_Length)</f>
        <v>#N/A</v>
      </c>
      <c r="H89" s="46" t="e">
        <f>Summary_AttrorTotal!W92</f>
        <v>#N/A</v>
      </c>
      <c r="I89" s="46" t="e">
        <f>'Large Losses_Analysis'!AA92/Summary_AttrorTotal!C92*12/IF(A89=INDEX($A$15:$A$94,Tot_Acc_Per,1),'User Entries'!$B$17,ACC_Length)</f>
        <v>#VALUE!</v>
      </c>
      <c r="J89" s="46" t="e">
        <f t="shared" si="4"/>
        <v>#N/A</v>
      </c>
      <c r="L89" s="46" t="e">
        <f>Summary_AttrorTotal!X92</f>
        <v>#N/A</v>
      </c>
      <c r="M89" s="46" t="e">
        <f>'Large Losses_Analysis'!AI92/Summary_AttrorTotal!C92*1000*12/IF(A89=INDEX($A$15:$A$94,Tot_Acc_Per,1),'User Entries'!$B$17,ACC_Length)</f>
        <v>#VALUE!</v>
      </c>
      <c r="N89" s="46" t="e">
        <f t="shared" si="5"/>
        <v>#N/A</v>
      </c>
      <c r="P89" s="47" t="e">
        <f>Summary_AttrorTotal!T92</f>
        <v>#VALUE!</v>
      </c>
      <c r="Q89" s="47" t="e">
        <f>'Large Losses_Analysis'!AA92/'Large Losses_Analysis'!AI92</f>
        <v>#VALUE!</v>
      </c>
      <c r="R89" s="47" t="e">
        <f>'Ultimate Comparison &amp; Margin'!C94/'Ultimate Comparison &amp; Margin'!F94</f>
        <v>#VALUE!</v>
      </c>
    </row>
    <row r="90" spans="1:18">
      <c r="A90" s="89" t="e">
        <f>Tri_Incurred_AttrorTot!A87</f>
        <v>#N/A</v>
      </c>
      <c r="B90" s="44" t="e">
        <f>Summary_AttrorTotal!V93</f>
        <v>#VALUE!</v>
      </c>
      <c r="C90" s="44" t="e">
        <f>'Large Losses_Analysis'!AA93/Summary_AttrorTotal!B93</f>
        <v>#VALUE!</v>
      </c>
      <c r="D90" s="44" t="e">
        <f t="shared" si="3"/>
        <v>#VALUE!</v>
      </c>
      <c r="F90" s="45" t="e">
        <f>Summary_AttrorTotal!B93/Summary_AttrorTotal!C93*12/IF(A90=INDEX($A$15:$A$94,Tot_Acc_Per,1),'User Entries'!$B$17,ACC_Length)</f>
        <v>#N/A</v>
      </c>
      <c r="H90" s="46" t="e">
        <f>Summary_AttrorTotal!W93</f>
        <v>#N/A</v>
      </c>
      <c r="I90" s="46" t="e">
        <f>'Large Losses_Analysis'!AA93/Summary_AttrorTotal!C93*12/IF(A90=INDEX($A$15:$A$94,Tot_Acc_Per,1),'User Entries'!$B$17,ACC_Length)</f>
        <v>#VALUE!</v>
      </c>
      <c r="J90" s="46" t="e">
        <f t="shared" si="4"/>
        <v>#N/A</v>
      </c>
      <c r="L90" s="46" t="e">
        <f>Summary_AttrorTotal!X93</f>
        <v>#N/A</v>
      </c>
      <c r="M90" s="46" t="e">
        <f>'Large Losses_Analysis'!AI93/Summary_AttrorTotal!C93*1000*12/IF(A90=INDEX($A$15:$A$94,Tot_Acc_Per,1),'User Entries'!$B$17,ACC_Length)</f>
        <v>#VALUE!</v>
      </c>
      <c r="N90" s="46" t="e">
        <f t="shared" si="5"/>
        <v>#N/A</v>
      </c>
      <c r="P90" s="47" t="e">
        <f>Summary_AttrorTotal!T93</f>
        <v>#VALUE!</v>
      </c>
      <c r="Q90" s="47" t="e">
        <f>'Large Losses_Analysis'!AA93/'Large Losses_Analysis'!AI93</f>
        <v>#VALUE!</v>
      </c>
      <c r="R90" s="47" t="e">
        <f>'Ultimate Comparison &amp; Margin'!C95/'Ultimate Comparison &amp; Margin'!F95</f>
        <v>#VALUE!</v>
      </c>
    </row>
    <row r="91" spans="1:18">
      <c r="A91" s="89" t="e">
        <f>Tri_Incurred_AttrorTot!A88</f>
        <v>#N/A</v>
      </c>
      <c r="B91" s="44" t="e">
        <f>Summary_AttrorTotal!V94</f>
        <v>#VALUE!</v>
      </c>
      <c r="C91" s="44" t="e">
        <f>'Large Losses_Analysis'!AA94/Summary_AttrorTotal!B94</f>
        <v>#VALUE!</v>
      </c>
      <c r="D91" s="44" t="e">
        <f t="shared" si="3"/>
        <v>#VALUE!</v>
      </c>
      <c r="F91" s="45" t="e">
        <f>Summary_AttrorTotal!B94/Summary_AttrorTotal!C94*12/IF(A91=INDEX($A$15:$A$94,Tot_Acc_Per,1),'User Entries'!$B$17,ACC_Length)</f>
        <v>#N/A</v>
      </c>
      <c r="H91" s="46" t="e">
        <f>Summary_AttrorTotal!W94</f>
        <v>#N/A</v>
      </c>
      <c r="I91" s="46" t="e">
        <f>'Large Losses_Analysis'!AA94/Summary_AttrorTotal!C94*12/IF(A91=INDEX($A$15:$A$94,Tot_Acc_Per,1),'User Entries'!$B$17,ACC_Length)</f>
        <v>#VALUE!</v>
      </c>
      <c r="J91" s="46" t="e">
        <f t="shared" si="4"/>
        <v>#N/A</v>
      </c>
      <c r="L91" s="46" t="e">
        <f>Summary_AttrorTotal!X94</f>
        <v>#N/A</v>
      </c>
      <c r="M91" s="46" t="e">
        <f>'Large Losses_Analysis'!AI94/Summary_AttrorTotal!C94*1000*12/IF(A91=INDEX($A$15:$A$94,Tot_Acc_Per,1),'User Entries'!$B$17,ACC_Length)</f>
        <v>#VALUE!</v>
      </c>
      <c r="N91" s="46" t="e">
        <f t="shared" si="5"/>
        <v>#N/A</v>
      </c>
      <c r="P91" s="47" t="e">
        <f>Summary_AttrorTotal!T94</f>
        <v>#VALUE!</v>
      </c>
      <c r="Q91" s="47" t="e">
        <f>'Large Losses_Analysis'!AA94/'Large Losses_Analysis'!AI94</f>
        <v>#VALUE!</v>
      </c>
      <c r="R91" s="47" t="e">
        <f>'Ultimate Comparison &amp; Margin'!C96/'Ultimate Comparison &amp; Margin'!F96</f>
        <v>#VALUE!</v>
      </c>
    </row>
    <row r="92" spans="1:18">
      <c r="A92" s="89" t="e">
        <f>Tri_Incurred_AttrorTot!A89</f>
        <v>#N/A</v>
      </c>
      <c r="B92" s="44" t="e">
        <f>Summary_AttrorTotal!V95</f>
        <v>#VALUE!</v>
      </c>
      <c r="C92" s="44" t="e">
        <f>'Large Losses_Analysis'!AA95/Summary_AttrorTotal!B95</f>
        <v>#VALUE!</v>
      </c>
      <c r="D92" s="44" t="e">
        <f t="shared" si="3"/>
        <v>#VALUE!</v>
      </c>
      <c r="F92" s="45" t="e">
        <f>Summary_AttrorTotal!B95/Summary_AttrorTotal!C95*12/IF(A92=INDEX($A$15:$A$94,Tot_Acc_Per,1),'User Entries'!$B$17,ACC_Length)</f>
        <v>#N/A</v>
      </c>
      <c r="H92" s="46" t="e">
        <f>Summary_AttrorTotal!W95</f>
        <v>#N/A</v>
      </c>
      <c r="I92" s="46" t="e">
        <f>'Large Losses_Analysis'!AA95/Summary_AttrorTotal!C95*12/IF(A92=INDEX($A$15:$A$94,Tot_Acc_Per,1),'User Entries'!$B$17,ACC_Length)</f>
        <v>#VALUE!</v>
      </c>
      <c r="J92" s="46" t="e">
        <f t="shared" si="4"/>
        <v>#N/A</v>
      </c>
      <c r="L92" s="46" t="e">
        <f>Summary_AttrorTotal!X95</f>
        <v>#N/A</v>
      </c>
      <c r="M92" s="46" t="e">
        <f>'Large Losses_Analysis'!AI95/Summary_AttrorTotal!C95*1000*12/IF(A92=INDEX($A$15:$A$94,Tot_Acc_Per,1),'User Entries'!$B$17,ACC_Length)</f>
        <v>#VALUE!</v>
      </c>
      <c r="N92" s="46" t="e">
        <f t="shared" si="5"/>
        <v>#N/A</v>
      </c>
      <c r="P92" s="47" t="e">
        <f>Summary_AttrorTotal!T95</f>
        <v>#VALUE!</v>
      </c>
      <c r="Q92" s="47" t="e">
        <f>'Large Losses_Analysis'!AA95/'Large Losses_Analysis'!AI95</f>
        <v>#VALUE!</v>
      </c>
      <c r="R92" s="47" t="e">
        <f>'Ultimate Comparison &amp; Margin'!C97/'Ultimate Comparison &amp; Margin'!F97</f>
        <v>#VALUE!</v>
      </c>
    </row>
    <row r="93" spans="1:18">
      <c r="A93" s="89" t="e">
        <f>Tri_Incurred_AttrorTot!A90</f>
        <v>#N/A</v>
      </c>
      <c r="B93" s="44" t="e">
        <f>Summary_AttrorTotal!V96</f>
        <v>#VALUE!</v>
      </c>
      <c r="C93" s="44" t="e">
        <f>'Large Losses_Analysis'!AA96/Summary_AttrorTotal!B96</f>
        <v>#VALUE!</v>
      </c>
      <c r="D93" s="44" t="e">
        <f t="shared" si="3"/>
        <v>#VALUE!</v>
      </c>
      <c r="F93" s="45" t="e">
        <f>Summary_AttrorTotal!B96/Summary_AttrorTotal!C96*12/IF(A93=INDEX($A$15:$A$94,Tot_Acc_Per,1),'User Entries'!$B$17,ACC_Length)</f>
        <v>#N/A</v>
      </c>
      <c r="H93" s="46" t="e">
        <f>Summary_AttrorTotal!W96</f>
        <v>#N/A</v>
      </c>
      <c r="I93" s="46" t="e">
        <f>'Large Losses_Analysis'!AA96/Summary_AttrorTotal!C96*12/IF(A93=INDEX($A$15:$A$94,Tot_Acc_Per,1),'User Entries'!$B$17,ACC_Length)</f>
        <v>#VALUE!</v>
      </c>
      <c r="J93" s="46" t="e">
        <f t="shared" si="4"/>
        <v>#N/A</v>
      </c>
      <c r="L93" s="46" t="e">
        <f>Summary_AttrorTotal!X96</f>
        <v>#N/A</v>
      </c>
      <c r="M93" s="46" t="e">
        <f>'Large Losses_Analysis'!AI96/Summary_AttrorTotal!C96*1000*12/IF(A93=INDEX($A$15:$A$94,Tot_Acc_Per,1),'User Entries'!$B$17,ACC_Length)</f>
        <v>#VALUE!</v>
      </c>
      <c r="N93" s="46" t="e">
        <f t="shared" si="5"/>
        <v>#N/A</v>
      </c>
      <c r="P93" s="47" t="e">
        <f>Summary_AttrorTotal!T96</f>
        <v>#VALUE!</v>
      </c>
      <c r="Q93" s="47" t="e">
        <f>'Large Losses_Analysis'!AA96/'Large Losses_Analysis'!AI96</f>
        <v>#VALUE!</v>
      </c>
      <c r="R93" s="47" t="e">
        <f>'Ultimate Comparison &amp; Margin'!C98/'Ultimate Comparison &amp; Margin'!F98</f>
        <v>#VALUE!</v>
      </c>
    </row>
    <row r="94" spans="1:18">
      <c r="A94" s="89" t="e">
        <f>Tri_Incurred_AttrorTot!A91</f>
        <v>#N/A</v>
      </c>
      <c r="B94" s="44" t="e">
        <f>Summary_AttrorTotal!V97</f>
        <v>#VALUE!</v>
      </c>
      <c r="C94" s="44" t="e">
        <f>'Large Losses_Analysis'!AA97/Summary_AttrorTotal!B97</f>
        <v>#VALUE!</v>
      </c>
      <c r="D94" s="44" t="e">
        <f t="shared" si="3"/>
        <v>#VALUE!</v>
      </c>
      <c r="F94" s="45" t="e">
        <f>Summary_AttrorTotal!B97/Summary_AttrorTotal!C97*12/IF(A94=INDEX($A$15:$A$94,Tot_Acc_Per,1),'User Entries'!$B$17,ACC_Length)</f>
        <v>#N/A</v>
      </c>
      <c r="H94" s="46" t="e">
        <f>Summary_AttrorTotal!W97</f>
        <v>#N/A</v>
      </c>
      <c r="I94" s="46" t="e">
        <f>'Large Losses_Analysis'!AA97/Summary_AttrorTotal!C97*12/IF(A94=INDEX($A$15:$A$94,Tot_Acc_Per,1),'User Entries'!$B$17,ACC_Length)</f>
        <v>#VALUE!</v>
      </c>
      <c r="J94" s="46" t="e">
        <f t="shared" si="4"/>
        <v>#N/A</v>
      </c>
      <c r="L94" s="46" t="e">
        <f>Summary_AttrorTotal!X97</f>
        <v>#N/A</v>
      </c>
      <c r="M94" s="46" t="e">
        <f>'Large Losses_Analysis'!AI97/Summary_AttrorTotal!C97*1000*12/IF(A94=INDEX($A$15:$A$94,Tot_Acc_Per,1),'User Entries'!$B$17,ACC_Length)</f>
        <v>#VALUE!</v>
      </c>
      <c r="N94" s="46" t="e">
        <f t="shared" si="5"/>
        <v>#N/A</v>
      </c>
      <c r="P94" s="47" t="e">
        <f>Summary_AttrorTotal!T97</f>
        <v>#VALUE!</v>
      </c>
      <c r="Q94" s="47" t="e">
        <f>'Large Losses_Analysis'!AA97/'Large Losses_Analysis'!AI97</f>
        <v>#VALUE!</v>
      </c>
      <c r="R94" s="47" t="e">
        <f>'Ultimate Comparison &amp; Margin'!C99/'Ultimate Comparison &amp; Margin'!F99</f>
        <v>#VALUE!</v>
      </c>
    </row>
  </sheetData>
  <mergeCells count="5">
    <mergeCell ref="H10:J10"/>
    <mergeCell ref="L10:N10"/>
    <mergeCell ref="P10:R10"/>
    <mergeCell ref="A10:A13"/>
    <mergeCell ref="B10:D10"/>
  </mergeCells>
  <phoneticPr fontId="4" type="noConversion"/>
  <conditionalFormatting sqref="F15:F94 B15:D94 A14:A94 H15:J94 P15:R94 L15:N94">
    <cfRule type="expression" dxfId="226" priority="1" stopIfTrue="1">
      <formula>ISERROR(A14)</formula>
    </cfRule>
  </conditionalFormatting>
  <hyperlinks>
    <hyperlink ref="N1" location="INDEX!A1" display="&lt;&lt;&lt; Index &lt;&lt;&lt;"/>
  </hyperlinks>
  <printOptions horizontalCentered="1"/>
  <pageMargins left="0.78740157480314965" right="0.78740157480314965" top="0.34" bottom="0.46" header="0" footer="0"/>
  <pageSetup paperSize="9" scale="66" orientation="landscape" r:id="rId1"/>
  <headerFooter alignWithMargins="0"/>
</worksheet>
</file>

<file path=xl/worksheets/sheet8.xml><?xml version="1.0" encoding="utf-8"?>
<worksheet xmlns="http://schemas.openxmlformats.org/spreadsheetml/2006/main" xmlns:r="http://schemas.openxmlformats.org/officeDocument/2006/relationships">
  <sheetPr codeName="Hoja10" enableFormatConditionsCalculation="0">
    <pageSetUpPr fitToPage="1"/>
  </sheetPr>
  <dimension ref="A1:R53"/>
  <sheetViews>
    <sheetView showGridLines="0" zoomScale="80" zoomScaleNormal="80" workbookViewId="0"/>
  </sheetViews>
  <sheetFormatPr baseColWidth="10" defaultColWidth="11.42578125" defaultRowHeight="12.75"/>
  <cols>
    <col min="1" max="1" width="19.140625" style="17" customWidth="1"/>
    <col min="2" max="16384" width="11.42578125" style="17"/>
  </cols>
  <sheetData>
    <row r="1" spans="1:18" ht="15.75">
      <c r="A1" s="15" t="s">
        <v>48</v>
      </c>
      <c r="B1" s="16" t="str">
        <f>operation</f>
        <v>RSA ARGENTINA</v>
      </c>
      <c r="M1" s="463" t="s">
        <v>361</v>
      </c>
    </row>
    <row r="2" spans="1:18" ht="15.75">
      <c r="A2" s="15" t="s">
        <v>49</v>
      </c>
      <c r="B2" s="16" t="str">
        <f>class</f>
        <v>Motor Comercial_CT</v>
      </c>
    </row>
    <row r="3" spans="1:18" ht="15.75">
      <c r="A3" s="15" t="s">
        <v>47</v>
      </c>
      <c r="B3" s="16" t="str">
        <f>currency</f>
        <v>AR$</v>
      </c>
    </row>
    <row r="4" spans="1:18" ht="15.75">
      <c r="A4" s="21" t="s">
        <v>96</v>
      </c>
      <c r="B4" s="16" t="str">
        <f>reinsurance</f>
        <v>Gross</v>
      </c>
    </row>
    <row r="5" spans="1:18" ht="15.75">
      <c r="A5" s="21" t="str">
        <f>"Data Evaluated as of "&amp;Info_as_at</f>
        <v>Data Evaluated as of June 2014</v>
      </c>
    </row>
    <row r="6" spans="1:18" ht="15.75">
      <c r="A6" s="23" t="s">
        <v>168</v>
      </c>
    </row>
    <row r="9" spans="1:18">
      <c r="A9" s="841"/>
      <c r="B9" s="842"/>
      <c r="C9" s="842"/>
      <c r="D9" s="58"/>
      <c r="E9" s="58"/>
      <c r="F9" s="58"/>
      <c r="G9" s="58"/>
      <c r="H9" s="58"/>
      <c r="I9" s="59"/>
      <c r="J9" s="843"/>
      <c r="K9" s="844"/>
      <c r="L9" s="844"/>
      <c r="M9" s="261"/>
      <c r="N9" s="261"/>
      <c r="O9" s="261"/>
      <c r="P9" s="261"/>
      <c r="Q9" s="261"/>
      <c r="R9" s="59"/>
    </row>
    <row r="10" spans="1:18">
      <c r="A10" s="60"/>
      <c r="B10" s="20"/>
      <c r="C10" s="92" t="s">
        <v>146</v>
      </c>
      <c r="D10" s="92" t="s">
        <v>147</v>
      </c>
      <c r="E10" s="18" t="s">
        <v>148</v>
      </c>
      <c r="F10" s="92" t="s">
        <v>149</v>
      </c>
      <c r="G10" s="92" t="s">
        <v>150</v>
      </c>
      <c r="H10" s="20"/>
      <c r="I10" s="61"/>
      <c r="J10" s="262"/>
      <c r="K10" s="263"/>
      <c r="L10" s="264"/>
      <c r="M10" s="264"/>
      <c r="N10" s="265"/>
      <c r="O10" s="264"/>
      <c r="P10" s="264"/>
      <c r="Q10" s="263"/>
      <c r="R10" s="61"/>
    </row>
    <row r="11" spans="1:18">
      <c r="A11" s="60">
        <f t="shared" ref="A11:A17" si="0">A12+1</f>
        <v>9</v>
      </c>
      <c r="B11" s="20" t="str">
        <f>INDEX('Portfolio Evolution_Quarter'!$A$15:$A$94,Tot_Acc_Per-A11,1)</f>
        <v>2012 Q1</v>
      </c>
      <c r="C11" s="168">
        <f>VLOOKUP($B11,'Portfolio Evolution_Quarter'!$A$15:$D$94,2,0)</f>
        <v>0.10109523640338283</v>
      </c>
      <c r="D11" s="266">
        <f>VLOOKUP($B11,'Portfolio Evolution_Quarter'!$A$15:$F$94,6,0)</f>
        <v>4.8605645813409977</v>
      </c>
      <c r="E11" s="266">
        <f>VLOOKUP($B11,'Portfolio Evolution_Quarter'!$A$15:$J$94,8,0)</f>
        <v>0.49137992540457764</v>
      </c>
      <c r="F11" s="266">
        <f>VLOOKUP($B11,'Portfolio Evolution_Quarter'!$A$15:$N$94,12,0)</f>
        <v>10.064385474146087</v>
      </c>
      <c r="G11" s="266">
        <f>VLOOKUP($B11,'Portfolio Evolution_Quarter'!$A$15:$R$94,16,0)</f>
        <v>48.82363922435799</v>
      </c>
      <c r="H11" s="20"/>
      <c r="I11" s="61"/>
      <c r="J11" s="262"/>
      <c r="K11" s="263"/>
      <c r="L11" s="267"/>
      <c r="M11" s="268"/>
      <c r="N11" s="268"/>
      <c r="O11" s="268"/>
      <c r="P11" s="268"/>
      <c r="Q11" s="263"/>
      <c r="R11" s="61"/>
    </row>
    <row r="12" spans="1:18">
      <c r="A12" s="60">
        <f t="shared" si="0"/>
        <v>8</v>
      </c>
      <c r="B12" s="20" t="str">
        <f>INDEX('Portfolio Evolution_Quarter'!$A$15:$A$94,Tot_Acc_Per-A12,1)</f>
        <v>2012 Q2</v>
      </c>
      <c r="C12" s="168">
        <f>VLOOKUP($B12,'Portfolio Evolution_Quarter'!$A$15:$D$94,2,0)</f>
        <v>0.13850672409623668</v>
      </c>
      <c r="D12" s="266">
        <f>VLOOKUP($B12,'Portfolio Evolution_Quarter'!$A$15:$F$94,6,0)</f>
        <v>5.1969383629496644</v>
      </c>
      <c r="E12" s="266">
        <f>VLOOKUP($B12,'Portfolio Evolution_Quarter'!$A$15:$J$94,8,0)</f>
        <v>0.71981090798221692</v>
      </c>
      <c r="F12" s="266">
        <f>VLOOKUP($B12,'Portfolio Evolution_Quarter'!$A$15:$N$94,12,0)</f>
        <v>10.985322780017631</v>
      </c>
      <c r="G12" s="266">
        <f>VLOOKUP($B12,'Portfolio Evolution_Quarter'!$A$15:$R$94,16,0)</f>
        <v>65.524784514439347</v>
      </c>
      <c r="H12" s="20"/>
      <c r="I12" s="61"/>
      <c r="J12" s="262"/>
      <c r="K12" s="263"/>
      <c r="L12" s="267"/>
      <c r="M12" s="268"/>
      <c r="N12" s="268"/>
      <c r="O12" s="268"/>
      <c r="P12" s="268"/>
      <c r="Q12" s="263"/>
      <c r="R12" s="61"/>
    </row>
    <row r="13" spans="1:18">
      <c r="A13" s="60">
        <f t="shared" si="0"/>
        <v>7</v>
      </c>
      <c r="B13" s="20" t="str">
        <f>INDEX('Portfolio Evolution_Quarter'!$A$15:$A$94,Tot_Acc_Per-A13,1)</f>
        <v>2012 Q3</v>
      </c>
      <c r="C13" s="168">
        <f>VLOOKUP($B13,'Portfolio Evolution_Quarter'!$A$15:$D$94,2,0)</f>
        <v>0.10045888466510308</v>
      </c>
      <c r="D13" s="266">
        <f>VLOOKUP($B13,'Portfolio Evolution_Quarter'!$A$15:$F$94,6,0)</f>
        <v>5.6303135348627729</v>
      </c>
      <c r="E13" s="266">
        <f>VLOOKUP($B13,'Portfolio Evolution_Quarter'!$A$15:$J$94,8,0)</f>
        <v>0.56561501802714809</v>
      </c>
      <c r="F13" s="266">
        <f>VLOOKUP($B13,'Portfolio Evolution_Quarter'!$A$15:$N$94,12,0)</f>
        <v>10.430124336011538</v>
      </c>
      <c r="G13" s="266">
        <f>VLOOKUP($B13,'Portfolio Evolution_Quarter'!$A$15:$R$94,16,0)</f>
        <v>54.228981343422639</v>
      </c>
      <c r="H13" s="20"/>
      <c r="I13" s="61"/>
      <c r="J13" s="262"/>
      <c r="K13" s="263"/>
      <c r="L13" s="267"/>
      <c r="M13" s="268"/>
      <c r="N13" s="268"/>
      <c r="O13" s="268"/>
      <c r="P13" s="268"/>
      <c r="Q13" s="263"/>
      <c r="R13" s="61"/>
    </row>
    <row r="14" spans="1:18">
      <c r="A14" s="60">
        <f t="shared" si="0"/>
        <v>6</v>
      </c>
      <c r="B14" s="20" t="str">
        <f>INDEX('Portfolio Evolution_Quarter'!$A$15:$A$94,Tot_Acc_Per-A14,1)</f>
        <v>2012 Q4</v>
      </c>
      <c r="C14" s="168">
        <f>VLOOKUP($B14,'Portfolio Evolution_Quarter'!$A$15:$D$94,2,0)</f>
        <v>0.12207638599089916</v>
      </c>
      <c r="D14" s="266">
        <f>VLOOKUP($B14,'Portfolio Evolution_Quarter'!$A$15:$F$94,6,0)</f>
        <v>5.8474525186142374</v>
      </c>
      <c r="E14" s="266">
        <f>VLOOKUP($B14,'Portfolio Evolution_Quarter'!$A$15:$J$94,8,0)</f>
        <v>0.71383587072580712</v>
      </c>
      <c r="F14" s="266">
        <f>VLOOKUP($B14,'Portfolio Evolution_Quarter'!$A$15:$N$94,12,0)</f>
        <v>9.6930531675018692</v>
      </c>
      <c r="G14" s="266">
        <f>VLOOKUP($B14,'Portfolio Evolution_Quarter'!$A$15:$R$94,16,0)</f>
        <v>73.644068426148934</v>
      </c>
      <c r="H14" s="20"/>
      <c r="I14" s="61"/>
      <c r="J14" s="262"/>
      <c r="K14" s="263"/>
      <c r="L14" s="267"/>
      <c r="M14" s="268"/>
      <c r="N14" s="268"/>
      <c r="O14" s="268"/>
      <c r="P14" s="268"/>
      <c r="Q14" s="263"/>
      <c r="R14" s="61"/>
    </row>
    <row r="15" spans="1:18">
      <c r="A15" s="60">
        <f t="shared" si="0"/>
        <v>5</v>
      </c>
      <c r="B15" s="20" t="str">
        <f>INDEX('Portfolio Evolution_Quarter'!$A$15:$A$94,Tot_Acc_Per-A15,1)</f>
        <v>2013 Q1</v>
      </c>
      <c r="C15" s="168">
        <f>VLOOKUP($B15,'Portfolio Evolution_Quarter'!$A$15:$D$94,2,0)</f>
        <v>0.1168565057050031</v>
      </c>
      <c r="D15" s="266">
        <f>VLOOKUP($B15,'Portfolio Evolution_Quarter'!$A$15:$F$94,6,0)</f>
        <v>5.9567532589901537</v>
      </c>
      <c r="E15" s="266">
        <f>VLOOKUP($B15,'Portfolio Evolution_Quarter'!$A$15:$J$94,8,0)</f>
        <v>0.6960853711924786</v>
      </c>
      <c r="F15" s="266">
        <f>VLOOKUP($B15,'Portfolio Evolution_Quarter'!$A$15:$N$94,12,0)</f>
        <v>10.335477537079573</v>
      </c>
      <c r="G15" s="266">
        <f>VLOOKUP($B15,'Portfolio Evolution_Quarter'!$A$15:$R$94,16,0)</f>
        <v>67.349125252819903</v>
      </c>
      <c r="H15" s="20"/>
      <c r="I15" s="61"/>
      <c r="J15" s="262"/>
      <c r="K15" s="263"/>
      <c r="L15" s="267"/>
      <c r="M15" s="268"/>
      <c r="N15" s="268"/>
      <c r="O15" s="268"/>
      <c r="P15" s="268"/>
      <c r="Q15" s="263"/>
      <c r="R15" s="61"/>
    </row>
    <row r="16" spans="1:18">
      <c r="A16" s="60">
        <f t="shared" si="0"/>
        <v>4</v>
      </c>
      <c r="B16" s="20" t="str">
        <f>INDEX('Portfolio Evolution_Quarter'!$A$15:$A$94,Tot_Acc_Per-A16,1)</f>
        <v>2013 Q2</v>
      </c>
      <c r="C16" s="168">
        <f>VLOOKUP($B16,'Portfolio Evolution_Quarter'!$A$15:$D$94,2,0)</f>
        <v>0.16431362236549082</v>
      </c>
      <c r="D16" s="266">
        <f>VLOOKUP($B16,'Portfolio Evolution_Quarter'!$A$15:$F$94,6,0)</f>
        <v>6.5316019307242819</v>
      </c>
      <c r="E16" s="266">
        <f>VLOOKUP($B16,'Portfolio Evolution_Quarter'!$A$15:$J$94,8,0)</f>
        <v>1.0732311730867405</v>
      </c>
      <c r="F16" s="266">
        <f>VLOOKUP($B16,'Portfolio Evolution_Quarter'!$A$15:$N$94,12,0)</f>
        <v>11.555044321014199</v>
      </c>
      <c r="G16" s="266">
        <f>VLOOKUP($B16,'Portfolio Evolution_Quarter'!$A$15:$R$94,16,0)</f>
        <v>92.879883734841613</v>
      </c>
      <c r="H16" s="20"/>
      <c r="I16" s="61"/>
      <c r="J16" s="262"/>
      <c r="K16" s="263"/>
      <c r="L16" s="267"/>
      <c r="M16" s="268"/>
      <c r="N16" s="268"/>
      <c r="O16" s="268"/>
      <c r="P16" s="268"/>
      <c r="Q16" s="263"/>
      <c r="R16" s="61"/>
    </row>
    <row r="17" spans="1:18">
      <c r="A17" s="60">
        <f t="shared" si="0"/>
        <v>3</v>
      </c>
      <c r="B17" s="20" t="str">
        <f>INDEX('Portfolio Evolution_Quarter'!$A$15:$A$94,Tot_Acc_Per-A17,1)</f>
        <v>2013 Q3</v>
      </c>
      <c r="C17" s="168">
        <f>VLOOKUP($B17,'Portfolio Evolution_Quarter'!$A$15:$D$94,2,0)</f>
        <v>0.14547543555190165</v>
      </c>
      <c r="D17" s="266">
        <f>VLOOKUP($B17,'Portfolio Evolution_Quarter'!$A$15:$F$94,6,0)</f>
        <v>6.8978885684434808</v>
      </c>
      <c r="E17" s="266">
        <f>VLOOKUP($B17,'Portfolio Evolution_Quarter'!$A$15:$J$94,8,0)</f>
        <v>1.0034733438827987</v>
      </c>
      <c r="F17" s="266">
        <f>VLOOKUP($B17,'Portfolio Evolution_Quarter'!$A$15:$N$94,12,0)</f>
        <v>11.926426900544312</v>
      </c>
      <c r="G17" s="266">
        <f>VLOOKUP($B17,'Portfolio Evolution_Quarter'!$A$15:$R$94,16,0)</f>
        <v>84.138640369899989</v>
      </c>
      <c r="H17" s="20"/>
      <c r="I17" s="61"/>
      <c r="J17" s="262"/>
      <c r="K17" s="263"/>
      <c r="L17" s="267"/>
      <c r="M17" s="268"/>
      <c r="N17" s="268"/>
      <c r="O17" s="268"/>
      <c r="P17" s="268"/>
      <c r="Q17" s="263"/>
      <c r="R17" s="61"/>
    </row>
    <row r="18" spans="1:18">
      <c r="A18" s="60">
        <f>A19+1</f>
        <v>2</v>
      </c>
      <c r="B18" s="20" t="str">
        <f>INDEX('Portfolio Evolution_Quarter'!$A$15:$A$94,Tot_Acc_Per-A18,1)</f>
        <v>2013 Q4</v>
      </c>
      <c r="C18" s="168">
        <f>VLOOKUP($B18,'Portfolio Evolution_Quarter'!$A$15:$D$94,2,0)</f>
        <v>0.12006013173545699</v>
      </c>
      <c r="D18" s="266">
        <f>VLOOKUP($B18,'Portfolio Evolution_Quarter'!$A$15:$F$94,6,0)</f>
        <v>8.1817625792077013</v>
      </c>
      <c r="E18" s="266">
        <f>VLOOKUP($B18,'Portfolio Evolution_Quarter'!$A$15:$J$94,8,0)</f>
        <v>0.98230349308790899</v>
      </c>
      <c r="F18" s="266">
        <f>VLOOKUP($B18,'Portfolio Evolution_Quarter'!$A$15:$N$94,12,0)</f>
        <v>10.522689135088536</v>
      </c>
      <c r="G18" s="266">
        <f>VLOOKUP($B18,'Portfolio Evolution_Quarter'!$A$15:$R$94,16,0)</f>
        <v>93.350994263658251</v>
      </c>
      <c r="H18" s="20"/>
      <c r="I18" s="61"/>
      <c r="J18" s="262"/>
      <c r="K18" s="263"/>
      <c r="L18" s="267"/>
      <c r="M18" s="268"/>
      <c r="N18" s="268"/>
      <c r="O18" s="268"/>
      <c r="P18" s="268"/>
      <c r="Q18" s="263"/>
      <c r="R18" s="61"/>
    </row>
    <row r="19" spans="1:18">
      <c r="A19" s="60">
        <v>1</v>
      </c>
      <c r="B19" s="20" t="str">
        <f>INDEX('Portfolio Evolution_Quarter'!$A$15:$A$94,Tot_Acc_Per-A19,1)</f>
        <v>2014 Q1</v>
      </c>
      <c r="C19" s="168">
        <f>VLOOKUP($B19,'Portfolio Evolution_Quarter'!$A$15:$D$94,2,0)</f>
        <v>9.5235949689530128E-2</v>
      </c>
      <c r="D19" s="266">
        <f>VLOOKUP($B19,'Portfolio Evolution_Quarter'!$A$15:$F$94,6,0)</f>
        <v>9.6775154374789167</v>
      </c>
      <c r="E19" s="266">
        <f>VLOOKUP($B19,'Portfolio Evolution_Quarter'!$A$15:$J$94,8,0)</f>
        <v>0.9216473733233933</v>
      </c>
      <c r="F19" s="266">
        <f>VLOOKUP($B19,'Portfolio Evolution_Quarter'!$A$15:$N$94,12,0)</f>
        <v>8.9982023144290011</v>
      </c>
      <c r="G19" s="266">
        <f>VLOOKUP($B19,'Portfolio Evolution_Quarter'!$A$15:$R$94,16,0)</f>
        <v>102.42572250742712</v>
      </c>
      <c r="H19" s="20"/>
      <c r="I19" s="61"/>
      <c r="J19" s="262"/>
      <c r="K19" s="263"/>
      <c r="L19" s="267"/>
      <c r="M19" s="268"/>
      <c r="N19" s="268"/>
      <c r="O19" s="268"/>
      <c r="P19" s="268"/>
      <c r="Q19" s="263"/>
      <c r="R19" s="61"/>
    </row>
    <row r="20" spans="1:18">
      <c r="A20" s="60"/>
      <c r="B20" s="20" t="str">
        <f>INDEX('Portfolio Evolution_Quarter'!$A$15:$A$94,Tot_Acc_Per,1)</f>
        <v>2014 Q2</v>
      </c>
      <c r="C20" s="168">
        <f>VLOOKUP($B20,'Portfolio Evolution_Quarter'!$A$15:$D$94,2,0)</f>
        <v>0.1125157360308401</v>
      </c>
      <c r="D20" s="266">
        <f>VLOOKUP($B20,'Portfolio Evolution_Quarter'!$A$15:$F$94,6,0)</f>
        <v>9.7545825498719285</v>
      </c>
      <c r="E20" s="266">
        <f>VLOOKUP($B20,'Portfolio Evolution_Quarter'!$A$15:$J$94,8,0)</f>
        <v>1.0975440352724291</v>
      </c>
      <c r="F20" s="266">
        <f>VLOOKUP($B20,'Portfolio Evolution_Quarter'!$A$15:$N$94,12,0)</f>
        <v>11.660252196380961</v>
      </c>
      <c r="G20" s="266">
        <f>VLOOKUP($B20,'Portfolio Evolution_Quarter'!$A$15:$R$94,16,0)</f>
        <v>94.12695512821567</v>
      </c>
      <c r="H20" s="20"/>
      <c r="I20" s="61"/>
      <c r="J20" s="262"/>
      <c r="K20" s="263"/>
      <c r="L20" s="267"/>
      <c r="M20" s="268"/>
      <c r="N20" s="268"/>
      <c r="O20" s="268"/>
      <c r="P20" s="268"/>
      <c r="Q20" s="263"/>
      <c r="R20" s="61"/>
    </row>
    <row r="21" spans="1:18" ht="11.25" customHeight="1">
      <c r="A21" s="60"/>
      <c r="B21" s="20"/>
      <c r="C21" s="20"/>
      <c r="D21" s="20"/>
      <c r="E21" s="20"/>
      <c r="F21" s="20"/>
      <c r="G21" s="20"/>
      <c r="H21" s="20"/>
      <c r="I21" s="61"/>
      <c r="J21" s="262"/>
      <c r="K21" s="269"/>
      <c r="L21" s="263"/>
      <c r="M21" s="263"/>
      <c r="N21" s="263"/>
      <c r="O21" s="263"/>
      <c r="P21" s="263"/>
      <c r="Q21" s="263"/>
      <c r="R21" s="61"/>
    </row>
    <row r="22" spans="1:18">
      <c r="A22" s="60"/>
      <c r="B22" s="20"/>
      <c r="C22" s="20"/>
      <c r="D22" s="20"/>
      <c r="E22" s="20"/>
      <c r="F22" s="20"/>
      <c r="G22" s="20"/>
      <c r="H22" s="20"/>
      <c r="I22" s="61"/>
      <c r="J22" s="262"/>
      <c r="K22" s="263"/>
      <c r="L22" s="263"/>
      <c r="M22" s="263"/>
      <c r="N22" s="263"/>
      <c r="O22" s="263"/>
      <c r="P22" s="263"/>
      <c r="Q22" s="263"/>
      <c r="R22" s="61"/>
    </row>
    <row r="23" spans="1:18">
      <c r="A23" s="60"/>
      <c r="B23" s="20"/>
      <c r="C23" s="20"/>
      <c r="D23" s="20"/>
      <c r="E23" s="20"/>
      <c r="F23" s="20"/>
      <c r="G23" s="20"/>
      <c r="H23" s="20"/>
      <c r="I23" s="61"/>
      <c r="J23" s="262"/>
      <c r="K23" s="263"/>
      <c r="L23" s="263"/>
      <c r="M23" s="263"/>
      <c r="N23" s="263"/>
      <c r="O23" s="263"/>
      <c r="P23" s="263"/>
      <c r="Q23" s="263"/>
      <c r="R23" s="61"/>
    </row>
    <row r="24" spans="1:18">
      <c r="A24" s="60"/>
      <c r="B24" s="20"/>
      <c r="C24" s="20"/>
      <c r="D24" s="20"/>
      <c r="E24" s="20"/>
      <c r="F24" s="20"/>
      <c r="G24" s="20"/>
      <c r="H24" s="20"/>
      <c r="I24" s="61"/>
      <c r="J24" s="60"/>
      <c r="K24" s="20"/>
      <c r="L24" s="20"/>
      <c r="M24" s="20"/>
      <c r="N24" s="20"/>
      <c r="O24" s="20"/>
      <c r="P24" s="20"/>
      <c r="Q24" s="20"/>
      <c r="R24" s="61"/>
    </row>
    <row r="25" spans="1:18">
      <c r="A25" s="60"/>
      <c r="B25" s="20"/>
      <c r="C25" s="20"/>
      <c r="D25" s="20"/>
      <c r="E25" s="20"/>
      <c r="F25" s="20"/>
      <c r="G25" s="20"/>
      <c r="H25" s="20"/>
      <c r="I25" s="61"/>
      <c r="J25" s="60"/>
      <c r="K25" s="20"/>
      <c r="L25" s="20"/>
      <c r="M25" s="20"/>
      <c r="N25" s="20"/>
      <c r="O25" s="20"/>
      <c r="P25" s="20"/>
      <c r="Q25" s="20"/>
      <c r="R25" s="61"/>
    </row>
    <row r="26" spans="1:18">
      <c r="A26" s="60"/>
      <c r="B26" s="20"/>
      <c r="C26" s="20"/>
      <c r="D26" s="20"/>
      <c r="E26" s="20"/>
      <c r="F26" s="20"/>
      <c r="G26" s="20"/>
      <c r="H26" s="20"/>
      <c r="I26" s="61"/>
      <c r="J26" s="60"/>
      <c r="K26" s="20"/>
      <c r="L26" s="20"/>
      <c r="M26" s="20"/>
      <c r="N26" s="20"/>
      <c r="O26" s="20"/>
      <c r="P26" s="20"/>
      <c r="Q26" s="20"/>
      <c r="R26" s="61"/>
    </row>
    <row r="27" spans="1:18">
      <c r="A27" s="60"/>
      <c r="B27" s="20"/>
      <c r="C27" s="20"/>
      <c r="D27" s="20"/>
      <c r="E27" s="20"/>
      <c r="F27" s="20"/>
      <c r="G27" s="20"/>
      <c r="H27" s="20"/>
      <c r="I27" s="61"/>
      <c r="J27" s="60"/>
      <c r="K27" s="20"/>
      <c r="L27" s="20"/>
      <c r="M27" s="20"/>
      <c r="N27" s="20"/>
      <c r="O27" s="20"/>
      <c r="P27" s="20"/>
      <c r="Q27" s="20"/>
      <c r="R27" s="61"/>
    </row>
    <row r="28" spans="1:18">
      <c r="A28" s="60"/>
      <c r="B28" s="20"/>
      <c r="C28" s="20"/>
      <c r="D28" s="20"/>
      <c r="E28" s="20"/>
      <c r="F28" s="20"/>
      <c r="G28" s="20"/>
      <c r="H28" s="20"/>
      <c r="I28" s="61"/>
      <c r="J28" s="60"/>
      <c r="K28" s="20"/>
      <c r="L28" s="20"/>
      <c r="M28" s="20"/>
      <c r="N28" s="20"/>
      <c r="O28" s="20"/>
      <c r="P28" s="20"/>
      <c r="Q28" s="20"/>
      <c r="R28" s="61"/>
    </row>
    <row r="29" spans="1:18">
      <c r="A29" s="60"/>
      <c r="B29" s="20"/>
      <c r="C29" s="20"/>
      <c r="D29" s="20"/>
      <c r="E29" s="20"/>
      <c r="F29" s="20"/>
      <c r="G29" s="20"/>
      <c r="H29" s="20"/>
      <c r="I29" s="61"/>
      <c r="J29" s="60"/>
      <c r="K29" s="20"/>
      <c r="L29" s="20"/>
      <c r="M29" s="20"/>
      <c r="N29" s="20"/>
      <c r="O29" s="20"/>
      <c r="P29" s="20"/>
      <c r="Q29" s="20"/>
      <c r="R29" s="61"/>
    </row>
    <row r="30" spans="1:18">
      <c r="A30" s="96"/>
      <c r="B30" s="97"/>
      <c r="C30" s="97"/>
      <c r="D30" s="97"/>
      <c r="E30" s="97"/>
      <c r="F30" s="97"/>
      <c r="G30" s="97"/>
      <c r="H30" s="97"/>
      <c r="I30" s="98"/>
      <c r="J30" s="96"/>
      <c r="K30" s="97"/>
      <c r="L30" s="97"/>
      <c r="M30" s="97"/>
      <c r="N30" s="97"/>
      <c r="O30" s="97"/>
      <c r="P30" s="97"/>
      <c r="Q30" s="97"/>
      <c r="R30" s="98"/>
    </row>
    <row r="31" spans="1:18">
      <c r="A31" s="57"/>
      <c r="B31" s="58"/>
      <c r="C31" s="58"/>
      <c r="D31" s="58"/>
      <c r="E31" s="58"/>
      <c r="F31" s="58"/>
      <c r="G31" s="58"/>
      <c r="H31" s="58"/>
      <c r="I31" s="59"/>
      <c r="J31" s="57"/>
      <c r="K31" s="58"/>
      <c r="L31" s="58"/>
      <c r="M31" s="58"/>
      <c r="N31" s="58"/>
      <c r="O31" s="58"/>
      <c r="P31" s="58"/>
      <c r="Q31" s="58"/>
      <c r="R31" s="59"/>
    </row>
    <row r="32" spans="1:18">
      <c r="A32" s="60"/>
      <c r="B32" s="20"/>
      <c r="C32" s="20"/>
      <c r="D32" s="20"/>
      <c r="E32" s="20"/>
      <c r="F32" s="20"/>
      <c r="G32" s="20"/>
      <c r="H32" s="20"/>
      <c r="I32" s="61"/>
      <c r="J32" s="60"/>
      <c r="K32" s="20"/>
      <c r="L32" s="20"/>
      <c r="M32" s="20"/>
      <c r="N32" s="20"/>
      <c r="O32" s="20"/>
      <c r="P32" s="20"/>
      <c r="Q32" s="20"/>
      <c r="R32" s="61"/>
    </row>
    <row r="33" spans="1:18">
      <c r="A33" s="60"/>
      <c r="B33" s="20"/>
      <c r="C33" s="20"/>
      <c r="D33" s="20"/>
      <c r="E33" s="20"/>
      <c r="F33" s="20"/>
      <c r="G33" s="20"/>
      <c r="H33" s="20"/>
      <c r="I33" s="61"/>
      <c r="J33" s="60"/>
      <c r="K33" s="20"/>
      <c r="L33" s="20"/>
      <c r="M33" s="20"/>
      <c r="N33" s="20"/>
      <c r="O33" s="20"/>
      <c r="P33" s="20"/>
      <c r="Q33" s="20"/>
      <c r="R33" s="61"/>
    </row>
    <row r="34" spans="1:18">
      <c r="A34" s="60"/>
      <c r="B34" s="20"/>
      <c r="C34" s="20"/>
      <c r="D34" s="20"/>
      <c r="E34" s="20"/>
      <c r="F34" s="20"/>
      <c r="G34" s="20"/>
      <c r="H34" s="20"/>
      <c r="I34" s="61"/>
      <c r="J34" s="60"/>
      <c r="K34" s="20"/>
      <c r="L34" s="20"/>
      <c r="M34" s="20"/>
      <c r="N34" s="20"/>
      <c r="O34" s="20"/>
      <c r="P34" s="20"/>
      <c r="Q34" s="20"/>
      <c r="R34" s="61"/>
    </row>
    <row r="35" spans="1:18">
      <c r="A35" s="60"/>
      <c r="B35" s="20"/>
      <c r="C35" s="20"/>
      <c r="D35" s="20"/>
      <c r="E35" s="20"/>
      <c r="F35" s="20"/>
      <c r="G35" s="20"/>
      <c r="H35" s="20"/>
      <c r="I35" s="61"/>
      <c r="J35" s="60"/>
      <c r="K35" s="20"/>
      <c r="L35" s="20"/>
      <c r="M35" s="20"/>
      <c r="N35" s="20"/>
      <c r="O35" s="20"/>
      <c r="P35" s="20"/>
      <c r="Q35" s="20"/>
      <c r="R35" s="61"/>
    </row>
    <row r="36" spans="1:18">
      <c r="A36" s="60"/>
      <c r="B36" s="20"/>
      <c r="C36" s="20"/>
      <c r="D36" s="20"/>
      <c r="E36" s="20"/>
      <c r="F36" s="20"/>
      <c r="G36" s="20"/>
      <c r="H36" s="20"/>
      <c r="I36" s="61"/>
      <c r="J36" s="60"/>
      <c r="K36" s="20"/>
      <c r="L36" s="20"/>
      <c r="M36" s="20"/>
      <c r="N36" s="20"/>
      <c r="O36" s="20"/>
      <c r="P36" s="20"/>
      <c r="Q36" s="20"/>
      <c r="R36" s="61"/>
    </row>
    <row r="37" spans="1:18">
      <c r="A37" s="60"/>
      <c r="B37" s="20"/>
      <c r="C37" s="20"/>
      <c r="D37" s="20"/>
      <c r="E37" s="20"/>
      <c r="F37" s="20"/>
      <c r="G37" s="20"/>
      <c r="H37" s="20"/>
      <c r="I37" s="61"/>
      <c r="J37" s="60"/>
      <c r="K37" s="20"/>
      <c r="L37" s="20"/>
      <c r="M37" s="20"/>
      <c r="N37" s="20"/>
      <c r="O37" s="20"/>
      <c r="P37" s="20"/>
      <c r="Q37" s="20"/>
      <c r="R37" s="61"/>
    </row>
    <row r="38" spans="1:18">
      <c r="A38" s="60"/>
      <c r="B38" s="20"/>
      <c r="C38" s="20"/>
      <c r="D38" s="20"/>
      <c r="E38" s="20"/>
      <c r="F38" s="20"/>
      <c r="G38" s="20"/>
      <c r="H38" s="20"/>
      <c r="I38" s="61"/>
      <c r="J38" s="60"/>
      <c r="K38" s="20"/>
      <c r="L38" s="20"/>
      <c r="M38" s="20"/>
      <c r="N38" s="20"/>
      <c r="O38" s="20"/>
      <c r="P38" s="20"/>
      <c r="Q38" s="20"/>
      <c r="R38" s="61"/>
    </row>
    <row r="39" spans="1:18">
      <c r="A39" s="60"/>
      <c r="B39" s="20"/>
      <c r="C39" s="20"/>
      <c r="D39" s="20"/>
      <c r="E39" s="20"/>
      <c r="F39" s="20"/>
      <c r="G39" s="20"/>
      <c r="H39" s="20"/>
      <c r="I39" s="61"/>
      <c r="J39" s="60"/>
      <c r="K39" s="20"/>
      <c r="L39" s="20"/>
      <c r="M39" s="20"/>
      <c r="N39" s="20"/>
      <c r="O39" s="20"/>
      <c r="P39" s="20"/>
      <c r="Q39" s="20"/>
      <c r="R39" s="61"/>
    </row>
    <row r="40" spans="1:18">
      <c r="A40" s="60"/>
      <c r="B40" s="20"/>
      <c r="C40" s="20"/>
      <c r="D40" s="20"/>
      <c r="E40" s="20"/>
      <c r="F40" s="20"/>
      <c r="G40" s="20"/>
      <c r="H40" s="20"/>
      <c r="I40" s="61"/>
      <c r="J40" s="60"/>
      <c r="K40" s="20"/>
      <c r="L40" s="20"/>
      <c r="M40" s="20"/>
      <c r="N40" s="20"/>
      <c r="O40" s="20"/>
      <c r="P40" s="20"/>
      <c r="Q40" s="20"/>
      <c r="R40" s="61"/>
    </row>
    <row r="41" spans="1:18">
      <c r="A41" s="60"/>
      <c r="B41" s="20"/>
      <c r="C41" s="20"/>
      <c r="D41" s="20"/>
      <c r="E41" s="20"/>
      <c r="F41" s="20"/>
      <c r="G41" s="20"/>
      <c r="H41" s="20"/>
      <c r="I41" s="61"/>
      <c r="J41" s="60"/>
      <c r="K41" s="20"/>
      <c r="L41" s="20"/>
      <c r="M41" s="20"/>
      <c r="N41" s="20"/>
      <c r="O41" s="20"/>
      <c r="P41" s="20"/>
      <c r="Q41" s="20"/>
      <c r="R41" s="61"/>
    </row>
    <row r="42" spans="1:18">
      <c r="A42" s="60"/>
      <c r="B42" s="20"/>
      <c r="C42" s="20"/>
      <c r="D42" s="20"/>
      <c r="E42" s="20"/>
      <c r="F42" s="20"/>
      <c r="G42" s="20"/>
      <c r="H42" s="20"/>
      <c r="I42" s="61"/>
      <c r="J42" s="60"/>
      <c r="K42" s="20"/>
      <c r="L42" s="20"/>
      <c r="M42" s="20"/>
      <c r="N42" s="20"/>
      <c r="O42" s="20"/>
      <c r="P42" s="20"/>
      <c r="Q42" s="20"/>
      <c r="R42" s="61"/>
    </row>
    <row r="43" spans="1:18">
      <c r="A43" s="60"/>
      <c r="B43" s="20"/>
      <c r="C43" s="20"/>
      <c r="D43" s="20"/>
      <c r="E43" s="20"/>
      <c r="F43" s="20"/>
      <c r="G43" s="20"/>
      <c r="H43" s="20"/>
      <c r="I43" s="61"/>
      <c r="J43" s="60"/>
      <c r="K43" s="20"/>
      <c r="L43" s="20"/>
      <c r="M43" s="20"/>
      <c r="N43" s="20"/>
      <c r="O43" s="20"/>
      <c r="P43" s="20"/>
      <c r="Q43" s="20"/>
      <c r="R43" s="61"/>
    </row>
    <row r="44" spans="1:18">
      <c r="A44" s="60"/>
      <c r="B44" s="20"/>
      <c r="C44" s="20"/>
      <c r="D44" s="20"/>
      <c r="E44" s="20"/>
      <c r="F44" s="20"/>
      <c r="G44" s="20"/>
      <c r="H44" s="20"/>
      <c r="I44" s="61"/>
      <c r="J44" s="60"/>
      <c r="K44" s="20"/>
      <c r="L44" s="20"/>
      <c r="M44" s="20"/>
      <c r="N44" s="20"/>
      <c r="O44" s="20"/>
      <c r="P44" s="20"/>
      <c r="Q44" s="20"/>
      <c r="R44" s="61"/>
    </row>
    <row r="45" spans="1:18">
      <c r="A45" s="60"/>
      <c r="B45" s="20"/>
      <c r="C45" s="20"/>
      <c r="D45" s="20"/>
      <c r="E45" s="20"/>
      <c r="F45" s="20"/>
      <c r="G45" s="20"/>
      <c r="H45" s="20"/>
      <c r="I45" s="61"/>
      <c r="J45" s="60"/>
      <c r="K45" s="20"/>
      <c r="L45" s="20"/>
      <c r="M45" s="20"/>
      <c r="N45" s="20"/>
      <c r="O45" s="20"/>
      <c r="P45" s="20"/>
      <c r="Q45" s="20"/>
      <c r="R45" s="61"/>
    </row>
    <row r="46" spans="1:18">
      <c r="A46" s="60"/>
      <c r="B46" s="20"/>
      <c r="C46" s="20"/>
      <c r="D46" s="20"/>
      <c r="E46" s="20"/>
      <c r="F46" s="20"/>
      <c r="G46" s="20"/>
      <c r="H46" s="20"/>
      <c r="I46" s="61"/>
      <c r="J46" s="60"/>
      <c r="K46" s="20"/>
      <c r="L46" s="20"/>
      <c r="M46" s="20"/>
      <c r="N46" s="20"/>
      <c r="O46" s="20"/>
      <c r="P46" s="20"/>
      <c r="Q46" s="20"/>
      <c r="R46" s="61"/>
    </row>
    <row r="47" spans="1:18">
      <c r="A47" s="60"/>
      <c r="B47" s="20"/>
      <c r="C47" s="20"/>
      <c r="D47" s="20"/>
      <c r="E47" s="20"/>
      <c r="F47" s="20"/>
      <c r="G47" s="20"/>
      <c r="H47" s="20"/>
      <c r="I47" s="61"/>
      <c r="J47" s="60"/>
      <c r="K47" s="20"/>
      <c r="L47" s="20"/>
      <c r="M47" s="20"/>
      <c r="N47" s="20"/>
      <c r="O47" s="20"/>
      <c r="P47" s="20"/>
      <c r="Q47" s="20"/>
      <c r="R47" s="61"/>
    </row>
    <row r="48" spans="1:18">
      <c r="A48" s="60"/>
      <c r="B48" s="20"/>
      <c r="C48" s="20"/>
      <c r="D48" s="20"/>
      <c r="E48" s="20"/>
      <c r="F48" s="20"/>
      <c r="G48" s="20"/>
      <c r="H48" s="20"/>
      <c r="I48" s="61"/>
      <c r="J48" s="60"/>
      <c r="K48" s="20"/>
      <c r="L48" s="20"/>
      <c r="M48" s="20"/>
      <c r="N48" s="20"/>
      <c r="O48" s="20"/>
      <c r="P48" s="20"/>
      <c r="Q48" s="20"/>
      <c r="R48" s="61"/>
    </row>
    <row r="49" spans="1:18">
      <c r="A49" s="60"/>
      <c r="B49" s="20"/>
      <c r="C49" s="20"/>
      <c r="D49" s="20"/>
      <c r="E49" s="20"/>
      <c r="F49" s="20"/>
      <c r="G49" s="20"/>
      <c r="H49" s="20"/>
      <c r="I49" s="61"/>
      <c r="J49" s="60"/>
      <c r="K49" s="20"/>
      <c r="L49" s="20"/>
      <c r="M49" s="20"/>
      <c r="N49" s="20"/>
      <c r="O49" s="20"/>
      <c r="P49" s="20"/>
      <c r="Q49" s="20"/>
      <c r="R49" s="61"/>
    </row>
    <row r="50" spans="1:18">
      <c r="A50" s="60"/>
      <c r="B50" s="20"/>
      <c r="C50" s="20"/>
      <c r="D50" s="20"/>
      <c r="E50" s="20"/>
      <c r="F50" s="20"/>
      <c r="G50" s="20"/>
      <c r="H50" s="20"/>
      <c r="I50" s="61"/>
      <c r="J50" s="60"/>
      <c r="K50" s="20"/>
      <c r="L50" s="20"/>
      <c r="M50" s="20"/>
      <c r="N50" s="20"/>
      <c r="O50" s="20"/>
      <c r="P50" s="20"/>
      <c r="Q50" s="20"/>
      <c r="R50" s="61"/>
    </row>
    <row r="51" spans="1:18">
      <c r="A51" s="60"/>
      <c r="B51" s="20"/>
      <c r="C51" s="20"/>
      <c r="D51" s="20"/>
      <c r="E51" s="20"/>
      <c r="F51" s="20"/>
      <c r="G51" s="20"/>
      <c r="H51" s="20"/>
      <c r="I51" s="61"/>
      <c r="J51" s="60"/>
      <c r="K51" s="20"/>
      <c r="L51" s="20"/>
      <c r="M51" s="20"/>
      <c r="N51" s="20"/>
      <c r="O51" s="20"/>
      <c r="P51" s="20"/>
      <c r="Q51" s="20"/>
      <c r="R51" s="61"/>
    </row>
    <row r="52" spans="1:18">
      <c r="A52" s="60"/>
      <c r="B52" s="20"/>
      <c r="C52" s="20"/>
      <c r="D52" s="20"/>
      <c r="E52" s="20"/>
      <c r="F52" s="20"/>
      <c r="G52" s="20"/>
      <c r="H52" s="20"/>
      <c r="I52" s="61"/>
      <c r="J52" s="60"/>
      <c r="K52" s="20"/>
      <c r="L52" s="20"/>
      <c r="M52" s="20"/>
      <c r="N52" s="20"/>
      <c r="O52" s="20"/>
      <c r="P52" s="20"/>
      <c r="Q52" s="20"/>
      <c r="R52" s="61"/>
    </row>
    <row r="53" spans="1:18">
      <c r="A53" s="96"/>
      <c r="B53" s="97"/>
      <c r="C53" s="97"/>
      <c r="D53" s="97"/>
      <c r="E53" s="97"/>
      <c r="F53" s="97"/>
      <c r="G53" s="97"/>
      <c r="H53" s="97"/>
      <c r="I53" s="98"/>
      <c r="J53" s="96"/>
      <c r="K53" s="97"/>
      <c r="L53" s="97"/>
      <c r="M53" s="97"/>
      <c r="N53" s="97"/>
      <c r="O53" s="97"/>
      <c r="P53" s="97"/>
      <c r="Q53" s="97"/>
      <c r="R53" s="98"/>
    </row>
  </sheetData>
  <mergeCells count="2">
    <mergeCell ref="A9:C9"/>
    <mergeCell ref="J9:L9"/>
  </mergeCells>
  <phoneticPr fontId="4" type="noConversion"/>
  <dataValidations disablePrompts="1" count="1">
    <dataValidation type="list" allowBlank="1" showInputMessage="1" showErrorMessage="1" sqref="K21">
      <formula1>#REF!</formula1>
    </dataValidation>
  </dataValidations>
  <hyperlinks>
    <hyperlink ref="M1" location="INDEX!A1" display="&lt;&lt;&lt; Index &lt;&lt;&lt;"/>
  </hyperlinks>
  <printOptions horizontalCentered="1"/>
  <pageMargins left="0.78740157480314965" right="0.78740157480314965" top="0.41" bottom="0.98425196850393704" header="0" footer="0"/>
  <pageSetup paperSize="9" scale="61"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sheetPr codeName="Hoja9" enableFormatConditionsCalculation="0">
    <pageSetUpPr fitToPage="1"/>
  </sheetPr>
  <dimension ref="A1:R249"/>
  <sheetViews>
    <sheetView showGridLines="0" zoomScale="80" zoomScaleNormal="80" workbookViewId="0"/>
  </sheetViews>
  <sheetFormatPr baseColWidth="10" defaultColWidth="11.42578125" defaultRowHeight="12.75"/>
  <cols>
    <col min="1" max="16384" width="11.42578125" style="17"/>
  </cols>
  <sheetData>
    <row r="1" spans="1:18" ht="15.75">
      <c r="A1" s="15" t="s">
        <v>48</v>
      </c>
      <c r="B1" s="16" t="str">
        <f>operation</f>
        <v>RSA ARGENTINA</v>
      </c>
      <c r="N1" s="463" t="s">
        <v>361</v>
      </c>
    </row>
    <row r="2" spans="1:18" ht="15.75">
      <c r="A2" s="15" t="s">
        <v>49</v>
      </c>
      <c r="B2" s="16" t="str">
        <f>class</f>
        <v>Motor Comercial_CT</v>
      </c>
    </row>
    <row r="3" spans="1:18" ht="15.75">
      <c r="A3" s="15" t="s">
        <v>47</v>
      </c>
      <c r="B3" s="16" t="str">
        <f>currency</f>
        <v>AR$</v>
      </c>
    </row>
    <row r="4" spans="1:18" ht="15.75">
      <c r="A4" s="21" t="s">
        <v>96</v>
      </c>
      <c r="B4" s="16" t="str">
        <f>reinsurance</f>
        <v>Gross</v>
      </c>
    </row>
    <row r="5" spans="1:18" ht="15.75">
      <c r="A5" s="21" t="str">
        <f>"Data Evaluated as of "&amp;Info_as_at</f>
        <v>Data Evaluated as of June 2014</v>
      </c>
    </row>
    <row r="6" spans="1:18" ht="15.75">
      <c r="A6" s="23" t="s">
        <v>167</v>
      </c>
    </row>
    <row r="8" spans="1:18" ht="15.75">
      <c r="G8" s="845" t="s">
        <v>224</v>
      </c>
      <c r="H8" s="845"/>
      <c r="I8" s="845"/>
      <c r="J8" s="845"/>
      <c r="K8" s="845"/>
      <c r="L8" s="845"/>
    </row>
    <row r="11" spans="1:18">
      <c r="A11" s="841"/>
      <c r="B11" s="842"/>
      <c r="C11" s="842"/>
      <c r="D11" s="58"/>
      <c r="E11" s="58"/>
      <c r="F11" s="58"/>
      <c r="G11" s="58"/>
      <c r="H11" s="58"/>
      <c r="I11" s="59"/>
      <c r="J11" s="841"/>
      <c r="K11" s="842"/>
      <c r="L11" s="842"/>
      <c r="M11" s="58"/>
      <c r="N11" s="58"/>
      <c r="O11" s="58"/>
      <c r="P11" s="58"/>
      <c r="Q11" s="58"/>
      <c r="R11" s="59"/>
    </row>
    <row r="12" spans="1:18">
      <c r="A12" s="60"/>
      <c r="B12" s="20"/>
      <c r="C12" s="92" t="s">
        <v>146</v>
      </c>
      <c r="D12" s="92" t="s">
        <v>147</v>
      </c>
      <c r="E12" s="18" t="s">
        <v>148</v>
      </c>
      <c r="F12" s="92" t="s">
        <v>149</v>
      </c>
      <c r="G12" s="92" t="s">
        <v>150</v>
      </c>
      <c r="J12" s="60"/>
      <c r="K12" s="20"/>
      <c r="L12" s="92"/>
      <c r="M12" s="92"/>
      <c r="N12" s="18"/>
      <c r="O12" s="92"/>
      <c r="P12" s="92"/>
      <c r="Q12" s="20"/>
      <c r="R12" s="61"/>
    </row>
    <row r="13" spans="1:18">
      <c r="A13" s="60"/>
      <c r="B13" s="20">
        <f>B14-1</f>
        <v>2010</v>
      </c>
      <c r="C13" s="106">
        <f ca="1">VLOOKUP($B13,'Portfolio Evolution_Annual'!$A$15:$D$36,2,0)</f>
        <v>0.10488012817287011</v>
      </c>
      <c r="D13" s="270">
        <f ca="1">VLOOKUP($B13,'Portfolio Evolution_Annual'!$A$15:$F$36,6,0)</f>
        <v>3.7636294394949608</v>
      </c>
      <c r="E13" s="270">
        <f ca="1">VLOOKUP($B13,'Portfolio Evolution_Annual'!$A$15:$J$36,8,0)</f>
        <v>0.3947299380094188</v>
      </c>
      <c r="F13" s="270">
        <f ca="1">VLOOKUP($B13,'Portfolio Evolution_Annual'!$A$15:$N$36,12,0)</f>
        <v>9.0877972088345498</v>
      </c>
      <c r="G13" s="270">
        <f ca="1">VLOOKUP($B13,'Portfolio Evolution_Annual'!$A$15:$R$36,16,0)</f>
        <v>43.435161342034419</v>
      </c>
      <c r="J13" s="60"/>
      <c r="K13" s="20"/>
      <c r="L13" s="106"/>
      <c r="M13" s="270"/>
      <c r="N13" s="270"/>
      <c r="O13" s="270"/>
      <c r="P13" s="270"/>
      <c r="Q13" s="20"/>
      <c r="R13" s="61"/>
    </row>
    <row r="14" spans="1:18">
      <c r="A14" s="60"/>
      <c r="B14" s="20">
        <f>B15-1</f>
        <v>2011</v>
      </c>
      <c r="C14" s="106">
        <f ca="1">VLOOKUP($B14,'Portfolio Evolution_Annual'!$A$15:$D$36,2,0)</f>
        <v>0.10948879094816953</v>
      </c>
      <c r="D14" s="270">
        <f ca="1">VLOOKUP($B14,'Portfolio Evolution_Annual'!$A$15:$F$36,6,0)</f>
        <v>4.3432919931317144</v>
      </c>
      <c r="E14" s="270">
        <f ca="1">VLOOKUP($B14,'Portfolio Evolution_Annual'!$A$15:$J$36,8,0)</f>
        <v>0.47554178906285688</v>
      </c>
      <c r="F14" s="270">
        <f ca="1">VLOOKUP($B14,'Portfolio Evolution_Annual'!$A$15:$N$36,12,0)</f>
        <v>9.1577139924869915</v>
      </c>
      <c r="G14" s="270">
        <f ca="1">VLOOKUP($B14,'Portfolio Evolution_Annual'!$A$15:$R$36,16,0)</f>
        <v>51.928001841179189</v>
      </c>
      <c r="J14" s="60"/>
      <c r="K14" s="20"/>
      <c r="L14" s="106"/>
      <c r="M14" s="270"/>
      <c r="N14" s="270"/>
      <c r="O14" s="270"/>
      <c r="P14" s="270"/>
      <c r="Q14" s="20"/>
      <c r="R14" s="61"/>
    </row>
    <row r="15" spans="1:18">
      <c r="A15" s="60"/>
      <c r="B15" s="20">
        <f>B16-1</f>
        <v>2012</v>
      </c>
      <c r="C15" s="106">
        <f ca="1">VLOOKUP($B15,'Portfolio Evolution_Annual'!$A$15:$D$36,2,0)</f>
        <v>0.11569308333050958</v>
      </c>
      <c r="D15" s="270">
        <f ca="1">VLOOKUP($B15,'Portfolio Evolution_Annual'!$A$15:$F$36,6,0)</f>
        <v>5.3824759430001876</v>
      </c>
      <c r="E15" s="270">
        <f ca="1">VLOOKUP($B15,'Portfolio Evolution_Annual'!$A$15:$J$36,8,0)</f>
        <v>0.62271523779798388</v>
      </c>
      <c r="F15" s="270">
        <f ca="1">VLOOKUP($B15,'Portfolio Evolution_Annual'!$A$15:$N$36,12,0)</f>
        <v>10.291286870241304</v>
      </c>
      <c r="G15" s="270">
        <f ca="1">VLOOKUP($B15,'Portfolio Evolution_Annual'!$A$15:$R$36,16,0)</f>
        <v>60.508976734353027</v>
      </c>
      <c r="J15" s="60"/>
      <c r="K15" s="20"/>
      <c r="L15" s="106"/>
      <c r="M15" s="270"/>
      <c r="N15" s="270"/>
      <c r="O15" s="270"/>
      <c r="P15" s="270"/>
      <c r="Q15" s="20"/>
      <c r="R15" s="61"/>
    </row>
    <row r="16" spans="1:18">
      <c r="A16" s="60"/>
      <c r="B16" s="20">
        <f>B17-1</f>
        <v>2013</v>
      </c>
      <c r="C16" s="106">
        <f ca="1">VLOOKUP($B16,'Portfolio Evolution_Annual'!$A$15:$D$36,2,0)</f>
        <v>0.1360074484316928</v>
      </c>
      <c r="D16" s="270">
        <f ca="1">VLOOKUP($B16,'Portfolio Evolution_Annual'!$A$15:$F$36,6,0)</f>
        <v>6.8888202724587906</v>
      </c>
      <c r="E16" s="270">
        <f ca="1">VLOOKUP($B16,'Portfolio Evolution_Annual'!$A$15:$J$36,8,0)</f>
        <v>0.93693086796163882</v>
      </c>
      <c r="F16" s="270">
        <f ca="1">VLOOKUP($B16,'Portfolio Evolution_Annual'!$A$15:$N$36,12,0)</f>
        <v>11.079305656055684</v>
      </c>
      <c r="G16" s="270">
        <f ca="1">VLOOKUP($B16,'Portfolio Evolution_Annual'!$A$15:$R$36,16,0)</f>
        <v>84.565847088940515</v>
      </c>
      <c r="J16" s="60"/>
      <c r="K16" s="20"/>
      <c r="L16" s="106"/>
      <c r="M16" s="270"/>
      <c r="N16" s="270"/>
      <c r="O16" s="270"/>
      <c r="P16" s="270"/>
      <c r="Q16" s="20"/>
      <c r="R16" s="61"/>
    </row>
    <row r="17" spans="1:18">
      <c r="A17" s="60"/>
      <c r="B17" s="20">
        <f>C_year</f>
        <v>2014</v>
      </c>
      <c r="C17" s="106" t="e">
        <f ca="1">VLOOKUP($B17,'Portfolio Evolution_Annual'!$A$15:$D$36,2,0)</f>
        <v>#N/A</v>
      </c>
      <c r="D17" s="270">
        <f ca="1">VLOOKUP($B17,'Portfolio Evolution_Annual'!$A$15:$F$36,6,0)</f>
        <v>4.8604705761748743</v>
      </c>
      <c r="E17" s="270" t="e">
        <f ca="1">VLOOKUP($B17,'Portfolio Evolution_Annual'!$A$15:$J$36,8,0)</f>
        <v>#N/A</v>
      </c>
      <c r="F17" s="270" t="e">
        <f ca="1">VLOOKUP($B17,'Portfolio Evolution_Annual'!$A$15:$N$36,12,0)</f>
        <v>#N/A</v>
      </c>
      <c r="G17" s="270" t="e">
        <f ca="1">VLOOKUP($B17,'Portfolio Evolution_Annual'!$A$15:$R$36,16,0)</f>
        <v>#N/A</v>
      </c>
      <c r="J17" s="60"/>
      <c r="K17" s="20"/>
      <c r="L17" s="106"/>
      <c r="M17" s="270"/>
      <c r="N17" s="270"/>
      <c r="O17" s="270"/>
      <c r="P17" s="270"/>
      <c r="Q17" s="20"/>
      <c r="R17" s="61"/>
    </row>
    <row r="18" spans="1:18">
      <c r="A18" s="60"/>
      <c r="B18" s="20"/>
      <c r="C18" s="106"/>
      <c r="D18" s="270"/>
      <c r="E18" s="270"/>
      <c r="F18" s="270"/>
      <c r="G18" s="270"/>
      <c r="H18" s="20"/>
      <c r="I18" s="61"/>
      <c r="J18" s="60"/>
      <c r="K18" s="20"/>
      <c r="L18" s="106"/>
      <c r="M18" s="270"/>
      <c r="N18" s="270"/>
      <c r="O18" s="270"/>
      <c r="P18" s="270"/>
      <c r="Q18" s="20"/>
      <c r="R18" s="61"/>
    </row>
    <row r="19" spans="1:18">
      <c r="A19" s="60"/>
      <c r="B19" s="20"/>
      <c r="C19" s="106"/>
      <c r="D19" s="270"/>
      <c r="E19" s="270"/>
      <c r="F19" s="270"/>
      <c r="G19" s="270"/>
      <c r="H19" s="20"/>
      <c r="I19" s="61"/>
      <c r="J19" s="60"/>
      <c r="K19" s="20"/>
      <c r="L19" s="106"/>
      <c r="M19" s="270"/>
      <c r="N19" s="270"/>
      <c r="O19" s="270"/>
      <c r="P19" s="270"/>
      <c r="Q19" s="20"/>
      <c r="R19" s="61"/>
    </row>
    <row r="20" spans="1:18">
      <c r="A20" s="60"/>
      <c r="B20" s="20"/>
      <c r="C20" s="106"/>
      <c r="D20" s="270"/>
      <c r="E20" s="270"/>
      <c r="F20" s="270"/>
      <c r="G20" s="270"/>
      <c r="H20" s="20"/>
      <c r="I20" s="61"/>
      <c r="J20" s="60"/>
      <c r="K20" s="20"/>
      <c r="L20" s="106"/>
      <c r="M20" s="270"/>
      <c r="N20" s="270"/>
      <c r="O20" s="270"/>
      <c r="P20" s="270"/>
      <c r="Q20" s="20"/>
      <c r="R20" s="61"/>
    </row>
    <row r="21" spans="1:18">
      <c r="A21" s="60"/>
      <c r="B21" s="20"/>
      <c r="C21" s="106"/>
      <c r="D21" s="270"/>
      <c r="E21" s="270"/>
      <c r="F21" s="270"/>
      <c r="G21" s="270"/>
      <c r="H21" s="20"/>
      <c r="I21" s="61"/>
      <c r="J21" s="60"/>
      <c r="K21" s="20"/>
      <c r="L21" s="106"/>
      <c r="M21" s="270"/>
      <c r="N21" s="270"/>
      <c r="O21" s="270"/>
      <c r="P21" s="270"/>
      <c r="Q21" s="20"/>
      <c r="R21" s="61"/>
    </row>
    <row r="22" spans="1:18">
      <c r="A22" s="60"/>
      <c r="B22" s="20"/>
      <c r="C22" s="106"/>
      <c r="D22" s="270"/>
      <c r="E22" s="270"/>
      <c r="F22" s="270"/>
      <c r="G22" s="270"/>
      <c r="H22" s="20"/>
      <c r="I22" s="61"/>
      <c r="J22" s="60"/>
      <c r="K22" s="20"/>
      <c r="L22" s="106"/>
      <c r="M22" s="270"/>
      <c r="N22" s="270"/>
      <c r="O22" s="270"/>
      <c r="P22" s="270"/>
      <c r="Q22" s="20"/>
      <c r="R22" s="61"/>
    </row>
    <row r="23" spans="1:18" ht="11.25" customHeight="1">
      <c r="A23" s="60"/>
      <c r="B23" s="20"/>
      <c r="C23" s="20"/>
      <c r="D23" s="20"/>
      <c r="E23" s="20"/>
      <c r="F23" s="20"/>
      <c r="G23" s="20"/>
      <c r="H23" s="20"/>
      <c r="I23" s="61"/>
      <c r="J23" s="60"/>
      <c r="K23" s="271"/>
      <c r="L23" s="20"/>
      <c r="M23" s="20"/>
      <c r="N23" s="20"/>
      <c r="O23" s="20"/>
      <c r="P23" s="20"/>
      <c r="Q23" s="20"/>
      <c r="R23" s="61"/>
    </row>
    <row r="24" spans="1:18">
      <c r="A24" s="60"/>
      <c r="B24" s="20"/>
      <c r="C24" s="20"/>
      <c r="D24" s="20"/>
      <c r="E24" s="20"/>
      <c r="F24" s="20"/>
      <c r="G24" s="20"/>
      <c r="H24" s="20"/>
      <c r="I24" s="61"/>
      <c r="J24" s="60"/>
      <c r="K24" s="20"/>
      <c r="L24" s="20"/>
      <c r="M24" s="20"/>
      <c r="N24" s="20"/>
      <c r="O24" s="20"/>
      <c r="P24" s="20"/>
      <c r="Q24" s="20"/>
      <c r="R24" s="61"/>
    </row>
    <row r="25" spans="1:18">
      <c r="A25" s="60"/>
      <c r="B25" s="20"/>
      <c r="C25" s="20"/>
      <c r="D25" s="20"/>
      <c r="E25" s="20"/>
      <c r="F25" s="20"/>
      <c r="G25" s="20"/>
      <c r="H25" s="20"/>
      <c r="I25" s="61"/>
      <c r="J25" s="60"/>
      <c r="K25" s="20"/>
      <c r="L25" s="20"/>
      <c r="M25" s="20"/>
      <c r="N25" s="20"/>
      <c r="O25" s="20"/>
      <c r="P25" s="20"/>
      <c r="Q25" s="20"/>
      <c r="R25" s="61"/>
    </row>
    <row r="26" spans="1:18">
      <c r="A26" s="60"/>
      <c r="B26" s="20"/>
      <c r="C26" s="20"/>
      <c r="D26" s="20"/>
      <c r="E26" s="20"/>
      <c r="F26" s="20"/>
      <c r="G26" s="20"/>
      <c r="H26" s="20"/>
      <c r="I26" s="61"/>
      <c r="J26" s="60"/>
      <c r="K26" s="20"/>
      <c r="L26" s="20"/>
      <c r="M26" s="20"/>
      <c r="N26" s="20"/>
      <c r="O26" s="20"/>
      <c r="P26" s="20"/>
      <c r="Q26" s="20"/>
      <c r="R26" s="61"/>
    </row>
    <row r="27" spans="1:18">
      <c r="A27" s="60"/>
      <c r="B27" s="20"/>
      <c r="C27" s="20"/>
      <c r="D27" s="20"/>
      <c r="E27" s="20"/>
      <c r="F27" s="20"/>
      <c r="G27" s="20"/>
      <c r="H27" s="20"/>
      <c r="I27" s="61"/>
      <c r="J27" s="60"/>
      <c r="K27" s="20"/>
      <c r="L27" s="20"/>
      <c r="M27" s="20"/>
      <c r="N27" s="20"/>
      <c r="O27" s="20"/>
      <c r="P27" s="20"/>
      <c r="Q27" s="20"/>
      <c r="R27" s="61"/>
    </row>
    <row r="28" spans="1:18">
      <c r="A28" s="60"/>
      <c r="B28" s="20"/>
      <c r="C28" s="20"/>
      <c r="D28" s="20"/>
      <c r="E28" s="20"/>
      <c r="F28" s="20"/>
      <c r="G28" s="20"/>
      <c r="H28" s="20"/>
      <c r="I28" s="61"/>
      <c r="J28" s="60"/>
      <c r="K28" s="20"/>
      <c r="L28" s="20"/>
      <c r="M28" s="20"/>
      <c r="N28" s="20"/>
      <c r="O28" s="20"/>
      <c r="P28" s="20"/>
      <c r="Q28" s="20"/>
      <c r="R28" s="61"/>
    </row>
    <row r="29" spans="1:18">
      <c r="A29" s="60"/>
      <c r="B29" s="20"/>
      <c r="C29" s="20"/>
      <c r="D29" s="20"/>
      <c r="E29" s="20"/>
      <c r="F29" s="20"/>
      <c r="G29" s="20"/>
      <c r="H29" s="20"/>
      <c r="I29" s="61"/>
      <c r="J29" s="60"/>
      <c r="K29" s="20"/>
      <c r="L29" s="20"/>
      <c r="M29" s="20"/>
      <c r="N29" s="20"/>
      <c r="O29" s="20"/>
      <c r="P29" s="20"/>
      <c r="Q29" s="20"/>
      <c r="R29" s="61"/>
    </row>
    <row r="30" spans="1:18">
      <c r="A30" s="60"/>
      <c r="B30" s="20"/>
      <c r="C30" s="20"/>
      <c r="D30" s="20"/>
      <c r="E30" s="20"/>
      <c r="F30" s="20"/>
      <c r="G30" s="20"/>
      <c r="H30" s="20"/>
      <c r="I30" s="61"/>
      <c r="J30" s="60"/>
      <c r="K30" s="20"/>
      <c r="L30" s="20"/>
      <c r="M30" s="20"/>
      <c r="N30" s="20"/>
      <c r="O30" s="20"/>
      <c r="P30" s="20"/>
      <c r="Q30" s="20"/>
      <c r="R30" s="61"/>
    </row>
    <row r="31" spans="1:18">
      <c r="A31" s="60"/>
      <c r="B31" s="20"/>
      <c r="C31" s="20"/>
      <c r="D31" s="20"/>
      <c r="E31" s="20"/>
      <c r="F31" s="20"/>
      <c r="G31" s="20"/>
      <c r="H31" s="20"/>
      <c r="I31" s="61"/>
      <c r="J31" s="60"/>
      <c r="K31" s="20"/>
      <c r="L31" s="20"/>
      <c r="M31" s="20"/>
      <c r="N31" s="20"/>
      <c r="O31" s="20"/>
      <c r="P31" s="20"/>
      <c r="Q31" s="20"/>
      <c r="R31" s="61"/>
    </row>
    <row r="32" spans="1:18">
      <c r="A32" s="96"/>
      <c r="B32" s="97"/>
      <c r="C32" s="97"/>
      <c r="D32" s="97"/>
      <c r="E32" s="97"/>
      <c r="F32" s="97"/>
      <c r="G32" s="97"/>
      <c r="H32" s="97"/>
      <c r="I32" s="98"/>
      <c r="J32" s="96"/>
      <c r="K32" s="97"/>
      <c r="L32" s="97"/>
      <c r="M32" s="97"/>
      <c r="N32" s="97"/>
      <c r="O32" s="97"/>
      <c r="P32" s="97"/>
      <c r="Q32" s="97"/>
      <c r="R32" s="98"/>
    </row>
    <row r="33" spans="1:18">
      <c r="A33" s="57"/>
      <c r="B33" s="58"/>
      <c r="C33" s="58"/>
      <c r="D33" s="58"/>
      <c r="E33" s="58"/>
      <c r="F33" s="58"/>
      <c r="G33" s="58"/>
      <c r="H33" s="58"/>
      <c r="I33" s="59"/>
      <c r="J33" s="57"/>
      <c r="K33" s="58"/>
      <c r="L33" s="58"/>
      <c r="M33" s="58"/>
      <c r="N33" s="58"/>
      <c r="O33" s="58"/>
      <c r="P33" s="58"/>
      <c r="Q33" s="58"/>
      <c r="R33" s="59"/>
    </row>
    <row r="34" spans="1:18">
      <c r="A34" s="60"/>
      <c r="B34" s="20"/>
      <c r="C34" s="20"/>
      <c r="D34" s="20"/>
      <c r="E34" s="20"/>
      <c r="F34" s="20"/>
      <c r="G34" s="20"/>
      <c r="H34" s="20"/>
      <c r="I34" s="61"/>
      <c r="J34" s="60"/>
      <c r="K34" s="20"/>
      <c r="L34" s="20"/>
      <c r="M34" s="20"/>
      <c r="N34" s="20"/>
      <c r="O34" s="20"/>
      <c r="P34" s="20"/>
      <c r="Q34" s="20"/>
      <c r="R34" s="61"/>
    </row>
    <row r="35" spans="1:18">
      <c r="A35" s="60"/>
      <c r="B35" s="20"/>
      <c r="C35" s="20"/>
      <c r="D35" s="20"/>
      <c r="E35" s="20"/>
      <c r="F35" s="20"/>
      <c r="G35" s="20"/>
      <c r="H35" s="20"/>
      <c r="I35" s="61"/>
      <c r="J35" s="60"/>
      <c r="K35" s="20"/>
      <c r="L35" s="20"/>
      <c r="M35" s="20"/>
      <c r="N35" s="20"/>
      <c r="O35" s="20"/>
      <c r="P35" s="20"/>
      <c r="Q35" s="20"/>
      <c r="R35" s="61"/>
    </row>
    <row r="36" spans="1:18">
      <c r="A36" s="60"/>
      <c r="B36" s="20"/>
      <c r="C36" s="20"/>
      <c r="D36" s="20"/>
      <c r="E36" s="20"/>
      <c r="F36" s="20"/>
      <c r="G36" s="20"/>
      <c r="H36" s="20"/>
      <c r="I36" s="61"/>
      <c r="J36" s="60"/>
      <c r="K36" s="20"/>
      <c r="L36" s="20"/>
      <c r="M36" s="20"/>
      <c r="N36" s="20"/>
      <c r="O36" s="20"/>
      <c r="P36" s="20"/>
      <c r="Q36" s="20"/>
      <c r="R36" s="61"/>
    </row>
    <row r="37" spans="1:18">
      <c r="A37" s="60"/>
      <c r="B37" s="20"/>
      <c r="C37" s="20"/>
      <c r="D37" s="20"/>
      <c r="E37" s="20"/>
      <c r="F37" s="20"/>
      <c r="G37" s="20"/>
      <c r="H37" s="20"/>
      <c r="I37" s="61"/>
      <c r="J37" s="60"/>
      <c r="K37" s="20"/>
      <c r="L37" s="20"/>
      <c r="M37" s="20"/>
      <c r="N37" s="20"/>
      <c r="O37" s="20"/>
      <c r="P37" s="20"/>
      <c r="Q37" s="20"/>
      <c r="R37" s="61"/>
    </row>
    <row r="38" spans="1:18">
      <c r="A38" s="60"/>
      <c r="B38" s="20"/>
      <c r="C38" s="20"/>
      <c r="D38" s="20"/>
      <c r="E38" s="20"/>
      <c r="F38" s="20"/>
      <c r="G38" s="20"/>
      <c r="H38" s="20"/>
      <c r="I38" s="61"/>
      <c r="J38" s="60"/>
      <c r="K38" s="20"/>
      <c r="L38" s="20"/>
      <c r="M38" s="20"/>
      <c r="N38" s="20"/>
      <c r="O38" s="20"/>
      <c r="P38" s="20"/>
      <c r="Q38" s="20"/>
      <c r="R38" s="61"/>
    </row>
    <row r="39" spans="1:18">
      <c r="A39" s="60"/>
      <c r="B39" s="20"/>
      <c r="C39" s="20"/>
      <c r="D39" s="20"/>
      <c r="E39" s="20"/>
      <c r="F39" s="20"/>
      <c r="G39" s="20"/>
      <c r="H39" s="20"/>
      <c r="I39" s="61"/>
      <c r="J39" s="60"/>
      <c r="K39" s="20"/>
      <c r="L39" s="20"/>
      <c r="M39" s="20"/>
      <c r="N39" s="20"/>
      <c r="O39" s="20"/>
      <c r="P39" s="20"/>
      <c r="Q39" s="20"/>
      <c r="R39" s="61"/>
    </row>
    <row r="40" spans="1:18">
      <c r="A40" s="60"/>
      <c r="B40" s="20"/>
      <c r="C40" s="20"/>
      <c r="D40" s="20"/>
      <c r="E40" s="20"/>
      <c r="F40" s="20"/>
      <c r="G40" s="20"/>
      <c r="H40" s="20"/>
      <c r="I40" s="61"/>
      <c r="J40" s="60"/>
      <c r="K40" s="20"/>
      <c r="L40" s="20"/>
      <c r="M40" s="20"/>
      <c r="N40" s="20"/>
      <c r="O40" s="20"/>
      <c r="P40" s="20"/>
      <c r="Q40" s="20"/>
      <c r="R40" s="61"/>
    </row>
    <row r="41" spans="1:18">
      <c r="A41" s="60"/>
      <c r="B41" s="20"/>
      <c r="C41" s="20"/>
      <c r="D41" s="20"/>
      <c r="E41" s="20"/>
      <c r="F41" s="20"/>
      <c r="G41" s="20"/>
      <c r="H41" s="20"/>
      <c r="I41" s="61"/>
      <c r="J41" s="60"/>
      <c r="K41" s="20"/>
      <c r="L41" s="20"/>
      <c r="M41" s="20"/>
      <c r="N41" s="20"/>
      <c r="O41" s="20"/>
      <c r="P41" s="20"/>
      <c r="Q41" s="20"/>
      <c r="R41" s="61"/>
    </row>
    <row r="42" spans="1:18">
      <c r="A42" s="60"/>
      <c r="B42" s="20"/>
      <c r="C42" s="20"/>
      <c r="D42" s="20"/>
      <c r="E42" s="20"/>
      <c r="F42" s="20"/>
      <c r="G42" s="20"/>
      <c r="H42" s="20"/>
      <c r="I42" s="61"/>
      <c r="J42" s="60"/>
      <c r="K42" s="20"/>
      <c r="L42" s="20"/>
      <c r="M42" s="20"/>
      <c r="N42" s="20"/>
      <c r="O42" s="20"/>
      <c r="P42" s="20"/>
      <c r="Q42" s="20"/>
      <c r="R42" s="61"/>
    </row>
    <row r="43" spans="1:18">
      <c r="A43" s="60"/>
      <c r="B43" s="20"/>
      <c r="C43" s="20"/>
      <c r="D43" s="20"/>
      <c r="E43" s="20"/>
      <c r="F43" s="20"/>
      <c r="G43" s="20"/>
      <c r="H43" s="20"/>
      <c r="I43" s="61"/>
      <c r="J43" s="60"/>
      <c r="K43" s="20"/>
      <c r="L43" s="20"/>
      <c r="M43" s="20"/>
      <c r="N43" s="20"/>
      <c r="O43" s="20"/>
      <c r="P43" s="20"/>
      <c r="Q43" s="20"/>
      <c r="R43" s="61"/>
    </row>
    <row r="44" spans="1:18">
      <c r="A44" s="60"/>
      <c r="B44" s="20"/>
      <c r="C44" s="20"/>
      <c r="D44" s="20"/>
      <c r="E44" s="20"/>
      <c r="F44" s="20"/>
      <c r="G44" s="20"/>
      <c r="H44" s="20"/>
      <c r="I44" s="61"/>
      <c r="J44" s="60"/>
      <c r="K44" s="20"/>
      <c r="L44" s="20"/>
      <c r="M44" s="20"/>
      <c r="N44" s="20"/>
      <c r="O44" s="20"/>
      <c r="P44" s="20"/>
      <c r="Q44" s="20"/>
      <c r="R44" s="61"/>
    </row>
    <row r="45" spans="1:18">
      <c r="A45" s="60"/>
      <c r="B45" s="20"/>
      <c r="C45" s="20"/>
      <c r="D45" s="20"/>
      <c r="E45" s="20"/>
      <c r="F45" s="20"/>
      <c r="G45" s="20"/>
      <c r="H45" s="20"/>
      <c r="I45" s="61"/>
      <c r="J45" s="60"/>
      <c r="K45" s="20"/>
      <c r="L45" s="20"/>
      <c r="M45" s="20"/>
      <c r="N45" s="20"/>
      <c r="O45" s="20"/>
      <c r="P45" s="20"/>
      <c r="Q45" s="20"/>
      <c r="R45" s="61"/>
    </row>
    <row r="46" spans="1:18">
      <c r="A46" s="60"/>
      <c r="B46" s="20"/>
      <c r="C46" s="20"/>
      <c r="D46" s="20"/>
      <c r="E46" s="20"/>
      <c r="F46" s="20"/>
      <c r="G46" s="20"/>
      <c r="H46" s="20"/>
      <c r="I46" s="61"/>
      <c r="J46" s="60"/>
      <c r="K46" s="20"/>
      <c r="L46" s="20"/>
      <c r="M46" s="20"/>
      <c r="N46" s="20"/>
      <c r="O46" s="20"/>
      <c r="P46" s="20"/>
      <c r="Q46" s="20"/>
      <c r="R46" s="61"/>
    </row>
    <row r="47" spans="1:18">
      <c r="A47" s="60"/>
      <c r="B47" s="20"/>
      <c r="C47" s="20"/>
      <c r="D47" s="20"/>
      <c r="E47" s="20"/>
      <c r="F47" s="20"/>
      <c r="G47" s="20"/>
      <c r="H47" s="20"/>
      <c r="I47" s="61"/>
      <c r="J47" s="60"/>
      <c r="K47" s="20"/>
      <c r="L47" s="20"/>
      <c r="M47" s="20"/>
      <c r="N47" s="20"/>
      <c r="O47" s="20"/>
      <c r="P47" s="20"/>
      <c r="Q47" s="20"/>
      <c r="R47" s="61"/>
    </row>
    <row r="48" spans="1:18">
      <c r="A48" s="60"/>
      <c r="B48" s="20"/>
      <c r="C48" s="20"/>
      <c r="D48" s="20"/>
      <c r="E48" s="20"/>
      <c r="F48" s="20"/>
      <c r="G48" s="20"/>
      <c r="H48" s="20"/>
      <c r="I48" s="61"/>
      <c r="J48" s="60"/>
      <c r="K48" s="20"/>
      <c r="L48" s="20"/>
      <c r="M48" s="20"/>
      <c r="N48" s="20"/>
      <c r="O48" s="20"/>
      <c r="P48" s="20"/>
      <c r="Q48" s="20"/>
      <c r="R48" s="61"/>
    </row>
    <row r="49" spans="1:18">
      <c r="A49" s="60"/>
      <c r="B49" s="20"/>
      <c r="C49" s="20"/>
      <c r="D49" s="20"/>
      <c r="E49" s="20"/>
      <c r="F49" s="20"/>
      <c r="G49" s="20"/>
      <c r="H49" s="20"/>
      <c r="I49" s="61"/>
      <c r="J49" s="60"/>
      <c r="K49" s="20"/>
      <c r="L49" s="20"/>
      <c r="M49" s="20"/>
      <c r="N49" s="20"/>
      <c r="O49" s="20"/>
      <c r="P49" s="20"/>
      <c r="Q49" s="20"/>
      <c r="R49" s="61"/>
    </row>
    <row r="50" spans="1:18">
      <c r="A50" s="60"/>
      <c r="B50" s="20"/>
      <c r="C50" s="20"/>
      <c r="D50" s="20"/>
      <c r="E50" s="20"/>
      <c r="F50" s="20"/>
      <c r="G50" s="20"/>
      <c r="H50" s="20"/>
      <c r="I50" s="61"/>
      <c r="J50" s="60"/>
      <c r="K50" s="20"/>
      <c r="L50" s="20"/>
      <c r="M50" s="20"/>
      <c r="N50" s="20"/>
      <c r="O50" s="20"/>
      <c r="P50" s="20"/>
      <c r="Q50" s="20"/>
      <c r="R50" s="61"/>
    </row>
    <row r="51" spans="1:18">
      <c r="A51" s="60"/>
      <c r="B51" s="20"/>
      <c r="C51" s="20"/>
      <c r="D51" s="20"/>
      <c r="E51" s="20"/>
      <c r="F51" s="20"/>
      <c r="G51" s="20"/>
      <c r="H51" s="20"/>
      <c r="I51" s="61"/>
      <c r="J51" s="60"/>
      <c r="K51" s="20"/>
      <c r="L51" s="20"/>
      <c r="M51" s="20"/>
      <c r="N51" s="20"/>
      <c r="O51" s="20"/>
      <c r="P51" s="20"/>
      <c r="Q51" s="20"/>
      <c r="R51" s="61"/>
    </row>
    <row r="52" spans="1:18">
      <c r="A52" s="60"/>
      <c r="B52" s="20"/>
      <c r="C52" s="20"/>
      <c r="D52" s="20"/>
      <c r="E52" s="20"/>
      <c r="F52" s="20"/>
      <c r="G52" s="20"/>
      <c r="H52" s="20"/>
      <c r="I52" s="61"/>
      <c r="J52" s="60"/>
      <c r="K52" s="20"/>
      <c r="L52" s="20"/>
      <c r="M52" s="20"/>
      <c r="N52" s="20"/>
      <c r="O52" s="20"/>
      <c r="P52" s="20"/>
      <c r="Q52" s="20"/>
      <c r="R52" s="61"/>
    </row>
    <row r="53" spans="1:18">
      <c r="A53" s="60"/>
      <c r="B53" s="20"/>
      <c r="C53" s="20"/>
      <c r="D53" s="20"/>
      <c r="E53" s="20"/>
      <c r="F53" s="20"/>
      <c r="G53" s="20"/>
      <c r="H53" s="20"/>
      <c r="I53" s="61"/>
      <c r="J53" s="60"/>
      <c r="K53" s="20"/>
      <c r="L53" s="20"/>
      <c r="M53" s="20"/>
      <c r="N53" s="20"/>
      <c r="O53" s="20"/>
      <c r="P53" s="20"/>
      <c r="Q53" s="20"/>
      <c r="R53" s="61"/>
    </row>
    <row r="54" spans="1:18">
      <c r="A54" s="60"/>
      <c r="B54" s="20"/>
      <c r="C54" s="20"/>
      <c r="D54" s="20"/>
      <c r="E54" s="20"/>
      <c r="F54" s="20"/>
      <c r="G54" s="20"/>
      <c r="H54" s="20"/>
      <c r="I54" s="61"/>
      <c r="J54" s="60"/>
      <c r="K54" s="20"/>
      <c r="L54" s="20"/>
      <c r="M54" s="20"/>
      <c r="N54" s="20"/>
      <c r="O54" s="20"/>
      <c r="P54" s="20"/>
      <c r="Q54" s="20"/>
      <c r="R54" s="61"/>
    </row>
    <row r="55" spans="1:18">
      <c r="A55" s="96"/>
      <c r="B55" s="97"/>
      <c r="C55" s="97"/>
      <c r="D55" s="97"/>
      <c r="E55" s="97"/>
      <c r="F55" s="97"/>
      <c r="G55" s="97"/>
      <c r="H55" s="97"/>
      <c r="I55" s="98"/>
      <c r="J55" s="96"/>
      <c r="K55" s="97"/>
      <c r="L55" s="97"/>
      <c r="M55" s="97"/>
      <c r="N55" s="97"/>
      <c r="O55" s="97"/>
      <c r="P55" s="97"/>
      <c r="Q55" s="97"/>
      <c r="R55" s="98"/>
    </row>
    <row r="130" spans="1:1">
      <c r="A130" s="204"/>
    </row>
    <row r="131" spans="1:1">
      <c r="A131" s="204"/>
    </row>
    <row r="132" spans="1:1">
      <c r="A132" s="204"/>
    </row>
    <row r="133" spans="1:1">
      <c r="A133" s="204"/>
    </row>
    <row r="134" spans="1:1">
      <c r="A134" s="204"/>
    </row>
    <row r="135" spans="1:1">
      <c r="A135" s="204"/>
    </row>
    <row r="136" spans="1:1">
      <c r="A136" s="204"/>
    </row>
    <row r="137" spans="1:1">
      <c r="A137" s="204"/>
    </row>
    <row r="138" spans="1:1">
      <c r="A138" s="204"/>
    </row>
    <row r="139" spans="1:1">
      <c r="A139" s="204"/>
    </row>
    <row r="140" spans="1:1">
      <c r="A140" s="204"/>
    </row>
    <row r="141" spans="1:1">
      <c r="A141" s="204"/>
    </row>
    <row r="142" spans="1:1">
      <c r="A142" s="204"/>
    </row>
    <row r="143" spans="1:1">
      <c r="A143" s="204"/>
    </row>
    <row r="144" spans="1:1">
      <c r="A144" s="204"/>
    </row>
    <row r="145" spans="1:1">
      <c r="A145" s="204"/>
    </row>
    <row r="146" spans="1:1">
      <c r="A146" s="204"/>
    </row>
    <row r="147" spans="1:1">
      <c r="A147" s="204"/>
    </row>
    <row r="148" spans="1:1">
      <c r="A148" s="204"/>
    </row>
    <row r="149" spans="1:1">
      <c r="A149" s="204"/>
    </row>
    <row r="150" spans="1:1">
      <c r="A150" s="204"/>
    </row>
    <row r="151" spans="1:1">
      <c r="A151" s="204"/>
    </row>
    <row r="152" spans="1:1">
      <c r="A152" s="204"/>
    </row>
    <row r="153" spans="1:1">
      <c r="A153" s="204"/>
    </row>
    <row r="154" spans="1:1">
      <c r="A154" s="204"/>
    </row>
    <row r="155" spans="1:1">
      <c r="A155" s="204"/>
    </row>
    <row r="156" spans="1:1">
      <c r="A156" s="204"/>
    </row>
    <row r="157" spans="1:1">
      <c r="A157" s="204"/>
    </row>
    <row r="158" spans="1:1">
      <c r="A158" s="204"/>
    </row>
    <row r="159" spans="1:1">
      <c r="A159" s="204"/>
    </row>
    <row r="160" spans="1:1">
      <c r="A160" s="204"/>
    </row>
    <row r="161" spans="1:1">
      <c r="A161" s="204"/>
    </row>
    <row r="162" spans="1:1">
      <c r="A162" s="204"/>
    </row>
    <row r="163" spans="1:1">
      <c r="A163" s="204"/>
    </row>
    <row r="164" spans="1:1">
      <c r="A164" s="204"/>
    </row>
    <row r="165" spans="1:1">
      <c r="A165" s="204"/>
    </row>
    <row r="166" spans="1:1">
      <c r="A166" s="204"/>
    </row>
    <row r="167" spans="1:1">
      <c r="A167" s="204"/>
    </row>
    <row r="168" spans="1:1">
      <c r="A168" s="204"/>
    </row>
    <row r="169" spans="1:1">
      <c r="A169" s="204"/>
    </row>
    <row r="170" spans="1:1">
      <c r="A170" s="204"/>
    </row>
    <row r="171" spans="1:1">
      <c r="A171" s="204"/>
    </row>
    <row r="172" spans="1:1">
      <c r="A172" s="204"/>
    </row>
    <row r="173" spans="1:1">
      <c r="A173" s="204"/>
    </row>
    <row r="174" spans="1:1">
      <c r="A174" s="204"/>
    </row>
    <row r="175" spans="1:1">
      <c r="A175" s="204"/>
    </row>
    <row r="176" spans="1:1">
      <c r="A176" s="204"/>
    </row>
    <row r="177" spans="1:1">
      <c r="A177" s="204"/>
    </row>
    <row r="178" spans="1:1">
      <c r="A178" s="204"/>
    </row>
    <row r="179" spans="1:1">
      <c r="A179" s="204"/>
    </row>
    <row r="180" spans="1:1">
      <c r="A180" s="204"/>
    </row>
    <row r="181" spans="1:1">
      <c r="A181" s="204"/>
    </row>
    <row r="182" spans="1:1">
      <c r="A182" s="204"/>
    </row>
    <row r="183" spans="1:1">
      <c r="A183" s="204"/>
    </row>
    <row r="184" spans="1:1">
      <c r="A184" s="204"/>
    </row>
    <row r="185" spans="1:1">
      <c r="A185" s="204"/>
    </row>
    <row r="186" spans="1:1">
      <c r="A186" s="204"/>
    </row>
    <row r="187" spans="1:1">
      <c r="A187" s="204"/>
    </row>
    <row r="188" spans="1:1">
      <c r="A188" s="204"/>
    </row>
    <row r="189" spans="1:1">
      <c r="A189" s="204"/>
    </row>
    <row r="190" spans="1:1">
      <c r="A190" s="204"/>
    </row>
    <row r="191" spans="1:1">
      <c r="A191" s="204"/>
    </row>
    <row r="192" spans="1:1">
      <c r="A192" s="204"/>
    </row>
    <row r="193" spans="1:1">
      <c r="A193" s="204"/>
    </row>
    <row r="194" spans="1:1">
      <c r="A194" s="204"/>
    </row>
    <row r="195" spans="1:1">
      <c r="A195" s="204"/>
    </row>
    <row r="196" spans="1:1">
      <c r="A196" s="204"/>
    </row>
    <row r="197" spans="1:1">
      <c r="A197" s="204"/>
    </row>
    <row r="198" spans="1:1">
      <c r="A198" s="204"/>
    </row>
    <row r="199" spans="1:1">
      <c r="A199" s="204"/>
    </row>
    <row r="200" spans="1:1">
      <c r="A200" s="204"/>
    </row>
    <row r="201" spans="1:1">
      <c r="A201" s="204"/>
    </row>
    <row r="202" spans="1:1">
      <c r="A202" s="204"/>
    </row>
    <row r="203" spans="1:1">
      <c r="A203" s="204"/>
    </row>
    <row r="204" spans="1:1">
      <c r="A204" s="204"/>
    </row>
    <row r="205" spans="1:1">
      <c r="A205" s="204"/>
    </row>
    <row r="206" spans="1:1">
      <c r="A206" s="204"/>
    </row>
    <row r="207" spans="1:1">
      <c r="A207" s="204"/>
    </row>
    <row r="208" spans="1:1">
      <c r="A208" s="204"/>
    </row>
    <row r="209" spans="1:1">
      <c r="A209" s="204"/>
    </row>
    <row r="210" spans="1:1">
      <c r="A210" s="204"/>
    </row>
    <row r="211" spans="1:1">
      <c r="A211" s="204"/>
    </row>
    <row r="212" spans="1:1">
      <c r="A212" s="204"/>
    </row>
    <row r="213" spans="1:1">
      <c r="A213" s="204"/>
    </row>
    <row r="214" spans="1:1">
      <c r="A214" s="204"/>
    </row>
    <row r="215" spans="1:1">
      <c r="A215" s="204"/>
    </row>
    <row r="216" spans="1:1">
      <c r="A216" s="204"/>
    </row>
    <row r="217" spans="1:1">
      <c r="A217" s="204"/>
    </row>
    <row r="218" spans="1:1">
      <c r="A218" s="204"/>
    </row>
    <row r="219" spans="1:1">
      <c r="A219" s="204"/>
    </row>
    <row r="220" spans="1:1">
      <c r="A220" s="204"/>
    </row>
    <row r="221" spans="1:1">
      <c r="A221" s="204"/>
    </row>
    <row r="222" spans="1:1">
      <c r="A222" s="204"/>
    </row>
    <row r="223" spans="1:1">
      <c r="A223" s="204"/>
    </row>
    <row r="224" spans="1:1">
      <c r="A224" s="204"/>
    </row>
    <row r="225" spans="1:1">
      <c r="A225" s="204"/>
    </row>
    <row r="226" spans="1:1">
      <c r="A226" s="204"/>
    </row>
    <row r="227" spans="1:1">
      <c r="A227" s="204"/>
    </row>
    <row r="228" spans="1:1">
      <c r="A228" s="204"/>
    </row>
    <row r="229" spans="1:1">
      <c r="A229" s="204"/>
    </row>
    <row r="230" spans="1:1">
      <c r="A230" s="204"/>
    </row>
    <row r="231" spans="1:1">
      <c r="A231" s="204"/>
    </row>
    <row r="232" spans="1:1">
      <c r="A232" s="204"/>
    </row>
    <row r="233" spans="1:1">
      <c r="A233" s="204"/>
    </row>
    <row r="234" spans="1:1">
      <c r="A234" s="204"/>
    </row>
    <row r="235" spans="1:1">
      <c r="A235" s="204"/>
    </row>
    <row r="236" spans="1:1">
      <c r="A236" s="204"/>
    </row>
    <row r="237" spans="1:1">
      <c r="A237" s="204"/>
    </row>
    <row r="238" spans="1:1">
      <c r="A238" s="204"/>
    </row>
    <row r="239" spans="1:1">
      <c r="A239" s="204"/>
    </row>
    <row r="240" spans="1:1">
      <c r="A240" s="204"/>
    </row>
    <row r="241" spans="1:1">
      <c r="A241" s="204"/>
    </row>
    <row r="242" spans="1:1">
      <c r="A242" s="204"/>
    </row>
    <row r="243" spans="1:1">
      <c r="A243" s="204"/>
    </row>
    <row r="244" spans="1:1">
      <c r="A244" s="204"/>
    </row>
    <row r="245" spans="1:1">
      <c r="A245" s="204"/>
    </row>
    <row r="246" spans="1:1">
      <c r="A246" s="204"/>
    </row>
    <row r="247" spans="1:1">
      <c r="A247" s="204"/>
    </row>
    <row r="248" spans="1:1">
      <c r="A248" s="204"/>
    </row>
    <row r="249" spans="1:1">
      <c r="A249" s="204"/>
    </row>
  </sheetData>
  <mergeCells count="3">
    <mergeCell ref="A11:C11"/>
    <mergeCell ref="J11:L11"/>
    <mergeCell ref="G8:L8"/>
  </mergeCells>
  <phoneticPr fontId="4" type="noConversion"/>
  <conditionalFormatting sqref="A130:A249">
    <cfRule type="expression" dxfId="225" priority="1" stopIfTrue="1">
      <formula>ISERROR(A130)</formula>
    </cfRule>
  </conditionalFormatting>
  <dataValidations count="1">
    <dataValidation type="list" allowBlank="1" showInputMessage="1" showErrorMessage="1" sqref="K23 E68:E77">
      <formula1>$A$130:$A$249</formula1>
    </dataValidation>
  </dataValidations>
  <hyperlinks>
    <hyperlink ref="N1" location="INDEX!A1" display="&lt;&lt;&lt; Index &lt;&lt;&lt;"/>
  </hyperlinks>
  <pageMargins left="0.75" right="0.75" top="0.45" bottom="1" header="0" footer="0"/>
  <pageSetup paperSize="9" scale="64"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sheetPr codeName="Hoja24" enableFormatConditionsCalculation="0">
    <pageSetUpPr fitToPage="1"/>
  </sheetPr>
  <dimension ref="A1:IV43"/>
  <sheetViews>
    <sheetView showGridLines="0" zoomScale="80" zoomScaleNormal="80" workbookViewId="0"/>
  </sheetViews>
  <sheetFormatPr baseColWidth="10" defaultColWidth="11.42578125" defaultRowHeight="12.75"/>
  <cols>
    <col min="1" max="1" width="16" style="51" customWidth="1"/>
    <col min="2" max="4" width="11.42578125" style="17"/>
    <col min="5" max="5" width="2" style="17" customWidth="1"/>
    <col min="6" max="6" width="11.42578125" style="17"/>
    <col min="7" max="7" width="2.42578125" style="17" customWidth="1"/>
    <col min="8" max="8" width="11.42578125" style="17"/>
    <col min="9" max="9" width="12" style="17" customWidth="1"/>
    <col min="10" max="10" width="11.42578125" style="17"/>
    <col min="11" max="11" width="1.7109375" style="17" customWidth="1"/>
    <col min="12" max="14" width="11.42578125" style="17"/>
    <col min="15" max="15" width="2.5703125" style="17" customWidth="1"/>
    <col min="16" max="17" width="12.7109375" style="17" customWidth="1"/>
    <col min="18" max="18" width="13.28515625" style="17" customWidth="1"/>
    <col min="19" max="22" width="11.42578125" style="17"/>
    <col min="23" max="23" width="12.28515625" style="17" bestFit="1" customWidth="1"/>
    <col min="24" max="25" width="11.42578125" style="17"/>
    <col min="26" max="26" width="12" style="17" customWidth="1"/>
    <col min="27" max="30" width="11.42578125" style="17"/>
    <col min="31" max="31" width="14.28515625" style="17" bestFit="1" customWidth="1"/>
    <col min="32" max="32" width="12.28515625" style="17" bestFit="1" customWidth="1"/>
    <col min="33" max="252" width="11.42578125" style="17"/>
    <col min="253" max="253" width="14.7109375" style="17" customWidth="1"/>
    <col min="254" max="254" width="10.7109375" style="17" customWidth="1"/>
    <col min="255" max="255" width="24" style="17" bestFit="1" customWidth="1"/>
    <col min="256" max="16384" width="11.42578125" style="17"/>
  </cols>
  <sheetData>
    <row r="1" spans="1:256" ht="15.75">
      <c r="A1" s="15" t="s">
        <v>48</v>
      </c>
      <c r="B1" s="16" t="str">
        <f>operation</f>
        <v>RSA ARGENTINA</v>
      </c>
      <c r="N1" s="463" t="s">
        <v>361</v>
      </c>
    </row>
    <row r="2" spans="1:256" ht="15.75">
      <c r="A2" s="15" t="s">
        <v>49</v>
      </c>
      <c r="B2" s="16" t="str">
        <f>class</f>
        <v>Motor Comercial_CT</v>
      </c>
      <c r="I2" s="18"/>
      <c r="J2" s="19"/>
    </row>
    <row r="3" spans="1:256" ht="15.75">
      <c r="A3" s="15" t="s">
        <v>47</v>
      </c>
      <c r="B3" s="16" t="str">
        <f>currency</f>
        <v>AR$</v>
      </c>
      <c r="I3" s="20"/>
    </row>
    <row r="4" spans="1:256" ht="15.75">
      <c r="A4" s="21" t="s">
        <v>96</v>
      </c>
      <c r="B4" s="16" t="str">
        <f>reinsurance</f>
        <v>Gross</v>
      </c>
      <c r="I4" s="20"/>
      <c r="J4" s="22"/>
    </row>
    <row r="5" spans="1:256" ht="15.75">
      <c r="A5" s="21" t="str">
        <f>"Data Evaluated as of "&amp;Info_as_at</f>
        <v>Data Evaluated as of June 2014</v>
      </c>
      <c r="I5" s="20"/>
      <c r="J5" s="22"/>
    </row>
    <row r="6" spans="1:256" ht="15.75">
      <c r="A6" s="23" t="s">
        <v>167</v>
      </c>
      <c r="I6" s="20"/>
      <c r="J6" s="22"/>
    </row>
    <row r="7" spans="1:256" ht="15.75">
      <c r="A7" s="24"/>
      <c r="I7" s="20"/>
      <c r="J7" s="22"/>
    </row>
    <row r="8" spans="1:256">
      <c r="A8" s="17"/>
      <c r="I8" s="18"/>
      <c r="J8" s="25"/>
    </row>
    <row r="9" spans="1:256">
      <c r="A9" s="17"/>
    </row>
    <row r="10" spans="1:256" ht="12.75" customHeight="1">
      <c r="A10" s="846" t="s">
        <v>155</v>
      </c>
      <c r="B10" s="839" t="s">
        <v>102</v>
      </c>
      <c r="C10" s="837"/>
      <c r="D10" s="838"/>
      <c r="F10" s="26" t="s">
        <v>79</v>
      </c>
      <c r="H10" s="836" t="s">
        <v>162</v>
      </c>
      <c r="I10" s="837"/>
      <c r="J10" s="838"/>
      <c r="L10" s="836" t="s">
        <v>105</v>
      </c>
      <c r="M10" s="837"/>
      <c r="N10" s="838"/>
      <c r="P10" s="839" t="s">
        <v>106</v>
      </c>
      <c r="Q10" s="837"/>
      <c r="R10" s="838"/>
      <c r="V10" s="27"/>
      <c r="X10" s="27"/>
    </row>
    <row r="11" spans="1:256">
      <c r="A11" s="831"/>
      <c r="B11" s="28" t="s">
        <v>103</v>
      </c>
      <c r="C11" s="29" t="s">
        <v>104</v>
      </c>
      <c r="D11" s="30" t="s">
        <v>6</v>
      </c>
      <c r="F11" s="31" t="s">
        <v>86</v>
      </c>
      <c r="H11" s="28" t="s">
        <v>103</v>
      </c>
      <c r="I11" s="29" t="s">
        <v>104</v>
      </c>
      <c r="J11" s="30" t="s">
        <v>6</v>
      </c>
      <c r="L11" s="28" t="s">
        <v>103</v>
      </c>
      <c r="M11" s="29" t="s">
        <v>104</v>
      </c>
      <c r="N11" s="30" t="s">
        <v>6</v>
      </c>
      <c r="P11" s="28" t="s">
        <v>103</v>
      </c>
      <c r="Q11" s="29" t="s">
        <v>104</v>
      </c>
      <c r="R11" s="30" t="s">
        <v>6</v>
      </c>
    </row>
    <row r="12" spans="1:256">
      <c r="A12" s="831"/>
      <c r="B12" s="28" t="s">
        <v>87</v>
      </c>
      <c r="C12" s="29" t="s">
        <v>87</v>
      </c>
      <c r="D12" s="30" t="s">
        <v>87</v>
      </c>
      <c r="F12" s="32"/>
      <c r="H12" s="28" t="s">
        <v>87</v>
      </c>
      <c r="I12" s="29" t="s">
        <v>87</v>
      </c>
      <c r="J12" s="30" t="s">
        <v>87</v>
      </c>
      <c r="L12" s="28" t="s">
        <v>87</v>
      </c>
      <c r="M12" s="29" t="s">
        <v>87</v>
      </c>
      <c r="N12" s="30" t="s">
        <v>87</v>
      </c>
      <c r="P12" s="28" t="s">
        <v>87</v>
      </c>
      <c r="Q12" s="29" t="s">
        <v>87</v>
      </c>
      <c r="R12" s="30" t="s">
        <v>87</v>
      </c>
      <c r="IO12" s="33" t="s">
        <v>166</v>
      </c>
      <c r="IR12" s="33" t="s">
        <v>154</v>
      </c>
    </row>
    <row r="13" spans="1:256" ht="3" customHeight="1" thickBot="1">
      <c r="A13" s="840"/>
      <c r="B13" s="34"/>
      <c r="C13" s="35"/>
      <c r="D13" s="36"/>
      <c r="F13" s="37"/>
      <c r="H13" s="34"/>
      <c r="I13" s="35"/>
      <c r="J13" s="36"/>
      <c r="L13" s="34"/>
      <c r="M13" s="35"/>
      <c r="N13" s="36"/>
      <c r="P13" s="34"/>
      <c r="Q13" s="35"/>
      <c r="R13" s="36"/>
    </row>
    <row r="14" spans="1:256">
      <c r="A14" s="89"/>
      <c r="B14" s="38"/>
      <c r="C14" s="39"/>
      <c r="D14" s="40"/>
      <c r="F14" s="32"/>
      <c r="H14" s="38"/>
      <c r="I14" s="39"/>
      <c r="J14" s="40"/>
      <c r="L14" s="38"/>
      <c r="M14" s="39"/>
      <c r="N14" s="40"/>
      <c r="P14" s="38"/>
      <c r="Q14" s="39"/>
      <c r="R14" s="40"/>
      <c r="IK14" s="41" t="s">
        <v>139</v>
      </c>
      <c r="IL14" s="41" t="s">
        <v>140</v>
      </c>
      <c r="IM14" s="41" t="s">
        <v>71</v>
      </c>
      <c r="IN14" s="42"/>
      <c r="IO14" s="43" t="s">
        <v>44</v>
      </c>
      <c r="IP14" s="41" t="s">
        <v>45</v>
      </c>
      <c r="IQ14" s="41" t="s">
        <v>6</v>
      </c>
      <c r="IR14" s="43" t="s">
        <v>44</v>
      </c>
      <c r="IS14" s="41" t="s">
        <v>45</v>
      </c>
      <c r="IT14" s="41" t="s">
        <v>6</v>
      </c>
      <c r="IU14" s="43" t="s">
        <v>164</v>
      </c>
      <c r="IV14" s="41" t="s">
        <v>83</v>
      </c>
    </row>
    <row r="15" spans="1:256">
      <c r="A15" s="403">
        <f t="shared" ref="A15:A20" si="0">IM15</f>
        <v>1999</v>
      </c>
      <c r="B15" s="44" t="e">
        <f t="shared" ref="B15:C20" ca="1" si="1">IO15/$IU15</f>
        <v>#DIV/0!</v>
      </c>
      <c r="C15" s="44" t="e">
        <f t="shared" ca="1" si="1"/>
        <v>#DIV/0!</v>
      </c>
      <c r="D15" s="44" t="e">
        <f t="shared" ref="D15:D20" ca="1" si="2">B15+C15</f>
        <v>#DIV/0!</v>
      </c>
      <c r="F15" s="45" t="e">
        <f t="shared" ref="F15:F20" ca="1" si="3">IU15/IV15</f>
        <v>#DIV/0!</v>
      </c>
      <c r="H15" s="46" t="e">
        <f t="shared" ref="H15:I20" ca="1" si="4">IO15/$IV15</f>
        <v>#DIV/0!</v>
      </c>
      <c r="I15" s="46" t="e">
        <f t="shared" ca="1" si="4"/>
        <v>#DIV/0!</v>
      </c>
      <c r="J15" s="46" t="e">
        <f t="shared" ref="J15:J20" ca="1" si="5">H15+I15</f>
        <v>#DIV/0!</v>
      </c>
      <c r="L15" s="46" t="e">
        <f t="shared" ref="L15:M20" ca="1" si="6">IR15/$IV15*1000</f>
        <v>#DIV/0!</v>
      </c>
      <c r="M15" s="46" t="e">
        <f t="shared" ca="1" si="6"/>
        <v>#DIV/0!</v>
      </c>
      <c r="N15" s="46" t="e">
        <f t="shared" ref="N15:N20" ca="1" si="7">L15+M15</f>
        <v>#DIV/0!</v>
      </c>
      <c r="P15" s="47">
        <f t="shared" ref="P15:R20" ca="1" si="8">IO15/IR15</f>
        <v>10.839467320261438</v>
      </c>
      <c r="Q15" s="47" t="e">
        <f t="shared" ca="1" si="8"/>
        <v>#DIV/0!</v>
      </c>
      <c r="R15" s="47">
        <f t="shared" ca="1" si="8"/>
        <v>10.839467320261438</v>
      </c>
      <c r="T15" s="27"/>
      <c r="AG15" s="48"/>
      <c r="IK15" s="49" t="str">
        <f>First_AP</f>
        <v>1999 Q1</v>
      </c>
      <c r="IL15" s="49" t="str">
        <f>IF(IM15&gt;C_year,"",IF(IM15=C_year,INDEX('User Entries'!$A$167:$A$254,Tot_Acc_Per,1),LEFT(IK15,4)&amp;" Q4"))</f>
        <v>1999 Q4</v>
      </c>
      <c r="IM15" s="49">
        <f>VALUE(LEFT(IK15,4))</f>
        <v>1999</v>
      </c>
      <c r="IO15" s="48">
        <f ca="1">SUM(INDIRECT("Summary_AttrorTotal!"&amp;ADDRESS(ROW(Summary_AttrorTotal!$S$17)+MATCH(IK15,Summary_AttrorTotal!$A$18:$A$97,1),COLUMN(S18))&amp;":"&amp;ADDRESS(ROW(Summary_AttrorTotal!$S$17)+MATCH(IL15,Summary_AttrorTotal!$A$18:$A$97,1),COLUMN(S18))))+IF(IL15=INDEX('User Entries'!$A$167:$A$254,Tot_Acc_Per,1),VLOOKUP(IL15,Summary_AttrorTotal!$A$18:$S$62,15,0),0)*(ACC_Length/'User Entries'!$B$17-1)</f>
        <v>3316.877</v>
      </c>
      <c r="IP15" s="48">
        <f ca="1">SUM(INDIRECT("'Large Losses_Analysis'!"&amp;ADDRESS(ROW('Large Losses_Analysis'!$AA$17)+MATCH($IK15,'Large Losses_Analysis'!$A$18:$A$97,1),COLUMN($AA18))&amp;":"&amp;ADDRESS(ROW('Large Losses_Analysis'!$AA$17)+MATCH($IL15,'Large Losses_Analysis'!$A$18:$A$97,1),COLUMN($AA18))))+IF(IL15=INDEX('User Entries'!$A$167:$A$254,Tot_Acc_Per,1),VLOOKUP(IL15,'Large Losses_Analysis'!$Y$18:$AA$97,3,0),0)*(ACC_Length/'User Entries'!$B$17-1)</f>
        <v>0</v>
      </c>
      <c r="IQ15" s="48">
        <f ca="1">IO15+IP15</f>
        <v>3316.877</v>
      </c>
      <c r="IR15" s="48">
        <f ca="1">SUM(INDIRECT("Summary_AttrorTotal!"&amp;ADDRESS(ROW(Summary_AttrorTotal!$S$17)+MATCH(IK15,Summary_AttrorTotal!$A$18:$A$97,1),COLUMN(U18))&amp;":"&amp;ADDRESS(ROW(Summary_AttrorTotal!$S$17)+MATCH(IL15,Summary_AttrorTotal!$A$18:$A$97,1),COLUMN(U18))))+IF(IL15=INDEX('User Entries'!$A$167:$A$254,Tot_Acc_Per,1),VLOOKUP(IL15,Summary_AttrorTotal!$A$18:$S$62,15,0),0)*(ACC_Length/'User Entries'!$B$17-1)</f>
        <v>306</v>
      </c>
      <c r="IS15" s="48">
        <f ca="1">SUM(INDIRECT("'Large Losses_Analysis'!"&amp;ADDRESS(ROW('Large Losses_Analysis'!$AA$17)+MATCH($IK15,'Large Losses_Analysis'!$A$18:$A$97,1),COLUMN($AI18))&amp;":"&amp;ADDRESS(ROW('Large Losses_Analysis'!$AA$17)+MATCH($IL15,'Large Losses_Analysis'!$A$18:$A$97,1),COLUMN($AI18))))+IF(IL15=INDEX('User Entries'!$A$167:$A$254,Tot_Acc_Per,1),VLOOKUP(IL15,'Large Losses_Analysis'!$AG$18:$AI$97,3,0),0)*(ACC_Length/'User Entries'!$B$17-1)</f>
        <v>0</v>
      </c>
      <c r="IT15" s="48">
        <f ca="1">IR15+IS15</f>
        <v>306</v>
      </c>
      <c r="IU15" s="48">
        <f ca="1">(SUM(INDIRECT("'User Entries'!"&amp;ADDRESS(ROW('User Entries'!$B$166)+MATCH($IK15,'User Entries'!$A$167:$A$254,1),COLUMN($B18))&amp;":"&amp;ADDRESS(ROW('User Entries'!$B$166)+MATCH($IL15,'User Entries'!$A$167:$A$254,1),COLUMN($B18))))+IF(IL15=INDEX('User Entries'!$A$167:$A$254,Tot_Acc_Per,1),VLOOKUP(IL15,'User Entries'!$A$167:$B$254,2,0),0)*(ACC_Length/'User Entries'!$B$17-1))/unit</f>
        <v>0</v>
      </c>
      <c r="IV15" s="48" t="e">
        <f ca="1">AVERAGE(INDIRECT("'User Entries'!"&amp;ADDRESS(ROW('User Entries'!$B$166)+MATCH($IK15,'User Entries'!$A$167:$A$254,1),COLUMN($C18))&amp;":"&amp;ADDRESS(ROW('User Entries'!$B$166)+MATCH($IL15,'User Entries'!$A$167:$A$254,1),COLUMN($C18))))</f>
        <v>#DIV/0!</v>
      </c>
    </row>
    <row r="16" spans="1:256">
      <c r="A16" s="403">
        <f t="shared" si="0"/>
        <v>2000</v>
      </c>
      <c r="B16" s="44" t="e">
        <f t="shared" ca="1" si="1"/>
        <v>#DIV/0!</v>
      </c>
      <c r="C16" s="44" t="e">
        <f t="shared" ca="1" si="1"/>
        <v>#DIV/0!</v>
      </c>
      <c r="D16" s="44" t="e">
        <f t="shared" ca="1" si="2"/>
        <v>#DIV/0!</v>
      </c>
      <c r="F16" s="45" t="e">
        <f t="shared" ca="1" si="3"/>
        <v>#DIV/0!</v>
      </c>
      <c r="H16" s="46" t="e">
        <f t="shared" ca="1" si="4"/>
        <v>#DIV/0!</v>
      </c>
      <c r="I16" s="46" t="e">
        <f t="shared" ca="1" si="4"/>
        <v>#DIV/0!</v>
      </c>
      <c r="J16" s="46" t="e">
        <f t="shared" ca="1" si="5"/>
        <v>#DIV/0!</v>
      </c>
      <c r="L16" s="46" t="e">
        <f t="shared" ca="1" si="6"/>
        <v>#DIV/0!</v>
      </c>
      <c r="M16" s="46" t="e">
        <f t="shared" ca="1" si="6"/>
        <v>#DIV/0!</v>
      </c>
      <c r="N16" s="46" t="e">
        <f t="shared" ca="1" si="7"/>
        <v>#DIV/0!</v>
      </c>
      <c r="P16" s="47">
        <f t="shared" ca="1" si="8"/>
        <v>8.4195301204819284</v>
      </c>
      <c r="Q16" s="47" t="e">
        <f t="shared" ca="1" si="8"/>
        <v>#DIV/0!</v>
      </c>
      <c r="R16" s="47">
        <f t="shared" ca="1" si="8"/>
        <v>8.4195301204819284</v>
      </c>
      <c r="AG16" s="48"/>
      <c r="IK16" s="49" t="str">
        <f>IF(IM16&gt;C_year,"",IF(IM16&amp;" Q1"=INDEX('User Entries'!$A$167:$A$254,Tot_Acc_Per,1),INDEX('User Entries'!$A$167:$A$254,Tot_Acc_Per,1),IM16&amp;" Q1"))</f>
        <v>2000 Q1</v>
      </c>
      <c r="IL16" s="49" t="str">
        <f>IF(IM16=C_year,INDEX('User Entries'!$A$167:$A$254,Tot_Acc_Per,1),LEFT(IK16,4)&amp;" Q4")</f>
        <v>2000 Q4</v>
      </c>
      <c r="IM16" s="49">
        <f>IM15+1</f>
        <v>2000</v>
      </c>
      <c r="IO16" s="48">
        <f ca="1">SUM(INDIRECT("Summary_AttrorTotal!"&amp;ADDRESS(ROW(Summary_AttrorTotal!$S$17)+MATCH(IK16,Summary_AttrorTotal!$A$18:$A$97,1),COLUMN(S19))&amp;":"&amp;ADDRESS(ROW(Summary_AttrorTotal!$S$17)+MATCH(IL16,Summary_AttrorTotal!$A$18:$A$97,1),COLUMN(S19))))+IF(IL16=INDEX('User Entries'!$A$167:$A$254,Tot_Acc_Per,1),VLOOKUP(IL16,Summary_AttrorTotal!$A$18:$S$62,15,0),0)*(ACC_Length/'User Entries'!$B$17-1)</f>
        <v>2795.2840000000001</v>
      </c>
      <c r="IP16" s="48">
        <f ca="1">SUM(INDIRECT("'Large Losses_Analysis'!"&amp;ADDRESS(ROW('Large Losses_Analysis'!$AA$17)+MATCH($IK16,'Large Losses_Analysis'!$A$18:$A$97,1),COLUMN($AA19))&amp;":"&amp;ADDRESS(ROW('Large Losses_Analysis'!$AA$17)+MATCH($IL16,'Large Losses_Analysis'!$A$18:$A$97,1),COLUMN($AA19))))+IF(IL16=INDEX('User Entries'!$A$167:$A$254,Tot_Acc_Per,1),VLOOKUP(IL16,'Large Losses_Analysis'!$Y$18:$AA$97,3,0),0)*(ACC_Length/'User Entries'!$B$17-1)</f>
        <v>0</v>
      </c>
      <c r="IQ16" s="48">
        <f t="shared" ref="IQ16:IQ30" ca="1" si="9">IO16+IP16</f>
        <v>2795.2840000000001</v>
      </c>
      <c r="IR16" s="48">
        <f ca="1">SUM(INDIRECT("Summary_AttrorTotal!"&amp;ADDRESS(ROW(Summary_AttrorTotal!$S$17)+MATCH(IK16,Summary_AttrorTotal!$A$18:$A$97,1),COLUMN(U19))&amp;":"&amp;ADDRESS(ROW(Summary_AttrorTotal!$S$17)+MATCH(IL16,Summary_AttrorTotal!$A$18:$A$97,1),COLUMN(U19))))+IF(IL16=INDEX('User Entries'!$A$167:$A$254,Tot_Acc_Per,1),VLOOKUP(IL16,Summary_AttrorTotal!$A$18:$S$62,15,0),0)*(ACC_Length/'User Entries'!$B$17-1)</f>
        <v>332</v>
      </c>
      <c r="IS16" s="48">
        <f ca="1">SUM(INDIRECT("'Large Losses_Analysis'!"&amp;ADDRESS(ROW('Large Losses_Analysis'!$AA$17)+MATCH($IK16,'Large Losses_Analysis'!$A$18:$A$97,1),COLUMN($AI19))&amp;":"&amp;ADDRESS(ROW('Large Losses_Analysis'!$AA$17)+MATCH($IL16,'Large Losses_Analysis'!$A$18:$A$97,1),COLUMN($AI19))))+IF(IL16=INDEX('User Entries'!$A$167:$A$254,Tot_Acc_Per,1),VLOOKUP(IL16,'Large Losses_Analysis'!$AG$18:$AI$97,3,0),0)*(ACC_Length/'User Entries'!$B$17-1)</f>
        <v>0</v>
      </c>
      <c r="IT16" s="48">
        <f t="shared" ref="IT16:IT30" ca="1" si="10">IR16+IS16</f>
        <v>332</v>
      </c>
      <c r="IU16" s="48">
        <f ca="1">(SUM(INDIRECT("'User Entries'!"&amp;ADDRESS(ROW('User Entries'!$B$166)+MATCH($IK16,'User Entries'!$A$167:$A$254,1),COLUMN($B19))&amp;":"&amp;ADDRESS(ROW('User Entries'!$B$166)+MATCH($IL16,'User Entries'!$A$167:$A$254,1),COLUMN($B19))))+IF(IL16=INDEX('User Entries'!$A$167:$A$254,Tot_Acc_Per,1),VLOOKUP(IL16,'User Entries'!$A$167:$B$254,2,0),0)*(ACC_Length/'User Entries'!$B$17-1))/unit</f>
        <v>0</v>
      </c>
      <c r="IV16" s="48" t="e">
        <f ca="1">AVERAGE(INDIRECT("'User Entries'!"&amp;ADDRESS(ROW('User Entries'!$B$166)+MATCH($IK16,'User Entries'!$A$167:$A$254,1),COLUMN($C19))&amp;":"&amp;ADDRESS(ROW('User Entries'!$B$166)+MATCH($IL16,'User Entries'!$A$167:$A$254,1),COLUMN($C19))))</f>
        <v>#DIV/0!</v>
      </c>
    </row>
    <row r="17" spans="1:256">
      <c r="A17" s="403">
        <f t="shared" si="0"/>
        <v>2001</v>
      </c>
      <c r="B17" s="44" t="e">
        <f t="shared" ca="1" si="1"/>
        <v>#DIV/0!</v>
      </c>
      <c r="C17" s="44" t="e">
        <f t="shared" ca="1" si="1"/>
        <v>#DIV/0!</v>
      </c>
      <c r="D17" s="44" t="e">
        <f t="shared" ca="1" si="2"/>
        <v>#DIV/0!</v>
      </c>
      <c r="F17" s="45" t="e">
        <f t="shared" ca="1" si="3"/>
        <v>#DIV/0!</v>
      </c>
      <c r="H17" s="46" t="e">
        <f t="shared" ca="1" si="4"/>
        <v>#DIV/0!</v>
      </c>
      <c r="I17" s="46" t="e">
        <f t="shared" ca="1" si="4"/>
        <v>#DIV/0!</v>
      </c>
      <c r="J17" s="46" t="e">
        <f t="shared" ca="1" si="5"/>
        <v>#DIV/0!</v>
      </c>
      <c r="L17" s="46" t="e">
        <f t="shared" ca="1" si="6"/>
        <v>#DIV/0!</v>
      </c>
      <c r="M17" s="46" t="e">
        <f t="shared" ca="1" si="6"/>
        <v>#DIV/0!</v>
      </c>
      <c r="N17" s="46" t="e">
        <f t="shared" ca="1" si="7"/>
        <v>#DIV/0!</v>
      </c>
      <c r="P17" s="47">
        <f t="shared" ca="1" si="8"/>
        <v>8.4454120879120875</v>
      </c>
      <c r="Q17" s="47" t="e">
        <f t="shared" ca="1" si="8"/>
        <v>#DIV/0!</v>
      </c>
      <c r="R17" s="47">
        <f t="shared" ca="1" si="8"/>
        <v>8.4454120879120875</v>
      </c>
      <c r="AG17" s="48"/>
      <c r="IK17" s="49" t="str">
        <f>IF(IM17&gt;C_year,"",IF(IM17&amp;" Q1"=INDEX('User Entries'!$A$167:$A$254,Tot_Acc_Per,1),INDEX('User Entries'!$A$167:$A$254,Tot_Acc_Per,1),IM17&amp;" Q1"))</f>
        <v>2001 Q1</v>
      </c>
      <c r="IL17" s="49" t="str">
        <f>IF(IM17=C_year,INDEX('User Entries'!$A$167:$A$254,Tot_Acc_Per,1),LEFT(IK17,4)&amp;" Q4")</f>
        <v>2001 Q4</v>
      </c>
      <c r="IM17" s="49">
        <f>IM16+1</f>
        <v>2001</v>
      </c>
      <c r="IO17" s="48">
        <f ca="1">SUM(INDIRECT("Summary_AttrorTotal!"&amp;ADDRESS(ROW(Summary_AttrorTotal!$S$17)+MATCH(IK17,Summary_AttrorTotal!$A$18:$A$97,1),COLUMN(S20))&amp;":"&amp;ADDRESS(ROW(Summary_AttrorTotal!$S$17)+MATCH(IL17,Summary_AttrorTotal!$A$18:$A$97,1),COLUMN(S20))))+IF(IL17=INDEX('User Entries'!$A$167:$A$254,Tot_Acc_Per,1),VLOOKUP(IL17,Summary_AttrorTotal!$A$18:$S$62,15,0),0)*(ACC_Length/'User Entries'!$B$17-1)</f>
        <v>3074.13</v>
      </c>
      <c r="IP17" s="48">
        <f ca="1">SUM(INDIRECT("'Large Losses_Analysis'!"&amp;ADDRESS(ROW('Large Losses_Analysis'!$AA$17)+MATCH($IK17,'Large Losses_Analysis'!$A$18:$A$97,1),COLUMN($AA20))&amp;":"&amp;ADDRESS(ROW('Large Losses_Analysis'!$AA$17)+MATCH($IL17,'Large Losses_Analysis'!$A$18:$A$97,1),COLUMN($AA20))))+IF(IL17=INDEX('User Entries'!$A$167:$A$254,Tot_Acc_Per,1),VLOOKUP(IL17,'Large Losses_Analysis'!$Y$18:$AA$97,3,0),0)*(ACC_Length/'User Entries'!$B$17-1)</f>
        <v>0</v>
      </c>
      <c r="IQ17" s="48">
        <f t="shared" ca="1" si="9"/>
        <v>3074.13</v>
      </c>
      <c r="IR17" s="48">
        <f ca="1">SUM(INDIRECT("Summary_AttrorTotal!"&amp;ADDRESS(ROW(Summary_AttrorTotal!$S$17)+MATCH(IK17,Summary_AttrorTotal!$A$18:$A$97,1),COLUMN(U20))&amp;":"&amp;ADDRESS(ROW(Summary_AttrorTotal!$S$17)+MATCH(IL17,Summary_AttrorTotal!$A$18:$A$97,1),COLUMN(U20))))+IF(IL17=INDEX('User Entries'!$A$167:$A$254,Tot_Acc_Per,1),VLOOKUP(IL17,Summary_AttrorTotal!$A$18:$S$62,15,0),0)*(ACC_Length/'User Entries'!$B$17-1)</f>
        <v>364</v>
      </c>
      <c r="IS17" s="48">
        <f ca="1">SUM(INDIRECT("'Large Losses_Analysis'!"&amp;ADDRESS(ROW('Large Losses_Analysis'!$AA$17)+MATCH($IK17,'Large Losses_Analysis'!$A$18:$A$97,1),COLUMN($AI20))&amp;":"&amp;ADDRESS(ROW('Large Losses_Analysis'!$AA$17)+MATCH($IL17,'Large Losses_Analysis'!$A$18:$A$97,1),COLUMN($AI20))))+IF(IL17=INDEX('User Entries'!$A$167:$A$254,Tot_Acc_Per,1),VLOOKUP(IL17,'Large Losses_Analysis'!$AG$18:$AI$97,3,0),0)*(ACC_Length/'User Entries'!$B$17-1)</f>
        <v>0</v>
      </c>
      <c r="IT17" s="48">
        <f t="shared" ca="1" si="10"/>
        <v>364</v>
      </c>
      <c r="IU17" s="48">
        <f ca="1">(SUM(INDIRECT("'User Entries'!"&amp;ADDRESS(ROW('User Entries'!$B$166)+MATCH($IK17,'User Entries'!$A$167:$A$254,1),COLUMN($B20))&amp;":"&amp;ADDRESS(ROW('User Entries'!$B$166)+MATCH($IL17,'User Entries'!$A$167:$A$254,1),COLUMN($B20))))+IF(IL17=INDEX('User Entries'!$A$167:$A$254,Tot_Acc_Per,1),VLOOKUP(IL17,'User Entries'!$A$167:$B$254,2,0),0)*(ACC_Length/'User Entries'!$B$17-1))/unit</f>
        <v>0</v>
      </c>
      <c r="IV17" s="48" t="e">
        <f ca="1">AVERAGE(INDIRECT("'User Entries'!"&amp;ADDRESS(ROW('User Entries'!$B$166)+MATCH($IK17,'User Entries'!$A$167:$A$254,1),COLUMN($C20))&amp;":"&amp;ADDRESS(ROW('User Entries'!$B$166)+MATCH($IL17,'User Entries'!$A$167:$A$254,1),COLUMN($C20))))</f>
        <v>#DIV/0!</v>
      </c>
    </row>
    <row r="18" spans="1:256">
      <c r="A18" s="403">
        <f t="shared" si="0"/>
        <v>2002</v>
      </c>
      <c r="B18" s="44" t="e">
        <f t="shared" ca="1" si="1"/>
        <v>#DIV/0!</v>
      </c>
      <c r="C18" s="44" t="e">
        <f t="shared" ca="1" si="1"/>
        <v>#DIV/0!</v>
      </c>
      <c r="D18" s="44" t="e">
        <f t="shared" ca="1" si="2"/>
        <v>#DIV/0!</v>
      </c>
      <c r="F18" s="45" t="e">
        <f t="shared" ca="1" si="3"/>
        <v>#DIV/0!</v>
      </c>
      <c r="H18" s="46" t="e">
        <f t="shared" ca="1" si="4"/>
        <v>#DIV/0!</v>
      </c>
      <c r="I18" s="46" t="e">
        <f t="shared" ca="1" si="4"/>
        <v>#DIV/0!</v>
      </c>
      <c r="J18" s="46" t="e">
        <f t="shared" ca="1" si="5"/>
        <v>#DIV/0!</v>
      </c>
      <c r="L18" s="46" t="e">
        <f t="shared" ca="1" si="6"/>
        <v>#DIV/0!</v>
      </c>
      <c r="M18" s="46" t="e">
        <f t="shared" ca="1" si="6"/>
        <v>#DIV/0!</v>
      </c>
      <c r="N18" s="46" t="e">
        <f t="shared" ca="1" si="7"/>
        <v>#DIV/0!</v>
      </c>
      <c r="P18" s="47">
        <f t="shared" ca="1" si="8"/>
        <v>13.786150984682713</v>
      </c>
      <c r="Q18" s="47" t="e">
        <f t="shared" ca="1" si="8"/>
        <v>#DIV/0!</v>
      </c>
      <c r="R18" s="47">
        <f t="shared" ca="1" si="8"/>
        <v>13.786150984682713</v>
      </c>
      <c r="AG18" s="48"/>
      <c r="IK18" s="49" t="str">
        <f>IF(IM18&gt;C_year,"",IF(IM18&amp;" Q1"=INDEX('User Entries'!$A$167:$A$254,Tot_Acc_Per,1),INDEX('User Entries'!$A$167:$A$254,Tot_Acc_Per,1),IM18&amp;" Q1"))</f>
        <v>2002 Q1</v>
      </c>
      <c r="IL18" s="49" t="str">
        <f>IF(IM18=C_year,INDEX('User Entries'!$A$167:$A$254,Tot_Acc_Per,1),LEFT(IK18,4)&amp;" Q4")</f>
        <v>2002 Q4</v>
      </c>
      <c r="IM18" s="49">
        <f>IM17+1</f>
        <v>2002</v>
      </c>
      <c r="IO18" s="48">
        <f ca="1">SUM(INDIRECT("Summary_AttrorTotal!"&amp;ADDRESS(ROW(Summary_AttrorTotal!$S$17)+MATCH(IK18,Summary_AttrorTotal!$A$18:$A$97,1),COLUMN(S21))&amp;":"&amp;ADDRESS(ROW(Summary_AttrorTotal!$S$17)+MATCH(IL18,Summary_AttrorTotal!$A$18:$A$97,1),COLUMN(S21))))+IF(IL18=INDEX('User Entries'!$A$167:$A$254,Tot_Acc_Per,1),VLOOKUP(IL18,Summary_AttrorTotal!$A$18:$S$62,15,0),0)*(ACC_Length/'User Entries'!$B$17-1)</f>
        <v>6300.2709999999997</v>
      </c>
      <c r="IP18" s="48">
        <f ca="1">SUM(INDIRECT("'Large Losses_Analysis'!"&amp;ADDRESS(ROW('Large Losses_Analysis'!$AA$17)+MATCH($IK18,'Large Losses_Analysis'!$A$18:$A$97,1),COLUMN($AA21))&amp;":"&amp;ADDRESS(ROW('Large Losses_Analysis'!$AA$17)+MATCH($IL18,'Large Losses_Analysis'!$A$18:$A$97,1),COLUMN($AA21))))+IF(IL18=INDEX('User Entries'!$A$167:$A$254,Tot_Acc_Per,1),VLOOKUP(IL18,'Large Losses_Analysis'!$Y$18:$AA$97,3,0),0)*(ACC_Length/'User Entries'!$B$17-1)</f>
        <v>0</v>
      </c>
      <c r="IQ18" s="48">
        <f t="shared" ca="1" si="9"/>
        <v>6300.2709999999997</v>
      </c>
      <c r="IR18" s="48">
        <f ca="1">SUM(INDIRECT("Summary_AttrorTotal!"&amp;ADDRESS(ROW(Summary_AttrorTotal!$S$17)+MATCH(IK18,Summary_AttrorTotal!$A$18:$A$97,1),COLUMN(U21))&amp;":"&amp;ADDRESS(ROW(Summary_AttrorTotal!$S$17)+MATCH(IL18,Summary_AttrorTotal!$A$18:$A$97,1),COLUMN(U21))))+IF(IL18=INDEX('User Entries'!$A$167:$A$254,Tot_Acc_Per,1),VLOOKUP(IL18,Summary_AttrorTotal!$A$18:$S$62,15,0),0)*(ACC_Length/'User Entries'!$B$17-1)</f>
        <v>457</v>
      </c>
      <c r="IS18" s="48">
        <f ca="1">SUM(INDIRECT("'Large Losses_Analysis'!"&amp;ADDRESS(ROW('Large Losses_Analysis'!$AA$17)+MATCH($IK18,'Large Losses_Analysis'!$A$18:$A$97,1),COLUMN($AI21))&amp;":"&amp;ADDRESS(ROW('Large Losses_Analysis'!$AA$17)+MATCH($IL18,'Large Losses_Analysis'!$A$18:$A$97,1),COLUMN($AI21))))+IF(IL18=INDEX('User Entries'!$A$167:$A$254,Tot_Acc_Per,1),VLOOKUP(IL18,'Large Losses_Analysis'!$AG$18:$AI$97,3,0),0)*(ACC_Length/'User Entries'!$B$17-1)</f>
        <v>0</v>
      </c>
      <c r="IT18" s="48">
        <f t="shared" ca="1" si="10"/>
        <v>457</v>
      </c>
      <c r="IU18" s="48">
        <f ca="1">(SUM(INDIRECT("'User Entries'!"&amp;ADDRESS(ROW('User Entries'!$B$166)+MATCH($IK18,'User Entries'!$A$167:$A$254,1),COLUMN($B21))&amp;":"&amp;ADDRESS(ROW('User Entries'!$B$166)+MATCH($IL18,'User Entries'!$A$167:$A$254,1),COLUMN($B21))))+IF(IL18=INDEX('User Entries'!$A$167:$A$254,Tot_Acc_Per,1),VLOOKUP(IL18,'User Entries'!$A$167:$B$254,2,0),0)*(ACC_Length/'User Entries'!$B$17-1))/unit</f>
        <v>0</v>
      </c>
      <c r="IV18" s="48" t="e">
        <f ca="1">AVERAGE(INDIRECT("'User Entries'!"&amp;ADDRESS(ROW('User Entries'!$B$166)+MATCH($IK18,'User Entries'!$A$167:$A$254,1),COLUMN($C21))&amp;":"&amp;ADDRESS(ROW('User Entries'!$B$166)+MATCH($IL18,'User Entries'!$A$167:$A$254,1),COLUMN($C21))))</f>
        <v>#DIV/0!</v>
      </c>
    </row>
    <row r="19" spans="1:256">
      <c r="A19" s="403">
        <f t="shared" si="0"/>
        <v>2003</v>
      </c>
      <c r="B19" s="44" t="e">
        <f t="shared" ca="1" si="1"/>
        <v>#DIV/0!</v>
      </c>
      <c r="C19" s="44" t="e">
        <f t="shared" ca="1" si="1"/>
        <v>#DIV/0!</v>
      </c>
      <c r="D19" s="44" t="e">
        <f t="shared" ca="1" si="2"/>
        <v>#DIV/0!</v>
      </c>
      <c r="F19" s="45" t="e">
        <f t="shared" ca="1" si="3"/>
        <v>#DIV/0!</v>
      </c>
      <c r="H19" s="46" t="e">
        <f t="shared" ca="1" si="4"/>
        <v>#DIV/0!</v>
      </c>
      <c r="I19" s="46" t="e">
        <f t="shared" ca="1" si="4"/>
        <v>#DIV/0!</v>
      </c>
      <c r="J19" s="46" t="e">
        <f t="shared" ca="1" si="5"/>
        <v>#DIV/0!</v>
      </c>
      <c r="L19" s="46" t="e">
        <f t="shared" ca="1" si="6"/>
        <v>#DIV/0!</v>
      </c>
      <c r="M19" s="46" t="e">
        <f t="shared" ca="1" si="6"/>
        <v>#DIV/0!</v>
      </c>
      <c r="N19" s="46" t="e">
        <f t="shared" ca="1" si="7"/>
        <v>#DIV/0!</v>
      </c>
      <c r="P19" s="47">
        <f t="shared" ca="1" si="8"/>
        <v>16.007731778425658</v>
      </c>
      <c r="Q19" s="47" t="e">
        <f t="shared" ca="1" si="8"/>
        <v>#DIV/0!</v>
      </c>
      <c r="R19" s="47">
        <f t="shared" ca="1" si="8"/>
        <v>16.007731778425658</v>
      </c>
      <c r="AG19" s="48"/>
      <c r="IK19" s="49" t="str">
        <f>IF(IM19&gt;C_year,"",IF(IM19&amp;" Q1"=INDEX('User Entries'!$A$167:$A$254,Tot_Acc_Per,1),INDEX('User Entries'!$A$167:$A$254,Tot_Acc_Per,1),IM19&amp;" Q1"))</f>
        <v>2003 Q1</v>
      </c>
      <c r="IL19" s="49" t="str">
        <f>IF(IM19=C_year,INDEX('User Entries'!$A$167:$A$254,Tot_Acc_Per,1),LEFT(IK19,4)&amp;" Q4")</f>
        <v>2003 Q4</v>
      </c>
      <c r="IM19" s="49">
        <f>IM18+1</f>
        <v>2003</v>
      </c>
      <c r="IO19" s="48">
        <f ca="1">SUM(INDIRECT("Summary_AttrorTotal!"&amp;ADDRESS(ROW(Summary_AttrorTotal!$S$17)+MATCH(IK19,Summary_AttrorTotal!$A$18:$A$97,1),COLUMN(S22))&amp;":"&amp;ADDRESS(ROW(Summary_AttrorTotal!$S$17)+MATCH(IL19,Summary_AttrorTotal!$A$18:$A$97,1),COLUMN(S22))))+IF(IL19=INDEX('User Entries'!$A$167:$A$254,Tot_Acc_Per,1),VLOOKUP(IL19,Summary_AttrorTotal!$A$18:$S$62,15,0),0)*(ACC_Length/'User Entries'!$B$17-1)</f>
        <v>5490.652</v>
      </c>
      <c r="IP19" s="48">
        <f ca="1">SUM(INDIRECT("'Large Losses_Analysis'!"&amp;ADDRESS(ROW('Large Losses_Analysis'!$AA$17)+MATCH($IK19,'Large Losses_Analysis'!$A$18:$A$97,1),COLUMN($AA22))&amp;":"&amp;ADDRESS(ROW('Large Losses_Analysis'!$AA$17)+MATCH($IL19,'Large Losses_Analysis'!$A$18:$A$97,1),COLUMN($AA22))))+IF(IL19=INDEX('User Entries'!$A$167:$A$254,Tot_Acc_Per,1),VLOOKUP(IL19,'Large Losses_Analysis'!$Y$18:$AA$97,3,0),0)*(ACC_Length/'User Entries'!$B$17-1)</f>
        <v>0</v>
      </c>
      <c r="IQ19" s="48">
        <f t="shared" ca="1" si="9"/>
        <v>5490.652</v>
      </c>
      <c r="IR19" s="48">
        <f ca="1">SUM(INDIRECT("Summary_AttrorTotal!"&amp;ADDRESS(ROW(Summary_AttrorTotal!$S$17)+MATCH(IK19,Summary_AttrorTotal!$A$18:$A$97,1),COLUMN(U22))&amp;":"&amp;ADDRESS(ROW(Summary_AttrorTotal!$S$17)+MATCH(IL19,Summary_AttrorTotal!$A$18:$A$97,1),COLUMN(U22))))+IF(IL19=INDEX('User Entries'!$A$167:$A$254,Tot_Acc_Per,1),VLOOKUP(IL19,Summary_AttrorTotal!$A$18:$S$62,15,0),0)*(ACC_Length/'User Entries'!$B$17-1)</f>
        <v>343</v>
      </c>
      <c r="IS19" s="48">
        <f ca="1">SUM(INDIRECT("'Large Losses_Analysis'!"&amp;ADDRESS(ROW('Large Losses_Analysis'!$AA$17)+MATCH($IK19,'Large Losses_Analysis'!$A$18:$A$97,1),COLUMN($AI22))&amp;":"&amp;ADDRESS(ROW('Large Losses_Analysis'!$AA$17)+MATCH($IL19,'Large Losses_Analysis'!$A$18:$A$97,1),COLUMN($AI22))))+IF(IL19=INDEX('User Entries'!$A$167:$A$254,Tot_Acc_Per,1),VLOOKUP(IL19,'Large Losses_Analysis'!$AG$18:$AI$97,3,0),0)*(ACC_Length/'User Entries'!$B$17-1)</f>
        <v>0</v>
      </c>
      <c r="IT19" s="48">
        <f t="shared" ca="1" si="10"/>
        <v>343</v>
      </c>
      <c r="IU19" s="48">
        <f ca="1">(SUM(INDIRECT("'User Entries'!"&amp;ADDRESS(ROW('User Entries'!$B$166)+MATCH($IK19,'User Entries'!$A$167:$A$254,1),COLUMN($B22))&amp;":"&amp;ADDRESS(ROW('User Entries'!$B$166)+MATCH($IL19,'User Entries'!$A$167:$A$254,1),COLUMN($B22))))+IF(IL19=INDEX('User Entries'!$A$167:$A$254,Tot_Acc_Per,1),VLOOKUP(IL19,'User Entries'!$A$167:$B$254,2,0),0)*(ACC_Length/'User Entries'!$B$17-1))/unit</f>
        <v>0</v>
      </c>
      <c r="IV19" s="48" t="e">
        <f ca="1">AVERAGE(INDIRECT("'User Entries'!"&amp;ADDRESS(ROW('User Entries'!$B$166)+MATCH($IK19,'User Entries'!$A$167:$A$254,1),COLUMN($C22))&amp;":"&amp;ADDRESS(ROW('User Entries'!$B$166)+MATCH($IL19,'User Entries'!$A$167:$A$254,1),COLUMN($C22))))</f>
        <v>#DIV/0!</v>
      </c>
    </row>
    <row r="20" spans="1:256">
      <c r="A20" s="403">
        <f t="shared" si="0"/>
        <v>2004</v>
      </c>
      <c r="B20" s="44" t="e">
        <f t="shared" ca="1" si="1"/>
        <v>#DIV/0!</v>
      </c>
      <c r="C20" s="44" t="e">
        <f t="shared" ca="1" si="1"/>
        <v>#DIV/0!</v>
      </c>
      <c r="D20" s="44" t="e">
        <f t="shared" ca="1" si="2"/>
        <v>#DIV/0!</v>
      </c>
      <c r="F20" s="45" t="e">
        <f t="shared" ca="1" si="3"/>
        <v>#DIV/0!</v>
      </c>
      <c r="H20" s="46" t="e">
        <f t="shared" ca="1" si="4"/>
        <v>#DIV/0!</v>
      </c>
      <c r="I20" s="46" t="e">
        <f t="shared" ca="1" si="4"/>
        <v>#DIV/0!</v>
      </c>
      <c r="J20" s="46" t="e">
        <f t="shared" ca="1" si="5"/>
        <v>#DIV/0!</v>
      </c>
      <c r="L20" s="46" t="e">
        <f t="shared" ca="1" si="6"/>
        <v>#DIV/0!</v>
      </c>
      <c r="M20" s="46" t="e">
        <f t="shared" ca="1" si="6"/>
        <v>#DIV/0!</v>
      </c>
      <c r="N20" s="46" t="e">
        <f t="shared" ca="1" si="7"/>
        <v>#DIV/0!</v>
      </c>
      <c r="P20" s="47">
        <f t="shared" ca="1" si="8"/>
        <v>16.096832684824903</v>
      </c>
      <c r="Q20" s="47" t="e">
        <f t="shared" ca="1" si="8"/>
        <v>#DIV/0!</v>
      </c>
      <c r="R20" s="47">
        <f t="shared" ca="1" si="8"/>
        <v>16.096832684824903</v>
      </c>
      <c r="AG20" s="48"/>
      <c r="IK20" s="49" t="str">
        <f>IF(IM20&gt;C_year,"",IF(IM20&amp;" Q1"=INDEX('User Entries'!$A$167:$A$254,Tot_Acc_Per,1),INDEX('User Entries'!$A$167:$A$254,Tot_Acc_Per,1),IM20&amp;" Q1"))</f>
        <v>2004 Q1</v>
      </c>
      <c r="IL20" s="49" t="str">
        <f>IF(IM20=C_year,INDEX('User Entries'!$A$167:$A$254,Tot_Acc_Per,1),LEFT(IK20,4)&amp;" Q4")</f>
        <v>2004 Q4</v>
      </c>
      <c r="IM20" s="49">
        <f>IM19+1</f>
        <v>2004</v>
      </c>
      <c r="IO20" s="48">
        <f ca="1">SUM(INDIRECT("Summary_AttrorTotal!"&amp;ADDRESS(ROW(Summary_AttrorTotal!$S$17)+MATCH(IK20,Summary_AttrorTotal!$A$18:$A$97,1),COLUMN(S23))&amp;":"&amp;ADDRESS(ROW(Summary_AttrorTotal!$S$17)+MATCH(IL20,Summary_AttrorTotal!$A$18:$A$97,1),COLUMN(S23))))+IF(IL20=INDEX('User Entries'!$A$167:$A$254,Tot_Acc_Per,1),VLOOKUP(IL20,Summary_AttrorTotal!$A$18:$S$62,15,0),0)*(ACC_Length/'User Entries'!$B$17-1)</f>
        <v>4136.8860000000004</v>
      </c>
      <c r="IP20" s="48">
        <f ca="1">SUM(INDIRECT("'Large Losses_Analysis'!"&amp;ADDRESS(ROW('Large Losses_Analysis'!$AA$17)+MATCH($IK20,'Large Losses_Analysis'!$A$18:$A$97,1),COLUMN($AA23))&amp;":"&amp;ADDRESS(ROW('Large Losses_Analysis'!$AA$17)+MATCH($IL20,'Large Losses_Analysis'!$A$18:$A$97,1),COLUMN($AA23))))+IF(IL20=INDEX('User Entries'!$A$167:$A$254,Tot_Acc_Per,1),VLOOKUP(IL20,'Large Losses_Analysis'!$Y$18:$AA$97,3,0),0)*(ACC_Length/'User Entries'!$B$17-1)</f>
        <v>0</v>
      </c>
      <c r="IQ20" s="48">
        <f t="shared" ca="1" si="9"/>
        <v>4136.8860000000004</v>
      </c>
      <c r="IR20" s="48">
        <f ca="1">SUM(INDIRECT("Summary_AttrorTotal!"&amp;ADDRESS(ROW(Summary_AttrorTotal!$S$17)+MATCH(IK20,Summary_AttrorTotal!$A$18:$A$97,1),COLUMN(U23))&amp;":"&amp;ADDRESS(ROW(Summary_AttrorTotal!$S$17)+MATCH(IL20,Summary_AttrorTotal!$A$18:$A$97,1),COLUMN(U23))))+IF(IL20=INDEX('User Entries'!$A$167:$A$254,Tot_Acc_Per,1),VLOOKUP(IL20,Summary_AttrorTotal!$A$18:$S$62,15,0),0)*(ACC_Length/'User Entries'!$B$17-1)</f>
        <v>257</v>
      </c>
      <c r="IS20" s="48">
        <f ca="1">SUM(INDIRECT("'Large Losses_Analysis'!"&amp;ADDRESS(ROW('Large Losses_Analysis'!$AA$17)+MATCH($IK20,'Large Losses_Analysis'!$A$18:$A$97,1),COLUMN($AI23))&amp;":"&amp;ADDRESS(ROW('Large Losses_Analysis'!$AA$17)+MATCH($IL20,'Large Losses_Analysis'!$A$18:$A$97,1),COLUMN($AI23))))+IF(IL20=INDEX('User Entries'!$A$167:$A$254,Tot_Acc_Per,1),VLOOKUP(IL20,'Large Losses_Analysis'!$AG$18:$AI$97,3,0),0)*(ACC_Length/'User Entries'!$B$17-1)</f>
        <v>0</v>
      </c>
      <c r="IT20" s="48">
        <f t="shared" ca="1" si="10"/>
        <v>257</v>
      </c>
      <c r="IU20" s="48">
        <f ca="1">(SUM(INDIRECT("'User Entries'!"&amp;ADDRESS(ROW('User Entries'!$B$166)+MATCH($IK20,'User Entries'!$A$167:$A$254,1),COLUMN($B23))&amp;":"&amp;ADDRESS(ROW('User Entries'!$B$166)+MATCH($IL20,'User Entries'!$A$167:$A$254,1),COLUMN($B23))))+IF(IL20=INDEX('User Entries'!$A$167:$A$254,Tot_Acc_Per,1),VLOOKUP(IL20,'User Entries'!$A$167:$B$254,2,0),0)*(ACC_Length/'User Entries'!$B$17-1))/unit</f>
        <v>0</v>
      </c>
      <c r="IV20" s="48" t="e">
        <f ca="1">AVERAGE(INDIRECT("'User Entries'!"&amp;ADDRESS(ROW('User Entries'!$B$166)+MATCH($IK20,'User Entries'!$A$167:$A$254,1),COLUMN($C23))&amp;":"&amp;ADDRESS(ROW('User Entries'!$B$166)+MATCH($IL20,'User Entries'!$A$167:$A$254,1),COLUMN($C23))))</f>
        <v>#DIV/0!</v>
      </c>
    </row>
    <row r="21" spans="1:256">
      <c r="A21" s="403">
        <f t="shared" ref="A21:A32" si="11">IM21</f>
        <v>2005</v>
      </c>
      <c r="B21" s="44" t="e">
        <f t="shared" ref="B21:B32" ca="1" si="12">IO21/$IU21</f>
        <v>#DIV/0!</v>
      </c>
      <c r="C21" s="44" t="e">
        <f t="shared" ref="C21:C32" ca="1" si="13">IP21/$IU21</f>
        <v>#DIV/0!</v>
      </c>
      <c r="D21" s="44" t="e">
        <f t="shared" ref="D21:D32" ca="1" si="14">B21+C21</f>
        <v>#DIV/0!</v>
      </c>
      <c r="F21" s="45" t="e">
        <f t="shared" ref="F21:F32" ca="1" si="15">IU21/IV21</f>
        <v>#DIV/0!</v>
      </c>
      <c r="H21" s="46" t="e">
        <f t="shared" ref="H21:H32" ca="1" si="16">IO21/$IV21</f>
        <v>#DIV/0!</v>
      </c>
      <c r="I21" s="46" t="e">
        <f t="shared" ref="I21:I32" ca="1" si="17">IP21/$IV21</f>
        <v>#DIV/0!</v>
      </c>
      <c r="J21" s="46" t="e">
        <f t="shared" ref="J21:J32" ca="1" si="18">H21+I21</f>
        <v>#DIV/0!</v>
      </c>
      <c r="L21" s="46" t="e">
        <f t="shared" ref="L21:L32" ca="1" si="19">IR21/$IV21*1000</f>
        <v>#DIV/0!</v>
      </c>
      <c r="M21" s="46" t="e">
        <f t="shared" ref="M21:M32" ca="1" si="20">IS21/$IV21*1000</f>
        <v>#DIV/0!</v>
      </c>
      <c r="N21" s="46" t="e">
        <f t="shared" ref="N21:N32" ca="1" si="21">L21+M21</f>
        <v>#DIV/0!</v>
      </c>
      <c r="P21" s="47">
        <f t="shared" ref="P21:P32" ca="1" si="22">IO21/IR21</f>
        <v>17.626989726027396</v>
      </c>
      <c r="Q21" s="47" t="e">
        <f t="shared" ref="Q21:Q32" ca="1" si="23">IP21/IS21</f>
        <v>#DIV/0!</v>
      </c>
      <c r="R21" s="47">
        <f t="shared" ref="R21:R32" ca="1" si="24">IQ21/IT21</f>
        <v>17.626989726027396</v>
      </c>
      <c r="AG21" s="48"/>
      <c r="IK21" s="49" t="str">
        <f>IF(IM21&gt;C_year,"",IF(IM21&amp;" Q1"=INDEX('User Entries'!$A$167:$A$254,Tot_Acc_Per,1),INDEX('User Entries'!$A$167:$A$254,Tot_Acc_Per,1),IM21&amp;" Q1"))</f>
        <v>2005 Q1</v>
      </c>
      <c r="IL21" s="49" t="str">
        <f>IF(IM21=C_year,INDEX('User Entries'!$A$167:$A$254,Tot_Acc_Per,1),LEFT(IK21,4)&amp;" Q4")</f>
        <v>2005 Q4</v>
      </c>
      <c r="IM21" s="49">
        <f t="shared" ref="IM21:IM32" si="25">IM20+1</f>
        <v>2005</v>
      </c>
      <c r="IO21" s="48">
        <f ca="1">SUM(INDIRECT("Summary_AttrorTotal!"&amp;ADDRESS(ROW(Summary_AttrorTotal!$S$17)+MATCH(IK21,Summary_AttrorTotal!$A$18:$A$97,1),COLUMN(S24))&amp;":"&amp;ADDRESS(ROW(Summary_AttrorTotal!$S$17)+MATCH(IL21,Summary_AttrorTotal!$A$18:$A$97,1),COLUMN(S24))))+IF(IL21=INDEX('User Entries'!$A$167:$A$254,Tot_Acc_Per,1),VLOOKUP(IL21,Summary_AttrorTotal!$A$18:$S$62,15,0),0)*(ACC_Length/'User Entries'!$B$17-1)</f>
        <v>5147.0810000000001</v>
      </c>
      <c r="IP21" s="48">
        <f ca="1">SUM(INDIRECT("'Large Losses_Analysis'!"&amp;ADDRESS(ROW('Large Losses_Analysis'!$AA$17)+MATCH($IK21,'Large Losses_Analysis'!$A$18:$A$97,1),COLUMN($AA24))&amp;":"&amp;ADDRESS(ROW('Large Losses_Analysis'!$AA$17)+MATCH($IL21,'Large Losses_Analysis'!$A$18:$A$97,1),COLUMN($AA24))))+IF(IL21=INDEX('User Entries'!$A$167:$A$254,Tot_Acc_Per,1),VLOOKUP(IL21,'Large Losses_Analysis'!$Y$18:$AA$97,3,0),0)*(ACC_Length/'User Entries'!$B$17-1)</f>
        <v>0</v>
      </c>
      <c r="IQ21" s="48">
        <f t="shared" ca="1" si="9"/>
        <v>5147.0810000000001</v>
      </c>
      <c r="IR21" s="48">
        <f ca="1">SUM(INDIRECT("Summary_AttrorTotal!"&amp;ADDRESS(ROW(Summary_AttrorTotal!$S$17)+MATCH(IK21,Summary_AttrorTotal!$A$18:$A$97,1),COLUMN(U24))&amp;":"&amp;ADDRESS(ROW(Summary_AttrorTotal!$S$17)+MATCH(IL21,Summary_AttrorTotal!$A$18:$A$97,1),COLUMN(U24))))+IF(IL21=INDEX('User Entries'!$A$167:$A$254,Tot_Acc_Per,1),VLOOKUP(IL21,Summary_AttrorTotal!$A$18:$S$62,15,0),0)*(ACC_Length/'User Entries'!$B$17-1)</f>
        <v>292</v>
      </c>
      <c r="IS21" s="48">
        <f ca="1">SUM(INDIRECT("'Large Losses_Analysis'!"&amp;ADDRESS(ROW('Large Losses_Analysis'!$AA$17)+MATCH($IK21,'Large Losses_Analysis'!$A$18:$A$97,1),COLUMN($AI24))&amp;":"&amp;ADDRESS(ROW('Large Losses_Analysis'!$AA$17)+MATCH($IL21,'Large Losses_Analysis'!$A$18:$A$97,1),COLUMN($AI24))))+IF(IL21=INDEX('User Entries'!$A$167:$A$254,Tot_Acc_Per,1),VLOOKUP(IL21,'Large Losses_Analysis'!$AG$18:$AI$97,3,0),0)*(ACC_Length/'User Entries'!$B$17-1)</f>
        <v>0</v>
      </c>
      <c r="IT21" s="48">
        <f t="shared" ca="1" si="10"/>
        <v>292</v>
      </c>
      <c r="IU21" s="48">
        <f ca="1">(SUM(INDIRECT("'User Entries'!"&amp;ADDRESS(ROW('User Entries'!$B$166)+MATCH($IK21,'User Entries'!$A$167:$A$254,1),COLUMN($B24))&amp;":"&amp;ADDRESS(ROW('User Entries'!$B$166)+MATCH($IL21,'User Entries'!$A$167:$A$254,1),COLUMN($B24))))+IF(IL21=INDEX('User Entries'!$A$167:$A$254,Tot_Acc_Per,1),VLOOKUP(IL21,'User Entries'!$A$167:$B$254,2,0),0)*(ACC_Length/'User Entries'!$B$17-1))/unit</f>
        <v>0</v>
      </c>
      <c r="IV21" s="48">
        <f ca="1">AVERAGE(INDIRECT("'User Entries'!"&amp;ADDRESS(ROW('User Entries'!$B$166)+MATCH($IK21,'User Entries'!$A$167:$A$254,1),COLUMN($C24))&amp;":"&amp;ADDRESS(ROW('User Entries'!$B$166)+MATCH($IL21,'User Entries'!$A$167:$A$254,1),COLUMN($C24))))</f>
        <v>0</v>
      </c>
    </row>
    <row r="22" spans="1:256">
      <c r="A22" s="403">
        <f t="shared" si="11"/>
        <v>2006</v>
      </c>
      <c r="B22" s="44">
        <f t="shared" ca="1" si="12"/>
        <v>0.13276310876377742</v>
      </c>
      <c r="C22" s="44">
        <f t="shared" ca="1" si="13"/>
        <v>0</v>
      </c>
      <c r="D22" s="44">
        <f t="shared" ca="1" si="14"/>
        <v>0.13276310876377742</v>
      </c>
      <c r="F22" s="45">
        <f t="shared" ca="1" si="15"/>
        <v>1.880223220190788</v>
      </c>
      <c r="H22" s="46">
        <f t="shared" ca="1" si="16"/>
        <v>0.2496242798823694</v>
      </c>
      <c r="I22" s="46">
        <f t="shared" ca="1" si="17"/>
        <v>0</v>
      </c>
      <c r="J22" s="46">
        <f t="shared" ca="1" si="18"/>
        <v>0.2496242798823694</v>
      </c>
      <c r="L22" s="46">
        <f t="shared" ca="1" si="19"/>
        <v>10.187363231915262</v>
      </c>
      <c r="M22" s="46">
        <f t="shared" ca="1" si="20"/>
        <v>0</v>
      </c>
      <c r="N22" s="46">
        <f t="shared" ca="1" si="21"/>
        <v>10.187363231915262</v>
      </c>
      <c r="P22" s="47">
        <f t="shared" ca="1" si="22"/>
        <v>24.503325757575755</v>
      </c>
      <c r="Q22" s="47" t="e">
        <f t="shared" ca="1" si="23"/>
        <v>#DIV/0!</v>
      </c>
      <c r="R22" s="47">
        <f t="shared" ca="1" si="24"/>
        <v>24.503325757575755</v>
      </c>
      <c r="AG22" s="48"/>
      <c r="IK22" s="49" t="str">
        <f>IF(IM22&gt;C_year,"",IF(IM22&amp;" Q1"=INDEX('User Entries'!$A$167:$A$254,Tot_Acc_Per,1),INDEX('User Entries'!$A$167:$A$254,Tot_Acc_Per,1),IM22&amp;" Q1"))</f>
        <v>2006 Q1</v>
      </c>
      <c r="IL22" s="49" t="str">
        <f>IF(IM22=C_year,INDEX('User Entries'!$A$167:$A$254,Tot_Acc_Per,1),LEFT(IK22,4)&amp;" Q4")</f>
        <v>2006 Q4</v>
      </c>
      <c r="IM22" s="49">
        <f t="shared" si="25"/>
        <v>2006</v>
      </c>
      <c r="IO22" s="48">
        <f ca="1">SUM(INDIRECT("Summary_AttrorTotal!"&amp;ADDRESS(ROW(Summary_AttrorTotal!$S$17)+MATCH(IK22,Summary_AttrorTotal!$A$18:$A$97,1),COLUMN(S25))&amp;":"&amp;ADDRESS(ROW(Summary_AttrorTotal!$S$17)+MATCH(IL22,Summary_AttrorTotal!$A$18:$A$97,1),COLUMN(S25))))+IF(IL22=INDEX('User Entries'!$A$167:$A$254,Tot_Acc_Per,1),VLOOKUP(IL22,Summary_AttrorTotal!$A$18:$S$62,15,0),0)*(ACC_Length/'User Entries'!$B$17-1)</f>
        <v>6468.8779999999997</v>
      </c>
      <c r="IP22" s="48">
        <f ca="1">SUM(INDIRECT("'Large Losses_Analysis'!"&amp;ADDRESS(ROW('Large Losses_Analysis'!$AA$17)+MATCH($IK22,'Large Losses_Analysis'!$A$18:$A$97,1),COLUMN($AA25))&amp;":"&amp;ADDRESS(ROW('Large Losses_Analysis'!$AA$17)+MATCH($IL22,'Large Losses_Analysis'!$A$18:$A$97,1),COLUMN($AA25))))+IF(IL22=INDEX('User Entries'!$A$167:$A$254,Tot_Acc_Per,1),VLOOKUP(IL22,'Large Losses_Analysis'!$Y$18:$AA$97,3,0),0)*(ACC_Length/'User Entries'!$B$17-1)</f>
        <v>0</v>
      </c>
      <c r="IQ22" s="48">
        <f t="shared" ca="1" si="9"/>
        <v>6468.8779999999997</v>
      </c>
      <c r="IR22" s="48">
        <f ca="1">SUM(INDIRECT("Summary_AttrorTotal!"&amp;ADDRESS(ROW(Summary_AttrorTotal!$S$17)+MATCH(IK22,Summary_AttrorTotal!$A$18:$A$97,1),COLUMN(U25))&amp;":"&amp;ADDRESS(ROW(Summary_AttrorTotal!$S$17)+MATCH(IL22,Summary_AttrorTotal!$A$18:$A$97,1),COLUMN(U25))))+IF(IL22=INDEX('User Entries'!$A$167:$A$254,Tot_Acc_Per,1),VLOOKUP(IL22,Summary_AttrorTotal!$A$18:$S$62,15,0),0)*(ACC_Length/'User Entries'!$B$17-1)</f>
        <v>264</v>
      </c>
      <c r="IS22" s="48">
        <f ca="1">SUM(INDIRECT("'Large Losses_Analysis'!"&amp;ADDRESS(ROW('Large Losses_Analysis'!$AA$17)+MATCH($IK22,'Large Losses_Analysis'!$A$18:$A$97,1),COLUMN($AI25))&amp;":"&amp;ADDRESS(ROW('Large Losses_Analysis'!$AA$17)+MATCH($IL22,'Large Losses_Analysis'!$A$18:$A$97,1),COLUMN($AI25))))+IF(IL22=INDEX('User Entries'!$A$167:$A$254,Tot_Acc_Per,1),VLOOKUP(IL22,'Large Losses_Analysis'!$AG$18:$AI$97,3,0),0)*(ACC_Length/'User Entries'!$B$17-1)</f>
        <v>0</v>
      </c>
      <c r="IT22" s="48">
        <f t="shared" ca="1" si="10"/>
        <v>264</v>
      </c>
      <c r="IU22" s="48">
        <f ca="1">(SUM(INDIRECT("'User Entries'!"&amp;ADDRESS(ROW('User Entries'!$B$166)+MATCH($IK22,'User Entries'!$A$167:$A$254,1),COLUMN($B25))&amp;":"&amp;ADDRESS(ROW('User Entries'!$B$166)+MATCH($IL22,'User Entries'!$A$167:$A$254,1),COLUMN($B25))))+IF(IL22=INDEX('User Entries'!$A$167:$A$254,Tot_Acc_Per,1),VLOOKUP(IL22,'User Entries'!$A$167:$B$254,2,0),0)*(ACC_Length/'User Entries'!$B$17-1))/unit</f>
        <v>48724.966296999999</v>
      </c>
      <c r="IV22" s="48">
        <f ca="1">AVERAGE(INDIRECT("'User Entries'!"&amp;ADDRESS(ROW('User Entries'!$B$166)+MATCH($IK22,'User Entries'!$A$167:$A$254,1),COLUMN($C25))&amp;":"&amp;ADDRESS(ROW('User Entries'!$B$166)+MATCH($IL22,'User Entries'!$A$167:$A$254,1),COLUMN($C25))))</f>
        <v>25914.458333333332</v>
      </c>
    </row>
    <row r="23" spans="1:256">
      <c r="A23" s="403">
        <f t="shared" si="11"/>
        <v>2007</v>
      </c>
      <c r="B23" s="44">
        <f t="shared" ca="1" si="12"/>
        <v>0.17832084353035899</v>
      </c>
      <c r="C23" s="44">
        <f t="shared" ca="1" si="13"/>
        <v>0</v>
      </c>
      <c r="D23" s="44">
        <f t="shared" ca="1" si="14"/>
        <v>0.17832084353035899</v>
      </c>
      <c r="F23" s="45">
        <f t="shared" ca="1" si="15"/>
        <v>2.0935466423217526</v>
      </c>
      <c r="H23" s="46">
        <f t="shared" ca="1" si="16"/>
        <v>0.37332300322896572</v>
      </c>
      <c r="I23" s="46">
        <f t="shared" ca="1" si="17"/>
        <v>0</v>
      </c>
      <c r="J23" s="46">
        <f t="shared" ca="1" si="18"/>
        <v>0.37332300322896572</v>
      </c>
      <c r="L23" s="46">
        <f t="shared" ca="1" si="19"/>
        <v>11.674698678354295</v>
      </c>
      <c r="M23" s="46">
        <f t="shared" ca="1" si="20"/>
        <v>0</v>
      </c>
      <c r="N23" s="46">
        <f t="shared" ca="1" si="21"/>
        <v>11.674698678354295</v>
      </c>
      <c r="P23" s="47">
        <f t="shared" ca="1" si="22"/>
        <v>31.977099667774088</v>
      </c>
      <c r="Q23" s="47" t="e">
        <f t="shared" ca="1" si="23"/>
        <v>#DIV/0!</v>
      </c>
      <c r="R23" s="47">
        <f t="shared" ca="1" si="24"/>
        <v>31.977099667774088</v>
      </c>
      <c r="AG23" s="48"/>
      <c r="IK23" s="49" t="str">
        <f>IF(IM23&gt;C_year,"",IF(IM23&amp;" Q1"=INDEX('User Entries'!$A$167:$A$254,Tot_Acc_Per,1),INDEX('User Entries'!$A$167:$A$254,Tot_Acc_Per,1),IM23&amp;" Q1"))</f>
        <v>2007 Q1</v>
      </c>
      <c r="IL23" s="49" t="str">
        <f>IF(IM23=C_year,INDEX('User Entries'!$A$167:$A$254,Tot_Acc_Per,1),LEFT(IK23,4)&amp;" Q4")</f>
        <v>2007 Q4</v>
      </c>
      <c r="IM23" s="49">
        <f t="shared" si="25"/>
        <v>2007</v>
      </c>
      <c r="IO23" s="48">
        <f ca="1">SUM(INDIRECT("Summary_AttrorTotal!"&amp;ADDRESS(ROW(Summary_AttrorTotal!$S$17)+MATCH(IK23,Summary_AttrorTotal!$A$18:$A$97,1),COLUMN(S26))&amp;":"&amp;ADDRESS(ROW(Summary_AttrorTotal!$S$17)+MATCH(IL23,Summary_AttrorTotal!$A$18:$A$97,1),COLUMN(S26))))+IF(IL23=INDEX('User Entries'!$A$167:$A$254,Tot_Acc_Per,1),VLOOKUP(IL23,Summary_AttrorTotal!$A$18:$S$62,15,0),0)*(ACC_Length/'User Entries'!$B$17-1)</f>
        <v>9625.107</v>
      </c>
      <c r="IP23" s="48">
        <f ca="1">SUM(INDIRECT("'Large Losses_Analysis'!"&amp;ADDRESS(ROW('Large Losses_Analysis'!$AA$17)+MATCH($IK23,'Large Losses_Analysis'!$A$18:$A$97,1),COLUMN($AA26))&amp;":"&amp;ADDRESS(ROW('Large Losses_Analysis'!$AA$17)+MATCH($IL23,'Large Losses_Analysis'!$A$18:$A$97,1),COLUMN($AA26))))+IF(IL23=INDEX('User Entries'!$A$167:$A$254,Tot_Acc_Per,1),VLOOKUP(IL23,'Large Losses_Analysis'!$Y$18:$AA$97,3,0),0)*(ACC_Length/'User Entries'!$B$17-1)</f>
        <v>0</v>
      </c>
      <c r="IQ23" s="48">
        <f t="shared" ca="1" si="9"/>
        <v>9625.107</v>
      </c>
      <c r="IR23" s="48">
        <f ca="1">SUM(INDIRECT("Summary_AttrorTotal!"&amp;ADDRESS(ROW(Summary_AttrorTotal!$S$17)+MATCH(IK23,Summary_AttrorTotal!$A$18:$A$97,1),COLUMN(U26))&amp;":"&amp;ADDRESS(ROW(Summary_AttrorTotal!$S$17)+MATCH(IL23,Summary_AttrorTotal!$A$18:$A$97,1),COLUMN(U26))))+IF(IL23=INDEX('User Entries'!$A$167:$A$254,Tot_Acc_Per,1),VLOOKUP(IL23,Summary_AttrorTotal!$A$18:$S$62,15,0),0)*(ACC_Length/'User Entries'!$B$17-1)</f>
        <v>301</v>
      </c>
      <c r="IS23" s="48">
        <f ca="1">SUM(INDIRECT("'Large Losses_Analysis'!"&amp;ADDRESS(ROW('Large Losses_Analysis'!$AA$17)+MATCH($IK23,'Large Losses_Analysis'!$A$18:$A$97,1),COLUMN($AI26))&amp;":"&amp;ADDRESS(ROW('Large Losses_Analysis'!$AA$17)+MATCH($IL23,'Large Losses_Analysis'!$A$18:$A$97,1),COLUMN($AI26))))+IF(IL23=INDEX('User Entries'!$A$167:$A$254,Tot_Acc_Per,1),VLOOKUP(IL23,'Large Losses_Analysis'!$AG$18:$AI$97,3,0),0)*(ACC_Length/'User Entries'!$B$17-1)</f>
        <v>0</v>
      </c>
      <c r="IT23" s="48">
        <f t="shared" ca="1" si="10"/>
        <v>301</v>
      </c>
      <c r="IU23" s="48">
        <f ca="1">(SUM(INDIRECT("'User Entries'!"&amp;ADDRESS(ROW('User Entries'!$B$166)+MATCH($IK23,'User Entries'!$A$167:$A$254,1),COLUMN($B26))&amp;":"&amp;ADDRESS(ROW('User Entries'!$B$166)+MATCH($IL23,'User Entries'!$A$167:$A$254,1),COLUMN($B26))))+IF(IL23=INDEX('User Entries'!$A$167:$A$254,Tot_Acc_Per,1),VLOOKUP(IL23,'User Entries'!$A$167:$B$254,2,0),0)*(ACC_Length/'User Entries'!$B$17-1))/unit</f>
        <v>53976.342919000002</v>
      </c>
      <c r="IV23" s="48">
        <f ca="1">AVERAGE(INDIRECT("'User Entries'!"&amp;ADDRESS(ROW('User Entries'!$B$166)+MATCH($IK23,'User Entries'!$A$167:$A$254,1),COLUMN($C26))&amp;":"&amp;ADDRESS(ROW('User Entries'!$B$166)+MATCH($IL23,'User Entries'!$A$167:$A$254,1),COLUMN($C26))))</f>
        <v>25782.249999999996</v>
      </c>
    </row>
    <row r="24" spans="1:256">
      <c r="A24" s="403">
        <f t="shared" si="11"/>
        <v>2008</v>
      </c>
      <c r="B24" s="44">
        <f t="shared" ca="1" si="12"/>
        <v>0.13862224625457015</v>
      </c>
      <c r="C24" s="44">
        <f t="shared" ca="1" si="13"/>
        <v>0</v>
      </c>
      <c r="D24" s="44">
        <f t="shared" ca="1" si="14"/>
        <v>0.13862224625457015</v>
      </c>
      <c r="F24" s="45">
        <f t="shared" ca="1" si="15"/>
        <v>2.7476775127267272</v>
      </c>
      <c r="H24" s="46">
        <f t="shared" ca="1" si="16"/>
        <v>0.38088922879734921</v>
      </c>
      <c r="I24" s="46">
        <f t="shared" ca="1" si="17"/>
        <v>0</v>
      </c>
      <c r="J24" s="46">
        <f t="shared" ca="1" si="18"/>
        <v>0.38088922879734921</v>
      </c>
      <c r="L24" s="46">
        <f t="shared" ca="1" si="19"/>
        <v>10.879969734376759</v>
      </c>
      <c r="M24" s="46">
        <f t="shared" ca="1" si="20"/>
        <v>0</v>
      </c>
      <c r="N24" s="46">
        <f t="shared" ca="1" si="21"/>
        <v>10.879969734376759</v>
      </c>
      <c r="P24" s="47">
        <f t="shared" ca="1" si="22"/>
        <v>35.008298561151079</v>
      </c>
      <c r="Q24" s="47" t="e">
        <f t="shared" ca="1" si="23"/>
        <v>#DIV/0!</v>
      </c>
      <c r="R24" s="47">
        <f t="shared" ca="1" si="24"/>
        <v>35.008298561151079</v>
      </c>
      <c r="AG24" s="48"/>
      <c r="IK24" s="49" t="str">
        <f>IF(IM24&gt;C_year,"",IF(IM24&amp;" Q1"=INDEX('User Entries'!$A$167:$A$254,Tot_Acc_Per,1),INDEX('User Entries'!$A$167:$A$254,Tot_Acc_Per,1),IM24&amp;" Q1"))</f>
        <v>2008 Q1</v>
      </c>
      <c r="IL24" s="49" t="str">
        <f>IF(IM24=C_year,INDEX('User Entries'!$A$167:$A$254,Tot_Acc_Per,1),LEFT(IK24,4)&amp;" Q4")</f>
        <v>2008 Q4</v>
      </c>
      <c r="IM24" s="49">
        <f t="shared" si="25"/>
        <v>2008</v>
      </c>
      <c r="IO24" s="48">
        <f ca="1">SUM(INDIRECT("Summary_AttrorTotal!"&amp;ADDRESS(ROW(Summary_AttrorTotal!$S$17)+MATCH(IK24,Summary_AttrorTotal!$A$18:$A$97,1),COLUMN(S27))&amp;":"&amp;ADDRESS(ROW(Summary_AttrorTotal!$S$17)+MATCH(IL24,Summary_AttrorTotal!$A$18:$A$97,1),COLUMN(S27))))+IF(IL24=INDEX('User Entries'!$A$167:$A$254,Tot_Acc_Per,1),VLOOKUP(IL24,Summary_AttrorTotal!$A$18:$S$62,15,0),0)*(ACC_Length/'User Entries'!$B$17-1)</f>
        <v>9732.3070000000007</v>
      </c>
      <c r="IP24" s="48">
        <f ca="1">SUM(INDIRECT("'Large Losses_Analysis'!"&amp;ADDRESS(ROW('Large Losses_Analysis'!$AA$17)+MATCH($IK24,'Large Losses_Analysis'!$A$18:$A$97,1),COLUMN($AA27))&amp;":"&amp;ADDRESS(ROW('Large Losses_Analysis'!$AA$17)+MATCH($IL24,'Large Losses_Analysis'!$A$18:$A$97,1),COLUMN($AA27))))+IF(IL24=INDEX('User Entries'!$A$167:$A$254,Tot_Acc_Per,1),VLOOKUP(IL24,'Large Losses_Analysis'!$Y$18:$AA$97,3,0),0)*(ACC_Length/'User Entries'!$B$17-1)</f>
        <v>0</v>
      </c>
      <c r="IQ24" s="48">
        <f t="shared" ca="1" si="9"/>
        <v>9732.3070000000007</v>
      </c>
      <c r="IR24" s="48">
        <f ca="1">SUM(INDIRECT("Summary_AttrorTotal!"&amp;ADDRESS(ROW(Summary_AttrorTotal!$S$17)+MATCH(IK24,Summary_AttrorTotal!$A$18:$A$97,1),COLUMN(U27))&amp;":"&amp;ADDRESS(ROW(Summary_AttrorTotal!$S$17)+MATCH(IL24,Summary_AttrorTotal!$A$18:$A$97,1),COLUMN(U27))))+IF(IL24=INDEX('User Entries'!$A$167:$A$254,Tot_Acc_Per,1),VLOOKUP(IL24,Summary_AttrorTotal!$A$18:$S$62,15,0),0)*(ACC_Length/'User Entries'!$B$17-1)</f>
        <v>278</v>
      </c>
      <c r="IS24" s="48">
        <f ca="1">SUM(INDIRECT("'Large Losses_Analysis'!"&amp;ADDRESS(ROW('Large Losses_Analysis'!$AA$17)+MATCH($IK24,'Large Losses_Analysis'!$A$18:$A$97,1),COLUMN($AI27))&amp;":"&amp;ADDRESS(ROW('Large Losses_Analysis'!$AA$17)+MATCH($IL24,'Large Losses_Analysis'!$A$18:$A$97,1),COLUMN($AI27))))+IF(IL24=INDEX('User Entries'!$A$167:$A$254,Tot_Acc_Per,1),VLOOKUP(IL24,'Large Losses_Analysis'!$AG$18:$AI$97,3,0),0)*(ACC_Length/'User Entries'!$B$17-1)</f>
        <v>0</v>
      </c>
      <c r="IT24" s="48">
        <f t="shared" ca="1" si="10"/>
        <v>278</v>
      </c>
      <c r="IU24" s="48">
        <f ca="1">(SUM(INDIRECT("'User Entries'!"&amp;ADDRESS(ROW('User Entries'!$B$166)+MATCH($IK24,'User Entries'!$A$167:$A$254,1),COLUMN($B27))&amp;":"&amp;ADDRESS(ROW('User Entries'!$B$166)+MATCH($IL24,'User Entries'!$A$167:$A$254,1),COLUMN($B27))))+IF(IL24=INDEX('User Entries'!$A$167:$A$254,Tot_Acc_Per,1),VLOOKUP(IL24,'User Entries'!$A$167:$B$254,2,0),0)*(ACC_Length/'User Entries'!$B$17-1))/unit</f>
        <v>70207.396452999994</v>
      </c>
      <c r="IV24" s="48">
        <f ca="1">AVERAGE(INDIRECT("'User Entries'!"&amp;ADDRESS(ROW('User Entries'!$B$166)+MATCH($IK24,'User Entries'!$A$167:$A$254,1),COLUMN($C27))&amp;":"&amp;ADDRESS(ROW('User Entries'!$B$166)+MATCH($IL24,'User Entries'!$A$167:$A$254,1),COLUMN($C27))))</f>
        <v>25551.541666666664</v>
      </c>
    </row>
    <row r="25" spans="1:256">
      <c r="A25" s="403">
        <f t="shared" si="11"/>
        <v>2009</v>
      </c>
      <c r="B25" s="44">
        <f t="shared" ca="1" si="12"/>
        <v>0.10422559223045107</v>
      </c>
      <c r="C25" s="44">
        <f t="shared" ca="1" si="13"/>
        <v>0</v>
      </c>
      <c r="D25" s="44">
        <f t="shared" ca="1" si="14"/>
        <v>0.10422559223045107</v>
      </c>
      <c r="F25" s="45">
        <f t="shared" ca="1" si="15"/>
        <v>3.3215055852323547</v>
      </c>
      <c r="H25" s="46">
        <f t="shared" ca="1" si="16"/>
        <v>0.34618588671759315</v>
      </c>
      <c r="I25" s="46">
        <f t="shared" ca="1" si="17"/>
        <v>0</v>
      </c>
      <c r="J25" s="46">
        <f t="shared" ca="1" si="18"/>
        <v>0.34618588671759315</v>
      </c>
      <c r="L25" s="46">
        <f t="shared" ca="1" si="19"/>
        <v>9.2852748479409417</v>
      </c>
      <c r="M25" s="46">
        <f t="shared" ca="1" si="20"/>
        <v>0</v>
      </c>
      <c r="N25" s="46">
        <f t="shared" ca="1" si="21"/>
        <v>9.2852748479409417</v>
      </c>
      <c r="P25" s="47">
        <f t="shared" ca="1" si="22"/>
        <v>37.283321429560239</v>
      </c>
      <c r="Q25" s="47" t="e">
        <f t="shared" ca="1" si="23"/>
        <v>#DIV/0!</v>
      </c>
      <c r="R25" s="47">
        <f t="shared" ca="1" si="24"/>
        <v>37.283321429560239</v>
      </c>
      <c r="AG25" s="48"/>
      <c r="IK25" s="49" t="str">
        <f>IF(IM25&gt;C_year,"",IF(IM25&amp;" Q1"=INDEX('User Entries'!$A$167:$A$254,Tot_Acc_Per,1),INDEX('User Entries'!$A$167:$A$254,Tot_Acc_Per,1),IM25&amp;" Q1"))</f>
        <v>2009 Q1</v>
      </c>
      <c r="IL25" s="49" t="str">
        <f>IF(IM25=C_year,INDEX('User Entries'!$A$167:$A$254,Tot_Acc_Per,1),LEFT(IK25,4)&amp;" Q4")</f>
        <v>2009 Q4</v>
      </c>
      <c r="IM25" s="49">
        <f t="shared" si="25"/>
        <v>2009</v>
      </c>
      <c r="IO25" s="48">
        <f ca="1">SUM(INDIRECT("Summary_AttrorTotal!"&amp;ADDRESS(ROW(Summary_AttrorTotal!$S$17)+MATCH(IK25,Summary_AttrorTotal!$A$18:$A$97,1),COLUMN(S28))&amp;":"&amp;ADDRESS(ROW(Summary_AttrorTotal!$S$17)+MATCH(IL25,Summary_AttrorTotal!$A$18:$A$97,1),COLUMN(S28))))+IF(IL25=INDEX('User Entries'!$A$167:$A$254,Tot_Acc_Per,1),VLOOKUP(IL25,Summary_AttrorTotal!$A$18:$S$62,15,0),0)*(ACC_Length/'User Entries'!$B$17-1)</f>
        <v>9097.1304288126976</v>
      </c>
      <c r="IP25" s="48">
        <f ca="1">SUM(INDIRECT("'Large Losses_Analysis'!"&amp;ADDRESS(ROW('Large Losses_Analysis'!$AA$17)+MATCH($IK25,'Large Losses_Analysis'!$A$18:$A$97,1),COLUMN($AA28))&amp;":"&amp;ADDRESS(ROW('Large Losses_Analysis'!$AA$17)+MATCH($IL25,'Large Losses_Analysis'!$A$18:$A$97,1),COLUMN($AA28))))+IF(IL25=INDEX('User Entries'!$A$167:$A$254,Tot_Acc_Per,1),VLOOKUP(IL25,'Large Losses_Analysis'!$Y$18:$AA$97,3,0),0)*(ACC_Length/'User Entries'!$B$17-1)</f>
        <v>0</v>
      </c>
      <c r="IQ25" s="48">
        <f t="shared" ca="1" si="9"/>
        <v>9097.1304288126976</v>
      </c>
      <c r="IR25" s="48">
        <f ca="1">SUM(INDIRECT("Summary_AttrorTotal!"&amp;ADDRESS(ROW(Summary_AttrorTotal!$S$17)+MATCH(IK25,Summary_AttrorTotal!$A$18:$A$97,1),COLUMN(U28))&amp;":"&amp;ADDRESS(ROW(Summary_AttrorTotal!$S$17)+MATCH(IL25,Summary_AttrorTotal!$A$18:$A$97,1),COLUMN(U28))))+IF(IL25=INDEX('User Entries'!$A$167:$A$254,Tot_Acc_Per,1),VLOOKUP(IL25,Summary_AttrorTotal!$A$18:$S$62,15,0),0)*(ACC_Length/'User Entries'!$B$17-1)</f>
        <v>244</v>
      </c>
      <c r="IS25" s="48">
        <f ca="1">SUM(INDIRECT("'Large Losses_Analysis'!"&amp;ADDRESS(ROW('Large Losses_Analysis'!$AA$17)+MATCH($IK25,'Large Losses_Analysis'!$A$18:$A$97,1),COLUMN($AI28))&amp;":"&amp;ADDRESS(ROW('Large Losses_Analysis'!$AA$17)+MATCH($IL25,'Large Losses_Analysis'!$A$18:$A$97,1),COLUMN($AI28))))+IF(IL25=INDEX('User Entries'!$A$167:$A$254,Tot_Acc_Per,1),VLOOKUP(IL25,'Large Losses_Analysis'!$AG$18:$AI$97,3,0),0)*(ACC_Length/'User Entries'!$B$17-1)</f>
        <v>0</v>
      </c>
      <c r="IT25" s="48">
        <f t="shared" ca="1" si="10"/>
        <v>244</v>
      </c>
      <c r="IU25" s="48">
        <f ca="1">(SUM(INDIRECT("'User Entries'!"&amp;ADDRESS(ROW('User Entries'!$B$166)+MATCH($IK25,'User Entries'!$A$167:$A$254,1),COLUMN($B28))&amp;":"&amp;ADDRESS(ROW('User Entries'!$B$166)+MATCH($IL25,'User Entries'!$A$167:$A$254,1),COLUMN($B28))))+IF(IL25=INDEX('User Entries'!$A$167:$A$254,Tot_Acc_Per,1),VLOOKUP(IL25,'User Entries'!$A$167:$B$254,2,0),0)*(ACC_Length/'User Entries'!$B$17-1))/unit</f>
        <v>87283.077353000015</v>
      </c>
      <c r="IV25" s="48">
        <f ca="1">AVERAGE(INDIRECT("'User Entries'!"&amp;ADDRESS(ROW('User Entries'!$B$166)+MATCH($IK25,'User Entries'!$A$167:$A$254,1),COLUMN($C28))&amp;":"&amp;ADDRESS(ROW('User Entries'!$B$166)+MATCH($IL25,'User Entries'!$A$167:$A$254,1),COLUMN($C28))))</f>
        <v>26278.166666666664</v>
      </c>
    </row>
    <row r="26" spans="1:256">
      <c r="A26" s="403">
        <f t="shared" si="11"/>
        <v>2010</v>
      </c>
      <c r="B26" s="44">
        <f t="shared" ca="1" si="12"/>
        <v>0.10488012817287011</v>
      </c>
      <c r="C26" s="44">
        <f t="shared" ca="1" si="13"/>
        <v>0</v>
      </c>
      <c r="D26" s="44">
        <f t="shared" ca="1" si="14"/>
        <v>0.10488012817287011</v>
      </c>
      <c r="F26" s="45">
        <f t="shared" ca="1" si="15"/>
        <v>3.7636294394949608</v>
      </c>
      <c r="H26" s="46">
        <f t="shared" ca="1" si="16"/>
        <v>0.3947299380094188</v>
      </c>
      <c r="I26" s="46">
        <f t="shared" ca="1" si="17"/>
        <v>0</v>
      </c>
      <c r="J26" s="46">
        <f t="shared" ca="1" si="18"/>
        <v>0.3947299380094188</v>
      </c>
      <c r="L26" s="46">
        <f t="shared" ca="1" si="19"/>
        <v>9.0877972088345498</v>
      </c>
      <c r="M26" s="46">
        <f t="shared" ca="1" si="20"/>
        <v>0</v>
      </c>
      <c r="N26" s="46">
        <f t="shared" ca="1" si="21"/>
        <v>9.0877972088345498</v>
      </c>
      <c r="P26" s="47">
        <f t="shared" ca="1" si="22"/>
        <v>43.435161342034419</v>
      </c>
      <c r="Q26" s="47" t="e">
        <f t="shared" ca="1" si="23"/>
        <v>#DIV/0!</v>
      </c>
      <c r="R26" s="47">
        <f t="shared" ca="1" si="24"/>
        <v>43.435161342034419</v>
      </c>
      <c r="AG26" s="48"/>
      <c r="IK26" s="49" t="str">
        <f>IF(IM26&gt;C_year,"",IF(IM26&amp;" Q1"=INDEX('User Entries'!$A$167:$A$254,Tot_Acc_Per,1),INDEX('User Entries'!$A$167:$A$254,Tot_Acc_Per,1),IM26&amp;" Q1"))</f>
        <v>2010 Q1</v>
      </c>
      <c r="IL26" s="49" t="str">
        <f>IF(IM26=C_year,INDEX('User Entries'!$A$167:$A$254,Tot_Acc_Per,1),LEFT(IK26,4)&amp;" Q4")</f>
        <v>2010 Q4</v>
      </c>
      <c r="IM26" s="49">
        <f t="shared" si="25"/>
        <v>2010</v>
      </c>
      <c r="IO26" s="48">
        <f ca="1">SUM(INDIRECT("Summary_AttrorTotal!"&amp;ADDRESS(ROW(Summary_AttrorTotal!$S$17)+MATCH(IK26,Summary_AttrorTotal!$A$18:$A$97,1),COLUMN(S29))&amp;":"&amp;ADDRESS(ROW(Summary_AttrorTotal!$S$17)+MATCH(IL26,Summary_AttrorTotal!$A$18:$A$97,1),COLUMN(S29))))+IF(IL26=INDEX('User Entries'!$A$167:$A$254,Tot_Acc_Per,1),VLOOKUP(IL26,Summary_AttrorTotal!$A$18:$S$62,15,0),0)*(ACC_Length/'User Entries'!$B$17-1)</f>
        <v>10858.790335508605</v>
      </c>
      <c r="IP26" s="48">
        <f ca="1">SUM(INDIRECT("'Large Losses_Analysis'!"&amp;ADDRESS(ROW('Large Losses_Analysis'!$AA$17)+MATCH($IK26,'Large Losses_Analysis'!$A$18:$A$97,1),COLUMN($AA29))&amp;":"&amp;ADDRESS(ROW('Large Losses_Analysis'!$AA$17)+MATCH($IL26,'Large Losses_Analysis'!$A$18:$A$97,1),COLUMN($AA29))))+IF(IL26=INDEX('User Entries'!$A$167:$A$254,Tot_Acc_Per,1),VLOOKUP(IL26,'Large Losses_Analysis'!$Y$18:$AA$97,3,0),0)*(ACC_Length/'User Entries'!$B$17-1)</f>
        <v>0</v>
      </c>
      <c r="IQ26" s="48">
        <f t="shared" ca="1" si="9"/>
        <v>10858.790335508605</v>
      </c>
      <c r="IR26" s="48">
        <f ca="1">SUM(INDIRECT("Summary_AttrorTotal!"&amp;ADDRESS(ROW(Summary_AttrorTotal!$S$17)+MATCH(IK26,Summary_AttrorTotal!$A$18:$A$97,1),COLUMN(U29))&amp;":"&amp;ADDRESS(ROW(Summary_AttrorTotal!$S$17)+MATCH(IL26,Summary_AttrorTotal!$A$18:$A$97,1),COLUMN(U29))))+IF(IL26=INDEX('User Entries'!$A$167:$A$254,Tot_Acc_Per,1),VLOOKUP(IL26,Summary_AttrorTotal!$A$18:$S$62,15,0),0)*(ACC_Length/'User Entries'!$B$17-1)</f>
        <v>250</v>
      </c>
      <c r="IS26" s="48">
        <f ca="1">SUM(INDIRECT("'Large Losses_Analysis'!"&amp;ADDRESS(ROW('Large Losses_Analysis'!$AA$17)+MATCH($IK26,'Large Losses_Analysis'!$A$18:$A$97,1),COLUMN($AI29))&amp;":"&amp;ADDRESS(ROW('Large Losses_Analysis'!$AA$17)+MATCH($IL26,'Large Losses_Analysis'!$A$18:$A$97,1),COLUMN($AI29))))+IF(IL26=INDEX('User Entries'!$A$167:$A$254,Tot_Acc_Per,1),VLOOKUP(IL26,'Large Losses_Analysis'!$AG$18:$AI$97,3,0),0)*(ACC_Length/'User Entries'!$B$17-1)</f>
        <v>0</v>
      </c>
      <c r="IT26" s="48">
        <f t="shared" ca="1" si="10"/>
        <v>250</v>
      </c>
      <c r="IU26" s="48">
        <f ca="1">(SUM(INDIRECT("'User Entries'!"&amp;ADDRESS(ROW('User Entries'!$B$166)+MATCH($IK26,'User Entries'!$A$167:$A$254,1),COLUMN($B29))&amp;":"&amp;ADDRESS(ROW('User Entries'!$B$166)+MATCH($IL26,'User Entries'!$A$167:$A$254,1),COLUMN($B29))))+IF(IL26=INDEX('User Entries'!$A$167:$A$254,Tot_Acc_Per,1),VLOOKUP(IL26,'User Entries'!$A$167:$B$254,2,0),0)*(ACC_Length/'User Entries'!$B$17-1))/unit</f>
        <v>103535.25043</v>
      </c>
      <c r="IV26" s="48">
        <f ca="1">AVERAGE(INDIRECT("'User Entries'!"&amp;ADDRESS(ROW('User Entries'!$B$166)+MATCH($IK26,'User Entries'!$A$167:$A$254,1),COLUMN($C29))&amp;":"&amp;ADDRESS(ROW('User Entries'!$B$166)+MATCH($IL26,'User Entries'!$A$167:$A$254,1),COLUMN($C29))))</f>
        <v>27509.416666666668</v>
      </c>
    </row>
    <row r="27" spans="1:256">
      <c r="A27" s="403">
        <f t="shared" si="11"/>
        <v>2011</v>
      </c>
      <c r="B27" s="44">
        <f t="shared" ca="1" si="12"/>
        <v>0.10948879094816953</v>
      </c>
      <c r="C27" s="44">
        <f t="shared" ca="1" si="13"/>
        <v>0</v>
      </c>
      <c r="D27" s="44">
        <f t="shared" ca="1" si="14"/>
        <v>0.10948879094816953</v>
      </c>
      <c r="F27" s="45">
        <f t="shared" ca="1" si="15"/>
        <v>4.3432919931317144</v>
      </c>
      <c r="H27" s="46">
        <f t="shared" ca="1" si="16"/>
        <v>0.47554178906285688</v>
      </c>
      <c r="I27" s="46">
        <f t="shared" ca="1" si="17"/>
        <v>0</v>
      </c>
      <c r="J27" s="46">
        <f t="shared" ca="1" si="18"/>
        <v>0.47554178906285688</v>
      </c>
      <c r="L27" s="46">
        <f t="shared" ca="1" si="19"/>
        <v>9.1577139924869915</v>
      </c>
      <c r="M27" s="46">
        <f t="shared" ca="1" si="20"/>
        <v>0</v>
      </c>
      <c r="N27" s="46">
        <f t="shared" ca="1" si="21"/>
        <v>9.1577139924869915</v>
      </c>
      <c r="P27" s="47">
        <f t="shared" ca="1" si="22"/>
        <v>51.928001841179189</v>
      </c>
      <c r="Q27" s="47" t="e">
        <f t="shared" ca="1" si="23"/>
        <v>#DIV/0!</v>
      </c>
      <c r="R27" s="47">
        <f t="shared" ca="1" si="24"/>
        <v>51.928001841179189</v>
      </c>
      <c r="AG27" s="48"/>
      <c r="IK27" s="49" t="str">
        <f>IF(IM27&gt;C_year,"",IF(IM27&amp;" Q1"=INDEX('User Entries'!$A$167:$A$254,Tot_Acc_Per,1),INDEX('User Entries'!$A$167:$A$254,Tot_Acc_Per,1),IM27&amp;" Q1"))</f>
        <v>2011 Q1</v>
      </c>
      <c r="IL27" s="49" t="str">
        <f>IF(IM27=C_year,INDEX('User Entries'!$A$167:$A$254,Tot_Acc_Per,1),LEFT(IK27,4)&amp;" Q4")</f>
        <v>2011 Q4</v>
      </c>
      <c r="IM27" s="49">
        <f t="shared" si="25"/>
        <v>2011</v>
      </c>
      <c r="IO27" s="48">
        <f ca="1">SUM(INDIRECT("Summary_AttrorTotal!"&amp;ADDRESS(ROW(Summary_AttrorTotal!$S$17)+MATCH(IK27,Summary_AttrorTotal!$A$18:$A$97,1),COLUMN(S30))&amp;":"&amp;ADDRESS(ROW(Summary_AttrorTotal!$S$17)+MATCH(IL27,Summary_AttrorTotal!$A$18:$A$97,1),COLUMN(S30))))+IF(IL27=INDEX('User Entries'!$A$167:$A$254,Tot_Acc_Per,1),VLOOKUP(IL27,Summary_AttrorTotal!$A$18:$S$62,15,0),0)*(ACC_Length/'User Entries'!$B$17-1)</f>
        <v>15059.120533941965</v>
      </c>
      <c r="IP27" s="48">
        <f ca="1">SUM(INDIRECT("'Large Losses_Analysis'!"&amp;ADDRESS(ROW('Large Losses_Analysis'!$AA$17)+MATCH($IK27,'Large Losses_Analysis'!$A$18:$A$97,1),COLUMN($AA30))&amp;":"&amp;ADDRESS(ROW('Large Losses_Analysis'!$AA$17)+MATCH($IL27,'Large Losses_Analysis'!$A$18:$A$97,1),COLUMN($AA30))))+IF(IL27=INDEX('User Entries'!$A$167:$A$254,Tot_Acc_Per,1),VLOOKUP(IL27,'Large Losses_Analysis'!$Y$18:$AA$97,3,0),0)*(ACC_Length/'User Entries'!$B$17-1)</f>
        <v>0</v>
      </c>
      <c r="IQ27" s="48">
        <f t="shared" ca="1" si="9"/>
        <v>15059.120533941965</v>
      </c>
      <c r="IR27" s="48">
        <f ca="1">SUM(INDIRECT("Summary_AttrorTotal!"&amp;ADDRESS(ROW(Summary_AttrorTotal!$S$17)+MATCH(IK27,Summary_AttrorTotal!$A$18:$A$97,1),COLUMN(U30))&amp;":"&amp;ADDRESS(ROW(Summary_AttrorTotal!$S$17)+MATCH(IL27,Summary_AttrorTotal!$A$18:$A$97,1),COLUMN(U30))))+IF(IL27=INDEX('User Entries'!$A$167:$A$254,Tot_Acc_Per,1),VLOOKUP(IL27,Summary_AttrorTotal!$A$18:$S$62,15,0),0)*(ACC_Length/'User Entries'!$B$17-1)</f>
        <v>290</v>
      </c>
      <c r="IS27" s="48">
        <f ca="1">SUM(INDIRECT("'Large Losses_Analysis'!"&amp;ADDRESS(ROW('Large Losses_Analysis'!$AA$17)+MATCH($IK27,'Large Losses_Analysis'!$A$18:$A$97,1),COLUMN($AI30))&amp;":"&amp;ADDRESS(ROW('Large Losses_Analysis'!$AA$17)+MATCH($IL27,'Large Losses_Analysis'!$A$18:$A$97,1),COLUMN($AI30))))+IF(IL27=INDEX('User Entries'!$A$167:$A$254,Tot_Acc_Per,1),VLOOKUP(IL27,'Large Losses_Analysis'!$AG$18:$AI$97,3,0),0)*(ACC_Length/'User Entries'!$B$17-1)</f>
        <v>0</v>
      </c>
      <c r="IT27" s="48">
        <f t="shared" ca="1" si="10"/>
        <v>290</v>
      </c>
      <c r="IU27" s="48">
        <f ca="1">(SUM(INDIRECT("'User Entries'!"&amp;ADDRESS(ROW('User Entries'!$B$166)+MATCH($IK27,'User Entries'!$A$167:$A$254,1),COLUMN($B30))&amp;":"&amp;ADDRESS(ROW('User Entries'!$B$166)+MATCH($IL27,'User Entries'!$A$167:$A$254,1),COLUMN($B30))))+IF(IL27=INDEX('User Entries'!$A$167:$A$254,Tot_Acc_Per,1),VLOOKUP(IL27,'User Entries'!$A$167:$B$254,2,0),0)*(ACC_Length/'User Entries'!$B$17-1))/unit</f>
        <v>137540.29433999999</v>
      </c>
      <c r="IV27" s="48">
        <f ca="1">AVERAGE(INDIRECT("'User Entries'!"&amp;ADDRESS(ROW('User Entries'!$B$166)+MATCH($IK27,'User Entries'!$A$167:$A$254,1),COLUMN($C30))&amp;":"&amp;ADDRESS(ROW('User Entries'!$B$166)+MATCH($IL27,'User Entries'!$A$167:$A$254,1),COLUMN($C30))))</f>
        <v>31667.291666666664</v>
      </c>
    </row>
    <row r="28" spans="1:256">
      <c r="A28" s="403">
        <f t="shared" si="11"/>
        <v>2012</v>
      </c>
      <c r="B28" s="44">
        <f t="shared" ca="1" si="12"/>
        <v>0.11569308333050958</v>
      </c>
      <c r="C28" s="44">
        <f t="shared" ca="1" si="13"/>
        <v>0</v>
      </c>
      <c r="D28" s="44">
        <f t="shared" ca="1" si="14"/>
        <v>0.11569308333050958</v>
      </c>
      <c r="F28" s="45">
        <f t="shared" ca="1" si="15"/>
        <v>5.3824759430001876</v>
      </c>
      <c r="H28" s="46">
        <f t="shared" ca="1" si="16"/>
        <v>0.62271523779798388</v>
      </c>
      <c r="I28" s="46">
        <f t="shared" ca="1" si="17"/>
        <v>0</v>
      </c>
      <c r="J28" s="46">
        <f t="shared" ca="1" si="18"/>
        <v>0.62271523779798388</v>
      </c>
      <c r="L28" s="46">
        <f t="shared" ca="1" si="19"/>
        <v>10.291286870241304</v>
      </c>
      <c r="M28" s="46">
        <f t="shared" ca="1" si="20"/>
        <v>0</v>
      </c>
      <c r="N28" s="46">
        <f t="shared" ca="1" si="21"/>
        <v>10.291286870241304</v>
      </c>
      <c r="P28" s="47">
        <f t="shared" ca="1" si="22"/>
        <v>60.508976734353027</v>
      </c>
      <c r="Q28" s="47" t="e">
        <f t="shared" ca="1" si="23"/>
        <v>#DIV/0!</v>
      </c>
      <c r="R28" s="47">
        <f t="shared" ca="1" si="24"/>
        <v>60.508976734353027</v>
      </c>
      <c r="AG28" s="50"/>
      <c r="IK28" s="49" t="str">
        <f>IF(IM28&gt;C_year,"",IF(IM28&amp;" Q1"=INDEX('User Entries'!$A$167:$A$254,Tot_Acc_Per,1),INDEX('User Entries'!$A$167:$A$254,Tot_Acc_Per,1),IM28&amp;" Q1"))</f>
        <v>2012 Q1</v>
      </c>
      <c r="IL28" s="49" t="str">
        <f>IF(IM28=C_year,INDEX('User Entries'!$A$167:$A$254,Tot_Acc_Per,1),LEFT(IK28,4)&amp;" Q4")</f>
        <v>2012 Q4</v>
      </c>
      <c r="IM28" s="49">
        <f t="shared" si="25"/>
        <v>2012</v>
      </c>
      <c r="IO28" s="48">
        <f ca="1">SUM(INDIRECT("Summary_AttrorTotal!"&amp;ADDRESS(ROW(Summary_AttrorTotal!$S$17)+MATCH(IK28,Summary_AttrorTotal!$A$18:$A$97,1),COLUMN(S31))&amp;":"&amp;ADDRESS(ROW(Summary_AttrorTotal!$S$17)+MATCH(IL28,Summary_AttrorTotal!$A$18:$A$97,1),COLUMN(S31))))+IF(IL28=INDEX('User Entries'!$A$167:$A$254,Tot_Acc_Per,1),VLOOKUP(IL28,Summary_AttrorTotal!$A$18:$S$62,15,0),0)*(ACC_Length/'User Entries'!$B$17-1)</f>
        <v>20118.139026944191</v>
      </c>
      <c r="IP28" s="48">
        <f ca="1">SUM(INDIRECT("'Large Losses_Analysis'!"&amp;ADDRESS(ROW('Large Losses_Analysis'!$AA$17)+MATCH($IK28,'Large Losses_Analysis'!$A$18:$A$97,1),COLUMN($AA31))&amp;":"&amp;ADDRESS(ROW('Large Losses_Analysis'!$AA$17)+MATCH($IL28,'Large Losses_Analysis'!$A$18:$A$97,1),COLUMN($AA31))))+IF(IL28=INDEX('User Entries'!$A$167:$A$254,Tot_Acc_Per,1),VLOOKUP(IL28,'Large Losses_Analysis'!$Y$18:$AA$97,3,0),0)*(ACC_Length/'User Entries'!$B$17-1)</f>
        <v>0</v>
      </c>
      <c r="IQ28" s="48">
        <f t="shared" ca="1" si="9"/>
        <v>20118.139026944191</v>
      </c>
      <c r="IR28" s="48">
        <f ca="1">SUM(INDIRECT("Summary_AttrorTotal!"&amp;ADDRESS(ROW(Summary_AttrorTotal!$S$17)+MATCH(IK28,Summary_AttrorTotal!$A$18:$A$97,1),COLUMN(U31))&amp;":"&amp;ADDRESS(ROW(Summary_AttrorTotal!$S$17)+MATCH(IL28,Summary_AttrorTotal!$A$18:$A$97,1),COLUMN(U31))))+IF(IL28=INDEX('User Entries'!$A$167:$A$254,Tot_Acc_Per,1),VLOOKUP(IL28,Summary_AttrorTotal!$A$18:$S$62,15,0),0)*(ACC_Length/'User Entries'!$B$17-1)</f>
        <v>332.48189132774462</v>
      </c>
      <c r="IS28" s="48">
        <f ca="1">SUM(INDIRECT("'Large Losses_Analysis'!"&amp;ADDRESS(ROW('Large Losses_Analysis'!$AA$17)+MATCH($IK28,'Large Losses_Analysis'!$A$18:$A$97,1),COLUMN($AI31))&amp;":"&amp;ADDRESS(ROW('Large Losses_Analysis'!$AA$17)+MATCH($IL28,'Large Losses_Analysis'!$A$18:$A$97,1),COLUMN($AI31))))+IF(IL28=INDEX('User Entries'!$A$167:$A$254,Tot_Acc_Per,1),VLOOKUP(IL28,'Large Losses_Analysis'!$AG$18:$AI$97,3,0),0)*(ACC_Length/'User Entries'!$B$17-1)</f>
        <v>0</v>
      </c>
      <c r="IT28" s="48">
        <f t="shared" ca="1" si="10"/>
        <v>332.48189132774462</v>
      </c>
      <c r="IU28" s="48">
        <f ca="1">(SUM(INDIRECT("'User Entries'!"&amp;ADDRESS(ROW('User Entries'!$B$166)+MATCH($IK28,'User Entries'!$A$167:$A$254,1),COLUMN($B31))&amp;":"&amp;ADDRESS(ROW('User Entries'!$B$166)+MATCH($IL28,'User Entries'!$A$167:$A$254,1),COLUMN($B31))))+IF(IL28=INDEX('User Entries'!$A$167:$A$254,Tot_Acc_Per,1),VLOOKUP(IL28,'User Entries'!$A$167:$B$254,2,0),0)*(ACC_Length/'User Entries'!$B$17-1))/unit</f>
        <v>173892.32309999995</v>
      </c>
      <c r="IV28" s="48">
        <f ca="1">AVERAGE(INDIRECT("'User Entries'!"&amp;ADDRESS(ROW('User Entries'!$B$166)+MATCH($IK28,'User Entries'!$A$167:$A$254,1),COLUMN($C31))&amp;":"&amp;ADDRESS(ROW('User Entries'!$B$166)+MATCH($IL28,'User Entries'!$A$167:$A$254,1),COLUMN($C31))))</f>
        <v>32307.125</v>
      </c>
    </row>
    <row r="29" spans="1:256">
      <c r="A29" s="403">
        <f t="shared" si="11"/>
        <v>2013</v>
      </c>
      <c r="B29" s="44">
        <f ca="1">IO29/$IU29</f>
        <v>0.1360074484316928</v>
      </c>
      <c r="C29" s="44">
        <f t="shared" ca="1" si="13"/>
        <v>0</v>
      </c>
      <c r="D29" s="44">
        <f t="shared" ca="1" si="14"/>
        <v>0.1360074484316928</v>
      </c>
      <c r="F29" s="45">
        <f t="shared" ca="1" si="15"/>
        <v>6.8888202724587906</v>
      </c>
      <c r="H29" s="46">
        <f t="shared" ca="1" si="16"/>
        <v>0.93693086796163882</v>
      </c>
      <c r="I29" s="46">
        <f t="shared" ca="1" si="17"/>
        <v>0</v>
      </c>
      <c r="J29" s="46">
        <f t="shared" ca="1" si="18"/>
        <v>0.93693086796163882</v>
      </c>
      <c r="L29" s="46">
        <f t="shared" ca="1" si="19"/>
        <v>11.079305656055684</v>
      </c>
      <c r="M29" s="46">
        <f t="shared" ca="1" si="20"/>
        <v>0</v>
      </c>
      <c r="N29" s="46">
        <f t="shared" ca="1" si="21"/>
        <v>11.079305656055684</v>
      </c>
      <c r="P29" s="47">
        <f t="shared" ca="1" si="22"/>
        <v>84.565847088940515</v>
      </c>
      <c r="Q29" s="47" t="e">
        <f t="shared" ca="1" si="23"/>
        <v>#DIV/0!</v>
      </c>
      <c r="R29" s="47">
        <f t="shared" ca="1" si="24"/>
        <v>84.565847088940515</v>
      </c>
      <c r="IK29" s="49" t="str">
        <f>IF(IM29&gt;C_year,"",IF(IM29&amp;" Q1"=INDEX('User Entries'!$A$167:$A$254,Tot_Acc_Per,1),INDEX('User Entries'!$A$167:$A$254,Tot_Acc_Per,1),IM29&amp;" Q1"))</f>
        <v>2013 Q1</v>
      </c>
      <c r="IL29" s="49" t="str">
        <f>IF(IM29=C_year,INDEX('User Entries'!$A$167:$A$254,Tot_Acc_Per,1),LEFT(IK29,4)&amp;" Q4")</f>
        <v>2013 Q4</v>
      </c>
      <c r="IM29" s="49">
        <f t="shared" si="25"/>
        <v>2013</v>
      </c>
      <c r="IO29" s="48">
        <f ca="1">SUM(INDIRECT("Summary_AttrorTotal!"&amp;ADDRESS(ROW(Summary_AttrorTotal!$S$17)+MATCH(IK29,Summary_AttrorTotal!$A$18:$A$97,1),COLUMN(S32))&amp;":"&amp;ADDRESS(ROW(Summary_AttrorTotal!$S$17)+MATCH(IL29,Summary_AttrorTotal!$A$18:$A$97,1),COLUMN(S32))))+IF(IL29=INDEX('User Entries'!$A$167:$A$254,Tot_Acc_Per,1),VLOOKUP(IL29,Summary_AttrorTotal!$A$18:$S$62,15,0),0)*(ACC_Length/'User Entries'!$B$17-1)</f>
        <v>30310.143005206832</v>
      </c>
      <c r="IP29" s="48">
        <f ca="1">SUM(INDIRECT("'Large Losses_Analysis'!"&amp;ADDRESS(ROW('Large Losses_Analysis'!$AA$17)+MATCH($IK29,'Large Losses_Analysis'!$A$18:$A$97,1),COLUMN($AA32))&amp;":"&amp;ADDRESS(ROW('Large Losses_Analysis'!$AA$17)+MATCH($IL29,'Large Losses_Analysis'!$A$18:$A$97,1),COLUMN($AA32))))+IF(IL29=INDEX('User Entries'!$A$167:$A$254,Tot_Acc_Per,1),VLOOKUP(IL29,'Large Losses_Analysis'!$Y$18:$AA$97,3,0),0)*(ACC_Length/'User Entries'!$B$17-1)</f>
        <v>0</v>
      </c>
      <c r="IQ29" s="48">
        <f t="shared" ca="1" si="9"/>
        <v>30310.143005206832</v>
      </c>
      <c r="IR29" s="48">
        <f ca="1">SUM(INDIRECT("Summary_AttrorTotal!"&amp;ADDRESS(ROW(Summary_AttrorTotal!$S$17)+MATCH(IK29,Summary_AttrorTotal!$A$18:$A$97,1),COLUMN(U32))&amp;":"&amp;ADDRESS(ROW(Summary_AttrorTotal!$S$17)+MATCH(IL29,Summary_AttrorTotal!$A$18:$A$97,1),COLUMN(U32))))+IF(IL29=INDEX('User Entries'!$A$167:$A$254,Tot_Acc_Per,1),VLOOKUP(IL29,Summary_AttrorTotal!$A$18:$S$62,15,0),0)*(ACC_Length/'User Entries'!$B$17-1)</f>
        <v>358.42061598849375</v>
      </c>
      <c r="IS29" s="48">
        <f ca="1">SUM(INDIRECT("'Large Losses_Analysis'!"&amp;ADDRESS(ROW('Large Losses_Analysis'!$AA$17)+MATCH($IK29,'Large Losses_Analysis'!$A$18:$A$97,1),COLUMN($AI32))&amp;":"&amp;ADDRESS(ROW('Large Losses_Analysis'!$AA$17)+MATCH($IL29,'Large Losses_Analysis'!$A$18:$A$97,1),COLUMN($AI32))))+IF(IL29=INDEX('User Entries'!$A$167:$A$254,Tot_Acc_Per,1),VLOOKUP(IL29,'Large Losses_Analysis'!$AG$18:$AI$97,3,0),0)*(ACC_Length/'User Entries'!$B$17-1)</f>
        <v>0</v>
      </c>
      <c r="IT29" s="48">
        <f t="shared" ca="1" si="10"/>
        <v>358.42061598849375</v>
      </c>
      <c r="IU29" s="48">
        <f ca="1">(SUM(INDIRECT("'User Entries'!"&amp;ADDRESS(ROW('User Entries'!$B$166)+MATCH($IK29,'User Entries'!$A$167:$A$254,1),COLUMN($B32))&amp;":"&amp;ADDRESS(ROW('User Entries'!$B$166)+MATCH($IL29,'User Entries'!$A$167:$A$254,1),COLUMN($B32))))+IF(IL29=INDEX('User Entries'!$A$167:$A$254,Tot_Acc_Per,1),VLOOKUP(IL29,'User Entries'!$A$167:$B$254,2,0),0)*(ACC_Length/'User Entries'!$B$17-1))/unit</f>
        <v>222856.49319000007</v>
      </c>
      <c r="IV29" s="48">
        <f ca="1">AVERAGE(INDIRECT("'User Entries'!"&amp;ADDRESS(ROW('User Entries'!$B$166)+MATCH($IK29,'User Entries'!$A$167:$A$254,1),COLUMN($C32))&amp;":"&amp;ADDRESS(ROW('User Entries'!$B$166)+MATCH($IL29,'User Entries'!$A$167:$A$254,1),COLUMN($C32))))</f>
        <v>32350.458333333332</v>
      </c>
    </row>
    <row r="30" spans="1:256">
      <c r="A30" s="403">
        <f t="shared" si="11"/>
        <v>2014</v>
      </c>
      <c r="B30" s="44" t="e">
        <f t="shared" ca="1" si="12"/>
        <v>#N/A</v>
      </c>
      <c r="C30" s="44">
        <f t="shared" ca="1" si="13"/>
        <v>0</v>
      </c>
      <c r="D30" s="44" t="e">
        <f t="shared" ca="1" si="14"/>
        <v>#N/A</v>
      </c>
      <c r="F30" s="45">
        <f t="shared" ca="1" si="15"/>
        <v>4.8604705761748743</v>
      </c>
      <c r="H30" s="46" t="e">
        <f t="shared" ca="1" si="16"/>
        <v>#N/A</v>
      </c>
      <c r="I30" s="46">
        <f t="shared" ca="1" si="17"/>
        <v>0</v>
      </c>
      <c r="J30" s="46" t="e">
        <f t="shared" ca="1" si="18"/>
        <v>#N/A</v>
      </c>
      <c r="L30" s="46" t="e">
        <f t="shared" ca="1" si="19"/>
        <v>#N/A</v>
      </c>
      <c r="M30" s="46">
        <f t="shared" ca="1" si="20"/>
        <v>0</v>
      </c>
      <c r="N30" s="46" t="e">
        <f t="shared" ca="1" si="21"/>
        <v>#N/A</v>
      </c>
      <c r="P30" s="47" t="e">
        <f t="shared" ca="1" si="22"/>
        <v>#N/A</v>
      </c>
      <c r="Q30" s="47" t="e">
        <f t="shared" ca="1" si="23"/>
        <v>#DIV/0!</v>
      </c>
      <c r="R30" s="47" t="e">
        <f t="shared" ca="1" si="24"/>
        <v>#N/A</v>
      </c>
      <c r="IK30" s="49" t="str">
        <f>IF(IM30&gt;C_year,"",IF(IM30&amp;" Q1"=INDEX('User Entries'!$A$167:$A$254,Tot_Acc_Per,1),INDEX('User Entries'!$A$167:$A$254,Tot_Acc_Per,1),IM30&amp;" Q1"))</f>
        <v>2014 Q1</v>
      </c>
      <c r="IL30" s="49" t="str">
        <f>IF(IM30=C_year,INDEX('User Entries'!$A$167:$A$254,Tot_Acc_Per,1),LEFT(IK30,4)&amp;" Q4")</f>
        <v>2014 Q2</v>
      </c>
      <c r="IM30" s="49">
        <f t="shared" si="25"/>
        <v>2014</v>
      </c>
      <c r="IO30" s="48" t="e">
        <f ca="1">SUM(INDIRECT("Summary_AttrorTotal!"&amp;ADDRESS(ROW(Summary_AttrorTotal!$S$17)+MATCH(IK30,Summary_AttrorTotal!$A$18:$A$97,1),COLUMN(S34))&amp;":"&amp;ADDRESS(ROW(Summary_AttrorTotal!$S$17)+MATCH(IL30,Summary_AttrorTotal!$A$18:$A$97,1),COLUMN(S34))))+IF(IL30=INDEX('User Entries'!$A$167:$A$254,Tot_Acc_Per,1),VLOOKUP(IL30,Summary_AttrorTotal!$A$18:$S$62,15,0),0)*(ACC_Length/'User Entries'!$B$17-1)</f>
        <v>#N/A</v>
      </c>
      <c r="IP30" s="48">
        <f ca="1">SUM(INDIRECT("'Large Losses_Analysis'!"&amp;ADDRESS(ROW('Large Losses_Analysis'!$AA$17)+MATCH($IK30,'Large Losses_Analysis'!$A$18:$A$97,1),COLUMN($AA34))&amp;":"&amp;ADDRESS(ROW('Large Losses_Analysis'!$AA$17)+MATCH($IL30,'Large Losses_Analysis'!$A$18:$A$97,1),COLUMN($AA34))))+IF(IL30=INDEX('User Entries'!$A$167:$A$254,Tot_Acc_Per,1),VLOOKUP(IL30,'Large Losses_Analysis'!$Y$18:$AA$97,3,0),0)*(ACC_Length/'User Entries'!$B$17-1)</f>
        <v>0</v>
      </c>
      <c r="IQ30" s="48" t="e">
        <f t="shared" ca="1" si="9"/>
        <v>#N/A</v>
      </c>
      <c r="IR30" s="48" t="e">
        <f ca="1">SUM(INDIRECT("Summary_AttrorTotal!"&amp;ADDRESS(ROW(Summary_AttrorTotal!$S$17)+MATCH(IK30,Summary_AttrorTotal!$A$18:$A$97,1),COLUMN(U34))&amp;":"&amp;ADDRESS(ROW(Summary_AttrorTotal!$S$17)+MATCH(IL30,Summary_AttrorTotal!$A$18:$A$97,1),COLUMN(U34))))+IF(IL30=INDEX('User Entries'!$A$167:$A$254,Tot_Acc_Per,1),VLOOKUP(IL30,Summary_AttrorTotal!$A$18:$S$62,15,0),0)*(ACC_Length/'User Entries'!$B$17-1)</f>
        <v>#N/A</v>
      </c>
      <c r="IS30" s="48">
        <f ca="1">SUM(INDIRECT("'Large Losses_Analysis'!"&amp;ADDRESS(ROW('Large Losses_Analysis'!$AA$17)+MATCH($IK30,'Large Losses_Analysis'!$A$18:$A$97,1),COLUMN($AI34))&amp;":"&amp;ADDRESS(ROW('Large Losses_Analysis'!$AA$17)+MATCH($IL30,'Large Losses_Analysis'!$A$18:$A$97,1),COLUMN($AI34))))+IF(IL30=INDEX('User Entries'!$A$167:$A$254,Tot_Acc_Per,1),VLOOKUP(IL30,'Large Losses_Analysis'!$AG$18:$AI$97,3,0),0)*(ACC_Length/'User Entries'!$B$17-1)</f>
        <v>0</v>
      </c>
      <c r="IT30" s="48" t="e">
        <f t="shared" ca="1" si="10"/>
        <v>#N/A</v>
      </c>
      <c r="IU30" s="48">
        <f ca="1">(SUM(INDIRECT("'User Entries'!"&amp;ADDRESS(ROW('User Entries'!$B$166)+MATCH($IK30,'User Entries'!$A$167:$A$254,1),COLUMN($B34))&amp;":"&amp;ADDRESS(ROW('User Entries'!$B$166)+MATCH($IL30,'User Entries'!$A$167:$A$254,1),COLUMN($B34))))+IF(IL30=INDEX('User Entries'!$A$167:$A$254,Tot_Acc_Per,1),VLOOKUP(IL30,'User Entries'!$A$167:$B$254,2,0),0)*(ACC_Length/'User Entries'!$B$17-1))/unit</f>
        <v>170937.88969349413</v>
      </c>
      <c r="IV30" s="48">
        <f ca="1">AVERAGE(INDIRECT("'User Entries'!"&amp;ADDRESS(ROW('User Entries'!$B$166)+MATCH($IK30,'User Entries'!$A$167:$A$254,1),COLUMN($C34))&amp;":"&amp;ADDRESS(ROW('User Entries'!$B$166)+MATCH($IL30,'User Entries'!$A$167:$A$254,1),COLUMN($C34))))</f>
        <v>35168.999999999993</v>
      </c>
    </row>
    <row r="31" spans="1:256">
      <c r="A31" s="403">
        <f t="shared" si="11"/>
        <v>2015</v>
      </c>
      <c r="B31" s="44" t="e">
        <f t="shared" ca="1" si="12"/>
        <v>#N/A</v>
      </c>
      <c r="C31" s="44" t="e">
        <f t="shared" ca="1" si="13"/>
        <v>#N/A</v>
      </c>
      <c r="D31" s="44" t="e">
        <f t="shared" ca="1" si="14"/>
        <v>#N/A</v>
      </c>
      <c r="F31" s="45" t="e">
        <f t="shared" ca="1" si="15"/>
        <v>#N/A</v>
      </c>
      <c r="H31" s="46" t="e">
        <f t="shared" ca="1" si="16"/>
        <v>#N/A</v>
      </c>
      <c r="I31" s="46" t="e">
        <f t="shared" ca="1" si="17"/>
        <v>#N/A</v>
      </c>
      <c r="J31" s="46" t="e">
        <f t="shared" ca="1" si="18"/>
        <v>#N/A</v>
      </c>
      <c r="L31" s="46" t="e">
        <f t="shared" ca="1" si="19"/>
        <v>#N/A</v>
      </c>
      <c r="M31" s="46" t="e">
        <f t="shared" ca="1" si="20"/>
        <v>#N/A</v>
      </c>
      <c r="N31" s="46" t="e">
        <f t="shared" ca="1" si="21"/>
        <v>#N/A</v>
      </c>
      <c r="P31" s="47" t="e">
        <f t="shared" ca="1" si="22"/>
        <v>#N/A</v>
      </c>
      <c r="Q31" s="47" t="e">
        <f t="shared" ca="1" si="23"/>
        <v>#N/A</v>
      </c>
      <c r="R31" s="47" t="e">
        <f t="shared" ca="1" si="24"/>
        <v>#N/A</v>
      </c>
      <c r="IK31" s="49" t="str">
        <f>IF(IM31&gt;C_year,"",IF(IM31&amp;" Q1"=INDEX('User Entries'!$A$167:$A$254,Tot_Acc_Per,1),INDEX('User Entries'!$A$167:$A$254,Tot_Acc_Per,1),IM31&amp;" Q1"))</f>
        <v/>
      </c>
      <c r="IL31" s="49" t="str">
        <f>IF(IM31=C_year,INDEX('User Entries'!$A$167:$A$254,Tot_Acc_Per,1),LEFT(IK31,4)&amp;" Q4")</f>
        <v xml:space="preserve"> Q4</v>
      </c>
      <c r="IM31" s="49">
        <f t="shared" si="25"/>
        <v>2015</v>
      </c>
      <c r="IO31" s="48" t="e">
        <f ca="1">SUM(INDIRECT("Summary_AttrorTotal!"&amp;ADDRESS(ROW(Summary_AttrorTotal!$S$17)+MATCH(IK31,Summary_AttrorTotal!$A$18:$A$97,1),COLUMN(S36))&amp;":"&amp;ADDRESS(ROW(Summary_AttrorTotal!$S$17)+MATCH(IL31,Summary_AttrorTotal!$A$18:$A$97,1),COLUMN(S36))))+IF(IL31=INDEX('User Entries'!$A$167:$A$254,Tot_Acc_Per,1),VLOOKUP(IL31,Summary_AttrorTotal!$A$18:$S$62,15,0),0)*(ACC_Length/'User Entries'!$B$17-1)</f>
        <v>#N/A</v>
      </c>
      <c r="IP31" s="48" t="e">
        <f ca="1">SUM(INDIRECT("'Large Losses_Analysis'!"&amp;ADDRESS(ROW('Large Losses_Analysis'!$AA$17)+MATCH($IK31,'Large Losses_Analysis'!$A$18:$A$97,1),COLUMN($AA36))&amp;":"&amp;ADDRESS(ROW('Large Losses_Analysis'!$AA$17)+MATCH($IL31,'Large Losses_Analysis'!$A$18:$A$97,1),COLUMN($AA36))))+IF(IL31=INDEX('User Entries'!$A$167:$A$254,Tot_Acc_Per,1),VLOOKUP(IL31,'Large Losses_Analysis'!$Y$18:$AA$97,3,0),0)*(ACC_Length/'User Entries'!$B$17-1)</f>
        <v>#N/A</v>
      </c>
      <c r="IQ31" s="48" t="e">
        <f t="shared" ref="IQ31:IQ32" ca="1" si="26">IO31+IP31</f>
        <v>#N/A</v>
      </c>
      <c r="IR31" s="48" t="e">
        <f ca="1">SUM(INDIRECT("Summary_AttrorTotal!"&amp;ADDRESS(ROW(Summary_AttrorTotal!$S$17)+MATCH(IK31,Summary_AttrorTotal!$A$18:$A$97,1),COLUMN(U36))&amp;":"&amp;ADDRESS(ROW(Summary_AttrorTotal!$S$17)+MATCH(IL31,Summary_AttrorTotal!$A$18:$A$97,1),COLUMN(U36))))+IF(IL31=INDEX('User Entries'!$A$167:$A$254,Tot_Acc_Per,1),VLOOKUP(IL31,Summary_AttrorTotal!$A$18:$S$62,15,0),0)*(ACC_Length/'User Entries'!$B$17-1)</f>
        <v>#N/A</v>
      </c>
      <c r="IS31" s="48" t="e">
        <f ca="1">SUM(INDIRECT("'Large Losses_Analysis'!"&amp;ADDRESS(ROW('Large Losses_Analysis'!$AA$17)+MATCH($IK31,'Large Losses_Analysis'!$A$18:$A$97,1),COLUMN($AI36))&amp;":"&amp;ADDRESS(ROW('Large Losses_Analysis'!$AA$17)+MATCH($IL31,'Large Losses_Analysis'!$A$18:$A$97,1),COLUMN($AI36))))+IF(IL31=INDEX('User Entries'!$A$167:$A$254,Tot_Acc_Per,1),VLOOKUP(IL31,'Large Losses_Analysis'!$AG$18:$AI$97,3,0),0)*(ACC_Length/'User Entries'!$B$17-1)</f>
        <v>#N/A</v>
      </c>
      <c r="IT31" s="48" t="e">
        <f t="shared" ref="IT31:IT32" ca="1" si="27">IR31+IS31</f>
        <v>#N/A</v>
      </c>
      <c r="IU31" s="48" t="e">
        <f ca="1">(SUM(INDIRECT("'User Entries'!"&amp;ADDRESS(ROW('User Entries'!$B$166)+MATCH($IK31,'User Entries'!$A$167:$A$254,1),COLUMN($B36))&amp;":"&amp;ADDRESS(ROW('User Entries'!$B$166)+MATCH($IL31,'User Entries'!$A$167:$A$254,1),COLUMN($B36))))+IF(IL31=INDEX('User Entries'!$A$167:$A$254,Tot_Acc_Per,1),VLOOKUP(IL31,'User Entries'!$A$167:$B$254,2,0),0)*(ACC_Length/'User Entries'!$B$17-1))/unit</f>
        <v>#N/A</v>
      </c>
      <c r="IV31" s="48" t="e">
        <f ca="1">AVERAGE(INDIRECT("'User Entries'!"&amp;ADDRESS(ROW('User Entries'!$B$166)+MATCH($IK31,'User Entries'!$A$167:$A$254,1),COLUMN($C36))&amp;":"&amp;ADDRESS(ROW('User Entries'!$B$166)+MATCH($IL31,'User Entries'!$A$167:$A$254,1),COLUMN($C36))))</f>
        <v>#N/A</v>
      </c>
    </row>
    <row r="32" spans="1:256">
      <c r="A32" s="403">
        <f t="shared" si="11"/>
        <v>2016</v>
      </c>
      <c r="B32" s="44" t="e">
        <f t="shared" ca="1" si="12"/>
        <v>#N/A</v>
      </c>
      <c r="C32" s="44" t="e">
        <f t="shared" ca="1" si="13"/>
        <v>#N/A</v>
      </c>
      <c r="D32" s="44" t="e">
        <f t="shared" ca="1" si="14"/>
        <v>#N/A</v>
      </c>
      <c r="F32" s="45" t="e">
        <f t="shared" ca="1" si="15"/>
        <v>#N/A</v>
      </c>
      <c r="H32" s="46" t="e">
        <f t="shared" ca="1" si="16"/>
        <v>#N/A</v>
      </c>
      <c r="I32" s="46" t="e">
        <f t="shared" ca="1" si="17"/>
        <v>#N/A</v>
      </c>
      <c r="J32" s="46" t="e">
        <f t="shared" ca="1" si="18"/>
        <v>#N/A</v>
      </c>
      <c r="L32" s="46" t="e">
        <f t="shared" ca="1" si="19"/>
        <v>#N/A</v>
      </c>
      <c r="M32" s="46" t="e">
        <f t="shared" ca="1" si="20"/>
        <v>#N/A</v>
      </c>
      <c r="N32" s="46" t="e">
        <f t="shared" ca="1" si="21"/>
        <v>#N/A</v>
      </c>
      <c r="P32" s="47" t="e">
        <f t="shared" ca="1" si="22"/>
        <v>#N/A</v>
      </c>
      <c r="Q32" s="47" t="e">
        <f t="shared" ca="1" si="23"/>
        <v>#N/A</v>
      </c>
      <c r="R32" s="47" t="e">
        <f t="shared" ca="1" si="24"/>
        <v>#N/A</v>
      </c>
      <c r="IK32" s="49" t="str">
        <f>IF(IM32&gt;C_year,"",IF(IM32&amp;" Q1"=INDEX('User Entries'!$A$167:$A$254,Tot_Acc_Per,1),INDEX('User Entries'!$A$167:$A$254,Tot_Acc_Per,1),IM32&amp;" Q1"))</f>
        <v/>
      </c>
      <c r="IL32" s="49" t="str">
        <f>IF(IM32=C_year,INDEX('User Entries'!$A$167:$A$254,Tot_Acc_Per,1),LEFT(IK32,4)&amp;" Q4")</f>
        <v xml:space="preserve"> Q4</v>
      </c>
      <c r="IM32" s="49">
        <f t="shared" si="25"/>
        <v>2016</v>
      </c>
      <c r="IO32" s="48" t="e">
        <f ca="1">SUM(INDIRECT("Summary_AttrorTotal!"&amp;ADDRESS(ROW(Summary_AttrorTotal!$S$17)+MATCH(IK32,Summary_AttrorTotal!$A$18:$A$97,1),COLUMN(S37))&amp;":"&amp;ADDRESS(ROW(Summary_AttrorTotal!$S$17)+MATCH(IL32,Summary_AttrorTotal!$A$18:$A$97,1),COLUMN(S37))))+IF(IL32=INDEX('User Entries'!$A$167:$A$254,Tot_Acc_Per,1),VLOOKUP(IL32,Summary_AttrorTotal!$A$18:$S$62,15,0),0)*(ACC_Length/'User Entries'!$B$17-1)</f>
        <v>#N/A</v>
      </c>
      <c r="IP32" s="48" t="e">
        <f ca="1">SUM(INDIRECT("'Large Losses_Analysis'!"&amp;ADDRESS(ROW('Large Losses_Analysis'!$AA$17)+MATCH($IK32,'Large Losses_Analysis'!$A$18:$A$97,1),COLUMN($AA37))&amp;":"&amp;ADDRESS(ROW('Large Losses_Analysis'!$AA$17)+MATCH($IL32,'Large Losses_Analysis'!$A$18:$A$97,1),COLUMN($AA37))))+IF(IL32=INDEX('User Entries'!$A$167:$A$254,Tot_Acc_Per,1),VLOOKUP(IL32,'Large Losses_Analysis'!$Y$18:$AA$97,3,0),0)*(ACC_Length/'User Entries'!$B$17-1)</f>
        <v>#N/A</v>
      </c>
      <c r="IQ32" s="48" t="e">
        <f t="shared" ca="1" si="26"/>
        <v>#N/A</v>
      </c>
      <c r="IR32" s="48" t="e">
        <f ca="1">SUM(INDIRECT("Summary_AttrorTotal!"&amp;ADDRESS(ROW(Summary_AttrorTotal!$S$17)+MATCH(IK32,Summary_AttrorTotal!$A$18:$A$97,1),COLUMN(U37))&amp;":"&amp;ADDRESS(ROW(Summary_AttrorTotal!$S$17)+MATCH(IL32,Summary_AttrorTotal!$A$18:$A$97,1),COLUMN(U37))))+IF(IL32=INDEX('User Entries'!$A$167:$A$254,Tot_Acc_Per,1),VLOOKUP(IL32,Summary_AttrorTotal!$A$18:$S$62,15,0),0)*(ACC_Length/'User Entries'!$B$17-1)</f>
        <v>#N/A</v>
      </c>
      <c r="IS32" s="48" t="e">
        <f ca="1">SUM(INDIRECT("'Large Losses_Analysis'!"&amp;ADDRESS(ROW('Large Losses_Analysis'!$AA$17)+MATCH($IK32,'Large Losses_Analysis'!$A$18:$A$97,1),COLUMN($AI37))&amp;":"&amp;ADDRESS(ROW('Large Losses_Analysis'!$AA$17)+MATCH($IL32,'Large Losses_Analysis'!$A$18:$A$97,1),COLUMN($AI37))))+IF(IL32=INDEX('User Entries'!$A$167:$A$254,Tot_Acc_Per,1),VLOOKUP(IL32,'Large Losses_Analysis'!$AG$18:$AI$97,3,0),0)*(ACC_Length/'User Entries'!$B$17-1)</f>
        <v>#N/A</v>
      </c>
      <c r="IT32" s="48" t="e">
        <f t="shared" ca="1" si="27"/>
        <v>#N/A</v>
      </c>
      <c r="IU32" s="48" t="e">
        <f ca="1">(SUM(INDIRECT("'User Entries'!"&amp;ADDRESS(ROW('User Entries'!$B$166)+MATCH($IK32,'User Entries'!$A$167:$A$254,1),COLUMN($B37))&amp;":"&amp;ADDRESS(ROW('User Entries'!$B$166)+MATCH($IL32,'User Entries'!$A$167:$A$254,1),COLUMN($B37))))+IF(IL32=INDEX('User Entries'!$A$167:$A$254,Tot_Acc_Per,1),VLOOKUP(IL32,'User Entries'!$A$167:$B$254,2,0),0)*(ACC_Length/'User Entries'!$B$17-1))/unit</f>
        <v>#N/A</v>
      </c>
      <c r="IV32" s="48" t="e">
        <f ca="1">AVERAGE(INDIRECT("'User Entries'!"&amp;ADDRESS(ROW('User Entries'!$B$166)+MATCH($IK32,'User Entries'!$A$167:$A$254,1),COLUMN($C37))&amp;":"&amp;ADDRESS(ROW('User Entries'!$B$166)+MATCH($IL32,'User Entries'!$A$167:$A$254,1),COLUMN($C37))))</f>
        <v>#N/A</v>
      </c>
    </row>
    <row r="33" spans="1:256">
      <c r="A33" s="403">
        <f t="shared" ref="A33:A36" si="28">IM33</f>
        <v>2017</v>
      </c>
      <c r="B33" s="44" t="e">
        <f t="shared" ref="B33:B36" ca="1" si="29">IO33/$IU33</f>
        <v>#N/A</v>
      </c>
      <c r="C33" s="44" t="e">
        <f t="shared" ref="C33:C36" ca="1" si="30">IP33/$IU33</f>
        <v>#N/A</v>
      </c>
      <c r="D33" s="44" t="e">
        <f t="shared" ref="D33:D36" ca="1" si="31">B33+C33</f>
        <v>#N/A</v>
      </c>
      <c r="F33" s="45" t="e">
        <f t="shared" ref="F33:F36" ca="1" si="32">IU33/IV33</f>
        <v>#N/A</v>
      </c>
      <c r="H33" s="46" t="e">
        <f t="shared" ref="H33:H36" ca="1" si="33">IO33/$IV33</f>
        <v>#N/A</v>
      </c>
      <c r="I33" s="46" t="e">
        <f t="shared" ref="I33:I36" ca="1" si="34">IP33/$IV33</f>
        <v>#N/A</v>
      </c>
      <c r="J33" s="46" t="e">
        <f t="shared" ref="J33:J36" ca="1" si="35">H33+I33</f>
        <v>#N/A</v>
      </c>
      <c r="L33" s="46" t="e">
        <f t="shared" ref="L33:L36" ca="1" si="36">IR33/$IV33*1000</f>
        <v>#N/A</v>
      </c>
      <c r="M33" s="46" t="e">
        <f t="shared" ref="M33:M36" ca="1" si="37">IS33/$IV33*1000</f>
        <v>#N/A</v>
      </c>
      <c r="N33" s="46" t="e">
        <f t="shared" ref="N33:N36" ca="1" si="38">L33+M33</f>
        <v>#N/A</v>
      </c>
      <c r="P33" s="47" t="e">
        <f t="shared" ref="P33:P36" ca="1" si="39">IO33/IR33</f>
        <v>#N/A</v>
      </c>
      <c r="Q33" s="47" t="e">
        <f t="shared" ref="Q33:Q36" ca="1" si="40">IP33/IS33</f>
        <v>#N/A</v>
      </c>
      <c r="R33" s="47" t="e">
        <f t="shared" ref="R33:R36" ca="1" si="41">IQ33/IT33</f>
        <v>#N/A</v>
      </c>
      <c r="IK33" s="49"/>
      <c r="IL33" s="49" t="str">
        <f>IF(IM33=C_year,INDEX('User Entries'!$A$167:$A$254,Tot_Acc_Per,1),LEFT(IK34,4)&amp;" Q4")</f>
        <v xml:space="preserve"> Q4</v>
      </c>
      <c r="IM33" s="49">
        <f>IM32+1</f>
        <v>2017</v>
      </c>
      <c r="IO33" s="48" t="e">
        <f ca="1">SUM(INDIRECT("Summary_AttrorTotal!"&amp;ADDRESS(ROW(Summary_AttrorTotal!$S$17)+MATCH(IK34,Summary_AttrorTotal!$A$18:$A$97,1),COLUMN(S38))&amp;":"&amp;ADDRESS(ROW(Summary_AttrorTotal!$S$17)+MATCH(IL33,Summary_AttrorTotal!$A$18:$A$97,1),COLUMN(S38))))+IF(IL33=INDEX('User Entries'!$A$167:$A$254,Tot_Acc_Per,1),VLOOKUP(IL33,Summary_AttrorTotal!$A$18:$S$62,15,0),0)*(ACC_Length/'User Entries'!$B$17-1)</f>
        <v>#N/A</v>
      </c>
      <c r="IP33" s="48" t="e">
        <f ca="1">SUM(INDIRECT("'Large Losses_Analysis'!"&amp;ADDRESS(ROW('Large Losses_Analysis'!$AA$17)+MATCH($IK34,'Large Losses_Analysis'!$A$18:$A$97,1),COLUMN($AA38))&amp;":"&amp;ADDRESS(ROW('Large Losses_Analysis'!$AA$17)+MATCH($IL33,'Large Losses_Analysis'!$A$18:$A$97,1),COLUMN($AA38))))+IF(IL33=INDEX('User Entries'!$A$167:$A$254,Tot_Acc_Per,1),VLOOKUP(IL33,'Large Losses_Analysis'!$Y$18:$AA$97,3,0),0)*(ACC_Length/'User Entries'!$B$17-1)</f>
        <v>#N/A</v>
      </c>
      <c r="IQ33" s="48" t="e">
        <f ca="1">IO33+IP33</f>
        <v>#N/A</v>
      </c>
      <c r="IR33" s="48" t="e">
        <f ca="1">SUM(INDIRECT("Summary_AttrorTotal!"&amp;ADDRESS(ROW(Summary_AttrorTotal!$S$17)+MATCH(IK34,Summary_AttrorTotal!$A$18:$A$97,1),COLUMN(U38))&amp;":"&amp;ADDRESS(ROW(Summary_AttrorTotal!$S$17)+MATCH(IL33,Summary_AttrorTotal!$A$18:$A$97,1),COLUMN(U38))))+IF(IL33=INDEX('User Entries'!$A$167:$A$254,Tot_Acc_Per,1),VLOOKUP(IL33,Summary_AttrorTotal!$A$18:$S$62,15,0),0)*(ACC_Length/'User Entries'!$B$17-1)</f>
        <v>#N/A</v>
      </c>
      <c r="IS33" s="48" t="e">
        <f ca="1">SUM(INDIRECT("'Large Losses_Analysis'!"&amp;ADDRESS(ROW('Large Losses_Analysis'!$AA$17)+MATCH($IK34,'Large Losses_Analysis'!$A$18:$A$97,1),COLUMN($AI38))&amp;":"&amp;ADDRESS(ROW('Large Losses_Analysis'!$AA$17)+MATCH($IL33,'Large Losses_Analysis'!$A$18:$A$97,1),COLUMN($AI38))))+IF(IL33=INDEX('User Entries'!$A$167:$A$254,Tot_Acc_Per,1),VLOOKUP(IL33,'Large Losses_Analysis'!$AG$18:$AI$97,3,0),0)*(ACC_Length/'User Entries'!$B$17-1)</f>
        <v>#N/A</v>
      </c>
      <c r="IT33" s="48" t="e">
        <f ca="1">IR33+IS33</f>
        <v>#N/A</v>
      </c>
      <c r="IU33" s="48" t="e">
        <f ca="1">(SUM(INDIRECT("'User Entries'!"&amp;ADDRESS(ROW('User Entries'!$B$166)+MATCH($IK34,'User Entries'!$A$167:$A$254,1),COLUMN($B38))&amp;":"&amp;ADDRESS(ROW('User Entries'!$B$166)+MATCH($IL33,'User Entries'!$A$167:$A$254,1),COLUMN($B38))))+IF(IL33=INDEX('User Entries'!$A$167:$A$254,Tot_Acc_Per,1),VLOOKUP(IL33,'User Entries'!$A$167:$B$254,2,0),0)*(ACC_Length/'User Entries'!$B$17-1))/unit</f>
        <v>#N/A</v>
      </c>
      <c r="IV33" s="48" t="e">
        <f ca="1">AVERAGE(INDIRECT("'User Entries'!"&amp;ADDRESS(ROW('User Entries'!$B$166)+MATCH($IK34,'User Entries'!$A$167:$A$254,1),COLUMN($C38))&amp;":"&amp;ADDRESS(ROW('User Entries'!$B$166)+MATCH($IL33,'User Entries'!$A$167:$A$254,1),COLUMN($C38))))</f>
        <v>#N/A</v>
      </c>
    </row>
    <row r="34" spans="1:256">
      <c r="A34" s="403">
        <f t="shared" si="28"/>
        <v>2018</v>
      </c>
      <c r="B34" s="44" t="e">
        <f t="shared" ca="1" si="29"/>
        <v>#N/A</v>
      </c>
      <c r="C34" s="44" t="e">
        <f t="shared" ca="1" si="30"/>
        <v>#N/A</v>
      </c>
      <c r="D34" s="44" t="e">
        <f t="shared" ca="1" si="31"/>
        <v>#N/A</v>
      </c>
      <c r="F34" s="45" t="e">
        <f t="shared" ca="1" si="32"/>
        <v>#N/A</v>
      </c>
      <c r="H34" s="46" t="e">
        <f t="shared" ca="1" si="33"/>
        <v>#N/A</v>
      </c>
      <c r="I34" s="46" t="e">
        <f t="shared" ca="1" si="34"/>
        <v>#N/A</v>
      </c>
      <c r="J34" s="46" t="e">
        <f t="shared" ca="1" si="35"/>
        <v>#N/A</v>
      </c>
      <c r="L34" s="46" t="e">
        <f t="shared" ca="1" si="36"/>
        <v>#N/A</v>
      </c>
      <c r="M34" s="46" t="e">
        <f t="shared" ca="1" si="37"/>
        <v>#N/A</v>
      </c>
      <c r="N34" s="46" t="e">
        <f t="shared" ca="1" si="38"/>
        <v>#N/A</v>
      </c>
      <c r="P34" s="47" t="e">
        <f t="shared" ca="1" si="39"/>
        <v>#N/A</v>
      </c>
      <c r="Q34" s="47" t="e">
        <f t="shared" ca="1" si="40"/>
        <v>#N/A</v>
      </c>
      <c r="R34" s="47" t="e">
        <f t="shared" ca="1" si="41"/>
        <v>#N/A</v>
      </c>
      <c r="IK34" s="49" t="str">
        <f>IF(IM33&gt;C_year,"",IF(IM33&amp;" Q1"=INDEX('User Entries'!$A$167:$A$254,Tot_Acc_Per,1),INDEX('User Entries'!$A$167:$A$254,Tot_Acc_Per,1),IM33&amp;" Q1"))</f>
        <v/>
      </c>
      <c r="IL34" s="49" t="str">
        <f>IF(IM34=C_year,INDEX('User Entries'!$A$167:$A$254,Tot_Acc_Per,1),LEFT(IK36,4)&amp;" Q4")</f>
        <v xml:space="preserve"> Q4</v>
      </c>
      <c r="IM34" s="49">
        <f>IM33+1</f>
        <v>2018</v>
      </c>
      <c r="IO34" s="48" t="e">
        <f ca="1">SUM(INDIRECT("Summary_AttrorTotal!"&amp;ADDRESS(ROW(Summary_AttrorTotal!$S$17)+MATCH(IK36,Summary_AttrorTotal!$A$18:$A$97,1),COLUMN(S39))&amp;":"&amp;ADDRESS(ROW(Summary_AttrorTotal!$S$17)+MATCH(IL34,Summary_AttrorTotal!$A$18:$A$97,1),COLUMN(S39))))+IF(IL34=INDEX('User Entries'!$A$167:$A$254,Tot_Acc_Per,1),VLOOKUP(IL34,Summary_AttrorTotal!$A$18:$S$62,15,0),0)*(ACC_Length/'User Entries'!$B$17-1)</f>
        <v>#N/A</v>
      </c>
      <c r="IP34" s="48" t="e">
        <f ca="1">SUM(INDIRECT("'Large Losses_Analysis'!"&amp;ADDRESS(ROW('Large Losses_Analysis'!$AA$17)+MATCH($IK36,'Large Losses_Analysis'!$A$18:$A$97,1),COLUMN($AA39))&amp;":"&amp;ADDRESS(ROW('Large Losses_Analysis'!$AA$17)+MATCH($IL34,'Large Losses_Analysis'!$A$18:$A$97,1),COLUMN($AA39))))+IF(IL34=INDEX('User Entries'!$A$167:$A$254,Tot_Acc_Per,1),VLOOKUP(IL34,'Large Losses_Analysis'!$Y$18:$AA$97,3,0),0)*(ACC_Length/'User Entries'!$B$17-1)</f>
        <v>#N/A</v>
      </c>
      <c r="IQ34" s="48" t="e">
        <f ca="1">IO34+IP34</f>
        <v>#N/A</v>
      </c>
      <c r="IR34" s="48" t="e">
        <f ca="1">SUM(INDIRECT("Summary_AttrorTotal!"&amp;ADDRESS(ROW(Summary_AttrorTotal!$S$17)+MATCH(IK36,Summary_AttrorTotal!$A$18:$A$97,1),COLUMN(U39))&amp;":"&amp;ADDRESS(ROW(Summary_AttrorTotal!$S$17)+MATCH(IL34,Summary_AttrorTotal!$A$18:$A$97,1),COLUMN(U39))))+IF(IL34=INDEX('User Entries'!$A$167:$A$254,Tot_Acc_Per,1),VLOOKUP(IL34,Summary_AttrorTotal!$A$18:$S$62,15,0),0)*(ACC_Length/'User Entries'!$B$17-1)</f>
        <v>#N/A</v>
      </c>
      <c r="IS34" s="48" t="e">
        <f ca="1">SUM(INDIRECT("'Large Losses_Analysis'!"&amp;ADDRESS(ROW('Large Losses_Analysis'!$AA$17)+MATCH($IK36,'Large Losses_Analysis'!$A$18:$A$97,1),COLUMN($AI39))&amp;":"&amp;ADDRESS(ROW('Large Losses_Analysis'!$AA$17)+MATCH($IL34,'Large Losses_Analysis'!$A$18:$A$97,1),COLUMN($AI39))))+IF(IL34=INDEX('User Entries'!$A$167:$A$254,Tot_Acc_Per,1),VLOOKUP(IL34,'Large Losses_Analysis'!$AG$18:$AI$97,3,0),0)*(ACC_Length/'User Entries'!$B$17-1)</f>
        <v>#N/A</v>
      </c>
      <c r="IT34" s="48" t="e">
        <f ca="1">IR34+IS34</f>
        <v>#N/A</v>
      </c>
      <c r="IU34" s="48" t="e">
        <f ca="1">(SUM(INDIRECT("'User Entries'!"&amp;ADDRESS(ROW('User Entries'!$B$166)+MATCH($IK36,'User Entries'!$A$167:$A$254,1),COLUMN($B39))&amp;":"&amp;ADDRESS(ROW('User Entries'!$B$166)+MATCH($IL34,'User Entries'!$A$167:$A$254,1),COLUMN($B39))))+IF(IL34=INDEX('User Entries'!$A$167:$A$254,Tot_Acc_Per,1),VLOOKUP(IL34,'User Entries'!$A$167:$B$254,2,0),0)*(ACC_Length/'User Entries'!$B$17-1))/unit</f>
        <v>#N/A</v>
      </c>
      <c r="IV34" s="48" t="e">
        <f ca="1">AVERAGE(INDIRECT("'User Entries'!"&amp;ADDRESS(ROW('User Entries'!$B$166)+MATCH($IK36,'User Entries'!$A$167:$A$254,1),COLUMN($C39))&amp;":"&amp;ADDRESS(ROW('User Entries'!$B$166)+MATCH($IL34,'User Entries'!$A$167:$A$254,1),COLUMN($C39))))</f>
        <v>#N/A</v>
      </c>
    </row>
    <row r="35" spans="1:256">
      <c r="A35" s="403">
        <f t="shared" si="28"/>
        <v>2019</v>
      </c>
      <c r="B35" s="44" t="e">
        <f t="shared" ca="1" si="29"/>
        <v>#N/A</v>
      </c>
      <c r="C35" s="44" t="e">
        <f t="shared" ca="1" si="30"/>
        <v>#N/A</v>
      </c>
      <c r="D35" s="44" t="e">
        <f t="shared" ca="1" si="31"/>
        <v>#N/A</v>
      </c>
      <c r="F35" s="45" t="e">
        <f t="shared" ca="1" si="32"/>
        <v>#N/A</v>
      </c>
      <c r="H35" s="46" t="e">
        <f t="shared" ca="1" si="33"/>
        <v>#N/A</v>
      </c>
      <c r="I35" s="46" t="e">
        <f t="shared" ca="1" si="34"/>
        <v>#N/A</v>
      </c>
      <c r="J35" s="46" t="e">
        <f t="shared" ca="1" si="35"/>
        <v>#N/A</v>
      </c>
      <c r="L35" s="46" t="e">
        <f t="shared" ca="1" si="36"/>
        <v>#N/A</v>
      </c>
      <c r="M35" s="46" t="e">
        <f t="shared" ca="1" si="37"/>
        <v>#N/A</v>
      </c>
      <c r="N35" s="46" t="e">
        <f t="shared" ca="1" si="38"/>
        <v>#N/A</v>
      </c>
      <c r="P35" s="47" t="e">
        <f t="shared" ca="1" si="39"/>
        <v>#N/A</v>
      </c>
      <c r="Q35" s="47" t="e">
        <f t="shared" ca="1" si="40"/>
        <v>#N/A</v>
      </c>
      <c r="R35" s="47" t="e">
        <f t="shared" ca="1" si="41"/>
        <v>#N/A</v>
      </c>
      <c r="IK35" s="49"/>
      <c r="IL35" s="49" t="str">
        <f>IF(IM35=C_year,INDEX('User Entries'!$A$167:$A$254,Tot_Acc_Per,1),LEFT(IK37,4)&amp;" Q4")</f>
        <v xml:space="preserve"> Q4</v>
      </c>
      <c r="IM35" s="49">
        <f>IM34+1</f>
        <v>2019</v>
      </c>
      <c r="IO35" s="48" t="e">
        <f ca="1">SUM(INDIRECT("Summary_AttrorTotal!"&amp;ADDRESS(ROW(Summary_AttrorTotal!$S$17)+MATCH(IK37,Summary_AttrorTotal!$A$18:$A$97,1),COLUMN(S40))&amp;":"&amp;ADDRESS(ROW(Summary_AttrorTotal!$S$17)+MATCH(IL35,Summary_AttrorTotal!$A$18:$A$97,1),COLUMN(S40))))+IF(IL35=INDEX('User Entries'!$A$167:$A$254,Tot_Acc_Per,1),VLOOKUP(IL35,Summary_AttrorTotal!$A$18:$S$62,15,0),0)*(ACC_Length/'User Entries'!$B$17-1)</f>
        <v>#N/A</v>
      </c>
      <c r="IP35" s="48" t="e">
        <f ca="1">SUM(INDIRECT("'Large Losses_Analysis'!"&amp;ADDRESS(ROW('Large Losses_Analysis'!$AA$17)+MATCH($IK37,'Large Losses_Analysis'!$A$18:$A$97,1),COLUMN($AA40))&amp;":"&amp;ADDRESS(ROW('Large Losses_Analysis'!$AA$17)+MATCH($IL35,'Large Losses_Analysis'!$A$18:$A$97,1),COLUMN($AA40))))+IF(IL35=INDEX('User Entries'!$A$167:$A$254,Tot_Acc_Per,1),VLOOKUP(IL35,'Large Losses_Analysis'!$Y$18:$AA$97,3,0),0)*(ACC_Length/'User Entries'!$B$17-1)</f>
        <v>#N/A</v>
      </c>
      <c r="IQ35" s="48" t="e">
        <f ca="1">IO35+IP35</f>
        <v>#N/A</v>
      </c>
      <c r="IR35" s="48" t="e">
        <f ca="1">SUM(INDIRECT("Summary_AttrorTotal!"&amp;ADDRESS(ROW(Summary_AttrorTotal!$S$17)+MATCH(IK37,Summary_AttrorTotal!$A$18:$A$97,1),COLUMN(U40))&amp;":"&amp;ADDRESS(ROW(Summary_AttrorTotal!$S$17)+MATCH(IL35,Summary_AttrorTotal!$A$18:$A$97,1),COLUMN(U40))))+IF(IL35=INDEX('User Entries'!$A$167:$A$254,Tot_Acc_Per,1),VLOOKUP(IL35,Summary_AttrorTotal!$A$18:$S$62,15,0),0)*(ACC_Length/'User Entries'!$B$17-1)</f>
        <v>#N/A</v>
      </c>
      <c r="IS35" s="48" t="e">
        <f ca="1">SUM(INDIRECT("'Large Losses_Analysis'!"&amp;ADDRESS(ROW('Large Losses_Analysis'!$AA$17)+MATCH($IK37,'Large Losses_Analysis'!$A$18:$A$97,1),COLUMN($AI40))&amp;":"&amp;ADDRESS(ROW('Large Losses_Analysis'!$AA$17)+MATCH($IL35,'Large Losses_Analysis'!$A$18:$A$97,1),COLUMN($AI40))))+IF(IL35=INDEX('User Entries'!$A$167:$A$254,Tot_Acc_Per,1),VLOOKUP(IL35,'Large Losses_Analysis'!$AG$18:$AI$97,3,0),0)*(ACC_Length/'User Entries'!$B$17-1)</f>
        <v>#N/A</v>
      </c>
      <c r="IT35" s="48" t="e">
        <f ca="1">IR35+IS35</f>
        <v>#N/A</v>
      </c>
      <c r="IU35" s="48" t="e">
        <f ca="1">(SUM(INDIRECT("'User Entries'!"&amp;ADDRESS(ROW('User Entries'!$B$166)+MATCH($IK37,'User Entries'!$A$167:$A$254,1),COLUMN($B40))&amp;":"&amp;ADDRESS(ROW('User Entries'!$B$166)+MATCH($IL35,'User Entries'!$A$167:$A$254,1),COLUMN($B40))))+IF(IL35=INDEX('User Entries'!$A$167:$A$254,Tot_Acc_Per,1),VLOOKUP(IL35,'User Entries'!$A$167:$B$254,2,0),0)*(ACC_Length/'User Entries'!$B$17-1))/unit</f>
        <v>#N/A</v>
      </c>
      <c r="IV35" s="48" t="e">
        <f ca="1">AVERAGE(INDIRECT("'User Entries'!"&amp;ADDRESS(ROW('User Entries'!$B$166)+MATCH($IK37,'User Entries'!$A$167:$A$254,1),COLUMN($C40))&amp;":"&amp;ADDRESS(ROW('User Entries'!$B$166)+MATCH($IL35,'User Entries'!$A$167:$A$254,1),COLUMN($C40))))</f>
        <v>#N/A</v>
      </c>
    </row>
    <row r="36" spans="1:256">
      <c r="A36" s="719">
        <f t="shared" si="28"/>
        <v>2020</v>
      </c>
      <c r="B36" s="178" t="e">
        <f t="shared" ca="1" si="29"/>
        <v>#N/A</v>
      </c>
      <c r="C36" s="178" t="e">
        <f t="shared" ca="1" si="30"/>
        <v>#N/A</v>
      </c>
      <c r="D36" s="178" t="e">
        <f t="shared" ca="1" si="31"/>
        <v>#N/A</v>
      </c>
      <c r="F36" s="179" t="e">
        <f t="shared" ca="1" si="32"/>
        <v>#N/A</v>
      </c>
      <c r="H36" s="180" t="e">
        <f t="shared" ca="1" si="33"/>
        <v>#N/A</v>
      </c>
      <c r="I36" s="180" t="e">
        <f t="shared" ca="1" si="34"/>
        <v>#N/A</v>
      </c>
      <c r="J36" s="180" t="e">
        <f t="shared" ca="1" si="35"/>
        <v>#N/A</v>
      </c>
      <c r="K36" s="32"/>
      <c r="L36" s="180" t="e">
        <f t="shared" ca="1" si="36"/>
        <v>#N/A</v>
      </c>
      <c r="M36" s="180" t="e">
        <f t="shared" ca="1" si="37"/>
        <v>#N/A</v>
      </c>
      <c r="N36" s="180" t="e">
        <f t="shared" ca="1" si="38"/>
        <v>#N/A</v>
      </c>
      <c r="O36" s="32"/>
      <c r="P36" s="181" t="e">
        <f t="shared" ca="1" si="39"/>
        <v>#N/A</v>
      </c>
      <c r="Q36" s="181" t="e">
        <f t="shared" ca="1" si="40"/>
        <v>#N/A</v>
      </c>
      <c r="R36" s="181" t="e">
        <f t="shared" ca="1" si="41"/>
        <v>#N/A</v>
      </c>
      <c r="IK36" s="49" t="str">
        <f>IF(IM34&gt;C_year,"",IF(IM34&amp;" Q1"=INDEX('User Entries'!$A$167:$A$254,Tot_Acc_Per,1),INDEX('User Entries'!$A$167:$A$254,Tot_Acc_Per,1),IM34&amp;" Q1"))</f>
        <v/>
      </c>
      <c r="IL36" s="49" t="str">
        <f>IF(IM36=C_year,INDEX('User Entries'!$A$167:$A$254,Tot_Acc_Per,1),LEFT(IK38,4)&amp;" Q4")</f>
        <v xml:space="preserve"> Q4</v>
      </c>
      <c r="IM36" s="49">
        <f>IM35+1</f>
        <v>2020</v>
      </c>
      <c r="IO36" s="48" t="e">
        <f ca="1">SUM(INDIRECT("Summary_AttrorTotal!"&amp;ADDRESS(ROW(Summary_AttrorTotal!$S$17)+MATCH(IK38,Summary_AttrorTotal!$A$18:$A$97,1),COLUMN(S41))&amp;":"&amp;ADDRESS(ROW(Summary_AttrorTotal!$S$17)+MATCH(IL36,Summary_AttrorTotal!$A$18:$A$97,1),COLUMN(S41))))+IF(IL36=INDEX('User Entries'!$A$167:$A$254,Tot_Acc_Per,1),VLOOKUP(IL36,Summary_AttrorTotal!$A$18:$S$62,15,0),0)*(ACC_Length/'User Entries'!$B$17-1)</f>
        <v>#N/A</v>
      </c>
      <c r="IP36" s="48" t="e">
        <f ca="1">SUM(INDIRECT("'Large Losses_Analysis'!"&amp;ADDRESS(ROW('Large Losses_Analysis'!$AA$17)+MATCH($IK38,'Large Losses_Analysis'!$A$18:$A$97,1),COLUMN($AA41))&amp;":"&amp;ADDRESS(ROW('Large Losses_Analysis'!$AA$17)+MATCH($IL36,'Large Losses_Analysis'!$A$18:$A$97,1),COLUMN($AA41))))+IF(IL36=INDEX('User Entries'!$A$167:$A$254,Tot_Acc_Per,1),VLOOKUP(IL36,'Large Losses_Analysis'!$Y$18:$AA$97,3,0),0)*(ACC_Length/'User Entries'!$B$17-1)</f>
        <v>#N/A</v>
      </c>
      <c r="IQ36" s="48" t="e">
        <f ca="1">IO36+IP36</f>
        <v>#N/A</v>
      </c>
      <c r="IR36" s="48" t="e">
        <f ca="1">SUM(INDIRECT("Summary_AttrorTotal!"&amp;ADDRESS(ROW(Summary_AttrorTotal!$S$17)+MATCH(IK38,Summary_AttrorTotal!$A$18:$A$97,1),COLUMN(U41))&amp;":"&amp;ADDRESS(ROW(Summary_AttrorTotal!$S$17)+MATCH(IL36,Summary_AttrorTotal!$A$18:$A$97,1),COLUMN(U41))))+IF(IL36=INDEX('User Entries'!$A$167:$A$254,Tot_Acc_Per,1),VLOOKUP(IL36,Summary_AttrorTotal!$A$18:$S$62,15,0),0)*(ACC_Length/'User Entries'!$B$17-1)</f>
        <v>#N/A</v>
      </c>
      <c r="IS36" s="48" t="e">
        <f ca="1">SUM(INDIRECT("'Large Losses_Analysis'!"&amp;ADDRESS(ROW('Large Losses_Analysis'!$AA$17)+MATCH($IK38,'Large Losses_Analysis'!$A$18:$A$97,1),COLUMN($AI41))&amp;":"&amp;ADDRESS(ROW('Large Losses_Analysis'!$AA$17)+MATCH($IL36,'Large Losses_Analysis'!$A$18:$A$97,1),COLUMN($AI41))))+IF(IL36=INDEX('User Entries'!$A$167:$A$254,Tot_Acc_Per,1),VLOOKUP(IL36,'Large Losses_Analysis'!$AG$18:$AI$97,3,0),0)*(ACC_Length/'User Entries'!$B$17-1)</f>
        <v>#N/A</v>
      </c>
      <c r="IT36" s="48" t="e">
        <f ca="1">IR36+IS36</f>
        <v>#N/A</v>
      </c>
      <c r="IU36" s="48" t="e">
        <f ca="1">(SUM(INDIRECT("'User Entries'!"&amp;ADDRESS(ROW('User Entries'!$B$166)+MATCH($IK38,'User Entries'!$A$167:$A$254,1),COLUMN($B41))&amp;":"&amp;ADDRESS(ROW('User Entries'!$B$166)+MATCH($IL36,'User Entries'!$A$167:$A$254,1),COLUMN($B41))))+IF(IL36=INDEX('User Entries'!$A$167:$A$254,Tot_Acc_Per,1),VLOOKUP(IL36,'User Entries'!$A$167:$B$254,2,0),0)*(ACC_Length/'User Entries'!$B$17-1))/unit</f>
        <v>#N/A</v>
      </c>
      <c r="IV36" s="48" t="e">
        <f ca="1">AVERAGE(INDIRECT("'User Entries'!"&amp;ADDRESS(ROW('User Entries'!$B$166)+MATCH($IK38,'User Entries'!$A$167:$A$254,1),COLUMN($C41))&amp;":"&amp;ADDRESS(ROW('User Entries'!$B$166)+MATCH($IL36,'User Entries'!$A$167:$A$254,1),COLUMN($C41))))</f>
        <v>#N/A</v>
      </c>
    </row>
    <row r="37" spans="1:256">
      <c r="IK37" s="49" t="str">
        <f>IF(IM35&gt;C_year,"",IF(IM35&amp;" Q1"=INDEX('User Entries'!$A$167:$A$254,Tot_Acc_Per,1),INDEX('User Entries'!$A$167:$A$254,Tot_Acc_Per,1),IM35&amp;" Q1"))</f>
        <v/>
      </c>
    </row>
    <row r="38" spans="1:256">
      <c r="IK38" s="49" t="str">
        <f>IF(IM36&gt;C_year,"",IF(IM36&amp;" Q1"=INDEX('User Entries'!$A$167:$A$254,Tot_Acc_Per,1),INDEX('User Entries'!$A$167:$A$254,Tot_Acc_Per,1),IM36&amp;" Q1"))</f>
        <v/>
      </c>
    </row>
    <row r="39" spans="1:256">
      <c r="IK39" s="49"/>
      <c r="IL39" s="49"/>
      <c r="IM39" s="49"/>
      <c r="IO39" s="48"/>
      <c r="IP39" s="48"/>
      <c r="IQ39" s="48"/>
      <c r="IR39" s="48"/>
      <c r="IS39" s="48"/>
      <c r="IT39" s="48"/>
      <c r="IU39" s="48"/>
      <c r="IV39" s="48"/>
    </row>
    <row r="40" spans="1:256">
      <c r="IK40" s="49"/>
      <c r="IL40" s="49"/>
      <c r="IM40" s="49"/>
      <c r="IO40" s="48"/>
      <c r="IP40" s="48"/>
      <c r="IQ40" s="48"/>
      <c r="IR40" s="48"/>
      <c r="IS40" s="48"/>
      <c r="IT40" s="48"/>
      <c r="IU40" s="48"/>
      <c r="IV40" s="48"/>
    </row>
    <row r="41" spans="1:256">
      <c r="IK41" s="49"/>
      <c r="IL41" s="49"/>
      <c r="IM41" s="49"/>
      <c r="IO41" s="48"/>
      <c r="IP41" s="48"/>
      <c r="IQ41" s="48"/>
      <c r="IR41" s="48"/>
      <c r="IS41" s="48"/>
      <c r="IT41" s="48"/>
      <c r="IU41" s="48"/>
      <c r="IV41" s="48"/>
    </row>
    <row r="42" spans="1:256">
      <c r="IK42" s="49"/>
      <c r="IL42" s="49"/>
      <c r="IM42" s="49"/>
      <c r="IO42" s="48"/>
      <c r="IP42" s="48"/>
      <c r="IQ42" s="48"/>
      <c r="IR42" s="48"/>
      <c r="IS42" s="48"/>
      <c r="IT42" s="48"/>
      <c r="IU42" s="48"/>
      <c r="IV42" s="48"/>
    </row>
    <row r="43" spans="1:256">
      <c r="IK43" s="49"/>
      <c r="IL43" s="49"/>
      <c r="IM43" s="49"/>
      <c r="IO43" s="48"/>
      <c r="IP43" s="48"/>
      <c r="IQ43" s="48"/>
      <c r="IR43" s="48"/>
      <c r="IS43" s="48"/>
      <c r="IT43" s="48"/>
      <c r="IU43" s="48"/>
      <c r="IV43" s="48"/>
    </row>
  </sheetData>
  <mergeCells count="5">
    <mergeCell ref="H10:J10"/>
    <mergeCell ref="L10:N10"/>
    <mergeCell ref="P10:R10"/>
    <mergeCell ref="A10:A13"/>
    <mergeCell ref="B10:D10"/>
  </mergeCells>
  <phoneticPr fontId="4" type="noConversion"/>
  <conditionalFormatting sqref="A15:A36">
    <cfRule type="expression" dxfId="224" priority="1" stopIfTrue="1">
      <formula>ISERROR(XEW15)</formula>
    </cfRule>
  </conditionalFormatting>
  <conditionalFormatting sqref="A14 B15:D36 H15:J36 F15:F36 P15:R36 L15:N36 IO39:IV43 IO15:IV36">
    <cfRule type="expression" dxfId="223" priority="2" stopIfTrue="1">
      <formula>ISERROR(A14)</formula>
    </cfRule>
  </conditionalFormatting>
  <hyperlinks>
    <hyperlink ref="N1" location="INDEX!A1" display="&lt;&lt;&lt; Index &lt;&lt;&lt;"/>
  </hyperlinks>
  <pageMargins left="0.78740157480314965" right="0.78740157480314965" top="0.98425196850393704" bottom="0.98425196850393704" header="0" footer="0"/>
  <pageSetup paperSize="9" scale="74" orientation="landscape" r:id="rId1"/>
  <headerFooter alignWithMargins="0"/>
</worksheet>
</file>

<file path=xl/worksheets/sheet11.xml><?xml version="1.0" encoding="utf-8"?>
<worksheet xmlns="http://schemas.openxmlformats.org/spreadsheetml/2006/main" xmlns:r="http://schemas.openxmlformats.org/officeDocument/2006/relationships">
  <sheetPr codeName="Sheet10111112" enableFormatConditionsCalculation="0">
    <tabColor rgb="FF66FF99"/>
    <pageSetUpPr fitToPage="1"/>
  </sheetPr>
  <dimension ref="A1:AV113"/>
  <sheetViews>
    <sheetView showGridLines="0" zoomScale="80" zoomScaleNormal="80" zoomScaleSheetLayoutView="70" workbookViewId="0">
      <pane xSplit="1" ySplit="15" topLeftCell="N70" activePane="bottomRight" state="frozen"/>
      <selection pane="topRight" activeCell="B1" sqref="B1"/>
      <selection pane="bottomLeft" activeCell="A16" sqref="A16"/>
      <selection pane="bottomRight" activeCell="S79" sqref="S79"/>
    </sheetView>
  </sheetViews>
  <sheetFormatPr baseColWidth="10" defaultColWidth="11.42578125" defaultRowHeight="12.75"/>
  <cols>
    <col min="1" max="1" width="26.85546875" style="254" customWidth="1"/>
    <col min="2" max="2" width="18.7109375" style="254" customWidth="1"/>
    <col min="3" max="3" width="14.5703125" style="254" customWidth="1"/>
    <col min="4" max="4" width="15" style="254" customWidth="1"/>
    <col min="5" max="6" width="16.28515625" style="254" customWidth="1"/>
    <col min="7" max="7" width="16.140625" style="254" customWidth="1"/>
    <col min="8" max="8" width="16" style="254" customWidth="1"/>
    <col min="9" max="9" width="19.140625" style="254" bestFit="1" customWidth="1"/>
    <col min="10" max="10" width="17.42578125" style="254" customWidth="1"/>
    <col min="11" max="11" width="13.42578125" style="254" customWidth="1"/>
    <col min="12" max="12" width="13.140625" style="254" customWidth="1"/>
    <col min="13" max="13" width="19.140625" style="254" bestFit="1" customWidth="1"/>
    <col min="14" max="14" width="16.42578125" style="254" customWidth="1"/>
    <col min="15" max="15" width="19.42578125" style="254" customWidth="1"/>
    <col min="16" max="16" width="17.85546875" style="254" customWidth="1"/>
    <col min="17" max="18" width="16.42578125" style="254" customWidth="1"/>
    <col min="19" max="19" width="19.42578125" style="254" customWidth="1"/>
    <col min="20" max="20" width="13.7109375" style="254" customWidth="1"/>
    <col min="21" max="21" width="13.85546875" style="254" customWidth="1"/>
    <col min="22" max="22" width="14.85546875" style="254" customWidth="1"/>
    <col min="23" max="23" width="15.7109375" style="254" customWidth="1"/>
    <col min="24" max="24" width="17.85546875" style="254" customWidth="1"/>
    <col min="25" max="25" width="12.85546875" style="254" customWidth="1"/>
    <col min="26" max="26" width="4.28515625" style="56" customWidth="1"/>
    <col min="27" max="27" width="2.140625" style="56" customWidth="1"/>
    <col min="28" max="28" width="19.7109375" style="56" customWidth="1"/>
    <col min="29" max="39" width="12.7109375" style="56" customWidth="1"/>
    <col min="40" max="40" width="11.42578125" style="56"/>
    <col min="41" max="43" width="11.42578125" style="254"/>
    <col min="44" max="44" width="37.140625" style="254" bestFit="1" customWidth="1"/>
    <col min="45" max="45" width="18.5703125" style="56" bestFit="1" customWidth="1"/>
    <col min="46" max="47" width="11.42578125" style="56"/>
    <col min="48" max="48" width="11.5703125" style="56" bestFit="1" customWidth="1"/>
    <col min="49" max="16384" width="11.42578125" style="56"/>
  </cols>
  <sheetData>
    <row r="1" spans="1:44" ht="15" customHeight="1">
      <c r="A1" s="524" t="s">
        <v>48</v>
      </c>
      <c r="B1" s="16" t="str">
        <f>operation</f>
        <v>RSA ARGENTINA</v>
      </c>
      <c r="C1" s="56"/>
      <c r="D1" s="56"/>
      <c r="E1" s="56"/>
      <c r="F1" s="56"/>
      <c r="G1" s="56"/>
      <c r="H1" s="56"/>
      <c r="I1" s="56"/>
      <c r="J1" s="56"/>
      <c r="K1" s="463" t="s">
        <v>361</v>
      </c>
      <c r="L1" s="56"/>
      <c r="M1" s="56"/>
      <c r="N1" s="56"/>
      <c r="O1" s="56"/>
      <c r="P1" s="56"/>
      <c r="Q1" s="56"/>
      <c r="R1" s="56"/>
      <c r="S1" s="56"/>
      <c r="T1" s="56"/>
      <c r="U1" s="56"/>
      <c r="V1" s="56"/>
      <c r="W1" s="56"/>
      <c r="X1" s="56"/>
      <c r="Y1" s="56"/>
      <c r="AB1" s="15" t="str">
        <f t="shared" ref="AB1:AC4" si="0">A1</f>
        <v>Operation</v>
      </c>
      <c r="AC1" s="16" t="str">
        <f t="shared" si="0"/>
        <v>RSA ARGENTINA</v>
      </c>
    </row>
    <row r="2" spans="1:44" ht="15" customHeight="1">
      <c r="A2" s="15" t="s">
        <v>49</v>
      </c>
      <c r="B2" s="16" t="str">
        <f>class</f>
        <v>Motor Comercial_CT</v>
      </c>
      <c r="C2" s="56"/>
      <c r="D2" s="56"/>
      <c r="E2" s="56"/>
      <c r="F2" s="56"/>
      <c r="G2" s="143"/>
      <c r="H2" s="56"/>
      <c r="I2" s="56"/>
      <c r="J2" s="56"/>
      <c r="K2" s="56"/>
      <c r="L2" s="56"/>
      <c r="M2" s="56"/>
      <c r="N2" s="56"/>
      <c r="O2" s="56"/>
      <c r="P2" s="56"/>
      <c r="Q2" s="56"/>
      <c r="R2" s="56"/>
      <c r="S2" s="56"/>
      <c r="T2" s="56"/>
      <c r="U2" s="56"/>
      <c r="V2" s="56"/>
      <c r="W2" s="56"/>
      <c r="X2" s="56"/>
      <c r="Y2" s="56"/>
      <c r="AB2" s="15" t="str">
        <f t="shared" si="0"/>
        <v>Class</v>
      </c>
      <c r="AC2" s="16" t="str">
        <f t="shared" si="0"/>
        <v>Motor Comercial_CT</v>
      </c>
    </row>
    <row r="3" spans="1:44" ht="15" customHeight="1">
      <c r="A3" s="15" t="s">
        <v>47</v>
      </c>
      <c r="B3" s="16" t="str">
        <f>currency&amp;" "&amp;Cover!$D$21</f>
        <v>AR$ (Thousands)</v>
      </c>
      <c r="C3" s="56"/>
      <c r="D3" s="56"/>
      <c r="E3" s="56"/>
      <c r="F3" s="56"/>
      <c r="G3" s="56"/>
      <c r="H3" s="56"/>
      <c r="I3" s="56"/>
      <c r="J3" s="56"/>
      <c r="K3" s="56"/>
      <c r="L3" s="56"/>
      <c r="M3" s="56"/>
      <c r="N3" s="56"/>
      <c r="O3" s="56"/>
      <c r="P3" s="56"/>
      <c r="Q3" s="56"/>
      <c r="R3" s="56"/>
      <c r="S3" s="56"/>
      <c r="T3" s="56"/>
      <c r="U3" s="56"/>
      <c r="V3" s="56"/>
      <c r="W3" s="56"/>
      <c r="X3" s="56"/>
      <c r="Y3" s="56"/>
      <c r="AB3" s="15" t="str">
        <f t="shared" si="0"/>
        <v>Currency</v>
      </c>
      <c r="AC3" s="16" t="str">
        <f t="shared" si="0"/>
        <v>AR$ (Thousands)</v>
      </c>
    </row>
    <row r="4" spans="1:44" ht="15" customHeight="1">
      <c r="A4" s="21" t="s">
        <v>96</v>
      </c>
      <c r="B4" s="16" t="str">
        <f>reinsurance</f>
        <v>Gross</v>
      </c>
      <c r="C4" s="56"/>
      <c r="D4" s="56"/>
      <c r="E4" s="56"/>
      <c r="F4" s="56"/>
      <c r="G4" s="56"/>
      <c r="H4" s="56"/>
      <c r="I4" s="56"/>
      <c r="J4" s="56"/>
      <c r="K4" s="56"/>
      <c r="L4" s="56"/>
      <c r="M4" s="56"/>
      <c r="N4" s="56"/>
      <c r="O4" s="56"/>
      <c r="P4" s="56"/>
      <c r="Q4" s="56"/>
      <c r="R4" s="56"/>
      <c r="S4" s="592">
        <f>19.5/3</f>
        <v>6.5</v>
      </c>
      <c r="T4" s="56"/>
      <c r="U4" s="56"/>
      <c r="V4" s="56"/>
      <c r="W4" s="56"/>
      <c r="X4" s="56"/>
      <c r="Y4" s="56"/>
      <c r="AB4" s="21" t="str">
        <f t="shared" si="0"/>
        <v>Reinsurance</v>
      </c>
      <c r="AC4" s="16" t="str">
        <f t="shared" si="0"/>
        <v>Gross</v>
      </c>
    </row>
    <row r="5" spans="1:44" ht="15" customHeight="1">
      <c r="A5" s="24" t="str">
        <f>"Data Evaluated as of "&amp;Info_as_at</f>
        <v>Data Evaluated as of June 2014</v>
      </c>
      <c r="B5" s="56"/>
      <c r="C5" s="56"/>
      <c r="D5" s="56"/>
      <c r="E5" s="56"/>
      <c r="F5" s="56"/>
      <c r="G5" s="56"/>
      <c r="H5" s="56"/>
      <c r="I5" s="56"/>
      <c r="J5" s="56"/>
      <c r="K5" s="56"/>
      <c r="L5" s="56"/>
      <c r="M5" s="56"/>
      <c r="N5" s="56"/>
      <c r="O5" s="56"/>
      <c r="P5" s="56"/>
      <c r="Q5" s="56"/>
      <c r="R5" s="56"/>
      <c r="S5" s="592"/>
      <c r="T5" s="56"/>
      <c r="U5" s="56"/>
      <c r="V5" s="591"/>
      <c r="W5" s="56"/>
      <c r="X5" s="56"/>
      <c r="Y5" s="56"/>
      <c r="AB5" s="24" t="str">
        <f>A5</f>
        <v>Data Evaluated as of June 2014</v>
      </c>
    </row>
    <row r="6" spans="1:44" ht="15" customHeight="1">
      <c r="A6" s="24" t="s">
        <v>46</v>
      </c>
      <c r="B6" s="41" t="str">
        <f>IF('User Entries'!$C$24="Yes",'User Entries'!$A$38,'User Entries'!$A$30)</f>
        <v>Attritional</v>
      </c>
      <c r="C6" s="206"/>
      <c r="D6" s="206"/>
      <c r="E6" s="206"/>
      <c r="F6" s="206"/>
      <c r="G6" s="206"/>
      <c r="H6" s="56"/>
      <c r="I6" s="56"/>
      <c r="J6" s="56"/>
      <c r="K6" s="56"/>
      <c r="L6" s="56"/>
      <c r="M6" s="56"/>
      <c r="N6" s="56"/>
      <c r="O6" s="56"/>
      <c r="P6" s="56"/>
      <c r="Q6" s="56"/>
      <c r="R6" s="56"/>
      <c r="S6" s="592"/>
      <c r="T6" s="592"/>
      <c r="U6" s="56"/>
      <c r="V6" s="56"/>
      <c r="W6" s="56"/>
      <c r="X6" s="56"/>
      <c r="Y6" s="56"/>
    </row>
    <row r="7" spans="1:44" ht="15" customHeight="1">
      <c r="A7" s="33"/>
      <c r="B7" s="209"/>
      <c r="C7" s="56"/>
      <c r="D7" s="56"/>
      <c r="E7" s="56"/>
      <c r="F7" s="56"/>
      <c r="G7" s="210"/>
      <c r="H7" s="210"/>
      <c r="I7" s="210"/>
      <c r="J7" s="210"/>
      <c r="K7" s="56"/>
      <c r="L7" s="56"/>
      <c r="M7" s="56"/>
      <c r="N7" s="56"/>
      <c r="O7" s="56"/>
      <c r="P7" s="56"/>
      <c r="Q7" s="56"/>
      <c r="R7" s="56"/>
      <c r="S7" s="56"/>
      <c r="T7" s="56"/>
      <c r="U7" s="56"/>
      <c r="V7" s="56"/>
      <c r="W7" s="56"/>
      <c r="X7" s="56"/>
      <c r="Y7" s="56"/>
    </row>
    <row r="8" spans="1:44" ht="15">
      <c r="A8" s="211"/>
      <c r="B8" s="56"/>
      <c r="C8" s="56"/>
      <c r="D8" s="2"/>
      <c r="E8" s="2"/>
      <c r="F8" s="2"/>
      <c r="G8" s="56"/>
      <c r="H8" s="56"/>
      <c r="I8" s="56"/>
      <c r="J8" s="56"/>
      <c r="K8" s="56"/>
      <c r="L8" s="56"/>
      <c r="M8" s="56"/>
      <c r="N8" s="56"/>
      <c r="O8" s="56"/>
      <c r="P8" s="56"/>
      <c r="Q8" s="56"/>
      <c r="R8" s="56"/>
      <c r="S8" s="56"/>
      <c r="T8" s="56"/>
      <c r="U8" s="56"/>
      <c r="V8" s="56"/>
      <c r="W8" s="56"/>
      <c r="X8" s="56"/>
      <c r="Y8" s="56"/>
    </row>
    <row r="9" spans="1:44" s="136" customFormat="1" ht="18" customHeight="1">
      <c r="A9" s="816" t="s">
        <v>23</v>
      </c>
      <c r="B9" s="805" t="s">
        <v>74</v>
      </c>
      <c r="C9" s="806"/>
      <c r="D9" s="851" t="s">
        <v>75</v>
      </c>
      <c r="E9" s="848"/>
      <c r="F9" s="848"/>
      <c r="G9" s="848"/>
      <c r="H9" s="848"/>
      <c r="I9" s="848"/>
      <c r="J9" s="848"/>
      <c r="K9" s="848"/>
      <c r="L9" s="849"/>
      <c r="M9" s="847" t="s">
        <v>114</v>
      </c>
      <c r="N9" s="848"/>
      <c r="O9" s="848"/>
      <c r="P9" s="848"/>
      <c r="Q9" s="848"/>
      <c r="R9" s="849"/>
      <c r="S9" s="864" t="s">
        <v>76</v>
      </c>
      <c r="T9" s="865"/>
      <c r="U9" s="865"/>
      <c r="V9" s="865"/>
      <c r="W9" s="865"/>
      <c r="X9" s="872"/>
      <c r="Y9" s="212"/>
      <c r="AB9" s="873" t="s">
        <v>158</v>
      </c>
      <c r="AC9" s="873"/>
      <c r="AD9" s="873"/>
      <c r="AE9" s="873"/>
      <c r="AF9" s="873" t="s">
        <v>159</v>
      </c>
      <c r="AG9" s="873"/>
      <c r="AH9" s="873"/>
      <c r="AI9" s="873"/>
      <c r="AJ9" s="862" t="s">
        <v>160</v>
      </c>
      <c r="AK9" s="872"/>
      <c r="AL9" s="865" t="s">
        <v>106</v>
      </c>
      <c r="AM9" s="872"/>
      <c r="AO9" s="254"/>
      <c r="AP9" s="254"/>
      <c r="AQ9" s="254"/>
      <c r="AR9" s="458"/>
    </row>
    <row r="10" spans="1:44" s="136" customFormat="1" ht="18" customHeight="1">
      <c r="A10" s="850"/>
      <c r="B10" s="794"/>
      <c r="C10" s="795"/>
      <c r="D10" s="854" t="s">
        <v>77</v>
      </c>
      <c r="E10" s="832"/>
      <c r="F10" s="832"/>
      <c r="G10" s="806"/>
      <c r="H10" s="805" t="s">
        <v>78</v>
      </c>
      <c r="I10" s="832"/>
      <c r="J10" s="832"/>
      <c r="K10" s="832"/>
      <c r="L10" s="871"/>
      <c r="M10" s="864" t="s">
        <v>115</v>
      </c>
      <c r="N10" s="865"/>
      <c r="O10" s="862" t="s">
        <v>63</v>
      </c>
      <c r="P10" s="848"/>
      <c r="Q10" s="848"/>
      <c r="R10" s="849"/>
      <c r="S10" s="864" t="s">
        <v>51</v>
      </c>
      <c r="T10" s="865"/>
      <c r="U10" s="872"/>
      <c r="V10" s="213" t="s">
        <v>81</v>
      </c>
      <c r="W10" s="213" t="s">
        <v>81</v>
      </c>
      <c r="X10" s="213" t="s">
        <v>81</v>
      </c>
      <c r="Y10" s="831" t="s">
        <v>153</v>
      </c>
      <c r="AB10" s="879" t="s">
        <v>152</v>
      </c>
      <c r="AC10" s="879"/>
      <c r="AD10" s="879" t="s">
        <v>80</v>
      </c>
      <c r="AE10" s="879"/>
      <c r="AF10" s="879" t="s">
        <v>152</v>
      </c>
      <c r="AG10" s="879"/>
      <c r="AH10" s="879" t="s">
        <v>80</v>
      </c>
      <c r="AI10" s="879"/>
      <c r="AJ10" s="879" t="s">
        <v>80</v>
      </c>
      <c r="AK10" s="879"/>
      <c r="AL10" s="879" t="s">
        <v>80</v>
      </c>
      <c r="AM10" s="879"/>
      <c r="AO10" s="254"/>
      <c r="AP10" s="254"/>
      <c r="AQ10" s="254"/>
      <c r="AR10" s="458"/>
    </row>
    <row r="11" spans="1:44" s="136" customFormat="1" ht="25.5" customHeight="1">
      <c r="A11" s="850"/>
      <c r="B11" s="198" t="s">
        <v>82</v>
      </c>
      <c r="C11" s="199" t="s">
        <v>83</v>
      </c>
      <c r="D11" s="855" t="s">
        <v>124</v>
      </c>
      <c r="E11" s="822" t="s">
        <v>125</v>
      </c>
      <c r="F11" s="828" t="s">
        <v>123</v>
      </c>
      <c r="G11" s="860" t="s">
        <v>20</v>
      </c>
      <c r="H11" s="852" t="str">
        <f>D11</f>
        <v>Paid Losses</v>
      </c>
      <c r="I11" s="828" t="str">
        <f>E11</f>
        <v>Outstanding Losses</v>
      </c>
      <c r="J11" s="828" t="str">
        <f>F11</f>
        <v>Incurred Losses</v>
      </c>
      <c r="K11" s="820" t="s">
        <v>92</v>
      </c>
      <c r="L11" s="869" t="str">
        <f>G11</f>
        <v>Incurred Claim Counts</v>
      </c>
      <c r="M11" s="215" t="s">
        <v>85</v>
      </c>
      <c r="N11" s="293" t="s">
        <v>84</v>
      </c>
      <c r="O11" s="866" t="s">
        <v>215</v>
      </c>
      <c r="P11" s="857" t="s">
        <v>216</v>
      </c>
      <c r="Q11" s="866" t="s">
        <v>217</v>
      </c>
      <c r="R11" s="857" t="s">
        <v>431</v>
      </c>
      <c r="S11" s="216" t="s">
        <v>85</v>
      </c>
      <c r="T11" s="154" t="s">
        <v>79</v>
      </c>
      <c r="U11" s="154" t="s">
        <v>84</v>
      </c>
      <c r="V11" s="217" t="s">
        <v>62</v>
      </c>
      <c r="W11" s="214" t="s">
        <v>157</v>
      </c>
      <c r="X11" s="214" t="s">
        <v>157</v>
      </c>
      <c r="Y11" s="874"/>
      <c r="AB11" s="876" t="s">
        <v>77</v>
      </c>
      <c r="AC11" s="876" t="s">
        <v>78</v>
      </c>
      <c r="AD11" s="876" t="s">
        <v>77</v>
      </c>
      <c r="AE11" s="876" t="s">
        <v>78</v>
      </c>
      <c r="AF11" s="876" t="s">
        <v>77</v>
      </c>
      <c r="AG11" s="876" t="s">
        <v>78</v>
      </c>
      <c r="AH11" s="876" t="s">
        <v>77</v>
      </c>
      <c r="AI11" s="876" t="s">
        <v>78</v>
      </c>
      <c r="AJ11" s="876" t="s">
        <v>77</v>
      </c>
      <c r="AK11" s="876" t="s">
        <v>78</v>
      </c>
      <c r="AL11" s="876" t="s">
        <v>77</v>
      </c>
      <c r="AM11" s="876" t="s">
        <v>78</v>
      </c>
      <c r="AO11" s="254"/>
      <c r="AP11" s="254"/>
      <c r="AQ11" s="254"/>
      <c r="AR11" s="458"/>
    </row>
    <row r="12" spans="1:44" s="136" customFormat="1">
      <c r="A12" s="850"/>
      <c r="B12" s="198" t="s">
        <v>86</v>
      </c>
      <c r="C12" s="199" t="s">
        <v>170</v>
      </c>
      <c r="D12" s="856"/>
      <c r="E12" s="863"/>
      <c r="F12" s="821"/>
      <c r="G12" s="861"/>
      <c r="H12" s="853"/>
      <c r="I12" s="821" t="s">
        <v>85</v>
      </c>
      <c r="J12" s="821" t="s">
        <v>85</v>
      </c>
      <c r="K12" s="821" t="s">
        <v>80</v>
      </c>
      <c r="L12" s="870" t="s">
        <v>85</v>
      </c>
      <c r="M12" s="218"/>
      <c r="N12" s="219" t="s">
        <v>88</v>
      </c>
      <c r="O12" s="867"/>
      <c r="P12" s="858"/>
      <c r="Q12" s="867"/>
      <c r="R12" s="858"/>
      <c r="S12" s="220"/>
      <c r="T12" s="154" t="s">
        <v>87</v>
      </c>
      <c r="U12" s="154" t="s">
        <v>88</v>
      </c>
      <c r="V12" s="221" t="s">
        <v>89</v>
      </c>
      <c r="W12" s="214" t="s">
        <v>90</v>
      </c>
      <c r="X12" s="214" t="s">
        <v>91</v>
      </c>
      <c r="Y12" s="874"/>
      <c r="AB12" s="877"/>
      <c r="AC12" s="877"/>
      <c r="AD12" s="877"/>
      <c r="AE12" s="877"/>
      <c r="AF12" s="877"/>
      <c r="AG12" s="877"/>
      <c r="AH12" s="877"/>
      <c r="AI12" s="877"/>
      <c r="AJ12" s="877"/>
      <c r="AK12" s="877"/>
      <c r="AL12" s="877"/>
      <c r="AM12" s="877"/>
      <c r="AO12" s="254"/>
      <c r="AP12" s="254"/>
      <c r="AQ12" s="254"/>
      <c r="AR12" s="458"/>
    </row>
    <row r="13" spans="1:44" s="136" customFormat="1" ht="13.7" customHeight="1" thickBot="1">
      <c r="A13" s="222"/>
      <c r="B13" s="202"/>
      <c r="C13" s="222"/>
      <c r="D13" s="223"/>
      <c r="E13" s="157"/>
      <c r="F13" s="34"/>
      <c r="G13" s="222"/>
      <c r="H13" s="223"/>
      <c r="I13" s="157"/>
      <c r="J13" s="157"/>
      <c r="K13" s="157"/>
      <c r="L13" s="35"/>
      <c r="M13" s="224"/>
      <c r="N13" s="35"/>
      <c r="O13" s="868"/>
      <c r="P13" s="859"/>
      <c r="Q13" s="868"/>
      <c r="R13" s="859"/>
      <c r="S13" s="225"/>
      <c r="T13" s="157"/>
      <c r="U13" s="157"/>
      <c r="V13" s="157"/>
      <c r="W13" s="157"/>
      <c r="X13" s="157"/>
      <c r="Y13" s="875"/>
      <c r="AA13" s="137"/>
      <c r="AB13" s="878"/>
      <c r="AC13" s="878"/>
      <c r="AD13" s="878"/>
      <c r="AE13" s="878"/>
      <c r="AF13" s="878"/>
      <c r="AG13" s="878"/>
      <c r="AH13" s="878"/>
      <c r="AI13" s="878"/>
      <c r="AJ13" s="878"/>
      <c r="AK13" s="878"/>
      <c r="AL13" s="878"/>
      <c r="AM13" s="878"/>
      <c r="AO13" s="254"/>
      <c r="AP13" s="254"/>
      <c r="AQ13" s="254"/>
      <c r="AR13" s="458"/>
    </row>
    <row r="14" spans="1:44" ht="12" customHeight="1">
      <c r="A14" s="226"/>
      <c r="B14" s="227"/>
      <c r="C14" s="228"/>
      <c r="D14" s="229"/>
      <c r="E14" s="230"/>
      <c r="F14" s="231"/>
      <c r="G14" s="232"/>
      <c r="H14" s="231"/>
      <c r="I14" s="233"/>
      <c r="J14" s="233"/>
      <c r="K14" s="158"/>
      <c r="L14" s="234"/>
      <c r="M14" s="235"/>
      <c r="N14" s="236"/>
      <c r="O14" s="138"/>
      <c r="P14" s="158"/>
      <c r="Q14" s="256"/>
      <c r="R14" s="239"/>
      <c r="S14" s="237"/>
      <c r="T14" s="238"/>
      <c r="U14" s="238"/>
      <c r="V14" s="239"/>
      <c r="W14" s="238"/>
      <c r="X14" s="238"/>
      <c r="Y14" s="138"/>
      <c r="AB14" s="138"/>
      <c r="AC14" s="138"/>
      <c r="AD14" s="138"/>
      <c r="AE14" s="138"/>
      <c r="AF14" s="138"/>
      <c r="AG14" s="138"/>
      <c r="AH14" s="138"/>
      <c r="AI14" s="138"/>
      <c r="AJ14" s="138"/>
      <c r="AK14" s="138"/>
      <c r="AL14" s="138"/>
      <c r="AM14" s="138"/>
    </row>
    <row r="15" spans="1:44">
      <c r="A15" s="240" t="s">
        <v>93</v>
      </c>
      <c r="B15" s="241">
        <f ca="1">SUM(INDIRECT(ADDRESS(ROW(J18),COLUMN(B18))&amp;":"&amp;ADDRESS(ROW(J18)+Tot_Acc_Per-1,COLUMN(B18))))</f>
        <v>1068954.0337754942</v>
      </c>
      <c r="C15" s="240">
        <f ca="1">SUM(INDIRECT(ADDRESS(ROW(K18),COLUMN(C18))&amp;":"&amp;ADDRESS(ROW(K18)+Tot_Acc_Per-1,COLUMN(C18))))</f>
        <v>979780.83333333326</v>
      </c>
      <c r="D15" s="242">
        <f t="shared" ref="D15:J15" ca="1" si="1">SUM(INDIRECT(ADDRESS(ROW(D18),COLUMN(D18))&amp;":"&amp;ADDRESS(ROW(D18)+Tot_Acc_Per-1,COLUMN(D18))))</f>
        <v>24264.901999999998</v>
      </c>
      <c r="E15" s="159">
        <f t="shared" ca="1" si="1"/>
        <v>126533.59000000001</v>
      </c>
      <c r="F15" s="243">
        <f t="shared" ca="1" si="1"/>
        <v>150798.49200000003</v>
      </c>
      <c r="G15" s="240">
        <f t="shared" ca="1" si="1"/>
        <v>4363</v>
      </c>
      <c r="H15" s="244">
        <f t="shared" ca="1" si="1"/>
        <v>141887.77500000005</v>
      </c>
      <c r="I15" s="159">
        <f t="shared" ca="1" si="1"/>
        <v>17112.532999999999</v>
      </c>
      <c r="J15" s="577">
        <f t="shared" ca="1" si="1"/>
        <v>159000.30799999999</v>
      </c>
      <c r="K15" s="159">
        <f ca="1">J15/L15</f>
        <v>32.864883836295988</v>
      </c>
      <c r="L15" s="244">
        <f ca="1">SUM(INDIRECT(ADDRESS(ROW(L18),COLUMN(L18))&amp;":"&amp;ADDRESS(ROW(L18)+Tot_Acc_Per-1,COLUMN(L18))))</f>
        <v>4838</v>
      </c>
      <c r="M15" s="245">
        <f ca="1">SUM(INDIRECT(ADDRESS(ROW(M18),COLUMN(M18))&amp;":"&amp;ADDRESS(ROW(M18)+Tot_Acc_Per-2,COLUMN(M18))))</f>
        <v>150222.34485895993</v>
      </c>
      <c r="N15" s="159">
        <f ca="1">SUM(INDIRECT(ADDRESS(ROW(N18),COLUMN(N18))&amp;":"&amp;ADDRESS(ROW(N18)+Tot_Acc_Per-2,COLUMN(N18))))</f>
        <v>4798.9374318190603</v>
      </c>
      <c r="O15" s="159">
        <f ca="1">SUM(INDIRECT(ADDRESS(ROW(O18),COLUMN(O18))&amp;":"&amp;ADDRESS(ROW(O18)+Tot_Acc_Per-1,COLUMN(O18))))</f>
        <v>160323.03224047119</v>
      </c>
      <c r="P15" s="159">
        <f ca="1">SUM(INDIRECT(ADDRESS(ROW(P18),COLUMN(P18))&amp;":"&amp;ADDRESS(ROW(P18)+Tot_Acc_Per-1,COLUMN(P18))))</f>
        <v>158145.54683123517</v>
      </c>
      <c r="Q15" s="159">
        <f ca="1">SUM(INDIRECT(ADDRESS(ROW(Q18),COLUMN(Q18))&amp;":"&amp;ADDRESS(ROW(Q18)+Tot_Acc_Per-1,COLUMN(Q18))))</f>
        <v>0</v>
      </c>
      <c r="R15" s="295">
        <f ca="1">SUM(INDIRECT(ADDRESS(ROW(R18),COLUMN(R18))&amp;":"&amp;ADDRESS(ROW(R18)+Tot_Acc_Per-1,COLUMN(R18))))</f>
        <v>4839.4247073804299</v>
      </c>
      <c r="S15" s="246">
        <f ca="1">SUM(INDIRECT(ADDRESS(ROW(S18),COLUMN(S18))&amp;":"&amp;ADDRESS(ROW(S18)+Tot_Acc_Per-1,COLUMN(S18))))</f>
        <v>159480.37664154149</v>
      </c>
      <c r="T15" s="141">
        <f ca="1">IF(U15=0,0,S15/U15)</f>
        <v>32.858783012149814</v>
      </c>
      <c r="U15" s="159">
        <f ca="1">SUM(INDIRECT(ADDRESS(ROW(U18),COLUMN(U18))&amp;":"&amp;ADDRESS(ROW(U18)+Tot_Acc_Per-1,COLUMN(U18))))</f>
        <v>4853.508317169636</v>
      </c>
      <c r="V15" s="247">
        <f ca="1">+S15/B15</f>
        <v>0.14919292280348526</v>
      </c>
      <c r="W15" s="248">
        <f ca="1">IF(C15="N/A","N/A",S15/C15)*Z15/S15</f>
        <v>3.0690537084398983E-3</v>
      </c>
      <c r="X15" s="140">
        <f ca="1">IF(C15="N/A","N/A",U15/C15*1000)*Z15/S15</f>
        <v>9.3401320046000769E-2</v>
      </c>
      <c r="Y15" s="145"/>
      <c r="Z15" s="139">
        <f ca="1">SUM(INDIRECT(ADDRESS(ROW(Z18),COLUMN(Z18))&amp;":"&amp;ADDRESS(ROW(Z18)+Tot_Acc_Per-1,COLUMN(Z18))))</f>
        <v>3007</v>
      </c>
      <c r="AB15" s="140">
        <f ca="1">D15/$B15*Z15/S15</f>
        <v>4.280018898285437E-4</v>
      </c>
      <c r="AC15" s="140">
        <f ca="1">H15/$B15*Z15/S15</f>
        <v>2.5027191885451348E-3</v>
      </c>
      <c r="AD15" s="140">
        <f ca="1">F15/$B15*Z15/S15</f>
        <v>2.6598928592126416E-3</v>
      </c>
      <c r="AE15" s="140">
        <f ca="1">J15/$B15*Z15/S15</f>
        <v>2.8045624213656629E-3</v>
      </c>
      <c r="AF15" s="140">
        <f ca="1">D15/$C15*Z15/S15</f>
        <v>4.6695580381914305E-4</v>
      </c>
      <c r="AG15" s="140">
        <f ca="1">H15/$C15*Z15/S15</f>
        <v>2.7305002108491817E-3</v>
      </c>
      <c r="AH15" s="140">
        <f ca="1">F15/$C15*Z15/S15</f>
        <v>2.9019787941684094E-3</v>
      </c>
      <c r="AI15" s="140">
        <f ca="1">J15/$C15*Z15/S15</f>
        <v>3.0598152273448834E-3</v>
      </c>
      <c r="AJ15" s="140">
        <f ca="1">G15/$C15*1000*Z15/S15</f>
        <v>8.3961936959931732E-2</v>
      </c>
      <c r="AK15" s="140">
        <f ca="1">L15/$C15*1000*Z15/S15</f>
        <v>9.310287669313537E-2</v>
      </c>
      <c r="AL15" s="141">
        <f ca="1">IF(G15=0,0,F15/G15)</f>
        <v>34.563028191611281</v>
      </c>
      <c r="AM15" s="141">
        <f ca="1">J15/L15</f>
        <v>32.864883836295988</v>
      </c>
    </row>
    <row r="16" spans="1:44">
      <c r="A16" s="182"/>
      <c r="B16" s="249"/>
      <c r="C16" s="250"/>
      <c r="D16" s="251"/>
      <c r="E16" s="252"/>
      <c r="F16" s="208"/>
      <c r="G16" s="253"/>
      <c r="H16" s="251"/>
      <c r="I16" s="208"/>
      <c r="J16" s="208"/>
      <c r="K16" s="145"/>
      <c r="M16" s="235"/>
      <c r="O16" s="145"/>
      <c r="P16" s="145"/>
      <c r="Q16" s="256"/>
      <c r="R16" s="256"/>
      <c r="S16" s="255"/>
      <c r="T16" s="145"/>
      <c r="U16" s="145"/>
      <c r="V16" s="256"/>
      <c r="W16" s="145"/>
      <c r="X16" s="145"/>
      <c r="Y16" s="145"/>
      <c r="Z16" s="142"/>
      <c r="AA16" s="143"/>
      <c r="AB16" s="144"/>
      <c r="AC16" s="144"/>
      <c r="AD16" s="144"/>
      <c r="AE16" s="144"/>
      <c r="AF16" s="144"/>
      <c r="AG16" s="144"/>
      <c r="AH16" s="144"/>
      <c r="AI16" s="144"/>
      <c r="AJ16" s="144"/>
      <c r="AK16" s="144"/>
      <c r="AL16" s="145"/>
      <c r="AM16" s="145"/>
    </row>
    <row r="17" spans="1:43">
      <c r="A17" s="182"/>
      <c r="B17" s="249"/>
      <c r="C17" s="250"/>
      <c r="D17" s="251"/>
      <c r="E17" s="252"/>
      <c r="F17" s="208"/>
      <c r="G17" s="253"/>
      <c r="H17" s="251"/>
      <c r="I17" s="208"/>
      <c r="J17" s="208"/>
      <c r="K17" s="145"/>
      <c r="M17" s="235"/>
      <c r="O17" s="145"/>
      <c r="P17" s="145"/>
      <c r="Q17" s="256"/>
      <c r="R17" s="256"/>
      <c r="S17" s="255"/>
      <c r="T17" s="257"/>
      <c r="U17" s="257"/>
      <c r="V17" s="145"/>
      <c r="X17" s="145"/>
      <c r="Y17" s="145"/>
      <c r="Z17" s="142"/>
      <c r="AA17" s="146"/>
      <c r="AB17" s="144"/>
      <c r="AC17" s="144"/>
      <c r="AD17" s="144"/>
      <c r="AE17" s="144"/>
      <c r="AF17" s="144"/>
      <c r="AG17" s="144"/>
      <c r="AH17" s="144"/>
      <c r="AI17" s="144"/>
      <c r="AJ17" s="144"/>
      <c r="AK17" s="144"/>
      <c r="AL17" s="145"/>
      <c r="AM17" s="145"/>
    </row>
    <row r="18" spans="1:43" ht="16.5" customHeight="1">
      <c r="A18" s="182" t="str">
        <f>Tri_Incurred_AttrorTot!A12</f>
        <v>1999 Q1</v>
      </c>
      <c r="B18" s="258">
        <f t="shared" ref="B18:B49" si="2">VLOOKUP($A18,Portfolio_Data,2,0)/unit</f>
        <v>0</v>
      </c>
      <c r="C18" s="259">
        <f t="shared" ref="C18:C81" si="3">VLOOKUP($A18,Portfolio_Data,3,0)</f>
        <v>0</v>
      </c>
      <c r="D18" s="251">
        <f>Tri_Paid_AttrorTot!B12/unit</f>
        <v>114.06399999999999</v>
      </c>
      <c r="E18" s="252">
        <f>Tri_Outstanding_AttrorTot!B12/unit</f>
        <v>134.26599999999999</v>
      </c>
      <c r="F18" s="208">
        <f>Tri_Incurred_AttrorTot!B12/unit</f>
        <v>248.33</v>
      </c>
      <c r="G18" s="253">
        <f>Tri_Incurred_CCounts_Attror!B12</f>
        <v>36</v>
      </c>
      <c r="H18" s="251">
        <f>INDEX(Tri_Paid_AttrorTot!$B12:$CC12,1,Tot_Acc_Per-$AA18)/unit</f>
        <v>395.89499999999998</v>
      </c>
      <c r="I18" s="208">
        <f>INDEX(Tri_Outstanding_AttrorTot!$B12:$CC12,1,Tot_Acc_Per-$AA18)/unit</f>
        <v>0</v>
      </c>
      <c r="J18" s="208">
        <f>INDEX(Tri_Incurred_AttrorTot!$B12:$CC12,1,Tot_Acc_Per-$AA18)/unit</f>
        <v>395.89499999999998</v>
      </c>
      <c r="K18" s="208">
        <f>J18/L18</f>
        <v>7.4697169811320752</v>
      </c>
      <c r="L18" s="251">
        <f>INDEX(Tri_Incurred_CCounts_Attror!$B12:$CC12,1,Tot_Acc_Per-$AA18)</f>
        <v>53</v>
      </c>
      <c r="M18" s="260">
        <f>IFERROR(Analysis_LastQ_Ult_Selected!L21,0)</f>
        <v>395.89499999999998</v>
      </c>
      <c r="N18" s="292">
        <f>'Analysis_LastQ_Ult_Selected(CC)'!L21</f>
        <v>53</v>
      </c>
      <c r="O18" s="148">
        <f>IFERROR(Analysis_LastQ_Ult_Selected!K21,0)</f>
        <v>395.89499999999998</v>
      </c>
      <c r="P18" s="148">
        <f>Analysis_FSR_Ult_Selected!L21</f>
        <v>395.89499999999998</v>
      </c>
      <c r="Q18" s="148" t="str">
        <f>'Analysis_FSR_Ult_Inc Method'!L21</f>
        <v/>
      </c>
      <c r="R18" s="294">
        <f>+'Analysis_FSR_Ult_C_Count Method'!M21</f>
        <v>53</v>
      </c>
      <c r="S18" s="789">
        <f t="shared" ref="S18:S77" si="4">+Y18</f>
        <v>395.89499999999998</v>
      </c>
      <c r="T18" s="148">
        <f>IF(U18=0,0,S18/U18)</f>
        <v>7.4697169811320752</v>
      </c>
      <c r="U18" s="789">
        <f>+[32]Summary_AttrorTotal!U18</f>
        <v>53</v>
      </c>
      <c r="V18" s="44" t="e">
        <f>+S18/B18</f>
        <v>#DIV/0!</v>
      </c>
      <c r="W18" s="147" t="e">
        <f>IF(C18="N/A","N/A",S18/C18)*12/IF(A18=INDEX($A$18:$A$62,Tot_Acc_Per,1),'User Entries'!$B$17,ACC_Length)</f>
        <v>#DIV/0!</v>
      </c>
      <c r="X18" s="147" t="e">
        <f>IF(C18="N/A","N/A",U18/C18*1000)*12/IF(A18=INDEX($A$18:$A$62,Tot_Acc_Per,1),'User Entries'!$B$17,ACC_Length)</f>
        <v>#DIV/0!</v>
      </c>
      <c r="Y18" s="787">
        <f>+[32]Summary_AttrorTotal!S18</f>
        <v>395.89499999999998</v>
      </c>
      <c r="Z18" s="692">
        <f t="shared" ref="Z18:Z75" si="5">+ROW()</f>
        <v>18</v>
      </c>
      <c r="AA18" s="172">
        <v>0</v>
      </c>
      <c r="AB18" s="147" t="e">
        <f>D18/$B18*12/IF(A18=INDEX($A$18:$A$62,Tot_Acc_Per,1),'User Entries'!$B$17,ACC_Length)</f>
        <v>#DIV/0!</v>
      </c>
      <c r="AC18" s="147" t="e">
        <f>H18/$B18*12/IF(A18=INDEX($A$18:$A$62,Tot_Acc_Per,1),'User Entries'!$B$17,ACC_Length)</f>
        <v>#DIV/0!</v>
      </c>
      <c r="AD18" s="147" t="e">
        <f>F18/$B18*12/IF(A18=INDEX($A$18:$A$62,Tot_Acc_Per,1),'User Entries'!$B$17,ACC_Length)</f>
        <v>#DIV/0!</v>
      </c>
      <c r="AE18" s="147" t="e">
        <f>J18/$B18*12/IF(A18=INDEX($A$18:$A$62,Tot_Acc_Per,1),'User Entries'!$B$17,ACC_Length)</f>
        <v>#DIV/0!</v>
      </c>
      <c r="AF18" s="147" t="e">
        <f>D18/$C18*12/IF(A18=INDEX($A$18:$A$62,Tot_Acc_Per,1),'User Entries'!$B$17,ACC_Length)</f>
        <v>#DIV/0!</v>
      </c>
      <c r="AG18" s="147" t="e">
        <f>H18/$C18*12/IF(A18=INDEX($A$18:$A$62,Tot_Acc_Per,1),'User Entries'!$B$17,ACC_Length)</f>
        <v>#DIV/0!</v>
      </c>
      <c r="AH18" s="147" t="e">
        <f>F18/$C18*12/IF(A18=INDEX($A$18:$A$62,Tot_Acc_Per,1),'User Entries'!$B$17,ACC_Length)</f>
        <v>#DIV/0!</v>
      </c>
      <c r="AI18" s="147" t="e">
        <f>J18/$C18*12/IF(A18=INDEX($A$18:$A$62,Tot_Acc_Per,1),'User Entries'!$B$17,ACC_Length)</f>
        <v>#DIV/0!</v>
      </c>
      <c r="AJ18" s="147" t="e">
        <f>G18/$C18*1000*12/IF(A18=INDEX($A$18:$A$62,Tot_Acc_Per,1),'User Entries'!$B$17,ACC_Length)</f>
        <v>#DIV/0!</v>
      </c>
      <c r="AK18" s="147" t="e">
        <f>L18/$C18*1000*12/IF(A18=INDEX($A$18:$A$62,Tot_Acc_Per,1),'User Entries'!$B$17,ACC_Length)</f>
        <v>#DIV/0!</v>
      </c>
      <c r="AL18" s="148">
        <f t="shared" ref="AL18:AL40" si="6">IF(G18=0,0,F18/G18)</f>
        <v>6.8980555555555556</v>
      </c>
      <c r="AM18" s="148">
        <f t="shared" ref="AM18:AM40" si="7">J18/L18</f>
        <v>7.4697169811320752</v>
      </c>
      <c r="AO18" s="693">
        <f>+S18-[25]Summary_AttrorTotal!$S18</f>
        <v>0</v>
      </c>
    </row>
    <row r="19" spans="1:43" ht="16.5" customHeight="1">
      <c r="A19" s="182" t="str">
        <f>Tri_Incurred_AttrorTot!A13</f>
        <v>1999 Q2</v>
      </c>
      <c r="B19" s="258">
        <f t="shared" si="2"/>
        <v>0</v>
      </c>
      <c r="C19" s="259">
        <f t="shared" si="3"/>
        <v>0</v>
      </c>
      <c r="D19" s="251">
        <f>Tri_Paid_AttrorTot!B13/unit</f>
        <v>198.38300000000001</v>
      </c>
      <c r="E19" s="252">
        <f>Tri_Outstanding_AttrorTot!B13/unit</f>
        <v>431.01799999999997</v>
      </c>
      <c r="F19" s="208">
        <f>Tri_Incurred_AttrorTot!B13/unit</f>
        <v>629.40099999999995</v>
      </c>
      <c r="G19" s="253">
        <f>Tri_Incurred_CCounts_Attror!B13</f>
        <v>64</v>
      </c>
      <c r="H19" s="251">
        <f>INDEX(Tri_Paid_AttrorTot!$B13:$CC13,1,Tot_Acc_Per-$AA19)/unit</f>
        <v>752.23400000000004</v>
      </c>
      <c r="I19" s="208">
        <f>INDEX(Tri_Outstanding_AttrorTot!$B13:$CC13,1,Tot_Acc_Per-$AA19)/unit</f>
        <v>0</v>
      </c>
      <c r="J19" s="208">
        <f>INDEX(Tri_Incurred_AttrorTot!$B13:$CC13,1,Tot_Acc_Per-$AA19)/unit</f>
        <v>752.23400000000004</v>
      </c>
      <c r="K19" s="208">
        <f t="shared" ref="K19:K78" si="8">J19/L19</f>
        <v>10.029786666666666</v>
      </c>
      <c r="L19" s="251">
        <f>INDEX(Tri_Incurred_CCounts_Attror!$B13:$CC13,1,Tot_Acc_Per-$AA19)</f>
        <v>75</v>
      </c>
      <c r="M19" s="260">
        <f>IFERROR(Analysis_LastQ_Ult_Selected!L22,0)</f>
        <v>774.28499999999997</v>
      </c>
      <c r="N19" s="292">
        <f>'Analysis_LastQ_Ult_Selected(CC)'!L22</f>
        <v>76</v>
      </c>
      <c r="O19" s="148">
        <f>IFERROR(Analysis_LastQ_Ult_Selected!K22,0)</f>
        <v>752.23400000000004</v>
      </c>
      <c r="P19" s="148">
        <f>Analysis_FSR_Ult_Selected!L22</f>
        <v>752.23400000000004</v>
      </c>
      <c r="Q19" s="148" t="str">
        <f>'Analysis_FSR_Ult_Inc Method'!L22</f>
        <v/>
      </c>
      <c r="R19" s="294">
        <f>+'Analysis_FSR_Ult_C_Count Method'!L22</f>
        <v>75</v>
      </c>
      <c r="S19" s="789">
        <f t="shared" si="4"/>
        <v>774.28499999999997</v>
      </c>
      <c r="T19" s="148">
        <f t="shared" ref="T19" si="9">IF(U19=0,0,S19/U19)</f>
        <v>10.18796052631579</v>
      </c>
      <c r="U19" s="789">
        <f>+[32]Summary_AttrorTotal!U19</f>
        <v>76</v>
      </c>
      <c r="V19" s="44" t="e">
        <f t="shared" ref="V19:V78" si="10">+S19/B19</f>
        <v>#DIV/0!</v>
      </c>
      <c r="W19" s="147" t="e">
        <f>IF(C19="N/A","N/A",S19/C19)*12/IF(A19=INDEX($A$18:$A$62,Tot_Acc_Per,1),'User Entries'!$B$17,ACC_Length)</f>
        <v>#DIV/0!</v>
      </c>
      <c r="X19" s="147" t="e">
        <f>IF(C19="N/A","N/A",U19/C19*1000)*12/IF(A19=INDEX($A$18:$A$62,Tot_Acc_Per,1),'User Entries'!$B$17,ACC_Length)</f>
        <v>#DIV/0!</v>
      </c>
      <c r="Y19" s="787">
        <f>+[32]Summary_AttrorTotal!S19</f>
        <v>774.28499999999997</v>
      </c>
      <c r="Z19" s="692">
        <f t="shared" si="5"/>
        <v>19</v>
      </c>
      <c r="AA19" s="172">
        <f>AA18+1</f>
        <v>1</v>
      </c>
      <c r="AB19" s="147" t="e">
        <f>D19/$B19*12/IF(A19=INDEX($A$18:$A$62,Tot_Acc_Per,1),'User Entries'!$B$17,ACC_Length)</f>
        <v>#DIV/0!</v>
      </c>
      <c r="AC19" s="147" t="e">
        <f>H19/$B19*12/IF(A19=INDEX($A$18:$A$62,Tot_Acc_Per,1),'User Entries'!$B$17,ACC_Length)</f>
        <v>#DIV/0!</v>
      </c>
      <c r="AD19" s="147" t="e">
        <f>F19/$B19*12/IF(A19=INDEX($A$18:$A$62,Tot_Acc_Per,1),'User Entries'!$B$17,ACC_Length)</f>
        <v>#DIV/0!</v>
      </c>
      <c r="AE19" s="147" t="e">
        <f>J19/$B19*12/IF(A19=INDEX($A$18:$A$62,Tot_Acc_Per,1),'User Entries'!$B$17,ACC_Length)</f>
        <v>#DIV/0!</v>
      </c>
      <c r="AF19" s="147" t="e">
        <f>D19/$C19*12/IF(A19=INDEX($A$18:$A$62,Tot_Acc_Per,1),'User Entries'!$B$17,ACC_Length)</f>
        <v>#DIV/0!</v>
      </c>
      <c r="AG19" s="147" t="e">
        <f>H19/$C19*12/IF(A19=INDEX($A$18:$A$62,Tot_Acc_Per,1),'User Entries'!$B$17,ACC_Length)</f>
        <v>#DIV/0!</v>
      </c>
      <c r="AH19" s="147" t="e">
        <f>F19/$C19*12/IF(A19=INDEX($A$18:$A$62,Tot_Acc_Per,1),'User Entries'!$B$17,ACC_Length)</f>
        <v>#DIV/0!</v>
      </c>
      <c r="AI19" s="147" t="e">
        <f>J19/$C19*12/IF(A19=INDEX($A$18:$A$62,Tot_Acc_Per,1),'User Entries'!$B$17,ACC_Length)</f>
        <v>#DIV/0!</v>
      </c>
      <c r="AJ19" s="147" t="e">
        <f>G19/$C19*1000*12/IF(A19=INDEX($A$18:$A$62,Tot_Acc_Per,1),'User Entries'!$B$17,ACC_Length)</f>
        <v>#DIV/0!</v>
      </c>
      <c r="AK19" s="147" t="e">
        <f>L19/$C19*1000*12/IF(A19=INDEX($A$18:$A$62,Tot_Acc_Per,1),'User Entries'!$B$17,ACC_Length)</f>
        <v>#DIV/0!</v>
      </c>
      <c r="AL19" s="148">
        <f t="shared" si="6"/>
        <v>9.8343906249999993</v>
      </c>
      <c r="AM19" s="148">
        <f t="shared" si="7"/>
        <v>10.029786666666666</v>
      </c>
      <c r="AO19" s="693">
        <f>+S19-[25]Summary_AttrorTotal!$S19</f>
        <v>0</v>
      </c>
    </row>
    <row r="20" spans="1:43" ht="16.5" customHeight="1">
      <c r="A20" s="182" t="str">
        <f>Tri_Incurred_AttrorTot!A14</f>
        <v>1999 Q3</v>
      </c>
      <c r="B20" s="258">
        <f t="shared" si="2"/>
        <v>0</v>
      </c>
      <c r="C20" s="259">
        <f t="shared" si="3"/>
        <v>0</v>
      </c>
      <c r="D20" s="251">
        <f>Tri_Paid_AttrorTot!B14/unit</f>
        <v>194.34700000000001</v>
      </c>
      <c r="E20" s="252">
        <f>Tri_Outstanding_AttrorTot!B14/unit</f>
        <v>499.79199999999997</v>
      </c>
      <c r="F20" s="208">
        <f>Tri_Incurred_AttrorTot!B14/unit</f>
        <v>694.13900000000001</v>
      </c>
      <c r="G20" s="253">
        <f>Tri_Incurred_CCounts_Attror!B14</f>
        <v>73</v>
      </c>
      <c r="H20" s="251">
        <f>INDEX(Tri_Paid_AttrorTot!$B14:$CC14,1,Tot_Acc_Per-$AA20)/unit</f>
        <v>861.59400000000005</v>
      </c>
      <c r="I20" s="208">
        <f>INDEX(Tri_Outstanding_AttrorTot!$B14:$CC14,1,Tot_Acc_Per-$AA20)/unit</f>
        <v>0</v>
      </c>
      <c r="J20" s="208">
        <f>INDEX(Tri_Incurred_AttrorTot!$B14:$CC14,1,Tot_Acc_Per-$AA20)/unit</f>
        <v>861.59400000000005</v>
      </c>
      <c r="K20" s="208">
        <f t="shared" si="8"/>
        <v>10.257071428571429</v>
      </c>
      <c r="L20" s="251">
        <f>INDEX(Tri_Incurred_CCounts_Attror!$B14:$CC14,1,Tot_Acc_Per-$AA20)</f>
        <v>84</v>
      </c>
      <c r="M20" s="260">
        <f>IFERROR(Analysis_LastQ_Ult_Selected!L23,0)</f>
        <v>861.59400000000005</v>
      </c>
      <c r="N20" s="292">
        <f>'Analysis_LastQ_Ult_Selected(CC)'!L23</f>
        <v>84</v>
      </c>
      <c r="O20" s="148">
        <f>IFERROR(Analysis_LastQ_Ult_Selected!K23,0)</f>
        <v>861.59400000000005</v>
      </c>
      <c r="P20" s="148">
        <f>Analysis_FSR_Ult_Selected!L23</f>
        <v>861.59400000000005</v>
      </c>
      <c r="Q20" s="148" t="str">
        <f>'Analysis_FSR_Ult_Inc Method'!L23</f>
        <v/>
      </c>
      <c r="R20" s="294">
        <f>+'Analysis_FSR_Ult_C_Count Method'!L23</f>
        <v>84</v>
      </c>
      <c r="S20" s="789">
        <f t="shared" si="4"/>
        <v>861.59400000000005</v>
      </c>
      <c r="T20" s="148">
        <f t="shared" ref="T20:T78" si="11">IF(U20=0,0,S20/U20)</f>
        <v>10.257071428571429</v>
      </c>
      <c r="U20" s="789">
        <f>+[32]Summary_AttrorTotal!U20</f>
        <v>84</v>
      </c>
      <c r="V20" s="44" t="e">
        <f t="shared" si="10"/>
        <v>#DIV/0!</v>
      </c>
      <c r="W20" s="147" t="e">
        <f>IF(C20="N/A","N/A",S20/C20)*12/IF(A20=INDEX($A$18:$A$62,Tot_Acc_Per,1),'User Entries'!$B$17,ACC_Length)</f>
        <v>#DIV/0!</v>
      </c>
      <c r="X20" s="147" t="e">
        <f>IF(C20="N/A","N/A",U20/C20*1000)*12/IF(A20=INDEX($A$18:$A$62,Tot_Acc_Per,1),'User Entries'!$B$17,ACC_Length)</f>
        <v>#DIV/0!</v>
      </c>
      <c r="Y20" s="787">
        <f>+[32]Summary_AttrorTotal!S20</f>
        <v>861.59400000000005</v>
      </c>
      <c r="Z20" s="692">
        <f t="shared" si="5"/>
        <v>20</v>
      </c>
      <c r="AA20" s="172">
        <f t="shared" ref="AA20:AA62" si="12">AA19+1</f>
        <v>2</v>
      </c>
      <c r="AB20" s="147" t="e">
        <f>D20/$B20*12/IF(A20=INDEX($A$18:$A$62,Tot_Acc_Per,1),'User Entries'!$B$17,ACC_Length)</f>
        <v>#DIV/0!</v>
      </c>
      <c r="AC20" s="147" t="e">
        <f>H20/$B20*12/IF(A20=INDEX($A$18:$A$62,Tot_Acc_Per,1),'User Entries'!$B$17,ACC_Length)</f>
        <v>#DIV/0!</v>
      </c>
      <c r="AD20" s="147" t="e">
        <f>F20/$B20*12/IF(A20=INDEX($A$18:$A$62,Tot_Acc_Per,1),'User Entries'!$B$17,ACC_Length)</f>
        <v>#DIV/0!</v>
      </c>
      <c r="AE20" s="147" t="e">
        <f>J20/$B20*12/IF(A20=INDEX($A$18:$A$62,Tot_Acc_Per,1),'User Entries'!$B$17,ACC_Length)</f>
        <v>#DIV/0!</v>
      </c>
      <c r="AF20" s="147" t="e">
        <f>D20/$C20*12/IF(A20=INDEX($A$18:$A$62,Tot_Acc_Per,1),'User Entries'!$B$17,ACC_Length)</f>
        <v>#DIV/0!</v>
      </c>
      <c r="AG20" s="147" t="e">
        <f>H20/$C20*12/IF(A20=INDEX($A$18:$A$62,Tot_Acc_Per,1),'User Entries'!$B$17,ACC_Length)</f>
        <v>#DIV/0!</v>
      </c>
      <c r="AH20" s="147" t="e">
        <f>F20/$C20*12/IF(A20=INDEX($A$18:$A$62,Tot_Acc_Per,1),'User Entries'!$B$17,ACC_Length)</f>
        <v>#DIV/0!</v>
      </c>
      <c r="AI20" s="147" t="e">
        <f>J20/$C20*12/IF(A20=INDEX($A$18:$A$62,Tot_Acc_Per,1),'User Entries'!$B$17,ACC_Length)</f>
        <v>#DIV/0!</v>
      </c>
      <c r="AJ20" s="147" t="e">
        <f>G20/$C20*1000*12/IF(A20=INDEX($A$18:$A$62,Tot_Acc_Per,1),'User Entries'!$B$17,ACC_Length)</f>
        <v>#DIV/0!</v>
      </c>
      <c r="AK20" s="147" t="e">
        <f>L20/$C20*1000*12/IF(A20=INDEX($A$18:$A$62,Tot_Acc_Per,1),'User Entries'!$B$17,ACC_Length)</f>
        <v>#DIV/0!</v>
      </c>
      <c r="AL20" s="148">
        <f t="shared" si="6"/>
        <v>9.5087534246575345</v>
      </c>
      <c r="AM20" s="148">
        <f t="shared" si="7"/>
        <v>10.257071428571429</v>
      </c>
      <c r="AO20" s="693">
        <f>+S20-[25]Summary_AttrorTotal!$S20</f>
        <v>0</v>
      </c>
    </row>
    <row r="21" spans="1:43" ht="16.5" customHeight="1">
      <c r="A21" s="182" t="str">
        <f>Tri_Incurred_AttrorTot!A15</f>
        <v>1999 Q4</v>
      </c>
      <c r="B21" s="258">
        <f t="shared" si="2"/>
        <v>0</v>
      </c>
      <c r="C21" s="259">
        <f t="shared" si="3"/>
        <v>0</v>
      </c>
      <c r="D21" s="251">
        <f>Tri_Paid_AttrorTot!B15/unit</f>
        <v>250.143</v>
      </c>
      <c r="E21" s="252">
        <f>Tri_Outstanding_AttrorTot!B15/unit</f>
        <v>658.4</v>
      </c>
      <c r="F21" s="208">
        <f>Tri_Incurred_AttrorTot!B15/unit</f>
        <v>908.54300000000001</v>
      </c>
      <c r="G21" s="253">
        <f>Tri_Incurred_CCounts_Attror!B15</f>
        <v>67</v>
      </c>
      <c r="H21" s="251">
        <f>INDEX(Tri_Paid_AttrorTot!$B15:$CC15,1,Tot_Acc_Per-$AA21)/unit</f>
        <v>1285.1030000000001</v>
      </c>
      <c r="I21" s="208">
        <f>INDEX(Tri_Outstanding_AttrorTot!$B15:$CC15,1,Tot_Acc_Per-$AA21)/unit</f>
        <v>0</v>
      </c>
      <c r="J21" s="208">
        <f>INDEX(Tri_Incurred_AttrorTot!$B15:$CC15,1,Tot_Acc_Per-$AA21)/unit</f>
        <v>1285.1030000000001</v>
      </c>
      <c r="K21" s="208">
        <f t="shared" si="8"/>
        <v>13.81831182795699</v>
      </c>
      <c r="L21" s="251">
        <f>INDEX(Tri_Incurred_CCounts_Attror!$B15:$CC15,1,Tot_Acc_Per-$AA21)</f>
        <v>93</v>
      </c>
      <c r="M21" s="260">
        <f>IFERROR(Analysis_LastQ_Ult_Selected!L24,0)</f>
        <v>1285.1030000000001</v>
      </c>
      <c r="N21" s="292">
        <f>'Analysis_LastQ_Ult_Selected(CC)'!L24</f>
        <v>93</v>
      </c>
      <c r="O21" s="148">
        <f>IFERROR(Analysis_LastQ_Ult_Selected!K24,0)</f>
        <v>1285.1030000000001</v>
      </c>
      <c r="P21" s="148">
        <f>Analysis_FSR_Ult_Selected!L24</f>
        <v>1285.1030000000001</v>
      </c>
      <c r="Q21" s="148" t="str">
        <f>'Analysis_FSR_Ult_Inc Method'!L24</f>
        <v/>
      </c>
      <c r="R21" s="294">
        <f>+'Analysis_FSR_Ult_C_Count Method'!L24</f>
        <v>93</v>
      </c>
      <c r="S21" s="789">
        <f t="shared" si="4"/>
        <v>1285.1030000000001</v>
      </c>
      <c r="T21" s="148">
        <f t="shared" si="11"/>
        <v>13.81831182795699</v>
      </c>
      <c r="U21" s="789">
        <f>+[32]Summary_AttrorTotal!U21</f>
        <v>93</v>
      </c>
      <c r="V21" s="44" t="e">
        <f t="shared" si="10"/>
        <v>#DIV/0!</v>
      </c>
      <c r="W21" s="147" t="e">
        <f>IF(C21="N/A","N/A",S21/C21)*12/IF(A21=INDEX($A$18:$A$62,Tot_Acc_Per,1),'User Entries'!$B$17,ACC_Length)</f>
        <v>#DIV/0!</v>
      </c>
      <c r="X21" s="147" t="e">
        <f>IF(C21="N/A","N/A",U21/C21*1000)*12/IF(A21=INDEX($A$18:$A$62,Tot_Acc_Per,1),'User Entries'!$B$17,ACC_Length)</f>
        <v>#DIV/0!</v>
      </c>
      <c r="Y21" s="787">
        <f>+[32]Summary_AttrorTotal!S21</f>
        <v>1285.1030000000001</v>
      </c>
      <c r="Z21" s="692">
        <f t="shared" si="5"/>
        <v>21</v>
      </c>
      <c r="AA21" s="172">
        <f t="shared" si="12"/>
        <v>3</v>
      </c>
      <c r="AB21" s="147" t="e">
        <f>D21/$B21*12/IF(A21=INDEX($A$18:$A$62,Tot_Acc_Per,1),'User Entries'!$B$17,ACC_Length)</f>
        <v>#DIV/0!</v>
      </c>
      <c r="AC21" s="147" t="e">
        <f>H21/$B21*12/IF(A21=INDEX($A$18:$A$62,Tot_Acc_Per,1),'User Entries'!$B$17,ACC_Length)</f>
        <v>#DIV/0!</v>
      </c>
      <c r="AD21" s="147" t="e">
        <f>F21/$B21*12/IF(A21=INDEX($A$18:$A$62,Tot_Acc_Per,1),'User Entries'!$B$17,ACC_Length)</f>
        <v>#DIV/0!</v>
      </c>
      <c r="AE21" s="147" t="e">
        <f>J21/$B21*12/IF(A21=INDEX($A$18:$A$62,Tot_Acc_Per,1),'User Entries'!$B$17,ACC_Length)</f>
        <v>#DIV/0!</v>
      </c>
      <c r="AF21" s="147" t="e">
        <f>D21/$C21*12/IF(A21=INDEX($A$18:$A$62,Tot_Acc_Per,1),'User Entries'!$B$17,ACC_Length)</f>
        <v>#DIV/0!</v>
      </c>
      <c r="AG21" s="147" t="e">
        <f>H21/$C21*12/IF(A21=INDEX($A$18:$A$62,Tot_Acc_Per,1),'User Entries'!$B$17,ACC_Length)</f>
        <v>#DIV/0!</v>
      </c>
      <c r="AH21" s="147" t="e">
        <f>F21/$C21*12/IF(A21=INDEX($A$18:$A$62,Tot_Acc_Per,1),'User Entries'!$B$17,ACC_Length)</f>
        <v>#DIV/0!</v>
      </c>
      <c r="AI21" s="147" t="e">
        <f>J21/$C21*12/IF(A21=INDEX($A$18:$A$62,Tot_Acc_Per,1),'User Entries'!$B$17,ACC_Length)</f>
        <v>#DIV/0!</v>
      </c>
      <c r="AJ21" s="147" t="e">
        <f>G21/$C21*1000*12/IF(A21=INDEX($A$18:$A$62,Tot_Acc_Per,1),'User Entries'!$B$17,ACC_Length)</f>
        <v>#DIV/0!</v>
      </c>
      <c r="AK21" s="147" t="e">
        <f>L21/$C21*1000*12/IF(A21=INDEX($A$18:$A$62,Tot_Acc_Per,1),'User Entries'!$B$17,ACC_Length)</f>
        <v>#DIV/0!</v>
      </c>
      <c r="AL21" s="148">
        <f t="shared" si="6"/>
        <v>13.560343283582089</v>
      </c>
      <c r="AM21" s="148">
        <f t="shared" si="7"/>
        <v>13.81831182795699</v>
      </c>
      <c r="AO21" s="693">
        <f>+S21-[25]Summary_AttrorTotal!$S21</f>
        <v>0</v>
      </c>
      <c r="AQ21" s="459">
        <f t="shared" ref="AQ21:AQ30" si="13">+Y21-P21</f>
        <v>0</v>
      </c>
    </row>
    <row r="22" spans="1:43" ht="16.5" customHeight="1">
      <c r="A22" s="182" t="str">
        <f>Tri_Incurred_AttrorTot!A16</f>
        <v>2000 Q1</v>
      </c>
      <c r="B22" s="258">
        <f t="shared" si="2"/>
        <v>0</v>
      </c>
      <c r="C22" s="259">
        <f t="shared" si="3"/>
        <v>0</v>
      </c>
      <c r="D22" s="251">
        <f>Tri_Paid_AttrorTot!B16/unit</f>
        <v>82.924999999999997</v>
      </c>
      <c r="E22" s="252">
        <f>Tri_Outstanding_AttrorTot!B16/unit</f>
        <v>293.41500000000002</v>
      </c>
      <c r="F22" s="208">
        <f>Tri_Incurred_AttrorTot!B16/unit</f>
        <v>376.34</v>
      </c>
      <c r="G22" s="253">
        <f>Tri_Incurred_CCounts_Attror!B16</f>
        <v>58</v>
      </c>
      <c r="H22" s="251">
        <f>INDEX(Tri_Paid_AttrorTot!$B16:$CC16,1,Tot_Acc_Per-$AA22)/unit</f>
        <v>427.8</v>
      </c>
      <c r="I22" s="208">
        <f>INDEX(Tri_Outstanding_AttrorTot!$B16:$CC16,1,Tot_Acc_Per-$AA22)/unit</f>
        <v>0</v>
      </c>
      <c r="J22" s="208">
        <f>INDEX(Tri_Incurred_AttrorTot!$B16:$CC16,1,Tot_Acc_Per-$AA22)/unit</f>
        <v>427.8</v>
      </c>
      <c r="K22" s="208">
        <f t="shared" si="8"/>
        <v>6.1114285714285712</v>
      </c>
      <c r="L22" s="251">
        <f>INDEX(Tri_Incurred_CCounts_Attror!$B16:$CC16,1,Tot_Acc_Per-$AA22)</f>
        <v>70</v>
      </c>
      <c r="M22" s="260">
        <f>IFERROR(Analysis_LastQ_Ult_Selected!L25,0)</f>
        <v>427.80099999999999</v>
      </c>
      <c r="N22" s="292">
        <f>'Analysis_LastQ_Ult_Selected(CC)'!L25</f>
        <v>71</v>
      </c>
      <c r="O22" s="148">
        <f>IFERROR(Analysis_LastQ_Ult_Selected!K25,0)</f>
        <v>427.8</v>
      </c>
      <c r="P22" s="148">
        <f>Analysis_FSR_Ult_Selected!L25</f>
        <v>427.8</v>
      </c>
      <c r="Q22" s="148" t="str">
        <f>'Analysis_FSR_Ult_Inc Method'!L25</f>
        <v/>
      </c>
      <c r="R22" s="294">
        <f>+'Analysis_FSR_Ult_C_Count Method'!L25</f>
        <v>70</v>
      </c>
      <c r="S22" s="789">
        <f t="shared" si="4"/>
        <v>427.80099999999999</v>
      </c>
      <c r="T22" s="148">
        <f t="shared" si="11"/>
        <v>6.0253661971830983</v>
      </c>
      <c r="U22" s="789">
        <f>+[32]Summary_AttrorTotal!U22</f>
        <v>71</v>
      </c>
      <c r="V22" s="44" t="e">
        <f t="shared" si="10"/>
        <v>#DIV/0!</v>
      </c>
      <c r="W22" s="147" t="e">
        <f>IF(C22="N/A","N/A",S22/C22)*12/IF(A22=INDEX($A$18:$A$62,Tot_Acc_Per,1),'User Entries'!$B$17,ACC_Length)</f>
        <v>#DIV/0!</v>
      </c>
      <c r="X22" s="147" t="e">
        <f>IF(C22="N/A","N/A",U22/C22*1000)*12/IF(A22=INDEX($A$18:$A$62,Tot_Acc_Per,1),'User Entries'!$B$17,ACC_Length)</f>
        <v>#DIV/0!</v>
      </c>
      <c r="Y22" s="787">
        <f>+[32]Summary_AttrorTotal!S22</f>
        <v>427.80099999999999</v>
      </c>
      <c r="Z22" s="692">
        <f t="shared" si="5"/>
        <v>22</v>
      </c>
      <c r="AA22" s="172">
        <f t="shared" si="12"/>
        <v>4</v>
      </c>
      <c r="AB22" s="147" t="e">
        <f>D22/$B22*12/IF(A22=INDEX($A$18:$A$62,Tot_Acc_Per,1),'User Entries'!$B$17,ACC_Length)</f>
        <v>#DIV/0!</v>
      </c>
      <c r="AC22" s="147" t="e">
        <f>H22/$B22*12/IF(A22=INDEX($A$18:$A$62,Tot_Acc_Per,1),'User Entries'!$B$17,ACC_Length)</f>
        <v>#DIV/0!</v>
      </c>
      <c r="AD22" s="147" t="e">
        <f>F22/$B22*12/IF(A22=INDEX($A$18:$A$62,Tot_Acc_Per,1),'User Entries'!$B$17,ACC_Length)</f>
        <v>#DIV/0!</v>
      </c>
      <c r="AE22" s="147" t="e">
        <f>J22/$B22*12/IF(A22=INDEX($A$18:$A$62,Tot_Acc_Per,1),'User Entries'!$B$17,ACC_Length)</f>
        <v>#DIV/0!</v>
      </c>
      <c r="AF22" s="147" t="e">
        <f>D22/$C22*12/IF(A22=INDEX($A$18:$A$62,Tot_Acc_Per,1),'User Entries'!$B$17,ACC_Length)</f>
        <v>#DIV/0!</v>
      </c>
      <c r="AG22" s="147" t="e">
        <f>H22/$C22*12/IF(A22=INDEX($A$18:$A$62,Tot_Acc_Per,1),'User Entries'!$B$17,ACC_Length)</f>
        <v>#DIV/0!</v>
      </c>
      <c r="AH22" s="147" t="e">
        <f>F22/$C22*12/IF(A22=INDEX($A$18:$A$62,Tot_Acc_Per,1),'User Entries'!$B$17,ACC_Length)</f>
        <v>#DIV/0!</v>
      </c>
      <c r="AI22" s="147" t="e">
        <f>J22/$C22*12/IF(A22=INDEX($A$18:$A$62,Tot_Acc_Per,1),'User Entries'!$B$17,ACC_Length)</f>
        <v>#DIV/0!</v>
      </c>
      <c r="AJ22" s="147" t="e">
        <f>G22/$C22*1000*12/IF(A22=INDEX($A$18:$A$62,Tot_Acc_Per,1),'User Entries'!$B$17,ACC_Length)</f>
        <v>#DIV/0!</v>
      </c>
      <c r="AK22" s="147" t="e">
        <f>L22/$C22*1000*12/IF(A22=INDEX($A$18:$A$62,Tot_Acc_Per,1),'User Entries'!$B$17,ACC_Length)</f>
        <v>#DIV/0!</v>
      </c>
      <c r="AL22" s="148">
        <f t="shared" si="6"/>
        <v>6.4886206896551721</v>
      </c>
      <c r="AM22" s="148">
        <f t="shared" si="7"/>
        <v>6.1114285714285712</v>
      </c>
      <c r="AO22" s="693">
        <f>+S22-[25]Summary_AttrorTotal!$S22</f>
        <v>0</v>
      </c>
      <c r="AQ22" s="459">
        <f t="shared" si="13"/>
        <v>9.9999999997635314E-4</v>
      </c>
    </row>
    <row r="23" spans="1:43" ht="16.5" customHeight="1">
      <c r="A23" s="182" t="str">
        <f>Tri_Incurred_AttrorTot!A17</f>
        <v>2000 Q2</v>
      </c>
      <c r="B23" s="258">
        <f t="shared" si="2"/>
        <v>0</v>
      </c>
      <c r="C23" s="259">
        <f t="shared" si="3"/>
        <v>0</v>
      </c>
      <c r="D23" s="251">
        <f>Tri_Paid_AttrorTot!B17/unit</f>
        <v>298.07499999999999</v>
      </c>
      <c r="E23" s="252">
        <f>Tri_Outstanding_AttrorTot!B17/unit</f>
        <v>356.38499999999999</v>
      </c>
      <c r="F23" s="208">
        <f>Tri_Incurred_AttrorTot!B17/unit</f>
        <v>654.46</v>
      </c>
      <c r="G23" s="253">
        <f>Tri_Incurred_CCounts_Attror!B17</f>
        <v>75</v>
      </c>
      <c r="H23" s="251">
        <f>INDEX(Tri_Paid_AttrorTot!$B17:$CC17,1,Tot_Acc_Per-$AA23)/unit</f>
        <v>660.91099999999994</v>
      </c>
      <c r="I23" s="208">
        <f>INDEX(Tri_Outstanding_AttrorTot!$B17:$CC17,1,Tot_Acc_Per-$AA23)/unit</f>
        <v>0</v>
      </c>
      <c r="J23" s="208">
        <f>INDEX(Tri_Incurred_AttrorTot!$B17:$CC17,1,Tot_Acc_Per-$AA23)/unit</f>
        <v>660.91099999999994</v>
      </c>
      <c r="K23" s="208">
        <f t="shared" si="8"/>
        <v>6.8844895833333331</v>
      </c>
      <c r="L23" s="251">
        <f>INDEX(Tri_Incurred_CCounts_Attror!$B17:$CC17,1,Tot_Acc_Per-$AA23)</f>
        <v>96</v>
      </c>
      <c r="M23" s="260">
        <f>IFERROR(Analysis_LastQ_Ult_Selected!L26,0)</f>
        <v>660.91099999999994</v>
      </c>
      <c r="N23" s="292">
        <f>'Analysis_LastQ_Ult_Selected(CC)'!L26</f>
        <v>96</v>
      </c>
      <c r="O23" s="148">
        <f>IFERROR(Analysis_LastQ_Ult_Selected!K26,0)</f>
        <v>660.91099999999994</v>
      </c>
      <c r="P23" s="148">
        <f>Analysis_FSR_Ult_Selected!L26</f>
        <v>660.91099999999994</v>
      </c>
      <c r="Q23" s="148" t="str">
        <f>'Analysis_FSR_Ult_Inc Method'!L26</f>
        <v/>
      </c>
      <c r="R23" s="294">
        <f>+'Analysis_FSR_Ult_C_Count Method'!L26</f>
        <v>96</v>
      </c>
      <c r="S23" s="789">
        <f t="shared" si="4"/>
        <v>660.91099999999994</v>
      </c>
      <c r="T23" s="148">
        <f t="shared" si="11"/>
        <v>6.8844895833333331</v>
      </c>
      <c r="U23" s="789">
        <f>+[32]Summary_AttrorTotal!U23</f>
        <v>96</v>
      </c>
      <c r="V23" s="44" t="e">
        <f t="shared" si="10"/>
        <v>#DIV/0!</v>
      </c>
      <c r="W23" s="147" t="e">
        <f>IF(C23="N/A","N/A",S23/C23)*12/IF(A23=INDEX($A$18:$A$62,Tot_Acc_Per,1),'User Entries'!$B$17,ACC_Length)</f>
        <v>#DIV/0!</v>
      </c>
      <c r="X23" s="147" t="e">
        <f>IF(C23="N/A","N/A",U23/C23*1000)*12/IF(A23=INDEX($A$18:$A$62,Tot_Acc_Per,1),'User Entries'!$B$17,ACC_Length)</f>
        <v>#DIV/0!</v>
      </c>
      <c r="Y23" s="787">
        <f>+[32]Summary_AttrorTotal!S23</f>
        <v>660.91099999999994</v>
      </c>
      <c r="Z23" s="692">
        <f t="shared" si="5"/>
        <v>23</v>
      </c>
      <c r="AA23" s="172">
        <f t="shared" si="12"/>
        <v>5</v>
      </c>
      <c r="AB23" s="147" t="e">
        <f>D23/$B23*12/IF(A23=INDEX($A$18:$A$62,Tot_Acc_Per,1),'User Entries'!$B$17,ACC_Length)</f>
        <v>#DIV/0!</v>
      </c>
      <c r="AC23" s="147" t="e">
        <f>H23/$B23*12/IF(A23=INDEX($A$18:$A$62,Tot_Acc_Per,1),'User Entries'!$B$17,ACC_Length)</f>
        <v>#DIV/0!</v>
      </c>
      <c r="AD23" s="147" t="e">
        <f>F23/$B23*12/IF(A23=INDEX($A$18:$A$62,Tot_Acc_Per,1),'User Entries'!$B$17,ACC_Length)</f>
        <v>#DIV/0!</v>
      </c>
      <c r="AE23" s="147" t="e">
        <f>J23/$B23*12/IF(A23=INDEX($A$18:$A$62,Tot_Acc_Per,1),'User Entries'!$B$17,ACC_Length)</f>
        <v>#DIV/0!</v>
      </c>
      <c r="AF23" s="147" t="e">
        <f>D23/$C23*12/IF(A23=INDEX($A$18:$A$62,Tot_Acc_Per,1),'User Entries'!$B$17,ACC_Length)</f>
        <v>#DIV/0!</v>
      </c>
      <c r="AG23" s="147" t="e">
        <f>H23/$C23*12/IF(A23=INDEX($A$18:$A$62,Tot_Acc_Per,1),'User Entries'!$B$17,ACC_Length)</f>
        <v>#DIV/0!</v>
      </c>
      <c r="AH23" s="147" t="e">
        <f>F23/$C23*12/IF(A23=INDEX($A$18:$A$62,Tot_Acc_Per,1),'User Entries'!$B$17,ACC_Length)</f>
        <v>#DIV/0!</v>
      </c>
      <c r="AI23" s="147" t="e">
        <f>J23/$C23*12/IF(A23=INDEX($A$18:$A$62,Tot_Acc_Per,1),'User Entries'!$B$17,ACC_Length)</f>
        <v>#DIV/0!</v>
      </c>
      <c r="AJ23" s="147" t="e">
        <f>G23/$C23*1000*12/IF(A23=INDEX($A$18:$A$62,Tot_Acc_Per,1),'User Entries'!$B$17,ACC_Length)</f>
        <v>#DIV/0!</v>
      </c>
      <c r="AK23" s="147" t="e">
        <f>L23/$C23*1000*12/IF(A23=INDEX($A$18:$A$62,Tot_Acc_Per,1),'User Entries'!$B$17,ACC_Length)</f>
        <v>#DIV/0!</v>
      </c>
      <c r="AL23" s="148">
        <f t="shared" si="6"/>
        <v>8.7261333333333333</v>
      </c>
      <c r="AM23" s="148">
        <f t="shared" si="7"/>
        <v>6.8844895833333331</v>
      </c>
      <c r="AO23" s="693">
        <f>+S23-[25]Summary_AttrorTotal!$S23</f>
        <v>0</v>
      </c>
      <c r="AQ23" s="459">
        <f t="shared" si="13"/>
        <v>0</v>
      </c>
    </row>
    <row r="24" spans="1:43" ht="16.5" customHeight="1">
      <c r="A24" s="182" t="str">
        <f>Tri_Incurred_AttrorTot!A18</f>
        <v>2000 Q3</v>
      </c>
      <c r="B24" s="258">
        <f t="shared" si="2"/>
        <v>0</v>
      </c>
      <c r="C24" s="259">
        <f t="shared" si="3"/>
        <v>0</v>
      </c>
      <c r="D24" s="251">
        <f>Tri_Paid_AttrorTot!B18/unit</f>
        <v>263.53399999999999</v>
      </c>
      <c r="E24" s="252">
        <f>Tri_Outstanding_AttrorTot!B18/unit</f>
        <v>527.80700000000002</v>
      </c>
      <c r="F24" s="208">
        <f>Tri_Incurred_AttrorTot!B18/unit</f>
        <v>791.34100000000001</v>
      </c>
      <c r="G24" s="253">
        <f>Tri_Incurred_CCounts_Attror!B18</f>
        <v>70</v>
      </c>
      <c r="H24" s="251">
        <f>INDEX(Tri_Paid_AttrorTot!$B18:$CC18,1,Tot_Acc_Per-$AA24)/unit</f>
        <v>1019.752</v>
      </c>
      <c r="I24" s="208">
        <f>INDEX(Tri_Outstanding_AttrorTot!$B18:$CC18,1,Tot_Acc_Per-$AA24)/unit</f>
        <v>0</v>
      </c>
      <c r="J24" s="208">
        <f>INDEX(Tri_Incurred_AttrorTot!$B18:$CC18,1,Tot_Acc_Per-$AA24)/unit</f>
        <v>1019.752</v>
      </c>
      <c r="K24" s="208">
        <f t="shared" si="8"/>
        <v>11.857581395348836</v>
      </c>
      <c r="L24" s="251">
        <f>INDEX(Tri_Incurred_CCounts_Attror!$B18:$CC18,1,Tot_Acc_Per-$AA24)</f>
        <v>86</v>
      </c>
      <c r="M24" s="260">
        <f>IFERROR(Analysis_LastQ_Ult_Selected!L27,0)</f>
        <v>1019.752</v>
      </c>
      <c r="N24" s="292">
        <f>'Analysis_LastQ_Ult_Selected(CC)'!L27</f>
        <v>86</v>
      </c>
      <c r="O24" s="148">
        <f>IFERROR(Analysis_LastQ_Ult_Selected!K27,0)</f>
        <v>1019.752</v>
      </c>
      <c r="P24" s="148">
        <f>Analysis_FSR_Ult_Selected!L27</f>
        <v>1019.752</v>
      </c>
      <c r="Q24" s="148" t="str">
        <f>'Analysis_FSR_Ult_Inc Method'!L27</f>
        <v/>
      </c>
      <c r="R24" s="294">
        <f>+'Analysis_FSR_Ult_C_Count Method'!L27</f>
        <v>86</v>
      </c>
      <c r="S24" s="789">
        <f t="shared" si="4"/>
        <v>1019.752</v>
      </c>
      <c r="T24" s="148">
        <f t="shared" si="11"/>
        <v>11.857581395348836</v>
      </c>
      <c r="U24" s="789">
        <f>+[32]Summary_AttrorTotal!U24</f>
        <v>86</v>
      </c>
      <c r="V24" s="44" t="e">
        <f t="shared" si="10"/>
        <v>#DIV/0!</v>
      </c>
      <c r="W24" s="147" t="e">
        <f>IF(C24="N/A","N/A",S24/C24)*12/IF(A24=INDEX($A$18:$A$62,Tot_Acc_Per,1),'User Entries'!$B$17,ACC_Length)</f>
        <v>#DIV/0!</v>
      </c>
      <c r="X24" s="147" t="e">
        <f>IF(C24="N/A","N/A",U24/C24*1000)*12/IF(A24=INDEX($A$18:$A$62,Tot_Acc_Per,1),'User Entries'!$B$17,ACC_Length)</f>
        <v>#DIV/0!</v>
      </c>
      <c r="Y24" s="787">
        <f>+[32]Summary_AttrorTotal!S24</f>
        <v>1019.752</v>
      </c>
      <c r="Z24" s="692">
        <f t="shared" si="5"/>
        <v>24</v>
      </c>
      <c r="AA24" s="172">
        <f t="shared" si="12"/>
        <v>6</v>
      </c>
      <c r="AB24" s="147" t="e">
        <f>D24/$B24*12/IF(A24=INDEX($A$18:$A$62,Tot_Acc_Per,1),'User Entries'!$B$17,ACC_Length)</f>
        <v>#DIV/0!</v>
      </c>
      <c r="AC24" s="147" t="e">
        <f>H24/$B24*12/IF(A24=INDEX($A$18:$A$62,Tot_Acc_Per,1),'User Entries'!$B$17,ACC_Length)</f>
        <v>#DIV/0!</v>
      </c>
      <c r="AD24" s="147" t="e">
        <f>F24/$B24*12/IF(A24=INDEX($A$18:$A$62,Tot_Acc_Per,1),'User Entries'!$B$17,ACC_Length)</f>
        <v>#DIV/0!</v>
      </c>
      <c r="AE24" s="147" t="e">
        <f>J24/$B24*12/IF(A24=INDEX($A$18:$A$62,Tot_Acc_Per,1),'User Entries'!$B$17,ACC_Length)</f>
        <v>#DIV/0!</v>
      </c>
      <c r="AF24" s="147" t="e">
        <f>D24/$C24*12/IF(A24=INDEX($A$18:$A$62,Tot_Acc_Per,1),'User Entries'!$B$17,ACC_Length)</f>
        <v>#DIV/0!</v>
      </c>
      <c r="AG24" s="147" t="e">
        <f>H24/$C24*12/IF(A24=INDEX($A$18:$A$62,Tot_Acc_Per,1),'User Entries'!$B$17,ACC_Length)</f>
        <v>#DIV/0!</v>
      </c>
      <c r="AH24" s="147" t="e">
        <f>F24/$C24*12/IF(A24=INDEX($A$18:$A$62,Tot_Acc_Per,1),'User Entries'!$B$17,ACC_Length)</f>
        <v>#DIV/0!</v>
      </c>
      <c r="AI24" s="147" t="e">
        <f>J24/$C24*12/IF(A24=INDEX($A$18:$A$62,Tot_Acc_Per,1),'User Entries'!$B$17,ACC_Length)</f>
        <v>#DIV/0!</v>
      </c>
      <c r="AJ24" s="147" t="e">
        <f>G24/$C24*1000*12/IF(A24=INDEX($A$18:$A$62,Tot_Acc_Per,1),'User Entries'!$B$17,ACC_Length)</f>
        <v>#DIV/0!</v>
      </c>
      <c r="AK24" s="147" t="e">
        <f>L24/$C24*1000*12/IF(A24=INDEX($A$18:$A$62,Tot_Acc_Per,1),'User Entries'!$B$17,ACC_Length)</f>
        <v>#DIV/0!</v>
      </c>
      <c r="AL24" s="148">
        <f t="shared" si="6"/>
        <v>11.304871428571429</v>
      </c>
      <c r="AM24" s="148">
        <f t="shared" si="7"/>
        <v>11.857581395348836</v>
      </c>
      <c r="AO24" s="693">
        <f>+S24-[25]Summary_AttrorTotal!$S24</f>
        <v>0</v>
      </c>
      <c r="AQ24" s="459">
        <f t="shared" si="13"/>
        <v>0</v>
      </c>
    </row>
    <row r="25" spans="1:43" ht="16.5" customHeight="1">
      <c r="A25" s="182" t="str">
        <f>Tri_Incurred_AttrorTot!A19</f>
        <v>2000 Q4</v>
      </c>
      <c r="B25" s="258">
        <f t="shared" si="2"/>
        <v>0</v>
      </c>
      <c r="C25" s="259">
        <f t="shared" si="3"/>
        <v>0</v>
      </c>
      <c r="D25" s="251">
        <f>Tri_Paid_AttrorTot!B19/unit</f>
        <v>92.522999999999996</v>
      </c>
      <c r="E25" s="252">
        <f>Tri_Outstanding_AttrorTot!B19/unit</f>
        <v>463.202</v>
      </c>
      <c r="F25" s="208">
        <f>Tri_Incurred_AttrorTot!B19/unit</f>
        <v>555.72500000000002</v>
      </c>
      <c r="G25" s="253">
        <f>Tri_Incurred_CCounts_Attror!B19</f>
        <v>58</v>
      </c>
      <c r="H25" s="251">
        <f>INDEX(Tri_Paid_AttrorTot!$B19:$CC19,1,Tot_Acc_Per-$AA25)/unit</f>
        <v>686.82</v>
      </c>
      <c r="I25" s="208">
        <f>INDEX(Tri_Outstanding_AttrorTot!$B19:$CC19,1,Tot_Acc_Per-$AA25)/unit</f>
        <v>0</v>
      </c>
      <c r="J25" s="208">
        <f>INDEX(Tri_Incurred_AttrorTot!$B19:$CC19,1,Tot_Acc_Per-$AA25)/unit</f>
        <v>686.82</v>
      </c>
      <c r="K25" s="208">
        <f t="shared" si="8"/>
        <v>8.6939240506329121</v>
      </c>
      <c r="L25" s="251">
        <f>INDEX(Tri_Incurred_CCounts_Attror!$B19:$CC19,1,Tot_Acc_Per-$AA25)</f>
        <v>79</v>
      </c>
      <c r="M25" s="260">
        <f>IFERROR(Analysis_LastQ_Ult_Selected!L28,0)</f>
        <v>686.82</v>
      </c>
      <c r="N25" s="292">
        <f>'Analysis_LastQ_Ult_Selected(CC)'!L28</f>
        <v>79</v>
      </c>
      <c r="O25" s="148">
        <f>IFERROR(Analysis_LastQ_Ult_Selected!K28,0)</f>
        <v>686.82</v>
      </c>
      <c r="P25" s="148">
        <f>Analysis_FSR_Ult_Selected!L28</f>
        <v>686.82</v>
      </c>
      <c r="Q25" s="148" t="str">
        <f>'Analysis_FSR_Ult_Inc Method'!L28</f>
        <v/>
      </c>
      <c r="R25" s="294">
        <f>+'Analysis_FSR_Ult_C_Count Method'!L28</f>
        <v>79</v>
      </c>
      <c r="S25" s="789">
        <f t="shared" si="4"/>
        <v>686.82</v>
      </c>
      <c r="T25" s="148">
        <f t="shared" si="11"/>
        <v>8.6939240506329121</v>
      </c>
      <c r="U25" s="789">
        <f>+[32]Summary_AttrorTotal!U25</f>
        <v>79</v>
      </c>
      <c r="V25" s="44" t="e">
        <f t="shared" si="10"/>
        <v>#DIV/0!</v>
      </c>
      <c r="W25" s="147" t="e">
        <f>IF(C25="N/A","N/A",S25/C25)*12/IF(A25=INDEX($A$18:$A$62,Tot_Acc_Per,1),'User Entries'!$B$17,ACC_Length)</f>
        <v>#DIV/0!</v>
      </c>
      <c r="X25" s="147" t="e">
        <f>IF(C25="N/A","N/A",U25/C25*1000)*12/IF(A25=INDEX($A$18:$A$62,Tot_Acc_Per,1),'User Entries'!$B$17,ACC_Length)</f>
        <v>#DIV/0!</v>
      </c>
      <c r="Y25" s="787">
        <f>+[32]Summary_AttrorTotal!S25</f>
        <v>686.82</v>
      </c>
      <c r="Z25" s="692">
        <f t="shared" si="5"/>
        <v>25</v>
      </c>
      <c r="AA25" s="172">
        <f t="shared" si="12"/>
        <v>7</v>
      </c>
      <c r="AB25" s="147" t="e">
        <f>D25/$B25*12/IF(A25=INDEX($A$18:$A$62,Tot_Acc_Per,1),'User Entries'!$B$17,ACC_Length)</f>
        <v>#DIV/0!</v>
      </c>
      <c r="AC25" s="147" t="e">
        <f>H25/$B25*12/IF(A25=INDEX($A$18:$A$62,Tot_Acc_Per,1),'User Entries'!$B$17,ACC_Length)</f>
        <v>#DIV/0!</v>
      </c>
      <c r="AD25" s="147" t="e">
        <f>F25/$B25*12/IF(A25=INDEX($A$18:$A$62,Tot_Acc_Per,1),'User Entries'!$B$17,ACC_Length)</f>
        <v>#DIV/0!</v>
      </c>
      <c r="AE25" s="147" t="e">
        <f>J25/$B25*12/IF(A25=INDEX($A$18:$A$62,Tot_Acc_Per,1),'User Entries'!$B$17,ACC_Length)</f>
        <v>#DIV/0!</v>
      </c>
      <c r="AF25" s="147" t="e">
        <f>D25/$C25*12/IF(A25=INDEX($A$18:$A$62,Tot_Acc_Per,1),'User Entries'!$B$17,ACC_Length)</f>
        <v>#DIV/0!</v>
      </c>
      <c r="AG25" s="147" t="e">
        <f>H25/$C25*12/IF(A25=INDEX($A$18:$A$62,Tot_Acc_Per,1),'User Entries'!$B$17,ACC_Length)</f>
        <v>#DIV/0!</v>
      </c>
      <c r="AH25" s="147" t="e">
        <f>F25/$C25*12/IF(A25=INDEX($A$18:$A$62,Tot_Acc_Per,1),'User Entries'!$B$17,ACC_Length)</f>
        <v>#DIV/0!</v>
      </c>
      <c r="AI25" s="147" t="e">
        <f>J25/$C25*12/IF(A25=INDEX($A$18:$A$62,Tot_Acc_Per,1),'User Entries'!$B$17,ACC_Length)</f>
        <v>#DIV/0!</v>
      </c>
      <c r="AJ25" s="147" t="e">
        <f>G25/$C25*1000*12/IF(A25=INDEX($A$18:$A$62,Tot_Acc_Per,1),'User Entries'!$B$17,ACC_Length)</f>
        <v>#DIV/0!</v>
      </c>
      <c r="AK25" s="147" t="e">
        <f>L25/$C25*1000*12/IF(A25=INDEX($A$18:$A$62,Tot_Acc_Per,1),'User Entries'!$B$17,ACC_Length)</f>
        <v>#DIV/0!</v>
      </c>
      <c r="AL25" s="148">
        <f t="shared" si="6"/>
        <v>9.5814655172413801</v>
      </c>
      <c r="AM25" s="148">
        <f t="shared" si="7"/>
        <v>8.6939240506329121</v>
      </c>
      <c r="AO25" s="693">
        <f>+S25-[25]Summary_AttrorTotal!$S25</f>
        <v>0</v>
      </c>
      <c r="AQ25" s="459">
        <f t="shared" si="13"/>
        <v>0</v>
      </c>
    </row>
    <row r="26" spans="1:43" ht="16.5" customHeight="1">
      <c r="A26" s="182" t="str">
        <f>Tri_Incurred_AttrorTot!A20</f>
        <v>2001 Q1</v>
      </c>
      <c r="B26" s="258">
        <f t="shared" si="2"/>
        <v>0</v>
      </c>
      <c r="C26" s="259">
        <f t="shared" si="3"/>
        <v>0</v>
      </c>
      <c r="D26" s="251">
        <f>Tri_Paid_AttrorTot!B20/unit</f>
        <v>184.584</v>
      </c>
      <c r="E26" s="252">
        <f>Tri_Outstanding_AttrorTot!B20/unit</f>
        <v>590.59199999999998</v>
      </c>
      <c r="F26" s="208">
        <f>Tri_Incurred_AttrorTot!B20/unit</f>
        <v>775.17600000000004</v>
      </c>
      <c r="G26" s="253">
        <f>Tri_Incurred_CCounts_Attror!B20</f>
        <v>70</v>
      </c>
      <c r="H26" s="251">
        <f>INDEX(Tri_Paid_AttrorTot!$B20:$CC20,1,Tot_Acc_Per-$AA26)/unit</f>
        <v>732.57299999999998</v>
      </c>
      <c r="I26" s="208">
        <f>INDEX(Tri_Outstanding_AttrorTot!$B20:$CC20,1,Tot_Acc_Per-$AA26)/unit</f>
        <v>0</v>
      </c>
      <c r="J26" s="208">
        <f>INDEX(Tri_Incurred_AttrorTot!$B20:$CC20,1,Tot_Acc_Per-$AA26)/unit</f>
        <v>732.57299999999998</v>
      </c>
      <c r="K26" s="208">
        <f t="shared" si="8"/>
        <v>8.9338170731707311</v>
      </c>
      <c r="L26" s="251">
        <f>INDEX(Tri_Incurred_CCounts_Attror!$B20:$CC20,1,Tot_Acc_Per-$AA26)</f>
        <v>82</v>
      </c>
      <c r="M26" s="260">
        <f>IFERROR(Analysis_LastQ_Ult_Selected!L29,0)</f>
        <v>732.57299999999998</v>
      </c>
      <c r="N26" s="292">
        <f>'Analysis_LastQ_Ult_Selected(CC)'!L29</f>
        <v>82</v>
      </c>
      <c r="O26" s="148">
        <f>IFERROR(Analysis_LastQ_Ult_Selected!K29,0)</f>
        <v>732.57299999999998</v>
      </c>
      <c r="P26" s="148">
        <f>Analysis_FSR_Ult_Selected!L29</f>
        <v>732.57299999999998</v>
      </c>
      <c r="Q26" s="148" t="str">
        <f>'Analysis_FSR_Ult_Inc Method'!L29</f>
        <v/>
      </c>
      <c r="R26" s="294">
        <f>+'Analysis_FSR_Ult_C_Count Method'!L29</f>
        <v>82</v>
      </c>
      <c r="S26" s="789">
        <f t="shared" si="4"/>
        <v>732.57299999999998</v>
      </c>
      <c r="T26" s="148">
        <f t="shared" si="11"/>
        <v>8.9338170731707311</v>
      </c>
      <c r="U26" s="789">
        <f>+[32]Summary_AttrorTotal!U26</f>
        <v>82</v>
      </c>
      <c r="V26" s="44" t="e">
        <f t="shared" si="10"/>
        <v>#DIV/0!</v>
      </c>
      <c r="W26" s="147" t="e">
        <f>IF(C26="N/A","N/A",S26/C26)*12/IF(A26=INDEX($A$18:$A$62,Tot_Acc_Per,1),'User Entries'!$B$17,ACC_Length)</f>
        <v>#DIV/0!</v>
      </c>
      <c r="X26" s="147" t="e">
        <f>IF(C26="N/A","N/A",U26/C26*1000)*12/IF(A26=INDEX($A$18:$A$62,Tot_Acc_Per,1),'User Entries'!$B$17,ACC_Length)</f>
        <v>#DIV/0!</v>
      </c>
      <c r="Y26" s="787">
        <f>+[32]Summary_AttrorTotal!S26</f>
        <v>732.57299999999998</v>
      </c>
      <c r="Z26" s="692">
        <f t="shared" si="5"/>
        <v>26</v>
      </c>
      <c r="AA26" s="172">
        <f t="shared" si="12"/>
        <v>8</v>
      </c>
      <c r="AB26" s="147" t="e">
        <f>D26/$B26*12/IF(A26=INDEX($A$18:$A$62,Tot_Acc_Per,1),'User Entries'!$B$17,ACC_Length)</f>
        <v>#DIV/0!</v>
      </c>
      <c r="AC26" s="147" t="e">
        <f>H26/$B26*12/IF(A26=INDEX($A$18:$A$62,Tot_Acc_Per,1),'User Entries'!$B$17,ACC_Length)</f>
        <v>#DIV/0!</v>
      </c>
      <c r="AD26" s="147" t="e">
        <f>F26/$B26*12/IF(A26=INDEX($A$18:$A$62,Tot_Acc_Per,1),'User Entries'!$B$17,ACC_Length)</f>
        <v>#DIV/0!</v>
      </c>
      <c r="AE26" s="147" t="e">
        <f>J26/$B26*12/IF(A26=INDEX($A$18:$A$62,Tot_Acc_Per,1),'User Entries'!$B$17,ACC_Length)</f>
        <v>#DIV/0!</v>
      </c>
      <c r="AF26" s="147" t="e">
        <f>D26/$C26*12/IF(A26=INDEX($A$18:$A$62,Tot_Acc_Per,1),'User Entries'!$B$17,ACC_Length)</f>
        <v>#DIV/0!</v>
      </c>
      <c r="AG26" s="147" t="e">
        <f>H26/$C26*12/IF(A26=INDEX($A$18:$A$62,Tot_Acc_Per,1),'User Entries'!$B$17,ACC_Length)</f>
        <v>#DIV/0!</v>
      </c>
      <c r="AH26" s="147" t="e">
        <f>F26/$C26*12/IF(A26=INDEX($A$18:$A$62,Tot_Acc_Per,1),'User Entries'!$B$17,ACC_Length)</f>
        <v>#DIV/0!</v>
      </c>
      <c r="AI26" s="147" t="e">
        <f>J26/$C26*12/IF(A26=INDEX($A$18:$A$62,Tot_Acc_Per,1),'User Entries'!$B$17,ACC_Length)</f>
        <v>#DIV/0!</v>
      </c>
      <c r="AJ26" s="147" t="e">
        <f>G26/$C26*1000*12/IF(A26=INDEX($A$18:$A$62,Tot_Acc_Per,1),'User Entries'!$B$17,ACC_Length)</f>
        <v>#DIV/0!</v>
      </c>
      <c r="AK26" s="147" t="e">
        <f>L26/$C26*1000*12/IF(A26=INDEX($A$18:$A$62,Tot_Acc_Per,1),'User Entries'!$B$17,ACC_Length)</f>
        <v>#DIV/0!</v>
      </c>
      <c r="AL26" s="148">
        <f t="shared" si="6"/>
        <v>11.073942857142859</v>
      </c>
      <c r="AM26" s="148">
        <f t="shared" si="7"/>
        <v>8.9338170731707311</v>
      </c>
      <c r="AO26" s="693">
        <f>+S26-[25]Summary_AttrorTotal!$S26</f>
        <v>0</v>
      </c>
      <c r="AQ26" s="459">
        <f t="shared" si="13"/>
        <v>0</v>
      </c>
    </row>
    <row r="27" spans="1:43" ht="16.5" customHeight="1">
      <c r="A27" s="182" t="str">
        <f>Tri_Incurred_AttrorTot!A21</f>
        <v>2001 Q2</v>
      </c>
      <c r="B27" s="258">
        <f t="shared" si="2"/>
        <v>0</v>
      </c>
      <c r="C27" s="259">
        <f t="shared" si="3"/>
        <v>0</v>
      </c>
      <c r="D27" s="251">
        <f>Tri_Paid_AttrorTot!B21/unit</f>
        <v>180.505</v>
      </c>
      <c r="E27" s="252">
        <f>Tri_Outstanding_AttrorTot!B21/unit</f>
        <v>531.67200000000003</v>
      </c>
      <c r="F27" s="208">
        <f>Tri_Incurred_AttrorTot!B21/unit</f>
        <v>712.17700000000002</v>
      </c>
      <c r="G27" s="253">
        <f>Tri_Incurred_CCounts_Attror!B21</f>
        <v>71</v>
      </c>
      <c r="H27" s="251">
        <f>INDEX(Tri_Paid_AttrorTot!$B21:$CC21,1,Tot_Acc_Per-$AA27)/unit</f>
        <v>807.05600000000004</v>
      </c>
      <c r="I27" s="208">
        <f>INDEX(Tri_Outstanding_AttrorTot!$B21:$CC21,1,Tot_Acc_Per-$AA27)/unit</f>
        <v>0</v>
      </c>
      <c r="J27" s="208">
        <f>INDEX(Tri_Incurred_AttrorTot!$B21:$CC21,1,Tot_Acc_Per-$AA27)/unit</f>
        <v>807.05600000000004</v>
      </c>
      <c r="K27" s="208">
        <f t="shared" si="8"/>
        <v>8.6780215053763445</v>
      </c>
      <c r="L27" s="251">
        <f>INDEX(Tri_Incurred_CCounts_Attror!$B21:$CC21,1,Tot_Acc_Per-$AA27)</f>
        <v>93</v>
      </c>
      <c r="M27" s="260">
        <f>IFERROR(Analysis_LastQ_Ult_Selected!L30,0)</f>
        <v>807.05600000000004</v>
      </c>
      <c r="N27" s="292">
        <f>'Analysis_LastQ_Ult_Selected(CC)'!L30</f>
        <v>93</v>
      </c>
      <c r="O27" s="148">
        <f>IFERROR(Analysis_LastQ_Ult_Selected!K30,0)</f>
        <v>807.05600000000004</v>
      </c>
      <c r="P27" s="148">
        <f>Analysis_FSR_Ult_Selected!L30</f>
        <v>807.05600000000004</v>
      </c>
      <c r="Q27" s="148" t="str">
        <f>'Analysis_FSR_Ult_Inc Method'!L30</f>
        <v/>
      </c>
      <c r="R27" s="294">
        <f>+'Analysis_FSR_Ult_C_Count Method'!L30</f>
        <v>93</v>
      </c>
      <c r="S27" s="789">
        <f t="shared" si="4"/>
        <v>807.05600000000004</v>
      </c>
      <c r="T27" s="148">
        <f t="shared" si="11"/>
        <v>8.6780215053763445</v>
      </c>
      <c r="U27" s="789">
        <f>+[32]Summary_AttrorTotal!U27</f>
        <v>93</v>
      </c>
      <c r="V27" s="44" t="e">
        <f t="shared" si="10"/>
        <v>#DIV/0!</v>
      </c>
      <c r="W27" s="147" t="e">
        <f>IF(C27="N/A","N/A",S27/C27)*12/IF(A27=INDEX($A$18:$A$62,Tot_Acc_Per,1),'User Entries'!$B$17,ACC_Length)</f>
        <v>#DIV/0!</v>
      </c>
      <c r="X27" s="147" t="e">
        <f>IF(C27="N/A","N/A",U27/C27*1000)*12/IF(A27=INDEX($A$18:$A$62,Tot_Acc_Per,1),'User Entries'!$B$17,ACC_Length)</f>
        <v>#DIV/0!</v>
      </c>
      <c r="Y27" s="787">
        <f>+[32]Summary_AttrorTotal!S27</f>
        <v>807.05600000000004</v>
      </c>
      <c r="Z27" s="692">
        <f t="shared" si="5"/>
        <v>27</v>
      </c>
      <c r="AA27" s="172">
        <f t="shared" si="12"/>
        <v>9</v>
      </c>
      <c r="AB27" s="147" t="e">
        <f>D27/$B27*12/IF(A27=INDEX($A$18:$A$62,Tot_Acc_Per,1),'User Entries'!$B$17,ACC_Length)</f>
        <v>#DIV/0!</v>
      </c>
      <c r="AC27" s="147" t="e">
        <f>H27/$B27*12/IF(A27=INDEX($A$18:$A$62,Tot_Acc_Per,1),'User Entries'!$B$17,ACC_Length)</f>
        <v>#DIV/0!</v>
      </c>
      <c r="AD27" s="147" t="e">
        <f>F27/$B27*12/IF(A27=INDEX($A$18:$A$62,Tot_Acc_Per,1),'User Entries'!$B$17,ACC_Length)</f>
        <v>#DIV/0!</v>
      </c>
      <c r="AE27" s="147" t="e">
        <f>J27/$B27*12/IF(A27=INDEX($A$18:$A$62,Tot_Acc_Per,1),'User Entries'!$B$17,ACC_Length)</f>
        <v>#DIV/0!</v>
      </c>
      <c r="AF27" s="147" t="e">
        <f>D27/$C27*12/IF(A27=INDEX($A$18:$A$62,Tot_Acc_Per,1),'User Entries'!$B$17,ACC_Length)</f>
        <v>#DIV/0!</v>
      </c>
      <c r="AG27" s="147" t="e">
        <f>H27/$C27*12/IF(A27=INDEX($A$18:$A$62,Tot_Acc_Per,1),'User Entries'!$B$17,ACC_Length)</f>
        <v>#DIV/0!</v>
      </c>
      <c r="AH27" s="147" t="e">
        <f>F27/$C27*12/IF(A27=INDEX($A$18:$A$62,Tot_Acc_Per,1),'User Entries'!$B$17,ACC_Length)</f>
        <v>#DIV/0!</v>
      </c>
      <c r="AI27" s="147" t="e">
        <f>J27/$C27*12/IF(A27=INDEX($A$18:$A$62,Tot_Acc_Per,1),'User Entries'!$B$17,ACC_Length)</f>
        <v>#DIV/0!</v>
      </c>
      <c r="AJ27" s="147" t="e">
        <f>G27/$C27*1000*12/IF(A27=INDEX($A$18:$A$62,Tot_Acc_Per,1),'User Entries'!$B$17,ACC_Length)</f>
        <v>#DIV/0!</v>
      </c>
      <c r="AK27" s="147" t="e">
        <f>L27/$C27*1000*12/IF(A27=INDEX($A$18:$A$62,Tot_Acc_Per,1),'User Entries'!$B$17,ACC_Length)</f>
        <v>#DIV/0!</v>
      </c>
      <c r="AL27" s="148">
        <f t="shared" si="6"/>
        <v>10.030661971830986</v>
      </c>
      <c r="AM27" s="148">
        <f t="shared" si="7"/>
        <v>8.6780215053763445</v>
      </c>
      <c r="AO27" s="693">
        <f>+S27-[25]Summary_AttrorTotal!$S27</f>
        <v>0</v>
      </c>
      <c r="AQ27" s="459">
        <f t="shared" si="13"/>
        <v>0</v>
      </c>
    </row>
    <row r="28" spans="1:43" ht="16.5" customHeight="1">
      <c r="A28" s="182" t="str">
        <f>Tri_Incurred_AttrorTot!A22</f>
        <v>2001 Q3</v>
      </c>
      <c r="B28" s="258">
        <f t="shared" si="2"/>
        <v>0</v>
      </c>
      <c r="C28" s="259">
        <f t="shared" si="3"/>
        <v>0</v>
      </c>
      <c r="D28" s="251">
        <f>Tri_Paid_AttrorTot!B22/unit</f>
        <v>156.922</v>
      </c>
      <c r="E28" s="252">
        <f>Tri_Outstanding_AttrorTot!B22/unit</f>
        <v>574.83600000000001</v>
      </c>
      <c r="F28" s="208">
        <f>Tri_Incurred_AttrorTot!B22/unit</f>
        <v>731.75800000000004</v>
      </c>
      <c r="G28" s="253">
        <f>Tri_Incurred_CCounts_Attror!B22</f>
        <v>83</v>
      </c>
      <c r="H28" s="251">
        <f>INDEX(Tri_Paid_AttrorTot!$B22:$CC22,1,Tot_Acc_Per-$AA28)/unit</f>
        <v>795.58900000000006</v>
      </c>
      <c r="I28" s="208">
        <f>INDEX(Tri_Outstanding_AttrorTot!$B22:$CC22,1,Tot_Acc_Per-$AA28)/unit</f>
        <v>0</v>
      </c>
      <c r="J28" s="208">
        <f>INDEX(Tri_Incurred_AttrorTot!$B22:$CC22,1,Tot_Acc_Per-$AA28)/unit</f>
        <v>795.58900000000006</v>
      </c>
      <c r="K28" s="208">
        <f t="shared" si="8"/>
        <v>7.4354112149532714</v>
      </c>
      <c r="L28" s="251">
        <f>INDEX(Tri_Incurred_CCounts_Attror!$B22:$CC22,1,Tot_Acc_Per-$AA28)</f>
        <v>107</v>
      </c>
      <c r="M28" s="260">
        <f>IFERROR(Analysis_LastQ_Ult_Selected!L31,0)</f>
        <v>795.58900000000006</v>
      </c>
      <c r="N28" s="292">
        <f>'Analysis_LastQ_Ult_Selected(CC)'!L31</f>
        <v>107</v>
      </c>
      <c r="O28" s="148">
        <f>IFERROR(Analysis_LastQ_Ult_Selected!K31,0)</f>
        <v>795.58900000000006</v>
      </c>
      <c r="P28" s="148">
        <f>Analysis_FSR_Ult_Selected!L31</f>
        <v>795.58900000000006</v>
      </c>
      <c r="Q28" s="148" t="str">
        <f>'Analysis_FSR_Ult_Inc Method'!L31</f>
        <v/>
      </c>
      <c r="R28" s="294">
        <f>+'Analysis_FSR_Ult_C_Count Method'!L31</f>
        <v>107</v>
      </c>
      <c r="S28" s="789">
        <f t="shared" si="4"/>
        <v>795.58900000000006</v>
      </c>
      <c r="T28" s="148">
        <f t="shared" si="11"/>
        <v>7.4354112149532714</v>
      </c>
      <c r="U28" s="789">
        <f>+[32]Summary_AttrorTotal!U28</f>
        <v>107</v>
      </c>
      <c r="V28" s="44" t="e">
        <f t="shared" si="10"/>
        <v>#DIV/0!</v>
      </c>
      <c r="W28" s="147" t="e">
        <f>IF(C28="N/A","N/A",S28/C28)*12/IF(A28=INDEX($A$18:$A$62,Tot_Acc_Per,1),'User Entries'!$B$17,ACC_Length)</f>
        <v>#DIV/0!</v>
      </c>
      <c r="X28" s="147" t="e">
        <f>IF(C28="N/A","N/A",U28/C28*1000)*12/IF(A28=INDEX($A$18:$A$62,Tot_Acc_Per,1),'User Entries'!$B$17,ACC_Length)</f>
        <v>#DIV/0!</v>
      </c>
      <c r="Y28" s="787">
        <f>+[32]Summary_AttrorTotal!S28</f>
        <v>795.58900000000006</v>
      </c>
      <c r="Z28" s="692">
        <f t="shared" si="5"/>
        <v>28</v>
      </c>
      <c r="AA28" s="172">
        <f t="shared" si="12"/>
        <v>10</v>
      </c>
      <c r="AB28" s="147" t="e">
        <f>D28/$B28*12/IF(A28=INDEX($A$18:$A$62,Tot_Acc_Per,1),'User Entries'!$B$17,ACC_Length)</f>
        <v>#DIV/0!</v>
      </c>
      <c r="AC28" s="147" t="e">
        <f>H28/$B28*12/IF(A28=INDEX($A$18:$A$62,Tot_Acc_Per,1),'User Entries'!$B$17,ACC_Length)</f>
        <v>#DIV/0!</v>
      </c>
      <c r="AD28" s="147" t="e">
        <f>F28/$B28*12/IF(A28=INDEX($A$18:$A$62,Tot_Acc_Per,1),'User Entries'!$B$17,ACC_Length)</f>
        <v>#DIV/0!</v>
      </c>
      <c r="AE28" s="147" t="e">
        <f>J28/$B28*12/IF(A28=INDEX($A$18:$A$62,Tot_Acc_Per,1),'User Entries'!$B$17,ACC_Length)</f>
        <v>#DIV/0!</v>
      </c>
      <c r="AF28" s="147" t="e">
        <f>D28/$C28*12/IF(A28=INDEX($A$18:$A$62,Tot_Acc_Per,1),'User Entries'!$B$17,ACC_Length)</f>
        <v>#DIV/0!</v>
      </c>
      <c r="AG28" s="147" t="e">
        <f>H28/$C28*12/IF(A28=INDEX($A$18:$A$62,Tot_Acc_Per,1),'User Entries'!$B$17,ACC_Length)</f>
        <v>#DIV/0!</v>
      </c>
      <c r="AH28" s="147" t="e">
        <f>F28/$C28*12/IF(A28=INDEX($A$18:$A$62,Tot_Acc_Per,1),'User Entries'!$B$17,ACC_Length)</f>
        <v>#DIV/0!</v>
      </c>
      <c r="AI28" s="147" t="e">
        <f>J28/$C28*12/IF(A28=INDEX($A$18:$A$62,Tot_Acc_Per,1),'User Entries'!$B$17,ACC_Length)</f>
        <v>#DIV/0!</v>
      </c>
      <c r="AJ28" s="147" t="e">
        <f>G28/$C28*1000*12/IF(A28=INDEX($A$18:$A$62,Tot_Acc_Per,1),'User Entries'!$B$17,ACC_Length)</f>
        <v>#DIV/0!</v>
      </c>
      <c r="AK28" s="147" t="e">
        <f>L28/$C28*1000*12/IF(A28=INDEX($A$18:$A$62,Tot_Acc_Per,1),'User Entries'!$B$17,ACC_Length)</f>
        <v>#DIV/0!</v>
      </c>
      <c r="AL28" s="148">
        <f t="shared" si="6"/>
        <v>8.8163614457831336</v>
      </c>
      <c r="AM28" s="148">
        <f t="shared" si="7"/>
        <v>7.4354112149532714</v>
      </c>
      <c r="AO28" s="693">
        <f>+S28-[25]Summary_AttrorTotal!$S28</f>
        <v>0</v>
      </c>
      <c r="AQ28" s="459">
        <f t="shared" si="13"/>
        <v>0</v>
      </c>
    </row>
    <row r="29" spans="1:43" ht="16.5" customHeight="1">
      <c r="A29" s="182" t="str">
        <f>Tri_Incurred_AttrorTot!A23</f>
        <v>2001 Q4</v>
      </c>
      <c r="B29" s="258">
        <f t="shared" si="2"/>
        <v>0</v>
      </c>
      <c r="C29" s="259">
        <f t="shared" si="3"/>
        <v>0</v>
      </c>
      <c r="D29" s="251">
        <f>Tri_Paid_AttrorTot!B23/unit</f>
        <v>59.493000000000002</v>
      </c>
      <c r="E29" s="252">
        <f>Tri_Outstanding_AttrorTot!B23/unit</f>
        <v>517.25</v>
      </c>
      <c r="F29" s="208">
        <f>Tri_Incurred_AttrorTot!B23/unit</f>
        <v>576.74300000000005</v>
      </c>
      <c r="G29" s="253">
        <f>Tri_Incurred_CCounts_Attror!B23</f>
        <v>68</v>
      </c>
      <c r="H29" s="251">
        <f>INDEX(Tri_Paid_AttrorTot!$B23:$CC23,1,Tot_Acc_Per-$AA29)/unit</f>
        <v>774.44899999999996</v>
      </c>
      <c r="I29" s="208">
        <f>INDEX(Tri_Outstanding_AttrorTot!$B23:$CC23,1,Tot_Acc_Per-$AA29)/unit</f>
        <v>0</v>
      </c>
      <c r="J29" s="208">
        <f>INDEX(Tri_Incurred_AttrorTot!$B23:$CC23,1,Tot_Acc_Per-$AA29)/unit</f>
        <v>774.44899999999996</v>
      </c>
      <c r="K29" s="208">
        <f t="shared" si="8"/>
        <v>9.4444999999999997</v>
      </c>
      <c r="L29" s="251">
        <f>INDEX(Tri_Incurred_CCounts_Attror!$B23:$CC23,1,Tot_Acc_Per-$AA29)</f>
        <v>82</v>
      </c>
      <c r="M29" s="260">
        <f>IFERROR(Analysis_LastQ_Ult_Selected!L32,0)</f>
        <v>774.44899999999996</v>
      </c>
      <c r="N29" s="292">
        <f>'Analysis_LastQ_Ult_Selected(CC)'!L32</f>
        <v>82</v>
      </c>
      <c r="O29" s="148">
        <f>IFERROR(Analysis_LastQ_Ult_Selected!K32,0)</f>
        <v>774.44899999999996</v>
      </c>
      <c r="P29" s="148">
        <f>Analysis_FSR_Ult_Selected!L32</f>
        <v>774.44899999999996</v>
      </c>
      <c r="Q29" s="148" t="str">
        <f>'Analysis_FSR_Ult_Inc Method'!L32</f>
        <v/>
      </c>
      <c r="R29" s="294">
        <f>+'Analysis_FSR_Ult_C_Count Method'!L32</f>
        <v>82</v>
      </c>
      <c r="S29" s="789">
        <f t="shared" si="4"/>
        <v>738.91200000000003</v>
      </c>
      <c r="T29" s="148">
        <f t="shared" si="11"/>
        <v>9.0111219512195131</v>
      </c>
      <c r="U29" s="789">
        <f>+[32]Summary_AttrorTotal!U29</f>
        <v>82</v>
      </c>
      <c r="V29" s="44" t="e">
        <f t="shared" si="10"/>
        <v>#DIV/0!</v>
      </c>
      <c r="W29" s="147" t="e">
        <f>IF(C29="N/A","N/A",S29/C29)*12/IF(A29=INDEX($A$18:$A$62,Tot_Acc_Per,1),'User Entries'!$B$17,ACC_Length)</f>
        <v>#DIV/0!</v>
      </c>
      <c r="X29" s="147" t="e">
        <f>IF(C29="N/A","N/A",U29/C29*1000)*12/IF(A29=INDEX($A$18:$A$62,Tot_Acc_Per,1),'User Entries'!$B$17,ACC_Length)</f>
        <v>#DIV/0!</v>
      </c>
      <c r="Y29" s="787">
        <f>+[32]Summary_AttrorTotal!S29</f>
        <v>738.91200000000003</v>
      </c>
      <c r="Z29" s="692">
        <f t="shared" si="5"/>
        <v>29</v>
      </c>
      <c r="AA29" s="172">
        <f t="shared" si="12"/>
        <v>11</v>
      </c>
      <c r="AB29" s="147" t="e">
        <f>D29/$B29*12/IF(A29=INDEX($A$18:$A$62,Tot_Acc_Per,1),'User Entries'!$B$17,ACC_Length)</f>
        <v>#DIV/0!</v>
      </c>
      <c r="AC29" s="147" t="e">
        <f>H29/$B29*12/IF(A29=INDEX($A$18:$A$62,Tot_Acc_Per,1),'User Entries'!$B$17,ACC_Length)</f>
        <v>#DIV/0!</v>
      </c>
      <c r="AD29" s="147" t="e">
        <f>F29/$B29*12/IF(A29=INDEX($A$18:$A$62,Tot_Acc_Per,1),'User Entries'!$B$17,ACC_Length)</f>
        <v>#DIV/0!</v>
      </c>
      <c r="AE29" s="147" t="e">
        <f>J29/$B29*12/IF(A29=INDEX($A$18:$A$62,Tot_Acc_Per,1),'User Entries'!$B$17,ACC_Length)</f>
        <v>#DIV/0!</v>
      </c>
      <c r="AF29" s="147" t="e">
        <f>D29/$C29*12/IF(A29=INDEX($A$18:$A$62,Tot_Acc_Per,1),'User Entries'!$B$17,ACC_Length)</f>
        <v>#DIV/0!</v>
      </c>
      <c r="AG29" s="147" t="e">
        <f>H29/$C29*12/IF(A29=INDEX($A$18:$A$62,Tot_Acc_Per,1),'User Entries'!$B$17,ACC_Length)</f>
        <v>#DIV/0!</v>
      </c>
      <c r="AH29" s="147" t="e">
        <f>F29/$C29*12/IF(A29=INDEX($A$18:$A$62,Tot_Acc_Per,1),'User Entries'!$B$17,ACC_Length)</f>
        <v>#DIV/0!</v>
      </c>
      <c r="AI29" s="147" t="e">
        <f>J29/$C29*12/IF(A29=INDEX($A$18:$A$62,Tot_Acc_Per,1),'User Entries'!$B$17,ACC_Length)</f>
        <v>#DIV/0!</v>
      </c>
      <c r="AJ29" s="147" t="e">
        <f>G29/$C29*1000*12/IF(A29=INDEX($A$18:$A$62,Tot_Acc_Per,1),'User Entries'!$B$17,ACC_Length)</f>
        <v>#DIV/0!</v>
      </c>
      <c r="AK29" s="147" t="e">
        <f>L29/$C29*1000*12/IF(A29=INDEX($A$18:$A$62,Tot_Acc_Per,1),'User Entries'!$B$17,ACC_Length)</f>
        <v>#DIV/0!</v>
      </c>
      <c r="AL29" s="148">
        <f t="shared" si="6"/>
        <v>8.4815147058823541</v>
      </c>
      <c r="AM29" s="148">
        <f t="shared" si="7"/>
        <v>9.4444999999999997</v>
      </c>
      <c r="AO29" s="693">
        <f>+S29-[25]Summary_AttrorTotal!$S29</f>
        <v>-35.536999999999921</v>
      </c>
      <c r="AQ29" s="459">
        <f t="shared" si="13"/>
        <v>-35.536999999999921</v>
      </c>
    </row>
    <row r="30" spans="1:43" ht="16.5" customHeight="1">
      <c r="A30" s="182" t="str">
        <f>Tri_Incurred_AttrorTot!A24</f>
        <v>2002 Q1</v>
      </c>
      <c r="B30" s="258">
        <f t="shared" si="2"/>
        <v>0</v>
      </c>
      <c r="C30" s="259">
        <f t="shared" si="3"/>
        <v>0</v>
      </c>
      <c r="D30" s="251">
        <f>Tri_Paid_AttrorTot!B24/unit</f>
        <v>94.022000000000006</v>
      </c>
      <c r="E30" s="252">
        <f>Tri_Outstanding_AttrorTot!B24/unit</f>
        <v>807.42899999999997</v>
      </c>
      <c r="F30" s="208">
        <f>Tri_Incurred_AttrorTot!B24/unit</f>
        <v>901.45100000000002</v>
      </c>
      <c r="G30" s="253">
        <f>Tri_Incurred_CCounts_Attror!B24</f>
        <v>93</v>
      </c>
      <c r="H30" s="251">
        <f>INDEX(Tri_Paid_AttrorTot!$B24:$CC24,1,Tot_Acc_Per-$AA30)/unit</f>
        <v>1077.241</v>
      </c>
      <c r="I30" s="208">
        <f>INDEX(Tri_Outstanding_AttrorTot!$B24:$CC24,1,Tot_Acc_Per-$AA30)/unit</f>
        <v>0</v>
      </c>
      <c r="J30" s="208">
        <f>INDEX(Tri_Incurred_AttrorTot!$B24:$CC24,1,Tot_Acc_Per-$AA30)/unit</f>
        <v>1077.241</v>
      </c>
      <c r="K30" s="208">
        <f t="shared" si="8"/>
        <v>10.881222222222222</v>
      </c>
      <c r="L30" s="251">
        <f>INDEX(Tri_Incurred_CCounts_Attror!$B24:$CC24,1,Tot_Acc_Per-$AA30)</f>
        <v>99</v>
      </c>
      <c r="M30" s="260">
        <f>IFERROR(Analysis_LastQ_Ult_Selected!L33,0)</f>
        <v>1077.241</v>
      </c>
      <c r="N30" s="292">
        <f>'Analysis_LastQ_Ult_Selected(CC)'!L33</f>
        <v>99</v>
      </c>
      <c r="O30" s="148">
        <f>IFERROR(Analysis_LastQ_Ult_Selected!K33,0)</f>
        <v>1077.241</v>
      </c>
      <c r="P30" s="148">
        <f>Analysis_FSR_Ult_Selected!L33</f>
        <v>1027.8098387266302</v>
      </c>
      <c r="Q30" s="148" t="str">
        <f>'Analysis_FSR_Ult_Inc Method'!L33</f>
        <v/>
      </c>
      <c r="R30" s="294">
        <f>+'Analysis_FSR_Ult_C_Count Method'!L33</f>
        <v>99</v>
      </c>
      <c r="S30" s="789">
        <f t="shared" si="4"/>
        <v>1077.24</v>
      </c>
      <c r="T30" s="148">
        <f t="shared" si="11"/>
        <v>10.881212121212121</v>
      </c>
      <c r="U30" s="789">
        <f>+[32]Summary_AttrorTotal!U30</f>
        <v>99</v>
      </c>
      <c r="V30" s="44" t="e">
        <f t="shared" si="10"/>
        <v>#DIV/0!</v>
      </c>
      <c r="W30" s="147" t="e">
        <f>IF(C30="N/A","N/A",S30/C30)*12/IF(A30=INDEX($A$18:$A$62,Tot_Acc_Per,1),'User Entries'!$B$17,ACC_Length)</f>
        <v>#DIV/0!</v>
      </c>
      <c r="X30" s="147" t="e">
        <f>IF(C30="N/A","N/A",U30/C30*1000)*12/IF(A30=INDEX($A$18:$A$62,Tot_Acc_Per,1),'User Entries'!$B$17,ACC_Length)</f>
        <v>#DIV/0!</v>
      </c>
      <c r="Y30" s="787">
        <f>+[32]Summary_AttrorTotal!S30</f>
        <v>1077.24</v>
      </c>
      <c r="Z30" s="692">
        <f t="shared" si="5"/>
        <v>30</v>
      </c>
      <c r="AA30" s="172">
        <f t="shared" si="12"/>
        <v>12</v>
      </c>
      <c r="AB30" s="147" t="e">
        <f>D30/$B30*12/IF(A30=INDEX($A$18:$A$62,Tot_Acc_Per,1),'User Entries'!$B$17,ACC_Length)</f>
        <v>#DIV/0!</v>
      </c>
      <c r="AC30" s="147" t="e">
        <f>H30/$B30*12/IF(A30=INDEX($A$18:$A$62,Tot_Acc_Per,1),'User Entries'!$B$17,ACC_Length)</f>
        <v>#DIV/0!</v>
      </c>
      <c r="AD30" s="147" t="e">
        <f>F30/$B30*12/IF(A30=INDEX($A$18:$A$62,Tot_Acc_Per,1),'User Entries'!$B$17,ACC_Length)</f>
        <v>#DIV/0!</v>
      </c>
      <c r="AE30" s="147" t="e">
        <f>J30/$B30*12/IF(A30=INDEX($A$18:$A$62,Tot_Acc_Per,1),'User Entries'!$B$17,ACC_Length)</f>
        <v>#DIV/0!</v>
      </c>
      <c r="AF30" s="147" t="e">
        <f>D30/$C30*12/IF(A30=INDEX($A$18:$A$62,Tot_Acc_Per,1),'User Entries'!$B$17,ACC_Length)</f>
        <v>#DIV/0!</v>
      </c>
      <c r="AG30" s="147" t="e">
        <f>H30/$C30*12/IF(A30=INDEX($A$18:$A$62,Tot_Acc_Per,1),'User Entries'!$B$17,ACC_Length)</f>
        <v>#DIV/0!</v>
      </c>
      <c r="AH30" s="147" t="e">
        <f>F30/$C30*12/IF(A30=INDEX($A$18:$A$62,Tot_Acc_Per,1),'User Entries'!$B$17,ACC_Length)</f>
        <v>#DIV/0!</v>
      </c>
      <c r="AI30" s="147" t="e">
        <f>J30/$C30*12/IF(A30=INDEX($A$18:$A$62,Tot_Acc_Per,1),'User Entries'!$B$17,ACC_Length)</f>
        <v>#DIV/0!</v>
      </c>
      <c r="AJ30" s="147" t="e">
        <f>G30/$C30*1000*12/IF(A30=INDEX($A$18:$A$62,Tot_Acc_Per,1),'User Entries'!$B$17,ACC_Length)</f>
        <v>#DIV/0!</v>
      </c>
      <c r="AK30" s="147" t="e">
        <f>L30/$C30*1000*12/IF(A30=INDEX($A$18:$A$62,Tot_Acc_Per,1),'User Entries'!$B$17,ACC_Length)</f>
        <v>#DIV/0!</v>
      </c>
      <c r="AL30" s="148">
        <f t="shared" si="6"/>
        <v>9.6930215053763451</v>
      </c>
      <c r="AM30" s="148">
        <f t="shared" si="7"/>
        <v>10.881222222222222</v>
      </c>
      <c r="AO30" s="693">
        <f>+S30-[25]Summary_AttrorTotal!$S30</f>
        <v>-9.9999999997635314E-4</v>
      </c>
      <c r="AQ30" s="459">
        <f t="shared" si="13"/>
        <v>49.430161273369777</v>
      </c>
    </row>
    <row r="31" spans="1:43" ht="16.5" customHeight="1">
      <c r="A31" s="182" t="str">
        <f>Tri_Incurred_AttrorTot!A25</f>
        <v>2002 Q2</v>
      </c>
      <c r="B31" s="258">
        <f t="shared" si="2"/>
        <v>0</v>
      </c>
      <c r="C31" s="259">
        <f t="shared" si="3"/>
        <v>0</v>
      </c>
      <c r="D31" s="251">
        <f>Tri_Paid_AttrorTot!B25/unit</f>
        <v>218.40100000000001</v>
      </c>
      <c r="E31" s="252">
        <f>Tri_Outstanding_AttrorTot!B25/unit</f>
        <v>925.70299999999997</v>
      </c>
      <c r="F31" s="208">
        <f>Tri_Incurred_AttrorTot!B25/unit</f>
        <v>1144.104</v>
      </c>
      <c r="G31" s="253">
        <f>Tri_Incurred_CCounts_Attror!B25</f>
        <v>116</v>
      </c>
      <c r="H31" s="251">
        <f>INDEX(Tri_Paid_AttrorTot!$B25:$CC25,1,Tot_Acc_Per-$AA31)/unit</f>
        <v>1320.2470000000001</v>
      </c>
      <c r="I31" s="208">
        <f>INDEX(Tri_Outstanding_AttrorTot!$B25:$CC25,1,Tot_Acc_Per-$AA31)/unit</f>
        <v>0</v>
      </c>
      <c r="J31" s="208">
        <f>INDEX(Tri_Incurred_AttrorTot!$B25:$CC25,1,Tot_Acc_Per-$AA31)/unit</f>
        <v>1320.2470000000001</v>
      </c>
      <c r="K31" s="208">
        <f t="shared" si="8"/>
        <v>11.094512605042018</v>
      </c>
      <c r="L31" s="251">
        <f>INDEX(Tri_Incurred_CCounts_Attror!$B25:$CC25,1,Tot_Acc_Per-$AA31)</f>
        <v>119</v>
      </c>
      <c r="M31" s="260">
        <f>IFERROR(Analysis_LastQ_Ult_Selected!L34,0)</f>
        <v>1320.2470000000001</v>
      </c>
      <c r="N31" s="292">
        <f>'Analysis_LastQ_Ult_Selected(CC)'!L34</f>
        <v>119</v>
      </c>
      <c r="O31" s="148">
        <f>IFERROR(Analysis_LastQ_Ult_Selected!K34,0)</f>
        <v>1320.2470000000001</v>
      </c>
      <c r="P31" s="148">
        <f>Analysis_FSR_Ult_Selected!L34</f>
        <v>1320.2457744181665</v>
      </c>
      <c r="Q31" s="148" t="str">
        <f>'Analysis_FSR_Ult_Inc Method'!L34</f>
        <v/>
      </c>
      <c r="R31" s="294">
        <f>+'Analysis_FSR_Ult_C_Count Method'!L34</f>
        <v>119</v>
      </c>
      <c r="S31" s="789">
        <f t="shared" si="4"/>
        <v>1295.2449999999999</v>
      </c>
      <c r="T31" s="148">
        <f t="shared" si="11"/>
        <v>10.884411764705881</v>
      </c>
      <c r="U31" s="789">
        <f>+[32]Summary_AttrorTotal!U31</f>
        <v>119</v>
      </c>
      <c r="V31" s="44" t="e">
        <f t="shared" si="10"/>
        <v>#DIV/0!</v>
      </c>
      <c r="W31" s="147" t="e">
        <f>IF(C31="N/A","N/A",S31/C31)*12/IF(A31=INDEX($A$18:$A$62,Tot_Acc_Per,1),'User Entries'!$B$17,ACC_Length)</f>
        <v>#DIV/0!</v>
      </c>
      <c r="X31" s="147" t="e">
        <f>IF(C31="N/A","N/A",U31/C31*1000)*12/IF(A31=INDEX($A$18:$A$62,Tot_Acc_Per,1),'User Entries'!$B$17,ACC_Length)</f>
        <v>#DIV/0!</v>
      </c>
      <c r="Y31" s="787">
        <f>+[32]Summary_AttrorTotal!S31</f>
        <v>1295.2449999999999</v>
      </c>
      <c r="Z31" s="692">
        <f t="shared" si="5"/>
        <v>31</v>
      </c>
      <c r="AA31" s="172">
        <f t="shared" si="12"/>
        <v>13</v>
      </c>
      <c r="AB31" s="147" t="e">
        <f>D31/$B31*12/IF(A31=INDEX($A$18:$A$62,Tot_Acc_Per,1),'User Entries'!$B$17,ACC_Length)</f>
        <v>#DIV/0!</v>
      </c>
      <c r="AC31" s="147" t="e">
        <f>H31/$B31*12/IF(A31=INDEX($A$18:$A$62,Tot_Acc_Per,1),'User Entries'!$B$17,ACC_Length)</f>
        <v>#DIV/0!</v>
      </c>
      <c r="AD31" s="147" t="e">
        <f>F31/$B31*12/IF(A31=INDEX($A$18:$A$62,Tot_Acc_Per,1),'User Entries'!$B$17,ACC_Length)</f>
        <v>#DIV/0!</v>
      </c>
      <c r="AE31" s="147" t="e">
        <f>J31/$B31*12/IF(A31=INDEX($A$18:$A$62,Tot_Acc_Per,1),'User Entries'!$B$17,ACC_Length)</f>
        <v>#DIV/0!</v>
      </c>
      <c r="AF31" s="147" t="e">
        <f>D31/$C31*12/IF(A31=INDEX($A$18:$A$62,Tot_Acc_Per,1),'User Entries'!$B$17,ACC_Length)</f>
        <v>#DIV/0!</v>
      </c>
      <c r="AG31" s="147" t="e">
        <f>H31/$C31*12/IF(A31=INDEX($A$18:$A$62,Tot_Acc_Per,1),'User Entries'!$B$17,ACC_Length)</f>
        <v>#DIV/0!</v>
      </c>
      <c r="AH31" s="147" t="e">
        <f>F31/$C31*12/IF(A31=INDEX($A$18:$A$62,Tot_Acc_Per,1),'User Entries'!$B$17,ACC_Length)</f>
        <v>#DIV/0!</v>
      </c>
      <c r="AI31" s="147" t="e">
        <f>J31/$C31*12/IF(A31=INDEX($A$18:$A$62,Tot_Acc_Per,1),'User Entries'!$B$17,ACC_Length)</f>
        <v>#DIV/0!</v>
      </c>
      <c r="AJ31" s="147" t="e">
        <f>G31/$C31*1000*12/IF(A31=INDEX($A$18:$A$62,Tot_Acc_Per,1),'User Entries'!$B$17,ACC_Length)</f>
        <v>#DIV/0!</v>
      </c>
      <c r="AK31" s="147" t="e">
        <f>L31/$C31*1000*12/IF(A31=INDEX($A$18:$A$62,Tot_Acc_Per,1),'User Entries'!$B$17,ACC_Length)</f>
        <v>#DIV/0!</v>
      </c>
      <c r="AL31" s="148">
        <f t="shared" si="6"/>
        <v>9.8629655172413795</v>
      </c>
      <c r="AM31" s="148">
        <f t="shared" si="7"/>
        <v>11.094512605042018</v>
      </c>
      <c r="AO31" s="693">
        <f>+S31-[25]Summary_AttrorTotal!$S31</f>
        <v>-25.00200000000018</v>
      </c>
      <c r="AQ31" s="459">
        <f t="shared" ref="AQ31:AQ77" si="14">+Y31-P31</f>
        <v>-25.000774418166657</v>
      </c>
    </row>
    <row r="32" spans="1:43" ht="16.5" customHeight="1">
      <c r="A32" s="182" t="str">
        <f>Tri_Incurred_AttrorTot!A26</f>
        <v>2002 Q3</v>
      </c>
      <c r="B32" s="258">
        <f t="shared" si="2"/>
        <v>0</v>
      </c>
      <c r="C32" s="259">
        <f t="shared" si="3"/>
        <v>0</v>
      </c>
      <c r="D32" s="251">
        <f>Tri_Paid_AttrorTot!B26/unit</f>
        <v>359.22800000000001</v>
      </c>
      <c r="E32" s="252">
        <f>Tri_Outstanding_AttrorTot!B26/unit</f>
        <v>1108.67</v>
      </c>
      <c r="F32" s="208">
        <f>Tri_Incurred_AttrorTot!B26/unit</f>
        <v>1467.8979999999999</v>
      </c>
      <c r="G32" s="253">
        <f>Tri_Incurred_CCounts_Attror!B26</f>
        <v>119</v>
      </c>
      <c r="H32" s="251">
        <f>INDEX(Tri_Paid_AttrorTot!$B26:$CC26,1,Tot_Acc_Per-$AA32)/unit</f>
        <v>1710.269</v>
      </c>
      <c r="I32" s="208">
        <f>INDEX(Tri_Outstanding_AttrorTot!$B26:$CC26,1,Tot_Acc_Per-$AA32)/unit</f>
        <v>0</v>
      </c>
      <c r="J32" s="208">
        <f>INDEX(Tri_Incurred_AttrorTot!$B26:$CC26,1,Tot_Acc_Per-$AA32)/unit</f>
        <v>1710.269</v>
      </c>
      <c r="K32" s="208">
        <f t="shared" si="8"/>
        <v>13.682152</v>
      </c>
      <c r="L32" s="251">
        <f>INDEX(Tri_Incurred_CCounts_Attror!$B26:$CC26,1,Tot_Acc_Per-$AA32)</f>
        <v>125</v>
      </c>
      <c r="M32" s="260">
        <f>IFERROR(Analysis_LastQ_Ult_Selected!L35,0)</f>
        <v>1710.269</v>
      </c>
      <c r="N32" s="292">
        <f>'Analysis_LastQ_Ult_Selected(CC)'!L35</f>
        <v>125</v>
      </c>
      <c r="O32" s="148">
        <f>IFERROR(Analysis_LastQ_Ult_Selected!K35,0)</f>
        <v>1710.269</v>
      </c>
      <c r="P32" s="148">
        <f>Analysis_FSR_Ult_Selected!L35</f>
        <v>1677.8810108297914</v>
      </c>
      <c r="Q32" s="148" t="str">
        <f>'Analysis_FSR_Ult_Inc Method'!L35</f>
        <v/>
      </c>
      <c r="R32" s="294">
        <f>+'Analysis_FSR_Ult_C_Count Method'!L35</f>
        <v>125</v>
      </c>
      <c r="S32" s="789">
        <f t="shared" si="4"/>
        <v>1710.269</v>
      </c>
      <c r="T32" s="148">
        <f t="shared" si="11"/>
        <v>13.682152</v>
      </c>
      <c r="U32" s="789">
        <f>+[32]Summary_AttrorTotal!U32</f>
        <v>125</v>
      </c>
      <c r="V32" s="44" t="e">
        <f t="shared" si="10"/>
        <v>#DIV/0!</v>
      </c>
      <c r="W32" s="147" t="e">
        <f>IF(C32="N/A","N/A",S32/C32)*12/IF(A32=INDEX($A$18:$A$62,Tot_Acc_Per,1),'User Entries'!$B$17,ACC_Length)</f>
        <v>#DIV/0!</v>
      </c>
      <c r="X32" s="147" t="e">
        <f>IF(C32="N/A","N/A",U32/C32*1000)*12/IF(A32=INDEX($A$18:$A$62,Tot_Acc_Per,1),'User Entries'!$B$17,ACC_Length)</f>
        <v>#DIV/0!</v>
      </c>
      <c r="Y32" s="787">
        <f>+[32]Summary_AttrorTotal!S32</f>
        <v>1710.269</v>
      </c>
      <c r="Z32" s="692">
        <f t="shared" si="5"/>
        <v>32</v>
      </c>
      <c r="AA32" s="172">
        <f t="shared" si="12"/>
        <v>14</v>
      </c>
      <c r="AB32" s="147" t="e">
        <f>D32/$B32*12/IF(A32=INDEX($A$18:$A$62,Tot_Acc_Per,1),'User Entries'!$B$17,ACC_Length)</f>
        <v>#DIV/0!</v>
      </c>
      <c r="AC32" s="147" t="e">
        <f>H32/$B32*12/IF(A32=INDEX($A$18:$A$62,Tot_Acc_Per,1),'User Entries'!$B$17,ACC_Length)</f>
        <v>#DIV/0!</v>
      </c>
      <c r="AD32" s="147" t="e">
        <f>F32/$B32*12/IF(A32=INDEX($A$18:$A$62,Tot_Acc_Per,1),'User Entries'!$B$17,ACC_Length)</f>
        <v>#DIV/0!</v>
      </c>
      <c r="AE32" s="147" t="e">
        <f>J32/$B32*12/IF(A32=INDEX($A$18:$A$62,Tot_Acc_Per,1),'User Entries'!$B$17,ACC_Length)</f>
        <v>#DIV/0!</v>
      </c>
      <c r="AF32" s="147" t="e">
        <f>D32/$C32*12/IF(A32=INDEX($A$18:$A$62,Tot_Acc_Per,1),'User Entries'!$B$17,ACC_Length)</f>
        <v>#DIV/0!</v>
      </c>
      <c r="AG32" s="147" t="e">
        <f>H32/$C32*12/IF(A32=INDEX($A$18:$A$62,Tot_Acc_Per,1),'User Entries'!$B$17,ACC_Length)</f>
        <v>#DIV/0!</v>
      </c>
      <c r="AH32" s="147" t="e">
        <f>F32/$C32*12/IF(A32=INDEX($A$18:$A$62,Tot_Acc_Per,1),'User Entries'!$B$17,ACC_Length)</f>
        <v>#DIV/0!</v>
      </c>
      <c r="AI32" s="147" t="e">
        <f>J32/$C32*12/IF(A32=INDEX($A$18:$A$62,Tot_Acc_Per,1),'User Entries'!$B$17,ACC_Length)</f>
        <v>#DIV/0!</v>
      </c>
      <c r="AJ32" s="147" t="e">
        <f>G32/$C32*1000*12/IF(A32=INDEX($A$18:$A$62,Tot_Acc_Per,1),'User Entries'!$B$17,ACC_Length)</f>
        <v>#DIV/0!</v>
      </c>
      <c r="AK32" s="147" t="e">
        <f>L32/$C32*1000*12/IF(A32=INDEX($A$18:$A$62,Tot_Acc_Per,1),'User Entries'!$B$17,ACC_Length)</f>
        <v>#DIV/0!</v>
      </c>
      <c r="AL32" s="148">
        <f t="shared" si="6"/>
        <v>12.335277310924369</v>
      </c>
      <c r="AM32" s="148">
        <f t="shared" si="7"/>
        <v>13.682152</v>
      </c>
      <c r="AO32" s="693">
        <f>+S32-[25]Summary_AttrorTotal!$S32</f>
        <v>0</v>
      </c>
      <c r="AQ32" s="459">
        <f t="shared" si="14"/>
        <v>32.387989170208584</v>
      </c>
    </row>
    <row r="33" spans="1:48" ht="16.5" customHeight="1">
      <c r="A33" s="182" t="str">
        <f>Tri_Incurred_AttrorTot!A27</f>
        <v>2002 Q4</v>
      </c>
      <c r="B33" s="258">
        <f t="shared" si="2"/>
        <v>0</v>
      </c>
      <c r="C33" s="259">
        <f t="shared" si="3"/>
        <v>0</v>
      </c>
      <c r="D33" s="251">
        <f>Tri_Paid_AttrorTot!B27/unit</f>
        <v>186.50399999999999</v>
      </c>
      <c r="E33" s="252">
        <f>Tri_Outstanding_AttrorTot!B27/unit</f>
        <v>1804.3779999999999</v>
      </c>
      <c r="F33" s="208">
        <f>Tri_Incurred_AttrorTot!B27/unit</f>
        <v>1990.8820000000001</v>
      </c>
      <c r="G33" s="253">
        <f>Tri_Incurred_CCounts_Attror!B27</f>
        <v>111</v>
      </c>
      <c r="H33" s="251">
        <f>INDEX(Tri_Paid_AttrorTot!$B27:$CC27,1,Tot_Acc_Per-$AA33)/unit</f>
        <v>2217.5160000000001</v>
      </c>
      <c r="I33" s="208">
        <f>INDEX(Tri_Outstanding_AttrorTot!$B27:$CC27,1,Tot_Acc_Per-$AA33)/unit</f>
        <v>0</v>
      </c>
      <c r="J33" s="208">
        <f>INDEX(Tri_Incurred_AttrorTot!$B27:$CC27,1,Tot_Acc_Per-$AA33)/unit</f>
        <v>2217.5160000000001</v>
      </c>
      <c r="K33" s="208">
        <f t="shared" si="8"/>
        <v>19.451894736842107</v>
      </c>
      <c r="L33" s="251">
        <f>INDEX(Tri_Incurred_CCounts_Attror!$B27:$CC27,1,Tot_Acc_Per-$AA33)</f>
        <v>114</v>
      </c>
      <c r="M33" s="260">
        <f>IFERROR(Analysis_LastQ_Ult_Selected!L36,0)</f>
        <v>2217.5160000000001</v>
      </c>
      <c r="N33" s="292">
        <f>'Analysis_LastQ_Ult_Selected(CC)'!L36</f>
        <v>114</v>
      </c>
      <c r="O33" s="148">
        <f>IFERROR(Analysis_LastQ_Ult_Selected!K36,0)</f>
        <v>2217.5160000000001</v>
      </c>
      <c r="P33" s="148">
        <f>Analysis_FSR_Ult_Selected!L36</f>
        <v>2217.5160000000001</v>
      </c>
      <c r="Q33" s="148" t="str">
        <f>'Analysis_FSR_Ult_Inc Method'!L36</f>
        <v/>
      </c>
      <c r="R33" s="294">
        <f>+'Analysis_FSR_Ult_C_Count Method'!L36</f>
        <v>114</v>
      </c>
      <c r="S33" s="789">
        <f t="shared" si="4"/>
        <v>2217.5169999999998</v>
      </c>
      <c r="T33" s="148">
        <f t="shared" si="11"/>
        <v>19.451903508771927</v>
      </c>
      <c r="U33" s="789">
        <f>+[32]Summary_AttrorTotal!U33</f>
        <v>114</v>
      </c>
      <c r="V33" s="44" t="e">
        <f t="shared" si="10"/>
        <v>#DIV/0!</v>
      </c>
      <c r="W33" s="147" t="e">
        <f>IF(C33="N/A","N/A",S33/C33)*12/IF(A33=INDEX($A$18:$A$62,Tot_Acc_Per,1),'User Entries'!$B$17,ACC_Length)</f>
        <v>#DIV/0!</v>
      </c>
      <c r="X33" s="147" t="e">
        <f>IF(C33="N/A","N/A",U33/C33*1000)*12/IF(A33=INDEX($A$18:$A$62,Tot_Acc_Per,1),'User Entries'!$B$17,ACC_Length)</f>
        <v>#DIV/0!</v>
      </c>
      <c r="Y33" s="787">
        <f>+[32]Summary_AttrorTotal!S33</f>
        <v>2217.5169999999998</v>
      </c>
      <c r="Z33" s="692">
        <f t="shared" si="5"/>
        <v>33</v>
      </c>
      <c r="AA33" s="172">
        <f t="shared" si="12"/>
        <v>15</v>
      </c>
      <c r="AB33" s="147" t="e">
        <f>D33/$B33*12/IF(A33=INDEX($A$18:$A$62,Tot_Acc_Per,1),'User Entries'!$B$17,ACC_Length)</f>
        <v>#DIV/0!</v>
      </c>
      <c r="AC33" s="147" t="e">
        <f>H33/$B33*12/IF(A33=INDEX($A$18:$A$62,Tot_Acc_Per,1),'User Entries'!$B$17,ACC_Length)</f>
        <v>#DIV/0!</v>
      </c>
      <c r="AD33" s="147" t="e">
        <f>F33/$B33*12/IF(A33=INDEX($A$18:$A$62,Tot_Acc_Per,1),'User Entries'!$B$17,ACC_Length)</f>
        <v>#DIV/0!</v>
      </c>
      <c r="AE33" s="147" t="e">
        <f>J33/$B33*12/IF(A33=INDEX($A$18:$A$62,Tot_Acc_Per,1),'User Entries'!$B$17,ACC_Length)</f>
        <v>#DIV/0!</v>
      </c>
      <c r="AF33" s="147" t="e">
        <f>D33/$C33*12/IF(A33=INDEX($A$18:$A$62,Tot_Acc_Per,1),'User Entries'!$B$17,ACC_Length)</f>
        <v>#DIV/0!</v>
      </c>
      <c r="AG33" s="147" t="e">
        <f>H33/$C33*12/IF(A33=INDEX($A$18:$A$62,Tot_Acc_Per,1),'User Entries'!$B$17,ACC_Length)</f>
        <v>#DIV/0!</v>
      </c>
      <c r="AH33" s="147" t="e">
        <f>F33/$C33*12/IF(A33=INDEX($A$18:$A$62,Tot_Acc_Per,1),'User Entries'!$B$17,ACC_Length)</f>
        <v>#DIV/0!</v>
      </c>
      <c r="AI33" s="147" t="e">
        <f>J33/$C33*12/IF(A33=INDEX($A$18:$A$62,Tot_Acc_Per,1),'User Entries'!$B$17,ACC_Length)</f>
        <v>#DIV/0!</v>
      </c>
      <c r="AJ33" s="147" t="e">
        <f>G33/$C33*1000*12/IF(A33=INDEX($A$18:$A$62,Tot_Acc_Per,1),'User Entries'!$B$17,ACC_Length)</f>
        <v>#DIV/0!</v>
      </c>
      <c r="AK33" s="147" t="e">
        <f>L33/$C33*1000*12/IF(A33=INDEX($A$18:$A$62,Tot_Acc_Per,1),'User Entries'!$B$17,ACC_Length)</f>
        <v>#DIV/0!</v>
      </c>
      <c r="AL33" s="148">
        <f t="shared" si="6"/>
        <v>17.935873873873874</v>
      </c>
      <c r="AM33" s="148">
        <f t="shared" si="7"/>
        <v>19.451894736842107</v>
      </c>
      <c r="AO33" s="693">
        <f>+S33-[25]Summary_AttrorTotal!$S33</f>
        <v>9.9999999974897946E-4</v>
      </c>
      <c r="AQ33" s="459">
        <f t="shared" si="14"/>
        <v>9.9999999974897946E-4</v>
      </c>
      <c r="AR33" s="701" t="s">
        <v>608</v>
      </c>
    </row>
    <row r="34" spans="1:48" ht="16.5" customHeight="1">
      <c r="A34" s="182" t="str">
        <f>Tri_Incurred_AttrorTot!A28</f>
        <v>2003 Q1</v>
      </c>
      <c r="B34" s="258">
        <f t="shared" si="2"/>
        <v>0</v>
      </c>
      <c r="C34" s="259">
        <f t="shared" si="3"/>
        <v>0</v>
      </c>
      <c r="D34" s="251">
        <f>Tri_Paid_AttrorTot!B28/unit</f>
        <v>325.85500000000002</v>
      </c>
      <c r="E34" s="252">
        <f>Tri_Outstanding_AttrorTot!B28/unit</f>
        <v>1594.451</v>
      </c>
      <c r="F34" s="208">
        <f>Tri_Incurred_AttrorTot!B28/unit</f>
        <v>1920.306</v>
      </c>
      <c r="G34" s="253">
        <f>Tri_Incurred_CCounts_Attror!B28</f>
        <v>107</v>
      </c>
      <c r="H34" s="251">
        <f>INDEX(Tri_Paid_AttrorTot!$B28:$CC28,1,Tot_Acc_Per-$AA34)/unit</f>
        <v>2042.1659999999999</v>
      </c>
      <c r="I34" s="208">
        <f>INDEX(Tri_Outstanding_AttrorTot!$B28:$CC28,1,Tot_Acc_Per-$AA34)/unit</f>
        <v>0</v>
      </c>
      <c r="J34" s="208">
        <f>INDEX(Tri_Incurred_AttrorTot!$B28:$CC28,1,Tot_Acc_Per-$AA34)/unit</f>
        <v>2042.1659999999999</v>
      </c>
      <c r="K34" s="208">
        <f t="shared" si="8"/>
        <v>16.877404958677687</v>
      </c>
      <c r="L34" s="251">
        <f>INDEX(Tri_Incurred_CCounts_Attror!$B28:$CC28,1,Tot_Acc_Per-$AA34)</f>
        <v>121</v>
      </c>
      <c r="M34" s="260">
        <f>IFERROR(Analysis_LastQ_Ult_Selected!L37,0)</f>
        <v>2042.1659999999999</v>
      </c>
      <c r="N34" s="292">
        <f>'Analysis_LastQ_Ult_Selected(CC)'!L37</f>
        <v>121</v>
      </c>
      <c r="O34" s="148">
        <f>IFERROR(Analysis_LastQ_Ult_Selected!K37,0)</f>
        <v>2042.1659999999999</v>
      </c>
      <c r="P34" s="148">
        <f>Analysis_FSR_Ult_Selected!L37</f>
        <v>2042.1669209250347</v>
      </c>
      <c r="Q34" s="148" t="str">
        <f>'Analysis_FSR_Ult_Inc Method'!L37</f>
        <v/>
      </c>
      <c r="R34" s="294">
        <f>+'Analysis_FSR_Ult_C_Count Method'!L37</f>
        <v>121</v>
      </c>
      <c r="S34" s="789">
        <f t="shared" si="4"/>
        <v>2042.1659999999999</v>
      </c>
      <c r="T34" s="148">
        <f t="shared" si="11"/>
        <v>16.877404958677687</v>
      </c>
      <c r="U34" s="789">
        <f>+[32]Summary_AttrorTotal!U34</f>
        <v>121</v>
      </c>
      <c r="V34" s="44" t="e">
        <f t="shared" si="10"/>
        <v>#DIV/0!</v>
      </c>
      <c r="W34" s="147" t="e">
        <f>IF(C34="N/A","N/A",S34/C34)*12/IF(A34=INDEX($A$18:$A$62,Tot_Acc_Per,1),'User Entries'!$B$17,ACC_Length)</f>
        <v>#DIV/0!</v>
      </c>
      <c r="X34" s="147" t="e">
        <f>IF(C34="N/A","N/A",U34/C34*1000)*12/IF(A34=INDEX($A$18:$A$62,Tot_Acc_Per,1),'User Entries'!$B$17,ACC_Length)</f>
        <v>#DIV/0!</v>
      </c>
      <c r="Y34" s="787">
        <f>+[32]Summary_AttrorTotal!S34</f>
        <v>2042.1659999999999</v>
      </c>
      <c r="Z34" s="692">
        <f t="shared" si="5"/>
        <v>34</v>
      </c>
      <c r="AA34" s="172">
        <f t="shared" si="12"/>
        <v>16</v>
      </c>
      <c r="AB34" s="147" t="e">
        <f>D34/$B34*12/IF(A34=INDEX($A$18:$A$62,Tot_Acc_Per,1),'User Entries'!$B$17,ACC_Length)</f>
        <v>#DIV/0!</v>
      </c>
      <c r="AC34" s="147" t="e">
        <f>H34/$B34*12/IF(A34=INDEX($A$18:$A$62,Tot_Acc_Per,1),'User Entries'!$B$17,ACC_Length)</f>
        <v>#DIV/0!</v>
      </c>
      <c r="AD34" s="147" t="e">
        <f>F34/$B34*12/IF(A34=INDEX($A$18:$A$62,Tot_Acc_Per,1),'User Entries'!$B$17,ACC_Length)</f>
        <v>#DIV/0!</v>
      </c>
      <c r="AE34" s="147" t="e">
        <f>J34/$B34*12/IF(A34=INDEX($A$18:$A$62,Tot_Acc_Per,1),'User Entries'!$B$17,ACC_Length)</f>
        <v>#DIV/0!</v>
      </c>
      <c r="AF34" s="147" t="e">
        <f>D34/$C34*12/IF(A34=INDEX($A$18:$A$62,Tot_Acc_Per,1),'User Entries'!$B$17,ACC_Length)</f>
        <v>#DIV/0!</v>
      </c>
      <c r="AG34" s="147" t="e">
        <f>H34/$C34*12/IF(A34=INDEX($A$18:$A$62,Tot_Acc_Per,1),'User Entries'!$B$17,ACC_Length)</f>
        <v>#DIV/0!</v>
      </c>
      <c r="AH34" s="147" t="e">
        <f>F34/$C34*12/IF(A34=INDEX($A$18:$A$62,Tot_Acc_Per,1),'User Entries'!$B$17,ACC_Length)</f>
        <v>#DIV/0!</v>
      </c>
      <c r="AI34" s="147" t="e">
        <f>J34/$C34*12/IF(A34=INDEX($A$18:$A$62,Tot_Acc_Per,1),'User Entries'!$B$17,ACC_Length)</f>
        <v>#DIV/0!</v>
      </c>
      <c r="AJ34" s="147" t="e">
        <f>G34/$C34*1000*12/IF(A34=INDEX($A$18:$A$62,Tot_Acc_Per,1),'User Entries'!$B$17,ACC_Length)</f>
        <v>#DIV/0!</v>
      </c>
      <c r="AK34" s="147" t="e">
        <f>L34/$C34*1000*12/IF(A34=INDEX($A$18:$A$62,Tot_Acc_Per,1),'User Entries'!$B$17,ACC_Length)</f>
        <v>#DIV/0!</v>
      </c>
      <c r="AL34" s="148">
        <f t="shared" si="6"/>
        <v>17.946785046728973</v>
      </c>
      <c r="AM34" s="148">
        <f t="shared" si="7"/>
        <v>16.877404958677687</v>
      </c>
      <c r="AO34" s="693">
        <f>+S34-[25]Summary_AttrorTotal!$S34</f>
        <v>0</v>
      </c>
      <c r="AQ34" s="459">
        <f t="shared" si="14"/>
        <v>-9.2092503473395482E-4</v>
      </c>
      <c r="AR34" s="700" t="s">
        <v>603</v>
      </c>
      <c r="AU34" s="700" t="s">
        <v>607</v>
      </c>
    </row>
    <row r="35" spans="1:48" ht="16.5" customHeight="1">
      <c r="A35" s="182" t="str">
        <f>Tri_Incurred_AttrorTot!A29</f>
        <v>2003 Q2</v>
      </c>
      <c r="B35" s="258">
        <f t="shared" si="2"/>
        <v>0</v>
      </c>
      <c r="C35" s="259">
        <f t="shared" si="3"/>
        <v>0</v>
      </c>
      <c r="D35" s="251">
        <f>Tri_Paid_AttrorTot!B29/unit</f>
        <v>332.87</v>
      </c>
      <c r="E35" s="252">
        <f>Tri_Outstanding_AttrorTot!B29/unit</f>
        <v>1404.0709999999999</v>
      </c>
      <c r="F35" s="208">
        <f>Tri_Incurred_AttrorTot!B29/unit</f>
        <v>1736.941</v>
      </c>
      <c r="G35" s="253">
        <f>Tri_Incurred_CCounts_Attror!B29</f>
        <v>101</v>
      </c>
      <c r="H35" s="251">
        <f>INDEX(Tri_Paid_AttrorTot!$B29:$CC29,1,Tot_Acc_Per-$AA35)/unit</f>
        <v>1704.3389999999999</v>
      </c>
      <c r="I35" s="208">
        <f>INDEX(Tri_Outstanding_AttrorTot!$B29:$CC29,1,Tot_Acc_Per-$AA35)/unit</f>
        <v>0</v>
      </c>
      <c r="J35" s="208">
        <f>INDEX(Tri_Incurred_AttrorTot!$B29:$CC29,1,Tot_Acc_Per-$AA35)/unit</f>
        <v>1704.3389999999999</v>
      </c>
      <c r="K35" s="208">
        <f t="shared" si="8"/>
        <v>17.043389999999999</v>
      </c>
      <c r="L35" s="251">
        <f>INDEX(Tri_Incurred_CCounts_Attror!$B29:$CC29,1,Tot_Acc_Per-$AA35)</f>
        <v>100</v>
      </c>
      <c r="M35" s="260">
        <f>IFERROR(Analysis_LastQ_Ult_Selected!L38,0)</f>
        <v>1704.3389999999999</v>
      </c>
      <c r="N35" s="292">
        <f>'Analysis_LastQ_Ult_Selected(CC)'!L38</f>
        <v>100</v>
      </c>
      <c r="O35" s="148">
        <f>IFERROR(Analysis_LastQ_Ult_Selected!K38,0)</f>
        <v>1704.3389999999999</v>
      </c>
      <c r="P35" s="148">
        <f>Analysis_FSR_Ult_Selected!L38</f>
        <v>1704.3389999999999</v>
      </c>
      <c r="Q35" s="148" t="str">
        <f>'Analysis_FSR_Ult_Inc Method'!L38</f>
        <v/>
      </c>
      <c r="R35" s="294">
        <f>+'Analysis_FSR_Ult_C_Count Method'!L38</f>
        <v>100</v>
      </c>
      <c r="S35" s="789">
        <f t="shared" si="4"/>
        <v>1704.3389999999999</v>
      </c>
      <c r="T35" s="148">
        <f t="shared" si="11"/>
        <v>17.043389999999999</v>
      </c>
      <c r="U35" s="789">
        <f>+[32]Summary_AttrorTotal!U35</f>
        <v>100</v>
      </c>
      <c r="V35" s="44" t="e">
        <f t="shared" si="10"/>
        <v>#DIV/0!</v>
      </c>
      <c r="W35" s="147" t="e">
        <f>IF(C35="N/A","N/A",S35/C35)*12/IF(A35=INDEX($A$18:$A$62,Tot_Acc_Per,1),'User Entries'!$B$17,ACC_Length)</f>
        <v>#DIV/0!</v>
      </c>
      <c r="X35" s="147" t="e">
        <f>IF(C35="N/A","N/A",U35/C35*1000)*12/IF(A35=INDEX($A$18:$A$62,Tot_Acc_Per,1),'User Entries'!$B$17,ACC_Length)</f>
        <v>#DIV/0!</v>
      </c>
      <c r="Y35" s="787">
        <f>+[32]Summary_AttrorTotal!S35</f>
        <v>1704.3389999999999</v>
      </c>
      <c r="Z35" s="692">
        <f t="shared" si="5"/>
        <v>35</v>
      </c>
      <c r="AA35" s="172">
        <f t="shared" si="12"/>
        <v>17</v>
      </c>
      <c r="AB35" s="147" t="e">
        <f>D35/$B35*12/IF(A35=INDEX($A$18:$A$62,Tot_Acc_Per,1),'User Entries'!$B$17,ACC_Length)</f>
        <v>#DIV/0!</v>
      </c>
      <c r="AC35" s="147" t="e">
        <f>H35/$B35*12/IF(A35=INDEX($A$18:$A$62,Tot_Acc_Per,1),'User Entries'!$B$17,ACC_Length)</f>
        <v>#DIV/0!</v>
      </c>
      <c r="AD35" s="147" t="e">
        <f>F35/$B35*12/IF(A35=INDEX($A$18:$A$62,Tot_Acc_Per,1),'User Entries'!$B$17,ACC_Length)</f>
        <v>#DIV/0!</v>
      </c>
      <c r="AE35" s="147" t="e">
        <f>J35/$B35*12/IF(A35=INDEX($A$18:$A$62,Tot_Acc_Per,1),'User Entries'!$B$17,ACC_Length)</f>
        <v>#DIV/0!</v>
      </c>
      <c r="AF35" s="147" t="e">
        <f>D35/$C35*12/IF(A35=INDEX($A$18:$A$62,Tot_Acc_Per,1),'User Entries'!$B$17,ACC_Length)</f>
        <v>#DIV/0!</v>
      </c>
      <c r="AG35" s="147" t="e">
        <f>H35/$C35*12/IF(A35=INDEX($A$18:$A$62,Tot_Acc_Per,1),'User Entries'!$B$17,ACC_Length)</f>
        <v>#DIV/0!</v>
      </c>
      <c r="AH35" s="147" t="e">
        <f>F35/$C35*12/IF(A35=INDEX($A$18:$A$62,Tot_Acc_Per,1),'User Entries'!$B$17,ACC_Length)</f>
        <v>#DIV/0!</v>
      </c>
      <c r="AI35" s="147" t="e">
        <f>J35/$C35*12/IF(A35=INDEX($A$18:$A$62,Tot_Acc_Per,1),'User Entries'!$B$17,ACC_Length)</f>
        <v>#DIV/0!</v>
      </c>
      <c r="AJ35" s="147" t="e">
        <f>G35/$C35*1000*12/IF(A35=INDEX($A$18:$A$62,Tot_Acc_Per,1),'User Entries'!$B$17,ACC_Length)</f>
        <v>#DIV/0!</v>
      </c>
      <c r="AK35" s="147" t="e">
        <f>L35/$C35*1000*12/IF(A35=INDEX($A$18:$A$62,Tot_Acc_Per,1),'User Entries'!$B$17,ACC_Length)</f>
        <v>#DIV/0!</v>
      </c>
      <c r="AL35" s="148">
        <f t="shared" si="6"/>
        <v>17.197435643564358</v>
      </c>
      <c r="AM35" s="148">
        <f t="shared" si="7"/>
        <v>17.043389999999999</v>
      </c>
      <c r="AO35" s="693">
        <f>+S35-[25]Summary_AttrorTotal!$S35</f>
        <v>0</v>
      </c>
      <c r="AQ35" s="459">
        <f t="shared" si="14"/>
        <v>0</v>
      </c>
      <c r="AU35" s="254" t="s">
        <v>604</v>
      </c>
      <c r="AV35" s="56">
        <v>201994</v>
      </c>
    </row>
    <row r="36" spans="1:48" ht="16.5" customHeight="1">
      <c r="A36" s="182" t="str">
        <f>Tri_Incurred_AttrorTot!A30</f>
        <v>2003 Q3</v>
      </c>
      <c r="B36" s="258">
        <f t="shared" si="2"/>
        <v>0</v>
      </c>
      <c r="C36" s="259">
        <f t="shared" si="3"/>
        <v>0</v>
      </c>
      <c r="D36" s="251">
        <f>Tri_Paid_AttrorTot!B30/unit</f>
        <v>146.85400000000001</v>
      </c>
      <c r="E36" s="252">
        <f>Tri_Outstanding_AttrorTot!B30/unit</f>
        <v>535.43100000000004</v>
      </c>
      <c r="F36" s="208">
        <f>Tri_Incurred_AttrorTot!B30/unit</f>
        <v>682.28499999999997</v>
      </c>
      <c r="G36" s="253">
        <f>Tri_Incurred_CCounts_Attror!B30</f>
        <v>51</v>
      </c>
      <c r="H36" s="251">
        <f>INDEX(Tri_Paid_AttrorTot!$B30:$CC30,1,Tot_Acc_Per-$AA36)/unit</f>
        <v>712.221</v>
      </c>
      <c r="I36" s="208">
        <f>INDEX(Tri_Outstanding_AttrorTot!$B30:$CC30,1,Tot_Acc_Per-$AA36)/unit</f>
        <v>0</v>
      </c>
      <c r="J36" s="208">
        <f>INDEX(Tri_Incurred_AttrorTot!$B30:$CC30,1,Tot_Acc_Per-$AA36)/unit</f>
        <v>712.221</v>
      </c>
      <c r="K36" s="208">
        <f t="shared" si="8"/>
        <v>12.949472727272727</v>
      </c>
      <c r="L36" s="251">
        <f>INDEX(Tri_Incurred_CCounts_Attror!$B30:$CC30,1,Tot_Acc_Per-$AA36)</f>
        <v>55</v>
      </c>
      <c r="M36" s="260">
        <f>IFERROR(Analysis_LastQ_Ult_Selected!L39,0)</f>
        <v>712.221</v>
      </c>
      <c r="N36" s="292">
        <f>'Analysis_LastQ_Ult_Selected(CC)'!L39</f>
        <v>55</v>
      </c>
      <c r="O36" s="148">
        <f>IFERROR(Analysis_LastQ_Ult_Selected!K39,0)</f>
        <v>712.221</v>
      </c>
      <c r="P36" s="148">
        <f>Analysis_FSR_Ult_Selected!L39</f>
        <v>712.221</v>
      </c>
      <c r="Q36" s="148" t="str">
        <f>'Analysis_FSR_Ult_Inc Method'!L39</f>
        <v/>
      </c>
      <c r="R36" s="294">
        <f>+'Analysis_FSR_Ult_C_Count Method'!L39</f>
        <v>55</v>
      </c>
      <c r="S36" s="789">
        <f t="shared" si="4"/>
        <v>712.221</v>
      </c>
      <c r="T36" s="148">
        <f t="shared" si="11"/>
        <v>12.949472727272727</v>
      </c>
      <c r="U36" s="789">
        <f>+[32]Summary_AttrorTotal!U36</f>
        <v>55</v>
      </c>
      <c r="V36" s="44" t="e">
        <f t="shared" si="10"/>
        <v>#DIV/0!</v>
      </c>
      <c r="W36" s="147" t="e">
        <f>IF(C36="N/A","N/A",S36/C36)*12/IF(A36=INDEX($A$18:$A$62,Tot_Acc_Per,1),'User Entries'!$B$17,ACC_Length)</f>
        <v>#DIV/0!</v>
      </c>
      <c r="X36" s="147" t="e">
        <f>IF(C36="N/A","N/A",U36/C36*1000)*12/IF(A36=INDEX($A$18:$A$62,Tot_Acc_Per,1),'User Entries'!$B$17,ACC_Length)</f>
        <v>#DIV/0!</v>
      </c>
      <c r="Y36" s="787">
        <f>+[32]Summary_AttrorTotal!S36</f>
        <v>712.221</v>
      </c>
      <c r="Z36" s="692">
        <f t="shared" si="5"/>
        <v>36</v>
      </c>
      <c r="AA36" s="172">
        <f t="shared" si="12"/>
        <v>18</v>
      </c>
      <c r="AB36" s="147" t="e">
        <f>D36/$B36*12/IF(A36=INDEX($A$18:$A$62,Tot_Acc_Per,1),'User Entries'!$B$17,ACC_Length)</f>
        <v>#DIV/0!</v>
      </c>
      <c r="AC36" s="147" t="e">
        <f>H36/$B36*12/IF(A36=INDEX($A$18:$A$62,Tot_Acc_Per,1),'User Entries'!$B$17,ACC_Length)</f>
        <v>#DIV/0!</v>
      </c>
      <c r="AD36" s="147" t="e">
        <f>F36/$B36*12/IF(A36=INDEX($A$18:$A$62,Tot_Acc_Per,1),'User Entries'!$B$17,ACC_Length)</f>
        <v>#DIV/0!</v>
      </c>
      <c r="AE36" s="147" t="e">
        <f>J36/$B36*12/IF(A36=INDEX($A$18:$A$62,Tot_Acc_Per,1),'User Entries'!$B$17,ACC_Length)</f>
        <v>#DIV/0!</v>
      </c>
      <c r="AF36" s="147" t="e">
        <f>D36/$C36*12/IF(A36=INDEX($A$18:$A$62,Tot_Acc_Per,1),'User Entries'!$B$17,ACC_Length)</f>
        <v>#DIV/0!</v>
      </c>
      <c r="AG36" s="147" t="e">
        <f>H36/$C36*12/IF(A36=INDEX($A$18:$A$62,Tot_Acc_Per,1),'User Entries'!$B$17,ACC_Length)</f>
        <v>#DIV/0!</v>
      </c>
      <c r="AH36" s="147" t="e">
        <f>F36/$C36*12/IF(A36=INDEX($A$18:$A$62,Tot_Acc_Per,1),'User Entries'!$B$17,ACC_Length)</f>
        <v>#DIV/0!</v>
      </c>
      <c r="AI36" s="147" t="e">
        <f>J36/$C36*12/IF(A36=INDEX($A$18:$A$62,Tot_Acc_Per,1),'User Entries'!$B$17,ACC_Length)</f>
        <v>#DIV/0!</v>
      </c>
      <c r="AJ36" s="147" t="e">
        <f>G36/$C36*1000*12/IF(A36=INDEX($A$18:$A$62,Tot_Acc_Per,1),'User Entries'!$B$17,ACC_Length)</f>
        <v>#DIV/0!</v>
      </c>
      <c r="AK36" s="147" t="e">
        <f>L36/$C36*1000*12/IF(A36=INDEX($A$18:$A$62,Tot_Acc_Per,1),'User Entries'!$B$17,ACC_Length)</f>
        <v>#DIV/0!</v>
      </c>
      <c r="AL36" s="148">
        <f t="shared" si="6"/>
        <v>13.37813725490196</v>
      </c>
      <c r="AM36" s="148">
        <f t="shared" si="7"/>
        <v>12.949472727272727</v>
      </c>
      <c r="AO36" s="693">
        <f>+S36-[25]Summary_AttrorTotal!$S36</f>
        <v>0</v>
      </c>
      <c r="AQ36" s="459">
        <f t="shared" si="14"/>
        <v>0</v>
      </c>
      <c r="AR36" s="698" t="s">
        <v>602</v>
      </c>
      <c r="AS36" s="698">
        <f>+SUM(AR38:AR44)</f>
        <v>431753.42</v>
      </c>
      <c r="AU36" s="698" t="s">
        <v>602</v>
      </c>
      <c r="AV36" s="698">
        <f>+SUM(AU38:AU39)</f>
        <v>409719.12</v>
      </c>
    </row>
    <row r="37" spans="1:48" ht="16.5" customHeight="1">
      <c r="A37" s="182" t="str">
        <f>Tri_Incurred_AttrorTot!A31</f>
        <v>2003 Q4</v>
      </c>
      <c r="B37" s="258">
        <f t="shared" si="2"/>
        <v>0</v>
      </c>
      <c r="C37" s="259">
        <f t="shared" si="3"/>
        <v>0</v>
      </c>
      <c r="D37" s="251">
        <f>Tri_Paid_AttrorTot!B31/unit</f>
        <v>195.89599999999999</v>
      </c>
      <c r="E37" s="252">
        <f>Tri_Outstanding_AttrorTot!B31/unit</f>
        <v>900.44100000000003</v>
      </c>
      <c r="F37" s="208">
        <f>Tri_Incurred_AttrorTot!B31/unit</f>
        <v>1096.337</v>
      </c>
      <c r="G37" s="253">
        <f>Tri_Incurred_CCounts_Attror!B31</f>
        <v>68</v>
      </c>
      <c r="H37" s="251">
        <f>INDEX(Tri_Paid_AttrorTot!$B31:$CC31,1,Tot_Acc_Per-$AA37)/unit</f>
        <v>1031.9259999999999</v>
      </c>
      <c r="I37" s="208">
        <f>INDEX(Tri_Outstanding_AttrorTot!$B31:$CC31,1,Tot_Acc_Per-$AA37)/unit</f>
        <v>0</v>
      </c>
      <c r="J37" s="208">
        <f>INDEX(Tri_Incurred_AttrorTot!$B31:$CC31,1,Tot_Acc_Per-$AA37)/unit</f>
        <v>1031.9259999999999</v>
      </c>
      <c r="K37" s="208">
        <f t="shared" si="8"/>
        <v>15.401880597014925</v>
      </c>
      <c r="L37" s="251">
        <f>INDEX(Tri_Incurred_CCounts_Attror!$B31:$CC31,1,Tot_Acc_Per-$AA37)</f>
        <v>67</v>
      </c>
      <c r="M37" s="260">
        <f>IFERROR(Analysis_LastQ_Ult_Selected!L40,0)</f>
        <v>1031.9259999999999</v>
      </c>
      <c r="N37" s="292">
        <f>'Analysis_LastQ_Ult_Selected(CC)'!L40</f>
        <v>67</v>
      </c>
      <c r="O37" s="148">
        <f>IFERROR(Analysis_LastQ_Ult_Selected!K40,0)</f>
        <v>1031.9259999999999</v>
      </c>
      <c r="P37" s="148">
        <f>Analysis_FSR_Ult_Selected!L40</f>
        <v>1031.9259999999999</v>
      </c>
      <c r="Q37" s="148" t="str">
        <f>'Analysis_FSR_Ult_Inc Method'!L40</f>
        <v/>
      </c>
      <c r="R37" s="294">
        <f>+'Analysis_FSR_Ult_C_Count Method'!L40</f>
        <v>67</v>
      </c>
      <c r="S37" s="789">
        <f t="shared" si="4"/>
        <v>1031.9259999999999</v>
      </c>
      <c r="T37" s="148">
        <f t="shared" si="11"/>
        <v>15.401880597014925</v>
      </c>
      <c r="U37" s="789">
        <f>+[32]Summary_AttrorTotal!U37</f>
        <v>67</v>
      </c>
      <c r="V37" s="44" t="e">
        <f t="shared" si="10"/>
        <v>#DIV/0!</v>
      </c>
      <c r="W37" s="147" t="e">
        <f>IF(C37="N/A","N/A",S37/C37)*12/IF(A37=INDEX($A$18:$A$62,Tot_Acc_Per,1),'User Entries'!$B$17,ACC_Length)</f>
        <v>#DIV/0!</v>
      </c>
      <c r="X37" s="147" t="e">
        <f>IF(C37="N/A","N/A",U37/C37*1000)*12/IF(A37=INDEX($A$18:$A$62,Tot_Acc_Per,1),'User Entries'!$B$17,ACC_Length)</f>
        <v>#DIV/0!</v>
      </c>
      <c r="Y37" s="787">
        <f>+[32]Summary_AttrorTotal!S37</f>
        <v>1031.9259999999999</v>
      </c>
      <c r="Z37" s="692">
        <f t="shared" si="5"/>
        <v>37</v>
      </c>
      <c r="AA37" s="172">
        <f t="shared" si="12"/>
        <v>19</v>
      </c>
      <c r="AB37" s="147" t="e">
        <f>D37/$B37*12/IF(A37=INDEX($A$18:$A$62,Tot_Acc_Per,1),'User Entries'!$B$17,ACC_Length)</f>
        <v>#DIV/0!</v>
      </c>
      <c r="AC37" s="147" t="e">
        <f>H37/$B37*12/IF(A37=INDEX($A$18:$A$62,Tot_Acc_Per,1),'User Entries'!$B$17,ACC_Length)</f>
        <v>#DIV/0!</v>
      </c>
      <c r="AD37" s="147" t="e">
        <f>F37/$B37*12/IF(A37=INDEX($A$18:$A$62,Tot_Acc_Per,1),'User Entries'!$B$17,ACC_Length)</f>
        <v>#DIV/0!</v>
      </c>
      <c r="AE37" s="147" t="e">
        <f>J37/$B37*12/IF(A37=INDEX($A$18:$A$62,Tot_Acc_Per,1),'User Entries'!$B$17,ACC_Length)</f>
        <v>#DIV/0!</v>
      </c>
      <c r="AF37" s="147" t="e">
        <f>D37/$C37*12/IF(A37=INDEX($A$18:$A$62,Tot_Acc_Per,1),'User Entries'!$B$17,ACC_Length)</f>
        <v>#DIV/0!</v>
      </c>
      <c r="AG37" s="147" t="e">
        <f>H37/$C37*12/IF(A37=INDEX($A$18:$A$62,Tot_Acc_Per,1),'User Entries'!$B$17,ACC_Length)</f>
        <v>#DIV/0!</v>
      </c>
      <c r="AH37" s="147" t="e">
        <f>F37/$C37*12/IF(A37=INDEX($A$18:$A$62,Tot_Acc_Per,1),'User Entries'!$B$17,ACC_Length)</f>
        <v>#DIV/0!</v>
      </c>
      <c r="AI37" s="147" t="e">
        <f>J37/$C37*12/IF(A37=INDEX($A$18:$A$62,Tot_Acc_Per,1),'User Entries'!$B$17,ACC_Length)</f>
        <v>#DIV/0!</v>
      </c>
      <c r="AJ37" s="147" t="e">
        <f>G37/$C37*1000*12/IF(A37=INDEX($A$18:$A$62,Tot_Acc_Per,1),'User Entries'!$B$17,ACC_Length)</f>
        <v>#DIV/0!</v>
      </c>
      <c r="AK37" s="147" t="e">
        <f>L37/$C37*1000*12/IF(A37=INDEX($A$18:$A$62,Tot_Acc_Per,1),'User Entries'!$B$17,ACC_Length)</f>
        <v>#DIV/0!</v>
      </c>
      <c r="AL37" s="148">
        <f t="shared" si="6"/>
        <v>16.122602941176471</v>
      </c>
      <c r="AM37" s="148">
        <f t="shared" si="7"/>
        <v>15.401880597014925</v>
      </c>
      <c r="AO37" s="693">
        <f>+S37-[25]Summary_AttrorTotal!$S37</f>
        <v>0</v>
      </c>
      <c r="AQ37" s="459">
        <f t="shared" si="14"/>
        <v>0</v>
      </c>
      <c r="AR37" s="699" t="s">
        <v>601</v>
      </c>
      <c r="AS37" s="695"/>
      <c r="AU37" s="699" t="s">
        <v>601</v>
      </c>
      <c r="AV37" s="699" t="s">
        <v>606</v>
      </c>
    </row>
    <row r="38" spans="1:48" ht="16.5" customHeight="1">
      <c r="A38" s="182" t="str">
        <f>Tri_Incurred_AttrorTot!A32</f>
        <v>2004 Q1</v>
      </c>
      <c r="B38" s="258">
        <f t="shared" si="2"/>
        <v>0</v>
      </c>
      <c r="C38" s="259">
        <f t="shared" si="3"/>
        <v>0</v>
      </c>
      <c r="D38" s="251">
        <f>Tri_Paid_AttrorTot!B32/unit</f>
        <v>76.281999999999996</v>
      </c>
      <c r="E38" s="252">
        <f>Tri_Outstanding_AttrorTot!B32/unit</f>
        <v>1162.0619999999999</v>
      </c>
      <c r="F38" s="208">
        <f>Tri_Incurred_AttrorTot!B32/unit</f>
        <v>1238.3440000000001</v>
      </c>
      <c r="G38" s="253">
        <f>Tri_Incurred_CCounts_Attror!B32</f>
        <v>62</v>
      </c>
      <c r="H38" s="251">
        <f>INDEX(Tri_Paid_AttrorTot!$B32:$CC32,1,Tot_Acc_Per-$AA38)/unit</f>
        <v>1208.4349999999999</v>
      </c>
      <c r="I38" s="208">
        <f>INDEX(Tri_Outstanding_AttrorTot!$B32:$CC32,1,Tot_Acc_Per-$AA38)/unit</f>
        <v>0</v>
      </c>
      <c r="J38" s="208">
        <f>INDEX(Tri_Incurred_AttrorTot!$B32:$CC32,1,Tot_Acc_Per-$AA38)/unit</f>
        <v>1208.4349999999999</v>
      </c>
      <c r="K38" s="208">
        <f t="shared" si="8"/>
        <v>18.036343283582088</v>
      </c>
      <c r="L38" s="251">
        <f>INDEX(Tri_Incurred_CCounts_Attror!$B32:$CC32,1,Tot_Acc_Per-$AA38)</f>
        <v>67</v>
      </c>
      <c r="M38" s="260">
        <f>IFERROR(Analysis_LastQ_Ult_Selected!L41,0)</f>
        <v>1208.4349999999999</v>
      </c>
      <c r="N38" s="292">
        <f>'Analysis_LastQ_Ult_Selected(CC)'!L41</f>
        <v>67</v>
      </c>
      <c r="O38" s="148">
        <f>IFERROR(Analysis_LastQ_Ult_Selected!K41,0)</f>
        <v>1208.4349999999999</v>
      </c>
      <c r="P38" s="148">
        <f>Analysis_FSR_Ult_Selected!L41</f>
        <v>1208.4349999999999</v>
      </c>
      <c r="Q38" s="148" t="str">
        <f>'Analysis_FSR_Ult_Inc Method'!L41</f>
        <v/>
      </c>
      <c r="R38" s="294">
        <f>+'Analysis_FSR_Ult_C_Count Method'!L41</f>
        <v>67</v>
      </c>
      <c r="S38" s="789">
        <f t="shared" si="4"/>
        <v>1208.4349999999999</v>
      </c>
      <c r="T38" s="148">
        <f t="shared" si="11"/>
        <v>18.036343283582088</v>
      </c>
      <c r="U38" s="789">
        <f>+[32]Summary_AttrorTotal!U38</f>
        <v>67</v>
      </c>
      <c r="V38" s="44" t="e">
        <f t="shared" si="10"/>
        <v>#DIV/0!</v>
      </c>
      <c r="W38" s="147" t="e">
        <f>IF(C38="N/A","N/A",S38/C38)*12/IF(A38=INDEX($A$18:$A$62,Tot_Acc_Per,1),'User Entries'!$B$17,ACC_Length)</f>
        <v>#DIV/0!</v>
      </c>
      <c r="X38" s="147" t="e">
        <f>IF(C38="N/A","N/A",U38/C38*1000)*12/IF(A38=INDEX($A$18:$A$62,Tot_Acc_Per,1),'User Entries'!$B$17,ACC_Length)</f>
        <v>#DIV/0!</v>
      </c>
      <c r="Y38" s="787">
        <f>+[32]Summary_AttrorTotal!S38</f>
        <v>1208.4349999999999</v>
      </c>
      <c r="Z38" s="692">
        <f t="shared" si="5"/>
        <v>38</v>
      </c>
      <c r="AA38" s="172">
        <f t="shared" si="12"/>
        <v>20</v>
      </c>
      <c r="AB38" s="147" t="e">
        <f>D38/$B38*12/IF(A38=INDEX($A$18:$A$62,Tot_Acc_Per,1),'User Entries'!$B$17,ACC_Length)</f>
        <v>#DIV/0!</v>
      </c>
      <c r="AC38" s="147" t="e">
        <f>H38/$B38*12/IF(A38=INDEX($A$18:$A$62,Tot_Acc_Per,1),'User Entries'!$B$17,ACC_Length)</f>
        <v>#DIV/0!</v>
      </c>
      <c r="AD38" s="147" t="e">
        <f>F38/$B38*12/IF(A38=INDEX($A$18:$A$62,Tot_Acc_Per,1),'User Entries'!$B$17,ACC_Length)</f>
        <v>#DIV/0!</v>
      </c>
      <c r="AE38" s="147" t="e">
        <f>J38/$B38*12/IF(A38=INDEX($A$18:$A$62,Tot_Acc_Per,1),'User Entries'!$B$17,ACC_Length)</f>
        <v>#DIV/0!</v>
      </c>
      <c r="AF38" s="147" t="e">
        <f>D38/$C38*12/IF(A38=INDEX($A$18:$A$62,Tot_Acc_Per,1),'User Entries'!$B$17,ACC_Length)</f>
        <v>#DIV/0!</v>
      </c>
      <c r="AG38" s="147" t="e">
        <f>H38/$C38*12/IF(A38=INDEX($A$18:$A$62,Tot_Acc_Per,1),'User Entries'!$B$17,ACC_Length)</f>
        <v>#DIV/0!</v>
      </c>
      <c r="AH38" s="147" t="e">
        <f>F38/$C38*12/IF(A38=INDEX($A$18:$A$62,Tot_Acc_Per,1),'User Entries'!$B$17,ACC_Length)</f>
        <v>#DIV/0!</v>
      </c>
      <c r="AI38" s="147" t="e">
        <f>J38/$C38*12/IF(A38=INDEX($A$18:$A$62,Tot_Acc_Per,1),'User Entries'!$B$17,ACC_Length)</f>
        <v>#DIV/0!</v>
      </c>
      <c r="AJ38" s="147" t="e">
        <f>G38/$C38*1000*12/IF(A38=INDEX($A$18:$A$62,Tot_Acc_Per,1),'User Entries'!$B$17,ACC_Length)</f>
        <v>#DIV/0!</v>
      </c>
      <c r="AK38" s="147" t="e">
        <f>L38/$C38*1000*12/IF(A38=INDEX($A$18:$A$62,Tot_Acc_Per,1),'User Entries'!$B$17,ACC_Length)</f>
        <v>#DIV/0!</v>
      </c>
      <c r="AL38" s="148">
        <f t="shared" si="6"/>
        <v>19.973290322580645</v>
      </c>
      <c r="AM38" s="148">
        <f t="shared" si="7"/>
        <v>18.036343283582088</v>
      </c>
      <c r="AO38" s="693">
        <f>+S38-[25]Summary_AttrorTotal!$S38</f>
        <v>0</v>
      </c>
      <c r="AQ38" s="459">
        <f t="shared" si="14"/>
        <v>0</v>
      </c>
      <c r="AR38" s="704">
        <v>429503.42</v>
      </c>
      <c r="AS38" s="695"/>
      <c r="AU38" s="702">
        <v>150</v>
      </c>
      <c r="AV38" s="706">
        <v>40452</v>
      </c>
    </row>
    <row r="39" spans="1:48" ht="16.5" customHeight="1">
      <c r="A39" s="182" t="str">
        <f>Tri_Incurred_AttrorTot!A33</f>
        <v>2004 Q2</v>
      </c>
      <c r="B39" s="258">
        <f t="shared" si="2"/>
        <v>0</v>
      </c>
      <c r="C39" s="259">
        <f t="shared" si="3"/>
        <v>0</v>
      </c>
      <c r="D39" s="251">
        <f>Tri_Paid_AttrorTot!B33/unit</f>
        <v>209.012</v>
      </c>
      <c r="E39" s="252">
        <f>Tri_Outstanding_AttrorTot!B33/unit</f>
        <v>1194.3130000000001</v>
      </c>
      <c r="F39" s="208">
        <f>Tri_Incurred_AttrorTot!B33/unit</f>
        <v>1403.325</v>
      </c>
      <c r="G39" s="253">
        <f>Tri_Incurred_CCounts_Attror!B33</f>
        <v>65</v>
      </c>
      <c r="H39" s="251">
        <f>INDEX(Tri_Paid_AttrorTot!$B33:$CC33,1,Tot_Acc_Per-$AA39)/unit</f>
        <v>928.87300000000005</v>
      </c>
      <c r="I39" s="208">
        <f>INDEX(Tri_Outstanding_AttrorTot!$B33:$CC33,1,Tot_Acc_Per-$AA39)/unit</f>
        <v>0</v>
      </c>
      <c r="J39" s="208">
        <f>INDEX(Tri_Incurred_AttrorTot!$B33:$CC33,1,Tot_Acc_Per-$AA39)/unit</f>
        <v>928.87300000000005</v>
      </c>
      <c r="K39" s="208">
        <f t="shared" si="8"/>
        <v>13.863776119402985</v>
      </c>
      <c r="L39" s="251">
        <f>INDEX(Tri_Incurred_CCounts_Attror!$B33:$CC33,1,Tot_Acc_Per-$AA39)</f>
        <v>67</v>
      </c>
      <c r="M39" s="260">
        <f>IFERROR(Analysis_LastQ_Ult_Selected!L42,0)</f>
        <v>928.87300000000005</v>
      </c>
      <c r="N39" s="292">
        <f>'Analysis_LastQ_Ult_Selected(CC)'!L42</f>
        <v>67</v>
      </c>
      <c r="O39" s="148">
        <f>IFERROR(Analysis_LastQ_Ult_Selected!K42,0)</f>
        <v>928.87300000000005</v>
      </c>
      <c r="P39" s="148">
        <f>Analysis_FSR_Ult_Selected!L42</f>
        <v>928.87300000000005</v>
      </c>
      <c r="Q39" s="148" t="str">
        <f>'Analysis_FSR_Ult_Inc Method'!L42</f>
        <v/>
      </c>
      <c r="R39" s="294">
        <f>+'Analysis_FSR_Ult_C_Count Method'!L42</f>
        <v>67</v>
      </c>
      <c r="S39" s="789">
        <f t="shared" si="4"/>
        <v>928.87300000000005</v>
      </c>
      <c r="T39" s="148">
        <f t="shared" si="11"/>
        <v>13.863776119402985</v>
      </c>
      <c r="U39" s="789">
        <f>+[32]Summary_AttrorTotal!U39</f>
        <v>67</v>
      </c>
      <c r="V39" s="44" t="e">
        <f t="shared" si="10"/>
        <v>#DIV/0!</v>
      </c>
      <c r="W39" s="147" t="e">
        <f>IF(C39="N/A","N/A",S39/C39)*12/IF(A39=INDEX($A$18:$A$62,Tot_Acc_Per,1),'User Entries'!$B$17,ACC_Length)</f>
        <v>#DIV/0!</v>
      </c>
      <c r="X39" s="147" t="e">
        <f>IF(C39="N/A","N/A",U39/C39*1000)*12/IF(A39=INDEX($A$18:$A$62,Tot_Acc_Per,1),'User Entries'!$B$17,ACC_Length)</f>
        <v>#DIV/0!</v>
      </c>
      <c r="Y39" s="787">
        <f>+[32]Summary_AttrorTotal!S39</f>
        <v>928.87300000000005</v>
      </c>
      <c r="Z39" s="692">
        <f t="shared" si="5"/>
        <v>39</v>
      </c>
      <c r="AA39" s="172">
        <f t="shared" si="12"/>
        <v>21</v>
      </c>
      <c r="AB39" s="147" t="e">
        <f>D39/$B39*12/IF(A39=INDEX($A$18:$A$62,Tot_Acc_Per,1),'User Entries'!$B$17,ACC_Length)</f>
        <v>#DIV/0!</v>
      </c>
      <c r="AC39" s="147" t="e">
        <f>H39/$B39*12/IF(A39=INDEX($A$18:$A$62,Tot_Acc_Per,1),'User Entries'!$B$17,ACC_Length)</f>
        <v>#DIV/0!</v>
      </c>
      <c r="AD39" s="147" t="e">
        <f>F39/$B39*12/IF(A39=INDEX($A$18:$A$62,Tot_Acc_Per,1),'User Entries'!$B$17,ACC_Length)</f>
        <v>#DIV/0!</v>
      </c>
      <c r="AE39" s="147" t="e">
        <f>J39/$B39*12/IF(A39=INDEX($A$18:$A$62,Tot_Acc_Per,1),'User Entries'!$B$17,ACC_Length)</f>
        <v>#DIV/0!</v>
      </c>
      <c r="AF39" s="147" t="e">
        <f>D39/$C39*12/IF(A39=INDEX($A$18:$A$62,Tot_Acc_Per,1),'User Entries'!$B$17,ACC_Length)</f>
        <v>#DIV/0!</v>
      </c>
      <c r="AG39" s="147" t="e">
        <f>H39/$C39*12/IF(A39=INDEX($A$18:$A$62,Tot_Acc_Per,1),'User Entries'!$B$17,ACC_Length)</f>
        <v>#DIV/0!</v>
      </c>
      <c r="AH39" s="147" t="e">
        <f>F39/$C39*12/IF(A39=INDEX($A$18:$A$62,Tot_Acc_Per,1),'User Entries'!$B$17,ACC_Length)</f>
        <v>#DIV/0!</v>
      </c>
      <c r="AI39" s="147" t="e">
        <f>J39/$C39*12/IF(A39=INDEX($A$18:$A$62,Tot_Acc_Per,1),'User Entries'!$B$17,ACC_Length)</f>
        <v>#DIV/0!</v>
      </c>
      <c r="AJ39" s="147" t="e">
        <f>G39/$C39*1000*12/IF(A39=INDEX($A$18:$A$62,Tot_Acc_Per,1),'User Entries'!$B$17,ACC_Length)</f>
        <v>#DIV/0!</v>
      </c>
      <c r="AK39" s="147" t="e">
        <f>L39/$C39*1000*12/IF(A39=INDEX($A$18:$A$62,Tot_Acc_Per,1),'User Entries'!$B$17,ACC_Length)</f>
        <v>#DIV/0!</v>
      </c>
      <c r="AL39" s="148">
        <f t="shared" si="6"/>
        <v>21.589615384615385</v>
      </c>
      <c r="AM39" s="148">
        <f t="shared" si="7"/>
        <v>13.863776119402985</v>
      </c>
      <c r="AO39" s="693">
        <f>+S39-[25]Summary_AttrorTotal!$S39</f>
        <v>0</v>
      </c>
      <c r="AQ39" s="459">
        <f t="shared" si="14"/>
        <v>0</v>
      </c>
      <c r="AR39" s="704">
        <v>1150</v>
      </c>
      <c r="AS39" s="695"/>
      <c r="AU39" s="703">
        <v>409569.12</v>
      </c>
      <c r="AV39" s="705">
        <v>41395</v>
      </c>
    </row>
    <row r="40" spans="1:48" ht="16.5" customHeight="1">
      <c r="A40" s="182" t="str">
        <f>Tri_Incurred_AttrorTot!A34</f>
        <v>2004 Q3</v>
      </c>
      <c r="B40" s="258">
        <f t="shared" si="2"/>
        <v>0</v>
      </c>
      <c r="C40" s="259">
        <f t="shared" si="3"/>
        <v>0</v>
      </c>
      <c r="D40" s="251">
        <f>Tri_Paid_AttrorTot!B34/unit</f>
        <v>174.74299999999999</v>
      </c>
      <c r="E40" s="252">
        <f>Tri_Outstanding_AttrorTot!B34/unit</f>
        <v>1212.21</v>
      </c>
      <c r="F40" s="208">
        <f>Tri_Incurred_AttrorTot!B34/unit</f>
        <v>1386.953</v>
      </c>
      <c r="G40" s="253">
        <f>Tri_Incurred_CCounts_Attror!B34</f>
        <v>56</v>
      </c>
      <c r="H40" s="251">
        <f>INDEX(Tri_Paid_AttrorTot!$B34:$CC34,1,Tot_Acc_Per-$AA40)/unit</f>
        <v>1134.3330000000001</v>
      </c>
      <c r="I40" s="208">
        <f>INDEX(Tri_Outstanding_AttrorTot!$B34:$CC34,1,Tot_Acc_Per-$AA40)/unit</f>
        <v>0</v>
      </c>
      <c r="J40" s="208">
        <f>INDEX(Tri_Incurred_AttrorTot!$B34:$CC34,1,Tot_Acc_Per-$AA40)/unit</f>
        <v>1134.3330000000001</v>
      </c>
      <c r="K40" s="208">
        <f t="shared" si="8"/>
        <v>18.295693548387099</v>
      </c>
      <c r="L40" s="251">
        <f>INDEX(Tri_Incurred_CCounts_Attror!$B34:$CC34,1,Tot_Acc_Per-$AA40)</f>
        <v>62</v>
      </c>
      <c r="M40" s="260">
        <f>IFERROR(Analysis_LastQ_Ult_Selected!L43,0)</f>
        <v>1134.3330000000001</v>
      </c>
      <c r="N40" s="292">
        <f>'Analysis_LastQ_Ult_Selected(CC)'!L43</f>
        <v>62</v>
      </c>
      <c r="O40" s="148">
        <f>IFERROR(Analysis_LastQ_Ult_Selected!K43,0)</f>
        <v>1134.3330000000001</v>
      </c>
      <c r="P40" s="148">
        <f>Analysis_FSR_Ult_Selected!L43</f>
        <v>1134.3330000000001</v>
      </c>
      <c r="Q40" s="148" t="str">
        <f>'Analysis_FSR_Ult_Inc Method'!L43</f>
        <v/>
      </c>
      <c r="R40" s="294">
        <f>+'Analysis_FSR_Ult_C_Count Method'!L43</f>
        <v>62</v>
      </c>
      <c r="S40" s="789">
        <f t="shared" si="4"/>
        <v>1134.3330000000001</v>
      </c>
      <c r="T40" s="148">
        <f t="shared" si="11"/>
        <v>18.295693548387099</v>
      </c>
      <c r="U40" s="789">
        <f>+[32]Summary_AttrorTotal!U40</f>
        <v>62</v>
      </c>
      <c r="V40" s="44" t="e">
        <f t="shared" si="10"/>
        <v>#DIV/0!</v>
      </c>
      <c r="W40" s="147" t="e">
        <f>IF(C40="N/A","N/A",S40/C40)*12/IF(A40=INDEX($A$18:$A$62,Tot_Acc_Per,1),'User Entries'!$B$17,ACC_Length)</f>
        <v>#DIV/0!</v>
      </c>
      <c r="X40" s="147" t="e">
        <f>IF(C40="N/A","N/A",U40/C40*1000)*12/IF(A40=INDEX($A$18:$A$62,Tot_Acc_Per,1),'User Entries'!$B$17,ACC_Length)</f>
        <v>#DIV/0!</v>
      </c>
      <c r="Y40" s="787">
        <f>+[32]Summary_AttrorTotal!S40</f>
        <v>1134.3330000000001</v>
      </c>
      <c r="Z40" s="692">
        <f t="shared" si="5"/>
        <v>40</v>
      </c>
      <c r="AA40" s="172">
        <f t="shared" si="12"/>
        <v>22</v>
      </c>
      <c r="AB40" s="147" t="e">
        <f>D40/$B40*12/IF(A40=INDEX($A$18:$A$62,Tot_Acc_Per,1),'User Entries'!$B$17,ACC_Length)</f>
        <v>#DIV/0!</v>
      </c>
      <c r="AC40" s="147" t="e">
        <f>H40/$B40*12/IF(A40=INDEX($A$18:$A$62,Tot_Acc_Per,1),'User Entries'!$B$17,ACC_Length)</f>
        <v>#DIV/0!</v>
      </c>
      <c r="AD40" s="147" t="e">
        <f>F40/$B40*12/IF(A40=INDEX($A$18:$A$62,Tot_Acc_Per,1),'User Entries'!$B$17,ACC_Length)</f>
        <v>#DIV/0!</v>
      </c>
      <c r="AE40" s="147" t="e">
        <f>J40/$B40*12/IF(A40=INDEX($A$18:$A$62,Tot_Acc_Per,1),'User Entries'!$B$17,ACC_Length)</f>
        <v>#DIV/0!</v>
      </c>
      <c r="AF40" s="147" t="e">
        <f>D40/$C40*12/IF(A40=INDEX($A$18:$A$62,Tot_Acc_Per,1),'User Entries'!$B$17,ACC_Length)</f>
        <v>#DIV/0!</v>
      </c>
      <c r="AG40" s="147" t="e">
        <f>H40/$C40*12/IF(A40=INDEX($A$18:$A$62,Tot_Acc_Per,1),'User Entries'!$B$17,ACC_Length)</f>
        <v>#DIV/0!</v>
      </c>
      <c r="AH40" s="147" t="e">
        <f>F40/$C40*12/IF(A40=INDEX($A$18:$A$62,Tot_Acc_Per,1),'User Entries'!$B$17,ACC_Length)</f>
        <v>#DIV/0!</v>
      </c>
      <c r="AI40" s="147" t="e">
        <f>J40/$C40*12/IF(A40=INDEX($A$18:$A$62,Tot_Acc_Per,1),'User Entries'!$B$17,ACC_Length)</f>
        <v>#DIV/0!</v>
      </c>
      <c r="AJ40" s="147" t="e">
        <f>G40/$C40*1000*12/IF(A40=INDEX($A$18:$A$62,Tot_Acc_Per,1),'User Entries'!$B$17,ACC_Length)</f>
        <v>#DIV/0!</v>
      </c>
      <c r="AK40" s="147" t="e">
        <f>L40/$C40*1000*12/IF(A40=INDEX($A$18:$A$62,Tot_Acc_Per,1),'User Entries'!$B$17,ACC_Length)</f>
        <v>#DIV/0!</v>
      </c>
      <c r="AL40" s="148">
        <f t="shared" si="6"/>
        <v>24.767017857142857</v>
      </c>
      <c r="AM40" s="148">
        <f t="shared" si="7"/>
        <v>18.295693548387099</v>
      </c>
      <c r="AO40" s="693">
        <f>+S40-[25]Summary_AttrorTotal!$S40</f>
        <v>0</v>
      </c>
      <c r="AQ40" s="459">
        <f t="shared" si="14"/>
        <v>0</v>
      </c>
      <c r="AR40" s="704">
        <v>250</v>
      </c>
      <c r="AS40" s="695"/>
    </row>
    <row r="41" spans="1:48" ht="16.5" customHeight="1">
      <c r="A41" s="182" t="str">
        <f>Tri_Incurred_AttrorTot!A35</f>
        <v>2004 Q4</v>
      </c>
      <c r="B41" s="258">
        <f t="shared" si="2"/>
        <v>0</v>
      </c>
      <c r="C41" s="259">
        <f t="shared" si="3"/>
        <v>0</v>
      </c>
      <c r="D41" s="251">
        <f>Tri_Paid_AttrorTot!B35/unit</f>
        <v>131.77500000000001</v>
      </c>
      <c r="E41" s="252">
        <f>Tri_Outstanding_AttrorTot!B35/unit</f>
        <v>822.80399999999997</v>
      </c>
      <c r="F41" s="208">
        <f>Tri_Incurred_AttrorTot!B35/unit</f>
        <v>954.57899999999995</v>
      </c>
      <c r="G41" s="253">
        <f>Tri_Incurred_CCounts_Attror!B35</f>
        <v>60</v>
      </c>
      <c r="H41" s="251">
        <f>INDEX(Tri_Paid_AttrorTot!$B35:$CC35,1,Tot_Acc_Per-$AA41)/unit</f>
        <v>865.245</v>
      </c>
      <c r="I41" s="208">
        <f>INDEX(Tri_Outstanding_AttrorTot!$B35:$CC35,1,Tot_Acc_Per-$AA41)/unit</f>
        <v>0</v>
      </c>
      <c r="J41" s="208">
        <f>INDEX(Tri_Incurred_AttrorTot!$B35:$CC35,1,Tot_Acc_Per-$AA41)/unit</f>
        <v>865.245</v>
      </c>
      <c r="K41" s="208">
        <f t="shared" si="8"/>
        <v>14.184344262295083</v>
      </c>
      <c r="L41" s="251">
        <f>INDEX(Tri_Incurred_CCounts_Attror!$B35:$CC35,1,Tot_Acc_Per-$AA41)</f>
        <v>61</v>
      </c>
      <c r="M41" s="260">
        <f>IFERROR(Analysis_LastQ_Ult_Selected!L44,0)</f>
        <v>865.245</v>
      </c>
      <c r="N41" s="292">
        <f>'Analysis_LastQ_Ult_Selected(CC)'!L44</f>
        <v>61</v>
      </c>
      <c r="O41" s="148">
        <f>IFERROR(Analysis_LastQ_Ult_Selected!K44,0)</f>
        <v>865.245</v>
      </c>
      <c r="P41" s="148">
        <f>Analysis_FSR_Ult_Selected!L44</f>
        <v>865.245</v>
      </c>
      <c r="Q41" s="148" t="str">
        <f>'Analysis_FSR_Ult_Inc Method'!L44</f>
        <v/>
      </c>
      <c r="R41" s="294">
        <f>+'Analysis_FSR_Ult_C_Count Method'!L44</f>
        <v>61</v>
      </c>
      <c r="S41" s="789">
        <f t="shared" si="4"/>
        <v>865.245</v>
      </c>
      <c r="T41" s="299">
        <f t="shared" si="11"/>
        <v>14.184344262295083</v>
      </c>
      <c r="U41" s="789">
        <f>+[32]Summary_AttrorTotal!U41</f>
        <v>61</v>
      </c>
      <c r="V41" s="44" t="e">
        <f t="shared" si="10"/>
        <v>#DIV/0!</v>
      </c>
      <c r="W41" s="147" t="e">
        <f>IF(C41="N/A","N/A",S41/C41)*12/IF(A41=INDEX($A$18:$A$62,Tot_Acc_Per,1),'User Entries'!$B$17,ACC_Length)</f>
        <v>#DIV/0!</v>
      </c>
      <c r="X41" s="147" t="e">
        <f>IF(C41="N/A","N/A",U41/C41*1000)*12/IF(A41=INDEX($A$18:$A$62,Tot_Acc_Per,1),'User Entries'!$B$17,ACC_Length)</f>
        <v>#DIV/0!</v>
      </c>
      <c r="Y41" s="787">
        <f>+[32]Summary_AttrorTotal!S41</f>
        <v>865.245</v>
      </c>
      <c r="Z41" s="692">
        <f t="shared" si="5"/>
        <v>41</v>
      </c>
      <c r="AA41" s="172">
        <f t="shared" si="12"/>
        <v>23</v>
      </c>
      <c r="AB41" s="147" t="e">
        <f>D41/$B41*12/IF(A41=INDEX($A$18:$A$62,Tot_Acc_Per,1),'User Entries'!$B$17,ACC_Length)</f>
        <v>#DIV/0!</v>
      </c>
      <c r="AC41" s="147" t="e">
        <f>H41/$B41*12/IF(A41=INDEX($A$18:$A$62,Tot_Acc_Per,1),'User Entries'!$B$17,ACC_Length)</f>
        <v>#DIV/0!</v>
      </c>
      <c r="AD41" s="147" t="e">
        <f>F41/$B41*12/IF(A41=INDEX($A$18:$A$62,Tot_Acc_Per,1),'User Entries'!$B$17,ACC_Length)</f>
        <v>#DIV/0!</v>
      </c>
      <c r="AE41" s="147" t="e">
        <f>J41/$B41*12/IF(A41=INDEX($A$18:$A$62,Tot_Acc_Per,1),'User Entries'!$B$17,ACC_Length)</f>
        <v>#DIV/0!</v>
      </c>
      <c r="AF41" s="147" t="e">
        <f>D41/$C41*12/IF(A41=INDEX($A$18:$A$62,Tot_Acc_Per,1),'User Entries'!$B$17,ACC_Length)</f>
        <v>#DIV/0!</v>
      </c>
      <c r="AG41" s="147" t="e">
        <f>H41/$C41*12/IF(A41=INDEX($A$18:$A$62,Tot_Acc_Per,1),'User Entries'!$B$17,ACC_Length)</f>
        <v>#DIV/0!</v>
      </c>
      <c r="AH41" s="147" t="e">
        <f>F41/$C41*12/IF(A41=INDEX($A$18:$A$62,Tot_Acc_Per,1),'User Entries'!$B$17,ACC_Length)</f>
        <v>#DIV/0!</v>
      </c>
      <c r="AI41" s="147" t="e">
        <f>J41/$C41*12/IF(A41=INDEX($A$18:$A$62,Tot_Acc_Per,1),'User Entries'!$B$17,ACC_Length)</f>
        <v>#DIV/0!</v>
      </c>
      <c r="AJ41" s="147" t="e">
        <f>G41/$C41*1000*12/IF(A41=INDEX($A$18:$A$62,Tot_Acc_Per,1),'User Entries'!$B$17,ACC_Length)</f>
        <v>#DIV/0!</v>
      </c>
      <c r="AK41" s="147" t="e">
        <f>L41/$C41*1000*12/IF(A41=INDEX($A$18:$A$62,Tot_Acc_Per,1),'User Entries'!$B$17,ACC_Length)</f>
        <v>#DIV/0!</v>
      </c>
      <c r="AL41" s="148">
        <f t="shared" ref="AL41:AL78" si="15">IF(G41=0,0,F41/G41)</f>
        <v>15.909649999999999</v>
      </c>
      <c r="AM41" s="148">
        <f t="shared" ref="AM41:AM78" si="16">J41/L41</f>
        <v>14.184344262295083</v>
      </c>
      <c r="AO41" s="693">
        <f>+S41-[25]Summary_AttrorTotal!$S41</f>
        <v>0</v>
      </c>
      <c r="AQ41" s="459">
        <f t="shared" si="14"/>
        <v>0</v>
      </c>
      <c r="AR41" s="704">
        <v>150</v>
      </c>
      <c r="AS41" s="695"/>
      <c r="AU41" s="56" t="s">
        <v>605</v>
      </c>
    </row>
    <row r="42" spans="1:48" ht="16.5" customHeight="1">
      <c r="A42" s="182" t="str">
        <f>Tri_Incurred_AttrorTot!A36</f>
        <v>2005 Q1</v>
      </c>
      <c r="B42" s="258">
        <f t="shared" si="2"/>
        <v>0</v>
      </c>
      <c r="C42" s="259">
        <f t="shared" si="3"/>
        <v>0</v>
      </c>
      <c r="D42" s="251">
        <f>Tri_Paid_AttrorTot!B36/unit</f>
        <v>205.41499999999999</v>
      </c>
      <c r="E42" s="252">
        <f>Tri_Outstanding_AttrorTot!B36/unit</f>
        <v>867.64300000000003</v>
      </c>
      <c r="F42" s="208">
        <f>Tri_Incurred_AttrorTot!B36/unit</f>
        <v>1073.058</v>
      </c>
      <c r="G42" s="253">
        <f>Tri_Incurred_CCounts_Attror!B36</f>
        <v>65</v>
      </c>
      <c r="H42" s="251">
        <f>INDEX(Tri_Paid_AttrorTot!$B36:$CC36,1,Tot_Acc_Per-$AA42)/unit</f>
        <v>1073.8800000000001</v>
      </c>
      <c r="I42" s="208">
        <f>INDEX(Tri_Outstanding_AttrorTot!$B36:$CC36,1,Tot_Acc_Per-$AA42)/unit</f>
        <v>0</v>
      </c>
      <c r="J42" s="208">
        <f>INDEX(Tri_Incurred_AttrorTot!$B36:$CC36,1,Tot_Acc_Per-$AA42)/unit</f>
        <v>1073.8800000000001</v>
      </c>
      <c r="K42" s="208">
        <f t="shared" si="8"/>
        <v>16.521230769230772</v>
      </c>
      <c r="L42" s="251">
        <f>INDEX(Tri_Incurred_CCounts_Attror!$B36:$CC36,1,Tot_Acc_Per-$AA42)</f>
        <v>65</v>
      </c>
      <c r="M42" s="260">
        <f>IFERROR(Analysis_LastQ_Ult_Selected!L45,0)</f>
        <v>1073.8800000000001</v>
      </c>
      <c r="N42" s="292">
        <f>'Analysis_LastQ_Ult_Selected(CC)'!L45</f>
        <v>65</v>
      </c>
      <c r="O42" s="148">
        <f>IFERROR(Analysis_LastQ_Ult_Selected!K45,0)</f>
        <v>1073.8800000000001</v>
      </c>
      <c r="P42" s="148">
        <f>Analysis_FSR_Ult_Selected!L45</f>
        <v>1073.8800000000001</v>
      </c>
      <c r="Q42" s="148" t="str">
        <f>'Analysis_FSR_Ult_Inc Method'!L45</f>
        <v/>
      </c>
      <c r="R42" s="294">
        <f>+'Analysis_FSR_Ult_C_Count Method'!L45</f>
        <v>65</v>
      </c>
      <c r="S42" s="789">
        <f t="shared" si="4"/>
        <v>1073.8800000000001</v>
      </c>
      <c r="T42" s="299">
        <f t="shared" si="11"/>
        <v>16.521230769230772</v>
      </c>
      <c r="U42" s="789">
        <f>+[32]Summary_AttrorTotal!U42</f>
        <v>65</v>
      </c>
      <c r="V42" s="44" t="e">
        <f t="shared" si="10"/>
        <v>#DIV/0!</v>
      </c>
      <c r="W42" s="147" t="e">
        <f>IF(C42="N/A","N/A",S42/C42)*12/IF(A42=INDEX($A$18:$A$62,Tot_Acc_Per,1),'User Entries'!$B$17,ACC_Length)</f>
        <v>#DIV/0!</v>
      </c>
      <c r="X42" s="147" t="e">
        <f>IF(C42="N/A","N/A",U42/C42*1000)*12/IF(A42=INDEX($A$18:$A$62,Tot_Acc_Per,1),'User Entries'!$B$17,ACC_Length)</f>
        <v>#DIV/0!</v>
      </c>
      <c r="Y42" s="787">
        <f>+[32]Summary_AttrorTotal!S42</f>
        <v>1073.8800000000001</v>
      </c>
      <c r="Z42" s="692">
        <f t="shared" si="5"/>
        <v>42</v>
      </c>
      <c r="AA42" s="172">
        <f t="shared" si="12"/>
        <v>24</v>
      </c>
      <c r="AB42" s="147" t="e">
        <f>D42/$B42*12/IF(A42=INDEX($A$18:$A$62,Tot_Acc_Per,1),'User Entries'!$B$17,ACC_Length)</f>
        <v>#DIV/0!</v>
      </c>
      <c r="AC42" s="147" t="e">
        <f>H42/$B42*12/IF(A42=INDEX($A$18:$A$62,Tot_Acc_Per,1),'User Entries'!$B$17,ACC_Length)</f>
        <v>#DIV/0!</v>
      </c>
      <c r="AD42" s="147" t="e">
        <f>F42/$B42*12/IF(A42=INDEX($A$18:$A$62,Tot_Acc_Per,1),'User Entries'!$B$17,ACC_Length)</f>
        <v>#DIV/0!</v>
      </c>
      <c r="AE42" s="147" t="e">
        <f>J42/$B42*12/IF(A42=INDEX($A$18:$A$62,Tot_Acc_Per,1),'User Entries'!$B$17,ACC_Length)</f>
        <v>#DIV/0!</v>
      </c>
      <c r="AF42" s="147" t="e">
        <f>D42/$C42*12/IF(A42=INDEX($A$18:$A$62,Tot_Acc_Per,1),'User Entries'!$B$17,ACC_Length)</f>
        <v>#DIV/0!</v>
      </c>
      <c r="AG42" s="147" t="e">
        <f>H42/$C42*12/IF(A42=INDEX($A$18:$A$62,Tot_Acc_Per,1),'User Entries'!$B$17,ACC_Length)</f>
        <v>#DIV/0!</v>
      </c>
      <c r="AH42" s="147" t="e">
        <f>F42/$C42*12/IF(A42=INDEX($A$18:$A$62,Tot_Acc_Per,1),'User Entries'!$B$17,ACC_Length)</f>
        <v>#DIV/0!</v>
      </c>
      <c r="AI42" s="147" t="e">
        <f>J42/$C42*12/IF(A42=INDEX($A$18:$A$62,Tot_Acc_Per,1),'User Entries'!$B$17,ACC_Length)</f>
        <v>#DIV/0!</v>
      </c>
      <c r="AJ42" s="147" t="e">
        <f>G42/$C42*1000*12/IF(A42=INDEX($A$18:$A$62,Tot_Acc_Per,1),'User Entries'!$B$17,ACC_Length)</f>
        <v>#DIV/0!</v>
      </c>
      <c r="AK42" s="147" t="e">
        <f>L42/$C42*1000*12/IF(A42=INDEX($A$18:$A$62,Tot_Acc_Per,1),'User Entries'!$B$17,ACC_Length)</f>
        <v>#DIV/0!</v>
      </c>
      <c r="AL42" s="148">
        <f t="shared" si="15"/>
        <v>16.508584615384617</v>
      </c>
      <c r="AM42" s="148">
        <f t="shared" si="16"/>
        <v>16.521230769230772</v>
      </c>
      <c r="AO42" s="693">
        <f>+S42-[25]Summary_AttrorTotal!$S42</f>
        <v>0</v>
      </c>
      <c r="AQ42" s="459">
        <f t="shared" si="14"/>
        <v>0</v>
      </c>
      <c r="AR42" s="704">
        <v>150</v>
      </c>
      <c r="AS42" s="695"/>
    </row>
    <row r="43" spans="1:48" s="149" customFormat="1" ht="16.5" customHeight="1">
      <c r="A43" s="182" t="str">
        <f>Tri_Incurred_AttrorTot!A37</f>
        <v>2005 Q2</v>
      </c>
      <c r="B43" s="258">
        <f t="shared" si="2"/>
        <v>0</v>
      </c>
      <c r="C43" s="259">
        <f t="shared" si="3"/>
        <v>0</v>
      </c>
      <c r="D43" s="251">
        <f>Tri_Paid_AttrorTot!B37/unit</f>
        <v>400.86700000000002</v>
      </c>
      <c r="E43" s="252">
        <f>Tri_Outstanding_AttrorTot!B37/unit</f>
        <v>957.41800000000001</v>
      </c>
      <c r="F43" s="208">
        <f>Tri_Incurred_AttrorTot!B37/unit</f>
        <v>1358.2850000000001</v>
      </c>
      <c r="G43" s="253">
        <f>Tri_Incurred_CCounts_Attror!B37</f>
        <v>73</v>
      </c>
      <c r="H43" s="251">
        <f>INDEX(Tri_Paid_AttrorTot!$B37:$CC37,1,Tot_Acc_Per-$AA43)/unit</f>
        <v>1363.7929999999999</v>
      </c>
      <c r="I43" s="208">
        <f>INDEX(Tri_Outstanding_AttrorTot!$B37:$CC37,1,Tot_Acc_Per-$AA43)/unit</f>
        <v>0</v>
      </c>
      <c r="J43" s="208">
        <f>INDEX(Tri_Incurred_AttrorTot!$B37:$CC37,1,Tot_Acc_Per-$AA43)/unit</f>
        <v>1363.7929999999999</v>
      </c>
      <c r="K43" s="208">
        <f t="shared" si="8"/>
        <v>17.263202531645568</v>
      </c>
      <c r="L43" s="251">
        <f>INDEX(Tri_Incurred_CCounts_Attror!$B37:$CC37,1,Tot_Acc_Per-$AA43)</f>
        <v>79</v>
      </c>
      <c r="M43" s="260">
        <f>IFERROR(Analysis_LastQ_Ult_Selected!L46,0)</f>
        <v>1363.7929999999999</v>
      </c>
      <c r="N43" s="292">
        <f>'Analysis_LastQ_Ult_Selected(CC)'!L46</f>
        <v>79</v>
      </c>
      <c r="O43" s="148">
        <f>IFERROR(Analysis_LastQ_Ult_Selected!K46,0)</f>
        <v>1363.7929999999999</v>
      </c>
      <c r="P43" s="148">
        <f>Analysis_FSR_Ult_Selected!L46</f>
        <v>1363.7929999999999</v>
      </c>
      <c r="Q43" s="148" t="str">
        <f>'Analysis_FSR_Ult_Inc Method'!L46</f>
        <v/>
      </c>
      <c r="R43" s="294">
        <f>+'Analysis_FSR_Ult_C_Count Method'!L46</f>
        <v>79</v>
      </c>
      <c r="S43" s="789">
        <f t="shared" si="4"/>
        <v>1335.4459999999999</v>
      </c>
      <c r="T43" s="299">
        <f t="shared" si="11"/>
        <v>16.904379746835442</v>
      </c>
      <c r="U43" s="789">
        <f>+[32]Summary_AttrorTotal!U43</f>
        <v>79</v>
      </c>
      <c r="V43" s="44" t="e">
        <f t="shared" si="10"/>
        <v>#DIV/0!</v>
      </c>
      <c r="W43" s="147" t="e">
        <f>IF(C43="N/A","N/A",S43/C43)*12/IF(A43=INDEX($A$18:$A$62,Tot_Acc_Per,1),'User Entries'!$B$17,ACC_Length)</f>
        <v>#DIV/0!</v>
      </c>
      <c r="X43" s="147" t="e">
        <f>IF(C43="N/A","N/A",U43/C43*1000)*12/IF(A43=INDEX($A$18:$A$62,Tot_Acc_Per,1),'User Entries'!$B$17,ACC_Length)</f>
        <v>#DIV/0!</v>
      </c>
      <c r="Y43" s="787">
        <f>+[32]Summary_AttrorTotal!S43</f>
        <v>1335.4459999999999</v>
      </c>
      <c r="Z43" s="692">
        <f t="shared" si="5"/>
        <v>43</v>
      </c>
      <c r="AA43" s="172">
        <f t="shared" si="12"/>
        <v>25</v>
      </c>
      <c r="AB43" s="147" t="e">
        <f>D43/$B43*12/IF(A43=INDEX($A$18:$A$62,Tot_Acc_Per,1),'User Entries'!$B$17,ACC_Length)</f>
        <v>#DIV/0!</v>
      </c>
      <c r="AC43" s="147" t="e">
        <f>H43/$B43*12/IF(A43=INDEX($A$18:$A$62,Tot_Acc_Per,1),'User Entries'!$B$17,ACC_Length)</f>
        <v>#DIV/0!</v>
      </c>
      <c r="AD43" s="147" t="e">
        <f>F43/$B43*12/IF(A43=INDEX($A$18:$A$62,Tot_Acc_Per,1),'User Entries'!$B$17,ACC_Length)</f>
        <v>#DIV/0!</v>
      </c>
      <c r="AE43" s="147" t="e">
        <f>J43/$B43*12/IF(A43=INDEX($A$18:$A$62,Tot_Acc_Per,1),'User Entries'!$B$17,ACC_Length)</f>
        <v>#DIV/0!</v>
      </c>
      <c r="AF43" s="147" t="e">
        <f>D43/$C43*12/IF(A43=INDEX($A$18:$A$62,Tot_Acc_Per,1),'User Entries'!$B$17,ACC_Length)</f>
        <v>#DIV/0!</v>
      </c>
      <c r="AG43" s="147" t="e">
        <f>H43/$C43*12/IF(A43=INDEX($A$18:$A$62,Tot_Acc_Per,1),'User Entries'!$B$17,ACC_Length)</f>
        <v>#DIV/0!</v>
      </c>
      <c r="AH43" s="147" t="e">
        <f>F43/$C43*12/IF(A43=INDEX($A$18:$A$62,Tot_Acc_Per,1),'User Entries'!$B$17,ACC_Length)</f>
        <v>#DIV/0!</v>
      </c>
      <c r="AI43" s="147" t="e">
        <f>J43/$C43*12/IF(A43=INDEX($A$18:$A$62,Tot_Acc_Per,1),'User Entries'!$B$17,ACC_Length)</f>
        <v>#DIV/0!</v>
      </c>
      <c r="AJ43" s="147" t="e">
        <f>G43/$C43*1000*12/IF(A43=INDEX($A$18:$A$62,Tot_Acc_Per,1),'User Entries'!$B$17,ACC_Length)</f>
        <v>#DIV/0!</v>
      </c>
      <c r="AK43" s="147" t="e">
        <f>L43/$C43*1000*12/IF(A43=INDEX($A$18:$A$62,Tot_Acc_Per,1),'User Entries'!$B$17,ACC_Length)</f>
        <v>#DIV/0!</v>
      </c>
      <c r="AL43" s="148">
        <f t="shared" si="15"/>
        <v>18.606643835616438</v>
      </c>
      <c r="AM43" s="148">
        <f t="shared" si="16"/>
        <v>17.263202531645568</v>
      </c>
      <c r="AN43" s="56"/>
      <c r="AO43" s="693">
        <f>+S43-[25]Summary_AttrorTotal!$S43</f>
        <v>-28.34699999999998</v>
      </c>
      <c r="AP43" s="254"/>
      <c r="AQ43" s="459">
        <f t="shared" si="14"/>
        <v>-28.34699999999998</v>
      </c>
      <c r="AR43" s="704">
        <v>250</v>
      </c>
      <c r="AS43" s="696"/>
      <c r="AU43" s="56"/>
      <c r="AV43" s="56"/>
    </row>
    <row r="44" spans="1:48" ht="16.5" customHeight="1" thickBot="1">
      <c r="A44" s="182" t="str">
        <f>Tri_Incurred_AttrorTot!A38</f>
        <v>2005 Q3</v>
      </c>
      <c r="B44" s="258">
        <f t="shared" si="2"/>
        <v>0</v>
      </c>
      <c r="C44" s="259">
        <f t="shared" si="3"/>
        <v>0</v>
      </c>
      <c r="D44" s="251">
        <f>Tri_Paid_AttrorTot!B38/unit</f>
        <v>302.95699999999999</v>
      </c>
      <c r="E44" s="252">
        <f>Tri_Outstanding_AttrorTot!B38/unit</f>
        <v>901.25699999999995</v>
      </c>
      <c r="F44" s="208">
        <f>Tri_Incurred_AttrorTot!B38/unit</f>
        <v>1204.2139999999999</v>
      </c>
      <c r="G44" s="253">
        <f>Tri_Incurred_CCounts_Attror!B38</f>
        <v>75</v>
      </c>
      <c r="H44" s="251">
        <f>INDEX(Tri_Paid_AttrorTot!$B38:$CC38,1,Tot_Acc_Per-$AA44)/unit</f>
        <v>1088.4770000000001</v>
      </c>
      <c r="I44" s="208">
        <f>INDEX(Tri_Outstanding_AttrorTot!$B38:$CC38,1,Tot_Acc_Per-$AA44)/unit</f>
        <v>0</v>
      </c>
      <c r="J44" s="208">
        <f>INDEX(Tri_Incurred_AttrorTot!$B38:$CC38,1,Tot_Acc_Per-$AA44)/unit</f>
        <v>1088.4770000000001</v>
      </c>
      <c r="K44" s="208">
        <f t="shared" si="8"/>
        <v>15.330661971830986</v>
      </c>
      <c r="L44" s="251">
        <f>INDEX(Tri_Incurred_CCounts_Attror!$B38:$CC38,1,Tot_Acc_Per-$AA44)</f>
        <v>71</v>
      </c>
      <c r="M44" s="260">
        <f>IFERROR(Analysis_LastQ_Ult_Selected!L47,0)</f>
        <v>1088.4770000000001</v>
      </c>
      <c r="N44" s="292">
        <f>'Analysis_LastQ_Ult_Selected(CC)'!L47</f>
        <v>71</v>
      </c>
      <c r="O44" s="148">
        <f>IFERROR(Analysis_LastQ_Ult_Selected!K47,0)</f>
        <v>1088.4770000000001</v>
      </c>
      <c r="P44" s="148">
        <f>Analysis_FSR_Ult_Selected!L47</f>
        <v>1065.8525566137969</v>
      </c>
      <c r="Q44" s="148" t="str">
        <f>'Analysis_FSR_Ult_Inc Method'!L47</f>
        <v/>
      </c>
      <c r="R44" s="294">
        <f>+'Analysis_FSR_Ult_C_Count Method'!L47</f>
        <v>71</v>
      </c>
      <c r="S44" s="789">
        <f t="shared" si="4"/>
        <v>1059.5519999999999</v>
      </c>
      <c r="T44" s="299">
        <f t="shared" si="11"/>
        <v>14.923267605633802</v>
      </c>
      <c r="U44" s="789">
        <f>+[32]Summary_AttrorTotal!U44</f>
        <v>71</v>
      </c>
      <c r="V44" s="44" t="e">
        <f t="shared" si="10"/>
        <v>#DIV/0!</v>
      </c>
      <c r="W44" s="147" t="e">
        <f>IF(C44="N/A","N/A",S44/C44)*12/IF(A44=INDEX($A$18:$A$62,Tot_Acc_Per,1),'User Entries'!$B$17,ACC_Length)</f>
        <v>#DIV/0!</v>
      </c>
      <c r="X44" s="147" t="e">
        <f>IF(C44="N/A","N/A",U44/C44*1000)*12/IF(A44=INDEX($A$18:$A$62,Tot_Acc_Per,1),'User Entries'!$B$17,ACC_Length)</f>
        <v>#DIV/0!</v>
      </c>
      <c r="Y44" s="787">
        <f>+[32]Summary_AttrorTotal!S44</f>
        <v>1059.5519999999999</v>
      </c>
      <c r="Z44" s="692">
        <f t="shared" si="5"/>
        <v>44</v>
      </c>
      <c r="AA44" s="172">
        <f t="shared" si="12"/>
        <v>26</v>
      </c>
      <c r="AB44" s="147" t="e">
        <f>D44/$B44*12/IF(A44=INDEX($A$18:$A$62,Tot_Acc_Per,1),'User Entries'!$B$17,ACC_Length)</f>
        <v>#DIV/0!</v>
      </c>
      <c r="AC44" s="147" t="e">
        <f>H44/$B44*12/IF(A44=INDEX($A$18:$A$62,Tot_Acc_Per,1),'User Entries'!$B$17,ACC_Length)</f>
        <v>#DIV/0!</v>
      </c>
      <c r="AD44" s="147" t="e">
        <f>F44/$B44*12/IF(A44=INDEX($A$18:$A$62,Tot_Acc_Per,1),'User Entries'!$B$17,ACC_Length)</f>
        <v>#DIV/0!</v>
      </c>
      <c r="AE44" s="147" t="e">
        <f>J44/$B44*12/IF(A44=INDEX($A$18:$A$62,Tot_Acc_Per,1),'User Entries'!$B$17,ACC_Length)</f>
        <v>#DIV/0!</v>
      </c>
      <c r="AF44" s="147" t="e">
        <f>D44/$C44*12/IF(A44=INDEX($A$18:$A$62,Tot_Acc_Per,1),'User Entries'!$B$17,ACC_Length)</f>
        <v>#DIV/0!</v>
      </c>
      <c r="AG44" s="147" t="e">
        <f>H44/$C44*12/IF(A44=INDEX($A$18:$A$62,Tot_Acc_Per,1),'User Entries'!$B$17,ACC_Length)</f>
        <v>#DIV/0!</v>
      </c>
      <c r="AH44" s="147" t="e">
        <f>F44/$C44*12/IF(A44=INDEX($A$18:$A$62,Tot_Acc_Per,1),'User Entries'!$B$17,ACC_Length)</f>
        <v>#DIV/0!</v>
      </c>
      <c r="AI44" s="147" t="e">
        <f>J44/$C44*12/IF(A44=INDEX($A$18:$A$62,Tot_Acc_Per,1),'User Entries'!$B$17,ACC_Length)</f>
        <v>#DIV/0!</v>
      </c>
      <c r="AJ44" s="147" t="e">
        <f>G44/$C44*1000*12/IF(A44=INDEX($A$18:$A$62,Tot_Acc_Per,1),'User Entries'!$B$17,ACC_Length)</f>
        <v>#DIV/0!</v>
      </c>
      <c r="AK44" s="147" t="e">
        <f>L44/$C44*1000*12/IF(A44=INDEX($A$18:$A$62,Tot_Acc_Per,1),'User Entries'!$B$17,ACC_Length)</f>
        <v>#DIV/0!</v>
      </c>
      <c r="AL44" s="148">
        <f t="shared" si="15"/>
        <v>16.056186666666665</v>
      </c>
      <c r="AM44" s="148">
        <f t="shared" si="16"/>
        <v>15.330661971830986</v>
      </c>
      <c r="AO44" s="693">
        <f>+S44-[25]Summary_AttrorTotal!$S44</f>
        <v>-28.925000000000182</v>
      </c>
      <c r="AQ44" s="459">
        <f t="shared" si="14"/>
        <v>-6.3005566137969709</v>
      </c>
      <c r="AR44" s="704">
        <v>300</v>
      </c>
      <c r="AS44" s="697"/>
    </row>
    <row r="45" spans="1:48" ht="16.5" customHeight="1">
      <c r="A45" s="182" t="str">
        <f>Tri_Incurred_AttrorTot!A39</f>
        <v>2005 Q4</v>
      </c>
      <c r="B45" s="258">
        <f t="shared" si="2"/>
        <v>0</v>
      </c>
      <c r="C45" s="259">
        <f t="shared" si="3"/>
        <v>0</v>
      </c>
      <c r="D45" s="251">
        <f>Tri_Paid_AttrorTot!B39/unit</f>
        <v>347.21699999999998</v>
      </c>
      <c r="E45" s="252">
        <f>Tri_Outstanding_AttrorTot!B39/unit</f>
        <v>1433.905</v>
      </c>
      <c r="F45" s="208">
        <f>Tri_Incurred_AttrorTot!B39/unit</f>
        <v>1781.1220000000001</v>
      </c>
      <c r="G45" s="253">
        <f>Tri_Incurred_CCounts_Attror!B39</f>
        <v>74</v>
      </c>
      <c r="H45" s="251">
        <f>INDEX(Tri_Paid_AttrorTot!$B39:$CC39,1,Tot_Acc_Per-$AA45)/unit</f>
        <v>1678.203</v>
      </c>
      <c r="I45" s="208">
        <f>INDEX(Tri_Outstanding_AttrorTot!$B39:$CC39,1,Tot_Acc_Per-$AA45)/unit</f>
        <v>0</v>
      </c>
      <c r="J45" s="208">
        <f>INDEX(Tri_Incurred_AttrorTot!$B39:$CC39,1,Tot_Acc_Per-$AA45)/unit</f>
        <v>1678.203</v>
      </c>
      <c r="K45" s="208">
        <f t="shared" si="8"/>
        <v>21.794844155844157</v>
      </c>
      <c r="L45" s="251">
        <f>INDEX(Tri_Incurred_CCounts_Attror!$B39:$CC39,1,Tot_Acc_Per-$AA45)</f>
        <v>77</v>
      </c>
      <c r="M45" s="260">
        <f>IFERROR(Analysis_LastQ_Ult_Selected!L48,0)</f>
        <v>1678.203</v>
      </c>
      <c r="N45" s="292">
        <f>'Analysis_LastQ_Ult_Selected(CC)'!L48</f>
        <v>77</v>
      </c>
      <c r="O45" s="148">
        <f>IFERROR(Analysis_LastQ_Ult_Selected!K48,0)</f>
        <v>1678.203</v>
      </c>
      <c r="P45" s="148">
        <f>Analysis_FSR_Ult_Selected!L48</f>
        <v>1633.6067230230863</v>
      </c>
      <c r="Q45" s="148" t="str">
        <f>'Analysis_FSR_Ult_Inc Method'!L48</f>
        <v/>
      </c>
      <c r="R45" s="294">
        <f>+'Analysis_FSR_Ult_C_Count Method'!L48</f>
        <v>77</v>
      </c>
      <c r="S45" s="789">
        <f t="shared" si="4"/>
        <v>1678.203</v>
      </c>
      <c r="T45" s="299">
        <f t="shared" si="11"/>
        <v>21.794844155844157</v>
      </c>
      <c r="U45" s="789">
        <f>+[32]Summary_AttrorTotal!U45</f>
        <v>77</v>
      </c>
      <c r="V45" s="44" t="e">
        <f t="shared" si="10"/>
        <v>#DIV/0!</v>
      </c>
      <c r="W45" s="147" t="e">
        <f>IF(C45="N/A","N/A",S45/C45)*12/IF(A45=INDEX($A$18:$A$62,Tot_Acc_Per,1),'User Entries'!$B$17,ACC_Length)</f>
        <v>#DIV/0!</v>
      </c>
      <c r="X45" s="147" t="e">
        <f>IF(C45="N/A","N/A",U45/C45*1000)*12/IF(A45=INDEX($A$18:$A$62,Tot_Acc_Per,1),'User Entries'!$B$17,ACC_Length)</f>
        <v>#DIV/0!</v>
      </c>
      <c r="Y45" s="787">
        <f>+[32]Summary_AttrorTotal!S45</f>
        <v>1678.203</v>
      </c>
      <c r="Z45" s="692">
        <f t="shared" si="5"/>
        <v>45</v>
      </c>
      <c r="AA45" s="172">
        <f t="shared" si="12"/>
        <v>27</v>
      </c>
      <c r="AB45" s="147" t="e">
        <f>D45/$B45*12/IF(A45=INDEX($A$18:$A$62,Tot_Acc_Per,1),'User Entries'!$B$17,ACC_Length)</f>
        <v>#DIV/0!</v>
      </c>
      <c r="AC45" s="147" t="e">
        <f>H45/$B45*12/IF(A45=INDEX($A$18:$A$62,Tot_Acc_Per,1),'User Entries'!$B$17,ACC_Length)</f>
        <v>#DIV/0!</v>
      </c>
      <c r="AD45" s="147" t="e">
        <f>F45/$B45*12/IF(A45=INDEX($A$18:$A$62,Tot_Acc_Per,1),'User Entries'!$B$17,ACC_Length)</f>
        <v>#DIV/0!</v>
      </c>
      <c r="AE45" s="147" t="e">
        <f>J45/$B45*12/IF(A45=INDEX($A$18:$A$62,Tot_Acc_Per,1),'User Entries'!$B$17,ACC_Length)</f>
        <v>#DIV/0!</v>
      </c>
      <c r="AF45" s="147" t="e">
        <f>D45/$C45*12/IF(A45=INDEX($A$18:$A$62,Tot_Acc_Per,1),'User Entries'!$B$17,ACC_Length)</f>
        <v>#DIV/0!</v>
      </c>
      <c r="AG45" s="147" t="e">
        <f>H45/$C45*12/IF(A45=INDEX($A$18:$A$62,Tot_Acc_Per,1),'User Entries'!$B$17,ACC_Length)</f>
        <v>#DIV/0!</v>
      </c>
      <c r="AH45" s="147" t="e">
        <f>F45/$C45*12/IF(A45=INDEX($A$18:$A$62,Tot_Acc_Per,1),'User Entries'!$B$17,ACC_Length)</f>
        <v>#DIV/0!</v>
      </c>
      <c r="AI45" s="147" t="e">
        <f>J45/$C45*12/IF(A45=INDEX($A$18:$A$62,Tot_Acc_Per,1),'User Entries'!$B$17,ACC_Length)</f>
        <v>#DIV/0!</v>
      </c>
      <c r="AJ45" s="147" t="e">
        <f>G45/$C45*1000*12/IF(A45=INDEX($A$18:$A$62,Tot_Acc_Per,1),'User Entries'!$B$17,ACC_Length)</f>
        <v>#DIV/0!</v>
      </c>
      <c r="AK45" s="147" t="e">
        <f>L45/$C45*1000*12/IF(A45=INDEX($A$18:$A$62,Tot_Acc_Per,1),'User Entries'!$B$17,ACC_Length)</f>
        <v>#DIV/0!</v>
      </c>
      <c r="AL45" s="148">
        <f t="shared" si="15"/>
        <v>24.069216216216216</v>
      </c>
      <c r="AM45" s="148">
        <f t="shared" si="16"/>
        <v>21.794844155844157</v>
      </c>
      <c r="AO45" s="693">
        <f>+S45-[25]Summary_AttrorTotal!$S45</f>
        <v>0</v>
      </c>
      <c r="AQ45" s="459">
        <f t="shared" si="14"/>
        <v>44.596276976913714</v>
      </c>
    </row>
    <row r="46" spans="1:48">
      <c r="A46" s="182" t="str">
        <f>Tri_Incurred_AttrorTot!A40</f>
        <v>2006 Q1</v>
      </c>
      <c r="B46" s="258">
        <f t="shared" si="2"/>
        <v>11429.582489</v>
      </c>
      <c r="C46" s="259">
        <f t="shared" si="3"/>
        <v>25362.5</v>
      </c>
      <c r="D46" s="251">
        <f>Tri_Paid_AttrorTot!B40/unit</f>
        <v>375.476</v>
      </c>
      <c r="E46" s="252">
        <f>Tri_Outstanding_AttrorTot!B40/unit</f>
        <v>1183.2360000000001</v>
      </c>
      <c r="F46" s="208">
        <f>Tri_Incurred_AttrorTot!B40/unit</f>
        <v>1558.712</v>
      </c>
      <c r="G46" s="253">
        <f>Tri_Incurred_CCounts_Attror!B40</f>
        <v>69</v>
      </c>
      <c r="H46" s="251">
        <f>INDEX(Tri_Paid_AttrorTot!$B40:$CC40,1,Tot_Acc_Per-$AA46)/unit</f>
        <v>1563.309</v>
      </c>
      <c r="I46" s="208">
        <f>INDEX(Tri_Outstanding_AttrorTot!$B40:$CC40,1,Tot_Acc_Per-$AA46)/unit</f>
        <v>0</v>
      </c>
      <c r="J46" s="208">
        <f>INDEX(Tri_Incurred_AttrorTot!$B40:$CC40,1,Tot_Acc_Per-$AA46)/unit</f>
        <v>1563.309</v>
      </c>
      <c r="K46" s="208">
        <f t="shared" si="8"/>
        <v>21.415191780821917</v>
      </c>
      <c r="L46" s="251">
        <f>INDEX(Tri_Incurred_CCounts_Attror!$B40:$CC40,1,Tot_Acc_Per-$AA46)</f>
        <v>73</v>
      </c>
      <c r="M46" s="260">
        <f>IFERROR(Analysis_LastQ_Ult_Selected!L49,0)</f>
        <v>1563.309</v>
      </c>
      <c r="N46" s="292">
        <f>'Analysis_LastQ_Ult_Selected(CC)'!L49</f>
        <v>73</v>
      </c>
      <c r="O46" s="148">
        <f>IFERROR(Analysis_LastQ_Ult_Selected!K49,0)</f>
        <v>1563.309</v>
      </c>
      <c r="P46" s="148">
        <f>Analysis_FSR_Ult_Selected!L49</f>
        <v>1563.309</v>
      </c>
      <c r="Q46" s="148" t="str">
        <f>'Analysis_FSR_Ult_Inc Method'!L49</f>
        <v/>
      </c>
      <c r="R46" s="294">
        <f>+'Analysis_FSR_Ult_C_Count Method'!L49</f>
        <v>73</v>
      </c>
      <c r="S46" s="789">
        <f t="shared" si="4"/>
        <v>1563.309</v>
      </c>
      <c r="T46" s="299">
        <f t="shared" si="11"/>
        <v>21.415191780821917</v>
      </c>
      <c r="U46" s="789">
        <f>+[32]Summary_AttrorTotal!U46</f>
        <v>73</v>
      </c>
      <c r="V46" s="44">
        <f t="shared" si="10"/>
        <v>0.13677743710275958</v>
      </c>
      <c r="W46" s="147" t="e">
        <f>IF(C46="N/A","N/A",S46/C46)*12/IF(A46=INDEX($A$18:$A$62,Tot_Acc_Per,1),'User Entries'!$B$17,ACC_Length)</f>
        <v>#REF!</v>
      </c>
      <c r="X46" s="147" t="e">
        <f>IF(C46="N/A","N/A",U46/C46*1000)*12/IF(A46=INDEX($A$18:$A$62,Tot_Acc_Per,1),'User Entries'!$B$17,ACC_Length)</f>
        <v>#REF!</v>
      </c>
      <c r="Y46" s="129">
        <f>+[32]Summary_AttrorTotal!S46</f>
        <v>1563.309</v>
      </c>
      <c r="Z46" s="692">
        <f t="shared" si="5"/>
        <v>46</v>
      </c>
      <c r="AA46" s="172">
        <f t="shared" si="12"/>
        <v>28</v>
      </c>
      <c r="AB46" s="147" t="e">
        <f>D46/$B46*12/IF(A46=INDEX($A$18:$A$62,Tot_Acc_Per,1),'User Entries'!$B$17,ACC_Length)</f>
        <v>#REF!</v>
      </c>
      <c r="AC46" s="147" t="e">
        <f>H46/$B46*12/IF(A46=INDEX($A$18:$A$62,Tot_Acc_Per,1),'User Entries'!$B$17,ACC_Length)</f>
        <v>#REF!</v>
      </c>
      <c r="AD46" s="147" t="e">
        <f>F46/$B46*12/IF(A46=INDEX($A$18:$A$62,Tot_Acc_Per,1),'User Entries'!$B$17,ACC_Length)</f>
        <v>#REF!</v>
      </c>
      <c r="AE46" s="147" t="e">
        <f>J46/$B46*12/IF(A46=INDEX($A$18:$A$62,Tot_Acc_Per,1),'User Entries'!$B$17,ACC_Length)</f>
        <v>#REF!</v>
      </c>
      <c r="AF46" s="147" t="e">
        <f>D46/$C46*12/IF(A46=INDEX($A$18:$A$62,Tot_Acc_Per,1),'User Entries'!$B$17,ACC_Length)</f>
        <v>#REF!</v>
      </c>
      <c r="AG46" s="147" t="e">
        <f>H46/$C46*12/IF(A46=INDEX($A$18:$A$62,Tot_Acc_Per,1),'User Entries'!$B$17,ACC_Length)</f>
        <v>#REF!</v>
      </c>
      <c r="AH46" s="147" t="e">
        <f>F46/$C46*12/IF(A46=INDEX($A$18:$A$62,Tot_Acc_Per,1),'User Entries'!$B$17,ACC_Length)</f>
        <v>#REF!</v>
      </c>
      <c r="AI46" s="147" t="e">
        <f>J46/$C46*12/IF(A46=INDEX($A$18:$A$62,Tot_Acc_Per,1),'User Entries'!$B$17,ACC_Length)</f>
        <v>#REF!</v>
      </c>
      <c r="AJ46" s="147" t="e">
        <f>G46/$C46*1000*12/IF(A46=INDEX($A$18:$A$62,Tot_Acc_Per,1),'User Entries'!$B$17,ACC_Length)</f>
        <v>#REF!</v>
      </c>
      <c r="AK46" s="147" t="e">
        <f>L46/$C46*1000*12/IF(A46=INDEX($A$18:$A$62,Tot_Acc_Per,1),'User Entries'!$B$17,ACC_Length)</f>
        <v>#REF!</v>
      </c>
      <c r="AL46" s="148">
        <f t="shared" si="15"/>
        <v>22.590028985507246</v>
      </c>
      <c r="AM46" s="148">
        <f t="shared" si="16"/>
        <v>21.415191780821917</v>
      </c>
      <c r="AO46" s="693">
        <f>+S46-[25]Summary_AttrorTotal!$S46</f>
        <v>0</v>
      </c>
      <c r="AQ46" s="459">
        <f t="shared" si="14"/>
        <v>0</v>
      </c>
    </row>
    <row r="47" spans="1:48">
      <c r="A47" s="182" t="str">
        <f>Tri_Incurred_AttrorTot!A41</f>
        <v>2006 Q2</v>
      </c>
      <c r="B47" s="258">
        <f t="shared" si="2"/>
        <v>12019.008673999999</v>
      </c>
      <c r="C47" s="259">
        <f t="shared" si="3"/>
        <v>25749.5</v>
      </c>
      <c r="D47" s="251">
        <f>Tri_Paid_AttrorTot!B41/unit</f>
        <v>164.779</v>
      </c>
      <c r="E47" s="252">
        <f>Tri_Outstanding_AttrorTot!B41/unit</f>
        <v>1385.6579999999999</v>
      </c>
      <c r="F47" s="208">
        <f>Tri_Incurred_AttrorTot!B41/unit</f>
        <v>1550.4369999999999</v>
      </c>
      <c r="G47" s="253">
        <f>Tri_Incurred_CCounts_Attror!B41</f>
        <v>62</v>
      </c>
      <c r="H47" s="251">
        <f>INDEX(Tri_Paid_AttrorTot!$B41:$CC41,1,Tot_Acc_Per-$AA47)/unit</f>
        <v>1637.9770000000001</v>
      </c>
      <c r="I47" s="208">
        <f>INDEX(Tri_Outstanding_AttrorTot!$B41:$CC41,1,Tot_Acc_Per-$AA47)/unit</f>
        <v>0</v>
      </c>
      <c r="J47" s="208">
        <f>INDEX(Tri_Incurred_AttrorTot!$B41:$CC41,1,Tot_Acc_Per-$AA47)/unit</f>
        <v>1637.9770000000001</v>
      </c>
      <c r="K47" s="208">
        <f t="shared" si="8"/>
        <v>24.087897058823529</v>
      </c>
      <c r="L47" s="251">
        <f>INDEX(Tri_Incurred_CCounts_Attror!$B41:$CC41,1,Tot_Acc_Per-$AA47)</f>
        <v>68</v>
      </c>
      <c r="M47" s="260">
        <f>IFERROR(Analysis_LastQ_Ult_Selected!L50,0)</f>
        <v>1637.9770000000001</v>
      </c>
      <c r="N47" s="292">
        <f>'Analysis_LastQ_Ult_Selected(CC)'!L50</f>
        <v>68</v>
      </c>
      <c r="O47" s="148">
        <f>IFERROR(Analysis_LastQ_Ult_Selected!K50,0)</f>
        <v>1637.9770000000001</v>
      </c>
      <c r="P47" s="148">
        <f>Analysis_FSR_Ult_Selected!L50</f>
        <v>1637.9770000000001</v>
      </c>
      <c r="Q47" s="148" t="str">
        <f>'Analysis_FSR_Ult_Inc Method'!L50</f>
        <v/>
      </c>
      <c r="R47" s="294">
        <f>+'Analysis_FSR_Ult_C_Count Method'!L50</f>
        <v>68</v>
      </c>
      <c r="S47" s="789">
        <f t="shared" si="4"/>
        <v>1637.9770000000001</v>
      </c>
      <c r="T47" s="299">
        <f t="shared" si="11"/>
        <v>24.087897058823529</v>
      </c>
      <c r="U47" s="789">
        <f>+[32]Summary_AttrorTotal!U47</f>
        <v>68</v>
      </c>
      <c r="V47" s="44">
        <f t="shared" si="10"/>
        <v>0.13628220466662425</v>
      </c>
      <c r="W47" s="147" t="e">
        <f>IF(C47="N/A","N/A",S47/C47)*12/IF(A47=INDEX($A$18:$A$62,Tot_Acc_Per,1),'User Entries'!$B$17,ACC_Length)</f>
        <v>#REF!</v>
      </c>
      <c r="X47" s="147" t="e">
        <f>IF(C47="N/A","N/A",U47/C47*1000)*12/IF(A47=INDEX($A$18:$A$62,Tot_Acc_Per,1),'User Entries'!$B$17,ACC_Length)</f>
        <v>#REF!</v>
      </c>
      <c r="Y47" s="129">
        <f>+[32]Summary_AttrorTotal!S47</f>
        <v>1637.9770000000001</v>
      </c>
      <c r="Z47" s="692">
        <f t="shared" si="5"/>
        <v>47</v>
      </c>
      <c r="AA47" s="172">
        <f t="shared" si="12"/>
        <v>29</v>
      </c>
      <c r="AB47" s="147" t="e">
        <f>D47/$B47*12/IF(A47=INDEX($A$18:$A$62,Tot_Acc_Per,1),'User Entries'!$B$17,ACC_Length)</f>
        <v>#REF!</v>
      </c>
      <c r="AC47" s="147" t="e">
        <f>H47/$B47*12/IF(A47=INDEX($A$18:$A$62,Tot_Acc_Per,1),'User Entries'!$B$17,ACC_Length)</f>
        <v>#REF!</v>
      </c>
      <c r="AD47" s="147" t="e">
        <f>F47/$B47*12/IF(A47=INDEX($A$18:$A$62,Tot_Acc_Per,1),'User Entries'!$B$17,ACC_Length)</f>
        <v>#REF!</v>
      </c>
      <c r="AE47" s="147" t="e">
        <f>J47/$B47*12/IF(A47=INDEX($A$18:$A$62,Tot_Acc_Per,1),'User Entries'!$B$17,ACC_Length)</f>
        <v>#REF!</v>
      </c>
      <c r="AF47" s="147" t="e">
        <f>D47/$C47*12/IF(A47=INDEX($A$18:$A$62,Tot_Acc_Per,1),'User Entries'!$B$17,ACC_Length)</f>
        <v>#REF!</v>
      </c>
      <c r="AG47" s="147" t="e">
        <f>H47/$C47*12/IF(A47=INDEX($A$18:$A$62,Tot_Acc_Per,1),'User Entries'!$B$17,ACC_Length)</f>
        <v>#REF!</v>
      </c>
      <c r="AH47" s="147" t="e">
        <f>F47/$C47*12/IF(A47=INDEX($A$18:$A$62,Tot_Acc_Per,1),'User Entries'!$B$17,ACC_Length)</f>
        <v>#REF!</v>
      </c>
      <c r="AI47" s="147" t="e">
        <f>J47/$C47*12/IF(A47=INDEX($A$18:$A$62,Tot_Acc_Per,1),'User Entries'!$B$17,ACC_Length)</f>
        <v>#REF!</v>
      </c>
      <c r="AJ47" s="147" t="e">
        <f>G47/$C47*1000*12/IF(A47=INDEX($A$18:$A$62,Tot_Acc_Per,1),'User Entries'!$B$17,ACC_Length)</f>
        <v>#REF!</v>
      </c>
      <c r="AK47" s="147" t="e">
        <f>L47/$C47*1000*12/IF(A47=INDEX($A$18:$A$62,Tot_Acc_Per,1),'User Entries'!$B$17,ACC_Length)</f>
        <v>#REF!</v>
      </c>
      <c r="AL47" s="148">
        <f t="shared" si="15"/>
        <v>25.007048387096773</v>
      </c>
      <c r="AM47" s="148">
        <f t="shared" si="16"/>
        <v>24.087897058823529</v>
      </c>
      <c r="AO47" s="693">
        <f>+S47-[25]Summary_AttrorTotal!$S47</f>
        <v>0</v>
      </c>
      <c r="AQ47" s="459">
        <f t="shared" si="14"/>
        <v>0</v>
      </c>
    </row>
    <row r="48" spans="1:48">
      <c r="A48" s="182" t="str">
        <f>Tri_Incurred_AttrorTot!A42</f>
        <v>2006 Q3</v>
      </c>
      <c r="B48" s="258">
        <f t="shared" si="2"/>
        <v>12496.980953</v>
      </c>
      <c r="C48" s="259">
        <f t="shared" si="3"/>
        <v>26024</v>
      </c>
      <c r="D48" s="251">
        <f>Tri_Paid_AttrorTot!B42/unit</f>
        <v>151.52600000000001</v>
      </c>
      <c r="E48" s="252">
        <f>Tri_Outstanding_AttrorTot!B42/unit</f>
        <v>1535.999</v>
      </c>
      <c r="F48" s="208">
        <f>Tri_Incurred_AttrorTot!B42/unit</f>
        <v>1687.5250000000001</v>
      </c>
      <c r="G48" s="253">
        <f>Tri_Incurred_CCounts_Attror!B42</f>
        <v>70</v>
      </c>
      <c r="H48" s="251">
        <f>INDEX(Tri_Paid_AttrorTot!$B42:$CC42,1,Tot_Acc_Per-$AA48)/unit</f>
        <v>1483.7940000000001</v>
      </c>
      <c r="I48" s="208">
        <f>INDEX(Tri_Outstanding_AttrorTot!$B42:$CC42,1,Tot_Acc_Per-$AA48)/unit</f>
        <v>0</v>
      </c>
      <c r="J48" s="208">
        <f>INDEX(Tri_Incurred_AttrorTot!$B42:$CC42,1,Tot_Acc_Per-$AA48)/unit</f>
        <v>1483.7940000000001</v>
      </c>
      <c r="K48" s="208">
        <f t="shared" si="8"/>
        <v>21.504260869565218</v>
      </c>
      <c r="L48" s="251">
        <f>INDEX(Tri_Incurred_CCounts_Attror!$B42:$CC42,1,Tot_Acc_Per-$AA48)</f>
        <v>69</v>
      </c>
      <c r="M48" s="260">
        <f>IFERROR(Analysis_LastQ_Ult_Selected!L51,0)</f>
        <v>1483.7940000000001</v>
      </c>
      <c r="N48" s="292">
        <f>'Analysis_LastQ_Ult_Selected(CC)'!L51</f>
        <v>69</v>
      </c>
      <c r="O48" s="148">
        <f>IFERROR(Analysis_LastQ_Ult_Selected!K51,0)</f>
        <v>1483.7940000000001</v>
      </c>
      <c r="P48" s="148">
        <f>Analysis_FSR_Ult_Selected!L51</f>
        <v>1483.7940000000001</v>
      </c>
      <c r="Q48" s="148" t="str">
        <f>'Analysis_FSR_Ult_Inc Method'!L51</f>
        <v/>
      </c>
      <c r="R48" s="294">
        <f>+'Analysis_FSR_Ult_C_Count Method'!L51</f>
        <v>69</v>
      </c>
      <c r="S48" s="789">
        <f t="shared" si="4"/>
        <v>1483.7940000000001</v>
      </c>
      <c r="T48" s="299">
        <f t="shared" si="11"/>
        <v>21.504260869565218</v>
      </c>
      <c r="U48" s="789">
        <f>+[32]Summary_AttrorTotal!U48</f>
        <v>69</v>
      </c>
      <c r="V48" s="44">
        <f t="shared" si="10"/>
        <v>0.11873219664656715</v>
      </c>
      <c r="W48" s="147" t="e">
        <f>IF(C48="N/A","N/A",S48/C48)*12/IF(A48=INDEX($A$18:$A$62,Tot_Acc_Per,1),'User Entries'!$B$17,ACC_Length)</f>
        <v>#REF!</v>
      </c>
      <c r="X48" s="147" t="e">
        <f>IF(C48="N/A","N/A",U48/C48*1000)*12/IF(A48=INDEX($A$18:$A$62,Tot_Acc_Per,1),'User Entries'!$B$17,ACC_Length)</f>
        <v>#REF!</v>
      </c>
      <c r="Y48" s="129">
        <f>+[32]Summary_AttrorTotal!S48</f>
        <v>1483.7940000000001</v>
      </c>
      <c r="Z48" s="692">
        <f t="shared" si="5"/>
        <v>48</v>
      </c>
      <c r="AA48" s="172">
        <f t="shared" si="12"/>
        <v>30</v>
      </c>
      <c r="AB48" s="147" t="e">
        <f>D48/$B48*12/IF(A48=INDEX($A$18:$A$62,Tot_Acc_Per,1),'User Entries'!$B$17,ACC_Length)</f>
        <v>#REF!</v>
      </c>
      <c r="AC48" s="147" t="e">
        <f>H48/$B48*12/IF(A48=INDEX($A$18:$A$62,Tot_Acc_Per,1),'User Entries'!$B$17,ACC_Length)</f>
        <v>#REF!</v>
      </c>
      <c r="AD48" s="147" t="e">
        <f>F48/$B48*12/IF(A48=INDEX($A$18:$A$62,Tot_Acc_Per,1),'User Entries'!$B$17,ACC_Length)</f>
        <v>#REF!</v>
      </c>
      <c r="AE48" s="147" t="e">
        <f>J48/$B48*12/IF(A48=INDEX($A$18:$A$62,Tot_Acc_Per,1),'User Entries'!$B$17,ACC_Length)</f>
        <v>#REF!</v>
      </c>
      <c r="AF48" s="147" t="e">
        <f>D48/$C48*12/IF(A48=INDEX($A$18:$A$62,Tot_Acc_Per,1),'User Entries'!$B$17,ACC_Length)</f>
        <v>#REF!</v>
      </c>
      <c r="AG48" s="147" t="e">
        <f>H48/$C48*12/IF(A48=INDEX($A$18:$A$62,Tot_Acc_Per,1),'User Entries'!$B$17,ACC_Length)</f>
        <v>#REF!</v>
      </c>
      <c r="AH48" s="147" t="e">
        <f>F48/$C48*12/IF(A48=INDEX($A$18:$A$62,Tot_Acc_Per,1),'User Entries'!$B$17,ACC_Length)</f>
        <v>#REF!</v>
      </c>
      <c r="AI48" s="147" t="e">
        <f>J48/$C48*12/IF(A48=INDEX($A$18:$A$62,Tot_Acc_Per,1),'User Entries'!$B$17,ACC_Length)</f>
        <v>#REF!</v>
      </c>
      <c r="AJ48" s="147" t="e">
        <f>G48/$C48*1000*12/IF(A48=INDEX($A$18:$A$62,Tot_Acc_Per,1),'User Entries'!$B$17,ACC_Length)</f>
        <v>#REF!</v>
      </c>
      <c r="AK48" s="147" t="e">
        <f>L48/$C48*1000*12/IF(A48=INDEX($A$18:$A$62,Tot_Acc_Per,1),'User Entries'!$B$17,ACC_Length)</f>
        <v>#REF!</v>
      </c>
      <c r="AL48" s="148">
        <f t="shared" si="15"/>
        <v>24.107500000000002</v>
      </c>
      <c r="AM48" s="148">
        <f t="shared" si="16"/>
        <v>21.504260869565218</v>
      </c>
      <c r="AO48" s="693">
        <f>+S48-[25]Summary_AttrorTotal!$S48</f>
        <v>0</v>
      </c>
      <c r="AQ48" s="459">
        <f t="shared" si="14"/>
        <v>0</v>
      </c>
    </row>
    <row r="49" spans="1:43">
      <c r="A49" s="182" t="str">
        <f>Tri_Incurred_AttrorTot!A43</f>
        <v>2006 Q4</v>
      </c>
      <c r="B49" s="258">
        <f t="shared" si="2"/>
        <v>12779.394181</v>
      </c>
      <c r="C49" s="259">
        <f t="shared" si="3"/>
        <v>26521.833333333332</v>
      </c>
      <c r="D49" s="251">
        <f>Tri_Paid_AttrorTot!B43/unit</f>
        <v>795.69600000000003</v>
      </c>
      <c r="E49" s="252">
        <f>Tri_Outstanding_AttrorTot!B43/unit</f>
        <v>1072.788</v>
      </c>
      <c r="F49" s="208">
        <f>Tri_Incurred_AttrorTot!B43/unit</f>
        <v>1868.4839999999999</v>
      </c>
      <c r="G49" s="253">
        <f>Tri_Incurred_CCounts_Attror!B43</f>
        <v>52</v>
      </c>
      <c r="H49" s="251">
        <f>INDEX(Tri_Paid_AttrorTot!$B43:$CC43,1,Tot_Acc_Per-$AA49)/unit</f>
        <v>1783.798</v>
      </c>
      <c r="I49" s="208">
        <f>INDEX(Tri_Outstanding_AttrorTot!$B43:$CC43,1,Tot_Acc_Per-$AA49)/unit</f>
        <v>0</v>
      </c>
      <c r="J49" s="208">
        <f>INDEX(Tri_Incurred_AttrorTot!$B43:$CC43,1,Tot_Acc_Per-$AA49)/unit</f>
        <v>1783.798</v>
      </c>
      <c r="K49" s="208">
        <f t="shared" si="8"/>
        <v>33.033296296296299</v>
      </c>
      <c r="L49" s="251">
        <f>INDEX(Tri_Incurred_CCounts_Attror!$B43:$CC43,1,Tot_Acc_Per-$AA49)</f>
        <v>54</v>
      </c>
      <c r="M49" s="260">
        <f>IFERROR(Analysis_LastQ_Ult_Selected!L52,0)</f>
        <v>1783.798</v>
      </c>
      <c r="N49" s="292">
        <f>'Analysis_LastQ_Ult_Selected(CC)'!L52</f>
        <v>54</v>
      </c>
      <c r="O49" s="148">
        <f>IFERROR(Analysis_LastQ_Ult_Selected!K52,0)</f>
        <v>1783.798</v>
      </c>
      <c r="P49" s="148">
        <f>Analysis_FSR_Ult_Selected!L52</f>
        <v>1783.798</v>
      </c>
      <c r="Q49" s="148" t="str">
        <f>'Analysis_FSR_Ult_Inc Method'!L52</f>
        <v/>
      </c>
      <c r="R49" s="294">
        <f>+'Analysis_FSR_Ult_C_Count Method'!L52</f>
        <v>54</v>
      </c>
      <c r="S49" s="789">
        <f t="shared" si="4"/>
        <v>1783.798</v>
      </c>
      <c r="T49" s="299">
        <f t="shared" si="11"/>
        <v>33.033296296296299</v>
      </c>
      <c r="U49" s="789">
        <f>+[32]Summary_AttrorTotal!U49</f>
        <v>54</v>
      </c>
      <c r="V49" s="44">
        <f t="shared" si="10"/>
        <v>0.13958392508559558</v>
      </c>
      <c r="W49" s="147" t="e">
        <f>IF(C49="N/A","N/A",S49/C49)*12/IF(A49=INDEX($A$18:$A$62,Tot_Acc_Per,1),'User Entries'!$B$17,ACC_Length)</f>
        <v>#REF!</v>
      </c>
      <c r="X49" s="147" t="e">
        <f>IF(C49="N/A","N/A",U49/C49*1000)*12/IF(A49=INDEX($A$18:$A$62,Tot_Acc_Per,1),'User Entries'!$B$17,ACC_Length)</f>
        <v>#REF!</v>
      </c>
      <c r="Y49" s="129">
        <f>+[32]Summary_AttrorTotal!S49</f>
        <v>1783.798</v>
      </c>
      <c r="Z49" s="692">
        <f t="shared" si="5"/>
        <v>49</v>
      </c>
      <c r="AA49" s="172">
        <f t="shared" si="12"/>
        <v>31</v>
      </c>
      <c r="AB49" s="147" t="e">
        <f>D49/$B49*12/IF(A49=INDEX($A$18:$A$62,Tot_Acc_Per,1),'User Entries'!$B$17,ACC_Length)</f>
        <v>#REF!</v>
      </c>
      <c r="AC49" s="147" t="e">
        <f>H49/$B49*12/IF(A49=INDEX($A$18:$A$62,Tot_Acc_Per,1),'User Entries'!$B$17,ACC_Length)</f>
        <v>#REF!</v>
      </c>
      <c r="AD49" s="147" t="e">
        <f>F49/$B49*12/IF(A49=INDEX($A$18:$A$62,Tot_Acc_Per,1),'User Entries'!$B$17,ACC_Length)</f>
        <v>#REF!</v>
      </c>
      <c r="AE49" s="147" t="e">
        <f>J49/$B49*12/IF(A49=INDEX($A$18:$A$62,Tot_Acc_Per,1),'User Entries'!$B$17,ACC_Length)</f>
        <v>#REF!</v>
      </c>
      <c r="AF49" s="147" t="e">
        <f>D49/$C49*12/IF(A49=INDEX($A$18:$A$62,Tot_Acc_Per,1),'User Entries'!$B$17,ACC_Length)</f>
        <v>#REF!</v>
      </c>
      <c r="AG49" s="147" t="e">
        <f>H49/$C49*12/IF(A49=INDEX($A$18:$A$62,Tot_Acc_Per,1),'User Entries'!$B$17,ACC_Length)</f>
        <v>#REF!</v>
      </c>
      <c r="AH49" s="147" t="e">
        <f>F49/$C49*12/IF(A49=INDEX($A$18:$A$62,Tot_Acc_Per,1),'User Entries'!$B$17,ACC_Length)</f>
        <v>#REF!</v>
      </c>
      <c r="AI49" s="147" t="e">
        <f>J49/$C49*12/IF(A49=INDEX($A$18:$A$62,Tot_Acc_Per,1),'User Entries'!$B$17,ACC_Length)</f>
        <v>#REF!</v>
      </c>
      <c r="AJ49" s="147" t="e">
        <f>G49/$C49*1000*12/IF(A49=INDEX($A$18:$A$62,Tot_Acc_Per,1),'User Entries'!$B$17,ACC_Length)</f>
        <v>#REF!</v>
      </c>
      <c r="AK49" s="147" t="e">
        <f>L49/$C49*1000*12/IF(A49=INDEX($A$18:$A$62,Tot_Acc_Per,1),'User Entries'!$B$17,ACC_Length)</f>
        <v>#REF!</v>
      </c>
      <c r="AL49" s="148">
        <f t="shared" si="15"/>
        <v>35.932384615384613</v>
      </c>
      <c r="AM49" s="148">
        <f t="shared" si="16"/>
        <v>33.033296296296299</v>
      </c>
      <c r="AO49" s="693">
        <f>+S49-[25]Summary_AttrorTotal!$S49</f>
        <v>0</v>
      </c>
      <c r="AQ49" s="459">
        <f t="shared" si="14"/>
        <v>0</v>
      </c>
    </row>
    <row r="50" spans="1:43">
      <c r="A50" s="182" t="str">
        <f>Tri_Incurred_AttrorTot!A44</f>
        <v>2007 Q1</v>
      </c>
      <c r="B50" s="258">
        <f t="shared" ref="B50:B105" si="17">VLOOKUP($A50,Portfolio_Data,2,0)/unit</f>
        <v>13070.410241999998</v>
      </c>
      <c r="C50" s="259">
        <f t="shared" si="3"/>
        <v>26695</v>
      </c>
      <c r="D50" s="251">
        <f>Tri_Paid_AttrorTot!B44/unit</f>
        <v>374.036</v>
      </c>
      <c r="E50" s="252">
        <f>Tri_Outstanding_AttrorTot!B44/unit</f>
        <v>1300.7729999999999</v>
      </c>
      <c r="F50" s="208">
        <f>Tri_Incurred_AttrorTot!B44/unit</f>
        <v>1674.809</v>
      </c>
      <c r="G50" s="253">
        <f>Tri_Incurred_CCounts_Attror!B44</f>
        <v>56</v>
      </c>
      <c r="H50" s="251">
        <f>INDEX(Tri_Paid_AttrorTot!$B44:$CC44,1,Tot_Acc_Per-$AA50)/unit</f>
        <v>1867.615</v>
      </c>
      <c r="I50" s="208">
        <f>INDEX(Tri_Outstanding_AttrorTot!$B44:$CC44,1,Tot_Acc_Per-$AA50)/unit</f>
        <v>0</v>
      </c>
      <c r="J50" s="208">
        <f>INDEX(Tri_Incurred_AttrorTot!$B44:$CC44,1,Tot_Acc_Per-$AA50)/unit</f>
        <v>1867.615</v>
      </c>
      <c r="K50" s="208">
        <f t="shared" si="8"/>
        <v>27.464926470588235</v>
      </c>
      <c r="L50" s="251">
        <f>INDEX(Tri_Incurred_CCounts_Attror!$B44:$CC44,1,Tot_Acc_Per-$AA50)</f>
        <v>68</v>
      </c>
      <c r="M50" s="260">
        <f>IFERROR(Analysis_LastQ_Ult_Selected!L53,0)</f>
        <v>1867.615</v>
      </c>
      <c r="N50" s="292">
        <f>'Analysis_LastQ_Ult_Selected(CC)'!L53</f>
        <v>68</v>
      </c>
      <c r="O50" s="148">
        <f>IFERROR(Analysis_LastQ_Ult_Selected!K53,0)</f>
        <v>1867.615</v>
      </c>
      <c r="P50" s="148">
        <f>Analysis_FSR_Ult_Selected!L53</f>
        <v>1867.615</v>
      </c>
      <c r="Q50" s="148" t="str">
        <f>'Analysis_FSR_Ult_Inc Method'!L53</f>
        <v/>
      </c>
      <c r="R50" s="294">
        <f>+'Analysis_FSR_Ult_C_Count Method'!L53</f>
        <v>68</v>
      </c>
      <c r="S50" s="789">
        <f t="shared" si="4"/>
        <v>1867.614</v>
      </c>
      <c r="T50" s="299">
        <f t="shared" si="11"/>
        <v>27.464911764705882</v>
      </c>
      <c r="U50" s="789">
        <f>+[32]Summary_AttrorTotal!U50</f>
        <v>68</v>
      </c>
      <c r="V50" s="44">
        <f t="shared" si="10"/>
        <v>0.14288870551275237</v>
      </c>
      <c r="W50" s="147" t="e">
        <f>IF(C50="N/A","N/A",S50/C50)*12/IF(A50=INDEX($A$18:$A$62,Tot_Acc_Per,1),'User Entries'!$B$17,ACC_Length)</f>
        <v>#REF!</v>
      </c>
      <c r="X50" s="147" t="e">
        <f>IF(C50="N/A","N/A",U50/C50*1000)*12/IF(A50=INDEX($A$18:$A$62,Tot_Acc_Per,1),'User Entries'!$B$17,ACC_Length)</f>
        <v>#REF!</v>
      </c>
      <c r="Y50" s="129">
        <f>+[32]Summary_AttrorTotal!S50</f>
        <v>1867.614</v>
      </c>
      <c r="Z50" s="692">
        <f t="shared" si="5"/>
        <v>50</v>
      </c>
      <c r="AA50" s="172">
        <f t="shared" si="12"/>
        <v>32</v>
      </c>
      <c r="AB50" s="147" t="e">
        <f>D50/$B50*12/IF(A50=INDEX($A$18:$A$62,Tot_Acc_Per,1),'User Entries'!$B$17,ACC_Length)</f>
        <v>#REF!</v>
      </c>
      <c r="AC50" s="147" t="e">
        <f>H50/$B50*12/IF(A50=INDEX($A$18:$A$62,Tot_Acc_Per,1),'User Entries'!$B$17,ACC_Length)</f>
        <v>#REF!</v>
      </c>
      <c r="AD50" s="147" t="e">
        <f>F50/$B50*12/IF(A50=INDEX($A$18:$A$62,Tot_Acc_Per,1),'User Entries'!$B$17,ACC_Length)</f>
        <v>#REF!</v>
      </c>
      <c r="AE50" s="147" t="e">
        <f>J50/$B50*12/IF(A50=INDEX($A$18:$A$62,Tot_Acc_Per,1),'User Entries'!$B$17,ACC_Length)</f>
        <v>#REF!</v>
      </c>
      <c r="AF50" s="147" t="e">
        <f>D50/$C50*12/IF(A50=INDEX($A$18:$A$62,Tot_Acc_Per,1),'User Entries'!$B$17,ACC_Length)</f>
        <v>#REF!</v>
      </c>
      <c r="AG50" s="147" t="e">
        <f>H50/$C50*12/IF(A50=INDEX($A$18:$A$62,Tot_Acc_Per,1),'User Entries'!$B$17,ACC_Length)</f>
        <v>#REF!</v>
      </c>
      <c r="AH50" s="147" t="e">
        <f>F50/$C50*12/IF(A50=INDEX($A$18:$A$62,Tot_Acc_Per,1),'User Entries'!$B$17,ACC_Length)</f>
        <v>#REF!</v>
      </c>
      <c r="AI50" s="147" t="e">
        <f>J50/$C50*12/IF(A50=INDEX($A$18:$A$62,Tot_Acc_Per,1),'User Entries'!$B$17,ACC_Length)</f>
        <v>#REF!</v>
      </c>
      <c r="AJ50" s="147" t="e">
        <f>G50/$C50*1000*12/IF(A50=INDEX($A$18:$A$62,Tot_Acc_Per,1),'User Entries'!$B$17,ACC_Length)</f>
        <v>#REF!</v>
      </c>
      <c r="AK50" s="147" t="e">
        <f>L50/$C50*1000*12/IF(A50=INDEX($A$18:$A$62,Tot_Acc_Per,1),'User Entries'!$B$17,ACC_Length)</f>
        <v>#REF!</v>
      </c>
      <c r="AL50" s="148">
        <f t="shared" si="15"/>
        <v>29.907303571428571</v>
      </c>
      <c r="AM50" s="148">
        <f t="shared" si="16"/>
        <v>27.464926470588235</v>
      </c>
      <c r="AO50" s="693">
        <f>+S50-[25]Summary_AttrorTotal!$S50</f>
        <v>-9.9999999997635314E-4</v>
      </c>
      <c r="AQ50" s="459">
        <f t="shared" si="14"/>
        <v>-9.9999999997635314E-4</v>
      </c>
    </row>
    <row r="51" spans="1:43">
      <c r="A51" s="182" t="str">
        <f>Tri_Incurred_AttrorTot!A45</f>
        <v>2007 Q2</v>
      </c>
      <c r="B51" s="258">
        <f t="shared" si="17"/>
        <v>13244.180364</v>
      </c>
      <c r="C51" s="259">
        <f t="shared" si="3"/>
        <v>26185.833333333332</v>
      </c>
      <c r="D51" s="251">
        <f>Tri_Paid_AttrorTot!B45/unit</f>
        <v>418.74099999999999</v>
      </c>
      <c r="E51" s="252">
        <f>Tri_Outstanding_AttrorTot!B45/unit</f>
        <v>2280.5709999999999</v>
      </c>
      <c r="F51" s="208">
        <f>Tri_Incurred_AttrorTot!B45/unit</f>
        <v>2699.3119999999999</v>
      </c>
      <c r="G51" s="253">
        <f>Tri_Incurred_CCounts_Attror!B45</f>
        <v>74</v>
      </c>
      <c r="H51" s="251">
        <f>INDEX(Tri_Paid_AttrorTot!$B45:$CC45,1,Tot_Acc_Per-$AA51)/unit</f>
        <v>2334.9</v>
      </c>
      <c r="I51" s="208">
        <f>INDEX(Tri_Outstanding_AttrorTot!$B45:$CC45,1,Tot_Acc_Per-$AA51)/unit</f>
        <v>0</v>
      </c>
      <c r="J51" s="208">
        <f>INDEX(Tri_Incurred_AttrorTot!$B45:$CC45,1,Tot_Acc_Per-$AA51)/unit</f>
        <v>2334.9</v>
      </c>
      <c r="K51" s="208">
        <f t="shared" si="8"/>
        <v>33.839130434782611</v>
      </c>
      <c r="L51" s="251">
        <f>INDEX(Tri_Incurred_CCounts_Attror!$B45:$CC45,1,Tot_Acc_Per-$AA51)</f>
        <v>69</v>
      </c>
      <c r="M51" s="260">
        <f>IFERROR(Analysis_LastQ_Ult_Selected!L54,0)</f>
        <v>2334.9</v>
      </c>
      <c r="N51" s="292">
        <f>'Analysis_LastQ_Ult_Selected(CC)'!L54</f>
        <v>69</v>
      </c>
      <c r="O51" s="148">
        <f>IFERROR(Analysis_LastQ_Ult_Selected!K54,0)</f>
        <v>2334.9</v>
      </c>
      <c r="P51" s="148">
        <f>Analysis_FSR_Ult_Selected!L54</f>
        <v>2334.8987497958628</v>
      </c>
      <c r="Q51" s="148" t="str">
        <f>'Analysis_FSR_Ult_Inc Method'!L54</f>
        <v/>
      </c>
      <c r="R51" s="294">
        <f>+'Analysis_FSR_Ult_C_Count Method'!L54</f>
        <v>69</v>
      </c>
      <c r="S51" s="789">
        <f t="shared" si="4"/>
        <v>2334.9</v>
      </c>
      <c r="T51" s="299">
        <f t="shared" si="11"/>
        <v>33.839130434782611</v>
      </c>
      <c r="U51" s="789">
        <f>+[32]Summary_AttrorTotal!U51</f>
        <v>69</v>
      </c>
      <c r="V51" s="44">
        <f t="shared" si="10"/>
        <v>0.17629630039973382</v>
      </c>
      <c r="W51" s="147" t="e">
        <f>IF(C51="N/A","N/A",S51/C51)*12/IF(A51=INDEX($A$18:$A$62,Tot_Acc_Per,1),'User Entries'!$B$17,ACC_Length)</f>
        <v>#REF!</v>
      </c>
      <c r="X51" s="147" t="e">
        <f>IF(C51="N/A","N/A",U51/C51*1000)*12/IF(A51=INDEX($A$18:$A$62,Tot_Acc_Per,1),'User Entries'!$B$17,ACC_Length)</f>
        <v>#REF!</v>
      </c>
      <c r="Y51" s="129">
        <f>+[32]Summary_AttrorTotal!S51</f>
        <v>2334.9</v>
      </c>
      <c r="Z51" s="692">
        <f t="shared" si="5"/>
        <v>51</v>
      </c>
      <c r="AA51" s="172">
        <f t="shared" si="12"/>
        <v>33</v>
      </c>
      <c r="AB51" s="147" t="e">
        <f>D51/$B51*12/IF(A51=INDEX($A$18:$A$62,Tot_Acc_Per,1),'User Entries'!$B$17,ACC_Length)</f>
        <v>#REF!</v>
      </c>
      <c r="AC51" s="147" t="e">
        <f>H51/$B51*12/IF(A51=INDEX($A$18:$A$62,Tot_Acc_Per,1),'User Entries'!$B$17,ACC_Length)</f>
        <v>#REF!</v>
      </c>
      <c r="AD51" s="147" t="e">
        <f>F51/$B51*12/IF(A51=INDEX($A$18:$A$62,Tot_Acc_Per,1),'User Entries'!$B$17,ACC_Length)</f>
        <v>#REF!</v>
      </c>
      <c r="AE51" s="147" t="e">
        <f>J51/$B51*12/IF(A51=INDEX($A$18:$A$62,Tot_Acc_Per,1),'User Entries'!$B$17,ACC_Length)</f>
        <v>#REF!</v>
      </c>
      <c r="AF51" s="147" t="e">
        <f>D51/$C51*12/IF(A51=INDEX($A$18:$A$62,Tot_Acc_Per,1),'User Entries'!$B$17,ACC_Length)</f>
        <v>#REF!</v>
      </c>
      <c r="AG51" s="147" t="e">
        <f>H51/$C51*12/IF(A51=INDEX($A$18:$A$62,Tot_Acc_Per,1),'User Entries'!$B$17,ACC_Length)</f>
        <v>#REF!</v>
      </c>
      <c r="AH51" s="147" t="e">
        <f>F51/$C51*12/IF(A51=INDEX($A$18:$A$62,Tot_Acc_Per,1),'User Entries'!$B$17,ACC_Length)</f>
        <v>#REF!</v>
      </c>
      <c r="AI51" s="147" t="e">
        <f>J51/$C51*12/IF(A51=INDEX($A$18:$A$62,Tot_Acc_Per,1),'User Entries'!$B$17,ACC_Length)</f>
        <v>#REF!</v>
      </c>
      <c r="AJ51" s="147" t="e">
        <f>G51/$C51*1000*12/IF(A51=INDEX($A$18:$A$62,Tot_Acc_Per,1),'User Entries'!$B$17,ACC_Length)</f>
        <v>#REF!</v>
      </c>
      <c r="AK51" s="147" t="e">
        <f>L51/$C51*1000*12/IF(A51=INDEX($A$18:$A$62,Tot_Acc_Per,1),'User Entries'!$B$17,ACC_Length)</f>
        <v>#REF!</v>
      </c>
      <c r="AL51" s="148">
        <f t="shared" si="15"/>
        <v>36.47718918918919</v>
      </c>
      <c r="AM51" s="148">
        <f t="shared" si="16"/>
        <v>33.839130434782611</v>
      </c>
      <c r="AO51" s="693">
        <f>+S51-[25]Summary_AttrorTotal!$S51</f>
        <v>0</v>
      </c>
      <c r="AQ51" s="459">
        <f t="shared" si="14"/>
        <v>1.2502041372499662E-3</v>
      </c>
    </row>
    <row r="52" spans="1:43">
      <c r="A52" s="182" t="str">
        <f>Tri_Incurred_AttrorTot!A46</f>
        <v>2007 Q3</v>
      </c>
      <c r="B52" s="258">
        <f t="shared" si="17"/>
        <v>13521.497401000001</v>
      </c>
      <c r="C52" s="259">
        <f t="shared" si="3"/>
        <v>25256.333333333332</v>
      </c>
      <c r="D52" s="251">
        <f>Tri_Paid_AttrorTot!B46/unit</f>
        <v>533.94799999999998</v>
      </c>
      <c r="E52" s="252">
        <f>Tri_Outstanding_AttrorTot!B46/unit</f>
        <v>2080.386</v>
      </c>
      <c r="F52" s="208">
        <f>Tri_Incurred_AttrorTot!B46/unit</f>
        <v>2614.3339999999998</v>
      </c>
      <c r="G52" s="253">
        <f>Tri_Incurred_CCounts_Attror!B46</f>
        <v>80</v>
      </c>
      <c r="H52" s="251">
        <f>INDEX(Tri_Paid_AttrorTot!$B46:$CC46,1,Tot_Acc_Per-$AA52)/unit</f>
        <v>2379.4</v>
      </c>
      <c r="I52" s="208">
        <f>INDEX(Tri_Outstanding_AttrorTot!$B46:$CC46,1,Tot_Acc_Per-$AA52)/unit</f>
        <v>0</v>
      </c>
      <c r="J52" s="208">
        <f>INDEX(Tri_Incurred_AttrorTot!$B46:$CC46,1,Tot_Acc_Per-$AA52)/unit</f>
        <v>2379.4</v>
      </c>
      <c r="K52" s="208">
        <f t="shared" si="8"/>
        <v>28.667469879518073</v>
      </c>
      <c r="L52" s="251">
        <f>INDEX(Tri_Incurred_CCounts_Attror!$B46:$CC46,1,Tot_Acc_Per-$AA52)</f>
        <v>83</v>
      </c>
      <c r="M52" s="260">
        <f>IFERROR(Analysis_LastQ_Ult_Selected!L55,0)</f>
        <v>2378.9</v>
      </c>
      <c r="N52" s="292">
        <f>'Analysis_LastQ_Ult_Selected(CC)'!L55</f>
        <v>83</v>
      </c>
      <c r="O52" s="148">
        <f>IFERROR(Analysis_LastQ_Ult_Selected!K55,0)</f>
        <v>2379.4</v>
      </c>
      <c r="P52" s="148">
        <f>Analysis_FSR_Ult_Selected!L55</f>
        <v>2379.4</v>
      </c>
      <c r="Q52" s="148" t="str">
        <f>'Analysis_FSR_Ult_Inc Method'!L55</f>
        <v/>
      </c>
      <c r="R52" s="294">
        <f>+'Analysis_FSR_Ult_C_Count Method'!L55</f>
        <v>83</v>
      </c>
      <c r="S52" s="789">
        <f t="shared" si="4"/>
        <v>2323.9549999999999</v>
      </c>
      <c r="T52" s="299">
        <f t="shared" si="11"/>
        <v>27.999457831325302</v>
      </c>
      <c r="U52" s="789">
        <f>+[32]Summary_AttrorTotal!U52</f>
        <v>83</v>
      </c>
      <c r="V52" s="44">
        <f t="shared" si="10"/>
        <v>0.17187112721909992</v>
      </c>
      <c r="W52" s="147" t="e">
        <f>IF(C52="N/A","N/A",S52/C52)*12/IF(A52=INDEX($A$18:$A$62,Tot_Acc_Per,1),'User Entries'!$B$17,ACC_Length)</f>
        <v>#REF!</v>
      </c>
      <c r="X52" s="147" t="e">
        <f>IF(C52="N/A","N/A",U52/C52*1000)*12/IF(A52=INDEX($A$18:$A$62,Tot_Acc_Per,1),'User Entries'!$B$17,ACC_Length)</f>
        <v>#REF!</v>
      </c>
      <c r="Y52" s="129">
        <f>+[32]Summary_AttrorTotal!S52</f>
        <v>2323.9549999999999</v>
      </c>
      <c r="Z52" s="692">
        <f t="shared" si="5"/>
        <v>52</v>
      </c>
      <c r="AA52" s="172">
        <f t="shared" si="12"/>
        <v>34</v>
      </c>
      <c r="AB52" s="147" t="e">
        <f>D52/$B52*12/IF(A52=INDEX($A$18:$A$62,Tot_Acc_Per,1),'User Entries'!$B$17,ACC_Length)</f>
        <v>#REF!</v>
      </c>
      <c r="AC52" s="147" t="e">
        <f>H52/$B52*12/IF(A52=INDEX($A$18:$A$62,Tot_Acc_Per,1),'User Entries'!$B$17,ACC_Length)</f>
        <v>#REF!</v>
      </c>
      <c r="AD52" s="147" t="e">
        <f>F52/$B52*12/IF(A52=INDEX($A$18:$A$62,Tot_Acc_Per,1),'User Entries'!$B$17,ACC_Length)</f>
        <v>#REF!</v>
      </c>
      <c r="AE52" s="147" t="e">
        <f>J52/$B52*12/IF(A52=INDEX($A$18:$A$62,Tot_Acc_Per,1),'User Entries'!$B$17,ACC_Length)</f>
        <v>#REF!</v>
      </c>
      <c r="AF52" s="147" t="e">
        <f>D52/$C52*12/IF(A52=INDEX($A$18:$A$62,Tot_Acc_Per,1),'User Entries'!$B$17,ACC_Length)</f>
        <v>#REF!</v>
      </c>
      <c r="AG52" s="147" t="e">
        <f>H52/$C52*12/IF(A52=INDEX($A$18:$A$62,Tot_Acc_Per,1),'User Entries'!$B$17,ACC_Length)</f>
        <v>#REF!</v>
      </c>
      <c r="AH52" s="147" t="e">
        <f>F52/$C52*12/IF(A52=INDEX($A$18:$A$62,Tot_Acc_Per,1),'User Entries'!$B$17,ACC_Length)</f>
        <v>#REF!</v>
      </c>
      <c r="AI52" s="147" t="e">
        <f>J52/$C52*12/IF(A52=INDEX($A$18:$A$62,Tot_Acc_Per,1),'User Entries'!$B$17,ACC_Length)</f>
        <v>#REF!</v>
      </c>
      <c r="AJ52" s="147" t="e">
        <f>G52/$C52*1000*12/IF(A52=INDEX($A$18:$A$62,Tot_Acc_Per,1),'User Entries'!$B$17,ACC_Length)</f>
        <v>#REF!</v>
      </c>
      <c r="AK52" s="147" t="e">
        <f>L52/$C52*1000*12/IF(A52=INDEX($A$18:$A$62,Tot_Acc_Per,1),'User Entries'!$B$17,ACC_Length)</f>
        <v>#REF!</v>
      </c>
      <c r="AL52" s="148">
        <f t="shared" si="15"/>
        <v>32.679175000000001</v>
      </c>
      <c r="AM52" s="148">
        <f t="shared" si="16"/>
        <v>28.667469879518073</v>
      </c>
      <c r="AO52" s="693">
        <f>+S52-[25]Summary_AttrorTotal!$S52</f>
        <v>-54.945000000000164</v>
      </c>
      <c r="AQ52" s="459">
        <f t="shared" si="14"/>
        <v>-55.445000000000164</v>
      </c>
    </row>
    <row r="53" spans="1:43">
      <c r="A53" s="182" t="str">
        <f>Tri_Incurred_AttrorTot!A47</f>
        <v>2007 Q4</v>
      </c>
      <c r="B53" s="258">
        <f t="shared" si="17"/>
        <v>14140.254912</v>
      </c>
      <c r="C53" s="259">
        <f t="shared" si="3"/>
        <v>24991.833333333332</v>
      </c>
      <c r="D53" s="251">
        <f>Tri_Paid_AttrorTot!B47/unit</f>
        <v>170.738</v>
      </c>
      <c r="E53" s="252">
        <f>Tri_Outstanding_AttrorTot!B47/unit</f>
        <v>3086.944</v>
      </c>
      <c r="F53" s="208">
        <f>Tri_Incurred_AttrorTot!B47/unit</f>
        <v>3257.6819999999998</v>
      </c>
      <c r="G53" s="253">
        <f>Tri_Incurred_CCounts_Attror!B47</f>
        <v>73</v>
      </c>
      <c r="H53" s="251">
        <f>INDEX(Tri_Paid_AttrorTot!$B47:$CC47,1,Tot_Acc_Per-$AA53)/unit</f>
        <v>3098.6379999999999</v>
      </c>
      <c r="I53" s="208">
        <f>INDEX(Tri_Outstanding_AttrorTot!$B47:$CC47,1,Tot_Acc_Per-$AA53)/unit</f>
        <v>0</v>
      </c>
      <c r="J53" s="208">
        <f>INDEX(Tri_Incurred_AttrorTot!$B47:$CC47,1,Tot_Acc_Per-$AA53)/unit</f>
        <v>3098.6379999999999</v>
      </c>
      <c r="K53" s="208">
        <f t="shared" si="8"/>
        <v>38.254790123456786</v>
      </c>
      <c r="L53" s="251">
        <f>INDEX(Tri_Incurred_CCounts_Attror!$B47:$CC47,1,Tot_Acc_Per-$AA53)</f>
        <v>81</v>
      </c>
      <c r="M53" s="260">
        <f>IFERROR(Analysis_LastQ_Ult_Selected!L56,0)</f>
        <v>3098.6379999999999</v>
      </c>
      <c r="N53" s="292">
        <f>'Analysis_LastQ_Ult_Selected(CC)'!L56</f>
        <v>81</v>
      </c>
      <c r="O53" s="148">
        <f>IFERROR(Analysis_LastQ_Ult_Selected!K56,0)</f>
        <v>3098.6379999999999</v>
      </c>
      <c r="P53" s="148">
        <f>Analysis_FSR_Ult_Selected!L56</f>
        <v>3027.0693485602587</v>
      </c>
      <c r="Q53" s="148" t="str">
        <f>'Analysis_FSR_Ult_Inc Method'!L56</f>
        <v/>
      </c>
      <c r="R53" s="294">
        <f>+'Analysis_FSR_Ult_C_Count Method'!L56</f>
        <v>81</v>
      </c>
      <c r="S53" s="789">
        <f t="shared" si="4"/>
        <v>3098.6379999999999</v>
      </c>
      <c r="T53" s="299">
        <f t="shared" si="11"/>
        <v>38.254790123456786</v>
      </c>
      <c r="U53" s="789">
        <f>+[32]Summary_AttrorTotal!U53</f>
        <v>81</v>
      </c>
      <c r="V53" s="44">
        <f t="shared" si="10"/>
        <v>0.21913593632391795</v>
      </c>
      <c r="W53" s="147" t="e">
        <f>IF(C53="N/A","N/A",S53/C53)*12/IF(A53=INDEX($A$18:$A$62,Tot_Acc_Per,1),'User Entries'!$B$17,ACC_Length)</f>
        <v>#REF!</v>
      </c>
      <c r="X53" s="147" t="e">
        <f>IF(C53="N/A","N/A",U53/C53*1000)*12/IF(A53=INDEX($A$18:$A$62,Tot_Acc_Per,1),'User Entries'!$B$17,ACC_Length)</f>
        <v>#REF!</v>
      </c>
      <c r="Y53" s="129">
        <f>+[32]Summary_AttrorTotal!S53</f>
        <v>3098.6379999999999</v>
      </c>
      <c r="Z53" s="692">
        <f t="shared" si="5"/>
        <v>53</v>
      </c>
      <c r="AA53" s="172">
        <f t="shared" si="12"/>
        <v>35</v>
      </c>
      <c r="AB53" s="147" t="e">
        <f>D53/$B53*12/IF(A53=INDEX($A$18:$A$62,Tot_Acc_Per,1),'User Entries'!$B$17,ACC_Length)</f>
        <v>#REF!</v>
      </c>
      <c r="AC53" s="147" t="e">
        <f>H53/$B53*12/IF(A53=INDEX($A$18:$A$62,Tot_Acc_Per,1),'User Entries'!$B$17,ACC_Length)</f>
        <v>#REF!</v>
      </c>
      <c r="AD53" s="147" t="e">
        <f>F53/$B53*12/IF(A53=INDEX($A$18:$A$62,Tot_Acc_Per,1),'User Entries'!$B$17,ACC_Length)</f>
        <v>#REF!</v>
      </c>
      <c r="AE53" s="147" t="e">
        <f>J53/$B53*12/IF(A53=INDEX($A$18:$A$62,Tot_Acc_Per,1),'User Entries'!$B$17,ACC_Length)</f>
        <v>#REF!</v>
      </c>
      <c r="AF53" s="147" t="e">
        <f>D53/$C53*12/IF(A53=INDEX($A$18:$A$62,Tot_Acc_Per,1),'User Entries'!$B$17,ACC_Length)</f>
        <v>#REF!</v>
      </c>
      <c r="AG53" s="147" t="e">
        <f>H53/$C53*12/IF(A53=INDEX($A$18:$A$62,Tot_Acc_Per,1),'User Entries'!$B$17,ACC_Length)</f>
        <v>#REF!</v>
      </c>
      <c r="AH53" s="147" t="e">
        <f>F53/$C53*12/IF(A53=INDEX($A$18:$A$62,Tot_Acc_Per,1),'User Entries'!$B$17,ACC_Length)</f>
        <v>#REF!</v>
      </c>
      <c r="AI53" s="147" t="e">
        <f>J53/$C53*12/IF(A53=INDEX($A$18:$A$62,Tot_Acc_Per,1),'User Entries'!$B$17,ACC_Length)</f>
        <v>#REF!</v>
      </c>
      <c r="AJ53" s="147" t="e">
        <f>G53/$C53*1000*12/IF(A53=INDEX($A$18:$A$62,Tot_Acc_Per,1),'User Entries'!$B$17,ACC_Length)</f>
        <v>#REF!</v>
      </c>
      <c r="AK53" s="147" t="e">
        <f>L53/$C53*1000*12/IF(A53=INDEX($A$18:$A$62,Tot_Acc_Per,1),'User Entries'!$B$17,ACC_Length)</f>
        <v>#REF!</v>
      </c>
      <c r="AL53" s="148">
        <f t="shared" si="15"/>
        <v>44.625780821917807</v>
      </c>
      <c r="AM53" s="148">
        <f t="shared" si="16"/>
        <v>38.254790123456786</v>
      </c>
      <c r="AO53" s="693">
        <f>+S53-[25]Summary_AttrorTotal!$S53</f>
        <v>0</v>
      </c>
      <c r="AQ53" s="459">
        <f t="shared" si="14"/>
        <v>71.568651439741188</v>
      </c>
    </row>
    <row r="54" spans="1:43">
      <c r="A54" s="182" t="str">
        <f>Tri_Incurred_AttrorTot!A48</f>
        <v>2008 Q1</v>
      </c>
      <c r="B54" s="258">
        <f t="shared" si="17"/>
        <v>15221.597145</v>
      </c>
      <c r="C54" s="259">
        <f t="shared" si="3"/>
        <v>24684.833333333332</v>
      </c>
      <c r="D54" s="251">
        <f>Tri_Paid_AttrorTot!B48/unit</f>
        <v>215.92099999999999</v>
      </c>
      <c r="E54" s="252">
        <f>Tri_Outstanding_AttrorTot!B48/unit</f>
        <v>1798.884</v>
      </c>
      <c r="F54" s="208">
        <f>Tri_Incurred_AttrorTot!B48/unit</f>
        <v>2014.8050000000001</v>
      </c>
      <c r="G54" s="253">
        <f>Tri_Incurred_CCounts_Attror!B48</f>
        <v>55</v>
      </c>
      <c r="H54" s="251">
        <f>INDEX(Tri_Paid_AttrorTot!$B48:$CC48,1,Tot_Acc_Per-$AA54)/unit</f>
        <v>2352.5169999999998</v>
      </c>
      <c r="I54" s="208">
        <f>INDEX(Tri_Outstanding_AttrorTot!$B48:$CC48,1,Tot_Acc_Per-$AA54)/unit</f>
        <v>0</v>
      </c>
      <c r="J54" s="208">
        <f>INDEX(Tri_Incurred_AttrorTot!$B48:$CC48,1,Tot_Acc_Per-$AA54)/unit</f>
        <v>2352.5169999999998</v>
      </c>
      <c r="K54" s="208">
        <f t="shared" si="8"/>
        <v>37.943822580645161</v>
      </c>
      <c r="L54" s="251">
        <f>INDEX(Tri_Incurred_CCounts_Attror!$B48:$CC48,1,Tot_Acc_Per-$AA54)</f>
        <v>62</v>
      </c>
      <c r="M54" s="260">
        <f>IFERROR(Analysis_LastQ_Ult_Selected!L57,0)</f>
        <v>2352.5169999999998</v>
      </c>
      <c r="N54" s="292">
        <f>'Analysis_LastQ_Ult_Selected(CC)'!L57</f>
        <v>62</v>
      </c>
      <c r="O54" s="148">
        <f>IFERROR(Analysis_LastQ_Ult_Selected!K57,0)</f>
        <v>2352.5169999999998</v>
      </c>
      <c r="P54" s="148">
        <f>Analysis_FSR_Ult_Selected!L57</f>
        <v>2352.5169999999998</v>
      </c>
      <c r="Q54" s="148" t="str">
        <f>'Analysis_FSR_Ult_Inc Method'!L57</f>
        <v/>
      </c>
      <c r="R54" s="294">
        <f>+'Analysis_FSR_Ult_C_Count Method'!L57</f>
        <v>62</v>
      </c>
      <c r="S54" s="789">
        <f t="shared" si="4"/>
        <v>2352.5169999999998</v>
      </c>
      <c r="T54" s="299">
        <f t="shared" si="11"/>
        <v>37.943822580645161</v>
      </c>
      <c r="U54" s="789">
        <f>+[32]Summary_AttrorTotal!U54</f>
        <v>62</v>
      </c>
      <c r="V54" s="44">
        <f t="shared" si="10"/>
        <v>0.15455125881929915</v>
      </c>
      <c r="W54" s="147" t="e">
        <f>IF(C54="N/A","N/A",S54/C54)*12/IF(A54=INDEX($A$18:$A$62,Tot_Acc_Per,1),'User Entries'!$B$17,ACC_Length)</f>
        <v>#REF!</v>
      </c>
      <c r="X54" s="147" t="e">
        <f>IF(C54="N/A","N/A",U54/C54*1000)*12/IF(A54=INDEX($A$18:$A$62,Tot_Acc_Per,1),'User Entries'!$B$17,ACC_Length)</f>
        <v>#REF!</v>
      </c>
      <c r="Y54" s="129">
        <f>+[32]Summary_AttrorTotal!S54</f>
        <v>2352.5169999999998</v>
      </c>
      <c r="Z54" s="692">
        <f t="shared" si="5"/>
        <v>54</v>
      </c>
      <c r="AA54" s="172">
        <f t="shared" si="12"/>
        <v>36</v>
      </c>
      <c r="AB54" s="147" t="e">
        <f>D54/$B54*12/IF(A54=INDEX($A$18:$A$62,Tot_Acc_Per,1),'User Entries'!$B$17,ACC_Length)</f>
        <v>#REF!</v>
      </c>
      <c r="AC54" s="147" t="e">
        <f>H54/$B54*12/IF(A54=INDEX($A$18:$A$62,Tot_Acc_Per,1),'User Entries'!$B$17,ACC_Length)</f>
        <v>#REF!</v>
      </c>
      <c r="AD54" s="147" t="e">
        <f>F54/$B54*12/IF(A54=INDEX($A$18:$A$62,Tot_Acc_Per,1),'User Entries'!$B$17,ACC_Length)</f>
        <v>#REF!</v>
      </c>
      <c r="AE54" s="147" t="e">
        <f>J54/$B54*12/IF(A54=INDEX($A$18:$A$62,Tot_Acc_Per,1),'User Entries'!$B$17,ACC_Length)</f>
        <v>#REF!</v>
      </c>
      <c r="AF54" s="147" t="e">
        <f>D54/$C54*12/IF(A54=INDEX($A$18:$A$62,Tot_Acc_Per,1),'User Entries'!$B$17,ACC_Length)</f>
        <v>#REF!</v>
      </c>
      <c r="AG54" s="147" t="e">
        <f>H54/$C54*12/IF(A54=INDEX($A$18:$A$62,Tot_Acc_Per,1),'User Entries'!$B$17,ACC_Length)</f>
        <v>#REF!</v>
      </c>
      <c r="AH54" s="147" t="e">
        <f>F54/$C54*12/IF(A54=INDEX($A$18:$A$62,Tot_Acc_Per,1),'User Entries'!$B$17,ACC_Length)</f>
        <v>#REF!</v>
      </c>
      <c r="AI54" s="147" t="e">
        <f>J54/$C54*12/IF(A54=INDEX($A$18:$A$62,Tot_Acc_Per,1),'User Entries'!$B$17,ACC_Length)</f>
        <v>#REF!</v>
      </c>
      <c r="AJ54" s="147" t="e">
        <f>G54/$C54*1000*12/IF(A54=INDEX($A$18:$A$62,Tot_Acc_Per,1),'User Entries'!$B$17,ACC_Length)</f>
        <v>#REF!</v>
      </c>
      <c r="AK54" s="147" t="e">
        <f>L54/$C54*1000*12/IF(A54=INDEX($A$18:$A$62,Tot_Acc_Per,1),'User Entries'!$B$17,ACC_Length)</f>
        <v>#REF!</v>
      </c>
      <c r="AL54" s="148">
        <f t="shared" si="15"/>
        <v>36.63281818181818</v>
      </c>
      <c r="AM54" s="148">
        <f t="shared" si="16"/>
        <v>37.943822580645161</v>
      </c>
      <c r="AO54" s="693">
        <f>+S54-[25]Summary_AttrorTotal!$S54</f>
        <v>0</v>
      </c>
      <c r="AQ54" s="459">
        <f t="shared" si="14"/>
        <v>0</v>
      </c>
    </row>
    <row r="55" spans="1:43">
      <c r="A55" s="182" t="str">
        <f>Tri_Incurred_AttrorTot!A49</f>
        <v>2008 Q2</v>
      </c>
      <c r="B55" s="258">
        <f t="shared" si="17"/>
        <v>16542.511243999998</v>
      </c>
      <c r="C55" s="259">
        <f t="shared" si="3"/>
        <v>24697</v>
      </c>
      <c r="D55" s="251">
        <f>Tri_Paid_AttrorTot!B49/unit</f>
        <v>706.79</v>
      </c>
      <c r="E55" s="252">
        <f>Tri_Outstanding_AttrorTot!B49/unit</f>
        <v>2175.009</v>
      </c>
      <c r="F55" s="208">
        <f>Tri_Incurred_AttrorTot!B49/unit</f>
        <v>2881.799</v>
      </c>
      <c r="G55" s="253">
        <f>Tri_Incurred_CCounts_Attror!B49</f>
        <v>80</v>
      </c>
      <c r="H55" s="251">
        <f>INDEX(Tri_Paid_AttrorTot!$B49:$CC49,1,Tot_Acc_Per-$AA55)/unit</f>
        <v>2965.7919999999999</v>
      </c>
      <c r="I55" s="208">
        <f>INDEX(Tri_Outstanding_AttrorTot!$B49:$CC49,1,Tot_Acc_Per-$AA55)/unit</f>
        <v>0</v>
      </c>
      <c r="J55" s="208">
        <f>INDEX(Tri_Incurred_AttrorTot!$B49:$CC49,1,Tot_Acc_Per-$AA55)/unit</f>
        <v>2965.7919999999999</v>
      </c>
      <c r="K55" s="208">
        <f t="shared" si="8"/>
        <v>35.307047619047616</v>
      </c>
      <c r="L55" s="251">
        <f>INDEX(Tri_Incurred_CCounts_Attror!$B49:$CC49,1,Tot_Acc_Per-$AA55)</f>
        <v>84</v>
      </c>
      <c r="M55" s="260">
        <f>IFERROR(Analysis_LastQ_Ult_Selected!L58,0)</f>
        <v>2965.7919999999999</v>
      </c>
      <c r="N55" s="292">
        <f>'Analysis_LastQ_Ult_Selected(CC)'!L58</f>
        <v>84</v>
      </c>
      <c r="O55" s="148">
        <f>IFERROR(Analysis_LastQ_Ult_Selected!K58,0)</f>
        <v>2965.7919999999999</v>
      </c>
      <c r="P55" s="148">
        <f>Analysis_FSR_Ult_Selected!L58</f>
        <v>2965.7919999999999</v>
      </c>
      <c r="Q55" s="148" t="str">
        <f>'Analysis_FSR_Ult_Inc Method'!L58</f>
        <v/>
      </c>
      <c r="R55" s="294">
        <f>+'Analysis_FSR_Ult_C_Count Method'!L58</f>
        <v>84</v>
      </c>
      <c r="S55" s="789">
        <f t="shared" si="4"/>
        <v>2965.7919999999999</v>
      </c>
      <c r="T55" s="299">
        <f t="shared" si="11"/>
        <v>35.307047619047616</v>
      </c>
      <c r="U55" s="789">
        <f>+[32]Summary_AttrorTotal!U55</f>
        <v>84</v>
      </c>
      <c r="V55" s="44">
        <f t="shared" si="10"/>
        <v>0.17928305782930623</v>
      </c>
      <c r="W55" s="147" t="e">
        <f>IF(C55="N/A","N/A",S55/C55)*12/IF(A55=INDEX($A$18:$A$62,Tot_Acc_Per,1),'User Entries'!$B$17,ACC_Length)</f>
        <v>#REF!</v>
      </c>
      <c r="X55" s="147" t="e">
        <f>IF(C55="N/A","N/A",U55/C55*1000)*12/IF(A55=INDEX($A$18:$A$62,Tot_Acc_Per,1),'User Entries'!$B$17,ACC_Length)</f>
        <v>#REF!</v>
      </c>
      <c r="Y55" s="129">
        <f>+[32]Summary_AttrorTotal!S55</f>
        <v>2965.7919999999999</v>
      </c>
      <c r="Z55" s="692">
        <f t="shared" si="5"/>
        <v>55</v>
      </c>
      <c r="AA55" s="172">
        <f t="shared" si="12"/>
        <v>37</v>
      </c>
      <c r="AB55" s="147" t="e">
        <f>D55/$B55*12/IF(A55=INDEX($A$18:$A$62,Tot_Acc_Per,1),'User Entries'!$B$17,ACC_Length)</f>
        <v>#REF!</v>
      </c>
      <c r="AC55" s="147" t="e">
        <f>H55/$B55*12/IF(A55=INDEX($A$18:$A$62,Tot_Acc_Per,1),'User Entries'!$B$17,ACC_Length)</f>
        <v>#REF!</v>
      </c>
      <c r="AD55" s="147" t="e">
        <f>F55/$B55*12/IF(A55=INDEX($A$18:$A$62,Tot_Acc_Per,1),'User Entries'!$B$17,ACC_Length)</f>
        <v>#REF!</v>
      </c>
      <c r="AE55" s="147" t="e">
        <f>J55/$B55*12/IF(A55=INDEX($A$18:$A$62,Tot_Acc_Per,1),'User Entries'!$B$17,ACC_Length)</f>
        <v>#REF!</v>
      </c>
      <c r="AF55" s="147" t="e">
        <f>D55/$C55*12/IF(A55=INDEX($A$18:$A$62,Tot_Acc_Per,1),'User Entries'!$B$17,ACC_Length)</f>
        <v>#REF!</v>
      </c>
      <c r="AG55" s="147" t="e">
        <f>H55/$C55*12/IF(A55=INDEX($A$18:$A$62,Tot_Acc_Per,1),'User Entries'!$B$17,ACC_Length)</f>
        <v>#REF!</v>
      </c>
      <c r="AH55" s="147" t="e">
        <f>F55/$C55*12/IF(A55=INDEX($A$18:$A$62,Tot_Acc_Per,1),'User Entries'!$B$17,ACC_Length)</f>
        <v>#REF!</v>
      </c>
      <c r="AI55" s="147" t="e">
        <f>J55/$C55*12/IF(A55=INDEX($A$18:$A$62,Tot_Acc_Per,1),'User Entries'!$B$17,ACC_Length)</f>
        <v>#REF!</v>
      </c>
      <c r="AJ55" s="147" t="e">
        <f>G55/$C55*1000*12/IF(A55=INDEX($A$18:$A$62,Tot_Acc_Per,1),'User Entries'!$B$17,ACC_Length)</f>
        <v>#REF!</v>
      </c>
      <c r="AK55" s="147" t="e">
        <f>L55/$C55*1000*12/IF(A55=INDEX($A$18:$A$62,Tot_Acc_Per,1),'User Entries'!$B$17,ACC_Length)</f>
        <v>#REF!</v>
      </c>
      <c r="AL55" s="148">
        <f t="shared" si="15"/>
        <v>36.022487499999997</v>
      </c>
      <c r="AM55" s="148">
        <f t="shared" si="16"/>
        <v>35.307047619047616</v>
      </c>
      <c r="AO55" s="693">
        <f>+S55-[25]Summary_AttrorTotal!$S55</f>
        <v>0</v>
      </c>
      <c r="AQ55" s="459">
        <f t="shared" si="14"/>
        <v>0</v>
      </c>
    </row>
    <row r="56" spans="1:43">
      <c r="A56" s="182" t="str">
        <f>Tri_Incurred_AttrorTot!A50</f>
        <v>2008 Q3</v>
      </c>
      <c r="B56" s="258">
        <f t="shared" si="17"/>
        <v>18076.440734</v>
      </c>
      <c r="C56" s="259">
        <f t="shared" si="3"/>
        <v>25883.333333333332</v>
      </c>
      <c r="D56" s="251">
        <f>Tri_Paid_AttrorTot!B50/unit</f>
        <v>776.16899999999998</v>
      </c>
      <c r="E56" s="252">
        <f>Tri_Outstanding_AttrorTot!B50/unit</f>
        <v>1834.4690000000001</v>
      </c>
      <c r="F56" s="208">
        <f>Tri_Incurred_AttrorTot!B50/unit</f>
        <v>2610.6379999999999</v>
      </c>
      <c r="G56" s="253">
        <f>Tri_Incurred_CCounts_Attror!B50</f>
        <v>61</v>
      </c>
      <c r="H56" s="251">
        <f>INDEX(Tri_Paid_AttrorTot!$B50:$CC50,1,Tot_Acc_Per-$AA56)/unit</f>
        <v>2241.2620000000002</v>
      </c>
      <c r="I56" s="208">
        <f>INDEX(Tri_Outstanding_AttrorTot!$B50:$CC50,1,Tot_Acc_Per-$AA56)/unit</f>
        <v>0</v>
      </c>
      <c r="J56" s="208">
        <f>INDEX(Tri_Incurred_AttrorTot!$B50:$CC50,1,Tot_Acc_Per-$AA56)/unit</f>
        <v>2241.2620000000002</v>
      </c>
      <c r="K56" s="208">
        <f t="shared" si="8"/>
        <v>37.354366666666671</v>
      </c>
      <c r="L56" s="251">
        <f>INDEX(Tri_Incurred_CCounts_Attror!$B50:$CC50,1,Tot_Acc_Per-$AA56)</f>
        <v>60</v>
      </c>
      <c r="M56" s="260">
        <f>IFERROR(Analysis_LastQ_Ult_Selected!L59,0)</f>
        <v>2241.2620000000002</v>
      </c>
      <c r="N56" s="292">
        <f>'Analysis_LastQ_Ult_Selected(CC)'!L59</f>
        <v>60</v>
      </c>
      <c r="O56" s="148">
        <f>IFERROR(Analysis_LastQ_Ult_Selected!K59,0)</f>
        <v>2241.2620000000002</v>
      </c>
      <c r="P56" s="148">
        <f>Analysis_FSR_Ult_Selected!L59</f>
        <v>2241.2620000000002</v>
      </c>
      <c r="Q56" s="148" t="str">
        <f>'Analysis_FSR_Ult_Inc Method'!L59</f>
        <v/>
      </c>
      <c r="R56" s="294">
        <f>+'Analysis_FSR_Ult_C_Count Method'!L59</f>
        <v>60</v>
      </c>
      <c r="S56" s="789">
        <f t="shared" si="4"/>
        <v>2241.2620000000002</v>
      </c>
      <c r="T56" s="299">
        <f t="shared" si="11"/>
        <v>37.354366666666671</v>
      </c>
      <c r="U56" s="789">
        <f>+[32]Summary_AttrorTotal!U56</f>
        <v>60</v>
      </c>
      <c r="V56" s="44">
        <f t="shared" si="10"/>
        <v>0.12398801473037818</v>
      </c>
      <c r="W56" s="147" t="e">
        <f>IF(C56="N/A","N/A",S56/C56)*12/IF(A56=INDEX($A$18:$A$62,Tot_Acc_Per,1),'User Entries'!$B$17,ACC_Length)</f>
        <v>#REF!</v>
      </c>
      <c r="X56" s="147" t="e">
        <f>IF(C56="N/A","N/A",U56/C56*1000)*12/IF(A56=INDEX($A$18:$A$62,Tot_Acc_Per,1),'User Entries'!$B$17,ACC_Length)</f>
        <v>#REF!</v>
      </c>
      <c r="Y56" s="129">
        <f>+[32]Summary_AttrorTotal!S56</f>
        <v>2241.2620000000002</v>
      </c>
      <c r="Z56" s="692">
        <f t="shared" si="5"/>
        <v>56</v>
      </c>
      <c r="AA56" s="172">
        <f t="shared" si="12"/>
        <v>38</v>
      </c>
      <c r="AB56" s="147" t="e">
        <f>D56/$B56*12/IF(A56=INDEX($A$18:$A$62,Tot_Acc_Per,1),'User Entries'!$B$17,ACC_Length)</f>
        <v>#REF!</v>
      </c>
      <c r="AC56" s="147" t="e">
        <f>H56/$B56*12/IF(A56=INDEX($A$18:$A$62,Tot_Acc_Per,1),'User Entries'!$B$17,ACC_Length)</f>
        <v>#REF!</v>
      </c>
      <c r="AD56" s="147" t="e">
        <f>F56/$B56*12/IF(A56=INDEX($A$18:$A$62,Tot_Acc_Per,1),'User Entries'!$B$17,ACC_Length)</f>
        <v>#REF!</v>
      </c>
      <c r="AE56" s="147" t="e">
        <f>J56/$B56*12/IF(A56=INDEX($A$18:$A$62,Tot_Acc_Per,1),'User Entries'!$B$17,ACC_Length)</f>
        <v>#REF!</v>
      </c>
      <c r="AF56" s="147" t="e">
        <f>D56/$C56*12/IF(A56=INDEX($A$18:$A$62,Tot_Acc_Per,1),'User Entries'!$B$17,ACC_Length)</f>
        <v>#REF!</v>
      </c>
      <c r="AG56" s="147" t="e">
        <f>H56/$C56*12/IF(A56=INDEX($A$18:$A$62,Tot_Acc_Per,1),'User Entries'!$B$17,ACC_Length)</f>
        <v>#REF!</v>
      </c>
      <c r="AH56" s="147" t="e">
        <f>F56/$C56*12/IF(A56=INDEX($A$18:$A$62,Tot_Acc_Per,1),'User Entries'!$B$17,ACC_Length)</f>
        <v>#REF!</v>
      </c>
      <c r="AI56" s="147" t="e">
        <f>J56/$C56*12/IF(A56=INDEX($A$18:$A$62,Tot_Acc_Per,1),'User Entries'!$B$17,ACC_Length)</f>
        <v>#REF!</v>
      </c>
      <c r="AJ56" s="147" t="e">
        <f>G56/$C56*1000*12/IF(A56=INDEX($A$18:$A$62,Tot_Acc_Per,1),'User Entries'!$B$17,ACC_Length)</f>
        <v>#REF!</v>
      </c>
      <c r="AK56" s="147" t="e">
        <f>L56/$C56*1000*12/IF(A56=INDEX($A$18:$A$62,Tot_Acc_Per,1),'User Entries'!$B$17,ACC_Length)</f>
        <v>#REF!</v>
      </c>
      <c r="AL56" s="148">
        <f t="shared" si="15"/>
        <v>42.797344262295084</v>
      </c>
      <c r="AM56" s="148">
        <f t="shared" si="16"/>
        <v>37.354366666666671</v>
      </c>
      <c r="AO56" s="693">
        <f>+S56-[25]Summary_AttrorTotal!$S56</f>
        <v>0</v>
      </c>
      <c r="AQ56" s="459">
        <f t="shared" si="14"/>
        <v>0</v>
      </c>
    </row>
    <row r="57" spans="1:43">
      <c r="A57" s="182" t="str">
        <f>Tri_Incurred_AttrorTot!A51</f>
        <v>2008 Q4</v>
      </c>
      <c r="B57" s="258">
        <f t="shared" si="17"/>
        <v>20366.847329999997</v>
      </c>
      <c r="C57" s="259">
        <f t="shared" si="3"/>
        <v>26941</v>
      </c>
      <c r="D57" s="251">
        <f>Tri_Paid_AttrorTot!B51/unit</f>
        <v>329.63299999999998</v>
      </c>
      <c r="E57" s="252">
        <f>Tri_Outstanding_AttrorTot!B51/unit</f>
        <v>2230.8679999999999</v>
      </c>
      <c r="F57" s="208">
        <f>Tri_Incurred_AttrorTot!B51/unit</f>
        <v>2560.5010000000002</v>
      </c>
      <c r="G57" s="253">
        <f>Tri_Incurred_CCounts_Attror!B51</f>
        <v>69</v>
      </c>
      <c r="H57" s="251">
        <f>INDEX(Tri_Paid_AttrorTot!$B51:$CC51,1,Tot_Acc_Per-$AA57)/unit</f>
        <v>2172.7359999999999</v>
      </c>
      <c r="I57" s="208">
        <f>INDEX(Tri_Outstanding_AttrorTot!$B51:$CC51,1,Tot_Acc_Per-$AA57)/unit</f>
        <v>0</v>
      </c>
      <c r="J57" s="208">
        <f>INDEX(Tri_Incurred_AttrorTot!$B51:$CC51,1,Tot_Acc_Per-$AA57)/unit</f>
        <v>2172.7359999999999</v>
      </c>
      <c r="K57" s="208">
        <f t="shared" si="8"/>
        <v>30.176888888888886</v>
      </c>
      <c r="L57" s="251">
        <f>INDEX(Tri_Incurred_CCounts_Attror!$B51:$CC51,1,Tot_Acc_Per-$AA57)</f>
        <v>72</v>
      </c>
      <c r="M57" s="260">
        <f>IFERROR(Analysis_LastQ_Ult_Selected!L60,0)</f>
        <v>2172.7359999999999</v>
      </c>
      <c r="N57" s="292">
        <f>'Analysis_LastQ_Ult_Selected(CC)'!L60</f>
        <v>72</v>
      </c>
      <c r="O57" s="148">
        <f>IFERROR(Analysis_LastQ_Ult_Selected!K60,0)</f>
        <v>2172.7359999999999</v>
      </c>
      <c r="P57" s="148">
        <f>Analysis_FSR_Ult_Selected!L60</f>
        <v>2172.7359999999999</v>
      </c>
      <c r="Q57" s="148" t="str">
        <f>'Analysis_FSR_Ult_Inc Method'!L60</f>
        <v/>
      </c>
      <c r="R57" s="294">
        <f>+'Analysis_FSR_Ult_C_Count Method'!L60</f>
        <v>72</v>
      </c>
      <c r="S57" s="789">
        <f t="shared" si="4"/>
        <v>2172.7359999999999</v>
      </c>
      <c r="T57" s="590">
        <f t="shared" si="11"/>
        <v>30.176888888888886</v>
      </c>
      <c r="U57" s="789">
        <f>+[32]Summary_AttrorTotal!U57</f>
        <v>72</v>
      </c>
      <c r="V57" s="44">
        <f t="shared" si="10"/>
        <v>0.10668003568719245</v>
      </c>
      <c r="W57" s="147" t="e">
        <f>IF(C57="N/A","N/A",S57/C57)*12/IF(A57=INDEX($A$18:$A$62,Tot_Acc_Per,1),'User Entries'!$B$17,ACC_Length)</f>
        <v>#REF!</v>
      </c>
      <c r="X57" s="147" t="e">
        <f>IF(C57="N/A","N/A",U57/C57*1000)*12/IF(A57=INDEX($A$18:$A$62,Tot_Acc_Per,1),'User Entries'!$B$17,ACC_Length)</f>
        <v>#REF!</v>
      </c>
      <c r="Y57" s="129">
        <f>+[32]Summary_AttrorTotal!S57</f>
        <v>2172.7359999999999</v>
      </c>
      <c r="Z57" s="692">
        <f t="shared" si="5"/>
        <v>57</v>
      </c>
      <c r="AA57" s="172">
        <f t="shared" si="12"/>
        <v>39</v>
      </c>
      <c r="AB57" s="147" t="e">
        <f>D57/$B57*12/IF(A57=INDEX($A$18:$A$62,Tot_Acc_Per,1),'User Entries'!$B$17,ACC_Length)</f>
        <v>#REF!</v>
      </c>
      <c r="AC57" s="147" t="e">
        <f>H57/$B57*12/IF(A57=INDEX($A$18:$A$62,Tot_Acc_Per,1),'User Entries'!$B$17,ACC_Length)</f>
        <v>#REF!</v>
      </c>
      <c r="AD57" s="147" t="e">
        <f>F57/$B57*12/IF(A57=INDEX($A$18:$A$62,Tot_Acc_Per,1),'User Entries'!$B$17,ACC_Length)</f>
        <v>#REF!</v>
      </c>
      <c r="AE57" s="147" t="e">
        <f>J57/$B57*12/IF(A57=INDEX($A$18:$A$62,Tot_Acc_Per,1),'User Entries'!$B$17,ACC_Length)</f>
        <v>#REF!</v>
      </c>
      <c r="AF57" s="147" t="e">
        <f>D57/$C57*12/IF(A57=INDEX($A$18:$A$62,Tot_Acc_Per,1),'User Entries'!$B$17,ACC_Length)</f>
        <v>#REF!</v>
      </c>
      <c r="AG57" s="147" t="e">
        <f>H57/$C57*12/IF(A57=INDEX($A$18:$A$62,Tot_Acc_Per,1),'User Entries'!$B$17,ACC_Length)</f>
        <v>#REF!</v>
      </c>
      <c r="AH57" s="147" t="e">
        <f>F57/$C57*12/IF(A57=INDEX($A$18:$A$62,Tot_Acc_Per,1),'User Entries'!$B$17,ACC_Length)</f>
        <v>#REF!</v>
      </c>
      <c r="AI57" s="147" t="e">
        <f>J57/$C57*12/IF(A57=INDEX($A$18:$A$62,Tot_Acc_Per,1),'User Entries'!$B$17,ACC_Length)</f>
        <v>#REF!</v>
      </c>
      <c r="AJ57" s="147" t="e">
        <f>G57/$C57*1000*12/IF(A57=INDEX($A$18:$A$62,Tot_Acc_Per,1),'User Entries'!$B$17,ACC_Length)</f>
        <v>#REF!</v>
      </c>
      <c r="AK57" s="147" t="e">
        <f>L57/$C57*1000*12/IF(A57=INDEX($A$18:$A$62,Tot_Acc_Per,1),'User Entries'!$B$17,ACC_Length)</f>
        <v>#REF!</v>
      </c>
      <c r="AL57" s="148">
        <f t="shared" si="15"/>
        <v>37.108710144927542</v>
      </c>
      <c r="AM57" s="148">
        <f t="shared" si="16"/>
        <v>30.176888888888886</v>
      </c>
      <c r="AO57" s="693">
        <f>+S57-[25]Summary_AttrorTotal!$S57</f>
        <v>0</v>
      </c>
      <c r="AQ57" s="459">
        <f t="shared" si="14"/>
        <v>0</v>
      </c>
    </row>
    <row r="58" spans="1:43">
      <c r="A58" s="182" t="str">
        <f>Tri_Incurred_AttrorTot!A52</f>
        <v>2009 Q1</v>
      </c>
      <c r="B58" s="258">
        <f t="shared" si="17"/>
        <v>20728.923927</v>
      </c>
      <c r="C58" s="259">
        <f t="shared" si="3"/>
        <v>26791.333333333332</v>
      </c>
      <c r="D58" s="251">
        <f>Tri_Paid_AttrorTot!B52/unit</f>
        <v>438.548</v>
      </c>
      <c r="E58" s="252">
        <f>Tri_Outstanding_AttrorTot!B52/unit</f>
        <v>2238.4340000000002</v>
      </c>
      <c r="F58" s="208">
        <f>Tri_Incurred_AttrorTot!B52/unit</f>
        <v>2676.982</v>
      </c>
      <c r="G58" s="253">
        <f>Tri_Incurred_CCounts_Attror!B52</f>
        <v>65</v>
      </c>
      <c r="H58" s="251">
        <f>INDEX(Tri_Paid_AttrorTot!$B52:$CC52,1,Tot_Acc_Per-$AA58)/unit</f>
        <v>2165.84</v>
      </c>
      <c r="I58" s="208">
        <f>INDEX(Tri_Outstanding_AttrorTot!$B52:$CC52,1,Tot_Acc_Per-$AA58)/unit</f>
        <v>0</v>
      </c>
      <c r="J58" s="208">
        <f>INDEX(Tri_Incurred_AttrorTot!$B52:$CC52,1,Tot_Acc_Per-$AA58)/unit</f>
        <v>2165.84</v>
      </c>
      <c r="K58" s="208">
        <f t="shared" si="8"/>
        <v>34.932903225806456</v>
      </c>
      <c r="L58" s="251">
        <f>INDEX(Tri_Incurred_CCounts_Attror!$B52:$CC52,1,Tot_Acc_Per-$AA58)</f>
        <v>62</v>
      </c>
      <c r="M58" s="260">
        <f>IFERROR(Analysis_LastQ_Ult_Selected!L61,0)</f>
        <v>2165.84</v>
      </c>
      <c r="N58" s="292">
        <f>'Analysis_LastQ_Ult_Selected(CC)'!L61</f>
        <v>62</v>
      </c>
      <c r="O58" s="148">
        <f>IFERROR(Analysis_LastQ_Ult_Selected!K61,0)</f>
        <v>2165.84</v>
      </c>
      <c r="P58" s="148">
        <f>Analysis_FSR_Ult_Selected!L61</f>
        <v>2165.84</v>
      </c>
      <c r="Q58" s="148" t="str">
        <f>'Analysis_FSR_Ult_Inc Method'!L61</f>
        <v/>
      </c>
      <c r="R58" s="294">
        <f>+'Analysis_FSR_Ult_C_Count Method'!L61</f>
        <v>62</v>
      </c>
      <c r="S58" s="789">
        <f t="shared" si="4"/>
        <v>2165.8389999999999</v>
      </c>
      <c r="T58" s="590">
        <f t="shared" si="11"/>
        <v>34.378396825396827</v>
      </c>
      <c r="U58" s="789">
        <f>+[32]Summary_AttrorTotal!U58</f>
        <v>63</v>
      </c>
      <c r="V58" s="44">
        <f t="shared" si="10"/>
        <v>0.10448390893937984</v>
      </c>
      <c r="W58" s="332">
        <f>IF(C58="N/A","N/A",S58/C58)*12/IF(A58=INDEX($A$18:$A$100,Tot_Acc_Per,1),'User Entries'!$B$17,ACC_Length)</f>
        <v>0.32336412272625475</v>
      </c>
      <c r="X58" s="147">
        <f>IF(C58="N/A","N/A",U58/C58*1000)*12/IF(A58=INDEX($A$18:$A$100,Tot_Acc_Per,1),'User Entries'!$B$17,ACC_Length)</f>
        <v>9.4060268245950187</v>
      </c>
      <c r="Y58" s="129">
        <f>+[32]Summary_AttrorTotal!S58</f>
        <v>2165.8389999999999</v>
      </c>
      <c r="Z58" s="692">
        <f t="shared" si="5"/>
        <v>58</v>
      </c>
      <c r="AA58" s="172">
        <f t="shared" si="12"/>
        <v>40</v>
      </c>
      <c r="AB58" s="147" t="e">
        <f>D58/$B58*12/IF(A58=INDEX($A$18:$A$62,Tot_Acc_Per,1),'User Entries'!$B$17,ACC_Length)</f>
        <v>#REF!</v>
      </c>
      <c r="AC58" s="147" t="e">
        <f>H58/$B58*12/IF(A58=INDEX($A$18:$A$62,Tot_Acc_Per,1),'User Entries'!$B$17,ACC_Length)</f>
        <v>#REF!</v>
      </c>
      <c r="AD58" s="147" t="e">
        <f>F58/$B58*12/IF(A58=INDEX($A$18:$A$62,Tot_Acc_Per,1),'User Entries'!$B$17,ACC_Length)</f>
        <v>#REF!</v>
      </c>
      <c r="AE58" s="147" t="e">
        <f>J58/$B58*12/IF(A58=INDEX($A$18:$A$62,Tot_Acc_Per,1),'User Entries'!$B$17,ACC_Length)</f>
        <v>#REF!</v>
      </c>
      <c r="AF58" s="147" t="e">
        <f>D58/$C58*12/IF(A58=INDEX($A$18:$A$62,Tot_Acc_Per,1),'User Entries'!$B$17,ACC_Length)</f>
        <v>#REF!</v>
      </c>
      <c r="AG58" s="147" t="e">
        <f>H58/$C58*12/IF(A58=INDEX($A$18:$A$62,Tot_Acc_Per,1),'User Entries'!$B$17,ACC_Length)</f>
        <v>#REF!</v>
      </c>
      <c r="AH58" s="147" t="e">
        <f>F58/$C58*12/IF(A58=INDEX($A$18:$A$62,Tot_Acc_Per,1),'User Entries'!$B$17,ACC_Length)</f>
        <v>#REF!</v>
      </c>
      <c r="AI58" s="147" t="e">
        <f>J58/$C58*12/IF(A58=INDEX($A$18:$A$62,Tot_Acc_Per,1),'User Entries'!$B$17,ACC_Length)</f>
        <v>#REF!</v>
      </c>
      <c r="AJ58" s="147" t="e">
        <f>G58/$C58*1000*12/IF(A58=INDEX($A$18:$A$62,Tot_Acc_Per,1),'User Entries'!$B$17,ACC_Length)</f>
        <v>#REF!</v>
      </c>
      <c r="AK58" s="147" t="e">
        <f>L58/$C58*1000*12/IF(A58=INDEX($A$18:$A$62,Tot_Acc_Per,1),'User Entries'!$B$17,ACC_Length)</f>
        <v>#REF!</v>
      </c>
      <c r="AL58" s="148">
        <f t="shared" si="15"/>
        <v>41.184338461538459</v>
      </c>
      <c r="AM58" s="148">
        <f t="shared" si="16"/>
        <v>34.932903225806456</v>
      </c>
      <c r="AO58" s="693">
        <f>+S58-[25]Summary_AttrorTotal!$S58</f>
        <v>-1.0000000002037268E-3</v>
      </c>
      <c r="AQ58" s="459">
        <f t="shared" si="14"/>
        <v>-1.0000000002037268E-3</v>
      </c>
    </row>
    <row r="59" spans="1:43">
      <c r="A59" s="182" t="str">
        <f>Tri_Incurred_AttrorTot!A53</f>
        <v>2009 Q2</v>
      </c>
      <c r="B59" s="258">
        <f t="shared" si="17"/>
        <v>21690.816265999998</v>
      </c>
      <c r="C59" s="259">
        <f t="shared" si="3"/>
        <v>26618.5</v>
      </c>
      <c r="D59" s="251">
        <f>Tri_Paid_AttrorTot!B53/unit</f>
        <v>491.25299999999999</v>
      </c>
      <c r="E59" s="252">
        <f>Tri_Outstanding_AttrorTot!B53/unit</f>
        <v>2666.616</v>
      </c>
      <c r="F59" s="208">
        <f>Tri_Incurred_AttrorTot!B53/unit</f>
        <v>3157.8690000000001</v>
      </c>
      <c r="G59" s="253">
        <f>Tri_Incurred_CCounts_Attror!B53</f>
        <v>72</v>
      </c>
      <c r="H59" s="251">
        <f>INDEX(Tri_Paid_AttrorTot!$B53:$CC53,1,Tot_Acc_Per-$AA59)/unit</f>
        <v>2545.9009999999998</v>
      </c>
      <c r="I59" s="208">
        <f>INDEX(Tri_Outstanding_AttrorTot!$B53:$CC53,1,Tot_Acc_Per-$AA59)/unit</f>
        <v>0</v>
      </c>
      <c r="J59" s="208">
        <f>INDEX(Tri_Incurred_AttrorTot!$B53:$CC53,1,Tot_Acc_Per-$AA59)/unit</f>
        <v>2545.9009999999998</v>
      </c>
      <c r="K59" s="208">
        <f t="shared" si="8"/>
        <v>35.857760563380282</v>
      </c>
      <c r="L59" s="251">
        <f>INDEX(Tri_Incurred_CCounts_Attror!$B53:$CC53,1,Tot_Acc_Per-$AA59)</f>
        <v>71</v>
      </c>
      <c r="M59" s="260">
        <f>IFERROR(Analysis_LastQ_Ult_Selected!L62,0)</f>
        <v>2545.9009999999998</v>
      </c>
      <c r="N59" s="292">
        <f>'Analysis_LastQ_Ult_Selected(CC)'!L62</f>
        <v>71</v>
      </c>
      <c r="O59" s="148">
        <f>IFERROR(Analysis_LastQ_Ult_Selected!K62,0)</f>
        <v>2545.9009999999998</v>
      </c>
      <c r="P59" s="148">
        <f>Analysis_FSR_Ult_Selected!L62</f>
        <v>2545.8998245202779</v>
      </c>
      <c r="Q59" s="148" t="str">
        <f>'Analysis_FSR_Ult_Inc Method'!L62</f>
        <v/>
      </c>
      <c r="R59" s="294">
        <f>+'Analysis_FSR_Ult_C_Count Method'!L62</f>
        <v>72.145161290322577</v>
      </c>
      <c r="S59" s="789">
        <f t="shared" si="4"/>
        <v>2552.545640617368</v>
      </c>
      <c r="T59" s="590">
        <f t="shared" si="11"/>
        <v>35.951347050948847</v>
      </c>
      <c r="U59" s="789">
        <f>+[32]Summary_AttrorTotal!U59</f>
        <v>71</v>
      </c>
      <c r="V59" s="44">
        <f t="shared" si="10"/>
        <v>0.11767863455735604</v>
      </c>
      <c r="W59" s="332">
        <f>IF(C59="N/A","N/A",S59/C59)*12/IF(A59=INDEX($A$18:$A$100,Tot_Acc_Per,1),'User Entries'!$B$17,ACC_Length)</f>
        <v>0.3835746778544798</v>
      </c>
      <c r="X59" s="147">
        <f>IF(C59="N/A","N/A",U59/C59*1000)*12/IF(A59=INDEX($A$18:$A$100,Tot_Acc_Per,1),'User Entries'!$B$17,ACC_Length)</f>
        <v>10.669271371414617</v>
      </c>
      <c r="Y59" s="129">
        <f>+[32]Summary_AttrorTotal!S59</f>
        <v>2552.545640617368</v>
      </c>
      <c r="Z59" s="692">
        <f t="shared" si="5"/>
        <v>59</v>
      </c>
      <c r="AA59" s="172">
        <f t="shared" si="12"/>
        <v>41</v>
      </c>
      <c r="AB59" s="147" t="e">
        <f>D59/$B59*12/IF(A59=INDEX($A$18:$A$62,Tot_Acc_Per,1),'User Entries'!$B$17,ACC_Length)</f>
        <v>#REF!</v>
      </c>
      <c r="AC59" s="147" t="e">
        <f>H59/$B59*12/IF(A59=INDEX($A$18:$A$62,Tot_Acc_Per,1),'User Entries'!$B$17,ACC_Length)</f>
        <v>#REF!</v>
      </c>
      <c r="AD59" s="147" t="e">
        <f>F59/$B59*12/IF(A59=INDEX($A$18:$A$62,Tot_Acc_Per,1),'User Entries'!$B$17,ACC_Length)</f>
        <v>#REF!</v>
      </c>
      <c r="AE59" s="147" t="e">
        <f>J59/$B59*12/IF(A59=INDEX($A$18:$A$62,Tot_Acc_Per,1),'User Entries'!$B$17,ACC_Length)</f>
        <v>#REF!</v>
      </c>
      <c r="AF59" s="147" t="e">
        <f>D59/$C59*12/IF(A59=INDEX($A$18:$A$62,Tot_Acc_Per,1),'User Entries'!$B$17,ACC_Length)</f>
        <v>#REF!</v>
      </c>
      <c r="AG59" s="147" t="e">
        <f>H59/$C59*12/IF(A59=INDEX($A$18:$A$62,Tot_Acc_Per,1),'User Entries'!$B$17,ACC_Length)</f>
        <v>#REF!</v>
      </c>
      <c r="AH59" s="147" t="e">
        <f>F59/$C59*12/IF(A59=INDEX($A$18:$A$62,Tot_Acc_Per,1),'User Entries'!$B$17,ACC_Length)</f>
        <v>#REF!</v>
      </c>
      <c r="AI59" s="147" t="e">
        <f>J59/$C59*12/IF(A59=INDEX($A$18:$A$62,Tot_Acc_Per,1),'User Entries'!$B$17,ACC_Length)</f>
        <v>#REF!</v>
      </c>
      <c r="AJ59" s="147" t="e">
        <f>G59/$C59*1000*12/IF(A59=INDEX($A$18:$A$62,Tot_Acc_Per,1),'User Entries'!$B$17,ACC_Length)</f>
        <v>#REF!</v>
      </c>
      <c r="AK59" s="147" t="e">
        <f>L59/$C59*1000*12/IF(A59=INDEX($A$18:$A$62,Tot_Acc_Per,1),'User Entries'!$B$17,ACC_Length)</f>
        <v>#REF!</v>
      </c>
      <c r="AL59" s="148">
        <f t="shared" si="15"/>
        <v>43.859291666666671</v>
      </c>
      <c r="AM59" s="148">
        <f t="shared" si="16"/>
        <v>35.857760563380282</v>
      </c>
      <c r="AO59" s="693">
        <f>+S59-[25]Summary_AttrorTotal!$S59</f>
        <v>6.644640617368168</v>
      </c>
      <c r="AQ59" s="459">
        <f t="shared" si="14"/>
        <v>6.645816097090119</v>
      </c>
    </row>
    <row r="60" spans="1:43">
      <c r="A60" s="182" t="str">
        <f>Tri_Incurred_AttrorTot!A54</f>
        <v>2009 Q3</v>
      </c>
      <c r="B60" s="258">
        <f t="shared" si="17"/>
        <v>22057.419626000003</v>
      </c>
      <c r="C60" s="259">
        <f t="shared" si="3"/>
        <v>25906.5</v>
      </c>
      <c r="D60" s="251">
        <f>Tri_Paid_AttrorTot!B54/unit</f>
        <v>656.72699999999998</v>
      </c>
      <c r="E60" s="252">
        <f>Tri_Outstanding_AttrorTot!B54/unit</f>
        <v>1701.972</v>
      </c>
      <c r="F60" s="208">
        <f>Tri_Incurred_AttrorTot!B54/unit</f>
        <v>2358.6990000000001</v>
      </c>
      <c r="G60" s="253">
        <f>Tri_Incurred_CCounts_Attror!B54</f>
        <v>52</v>
      </c>
      <c r="H60" s="251">
        <f>INDEX(Tri_Paid_AttrorTot!$B54:$CC54,1,Tot_Acc_Per-$AA60)/unit</f>
        <v>2025.9649999999999</v>
      </c>
      <c r="I60" s="208">
        <f>INDEX(Tri_Outstanding_AttrorTot!$B54:$CC54,1,Tot_Acc_Per-$AA60)/unit</f>
        <v>0</v>
      </c>
      <c r="J60" s="208">
        <f>INDEX(Tri_Incurred_AttrorTot!$B54:$CC54,1,Tot_Acc_Per-$AA60)/unit</f>
        <v>2025.9649999999999</v>
      </c>
      <c r="K60" s="208">
        <f t="shared" si="8"/>
        <v>38.225754716981129</v>
      </c>
      <c r="L60" s="251">
        <f>INDEX(Tri_Incurred_CCounts_Attror!$B54:$CC54,1,Tot_Acc_Per-$AA60)</f>
        <v>53</v>
      </c>
      <c r="M60" s="260">
        <f>IFERROR(Analysis_LastQ_Ult_Selected!L63,0)</f>
        <v>2025.9649999999999</v>
      </c>
      <c r="N60" s="292">
        <f>'Analysis_LastQ_Ult_Selected(CC)'!L63</f>
        <v>53</v>
      </c>
      <c r="O60" s="148">
        <f>IFERROR(Analysis_LastQ_Ult_Selected!K63,0)</f>
        <v>2025.9649999999999</v>
      </c>
      <c r="P60" s="148">
        <f>Analysis_FSR_Ult_Selected!L63</f>
        <v>2031.2526405360484</v>
      </c>
      <c r="Q60" s="148" t="str">
        <f>'Analysis_FSR_Ult_Inc Method'!L63</f>
        <v/>
      </c>
      <c r="R60" s="294">
        <f>+'Analysis_FSR_Ult_C_Count Method'!L63</f>
        <v>53</v>
      </c>
      <c r="S60" s="789">
        <f t="shared" si="4"/>
        <v>2027.9414484858937</v>
      </c>
      <c r="T60" s="590">
        <f t="shared" si="11"/>
        <v>38.263046197847054</v>
      </c>
      <c r="U60" s="789">
        <f>+[32]Summary_AttrorTotal!U60</f>
        <v>53</v>
      </c>
      <c r="V60" s="44">
        <f t="shared" si="10"/>
        <v>9.193919700813391E-2</v>
      </c>
      <c r="W60" s="332">
        <f>IF(C60="N/A","N/A",S60/C60)*12/IF(A60=INDEX($A$18:$A$100,Tot_Acc_Per,1),'User Entries'!$B$17,ACC_Length)</f>
        <v>0.31311700901100398</v>
      </c>
      <c r="X60" s="147">
        <f>IF(C60="N/A","N/A",U60/C60*1000)*12/IF(A60=INDEX($A$18:$A$100,Tot_Acc_Per,1),'User Entries'!$B$17,ACC_Length)</f>
        <v>8.1832744677976574</v>
      </c>
      <c r="Y60" s="129">
        <f>+[32]Summary_AttrorTotal!S60</f>
        <v>2027.9414484858937</v>
      </c>
      <c r="Z60" s="692">
        <f t="shared" si="5"/>
        <v>60</v>
      </c>
      <c r="AA60" s="172">
        <f t="shared" si="12"/>
        <v>42</v>
      </c>
      <c r="AB60" s="147" t="e">
        <f>D60/$B60*12/IF(A60=INDEX($A$18:$A$62,Tot_Acc_Per,1),'User Entries'!$B$17,ACC_Length)</f>
        <v>#REF!</v>
      </c>
      <c r="AC60" s="147" t="e">
        <f>H60/$B60*12/IF(A60=INDEX($A$18:$A$62,Tot_Acc_Per,1),'User Entries'!$B$17,ACC_Length)</f>
        <v>#REF!</v>
      </c>
      <c r="AD60" s="147" t="e">
        <f>F60/$B60*12/IF(A60=INDEX($A$18:$A$62,Tot_Acc_Per,1),'User Entries'!$B$17,ACC_Length)</f>
        <v>#REF!</v>
      </c>
      <c r="AE60" s="147" t="e">
        <f>J60/$B60*12/IF(A60=INDEX($A$18:$A$62,Tot_Acc_Per,1),'User Entries'!$B$17,ACC_Length)</f>
        <v>#REF!</v>
      </c>
      <c r="AF60" s="147" t="e">
        <f>D60/$C60*12/IF(A60=INDEX($A$18:$A$62,Tot_Acc_Per,1),'User Entries'!$B$17,ACC_Length)</f>
        <v>#REF!</v>
      </c>
      <c r="AG60" s="147" t="e">
        <f>H60/$C60*12/IF(A60=INDEX($A$18:$A$62,Tot_Acc_Per,1),'User Entries'!$B$17,ACC_Length)</f>
        <v>#REF!</v>
      </c>
      <c r="AH60" s="147" t="e">
        <f>F60/$C60*12/IF(A60=INDEX($A$18:$A$62,Tot_Acc_Per,1),'User Entries'!$B$17,ACC_Length)</f>
        <v>#REF!</v>
      </c>
      <c r="AI60" s="147" t="e">
        <f>J60/$C60*12/IF(A60=INDEX($A$18:$A$62,Tot_Acc_Per,1),'User Entries'!$B$17,ACC_Length)</f>
        <v>#REF!</v>
      </c>
      <c r="AJ60" s="147" t="e">
        <f>G60/$C60*1000*12/IF(A60=INDEX($A$18:$A$62,Tot_Acc_Per,1),'User Entries'!$B$17,ACC_Length)</f>
        <v>#REF!</v>
      </c>
      <c r="AK60" s="147" t="e">
        <f>L60/$C60*1000*12/IF(A60=INDEX($A$18:$A$62,Tot_Acc_Per,1),'User Entries'!$B$17,ACC_Length)</f>
        <v>#REF!</v>
      </c>
      <c r="AL60" s="148">
        <f t="shared" si="15"/>
        <v>45.359596153846155</v>
      </c>
      <c r="AM60" s="148">
        <f t="shared" si="16"/>
        <v>38.225754716981129</v>
      </c>
      <c r="AO60" s="693">
        <f>+S60-[25]Summary_AttrorTotal!$S60</f>
        <v>1.9764484858937976</v>
      </c>
      <c r="AQ60" s="459">
        <f t="shared" si="14"/>
        <v>-3.3111920501546592</v>
      </c>
    </row>
    <row r="61" spans="1:43">
      <c r="A61" s="182" t="str">
        <f>Tri_Incurred_AttrorTot!A55</f>
        <v>2009 Q4</v>
      </c>
      <c r="B61" s="258">
        <f t="shared" si="17"/>
        <v>22805.917534</v>
      </c>
      <c r="C61" s="259">
        <f t="shared" si="3"/>
        <v>25796.333333333332</v>
      </c>
      <c r="D61" s="251">
        <f>Tri_Paid_AttrorTot!B55/unit</f>
        <v>296.76799999999997</v>
      </c>
      <c r="E61" s="252">
        <f>Tri_Outstanding_AttrorTot!B55/unit</f>
        <v>1935.7370000000001</v>
      </c>
      <c r="F61" s="208">
        <f>Tri_Incurred_AttrorTot!B55/unit</f>
        <v>2232.5050000000001</v>
      </c>
      <c r="G61" s="253">
        <f>Tri_Incurred_CCounts_Attror!B55</f>
        <v>49</v>
      </c>
      <c r="H61" s="251">
        <f>INDEX(Tri_Paid_AttrorTot!$B55:$CC55,1,Tot_Acc_Per-$AA61)/unit</f>
        <v>2360.7240000000002</v>
      </c>
      <c r="I61" s="208">
        <f>INDEX(Tri_Outstanding_AttrorTot!$B55:$CC55,1,Tot_Acc_Per-$AA61)/unit</f>
        <v>0</v>
      </c>
      <c r="J61" s="208">
        <f>INDEX(Tri_Incurred_AttrorTot!$B55:$CC55,1,Tot_Acc_Per-$AA61)/unit</f>
        <v>2360.7240000000002</v>
      </c>
      <c r="K61" s="208">
        <f t="shared" si="8"/>
        <v>41.416210526315794</v>
      </c>
      <c r="L61" s="251">
        <f>INDEX(Tri_Incurred_CCounts_Attror!$B55:$CC55,1,Tot_Acc_Per-$AA61)</f>
        <v>57</v>
      </c>
      <c r="M61" s="260">
        <f>IFERROR(Analysis_LastQ_Ult_Selected!L64,0)</f>
        <v>2360.7240000000002</v>
      </c>
      <c r="N61" s="292">
        <f>'Analysis_LastQ_Ult_Selected(CC)'!L64</f>
        <v>57</v>
      </c>
      <c r="O61" s="148">
        <f>IFERROR(Analysis_LastQ_Ult_Selected!K64,0)</f>
        <v>2360.7240000000002</v>
      </c>
      <c r="P61" s="148">
        <f>Analysis_FSR_Ult_Selected!L64</f>
        <v>2363.0270256571134</v>
      </c>
      <c r="Q61" s="148" t="str">
        <f>'Analysis_FSR_Ult_Inc Method'!L64</f>
        <v/>
      </c>
      <c r="R61" s="294">
        <f>+'Analysis_FSR_Ult_C_Count Method'!L64</f>
        <v>57</v>
      </c>
      <c r="S61" s="789">
        <f t="shared" si="4"/>
        <v>2350.8043397094357</v>
      </c>
      <c r="T61" s="590">
        <f t="shared" si="11"/>
        <v>41.242181398411155</v>
      </c>
      <c r="U61" s="789">
        <f>+[32]Summary_AttrorTotal!U61</f>
        <v>57</v>
      </c>
      <c r="V61" s="44">
        <f t="shared" si="10"/>
        <v>0.10307870035067696</v>
      </c>
      <c r="W61" s="332">
        <f>IF(C61="N/A","N/A",S61/C61)*12/IF(A61=INDEX($A$18:$A$100,Tot_Acc_Per,1),'User Entries'!$B$17,ACC_Length)</f>
        <v>0.36451759392824856</v>
      </c>
      <c r="X61" s="147">
        <f>IF(C61="N/A","N/A",U61/C61*1000)*12/IF(A61=INDEX($A$18:$A$100,Tot_Acc_Per,1),'User Entries'!$B$17,ACC_Length)</f>
        <v>8.8384654149814565</v>
      </c>
      <c r="Y61" s="129">
        <f>+[32]Summary_AttrorTotal!S61</f>
        <v>2350.8043397094357</v>
      </c>
      <c r="Z61" s="692">
        <f t="shared" si="5"/>
        <v>61</v>
      </c>
      <c r="AA61" s="172">
        <f t="shared" si="12"/>
        <v>43</v>
      </c>
      <c r="AB61" s="147" t="e">
        <f>D61/$B61*12/IF(A61=INDEX($A$18:$A$62,Tot_Acc_Per,1),'User Entries'!$B$17,ACC_Length)</f>
        <v>#REF!</v>
      </c>
      <c r="AC61" s="147" t="e">
        <f>H61/$B61*12/IF(A61=INDEX($A$18:$A$62,Tot_Acc_Per,1),'User Entries'!$B$17,ACC_Length)</f>
        <v>#REF!</v>
      </c>
      <c r="AD61" s="147" t="e">
        <f>F61/$B61*12/IF(A61=INDEX($A$18:$A$62,Tot_Acc_Per,1),'User Entries'!$B$17,ACC_Length)</f>
        <v>#REF!</v>
      </c>
      <c r="AE61" s="147" t="e">
        <f>J61/$B61*12/IF(A61=INDEX($A$18:$A$62,Tot_Acc_Per,1),'User Entries'!$B$17,ACC_Length)</f>
        <v>#REF!</v>
      </c>
      <c r="AF61" s="147" t="e">
        <f>D61/$C61*12/IF(A61=INDEX($A$18:$A$62,Tot_Acc_Per,1),'User Entries'!$B$17,ACC_Length)</f>
        <v>#REF!</v>
      </c>
      <c r="AG61" s="147" t="e">
        <f>H61/$C61*12/IF(A61=INDEX($A$18:$A$62,Tot_Acc_Per,1),'User Entries'!$B$17,ACC_Length)</f>
        <v>#REF!</v>
      </c>
      <c r="AH61" s="147" t="e">
        <f>F61/$C61*12/IF(A61=INDEX($A$18:$A$62,Tot_Acc_Per,1),'User Entries'!$B$17,ACC_Length)</f>
        <v>#REF!</v>
      </c>
      <c r="AI61" s="147" t="e">
        <f>J61/$C61*12/IF(A61=INDEX($A$18:$A$62,Tot_Acc_Per,1),'User Entries'!$B$17,ACC_Length)</f>
        <v>#REF!</v>
      </c>
      <c r="AJ61" s="147" t="e">
        <f>G61/$C61*1000*12/IF(A61=INDEX($A$18:$A$62,Tot_Acc_Per,1),'User Entries'!$B$17,ACC_Length)</f>
        <v>#REF!</v>
      </c>
      <c r="AK61" s="147" t="e">
        <f>L61/$C61*1000*12/IF(A61=INDEX($A$18:$A$62,Tot_Acc_Per,1),'User Entries'!$B$17,ACC_Length)</f>
        <v>#REF!</v>
      </c>
      <c r="AL61" s="148">
        <f t="shared" si="15"/>
        <v>45.561326530612249</v>
      </c>
      <c r="AM61" s="148">
        <f t="shared" si="16"/>
        <v>41.416210526315794</v>
      </c>
      <c r="AO61" s="693">
        <f>+S61-[25]Summary_AttrorTotal!$S61</f>
        <v>-9.9196602905644795</v>
      </c>
      <c r="AQ61" s="459">
        <f t="shared" si="14"/>
        <v>-12.222685947677746</v>
      </c>
    </row>
    <row r="62" spans="1:43">
      <c r="A62" s="182" t="str">
        <f>Tri_Incurred_AttrorTot!A56</f>
        <v>2010 Q1</v>
      </c>
      <c r="B62" s="258">
        <f t="shared" si="17"/>
        <v>23200.237827999998</v>
      </c>
      <c r="C62" s="259">
        <f t="shared" si="3"/>
        <v>26098.5</v>
      </c>
      <c r="D62" s="251">
        <f>Tri_Paid_AttrorTot!B56/unit</f>
        <v>445.49099999999999</v>
      </c>
      <c r="E62" s="252">
        <f>Tri_Outstanding_AttrorTot!B56/unit</f>
        <v>2243.5479999999998</v>
      </c>
      <c r="F62" s="208">
        <f>Tri_Incurred_AttrorTot!B56/unit</f>
        <v>2689.0390000000002</v>
      </c>
      <c r="G62" s="253">
        <f>Tri_Incurred_CCounts_Attror!B56</f>
        <v>52</v>
      </c>
      <c r="H62" s="251">
        <f>INDEX(Tri_Paid_AttrorTot!$B56:$CC56,1,Tot_Acc_Per-$AA62)/unit</f>
        <v>2188.54</v>
      </c>
      <c r="I62" s="208">
        <f>INDEX(Tri_Outstanding_AttrorTot!$B56:$CC56,1,Tot_Acc_Per-$AA62)/unit</f>
        <v>0</v>
      </c>
      <c r="J62" s="208">
        <f>INDEX(Tri_Incurred_AttrorTot!$B56:$CC56,1,Tot_Acc_Per-$AA62)/unit</f>
        <v>2188.54</v>
      </c>
      <c r="K62" s="208">
        <f t="shared" si="8"/>
        <v>45.594583333333333</v>
      </c>
      <c r="L62" s="251">
        <f>INDEX(Tri_Incurred_CCounts_Attror!$B56:$CC56,1,Tot_Acc_Per-$AA62)</f>
        <v>48</v>
      </c>
      <c r="M62" s="260">
        <f>IFERROR(Analysis_LastQ_Ult_Selected!L65,0)</f>
        <v>2188.54</v>
      </c>
      <c r="N62" s="292">
        <f>'Analysis_LastQ_Ult_Selected(CC)'!L65</f>
        <v>48</v>
      </c>
      <c r="O62" s="148">
        <f>IFERROR(Analysis_LastQ_Ult_Selected!K65,0)</f>
        <v>2188.54</v>
      </c>
      <c r="P62" s="148">
        <f>Analysis_FSR_Ult_Selected!L65</f>
        <v>2179.3438494409711</v>
      </c>
      <c r="Q62" s="148" t="str">
        <f>'Analysis_FSR_Ult_Inc Method'!L65</f>
        <v/>
      </c>
      <c r="R62" s="294">
        <f>+'Analysis_FSR_Ult_C_Count Method'!L65</f>
        <v>48</v>
      </c>
      <c r="S62" s="789">
        <f t="shared" si="4"/>
        <v>2191.1243270606324</v>
      </c>
      <c r="T62" s="590">
        <f t="shared" si="11"/>
        <v>45.648423480429841</v>
      </c>
      <c r="U62" s="789">
        <f>+[32]Summary_AttrorTotal!U62</f>
        <v>48</v>
      </c>
      <c r="V62" s="618">
        <f t="shared" si="10"/>
        <v>9.4444045931986062E-2</v>
      </c>
      <c r="W62" s="332">
        <f>IF(C62="N/A","N/A",S62/C62)*12/IF(A62=INDEX($A$18:$A$100,Tot_Acc_Per,1),'User Entries'!$B$17,ACC_Length)</f>
        <v>0.33582379478677044</v>
      </c>
      <c r="X62" s="147">
        <f>IF(C62="N/A","N/A",U62/C62*1000)*12/IF(A62=INDEX($A$18:$A$100,Tot_Acc_Per,1),'User Entries'!$B$17,ACC_Length)</f>
        <v>7.3567446404965802</v>
      </c>
      <c r="Y62" s="787">
        <f>+[32]Summary_AttrorTotal!S62</f>
        <v>2191.1243270606324</v>
      </c>
      <c r="Z62" s="692">
        <f t="shared" si="5"/>
        <v>62</v>
      </c>
      <c r="AA62" s="172">
        <f t="shared" si="12"/>
        <v>44</v>
      </c>
      <c r="AB62" s="147" t="e">
        <f>D62/$B62*12/IF(A62=INDEX($A$18:$A$62,Tot_Acc_Per,1),'User Entries'!$B$17,ACC_Length)</f>
        <v>#REF!</v>
      </c>
      <c r="AC62" s="147" t="e">
        <f>H62/$B62*12/IF(A62=INDEX($A$18:$A$62,Tot_Acc_Per,1),'User Entries'!$B$17,ACC_Length)</f>
        <v>#REF!</v>
      </c>
      <c r="AD62" s="147" t="e">
        <f>F62/$B62*12/IF(A62=INDEX($A$18:$A$62,Tot_Acc_Per,1),'User Entries'!$B$17,ACC_Length)</f>
        <v>#REF!</v>
      </c>
      <c r="AE62" s="147" t="e">
        <f>J62/$B62*12/IF(A62=INDEX($A$18:$A$62,Tot_Acc_Per,1),'User Entries'!$B$17,ACC_Length)</f>
        <v>#REF!</v>
      </c>
      <c r="AF62" s="147" t="e">
        <f>D62/$C62*12/IF(A62=INDEX($A$18:$A$62,Tot_Acc_Per,1),'User Entries'!$B$17,ACC_Length)</f>
        <v>#REF!</v>
      </c>
      <c r="AG62" s="147" t="e">
        <f>H62/$C62*12/IF(A62=INDEX($A$18:$A$62,Tot_Acc_Per,1),'User Entries'!$B$17,ACC_Length)</f>
        <v>#REF!</v>
      </c>
      <c r="AH62" s="147" t="e">
        <f>F62/$C62*12/IF(A62=INDEX($A$18:$A$62,Tot_Acc_Per,1),'User Entries'!$B$17,ACC_Length)</f>
        <v>#REF!</v>
      </c>
      <c r="AI62" s="147" t="e">
        <f>J62/$C62*12/IF(A62=INDEX($A$18:$A$62,Tot_Acc_Per,1),'User Entries'!$B$17,ACC_Length)</f>
        <v>#REF!</v>
      </c>
      <c r="AJ62" s="147" t="e">
        <f>G62/$C62*1000*12/IF(A62=INDEX($A$18:$A$62,Tot_Acc_Per,1),'User Entries'!$B$17,ACC_Length)</f>
        <v>#REF!</v>
      </c>
      <c r="AK62" s="147" t="e">
        <f>L62/$C62*1000*12/IF(A62=INDEX($A$18:$A$62,Tot_Acc_Per,1),'User Entries'!$B$17,ACC_Length)</f>
        <v>#REF!</v>
      </c>
      <c r="AL62" s="148">
        <f t="shared" si="15"/>
        <v>51.712288461538463</v>
      </c>
      <c r="AM62" s="148">
        <f t="shared" si="16"/>
        <v>45.594583333333333</v>
      </c>
      <c r="AO62" s="693">
        <f>+S62-[25]Summary_AttrorTotal!$S62</f>
        <v>2.584327060632404</v>
      </c>
      <c r="AQ62" s="459">
        <f t="shared" si="14"/>
        <v>11.780477619661269</v>
      </c>
    </row>
    <row r="63" spans="1:43">
      <c r="A63" s="182" t="str">
        <f>Tri_Incurred_AttrorTot!A57</f>
        <v>2010 Q2</v>
      </c>
      <c r="B63" s="258">
        <f t="shared" si="17"/>
        <v>24544.776771999997</v>
      </c>
      <c r="C63" s="259">
        <f t="shared" si="3"/>
        <v>26697.166666666668</v>
      </c>
      <c r="D63" s="251">
        <f>Tri_Paid_AttrorTot!B57/unit</f>
        <v>649.74699999999996</v>
      </c>
      <c r="E63" s="252">
        <f>Tri_Outstanding_AttrorTot!B57/unit</f>
        <v>1542.7570000000001</v>
      </c>
      <c r="F63" s="208">
        <f>Tri_Incurred_AttrorTot!B57/unit</f>
        <v>2192.5039999999999</v>
      </c>
      <c r="G63" s="253">
        <f>Tri_Incurred_CCounts_Attror!B57</f>
        <v>56</v>
      </c>
      <c r="H63" s="251">
        <f>INDEX(Tri_Paid_AttrorTot!$B57:$CC57,1,Tot_Acc_Per-$AA63)/unit</f>
        <v>2427.2979999999998</v>
      </c>
      <c r="I63" s="208">
        <f>INDEX(Tri_Outstanding_AttrorTot!$B57:$CC57,1,Tot_Acc_Per-$AA63)/unit</f>
        <v>0</v>
      </c>
      <c r="J63" s="208">
        <f>INDEX(Tri_Incurred_AttrorTot!$B57:$CC57,1,Tot_Acc_Per-$AA63)/unit</f>
        <v>2427.2979999999998</v>
      </c>
      <c r="K63" s="208">
        <f t="shared" si="8"/>
        <v>39.149967741935477</v>
      </c>
      <c r="L63" s="251">
        <f>INDEX(Tri_Incurred_CCounts_Attror!$B57:$CC57,1,Tot_Acc_Per-$AA63)</f>
        <v>62</v>
      </c>
      <c r="M63" s="260">
        <f>IFERROR(Analysis_LastQ_Ult_Selected!L66,0)</f>
        <v>2481.3276405461866</v>
      </c>
      <c r="N63" s="292">
        <f>'Analysis_LastQ_Ult_Selected(CC)'!L66</f>
        <v>63</v>
      </c>
      <c r="O63" s="148">
        <f>IFERROR(Analysis_LastQ_Ult_Selected!K66,0)</f>
        <v>2427.2979999999998</v>
      </c>
      <c r="P63" s="148">
        <f>Analysis_FSR_Ult_Selected!L66</f>
        <v>2430.1642633105257</v>
      </c>
      <c r="Q63" s="148" t="str">
        <f>'Analysis_FSR_Ult_Inc Method'!L66</f>
        <v/>
      </c>
      <c r="R63" s="294">
        <f>+'Analysis_FSR_Ult_C_Count Method'!L66</f>
        <v>62</v>
      </c>
      <c r="S63" s="789">
        <f t="shared" si="4"/>
        <v>2481.495432021286</v>
      </c>
      <c r="T63" s="590">
        <f t="shared" si="11"/>
        <v>39.388816381290255</v>
      </c>
      <c r="U63" s="789">
        <f>+[32]Summary_AttrorTotal!U63</f>
        <v>63</v>
      </c>
      <c r="V63" s="618">
        <f t="shared" si="10"/>
        <v>0.10110075373967578</v>
      </c>
      <c r="W63" s="332">
        <f>IF(C63="N/A","N/A",S63/C63)*12/IF(A63=INDEX($A$18:$A$100,Tot_Acc_Per,1),'User Entries'!$B$17,ACC_Length)</f>
        <v>0.37179906961731807</v>
      </c>
      <c r="X63" s="147">
        <f>IF(C63="N/A","N/A",U63/C63*1000)*12/IF(A63=INDEX($A$18:$A$100,Tot_Acc_Per,1),'User Entries'!$B$17,ACC_Length)</f>
        <v>9.4392039105273344</v>
      </c>
      <c r="Y63" s="787">
        <f>+[32]Summary_AttrorTotal!S63</f>
        <v>2481.495432021286</v>
      </c>
      <c r="Z63" s="692">
        <f t="shared" si="5"/>
        <v>63</v>
      </c>
      <c r="AA63" s="172">
        <f>AA62+1</f>
        <v>45</v>
      </c>
      <c r="AB63" s="147" t="e">
        <f>D63/$B63*12/IF(A63=INDEX($A$18:$A$62,Tot_Acc_Per,1),'User Entries'!$B$17,ACC_Length)</f>
        <v>#REF!</v>
      </c>
      <c r="AC63" s="147" t="e">
        <f>H63/$B63*12/IF(A63=INDEX($A$18:$A$62,Tot_Acc_Per,1),'User Entries'!$B$17,ACC_Length)</f>
        <v>#REF!</v>
      </c>
      <c r="AD63" s="147" t="e">
        <f>F63/$B63*12/IF(A63=INDEX($A$18:$A$62,Tot_Acc_Per,1),'User Entries'!$B$17,ACC_Length)</f>
        <v>#REF!</v>
      </c>
      <c r="AE63" s="147" t="e">
        <f>J63/$B63*12/IF(A63=INDEX($A$18:$A$62,Tot_Acc_Per,1),'User Entries'!$B$17,ACC_Length)</f>
        <v>#REF!</v>
      </c>
      <c r="AF63" s="147" t="e">
        <f>D63/$C63*12/IF(A63=INDEX($A$18:$A$62,Tot_Acc_Per,1),'User Entries'!$B$17,ACC_Length)</f>
        <v>#REF!</v>
      </c>
      <c r="AG63" s="147" t="e">
        <f>H63/$C63*12/IF(A63=INDEX($A$18:$A$62,Tot_Acc_Per,1),'User Entries'!$B$17,ACC_Length)</f>
        <v>#REF!</v>
      </c>
      <c r="AH63" s="147" t="e">
        <f>F63/$C63*12/IF(A63=INDEX($A$18:$A$62,Tot_Acc_Per,1),'User Entries'!$B$17,ACC_Length)</f>
        <v>#REF!</v>
      </c>
      <c r="AI63" s="147" t="e">
        <f>J63/$C63*12/IF(A63=INDEX($A$18:$A$62,Tot_Acc_Per,1),'User Entries'!$B$17,ACC_Length)</f>
        <v>#REF!</v>
      </c>
      <c r="AJ63" s="147" t="e">
        <f>G63/$C63*1000*12/IF(A63=INDEX($A$18:$A$62,Tot_Acc_Per,1),'User Entries'!$B$17,ACC_Length)</f>
        <v>#REF!</v>
      </c>
      <c r="AK63" s="147" t="e">
        <f>L63/$C63*1000*12/IF(A63=INDEX($A$18:$A$62,Tot_Acc_Per,1),'User Entries'!$B$17,ACC_Length)</f>
        <v>#REF!</v>
      </c>
      <c r="AL63" s="148">
        <f t="shared" si="15"/>
        <v>39.151857142857139</v>
      </c>
      <c r="AM63" s="148">
        <f t="shared" si="16"/>
        <v>39.149967741935477</v>
      </c>
      <c r="AO63" s="693">
        <f>+S63-[25]Summary_AttrorTotal!$S63</f>
        <v>0.1677914750994205</v>
      </c>
      <c r="AQ63" s="459">
        <f t="shared" si="14"/>
        <v>51.331168710760267</v>
      </c>
    </row>
    <row r="64" spans="1:43">
      <c r="A64" s="182" t="str">
        <f>Tri_Incurred_AttrorTot!A58</f>
        <v>2010 Q3</v>
      </c>
      <c r="B64" s="258">
        <f t="shared" si="17"/>
        <v>26898.953530000006</v>
      </c>
      <c r="C64" s="259">
        <f t="shared" si="3"/>
        <v>27893.5</v>
      </c>
      <c r="D64" s="251">
        <f>Tri_Paid_AttrorTot!B58/unit</f>
        <v>672.76300000000003</v>
      </c>
      <c r="E64" s="252">
        <f>Tri_Outstanding_AttrorTot!B58/unit</f>
        <v>2737.4540000000002</v>
      </c>
      <c r="F64" s="208">
        <f>Tri_Incurred_AttrorTot!B58/unit</f>
        <v>3410.2170000000001</v>
      </c>
      <c r="G64" s="253">
        <f>Tri_Incurred_CCounts_Attror!B58</f>
        <v>63</v>
      </c>
      <c r="H64" s="251">
        <f>INDEX(Tri_Paid_AttrorTot!$B58:$CC58,1,Tot_Acc_Per-$AA64)/unit</f>
        <v>3265.3760000000002</v>
      </c>
      <c r="I64" s="208">
        <f>INDEX(Tri_Outstanding_AttrorTot!$B58:$CC58,1,Tot_Acc_Per-$AA64)/unit</f>
        <v>0</v>
      </c>
      <c r="J64" s="208">
        <f>INDEX(Tri_Incurred_AttrorTot!$B58:$CC58,1,Tot_Acc_Per-$AA64)/unit</f>
        <v>3265.3760000000002</v>
      </c>
      <c r="K64" s="208">
        <f t="shared" si="8"/>
        <v>45.991211267605635</v>
      </c>
      <c r="L64" s="251">
        <f>INDEX(Tri_Incurred_CCounts_Attror!$B58:$CC58,1,Tot_Acc_Per-$AA64)</f>
        <v>71</v>
      </c>
      <c r="M64" s="260">
        <f>IFERROR(Analysis_LastQ_Ult_Selected!L67,0)</f>
        <v>3265.3760000000002</v>
      </c>
      <c r="N64" s="292">
        <f>'Analysis_LastQ_Ult_Selected(CC)'!L67</f>
        <v>71</v>
      </c>
      <c r="O64" s="148">
        <f>IFERROR(Analysis_LastQ_Ult_Selected!K67,0)</f>
        <v>3268.7742866867243</v>
      </c>
      <c r="P64" s="148">
        <f>Analysis_FSR_Ult_Selected!L67</f>
        <v>3268.9953266051812</v>
      </c>
      <c r="Q64" s="148" t="str">
        <f>'Analysis_FSR_Ult_Inc Method'!L67</f>
        <v/>
      </c>
      <c r="R64" s="294">
        <f>+'Analysis_FSR_Ult_C_Count Method'!L67</f>
        <v>71</v>
      </c>
      <c r="S64" s="789">
        <f t="shared" si="4"/>
        <v>3272.780734639472</v>
      </c>
      <c r="T64" s="590">
        <f t="shared" si="11"/>
        <v>46.095503304781296</v>
      </c>
      <c r="U64" s="789">
        <f>+[32]Summary_AttrorTotal!U64</f>
        <v>71</v>
      </c>
      <c r="V64" s="618">
        <f t="shared" si="10"/>
        <v>0.12166944453766158</v>
      </c>
      <c r="W64" s="332">
        <f>IF(C64="N/A","N/A",S64/C64)*12/IF(A64=INDEX($A$18:$A$100,Tot_Acc_Per,1),'User Entries'!$B$17,ACC_Length)</f>
        <v>0.46932521693433554</v>
      </c>
      <c r="X64" s="147">
        <f>IF(C64="N/A","N/A",U64/C64*1000)*12/IF(A64=INDEX($A$18:$A$100,Tot_Acc_Per,1),'User Entries'!$B$17,ACC_Length)</f>
        <v>10.181583523043003</v>
      </c>
      <c r="Y64" s="787">
        <f>+[32]Summary_AttrorTotal!S64</f>
        <v>3272.780734639472</v>
      </c>
      <c r="Z64" s="692">
        <f t="shared" si="5"/>
        <v>64</v>
      </c>
      <c r="AA64" s="172">
        <f>AA63+1</f>
        <v>46</v>
      </c>
      <c r="AB64" s="147" t="e">
        <f>D64/$B64*12/IF(A64=INDEX($A$18:$A$62,Tot_Acc_Per,1),'User Entries'!$B$17,ACC_Length)</f>
        <v>#REF!</v>
      </c>
      <c r="AC64" s="147" t="e">
        <f>H64/$B64*12/IF(A64=INDEX($A$18:$A$62,Tot_Acc_Per,1),'User Entries'!$B$17,ACC_Length)</f>
        <v>#REF!</v>
      </c>
      <c r="AD64" s="147" t="e">
        <f>F64/$B64*12/IF(A64=INDEX($A$18:$A$62,Tot_Acc_Per,1),'User Entries'!$B$17,ACC_Length)</f>
        <v>#REF!</v>
      </c>
      <c r="AE64" s="147" t="e">
        <f>J64/$B64*12/IF(A64=INDEX($A$18:$A$62,Tot_Acc_Per,1),'User Entries'!$B$17,ACC_Length)</f>
        <v>#REF!</v>
      </c>
      <c r="AF64" s="147" t="e">
        <f>D64/$C64*12/IF(A64=INDEX($A$18:$A$62,Tot_Acc_Per,1),'User Entries'!$B$17,ACC_Length)</f>
        <v>#REF!</v>
      </c>
      <c r="AG64" s="147" t="e">
        <f>H64/$C64*12/IF(A64=INDEX($A$18:$A$62,Tot_Acc_Per,1),'User Entries'!$B$17,ACC_Length)</f>
        <v>#REF!</v>
      </c>
      <c r="AH64" s="147" t="e">
        <f>F64/$C64*12/IF(A64=INDEX($A$18:$A$62,Tot_Acc_Per,1),'User Entries'!$B$17,ACC_Length)</f>
        <v>#REF!</v>
      </c>
      <c r="AI64" s="147" t="e">
        <f>J64/$C64*12/IF(A64=INDEX($A$18:$A$62,Tot_Acc_Per,1),'User Entries'!$B$17,ACC_Length)</f>
        <v>#REF!</v>
      </c>
      <c r="AJ64" s="147" t="e">
        <f>G64/$C64*1000*12/IF(A64=INDEX($A$18:$A$62,Tot_Acc_Per,1),'User Entries'!$B$17,ACC_Length)</f>
        <v>#REF!</v>
      </c>
      <c r="AK64" s="147" t="e">
        <f>L64/$C64*1000*12/IF(A64=INDEX($A$18:$A$62,Tot_Acc_Per,1),'User Entries'!$B$17,ACC_Length)</f>
        <v>#REF!</v>
      </c>
      <c r="AL64" s="148">
        <f t="shared" si="15"/>
        <v>54.130428571428574</v>
      </c>
      <c r="AM64" s="148">
        <f t="shared" si="16"/>
        <v>45.991211267605635</v>
      </c>
      <c r="AO64" s="693">
        <f>+S64-[25]Summary_AttrorTotal!$S64</f>
        <v>7.4047346394718261</v>
      </c>
      <c r="AQ64" s="459">
        <f t="shared" si="14"/>
        <v>3.7854080342908674</v>
      </c>
    </row>
    <row r="65" spans="1:43">
      <c r="A65" s="182" t="str">
        <f>Tri_Incurred_AttrorTot!A59</f>
        <v>2010 Q4</v>
      </c>
      <c r="B65" s="258">
        <f t="shared" si="17"/>
        <v>28891.28230000001</v>
      </c>
      <c r="C65" s="259">
        <f t="shared" si="3"/>
        <v>29348.5</v>
      </c>
      <c r="D65" s="251">
        <f>Tri_Paid_AttrorTot!B59/unit</f>
        <v>408.20699999999999</v>
      </c>
      <c r="E65" s="252">
        <f>Tri_Outstanding_AttrorTot!B59/unit</f>
        <v>2314.2530000000002</v>
      </c>
      <c r="F65" s="208">
        <f>Tri_Incurred_AttrorTot!B59/unit</f>
        <v>2722.46</v>
      </c>
      <c r="G65" s="253">
        <f>Tri_Incurred_CCounts_Attror!B59</f>
        <v>58</v>
      </c>
      <c r="H65" s="251">
        <f>INDEX(Tri_Paid_AttrorTot!$B59:$CC59,1,Tot_Acc_Per-$AA65)/unit</f>
        <v>2995.5250000000001</v>
      </c>
      <c r="I65" s="208">
        <f>INDEX(Tri_Outstanding_AttrorTot!$B59:$CC59,1,Tot_Acc_Per-$AA65)/unit</f>
        <v>0</v>
      </c>
      <c r="J65" s="208">
        <f>INDEX(Tri_Incurred_AttrorTot!$B59:$CC59,1,Tot_Acc_Per-$AA65)/unit</f>
        <v>2995.5250000000001</v>
      </c>
      <c r="K65" s="208">
        <f t="shared" si="8"/>
        <v>44.709328358208957</v>
      </c>
      <c r="L65" s="251">
        <f>INDEX(Tri_Incurred_CCounts_Attror!$B59:$CC59,1,Tot_Acc_Per-$AA65)</f>
        <v>67</v>
      </c>
      <c r="M65" s="260">
        <f>IFERROR(Analysis_LastQ_Ult_Selected!L68,0)</f>
        <v>3003.3490000000002</v>
      </c>
      <c r="N65" s="292">
        <f>'Analysis_LastQ_Ult_Selected(CC)'!L68</f>
        <v>67</v>
      </c>
      <c r="O65" s="148">
        <f>IFERROR(Analysis_LastQ_Ult_Selected!K68,0)</f>
        <v>2995.5250000000001</v>
      </c>
      <c r="P65" s="148">
        <f>Analysis_FSR_Ult_Selected!L68</f>
        <v>3002.3178066265273</v>
      </c>
      <c r="Q65" s="148" t="str">
        <f>'Analysis_FSR_Ult_Inc Method'!L68</f>
        <v/>
      </c>
      <c r="R65" s="294">
        <f>+'Analysis_FSR_Ult_C_Count Method'!L68</f>
        <v>67</v>
      </c>
      <c r="S65" s="789">
        <f t="shared" si="4"/>
        <v>2913.3898417872147</v>
      </c>
      <c r="T65" s="590">
        <f t="shared" si="11"/>
        <v>42.843968261576684</v>
      </c>
      <c r="U65" s="789">
        <f>+[32]Summary_AttrorTotal!U65</f>
        <v>68</v>
      </c>
      <c r="V65" s="618">
        <f t="shared" si="10"/>
        <v>0.10083975545063341</v>
      </c>
      <c r="W65" s="332">
        <f>IF(C65="N/A","N/A",S65/C65)*12/IF(A65=INDEX($A$18:$A$100,Tot_Acc_Per,1),'User Entries'!$B$17,ACC_Length)</f>
        <v>0.39707512708141329</v>
      </c>
      <c r="X65" s="147">
        <f>IF(C65="N/A","N/A",U65/C65*1000)*12/IF(A65=INDEX($A$18:$A$100,Tot_Acc_Per,1),'User Entries'!$B$17,ACC_Length)</f>
        <v>9.2679353288924471</v>
      </c>
      <c r="Y65" s="787">
        <f>+[32]Summary_AttrorTotal!S65</f>
        <v>2913.3898417872147</v>
      </c>
      <c r="Z65" s="692">
        <f t="shared" si="5"/>
        <v>65</v>
      </c>
      <c r="AA65" s="172">
        <f>AA64+1</f>
        <v>47</v>
      </c>
      <c r="AB65" s="147" t="e">
        <f>D65/$B65*12/IF(A65=INDEX($A$18:$A$62,Tot_Acc_Per,1),'User Entries'!$B$17,ACC_Length)</f>
        <v>#REF!</v>
      </c>
      <c r="AC65" s="147" t="e">
        <f>H65/$B65*12/IF(A65=INDEX($A$18:$A$62,Tot_Acc_Per,1),'User Entries'!$B$17,ACC_Length)</f>
        <v>#REF!</v>
      </c>
      <c r="AD65" s="147" t="e">
        <f>F65/$B65*12/IF(A65=INDEX($A$18:$A$62,Tot_Acc_Per,1),'User Entries'!$B$17,ACC_Length)</f>
        <v>#REF!</v>
      </c>
      <c r="AE65" s="147" t="e">
        <f>J65/$B65*12/IF(A65=INDEX($A$18:$A$62,Tot_Acc_Per,1),'User Entries'!$B$17,ACC_Length)</f>
        <v>#REF!</v>
      </c>
      <c r="AF65" s="147" t="e">
        <f>D65/$C65*12/IF(A65=INDEX($A$18:$A$62,Tot_Acc_Per,1),'User Entries'!$B$17,ACC_Length)</f>
        <v>#REF!</v>
      </c>
      <c r="AG65" s="147" t="e">
        <f>H65/$C65*12/IF(A65=INDEX($A$18:$A$62,Tot_Acc_Per,1),'User Entries'!$B$17,ACC_Length)</f>
        <v>#REF!</v>
      </c>
      <c r="AH65" s="147" t="e">
        <f>F65/$C65*12/IF(A65=INDEX($A$18:$A$62,Tot_Acc_Per,1),'User Entries'!$B$17,ACC_Length)</f>
        <v>#REF!</v>
      </c>
      <c r="AI65" s="147" t="e">
        <f>J65/$C65*12/IF(A65=INDEX($A$18:$A$62,Tot_Acc_Per,1),'User Entries'!$B$17,ACC_Length)</f>
        <v>#REF!</v>
      </c>
      <c r="AJ65" s="147" t="e">
        <f>G65/$C65*1000*12/IF(A65=INDEX($A$18:$A$62,Tot_Acc_Per,1),'User Entries'!$B$17,ACC_Length)</f>
        <v>#REF!</v>
      </c>
      <c r="AK65" s="147" t="e">
        <f>L65/$C65*1000*12/IF(A65=INDEX($A$18:$A$62,Tot_Acc_Per,1),'User Entries'!$B$17,ACC_Length)</f>
        <v>#REF!</v>
      </c>
      <c r="AL65" s="148">
        <f t="shared" si="15"/>
        <v>46.938965517241378</v>
      </c>
      <c r="AM65" s="148">
        <f t="shared" si="16"/>
        <v>44.709328358208957</v>
      </c>
      <c r="AO65" s="693">
        <f>+S65-[25]Summary_AttrorTotal!$S65</f>
        <v>-89.959158212785496</v>
      </c>
      <c r="AQ65" s="459">
        <f t="shared" si="14"/>
        <v>-88.927964839312608</v>
      </c>
    </row>
    <row r="66" spans="1:43">
      <c r="A66" s="182" t="str">
        <f>Tri_Incurred_AttrorTot!A60</f>
        <v>2011 Q1</v>
      </c>
      <c r="B66" s="258">
        <f t="shared" si="17"/>
        <v>30863.391</v>
      </c>
      <c r="C66" s="259">
        <f t="shared" si="3"/>
        <v>30553.833333333332</v>
      </c>
      <c r="D66" s="251">
        <f>Tri_Paid_AttrorTot!B60/unit</f>
        <v>494.017</v>
      </c>
      <c r="E66" s="252">
        <f>Tri_Outstanding_AttrorTot!B60/unit</f>
        <v>2368.6840000000002</v>
      </c>
      <c r="F66" s="208">
        <f>Tri_Incurred_AttrorTot!B60/unit</f>
        <v>2862.701</v>
      </c>
      <c r="G66" s="253">
        <f>Tri_Incurred_CCounts_Attror!B60</f>
        <v>58</v>
      </c>
      <c r="H66" s="251">
        <f>INDEX(Tri_Paid_AttrorTot!$B60:$CC60,1,Tot_Acc_Per-$AA66)/unit</f>
        <v>3745.049</v>
      </c>
      <c r="I66" s="208">
        <f>INDEX(Tri_Outstanding_AttrorTot!$B60:$CC60,1,Tot_Acc_Per-$AA66)/unit</f>
        <v>0</v>
      </c>
      <c r="J66" s="208">
        <f>INDEX(Tri_Incurred_AttrorTot!$B60:$CC60,1,Tot_Acc_Per-$AA66)/unit</f>
        <v>3745.049</v>
      </c>
      <c r="K66" s="208">
        <f t="shared" si="8"/>
        <v>58.516390625</v>
      </c>
      <c r="L66" s="251">
        <f>INDEX(Tri_Incurred_CCounts_Attror!$B60:$CC60,1,Tot_Acc_Per-$AA66)</f>
        <v>64</v>
      </c>
      <c r="M66" s="260">
        <f>IFERROR(Analysis_LastQ_Ult_Selected!L69,0)</f>
        <v>3816.9457742427376</v>
      </c>
      <c r="N66" s="292">
        <f>'Analysis_LastQ_Ult_Selected(CC)'!L69</f>
        <v>64</v>
      </c>
      <c r="O66" s="148">
        <f>IFERROR(Analysis_LastQ_Ult_Selected!K69,0)</f>
        <v>3762.9897221175429</v>
      </c>
      <c r="P66" s="148">
        <f>Analysis_FSR_Ult_Selected!L69</f>
        <v>3650.2770844037586</v>
      </c>
      <c r="Q66" s="148" t="str">
        <f>'Analysis_FSR_Ult_Inc Method'!L69</f>
        <v/>
      </c>
      <c r="R66" s="294">
        <f>+'Analysis_FSR_Ult_C_Count Method'!L69</f>
        <v>64.955223880597018</v>
      </c>
      <c r="S66" s="789">
        <f t="shared" si="4"/>
        <v>3802.0225347425539</v>
      </c>
      <c r="T66" s="590">
        <f t="shared" si="11"/>
        <v>59.406602105352405</v>
      </c>
      <c r="U66" s="789">
        <f>+[32]Summary_AttrorTotal!U66</f>
        <v>64</v>
      </c>
      <c r="V66" s="618">
        <f t="shared" si="10"/>
        <v>0.12318874924477852</v>
      </c>
      <c r="W66" s="332">
        <f>IF(C66="N/A","N/A",S66/C66)*12/IF(A66=INDEX($A$18:$A$100,Tot_Acc_Per,1),'User Entries'!$B$17,ACC_Length)</f>
        <v>0.49774736849070383</v>
      </c>
      <c r="X66" s="147">
        <f>IF(C66="N/A","N/A",U66/C66*1000)*12/IF(A66=INDEX($A$18:$A$100,Tot_Acc_Per,1),'User Entries'!$B$17,ACC_Length)</f>
        <v>8.3786540695930132</v>
      </c>
      <c r="Y66" s="788">
        <f>+[32]Summary_AttrorTotal!S66</f>
        <v>3802.0225347425539</v>
      </c>
      <c r="Z66" s="692">
        <f t="shared" si="5"/>
        <v>66</v>
      </c>
      <c r="AA66" s="172">
        <f t="shared" ref="AA66:AA105" si="18">AA65+1</f>
        <v>48</v>
      </c>
      <c r="AB66" s="147" t="e">
        <f>D66/$B66*12/IF(A66=INDEX($A$18:$A$62,Tot_Acc_Per,1),'User Entries'!$B$17,ACC_Length)</f>
        <v>#REF!</v>
      </c>
      <c r="AC66" s="147" t="e">
        <f>H66/$B66*12/IF(A66=INDEX($A$18:$A$62,Tot_Acc_Per,1),'User Entries'!$B$17,ACC_Length)</f>
        <v>#REF!</v>
      </c>
      <c r="AD66" s="147" t="e">
        <f>F66/$B66*12/IF(A66=INDEX($A$18:$A$62,Tot_Acc_Per,1),'User Entries'!$B$17,ACC_Length)</f>
        <v>#REF!</v>
      </c>
      <c r="AE66" s="147" t="e">
        <f>J66/$B66*12/IF(A66=INDEX($A$18:$A$62,Tot_Acc_Per,1),'User Entries'!$B$17,ACC_Length)</f>
        <v>#REF!</v>
      </c>
      <c r="AF66" s="147" t="e">
        <f>D66/$C66*12/IF(A66=INDEX($A$18:$A$62,Tot_Acc_Per,1),'User Entries'!$B$17,ACC_Length)</f>
        <v>#REF!</v>
      </c>
      <c r="AG66" s="147" t="e">
        <f>H66/$C66*12/IF(A66=INDEX($A$18:$A$62,Tot_Acc_Per,1),'User Entries'!$B$17,ACC_Length)</f>
        <v>#REF!</v>
      </c>
      <c r="AH66" s="147" t="e">
        <f>F66/$C66*12/IF(A66=INDEX($A$18:$A$62,Tot_Acc_Per,1),'User Entries'!$B$17,ACC_Length)</f>
        <v>#REF!</v>
      </c>
      <c r="AI66" s="147" t="e">
        <f>J66/$C66*12/IF(A66=INDEX($A$18:$A$62,Tot_Acc_Per,1),'User Entries'!$B$17,ACC_Length)</f>
        <v>#REF!</v>
      </c>
      <c r="AJ66" s="147" t="e">
        <f>G66/$C66*1000*12/IF(A66=INDEX($A$18:$A$62,Tot_Acc_Per,1),'User Entries'!$B$17,ACC_Length)</f>
        <v>#REF!</v>
      </c>
      <c r="AK66" s="147" t="e">
        <f>L66/$C66*1000*12/IF(A66=INDEX($A$18:$A$62,Tot_Acc_Per,1),'User Entries'!$B$17,ACC_Length)</f>
        <v>#REF!</v>
      </c>
      <c r="AL66" s="148">
        <f t="shared" si="15"/>
        <v>49.356913793103452</v>
      </c>
      <c r="AM66" s="148">
        <f t="shared" si="16"/>
        <v>58.516390625</v>
      </c>
      <c r="AO66" s="693">
        <f>+S66-[25]Summary_AttrorTotal!$S66</f>
        <v>-14.923239500183172</v>
      </c>
      <c r="AQ66" s="459">
        <f t="shared" si="14"/>
        <v>151.74545033879531</v>
      </c>
    </row>
    <row r="67" spans="1:43">
      <c r="A67" s="182" t="str">
        <f>Tri_Incurred_AttrorTot!A61</f>
        <v>2011 Q2</v>
      </c>
      <c r="B67" s="258">
        <f t="shared" si="17"/>
        <v>33342.253510000002</v>
      </c>
      <c r="C67" s="259">
        <f t="shared" si="3"/>
        <v>31408.333333333332</v>
      </c>
      <c r="D67" s="251">
        <f>Tri_Paid_AttrorTot!B61/unit</f>
        <v>378.21600000000001</v>
      </c>
      <c r="E67" s="252">
        <f>Tri_Outstanding_AttrorTot!B61/unit</f>
        <v>4297.3289999999997</v>
      </c>
      <c r="F67" s="208">
        <f>Tri_Incurred_AttrorTot!B61/unit</f>
        <v>4675.5450000000001</v>
      </c>
      <c r="G67" s="253">
        <f>Tri_Incurred_CCounts_Attror!B61</f>
        <v>90</v>
      </c>
      <c r="H67" s="251">
        <f>INDEX(Tri_Paid_AttrorTot!$B61:$CC61,1,Tot_Acc_Per-$AA67)/unit</f>
        <v>4803.107</v>
      </c>
      <c r="I67" s="208">
        <f>INDEX(Tri_Outstanding_AttrorTot!$B61:$CC61,1,Tot_Acc_Per-$AA67)/unit</f>
        <v>133.56700000000001</v>
      </c>
      <c r="J67" s="208">
        <f>INDEX(Tri_Incurred_AttrorTot!$B61:$CC61,1,Tot_Acc_Per-$AA67)/unit</f>
        <v>4936.674</v>
      </c>
      <c r="K67" s="208">
        <f t="shared" si="8"/>
        <v>48.39876470588235</v>
      </c>
      <c r="L67" s="251">
        <f>INDEX(Tri_Incurred_CCounts_Attror!$B61:$CC61,1,Tot_Acc_Per-$AA67)</f>
        <v>102</v>
      </c>
      <c r="M67" s="260">
        <f>IFERROR(Analysis_LastQ_Ult_Selected!L70,0)</f>
        <v>4949.1574605905998</v>
      </c>
      <c r="N67" s="292">
        <f>'Analysis_LastQ_Ult_Selected(CC)'!L70</f>
        <v>103</v>
      </c>
      <c r="O67" s="148">
        <f>IFERROR(Analysis_LastQ_Ult_Selected!K70,0)</f>
        <v>4986.3115281825685</v>
      </c>
      <c r="P67" s="148">
        <f>Analysis_FSR_Ult_Selected!L70</f>
        <v>4966.8163806067942</v>
      </c>
      <c r="Q67" s="148" t="str">
        <f>'Analysis_FSR_Ult_Inc Method'!L70</f>
        <v/>
      </c>
      <c r="R67" s="294">
        <f>+'Analysis_FSR_Ult_C_Count Method'!L70</f>
        <v>102</v>
      </c>
      <c r="S67" s="789">
        <f t="shared" si="4"/>
        <v>4903.6657492646618</v>
      </c>
      <c r="T67" s="590">
        <f t="shared" si="11"/>
        <v>49.531977265299616</v>
      </c>
      <c r="U67" s="789">
        <f>+[32]Summary_AttrorTotal!U67</f>
        <v>99</v>
      </c>
      <c r="V67" s="618">
        <f t="shared" si="10"/>
        <v>0.14707061560173057</v>
      </c>
      <c r="W67" s="332">
        <f>IF(C67="N/A","N/A",S67/C67)*12/IF(A67=INDEX($A$18:$A$100,Tot_Acc_Per,1),'User Entries'!$B$17,ACC_Length)</f>
        <v>0.62450505695066005</v>
      </c>
      <c r="X67" s="147">
        <f>IF(C67="N/A","N/A",U67/C67*1000)*12/IF(A67=INDEX($A$18:$A$100,Tot_Acc_Per,1),'User Entries'!$B$17,ACC_Length)</f>
        <v>12.608118864420272</v>
      </c>
      <c r="Y67" s="788">
        <f>+[32]Summary_AttrorTotal!S67</f>
        <v>4903.6657492646618</v>
      </c>
      <c r="Z67" s="692">
        <f t="shared" si="5"/>
        <v>67</v>
      </c>
      <c r="AA67" s="172">
        <f t="shared" si="18"/>
        <v>49</v>
      </c>
      <c r="AB67" s="147" t="e">
        <f>D67/$B67*12/IF(A67=INDEX($A$18:$A$62,Tot_Acc_Per,1),'User Entries'!$B$17,ACC_Length)</f>
        <v>#REF!</v>
      </c>
      <c r="AC67" s="147" t="e">
        <f>H67/$B67*12/IF(A67=INDEX($A$18:$A$62,Tot_Acc_Per,1),'User Entries'!$B$17,ACC_Length)</f>
        <v>#REF!</v>
      </c>
      <c r="AD67" s="147" t="e">
        <f>F67/$B67*12/IF(A67=INDEX($A$18:$A$62,Tot_Acc_Per,1),'User Entries'!$B$17,ACC_Length)</f>
        <v>#REF!</v>
      </c>
      <c r="AE67" s="147" t="e">
        <f>J67/$B67*12/IF(A67=INDEX($A$18:$A$62,Tot_Acc_Per,1),'User Entries'!$B$17,ACC_Length)</f>
        <v>#REF!</v>
      </c>
      <c r="AF67" s="147" t="e">
        <f>D67/$C67*12/IF(A67=INDEX($A$18:$A$62,Tot_Acc_Per,1),'User Entries'!$B$17,ACC_Length)</f>
        <v>#REF!</v>
      </c>
      <c r="AG67" s="147" t="e">
        <f>H67/$C67*12/IF(A67=INDEX($A$18:$A$62,Tot_Acc_Per,1),'User Entries'!$B$17,ACC_Length)</f>
        <v>#REF!</v>
      </c>
      <c r="AH67" s="147" t="e">
        <f>F67/$C67*12/IF(A67=INDEX($A$18:$A$62,Tot_Acc_Per,1),'User Entries'!$B$17,ACC_Length)</f>
        <v>#REF!</v>
      </c>
      <c r="AI67" s="147" t="e">
        <f>J67/$C67*12/IF(A67=INDEX($A$18:$A$62,Tot_Acc_Per,1),'User Entries'!$B$17,ACC_Length)</f>
        <v>#REF!</v>
      </c>
      <c r="AJ67" s="147" t="e">
        <f>G67/$C67*1000*12/IF(A67=INDEX($A$18:$A$62,Tot_Acc_Per,1),'User Entries'!$B$17,ACC_Length)</f>
        <v>#REF!</v>
      </c>
      <c r="AK67" s="147" t="e">
        <f>L67/$C67*1000*12/IF(A67=INDEX($A$18:$A$62,Tot_Acc_Per,1),'User Entries'!$B$17,ACC_Length)</f>
        <v>#REF!</v>
      </c>
      <c r="AL67" s="148">
        <f t="shared" si="15"/>
        <v>51.950499999999998</v>
      </c>
      <c r="AM67" s="148">
        <f t="shared" si="16"/>
        <v>48.39876470588235</v>
      </c>
      <c r="AO67" s="693">
        <f>+S67-[25]Summary_AttrorTotal!$S67</f>
        <v>-45.491711325937104</v>
      </c>
      <c r="AQ67" s="459">
        <f t="shared" si="14"/>
        <v>-63.150631342132328</v>
      </c>
    </row>
    <row r="68" spans="1:43">
      <c r="A68" s="182" t="str">
        <f>Tri_Incurred_AttrorTot!A62</f>
        <v>2011 Q3</v>
      </c>
      <c r="B68" s="258">
        <f t="shared" si="17"/>
        <v>35184.092719999986</v>
      </c>
      <c r="C68" s="259">
        <f t="shared" si="3"/>
        <v>32126.5</v>
      </c>
      <c r="D68" s="251">
        <f>Tri_Paid_AttrorTot!B62/unit</f>
        <v>557.71900000000005</v>
      </c>
      <c r="E68" s="252">
        <f>Tri_Outstanding_AttrorTot!B62/unit</f>
        <v>2213.944</v>
      </c>
      <c r="F68" s="208">
        <f>Tri_Incurred_AttrorTot!B62/unit</f>
        <v>2771.663</v>
      </c>
      <c r="G68" s="253">
        <f>Tri_Incurred_CCounts_Attror!B62</f>
        <v>65</v>
      </c>
      <c r="H68" s="251">
        <f>INDEX(Tri_Paid_AttrorTot!$B62:$CC62,1,Tot_Acc_Per-$AA68)/unit</f>
        <v>2808.038</v>
      </c>
      <c r="I68" s="208">
        <f>INDEX(Tri_Outstanding_AttrorTot!$B62:$CC62,1,Tot_Acc_Per-$AA68)/unit</f>
        <v>0</v>
      </c>
      <c r="J68" s="208">
        <f>INDEX(Tri_Incurred_AttrorTot!$B62:$CC62,1,Tot_Acc_Per-$AA68)/unit</f>
        <v>2808.038</v>
      </c>
      <c r="K68" s="208">
        <f t="shared" si="8"/>
        <v>44.572031746031747</v>
      </c>
      <c r="L68" s="251">
        <f>INDEX(Tri_Incurred_CCounts_Attror!$B62:$CC62,1,Tot_Acc_Per-$AA68)</f>
        <v>63</v>
      </c>
      <c r="M68" s="260">
        <f>IFERROR(Analysis_LastQ_Ult_Selected!L71,0)</f>
        <v>2903.7254239978629</v>
      </c>
      <c r="N68" s="292">
        <f>'Analysis_LastQ_Ult_Selected(CC)'!L71</f>
        <v>65</v>
      </c>
      <c r="O68" s="148">
        <f>IFERROR(Analysis_LastQ_Ult_Selected!K71,0)</f>
        <v>2808.5847517946759</v>
      </c>
      <c r="P68" s="148">
        <f>Analysis_FSR_Ult_Selected!L71</f>
        <v>2782.7687764937355</v>
      </c>
      <c r="Q68" s="687"/>
      <c r="R68" s="294">
        <f>+'Analysis_FSR_Ult_C_Count Method'!L71</f>
        <v>60.553398058252426</v>
      </c>
      <c r="S68" s="789">
        <f t="shared" si="4"/>
        <v>2698.3992815410043</v>
      </c>
      <c r="T68" s="672">
        <f t="shared" si="11"/>
        <v>42.831734627634987</v>
      </c>
      <c r="U68" s="789">
        <f>+[32]Summary_AttrorTotal!U68</f>
        <v>63</v>
      </c>
      <c r="V68" s="618">
        <f t="shared" si="10"/>
        <v>7.669372926609902E-2</v>
      </c>
      <c r="W68" s="332">
        <f>IF(C68="N/A","N/A",S68/C68)*12/IF(A68=INDEX($A$18:$A$100,Tot_Acc_Per,1),'User Entries'!$B$17,ACC_Length)</f>
        <v>0.33597177178229859</v>
      </c>
      <c r="X68" s="147">
        <f>IF(C68="N/A","N/A",U68/C68*1000)*12/IF(A68=INDEX($A$18:$A$100,Tot_Acc_Per,1),'User Entries'!$B$17,ACC_Length)</f>
        <v>7.8439917202309628</v>
      </c>
      <c r="Y68" s="788">
        <f>+[32]Summary_AttrorTotal!S68</f>
        <v>2698.3992815410043</v>
      </c>
      <c r="Z68" s="692">
        <f t="shared" si="5"/>
        <v>68</v>
      </c>
      <c r="AA68" s="172">
        <f t="shared" si="18"/>
        <v>50</v>
      </c>
      <c r="AB68" s="147" t="e">
        <f>D68/$B68*12/IF(A68=INDEX($A$18:$A$62,Tot_Acc_Per,1),'User Entries'!$B$17,ACC_Length)</f>
        <v>#REF!</v>
      </c>
      <c r="AC68" s="147" t="e">
        <f>H68/$B68*12/IF(A68=INDEX($A$18:$A$62,Tot_Acc_Per,1),'User Entries'!$B$17,ACC_Length)</f>
        <v>#REF!</v>
      </c>
      <c r="AD68" s="147" t="e">
        <f>F68/$B68*12/IF(A68=INDEX($A$18:$A$62,Tot_Acc_Per,1),'User Entries'!$B$17,ACC_Length)</f>
        <v>#REF!</v>
      </c>
      <c r="AE68" s="147" t="e">
        <f>J68/$B68*12/IF(A68=INDEX($A$18:$A$62,Tot_Acc_Per,1),'User Entries'!$B$17,ACC_Length)</f>
        <v>#REF!</v>
      </c>
      <c r="AF68" s="147" t="e">
        <f>D68/$C68*12/IF(A68=INDEX($A$18:$A$62,Tot_Acc_Per,1),'User Entries'!$B$17,ACC_Length)</f>
        <v>#REF!</v>
      </c>
      <c r="AG68" s="147" t="e">
        <f>H68/$C68*12/IF(A68=INDEX($A$18:$A$62,Tot_Acc_Per,1),'User Entries'!$B$17,ACC_Length)</f>
        <v>#REF!</v>
      </c>
      <c r="AH68" s="147" t="e">
        <f>F68/$C68*12/IF(A68=INDEX($A$18:$A$62,Tot_Acc_Per,1),'User Entries'!$B$17,ACC_Length)</f>
        <v>#REF!</v>
      </c>
      <c r="AI68" s="147" t="e">
        <f>J68/$C68*12/IF(A68=INDEX($A$18:$A$62,Tot_Acc_Per,1),'User Entries'!$B$17,ACC_Length)</f>
        <v>#REF!</v>
      </c>
      <c r="AJ68" s="147" t="e">
        <f>G68/$C68*1000*12/IF(A68=INDEX($A$18:$A$62,Tot_Acc_Per,1),'User Entries'!$B$17,ACC_Length)</f>
        <v>#REF!</v>
      </c>
      <c r="AK68" s="147" t="e">
        <f>L68/$C68*1000*12/IF(A68=INDEX($A$18:$A$62,Tot_Acc_Per,1),'User Entries'!$B$17,ACC_Length)</f>
        <v>#REF!</v>
      </c>
      <c r="AL68" s="148">
        <f t="shared" si="15"/>
        <v>42.64096923076923</v>
      </c>
      <c r="AM68" s="148">
        <f t="shared" si="16"/>
        <v>44.572031746031747</v>
      </c>
      <c r="AO68" s="693">
        <f>+S68-[25]Summary_AttrorTotal!$S68</f>
        <v>-205.32614245685863</v>
      </c>
      <c r="AQ68" s="459">
        <f t="shared" si="14"/>
        <v>-84.369494952731202</v>
      </c>
    </row>
    <row r="69" spans="1:43">
      <c r="A69" s="182" t="str">
        <f>Tri_Incurred_AttrorTot!A63</f>
        <v>2011 Q4</v>
      </c>
      <c r="B69" s="258">
        <f t="shared" si="17"/>
        <v>38150.557110000016</v>
      </c>
      <c r="C69" s="259">
        <f t="shared" si="3"/>
        <v>32580.5</v>
      </c>
      <c r="D69" s="251">
        <f>Tri_Paid_AttrorTot!B63/unit</f>
        <v>425.19799999999998</v>
      </c>
      <c r="E69" s="252">
        <f>Tri_Outstanding_AttrorTot!B63/unit</f>
        <v>3196.9830000000002</v>
      </c>
      <c r="F69" s="208">
        <f>Tri_Incurred_AttrorTot!B63/unit</f>
        <v>3622.181</v>
      </c>
      <c r="G69" s="253">
        <f>Tri_Incurred_CCounts_Attror!B63</f>
        <v>57</v>
      </c>
      <c r="H69" s="251">
        <f>INDEX(Tri_Paid_AttrorTot!$B63:$CC63,1,Tot_Acc_Per-$AA69)/unit</f>
        <v>3642.3580000000002</v>
      </c>
      <c r="I69" s="208">
        <f>INDEX(Tri_Outstanding_AttrorTot!$B63:$CC63,1,Tot_Acc_Per-$AA69)/unit</f>
        <v>0</v>
      </c>
      <c r="J69" s="208">
        <f>INDEX(Tri_Incurred_AttrorTot!$B63:$CC63,1,Tot_Acc_Per-$AA69)/unit</f>
        <v>3642.3580000000002</v>
      </c>
      <c r="K69" s="208">
        <f t="shared" si="8"/>
        <v>55.187242424242427</v>
      </c>
      <c r="L69" s="251">
        <f>INDEX(Tri_Incurred_CCounts_Attror!$B63:$CC63,1,Tot_Acc_Per-$AA69)</f>
        <v>66</v>
      </c>
      <c r="M69" s="260">
        <f>IFERROR(Analysis_LastQ_Ult_Selected!L72,0)</f>
        <v>3652.6268352229813</v>
      </c>
      <c r="N69" s="292">
        <f>'Analysis_LastQ_Ult_Selected(CC)'!L72</f>
        <v>66</v>
      </c>
      <c r="O69" s="148">
        <f>IFERROR(Analysis_LastQ_Ult_Selected!K72,0)</f>
        <v>3642.1666226687239</v>
      </c>
      <c r="P69" s="148">
        <f>Analysis_FSR_Ult_Selected!L72</f>
        <v>3384.6243576056327</v>
      </c>
      <c r="Q69" s="686"/>
      <c r="R69" s="294">
        <f>+'Analysis_FSR_Ult_C_Count Method'!L72</f>
        <v>63.969230769230762</v>
      </c>
      <c r="S69" s="789">
        <f t="shared" si="4"/>
        <v>3655.0329683937448</v>
      </c>
      <c r="T69" s="672">
        <f t="shared" si="11"/>
        <v>57.109890131152262</v>
      </c>
      <c r="U69" s="789">
        <f>+[32]Summary_AttrorTotal!U69</f>
        <v>64</v>
      </c>
      <c r="V69" s="618">
        <f t="shared" si="10"/>
        <v>9.5805493950065754E-2</v>
      </c>
      <c r="W69" s="332">
        <f>IF(C69="N/A","N/A",S69/C69)*12/IF(A69=INDEX($A$18:$A$100,Tot_Acc_Per,1),'User Entries'!$B$17,ACC_Length)</f>
        <v>0.4487387202030349</v>
      </c>
      <c r="X69" s="147">
        <f>IF(C69="N/A","N/A",U69/C69*1000)*12/IF(A69=INDEX($A$18:$A$100,Tot_Acc_Per,1),'User Entries'!$B$17,ACC_Length)</f>
        <v>7.8574607510627521</v>
      </c>
      <c r="Y69" s="788">
        <f>+[32]Summary_AttrorTotal!S69</f>
        <v>3655.0329683937448</v>
      </c>
      <c r="Z69" s="692">
        <f t="shared" si="5"/>
        <v>69</v>
      </c>
      <c r="AA69" s="172">
        <f t="shared" si="18"/>
        <v>51</v>
      </c>
      <c r="AB69" s="147" t="e">
        <f>D69/$B69*12/IF(A69=INDEX($A$18:$A$62,Tot_Acc_Per,1),'User Entries'!$B$17,ACC_Length)</f>
        <v>#REF!</v>
      </c>
      <c r="AC69" s="147" t="e">
        <f>H69/$B69*12/IF(A69=INDEX($A$18:$A$62,Tot_Acc_Per,1),'User Entries'!$B$17,ACC_Length)</f>
        <v>#REF!</v>
      </c>
      <c r="AD69" s="147" t="e">
        <f>F69/$B69*12/IF(A69=INDEX($A$18:$A$62,Tot_Acc_Per,1),'User Entries'!$B$17,ACC_Length)</f>
        <v>#REF!</v>
      </c>
      <c r="AE69" s="147" t="e">
        <f>J69/$B69*12/IF(A69=INDEX($A$18:$A$62,Tot_Acc_Per,1),'User Entries'!$B$17,ACC_Length)</f>
        <v>#REF!</v>
      </c>
      <c r="AF69" s="147" t="e">
        <f>D69/$C69*12/IF(A69=INDEX($A$18:$A$62,Tot_Acc_Per,1),'User Entries'!$B$17,ACC_Length)</f>
        <v>#REF!</v>
      </c>
      <c r="AG69" s="147" t="e">
        <f>H69/$C69*12/IF(A69=INDEX($A$18:$A$62,Tot_Acc_Per,1),'User Entries'!$B$17,ACC_Length)</f>
        <v>#REF!</v>
      </c>
      <c r="AH69" s="147" t="e">
        <f>F69/$C69*12/IF(A69=INDEX($A$18:$A$62,Tot_Acc_Per,1),'User Entries'!$B$17,ACC_Length)</f>
        <v>#REF!</v>
      </c>
      <c r="AI69" s="147" t="e">
        <f>J69/$C69*12/IF(A69=INDEX($A$18:$A$62,Tot_Acc_Per,1),'User Entries'!$B$17,ACC_Length)</f>
        <v>#REF!</v>
      </c>
      <c r="AJ69" s="147" t="e">
        <f>G69/$C69*1000*12/IF(A69=INDEX($A$18:$A$62,Tot_Acc_Per,1),'User Entries'!$B$17,ACC_Length)</f>
        <v>#REF!</v>
      </c>
      <c r="AK69" s="147" t="e">
        <f>L69/$C69*1000*12/IF(A69=INDEX($A$18:$A$62,Tot_Acc_Per,1),'User Entries'!$B$17,ACC_Length)</f>
        <v>#REF!</v>
      </c>
      <c r="AL69" s="148">
        <f t="shared" si="15"/>
        <v>63.547035087719301</v>
      </c>
      <c r="AM69" s="148">
        <f t="shared" si="16"/>
        <v>55.187242424242427</v>
      </c>
      <c r="AO69" s="693">
        <f>+S69-[25]Summary_AttrorTotal!$S69</f>
        <v>2.4061331707639511</v>
      </c>
      <c r="AQ69" s="459">
        <f t="shared" si="14"/>
        <v>270.40861078811213</v>
      </c>
    </row>
    <row r="70" spans="1:43">
      <c r="A70" s="182" t="str">
        <f>Tri_Incurred_AttrorTot!A64</f>
        <v>2012 Q1</v>
      </c>
      <c r="B70" s="258">
        <f t="shared" si="17"/>
        <v>39601.652450000001</v>
      </c>
      <c r="C70" s="259">
        <f t="shared" si="3"/>
        <v>32590.166666666668</v>
      </c>
      <c r="D70" s="251">
        <f>Tri_Paid_AttrorTot!B64/unit</f>
        <v>1147.923</v>
      </c>
      <c r="E70" s="252">
        <f>Tri_Outstanding_AttrorTot!B64/unit</f>
        <v>3420.547</v>
      </c>
      <c r="F70" s="208">
        <f>Tri_Incurred_AttrorTot!B64/unit</f>
        <v>4568.47</v>
      </c>
      <c r="G70" s="253">
        <f>Tri_Incurred_CCounts_Attror!B64</f>
        <v>83</v>
      </c>
      <c r="H70" s="251">
        <f>INDEX(Tri_Paid_AttrorTot!$B64:$CC64,1,Tot_Acc_Per-$AA70)/unit</f>
        <v>3989.192</v>
      </c>
      <c r="I70" s="208">
        <f>INDEX(Tri_Outstanding_AttrorTot!$B64:$CC64,1,Tot_Acc_Per-$AA70)/unit</f>
        <v>90.263000000000005</v>
      </c>
      <c r="J70" s="208">
        <f>INDEX(Tri_Incurred_AttrorTot!$B64:$CC64,1,Tot_Acc_Per-$AA70)/unit</f>
        <v>4079.4549999999999</v>
      </c>
      <c r="K70" s="208">
        <f t="shared" si="8"/>
        <v>45.32727777777778</v>
      </c>
      <c r="L70" s="251">
        <f>INDEX(Tri_Incurred_CCounts_Attror!$B64:$CC64,1,Tot_Acc_Per-$AA70)</f>
        <v>90</v>
      </c>
      <c r="M70" s="260">
        <f>IFERROR(Analysis_LastQ_Ult_Selected!L73,0)</f>
        <v>4114.7167364316501</v>
      </c>
      <c r="N70" s="292">
        <f>'Analysis_LastQ_Ult_Selected(CC)'!L73</f>
        <v>92</v>
      </c>
      <c r="O70" s="148">
        <f>IFERROR(Analysis_LastQ_Ult_Selected!K73,0)</f>
        <v>4090.9561350324611</v>
      </c>
      <c r="P70" s="148">
        <f>Analysis_FSR_Ult_Selected!L73</f>
        <v>4093.6510134585078</v>
      </c>
      <c r="Q70" s="148" t="str">
        <f>'Analysis_FSR_Ult_Inc Method'!L73</f>
        <v/>
      </c>
      <c r="R70" s="294">
        <f>+'Analysis_FSR_Ult_C_Count Method'!L73</f>
        <v>87.272727272727266</v>
      </c>
      <c r="S70" s="789">
        <f t="shared" si="4"/>
        <v>4003.5384163973549</v>
      </c>
      <c r="T70" s="299">
        <f t="shared" si="11"/>
        <v>48.82363922435799</v>
      </c>
      <c r="U70" s="789">
        <f>+[32]Summary_AttrorTotal!U70</f>
        <v>82</v>
      </c>
      <c r="V70" s="618">
        <f t="shared" si="10"/>
        <v>0.10109523640338283</v>
      </c>
      <c r="W70" s="332">
        <f>IF(C70="N/A","N/A",S70/C70)*12/IF(A70=INDEX($A$18:$A$100,Tot_Acc_Per,1),'User Entries'!$B$17,ACC_Length)</f>
        <v>0.49137992540457764</v>
      </c>
      <c r="X70" s="147">
        <f>IF(C70="N/A","N/A",U70/C70*1000)*12/IF(A70=INDEX($A$18:$A$100,Tot_Acc_Per,1),'User Entries'!$B$17,ACC_Length)</f>
        <v>10.064385474146087</v>
      </c>
      <c r="Y70" s="788">
        <f>+[32]Summary_AttrorTotal!S70</f>
        <v>4003.5384163973549</v>
      </c>
      <c r="Z70" s="692">
        <f t="shared" si="5"/>
        <v>70</v>
      </c>
      <c r="AA70" s="172">
        <f t="shared" si="18"/>
        <v>52</v>
      </c>
      <c r="AB70" s="147" t="e">
        <f>D70/$B70*12/IF(A70=INDEX($A$18:$A$62,Tot_Acc_Per,1),'User Entries'!$B$17,ACC_Length)</f>
        <v>#REF!</v>
      </c>
      <c r="AC70" s="147" t="e">
        <f>H70/$B70*12/IF(A70=INDEX($A$18:$A$62,Tot_Acc_Per,1),'User Entries'!$B$17,ACC_Length)</f>
        <v>#REF!</v>
      </c>
      <c r="AD70" s="147" t="e">
        <f>F70/$B70*12/IF(A70=INDEX($A$18:$A$62,Tot_Acc_Per,1),'User Entries'!$B$17,ACC_Length)</f>
        <v>#REF!</v>
      </c>
      <c r="AE70" s="147" t="e">
        <f>J70/$B70*12/IF(A70=INDEX($A$18:$A$62,Tot_Acc_Per,1),'User Entries'!$B$17,ACC_Length)</f>
        <v>#REF!</v>
      </c>
      <c r="AF70" s="147" t="e">
        <f>D70/$C70*12/IF(A70=INDEX($A$18:$A$62,Tot_Acc_Per,1),'User Entries'!$B$17,ACC_Length)</f>
        <v>#REF!</v>
      </c>
      <c r="AG70" s="147" t="e">
        <f>H70/$C70*12/IF(A70=INDEX($A$18:$A$62,Tot_Acc_Per,1),'User Entries'!$B$17,ACC_Length)</f>
        <v>#REF!</v>
      </c>
      <c r="AH70" s="147" t="e">
        <f>F70/$C70*12/IF(A70=INDEX($A$18:$A$62,Tot_Acc_Per,1),'User Entries'!$B$17,ACC_Length)</f>
        <v>#REF!</v>
      </c>
      <c r="AI70" s="147" t="e">
        <f>J70/$C70*12/IF(A70=INDEX($A$18:$A$62,Tot_Acc_Per,1),'User Entries'!$B$17,ACC_Length)</f>
        <v>#REF!</v>
      </c>
      <c r="AJ70" s="147" t="e">
        <f>G70/$C70*1000*12/IF(A70=INDEX($A$18:$A$62,Tot_Acc_Per,1),'User Entries'!$B$17,ACC_Length)</f>
        <v>#REF!</v>
      </c>
      <c r="AK70" s="147" t="e">
        <f>L70/$C70*1000*12/IF(A70=INDEX($A$18:$A$62,Tot_Acc_Per,1),'User Entries'!$B$17,ACC_Length)</f>
        <v>#REF!</v>
      </c>
      <c r="AL70" s="148">
        <f t="shared" si="15"/>
        <v>55.041807228915665</v>
      </c>
      <c r="AM70" s="148">
        <f t="shared" si="16"/>
        <v>45.32727777777778</v>
      </c>
      <c r="AO70" s="694">
        <f>+S70-[25]Summary_AttrorTotal!$S70</f>
        <v>-111.17832003429521</v>
      </c>
      <c r="AP70" s="459"/>
      <c r="AQ70" s="459">
        <f t="shared" si="14"/>
        <v>-90.112597061152883</v>
      </c>
    </row>
    <row r="71" spans="1:43">
      <c r="A71" s="182" t="str">
        <f>Tri_Incurred_AttrorTot!A65</f>
        <v>2012 Q2</v>
      </c>
      <c r="B71" s="258">
        <f t="shared" si="17"/>
        <v>41967.875750000014</v>
      </c>
      <c r="C71" s="259">
        <f t="shared" si="3"/>
        <v>32302</v>
      </c>
      <c r="D71" s="251">
        <f>Tri_Paid_AttrorTot!B65/unit</f>
        <v>280.404</v>
      </c>
      <c r="E71" s="252">
        <f>Tri_Outstanding_AttrorTot!B65/unit</f>
        <v>4369.7449999999999</v>
      </c>
      <c r="F71" s="208">
        <f>Tri_Incurred_AttrorTot!B65/unit</f>
        <v>4650.1490000000003</v>
      </c>
      <c r="G71" s="253">
        <f>Tri_Incurred_CCounts_Attror!B65</f>
        <v>82</v>
      </c>
      <c r="H71" s="251">
        <f>INDEX(Tri_Paid_AttrorTot!$B65:$CC65,1,Tot_Acc_Per-$AA71)/unit</f>
        <v>5525.7929999999997</v>
      </c>
      <c r="I71" s="208">
        <f>INDEX(Tri_Outstanding_AttrorTot!$B65:$CC65,1,Tot_Acc_Per-$AA71)/unit</f>
        <v>47.837000000000003</v>
      </c>
      <c r="J71" s="208">
        <f>INDEX(Tri_Incurred_AttrorTot!$B65:$CC65,1,Tot_Acc_Per-$AA71)/unit</f>
        <v>5573.63</v>
      </c>
      <c r="K71" s="208">
        <f t="shared" si="8"/>
        <v>60.582934782608696</v>
      </c>
      <c r="L71" s="251">
        <f>INDEX(Tri_Incurred_CCounts_Attror!$B65:$CC65,1,Tot_Acc_Per-$AA71)</f>
        <v>92</v>
      </c>
      <c r="M71" s="260">
        <f>IFERROR(Analysis_LastQ_Ult_Selected!L74,0)</f>
        <v>5812.2975366974997</v>
      </c>
      <c r="N71" s="292">
        <f>'Analysis_LastQ_Ult_Selected(CC)'!L74</f>
        <v>95</v>
      </c>
      <c r="O71" s="148">
        <f>IFERROR(Analysis_LastQ_Ult_Selected!K74,0)</f>
        <v>5571.8652104891462</v>
      </c>
      <c r="P71" s="148">
        <f>Analysis_FSR_Ult_Selected!L74</f>
        <v>5421.315208328625</v>
      </c>
      <c r="Q71" s="148" t="str">
        <f>'Analysis_FSR_Ult_Inc Method'!L74</f>
        <v/>
      </c>
      <c r="R71" s="294">
        <f>+'Analysis_FSR_Ult_C_Count Method'!L74</f>
        <v>81.999999999999986</v>
      </c>
      <c r="S71" s="789">
        <f t="shared" si="4"/>
        <v>5812.8329874103938</v>
      </c>
      <c r="T71" s="590">
        <f t="shared" si="11"/>
        <v>65.524784514439347</v>
      </c>
      <c r="U71" s="789">
        <f>+[32]Summary_AttrorTotal!U71</f>
        <v>88.711974110032372</v>
      </c>
      <c r="V71" s="618">
        <f t="shared" si="10"/>
        <v>0.13850672409623668</v>
      </c>
      <c r="W71" s="332">
        <f>IF(C71="N/A","N/A",S71/C71)*12/IF(A71=INDEX($A$18:$A$100,Tot_Acc_Per,1),'User Entries'!$B$17,ACC_Length)</f>
        <v>0.71981090798221692</v>
      </c>
      <c r="X71" s="147">
        <f>IF(C71="N/A","N/A",U71/C71*1000)*12/IF(A71=INDEX($A$18:$A$100,Tot_Acc_Per,1),'User Entries'!$B$17,ACC_Length)</f>
        <v>10.985322780017631</v>
      </c>
      <c r="Y71" s="788">
        <f>+[32]Summary_AttrorTotal!S71</f>
        <v>5812.8329874103938</v>
      </c>
      <c r="Z71" s="692">
        <f t="shared" si="5"/>
        <v>71</v>
      </c>
      <c r="AA71" s="172">
        <f t="shared" si="18"/>
        <v>53</v>
      </c>
      <c r="AB71" s="147" t="e">
        <f>D71/$B71*12/IF(A71=INDEX($A$18:$A$62,Tot_Acc_Per,1),'User Entries'!$B$17,ACC_Length)</f>
        <v>#REF!</v>
      </c>
      <c r="AC71" s="147" t="e">
        <f>H71/$B71*12/IF(A71=INDEX($A$18:$A$62,Tot_Acc_Per,1),'User Entries'!$B$17,ACC_Length)</f>
        <v>#REF!</v>
      </c>
      <c r="AD71" s="147" t="e">
        <f>F71/$B71*12/IF(A71=INDEX($A$18:$A$62,Tot_Acc_Per,1),'User Entries'!$B$17,ACC_Length)</f>
        <v>#REF!</v>
      </c>
      <c r="AE71" s="147" t="e">
        <f>J71/$B71*12/IF(A71=INDEX($A$18:$A$62,Tot_Acc_Per,1),'User Entries'!$B$17,ACC_Length)</f>
        <v>#REF!</v>
      </c>
      <c r="AF71" s="147" t="e">
        <f>D71/$C71*12/IF(A71=INDEX($A$18:$A$62,Tot_Acc_Per,1),'User Entries'!$B$17,ACC_Length)</f>
        <v>#REF!</v>
      </c>
      <c r="AG71" s="147" t="e">
        <f>H71/$C71*12/IF(A71=INDEX($A$18:$A$62,Tot_Acc_Per,1),'User Entries'!$B$17,ACC_Length)</f>
        <v>#REF!</v>
      </c>
      <c r="AH71" s="147" t="e">
        <f>F71/$C71*12/IF(A71=INDEX($A$18:$A$62,Tot_Acc_Per,1),'User Entries'!$B$17,ACC_Length)</f>
        <v>#REF!</v>
      </c>
      <c r="AI71" s="147" t="e">
        <f>J71/$C71*12/IF(A71=INDEX($A$18:$A$62,Tot_Acc_Per,1),'User Entries'!$B$17,ACC_Length)</f>
        <v>#REF!</v>
      </c>
      <c r="AJ71" s="147" t="e">
        <f>G71/$C71*1000*12/IF(A71=INDEX($A$18:$A$62,Tot_Acc_Per,1),'User Entries'!$B$17,ACC_Length)</f>
        <v>#REF!</v>
      </c>
      <c r="AK71" s="147" t="e">
        <f>L71/$C71*1000*12/IF(A71=INDEX($A$18:$A$62,Tot_Acc_Per,1),'User Entries'!$B$17,ACC_Length)</f>
        <v>#REF!</v>
      </c>
      <c r="AL71" s="148">
        <f t="shared" si="15"/>
        <v>56.709134146341469</v>
      </c>
      <c r="AM71" s="148">
        <f t="shared" si="16"/>
        <v>60.582934782608696</v>
      </c>
      <c r="AO71" s="694">
        <f>+S71-[25]Summary_AttrorTotal!$S71</f>
        <v>0.53545071289408952</v>
      </c>
      <c r="AP71" s="459"/>
      <c r="AQ71" s="459">
        <f t="shared" si="14"/>
        <v>391.51777908176882</v>
      </c>
    </row>
    <row r="72" spans="1:43">
      <c r="A72" s="182" t="str">
        <f>Tri_Incurred_AttrorTot!A66</f>
        <v>2012 Q3</v>
      </c>
      <c r="B72" s="258">
        <f t="shared" si="17"/>
        <v>44809.319459999948</v>
      </c>
      <c r="C72" s="259">
        <f t="shared" si="3"/>
        <v>31834.333333333332</v>
      </c>
      <c r="D72" s="251">
        <f>Tri_Paid_AttrorTot!B66/unit</f>
        <v>398.536</v>
      </c>
      <c r="E72" s="252">
        <f>Tri_Outstanding_AttrorTot!B66/unit</f>
        <v>3658.4859999999999</v>
      </c>
      <c r="F72" s="208">
        <f>Tri_Incurred_AttrorTot!B66/unit</f>
        <v>4057.0219999999999</v>
      </c>
      <c r="G72" s="253">
        <f>Tri_Incurred_CCounts_Attror!B66</f>
        <v>77</v>
      </c>
      <c r="H72" s="251">
        <f>INDEX(Tri_Paid_AttrorTot!$B66:$CC66,1,Tot_Acc_Per-$AA72)/unit</f>
        <v>4445.1490000000003</v>
      </c>
      <c r="I72" s="208">
        <f>INDEX(Tri_Outstanding_AttrorTot!$B66:$CC66,1,Tot_Acc_Per-$AA72)/unit</f>
        <v>0</v>
      </c>
      <c r="J72" s="208">
        <f>INDEX(Tri_Incurred_AttrorTot!$B66:$CC66,1,Tot_Acc_Per-$AA72)/unit</f>
        <v>4445.1490000000003</v>
      </c>
      <c r="K72" s="208">
        <f t="shared" si="8"/>
        <v>54.209134146341469</v>
      </c>
      <c r="L72" s="251">
        <f>INDEX(Tri_Incurred_CCounts_Attror!$B66:$CC66,1,Tot_Acc_Per-$AA72)</f>
        <v>82</v>
      </c>
      <c r="M72" s="260">
        <f>IFERROR(Analysis_LastQ_Ult_Selected!L75,0)</f>
        <v>4579.4402845471795</v>
      </c>
      <c r="N72" s="292">
        <f>'Analysis_LastQ_Ult_Selected(CC)'!L75</f>
        <v>83</v>
      </c>
      <c r="O72" s="148">
        <f>IFERROR(Analysis_LastQ_Ult_Selected!K75,0)</f>
        <v>4385.0772240417609</v>
      </c>
      <c r="P72" s="148">
        <f>Analysis_FSR_Ult_Selected!L75</f>
        <v>4385.4811938507537</v>
      </c>
      <c r="Q72" s="148" t="str">
        <f>'Analysis_FSR_Ult_Inc Method'!L75</f>
        <v/>
      </c>
      <c r="R72" s="294">
        <f>+'Analysis_FSR_Ult_C_Count Method'!L75</f>
        <v>77.387041244921861</v>
      </c>
      <c r="S72" s="789">
        <f t="shared" si="4"/>
        <v>4501.4942555538937</v>
      </c>
      <c r="T72" s="590">
        <f t="shared" si="11"/>
        <v>54.228981343422639</v>
      </c>
      <c r="U72" s="789">
        <f>+[32]Summary_AttrorTotal!U72</f>
        <v>83.009013705175818</v>
      </c>
      <c r="V72" s="618">
        <f t="shared" ref="V72" si="19">+S72/B72</f>
        <v>0.10045888466510308</v>
      </c>
      <c r="W72" s="332">
        <f>IF(C72="N/A","N/A",S72/C72)*12/IF(A72=INDEX($A$18:$A$100,Tot_Acc_Per,1),'User Entries'!$B$17,ACC_Length)</f>
        <v>0.56561501802714809</v>
      </c>
      <c r="X72" s="147">
        <f>IF(C72="N/A","N/A",U72/C72*1000)*12/IF(A72=INDEX($A$18:$A$100,Tot_Acc_Per,1),'User Entries'!$B$17,ACC_Length)</f>
        <v>10.430124336011538</v>
      </c>
      <c r="Y72" s="788">
        <f>+[32]Summary_AttrorTotal!S72</f>
        <v>4501.4942555538937</v>
      </c>
      <c r="Z72" s="692">
        <f t="shared" si="5"/>
        <v>72</v>
      </c>
      <c r="AA72" s="172">
        <f t="shared" si="18"/>
        <v>54</v>
      </c>
      <c r="AB72" s="147" t="e">
        <f>D72/$B72*12/IF(A72=INDEX($A$18:$A$62,Tot_Acc_Per,1),'User Entries'!$B$17,ACC_Length)</f>
        <v>#REF!</v>
      </c>
      <c r="AC72" s="147" t="e">
        <f>H72/$B72*12/IF(A72=INDEX($A$18:$A$62,Tot_Acc_Per,1),'User Entries'!$B$17,ACC_Length)</f>
        <v>#REF!</v>
      </c>
      <c r="AD72" s="147" t="e">
        <f>F72/$B72*12/IF(A72=INDEX($A$18:$A$62,Tot_Acc_Per,1),'User Entries'!$B$17,ACC_Length)</f>
        <v>#REF!</v>
      </c>
      <c r="AE72" s="147" t="e">
        <f>J72/$B72*12/IF(A72=INDEX($A$18:$A$62,Tot_Acc_Per,1),'User Entries'!$B$17,ACC_Length)</f>
        <v>#REF!</v>
      </c>
      <c r="AF72" s="147" t="e">
        <f>D72/$C72*12/IF(A72=INDEX($A$18:$A$62,Tot_Acc_Per,1),'User Entries'!$B$17,ACC_Length)</f>
        <v>#REF!</v>
      </c>
      <c r="AG72" s="147" t="e">
        <f>H72/$C72*12/IF(A72=INDEX($A$18:$A$62,Tot_Acc_Per,1),'User Entries'!$B$17,ACC_Length)</f>
        <v>#REF!</v>
      </c>
      <c r="AH72" s="147" t="e">
        <f>F72/$C72*12/IF(A72=INDEX($A$18:$A$62,Tot_Acc_Per,1),'User Entries'!$B$17,ACC_Length)</f>
        <v>#REF!</v>
      </c>
      <c r="AI72" s="147" t="e">
        <f>J72/$C72*12/IF(A72=INDEX($A$18:$A$62,Tot_Acc_Per,1),'User Entries'!$B$17,ACC_Length)</f>
        <v>#REF!</v>
      </c>
      <c r="AJ72" s="147" t="e">
        <f>G72/$C72*1000*12/IF(A72=INDEX($A$18:$A$62,Tot_Acc_Per,1),'User Entries'!$B$17,ACC_Length)</f>
        <v>#REF!</v>
      </c>
      <c r="AK72" s="147" t="e">
        <f>L72/$C72*1000*12/IF(A72=INDEX($A$18:$A$62,Tot_Acc_Per,1),'User Entries'!$B$17,ACC_Length)</f>
        <v>#REF!</v>
      </c>
      <c r="AL72" s="148">
        <f t="shared" si="15"/>
        <v>52.688597402597402</v>
      </c>
      <c r="AM72" s="148">
        <f t="shared" si="16"/>
        <v>54.209134146341469</v>
      </c>
      <c r="AO72" s="694">
        <f>+S72-[25]Summary_AttrorTotal!$S72</f>
        <v>-77.946028993285836</v>
      </c>
      <c r="AP72" s="459"/>
      <c r="AQ72" s="459">
        <f t="shared" si="14"/>
        <v>116.01306170314001</v>
      </c>
    </row>
    <row r="73" spans="1:43">
      <c r="A73" s="182" t="str">
        <f>Tri_Incurred_AttrorTot!A67</f>
        <v>2012 Q4</v>
      </c>
      <c r="B73" s="258">
        <f t="shared" si="17"/>
        <v>47513.475439999995</v>
      </c>
      <c r="C73" s="259">
        <f t="shared" si="3"/>
        <v>32502</v>
      </c>
      <c r="D73" s="251">
        <f>Tri_Paid_AttrorTot!B67/unit</f>
        <v>773.87900000000002</v>
      </c>
      <c r="E73" s="252">
        <f>Tri_Outstanding_AttrorTot!B67/unit</f>
        <v>3817.6729999999998</v>
      </c>
      <c r="F73" s="208">
        <f>Tri_Incurred_AttrorTot!B67/unit</f>
        <v>4591.5519999999997</v>
      </c>
      <c r="G73" s="253">
        <f>Tri_Incurred_CCounts_Attror!B67</f>
        <v>56</v>
      </c>
      <c r="H73" s="251">
        <f>INDEX(Tri_Paid_AttrorTot!$B67:$CC67,1,Tot_Acc_Per-$AA73)/unit</f>
        <v>5161.2049999999999</v>
      </c>
      <c r="I73" s="208">
        <f>INDEX(Tri_Outstanding_AttrorTot!$B67:$CC67,1,Tot_Acc_Per-$AA73)/unit</f>
        <v>36.988</v>
      </c>
      <c r="J73" s="208">
        <f>INDEX(Tri_Incurred_AttrorTot!$B67:$CC67,1,Tot_Acc_Per-$AA73)/unit</f>
        <v>5198.1930000000002</v>
      </c>
      <c r="K73" s="208">
        <f t="shared" si="8"/>
        <v>69.309240000000003</v>
      </c>
      <c r="L73" s="251">
        <f>INDEX(Tri_Incurred_CCounts_Attror!$B67:$CC67,1,Tot_Acc_Per-$AA73)</f>
        <v>75</v>
      </c>
      <c r="M73" s="260">
        <f>IFERROR(Analysis_LastQ_Ult_Selected!L76,0)</f>
        <v>5815.7379266530461</v>
      </c>
      <c r="N73" s="292">
        <f>'Analysis_LastQ_Ult_Selected(CC)'!L76</f>
        <v>79</v>
      </c>
      <c r="O73" s="148">
        <f>IFERROR(Analysis_LastQ_Ult_Selected!K76,0)</f>
        <v>5128.9021179053752</v>
      </c>
      <c r="P73" s="148">
        <f>Analysis_FSR_Ult_Selected!L76</f>
        <v>5041.6037739276217</v>
      </c>
      <c r="Q73" s="148" t="str">
        <f>'Analysis_FSR_Ult_Inc Method'!L76</f>
        <v/>
      </c>
      <c r="R73" s="294">
        <f>+'Analysis_FSR_Ult_C_Count Method'!L76</f>
        <v>75.008144914315494</v>
      </c>
      <c r="S73" s="789">
        <f t="shared" si="4"/>
        <v>5800.2733675825466</v>
      </c>
      <c r="T73" s="590">
        <f t="shared" si="11"/>
        <v>73.644068426148934</v>
      </c>
      <c r="U73" s="789">
        <f>+[32]Summary_AttrorTotal!U73</f>
        <v>78.76090351253643</v>
      </c>
      <c r="V73" s="618">
        <f t="shared" ref="V73:V77" si="20">+S73/B73</f>
        <v>0.12207638599089916</v>
      </c>
      <c r="W73" s="332">
        <f>IF(C73="N/A","N/A",S73/C73)*12/IF(A73=INDEX($A$18:$A$100,Tot_Acc_Per,1),'User Entries'!$B$17,ACC_Length)</f>
        <v>0.71383587072580712</v>
      </c>
      <c r="X73" s="147">
        <f>IF(C73="N/A","N/A",U73/C73*1000)*12/IF(A73=INDEX($A$18:$A$100,Tot_Acc_Per,1),'User Entries'!$B$17,ACC_Length)</f>
        <v>9.6930531675018692</v>
      </c>
      <c r="Y73" s="788">
        <f>+[32]Summary_AttrorTotal!S73</f>
        <v>5800.2733675825466</v>
      </c>
      <c r="Z73" s="692">
        <f t="shared" si="5"/>
        <v>73</v>
      </c>
      <c r="AA73" s="172">
        <f t="shared" si="18"/>
        <v>55</v>
      </c>
      <c r="AB73" s="147" t="e">
        <f>D73/$B73*12/IF(A73=INDEX($A$18:$A$62,Tot_Acc_Per,1),'User Entries'!$B$17,ACC_Length)</f>
        <v>#REF!</v>
      </c>
      <c r="AC73" s="147" t="e">
        <f>H73/$B73*12/IF(A73=INDEX($A$18:$A$62,Tot_Acc_Per,1),'User Entries'!$B$17,ACC_Length)</f>
        <v>#REF!</v>
      </c>
      <c r="AD73" s="147" t="e">
        <f>F73/$B73*12/IF(A73=INDEX($A$18:$A$62,Tot_Acc_Per,1),'User Entries'!$B$17,ACC_Length)</f>
        <v>#REF!</v>
      </c>
      <c r="AE73" s="147" t="e">
        <f>J73/$B73*12/IF(A73=INDEX($A$18:$A$62,Tot_Acc_Per,1),'User Entries'!$B$17,ACC_Length)</f>
        <v>#REF!</v>
      </c>
      <c r="AF73" s="147" t="e">
        <f>D73/$C73*12/IF(A73=INDEX($A$18:$A$62,Tot_Acc_Per,1),'User Entries'!$B$17,ACC_Length)</f>
        <v>#REF!</v>
      </c>
      <c r="AG73" s="147" t="e">
        <f>H73/$C73*12/IF(A73=INDEX($A$18:$A$62,Tot_Acc_Per,1),'User Entries'!$B$17,ACC_Length)</f>
        <v>#REF!</v>
      </c>
      <c r="AH73" s="147" t="e">
        <f>F73/$C73*12/IF(A73=INDEX($A$18:$A$62,Tot_Acc_Per,1),'User Entries'!$B$17,ACC_Length)</f>
        <v>#REF!</v>
      </c>
      <c r="AI73" s="147" t="e">
        <f>J73/$C73*12/IF(A73=INDEX($A$18:$A$62,Tot_Acc_Per,1),'User Entries'!$B$17,ACC_Length)</f>
        <v>#REF!</v>
      </c>
      <c r="AJ73" s="147" t="e">
        <f>G73/$C73*1000*12/IF(A73=INDEX($A$18:$A$62,Tot_Acc_Per,1),'User Entries'!$B$17,ACC_Length)</f>
        <v>#REF!</v>
      </c>
      <c r="AK73" s="147" t="e">
        <f>L73/$C73*1000*12/IF(A73=INDEX($A$18:$A$62,Tot_Acc_Per,1),'User Entries'!$B$17,ACC_Length)</f>
        <v>#REF!</v>
      </c>
      <c r="AL73" s="148">
        <f t="shared" si="15"/>
        <v>81.99199999999999</v>
      </c>
      <c r="AM73" s="148">
        <f t="shared" si="16"/>
        <v>69.309240000000003</v>
      </c>
      <c r="AO73" s="694">
        <f>+S73-[25]Summary_AttrorTotal!$S73</f>
        <v>-15.4645590705004</v>
      </c>
      <c r="AP73" s="459"/>
      <c r="AQ73" s="459">
        <f t="shared" si="14"/>
        <v>758.66959365492494</v>
      </c>
    </row>
    <row r="74" spans="1:43">
      <c r="A74" s="182" t="str">
        <f>Tri_Incurred_AttrorTot!A68</f>
        <v>2013 Q1</v>
      </c>
      <c r="B74" s="258">
        <f t="shared" si="17"/>
        <v>49121.124760000006</v>
      </c>
      <c r="C74" s="259">
        <f t="shared" si="3"/>
        <v>32985.166666666664</v>
      </c>
      <c r="D74" s="251">
        <f>Tri_Paid_AttrorTot!B68/unit</f>
        <v>271.71699999999998</v>
      </c>
      <c r="E74" s="252">
        <f>Tri_Outstanding_AttrorTot!B68/unit</f>
        <v>4844.4539999999997</v>
      </c>
      <c r="F74" s="208">
        <f>Tri_Incurred_AttrorTot!B68/unit</f>
        <v>5116.1710000000003</v>
      </c>
      <c r="G74" s="253">
        <f>Tri_Incurred_CCounts_Attror!B68</f>
        <v>64</v>
      </c>
      <c r="H74" s="251">
        <f>INDEX(Tri_Paid_AttrorTot!$B68:$CC68,1,Tot_Acc_Per-$AA74)/unit</f>
        <v>5347.64</v>
      </c>
      <c r="I74" s="208">
        <f>INDEX(Tri_Outstanding_AttrorTot!$B68:$CC68,1,Tot_Acc_Per-$AA74)/unit</f>
        <v>198.40600000000001</v>
      </c>
      <c r="J74" s="208">
        <f>INDEX(Tri_Incurred_AttrorTot!$B68:$CC68,1,Tot_Acc_Per-$AA74)/unit</f>
        <v>5546.0460000000003</v>
      </c>
      <c r="K74" s="208">
        <f t="shared" si="8"/>
        <v>67.634707317073179</v>
      </c>
      <c r="L74" s="251">
        <f>INDEX(Tri_Incurred_CCounts_Attror!$B68:$CC68,1,Tot_Acc_Per-$AA74)</f>
        <v>82</v>
      </c>
      <c r="M74" s="260">
        <f>IFERROR(Analysis_LastQ_Ult_Selected!L77,0)</f>
        <v>5791.4838255750601</v>
      </c>
      <c r="N74" s="292">
        <f>'Analysis_LastQ_Ult_Selected(CC)'!L77</f>
        <v>84.419999999999987</v>
      </c>
      <c r="O74" s="148">
        <f>IFERROR(Analysis_LastQ_Ult_Selected!K77,0)</f>
        <v>5509.3534608271912</v>
      </c>
      <c r="P74" s="148">
        <f>Analysis_FSR_Ult_Selected!L77</f>
        <v>5494.7036050204561</v>
      </c>
      <c r="Q74" s="148" t="str">
        <f>'Analysis_FSR_Ult_Inc Method'!L77</f>
        <v/>
      </c>
      <c r="R74" s="294">
        <f>+'Analysis_FSR_Ult_C_Count Method'!L77</f>
        <v>81.75182389908845</v>
      </c>
      <c r="S74" s="789">
        <f t="shared" si="4"/>
        <v>5740.1229957531095</v>
      </c>
      <c r="T74" s="590">
        <f t="shared" si="11"/>
        <v>67.349125252819903</v>
      </c>
      <c r="U74" s="789">
        <f>+[32]Summary_AttrorTotal!U74</f>
        <v>85.229362285039798</v>
      </c>
      <c r="V74" s="618">
        <f t="shared" si="20"/>
        <v>0.1168565057050031</v>
      </c>
      <c r="W74" s="332">
        <f>IF(C74="N/A","N/A",S74/C74)*12/IF(A74=INDEX($A$18:$A$100,Tot_Acc_Per,1),'User Entries'!$B$17,ACC_Length)</f>
        <v>0.6960853711924786</v>
      </c>
      <c r="X74" s="147">
        <f>IF(C74="N/A","N/A",U74/C74*1000)*12/IF(A74=INDEX($A$18:$A$100,Tot_Acc_Per,1),'User Entries'!$B$17,ACC_Length)</f>
        <v>10.335477537079573</v>
      </c>
      <c r="Y74" s="788">
        <f>+[32]Summary_AttrorTotal!S74</f>
        <v>5740.1229957531095</v>
      </c>
      <c r="Z74" s="692">
        <f t="shared" si="5"/>
        <v>74</v>
      </c>
      <c r="AA74" s="172">
        <f t="shared" si="18"/>
        <v>56</v>
      </c>
      <c r="AB74" s="147" t="e">
        <f>D74/$B74*12/IF(A74=INDEX($A$18:$A$62,Tot_Acc_Per,1),'User Entries'!$B$17,ACC_Length)</f>
        <v>#REF!</v>
      </c>
      <c r="AC74" s="147" t="e">
        <f>H74/$B74*12/IF(A74=INDEX($A$18:$A$62,Tot_Acc_Per,1),'User Entries'!$B$17,ACC_Length)</f>
        <v>#REF!</v>
      </c>
      <c r="AD74" s="147" t="e">
        <f>F74/$B74*12/IF(A74=INDEX($A$18:$A$62,Tot_Acc_Per,1),'User Entries'!$B$17,ACC_Length)</f>
        <v>#REF!</v>
      </c>
      <c r="AE74" s="147" t="e">
        <f>J74/$B74*12/IF(A74=INDEX($A$18:$A$62,Tot_Acc_Per,1),'User Entries'!$B$17,ACC_Length)</f>
        <v>#REF!</v>
      </c>
      <c r="AF74" s="147" t="e">
        <f>D74/$C74*12/IF(A74=INDEX($A$18:$A$62,Tot_Acc_Per,1),'User Entries'!$B$17,ACC_Length)</f>
        <v>#REF!</v>
      </c>
      <c r="AG74" s="147" t="e">
        <f>H74/$C74*12/IF(A74=INDEX($A$18:$A$62,Tot_Acc_Per,1),'User Entries'!$B$17,ACC_Length)</f>
        <v>#REF!</v>
      </c>
      <c r="AH74" s="147" t="e">
        <f>F74/$C74*12/IF(A74=INDEX($A$18:$A$62,Tot_Acc_Per,1),'User Entries'!$B$17,ACC_Length)</f>
        <v>#REF!</v>
      </c>
      <c r="AI74" s="147" t="e">
        <f>J74/$C74*12/IF(A74=INDEX($A$18:$A$62,Tot_Acc_Per,1),'User Entries'!$B$17,ACC_Length)</f>
        <v>#REF!</v>
      </c>
      <c r="AJ74" s="147" t="e">
        <f>G74/$C74*1000*12/IF(A74=INDEX($A$18:$A$62,Tot_Acc_Per,1),'User Entries'!$B$17,ACC_Length)</f>
        <v>#REF!</v>
      </c>
      <c r="AK74" s="147" t="e">
        <f>L74/$C74*1000*12/IF(A74=INDEX($A$18:$A$62,Tot_Acc_Per,1),'User Entries'!$B$17,ACC_Length)</f>
        <v>#REF!</v>
      </c>
      <c r="AL74" s="148">
        <f t="shared" si="15"/>
        <v>79.940171875000004</v>
      </c>
      <c r="AM74" s="148">
        <f t="shared" si="16"/>
        <v>67.634707317073179</v>
      </c>
      <c r="AO74" s="694">
        <f>+S74-[25]Summary_AttrorTotal!$S74</f>
        <v>-51.360829821949665</v>
      </c>
      <c r="AP74" s="459"/>
      <c r="AQ74" s="459">
        <f t="shared" si="14"/>
        <v>245.41939073265348</v>
      </c>
    </row>
    <row r="75" spans="1:43">
      <c r="A75" s="182" t="str">
        <f>Tri_Incurred_AttrorTot!A69</f>
        <v>2013 Q2</v>
      </c>
      <c r="B75" s="258">
        <f>VLOOKUP($A75,Portfolio_Data,2,0)/unit</f>
        <v>51793.426110000015</v>
      </c>
      <c r="C75" s="259">
        <f>VLOOKUP($A75,Portfolio_Data,3,0)</f>
        <v>31718.666666666686</v>
      </c>
      <c r="D75" s="251">
        <f>Tri_Paid_AttrorTot!B69/unit</f>
        <v>977.79700000000003</v>
      </c>
      <c r="E75" s="252">
        <f>Tri_Outstanding_AttrorTot!B69/unit</f>
        <v>5480.3549999999996</v>
      </c>
      <c r="F75" s="208">
        <f>Tri_Incurred_AttrorTot!B69/unit</f>
        <v>6458.152</v>
      </c>
      <c r="G75" s="253">
        <f>Tri_Incurred_CCounts_Attror!B69</f>
        <v>78</v>
      </c>
      <c r="H75" s="251">
        <f>INDEX(Tri_Paid_AttrorTot!$B69:$CC69,1,Tot_Acc_Per-$AA75)/unit</f>
        <v>7779.6909999999998</v>
      </c>
      <c r="I75" s="208">
        <f>INDEX(Tri_Outstanding_AttrorTot!$B69:$CC69,1,Tot_Acc_Per-$AA75)/unit</f>
        <v>29.175000000000001</v>
      </c>
      <c r="J75" s="208">
        <f>INDEX(Tri_Incurred_AttrorTot!$B69:$CC69,1,Tot_Acc_Per-$AA75)/unit</f>
        <v>7808.866</v>
      </c>
      <c r="K75" s="208">
        <f t="shared" si="8"/>
        <v>83.966301075268817</v>
      </c>
      <c r="L75" s="251">
        <f>INDEX(Tri_Incurred_CCounts_Attror!$B69:$CC69,1,Tot_Acc_Per-$AA75)</f>
        <v>93</v>
      </c>
      <c r="M75" s="260">
        <f>IFERROR(Analysis_LastQ_Ult_Selected!L78,0)</f>
        <v>8407.1798440631883</v>
      </c>
      <c r="N75" s="292">
        <f>'Analysis_LastQ_Ult_Selected(CC)'!L78</f>
        <v>93.88039999999998</v>
      </c>
      <c r="O75" s="148">
        <f>IFERROR(Analysis_LastQ_Ult_Selected!K78,0)</f>
        <v>7468.1858254796316</v>
      </c>
      <c r="P75" s="148">
        <f>Analysis_FSR_Ult_Selected!L78</f>
        <v>7401.9554374109794</v>
      </c>
      <c r="Q75" s="148" t="str">
        <f>'Analysis_FSR_Ult_Inc Method'!L78</f>
        <v/>
      </c>
      <c r="R75" s="294">
        <f>+'Analysis_FSR_Ult_C_Count Method'!L78</f>
        <v>94.361079672722624</v>
      </c>
      <c r="S75" s="789">
        <f t="shared" si="4"/>
        <v>8510.3654588534955</v>
      </c>
      <c r="T75" s="590">
        <f t="shared" si="11"/>
        <v>92.879883734841613</v>
      </c>
      <c r="U75" s="789">
        <f>+[32]Summary_AttrorTotal!U75</f>
        <v>91.627649784202305</v>
      </c>
      <c r="V75" s="618">
        <f t="shared" si="20"/>
        <v>0.16431362236549082</v>
      </c>
      <c r="W75" s="332">
        <f>IF(C75="N/A","N/A",S75/C75)*12/IF(A75=INDEX($A$18:$A$100,Tot_Acc_Per,1),'User Entries'!$B$17,ACC_Length)</f>
        <v>1.0732311730867405</v>
      </c>
      <c r="X75" s="147">
        <f>IF(C75="N/A","N/A",U75/C75*1000)*12/IF(A75=INDEX($A$18:$A$100,Tot_Acc_Per,1),'User Entries'!$B$17,ACC_Length)</f>
        <v>11.555044321014199</v>
      </c>
      <c r="Y75" s="788">
        <f>+[32]Summary_AttrorTotal!S75</f>
        <v>8510.3654588534955</v>
      </c>
      <c r="Z75" s="692">
        <f t="shared" si="5"/>
        <v>75</v>
      </c>
      <c r="AA75" s="172">
        <f t="shared" si="18"/>
        <v>57</v>
      </c>
      <c r="AB75" s="147" t="e">
        <f>D75/$B75*12/IF(A75=INDEX($A$18:$A$62,Tot_Acc_Per,1),'User Entries'!$B$17,ACC_Length)</f>
        <v>#REF!</v>
      </c>
      <c r="AC75" s="147" t="e">
        <f>H75/$B75*12/IF(A75=INDEX($A$18:$A$62,Tot_Acc_Per,1),'User Entries'!$B$17,ACC_Length)</f>
        <v>#REF!</v>
      </c>
      <c r="AD75" s="147" t="e">
        <f>F75/$B75*12/IF(A75=INDEX($A$18:$A$62,Tot_Acc_Per,1),'User Entries'!$B$17,ACC_Length)</f>
        <v>#REF!</v>
      </c>
      <c r="AE75" s="147" t="e">
        <f>J75/$B75*12/IF(A75=INDEX($A$18:$A$62,Tot_Acc_Per,1),'User Entries'!$B$17,ACC_Length)</f>
        <v>#REF!</v>
      </c>
      <c r="AF75" s="147" t="e">
        <f>D75/$C75*12/IF(A75=INDEX($A$18:$A$62,Tot_Acc_Per,1),'User Entries'!$B$17,ACC_Length)</f>
        <v>#REF!</v>
      </c>
      <c r="AG75" s="147" t="e">
        <f>H75/$C75*12/IF(A75=INDEX($A$18:$A$62,Tot_Acc_Per,1),'User Entries'!$B$17,ACC_Length)</f>
        <v>#REF!</v>
      </c>
      <c r="AH75" s="147" t="e">
        <f>F75/$C75*12/IF(A75=INDEX($A$18:$A$62,Tot_Acc_Per,1),'User Entries'!$B$17,ACC_Length)</f>
        <v>#REF!</v>
      </c>
      <c r="AI75" s="147" t="e">
        <f>J75/$C75*12/IF(A75=INDEX($A$18:$A$62,Tot_Acc_Per,1),'User Entries'!$B$17,ACC_Length)</f>
        <v>#REF!</v>
      </c>
      <c r="AJ75" s="147" t="e">
        <f>G75/$C75*1000*12/IF(A75=INDEX($A$18:$A$62,Tot_Acc_Per,1),'User Entries'!$B$17,ACC_Length)</f>
        <v>#REF!</v>
      </c>
      <c r="AK75" s="147" t="e">
        <f>L75/$C75*1000*12/IF(A75=INDEX($A$18:$A$62,Tot_Acc_Per,1),'User Entries'!$B$17,ACC_Length)</f>
        <v>#REF!</v>
      </c>
      <c r="AL75" s="148">
        <f t="shared" si="15"/>
        <v>82.796820512820517</v>
      </c>
      <c r="AM75" s="148">
        <f t="shared" si="16"/>
        <v>83.966301075268817</v>
      </c>
      <c r="AO75" s="694">
        <f>+S75-[25]Summary_AttrorTotal!$S75</f>
        <v>103.18561479030723</v>
      </c>
      <c r="AP75" s="459"/>
      <c r="AQ75" s="459">
        <f t="shared" si="14"/>
        <v>1108.4100214425162</v>
      </c>
    </row>
    <row r="76" spans="1:43">
      <c r="A76" s="182" t="str">
        <f>Tri_Incurred_AttrorTot!A70</f>
        <v>2013 Q3</v>
      </c>
      <c r="B76" s="258">
        <f>VLOOKUP($A76,Portfolio_Data,2,0)/unit</f>
        <v>55843.868789999979</v>
      </c>
      <c r="C76" s="259">
        <f>VLOOKUP($A76,Portfolio_Data,3,0)</f>
        <v>32383.166666666657</v>
      </c>
      <c r="D76" s="251">
        <f>Tri_Paid_AttrorTot!B70/unit</f>
        <v>1277.2639999999999</v>
      </c>
      <c r="E76" s="252">
        <f>Tri_Outstanding_AttrorTot!B70/unit</f>
        <v>6532.2849999999999</v>
      </c>
      <c r="F76" s="208">
        <f>Tri_Incurred_AttrorTot!B70/unit</f>
        <v>7809.549</v>
      </c>
      <c r="G76" s="253">
        <f>Tri_Incurred_CCounts_Attror!B70</f>
        <v>83</v>
      </c>
      <c r="H76" s="251">
        <f>INDEX(Tri_Paid_AttrorTot!$B70:$CC70,1,Tot_Acc_Per-$AA76)/unit</f>
        <v>7761.0529999999999</v>
      </c>
      <c r="I76" s="208">
        <f>INDEX(Tri_Outstanding_AttrorTot!$B70:$CC70,1,Tot_Acc_Per-$AA76)/unit</f>
        <v>411.20699999999999</v>
      </c>
      <c r="J76" s="208">
        <f>INDEX(Tri_Incurred_AttrorTot!$B70:$CC70,1,Tot_Acc_Per-$AA76)/unit</f>
        <v>8172.26</v>
      </c>
      <c r="K76" s="208">
        <f t="shared" si="8"/>
        <v>85.127708333333331</v>
      </c>
      <c r="L76" s="251">
        <f>INDEX(Tri_Incurred_CCounts_Attror!$B70:$CC70,1,Tot_Acc_Per-$AA76)</f>
        <v>96</v>
      </c>
      <c r="M76" s="260">
        <f>IFERROR(Analysis_LastQ_Ult_Selected!L79,0)</f>
        <v>7957.9979364847786</v>
      </c>
      <c r="N76" s="292">
        <f>'Analysis_LastQ_Ult_Selected(CC)'!L79</f>
        <v>98.927733333333322</v>
      </c>
      <c r="O76" s="148">
        <f>IFERROR(Analysis_LastQ_Ult_Selected!K79,0)</f>
        <v>8016.0732424916569</v>
      </c>
      <c r="P76" s="148">
        <f>Analysis_FSR_Ult_Selected!L79</f>
        <v>8114.4586060823649</v>
      </c>
      <c r="Q76" s="148" t="str">
        <f>'Analysis_FSR_Ult_Inc Method'!L79</f>
        <v/>
      </c>
      <c r="R76" s="294">
        <f>+'Analysis_FSR_Ult_C_Count Method'!L79</f>
        <v>94.583380422402371</v>
      </c>
      <c r="S76" s="789">
        <f t="shared" si="4"/>
        <v>8123.9111351284946</v>
      </c>
      <c r="T76" s="590">
        <f t="shared" si="11"/>
        <v>84.138640369899989</v>
      </c>
      <c r="U76" s="789">
        <f>+[32]Summary_AttrorTotal!U76</f>
        <v>96.553867514535767</v>
      </c>
      <c r="V76" s="618">
        <f t="shared" si="20"/>
        <v>0.14547543555190165</v>
      </c>
      <c r="W76" s="332">
        <f>IF(C76="N/A","N/A",S76/C76)*12/IF(A76=INDEX($A$18:$A$100,Tot_Acc_Per,1),'User Entries'!$B$17,ACC_Length)</f>
        <v>1.0034733438827987</v>
      </c>
      <c r="X76" s="147">
        <f>IF(C76="N/A","N/A",U76/C76*1000)*12/IF(A76=INDEX($A$18:$A$100,Tot_Acc_Per,1),'User Entries'!$B$17,ACC_Length)</f>
        <v>11.926426900544312</v>
      </c>
      <c r="Y76" s="788">
        <f>+[32]Summary_AttrorTotal!S76</f>
        <v>8123.9111351284946</v>
      </c>
      <c r="Z76" s="692">
        <f>+ROW()</f>
        <v>76</v>
      </c>
      <c r="AA76" s="172">
        <f t="shared" si="18"/>
        <v>58</v>
      </c>
      <c r="AB76" s="147" t="e">
        <f>D76/$B76*12/IF(A76=INDEX($A$18:$A$62,Tot_Acc_Per,1),'User Entries'!$B$17,ACC_Length)</f>
        <v>#REF!</v>
      </c>
      <c r="AC76" s="147" t="e">
        <f>H76/$B76*12/IF(A76=INDEX($A$18:$A$62,Tot_Acc_Per,1),'User Entries'!$B$17,ACC_Length)</f>
        <v>#REF!</v>
      </c>
      <c r="AD76" s="147" t="e">
        <f>F76/$B76*12/IF(A76=INDEX($A$18:$A$62,Tot_Acc_Per,1),'User Entries'!$B$17,ACC_Length)</f>
        <v>#REF!</v>
      </c>
      <c r="AE76" s="147" t="e">
        <f>J76/$B76*12/IF(A76=INDEX($A$18:$A$62,Tot_Acc_Per,1),'User Entries'!$B$17,ACC_Length)</f>
        <v>#REF!</v>
      </c>
      <c r="AF76" s="147" t="e">
        <f>D76/$C76*12/IF(A76=INDEX($A$18:$A$62,Tot_Acc_Per,1),'User Entries'!$B$17,ACC_Length)</f>
        <v>#REF!</v>
      </c>
      <c r="AG76" s="147" t="e">
        <f>H76/$C76*12/IF(A76=INDEX($A$18:$A$62,Tot_Acc_Per,1),'User Entries'!$B$17,ACC_Length)</f>
        <v>#REF!</v>
      </c>
      <c r="AH76" s="147" t="e">
        <f>F76/$C76*12/IF(A76=INDEX($A$18:$A$62,Tot_Acc_Per,1),'User Entries'!$B$17,ACC_Length)</f>
        <v>#REF!</v>
      </c>
      <c r="AI76" s="147" t="e">
        <f>J76/$C76*12/IF(A76=INDEX($A$18:$A$62,Tot_Acc_Per,1),'User Entries'!$B$17,ACC_Length)</f>
        <v>#REF!</v>
      </c>
      <c r="AJ76" s="147" t="e">
        <f>G76/$C76*1000*12/IF(A76=INDEX($A$18:$A$62,Tot_Acc_Per,1),'User Entries'!$B$17,ACC_Length)</f>
        <v>#REF!</v>
      </c>
      <c r="AK76" s="147" t="e">
        <f>L76/$C76*1000*12/IF(A76=INDEX($A$18:$A$62,Tot_Acc_Per,1),'User Entries'!$B$17,ACC_Length)</f>
        <v>#REF!</v>
      </c>
      <c r="AL76" s="148">
        <f t="shared" si="15"/>
        <v>94.090951807228919</v>
      </c>
      <c r="AM76" s="148">
        <f t="shared" si="16"/>
        <v>85.127708333333331</v>
      </c>
      <c r="AO76" s="459"/>
      <c r="AP76" s="459"/>
      <c r="AQ76" s="459">
        <f t="shared" si="14"/>
        <v>9.4525290461297118</v>
      </c>
    </row>
    <row r="77" spans="1:43">
      <c r="A77" s="182" t="str">
        <f>Tri_Incurred_AttrorTot!A71</f>
        <v>2013 Q4</v>
      </c>
      <c r="B77" s="258">
        <f t="shared" si="17"/>
        <v>66098.073530000082</v>
      </c>
      <c r="C77" s="259">
        <f>VLOOKUP($A77,Portfolio_Data,3,0)</f>
        <v>32314.833333333332</v>
      </c>
      <c r="D77" s="251">
        <f>Tri_Paid_AttrorTot!B71/unit</f>
        <v>616.5</v>
      </c>
      <c r="E77" s="252">
        <f>Tri_Outstanding_AttrorTot!B71/unit</f>
        <v>5502.4030000000002</v>
      </c>
      <c r="F77" s="208">
        <f>Tri_Incurred_AttrorTot!B71/unit</f>
        <v>6118.9030000000002</v>
      </c>
      <c r="G77" s="253">
        <f>Tri_Incurred_CCounts_Attror!B71</f>
        <v>66</v>
      </c>
      <c r="H77" s="251">
        <f>INDEX(Tri_Paid_AttrorTot!$B71:$CC71,1,Tot_Acc_Per-$AA77)/unit</f>
        <v>5911.9260000000004</v>
      </c>
      <c r="I77" s="208">
        <f>INDEX(Tri_Outstanding_AttrorTot!$B71:$CC71,1,Tot_Acc_Per-$AA77)/unit</f>
        <v>2288.4549999999999</v>
      </c>
      <c r="J77" s="208">
        <f>INDEX(Tri_Incurred_AttrorTot!$B71:$CC71,1,Tot_Acc_Per-$AA77)/unit</f>
        <v>8200.3809999999994</v>
      </c>
      <c r="K77" s="208">
        <f t="shared" si="8"/>
        <v>95.353267441860453</v>
      </c>
      <c r="L77" s="251">
        <f>INDEX(Tri_Incurred_CCounts_Attror!$B71:$CC71,1,Tot_Acc_Per-$AA77)</f>
        <v>86</v>
      </c>
      <c r="M77" s="260">
        <f>IFERROR(Analysis_LastQ_Ult_Selected!L80,0)</f>
        <v>8439.6531766840089</v>
      </c>
      <c r="N77" s="292">
        <f>'Analysis_LastQ_Ult_Selected(CC)'!L80</f>
        <v>86.457607118412042</v>
      </c>
      <c r="O77" s="148">
        <f>IFERROR(Analysis_LastQ_Ult_Selected!K80,0)</f>
        <v>7636.0348312131346</v>
      </c>
      <c r="P77" s="148">
        <f>Analysis_FSR_Ult_Selected!L80</f>
        <v>7795.2355465077435</v>
      </c>
      <c r="Q77" s="148" t="str">
        <f>'Analysis_FSR_Ult_Inc Method'!L80</f>
        <v/>
      </c>
      <c r="R77" s="294">
        <f>+'Analysis_FSR_Ult_C_Count Method'!L80</f>
        <v>84.730944961735474</v>
      </c>
      <c r="S77" s="789">
        <f t="shared" si="4"/>
        <v>7935.7434154717321</v>
      </c>
      <c r="T77" s="299">
        <f t="shared" si="11"/>
        <v>93.350994263658251</v>
      </c>
      <c r="U77" s="789">
        <f>+[32]Summary_AttrorTotal!U77</f>
        <v>85.009736404715881</v>
      </c>
      <c r="V77" s="618">
        <f t="shared" si="20"/>
        <v>0.12006013173545699</v>
      </c>
      <c r="W77" s="332">
        <f>IF(C77="N/A","N/A",S77/C77)*12/IF(A77=INDEX($A$18:$A$100,Tot_Acc_Per,1),'User Entries'!$B$17,ACC_Length)</f>
        <v>0.98230349308790899</v>
      </c>
      <c r="X77" s="147">
        <f>IF(C77="N/A","N/A",U77/C77*1000)*12/IF(A77=INDEX($A$18:$A$100,Tot_Acc_Per,1),'User Entries'!$B$17,ACC_Length)</f>
        <v>10.522689135088536</v>
      </c>
      <c r="Y77" s="787">
        <f>+[32]Summary_AttrorTotal!S77</f>
        <v>7935.7434154717321</v>
      </c>
      <c r="Z77" s="692">
        <f t="shared" ref="Z77:Z105" si="21">+ROW()</f>
        <v>77</v>
      </c>
      <c r="AA77" s="172">
        <f t="shared" si="18"/>
        <v>59</v>
      </c>
      <c r="AB77" s="147" t="e">
        <f>D77/$B77*12/IF(A77=INDEX($A$18:$A$62,Tot_Acc_Per,1),'User Entries'!$B$17,ACC_Length)</f>
        <v>#REF!</v>
      </c>
      <c r="AC77" s="147" t="e">
        <f>H77/$B77*12/IF(A77=INDEX($A$18:$A$62,Tot_Acc_Per,1),'User Entries'!$B$17,ACC_Length)</f>
        <v>#REF!</v>
      </c>
      <c r="AD77" s="147" t="e">
        <f>F77/$B77*12/IF(A77=INDEX($A$18:$A$62,Tot_Acc_Per,1),'User Entries'!$B$17,ACC_Length)</f>
        <v>#REF!</v>
      </c>
      <c r="AE77" s="147" t="e">
        <f>J77/$B77*12/IF(A77=INDEX($A$18:$A$62,Tot_Acc_Per,1),'User Entries'!$B$17,ACC_Length)</f>
        <v>#REF!</v>
      </c>
      <c r="AF77" s="147" t="e">
        <f>D77/$C77*12/IF(A77=INDEX($A$18:$A$62,Tot_Acc_Per,1),'User Entries'!$B$17,ACC_Length)</f>
        <v>#REF!</v>
      </c>
      <c r="AG77" s="147" t="e">
        <f>H77/$C77*12/IF(A77=INDEX($A$18:$A$62,Tot_Acc_Per,1),'User Entries'!$B$17,ACC_Length)</f>
        <v>#REF!</v>
      </c>
      <c r="AH77" s="147" t="e">
        <f>F77/$C77*12/IF(A77=INDEX($A$18:$A$62,Tot_Acc_Per,1),'User Entries'!$B$17,ACC_Length)</f>
        <v>#REF!</v>
      </c>
      <c r="AI77" s="147" t="e">
        <f>J77/$C77*12/IF(A77=INDEX($A$18:$A$62,Tot_Acc_Per,1),'User Entries'!$B$17,ACC_Length)</f>
        <v>#REF!</v>
      </c>
      <c r="AJ77" s="147" t="e">
        <f>G77/$C77*1000*12/IF(A77=INDEX($A$18:$A$62,Tot_Acc_Per,1),'User Entries'!$B$17,ACC_Length)</f>
        <v>#REF!</v>
      </c>
      <c r="AK77" s="147" t="e">
        <f>L77/$C77*1000*12/IF(A77=INDEX($A$18:$A$62,Tot_Acc_Per,1),'User Entries'!$B$17,ACC_Length)</f>
        <v>#REF!</v>
      </c>
      <c r="AL77" s="148">
        <f t="shared" si="15"/>
        <v>92.710651515151525</v>
      </c>
      <c r="AM77" s="148">
        <f t="shared" si="16"/>
        <v>95.353267441860453</v>
      </c>
      <c r="AO77" s="459"/>
      <c r="AP77" s="459"/>
      <c r="AQ77" s="459">
        <f t="shared" si="14"/>
        <v>140.50786896398859</v>
      </c>
    </row>
    <row r="78" spans="1:43">
      <c r="A78" s="182" t="str">
        <f>Tri_Incurred_AttrorTot!A72</f>
        <v>2014 Q1</v>
      </c>
      <c r="B78" s="258">
        <f t="shared" si="17"/>
        <v>74284.608498088142</v>
      </c>
      <c r="C78" s="259">
        <f t="shared" si="3"/>
        <v>30703.999999999989</v>
      </c>
      <c r="D78" s="251">
        <f>Tri_Paid_AttrorTot!B72/unit</f>
        <v>521.697</v>
      </c>
      <c r="E78" s="252">
        <f>Tri_Outstanding_AttrorTot!B72/unit</f>
        <v>5817.1450000000004</v>
      </c>
      <c r="F78" s="208">
        <f>Tri_Incurred_AttrorTot!B72/unit</f>
        <v>6338.8419999999996</v>
      </c>
      <c r="G78" s="253">
        <f>Tri_Incurred_CCounts_Attror!B72</f>
        <v>55</v>
      </c>
      <c r="H78" s="251">
        <f>INDEX(Tri_Paid_AttrorTot!$B72:$CC72,1,Tot_Acc_Per-$AA78)/unit</f>
        <v>3466.0450000000001</v>
      </c>
      <c r="I78" s="208">
        <f>INDEX(Tri_Outstanding_AttrorTot!$B72:$CC72,1,Tot_Acc_Per-$AA78)/unit</f>
        <v>5420.2550000000001</v>
      </c>
      <c r="J78" s="208">
        <f>INDEX(Tri_Incurred_AttrorTot!$B72:$CC72,1,Tot_Acc_Per-$AA78)/unit</f>
        <v>8886.2999999999993</v>
      </c>
      <c r="K78" s="208">
        <f t="shared" si="8"/>
        <v>123.42083333333332</v>
      </c>
      <c r="L78" s="251">
        <f>INDEX(Tri_Incurred_CCounts_Attror!$B72:$CC72,1,Tot_Acc_Per-$AA78)</f>
        <v>72</v>
      </c>
      <c r="M78" s="260">
        <f>IFERROR(Analysis_LastQ_Ult_Selected!L81,0)</f>
        <v>7684.12945722315</v>
      </c>
      <c r="N78" s="292">
        <f>'Analysis_LastQ_Ult_Selected(CC)'!L81</f>
        <v>102.25169136731527</v>
      </c>
      <c r="O78" s="148">
        <f>IFERROR(Analysis_LastQ_Ult_Selected!K81,0)</f>
        <v>9287.2496592034659</v>
      </c>
      <c r="P78" s="148">
        <f>Analysis_FSR_Ult_Selected!L81</f>
        <v>8732.7321144520829</v>
      </c>
      <c r="Q78" s="148" t="str">
        <f>'Analysis_FSR_Ult_Inc Method'!L81</f>
        <v/>
      </c>
      <c r="R78" s="294">
        <f>+'Analysis_FSR_Ult_C_Count Method'!L81</f>
        <v>71.17094210627377</v>
      </c>
      <c r="S78" s="789">
        <f>+Y78</f>
        <v>7074.5652376303642</v>
      </c>
      <c r="T78" s="299">
        <f t="shared" si="11"/>
        <v>102.42572250742712</v>
      </c>
      <c r="U78" s="789">
        <f>+[32]Summary_AttrorTotal!U78</f>
        <v>69.070200965556978</v>
      </c>
      <c r="V78" s="44">
        <f t="shared" si="10"/>
        <v>9.5235949689530128E-2</v>
      </c>
      <c r="W78" s="332">
        <f>IF(C78="N/A","N/A",S78/C78)*12/IF(A78=INDEX($A$18:$A$100,Tot_Acc_Per,1),'User Entries'!$B$17,ACC_Length)</f>
        <v>0.9216473733233933</v>
      </c>
      <c r="X78" s="147">
        <f>IF(C78="N/A","N/A",U78/C78*1000)*12/IF(A78=INDEX($A$18:$A$100,Tot_Acc_Per,1),'User Entries'!$B$17,ACC_Length)</f>
        <v>8.9982023144290011</v>
      </c>
      <c r="Y78" s="787">
        <f>+[32]Summary_AttrorTotal!S78</f>
        <v>7074.5652376303642</v>
      </c>
      <c r="Z78" s="692">
        <f t="shared" si="21"/>
        <v>78</v>
      </c>
      <c r="AA78" s="172">
        <f t="shared" si="18"/>
        <v>60</v>
      </c>
      <c r="AB78" s="147" t="e">
        <f>D78/$B78*12/IF(A78=INDEX($A$18:$A$62,Tot_Acc_Per,1),'User Entries'!$B$17,ACC_Length)</f>
        <v>#REF!</v>
      </c>
      <c r="AC78" s="147" t="e">
        <f>H78/$B78*12/IF(A78=INDEX($A$18:$A$62,Tot_Acc_Per,1),'User Entries'!$B$17,ACC_Length)</f>
        <v>#REF!</v>
      </c>
      <c r="AD78" s="147" t="e">
        <f>F78/$B78*12/IF(A78=INDEX($A$18:$A$62,Tot_Acc_Per,1),'User Entries'!$B$17,ACC_Length)</f>
        <v>#REF!</v>
      </c>
      <c r="AE78" s="147" t="e">
        <f>J78/$B78*12/IF(A78=INDEX($A$18:$A$62,Tot_Acc_Per,1),'User Entries'!$B$17,ACC_Length)</f>
        <v>#REF!</v>
      </c>
      <c r="AF78" s="147" t="e">
        <f>D78/$C78*12/IF(A78=INDEX($A$18:$A$62,Tot_Acc_Per,1),'User Entries'!$B$17,ACC_Length)</f>
        <v>#REF!</v>
      </c>
      <c r="AG78" s="147" t="e">
        <f>H78/$C78*12/IF(A78=INDEX($A$18:$A$62,Tot_Acc_Per,1),'User Entries'!$B$17,ACC_Length)</f>
        <v>#REF!</v>
      </c>
      <c r="AH78" s="147" t="e">
        <f>F78/$C78*12/IF(A78=INDEX($A$18:$A$62,Tot_Acc_Per,1),'User Entries'!$B$17,ACC_Length)</f>
        <v>#REF!</v>
      </c>
      <c r="AI78" s="147" t="e">
        <f>J78/$C78*12/IF(A78=INDEX($A$18:$A$62,Tot_Acc_Per,1),'User Entries'!$B$17,ACC_Length)</f>
        <v>#REF!</v>
      </c>
      <c r="AJ78" s="147" t="e">
        <f>G78/$C78*1000*12/IF(A78=INDEX($A$18:$A$62,Tot_Acc_Per,1),'User Entries'!$B$17,ACC_Length)</f>
        <v>#REF!</v>
      </c>
      <c r="AK78" s="147" t="e">
        <f>L78/$C78*1000*12/IF(A78=INDEX($A$18:$A$62,Tot_Acc_Per,1),'User Entries'!$B$17,ACC_Length)</f>
        <v>#REF!</v>
      </c>
      <c r="AL78" s="148">
        <f t="shared" si="15"/>
        <v>115.25167272727272</v>
      </c>
      <c r="AM78" s="148">
        <f t="shared" si="16"/>
        <v>123.42083333333332</v>
      </c>
      <c r="AO78" s="459"/>
      <c r="AP78" s="459"/>
      <c r="AQ78" s="459">
        <f>+Y78-P78</f>
        <v>-1658.1668768217187</v>
      </c>
    </row>
    <row r="79" spans="1:43">
      <c r="A79" s="182" t="str">
        <f>Tri_Incurred_AttrorTot!A73</f>
        <v>2014 Q2</v>
      </c>
      <c r="B79" s="258">
        <f t="shared" si="17"/>
        <v>96653.281195406002</v>
      </c>
      <c r="C79" s="259">
        <f t="shared" si="3"/>
        <v>39634</v>
      </c>
      <c r="D79" s="251">
        <f>Tri_Paid_AttrorTot!B73/unit</f>
        <v>1287.682</v>
      </c>
      <c r="E79" s="252">
        <f>Tri_Outstanding_AttrorTot!B73/unit</f>
        <v>8456.3799999999992</v>
      </c>
      <c r="F79" s="208">
        <f>Tri_Incurred_AttrorTot!B73/unit</f>
        <v>9744.0619999999999</v>
      </c>
      <c r="G79" s="253">
        <f>Tri_Incurred_CCounts_Attror!B73</f>
        <v>92</v>
      </c>
      <c r="H79" s="251">
        <f>INDEX(Tri_Paid_AttrorTot!$B73:$CC73,1,Tot_Acc_Per-$AA79)/unit</f>
        <v>1287.682</v>
      </c>
      <c r="I79" s="208">
        <f>INDEX(Tri_Outstanding_AttrorTot!$B73:$CC73,1,Tot_Acc_Per-$AA79)/unit</f>
        <v>8456.3799999999992</v>
      </c>
      <c r="J79" s="208">
        <f>INDEX(Tri_Incurred_AttrorTot!$B73:$CC73,1,Tot_Acc_Per-$AA79)/unit</f>
        <v>9744.0619999999999</v>
      </c>
      <c r="K79" s="208">
        <f t="shared" ref="K79:K105" si="22">J79/L79</f>
        <v>105.91371739130435</v>
      </c>
      <c r="L79" s="251">
        <f>INDEX(Tri_Incurred_CCounts_Attror!$B73:$CC73,1,Tot_Acc_Per-$AA79)</f>
        <v>92</v>
      </c>
      <c r="M79" s="260">
        <f>IFERROR(Analysis_LastQ_Ult_Selected!L82,0)</f>
        <v>0</v>
      </c>
      <c r="N79" s="292" t="e">
        <f>'Analysis_LastQ_Ult_Selected(CC)'!L82</f>
        <v>#VALUE!</v>
      </c>
      <c r="O79" s="148">
        <f>IFERROR(Analysis_LastQ_Ult_Selected!K82,0)</f>
        <v>11812.036622337127</v>
      </c>
      <c r="P79" s="148">
        <f>Analysis_FSR_Ult_Selected!L82</f>
        <v>10875.015073496863</v>
      </c>
      <c r="Q79" s="148" t="str">
        <f>'Analysis_FSR_Ult_Inc Method'!L82</f>
        <v/>
      </c>
      <c r="R79" s="294">
        <f>+'Analysis_FSR_Ult_C_Count Method'!L82</f>
        <v>115.53560888784077</v>
      </c>
      <c r="S79" s="3">
        <f t="shared" ref="S79:S105" si="23">P79</f>
        <v>10875.015073496863</v>
      </c>
      <c r="T79" s="299">
        <f t="shared" ref="T79:T105" si="24">IF(U79=0,0,S79/U79)</f>
        <v>94.12695512821567</v>
      </c>
      <c r="U79" s="3">
        <f t="shared" ref="U79:U105" si="25">R79</f>
        <v>115.53560888784077</v>
      </c>
      <c r="V79" s="44">
        <f t="shared" ref="V79:V105" si="26">+S79/B79</f>
        <v>0.1125157360308401</v>
      </c>
      <c r="W79" s="332">
        <f>IF(C79="N/A","N/A",S79/C79)*12/IF(A79=INDEX($A$18:$A$100,Tot_Acc_Per,1),'User Entries'!$B$17,ACC_Length)</f>
        <v>1.0975440352724291</v>
      </c>
      <c r="X79" s="147">
        <f>IF(C79="N/A","N/A",U79/C79*1000)*12/IF(A79=INDEX($A$18:$A$100,Tot_Acc_Per,1),'User Entries'!$B$17,ACC_Length)</f>
        <v>11.660252196380961</v>
      </c>
      <c r="Y79" s="3"/>
      <c r="Z79" s="692">
        <f t="shared" si="21"/>
        <v>79</v>
      </c>
      <c r="AA79" s="172">
        <f t="shared" si="18"/>
        <v>61</v>
      </c>
      <c r="AB79" s="147" t="e">
        <f>D79/$B79*12/IF(A79=INDEX($A$18:$A$62,Tot_Acc_Per,1),'User Entries'!$B$17,ACC_Length)</f>
        <v>#REF!</v>
      </c>
      <c r="AC79" s="147" t="e">
        <f>H79/$B79*12/IF(A79=INDEX($A$18:$A$62,Tot_Acc_Per,1),'User Entries'!$B$17,ACC_Length)</f>
        <v>#REF!</v>
      </c>
      <c r="AD79" s="147" t="e">
        <f>F79/$B79*12/IF(A79=INDEX($A$18:$A$62,Tot_Acc_Per,1),'User Entries'!$B$17,ACC_Length)</f>
        <v>#REF!</v>
      </c>
      <c r="AE79" s="147" t="e">
        <f>J79/$B79*12/IF(A79=INDEX($A$18:$A$62,Tot_Acc_Per,1),'User Entries'!$B$17,ACC_Length)</f>
        <v>#REF!</v>
      </c>
      <c r="AF79" s="147" t="e">
        <f>D79/$C79*12/IF(A79=INDEX($A$18:$A$62,Tot_Acc_Per,1),'User Entries'!$B$17,ACC_Length)</f>
        <v>#REF!</v>
      </c>
      <c r="AG79" s="147" t="e">
        <f>H79/$C79*12/IF(A79=INDEX($A$18:$A$62,Tot_Acc_Per,1),'User Entries'!$B$17,ACC_Length)</f>
        <v>#REF!</v>
      </c>
      <c r="AH79" s="147" t="e">
        <f>F79/$C79*12/IF(A79=INDEX($A$18:$A$62,Tot_Acc_Per,1),'User Entries'!$B$17,ACC_Length)</f>
        <v>#REF!</v>
      </c>
      <c r="AI79" s="147" t="e">
        <f>J79/$C79*12/IF(A79=INDEX($A$18:$A$62,Tot_Acc_Per,1),'User Entries'!$B$17,ACC_Length)</f>
        <v>#REF!</v>
      </c>
      <c r="AJ79" s="147" t="e">
        <f>G79/$C79*1000*12/IF(A79=INDEX($A$18:$A$62,Tot_Acc_Per,1),'User Entries'!$B$17,ACC_Length)</f>
        <v>#REF!</v>
      </c>
      <c r="AK79" s="147" t="e">
        <f>L79/$C79*1000*12/IF(A79=INDEX($A$18:$A$62,Tot_Acc_Per,1),'User Entries'!$B$17,ACC_Length)</f>
        <v>#REF!</v>
      </c>
      <c r="AL79" s="148">
        <f t="shared" ref="AL79:AL105" si="27">IF(G79=0,0,F79/G79)</f>
        <v>105.91371739130435</v>
      </c>
      <c r="AM79" s="148">
        <f t="shared" ref="AM79:AM105" si="28">J79/L79</f>
        <v>105.91371739130435</v>
      </c>
      <c r="AO79" s="459"/>
      <c r="AP79" s="459"/>
      <c r="AQ79" s="459"/>
    </row>
    <row r="80" spans="1:43">
      <c r="A80" s="182" t="e">
        <f>Tri_Incurred_AttrorTot!A74</f>
        <v>#N/A</v>
      </c>
      <c r="B80" s="258" t="e">
        <f t="shared" si="17"/>
        <v>#N/A</v>
      </c>
      <c r="C80" s="259" t="e">
        <f t="shared" si="3"/>
        <v>#N/A</v>
      </c>
      <c r="D80" s="251" t="e">
        <f>Tri_Paid_AttrorTot!B74/unit</f>
        <v>#N/A</v>
      </c>
      <c r="E80" s="252" t="e">
        <f>Tri_Outstanding_AttrorTot!B74/unit</f>
        <v>#N/A</v>
      </c>
      <c r="F80" s="208" t="e">
        <f>Tri_Incurred_AttrorTot!B74/unit</f>
        <v>#N/A</v>
      </c>
      <c r="G80" s="253" t="e">
        <f>Tri_Incurred_CCounts_Attror!B74</f>
        <v>#N/A</v>
      </c>
      <c r="H80" s="251" t="e">
        <f>INDEX(Tri_Paid_AttrorTot!$B74:$CC74,1,Tot_Acc_Per-$AA80)/unit</f>
        <v>#N/A</v>
      </c>
      <c r="I80" s="208" t="e">
        <f>INDEX(Tri_Outstanding_AttrorTot!$B74:$CC74,1,Tot_Acc_Per-$AA80)/unit</f>
        <v>#N/A</v>
      </c>
      <c r="J80" s="208" t="e">
        <f>INDEX(Tri_Incurred_AttrorTot!$B74:$CC74,1,Tot_Acc_Per-$AA80)/unit</f>
        <v>#N/A</v>
      </c>
      <c r="K80" s="208" t="e">
        <f t="shared" si="22"/>
        <v>#N/A</v>
      </c>
      <c r="L80" s="251" t="e">
        <f>INDEX(Tri_Incurred_CCounts_Attror!$B74:$CC74,1,Tot_Acc_Per-$AA80)</f>
        <v>#N/A</v>
      </c>
      <c r="M80" s="260">
        <f>IFERROR(Analysis_LastQ_Ult_Selected!L83,0)</f>
        <v>0</v>
      </c>
      <c r="N80" s="292" t="e">
        <f>'Analysis_LastQ_Ult_Selected(CC)'!L83</f>
        <v>#N/A</v>
      </c>
      <c r="O80" s="148">
        <f>IFERROR(Analysis_LastQ_Ult_Selected!K83,0)</f>
        <v>0</v>
      </c>
      <c r="P80" s="148" t="str">
        <f>Analysis_FSR_Ult_Selected!L83</f>
        <v/>
      </c>
      <c r="Q80" s="148" t="str">
        <f>'Analysis_FSR_Ult_Inc Method'!L83</f>
        <v/>
      </c>
      <c r="R80" s="294" t="str">
        <f>+'Analysis_FSR_Ult_C_Count Method'!L83</f>
        <v/>
      </c>
      <c r="S80" s="3" t="str">
        <f t="shared" si="23"/>
        <v/>
      </c>
      <c r="T80" s="299" t="e">
        <f t="shared" si="24"/>
        <v>#VALUE!</v>
      </c>
      <c r="U80" s="3" t="str">
        <f t="shared" si="25"/>
        <v/>
      </c>
      <c r="V80" s="44" t="e">
        <f t="shared" si="26"/>
        <v>#VALUE!</v>
      </c>
      <c r="W80" s="147" t="e">
        <f>IF(C80="N/A","N/A",S80/C80)*12/IF(A80=INDEX($A$18:$A$62,Tot_Acc_Per,1),'User Entries'!$B$17,ACC_Length)</f>
        <v>#N/A</v>
      </c>
      <c r="X80" s="147" t="e">
        <f>IF(C80="N/A","N/A",U80/C80*1000)*12/IF(A80=INDEX($A$18:$A$62,Tot_Acc_Per,1),'User Entries'!$B$17,ACC_Length)</f>
        <v>#N/A</v>
      </c>
      <c r="Y80" s="3"/>
      <c r="Z80" s="692">
        <f t="shared" si="21"/>
        <v>80</v>
      </c>
      <c r="AA80" s="172">
        <f t="shared" si="18"/>
        <v>62</v>
      </c>
      <c r="AB80" s="147" t="e">
        <f>D80/$B80*12/IF(A80=INDEX($A$18:$A$62,Tot_Acc_Per,1),'User Entries'!$B$17,ACC_Length)</f>
        <v>#N/A</v>
      </c>
      <c r="AC80" s="147" t="e">
        <f>H80/$B80*12/IF(A80=INDEX($A$18:$A$62,Tot_Acc_Per,1),'User Entries'!$B$17,ACC_Length)</f>
        <v>#N/A</v>
      </c>
      <c r="AD80" s="147" t="e">
        <f>F80/$B80*12/IF(A80=INDEX($A$18:$A$62,Tot_Acc_Per,1),'User Entries'!$B$17,ACC_Length)</f>
        <v>#N/A</v>
      </c>
      <c r="AE80" s="147" t="e">
        <f>J80/$B80*12/IF(A80=INDEX($A$18:$A$62,Tot_Acc_Per,1),'User Entries'!$B$17,ACC_Length)</f>
        <v>#N/A</v>
      </c>
      <c r="AF80" s="147" t="e">
        <f>D80/$C80*12/IF(A80=INDEX($A$18:$A$62,Tot_Acc_Per,1),'User Entries'!$B$17,ACC_Length)</f>
        <v>#N/A</v>
      </c>
      <c r="AG80" s="147" t="e">
        <f>H80/$C80*12/IF(A80=INDEX($A$18:$A$62,Tot_Acc_Per,1),'User Entries'!$B$17,ACC_Length)</f>
        <v>#N/A</v>
      </c>
      <c r="AH80" s="147" t="e">
        <f>F80/$C80*12/IF(A80=INDEX($A$18:$A$62,Tot_Acc_Per,1),'User Entries'!$B$17,ACC_Length)</f>
        <v>#N/A</v>
      </c>
      <c r="AI80" s="147" t="e">
        <f>J80/$C80*12/IF(A80=INDEX($A$18:$A$62,Tot_Acc_Per,1),'User Entries'!$B$17,ACC_Length)</f>
        <v>#N/A</v>
      </c>
      <c r="AJ80" s="147" t="e">
        <f>G80/$C80*1000*12/IF(A80=INDEX($A$18:$A$62,Tot_Acc_Per,1),'User Entries'!$B$17,ACC_Length)</f>
        <v>#N/A</v>
      </c>
      <c r="AK80" s="147" t="e">
        <f>L80/$C80*1000*12/IF(A80=INDEX($A$18:$A$62,Tot_Acc_Per,1),'User Entries'!$B$17,ACC_Length)</f>
        <v>#N/A</v>
      </c>
      <c r="AL80" s="148" t="e">
        <f t="shared" si="27"/>
        <v>#N/A</v>
      </c>
      <c r="AM80" s="148" t="e">
        <f t="shared" si="28"/>
        <v>#N/A</v>
      </c>
      <c r="AO80" s="459"/>
      <c r="AP80" s="459"/>
      <c r="AQ80" s="459"/>
    </row>
    <row r="81" spans="1:43">
      <c r="A81" s="182" t="e">
        <f>Tri_Incurred_AttrorTot!A75</f>
        <v>#N/A</v>
      </c>
      <c r="B81" s="258" t="e">
        <f t="shared" si="17"/>
        <v>#N/A</v>
      </c>
      <c r="C81" s="259" t="e">
        <f t="shared" si="3"/>
        <v>#N/A</v>
      </c>
      <c r="D81" s="251" t="e">
        <f>Tri_Paid_AttrorTot!B75/unit</f>
        <v>#N/A</v>
      </c>
      <c r="E81" s="252" t="e">
        <f>Tri_Outstanding_AttrorTot!B75/unit</f>
        <v>#N/A</v>
      </c>
      <c r="F81" s="208" t="e">
        <f>Tri_Incurred_AttrorTot!B75/unit</f>
        <v>#N/A</v>
      </c>
      <c r="G81" s="253" t="e">
        <f>Tri_Incurred_CCounts_Attror!B75</f>
        <v>#N/A</v>
      </c>
      <c r="H81" s="251" t="e">
        <f>INDEX(Tri_Paid_AttrorTot!$B75:$CC75,1,Tot_Acc_Per-$AA81)/unit</f>
        <v>#VALUE!</v>
      </c>
      <c r="I81" s="208" t="e">
        <f>INDEX(Tri_Outstanding_AttrorTot!$B75:$CC75,1,Tot_Acc_Per-$AA81)/unit</f>
        <v>#VALUE!</v>
      </c>
      <c r="J81" s="208" t="e">
        <f>INDEX(Tri_Incurred_AttrorTot!$B75:$CC75,1,Tot_Acc_Per-$AA81)/unit</f>
        <v>#VALUE!</v>
      </c>
      <c r="K81" s="208" t="e">
        <f t="shared" si="22"/>
        <v>#VALUE!</v>
      </c>
      <c r="L81" s="251" t="e">
        <f>INDEX(Tri_Incurred_CCounts_Attror!$B75:$CC75,1,Tot_Acc_Per-$AA81)</f>
        <v>#VALUE!</v>
      </c>
      <c r="M81" s="260">
        <f>IFERROR(Analysis_LastQ_Ult_Selected!L84,0)</f>
        <v>0</v>
      </c>
      <c r="N81" s="292" t="e">
        <f>'Analysis_LastQ_Ult_Selected(CC)'!L84</f>
        <v>#N/A</v>
      </c>
      <c r="O81" s="148">
        <f>IFERROR(Analysis_LastQ_Ult_Selected!K84,0)</f>
        <v>0</v>
      </c>
      <c r="P81" s="148" t="str">
        <f>Analysis_FSR_Ult_Selected!L84</f>
        <v/>
      </c>
      <c r="Q81" s="148" t="str">
        <f>'Analysis_FSR_Ult_Inc Method'!L84</f>
        <v/>
      </c>
      <c r="R81" s="294" t="str">
        <f>+'Analysis_FSR_Ult_C_Count Method'!L84</f>
        <v/>
      </c>
      <c r="S81" s="3" t="str">
        <f t="shared" si="23"/>
        <v/>
      </c>
      <c r="T81" s="299" t="e">
        <f t="shared" si="24"/>
        <v>#VALUE!</v>
      </c>
      <c r="U81" s="3" t="str">
        <f t="shared" si="25"/>
        <v/>
      </c>
      <c r="V81" s="44" t="e">
        <f t="shared" si="26"/>
        <v>#VALUE!</v>
      </c>
      <c r="W81" s="147" t="e">
        <f>IF(C81="N/A","N/A",S81/C81)*12/IF(A81=INDEX($A$18:$A$62,Tot_Acc_Per,1),'User Entries'!$B$17,ACC_Length)</f>
        <v>#N/A</v>
      </c>
      <c r="X81" s="147" t="e">
        <f>IF(C81="N/A","N/A",U81/C81*1000)*12/IF(A81=INDEX($A$18:$A$62,Tot_Acc_Per,1),'User Entries'!$B$17,ACC_Length)</f>
        <v>#N/A</v>
      </c>
      <c r="Y81" s="3"/>
      <c r="Z81" s="692">
        <f t="shared" si="21"/>
        <v>81</v>
      </c>
      <c r="AA81" s="172">
        <f t="shared" si="18"/>
        <v>63</v>
      </c>
      <c r="AB81" s="147" t="e">
        <f>D81/$B81*12/IF(A81=INDEX($A$18:$A$62,Tot_Acc_Per,1),'User Entries'!$B$17,ACC_Length)</f>
        <v>#N/A</v>
      </c>
      <c r="AC81" s="147" t="e">
        <f>H81/$B81*12/IF(A81=INDEX($A$18:$A$62,Tot_Acc_Per,1),'User Entries'!$B$17,ACC_Length)</f>
        <v>#VALUE!</v>
      </c>
      <c r="AD81" s="147" t="e">
        <f>F81/$B81*12/IF(A81=INDEX($A$18:$A$62,Tot_Acc_Per,1),'User Entries'!$B$17,ACC_Length)</f>
        <v>#N/A</v>
      </c>
      <c r="AE81" s="147" t="e">
        <f>J81/$B81*12/IF(A81=INDEX($A$18:$A$62,Tot_Acc_Per,1),'User Entries'!$B$17,ACC_Length)</f>
        <v>#VALUE!</v>
      </c>
      <c r="AF81" s="147" t="e">
        <f>D81/$C81*12/IF(A81=INDEX($A$18:$A$62,Tot_Acc_Per,1),'User Entries'!$B$17,ACC_Length)</f>
        <v>#N/A</v>
      </c>
      <c r="AG81" s="147" t="e">
        <f>H81/$C81*12/IF(A81=INDEX($A$18:$A$62,Tot_Acc_Per,1),'User Entries'!$B$17,ACC_Length)</f>
        <v>#VALUE!</v>
      </c>
      <c r="AH81" s="147" t="e">
        <f>F81/$C81*12/IF(A81=INDEX($A$18:$A$62,Tot_Acc_Per,1),'User Entries'!$B$17,ACC_Length)</f>
        <v>#N/A</v>
      </c>
      <c r="AI81" s="147" t="e">
        <f>J81/$C81*12/IF(A81=INDEX($A$18:$A$62,Tot_Acc_Per,1),'User Entries'!$B$17,ACC_Length)</f>
        <v>#VALUE!</v>
      </c>
      <c r="AJ81" s="147" t="e">
        <f>G81/$C81*1000*12/IF(A81=INDEX($A$18:$A$62,Tot_Acc_Per,1),'User Entries'!$B$17,ACC_Length)</f>
        <v>#N/A</v>
      </c>
      <c r="AK81" s="147" t="e">
        <f>L81/$C81*1000*12/IF(A81=INDEX($A$18:$A$62,Tot_Acc_Per,1),'User Entries'!$B$17,ACC_Length)</f>
        <v>#VALUE!</v>
      </c>
      <c r="AL81" s="148" t="e">
        <f t="shared" si="27"/>
        <v>#N/A</v>
      </c>
      <c r="AM81" s="148" t="e">
        <f t="shared" si="28"/>
        <v>#VALUE!</v>
      </c>
      <c r="AO81" s="459"/>
      <c r="AP81" s="459"/>
      <c r="AQ81" s="459"/>
    </row>
    <row r="82" spans="1:43">
      <c r="A82" s="182" t="e">
        <f>Tri_Incurred_AttrorTot!A76</f>
        <v>#N/A</v>
      </c>
      <c r="B82" s="258" t="e">
        <f t="shared" si="17"/>
        <v>#N/A</v>
      </c>
      <c r="C82" s="259" t="e">
        <f t="shared" ref="C82:C105" si="29">VLOOKUP($A82,Portfolio_Data,3,0)</f>
        <v>#N/A</v>
      </c>
      <c r="D82" s="251" t="e">
        <f>Tri_Paid_AttrorTot!B76/unit</f>
        <v>#N/A</v>
      </c>
      <c r="E82" s="252" t="e">
        <f>Tri_Outstanding_AttrorTot!B76/unit</f>
        <v>#N/A</v>
      </c>
      <c r="F82" s="208" t="e">
        <f>Tri_Incurred_AttrorTot!B76/unit</f>
        <v>#N/A</v>
      </c>
      <c r="G82" s="253" t="e">
        <f>Tri_Incurred_CCounts_Attror!B76</f>
        <v>#N/A</v>
      </c>
      <c r="H82" s="251" t="e">
        <f>INDEX(Tri_Paid_AttrorTot!$B76:$CC76,1,Tot_Acc_Per-$AA82)/unit</f>
        <v>#VALUE!</v>
      </c>
      <c r="I82" s="208" t="e">
        <f>INDEX(Tri_Outstanding_AttrorTot!$B76:$CC76,1,Tot_Acc_Per-$AA82)/unit</f>
        <v>#VALUE!</v>
      </c>
      <c r="J82" s="208" t="e">
        <f>INDEX(Tri_Incurred_AttrorTot!$B76:$CC76,1,Tot_Acc_Per-$AA82)/unit</f>
        <v>#VALUE!</v>
      </c>
      <c r="K82" s="208" t="e">
        <f t="shared" si="22"/>
        <v>#VALUE!</v>
      </c>
      <c r="L82" s="251" t="e">
        <f>INDEX(Tri_Incurred_CCounts_Attror!$B76:$CC76,1,Tot_Acc_Per-$AA82)</f>
        <v>#VALUE!</v>
      </c>
      <c r="M82" s="260">
        <f>IFERROR(Analysis_LastQ_Ult_Selected!L85,0)</f>
        <v>0</v>
      </c>
      <c r="N82" s="292" t="e">
        <f>'Analysis_LastQ_Ult_Selected(CC)'!L85</f>
        <v>#N/A</v>
      </c>
      <c r="O82" s="148">
        <f>IFERROR(Analysis_LastQ_Ult_Selected!K85,0)</f>
        <v>0</v>
      </c>
      <c r="P82" s="148" t="str">
        <f>Analysis_FSR_Ult_Selected!L85</f>
        <v/>
      </c>
      <c r="Q82" s="148" t="str">
        <f>'Analysis_FSR_Ult_Inc Method'!L85</f>
        <v/>
      </c>
      <c r="R82" s="294" t="str">
        <f>+'Analysis_FSR_Ult_C_Count Method'!L85</f>
        <v/>
      </c>
      <c r="S82" s="3" t="str">
        <f t="shared" si="23"/>
        <v/>
      </c>
      <c r="T82" s="299" t="e">
        <f t="shared" si="24"/>
        <v>#VALUE!</v>
      </c>
      <c r="U82" s="3" t="str">
        <f t="shared" si="25"/>
        <v/>
      </c>
      <c r="V82" s="44" t="e">
        <f t="shared" si="26"/>
        <v>#VALUE!</v>
      </c>
      <c r="W82" s="147" t="e">
        <f>IF(C82="N/A","N/A",S82/C82)*12/IF(A82=INDEX($A$18:$A$62,Tot_Acc_Per,1),'User Entries'!$B$17,ACC_Length)</f>
        <v>#N/A</v>
      </c>
      <c r="X82" s="147" t="e">
        <f>IF(C82="N/A","N/A",U82/C82*1000)*12/IF(A82=INDEX($A$18:$A$62,Tot_Acc_Per,1),'User Entries'!$B$17,ACC_Length)</f>
        <v>#N/A</v>
      </c>
      <c r="Y82" s="3"/>
      <c r="Z82" s="692">
        <f t="shared" si="21"/>
        <v>82</v>
      </c>
      <c r="AA82" s="172">
        <f t="shared" si="18"/>
        <v>64</v>
      </c>
      <c r="AB82" s="147" t="e">
        <f>D82/$B82*12/IF(A82=INDEX($A$18:$A$62,Tot_Acc_Per,1),'User Entries'!$B$17,ACC_Length)</f>
        <v>#N/A</v>
      </c>
      <c r="AC82" s="147" t="e">
        <f>H82/$B82*12/IF(A82=INDEX($A$18:$A$62,Tot_Acc_Per,1),'User Entries'!$B$17,ACC_Length)</f>
        <v>#VALUE!</v>
      </c>
      <c r="AD82" s="147" t="e">
        <f>F82/$B82*12/IF(A82=INDEX($A$18:$A$62,Tot_Acc_Per,1),'User Entries'!$B$17,ACC_Length)</f>
        <v>#N/A</v>
      </c>
      <c r="AE82" s="147" t="e">
        <f>J82/$B82*12/IF(A82=INDEX($A$18:$A$62,Tot_Acc_Per,1),'User Entries'!$B$17,ACC_Length)</f>
        <v>#VALUE!</v>
      </c>
      <c r="AF82" s="147" t="e">
        <f>D82/$C82*12/IF(A82=INDEX($A$18:$A$62,Tot_Acc_Per,1),'User Entries'!$B$17,ACC_Length)</f>
        <v>#N/A</v>
      </c>
      <c r="AG82" s="147" t="e">
        <f>H82/$C82*12/IF(A82=INDEX($A$18:$A$62,Tot_Acc_Per,1),'User Entries'!$B$17,ACC_Length)</f>
        <v>#VALUE!</v>
      </c>
      <c r="AH82" s="147" t="e">
        <f>F82/$C82*12/IF(A82=INDEX($A$18:$A$62,Tot_Acc_Per,1),'User Entries'!$B$17,ACC_Length)</f>
        <v>#N/A</v>
      </c>
      <c r="AI82" s="147" t="e">
        <f>J82/$C82*12/IF(A82=INDEX($A$18:$A$62,Tot_Acc_Per,1),'User Entries'!$B$17,ACC_Length)</f>
        <v>#VALUE!</v>
      </c>
      <c r="AJ82" s="147" t="e">
        <f>G82/$C82*1000*12/IF(A82=INDEX($A$18:$A$62,Tot_Acc_Per,1),'User Entries'!$B$17,ACC_Length)</f>
        <v>#N/A</v>
      </c>
      <c r="AK82" s="147" t="e">
        <f>L82/$C82*1000*12/IF(A82=INDEX($A$18:$A$62,Tot_Acc_Per,1),'User Entries'!$B$17,ACC_Length)</f>
        <v>#VALUE!</v>
      </c>
      <c r="AL82" s="148" t="e">
        <f t="shared" si="27"/>
        <v>#N/A</v>
      </c>
      <c r="AM82" s="148" t="e">
        <f t="shared" si="28"/>
        <v>#VALUE!</v>
      </c>
      <c r="AO82" s="459"/>
      <c r="AP82" s="459"/>
      <c r="AQ82" s="459"/>
    </row>
    <row r="83" spans="1:43">
      <c r="A83" s="182" t="e">
        <f>Tri_Incurred_AttrorTot!A77</f>
        <v>#N/A</v>
      </c>
      <c r="B83" s="258" t="e">
        <f t="shared" si="17"/>
        <v>#N/A</v>
      </c>
      <c r="C83" s="259" t="e">
        <f t="shared" si="29"/>
        <v>#N/A</v>
      </c>
      <c r="D83" s="251" t="e">
        <f>Tri_Paid_AttrorTot!B77/unit</f>
        <v>#N/A</v>
      </c>
      <c r="E83" s="252" t="e">
        <f>Tri_Outstanding_AttrorTot!B77/unit</f>
        <v>#N/A</v>
      </c>
      <c r="F83" s="208" t="e">
        <f>Tri_Incurred_AttrorTot!B77/unit</f>
        <v>#N/A</v>
      </c>
      <c r="G83" s="253" t="e">
        <f>Tri_Incurred_CCounts_Attror!B77</f>
        <v>#N/A</v>
      </c>
      <c r="H83" s="251" t="e">
        <f>INDEX(Tri_Paid_AttrorTot!$B77:$CC77,1,Tot_Acc_Per-$AA83)/unit</f>
        <v>#VALUE!</v>
      </c>
      <c r="I83" s="208" t="e">
        <f>INDEX(Tri_Outstanding_AttrorTot!$B77:$CC77,1,Tot_Acc_Per-$AA83)/unit</f>
        <v>#VALUE!</v>
      </c>
      <c r="J83" s="208" t="e">
        <f>INDEX(Tri_Incurred_AttrorTot!$B77:$CC77,1,Tot_Acc_Per-$AA83)/unit</f>
        <v>#VALUE!</v>
      </c>
      <c r="K83" s="208" t="e">
        <f t="shared" si="22"/>
        <v>#VALUE!</v>
      </c>
      <c r="L83" s="251" t="e">
        <f>INDEX(Tri_Incurred_CCounts_Attror!$B77:$CC77,1,Tot_Acc_Per-$AA83)</f>
        <v>#VALUE!</v>
      </c>
      <c r="M83" s="260">
        <f>IFERROR(Analysis_LastQ_Ult_Selected!L86,0)</f>
        <v>0</v>
      </c>
      <c r="N83" s="292" t="e">
        <f>'Analysis_LastQ_Ult_Selected(CC)'!L86</f>
        <v>#N/A</v>
      </c>
      <c r="O83" s="148">
        <f>IFERROR(Analysis_LastQ_Ult_Selected!K86,0)</f>
        <v>0</v>
      </c>
      <c r="P83" s="148" t="str">
        <f>Analysis_FSR_Ult_Selected!L86</f>
        <v/>
      </c>
      <c r="Q83" s="148" t="str">
        <f>'Analysis_FSR_Ult_Inc Method'!L86</f>
        <v/>
      </c>
      <c r="R83" s="294" t="str">
        <f>+'Analysis_FSR_Ult_C_Count Method'!L86</f>
        <v/>
      </c>
      <c r="S83" s="3" t="str">
        <f t="shared" si="23"/>
        <v/>
      </c>
      <c r="T83" s="299" t="e">
        <f t="shared" si="24"/>
        <v>#VALUE!</v>
      </c>
      <c r="U83" s="3" t="str">
        <f t="shared" si="25"/>
        <v/>
      </c>
      <c r="V83" s="44" t="e">
        <f t="shared" si="26"/>
        <v>#VALUE!</v>
      </c>
      <c r="W83" s="147" t="e">
        <f>IF(C83="N/A","N/A",S83/C83)*12/IF(A83=INDEX($A$18:$A$62,Tot_Acc_Per,1),'User Entries'!$B$17,ACC_Length)</f>
        <v>#N/A</v>
      </c>
      <c r="X83" s="147" t="e">
        <f>IF(C83="N/A","N/A",U83/C83*1000)*12/IF(A83=INDEX($A$18:$A$62,Tot_Acc_Per,1),'User Entries'!$B$17,ACC_Length)</f>
        <v>#N/A</v>
      </c>
      <c r="Y83" s="3"/>
      <c r="Z83" s="692">
        <f t="shared" si="21"/>
        <v>83</v>
      </c>
      <c r="AA83" s="172">
        <f t="shared" si="18"/>
        <v>65</v>
      </c>
      <c r="AB83" s="147" t="e">
        <f>D83/$B83*12/IF(A83=INDEX($A$18:$A$62,Tot_Acc_Per,1),'User Entries'!$B$17,ACC_Length)</f>
        <v>#N/A</v>
      </c>
      <c r="AC83" s="147" t="e">
        <f>H83/$B83*12/IF(A83=INDEX($A$18:$A$62,Tot_Acc_Per,1),'User Entries'!$B$17,ACC_Length)</f>
        <v>#VALUE!</v>
      </c>
      <c r="AD83" s="147" t="e">
        <f>F83/$B83*12/IF(A83=INDEX($A$18:$A$62,Tot_Acc_Per,1),'User Entries'!$B$17,ACC_Length)</f>
        <v>#N/A</v>
      </c>
      <c r="AE83" s="147" t="e">
        <f>J83/$B83*12/IF(A83=INDEX($A$18:$A$62,Tot_Acc_Per,1),'User Entries'!$B$17,ACC_Length)</f>
        <v>#VALUE!</v>
      </c>
      <c r="AF83" s="147" t="e">
        <f>D83/$C83*12/IF(A83=INDEX($A$18:$A$62,Tot_Acc_Per,1),'User Entries'!$B$17,ACC_Length)</f>
        <v>#N/A</v>
      </c>
      <c r="AG83" s="147" t="e">
        <f>H83/$C83*12/IF(A83=INDEX($A$18:$A$62,Tot_Acc_Per,1),'User Entries'!$B$17,ACC_Length)</f>
        <v>#VALUE!</v>
      </c>
      <c r="AH83" s="147" t="e">
        <f>F83/$C83*12/IF(A83=INDEX($A$18:$A$62,Tot_Acc_Per,1),'User Entries'!$B$17,ACC_Length)</f>
        <v>#N/A</v>
      </c>
      <c r="AI83" s="147" t="e">
        <f>J83/$C83*12/IF(A83=INDEX($A$18:$A$62,Tot_Acc_Per,1),'User Entries'!$B$17,ACC_Length)</f>
        <v>#VALUE!</v>
      </c>
      <c r="AJ83" s="147" t="e">
        <f>G83/$C83*1000*12/IF(A83=INDEX($A$18:$A$62,Tot_Acc_Per,1),'User Entries'!$B$17,ACC_Length)</f>
        <v>#N/A</v>
      </c>
      <c r="AK83" s="147" t="e">
        <f>L83/$C83*1000*12/IF(A83=INDEX($A$18:$A$62,Tot_Acc_Per,1),'User Entries'!$B$17,ACC_Length)</f>
        <v>#VALUE!</v>
      </c>
      <c r="AL83" s="148" t="e">
        <f t="shared" si="27"/>
        <v>#N/A</v>
      </c>
      <c r="AM83" s="148" t="e">
        <f t="shared" si="28"/>
        <v>#VALUE!</v>
      </c>
      <c r="AO83" s="459"/>
      <c r="AP83" s="459"/>
      <c r="AQ83" s="459"/>
    </row>
    <row r="84" spans="1:43">
      <c r="A84" s="182" t="e">
        <f>Tri_Incurred_AttrorTot!A78</f>
        <v>#N/A</v>
      </c>
      <c r="B84" s="258" t="e">
        <f t="shared" si="17"/>
        <v>#N/A</v>
      </c>
      <c r="C84" s="259" t="e">
        <f t="shared" si="29"/>
        <v>#N/A</v>
      </c>
      <c r="D84" s="251" t="e">
        <f>Tri_Paid_AttrorTot!B78/unit</f>
        <v>#N/A</v>
      </c>
      <c r="E84" s="252" t="e">
        <f>Tri_Outstanding_AttrorTot!B78/unit</f>
        <v>#N/A</v>
      </c>
      <c r="F84" s="208" t="e">
        <f>Tri_Incurred_AttrorTot!B78/unit</f>
        <v>#N/A</v>
      </c>
      <c r="G84" s="253" t="e">
        <f>Tri_Incurred_CCounts_Attror!B78</f>
        <v>#N/A</v>
      </c>
      <c r="H84" s="251" t="e">
        <f>INDEX(Tri_Paid_AttrorTot!$B78:$CC78,1,Tot_Acc_Per-$AA84)/unit</f>
        <v>#VALUE!</v>
      </c>
      <c r="I84" s="208" t="e">
        <f>INDEX(Tri_Outstanding_AttrorTot!$B78:$CC78,1,Tot_Acc_Per-$AA84)/unit</f>
        <v>#VALUE!</v>
      </c>
      <c r="J84" s="208" t="e">
        <f>INDEX(Tri_Incurred_AttrorTot!$B78:$CC78,1,Tot_Acc_Per-$AA84)/unit</f>
        <v>#VALUE!</v>
      </c>
      <c r="K84" s="208" t="e">
        <f t="shared" si="22"/>
        <v>#VALUE!</v>
      </c>
      <c r="L84" s="251" t="e">
        <f>INDEX(Tri_Incurred_CCounts_Attror!$B78:$CC78,1,Tot_Acc_Per-$AA84)</f>
        <v>#VALUE!</v>
      </c>
      <c r="M84" s="260">
        <f>IFERROR(Analysis_LastQ_Ult_Selected!L87,0)</f>
        <v>0</v>
      </c>
      <c r="N84" s="292" t="e">
        <f>'Analysis_LastQ_Ult_Selected(CC)'!L87</f>
        <v>#N/A</v>
      </c>
      <c r="O84" s="148">
        <f>IFERROR(Analysis_LastQ_Ult_Selected!K87,0)</f>
        <v>0</v>
      </c>
      <c r="P84" s="148" t="str">
        <f>Analysis_FSR_Ult_Selected!L87</f>
        <v/>
      </c>
      <c r="Q84" s="148" t="str">
        <f>'Analysis_FSR_Ult_Inc Method'!L87</f>
        <v/>
      </c>
      <c r="R84" s="294" t="str">
        <f>+'Analysis_FSR_Ult_C_Count Method'!L87</f>
        <v/>
      </c>
      <c r="S84" s="3" t="str">
        <f t="shared" si="23"/>
        <v/>
      </c>
      <c r="T84" s="299" t="e">
        <f t="shared" si="24"/>
        <v>#VALUE!</v>
      </c>
      <c r="U84" s="3" t="str">
        <f t="shared" si="25"/>
        <v/>
      </c>
      <c r="V84" s="44" t="e">
        <f t="shared" si="26"/>
        <v>#VALUE!</v>
      </c>
      <c r="W84" s="147" t="e">
        <f>IF(C84="N/A","N/A",S84/C84)*12/IF(A84=INDEX($A$18:$A$62,Tot_Acc_Per,1),'User Entries'!$B$17,ACC_Length)</f>
        <v>#N/A</v>
      </c>
      <c r="X84" s="147" t="e">
        <f>IF(C84="N/A","N/A",U84/C84*1000)*12/IF(A84=INDEX($A$18:$A$62,Tot_Acc_Per,1),'User Entries'!$B$17,ACC_Length)</f>
        <v>#N/A</v>
      </c>
      <c r="Y84" s="3"/>
      <c r="Z84" s="692">
        <f t="shared" si="21"/>
        <v>84</v>
      </c>
      <c r="AA84" s="172">
        <f t="shared" si="18"/>
        <v>66</v>
      </c>
      <c r="AB84" s="147" t="e">
        <f>D84/$B84*12/IF(A84=INDEX($A$18:$A$62,Tot_Acc_Per,1),'User Entries'!$B$17,ACC_Length)</f>
        <v>#N/A</v>
      </c>
      <c r="AC84" s="147" t="e">
        <f>H84/$B84*12/IF(A84=INDEX($A$18:$A$62,Tot_Acc_Per,1),'User Entries'!$B$17,ACC_Length)</f>
        <v>#VALUE!</v>
      </c>
      <c r="AD84" s="147" t="e">
        <f>F84/$B84*12/IF(A84=INDEX($A$18:$A$62,Tot_Acc_Per,1),'User Entries'!$B$17,ACC_Length)</f>
        <v>#N/A</v>
      </c>
      <c r="AE84" s="147" t="e">
        <f>J84/$B84*12/IF(A84=INDEX($A$18:$A$62,Tot_Acc_Per,1),'User Entries'!$B$17,ACC_Length)</f>
        <v>#VALUE!</v>
      </c>
      <c r="AF84" s="147" t="e">
        <f>D84/$C84*12/IF(A84=INDEX($A$18:$A$62,Tot_Acc_Per,1),'User Entries'!$B$17,ACC_Length)</f>
        <v>#N/A</v>
      </c>
      <c r="AG84" s="147" t="e">
        <f>H84/$C84*12/IF(A84=INDEX($A$18:$A$62,Tot_Acc_Per,1),'User Entries'!$B$17,ACC_Length)</f>
        <v>#VALUE!</v>
      </c>
      <c r="AH84" s="147" t="e">
        <f>F84/$C84*12/IF(A84=INDEX($A$18:$A$62,Tot_Acc_Per,1),'User Entries'!$B$17,ACC_Length)</f>
        <v>#N/A</v>
      </c>
      <c r="AI84" s="147" t="e">
        <f>J84/$C84*12/IF(A84=INDEX($A$18:$A$62,Tot_Acc_Per,1),'User Entries'!$B$17,ACC_Length)</f>
        <v>#VALUE!</v>
      </c>
      <c r="AJ84" s="147" t="e">
        <f>G84/$C84*1000*12/IF(A84=INDEX($A$18:$A$62,Tot_Acc_Per,1),'User Entries'!$B$17,ACC_Length)</f>
        <v>#N/A</v>
      </c>
      <c r="AK84" s="147" t="e">
        <f>L84/$C84*1000*12/IF(A84=INDEX($A$18:$A$62,Tot_Acc_Per,1),'User Entries'!$B$17,ACC_Length)</f>
        <v>#VALUE!</v>
      </c>
      <c r="AL84" s="148" t="e">
        <f t="shared" si="27"/>
        <v>#N/A</v>
      </c>
      <c r="AM84" s="148" t="e">
        <f t="shared" si="28"/>
        <v>#VALUE!</v>
      </c>
      <c r="AO84" s="459"/>
      <c r="AP84" s="459"/>
      <c r="AQ84" s="459"/>
    </row>
    <row r="85" spans="1:43">
      <c r="A85" s="182" t="e">
        <f>Tri_Incurred_AttrorTot!A79</f>
        <v>#N/A</v>
      </c>
      <c r="B85" s="258" t="e">
        <f t="shared" si="17"/>
        <v>#N/A</v>
      </c>
      <c r="C85" s="259" t="e">
        <f t="shared" si="29"/>
        <v>#N/A</v>
      </c>
      <c r="D85" s="251" t="e">
        <f>Tri_Paid_AttrorTot!B79/unit</f>
        <v>#N/A</v>
      </c>
      <c r="E85" s="252" t="e">
        <f>Tri_Outstanding_AttrorTot!B79/unit</f>
        <v>#N/A</v>
      </c>
      <c r="F85" s="208" t="e">
        <f>Tri_Incurred_AttrorTot!B79/unit</f>
        <v>#N/A</v>
      </c>
      <c r="G85" s="253" t="e">
        <f>Tri_Incurred_CCounts_Attror!B79</f>
        <v>#N/A</v>
      </c>
      <c r="H85" s="251" t="e">
        <f>INDEX(Tri_Paid_AttrorTot!$B79:$CC79,1,Tot_Acc_Per-$AA85)/unit</f>
        <v>#VALUE!</v>
      </c>
      <c r="I85" s="208" t="e">
        <f>INDEX(Tri_Outstanding_AttrorTot!$B79:$CC79,1,Tot_Acc_Per-$AA85)/unit</f>
        <v>#VALUE!</v>
      </c>
      <c r="J85" s="208" t="e">
        <f>INDEX(Tri_Incurred_AttrorTot!$B79:$CC79,1,Tot_Acc_Per-$AA85)/unit</f>
        <v>#VALUE!</v>
      </c>
      <c r="K85" s="208" t="e">
        <f t="shared" si="22"/>
        <v>#VALUE!</v>
      </c>
      <c r="L85" s="251" t="e">
        <f>INDEX(Tri_Incurred_CCounts_Attror!$B79:$CC79,1,Tot_Acc_Per-$AA85)</f>
        <v>#VALUE!</v>
      </c>
      <c r="M85" s="260">
        <f>IFERROR(Analysis_LastQ_Ult_Selected!L88,0)</f>
        <v>0</v>
      </c>
      <c r="N85" s="292" t="e">
        <f>'Analysis_LastQ_Ult_Selected(CC)'!L88</f>
        <v>#N/A</v>
      </c>
      <c r="O85" s="148">
        <f>IFERROR(Analysis_LastQ_Ult_Selected!K88,0)</f>
        <v>0</v>
      </c>
      <c r="P85" s="148" t="str">
        <f>Analysis_FSR_Ult_Selected!L88</f>
        <v/>
      </c>
      <c r="Q85" s="148" t="str">
        <f>'Analysis_FSR_Ult_Inc Method'!L88</f>
        <v/>
      </c>
      <c r="R85" s="294" t="str">
        <f>+'Analysis_FSR_Ult_C_Count Method'!L88</f>
        <v/>
      </c>
      <c r="S85" s="3" t="str">
        <f t="shared" si="23"/>
        <v/>
      </c>
      <c r="T85" s="299" t="e">
        <f t="shared" si="24"/>
        <v>#VALUE!</v>
      </c>
      <c r="U85" s="3" t="str">
        <f t="shared" si="25"/>
        <v/>
      </c>
      <c r="V85" s="44" t="e">
        <f t="shared" si="26"/>
        <v>#VALUE!</v>
      </c>
      <c r="W85" s="147" t="e">
        <f>IF(C85="N/A","N/A",S85/C85)*12/IF(A85=INDEX($A$18:$A$62,Tot_Acc_Per,1),'User Entries'!$B$17,ACC_Length)</f>
        <v>#N/A</v>
      </c>
      <c r="X85" s="147" t="e">
        <f>IF(C85="N/A","N/A",U85/C85*1000)*12/IF(A85=INDEX($A$18:$A$62,Tot_Acc_Per,1),'User Entries'!$B$17,ACC_Length)</f>
        <v>#N/A</v>
      </c>
      <c r="Y85" s="3"/>
      <c r="Z85" s="692">
        <f t="shared" si="21"/>
        <v>85</v>
      </c>
      <c r="AA85" s="172">
        <f t="shared" si="18"/>
        <v>67</v>
      </c>
      <c r="AB85" s="147" t="e">
        <f>D85/$B85*12/IF(A85=INDEX($A$18:$A$62,Tot_Acc_Per,1),'User Entries'!$B$17,ACC_Length)</f>
        <v>#N/A</v>
      </c>
      <c r="AC85" s="147" t="e">
        <f>H85/$B85*12/IF(A85=INDEX($A$18:$A$62,Tot_Acc_Per,1),'User Entries'!$B$17,ACC_Length)</f>
        <v>#VALUE!</v>
      </c>
      <c r="AD85" s="147" t="e">
        <f>F85/$B85*12/IF(A85=INDEX($A$18:$A$62,Tot_Acc_Per,1),'User Entries'!$B$17,ACC_Length)</f>
        <v>#N/A</v>
      </c>
      <c r="AE85" s="147" t="e">
        <f>J85/$B85*12/IF(A85=INDEX($A$18:$A$62,Tot_Acc_Per,1),'User Entries'!$B$17,ACC_Length)</f>
        <v>#VALUE!</v>
      </c>
      <c r="AF85" s="147" t="e">
        <f>D85/$C85*12/IF(A85=INDEX($A$18:$A$62,Tot_Acc_Per,1),'User Entries'!$B$17,ACC_Length)</f>
        <v>#N/A</v>
      </c>
      <c r="AG85" s="147" t="e">
        <f>H85/$C85*12/IF(A85=INDEX($A$18:$A$62,Tot_Acc_Per,1),'User Entries'!$B$17,ACC_Length)</f>
        <v>#VALUE!</v>
      </c>
      <c r="AH85" s="147" t="e">
        <f>F85/$C85*12/IF(A85=INDEX($A$18:$A$62,Tot_Acc_Per,1),'User Entries'!$B$17,ACC_Length)</f>
        <v>#N/A</v>
      </c>
      <c r="AI85" s="147" t="e">
        <f>J85/$C85*12/IF(A85=INDEX($A$18:$A$62,Tot_Acc_Per,1),'User Entries'!$B$17,ACC_Length)</f>
        <v>#VALUE!</v>
      </c>
      <c r="AJ85" s="147" t="e">
        <f>G85/$C85*1000*12/IF(A85=INDEX($A$18:$A$62,Tot_Acc_Per,1),'User Entries'!$B$17,ACC_Length)</f>
        <v>#N/A</v>
      </c>
      <c r="AK85" s="147" t="e">
        <f>L85/$C85*1000*12/IF(A85=INDEX($A$18:$A$62,Tot_Acc_Per,1),'User Entries'!$B$17,ACC_Length)</f>
        <v>#VALUE!</v>
      </c>
      <c r="AL85" s="148" t="e">
        <f t="shared" si="27"/>
        <v>#N/A</v>
      </c>
      <c r="AM85" s="148" t="e">
        <f t="shared" si="28"/>
        <v>#VALUE!</v>
      </c>
      <c r="AO85" s="459"/>
      <c r="AP85" s="459"/>
      <c r="AQ85" s="459"/>
    </row>
    <row r="86" spans="1:43">
      <c r="A86" s="182" t="e">
        <f>Tri_Incurred_AttrorTot!A80</f>
        <v>#N/A</v>
      </c>
      <c r="B86" s="258" t="e">
        <f t="shared" si="17"/>
        <v>#N/A</v>
      </c>
      <c r="C86" s="259" t="e">
        <f t="shared" si="29"/>
        <v>#N/A</v>
      </c>
      <c r="D86" s="251" t="e">
        <f>Tri_Paid_AttrorTot!B80/unit</f>
        <v>#N/A</v>
      </c>
      <c r="E86" s="252" t="e">
        <f>Tri_Outstanding_AttrorTot!B80/unit</f>
        <v>#N/A</v>
      </c>
      <c r="F86" s="208" t="e">
        <f>Tri_Incurred_AttrorTot!B80/unit</f>
        <v>#N/A</v>
      </c>
      <c r="G86" s="253" t="e">
        <f>Tri_Incurred_CCounts_Attror!B80</f>
        <v>#N/A</v>
      </c>
      <c r="H86" s="251" t="e">
        <f>INDEX(Tri_Paid_AttrorTot!$B80:$CC80,1,Tot_Acc_Per-$AA86)/unit</f>
        <v>#VALUE!</v>
      </c>
      <c r="I86" s="208" t="e">
        <f>INDEX(Tri_Outstanding_AttrorTot!$B80:$CC80,1,Tot_Acc_Per-$AA86)/unit</f>
        <v>#VALUE!</v>
      </c>
      <c r="J86" s="208" t="e">
        <f>INDEX(Tri_Incurred_AttrorTot!$B80:$CC80,1,Tot_Acc_Per-$AA86)/unit</f>
        <v>#VALUE!</v>
      </c>
      <c r="K86" s="208" t="e">
        <f t="shared" si="22"/>
        <v>#VALUE!</v>
      </c>
      <c r="L86" s="251" t="e">
        <f>INDEX(Tri_Incurred_CCounts_Attror!$B80:$CC80,1,Tot_Acc_Per-$AA86)</f>
        <v>#VALUE!</v>
      </c>
      <c r="M86" s="260">
        <f>IFERROR(Analysis_LastQ_Ult_Selected!L89,0)</f>
        <v>0</v>
      </c>
      <c r="N86" s="292" t="e">
        <f>'Analysis_LastQ_Ult_Selected(CC)'!L89</f>
        <v>#N/A</v>
      </c>
      <c r="O86" s="148">
        <f>IFERROR(Analysis_LastQ_Ult_Selected!K89,0)</f>
        <v>0</v>
      </c>
      <c r="P86" s="148" t="str">
        <f>Analysis_FSR_Ult_Selected!L89</f>
        <v/>
      </c>
      <c r="Q86" s="148" t="str">
        <f>'Analysis_FSR_Ult_Inc Method'!L89</f>
        <v/>
      </c>
      <c r="R86" s="294" t="str">
        <f>+'Analysis_FSR_Ult_C_Count Method'!L89</f>
        <v/>
      </c>
      <c r="S86" s="3" t="str">
        <f t="shared" si="23"/>
        <v/>
      </c>
      <c r="T86" s="299" t="e">
        <f t="shared" si="24"/>
        <v>#VALUE!</v>
      </c>
      <c r="U86" s="3" t="str">
        <f t="shared" si="25"/>
        <v/>
      </c>
      <c r="V86" s="44" t="e">
        <f t="shared" si="26"/>
        <v>#VALUE!</v>
      </c>
      <c r="W86" s="147" t="e">
        <f>IF(C86="N/A","N/A",S86/C86)*12/IF(A86=INDEX($A$18:$A$62,Tot_Acc_Per,1),'User Entries'!$B$17,ACC_Length)</f>
        <v>#N/A</v>
      </c>
      <c r="X86" s="147" t="e">
        <f>IF(C86="N/A","N/A",U86/C86*1000)*12/IF(A86=INDEX($A$18:$A$62,Tot_Acc_Per,1),'User Entries'!$B$17,ACC_Length)</f>
        <v>#N/A</v>
      </c>
      <c r="Y86" s="3"/>
      <c r="Z86" s="692">
        <f t="shared" si="21"/>
        <v>86</v>
      </c>
      <c r="AA86" s="172">
        <f t="shared" si="18"/>
        <v>68</v>
      </c>
      <c r="AB86" s="147" t="e">
        <f>D86/$B86*12/IF(A86=INDEX($A$18:$A$62,Tot_Acc_Per,1),'User Entries'!$B$17,ACC_Length)</f>
        <v>#N/A</v>
      </c>
      <c r="AC86" s="147" t="e">
        <f>H86/$B86*12/IF(A86=INDEX($A$18:$A$62,Tot_Acc_Per,1),'User Entries'!$B$17,ACC_Length)</f>
        <v>#VALUE!</v>
      </c>
      <c r="AD86" s="147" t="e">
        <f>F86/$B86*12/IF(A86=INDEX($A$18:$A$62,Tot_Acc_Per,1),'User Entries'!$B$17,ACC_Length)</f>
        <v>#N/A</v>
      </c>
      <c r="AE86" s="147" t="e">
        <f>J86/$B86*12/IF(A86=INDEX($A$18:$A$62,Tot_Acc_Per,1),'User Entries'!$B$17,ACC_Length)</f>
        <v>#VALUE!</v>
      </c>
      <c r="AF86" s="147" t="e">
        <f>D86/$C86*12/IF(A86=INDEX($A$18:$A$62,Tot_Acc_Per,1),'User Entries'!$B$17,ACC_Length)</f>
        <v>#N/A</v>
      </c>
      <c r="AG86" s="147" t="e">
        <f>H86/$C86*12/IF(A86=INDEX($A$18:$A$62,Tot_Acc_Per,1),'User Entries'!$B$17,ACC_Length)</f>
        <v>#VALUE!</v>
      </c>
      <c r="AH86" s="147" t="e">
        <f>F86/$C86*12/IF(A86=INDEX($A$18:$A$62,Tot_Acc_Per,1),'User Entries'!$B$17,ACC_Length)</f>
        <v>#N/A</v>
      </c>
      <c r="AI86" s="147" t="e">
        <f>J86/$C86*12/IF(A86=INDEX($A$18:$A$62,Tot_Acc_Per,1),'User Entries'!$B$17,ACC_Length)</f>
        <v>#VALUE!</v>
      </c>
      <c r="AJ86" s="147" t="e">
        <f>G86/$C86*1000*12/IF(A86=INDEX($A$18:$A$62,Tot_Acc_Per,1),'User Entries'!$B$17,ACC_Length)</f>
        <v>#N/A</v>
      </c>
      <c r="AK86" s="147" t="e">
        <f>L86/$C86*1000*12/IF(A86=INDEX($A$18:$A$62,Tot_Acc_Per,1),'User Entries'!$B$17,ACC_Length)</f>
        <v>#VALUE!</v>
      </c>
      <c r="AL86" s="148" t="e">
        <f t="shared" si="27"/>
        <v>#N/A</v>
      </c>
      <c r="AM86" s="148" t="e">
        <f t="shared" si="28"/>
        <v>#VALUE!</v>
      </c>
      <c r="AO86" s="459"/>
      <c r="AP86" s="459"/>
      <c r="AQ86" s="459"/>
    </row>
    <row r="87" spans="1:43">
      <c r="A87" s="182" t="e">
        <f>Tri_Incurred_AttrorTot!A81</f>
        <v>#N/A</v>
      </c>
      <c r="B87" s="258" t="e">
        <f t="shared" si="17"/>
        <v>#N/A</v>
      </c>
      <c r="C87" s="259" t="e">
        <f t="shared" si="29"/>
        <v>#N/A</v>
      </c>
      <c r="D87" s="251" t="e">
        <f>Tri_Paid_AttrorTot!B81/unit</f>
        <v>#N/A</v>
      </c>
      <c r="E87" s="252" t="e">
        <f>Tri_Outstanding_AttrorTot!B81/unit</f>
        <v>#N/A</v>
      </c>
      <c r="F87" s="208" t="e">
        <f>Tri_Incurred_AttrorTot!B81/unit</f>
        <v>#N/A</v>
      </c>
      <c r="G87" s="253" t="e">
        <f>Tri_Incurred_CCounts_Attror!B81</f>
        <v>#N/A</v>
      </c>
      <c r="H87" s="251" t="e">
        <f>INDEX(Tri_Paid_AttrorTot!$B81:$CC81,1,Tot_Acc_Per-$AA87)/unit</f>
        <v>#VALUE!</v>
      </c>
      <c r="I87" s="208" t="e">
        <f>INDEX(Tri_Outstanding_AttrorTot!$B81:$CC81,1,Tot_Acc_Per-$AA87)/unit</f>
        <v>#VALUE!</v>
      </c>
      <c r="J87" s="208" t="e">
        <f>INDEX(Tri_Incurred_AttrorTot!$B81:$CC81,1,Tot_Acc_Per-$AA87)/unit</f>
        <v>#VALUE!</v>
      </c>
      <c r="K87" s="208" t="e">
        <f t="shared" si="22"/>
        <v>#VALUE!</v>
      </c>
      <c r="L87" s="251" t="e">
        <f>INDEX(Tri_Incurred_CCounts_Attror!$B81:$CC81,1,Tot_Acc_Per-$AA87)</f>
        <v>#VALUE!</v>
      </c>
      <c r="M87" s="260">
        <f>IFERROR(Analysis_LastQ_Ult_Selected!L90,0)</f>
        <v>0</v>
      </c>
      <c r="N87" s="292" t="e">
        <f>'Analysis_LastQ_Ult_Selected(CC)'!L90</f>
        <v>#N/A</v>
      </c>
      <c r="O87" s="148">
        <f>IFERROR(Analysis_LastQ_Ult_Selected!K90,0)</f>
        <v>0</v>
      </c>
      <c r="P87" s="148" t="str">
        <f>Analysis_FSR_Ult_Selected!L90</f>
        <v/>
      </c>
      <c r="Q87" s="148" t="str">
        <f>'Analysis_FSR_Ult_Inc Method'!L90</f>
        <v/>
      </c>
      <c r="R87" s="294" t="str">
        <f>+'Analysis_FSR_Ult_C_Count Method'!L90</f>
        <v/>
      </c>
      <c r="S87" s="3" t="str">
        <f t="shared" si="23"/>
        <v/>
      </c>
      <c r="T87" s="299" t="e">
        <f t="shared" si="24"/>
        <v>#VALUE!</v>
      </c>
      <c r="U87" s="3" t="str">
        <f t="shared" si="25"/>
        <v/>
      </c>
      <c r="V87" s="44" t="e">
        <f t="shared" si="26"/>
        <v>#VALUE!</v>
      </c>
      <c r="W87" s="147" t="e">
        <f>IF(C87="N/A","N/A",S87/C87)*12/IF(A87=INDEX($A$18:$A$62,Tot_Acc_Per,1),'User Entries'!$B$17,ACC_Length)</f>
        <v>#N/A</v>
      </c>
      <c r="X87" s="147" t="e">
        <f>IF(C87="N/A","N/A",U87/C87*1000)*12/IF(A87=INDEX($A$18:$A$62,Tot_Acc_Per,1),'User Entries'!$B$17,ACC_Length)</f>
        <v>#N/A</v>
      </c>
      <c r="Y87" s="3"/>
      <c r="Z87" s="692">
        <f t="shared" si="21"/>
        <v>87</v>
      </c>
      <c r="AA87" s="172">
        <f t="shared" si="18"/>
        <v>69</v>
      </c>
      <c r="AB87" s="147" t="e">
        <f>D87/$B87*12/IF(A87=INDEX($A$18:$A$62,Tot_Acc_Per,1),'User Entries'!$B$17,ACC_Length)</f>
        <v>#N/A</v>
      </c>
      <c r="AC87" s="147" t="e">
        <f>H87/$B87*12/IF(A87=INDEX($A$18:$A$62,Tot_Acc_Per,1),'User Entries'!$B$17,ACC_Length)</f>
        <v>#VALUE!</v>
      </c>
      <c r="AD87" s="147" t="e">
        <f>F87/$B87*12/IF(A87=INDEX($A$18:$A$62,Tot_Acc_Per,1),'User Entries'!$B$17,ACC_Length)</f>
        <v>#N/A</v>
      </c>
      <c r="AE87" s="147" t="e">
        <f>J87/$B87*12/IF(A87=INDEX($A$18:$A$62,Tot_Acc_Per,1),'User Entries'!$B$17,ACC_Length)</f>
        <v>#VALUE!</v>
      </c>
      <c r="AF87" s="147" t="e">
        <f>D87/$C87*12/IF(A87=INDEX($A$18:$A$62,Tot_Acc_Per,1),'User Entries'!$B$17,ACC_Length)</f>
        <v>#N/A</v>
      </c>
      <c r="AG87" s="147" t="e">
        <f>H87/$C87*12/IF(A87=INDEX($A$18:$A$62,Tot_Acc_Per,1),'User Entries'!$B$17,ACC_Length)</f>
        <v>#VALUE!</v>
      </c>
      <c r="AH87" s="147" t="e">
        <f>F87/$C87*12/IF(A87=INDEX($A$18:$A$62,Tot_Acc_Per,1),'User Entries'!$B$17,ACC_Length)</f>
        <v>#N/A</v>
      </c>
      <c r="AI87" s="147" t="e">
        <f>J87/$C87*12/IF(A87=INDEX($A$18:$A$62,Tot_Acc_Per,1),'User Entries'!$B$17,ACC_Length)</f>
        <v>#VALUE!</v>
      </c>
      <c r="AJ87" s="147" t="e">
        <f>G87/$C87*1000*12/IF(A87=INDEX($A$18:$A$62,Tot_Acc_Per,1),'User Entries'!$B$17,ACC_Length)</f>
        <v>#N/A</v>
      </c>
      <c r="AK87" s="147" t="e">
        <f>L87/$C87*1000*12/IF(A87=INDEX($A$18:$A$62,Tot_Acc_Per,1),'User Entries'!$B$17,ACC_Length)</f>
        <v>#VALUE!</v>
      </c>
      <c r="AL87" s="148" t="e">
        <f t="shared" si="27"/>
        <v>#N/A</v>
      </c>
      <c r="AM87" s="148" t="e">
        <f t="shared" si="28"/>
        <v>#VALUE!</v>
      </c>
      <c r="AO87" s="459"/>
      <c r="AP87" s="459"/>
      <c r="AQ87" s="459"/>
    </row>
    <row r="88" spans="1:43">
      <c r="A88" s="182" t="e">
        <f>Tri_Incurred_AttrorTot!A82</f>
        <v>#N/A</v>
      </c>
      <c r="B88" s="258" t="e">
        <f t="shared" si="17"/>
        <v>#N/A</v>
      </c>
      <c r="C88" s="259" t="e">
        <f t="shared" si="29"/>
        <v>#N/A</v>
      </c>
      <c r="D88" s="251" t="e">
        <f>Tri_Paid_AttrorTot!B82/unit</f>
        <v>#N/A</v>
      </c>
      <c r="E88" s="252" t="e">
        <f>Tri_Outstanding_AttrorTot!B82/unit</f>
        <v>#N/A</v>
      </c>
      <c r="F88" s="208" t="e">
        <f>Tri_Incurred_AttrorTot!B82/unit</f>
        <v>#N/A</v>
      </c>
      <c r="G88" s="253" t="e">
        <f>Tri_Incurred_CCounts_Attror!B82</f>
        <v>#N/A</v>
      </c>
      <c r="H88" s="251" t="e">
        <f>INDEX(Tri_Paid_AttrorTot!$B82:$CC82,1,Tot_Acc_Per-$AA88)/unit</f>
        <v>#VALUE!</v>
      </c>
      <c r="I88" s="208" t="e">
        <f>INDEX(Tri_Outstanding_AttrorTot!$B82:$CC82,1,Tot_Acc_Per-$AA88)/unit</f>
        <v>#VALUE!</v>
      </c>
      <c r="J88" s="208" t="e">
        <f>INDEX(Tri_Incurred_AttrorTot!$B82:$CC82,1,Tot_Acc_Per-$AA88)/unit</f>
        <v>#VALUE!</v>
      </c>
      <c r="K88" s="208" t="e">
        <f t="shared" si="22"/>
        <v>#VALUE!</v>
      </c>
      <c r="L88" s="251" t="e">
        <f>INDEX(Tri_Incurred_CCounts_Attror!$B82:$CC82,1,Tot_Acc_Per-$AA88)</f>
        <v>#VALUE!</v>
      </c>
      <c r="M88" s="260">
        <f>IFERROR(Analysis_LastQ_Ult_Selected!L91,0)</f>
        <v>0</v>
      </c>
      <c r="N88" s="292" t="e">
        <f>'Analysis_LastQ_Ult_Selected(CC)'!L91</f>
        <v>#N/A</v>
      </c>
      <c r="O88" s="148">
        <f>IFERROR(Analysis_LastQ_Ult_Selected!K91,0)</f>
        <v>0</v>
      </c>
      <c r="P88" s="148" t="str">
        <f>Analysis_FSR_Ult_Selected!L91</f>
        <v/>
      </c>
      <c r="Q88" s="148" t="str">
        <f>'Analysis_FSR_Ult_Inc Method'!L91</f>
        <v/>
      </c>
      <c r="R88" s="294" t="str">
        <f>+'Analysis_FSR_Ult_C_Count Method'!L91</f>
        <v/>
      </c>
      <c r="S88" s="3" t="str">
        <f t="shared" si="23"/>
        <v/>
      </c>
      <c r="T88" s="299" t="e">
        <f t="shared" si="24"/>
        <v>#VALUE!</v>
      </c>
      <c r="U88" s="3" t="str">
        <f t="shared" si="25"/>
        <v/>
      </c>
      <c r="V88" s="44" t="e">
        <f t="shared" si="26"/>
        <v>#VALUE!</v>
      </c>
      <c r="W88" s="147" t="e">
        <f>IF(C88="N/A","N/A",S88/C88)*12/IF(A88=INDEX($A$18:$A$62,Tot_Acc_Per,1),'User Entries'!$B$17,ACC_Length)</f>
        <v>#N/A</v>
      </c>
      <c r="X88" s="147" t="e">
        <f>IF(C88="N/A","N/A",U88/C88*1000)*12/IF(A88=INDEX($A$18:$A$62,Tot_Acc_Per,1),'User Entries'!$B$17,ACC_Length)</f>
        <v>#N/A</v>
      </c>
      <c r="Y88" s="3"/>
      <c r="Z88" s="692">
        <f t="shared" si="21"/>
        <v>88</v>
      </c>
      <c r="AA88" s="172">
        <f t="shared" si="18"/>
        <v>70</v>
      </c>
      <c r="AB88" s="147" t="e">
        <f>D88/$B88*12/IF(A88=INDEX($A$18:$A$62,Tot_Acc_Per,1),'User Entries'!$B$17,ACC_Length)</f>
        <v>#N/A</v>
      </c>
      <c r="AC88" s="147" t="e">
        <f>H88/$B88*12/IF(A88=INDEX($A$18:$A$62,Tot_Acc_Per,1),'User Entries'!$B$17,ACC_Length)</f>
        <v>#VALUE!</v>
      </c>
      <c r="AD88" s="147" t="e">
        <f>F88/$B88*12/IF(A88=INDEX($A$18:$A$62,Tot_Acc_Per,1),'User Entries'!$B$17,ACC_Length)</f>
        <v>#N/A</v>
      </c>
      <c r="AE88" s="147" t="e">
        <f>J88/$B88*12/IF(A88=INDEX($A$18:$A$62,Tot_Acc_Per,1),'User Entries'!$B$17,ACC_Length)</f>
        <v>#VALUE!</v>
      </c>
      <c r="AF88" s="147" t="e">
        <f>D88/$C88*12/IF(A88=INDEX($A$18:$A$62,Tot_Acc_Per,1),'User Entries'!$B$17,ACC_Length)</f>
        <v>#N/A</v>
      </c>
      <c r="AG88" s="147" t="e">
        <f>H88/$C88*12/IF(A88=INDEX($A$18:$A$62,Tot_Acc_Per,1),'User Entries'!$B$17,ACC_Length)</f>
        <v>#VALUE!</v>
      </c>
      <c r="AH88" s="147" t="e">
        <f>F88/$C88*12/IF(A88=INDEX($A$18:$A$62,Tot_Acc_Per,1),'User Entries'!$B$17,ACC_Length)</f>
        <v>#N/A</v>
      </c>
      <c r="AI88" s="147" t="e">
        <f>J88/$C88*12/IF(A88=INDEX($A$18:$A$62,Tot_Acc_Per,1),'User Entries'!$B$17,ACC_Length)</f>
        <v>#VALUE!</v>
      </c>
      <c r="AJ88" s="147" t="e">
        <f>G88/$C88*1000*12/IF(A88=INDEX($A$18:$A$62,Tot_Acc_Per,1),'User Entries'!$B$17,ACC_Length)</f>
        <v>#N/A</v>
      </c>
      <c r="AK88" s="147" t="e">
        <f>L88/$C88*1000*12/IF(A88=INDEX($A$18:$A$62,Tot_Acc_Per,1),'User Entries'!$B$17,ACC_Length)</f>
        <v>#VALUE!</v>
      </c>
      <c r="AL88" s="148" t="e">
        <f t="shared" si="27"/>
        <v>#N/A</v>
      </c>
      <c r="AM88" s="148" t="e">
        <f t="shared" si="28"/>
        <v>#VALUE!</v>
      </c>
      <c r="AO88" s="459"/>
      <c r="AP88" s="459"/>
      <c r="AQ88" s="459"/>
    </row>
    <row r="89" spans="1:43">
      <c r="A89" s="182" t="e">
        <f>Tri_Incurred_AttrorTot!A83</f>
        <v>#N/A</v>
      </c>
      <c r="B89" s="258" t="e">
        <f t="shared" si="17"/>
        <v>#N/A</v>
      </c>
      <c r="C89" s="259" t="e">
        <f t="shared" si="29"/>
        <v>#N/A</v>
      </c>
      <c r="D89" s="251" t="e">
        <f>Tri_Paid_AttrorTot!B83/unit</f>
        <v>#N/A</v>
      </c>
      <c r="E89" s="252" t="e">
        <f>Tri_Outstanding_AttrorTot!B83/unit</f>
        <v>#N/A</v>
      </c>
      <c r="F89" s="208" t="e">
        <f>Tri_Incurred_AttrorTot!B83/unit</f>
        <v>#N/A</v>
      </c>
      <c r="G89" s="253" t="e">
        <f>Tri_Incurred_CCounts_Attror!B83</f>
        <v>#N/A</v>
      </c>
      <c r="H89" s="251" t="e">
        <f>INDEX(Tri_Paid_AttrorTot!$B83:$CC83,1,Tot_Acc_Per-$AA89)/unit</f>
        <v>#VALUE!</v>
      </c>
      <c r="I89" s="208" t="e">
        <f>INDEX(Tri_Outstanding_AttrorTot!$B83:$CC83,1,Tot_Acc_Per-$AA89)/unit</f>
        <v>#VALUE!</v>
      </c>
      <c r="J89" s="208" t="e">
        <f>INDEX(Tri_Incurred_AttrorTot!$B83:$CC83,1,Tot_Acc_Per-$AA89)/unit</f>
        <v>#VALUE!</v>
      </c>
      <c r="K89" s="208" t="e">
        <f t="shared" si="22"/>
        <v>#VALUE!</v>
      </c>
      <c r="L89" s="251" t="e">
        <f>INDEX(Tri_Incurred_CCounts_Attror!$B83:$CC83,1,Tot_Acc_Per-$AA89)</f>
        <v>#VALUE!</v>
      </c>
      <c r="M89" s="260">
        <f>IFERROR(Analysis_LastQ_Ult_Selected!L92,0)</f>
        <v>0</v>
      </c>
      <c r="N89" s="292" t="e">
        <f>'Analysis_LastQ_Ult_Selected(CC)'!L92</f>
        <v>#N/A</v>
      </c>
      <c r="O89" s="148">
        <f>IFERROR(Analysis_LastQ_Ult_Selected!K92,0)</f>
        <v>0</v>
      </c>
      <c r="P89" s="148" t="str">
        <f>Analysis_FSR_Ult_Selected!L92</f>
        <v/>
      </c>
      <c r="Q89" s="148" t="str">
        <f>'Analysis_FSR_Ult_Inc Method'!L92</f>
        <v/>
      </c>
      <c r="R89" s="294" t="str">
        <f>+'Analysis_FSR_Ult_C_Count Method'!L92</f>
        <v/>
      </c>
      <c r="S89" s="3" t="str">
        <f t="shared" si="23"/>
        <v/>
      </c>
      <c r="T89" s="299" t="e">
        <f t="shared" si="24"/>
        <v>#VALUE!</v>
      </c>
      <c r="U89" s="3" t="str">
        <f t="shared" si="25"/>
        <v/>
      </c>
      <c r="V89" s="44" t="e">
        <f t="shared" si="26"/>
        <v>#VALUE!</v>
      </c>
      <c r="W89" s="147" t="e">
        <f>IF(C89="N/A","N/A",S89/C89)*12/IF(A89=INDEX($A$18:$A$62,Tot_Acc_Per,1),'User Entries'!$B$17,ACC_Length)</f>
        <v>#N/A</v>
      </c>
      <c r="X89" s="147" t="e">
        <f>IF(C89="N/A","N/A",U89/C89*1000)*12/IF(A89=INDEX($A$18:$A$62,Tot_Acc_Per,1),'User Entries'!$B$17,ACC_Length)</f>
        <v>#N/A</v>
      </c>
      <c r="Y89" s="3"/>
      <c r="Z89" s="692">
        <f t="shared" si="21"/>
        <v>89</v>
      </c>
      <c r="AA89" s="172">
        <f t="shared" si="18"/>
        <v>71</v>
      </c>
      <c r="AB89" s="147" t="e">
        <f>D89/$B89*12/IF(A89=INDEX($A$18:$A$62,Tot_Acc_Per,1),'User Entries'!$B$17,ACC_Length)</f>
        <v>#N/A</v>
      </c>
      <c r="AC89" s="147" t="e">
        <f>H89/$B89*12/IF(A89=INDEX($A$18:$A$62,Tot_Acc_Per,1),'User Entries'!$B$17,ACC_Length)</f>
        <v>#VALUE!</v>
      </c>
      <c r="AD89" s="147" t="e">
        <f>F89/$B89*12/IF(A89=INDEX($A$18:$A$62,Tot_Acc_Per,1),'User Entries'!$B$17,ACC_Length)</f>
        <v>#N/A</v>
      </c>
      <c r="AE89" s="147" t="e">
        <f>J89/$B89*12/IF(A89=INDEX($A$18:$A$62,Tot_Acc_Per,1),'User Entries'!$B$17,ACC_Length)</f>
        <v>#VALUE!</v>
      </c>
      <c r="AF89" s="147" t="e">
        <f>D89/$C89*12/IF(A89=INDEX($A$18:$A$62,Tot_Acc_Per,1),'User Entries'!$B$17,ACC_Length)</f>
        <v>#N/A</v>
      </c>
      <c r="AG89" s="147" t="e">
        <f>H89/$C89*12/IF(A89=INDEX($A$18:$A$62,Tot_Acc_Per,1),'User Entries'!$B$17,ACC_Length)</f>
        <v>#VALUE!</v>
      </c>
      <c r="AH89" s="147" t="e">
        <f>F89/$C89*12/IF(A89=INDEX($A$18:$A$62,Tot_Acc_Per,1),'User Entries'!$B$17,ACC_Length)</f>
        <v>#N/A</v>
      </c>
      <c r="AI89" s="147" t="e">
        <f>J89/$C89*12/IF(A89=INDEX($A$18:$A$62,Tot_Acc_Per,1),'User Entries'!$B$17,ACC_Length)</f>
        <v>#VALUE!</v>
      </c>
      <c r="AJ89" s="147" t="e">
        <f>G89/$C89*1000*12/IF(A89=INDEX($A$18:$A$62,Tot_Acc_Per,1),'User Entries'!$B$17,ACC_Length)</f>
        <v>#N/A</v>
      </c>
      <c r="AK89" s="147" t="e">
        <f>L89/$C89*1000*12/IF(A89=INDEX($A$18:$A$62,Tot_Acc_Per,1),'User Entries'!$B$17,ACC_Length)</f>
        <v>#VALUE!</v>
      </c>
      <c r="AL89" s="148" t="e">
        <f t="shared" si="27"/>
        <v>#N/A</v>
      </c>
      <c r="AM89" s="148" t="e">
        <f t="shared" si="28"/>
        <v>#VALUE!</v>
      </c>
      <c r="AO89" s="459"/>
      <c r="AP89" s="459"/>
      <c r="AQ89" s="459"/>
    </row>
    <row r="90" spans="1:43">
      <c r="A90" s="182" t="e">
        <f>Tri_Incurred_AttrorTot!A84</f>
        <v>#N/A</v>
      </c>
      <c r="B90" s="258" t="e">
        <f t="shared" si="17"/>
        <v>#N/A</v>
      </c>
      <c r="C90" s="259" t="e">
        <f t="shared" si="29"/>
        <v>#N/A</v>
      </c>
      <c r="D90" s="251" t="e">
        <f>Tri_Paid_AttrorTot!B84/unit</f>
        <v>#N/A</v>
      </c>
      <c r="E90" s="252" t="e">
        <f>Tri_Outstanding_AttrorTot!B84/unit</f>
        <v>#N/A</v>
      </c>
      <c r="F90" s="208" t="e">
        <f>Tri_Incurred_AttrorTot!B84/unit</f>
        <v>#N/A</v>
      </c>
      <c r="G90" s="253" t="e">
        <f>Tri_Incurred_CCounts_Attror!B84</f>
        <v>#N/A</v>
      </c>
      <c r="H90" s="251" t="e">
        <f>INDEX(Tri_Paid_AttrorTot!$B84:$CC84,1,Tot_Acc_Per-$AA90)/unit</f>
        <v>#VALUE!</v>
      </c>
      <c r="I90" s="208" t="e">
        <f>INDEX(Tri_Outstanding_AttrorTot!$B84:$CC84,1,Tot_Acc_Per-$AA90)/unit</f>
        <v>#VALUE!</v>
      </c>
      <c r="J90" s="208" t="e">
        <f>INDEX(Tri_Incurred_AttrorTot!$B84:$CC84,1,Tot_Acc_Per-$AA90)/unit</f>
        <v>#VALUE!</v>
      </c>
      <c r="K90" s="208" t="e">
        <f t="shared" si="22"/>
        <v>#VALUE!</v>
      </c>
      <c r="L90" s="251" t="e">
        <f>INDEX(Tri_Incurred_CCounts_Attror!$B84:$CC84,1,Tot_Acc_Per-$AA90)</f>
        <v>#VALUE!</v>
      </c>
      <c r="M90" s="260">
        <f>IFERROR(Analysis_LastQ_Ult_Selected!L93,0)</f>
        <v>0</v>
      </c>
      <c r="N90" s="292" t="e">
        <f>'Analysis_LastQ_Ult_Selected(CC)'!L93</f>
        <v>#N/A</v>
      </c>
      <c r="O90" s="148">
        <f>IFERROR(Analysis_LastQ_Ult_Selected!K93,0)</f>
        <v>0</v>
      </c>
      <c r="P90" s="148" t="str">
        <f>Analysis_FSR_Ult_Selected!L93</f>
        <v/>
      </c>
      <c r="Q90" s="148" t="str">
        <f>'Analysis_FSR_Ult_Inc Method'!L93</f>
        <v/>
      </c>
      <c r="R90" s="294" t="str">
        <f>+'Analysis_FSR_Ult_C_Count Method'!L93</f>
        <v/>
      </c>
      <c r="S90" s="3" t="str">
        <f t="shared" si="23"/>
        <v/>
      </c>
      <c r="T90" s="299" t="e">
        <f t="shared" si="24"/>
        <v>#VALUE!</v>
      </c>
      <c r="U90" s="3" t="str">
        <f t="shared" si="25"/>
        <v/>
      </c>
      <c r="V90" s="44" t="e">
        <f t="shared" si="26"/>
        <v>#VALUE!</v>
      </c>
      <c r="W90" s="147" t="e">
        <f>IF(C90="N/A","N/A",S90/C90)*12/IF(A90=INDEX($A$18:$A$62,Tot_Acc_Per,1),'User Entries'!$B$17,ACC_Length)</f>
        <v>#N/A</v>
      </c>
      <c r="X90" s="147" t="e">
        <f>IF(C90="N/A","N/A",U90/C90*1000)*12/IF(A90=INDEX($A$18:$A$62,Tot_Acc_Per,1),'User Entries'!$B$17,ACC_Length)</f>
        <v>#N/A</v>
      </c>
      <c r="Y90" s="3"/>
      <c r="Z90" s="692">
        <f t="shared" si="21"/>
        <v>90</v>
      </c>
      <c r="AA90" s="172">
        <f t="shared" si="18"/>
        <v>72</v>
      </c>
      <c r="AB90" s="147" t="e">
        <f>D90/$B90*12/IF(A90=INDEX($A$18:$A$62,Tot_Acc_Per,1),'User Entries'!$B$17,ACC_Length)</f>
        <v>#N/A</v>
      </c>
      <c r="AC90" s="147" t="e">
        <f>H90/$B90*12/IF(A90=INDEX($A$18:$A$62,Tot_Acc_Per,1),'User Entries'!$B$17,ACC_Length)</f>
        <v>#VALUE!</v>
      </c>
      <c r="AD90" s="147" t="e">
        <f>F90/$B90*12/IF(A90=INDEX($A$18:$A$62,Tot_Acc_Per,1),'User Entries'!$B$17,ACC_Length)</f>
        <v>#N/A</v>
      </c>
      <c r="AE90" s="147" t="e">
        <f>J90/$B90*12/IF(A90=INDEX($A$18:$A$62,Tot_Acc_Per,1),'User Entries'!$B$17,ACC_Length)</f>
        <v>#VALUE!</v>
      </c>
      <c r="AF90" s="147" t="e">
        <f>D90/$C90*12/IF(A90=INDEX($A$18:$A$62,Tot_Acc_Per,1),'User Entries'!$B$17,ACC_Length)</f>
        <v>#N/A</v>
      </c>
      <c r="AG90" s="147" t="e">
        <f>H90/$C90*12/IF(A90=INDEX($A$18:$A$62,Tot_Acc_Per,1),'User Entries'!$B$17,ACC_Length)</f>
        <v>#VALUE!</v>
      </c>
      <c r="AH90" s="147" t="e">
        <f>F90/$C90*12/IF(A90=INDEX($A$18:$A$62,Tot_Acc_Per,1),'User Entries'!$B$17,ACC_Length)</f>
        <v>#N/A</v>
      </c>
      <c r="AI90" s="147" t="e">
        <f>J90/$C90*12/IF(A90=INDEX($A$18:$A$62,Tot_Acc_Per,1),'User Entries'!$B$17,ACC_Length)</f>
        <v>#VALUE!</v>
      </c>
      <c r="AJ90" s="147" t="e">
        <f>G90/$C90*1000*12/IF(A90=INDEX($A$18:$A$62,Tot_Acc_Per,1),'User Entries'!$B$17,ACC_Length)</f>
        <v>#N/A</v>
      </c>
      <c r="AK90" s="147" t="e">
        <f>L90/$C90*1000*12/IF(A90=INDEX($A$18:$A$62,Tot_Acc_Per,1),'User Entries'!$B$17,ACC_Length)</f>
        <v>#VALUE!</v>
      </c>
      <c r="AL90" s="148" t="e">
        <f t="shared" si="27"/>
        <v>#N/A</v>
      </c>
      <c r="AM90" s="148" t="e">
        <f t="shared" si="28"/>
        <v>#VALUE!</v>
      </c>
      <c r="AO90" s="459"/>
      <c r="AP90" s="459"/>
      <c r="AQ90" s="459"/>
    </row>
    <row r="91" spans="1:43">
      <c r="A91" s="182" t="e">
        <f>Tri_Incurred_AttrorTot!A85</f>
        <v>#N/A</v>
      </c>
      <c r="B91" s="258" t="e">
        <f t="shared" si="17"/>
        <v>#N/A</v>
      </c>
      <c r="C91" s="259" t="e">
        <f t="shared" si="29"/>
        <v>#N/A</v>
      </c>
      <c r="D91" s="251" t="e">
        <f>Tri_Paid_AttrorTot!B85/unit</f>
        <v>#N/A</v>
      </c>
      <c r="E91" s="252" t="e">
        <f>Tri_Outstanding_AttrorTot!B85/unit</f>
        <v>#N/A</v>
      </c>
      <c r="F91" s="208" t="e">
        <f>Tri_Incurred_AttrorTot!B85/unit</f>
        <v>#N/A</v>
      </c>
      <c r="G91" s="253" t="e">
        <f>Tri_Incurred_CCounts_Attror!B85</f>
        <v>#N/A</v>
      </c>
      <c r="H91" s="251" t="e">
        <f>INDEX(Tri_Paid_AttrorTot!$B85:$CC85,1,Tot_Acc_Per-$AA91)/unit</f>
        <v>#VALUE!</v>
      </c>
      <c r="I91" s="208" t="e">
        <f>INDEX(Tri_Outstanding_AttrorTot!$B85:$CC85,1,Tot_Acc_Per-$AA91)/unit</f>
        <v>#VALUE!</v>
      </c>
      <c r="J91" s="208" t="e">
        <f>INDEX(Tri_Incurred_AttrorTot!$B85:$CC85,1,Tot_Acc_Per-$AA91)/unit</f>
        <v>#VALUE!</v>
      </c>
      <c r="K91" s="208" t="e">
        <f t="shared" si="22"/>
        <v>#VALUE!</v>
      </c>
      <c r="L91" s="251" t="e">
        <f>INDEX(Tri_Incurred_CCounts_Attror!$B85:$CC85,1,Tot_Acc_Per-$AA91)</f>
        <v>#VALUE!</v>
      </c>
      <c r="M91" s="260">
        <f>IFERROR(Analysis_LastQ_Ult_Selected!L94,0)</f>
        <v>0</v>
      </c>
      <c r="N91" s="292" t="e">
        <f>'Analysis_LastQ_Ult_Selected(CC)'!L94</f>
        <v>#N/A</v>
      </c>
      <c r="O91" s="148">
        <f>IFERROR(Analysis_LastQ_Ult_Selected!K94,0)</f>
        <v>0</v>
      </c>
      <c r="P91" s="148" t="str">
        <f>Analysis_FSR_Ult_Selected!L94</f>
        <v/>
      </c>
      <c r="Q91" s="148" t="str">
        <f>'Analysis_FSR_Ult_Inc Method'!L94</f>
        <v/>
      </c>
      <c r="R91" s="294" t="str">
        <f>+'Analysis_FSR_Ult_C_Count Method'!L94</f>
        <v/>
      </c>
      <c r="S91" s="3" t="str">
        <f t="shared" si="23"/>
        <v/>
      </c>
      <c r="T91" s="299" t="e">
        <f t="shared" si="24"/>
        <v>#VALUE!</v>
      </c>
      <c r="U91" s="3" t="str">
        <f t="shared" si="25"/>
        <v/>
      </c>
      <c r="V91" s="44" t="e">
        <f t="shared" si="26"/>
        <v>#VALUE!</v>
      </c>
      <c r="W91" s="147" t="e">
        <f>IF(C91="N/A","N/A",S91/C91)*12/IF(A91=INDEX($A$18:$A$62,Tot_Acc_Per,1),'User Entries'!$B$17,ACC_Length)</f>
        <v>#N/A</v>
      </c>
      <c r="X91" s="147" t="e">
        <f>IF(C91="N/A","N/A",U91/C91*1000)*12/IF(A91=INDEX($A$18:$A$62,Tot_Acc_Per,1),'User Entries'!$B$17,ACC_Length)</f>
        <v>#N/A</v>
      </c>
      <c r="Y91" s="3"/>
      <c r="Z91" s="692">
        <f t="shared" si="21"/>
        <v>91</v>
      </c>
      <c r="AA91" s="172">
        <f t="shared" si="18"/>
        <v>73</v>
      </c>
      <c r="AB91" s="147" t="e">
        <f>D91/$B91*12/IF(A91=INDEX($A$18:$A$62,Tot_Acc_Per,1),'User Entries'!$B$17,ACC_Length)</f>
        <v>#N/A</v>
      </c>
      <c r="AC91" s="147" t="e">
        <f>H91/$B91*12/IF(A91=INDEX($A$18:$A$62,Tot_Acc_Per,1),'User Entries'!$B$17,ACC_Length)</f>
        <v>#VALUE!</v>
      </c>
      <c r="AD91" s="147" t="e">
        <f>F91/$B91*12/IF(A91=INDEX($A$18:$A$62,Tot_Acc_Per,1),'User Entries'!$B$17,ACC_Length)</f>
        <v>#N/A</v>
      </c>
      <c r="AE91" s="147" t="e">
        <f>J91/$B91*12/IF(A91=INDEX($A$18:$A$62,Tot_Acc_Per,1),'User Entries'!$B$17,ACC_Length)</f>
        <v>#VALUE!</v>
      </c>
      <c r="AF91" s="147" t="e">
        <f>D91/$C91*12/IF(A91=INDEX($A$18:$A$62,Tot_Acc_Per,1),'User Entries'!$B$17,ACC_Length)</f>
        <v>#N/A</v>
      </c>
      <c r="AG91" s="147" t="e">
        <f>H91/$C91*12/IF(A91=INDEX($A$18:$A$62,Tot_Acc_Per,1),'User Entries'!$B$17,ACC_Length)</f>
        <v>#VALUE!</v>
      </c>
      <c r="AH91" s="147" t="e">
        <f>F91/$C91*12/IF(A91=INDEX($A$18:$A$62,Tot_Acc_Per,1),'User Entries'!$B$17,ACC_Length)</f>
        <v>#N/A</v>
      </c>
      <c r="AI91" s="147" t="e">
        <f>J91/$C91*12/IF(A91=INDEX($A$18:$A$62,Tot_Acc_Per,1),'User Entries'!$B$17,ACC_Length)</f>
        <v>#VALUE!</v>
      </c>
      <c r="AJ91" s="147" t="e">
        <f>G91/$C91*1000*12/IF(A91=INDEX($A$18:$A$62,Tot_Acc_Per,1),'User Entries'!$B$17,ACC_Length)</f>
        <v>#N/A</v>
      </c>
      <c r="AK91" s="147" t="e">
        <f>L91/$C91*1000*12/IF(A91=INDEX($A$18:$A$62,Tot_Acc_Per,1),'User Entries'!$B$17,ACC_Length)</f>
        <v>#VALUE!</v>
      </c>
      <c r="AL91" s="148" t="e">
        <f t="shared" si="27"/>
        <v>#N/A</v>
      </c>
      <c r="AM91" s="148" t="e">
        <f t="shared" si="28"/>
        <v>#VALUE!</v>
      </c>
      <c r="AO91" s="459"/>
      <c r="AP91" s="459"/>
      <c r="AQ91" s="459"/>
    </row>
    <row r="92" spans="1:43">
      <c r="A92" s="182" t="e">
        <f>Tri_Incurred_AttrorTot!A86</f>
        <v>#N/A</v>
      </c>
      <c r="B92" s="258" t="e">
        <f t="shared" si="17"/>
        <v>#N/A</v>
      </c>
      <c r="C92" s="259" t="e">
        <f t="shared" si="29"/>
        <v>#N/A</v>
      </c>
      <c r="D92" s="251" t="e">
        <f>Tri_Paid_AttrorTot!B86/unit</f>
        <v>#N/A</v>
      </c>
      <c r="E92" s="252" t="e">
        <f>Tri_Outstanding_AttrorTot!B86/unit</f>
        <v>#N/A</v>
      </c>
      <c r="F92" s="208" t="e">
        <f>Tri_Incurred_AttrorTot!B86/unit</f>
        <v>#N/A</v>
      </c>
      <c r="G92" s="253" t="e">
        <f>Tri_Incurred_CCounts_Attror!B86</f>
        <v>#N/A</v>
      </c>
      <c r="H92" s="251" t="e">
        <f>INDEX(Tri_Paid_AttrorTot!$B86:$CC86,1,Tot_Acc_Per-$AA92)/unit</f>
        <v>#VALUE!</v>
      </c>
      <c r="I92" s="208" t="e">
        <f>INDEX(Tri_Outstanding_AttrorTot!$B86:$CC86,1,Tot_Acc_Per-$AA92)/unit</f>
        <v>#VALUE!</v>
      </c>
      <c r="J92" s="208" t="e">
        <f>INDEX(Tri_Incurred_AttrorTot!$B86:$CC86,1,Tot_Acc_Per-$AA92)/unit</f>
        <v>#VALUE!</v>
      </c>
      <c r="K92" s="208" t="e">
        <f t="shared" si="22"/>
        <v>#VALUE!</v>
      </c>
      <c r="L92" s="251" t="e">
        <f>INDEX(Tri_Incurred_CCounts_Attror!$B86:$CC86,1,Tot_Acc_Per-$AA92)</f>
        <v>#VALUE!</v>
      </c>
      <c r="M92" s="260">
        <f>IFERROR(Analysis_LastQ_Ult_Selected!L95,0)</f>
        <v>0</v>
      </c>
      <c r="N92" s="292" t="e">
        <f>'Analysis_LastQ_Ult_Selected(CC)'!L95</f>
        <v>#N/A</v>
      </c>
      <c r="O92" s="148">
        <f>IFERROR(Analysis_LastQ_Ult_Selected!K95,0)</f>
        <v>0</v>
      </c>
      <c r="P92" s="148" t="str">
        <f>Analysis_FSR_Ult_Selected!L95</f>
        <v/>
      </c>
      <c r="Q92" s="148" t="str">
        <f>'Analysis_FSR_Ult_Inc Method'!L95</f>
        <v/>
      </c>
      <c r="R92" s="294" t="str">
        <f>+'Analysis_FSR_Ult_C_Count Method'!L95</f>
        <v/>
      </c>
      <c r="S92" s="3" t="str">
        <f t="shared" si="23"/>
        <v/>
      </c>
      <c r="T92" s="299" t="e">
        <f t="shared" si="24"/>
        <v>#VALUE!</v>
      </c>
      <c r="U92" s="3" t="str">
        <f t="shared" si="25"/>
        <v/>
      </c>
      <c r="V92" s="44" t="e">
        <f t="shared" si="26"/>
        <v>#VALUE!</v>
      </c>
      <c r="W92" s="147" t="e">
        <f>IF(C92="N/A","N/A",S92/C92)*12/IF(A92=INDEX($A$18:$A$62,Tot_Acc_Per,1),'User Entries'!$B$17,ACC_Length)</f>
        <v>#N/A</v>
      </c>
      <c r="X92" s="147" t="e">
        <f>IF(C92="N/A","N/A",U92/C92*1000)*12/IF(A92=INDEX($A$18:$A$62,Tot_Acc_Per,1),'User Entries'!$B$17,ACC_Length)</f>
        <v>#N/A</v>
      </c>
      <c r="Y92" s="3"/>
      <c r="Z92" s="692">
        <f t="shared" si="21"/>
        <v>92</v>
      </c>
      <c r="AA92" s="172">
        <f t="shared" si="18"/>
        <v>74</v>
      </c>
      <c r="AB92" s="147" t="e">
        <f>D92/$B92*12/IF(A92=INDEX($A$18:$A$62,Tot_Acc_Per,1),'User Entries'!$B$17,ACC_Length)</f>
        <v>#N/A</v>
      </c>
      <c r="AC92" s="147" t="e">
        <f>H92/$B92*12/IF(A92=INDEX($A$18:$A$62,Tot_Acc_Per,1),'User Entries'!$B$17,ACC_Length)</f>
        <v>#VALUE!</v>
      </c>
      <c r="AD92" s="147" t="e">
        <f>F92/$B92*12/IF(A92=INDEX($A$18:$A$62,Tot_Acc_Per,1),'User Entries'!$B$17,ACC_Length)</f>
        <v>#N/A</v>
      </c>
      <c r="AE92" s="147" t="e">
        <f>J92/$B92*12/IF(A92=INDEX($A$18:$A$62,Tot_Acc_Per,1),'User Entries'!$B$17,ACC_Length)</f>
        <v>#VALUE!</v>
      </c>
      <c r="AF92" s="147" t="e">
        <f>D92/$C92*12/IF(A92=INDEX($A$18:$A$62,Tot_Acc_Per,1),'User Entries'!$B$17,ACC_Length)</f>
        <v>#N/A</v>
      </c>
      <c r="AG92" s="147" t="e">
        <f>H92/$C92*12/IF(A92=INDEX($A$18:$A$62,Tot_Acc_Per,1),'User Entries'!$B$17,ACC_Length)</f>
        <v>#VALUE!</v>
      </c>
      <c r="AH92" s="147" t="e">
        <f>F92/$C92*12/IF(A92=INDEX($A$18:$A$62,Tot_Acc_Per,1),'User Entries'!$B$17,ACC_Length)</f>
        <v>#N/A</v>
      </c>
      <c r="AI92" s="147" t="e">
        <f>J92/$C92*12/IF(A92=INDEX($A$18:$A$62,Tot_Acc_Per,1),'User Entries'!$B$17,ACC_Length)</f>
        <v>#VALUE!</v>
      </c>
      <c r="AJ92" s="147" t="e">
        <f>G92/$C92*1000*12/IF(A92=INDEX($A$18:$A$62,Tot_Acc_Per,1),'User Entries'!$B$17,ACC_Length)</f>
        <v>#N/A</v>
      </c>
      <c r="AK92" s="147" t="e">
        <f>L92/$C92*1000*12/IF(A92=INDEX($A$18:$A$62,Tot_Acc_Per,1),'User Entries'!$B$17,ACC_Length)</f>
        <v>#VALUE!</v>
      </c>
      <c r="AL92" s="148" t="e">
        <f t="shared" si="27"/>
        <v>#N/A</v>
      </c>
      <c r="AM92" s="148" t="e">
        <f t="shared" si="28"/>
        <v>#VALUE!</v>
      </c>
      <c r="AO92" s="459"/>
      <c r="AP92" s="459"/>
      <c r="AQ92" s="459"/>
    </row>
    <row r="93" spans="1:43">
      <c r="A93" s="182" t="e">
        <f>Tri_Incurred_AttrorTot!A87</f>
        <v>#N/A</v>
      </c>
      <c r="B93" s="258" t="e">
        <f t="shared" si="17"/>
        <v>#N/A</v>
      </c>
      <c r="C93" s="259" t="e">
        <f t="shared" si="29"/>
        <v>#N/A</v>
      </c>
      <c r="D93" s="251" t="e">
        <f>Tri_Paid_AttrorTot!B87/unit</f>
        <v>#N/A</v>
      </c>
      <c r="E93" s="252" t="e">
        <f>Tri_Outstanding_AttrorTot!B87/unit</f>
        <v>#N/A</v>
      </c>
      <c r="F93" s="208" t="e">
        <f>Tri_Incurred_AttrorTot!B87/unit</f>
        <v>#N/A</v>
      </c>
      <c r="G93" s="253" t="e">
        <f>Tri_Incurred_CCounts_Attror!B87</f>
        <v>#N/A</v>
      </c>
      <c r="H93" s="251" t="e">
        <f>INDEX(Tri_Paid_AttrorTot!$B87:$CC87,1,Tot_Acc_Per-$AA93)/unit</f>
        <v>#VALUE!</v>
      </c>
      <c r="I93" s="208" t="e">
        <f>INDEX(Tri_Outstanding_AttrorTot!$B87:$CC87,1,Tot_Acc_Per-$AA93)/unit</f>
        <v>#VALUE!</v>
      </c>
      <c r="J93" s="208" t="e">
        <f>INDEX(Tri_Incurred_AttrorTot!$B87:$CC87,1,Tot_Acc_Per-$AA93)/unit</f>
        <v>#VALUE!</v>
      </c>
      <c r="K93" s="208" t="e">
        <f t="shared" si="22"/>
        <v>#VALUE!</v>
      </c>
      <c r="L93" s="251" t="e">
        <f>INDEX(Tri_Incurred_CCounts_Attror!$B87:$CC87,1,Tot_Acc_Per-$AA93)</f>
        <v>#VALUE!</v>
      </c>
      <c r="M93" s="260">
        <f>IFERROR(Analysis_LastQ_Ult_Selected!L96,0)</f>
        <v>0</v>
      </c>
      <c r="N93" s="292" t="e">
        <f>'Analysis_LastQ_Ult_Selected(CC)'!L96</f>
        <v>#N/A</v>
      </c>
      <c r="O93" s="148">
        <f>IFERROR(Analysis_LastQ_Ult_Selected!K96,0)</f>
        <v>0</v>
      </c>
      <c r="P93" s="148" t="str">
        <f>Analysis_FSR_Ult_Selected!L96</f>
        <v/>
      </c>
      <c r="Q93" s="148" t="str">
        <f>'Analysis_FSR_Ult_Inc Method'!L96</f>
        <v/>
      </c>
      <c r="R93" s="294" t="str">
        <f>+'Analysis_FSR_Ult_C_Count Method'!L96</f>
        <v/>
      </c>
      <c r="S93" s="3" t="str">
        <f t="shared" si="23"/>
        <v/>
      </c>
      <c r="T93" s="299" t="e">
        <f t="shared" si="24"/>
        <v>#VALUE!</v>
      </c>
      <c r="U93" s="3" t="str">
        <f t="shared" si="25"/>
        <v/>
      </c>
      <c r="V93" s="44" t="e">
        <f t="shared" si="26"/>
        <v>#VALUE!</v>
      </c>
      <c r="W93" s="147" t="e">
        <f>IF(C93="N/A","N/A",S93/C93)*12/IF(A93=INDEX($A$18:$A$62,Tot_Acc_Per,1),'User Entries'!$B$17,ACC_Length)</f>
        <v>#N/A</v>
      </c>
      <c r="X93" s="147" t="e">
        <f>IF(C93="N/A","N/A",U93/C93*1000)*12/IF(A93=INDEX($A$18:$A$62,Tot_Acc_Per,1),'User Entries'!$B$17,ACC_Length)</f>
        <v>#N/A</v>
      </c>
      <c r="Y93" s="3"/>
      <c r="Z93" s="692">
        <f t="shared" si="21"/>
        <v>93</v>
      </c>
      <c r="AA93" s="172">
        <f t="shared" si="18"/>
        <v>75</v>
      </c>
      <c r="AB93" s="147" t="e">
        <f>D93/$B93*12/IF(A93=INDEX($A$18:$A$62,Tot_Acc_Per,1),'User Entries'!$B$17,ACC_Length)</f>
        <v>#N/A</v>
      </c>
      <c r="AC93" s="147" t="e">
        <f>H93/$B93*12/IF(A93=INDEX($A$18:$A$62,Tot_Acc_Per,1),'User Entries'!$B$17,ACC_Length)</f>
        <v>#VALUE!</v>
      </c>
      <c r="AD93" s="147" t="e">
        <f>F93/$B93*12/IF(A93=INDEX($A$18:$A$62,Tot_Acc_Per,1),'User Entries'!$B$17,ACC_Length)</f>
        <v>#N/A</v>
      </c>
      <c r="AE93" s="147" t="e">
        <f>J93/$B93*12/IF(A93=INDEX($A$18:$A$62,Tot_Acc_Per,1),'User Entries'!$B$17,ACC_Length)</f>
        <v>#VALUE!</v>
      </c>
      <c r="AF93" s="147" t="e">
        <f>D93/$C93*12/IF(A93=INDEX($A$18:$A$62,Tot_Acc_Per,1),'User Entries'!$B$17,ACC_Length)</f>
        <v>#N/A</v>
      </c>
      <c r="AG93" s="147" t="e">
        <f>H93/$C93*12/IF(A93=INDEX($A$18:$A$62,Tot_Acc_Per,1),'User Entries'!$B$17,ACC_Length)</f>
        <v>#VALUE!</v>
      </c>
      <c r="AH93" s="147" t="e">
        <f>F93/$C93*12/IF(A93=INDEX($A$18:$A$62,Tot_Acc_Per,1),'User Entries'!$B$17,ACC_Length)</f>
        <v>#N/A</v>
      </c>
      <c r="AI93" s="147" t="e">
        <f>J93/$C93*12/IF(A93=INDEX($A$18:$A$62,Tot_Acc_Per,1),'User Entries'!$B$17,ACC_Length)</f>
        <v>#VALUE!</v>
      </c>
      <c r="AJ93" s="147" t="e">
        <f>G93/$C93*1000*12/IF(A93=INDEX($A$18:$A$62,Tot_Acc_Per,1),'User Entries'!$B$17,ACC_Length)</f>
        <v>#N/A</v>
      </c>
      <c r="AK93" s="147" t="e">
        <f>L93/$C93*1000*12/IF(A93=INDEX($A$18:$A$62,Tot_Acc_Per,1),'User Entries'!$B$17,ACC_Length)</f>
        <v>#VALUE!</v>
      </c>
      <c r="AL93" s="148" t="e">
        <f t="shared" si="27"/>
        <v>#N/A</v>
      </c>
      <c r="AM93" s="148" t="e">
        <f t="shared" si="28"/>
        <v>#VALUE!</v>
      </c>
      <c r="AO93" s="459"/>
      <c r="AP93" s="459"/>
      <c r="AQ93" s="459"/>
    </row>
    <row r="94" spans="1:43">
      <c r="A94" s="182" t="e">
        <f>Tri_Incurred_AttrorTot!A88</f>
        <v>#N/A</v>
      </c>
      <c r="B94" s="258" t="e">
        <f t="shared" si="17"/>
        <v>#N/A</v>
      </c>
      <c r="C94" s="259" t="e">
        <f t="shared" si="29"/>
        <v>#N/A</v>
      </c>
      <c r="D94" s="251" t="e">
        <f>Tri_Paid_AttrorTot!B88/unit</f>
        <v>#N/A</v>
      </c>
      <c r="E94" s="252" t="e">
        <f>Tri_Outstanding_AttrorTot!B88/unit</f>
        <v>#N/A</v>
      </c>
      <c r="F94" s="208" t="e">
        <f>Tri_Incurred_AttrorTot!B88/unit</f>
        <v>#N/A</v>
      </c>
      <c r="G94" s="253" t="e">
        <f>Tri_Incurred_CCounts_Attror!B88</f>
        <v>#N/A</v>
      </c>
      <c r="H94" s="251" t="e">
        <f>INDEX(Tri_Paid_AttrorTot!$B88:$CC88,1,Tot_Acc_Per-$AA94)/unit</f>
        <v>#VALUE!</v>
      </c>
      <c r="I94" s="208" t="e">
        <f>INDEX(Tri_Outstanding_AttrorTot!$B88:$CC88,1,Tot_Acc_Per-$AA94)/unit</f>
        <v>#VALUE!</v>
      </c>
      <c r="J94" s="208" t="e">
        <f>INDEX(Tri_Incurred_AttrorTot!$B88:$CC88,1,Tot_Acc_Per-$AA94)/unit</f>
        <v>#VALUE!</v>
      </c>
      <c r="K94" s="208" t="e">
        <f t="shared" si="22"/>
        <v>#VALUE!</v>
      </c>
      <c r="L94" s="251" t="e">
        <f>INDEX(Tri_Incurred_CCounts_Attror!$B88:$CC88,1,Tot_Acc_Per-$AA94)</f>
        <v>#VALUE!</v>
      </c>
      <c r="M94" s="260">
        <f>IFERROR(Analysis_LastQ_Ult_Selected!L97,0)</f>
        <v>0</v>
      </c>
      <c r="N94" s="292" t="e">
        <f>'Analysis_LastQ_Ult_Selected(CC)'!L97</f>
        <v>#N/A</v>
      </c>
      <c r="O94" s="148">
        <f>IFERROR(Analysis_LastQ_Ult_Selected!K97,0)</f>
        <v>0</v>
      </c>
      <c r="P94" s="148" t="str">
        <f>Analysis_FSR_Ult_Selected!L97</f>
        <v/>
      </c>
      <c r="Q94" s="148" t="str">
        <f>'Analysis_FSR_Ult_Inc Method'!L97</f>
        <v/>
      </c>
      <c r="R94" s="294" t="str">
        <f>+'Analysis_FSR_Ult_C_Count Method'!L97</f>
        <v/>
      </c>
      <c r="S94" s="3" t="str">
        <f t="shared" si="23"/>
        <v/>
      </c>
      <c r="T94" s="299" t="e">
        <f t="shared" si="24"/>
        <v>#VALUE!</v>
      </c>
      <c r="U94" s="3" t="str">
        <f t="shared" si="25"/>
        <v/>
      </c>
      <c r="V94" s="44" t="e">
        <f t="shared" si="26"/>
        <v>#VALUE!</v>
      </c>
      <c r="W94" s="147" t="e">
        <f>IF(C94="N/A","N/A",S94/C94)*12/IF(A94=INDEX($A$18:$A$62,Tot_Acc_Per,1),'User Entries'!$B$17,ACC_Length)</f>
        <v>#N/A</v>
      </c>
      <c r="X94" s="147" t="e">
        <f>IF(C94="N/A","N/A",U94/C94*1000)*12/IF(A94=INDEX($A$18:$A$62,Tot_Acc_Per,1),'User Entries'!$B$17,ACC_Length)</f>
        <v>#N/A</v>
      </c>
      <c r="Y94" s="3"/>
      <c r="Z94" s="692">
        <f t="shared" si="21"/>
        <v>94</v>
      </c>
      <c r="AA94" s="172">
        <f t="shared" si="18"/>
        <v>76</v>
      </c>
      <c r="AB94" s="147" t="e">
        <f>D94/$B94*12/IF(A94=INDEX($A$18:$A$62,Tot_Acc_Per,1),'User Entries'!$B$17,ACC_Length)</f>
        <v>#N/A</v>
      </c>
      <c r="AC94" s="147" t="e">
        <f>H94/$B94*12/IF(A94=INDEX($A$18:$A$62,Tot_Acc_Per,1),'User Entries'!$B$17,ACC_Length)</f>
        <v>#VALUE!</v>
      </c>
      <c r="AD94" s="147" t="e">
        <f>F94/$B94*12/IF(A94=INDEX($A$18:$A$62,Tot_Acc_Per,1),'User Entries'!$B$17,ACC_Length)</f>
        <v>#N/A</v>
      </c>
      <c r="AE94" s="147" t="e">
        <f>J94/$B94*12/IF(A94=INDEX($A$18:$A$62,Tot_Acc_Per,1),'User Entries'!$B$17,ACC_Length)</f>
        <v>#VALUE!</v>
      </c>
      <c r="AF94" s="147" t="e">
        <f>D94/$C94*12/IF(A94=INDEX($A$18:$A$62,Tot_Acc_Per,1),'User Entries'!$B$17,ACC_Length)</f>
        <v>#N/A</v>
      </c>
      <c r="AG94" s="147" t="e">
        <f>H94/$C94*12/IF(A94=INDEX($A$18:$A$62,Tot_Acc_Per,1),'User Entries'!$B$17,ACC_Length)</f>
        <v>#VALUE!</v>
      </c>
      <c r="AH94" s="147" t="e">
        <f>F94/$C94*12/IF(A94=INDEX($A$18:$A$62,Tot_Acc_Per,1),'User Entries'!$B$17,ACC_Length)</f>
        <v>#N/A</v>
      </c>
      <c r="AI94" s="147" t="e">
        <f>J94/$C94*12/IF(A94=INDEX($A$18:$A$62,Tot_Acc_Per,1),'User Entries'!$B$17,ACC_Length)</f>
        <v>#VALUE!</v>
      </c>
      <c r="AJ94" s="147" t="e">
        <f>G94/$C94*1000*12/IF(A94=INDEX($A$18:$A$62,Tot_Acc_Per,1),'User Entries'!$B$17,ACC_Length)</f>
        <v>#N/A</v>
      </c>
      <c r="AK94" s="147" t="e">
        <f>L94/$C94*1000*12/IF(A94=INDEX($A$18:$A$62,Tot_Acc_Per,1),'User Entries'!$B$17,ACC_Length)</f>
        <v>#VALUE!</v>
      </c>
      <c r="AL94" s="148" t="e">
        <f t="shared" si="27"/>
        <v>#N/A</v>
      </c>
      <c r="AM94" s="148" t="e">
        <f t="shared" si="28"/>
        <v>#VALUE!</v>
      </c>
      <c r="AO94" s="459"/>
      <c r="AP94" s="459"/>
      <c r="AQ94" s="459"/>
    </row>
    <row r="95" spans="1:43">
      <c r="A95" s="182" t="e">
        <f>Tri_Incurred_AttrorTot!A89</f>
        <v>#N/A</v>
      </c>
      <c r="B95" s="258" t="e">
        <f t="shared" si="17"/>
        <v>#N/A</v>
      </c>
      <c r="C95" s="259" t="e">
        <f t="shared" si="29"/>
        <v>#N/A</v>
      </c>
      <c r="D95" s="251" t="e">
        <f>Tri_Paid_AttrorTot!B89/unit</f>
        <v>#N/A</v>
      </c>
      <c r="E95" s="252" t="e">
        <f>Tri_Outstanding_AttrorTot!B89/unit</f>
        <v>#N/A</v>
      </c>
      <c r="F95" s="208" t="e">
        <f>Tri_Incurred_AttrorTot!B89/unit</f>
        <v>#N/A</v>
      </c>
      <c r="G95" s="253" t="e">
        <f>Tri_Incurred_CCounts_Attror!B89</f>
        <v>#N/A</v>
      </c>
      <c r="H95" s="251" t="e">
        <f>INDEX(Tri_Paid_AttrorTot!$B89:$CC89,1,Tot_Acc_Per-$AA95)/unit</f>
        <v>#VALUE!</v>
      </c>
      <c r="I95" s="208" t="e">
        <f>INDEX(Tri_Outstanding_AttrorTot!$B89:$CC89,1,Tot_Acc_Per-$AA95)/unit</f>
        <v>#VALUE!</v>
      </c>
      <c r="J95" s="208" t="e">
        <f>INDEX(Tri_Incurred_AttrorTot!$B89:$CC89,1,Tot_Acc_Per-$AA95)/unit</f>
        <v>#VALUE!</v>
      </c>
      <c r="K95" s="208" t="e">
        <f t="shared" si="22"/>
        <v>#VALUE!</v>
      </c>
      <c r="L95" s="251" t="e">
        <f>INDEX(Tri_Incurred_CCounts_Attror!$B89:$CC89,1,Tot_Acc_Per-$AA95)</f>
        <v>#VALUE!</v>
      </c>
      <c r="M95" s="260">
        <f>IFERROR(Analysis_LastQ_Ult_Selected!L98,0)</f>
        <v>0</v>
      </c>
      <c r="N95" s="292" t="e">
        <f>'Analysis_LastQ_Ult_Selected(CC)'!L98</f>
        <v>#N/A</v>
      </c>
      <c r="O95" s="148">
        <f>IFERROR(Analysis_LastQ_Ult_Selected!K98,0)</f>
        <v>0</v>
      </c>
      <c r="P95" s="148" t="str">
        <f>Analysis_FSR_Ult_Selected!L98</f>
        <v/>
      </c>
      <c r="Q95" s="148" t="str">
        <f>'Analysis_FSR_Ult_Inc Method'!L98</f>
        <v/>
      </c>
      <c r="R95" s="294" t="str">
        <f>+'Analysis_FSR_Ult_C_Count Method'!L98</f>
        <v/>
      </c>
      <c r="S95" s="3" t="str">
        <f t="shared" si="23"/>
        <v/>
      </c>
      <c r="T95" s="299" t="e">
        <f t="shared" si="24"/>
        <v>#VALUE!</v>
      </c>
      <c r="U95" s="3" t="str">
        <f t="shared" si="25"/>
        <v/>
      </c>
      <c r="V95" s="44" t="e">
        <f t="shared" si="26"/>
        <v>#VALUE!</v>
      </c>
      <c r="W95" s="147" t="e">
        <f>IF(C95="N/A","N/A",S95/C95)*12/IF(A95=INDEX($A$18:$A$62,Tot_Acc_Per,1),'User Entries'!$B$17,ACC_Length)</f>
        <v>#N/A</v>
      </c>
      <c r="X95" s="147" t="e">
        <f>IF(C95="N/A","N/A",U95/C95*1000)*12/IF(A95=INDEX($A$18:$A$62,Tot_Acc_Per,1),'User Entries'!$B$17,ACC_Length)</f>
        <v>#N/A</v>
      </c>
      <c r="Y95" s="3"/>
      <c r="Z95" s="692">
        <f t="shared" si="21"/>
        <v>95</v>
      </c>
      <c r="AA95" s="172">
        <f t="shared" si="18"/>
        <v>77</v>
      </c>
      <c r="AB95" s="147" t="e">
        <f>D95/$B95*12/IF(A95=INDEX($A$18:$A$62,Tot_Acc_Per,1),'User Entries'!$B$17,ACC_Length)</f>
        <v>#N/A</v>
      </c>
      <c r="AC95" s="147" t="e">
        <f>H95/$B95*12/IF(A95=INDEX($A$18:$A$62,Tot_Acc_Per,1),'User Entries'!$B$17,ACC_Length)</f>
        <v>#VALUE!</v>
      </c>
      <c r="AD95" s="147" t="e">
        <f>F95/$B95*12/IF(A95=INDEX($A$18:$A$62,Tot_Acc_Per,1),'User Entries'!$B$17,ACC_Length)</f>
        <v>#N/A</v>
      </c>
      <c r="AE95" s="147" t="e">
        <f>J95/$B95*12/IF(A95=INDEX($A$18:$A$62,Tot_Acc_Per,1),'User Entries'!$B$17,ACC_Length)</f>
        <v>#VALUE!</v>
      </c>
      <c r="AF95" s="147" t="e">
        <f>D95/$C95*12/IF(A95=INDEX($A$18:$A$62,Tot_Acc_Per,1),'User Entries'!$B$17,ACC_Length)</f>
        <v>#N/A</v>
      </c>
      <c r="AG95" s="147" t="e">
        <f>H95/$C95*12/IF(A95=INDEX($A$18:$A$62,Tot_Acc_Per,1),'User Entries'!$B$17,ACC_Length)</f>
        <v>#VALUE!</v>
      </c>
      <c r="AH95" s="147" t="e">
        <f>F95/$C95*12/IF(A95=INDEX($A$18:$A$62,Tot_Acc_Per,1),'User Entries'!$B$17,ACC_Length)</f>
        <v>#N/A</v>
      </c>
      <c r="AI95" s="147" t="e">
        <f>J95/$C95*12/IF(A95=INDEX($A$18:$A$62,Tot_Acc_Per,1),'User Entries'!$B$17,ACC_Length)</f>
        <v>#VALUE!</v>
      </c>
      <c r="AJ95" s="147" t="e">
        <f>G95/$C95*1000*12/IF(A95=INDEX($A$18:$A$62,Tot_Acc_Per,1),'User Entries'!$B$17,ACC_Length)</f>
        <v>#N/A</v>
      </c>
      <c r="AK95" s="147" t="e">
        <f>L95/$C95*1000*12/IF(A95=INDEX($A$18:$A$62,Tot_Acc_Per,1),'User Entries'!$B$17,ACC_Length)</f>
        <v>#VALUE!</v>
      </c>
      <c r="AL95" s="148" t="e">
        <f t="shared" si="27"/>
        <v>#N/A</v>
      </c>
      <c r="AM95" s="148" t="e">
        <f t="shared" si="28"/>
        <v>#VALUE!</v>
      </c>
      <c r="AO95" s="459"/>
      <c r="AP95" s="459"/>
      <c r="AQ95" s="459"/>
    </row>
    <row r="96" spans="1:43">
      <c r="A96" s="182" t="e">
        <f>Tri_Incurred_AttrorTot!A90</f>
        <v>#N/A</v>
      </c>
      <c r="B96" s="258" t="e">
        <f t="shared" si="17"/>
        <v>#N/A</v>
      </c>
      <c r="C96" s="259" t="e">
        <f t="shared" si="29"/>
        <v>#N/A</v>
      </c>
      <c r="D96" s="251" t="e">
        <f>Tri_Paid_AttrorTot!B90/unit</f>
        <v>#N/A</v>
      </c>
      <c r="E96" s="252" t="e">
        <f>Tri_Outstanding_AttrorTot!B90/unit</f>
        <v>#N/A</v>
      </c>
      <c r="F96" s="208" t="e">
        <f>Tri_Incurred_AttrorTot!B90/unit</f>
        <v>#N/A</v>
      </c>
      <c r="G96" s="253" t="e">
        <f>Tri_Incurred_CCounts_Attror!B90</f>
        <v>#N/A</v>
      </c>
      <c r="H96" s="251" t="e">
        <f>INDEX(Tri_Paid_AttrorTot!$B90:$CC90,1,Tot_Acc_Per-$AA96)/unit</f>
        <v>#VALUE!</v>
      </c>
      <c r="I96" s="208" t="e">
        <f>INDEX(Tri_Outstanding_AttrorTot!$B90:$CC90,1,Tot_Acc_Per-$AA96)/unit</f>
        <v>#VALUE!</v>
      </c>
      <c r="J96" s="208" t="e">
        <f>INDEX(Tri_Incurred_AttrorTot!$B90:$CC90,1,Tot_Acc_Per-$AA96)/unit</f>
        <v>#VALUE!</v>
      </c>
      <c r="K96" s="208" t="e">
        <f t="shared" si="22"/>
        <v>#VALUE!</v>
      </c>
      <c r="L96" s="251" t="e">
        <f>INDEX(Tri_Incurred_CCounts_Attror!$B90:$CC90,1,Tot_Acc_Per-$AA96)</f>
        <v>#VALUE!</v>
      </c>
      <c r="M96" s="260">
        <f>IFERROR(Analysis_LastQ_Ult_Selected!L99,0)</f>
        <v>0</v>
      </c>
      <c r="N96" s="292" t="e">
        <f>'Analysis_LastQ_Ult_Selected(CC)'!L99</f>
        <v>#N/A</v>
      </c>
      <c r="O96" s="148">
        <f>IFERROR(Analysis_LastQ_Ult_Selected!K99,0)</f>
        <v>0</v>
      </c>
      <c r="P96" s="148" t="str">
        <f>Analysis_FSR_Ult_Selected!L99</f>
        <v/>
      </c>
      <c r="Q96" s="148" t="str">
        <f>'Analysis_FSR_Ult_Inc Method'!L99</f>
        <v/>
      </c>
      <c r="R96" s="294" t="str">
        <f>+'Analysis_FSR_Ult_C_Count Method'!L99</f>
        <v/>
      </c>
      <c r="S96" s="3" t="str">
        <f t="shared" si="23"/>
        <v/>
      </c>
      <c r="T96" s="299" t="e">
        <f t="shared" si="24"/>
        <v>#VALUE!</v>
      </c>
      <c r="U96" s="3" t="str">
        <f t="shared" si="25"/>
        <v/>
      </c>
      <c r="V96" s="44" t="e">
        <f t="shared" si="26"/>
        <v>#VALUE!</v>
      </c>
      <c r="W96" s="147" t="e">
        <f>IF(C96="N/A","N/A",S96/C96)*12/IF(A96=INDEX($A$18:$A$62,Tot_Acc_Per,1),'User Entries'!$B$17,ACC_Length)</f>
        <v>#N/A</v>
      </c>
      <c r="X96" s="147" t="e">
        <f>IF(C96="N/A","N/A",U96/C96*1000)*12/IF(A96=INDEX($A$18:$A$62,Tot_Acc_Per,1),'User Entries'!$B$17,ACC_Length)</f>
        <v>#N/A</v>
      </c>
      <c r="Y96" s="3"/>
      <c r="Z96" s="692">
        <f t="shared" si="21"/>
        <v>96</v>
      </c>
      <c r="AA96" s="172">
        <f t="shared" si="18"/>
        <v>78</v>
      </c>
      <c r="AB96" s="147" t="e">
        <f>D96/$B96*12/IF(A96=INDEX($A$18:$A$62,Tot_Acc_Per,1),'User Entries'!$B$17,ACC_Length)</f>
        <v>#N/A</v>
      </c>
      <c r="AC96" s="147" t="e">
        <f>H96/$B96*12/IF(A96=INDEX($A$18:$A$62,Tot_Acc_Per,1),'User Entries'!$B$17,ACC_Length)</f>
        <v>#VALUE!</v>
      </c>
      <c r="AD96" s="147" t="e">
        <f>F96/$B96*12/IF(A96=INDEX($A$18:$A$62,Tot_Acc_Per,1),'User Entries'!$B$17,ACC_Length)</f>
        <v>#N/A</v>
      </c>
      <c r="AE96" s="147" t="e">
        <f>J96/$B96*12/IF(A96=INDEX($A$18:$A$62,Tot_Acc_Per,1),'User Entries'!$B$17,ACC_Length)</f>
        <v>#VALUE!</v>
      </c>
      <c r="AF96" s="147" t="e">
        <f>D96/$C96*12/IF(A96=INDEX($A$18:$A$62,Tot_Acc_Per,1),'User Entries'!$B$17,ACC_Length)</f>
        <v>#N/A</v>
      </c>
      <c r="AG96" s="147" t="e">
        <f>H96/$C96*12/IF(A96=INDEX($A$18:$A$62,Tot_Acc_Per,1),'User Entries'!$B$17,ACC_Length)</f>
        <v>#VALUE!</v>
      </c>
      <c r="AH96" s="147" t="e">
        <f>F96/$C96*12/IF(A96=INDEX($A$18:$A$62,Tot_Acc_Per,1),'User Entries'!$B$17,ACC_Length)</f>
        <v>#N/A</v>
      </c>
      <c r="AI96" s="147" t="e">
        <f>J96/$C96*12/IF(A96=INDEX($A$18:$A$62,Tot_Acc_Per,1),'User Entries'!$B$17,ACC_Length)</f>
        <v>#VALUE!</v>
      </c>
      <c r="AJ96" s="147" t="e">
        <f>G96/$C96*1000*12/IF(A96=INDEX($A$18:$A$62,Tot_Acc_Per,1),'User Entries'!$B$17,ACC_Length)</f>
        <v>#N/A</v>
      </c>
      <c r="AK96" s="147" t="e">
        <f>L96/$C96*1000*12/IF(A96=INDEX($A$18:$A$62,Tot_Acc_Per,1),'User Entries'!$B$17,ACC_Length)</f>
        <v>#VALUE!</v>
      </c>
      <c r="AL96" s="148" t="e">
        <f t="shared" si="27"/>
        <v>#N/A</v>
      </c>
      <c r="AM96" s="148" t="e">
        <f t="shared" si="28"/>
        <v>#VALUE!</v>
      </c>
      <c r="AO96" s="459"/>
      <c r="AP96" s="459"/>
      <c r="AQ96" s="459"/>
    </row>
    <row r="97" spans="1:44">
      <c r="A97" s="182" t="e">
        <f>Tri_Incurred_AttrorTot!A91</f>
        <v>#N/A</v>
      </c>
      <c r="B97" s="258" t="e">
        <f t="shared" si="17"/>
        <v>#N/A</v>
      </c>
      <c r="C97" s="259" t="e">
        <f t="shared" si="29"/>
        <v>#N/A</v>
      </c>
      <c r="D97" s="251" t="e">
        <f>Tri_Paid_AttrorTot!B91/unit</f>
        <v>#N/A</v>
      </c>
      <c r="E97" s="252" t="e">
        <f>Tri_Outstanding_AttrorTot!B91/unit</f>
        <v>#N/A</v>
      </c>
      <c r="F97" s="208" t="e">
        <f>Tri_Incurred_AttrorTot!B91/unit</f>
        <v>#N/A</v>
      </c>
      <c r="G97" s="253" t="e">
        <f>Tri_Incurred_CCounts_Attror!B91</f>
        <v>#N/A</v>
      </c>
      <c r="H97" s="251" t="e">
        <f>INDEX(Tri_Paid_AttrorTot!$B91:$CC91,1,Tot_Acc_Per-$AA97)/unit</f>
        <v>#VALUE!</v>
      </c>
      <c r="I97" s="208" t="e">
        <f>INDEX(Tri_Outstanding_AttrorTot!$B91:$CC91,1,Tot_Acc_Per-$AA97)/unit</f>
        <v>#VALUE!</v>
      </c>
      <c r="J97" s="208" t="e">
        <f>INDEX(Tri_Incurred_AttrorTot!$B91:$CC91,1,Tot_Acc_Per-$AA97)/unit</f>
        <v>#VALUE!</v>
      </c>
      <c r="K97" s="208" t="e">
        <f t="shared" si="22"/>
        <v>#VALUE!</v>
      </c>
      <c r="L97" s="251" t="e">
        <f>INDEX(Tri_Incurred_CCounts_Attror!$B91:$CC91,1,Tot_Acc_Per-$AA97)</f>
        <v>#VALUE!</v>
      </c>
      <c r="M97" s="260">
        <f>IFERROR(Analysis_LastQ_Ult_Selected!L100,0)</f>
        <v>0</v>
      </c>
      <c r="N97" s="292" t="e">
        <f>'Analysis_LastQ_Ult_Selected(CC)'!L100</f>
        <v>#N/A</v>
      </c>
      <c r="O97" s="148">
        <f>IFERROR(Analysis_LastQ_Ult_Selected!K100,0)</f>
        <v>0</v>
      </c>
      <c r="P97" s="148" t="str">
        <f>Analysis_FSR_Ult_Selected!L100</f>
        <v/>
      </c>
      <c r="Q97" s="148" t="str">
        <f>'Analysis_FSR_Ult_Inc Method'!L100</f>
        <v/>
      </c>
      <c r="R97" s="294" t="str">
        <f>+'Analysis_FSR_Ult_C_Count Method'!L100</f>
        <v/>
      </c>
      <c r="S97" s="3" t="str">
        <f t="shared" si="23"/>
        <v/>
      </c>
      <c r="T97" s="299" t="e">
        <f t="shared" si="24"/>
        <v>#VALUE!</v>
      </c>
      <c r="U97" s="3" t="str">
        <f t="shared" si="25"/>
        <v/>
      </c>
      <c r="V97" s="44" t="e">
        <f t="shared" si="26"/>
        <v>#VALUE!</v>
      </c>
      <c r="W97" s="147" t="e">
        <f>IF(C97="N/A","N/A",S97/C97)*12/IF(A97=INDEX($A$18:$A$62,Tot_Acc_Per,1),'User Entries'!$B$17,ACC_Length)</f>
        <v>#N/A</v>
      </c>
      <c r="X97" s="147" t="e">
        <f>IF(C97="N/A","N/A",U97/C97*1000)*12/IF(A97=INDEX($A$18:$A$62,Tot_Acc_Per,1),'User Entries'!$B$17,ACC_Length)</f>
        <v>#N/A</v>
      </c>
      <c r="Y97" s="3"/>
      <c r="Z97" s="692">
        <f t="shared" si="21"/>
        <v>97</v>
      </c>
      <c r="AA97" s="172">
        <f t="shared" si="18"/>
        <v>79</v>
      </c>
      <c r="AB97" s="147" t="e">
        <f>D97/$B97*12/IF(A97=INDEX($A$18:$A$62,Tot_Acc_Per,1),'User Entries'!$B$17,ACC_Length)</f>
        <v>#N/A</v>
      </c>
      <c r="AC97" s="147" t="e">
        <f>H97/$B97*12/IF(A97=INDEX($A$18:$A$62,Tot_Acc_Per,1),'User Entries'!$B$17,ACC_Length)</f>
        <v>#VALUE!</v>
      </c>
      <c r="AD97" s="147" t="e">
        <f>F97/$B97*12/IF(A97=INDEX($A$18:$A$62,Tot_Acc_Per,1),'User Entries'!$B$17,ACC_Length)</f>
        <v>#N/A</v>
      </c>
      <c r="AE97" s="147" t="e">
        <f>J97/$B97*12/IF(A97=INDEX($A$18:$A$62,Tot_Acc_Per,1),'User Entries'!$B$17,ACC_Length)</f>
        <v>#VALUE!</v>
      </c>
      <c r="AF97" s="147" t="e">
        <f>D97/$C97*12/IF(A97=INDEX($A$18:$A$62,Tot_Acc_Per,1),'User Entries'!$B$17,ACC_Length)</f>
        <v>#N/A</v>
      </c>
      <c r="AG97" s="147" t="e">
        <f>H97/$C97*12/IF(A97=INDEX($A$18:$A$62,Tot_Acc_Per,1),'User Entries'!$B$17,ACC_Length)</f>
        <v>#VALUE!</v>
      </c>
      <c r="AH97" s="147" t="e">
        <f>F97/$C97*12/IF(A97=INDEX($A$18:$A$62,Tot_Acc_Per,1),'User Entries'!$B$17,ACC_Length)</f>
        <v>#N/A</v>
      </c>
      <c r="AI97" s="147" t="e">
        <f>J97/$C97*12/IF(A97=INDEX($A$18:$A$62,Tot_Acc_Per,1),'User Entries'!$B$17,ACC_Length)</f>
        <v>#VALUE!</v>
      </c>
      <c r="AJ97" s="147" t="e">
        <f>G97/$C97*1000*12/IF(A97=INDEX($A$18:$A$62,Tot_Acc_Per,1),'User Entries'!$B$17,ACC_Length)</f>
        <v>#N/A</v>
      </c>
      <c r="AK97" s="147" t="e">
        <f>L97/$C97*1000*12/IF(A97=INDEX($A$18:$A$62,Tot_Acc_Per,1),'User Entries'!$B$17,ACC_Length)</f>
        <v>#VALUE!</v>
      </c>
      <c r="AL97" s="148" t="e">
        <f t="shared" si="27"/>
        <v>#N/A</v>
      </c>
      <c r="AM97" s="148" t="e">
        <f t="shared" si="28"/>
        <v>#VALUE!</v>
      </c>
      <c r="AO97" s="459"/>
      <c r="AP97" s="459"/>
      <c r="AQ97" s="459"/>
    </row>
    <row r="98" spans="1:44">
      <c r="A98" s="182" t="e">
        <f>Tri_Incurred_AttrorTot!A92</f>
        <v>#N/A</v>
      </c>
      <c r="B98" s="258" t="e">
        <f t="shared" si="17"/>
        <v>#N/A</v>
      </c>
      <c r="C98" s="259" t="e">
        <f t="shared" si="29"/>
        <v>#N/A</v>
      </c>
      <c r="D98" s="251" t="e">
        <f>Tri_Paid_AttrorTot!B92/unit</f>
        <v>#N/A</v>
      </c>
      <c r="E98" s="252" t="e">
        <f>Tri_Outstanding_AttrorTot!B92/unit</f>
        <v>#N/A</v>
      </c>
      <c r="F98" s="208" t="e">
        <f>Tri_Incurred_AttrorTot!B92/unit</f>
        <v>#N/A</v>
      </c>
      <c r="G98" s="253" t="e">
        <f>Tri_Incurred_CCounts_Attror!B92</f>
        <v>#N/A</v>
      </c>
      <c r="H98" s="251" t="e">
        <f>INDEX(Tri_Paid_AttrorTot!$B92:$CC92,1,Tot_Acc_Per-$AA98)/unit</f>
        <v>#VALUE!</v>
      </c>
      <c r="I98" s="208" t="e">
        <f>INDEX(Tri_Outstanding_AttrorTot!$B92:$CC92,1,Tot_Acc_Per-$AA98)/unit</f>
        <v>#VALUE!</v>
      </c>
      <c r="J98" s="208" t="e">
        <f>INDEX(Tri_Incurred_AttrorTot!$B92:$CC92,1,Tot_Acc_Per-$AA98)/unit</f>
        <v>#VALUE!</v>
      </c>
      <c r="K98" s="208" t="e">
        <f t="shared" si="22"/>
        <v>#VALUE!</v>
      </c>
      <c r="L98" s="251" t="e">
        <f>INDEX(Tri_Incurred_CCounts_Attror!$B92:$CC92,1,Tot_Acc_Per-$AA98)</f>
        <v>#VALUE!</v>
      </c>
      <c r="M98" s="260">
        <f>IFERROR(Analysis_LastQ_Ult_Selected!L101,0)</f>
        <v>0</v>
      </c>
      <c r="N98" s="292" t="e">
        <f>'Analysis_LastQ_Ult_Selected(CC)'!L101</f>
        <v>#N/A</v>
      </c>
      <c r="O98" s="148">
        <f>IFERROR(Analysis_LastQ_Ult_Selected!K101,0)</f>
        <v>0</v>
      </c>
      <c r="P98" s="148" t="str">
        <f>Analysis_FSR_Ult_Selected!L101</f>
        <v/>
      </c>
      <c r="Q98" s="148" t="str">
        <f>'Analysis_FSR_Ult_Inc Method'!L101</f>
        <v/>
      </c>
      <c r="R98" s="294" t="str">
        <f>+'Analysis_FSR_Ult_C_Count Method'!L101</f>
        <v/>
      </c>
      <c r="S98" s="3" t="str">
        <f t="shared" si="23"/>
        <v/>
      </c>
      <c r="T98" s="299" t="e">
        <f t="shared" si="24"/>
        <v>#VALUE!</v>
      </c>
      <c r="U98" s="3" t="str">
        <f t="shared" si="25"/>
        <v/>
      </c>
      <c r="V98" s="44" t="e">
        <f t="shared" si="26"/>
        <v>#VALUE!</v>
      </c>
      <c r="W98" s="147" t="e">
        <f>IF(C98="N/A","N/A",S98/C98)*12/IF(A98=INDEX($A$18:$A$62,Tot_Acc_Per,1),'User Entries'!$B$17,ACC_Length)</f>
        <v>#N/A</v>
      </c>
      <c r="X98" s="147" t="e">
        <f>IF(C98="N/A","N/A",U98/C98*1000)*12/IF(A98=INDEX($A$18:$A$62,Tot_Acc_Per,1),'User Entries'!$B$17,ACC_Length)</f>
        <v>#N/A</v>
      </c>
      <c r="Y98" s="3"/>
      <c r="Z98" s="692">
        <f t="shared" si="21"/>
        <v>98</v>
      </c>
      <c r="AA98" s="172">
        <f t="shared" si="18"/>
        <v>80</v>
      </c>
      <c r="AB98" s="147" t="e">
        <f>D98/$B98*12/IF(A98=INDEX($A$18:$A$62,Tot_Acc_Per,1),'User Entries'!$B$17,ACC_Length)</f>
        <v>#N/A</v>
      </c>
      <c r="AC98" s="147" t="e">
        <f>H98/$B98*12/IF(A98=INDEX($A$18:$A$62,Tot_Acc_Per,1),'User Entries'!$B$17,ACC_Length)</f>
        <v>#VALUE!</v>
      </c>
      <c r="AD98" s="147" t="e">
        <f>F98/$B98*12/IF(A98=INDEX($A$18:$A$62,Tot_Acc_Per,1),'User Entries'!$B$17,ACC_Length)</f>
        <v>#N/A</v>
      </c>
      <c r="AE98" s="147" t="e">
        <f>J98/$B98*12/IF(A98=INDEX($A$18:$A$62,Tot_Acc_Per,1),'User Entries'!$B$17,ACC_Length)</f>
        <v>#VALUE!</v>
      </c>
      <c r="AF98" s="147" t="e">
        <f>D98/$C98*12/IF(A98=INDEX($A$18:$A$62,Tot_Acc_Per,1),'User Entries'!$B$17,ACC_Length)</f>
        <v>#N/A</v>
      </c>
      <c r="AG98" s="147" t="e">
        <f>H98/$C98*12/IF(A98=INDEX($A$18:$A$62,Tot_Acc_Per,1),'User Entries'!$B$17,ACC_Length)</f>
        <v>#VALUE!</v>
      </c>
      <c r="AH98" s="147" t="e">
        <f>F98/$C98*12/IF(A98=INDEX($A$18:$A$62,Tot_Acc_Per,1),'User Entries'!$B$17,ACC_Length)</f>
        <v>#N/A</v>
      </c>
      <c r="AI98" s="147" t="e">
        <f>J98/$C98*12/IF(A98=INDEX($A$18:$A$62,Tot_Acc_Per,1),'User Entries'!$B$17,ACC_Length)</f>
        <v>#VALUE!</v>
      </c>
      <c r="AJ98" s="147" t="e">
        <f>G98/$C98*1000*12/IF(A98=INDEX($A$18:$A$62,Tot_Acc_Per,1),'User Entries'!$B$17,ACC_Length)</f>
        <v>#N/A</v>
      </c>
      <c r="AK98" s="147" t="e">
        <f>L98/$C98*1000*12/IF(A98=INDEX($A$18:$A$62,Tot_Acc_Per,1),'User Entries'!$B$17,ACC_Length)</f>
        <v>#VALUE!</v>
      </c>
      <c r="AL98" s="148" t="e">
        <f t="shared" si="27"/>
        <v>#N/A</v>
      </c>
      <c r="AM98" s="148" t="e">
        <f t="shared" si="28"/>
        <v>#VALUE!</v>
      </c>
    </row>
    <row r="99" spans="1:44">
      <c r="A99" s="182" t="e">
        <f>Tri_Incurred_AttrorTot!A93</f>
        <v>#N/A</v>
      </c>
      <c r="B99" s="258" t="e">
        <f t="shared" si="17"/>
        <v>#N/A</v>
      </c>
      <c r="C99" s="259" t="e">
        <f t="shared" si="29"/>
        <v>#N/A</v>
      </c>
      <c r="D99" s="251" t="e">
        <f>Tri_Paid_AttrorTot!B93/unit</f>
        <v>#N/A</v>
      </c>
      <c r="E99" s="252" t="e">
        <f>Tri_Outstanding_AttrorTot!B93/unit</f>
        <v>#N/A</v>
      </c>
      <c r="F99" s="208" t="e">
        <f>Tri_Incurred_AttrorTot!B93/unit</f>
        <v>#N/A</v>
      </c>
      <c r="G99" s="253" t="e">
        <f>Tri_Incurred_CCounts_Attror!B93</f>
        <v>#N/A</v>
      </c>
      <c r="H99" s="251" t="e">
        <f>INDEX(Tri_Paid_AttrorTot!$B93:$CC93,1,Tot_Acc_Per-$AA99)/unit</f>
        <v>#VALUE!</v>
      </c>
      <c r="I99" s="208" t="e">
        <f>INDEX(Tri_Outstanding_AttrorTot!$B93:$CC93,1,Tot_Acc_Per-$AA99)/unit</f>
        <v>#VALUE!</v>
      </c>
      <c r="J99" s="208" t="e">
        <f>INDEX(Tri_Incurred_AttrorTot!$B93:$CC93,1,Tot_Acc_Per-$AA99)/unit</f>
        <v>#VALUE!</v>
      </c>
      <c r="K99" s="208" t="e">
        <f t="shared" si="22"/>
        <v>#VALUE!</v>
      </c>
      <c r="L99" s="251" t="e">
        <f>INDEX(Tri_Incurred_CCounts_Attror!$B93:$CC93,1,Tot_Acc_Per-$AA99)</f>
        <v>#VALUE!</v>
      </c>
      <c r="M99" s="260">
        <f>IFERROR(Analysis_LastQ_Ult_Selected!L102,0)</f>
        <v>0</v>
      </c>
      <c r="N99" s="292" t="e">
        <f>'Analysis_LastQ_Ult_Selected(CC)'!L102</f>
        <v>#N/A</v>
      </c>
      <c r="O99" s="148">
        <f>IFERROR(Analysis_LastQ_Ult_Selected!K102,0)</f>
        <v>0</v>
      </c>
      <c r="P99" s="148" t="str">
        <f>Analysis_FSR_Ult_Selected!L102</f>
        <v/>
      </c>
      <c r="Q99" s="148" t="str">
        <f>'Analysis_FSR_Ult_Inc Method'!L102</f>
        <v/>
      </c>
      <c r="R99" s="294" t="str">
        <f>+'Analysis_FSR_Ult_C_Count Method'!L102</f>
        <v/>
      </c>
      <c r="S99" s="3" t="str">
        <f t="shared" si="23"/>
        <v/>
      </c>
      <c r="T99" s="299" t="e">
        <f t="shared" si="24"/>
        <v>#VALUE!</v>
      </c>
      <c r="U99" s="3" t="str">
        <f t="shared" si="25"/>
        <v/>
      </c>
      <c r="V99" s="44" t="e">
        <f t="shared" si="26"/>
        <v>#VALUE!</v>
      </c>
      <c r="W99" s="147" t="e">
        <f>IF(C99="N/A","N/A",S99/C99)*12/IF(A99=INDEX($A$18:$A$62,Tot_Acc_Per,1),'User Entries'!$B$17,ACC_Length)</f>
        <v>#N/A</v>
      </c>
      <c r="X99" s="147" t="e">
        <f>IF(C99="N/A","N/A",U99/C99*1000)*12/IF(A99=INDEX($A$18:$A$62,Tot_Acc_Per,1),'User Entries'!$B$17,ACC_Length)</f>
        <v>#N/A</v>
      </c>
      <c r="Y99" s="3"/>
      <c r="Z99" s="692">
        <f t="shared" si="21"/>
        <v>99</v>
      </c>
      <c r="AA99" s="172">
        <f t="shared" si="18"/>
        <v>81</v>
      </c>
      <c r="AB99" s="147" t="e">
        <f>D99/$B99*12/IF(A99=INDEX($A$18:$A$62,Tot_Acc_Per,1),'User Entries'!$B$17,ACC_Length)</f>
        <v>#N/A</v>
      </c>
      <c r="AC99" s="147" t="e">
        <f>H99/$B99*12/IF(A99=INDEX($A$18:$A$62,Tot_Acc_Per,1),'User Entries'!$B$17,ACC_Length)</f>
        <v>#VALUE!</v>
      </c>
      <c r="AD99" s="147" t="e">
        <f>F99/$B99*12/IF(A99=INDEX($A$18:$A$62,Tot_Acc_Per,1),'User Entries'!$B$17,ACC_Length)</f>
        <v>#N/A</v>
      </c>
      <c r="AE99" s="147" t="e">
        <f>J99/$B99*12/IF(A99=INDEX($A$18:$A$62,Tot_Acc_Per,1),'User Entries'!$B$17,ACC_Length)</f>
        <v>#VALUE!</v>
      </c>
      <c r="AF99" s="147" t="e">
        <f>D99/$C99*12/IF(A99=INDEX($A$18:$A$62,Tot_Acc_Per,1),'User Entries'!$B$17,ACC_Length)</f>
        <v>#N/A</v>
      </c>
      <c r="AG99" s="147" t="e">
        <f>H99/$C99*12/IF(A99=INDEX($A$18:$A$62,Tot_Acc_Per,1),'User Entries'!$B$17,ACC_Length)</f>
        <v>#VALUE!</v>
      </c>
      <c r="AH99" s="147" t="e">
        <f>F99/$C99*12/IF(A99=INDEX($A$18:$A$62,Tot_Acc_Per,1),'User Entries'!$B$17,ACC_Length)</f>
        <v>#N/A</v>
      </c>
      <c r="AI99" s="147" t="e">
        <f>J99/$C99*12/IF(A99=INDEX($A$18:$A$62,Tot_Acc_Per,1),'User Entries'!$B$17,ACC_Length)</f>
        <v>#VALUE!</v>
      </c>
      <c r="AJ99" s="147" t="e">
        <f>G99/$C99*1000*12/IF(A99=INDEX($A$18:$A$62,Tot_Acc_Per,1),'User Entries'!$B$17,ACC_Length)</f>
        <v>#N/A</v>
      </c>
      <c r="AK99" s="147" t="e">
        <f>L99/$C99*1000*12/IF(A99=INDEX($A$18:$A$62,Tot_Acc_Per,1),'User Entries'!$B$17,ACC_Length)</f>
        <v>#VALUE!</v>
      </c>
      <c r="AL99" s="148" t="e">
        <f t="shared" si="27"/>
        <v>#N/A</v>
      </c>
      <c r="AM99" s="148" t="e">
        <f t="shared" si="28"/>
        <v>#VALUE!</v>
      </c>
    </row>
    <row r="100" spans="1:44">
      <c r="A100" s="182" t="e">
        <f>Tri_Incurred_AttrorTot!A94</f>
        <v>#N/A</v>
      </c>
      <c r="B100" s="258" t="e">
        <f t="shared" si="17"/>
        <v>#N/A</v>
      </c>
      <c r="C100" s="259" t="e">
        <f t="shared" si="29"/>
        <v>#N/A</v>
      </c>
      <c r="D100" s="251" t="e">
        <f>Tri_Paid_AttrorTot!B94/unit</f>
        <v>#N/A</v>
      </c>
      <c r="E100" s="252" t="e">
        <f>Tri_Outstanding_AttrorTot!B94/unit</f>
        <v>#N/A</v>
      </c>
      <c r="F100" s="208" t="e">
        <f>Tri_Incurred_AttrorTot!B94/unit</f>
        <v>#N/A</v>
      </c>
      <c r="G100" s="253" t="e">
        <f>Tri_Incurred_CCounts_Attror!B94</f>
        <v>#N/A</v>
      </c>
      <c r="H100" s="251" t="e">
        <f>INDEX(Tri_Paid_AttrorTot!$B94:$CC94,1,Tot_Acc_Per-$AA100)/unit</f>
        <v>#VALUE!</v>
      </c>
      <c r="I100" s="208" t="e">
        <f>INDEX(Tri_Outstanding_AttrorTot!$B94:$CC94,1,Tot_Acc_Per-$AA100)/unit</f>
        <v>#VALUE!</v>
      </c>
      <c r="J100" s="208" t="e">
        <f>INDEX(Tri_Incurred_AttrorTot!$B94:$CC94,1,Tot_Acc_Per-$AA100)/unit</f>
        <v>#VALUE!</v>
      </c>
      <c r="K100" s="208" t="e">
        <f t="shared" si="22"/>
        <v>#VALUE!</v>
      </c>
      <c r="L100" s="251" t="e">
        <f>INDEX(Tri_Incurred_CCounts_Attror!$B94:$CC94,1,Tot_Acc_Per-$AA100)</f>
        <v>#VALUE!</v>
      </c>
      <c r="M100" s="260">
        <f>IFERROR(Analysis_LastQ_Ult_Selected!L103,0)</f>
        <v>0</v>
      </c>
      <c r="N100" s="292" t="e">
        <f>'Analysis_LastQ_Ult_Selected(CC)'!L103</f>
        <v>#N/A</v>
      </c>
      <c r="O100" s="148">
        <f>IFERROR(Analysis_LastQ_Ult_Selected!K103,0)</f>
        <v>0</v>
      </c>
      <c r="P100" s="148" t="str">
        <f>Analysis_FSR_Ult_Selected!L103</f>
        <v/>
      </c>
      <c r="Q100" s="148" t="str">
        <f>'Analysis_FSR_Ult_Inc Method'!L103</f>
        <v/>
      </c>
      <c r="R100" s="294" t="str">
        <f>+'Analysis_FSR_Ult_C_Count Method'!L103</f>
        <v/>
      </c>
      <c r="S100" s="3" t="str">
        <f t="shared" si="23"/>
        <v/>
      </c>
      <c r="T100" s="299" t="e">
        <f t="shared" si="24"/>
        <v>#VALUE!</v>
      </c>
      <c r="U100" s="3" t="str">
        <f t="shared" si="25"/>
        <v/>
      </c>
      <c r="V100" s="44" t="e">
        <f t="shared" si="26"/>
        <v>#VALUE!</v>
      </c>
      <c r="W100" s="147" t="e">
        <f>IF(C100="N/A","N/A",S100/C100)*12/IF(A100=INDEX($A$18:$A$62,Tot_Acc_Per,1),'User Entries'!$B$17,ACC_Length)</f>
        <v>#N/A</v>
      </c>
      <c r="X100" s="147" t="e">
        <f>IF(C100="N/A","N/A",U100/C100*1000)*12/IF(A100=INDEX($A$18:$A$62,Tot_Acc_Per,1),'User Entries'!$B$17,ACC_Length)</f>
        <v>#N/A</v>
      </c>
      <c r="Y100" s="3"/>
      <c r="Z100" s="692">
        <f t="shared" si="21"/>
        <v>100</v>
      </c>
      <c r="AA100" s="172">
        <f t="shared" si="18"/>
        <v>82</v>
      </c>
      <c r="AB100" s="147" t="e">
        <f>D100/$B100*12/IF(A100=INDEX($A$18:$A$62,Tot_Acc_Per,1),'User Entries'!$B$17,ACC_Length)</f>
        <v>#N/A</v>
      </c>
      <c r="AC100" s="147" t="e">
        <f>H100/$B100*12/IF(A100=INDEX($A$18:$A$62,Tot_Acc_Per,1),'User Entries'!$B$17,ACC_Length)</f>
        <v>#VALUE!</v>
      </c>
      <c r="AD100" s="147" t="e">
        <f>F100/$B100*12/IF(A100=INDEX($A$18:$A$62,Tot_Acc_Per,1),'User Entries'!$B$17,ACC_Length)</f>
        <v>#N/A</v>
      </c>
      <c r="AE100" s="147" t="e">
        <f>J100/$B100*12/IF(A100=INDEX($A$18:$A$62,Tot_Acc_Per,1),'User Entries'!$B$17,ACC_Length)</f>
        <v>#VALUE!</v>
      </c>
      <c r="AF100" s="147" t="e">
        <f>D100/$C100*12/IF(A100=INDEX($A$18:$A$62,Tot_Acc_Per,1),'User Entries'!$B$17,ACC_Length)</f>
        <v>#N/A</v>
      </c>
      <c r="AG100" s="147" t="e">
        <f>H100/$C100*12/IF(A100=INDEX($A$18:$A$62,Tot_Acc_Per,1),'User Entries'!$B$17,ACC_Length)</f>
        <v>#VALUE!</v>
      </c>
      <c r="AH100" s="147" t="e">
        <f>F100/$C100*12/IF(A100=INDEX($A$18:$A$62,Tot_Acc_Per,1),'User Entries'!$B$17,ACC_Length)</f>
        <v>#N/A</v>
      </c>
      <c r="AI100" s="147" t="e">
        <f>J100/$C100*12/IF(A100=INDEX($A$18:$A$62,Tot_Acc_Per,1),'User Entries'!$B$17,ACC_Length)</f>
        <v>#VALUE!</v>
      </c>
      <c r="AJ100" s="147" t="e">
        <f>G100/$C100*1000*12/IF(A100=INDEX($A$18:$A$62,Tot_Acc_Per,1),'User Entries'!$B$17,ACC_Length)</f>
        <v>#N/A</v>
      </c>
      <c r="AK100" s="147" t="e">
        <f>L100/$C100*1000*12/IF(A100=INDEX($A$18:$A$62,Tot_Acc_Per,1),'User Entries'!$B$17,ACC_Length)</f>
        <v>#VALUE!</v>
      </c>
      <c r="AL100" s="148" t="e">
        <f t="shared" si="27"/>
        <v>#N/A</v>
      </c>
      <c r="AM100" s="148" t="e">
        <f t="shared" si="28"/>
        <v>#VALUE!</v>
      </c>
    </row>
    <row r="101" spans="1:44">
      <c r="A101" s="182" t="e">
        <f>Tri_Incurred_AttrorTot!A95</f>
        <v>#N/A</v>
      </c>
      <c r="B101" s="258" t="e">
        <f t="shared" si="17"/>
        <v>#N/A</v>
      </c>
      <c r="C101" s="259" t="e">
        <f t="shared" si="29"/>
        <v>#N/A</v>
      </c>
      <c r="D101" s="251" t="e">
        <f>Tri_Paid_AttrorTot!B95/unit</f>
        <v>#N/A</v>
      </c>
      <c r="E101" s="252" t="e">
        <f>Tri_Outstanding_AttrorTot!B95/unit</f>
        <v>#N/A</v>
      </c>
      <c r="F101" s="208" t="e">
        <f>Tri_Incurred_AttrorTot!B95/unit</f>
        <v>#N/A</v>
      </c>
      <c r="G101" s="253" t="e">
        <f>Tri_Incurred_CCounts_Attror!B95</f>
        <v>#N/A</v>
      </c>
      <c r="H101" s="251" t="e">
        <f>INDEX(Tri_Paid_AttrorTot!$B95:$CC95,1,Tot_Acc_Per-$AA101)/unit</f>
        <v>#VALUE!</v>
      </c>
      <c r="I101" s="208" t="e">
        <f>INDEX(Tri_Outstanding_AttrorTot!$B95:$CC95,1,Tot_Acc_Per-$AA101)/unit</f>
        <v>#VALUE!</v>
      </c>
      <c r="J101" s="208" t="e">
        <f>INDEX(Tri_Incurred_AttrorTot!$B95:$CC95,1,Tot_Acc_Per-$AA101)/unit</f>
        <v>#VALUE!</v>
      </c>
      <c r="K101" s="208" t="e">
        <f t="shared" si="22"/>
        <v>#VALUE!</v>
      </c>
      <c r="L101" s="251" t="e">
        <f>INDEX(Tri_Incurred_CCounts_Attror!$B95:$CC95,1,Tot_Acc_Per-$AA101)</f>
        <v>#VALUE!</v>
      </c>
      <c r="M101" s="260">
        <f>IFERROR(Analysis_LastQ_Ult_Selected!L104,0)</f>
        <v>0</v>
      </c>
      <c r="N101" s="292" t="e">
        <f>'Analysis_LastQ_Ult_Selected(CC)'!L104</f>
        <v>#N/A</v>
      </c>
      <c r="O101" s="148">
        <f>IFERROR(Analysis_LastQ_Ult_Selected!K104,0)</f>
        <v>0</v>
      </c>
      <c r="P101" s="148" t="str">
        <f>Analysis_FSR_Ult_Selected!L104</f>
        <v/>
      </c>
      <c r="Q101" s="148" t="str">
        <f>'Analysis_FSR_Ult_Inc Method'!L104</f>
        <v/>
      </c>
      <c r="R101" s="294" t="str">
        <f>+'Analysis_FSR_Ult_C_Count Method'!L104</f>
        <v/>
      </c>
      <c r="S101" s="3" t="str">
        <f t="shared" si="23"/>
        <v/>
      </c>
      <c r="T101" s="299" t="e">
        <f t="shared" si="24"/>
        <v>#VALUE!</v>
      </c>
      <c r="U101" s="3" t="str">
        <f t="shared" si="25"/>
        <v/>
      </c>
      <c r="V101" s="44" t="e">
        <f t="shared" si="26"/>
        <v>#VALUE!</v>
      </c>
      <c r="W101" s="147" t="e">
        <f>IF(C101="N/A","N/A",S101/C101)*12/IF(A101=INDEX($A$18:$A$62,Tot_Acc_Per,1),'User Entries'!$B$17,ACC_Length)</f>
        <v>#N/A</v>
      </c>
      <c r="X101" s="147" t="e">
        <f>IF(C101="N/A","N/A",U101/C101*1000)*12/IF(A101=INDEX($A$18:$A$62,Tot_Acc_Per,1),'User Entries'!$B$17,ACC_Length)</f>
        <v>#N/A</v>
      </c>
      <c r="Y101" s="3"/>
      <c r="Z101" s="692">
        <f t="shared" si="21"/>
        <v>101</v>
      </c>
      <c r="AA101" s="172">
        <f t="shared" si="18"/>
        <v>83</v>
      </c>
      <c r="AB101" s="147" t="e">
        <f>D101/$B101*12/IF(A101=INDEX($A$18:$A$62,Tot_Acc_Per,1),'User Entries'!$B$17,ACC_Length)</f>
        <v>#N/A</v>
      </c>
      <c r="AC101" s="147" t="e">
        <f>H101/$B101*12/IF(A101=INDEX($A$18:$A$62,Tot_Acc_Per,1),'User Entries'!$B$17,ACC_Length)</f>
        <v>#VALUE!</v>
      </c>
      <c r="AD101" s="147" t="e">
        <f>F101/$B101*12/IF(A101=INDEX($A$18:$A$62,Tot_Acc_Per,1),'User Entries'!$B$17,ACC_Length)</f>
        <v>#N/A</v>
      </c>
      <c r="AE101" s="147" t="e">
        <f>J101/$B101*12/IF(A101=INDEX($A$18:$A$62,Tot_Acc_Per,1),'User Entries'!$B$17,ACC_Length)</f>
        <v>#VALUE!</v>
      </c>
      <c r="AF101" s="147" t="e">
        <f>D101/$C101*12/IF(A101=INDEX($A$18:$A$62,Tot_Acc_Per,1),'User Entries'!$B$17,ACC_Length)</f>
        <v>#N/A</v>
      </c>
      <c r="AG101" s="147" t="e">
        <f>H101/$C101*12/IF(A101=INDEX($A$18:$A$62,Tot_Acc_Per,1),'User Entries'!$B$17,ACC_Length)</f>
        <v>#VALUE!</v>
      </c>
      <c r="AH101" s="147" t="e">
        <f>F101/$C101*12/IF(A101=INDEX($A$18:$A$62,Tot_Acc_Per,1),'User Entries'!$B$17,ACC_Length)</f>
        <v>#N/A</v>
      </c>
      <c r="AI101" s="147" t="e">
        <f>J101/$C101*12/IF(A101=INDEX($A$18:$A$62,Tot_Acc_Per,1),'User Entries'!$B$17,ACC_Length)</f>
        <v>#VALUE!</v>
      </c>
      <c r="AJ101" s="147" t="e">
        <f>G101/$C101*1000*12/IF(A101=INDEX($A$18:$A$62,Tot_Acc_Per,1),'User Entries'!$B$17,ACC_Length)</f>
        <v>#N/A</v>
      </c>
      <c r="AK101" s="147" t="e">
        <f>L101/$C101*1000*12/IF(A101=INDEX($A$18:$A$62,Tot_Acc_Per,1),'User Entries'!$B$17,ACC_Length)</f>
        <v>#VALUE!</v>
      </c>
      <c r="AL101" s="148" t="e">
        <f t="shared" si="27"/>
        <v>#N/A</v>
      </c>
      <c r="AM101" s="148" t="e">
        <f t="shared" si="28"/>
        <v>#VALUE!</v>
      </c>
    </row>
    <row r="102" spans="1:44">
      <c r="A102" s="182" t="e">
        <f>Tri_Incurred_AttrorTot!A96</f>
        <v>#N/A</v>
      </c>
      <c r="B102" s="258" t="e">
        <f t="shared" si="17"/>
        <v>#N/A</v>
      </c>
      <c r="C102" s="259" t="e">
        <f t="shared" si="29"/>
        <v>#N/A</v>
      </c>
      <c r="D102" s="251" t="e">
        <f>Tri_Paid_AttrorTot!B96/unit</f>
        <v>#N/A</v>
      </c>
      <c r="E102" s="252" t="e">
        <f>Tri_Outstanding_AttrorTot!B96/unit</f>
        <v>#N/A</v>
      </c>
      <c r="F102" s="208" t="e">
        <f>Tri_Incurred_AttrorTot!B96/unit</f>
        <v>#N/A</v>
      </c>
      <c r="G102" s="253" t="e">
        <f>Tri_Incurred_CCounts_Attror!B96</f>
        <v>#N/A</v>
      </c>
      <c r="H102" s="251" t="e">
        <f>INDEX(Tri_Paid_AttrorTot!$B96:$CC96,1,Tot_Acc_Per-$AA102)/unit</f>
        <v>#VALUE!</v>
      </c>
      <c r="I102" s="208" t="e">
        <f>INDEX(Tri_Outstanding_AttrorTot!$B96:$CC96,1,Tot_Acc_Per-$AA102)/unit</f>
        <v>#VALUE!</v>
      </c>
      <c r="J102" s="208" t="e">
        <f>INDEX(Tri_Incurred_AttrorTot!$B96:$CC96,1,Tot_Acc_Per-$AA102)/unit</f>
        <v>#VALUE!</v>
      </c>
      <c r="K102" s="208" t="e">
        <f t="shared" si="22"/>
        <v>#VALUE!</v>
      </c>
      <c r="L102" s="251" t="e">
        <f>INDEX(Tri_Incurred_CCounts_Attror!$B96:$CC96,1,Tot_Acc_Per-$AA102)</f>
        <v>#VALUE!</v>
      </c>
      <c r="M102" s="260">
        <f>IFERROR(Analysis_LastQ_Ult_Selected!L105,0)</f>
        <v>0</v>
      </c>
      <c r="N102" s="292" t="e">
        <f>'Analysis_LastQ_Ult_Selected(CC)'!L105</f>
        <v>#N/A</v>
      </c>
      <c r="O102" s="148">
        <f>IFERROR(Analysis_LastQ_Ult_Selected!K105,0)</f>
        <v>0</v>
      </c>
      <c r="P102" s="148" t="str">
        <f>Analysis_FSR_Ult_Selected!L105</f>
        <v/>
      </c>
      <c r="Q102" s="148" t="str">
        <f>'Analysis_FSR_Ult_Inc Method'!L105</f>
        <v/>
      </c>
      <c r="R102" s="294" t="str">
        <f>+'Analysis_FSR_Ult_C_Count Method'!L105</f>
        <v/>
      </c>
      <c r="S102" s="3" t="str">
        <f t="shared" si="23"/>
        <v/>
      </c>
      <c r="T102" s="299" t="e">
        <f t="shared" si="24"/>
        <v>#VALUE!</v>
      </c>
      <c r="U102" s="3" t="str">
        <f t="shared" si="25"/>
        <v/>
      </c>
      <c r="V102" s="44" t="e">
        <f t="shared" si="26"/>
        <v>#VALUE!</v>
      </c>
      <c r="W102" s="147" t="e">
        <f>IF(C102="N/A","N/A",S102/C102)*12/IF(A102=INDEX($A$18:$A$62,Tot_Acc_Per,1),'User Entries'!$B$17,ACC_Length)</f>
        <v>#N/A</v>
      </c>
      <c r="X102" s="147" t="e">
        <f>IF(C102="N/A","N/A",U102/C102*1000)*12/IF(A102=INDEX($A$18:$A$62,Tot_Acc_Per,1),'User Entries'!$B$17,ACC_Length)</f>
        <v>#N/A</v>
      </c>
      <c r="Y102" s="3"/>
      <c r="Z102" s="692">
        <f t="shared" si="21"/>
        <v>102</v>
      </c>
      <c r="AA102" s="172">
        <f t="shared" si="18"/>
        <v>84</v>
      </c>
      <c r="AB102" s="147" t="e">
        <f>D102/$B102*12/IF(A102=INDEX($A$18:$A$62,Tot_Acc_Per,1),'User Entries'!$B$17,ACC_Length)</f>
        <v>#N/A</v>
      </c>
      <c r="AC102" s="147" t="e">
        <f>H102/$B102*12/IF(A102=INDEX($A$18:$A$62,Tot_Acc_Per,1),'User Entries'!$B$17,ACC_Length)</f>
        <v>#VALUE!</v>
      </c>
      <c r="AD102" s="147" t="e">
        <f>F102/$B102*12/IF(A102=INDEX($A$18:$A$62,Tot_Acc_Per,1),'User Entries'!$B$17,ACC_Length)</f>
        <v>#N/A</v>
      </c>
      <c r="AE102" s="147" t="e">
        <f>J102/$B102*12/IF(A102=INDEX($A$18:$A$62,Tot_Acc_Per,1),'User Entries'!$B$17,ACC_Length)</f>
        <v>#VALUE!</v>
      </c>
      <c r="AF102" s="147" t="e">
        <f>D102/$C102*12/IF(A102=INDEX($A$18:$A$62,Tot_Acc_Per,1),'User Entries'!$B$17,ACC_Length)</f>
        <v>#N/A</v>
      </c>
      <c r="AG102" s="147" t="e">
        <f>H102/$C102*12/IF(A102=INDEX($A$18:$A$62,Tot_Acc_Per,1),'User Entries'!$B$17,ACC_Length)</f>
        <v>#VALUE!</v>
      </c>
      <c r="AH102" s="147" t="e">
        <f>F102/$C102*12/IF(A102=INDEX($A$18:$A$62,Tot_Acc_Per,1),'User Entries'!$B$17,ACC_Length)</f>
        <v>#N/A</v>
      </c>
      <c r="AI102" s="147" t="e">
        <f>J102/$C102*12/IF(A102=INDEX($A$18:$A$62,Tot_Acc_Per,1),'User Entries'!$B$17,ACC_Length)</f>
        <v>#VALUE!</v>
      </c>
      <c r="AJ102" s="147" t="e">
        <f>G102/$C102*1000*12/IF(A102=INDEX($A$18:$A$62,Tot_Acc_Per,1),'User Entries'!$B$17,ACC_Length)</f>
        <v>#N/A</v>
      </c>
      <c r="AK102" s="147" t="e">
        <f>L102/$C102*1000*12/IF(A102=INDEX($A$18:$A$62,Tot_Acc_Per,1),'User Entries'!$B$17,ACC_Length)</f>
        <v>#VALUE!</v>
      </c>
      <c r="AL102" s="148" t="e">
        <f t="shared" si="27"/>
        <v>#N/A</v>
      </c>
      <c r="AM102" s="148" t="e">
        <f t="shared" si="28"/>
        <v>#VALUE!</v>
      </c>
    </row>
    <row r="103" spans="1:44">
      <c r="A103" s="182" t="e">
        <f>Tri_Incurred_AttrorTot!A97</f>
        <v>#N/A</v>
      </c>
      <c r="B103" s="258" t="e">
        <f t="shared" si="17"/>
        <v>#N/A</v>
      </c>
      <c r="C103" s="259" t="e">
        <f t="shared" si="29"/>
        <v>#N/A</v>
      </c>
      <c r="D103" s="251" t="e">
        <f>Tri_Paid_AttrorTot!B97/unit</f>
        <v>#N/A</v>
      </c>
      <c r="E103" s="252" t="e">
        <f>Tri_Outstanding_AttrorTot!B97/unit</f>
        <v>#N/A</v>
      </c>
      <c r="F103" s="208" t="e">
        <f>Tri_Incurred_AttrorTot!B97/unit</f>
        <v>#N/A</v>
      </c>
      <c r="G103" s="253" t="e">
        <f>Tri_Incurred_CCounts_Attror!B97</f>
        <v>#N/A</v>
      </c>
      <c r="H103" s="251" t="e">
        <f>INDEX(Tri_Paid_AttrorTot!$B97:$CC97,1,Tot_Acc_Per-$AA103)/unit</f>
        <v>#VALUE!</v>
      </c>
      <c r="I103" s="208" t="e">
        <f>INDEX(Tri_Outstanding_AttrorTot!$B97:$CC97,1,Tot_Acc_Per-$AA103)/unit</f>
        <v>#VALUE!</v>
      </c>
      <c r="J103" s="208" t="e">
        <f>INDEX(Tri_Incurred_AttrorTot!$B97:$CC97,1,Tot_Acc_Per-$AA103)/unit</f>
        <v>#VALUE!</v>
      </c>
      <c r="K103" s="208" t="e">
        <f t="shared" si="22"/>
        <v>#VALUE!</v>
      </c>
      <c r="L103" s="251" t="e">
        <f>INDEX(Tri_Incurred_CCounts_Attror!$B97:$CC97,1,Tot_Acc_Per-$AA103)</f>
        <v>#VALUE!</v>
      </c>
      <c r="M103" s="260">
        <f>IFERROR(Analysis_LastQ_Ult_Selected!L106,0)</f>
        <v>0</v>
      </c>
      <c r="N103" s="292" t="e">
        <f>'Analysis_LastQ_Ult_Selected(CC)'!L106</f>
        <v>#N/A</v>
      </c>
      <c r="O103" s="148">
        <f>IFERROR(Analysis_LastQ_Ult_Selected!K106,0)</f>
        <v>0</v>
      </c>
      <c r="P103" s="148" t="str">
        <f>Analysis_FSR_Ult_Selected!L106</f>
        <v/>
      </c>
      <c r="Q103" s="148" t="str">
        <f>'Analysis_FSR_Ult_Inc Method'!L106</f>
        <v/>
      </c>
      <c r="R103" s="294" t="str">
        <f>+'Analysis_FSR_Ult_C_Count Method'!L106</f>
        <v/>
      </c>
      <c r="S103" s="3" t="str">
        <f t="shared" si="23"/>
        <v/>
      </c>
      <c r="T103" s="299" t="e">
        <f t="shared" si="24"/>
        <v>#VALUE!</v>
      </c>
      <c r="U103" s="3" t="str">
        <f t="shared" si="25"/>
        <v/>
      </c>
      <c r="V103" s="44" t="e">
        <f t="shared" si="26"/>
        <v>#VALUE!</v>
      </c>
      <c r="W103" s="147" t="e">
        <f>IF(C103="N/A","N/A",S103/C103)*12/IF(A103=INDEX($A$18:$A$62,Tot_Acc_Per,1),'User Entries'!$B$17,ACC_Length)</f>
        <v>#N/A</v>
      </c>
      <c r="X103" s="147" t="e">
        <f>IF(C103="N/A","N/A",U103/C103*1000)*12/IF(A103=INDEX($A$18:$A$62,Tot_Acc_Per,1),'User Entries'!$B$17,ACC_Length)</f>
        <v>#N/A</v>
      </c>
      <c r="Y103" s="3"/>
      <c r="Z103" s="692">
        <f t="shared" si="21"/>
        <v>103</v>
      </c>
      <c r="AA103" s="172">
        <f t="shared" si="18"/>
        <v>85</v>
      </c>
      <c r="AB103" s="147" t="e">
        <f>D103/$B103*12/IF(A103=INDEX($A$18:$A$62,Tot_Acc_Per,1),'User Entries'!$B$17,ACC_Length)</f>
        <v>#N/A</v>
      </c>
      <c r="AC103" s="147" t="e">
        <f>H103/$B103*12/IF(A103=INDEX($A$18:$A$62,Tot_Acc_Per,1),'User Entries'!$B$17,ACC_Length)</f>
        <v>#VALUE!</v>
      </c>
      <c r="AD103" s="147" t="e">
        <f>F103/$B103*12/IF(A103=INDEX($A$18:$A$62,Tot_Acc_Per,1),'User Entries'!$B$17,ACC_Length)</f>
        <v>#N/A</v>
      </c>
      <c r="AE103" s="147" t="e">
        <f>J103/$B103*12/IF(A103=INDEX($A$18:$A$62,Tot_Acc_Per,1),'User Entries'!$B$17,ACC_Length)</f>
        <v>#VALUE!</v>
      </c>
      <c r="AF103" s="147" t="e">
        <f>D103/$C103*12/IF(A103=INDEX($A$18:$A$62,Tot_Acc_Per,1),'User Entries'!$B$17,ACC_Length)</f>
        <v>#N/A</v>
      </c>
      <c r="AG103" s="147" t="e">
        <f>H103/$C103*12/IF(A103=INDEX($A$18:$A$62,Tot_Acc_Per,1),'User Entries'!$B$17,ACC_Length)</f>
        <v>#VALUE!</v>
      </c>
      <c r="AH103" s="147" t="e">
        <f>F103/$C103*12/IF(A103=INDEX($A$18:$A$62,Tot_Acc_Per,1),'User Entries'!$B$17,ACC_Length)</f>
        <v>#N/A</v>
      </c>
      <c r="AI103" s="147" t="e">
        <f>J103/$C103*12/IF(A103=INDEX($A$18:$A$62,Tot_Acc_Per,1),'User Entries'!$B$17,ACC_Length)</f>
        <v>#VALUE!</v>
      </c>
      <c r="AJ103" s="147" t="e">
        <f>G103/$C103*1000*12/IF(A103=INDEX($A$18:$A$62,Tot_Acc_Per,1),'User Entries'!$B$17,ACC_Length)</f>
        <v>#N/A</v>
      </c>
      <c r="AK103" s="147" t="e">
        <f>L103/$C103*1000*12/IF(A103=INDEX($A$18:$A$62,Tot_Acc_Per,1),'User Entries'!$B$17,ACC_Length)</f>
        <v>#VALUE!</v>
      </c>
      <c r="AL103" s="148" t="e">
        <f t="shared" si="27"/>
        <v>#N/A</v>
      </c>
      <c r="AM103" s="148" t="e">
        <f t="shared" si="28"/>
        <v>#VALUE!</v>
      </c>
    </row>
    <row r="104" spans="1:44">
      <c r="A104" s="182" t="e">
        <f>Tri_Incurred_AttrorTot!A98</f>
        <v>#N/A</v>
      </c>
      <c r="B104" s="258" t="e">
        <f t="shared" si="17"/>
        <v>#N/A</v>
      </c>
      <c r="C104" s="259" t="e">
        <f t="shared" si="29"/>
        <v>#N/A</v>
      </c>
      <c r="D104" s="251" t="e">
        <f>Tri_Paid_AttrorTot!B98/unit</f>
        <v>#N/A</v>
      </c>
      <c r="E104" s="252" t="e">
        <f>Tri_Outstanding_AttrorTot!B98/unit</f>
        <v>#N/A</v>
      </c>
      <c r="F104" s="208" t="e">
        <f>Tri_Incurred_AttrorTot!B98/unit</f>
        <v>#N/A</v>
      </c>
      <c r="G104" s="253" t="e">
        <f>Tri_Incurred_CCounts_Attror!B98</f>
        <v>#N/A</v>
      </c>
      <c r="H104" s="251" t="e">
        <f>INDEX(Tri_Paid_AttrorTot!$B98:$CC98,1,Tot_Acc_Per-$AA104)/unit</f>
        <v>#VALUE!</v>
      </c>
      <c r="I104" s="208" t="e">
        <f>INDEX(Tri_Outstanding_AttrorTot!$B98:$CC98,1,Tot_Acc_Per-$AA104)/unit</f>
        <v>#VALUE!</v>
      </c>
      <c r="J104" s="208" t="e">
        <f>INDEX(Tri_Incurred_AttrorTot!$B98:$CC98,1,Tot_Acc_Per-$AA104)/unit</f>
        <v>#VALUE!</v>
      </c>
      <c r="K104" s="208" t="e">
        <f t="shared" si="22"/>
        <v>#VALUE!</v>
      </c>
      <c r="L104" s="251" t="e">
        <f>INDEX(Tri_Incurred_CCounts_Attror!$B98:$CC98,1,Tot_Acc_Per-$AA104)</f>
        <v>#VALUE!</v>
      </c>
      <c r="M104" s="260">
        <f>IFERROR(Analysis_LastQ_Ult_Selected!L107,0)</f>
        <v>0</v>
      </c>
      <c r="N104" s="292" t="e">
        <f>'Analysis_LastQ_Ult_Selected(CC)'!L107</f>
        <v>#N/A</v>
      </c>
      <c r="O104" s="148">
        <f>IFERROR(Analysis_LastQ_Ult_Selected!K107,0)</f>
        <v>0</v>
      </c>
      <c r="P104" s="148" t="str">
        <f>Analysis_FSR_Ult_Selected!L107</f>
        <v/>
      </c>
      <c r="Q104" s="148" t="str">
        <f>'Analysis_FSR_Ult_Inc Method'!L107</f>
        <v/>
      </c>
      <c r="R104" s="294" t="str">
        <f>+'Analysis_FSR_Ult_C_Count Method'!L107</f>
        <v/>
      </c>
      <c r="S104" s="3" t="str">
        <f t="shared" si="23"/>
        <v/>
      </c>
      <c r="T104" s="299" t="e">
        <f t="shared" si="24"/>
        <v>#VALUE!</v>
      </c>
      <c r="U104" s="3" t="str">
        <f t="shared" si="25"/>
        <v/>
      </c>
      <c r="V104" s="44" t="e">
        <f t="shared" si="26"/>
        <v>#VALUE!</v>
      </c>
      <c r="W104" s="147" t="e">
        <f>IF(C104="N/A","N/A",S104/C104)*12/IF(A104=INDEX($A$18:$A$62,Tot_Acc_Per,1),'User Entries'!$B$17,ACC_Length)</f>
        <v>#N/A</v>
      </c>
      <c r="X104" s="147" t="e">
        <f>IF(C104="N/A","N/A",U104/C104*1000)*12/IF(A104=INDEX($A$18:$A$62,Tot_Acc_Per,1),'User Entries'!$B$17,ACC_Length)</f>
        <v>#N/A</v>
      </c>
      <c r="Y104" s="3"/>
      <c r="Z104" s="692">
        <f t="shared" si="21"/>
        <v>104</v>
      </c>
      <c r="AA104" s="172">
        <f t="shared" si="18"/>
        <v>86</v>
      </c>
      <c r="AB104" s="147" t="e">
        <f>D104/$B104*12/IF(A104=INDEX($A$18:$A$62,Tot_Acc_Per,1),'User Entries'!$B$17,ACC_Length)</f>
        <v>#N/A</v>
      </c>
      <c r="AC104" s="147" t="e">
        <f>H104/$B104*12/IF(A104=INDEX($A$18:$A$62,Tot_Acc_Per,1),'User Entries'!$B$17,ACC_Length)</f>
        <v>#VALUE!</v>
      </c>
      <c r="AD104" s="147" t="e">
        <f>F104/$B104*12/IF(A104=INDEX($A$18:$A$62,Tot_Acc_Per,1),'User Entries'!$B$17,ACC_Length)</f>
        <v>#N/A</v>
      </c>
      <c r="AE104" s="147" t="e">
        <f>J104/$B104*12/IF(A104=INDEX($A$18:$A$62,Tot_Acc_Per,1),'User Entries'!$B$17,ACC_Length)</f>
        <v>#VALUE!</v>
      </c>
      <c r="AF104" s="147" t="e">
        <f>D104/$C104*12/IF(A104=INDEX($A$18:$A$62,Tot_Acc_Per,1),'User Entries'!$B$17,ACC_Length)</f>
        <v>#N/A</v>
      </c>
      <c r="AG104" s="147" t="e">
        <f>H104/$C104*12/IF(A104=INDEX($A$18:$A$62,Tot_Acc_Per,1),'User Entries'!$B$17,ACC_Length)</f>
        <v>#VALUE!</v>
      </c>
      <c r="AH104" s="147" t="e">
        <f>F104/$C104*12/IF(A104=INDEX($A$18:$A$62,Tot_Acc_Per,1),'User Entries'!$B$17,ACC_Length)</f>
        <v>#N/A</v>
      </c>
      <c r="AI104" s="147" t="e">
        <f>J104/$C104*12/IF(A104=INDEX($A$18:$A$62,Tot_Acc_Per,1),'User Entries'!$B$17,ACC_Length)</f>
        <v>#VALUE!</v>
      </c>
      <c r="AJ104" s="147" t="e">
        <f>G104/$C104*1000*12/IF(A104=INDEX($A$18:$A$62,Tot_Acc_Per,1),'User Entries'!$B$17,ACC_Length)</f>
        <v>#N/A</v>
      </c>
      <c r="AK104" s="147" t="e">
        <f>L104/$C104*1000*12/IF(A104=INDEX($A$18:$A$62,Tot_Acc_Per,1),'User Entries'!$B$17,ACC_Length)</f>
        <v>#VALUE!</v>
      </c>
      <c r="AL104" s="148" t="e">
        <f t="shared" si="27"/>
        <v>#N/A</v>
      </c>
      <c r="AM104" s="148" t="e">
        <f t="shared" si="28"/>
        <v>#VALUE!</v>
      </c>
    </row>
    <row r="105" spans="1:44">
      <c r="A105" s="182" t="e">
        <f>Tri_Incurred_AttrorTot!A99</f>
        <v>#N/A</v>
      </c>
      <c r="B105" s="258" t="e">
        <f t="shared" si="17"/>
        <v>#N/A</v>
      </c>
      <c r="C105" s="259" t="e">
        <f t="shared" si="29"/>
        <v>#N/A</v>
      </c>
      <c r="D105" s="251" t="e">
        <f>Tri_Paid_AttrorTot!B99/unit</f>
        <v>#N/A</v>
      </c>
      <c r="E105" s="252" t="e">
        <f>Tri_Outstanding_AttrorTot!B99/unit</f>
        <v>#N/A</v>
      </c>
      <c r="F105" s="208" t="e">
        <f>Tri_Incurred_AttrorTot!B99/unit</f>
        <v>#N/A</v>
      </c>
      <c r="G105" s="253" t="e">
        <f>Tri_Incurred_CCounts_Attror!B99</f>
        <v>#N/A</v>
      </c>
      <c r="H105" s="251" t="e">
        <f>INDEX(Tri_Paid_AttrorTot!$B99:$CC99,1,Tot_Acc_Per-$AA105)/unit</f>
        <v>#VALUE!</v>
      </c>
      <c r="I105" s="208" t="e">
        <f>INDEX(Tri_Outstanding_AttrorTot!$B99:$CC99,1,Tot_Acc_Per-$AA105)/unit</f>
        <v>#VALUE!</v>
      </c>
      <c r="J105" s="208" t="e">
        <f>INDEX(Tri_Incurred_AttrorTot!$B99:$CC99,1,Tot_Acc_Per-$AA105)/unit</f>
        <v>#VALUE!</v>
      </c>
      <c r="K105" s="208" t="e">
        <f t="shared" si="22"/>
        <v>#VALUE!</v>
      </c>
      <c r="L105" s="251" t="e">
        <f>INDEX(Tri_Incurred_CCounts_Attror!$B99:$CC99,1,Tot_Acc_Per-$AA105)</f>
        <v>#VALUE!</v>
      </c>
      <c r="M105" s="260">
        <f>IFERROR(Analysis_LastQ_Ult_Selected!L108,0)</f>
        <v>0</v>
      </c>
      <c r="N105" s="292" t="e">
        <f>'Analysis_LastQ_Ult_Selected(CC)'!L108</f>
        <v>#N/A</v>
      </c>
      <c r="O105" s="148">
        <f>IFERROR(Analysis_LastQ_Ult_Selected!K108,0)</f>
        <v>0</v>
      </c>
      <c r="P105" s="148" t="str">
        <f>Analysis_FSR_Ult_Selected!L108</f>
        <v/>
      </c>
      <c r="Q105" s="148" t="str">
        <f>'Analysis_FSR_Ult_Inc Method'!L108</f>
        <v/>
      </c>
      <c r="R105" s="294" t="str">
        <f>+'Analysis_FSR_Ult_C_Count Method'!L108</f>
        <v/>
      </c>
      <c r="S105" s="3" t="str">
        <f t="shared" si="23"/>
        <v/>
      </c>
      <c r="T105" s="299" t="e">
        <f t="shared" si="24"/>
        <v>#VALUE!</v>
      </c>
      <c r="U105" s="3" t="str">
        <f t="shared" si="25"/>
        <v/>
      </c>
      <c r="V105" s="44" t="e">
        <f t="shared" si="26"/>
        <v>#VALUE!</v>
      </c>
      <c r="W105" s="147" t="e">
        <f>IF(C105="N/A","N/A",S105/C105)*12/IF(A105=INDEX($A$18:$A$62,Tot_Acc_Per,1),'User Entries'!$B$17,ACC_Length)</f>
        <v>#N/A</v>
      </c>
      <c r="X105" s="147" t="e">
        <f>IF(C105="N/A","N/A",U105/C105*1000)*12/IF(A105=INDEX($A$18:$A$62,Tot_Acc_Per,1),'User Entries'!$B$17,ACC_Length)</f>
        <v>#N/A</v>
      </c>
      <c r="Y105" s="3"/>
      <c r="Z105" s="692">
        <f t="shared" si="21"/>
        <v>105</v>
      </c>
      <c r="AA105" s="172">
        <f t="shared" si="18"/>
        <v>87</v>
      </c>
      <c r="AB105" s="147" t="e">
        <f>D105/$B105*12/IF(A105=INDEX($A$18:$A$62,Tot_Acc_Per,1),'User Entries'!$B$17,ACC_Length)</f>
        <v>#N/A</v>
      </c>
      <c r="AC105" s="147" t="e">
        <f>H105/$B105*12/IF(A105=INDEX($A$18:$A$62,Tot_Acc_Per,1),'User Entries'!$B$17,ACC_Length)</f>
        <v>#VALUE!</v>
      </c>
      <c r="AD105" s="147" t="e">
        <f>F105/$B105*12/IF(A105=INDEX($A$18:$A$62,Tot_Acc_Per,1),'User Entries'!$B$17,ACC_Length)</f>
        <v>#N/A</v>
      </c>
      <c r="AE105" s="147" t="e">
        <f>J105/$B105*12/IF(A105=INDEX($A$18:$A$62,Tot_Acc_Per,1),'User Entries'!$B$17,ACC_Length)</f>
        <v>#VALUE!</v>
      </c>
      <c r="AF105" s="147" t="e">
        <f>D105/$C105*12/IF(A105=INDEX($A$18:$A$62,Tot_Acc_Per,1),'User Entries'!$B$17,ACC_Length)</f>
        <v>#N/A</v>
      </c>
      <c r="AG105" s="147" t="e">
        <f>H105/$C105*12/IF(A105=INDEX($A$18:$A$62,Tot_Acc_Per,1),'User Entries'!$B$17,ACC_Length)</f>
        <v>#VALUE!</v>
      </c>
      <c r="AH105" s="147" t="e">
        <f>F105/$C105*12/IF(A105=INDEX($A$18:$A$62,Tot_Acc_Per,1),'User Entries'!$B$17,ACC_Length)</f>
        <v>#N/A</v>
      </c>
      <c r="AI105" s="147" t="e">
        <f>J105/$C105*12/IF(A105=INDEX($A$18:$A$62,Tot_Acc_Per,1),'User Entries'!$B$17,ACC_Length)</f>
        <v>#VALUE!</v>
      </c>
      <c r="AJ105" s="147" t="e">
        <f>G105/$C105*1000*12/IF(A105=INDEX($A$18:$A$62,Tot_Acc_Per,1),'User Entries'!$B$17,ACC_Length)</f>
        <v>#N/A</v>
      </c>
      <c r="AK105" s="147" t="e">
        <f>L105/$C105*1000*12/IF(A105=INDEX($A$18:$A$62,Tot_Acc_Per,1),'User Entries'!$B$17,ACC_Length)</f>
        <v>#VALUE!</v>
      </c>
      <c r="AL105" s="148" t="e">
        <f t="shared" si="27"/>
        <v>#N/A</v>
      </c>
      <c r="AM105" s="148" t="e">
        <f t="shared" si="28"/>
        <v>#VALUE!</v>
      </c>
    </row>
    <row r="106" spans="1:44" s="739" customFormat="1">
      <c r="A106" s="723"/>
      <c r="B106" s="724"/>
      <c r="C106" s="725"/>
      <c r="D106" s="726"/>
      <c r="E106" s="727"/>
      <c r="F106" s="728"/>
      <c r="G106" s="729"/>
      <c r="H106" s="726"/>
      <c r="I106" s="728"/>
      <c r="J106" s="728"/>
      <c r="K106" s="728"/>
      <c r="L106" s="726"/>
      <c r="M106" s="730"/>
      <c r="N106" s="731"/>
      <c r="O106" s="732"/>
      <c r="P106" s="732"/>
      <c r="Q106" s="732"/>
      <c r="R106" s="733"/>
      <c r="S106" s="734"/>
      <c r="T106" s="735"/>
      <c r="U106" s="734"/>
      <c r="V106" s="736"/>
      <c r="W106" s="737"/>
      <c r="X106" s="737"/>
      <c r="Y106" s="738"/>
      <c r="AO106" s="738"/>
      <c r="AP106" s="738"/>
      <c r="AQ106" s="738"/>
      <c r="AR106" s="738"/>
    </row>
    <row r="107" spans="1:44">
      <c r="A107" s="182"/>
      <c r="B107" s="258"/>
      <c r="C107" s="259"/>
      <c r="D107" s="251"/>
      <c r="E107" s="252"/>
      <c r="F107" s="208"/>
      <c r="G107" s="253"/>
      <c r="H107" s="251"/>
      <c r="I107" s="208"/>
      <c r="J107" s="208"/>
      <c r="K107" s="208"/>
      <c r="L107" s="251"/>
      <c r="M107" s="260"/>
      <c r="N107" s="292"/>
      <c r="O107" s="148"/>
      <c r="P107" s="148"/>
      <c r="Q107" s="148"/>
      <c r="R107" s="294"/>
      <c r="S107" s="3"/>
      <c r="T107" s="299"/>
      <c r="U107" s="3"/>
      <c r="V107" s="44"/>
      <c r="W107" s="147"/>
      <c r="X107" s="147"/>
    </row>
    <row r="108" spans="1:44">
      <c r="A108" s="182"/>
      <c r="B108" s="258"/>
      <c r="C108" s="259"/>
      <c r="D108" s="251"/>
      <c r="E108" s="252"/>
      <c r="F108" s="208"/>
      <c r="G108" s="253"/>
      <c r="H108" s="251"/>
      <c r="I108" s="208"/>
      <c r="J108" s="208"/>
      <c r="K108" s="208"/>
      <c r="L108" s="251"/>
      <c r="M108" s="260"/>
      <c r="N108" s="292"/>
      <c r="O108" s="148"/>
      <c r="P108" s="148"/>
      <c r="Q108" s="148"/>
      <c r="R108" s="294"/>
      <c r="S108" s="3"/>
      <c r="T108" s="299"/>
      <c r="U108" s="3"/>
      <c r="V108" s="44"/>
      <c r="W108" s="147"/>
      <c r="X108" s="147"/>
    </row>
    <row r="109" spans="1:44">
      <c r="A109" s="182"/>
      <c r="B109" s="258"/>
      <c r="C109" s="259"/>
      <c r="D109" s="251"/>
      <c r="E109" s="252"/>
      <c r="F109" s="208"/>
      <c r="G109" s="253"/>
      <c r="H109" s="251"/>
      <c r="I109" s="208"/>
      <c r="J109" s="208"/>
      <c r="K109" s="208"/>
      <c r="L109" s="251"/>
      <c r="M109" s="260"/>
      <c r="N109" s="292"/>
      <c r="O109" s="148"/>
      <c r="P109" s="148"/>
      <c r="Q109" s="148"/>
      <c r="R109" s="294"/>
      <c r="S109" s="3"/>
      <c r="T109" s="299"/>
      <c r="U109" s="3"/>
      <c r="V109" s="44"/>
      <c r="W109" s="147"/>
      <c r="X109" s="147"/>
    </row>
    <row r="110" spans="1:44">
      <c r="A110" s="182"/>
      <c r="B110" s="258"/>
      <c r="C110" s="259"/>
      <c r="D110" s="251"/>
      <c r="E110" s="252"/>
      <c r="F110" s="208"/>
      <c r="G110" s="253"/>
      <c r="H110" s="251"/>
      <c r="I110" s="208"/>
      <c r="J110" s="208"/>
      <c r="K110" s="208"/>
      <c r="L110" s="251"/>
      <c r="M110" s="260"/>
      <c r="N110" s="292"/>
      <c r="O110" s="148"/>
      <c r="P110" s="148"/>
      <c r="Q110" s="148"/>
      <c r="R110" s="294"/>
      <c r="S110" s="3"/>
      <c r="T110" s="299"/>
      <c r="U110" s="3"/>
      <c r="V110" s="44"/>
      <c r="W110" s="147"/>
      <c r="X110" s="147"/>
    </row>
    <row r="111" spans="1:44">
      <c r="A111" s="182"/>
      <c r="B111" s="258"/>
      <c r="C111" s="259"/>
      <c r="D111" s="251"/>
      <c r="E111" s="252"/>
      <c r="F111" s="208"/>
      <c r="G111" s="253"/>
      <c r="H111" s="251"/>
      <c r="I111" s="208"/>
      <c r="J111" s="208"/>
      <c r="K111" s="208"/>
      <c r="L111" s="251"/>
      <c r="M111" s="260"/>
      <c r="N111" s="292"/>
      <c r="O111" s="148"/>
      <c r="P111" s="148"/>
      <c r="Q111" s="148"/>
      <c r="R111" s="294"/>
      <c r="S111" s="3"/>
      <c r="T111" s="299"/>
      <c r="U111" s="3"/>
      <c r="V111" s="44"/>
      <c r="W111" s="147"/>
      <c r="X111" s="147"/>
    </row>
    <row r="112" spans="1:44">
      <c r="A112" s="182"/>
      <c r="B112" s="258"/>
      <c r="C112" s="259"/>
      <c r="D112" s="251"/>
      <c r="E112" s="252"/>
      <c r="F112" s="208"/>
      <c r="G112" s="253"/>
      <c r="H112" s="251"/>
      <c r="I112" s="208"/>
      <c r="J112" s="208"/>
      <c r="K112" s="208"/>
      <c r="L112" s="251"/>
      <c r="M112" s="260"/>
      <c r="N112" s="292"/>
      <c r="O112" s="148"/>
      <c r="P112" s="148"/>
      <c r="Q112" s="148"/>
      <c r="R112" s="294"/>
      <c r="S112" s="3"/>
      <c r="T112" s="299"/>
      <c r="U112" s="3"/>
      <c r="V112" s="44"/>
      <c r="W112" s="147"/>
      <c r="X112" s="147"/>
    </row>
    <row r="113" spans="1:24">
      <c r="A113" s="182"/>
      <c r="B113" s="258"/>
      <c r="C113" s="259"/>
      <c r="D113" s="251"/>
      <c r="E113" s="252"/>
      <c r="F113" s="208"/>
      <c r="G113" s="253"/>
      <c r="H113" s="251"/>
      <c r="I113" s="208"/>
      <c r="J113" s="208"/>
      <c r="K113" s="208"/>
      <c r="L113" s="251"/>
      <c r="M113" s="260"/>
      <c r="N113" s="292"/>
      <c r="O113" s="148"/>
      <c r="P113" s="148"/>
      <c r="Q113" s="148"/>
      <c r="R113" s="294"/>
      <c r="S113" s="3"/>
      <c r="T113" s="299"/>
      <c r="U113" s="3"/>
      <c r="V113" s="44"/>
      <c r="W113" s="147"/>
      <c r="X113" s="147"/>
    </row>
  </sheetData>
  <mergeCells count="46">
    <mergeCell ref="AF11:AF13"/>
    <mergeCell ref="AG11:AG13"/>
    <mergeCell ref="AH11:AH13"/>
    <mergeCell ref="AJ11:AJ13"/>
    <mergeCell ref="AM11:AM13"/>
    <mergeCell ref="AK11:AK13"/>
    <mergeCell ref="AL11:AL13"/>
    <mergeCell ref="AI11:AI13"/>
    <mergeCell ref="AL9:AM9"/>
    <mergeCell ref="AF9:AI9"/>
    <mergeCell ref="AF10:AG10"/>
    <mergeCell ref="AH10:AI10"/>
    <mergeCell ref="AJ9:AK9"/>
    <mergeCell ref="AJ10:AK10"/>
    <mergeCell ref="AL10:AM10"/>
    <mergeCell ref="S10:U10"/>
    <mergeCell ref="S9:X9"/>
    <mergeCell ref="AB9:AE9"/>
    <mergeCell ref="Y10:Y13"/>
    <mergeCell ref="AB11:AB13"/>
    <mergeCell ref="AC11:AC13"/>
    <mergeCell ref="AE11:AE13"/>
    <mergeCell ref="AD11:AD13"/>
    <mergeCell ref="AB10:AC10"/>
    <mergeCell ref="AD10:AE10"/>
    <mergeCell ref="H10:L10"/>
    <mergeCell ref="K11:K12"/>
    <mergeCell ref="I11:I12"/>
    <mergeCell ref="Q11:Q13"/>
    <mergeCell ref="J11:J12"/>
    <mergeCell ref="M9:R9"/>
    <mergeCell ref="A9:A12"/>
    <mergeCell ref="D9:L9"/>
    <mergeCell ref="H11:H12"/>
    <mergeCell ref="D10:G10"/>
    <mergeCell ref="B9:C10"/>
    <mergeCell ref="D11:D12"/>
    <mergeCell ref="R11:R13"/>
    <mergeCell ref="F11:F12"/>
    <mergeCell ref="G11:G12"/>
    <mergeCell ref="O10:R10"/>
    <mergeCell ref="E11:E12"/>
    <mergeCell ref="M10:N10"/>
    <mergeCell ref="O11:O13"/>
    <mergeCell ref="P11:P13"/>
    <mergeCell ref="L11:L12"/>
  </mergeCells>
  <phoneticPr fontId="4" type="noConversion"/>
  <conditionalFormatting sqref="V15:X15">
    <cfRule type="expression" dxfId="222" priority="30" stopIfTrue="1">
      <formula>ISERROR($A15)</formula>
    </cfRule>
  </conditionalFormatting>
  <conditionalFormatting sqref="Y18:Y105">
    <cfRule type="expression" dxfId="221" priority="33" stopIfTrue="1">
      <formula>ISERROR(A18)</formula>
    </cfRule>
  </conditionalFormatting>
  <conditionalFormatting sqref="T15 AB15:AM15 AB18:AM105 A16:A113 B18:C113 T18:T113 D16:J113 K18:R113 V18:X113">
    <cfRule type="expression" dxfId="220" priority="34" stopIfTrue="1">
      <formula>ISERROR(A15)</formula>
    </cfRule>
  </conditionalFormatting>
  <conditionalFormatting sqref="Y62:Y63">
    <cfRule type="expression" dxfId="219" priority="27" stopIfTrue="1">
      <formula>ISERROR(A62)</formula>
    </cfRule>
  </conditionalFormatting>
  <conditionalFormatting sqref="Y64">
    <cfRule type="expression" dxfId="218" priority="26" stopIfTrue="1">
      <formula>ISERROR(A64)</formula>
    </cfRule>
  </conditionalFormatting>
  <conditionalFormatting sqref="Y64">
    <cfRule type="expression" dxfId="217" priority="25" stopIfTrue="1">
      <formula>ISERROR(A64)</formula>
    </cfRule>
  </conditionalFormatting>
  <conditionalFormatting sqref="Y65">
    <cfRule type="expression" dxfId="216" priority="24" stopIfTrue="1">
      <formula>ISERROR(A65)</formula>
    </cfRule>
  </conditionalFormatting>
  <conditionalFormatting sqref="Y66:Y76">
    <cfRule type="expression" dxfId="215" priority="23" stopIfTrue="1">
      <formula>ISERROR(A66)</formula>
    </cfRule>
  </conditionalFormatting>
  <conditionalFormatting sqref="Y64">
    <cfRule type="expression" dxfId="214" priority="22" stopIfTrue="1">
      <formula>ISERROR(A64)</formula>
    </cfRule>
  </conditionalFormatting>
  <conditionalFormatting sqref="Y98:Y105">
    <cfRule type="expression" dxfId="213" priority="1" stopIfTrue="1">
      <formula>ISERROR(A98)</formula>
    </cfRule>
  </conditionalFormatting>
  <dataValidations disablePrompts="1" count="1">
    <dataValidation type="list" allowBlank="1" showInputMessage="1" showErrorMessage="1" sqref="D11:G12">
      <formula1>#REF!</formula1>
    </dataValidation>
  </dataValidations>
  <hyperlinks>
    <hyperlink ref="K1" location="INDEX!A1" display="&lt;&lt;&lt; Index &lt;&lt;&lt;"/>
  </hyperlinks>
  <printOptions horizontalCentered="1" verticalCentered="1"/>
  <pageMargins left="0.2" right="0.2" top="0.37" bottom="1" header="0.27" footer="0.5"/>
  <pageSetup scale="40" orientation="landscape" horizontalDpi="300" verticalDpi="300" r:id="rId1"/>
  <headerFooter alignWithMargins="0">
    <oddHeader xml:space="preserve">&amp;L
&amp;R
</oddHeader>
  </headerFooter>
  <legacyDrawing r:id="rId2"/>
</worksheet>
</file>

<file path=xl/worksheets/sheet12.xml><?xml version="1.0" encoding="utf-8"?>
<worksheet xmlns="http://schemas.openxmlformats.org/spreadsheetml/2006/main" xmlns:r="http://schemas.openxmlformats.org/officeDocument/2006/relationships">
  <sheetPr codeName="Hoja18">
    <tabColor rgb="FF66FF99"/>
  </sheetPr>
  <dimension ref="A1:BJ148"/>
  <sheetViews>
    <sheetView tabSelected="1" zoomScale="85" zoomScaleNormal="85" workbookViewId="0">
      <pane xSplit="3" ySplit="14" topLeftCell="D15" activePane="bottomRight" state="frozen"/>
      <selection pane="topRight" activeCell="C1" sqref="C1"/>
      <selection pane="bottomLeft" activeCell="A15" sqref="A15"/>
      <selection pane="bottomRight" activeCell="A16" sqref="A16:XFD19"/>
    </sheetView>
  </sheetViews>
  <sheetFormatPr baseColWidth="10" defaultColWidth="11.42578125" defaultRowHeight="12.75"/>
  <cols>
    <col min="1" max="1" width="4.42578125" style="335" hidden="1" customWidth="1"/>
    <col min="2" max="2" width="9" style="335" customWidth="1"/>
    <col min="3" max="4" width="14.28515625" style="335" customWidth="1"/>
    <col min="5" max="5" width="13.85546875" style="335" bestFit="1" customWidth="1"/>
    <col min="6" max="6" width="12.85546875" style="335" customWidth="1"/>
    <col min="7" max="7" width="12" style="335" customWidth="1"/>
    <col min="8" max="8" width="12.85546875" style="335" bestFit="1" customWidth="1"/>
    <col min="9" max="10" width="12.85546875" style="335" customWidth="1"/>
    <col min="11" max="11" width="11.5703125" style="335" customWidth="1"/>
    <col min="12" max="12" width="12.7109375" style="335" bestFit="1" customWidth="1"/>
    <col min="13" max="13" width="11.42578125" style="335"/>
    <col min="14" max="14" width="13.85546875" style="335" bestFit="1" customWidth="1"/>
    <col min="15" max="15" width="0.7109375" style="335" customWidth="1"/>
    <col min="16" max="16" width="13.5703125" style="335" bestFit="1" customWidth="1"/>
    <col min="17" max="17" width="16.28515625" style="335" customWidth="1"/>
    <col min="18" max="18" width="0.7109375" style="335" customWidth="1"/>
    <col min="19" max="19" width="13.85546875" style="335" bestFit="1" customWidth="1"/>
    <col min="20" max="20" width="13.85546875" style="335" customWidth="1"/>
    <col min="21" max="23" width="13.85546875" style="335" bestFit="1" customWidth="1"/>
    <col min="24" max="24" width="13.85546875" style="335" customWidth="1"/>
    <col min="25" max="25" width="2" style="335" customWidth="1"/>
    <col min="26" max="31" width="11" style="335" customWidth="1"/>
    <col min="32" max="32" width="1.140625" style="335" customWidth="1"/>
    <col min="33" max="35" width="11" style="335" customWidth="1"/>
    <col min="36" max="36" width="2" style="335" customWidth="1"/>
    <col min="37" max="42" width="11" style="335" customWidth="1"/>
    <col min="43" max="43" width="0.5703125" style="335" customWidth="1"/>
    <col min="44" max="46" width="11" style="335" customWidth="1"/>
    <col min="47" max="47" width="2.42578125" style="335" customWidth="1"/>
    <col min="48" max="48" width="11.42578125" style="335"/>
    <col min="49" max="49" width="5.140625" style="335" bestFit="1" customWidth="1"/>
    <col min="50" max="50" width="4.140625" style="335" customWidth="1"/>
    <col min="51" max="55" width="12.5703125" style="335" customWidth="1"/>
    <col min="56" max="56" width="4.28515625" style="335" customWidth="1"/>
    <col min="57" max="57" width="22.42578125" style="335" customWidth="1"/>
    <col min="58" max="58" width="13.5703125" style="364" bestFit="1" customWidth="1"/>
    <col min="59" max="16384" width="11.42578125" style="364"/>
  </cols>
  <sheetData>
    <row r="1" spans="1:57" s="335" customFormat="1" ht="15">
      <c r="B1" s="406" t="str">
        <f>+class</f>
        <v>Motor Comercial_CT</v>
      </c>
      <c r="C1" s="404"/>
      <c r="D1" s="405" t="str">
        <f>+'User Entries'!C5</f>
        <v>2014 Q2</v>
      </c>
      <c r="F1" s="463" t="s">
        <v>361</v>
      </c>
      <c r="P1" s="562"/>
    </row>
    <row r="2" spans="1:57" s="335" customFormat="1" hidden="1">
      <c r="B2" s="334"/>
      <c r="C2" s="334" t="s">
        <v>244</v>
      </c>
      <c r="D2" s="335">
        <f>IF(RIGHT(D1,2)="Q1",4,IF(RIGHT(D1,2)="Q2",2,IF(RIGHT(D1,2)="Q3",4/3,1)))</f>
        <v>2</v>
      </c>
    </row>
    <row r="3" spans="1:57" s="335" customFormat="1">
      <c r="B3" s="334"/>
      <c r="C3" s="334"/>
      <c r="P3" s="562"/>
    </row>
    <row r="4" spans="1:57" s="335" customFormat="1">
      <c r="B4" s="334"/>
      <c r="C4" s="334"/>
      <c r="P4" s="562"/>
    </row>
    <row r="5" spans="1:57" s="335" customFormat="1">
      <c r="P5" s="562"/>
    </row>
    <row r="6" spans="1:57" s="335" customFormat="1">
      <c r="B6" s="334"/>
      <c r="C6" s="334"/>
      <c r="E6" s="460"/>
      <c r="G6" s="348"/>
      <c r="P6" s="562"/>
    </row>
    <row r="7" spans="1:57" s="335" customFormat="1">
      <c r="P7" s="562"/>
    </row>
    <row r="8" spans="1:57" s="335" customFormat="1">
      <c r="D8" s="885" t="s">
        <v>224</v>
      </c>
      <c r="E8" s="886"/>
      <c r="F8" s="886"/>
      <c r="G8" s="886"/>
      <c r="H8" s="886"/>
      <c r="I8" s="886"/>
      <c r="J8" s="886"/>
      <c r="K8" s="886"/>
      <c r="L8" s="886"/>
      <c r="M8" s="886"/>
      <c r="N8" s="886"/>
      <c r="O8" s="886"/>
      <c r="P8" s="886"/>
      <c r="Q8" s="886"/>
      <c r="R8" s="886"/>
      <c r="S8" s="886"/>
      <c r="T8" s="886"/>
      <c r="U8" s="886"/>
      <c r="V8" s="886"/>
      <c r="W8" s="886"/>
      <c r="X8" s="887"/>
      <c r="Z8" s="882" t="s">
        <v>45</v>
      </c>
      <c r="AA8" s="883"/>
      <c r="AB8" s="883"/>
      <c r="AC8" s="883"/>
      <c r="AD8" s="883"/>
      <c r="AE8" s="883"/>
      <c r="AF8" s="883"/>
      <c r="AG8" s="883"/>
      <c r="AH8" s="883"/>
      <c r="AI8" s="884"/>
      <c r="AJ8" s="487"/>
      <c r="AK8" s="889" t="s">
        <v>287</v>
      </c>
      <c r="AL8" s="890"/>
      <c r="AM8" s="890"/>
      <c r="AN8" s="890"/>
      <c r="AO8" s="890"/>
      <c r="AP8" s="890"/>
      <c r="AQ8" s="890"/>
      <c r="AR8" s="890"/>
      <c r="AS8" s="890"/>
      <c r="AT8" s="891"/>
      <c r="BE8" s="460" t="s">
        <v>387</v>
      </c>
    </row>
    <row r="9" spans="1:57" s="335" customFormat="1">
      <c r="Z9" s="487"/>
      <c r="AA9" s="487"/>
      <c r="AB9" s="487"/>
      <c r="AC9" s="487"/>
      <c r="AD9" s="487"/>
      <c r="AE9" s="487"/>
      <c r="AF9" s="487"/>
      <c r="AG9" s="487"/>
      <c r="AH9" s="487"/>
      <c r="AI9" s="487"/>
      <c r="AJ9" s="487"/>
      <c r="AK9" s="487"/>
      <c r="AL9" s="487"/>
      <c r="AM9" s="487"/>
      <c r="AN9" s="487"/>
      <c r="AO9" s="487"/>
      <c r="AP9" s="487"/>
      <c r="AQ9" s="487"/>
      <c r="AR9" s="487"/>
      <c r="AS9" s="487"/>
      <c r="AT9" s="487"/>
    </row>
    <row r="10" spans="1:57" s="335" customFormat="1">
      <c r="B10" s="333"/>
      <c r="C10" s="333"/>
      <c r="D10" s="888" t="s">
        <v>245</v>
      </c>
      <c r="E10" s="888"/>
      <c r="F10" s="888"/>
      <c r="G10" s="888"/>
      <c r="H10" s="888"/>
      <c r="I10" s="336"/>
      <c r="J10" s="336"/>
      <c r="K10" s="336"/>
      <c r="L10" s="888" t="s">
        <v>110</v>
      </c>
      <c r="M10" s="888"/>
      <c r="N10" s="888"/>
      <c r="S10" s="888" t="s">
        <v>246</v>
      </c>
      <c r="T10" s="888"/>
      <c r="U10" s="888"/>
      <c r="V10" s="888"/>
      <c r="W10" s="888"/>
      <c r="X10" s="888"/>
      <c r="Z10" s="880" t="s">
        <v>245</v>
      </c>
      <c r="AA10" s="880"/>
      <c r="AB10" s="880"/>
      <c r="AC10" s="880"/>
      <c r="AD10" s="880"/>
      <c r="AE10" s="880"/>
      <c r="AF10" s="488"/>
      <c r="AG10" s="880" t="s">
        <v>110</v>
      </c>
      <c r="AH10" s="880"/>
      <c r="AI10" s="880"/>
      <c r="AJ10" s="487"/>
      <c r="AK10" s="880" t="s">
        <v>245</v>
      </c>
      <c r="AL10" s="880"/>
      <c r="AM10" s="880"/>
      <c r="AN10" s="880"/>
      <c r="AO10" s="880"/>
      <c r="AP10" s="880"/>
      <c r="AQ10" s="488"/>
      <c r="AR10" s="880" t="s">
        <v>110</v>
      </c>
      <c r="AS10" s="880"/>
      <c r="AT10" s="880"/>
      <c r="AY10" s="881" t="s">
        <v>261</v>
      </c>
      <c r="AZ10" s="881"/>
      <c r="BA10" s="881"/>
      <c r="BB10" s="881"/>
      <c r="BC10" s="881"/>
      <c r="BE10" s="528" t="s">
        <v>388</v>
      </c>
    </row>
    <row r="11" spans="1:57" s="335" customFormat="1">
      <c r="A11" s="337" t="s">
        <v>71</v>
      </c>
      <c r="B11" s="337" t="s">
        <v>196</v>
      </c>
      <c r="C11" s="338" t="s">
        <v>247</v>
      </c>
      <c r="D11" s="337" t="s">
        <v>152</v>
      </c>
      <c r="E11" s="337" t="s">
        <v>248</v>
      </c>
      <c r="F11" s="338" t="s">
        <v>80</v>
      </c>
      <c r="G11" s="338" t="s">
        <v>231</v>
      </c>
      <c r="H11" s="338" t="s">
        <v>62</v>
      </c>
      <c r="I11" s="337" t="s">
        <v>56</v>
      </c>
      <c r="J11" s="337" t="s">
        <v>57</v>
      </c>
      <c r="K11" s="336"/>
      <c r="L11" s="337" t="s">
        <v>80</v>
      </c>
      <c r="M11" s="337" t="s">
        <v>231</v>
      </c>
      <c r="N11" s="337" t="s">
        <v>62</v>
      </c>
      <c r="P11" s="338" t="s">
        <v>237</v>
      </c>
      <c r="Q11" s="338" t="s">
        <v>83</v>
      </c>
      <c r="S11" s="339" t="s">
        <v>249</v>
      </c>
      <c r="T11" s="340" t="s">
        <v>250</v>
      </c>
      <c r="U11" s="341" t="s">
        <v>251</v>
      </c>
      <c r="V11" s="340" t="s">
        <v>252</v>
      </c>
      <c r="W11" s="341" t="s">
        <v>253</v>
      </c>
      <c r="X11" s="340" t="s">
        <v>254</v>
      </c>
      <c r="Z11" s="489" t="str">
        <f>D11</f>
        <v>Paid</v>
      </c>
      <c r="AA11" s="489" t="str">
        <f>E11</f>
        <v>OCR</v>
      </c>
      <c r="AB11" s="490" t="str">
        <f>F11</f>
        <v>Incurred</v>
      </c>
      <c r="AC11" s="490" t="s">
        <v>231</v>
      </c>
      <c r="AD11" s="490" t="s">
        <v>62</v>
      </c>
      <c r="AE11" s="490" t="s">
        <v>255</v>
      </c>
      <c r="AF11" s="488"/>
      <c r="AG11" s="489" t="s">
        <v>80</v>
      </c>
      <c r="AH11" s="489" t="s">
        <v>231</v>
      </c>
      <c r="AI11" s="489" t="s">
        <v>62</v>
      </c>
      <c r="AJ11" s="487"/>
      <c r="AK11" s="489" t="s">
        <v>152</v>
      </c>
      <c r="AL11" s="489" t="s">
        <v>248</v>
      </c>
      <c r="AM11" s="490" t="s">
        <v>80</v>
      </c>
      <c r="AN11" s="490" t="s">
        <v>231</v>
      </c>
      <c r="AO11" s="490" t="s">
        <v>62</v>
      </c>
      <c r="AP11" s="490" t="s">
        <v>295</v>
      </c>
      <c r="AQ11" s="488"/>
      <c r="AR11" s="489" t="s">
        <v>80</v>
      </c>
      <c r="AS11" s="489" t="s">
        <v>231</v>
      </c>
      <c r="AT11" s="489" t="s">
        <v>62</v>
      </c>
      <c r="AV11" s="341" t="s">
        <v>256</v>
      </c>
      <c r="AW11" s="341" t="s">
        <v>257</v>
      </c>
      <c r="AY11" s="525" t="s">
        <v>80</v>
      </c>
      <c r="AZ11" s="526" t="s">
        <v>110</v>
      </c>
      <c r="BA11" s="526" t="s">
        <v>262</v>
      </c>
      <c r="BB11" s="526" t="s">
        <v>263</v>
      </c>
      <c r="BC11" s="527" t="s">
        <v>264</v>
      </c>
      <c r="BE11" s="529" t="s">
        <v>386</v>
      </c>
    </row>
    <row r="12" spans="1:57" s="335" customFormat="1" ht="4.7" customHeight="1">
      <c r="B12" s="342"/>
      <c r="C12" s="343"/>
      <c r="D12" s="342"/>
      <c r="E12" s="342"/>
      <c r="F12" s="343"/>
      <c r="G12" s="343"/>
      <c r="H12" s="343"/>
      <c r="I12" s="342"/>
      <c r="J12" s="342"/>
      <c r="K12" s="336"/>
      <c r="L12" s="342"/>
      <c r="M12" s="342"/>
      <c r="N12" s="342"/>
      <c r="P12" s="343"/>
      <c r="Q12" s="343"/>
      <c r="S12" s="344"/>
      <c r="T12" s="344"/>
      <c r="U12" s="345"/>
      <c r="V12" s="344"/>
      <c r="W12" s="345"/>
      <c r="X12" s="344"/>
      <c r="Z12" s="491"/>
      <c r="AA12" s="491"/>
      <c r="AB12" s="492"/>
      <c r="AC12" s="492"/>
      <c r="AD12" s="492"/>
      <c r="AE12" s="493"/>
      <c r="AF12" s="488"/>
      <c r="AG12" s="491"/>
      <c r="AH12" s="491"/>
      <c r="AI12" s="491"/>
      <c r="AJ12" s="487"/>
      <c r="AK12" s="487"/>
      <c r="AL12" s="487"/>
      <c r="AM12" s="487"/>
      <c r="AN12" s="487"/>
      <c r="AO12" s="487"/>
      <c r="AP12" s="487"/>
      <c r="AQ12" s="487"/>
      <c r="AR12" s="487"/>
      <c r="AS12" s="487"/>
      <c r="AT12" s="487"/>
      <c r="AV12" s="333"/>
      <c r="BE12" s="342"/>
    </row>
    <row r="13" spans="1:57" s="335" customFormat="1">
      <c r="B13" s="333"/>
      <c r="C13" s="421" t="s">
        <v>6</v>
      </c>
      <c r="D13" s="422">
        <f>+SUM(D20:D49)+D15</f>
        <v>141887.77500000002</v>
      </c>
      <c r="E13" s="422">
        <f t="shared" ref="E13:H13" si="0">+SUM(E20:E49)+E15</f>
        <v>17112.532999999999</v>
      </c>
      <c r="F13" s="422">
        <f t="shared" si="0"/>
        <v>159000.30800000002</v>
      </c>
      <c r="G13" s="422">
        <f>+SUM(G20:G49)+G15</f>
        <v>480.06864154151503</v>
      </c>
      <c r="H13" s="423">
        <f t="shared" si="0"/>
        <v>159480.37664154152</v>
      </c>
      <c r="I13" s="422"/>
      <c r="J13" s="422"/>
      <c r="K13" s="710"/>
      <c r="L13" s="422">
        <f t="shared" ref="L13:Q13" si="1">+SUM(L20:L49)+L15</f>
        <v>4838</v>
      </c>
      <c r="M13" s="422">
        <f t="shared" si="1"/>
        <v>15.508317169636115</v>
      </c>
      <c r="N13" s="422">
        <f t="shared" si="1"/>
        <v>4853.508317169636</v>
      </c>
      <c r="O13" s="333">
        <f t="shared" si="1"/>
        <v>0</v>
      </c>
      <c r="P13" s="422">
        <f t="shared" si="1"/>
        <v>1020229.0674784941</v>
      </c>
      <c r="Q13" s="422">
        <f t="shared" si="1"/>
        <v>876123</v>
      </c>
      <c r="R13" s="421"/>
      <c r="S13" s="422"/>
      <c r="T13" s="422"/>
      <c r="U13" s="422"/>
      <c r="V13" s="422"/>
      <c r="W13" s="422"/>
      <c r="X13" s="422"/>
      <c r="Y13" s="333"/>
      <c r="Z13" s="494">
        <f t="shared" ref="Z13:AD13" si="2">+SUM(Z20:Z49)+Z15</f>
        <v>0</v>
      </c>
      <c r="AA13" s="494">
        <f t="shared" si="2"/>
        <v>0</v>
      </c>
      <c r="AB13" s="494">
        <f t="shared" si="2"/>
        <v>0</v>
      </c>
      <c r="AC13" s="494">
        <f t="shared" si="2"/>
        <v>0</v>
      </c>
      <c r="AD13" s="495">
        <f t="shared" si="2"/>
        <v>0</v>
      </c>
      <c r="AE13" s="496"/>
      <c r="AF13" s="493"/>
      <c r="AG13" s="494">
        <f t="shared" ref="AG13:AO13" si="3">+SUM(AG20:AG49)+AG15</f>
        <v>0</v>
      </c>
      <c r="AH13" s="494">
        <f t="shared" si="3"/>
        <v>0</v>
      </c>
      <c r="AI13" s="494">
        <f t="shared" si="3"/>
        <v>0</v>
      </c>
      <c r="AJ13" s="493"/>
      <c r="AK13" s="494">
        <f t="shared" si="3"/>
        <v>0</v>
      </c>
      <c r="AL13" s="494">
        <f t="shared" si="3"/>
        <v>0</v>
      </c>
      <c r="AM13" s="494">
        <f t="shared" si="3"/>
        <v>0</v>
      </c>
      <c r="AN13" s="494">
        <f t="shared" si="3"/>
        <v>0</v>
      </c>
      <c r="AO13" s="497">
        <f t="shared" si="3"/>
        <v>0</v>
      </c>
      <c r="AP13" s="498"/>
      <c r="AQ13" s="487"/>
      <c r="AR13" s="494">
        <f t="shared" ref="AR13:AT13" si="4">+SUM(AR20:AR49)+AR15</f>
        <v>0</v>
      </c>
      <c r="AS13" s="494">
        <f t="shared" si="4"/>
        <v>0</v>
      </c>
      <c r="AT13" s="494">
        <f t="shared" si="4"/>
        <v>0</v>
      </c>
      <c r="AV13" s="373"/>
      <c r="AW13" s="373"/>
      <c r="AY13" s="422">
        <f t="shared" ref="AY13:AZ13" si="5">+SUM(AY20:AY49)+AY15</f>
        <v>115139.117</v>
      </c>
      <c r="AZ13" s="422">
        <f t="shared" si="5"/>
        <v>2021</v>
      </c>
      <c r="BA13" s="373"/>
      <c r="BB13" s="373"/>
      <c r="BC13" s="373"/>
      <c r="BE13" s="422">
        <f>+SUM(BE20:BE49)+BE15</f>
        <v>29</v>
      </c>
    </row>
    <row r="14" spans="1:57" ht="3" customHeight="1">
      <c r="A14" s="364"/>
      <c r="B14" s="364"/>
      <c r="C14" s="362"/>
      <c r="D14" s="364"/>
      <c r="E14" s="363"/>
      <c r="F14" s="365"/>
      <c r="G14" s="436"/>
      <c r="H14" s="429"/>
      <c r="I14" s="363"/>
      <c r="J14" s="363"/>
      <c r="K14" s="364"/>
      <c r="L14" s="364"/>
      <c r="M14" s="364"/>
      <c r="N14" s="364"/>
      <c r="O14" s="364"/>
      <c r="P14" s="362"/>
      <c r="Q14" s="362"/>
      <c r="R14" s="364"/>
      <c r="S14" s="364"/>
      <c r="T14" s="364"/>
      <c r="U14" s="362"/>
      <c r="V14" s="364"/>
      <c r="W14" s="362"/>
      <c r="X14" s="364"/>
      <c r="Y14" s="364"/>
      <c r="Z14" s="487"/>
      <c r="AA14" s="487"/>
      <c r="AB14" s="493"/>
      <c r="AC14" s="493"/>
      <c r="AD14" s="493"/>
      <c r="AE14" s="493"/>
      <c r="AF14" s="487"/>
      <c r="AG14" s="487"/>
      <c r="AH14" s="487"/>
      <c r="AI14" s="487"/>
      <c r="AJ14" s="487"/>
      <c r="AK14" s="487"/>
      <c r="AL14" s="487"/>
      <c r="AM14" s="487"/>
      <c r="AN14" s="487"/>
      <c r="AO14" s="487"/>
      <c r="AP14" s="487"/>
      <c r="AQ14" s="487"/>
      <c r="AR14" s="487"/>
      <c r="AS14" s="487"/>
      <c r="AT14" s="487"/>
      <c r="AU14" s="364"/>
      <c r="AV14" s="362"/>
      <c r="AW14" s="364"/>
      <c r="AX14" s="364"/>
      <c r="AY14" s="364"/>
      <c r="AZ14" s="364"/>
      <c r="BA14" s="364"/>
      <c r="BB14" s="364"/>
      <c r="BC14" s="364"/>
      <c r="BD14" s="364"/>
      <c r="BE14" s="364"/>
    </row>
    <row r="15" spans="1:57">
      <c r="C15" s="336" t="s">
        <v>269</v>
      </c>
      <c r="D15" s="348">
        <f>SUM(Summary_AttrorTotal!H18:H49)</f>
        <v>36825.818000000007</v>
      </c>
      <c r="E15" s="348">
        <f>SUM(Summary_AttrorTotal!I18:I49)</f>
        <v>0</v>
      </c>
      <c r="F15" s="346">
        <f>+D15+E15</f>
        <v>36825.818000000007</v>
      </c>
      <c r="G15" s="346">
        <f t="shared" ref="G15:G20" si="6">IF($C15="","",H15-F15)</f>
        <v>-95.758999999998196</v>
      </c>
      <c r="H15" s="407">
        <f>SUM(Summary_AttrorTotal!S18:S49)</f>
        <v>36730.059000000008</v>
      </c>
      <c r="I15" s="349">
        <f t="shared" ref="I15:I20" si="7">IFERROR(IF($C15&lt;&gt;"",H15/F15,""),1)</f>
        <v>0.99739967758489445</v>
      </c>
      <c r="J15" s="349"/>
      <c r="K15" s="710"/>
      <c r="L15" s="348">
        <f>SUM(Summary_AttrorTotal!L18:L49)</f>
        <v>2613</v>
      </c>
      <c r="M15" s="348">
        <f>IFERROR(N15-L15,0)</f>
        <v>2</v>
      </c>
      <c r="N15" s="348">
        <f>SUM(Summary_AttrorTotal!U18:U49)</f>
        <v>2615</v>
      </c>
      <c r="P15" s="346"/>
      <c r="Q15" s="350"/>
      <c r="S15" s="351"/>
      <c r="T15" s="351"/>
      <c r="U15" s="352"/>
      <c r="V15" s="348"/>
      <c r="W15" s="346"/>
      <c r="X15" s="348"/>
      <c r="Z15" s="499"/>
      <c r="AA15" s="499"/>
      <c r="AB15" s="500">
        <f>+Z15+AA15</f>
        <v>0</v>
      </c>
      <c r="AC15" s="500"/>
      <c r="AD15" s="501">
        <f>+AC15+AB15</f>
        <v>0</v>
      </c>
      <c r="AE15" s="493"/>
      <c r="AF15" s="488"/>
      <c r="AG15" s="487"/>
      <c r="AH15" s="487"/>
      <c r="AI15" s="487"/>
      <c r="AJ15" s="487"/>
      <c r="AK15" s="487"/>
      <c r="AL15" s="487"/>
      <c r="AM15" s="487"/>
      <c r="AN15" s="487"/>
      <c r="AO15" s="502"/>
      <c r="AP15" s="487"/>
      <c r="AQ15" s="487"/>
      <c r="AR15" s="487"/>
      <c r="AS15" s="487"/>
      <c r="AT15" s="487"/>
      <c r="AV15" s="333"/>
      <c r="BE15" s="348"/>
    </row>
    <row r="16" spans="1:57" hidden="1">
      <c r="B16" s="470">
        <v>1</v>
      </c>
      <c r="C16" s="471" t="str">
        <f t="shared" ref="C16:C33" si="8">IF(OR(C15=$D$1,C15=""),"",(2006+INT(B16/4-1/4)&amp;" Q"&amp;(B16-INT(B16/4-1/4)*4)))</f>
        <v>2006 Q1</v>
      </c>
      <c r="D16" s="348"/>
      <c r="E16" s="348"/>
      <c r="F16" s="346"/>
      <c r="G16" s="346"/>
      <c r="H16" s="407"/>
      <c r="I16" s="349"/>
      <c r="J16" s="349"/>
      <c r="K16" s="347"/>
      <c r="L16" s="348"/>
      <c r="M16" s="348"/>
      <c r="N16" s="348"/>
      <c r="P16" s="346">
        <f>IF($C16&lt;&gt;"",Summary_AttrorTotal!B46,"")</f>
        <v>11429.582489</v>
      </c>
      <c r="Q16" s="346">
        <f>IF($C16&lt;&gt;"",Summary_AttrorTotal!C46,"")</f>
        <v>25362.5</v>
      </c>
      <c r="S16" s="351"/>
      <c r="T16" s="348"/>
      <c r="U16" s="352"/>
      <c r="V16" s="348"/>
      <c r="W16" s="346"/>
      <c r="X16" s="348"/>
      <c r="Z16" s="499"/>
      <c r="AA16" s="499"/>
      <c r="AB16" s="500"/>
      <c r="AC16" s="500"/>
      <c r="AD16" s="501"/>
      <c r="AE16" s="503"/>
      <c r="AF16" s="487"/>
      <c r="AG16" s="487"/>
      <c r="AH16" s="500"/>
      <c r="AI16" s="487"/>
      <c r="AJ16" s="487"/>
      <c r="AK16" s="499"/>
      <c r="AL16" s="499"/>
      <c r="AM16" s="499"/>
      <c r="AN16" s="499"/>
      <c r="AO16" s="504"/>
      <c r="AP16" s="503"/>
      <c r="AQ16" s="499"/>
      <c r="AR16" s="499"/>
      <c r="AS16" s="499"/>
      <c r="AT16" s="499"/>
      <c r="AV16" s="353"/>
      <c r="AY16" s="359"/>
      <c r="AZ16" s="359"/>
      <c r="BA16" s="360"/>
      <c r="BB16" s="348"/>
      <c r="BC16" s="300"/>
      <c r="BE16" s="348"/>
    </row>
    <row r="17" spans="1:62" hidden="1">
      <c r="B17" s="470">
        <f t="shared" ref="B17:B46" si="9">+B16+1</f>
        <v>2</v>
      </c>
      <c r="C17" s="471" t="str">
        <f t="shared" si="8"/>
        <v>2006 Q2</v>
      </c>
      <c r="D17" s="348"/>
      <c r="E17" s="348"/>
      <c r="F17" s="346"/>
      <c r="G17" s="346"/>
      <c r="H17" s="407"/>
      <c r="I17" s="349"/>
      <c r="J17" s="349"/>
      <c r="K17" s="347"/>
      <c r="L17" s="348"/>
      <c r="M17" s="348"/>
      <c r="N17" s="348"/>
      <c r="P17" s="346">
        <f>IF($C17&lt;&gt;"",Summary_AttrorTotal!B47,"")</f>
        <v>12019.008673999999</v>
      </c>
      <c r="Q17" s="346">
        <f>IF($C17&lt;&gt;"",Summary_AttrorTotal!C47,"")</f>
        <v>25749.5</v>
      </c>
      <c r="S17" s="351"/>
      <c r="T17" s="348"/>
      <c r="U17" s="352"/>
      <c r="V17" s="348"/>
      <c r="W17" s="346"/>
      <c r="X17" s="348"/>
      <c r="Z17" s="499"/>
      <c r="AA17" s="499"/>
      <c r="AB17" s="500"/>
      <c r="AC17" s="500"/>
      <c r="AD17" s="501"/>
      <c r="AE17" s="503"/>
      <c r="AF17" s="487"/>
      <c r="AG17" s="487"/>
      <c r="AH17" s="500"/>
      <c r="AI17" s="487"/>
      <c r="AJ17" s="487"/>
      <c r="AK17" s="499"/>
      <c r="AL17" s="499"/>
      <c r="AM17" s="499"/>
      <c r="AN17" s="499"/>
      <c r="AO17" s="504"/>
      <c r="AP17" s="503"/>
      <c r="AQ17" s="499"/>
      <c r="AR17" s="499"/>
      <c r="AS17" s="499"/>
      <c r="AT17" s="499"/>
      <c r="AV17" s="353"/>
      <c r="AY17" s="359"/>
      <c r="AZ17" s="359"/>
      <c r="BA17" s="360"/>
      <c r="BB17" s="348"/>
      <c r="BC17" s="300"/>
      <c r="BE17" s="348"/>
    </row>
    <row r="18" spans="1:62" hidden="1">
      <c r="B18" s="470">
        <f t="shared" si="9"/>
        <v>3</v>
      </c>
      <c r="C18" s="471" t="str">
        <f t="shared" si="8"/>
        <v>2006 Q3</v>
      </c>
      <c r="D18" s="348"/>
      <c r="E18" s="348"/>
      <c r="F18" s="346"/>
      <c r="G18" s="346"/>
      <c r="H18" s="407"/>
      <c r="I18" s="349"/>
      <c r="J18" s="349"/>
      <c r="K18" s="347"/>
      <c r="L18" s="348"/>
      <c r="M18" s="348"/>
      <c r="N18" s="348"/>
      <c r="P18" s="346">
        <f>IF($C18&lt;&gt;"",Summary_AttrorTotal!B48,"")</f>
        <v>12496.980953</v>
      </c>
      <c r="Q18" s="346">
        <f>IF($C18&lt;&gt;"",Summary_AttrorTotal!C48,"")</f>
        <v>26024</v>
      </c>
      <c r="S18" s="351"/>
      <c r="T18" s="348"/>
      <c r="U18" s="352"/>
      <c r="V18" s="348"/>
      <c r="W18" s="346"/>
      <c r="X18" s="348"/>
      <c r="Z18" s="499"/>
      <c r="AA18" s="499"/>
      <c r="AB18" s="500"/>
      <c r="AC18" s="500"/>
      <c r="AD18" s="501"/>
      <c r="AE18" s="503"/>
      <c r="AF18" s="487"/>
      <c r="AG18" s="487"/>
      <c r="AH18" s="500"/>
      <c r="AI18" s="487"/>
      <c r="AJ18" s="487"/>
      <c r="AK18" s="499"/>
      <c r="AL18" s="499"/>
      <c r="AM18" s="499"/>
      <c r="AN18" s="499"/>
      <c r="AO18" s="504"/>
      <c r="AP18" s="503"/>
      <c r="AQ18" s="499"/>
      <c r="AR18" s="499"/>
      <c r="AS18" s="499"/>
      <c r="AT18" s="499"/>
      <c r="AV18" s="353"/>
      <c r="AY18" s="359"/>
      <c r="AZ18" s="359"/>
      <c r="BA18" s="360"/>
      <c r="BB18" s="348"/>
      <c r="BC18" s="300"/>
      <c r="BE18" s="348"/>
    </row>
    <row r="19" spans="1:62" hidden="1">
      <c r="B19" s="470">
        <f t="shared" si="9"/>
        <v>4</v>
      </c>
      <c r="C19" s="471" t="str">
        <f t="shared" si="8"/>
        <v>2006 Q4</v>
      </c>
      <c r="D19" s="348"/>
      <c r="E19" s="348"/>
      <c r="F19" s="346"/>
      <c r="G19" s="346"/>
      <c r="H19" s="407"/>
      <c r="I19" s="349"/>
      <c r="J19" s="349"/>
      <c r="K19" s="347"/>
      <c r="L19" s="348"/>
      <c r="M19" s="348"/>
      <c r="N19" s="348"/>
      <c r="P19" s="346">
        <f>IF($C19&lt;&gt;"",Summary_AttrorTotal!B49,"")</f>
        <v>12779.394181</v>
      </c>
      <c r="Q19" s="346">
        <f>IF($C19&lt;&gt;"",Summary_AttrorTotal!C49,"")</f>
        <v>26521.833333333332</v>
      </c>
      <c r="S19" s="351"/>
      <c r="T19" s="348"/>
      <c r="U19" s="352"/>
      <c r="V19" s="348"/>
      <c r="W19" s="346"/>
      <c r="X19" s="348"/>
      <c r="Z19" s="499"/>
      <c r="AA19" s="499"/>
      <c r="AB19" s="500"/>
      <c r="AC19" s="500"/>
      <c r="AD19" s="501"/>
      <c r="AE19" s="503"/>
      <c r="AF19" s="487"/>
      <c r="AG19" s="487"/>
      <c r="AH19" s="500"/>
      <c r="AI19" s="487"/>
      <c r="AJ19" s="487"/>
      <c r="AK19" s="499"/>
      <c r="AL19" s="499"/>
      <c r="AM19" s="499"/>
      <c r="AN19" s="499"/>
      <c r="AO19" s="504"/>
      <c r="AP19" s="503"/>
      <c r="AQ19" s="499"/>
      <c r="AR19" s="499"/>
      <c r="AS19" s="499"/>
      <c r="AT19" s="499"/>
      <c r="AV19" s="353"/>
      <c r="AY19" s="359"/>
      <c r="AZ19" s="359"/>
      <c r="BA19" s="360"/>
      <c r="BB19" s="348"/>
      <c r="BC19" s="300"/>
      <c r="BE19" s="348"/>
    </row>
    <row r="20" spans="1:62">
      <c r="A20" s="364" t="str">
        <f>LEFT(C20,4)</f>
        <v>2007</v>
      </c>
      <c r="B20" s="335">
        <f>+B19+1</f>
        <v>5</v>
      </c>
      <c r="C20" s="336" t="str">
        <f>IF(OR(C19=$D$1,C19=""),"",(2006+INT(B20/4-1/4)&amp;" Q"&amp;(B20-INT(B20/4-1/4)*4)))</f>
        <v>2007 Q1</v>
      </c>
      <c r="D20" s="348">
        <f>IF($C20&lt;&gt;"",Summary_AttrorTotal!H50,"")</f>
        <v>1867.615</v>
      </c>
      <c r="E20" s="348">
        <f>IF($C20&lt;&gt;"",Summary_AttrorTotal!I50,"")</f>
        <v>0</v>
      </c>
      <c r="F20" s="346">
        <f t="shared" ref="F20" si="10">IF($C20="","",D20+E20)</f>
        <v>1867.615</v>
      </c>
      <c r="G20" s="346">
        <f t="shared" si="6"/>
        <v>-9.9999999997635314E-4</v>
      </c>
      <c r="H20" s="407">
        <f>IF($C20="","",Summary_AttrorTotal!S50)</f>
        <v>1867.614</v>
      </c>
      <c r="I20" s="349">
        <f t="shared" si="7"/>
        <v>0.99999946455773814</v>
      </c>
      <c r="J20" s="349"/>
      <c r="K20" s="347"/>
      <c r="L20" s="348">
        <f>IF($C20&lt;&gt;"",Summary_AttrorTotal!L50,"")</f>
        <v>68</v>
      </c>
      <c r="M20" s="348">
        <f>IFERROR(N20-L20,0)</f>
        <v>0</v>
      </c>
      <c r="N20" s="348">
        <f>IF($C20&lt;&gt;"",Summary_AttrorTotal!U50,"")</f>
        <v>68</v>
      </c>
      <c r="P20" s="346">
        <f>IF($C20&lt;&gt;"",Summary_AttrorTotal!B50,"")</f>
        <v>13070.410241999998</v>
      </c>
      <c r="Q20" s="346">
        <f>IF($C20&lt;&gt;"",Summary_AttrorTotal!C50,"")</f>
        <v>26695</v>
      </c>
      <c r="S20" s="351">
        <f t="shared" ref="S20" si="11">IF($C20&lt;&gt;"",N20/Q20*4,"")</f>
        <v>1.0189174002622214E-2</v>
      </c>
      <c r="T20" s="348">
        <f t="shared" ref="T20" si="12">IFERROR(IF($C20&lt;&gt;"",H20/N20*1000,""),0)</f>
        <v>27464.911764705881</v>
      </c>
      <c r="U20" s="707">
        <f t="shared" ref="U20" si="13">IF($C20&lt;&gt;"",H20/P20,"")</f>
        <v>0.14288870551275237</v>
      </c>
      <c r="V20" s="348">
        <f t="shared" ref="V20" si="14">IF($C20&lt;&gt;"",P20/Q20*4*1000,"")</f>
        <v>1958.480650608728</v>
      </c>
      <c r="W20" s="346">
        <f t="shared" ref="W20" si="15">IF($C20&lt;&gt;"",H20/Q20*4*1000,"")</f>
        <v>279.84476493725418</v>
      </c>
      <c r="X20" s="348">
        <f t="shared" ref="X20" si="16">IF($C20&lt;&gt;"",F20/Q20*4*1000,"")</f>
        <v>279.84491477804835</v>
      </c>
      <c r="Z20" s="499">
        <f>IF($C20&lt;&gt;"",'Large Losses_Analysis'!C50,"")</f>
        <v>0</v>
      </c>
      <c r="AA20" s="499">
        <f>IF($C20&lt;&gt;"",'Large Losses_Analysis'!I50,"")</f>
        <v>0</v>
      </c>
      <c r="AB20" s="500">
        <f t="shared" ref="AB20" si="17">IF($C20&lt;&gt;"",Z20+AA20,"")</f>
        <v>0</v>
      </c>
      <c r="AC20" s="500">
        <f t="shared" ref="AC20" si="18">IF($C20&lt;&gt;"",AD20-AB20,"")</f>
        <v>0</v>
      </c>
      <c r="AD20" s="501">
        <f>IF($C20&lt;&gt;"",'Large Losses_Analysis'!AA50,"")</f>
        <v>0</v>
      </c>
      <c r="AE20" s="503">
        <f t="shared" ref="AE20" si="19">IF($C20&lt;&gt;"",AD20/P20,"")</f>
        <v>0</v>
      </c>
      <c r="AF20" s="487"/>
      <c r="AG20" s="487">
        <f>IF($C20&lt;&gt;"",'Large Losses_Analysis'!U50,"")</f>
        <v>0</v>
      </c>
      <c r="AH20" s="500">
        <f t="shared" ref="AH20" si="20">IF($C20&lt;&gt;"",AI20-AG20,"")</f>
        <v>0</v>
      </c>
      <c r="AI20" s="487">
        <f>IF($C20&lt;&gt;"",'Large Losses_Analysis'!AI50,"")</f>
        <v>0</v>
      </c>
      <c r="AJ20" s="487"/>
      <c r="AK20" s="499">
        <f>IF($C20&lt;&gt;"",'Weather Losses_Analysis'!C50,"")</f>
        <v>0</v>
      </c>
      <c r="AL20" s="499">
        <f>IF($C20&lt;&gt;"",'Weather Losses_Analysis'!I50,"")</f>
        <v>0</v>
      </c>
      <c r="AM20" s="500">
        <f t="shared" ref="AM20" si="21">IF($C20&lt;&gt;"",AK20+AL20,"")</f>
        <v>0</v>
      </c>
      <c r="AN20" s="500">
        <f t="shared" ref="AN20" si="22">IF($C20&lt;&gt;"",AO20-AM20,"")</f>
        <v>0</v>
      </c>
      <c r="AO20" s="504">
        <f>IF($C20&lt;&gt;"",'Weather Losses_Analysis'!AA50,"")</f>
        <v>0</v>
      </c>
      <c r="AP20" s="503">
        <f>IF($C20&lt;&gt;"",AD20/P20,"")</f>
        <v>0</v>
      </c>
      <c r="AQ20" s="499"/>
      <c r="AR20" s="499">
        <f>IF($C20&lt;&gt;"",'Weather Losses_Analysis'!U50,"")</f>
        <v>0</v>
      </c>
      <c r="AS20" s="499">
        <f>IF($C20&lt;&gt;"",AI20-AG20,"")</f>
        <v>0</v>
      </c>
      <c r="AT20" s="499">
        <f>IF($C20&lt;&gt;"",'Weather Losses_Analysis'!AI50,"")</f>
        <v>0</v>
      </c>
      <c r="AV20" s="353">
        <f t="shared" ref="AV20:AV47" si="23">IF($C20&lt;&gt;"",AE20+U20+AP20,"")</f>
        <v>0.14288870551275237</v>
      </c>
      <c r="AW20" s="420">
        <f t="shared" ref="AW20" si="24">IF(IF(C20=$D$1,4,VALUE(AW21)-1)&lt;=0,0,IF(C20=$D$1,4,VALUE(AW21)-1))</f>
        <v>0</v>
      </c>
      <c r="AY20" s="359">
        <f>IF($C20&lt;&gt;"",Summary_AttrorTotal!F50,"")</f>
        <v>1674.809</v>
      </c>
      <c r="AZ20" s="359">
        <f>IF($C20&lt;&gt;"",Summary_AttrorTotal!G50,"")</f>
        <v>56</v>
      </c>
      <c r="BA20" s="360">
        <f t="shared" ref="BA20" si="25">IF($C20&lt;&gt;"",AZ20/Q20*4,"")</f>
        <v>8.3910844727477056E-3</v>
      </c>
      <c r="BB20" s="348">
        <f t="shared" ref="BB20" si="26">IFERROR(AY20/AZ20*1000,0)</f>
        <v>29907.303571428572</v>
      </c>
      <c r="BC20" s="300">
        <f t="shared" ref="BC20" si="27">IF($C20&lt;&gt;"",AY20/Q20*4*1000,"")</f>
        <v>250.95471061996628</v>
      </c>
      <c r="BE20" s="348">
        <v>0</v>
      </c>
      <c r="BF20" s="740"/>
      <c r="BG20" s="741"/>
      <c r="BH20" s="742"/>
      <c r="BJ20" s="363"/>
    </row>
    <row r="21" spans="1:62">
      <c r="A21" s="364" t="str">
        <f t="shared" ref="A21:A49" si="28">LEFT(C21,4)</f>
        <v>2007</v>
      </c>
      <c r="B21" s="335">
        <f t="shared" si="9"/>
        <v>6</v>
      </c>
      <c r="C21" s="336" t="str">
        <f t="shared" si="8"/>
        <v>2007 Q2</v>
      </c>
      <c r="D21" s="348">
        <f>IF($C21&lt;&gt;"",Summary_AttrorTotal!H51,"")</f>
        <v>2334.9</v>
      </c>
      <c r="E21" s="348">
        <f>IF($C21&lt;&gt;"",Summary_AttrorTotal!I51,"")</f>
        <v>0</v>
      </c>
      <c r="F21" s="346">
        <f t="shared" ref="F21:F36" si="29">IF($C21="","",D21+E21)</f>
        <v>2334.9</v>
      </c>
      <c r="G21" s="346">
        <f t="shared" ref="G21:G36" si="30">IF($C21="","",H21-F21)</f>
        <v>0</v>
      </c>
      <c r="H21" s="407">
        <f>IF($C21="","",Summary_AttrorTotal!S51)</f>
        <v>2334.9</v>
      </c>
      <c r="I21" s="349">
        <f t="shared" ref="I21:I36" si="31">IFERROR(IF($C21&lt;&gt;"",H21/F21,""),1)</f>
        <v>1</v>
      </c>
      <c r="J21" s="349">
        <f t="shared" ref="J21:J36" si="32">IF($C21&lt;&gt;"",I21/I20,"")</f>
        <v>1.0000005354425485</v>
      </c>
      <c r="K21" s="347"/>
      <c r="L21" s="348">
        <f>IF($C21&lt;&gt;"",Summary_AttrorTotal!L51,"")</f>
        <v>69</v>
      </c>
      <c r="M21" s="348">
        <f t="shared" ref="M21:M47" si="33">IFERROR(N21-L21,0)</f>
        <v>0</v>
      </c>
      <c r="N21" s="348">
        <f>IF($C21&lt;&gt;"",Summary_AttrorTotal!U51,"")</f>
        <v>69</v>
      </c>
      <c r="P21" s="346">
        <f>IF($C21&lt;&gt;"",Summary_AttrorTotal!B51,"")</f>
        <v>13244.180364</v>
      </c>
      <c r="Q21" s="346">
        <f>IF($C21&lt;&gt;"",Summary_AttrorTotal!C51,"")</f>
        <v>26185.833333333332</v>
      </c>
      <c r="S21" s="351">
        <f t="shared" ref="S21:S47" si="34">IF($C21&lt;&gt;"",N21/Q21*4,"")</f>
        <v>1.0540050281640836E-2</v>
      </c>
      <c r="T21" s="348">
        <f t="shared" ref="T21:T47" si="35">IFERROR(IF($C21&lt;&gt;"",H21/N21*1000,""),0)</f>
        <v>33839.130434782608</v>
      </c>
      <c r="U21" s="707">
        <f t="shared" ref="U21:U47" si="36">IF($C21&lt;&gt;"",H21/P21,"")</f>
        <v>0.17629630039973382</v>
      </c>
      <c r="V21" s="348">
        <f t="shared" ref="V21:V47" si="37">IF($C21&lt;&gt;"",P21/Q21*4*1000,"")</f>
        <v>2023.1061880533368</v>
      </c>
      <c r="W21" s="346">
        <f t="shared" ref="W21:W47" si="38">IF($C21&lt;&gt;"",H21/Q21*4*1000,"")</f>
        <v>356.66613626961146</v>
      </c>
      <c r="X21" s="348">
        <f t="shared" ref="X21:X47" si="39">IF($C21&lt;&gt;"",F21/Q21*4*1000,"")</f>
        <v>356.66613626961146</v>
      </c>
      <c r="Z21" s="499">
        <f>IF($C21&lt;&gt;"",'Large Losses_Analysis'!C51,"")</f>
        <v>0</v>
      </c>
      <c r="AA21" s="499">
        <f>IF($C21&lt;&gt;"",'Large Losses_Analysis'!I51,"")</f>
        <v>0</v>
      </c>
      <c r="AB21" s="500">
        <f t="shared" ref="AB21:AB47" si="40">IF($C21&lt;&gt;"",Z21+AA21,"")</f>
        <v>0</v>
      </c>
      <c r="AC21" s="500">
        <f t="shared" ref="AC21:AC47" si="41">IF($C21&lt;&gt;"",AD21-AB21,"")</f>
        <v>0</v>
      </c>
      <c r="AD21" s="501">
        <f>IF($C21&lt;&gt;"",'Large Losses_Analysis'!AA51,"")</f>
        <v>0</v>
      </c>
      <c r="AE21" s="503">
        <f t="shared" ref="AE21:AE47" si="42">IF($C21&lt;&gt;"",AD21/P21,"")</f>
        <v>0</v>
      </c>
      <c r="AF21" s="487"/>
      <c r="AG21" s="487">
        <f>IF($C21&lt;&gt;"",'Large Losses_Analysis'!U51,"")</f>
        <v>0</v>
      </c>
      <c r="AH21" s="500">
        <f t="shared" ref="AH21:AH47" si="43">IF($C21&lt;&gt;"",AI21-AG21,"")</f>
        <v>0</v>
      </c>
      <c r="AI21" s="487">
        <f>IF($C21&lt;&gt;"",'Large Losses_Analysis'!AI51,"")</f>
        <v>0</v>
      </c>
      <c r="AJ21" s="487"/>
      <c r="AK21" s="499">
        <f>IF($C21&lt;&gt;"",'Weather Losses_Analysis'!C51,"")</f>
        <v>0</v>
      </c>
      <c r="AL21" s="499">
        <f>IF($C21&lt;&gt;"",'Weather Losses_Analysis'!I51,"")</f>
        <v>0</v>
      </c>
      <c r="AM21" s="500">
        <f t="shared" ref="AM21:AM47" si="44">IF($C21&lt;&gt;"",AK21+AL21,"")</f>
        <v>0</v>
      </c>
      <c r="AN21" s="500">
        <f t="shared" ref="AN21:AN47" si="45">IF($C21&lt;&gt;"",AO21-AM21,"")</f>
        <v>0</v>
      </c>
      <c r="AO21" s="504">
        <f>IF($C21&lt;&gt;"",'Weather Losses_Analysis'!AA51,"")</f>
        <v>0</v>
      </c>
      <c r="AP21" s="503">
        <f t="shared" ref="AP21:AP47" si="46">IF($C21&lt;&gt;"",AD21/P21,"")</f>
        <v>0</v>
      </c>
      <c r="AQ21" s="499"/>
      <c r="AR21" s="499">
        <f>IF($C21&lt;&gt;"",'Weather Losses_Analysis'!U51,"")</f>
        <v>0</v>
      </c>
      <c r="AS21" s="499">
        <f t="shared" ref="AS21:AS47" si="47">IF($C21&lt;&gt;"",AI21-AG21,"")</f>
        <v>0</v>
      </c>
      <c r="AT21" s="499">
        <f>IF($C21&lt;&gt;"",'Weather Losses_Analysis'!AI51,"")</f>
        <v>0</v>
      </c>
      <c r="AV21" s="353">
        <f t="shared" si="23"/>
        <v>0.17629630039973382</v>
      </c>
      <c r="AW21" s="420">
        <f t="shared" ref="AW21:AW45" si="48">IF(IF(C21=$D$1,4,VALUE(AW22)-1)&lt;=0,0,IF(C21=$D$1,4,VALUE(AW22)-1))</f>
        <v>0</v>
      </c>
      <c r="AY21" s="359">
        <f>IF($C21&lt;&gt;"",Summary_AttrorTotal!F51,"")</f>
        <v>2699.3119999999999</v>
      </c>
      <c r="AZ21" s="359">
        <f>IF($C21&lt;&gt;"",Summary_AttrorTotal!G51,"")</f>
        <v>74</v>
      </c>
      <c r="BA21" s="360">
        <f t="shared" ref="BA21:BA47" si="49">IF($C21&lt;&gt;"",AZ21/Q21*4,"")</f>
        <v>1.1303822041180028E-2</v>
      </c>
      <c r="BB21" s="348">
        <f t="shared" ref="BB21:BB47" si="50">IFERROR(AY21/AZ21*1000,0)</f>
        <v>36477.189189189186</v>
      </c>
      <c r="BC21" s="300">
        <f t="shared" ref="BC21:BC47" si="51">IF($C21&lt;&gt;"",AY21/Q21*4*1000,"")</f>
        <v>412.33165515705053</v>
      </c>
      <c r="BE21" s="348">
        <v>3</v>
      </c>
      <c r="BF21" s="740"/>
      <c r="BG21" s="741"/>
      <c r="BH21" s="742"/>
      <c r="BJ21" s="363"/>
    </row>
    <row r="22" spans="1:62">
      <c r="A22" s="364" t="str">
        <f t="shared" si="28"/>
        <v>2007</v>
      </c>
      <c r="B22" s="335">
        <f t="shared" si="9"/>
        <v>7</v>
      </c>
      <c r="C22" s="336" t="str">
        <f t="shared" si="8"/>
        <v>2007 Q3</v>
      </c>
      <c r="D22" s="348">
        <f>IF($C22&lt;&gt;"",Summary_AttrorTotal!H52,"")</f>
        <v>2379.4</v>
      </c>
      <c r="E22" s="348">
        <f>IF($C22&lt;&gt;"",Summary_AttrorTotal!I52,"")</f>
        <v>0</v>
      </c>
      <c r="F22" s="346">
        <f t="shared" si="29"/>
        <v>2379.4</v>
      </c>
      <c r="G22" s="346">
        <f t="shared" si="30"/>
        <v>-55.445000000000164</v>
      </c>
      <c r="H22" s="407">
        <f>IF($C22="","",Summary_AttrorTotal!S52)</f>
        <v>2323.9549999999999</v>
      </c>
      <c r="I22" s="349">
        <f t="shared" si="31"/>
        <v>0.97669790703538706</v>
      </c>
      <c r="J22" s="349">
        <f t="shared" si="32"/>
        <v>0.97669790703538706</v>
      </c>
      <c r="K22" s="347"/>
      <c r="L22" s="348">
        <f>IF($C22&lt;&gt;"",Summary_AttrorTotal!L52,"")</f>
        <v>83</v>
      </c>
      <c r="M22" s="348">
        <f t="shared" si="33"/>
        <v>0</v>
      </c>
      <c r="N22" s="348">
        <f>IF($C22&lt;&gt;"",Summary_AttrorTotal!U52,"")</f>
        <v>83</v>
      </c>
      <c r="P22" s="346">
        <f>IF($C22&lt;&gt;"",Summary_AttrorTotal!B52,"")</f>
        <v>13521.497401000001</v>
      </c>
      <c r="Q22" s="346">
        <f>IF($C22&lt;&gt;"",Summary_AttrorTotal!C52,"")</f>
        <v>25256.333333333332</v>
      </c>
      <c r="S22" s="351">
        <f t="shared" si="34"/>
        <v>1.3145217701170664E-2</v>
      </c>
      <c r="T22" s="348">
        <f t="shared" si="35"/>
        <v>27999.457831325301</v>
      </c>
      <c r="U22" s="707">
        <f t="shared" si="36"/>
        <v>0.17187112721909992</v>
      </c>
      <c r="V22" s="348">
        <f t="shared" si="37"/>
        <v>2141.482252794679</v>
      </c>
      <c r="W22" s="346">
        <f t="shared" si="38"/>
        <v>368.05896870751894</v>
      </c>
      <c r="X22" s="348">
        <f t="shared" si="39"/>
        <v>376.84013250801786</v>
      </c>
      <c r="Z22" s="499">
        <f>IF($C22&lt;&gt;"",'Large Losses_Analysis'!C52,"")</f>
        <v>0</v>
      </c>
      <c r="AA22" s="499">
        <f>IF($C22&lt;&gt;"",'Large Losses_Analysis'!I52,"")</f>
        <v>0</v>
      </c>
      <c r="AB22" s="500">
        <f t="shared" si="40"/>
        <v>0</v>
      </c>
      <c r="AC22" s="500">
        <f t="shared" si="41"/>
        <v>0</v>
      </c>
      <c r="AD22" s="501">
        <f>IF($C22&lt;&gt;"",'Large Losses_Analysis'!AA52,"")</f>
        <v>0</v>
      </c>
      <c r="AE22" s="503">
        <f t="shared" si="42"/>
        <v>0</v>
      </c>
      <c r="AF22" s="487"/>
      <c r="AG22" s="487">
        <f>IF($C22&lt;&gt;"",'Large Losses_Analysis'!U52,"")</f>
        <v>0</v>
      </c>
      <c r="AH22" s="500">
        <f t="shared" si="43"/>
        <v>0</v>
      </c>
      <c r="AI22" s="487">
        <f>IF($C22&lt;&gt;"",'Large Losses_Analysis'!AI52,"")</f>
        <v>0</v>
      </c>
      <c r="AJ22" s="487"/>
      <c r="AK22" s="499">
        <f>IF($C22&lt;&gt;"",'Weather Losses_Analysis'!C52,"")</f>
        <v>0</v>
      </c>
      <c r="AL22" s="499">
        <f>IF($C22&lt;&gt;"",'Weather Losses_Analysis'!I52,"")</f>
        <v>0</v>
      </c>
      <c r="AM22" s="500">
        <f t="shared" si="44"/>
        <v>0</v>
      </c>
      <c r="AN22" s="500">
        <f t="shared" si="45"/>
        <v>0</v>
      </c>
      <c r="AO22" s="504">
        <f>IF($C22&lt;&gt;"",'Weather Losses_Analysis'!AA52,"")</f>
        <v>0</v>
      </c>
      <c r="AP22" s="503">
        <f t="shared" si="46"/>
        <v>0</v>
      </c>
      <c r="AQ22" s="499"/>
      <c r="AR22" s="499">
        <f>IF($C22&lt;&gt;"",'Weather Losses_Analysis'!U52,"")</f>
        <v>0</v>
      </c>
      <c r="AS22" s="499">
        <f t="shared" si="47"/>
        <v>0</v>
      </c>
      <c r="AT22" s="499">
        <f>IF($C22&lt;&gt;"",'Weather Losses_Analysis'!AI52,"")</f>
        <v>0</v>
      </c>
      <c r="AV22" s="353">
        <f t="shared" si="23"/>
        <v>0.17187112721909992</v>
      </c>
      <c r="AW22" s="420">
        <f t="shared" si="48"/>
        <v>0</v>
      </c>
      <c r="AY22" s="359">
        <f>IF($C22&lt;&gt;"",Summary_AttrorTotal!F52,"")</f>
        <v>2614.3339999999998</v>
      </c>
      <c r="AZ22" s="359">
        <f>IF($C22&lt;&gt;"",Summary_AttrorTotal!G52,"")</f>
        <v>80</v>
      </c>
      <c r="BA22" s="360">
        <f t="shared" si="49"/>
        <v>1.2670089350525941E-2</v>
      </c>
      <c r="BB22" s="348">
        <f t="shared" si="50"/>
        <v>32679.174999999999</v>
      </c>
      <c r="BC22" s="300">
        <f t="shared" si="51"/>
        <v>414.04806715147356</v>
      </c>
      <c r="BE22" s="348">
        <v>4</v>
      </c>
      <c r="BF22" s="740"/>
      <c r="BG22" s="741"/>
      <c r="BH22" s="742"/>
      <c r="BJ22" s="363"/>
    </row>
    <row r="23" spans="1:62">
      <c r="A23" s="364" t="str">
        <f t="shared" si="28"/>
        <v>2007</v>
      </c>
      <c r="B23" s="335">
        <f t="shared" si="9"/>
        <v>8</v>
      </c>
      <c r="C23" s="336" t="str">
        <f t="shared" si="8"/>
        <v>2007 Q4</v>
      </c>
      <c r="D23" s="348">
        <f>IF($C23&lt;&gt;"",Summary_AttrorTotal!H53,"")</f>
        <v>3098.6379999999999</v>
      </c>
      <c r="E23" s="348">
        <f>IF($C23&lt;&gt;"",Summary_AttrorTotal!I53,"")</f>
        <v>0</v>
      </c>
      <c r="F23" s="346">
        <f t="shared" si="29"/>
        <v>3098.6379999999999</v>
      </c>
      <c r="G23" s="346">
        <f t="shared" si="30"/>
        <v>0</v>
      </c>
      <c r="H23" s="407">
        <f>IF($C23="","",Summary_AttrorTotal!S53)</f>
        <v>3098.6379999999999</v>
      </c>
      <c r="I23" s="349">
        <f t="shared" si="31"/>
        <v>1</v>
      </c>
      <c r="J23" s="349">
        <f t="shared" si="32"/>
        <v>1.0238580351168589</v>
      </c>
      <c r="K23" s="347"/>
      <c r="L23" s="348">
        <f>IF($C23&lt;&gt;"",Summary_AttrorTotal!L53,"")</f>
        <v>81</v>
      </c>
      <c r="M23" s="348">
        <f t="shared" si="33"/>
        <v>0</v>
      </c>
      <c r="N23" s="348">
        <f>IF($C23&lt;&gt;"",Summary_AttrorTotal!U53,"")</f>
        <v>81</v>
      </c>
      <c r="P23" s="346">
        <f>IF($C23&lt;&gt;"",Summary_AttrorTotal!B53,"")</f>
        <v>14140.254912</v>
      </c>
      <c r="Q23" s="346">
        <f>IF($C23&lt;&gt;"",Summary_AttrorTotal!C53,"")</f>
        <v>24991.833333333332</v>
      </c>
      <c r="S23" s="351">
        <f t="shared" si="34"/>
        <v>1.2964234983427921E-2</v>
      </c>
      <c r="T23" s="348">
        <f t="shared" si="35"/>
        <v>38254.790123456783</v>
      </c>
      <c r="U23" s="707">
        <f t="shared" si="36"/>
        <v>0.21913593632391795</v>
      </c>
      <c r="V23" s="348">
        <f t="shared" si="37"/>
        <v>2263.1800914165296</v>
      </c>
      <c r="W23" s="346">
        <f t="shared" si="38"/>
        <v>495.94408840221138</v>
      </c>
      <c r="X23" s="348">
        <f t="shared" si="39"/>
        <v>495.94408840221138</v>
      </c>
      <c r="Z23" s="499">
        <f>IF($C23&lt;&gt;"",'Large Losses_Analysis'!C53,"")</f>
        <v>0</v>
      </c>
      <c r="AA23" s="499">
        <f>IF($C23&lt;&gt;"",'Large Losses_Analysis'!I53,"")</f>
        <v>0</v>
      </c>
      <c r="AB23" s="500">
        <f t="shared" si="40"/>
        <v>0</v>
      </c>
      <c r="AC23" s="500">
        <f t="shared" si="41"/>
        <v>0</v>
      </c>
      <c r="AD23" s="501">
        <f>IF($C23&lt;&gt;"",'Large Losses_Analysis'!AA53,"")</f>
        <v>0</v>
      </c>
      <c r="AE23" s="503">
        <f t="shared" si="42"/>
        <v>0</v>
      </c>
      <c r="AF23" s="487"/>
      <c r="AG23" s="487">
        <f>IF($C23&lt;&gt;"",'Large Losses_Analysis'!U53,"")</f>
        <v>0</v>
      </c>
      <c r="AH23" s="500">
        <f t="shared" si="43"/>
        <v>0</v>
      </c>
      <c r="AI23" s="487">
        <f>IF($C23&lt;&gt;"",'Large Losses_Analysis'!AI53,"")</f>
        <v>0</v>
      </c>
      <c r="AJ23" s="487"/>
      <c r="AK23" s="499">
        <f>IF($C23&lt;&gt;"",'Weather Losses_Analysis'!C53,"")</f>
        <v>0</v>
      </c>
      <c r="AL23" s="499">
        <f>IF($C23&lt;&gt;"",'Weather Losses_Analysis'!I53,"")</f>
        <v>0</v>
      </c>
      <c r="AM23" s="500">
        <f t="shared" si="44"/>
        <v>0</v>
      </c>
      <c r="AN23" s="500">
        <f t="shared" si="45"/>
        <v>0</v>
      </c>
      <c r="AO23" s="504">
        <f>IF($C23&lt;&gt;"",'Weather Losses_Analysis'!AA53,"")</f>
        <v>0</v>
      </c>
      <c r="AP23" s="503">
        <f t="shared" si="46"/>
        <v>0</v>
      </c>
      <c r="AQ23" s="499"/>
      <c r="AR23" s="499">
        <f>IF($C23&lt;&gt;"",'Weather Losses_Analysis'!U53,"")</f>
        <v>0</v>
      </c>
      <c r="AS23" s="499">
        <f t="shared" si="47"/>
        <v>0</v>
      </c>
      <c r="AT23" s="499">
        <f>IF($C23&lt;&gt;"",'Weather Losses_Analysis'!AI53,"")</f>
        <v>0</v>
      </c>
      <c r="AV23" s="353">
        <f t="shared" si="23"/>
        <v>0.21913593632391795</v>
      </c>
      <c r="AW23" s="420">
        <f t="shared" si="48"/>
        <v>0</v>
      </c>
      <c r="AY23" s="359">
        <f>IF($C23&lt;&gt;"",Summary_AttrorTotal!F53,"")</f>
        <v>3257.6819999999998</v>
      </c>
      <c r="AZ23" s="359">
        <f>IF($C23&lt;&gt;"",Summary_AttrorTotal!G53,"")</f>
        <v>73</v>
      </c>
      <c r="BA23" s="360">
        <f t="shared" si="49"/>
        <v>1.168381671345973E-2</v>
      </c>
      <c r="BB23" s="348">
        <f t="shared" si="50"/>
        <v>44625.780821917804</v>
      </c>
      <c r="BC23" s="300">
        <f t="shared" si="51"/>
        <v>521.3994438183139</v>
      </c>
      <c r="BE23" s="348">
        <v>0</v>
      </c>
      <c r="BF23" s="740"/>
      <c r="BG23" s="741"/>
      <c r="BH23" s="742"/>
      <c r="BJ23" s="363"/>
    </row>
    <row r="24" spans="1:62">
      <c r="A24" s="364" t="str">
        <f t="shared" si="28"/>
        <v>2008</v>
      </c>
      <c r="B24" s="335">
        <f t="shared" si="9"/>
        <v>9</v>
      </c>
      <c r="C24" s="336" t="str">
        <f t="shared" si="8"/>
        <v>2008 Q1</v>
      </c>
      <c r="D24" s="348">
        <f>IF($C24&lt;&gt;"",Summary_AttrorTotal!H54,"")</f>
        <v>2352.5169999999998</v>
      </c>
      <c r="E24" s="348">
        <f>IF($C24&lt;&gt;"",Summary_AttrorTotal!I54,"")</f>
        <v>0</v>
      </c>
      <c r="F24" s="346">
        <f t="shared" si="29"/>
        <v>2352.5169999999998</v>
      </c>
      <c r="G24" s="346">
        <f t="shared" si="30"/>
        <v>0</v>
      </c>
      <c r="H24" s="407">
        <f>IF($C24="","",Summary_AttrorTotal!S54)</f>
        <v>2352.5169999999998</v>
      </c>
      <c r="I24" s="349">
        <f t="shared" si="31"/>
        <v>1</v>
      </c>
      <c r="J24" s="349">
        <f t="shared" si="32"/>
        <v>1</v>
      </c>
      <c r="K24" s="347"/>
      <c r="L24" s="348">
        <f>IF($C24&lt;&gt;"",Summary_AttrorTotal!L54,"")</f>
        <v>62</v>
      </c>
      <c r="M24" s="348">
        <f t="shared" si="33"/>
        <v>0</v>
      </c>
      <c r="N24" s="348">
        <f>IF($C24&lt;&gt;"",Summary_AttrorTotal!U54,"")</f>
        <v>62</v>
      </c>
      <c r="P24" s="346">
        <f>IF($C24&lt;&gt;"",Summary_AttrorTotal!B54,"")</f>
        <v>15221.597145</v>
      </c>
      <c r="Q24" s="346">
        <f>IF($C24&lt;&gt;"",Summary_AttrorTotal!C54,"")</f>
        <v>24684.833333333332</v>
      </c>
      <c r="S24" s="351">
        <f t="shared" si="34"/>
        <v>1.0046654828538441E-2</v>
      </c>
      <c r="T24" s="348">
        <f t="shared" si="35"/>
        <v>37943.822580645159</v>
      </c>
      <c r="U24" s="707">
        <f t="shared" si="36"/>
        <v>0.15455125881929915</v>
      </c>
      <c r="V24" s="348">
        <f t="shared" si="37"/>
        <v>2466.5505234658262</v>
      </c>
      <c r="W24" s="346">
        <f t="shared" si="38"/>
        <v>381.20848834304468</v>
      </c>
      <c r="X24" s="348">
        <f t="shared" si="39"/>
        <v>381.20848834304468</v>
      </c>
      <c r="Z24" s="499">
        <f>IF($C24&lt;&gt;"",'Large Losses_Analysis'!C54,"")</f>
        <v>0</v>
      </c>
      <c r="AA24" s="499">
        <f>IF($C24&lt;&gt;"",'Large Losses_Analysis'!I54,"")</f>
        <v>0</v>
      </c>
      <c r="AB24" s="500">
        <f t="shared" si="40"/>
        <v>0</v>
      </c>
      <c r="AC24" s="500">
        <f t="shared" si="41"/>
        <v>0</v>
      </c>
      <c r="AD24" s="501">
        <f>IF($C24&lt;&gt;"",'Large Losses_Analysis'!AA54,"")</f>
        <v>0</v>
      </c>
      <c r="AE24" s="503">
        <f t="shared" si="42"/>
        <v>0</v>
      </c>
      <c r="AF24" s="487"/>
      <c r="AG24" s="487">
        <f>IF($C24&lt;&gt;"",'Large Losses_Analysis'!U54,"")</f>
        <v>0</v>
      </c>
      <c r="AH24" s="500">
        <f t="shared" si="43"/>
        <v>0</v>
      </c>
      <c r="AI24" s="487">
        <f>IF($C24&lt;&gt;"",'Large Losses_Analysis'!AI54,"")</f>
        <v>0</v>
      </c>
      <c r="AJ24" s="487"/>
      <c r="AK24" s="499">
        <f>IF($C24&lt;&gt;"",'Weather Losses_Analysis'!C54,"")</f>
        <v>0</v>
      </c>
      <c r="AL24" s="499">
        <f>IF($C24&lt;&gt;"",'Weather Losses_Analysis'!I54,"")</f>
        <v>0</v>
      </c>
      <c r="AM24" s="500">
        <f t="shared" si="44"/>
        <v>0</v>
      </c>
      <c r="AN24" s="500">
        <f t="shared" si="45"/>
        <v>0</v>
      </c>
      <c r="AO24" s="504">
        <f>IF($C24&lt;&gt;"",'Weather Losses_Analysis'!AA54,"")</f>
        <v>0</v>
      </c>
      <c r="AP24" s="503">
        <f t="shared" si="46"/>
        <v>0</v>
      </c>
      <c r="AQ24" s="499"/>
      <c r="AR24" s="499">
        <f>IF($C24&lt;&gt;"",'Weather Losses_Analysis'!U54,"")</f>
        <v>0</v>
      </c>
      <c r="AS24" s="499">
        <f t="shared" si="47"/>
        <v>0</v>
      </c>
      <c r="AT24" s="499">
        <f>IF($C24&lt;&gt;"",'Weather Losses_Analysis'!AI54,"")</f>
        <v>0</v>
      </c>
      <c r="AV24" s="353">
        <f t="shared" si="23"/>
        <v>0.15455125881929915</v>
      </c>
      <c r="AW24" s="420">
        <f t="shared" si="48"/>
        <v>0</v>
      </c>
      <c r="AY24" s="359">
        <f>IF($C24&lt;&gt;"",Summary_AttrorTotal!F54,"")</f>
        <v>2014.8050000000001</v>
      </c>
      <c r="AZ24" s="359">
        <f>IF($C24&lt;&gt;"",Summary_AttrorTotal!G54,"")</f>
        <v>55</v>
      </c>
      <c r="BA24" s="360">
        <f t="shared" si="49"/>
        <v>8.9123550898324889E-3</v>
      </c>
      <c r="BB24" s="348">
        <f t="shared" si="50"/>
        <v>36632.818181818184</v>
      </c>
      <c r="BC24" s="300">
        <f t="shared" si="51"/>
        <v>326.48468357763545</v>
      </c>
      <c r="BE24" s="348">
        <v>2</v>
      </c>
      <c r="BF24" s="740"/>
      <c r="BG24" s="741"/>
      <c r="BH24" s="742"/>
      <c r="BJ24" s="363"/>
    </row>
    <row r="25" spans="1:62">
      <c r="A25" s="364" t="str">
        <f t="shared" si="28"/>
        <v>2008</v>
      </c>
      <c r="B25" s="335">
        <f t="shared" si="9"/>
        <v>10</v>
      </c>
      <c r="C25" s="336" t="str">
        <f t="shared" si="8"/>
        <v>2008 Q2</v>
      </c>
      <c r="D25" s="348">
        <f>IF($C25&lt;&gt;"",Summary_AttrorTotal!H55,"")</f>
        <v>2965.7919999999999</v>
      </c>
      <c r="E25" s="348">
        <f>IF($C25&lt;&gt;"",Summary_AttrorTotal!I55,"")</f>
        <v>0</v>
      </c>
      <c r="F25" s="346">
        <f t="shared" si="29"/>
        <v>2965.7919999999999</v>
      </c>
      <c r="G25" s="346">
        <f t="shared" si="30"/>
        <v>0</v>
      </c>
      <c r="H25" s="407">
        <f>IF($C25="","",Summary_AttrorTotal!S55)</f>
        <v>2965.7919999999999</v>
      </c>
      <c r="I25" s="349">
        <f t="shared" si="31"/>
        <v>1</v>
      </c>
      <c r="J25" s="349">
        <f t="shared" si="32"/>
        <v>1</v>
      </c>
      <c r="K25" s="347"/>
      <c r="L25" s="348">
        <f>IF($C25&lt;&gt;"",Summary_AttrorTotal!L55,"")</f>
        <v>84</v>
      </c>
      <c r="M25" s="348">
        <f t="shared" si="33"/>
        <v>0</v>
      </c>
      <c r="N25" s="348">
        <f>IF($C25&lt;&gt;"",Summary_AttrorTotal!U55,"")</f>
        <v>84</v>
      </c>
      <c r="P25" s="346">
        <f>IF($C25&lt;&gt;"",Summary_AttrorTotal!B55,"")</f>
        <v>16542.511243999998</v>
      </c>
      <c r="Q25" s="346">
        <f>IF($C25&lt;&gt;"",Summary_AttrorTotal!C55,"")</f>
        <v>24697</v>
      </c>
      <c r="S25" s="351">
        <f t="shared" si="34"/>
        <v>1.3604891282341984E-2</v>
      </c>
      <c r="T25" s="348">
        <f t="shared" si="35"/>
        <v>35307.047619047618</v>
      </c>
      <c r="U25" s="707">
        <f t="shared" si="36"/>
        <v>0.17928305782930623</v>
      </c>
      <c r="V25" s="348">
        <f t="shared" si="37"/>
        <v>2679.2746072802361</v>
      </c>
      <c r="W25" s="346">
        <f t="shared" si="38"/>
        <v>480.34854435761429</v>
      </c>
      <c r="X25" s="348">
        <f t="shared" si="39"/>
        <v>480.34854435761429</v>
      </c>
      <c r="Z25" s="499">
        <f>IF($C25&lt;&gt;"",'Large Losses_Analysis'!C55,"")</f>
        <v>0</v>
      </c>
      <c r="AA25" s="499">
        <f>IF($C25&lt;&gt;"",'Large Losses_Analysis'!I55,"")</f>
        <v>0</v>
      </c>
      <c r="AB25" s="500">
        <f t="shared" si="40"/>
        <v>0</v>
      </c>
      <c r="AC25" s="500">
        <f t="shared" si="41"/>
        <v>0</v>
      </c>
      <c r="AD25" s="501">
        <f>IF($C25&lt;&gt;"",'Large Losses_Analysis'!AA55,"")</f>
        <v>0</v>
      </c>
      <c r="AE25" s="503">
        <f t="shared" si="42"/>
        <v>0</v>
      </c>
      <c r="AF25" s="487"/>
      <c r="AG25" s="487">
        <f>IF($C25&lt;&gt;"",'Large Losses_Analysis'!U55,"")</f>
        <v>0</v>
      </c>
      <c r="AH25" s="500">
        <f t="shared" si="43"/>
        <v>0</v>
      </c>
      <c r="AI25" s="487">
        <f>IF($C25&lt;&gt;"",'Large Losses_Analysis'!AI55,"")</f>
        <v>0</v>
      </c>
      <c r="AJ25" s="487"/>
      <c r="AK25" s="499">
        <f>IF($C25&lt;&gt;"",'Weather Losses_Analysis'!C55,"")</f>
        <v>0</v>
      </c>
      <c r="AL25" s="499">
        <f>IF($C25&lt;&gt;"",'Weather Losses_Analysis'!I55,"")</f>
        <v>0</v>
      </c>
      <c r="AM25" s="500">
        <f t="shared" si="44"/>
        <v>0</v>
      </c>
      <c r="AN25" s="500">
        <f t="shared" si="45"/>
        <v>0</v>
      </c>
      <c r="AO25" s="504">
        <f>IF($C25&lt;&gt;"",'Weather Losses_Analysis'!AA55,"")</f>
        <v>0</v>
      </c>
      <c r="AP25" s="503">
        <f t="shared" si="46"/>
        <v>0</v>
      </c>
      <c r="AQ25" s="499"/>
      <c r="AR25" s="499">
        <f>IF($C25&lt;&gt;"",'Weather Losses_Analysis'!U55,"")</f>
        <v>0</v>
      </c>
      <c r="AS25" s="499">
        <f t="shared" si="47"/>
        <v>0</v>
      </c>
      <c r="AT25" s="499">
        <f>IF($C25&lt;&gt;"",'Weather Losses_Analysis'!AI55,"")</f>
        <v>0</v>
      </c>
      <c r="AV25" s="353">
        <f t="shared" si="23"/>
        <v>0.17928305782930623</v>
      </c>
      <c r="AW25" s="420">
        <f t="shared" si="48"/>
        <v>0</v>
      </c>
      <c r="AY25" s="359">
        <f>IF($C25&lt;&gt;"",Summary_AttrorTotal!F55,"")</f>
        <v>2881.799</v>
      </c>
      <c r="AZ25" s="359">
        <f>IF($C25&lt;&gt;"",Summary_AttrorTotal!G55,"")</f>
        <v>80</v>
      </c>
      <c r="BA25" s="360">
        <f t="shared" si="49"/>
        <v>1.2957039316516176E-2</v>
      </c>
      <c r="BB25" s="348">
        <f t="shared" si="50"/>
        <v>36022.487499999996</v>
      </c>
      <c r="BC25" s="300">
        <f t="shared" si="51"/>
        <v>466.74478681621252</v>
      </c>
      <c r="BE25" s="348">
        <v>2</v>
      </c>
      <c r="BF25" s="740"/>
      <c r="BG25" s="741"/>
      <c r="BH25" s="742"/>
      <c r="BJ25" s="363"/>
    </row>
    <row r="26" spans="1:62">
      <c r="A26" s="364" t="str">
        <f t="shared" si="28"/>
        <v>2008</v>
      </c>
      <c r="B26" s="335">
        <f t="shared" si="9"/>
        <v>11</v>
      </c>
      <c r="C26" s="336" t="str">
        <f t="shared" si="8"/>
        <v>2008 Q3</v>
      </c>
      <c r="D26" s="348">
        <f>IF($C26&lt;&gt;"",Summary_AttrorTotal!H56,"")</f>
        <v>2241.2620000000002</v>
      </c>
      <c r="E26" s="348">
        <f>IF($C26&lt;&gt;"",Summary_AttrorTotal!I56,"")</f>
        <v>0</v>
      </c>
      <c r="F26" s="346">
        <f t="shared" si="29"/>
        <v>2241.2620000000002</v>
      </c>
      <c r="G26" s="346">
        <f t="shared" si="30"/>
        <v>0</v>
      </c>
      <c r="H26" s="407">
        <f>IF($C26="","",Summary_AttrorTotal!S56)</f>
        <v>2241.2620000000002</v>
      </c>
      <c r="I26" s="349">
        <f t="shared" si="31"/>
        <v>1</v>
      </c>
      <c r="J26" s="349">
        <f t="shared" si="32"/>
        <v>1</v>
      </c>
      <c r="K26" s="347"/>
      <c r="L26" s="348">
        <f>IF($C26&lt;&gt;"",Summary_AttrorTotal!L56,"")</f>
        <v>60</v>
      </c>
      <c r="M26" s="348">
        <f t="shared" si="33"/>
        <v>0</v>
      </c>
      <c r="N26" s="348">
        <f>IF($C26&lt;&gt;"",Summary_AttrorTotal!U56,"")</f>
        <v>60</v>
      </c>
      <c r="P26" s="346">
        <f>IF($C26&lt;&gt;"",Summary_AttrorTotal!B56,"")</f>
        <v>18076.440734</v>
      </c>
      <c r="Q26" s="346">
        <f>IF($C26&lt;&gt;"",Summary_AttrorTotal!C56,"")</f>
        <v>25883.333333333332</v>
      </c>
      <c r="S26" s="351">
        <f t="shared" si="34"/>
        <v>9.2723760463618802E-3</v>
      </c>
      <c r="T26" s="348">
        <f t="shared" si="35"/>
        <v>37354.366666666669</v>
      </c>
      <c r="U26" s="707">
        <f t="shared" si="36"/>
        <v>0.12398801473037818</v>
      </c>
      <c r="V26" s="348">
        <f t="shared" si="37"/>
        <v>2793.5259344236961</v>
      </c>
      <c r="W26" s="346">
        <f t="shared" si="38"/>
        <v>346.36373470701869</v>
      </c>
      <c r="X26" s="348">
        <f t="shared" si="39"/>
        <v>346.36373470701869</v>
      </c>
      <c r="Z26" s="499">
        <f>IF($C26&lt;&gt;"",'Large Losses_Analysis'!C56,"")</f>
        <v>0</v>
      </c>
      <c r="AA26" s="499">
        <f>IF($C26&lt;&gt;"",'Large Losses_Analysis'!I56,"")</f>
        <v>0</v>
      </c>
      <c r="AB26" s="500">
        <f t="shared" si="40"/>
        <v>0</v>
      </c>
      <c r="AC26" s="500">
        <f t="shared" si="41"/>
        <v>0</v>
      </c>
      <c r="AD26" s="501">
        <f>IF($C26&lt;&gt;"",'Large Losses_Analysis'!AA56,"")</f>
        <v>0</v>
      </c>
      <c r="AE26" s="503">
        <f t="shared" si="42"/>
        <v>0</v>
      </c>
      <c r="AF26" s="487"/>
      <c r="AG26" s="487">
        <f>IF($C26&lt;&gt;"",'Large Losses_Analysis'!U56,"")</f>
        <v>0</v>
      </c>
      <c r="AH26" s="500">
        <f t="shared" si="43"/>
        <v>0</v>
      </c>
      <c r="AI26" s="487">
        <f>IF($C26&lt;&gt;"",'Large Losses_Analysis'!AI56,"")</f>
        <v>0</v>
      </c>
      <c r="AJ26" s="487"/>
      <c r="AK26" s="499">
        <f>IF($C26&lt;&gt;"",'Weather Losses_Analysis'!C56,"")</f>
        <v>0</v>
      </c>
      <c r="AL26" s="499">
        <f>IF($C26&lt;&gt;"",'Weather Losses_Analysis'!I56,"")</f>
        <v>0</v>
      </c>
      <c r="AM26" s="500">
        <f t="shared" si="44"/>
        <v>0</v>
      </c>
      <c r="AN26" s="500">
        <f t="shared" si="45"/>
        <v>0</v>
      </c>
      <c r="AO26" s="504">
        <f>IF($C26&lt;&gt;"",'Weather Losses_Analysis'!AA56,"")</f>
        <v>0</v>
      </c>
      <c r="AP26" s="503">
        <f t="shared" si="46"/>
        <v>0</v>
      </c>
      <c r="AQ26" s="499"/>
      <c r="AR26" s="499">
        <f>IF($C26&lt;&gt;"",'Weather Losses_Analysis'!U56,"")</f>
        <v>0</v>
      </c>
      <c r="AS26" s="499">
        <f t="shared" si="47"/>
        <v>0</v>
      </c>
      <c r="AT26" s="499">
        <f>IF($C26&lt;&gt;"",'Weather Losses_Analysis'!AI56,"")</f>
        <v>0</v>
      </c>
      <c r="AV26" s="353">
        <f t="shared" si="23"/>
        <v>0.12398801473037818</v>
      </c>
      <c r="AW26" s="420">
        <f t="shared" si="48"/>
        <v>0</v>
      </c>
      <c r="AY26" s="359">
        <f>IF($C26&lt;&gt;"",Summary_AttrorTotal!F56,"")</f>
        <v>2610.6379999999999</v>
      </c>
      <c r="AZ26" s="359">
        <f>IF($C26&lt;&gt;"",Summary_AttrorTotal!G56,"")</f>
        <v>61</v>
      </c>
      <c r="BA26" s="360">
        <f t="shared" si="49"/>
        <v>9.4269156471345778E-3</v>
      </c>
      <c r="BB26" s="348">
        <f t="shared" si="50"/>
        <v>42797.344262295082</v>
      </c>
      <c r="BC26" s="300">
        <f t="shared" si="51"/>
        <v>403.44695428203477</v>
      </c>
      <c r="BE26" s="348">
        <v>1</v>
      </c>
      <c r="BF26" s="740"/>
      <c r="BG26" s="741"/>
      <c r="BH26" s="742"/>
      <c r="BJ26" s="363"/>
    </row>
    <row r="27" spans="1:62">
      <c r="A27" s="364" t="str">
        <f t="shared" si="28"/>
        <v>2008</v>
      </c>
      <c r="B27" s="335">
        <f t="shared" si="9"/>
        <v>12</v>
      </c>
      <c r="C27" s="336" t="str">
        <f t="shared" si="8"/>
        <v>2008 Q4</v>
      </c>
      <c r="D27" s="348">
        <f>IF($C27&lt;&gt;"",Summary_AttrorTotal!H57,"")</f>
        <v>2172.7359999999999</v>
      </c>
      <c r="E27" s="348">
        <f>IF($C27&lt;&gt;"",Summary_AttrorTotal!I57,"")</f>
        <v>0</v>
      </c>
      <c r="F27" s="346">
        <f t="shared" si="29"/>
        <v>2172.7359999999999</v>
      </c>
      <c r="G27" s="346">
        <f t="shared" si="30"/>
        <v>0</v>
      </c>
      <c r="H27" s="407">
        <f>IF($C27="","",Summary_AttrorTotal!S57)</f>
        <v>2172.7359999999999</v>
      </c>
      <c r="I27" s="349">
        <f t="shared" si="31"/>
        <v>1</v>
      </c>
      <c r="J27" s="349">
        <f t="shared" si="32"/>
        <v>1</v>
      </c>
      <c r="K27" s="347"/>
      <c r="L27" s="348">
        <f>IF($C27&lt;&gt;"",Summary_AttrorTotal!L57,"")</f>
        <v>72</v>
      </c>
      <c r="M27" s="348">
        <f t="shared" si="33"/>
        <v>0</v>
      </c>
      <c r="N27" s="348">
        <f>IF($C27&lt;&gt;"",Summary_AttrorTotal!U57,"")</f>
        <v>72</v>
      </c>
      <c r="P27" s="346">
        <f>IF($C27&lt;&gt;"",Summary_AttrorTotal!B57,"")</f>
        <v>20366.847329999997</v>
      </c>
      <c r="Q27" s="346">
        <f>IF($C27&lt;&gt;"",Summary_AttrorTotal!C57,"")</f>
        <v>26941</v>
      </c>
      <c r="S27" s="351">
        <f t="shared" si="34"/>
        <v>1.0690026353884415E-2</v>
      </c>
      <c r="T27" s="348">
        <f t="shared" si="35"/>
        <v>30176.888888888887</v>
      </c>
      <c r="U27" s="707">
        <f t="shared" si="36"/>
        <v>0.10668003568719245</v>
      </c>
      <c r="V27" s="348">
        <f t="shared" si="37"/>
        <v>3023.9185375450056</v>
      </c>
      <c r="W27" s="346">
        <f t="shared" si="38"/>
        <v>322.59173750046392</v>
      </c>
      <c r="X27" s="348">
        <f t="shared" si="39"/>
        <v>322.59173750046392</v>
      </c>
      <c r="Z27" s="499">
        <f>IF($C27&lt;&gt;"",'Large Losses_Analysis'!C57,"")</f>
        <v>0</v>
      </c>
      <c r="AA27" s="499">
        <f>IF($C27&lt;&gt;"",'Large Losses_Analysis'!I57,"")</f>
        <v>0</v>
      </c>
      <c r="AB27" s="500">
        <f t="shared" si="40"/>
        <v>0</v>
      </c>
      <c r="AC27" s="500">
        <f t="shared" si="41"/>
        <v>0</v>
      </c>
      <c r="AD27" s="501">
        <f>IF($C27&lt;&gt;"",'Large Losses_Analysis'!AA57,"")</f>
        <v>0</v>
      </c>
      <c r="AE27" s="503">
        <f t="shared" si="42"/>
        <v>0</v>
      </c>
      <c r="AF27" s="487"/>
      <c r="AG27" s="487">
        <f>IF($C27&lt;&gt;"",'Large Losses_Analysis'!U57,"")</f>
        <v>0</v>
      </c>
      <c r="AH27" s="500">
        <f t="shared" si="43"/>
        <v>0</v>
      </c>
      <c r="AI27" s="487">
        <f>IF($C27&lt;&gt;"",'Large Losses_Analysis'!AI57,"")</f>
        <v>0</v>
      </c>
      <c r="AJ27" s="487"/>
      <c r="AK27" s="499">
        <f>IF($C27&lt;&gt;"",'Weather Losses_Analysis'!C57,"")</f>
        <v>0</v>
      </c>
      <c r="AL27" s="499">
        <f>IF($C27&lt;&gt;"",'Weather Losses_Analysis'!I57,"")</f>
        <v>0</v>
      </c>
      <c r="AM27" s="500">
        <f t="shared" si="44"/>
        <v>0</v>
      </c>
      <c r="AN27" s="500">
        <f t="shared" si="45"/>
        <v>0</v>
      </c>
      <c r="AO27" s="504">
        <f>IF($C27&lt;&gt;"",'Weather Losses_Analysis'!AA57,"")</f>
        <v>0</v>
      </c>
      <c r="AP27" s="503">
        <f t="shared" si="46"/>
        <v>0</v>
      </c>
      <c r="AQ27" s="499"/>
      <c r="AR27" s="499">
        <f>IF($C27&lt;&gt;"",'Weather Losses_Analysis'!U57,"")</f>
        <v>0</v>
      </c>
      <c r="AS27" s="499">
        <f t="shared" si="47"/>
        <v>0</v>
      </c>
      <c r="AT27" s="499">
        <f>IF($C27&lt;&gt;"",'Weather Losses_Analysis'!AI57,"")</f>
        <v>0</v>
      </c>
      <c r="AV27" s="353">
        <f t="shared" si="23"/>
        <v>0.10668003568719245</v>
      </c>
      <c r="AW27" s="420">
        <f t="shared" si="48"/>
        <v>0</v>
      </c>
      <c r="AY27" s="359">
        <f>IF($C27&lt;&gt;"",Summary_AttrorTotal!F57,"")</f>
        <v>2560.5010000000002</v>
      </c>
      <c r="AZ27" s="359">
        <f>IF($C27&lt;&gt;"",Summary_AttrorTotal!G57,"")</f>
        <v>69</v>
      </c>
      <c r="BA27" s="360">
        <f t="shared" si="49"/>
        <v>1.0244608589139231E-2</v>
      </c>
      <c r="BB27" s="348">
        <f t="shared" si="50"/>
        <v>37108.710144927543</v>
      </c>
      <c r="BC27" s="300">
        <f t="shared" si="51"/>
        <v>380.16421068260274</v>
      </c>
      <c r="BE27" s="348">
        <v>2</v>
      </c>
      <c r="BF27" s="740"/>
      <c r="BG27" s="741"/>
      <c r="BH27" s="742"/>
      <c r="BJ27" s="363"/>
    </row>
    <row r="28" spans="1:62">
      <c r="A28" s="364" t="str">
        <f t="shared" si="28"/>
        <v>2009</v>
      </c>
      <c r="B28" s="335">
        <f t="shared" si="9"/>
        <v>13</v>
      </c>
      <c r="C28" s="336" t="str">
        <f t="shared" si="8"/>
        <v>2009 Q1</v>
      </c>
      <c r="D28" s="348">
        <f>IF($C28&lt;&gt;"",Summary_AttrorTotal!H58,"")</f>
        <v>2165.84</v>
      </c>
      <c r="E28" s="348">
        <f>IF($C28&lt;&gt;"",Summary_AttrorTotal!I58,"")</f>
        <v>0</v>
      </c>
      <c r="F28" s="346">
        <f t="shared" si="29"/>
        <v>2165.84</v>
      </c>
      <c r="G28" s="346">
        <f t="shared" si="30"/>
        <v>-1.0000000002037268E-3</v>
      </c>
      <c r="H28" s="407">
        <f>IF($C28="","",Summary_AttrorTotal!S58)</f>
        <v>2165.8389999999999</v>
      </c>
      <c r="I28" s="349">
        <f t="shared" si="31"/>
        <v>0.99999953828537647</v>
      </c>
      <c r="J28" s="349">
        <f t="shared" si="32"/>
        <v>0.99999953828537647</v>
      </c>
      <c r="K28" s="347"/>
      <c r="L28" s="348">
        <f>IF($C28&lt;&gt;"",Summary_AttrorTotal!L58,"")</f>
        <v>62</v>
      </c>
      <c r="M28" s="348">
        <f t="shared" si="33"/>
        <v>1</v>
      </c>
      <c r="N28" s="348">
        <f>IF($C28&lt;&gt;"",Summary_AttrorTotal!U58,"")</f>
        <v>63</v>
      </c>
      <c r="P28" s="346">
        <f>IF($C28&lt;&gt;"",Summary_AttrorTotal!B58,"")</f>
        <v>20728.923927</v>
      </c>
      <c r="Q28" s="346">
        <f>IF($C28&lt;&gt;"",Summary_AttrorTotal!C58,"")</f>
        <v>26791.333333333332</v>
      </c>
      <c r="S28" s="351">
        <f t="shared" si="34"/>
        <v>9.4060268245950186E-3</v>
      </c>
      <c r="T28" s="348">
        <f t="shared" si="35"/>
        <v>34378.396825396827</v>
      </c>
      <c r="U28" s="707">
        <f t="shared" si="36"/>
        <v>0.10448390893937984</v>
      </c>
      <c r="V28" s="348">
        <f t="shared" si="37"/>
        <v>3094.8700714658971</v>
      </c>
      <c r="W28" s="346">
        <f t="shared" si="38"/>
        <v>323.36412272625478</v>
      </c>
      <c r="X28" s="348">
        <f t="shared" si="39"/>
        <v>323.36427202826792</v>
      </c>
      <c r="Z28" s="499">
        <f>IF($C28&lt;&gt;"",'Large Losses_Analysis'!C58,"")</f>
        <v>0</v>
      </c>
      <c r="AA28" s="499">
        <f>IF($C28&lt;&gt;"",'Large Losses_Analysis'!I58,"")</f>
        <v>0</v>
      </c>
      <c r="AB28" s="500">
        <f t="shared" si="40"/>
        <v>0</v>
      </c>
      <c r="AC28" s="500">
        <f t="shared" si="41"/>
        <v>0</v>
      </c>
      <c r="AD28" s="501">
        <f>IF($C28&lt;&gt;"",'Large Losses_Analysis'!AA58,"")</f>
        <v>0</v>
      </c>
      <c r="AE28" s="503">
        <f t="shared" si="42"/>
        <v>0</v>
      </c>
      <c r="AF28" s="487"/>
      <c r="AG28" s="487">
        <f>IF($C28&lt;&gt;"",'Large Losses_Analysis'!U58,"")</f>
        <v>0</v>
      </c>
      <c r="AH28" s="500">
        <f t="shared" si="43"/>
        <v>0</v>
      </c>
      <c r="AI28" s="487">
        <f>IF($C28&lt;&gt;"",'Large Losses_Analysis'!AI58,"")</f>
        <v>0</v>
      </c>
      <c r="AJ28" s="487"/>
      <c r="AK28" s="499">
        <f>IF($C28&lt;&gt;"",'Weather Losses_Analysis'!C58,"")</f>
        <v>0</v>
      </c>
      <c r="AL28" s="499">
        <f>IF($C28&lt;&gt;"",'Weather Losses_Analysis'!I58,"")</f>
        <v>0</v>
      </c>
      <c r="AM28" s="500">
        <f t="shared" si="44"/>
        <v>0</v>
      </c>
      <c r="AN28" s="500">
        <f t="shared" si="45"/>
        <v>0</v>
      </c>
      <c r="AO28" s="504">
        <f>IF($C28&lt;&gt;"",'Weather Losses_Analysis'!AA58,"")</f>
        <v>0</v>
      </c>
      <c r="AP28" s="503">
        <f t="shared" si="46"/>
        <v>0</v>
      </c>
      <c r="AQ28" s="499"/>
      <c r="AR28" s="499">
        <f>IF($C28&lt;&gt;"",'Weather Losses_Analysis'!U58,"")</f>
        <v>0</v>
      </c>
      <c r="AS28" s="499">
        <f t="shared" si="47"/>
        <v>0</v>
      </c>
      <c r="AT28" s="499">
        <f>IF($C28&lt;&gt;"",'Weather Losses_Analysis'!AI58,"")</f>
        <v>0</v>
      </c>
      <c r="AV28" s="353">
        <f t="shared" si="23"/>
        <v>0.10448390893937984</v>
      </c>
      <c r="AW28" s="420">
        <f t="shared" si="48"/>
        <v>0</v>
      </c>
      <c r="AY28" s="359">
        <f>IF($C28&lt;&gt;"",Summary_AttrorTotal!F58,"")</f>
        <v>2676.982</v>
      </c>
      <c r="AZ28" s="359">
        <f>IF($C28&lt;&gt;"",Summary_AttrorTotal!G58,"")</f>
        <v>65</v>
      </c>
      <c r="BA28" s="360">
        <f t="shared" si="49"/>
        <v>9.7046308507726387E-3</v>
      </c>
      <c r="BB28" s="348">
        <f t="shared" si="50"/>
        <v>41184.338461538457</v>
      </c>
      <c r="BC28" s="300">
        <f t="shared" si="51"/>
        <v>399.67880160250832</v>
      </c>
      <c r="BE28" s="348">
        <v>1</v>
      </c>
      <c r="BF28" s="740"/>
      <c r="BG28" s="741"/>
      <c r="BH28" s="742"/>
      <c r="BJ28" s="363"/>
    </row>
    <row r="29" spans="1:62">
      <c r="A29" s="364" t="str">
        <f t="shared" si="28"/>
        <v>2009</v>
      </c>
      <c r="B29" s="335">
        <f t="shared" si="9"/>
        <v>14</v>
      </c>
      <c r="C29" s="336" t="str">
        <f t="shared" si="8"/>
        <v>2009 Q2</v>
      </c>
      <c r="D29" s="348">
        <f>IF($C29&lt;&gt;"",Summary_AttrorTotal!H59,"")</f>
        <v>2545.9009999999998</v>
      </c>
      <c r="E29" s="348">
        <f>IF($C29&lt;&gt;"",Summary_AttrorTotal!I59,"")</f>
        <v>0</v>
      </c>
      <c r="F29" s="346">
        <f t="shared" si="29"/>
        <v>2545.9009999999998</v>
      </c>
      <c r="G29" s="346">
        <f>IF($C29="","",H29-F29)</f>
        <v>6.644640617368168</v>
      </c>
      <c r="H29" s="407">
        <f>IF($C29="","",Summary_AttrorTotal!S59)</f>
        <v>2552.545640617368</v>
      </c>
      <c r="I29" s="349">
        <f t="shared" si="31"/>
        <v>1.0026099367639858</v>
      </c>
      <c r="J29" s="349">
        <f t="shared" si="32"/>
        <v>1.0026103996838691</v>
      </c>
      <c r="K29" s="347"/>
      <c r="L29" s="348">
        <f>IF($C29&lt;&gt;"",Summary_AttrorTotal!L59,"")</f>
        <v>71</v>
      </c>
      <c r="M29" s="348">
        <f t="shared" si="33"/>
        <v>0</v>
      </c>
      <c r="N29" s="348">
        <f>IF($C29&lt;&gt;"",Summary_AttrorTotal!U59,"")</f>
        <v>71</v>
      </c>
      <c r="P29" s="346">
        <f>IF($C29&lt;&gt;"",Summary_AttrorTotal!B59,"")</f>
        <v>21690.816265999998</v>
      </c>
      <c r="Q29" s="346">
        <f>IF($C29&lt;&gt;"",Summary_AttrorTotal!C59,"")</f>
        <v>26618.5</v>
      </c>
      <c r="S29" s="351">
        <f t="shared" si="34"/>
        <v>1.0669271371414617E-2</v>
      </c>
      <c r="T29" s="348">
        <f t="shared" si="35"/>
        <v>35951.347050948847</v>
      </c>
      <c r="U29" s="707">
        <f t="shared" si="36"/>
        <v>0.11767863455735604</v>
      </c>
      <c r="V29" s="348">
        <f t="shared" si="37"/>
        <v>3259.5099297105394</v>
      </c>
      <c r="W29" s="346">
        <f t="shared" si="38"/>
        <v>383.57467785447983</v>
      </c>
      <c r="X29" s="348">
        <f t="shared" si="39"/>
        <v>382.57617822191332</v>
      </c>
      <c r="Z29" s="499">
        <f>IF($C29&lt;&gt;"",'Large Losses_Analysis'!C59,"")</f>
        <v>0</v>
      </c>
      <c r="AA29" s="499">
        <f>IF($C29&lt;&gt;"",'Large Losses_Analysis'!I59,"")</f>
        <v>0</v>
      </c>
      <c r="AB29" s="500">
        <f t="shared" si="40"/>
        <v>0</v>
      </c>
      <c r="AC29" s="500">
        <f t="shared" si="41"/>
        <v>0</v>
      </c>
      <c r="AD29" s="501">
        <f>IF($C29&lt;&gt;"",'Large Losses_Analysis'!AA59,"")</f>
        <v>0</v>
      </c>
      <c r="AE29" s="503">
        <f t="shared" si="42"/>
        <v>0</v>
      </c>
      <c r="AF29" s="487"/>
      <c r="AG29" s="487">
        <f>IF($C29&lt;&gt;"",'Large Losses_Analysis'!U59,"")</f>
        <v>0</v>
      </c>
      <c r="AH29" s="500">
        <f t="shared" si="43"/>
        <v>0</v>
      </c>
      <c r="AI29" s="487">
        <f>IF($C29&lt;&gt;"",'Large Losses_Analysis'!AI59,"")</f>
        <v>0</v>
      </c>
      <c r="AJ29" s="487"/>
      <c r="AK29" s="499">
        <f>IF($C29&lt;&gt;"",'Weather Losses_Analysis'!C59,"")</f>
        <v>0</v>
      </c>
      <c r="AL29" s="499">
        <f>IF($C29&lt;&gt;"",'Weather Losses_Analysis'!I59,"")</f>
        <v>0</v>
      </c>
      <c r="AM29" s="500">
        <f t="shared" si="44"/>
        <v>0</v>
      </c>
      <c r="AN29" s="500">
        <f t="shared" si="45"/>
        <v>0</v>
      </c>
      <c r="AO29" s="504">
        <f>IF($C29&lt;&gt;"",'Weather Losses_Analysis'!AA59,"")</f>
        <v>0</v>
      </c>
      <c r="AP29" s="503">
        <f t="shared" si="46"/>
        <v>0</v>
      </c>
      <c r="AQ29" s="499"/>
      <c r="AR29" s="499">
        <f>IF($C29&lt;&gt;"",'Weather Losses_Analysis'!U59,"")</f>
        <v>0</v>
      </c>
      <c r="AS29" s="499">
        <f t="shared" si="47"/>
        <v>0</v>
      </c>
      <c r="AT29" s="499">
        <f>IF($C29&lt;&gt;"",'Weather Losses_Analysis'!AI59,"")</f>
        <v>0</v>
      </c>
      <c r="AV29" s="353">
        <f t="shared" si="23"/>
        <v>0.11767863455735604</v>
      </c>
      <c r="AW29" s="420">
        <f t="shared" si="48"/>
        <v>0</v>
      </c>
      <c r="AY29" s="359">
        <f>IF($C29&lt;&gt;"",Summary_AttrorTotal!F59,"")</f>
        <v>3157.8690000000001</v>
      </c>
      <c r="AZ29" s="359">
        <f>IF($C29&lt;&gt;"",Summary_AttrorTotal!G59,"")</f>
        <v>72</v>
      </c>
      <c r="BA29" s="360">
        <f t="shared" si="49"/>
        <v>1.0819542799181021E-2</v>
      </c>
      <c r="BB29" s="348">
        <f t="shared" si="50"/>
        <v>43859.291666666672</v>
      </c>
      <c r="BC29" s="300">
        <f t="shared" si="51"/>
        <v>474.53748332926347</v>
      </c>
      <c r="BE29" s="348">
        <v>4</v>
      </c>
      <c r="BF29" s="740"/>
      <c r="BG29" s="741"/>
      <c r="BH29" s="742"/>
      <c r="BJ29" s="363"/>
    </row>
    <row r="30" spans="1:62">
      <c r="A30" s="364" t="str">
        <f t="shared" si="28"/>
        <v>2009</v>
      </c>
      <c r="B30" s="335">
        <f t="shared" si="9"/>
        <v>15</v>
      </c>
      <c r="C30" s="336" t="str">
        <f t="shared" si="8"/>
        <v>2009 Q3</v>
      </c>
      <c r="D30" s="348">
        <f>IF($C30&lt;&gt;"",Summary_AttrorTotal!H60,"")</f>
        <v>2025.9649999999999</v>
      </c>
      <c r="E30" s="348">
        <f>IF($C30&lt;&gt;"",Summary_AttrorTotal!I60,"")</f>
        <v>0</v>
      </c>
      <c r="F30" s="346">
        <f t="shared" si="29"/>
        <v>2025.9649999999999</v>
      </c>
      <c r="G30" s="346">
        <f t="shared" si="30"/>
        <v>1.9764484858937976</v>
      </c>
      <c r="H30" s="407">
        <f>IF($C30="","",Summary_AttrorTotal!S60)</f>
        <v>2027.9414484858937</v>
      </c>
      <c r="I30" s="349">
        <f t="shared" si="31"/>
        <v>1.0009755590476113</v>
      </c>
      <c r="J30" s="349">
        <f t="shared" si="32"/>
        <v>0.99836987680208955</v>
      </c>
      <c r="K30" s="347"/>
      <c r="L30" s="348">
        <f>IF($C30&lt;&gt;"",Summary_AttrorTotal!L60,"")</f>
        <v>53</v>
      </c>
      <c r="M30" s="348">
        <f t="shared" si="33"/>
        <v>0</v>
      </c>
      <c r="N30" s="348">
        <f>IF($C30&lt;&gt;"",Summary_AttrorTotal!U60,"")</f>
        <v>53</v>
      </c>
      <c r="P30" s="346">
        <f>IF($C30&lt;&gt;"",Summary_AttrorTotal!B60,"")</f>
        <v>22057.419626000003</v>
      </c>
      <c r="Q30" s="346">
        <f>IF($C30&lt;&gt;"",Summary_AttrorTotal!C60,"")</f>
        <v>25906.5</v>
      </c>
      <c r="S30" s="351">
        <f t="shared" si="34"/>
        <v>8.1832744677976573E-3</v>
      </c>
      <c r="T30" s="348">
        <f t="shared" si="35"/>
        <v>38263.046197847056</v>
      </c>
      <c r="U30" s="707">
        <f t="shared" si="36"/>
        <v>9.193919700813391E-2</v>
      </c>
      <c r="V30" s="348">
        <f t="shared" si="37"/>
        <v>3405.6965820932974</v>
      </c>
      <c r="W30" s="346">
        <f t="shared" si="38"/>
        <v>313.11700901100397</v>
      </c>
      <c r="X30" s="348">
        <f t="shared" si="39"/>
        <v>312.81184258776756</v>
      </c>
      <c r="Z30" s="499">
        <f>IF($C30&lt;&gt;"",'Large Losses_Analysis'!C60,"")</f>
        <v>0</v>
      </c>
      <c r="AA30" s="499">
        <f>IF($C30&lt;&gt;"",'Large Losses_Analysis'!I60,"")</f>
        <v>0</v>
      </c>
      <c r="AB30" s="500">
        <f t="shared" si="40"/>
        <v>0</v>
      </c>
      <c r="AC30" s="500">
        <f t="shared" si="41"/>
        <v>0</v>
      </c>
      <c r="AD30" s="501">
        <f>IF($C30&lt;&gt;"",'Large Losses_Analysis'!AA60,"")</f>
        <v>0</v>
      </c>
      <c r="AE30" s="503">
        <f t="shared" si="42"/>
        <v>0</v>
      </c>
      <c r="AF30" s="487"/>
      <c r="AG30" s="487">
        <f>IF($C30&lt;&gt;"",'Large Losses_Analysis'!U60,"")</f>
        <v>0</v>
      </c>
      <c r="AH30" s="500">
        <f t="shared" si="43"/>
        <v>0</v>
      </c>
      <c r="AI30" s="487">
        <f>IF($C30&lt;&gt;"",'Large Losses_Analysis'!AI60,"")</f>
        <v>0</v>
      </c>
      <c r="AJ30" s="487"/>
      <c r="AK30" s="499">
        <f>IF($C30&lt;&gt;"",'Weather Losses_Analysis'!C60,"")</f>
        <v>0</v>
      </c>
      <c r="AL30" s="499">
        <f>IF($C30&lt;&gt;"",'Weather Losses_Analysis'!I60,"")</f>
        <v>0</v>
      </c>
      <c r="AM30" s="500">
        <f t="shared" si="44"/>
        <v>0</v>
      </c>
      <c r="AN30" s="500">
        <f t="shared" si="45"/>
        <v>0</v>
      </c>
      <c r="AO30" s="504">
        <f>IF($C30&lt;&gt;"",'Weather Losses_Analysis'!AA60,"")</f>
        <v>0</v>
      </c>
      <c r="AP30" s="503">
        <f t="shared" si="46"/>
        <v>0</v>
      </c>
      <c r="AQ30" s="499"/>
      <c r="AR30" s="499">
        <f>IF($C30&lt;&gt;"",'Weather Losses_Analysis'!U60,"")</f>
        <v>0</v>
      </c>
      <c r="AS30" s="499">
        <f t="shared" si="47"/>
        <v>0</v>
      </c>
      <c r="AT30" s="499">
        <f>IF($C30&lt;&gt;"",'Weather Losses_Analysis'!AI60,"")</f>
        <v>0</v>
      </c>
      <c r="AV30" s="353">
        <f t="shared" si="23"/>
        <v>9.193919700813391E-2</v>
      </c>
      <c r="AW30" s="420">
        <f t="shared" si="48"/>
        <v>0</v>
      </c>
      <c r="AY30" s="359">
        <f>IF($C30&lt;&gt;"",Summary_AttrorTotal!F60,"")</f>
        <v>2358.6990000000001</v>
      </c>
      <c r="AZ30" s="359">
        <f>IF($C30&lt;&gt;"",Summary_AttrorTotal!G60,"")</f>
        <v>52</v>
      </c>
      <c r="BA30" s="360">
        <f t="shared" si="49"/>
        <v>8.0288730627448707E-3</v>
      </c>
      <c r="BB30" s="348">
        <f t="shared" si="50"/>
        <v>45359.596153846156</v>
      </c>
      <c r="BC30" s="300">
        <f t="shared" si="51"/>
        <v>364.18643969660127</v>
      </c>
      <c r="BE30" s="348">
        <v>3</v>
      </c>
      <c r="BF30" s="740"/>
      <c r="BG30" s="741"/>
      <c r="BH30" s="742"/>
      <c r="BJ30" s="363"/>
    </row>
    <row r="31" spans="1:62">
      <c r="A31" s="364" t="str">
        <f t="shared" si="28"/>
        <v>2009</v>
      </c>
      <c r="B31" s="335">
        <f t="shared" si="9"/>
        <v>16</v>
      </c>
      <c r="C31" s="336" t="str">
        <f t="shared" si="8"/>
        <v>2009 Q4</v>
      </c>
      <c r="D31" s="348">
        <f>IF($C31&lt;&gt;"",Summary_AttrorTotal!H61,"")</f>
        <v>2360.7240000000002</v>
      </c>
      <c r="E31" s="348">
        <f>IF($C31&lt;&gt;"",Summary_AttrorTotal!I61,"")</f>
        <v>0</v>
      </c>
      <c r="F31" s="346">
        <f t="shared" si="29"/>
        <v>2360.7240000000002</v>
      </c>
      <c r="G31" s="346">
        <f t="shared" si="30"/>
        <v>-9.9196602905644795</v>
      </c>
      <c r="H31" s="407">
        <f>IF($C31="","",Summary_AttrorTotal!S61)</f>
        <v>2350.8043397094357</v>
      </c>
      <c r="I31" s="349">
        <f t="shared" si="31"/>
        <v>0.99579804318905363</v>
      </c>
      <c r="J31" s="349">
        <f t="shared" si="32"/>
        <v>0.99482753019116288</v>
      </c>
      <c r="K31" s="347"/>
      <c r="L31" s="348">
        <f>IF($C31&lt;&gt;"",Summary_AttrorTotal!L61,"")</f>
        <v>57</v>
      </c>
      <c r="M31" s="348">
        <f t="shared" si="33"/>
        <v>0</v>
      </c>
      <c r="N31" s="348">
        <f>IF($C31&lt;&gt;"",Summary_AttrorTotal!U61,"")</f>
        <v>57</v>
      </c>
      <c r="P31" s="346">
        <f>IF($C31&lt;&gt;"",Summary_AttrorTotal!B61,"")</f>
        <v>22805.917534</v>
      </c>
      <c r="Q31" s="346">
        <f>IF($C31&lt;&gt;"",Summary_AttrorTotal!C61,"")</f>
        <v>25796.333333333332</v>
      </c>
      <c r="S31" s="351">
        <f t="shared" si="34"/>
        <v>8.8384654149814574E-3</v>
      </c>
      <c r="T31" s="348">
        <f t="shared" si="35"/>
        <v>41242.181398411158</v>
      </c>
      <c r="U31" s="707">
        <f t="shared" si="36"/>
        <v>0.10307870035067696</v>
      </c>
      <c r="V31" s="348">
        <f t="shared" si="37"/>
        <v>3536.3037435294423</v>
      </c>
      <c r="W31" s="346">
        <f t="shared" si="38"/>
        <v>364.51759392824857</v>
      </c>
      <c r="X31" s="348">
        <f t="shared" si="39"/>
        <v>366.05574435643314</v>
      </c>
      <c r="Z31" s="499">
        <f>IF($C31&lt;&gt;"",'Large Losses_Analysis'!C61,"")</f>
        <v>0</v>
      </c>
      <c r="AA31" s="499">
        <f>IF($C31&lt;&gt;"",'Large Losses_Analysis'!I61,"")</f>
        <v>0</v>
      </c>
      <c r="AB31" s="500">
        <f t="shared" si="40"/>
        <v>0</v>
      </c>
      <c r="AC31" s="500">
        <f t="shared" si="41"/>
        <v>0</v>
      </c>
      <c r="AD31" s="501">
        <f>IF($C31&lt;&gt;"",'Large Losses_Analysis'!AA61,"")</f>
        <v>0</v>
      </c>
      <c r="AE31" s="503">
        <f t="shared" si="42"/>
        <v>0</v>
      </c>
      <c r="AF31" s="487"/>
      <c r="AG31" s="487">
        <f>IF($C31&lt;&gt;"",'Large Losses_Analysis'!U61,"")</f>
        <v>0</v>
      </c>
      <c r="AH31" s="500">
        <f t="shared" si="43"/>
        <v>0</v>
      </c>
      <c r="AI31" s="487">
        <f>IF($C31&lt;&gt;"",'Large Losses_Analysis'!AI61,"")</f>
        <v>0</v>
      </c>
      <c r="AJ31" s="487"/>
      <c r="AK31" s="499">
        <f>IF($C31&lt;&gt;"",'Weather Losses_Analysis'!C61,"")</f>
        <v>0</v>
      </c>
      <c r="AL31" s="499">
        <f>IF($C31&lt;&gt;"",'Weather Losses_Analysis'!I61,"")</f>
        <v>0</v>
      </c>
      <c r="AM31" s="500">
        <f t="shared" si="44"/>
        <v>0</v>
      </c>
      <c r="AN31" s="500">
        <f t="shared" si="45"/>
        <v>0</v>
      </c>
      <c r="AO31" s="504">
        <f>IF($C31&lt;&gt;"",'Weather Losses_Analysis'!AA61,"")</f>
        <v>0</v>
      </c>
      <c r="AP31" s="503">
        <f t="shared" si="46"/>
        <v>0</v>
      </c>
      <c r="AQ31" s="499"/>
      <c r="AR31" s="499">
        <f>IF($C31&lt;&gt;"",'Weather Losses_Analysis'!U61,"")</f>
        <v>0</v>
      </c>
      <c r="AS31" s="499">
        <f t="shared" si="47"/>
        <v>0</v>
      </c>
      <c r="AT31" s="499">
        <f>IF($C31&lt;&gt;"",'Weather Losses_Analysis'!AI61,"")</f>
        <v>0</v>
      </c>
      <c r="AV31" s="353">
        <f t="shared" si="23"/>
        <v>0.10307870035067696</v>
      </c>
      <c r="AW31" s="420">
        <f t="shared" si="48"/>
        <v>0</v>
      </c>
      <c r="AY31" s="359">
        <f>IF($C31&lt;&gt;"",Summary_AttrorTotal!F61,"")</f>
        <v>2232.5050000000001</v>
      </c>
      <c r="AZ31" s="359">
        <f>IF($C31&lt;&gt;"",Summary_AttrorTotal!G61,"")</f>
        <v>49</v>
      </c>
      <c r="BA31" s="360">
        <f t="shared" si="49"/>
        <v>7.597979040948972E-3</v>
      </c>
      <c r="BB31" s="348">
        <f t="shared" si="50"/>
        <v>45561.326530612248</v>
      </c>
      <c r="BC31" s="300">
        <f t="shared" si="51"/>
        <v>346.17400405742421</v>
      </c>
      <c r="BE31" s="348">
        <v>2</v>
      </c>
      <c r="BF31" s="740"/>
      <c r="BG31" s="741"/>
      <c r="BH31" s="742"/>
      <c r="BJ31" s="363"/>
    </row>
    <row r="32" spans="1:62">
      <c r="A32" s="364" t="str">
        <f t="shared" si="28"/>
        <v>2010</v>
      </c>
      <c r="B32" s="335">
        <f t="shared" si="9"/>
        <v>17</v>
      </c>
      <c r="C32" s="336" t="str">
        <f t="shared" si="8"/>
        <v>2010 Q1</v>
      </c>
      <c r="D32" s="348">
        <f>IF($C32&lt;&gt;"",Summary_AttrorTotal!H62,"")</f>
        <v>2188.54</v>
      </c>
      <c r="E32" s="348">
        <f>IF($C32&lt;&gt;"",Summary_AttrorTotal!I62,"")</f>
        <v>0</v>
      </c>
      <c r="F32" s="346">
        <f t="shared" si="29"/>
        <v>2188.54</v>
      </c>
      <c r="G32" s="346">
        <f t="shared" si="30"/>
        <v>2.584327060632404</v>
      </c>
      <c r="H32" s="407">
        <f>IF($C32="","",Summary_AttrorTotal!S62)</f>
        <v>2191.1243270606324</v>
      </c>
      <c r="I32" s="349">
        <f t="shared" si="31"/>
        <v>1.0011808452487194</v>
      </c>
      <c r="J32" s="349">
        <f t="shared" si="32"/>
        <v>1.0054055158036135</v>
      </c>
      <c r="K32" s="347"/>
      <c r="L32" s="348">
        <f>IF($C32&lt;&gt;"",Summary_AttrorTotal!L62,"")</f>
        <v>48</v>
      </c>
      <c r="M32" s="348">
        <f t="shared" si="33"/>
        <v>0</v>
      </c>
      <c r="N32" s="348">
        <f>IF($C32&lt;&gt;"",Summary_AttrorTotal!U62,"")</f>
        <v>48</v>
      </c>
      <c r="P32" s="346">
        <f>IF($C32&lt;&gt;"",Summary_AttrorTotal!B62,"")</f>
        <v>23200.237827999998</v>
      </c>
      <c r="Q32" s="346">
        <f>IF($C32&lt;&gt;"",Summary_AttrorTotal!C62,"")</f>
        <v>26098.5</v>
      </c>
      <c r="S32" s="351">
        <f t="shared" si="34"/>
        <v>7.3567446404965804E-3</v>
      </c>
      <c r="T32" s="348">
        <f t="shared" si="35"/>
        <v>45648.423480429839</v>
      </c>
      <c r="U32" s="707">
        <f t="shared" si="36"/>
        <v>9.4444045931986062E-2</v>
      </c>
      <c r="V32" s="348">
        <f t="shared" si="37"/>
        <v>3555.7963604038541</v>
      </c>
      <c r="W32" s="346">
        <f t="shared" si="38"/>
        <v>335.82379478677046</v>
      </c>
      <c r="X32" s="348">
        <f t="shared" si="39"/>
        <v>335.4277065731747</v>
      </c>
      <c r="Z32" s="499">
        <f>IF($C32&lt;&gt;"",'Large Losses_Analysis'!C62,"")</f>
        <v>0</v>
      </c>
      <c r="AA32" s="499">
        <f>IF($C32&lt;&gt;"",'Large Losses_Analysis'!I62,"")</f>
        <v>0</v>
      </c>
      <c r="AB32" s="500">
        <f t="shared" si="40"/>
        <v>0</v>
      </c>
      <c r="AC32" s="500">
        <f t="shared" si="41"/>
        <v>0</v>
      </c>
      <c r="AD32" s="501">
        <f>IF($C32&lt;&gt;"",'Large Losses_Analysis'!AA62,"")</f>
        <v>0</v>
      </c>
      <c r="AE32" s="503">
        <f t="shared" si="42"/>
        <v>0</v>
      </c>
      <c r="AF32" s="487"/>
      <c r="AG32" s="487">
        <f>IF($C32&lt;&gt;"",'Large Losses_Analysis'!U62,"")</f>
        <v>0</v>
      </c>
      <c r="AH32" s="500">
        <f t="shared" si="43"/>
        <v>0</v>
      </c>
      <c r="AI32" s="487">
        <f>IF($C32&lt;&gt;"",'Large Losses_Analysis'!AI62,"")</f>
        <v>0</v>
      </c>
      <c r="AJ32" s="487"/>
      <c r="AK32" s="499">
        <f>IF($C32&lt;&gt;"",'Weather Losses_Analysis'!C62,"")</f>
        <v>0</v>
      </c>
      <c r="AL32" s="499">
        <f>IF($C32&lt;&gt;"",'Weather Losses_Analysis'!I62,"")</f>
        <v>0</v>
      </c>
      <c r="AM32" s="500">
        <f t="shared" si="44"/>
        <v>0</v>
      </c>
      <c r="AN32" s="500">
        <f t="shared" si="45"/>
        <v>0</v>
      </c>
      <c r="AO32" s="504">
        <f>IF($C32&lt;&gt;"",'Weather Losses_Analysis'!AA62,"")</f>
        <v>0</v>
      </c>
      <c r="AP32" s="503">
        <f t="shared" si="46"/>
        <v>0</v>
      </c>
      <c r="AQ32" s="499"/>
      <c r="AR32" s="499">
        <f>IF($C32&lt;&gt;"",'Weather Losses_Analysis'!U62,"")</f>
        <v>0</v>
      </c>
      <c r="AS32" s="499">
        <f t="shared" si="47"/>
        <v>0</v>
      </c>
      <c r="AT32" s="499">
        <f>IF($C32&lt;&gt;"",'Weather Losses_Analysis'!AI62,"")</f>
        <v>0</v>
      </c>
      <c r="AV32" s="353">
        <f t="shared" si="23"/>
        <v>9.4444045931986062E-2</v>
      </c>
      <c r="AW32" s="420">
        <f t="shared" si="48"/>
        <v>0</v>
      </c>
      <c r="AY32" s="359">
        <f>IF($C32&lt;&gt;"",Summary_AttrorTotal!F62,"")</f>
        <v>2689.0390000000002</v>
      </c>
      <c r="AZ32" s="359">
        <f>IF($C32&lt;&gt;"",Summary_AttrorTotal!G62,"")</f>
        <v>52</v>
      </c>
      <c r="BA32" s="360">
        <f t="shared" si="49"/>
        <v>7.9698066938712949E-3</v>
      </c>
      <c r="BB32" s="348">
        <f t="shared" si="50"/>
        <v>51712.288461538461</v>
      </c>
      <c r="BC32" s="300">
        <f t="shared" si="51"/>
        <v>412.13694273617261</v>
      </c>
      <c r="BE32" s="348">
        <v>3</v>
      </c>
      <c r="BF32" s="740"/>
      <c r="BG32" s="741"/>
      <c r="BH32" s="742"/>
      <c r="BJ32" s="363"/>
    </row>
    <row r="33" spans="1:62">
      <c r="A33" s="364" t="str">
        <f t="shared" si="28"/>
        <v>2010</v>
      </c>
      <c r="B33" s="335">
        <f t="shared" si="9"/>
        <v>18</v>
      </c>
      <c r="C33" s="336" t="str">
        <f t="shared" si="8"/>
        <v>2010 Q2</v>
      </c>
      <c r="D33" s="348">
        <f>IF($C33&lt;&gt;"",Summary_AttrorTotal!H63,"")</f>
        <v>2427.2979999999998</v>
      </c>
      <c r="E33" s="348">
        <f>IF($C33&lt;&gt;"",Summary_AttrorTotal!I63,"")</f>
        <v>0</v>
      </c>
      <c r="F33" s="346">
        <f t="shared" si="29"/>
        <v>2427.2979999999998</v>
      </c>
      <c r="G33" s="346">
        <f t="shared" si="30"/>
        <v>54.197432021286204</v>
      </c>
      <c r="H33" s="407">
        <f>IF($C33="","",Summary_AttrorTotal!S63)</f>
        <v>2481.495432021286</v>
      </c>
      <c r="I33" s="349">
        <f t="shared" si="31"/>
        <v>1.0223282975643231</v>
      </c>
      <c r="J33" s="349">
        <f t="shared" si="32"/>
        <v>1.0211225099001471</v>
      </c>
      <c r="K33" s="347"/>
      <c r="L33" s="348">
        <f>IF($C33&lt;&gt;"",Summary_AttrorTotal!L63,"")</f>
        <v>62</v>
      </c>
      <c r="M33" s="348">
        <f t="shared" si="33"/>
        <v>1</v>
      </c>
      <c r="N33" s="348">
        <f>IF($C33&lt;&gt;"",Summary_AttrorTotal!U63,"")</f>
        <v>63</v>
      </c>
      <c r="P33" s="346">
        <f>IF($C33&lt;&gt;"",Summary_AttrorTotal!B63,"")</f>
        <v>24544.776771999997</v>
      </c>
      <c r="Q33" s="346">
        <f>IF($C33&lt;&gt;"",Summary_AttrorTotal!C63,"")</f>
        <v>26697.166666666668</v>
      </c>
      <c r="S33" s="351">
        <f t="shared" si="34"/>
        <v>9.4392039105273343E-3</v>
      </c>
      <c r="T33" s="348">
        <f t="shared" si="35"/>
        <v>39388.816381290257</v>
      </c>
      <c r="U33" s="707">
        <f t="shared" si="36"/>
        <v>0.10110075373967578</v>
      </c>
      <c r="V33" s="348">
        <f t="shared" si="37"/>
        <v>3677.5103633219501</v>
      </c>
      <c r="W33" s="346">
        <f t="shared" si="38"/>
        <v>371.79906961731808</v>
      </c>
      <c r="X33" s="348">
        <f t="shared" si="39"/>
        <v>363.67874243833609</v>
      </c>
      <c r="Z33" s="499">
        <f>IF($C33&lt;&gt;"",'Large Losses_Analysis'!C63,"")</f>
        <v>0</v>
      </c>
      <c r="AA33" s="499">
        <f>IF($C33&lt;&gt;"",'Large Losses_Analysis'!I63,"")</f>
        <v>0</v>
      </c>
      <c r="AB33" s="500">
        <f t="shared" si="40"/>
        <v>0</v>
      </c>
      <c r="AC33" s="500">
        <f t="shared" si="41"/>
        <v>0</v>
      </c>
      <c r="AD33" s="501">
        <f>IF($C33&lt;&gt;"",'Large Losses_Analysis'!AA63,"")</f>
        <v>0</v>
      </c>
      <c r="AE33" s="503">
        <f t="shared" si="42"/>
        <v>0</v>
      </c>
      <c r="AF33" s="487"/>
      <c r="AG33" s="487">
        <f>IF($C33&lt;&gt;"",'Large Losses_Analysis'!U63,"")</f>
        <v>0</v>
      </c>
      <c r="AH33" s="500">
        <f t="shared" si="43"/>
        <v>0</v>
      </c>
      <c r="AI33" s="487">
        <f>IF($C33&lt;&gt;"",'Large Losses_Analysis'!AI63,"")</f>
        <v>0</v>
      </c>
      <c r="AJ33" s="487"/>
      <c r="AK33" s="499">
        <f>IF($C33&lt;&gt;"",'Weather Losses_Analysis'!C63,"")</f>
        <v>0</v>
      </c>
      <c r="AL33" s="499">
        <f>IF($C33&lt;&gt;"",'Weather Losses_Analysis'!I63,"")</f>
        <v>0</v>
      </c>
      <c r="AM33" s="500">
        <f t="shared" si="44"/>
        <v>0</v>
      </c>
      <c r="AN33" s="500">
        <f t="shared" si="45"/>
        <v>0</v>
      </c>
      <c r="AO33" s="504">
        <f>IF($C33&lt;&gt;"",'Weather Losses_Analysis'!AA63,"")</f>
        <v>0</v>
      </c>
      <c r="AP33" s="503">
        <f t="shared" si="46"/>
        <v>0</v>
      </c>
      <c r="AQ33" s="499"/>
      <c r="AR33" s="499">
        <f>IF($C33&lt;&gt;"",'Weather Losses_Analysis'!U63,"")</f>
        <v>0</v>
      </c>
      <c r="AS33" s="499">
        <f t="shared" si="47"/>
        <v>0</v>
      </c>
      <c r="AT33" s="499">
        <f>IF($C33&lt;&gt;"",'Weather Losses_Analysis'!AI63,"")</f>
        <v>0</v>
      </c>
      <c r="AV33" s="353">
        <f t="shared" si="23"/>
        <v>0.10110075373967578</v>
      </c>
      <c r="AW33" s="420">
        <f t="shared" si="48"/>
        <v>0</v>
      </c>
      <c r="AY33" s="359">
        <f>IF($C33&lt;&gt;"",Summary_AttrorTotal!F63,"")</f>
        <v>2192.5039999999999</v>
      </c>
      <c r="AZ33" s="359">
        <f>IF($C33&lt;&gt;"",Summary_AttrorTotal!G63,"")</f>
        <v>56</v>
      </c>
      <c r="BA33" s="360">
        <f t="shared" si="49"/>
        <v>8.3904034760242975E-3</v>
      </c>
      <c r="BB33" s="348">
        <f t="shared" si="50"/>
        <v>39151.857142857138</v>
      </c>
      <c r="BC33" s="300">
        <f t="shared" si="51"/>
        <v>328.49987826423529</v>
      </c>
      <c r="BE33" s="348">
        <v>2</v>
      </c>
      <c r="BF33" s="743"/>
      <c r="BG33" s="741"/>
      <c r="BH33" s="742"/>
      <c r="BJ33" s="363"/>
    </row>
    <row r="34" spans="1:62">
      <c r="A34" s="364" t="str">
        <f t="shared" si="28"/>
        <v>2010</v>
      </c>
      <c r="B34" s="335">
        <f t="shared" si="9"/>
        <v>19</v>
      </c>
      <c r="C34" s="578" t="str">
        <f t="shared" ref="C34:C46" si="52">IF(OR(C33=$D$1,C33=""),"",(2006+INT(B34/4-1/4)&amp;" Q"&amp;(B34-INT(B34/4-1/4)*4)))</f>
        <v>2010 Q3</v>
      </c>
      <c r="D34" s="348">
        <f>IF($C34&lt;&gt;"",Summary_AttrorTotal!H64,"")</f>
        <v>3265.3760000000002</v>
      </c>
      <c r="E34" s="348">
        <f>IF($C34&lt;&gt;"",Summary_AttrorTotal!I64,"")</f>
        <v>0</v>
      </c>
      <c r="F34" s="346">
        <f t="shared" si="29"/>
        <v>3265.3760000000002</v>
      </c>
      <c r="G34" s="346">
        <f t="shared" si="30"/>
        <v>7.4047346394718261</v>
      </c>
      <c r="H34" s="407">
        <f>IF($C34="","",Summary_AttrorTotal!S64)</f>
        <v>3272.780734639472</v>
      </c>
      <c r="I34" s="349">
        <f t="shared" si="31"/>
        <v>1.002267651455597</v>
      </c>
      <c r="J34" s="349">
        <f t="shared" si="32"/>
        <v>0.98037749110875627</v>
      </c>
      <c r="K34" s="347"/>
      <c r="L34" s="348">
        <f>IF($C34&lt;&gt;"",Summary_AttrorTotal!L64,"")</f>
        <v>71</v>
      </c>
      <c r="M34" s="348">
        <f t="shared" si="33"/>
        <v>0</v>
      </c>
      <c r="N34" s="348">
        <f>IF($C34&lt;&gt;"",Summary_AttrorTotal!U64,"")</f>
        <v>71</v>
      </c>
      <c r="P34" s="346">
        <f>IF($C34&lt;&gt;"",Summary_AttrorTotal!B64,"")</f>
        <v>26898.953530000006</v>
      </c>
      <c r="Q34" s="346">
        <f>IF($C34&lt;&gt;"",Summary_AttrorTotal!C64,"")</f>
        <v>27893.5</v>
      </c>
      <c r="S34" s="351">
        <f t="shared" si="34"/>
        <v>1.0181583523043002E-2</v>
      </c>
      <c r="T34" s="348">
        <f t="shared" si="35"/>
        <v>46095.503304781298</v>
      </c>
      <c r="U34" s="707">
        <f t="shared" si="36"/>
        <v>0.12166944453766158</v>
      </c>
      <c r="V34" s="348">
        <f t="shared" si="37"/>
        <v>3857.3794654668659</v>
      </c>
      <c r="W34" s="346">
        <f t="shared" si="38"/>
        <v>469.32521693433551</v>
      </c>
      <c r="X34" s="348">
        <f t="shared" si="39"/>
        <v>468.26335884704321</v>
      </c>
      <c r="Z34" s="499">
        <f>IF($C34&lt;&gt;"",'Large Losses_Analysis'!C64,"")</f>
        <v>0</v>
      </c>
      <c r="AA34" s="499">
        <f>IF($C34&lt;&gt;"",'Large Losses_Analysis'!I64,"")</f>
        <v>0</v>
      </c>
      <c r="AB34" s="500">
        <f t="shared" si="40"/>
        <v>0</v>
      </c>
      <c r="AC34" s="500">
        <f t="shared" si="41"/>
        <v>0</v>
      </c>
      <c r="AD34" s="501">
        <f>IF($C34&lt;&gt;"",'Large Losses_Analysis'!AA64,"")</f>
        <v>0</v>
      </c>
      <c r="AE34" s="503">
        <f t="shared" si="42"/>
        <v>0</v>
      </c>
      <c r="AF34" s="487"/>
      <c r="AG34" s="487">
        <f>IF($C34&lt;&gt;"",'Large Losses_Analysis'!U64,"")</f>
        <v>0</v>
      </c>
      <c r="AH34" s="500">
        <f t="shared" si="43"/>
        <v>0</v>
      </c>
      <c r="AI34" s="487">
        <f>IF($C34&lt;&gt;"",'Large Losses_Analysis'!AI64,"")</f>
        <v>0</v>
      </c>
      <c r="AJ34" s="487"/>
      <c r="AK34" s="499">
        <f>IF($C34&lt;&gt;"",'Weather Losses_Analysis'!C64,"")</f>
        <v>0</v>
      </c>
      <c r="AL34" s="499">
        <f>IF($C34&lt;&gt;"",'Weather Losses_Analysis'!I64,"")</f>
        <v>0</v>
      </c>
      <c r="AM34" s="500">
        <f t="shared" si="44"/>
        <v>0</v>
      </c>
      <c r="AN34" s="500">
        <f t="shared" si="45"/>
        <v>0</v>
      </c>
      <c r="AO34" s="504">
        <f>IF($C34&lt;&gt;"",'Weather Losses_Analysis'!AA64,"")</f>
        <v>0</v>
      </c>
      <c r="AP34" s="503">
        <f t="shared" si="46"/>
        <v>0</v>
      </c>
      <c r="AQ34" s="499"/>
      <c r="AR34" s="499">
        <f>IF($C34&lt;&gt;"",'Weather Losses_Analysis'!U64,"")</f>
        <v>0</v>
      </c>
      <c r="AS34" s="499">
        <f t="shared" si="47"/>
        <v>0</v>
      </c>
      <c r="AT34" s="499">
        <f>IF($C34&lt;&gt;"",'Weather Losses_Analysis'!AI64,"")</f>
        <v>0</v>
      </c>
      <c r="AV34" s="353">
        <f t="shared" si="23"/>
        <v>0.12166944453766158</v>
      </c>
      <c r="AW34" s="420">
        <f t="shared" si="48"/>
        <v>0</v>
      </c>
      <c r="AY34" s="359">
        <f>IF($C34&lt;&gt;"",Summary_AttrorTotal!F64,"")</f>
        <v>3410.2170000000001</v>
      </c>
      <c r="AZ34" s="359">
        <f>IF($C34&lt;&gt;"",Summary_AttrorTotal!G64,"")</f>
        <v>63</v>
      </c>
      <c r="BA34" s="360">
        <f t="shared" si="49"/>
        <v>9.0343628443902702E-3</v>
      </c>
      <c r="BB34" s="348">
        <f t="shared" si="50"/>
        <v>54130.428571428572</v>
      </c>
      <c r="BC34" s="300">
        <f t="shared" si="51"/>
        <v>489.03393263663583</v>
      </c>
      <c r="BE34" s="348">
        <v>0</v>
      </c>
      <c r="BF34" s="743"/>
      <c r="BG34" s="741"/>
      <c r="BH34" s="742"/>
      <c r="BJ34" s="363"/>
    </row>
    <row r="35" spans="1:62">
      <c r="A35" s="364" t="str">
        <f t="shared" si="28"/>
        <v>2010</v>
      </c>
      <c r="B35" s="335">
        <f t="shared" si="9"/>
        <v>20</v>
      </c>
      <c r="C35" s="578" t="str">
        <f t="shared" si="52"/>
        <v>2010 Q4</v>
      </c>
      <c r="D35" s="348">
        <f>IF($C35&lt;&gt;"",Summary_AttrorTotal!H65,"")</f>
        <v>2995.5250000000001</v>
      </c>
      <c r="E35" s="348">
        <f>IF($C35&lt;&gt;"",Summary_AttrorTotal!I65,"")</f>
        <v>0</v>
      </c>
      <c r="F35" s="346">
        <f t="shared" si="29"/>
        <v>2995.5250000000001</v>
      </c>
      <c r="G35" s="346">
        <f t="shared" si="30"/>
        <v>-82.135158212785427</v>
      </c>
      <c r="H35" s="407">
        <f>IF($C35="","",Summary_AttrorTotal!S65)</f>
        <v>2913.3898417872147</v>
      </c>
      <c r="I35" s="349">
        <f t="shared" si="31"/>
        <v>0.97258071349336583</v>
      </c>
      <c r="J35" s="349">
        <f t="shared" si="32"/>
        <v>0.97038022935378909</v>
      </c>
      <c r="K35" s="347"/>
      <c r="L35" s="348">
        <f>IF($C35&lt;&gt;"",Summary_AttrorTotal!L65,"")</f>
        <v>67</v>
      </c>
      <c r="M35" s="348">
        <f t="shared" si="33"/>
        <v>1</v>
      </c>
      <c r="N35" s="348">
        <f>IF($C35&lt;&gt;"",Summary_AttrorTotal!U65,"")</f>
        <v>68</v>
      </c>
      <c r="P35" s="346">
        <f>IF($C35&lt;&gt;"",Summary_AttrorTotal!B65,"")</f>
        <v>28891.28230000001</v>
      </c>
      <c r="Q35" s="346">
        <f>IF($C35&lt;&gt;"",Summary_AttrorTotal!C65,"")</f>
        <v>29348.5</v>
      </c>
      <c r="S35" s="351">
        <f t="shared" si="34"/>
        <v>9.2679353288924477E-3</v>
      </c>
      <c r="T35" s="348">
        <f t="shared" si="35"/>
        <v>42843.968261576687</v>
      </c>
      <c r="U35" s="707">
        <f t="shared" si="36"/>
        <v>0.10083975545063341</v>
      </c>
      <c r="V35" s="348">
        <f t="shared" si="37"/>
        <v>3937.6843518408109</v>
      </c>
      <c r="W35" s="346">
        <f t="shared" si="38"/>
        <v>397.07512708141331</v>
      </c>
      <c r="X35" s="348">
        <f t="shared" si="39"/>
        <v>408.2695878835375</v>
      </c>
      <c r="Z35" s="499">
        <f>IF($C35&lt;&gt;"",'Large Losses_Analysis'!C65,"")</f>
        <v>0</v>
      </c>
      <c r="AA35" s="499">
        <f>IF($C35&lt;&gt;"",'Large Losses_Analysis'!I65,"")</f>
        <v>0</v>
      </c>
      <c r="AB35" s="500">
        <f t="shared" si="40"/>
        <v>0</v>
      </c>
      <c r="AC35" s="500">
        <f t="shared" si="41"/>
        <v>0</v>
      </c>
      <c r="AD35" s="501">
        <f>IF($C35&lt;&gt;"",'Large Losses_Analysis'!AA65,"")</f>
        <v>0</v>
      </c>
      <c r="AE35" s="503">
        <f t="shared" si="42"/>
        <v>0</v>
      </c>
      <c r="AF35" s="487"/>
      <c r="AG35" s="487">
        <f>IF($C35&lt;&gt;"",'Large Losses_Analysis'!U65,"")</f>
        <v>0</v>
      </c>
      <c r="AH35" s="500">
        <f t="shared" si="43"/>
        <v>0</v>
      </c>
      <c r="AI35" s="487">
        <f>IF($C35&lt;&gt;"",'Large Losses_Analysis'!AI65,"")</f>
        <v>0</v>
      </c>
      <c r="AJ35" s="487"/>
      <c r="AK35" s="499">
        <f>IF($C35&lt;&gt;"",'Weather Losses_Analysis'!C65,"")</f>
        <v>0</v>
      </c>
      <c r="AL35" s="499">
        <f>IF($C35&lt;&gt;"",'Weather Losses_Analysis'!I65,"")</f>
        <v>0</v>
      </c>
      <c r="AM35" s="500">
        <f t="shared" si="44"/>
        <v>0</v>
      </c>
      <c r="AN35" s="500">
        <f t="shared" si="45"/>
        <v>0</v>
      </c>
      <c r="AO35" s="504">
        <f>IF($C35&lt;&gt;"",'Weather Losses_Analysis'!AA65,"")</f>
        <v>0</v>
      </c>
      <c r="AP35" s="503">
        <f t="shared" si="46"/>
        <v>0</v>
      </c>
      <c r="AQ35" s="499"/>
      <c r="AR35" s="499">
        <f>IF($C35&lt;&gt;"",'Weather Losses_Analysis'!U65,"")</f>
        <v>0</v>
      </c>
      <c r="AS35" s="499">
        <f t="shared" si="47"/>
        <v>0</v>
      </c>
      <c r="AT35" s="499">
        <f>IF($C35&lt;&gt;"",'Weather Losses_Analysis'!AI65,"")</f>
        <v>0</v>
      </c>
      <c r="AV35" s="353">
        <f t="shared" si="23"/>
        <v>0.10083975545063341</v>
      </c>
      <c r="AW35" s="420">
        <f t="shared" si="48"/>
        <v>0</v>
      </c>
      <c r="AY35" s="359">
        <f>IF($C35&lt;&gt;"",Summary_AttrorTotal!F65,"")</f>
        <v>2722.46</v>
      </c>
      <c r="AZ35" s="359">
        <f>IF($C35&lt;&gt;"",Summary_AttrorTotal!G65,"")</f>
        <v>58</v>
      </c>
      <c r="BA35" s="360">
        <f t="shared" si="49"/>
        <v>7.9050036628788532E-3</v>
      </c>
      <c r="BB35" s="348">
        <f t="shared" si="50"/>
        <v>46938.965517241377</v>
      </c>
      <c r="BC35" s="300">
        <f t="shared" si="51"/>
        <v>371.0526943455373</v>
      </c>
      <c r="BE35" s="348">
        <v>0</v>
      </c>
      <c r="BF35" s="743"/>
      <c r="BG35" s="741"/>
      <c r="BH35" s="742"/>
      <c r="BJ35" s="363"/>
    </row>
    <row r="36" spans="1:62">
      <c r="A36" s="364" t="str">
        <f t="shared" si="28"/>
        <v>2011</v>
      </c>
      <c r="B36" s="335">
        <f t="shared" si="9"/>
        <v>21</v>
      </c>
      <c r="C36" s="578" t="str">
        <f t="shared" si="52"/>
        <v>2011 Q1</v>
      </c>
      <c r="D36" s="348">
        <f>IF($C36&lt;&gt;"",Summary_AttrorTotal!H66,"")</f>
        <v>3745.049</v>
      </c>
      <c r="E36" s="348">
        <f>IF($C36&lt;&gt;"",Summary_AttrorTotal!I66,"")</f>
        <v>0</v>
      </c>
      <c r="F36" s="346">
        <f t="shared" si="29"/>
        <v>3745.049</v>
      </c>
      <c r="G36" s="346">
        <f t="shared" si="30"/>
        <v>56.973534742553966</v>
      </c>
      <c r="H36" s="407">
        <f>IF($C36="","",Summary_AttrorTotal!S66)</f>
        <v>3802.0225347425539</v>
      </c>
      <c r="I36" s="349">
        <f t="shared" si="31"/>
        <v>1.0152130278515858</v>
      </c>
      <c r="J36" s="349">
        <f t="shared" si="32"/>
        <v>1.0438342173217594</v>
      </c>
      <c r="K36" s="347"/>
      <c r="L36" s="348">
        <f>IF($C36&lt;&gt;"",Summary_AttrorTotal!L66,"")</f>
        <v>64</v>
      </c>
      <c r="M36" s="348">
        <f t="shared" si="33"/>
        <v>0</v>
      </c>
      <c r="N36" s="348">
        <f>IF($C36&lt;&gt;"",Summary_AttrorTotal!U66,"")</f>
        <v>64</v>
      </c>
      <c r="P36" s="346">
        <f>IF($C36&lt;&gt;"",Summary_AttrorTotal!B66,"")</f>
        <v>30863.391</v>
      </c>
      <c r="Q36" s="346">
        <f>IF($C36&lt;&gt;"",Summary_AttrorTotal!C66,"")</f>
        <v>30553.833333333332</v>
      </c>
      <c r="S36" s="351">
        <f t="shared" si="34"/>
        <v>8.3786540695930129E-3</v>
      </c>
      <c r="T36" s="348">
        <f t="shared" si="35"/>
        <v>59406.602105352402</v>
      </c>
      <c r="U36" s="707">
        <f t="shared" si="36"/>
        <v>0.12318874924477852</v>
      </c>
      <c r="V36" s="348">
        <f t="shared" si="37"/>
        <v>4040.5261969310995</v>
      </c>
      <c r="W36" s="346">
        <f t="shared" si="38"/>
        <v>497.74736849070382</v>
      </c>
      <c r="X36" s="348">
        <f t="shared" si="39"/>
        <v>490.28859444805073</v>
      </c>
      <c r="Z36" s="499">
        <f>IF($C36&lt;&gt;"",'Large Losses_Analysis'!C66,"")</f>
        <v>0</v>
      </c>
      <c r="AA36" s="499">
        <f>IF($C36&lt;&gt;"",'Large Losses_Analysis'!I66,"")</f>
        <v>0</v>
      </c>
      <c r="AB36" s="500">
        <f t="shared" si="40"/>
        <v>0</v>
      </c>
      <c r="AC36" s="500">
        <f t="shared" si="41"/>
        <v>0</v>
      </c>
      <c r="AD36" s="501">
        <f>IF($C36&lt;&gt;"",'Large Losses_Analysis'!AA66,"")</f>
        <v>0</v>
      </c>
      <c r="AE36" s="503">
        <f t="shared" si="42"/>
        <v>0</v>
      </c>
      <c r="AF36" s="487"/>
      <c r="AG36" s="487">
        <f>IF($C36&lt;&gt;"",'Large Losses_Analysis'!U66,"")</f>
        <v>0</v>
      </c>
      <c r="AH36" s="500">
        <f t="shared" si="43"/>
        <v>0</v>
      </c>
      <c r="AI36" s="487">
        <f>IF($C36&lt;&gt;"",'Large Losses_Analysis'!AI66,"")</f>
        <v>0</v>
      </c>
      <c r="AJ36" s="487"/>
      <c r="AK36" s="499">
        <f>IF($C36&lt;&gt;"",'Weather Losses_Analysis'!C66,"")</f>
        <v>0</v>
      </c>
      <c r="AL36" s="499">
        <f>IF($C36&lt;&gt;"",'Weather Losses_Analysis'!I66,"")</f>
        <v>0</v>
      </c>
      <c r="AM36" s="500">
        <f t="shared" si="44"/>
        <v>0</v>
      </c>
      <c r="AN36" s="500">
        <f t="shared" si="45"/>
        <v>0</v>
      </c>
      <c r="AO36" s="504">
        <f>IF($C36&lt;&gt;"",'Weather Losses_Analysis'!AA66,"")</f>
        <v>0</v>
      </c>
      <c r="AP36" s="503">
        <f t="shared" si="46"/>
        <v>0</v>
      </c>
      <c r="AQ36" s="499"/>
      <c r="AR36" s="499">
        <f>IF($C36&lt;&gt;"",'Weather Losses_Analysis'!U66,"")</f>
        <v>0</v>
      </c>
      <c r="AS36" s="499">
        <f t="shared" si="47"/>
        <v>0</v>
      </c>
      <c r="AT36" s="499">
        <f>IF($C36&lt;&gt;"",'Weather Losses_Analysis'!AI66,"")</f>
        <v>0</v>
      </c>
      <c r="AV36" s="353">
        <f t="shared" si="23"/>
        <v>0.12318874924477852</v>
      </c>
      <c r="AW36" s="420">
        <f t="shared" si="48"/>
        <v>0</v>
      </c>
      <c r="AY36" s="359">
        <f>IF($C36&lt;&gt;"",Summary_AttrorTotal!F66,"")</f>
        <v>2862.701</v>
      </c>
      <c r="AZ36" s="359">
        <f>IF($C36&lt;&gt;"",Summary_AttrorTotal!G66,"")</f>
        <v>58</v>
      </c>
      <c r="BA36" s="360">
        <f t="shared" si="49"/>
        <v>7.593155250568669E-3</v>
      </c>
      <c r="BB36" s="348">
        <f t="shared" si="50"/>
        <v>49356.913793103449</v>
      </c>
      <c r="BC36" s="300">
        <f t="shared" si="51"/>
        <v>374.77470911996858</v>
      </c>
      <c r="BE36" s="348">
        <v>0</v>
      </c>
      <c r="BF36" s="743"/>
      <c r="BG36" s="741"/>
      <c r="BH36" s="742"/>
      <c r="BJ36" s="363"/>
    </row>
    <row r="37" spans="1:62">
      <c r="A37" s="364" t="str">
        <f t="shared" si="28"/>
        <v>2011</v>
      </c>
      <c r="B37" s="335">
        <f t="shared" si="9"/>
        <v>22</v>
      </c>
      <c r="C37" s="578" t="str">
        <f t="shared" si="52"/>
        <v>2011 Q2</v>
      </c>
      <c r="D37" s="348">
        <f>IF($C37&lt;&gt;"",Summary_AttrorTotal!H67,"")</f>
        <v>4803.107</v>
      </c>
      <c r="E37" s="348">
        <f>IF($C37&lt;&gt;"",Summary_AttrorTotal!I67,"")</f>
        <v>133.56700000000001</v>
      </c>
      <c r="F37" s="346">
        <f t="shared" ref="F37:F75" si="53">IF($C37="","",D37+E37)</f>
        <v>4936.674</v>
      </c>
      <c r="G37" s="346">
        <f t="shared" ref="G37:G75" si="54">IF($C37="","",H37-F37)</f>
        <v>-33.008250735338152</v>
      </c>
      <c r="H37" s="407">
        <f>IF($C37="","",Summary_AttrorTotal!S67)</f>
        <v>4903.6657492646618</v>
      </c>
      <c r="I37" s="349">
        <f t="shared" ref="I37:I75" si="55">IFERROR(IF($C37&lt;&gt;"",H37/F37,""),1)</f>
        <v>0.99331366609678129</v>
      </c>
      <c r="J37" s="349">
        <f t="shared" ref="J37:J75" si="56">IF($C37&lt;&gt;"",I37/I36,"")</f>
        <v>0.97842880148893629</v>
      </c>
      <c r="K37" s="347"/>
      <c r="L37" s="348">
        <f>IF($C37&lt;&gt;"",Summary_AttrorTotal!L67,"")</f>
        <v>102</v>
      </c>
      <c r="M37" s="348">
        <f t="shared" si="33"/>
        <v>-3</v>
      </c>
      <c r="N37" s="348">
        <f>IF($C37&lt;&gt;"",Summary_AttrorTotal!U67,"")</f>
        <v>99</v>
      </c>
      <c r="P37" s="346">
        <f>IF($C37&lt;&gt;"",Summary_AttrorTotal!B67,"")</f>
        <v>33342.253510000002</v>
      </c>
      <c r="Q37" s="346">
        <f>IF($C37&lt;&gt;"",Summary_AttrorTotal!C67,"")</f>
        <v>31408.333333333332</v>
      </c>
      <c r="S37" s="351">
        <f t="shared" si="34"/>
        <v>1.2608118864420271E-2</v>
      </c>
      <c r="T37" s="348">
        <f t="shared" si="35"/>
        <v>49531.977265299618</v>
      </c>
      <c r="U37" s="707">
        <f t="shared" si="36"/>
        <v>0.14707061560173057</v>
      </c>
      <c r="V37" s="348">
        <f t="shared" si="37"/>
        <v>4246.2938935526672</v>
      </c>
      <c r="W37" s="346">
        <f t="shared" si="38"/>
        <v>624.50505695066011</v>
      </c>
      <c r="X37" s="348">
        <f t="shared" si="39"/>
        <v>628.70881400902101</v>
      </c>
      <c r="Z37" s="499">
        <f>IF($C37&lt;&gt;"",'Large Losses_Analysis'!C67,"")</f>
        <v>0</v>
      </c>
      <c r="AA37" s="499">
        <f>IF($C37&lt;&gt;"",'Large Losses_Analysis'!I67,"")</f>
        <v>0</v>
      </c>
      <c r="AB37" s="500">
        <f t="shared" si="40"/>
        <v>0</v>
      </c>
      <c r="AC37" s="500">
        <f t="shared" si="41"/>
        <v>0</v>
      </c>
      <c r="AD37" s="501">
        <f>IF($C37&lt;&gt;"",'Large Losses_Analysis'!AA67,"")</f>
        <v>0</v>
      </c>
      <c r="AE37" s="503">
        <f t="shared" si="42"/>
        <v>0</v>
      </c>
      <c r="AF37" s="487"/>
      <c r="AG37" s="487">
        <f>IF($C37&lt;&gt;"",'Large Losses_Analysis'!U67,"")</f>
        <v>0</v>
      </c>
      <c r="AH37" s="500">
        <f t="shared" si="43"/>
        <v>0</v>
      </c>
      <c r="AI37" s="487">
        <f>IF($C37&lt;&gt;"",'Large Losses_Analysis'!AI67,"")</f>
        <v>0</v>
      </c>
      <c r="AJ37" s="487"/>
      <c r="AK37" s="499">
        <f>IF($C37&lt;&gt;"",'Weather Losses_Analysis'!C67,"")</f>
        <v>0</v>
      </c>
      <c r="AL37" s="499">
        <f>IF($C37&lt;&gt;"",'Weather Losses_Analysis'!I67,"")</f>
        <v>0</v>
      </c>
      <c r="AM37" s="500">
        <f t="shared" si="44"/>
        <v>0</v>
      </c>
      <c r="AN37" s="500">
        <f t="shared" si="45"/>
        <v>0</v>
      </c>
      <c r="AO37" s="504">
        <f>IF($C37&lt;&gt;"",'Weather Losses_Analysis'!AA67,"")</f>
        <v>0</v>
      </c>
      <c r="AP37" s="503">
        <f t="shared" si="46"/>
        <v>0</v>
      </c>
      <c r="AQ37" s="499"/>
      <c r="AR37" s="499">
        <f>IF($C37&lt;&gt;"",'Weather Losses_Analysis'!U67,"")</f>
        <v>0</v>
      </c>
      <c r="AS37" s="499">
        <f t="shared" si="47"/>
        <v>0</v>
      </c>
      <c r="AT37" s="499">
        <f>IF($C37&lt;&gt;"",'Weather Losses_Analysis'!AI67,"")</f>
        <v>0</v>
      </c>
      <c r="AV37" s="353">
        <f t="shared" si="23"/>
        <v>0.14707061560173057</v>
      </c>
      <c r="AW37" s="420">
        <f t="shared" si="48"/>
        <v>0</v>
      </c>
      <c r="AY37" s="359">
        <f>IF($C37&lt;&gt;"",Summary_AttrorTotal!F67,"")</f>
        <v>4675.5450000000001</v>
      </c>
      <c r="AZ37" s="359">
        <f>IF($C37&lt;&gt;"",Summary_AttrorTotal!G67,"")</f>
        <v>90</v>
      </c>
      <c r="BA37" s="360">
        <f t="shared" si="49"/>
        <v>1.1461926240382064E-2</v>
      </c>
      <c r="BB37" s="348">
        <f t="shared" si="50"/>
        <v>51950.5</v>
      </c>
      <c r="BC37" s="300">
        <f t="shared" si="51"/>
        <v>595.45279915096853</v>
      </c>
      <c r="BE37" s="348">
        <v>0</v>
      </c>
      <c r="BF37" s="743"/>
      <c r="BG37" s="741"/>
      <c r="BH37" s="742"/>
      <c r="BJ37" s="363"/>
    </row>
    <row r="38" spans="1:62">
      <c r="A38" s="364" t="str">
        <f t="shared" si="28"/>
        <v>2011</v>
      </c>
      <c r="B38" s="335">
        <f t="shared" si="9"/>
        <v>23</v>
      </c>
      <c r="C38" s="578" t="str">
        <f t="shared" si="52"/>
        <v>2011 Q3</v>
      </c>
      <c r="D38" s="348">
        <f>IF($C38&lt;&gt;"",Summary_AttrorTotal!H68,"")</f>
        <v>2808.038</v>
      </c>
      <c r="E38" s="348">
        <f>IF($C38&lt;&gt;"",Summary_AttrorTotal!I68,"")</f>
        <v>0</v>
      </c>
      <c r="F38" s="346">
        <f t="shared" si="53"/>
        <v>2808.038</v>
      </c>
      <c r="G38" s="346">
        <f t="shared" si="54"/>
        <v>-109.63871845899575</v>
      </c>
      <c r="H38" s="407">
        <f>IF($C38="","",Summary_AttrorTotal!S68)</f>
        <v>2698.3992815410043</v>
      </c>
      <c r="I38" s="349">
        <f t="shared" si="55"/>
        <v>0.96095540072499175</v>
      </c>
      <c r="J38" s="349">
        <f t="shared" si="56"/>
        <v>0.96742392008061151</v>
      </c>
      <c r="K38" s="347"/>
      <c r="L38" s="348">
        <f>IF($C38&lt;&gt;"",Summary_AttrorTotal!L68,"")</f>
        <v>63</v>
      </c>
      <c r="M38" s="348">
        <f t="shared" si="33"/>
        <v>0</v>
      </c>
      <c r="N38" s="348">
        <f>IF($C38&lt;&gt;"",Summary_AttrorTotal!U68,"")</f>
        <v>63</v>
      </c>
      <c r="P38" s="346">
        <f>IF($C38&lt;&gt;"",Summary_AttrorTotal!B68,"")</f>
        <v>35184.092719999986</v>
      </c>
      <c r="Q38" s="346">
        <f>IF($C38&lt;&gt;"",Summary_AttrorTotal!C68,"")</f>
        <v>32126.5</v>
      </c>
      <c r="S38" s="351">
        <f t="shared" si="34"/>
        <v>7.8439917202309615E-3</v>
      </c>
      <c r="T38" s="348">
        <f t="shared" si="35"/>
        <v>42831.734627634985</v>
      </c>
      <c r="U38" s="707">
        <f t="shared" si="36"/>
        <v>7.669372926609902E-2</v>
      </c>
      <c r="V38" s="348">
        <f t="shared" si="37"/>
        <v>4380.6941584050537</v>
      </c>
      <c r="W38" s="346">
        <f t="shared" si="38"/>
        <v>335.97177178229862</v>
      </c>
      <c r="X38" s="348">
        <f t="shared" si="39"/>
        <v>349.62264796974461</v>
      </c>
      <c r="Z38" s="499">
        <f>IF($C38&lt;&gt;"",'Large Losses_Analysis'!C68,"")</f>
        <v>0</v>
      </c>
      <c r="AA38" s="499">
        <f>IF($C38&lt;&gt;"",'Large Losses_Analysis'!I68,"")</f>
        <v>0</v>
      </c>
      <c r="AB38" s="500">
        <f t="shared" si="40"/>
        <v>0</v>
      </c>
      <c r="AC38" s="500">
        <f t="shared" si="41"/>
        <v>0</v>
      </c>
      <c r="AD38" s="501">
        <f>IF($C38&lt;&gt;"",'Large Losses_Analysis'!AA68,"")</f>
        <v>0</v>
      </c>
      <c r="AE38" s="503">
        <f t="shared" si="42"/>
        <v>0</v>
      </c>
      <c r="AF38" s="487"/>
      <c r="AG38" s="487">
        <f>IF($C38&lt;&gt;"",'Large Losses_Analysis'!U68,"")</f>
        <v>0</v>
      </c>
      <c r="AH38" s="500">
        <f t="shared" si="43"/>
        <v>0</v>
      </c>
      <c r="AI38" s="487">
        <f>IF($C38&lt;&gt;"",'Large Losses_Analysis'!AI68,"")</f>
        <v>0</v>
      </c>
      <c r="AJ38" s="487"/>
      <c r="AK38" s="499">
        <f>IF($C38&lt;&gt;"",'Weather Losses_Analysis'!C68,"")</f>
        <v>0</v>
      </c>
      <c r="AL38" s="499">
        <f>IF($C38&lt;&gt;"",'Weather Losses_Analysis'!I68,"")</f>
        <v>0</v>
      </c>
      <c r="AM38" s="500">
        <f t="shared" si="44"/>
        <v>0</v>
      </c>
      <c r="AN38" s="500">
        <f t="shared" si="45"/>
        <v>0</v>
      </c>
      <c r="AO38" s="504">
        <f>IF($C38&lt;&gt;"",'Weather Losses_Analysis'!AA68,"")</f>
        <v>0</v>
      </c>
      <c r="AP38" s="503">
        <f t="shared" si="46"/>
        <v>0</v>
      </c>
      <c r="AQ38" s="499"/>
      <c r="AR38" s="499">
        <f>IF($C38&lt;&gt;"",'Weather Losses_Analysis'!U68,"")</f>
        <v>0</v>
      </c>
      <c r="AS38" s="499">
        <f t="shared" si="47"/>
        <v>0</v>
      </c>
      <c r="AT38" s="499">
        <f>IF($C38&lt;&gt;"",'Weather Losses_Analysis'!AI68,"")</f>
        <v>0</v>
      </c>
      <c r="AV38" s="353">
        <f t="shared" si="23"/>
        <v>7.669372926609902E-2</v>
      </c>
      <c r="AW38" s="420">
        <f t="shared" si="48"/>
        <v>0</v>
      </c>
      <c r="AY38" s="359">
        <f>IF($C38&lt;&gt;"",Summary_AttrorTotal!F68,"")</f>
        <v>2771.663</v>
      </c>
      <c r="AZ38" s="359">
        <f>IF($C38&lt;&gt;"",Summary_AttrorTotal!G68,"")</f>
        <v>65</v>
      </c>
      <c r="BA38" s="360">
        <f t="shared" si="49"/>
        <v>8.093007330397025E-3</v>
      </c>
      <c r="BB38" s="348">
        <f t="shared" si="50"/>
        <v>42640.969230769231</v>
      </c>
      <c r="BC38" s="300">
        <f t="shared" si="51"/>
        <v>345.09367655984937</v>
      </c>
      <c r="BE38" s="348">
        <v>0</v>
      </c>
      <c r="BF38" s="743"/>
      <c r="BG38" s="741"/>
      <c r="BH38" s="742"/>
      <c r="BJ38" s="363"/>
    </row>
    <row r="39" spans="1:62">
      <c r="A39" s="364" t="str">
        <f t="shared" si="28"/>
        <v>2011</v>
      </c>
      <c r="B39" s="335">
        <f t="shared" si="9"/>
        <v>24</v>
      </c>
      <c r="C39" s="578" t="str">
        <f t="shared" si="52"/>
        <v>2011 Q4</v>
      </c>
      <c r="D39" s="348">
        <f>IF($C39&lt;&gt;"",Summary_AttrorTotal!H69,"")</f>
        <v>3642.3580000000002</v>
      </c>
      <c r="E39" s="348">
        <f>IF($C39&lt;&gt;"",Summary_AttrorTotal!I69,"")</f>
        <v>0</v>
      </c>
      <c r="F39" s="346">
        <f t="shared" si="53"/>
        <v>3642.3580000000002</v>
      </c>
      <c r="G39" s="346">
        <f t="shared" si="54"/>
        <v>12.674968393744621</v>
      </c>
      <c r="H39" s="407">
        <f>IF($C39="","",Summary_AttrorTotal!S69)</f>
        <v>3655.0329683937448</v>
      </c>
      <c r="I39" s="349">
        <f t="shared" si="55"/>
        <v>1.0034798799002582</v>
      </c>
      <c r="J39" s="349">
        <f t="shared" si="56"/>
        <v>1.0442522921908592</v>
      </c>
      <c r="K39" s="347"/>
      <c r="L39" s="348">
        <f>IF($C39&lt;&gt;"",Summary_AttrorTotal!L69,"")</f>
        <v>66</v>
      </c>
      <c r="M39" s="348">
        <f t="shared" si="33"/>
        <v>-2</v>
      </c>
      <c r="N39" s="348">
        <f>IF($C39&lt;&gt;"",Summary_AttrorTotal!U69,"")</f>
        <v>64</v>
      </c>
      <c r="P39" s="346">
        <f>IF($C39&lt;&gt;"",Summary_AttrorTotal!B69,"")</f>
        <v>38150.557110000016</v>
      </c>
      <c r="Q39" s="346">
        <f>IF($C39&lt;&gt;"",Summary_AttrorTotal!C69,"")</f>
        <v>32580.5</v>
      </c>
      <c r="S39" s="351">
        <f t="shared" si="34"/>
        <v>7.8574607510627521E-3</v>
      </c>
      <c r="T39" s="348">
        <f t="shared" si="35"/>
        <v>57109.890131152264</v>
      </c>
      <c r="U39" s="707">
        <f t="shared" si="36"/>
        <v>9.5805493950065754E-2</v>
      </c>
      <c r="V39" s="348">
        <f t="shared" si="37"/>
        <v>4683.8516425469243</v>
      </c>
      <c r="W39" s="346">
        <f t="shared" si="38"/>
        <v>448.73872020303492</v>
      </c>
      <c r="X39" s="348">
        <f t="shared" si="39"/>
        <v>447.18257853624107</v>
      </c>
      <c r="Z39" s="499">
        <f>IF($C39&lt;&gt;"",'Large Losses_Analysis'!C69,"")</f>
        <v>0</v>
      </c>
      <c r="AA39" s="499">
        <f>IF($C39&lt;&gt;"",'Large Losses_Analysis'!I69,"")</f>
        <v>0</v>
      </c>
      <c r="AB39" s="500">
        <f t="shared" si="40"/>
        <v>0</v>
      </c>
      <c r="AC39" s="500">
        <f t="shared" si="41"/>
        <v>0</v>
      </c>
      <c r="AD39" s="501">
        <f>IF($C39&lt;&gt;"",'Large Losses_Analysis'!AA69,"")</f>
        <v>0</v>
      </c>
      <c r="AE39" s="503">
        <f t="shared" si="42"/>
        <v>0</v>
      </c>
      <c r="AF39" s="487"/>
      <c r="AG39" s="487">
        <f>IF($C39&lt;&gt;"",'Large Losses_Analysis'!U69,"")</f>
        <v>0</v>
      </c>
      <c r="AH39" s="500">
        <f t="shared" si="43"/>
        <v>0</v>
      </c>
      <c r="AI39" s="487">
        <f>IF($C39&lt;&gt;"",'Large Losses_Analysis'!AI69,"")</f>
        <v>0</v>
      </c>
      <c r="AJ39" s="487"/>
      <c r="AK39" s="499">
        <f>IF($C39&lt;&gt;"",'Weather Losses_Analysis'!C69,"")</f>
        <v>0</v>
      </c>
      <c r="AL39" s="499">
        <f>IF($C39&lt;&gt;"",'Weather Losses_Analysis'!I69,"")</f>
        <v>0</v>
      </c>
      <c r="AM39" s="500">
        <f t="shared" si="44"/>
        <v>0</v>
      </c>
      <c r="AN39" s="500">
        <f t="shared" si="45"/>
        <v>0</v>
      </c>
      <c r="AO39" s="504">
        <f>IF($C39&lt;&gt;"",'Weather Losses_Analysis'!AA69,"")</f>
        <v>0</v>
      </c>
      <c r="AP39" s="503">
        <f t="shared" si="46"/>
        <v>0</v>
      </c>
      <c r="AQ39" s="499"/>
      <c r="AR39" s="499">
        <f>IF($C39&lt;&gt;"",'Weather Losses_Analysis'!U69,"")</f>
        <v>0</v>
      </c>
      <c r="AS39" s="499">
        <f t="shared" si="47"/>
        <v>0</v>
      </c>
      <c r="AT39" s="499">
        <f>IF($C39&lt;&gt;"",'Weather Losses_Analysis'!AI69,"")</f>
        <v>0</v>
      </c>
      <c r="AV39" s="353">
        <f t="shared" si="23"/>
        <v>9.5805493950065754E-2</v>
      </c>
      <c r="AW39" s="420">
        <f t="shared" si="48"/>
        <v>0</v>
      </c>
      <c r="AY39" s="359">
        <f>IF($C39&lt;&gt;"",Summary_AttrorTotal!F69,"")</f>
        <v>3622.181</v>
      </c>
      <c r="AZ39" s="359">
        <f>IF($C39&lt;&gt;"",Summary_AttrorTotal!G69,"")</f>
        <v>57</v>
      </c>
      <c r="BA39" s="360">
        <f t="shared" si="49"/>
        <v>6.9980509814152637E-3</v>
      </c>
      <c r="BB39" s="348">
        <f t="shared" si="50"/>
        <v>63547.035087719298</v>
      </c>
      <c r="BC39" s="300">
        <f t="shared" si="51"/>
        <v>444.70539126164425</v>
      </c>
      <c r="BE39" s="348">
        <v>0</v>
      </c>
      <c r="BF39" s="743"/>
      <c r="BG39" s="741"/>
      <c r="BH39" s="742"/>
      <c r="BJ39" s="363"/>
    </row>
    <row r="40" spans="1:62">
      <c r="A40" s="364" t="str">
        <f t="shared" si="28"/>
        <v>2012</v>
      </c>
      <c r="B40" s="335">
        <f t="shared" si="9"/>
        <v>25</v>
      </c>
      <c r="C40" s="578" t="str">
        <f t="shared" si="52"/>
        <v>2012 Q1</v>
      </c>
      <c r="D40" s="348">
        <f>IF($C40&lt;&gt;"",Summary_AttrorTotal!H70,"")</f>
        <v>3989.192</v>
      </c>
      <c r="E40" s="348">
        <f>IF($C40&lt;&gt;"",Summary_AttrorTotal!I70,"")</f>
        <v>90.263000000000005</v>
      </c>
      <c r="F40" s="346">
        <f t="shared" si="53"/>
        <v>4079.4549999999999</v>
      </c>
      <c r="G40" s="346">
        <f t="shared" si="54"/>
        <v>-75.916583602645005</v>
      </c>
      <c r="H40" s="407">
        <f>IF($C40="","",Summary_AttrorTotal!S70)</f>
        <v>4003.5384163973549</v>
      </c>
      <c r="I40" s="349">
        <f t="shared" si="55"/>
        <v>0.98139050838833986</v>
      </c>
      <c r="J40" s="349">
        <f t="shared" si="56"/>
        <v>0.97798723028296897</v>
      </c>
      <c r="K40" s="347"/>
      <c r="L40" s="348">
        <f>IF($C40&lt;&gt;"",Summary_AttrorTotal!L70,"")</f>
        <v>90</v>
      </c>
      <c r="M40" s="348">
        <f t="shared" si="33"/>
        <v>-8</v>
      </c>
      <c r="N40" s="348">
        <f>IF($C40&lt;&gt;"",Summary_AttrorTotal!U70,"")</f>
        <v>82</v>
      </c>
      <c r="P40" s="346">
        <f>IF($C40&lt;&gt;"",Summary_AttrorTotal!B70,"")</f>
        <v>39601.652450000001</v>
      </c>
      <c r="Q40" s="346">
        <f>IF($C40&lt;&gt;"",Summary_AttrorTotal!C70,"")</f>
        <v>32590.166666666668</v>
      </c>
      <c r="S40" s="351">
        <f t="shared" si="34"/>
        <v>1.0064385474146087E-2</v>
      </c>
      <c r="T40" s="348">
        <f t="shared" si="35"/>
        <v>48823.63922435799</v>
      </c>
      <c r="U40" s="707">
        <f t="shared" si="36"/>
        <v>0.10109523640338283</v>
      </c>
      <c r="V40" s="348">
        <f t="shared" si="37"/>
        <v>4860.5645813409974</v>
      </c>
      <c r="W40" s="346">
        <f t="shared" si="38"/>
        <v>491.37992540457765</v>
      </c>
      <c r="X40" s="348">
        <f t="shared" si="39"/>
        <v>500.69765420039778</v>
      </c>
      <c r="Z40" s="499">
        <f>IF($C40&lt;&gt;"",'Large Losses_Analysis'!C70,"")</f>
        <v>0</v>
      </c>
      <c r="AA40" s="499">
        <f>IF($C40&lt;&gt;"",'Large Losses_Analysis'!I70,"")</f>
        <v>0</v>
      </c>
      <c r="AB40" s="500">
        <f t="shared" si="40"/>
        <v>0</v>
      </c>
      <c r="AC40" s="500">
        <f t="shared" si="41"/>
        <v>0</v>
      </c>
      <c r="AD40" s="501">
        <f>IF($C40&lt;&gt;"",'Large Losses_Analysis'!AA70,"")</f>
        <v>0</v>
      </c>
      <c r="AE40" s="503">
        <f t="shared" si="42"/>
        <v>0</v>
      </c>
      <c r="AF40" s="487"/>
      <c r="AG40" s="487">
        <f>IF($C40&lt;&gt;"",'Large Losses_Analysis'!U70,"")</f>
        <v>0</v>
      </c>
      <c r="AH40" s="500">
        <f t="shared" si="43"/>
        <v>0</v>
      </c>
      <c r="AI40" s="487">
        <f>IF($C40&lt;&gt;"",'Large Losses_Analysis'!AI70,"")</f>
        <v>0</v>
      </c>
      <c r="AJ40" s="487"/>
      <c r="AK40" s="499">
        <f>IF($C40&lt;&gt;"",'Weather Losses_Analysis'!C70,"")</f>
        <v>0</v>
      </c>
      <c r="AL40" s="499">
        <f>IF($C40&lt;&gt;"",'Weather Losses_Analysis'!I70,"")</f>
        <v>0</v>
      </c>
      <c r="AM40" s="500">
        <f t="shared" si="44"/>
        <v>0</v>
      </c>
      <c r="AN40" s="500">
        <f t="shared" si="45"/>
        <v>0</v>
      </c>
      <c r="AO40" s="504">
        <f>IF($C40&lt;&gt;"",'Weather Losses_Analysis'!AA70,"")</f>
        <v>0</v>
      </c>
      <c r="AP40" s="503">
        <f t="shared" si="46"/>
        <v>0</v>
      </c>
      <c r="AQ40" s="499"/>
      <c r="AR40" s="499">
        <f>IF($C40&lt;&gt;"",'Weather Losses_Analysis'!U70,"")</f>
        <v>0</v>
      </c>
      <c r="AS40" s="499">
        <f t="shared" si="47"/>
        <v>0</v>
      </c>
      <c r="AT40" s="499">
        <f>IF($C40&lt;&gt;"",'Weather Losses_Analysis'!AI70,"")</f>
        <v>0</v>
      </c>
      <c r="AV40" s="353">
        <f t="shared" si="23"/>
        <v>0.10109523640338283</v>
      </c>
      <c r="AW40" s="420">
        <f t="shared" si="48"/>
        <v>0</v>
      </c>
      <c r="AY40" s="359">
        <f>IF($C40&lt;&gt;"",Summary_AttrorTotal!F70,"")</f>
        <v>4568.47</v>
      </c>
      <c r="AZ40" s="359">
        <f>IF($C40&lt;&gt;"",Summary_AttrorTotal!G70,"")</f>
        <v>83</v>
      </c>
      <c r="BA40" s="360">
        <f t="shared" si="49"/>
        <v>1.0187121882367381E-2</v>
      </c>
      <c r="BB40" s="348">
        <f t="shared" si="50"/>
        <v>55041.807228915663</v>
      </c>
      <c r="BC40" s="300">
        <f t="shared" si="51"/>
        <v>560.71759886673385</v>
      </c>
      <c r="BE40" s="348">
        <v>0</v>
      </c>
      <c r="BF40" s="743"/>
      <c r="BG40" s="741"/>
      <c r="BH40" s="742"/>
      <c r="BJ40" s="363"/>
    </row>
    <row r="41" spans="1:62">
      <c r="A41" s="364" t="str">
        <f t="shared" si="28"/>
        <v>2012</v>
      </c>
      <c r="B41" s="335">
        <f t="shared" si="9"/>
        <v>26</v>
      </c>
      <c r="C41" s="578" t="str">
        <f t="shared" si="52"/>
        <v>2012 Q2</v>
      </c>
      <c r="D41" s="348">
        <f>IF($C41&lt;&gt;"",Summary_AttrorTotal!H71,"")</f>
        <v>5525.7929999999997</v>
      </c>
      <c r="E41" s="348">
        <f>IF($C41&lt;&gt;"",Summary_AttrorTotal!I71,"")</f>
        <v>47.837000000000003</v>
      </c>
      <c r="F41" s="346">
        <f t="shared" si="53"/>
        <v>5573.63</v>
      </c>
      <c r="G41" s="346">
        <f t="shared" si="54"/>
        <v>239.20298741039369</v>
      </c>
      <c r="H41" s="407">
        <f>IF($C41="","",Summary_AttrorTotal!S71)</f>
        <v>5812.8329874103938</v>
      </c>
      <c r="I41" s="349">
        <f t="shared" si="55"/>
        <v>1.0429169118528487</v>
      </c>
      <c r="J41" s="349">
        <f t="shared" si="56"/>
        <v>1.0626930899969156</v>
      </c>
      <c r="K41" s="347"/>
      <c r="L41" s="348">
        <f>IF($C41&lt;&gt;"",Summary_AttrorTotal!L71,"")</f>
        <v>92</v>
      </c>
      <c r="M41" s="348">
        <f t="shared" si="33"/>
        <v>-3.2880258899676278</v>
      </c>
      <c r="N41" s="348">
        <f>IF($C41&lt;&gt;"",Summary_AttrorTotal!U71,"")</f>
        <v>88.711974110032372</v>
      </c>
      <c r="P41" s="346">
        <f>IF($C41&lt;&gt;"",Summary_AttrorTotal!B71,"")</f>
        <v>41967.875750000014</v>
      </c>
      <c r="Q41" s="346">
        <f>IF($C41&lt;&gt;"",Summary_AttrorTotal!C71,"")</f>
        <v>32302</v>
      </c>
      <c r="S41" s="351">
        <f t="shared" si="34"/>
        <v>1.0985322780017631E-2</v>
      </c>
      <c r="T41" s="348">
        <f t="shared" si="35"/>
        <v>65524.784514439343</v>
      </c>
      <c r="U41" s="707">
        <f t="shared" si="36"/>
        <v>0.13850672409623668</v>
      </c>
      <c r="V41" s="348">
        <f t="shared" si="37"/>
        <v>5196.9383629496642</v>
      </c>
      <c r="W41" s="346">
        <f t="shared" si="38"/>
        <v>719.81090798221703</v>
      </c>
      <c r="X41" s="348">
        <f t="shared" si="39"/>
        <v>690.19008110952882</v>
      </c>
      <c r="Z41" s="499">
        <f>IF($C41&lt;&gt;"",'Large Losses_Analysis'!C71,"")</f>
        <v>0</v>
      </c>
      <c r="AA41" s="499">
        <f>IF($C41&lt;&gt;"",'Large Losses_Analysis'!I71,"")</f>
        <v>0</v>
      </c>
      <c r="AB41" s="500">
        <f t="shared" si="40"/>
        <v>0</v>
      </c>
      <c r="AC41" s="500">
        <f t="shared" si="41"/>
        <v>0</v>
      </c>
      <c r="AD41" s="501">
        <f>IF($C41&lt;&gt;"",'Large Losses_Analysis'!AA71,"")</f>
        <v>0</v>
      </c>
      <c r="AE41" s="503">
        <f t="shared" si="42"/>
        <v>0</v>
      </c>
      <c r="AF41" s="487"/>
      <c r="AG41" s="487">
        <f>IF($C41&lt;&gt;"",'Large Losses_Analysis'!U71,"")</f>
        <v>0</v>
      </c>
      <c r="AH41" s="500">
        <f t="shared" si="43"/>
        <v>0</v>
      </c>
      <c r="AI41" s="487">
        <f>IF($C41&lt;&gt;"",'Large Losses_Analysis'!AI71,"")</f>
        <v>0</v>
      </c>
      <c r="AJ41" s="487"/>
      <c r="AK41" s="499">
        <f>IF($C41&lt;&gt;"",'Weather Losses_Analysis'!C71,"")</f>
        <v>0</v>
      </c>
      <c r="AL41" s="499">
        <f>IF($C41&lt;&gt;"",'Weather Losses_Analysis'!I71,"")</f>
        <v>0</v>
      </c>
      <c r="AM41" s="500">
        <f t="shared" si="44"/>
        <v>0</v>
      </c>
      <c r="AN41" s="500">
        <f t="shared" si="45"/>
        <v>0</v>
      </c>
      <c r="AO41" s="504">
        <f>IF($C41&lt;&gt;"",'Weather Losses_Analysis'!AA71,"")</f>
        <v>0</v>
      </c>
      <c r="AP41" s="503">
        <f t="shared" si="46"/>
        <v>0</v>
      </c>
      <c r="AQ41" s="499"/>
      <c r="AR41" s="499">
        <f>IF($C41&lt;&gt;"",'Weather Losses_Analysis'!U71,"")</f>
        <v>0</v>
      </c>
      <c r="AS41" s="499">
        <f t="shared" si="47"/>
        <v>0</v>
      </c>
      <c r="AT41" s="499">
        <f>IF($C41&lt;&gt;"",'Weather Losses_Analysis'!AI71,"")</f>
        <v>0</v>
      </c>
      <c r="AV41" s="353">
        <f t="shared" si="23"/>
        <v>0.13850672409623668</v>
      </c>
      <c r="AW41" s="420">
        <f t="shared" si="48"/>
        <v>0</v>
      </c>
      <c r="AY41" s="359">
        <f>IF($C41&lt;&gt;"",Summary_AttrorTotal!F71,"")</f>
        <v>4650.1490000000003</v>
      </c>
      <c r="AZ41" s="359">
        <f>IF($C41&lt;&gt;"",Summary_AttrorTotal!G71,"")</f>
        <v>82</v>
      </c>
      <c r="BA41" s="360">
        <f t="shared" si="49"/>
        <v>1.0154170020432172E-2</v>
      </c>
      <c r="BB41" s="348">
        <f t="shared" si="50"/>
        <v>56709.134146341472</v>
      </c>
      <c r="BC41" s="300">
        <f t="shared" si="51"/>
        <v>575.83418983344689</v>
      </c>
      <c r="BE41" s="348">
        <v>0</v>
      </c>
      <c r="BF41" s="743"/>
      <c r="BG41" s="741"/>
      <c r="BH41" s="742"/>
      <c r="BJ41" s="363"/>
    </row>
    <row r="42" spans="1:62">
      <c r="A42" s="364" t="str">
        <f t="shared" si="28"/>
        <v>2012</v>
      </c>
      <c r="B42" s="335">
        <f t="shared" si="9"/>
        <v>27</v>
      </c>
      <c r="C42" s="578" t="str">
        <f t="shared" si="52"/>
        <v>2012 Q3</v>
      </c>
      <c r="D42" s="348">
        <f>IF($C42&lt;&gt;"",Summary_AttrorTotal!H72,"")</f>
        <v>4445.1490000000003</v>
      </c>
      <c r="E42" s="348">
        <f>IF($C42&lt;&gt;"",Summary_AttrorTotal!I72,"")</f>
        <v>0</v>
      </c>
      <c r="F42" s="346">
        <f t="shared" si="53"/>
        <v>4445.1490000000003</v>
      </c>
      <c r="G42" s="346">
        <f t="shared" si="54"/>
        <v>56.345255553893367</v>
      </c>
      <c r="H42" s="407">
        <f>IF($C42="","",Summary_AttrorTotal!S72)</f>
        <v>4501.4942555538937</v>
      </c>
      <c r="I42" s="349">
        <f t="shared" si="55"/>
        <v>1.0126756730885496</v>
      </c>
      <c r="J42" s="349">
        <f t="shared" si="56"/>
        <v>0.97100321375499365</v>
      </c>
      <c r="K42" s="347"/>
      <c r="L42" s="348">
        <f>IF($C42&lt;&gt;"",Summary_AttrorTotal!L72,"")</f>
        <v>82</v>
      </c>
      <c r="M42" s="348">
        <f t="shared" si="33"/>
        <v>1.0090137051758177</v>
      </c>
      <c r="N42" s="348">
        <f>IF($C42&lt;&gt;"",Summary_AttrorTotal!U72,"")</f>
        <v>83.009013705175818</v>
      </c>
      <c r="P42" s="346">
        <f>IF($C42&lt;&gt;"",Summary_AttrorTotal!B72,"")</f>
        <v>44809.319459999948</v>
      </c>
      <c r="Q42" s="346">
        <f>IF($C42&lt;&gt;"",Summary_AttrorTotal!C72,"")</f>
        <v>31834.333333333332</v>
      </c>
      <c r="S42" s="351">
        <f t="shared" si="34"/>
        <v>1.0430124336011537E-2</v>
      </c>
      <c r="T42" s="348">
        <f t="shared" si="35"/>
        <v>54228.981343422638</v>
      </c>
      <c r="U42" s="707">
        <f t="shared" si="36"/>
        <v>0.10045888466510308</v>
      </c>
      <c r="V42" s="348">
        <f t="shared" si="37"/>
        <v>5630.3135348627729</v>
      </c>
      <c r="W42" s="346">
        <f t="shared" si="38"/>
        <v>565.61501802714804</v>
      </c>
      <c r="X42" s="348">
        <f t="shared" si="39"/>
        <v>558.53520831806338</v>
      </c>
      <c r="Z42" s="499">
        <f>IF($C42&lt;&gt;"",'Large Losses_Analysis'!C72,"")</f>
        <v>0</v>
      </c>
      <c r="AA42" s="499">
        <f>IF($C42&lt;&gt;"",'Large Losses_Analysis'!I72,"")</f>
        <v>0</v>
      </c>
      <c r="AB42" s="500">
        <f t="shared" si="40"/>
        <v>0</v>
      </c>
      <c r="AC42" s="500">
        <f t="shared" si="41"/>
        <v>0</v>
      </c>
      <c r="AD42" s="501">
        <f>IF($C42&lt;&gt;"",'Large Losses_Analysis'!AA72,"")</f>
        <v>0</v>
      </c>
      <c r="AE42" s="503">
        <f t="shared" si="42"/>
        <v>0</v>
      </c>
      <c r="AF42" s="487"/>
      <c r="AG42" s="487">
        <f>IF($C42&lt;&gt;"",'Large Losses_Analysis'!U72,"")</f>
        <v>0</v>
      </c>
      <c r="AH42" s="500">
        <f t="shared" si="43"/>
        <v>0</v>
      </c>
      <c r="AI42" s="487">
        <f>IF($C42&lt;&gt;"",'Large Losses_Analysis'!AI72,"")</f>
        <v>0</v>
      </c>
      <c r="AJ42" s="487"/>
      <c r="AK42" s="499">
        <f>IF($C42&lt;&gt;"",'Weather Losses_Analysis'!C72,"")</f>
        <v>0</v>
      </c>
      <c r="AL42" s="499">
        <f>IF($C42&lt;&gt;"",'Weather Losses_Analysis'!I72,"")</f>
        <v>0</v>
      </c>
      <c r="AM42" s="500">
        <f t="shared" si="44"/>
        <v>0</v>
      </c>
      <c r="AN42" s="500">
        <f t="shared" si="45"/>
        <v>0</v>
      </c>
      <c r="AO42" s="504">
        <f>IF($C42&lt;&gt;"",'Weather Losses_Analysis'!AA72,"")</f>
        <v>0</v>
      </c>
      <c r="AP42" s="503">
        <f t="shared" si="46"/>
        <v>0</v>
      </c>
      <c r="AQ42" s="499"/>
      <c r="AR42" s="499">
        <f>IF($C42&lt;&gt;"",'Weather Losses_Analysis'!U72,"")</f>
        <v>0</v>
      </c>
      <c r="AS42" s="499">
        <f t="shared" si="47"/>
        <v>0</v>
      </c>
      <c r="AT42" s="499">
        <f>IF($C42&lt;&gt;"",'Weather Losses_Analysis'!AI72,"")</f>
        <v>0</v>
      </c>
      <c r="AV42" s="353">
        <f t="shared" si="23"/>
        <v>0.10045888466510308</v>
      </c>
      <c r="AW42" s="420">
        <f t="shared" si="48"/>
        <v>0</v>
      </c>
      <c r="AY42" s="359">
        <f>IF($C42&lt;&gt;"",Summary_AttrorTotal!F72,"")</f>
        <v>4057.0219999999999</v>
      </c>
      <c r="AZ42" s="359">
        <f>IF($C42&lt;&gt;"",Summary_AttrorTotal!G72,"")</f>
        <v>77</v>
      </c>
      <c r="BA42" s="360">
        <f t="shared" si="49"/>
        <v>9.6750887406678327E-3</v>
      </c>
      <c r="BB42" s="348">
        <f t="shared" si="50"/>
        <v>52688.597402597399</v>
      </c>
      <c r="BC42" s="300">
        <f t="shared" si="51"/>
        <v>509.76685549145049</v>
      </c>
      <c r="BE42" s="348">
        <v>0</v>
      </c>
      <c r="BF42" s="743"/>
      <c r="BG42" s="741"/>
      <c r="BH42" s="742"/>
      <c r="BJ42" s="363"/>
    </row>
    <row r="43" spans="1:62">
      <c r="A43" s="364" t="str">
        <f t="shared" si="28"/>
        <v>2012</v>
      </c>
      <c r="B43" s="335">
        <f t="shared" si="9"/>
        <v>28</v>
      </c>
      <c r="C43" s="578" t="str">
        <f t="shared" si="52"/>
        <v>2012 Q4</v>
      </c>
      <c r="D43" s="348">
        <f>IF($C43&lt;&gt;"",Summary_AttrorTotal!H73,"")</f>
        <v>5161.2049999999999</v>
      </c>
      <c r="E43" s="348">
        <f>IF($C43&lt;&gt;"",Summary_AttrorTotal!I73,"")</f>
        <v>36.988</v>
      </c>
      <c r="F43" s="346">
        <f t="shared" si="53"/>
        <v>5198.1930000000002</v>
      </c>
      <c r="G43" s="346">
        <f t="shared" si="54"/>
        <v>602.08036758254639</v>
      </c>
      <c r="H43" s="407">
        <f>IF($C43="","",Summary_AttrorTotal!S73)</f>
        <v>5800.2733675825466</v>
      </c>
      <c r="I43" s="349">
        <f t="shared" si="55"/>
        <v>1.1158249352385621</v>
      </c>
      <c r="J43" s="349">
        <f t="shared" si="56"/>
        <v>1.1018581416451119</v>
      </c>
      <c r="K43" s="347"/>
      <c r="L43" s="348">
        <f>IF($C43&lt;&gt;"",Summary_AttrorTotal!L73,"")</f>
        <v>75</v>
      </c>
      <c r="M43" s="348">
        <f t="shared" si="33"/>
        <v>3.7609035125364301</v>
      </c>
      <c r="N43" s="348">
        <f>IF($C43&lt;&gt;"",Summary_AttrorTotal!U73,"")</f>
        <v>78.76090351253643</v>
      </c>
      <c r="P43" s="346">
        <f>IF($C43&lt;&gt;"",Summary_AttrorTotal!B73,"")</f>
        <v>47513.475439999995</v>
      </c>
      <c r="Q43" s="346">
        <f>IF($C43&lt;&gt;"",Summary_AttrorTotal!C73,"")</f>
        <v>32502</v>
      </c>
      <c r="S43" s="351">
        <f t="shared" si="34"/>
        <v>9.6930531675018684E-3</v>
      </c>
      <c r="T43" s="348">
        <f t="shared" si="35"/>
        <v>73644.068426148937</v>
      </c>
      <c r="U43" s="707">
        <f t="shared" si="36"/>
        <v>0.12207638599089916</v>
      </c>
      <c r="V43" s="348">
        <f t="shared" si="37"/>
        <v>5847.4525186142382</v>
      </c>
      <c r="W43" s="346">
        <f t="shared" si="38"/>
        <v>713.83587072580724</v>
      </c>
      <c r="X43" s="348">
        <f t="shared" si="39"/>
        <v>639.73823149344651</v>
      </c>
      <c r="Z43" s="499">
        <f>IF($C43&lt;&gt;"",'Large Losses_Analysis'!C73,"")</f>
        <v>0</v>
      </c>
      <c r="AA43" s="499">
        <f>IF($C43&lt;&gt;"",'Large Losses_Analysis'!I73,"")</f>
        <v>0</v>
      </c>
      <c r="AB43" s="500">
        <f t="shared" si="40"/>
        <v>0</v>
      </c>
      <c r="AC43" s="500">
        <f t="shared" si="41"/>
        <v>0</v>
      </c>
      <c r="AD43" s="501">
        <f>IF($C43&lt;&gt;"",'Large Losses_Analysis'!AA73,"")</f>
        <v>0</v>
      </c>
      <c r="AE43" s="503">
        <f t="shared" si="42"/>
        <v>0</v>
      </c>
      <c r="AF43" s="487"/>
      <c r="AG43" s="487">
        <f>IF($C43&lt;&gt;"",'Large Losses_Analysis'!U73,"")</f>
        <v>0</v>
      </c>
      <c r="AH43" s="500">
        <f t="shared" si="43"/>
        <v>0</v>
      </c>
      <c r="AI43" s="487">
        <f>IF($C43&lt;&gt;"",'Large Losses_Analysis'!AI73,"")</f>
        <v>0</v>
      </c>
      <c r="AJ43" s="487"/>
      <c r="AK43" s="499">
        <f>IF($C43&lt;&gt;"",'Weather Losses_Analysis'!C73,"")</f>
        <v>0</v>
      </c>
      <c r="AL43" s="499">
        <f>IF($C43&lt;&gt;"",'Weather Losses_Analysis'!I73,"")</f>
        <v>0</v>
      </c>
      <c r="AM43" s="500">
        <f t="shared" si="44"/>
        <v>0</v>
      </c>
      <c r="AN43" s="500">
        <f t="shared" si="45"/>
        <v>0</v>
      </c>
      <c r="AO43" s="504">
        <f>IF($C43&lt;&gt;"",'Weather Losses_Analysis'!AA73,"")</f>
        <v>0</v>
      </c>
      <c r="AP43" s="503">
        <f t="shared" si="46"/>
        <v>0</v>
      </c>
      <c r="AQ43" s="499"/>
      <c r="AR43" s="499">
        <f>IF($C43&lt;&gt;"",'Weather Losses_Analysis'!U73,"")</f>
        <v>0</v>
      </c>
      <c r="AS43" s="499">
        <f t="shared" si="47"/>
        <v>0</v>
      </c>
      <c r="AT43" s="499">
        <f>IF($C43&lt;&gt;"",'Weather Losses_Analysis'!AI73,"")</f>
        <v>0</v>
      </c>
      <c r="AV43" s="353">
        <f t="shared" si="23"/>
        <v>0.12207638599089916</v>
      </c>
      <c r="AW43" s="420">
        <f t="shared" si="48"/>
        <v>0</v>
      </c>
      <c r="AY43" s="359">
        <f>IF($C43&lt;&gt;"",Summary_AttrorTotal!F73,"")</f>
        <v>4591.5519999999997</v>
      </c>
      <c r="AZ43" s="359">
        <f>IF($C43&lt;&gt;"",Summary_AttrorTotal!G73,"")</f>
        <v>56</v>
      </c>
      <c r="BA43" s="360">
        <f t="shared" si="49"/>
        <v>6.8918835763952984E-3</v>
      </c>
      <c r="BB43" s="348">
        <f t="shared" si="50"/>
        <v>81991.999999999985</v>
      </c>
      <c r="BC43" s="300">
        <f t="shared" si="51"/>
        <v>565.07931819580324</v>
      </c>
      <c r="BE43" s="348">
        <v>0</v>
      </c>
      <c r="BF43" s="743"/>
      <c r="BG43" s="741"/>
      <c r="BH43" s="742"/>
      <c r="BJ43" s="363"/>
    </row>
    <row r="44" spans="1:62">
      <c r="A44" s="364" t="str">
        <f t="shared" si="28"/>
        <v>2013</v>
      </c>
      <c r="B44" s="335">
        <f t="shared" si="9"/>
        <v>29</v>
      </c>
      <c r="C44" s="578" t="str">
        <f t="shared" si="52"/>
        <v>2013 Q1</v>
      </c>
      <c r="D44" s="348">
        <f>IF($C44&lt;&gt;"",Summary_AttrorTotal!H74,"")</f>
        <v>5347.64</v>
      </c>
      <c r="E44" s="348">
        <f>IF($C44&lt;&gt;"",Summary_AttrorTotal!I74,"")</f>
        <v>198.40600000000001</v>
      </c>
      <c r="F44" s="346">
        <f t="shared" si="53"/>
        <v>5546.0460000000003</v>
      </c>
      <c r="G44" s="346">
        <f t="shared" si="54"/>
        <v>194.07699575310926</v>
      </c>
      <c r="H44" s="407">
        <f>IF($C44="","",Summary_AttrorTotal!S74)</f>
        <v>5740.1229957531095</v>
      </c>
      <c r="I44" s="349">
        <f t="shared" si="55"/>
        <v>1.034993758752291</v>
      </c>
      <c r="J44" s="349">
        <f t="shared" si="56"/>
        <v>0.92755926675093581</v>
      </c>
      <c r="K44" s="347"/>
      <c r="L44" s="348">
        <f>IF($C44&lt;&gt;"",Summary_AttrorTotal!L74,"")</f>
        <v>82</v>
      </c>
      <c r="M44" s="348">
        <f t="shared" si="33"/>
        <v>3.2293622850397981</v>
      </c>
      <c r="N44" s="348">
        <f>IF($C44&lt;&gt;"",Summary_AttrorTotal!U74,"")</f>
        <v>85.229362285039798</v>
      </c>
      <c r="P44" s="346">
        <f>IF($C44&lt;&gt;"",Summary_AttrorTotal!B74,"")</f>
        <v>49121.124760000006</v>
      </c>
      <c r="Q44" s="346">
        <f>IF($C44&lt;&gt;"",Summary_AttrorTotal!C74,"")</f>
        <v>32985.166666666664</v>
      </c>
      <c r="S44" s="351">
        <f t="shared" si="34"/>
        <v>1.0335477537079573E-2</v>
      </c>
      <c r="T44" s="348">
        <f t="shared" si="35"/>
        <v>67349.125252819897</v>
      </c>
      <c r="U44" s="707">
        <f t="shared" si="36"/>
        <v>0.1168565057050031</v>
      </c>
      <c r="V44" s="348">
        <f t="shared" si="37"/>
        <v>5956.7532589901539</v>
      </c>
      <c r="W44" s="346">
        <f t="shared" si="38"/>
        <v>696.08537119247865</v>
      </c>
      <c r="X44" s="348">
        <f t="shared" si="39"/>
        <v>672.55030796671247</v>
      </c>
      <c r="Z44" s="499">
        <f>IF($C44&lt;&gt;"",'Large Losses_Analysis'!C74,"")</f>
        <v>0</v>
      </c>
      <c r="AA44" s="499">
        <f>IF($C44&lt;&gt;"",'Large Losses_Analysis'!I74,"")</f>
        <v>0</v>
      </c>
      <c r="AB44" s="500">
        <f t="shared" si="40"/>
        <v>0</v>
      </c>
      <c r="AC44" s="500">
        <f t="shared" si="41"/>
        <v>0</v>
      </c>
      <c r="AD44" s="501">
        <f>IF($C44&lt;&gt;"",'Large Losses_Analysis'!AA74,"")</f>
        <v>0</v>
      </c>
      <c r="AE44" s="503">
        <f t="shared" si="42"/>
        <v>0</v>
      </c>
      <c r="AF44" s="487"/>
      <c r="AG44" s="487">
        <f>IF($C44&lt;&gt;"",'Large Losses_Analysis'!U74,"")</f>
        <v>0</v>
      </c>
      <c r="AH44" s="500">
        <f t="shared" si="43"/>
        <v>0</v>
      </c>
      <c r="AI44" s="487">
        <f>IF($C44&lt;&gt;"",'Large Losses_Analysis'!AI74,"")</f>
        <v>0</v>
      </c>
      <c r="AJ44" s="487"/>
      <c r="AK44" s="499">
        <f>IF($C44&lt;&gt;"",'Weather Losses_Analysis'!C74,"")</f>
        <v>0</v>
      </c>
      <c r="AL44" s="499">
        <f>IF($C44&lt;&gt;"",'Weather Losses_Analysis'!I74,"")</f>
        <v>0</v>
      </c>
      <c r="AM44" s="500">
        <f t="shared" si="44"/>
        <v>0</v>
      </c>
      <c r="AN44" s="500">
        <f t="shared" si="45"/>
        <v>0</v>
      </c>
      <c r="AO44" s="504">
        <f>IF($C44&lt;&gt;"",'Weather Losses_Analysis'!AA74,"")</f>
        <v>0</v>
      </c>
      <c r="AP44" s="503">
        <f t="shared" si="46"/>
        <v>0</v>
      </c>
      <c r="AQ44" s="499"/>
      <c r="AR44" s="499">
        <f>IF($C44&lt;&gt;"",'Weather Losses_Analysis'!U74,"")</f>
        <v>0</v>
      </c>
      <c r="AS44" s="499">
        <f t="shared" si="47"/>
        <v>0</v>
      </c>
      <c r="AT44" s="499">
        <f>IF($C44&lt;&gt;"",'Weather Losses_Analysis'!AI74,"")</f>
        <v>0</v>
      </c>
      <c r="AV44" s="353">
        <f t="shared" si="23"/>
        <v>0.1168565057050031</v>
      </c>
      <c r="AW44" s="420">
        <f t="shared" si="48"/>
        <v>0</v>
      </c>
      <c r="AY44" s="359">
        <f>IF($C44&lt;&gt;"",Summary_AttrorTotal!F74,"")</f>
        <v>5116.1710000000003</v>
      </c>
      <c r="AZ44" s="359">
        <f>IF($C44&lt;&gt;"",Summary_AttrorTotal!G74,"")</f>
        <v>64</v>
      </c>
      <c r="BA44" s="360">
        <f t="shared" si="49"/>
        <v>7.7610643167888606E-3</v>
      </c>
      <c r="BB44" s="348">
        <f t="shared" si="50"/>
        <v>79940.171875</v>
      </c>
      <c r="BC44" s="300">
        <f t="shared" si="51"/>
        <v>620.42081541703101</v>
      </c>
      <c r="BE44" s="348">
        <v>0</v>
      </c>
      <c r="BG44" s="741"/>
      <c r="BH44" s="742"/>
      <c r="BJ44" s="363"/>
    </row>
    <row r="45" spans="1:62">
      <c r="A45" s="364" t="str">
        <f t="shared" si="28"/>
        <v>2013</v>
      </c>
      <c r="B45" s="335">
        <f t="shared" si="9"/>
        <v>30</v>
      </c>
      <c r="C45" s="578" t="str">
        <f t="shared" si="52"/>
        <v>2013 Q2</v>
      </c>
      <c r="D45" s="348">
        <f>IF($C45&lt;&gt;"",Summary_AttrorTotal!H75,"")</f>
        <v>7779.6909999999998</v>
      </c>
      <c r="E45" s="348">
        <f>IF($C45&lt;&gt;"",Summary_AttrorTotal!I75,"")</f>
        <v>29.175000000000001</v>
      </c>
      <c r="F45" s="346">
        <f t="shared" si="53"/>
        <v>7808.866</v>
      </c>
      <c r="G45" s="346">
        <f t="shared" si="54"/>
        <v>701.49945885349553</v>
      </c>
      <c r="H45" s="407">
        <f>IF($C45="","",Summary_AttrorTotal!S75)</f>
        <v>8510.3654588534955</v>
      </c>
      <c r="I45" s="349">
        <f t="shared" si="55"/>
        <v>1.0898337170664083</v>
      </c>
      <c r="J45" s="349">
        <f t="shared" si="56"/>
        <v>1.0529857864845755</v>
      </c>
      <c r="K45" s="347"/>
      <c r="L45" s="348">
        <f>IF($C45&lt;&gt;"",Summary_AttrorTotal!L75,"")</f>
        <v>93</v>
      </c>
      <c r="M45" s="348">
        <f t="shared" si="33"/>
        <v>-1.3723502157976952</v>
      </c>
      <c r="N45" s="348">
        <f>IF($C45&lt;&gt;"",Summary_AttrorTotal!U75,"")</f>
        <v>91.627649784202305</v>
      </c>
      <c r="P45" s="346">
        <f>IF($C45&lt;&gt;"",Summary_AttrorTotal!B75,"")</f>
        <v>51793.426110000015</v>
      </c>
      <c r="Q45" s="346">
        <f>IF($C45&lt;&gt;"",Summary_AttrorTotal!C75,"")</f>
        <v>31718.666666666686</v>
      </c>
      <c r="S45" s="351">
        <f t="shared" si="34"/>
        <v>1.1555044321014198E-2</v>
      </c>
      <c r="T45" s="348">
        <f t="shared" si="35"/>
        <v>92879.883734841613</v>
      </c>
      <c r="U45" s="707">
        <f t="shared" si="36"/>
        <v>0.16431362236549082</v>
      </c>
      <c r="V45" s="348">
        <f t="shared" si="37"/>
        <v>6531.6019307242823</v>
      </c>
      <c r="W45" s="346">
        <f t="shared" si="38"/>
        <v>1073.2311730867405</v>
      </c>
      <c r="X45" s="348">
        <f t="shared" si="39"/>
        <v>984.76598427844738</v>
      </c>
      <c r="Z45" s="499">
        <f>IF($C45&lt;&gt;"",'Large Losses_Analysis'!C75,"")</f>
        <v>0</v>
      </c>
      <c r="AA45" s="499">
        <f>IF($C45&lt;&gt;"",'Large Losses_Analysis'!I75,"")</f>
        <v>0</v>
      </c>
      <c r="AB45" s="500">
        <f t="shared" si="40"/>
        <v>0</v>
      </c>
      <c r="AC45" s="500">
        <f t="shared" si="41"/>
        <v>0</v>
      </c>
      <c r="AD45" s="501">
        <f>IF($C45&lt;&gt;"",'Large Losses_Analysis'!AA75,"")</f>
        <v>0</v>
      </c>
      <c r="AE45" s="503">
        <f t="shared" si="42"/>
        <v>0</v>
      </c>
      <c r="AF45" s="487"/>
      <c r="AG45" s="487">
        <f>IF($C45&lt;&gt;"",'Large Losses_Analysis'!U75,"")</f>
        <v>0</v>
      </c>
      <c r="AH45" s="500">
        <f t="shared" si="43"/>
        <v>0</v>
      </c>
      <c r="AI45" s="487">
        <f>IF($C45&lt;&gt;"",'Large Losses_Analysis'!AI75,"")</f>
        <v>0</v>
      </c>
      <c r="AJ45" s="487"/>
      <c r="AK45" s="499">
        <f>IF($C45&lt;&gt;"",'Weather Losses_Analysis'!C75,"")</f>
        <v>0</v>
      </c>
      <c r="AL45" s="499">
        <f>IF($C45&lt;&gt;"",'Weather Losses_Analysis'!I75,"")</f>
        <v>0</v>
      </c>
      <c r="AM45" s="500">
        <f t="shared" si="44"/>
        <v>0</v>
      </c>
      <c r="AN45" s="500">
        <f t="shared" si="45"/>
        <v>0</v>
      </c>
      <c r="AO45" s="504">
        <f>IF($C45&lt;&gt;"",'Weather Losses_Analysis'!AA75,"")</f>
        <v>0</v>
      </c>
      <c r="AP45" s="503">
        <f t="shared" si="46"/>
        <v>0</v>
      </c>
      <c r="AQ45" s="499"/>
      <c r="AR45" s="499">
        <f>IF($C45&lt;&gt;"",'Weather Losses_Analysis'!U75,"")</f>
        <v>0</v>
      </c>
      <c r="AS45" s="499">
        <f t="shared" si="47"/>
        <v>0</v>
      </c>
      <c r="AT45" s="499">
        <f>IF($C45&lt;&gt;"",'Weather Losses_Analysis'!AI75,"")</f>
        <v>0</v>
      </c>
      <c r="AV45" s="353">
        <f t="shared" si="23"/>
        <v>0.16431362236549082</v>
      </c>
      <c r="AW45" s="420">
        <f t="shared" si="48"/>
        <v>0</v>
      </c>
      <c r="AY45" s="359">
        <f>IF($C45&lt;&gt;"",Summary_AttrorTotal!F75,"")</f>
        <v>6458.152</v>
      </c>
      <c r="AZ45" s="359">
        <f>IF($C45&lt;&gt;"",Summary_AttrorTotal!G75,"")</f>
        <v>78</v>
      </c>
      <c r="BA45" s="360">
        <f t="shared" si="49"/>
        <v>9.8364790449367301E-3</v>
      </c>
      <c r="BB45" s="348">
        <f t="shared" si="50"/>
        <v>82796.820512820515</v>
      </c>
      <c r="BC45" s="300">
        <f t="shared" si="51"/>
        <v>814.42918996174649</v>
      </c>
      <c r="BE45" s="348">
        <v>0</v>
      </c>
      <c r="BG45" s="741"/>
      <c r="BH45" s="742"/>
      <c r="BJ45" s="363"/>
    </row>
    <row r="46" spans="1:62">
      <c r="A46" s="364" t="str">
        <f t="shared" si="28"/>
        <v>2013</v>
      </c>
      <c r="B46" s="335">
        <f t="shared" si="9"/>
        <v>31</v>
      </c>
      <c r="C46" s="578" t="str">
        <f t="shared" si="52"/>
        <v>2013 Q3</v>
      </c>
      <c r="D46" s="348">
        <f>IF($C46&lt;&gt;"",Summary_AttrorTotal!H76,"")</f>
        <v>7761.0529999999999</v>
      </c>
      <c r="E46" s="348">
        <f>IF($C46&lt;&gt;"",Summary_AttrorTotal!I76,"")</f>
        <v>411.20699999999999</v>
      </c>
      <c r="F46" s="346">
        <f t="shared" si="53"/>
        <v>8172.26</v>
      </c>
      <c r="G46" s="346">
        <f t="shared" si="54"/>
        <v>-48.348864871505612</v>
      </c>
      <c r="H46" s="407">
        <f>IF($C46="","",Summary_AttrorTotal!S76)</f>
        <v>8123.9111351284946</v>
      </c>
      <c r="I46" s="349">
        <f t="shared" si="55"/>
        <v>0.99408378283712151</v>
      </c>
      <c r="J46" s="349">
        <f t="shared" si="56"/>
        <v>0.91214262072288932</v>
      </c>
      <c r="K46" s="347"/>
      <c r="L46" s="348">
        <f>IF($C46&lt;&gt;"",Summary_AttrorTotal!L76,"")</f>
        <v>96</v>
      </c>
      <c r="M46" s="348">
        <f t="shared" si="33"/>
        <v>0.55386751453576721</v>
      </c>
      <c r="N46" s="348">
        <f>IF($C46&lt;&gt;"",Summary_AttrorTotal!U76,"")</f>
        <v>96.553867514535767</v>
      </c>
      <c r="P46" s="346">
        <f>IF($C46&lt;&gt;"",Summary_AttrorTotal!B76,"")</f>
        <v>55843.868789999979</v>
      </c>
      <c r="Q46" s="346">
        <f>IF($C46&lt;&gt;"",Summary_AttrorTotal!C76,"")</f>
        <v>32383.166666666657</v>
      </c>
      <c r="S46" s="351">
        <f t="shared" si="34"/>
        <v>1.1926426900544311E-2</v>
      </c>
      <c r="T46" s="348">
        <f t="shared" si="35"/>
        <v>84138.640369899993</v>
      </c>
      <c r="U46" s="707">
        <f t="shared" si="36"/>
        <v>0.14547543555190165</v>
      </c>
      <c r="V46" s="348">
        <f t="shared" si="37"/>
        <v>6897.8885684434808</v>
      </c>
      <c r="W46" s="346">
        <f t="shared" si="38"/>
        <v>1003.4733438827988</v>
      </c>
      <c r="X46" s="348">
        <f t="shared" si="39"/>
        <v>1009.4454423337231</v>
      </c>
      <c r="Z46" s="499">
        <f>IF($C46&lt;&gt;"",'Large Losses_Analysis'!C76,"")</f>
        <v>0</v>
      </c>
      <c r="AA46" s="499">
        <f>IF($C46&lt;&gt;"",'Large Losses_Analysis'!I76,"")</f>
        <v>0</v>
      </c>
      <c r="AB46" s="500">
        <f t="shared" si="40"/>
        <v>0</v>
      </c>
      <c r="AC46" s="500">
        <f t="shared" si="41"/>
        <v>0</v>
      </c>
      <c r="AD46" s="501">
        <f>IF($C46&lt;&gt;"",'Large Losses_Analysis'!AA76,"")</f>
        <v>0</v>
      </c>
      <c r="AE46" s="503">
        <f t="shared" si="42"/>
        <v>0</v>
      </c>
      <c r="AF46" s="487"/>
      <c r="AG46" s="487">
        <f>IF($C46&lt;&gt;"",'Large Losses_Analysis'!U76,"")</f>
        <v>0</v>
      </c>
      <c r="AH46" s="500">
        <f t="shared" si="43"/>
        <v>0</v>
      </c>
      <c r="AI46" s="487">
        <f>IF($C46&lt;&gt;"",'Large Losses_Analysis'!AI76,"")</f>
        <v>0</v>
      </c>
      <c r="AJ46" s="487"/>
      <c r="AK46" s="499">
        <f>IF($C46&lt;&gt;"",'Weather Losses_Analysis'!C76,"")</f>
        <v>0</v>
      </c>
      <c r="AL46" s="499">
        <f>IF($C46&lt;&gt;"",'Weather Losses_Analysis'!I76,"")</f>
        <v>0</v>
      </c>
      <c r="AM46" s="500">
        <f t="shared" si="44"/>
        <v>0</v>
      </c>
      <c r="AN46" s="500">
        <f t="shared" si="45"/>
        <v>0</v>
      </c>
      <c r="AO46" s="504">
        <f>IF($C46&lt;&gt;"",'Weather Losses_Analysis'!AA76,"")</f>
        <v>0</v>
      </c>
      <c r="AP46" s="503">
        <f t="shared" si="46"/>
        <v>0</v>
      </c>
      <c r="AQ46" s="499"/>
      <c r="AR46" s="499">
        <f>IF($C46&lt;&gt;"",'Weather Losses_Analysis'!U76,"")</f>
        <v>0</v>
      </c>
      <c r="AS46" s="499">
        <f t="shared" si="47"/>
        <v>0</v>
      </c>
      <c r="AT46" s="499">
        <f>IF($C46&lt;&gt;"",'Weather Losses_Analysis'!AI76,"")</f>
        <v>0</v>
      </c>
      <c r="AV46" s="353">
        <f t="shared" si="23"/>
        <v>0.14547543555190165</v>
      </c>
      <c r="AW46" s="420">
        <f>IF(IF(C46=$D$1,4,VALUE(AW47)-1)&lt;=0,0,IF(C46=$D$1,4,VALUE(AW47)-1))</f>
        <v>1</v>
      </c>
      <c r="AY46" s="359">
        <f>IF($C46&lt;&gt;"",Summary_AttrorTotal!F76,"")</f>
        <v>7809.549</v>
      </c>
      <c r="AZ46" s="359">
        <f>IF($C46&lt;&gt;"",Summary_AttrorTotal!G76,"")</f>
        <v>83</v>
      </c>
      <c r="BA46" s="360">
        <f t="shared" si="49"/>
        <v>1.0252240104169349E-2</v>
      </c>
      <c r="BB46" s="348">
        <f t="shared" si="50"/>
        <v>94090.951807228921</v>
      </c>
      <c r="BC46" s="300">
        <f t="shared" si="51"/>
        <v>964.64302955753794</v>
      </c>
      <c r="BE46" s="348">
        <v>0</v>
      </c>
    </row>
    <row r="47" spans="1:62">
      <c r="A47" s="364" t="str">
        <f t="shared" si="28"/>
        <v>2013</v>
      </c>
      <c r="B47" s="335">
        <f>+B46+1</f>
        <v>32</v>
      </c>
      <c r="C47" s="578" t="str">
        <f>IF(OR(C46=$D$1,C46=""),"",(2006+INT(B47/4-1/4)&amp;" Q"&amp;(B47-INT(B47/4-1/4)*4)))</f>
        <v>2013 Q4</v>
      </c>
      <c r="D47" s="348">
        <f>IF($C47&lt;&gt;"",Summary_AttrorTotal!H77,"")</f>
        <v>5911.9260000000004</v>
      </c>
      <c r="E47" s="348">
        <f>IF($C47&lt;&gt;"",Summary_AttrorTotal!I77,"")</f>
        <v>2288.4549999999999</v>
      </c>
      <c r="F47" s="346">
        <f t="shared" si="53"/>
        <v>8200.3810000000012</v>
      </c>
      <c r="G47" s="346">
        <f t="shared" si="54"/>
        <v>-264.63758452826914</v>
      </c>
      <c r="H47" s="407">
        <f>IF($C47="","",Summary_AttrorTotal!S77)</f>
        <v>7935.7434154717321</v>
      </c>
      <c r="I47" s="349">
        <f t="shared" si="55"/>
        <v>0.96772862327637343</v>
      </c>
      <c r="J47" s="349">
        <f t="shared" si="56"/>
        <v>0.9734879896284695</v>
      </c>
      <c r="K47" s="347"/>
      <c r="L47" s="348">
        <f>IF($C47&lt;&gt;"",Summary_AttrorTotal!L77,"")</f>
        <v>86</v>
      </c>
      <c r="M47" s="348">
        <f t="shared" si="33"/>
        <v>-0.99026359528411945</v>
      </c>
      <c r="N47" s="348">
        <f>IF($C47&lt;&gt;"",Summary_AttrorTotal!U77,"")</f>
        <v>85.009736404715881</v>
      </c>
      <c r="P47" s="346">
        <f>IF($C47&lt;&gt;"",Summary_AttrorTotal!B77,"")</f>
        <v>66098.073530000082</v>
      </c>
      <c r="Q47" s="346">
        <f>IF($C47&lt;&gt;"",Summary_AttrorTotal!C77,"")</f>
        <v>32314.833333333332</v>
      </c>
      <c r="S47" s="351">
        <f t="shared" si="34"/>
        <v>1.0522689135088536E-2</v>
      </c>
      <c r="T47" s="348">
        <f t="shared" si="35"/>
        <v>93350.994263658256</v>
      </c>
      <c r="U47" s="707">
        <f t="shared" si="36"/>
        <v>0.12006013173545699</v>
      </c>
      <c r="V47" s="348">
        <f t="shared" si="37"/>
        <v>8181.7625792077015</v>
      </c>
      <c r="W47" s="346">
        <f t="shared" si="38"/>
        <v>982.30349308790903</v>
      </c>
      <c r="X47" s="348">
        <f t="shared" si="39"/>
        <v>1015.060905982289</v>
      </c>
      <c r="Z47" s="499">
        <f>IF($C47&lt;&gt;"",'Large Losses_Analysis'!C77,"")</f>
        <v>0</v>
      </c>
      <c r="AA47" s="499">
        <f>IF($C47&lt;&gt;"",'Large Losses_Analysis'!I77,"")</f>
        <v>0</v>
      </c>
      <c r="AB47" s="500">
        <f t="shared" si="40"/>
        <v>0</v>
      </c>
      <c r="AC47" s="500">
        <f t="shared" si="41"/>
        <v>0</v>
      </c>
      <c r="AD47" s="501">
        <f>IF($C47&lt;&gt;"",'Large Losses_Analysis'!AA77,"")</f>
        <v>0</v>
      </c>
      <c r="AE47" s="503">
        <f t="shared" si="42"/>
        <v>0</v>
      </c>
      <c r="AF47" s="487"/>
      <c r="AG47" s="487">
        <f>IF($C47&lt;&gt;"",'Large Losses_Analysis'!U77,"")</f>
        <v>0</v>
      </c>
      <c r="AH47" s="500">
        <f t="shared" si="43"/>
        <v>0</v>
      </c>
      <c r="AI47" s="487">
        <f>IF($C47&lt;&gt;"",'Large Losses_Analysis'!AI77,"")</f>
        <v>0</v>
      </c>
      <c r="AJ47" s="487"/>
      <c r="AK47" s="499">
        <f>IF($C47&lt;&gt;"",'Weather Losses_Analysis'!C77,"")</f>
        <v>0</v>
      </c>
      <c r="AL47" s="499">
        <f>IF($C47&lt;&gt;"",'Weather Losses_Analysis'!I77,"")</f>
        <v>0</v>
      </c>
      <c r="AM47" s="500">
        <f t="shared" si="44"/>
        <v>0</v>
      </c>
      <c r="AN47" s="500">
        <f t="shared" si="45"/>
        <v>0</v>
      </c>
      <c r="AO47" s="504">
        <f>IF($C47&lt;&gt;"",'Weather Losses_Analysis'!AA77,"")</f>
        <v>0</v>
      </c>
      <c r="AP47" s="503">
        <f t="shared" si="46"/>
        <v>0</v>
      </c>
      <c r="AQ47" s="499"/>
      <c r="AR47" s="499">
        <f>IF($C47&lt;&gt;"",'Weather Losses_Analysis'!U77,"")</f>
        <v>0</v>
      </c>
      <c r="AS47" s="499">
        <f t="shared" si="47"/>
        <v>0</v>
      </c>
      <c r="AT47" s="499">
        <f>IF($C47&lt;&gt;"",'Weather Losses_Analysis'!AI77,"")</f>
        <v>0</v>
      </c>
      <c r="AV47" s="353">
        <f t="shared" si="23"/>
        <v>0.12006013173545699</v>
      </c>
      <c r="AW47" s="420">
        <f>IF(IF(C47=$D$1,4,VALUE(AW48)-1)&lt;=0,0,IF(C47=$D$1,4,VALUE(AW48)-1))</f>
        <v>2</v>
      </c>
      <c r="AY47" s="359">
        <f>IF($C47&lt;&gt;"",Summary_AttrorTotal!F77,"")</f>
        <v>6118.9030000000002</v>
      </c>
      <c r="AZ47" s="359">
        <f>IF($C47&lt;&gt;"",Summary_AttrorTotal!G77,"")</f>
        <v>66</v>
      </c>
      <c r="BA47" s="360">
        <f t="shared" si="49"/>
        <v>8.1696228254310461E-3</v>
      </c>
      <c r="BB47" s="348">
        <f t="shared" si="50"/>
        <v>92710.65151515152</v>
      </c>
      <c r="BC47" s="300">
        <f t="shared" si="51"/>
        <v>757.41105477876522</v>
      </c>
      <c r="BE47" s="348">
        <v>0</v>
      </c>
    </row>
    <row r="48" spans="1:62">
      <c r="A48" s="364" t="str">
        <f t="shared" si="28"/>
        <v>2014</v>
      </c>
      <c r="B48" s="335">
        <f t="shared" ref="B48:B75" si="57">+B47+1</f>
        <v>33</v>
      </c>
      <c r="C48" s="711" t="str">
        <f>IF(OR(C47=$D$1,C47=""),"",(2006+INT(B48/4-1/4)&amp;" Q"&amp;(B48-INT(B48/4-1/4)*4)))</f>
        <v>2014 Q1</v>
      </c>
      <c r="D48" s="348">
        <f>IF($C48&lt;&gt;"",Summary_AttrorTotal!H78,"")</f>
        <v>3466.0450000000001</v>
      </c>
      <c r="E48" s="348">
        <f>IF($C48&lt;&gt;"",Summary_AttrorTotal!I78,"")</f>
        <v>5420.2550000000001</v>
      </c>
      <c r="F48" s="346">
        <f t="shared" si="53"/>
        <v>8886.2999999999993</v>
      </c>
      <c r="G48" s="346">
        <f t="shared" si="54"/>
        <v>-1811.7347623696351</v>
      </c>
      <c r="H48" s="407">
        <f>IF($C48="","",Summary_AttrorTotal!S78)</f>
        <v>7074.5652376303642</v>
      </c>
      <c r="I48" s="349">
        <f t="shared" si="55"/>
        <v>0.79612045931719222</v>
      </c>
      <c r="J48" s="349">
        <f t="shared" si="56"/>
        <v>0.8226691245545894</v>
      </c>
      <c r="K48" s="347"/>
      <c r="L48" s="348">
        <f>IF($C48&lt;&gt;"",Summary_AttrorTotal!L78,"")</f>
        <v>72</v>
      </c>
      <c r="M48" s="348">
        <f t="shared" ref="M48" si="58">IFERROR(N48-L48,0)</f>
        <v>-2.9297990344430218</v>
      </c>
      <c r="N48" s="348">
        <f>IF($C48&lt;&gt;"",Summary_AttrorTotal!U78,"")</f>
        <v>69.070200965556978</v>
      </c>
      <c r="P48" s="346">
        <f>IF($C48&lt;&gt;"",Summary_AttrorTotal!B78,"")</f>
        <v>74284.608498088142</v>
      </c>
      <c r="Q48" s="346">
        <f>IF($C48&lt;&gt;"",Summary_AttrorTotal!C78,"")</f>
        <v>30703.999999999989</v>
      </c>
      <c r="S48" s="351">
        <f t="shared" ref="S48:S75" si="59">IF($C48&lt;&gt;"",N48/Q48*4,"")</f>
        <v>8.9982023144290005E-3</v>
      </c>
      <c r="T48" s="348">
        <f t="shared" ref="T48:T75" si="60">IFERROR(IF($C48&lt;&gt;"",H48/N48*1000,""),0)</f>
        <v>102425.72250742713</v>
      </c>
      <c r="U48" s="707">
        <f t="shared" ref="U48:U75" si="61">IF($C48&lt;&gt;"",H48/P48,"")</f>
        <v>9.5235949689530128E-2</v>
      </c>
      <c r="V48" s="348">
        <f t="shared" ref="V48:V75" si="62">IF($C48&lt;&gt;"",P48/Q48*4*1000,"")</f>
        <v>9677.5154374789163</v>
      </c>
      <c r="W48" s="346">
        <f t="shared" ref="W48:W75" si="63">IF($C48&lt;&gt;"",H48/Q48*4*1000,"")</f>
        <v>921.64737332339325</v>
      </c>
      <c r="X48" s="348">
        <f t="shared" ref="X48:X75" si="64">IF($C48&lt;&gt;"",F48/Q48*4*1000,"")</f>
        <v>1157.6732673267329</v>
      </c>
      <c r="Z48" s="499">
        <f>IF($C48&lt;&gt;"",'Large Losses_Analysis'!C78,"")</f>
        <v>0</v>
      </c>
      <c r="AA48" s="499">
        <f>IF($C48&lt;&gt;"",'Large Losses_Analysis'!I78,"")</f>
        <v>0</v>
      </c>
      <c r="AB48" s="500">
        <f t="shared" ref="AB48:AB75" si="65">IF($C48&lt;&gt;"",Z48+AA48,"")</f>
        <v>0</v>
      </c>
      <c r="AC48" s="500">
        <f t="shared" ref="AC48:AC75" si="66">IF($C48&lt;&gt;"",AD48-AB48,"")</f>
        <v>0</v>
      </c>
      <c r="AD48" s="501">
        <f>IF($C48&lt;&gt;"",'Large Losses_Analysis'!AA78,"")</f>
        <v>0</v>
      </c>
      <c r="AE48" s="503">
        <f t="shared" ref="AE48:AE75" si="67">IF($C48&lt;&gt;"",AD48/P48,"")</f>
        <v>0</v>
      </c>
      <c r="AF48" s="487"/>
      <c r="AG48" s="487">
        <f>IF($C48&lt;&gt;"",'Large Losses_Analysis'!U78,"")</f>
        <v>0</v>
      </c>
      <c r="AH48" s="500">
        <f t="shared" ref="AH48:AH75" si="68">IF($C48&lt;&gt;"",AI48-AG48,"")</f>
        <v>0</v>
      </c>
      <c r="AI48" s="487">
        <f>IF($C48&lt;&gt;"",'Large Losses_Analysis'!AI78,"")</f>
        <v>0</v>
      </c>
      <c r="AJ48" s="487"/>
      <c r="AK48" s="499">
        <f>IF($C48&lt;&gt;"",'Weather Losses_Analysis'!C78,"")</f>
        <v>0</v>
      </c>
      <c r="AL48" s="499">
        <f>IF($C48&lt;&gt;"",'Weather Losses_Analysis'!I78,"")</f>
        <v>0</v>
      </c>
      <c r="AM48" s="500">
        <f t="shared" ref="AM48:AM75" si="69">IF($C48&lt;&gt;"",AK48+AL48,"")</f>
        <v>0</v>
      </c>
      <c r="AN48" s="500">
        <f t="shared" ref="AN48:AN75" si="70">IF($C48&lt;&gt;"",AO48-AM48,"")</f>
        <v>0</v>
      </c>
      <c r="AO48" s="504">
        <f>IF($C48&lt;&gt;"",'Weather Losses_Analysis'!AA78,"")</f>
        <v>0</v>
      </c>
      <c r="AP48" s="503">
        <f t="shared" ref="AP48:AP75" si="71">IF($C48&lt;&gt;"",AD48/P48,"")</f>
        <v>0</v>
      </c>
      <c r="AQ48" s="499"/>
      <c r="AR48" s="499">
        <f>IF($C48&lt;&gt;"",'Weather Losses_Analysis'!U78,"")</f>
        <v>0</v>
      </c>
      <c r="AS48" s="499">
        <f t="shared" ref="AS48:AS75" si="72">IF($C48&lt;&gt;"",AI48-AG48,"")</f>
        <v>0</v>
      </c>
      <c r="AT48" s="499">
        <f>IF($C48&lt;&gt;"",'Weather Losses_Analysis'!AI78,"")</f>
        <v>0</v>
      </c>
      <c r="AV48" s="353">
        <f t="shared" ref="AV48:AV75" si="73">IF($C48&lt;&gt;"",AE48+U48+AP48,"")</f>
        <v>9.5235949689530128E-2</v>
      </c>
      <c r="AW48" s="420">
        <f t="shared" ref="AW48:AW75" si="74">IF(IF(C48=$D$1,4,VALUE(AW49)-1)&lt;=0,0,IF(C48=$D$1,4,VALUE(AW49)-1))</f>
        <v>3</v>
      </c>
      <c r="AY48" s="359">
        <f>IF($C48&lt;&gt;"",Summary_AttrorTotal!F78,"")</f>
        <v>6338.8419999999996</v>
      </c>
      <c r="AZ48" s="359">
        <f>IF($C48&lt;&gt;"",Summary_AttrorTotal!G78,"")</f>
        <v>55</v>
      </c>
      <c r="BA48" s="360">
        <f t="shared" ref="BA48:BA75" si="75">IF($C48&lt;&gt;"",AZ48/Q48*4,"")</f>
        <v>7.1651902032308515E-3</v>
      </c>
      <c r="BB48" s="348">
        <f t="shared" ref="BB48:BB75" si="76">IFERROR(AY48/AZ48*1000,0)</f>
        <v>115251.67272727271</v>
      </c>
      <c r="BC48" s="300">
        <f t="shared" ref="BC48:BC75" si="77">IF($C48&lt;&gt;"",AY48/Q48*4*1000,"")</f>
        <v>825.80015633142284</v>
      </c>
      <c r="BE48" s="348">
        <v>0</v>
      </c>
    </row>
    <row r="49" spans="1:57">
      <c r="A49" s="364" t="str">
        <f t="shared" si="28"/>
        <v>2014</v>
      </c>
      <c r="B49" s="335">
        <f t="shared" si="57"/>
        <v>34</v>
      </c>
      <c r="C49" s="711" t="str">
        <f>IF(OR(C48=$D$1,C48=""),"",(2006+INT(B49/4-1/4)&amp;" Q"&amp;(B49-INT(B49/4-1/4)*4)))</f>
        <v>2014 Q2</v>
      </c>
      <c r="D49" s="348">
        <f>IF($C49&lt;&gt;"",Summary_AttrorTotal!H79,"")</f>
        <v>1287.682</v>
      </c>
      <c r="E49" s="348">
        <f>IF($C49&lt;&gt;"",Summary_AttrorTotal!I79,"")</f>
        <v>8456.3799999999992</v>
      </c>
      <c r="F49" s="346">
        <f t="shared" si="53"/>
        <v>9744.0619999999999</v>
      </c>
      <c r="G49" s="346">
        <f t="shared" si="54"/>
        <v>1130.953073496863</v>
      </c>
      <c r="H49" s="407">
        <f>IF($C49="","",Summary_AttrorTotal!S79)</f>
        <v>10875.015073496863</v>
      </c>
      <c r="I49" s="349">
        <f t="shared" si="55"/>
        <v>1.1160658741187057</v>
      </c>
      <c r="J49" s="349">
        <f t="shared" si="56"/>
        <v>1.4018806589594754</v>
      </c>
      <c r="K49" s="347"/>
      <c r="L49" s="348">
        <f>IF($C49&lt;&gt;"",Summary_AttrorTotal!L79,"")</f>
        <v>92</v>
      </c>
      <c r="M49" s="348">
        <f t="shared" ref="M49:M75" si="78">IFERROR(N49-L49,0)</f>
        <v>23.535608887840766</v>
      </c>
      <c r="N49" s="348">
        <f>IF($C49&lt;&gt;"",Summary_AttrorTotal!U79,"")</f>
        <v>115.53560888784077</v>
      </c>
      <c r="P49" s="346">
        <f>IF($C49&lt;&gt;"",Summary_AttrorTotal!B79,"")</f>
        <v>96653.281195406002</v>
      </c>
      <c r="Q49" s="346">
        <f>IF($C49&lt;&gt;"",Summary_AttrorTotal!C79,"")</f>
        <v>39634</v>
      </c>
      <c r="S49" s="351">
        <f t="shared" si="59"/>
        <v>1.1660252196380963E-2</v>
      </c>
      <c r="T49" s="348">
        <f t="shared" si="60"/>
        <v>94126.955128215675</v>
      </c>
      <c r="U49" s="707">
        <f t="shared" si="61"/>
        <v>0.1125157360308401</v>
      </c>
      <c r="V49" s="348">
        <f t="shared" si="62"/>
        <v>9754.5825498719278</v>
      </c>
      <c r="W49" s="346">
        <f t="shared" si="63"/>
        <v>1097.544035272429</v>
      </c>
      <c r="X49" s="348">
        <f t="shared" si="64"/>
        <v>983.40434980067619</v>
      </c>
      <c r="Z49" s="499">
        <f>IF($C49&lt;&gt;"",'Large Losses_Analysis'!C79,"")</f>
        <v>0</v>
      </c>
      <c r="AA49" s="499">
        <f>IF($C49&lt;&gt;"",'Large Losses_Analysis'!I79,"")</f>
        <v>0</v>
      </c>
      <c r="AB49" s="500">
        <f t="shared" si="65"/>
        <v>0</v>
      </c>
      <c r="AC49" s="500">
        <f t="shared" si="66"/>
        <v>0</v>
      </c>
      <c r="AD49" s="501">
        <f>IF($C49&lt;&gt;"",'Large Losses_Analysis'!AA79,"")</f>
        <v>0</v>
      </c>
      <c r="AE49" s="503">
        <f t="shared" si="67"/>
        <v>0</v>
      </c>
      <c r="AF49" s="487"/>
      <c r="AG49" s="487">
        <f>IF($C49&lt;&gt;"",'Large Losses_Analysis'!U79,"")</f>
        <v>0</v>
      </c>
      <c r="AH49" s="500">
        <f t="shared" si="68"/>
        <v>0</v>
      </c>
      <c r="AI49" s="487">
        <f>IF($C49&lt;&gt;"",'Large Losses_Analysis'!AI79,"")</f>
        <v>0</v>
      </c>
      <c r="AJ49" s="487"/>
      <c r="AK49" s="499">
        <f>IF($C49&lt;&gt;"",'Weather Losses_Analysis'!C79,"")</f>
        <v>0</v>
      </c>
      <c r="AL49" s="499">
        <f>IF($C49&lt;&gt;"",'Weather Losses_Analysis'!I79,"")</f>
        <v>0</v>
      </c>
      <c r="AM49" s="500">
        <f t="shared" si="69"/>
        <v>0</v>
      </c>
      <c r="AN49" s="500">
        <f t="shared" si="70"/>
        <v>0</v>
      </c>
      <c r="AO49" s="504">
        <f>IF($C49&lt;&gt;"",'Weather Losses_Analysis'!AA79,"")</f>
        <v>0</v>
      </c>
      <c r="AP49" s="503">
        <f t="shared" si="71"/>
        <v>0</v>
      </c>
      <c r="AQ49" s="499"/>
      <c r="AR49" s="499">
        <f>IF($C49&lt;&gt;"",'Weather Losses_Analysis'!U79,"")</f>
        <v>0</v>
      </c>
      <c r="AS49" s="499">
        <f t="shared" si="72"/>
        <v>0</v>
      </c>
      <c r="AT49" s="499">
        <f>IF($C49&lt;&gt;"",'Weather Losses_Analysis'!AI79,"")</f>
        <v>0</v>
      </c>
      <c r="AV49" s="353">
        <f t="shared" si="73"/>
        <v>0.1125157360308401</v>
      </c>
      <c r="AW49" s="420">
        <f t="shared" si="74"/>
        <v>4</v>
      </c>
      <c r="AY49" s="359">
        <f>IF($C49&lt;&gt;"",Summary_AttrorTotal!F79,"")</f>
        <v>9744.0619999999999</v>
      </c>
      <c r="AZ49" s="359">
        <f>IF($C49&lt;&gt;"",Summary_AttrorTotal!G79,"")</f>
        <v>92</v>
      </c>
      <c r="BA49" s="360">
        <f t="shared" si="75"/>
        <v>9.2849573598425602E-3</v>
      </c>
      <c r="BB49" s="348">
        <f t="shared" si="76"/>
        <v>105913.71739130435</v>
      </c>
      <c r="BC49" s="300">
        <f t="shared" si="77"/>
        <v>983.40434980067619</v>
      </c>
      <c r="BE49" s="348"/>
    </row>
    <row r="50" spans="1:57" hidden="1">
      <c r="A50" s="364"/>
      <c r="B50" s="335">
        <f t="shared" si="57"/>
        <v>35</v>
      </c>
      <c r="C50" s="715" t="s">
        <v>650</v>
      </c>
      <c r="D50" s="348" t="e">
        <f>IF($C50&lt;&gt;"",Summary_AttrorTotal!H80,"")</f>
        <v>#N/A</v>
      </c>
      <c r="E50" s="348" t="e">
        <f>IF($C50&lt;&gt;"",Summary_AttrorTotal!I80,"")</f>
        <v>#N/A</v>
      </c>
      <c r="F50" s="346" t="e">
        <f t="shared" si="53"/>
        <v>#N/A</v>
      </c>
      <c r="G50" s="346" t="e">
        <f t="shared" si="54"/>
        <v>#VALUE!</v>
      </c>
      <c r="H50" s="407" t="str">
        <f>IF($C50="","",Summary_AttrorTotal!S80)</f>
        <v/>
      </c>
      <c r="I50" s="349">
        <f t="shared" si="55"/>
        <v>1</v>
      </c>
      <c r="J50" s="349">
        <f t="shared" si="56"/>
        <v>0.89600445922570982</v>
      </c>
      <c r="K50" s="347"/>
      <c r="L50" s="348" t="e">
        <f>IF($C50&lt;&gt;"",Summary_AttrorTotal!L80,"")</f>
        <v>#N/A</v>
      </c>
      <c r="M50" s="348">
        <f t="shared" si="78"/>
        <v>0</v>
      </c>
      <c r="N50" s="348" t="str">
        <f>IF($C50&lt;&gt;"",Summary_AttrorTotal!U80,"")</f>
        <v/>
      </c>
      <c r="P50" s="346" t="e">
        <f>IF($C50&lt;&gt;"",Summary_AttrorTotal!B80,"")</f>
        <v>#N/A</v>
      </c>
      <c r="Q50" s="346" t="e">
        <f>IF($C50&lt;&gt;"",Summary_AttrorTotal!C80,"")</f>
        <v>#N/A</v>
      </c>
      <c r="S50" s="351" t="e">
        <f t="shared" si="59"/>
        <v>#VALUE!</v>
      </c>
      <c r="T50" s="348">
        <f t="shared" si="60"/>
        <v>0</v>
      </c>
      <c r="U50" s="352" t="e">
        <f t="shared" si="61"/>
        <v>#VALUE!</v>
      </c>
      <c r="V50" s="348" t="e">
        <f t="shared" si="62"/>
        <v>#N/A</v>
      </c>
      <c r="W50" s="346" t="e">
        <f t="shared" si="63"/>
        <v>#VALUE!</v>
      </c>
      <c r="X50" s="348" t="e">
        <f t="shared" si="64"/>
        <v>#N/A</v>
      </c>
      <c r="Z50" s="499">
        <f>IF($C50&lt;&gt;"",'Large Losses_Analysis'!C80,"")</f>
        <v>0</v>
      </c>
      <c r="AA50" s="499">
        <f>IF($C50&lt;&gt;"",'Large Losses_Analysis'!I80,"")</f>
        <v>0</v>
      </c>
      <c r="AB50" s="500">
        <f t="shared" si="65"/>
        <v>0</v>
      </c>
      <c r="AC50" s="500">
        <f t="shared" si="66"/>
        <v>0</v>
      </c>
      <c r="AD50" s="501">
        <f>IF($C50&lt;&gt;"",'Large Losses_Analysis'!AA80,"")</f>
        <v>0</v>
      </c>
      <c r="AE50" s="503" t="e">
        <f t="shared" si="67"/>
        <v>#N/A</v>
      </c>
      <c r="AF50" s="487"/>
      <c r="AG50" s="487">
        <f>IF($C50&lt;&gt;"",'Large Losses_Analysis'!U80,"")</f>
        <v>0</v>
      </c>
      <c r="AH50" s="500">
        <f t="shared" si="68"/>
        <v>0</v>
      </c>
      <c r="AI50" s="487">
        <f>IF($C50&lt;&gt;"",'Large Losses_Analysis'!AI80,"")</f>
        <v>0</v>
      </c>
      <c r="AJ50" s="487"/>
      <c r="AK50" s="499">
        <f>IF($C50&lt;&gt;"",'Weather Losses_Analysis'!C80,"")</f>
        <v>0</v>
      </c>
      <c r="AL50" s="499">
        <f>IF($C50&lt;&gt;"",'Weather Losses_Analysis'!I80,"")</f>
        <v>0</v>
      </c>
      <c r="AM50" s="500">
        <f t="shared" si="69"/>
        <v>0</v>
      </c>
      <c r="AN50" s="500">
        <f t="shared" si="70"/>
        <v>0</v>
      </c>
      <c r="AO50" s="504">
        <f>IF($C50&lt;&gt;"",'Weather Losses_Analysis'!AA80,"")</f>
        <v>0</v>
      </c>
      <c r="AP50" s="503" t="e">
        <f t="shared" si="71"/>
        <v>#N/A</v>
      </c>
      <c r="AQ50" s="499"/>
      <c r="AR50" s="499">
        <f>IF($C50&lt;&gt;"",'Weather Losses_Analysis'!U80,"")</f>
        <v>0</v>
      </c>
      <c r="AS50" s="499">
        <f t="shared" si="72"/>
        <v>0</v>
      </c>
      <c r="AT50" s="499">
        <f>IF($C50&lt;&gt;"",'Weather Losses_Analysis'!AI80,"")</f>
        <v>0</v>
      </c>
      <c r="AV50" s="353" t="e">
        <f t="shared" si="73"/>
        <v>#N/A</v>
      </c>
      <c r="AW50" s="420">
        <f t="shared" si="74"/>
        <v>0</v>
      </c>
      <c r="AY50" s="359" t="e">
        <f>IF($C50&lt;&gt;"",Summary_AttrorTotal!F80,"")</f>
        <v>#N/A</v>
      </c>
      <c r="AZ50" s="359" t="e">
        <f>IF($C50&lt;&gt;"",Summary_AttrorTotal!G80,"")</f>
        <v>#N/A</v>
      </c>
      <c r="BA50" s="360" t="e">
        <f t="shared" si="75"/>
        <v>#N/A</v>
      </c>
      <c r="BB50" s="348">
        <f t="shared" si="76"/>
        <v>0</v>
      </c>
      <c r="BC50" s="300" t="e">
        <f t="shared" si="77"/>
        <v>#N/A</v>
      </c>
      <c r="BE50" s="348"/>
    </row>
    <row r="51" spans="1:57" hidden="1">
      <c r="A51" s="364"/>
      <c r="B51" s="335">
        <f t="shared" si="57"/>
        <v>36</v>
      </c>
      <c r="C51" s="715" t="str">
        <f t="shared" ref="C51:C70" si="79">IF(OR(C50=$D$1,C50=""),"",(2006+INT(B51/4-1/4)&amp;" Q"&amp;(B51-INT(B51/4-1/4)*4)))</f>
        <v>2014 Q4</v>
      </c>
      <c r="D51" s="348" t="e">
        <f>IF($C51&lt;&gt;"",Summary_AttrorTotal!H81,"")</f>
        <v>#VALUE!</v>
      </c>
      <c r="E51" s="348" t="e">
        <f>IF($C51&lt;&gt;"",Summary_AttrorTotal!I81,"")</f>
        <v>#VALUE!</v>
      </c>
      <c r="F51" s="346" t="e">
        <f t="shared" si="53"/>
        <v>#VALUE!</v>
      </c>
      <c r="G51" s="346" t="e">
        <f t="shared" si="54"/>
        <v>#VALUE!</v>
      </c>
      <c r="H51" s="407" t="str">
        <f>IF($C51="","",Summary_AttrorTotal!S81)</f>
        <v/>
      </c>
      <c r="I51" s="349">
        <f t="shared" si="55"/>
        <v>1</v>
      </c>
      <c r="J51" s="349">
        <f t="shared" si="56"/>
        <v>1</v>
      </c>
      <c r="K51" s="347"/>
      <c r="L51" s="348" t="e">
        <f>IF($C51&lt;&gt;"",Summary_AttrorTotal!L81,"")</f>
        <v>#VALUE!</v>
      </c>
      <c r="M51" s="348">
        <f t="shared" si="78"/>
        <v>0</v>
      </c>
      <c r="N51" s="348" t="str">
        <f>IF($C51&lt;&gt;"",Summary_AttrorTotal!U81,"")</f>
        <v/>
      </c>
      <c r="P51" s="346" t="e">
        <f>IF($C51&lt;&gt;"",Summary_AttrorTotal!B81,"")</f>
        <v>#N/A</v>
      </c>
      <c r="Q51" s="346" t="e">
        <f>IF($C51&lt;&gt;"",Summary_AttrorTotal!C81,"")</f>
        <v>#N/A</v>
      </c>
      <c r="S51" s="351" t="e">
        <f t="shared" si="59"/>
        <v>#VALUE!</v>
      </c>
      <c r="T51" s="348">
        <f t="shared" si="60"/>
        <v>0</v>
      </c>
      <c r="U51" s="352" t="e">
        <f t="shared" si="61"/>
        <v>#VALUE!</v>
      </c>
      <c r="V51" s="348" t="e">
        <f t="shared" si="62"/>
        <v>#N/A</v>
      </c>
      <c r="W51" s="346" t="e">
        <f t="shared" si="63"/>
        <v>#VALUE!</v>
      </c>
      <c r="X51" s="348" t="e">
        <f t="shared" si="64"/>
        <v>#VALUE!</v>
      </c>
      <c r="Z51" s="499" t="e">
        <f>IF($C51&lt;&gt;"",'Large Losses_Analysis'!C81,"")</f>
        <v>#VALUE!</v>
      </c>
      <c r="AA51" s="499" t="e">
        <f>IF($C51&lt;&gt;"",'Large Losses_Analysis'!I81,"")</f>
        <v>#VALUE!</v>
      </c>
      <c r="AB51" s="500" t="e">
        <f t="shared" si="65"/>
        <v>#VALUE!</v>
      </c>
      <c r="AC51" s="500" t="e">
        <f t="shared" si="66"/>
        <v>#VALUE!</v>
      </c>
      <c r="AD51" s="501" t="e">
        <f>IF($C51&lt;&gt;"",'Large Losses_Analysis'!AA81,"")</f>
        <v>#VALUE!</v>
      </c>
      <c r="AE51" s="503" t="e">
        <f t="shared" si="67"/>
        <v>#VALUE!</v>
      </c>
      <c r="AF51" s="487"/>
      <c r="AG51" s="487" t="e">
        <f>IF($C51&lt;&gt;"",'Large Losses_Analysis'!U81,"")</f>
        <v>#VALUE!</v>
      </c>
      <c r="AH51" s="500" t="e">
        <f t="shared" si="68"/>
        <v>#VALUE!</v>
      </c>
      <c r="AI51" s="487" t="e">
        <f>IF($C51&lt;&gt;"",'Large Losses_Analysis'!AI81,"")</f>
        <v>#VALUE!</v>
      </c>
      <c r="AJ51" s="487"/>
      <c r="AK51" s="499">
        <f>IF($C51&lt;&gt;"",'Weather Losses_Analysis'!C81,"")</f>
        <v>0</v>
      </c>
      <c r="AL51" s="499">
        <f>IF($C51&lt;&gt;"",'Weather Losses_Analysis'!I81,"")</f>
        <v>0</v>
      </c>
      <c r="AM51" s="500">
        <f t="shared" si="69"/>
        <v>0</v>
      </c>
      <c r="AN51" s="500">
        <f t="shared" si="70"/>
        <v>0</v>
      </c>
      <c r="AO51" s="504">
        <f>IF($C51&lt;&gt;"",'Weather Losses_Analysis'!AA81,"")</f>
        <v>0</v>
      </c>
      <c r="AP51" s="503" t="e">
        <f t="shared" si="71"/>
        <v>#VALUE!</v>
      </c>
      <c r="AQ51" s="499"/>
      <c r="AR51" s="499">
        <f>IF($C51&lt;&gt;"",'Weather Losses_Analysis'!U81,"")</f>
        <v>0</v>
      </c>
      <c r="AS51" s="499" t="e">
        <f t="shared" si="72"/>
        <v>#VALUE!</v>
      </c>
      <c r="AT51" s="499">
        <f>IF($C51&lt;&gt;"",'Weather Losses_Analysis'!AI81,"")</f>
        <v>0</v>
      </c>
      <c r="AV51" s="353" t="e">
        <f t="shared" si="73"/>
        <v>#VALUE!</v>
      </c>
      <c r="AW51" s="420">
        <f t="shared" si="74"/>
        <v>0</v>
      </c>
      <c r="AY51" s="359" t="e">
        <f>IF($C51&lt;&gt;"",Summary_AttrorTotal!F81,"")</f>
        <v>#N/A</v>
      </c>
      <c r="AZ51" s="359" t="e">
        <f>IF($C51&lt;&gt;"",Summary_AttrorTotal!G81,"")</f>
        <v>#N/A</v>
      </c>
      <c r="BA51" s="360" t="e">
        <f t="shared" si="75"/>
        <v>#N/A</v>
      </c>
      <c r="BB51" s="348">
        <f t="shared" si="76"/>
        <v>0</v>
      </c>
      <c r="BC51" s="300" t="e">
        <f t="shared" si="77"/>
        <v>#N/A</v>
      </c>
      <c r="BE51" s="348"/>
    </row>
    <row r="52" spans="1:57" hidden="1">
      <c r="A52" s="364"/>
      <c r="B52" s="335">
        <f t="shared" si="57"/>
        <v>37</v>
      </c>
      <c r="C52" s="715" t="str">
        <f t="shared" si="79"/>
        <v>2015 Q1</v>
      </c>
      <c r="D52" s="348" t="e">
        <f>IF($C52&lt;&gt;"",Summary_AttrorTotal!H82,"")</f>
        <v>#VALUE!</v>
      </c>
      <c r="E52" s="348" t="e">
        <f>IF($C52&lt;&gt;"",Summary_AttrorTotal!I82,"")</f>
        <v>#VALUE!</v>
      </c>
      <c r="F52" s="346" t="e">
        <f t="shared" si="53"/>
        <v>#VALUE!</v>
      </c>
      <c r="G52" s="346" t="e">
        <f t="shared" si="54"/>
        <v>#VALUE!</v>
      </c>
      <c r="H52" s="407" t="str">
        <f>IF($C52="","",Summary_AttrorTotal!S82)</f>
        <v/>
      </c>
      <c r="I52" s="349">
        <f t="shared" si="55"/>
        <v>1</v>
      </c>
      <c r="J52" s="349">
        <f t="shared" si="56"/>
        <v>1</v>
      </c>
      <c r="K52" s="347"/>
      <c r="L52" s="348" t="e">
        <f>IF($C52&lt;&gt;"",Summary_AttrorTotal!L82,"")</f>
        <v>#VALUE!</v>
      </c>
      <c r="M52" s="348">
        <f t="shared" si="78"/>
        <v>0</v>
      </c>
      <c r="N52" s="348" t="str">
        <f>IF($C52&lt;&gt;"",Summary_AttrorTotal!U82,"")</f>
        <v/>
      </c>
      <c r="P52" s="346" t="e">
        <f>IF($C52&lt;&gt;"",Summary_AttrorTotal!B82,"")</f>
        <v>#N/A</v>
      </c>
      <c r="Q52" s="346" t="e">
        <f>IF($C52&lt;&gt;"",Summary_AttrorTotal!C82,"")</f>
        <v>#N/A</v>
      </c>
      <c r="S52" s="351" t="e">
        <f t="shared" si="59"/>
        <v>#VALUE!</v>
      </c>
      <c r="T52" s="348">
        <f t="shared" si="60"/>
        <v>0</v>
      </c>
      <c r="U52" s="352" t="e">
        <f t="shared" si="61"/>
        <v>#VALUE!</v>
      </c>
      <c r="V52" s="348" t="e">
        <f t="shared" si="62"/>
        <v>#N/A</v>
      </c>
      <c r="W52" s="346" t="e">
        <f t="shared" si="63"/>
        <v>#VALUE!</v>
      </c>
      <c r="X52" s="348" t="e">
        <f t="shared" si="64"/>
        <v>#VALUE!</v>
      </c>
      <c r="Z52" s="499" t="e">
        <f>IF($C52&lt;&gt;"",'Large Losses_Analysis'!C82,"")</f>
        <v>#VALUE!</v>
      </c>
      <c r="AA52" s="499" t="e">
        <f>IF($C52&lt;&gt;"",'Large Losses_Analysis'!I82,"")</f>
        <v>#VALUE!</v>
      </c>
      <c r="AB52" s="500" t="e">
        <f t="shared" si="65"/>
        <v>#VALUE!</v>
      </c>
      <c r="AC52" s="500" t="e">
        <f t="shared" si="66"/>
        <v>#VALUE!</v>
      </c>
      <c r="AD52" s="501" t="e">
        <f>IF($C52&lt;&gt;"",'Large Losses_Analysis'!AA82,"")</f>
        <v>#VALUE!</v>
      </c>
      <c r="AE52" s="503" t="e">
        <f t="shared" si="67"/>
        <v>#VALUE!</v>
      </c>
      <c r="AF52" s="487"/>
      <c r="AG52" s="487" t="e">
        <f>IF($C52&lt;&gt;"",'Large Losses_Analysis'!U82,"")</f>
        <v>#VALUE!</v>
      </c>
      <c r="AH52" s="500" t="e">
        <f t="shared" si="68"/>
        <v>#VALUE!</v>
      </c>
      <c r="AI52" s="487" t="e">
        <f>IF($C52&lt;&gt;"",'Large Losses_Analysis'!AI82,"")</f>
        <v>#VALUE!</v>
      </c>
      <c r="AJ52" s="487"/>
      <c r="AK52" s="499">
        <f>IF($C52&lt;&gt;"",'Weather Losses_Analysis'!C82,"")</f>
        <v>0</v>
      </c>
      <c r="AL52" s="499">
        <f>IF($C52&lt;&gt;"",'Weather Losses_Analysis'!I82,"")</f>
        <v>0</v>
      </c>
      <c r="AM52" s="500">
        <f t="shared" si="69"/>
        <v>0</v>
      </c>
      <c r="AN52" s="500">
        <f t="shared" si="70"/>
        <v>0</v>
      </c>
      <c r="AO52" s="504">
        <f>IF($C52&lt;&gt;"",'Weather Losses_Analysis'!AA82,"")</f>
        <v>0</v>
      </c>
      <c r="AP52" s="503" t="e">
        <f t="shared" si="71"/>
        <v>#VALUE!</v>
      </c>
      <c r="AQ52" s="499"/>
      <c r="AR52" s="499">
        <f>IF($C52&lt;&gt;"",'Weather Losses_Analysis'!U82,"")</f>
        <v>0</v>
      </c>
      <c r="AS52" s="499" t="e">
        <f t="shared" si="72"/>
        <v>#VALUE!</v>
      </c>
      <c r="AT52" s="499">
        <f>IF($C52&lt;&gt;"",'Weather Losses_Analysis'!AI82,"")</f>
        <v>0</v>
      </c>
      <c r="AV52" s="353" t="e">
        <f t="shared" si="73"/>
        <v>#VALUE!</v>
      </c>
      <c r="AW52" s="420">
        <f t="shared" si="74"/>
        <v>0</v>
      </c>
      <c r="AY52" s="359" t="e">
        <f>IF($C52&lt;&gt;"",Summary_AttrorTotal!F82,"")</f>
        <v>#N/A</v>
      </c>
      <c r="AZ52" s="359" t="e">
        <f>IF($C52&lt;&gt;"",Summary_AttrorTotal!G82,"")</f>
        <v>#N/A</v>
      </c>
      <c r="BA52" s="360" t="e">
        <f t="shared" si="75"/>
        <v>#N/A</v>
      </c>
      <c r="BB52" s="348">
        <f t="shared" si="76"/>
        <v>0</v>
      </c>
      <c r="BC52" s="300" t="e">
        <f t="shared" si="77"/>
        <v>#N/A</v>
      </c>
      <c r="BE52" s="348"/>
    </row>
    <row r="53" spans="1:57" hidden="1">
      <c r="A53" s="364"/>
      <c r="B53" s="335">
        <f t="shared" si="57"/>
        <v>38</v>
      </c>
      <c r="C53" s="715" t="str">
        <f t="shared" si="79"/>
        <v>2015 Q2</v>
      </c>
      <c r="D53" s="348" t="e">
        <f>IF($C53&lt;&gt;"",Summary_AttrorTotal!H83,"")</f>
        <v>#VALUE!</v>
      </c>
      <c r="E53" s="348" t="e">
        <f>IF($C53&lt;&gt;"",Summary_AttrorTotal!I83,"")</f>
        <v>#VALUE!</v>
      </c>
      <c r="F53" s="346" t="e">
        <f t="shared" si="53"/>
        <v>#VALUE!</v>
      </c>
      <c r="G53" s="346" t="e">
        <f t="shared" si="54"/>
        <v>#VALUE!</v>
      </c>
      <c r="H53" s="407" t="str">
        <f>IF($C53="","",Summary_AttrorTotal!S83)</f>
        <v/>
      </c>
      <c r="I53" s="349">
        <f t="shared" si="55"/>
        <v>1</v>
      </c>
      <c r="J53" s="349">
        <f t="shared" si="56"/>
        <v>1</v>
      </c>
      <c r="K53" s="347"/>
      <c r="L53" s="348" t="e">
        <f>IF($C53&lt;&gt;"",Summary_AttrorTotal!L83,"")</f>
        <v>#VALUE!</v>
      </c>
      <c r="M53" s="348">
        <f t="shared" si="78"/>
        <v>0</v>
      </c>
      <c r="N53" s="348" t="str">
        <f>IF($C53&lt;&gt;"",Summary_AttrorTotal!U83,"")</f>
        <v/>
      </c>
      <c r="P53" s="346" t="e">
        <f>IF($C53&lt;&gt;"",Summary_AttrorTotal!B83,"")</f>
        <v>#N/A</v>
      </c>
      <c r="Q53" s="346" t="e">
        <f>IF($C53&lt;&gt;"",Summary_AttrorTotal!C83,"")</f>
        <v>#N/A</v>
      </c>
      <c r="S53" s="351" t="e">
        <f t="shared" si="59"/>
        <v>#VALUE!</v>
      </c>
      <c r="T53" s="348">
        <f t="shared" si="60"/>
        <v>0</v>
      </c>
      <c r="U53" s="352" t="e">
        <f t="shared" si="61"/>
        <v>#VALUE!</v>
      </c>
      <c r="V53" s="348" t="e">
        <f t="shared" si="62"/>
        <v>#N/A</v>
      </c>
      <c r="W53" s="346" t="e">
        <f t="shared" si="63"/>
        <v>#VALUE!</v>
      </c>
      <c r="X53" s="348" t="e">
        <f t="shared" si="64"/>
        <v>#VALUE!</v>
      </c>
      <c r="Z53" s="499" t="e">
        <f>IF($C53&lt;&gt;"",'Large Losses_Analysis'!C83,"")</f>
        <v>#VALUE!</v>
      </c>
      <c r="AA53" s="499" t="e">
        <f>IF($C53&lt;&gt;"",'Large Losses_Analysis'!I83,"")</f>
        <v>#VALUE!</v>
      </c>
      <c r="AB53" s="500" t="e">
        <f t="shared" si="65"/>
        <v>#VALUE!</v>
      </c>
      <c r="AC53" s="500" t="e">
        <f t="shared" si="66"/>
        <v>#VALUE!</v>
      </c>
      <c r="AD53" s="501" t="e">
        <f>IF($C53&lt;&gt;"",'Large Losses_Analysis'!AA83,"")</f>
        <v>#VALUE!</v>
      </c>
      <c r="AE53" s="503" t="e">
        <f t="shared" si="67"/>
        <v>#VALUE!</v>
      </c>
      <c r="AF53" s="487"/>
      <c r="AG53" s="487" t="e">
        <f>IF($C53&lt;&gt;"",'Large Losses_Analysis'!U83,"")</f>
        <v>#VALUE!</v>
      </c>
      <c r="AH53" s="500" t="e">
        <f t="shared" si="68"/>
        <v>#VALUE!</v>
      </c>
      <c r="AI53" s="487" t="e">
        <f>IF($C53&lt;&gt;"",'Large Losses_Analysis'!AI83,"")</f>
        <v>#VALUE!</v>
      </c>
      <c r="AJ53" s="487"/>
      <c r="AK53" s="499">
        <f>IF($C53&lt;&gt;"",'Weather Losses_Analysis'!C83,"")</f>
        <v>0</v>
      </c>
      <c r="AL53" s="499">
        <f>IF($C53&lt;&gt;"",'Weather Losses_Analysis'!I83,"")</f>
        <v>0</v>
      </c>
      <c r="AM53" s="500">
        <f t="shared" si="69"/>
        <v>0</v>
      </c>
      <c r="AN53" s="500">
        <f t="shared" si="70"/>
        <v>0</v>
      </c>
      <c r="AO53" s="504">
        <f>IF($C53&lt;&gt;"",'Weather Losses_Analysis'!AA83,"")</f>
        <v>0</v>
      </c>
      <c r="AP53" s="503" t="e">
        <f t="shared" si="71"/>
        <v>#VALUE!</v>
      </c>
      <c r="AQ53" s="499"/>
      <c r="AR53" s="499">
        <f>IF($C53&lt;&gt;"",'Weather Losses_Analysis'!U83,"")</f>
        <v>0</v>
      </c>
      <c r="AS53" s="499" t="e">
        <f t="shared" si="72"/>
        <v>#VALUE!</v>
      </c>
      <c r="AT53" s="499">
        <f>IF($C53&lt;&gt;"",'Weather Losses_Analysis'!AI83,"")</f>
        <v>0</v>
      </c>
      <c r="AV53" s="353" t="e">
        <f t="shared" si="73"/>
        <v>#VALUE!</v>
      </c>
      <c r="AW53" s="420">
        <f t="shared" si="74"/>
        <v>0</v>
      </c>
      <c r="AY53" s="359" t="e">
        <f>IF($C53&lt;&gt;"",Summary_AttrorTotal!F83,"")</f>
        <v>#N/A</v>
      </c>
      <c r="AZ53" s="359" t="e">
        <f>IF($C53&lt;&gt;"",Summary_AttrorTotal!G83,"")</f>
        <v>#N/A</v>
      </c>
      <c r="BA53" s="360" t="e">
        <f t="shared" si="75"/>
        <v>#N/A</v>
      </c>
      <c r="BB53" s="348">
        <f t="shared" si="76"/>
        <v>0</v>
      </c>
      <c r="BC53" s="300" t="e">
        <f t="shared" si="77"/>
        <v>#N/A</v>
      </c>
      <c r="BE53" s="348"/>
    </row>
    <row r="54" spans="1:57" hidden="1">
      <c r="A54" s="364"/>
      <c r="B54" s="335">
        <f t="shared" si="57"/>
        <v>39</v>
      </c>
      <c r="C54" s="715" t="str">
        <f t="shared" si="79"/>
        <v>2015 Q3</v>
      </c>
      <c r="D54" s="348" t="e">
        <f>IF($C54&lt;&gt;"",Summary_AttrorTotal!H84,"")</f>
        <v>#VALUE!</v>
      </c>
      <c r="E54" s="348" t="e">
        <f>IF($C54&lt;&gt;"",Summary_AttrorTotal!I84,"")</f>
        <v>#VALUE!</v>
      </c>
      <c r="F54" s="346" t="e">
        <f t="shared" si="53"/>
        <v>#VALUE!</v>
      </c>
      <c r="G54" s="346" t="e">
        <f t="shared" si="54"/>
        <v>#VALUE!</v>
      </c>
      <c r="H54" s="407" t="str">
        <f>IF($C54="","",Summary_AttrorTotal!S84)</f>
        <v/>
      </c>
      <c r="I54" s="349">
        <f t="shared" si="55"/>
        <v>1</v>
      </c>
      <c r="J54" s="349">
        <f t="shared" si="56"/>
        <v>1</v>
      </c>
      <c r="K54" s="347"/>
      <c r="L54" s="348" t="e">
        <f>IF($C54&lt;&gt;"",Summary_AttrorTotal!L84,"")</f>
        <v>#VALUE!</v>
      </c>
      <c r="M54" s="348">
        <f t="shared" si="78"/>
        <v>0</v>
      </c>
      <c r="N54" s="348" t="str">
        <f>IF($C54&lt;&gt;"",Summary_AttrorTotal!U84,"")</f>
        <v/>
      </c>
      <c r="P54" s="346" t="e">
        <f>IF($C54&lt;&gt;"",Summary_AttrorTotal!B84,"")</f>
        <v>#N/A</v>
      </c>
      <c r="Q54" s="346" t="e">
        <f>IF($C54&lt;&gt;"",Summary_AttrorTotal!C84,"")</f>
        <v>#N/A</v>
      </c>
      <c r="S54" s="351" t="e">
        <f t="shared" si="59"/>
        <v>#VALUE!</v>
      </c>
      <c r="T54" s="348">
        <f t="shared" si="60"/>
        <v>0</v>
      </c>
      <c r="U54" s="352" t="e">
        <f t="shared" si="61"/>
        <v>#VALUE!</v>
      </c>
      <c r="V54" s="348" t="e">
        <f t="shared" si="62"/>
        <v>#N/A</v>
      </c>
      <c r="W54" s="346" t="e">
        <f t="shared" si="63"/>
        <v>#VALUE!</v>
      </c>
      <c r="X54" s="348" t="e">
        <f t="shared" si="64"/>
        <v>#VALUE!</v>
      </c>
      <c r="Z54" s="499" t="e">
        <f>IF($C54&lt;&gt;"",'Large Losses_Analysis'!C84,"")</f>
        <v>#VALUE!</v>
      </c>
      <c r="AA54" s="499" t="e">
        <f>IF($C54&lt;&gt;"",'Large Losses_Analysis'!I84,"")</f>
        <v>#VALUE!</v>
      </c>
      <c r="AB54" s="500" t="e">
        <f t="shared" si="65"/>
        <v>#VALUE!</v>
      </c>
      <c r="AC54" s="500" t="e">
        <f t="shared" si="66"/>
        <v>#VALUE!</v>
      </c>
      <c r="AD54" s="501" t="e">
        <f>IF($C54&lt;&gt;"",'Large Losses_Analysis'!AA84,"")</f>
        <v>#VALUE!</v>
      </c>
      <c r="AE54" s="503" t="e">
        <f t="shared" si="67"/>
        <v>#VALUE!</v>
      </c>
      <c r="AF54" s="487"/>
      <c r="AG54" s="487" t="e">
        <f>IF($C54&lt;&gt;"",'Large Losses_Analysis'!U84,"")</f>
        <v>#VALUE!</v>
      </c>
      <c r="AH54" s="500" t="e">
        <f t="shared" si="68"/>
        <v>#VALUE!</v>
      </c>
      <c r="AI54" s="487" t="e">
        <f>IF($C54&lt;&gt;"",'Large Losses_Analysis'!AI84,"")</f>
        <v>#VALUE!</v>
      </c>
      <c r="AJ54" s="487"/>
      <c r="AK54" s="499">
        <f>IF($C54&lt;&gt;"",'Weather Losses_Analysis'!C84,"")</f>
        <v>0</v>
      </c>
      <c r="AL54" s="499">
        <f>IF($C54&lt;&gt;"",'Weather Losses_Analysis'!I84,"")</f>
        <v>0</v>
      </c>
      <c r="AM54" s="500">
        <f t="shared" si="69"/>
        <v>0</v>
      </c>
      <c r="AN54" s="500">
        <f t="shared" si="70"/>
        <v>0</v>
      </c>
      <c r="AO54" s="504">
        <f>IF($C54&lt;&gt;"",'Weather Losses_Analysis'!AA84,"")</f>
        <v>0</v>
      </c>
      <c r="AP54" s="503" t="e">
        <f t="shared" si="71"/>
        <v>#VALUE!</v>
      </c>
      <c r="AQ54" s="499"/>
      <c r="AR54" s="499">
        <f>IF($C54&lt;&gt;"",'Weather Losses_Analysis'!U84,"")</f>
        <v>0</v>
      </c>
      <c r="AS54" s="499" t="e">
        <f t="shared" si="72"/>
        <v>#VALUE!</v>
      </c>
      <c r="AT54" s="499">
        <f>IF($C54&lt;&gt;"",'Weather Losses_Analysis'!AI84,"")</f>
        <v>0</v>
      </c>
      <c r="AV54" s="353" t="e">
        <f t="shared" si="73"/>
        <v>#VALUE!</v>
      </c>
      <c r="AW54" s="420">
        <f t="shared" si="74"/>
        <v>0</v>
      </c>
      <c r="AY54" s="359" t="e">
        <f>IF($C54&lt;&gt;"",Summary_AttrorTotal!F84,"")</f>
        <v>#N/A</v>
      </c>
      <c r="AZ54" s="359" t="e">
        <f>IF($C54&lt;&gt;"",Summary_AttrorTotal!G84,"")</f>
        <v>#N/A</v>
      </c>
      <c r="BA54" s="360" t="e">
        <f t="shared" si="75"/>
        <v>#N/A</v>
      </c>
      <c r="BB54" s="348">
        <f t="shared" si="76"/>
        <v>0</v>
      </c>
      <c r="BC54" s="300" t="e">
        <f t="shared" si="77"/>
        <v>#N/A</v>
      </c>
      <c r="BE54" s="348"/>
    </row>
    <row r="55" spans="1:57" hidden="1">
      <c r="A55" s="364"/>
      <c r="B55" s="335">
        <f t="shared" si="57"/>
        <v>40</v>
      </c>
      <c r="C55" s="715" t="str">
        <f t="shared" si="79"/>
        <v>2015 Q4</v>
      </c>
      <c r="D55" s="348" t="e">
        <f>IF($C55&lt;&gt;"",Summary_AttrorTotal!H85,"")</f>
        <v>#VALUE!</v>
      </c>
      <c r="E55" s="348" t="e">
        <f>IF($C55&lt;&gt;"",Summary_AttrorTotal!I85,"")</f>
        <v>#VALUE!</v>
      </c>
      <c r="F55" s="346" t="e">
        <f t="shared" si="53"/>
        <v>#VALUE!</v>
      </c>
      <c r="G55" s="346" t="e">
        <f t="shared" si="54"/>
        <v>#VALUE!</v>
      </c>
      <c r="H55" s="407" t="str">
        <f>IF($C55="","",Summary_AttrorTotal!S85)</f>
        <v/>
      </c>
      <c r="I55" s="349">
        <f t="shared" si="55"/>
        <v>1</v>
      </c>
      <c r="J55" s="349">
        <f t="shared" si="56"/>
        <v>1</v>
      </c>
      <c r="K55" s="347"/>
      <c r="L55" s="348" t="e">
        <f>IF($C55&lt;&gt;"",Summary_AttrorTotal!L85,"")</f>
        <v>#VALUE!</v>
      </c>
      <c r="M55" s="348">
        <f t="shared" si="78"/>
        <v>0</v>
      </c>
      <c r="N55" s="348" t="str">
        <f>IF($C55&lt;&gt;"",Summary_AttrorTotal!U85,"")</f>
        <v/>
      </c>
      <c r="P55" s="346" t="e">
        <f>IF($C55&lt;&gt;"",Summary_AttrorTotal!B85,"")</f>
        <v>#N/A</v>
      </c>
      <c r="Q55" s="346" t="e">
        <f>IF($C55&lt;&gt;"",Summary_AttrorTotal!C85,"")</f>
        <v>#N/A</v>
      </c>
      <c r="S55" s="351" t="e">
        <f t="shared" si="59"/>
        <v>#VALUE!</v>
      </c>
      <c r="T55" s="348">
        <f t="shared" si="60"/>
        <v>0</v>
      </c>
      <c r="U55" s="352" t="e">
        <f t="shared" si="61"/>
        <v>#VALUE!</v>
      </c>
      <c r="V55" s="348" t="e">
        <f t="shared" si="62"/>
        <v>#N/A</v>
      </c>
      <c r="W55" s="346" t="e">
        <f t="shared" si="63"/>
        <v>#VALUE!</v>
      </c>
      <c r="X55" s="348" t="e">
        <f t="shared" si="64"/>
        <v>#VALUE!</v>
      </c>
      <c r="Z55" s="499" t="e">
        <f>IF($C55&lt;&gt;"",'Large Losses_Analysis'!C85,"")</f>
        <v>#VALUE!</v>
      </c>
      <c r="AA55" s="499" t="e">
        <f>IF($C55&lt;&gt;"",'Large Losses_Analysis'!I85,"")</f>
        <v>#VALUE!</v>
      </c>
      <c r="AB55" s="500" t="e">
        <f t="shared" si="65"/>
        <v>#VALUE!</v>
      </c>
      <c r="AC55" s="500" t="e">
        <f t="shared" si="66"/>
        <v>#VALUE!</v>
      </c>
      <c r="AD55" s="501" t="e">
        <f>IF($C55&lt;&gt;"",'Large Losses_Analysis'!AA85,"")</f>
        <v>#VALUE!</v>
      </c>
      <c r="AE55" s="503" t="e">
        <f t="shared" si="67"/>
        <v>#VALUE!</v>
      </c>
      <c r="AF55" s="487"/>
      <c r="AG55" s="487" t="e">
        <f>IF($C55&lt;&gt;"",'Large Losses_Analysis'!U85,"")</f>
        <v>#VALUE!</v>
      </c>
      <c r="AH55" s="500" t="e">
        <f t="shared" si="68"/>
        <v>#VALUE!</v>
      </c>
      <c r="AI55" s="487" t="e">
        <f>IF($C55&lt;&gt;"",'Large Losses_Analysis'!AI85,"")</f>
        <v>#VALUE!</v>
      </c>
      <c r="AJ55" s="487"/>
      <c r="AK55" s="499">
        <f>IF($C55&lt;&gt;"",'Weather Losses_Analysis'!C85,"")</f>
        <v>0</v>
      </c>
      <c r="AL55" s="499">
        <f>IF($C55&lt;&gt;"",'Weather Losses_Analysis'!I85,"")</f>
        <v>0</v>
      </c>
      <c r="AM55" s="500">
        <f t="shared" si="69"/>
        <v>0</v>
      </c>
      <c r="AN55" s="500">
        <f t="shared" si="70"/>
        <v>0</v>
      </c>
      <c r="AO55" s="504">
        <f>IF($C55&lt;&gt;"",'Weather Losses_Analysis'!AA85,"")</f>
        <v>0</v>
      </c>
      <c r="AP55" s="503" t="e">
        <f t="shared" si="71"/>
        <v>#VALUE!</v>
      </c>
      <c r="AQ55" s="499"/>
      <c r="AR55" s="499">
        <f>IF($C55&lt;&gt;"",'Weather Losses_Analysis'!U85,"")</f>
        <v>0</v>
      </c>
      <c r="AS55" s="499" t="e">
        <f t="shared" si="72"/>
        <v>#VALUE!</v>
      </c>
      <c r="AT55" s="499">
        <f>IF($C55&lt;&gt;"",'Weather Losses_Analysis'!AI85,"")</f>
        <v>0</v>
      </c>
      <c r="AV55" s="353" t="e">
        <f t="shared" si="73"/>
        <v>#VALUE!</v>
      </c>
      <c r="AW55" s="420">
        <f t="shared" si="74"/>
        <v>0</v>
      </c>
      <c r="AY55" s="359" t="e">
        <f>IF($C55&lt;&gt;"",Summary_AttrorTotal!F85,"")</f>
        <v>#N/A</v>
      </c>
      <c r="AZ55" s="359" t="e">
        <f>IF($C55&lt;&gt;"",Summary_AttrorTotal!G85,"")</f>
        <v>#N/A</v>
      </c>
      <c r="BA55" s="360" t="e">
        <f t="shared" si="75"/>
        <v>#N/A</v>
      </c>
      <c r="BB55" s="348">
        <f t="shared" si="76"/>
        <v>0</v>
      </c>
      <c r="BC55" s="300" t="e">
        <f t="shared" si="77"/>
        <v>#N/A</v>
      </c>
      <c r="BE55" s="348"/>
    </row>
    <row r="56" spans="1:57" hidden="1">
      <c r="A56" s="364"/>
      <c r="B56" s="335">
        <f t="shared" si="57"/>
        <v>41</v>
      </c>
      <c r="C56" s="715" t="str">
        <f t="shared" si="79"/>
        <v>2016 Q1</v>
      </c>
      <c r="D56" s="348" t="e">
        <f>IF($C56&lt;&gt;"",Summary_AttrorTotal!H86,"")</f>
        <v>#VALUE!</v>
      </c>
      <c r="E56" s="348" t="e">
        <f>IF($C56&lt;&gt;"",Summary_AttrorTotal!I86,"")</f>
        <v>#VALUE!</v>
      </c>
      <c r="F56" s="346" t="e">
        <f t="shared" si="53"/>
        <v>#VALUE!</v>
      </c>
      <c r="G56" s="346" t="e">
        <f t="shared" si="54"/>
        <v>#VALUE!</v>
      </c>
      <c r="H56" s="407" t="str">
        <f>IF($C56="","",Summary_AttrorTotal!S86)</f>
        <v/>
      </c>
      <c r="I56" s="349">
        <f t="shared" si="55"/>
        <v>1</v>
      </c>
      <c r="J56" s="349">
        <f t="shared" si="56"/>
        <v>1</v>
      </c>
      <c r="K56" s="347"/>
      <c r="L56" s="348" t="e">
        <f>IF($C56&lt;&gt;"",Summary_AttrorTotal!L86,"")</f>
        <v>#VALUE!</v>
      </c>
      <c r="M56" s="348">
        <f t="shared" si="78"/>
        <v>0</v>
      </c>
      <c r="N56" s="348" t="str">
        <f>IF($C56&lt;&gt;"",Summary_AttrorTotal!U86,"")</f>
        <v/>
      </c>
      <c r="P56" s="346" t="e">
        <f>IF($C56&lt;&gt;"",Summary_AttrorTotal!B86,"")</f>
        <v>#N/A</v>
      </c>
      <c r="Q56" s="346" t="e">
        <f>IF($C56&lt;&gt;"",Summary_AttrorTotal!C86,"")</f>
        <v>#N/A</v>
      </c>
      <c r="S56" s="351" t="e">
        <f t="shared" si="59"/>
        <v>#VALUE!</v>
      </c>
      <c r="T56" s="348">
        <f t="shared" si="60"/>
        <v>0</v>
      </c>
      <c r="U56" s="352" t="e">
        <f t="shared" si="61"/>
        <v>#VALUE!</v>
      </c>
      <c r="V56" s="348" t="e">
        <f t="shared" si="62"/>
        <v>#N/A</v>
      </c>
      <c r="W56" s="346" t="e">
        <f t="shared" si="63"/>
        <v>#VALUE!</v>
      </c>
      <c r="X56" s="348" t="e">
        <f t="shared" si="64"/>
        <v>#VALUE!</v>
      </c>
      <c r="Z56" s="499" t="e">
        <f>IF($C56&lt;&gt;"",'Large Losses_Analysis'!C86,"")</f>
        <v>#VALUE!</v>
      </c>
      <c r="AA56" s="499" t="e">
        <f>IF($C56&lt;&gt;"",'Large Losses_Analysis'!I86,"")</f>
        <v>#VALUE!</v>
      </c>
      <c r="AB56" s="500" t="e">
        <f t="shared" si="65"/>
        <v>#VALUE!</v>
      </c>
      <c r="AC56" s="500" t="e">
        <f t="shared" si="66"/>
        <v>#VALUE!</v>
      </c>
      <c r="AD56" s="501" t="e">
        <f>IF($C56&lt;&gt;"",'Large Losses_Analysis'!AA86,"")</f>
        <v>#VALUE!</v>
      </c>
      <c r="AE56" s="503" t="e">
        <f t="shared" si="67"/>
        <v>#VALUE!</v>
      </c>
      <c r="AF56" s="487"/>
      <c r="AG56" s="487" t="e">
        <f>IF($C56&lt;&gt;"",'Large Losses_Analysis'!U86,"")</f>
        <v>#VALUE!</v>
      </c>
      <c r="AH56" s="500" t="e">
        <f t="shared" si="68"/>
        <v>#VALUE!</v>
      </c>
      <c r="AI56" s="487" t="e">
        <f>IF($C56&lt;&gt;"",'Large Losses_Analysis'!AI86,"")</f>
        <v>#VALUE!</v>
      </c>
      <c r="AJ56" s="487"/>
      <c r="AK56" s="499">
        <f>IF($C56&lt;&gt;"",'Weather Losses_Analysis'!C86,"")</f>
        <v>0</v>
      </c>
      <c r="AL56" s="499">
        <f>IF($C56&lt;&gt;"",'Weather Losses_Analysis'!I86,"")</f>
        <v>0</v>
      </c>
      <c r="AM56" s="500">
        <f t="shared" si="69"/>
        <v>0</v>
      </c>
      <c r="AN56" s="500">
        <f t="shared" si="70"/>
        <v>0</v>
      </c>
      <c r="AO56" s="504">
        <f>IF($C56&lt;&gt;"",'Weather Losses_Analysis'!AA86,"")</f>
        <v>0</v>
      </c>
      <c r="AP56" s="503" t="e">
        <f t="shared" si="71"/>
        <v>#VALUE!</v>
      </c>
      <c r="AQ56" s="499"/>
      <c r="AR56" s="499">
        <f>IF($C56&lt;&gt;"",'Weather Losses_Analysis'!U86,"")</f>
        <v>0</v>
      </c>
      <c r="AS56" s="499" t="e">
        <f t="shared" si="72"/>
        <v>#VALUE!</v>
      </c>
      <c r="AT56" s="499">
        <f>IF($C56&lt;&gt;"",'Weather Losses_Analysis'!AI86,"")</f>
        <v>0</v>
      </c>
      <c r="AV56" s="353" t="e">
        <f t="shared" si="73"/>
        <v>#VALUE!</v>
      </c>
      <c r="AW56" s="420">
        <f t="shared" si="74"/>
        <v>0</v>
      </c>
      <c r="AY56" s="359" t="e">
        <f>IF($C56&lt;&gt;"",Summary_AttrorTotal!F86,"")</f>
        <v>#N/A</v>
      </c>
      <c r="AZ56" s="359" t="e">
        <f>IF($C56&lt;&gt;"",Summary_AttrorTotal!G86,"")</f>
        <v>#N/A</v>
      </c>
      <c r="BA56" s="360" t="e">
        <f t="shared" si="75"/>
        <v>#N/A</v>
      </c>
      <c r="BB56" s="348">
        <f t="shared" si="76"/>
        <v>0</v>
      </c>
      <c r="BC56" s="300" t="e">
        <f t="shared" si="77"/>
        <v>#N/A</v>
      </c>
      <c r="BE56" s="348"/>
    </row>
    <row r="57" spans="1:57" hidden="1">
      <c r="A57" s="364"/>
      <c r="B57" s="335">
        <f t="shared" si="57"/>
        <v>42</v>
      </c>
      <c r="C57" s="715" t="str">
        <f t="shared" si="79"/>
        <v>2016 Q2</v>
      </c>
      <c r="D57" s="348" t="e">
        <f>IF($C57&lt;&gt;"",Summary_AttrorTotal!H87,"")</f>
        <v>#VALUE!</v>
      </c>
      <c r="E57" s="348" t="e">
        <f>IF($C57&lt;&gt;"",Summary_AttrorTotal!I87,"")</f>
        <v>#VALUE!</v>
      </c>
      <c r="F57" s="346" t="e">
        <f t="shared" si="53"/>
        <v>#VALUE!</v>
      </c>
      <c r="G57" s="346" t="e">
        <f t="shared" si="54"/>
        <v>#VALUE!</v>
      </c>
      <c r="H57" s="407" t="str">
        <f>IF($C57="","",Summary_AttrorTotal!S87)</f>
        <v/>
      </c>
      <c r="I57" s="349">
        <f t="shared" si="55"/>
        <v>1</v>
      </c>
      <c r="J57" s="349">
        <f t="shared" si="56"/>
        <v>1</v>
      </c>
      <c r="K57" s="347"/>
      <c r="L57" s="348" t="e">
        <f>IF($C57&lt;&gt;"",Summary_AttrorTotal!L87,"")</f>
        <v>#VALUE!</v>
      </c>
      <c r="M57" s="348">
        <f t="shared" si="78"/>
        <v>0</v>
      </c>
      <c r="N57" s="348" t="str">
        <f>IF($C57&lt;&gt;"",Summary_AttrorTotal!U87,"")</f>
        <v/>
      </c>
      <c r="P57" s="346" t="e">
        <f>IF($C57&lt;&gt;"",Summary_AttrorTotal!B87,"")</f>
        <v>#N/A</v>
      </c>
      <c r="Q57" s="346" t="e">
        <f>IF($C57&lt;&gt;"",Summary_AttrorTotal!C87,"")</f>
        <v>#N/A</v>
      </c>
      <c r="S57" s="351" t="e">
        <f t="shared" si="59"/>
        <v>#VALUE!</v>
      </c>
      <c r="T57" s="348">
        <f t="shared" si="60"/>
        <v>0</v>
      </c>
      <c r="U57" s="352" t="e">
        <f t="shared" si="61"/>
        <v>#VALUE!</v>
      </c>
      <c r="V57" s="348" t="e">
        <f t="shared" si="62"/>
        <v>#N/A</v>
      </c>
      <c r="W57" s="346" t="e">
        <f t="shared" si="63"/>
        <v>#VALUE!</v>
      </c>
      <c r="X57" s="348" t="e">
        <f t="shared" si="64"/>
        <v>#VALUE!</v>
      </c>
      <c r="Z57" s="499" t="e">
        <f>IF($C57&lt;&gt;"",'Large Losses_Analysis'!C87,"")</f>
        <v>#VALUE!</v>
      </c>
      <c r="AA57" s="499" t="e">
        <f>IF($C57&lt;&gt;"",'Large Losses_Analysis'!I87,"")</f>
        <v>#VALUE!</v>
      </c>
      <c r="AB57" s="500" t="e">
        <f t="shared" si="65"/>
        <v>#VALUE!</v>
      </c>
      <c r="AC57" s="500" t="e">
        <f t="shared" si="66"/>
        <v>#VALUE!</v>
      </c>
      <c r="AD57" s="501" t="e">
        <f>IF($C57&lt;&gt;"",'Large Losses_Analysis'!AA87,"")</f>
        <v>#VALUE!</v>
      </c>
      <c r="AE57" s="503" t="e">
        <f t="shared" si="67"/>
        <v>#VALUE!</v>
      </c>
      <c r="AF57" s="487"/>
      <c r="AG57" s="487" t="e">
        <f>IF($C57&lt;&gt;"",'Large Losses_Analysis'!U87,"")</f>
        <v>#VALUE!</v>
      </c>
      <c r="AH57" s="500" t="e">
        <f t="shared" si="68"/>
        <v>#VALUE!</v>
      </c>
      <c r="AI57" s="487" t="e">
        <f>IF($C57&lt;&gt;"",'Large Losses_Analysis'!AI87,"")</f>
        <v>#VALUE!</v>
      </c>
      <c r="AJ57" s="487"/>
      <c r="AK57" s="499">
        <f>IF($C57&lt;&gt;"",'Weather Losses_Analysis'!C87,"")</f>
        <v>0</v>
      </c>
      <c r="AL57" s="499">
        <f>IF($C57&lt;&gt;"",'Weather Losses_Analysis'!I87,"")</f>
        <v>0</v>
      </c>
      <c r="AM57" s="500">
        <f t="shared" si="69"/>
        <v>0</v>
      </c>
      <c r="AN57" s="500">
        <f t="shared" si="70"/>
        <v>0</v>
      </c>
      <c r="AO57" s="504">
        <f>IF($C57&lt;&gt;"",'Weather Losses_Analysis'!AA87,"")</f>
        <v>0</v>
      </c>
      <c r="AP57" s="503" t="e">
        <f t="shared" si="71"/>
        <v>#VALUE!</v>
      </c>
      <c r="AQ57" s="499"/>
      <c r="AR57" s="499">
        <f>IF($C57&lt;&gt;"",'Weather Losses_Analysis'!U87,"")</f>
        <v>0</v>
      </c>
      <c r="AS57" s="499" t="e">
        <f t="shared" si="72"/>
        <v>#VALUE!</v>
      </c>
      <c r="AT57" s="499">
        <f>IF($C57&lt;&gt;"",'Weather Losses_Analysis'!AI87,"")</f>
        <v>0</v>
      </c>
      <c r="AV57" s="353" t="e">
        <f t="shared" si="73"/>
        <v>#VALUE!</v>
      </c>
      <c r="AW57" s="420">
        <f t="shared" si="74"/>
        <v>0</v>
      </c>
      <c r="AY57" s="359" t="e">
        <f>IF($C57&lt;&gt;"",Summary_AttrorTotal!F87,"")</f>
        <v>#N/A</v>
      </c>
      <c r="AZ57" s="359" t="e">
        <f>IF($C57&lt;&gt;"",Summary_AttrorTotal!G87,"")</f>
        <v>#N/A</v>
      </c>
      <c r="BA57" s="360" t="e">
        <f t="shared" si="75"/>
        <v>#N/A</v>
      </c>
      <c r="BB57" s="348">
        <f t="shared" si="76"/>
        <v>0</v>
      </c>
      <c r="BC57" s="300" t="e">
        <f t="shared" si="77"/>
        <v>#N/A</v>
      </c>
      <c r="BE57" s="348"/>
    </row>
    <row r="58" spans="1:57" hidden="1">
      <c r="A58" s="364"/>
      <c r="B58" s="335">
        <f t="shared" si="57"/>
        <v>43</v>
      </c>
      <c r="C58" s="715" t="str">
        <f t="shared" si="79"/>
        <v>2016 Q3</v>
      </c>
      <c r="D58" s="348" t="e">
        <f>IF($C58&lt;&gt;"",Summary_AttrorTotal!H88,"")</f>
        <v>#VALUE!</v>
      </c>
      <c r="E58" s="348" t="e">
        <f>IF($C58&lt;&gt;"",Summary_AttrorTotal!I88,"")</f>
        <v>#VALUE!</v>
      </c>
      <c r="F58" s="346" t="e">
        <f t="shared" si="53"/>
        <v>#VALUE!</v>
      </c>
      <c r="G58" s="346" t="e">
        <f t="shared" si="54"/>
        <v>#VALUE!</v>
      </c>
      <c r="H58" s="407" t="str">
        <f>IF($C58="","",Summary_AttrorTotal!S88)</f>
        <v/>
      </c>
      <c r="I58" s="349">
        <f t="shared" si="55"/>
        <v>1</v>
      </c>
      <c r="J58" s="349">
        <f t="shared" si="56"/>
        <v>1</v>
      </c>
      <c r="K58" s="347"/>
      <c r="L58" s="348" t="e">
        <f>IF($C58&lt;&gt;"",Summary_AttrorTotal!L88,"")</f>
        <v>#VALUE!</v>
      </c>
      <c r="M58" s="348">
        <f t="shared" si="78"/>
        <v>0</v>
      </c>
      <c r="N58" s="348" t="str">
        <f>IF($C58&lt;&gt;"",Summary_AttrorTotal!U88,"")</f>
        <v/>
      </c>
      <c r="P58" s="346" t="e">
        <f>IF($C58&lt;&gt;"",Summary_AttrorTotal!B88,"")</f>
        <v>#N/A</v>
      </c>
      <c r="Q58" s="346" t="e">
        <f>IF($C58&lt;&gt;"",Summary_AttrorTotal!C88,"")</f>
        <v>#N/A</v>
      </c>
      <c r="S58" s="351" t="e">
        <f t="shared" si="59"/>
        <v>#VALUE!</v>
      </c>
      <c r="T58" s="348">
        <f t="shared" si="60"/>
        <v>0</v>
      </c>
      <c r="U58" s="352" t="e">
        <f t="shared" si="61"/>
        <v>#VALUE!</v>
      </c>
      <c r="V58" s="348" t="e">
        <f t="shared" si="62"/>
        <v>#N/A</v>
      </c>
      <c r="W58" s="346" t="e">
        <f t="shared" si="63"/>
        <v>#VALUE!</v>
      </c>
      <c r="X58" s="348" t="e">
        <f t="shared" si="64"/>
        <v>#VALUE!</v>
      </c>
      <c r="Z58" s="499" t="e">
        <f>IF($C58&lt;&gt;"",'Large Losses_Analysis'!C88,"")</f>
        <v>#VALUE!</v>
      </c>
      <c r="AA58" s="499" t="e">
        <f>IF($C58&lt;&gt;"",'Large Losses_Analysis'!I88,"")</f>
        <v>#VALUE!</v>
      </c>
      <c r="AB58" s="500" t="e">
        <f t="shared" si="65"/>
        <v>#VALUE!</v>
      </c>
      <c r="AC58" s="500" t="e">
        <f t="shared" si="66"/>
        <v>#VALUE!</v>
      </c>
      <c r="AD58" s="501" t="e">
        <f>IF($C58&lt;&gt;"",'Large Losses_Analysis'!AA88,"")</f>
        <v>#VALUE!</v>
      </c>
      <c r="AE58" s="503" t="e">
        <f t="shared" si="67"/>
        <v>#VALUE!</v>
      </c>
      <c r="AF58" s="487"/>
      <c r="AG58" s="487" t="e">
        <f>IF($C58&lt;&gt;"",'Large Losses_Analysis'!U88,"")</f>
        <v>#VALUE!</v>
      </c>
      <c r="AH58" s="500" t="e">
        <f t="shared" si="68"/>
        <v>#VALUE!</v>
      </c>
      <c r="AI58" s="487" t="e">
        <f>IF($C58&lt;&gt;"",'Large Losses_Analysis'!AI88,"")</f>
        <v>#VALUE!</v>
      </c>
      <c r="AJ58" s="487"/>
      <c r="AK58" s="499">
        <f>IF($C58&lt;&gt;"",'Weather Losses_Analysis'!C88,"")</f>
        <v>0</v>
      </c>
      <c r="AL58" s="499">
        <f>IF($C58&lt;&gt;"",'Weather Losses_Analysis'!I88,"")</f>
        <v>0</v>
      </c>
      <c r="AM58" s="500">
        <f t="shared" si="69"/>
        <v>0</v>
      </c>
      <c r="AN58" s="500">
        <f t="shared" si="70"/>
        <v>0</v>
      </c>
      <c r="AO58" s="504">
        <f>IF($C58&lt;&gt;"",'Weather Losses_Analysis'!AA88,"")</f>
        <v>0</v>
      </c>
      <c r="AP58" s="503" t="e">
        <f t="shared" si="71"/>
        <v>#VALUE!</v>
      </c>
      <c r="AQ58" s="499"/>
      <c r="AR58" s="499">
        <f>IF($C58&lt;&gt;"",'Weather Losses_Analysis'!U88,"")</f>
        <v>0</v>
      </c>
      <c r="AS58" s="499" t="e">
        <f t="shared" si="72"/>
        <v>#VALUE!</v>
      </c>
      <c r="AT58" s="499">
        <f>IF($C58&lt;&gt;"",'Weather Losses_Analysis'!AI88,"")</f>
        <v>0</v>
      </c>
      <c r="AV58" s="353" t="e">
        <f t="shared" si="73"/>
        <v>#VALUE!</v>
      </c>
      <c r="AW58" s="420">
        <f t="shared" si="74"/>
        <v>0</v>
      </c>
      <c r="AY58" s="359" t="e">
        <f>IF($C58&lt;&gt;"",Summary_AttrorTotal!F88,"")</f>
        <v>#N/A</v>
      </c>
      <c r="AZ58" s="359" t="e">
        <f>IF($C58&lt;&gt;"",Summary_AttrorTotal!G88,"")</f>
        <v>#N/A</v>
      </c>
      <c r="BA58" s="360" t="e">
        <f t="shared" si="75"/>
        <v>#N/A</v>
      </c>
      <c r="BB58" s="348">
        <f t="shared" si="76"/>
        <v>0</v>
      </c>
      <c r="BC58" s="300" t="e">
        <f t="shared" si="77"/>
        <v>#N/A</v>
      </c>
      <c r="BE58" s="348"/>
    </row>
    <row r="59" spans="1:57" hidden="1">
      <c r="A59" s="364"/>
      <c r="B59" s="335">
        <f t="shared" si="57"/>
        <v>44</v>
      </c>
      <c r="C59" s="715" t="str">
        <f t="shared" si="79"/>
        <v>2016 Q4</v>
      </c>
      <c r="D59" s="348" t="e">
        <f>IF($C59&lt;&gt;"",Summary_AttrorTotal!H89,"")</f>
        <v>#VALUE!</v>
      </c>
      <c r="E59" s="348" t="e">
        <f>IF($C59&lt;&gt;"",Summary_AttrorTotal!I89,"")</f>
        <v>#VALUE!</v>
      </c>
      <c r="F59" s="346" t="e">
        <f t="shared" si="53"/>
        <v>#VALUE!</v>
      </c>
      <c r="G59" s="346" t="e">
        <f t="shared" si="54"/>
        <v>#VALUE!</v>
      </c>
      <c r="H59" s="407" t="str">
        <f>IF($C59="","",Summary_AttrorTotal!S89)</f>
        <v/>
      </c>
      <c r="I59" s="349">
        <f t="shared" si="55"/>
        <v>1</v>
      </c>
      <c r="J59" s="349">
        <f t="shared" si="56"/>
        <v>1</v>
      </c>
      <c r="K59" s="347"/>
      <c r="L59" s="348" t="e">
        <f>IF($C59&lt;&gt;"",Summary_AttrorTotal!L89,"")</f>
        <v>#VALUE!</v>
      </c>
      <c r="M59" s="348">
        <f t="shared" si="78"/>
        <v>0</v>
      </c>
      <c r="N59" s="348" t="str">
        <f>IF($C59&lt;&gt;"",Summary_AttrorTotal!U89,"")</f>
        <v/>
      </c>
      <c r="P59" s="346" t="e">
        <f>IF($C59&lt;&gt;"",Summary_AttrorTotal!B89,"")</f>
        <v>#N/A</v>
      </c>
      <c r="Q59" s="346" t="e">
        <f>IF($C59&lt;&gt;"",Summary_AttrorTotal!C89,"")</f>
        <v>#N/A</v>
      </c>
      <c r="S59" s="351" t="e">
        <f t="shared" si="59"/>
        <v>#VALUE!</v>
      </c>
      <c r="T59" s="348">
        <f t="shared" si="60"/>
        <v>0</v>
      </c>
      <c r="U59" s="352" t="e">
        <f t="shared" si="61"/>
        <v>#VALUE!</v>
      </c>
      <c r="V59" s="348" t="e">
        <f t="shared" si="62"/>
        <v>#N/A</v>
      </c>
      <c r="W59" s="346" t="e">
        <f t="shared" si="63"/>
        <v>#VALUE!</v>
      </c>
      <c r="X59" s="348" t="e">
        <f t="shared" si="64"/>
        <v>#VALUE!</v>
      </c>
      <c r="Z59" s="499" t="e">
        <f>IF($C59&lt;&gt;"",'Large Losses_Analysis'!C89,"")</f>
        <v>#VALUE!</v>
      </c>
      <c r="AA59" s="499" t="e">
        <f>IF($C59&lt;&gt;"",'Large Losses_Analysis'!I89,"")</f>
        <v>#VALUE!</v>
      </c>
      <c r="AB59" s="500" t="e">
        <f t="shared" si="65"/>
        <v>#VALUE!</v>
      </c>
      <c r="AC59" s="500" t="e">
        <f t="shared" si="66"/>
        <v>#VALUE!</v>
      </c>
      <c r="AD59" s="501" t="e">
        <f>IF($C59&lt;&gt;"",'Large Losses_Analysis'!AA89,"")</f>
        <v>#VALUE!</v>
      </c>
      <c r="AE59" s="503" t="e">
        <f t="shared" si="67"/>
        <v>#VALUE!</v>
      </c>
      <c r="AF59" s="487"/>
      <c r="AG59" s="487" t="e">
        <f>IF($C59&lt;&gt;"",'Large Losses_Analysis'!U89,"")</f>
        <v>#VALUE!</v>
      </c>
      <c r="AH59" s="500" t="e">
        <f t="shared" si="68"/>
        <v>#VALUE!</v>
      </c>
      <c r="AI59" s="487" t="e">
        <f>IF($C59&lt;&gt;"",'Large Losses_Analysis'!AI89,"")</f>
        <v>#VALUE!</v>
      </c>
      <c r="AJ59" s="487"/>
      <c r="AK59" s="499">
        <f>IF($C59&lt;&gt;"",'Weather Losses_Analysis'!C89,"")</f>
        <v>0</v>
      </c>
      <c r="AL59" s="499">
        <f>IF($C59&lt;&gt;"",'Weather Losses_Analysis'!I89,"")</f>
        <v>0</v>
      </c>
      <c r="AM59" s="500">
        <f t="shared" si="69"/>
        <v>0</v>
      </c>
      <c r="AN59" s="500">
        <f t="shared" si="70"/>
        <v>0</v>
      </c>
      <c r="AO59" s="504">
        <f>IF($C59&lt;&gt;"",'Weather Losses_Analysis'!AA89,"")</f>
        <v>0</v>
      </c>
      <c r="AP59" s="503" t="e">
        <f t="shared" si="71"/>
        <v>#VALUE!</v>
      </c>
      <c r="AQ59" s="499"/>
      <c r="AR59" s="499">
        <f>IF($C59&lt;&gt;"",'Weather Losses_Analysis'!U89,"")</f>
        <v>0</v>
      </c>
      <c r="AS59" s="499" t="e">
        <f t="shared" si="72"/>
        <v>#VALUE!</v>
      </c>
      <c r="AT59" s="499">
        <f>IF($C59&lt;&gt;"",'Weather Losses_Analysis'!AI89,"")</f>
        <v>0</v>
      </c>
      <c r="AV59" s="353" t="e">
        <f t="shared" si="73"/>
        <v>#VALUE!</v>
      </c>
      <c r="AW59" s="420">
        <f t="shared" si="74"/>
        <v>0</v>
      </c>
      <c r="AY59" s="359" t="e">
        <f>IF($C59&lt;&gt;"",Summary_AttrorTotal!F89,"")</f>
        <v>#N/A</v>
      </c>
      <c r="AZ59" s="359" t="e">
        <f>IF($C59&lt;&gt;"",Summary_AttrorTotal!G89,"")</f>
        <v>#N/A</v>
      </c>
      <c r="BA59" s="360" t="e">
        <f t="shared" si="75"/>
        <v>#N/A</v>
      </c>
      <c r="BB59" s="348">
        <f t="shared" si="76"/>
        <v>0</v>
      </c>
      <c r="BC59" s="300" t="e">
        <f t="shared" si="77"/>
        <v>#N/A</v>
      </c>
      <c r="BE59" s="348"/>
    </row>
    <row r="60" spans="1:57" hidden="1">
      <c r="A60" s="364"/>
      <c r="B60" s="335">
        <f t="shared" si="57"/>
        <v>45</v>
      </c>
      <c r="C60" s="715" t="str">
        <f t="shared" si="79"/>
        <v>2017 Q1</v>
      </c>
      <c r="D60" s="348" t="e">
        <f>IF($C60&lt;&gt;"",Summary_AttrorTotal!H90,"")</f>
        <v>#VALUE!</v>
      </c>
      <c r="E60" s="348" t="e">
        <f>IF($C60&lt;&gt;"",Summary_AttrorTotal!I90,"")</f>
        <v>#VALUE!</v>
      </c>
      <c r="F60" s="346" t="e">
        <f t="shared" si="53"/>
        <v>#VALUE!</v>
      </c>
      <c r="G60" s="346" t="e">
        <f t="shared" si="54"/>
        <v>#VALUE!</v>
      </c>
      <c r="H60" s="407" t="str">
        <f>IF($C60="","",Summary_AttrorTotal!S90)</f>
        <v/>
      </c>
      <c r="I60" s="349">
        <f t="shared" si="55"/>
        <v>1</v>
      </c>
      <c r="J60" s="349">
        <f t="shared" si="56"/>
        <v>1</v>
      </c>
      <c r="K60" s="347"/>
      <c r="L60" s="348" t="e">
        <f>IF($C60&lt;&gt;"",Summary_AttrorTotal!L90,"")</f>
        <v>#VALUE!</v>
      </c>
      <c r="M60" s="348">
        <f t="shared" si="78"/>
        <v>0</v>
      </c>
      <c r="N60" s="348" t="str">
        <f>IF($C60&lt;&gt;"",Summary_AttrorTotal!U90,"")</f>
        <v/>
      </c>
      <c r="P60" s="346" t="e">
        <f>IF($C60&lt;&gt;"",Summary_AttrorTotal!B90,"")</f>
        <v>#N/A</v>
      </c>
      <c r="Q60" s="346" t="e">
        <f>IF($C60&lt;&gt;"",Summary_AttrorTotal!C90,"")</f>
        <v>#N/A</v>
      </c>
      <c r="S60" s="351" t="e">
        <f t="shared" si="59"/>
        <v>#VALUE!</v>
      </c>
      <c r="T60" s="348">
        <f t="shared" si="60"/>
        <v>0</v>
      </c>
      <c r="U60" s="352" t="e">
        <f t="shared" si="61"/>
        <v>#VALUE!</v>
      </c>
      <c r="V60" s="348" t="e">
        <f t="shared" si="62"/>
        <v>#N/A</v>
      </c>
      <c r="W60" s="346" t="e">
        <f t="shared" si="63"/>
        <v>#VALUE!</v>
      </c>
      <c r="X60" s="348" t="e">
        <f t="shared" si="64"/>
        <v>#VALUE!</v>
      </c>
      <c r="Z60" s="499" t="e">
        <f>IF($C60&lt;&gt;"",'Large Losses_Analysis'!C90,"")</f>
        <v>#VALUE!</v>
      </c>
      <c r="AA60" s="499" t="e">
        <f>IF($C60&lt;&gt;"",'Large Losses_Analysis'!I90,"")</f>
        <v>#VALUE!</v>
      </c>
      <c r="AB60" s="500" t="e">
        <f t="shared" si="65"/>
        <v>#VALUE!</v>
      </c>
      <c r="AC60" s="500" t="e">
        <f t="shared" si="66"/>
        <v>#VALUE!</v>
      </c>
      <c r="AD60" s="501" t="e">
        <f>IF($C60&lt;&gt;"",'Large Losses_Analysis'!AA90,"")</f>
        <v>#VALUE!</v>
      </c>
      <c r="AE60" s="503" t="e">
        <f t="shared" si="67"/>
        <v>#VALUE!</v>
      </c>
      <c r="AF60" s="487"/>
      <c r="AG60" s="487" t="e">
        <f>IF($C60&lt;&gt;"",'Large Losses_Analysis'!U90,"")</f>
        <v>#VALUE!</v>
      </c>
      <c r="AH60" s="500" t="e">
        <f t="shared" si="68"/>
        <v>#VALUE!</v>
      </c>
      <c r="AI60" s="487" t="e">
        <f>IF($C60&lt;&gt;"",'Large Losses_Analysis'!AI90,"")</f>
        <v>#VALUE!</v>
      </c>
      <c r="AJ60" s="487"/>
      <c r="AK60" s="499">
        <f>IF($C60&lt;&gt;"",'Weather Losses_Analysis'!C90,"")</f>
        <v>0</v>
      </c>
      <c r="AL60" s="499">
        <f>IF($C60&lt;&gt;"",'Weather Losses_Analysis'!I90,"")</f>
        <v>0</v>
      </c>
      <c r="AM60" s="500">
        <f t="shared" si="69"/>
        <v>0</v>
      </c>
      <c r="AN60" s="500">
        <f t="shared" si="70"/>
        <v>0</v>
      </c>
      <c r="AO60" s="504">
        <f>IF($C60&lt;&gt;"",'Weather Losses_Analysis'!AA90,"")</f>
        <v>0</v>
      </c>
      <c r="AP60" s="503" t="e">
        <f t="shared" si="71"/>
        <v>#VALUE!</v>
      </c>
      <c r="AQ60" s="499"/>
      <c r="AR60" s="499">
        <f>IF($C60&lt;&gt;"",'Weather Losses_Analysis'!U90,"")</f>
        <v>0</v>
      </c>
      <c r="AS60" s="499" t="e">
        <f t="shared" si="72"/>
        <v>#VALUE!</v>
      </c>
      <c r="AT60" s="499">
        <f>IF($C60&lt;&gt;"",'Weather Losses_Analysis'!AI90,"")</f>
        <v>0</v>
      </c>
      <c r="AV60" s="353" t="e">
        <f t="shared" si="73"/>
        <v>#VALUE!</v>
      </c>
      <c r="AW60" s="420">
        <f t="shared" si="74"/>
        <v>0</v>
      </c>
      <c r="AY60" s="359" t="e">
        <f>IF($C60&lt;&gt;"",Summary_AttrorTotal!F90,"")</f>
        <v>#N/A</v>
      </c>
      <c r="AZ60" s="359" t="e">
        <f>IF($C60&lt;&gt;"",Summary_AttrorTotal!G90,"")</f>
        <v>#N/A</v>
      </c>
      <c r="BA60" s="360" t="e">
        <f t="shared" si="75"/>
        <v>#N/A</v>
      </c>
      <c r="BB60" s="348">
        <f t="shared" si="76"/>
        <v>0</v>
      </c>
      <c r="BC60" s="300" t="e">
        <f t="shared" si="77"/>
        <v>#N/A</v>
      </c>
      <c r="BE60" s="348"/>
    </row>
    <row r="61" spans="1:57" hidden="1">
      <c r="A61" s="364"/>
      <c r="B61" s="335">
        <f t="shared" si="57"/>
        <v>46</v>
      </c>
      <c r="C61" s="715" t="str">
        <f t="shared" si="79"/>
        <v>2017 Q2</v>
      </c>
      <c r="D61" s="348" t="e">
        <f>IF($C61&lt;&gt;"",Summary_AttrorTotal!H91,"")</f>
        <v>#VALUE!</v>
      </c>
      <c r="E61" s="348" t="e">
        <f>IF($C61&lt;&gt;"",Summary_AttrorTotal!I91,"")</f>
        <v>#VALUE!</v>
      </c>
      <c r="F61" s="346" t="e">
        <f t="shared" si="53"/>
        <v>#VALUE!</v>
      </c>
      <c r="G61" s="346" t="e">
        <f t="shared" si="54"/>
        <v>#VALUE!</v>
      </c>
      <c r="H61" s="407" t="str">
        <f>IF($C61="","",Summary_AttrorTotal!S91)</f>
        <v/>
      </c>
      <c r="I61" s="349">
        <f t="shared" si="55"/>
        <v>1</v>
      </c>
      <c r="J61" s="349">
        <f t="shared" si="56"/>
        <v>1</v>
      </c>
      <c r="K61" s="347"/>
      <c r="L61" s="348" t="e">
        <f>IF($C61&lt;&gt;"",Summary_AttrorTotal!L91,"")</f>
        <v>#VALUE!</v>
      </c>
      <c r="M61" s="348">
        <f t="shared" si="78"/>
        <v>0</v>
      </c>
      <c r="N61" s="348" t="str">
        <f>IF($C61&lt;&gt;"",Summary_AttrorTotal!U91,"")</f>
        <v/>
      </c>
      <c r="P61" s="346" t="e">
        <f>IF($C61&lt;&gt;"",Summary_AttrorTotal!B91,"")</f>
        <v>#N/A</v>
      </c>
      <c r="Q61" s="346" t="e">
        <f>IF($C61&lt;&gt;"",Summary_AttrorTotal!C91,"")</f>
        <v>#N/A</v>
      </c>
      <c r="S61" s="351" t="e">
        <f t="shared" si="59"/>
        <v>#VALUE!</v>
      </c>
      <c r="T61" s="348">
        <f t="shared" si="60"/>
        <v>0</v>
      </c>
      <c r="U61" s="352" t="e">
        <f t="shared" si="61"/>
        <v>#VALUE!</v>
      </c>
      <c r="V61" s="348" t="e">
        <f t="shared" si="62"/>
        <v>#N/A</v>
      </c>
      <c r="W61" s="346" t="e">
        <f t="shared" si="63"/>
        <v>#VALUE!</v>
      </c>
      <c r="X61" s="348" t="e">
        <f t="shared" si="64"/>
        <v>#VALUE!</v>
      </c>
      <c r="Z61" s="499" t="e">
        <f>IF($C61&lt;&gt;"",'Large Losses_Analysis'!C91,"")</f>
        <v>#VALUE!</v>
      </c>
      <c r="AA61" s="499" t="e">
        <f>IF($C61&lt;&gt;"",'Large Losses_Analysis'!I91,"")</f>
        <v>#VALUE!</v>
      </c>
      <c r="AB61" s="500" t="e">
        <f t="shared" si="65"/>
        <v>#VALUE!</v>
      </c>
      <c r="AC61" s="500" t="e">
        <f t="shared" si="66"/>
        <v>#VALUE!</v>
      </c>
      <c r="AD61" s="501" t="e">
        <f>IF($C61&lt;&gt;"",'Large Losses_Analysis'!AA91,"")</f>
        <v>#VALUE!</v>
      </c>
      <c r="AE61" s="503" t="e">
        <f t="shared" si="67"/>
        <v>#VALUE!</v>
      </c>
      <c r="AF61" s="487"/>
      <c r="AG61" s="487" t="e">
        <f>IF($C61&lt;&gt;"",'Large Losses_Analysis'!U91,"")</f>
        <v>#VALUE!</v>
      </c>
      <c r="AH61" s="500" t="e">
        <f t="shared" si="68"/>
        <v>#VALUE!</v>
      </c>
      <c r="AI61" s="487" t="e">
        <f>IF($C61&lt;&gt;"",'Large Losses_Analysis'!AI91,"")</f>
        <v>#VALUE!</v>
      </c>
      <c r="AJ61" s="487"/>
      <c r="AK61" s="499">
        <f>IF($C61&lt;&gt;"",'Weather Losses_Analysis'!C91,"")</f>
        <v>0</v>
      </c>
      <c r="AL61" s="499">
        <f>IF($C61&lt;&gt;"",'Weather Losses_Analysis'!I91,"")</f>
        <v>0</v>
      </c>
      <c r="AM61" s="500">
        <f t="shared" si="69"/>
        <v>0</v>
      </c>
      <c r="AN61" s="500">
        <f t="shared" si="70"/>
        <v>0</v>
      </c>
      <c r="AO61" s="504">
        <f>IF($C61&lt;&gt;"",'Weather Losses_Analysis'!AA91,"")</f>
        <v>0</v>
      </c>
      <c r="AP61" s="503" t="e">
        <f t="shared" si="71"/>
        <v>#VALUE!</v>
      </c>
      <c r="AQ61" s="499"/>
      <c r="AR61" s="499">
        <f>IF($C61&lt;&gt;"",'Weather Losses_Analysis'!U91,"")</f>
        <v>0</v>
      </c>
      <c r="AS61" s="499" t="e">
        <f t="shared" si="72"/>
        <v>#VALUE!</v>
      </c>
      <c r="AT61" s="499">
        <f>IF($C61&lt;&gt;"",'Weather Losses_Analysis'!AI91,"")</f>
        <v>0</v>
      </c>
      <c r="AV61" s="353" t="e">
        <f t="shared" si="73"/>
        <v>#VALUE!</v>
      </c>
      <c r="AW61" s="420">
        <f t="shared" si="74"/>
        <v>0</v>
      </c>
      <c r="AY61" s="359" t="e">
        <f>IF($C61&lt;&gt;"",Summary_AttrorTotal!F91,"")</f>
        <v>#N/A</v>
      </c>
      <c r="AZ61" s="359" t="e">
        <f>IF($C61&lt;&gt;"",Summary_AttrorTotal!G91,"")</f>
        <v>#N/A</v>
      </c>
      <c r="BA61" s="360" t="e">
        <f t="shared" si="75"/>
        <v>#N/A</v>
      </c>
      <c r="BB61" s="348">
        <f t="shared" si="76"/>
        <v>0</v>
      </c>
      <c r="BC61" s="300" t="e">
        <f t="shared" si="77"/>
        <v>#N/A</v>
      </c>
      <c r="BE61" s="348"/>
    </row>
    <row r="62" spans="1:57" hidden="1">
      <c r="A62" s="364"/>
      <c r="B62" s="335">
        <f t="shared" si="57"/>
        <v>47</v>
      </c>
      <c r="C62" s="715" t="str">
        <f t="shared" si="79"/>
        <v>2017 Q3</v>
      </c>
      <c r="D62" s="348" t="e">
        <f>IF($C62&lt;&gt;"",Summary_AttrorTotal!H92,"")</f>
        <v>#VALUE!</v>
      </c>
      <c r="E62" s="348" t="e">
        <f>IF($C62&lt;&gt;"",Summary_AttrorTotal!I92,"")</f>
        <v>#VALUE!</v>
      </c>
      <c r="F62" s="346" t="e">
        <f t="shared" si="53"/>
        <v>#VALUE!</v>
      </c>
      <c r="G62" s="346" t="e">
        <f t="shared" si="54"/>
        <v>#VALUE!</v>
      </c>
      <c r="H62" s="407" t="str">
        <f>IF($C62="","",Summary_AttrorTotal!S92)</f>
        <v/>
      </c>
      <c r="I62" s="349">
        <f t="shared" si="55"/>
        <v>1</v>
      </c>
      <c r="J62" s="349">
        <f t="shared" si="56"/>
        <v>1</v>
      </c>
      <c r="K62" s="347"/>
      <c r="L62" s="348" t="e">
        <f>IF($C62&lt;&gt;"",Summary_AttrorTotal!L92,"")</f>
        <v>#VALUE!</v>
      </c>
      <c r="M62" s="348">
        <f t="shared" si="78"/>
        <v>0</v>
      </c>
      <c r="N62" s="348" t="str">
        <f>IF($C62&lt;&gt;"",Summary_AttrorTotal!U92,"")</f>
        <v/>
      </c>
      <c r="P62" s="346" t="e">
        <f>IF($C62&lt;&gt;"",Summary_AttrorTotal!B92,"")</f>
        <v>#N/A</v>
      </c>
      <c r="Q62" s="346" t="e">
        <f>IF($C62&lt;&gt;"",Summary_AttrorTotal!C92,"")</f>
        <v>#N/A</v>
      </c>
      <c r="S62" s="351" t="e">
        <f t="shared" si="59"/>
        <v>#VALUE!</v>
      </c>
      <c r="T62" s="348">
        <f t="shared" si="60"/>
        <v>0</v>
      </c>
      <c r="U62" s="352" t="e">
        <f t="shared" si="61"/>
        <v>#VALUE!</v>
      </c>
      <c r="V62" s="348" t="e">
        <f t="shared" si="62"/>
        <v>#N/A</v>
      </c>
      <c r="W62" s="346" t="e">
        <f t="shared" si="63"/>
        <v>#VALUE!</v>
      </c>
      <c r="X62" s="348" t="e">
        <f t="shared" si="64"/>
        <v>#VALUE!</v>
      </c>
      <c r="Z62" s="499" t="e">
        <f>IF($C62&lt;&gt;"",'Large Losses_Analysis'!C92,"")</f>
        <v>#VALUE!</v>
      </c>
      <c r="AA62" s="499" t="e">
        <f>IF($C62&lt;&gt;"",'Large Losses_Analysis'!I92,"")</f>
        <v>#VALUE!</v>
      </c>
      <c r="AB62" s="500" t="e">
        <f t="shared" si="65"/>
        <v>#VALUE!</v>
      </c>
      <c r="AC62" s="500" t="e">
        <f t="shared" si="66"/>
        <v>#VALUE!</v>
      </c>
      <c r="AD62" s="501" t="e">
        <f>IF($C62&lt;&gt;"",'Large Losses_Analysis'!AA92,"")</f>
        <v>#VALUE!</v>
      </c>
      <c r="AE62" s="503" t="e">
        <f t="shared" si="67"/>
        <v>#VALUE!</v>
      </c>
      <c r="AF62" s="487"/>
      <c r="AG62" s="487" t="e">
        <f>IF($C62&lt;&gt;"",'Large Losses_Analysis'!U92,"")</f>
        <v>#VALUE!</v>
      </c>
      <c r="AH62" s="500" t="e">
        <f t="shared" si="68"/>
        <v>#VALUE!</v>
      </c>
      <c r="AI62" s="487" t="e">
        <f>IF($C62&lt;&gt;"",'Large Losses_Analysis'!AI92,"")</f>
        <v>#VALUE!</v>
      </c>
      <c r="AJ62" s="487"/>
      <c r="AK62" s="499">
        <f>IF($C62&lt;&gt;"",'Weather Losses_Analysis'!C92,"")</f>
        <v>0</v>
      </c>
      <c r="AL62" s="499">
        <f>IF($C62&lt;&gt;"",'Weather Losses_Analysis'!I92,"")</f>
        <v>0</v>
      </c>
      <c r="AM62" s="500">
        <f t="shared" si="69"/>
        <v>0</v>
      </c>
      <c r="AN62" s="500">
        <f t="shared" si="70"/>
        <v>0</v>
      </c>
      <c r="AO62" s="504">
        <f>IF($C62&lt;&gt;"",'Weather Losses_Analysis'!AA92,"")</f>
        <v>0</v>
      </c>
      <c r="AP62" s="503" t="e">
        <f t="shared" si="71"/>
        <v>#VALUE!</v>
      </c>
      <c r="AQ62" s="499"/>
      <c r="AR62" s="499">
        <f>IF($C62&lt;&gt;"",'Weather Losses_Analysis'!U92,"")</f>
        <v>0</v>
      </c>
      <c r="AS62" s="499" t="e">
        <f t="shared" si="72"/>
        <v>#VALUE!</v>
      </c>
      <c r="AT62" s="499">
        <f>IF($C62&lt;&gt;"",'Weather Losses_Analysis'!AI92,"")</f>
        <v>0</v>
      </c>
      <c r="AV62" s="353" t="e">
        <f t="shared" si="73"/>
        <v>#VALUE!</v>
      </c>
      <c r="AW62" s="420">
        <f t="shared" si="74"/>
        <v>0</v>
      </c>
      <c r="AY62" s="359" t="e">
        <f>IF($C62&lt;&gt;"",Summary_AttrorTotal!F92,"")</f>
        <v>#N/A</v>
      </c>
      <c r="AZ62" s="359" t="e">
        <f>IF($C62&lt;&gt;"",Summary_AttrorTotal!G92,"")</f>
        <v>#N/A</v>
      </c>
      <c r="BA62" s="360" t="e">
        <f t="shared" si="75"/>
        <v>#N/A</v>
      </c>
      <c r="BB62" s="348">
        <f t="shared" si="76"/>
        <v>0</v>
      </c>
      <c r="BC62" s="300" t="e">
        <f t="shared" si="77"/>
        <v>#N/A</v>
      </c>
      <c r="BE62" s="348"/>
    </row>
    <row r="63" spans="1:57" hidden="1">
      <c r="A63" s="364"/>
      <c r="B63" s="335">
        <f t="shared" si="57"/>
        <v>48</v>
      </c>
      <c r="C63" s="715" t="str">
        <f t="shared" si="79"/>
        <v>2017 Q4</v>
      </c>
      <c r="D63" s="348" t="e">
        <f>IF($C63&lt;&gt;"",Summary_AttrorTotal!H93,"")</f>
        <v>#VALUE!</v>
      </c>
      <c r="E63" s="348" t="e">
        <f>IF($C63&lt;&gt;"",Summary_AttrorTotal!I93,"")</f>
        <v>#VALUE!</v>
      </c>
      <c r="F63" s="346" t="e">
        <f t="shared" si="53"/>
        <v>#VALUE!</v>
      </c>
      <c r="G63" s="346" t="e">
        <f t="shared" si="54"/>
        <v>#VALUE!</v>
      </c>
      <c r="H63" s="407" t="str">
        <f>IF($C63="","",Summary_AttrorTotal!S93)</f>
        <v/>
      </c>
      <c r="I63" s="349">
        <f t="shared" si="55"/>
        <v>1</v>
      </c>
      <c r="J63" s="349">
        <f t="shared" si="56"/>
        <v>1</v>
      </c>
      <c r="K63" s="347"/>
      <c r="L63" s="348" t="e">
        <f>IF($C63&lt;&gt;"",Summary_AttrorTotal!L93,"")</f>
        <v>#VALUE!</v>
      </c>
      <c r="M63" s="348">
        <f t="shared" si="78"/>
        <v>0</v>
      </c>
      <c r="N63" s="348" t="str">
        <f>IF($C63&lt;&gt;"",Summary_AttrorTotal!U93,"")</f>
        <v/>
      </c>
      <c r="P63" s="346" t="e">
        <f>IF($C63&lt;&gt;"",Summary_AttrorTotal!B93,"")</f>
        <v>#N/A</v>
      </c>
      <c r="Q63" s="346" t="e">
        <f>IF($C63&lt;&gt;"",Summary_AttrorTotal!C93,"")</f>
        <v>#N/A</v>
      </c>
      <c r="S63" s="351" t="e">
        <f t="shared" si="59"/>
        <v>#VALUE!</v>
      </c>
      <c r="T63" s="348">
        <f t="shared" si="60"/>
        <v>0</v>
      </c>
      <c r="U63" s="352" t="e">
        <f t="shared" si="61"/>
        <v>#VALUE!</v>
      </c>
      <c r="V63" s="348" t="e">
        <f t="shared" si="62"/>
        <v>#N/A</v>
      </c>
      <c r="W63" s="346" t="e">
        <f t="shared" si="63"/>
        <v>#VALUE!</v>
      </c>
      <c r="X63" s="348" t="e">
        <f t="shared" si="64"/>
        <v>#VALUE!</v>
      </c>
      <c r="Z63" s="499" t="e">
        <f>IF($C63&lt;&gt;"",'Large Losses_Analysis'!C93,"")</f>
        <v>#VALUE!</v>
      </c>
      <c r="AA63" s="499" t="e">
        <f>IF($C63&lt;&gt;"",'Large Losses_Analysis'!I93,"")</f>
        <v>#VALUE!</v>
      </c>
      <c r="AB63" s="500" t="e">
        <f t="shared" si="65"/>
        <v>#VALUE!</v>
      </c>
      <c r="AC63" s="500" t="e">
        <f t="shared" si="66"/>
        <v>#VALUE!</v>
      </c>
      <c r="AD63" s="501" t="e">
        <f>IF($C63&lt;&gt;"",'Large Losses_Analysis'!AA93,"")</f>
        <v>#VALUE!</v>
      </c>
      <c r="AE63" s="503" t="e">
        <f t="shared" si="67"/>
        <v>#VALUE!</v>
      </c>
      <c r="AF63" s="487"/>
      <c r="AG63" s="487" t="e">
        <f>IF($C63&lt;&gt;"",'Large Losses_Analysis'!U93,"")</f>
        <v>#VALUE!</v>
      </c>
      <c r="AH63" s="500" t="e">
        <f t="shared" si="68"/>
        <v>#VALUE!</v>
      </c>
      <c r="AI63" s="487" t="e">
        <f>IF($C63&lt;&gt;"",'Large Losses_Analysis'!AI93,"")</f>
        <v>#VALUE!</v>
      </c>
      <c r="AJ63" s="487"/>
      <c r="AK63" s="499">
        <f>IF($C63&lt;&gt;"",'Weather Losses_Analysis'!C93,"")</f>
        <v>0</v>
      </c>
      <c r="AL63" s="499">
        <f>IF($C63&lt;&gt;"",'Weather Losses_Analysis'!I93,"")</f>
        <v>0</v>
      </c>
      <c r="AM63" s="500">
        <f t="shared" si="69"/>
        <v>0</v>
      </c>
      <c r="AN63" s="500">
        <f t="shared" si="70"/>
        <v>0</v>
      </c>
      <c r="AO63" s="504">
        <f>IF($C63&lt;&gt;"",'Weather Losses_Analysis'!AA93,"")</f>
        <v>0</v>
      </c>
      <c r="AP63" s="503" t="e">
        <f t="shared" si="71"/>
        <v>#VALUE!</v>
      </c>
      <c r="AQ63" s="499"/>
      <c r="AR63" s="499">
        <f>IF($C63&lt;&gt;"",'Weather Losses_Analysis'!U93,"")</f>
        <v>0</v>
      </c>
      <c r="AS63" s="499" t="e">
        <f t="shared" si="72"/>
        <v>#VALUE!</v>
      </c>
      <c r="AT63" s="499">
        <f>IF($C63&lt;&gt;"",'Weather Losses_Analysis'!AI93,"")</f>
        <v>0</v>
      </c>
      <c r="AV63" s="353" t="e">
        <f t="shared" si="73"/>
        <v>#VALUE!</v>
      </c>
      <c r="AW63" s="420">
        <f t="shared" si="74"/>
        <v>0</v>
      </c>
      <c r="AY63" s="359" t="e">
        <f>IF($C63&lt;&gt;"",Summary_AttrorTotal!F93,"")</f>
        <v>#N/A</v>
      </c>
      <c r="AZ63" s="359" t="e">
        <f>IF($C63&lt;&gt;"",Summary_AttrorTotal!G93,"")</f>
        <v>#N/A</v>
      </c>
      <c r="BA63" s="360" t="e">
        <f t="shared" si="75"/>
        <v>#N/A</v>
      </c>
      <c r="BB63" s="348">
        <f t="shared" si="76"/>
        <v>0</v>
      </c>
      <c r="BC63" s="300" t="e">
        <f t="shared" si="77"/>
        <v>#N/A</v>
      </c>
      <c r="BE63" s="348"/>
    </row>
    <row r="64" spans="1:57" hidden="1">
      <c r="A64" s="364"/>
      <c r="B64" s="335">
        <f t="shared" si="57"/>
        <v>49</v>
      </c>
      <c r="C64" s="715" t="str">
        <f t="shared" si="79"/>
        <v>2018 Q1</v>
      </c>
      <c r="D64" s="348" t="e">
        <f>IF($C64&lt;&gt;"",Summary_AttrorTotal!H94,"")</f>
        <v>#VALUE!</v>
      </c>
      <c r="E64" s="348" t="e">
        <f>IF($C64&lt;&gt;"",Summary_AttrorTotal!I94,"")</f>
        <v>#VALUE!</v>
      </c>
      <c r="F64" s="346" t="e">
        <f t="shared" si="53"/>
        <v>#VALUE!</v>
      </c>
      <c r="G64" s="346" t="e">
        <f t="shared" si="54"/>
        <v>#VALUE!</v>
      </c>
      <c r="H64" s="407" t="str">
        <f>IF($C64="","",Summary_AttrorTotal!S94)</f>
        <v/>
      </c>
      <c r="I64" s="349">
        <f t="shared" si="55"/>
        <v>1</v>
      </c>
      <c r="J64" s="349">
        <f t="shared" si="56"/>
        <v>1</v>
      </c>
      <c r="K64" s="347"/>
      <c r="L64" s="348" t="e">
        <f>IF($C64&lt;&gt;"",Summary_AttrorTotal!L94,"")</f>
        <v>#VALUE!</v>
      </c>
      <c r="M64" s="348">
        <f t="shared" si="78"/>
        <v>0</v>
      </c>
      <c r="N64" s="348" t="str">
        <f>IF($C64&lt;&gt;"",Summary_AttrorTotal!U94,"")</f>
        <v/>
      </c>
      <c r="P64" s="346" t="e">
        <f>IF($C64&lt;&gt;"",Summary_AttrorTotal!B94,"")</f>
        <v>#N/A</v>
      </c>
      <c r="Q64" s="346" t="e">
        <f>IF($C64&lt;&gt;"",Summary_AttrorTotal!C94,"")</f>
        <v>#N/A</v>
      </c>
      <c r="S64" s="351" t="e">
        <f t="shared" si="59"/>
        <v>#VALUE!</v>
      </c>
      <c r="T64" s="348">
        <f t="shared" si="60"/>
        <v>0</v>
      </c>
      <c r="U64" s="352" t="e">
        <f t="shared" si="61"/>
        <v>#VALUE!</v>
      </c>
      <c r="V64" s="348" t="e">
        <f t="shared" si="62"/>
        <v>#N/A</v>
      </c>
      <c r="W64" s="346" t="e">
        <f t="shared" si="63"/>
        <v>#VALUE!</v>
      </c>
      <c r="X64" s="348" t="e">
        <f t="shared" si="64"/>
        <v>#VALUE!</v>
      </c>
      <c r="Z64" s="499" t="e">
        <f>IF($C64&lt;&gt;"",'Large Losses_Analysis'!C94,"")</f>
        <v>#VALUE!</v>
      </c>
      <c r="AA64" s="499" t="e">
        <f>IF($C64&lt;&gt;"",'Large Losses_Analysis'!I94,"")</f>
        <v>#VALUE!</v>
      </c>
      <c r="AB64" s="500" t="e">
        <f t="shared" si="65"/>
        <v>#VALUE!</v>
      </c>
      <c r="AC64" s="500" t="e">
        <f t="shared" si="66"/>
        <v>#VALUE!</v>
      </c>
      <c r="AD64" s="501" t="e">
        <f>IF($C64&lt;&gt;"",'Large Losses_Analysis'!AA94,"")</f>
        <v>#VALUE!</v>
      </c>
      <c r="AE64" s="503" t="e">
        <f t="shared" si="67"/>
        <v>#VALUE!</v>
      </c>
      <c r="AF64" s="487"/>
      <c r="AG64" s="487" t="e">
        <f>IF($C64&lt;&gt;"",'Large Losses_Analysis'!U94,"")</f>
        <v>#VALUE!</v>
      </c>
      <c r="AH64" s="500" t="e">
        <f t="shared" si="68"/>
        <v>#VALUE!</v>
      </c>
      <c r="AI64" s="487" t="e">
        <f>IF($C64&lt;&gt;"",'Large Losses_Analysis'!AI94,"")</f>
        <v>#VALUE!</v>
      </c>
      <c r="AJ64" s="487"/>
      <c r="AK64" s="499">
        <f>IF($C64&lt;&gt;"",'Weather Losses_Analysis'!C94,"")</f>
        <v>0</v>
      </c>
      <c r="AL64" s="499">
        <f>IF($C64&lt;&gt;"",'Weather Losses_Analysis'!I94,"")</f>
        <v>0</v>
      </c>
      <c r="AM64" s="500">
        <f t="shared" si="69"/>
        <v>0</v>
      </c>
      <c r="AN64" s="500">
        <f t="shared" si="70"/>
        <v>0</v>
      </c>
      <c r="AO64" s="504">
        <f>IF($C64&lt;&gt;"",'Weather Losses_Analysis'!AA94,"")</f>
        <v>0</v>
      </c>
      <c r="AP64" s="503" t="e">
        <f t="shared" si="71"/>
        <v>#VALUE!</v>
      </c>
      <c r="AQ64" s="499"/>
      <c r="AR64" s="499">
        <f>IF($C64&lt;&gt;"",'Weather Losses_Analysis'!U94,"")</f>
        <v>0</v>
      </c>
      <c r="AS64" s="499" t="e">
        <f t="shared" si="72"/>
        <v>#VALUE!</v>
      </c>
      <c r="AT64" s="499">
        <f>IF($C64&lt;&gt;"",'Weather Losses_Analysis'!AI94,"")</f>
        <v>0</v>
      </c>
      <c r="AV64" s="353" t="e">
        <f t="shared" si="73"/>
        <v>#VALUE!</v>
      </c>
      <c r="AW64" s="420">
        <f t="shared" si="74"/>
        <v>0</v>
      </c>
      <c r="AY64" s="359" t="e">
        <f>IF($C64&lt;&gt;"",Summary_AttrorTotal!F94,"")</f>
        <v>#N/A</v>
      </c>
      <c r="AZ64" s="359" t="e">
        <f>IF($C64&lt;&gt;"",Summary_AttrorTotal!G94,"")</f>
        <v>#N/A</v>
      </c>
      <c r="BA64" s="360" t="e">
        <f t="shared" si="75"/>
        <v>#N/A</v>
      </c>
      <c r="BB64" s="348">
        <f t="shared" si="76"/>
        <v>0</v>
      </c>
      <c r="BC64" s="300" t="e">
        <f t="shared" si="77"/>
        <v>#N/A</v>
      </c>
      <c r="BE64" s="348"/>
    </row>
    <row r="65" spans="1:57" hidden="1">
      <c r="A65" s="364"/>
      <c r="B65" s="335">
        <f t="shared" si="57"/>
        <v>50</v>
      </c>
      <c r="C65" s="715" t="str">
        <f t="shared" si="79"/>
        <v>2018 Q2</v>
      </c>
      <c r="D65" s="348" t="e">
        <f>IF($C65&lt;&gt;"",Summary_AttrorTotal!H95,"")</f>
        <v>#VALUE!</v>
      </c>
      <c r="E65" s="348" t="e">
        <f>IF($C65&lt;&gt;"",Summary_AttrorTotal!I95,"")</f>
        <v>#VALUE!</v>
      </c>
      <c r="F65" s="346" t="e">
        <f t="shared" si="53"/>
        <v>#VALUE!</v>
      </c>
      <c r="G65" s="346" t="e">
        <f t="shared" si="54"/>
        <v>#VALUE!</v>
      </c>
      <c r="H65" s="407" t="str">
        <f>IF($C65="","",Summary_AttrorTotal!S95)</f>
        <v/>
      </c>
      <c r="I65" s="349">
        <f t="shared" si="55"/>
        <v>1</v>
      </c>
      <c r="J65" s="349">
        <f t="shared" si="56"/>
        <v>1</v>
      </c>
      <c r="K65" s="347"/>
      <c r="L65" s="348" t="e">
        <f>IF($C65&lt;&gt;"",Summary_AttrorTotal!L95,"")</f>
        <v>#VALUE!</v>
      </c>
      <c r="M65" s="348">
        <f t="shared" si="78"/>
        <v>0</v>
      </c>
      <c r="N65" s="348" t="str">
        <f>IF($C65&lt;&gt;"",Summary_AttrorTotal!U95,"")</f>
        <v/>
      </c>
      <c r="P65" s="346" t="e">
        <f>IF($C65&lt;&gt;"",Summary_AttrorTotal!B95,"")</f>
        <v>#N/A</v>
      </c>
      <c r="Q65" s="346" t="e">
        <f>IF($C65&lt;&gt;"",Summary_AttrorTotal!C95,"")</f>
        <v>#N/A</v>
      </c>
      <c r="S65" s="351" t="e">
        <f t="shared" si="59"/>
        <v>#VALUE!</v>
      </c>
      <c r="T65" s="348">
        <f t="shared" si="60"/>
        <v>0</v>
      </c>
      <c r="U65" s="352" t="e">
        <f t="shared" si="61"/>
        <v>#VALUE!</v>
      </c>
      <c r="V65" s="348" t="e">
        <f t="shared" si="62"/>
        <v>#N/A</v>
      </c>
      <c r="W65" s="346" t="e">
        <f t="shared" si="63"/>
        <v>#VALUE!</v>
      </c>
      <c r="X65" s="348" t="e">
        <f t="shared" si="64"/>
        <v>#VALUE!</v>
      </c>
      <c r="Z65" s="499" t="e">
        <f>IF($C65&lt;&gt;"",'Large Losses_Analysis'!C95,"")</f>
        <v>#VALUE!</v>
      </c>
      <c r="AA65" s="499" t="e">
        <f>IF($C65&lt;&gt;"",'Large Losses_Analysis'!I95,"")</f>
        <v>#VALUE!</v>
      </c>
      <c r="AB65" s="500" t="e">
        <f t="shared" si="65"/>
        <v>#VALUE!</v>
      </c>
      <c r="AC65" s="500" t="e">
        <f t="shared" si="66"/>
        <v>#VALUE!</v>
      </c>
      <c r="AD65" s="501" t="e">
        <f>IF($C65&lt;&gt;"",'Large Losses_Analysis'!AA95,"")</f>
        <v>#VALUE!</v>
      </c>
      <c r="AE65" s="503" t="e">
        <f t="shared" si="67"/>
        <v>#VALUE!</v>
      </c>
      <c r="AF65" s="487"/>
      <c r="AG65" s="487" t="e">
        <f>IF($C65&lt;&gt;"",'Large Losses_Analysis'!U95,"")</f>
        <v>#VALUE!</v>
      </c>
      <c r="AH65" s="500" t="e">
        <f t="shared" si="68"/>
        <v>#VALUE!</v>
      </c>
      <c r="AI65" s="487" t="e">
        <f>IF($C65&lt;&gt;"",'Large Losses_Analysis'!AI95,"")</f>
        <v>#VALUE!</v>
      </c>
      <c r="AJ65" s="487"/>
      <c r="AK65" s="499">
        <f>IF($C65&lt;&gt;"",'Weather Losses_Analysis'!C95,"")</f>
        <v>0</v>
      </c>
      <c r="AL65" s="499">
        <f>IF($C65&lt;&gt;"",'Weather Losses_Analysis'!I95,"")</f>
        <v>0</v>
      </c>
      <c r="AM65" s="500">
        <f t="shared" si="69"/>
        <v>0</v>
      </c>
      <c r="AN65" s="500">
        <f t="shared" si="70"/>
        <v>0</v>
      </c>
      <c r="AO65" s="504">
        <f>IF($C65&lt;&gt;"",'Weather Losses_Analysis'!AA95,"")</f>
        <v>0</v>
      </c>
      <c r="AP65" s="503" t="e">
        <f t="shared" si="71"/>
        <v>#VALUE!</v>
      </c>
      <c r="AQ65" s="499"/>
      <c r="AR65" s="499">
        <f>IF($C65&lt;&gt;"",'Weather Losses_Analysis'!U95,"")</f>
        <v>0</v>
      </c>
      <c r="AS65" s="499" t="e">
        <f t="shared" si="72"/>
        <v>#VALUE!</v>
      </c>
      <c r="AT65" s="499">
        <f>IF($C65&lt;&gt;"",'Weather Losses_Analysis'!AI95,"")</f>
        <v>0</v>
      </c>
      <c r="AV65" s="353" t="e">
        <f t="shared" si="73"/>
        <v>#VALUE!</v>
      </c>
      <c r="AW65" s="420">
        <f t="shared" si="74"/>
        <v>0</v>
      </c>
      <c r="AY65" s="359" t="e">
        <f>IF($C65&lt;&gt;"",Summary_AttrorTotal!F95,"")</f>
        <v>#N/A</v>
      </c>
      <c r="AZ65" s="359" t="e">
        <f>IF($C65&lt;&gt;"",Summary_AttrorTotal!G95,"")</f>
        <v>#N/A</v>
      </c>
      <c r="BA65" s="360" t="e">
        <f t="shared" si="75"/>
        <v>#N/A</v>
      </c>
      <c r="BB65" s="348">
        <f t="shared" si="76"/>
        <v>0</v>
      </c>
      <c r="BC65" s="300" t="e">
        <f t="shared" si="77"/>
        <v>#N/A</v>
      </c>
      <c r="BE65" s="348"/>
    </row>
    <row r="66" spans="1:57" hidden="1">
      <c r="A66" s="364"/>
      <c r="B66" s="335">
        <f t="shared" si="57"/>
        <v>51</v>
      </c>
      <c r="C66" s="715" t="str">
        <f t="shared" si="79"/>
        <v>2018 Q3</v>
      </c>
      <c r="D66" s="348" t="e">
        <f>IF($C66&lt;&gt;"",Summary_AttrorTotal!H96,"")</f>
        <v>#VALUE!</v>
      </c>
      <c r="E66" s="348" t="e">
        <f>IF($C66&lt;&gt;"",Summary_AttrorTotal!I96,"")</f>
        <v>#VALUE!</v>
      </c>
      <c r="F66" s="346" t="e">
        <f t="shared" si="53"/>
        <v>#VALUE!</v>
      </c>
      <c r="G66" s="346" t="e">
        <f t="shared" si="54"/>
        <v>#VALUE!</v>
      </c>
      <c r="H66" s="407" t="str">
        <f>IF($C66="","",Summary_AttrorTotal!S96)</f>
        <v/>
      </c>
      <c r="I66" s="349">
        <f t="shared" si="55"/>
        <v>1</v>
      </c>
      <c r="J66" s="349">
        <f t="shared" si="56"/>
        <v>1</v>
      </c>
      <c r="K66" s="347"/>
      <c r="L66" s="348" t="e">
        <f>IF($C66&lt;&gt;"",Summary_AttrorTotal!L96,"")</f>
        <v>#VALUE!</v>
      </c>
      <c r="M66" s="348">
        <f t="shared" si="78"/>
        <v>0</v>
      </c>
      <c r="N66" s="348" t="str">
        <f>IF($C66&lt;&gt;"",Summary_AttrorTotal!U96,"")</f>
        <v/>
      </c>
      <c r="P66" s="346" t="e">
        <f>IF($C66&lt;&gt;"",Summary_AttrorTotal!B96,"")</f>
        <v>#N/A</v>
      </c>
      <c r="Q66" s="346" t="e">
        <f>IF($C66&lt;&gt;"",Summary_AttrorTotal!C96,"")</f>
        <v>#N/A</v>
      </c>
      <c r="S66" s="351" t="e">
        <f t="shared" si="59"/>
        <v>#VALUE!</v>
      </c>
      <c r="T66" s="348">
        <f t="shared" si="60"/>
        <v>0</v>
      </c>
      <c r="U66" s="352" t="e">
        <f t="shared" si="61"/>
        <v>#VALUE!</v>
      </c>
      <c r="V66" s="348" t="e">
        <f t="shared" si="62"/>
        <v>#N/A</v>
      </c>
      <c r="W66" s="346" t="e">
        <f t="shared" si="63"/>
        <v>#VALUE!</v>
      </c>
      <c r="X66" s="348" t="e">
        <f t="shared" si="64"/>
        <v>#VALUE!</v>
      </c>
      <c r="Z66" s="499" t="e">
        <f>IF($C66&lt;&gt;"",'Large Losses_Analysis'!C96,"")</f>
        <v>#VALUE!</v>
      </c>
      <c r="AA66" s="499" t="e">
        <f>IF($C66&lt;&gt;"",'Large Losses_Analysis'!I96,"")</f>
        <v>#VALUE!</v>
      </c>
      <c r="AB66" s="500" t="e">
        <f t="shared" si="65"/>
        <v>#VALUE!</v>
      </c>
      <c r="AC66" s="500" t="e">
        <f t="shared" si="66"/>
        <v>#VALUE!</v>
      </c>
      <c r="AD66" s="501" t="e">
        <f>IF($C66&lt;&gt;"",'Large Losses_Analysis'!AA96,"")</f>
        <v>#VALUE!</v>
      </c>
      <c r="AE66" s="503" t="e">
        <f t="shared" si="67"/>
        <v>#VALUE!</v>
      </c>
      <c r="AF66" s="487"/>
      <c r="AG66" s="487" t="e">
        <f>IF($C66&lt;&gt;"",'Large Losses_Analysis'!U96,"")</f>
        <v>#VALUE!</v>
      </c>
      <c r="AH66" s="500" t="e">
        <f t="shared" si="68"/>
        <v>#VALUE!</v>
      </c>
      <c r="AI66" s="487" t="e">
        <f>IF($C66&lt;&gt;"",'Large Losses_Analysis'!AI96,"")</f>
        <v>#VALUE!</v>
      </c>
      <c r="AJ66" s="487"/>
      <c r="AK66" s="499">
        <f>IF($C66&lt;&gt;"",'Weather Losses_Analysis'!C96,"")</f>
        <v>0</v>
      </c>
      <c r="AL66" s="499">
        <f>IF($C66&lt;&gt;"",'Weather Losses_Analysis'!I96,"")</f>
        <v>0</v>
      </c>
      <c r="AM66" s="500">
        <f t="shared" si="69"/>
        <v>0</v>
      </c>
      <c r="AN66" s="500">
        <f t="shared" si="70"/>
        <v>0</v>
      </c>
      <c r="AO66" s="504">
        <f>IF($C66&lt;&gt;"",'Weather Losses_Analysis'!AA96,"")</f>
        <v>0</v>
      </c>
      <c r="AP66" s="503" t="e">
        <f t="shared" si="71"/>
        <v>#VALUE!</v>
      </c>
      <c r="AQ66" s="499"/>
      <c r="AR66" s="499">
        <f>IF($C66&lt;&gt;"",'Weather Losses_Analysis'!U96,"")</f>
        <v>0</v>
      </c>
      <c r="AS66" s="499" t="e">
        <f t="shared" si="72"/>
        <v>#VALUE!</v>
      </c>
      <c r="AT66" s="499">
        <f>IF($C66&lt;&gt;"",'Weather Losses_Analysis'!AI96,"")</f>
        <v>0</v>
      </c>
      <c r="AV66" s="353" t="e">
        <f t="shared" si="73"/>
        <v>#VALUE!</v>
      </c>
      <c r="AW66" s="420">
        <f t="shared" si="74"/>
        <v>0</v>
      </c>
      <c r="AY66" s="359" t="e">
        <f>IF($C66&lt;&gt;"",Summary_AttrorTotal!F96,"")</f>
        <v>#N/A</v>
      </c>
      <c r="AZ66" s="359" t="e">
        <f>IF($C66&lt;&gt;"",Summary_AttrorTotal!G96,"")</f>
        <v>#N/A</v>
      </c>
      <c r="BA66" s="360" t="e">
        <f t="shared" si="75"/>
        <v>#N/A</v>
      </c>
      <c r="BB66" s="348">
        <f t="shared" si="76"/>
        <v>0</v>
      </c>
      <c r="BC66" s="300" t="e">
        <f t="shared" si="77"/>
        <v>#N/A</v>
      </c>
      <c r="BE66" s="348"/>
    </row>
    <row r="67" spans="1:57" hidden="1">
      <c r="A67" s="364"/>
      <c r="B67" s="335">
        <f t="shared" si="57"/>
        <v>52</v>
      </c>
      <c r="C67" s="715" t="str">
        <f t="shared" si="79"/>
        <v>2018 Q4</v>
      </c>
      <c r="D67" s="348" t="e">
        <f>IF($C67&lt;&gt;"",Summary_AttrorTotal!H97,"")</f>
        <v>#VALUE!</v>
      </c>
      <c r="E67" s="348" t="e">
        <f>IF($C67&lt;&gt;"",Summary_AttrorTotal!I97,"")</f>
        <v>#VALUE!</v>
      </c>
      <c r="F67" s="346" t="e">
        <f t="shared" si="53"/>
        <v>#VALUE!</v>
      </c>
      <c r="G67" s="346" t="e">
        <f t="shared" si="54"/>
        <v>#VALUE!</v>
      </c>
      <c r="H67" s="407" t="str">
        <f>IF($C67="","",Summary_AttrorTotal!S97)</f>
        <v/>
      </c>
      <c r="I67" s="349">
        <f t="shared" si="55"/>
        <v>1</v>
      </c>
      <c r="J67" s="349">
        <f t="shared" si="56"/>
        <v>1</v>
      </c>
      <c r="K67" s="347"/>
      <c r="L67" s="348" t="e">
        <f>IF($C67&lt;&gt;"",Summary_AttrorTotal!L97,"")</f>
        <v>#VALUE!</v>
      </c>
      <c r="M67" s="348">
        <f t="shared" si="78"/>
        <v>0</v>
      </c>
      <c r="N67" s="348" t="str">
        <f>IF($C67&lt;&gt;"",Summary_AttrorTotal!U97,"")</f>
        <v/>
      </c>
      <c r="P67" s="346" t="e">
        <f>IF($C67&lt;&gt;"",Summary_AttrorTotal!B97,"")</f>
        <v>#N/A</v>
      </c>
      <c r="Q67" s="346" t="e">
        <f>IF($C67&lt;&gt;"",Summary_AttrorTotal!C97,"")</f>
        <v>#N/A</v>
      </c>
      <c r="S67" s="351" t="e">
        <f t="shared" si="59"/>
        <v>#VALUE!</v>
      </c>
      <c r="T67" s="348">
        <f t="shared" si="60"/>
        <v>0</v>
      </c>
      <c r="U67" s="352" t="e">
        <f t="shared" si="61"/>
        <v>#VALUE!</v>
      </c>
      <c r="V67" s="348" t="e">
        <f t="shared" si="62"/>
        <v>#N/A</v>
      </c>
      <c r="W67" s="346" t="e">
        <f t="shared" si="63"/>
        <v>#VALUE!</v>
      </c>
      <c r="X67" s="348" t="e">
        <f t="shared" si="64"/>
        <v>#VALUE!</v>
      </c>
      <c r="Z67" s="499" t="e">
        <f>IF($C67&lt;&gt;"",'Large Losses_Analysis'!C97,"")</f>
        <v>#VALUE!</v>
      </c>
      <c r="AA67" s="499" t="e">
        <f>IF($C67&lt;&gt;"",'Large Losses_Analysis'!I97,"")</f>
        <v>#VALUE!</v>
      </c>
      <c r="AB67" s="500" t="e">
        <f t="shared" si="65"/>
        <v>#VALUE!</v>
      </c>
      <c r="AC67" s="500" t="e">
        <f t="shared" si="66"/>
        <v>#VALUE!</v>
      </c>
      <c r="AD67" s="501" t="e">
        <f>IF($C67&lt;&gt;"",'Large Losses_Analysis'!AA97,"")</f>
        <v>#VALUE!</v>
      </c>
      <c r="AE67" s="503" t="e">
        <f t="shared" si="67"/>
        <v>#VALUE!</v>
      </c>
      <c r="AF67" s="487"/>
      <c r="AG67" s="487" t="e">
        <f>IF($C67&lt;&gt;"",'Large Losses_Analysis'!U97,"")</f>
        <v>#VALUE!</v>
      </c>
      <c r="AH67" s="500" t="e">
        <f t="shared" si="68"/>
        <v>#VALUE!</v>
      </c>
      <c r="AI67" s="487" t="e">
        <f>IF($C67&lt;&gt;"",'Large Losses_Analysis'!AI97,"")</f>
        <v>#VALUE!</v>
      </c>
      <c r="AJ67" s="487"/>
      <c r="AK67" s="499">
        <f>IF($C67&lt;&gt;"",'Weather Losses_Analysis'!C97,"")</f>
        <v>0</v>
      </c>
      <c r="AL67" s="499">
        <f>IF($C67&lt;&gt;"",'Weather Losses_Analysis'!I97,"")</f>
        <v>0</v>
      </c>
      <c r="AM67" s="500">
        <f t="shared" si="69"/>
        <v>0</v>
      </c>
      <c r="AN67" s="500">
        <f t="shared" si="70"/>
        <v>0</v>
      </c>
      <c r="AO67" s="504">
        <f>IF($C67&lt;&gt;"",'Weather Losses_Analysis'!AA97,"")</f>
        <v>0</v>
      </c>
      <c r="AP67" s="503" t="e">
        <f t="shared" si="71"/>
        <v>#VALUE!</v>
      </c>
      <c r="AQ67" s="499"/>
      <c r="AR67" s="499">
        <f>IF($C67&lt;&gt;"",'Weather Losses_Analysis'!U97,"")</f>
        <v>0</v>
      </c>
      <c r="AS67" s="499" t="e">
        <f t="shared" si="72"/>
        <v>#VALUE!</v>
      </c>
      <c r="AT67" s="499">
        <f>IF($C67&lt;&gt;"",'Weather Losses_Analysis'!AI97,"")</f>
        <v>0</v>
      </c>
      <c r="AV67" s="353" t="e">
        <f t="shared" si="73"/>
        <v>#VALUE!</v>
      </c>
      <c r="AW67" s="420">
        <f t="shared" si="74"/>
        <v>0</v>
      </c>
      <c r="AY67" s="359" t="e">
        <f>IF($C67&lt;&gt;"",Summary_AttrorTotal!F97,"")</f>
        <v>#N/A</v>
      </c>
      <c r="AZ67" s="359" t="e">
        <f>IF($C67&lt;&gt;"",Summary_AttrorTotal!G97,"")</f>
        <v>#N/A</v>
      </c>
      <c r="BA67" s="360" t="e">
        <f t="shared" si="75"/>
        <v>#N/A</v>
      </c>
      <c r="BB67" s="348">
        <f t="shared" si="76"/>
        <v>0</v>
      </c>
      <c r="BC67" s="300" t="e">
        <f t="shared" si="77"/>
        <v>#N/A</v>
      </c>
      <c r="BE67" s="348"/>
    </row>
    <row r="68" spans="1:57" hidden="1">
      <c r="A68" s="364"/>
      <c r="B68" s="335">
        <f t="shared" si="57"/>
        <v>53</v>
      </c>
      <c r="C68" s="715" t="str">
        <f t="shared" si="79"/>
        <v>2019 Q1</v>
      </c>
      <c r="D68" s="348" t="e">
        <f>IF($C68&lt;&gt;"",Summary_AttrorTotal!H98,"")</f>
        <v>#VALUE!</v>
      </c>
      <c r="E68" s="348" t="e">
        <f>IF($C68&lt;&gt;"",Summary_AttrorTotal!I98,"")</f>
        <v>#VALUE!</v>
      </c>
      <c r="F68" s="346" t="e">
        <f t="shared" si="53"/>
        <v>#VALUE!</v>
      </c>
      <c r="G68" s="346" t="e">
        <f t="shared" si="54"/>
        <v>#VALUE!</v>
      </c>
      <c r="H68" s="407" t="str">
        <f>IF($C68="","",Summary_AttrorTotal!S98)</f>
        <v/>
      </c>
      <c r="I68" s="349">
        <f t="shared" si="55"/>
        <v>1</v>
      </c>
      <c r="J68" s="349">
        <f t="shared" si="56"/>
        <v>1</v>
      </c>
      <c r="K68" s="347"/>
      <c r="L68" s="348" t="e">
        <f>IF($C68&lt;&gt;"",Summary_AttrorTotal!L98,"")</f>
        <v>#VALUE!</v>
      </c>
      <c r="M68" s="348">
        <f t="shared" si="78"/>
        <v>0</v>
      </c>
      <c r="N68" s="348" t="str">
        <f>IF($C68&lt;&gt;"",Summary_AttrorTotal!U98,"")</f>
        <v/>
      </c>
      <c r="P68" s="346" t="e">
        <f>IF($C68&lt;&gt;"",Summary_AttrorTotal!B98,"")</f>
        <v>#N/A</v>
      </c>
      <c r="Q68" s="346" t="e">
        <f>IF($C68&lt;&gt;"",Summary_AttrorTotal!C98,"")</f>
        <v>#N/A</v>
      </c>
      <c r="S68" s="351" t="e">
        <f t="shared" si="59"/>
        <v>#VALUE!</v>
      </c>
      <c r="T68" s="348">
        <f t="shared" si="60"/>
        <v>0</v>
      </c>
      <c r="U68" s="352" t="e">
        <f t="shared" si="61"/>
        <v>#VALUE!</v>
      </c>
      <c r="V68" s="348" t="e">
        <f t="shared" si="62"/>
        <v>#N/A</v>
      </c>
      <c r="W68" s="346" t="e">
        <f t="shared" si="63"/>
        <v>#VALUE!</v>
      </c>
      <c r="X68" s="348" t="e">
        <f t="shared" si="64"/>
        <v>#VALUE!</v>
      </c>
      <c r="Z68" s="499">
        <f>IF($C68&lt;&gt;"",'Large Losses_Analysis'!C98,"")</f>
        <v>0</v>
      </c>
      <c r="AA68" s="499">
        <f>IF($C68&lt;&gt;"",'Large Losses_Analysis'!I98,"")</f>
        <v>0</v>
      </c>
      <c r="AB68" s="500">
        <f t="shared" si="65"/>
        <v>0</v>
      </c>
      <c r="AC68" s="500">
        <f t="shared" si="66"/>
        <v>0</v>
      </c>
      <c r="AD68" s="501">
        <f>IF($C68&lt;&gt;"",'Large Losses_Analysis'!AA98,"")</f>
        <v>0</v>
      </c>
      <c r="AE68" s="503" t="e">
        <f t="shared" si="67"/>
        <v>#N/A</v>
      </c>
      <c r="AF68" s="487"/>
      <c r="AG68" s="487">
        <f>IF($C68&lt;&gt;"",'Large Losses_Analysis'!U98,"")</f>
        <v>0</v>
      </c>
      <c r="AH68" s="500">
        <f t="shared" si="68"/>
        <v>0</v>
      </c>
      <c r="AI68" s="487">
        <f>IF($C68&lt;&gt;"",'Large Losses_Analysis'!AI98,"")</f>
        <v>0</v>
      </c>
      <c r="AJ68" s="487"/>
      <c r="AK68" s="499">
        <f>IF($C68&lt;&gt;"",'Weather Losses_Analysis'!C98,"")</f>
        <v>0</v>
      </c>
      <c r="AL68" s="499">
        <f>IF($C68&lt;&gt;"",'Weather Losses_Analysis'!I98,"")</f>
        <v>0</v>
      </c>
      <c r="AM68" s="500">
        <f t="shared" si="69"/>
        <v>0</v>
      </c>
      <c r="AN68" s="500">
        <f t="shared" si="70"/>
        <v>0</v>
      </c>
      <c r="AO68" s="504">
        <f>IF($C68&lt;&gt;"",'Weather Losses_Analysis'!AA98,"")</f>
        <v>0</v>
      </c>
      <c r="AP68" s="503" t="e">
        <f t="shared" si="71"/>
        <v>#N/A</v>
      </c>
      <c r="AQ68" s="499"/>
      <c r="AR68" s="499">
        <f>IF($C68&lt;&gt;"",'Weather Losses_Analysis'!U98,"")</f>
        <v>0</v>
      </c>
      <c r="AS68" s="499">
        <f t="shared" si="72"/>
        <v>0</v>
      </c>
      <c r="AT68" s="499">
        <f>IF($C68&lt;&gt;"",'Weather Losses_Analysis'!AI98,"")</f>
        <v>0</v>
      </c>
      <c r="AV68" s="353" t="e">
        <f t="shared" si="73"/>
        <v>#N/A</v>
      </c>
      <c r="AW68" s="420">
        <f t="shared" si="74"/>
        <v>0</v>
      </c>
      <c r="AY68" s="359" t="e">
        <f>IF($C68&lt;&gt;"",Summary_AttrorTotal!F98,"")</f>
        <v>#N/A</v>
      </c>
      <c r="AZ68" s="359" t="e">
        <f>IF($C68&lt;&gt;"",Summary_AttrorTotal!G98,"")</f>
        <v>#N/A</v>
      </c>
      <c r="BA68" s="360" t="e">
        <f t="shared" si="75"/>
        <v>#N/A</v>
      </c>
      <c r="BB68" s="348">
        <f t="shared" si="76"/>
        <v>0</v>
      </c>
      <c r="BC68" s="300" t="e">
        <f t="shared" si="77"/>
        <v>#N/A</v>
      </c>
      <c r="BE68" s="348"/>
    </row>
    <row r="69" spans="1:57" hidden="1">
      <c r="A69" s="364"/>
      <c r="B69" s="335">
        <f t="shared" si="57"/>
        <v>54</v>
      </c>
      <c r="C69" s="715" t="str">
        <f t="shared" si="79"/>
        <v>2019 Q2</v>
      </c>
      <c r="D69" s="348" t="e">
        <f>IF($C69&lt;&gt;"",Summary_AttrorTotal!H99,"")</f>
        <v>#VALUE!</v>
      </c>
      <c r="E69" s="348" t="e">
        <f>IF($C69&lt;&gt;"",Summary_AttrorTotal!I99,"")</f>
        <v>#VALUE!</v>
      </c>
      <c r="F69" s="346" t="e">
        <f t="shared" si="53"/>
        <v>#VALUE!</v>
      </c>
      <c r="G69" s="346" t="e">
        <f t="shared" si="54"/>
        <v>#VALUE!</v>
      </c>
      <c r="H69" s="407" t="str">
        <f>IF($C69="","",Summary_AttrorTotal!S99)</f>
        <v/>
      </c>
      <c r="I69" s="349">
        <f t="shared" si="55"/>
        <v>1</v>
      </c>
      <c r="J69" s="349">
        <f t="shared" si="56"/>
        <v>1</v>
      </c>
      <c r="K69" s="347"/>
      <c r="L69" s="348" t="e">
        <f>IF($C69&lt;&gt;"",Summary_AttrorTotal!L99,"")</f>
        <v>#VALUE!</v>
      </c>
      <c r="M69" s="348">
        <f t="shared" si="78"/>
        <v>0</v>
      </c>
      <c r="N69" s="348" t="str">
        <f>IF($C69&lt;&gt;"",Summary_AttrorTotal!U99,"")</f>
        <v/>
      </c>
      <c r="P69" s="346" t="e">
        <f>IF($C69&lt;&gt;"",Summary_AttrorTotal!B99,"")</f>
        <v>#N/A</v>
      </c>
      <c r="Q69" s="346" t="e">
        <f>IF($C69&lt;&gt;"",Summary_AttrorTotal!C99,"")</f>
        <v>#N/A</v>
      </c>
      <c r="S69" s="351" t="e">
        <f t="shared" si="59"/>
        <v>#VALUE!</v>
      </c>
      <c r="T69" s="348">
        <f t="shared" si="60"/>
        <v>0</v>
      </c>
      <c r="U69" s="352" t="e">
        <f t="shared" si="61"/>
        <v>#VALUE!</v>
      </c>
      <c r="V69" s="348" t="e">
        <f t="shared" si="62"/>
        <v>#N/A</v>
      </c>
      <c r="W69" s="346" t="e">
        <f t="shared" si="63"/>
        <v>#VALUE!</v>
      </c>
      <c r="X69" s="348" t="e">
        <f t="shared" si="64"/>
        <v>#VALUE!</v>
      </c>
      <c r="Z69" s="499">
        <f>IF($C69&lt;&gt;"",'Large Losses_Analysis'!C99,"")</f>
        <v>0</v>
      </c>
      <c r="AA69" s="499">
        <f>IF($C69&lt;&gt;"",'Large Losses_Analysis'!I99,"")</f>
        <v>0</v>
      </c>
      <c r="AB69" s="500">
        <f t="shared" si="65"/>
        <v>0</v>
      </c>
      <c r="AC69" s="500">
        <f t="shared" si="66"/>
        <v>0</v>
      </c>
      <c r="AD69" s="501">
        <f>IF($C69&lt;&gt;"",'Large Losses_Analysis'!AA99,"")</f>
        <v>0</v>
      </c>
      <c r="AE69" s="503" t="e">
        <f t="shared" si="67"/>
        <v>#N/A</v>
      </c>
      <c r="AF69" s="487"/>
      <c r="AG69" s="487">
        <f>IF($C69&lt;&gt;"",'Large Losses_Analysis'!U99,"")</f>
        <v>0</v>
      </c>
      <c r="AH69" s="500">
        <f t="shared" si="68"/>
        <v>0</v>
      </c>
      <c r="AI69" s="487">
        <f>IF($C69&lt;&gt;"",'Large Losses_Analysis'!AI99,"")</f>
        <v>0</v>
      </c>
      <c r="AJ69" s="487"/>
      <c r="AK69" s="499">
        <f>IF($C69&lt;&gt;"",'Weather Losses_Analysis'!C99,"")</f>
        <v>0</v>
      </c>
      <c r="AL69" s="499">
        <f>IF($C69&lt;&gt;"",'Weather Losses_Analysis'!I99,"")</f>
        <v>0</v>
      </c>
      <c r="AM69" s="500">
        <f t="shared" si="69"/>
        <v>0</v>
      </c>
      <c r="AN69" s="500">
        <f t="shared" si="70"/>
        <v>0</v>
      </c>
      <c r="AO69" s="504">
        <f>IF($C69&lt;&gt;"",'Weather Losses_Analysis'!AA99,"")</f>
        <v>0</v>
      </c>
      <c r="AP69" s="503" t="e">
        <f t="shared" si="71"/>
        <v>#N/A</v>
      </c>
      <c r="AQ69" s="499"/>
      <c r="AR69" s="499">
        <f>IF($C69&lt;&gt;"",'Weather Losses_Analysis'!U99,"")</f>
        <v>0</v>
      </c>
      <c r="AS69" s="499">
        <f t="shared" si="72"/>
        <v>0</v>
      </c>
      <c r="AT69" s="499">
        <f>IF($C69&lt;&gt;"",'Weather Losses_Analysis'!AI99,"")</f>
        <v>0</v>
      </c>
      <c r="AV69" s="353" t="e">
        <f t="shared" si="73"/>
        <v>#N/A</v>
      </c>
      <c r="AW69" s="420">
        <f t="shared" si="74"/>
        <v>0</v>
      </c>
      <c r="AY69" s="359" t="e">
        <f>IF($C69&lt;&gt;"",Summary_AttrorTotal!F99,"")</f>
        <v>#N/A</v>
      </c>
      <c r="AZ69" s="359" t="e">
        <f>IF($C69&lt;&gt;"",Summary_AttrorTotal!G99,"")</f>
        <v>#N/A</v>
      </c>
      <c r="BA69" s="360" t="e">
        <f t="shared" si="75"/>
        <v>#N/A</v>
      </c>
      <c r="BB69" s="348">
        <f t="shared" si="76"/>
        <v>0</v>
      </c>
      <c r="BC69" s="300" t="e">
        <f t="shared" si="77"/>
        <v>#N/A</v>
      </c>
      <c r="BE69" s="348"/>
    </row>
    <row r="70" spans="1:57" hidden="1">
      <c r="A70" s="364"/>
      <c r="B70" s="335">
        <f t="shared" si="57"/>
        <v>55</v>
      </c>
      <c r="C70" s="715" t="str">
        <f t="shared" si="79"/>
        <v>2019 Q3</v>
      </c>
      <c r="D70" s="348" t="e">
        <f>IF($C70&lt;&gt;"",Summary_AttrorTotal!H100,"")</f>
        <v>#VALUE!</v>
      </c>
      <c r="E70" s="348" t="e">
        <f>IF($C70&lt;&gt;"",Summary_AttrorTotal!I100,"")</f>
        <v>#VALUE!</v>
      </c>
      <c r="F70" s="346" t="e">
        <f t="shared" si="53"/>
        <v>#VALUE!</v>
      </c>
      <c r="G70" s="346" t="e">
        <f t="shared" si="54"/>
        <v>#VALUE!</v>
      </c>
      <c r="H70" s="407" t="str">
        <f>IF($C70="","",Summary_AttrorTotal!S100)</f>
        <v/>
      </c>
      <c r="I70" s="349">
        <f t="shared" si="55"/>
        <v>1</v>
      </c>
      <c r="J70" s="349">
        <f t="shared" si="56"/>
        <v>1</v>
      </c>
      <c r="K70" s="347"/>
      <c r="L70" s="348" t="e">
        <f>IF($C70&lt;&gt;"",Summary_AttrorTotal!L100,"")</f>
        <v>#VALUE!</v>
      </c>
      <c r="M70" s="348">
        <f t="shared" si="78"/>
        <v>0</v>
      </c>
      <c r="N70" s="348" t="str">
        <f>IF($C70&lt;&gt;"",Summary_AttrorTotal!U100,"")</f>
        <v/>
      </c>
      <c r="P70" s="346" t="e">
        <f>IF($C70&lt;&gt;"",Summary_AttrorTotal!B100,"")</f>
        <v>#N/A</v>
      </c>
      <c r="Q70" s="346" t="e">
        <f>IF($C70&lt;&gt;"",Summary_AttrorTotal!C100,"")</f>
        <v>#N/A</v>
      </c>
      <c r="S70" s="351" t="e">
        <f t="shared" si="59"/>
        <v>#VALUE!</v>
      </c>
      <c r="T70" s="348">
        <f t="shared" si="60"/>
        <v>0</v>
      </c>
      <c r="U70" s="352" t="e">
        <f t="shared" si="61"/>
        <v>#VALUE!</v>
      </c>
      <c r="V70" s="348" t="e">
        <f t="shared" si="62"/>
        <v>#N/A</v>
      </c>
      <c r="W70" s="346" t="e">
        <f t="shared" si="63"/>
        <v>#VALUE!</v>
      </c>
      <c r="X70" s="348" t="e">
        <f t="shared" si="64"/>
        <v>#VALUE!</v>
      </c>
      <c r="Z70" s="499">
        <f>IF($C70&lt;&gt;"",'Large Losses_Analysis'!C100,"")</f>
        <v>0</v>
      </c>
      <c r="AA70" s="499">
        <f>IF($C70&lt;&gt;"",'Large Losses_Analysis'!I100,"")</f>
        <v>0</v>
      </c>
      <c r="AB70" s="500">
        <f t="shared" si="65"/>
        <v>0</v>
      </c>
      <c r="AC70" s="500">
        <f t="shared" si="66"/>
        <v>0</v>
      </c>
      <c r="AD70" s="501">
        <f>IF($C70&lt;&gt;"",'Large Losses_Analysis'!AA100,"")</f>
        <v>0</v>
      </c>
      <c r="AE70" s="503" t="e">
        <f t="shared" si="67"/>
        <v>#N/A</v>
      </c>
      <c r="AF70" s="487"/>
      <c r="AG70" s="487">
        <f>IF($C70&lt;&gt;"",'Large Losses_Analysis'!U100,"")</f>
        <v>0</v>
      </c>
      <c r="AH70" s="500">
        <f t="shared" si="68"/>
        <v>0</v>
      </c>
      <c r="AI70" s="487">
        <f>IF($C70&lt;&gt;"",'Large Losses_Analysis'!AI100,"")</f>
        <v>0</v>
      </c>
      <c r="AJ70" s="487"/>
      <c r="AK70" s="499">
        <f>IF($C70&lt;&gt;"",'Weather Losses_Analysis'!C100,"")</f>
        <v>0</v>
      </c>
      <c r="AL70" s="499">
        <f>IF($C70&lt;&gt;"",'Weather Losses_Analysis'!I100,"")</f>
        <v>0</v>
      </c>
      <c r="AM70" s="500">
        <f t="shared" si="69"/>
        <v>0</v>
      </c>
      <c r="AN70" s="500">
        <f t="shared" si="70"/>
        <v>0</v>
      </c>
      <c r="AO70" s="504">
        <f>IF($C70&lt;&gt;"",'Weather Losses_Analysis'!AA100,"")</f>
        <v>0</v>
      </c>
      <c r="AP70" s="503" t="e">
        <f t="shared" si="71"/>
        <v>#N/A</v>
      </c>
      <c r="AQ70" s="499"/>
      <c r="AR70" s="499">
        <f>IF($C70&lt;&gt;"",'Weather Losses_Analysis'!U100,"")</f>
        <v>0</v>
      </c>
      <c r="AS70" s="499">
        <f t="shared" si="72"/>
        <v>0</v>
      </c>
      <c r="AT70" s="499">
        <f>IF($C70&lt;&gt;"",'Weather Losses_Analysis'!AI100,"")</f>
        <v>0</v>
      </c>
      <c r="AV70" s="353" t="e">
        <f t="shared" si="73"/>
        <v>#N/A</v>
      </c>
      <c r="AW70" s="420">
        <f t="shared" si="74"/>
        <v>0</v>
      </c>
      <c r="AY70" s="359" t="e">
        <f>IF($C70&lt;&gt;"",Summary_AttrorTotal!F100,"")</f>
        <v>#N/A</v>
      </c>
      <c r="AZ70" s="359" t="e">
        <f>IF($C70&lt;&gt;"",Summary_AttrorTotal!G100,"")</f>
        <v>#N/A</v>
      </c>
      <c r="BA70" s="360" t="e">
        <f t="shared" si="75"/>
        <v>#N/A</v>
      </c>
      <c r="BB70" s="348">
        <f t="shared" si="76"/>
        <v>0</v>
      </c>
      <c r="BC70" s="300" t="e">
        <f t="shared" si="77"/>
        <v>#N/A</v>
      </c>
      <c r="BE70" s="348"/>
    </row>
    <row r="71" spans="1:57" hidden="1">
      <c r="A71" s="364"/>
      <c r="B71" s="335">
        <f t="shared" si="57"/>
        <v>56</v>
      </c>
      <c r="C71" s="715" t="str">
        <f t="shared" ref="C71:C74" si="80">IF(OR(C70=$D$1,C70=""),"",(2006+INT(B71/4-1/4)&amp;" Q"&amp;(B71-INT(B71/4-1/4)*4)))</f>
        <v>2019 Q4</v>
      </c>
      <c r="D71" s="348" t="e">
        <f>IF($C71&lt;&gt;"",Summary_AttrorTotal!H101,"")</f>
        <v>#VALUE!</v>
      </c>
      <c r="E71" s="348" t="e">
        <f>IF($C71&lt;&gt;"",Summary_AttrorTotal!I101,"")</f>
        <v>#VALUE!</v>
      </c>
      <c r="F71" s="346" t="e">
        <f t="shared" si="53"/>
        <v>#VALUE!</v>
      </c>
      <c r="G71" s="346" t="e">
        <f t="shared" si="54"/>
        <v>#VALUE!</v>
      </c>
      <c r="H71" s="407" t="str">
        <f>IF($C71="","",Summary_AttrorTotal!S101)</f>
        <v/>
      </c>
      <c r="I71" s="349">
        <f t="shared" si="55"/>
        <v>1</v>
      </c>
      <c r="J71" s="349">
        <f t="shared" si="56"/>
        <v>1</v>
      </c>
      <c r="K71" s="347"/>
      <c r="L71" s="348" t="e">
        <f>IF($C71&lt;&gt;"",Summary_AttrorTotal!L101,"")</f>
        <v>#VALUE!</v>
      </c>
      <c r="M71" s="348">
        <f t="shared" si="78"/>
        <v>0</v>
      </c>
      <c r="N71" s="348" t="str">
        <f>IF($C71&lt;&gt;"",Summary_AttrorTotal!U101,"")</f>
        <v/>
      </c>
      <c r="P71" s="346" t="e">
        <f>IF($C71&lt;&gt;"",Summary_AttrorTotal!B101,"")</f>
        <v>#N/A</v>
      </c>
      <c r="Q71" s="346" t="e">
        <f>IF($C71&lt;&gt;"",Summary_AttrorTotal!C101,"")</f>
        <v>#N/A</v>
      </c>
      <c r="S71" s="351" t="e">
        <f t="shared" si="59"/>
        <v>#VALUE!</v>
      </c>
      <c r="T71" s="348">
        <f t="shared" si="60"/>
        <v>0</v>
      </c>
      <c r="U71" s="352" t="e">
        <f t="shared" si="61"/>
        <v>#VALUE!</v>
      </c>
      <c r="V71" s="348" t="e">
        <f t="shared" si="62"/>
        <v>#N/A</v>
      </c>
      <c r="W71" s="346" t="e">
        <f t="shared" si="63"/>
        <v>#VALUE!</v>
      </c>
      <c r="X71" s="348" t="e">
        <f t="shared" si="64"/>
        <v>#VALUE!</v>
      </c>
      <c r="Z71" s="499">
        <f>IF($C71&lt;&gt;"",'Large Losses_Analysis'!C101,"")</f>
        <v>0</v>
      </c>
      <c r="AA71" s="499">
        <f>IF($C71&lt;&gt;"",'Large Losses_Analysis'!I101,"")</f>
        <v>0</v>
      </c>
      <c r="AB71" s="500">
        <f t="shared" si="65"/>
        <v>0</v>
      </c>
      <c r="AC71" s="500">
        <f t="shared" si="66"/>
        <v>0</v>
      </c>
      <c r="AD71" s="501">
        <f>IF($C71&lt;&gt;"",'Large Losses_Analysis'!AA101,"")</f>
        <v>0</v>
      </c>
      <c r="AE71" s="503" t="e">
        <f t="shared" si="67"/>
        <v>#N/A</v>
      </c>
      <c r="AF71" s="487"/>
      <c r="AG71" s="487">
        <f>IF($C71&lt;&gt;"",'Large Losses_Analysis'!U101,"")</f>
        <v>0</v>
      </c>
      <c r="AH71" s="500">
        <f t="shared" si="68"/>
        <v>0</v>
      </c>
      <c r="AI71" s="487">
        <f>IF($C71&lt;&gt;"",'Large Losses_Analysis'!AI101,"")</f>
        <v>0</v>
      </c>
      <c r="AJ71" s="487"/>
      <c r="AK71" s="499">
        <f>IF($C71&lt;&gt;"",'Weather Losses_Analysis'!C101,"")</f>
        <v>0</v>
      </c>
      <c r="AL71" s="499">
        <f>IF($C71&lt;&gt;"",'Weather Losses_Analysis'!I101,"")</f>
        <v>0</v>
      </c>
      <c r="AM71" s="500">
        <f t="shared" si="69"/>
        <v>0</v>
      </c>
      <c r="AN71" s="500">
        <f t="shared" si="70"/>
        <v>0</v>
      </c>
      <c r="AO71" s="504">
        <f>IF($C71&lt;&gt;"",'Weather Losses_Analysis'!AA101,"")</f>
        <v>0</v>
      </c>
      <c r="AP71" s="503" t="e">
        <f t="shared" si="71"/>
        <v>#N/A</v>
      </c>
      <c r="AQ71" s="499"/>
      <c r="AR71" s="499">
        <f>IF($C71&lt;&gt;"",'Weather Losses_Analysis'!U101,"")</f>
        <v>0</v>
      </c>
      <c r="AS71" s="499">
        <f t="shared" si="72"/>
        <v>0</v>
      </c>
      <c r="AT71" s="499">
        <f>IF($C71&lt;&gt;"",'Weather Losses_Analysis'!AI101,"")</f>
        <v>0</v>
      </c>
      <c r="AV71" s="353" t="e">
        <f t="shared" si="73"/>
        <v>#N/A</v>
      </c>
      <c r="AW71" s="420">
        <f t="shared" si="74"/>
        <v>0</v>
      </c>
      <c r="AY71" s="359" t="e">
        <f>IF($C71&lt;&gt;"",Summary_AttrorTotal!F101,"")</f>
        <v>#N/A</v>
      </c>
      <c r="AZ71" s="359" t="e">
        <f>IF($C71&lt;&gt;"",Summary_AttrorTotal!G101,"")</f>
        <v>#N/A</v>
      </c>
      <c r="BA71" s="360" t="e">
        <f t="shared" si="75"/>
        <v>#N/A</v>
      </c>
      <c r="BB71" s="348">
        <f t="shared" si="76"/>
        <v>0</v>
      </c>
      <c r="BC71" s="300" t="e">
        <f t="shared" si="77"/>
        <v>#N/A</v>
      </c>
      <c r="BE71" s="348"/>
    </row>
    <row r="72" spans="1:57" hidden="1">
      <c r="A72" s="364"/>
      <c r="B72" s="335">
        <f t="shared" si="57"/>
        <v>57</v>
      </c>
      <c r="C72" s="715" t="str">
        <f t="shared" si="80"/>
        <v>2020 Q1</v>
      </c>
      <c r="D72" s="348" t="e">
        <f>IF($C72&lt;&gt;"",Summary_AttrorTotal!H102,"")</f>
        <v>#VALUE!</v>
      </c>
      <c r="E72" s="348" t="e">
        <f>IF($C72&lt;&gt;"",Summary_AttrorTotal!I102,"")</f>
        <v>#VALUE!</v>
      </c>
      <c r="F72" s="346" t="e">
        <f t="shared" si="53"/>
        <v>#VALUE!</v>
      </c>
      <c r="G72" s="346" t="e">
        <f t="shared" si="54"/>
        <v>#VALUE!</v>
      </c>
      <c r="H72" s="407" t="str">
        <f>IF($C72="","",Summary_AttrorTotal!S102)</f>
        <v/>
      </c>
      <c r="I72" s="349">
        <f t="shared" si="55"/>
        <v>1</v>
      </c>
      <c r="J72" s="349">
        <f t="shared" si="56"/>
        <v>1</v>
      </c>
      <c r="K72" s="347"/>
      <c r="L72" s="348" t="e">
        <f>IF($C72&lt;&gt;"",Summary_AttrorTotal!L102,"")</f>
        <v>#VALUE!</v>
      </c>
      <c r="M72" s="348">
        <f t="shared" si="78"/>
        <v>0</v>
      </c>
      <c r="N72" s="348" t="str">
        <f>IF($C72&lt;&gt;"",Summary_AttrorTotal!U102,"")</f>
        <v/>
      </c>
      <c r="P72" s="346" t="e">
        <f>IF($C72&lt;&gt;"",Summary_AttrorTotal!B102,"")</f>
        <v>#N/A</v>
      </c>
      <c r="Q72" s="346" t="e">
        <f>IF($C72&lt;&gt;"",Summary_AttrorTotal!C102,"")</f>
        <v>#N/A</v>
      </c>
      <c r="S72" s="351" t="e">
        <f t="shared" si="59"/>
        <v>#VALUE!</v>
      </c>
      <c r="T72" s="348">
        <f t="shared" si="60"/>
        <v>0</v>
      </c>
      <c r="U72" s="352" t="e">
        <f t="shared" si="61"/>
        <v>#VALUE!</v>
      </c>
      <c r="V72" s="348" t="e">
        <f t="shared" si="62"/>
        <v>#N/A</v>
      </c>
      <c r="W72" s="346" t="e">
        <f t="shared" si="63"/>
        <v>#VALUE!</v>
      </c>
      <c r="X72" s="348" t="e">
        <f t="shared" si="64"/>
        <v>#VALUE!</v>
      </c>
      <c r="Z72" s="499">
        <f>IF($C72&lt;&gt;"",'Large Losses_Analysis'!C102,"")</f>
        <v>0</v>
      </c>
      <c r="AA72" s="499">
        <f>IF($C72&lt;&gt;"",'Large Losses_Analysis'!I102,"")</f>
        <v>0</v>
      </c>
      <c r="AB72" s="500">
        <f t="shared" si="65"/>
        <v>0</v>
      </c>
      <c r="AC72" s="500">
        <f t="shared" si="66"/>
        <v>0</v>
      </c>
      <c r="AD72" s="501">
        <f>IF($C72&lt;&gt;"",'Large Losses_Analysis'!AA102,"")</f>
        <v>0</v>
      </c>
      <c r="AE72" s="503" t="e">
        <f t="shared" si="67"/>
        <v>#N/A</v>
      </c>
      <c r="AF72" s="487"/>
      <c r="AG72" s="487">
        <f>IF($C72&lt;&gt;"",'Large Losses_Analysis'!U102,"")</f>
        <v>0</v>
      </c>
      <c r="AH72" s="500">
        <f t="shared" si="68"/>
        <v>0</v>
      </c>
      <c r="AI72" s="487">
        <f>IF($C72&lt;&gt;"",'Large Losses_Analysis'!AI102,"")</f>
        <v>0</v>
      </c>
      <c r="AJ72" s="487"/>
      <c r="AK72" s="499">
        <f>IF($C72&lt;&gt;"",'Weather Losses_Analysis'!C102,"")</f>
        <v>0</v>
      </c>
      <c r="AL72" s="499">
        <f>IF($C72&lt;&gt;"",'Weather Losses_Analysis'!I102,"")</f>
        <v>0</v>
      </c>
      <c r="AM72" s="500">
        <f t="shared" si="69"/>
        <v>0</v>
      </c>
      <c r="AN72" s="500">
        <f t="shared" si="70"/>
        <v>0</v>
      </c>
      <c r="AO72" s="504">
        <f>IF($C72&lt;&gt;"",'Weather Losses_Analysis'!AA102,"")</f>
        <v>0</v>
      </c>
      <c r="AP72" s="503" t="e">
        <f t="shared" si="71"/>
        <v>#N/A</v>
      </c>
      <c r="AQ72" s="499"/>
      <c r="AR72" s="499">
        <f>IF($C72&lt;&gt;"",'Weather Losses_Analysis'!U102,"")</f>
        <v>0</v>
      </c>
      <c r="AS72" s="499">
        <f t="shared" si="72"/>
        <v>0</v>
      </c>
      <c r="AT72" s="499">
        <f>IF($C72&lt;&gt;"",'Weather Losses_Analysis'!AI102,"")</f>
        <v>0</v>
      </c>
      <c r="AV72" s="353" t="e">
        <f t="shared" si="73"/>
        <v>#N/A</v>
      </c>
      <c r="AW72" s="420">
        <f t="shared" si="74"/>
        <v>0</v>
      </c>
      <c r="AY72" s="359" t="e">
        <f>IF($C72&lt;&gt;"",Summary_AttrorTotal!F102,"")</f>
        <v>#N/A</v>
      </c>
      <c r="AZ72" s="359" t="e">
        <f>IF($C72&lt;&gt;"",Summary_AttrorTotal!G102,"")</f>
        <v>#N/A</v>
      </c>
      <c r="BA72" s="360" t="e">
        <f t="shared" si="75"/>
        <v>#N/A</v>
      </c>
      <c r="BB72" s="348">
        <f t="shared" si="76"/>
        <v>0</v>
      </c>
      <c r="BC72" s="300" t="e">
        <f t="shared" si="77"/>
        <v>#N/A</v>
      </c>
      <c r="BE72" s="348"/>
    </row>
    <row r="73" spans="1:57" hidden="1">
      <c r="A73" s="364"/>
      <c r="B73" s="335">
        <f t="shared" si="57"/>
        <v>58</v>
      </c>
      <c r="C73" s="715" t="str">
        <f t="shared" si="80"/>
        <v>2020 Q2</v>
      </c>
      <c r="D73" s="348" t="e">
        <f>IF($C73&lt;&gt;"",Summary_AttrorTotal!H103,"")</f>
        <v>#VALUE!</v>
      </c>
      <c r="E73" s="348" t="e">
        <f>IF($C73&lt;&gt;"",Summary_AttrorTotal!I103,"")</f>
        <v>#VALUE!</v>
      </c>
      <c r="F73" s="346" t="e">
        <f t="shared" si="53"/>
        <v>#VALUE!</v>
      </c>
      <c r="G73" s="346" t="e">
        <f t="shared" si="54"/>
        <v>#VALUE!</v>
      </c>
      <c r="H73" s="407" t="str">
        <f>IF($C73="","",Summary_AttrorTotal!S103)</f>
        <v/>
      </c>
      <c r="I73" s="349">
        <f t="shared" si="55"/>
        <v>1</v>
      </c>
      <c r="J73" s="349">
        <f t="shared" si="56"/>
        <v>1</v>
      </c>
      <c r="K73" s="347"/>
      <c r="L73" s="348" t="e">
        <f>IF($C73&lt;&gt;"",Summary_AttrorTotal!L103,"")</f>
        <v>#VALUE!</v>
      </c>
      <c r="M73" s="348">
        <f t="shared" si="78"/>
        <v>0</v>
      </c>
      <c r="N73" s="348" t="str">
        <f>IF($C73&lt;&gt;"",Summary_AttrorTotal!U103,"")</f>
        <v/>
      </c>
      <c r="P73" s="346" t="e">
        <f>IF($C73&lt;&gt;"",Summary_AttrorTotal!B103,"")</f>
        <v>#N/A</v>
      </c>
      <c r="Q73" s="346" t="e">
        <f>IF($C73&lt;&gt;"",Summary_AttrorTotal!C103,"")</f>
        <v>#N/A</v>
      </c>
      <c r="S73" s="351" t="e">
        <f t="shared" si="59"/>
        <v>#VALUE!</v>
      </c>
      <c r="T73" s="348">
        <f t="shared" si="60"/>
        <v>0</v>
      </c>
      <c r="U73" s="352" t="e">
        <f t="shared" si="61"/>
        <v>#VALUE!</v>
      </c>
      <c r="V73" s="348" t="e">
        <f t="shared" si="62"/>
        <v>#N/A</v>
      </c>
      <c r="W73" s="346" t="e">
        <f t="shared" si="63"/>
        <v>#VALUE!</v>
      </c>
      <c r="X73" s="348" t="e">
        <f t="shared" si="64"/>
        <v>#VALUE!</v>
      </c>
      <c r="Z73" s="499">
        <f>IF($C73&lt;&gt;"",'Large Losses_Analysis'!C103,"")</f>
        <v>0</v>
      </c>
      <c r="AA73" s="499">
        <f>IF($C73&lt;&gt;"",'Large Losses_Analysis'!I103,"")</f>
        <v>0</v>
      </c>
      <c r="AB73" s="500">
        <f t="shared" si="65"/>
        <v>0</v>
      </c>
      <c r="AC73" s="500">
        <f t="shared" si="66"/>
        <v>0</v>
      </c>
      <c r="AD73" s="501">
        <f>IF($C73&lt;&gt;"",'Large Losses_Analysis'!AA103,"")</f>
        <v>0</v>
      </c>
      <c r="AE73" s="503" t="e">
        <f t="shared" si="67"/>
        <v>#N/A</v>
      </c>
      <c r="AF73" s="487"/>
      <c r="AG73" s="487">
        <f>IF($C73&lt;&gt;"",'Large Losses_Analysis'!U103,"")</f>
        <v>0</v>
      </c>
      <c r="AH73" s="500">
        <f t="shared" si="68"/>
        <v>0</v>
      </c>
      <c r="AI73" s="487">
        <f>IF($C73&lt;&gt;"",'Large Losses_Analysis'!AI103,"")</f>
        <v>0</v>
      </c>
      <c r="AJ73" s="487"/>
      <c r="AK73" s="499">
        <f>IF($C73&lt;&gt;"",'Weather Losses_Analysis'!C103,"")</f>
        <v>0</v>
      </c>
      <c r="AL73" s="499">
        <f>IF($C73&lt;&gt;"",'Weather Losses_Analysis'!I103,"")</f>
        <v>0</v>
      </c>
      <c r="AM73" s="500">
        <f t="shared" si="69"/>
        <v>0</v>
      </c>
      <c r="AN73" s="500">
        <f t="shared" si="70"/>
        <v>0</v>
      </c>
      <c r="AO73" s="504">
        <f>IF($C73&lt;&gt;"",'Weather Losses_Analysis'!AA103,"")</f>
        <v>0</v>
      </c>
      <c r="AP73" s="503" t="e">
        <f t="shared" si="71"/>
        <v>#N/A</v>
      </c>
      <c r="AQ73" s="499"/>
      <c r="AR73" s="499">
        <f>IF($C73&lt;&gt;"",'Weather Losses_Analysis'!U103,"")</f>
        <v>0</v>
      </c>
      <c r="AS73" s="499">
        <f t="shared" si="72"/>
        <v>0</v>
      </c>
      <c r="AT73" s="499">
        <f>IF($C73&lt;&gt;"",'Weather Losses_Analysis'!AI103,"")</f>
        <v>0</v>
      </c>
      <c r="AV73" s="353" t="e">
        <f t="shared" si="73"/>
        <v>#N/A</v>
      </c>
      <c r="AW73" s="420">
        <f t="shared" si="74"/>
        <v>0</v>
      </c>
      <c r="AY73" s="359" t="e">
        <f>IF($C73&lt;&gt;"",Summary_AttrorTotal!F103,"")</f>
        <v>#N/A</v>
      </c>
      <c r="AZ73" s="359" t="e">
        <f>IF($C73&lt;&gt;"",Summary_AttrorTotal!G103,"")</f>
        <v>#N/A</v>
      </c>
      <c r="BA73" s="360" t="e">
        <f t="shared" si="75"/>
        <v>#N/A</v>
      </c>
      <c r="BB73" s="348">
        <f t="shared" si="76"/>
        <v>0</v>
      </c>
      <c r="BC73" s="300" t="e">
        <f t="shared" si="77"/>
        <v>#N/A</v>
      </c>
      <c r="BE73" s="348"/>
    </row>
    <row r="74" spans="1:57" hidden="1">
      <c r="A74" s="364"/>
      <c r="B74" s="335">
        <f t="shared" si="57"/>
        <v>59</v>
      </c>
      <c r="C74" s="715" t="str">
        <f t="shared" si="80"/>
        <v>2020 Q3</v>
      </c>
      <c r="D74" s="348" t="e">
        <f>IF($C74&lt;&gt;"",Summary_AttrorTotal!H104,"")</f>
        <v>#VALUE!</v>
      </c>
      <c r="E74" s="348" t="e">
        <f>IF($C74&lt;&gt;"",Summary_AttrorTotal!I104,"")</f>
        <v>#VALUE!</v>
      </c>
      <c r="F74" s="346" t="e">
        <f t="shared" si="53"/>
        <v>#VALUE!</v>
      </c>
      <c r="G74" s="346" t="e">
        <f t="shared" si="54"/>
        <v>#VALUE!</v>
      </c>
      <c r="H74" s="407" t="str">
        <f>IF($C74="","",Summary_AttrorTotal!S104)</f>
        <v/>
      </c>
      <c r="I74" s="349">
        <f t="shared" si="55"/>
        <v>1</v>
      </c>
      <c r="J74" s="349">
        <f t="shared" si="56"/>
        <v>1</v>
      </c>
      <c r="K74" s="347"/>
      <c r="L74" s="348" t="e">
        <f>IF($C74&lt;&gt;"",Summary_AttrorTotal!L104,"")</f>
        <v>#VALUE!</v>
      </c>
      <c r="M74" s="348">
        <f t="shared" si="78"/>
        <v>0</v>
      </c>
      <c r="N74" s="348" t="str">
        <f>IF($C74&lt;&gt;"",Summary_AttrorTotal!U104,"")</f>
        <v/>
      </c>
      <c r="P74" s="346" t="e">
        <f>IF($C74&lt;&gt;"",Summary_AttrorTotal!B104,"")</f>
        <v>#N/A</v>
      </c>
      <c r="Q74" s="346" t="e">
        <f>IF($C74&lt;&gt;"",Summary_AttrorTotal!C104,"")</f>
        <v>#N/A</v>
      </c>
      <c r="S74" s="351" t="e">
        <f t="shared" si="59"/>
        <v>#VALUE!</v>
      </c>
      <c r="T74" s="348">
        <f t="shared" si="60"/>
        <v>0</v>
      </c>
      <c r="U74" s="352" t="e">
        <f t="shared" si="61"/>
        <v>#VALUE!</v>
      </c>
      <c r="V74" s="348" t="e">
        <f t="shared" si="62"/>
        <v>#N/A</v>
      </c>
      <c r="W74" s="346" t="e">
        <f t="shared" si="63"/>
        <v>#VALUE!</v>
      </c>
      <c r="X74" s="348" t="e">
        <f t="shared" si="64"/>
        <v>#VALUE!</v>
      </c>
      <c r="Z74" s="499">
        <f>IF($C74&lt;&gt;"",'Large Losses_Analysis'!C104,"")</f>
        <v>0</v>
      </c>
      <c r="AA74" s="499">
        <f>IF($C74&lt;&gt;"",'Large Losses_Analysis'!I104,"")</f>
        <v>0</v>
      </c>
      <c r="AB74" s="500">
        <f t="shared" si="65"/>
        <v>0</v>
      </c>
      <c r="AC74" s="500">
        <f t="shared" si="66"/>
        <v>0</v>
      </c>
      <c r="AD74" s="501">
        <f>IF($C74&lt;&gt;"",'Large Losses_Analysis'!AA104,"")</f>
        <v>0</v>
      </c>
      <c r="AE74" s="503" t="e">
        <f t="shared" si="67"/>
        <v>#N/A</v>
      </c>
      <c r="AF74" s="487"/>
      <c r="AG74" s="487">
        <f>IF($C74&lt;&gt;"",'Large Losses_Analysis'!U104,"")</f>
        <v>0</v>
      </c>
      <c r="AH74" s="500">
        <f t="shared" si="68"/>
        <v>0</v>
      </c>
      <c r="AI74" s="487">
        <f>IF($C74&lt;&gt;"",'Large Losses_Analysis'!AI104,"")</f>
        <v>0</v>
      </c>
      <c r="AJ74" s="487"/>
      <c r="AK74" s="499">
        <f>IF($C74&lt;&gt;"",'Weather Losses_Analysis'!C104,"")</f>
        <v>0</v>
      </c>
      <c r="AL74" s="499">
        <f>IF($C74&lt;&gt;"",'Weather Losses_Analysis'!I104,"")</f>
        <v>0</v>
      </c>
      <c r="AM74" s="500">
        <f t="shared" si="69"/>
        <v>0</v>
      </c>
      <c r="AN74" s="500">
        <f t="shared" si="70"/>
        <v>0</v>
      </c>
      <c r="AO74" s="504">
        <f>IF($C74&lt;&gt;"",'Weather Losses_Analysis'!AA104,"")</f>
        <v>0</v>
      </c>
      <c r="AP74" s="503" t="e">
        <f t="shared" si="71"/>
        <v>#N/A</v>
      </c>
      <c r="AQ74" s="499"/>
      <c r="AR74" s="499">
        <f>IF($C74&lt;&gt;"",'Weather Losses_Analysis'!U104,"")</f>
        <v>0</v>
      </c>
      <c r="AS74" s="499">
        <f t="shared" si="72"/>
        <v>0</v>
      </c>
      <c r="AT74" s="499">
        <f>IF($C74&lt;&gt;"",'Weather Losses_Analysis'!AI104,"")</f>
        <v>0</v>
      </c>
      <c r="AV74" s="353" t="e">
        <f t="shared" si="73"/>
        <v>#N/A</v>
      </c>
      <c r="AW74" s="420">
        <f t="shared" si="74"/>
        <v>0</v>
      </c>
      <c r="AY74" s="359" t="e">
        <f>IF($C74&lt;&gt;"",Summary_AttrorTotal!F104,"")</f>
        <v>#N/A</v>
      </c>
      <c r="AZ74" s="359" t="e">
        <f>IF($C74&lt;&gt;"",Summary_AttrorTotal!G104,"")</f>
        <v>#N/A</v>
      </c>
      <c r="BA74" s="360" t="e">
        <f t="shared" si="75"/>
        <v>#N/A</v>
      </c>
      <c r="BB74" s="348">
        <f t="shared" si="76"/>
        <v>0</v>
      </c>
      <c r="BC74" s="300" t="e">
        <f t="shared" si="77"/>
        <v>#N/A</v>
      </c>
      <c r="BE74" s="348"/>
    </row>
    <row r="75" spans="1:57" hidden="1">
      <c r="A75" s="364"/>
      <c r="B75" s="335">
        <f t="shared" si="57"/>
        <v>60</v>
      </c>
      <c r="C75" s="711" t="str">
        <f t="shared" ref="C75" si="81">IF(OR(C74=$D$1,C74=""),"",(2006+INT(B75/4-1/4)&amp;" Q"&amp;(B75-INT(B75/4-1/4)*4)))</f>
        <v>2020 Q4</v>
      </c>
      <c r="D75" s="348" t="e">
        <f>IF($C75&lt;&gt;"",Summary_AttrorTotal!H105,"")</f>
        <v>#VALUE!</v>
      </c>
      <c r="E75" s="348" t="e">
        <f>IF($C75&lt;&gt;"",Summary_AttrorTotal!I105,"")</f>
        <v>#VALUE!</v>
      </c>
      <c r="F75" s="346" t="e">
        <f t="shared" si="53"/>
        <v>#VALUE!</v>
      </c>
      <c r="G75" s="346" t="e">
        <f t="shared" si="54"/>
        <v>#VALUE!</v>
      </c>
      <c r="H75" s="407" t="str">
        <f>IF($C75="","",Summary_AttrorTotal!S105)</f>
        <v/>
      </c>
      <c r="I75" s="349">
        <f t="shared" si="55"/>
        <v>1</v>
      </c>
      <c r="J75" s="349">
        <f t="shared" si="56"/>
        <v>1</v>
      </c>
      <c r="K75" s="347"/>
      <c r="L75" s="348" t="e">
        <f>IF($C75&lt;&gt;"",Summary_AttrorTotal!L105,"")</f>
        <v>#VALUE!</v>
      </c>
      <c r="M75" s="348">
        <f t="shared" si="78"/>
        <v>0</v>
      </c>
      <c r="N75" s="348" t="str">
        <f>IF($C75&lt;&gt;"",Summary_AttrorTotal!U105,"")</f>
        <v/>
      </c>
      <c r="P75" s="346" t="e">
        <f>IF($C75&lt;&gt;"",Summary_AttrorTotal!B105,"")</f>
        <v>#N/A</v>
      </c>
      <c r="Q75" s="346" t="e">
        <f>IF($C75&lt;&gt;"",Summary_AttrorTotal!C105,"")</f>
        <v>#N/A</v>
      </c>
      <c r="S75" s="351" t="e">
        <f t="shared" si="59"/>
        <v>#VALUE!</v>
      </c>
      <c r="T75" s="348">
        <f t="shared" si="60"/>
        <v>0</v>
      </c>
      <c r="U75" s="352" t="e">
        <f t="shared" si="61"/>
        <v>#VALUE!</v>
      </c>
      <c r="V75" s="348" t="e">
        <f t="shared" si="62"/>
        <v>#N/A</v>
      </c>
      <c r="W75" s="346" t="e">
        <f t="shared" si="63"/>
        <v>#VALUE!</v>
      </c>
      <c r="X75" s="348" t="e">
        <f t="shared" si="64"/>
        <v>#VALUE!</v>
      </c>
      <c r="Z75" s="499">
        <f>IF($C75&lt;&gt;"",'Large Losses_Analysis'!C105,"")</f>
        <v>0</v>
      </c>
      <c r="AA75" s="499">
        <f>IF($C75&lt;&gt;"",'Large Losses_Analysis'!I105,"")</f>
        <v>0</v>
      </c>
      <c r="AB75" s="500">
        <f t="shared" si="65"/>
        <v>0</v>
      </c>
      <c r="AC75" s="500">
        <f t="shared" si="66"/>
        <v>0</v>
      </c>
      <c r="AD75" s="501">
        <f>IF($C75&lt;&gt;"",'Large Losses_Analysis'!AA105,"")</f>
        <v>0</v>
      </c>
      <c r="AE75" s="503" t="e">
        <f t="shared" si="67"/>
        <v>#N/A</v>
      </c>
      <c r="AF75" s="487"/>
      <c r="AG75" s="487">
        <f>IF($C75&lt;&gt;"",'Large Losses_Analysis'!U105,"")</f>
        <v>0</v>
      </c>
      <c r="AH75" s="500">
        <f t="shared" si="68"/>
        <v>0</v>
      </c>
      <c r="AI75" s="487">
        <f>IF($C75&lt;&gt;"",'Large Losses_Analysis'!AI105,"")</f>
        <v>0</v>
      </c>
      <c r="AJ75" s="487"/>
      <c r="AK75" s="499">
        <f>IF($C75&lt;&gt;"",'Weather Losses_Analysis'!C105,"")</f>
        <v>0</v>
      </c>
      <c r="AL75" s="499">
        <f>IF($C75&lt;&gt;"",'Weather Losses_Analysis'!I105,"")</f>
        <v>0</v>
      </c>
      <c r="AM75" s="500">
        <f t="shared" si="69"/>
        <v>0</v>
      </c>
      <c r="AN75" s="500">
        <f t="shared" si="70"/>
        <v>0</v>
      </c>
      <c r="AO75" s="504">
        <f>IF($C75&lt;&gt;"",'Weather Losses_Analysis'!AA105,"")</f>
        <v>0</v>
      </c>
      <c r="AP75" s="503" t="e">
        <f t="shared" si="71"/>
        <v>#N/A</v>
      </c>
      <c r="AQ75" s="499"/>
      <c r="AR75" s="499">
        <f>IF($C75&lt;&gt;"",'Weather Losses_Analysis'!U105,"")</f>
        <v>0</v>
      </c>
      <c r="AS75" s="499">
        <f t="shared" si="72"/>
        <v>0</v>
      </c>
      <c r="AT75" s="499">
        <f>IF($C75&lt;&gt;"",'Weather Losses_Analysis'!AI105,"")</f>
        <v>0</v>
      </c>
      <c r="AV75" s="353" t="e">
        <f t="shared" si="73"/>
        <v>#N/A</v>
      </c>
      <c r="AW75" s="420">
        <f t="shared" si="74"/>
        <v>0</v>
      </c>
      <c r="AY75" s="359" t="e">
        <f>IF($C75&lt;&gt;"",Summary_AttrorTotal!F105,"")</f>
        <v>#N/A</v>
      </c>
      <c r="AZ75" s="359" t="e">
        <f>IF($C75&lt;&gt;"",Summary_AttrorTotal!G105,"")</f>
        <v>#N/A</v>
      </c>
      <c r="BA75" s="360" t="e">
        <f t="shared" si="75"/>
        <v>#N/A</v>
      </c>
      <c r="BB75" s="348">
        <f t="shared" si="76"/>
        <v>0</v>
      </c>
      <c r="BC75" s="300" t="e">
        <f t="shared" si="77"/>
        <v>#N/A</v>
      </c>
      <c r="BE75" s="348"/>
    </row>
    <row r="76" spans="1:57">
      <c r="A76" s="364"/>
      <c r="B76" s="364"/>
      <c r="C76" s="424"/>
      <c r="D76" s="427"/>
      <c r="E76" s="427"/>
      <c r="F76" s="424"/>
      <c r="G76" s="424"/>
      <c r="H76" s="424"/>
      <c r="I76" s="427"/>
      <c r="J76" s="427"/>
      <c r="K76" s="364"/>
      <c r="L76" s="427"/>
      <c r="M76" s="427"/>
      <c r="N76" s="427"/>
      <c r="O76" s="364"/>
      <c r="P76" s="424"/>
      <c r="Q76" s="427"/>
      <c r="R76" s="364"/>
      <c r="S76" s="427"/>
      <c r="T76" s="427"/>
      <c r="U76" s="424"/>
      <c r="V76" s="427"/>
      <c r="W76" s="424"/>
      <c r="X76" s="427"/>
      <c r="Y76" s="364"/>
      <c r="Z76" s="507"/>
      <c r="AA76" s="507"/>
      <c r="AB76" s="508"/>
      <c r="AC76" s="508"/>
      <c r="AD76" s="508"/>
      <c r="AE76" s="508"/>
      <c r="AF76" s="487"/>
      <c r="AG76" s="507"/>
      <c r="AH76" s="507"/>
      <c r="AI76" s="507"/>
      <c r="AJ76" s="487"/>
      <c r="AK76" s="507"/>
      <c r="AL76" s="507"/>
      <c r="AM76" s="507"/>
      <c r="AN76" s="507"/>
      <c r="AO76" s="507"/>
      <c r="AP76" s="507"/>
      <c r="AQ76" s="487"/>
      <c r="AR76" s="507"/>
      <c r="AS76" s="507"/>
      <c r="AT76" s="507"/>
      <c r="AU76" s="364"/>
      <c r="AV76" s="424"/>
      <c r="AW76" s="364"/>
      <c r="AX76" s="364"/>
      <c r="AY76" s="427"/>
      <c r="AZ76" s="427"/>
      <c r="BA76" s="440"/>
      <c r="BB76" s="432"/>
      <c r="BC76" s="441"/>
      <c r="BD76" s="364"/>
      <c r="BE76" s="427"/>
    </row>
    <row r="77" spans="1:57" hidden="1">
      <c r="A77" s="409"/>
      <c r="B77" s="409"/>
      <c r="C77" s="417">
        <v>2006</v>
      </c>
      <c r="D77" s="418">
        <f>SUM(D16:D19)</f>
        <v>0</v>
      </c>
      <c r="E77" s="418">
        <f>SUM(E16:E19)</f>
        <v>0</v>
      </c>
      <c r="F77" s="419">
        <f>SUM(F16:F19)</f>
        <v>0</v>
      </c>
      <c r="G77" s="419">
        <f>SUM(G16:G19)</f>
        <v>0</v>
      </c>
      <c r="H77" s="419">
        <f>SUM(H16:H19)</f>
        <v>0</v>
      </c>
      <c r="I77" s="409"/>
      <c r="J77" s="409"/>
      <c r="K77" s="409"/>
      <c r="L77" s="418">
        <f>SUM(L16:L19)</f>
        <v>0</v>
      </c>
      <c r="M77" s="418">
        <f>SUM(M16:M19)</f>
        <v>0</v>
      </c>
      <c r="N77" s="418">
        <f>SUM(N16:N19)</f>
        <v>0</v>
      </c>
      <c r="O77" s="409"/>
      <c r="P77" s="419">
        <f>SUM(P16:P19)</f>
        <v>48724.966296999992</v>
      </c>
      <c r="Q77" s="419">
        <f>AVERAGE(Q16:Q19)</f>
        <v>25914.458333333332</v>
      </c>
      <c r="R77" s="409"/>
      <c r="S77" s="412">
        <f>N77/Q77</f>
        <v>0</v>
      </c>
      <c r="T77" s="410" t="e">
        <f t="shared" ref="T77:T78" si="82">H77/N77*1000</f>
        <v>#DIV/0!</v>
      </c>
      <c r="U77" s="413">
        <f t="shared" ref="U77:U78" si="83">+H77/P77</f>
        <v>0</v>
      </c>
      <c r="V77" s="410">
        <f>+P77/Q77*1000</f>
        <v>1880.2232201907877</v>
      </c>
      <c r="W77" s="411">
        <f>+H77/Q77*1000</f>
        <v>0</v>
      </c>
      <c r="X77" s="410">
        <f>F77/Q77*1000</f>
        <v>0</v>
      </c>
      <c r="Y77" s="409"/>
      <c r="Z77" s="509">
        <f>SUM(Z16:Z19)</f>
        <v>0</v>
      </c>
      <c r="AA77" s="509">
        <f>SUM(AA16:AA19)</f>
        <v>0</v>
      </c>
      <c r="AB77" s="510">
        <f>SUM(AB16:AB19)</f>
        <v>0</v>
      </c>
      <c r="AC77" s="510">
        <f>SUM(AC16:AC19)</f>
        <v>0</v>
      </c>
      <c r="AD77" s="510">
        <f>SUM(AD16:AD19)</f>
        <v>0</v>
      </c>
      <c r="AE77" s="505">
        <f t="shared" ref="AE77:AE81" si="84">AD77/P77</f>
        <v>0</v>
      </c>
      <c r="AF77" s="506"/>
      <c r="AG77" s="509">
        <f>SUM(AG16:AG19)</f>
        <v>0</v>
      </c>
      <c r="AH77" s="509">
        <f>SUM(AH16:AH19)</f>
        <v>0</v>
      </c>
      <c r="AI77" s="509">
        <f>SUM(AI16:AI19)</f>
        <v>0</v>
      </c>
      <c r="AJ77" s="506"/>
      <c r="AK77" s="509">
        <f>SUM(AK16:AK19)</f>
        <v>0</v>
      </c>
      <c r="AL77" s="509">
        <f>SUM(AL16:AL19)</f>
        <v>0</v>
      </c>
      <c r="AM77" s="510">
        <f>SUM(AM16:AM19)</f>
        <v>0</v>
      </c>
      <c r="AN77" s="510">
        <f>SUM(AN16:AN19)</f>
        <v>0</v>
      </c>
      <c r="AO77" s="510">
        <f>SUM(AO16:AO19)</f>
        <v>0</v>
      </c>
      <c r="AP77" s="505">
        <f>AO77/P77</f>
        <v>0</v>
      </c>
      <c r="AQ77" s="506"/>
      <c r="AR77" s="509">
        <f>SUM(AR16:AR19)</f>
        <v>0</v>
      </c>
      <c r="AS77" s="509">
        <f>SUM(AS16:AS19)</f>
        <v>0</v>
      </c>
      <c r="AT77" s="509">
        <f>SUM(AT16:AT19)</f>
        <v>0</v>
      </c>
      <c r="AU77" s="409"/>
      <c r="AV77" s="414">
        <f t="shared" ref="AV77" si="85">+AE77+U77</f>
        <v>0</v>
      </c>
      <c r="AW77" s="409"/>
      <c r="AX77" s="409"/>
      <c r="AY77" s="418">
        <f>SUM(AY16:AY19)</f>
        <v>0</v>
      </c>
      <c r="AZ77" s="418">
        <f>SUM(AZ16:AZ19)</f>
        <v>0</v>
      </c>
      <c r="BA77" s="415">
        <f>+AZ77/Q77</f>
        <v>0</v>
      </c>
      <c r="BB77" s="410" t="e">
        <f t="shared" ref="BB77:BB81" si="86">+AY77/AZ77*1000</f>
        <v>#DIV/0!</v>
      </c>
      <c r="BC77" s="416">
        <f>IF($C77&lt;&gt;"",AY77/Q77*1000,"")</f>
        <v>0</v>
      </c>
      <c r="BD77" s="409"/>
      <c r="BE77" s="418">
        <f>SUM(BE16:BE19)</f>
        <v>0</v>
      </c>
    </row>
    <row r="78" spans="1:57">
      <c r="A78" s="364"/>
      <c r="B78" s="364"/>
      <c r="C78" s="444">
        <v>2007</v>
      </c>
      <c r="D78" s="425">
        <f>SUMIF($A$20:$A$75,$C78,D$20:D$75)</f>
        <v>9680.5529999999999</v>
      </c>
      <c r="E78" s="425">
        <f t="shared" ref="E78:H91" si="87">SUMIF($A$20:$A$75,$C78,E$20:E$75)</f>
        <v>0</v>
      </c>
      <c r="F78" s="426">
        <f t="shared" si="87"/>
        <v>9680.5529999999999</v>
      </c>
      <c r="G78" s="426">
        <f t="shared" si="87"/>
        <v>-55.44600000000014</v>
      </c>
      <c r="H78" s="445">
        <f t="shared" si="87"/>
        <v>9625.107</v>
      </c>
      <c r="I78" s="427"/>
      <c r="J78" s="427"/>
      <c r="K78" s="363"/>
      <c r="L78" s="425">
        <f t="shared" ref="L78:P91" si="88">SUMIF($A$20:$A$75,$C78,L$20:L$75)</f>
        <v>301</v>
      </c>
      <c r="M78" s="425">
        <f t="shared" si="88"/>
        <v>0</v>
      </c>
      <c r="N78" s="425">
        <f t="shared" si="88"/>
        <v>301</v>
      </c>
      <c r="O78" s="364"/>
      <c r="P78" s="426">
        <f t="shared" si="88"/>
        <v>53976.342919000002</v>
      </c>
      <c r="Q78" s="426">
        <f>AVERAGEIF($A$20:$A$75,$C78,Q$20:Q$75)</f>
        <v>25782.249999999996</v>
      </c>
      <c r="R78" s="364"/>
      <c r="S78" s="431">
        <f>N78/Q78</f>
        <v>1.1674698678354295E-2</v>
      </c>
      <c r="T78" s="432">
        <f t="shared" si="82"/>
        <v>31977.099667774088</v>
      </c>
      <c r="U78" s="673">
        <f t="shared" si="83"/>
        <v>0.17832084353035899</v>
      </c>
      <c r="V78" s="432">
        <f>+P78/Q78*1000</f>
        <v>2093.5466423217526</v>
      </c>
      <c r="W78" s="433">
        <f>+H78/Q78*1000</f>
        <v>373.32300322896572</v>
      </c>
      <c r="X78" s="432">
        <f>F78/Q78*1000</f>
        <v>375.47355254099239</v>
      </c>
      <c r="Y78" s="364"/>
      <c r="Z78" s="511">
        <f>SUM(Z20:Z23)</f>
        <v>0</v>
      </c>
      <c r="AA78" s="511">
        <f>SUM(AA20:AA23)</f>
        <v>0</v>
      </c>
      <c r="AB78" s="512">
        <f>SUM(AB20:AB23)</f>
        <v>0</v>
      </c>
      <c r="AC78" s="512">
        <f>SUM(AC20:AC23)</f>
        <v>0</v>
      </c>
      <c r="AD78" s="513">
        <f>SUM(AD20:AD23)</f>
        <v>0</v>
      </c>
      <c r="AE78" s="514">
        <f t="shared" si="84"/>
        <v>0</v>
      </c>
      <c r="AF78" s="487"/>
      <c r="AG78" s="511">
        <f>SUM(AG20:AG23)</f>
        <v>0</v>
      </c>
      <c r="AH78" s="511">
        <f>SUM(AH20:AH23)</f>
        <v>0</v>
      </c>
      <c r="AI78" s="511">
        <f>SUM(AI20:AI23)</f>
        <v>0</v>
      </c>
      <c r="AJ78" s="487"/>
      <c r="AK78" s="511">
        <f>SUM(AK20:AK23)</f>
        <v>0</v>
      </c>
      <c r="AL78" s="511">
        <f>SUM(AL20:AL23)</f>
        <v>0</v>
      </c>
      <c r="AM78" s="512">
        <f>SUM(AM20:AM23)</f>
        <v>0</v>
      </c>
      <c r="AN78" s="512">
        <f>SUM(AN20:AN23)</f>
        <v>0</v>
      </c>
      <c r="AO78" s="515">
        <f>SUM(AO20:AO23)</f>
        <v>0</v>
      </c>
      <c r="AP78" s="514">
        <f>AO78/P78</f>
        <v>0</v>
      </c>
      <c r="AQ78" s="487"/>
      <c r="AR78" s="511">
        <f>SUM(AR20:AR23)</f>
        <v>0</v>
      </c>
      <c r="AS78" s="511">
        <f>SUM(AS20:AS23)</f>
        <v>0</v>
      </c>
      <c r="AT78" s="511">
        <f>SUM(AT20:AT23)</f>
        <v>0</v>
      </c>
      <c r="AU78" s="364"/>
      <c r="AV78" s="438">
        <f t="shared" ref="AV78:AV81" si="89">+AE78+U78+AP78</f>
        <v>0.17832084353035899</v>
      </c>
      <c r="AW78" s="364"/>
      <c r="AX78" s="364"/>
      <c r="AY78" s="425">
        <f>SUM(AY20:AY23)</f>
        <v>10246.136999999999</v>
      </c>
      <c r="AZ78" s="425">
        <f>SUM(AZ20:AZ23)</f>
        <v>283</v>
      </c>
      <c r="BA78" s="440">
        <f>+AZ78/Q78</f>
        <v>1.0976543940113839E-2</v>
      </c>
      <c r="BB78" s="432">
        <f t="shared" si="86"/>
        <v>36205.431095406355</v>
      </c>
      <c r="BC78" s="441">
        <f>IF($C78&lt;&gt;"",AY78/Q78*1000,"")</f>
        <v>397.41050528949177</v>
      </c>
      <c r="BD78" s="364"/>
      <c r="BE78" s="426">
        <f>SUM(BE20:BE23)</f>
        <v>7</v>
      </c>
    </row>
    <row r="79" spans="1:57">
      <c r="A79" s="364"/>
      <c r="B79" s="364"/>
      <c r="C79" s="345">
        <f>C78+1</f>
        <v>2008</v>
      </c>
      <c r="D79" s="428">
        <f t="shared" ref="D79:D91" si="90">SUMIF($A$20:$A$75,$C79,D$20:D$75)</f>
        <v>9732.3070000000007</v>
      </c>
      <c r="E79" s="428">
        <f t="shared" si="87"/>
        <v>0</v>
      </c>
      <c r="F79" s="429">
        <f t="shared" si="87"/>
        <v>9732.3070000000007</v>
      </c>
      <c r="G79" s="429">
        <f t="shared" si="87"/>
        <v>0</v>
      </c>
      <c r="H79" s="408">
        <f t="shared" si="87"/>
        <v>9732.3070000000007</v>
      </c>
      <c r="I79" s="430"/>
      <c r="J79" s="430"/>
      <c r="K79" s="364"/>
      <c r="L79" s="428">
        <f t="shared" si="88"/>
        <v>278</v>
      </c>
      <c r="M79" s="428">
        <f t="shared" si="88"/>
        <v>0</v>
      </c>
      <c r="N79" s="428">
        <f t="shared" si="88"/>
        <v>278</v>
      </c>
      <c r="O79" s="364"/>
      <c r="P79" s="429">
        <f t="shared" si="88"/>
        <v>70207.396452999994</v>
      </c>
      <c r="Q79" s="429">
        <f t="shared" ref="Q79:Q91" si="91">AVERAGEIF($A$20:$A$75,$C79,Q$20:Q$75)</f>
        <v>25551.541666666664</v>
      </c>
      <c r="R79" s="364"/>
      <c r="S79" s="434">
        <f t="shared" ref="S79:S91" si="92">N79/Q79</f>
        <v>1.0879969734376759E-2</v>
      </c>
      <c r="T79" s="435">
        <f t="shared" ref="T79:T91" si="93">H79/N79*1000</f>
        <v>35008.298561151081</v>
      </c>
      <c r="U79" s="674">
        <f t="shared" ref="U79:U91" si="94">+H79/P79</f>
        <v>0.13862224625457015</v>
      </c>
      <c r="V79" s="435">
        <f t="shared" ref="V79:V91" si="95">+P79/Q79*1000</f>
        <v>2747.6775127267274</v>
      </c>
      <c r="W79" s="437">
        <f t="shared" ref="W79:W91" si="96">+H79/Q79*1000</f>
        <v>380.88922879734923</v>
      </c>
      <c r="X79" s="435">
        <f t="shared" ref="X79:X91" si="97">F79/Q79*1000</f>
        <v>380.88922879734923</v>
      </c>
      <c r="Y79" s="364"/>
      <c r="Z79" s="516">
        <f>SUM(Z24:Z27)</f>
        <v>0</v>
      </c>
      <c r="AA79" s="516">
        <f>SUM(AA24:AA27)</f>
        <v>0</v>
      </c>
      <c r="AB79" s="517">
        <f>SUM(AB24:AB27)</f>
        <v>0</v>
      </c>
      <c r="AC79" s="517">
        <f>SUM(AC24:AC27)</f>
        <v>0</v>
      </c>
      <c r="AD79" s="518">
        <f>SUM(AD24:AD27)</f>
        <v>0</v>
      </c>
      <c r="AE79" s="519">
        <f t="shared" si="84"/>
        <v>0</v>
      </c>
      <c r="AF79" s="487"/>
      <c r="AG79" s="516">
        <f>SUM(AG24:AG27)</f>
        <v>0</v>
      </c>
      <c r="AH79" s="516">
        <f>SUM(AH24:AH27)</f>
        <v>0</v>
      </c>
      <c r="AI79" s="516">
        <f>SUM(AI24:AI27)</f>
        <v>0</v>
      </c>
      <c r="AJ79" s="487"/>
      <c r="AK79" s="516">
        <f>SUM(AK24:AK27)</f>
        <v>0</v>
      </c>
      <c r="AL79" s="516">
        <f>SUM(AL24:AL27)</f>
        <v>0</v>
      </c>
      <c r="AM79" s="517">
        <f>SUM(AM24:AM27)</f>
        <v>0</v>
      </c>
      <c r="AN79" s="517">
        <f>SUM(AN24:AN27)</f>
        <v>0</v>
      </c>
      <c r="AO79" s="520">
        <f>SUM(AO24:AO27)</f>
        <v>0</v>
      </c>
      <c r="AP79" s="519">
        <f>AO79/P79</f>
        <v>0</v>
      </c>
      <c r="AQ79" s="487"/>
      <c r="AR79" s="516">
        <f>SUM(AR24:AR27)</f>
        <v>0</v>
      </c>
      <c r="AS79" s="516">
        <f>SUM(AS24:AS27)</f>
        <v>0</v>
      </c>
      <c r="AT79" s="516">
        <f>SUM(AT24:AT27)</f>
        <v>0</v>
      </c>
      <c r="AU79" s="364"/>
      <c r="AV79" s="439">
        <f t="shared" si="89"/>
        <v>0.13862224625457015</v>
      </c>
      <c r="AW79" s="364"/>
      <c r="AX79" s="364"/>
      <c r="AY79" s="428">
        <f>SUM(AY24:AY27)</f>
        <v>10067.743</v>
      </c>
      <c r="AZ79" s="428">
        <f>SUM(AZ24:AZ27)</f>
        <v>265</v>
      </c>
      <c r="BA79" s="442">
        <f>+AZ79/Q79</f>
        <v>1.0371194171258421E-2</v>
      </c>
      <c r="BB79" s="435">
        <f t="shared" si="86"/>
        <v>37991.483018867926</v>
      </c>
      <c r="BC79" s="443">
        <f>IF($C79&lt;&gt;"",AY79/Q79*1000,"")</f>
        <v>394.01704724274634</v>
      </c>
      <c r="BD79" s="364"/>
      <c r="BE79" s="429">
        <f>SUM(BE24:BE27)</f>
        <v>7</v>
      </c>
    </row>
    <row r="80" spans="1:57">
      <c r="A80" s="364"/>
      <c r="B80" s="361"/>
      <c r="C80" s="345">
        <f t="shared" ref="C80:C91" si="98">C79+1</f>
        <v>2009</v>
      </c>
      <c r="D80" s="428">
        <f t="shared" si="90"/>
        <v>9098.43</v>
      </c>
      <c r="E80" s="428">
        <f t="shared" si="87"/>
        <v>0</v>
      </c>
      <c r="F80" s="429">
        <f t="shared" si="87"/>
        <v>9098.43</v>
      </c>
      <c r="G80" s="429">
        <f t="shared" si="87"/>
        <v>-1.2995711873027176</v>
      </c>
      <c r="H80" s="408">
        <f t="shared" si="87"/>
        <v>9097.1304288126976</v>
      </c>
      <c r="I80" s="430"/>
      <c r="J80" s="430"/>
      <c r="K80" s="364"/>
      <c r="L80" s="428">
        <f t="shared" si="88"/>
        <v>243</v>
      </c>
      <c r="M80" s="428">
        <f t="shared" si="88"/>
        <v>1</v>
      </c>
      <c r="N80" s="428">
        <f t="shared" si="88"/>
        <v>244</v>
      </c>
      <c r="O80" s="364"/>
      <c r="P80" s="429">
        <f t="shared" si="88"/>
        <v>87283.077353000001</v>
      </c>
      <c r="Q80" s="429">
        <f t="shared" si="91"/>
        <v>26278.166666666664</v>
      </c>
      <c r="R80" s="364"/>
      <c r="S80" s="434">
        <f t="shared" si="92"/>
        <v>9.285274847940941E-3</v>
      </c>
      <c r="T80" s="435">
        <f t="shared" si="93"/>
        <v>37283.321429560237</v>
      </c>
      <c r="U80" s="674">
        <f t="shared" si="94"/>
        <v>0.10422559223045108</v>
      </c>
      <c r="V80" s="435">
        <f t="shared" si="95"/>
        <v>3321.5055852323544</v>
      </c>
      <c r="W80" s="437">
        <f t="shared" si="96"/>
        <v>346.18588671759318</v>
      </c>
      <c r="X80" s="435">
        <f t="shared" si="97"/>
        <v>346.23534112602988</v>
      </c>
      <c r="Y80" s="364"/>
      <c r="Z80" s="516">
        <f>SUM(Z28:Z31)</f>
        <v>0</v>
      </c>
      <c r="AA80" s="516">
        <f>SUM(AA28:AA31)</f>
        <v>0</v>
      </c>
      <c r="AB80" s="517">
        <f>SUM(AB28:AB31)</f>
        <v>0</v>
      </c>
      <c r="AC80" s="517">
        <f>SUM(AC28:AC31)</f>
        <v>0</v>
      </c>
      <c r="AD80" s="518">
        <f>SUM(AD28:AD31)</f>
        <v>0</v>
      </c>
      <c r="AE80" s="519">
        <f t="shared" si="84"/>
        <v>0</v>
      </c>
      <c r="AF80" s="487"/>
      <c r="AG80" s="516">
        <f>SUM(AG28:AG31)</f>
        <v>0</v>
      </c>
      <c r="AH80" s="516">
        <f>SUM(AH28:AH31)</f>
        <v>0</v>
      </c>
      <c r="AI80" s="516">
        <f>SUM(AI28:AI31)</f>
        <v>0</v>
      </c>
      <c r="AJ80" s="487"/>
      <c r="AK80" s="516">
        <f>SUM(AK28:AK31)</f>
        <v>0</v>
      </c>
      <c r="AL80" s="516">
        <f>SUM(AL28:AL31)</f>
        <v>0</v>
      </c>
      <c r="AM80" s="517">
        <f>SUM(AM28:AM31)</f>
        <v>0</v>
      </c>
      <c r="AN80" s="517">
        <f>SUM(AN28:AN31)</f>
        <v>0</v>
      </c>
      <c r="AO80" s="520">
        <f>SUM(AO28:AO31)</f>
        <v>0</v>
      </c>
      <c r="AP80" s="519">
        <f>AO80/P80</f>
        <v>0</v>
      </c>
      <c r="AQ80" s="487"/>
      <c r="AR80" s="516">
        <f>SUM(AR28:AR31)</f>
        <v>0</v>
      </c>
      <c r="AS80" s="516">
        <f>SUM(AS28:AS31)</f>
        <v>0</v>
      </c>
      <c r="AT80" s="516">
        <f>SUM(AT28:AT31)</f>
        <v>0</v>
      </c>
      <c r="AU80" s="364"/>
      <c r="AV80" s="439">
        <f t="shared" si="89"/>
        <v>0.10422559223045108</v>
      </c>
      <c r="AW80" s="364"/>
      <c r="AX80" s="364"/>
      <c r="AY80" s="428">
        <f>SUM(AY28:AY31)</f>
        <v>10426.055</v>
      </c>
      <c r="AZ80" s="428">
        <f>SUM(AZ28:AZ31)</f>
        <v>238</v>
      </c>
      <c r="BA80" s="442">
        <f>+AZ80/Q80*IF(VALUE(LEFT($D$1,4))=$C80,$D$2,1)</f>
        <v>9.0569484172538673E-3</v>
      </c>
      <c r="BB80" s="435">
        <f t="shared" si="86"/>
        <v>43806.953781512602</v>
      </c>
      <c r="BC80" s="443">
        <f>IF($C80&lt;&gt;"",AY80/Q80*1000*IF(VALUE(LEFT($D$1,4))=$C80,$D$2,1),"")</f>
        <v>396.75732071618398</v>
      </c>
      <c r="BD80" s="364"/>
      <c r="BE80" s="429">
        <f>SUM(BE28:BE31)</f>
        <v>10</v>
      </c>
    </row>
    <row r="81" spans="1:57" s="430" customFormat="1">
      <c r="C81" s="345">
        <f t="shared" si="98"/>
        <v>2010</v>
      </c>
      <c r="D81" s="428">
        <f t="shared" si="90"/>
        <v>10876.739</v>
      </c>
      <c r="E81" s="428">
        <f t="shared" si="87"/>
        <v>0</v>
      </c>
      <c r="F81" s="429">
        <f t="shared" si="87"/>
        <v>10876.739</v>
      </c>
      <c r="G81" s="429">
        <f t="shared" si="87"/>
        <v>-17.948664491394993</v>
      </c>
      <c r="H81" s="408">
        <f t="shared" si="87"/>
        <v>10858.790335508605</v>
      </c>
      <c r="L81" s="428">
        <f t="shared" si="88"/>
        <v>248</v>
      </c>
      <c r="M81" s="428">
        <f t="shared" si="88"/>
        <v>2</v>
      </c>
      <c r="N81" s="428">
        <f t="shared" si="88"/>
        <v>250</v>
      </c>
      <c r="P81" s="429">
        <f t="shared" si="88"/>
        <v>103535.25043</v>
      </c>
      <c r="Q81" s="429">
        <f t="shared" si="91"/>
        <v>27509.416666666668</v>
      </c>
      <c r="S81" s="434">
        <f t="shared" si="92"/>
        <v>9.0877972088345502E-3</v>
      </c>
      <c r="T81" s="435">
        <f t="shared" si="93"/>
        <v>43435.161342034422</v>
      </c>
      <c r="U81" s="674">
        <f t="shared" si="94"/>
        <v>0.10488012817287011</v>
      </c>
      <c r="V81" s="435">
        <f t="shared" si="95"/>
        <v>3763.6294394949609</v>
      </c>
      <c r="W81" s="437">
        <f t="shared" si="96"/>
        <v>394.72993800941879</v>
      </c>
      <c r="X81" s="435">
        <f t="shared" si="97"/>
        <v>395.38239330168756</v>
      </c>
      <c r="Z81" s="516">
        <f>SUM(Z32:Z35)</f>
        <v>0</v>
      </c>
      <c r="AA81" s="516">
        <f>SUM(AA32:AA35)</f>
        <v>0</v>
      </c>
      <c r="AB81" s="516">
        <f>SUM(AB32:AB35)</f>
        <v>0</v>
      </c>
      <c r="AC81" s="516">
        <f>SUM(AC32:AC35)</f>
        <v>0</v>
      </c>
      <c r="AD81" s="521">
        <f>SUM(AD32:AD35)</f>
        <v>0</v>
      </c>
      <c r="AE81" s="519">
        <f t="shared" si="84"/>
        <v>0</v>
      </c>
      <c r="AF81" s="522"/>
      <c r="AG81" s="516">
        <f>SUM(AG32:AG35)</f>
        <v>0</v>
      </c>
      <c r="AH81" s="516">
        <f>SUM(AH32:AH35)</f>
        <v>0</v>
      </c>
      <c r="AI81" s="516">
        <f>SUM(AI32:AI35)</f>
        <v>0</v>
      </c>
      <c r="AJ81" s="522"/>
      <c r="AK81" s="516">
        <f>SUM(AK32:AK35)</f>
        <v>0</v>
      </c>
      <c r="AL81" s="516">
        <f>SUM(AL32:AL35)</f>
        <v>0</v>
      </c>
      <c r="AM81" s="517">
        <f>SUM(AM32:AM35)</f>
        <v>0</v>
      </c>
      <c r="AN81" s="516">
        <f>SUM(AN32:AN35)</f>
        <v>0</v>
      </c>
      <c r="AO81" s="520">
        <f>SUM(AO32:AO35)</f>
        <v>0</v>
      </c>
      <c r="AP81" s="519">
        <f>AO81/P81</f>
        <v>0</v>
      </c>
      <c r="AQ81" s="522"/>
      <c r="AR81" s="516">
        <f>SUM(AR32:AR35)</f>
        <v>0</v>
      </c>
      <c r="AS81" s="516">
        <f>SUM(AS32:AS35)</f>
        <v>0</v>
      </c>
      <c r="AT81" s="516">
        <f>SUM(AT32:AT35)</f>
        <v>0</v>
      </c>
      <c r="AV81" s="439">
        <f t="shared" si="89"/>
        <v>0.10488012817287011</v>
      </c>
      <c r="AY81" s="428">
        <f>SUM(AY32:AY35)</f>
        <v>11014.220000000001</v>
      </c>
      <c r="AZ81" s="428">
        <f>SUM(AZ32:AZ35)</f>
        <v>229</v>
      </c>
      <c r="BA81" s="442">
        <f>+AZ81/Q81*IF(VALUE(LEFT($D$1,4))=$C81,$D$2,1)</f>
        <v>8.3244222432924484E-3</v>
      </c>
      <c r="BB81" s="435">
        <f t="shared" si="86"/>
        <v>48097.030567685593</v>
      </c>
      <c r="BC81" s="443">
        <f>IF($C81&lt;&gt;"",AY81/Q81*1000*IF(VALUE(LEFT($D$1,4))=$C81,$D$2,1),"")</f>
        <v>400.37999109395878</v>
      </c>
      <c r="BE81" s="429">
        <f>SUM(BE32:BE35)</f>
        <v>5</v>
      </c>
    </row>
    <row r="82" spans="1:57">
      <c r="C82" s="336">
        <f t="shared" si="98"/>
        <v>2011</v>
      </c>
      <c r="D82" s="428">
        <f t="shared" si="90"/>
        <v>14998.552</v>
      </c>
      <c r="E82" s="428">
        <f t="shared" si="87"/>
        <v>133.56700000000001</v>
      </c>
      <c r="F82" s="429">
        <f t="shared" si="87"/>
        <v>15132.119000000001</v>
      </c>
      <c r="G82" s="429">
        <f t="shared" si="87"/>
        <v>-72.998466058035319</v>
      </c>
      <c r="H82" s="408">
        <f t="shared" si="87"/>
        <v>15059.120533941965</v>
      </c>
      <c r="I82" s="430"/>
      <c r="J82" s="430"/>
      <c r="K82" s="430"/>
      <c r="L82" s="428">
        <f t="shared" si="88"/>
        <v>295</v>
      </c>
      <c r="M82" s="428">
        <f t="shared" si="88"/>
        <v>-5</v>
      </c>
      <c r="N82" s="428">
        <f t="shared" si="88"/>
        <v>290</v>
      </c>
      <c r="O82" s="430"/>
      <c r="P82" s="429">
        <f t="shared" si="88"/>
        <v>137540.29433999999</v>
      </c>
      <c r="Q82" s="429">
        <f t="shared" si="91"/>
        <v>31667.291666666664</v>
      </c>
      <c r="R82" s="430"/>
      <c r="S82" s="434">
        <f t="shared" si="92"/>
        <v>9.1577139924869915E-3</v>
      </c>
      <c r="T82" s="435">
        <f t="shared" si="93"/>
        <v>51928.00184117919</v>
      </c>
      <c r="U82" s="674">
        <f t="shared" si="94"/>
        <v>0.10948879094816953</v>
      </c>
      <c r="V82" s="435">
        <f t="shared" si="95"/>
        <v>4343.2919931317147</v>
      </c>
      <c r="W82" s="437">
        <f t="shared" si="96"/>
        <v>475.54178906285688</v>
      </c>
      <c r="X82" s="435">
        <f t="shared" si="97"/>
        <v>477.84695828371815</v>
      </c>
      <c r="Y82" s="430"/>
      <c r="Z82" s="516">
        <f>SUM(Z36:Z39)</f>
        <v>0</v>
      </c>
      <c r="AA82" s="516">
        <f>SUM(AA36:AA39)</f>
        <v>0</v>
      </c>
      <c r="AB82" s="516">
        <f>SUM(AB36:AB39)</f>
        <v>0</v>
      </c>
      <c r="AC82" s="516">
        <f>SUM(AC36:AC39)</f>
        <v>0</v>
      </c>
      <c r="AD82" s="521">
        <f>SUM(AD36:AD39)</f>
        <v>0</v>
      </c>
      <c r="AE82" s="519">
        <f t="shared" ref="AE82:AE84" si="99">AD82/P82</f>
        <v>0</v>
      </c>
      <c r="AF82" s="522"/>
      <c r="AG82" s="516">
        <f>SUM(AG36:AG39)</f>
        <v>0</v>
      </c>
      <c r="AH82" s="516">
        <f>SUM(AH36:AH39)</f>
        <v>0</v>
      </c>
      <c r="AI82" s="516">
        <f>SUM(AI36:AI39)</f>
        <v>0</v>
      </c>
      <c r="AJ82" s="522"/>
      <c r="AK82" s="516">
        <f>SUM(AK36:AK39)</f>
        <v>0</v>
      </c>
      <c r="AL82" s="516">
        <f>SUM(AL36:AL39)</f>
        <v>0</v>
      </c>
      <c r="AM82" s="517">
        <f>SUM(AM36:AM39)</f>
        <v>0</v>
      </c>
      <c r="AN82" s="516">
        <f>SUM(AN36:AN39)</f>
        <v>0</v>
      </c>
      <c r="AO82" s="520">
        <f>SUM(AO36:AO39)</f>
        <v>0</v>
      </c>
      <c r="AP82" s="519">
        <f t="shared" ref="AP82:AP84" si="100">AO82/P82</f>
        <v>0</v>
      </c>
      <c r="AQ82" s="522"/>
      <c r="AR82" s="516">
        <f>SUM(AR36:AR39)</f>
        <v>0</v>
      </c>
      <c r="AS82" s="516">
        <f>SUM(AS36:AS39)</f>
        <v>0</v>
      </c>
      <c r="AT82" s="516">
        <f>SUM(AT36:AT39)</f>
        <v>0</v>
      </c>
      <c r="AU82" s="430"/>
      <c r="AV82" s="439">
        <f t="shared" ref="AV82:AV84" si="101">+AE82+U82+AP82</f>
        <v>0.10948879094816953</v>
      </c>
      <c r="AW82" s="430"/>
      <c r="AX82" s="430"/>
      <c r="AY82" s="428">
        <f>SUM(AY36:AY39)</f>
        <v>13932.09</v>
      </c>
      <c r="AZ82" s="428">
        <f>SUM(AZ36:AZ39)</f>
        <v>270</v>
      </c>
      <c r="BA82" s="442">
        <f>+AZ82/Q82*IF(VALUE(LEFT($D$1,4))=$C82,$D$2,1)</f>
        <v>8.5261475102465095E-3</v>
      </c>
      <c r="BB82" s="435">
        <f t="shared" ref="BB82:BB84" si="102">+AY82/AZ82*1000</f>
        <v>51600.333333333328</v>
      </c>
      <c r="BC82" s="443">
        <f>IF($C82&lt;&gt;"",AY82/Q82*1000*IF(VALUE(LEFT($D$1,4))=$C82,$D$2,1),"")</f>
        <v>439.95205357788996</v>
      </c>
      <c r="BD82" s="430"/>
      <c r="BE82" s="429">
        <f>SUM(BE36:BE39)</f>
        <v>0</v>
      </c>
    </row>
    <row r="83" spans="1:57">
      <c r="C83" s="345">
        <f t="shared" si="98"/>
        <v>2012</v>
      </c>
      <c r="D83" s="428">
        <f t="shared" si="90"/>
        <v>19121.339</v>
      </c>
      <c r="E83" s="428">
        <f t="shared" si="87"/>
        <v>175.08800000000002</v>
      </c>
      <c r="F83" s="429">
        <f t="shared" si="87"/>
        <v>19296.427</v>
      </c>
      <c r="G83" s="429">
        <f t="shared" si="87"/>
        <v>821.71202694418844</v>
      </c>
      <c r="H83" s="408">
        <f t="shared" si="87"/>
        <v>20118.139026944191</v>
      </c>
      <c r="I83" s="430"/>
      <c r="J83" s="430"/>
      <c r="K83" s="430"/>
      <c r="L83" s="428">
        <f t="shared" si="88"/>
        <v>339</v>
      </c>
      <c r="M83" s="428">
        <f t="shared" si="88"/>
        <v>-6.51810867225538</v>
      </c>
      <c r="N83" s="428">
        <f t="shared" si="88"/>
        <v>332.48189132774462</v>
      </c>
      <c r="O83" s="430"/>
      <c r="P83" s="429">
        <f t="shared" si="88"/>
        <v>173892.32309999998</v>
      </c>
      <c r="Q83" s="429">
        <f t="shared" si="91"/>
        <v>32307.125</v>
      </c>
      <c r="R83" s="430"/>
      <c r="S83" s="434">
        <f t="shared" si="92"/>
        <v>1.0291286870241305E-2</v>
      </c>
      <c r="T83" s="435">
        <f t="shared" si="93"/>
        <v>60508.976734353026</v>
      </c>
      <c r="U83" s="436">
        <f t="shared" si="94"/>
        <v>0.11569308333050957</v>
      </c>
      <c r="V83" s="435">
        <f t="shared" si="95"/>
        <v>5382.4759430001895</v>
      </c>
      <c r="W83" s="437">
        <f t="shared" si="96"/>
        <v>622.71523779798383</v>
      </c>
      <c r="X83" s="435">
        <f t="shared" si="97"/>
        <v>597.280847491072</v>
      </c>
      <c r="Y83" s="430"/>
      <c r="Z83" s="516">
        <f>SUM(Z40:Z43)</f>
        <v>0</v>
      </c>
      <c r="AA83" s="516">
        <f>SUM(AA40:AA43)</f>
        <v>0</v>
      </c>
      <c r="AB83" s="516">
        <f>SUM(AB40:AB43)</f>
        <v>0</v>
      </c>
      <c r="AC83" s="516">
        <f>SUM(AC40:AC43)</f>
        <v>0</v>
      </c>
      <c r="AD83" s="521">
        <f>SUM(AD40:AD43)</f>
        <v>0</v>
      </c>
      <c r="AE83" s="519">
        <f t="shared" si="99"/>
        <v>0</v>
      </c>
      <c r="AF83" s="522"/>
      <c r="AG83" s="516">
        <f>SUM(AG40:AG43)</f>
        <v>0</v>
      </c>
      <c r="AH83" s="516">
        <f>SUM(AH40:AH43)</f>
        <v>0</v>
      </c>
      <c r="AI83" s="516">
        <f>SUM(AI40:AI43)</f>
        <v>0</v>
      </c>
      <c r="AJ83" s="522"/>
      <c r="AK83" s="516">
        <f>SUM(AK40:AK43)</f>
        <v>0</v>
      </c>
      <c r="AL83" s="516">
        <f>SUM(AL40:AL43)</f>
        <v>0</v>
      </c>
      <c r="AM83" s="517">
        <f>SUM(AM40:AM43)</f>
        <v>0</v>
      </c>
      <c r="AN83" s="516">
        <f>SUM(AN40:AN43)</f>
        <v>0</v>
      </c>
      <c r="AO83" s="520">
        <f>SUM(AO40:AO43)</f>
        <v>0</v>
      </c>
      <c r="AP83" s="519">
        <f t="shared" si="100"/>
        <v>0</v>
      </c>
      <c r="AQ83" s="522"/>
      <c r="AR83" s="516">
        <f>SUM(AR40:AR43)</f>
        <v>0</v>
      </c>
      <c r="AS83" s="516">
        <f>SUM(AS40:AS43)</f>
        <v>0</v>
      </c>
      <c r="AT83" s="516">
        <f>SUM(AT40:AT43)</f>
        <v>0</v>
      </c>
      <c r="AU83" s="430"/>
      <c r="AV83" s="439">
        <f t="shared" si="101"/>
        <v>0.11569308333050957</v>
      </c>
      <c r="AW83" s="430"/>
      <c r="AX83" s="430"/>
      <c r="AY83" s="428">
        <f>SUM(AY40:AY43)</f>
        <v>17867.192999999999</v>
      </c>
      <c r="AZ83" s="428">
        <f>SUM(AZ40:AZ43)</f>
        <v>298</v>
      </c>
      <c r="BA83" s="442">
        <f>+AZ83/Q83*IF(VALUE(LEFT($D$1,4))=$C83,$D$2,1)</f>
        <v>9.2239714923565627E-3</v>
      </c>
      <c r="BB83" s="435">
        <f t="shared" si="102"/>
        <v>59957.023489932886</v>
      </c>
      <c r="BC83" s="443">
        <f>IF($C83&lt;&gt;"",AY83/Q83*1000*IF(VALUE(LEFT($D$1,4))=$C83,$D$2,1),"")</f>
        <v>553.04187543769365</v>
      </c>
      <c r="BD83" s="430"/>
      <c r="BE83" s="429">
        <f>SUM(BE40:BE43)</f>
        <v>0</v>
      </c>
    </row>
    <row r="84" spans="1:57">
      <c r="C84" s="345">
        <f t="shared" si="98"/>
        <v>2013</v>
      </c>
      <c r="D84" s="428">
        <f t="shared" si="90"/>
        <v>26800.309999999998</v>
      </c>
      <c r="E84" s="428">
        <f t="shared" si="87"/>
        <v>2927.2429999999999</v>
      </c>
      <c r="F84" s="429">
        <f t="shared" si="87"/>
        <v>29727.553</v>
      </c>
      <c r="G84" s="429">
        <f t="shared" si="87"/>
        <v>582.59000520683003</v>
      </c>
      <c r="H84" s="408">
        <f t="shared" si="87"/>
        <v>30310.143005206832</v>
      </c>
      <c r="I84" s="430"/>
      <c r="J84" s="430"/>
      <c r="K84" s="430"/>
      <c r="L84" s="428">
        <f t="shared" si="88"/>
        <v>357</v>
      </c>
      <c r="M84" s="428">
        <f t="shared" si="88"/>
        <v>1.4206159884937506</v>
      </c>
      <c r="N84" s="428">
        <f t="shared" si="88"/>
        <v>358.42061598849375</v>
      </c>
      <c r="O84" s="430"/>
      <c r="P84" s="429">
        <f t="shared" si="88"/>
        <v>222856.4931900001</v>
      </c>
      <c r="Q84" s="429">
        <f t="shared" si="91"/>
        <v>32350.458333333332</v>
      </c>
      <c r="R84" s="430"/>
      <c r="S84" s="434">
        <f t="shared" si="92"/>
        <v>1.1079305656055685E-2</v>
      </c>
      <c r="T84" s="435">
        <f t="shared" si="93"/>
        <v>84565.847088940514</v>
      </c>
      <c r="U84" s="436">
        <f t="shared" si="94"/>
        <v>0.1360074484316928</v>
      </c>
      <c r="V84" s="435">
        <f t="shared" si="95"/>
        <v>6888.8202724587918</v>
      </c>
      <c r="W84" s="437">
        <f t="shared" si="96"/>
        <v>936.9308679616388</v>
      </c>
      <c r="X84" s="435">
        <f t="shared" si="97"/>
        <v>918.92215849595129</v>
      </c>
      <c r="Y84" s="430"/>
      <c r="Z84" s="516">
        <f>SUM(Z44:Z47)</f>
        <v>0</v>
      </c>
      <c r="AA84" s="516">
        <f>SUM(AA44:AA47)</f>
        <v>0</v>
      </c>
      <c r="AB84" s="516">
        <f>SUM(AB44:AB47)</f>
        <v>0</v>
      </c>
      <c r="AC84" s="516">
        <f>SUM(AC44:AC47)</f>
        <v>0</v>
      </c>
      <c r="AD84" s="521">
        <f>SUM(AD44:AD47)</f>
        <v>0</v>
      </c>
      <c r="AE84" s="519">
        <f t="shared" si="99"/>
        <v>0</v>
      </c>
      <c r="AF84" s="522"/>
      <c r="AG84" s="516">
        <f>SUM(AG44:AG47)</f>
        <v>0</v>
      </c>
      <c r="AH84" s="516">
        <f>SUM(AH44:AH47)</f>
        <v>0</v>
      </c>
      <c r="AI84" s="516">
        <f>SUM(AI44:AI47)</f>
        <v>0</v>
      </c>
      <c r="AJ84" s="522"/>
      <c r="AK84" s="516">
        <f>SUM(AK44:AK47)</f>
        <v>0</v>
      </c>
      <c r="AL84" s="516">
        <f>SUM(AL44:AL47)</f>
        <v>0</v>
      </c>
      <c r="AM84" s="517">
        <f>SUM(AM44:AM47)</f>
        <v>0</v>
      </c>
      <c r="AN84" s="516">
        <f>SUM(AN44:AN47)</f>
        <v>0</v>
      </c>
      <c r="AO84" s="520">
        <f>SUM(AO44:AO47)</f>
        <v>0</v>
      </c>
      <c r="AP84" s="519">
        <f t="shared" si="100"/>
        <v>0</v>
      </c>
      <c r="AQ84" s="522"/>
      <c r="AR84" s="516">
        <f>SUM(AR44:AR47)</f>
        <v>0</v>
      </c>
      <c r="AS84" s="516">
        <f>SUM(AS44:AS47)</f>
        <v>0</v>
      </c>
      <c r="AT84" s="516">
        <f>SUM(AT44:AT47)</f>
        <v>0</v>
      </c>
      <c r="AU84" s="430"/>
      <c r="AV84" s="439">
        <f t="shared" si="101"/>
        <v>0.1360074484316928</v>
      </c>
      <c r="AW84" s="430"/>
      <c r="AX84" s="430"/>
      <c r="AY84" s="428">
        <f>SUM(AY44:AY47)</f>
        <v>25502.775000000001</v>
      </c>
      <c r="AZ84" s="428">
        <f>SUM(AZ44:AZ47)</f>
        <v>291</v>
      </c>
      <c r="BA84" s="442">
        <f>+AZ84/Q84*IF(VALUE(LEFT($D$1,4))=$C84,$D$2,1)</f>
        <v>8.9952357707451334E-3</v>
      </c>
      <c r="BB84" s="435">
        <f t="shared" si="102"/>
        <v>87638.402061855668</v>
      </c>
      <c r="BC84" s="443">
        <f>IF($C84&lt;&gt;"",AY84/Q84*1000*IF(VALUE(LEFT($D$1,4))=$C84,$D$2,1),"")</f>
        <v>788.32808911774828</v>
      </c>
      <c r="BD84" s="430"/>
      <c r="BE84" s="429">
        <f>SUM(BE44:BE47)</f>
        <v>0</v>
      </c>
    </row>
    <row r="85" spans="1:57">
      <c r="C85" s="345">
        <f t="shared" si="98"/>
        <v>2014</v>
      </c>
      <c r="D85" s="428">
        <f t="shared" si="90"/>
        <v>4753.7269999999999</v>
      </c>
      <c r="E85" s="428">
        <f t="shared" si="87"/>
        <v>13876.634999999998</v>
      </c>
      <c r="F85" s="428">
        <f t="shared" si="87"/>
        <v>18630.362000000001</v>
      </c>
      <c r="G85" s="429">
        <f t="shared" si="87"/>
        <v>-680.78168887277207</v>
      </c>
      <c r="H85" s="408">
        <f t="shared" si="87"/>
        <v>17949.580311127225</v>
      </c>
      <c r="I85" s="430"/>
      <c r="J85" s="430"/>
      <c r="K85" s="430"/>
      <c r="L85" s="428">
        <f t="shared" si="88"/>
        <v>164</v>
      </c>
      <c r="M85" s="428">
        <f t="shared" si="88"/>
        <v>20.605809853397744</v>
      </c>
      <c r="N85" s="428">
        <f t="shared" si="88"/>
        <v>184.60580985339774</v>
      </c>
      <c r="O85" s="430"/>
      <c r="P85" s="429">
        <f t="shared" si="88"/>
        <v>170937.88969349413</v>
      </c>
      <c r="Q85" s="429">
        <f t="shared" si="91"/>
        <v>35168.999999999993</v>
      </c>
      <c r="R85" s="430"/>
      <c r="S85" s="434">
        <f t="shared" si="92"/>
        <v>5.2491060267109606E-3</v>
      </c>
      <c r="T85" s="435">
        <f t="shared" si="93"/>
        <v>97231.936120437633</v>
      </c>
      <c r="U85" s="436">
        <f t="shared" si="94"/>
        <v>0.10500644616189142</v>
      </c>
      <c r="V85" s="435">
        <f t="shared" si="95"/>
        <v>4860.4705761748746</v>
      </c>
      <c r="W85" s="437">
        <f t="shared" si="96"/>
        <v>510.38074187856432</v>
      </c>
      <c r="X85" s="435">
        <f t="shared" si="97"/>
        <v>529.73817850948285</v>
      </c>
      <c r="Y85" s="430"/>
      <c r="Z85" s="516">
        <f t="shared" ref="Z85:AD85" si="103">SUM(Z45:Z48)</f>
        <v>0</v>
      </c>
      <c r="AA85" s="516">
        <f t="shared" si="103"/>
        <v>0</v>
      </c>
      <c r="AB85" s="516">
        <f t="shared" si="103"/>
        <v>0</v>
      </c>
      <c r="AC85" s="516">
        <f t="shared" si="103"/>
        <v>0</v>
      </c>
      <c r="AD85" s="521">
        <f t="shared" si="103"/>
        <v>0</v>
      </c>
      <c r="AE85" s="519">
        <f t="shared" ref="AE85:AE91" si="104">AD85/P85</f>
        <v>0</v>
      </c>
      <c r="AF85" s="522"/>
      <c r="AG85" s="516">
        <f t="shared" ref="AG85:AI85" si="105">SUM(AG45:AG48)</f>
        <v>0</v>
      </c>
      <c r="AH85" s="516">
        <f t="shared" si="105"/>
        <v>0</v>
      </c>
      <c r="AI85" s="516">
        <f t="shared" si="105"/>
        <v>0</v>
      </c>
      <c r="AJ85" s="522"/>
      <c r="AK85" s="516">
        <f t="shared" ref="AK85:AO85" si="106">SUM(AK45:AK48)</f>
        <v>0</v>
      </c>
      <c r="AL85" s="516">
        <f t="shared" si="106"/>
        <v>0</v>
      </c>
      <c r="AM85" s="517">
        <f t="shared" si="106"/>
        <v>0</v>
      </c>
      <c r="AN85" s="516">
        <f t="shared" si="106"/>
        <v>0</v>
      </c>
      <c r="AO85" s="520">
        <f t="shared" si="106"/>
        <v>0</v>
      </c>
      <c r="AP85" s="519">
        <f t="shared" ref="AP85:AP91" si="107">AO85/P85</f>
        <v>0</v>
      </c>
      <c r="AQ85" s="522"/>
      <c r="AR85" s="516">
        <f t="shared" ref="AR85:AT85" si="108">SUM(AR45:AR48)</f>
        <v>0</v>
      </c>
      <c r="AS85" s="516">
        <f t="shared" si="108"/>
        <v>0</v>
      </c>
      <c r="AT85" s="516">
        <f t="shared" si="108"/>
        <v>0</v>
      </c>
      <c r="AU85" s="430"/>
      <c r="AV85" s="439">
        <f t="shared" ref="AV85:AV91" si="109">+AE85+U85+AP85</f>
        <v>0.10500644616189142</v>
      </c>
      <c r="AW85" s="430"/>
      <c r="AX85" s="430"/>
      <c r="AY85" s="428">
        <f t="shared" ref="AY85:AZ85" si="110">SUM(AY45:AY48)</f>
        <v>26725.446</v>
      </c>
      <c r="AZ85" s="428">
        <f t="shared" si="110"/>
        <v>282</v>
      </c>
      <c r="BA85" s="442">
        <f t="shared" ref="BA85:BA91" si="111">+AZ85/Q85*IF(VALUE(LEFT($D$1,4))=$C85,$D$2,1)</f>
        <v>1.603685063550286E-2</v>
      </c>
      <c r="BB85" s="435">
        <f t="shared" ref="BB85:BB91" si="112">+AY85/AZ85*1000</f>
        <v>94771.08510638299</v>
      </c>
      <c r="BC85" s="443">
        <f t="shared" ref="BC85:BC91" si="113">IF($C85&lt;&gt;"",AY85/Q85*1000*IF(VALUE(LEFT($D$1,4))=$C85,$D$2,1),"")</f>
        <v>1519.8297364155935</v>
      </c>
      <c r="BD85" s="430"/>
      <c r="BE85" s="429">
        <f t="shared" ref="BE85:BE91" si="114">SUM(BE45:BE48)</f>
        <v>0</v>
      </c>
    </row>
    <row r="86" spans="1:57" hidden="1">
      <c r="C86" s="345">
        <f t="shared" si="98"/>
        <v>2015</v>
      </c>
      <c r="D86" s="428">
        <f t="shared" si="90"/>
        <v>0</v>
      </c>
      <c r="E86" s="428">
        <f t="shared" si="87"/>
        <v>0</v>
      </c>
      <c r="F86" s="429">
        <f t="shared" si="87"/>
        <v>0</v>
      </c>
      <c r="G86" s="429">
        <f t="shared" si="87"/>
        <v>0</v>
      </c>
      <c r="H86" s="408">
        <f t="shared" si="87"/>
        <v>0</v>
      </c>
      <c r="I86" s="430"/>
      <c r="J86" s="430"/>
      <c r="K86" s="430"/>
      <c r="L86" s="428">
        <f t="shared" si="88"/>
        <v>0</v>
      </c>
      <c r="M86" s="428">
        <f t="shared" si="88"/>
        <v>0</v>
      </c>
      <c r="N86" s="428">
        <f t="shared" si="88"/>
        <v>0</v>
      </c>
      <c r="O86" s="430"/>
      <c r="P86" s="429">
        <f t="shared" si="88"/>
        <v>0</v>
      </c>
      <c r="Q86" s="429" t="e">
        <f t="shared" si="91"/>
        <v>#DIV/0!</v>
      </c>
      <c r="R86" s="430"/>
      <c r="S86" s="434" t="e">
        <f t="shared" si="92"/>
        <v>#DIV/0!</v>
      </c>
      <c r="T86" s="435" t="e">
        <f t="shared" si="93"/>
        <v>#DIV/0!</v>
      </c>
      <c r="U86" s="436" t="e">
        <f t="shared" si="94"/>
        <v>#DIV/0!</v>
      </c>
      <c r="V86" s="435" t="e">
        <f t="shared" si="95"/>
        <v>#DIV/0!</v>
      </c>
      <c r="W86" s="437" t="e">
        <f t="shared" si="96"/>
        <v>#DIV/0!</v>
      </c>
      <c r="X86" s="435" t="e">
        <f t="shared" si="97"/>
        <v>#DIV/0!</v>
      </c>
      <c r="Y86" s="430"/>
      <c r="Z86" s="516">
        <f t="shared" ref="Z86:AD86" si="115">SUM(Z46:Z49)</f>
        <v>0</v>
      </c>
      <c r="AA86" s="516">
        <f t="shared" si="115"/>
        <v>0</v>
      </c>
      <c r="AB86" s="516">
        <f t="shared" si="115"/>
        <v>0</v>
      </c>
      <c r="AC86" s="516">
        <f t="shared" si="115"/>
        <v>0</v>
      </c>
      <c r="AD86" s="521">
        <f t="shared" si="115"/>
        <v>0</v>
      </c>
      <c r="AE86" s="519" t="e">
        <f t="shared" si="104"/>
        <v>#DIV/0!</v>
      </c>
      <c r="AF86" s="522"/>
      <c r="AG86" s="516">
        <f t="shared" ref="AG86:AI86" si="116">SUM(AG46:AG49)</f>
        <v>0</v>
      </c>
      <c r="AH86" s="516">
        <f t="shared" si="116"/>
        <v>0</v>
      </c>
      <c r="AI86" s="516">
        <f t="shared" si="116"/>
        <v>0</v>
      </c>
      <c r="AJ86" s="522"/>
      <c r="AK86" s="516">
        <f t="shared" ref="AK86:AO86" si="117">SUM(AK46:AK49)</f>
        <v>0</v>
      </c>
      <c r="AL86" s="516">
        <f t="shared" si="117"/>
        <v>0</v>
      </c>
      <c r="AM86" s="517">
        <f t="shared" si="117"/>
        <v>0</v>
      </c>
      <c r="AN86" s="516">
        <f t="shared" si="117"/>
        <v>0</v>
      </c>
      <c r="AO86" s="520">
        <f t="shared" si="117"/>
        <v>0</v>
      </c>
      <c r="AP86" s="519" t="e">
        <f t="shared" si="107"/>
        <v>#DIV/0!</v>
      </c>
      <c r="AQ86" s="522"/>
      <c r="AR86" s="516">
        <f t="shared" ref="AR86:AT86" si="118">SUM(AR46:AR49)</f>
        <v>0</v>
      </c>
      <c r="AS86" s="516">
        <f t="shared" si="118"/>
        <v>0</v>
      </c>
      <c r="AT86" s="516">
        <f t="shared" si="118"/>
        <v>0</v>
      </c>
      <c r="AU86" s="430"/>
      <c r="AV86" s="439" t="e">
        <f t="shared" si="109"/>
        <v>#DIV/0!</v>
      </c>
      <c r="AW86" s="430"/>
      <c r="AX86" s="430"/>
      <c r="AY86" s="428">
        <f t="shared" ref="AY86:AZ86" si="119">SUM(AY46:AY49)</f>
        <v>30011.356</v>
      </c>
      <c r="AZ86" s="428">
        <f t="shared" si="119"/>
        <v>296</v>
      </c>
      <c r="BA86" s="442" t="e">
        <f t="shared" si="111"/>
        <v>#DIV/0!</v>
      </c>
      <c r="BB86" s="435">
        <f t="shared" si="112"/>
        <v>101389.71621621621</v>
      </c>
      <c r="BC86" s="443" t="e">
        <f t="shared" si="113"/>
        <v>#DIV/0!</v>
      </c>
      <c r="BD86" s="430"/>
      <c r="BE86" s="429">
        <f t="shared" si="114"/>
        <v>0</v>
      </c>
    </row>
    <row r="87" spans="1:57" hidden="1">
      <c r="C87" s="345">
        <f t="shared" si="98"/>
        <v>2016</v>
      </c>
      <c r="D87" s="428">
        <f t="shared" si="90"/>
        <v>0</v>
      </c>
      <c r="E87" s="428">
        <f t="shared" si="87"/>
        <v>0</v>
      </c>
      <c r="F87" s="429">
        <f t="shared" si="87"/>
        <v>0</v>
      </c>
      <c r="G87" s="429">
        <f t="shared" si="87"/>
        <v>0</v>
      </c>
      <c r="H87" s="408">
        <f t="shared" si="87"/>
        <v>0</v>
      </c>
      <c r="I87" s="430"/>
      <c r="J87" s="430"/>
      <c r="K87" s="430"/>
      <c r="L87" s="428">
        <f t="shared" si="88"/>
        <v>0</v>
      </c>
      <c r="M87" s="428">
        <f t="shared" si="88"/>
        <v>0</v>
      </c>
      <c r="N87" s="428">
        <f t="shared" si="88"/>
        <v>0</v>
      </c>
      <c r="O87" s="430"/>
      <c r="P87" s="429">
        <f t="shared" si="88"/>
        <v>0</v>
      </c>
      <c r="Q87" s="429" t="e">
        <f t="shared" si="91"/>
        <v>#DIV/0!</v>
      </c>
      <c r="R87" s="430"/>
      <c r="S87" s="434" t="e">
        <f t="shared" si="92"/>
        <v>#DIV/0!</v>
      </c>
      <c r="T87" s="435" t="e">
        <f t="shared" si="93"/>
        <v>#DIV/0!</v>
      </c>
      <c r="U87" s="436" t="e">
        <f t="shared" si="94"/>
        <v>#DIV/0!</v>
      </c>
      <c r="V87" s="435" t="e">
        <f t="shared" si="95"/>
        <v>#DIV/0!</v>
      </c>
      <c r="W87" s="437" t="e">
        <f t="shared" si="96"/>
        <v>#DIV/0!</v>
      </c>
      <c r="X87" s="435" t="e">
        <f t="shared" si="97"/>
        <v>#DIV/0!</v>
      </c>
      <c r="Y87" s="430"/>
      <c r="Z87" s="516">
        <f t="shared" ref="Z87:AD87" si="120">SUM(Z47:Z50)</f>
        <v>0</v>
      </c>
      <c r="AA87" s="516">
        <f t="shared" si="120"/>
        <v>0</v>
      </c>
      <c r="AB87" s="516">
        <f t="shared" si="120"/>
        <v>0</v>
      </c>
      <c r="AC87" s="516">
        <f t="shared" si="120"/>
        <v>0</v>
      </c>
      <c r="AD87" s="521">
        <f t="shared" si="120"/>
        <v>0</v>
      </c>
      <c r="AE87" s="519" t="e">
        <f t="shared" si="104"/>
        <v>#DIV/0!</v>
      </c>
      <c r="AF87" s="522"/>
      <c r="AG87" s="516">
        <f t="shared" ref="AG87:AI87" si="121">SUM(AG47:AG50)</f>
        <v>0</v>
      </c>
      <c r="AH87" s="516">
        <f t="shared" si="121"/>
        <v>0</v>
      </c>
      <c r="AI87" s="516">
        <f t="shared" si="121"/>
        <v>0</v>
      </c>
      <c r="AJ87" s="522"/>
      <c r="AK87" s="516">
        <f t="shared" ref="AK87:AO87" si="122">SUM(AK47:AK50)</f>
        <v>0</v>
      </c>
      <c r="AL87" s="516">
        <f t="shared" si="122"/>
        <v>0</v>
      </c>
      <c r="AM87" s="517">
        <f t="shared" si="122"/>
        <v>0</v>
      </c>
      <c r="AN87" s="516">
        <f t="shared" si="122"/>
        <v>0</v>
      </c>
      <c r="AO87" s="520">
        <f t="shared" si="122"/>
        <v>0</v>
      </c>
      <c r="AP87" s="519" t="e">
        <f t="shared" si="107"/>
        <v>#DIV/0!</v>
      </c>
      <c r="AQ87" s="522"/>
      <c r="AR87" s="516">
        <f t="shared" ref="AR87:AT87" si="123">SUM(AR47:AR50)</f>
        <v>0</v>
      </c>
      <c r="AS87" s="516">
        <f t="shared" si="123"/>
        <v>0</v>
      </c>
      <c r="AT87" s="516">
        <f t="shared" si="123"/>
        <v>0</v>
      </c>
      <c r="AU87" s="430"/>
      <c r="AV87" s="439" t="e">
        <f t="shared" si="109"/>
        <v>#DIV/0!</v>
      </c>
      <c r="AW87" s="430"/>
      <c r="AX87" s="430"/>
      <c r="AY87" s="428" t="e">
        <f t="shared" ref="AY87:AZ87" si="124">SUM(AY47:AY50)</f>
        <v>#N/A</v>
      </c>
      <c r="AZ87" s="428" t="e">
        <f t="shared" si="124"/>
        <v>#N/A</v>
      </c>
      <c r="BA87" s="442" t="e">
        <f t="shared" si="111"/>
        <v>#N/A</v>
      </c>
      <c r="BB87" s="435" t="e">
        <f t="shared" si="112"/>
        <v>#N/A</v>
      </c>
      <c r="BC87" s="443" t="e">
        <f t="shared" si="113"/>
        <v>#N/A</v>
      </c>
      <c r="BD87" s="430"/>
      <c r="BE87" s="429">
        <f t="shared" si="114"/>
        <v>0</v>
      </c>
    </row>
    <row r="88" spans="1:57" hidden="1">
      <c r="C88" s="345">
        <f t="shared" si="98"/>
        <v>2017</v>
      </c>
      <c r="D88" s="428">
        <f t="shared" si="90"/>
        <v>0</v>
      </c>
      <c r="E88" s="428">
        <f t="shared" si="87"/>
        <v>0</v>
      </c>
      <c r="F88" s="429">
        <f t="shared" si="87"/>
        <v>0</v>
      </c>
      <c r="G88" s="429">
        <f t="shared" si="87"/>
        <v>0</v>
      </c>
      <c r="H88" s="408">
        <f t="shared" si="87"/>
        <v>0</v>
      </c>
      <c r="I88" s="430"/>
      <c r="J88" s="430"/>
      <c r="K88" s="430"/>
      <c r="L88" s="428">
        <f t="shared" si="88"/>
        <v>0</v>
      </c>
      <c r="M88" s="428">
        <f t="shared" si="88"/>
        <v>0</v>
      </c>
      <c r="N88" s="428">
        <f t="shared" si="88"/>
        <v>0</v>
      </c>
      <c r="O88" s="430"/>
      <c r="P88" s="429">
        <f t="shared" si="88"/>
        <v>0</v>
      </c>
      <c r="Q88" s="429" t="e">
        <f t="shared" si="91"/>
        <v>#DIV/0!</v>
      </c>
      <c r="R88" s="430"/>
      <c r="S88" s="434" t="e">
        <f t="shared" si="92"/>
        <v>#DIV/0!</v>
      </c>
      <c r="T88" s="435" t="e">
        <f t="shared" si="93"/>
        <v>#DIV/0!</v>
      </c>
      <c r="U88" s="436" t="e">
        <f t="shared" si="94"/>
        <v>#DIV/0!</v>
      </c>
      <c r="V88" s="435" t="e">
        <f t="shared" si="95"/>
        <v>#DIV/0!</v>
      </c>
      <c r="W88" s="437" t="e">
        <f t="shared" si="96"/>
        <v>#DIV/0!</v>
      </c>
      <c r="X88" s="435" t="e">
        <f t="shared" si="97"/>
        <v>#DIV/0!</v>
      </c>
      <c r="Y88" s="430"/>
      <c r="Z88" s="516" t="e">
        <f t="shared" ref="Z88:AD88" si="125">SUM(Z48:Z51)</f>
        <v>#VALUE!</v>
      </c>
      <c r="AA88" s="516" t="e">
        <f t="shared" si="125"/>
        <v>#VALUE!</v>
      </c>
      <c r="AB88" s="516" t="e">
        <f t="shared" si="125"/>
        <v>#VALUE!</v>
      </c>
      <c r="AC88" s="516" t="e">
        <f t="shared" si="125"/>
        <v>#VALUE!</v>
      </c>
      <c r="AD88" s="521" t="e">
        <f t="shared" si="125"/>
        <v>#VALUE!</v>
      </c>
      <c r="AE88" s="519" t="e">
        <f t="shared" si="104"/>
        <v>#VALUE!</v>
      </c>
      <c r="AF88" s="522"/>
      <c r="AG88" s="516" t="e">
        <f t="shared" ref="AG88:AI88" si="126">SUM(AG48:AG51)</f>
        <v>#VALUE!</v>
      </c>
      <c r="AH88" s="516" t="e">
        <f t="shared" si="126"/>
        <v>#VALUE!</v>
      </c>
      <c r="AI88" s="516" t="e">
        <f t="shared" si="126"/>
        <v>#VALUE!</v>
      </c>
      <c r="AJ88" s="522"/>
      <c r="AK88" s="516">
        <f t="shared" ref="AK88:AO88" si="127">SUM(AK48:AK51)</f>
        <v>0</v>
      </c>
      <c r="AL88" s="516">
        <f t="shared" si="127"/>
        <v>0</v>
      </c>
      <c r="AM88" s="517">
        <f t="shared" si="127"/>
        <v>0</v>
      </c>
      <c r="AN88" s="516">
        <f t="shared" si="127"/>
        <v>0</v>
      </c>
      <c r="AO88" s="520">
        <f t="shared" si="127"/>
        <v>0</v>
      </c>
      <c r="AP88" s="519" t="e">
        <f t="shared" si="107"/>
        <v>#DIV/0!</v>
      </c>
      <c r="AQ88" s="522"/>
      <c r="AR88" s="516">
        <f t="shared" ref="AR88:AT88" si="128">SUM(AR48:AR51)</f>
        <v>0</v>
      </c>
      <c r="AS88" s="516" t="e">
        <f t="shared" si="128"/>
        <v>#VALUE!</v>
      </c>
      <c r="AT88" s="516">
        <f t="shared" si="128"/>
        <v>0</v>
      </c>
      <c r="AU88" s="430"/>
      <c r="AV88" s="439" t="e">
        <f t="shared" si="109"/>
        <v>#VALUE!</v>
      </c>
      <c r="AW88" s="430"/>
      <c r="AX88" s="430"/>
      <c r="AY88" s="428" t="e">
        <f t="shared" ref="AY88:AZ88" si="129">SUM(AY48:AY51)</f>
        <v>#N/A</v>
      </c>
      <c r="AZ88" s="428" t="e">
        <f t="shared" si="129"/>
        <v>#N/A</v>
      </c>
      <c r="BA88" s="442" t="e">
        <f t="shared" si="111"/>
        <v>#N/A</v>
      </c>
      <c r="BB88" s="435" t="e">
        <f t="shared" si="112"/>
        <v>#N/A</v>
      </c>
      <c r="BC88" s="443" t="e">
        <f t="shared" si="113"/>
        <v>#N/A</v>
      </c>
      <c r="BD88" s="430"/>
      <c r="BE88" s="429">
        <f t="shared" si="114"/>
        <v>0</v>
      </c>
    </row>
    <row r="89" spans="1:57" hidden="1">
      <c r="C89" s="345">
        <f t="shared" si="98"/>
        <v>2018</v>
      </c>
      <c r="D89" s="428">
        <f t="shared" si="90"/>
        <v>0</v>
      </c>
      <c r="E89" s="428">
        <f t="shared" si="87"/>
        <v>0</v>
      </c>
      <c r="F89" s="429">
        <f t="shared" si="87"/>
        <v>0</v>
      </c>
      <c r="G89" s="429">
        <f t="shared" si="87"/>
        <v>0</v>
      </c>
      <c r="H89" s="408">
        <f t="shared" si="87"/>
        <v>0</v>
      </c>
      <c r="I89" s="430"/>
      <c r="J89" s="430"/>
      <c r="K89" s="430"/>
      <c r="L89" s="428">
        <f t="shared" si="88"/>
        <v>0</v>
      </c>
      <c r="M89" s="428">
        <f t="shared" si="88"/>
        <v>0</v>
      </c>
      <c r="N89" s="428">
        <f t="shared" si="88"/>
        <v>0</v>
      </c>
      <c r="O89" s="430"/>
      <c r="P89" s="429">
        <f t="shared" si="88"/>
        <v>0</v>
      </c>
      <c r="Q89" s="429" t="e">
        <f t="shared" si="91"/>
        <v>#DIV/0!</v>
      </c>
      <c r="R89" s="430"/>
      <c r="S89" s="434" t="e">
        <f t="shared" si="92"/>
        <v>#DIV/0!</v>
      </c>
      <c r="T89" s="435" t="e">
        <f t="shared" si="93"/>
        <v>#DIV/0!</v>
      </c>
      <c r="U89" s="436" t="e">
        <f t="shared" si="94"/>
        <v>#DIV/0!</v>
      </c>
      <c r="V89" s="435" t="e">
        <f t="shared" si="95"/>
        <v>#DIV/0!</v>
      </c>
      <c r="W89" s="437" t="e">
        <f t="shared" si="96"/>
        <v>#DIV/0!</v>
      </c>
      <c r="X89" s="435" t="e">
        <f t="shared" si="97"/>
        <v>#DIV/0!</v>
      </c>
      <c r="Y89" s="430"/>
      <c r="Z89" s="516" t="e">
        <f t="shared" ref="Z89:AD89" si="130">SUM(Z49:Z52)</f>
        <v>#VALUE!</v>
      </c>
      <c r="AA89" s="516" t="e">
        <f t="shared" si="130"/>
        <v>#VALUE!</v>
      </c>
      <c r="AB89" s="516" t="e">
        <f t="shared" si="130"/>
        <v>#VALUE!</v>
      </c>
      <c r="AC89" s="516" t="e">
        <f t="shared" si="130"/>
        <v>#VALUE!</v>
      </c>
      <c r="AD89" s="521" t="e">
        <f t="shared" si="130"/>
        <v>#VALUE!</v>
      </c>
      <c r="AE89" s="519" t="e">
        <f t="shared" si="104"/>
        <v>#VALUE!</v>
      </c>
      <c r="AF89" s="522"/>
      <c r="AG89" s="516" t="e">
        <f t="shared" ref="AG89:AI89" si="131">SUM(AG49:AG52)</f>
        <v>#VALUE!</v>
      </c>
      <c r="AH89" s="516" t="e">
        <f t="shared" si="131"/>
        <v>#VALUE!</v>
      </c>
      <c r="AI89" s="516" t="e">
        <f t="shared" si="131"/>
        <v>#VALUE!</v>
      </c>
      <c r="AJ89" s="522"/>
      <c r="AK89" s="516">
        <f t="shared" ref="AK89:AO89" si="132">SUM(AK49:AK52)</f>
        <v>0</v>
      </c>
      <c r="AL89" s="516">
        <f t="shared" si="132"/>
        <v>0</v>
      </c>
      <c r="AM89" s="517">
        <f t="shared" si="132"/>
        <v>0</v>
      </c>
      <c r="AN89" s="516">
        <f t="shared" si="132"/>
        <v>0</v>
      </c>
      <c r="AO89" s="520">
        <f t="shared" si="132"/>
        <v>0</v>
      </c>
      <c r="AP89" s="519" t="e">
        <f t="shared" si="107"/>
        <v>#DIV/0!</v>
      </c>
      <c r="AQ89" s="522"/>
      <c r="AR89" s="516">
        <f t="shared" ref="AR89:AT89" si="133">SUM(AR49:AR52)</f>
        <v>0</v>
      </c>
      <c r="AS89" s="516" t="e">
        <f t="shared" si="133"/>
        <v>#VALUE!</v>
      </c>
      <c r="AT89" s="516">
        <f t="shared" si="133"/>
        <v>0</v>
      </c>
      <c r="AU89" s="430"/>
      <c r="AV89" s="439" t="e">
        <f t="shared" si="109"/>
        <v>#VALUE!</v>
      </c>
      <c r="AW89" s="430"/>
      <c r="AX89" s="430"/>
      <c r="AY89" s="428" t="e">
        <f t="shared" ref="AY89:AZ89" si="134">SUM(AY49:AY52)</f>
        <v>#N/A</v>
      </c>
      <c r="AZ89" s="428" t="e">
        <f t="shared" si="134"/>
        <v>#N/A</v>
      </c>
      <c r="BA89" s="442" t="e">
        <f t="shared" si="111"/>
        <v>#N/A</v>
      </c>
      <c r="BB89" s="435" t="e">
        <f t="shared" si="112"/>
        <v>#N/A</v>
      </c>
      <c r="BC89" s="443" t="e">
        <f t="shared" si="113"/>
        <v>#N/A</v>
      </c>
      <c r="BD89" s="430"/>
      <c r="BE89" s="429">
        <f t="shared" si="114"/>
        <v>0</v>
      </c>
    </row>
    <row r="90" spans="1:57" hidden="1">
      <c r="C90" s="345">
        <f t="shared" si="98"/>
        <v>2019</v>
      </c>
      <c r="D90" s="428">
        <f t="shared" si="90"/>
        <v>0</v>
      </c>
      <c r="E90" s="428">
        <f t="shared" si="87"/>
        <v>0</v>
      </c>
      <c r="F90" s="429">
        <f t="shared" si="87"/>
        <v>0</v>
      </c>
      <c r="G90" s="429">
        <f t="shared" si="87"/>
        <v>0</v>
      </c>
      <c r="H90" s="408">
        <f t="shared" si="87"/>
        <v>0</v>
      </c>
      <c r="I90" s="430"/>
      <c r="J90" s="430"/>
      <c r="K90" s="430"/>
      <c r="L90" s="428">
        <f t="shared" si="88"/>
        <v>0</v>
      </c>
      <c r="M90" s="428">
        <f t="shared" si="88"/>
        <v>0</v>
      </c>
      <c r="N90" s="428">
        <f t="shared" si="88"/>
        <v>0</v>
      </c>
      <c r="O90" s="430"/>
      <c r="P90" s="429">
        <f t="shared" si="88"/>
        <v>0</v>
      </c>
      <c r="Q90" s="429" t="e">
        <f t="shared" si="91"/>
        <v>#DIV/0!</v>
      </c>
      <c r="R90" s="430"/>
      <c r="S90" s="434" t="e">
        <f t="shared" si="92"/>
        <v>#DIV/0!</v>
      </c>
      <c r="T90" s="435" t="e">
        <f t="shared" si="93"/>
        <v>#DIV/0!</v>
      </c>
      <c r="U90" s="436" t="e">
        <f t="shared" si="94"/>
        <v>#DIV/0!</v>
      </c>
      <c r="V90" s="435" t="e">
        <f t="shared" si="95"/>
        <v>#DIV/0!</v>
      </c>
      <c r="W90" s="437" t="e">
        <f t="shared" si="96"/>
        <v>#DIV/0!</v>
      </c>
      <c r="X90" s="435" t="e">
        <f t="shared" si="97"/>
        <v>#DIV/0!</v>
      </c>
      <c r="Y90" s="430"/>
      <c r="Z90" s="516" t="e">
        <f t="shared" ref="Z90:AD90" si="135">SUM(Z50:Z53)</f>
        <v>#VALUE!</v>
      </c>
      <c r="AA90" s="516" t="e">
        <f t="shared" si="135"/>
        <v>#VALUE!</v>
      </c>
      <c r="AB90" s="516" t="e">
        <f t="shared" si="135"/>
        <v>#VALUE!</v>
      </c>
      <c r="AC90" s="516" t="e">
        <f t="shared" si="135"/>
        <v>#VALUE!</v>
      </c>
      <c r="AD90" s="521" t="e">
        <f t="shared" si="135"/>
        <v>#VALUE!</v>
      </c>
      <c r="AE90" s="519" t="e">
        <f t="shared" si="104"/>
        <v>#VALUE!</v>
      </c>
      <c r="AF90" s="522"/>
      <c r="AG90" s="516" t="e">
        <f t="shared" ref="AG90:AI90" si="136">SUM(AG50:AG53)</f>
        <v>#VALUE!</v>
      </c>
      <c r="AH90" s="516" t="e">
        <f t="shared" si="136"/>
        <v>#VALUE!</v>
      </c>
      <c r="AI90" s="516" t="e">
        <f t="shared" si="136"/>
        <v>#VALUE!</v>
      </c>
      <c r="AJ90" s="522"/>
      <c r="AK90" s="516">
        <f t="shared" ref="AK90:AO90" si="137">SUM(AK50:AK53)</f>
        <v>0</v>
      </c>
      <c r="AL90" s="516">
        <f t="shared" si="137"/>
        <v>0</v>
      </c>
      <c r="AM90" s="517">
        <f t="shared" si="137"/>
        <v>0</v>
      </c>
      <c r="AN90" s="516">
        <f t="shared" si="137"/>
        <v>0</v>
      </c>
      <c r="AO90" s="520">
        <f t="shared" si="137"/>
        <v>0</v>
      </c>
      <c r="AP90" s="519" t="e">
        <f t="shared" si="107"/>
        <v>#DIV/0!</v>
      </c>
      <c r="AQ90" s="522"/>
      <c r="AR90" s="516">
        <f t="shared" ref="AR90:AT90" si="138">SUM(AR50:AR53)</f>
        <v>0</v>
      </c>
      <c r="AS90" s="516" t="e">
        <f t="shared" si="138"/>
        <v>#VALUE!</v>
      </c>
      <c r="AT90" s="516">
        <f t="shared" si="138"/>
        <v>0</v>
      </c>
      <c r="AU90" s="430"/>
      <c r="AV90" s="439" t="e">
        <f t="shared" si="109"/>
        <v>#VALUE!</v>
      </c>
      <c r="AW90" s="430"/>
      <c r="AX90" s="430"/>
      <c r="AY90" s="428" t="e">
        <f t="shared" ref="AY90:AZ90" si="139">SUM(AY50:AY53)</f>
        <v>#N/A</v>
      </c>
      <c r="AZ90" s="428" t="e">
        <f t="shared" si="139"/>
        <v>#N/A</v>
      </c>
      <c r="BA90" s="442" t="e">
        <f t="shared" si="111"/>
        <v>#N/A</v>
      </c>
      <c r="BB90" s="435" t="e">
        <f t="shared" si="112"/>
        <v>#N/A</v>
      </c>
      <c r="BC90" s="443" t="e">
        <f t="shared" si="113"/>
        <v>#N/A</v>
      </c>
      <c r="BD90" s="430"/>
      <c r="BE90" s="429">
        <f t="shared" si="114"/>
        <v>0</v>
      </c>
    </row>
    <row r="91" spans="1:57" hidden="1">
      <c r="C91" s="345">
        <f t="shared" si="98"/>
        <v>2020</v>
      </c>
      <c r="D91" s="428">
        <f t="shared" si="90"/>
        <v>0</v>
      </c>
      <c r="E91" s="428">
        <f t="shared" si="87"/>
        <v>0</v>
      </c>
      <c r="F91" s="428">
        <f t="shared" si="87"/>
        <v>0</v>
      </c>
      <c r="G91" s="429">
        <f t="shared" si="87"/>
        <v>0</v>
      </c>
      <c r="H91" s="408">
        <f t="shared" si="87"/>
        <v>0</v>
      </c>
      <c r="I91" s="430"/>
      <c r="J91" s="430"/>
      <c r="K91" s="430"/>
      <c r="L91" s="428">
        <f t="shared" si="88"/>
        <v>0</v>
      </c>
      <c r="M91" s="428">
        <f t="shared" si="88"/>
        <v>0</v>
      </c>
      <c r="N91" s="428">
        <f t="shared" si="88"/>
        <v>0</v>
      </c>
      <c r="O91" s="430"/>
      <c r="P91" s="429">
        <f t="shared" si="88"/>
        <v>0</v>
      </c>
      <c r="Q91" s="429" t="e">
        <f t="shared" si="91"/>
        <v>#DIV/0!</v>
      </c>
      <c r="R91" s="430"/>
      <c r="S91" s="434" t="e">
        <f t="shared" si="92"/>
        <v>#DIV/0!</v>
      </c>
      <c r="T91" s="435" t="e">
        <f t="shared" si="93"/>
        <v>#DIV/0!</v>
      </c>
      <c r="U91" s="436" t="e">
        <f t="shared" si="94"/>
        <v>#DIV/0!</v>
      </c>
      <c r="V91" s="435" t="e">
        <f t="shared" si="95"/>
        <v>#DIV/0!</v>
      </c>
      <c r="W91" s="437" t="e">
        <f t="shared" si="96"/>
        <v>#DIV/0!</v>
      </c>
      <c r="X91" s="435" t="e">
        <f t="shared" si="97"/>
        <v>#DIV/0!</v>
      </c>
      <c r="Y91" s="430"/>
      <c r="Z91" s="516" t="e">
        <f t="shared" ref="Z91:AD91" si="140">SUM(Z51:Z54)</f>
        <v>#VALUE!</v>
      </c>
      <c r="AA91" s="516" t="e">
        <f t="shared" si="140"/>
        <v>#VALUE!</v>
      </c>
      <c r="AB91" s="516" t="e">
        <f t="shared" si="140"/>
        <v>#VALUE!</v>
      </c>
      <c r="AC91" s="516" t="e">
        <f t="shared" si="140"/>
        <v>#VALUE!</v>
      </c>
      <c r="AD91" s="521" t="e">
        <f t="shared" si="140"/>
        <v>#VALUE!</v>
      </c>
      <c r="AE91" s="519" t="e">
        <f t="shared" si="104"/>
        <v>#VALUE!</v>
      </c>
      <c r="AF91" s="522"/>
      <c r="AG91" s="516" t="e">
        <f t="shared" ref="AG91:AI91" si="141">SUM(AG51:AG54)</f>
        <v>#VALUE!</v>
      </c>
      <c r="AH91" s="516" t="e">
        <f t="shared" si="141"/>
        <v>#VALUE!</v>
      </c>
      <c r="AI91" s="516" t="e">
        <f t="shared" si="141"/>
        <v>#VALUE!</v>
      </c>
      <c r="AJ91" s="522"/>
      <c r="AK91" s="516">
        <f t="shared" ref="AK91:AO91" si="142">SUM(AK51:AK54)</f>
        <v>0</v>
      </c>
      <c r="AL91" s="516">
        <f t="shared" si="142"/>
        <v>0</v>
      </c>
      <c r="AM91" s="517">
        <f t="shared" si="142"/>
        <v>0</v>
      </c>
      <c r="AN91" s="516">
        <f t="shared" si="142"/>
        <v>0</v>
      </c>
      <c r="AO91" s="520">
        <f t="shared" si="142"/>
        <v>0</v>
      </c>
      <c r="AP91" s="519" t="e">
        <f t="shared" si="107"/>
        <v>#DIV/0!</v>
      </c>
      <c r="AQ91" s="522"/>
      <c r="AR91" s="516">
        <f t="shared" ref="AR91:AT91" si="143">SUM(AR51:AR54)</f>
        <v>0</v>
      </c>
      <c r="AS91" s="516" t="e">
        <f t="shared" si="143"/>
        <v>#VALUE!</v>
      </c>
      <c r="AT91" s="516">
        <f t="shared" si="143"/>
        <v>0</v>
      </c>
      <c r="AU91" s="430"/>
      <c r="AV91" s="439" t="e">
        <f t="shared" si="109"/>
        <v>#VALUE!</v>
      </c>
      <c r="AW91" s="430"/>
      <c r="AX91" s="430"/>
      <c r="AY91" s="428" t="e">
        <f t="shared" ref="AY91:AZ91" si="144">SUM(AY51:AY54)</f>
        <v>#N/A</v>
      </c>
      <c r="AZ91" s="428" t="e">
        <f t="shared" si="144"/>
        <v>#N/A</v>
      </c>
      <c r="BA91" s="442" t="e">
        <f t="shared" si="111"/>
        <v>#N/A</v>
      </c>
      <c r="BB91" s="435" t="e">
        <f t="shared" si="112"/>
        <v>#N/A</v>
      </c>
      <c r="BC91" s="443" t="e">
        <f t="shared" si="113"/>
        <v>#N/A</v>
      </c>
      <c r="BD91" s="430"/>
      <c r="BE91" s="429">
        <f t="shared" si="114"/>
        <v>0</v>
      </c>
    </row>
    <row r="92" spans="1:57">
      <c r="A92" s="364"/>
      <c r="B92" s="364"/>
      <c r="C92" s="424"/>
      <c r="D92" s="427"/>
      <c r="E92" s="427"/>
      <c r="F92" s="424"/>
      <c r="G92" s="424"/>
      <c r="H92" s="424"/>
      <c r="I92" s="427"/>
      <c r="J92" s="427"/>
      <c r="K92" s="364"/>
      <c r="L92" s="427"/>
      <c r="M92" s="427"/>
      <c r="N92" s="427"/>
      <c r="O92" s="364"/>
      <c r="P92" s="424"/>
      <c r="Q92" s="427"/>
      <c r="R92" s="364"/>
      <c r="S92" s="427"/>
      <c r="T92" s="427"/>
      <c r="U92" s="424"/>
      <c r="V92" s="427"/>
      <c r="W92" s="424"/>
      <c r="X92" s="427"/>
      <c r="Y92" s="364"/>
      <c r="Z92" s="507"/>
      <c r="AA92" s="507"/>
      <c r="AB92" s="508"/>
      <c r="AC92" s="508"/>
      <c r="AD92" s="508"/>
      <c r="AE92" s="508"/>
      <c r="AF92" s="487"/>
      <c r="AG92" s="507"/>
      <c r="AH92" s="507"/>
      <c r="AI92" s="507"/>
      <c r="AJ92" s="487"/>
      <c r="AK92" s="507"/>
      <c r="AL92" s="507"/>
      <c r="AM92" s="507"/>
      <c r="AN92" s="507"/>
      <c r="AO92" s="507"/>
      <c r="AP92" s="507"/>
      <c r="AQ92" s="487"/>
      <c r="AR92" s="507"/>
      <c r="AS92" s="507"/>
      <c r="AT92" s="507"/>
      <c r="AU92" s="364"/>
      <c r="AV92" s="424"/>
      <c r="AW92" s="364"/>
      <c r="AX92" s="364"/>
      <c r="AY92" s="427"/>
      <c r="AZ92" s="427"/>
      <c r="BA92" s="440"/>
      <c r="BB92" s="432"/>
      <c r="BC92" s="441"/>
      <c r="BD92" s="364"/>
      <c r="BE92" s="427"/>
    </row>
    <row r="93" spans="1:57">
      <c r="A93" s="364"/>
      <c r="B93" s="364"/>
      <c r="C93" s="745" t="s">
        <v>258</v>
      </c>
      <c r="D93" s="746">
        <f>SUMIF($AW$16:$AW$75,"&gt;0",D16:D75)</f>
        <v>18426.705999999998</v>
      </c>
      <c r="E93" s="746">
        <f>SUMIF($AW$16:$AW$75,"&gt;0",E16:E75)</f>
        <v>16576.296999999999</v>
      </c>
      <c r="F93" s="747">
        <f>SUMIF($AW$16:$AW$75,"&gt;0",F16:F75)</f>
        <v>35003.002999999997</v>
      </c>
      <c r="G93" s="747">
        <f>SUMIF($AW$16:$AW$75,"&gt;0",G16:G75)</f>
        <v>-993.76813827254682</v>
      </c>
      <c r="H93" s="747">
        <f>SUMIF($AW$16:$AW$75,"&gt;0",H16:H75)</f>
        <v>34009.234861727455</v>
      </c>
      <c r="I93" s="748"/>
      <c r="J93" s="748"/>
      <c r="K93" s="364"/>
      <c r="L93" s="746">
        <f>SUMIF($AW$16:$AW$75,"&gt;0",L16:L75)</f>
        <v>346</v>
      </c>
      <c r="M93" s="746">
        <f>SUMIF($AW$16:$AW$75,"&gt;0",M16:M75)</f>
        <v>20.169413772649392</v>
      </c>
      <c r="N93" s="746">
        <f>SUMIF($AW$16:$AW$75,"&gt;0",N16:N75)</f>
        <v>366.16941377264936</v>
      </c>
      <c r="O93" s="364"/>
      <c r="P93" s="747">
        <f>SUMIF($AW$16:$AW$75,"&gt;0",P16:P75)</f>
        <v>292879.83201349422</v>
      </c>
      <c r="Q93" s="749">
        <f>SUMIF($AW$16:$AW$75,"&gt;0",Q16:Q75)/COUNTIF($AW$16:$AW$75,"&gt;0")</f>
        <v>33758.999999999993</v>
      </c>
      <c r="R93" s="364"/>
      <c r="S93" s="750">
        <f>N93/Q93</f>
        <v>1.0846571692664161E-2</v>
      </c>
      <c r="T93" s="751">
        <f>H93/N93*1000</f>
        <v>92878.415243178722</v>
      </c>
      <c r="U93" s="752">
        <f>+H93/P93</f>
        <v>0.11612009822567948</v>
      </c>
      <c r="V93" s="751">
        <f>+P93/Q93*1000</f>
        <v>8675.6074532271177</v>
      </c>
      <c r="W93" s="749">
        <f>+H93/Q93*1000</f>
        <v>1007.41238963617</v>
      </c>
      <c r="X93" s="751">
        <f>F93/Q93*1000</f>
        <v>1036.8495216090525</v>
      </c>
      <c r="Y93" s="364"/>
      <c r="Z93" s="746">
        <f>SUMIF($AW$16:$AW$75,"&gt;0",Z16:Z75)</f>
        <v>0</v>
      </c>
      <c r="AA93" s="746">
        <f>SUMIF($AW$16:$AW$75,"&gt;0",AA16:AA75)</f>
        <v>0</v>
      </c>
      <c r="AB93" s="746">
        <f>SUMIF($AW$16:$AW$75,"&gt;0",AB16:AB75)</f>
        <v>0</v>
      </c>
      <c r="AC93" s="746">
        <f>SUMIF($AW$16:$AW$75,"&gt;0",AC16:AC75)</f>
        <v>0</v>
      </c>
      <c r="AD93" s="746">
        <f>SUMIF($AW$16:$AW$75,"&gt;0",AD16:AD75)</f>
        <v>0</v>
      </c>
      <c r="AE93" s="753">
        <f>AD93/P93</f>
        <v>0</v>
      </c>
      <c r="AF93" s="364"/>
      <c r="AG93" s="746">
        <f>SUMIF($AW$16:$AW$75,"&gt;0",AG16:AG75)</f>
        <v>0</v>
      </c>
      <c r="AH93" s="746">
        <f>SUMIF($AW$16:$AW$75,"&gt;0",AH16:AH75)</f>
        <v>0</v>
      </c>
      <c r="AI93" s="746">
        <f>SUMIF($AW$16:$AW$75,"&gt;0",AI16:AI75)</f>
        <v>0</v>
      </c>
      <c r="AJ93" s="364"/>
      <c r="AK93" s="746">
        <f>SUMIF($AW$16:$AW$75,"&gt;0",AK16:AK75)</f>
        <v>0</v>
      </c>
      <c r="AL93" s="746">
        <f>SUMIF($AW$16:$AW$75,"&gt;0",AL16:AL75)</f>
        <v>0</v>
      </c>
      <c r="AM93" s="746">
        <f>SUMIF($AW$16:$AW$75,"&gt;0",AM16:AM75)</f>
        <v>0</v>
      </c>
      <c r="AN93" s="746">
        <f>SUMIF($AW$16:$AW$75,"&gt;0",AN16:AN75)</f>
        <v>0</v>
      </c>
      <c r="AO93" s="746">
        <f>SUMIF($AW$16:$AW$75,"&gt;0",AO16:AO75)</f>
        <v>0</v>
      </c>
      <c r="AP93" s="753">
        <f>AO93/P93</f>
        <v>0</v>
      </c>
      <c r="AQ93" s="364"/>
      <c r="AR93" s="746">
        <f>SUMIF($AW$16:$AW$75,"&gt;0",AR16:AR75)</f>
        <v>0</v>
      </c>
      <c r="AS93" s="746">
        <f>SUMIF($AW$16:$AW$75,"&gt;0",AS16:AS75)</f>
        <v>0</v>
      </c>
      <c r="AT93" s="746">
        <f>SUMIF($AW$16:$AW$75,"&gt;0",AT16:AT75)</f>
        <v>0</v>
      </c>
      <c r="AU93" s="364"/>
      <c r="AV93" s="754">
        <f>+AE93+U93</f>
        <v>0.11612009822567948</v>
      </c>
      <c r="AW93" s="364"/>
      <c r="AX93" s="364"/>
      <c r="AY93" s="746">
        <f>SUMIF($AW$16:$AW$75,"&gt;0",AY16:AY75)</f>
        <v>30011.356</v>
      </c>
      <c r="AZ93" s="746">
        <f>SUMIF($AW$16:$AW$75,"&gt;0",AZ16:AZ75)</f>
        <v>296</v>
      </c>
      <c r="BA93" s="755">
        <f>+AZ93/Q93</f>
        <v>8.7680322284427875E-3</v>
      </c>
      <c r="BB93" s="751">
        <f>+AY93/AZ93</f>
        <v>101.38971621621621</v>
      </c>
      <c r="BC93" s="756">
        <f>IF($C93&lt;&gt;"",AY93/Q93*1000,"")</f>
        <v>888.98829941645204</v>
      </c>
      <c r="BD93" s="364"/>
      <c r="BE93" s="747">
        <f>SUMIF($AW$16:$AW$75,"&gt;0",BE16:BE75)</f>
        <v>0</v>
      </c>
    </row>
    <row r="94" spans="1:57" ht="11.1" customHeight="1">
      <c r="I94" s="619"/>
      <c r="J94" s="617"/>
    </row>
    <row r="95" spans="1:57">
      <c r="G95" s="351"/>
      <c r="H95" s="564"/>
      <c r="I95" s="619"/>
      <c r="J95" s="619"/>
      <c r="L95" s="348"/>
      <c r="N95" s="564"/>
      <c r="P95" s="348"/>
      <c r="Q95" s="564"/>
    </row>
    <row r="96" spans="1:57">
      <c r="D96" s="347"/>
      <c r="E96" s="347"/>
      <c r="F96" s="347"/>
      <c r="G96" s="351"/>
      <c r="H96" s="347"/>
      <c r="I96" s="619"/>
      <c r="J96" s="619"/>
      <c r="L96" s="347"/>
      <c r="M96" s="347"/>
      <c r="N96" s="347"/>
      <c r="P96" s="347"/>
      <c r="Q96" s="347"/>
      <c r="T96" s="348"/>
      <c r="U96" s="675"/>
      <c r="Z96" s="347"/>
      <c r="AA96" s="347"/>
      <c r="AC96" s="347"/>
      <c r="AG96" s="347"/>
      <c r="AH96" s="347"/>
      <c r="AI96" s="347"/>
    </row>
    <row r="97" spans="4:47">
      <c r="G97" s="351"/>
      <c r="I97" s="619"/>
      <c r="J97" s="619"/>
    </row>
    <row r="98" spans="4:47">
      <c r="D98" s="333"/>
      <c r="N98" s="333"/>
      <c r="Z98" s="333"/>
      <c r="AI98" s="333"/>
      <c r="AU98" s="1"/>
    </row>
    <row r="107" spans="4:47">
      <c r="W107" s="617"/>
    </row>
    <row r="121" spans="4:60">
      <c r="BH121" s="362"/>
    </row>
    <row r="123" spans="4:60">
      <c r="D123" s="333"/>
      <c r="N123" s="333"/>
      <c r="Z123" s="333"/>
      <c r="AI123" s="1"/>
      <c r="AV123" s="1"/>
    </row>
    <row r="144" spans="53:53">
      <c r="BA144" s="348"/>
    </row>
    <row r="145" spans="50:53">
      <c r="BA145" s="348"/>
    </row>
    <row r="146" spans="50:53">
      <c r="AX146" s="333"/>
      <c r="BA146" s="348"/>
    </row>
    <row r="147" spans="50:53">
      <c r="BA147" s="348"/>
    </row>
    <row r="148" spans="50:53">
      <c r="BA148" s="621"/>
    </row>
  </sheetData>
  <mergeCells count="11">
    <mergeCell ref="AR10:AT10"/>
    <mergeCell ref="AY10:BC10"/>
    <mergeCell ref="Z8:AI8"/>
    <mergeCell ref="D8:X8"/>
    <mergeCell ref="D10:H10"/>
    <mergeCell ref="L10:N10"/>
    <mergeCell ref="S10:X10"/>
    <mergeCell ref="Z10:AE10"/>
    <mergeCell ref="AG10:AI10"/>
    <mergeCell ref="AK8:AT8"/>
    <mergeCell ref="AK10:AP10"/>
  </mergeCells>
  <phoneticPr fontId="4" type="noConversion"/>
  <hyperlinks>
    <hyperlink ref="F1" location="INDEX!A1" display="&lt;&lt;&lt; Index &lt;&lt;&lt;"/>
  </hyperlinks>
  <pageMargins left="0.15748031496062992" right="0.15748031496062992" top="0.15748031496062992" bottom="0.23622047244094491" header="0" footer="0"/>
  <pageSetup paperSize="9" scale="50" fitToWidth="2" orientation="landscape" r:id="rId1"/>
  <headerFooter alignWithMargins="0"/>
  <colBreaks count="1" manualBreakCount="1">
    <brk id="24" max="89" man="1"/>
  </colBreaks>
  <legacyDrawing r:id="rId2"/>
</worksheet>
</file>

<file path=xl/worksheets/sheet13.xml><?xml version="1.0" encoding="utf-8"?>
<worksheet xmlns="http://schemas.openxmlformats.org/spreadsheetml/2006/main" xmlns:r="http://schemas.openxmlformats.org/officeDocument/2006/relationships">
  <sheetPr>
    <tabColor rgb="FF66FF99"/>
  </sheetPr>
  <dimension ref="A2"/>
  <sheetViews>
    <sheetView showGridLines="0" zoomScale="75" zoomScaleNormal="75" workbookViewId="0"/>
  </sheetViews>
  <sheetFormatPr baseColWidth="10" defaultRowHeight="12.75"/>
  <cols>
    <col min="1" max="1" width="4.28515625" customWidth="1"/>
    <col min="2" max="2" width="6.140625" customWidth="1"/>
  </cols>
  <sheetData>
    <row r="2" spans="1:1">
      <c r="A2" s="461"/>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sheetPr codeName="Hoja7" enableFormatConditionsCalculation="0"/>
  <dimension ref="A1:IT316"/>
  <sheetViews>
    <sheetView showGridLines="0" zoomScale="80" zoomScaleNormal="80" zoomScaleSheetLayoutView="55" workbookViewId="0">
      <pane xSplit="1" ySplit="19" topLeftCell="B20" activePane="bottomRight" state="frozen"/>
      <selection pane="topRight" activeCell="B1" sqref="B1"/>
      <selection pane="bottomLeft" activeCell="A20" sqref="A20"/>
      <selection pane="bottomRight" activeCell="B19" sqref="B19"/>
    </sheetView>
  </sheetViews>
  <sheetFormatPr baseColWidth="10" defaultColWidth="11.42578125" defaultRowHeight="12.75"/>
  <cols>
    <col min="1" max="1" width="17.42578125" style="17" customWidth="1"/>
    <col min="2" max="3" width="15.85546875" style="17" customWidth="1"/>
    <col min="4" max="4" width="12.85546875" style="17" customWidth="1"/>
    <col min="5" max="5" width="12.28515625" style="17" customWidth="1"/>
    <col min="6" max="6" width="12.7109375" style="17" bestFit="1" customWidth="1"/>
    <col min="7" max="7" width="11.5703125" style="17" bestFit="1" customWidth="1"/>
    <col min="8" max="8" width="4.140625" style="17" customWidth="1"/>
    <col min="9" max="9" width="14.7109375" style="17" customWidth="1"/>
    <col min="10" max="10" width="15.140625" style="17" customWidth="1"/>
    <col min="11" max="11" width="14.5703125" style="17" customWidth="1"/>
    <col min="12" max="12" width="14.85546875" style="17" customWidth="1"/>
    <col min="13" max="13" width="13.5703125" style="17" customWidth="1"/>
    <col min="14" max="14" width="14.140625" style="17" customWidth="1"/>
    <col min="15" max="15" width="11.5703125" style="17" bestFit="1" customWidth="1"/>
    <col min="16" max="16" width="11.42578125" style="17"/>
    <col min="17" max="17" width="18.42578125" style="17" customWidth="1"/>
    <col min="18" max="18" width="15" style="17" customWidth="1"/>
    <col min="19" max="19" width="12.28515625" style="17" customWidth="1"/>
    <col min="20" max="20" width="16.85546875" style="17" customWidth="1"/>
    <col min="21" max="21" width="18.5703125" style="17" customWidth="1"/>
    <col min="22" max="22" width="14.42578125" style="17" customWidth="1"/>
    <col min="23" max="31" width="11.42578125" style="17"/>
    <col min="32" max="32" width="12.28515625" style="17" bestFit="1" customWidth="1"/>
    <col min="33" max="41" width="11.42578125" style="17"/>
    <col min="42" max="42" width="12.28515625" style="17" bestFit="1" customWidth="1"/>
    <col min="43" max="48" width="11.42578125" style="17"/>
    <col min="49" max="49" width="11.42578125" style="84"/>
    <col min="50" max="50" width="11.85546875" style="84" bestFit="1" customWidth="1"/>
    <col min="51" max="16384" width="11.42578125" style="84"/>
  </cols>
  <sheetData>
    <row r="1" spans="1:73" s="17" customFormat="1" ht="15.75">
      <c r="A1" s="15" t="s">
        <v>48</v>
      </c>
      <c r="B1" s="16" t="str">
        <f>operation</f>
        <v>RSA ARGENTINA</v>
      </c>
      <c r="I1" s="53"/>
      <c r="J1" s="54"/>
      <c r="N1" s="463" t="s">
        <v>361</v>
      </c>
      <c r="Q1" s="15" t="s">
        <v>48</v>
      </c>
      <c r="R1" s="16" t="str">
        <f>operation</f>
        <v>RSA ARGENTINA</v>
      </c>
      <c r="Y1" s="53"/>
      <c r="Z1" s="54"/>
      <c r="BC1" s="54"/>
    </row>
    <row r="2" spans="1:73" s="17" customFormat="1" ht="15.75">
      <c r="A2" s="15" t="s">
        <v>49</v>
      </c>
      <c r="B2" s="16" t="str">
        <f>class</f>
        <v>Motor Comercial_CT</v>
      </c>
      <c r="I2" s="53"/>
      <c r="J2" s="54"/>
      <c r="Q2" s="15" t="s">
        <v>49</v>
      </c>
      <c r="R2" s="16" t="str">
        <f>class</f>
        <v>Motor Comercial_CT</v>
      </c>
      <c r="Y2" s="53"/>
      <c r="Z2" s="54"/>
      <c r="BC2" s="54"/>
    </row>
    <row r="3" spans="1:73" s="17" customFormat="1" ht="15.75">
      <c r="A3" s="15" t="s">
        <v>47</v>
      </c>
      <c r="B3" s="16" t="str">
        <f>currency&amp;" "&amp;Cover!$D$21</f>
        <v>AR$ (Thousands)</v>
      </c>
      <c r="I3" s="53"/>
      <c r="J3" s="54"/>
      <c r="Q3" s="15" t="s">
        <v>47</v>
      </c>
      <c r="R3" s="16" t="str">
        <f>currency&amp;" "&amp;Cover!$D$21</f>
        <v>AR$ (Thousands)</v>
      </c>
      <c r="Y3" s="53"/>
      <c r="Z3" s="54"/>
      <c r="BC3" s="54"/>
    </row>
    <row r="4" spans="1:73" s="17" customFormat="1" ht="15.75">
      <c r="A4" s="55" t="s">
        <v>96</v>
      </c>
      <c r="B4" s="16" t="str">
        <f>reinsurance</f>
        <v>Gross</v>
      </c>
      <c r="I4" s="53"/>
      <c r="J4" s="54"/>
      <c r="Q4" s="55" t="s">
        <v>96</v>
      </c>
      <c r="R4" s="16" t="str">
        <f>reinsurance</f>
        <v>Gross</v>
      </c>
      <c r="Y4" s="53"/>
      <c r="Z4" s="54"/>
      <c r="BC4" s="54"/>
    </row>
    <row r="5" spans="1:73" s="17" customFormat="1" ht="15.75">
      <c r="A5" s="21" t="str">
        <f>"Data Evaluated as of "&amp;Info_as_at</f>
        <v>Data Evaluated as of June 2014</v>
      </c>
      <c r="B5" s="56"/>
      <c r="I5" s="43"/>
      <c r="J5" s="54"/>
      <c r="Q5" s="21" t="str">
        <f>"Data Evaluated as of "&amp;Info_as_at</f>
        <v>Data Evaluated as of June 2014</v>
      </c>
      <c r="R5" s="56"/>
      <c r="Y5" s="43"/>
      <c r="Z5" s="54"/>
      <c r="BC5" s="54"/>
    </row>
    <row r="6" spans="1:73" s="17" customFormat="1" ht="15.75">
      <c r="B6" s="56"/>
      <c r="E6" s="23" t="s">
        <v>214</v>
      </c>
      <c r="I6" s="43"/>
      <c r="J6" s="54"/>
      <c r="Y6" s="43"/>
      <c r="Z6" s="54"/>
      <c r="BC6" s="54"/>
    </row>
    <row r="7" spans="1:73" s="17" customFormat="1" ht="13.5" thickBot="1">
      <c r="A7" s="53"/>
      <c r="B7" s="54"/>
      <c r="I7" s="53"/>
      <c r="J7" s="54"/>
      <c r="BC7" s="54"/>
    </row>
    <row r="8" spans="1:73" s="17" customFormat="1" ht="13.5" thickBot="1">
      <c r="A8" s="53"/>
      <c r="B8" s="903" t="s">
        <v>64</v>
      </c>
      <c r="C8" s="904"/>
      <c r="D8" s="904"/>
      <c r="E8" s="904"/>
      <c r="F8" s="904"/>
      <c r="G8" s="905"/>
      <c r="I8" s="906" t="s">
        <v>142</v>
      </c>
      <c r="J8" s="907"/>
      <c r="K8" s="907"/>
      <c r="L8" s="907"/>
      <c r="M8" s="907"/>
      <c r="N8" s="908"/>
      <c r="BC8" s="54"/>
    </row>
    <row r="9" spans="1:73" s="17" customFormat="1" hidden="1">
      <c r="A9" s="53"/>
      <c r="B9" s="54"/>
      <c r="I9" s="53"/>
      <c r="J9" s="54"/>
      <c r="BC9" s="54"/>
    </row>
    <row r="10" spans="1:73" s="17" customFormat="1">
      <c r="BC10" s="54"/>
    </row>
    <row r="11" spans="1:73" s="17" customFormat="1" ht="12.75" customHeight="1">
      <c r="A11" s="53" t="s">
        <v>19</v>
      </c>
      <c r="B11" s="895" t="s">
        <v>123</v>
      </c>
      <c r="C11" s="895"/>
      <c r="D11" s="895"/>
      <c r="E11" s="895"/>
      <c r="F11" s="895"/>
      <c r="G11" s="895"/>
      <c r="I11" s="53" t="s">
        <v>19</v>
      </c>
      <c r="J11" s="909" t="str">
        <f>B11</f>
        <v>Incurred Losses</v>
      </c>
      <c r="K11" s="909"/>
      <c r="L11" s="909"/>
      <c r="M11" s="909"/>
      <c r="N11" s="909"/>
      <c r="Q11" s="892" t="str">
        <f>E6</f>
        <v xml:space="preserve">Analysis Based on Ultimated Losses Selected on Prior Quarter Analysis </v>
      </c>
      <c r="R11" s="892"/>
      <c r="S11" s="892"/>
      <c r="T11" s="892"/>
      <c r="U11" s="892"/>
      <c r="V11" s="892"/>
      <c r="W11" s="892"/>
      <c r="X11" s="892"/>
      <c r="Y11" s="892"/>
      <c r="Z11" s="892"/>
      <c r="BC11" s="54"/>
      <c r="BU11" s="33"/>
    </row>
    <row r="12" spans="1:73" s="17" customFormat="1">
      <c r="A12" s="53" t="s">
        <v>46</v>
      </c>
      <c r="B12" s="804" t="str">
        <f>IF('User Entries'!$C$24="Yes",'User Entries'!$A$38,'User Entries'!$A$30)</f>
        <v>Attritional</v>
      </c>
      <c r="C12" s="804"/>
      <c r="D12" s="804"/>
      <c r="E12" s="804"/>
      <c r="F12" s="804"/>
      <c r="G12" s="804"/>
      <c r="I12" s="53" t="s">
        <v>46</v>
      </c>
      <c r="J12" s="804" t="str">
        <f>B12</f>
        <v>Attritional</v>
      </c>
      <c r="K12" s="804"/>
      <c r="L12" s="804"/>
      <c r="M12" s="804"/>
      <c r="N12" s="804"/>
      <c r="BC12" s="54"/>
      <c r="BU12" s="33"/>
    </row>
    <row r="13" spans="1:73" s="20" customFormat="1">
      <c r="A13" s="18"/>
      <c r="B13" s="896"/>
      <c r="C13" s="896"/>
      <c r="D13" s="896"/>
      <c r="E13" s="896"/>
      <c r="F13" s="896"/>
      <c r="G13" s="896"/>
      <c r="I13" s="18"/>
      <c r="J13" s="896"/>
      <c r="K13" s="896"/>
      <c r="L13" s="896"/>
      <c r="M13" s="896"/>
      <c r="N13" s="896"/>
      <c r="BC13" s="84"/>
    </row>
    <row r="14" spans="1:73" s="17" customFormat="1" ht="16.5" hidden="1" customHeight="1">
      <c r="A14" s="33"/>
      <c r="B14" s="896"/>
      <c r="C14" s="896"/>
      <c r="D14" s="896"/>
      <c r="E14" s="896"/>
      <c r="F14" s="896"/>
      <c r="G14" s="896"/>
      <c r="I14" s="33"/>
      <c r="J14" s="910"/>
      <c r="K14" s="910"/>
      <c r="L14" s="910"/>
      <c r="M14" s="910"/>
      <c r="N14" s="910"/>
      <c r="AM14" s="804" t="s">
        <v>192</v>
      </c>
      <c r="AN14" s="804"/>
      <c r="AO14" s="804"/>
      <c r="AP14" s="804"/>
      <c r="BC14" s="54"/>
    </row>
    <row r="15" spans="1:73" s="17" customFormat="1" ht="19.5" customHeight="1">
      <c r="A15" s="893" t="s">
        <v>23</v>
      </c>
      <c r="B15" s="62" t="s">
        <v>43</v>
      </c>
      <c r="C15" s="62" t="s">
        <v>43</v>
      </c>
      <c r="D15" s="63" t="s">
        <v>24</v>
      </c>
      <c r="E15" s="63" t="s">
        <v>58</v>
      </c>
      <c r="F15" s="897" t="s">
        <v>68</v>
      </c>
      <c r="G15" s="897" t="s">
        <v>69</v>
      </c>
      <c r="I15" s="893" t="s">
        <v>23</v>
      </c>
      <c r="J15" s="62" t="s">
        <v>43</v>
      </c>
      <c r="K15" s="62" t="s">
        <v>62</v>
      </c>
      <c r="L15" s="62" t="s">
        <v>62</v>
      </c>
      <c r="M15" s="64" t="s">
        <v>25</v>
      </c>
      <c r="N15" s="64" t="s">
        <v>25</v>
      </c>
      <c r="AH15" s="893" t="s">
        <v>191</v>
      </c>
      <c r="AI15" s="901" t="s">
        <v>56</v>
      </c>
      <c r="AJ15" s="899" t="s">
        <v>52</v>
      </c>
      <c r="AK15" s="901" t="s">
        <v>57</v>
      </c>
      <c r="AM15" s="41" t="s">
        <v>66</v>
      </c>
      <c r="AN15" s="41" t="s">
        <v>66</v>
      </c>
      <c r="AO15" s="41" t="s">
        <v>66</v>
      </c>
      <c r="AP15" s="41" t="s">
        <v>66</v>
      </c>
      <c r="AQ15" s="41" t="s">
        <v>66</v>
      </c>
      <c r="AR15" s="41" t="s">
        <v>66</v>
      </c>
      <c r="AS15" s="41" t="s">
        <v>66</v>
      </c>
      <c r="AT15" s="41" t="s">
        <v>66</v>
      </c>
      <c r="BC15" s="54"/>
    </row>
    <row r="16" spans="1:73" s="17" customFormat="1" ht="45">
      <c r="A16" s="894"/>
      <c r="B16" s="66" t="str">
        <f>INDEX($A$21:$A$108,AP_LA,1)</f>
        <v>2014 Q1</v>
      </c>
      <c r="C16" s="66" t="str">
        <f>INDEX($A$21:$A$108,Tot_Acc_Per,1)</f>
        <v>2014 Q2</v>
      </c>
      <c r="D16" s="67" t="s">
        <v>50</v>
      </c>
      <c r="E16" s="67" t="s">
        <v>50</v>
      </c>
      <c r="F16" s="898"/>
      <c r="G16" s="898"/>
      <c r="I16" s="894"/>
      <c r="J16" s="68" t="str">
        <f>INDEX(I21:I108,Tot_Acc_Per,1)</f>
        <v>2014 Q2</v>
      </c>
      <c r="K16" s="69" t="s">
        <v>63</v>
      </c>
      <c r="L16" s="67" t="s">
        <v>212</v>
      </c>
      <c r="M16" s="71" t="s">
        <v>61</v>
      </c>
      <c r="N16" s="71" t="s">
        <v>26</v>
      </c>
      <c r="Q16" s="57"/>
      <c r="R16" s="58"/>
      <c r="S16" s="914" t="s">
        <v>64</v>
      </c>
      <c r="T16" s="914"/>
      <c r="U16" s="914"/>
      <c r="V16" s="914"/>
      <c r="W16" s="914"/>
      <c r="X16" s="914"/>
      <c r="Y16" s="58"/>
      <c r="Z16" s="59"/>
      <c r="AH16" s="894"/>
      <c r="AI16" s="902"/>
      <c r="AJ16" s="900"/>
      <c r="AK16" s="902"/>
      <c r="AM16" s="99">
        <v>3</v>
      </c>
      <c r="AN16" s="99">
        <v>6</v>
      </c>
      <c r="AO16" s="99">
        <v>9</v>
      </c>
      <c r="AP16" s="42">
        <v>12</v>
      </c>
      <c r="AQ16" s="42">
        <f>AP16+3</f>
        <v>15</v>
      </c>
      <c r="AR16" s="42">
        <f>AQ16+3</f>
        <v>18</v>
      </c>
      <c r="AS16" s="42">
        <f>AR16+3</f>
        <v>21</v>
      </c>
      <c r="AT16" s="42">
        <f>AS16+3</f>
        <v>24</v>
      </c>
      <c r="BC16" s="54"/>
    </row>
    <row r="17" spans="1:254" s="17" customFormat="1" ht="13.5" thickBot="1">
      <c r="A17" s="74"/>
      <c r="B17" s="73"/>
      <c r="C17" s="74"/>
      <c r="D17" s="74"/>
      <c r="E17" s="74"/>
      <c r="F17" s="74"/>
      <c r="G17" s="74"/>
      <c r="I17" s="72"/>
      <c r="J17" s="73"/>
      <c r="K17" s="74"/>
      <c r="L17" s="74"/>
      <c r="M17" s="74"/>
      <c r="N17" s="74"/>
      <c r="Z17" s="61"/>
      <c r="AH17" s="72"/>
      <c r="AI17" s="118"/>
      <c r="AJ17" s="118"/>
      <c r="AK17" s="118"/>
      <c r="AM17" s="54"/>
      <c r="AN17" s="54"/>
      <c r="AO17" s="54"/>
      <c r="AP17" s="54"/>
      <c r="AQ17" s="54"/>
      <c r="AR17" s="54"/>
      <c r="AX17" s="804" t="s">
        <v>205</v>
      </c>
      <c r="AY17" s="804"/>
      <c r="AZ17" s="804"/>
      <c r="BA17" s="804"/>
      <c r="BB17" s="804"/>
      <c r="BC17" s="804"/>
      <c r="BD17" s="804"/>
      <c r="BE17" s="804"/>
      <c r="BF17" s="804"/>
      <c r="BG17" s="804"/>
      <c r="BH17" s="804"/>
    </row>
    <row r="18" spans="1:254" s="17" customFormat="1" ht="8.25" customHeight="1">
      <c r="A18" s="39"/>
      <c r="B18" s="75"/>
      <c r="C18" s="39"/>
      <c r="D18" s="39"/>
      <c r="E18" s="39"/>
      <c r="F18" s="39"/>
      <c r="G18" s="39"/>
      <c r="I18" s="39"/>
      <c r="J18" s="75"/>
      <c r="K18" s="39"/>
      <c r="L18" s="39"/>
      <c r="M18" s="39"/>
      <c r="N18" s="39"/>
      <c r="AH18" s="39"/>
      <c r="AI18" s="39"/>
      <c r="AJ18" s="39"/>
      <c r="AK18" s="119"/>
      <c r="AL18" s="53"/>
      <c r="AM18" s="120"/>
      <c r="AN18" s="120"/>
      <c r="AO18" s="120"/>
      <c r="AP18" s="120"/>
      <c r="AQ18" s="120"/>
      <c r="AR18" s="120"/>
      <c r="BC18" s="54"/>
    </row>
    <row r="19" spans="1:254" s="86" customFormat="1" ht="23.25" customHeight="1">
      <c r="A19" s="81" t="str">
        <f>"Total up to "&amp;C16</f>
        <v>Total up to 2014 Q2</v>
      </c>
      <c r="B19" s="76">
        <f ca="1">SUM(INDIRECT(ADDRESS(ROW(B21),COLUMN(B21))&amp;":"&amp;ADDRESS(ROW(B21)+MATCH(C16,$A$21:$A$100)-1,COLUMN(B21))))</f>
        <v>149644.39400000003</v>
      </c>
      <c r="C19" s="76">
        <f ca="1">SUM(INDIRECT(ADDRESS(ROW(C21),COLUMN(C21))&amp;":"&amp;ADDRESS(ROW(C21)+MATCH(C16,$A$21:$A$100)-1,COLUMN(C21))))</f>
        <v>159000.30799999999</v>
      </c>
      <c r="D19" s="77">
        <f ca="1">C19-B19</f>
        <v>9355.9139999999607</v>
      </c>
      <c r="E19" s="76">
        <f ca="1">SUM(INDIRECT(ADDRESS(ROW(E21),COLUMN(E21))&amp;":"&amp;ADDRESS(ROW(E21)+MATCH(LastAnalysis,$A$21:$A$100)-1,COLUMN(E21))))</f>
        <v>1507.4344216537952</v>
      </c>
      <c r="F19" s="78">
        <f ca="1">D19-E19</f>
        <v>7848.479578346165</v>
      </c>
      <c r="G19" s="79">
        <f ca="1">IF(E19=0,0,D19/E19)</f>
        <v>6.2065147681420569</v>
      </c>
      <c r="H19" s="80"/>
      <c r="I19" s="81" t="str">
        <f>A19</f>
        <v>Total up to 2014 Q2</v>
      </c>
      <c r="J19" s="76">
        <f ca="1">SUM(INDIRECT(ADDRESS(ROW(J21),COLUMN(J21))&amp;":"&amp;ADDRESS(ROW(J21)+MATCH(J16,$A$21:$A$100)-1,COLUMN(J21))))</f>
        <v>159000.30799999999</v>
      </c>
      <c r="K19" s="76">
        <f ca="1">SUM(INDIRECT(ADDRESS(ROW(K21),COLUMN(K21))&amp;":"&amp;ADDRESS(ROW(K21)+MATCH(J16,$A$21:$A$100)-1,COLUMN(K21))))</f>
        <v>160323.03224047119</v>
      </c>
      <c r="L19" s="76">
        <f ca="1">SUM(INDIRECT(ADDRESS(ROW(L21),COLUMN(L21))&amp;":"&amp;ADDRESS(ROW(L21)+MATCH(B16,$A$21:$A$100)-1,COLUMN(L21))))</f>
        <v>150222.34485895993</v>
      </c>
      <c r="M19" s="82">
        <f ca="1">K19-L19</f>
        <v>10100.687381511263</v>
      </c>
      <c r="N19" s="79">
        <f ca="1">IF(M19=0,0,M19/L19)</f>
        <v>6.7238248683939461E-2</v>
      </c>
      <c r="O19" s="54"/>
      <c r="P19" s="54"/>
      <c r="Q19" s="60"/>
      <c r="R19" s="20"/>
      <c r="S19" s="913"/>
      <c r="T19" s="913"/>
      <c r="U19" s="913"/>
      <c r="V19" s="913"/>
      <c r="W19" s="913"/>
      <c r="X19" s="913"/>
      <c r="Y19" s="20"/>
      <c r="Z19" s="61"/>
      <c r="AA19" s="54"/>
      <c r="AB19" s="54"/>
      <c r="AC19" s="54"/>
      <c r="AD19" s="54"/>
      <c r="AE19" s="54"/>
      <c r="AF19" s="193"/>
      <c r="AG19" s="54"/>
      <c r="AH19" s="165"/>
      <c r="AI19" s="121"/>
      <c r="AJ19" s="88"/>
      <c r="AK19" s="121"/>
      <c r="AL19" s="17"/>
      <c r="AM19" s="54"/>
      <c r="AN19" s="54"/>
      <c r="AO19" s="54"/>
      <c r="AP19" s="54"/>
      <c r="AQ19" s="54"/>
      <c r="AR19" s="54"/>
      <c r="AS19" s="54"/>
      <c r="AT19" s="54"/>
      <c r="AU19" s="54"/>
      <c r="AV19" s="54"/>
      <c r="AW19" s="54"/>
      <c r="AX19" s="54"/>
      <c r="AY19" s="54"/>
      <c r="AZ19" s="54"/>
      <c r="BA19" s="54"/>
      <c r="BB19" s="54"/>
      <c r="BC19" s="54"/>
      <c r="BD19" s="54"/>
      <c r="BE19" s="54"/>
      <c r="BF19" s="54"/>
      <c r="BG19" s="43"/>
      <c r="BH19" s="54"/>
      <c r="BI19" s="54"/>
      <c r="BJ19" s="54"/>
      <c r="BK19" s="54"/>
      <c r="BL19" s="54"/>
      <c r="BM19" s="54"/>
      <c r="BN19" s="54"/>
      <c r="BO19" s="54"/>
      <c r="BP19" s="54"/>
      <c r="BQ19" s="54"/>
      <c r="BR19" s="54"/>
      <c r="BS19" s="54"/>
      <c r="BT19" s="54"/>
      <c r="BU19" s="54"/>
      <c r="BV19" s="54"/>
      <c r="BW19" s="54"/>
      <c r="BX19" s="54"/>
      <c r="BY19" s="54"/>
      <c r="BZ19" s="54"/>
      <c r="CA19" s="54"/>
      <c r="CB19" s="54"/>
      <c r="CC19" s="54"/>
      <c r="CD19" s="54"/>
      <c r="CE19" s="54"/>
      <c r="CF19" s="54"/>
      <c r="CG19" s="54"/>
      <c r="CH19" s="54"/>
      <c r="CI19" s="54"/>
    </row>
    <row r="20" spans="1:254" s="17" customFormat="1">
      <c r="A20" s="32"/>
      <c r="B20" s="75"/>
      <c r="C20" s="32"/>
      <c r="D20" s="32"/>
      <c r="E20" s="32"/>
      <c r="F20" s="32"/>
      <c r="G20" s="32"/>
      <c r="I20" s="32"/>
      <c r="J20" s="75"/>
      <c r="K20" s="32"/>
      <c r="L20" s="32"/>
      <c r="M20" s="32"/>
      <c r="N20" s="32"/>
      <c r="Q20" s="60"/>
      <c r="R20" s="20"/>
      <c r="S20" s="20"/>
      <c r="T20" s="20"/>
      <c r="U20" s="20"/>
      <c r="V20" s="20"/>
      <c r="W20" s="20"/>
      <c r="X20" s="20"/>
      <c r="Y20" s="20"/>
      <c r="Z20" s="61"/>
      <c r="AF20" s="193"/>
      <c r="AH20" s="32"/>
      <c r="AI20" s="121"/>
      <c r="AJ20" s="88"/>
      <c r="AK20" s="121"/>
      <c r="AL20" s="53" t="s">
        <v>59</v>
      </c>
      <c r="AM20" s="162">
        <v>1</v>
      </c>
      <c r="AN20" s="162">
        <v>1</v>
      </c>
      <c r="AO20" s="162">
        <v>1</v>
      </c>
      <c r="AP20" s="162">
        <v>1</v>
      </c>
      <c r="AQ20" s="162">
        <v>1</v>
      </c>
      <c r="AR20" s="162">
        <v>1</v>
      </c>
      <c r="AS20" s="162">
        <v>1</v>
      </c>
      <c r="AT20" s="162">
        <v>1</v>
      </c>
      <c r="AX20" s="283" t="s">
        <v>199</v>
      </c>
      <c r="AY20" s="283" t="s">
        <v>200</v>
      </c>
      <c r="AZ20" s="41" t="s">
        <v>201</v>
      </c>
      <c r="BA20" s="43" t="s">
        <v>204</v>
      </c>
      <c r="BB20" s="43" t="s">
        <v>202</v>
      </c>
      <c r="BC20" s="54"/>
      <c r="BE20" s="283" t="s">
        <v>199</v>
      </c>
      <c r="BF20" s="283" t="s">
        <v>200</v>
      </c>
      <c r="BG20" s="43" t="s">
        <v>203</v>
      </c>
      <c r="BH20" s="43" t="s">
        <v>202</v>
      </c>
      <c r="IQ20" s="41" t="s">
        <v>71</v>
      </c>
      <c r="IR20" s="41" t="s">
        <v>195</v>
      </c>
      <c r="IS20" s="43" t="s">
        <v>196</v>
      </c>
      <c r="IT20" s="17" t="s">
        <v>197</v>
      </c>
    </row>
    <row r="21" spans="1:254" s="17" customFormat="1">
      <c r="A21" s="89" t="str">
        <f>Tri_Incurred_AttrorTot!A12</f>
        <v>1999 Q1</v>
      </c>
      <c r="B21" s="208">
        <f>IF(A21=$C$16,"",INDEX(Tri_Incurred_AttrorTot!$B12:$CC12,1,MATCH($B$16,$A$21:$A$100)-$O21)/unit)</f>
        <v>395.89499999999998</v>
      </c>
      <c r="C21" s="208">
        <f>INDEX(Tri_Incurred_AttrorTot!$B12:$CC12,1,Tot_Acc_Per-$O21)/unit</f>
        <v>395.89499999999998</v>
      </c>
      <c r="D21" s="87">
        <f t="shared" ref="D21:D52" si="0">C21-B21</f>
        <v>0</v>
      </c>
      <c r="E21" s="87">
        <f>INDEX(AM21:AT21,1,MATCH($C$16,$A$21:$A$100)-MATCH($B$16,$A$21:$A$100))*L21</f>
        <v>0</v>
      </c>
      <c r="F21" s="87">
        <f t="shared" ref="F21:F52" si="1">D21-E21</f>
        <v>0</v>
      </c>
      <c r="G21" s="88">
        <f t="shared" ref="G21:G68" si="2">IF(E21=0,0,D21/E21)</f>
        <v>0</v>
      </c>
      <c r="I21" s="89" t="str">
        <f t="shared" ref="I21:I52" si="3">A21</f>
        <v>1999 Q1</v>
      </c>
      <c r="J21" s="87">
        <f t="shared" ref="J21:J52" si="4">C21</f>
        <v>395.89499999999998</v>
      </c>
      <c r="K21" s="87">
        <f t="shared" ref="K21:K42" si="5">IF($J$16=I21,J21/AJ20,IF(ISERROR(A21),"",J21/(AJ21+AM21)))</f>
        <v>395.89499999999998</v>
      </c>
      <c r="L21" s="279">
        <f>B21/AJ21</f>
        <v>395.89499999999998</v>
      </c>
      <c r="M21" s="87">
        <f t="shared" ref="M21:M52" si="6">K21-L21</f>
        <v>0</v>
      </c>
      <c r="N21" s="88">
        <f t="shared" ref="N21:N52" si="7">IF(M21=0,0,M21/L21)</f>
        <v>0</v>
      </c>
      <c r="O21" s="744">
        <v>0</v>
      </c>
      <c r="P21" s="192">
        <f t="shared" ref="P21:P42" si="8">E21/L21</f>
        <v>0</v>
      </c>
      <c r="Q21" s="60"/>
      <c r="R21" s="20"/>
      <c r="S21" s="20"/>
      <c r="T21" s="20"/>
      <c r="U21" s="20"/>
      <c r="V21" s="20"/>
      <c r="W21" s="20"/>
      <c r="X21" s="20"/>
      <c r="Y21" s="20"/>
      <c r="Z21" s="61"/>
      <c r="AF21" s="193"/>
      <c r="AH21" s="89">
        <f>Tot_Acc_Per*3-'User Entries'!$B$15</f>
        <v>183</v>
      </c>
      <c r="AI21" s="561">
        <f>(VLOOKUP(A21,'User Entries'!$A$167:$F$254,6,0))</f>
        <v>1</v>
      </c>
      <c r="AJ21" s="88">
        <f t="shared" ref="AJ21:AJ52" si="9">1/AI21</f>
        <v>1</v>
      </c>
      <c r="AK21" s="121">
        <f>AI21</f>
        <v>1</v>
      </c>
      <c r="AM21" s="163">
        <f>AM20-AJ21</f>
        <v>0</v>
      </c>
      <c r="AN21" s="163">
        <f>AN20-AJ21</f>
        <v>0</v>
      </c>
      <c r="AO21" s="163">
        <f>AO20-AJ21</f>
        <v>0</v>
      </c>
      <c r="AP21" s="163">
        <f>$AP$20-$AJ21</f>
        <v>0</v>
      </c>
      <c r="AQ21" s="163">
        <f>$AQ$20-$AJ21</f>
        <v>0</v>
      </c>
      <c r="AR21" s="163">
        <f>$AR$20-$AJ21</f>
        <v>0</v>
      </c>
      <c r="AS21" s="163">
        <f>$AS$20-$AJ21</f>
        <v>0</v>
      </c>
      <c r="AT21" s="163">
        <f>$AT$20-$AJ21</f>
        <v>0</v>
      </c>
      <c r="AW21" s="89" t="str">
        <f t="shared" ref="AW21:AW52" si="10">IF(ISERROR(A22),"",INDEX($A$21:$A$100,Tot_Acc_Per-O21-1,1))</f>
        <v>2014 Q1</v>
      </c>
      <c r="AX21" s="286">
        <f t="shared" ref="AX21:AX52" si="11">VLOOKUP(AW21,$BD$21:$BF$100,2,0)</f>
        <v>1.1564485020026307</v>
      </c>
      <c r="AY21" s="287">
        <f t="shared" ref="AY21:AY52" si="12">VLOOKUP(AW21,$BD$21:$BF$100,3,0)</f>
        <v>0.95682794434129015</v>
      </c>
      <c r="AZ21" s="287">
        <v>1</v>
      </c>
      <c r="BA21" s="287">
        <f t="shared" ref="BA21:BA52" si="13">VLOOKUP(AW21,$BD$21:$BH$100,4,0)</f>
        <v>0.39004366271676627</v>
      </c>
      <c r="BB21" s="287">
        <f t="shared" ref="BB21:BB52" si="14">VLOOKUP(AW21,$BD$21:$BH$100,5,0)</f>
        <v>0.60995633728323384</v>
      </c>
      <c r="BC21" s="54"/>
      <c r="BD21" s="287" t="str">
        <f t="shared" ref="BD21:BD52" si="15">A21</f>
        <v>1999 Q1</v>
      </c>
      <c r="BE21" s="287">
        <f t="shared" ref="BE21:BE52" si="16">C21/L21</f>
        <v>1</v>
      </c>
      <c r="BF21" s="287">
        <f t="shared" ref="BF21:BF52" si="17">(B21+E21)/L21</f>
        <v>1</v>
      </c>
      <c r="BG21" s="287">
        <f>Summary_AttrorTotal!H18/Summary_AttrorTotal!J18</f>
        <v>1</v>
      </c>
      <c r="BH21" s="287">
        <f>Summary_AttrorTotal!I18/Summary_AttrorTotal!J18</f>
        <v>0</v>
      </c>
      <c r="IP21" s="17" t="e">
        <f>VLOOKUP(#REF!,$IS$21:$IT$29,2,0)</f>
        <v>#REF!</v>
      </c>
      <c r="IQ21" s="49" t="str">
        <f>LEFT(IS21,4)</f>
        <v>2014</v>
      </c>
      <c r="IR21" s="49" t="str">
        <f>RIGHT(IS21,1)</f>
        <v>1</v>
      </c>
      <c r="IS21" s="49" t="str">
        <f>LastFSR</f>
        <v>2014 Q1</v>
      </c>
      <c r="IT21" s="17">
        <v>1</v>
      </c>
    </row>
    <row r="22" spans="1:254" s="17" customFormat="1">
      <c r="A22" s="89" t="str">
        <f>Tri_Incurred_AttrorTot!A13</f>
        <v>1999 Q2</v>
      </c>
      <c r="B22" s="208">
        <f>IF(A22=$C$16,"",INDEX(Tri_Incurred_AttrorTot!$B13:$CC13,1,MATCH($B$16,$A$21:$A$100)-$O22)/unit)</f>
        <v>774.28499999999997</v>
      </c>
      <c r="C22" s="208">
        <f>INDEX(Tri_Incurred_AttrorTot!$B13:$CC13,1,Tot_Acc_Per-$O22)/unit</f>
        <v>752.23400000000004</v>
      </c>
      <c r="D22" s="87">
        <f t="shared" si="0"/>
        <v>-22.050999999999931</v>
      </c>
      <c r="E22" s="87">
        <f t="shared" ref="E22:E80" si="18">INDEX(AM22:AT22,1,MATCH($C$16,$A$21:$A$100)-MATCH($B$16,$A$21:$A$100))*L22</f>
        <v>0</v>
      </c>
      <c r="F22" s="87">
        <f t="shared" si="1"/>
        <v>-22.050999999999931</v>
      </c>
      <c r="G22" s="88">
        <f t="shared" si="2"/>
        <v>0</v>
      </c>
      <c r="I22" s="89" t="str">
        <f t="shared" si="3"/>
        <v>1999 Q2</v>
      </c>
      <c r="J22" s="87">
        <f t="shared" si="4"/>
        <v>752.23400000000004</v>
      </c>
      <c r="K22" s="87">
        <f t="shared" si="5"/>
        <v>752.23400000000004</v>
      </c>
      <c r="L22" s="279">
        <f t="shared" ref="L22:L80" si="19">B22/AJ22</f>
        <v>774.28499999999997</v>
      </c>
      <c r="M22" s="87">
        <f t="shared" si="6"/>
        <v>-22.050999999999931</v>
      </c>
      <c r="N22" s="88">
        <f t="shared" si="7"/>
        <v>-2.8479177563816852E-2</v>
      </c>
      <c r="O22" s="744">
        <f t="shared" ref="O22:O53" si="20">O21+1</f>
        <v>1</v>
      </c>
      <c r="P22" s="192">
        <f t="shared" si="8"/>
        <v>0</v>
      </c>
      <c r="Q22" s="60"/>
      <c r="R22" s="20"/>
      <c r="S22" s="20"/>
      <c r="T22" s="20"/>
      <c r="U22" s="20"/>
      <c r="V22" s="20"/>
      <c r="W22" s="20"/>
      <c r="X22" s="20"/>
      <c r="Y22" s="20"/>
      <c r="Z22" s="61"/>
      <c r="AF22" s="193"/>
      <c r="AH22" s="89">
        <f t="shared" ref="AH22:AH53" si="21">AH21-3</f>
        <v>180</v>
      </c>
      <c r="AI22" s="561">
        <f>(VLOOKUP(A22,'User Entries'!$A$167:$F$254,6,0))</f>
        <v>1</v>
      </c>
      <c r="AJ22" s="88">
        <f t="shared" si="9"/>
        <v>1</v>
      </c>
      <c r="AK22" s="121">
        <f t="shared" ref="AK22:AK53" si="22">AI22/AI21</f>
        <v>1</v>
      </c>
      <c r="AM22" s="163">
        <f t="shared" ref="AM22:AM53" si="23">AJ21-AJ22</f>
        <v>0</v>
      </c>
      <c r="AN22" s="163">
        <f>AM20-AJ22</f>
        <v>0</v>
      </c>
      <c r="AO22" s="163">
        <f>AN20-AJ22</f>
        <v>0</v>
      </c>
      <c r="AP22" s="163">
        <f>$AO$20-$AJ22</f>
        <v>0</v>
      </c>
      <c r="AQ22" s="163">
        <f>$AP$20-$AJ22</f>
        <v>0</v>
      </c>
      <c r="AR22" s="163">
        <f>$AQ$20-$AJ22</f>
        <v>0</v>
      </c>
      <c r="AS22" s="163">
        <f>$AR$20-$AJ22</f>
        <v>0</v>
      </c>
      <c r="AT22" s="163">
        <f>$AS$20-$AJ22</f>
        <v>0</v>
      </c>
      <c r="AW22" s="89" t="str">
        <f t="shared" si="10"/>
        <v>2013 Q4</v>
      </c>
      <c r="AX22" s="286">
        <f t="shared" si="11"/>
        <v>0.97164905101254162</v>
      </c>
      <c r="AY22" s="287">
        <f t="shared" si="12"/>
        <v>1.0739056567002598</v>
      </c>
      <c r="AZ22" s="287">
        <v>1</v>
      </c>
      <c r="BA22" s="287">
        <f t="shared" si="13"/>
        <v>0.7209330883528462</v>
      </c>
      <c r="BB22" s="287">
        <f t="shared" si="14"/>
        <v>0.27906691164715397</v>
      </c>
      <c r="BC22" s="54"/>
      <c r="BD22" s="287" t="str">
        <f t="shared" si="15"/>
        <v>1999 Q2</v>
      </c>
      <c r="BE22" s="287">
        <f t="shared" si="16"/>
        <v>0.9715208224361831</v>
      </c>
      <c r="BF22" s="287">
        <f t="shared" si="17"/>
        <v>1</v>
      </c>
      <c r="BG22" s="287">
        <f>Summary_AttrorTotal!H19/Summary_AttrorTotal!J19</f>
        <v>1</v>
      </c>
      <c r="BH22" s="287">
        <f>Summary_AttrorTotal!I19/Summary_AttrorTotal!J19</f>
        <v>0</v>
      </c>
      <c r="IP22" s="17" t="e">
        <f>VLOOKUP(#REF!,$IS$21:$IT$29,2,0)</f>
        <v>#REF!</v>
      </c>
      <c r="IQ22" s="49" t="str">
        <f t="shared" ref="IQ22:IQ29" si="24">IF(IR22=1,IQ21+1,IQ21)</f>
        <v>2014</v>
      </c>
      <c r="IR22" s="49">
        <f t="shared" ref="IR22:IR29" si="25">IF(IR21=4,1,IR21+1)</f>
        <v>2</v>
      </c>
      <c r="IS22" s="49" t="str">
        <f t="shared" ref="IS22:IS29" si="26">IQ22&amp;" Q"&amp;IR22</f>
        <v>2014 Q2</v>
      </c>
      <c r="IT22" s="17">
        <f t="shared" ref="IT22:IT29" si="27">IT21+1</f>
        <v>2</v>
      </c>
    </row>
    <row r="23" spans="1:254" s="17" customFormat="1">
      <c r="A23" s="89" t="str">
        <f>Tri_Incurred_AttrorTot!A14</f>
        <v>1999 Q3</v>
      </c>
      <c r="B23" s="208">
        <f>IF(A23=$C$16,"",INDEX(Tri_Incurred_AttrorTot!$B14:$CC14,1,MATCH($B$16,$A$21:$A$100)-$O23)/unit)</f>
        <v>861.59400000000005</v>
      </c>
      <c r="C23" s="208">
        <f>INDEX(Tri_Incurred_AttrorTot!$B14:$CC14,1,Tot_Acc_Per-$O23)/unit</f>
        <v>861.59400000000005</v>
      </c>
      <c r="D23" s="87">
        <f t="shared" si="0"/>
        <v>0</v>
      </c>
      <c r="E23" s="87">
        <f t="shared" si="18"/>
        <v>0</v>
      </c>
      <c r="F23" s="87">
        <f t="shared" si="1"/>
        <v>0</v>
      </c>
      <c r="G23" s="88">
        <f t="shared" si="2"/>
        <v>0</v>
      </c>
      <c r="I23" s="89" t="str">
        <f t="shared" si="3"/>
        <v>1999 Q3</v>
      </c>
      <c r="J23" s="87">
        <f t="shared" si="4"/>
        <v>861.59400000000005</v>
      </c>
      <c r="K23" s="87">
        <f t="shared" si="5"/>
        <v>861.59400000000005</v>
      </c>
      <c r="L23" s="279">
        <f t="shared" si="19"/>
        <v>861.59400000000005</v>
      </c>
      <c r="M23" s="87">
        <f t="shared" si="6"/>
        <v>0</v>
      </c>
      <c r="N23" s="88">
        <f t="shared" si="7"/>
        <v>0</v>
      </c>
      <c r="O23" s="744">
        <f t="shared" si="20"/>
        <v>2</v>
      </c>
      <c r="P23" s="192">
        <f t="shared" si="8"/>
        <v>0</v>
      </c>
      <c r="Q23" s="60"/>
      <c r="R23" s="20"/>
      <c r="S23" s="20"/>
      <c r="T23" s="20"/>
      <c r="U23" s="20"/>
      <c r="V23" s="20"/>
      <c r="W23" s="20"/>
      <c r="X23" s="20"/>
      <c r="Y23" s="20"/>
      <c r="Z23" s="61"/>
      <c r="AF23" s="193"/>
      <c r="AH23" s="89">
        <f t="shared" si="21"/>
        <v>177</v>
      </c>
      <c r="AI23" s="561">
        <f>(VLOOKUP(A23,'User Entries'!$A$167:$F$254,6,0))</f>
        <v>1</v>
      </c>
      <c r="AJ23" s="88">
        <f t="shared" si="9"/>
        <v>1</v>
      </c>
      <c r="AK23" s="121">
        <f t="shared" si="22"/>
        <v>1</v>
      </c>
      <c r="AM23" s="163">
        <f t="shared" si="23"/>
        <v>0</v>
      </c>
      <c r="AN23" s="163">
        <f t="shared" ref="AN23:AN54" si="28">AJ21-AJ23</f>
        <v>0</v>
      </c>
      <c r="AO23" s="163">
        <f>$AM$20-$AJ23</f>
        <v>0</v>
      </c>
      <c r="AP23" s="163">
        <f>$AN$20-$AJ23</f>
        <v>0</v>
      </c>
      <c r="AQ23" s="163">
        <f>$AO$20-$AJ23</f>
        <v>0</v>
      </c>
      <c r="AR23" s="163">
        <f>$AP$20-$AJ23</f>
        <v>0</v>
      </c>
      <c r="AS23" s="163">
        <f>$AQ$20-$AJ23</f>
        <v>0</v>
      </c>
      <c r="AT23" s="163">
        <f>$AR$20-$AJ23</f>
        <v>0</v>
      </c>
      <c r="AW23" s="89" t="str">
        <f t="shared" si="10"/>
        <v>2013 Q3</v>
      </c>
      <c r="AX23" s="286">
        <f t="shared" si="11"/>
        <v>1.0269241164957961</v>
      </c>
      <c r="AY23" s="287">
        <f t="shared" si="12"/>
        <v>1.0194841979088249</v>
      </c>
      <c r="AZ23" s="287">
        <v>1</v>
      </c>
      <c r="BA23" s="287">
        <f t="shared" si="13"/>
        <v>0.9496825847439998</v>
      </c>
      <c r="BB23" s="287">
        <f t="shared" si="14"/>
        <v>5.0317415256000177E-2</v>
      </c>
      <c r="BC23" s="54"/>
      <c r="BD23" s="287" t="str">
        <f t="shared" si="15"/>
        <v>1999 Q3</v>
      </c>
      <c r="BE23" s="287">
        <f t="shared" si="16"/>
        <v>1</v>
      </c>
      <c r="BF23" s="287">
        <f t="shared" si="17"/>
        <v>1</v>
      </c>
      <c r="BG23" s="287">
        <f>Summary_AttrorTotal!H20/Summary_AttrorTotal!J20</f>
        <v>1</v>
      </c>
      <c r="BH23" s="287">
        <f>Summary_AttrorTotal!I20/Summary_AttrorTotal!J20</f>
        <v>0</v>
      </c>
      <c r="IP23" s="17" t="e">
        <f>VLOOKUP(#REF!,$IS$21:$IT$29,2,0)</f>
        <v>#REF!</v>
      </c>
      <c r="IQ23" s="49" t="str">
        <f t="shared" si="24"/>
        <v>2014</v>
      </c>
      <c r="IR23" s="49">
        <f t="shared" si="25"/>
        <v>3</v>
      </c>
      <c r="IS23" s="49" t="str">
        <f t="shared" si="26"/>
        <v>2014 Q3</v>
      </c>
      <c r="IT23" s="17">
        <f t="shared" si="27"/>
        <v>3</v>
      </c>
    </row>
    <row r="24" spans="1:254" s="17" customFormat="1">
      <c r="A24" s="89" t="str">
        <f>Tri_Incurred_AttrorTot!A15</f>
        <v>1999 Q4</v>
      </c>
      <c r="B24" s="208">
        <f>IF(A24=$C$16,"",INDEX(Tri_Incurred_AttrorTot!$B15:$CC15,1,MATCH($B$16,$A$21:$A$100)-$O24)/unit)</f>
        <v>1285.1030000000001</v>
      </c>
      <c r="C24" s="208">
        <f>INDEX(Tri_Incurred_AttrorTot!$B15:$CC15,1,Tot_Acc_Per-$O24)/unit</f>
        <v>1285.1030000000001</v>
      </c>
      <c r="D24" s="87">
        <f t="shared" si="0"/>
        <v>0</v>
      </c>
      <c r="E24" s="87">
        <f t="shared" si="18"/>
        <v>0</v>
      </c>
      <c r="F24" s="87">
        <f t="shared" si="1"/>
        <v>0</v>
      </c>
      <c r="G24" s="88">
        <f t="shared" si="2"/>
        <v>0</v>
      </c>
      <c r="I24" s="89" t="str">
        <f t="shared" si="3"/>
        <v>1999 Q4</v>
      </c>
      <c r="J24" s="87">
        <f t="shared" si="4"/>
        <v>1285.1030000000001</v>
      </c>
      <c r="K24" s="87">
        <f t="shared" si="5"/>
        <v>1285.1030000000001</v>
      </c>
      <c r="L24" s="279">
        <f t="shared" si="19"/>
        <v>1285.1030000000001</v>
      </c>
      <c r="M24" s="87">
        <f t="shared" si="6"/>
        <v>0</v>
      </c>
      <c r="N24" s="88">
        <f t="shared" si="7"/>
        <v>0</v>
      </c>
      <c r="O24" s="744">
        <f t="shared" si="20"/>
        <v>3</v>
      </c>
      <c r="P24" s="192">
        <f t="shared" si="8"/>
        <v>0</v>
      </c>
      <c r="Q24" s="60"/>
      <c r="R24" s="20"/>
      <c r="S24" s="20"/>
      <c r="T24" s="20"/>
      <c r="U24" s="20"/>
      <c r="V24" s="20"/>
      <c r="W24" s="20"/>
      <c r="X24" s="20"/>
      <c r="Y24" s="20"/>
      <c r="Z24" s="61"/>
      <c r="AF24" s="193"/>
      <c r="AH24" s="89">
        <f t="shared" si="21"/>
        <v>174</v>
      </c>
      <c r="AI24" s="561">
        <f>(VLOOKUP(A24,'User Entries'!$A$167:$F$254,6,0))</f>
        <v>1</v>
      </c>
      <c r="AJ24" s="88">
        <f t="shared" si="9"/>
        <v>1</v>
      </c>
      <c r="AK24" s="121">
        <f t="shared" si="22"/>
        <v>1</v>
      </c>
      <c r="AM24" s="163">
        <f t="shared" si="23"/>
        <v>0</v>
      </c>
      <c r="AN24" s="163">
        <f t="shared" si="28"/>
        <v>0</v>
      </c>
      <c r="AO24" s="163">
        <f t="shared" ref="AO24:AO55" si="29">AJ21-AJ24</f>
        <v>0</v>
      </c>
      <c r="AP24" s="163">
        <f>$AM$20-$AJ24</f>
        <v>0</v>
      </c>
      <c r="AQ24" s="163">
        <f>$AN$20-$AJ24</f>
        <v>0</v>
      </c>
      <c r="AR24" s="163">
        <f>$AO$20-$AJ24</f>
        <v>0</v>
      </c>
      <c r="AS24" s="163">
        <f>$AP$20-$AJ24</f>
        <v>0</v>
      </c>
      <c r="AT24" s="163">
        <f>$AQ$20-$AJ24</f>
        <v>0</v>
      </c>
      <c r="AW24" s="89" t="str">
        <f t="shared" si="10"/>
        <v>2013 Q2</v>
      </c>
      <c r="AX24" s="286">
        <f t="shared" si="11"/>
        <v>0.92883299094812477</v>
      </c>
      <c r="AY24" s="287">
        <f t="shared" si="12"/>
        <v>1.045617527801471</v>
      </c>
      <c r="AZ24" s="287">
        <v>1</v>
      </c>
      <c r="BA24" s="287">
        <f t="shared" si="13"/>
        <v>0.99626386212799656</v>
      </c>
      <c r="BB24" s="287">
        <f t="shared" si="14"/>
        <v>3.7361378720034383E-3</v>
      </c>
      <c r="BC24" s="54"/>
      <c r="BD24" s="287" t="str">
        <f t="shared" si="15"/>
        <v>1999 Q4</v>
      </c>
      <c r="BE24" s="287">
        <f t="shared" si="16"/>
        <v>1</v>
      </c>
      <c r="BF24" s="287">
        <f t="shared" si="17"/>
        <v>1</v>
      </c>
      <c r="BG24" s="287">
        <f>Summary_AttrorTotal!H21/Summary_AttrorTotal!J21</f>
        <v>1</v>
      </c>
      <c r="BH24" s="287">
        <f>Summary_AttrorTotal!I21/Summary_AttrorTotal!J21</f>
        <v>0</v>
      </c>
      <c r="IP24" s="17" t="e">
        <f>VLOOKUP(#REF!,$IS$21:$IT$29,2,0)</f>
        <v>#REF!</v>
      </c>
      <c r="IQ24" s="49" t="str">
        <f t="shared" si="24"/>
        <v>2014</v>
      </c>
      <c r="IR24" s="49">
        <f t="shared" si="25"/>
        <v>4</v>
      </c>
      <c r="IS24" s="49" t="str">
        <f t="shared" si="26"/>
        <v>2014 Q4</v>
      </c>
      <c r="IT24" s="17">
        <f t="shared" si="27"/>
        <v>4</v>
      </c>
    </row>
    <row r="25" spans="1:254" s="17" customFormat="1">
      <c r="A25" s="89" t="str">
        <f>Tri_Incurred_AttrorTot!A16</f>
        <v>2000 Q1</v>
      </c>
      <c r="B25" s="208">
        <f>IF(A25=$C$16,"",INDEX(Tri_Incurred_AttrorTot!$B16:$CC16,1,MATCH($B$16,$A$21:$A$100)-$O25)/unit)</f>
        <v>427.80099999999999</v>
      </c>
      <c r="C25" s="208">
        <f>INDEX(Tri_Incurred_AttrorTot!$B16:$CC16,1,Tot_Acc_Per-$O25)/unit</f>
        <v>427.8</v>
      </c>
      <c r="D25" s="87">
        <f t="shared" si="0"/>
        <v>-9.9999999997635314E-4</v>
      </c>
      <c r="E25" s="87">
        <f t="shared" si="18"/>
        <v>0</v>
      </c>
      <c r="F25" s="87">
        <f t="shared" si="1"/>
        <v>-9.9999999997635314E-4</v>
      </c>
      <c r="G25" s="88">
        <f t="shared" si="2"/>
        <v>0</v>
      </c>
      <c r="I25" s="89" t="str">
        <f t="shared" si="3"/>
        <v>2000 Q1</v>
      </c>
      <c r="J25" s="87">
        <f t="shared" si="4"/>
        <v>427.8</v>
      </c>
      <c r="K25" s="87">
        <f t="shared" si="5"/>
        <v>427.8</v>
      </c>
      <c r="L25" s="279">
        <f t="shared" si="19"/>
        <v>427.80099999999999</v>
      </c>
      <c r="M25" s="87">
        <f t="shared" si="6"/>
        <v>-9.9999999997635314E-4</v>
      </c>
      <c r="N25" s="88">
        <f t="shared" si="7"/>
        <v>-2.3375354428258775E-6</v>
      </c>
      <c r="O25" s="744">
        <f t="shared" si="20"/>
        <v>4</v>
      </c>
      <c r="P25" s="192">
        <f t="shared" si="8"/>
        <v>0</v>
      </c>
      <c r="Q25" s="83"/>
      <c r="R25" s="84"/>
      <c r="S25" s="84"/>
      <c r="T25" s="84"/>
      <c r="U25" s="84"/>
      <c r="V25" s="84"/>
      <c r="W25" s="84"/>
      <c r="X25" s="84"/>
      <c r="Y25" s="84"/>
      <c r="Z25" s="85"/>
      <c r="AF25" s="193"/>
      <c r="AH25" s="89">
        <f t="shared" si="21"/>
        <v>171</v>
      </c>
      <c r="AI25" s="561">
        <f>(VLOOKUP(A25,'User Entries'!$A$167:$F$254,6,0))</f>
        <v>1</v>
      </c>
      <c r="AJ25" s="88">
        <f t="shared" si="9"/>
        <v>1</v>
      </c>
      <c r="AK25" s="121">
        <f t="shared" si="22"/>
        <v>1</v>
      </c>
      <c r="AM25" s="163">
        <f t="shared" si="23"/>
        <v>0</v>
      </c>
      <c r="AN25" s="163">
        <f t="shared" si="28"/>
        <v>0</v>
      </c>
      <c r="AO25" s="163">
        <f t="shared" si="29"/>
        <v>0</v>
      </c>
      <c r="AP25" s="163">
        <f t="shared" ref="AP25:AP40" si="30">AJ21-AJ25</f>
        <v>0</v>
      </c>
      <c r="AQ25" s="163">
        <f>$AM$20-$AJ25</f>
        <v>0</v>
      </c>
      <c r="AR25" s="163">
        <f>$AN$20-$AJ25</f>
        <v>0</v>
      </c>
      <c r="AS25" s="163">
        <f>$AO$20-$AJ25</f>
        <v>0</v>
      </c>
      <c r="AT25" s="163">
        <f>$AP$20-$AJ25</f>
        <v>0</v>
      </c>
      <c r="AW25" s="89" t="str">
        <f t="shared" si="10"/>
        <v>2013 Q1</v>
      </c>
      <c r="AX25" s="286">
        <f t="shared" si="11"/>
        <v>0.95762090804929612</v>
      </c>
      <c r="AY25" s="287">
        <f t="shared" si="12"/>
        <v>1.0066600444922806</v>
      </c>
      <c r="AZ25" s="287">
        <v>1</v>
      </c>
      <c r="BA25" s="287">
        <f t="shared" si="13"/>
        <v>0.96422568438848144</v>
      </c>
      <c r="BB25" s="287">
        <f t="shared" si="14"/>
        <v>3.5774315611518545E-2</v>
      </c>
      <c r="BC25" s="54"/>
      <c r="BD25" s="287" t="str">
        <f t="shared" si="15"/>
        <v>2000 Q1</v>
      </c>
      <c r="BE25" s="287">
        <f t="shared" si="16"/>
        <v>0.99999766246455712</v>
      </c>
      <c r="BF25" s="287">
        <f t="shared" si="17"/>
        <v>1</v>
      </c>
      <c r="BG25" s="287">
        <f>Summary_AttrorTotal!H22/Summary_AttrorTotal!J22</f>
        <v>1</v>
      </c>
      <c r="BH25" s="287">
        <f>Summary_AttrorTotal!I22/Summary_AttrorTotal!J22</f>
        <v>0</v>
      </c>
      <c r="IP25" s="17" t="e">
        <f>VLOOKUP(#REF!,$IS$21:$IT$29,2,0)</f>
        <v>#REF!</v>
      </c>
      <c r="IQ25" s="49">
        <f t="shared" si="24"/>
        <v>2015</v>
      </c>
      <c r="IR25" s="49">
        <f t="shared" si="25"/>
        <v>1</v>
      </c>
      <c r="IS25" s="49" t="str">
        <f t="shared" si="26"/>
        <v>2015 Q1</v>
      </c>
      <c r="IT25" s="17">
        <f t="shared" si="27"/>
        <v>5</v>
      </c>
    </row>
    <row r="26" spans="1:254" s="17" customFormat="1">
      <c r="A26" s="89" t="str">
        <f>Tri_Incurred_AttrorTot!A17</f>
        <v>2000 Q2</v>
      </c>
      <c r="B26" s="208">
        <f>IF(A26=$C$16,"",INDEX(Tri_Incurred_AttrorTot!$B17:$CC17,1,MATCH($B$16,$A$21:$A$100)-$O26)/unit)</f>
        <v>660.91099999999994</v>
      </c>
      <c r="C26" s="208">
        <f>INDEX(Tri_Incurred_AttrorTot!$B17:$CC17,1,Tot_Acc_Per-$O26)/unit</f>
        <v>660.91099999999994</v>
      </c>
      <c r="D26" s="87">
        <f t="shared" si="0"/>
        <v>0</v>
      </c>
      <c r="E26" s="87">
        <f t="shared" si="18"/>
        <v>0</v>
      </c>
      <c r="F26" s="87">
        <f t="shared" si="1"/>
        <v>0</v>
      </c>
      <c r="G26" s="88">
        <f t="shared" si="2"/>
        <v>0</v>
      </c>
      <c r="I26" s="89" t="str">
        <f t="shared" si="3"/>
        <v>2000 Q2</v>
      </c>
      <c r="J26" s="87">
        <f t="shared" si="4"/>
        <v>660.91099999999994</v>
      </c>
      <c r="K26" s="87">
        <f t="shared" si="5"/>
        <v>660.91099999999994</v>
      </c>
      <c r="L26" s="279">
        <f t="shared" si="19"/>
        <v>660.91099999999994</v>
      </c>
      <c r="M26" s="87">
        <f t="shared" si="6"/>
        <v>0</v>
      </c>
      <c r="N26" s="88">
        <f t="shared" si="7"/>
        <v>0</v>
      </c>
      <c r="O26" s="744">
        <f t="shared" si="20"/>
        <v>5</v>
      </c>
      <c r="P26" s="192">
        <f t="shared" si="8"/>
        <v>0</v>
      </c>
      <c r="Q26" s="60"/>
      <c r="R26" s="20"/>
      <c r="S26" s="20"/>
      <c r="T26" s="20"/>
      <c r="U26" s="20"/>
      <c r="V26" s="20"/>
      <c r="W26" s="20"/>
      <c r="X26" s="20"/>
      <c r="Y26" s="20"/>
      <c r="Z26" s="61"/>
      <c r="AF26" s="193"/>
      <c r="AH26" s="89">
        <f t="shared" si="21"/>
        <v>168</v>
      </c>
      <c r="AI26" s="561">
        <f>(VLOOKUP(A26,'User Entries'!$A$167:$F$254,6,0))</f>
        <v>1</v>
      </c>
      <c r="AJ26" s="88">
        <f t="shared" si="9"/>
        <v>1</v>
      </c>
      <c r="AK26" s="121">
        <f t="shared" si="22"/>
        <v>1</v>
      </c>
      <c r="AM26" s="163">
        <f t="shared" si="23"/>
        <v>0</v>
      </c>
      <c r="AN26" s="163">
        <f t="shared" si="28"/>
        <v>0</v>
      </c>
      <c r="AO26" s="163">
        <f t="shared" si="29"/>
        <v>0</v>
      </c>
      <c r="AP26" s="163">
        <f t="shared" si="30"/>
        <v>0</v>
      </c>
      <c r="AQ26" s="163">
        <f t="shared" ref="AQ26:AQ57" si="31">$AJ21-$AJ26</f>
        <v>0</v>
      </c>
      <c r="AR26" s="163">
        <f>$AM$20-$AJ26</f>
        <v>0</v>
      </c>
      <c r="AS26" s="163">
        <f>$AN$20-$AJ26</f>
        <v>0</v>
      </c>
      <c r="AT26" s="163">
        <f>$AO$20-$AJ26</f>
        <v>0</v>
      </c>
      <c r="AW26" s="89" t="str">
        <f t="shared" si="10"/>
        <v>2012 Q4</v>
      </c>
      <c r="AX26" s="286">
        <f t="shared" si="11"/>
        <v>0.89381486331719173</v>
      </c>
      <c r="AY26" s="287">
        <f t="shared" si="12"/>
        <v>1.013509885839452</v>
      </c>
      <c r="AZ26" s="287">
        <v>1</v>
      </c>
      <c r="BA26" s="287">
        <f t="shared" si="13"/>
        <v>0.9928844504234452</v>
      </c>
      <c r="BB26" s="287">
        <f t="shared" si="14"/>
        <v>7.1155495765547758E-3</v>
      </c>
      <c r="BC26" s="54"/>
      <c r="BD26" s="287" t="str">
        <f t="shared" si="15"/>
        <v>2000 Q2</v>
      </c>
      <c r="BE26" s="287">
        <f t="shared" si="16"/>
        <v>1</v>
      </c>
      <c r="BF26" s="287">
        <f t="shared" si="17"/>
        <v>1</v>
      </c>
      <c r="BG26" s="287">
        <f>Summary_AttrorTotal!H23/Summary_AttrorTotal!J23</f>
        <v>1</v>
      </c>
      <c r="BH26" s="287">
        <f>Summary_AttrorTotal!I23/Summary_AttrorTotal!J23</f>
        <v>0</v>
      </c>
      <c r="IP26" s="17" t="e">
        <f>VLOOKUP(#REF!,$IS$21:$IT$29,2,0)</f>
        <v>#REF!</v>
      </c>
      <c r="IQ26" s="49">
        <f t="shared" si="24"/>
        <v>2015</v>
      </c>
      <c r="IR26" s="49">
        <f t="shared" si="25"/>
        <v>2</v>
      </c>
      <c r="IS26" s="49" t="str">
        <f t="shared" si="26"/>
        <v>2015 Q2</v>
      </c>
      <c r="IT26" s="17">
        <f t="shared" si="27"/>
        <v>6</v>
      </c>
    </row>
    <row r="27" spans="1:254" s="17" customFormat="1">
      <c r="A27" s="89" t="str">
        <f>Tri_Incurred_AttrorTot!A18</f>
        <v>2000 Q3</v>
      </c>
      <c r="B27" s="208">
        <f>IF(A27=$C$16,"",INDEX(Tri_Incurred_AttrorTot!$B18:$CC18,1,MATCH($B$16,$A$21:$A$100)-$O27)/unit)</f>
        <v>1019.752</v>
      </c>
      <c r="C27" s="208">
        <f>INDEX(Tri_Incurred_AttrorTot!$B18:$CC18,1,Tot_Acc_Per-$O27)/unit</f>
        <v>1019.752</v>
      </c>
      <c r="D27" s="87">
        <f t="shared" si="0"/>
        <v>0</v>
      </c>
      <c r="E27" s="87">
        <f t="shared" si="18"/>
        <v>0</v>
      </c>
      <c r="F27" s="87">
        <f t="shared" si="1"/>
        <v>0</v>
      </c>
      <c r="G27" s="88">
        <f t="shared" si="2"/>
        <v>0</v>
      </c>
      <c r="I27" s="89" t="str">
        <f t="shared" si="3"/>
        <v>2000 Q3</v>
      </c>
      <c r="J27" s="87">
        <f t="shared" si="4"/>
        <v>1019.752</v>
      </c>
      <c r="K27" s="87">
        <f t="shared" si="5"/>
        <v>1019.752</v>
      </c>
      <c r="L27" s="279">
        <f t="shared" si="19"/>
        <v>1019.752</v>
      </c>
      <c r="M27" s="87">
        <f t="shared" si="6"/>
        <v>0</v>
      </c>
      <c r="N27" s="88">
        <f t="shared" si="7"/>
        <v>0</v>
      </c>
      <c r="O27" s="744">
        <f t="shared" si="20"/>
        <v>6</v>
      </c>
      <c r="P27" s="192">
        <f t="shared" si="8"/>
        <v>0</v>
      </c>
      <c r="Q27" s="91"/>
      <c r="R27" s="92"/>
      <c r="S27" s="20"/>
      <c r="T27" s="20"/>
      <c r="U27" s="20"/>
      <c r="V27" s="20"/>
      <c r="W27" s="20"/>
      <c r="X27" s="20"/>
      <c r="Y27" s="20"/>
      <c r="Z27" s="61"/>
      <c r="AF27" s="193"/>
      <c r="AH27" s="89">
        <f t="shared" si="21"/>
        <v>165</v>
      </c>
      <c r="AI27" s="561">
        <f>(VLOOKUP(A27,'User Entries'!$A$167:$F$254,6,0))</f>
        <v>1</v>
      </c>
      <c r="AJ27" s="88">
        <f t="shared" si="9"/>
        <v>1</v>
      </c>
      <c r="AK27" s="121">
        <f t="shared" si="22"/>
        <v>1</v>
      </c>
      <c r="AM27" s="163">
        <f t="shared" si="23"/>
        <v>0</v>
      </c>
      <c r="AN27" s="163">
        <f t="shared" si="28"/>
        <v>0</v>
      </c>
      <c r="AO27" s="163">
        <f t="shared" si="29"/>
        <v>0</v>
      </c>
      <c r="AP27" s="163">
        <f t="shared" si="30"/>
        <v>0</v>
      </c>
      <c r="AQ27" s="163">
        <f t="shared" si="31"/>
        <v>0</v>
      </c>
      <c r="AR27" s="163">
        <f t="shared" ref="AR27:AR58" si="32">$AJ21-$AJ27</f>
        <v>0</v>
      </c>
      <c r="AS27" s="163">
        <f>$AM$20-$AJ27</f>
        <v>0</v>
      </c>
      <c r="AT27" s="163">
        <f>$AN$20-$AJ27</f>
        <v>0</v>
      </c>
      <c r="AW27" s="89" t="str">
        <f t="shared" si="10"/>
        <v>2012 Q3</v>
      </c>
      <c r="AX27" s="286">
        <f t="shared" si="11"/>
        <v>0.97067517508628065</v>
      </c>
      <c r="AY27" s="287">
        <f t="shared" si="12"/>
        <v>1.0136991375269033</v>
      </c>
      <c r="AZ27" s="287">
        <v>1</v>
      </c>
      <c r="BA27" s="287">
        <f t="shared" si="13"/>
        <v>1</v>
      </c>
      <c r="BB27" s="287">
        <f t="shared" si="14"/>
        <v>0</v>
      </c>
      <c r="BC27" s="54"/>
      <c r="BD27" s="287" t="str">
        <f t="shared" si="15"/>
        <v>2000 Q3</v>
      </c>
      <c r="BE27" s="287">
        <f t="shared" si="16"/>
        <v>1</v>
      </c>
      <c r="BF27" s="287">
        <f t="shared" si="17"/>
        <v>1</v>
      </c>
      <c r="BG27" s="287">
        <f>Summary_AttrorTotal!H24/Summary_AttrorTotal!J24</f>
        <v>1</v>
      </c>
      <c r="BH27" s="287">
        <f>Summary_AttrorTotal!I24/Summary_AttrorTotal!J24</f>
        <v>0</v>
      </c>
      <c r="IP27" s="17" t="e">
        <f>VLOOKUP(#REF!,$IS$21:$IT$29,2,0)</f>
        <v>#REF!</v>
      </c>
      <c r="IQ27" s="49">
        <f t="shared" si="24"/>
        <v>2015</v>
      </c>
      <c r="IR27" s="49">
        <f t="shared" si="25"/>
        <v>3</v>
      </c>
      <c r="IS27" s="49" t="str">
        <f t="shared" si="26"/>
        <v>2015 Q3</v>
      </c>
      <c r="IT27" s="17">
        <f t="shared" si="27"/>
        <v>7</v>
      </c>
    </row>
    <row r="28" spans="1:254" s="17" customFormat="1">
      <c r="A28" s="89" t="str">
        <f>Tri_Incurred_AttrorTot!A19</f>
        <v>2000 Q4</v>
      </c>
      <c r="B28" s="208">
        <f>IF(A28=$C$16,"",INDEX(Tri_Incurred_AttrorTot!$B19:$CC19,1,MATCH($B$16,$A$21:$A$100)-$O28)/unit)</f>
        <v>686.82</v>
      </c>
      <c r="C28" s="208">
        <f>INDEX(Tri_Incurred_AttrorTot!$B19:$CC19,1,Tot_Acc_Per-$O28)/unit</f>
        <v>686.82</v>
      </c>
      <c r="D28" s="87">
        <f t="shared" si="0"/>
        <v>0</v>
      </c>
      <c r="E28" s="87">
        <f t="shared" si="18"/>
        <v>0</v>
      </c>
      <c r="F28" s="87">
        <f t="shared" si="1"/>
        <v>0</v>
      </c>
      <c r="G28" s="88">
        <f t="shared" si="2"/>
        <v>0</v>
      </c>
      <c r="I28" s="89" t="str">
        <f t="shared" si="3"/>
        <v>2000 Q4</v>
      </c>
      <c r="J28" s="87">
        <f t="shared" si="4"/>
        <v>686.82</v>
      </c>
      <c r="K28" s="87">
        <f t="shared" si="5"/>
        <v>686.82</v>
      </c>
      <c r="L28" s="279">
        <f t="shared" si="19"/>
        <v>686.82</v>
      </c>
      <c r="M28" s="87">
        <f t="shared" si="6"/>
        <v>0</v>
      </c>
      <c r="N28" s="88">
        <f t="shared" si="7"/>
        <v>0</v>
      </c>
      <c r="O28" s="744">
        <f t="shared" si="20"/>
        <v>7</v>
      </c>
      <c r="P28" s="192">
        <f t="shared" si="8"/>
        <v>0</v>
      </c>
      <c r="Q28" s="166"/>
      <c r="R28" s="167"/>
      <c r="S28" s="20"/>
      <c r="T28" s="20"/>
      <c r="U28" s="20"/>
      <c r="V28" s="20"/>
      <c r="W28" s="20"/>
      <c r="X28" s="20"/>
      <c r="Y28" s="20"/>
      <c r="Z28" s="61"/>
      <c r="AF28" s="193"/>
      <c r="AH28" s="89">
        <f t="shared" si="21"/>
        <v>162</v>
      </c>
      <c r="AI28" s="561">
        <f>(VLOOKUP(A28,'User Entries'!$A$167:$F$254,6,0))</f>
        <v>1</v>
      </c>
      <c r="AJ28" s="88">
        <f t="shared" si="9"/>
        <v>1</v>
      </c>
      <c r="AK28" s="121">
        <f t="shared" si="22"/>
        <v>1</v>
      </c>
      <c r="AM28" s="163">
        <f t="shared" si="23"/>
        <v>0</v>
      </c>
      <c r="AN28" s="163">
        <f t="shared" si="28"/>
        <v>0</v>
      </c>
      <c r="AO28" s="163">
        <f t="shared" si="29"/>
        <v>0</v>
      </c>
      <c r="AP28" s="163">
        <f t="shared" si="30"/>
        <v>0</v>
      </c>
      <c r="AQ28" s="163">
        <f t="shared" si="31"/>
        <v>0</v>
      </c>
      <c r="AR28" s="163">
        <f t="shared" si="32"/>
        <v>0</v>
      </c>
      <c r="AS28" s="163">
        <f t="shared" ref="AS28:AS59" si="33">$AJ21-$AJ28</f>
        <v>0</v>
      </c>
      <c r="AT28" s="163">
        <f>$AM$20-$AJ28</f>
        <v>0</v>
      </c>
      <c r="AW28" s="89" t="str">
        <f t="shared" si="10"/>
        <v>2012 Q2</v>
      </c>
      <c r="AX28" s="286">
        <f t="shared" si="11"/>
        <v>0.95893748811195434</v>
      </c>
      <c r="AY28" s="287">
        <f t="shared" si="12"/>
        <v>1.0003167322690312</v>
      </c>
      <c r="AZ28" s="287">
        <v>1</v>
      </c>
      <c r="BA28" s="287">
        <f t="shared" si="13"/>
        <v>0.99141726307630751</v>
      </c>
      <c r="BB28" s="287">
        <f t="shared" si="14"/>
        <v>8.5827369236924599E-3</v>
      </c>
      <c r="BC28" s="54"/>
      <c r="BD28" s="287" t="str">
        <f t="shared" si="15"/>
        <v>2000 Q4</v>
      </c>
      <c r="BE28" s="287">
        <f t="shared" si="16"/>
        <v>1</v>
      </c>
      <c r="BF28" s="287">
        <f t="shared" si="17"/>
        <v>1</v>
      </c>
      <c r="BG28" s="287">
        <f>Summary_AttrorTotal!H25/Summary_AttrorTotal!J25</f>
        <v>1</v>
      </c>
      <c r="BH28" s="287">
        <f>Summary_AttrorTotal!I25/Summary_AttrorTotal!J25</f>
        <v>0</v>
      </c>
      <c r="IP28" s="17" t="e">
        <f>VLOOKUP(#REF!,$IS$21:$IT$29,2,0)</f>
        <v>#REF!</v>
      </c>
      <c r="IQ28" s="49">
        <f t="shared" si="24"/>
        <v>2015</v>
      </c>
      <c r="IR28" s="49">
        <f t="shared" si="25"/>
        <v>4</v>
      </c>
      <c r="IS28" s="49" t="str">
        <f t="shared" si="26"/>
        <v>2015 Q4</v>
      </c>
      <c r="IT28" s="17">
        <f t="shared" si="27"/>
        <v>8</v>
      </c>
    </row>
    <row r="29" spans="1:254" s="17" customFormat="1">
      <c r="A29" s="89" t="str">
        <f>Tri_Incurred_AttrorTot!A20</f>
        <v>2001 Q1</v>
      </c>
      <c r="B29" s="208">
        <f>IF(A29=$C$16,"",INDEX(Tri_Incurred_AttrorTot!$B20:$CC20,1,MATCH($B$16,$A$21:$A$100)-$O29)/unit)</f>
        <v>732.57299999999998</v>
      </c>
      <c r="C29" s="208">
        <f>INDEX(Tri_Incurred_AttrorTot!$B20:$CC20,1,Tot_Acc_Per-$O29)/unit</f>
        <v>732.57299999999998</v>
      </c>
      <c r="D29" s="87">
        <f t="shared" si="0"/>
        <v>0</v>
      </c>
      <c r="E29" s="87">
        <f t="shared" si="18"/>
        <v>0</v>
      </c>
      <c r="F29" s="87">
        <f t="shared" si="1"/>
        <v>0</v>
      </c>
      <c r="G29" s="88">
        <f t="shared" si="2"/>
        <v>0</v>
      </c>
      <c r="I29" s="89" t="str">
        <f t="shared" si="3"/>
        <v>2001 Q1</v>
      </c>
      <c r="J29" s="87">
        <f t="shared" si="4"/>
        <v>732.57299999999998</v>
      </c>
      <c r="K29" s="87">
        <f t="shared" si="5"/>
        <v>732.57299999999998</v>
      </c>
      <c r="L29" s="279">
        <f t="shared" si="19"/>
        <v>732.57299999999998</v>
      </c>
      <c r="M29" s="87">
        <f t="shared" si="6"/>
        <v>0</v>
      </c>
      <c r="N29" s="88">
        <f t="shared" si="7"/>
        <v>0</v>
      </c>
      <c r="O29" s="744">
        <f t="shared" si="20"/>
        <v>8</v>
      </c>
      <c r="P29" s="192">
        <f t="shared" si="8"/>
        <v>0</v>
      </c>
      <c r="Q29" s="166"/>
      <c r="R29" s="167"/>
      <c r="S29" s="20"/>
      <c r="T29" s="20"/>
      <c r="U29" s="20"/>
      <c r="V29" s="20"/>
      <c r="W29" s="20"/>
      <c r="X29" s="20"/>
      <c r="Y29" s="20"/>
      <c r="Z29" s="61"/>
      <c r="AF29" s="193"/>
      <c r="AH29" s="89">
        <f t="shared" si="21"/>
        <v>159</v>
      </c>
      <c r="AI29" s="561">
        <f>(VLOOKUP(A29,'User Entries'!$A$167:$F$254,6,0))</f>
        <v>1</v>
      </c>
      <c r="AJ29" s="88">
        <f t="shared" si="9"/>
        <v>1</v>
      </c>
      <c r="AK29" s="121">
        <f t="shared" si="22"/>
        <v>1</v>
      </c>
      <c r="AM29" s="163">
        <f t="shared" si="23"/>
        <v>0</v>
      </c>
      <c r="AN29" s="163">
        <f t="shared" si="28"/>
        <v>0</v>
      </c>
      <c r="AO29" s="163">
        <f t="shared" si="29"/>
        <v>0</v>
      </c>
      <c r="AP29" s="163">
        <f t="shared" si="30"/>
        <v>0</v>
      </c>
      <c r="AQ29" s="163">
        <f t="shared" si="31"/>
        <v>0</v>
      </c>
      <c r="AR29" s="163">
        <f t="shared" si="32"/>
        <v>0</v>
      </c>
      <c r="AS29" s="163">
        <f t="shared" si="33"/>
        <v>0</v>
      </c>
      <c r="AT29" s="163">
        <f t="shared" ref="AT29:AT60" si="34">$AJ21-$AJ29</f>
        <v>0</v>
      </c>
      <c r="AW29" s="89" t="str">
        <f t="shared" si="10"/>
        <v>2012 Q1</v>
      </c>
      <c r="AX29" s="286">
        <f t="shared" si="11"/>
        <v>0.99143033683960713</v>
      </c>
      <c r="AY29" s="287">
        <f t="shared" si="12"/>
        <v>0.99718864376619121</v>
      </c>
      <c r="AZ29" s="287">
        <v>1</v>
      </c>
      <c r="BA29" s="287">
        <f t="shared" si="13"/>
        <v>0.9778737600978562</v>
      </c>
      <c r="BB29" s="287">
        <f t="shared" si="14"/>
        <v>2.2126239902143793E-2</v>
      </c>
      <c r="BC29" s="54"/>
      <c r="BD29" s="287" t="str">
        <f t="shared" si="15"/>
        <v>2001 Q1</v>
      </c>
      <c r="BE29" s="287">
        <f t="shared" si="16"/>
        <v>1</v>
      </c>
      <c r="BF29" s="287">
        <f t="shared" si="17"/>
        <v>1</v>
      </c>
      <c r="BG29" s="287">
        <f>Summary_AttrorTotal!H26/Summary_AttrorTotal!J26</f>
        <v>1</v>
      </c>
      <c r="BH29" s="287">
        <f>Summary_AttrorTotal!I26/Summary_AttrorTotal!J26</f>
        <v>0</v>
      </c>
      <c r="IP29" s="17" t="e">
        <f>VLOOKUP(#REF!,$IS$21:$IT$29,2,0)</f>
        <v>#REF!</v>
      </c>
      <c r="IQ29" s="49">
        <f t="shared" si="24"/>
        <v>2016</v>
      </c>
      <c r="IR29" s="49">
        <f t="shared" si="25"/>
        <v>1</v>
      </c>
      <c r="IS29" s="49" t="str">
        <f t="shared" si="26"/>
        <v>2016 Q1</v>
      </c>
      <c r="IT29" s="17">
        <f t="shared" si="27"/>
        <v>9</v>
      </c>
    </row>
    <row r="30" spans="1:254" s="17" customFormat="1">
      <c r="A30" s="89" t="str">
        <f>Tri_Incurred_AttrorTot!A21</f>
        <v>2001 Q2</v>
      </c>
      <c r="B30" s="208">
        <f>IF(A30=$C$16,"",INDEX(Tri_Incurred_AttrorTot!$B21:$CC21,1,MATCH($B$16,$A$21:$A$100)-$O30)/unit)</f>
        <v>807.05600000000004</v>
      </c>
      <c r="C30" s="208">
        <f>INDEX(Tri_Incurred_AttrorTot!$B21:$CC21,1,Tot_Acc_Per-$O30)/unit</f>
        <v>807.05600000000004</v>
      </c>
      <c r="D30" s="87">
        <f t="shared" si="0"/>
        <v>0</v>
      </c>
      <c r="E30" s="87">
        <f t="shared" si="18"/>
        <v>0</v>
      </c>
      <c r="F30" s="87">
        <f t="shared" si="1"/>
        <v>0</v>
      </c>
      <c r="G30" s="88">
        <f t="shared" si="2"/>
        <v>0</v>
      </c>
      <c r="I30" s="89" t="str">
        <f t="shared" si="3"/>
        <v>2001 Q2</v>
      </c>
      <c r="J30" s="87">
        <f t="shared" si="4"/>
        <v>807.05600000000004</v>
      </c>
      <c r="K30" s="87">
        <f t="shared" si="5"/>
        <v>807.05600000000004</v>
      </c>
      <c r="L30" s="279">
        <f t="shared" si="19"/>
        <v>807.05600000000004</v>
      </c>
      <c r="M30" s="87">
        <f t="shared" si="6"/>
        <v>0</v>
      </c>
      <c r="N30" s="88">
        <f t="shared" si="7"/>
        <v>0</v>
      </c>
      <c r="O30" s="744">
        <f t="shared" si="20"/>
        <v>9</v>
      </c>
      <c r="P30" s="192">
        <f t="shared" si="8"/>
        <v>0</v>
      </c>
      <c r="Q30" s="166"/>
      <c r="R30" s="167"/>
      <c r="S30" s="20"/>
      <c r="T30" s="20"/>
      <c r="U30" s="20"/>
      <c r="V30" s="20"/>
      <c r="W30" s="20"/>
      <c r="X30" s="20"/>
      <c r="Y30" s="20"/>
      <c r="Z30" s="61"/>
      <c r="AF30" s="193"/>
      <c r="AH30" s="89">
        <f t="shared" si="21"/>
        <v>156</v>
      </c>
      <c r="AI30" s="561">
        <f>(VLOOKUP(A30,'User Entries'!$A$167:$F$254,6,0))</f>
        <v>1</v>
      </c>
      <c r="AJ30" s="88">
        <f t="shared" si="9"/>
        <v>1</v>
      </c>
      <c r="AK30" s="121">
        <f t="shared" si="22"/>
        <v>1</v>
      </c>
      <c r="AM30" s="163">
        <f t="shared" si="23"/>
        <v>0</v>
      </c>
      <c r="AN30" s="163">
        <f t="shared" si="28"/>
        <v>0</v>
      </c>
      <c r="AO30" s="163">
        <f t="shared" si="29"/>
        <v>0</v>
      </c>
      <c r="AP30" s="163">
        <f t="shared" si="30"/>
        <v>0</v>
      </c>
      <c r="AQ30" s="163">
        <f t="shared" si="31"/>
        <v>0</v>
      </c>
      <c r="AR30" s="163">
        <f t="shared" si="32"/>
        <v>0</v>
      </c>
      <c r="AS30" s="163">
        <f t="shared" si="33"/>
        <v>0</v>
      </c>
      <c r="AT30" s="163">
        <f t="shared" si="34"/>
        <v>0</v>
      </c>
      <c r="AW30" s="89" t="str">
        <f t="shared" si="10"/>
        <v>2011 Q4</v>
      </c>
      <c r="AX30" s="286">
        <f t="shared" si="11"/>
        <v>0.99718864376619132</v>
      </c>
      <c r="AY30" s="287">
        <f t="shared" si="12"/>
        <v>1.0000525449138118</v>
      </c>
      <c r="AZ30" s="287">
        <v>1</v>
      </c>
      <c r="BA30" s="287">
        <f t="shared" si="13"/>
        <v>1</v>
      </c>
      <c r="BB30" s="287">
        <f t="shared" si="14"/>
        <v>0</v>
      </c>
      <c r="BC30" s="54"/>
      <c r="BD30" s="287" t="str">
        <f t="shared" si="15"/>
        <v>2001 Q2</v>
      </c>
      <c r="BE30" s="287">
        <f t="shared" si="16"/>
        <v>1</v>
      </c>
      <c r="BF30" s="287">
        <f t="shared" si="17"/>
        <v>1</v>
      </c>
      <c r="BG30" s="287">
        <f>Summary_AttrorTotal!H27/Summary_AttrorTotal!J27</f>
        <v>1</v>
      </c>
      <c r="BH30" s="287">
        <f>Summary_AttrorTotal!I27/Summary_AttrorTotal!J27</f>
        <v>0</v>
      </c>
      <c r="IP30" s="17" t="e">
        <f>VLOOKUP(#REF!,$IS$21:$IT$29,2,0)</f>
        <v>#REF!</v>
      </c>
      <c r="IQ30" s="49"/>
      <c r="IR30" s="49"/>
      <c r="IS30" s="49"/>
    </row>
    <row r="31" spans="1:254" s="17" customFormat="1">
      <c r="A31" s="89" t="str">
        <f>Tri_Incurred_AttrorTot!A22</f>
        <v>2001 Q3</v>
      </c>
      <c r="B31" s="208">
        <f>IF(A31=$C$16,"",INDEX(Tri_Incurred_AttrorTot!$B22:$CC22,1,MATCH($B$16,$A$21:$A$100)-$O31)/unit)</f>
        <v>795.58900000000006</v>
      </c>
      <c r="C31" s="208">
        <f>INDEX(Tri_Incurred_AttrorTot!$B22:$CC22,1,Tot_Acc_Per-$O31)/unit</f>
        <v>795.58900000000006</v>
      </c>
      <c r="D31" s="87">
        <f t="shared" si="0"/>
        <v>0</v>
      </c>
      <c r="E31" s="87">
        <f t="shared" si="18"/>
        <v>0</v>
      </c>
      <c r="F31" s="87">
        <f t="shared" si="1"/>
        <v>0</v>
      </c>
      <c r="G31" s="88">
        <f t="shared" si="2"/>
        <v>0</v>
      </c>
      <c r="I31" s="89" t="str">
        <f t="shared" si="3"/>
        <v>2001 Q3</v>
      </c>
      <c r="J31" s="87">
        <f t="shared" si="4"/>
        <v>795.58900000000006</v>
      </c>
      <c r="K31" s="87">
        <f t="shared" si="5"/>
        <v>795.58900000000006</v>
      </c>
      <c r="L31" s="279">
        <f t="shared" si="19"/>
        <v>795.58900000000006</v>
      </c>
      <c r="M31" s="87">
        <f t="shared" si="6"/>
        <v>0</v>
      </c>
      <c r="N31" s="88">
        <f t="shared" si="7"/>
        <v>0</v>
      </c>
      <c r="O31" s="744">
        <f t="shared" si="20"/>
        <v>10</v>
      </c>
      <c r="P31" s="192">
        <f t="shared" si="8"/>
        <v>0</v>
      </c>
      <c r="Q31" s="166"/>
      <c r="R31" s="167"/>
      <c r="S31" s="20"/>
      <c r="T31" s="20"/>
      <c r="U31" s="20"/>
      <c r="V31" s="20"/>
      <c r="W31" s="20"/>
      <c r="X31" s="20"/>
      <c r="Y31" s="20"/>
      <c r="Z31" s="61"/>
      <c r="AF31" s="193"/>
      <c r="AH31" s="89">
        <f t="shared" si="21"/>
        <v>153</v>
      </c>
      <c r="AI31" s="561">
        <f>(VLOOKUP(A31,'User Entries'!$A$167:$F$254,6,0))</f>
        <v>1</v>
      </c>
      <c r="AJ31" s="88">
        <f t="shared" si="9"/>
        <v>1</v>
      </c>
      <c r="AK31" s="121">
        <f t="shared" si="22"/>
        <v>1</v>
      </c>
      <c r="AM31" s="163">
        <f t="shared" si="23"/>
        <v>0</v>
      </c>
      <c r="AN31" s="163">
        <f t="shared" si="28"/>
        <v>0</v>
      </c>
      <c r="AO31" s="163">
        <f t="shared" si="29"/>
        <v>0</v>
      </c>
      <c r="AP31" s="163">
        <f t="shared" si="30"/>
        <v>0</v>
      </c>
      <c r="AQ31" s="163">
        <f t="shared" si="31"/>
        <v>0</v>
      </c>
      <c r="AR31" s="163">
        <f t="shared" si="32"/>
        <v>0</v>
      </c>
      <c r="AS31" s="163">
        <f t="shared" si="33"/>
        <v>0</v>
      </c>
      <c r="AT31" s="163">
        <f t="shared" si="34"/>
        <v>0</v>
      </c>
      <c r="AW31" s="89" t="str">
        <f t="shared" si="10"/>
        <v>2011 Q3</v>
      </c>
      <c r="AX31" s="286">
        <f t="shared" si="11"/>
        <v>0.96704666935549299</v>
      </c>
      <c r="AY31" s="287">
        <f t="shared" si="12"/>
        <v>0.99980532836179281</v>
      </c>
      <c r="AZ31" s="287">
        <v>1</v>
      </c>
      <c r="BA31" s="287">
        <f t="shared" si="13"/>
        <v>1</v>
      </c>
      <c r="BB31" s="287">
        <f t="shared" si="14"/>
        <v>0</v>
      </c>
      <c r="BC31" s="54"/>
      <c r="BD31" s="287" t="str">
        <f t="shared" si="15"/>
        <v>2001 Q3</v>
      </c>
      <c r="BE31" s="287">
        <f t="shared" si="16"/>
        <v>1</v>
      </c>
      <c r="BF31" s="287">
        <f t="shared" si="17"/>
        <v>1</v>
      </c>
      <c r="BG31" s="287">
        <f>Summary_AttrorTotal!H28/Summary_AttrorTotal!J28</f>
        <v>1</v>
      </c>
      <c r="BH31" s="287">
        <f>Summary_AttrorTotal!I28/Summary_AttrorTotal!J28</f>
        <v>0</v>
      </c>
      <c r="IP31" s="17" t="e">
        <f>VLOOKUP(#REF!,$IS$21:$IT$29,2,0)</f>
        <v>#REF!</v>
      </c>
      <c r="IQ31" s="49"/>
      <c r="IR31" s="49"/>
      <c r="IS31" s="49"/>
    </row>
    <row r="32" spans="1:254" s="17" customFormat="1">
      <c r="A32" s="89" t="str">
        <f>Tri_Incurred_AttrorTot!A23</f>
        <v>2001 Q4</v>
      </c>
      <c r="B32" s="208">
        <f>IF(A32=$C$16,"",INDEX(Tri_Incurred_AttrorTot!$B23:$CC23,1,MATCH($B$16,$A$21:$A$100)-$O32)/unit)</f>
        <v>774.44899999999996</v>
      </c>
      <c r="C32" s="208">
        <f>INDEX(Tri_Incurred_AttrorTot!$B23:$CC23,1,Tot_Acc_Per-$O32)/unit</f>
        <v>774.44899999999996</v>
      </c>
      <c r="D32" s="87">
        <f t="shared" si="0"/>
        <v>0</v>
      </c>
      <c r="E32" s="87">
        <f t="shared" si="18"/>
        <v>0</v>
      </c>
      <c r="F32" s="87">
        <f t="shared" si="1"/>
        <v>0</v>
      </c>
      <c r="G32" s="88">
        <f t="shared" si="2"/>
        <v>0</v>
      </c>
      <c r="I32" s="89" t="str">
        <f t="shared" si="3"/>
        <v>2001 Q4</v>
      </c>
      <c r="J32" s="87">
        <f t="shared" si="4"/>
        <v>774.44899999999996</v>
      </c>
      <c r="K32" s="87">
        <f t="shared" si="5"/>
        <v>774.44899999999996</v>
      </c>
      <c r="L32" s="279">
        <f t="shared" si="19"/>
        <v>774.44899999999996</v>
      </c>
      <c r="M32" s="87">
        <f t="shared" si="6"/>
        <v>0</v>
      </c>
      <c r="N32" s="88">
        <f t="shared" si="7"/>
        <v>0</v>
      </c>
      <c r="O32" s="744">
        <f t="shared" si="20"/>
        <v>11</v>
      </c>
      <c r="P32" s="192">
        <f t="shared" si="8"/>
        <v>0</v>
      </c>
      <c r="Q32" s="166"/>
      <c r="R32" s="167"/>
      <c r="S32" s="20"/>
      <c r="T32" s="20"/>
      <c r="U32" s="20"/>
      <c r="V32" s="20"/>
      <c r="W32" s="20"/>
      <c r="X32" s="20"/>
      <c r="Y32" s="20"/>
      <c r="Z32" s="61"/>
      <c r="AF32" s="193"/>
      <c r="AH32" s="89">
        <f t="shared" si="21"/>
        <v>150</v>
      </c>
      <c r="AI32" s="561">
        <f>(VLOOKUP(A32,'User Entries'!$A$167:$F$254,6,0))</f>
        <v>1</v>
      </c>
      <c r="AJ32" s="88">
        <f t="shared" si="9"/>
        <v>1</v>
      </c>
      <c r="AK32" s="121">
        <f t="shared" si="22"/>
        <v>1</v>
      </c>
      <c r="AM32" s="163">
        <f t="shared" si="23"/>
        <v>0</v>
      </c>
      <c r="AN32" s="163">
        <f t="shared" si="28"/>
        <v>0</v>
      </c>
      <c r="AO32" s="163">
        <f t="shared" si="29"/>
        <v>0</v>
      </c>
      <c r="AP32" s="163">
        <f t="shared" si="30"/>
        <v>0</v>
      </c>
      <c r="AQ32" s="163">
        <f t="shared" si="31"/>
        <v>0</v>
      </c>
      <c r="AR32" s="163">
        <f t="shared" si="32"/>
        <v>0</v>
      </c>
      <c r="AS32" s="163">
        <f t="shared" si="33"/>
        <v>0</v>
      </c>
      <c r="AT32" s="163">
        <f t="shared" si="34"/>
        <v>0</v>
      </c>
      <c r="AW32" s="89" t="str">
        <f t="shared" si="10"/>
        <v>2011 Q2</v>
      </c>
      <c r="AX32" s="286">
        <f t="shared" si="11"/>
        <v>0.99747765944203559</v>
      </c>
      <c r="AY32" s="287">
        <f t="shared" si="12"/>
        <v>0.99004524127663929</v>
      </c>
      <c r="AZ32" s="287">
        <v>1</v>
      </c>
      <c r="BA32" s="287">
        <f t="shared" si="13"/>
        <v>0.9729439294553377</v>
      </c>
      <c r="BB32" s="287">
        <f t="shared" si="14"/>
        <v>2.7056070544662258E-2</v>
      </c>
      <c r="BC32" s="54"/>
      <c r="BD32" s="287" t="str">
        <f t="shared" si="15"/>
        <v>2001 Q4</v>
      </c>
      <c r="BE32" s="287">
        <f t="shared" si="16"/>
        <v>1</v>
      </c>
      <c r="BF32" s="287">
        <f t="shared" si="17"/>
        <v>1</v>
      </c>
      <c r="BG32" s="287">
        <f>Summary_AttrorTotal!H29/Summary_AttrorTotal!J29</f>
        <v>1</v>
      </c>
      <c r="BH32" s="287">
        <f>Summary_AttrorTotal!I29/Summary_AttrorTotal!J29</f>
        <v>0</v>
      </c>
      <c r="IP32" s="17" t="e">
        <f>VLOOKUP(#REF!,$IS$21:$IT$29,2,0)</f>
        <v>#REF!</v>
      </c>
      <c r="IQ32" s="49"/>
      <c r="IR32" s="49"/>
      <c r="IS32" s="49"/>
    </row>
    <row r="33" spans="1:250" s="17" customFormat="1">
      <c r="A33" s="89" t="str">
        <f>Tri_Incurred_AttrorTot!A24</f>
        <v>2002 Q1</v>
      </c>
      <c r="B33" s="208">
        <f>IF(A33=$C$16,"",INDEX(Tri_Incurred_AttrorTot!$B24:$CC24,1,MATCH($B$16,$A$21:$A$100)-$O33)/unit)</f>
        <v>1077.241</v>
      </c>
      <c r="C33" s="208">
        <f>INDEX(Tri_Incurred_AttrorTot!$B24:$CC24,1,Tot_Acc_Per-$O33)/unit</f>
        <v>1077.241</v>
      </c>
      <c r="D33" s="87">
        <f t="shared" si="0"/>
        <v>0</v>
      </c>
      <c r="E33" s="87">
        <f t="shared" si="18"/>
        <v>0</v>
      </c>
      <c r="F33" s="87">
        <f t="shared" si="1"/>
        <v>0</v>
      </c>
      <c r="G33" s="88">
        <f t="shared" si="2"/>
        <v>0</v>
      </c>
      <c r="I33" s="89" t="str">
        <f t="shared" si="3"/>
        <v>2002 Q1</v>
      </c>
      <c r="J33" s="87">
        <f t="shared" si="4"/>
        <v>1077.241</v>
      </c>
      <c r="K33" s="87">
        <f t="shared" si="5"/>
        <v>1077.241</v>
      </c>
      <c r="L33" s="279">
        <f t="shared" si="19"/>
        <v>1077.241</v>
      </c>
      <c r="M33" s="87">
        <f t="shared" si="6"/>
        <v>0</v>
      </c>
      <c r="N33" s="88">
        <f t="shared" si="7"/>
        <v>0</v>
      </c>
      <c r="O33" s="744">
        <f t="shared" si="20"/>
        <v>12</v>
      </c>
      <c r="P33" s="192">
        <f t="shared" si="8"/>
        <v>0</v>
      </c>
      <c r="Q33" s="94"/>
      <c r="R33" s="95"/>
      <c r="S33" s="20"/>
      <c r="T33" s="20"/>
      <c r="U33" s="20"/>
      <c r="V33" s="20"/>
      <c r="W33" s="20"/>
      <c r="X33" s="20"/>
      <c r="Y33" s="20"/>
      <c r="Z33" s="61"/>
      <c r="AF33" s="193"/>
      <c r="AH33" s="89">
        <f t="shared" si="21"/>
        <v>147</v>
      </c>
      <c r="AI33" s="561">
        <f>(VLOOKUP(A33,'User Entries'!$A$167:$F$254,6,0))</f>
        <v>1</v>
      </c>
      <c r="AJ33" s="88">
        <f t="shared" si="9"/>
        <v>1</v>
      </c>
      <c r="AK33" s="121">
        <f t="shared" si="22"/>
        <v>1</v>
      </c>
      <c r="AM33" s="163">
        <f t="shared" si="23"/>
        <v>0</v>
      </c>
      <c r="AN33" s="163">
        <f t="shared" si="28"/>
        <v>0</v>
      </c>
      <c r="AO33" s="163">
        <f t="shared" si="29"/>
        <v>0</v>
      </c>
      <c r="AP33" s="163">
        <f t="shared" si="30"/>
        <v>0</v>
      </c>
      <c r="AQ33" s="163">
        <f t="shared" si="31"/>
        <v>0</v>
      </c>
      <c r="AR33" s="163">
        <f t="shared" si="32"/>
        <v>0</v>
      </c>
      <c r="AS33" s="163">
        <f t="shared" si="33"/>
        <v>0</v>
      </c>
      <c r="AT33" s="163">
        <f t="shared" si="34"/>
        <v>0</v>
      </c>
      <c r="AW33" s="89" t="str">
        <f t="shared" si="10"/>
        <v>2011 Q1</v>
      </c>
      <c r="AX33" s="286">
        <f t="shared" si="11"/>
        <v>0.98116379469472514</v>
      </c>
      <c r="AY33" s="287">
        <f t="shared" si="12"/>
        <v>0.99523232231751946</v>
      </c>
      <c r="AZ33" s="287">
        <v>1</v>
      </c>
      <c r="BA33" s="287">
        <f t="shared" si="13"/>
        <v>1</v>
      </c>
      <c r="BB33" s="287">
        <f t="shared" si="14"/>
        <v>0</v>
      </c>
      <c r="BC33" s="54"/>
      <c r="BD33" s="287" t="str">
        <f t="shared" si="15"/>
        <v>2002 Q1</v>
      </c>
      <c r="BE33" s="287">
        <f t="shared" si="16"/>
        <v>1</v>
      </c>
      <c r="BF33" s="287">
        <f t="shared" si="17"/>
        <v>1</v>
      </c>
      <c r="BG33" s="287">
        <f>Summary_AttrorTotal!H30/Summary_AttrorTotal!J30</f>
        <v>1</v>
      </c>
      <c r="BH33" s="287">
        <f>Summary_AttrorTotal!I30/Summary_AttrorTotal!J30</f>
        <v>0</v>
      </c>
      <c r="IP33" s="17" t="e">
        <f>VLOOKUP(#REF!,$IS$21:$IT$29,2,0)</f>
        <v>#REF!</v>
      </c>
    </row>
    <row r="34" spans="1:250" s="17" customFormat="1">
      <c r="A34" s="89" t="str">
        <f>Tri_Incurred_AttrorTot!A25</f>
        <v>2002 Q2</v>
      </c>
      <c r="B34" s="208">
        <f>IF(A34=$C$16,"",INDEX(Tri_Incurred_AttrorTot!$B25:$CC25,1,MATCH($B$16,$A$21:$A$100)-$O34)/unit)</f>
        <v>1320.2470000000001</v>
      </c>
      <c r="C34" s="208">
        <f>INDEX(Tri_Incurred_AttrorTot!$B25:$CC25,1,Tot_Acc_Per-$O34)/unit</f>
        <v>1320.2470000000001</v>
      </c>
      <c r="D34" s="87">
        <f t="shared" si="0"/>
        <v>0</v>
      </c>
      <c r="E34" s="87">
        <f t="shared" si="18"/>
        <v>0</v>
      </c>
      <c r="F34" s="87">
        <f t="shared" si="1"/>
        <v>0</v>
      </c>
      <c r="G34" s="88">
        <f t="shared" si="2"/>
        <v>0</v>
      </c>
      <c r="I34" s="89" t="str">
        <f t="shared" si="3"/>
        <v>2002 Q2</v>
      </c>
      <c r="J34" s="87">
        <f t="shared" si="4"/>
        <v>1320.2470000000001</v>
      </c>
      <c r="K34" s="87">
        <f t="shared" si="5"/>
        <v>1320.2470000000001</v>
      </c>
      <c r="L34" s="279">
        <f t="shared" si="19"/>
        <v>1320.2470000000001</v>
      </c>
      <c r="M34" s="87">
        <f t="shared" si="6"/>
        <v>0</v>
      </c>
      <c r="N34" s="88">
        <f t="shared" si="7"/>
        <v>0</v>
      </c>
      <c r="O34" s="744">
        <f t="shared" si="20"/>
        <v>13</v>
      </c>
      <c r="P34" s="192">
        <f t="shared" si="8"/>
        <v>0</v>
      </c>
      <c r="Q34" s="60"/>
      <c r="R34" s="20"/>
      <c r="S34" s="20"/>
      <c r="T34" s="20"/>
      <c r="U34" s="20"/>
      <c r="V34" s="20"/>
      <c r="W34" s="20"/>
      <c r="X34" s="20"/>
      <c r="Y34" s="20"/>
      <c r="Z34" s="61"/>
      <c r="AF34" s="193"/>
      <c r="AH34" s="89">
        <f t="shared" si="21"/>
        <v>144</v>
      </c>
      <c r="AI34" s="561">
        <f>(VLOOKUP(A34,'User Entries'!$A$167:$F$254,6,0))</f>
        <v>1</v>
      </c>
      <c r="AJ34" s="88">
        <f t="shared" si="9"/>
        <v>1</v>
      </c>
      <c r="AK34" s="121">
        <f t="shared" si="22"/>
        <v>1</v>
      </c>
      <c r="AM34" s="163">
        <f t="shared" si="23"/>
        <v>0</v>
      </c>
      <c r="AN34" s="163">
        <f t="shared" si="28"/>
        <v>0</v>
      </c>
      <c r="AO34" s="163">
        <f t="shared" si="29"/>
        <v>0</v>
      </c>
      <c r="AP34" s="163">
        <f t="shared" si="30"/>
        <v>0</v>
      </c>
      <c r="AQ34" s="163">
        <f t="shared" si="31"/>
        <v>0</v>
      </c>
      <c r="AR34" s="163">
        <f t="shared" si="32"/>
        <v>0</v>
      </c>
      <c r="AS34" s="163">
        <f t="shared" si="33"/>
        <v>0</v>
      </c>
      <c r="AT34" s="163">
        <f t="shared" si="34"/>
        <v>0</v>
      </c>
      <c r="AW34" s="89" t="str">
        <f t="shared" si="10"/>
        <v>2010 Q4</v>
      </c>
      <c r="AX34" s="286">
        <f t="shared" si="11"/>
        <v>0.99739490815086751</v>
      </c>
      <c r="AY34" s="287">
        <f t="shared" si="12"/>
        <v>1</v>
      </c>
      <c r="AZ34" s="287">
        <v>1</v>
      </c>
      <c r="BA34" s="287">
        <f t="shared" si="13"/>
        <v>1</v>
      </c>
      <c r="BB34" s="287">
        <f t="shared" si="14"/>
        <v>0</v>
      </c>
      <c r="BC34" s="54"/>
      <c r="BD34" s="287" t="str">
        <f t="shared" si="15"/>
        <v>2002 Q2</v>
      </c>
      <c r="BE34" s="287">
        <f t="shared" si="16"/>
        <v>1</v>
      </c>
      <c r="BF34" s="287">
        <f t="shared" si="17"/>
        <v>1</v>
      </c>
      <c r="BG34" s="287">
        <f>Summary_AttrorTotal!H31/Summary_AttrorTotal!J31</f>
        <v>1</v>
      </c>
      <c r="BH34" s="287">
        <f>Summary_AttrorTotal!I31/Summary_AttrorTotal!J31</f>
        <v>0</v>
      </c>
      <c r="IP34" s="17" t="e">
        <f>VLOOKUP(#REF!,$IS$21:$IT$29,2,0)</f>
        <v>#REF!</v>
      </c>
    </row>
    <row r="35" spans="1:250" s="17" customFormat="1">
      <c r="A35" s="89" t="str">
        <f>Tri_Incurred_AttrorTot!A26</f>
        <v>2002 Q3</v>
      </c>
      <c r="B35" s="208">
        <f>IF(A35=$C$16,"",INDEX(Tri_Incurred_AttrorTot!$B26:$CC26,1,MATCH($B$16,$A$21:$A$100)-$O35)/unit)</f>
        <v>1710.269</v>
      </c>
      <c r="C35" s="208">
        <f>INDEX(Tri_Incurred_AttrorTot!$B26:$CC26,1,Tot_Acc_Per-$O35)/unit</f>
        <v>1710.269</v>
      </c>
      <c r="D35" s="87">
        <f t="shared" si="0"/>
        <v>0</v>
      </c>
      <c r="E35" s="87">
        <f t="shared" si="18"/>
        <v>0</v>
      </c>
      <c r="F35" s="87">
        <f t="shared" si="1"/>
        <v>0</v>
      </c>
      <c r="G35" s="88">
        <f t="shared" si="2"/>
        <v>0</v>
      </c>
      <c r="I35" s="89" t="str">
        <f t="shared" si="3"/>
        <v>2002 Q3</v>
      </c>
      <c r="J35" s="87">
        <f t="shared" si="4"/>
        <v>1710.269</v>
      </c>
      <c r="K35" s="87">
        <f t="shared" si="5"/>
        <v>1710.269</v>
      </c>
      <c r="L35" s="279">
        <f t="shared" si="19"/>
        <v>1710.269</v>
      </c>
      <c r="M35" s="87">
        <f t="shared" si="6"/>
        <v>0</v>
      </c>
      <c r="N35" s="88">
        <f t="shared" si="7"/>
        <v>0</v>
      </c>
      <c r="O35" s="744">
        <f t="shared" si="20"/>
        <v>14</v>
      </c>
      <c r="P35" s="192">
        <f t="shared" si="8"/>
        <v>0</v>
      </c>
      <c r="Q35" s="60"/>
      <c r="R35" s="18"/>
      <c r="S35" s="19"/>
      <c r="T35" s="92"/>
      <c r="U35" s="20"/>
      <c r="V35" s="20"/>
      <c r="W35" s="20"/>
      <c r="X35" s="20"/>
      <c r="Y35" s="20"/>
      <c r="Z35" s="61"/>
      <c r="AF35" s="193"/>
      <c r="AH35" s="89">
        <f t="shared" si="21"/>
        <v>141</v>
      </c>
      <c r="AI35" s="561">
        <f>(VLOOKUP(A35,'User Entries'!$A$167:$F$254,6,0))</f>
        <v>1</v>
      </c>
      <c r="AJ35" s="88">
        <f t="shared" si="9"/>
        <v>1</v>
      </c>
      <c r="AK35" s="121">
        <f t="shared" si="22"/>
        <v>1</v>
      </c>
      <c r="AM35" s="163">
        <f t="shared" si="23"/>
        <v>0</v>
      </c>
      <c r="AN35" s="163">
        <f t="shared" si="28"/>
        <v>0</v>
      </c>
      <c r="AO35" s="163">
        <f t="shared" si="29"/>
        <v>0</v>
      </c>
      <c r="AP35" s="163">
        <f t="shared" si="30"/>
        <v>0</v>
      </c>
      <c r="AQ35" s="163">
        <f t="shared" si="31"/>
        <v>0</v>
      </c>
      <c r="AR35" s="163">
        <f t="shared" si="32"/>
        <v>0</v>
      </c>
      <c r="AS35" s="163">
        <f t="shared" si="33"/>
        <v>0</v>
      </c>
      <c r="AT35" s="163">
        <f t="shared" si="34"/>
        <v>0</v>
      </c>
      <c r="AW35" s="89" t="str">
        <f t="shared" si="10"/>
        <v>2010 Q3</v>
      </c>
      <c r="AX35" s="286">
        <f t="shared" si="11"/>
        <v>1</v>
      </c>
      <c r="AY35" s="287">
        <f t="shared" si="12"/>
        <v>0.99896037891005052</v>
      </c>
      <c r="AZ35" s="287">
        <v>1</v>
      </c>
      <c r="BA35" s="287">
        <f t="shared" si="13"/>
        <v>1</v>
      </c>
      <c r="BB35" s="287">
        <f t="shared" si="14"/>
        <v>0</v>
      </c>
      <c r="BC35" s="54"/>
      <c r="BD35" s="287" t="str">
        <f t="shared" si="15"/>
        <v>2002 Q3</v>
      </c>
      <c r="BE35" s="287">
        <f t="shared" si="16"/>
        <v>1</v>
      </c>
      <c r="BF35" s="287">
        <f t="shared" si="17"/>
        <v>1</v>
      </c>
      <c r="BG35" s="287">
        <f>Summary_AttrorTotal!H32/Summary_AttrorTotal!J32</f>
        <v>1</v>
      </c>
      <c r="BH35" s="287">
        <f>Summary_AttrorTotal!I32/Summary_AttrorTotal!J32</f>
        <v>0</v>
      </c>
      <c r="IP35" s="17" t="e">
        <f>VLOOKUP(#REF!,$IS$21:$IT$29,2,0)</f>
        <v>#REF!</v>
      </c>
    </row>
    <row r="36" spans="1:250" s="17" customFormat="1">
      <c r="A36" s="89" t="str">
        <f>Tri_Incurred_AttrorTot!A27</f>
        <v>2002 Q4</v>
      </c>
      <c r="B36" s="208">
        <f>IF(A36=$C$16,"",INDEX(Tri_Incurred_AttrorTot!$B27:$CC27,1,MATCH($B$16,$A$21:$A$100)-$O36)/unit)</f>
        <v>2217.5160000000001</v>
      </c>
      <c r="C36" s="208">
        <f>INDEX(Tri_Incurred_AttrorTot!$B27:$CC27,1,Tot_Acc_Per-$O36)/unit</f>
        <v>2217.5160000000001</v>
      </c>
      <c r="D36" s="87">
        <f t="shared" si="0"/>
        <v>0</v>
      </c>
      <c r="E36" s="87">
        <f t="shared" si="18"/>
        <v>0</v>
      </c>
      <c r="F36" s="87">
        <f t="shared" si="1"/>
        <v>0</v>
      </c>
      <c r="G36" s="88">
        <f t="shared" si="2"/>
        <v>0</v>
      </c>
      <c r="I36" s="89" t="str">
        <f t="shared" si="3"/>
        <v>2002 Q4</v>
      </c>
      <c r="J36" s="87">
        <f t="shared" si="4"/>
        <v>2217.5160000000001</v>
      </c>
      <c r="K36" s="87">
        <f t="shared" si="5"/>
        <v>2217.5160000000001</v>
      </c>
      <c r="L36" s="279">
        <f t="shared" si="19"/>
        <v>2217.5160000000001</v>
      </c>
      <c r="M36" s="87">
        <f t="shared" si="6"/>
        <v>0</v>
      </c>
      <c r="N36" s="88">
        <f t="shared" si="7"/>
        <v>0</v>
      </c>
      <c r="O36" s="744">
        <f t="shared" si="20"/>
        <v>15</v>
      </c>
      <c r="P36" s="192">
        <f t="shared" si="8"/>
        <v>0</v>
      </c>
      <c r="Q36" s="60"/>
      <c r="R36" s="20"/>
      <c r="S36" s="167"/>
      <c r="T36" s="167"/>
      <c r="U36" s="20"/>
      <c r="V36" s="20"/>
      <c r="W36" s="20"/>
      <c r="X36" s="20"/>
      <c r="Y36" s="20"/>
      <c r="Z36" s="61"/>
      <c r="AF36" s="193"/>
      <c r="AH36" s="89">
        <f t="shared" si="21"/>
        <v>138</v>
      </c>
      <c r="AI36" s="561">
        <f>(VLOOKUP(A36,'User Entries'!$A$167:$F$254,6,0))</f>
        <v>1</v>
      </c>
      <c r="AJ36" s="88">
        <f t="shared" si="9"/>
        <v>1</v>
      </c>
      <c r="AK36" s="121">
        <f t="shared" si="22"/>
        <v>1</v>
      </c>
      <c r="AM36" s="163">
        <f t="shared" si="23"/>
        <v>0</v>
      </c>
      <c r="AN36" s="163">
        <f t="shared" si="28"/>
        <v>0</v>
      </c>
      <c r="AO36" s="163">
        <f t="shared" si="29"/>
        <v>0</v>
      </c>
      <c r="AP36" s="163">
        <f t="shared" si="30"/>
        <v>0</v>
      </c>
      <c r="AQ36" s="163">
        <f t="shared" si="31"/>
        <v>0</v>
      </c>
      <c r="AR36" s="163">
        <f t="shared" si="32"/>
        <v>0</v>
      </c>
      <c r="AS36" s="163">
        <f t="shared" si="33"/>
        <v>0</v>
      </c>
      <c r="AT36" s="163">
        <f t="shared" si="34"/>
        <v>0</v>
      </c>
      <c r="AW36" s="89" t="str">
        <f t="shared" si="10"/>
        <v>2010 Q2</v>
      </c>
      <c r="AX36" s="286">
        <f t="shared" si="11"/>
        <v>0.97822551134992641</v>
      </c>
      <c r="AY36" s="287">
        <f t="shared" si="12"/>
        <v>1</v>
      </c>
      <c r="AZ36" s="287">
        <v>1</v>
      </c>
      <c r="BA36" s="287">
        <f t="shared" si="13"/>
        <v>1</v>
      </c>
      <c r="BB36" s="287">
        <f t="shared" si="14"/>
        <v>0</v>
      </c>
      <c r="BC36" s="54"/>
      <c r="BD36" s="287" t="str">
        <f t="shared" si="15"/>
        <v>2002 Q4</v>
      </c>
      <c r="BE36" s="287">
        <f t="shared" si="16"/>
        <v>1</v>
      </c>
      <c r="BF36" s="287">
        <f t="shared" si="17"/>
        <v>1</v>
      </c>
      <c r="BG36" s="287">
        <f>Summary_AttrorTotal!H33/Summary_AttrorTotal!J33</f>
        <v>1</v>
      </c>
      <c r="BH36" s="287">
        <f>Summary_AttrorTotal!I33/Summary_AttrorTotal!J33</f>
        <v>0</v>
      </c>
      <c r="IP36" s="17" t="e">
        <f>VLOOKUP(#REF!,$IS$21:$IT$29,2,0)</f>
        <v>#REF!</v>
      </c>
    </row>
    <row r="37" spans="1:250" s="17" customFormat="1">
      <c r="A37" s="89" t="str">
        <f>Tri_Incurred_AttrorTot!A28</f>
        <v>2003 Q1</v>
      </c>
      <c r="B37" s="208">
        <f>IF(A37=$C$16,"",INDEX(Tri_Incurred_AttrorTot!$B28:$CC28,1,MATCH($B$16,$A$21:$A$100)-$O37)/unit)</f>
        <v>2042.1659999999999</v>
      </c>
      <c r="C37" s="208">
        <f>INDEX(Tri_Incurred_AttrorTot!$B28:$CC28,1,Tot_Acc_Per-$O37)/unit</f>
        <v>2042.1659999999999</v>
      </c>
      <c r="D37" s="87">
        <f t="shared" si="0"/>
        <v>0</v>
      </c>
      <c r="E37" s="87">
        <f t="shared" si="18"/>
        <v>0</v>
      </c>
      <c r="F37" s="87">
        <f t="shared" si="1"/>
        <v>0</v>
      </c>
      <c r="G37" s="88">
        <f t="shared" si="2"/>
        <v>0</v>
      </c>
      <c r="I37" s="89" t="str">
        <f t="shared" si="3"/>
        <v>2003 Q1</v>
      </c>
      <c r="J37" s="87">
        <f t="shared" si="4"/>
        <v>2042.1659999999999</v>
      </c>
      <c r="K37" s="87">
        <f t="shared" si="5"/>
        <v>2042.1659999999999</v>
      </c>
      <c r="L37" s="279">
        <f t="shared" si="19"/>
        <v>2042.1659999999999</v>
      </c>
      <c r="M37" s="87">
        <f t="shared" si="6"/>
        <v>0</v>
      </c>
      <c r="N37" s="88">
        <f t="shared" si="7"/>
        <v>0</v>
      </c>
      <c r="O37" s="744">
        <f t="shared" si="20"/>
        <v>16</v>
      </c>
      <c r="P37" s="192">
        <f t="shared" si="8"/>
        <v>0</v>
      </c>
      <c r="Q37" s="60"/>
      <c r="R37" s="20"/>
      <c r="S37" s="167"/>
      <c r="T37" s="167"/>
      <c r="U37" s="20"/>
      <c r="V37" s="20"/>
      <c r="W37" s="20"/>
      <c r="X37" s="20"/>
      <c r="Y37" s="20"/>
      <c r="Z37" s="61"/>
      <c r="AF37" s="193"/>
      <c r="AH37" s="89">
        <f t="shared" si="21"/>
        <v>135</v>
      </c>
      <c r="AI37" s="561">
        <f>(VLOOKUP(A37,'User Entries'!$A$167:$F$254,6,0))</f>
        <v>1</v>
      </c>
      <c r="AJ37" s="88">
        <f t="shared" si="9"/>
        <v>1</v>
      </c>
      <c r="AK37" s="121">
        <f t="shared" si="22"/>
        <v>1</v>
      </c>
      <c r="AM37" s="163">
        <f t="shared" si="23"/>
        <v>0</v>
      </c>
      <c r="AN37" s="163">
        <f t="shared" si="28"/>
        <v>0</v>
      </c>
      <c r="AO37" s="163">
        <f t="shared" si="29"/>
        <v>0</v>
      </c>
      <c r="AP37" s="163">
        <f t="shared" si="30"/>
        <v>0</v>
      </c>
      <c r="AQ37" s="163">
        <f t="shared" si="31"/>
        <v>0</v>
      </c>
      <c r="AR37" s="163">
        <f t="shared" si="32"/>
        <v>0</v>
      </c>
      <c r="AS37" s="163">
        <f t="shared" si="33"/>
        <v>0</v>
      </c>
      <c r="AT37" s="163">
        <f t="shared" si="34"/>
        <v>0</v>
      </c>
      <c r="AW37" s="89" t="str">
        <f t="shared" si="10"/>
        <v>2010 Q1</v>
      </c>
      <c r="AX37" s="286">
        <f t="shared" si="11"/>
        <v>1</v>
      </c>
      <c r="AY37" s="287">
        <f t="shared" si="12"/>
        <v>1</v>
      </c>
      <c r="AZ37" s="287">
        <v>1</v>
      </c>
      <c r="BA37" s="287">
        <f t="shared" si="13"/>
        <v>1</v>
      </c>
      <c r="BB37" s="287">
        <f t="shared" si="14"/>
        <v>0</v>
      </c>
      <c r="BC37" s="54"/>
      <c r="BD37" s="287" t="str">
        <f t="shared" si="15"/>
        <v>2003 Q1</v>
      </c>
      <c r="BE37" s="287">
        <f t="shared" si="16"/>
        <v>1</v>
      </c>
      <c r="BF37" s="287">
        <f t="shared" si="17"/>
        <v>1</v>
      </c>
      <c r="BG37" s="287">
        <f>Summary_AttrorTotal!H34/Summary_AttrorTotal!J34</f>
        <v>1</v>
      </c>
      <c r="BH37" s="287">
        <f>Summary_AttrorTotal!I34/Summary_AttrorTotal!J34</f>
        <v>0</v>
      </c>
      <c r="IP37" s="17" t="e">
        <f>VLOOKUP(#REF!,$IS$21:$IT$29,2,0)</f>
        <v>#REF!</v>
      </c>
    </row>
    <row r="38" spans="1:250" s="17" customFormat="1">
      <c r="A38" s="89" t="str">
        <f>Tri_Incurred_AttrorTot!A29</f>
        <v>2003 Q2</v>
      </c>
      <c r="B38" s="208">
        <f>IF(A38=$C$16,"",INDEX(Tri_Incurred_AttrorTot!$B29:$CC29,1,MATCH($B$16,$A$21:$A$100)-$O38)/unit)</f>
        <v>1704.3389999999999</v>
      </c>
      <c r="C38" s="208">
        <f>INDEX(Tri_Incurred_AttrorTot!$B29:$CC29,1,Tot_Acc_Per-$O38)/unit</f>
        <v>1704.3389999999999</v>
      </c>
      <c r="D38" s="87">
        <f t="shared" si="0"/>
        <v>0</v>
      </c>
      <c r="E38" s="87">
        <f t="shared" si="18"/>
        <v>0</v>
      </c>
      <c r="F38" s="87">
        <f t="shared" si="1"/>
        <v>0</v>
      </c>
      <c r="G38" s="88">
        <f t="shared" si="2"/>
        <v>0</v>
      </c>
      <c r="I38" s="89" t="str">
        <f t="shared" si="3"/>
        <v>2003 Q2</v>
      </c>
      <c r="J38" s="87">
        <f t="shared" si="4"/>
        <v>1704.3389999999999</v>
      </c>
      <c r="K38" s="87">
        <f t="shared" si="5"/>
        <v>1704.3389999999999</v>
      </c>
      <c r="L38" s="279">
        <f t="shared" si="19"/>
        <v>1704.3389999999999</v>
      </c>
      <c r="M38" s="87">
        <f t="shared" si="6"/>
        <v>0</v>
      </c>
      <c r="N38" s="88">
        <f t="shared" si="7"/>
        <v>0</v>
      </c>
      <c r="O38" s="744">
        <f t="shared" si="20"/>
        <v>17</v>
      </c>
      <c r="P38" s="192">
        <f t="shared" si="8"/>
        <v>0</v>
      </c>
      <c r="Q38" s="60"/>
      <c r="R38" s="20"/>
      <c r="S38" s="167"/>
      <c r="T38" s="167"/>
      <c r="U38" s="20"/>
      <c r="V38" s="20"/>
      <c r="W38" s="20"/>
      <c r="X38" s="20"/>
      <c r="Y38" s="20"/>
      <c r="Z38" s="61"/>
      <c r="AF38" s="193"/>
      <c r="AH38" s="89">
        <f t="shared" si="21"/>
        <v>132</v>
      </c>
      <c r="AI38" s="561">
        <f>(VLOOKUP(A38,'User Entries'!$A$167:$F$254,6,0))</f>
        <v>1</v>
      </c>
      <c r="AJ38" s="88">
        <f t="shared" si="9"/>
        <v>1</v>
      </c>
      <c r="AK38" s="121">
        <f t="shared" si="22"/>
        <v>1</v>
      </c>
      <c r="AM38" s="163">
        <f t="shared" si="23"/>
        <v>0</v>
      </c>
      <c r="AN38" s="163">
        <f t="shared" si="28"/>
        <v>0</v>
      </c>
      <c r="AO38" s="163">
        <f t="shared" si="29"/>
        <v>0</v>
      </c>
      <c r="AP38" s="163">
        <f t="shared" si="30"/>
        <v>0</v>
      </c>
      <c r="AQ38" s="163">
        <f t="shared" si="31"/>
        <v>0</v>
      </c>
      <c r="AR38" s="163">
        <f t="shared" si="32"/>
        <v>0</v>
      </c>
      <c r="AS38" s="163">
        <f t="shared" si="33"/>
        <v>0</v>
      </c>
      <c r="AT38" s="163">
        <f t="shared" si="34"/>
        <v>0</v>
      </c>
      <c r="AW38" s="89" t="str">
        <f t="shared" si="10"/>
        <v>2009 Q4</v>
      </c>
      <c r="AX38" s="286">
        <f t="shared" si="11"/>
        <v>1</v>
      </c>
      <c r="AY38" s="287">
        <f t="shared" si="12"/>
        <v>1</v>
      </c>
      <c r="AZ38" s="287">
        <v>1</v>
      </c>
      <c r="BA38" s="287">
        <f t="shared" si="13"/>
        <v>1</v>
      </c>
      <c r="BB38" s="287">
        <f t="shared" si="14"/>
        <v>0</v>
      </c>
      <c r="BC38" s="54"/>
      <c r="BD38" s="287" t="str">
        <f t="shared" si="15"/>
        <v>2003 Q2</v>
      </c>
      <c r="BE38" s="287">
        <f t="shared" si="16"/>
        <v>1</v>
      </c>
      <c r="BF38" s="287">
        <f t="shared" si="17"/>
        <v>1</v>
      </c>
      <c r="BG38" s="287">
        <f>Summary_AttrorTotal!H35/Summary_AttrorTotal!J35</f>
        <v>1</v>
      </c>
      <c r="BH38" s="287">
        <f>Summary_AttrorTotal!I35/Summary_AttrorTotal!J35</f>
        <v>0</v>
      </c>
      <c r="IP38" s="17" t="e">
        <f>VLOOKUP(#REF!,$IS$21:$IT$29,2,0)</f>
        <v>#REF!</v>
      </c>
    </row>
    <row r="39" spans="1:250" s="17" customFormat="1">
      <c r="A39" s="89" t="str">
        <f>Tri_Incurred_AttrorTot!A30</f>
        <v>2003 Q3</v>
      </c>
      <c r="B39" s="208">
        <f>IF(A39=$C$16,"",INDEX(Tri_Incurred_AttrorTot!$B30:$CC30,1,MATCH($B$16,$A$21:$A$100)-$O39)/unit)</f>
        <v>712.221</v>
      </c>
      <c r="C39" s="208">
        <f>INDEX(Tri_Incurred_AttrorTot!$B30:$CC30,1,Tot_Acc_Per-$O39)/unit</f>
        <v>712.221</v>
      </c>
      <c r="D39" s="87">
        <f t="shared" si="0"/>
        <v>0</v>
      </c>
      <c r="E39" s="87">
        <f t="shared" si="18"/>
        <v>0</v>
      </c>
      <c r="F39" s="87">
        <f t="shared" si="1"/>
        <v>0</v>
      </c>
      <c r="G39" s="88">
        <f t="shared" si="2"/>
        <v>0</v>
      </c>
      <c r="I39" s="89" t="str">
        <f t="shared" si="3"/>
        <v>2003 Q3</v>
      </c>
      <c r="J39" s="87">
        <f t="shared" si="4"/>
        <v>712.221</v>
      </c>
      <c r="K39" s="87">
        <f t="shared" si="5"/>
        <v>712.221</v>
      </c>
      <c r="L39" s="279">
        <f t="shared" si="19"/>
        <v>712.221</v>
      </c>
      <c r="M39" s="87">
        <f t="shared" si="6"/>
        <v>0</v>
      </c>
      <c r="N39" s="88">
        <f t="shared" si="7"/>
        <v>0</v>
      </c>
      <c r="O39" s="744">
        <f t="shared" si="20"/>
        <v>18</v>
      </c>
      <c r="P39" s="192">
        <f t="shared" si="8"/>
        <v>0</v>
      </c>
      <c r="Q39" s="60"/>
      <c r="R39" s="20"/>
      <c r="S39" s="167"/>
      <c r="T39" s="167"/>
      <c r="U39" s="20"/>
      <c r="V39" s="20"/>
      <c r="W39" s="20"/>
      <c r="X39" s="20"/>
      <c r="Y39" s="20"/>
      <c r="Z39" s="61"/>
      <c r="AF39" s="193"/>
      <c r="AH39" s="89">
        <f t="shared" si="21"/>
        <v>129</v>
      </c>
      <c r="AI39" s="561">
        <f>(VLOOKUP(A39,'User Entries'!$A$167:$F$254,6,0))</f>
        <v>1</v>
      </c>
      <c r="AJ39" s="88">
        <f t="shared" si="9"/>
        <v>1</v>
      </c>
      <c r="AK39" s="121">
        <f t="shared" si="22"/>
        <v>1</v>
      </c>
      <c r="AM39" s="163">
        <f t="shared" si="23"/>
        <v>0</v>
      </c>
      <c r="AN39" s="163">
        <f t="shared" si="28"/>
        <v>0</v>
      </c>
      <c r="AO39" s="163">
        <f t="shared" si="29"/>
        <v>0</v>
      </c>
      <c r="AP39" s="163">
        <f t="shared" si="30"/>
        <v>0</v>
      </c>
      <c r="AQ39" s="163">
        <f t="shared" si="31"/>
        <v>0</v>
      </c>
      <c r="AR39" s="163">
        <f t="shared" si="32"/>
        <v>0</v>
      </c>
      <c r="AS39" s="163">
        <f t="shared" si="33"/>
        <v>0</v>
      </c>
      <c r="AT39" s="163">
        <f t="shared" si="34"/>
        <v>0</v>
      </c>
      <c r="AW39" s="89" t="str">
        <f t="shared" si="10"/>
        <v>2009 Q3</v>
      </c>
      <c r="AX39" s="286">
        <f t="shared" si="11"/>
        <v>1</v>
      </c>
      <c r="AY39" s="287">
        <f t="shared" si="12"/>
        <v>1</v>
      </c>
      <c r="AZ39" s="287">
        <v>1</v>
      </c>
      <c r="BA39" s="287">
        <f t="shared" si="13"/>
        <v>1</v>
      </c>
      <c r="BB39" s="287">
        <f t="shared" si="14"/>
        <v>0</v>
      </c>
      <c r="BC39" s="54"/>
      <c r="BD39" s="287" t="str">
        <f t="shared" si="15"/>
        <v>2003 Q3</v>
      </c>
      <c r="BE39" s="287">
        <f t="shared" si="16"/>
        <v>1</v>
      </c>
      <c r="BF39" s="287">
        <f t="shared" si="17"/>
        <v>1</v>
      </c>
      <c r="BG39" s="287">
        <f>Summary_AttrorTotal!H36/Summary_AttrorTotal!J36</f>
        <v>1</v>
      </c>
      <c r="BH39" s="287">
        <f>Summary_AttrorTotal!I36/Summary_AttrorTotal!J36</f>
        <v>0</v>
      </c>
      <c r="IP39" s="17" t="e">
        <f>VLOOKUP(#REF!,$IS$21:$IT$29,2,0)</f>
        <v>#REF!</v>
      </c>
    </row>
    <row r="40" spans="1:250" s="17" customFormat="1">
      <c r="A40" s="89" t="str">
        <f>Tri_Incurred_AttrorTot!A31</f>
        <v>2003 Q4</v>
      </c>
      <c r="B40" s="208">
        <f>IF(A40=$C$16,"",INDEX(Tri_Incurred_AttrorTot!$B31:$CC31,1,MATCH($B$16,$A$21:$A$100)-$O40)/unit)</f>
        <v>1031.9259999999999</v>
      </c>
      <c r="C40" s="208">
        <f>INDEX(Tri_Incurred_AttrorTot!$B31:$CC31,1,Tot_Acc_Per-$O40)/unit</f>
        <v>1031.9259999999999</v>
      </c>
      <c r="D40" s="87">
        <f t="shared" si="0"/>
        <v>0</v>
      </c>
      <c r="E40" s="87">
        <f t="shared" si="18"/>
        <v>0</v>
      </c>
      <c r="F40" s="87">
        <f t="shared" si="1"/>
        <v>0</v>
      </c>
      <c r="G40" s="88">
        <f t="shared" si="2"/>
        <v>0</v>
      </c>
      <c r="I40" s="89" t="str">
        <f t="shared" si="3"/>
        <v>2003 Q4</v>
      </c>
      <c r="J40" s="87">
        <f t="shared" si="4"/>
        <v>1031.9259999999999</v>
      </c>
      <c r="K40" s="87">
        <f t="shared" si="5"/>
        <v>1031.9259999999999</v>
      </c>
      <c r="L40" s="279">
        <f t="shared" si="19"/>
        <v>1031.9259999999999</v>
      </c>
      <c r="M40" s="87">
        <f t="shared" si="6"/>
        <v>0</v>
      </c>
      <c r="N40" s="88">
        <f t="shared" si="7"/>
        <v>0</v>
      </c>
      <c r="O40" s="744">
        <f t="shared" si="20"/>
        <v>19</v>
      </c>
      <c r="P40" s="192">
        <f t="shared" si="8"/>
        <v>0</v>
      </c>
      <c r="Q40" s="60"/>
      <c r="R40" s="20"/>
      <c r="S40" s="167"/>
      <c r="T40" s="167"/>
      <c r="U40" s="20"/>
      <c r="V40" s="20"/>
      <c r="W40" s="20"/>
      <c r="X40" s="20"/>
      <c r="Y40" s="20"/>
      <c r="Z40" s="61"/>
      <c r="AF40" s="193"/>
      <c r="AH40" s="89">
        <f t="shared" si="21"/>
        <v>126</v>
      </c>
      <c r="AI40" s="561">
        <f>(VLOOKUP(A40,'User Entries'!$A$167:$F$254,6,0))</f>
        <v>1</v>
      </c>
      <c r="AJ40" s="88">
        <f t="shared" si="9"/>
        <v>1</v>
      </c>
      <c r="AK40" s="121">
        <f t="shared" si="22"/>
        <v>1</v>
      </c>
      <c r="AM40" s="163">
        <f t="shared" si="23"/>
        <v>0</v>
      </c>
      <c r="AN40" s="163">
        <f t="shared" si="28"/>
        <v>0</v>
      </c>
      <c r="AO40" s="163">
        <f t="shared" si="29"/>
        <v>0</v>
      </c>
      <c r="AP40" s="163">
        <f t="shared" si="30"/>
        <v>0</v>
      </c>
      <c r="AQ40" s="163">
        <f t="shared" si="31"/>
        <v>0</v>
      </c>
      <c r="AR40" s="163">
        <f t="shared" si="32"/>
        <v>0</v>
      </c>
      <c r="AS40" s="163">
        <f t="shared" si="33"/>
        <v>0</v>
      </c>
      <c r="AT40" s="163">
        <f t="shared" si="34"/>
        <v>0</v>
      </c>
      <c r="AW40" s="89" t="str">
        <f t="shared" si="10"/>
        <v>2009 Q2</v>
      </c>
      <c r="AX40" s="286">
        <f t="shared" si="11"/>
        <v>1</v>
      </c>
      <c r="AY40" s="287">
        <f t="shared" si="12"/>
        <v>1</v>
      </c>
      <c r="AZ40" s="287">
        <v>1</v>
      </c>
      <c r="BA40" s="287">
        <f t="shared" si="13"/>
        <v>1</v>
      </c>
      <c r="BB40" s="287">
        <f t="shared" si="14"/>
        <v>0</v>
      </c>
      <c r="BC40" s="54"/>
      <c r="BD40" s="287" t="str">
        <f t="shared" si="15"/>
        <v>2003 Q4</v>
      </c>
      <c r="BE40" s="287">
        <f t="shared" si="16"/>
        <v>1</v>
      </c>
      <c r="BF40" s="287">
        <f t="shared" si="17"/>
        <v>1</v>
      </c>
      <c r="BG40" s="287">
        <f>Summary_AttrorTotal!H37/Summary_AttrorTotal!J37</f>
        <v>1</v>
      </c>
      <c r="BH40" s="287">
        <f>Summary_AttrorTotal!I37/Summary_AttrorTotal!J37</f>
        <v>0</v>
      </c>
      <c r="IP40" s="17" t="e">
        <f>VLOOKUP(#REF!,$IS$21:$IT$29,2,0)</f>
        <v>#REF!</v>
      </c>
    </row>
    <row r="41" spans="1:250" s="17" customFormat="1">
      <c r="A41" s="89" t="str">
        <f>Tri_Incurred_AttrorTot!A32</f>
        <v>2004 Q1</v>
      </c>
      <c r="B41" s="208">
        <f>IF(A41=$C$16,"",INDEX(Tri_Incurred_AttrorTot!$B32:$CC32,1,MATCH($B$16,$A$21:$A$100)-$O41)/unit)</f>
        <v>1208.4349999999999</v>
      </c>
      <c r="C41" s="208">
        <f>INDEX(Tri_Incurred_AttrorTot!$B32:$CC32,1,Tot_Acc_Per-$O41)/unit</f>
        <v>1208.4349999999999</v>
      </c>
      <c r="D41" s="87">
        <f t="shared" si="0"/>
        <v>0</v>
      </c>
      <c r="E41" s="87">
        <f t="shared" si="18"/>
        <v>0</v>
      </c>
      <c r="F41" s="87">
        <f t="shared" si="1"/>
        <v>0</v>
      </c>
      <c r="G41" s="88">
        <f t="shared" si="2"/>
        <v>0</v>
      </c>
      <c r="I41" s="89" t="str">
        <f t="shared" si="3"/>
        <v>2004 Q1</v>
      </c>
      <c r="J41" s="87">
        <f t="shared" si="4"/>
        <v>1208.4349999999999</v>
      </c>
      <c r="K41" s="87">
        <f t="shared" si="5"/>
        <v>1208.4349999999999</v>
      </c>
      <c r="L41" s="279">
        <f t="shared" si="19"/>
        <v>1208.4349999999999</v>
      </c>
      <c r="M41" s="87">
        <f t="shared" si="6"/>
        <v>0</v>
      </c>
      <c r="N41" s="88">
        <f t="shared" si="7"/>
        <v>0</v>
      </c>
      <c r="O41" s="744">
        <f t="shared" si="20"/>
        <v>20</v>
      </c>
      <c r="P41" s="192">
        <f t="shared" si="8"/>
        <v>0</v>
      </c>
      <c r="Q41" s="96"/>
      <c r="R41" s="281"/>
      <c r="S41" s="282"/>
      <c r="T41" s="282"/>
      <c r="U41" s="97"/>
      <c r="V41" s="97"/>
      <c r="W41" s="97"/>
      <c r="X41" s="97"/>
      <c r="Y41" s="97"/>
      <c r="Z41" s="98"/>
      <c r="AF41" s="193"/>
      <c r="AH41" s="89">
        <f t="shared" si="21"/>
        <v>123</v>
      </c>
      <c r="AI41" s="561">
        <f>(VLOOKUP(A41,'User Entries'!$A$167:$F$254,6,0))</f>
        <v>1</v>
      </c>
      <c r="AJ41" s="88">
        <f t="shared" si="9"/>
        <v>1</v>
      </c>
      <c r="AK41" s="121">
        <f t="shared" si="22"/>
        <v>1</v>
      </c>
      <c r="AM41" s="163">
        <f t="shared" si="23"/>
        <v>0</v>
      </c>
      <c r="AN41" s="163">
        <f t="shared" si="28"/>
        <v>0</v>
      </c>
      <c r="AO41" s="163">
        <f t="shared" si="29"/>
        <v>0</v>
      </c>
      <c r="AP41" s="163">
        <f>$AJ37-$AJ41</f>
        <v>0</v>
      </c>
      <c r="AQ41" s="163">
        <f t="shared" si="31"/>
        <v>0</v>
      </c>
      <c r="AR41" s="163">
        <f t="shared" si="32"/>
        <v>0</v>
      </c>
      <c r="AS41" s="163">
        <f t="shared" si="33"/>
        <v>0</v>
      </c>
      <c r="AT41" s="163">
        <f t="shared" si="34"/>
        <v>0</v>
      </c>
      <c r="AW41" s="89" t="str">
        <f t="shared" si="10"/>
        <v>2009 Q1</v>
      </c>
      <c r="AX41" s="286">
        <f t="shared" si="11"/>
        <v>1</v>
      </c>
      <c r="AY41" s="287">
        <f t="shared" si="12"/>
        <v>1</v>
      </c>
      <c r="AZ41" s="287">
        <v>1</v>
      </c>
      <c r="BA41" s="287">
        <f t="shared" si="13"/>
        <v>1</v>
      </c>
      <c r="BB41" s="287">
        <f t="shared" si="14"/>
        <v>0</v>
      </c>
      <c r="BC41" s="54"/>
      <c r="BD41" s="287" t="str">
        <f t="shared" si="15"/>
        <v>2004 Q1</v>
      </c>
      <c r="BE41" s="287">
        <f t="shared" si="16"/>
        <v>1</v>
      </c>
      <c r="BF41" s="287">
        <f t="shared" si="17"/>
        <v>1</v>
      </c>
      <c r="BG41" s="287">
        <f>Summary_AttrorTotal!H38/Summary_AttrorTotal!J38</f>
        <v>1</v>
      </c>
      <c r="BH41" s="287">
        <f>Summary_AttrorTotal!I38/Summary_AttrorTotal!J38</f>
        <v>0</v>
      </c>
      <c r="IP41" s="17" t="e">
        <f>VLOOKUP(#REF!,$IS$21:$IT$29,2,0)</f>
        <v>#REF!</v>
      </c>
    </row>
    <row r="42" spans="1:250" s="17" customFormat="1">
      <c r="A42" s="89" t="str">
        <f>Tri_Incurred_AttrorTot!A33</f>
        <v>2004 Q2</v>
      </c>
      <c r="B42" s="208">
        <f>IF(A42=$C$16,"",INDEX(Tri_Incurred_AttrorTot!$B33:$CC33,1,MATCH($B$16,$A$21:$A$100)-$O42)/unit)</f>
        <v>928.87300000000005</v>
      </c>
      <c r="C42" s="208">
        <f>INDEX(Tri_Incurred_AttrorTot!$B33:$CC33,1,Tot_Acc_Per-$O42)/unit</f>
        <v>928.87300000000005</v>
      </c>
      <c r="D42" s="87">
        <f t="shared" si="0"/>
        <v>0</v>
      </c>
      <c r="E42" s="87">
        <f t="shared" si="18"/>
        <v>0</v>
      </c>
      <c r="F42" s="87">
        <f t="shared" si="1"/>
        <v>0</v>
      </c>
      <c r="G42" s="88">
        <f t="shared" si="2"/>
        <v>0</v>
      </c>
      <c r="I42" s="89" t="str">
        <f t="shared" si="3"/>
        <v>2004 Q2</v>
      </c>
      <c r="J42" s="87">
        <f t="shared" si="4"/>
        <v>928.87300000000005</v>
      </c>
      <c r="K42" s="87">
        <f t="shared" si="5"/>
        <v>928.87300000000005</v>
      </c>
      <c r="L42" s="279">
        <f t="shared" si="19"/>
        <v>928.87300000000005</v>
      </c>
      <c r="M42" s="87">
        <f t="shared" si="6"/>
        <v>0</v>
      </c>
      <c r="N42" s="88">
        <f t="shared" si="7"/>
        <v>0</v>
      </c>
      <c r="O42" s="744">
        <f t="shared" si="20"/>
        <v>21</v>
      </c>
      <c r="P42" s="192">
        <f t="shared" si="8"/>
        <v>0</v>
      </c>
      <c r="Q42" s="20"/>
      <c r="R42" s="20"/>
      <c r="S42" s="20"/>
      <c r="T42" s="20"/>
      <c r="U42" s="20"/>
      <c r="V42" s="20"/>
      <c r="W42" s="20"/>
      <c r="X42" s="20"/>
      <c r="Y42" s="20"/>
      <c r="Z42" s="20"/>
      <c r="AF42" s="193"/>
      <c r="AH42" s="89">
        <f t="shared" si="21"/>
        <v>120</v>
      </c>
      <c r="AI42" s="561">
        <f>(VLOOKUP(A42,'User Entries'!$A$167:$F$254,6,0))</f>
        <v>1</v>
      </c>
      <c r="AJ42" s="88">
        <f t="shared" si="9"/>
        <v>1</v>
      </c>
      <c r="AK42" s="121">
        <f t="shared" si="22"/>
        <v>1</v>
      </c>
      <c r="AM42" s="163">
        <f t="shared" si="23"/>
        <v>0</v>
      </c>
      <c r="AN42" s="163">
        <f t="shared" si="28"/>
        <v>0</v>
      </c>
      <c r="AO42" s="163">
        <f t="shared" si="29"/>
        <v>0</v>
      </c>
      <c r="AP42" s="163">
        <f t="shared" ref="AP42:AP73" si="35">AJ38-AJ42</f>
        <v>0</v>
      </c>
      <c r="AQ42" s="163">
        <f t="shared" si="31"/>
        <v>0</v>
      </c>
      <c r="AR42" s="163">
        <f t="shared" si="32"/>
        <v>0</v>
      </c>
      <c r="AS42" s="163">
        <f t="shared" si="33"/>
        <v>0</v>
      </c>
      <c r="AT42" s="163">
        <f t="shared" si="34"/>
        <v>0</v>
      </c>
      <c r="AW42" s="89" t="str">
        <f t="shared" si="10"/>
        <v>2008 Q4</v>
      </c>
      <c r="AX42" s="286">
        <f t="shared" si="11"/>
        <v>1</v>
      </c>
      <c r="AY42" s="287">
        <f t="shared" si="12"/>
        <v>1</v>
      </c>
      <c r="AZ42" s="287">
        <v>1</v>
      </c>
      <c r="BA42" s="287">
        <f t="shared" si="13"/>
        <v>1</v>
      </c>
      <c r="BB42" s="287">
        <f t="shared" si="14"/>
        <v>0</v>
      </c>
      <c r="BC42" s="54"/>
      <c r="BD42" s="287" t="str">
        <f t="shared" si="15"/>
        <v>2004 Q2</v>
      </c>
      <c r="BE42" s="287">
        <f t="shared" si="16"/>
        <v>1</v>
      </c>
      <c r="BF42" s="287">
        <f t="shared" si="17"/>
        <v>1</v>
      </c>
      <c r="BG42" s="287">
        <f>Summary_AttrorTotal!H39/Summary_AttrorTotal!J39</f>
        <v>1</v>
      </c>
      <c r="BH42" s="287">
        <f>Summary_AttrorTotal!I39/Summary_AttrorTotal!J39</f>
        <v>0</v>
      </c>
      <c r="IP42" s="17" t="e">
        <f>VLOOKUP(#REF!,$IS$21:$IT$29,2,0)</f>
        <v>#REF!</v>
      </c>
    </row>
    <row r="43" spans="1:250" s="17" customFormat="1">
      <c r="A43" s="89" t="str">
        <f>Tri_Incurred_AttrorTot!A34</f>
        <v>2004 Q3</v>
      </c>
      <c r="B43" s="208">
        <f>IF(A43=$C$16,"",INDEX(Tri_Incurred_AttrorTot!$B34:$CC34,1,MATCH($B$16,$A$21:$A$100)-$O43)/unit)</f>
        <v>1134.3330000000001</v>
      </c>
      <c r="C43" s="208">
        <f>INDEX(Tri_Incurred_AttrorTot!$B34:$CC34,1,Tot_Acc_Per-$O43)/unit</f>
        <v>1134.3330000000001</v>
      </c>
      <c r="D43" s="87">
        <f t="shared" si="0"/>
        <v>0</v>
      </c>
      <c r="E43" s="87">
        <f t="shared" si="18"/>
        <v>0</v>
      </c>
      <c r="F43" s="87">
        <f t="shared" si="1"/>
        <v>0</v>
      </c>
      <c r="G43" s="88">
        <f t="shared" si="2"/>
        <v>0</v>
      </c>
      <c r="I43" s="89" t="str">
        <f t="shared" si="3"/>
        <v>2004 Q3</v>
      </c>
      <c r="J43" s="87">
        <f t="shared" si="4"/>
        <v>1134.3330000000001</v>
      </c>
      <c r="K43" s="87">
        <f>IF($J$16=I43,J43/AJ42,IF(ISERROR(A43),"",J43/(AJ43+AM43)))</f>
        <v>1134.3330000000001</v>
      </c>
      <c r="L43" s="279">
        <f t="shared" si="19"/>
        <v>1134.3330000000001</v>
      </c>
      <c r="M43" s="87">
        <f t="shared" si="6"/>
        <v>0</v>
      </c>
      <c r="N43" s="88">
        <f t="shared" si="7"/>
        <v>0</v>
      </c>
      <c r="O43" s="744">
        <f t="shared" si="20"/>
        <v>22</v>
      </c>
      <c r="Q43" s="20"/>
      <c r="R43" s="20"/>
      <c r="S43" s="20"/>
      <c r="T43" s="20"/>
      <c r="U43" s="20"/>
      <c r="V43" s="20"/>
      <c r="W43" s="20"/>
      <c r="X43" s="20"/>
      <c r="Y43" s="20"/>
      <c r="Z43" s="20"/>
      <c r="AF43" s="193"/>
      <c r="AH43" s="89">
        <f t="shared" si="21"/>
        <v>117</v>
      </c>
      <c r="AI43" s="561">
        <f>(VLOOKUP(A43,'User Entries'!$A$167:$F$254,6,0))</f>
        <v>1</v>
      </c>
      <c r="AJ43" s="88">
        <f t="shared" si="9"/>
        <v>1</v>
      </c>
      <c r="AK43" s="121">
        <f t="shared" si="22"/>
        <v>1</v>
      </c>
      <c r="AM43" s="163">
        <f t="shared" si="23"/>
        <v>0</v>
      </c>
      <c r="AN43" s="163">
        <f t="shared" si="28"/>
        <v>0</v>
      </c>
      <c r="AO43" s="163">
        <f t="shared" si="29"/>
        <v>0</v>
      </c>
      <c r="AP43" s="163">
        <f t="shared" si="35"/>
        <v>0</v>
      </c>
      <c r="AQ43" s="163">
        <f t="shared" si="31"/>
        <v>0</v>
      </c>
      <c r="AR43" s="163">
        <f t="shared" si="32"/>
        <v>0</v>
      </c>
      <c r="AS43" s="163">
        <f t="shared" si="33"/>
        <v>0</v>
      </c>
      <c r="AT43" s="163">
        <f t="shared" si="34"/>
        <v>0</v>
      </c>
      <c r="AW43" s="89" t="str">
        <f t="shared" si="10"/>
        <v>2008 Q3</v>
      </c>
      <c r="AX43" s="286">
        <f t="shared" si="11"/>
        <v>1</v>
      </c>
      <c r="AY43" s="287">
        <f t="shared" si="12"/>
        <v>1</v>
      </c>
      <c r="AZ43" s="287">
        <v>1</v>
      </c>
      <c r="BA43" s="287">
        <f t="shared" si="13"/>
        <v>1</v>
      </c>
      <c r="BB43" s="287">
        <f t="shared" si="14"/>
        <v>0</v>
      </c>
      <c r="BC43" s="284"/>
      <c r="BD43" s="287" t="str">
        <f t="shared" si="15"/>
        <v>2004 Q3</v>
      </c>
      <c r="BE43" s="287">
        <f t="shared" si="16"/>
        <v>1</v>
      </c>
      <c r="BF43" s="287">
        <f t="shared" si="17"/>
        <v>1</v>
      </c>
      <c r="BG43" s="287">
        <f>Summary_AttrorTotal!H40/Summary_AttrorTotal!J40</f>
        <v>1</v>
      </c>
      <c r="BH43" s="287">
        <f>Summary_AttrorTotal!I40/Summary_AttrorTotal!J40</f>
        <v>0</v>
      </c>
      <c r="IP43" s="17" t="e">
        <f>VLOOKUP(#REF!,$IS$21:$IT$29,2,0)</f>
        <v>#REF!</v>
      </c>
    </row>
    <row r="44" spans="1:250" s="17" customFormat="1">
      <c r="A44" s="89" t="str">
        <f>Tri_Incurred_AttrorTot!A35</f>
        <v>2004 Q4</v>
      </c>
      <c r="B44" s="208">
        <f>IF(A44=$C$16,"",INDEX(Tri_Incurred_AttrorTot!$B35:$CC35,1,MATCH($B$16,$A$21:$A$100)-$O44)/unit)</f>
        <v>865.245</v>
      </c>
      <c r="C44" s="208">
        <f>INDEX(Tri_Incurred_AttrorTot!$B35:$CC35,1,Tot_Acc_Per-$O44)/unit</f>
        <v>865.245</v>
      </c>
      <c r="D44" s="87">
        <f t="shared" si="0"/>
        <v>0</v>
      </c>
      <c r="E44" s="87">
        <f t="shared" si="18"/>
        <v>0</v>
      </c>
      <c r="F44" s="87">
        <f t="shared" si="1"/>
        <v>0</v>
      </c>
      <c r="G44" s="88">
        <f t="shared" si="2"/>
        <v>0</v>
      </c>
      <c r="I44" s="89" t="str">
        <f t="shared" si="3"/>
        <v>2004 Q4</v>
      </c>
      <c r="J44" s="87">
        <f t="shared" si="4"/>
        <v>865.245</v>
      </c>
      <c r="K44" s="87">
        <f t="shared" ref="K44:K80" si="36">IF($J$16=I44,J44/AJ43,IF(ISERROR(A44),"",J44/(AJ44+AM44)))</f>
        <v>865.245</v>
      </c>
      <c r="L44" s="279">
        <f t="shared" si="19"/>
        <v>865.245</v>
      </c>
      <c r="M44" s="87">
        <f t="shared" si="6"/>
        <v>0</v>
      </c>
      <c r="N44" s="88">
        <f t="shared" si="7"/>
        <v>0</v>
      </c>
      <c r="O44" s="744">
        <f t="shared" si="20"/>
        <v>23</v>
      </c>
      <c r="AH44" s="89">
        <f t="shared" si="21"/>
        <v>114</v>
      </c>
      <c r="AI44" s="561">
        <f>(VLOOKUP(A44,'User Entries'!$A$167:$F$254,6,0))</f>
        <v>1</v>
      </c>
      <c r="AJ44" s="88">
        <f t="shared" si="9"/>
        <v>1</v>
      </c>
      <c r="AK44" s="121">
        <f t="shared" si="22"/>
        <v>1</v>
      </c>
      <c r="AM44" s="163">
        <f t="shared" si="23"/>
        <v>0</v>
      </c>
      <c r="AN44" s="163">
        <f t="shared" si="28"/>
        <v>0</v>
      </c>
      <c r="AO44" s="163">
        <f t="shared" si="29"/>
        <v>0</v>
      </c>
      <c r="AP44" s="163">
        <f t="shared" si="35"/>
        <v>0</v>
      </c>
      <c r="AQ44" s="163">
        <f t="shared" si="31"/>
        <v>0</v>
      </c>
      <c r="AR44" s="163">
        <f t="shared" si="32"/>
        <v>0</v>
      </c>
      <c r="AS44" s="163">
        <f t="shared" si="33"/>
        <v>0</v>
      </c>
      <c r="AT44" s="163">
        <f t="shared" si="34"/>
        <v>0</v>
      </c>
      <c r="AW44" s="89" t="str">
        <f t="shared" si="10"/>
        <v>2008 Q2</v>
      </c>
      <c r="AX44" s="286">
        <f t="shared" si="11"/>
        <v>1</v>
      </c>
      <c r="AY44" s="287">
        <f t="shared" si="12"/>
        <v>1</v>
      </c>
      <c r="AZ44" s="287">
        <v>1</v>
      </c>
      <c r="BA44" s="287">
        <f t="shared" si="13"/>
        <v>1</v>
      </c>
      <c r="BB44" s="287">
        <f t="shared" si="14"/>
        <v>0</v>
      </c>
      <c r="BC44" s="284"/>
      <c r="BD44" s="287" t="str">
        <f t="shared" si="15"/>
        <v>2004 Q4</v>
      </c>
      <c r="BE44" s="287">
        <f t="shared" si="16"/>
        <v>1</v>
      </c>
      <c r="BF44" s="287">
        <f t="shared" si="17"/>
        <v>1</v>
      </c>
      <c r="BG44" s="287">
        <f>Summary_AttrorTotal!H41/Summary_AttrorTotal!J41</f>
        <v>1</v>
      </c>
      <c r="BH44" s="287">
        <f>Summary_AttrorTotal!I41/Summary_AttrorTotal!J41</f>
        <v>0</v>
      </c>
      <c r="IP44" s="17" t="e">
        <f>VLOOKUP(#REF!,$IS$21:$IT$29,2,0)</f>
        <v>#REF!</v>
      </c>
    </row>
    <row r="45" spans="1:250" s="17" customFormat="1">
      <c r="A45" s="89" t="str">
        <f>Tri_Incurred_AttrorTot!A36</f>
        <v>2005 Q1</v>
      </c>
      <c r="B45" s="208">
        <f>IF(A45=$C$16,"",INDEX(Tri_Incurred_AttrorTot!$B36:$CC36,1,MATCH($B$16,$A$21:$A$100)-$O45)/unit)</f>
        <v>1073.8800000000001</v>
      </c>
      <c r="C45" s="208">
        <f>INDEX(Tri_Incurred_AttrorTot!$B36:$CC36,1,Tot_Acc_Per-$O45)/unit</f>
        <v>1073.8800000000001</v>
      </c>
      <c r="D45" s="87">
        <f t="shared" si="0"/>
        <v>0</v>
      </c>
      <c r="E45" s="87">
        <f t="shared" si="18"/>
        <v>0</v>
      </c>
      <c r="F45" s="87">
        <f t="shared" si="1"/>
        <v>0</v>
      </c>
      <c r="G45" s="88">
        <f t="shared" si="2"/>
        <v>0</v>
      </c>
      <c r="I45" s="89" t="str">
        <f t="shared" si="3"/>
        <v>2005 Q1</v>
      </c>
      <c r="J45" s="87">
        <f t="shared" si="4"/>
        <v>1073.8800000000001</v>
      </c>
      <c r="K45" s="87">
        <f t="shared" si="36"/>
        <v>1073.8800000000001</v>
      </c>
      <c r="L45" s="279">
        <f t="shared" si="19"/>
        <v>1073.8800000000001</v>
      </c>
      <c r="M45" s="87">
        <f t="shared" si="6"/>
        <v>0</v>
      </c>
      <c r="N45" s="88">
        <f t="shared" si="7"/>
        <v>0</v>
      </c>
      <c r="O45" s="744">
        <f t="shared" si="20"/>
        <v>24</v>
      </c>
      <c r="Q45" s="57"/>
      <c r="R45" s="58"/>
      <c r="S45" s="58"/>
      <c r="T45" s="58"/>
      <c r="U45" s="58"/>
      <c r="V45" s="58"/>
      <c r="W45" s="58"/>
      <c r="X45" s="58"/>
      <c r="Y45" s="58"/>
      <c r="Z45" s="59"/>
      <c r="AH45" s="89">
        <f t="shared" si="21"/>
        <v>111</v>
      </c>
      <c r="AI45" s="561">
        <f>(VLOOKUP(A45,'User Entries'!$A$167:$F$254,6,0))</f>
        <v>1</v>
      </c>
      <c r="AJ45" s="88">
        <f t="shared" si="9"/>
        <v>1</v>
      </c>
      <c r="AK45" s="121">
        <f t="shared" si="22"/>
        <v>1</v>
      </c>
      <c r="AM45" s="163">
        <f t="shared" si="23"/>
        <v>0</v>
      </c>
      <c r="AN45" s="163">
        <f t="shared" si="28"/>
        <v>0</v>
      </c>
      <c r="AO45" s="163">
        <f t="shared" si="29"/>
        <v>0</v>
      </c>
      <c r="AP45" s="163">
        <f t="shared" si="35"/>
        <v>0</v>
      </c>
      <c r="AQ45" s="163">
        <f t="shared" si="31"/>
        <v>0</v>
      </c>
      <c r="AR45" s="163">
        <f t="shared" si="32"/>
        <v>0</v>
      </c>
      <c r="AS45" s="163">
        <f t="shared" si="33"/>
        <v>0</v>
      </c>
      <c r="AT45" s="163">
        <f t="shared" si="34"/>
        <v>0</v>
      </c>
      <c r="AW45" s="89" t="str">
        <f t="shared" si="10"/>
        <v>2008 Q1</v>
      </c>
      <c r="AX45" s="286">
        <f t="shared" si="11"/>
        <v>1</v>
      </c>
      <c r="AY45" s="287">
        <f t="shared" si="12"/>
        <v>1</v>
      </c>
      <c r="AZ45" s="287">
        <v>1</v>
      </c>
      <c r="BA45" s="287">
        <f t="shared" si="13"/>
        <v>1</v>
      </c>
      <c r="BB45" s="287">
        <f t="shared" si="14"/>
        <v>0</v>
      </c>
      <c r="BC45" s="284"/>
      <c r="BD45" s="287" t="str">
        <f t="shared" si="15"/>
        <v>2005 Q1</v>
      </c>
      <c r="BE45" s="287">
        <f t="shared" si="16"/>
        <v>1</v>
      </c>
      <c r="BF45" s="287">
        <f t="shared" si="17"/>
        <v>1</v>
      </c>
      <c r="BG45" s="287">
        <f>Summary_AttrorTotal!H42/Summary_AttrorTotal!J42</f>
        <v>1</v>
      </c>
      <c r="BH45" s="287">
        <f>Summary_AttrorTotal!I42/Summary_AttrorTotal!J42</f>
        <v>0</v>
      </c>
      <c r="IP45" s="17" t="e">
        <f>VLOOKUP(#REF!,$IS$21:$IT$29,2,0)</f>
        <v>#REF!</v>
      </c>
    </row>
    <row r="46" spans="1:250" s="17" customFormat="1" ht="18">
      <c r="A46" s="89" t="str">
        <f>Tri_Incurred_AttrorTot!A37</f>
        <v>2005 Q2</v>
      </c>
      <c r="B46" s="208">
        <f>IF(A46=$C$16,"",INDEX(Tri_Incurred_AttrorTot!$B37:$CC37,1,MATCH($B$16,$A$21:$A$100)-$O46)/unit)</f>
        <v>1363.7929999999999</v>
      </c>
      <c r="C46" s="208">
        <f>INDEX(Tri_Incurred_AttrorTot!$B37:$CC37,1,Tot_Acc_Per-$O46)/unit</f>
        <v>1363.7929999999999</v>
      </c>
      <c r="D46" s="87">
        <f t="shared" si="0"/>
        <v>0</v>
      </c>
      <c r="E46" s="87">
        <f t="shared" si="18"/>
        <v>0</v>
      </c>
      <c r="F46" s="87">
        <f t="shared" si="1"/>
        <v>0</v>
      </c>
      <c r="G46" s="88">
        <f t="shared" si="2"/>
        <v>0</v>
      </c>
      <c r="I46" s="89" t="str">
        <f t="shared" si="3"/>
        <v>2005 Q2</v>
      </c>
      <c r="J46" s="87">
        <f t="shared" si="4"/>
        <v>1363.7929999999999</v>
      </c>
      <c r="K46" s="87">
        <f t="shared" si="36"/>
        <v>1363.7929999999999</v>
      </c>
      <c r="L46" s="279">
        <f t="shared" si="19"/>
        <v>1363.7929999999999</v>
      </c>
      <c r="M46" s="87">
        <f t="shared" si="6"/>
        <v>0</v>
      </c>
      <c r="N46" s="88">
        <f t="shared" si="7"/>
        <v>0</v>
      </c>
      <c r="O46" s="744">
        <f t="shared" si="20"/>
        <v>25</v>
      </c>
      <c r="Q46" s="60"/>
      <c r="R46" s="20"/>
      <c r="S46" s="913" t="s">
        <v>64</v>
      </c>
      <c r="T46" s="913"/>
      <c r="U46" s="913"/>
      <c r="V46" s="913"/>
      <c r="W46" s="913"/>
      <c r="X46" s="913"/>
      <c r="Y46" s="20"/>
      <c r="Z46" s="61"/>
      <c r="AH46" s="89">
        <f t="shared" si="21"/>
        <v>108</v>
      </c>
      <c r="AI46" s="561">
        <f>(VLOOKUP(A46,'User Entries'!$A$167:$F$254,6,0))</f>
        <v>1</v>
      </c>
      <c r="AJ46" s="88">
        <f t="shared" si="9"/>
        <v>1</v>
      </c>
      <c r="AK46" s="121">
        <f t="shared" si="22"/>
        <v>1</v>
      </c>
      <c r="AM46" s="163">
        <f t="shared" si="23"/>
        <v>0</v>
      </c>
      <c r="AN46" s="163">
        <f t="shared" si="28"/>
        <v>0</v>
      </c>
      <c r="AO46" s="163">
        <f t="shared" si="29"/>
        <v>0</v>
      </c>
      <c r="AP46" s="163">
        <f t="shared" si="35"/>
        <v>0</v>
      </c>
      <c r="AQ46" s="163">
        <f t="shared" si="31"/>
        <v>0</v>
      </c>
      <c r="AR46" s="163">
        <f t="shared" si="32"/>
        <v>0</v>
      </c>
      <c r="AS46" s="163">
        <f t="shared" si="33"/>
        <v>0</v>
      </c>
      <c r="AT46" s="163">
        <f t="shared" si="34"/>
        <v>0</v>
      </c>
      <c r="AW46" s="89" t="str">
        <f t="shared" si="10"/>
        <v>2007 Q4</v>
      </c>
      <c r="AX46" s="286">
        <f t="shared" si="11"/>
        <v>1</v>
      </c>
      <c r="AY46" s="287">
        <f t="shared" si="12"/>
        <v>1</v>
      </c>
      <c r="AZ46" s="287">
        <v>1</v>
      </c>
      <c r="BA46" s="287">
        <f t="shared" si="13"/>
        <v>1</v>
      </c>
      <c r="BB46" s="287">
        <f t="shared" si="14"/>
        <v>0</v>
      </c>
      <c r="BC46" s="284"/>
      <c r="BD46" s="287" t="str">
        <f t="shared" si="15"/>
        <v>2005 Q2</v>
      </c>
      <c r="BE46" s="287">
        <f t="shared" si="16"/>
        <v>1</v>
      </c>
      <c r="BF46" s="287">
        <f t="shared" si="17"/>
        <v>1</v>
      </c>
      <c r="BG46" s="287">
        <f>Summary_AttrorTotal!H43/Summary_AttrorTotal!J43</f>
        <v>1</v>
      </c>
      <c r="BH46" s="287">
        <f>Summary_AttrorTotal!I43/Summary_AttrorTotal!J43</f>
        <v>0</v>
      </c>
      <c r="IP46" s="17" t="e">
        <f>VLOOKUP(#REF!,$IS$21:$IT$29,2,0)</f>
        <v>#REF!</v>
      </c>
    </row>
    <row r="47" spans="1:250" s="17" customFormat="1">
      <c r="A47" s="89" t="str">
        <f>Tri_Incurred_AttrorTot!A38</f>
        <v>2005 Q3</v>
      </c>
      <c r="B47" s="208">
        <f>IF(A47=$C$16,"",INDEX(Tri_Incurred_AttrorTot!$B38:$CC38,1,MATCH($B$16,$A$21:$A$100)-$O47)/unit)</f>
        <v>1088.4770000000001</v>
      </c>
      <c r="C47" s="208">
        <f>INDEX(Tri_Incurred_AttrorTot!$B38:$CC38,1,Tot_Acc_Per-$O47)/unit</f>
        <v>1088.4770000000001</v>
      </c>
      <c r="D47" s="87">
        <f t="shared" si="0"/>
        <v>0</v>
      </c>
      <c r="E47" s="87">
        <f t="shared" si="18"/>
        <v>0</v>
      </c>
      <c r="F47" s="87">
        <f t="shared" si="1"/>
        <v>0</v>
      </c>
      <c r="G47" s="88">
        <f t="shared" si="2"/>
        <v>0</v>
      </c>
      <c r="I47" s="89" t="str">
        <f t="shared" si="3"/>
        <v>2005 Q3</v>
      </c>
      <c r="J47" s="87">
        <f t="shared" si="4"/>
        <v>1088.4770000000001</v>
      </c>
      <c r="K47" s="87">
        <f t="shared" si="36"/>
        <v>1088.4770000000001</v>
      </c>
      <c r="L47" s="279">
        <f t="shared" si="19"/>
        <v>1088.4770000000001</v>
      </c>
      <c r="M47" s="87">
        <f t="shared" si="6"/>
        <v>0</v>
      </c>
      <c r="N47" s="88">
        <f t="shared" si="7"/>
        <v>0</v>
      </c>
      <c r="O47" s="744">
        <f t="shared" si="20"/>
        <v>26</v>
      </c>
      <c r="Q47" s="60"/>
      <c r="R47" s="20"/>
      <c r="S47" s="20"/>
      <c r="T47" s="20"/>
      <c r="U47" s="20"/>
      <c r="V47" s="20"/>
      <c r="W47" s="20"/>
      <c r="X47" s="20"/>
      <c r="Y47" s="20"/>
      <c r="Z47" s="61"/>
      <c r="AH47" s="89">
        <f t="shared" si="21"/>
        <v>105</v>
      </c>
      <c r="AI47" s="561">
        <f>(VLOOKUP(A47,'User Entries'!$A$167:$F$254,6,0))</f>
        <v>1</v>
      </c>
      <c r="AJ47" s="88">
        <f t="shared" si="9"/>
        <v>1</v>
      </c>
      <c r="AK47" s="121">
        <f t="shared" si="22"/>
        <v>1</v>
      </c>
      <c r="AM47" s="163">
        <f t="shared" si="23"/>
        <v>0</v>
      </c>
      <c r="AN47" s="163">
        <f t="shared" si="28"/>
        <v>0</v>
      </c>
      <c r="AO47" s="163">
        <f t="shared" si="29"/>
        <v>0</v>
      </c>
      <c r="AP47" s="163">
        <f t="shared" si="35"/>
        <v>0</v>
      </c>
      <c r="AQ47" s="163">
        <f t="shared" si="31"/>
        <v>0</v>
      </c>
      <c r="AR47" s="163">
        <f t="shared" si="32"/>
        <v>0</v>
      </c>
      <c r="AS47" s="163">
        <f t="shared" si="33"/>
        <v>0</v>
      </c>
      <c r="AT47" s="163">
        <f t="shared" si="34"/>
        <v>0</v>
      </c>
      <c r="AW47" s="89" t="str">
        <f t="shared" si="10"/>
        <v>2007 Q3</v>
      </c>
      <c r="AX47" s="286">
        <f t="shared" si="11"/>
        <v>1.0002101811761739</v>
      </c>
      <c r="AY47" s="287">
        <f t="shared" si="12"/>
        <v>1</v>
      </c>
      <c r="AZ47" s="287">
        <v>1</v>
      </c>
      <c r="BA47" s="287">
        <f t="shared" si="13"/>
        <v>1</v>
      </c>
      <c r="BB47" s="287">
        <f t="shared" si="14"/>
        <v>0</v>
      </c>
      <c r="BC47" s="284"/>
      <c r="BD47" s="287" t="str">
        <f t="shared" si="15"/>
        <v>2005 Q3</v>
      </c>
      <c r="BE47" s="287">
        <f t="shared" si="16"/>
        <v>1</v>
      </c>
      <c r="BF47" s="287">
        <f t="shared" si="17"/>
        <v>1</v>
      </c>
      <c r="BG47" s="287">
        <f>Summary_AttrorTotal!H44/Summary_AttrorTotal!J44</f>
        <v>1</v>
      </c>
      <c r="BH47" s="287">
        <f>Summary_AttrorTotal!I44/Summary_AttrorTotal!J44</f>
        <v>0</v>
      </c>
      <c r="IP47" s="17" t="e">
        <f>VLOOKUP(#REF!,$IS$21:$IT$29,2,0)</f>
        <v>#REF!</v>
      </c>
    </row>
    <row r="48" spans="1:250" s="17" customFormat="1">
      <c r="A48" s="89" t="str">
        <f>Tri_Incurred_AttrorTot!A39</f>
        <v>2005 Q4</v>
      </c>
      <c r="B48" s="208">
        <f>IF(A48=$C$16,"",INDEX(Tri_Incurred_AttrorTot!$B39:$CC39,1,MATCH($B$16,$A$21:$A$100)-$O48)/unit)</f>
        <v>1678.203</v>
      </c>
      <c r="C48" s="208">
        <f>INDEX(Tri_Incurred_AttrorTot!$B39:$CC39,1,Tot_Acc_Per-$O48)/unit</f>
        <v>1678.203</v>
      </c>
      <c r="D48" s="87">
        <f t="shared" si="0"/>
        <v>0</v>
      </c>
      <c r="E48" s="87">
        <f t="shared" si="18"/>
        <v>0</v>
      </c>
      <c r="F48" s="87">
        <f t="shared" si="1"/>
        <v>0</v>
      </c>
      <c r="G48" s="88">
        <f t="shared" si="2"/>
        <v>0</v>
      </c>
      <c r="I48" s="89" t="str">
        <f t="shared" si="3"/>
        <v>2005 Q4</v>
      </c>
      <c r="J48" s="87">
        <f t="shared" si="4"/>
        <v>1678.203</v>
      </c>
      <c r="K48" s="87">
        <f t="shared" si="36"/>
        <v>1678.203</v>
      </c>
      <c r="L48" s="279">
        <f t="shared" si="19"/>
        <v>1678.203</v>
      </c>
      <c r="M48" s="87">
        <f t="shared" si="6"/>
        <v>0</v>
      </c>
      <c r="N48" s="88">
        <f t="shared" si="7"/>
        <v>0</v>
      </c>
      <c r="O48" s="744">
        <f t="shared" si="20"/>
        <v>27</v>
      </c>
      <c r="P48" s="99"/>
      <c r="Q48" s="60"/>
      <c r="R48" s="20"/>
      <c r="S48" s="20"/>
      <c r="T48" s="20"/>
      <c r="U48" s="20"/>
      <c r="V48" s="20"/>
      <c r="W48" s="20"/>
      <c r="X48" s="20"/>
      <c r="Y48" s="20"/>
      <c r="Z48" s="61"/>
      <c r="AH48" s="89">
        <f t="shared" si="21"/>
        <v>102</v>
      </c>
      <c r="AI48" s="561">
        <f>(VLOOKUP(A48,'User Entries'!$A$167:$F$254,6,0))</f>
        <v>1</v>
      </c>
      <c r="AJ48" s="88">
        <f t="shared" si="9"/>
        <v>1</v>
      </c>
      <c r="AK48" s="121">
        <f t="shared" si="22"/>
        <v>1</v>
      </c>
      <c r="AM48" s="163">
        <f t="shared" si="23"/>
        <v>0</v>
      </c>
      <c r="AN48" s="163">
        <f t="shared" si="28"/>
        <v>0</v>
      </c>
      <c r="AO48" s="163">
        <f t="shared" si="29"/>
        <v>0</v>
      </c>
      <c r="AP48" s="163">
        <f t="shared" si="35"/>
        <v>0</v>
      </c>
      <c r="AQ48" s="163">
        <f t="shared" si="31"/>
        <v>0</v>
      </c>
      <c r="AR48" s="163">
        <f t="shared" si="32"/>
        <v>0</v>
      </c>
      <c r="AS48" s="163">
        <f t="shared" si="33"/>
        <v>0</v>
      </c>
      <c r="AT48" s="163">
        <f t="shared" si="34"/>
        <v>0</v>
      </c>
      <c r="AW48" s="89" t="str">
        <f t="shared" si="10"/>
        <v>2007 Q2</v>
      </c>
      <c r="AX48" s="286">
        <f t="shared" si="11"/>
        <v>1</v>
      </c>
      <c r="AY48" s="287">
        <f t="shared" si="12"/>
        <v>1</v>
      </c>
      <c r="AZ48" s="287">
        <v>1</v>
      </c>
      <c r="BA48" s="287">
        <f t="shared" si="13"/>
        <v>1</v>
      </c>
      <c r="BB48" s="287">
        <f t="shared" si="14"/>
        <v>0</v>
      </c>
      <c r="BC48" s="284"/>
      <c r="BD48" s="287" t="str">
        <f t="shared" si="15"/>
        <v>2005 Q4</v>
      </c>
      <c r="BE48" s="287">
        <f t="shared" si="16"/>
        <v>1</v>
      </c>
      <c r="BF48" s="287">
        <f t="shared" si="17"/>
        <v>1</v>
      </c>
      <c r="BG48" s="287">
        <f>Summary_AttrorTotal!H45/Summary_AttrorTotal!J45</f>
        <v>1</v>
      </c>
      <c r="BH48" s="287">
        <f>Summary_AttrorTotal!I45/Summary_AttrorTotal!J45</f>
        <v>0</v>
      </c>
      <c r="IP48" s="17" t="e">
        <f>VLOOKUP(#REF!,$IS$21:$IT$29,2,0)</f>
        <v>#REF!</v>
      </c>
    </row>
    <row r="49" spans="1:250" s="17" customFormat="1">
      <c r="A49" s="89" t="str">
        <f>Tri_Incurred_AttrorTot!A40</f>
        <v>2006 Q1</v>
      </c>
      <c r="B49" s="208">
        <f>IF(A49=$C$16,"",INDEX(Tri_Incurred_AttrorTot!$B40:$CC40,1,MATCH($B$16,$A$21:$A$100)-$O49)/unit)</f>
        <v>1563.309</v>
      </c>
      <c r="C49" s="208">
        <f>INDEX(Tri_Incurred_AttrorTot!$B40:$CC40,1,Tot_Acc_Per-$O49)/unit</f>
        <v>1563.309</v>
      </c>
      <c r="D49" s="87">
        <f t="shared" si="0"/>
        <v>0</v>
      </c>
      <c r="E49" s="87">
        <f t="shared" si="18"/>
        <v>0</v>
      </c>
      <c r="F49" s="87">
        <f t="shared" si="1"/>
        <v>0</v>
      </c>
      <c r="G49" s="88">
        <f t="shared" si="2"/>
        <v>0</v>
      </c>
      <c r="I49" s="89" t="str">
        <f t="shared" si="3"/>
        <v>2006 Q1</v>
      </c>
      <c r="J49" s="87">
        <f t="shared" si="4"/>
        <v>1563.309</v>
      </c>
      <c r="K49" s="87">
        <f t="shared" si="36"/>
        <v>1563.309</v>
      </c>
      <c r="L49" s="279">
        <f t="shared" si="19"/>
        <v>1563.309</v>
      </c>
      <c r="M49" s="87">
        <f t="shared" si="6"/>
        <v>0</v>
      </c>
      <c r="N49" s="88">
        <f t="shared" si="7"/>
        <v>0</v>
      </c>
      <c r="O49" s="744">
        <f t="shared" si="20"/>
        <v>28</v>
      </c>
      <c r="P49" s="101"/>
      <c r="Q49" s="60"/>
      <c r="R49" s="20"/>
      <c r="S49" s="20"/>
      <c r="T49" s="20"/>
      <c r="U49" s="20"/>
      <c r="V49" s="20"/>
      <c r="W49" s="20"/>
      <c r="X49" s="20"/>
      <c r="Y49" s="20"/>
      <c r="Z49" s="61"/>
      <c r="AH49" s="89">
        <f t="shared" si="21"/>
        <v>99</v>
      </c>
      <c r="AI49" s="561">
        <f>(VLOOKUP(A49,'User Entries'!$A$167:$F$254,6,0))</f>
        <v>1</v>
      </c>
      <c r="AJ49" s="88">
        <f t="shared" si="9"/>
        <v>1</v>
      </c>
      <c r="AK49" s="121">
        <f t="shared" si="22"/>
        <v>1</v>
      </c>
      <c r="AM49" s="163">
        <f t="shared" si="23"/>
        <v>0</v>
      </c>
      <c r="AN49" s="163">
        <f t="shared" si="28"/>
        <v>0</v>
      </c>
      <c r="AO49" s="163">
        <f t="shared" si="29"/>
        <v>0</v>
      </c>
      <c r="AP49" s="163">
        <f t="shared" si="35"/>
        <v>0</v>
      </c>
      <c r="AQ49" s="163">
        <f t="shared" si="31"/>
        <v>0</v>
      </c>
      <c r="AR49" s="163">
        <f t="shared" si="32"/>
        <v>0</v>
      </c>
      <c r="AS49" s="163">
        <f t="shared" si="33"/>
        <v>0</v>
      </c>
      <c r="AT49" s="163">
        <f t="shared" si="34"/>
        <v>0</v>
      </c>
      <c r="AW49" s="89" t="str">
        <f t="shared" si="10"/>
        <v>2007 Q1</v>
      </c>
      <c r="AX49" s="286">
        <f t="shared" si="11"/>
        <v>1</v>
      </c>
      <c r="AY49" s="287">
        <f t="shared" si="12"/>
        <v>1</v>
      </c>
      <c r="AZ49" s="287">
        <v>1</v>
      </c>
      <c r="BA49" s="287">
        <f t="shared" si="13"/>
        <v>1</v>
      </c>
      <c r="BB49" s="287">
        <f t="shared" si="14"/>
        <v>0</v>
      </c>
      <c r="BC49" s="284"/>
      <c r="BD49" s="287" t="str">
        <f t="shared" si="15"/>
        <v>2006 Q1</v>
      </c>
      <c r="BE49" s="287">
        <f t="shared" si="16"/>
        <v>1</v>
      </c>
      <c r="BF49" s="287">
        <f t="shared" si="17"/>
        <v>1</v>
      </c>
      <c r="BG49" s="287">
        <f>Summary_AttrorTotal!H46/Summary_AttrorTotal!J46</f>
        <v>1</v>
      </c>
      <c r="BH49" s="287">
        <f>Summary_AttrorTotal!I46/Summary_AttrorTotal!J46</f>
        <v>0</v>
      </c>
      <c r="IP49" s="17" t="e">
        <f>VLOOKUP(#REF!,$IS$21:$IT$29,2,0)</f>
        <v>#REF!</v>
      </c>
    </row>
    <row r="50" spans="1:250" s="17" customFormat="1">
      <c r="A50" s="89" t="str">
        <f>Tri_Incurred_AttrorTot!A41</f>
        <v>2006 Q2</v>
      </c>
      <c r="B50" s="208">
        <f>IF(A50=$C$16,"",INDEX(Tri_Incurred_AttrorTot!$B41:$CC41,1,MATCH($B$16,$A$21:$A$100)-$O50)/unit)</f>
        <v>1637.9770000000001</v>
      </c>
      <c r="C50" s="208">
        <f>INDEX(Tri_Incurred_AttrorTot!$B41:$CC41,1,Tot_Acc_Per-$O50)/unit</f>
        <v>1637.9770000000001</v>
      </c>
      <c r="D50" s="87">
        <f t="shared" si="0"/>
        <v>0</v>
      </c>
      <c r="E50" s="87">
        <f t="shared" si="18"/>
        <v>0</v>
      </c>
      <c r="F50" s="87">
        <f t="shared" si="1"/>
        <v>0</v>
      </c>
      <c r="G50" s="88">
        <f t="shared" si="2"/>
        <v>0</v>
      </c>
      <c r="I50" s="89" t="str">
        <f t="shared" si="3"/>
        <v>2006 Q2</v>
      </c>
      <c r="J50" s="87">
        <f t="shared" si="4"/>
        <v>1637.9770000000001</v>
      </c>
      <c r="K50" s="87">
        <f t="shared" si="36"/>
        <v>1637.9770000000001</v>
      </c>
      <c r="L50" s="279">
        <f t="shared" si="19"/>
        <v>1637.9770000000001</v>
      </c>
      <c r="M50" s="87">
        <f t="shared" si="6"/>
        <v>0</v>
      </c>
      <c r="N50" s="88">
        <f t="shared" si="7"/>
        <v>0</v>
      </c>
      <c r="O50" s="744">
        <f t="shared" si="20"/>
        <v>29</v>
      </c>
      <c r="P50" s="103"/>
      <c r="Q50" s="60"/>
      <c r="R50" s="20"/>
      <c r="S50" s="20"/>
      <c r="T50" s="20"/>
      <c r="U50" s="20"/>
      <c r="V50" s="20"/>
      <c r="W50" s="20"/>
      <c r="X50" s="20"/>
      <c r="Y50" s="20"/>
      <c r="Z50" s="61"/>
      <c r="AH50" s="89">
        <f t="shared" si="21"/>
        <v>96</v>
      </c>
      <c r="AI50" s="561">
        <f>(VLOOKUP(A50,'User Entries'!$A$167:$F$254,6,0))</f>
        <v>1</v>
      </c>
      <c r="AJ50" s="88">
        <f t="shared" si="9"/>
        <v>1</v>
      </c>
      <c r="AK50" s="121">
        <f t="shared" si="22"/>
        <v>1</v>
      </c>
      <c r="AM50" s="163">
        <f t="shared" si="23"/>
        <v>0</v>
      </c>
      <c r="AN50" s="163">
        <f t="shared" si="28"/>
        <v>0</v>
      </c>
      <c r="AO50" s="163">
        <f t="shared" si="29"/>
        <v>0</v>
      </c>
      <c r="AP50" s="163">
        <f t="shared" si="35"/>
        <v>0</v>
      </c>
      <c r="AQ50" s="163">
        <f t="shared" si="31"/>
        <v>0</v>
      </c>
      <c r="AR50" s="163">
        <f t="shared" si="32"/>
        <v>0</v>
      </c>
      <c r="AS50" s="163">
        <f t="shared" si="33"/>
        <v>0</v>
      </c>
      <c r="AT50" s="163">
        <f t="shared" si="34"/>
        <v>0</v>
      </c>
      <c r="AW50" s="89" t="str">
        <f t="shared" si="10"/>
        <v>2006 Q4</v>
      </c>
      <c r="AX50" s="286">
        <f t="shared" si="11"/>
        <v>1</v>
      </c>
      <c r="AY50" s="287">
        <f t="shared" si="12"/>
        <v>1</v>
      </c>
      <c r="AZ50" s="287">
        <v>1</v>
      </c>
      <c r="BA50" s="287">
        <f t="shared" si="13"/>
        <v>1</v>
      </c>
      <c r="BB50" s="287">
        <f t="shared" si="14"/>
        <v>0</v>
      </c>
      <c r="BC50" s="284"/>
      <c r="BD50" s="287" t="str">
        <f t="shared" si="15"/>
        <v>2006 Q2</v>
      </c>
      <c r="BE50" s="287">
        <f t="shared" si="16"/>
        <v>1</v>
      </c>
      <c r="BF50" s="287">
        <f t="shared" si="17"/>
        <v>1</v>
      </c>
      <c r="BG50" s="287">
        <f>Summary_AttrorTotal!H47/Summary_AttrorTotal!J47</f>
        <v>1</v>
      </c>
      <c r="BH50" s="287">
        <f>Summary_AttrorTotal!I47/Summary_AttrorTotal!J47</f>
        <v>0</v>
      </c>
      <c r="IP50" s="17" t="e">
        <f>VLOOKUP(#REF!,$IS$21:$IT$29,2,0)</f>
        <v>#REF!</v>
      </c>
    </row>
    <row r="51" spans="1:250" s="17" customFormat="1">
      <c r="A51" s="89" t="str">
        <f>Tri_Incurred_AttrorTot!A42</f>
        <v>2006 Q3</v>
      </c>
      <c r="B51" s="208">
        <f>IF(A51=$C$16,"",INDEX(Tri_Incurred_AttrorTot!$B42:$CC42,1,MATCH($B$16,$A$21:$A$100)-$O51)/unit)</f>
        <v>1483.7940000000001</v>
      </c>
      <c r="C51" s="208">
        <f>INDEX(Tri_Incurred_AttrorTot!$B42:$CC42,1,Tot_Acc_Per-$O51)/unit</f>
        <v>1483.7940000000001</v>
      </c>
      <c r="D51" s="87">
        <f t="shared" si="0"/>
        <v>0</v>
      </c>
      <c r="E51" s="87">
        <f t="shared" si="18"/>
        <v>0</v>
      </c>
      <c r="F51" s="87">
        <f t="shared" si="1"/>
        <v>0</v>
      </c>
      <c r="G51" s="88">
        <f t="shared" si="2"/>
        <v>0</v>
      </c>
      <c r="I51" s="89" t="str">
        <f t="shared" si="3"/>
        <v>2006 Q3</v>
      </c>
      <c r="J51" s="87">
        <f t="shared" si="4"/>
        <v>1483.7940000000001</v>
      </c>
      <c r="K51" s="87">
        <f t="shared" si="36"/>
        <v>1483.7940000000001</v>
      </c>
      <c r="L51" s="279">
        <f t="shared" si="19"/>
        <v>1483.7940000000001</v>
      </c>
      <c r="M51" s="87">
        <f t="shared" si="6"/>
        <v>0</v>
      </c>
      <c r="N51" s="88">
        <f t="shared" si="7"/>
        <v>0</v>
      </c>
      <c r="O51" s="744">
        <f t="shared" si="20"/>
        <v>30</v>
      </c>
      <c r="P51" s="103"/>
      <c r="Q51" s="60"/>
      <c r="R51" s="20"/>
      <c r="S51" s="20"/>
      <c r="T51" s="20"/>
      <c r="U51" s="20"/>
      <c r="V51" s="20"/>
      <c r="W51" s="20"/>
      <c r="X51" s="20"/>
      <c r="Y51" s="20"/>
      <c r="Z51" s="61"/>
      <c r="AH51" s="89">
        <f t="shared" si="21"/>
        <v>93</v>
      </c>
      <c r="AI51" s="561">
        <f>(VLOOKUP(A51,'User Entries'!$A$167:$F$254,6,0))</f>
        <v>1</v>
      </c>
      <c r="AJ51" s="88">
        <f t="shared" si="9"/>
        <v>1</v>
      </c>
      <c r="AK51" s="121">
        <f t="shared" si="22"/>
        <v>1</v>
      </c>
      <c r="AM51" s="163">
        <f t="shared" si="23"/>
        <v>0</v>
      </c>
      <c r="AN51" s="163">
        <f t="shared" si="28"/>
        <v>0</v>
      </c>
      <c r="AO51" s="163">
        <f t="shared" si="29"/>
        <v>0</v>
      </c>
      <c r="AP51" s="163">
        <f t="shared" si="35"/>
        <v>0</v>
      </c>
      <c r="AQ51" s="163">
        <f t="shared" si="31"/>
        <v>0</v>
      </c>
      <c r="AR51" s="163">
        <f t="shared" si="32"/>
        <v>0</v>
      </c>
      <c r="AS51" s="163">
        <f t="shared" si="33"/>
        <v>0</v>
      </c>
      <c r="AT51" s="163">
        <f t="shared" si="34"/>
        <v>0</v>
      </c>
      <c r="AW51" s="89" t="str">
        <f t="shared" si="10"/>
        <v>2006 Q3</v>
      </c>
      <c r="AX51" s="286">
        <f t="shared" si="11"/>
        <v>1</v>
      </c>
      <c r="AY51" s="287">
        <f t="shared" si="12"/>
        <v>1</v>
      </c>
      <c r="AZ51" s="287">
        <v>1</v>
      </c>
      <c r="BA51" s="287">
        <f t="shared" si="13"/>
        <v>1</v>
      </c>
      <c r="BB51" s="287">
        <f t="shared" si="14"/>
        <v>0</v>
      </c>
      <c r="BC51" s="284"/>
      <c r="BD51" s="287" t="str">
        <f t="shared" si="15"/>
        <v>2006 Q3</v>
      </c>
      <c r="BE51" s="287">
        <f t="shared" si="16"/>
        <v>1</v>
      </c>
      <c r="BF51" s="287">
        <f t="shared" si="17"/>
        <v>1</v>
      </c>
      <c r="BG51" s="287">
        <f>Summary_AttrorTotal!H48/Summary_AttrorTotal!J48</f>
        <v>1</v>
      </c>
      <c r="BH51" s="287">
        <f>Summary_AttrorTotal!I48/Summary_AttrorTotal!J48</f>
        <v>0</v>
      </c>
      <c r="IP51" s="17" t="e">
        <f>VLOOKUP(#REF!,$IS$21:$IT$29,2,0)</f>
        <v>#REF!</v>
      </c>
    </row>
    <row r="52" spans="1:250" s="17" customFormat="1">
      <c r="A52" s="89" t="str">
        <f>Tri_Incurred_AttrorTot!A43</f>
        <v>2006 Q4</v>
      </c>
      <c r="B52" s="208">
        <f>IF(A52=$C$16,"",INDEX(Tri_Incurred_AttrorTot!$B43:$CC43,1,MATCH($B$16,$A$21:$A$100)-$O52)/unit)</f>
        <v>1783.798</v>
      </c>
      <c r="C52" s="208">
        <f>INDEX(Tri_Incurred_AttrorTot!$B43:$CC43,1,Tot_Acc_Per-$O52)/unit</f>
        <v>1783.798</v>
      </c>
      <c r="D52" s="87">
        <f t="shared" si="0"/>
        <v>0</v>
      </c>
      <c r="E52" s="87">
        <f t="shared" si="18"/>
        <v>0</v>
      </c>
      <c r="F52" s="87">
        <f t="shared" si="1"/>
        <v>0</v>
      </c>
      <c r="G52" s="88">
        <f t="shared" si="2"/>
        <v>0</v>
      </c>
      <c r="I52" s="89" t="str">
        <f t="shared" si="3"/>
        <v>2006 Q4</v>
      </c>
      <c r="J52" s="87">
        <f t="shared" si="4"/>
        <v>1783.798</v>
      </c>
      <c r="K52" s="87">
        <f t="shared" si="36"/>
        <v>1783.798</v>
      </c>
      <c r="L52" s="279">
        <f t="shared" si="19"/>
        <v>1783.798</v>
      </c>
      <c r="M52" s="87">
        <f t="shared" si="6"/>
        <v>0</v>
      </c>
      <c r="N52" s="88">
        <f t="shared" si="7"/>
        <v>0</v>
      </c>
      <c r="O52" s="744">
        <f t="shared" si="20"/>
        <v>31</v>
      </c>
      <c r="P52" s="101"/>
      <c r="Q52" s="83"/>
      <c r="R52" s="84"/>
      <c r="S52" s="84"/>
      <c r="T52" s="84"/>
      <c r="U52" s="84"/>
      <c r="V52" s="84"/>
      <c r="W52" s="84"/>
      <c r="X52" s="84"/>
      <c r="Y52" s="84"/>
      <c r="Z52" s="85"/>
      <c r="AH52" s="89">
        <f t="shared" si="21"/>
        <v>90</v>
      </c>
      <c r="AI52" s="561">
        <f>(VLOOKUP(A52,'User Entries'!$A$167:$F$254,6,0))</f>
        <v>1</v>
      </c>
      <c r="AJ52" s="88">
        <f t="shared" si="9"/>
        <v>1</v>
      </c>
      <c r="AK52" s="121">
        <f t="shared" si="22"/>
        <v>1</v>
      </c>
      <c r="AM52" s="163">
        <f t="shared" si="23"/>
        <v>0</v>
      </c>
      <c r="AN52" s="163">
        <f t="shared" si="28"/>
        <v>0</v>
      </c>
      <c r="AO52" s="163">
        <f t="shared" si="29"/>
        <v>0</v>
      </c>
      <c r="AP52" s="163">
        <f t="shared" si="35"/>
        <v>0</v>
      </c>
      <c r="AQ52" s="163">
        <f t="shared" si="31"/>
        <v>0</v>
      </c>
      <c r="AR52" s="163">
        <f t="shared" si="32"/>
        <v>0</v>
      </c>
      <c r="AS52" s="163">
        <f t="shared" si="33"/>
        <v>0</v>
      </c>
      <c r="AT52" s="163">
        <f t="shared" si="34"/>
        <v>0</v>
      </c>
      <c r="AW52" s="89" t="str">
        <f t="shared" si="10"/>
        <v>2006 Q2</v>
      </c>
      <c r="AX52" s="286">
        <f t="shared" si="11"/>
        <v>1</v>
      </c>
      <c r="AY52" s="287">
        <f t="shared" si="12"/>
        <v>1</v>
      </c>
      <c r="AZ52" s="287">
        <v>1</v>
      </c>
      <c r="BA52" s="287">
        <f t="shared" si="13"/>
        <v>1</v>
      </c>
      <c r="BB52" s="287">
        <f t="shared" si="14"/>
        <v>0</v>
      </c>
      <c r="BC52" s="284"/>
      <c r="BD52" s="287" t="str">
        <f t="shared" si="15"/>
        <v>2006 Q4</v>
      </c>
      <c r="BE52" s="287">
        <f t="shared" si="16"/>
        <v>1</v>
      </c>
      <c r="BF52" s="287">
        <f t="shared" si="17"/>
        <v>1</v>
      </c>
      <c r="BG52" s="287">
        <f>Summary_AttrorTotal!H49/Summary_AttrorTotal!J49</f>
        <v>1</v>
      </c>
      <c r="BH52" s="287">
        <f>Summary_AttrorTotal!I49/Summary_AttrorTotal!J49</f>
        <v>0</v>
      </c>
      <c r="IP52" s="17" t="e">
        <f>VLOOKUP(#REF!,$IS$21:$IT$29,2,0)</f>
        <v>#REF!</v>
      </c>
    </row>
    <row r="53" spans="1:250" s="17" customFormat="1">
      <c r="A53" s="89" t="str">
        <f>Tri_Incurred_AttrorTot!A44</f>
        <v>2007 Q1</v>
      </c>
      <c r="B53" s="208">
        <f>IF(A53=$C$16,"",INDEX(Tri_Incurred_AttrorTot!$B44:$CC44,1,MATCH($B$16,$A$21:$A$100)-$O53)/unit)</f>
        <v>1867.615</v>
      </c>
      <c r="C53" s="208">
        <f>INDEX(Tri_Incurred_AttrorTot!$B44:$CC44,1,Tot_Acc_Per-$O53)/unit</f>
        <v>1867.615</v>
      </c>
      <c r="D53" s="87">
        <f t="shared" ref="D53:D80" si="37">C53-B53</f>
        <v>0</v>
      </c>
      <c r="E53" s="87">
        <f t="shared" si="18"/>
        <v>0</v>
      </c>
      <c r="F53" s="87">
        <f t="shared" ref="F53:F80" si="38">D53-E53</f>
        <v>0</v>
      </c>
      <c r="G53" s="88">
        <f t="shared" si="2"/>
        <v>0</v>
      </c>
      <c r="I53" s="89" t="str">
        <f t="shared" ref="I53:I80" si="39">A53</f>
        <v>2007 Q1</v>
      </c>
      <c r="J53" s="87">
        <f t="shared" ref="J53:J80" si="40">C53</f>
        <v>1867.615</v>
      </c>
      <c r="K53" s="87">
        <f t="shared" si="36"/>
        <v>1867.615</v>
      </c>
      <c r="L53" s="279">
        <f t="shared" si="19"/>
        <v>1867.615</v>
      </c>
      <c r="M53" s="87">
        <f t="shared" ref="M53:M80" si="41">K53-L53</f>
        <v>0</v>
      </c>
      <c r="N53" s="88">
        <f t="shared" ref="N53:N80" si="42">IF(M53=0,0,M53/L53)</f>
        <v>0</v>
      </c>
      <c r="O53" s="744">
        <f t="shared" si="20"/>
        <v>32</v>
      </c>
      <c r="P53" s="103"/>
      <c r="Q53" s="60"/>
      <c r="R53" s="20"/>
      <c r="S53" s="20"/>
      <c r="T53" s="20"/>
      <c r="U53" s="20"/>
      <c r="V53" s="20"/>
      <c r="W53" s="20"/>
      <c r="X53" s="20"/>
      <c r="Y53" s="20"/>
      <c r="Z53" s="61"/>
      <c r="AH53" s="89">
        <f t="shared" si="21"/>
        <v>87</v>
      </c>
      <c r="AI53" s="561">
        <f>(VLOOKUP(A53,'User Entries'!$A$167:$F$254,6,0))</f>
        <v>1</v>
      </c>
      <c r="AJ53" s="88">
        <f t="shared" ref="AJ53:AJ84" si="43">1/AI53</f>
        <v>1</v>
      </c>
      <c r="AK53" s="121">
        <f t="shared" si="22"/>
        <v>1</v>
      </c>
      <c r="AM53" s="163">
        <f t="shared" si="23"/>
        <v>0</v>
      </c>
      <c r="AN53" s="163">
        <f t="shared" si="28"/>
        <v>0</v>
      </c>
      <c r="AO53" s="163">
        <f t="shared" si="29"/>
        <v>0</v>
      </c>
      <c r="AP53" s="163">
        <f t="shared" si="35"/>
        <v>0</v>
      </c>
      <c r="AQ53" s="163">
        <f t="shared" si="31"/>
        <v>0</v>
      </c>
      <c r="AR53" s="163">
        <f t="shared" si="32"/>
        <v>0</v>
      </c>
      <c r="AS53" s="163">
        <f t="shared" si="33"/>
        <v>0</v>
      </c>
      <c r="AT53" s="163">
        <f t="shared" si="34"/>
        <v>0</v>
      </c>
      <c r="AW53" s="89" t="str">
        <f t="shared" ref="AW53:AW84" si="44">IF(ISERROR(A54),"",INDEX($A$21:$A$100,Tot_Acc_Per-O53-1,1))</f>
        <v>2006 Q1</v>
      </c>
      <c r="AX53" s="286">
        <f t="shared" ref="AX53:AX84" si="45">VLOOKUP(AW53,$BD$21:$BF$100,2,0)</f>
        <v>1</v>
      </c>
      <c r="AY53" s="287">
        <f t="shared" ref="AY53:AY84" si="46">VLOOKUP(AW53,$BD$21:$BF$100,3,0)</f>
        <v>1</v>
      </c>
      <c r="AZ53" s="287">
        <v>1</v>
      </c>
      <c r="BA53" s="287">
        <f t="shared" ref="BA53:BA84" si="47">VLOOKUP(AW53,$BD$21:$BH$100,4,0)</f>
        <v>1</v>
      </c>
      <c r="BB53" s="287">
        <f t="shared" ref="BB53:BB84" si="48">VLOOKUP(AW53,$BD$21:$BH$100,5,0)</f>
        <v>0</v>
      </c>
      <c r="BC53" s="284"/>
      <c r="BD53" s="287" t="str">
        <f t="shared" ref="BD53:BD84" si="49">A53</f>
        <v>2007 Q1</v>
      </c>
      <c r="BE53" s="287">
        <f t="shared" ref="BE53:BE84" si="50">C53/L53</f>
        <v>1</v>
      </c>
      <c r="BF53" s="287">
        <f t="shared" ref="BF53:BF84" si="51">(B53+E53)/L53</f>
        <v>1</v>
      </c>
      <c r="BG53" s="287">
        <f>Summary_AttrorTotal!H50/Summary_AttrorTotal!J50</f>
        <v>1</v>
      </c>
      <c r="BH53" s="287">
        <f>Summary_AttrorTotal!I50/Summary_AttrorTotal!J50</f>
        <v>0</v>
      </c>
      <c r="IP53" s="17" t="e">
        <f>VLOOKUP(#REF!,$IS$21:$IT$29,2,0)</f>
        <v>#REF!</v>
      </c>
    </row>
    <row r="54" spans="1:250" s="17" customFormat="1">
      <c r="A54" s="89" t="str">
        <f>Tri_Incurred_AttrorTot!A45</f>
        <v>2007 Q2</v>
      </c>
      <c r="B54" s="208">
        <f>IF(A54=$C$16,"",INDEX(Tri_Incurred_AttrorTot!$B45:$CC45,1,MATCH($B$16,$A$21:$A$100)-$O54)/unit)</f>
        <v>2334.9</v>
      </c>
      <c r="C54" s="208">
        <f>INDEX(Tri_Incurred_AttrorTot!$B45:$CC45,1,Tot_Acc_Per-$O54)/unit</f>
        <v>2334.9</v>
      </c>
      <c r="D54" s="87">
        <f t="shared" si="37"/>
        <v>0</v>
      </c>
      <c r="E54" s="87">
        <f t="shared" si="18"/>
        <v>0</v>
      </c>
      <c r="F54" s="87">
        <f t="shared" si="38"/>
        <v>0</v>
      </c>
      <c r="G54" s="88">
        <f t="shared" si="2"/>
        <v>0</v>
      </c>
      <c r="I54" s="89" t="str">
        <f t="shared" si="39"/>
        <v>2007 Q2</v>
      </c>
      <c r="J54" s="87">
        <f t="shared" si="40"/>
        <v>2334.9</v>
      </c>
      <c r="K54" s="87">
        <f t="shared" si="36"/>
        <v>2334.9</v>
      </c>
      <c r="L54" s="279">
        <f t="shared" si="19"/>
        <v>2334.9</v>
      </c>
      <c r="M54" s="87">
        <f t="shared" si="41"/>
        <v>0</v>
      </c>
      <c r="N54" s="88">
        <f t="shared" si="42"/>
        <v>0</v>
      </c>
      <c r="O54" s="744">
        <f t="shared" ref="O54:O85" si="52">O53+1</f>
        <v>33</v>
      </c>
      <c r="P54" s="54"/>
      <c r="Q54" s="91"/>
      <c r="R54" s="92"/>
      <c r="S54" s="20"/>
      <c r="T54" s="20"/>
      <c r="U54" s="20"/>
      <c r="V54" s="20"/>
      <c r="W54" s="20"/>
      <c r="X54" s="20"/>
      <c r="Y54" s="20"/>
      <c r="Z54" s="61"/>
      <c r="AH54" s="89">
        <f t="shared" ref="AH54:AH85" si="53">AH53-3</f>
        <v>84</v>
      </c>
      <c r="AI54" s="561">
        <f>(VLOOKUP(A54,'User Entries'!$A$167:$F$254,6,0))</f>
        <v>1</v>
      </c>
      <c r="AJ54" s="88">
        <f t="shared" si="43"/>
        <v>1</v>
      </c>
      <c r="AK54" s="121">
        <f t="shared" ref="AK54:AK85" si="54">AI54/AI53</f>
        <v>1</v>
      </c>
      <c r="AM54" s="163">
        <f t="shared" ref="AM54:AM85" si="55">AJ53-AJ54</f>
        <v>0</v>
      </c>
      <c r="AN54" s="163">
        <f t="shared" si="28"/>
        <v>0</v>
      </c>
      <c r="AO54" s="163">
        <f t="shared" si="29"/>
        <v>0</v>
      </c>
      <c r="AP54" s="163">
        <f t="shared" si="35"/>
        <v>0</v>
      </c>
      <c r="AQ54" s="163">
        <f t="shared" si="31"/>
        <v>0</v>
      </c>
      <c r="AR54" s="163">
        <f t="shared" si="32"/>
        <v>0</v>
      </c>
      <c r="AS54" s="163">
        <f t="shared" si="33"/>
        <v>0</v>
      </c>
      <c r="AT54" s="163">
        <f t="shared" si="34"/>
        <v>0</v>
      </c>
      <c r="AW54" s="89" t="str">
        <f t="shared" si="44"/>
        <v>2005 Q4</v>
      </c>
      <c r="AX54" s="286">
        <f t="shared" si="45"/>
        <v>1</v>
      </c>
      <c r="AY54" s="287">
        <f t="shared" si="46"/>
        <v>1</v>
      </c>
      <c r="AZ54" s="287">
        <v>1</v>
      </c>
      <c r="BA54" s="287">
        <f t="shared" si="47"/>
        <v>1</v>
      </c>
      <c r="BB54" s="287">
        <f t="shared" si="48"/>
        <v>0</v>
      </c>
      <c r="BC54" s="284"/>
      <c r="BD54" s="287" t="str">
        <f t="shared" si="49"/>
        <v>2007 Q2</v>
      </c>
      <c r="BE54" s="287">
        <f t="shared" si="50"/>
        <v>1</v>
      </c>
      <c r="BF54" s="287">
        <f t="shared" si="51"/>
        <v>1</v>
      </c>
      <c r="BG54" s="287">
        <f>Summary_AttrorTotal!H51/Summary_AttrorTotal!J51</f>
        <v>1</v>
      </c>
      <c r="BH54" s="287">
        <f>Summary_AttrorTotal!I51/Summary_AttrorTotal!J51</f>
        <v>0</v>
      </c>
      <c r="IP54" s="17" t="e">
        <f>VLOOKUP(#REF!,$IS$21:$IT$29,2,0)</f>
        <v>#REF!</v>
      </c>
    </row>
    <row r="55" spans="1:250" s="17" customFormat="1">
      <c r="A55" s="89" t="str">
        <f>Tri_Incurred_AttrorTot!A46</f>
        <v>2007 Q3</v>
      </c>
      <c r="B55" s="208">
        <f>IF(A55=$C$16,"",INDEX(Tri_Incurred_AttrorTot!$B46:$CC46,1,MATCH($B$16,$A$21:$A$100)-$O55)/unit)</f>
        <v>2378.9</v>
      </c>
      <c r="C55" s="208">
        <f>INDEX(Tri_Incurred_AttrorTot!$B46:$CC46,1,Tot_Acc_Per-$O55)/unit</f>
        <v>2379.4</v>
      </c>
      <c r="D55" s="87">
        <f t="shared" si="37"/>
        <v>0.5</v>
      </c>
      <c r="E55" s="87">
        <f t="shared" si="18"/>
        <v>0</v>
      </c>
      <c r="F55" s="87">
        <f t="shared" si="38"/>
        <v>0.5</v>
      </c>
      <c r="G55" s="88">
        <f t="shared" si="2"/>
        <v>0</v>
      </c>
      <c r="I55" s="89" t="str">
        <f t="shared" si="39"/>
        <v>2007 Q3</v>
      </c>
      <c r="J55" s="87">
        <f t="shared" si="40"/>
        <v>2379.4</v>
      </c>
      <c r="K55" s="87">
        <f t="shared" si="36"/>
        <v>2379.4</v>
      </c>
      <c r="L55" s="279">
        <f t="shared" si="19"/>
        <v>2378.9</v>
      </c>
      <c r="M55" s="87">
        <f t="shared" si="41"/>
        <v>0.5</v>
      </c>
      <c r="N55" s="88">
        <f t="shared" si="42"/>
        <v>2.1018117617386186E-4</v>
      </c>
      <c r="O55" s="744">
        <f t="shared" si="52"/>
        <v>34</v>
      </c>
      <c r="P55" s="54"/>
      <c r="Q55" s="166"/>
      <c r="R55" s="167"/>
      <c r="S55" s="20"/>
      <c r="T55" s="20"/>
      <c r="U55" s="20"/>
      <c r="V55" s="20"/>
      <c r="W55" s="20"/>
      <c r="X55" s="20"/>
      <c r="Y55" s="20"/>
      <c r="Z55" s="61"/>
      <c r="AH55" s="89">
        <f t="shared" si="53"/>
        <v>81</v>
      </c>
      <c r="AI55" s="561">
        <f>(VLOOKUP(A55,'User Entries'!$A$167:$F$254,6,0))</f>
        <v>1</v>
      </c>
      <c r="AJ55" s="88">
        <f t="shared" si="43"/>
        <v>1</v>
      </c>
      <c r="AK55" s="121">
        <f t="shared" si="54"/>
        <v>1</v>
      </c>
      <c r="AM55" s="163">
        <f t="shared" si="55"/>
        <v>0</v>
      </c>
      <c r="AN55" s="163">
        <f t="shared" ref="AN55:AN86" si="56">AJ53-AJ55</f>
        <v>0</v>
      </c>
      <c r="AO55" s="163">
        <f t="shared" si="29"/>
        <v>0</v>
      </c>
      <c r="AP55" s="163">
        <f t="shared" si="35"/>
        <v>0</v>
      </c>
      <c r="AQ55" s="163">
        <f t="shared" si="31"/>
        <v>0</v>
      </c>
      <c r="AR55" s="163">
        <f t="shared" si="32"/>
        <v>0</v>
      </c>
      <c r="AS55" s="163">
        <f t="shared" si="33"/>
        <v>0</v>
      </c>
      <c r="AT55" s="163">
        <f t="shared" si="34"/>
        <v>0</v>
      </c>
      <c r="AW55" s="89" t="str">
        <f t="shared" si="44"/>
        <v>2005 Q3</v>
      </c>
      <c r="AX55" s="286">
        <f t="shared" si="45"/>
        <v>1</v>
      </c>
      <c r="AY55" s="287">
        <f t="shared" si="46"/>
        <v>1</v>
      </c>
      <c r="AZ55" s="287">
        <v>1</v>
      </c>
      <c r="BA55" s="287">
        <f t="shared" si="47"/>
        <v>1</v>
      </c>
      <c r="BB55" s="287">
        <f t="shared" si="48"/>
        <v>0</v>
      </c>
      <c r="BC55" s="284"/>
      <c r="BD55" s="287" t="str">
        <f t="shared" si="49"/>
        <v>2007 Q3</v>
      </c>
      <c r="BE55" s="287">
        <f t="shared" si="50"/>
        <v>1.0002101811761739</v>
      </c>
      <c r="BF55" s="287">
        <f t="shared" si="51"/>
        <v>1</v>
      </c>
      <c r="BG55" s="287">
        <f>Summary_AttrorTotal!H52/Summary_AttrorTotal!J52</f>
        <v>1</v>
      </c>
      <c r="BH55" s="287">
        <f>Summary_AttrorTotal!I52/Summary_AttrorTotal!J52</f>
        <v>0</v>
      </c>
      <c r="IP55" s="17" t="e">
        <f>VLOOKUP(#REF!,$IS$21:$IT$29,2,0)</f>
        <v>#REF!</v>
      </c>
    </row>
    <row r="56" spans="1:250" s="17" customFormat="1">
      <c r="A56" s="89" t="str">
        <f>Tri_Incurred_AttrorTot!A47</f>
        <v>2007 Q4</v>
      </c>
      <c r="B56" s="208">
        <f>IF(A56=$C$16,"",INDEX(Tri_Incurred_AttrorTot!$B47:$CC47,1,MATCH($B$16,$A$21:$A$100)-$O56)/unit)</f>
        <v>3098.6379999999999</v>
      </c>
      <c r="C56" s="208">
        <f>INDEX(Tri_Incurred_AttrorTot!$B47:$CC47,1,Tot_Acc_Per-$O56)/unit</f>
        <v>3098.6379999999999</v>
      </c>
      <c r="D56" s="87">
        <f t="shared" si="37"/>
        <v>0</v>
      </c>
      <c r="E56" s="87">
        <f t="shared" si="18"/>
        <v>0</v>
      </c>
      <c r="F56" s="87">
        <f t="shared" si="38"/>
        <v>0</v>
      </c>
      <c r="G56" s="88">
        <f t="shared" si="2"/>
        <v>0</v>
      </c>
      <c r="I56" s="89" t="str">
        <f t="shared" si="39"/>
        <v>2007 Q4</v>
      </c>
      <c r="J56" s="87">
        <f t="shared" si="40"/>
        <v>3098.6379999999999</v>
      </c>
      <c r="K56" s="87">
        <f t="shared" si="36"/>
        <v>3098.6379999999999</v>
      </c>
      <c r="L56" s="279">
        <f t="shared" si="19"/>
        <v>3098.6379999999999</v>
      </c>
      <c r="M56" s="87">
        <f t="shared" si="41"/>
        <v>0</v>
      </c>
      <c r="N56" s="88">
        <f t="shared" si="42"/>
        <v>0</v>
      </c>
      <c r="O56" s="744">
        <f t="shared" si="52"/>
        <v>35</v>
      </c>
      <c r="Q56" s="166"/>
      <c r="R56" s="167"/>
      <c r="S56" s="20"/>
      <c r="T56" s="20"/>
      <c r="U56" s="20"/>
      <c r="V56" s="20"/>
      <c r="W56" s="20"/>
      <c r="X56" s="20"/>
      <c r="Y56" s="20"/>
      <c r="Z56" s="61"/>
      <c r="AH56" s="89">
        <f t="shared" si="53"/>
        <v>78</v>
      </c>
      <c r="AI56" s="561">
        <f>(VLOOKUP(A56,'User Entries'!$A$167:$F$254,6,0))</f>
        <v>1</v>
      </c>
      <c r="AJ56" s="88">
        <f t="shared" si="43"/>
        <v>1</v>
      </c>
      <c r="AK56" s="121">
        <f t="shared" si="54"/>
        <v>1</v>
      </c>
      <c r="AM56" s="163">
        <f t="shared" si="55"/>
        <v>0</v>
      </c>
      <c r="AN56" s="163">
        <f t="shared" si="56"/>
        <v>0</v>
      </c>
      <c r="AO56" s="163">
        <f t="shared" ref="AO56:AO87" si="57">AJ53-AJ56</f>
        <v>0</v>
      </c>
      <c r="AP56" s="163">
        <f t="shared" si="35"/>
        <v>0</v>
      </c>
      <c r="AQ56" s="163">
        <f t="shared" si="31"/>
        <v>0</v>
      </c>
      <c r="AR56" s="163">
        <f t="shared" si="32"/>
        <v>0</v>
      </c>
      <c r="AS56" s="163">
        <f t="shared" si="33"/>
        <v>0</v>
      </c>
      <c r="AT56" s="163">
        <f t="shared" si="34"/>
        <v>0</v>
      </c>
      <c r="AW56" s="89" t="str">
        <f t="shared" si="44"/>
        <v>2005 Q2</v>
      </c>
      <c r="AX56" s="286">
        <f t="shared" si="45"/>
        <v>1</v>
      </c>
      <c r="AY56" s="287">
        <f t="shared" si="46"/>
        <v>1</v>
      </c>
      <c r="AZ56" s="287">
        <v>1</v>
      </c>
      <c r="BA56" s="287">
        <f t="shared" si="47"/>
        <v>1</v>
      </c>
      <c r="BB56" s="287">
        <f t="shared" si="48"/>
        <v>0</v>
      </c>
      <c r="BC56" s="284"/>
      <c r="BD56" s="287" t="str">
        <f t="shared" si="49"/>
        <v>2007 Q4</v>
      </c>
      <c r="BE56" s="287">
        <f t="shared" si="50"/>
        <v>1</v>
      </c>
      <c r="BF56" s="287">
        <f t="shared" si="51"/>
        <v>1</v>
      </c>
      <c r="BG56" s="287">
        <f>Summary_AttrorTotal!H53/Summary_AttrorTotal!J53</f>
        <v>1</v>
      </c>
      <c r="BH56" s="287">
        <f>Summary_AttrorTotal!I53/Summary_AttrorTotal!J53</f>
        <v>0</v>
      </c>
      <c r="IP56" s="17" t="e">
        <f>VLOOKUP(#REF!,$IS$21:$IT$29,2,0)</f>
        <v>#REF!</v>
      </c>
    </row>
    <row r="57" spans="1:250" s="17" customFormat="1">
      <c r="A57" s="89" t="str">
        <f>Tri_Incurred_AttrorTot!A48</f>
        <v>2008 Q1</v>
      </c>
      <c r="B57" s="208">
        <f>IF(A57=$C$16,"",INDEX(Tri_Incurred_AttrorTot!$B48:$CC48,1,MATCH($B$16,$A$21:$A$100)-$O57)/unit)</f>
        <v>2352.5169999999998</v>
      </c>
      <c r="C57" s="208">
        <f>INDEX(Tri_Incurred_AttrorTot!$B48:$CC48,1,Tot_Acc_Per-$O57)/unit</f>
        <v>2352.5169999999998</v>
      </c>
      <c r="D57" s="87">
        <f t="shared" si="37"/>
        <v>0</v>
      </c>
      <c r="E57" s="87">
        <f t="shared" si="18"/>
        <v>0</v>
      </c>
      <c r="F57" s="87">
        <f t="shared" si="38"/>
        <v>0</v>
      </c>
      <c r="G57" s="88">
        <f t="shared" si="2"/>
        <v>0</v>
      </c>
      <c r="I57" s="89" t="str">
        <f t="shared" si="39"/>
        <v>2008 Q1</v>
      </c>
      <c r="J57" s="87">
        <f t="shared" si="40"/>
        <v>2352.5169999999998</v>
      </c>
      <c r="K57" s="87">
        <f t="shared" si="36"/>
        <v>2352.5169999999998</v>
      </c>
      <c r="L57" s="279">
        <f t="shared" si="19"/>
        <v>2352.5169999999998</v>
      </c>
      <c r="M57" s="87">
        <f t="shared" si="41"/>
        <v>0</v>
      </c>
      <c r="N57" s="88">
        <f t="shared" si="42"/>
        <v>0</v>
      </c>
      <c r="O57" s="744">
        <f t="shared" si="52"/>
        <v>36</v>
      </c>
      <c r="Q57" s="166"/>
      <c r="R57" s="167"/>
      <c r="S57" s="20"/>
      <c r="T57" s="20"/>
      <c r="U57" s="20"/>
      <c r="V57" s="20"/>
      <c r="W57" s="20"/>
      <c r="X57" s="20"/>
      <c r="Y57" s="20"/>
      <c r="Z57" s="61"/>
      <c r="AH57" s="89">
        <f t="shared" si="53"/>
        <v>75</v>
      </c>
      <c r="AI57" s="561">
        <f>(VLOOKUP(A57,'User Entries'!$A$167:$F$254,6,0))</f>
        <v>1</v>
      </c>
      <c r="AJ57" s="88">
        <f t="shared" si="43"/>
        <v>1</v>
      </c>
      <c r="AK57" s="121">
        <f t="shared" si="54"/>
        <v>1</v>
      </c>
      <c r="AM57" s="163">
        <f t="shared" si="55"/>
        <v>0</v>
      </c>
      <c r="AN57" s="163">
        <f t="shared" si="56"/>
        <v>0</v>
      </c>
      <c r="AO57" s="163">
        <f t="shared" si="57"/>
        <v>0</v>
      </c>
      <c r="AP57" s="163">
        <f t="shared" si="35"/>
        <v>0</v>
      </c>
      <c r="AQ57" s="163">
        <f t="shared" si="31"/>
        <v>0</v>
      </c>
      <c r="AR57" s="163">
        <f t="shared" si="32"/>
        <v>0</v>
      </c>
      <c r="AS57" s="163">
        <f t="shared" si="33"/>
        <v>0</v>
      </c>
      <c r="AT57" s="163">
        <f t="shared" si="34"/>
        <v>0</v>
      </c>
      <c r="AW57" s="89" t="str">
        <f t="shared" si="44"/>
        <v>2005 Q1</v>
      </c>
      <c r="AX57" s="286">
        <f t="shared" si="45"/>
        <v>1</v>
      </c>
      <c r="AY57" s="287">
        <f t="shared" si="46"/>
        <v>1</v>
      </c>
      <c r="AZ57" s="287">
        <v>1</v>
      </c>
      <c r="BA57" s="287">
        <f t="shared" si="47"/>
        <v>1</v>
      </c>
      <c r="BB57" s="287">
        <f t="shared" si="48"/>
        <v>0</v>
      </c>
      <c r="BC57" s="284"/>
      <c r="BD57" s="287" t="str">
        <f t="shared" si="49"/>
        <v>2008 Q1</v>
      </c>
      <c r="BE57" s="287">
        <f t="shared" si="50"/>
        <v>1</v>
      </c>
      <c r="BF57" s="287">
        <f t="shared" si="51"/>
        <v>1</v>
      </c>
      <c r="BG57" s="287">
        <f>Summary_AttrorTotal!H54/Summary_AttrorTotal!J54</f>
        <v>1</v>
      </c>
      <c r="BH57" s="287">
        <f>Summary_AttrorTotal!I54/Summary_AttrorTotal!J54</f>
        <v>0</v>
      </c>
      <c r="IP57" s="17" t="e">
        <f>VLOOKUP(#REF!,$IS$21:$IT$29,2,0)</f>
        <v>#REF!</v>
      </c>
    </row>
    <row r="58" spans="1:250" s="17" customFormat="1">
      <c r="A58" s="89" t="str">
        <f>Tri_Incurred_AttrorTot!A49</f>
        <v>2008 Q2</v>
      </c>
      <c r="B58" s="208">
        <f>IF(A58=$C$16,"",INDEX(Tri_Incurred_AttrorTot!$B49:$CC49,1,MATCH($B$16,$A$21:$A$100)-$O58)/unit)</f>
        <v>2965.7919999999999</v>
      </c>
      <c r="C58" s="208">
        <f>INDEX(Tri_Incurred_AttrorTot!$B49:$CC49,1,Tot_Acc_Per-$O58)/unit</f>
        <v>2965.7919999999999</v>
      </c>
      <c r="D58" s="87">
        <f t="shared" si="37"/>
        <v>0</v>
      </c>
      <c r="E58" s="87">
        <f t="shared" si="18"/>
        <v>0</v>
      </c>
      <c r="F58" s="87">
        <f t="shared" si="38"/>
        <v>0</v>
      </c>
      <c r="G58" s="88">
        <f t="shared" si="2"/>
        <v>0</v>
      </c>
      <c r="I58" s="89" t="str">
        <f t="shared" si="39"/>
        <v>2008 Q2</v>
      </c>
      <c r="J58" s="87">
        <f t="shared" si="40"/>
        <v>2965.7919999999999</v>
      </c>
      <c r="K58" s="87">
        <f t="shared" si="36"/>
        <v>2965.7919999999999</v>
      </c>
      <c r="L58" s="279">
        <f t="shared" si="19"/>
        <v>2965.7919999999999</v>
      </c>
      <c r="M58" s="87">
        <f t="shared" si="41"/>
        <v>0</v>
      </c>
      <c r="N58" s="88">
        <f t="shared" si="42"/>
        <v>0</v>
      </c>
      <c r="O58" s="744">
        <f t="shared" si="52"/>
        <v>37</v>
      </c>
      <c r="Q58" s="166"/>
      <c r="R58" s="167"/>
      <c r="S58" s="20"/>
      <c r="T58" s="20"/>
      <c r="U58" s="20"/>
      <c r="V58" s="20"/>
      <c r="W58" s="20"/>
      <c r="X58" s="20"/>
      <c r="Y58" s="20"/>
      <c r="Z58" s="61"/>
      <c r="AH58" s="89">
        <f t="shared" si="53"/>
        <v>72</v>
      </c>
      <c r="AI58" s="561">
        <f>(VLOOKUP(A58,'User Entries'!$A$167:$F$254,6,0))</f>
        <v>1</v>
      </c>
      <c r="AJ58" s="88">
        <f t="shared" si="43"/>
        <v>1</v>
      </c>
      <c r="AK58" s="121">
        <f t="shared" si="54"/>
        <v>1</v>
      </c>
      <c r="AM58" s="163">
        <f t="shared" si="55"/>
        <v>0</v>
      </c>
      <c r="AN58" s="163">
        <f t="shared" si="56"/>
        <v>0</v>
      </c>
      <c r="AO58" s="163">
        <f t="shared" si="57"/>
        <v>0</v>
      </c>
      <c r="AP58" s="163">
        <f t="shared" si="35"/>
        <v>0</v>
      </c>
      <c r="AQ58" s="163">
        <f t="shared" ref="AQ58:AQ89" si="58">$AJ53-$AJ58</f>
        <v>0</v>
      </c>
      <c r="AR58" s="163">
        <f t="shared" si="32"/>
        <v>0</v>
      </c>
      <c r="AS58" s="163">
        <f t="shared" si="33"/>
        <v>0</v>
      </c>
      <c r="AT58" s="163">
        <f t="shared" si="34"/>
        <v>0</v>
      </c>
      <c r="AW58" s="89" t="str">
        <f t="shared" si="44"/>
        <v>2004 Q4</v>
      </c>
      <c r="AX58" s="286">
        <f t="shared" si="45"/>
        <v>1</v>
      </c>
      <c r="AY58" s="287">
        <f t="shared" si="46"/>
        <v>1</v>
      </c>
      <c r="AZ58" s="287">
        <v>1</v>
      </c>
      <c r="BA58" s="287">
        <f t="shared" si="47"/>
        <v>1</v>
      </c>
      <c r="BB58" s="287">
        <f t="shared" si="48"/>
        <v>0</v>
      </c>
      <c r="BC58" s="284"/>
      <c r="BD58" s="287" t="str">
        <f t="shared" si="49"/>
        <v>2008 Q2</v>
      </c>
      <c r="BE58" s="287">
        <f t="shared" si="50"/>
        <v>1</v>
      </c>
      <c r="BF58" s="287">
        <f t="shared" si="51"/>
        <v>1</v>
      </c>
      <c r="BG58" s="287">
        <f>Summary_AttrorTotal!H55/Summary_AttrorTotal!J55</f>
        <v>1</v>
      </c>
      <c r="BH58" s="287">
        <f>Summary_AttrorTotal!I55/Summary_AttrorTotal!J55</f>
        <v>0</v>
      </c>
      <c r="IP58" s="17" t="e">
        <f>VLOOKUP(#REF!,$IS$21:$IT$29,2,0)</f>
        <v>#REF!</v>
      </c>
    </row>
    <row r="59" spans="1:250" s="17" customFormat="1">
      <c r="A59" s="89" t="str">
        <f>Tri_Incurred_AttrorTot!A50</f>
        <v>2008 Q3</v>
      </c>
      <c r="B59" s="208">
        <f>IF(A59=$C$16,"",INDEX(Tri_Incurred_AttrorTot!$B50:$CC50,1,MATCH($B$16,$A$21:$A$100)-$O59)/unit)</f>
        <v>2241.2620000000002</v>
      </c>
      <c r="C59" s="208">
        <f>INDEX(Tri_Incurred_AttrorTot!$B50:$CC50,1,Tot_Acc_Per-$O59)/unit</f>
        <v>2241.2620000000002</v>
      </c>
      <c r="D59" s="87">
        <f t="shared" si="37"/>
        <v>0</v>
      </c>
      <c r="E59" s="87">
        <f t="shared" si="18"/>
        <v>0</v>
      </c>
      <c r="F59" s="87">
        <f t="shared" si="38"/>
        <v>0</v>
      </c>
      <c r="G59" s="88">
        <f t="shared" si="2"/>
        <v>0</v>
      </c>
      <c r="I59" s="89" t="str">
        <f t="shared" si="39"/>
        <v>2008 Q3</v>
      </c>
      <c r="J59" s="87">
        <f t="shared" si="40"/>
        <v>2241.2620000000002</v>
      </c>
      <c r="K59" s="87">
        <f t="shared" si="36"/>
        <v>2241.2620000000002</v>
      </c>
      <c r="L59" s="279">
        <f t="shared" si="19"/>
        <v>2241.2620000000002</v>
      </c>
      <c r="M59" s="87">
        <f t="shared" si="41"/>
        <v>0</v>
      </c>
      <c r="N59" s="88">
        <f t="shared" si="42"/>
        <v>0</v>
      </c>
      <c r="O59" s="744">
        <f t="shared" si="52"/>
        <v>38</v>
      </c>
      <c r="Q59" s="166"/>
      <c r="R59" s="167"/>
      <c r="S59" s="20"/>
      <c r="T59" s="20"/>
      <c r="U59" s="20"/>
      <c r="V59" s="20"/>
      <c r="W59" s="20"/>
      <c r="X59" s="20"/>
      <c r="Y59" s="20"/>
      <c r="Z59" s="61"/>
      <c r="AH59" s="89">
        <f t="shared" si="53"/>
        <v>69</v>
      </c>
      <c r="AI59" s="561">
        <f>(VLOOKUP(A59,'User Entries'!$A$167:$F$254,6,0))</f>
        <v>1</v>
      </c>
      <c r="AJ59" s="88">
        <f t="shared" si="43"/>
        <v>1</v>
      </c>
      <c r="AK59" s="121">
        <f t="shared" si="54"/>
        <v>1</v>
      </c>
      <c r="AM59" s="163">
        <f t="shared" si="55"/>
        <v>0</v>
      </c>
      <c r="AN59" s="163">
        <f t="shared" si="56"/>
        <v>0</v>
      </c>
      <c r="AO59" s="163">
        <f t="shared" si="57"/>
        <v>0</v>
      </c>
      <c r="AP59" s="163">
        <f t="shared" si="35"/>
        <v>0</v>
      </c>
      <c r="AQ59" s="163">
        <f t="shared" si="58"/>
        <v>0</v>
      </c>
      <c r="AR59" s="163">
        <f t="shared" ref="AR59:AR90" si="59">$AJ53-$AJ59</f>
        <v>0</v>
      </c>
      <c r="AS59" s="163">
        <f t="shared" si="33"/>
        <v>0</v>
      </c>
      <c r="AT59" s="163">
        <f t="shared" si="34"/>
        <v>0</v>
      </c>
      <c r="AW59" s="89" t="str">
        <f t="shared" si="44"/>
        <v>2004 Q3</v>
      </c>
      <c r="AX59" s="286">
        <f t="shared" si="45"/>
        <v>1</v>
      </c>
      <c r="AY59" s="287">
        <f t="shared" si="46"/>
        <v>1</v>
      </c>
      <c r="AZ59" s="287">
        <v>1</v>
      </c>
      <c r="BA59" s="287">
        <f t="shared" si="47"/>
        <v>1</v>
      </c>
      <c r="BB59" s="287">
        <f t="shared" si="48"/>
        <v>0</v>
      </c>
      <c r="BC59" s="284"/>
      <c r="BD59" s="287" t="str">
        <f t="shared" si="49"/>
        <v>2008 Q3</v>
      </c>
      <c r="BE59" s="287">
        <f t="shared" si="50"/>
        <v>1</v>
      </c>
      <c r="BF59" s="287">
        <f t="shared" si="51"/>
        <v>1</v>
      </c>
      <c r="BG59" s="287">
        <f>Summary_AttrorTotal!H56/Summary_AttrorTotal!J56</f>
        <v>1</v>
      </c>
      <c r="BH59" s="287">
        <f>Summary_AttrorTotal!I56/Summary_AttrorTotal!J56</f>
        <v>0</v>
      </c>
      <c r="IP59" s="17" t="e">
        <f>VLOOKUP(#REF!,$IS$21:$IT$29,2,0)</f>
        <v>#REF!</v>
      </c>
    </row>
    <row r="60" spans="1:250" s="17" customFormat="1">
      <c r="A60" s="89" t="str">
        <f>Tri_Incurred_AttrorTot!A51</f>
        <v>2008 Q4</v>
      </c>
      <c r="B60" s="208">
        <f>IF(A60=$C$16,"",INDEX(Tri_Incurred_AttrorTot!$B51:$CC51,1,MATCH($B$16,$A$21:$A$100)-$O60)/unit)</f>
        <v>2172.7359999999999</v>
      </c>
      <c r="C60" s="208">
        <f>INDEX(Tri_Incurred_AttrorTot!$B51:$CC51,1,Tot_Acc_Per-$O60)/unit</f>
        <v>2172.7359999999999</v>
      </c>
      <c r="D60" s="87">
        <f t="shared" si="37"/>
        <v>0</v>
      </c>
      <c r="E60" s="87">
        <f t="shared" si="18"/>
        <v>0</v>
      </c>
      <c r="F60" s="87">
        <f t="shared" si="38"/>
        <v>0</v>
      </c>
      <c r="G60" s="88">
        <f t="shared" si="2"/>
        <v>0</v>
      </c>
      <c r="I60" s="89" t="str">
        <f t="shared" si="39"/>
        <v>2008 Q4</v>
      </c>
      <c r="J60" s="87">
        <f t="shared" si="40"/>
        <v>2172.7359999999999</v>
      </c>
      <c r="K60" s="87">
        <f t="shared" si="36"/>
        <v>2172.7359999999999</v>
      </c>
      <c r="L60" s="279">
        <f t="shared" si="19"/>
        <v>2172.7359999999999</v>
      </c>
      <c r="M60" s="87">
        <f t="shared" si="41"/>
        <v>0</v>
      </c>
      <c r="N60" s="88">
        <f t="shared" si="42"/>
        <v>0</v>
      </c>
      <c r="O60" s="744">
        <f t="shared" si="52"/>
        <v>39</v>
      </c>
      <c r="Q60" s="94"/>
      <c r="R60" s="95"/>
      <c r="S60" s="20"/>
      <c r="T60" s="20"/>
      <c r="U60" s="20"/>
      <c r="V60" s="20"/>
      <c r="W60" s="20"/>
      <c r="X60" s="20"/>
      <c r="Y60" s="20"/>
      <c r="Z60" s="61"/>
      <c r="AH60" s="89">
        <f t="shared" si="53"/>
        <v>66</v>
      </c>
      <c r="AI60" s="561">
        <f>(VLOOKUP(A60,'User Entries'!$A$167:$F$254,6,0))</f>
        <v>1</v>
      </c>
      <c r="AJ60" s="88">
        <f t="shared" si="43"/>
        <v>1</v>
      </c>
      <c r="AK60" s="121">
        <f t="shared" si="54"/>
        <v>1</v>
      </c>
      <c r="AM60" s="163">
        <f t="shared" si="55"/>
        <v>0</v>
      </c>
      <c r="AN60" s="163">
        <f t="shared" si="56"/>
        <v>0</v>
      </c>
      <c r="AO60" s="163">
        <f t="shared" si="57"/>
        <v>0</v>
      </c>
      <c r="AP60" s="163">
        <f t="shared" si="35"/>
        <v>0</v>
      </c>
      <c r="AQ60" s="163">
        <f t="shared" si="58"/>
        <v>0</v>
      </c>
      <c r="AR60" s="163">
        <f t="shared" si="59"/>
        <v>0</v>
      </c>
      <c r="AS60" s="163">
        <f t="shared" ref="AS60:AS91" si="60">$AJ53-$AJ60</f>
        <v>0</v>
      </c>
      <c r="AT60" s="163">
        <f t="shared" si="34"/>
        <v>0</v>
      </c>
      <c r="AW60" s="89" t="str">
        <f t="shared" si="44"/>
        <v>2004 Q2</v>
      </c>
      <c r="AX60" s="286">
        <f t="shared" si="45"/>
        <v>1</v>
      </c>
      <c r="AY60" s="287">
        <f t="shared" si="46"/>
        <v>1</v>
      </c>
      <c r="AZ60" s="287">
        <v>1</v>
      </c>
      <c r="BA60" s="287">
        <f t="shared" si="47"/>
        <v>1</v>
      </c>
      <c r="BB60" s="287">
        <f t="shared" si="48"/>
        <v>0</v>
      </c>
      <c r="BC60" s="284"/>
      <c r="BD60" s="287" t="str">
        <f t="shared" si="49"/>
        <v>2008 Q4</v>
      </c>
      <c r="BE60" s="287">
        <f t="shared" si="50"/>
        <v>1</v>
      </c>
      <c r="BF60" s="287">
        <f t="shared" si="51"/>
        <v>1</v>
      </c>
      <c r="BG60" s="287">
        <f>Summary_AttrorTotal!H57/Summary_AttrorTotal!J57</f>
        <v>1</v>
      </c>
      <c r="BH60" s="287">
        <f>Summary_AttrorTotal!I57/Summary_AttrorTotal!J57</f>
        <v>0</v>
      </c>
      <c r="IP60" s="17" t="e">
        <f>VLOOKUP(#REF!,$IS$21:$IT$29,2,0)</f>
        <v>#REF!</v>
      </c>
    </row>
    <row r="61" spans="1:250" s="17" customFormat="1">
      <c r="A61" s="89" t="str">
        <f>Tri_Incurred_AttrorTot!A52</f>
        <v>2009 Q1</v>
      </c>
      <c r="B61" s="208">
        <f>IF(A61=$C$16,"",INDEX(Tri_Incurred_AttrorTot!$B52:$CC52,1,MATCH($B$16,$A$21:$A$100)-$O61)/unit)</f>
        <v>2165.84</v>
      </c>
      <c r="C61" s="208">
        <f>INDEX(Tri_Incurred_AttrorTot!$B52:$CC52,1,Tot_Acc_Per-$O61)/unit</f>
        <v>2165.84</v>
      </c>
      <c r="D61" s="87">
        <f t="shared" si="37"/>
        <v>0</v>
      </c>
      <c r="E61" s="87">
        <f t="shared" si="18"/>
        <v>0</v>
      </c>
      <c r="F61" s="87">
        <f t="shared" si="38"/>
        <v>0</v>
      </c>
      <c r="G61" s="88">
        <f t="shared" si="2"/>
        <v>0</v>
      </c>
      <c r="I61" s="89" t="str">
        <f t="shared" si="39"/>
        <v>2009 Q1</v>
      </c>
      <c r="J61" s="87">
        <f t="shared" si="40"/>
        <v>2165.84</v>
      </c>
      <c r="K61" s="87">
        <f t="shared" si="36"/>
        <v>2165.84</v>
      </c>
      <c r="L61" s="279">
        <f t="shared" si="19"/>
        <v>2165.84</v>
      </c>
      <c r="M61" s="87">
        <f t="shared" si="41"/>
        <v>0</v>
      </c>
      <c r="N61" s="88">
        <f t="shared" si="42"/>
        <v>0</v>
      </c>
      <c r="O61" s="744">
        <f t="shared" si="52"/>
        <v>40</v>
      </c>
      <c r="Q61" s="60"/>
      <c r="R61" s="20"/>
      <c r="S61" s="20"/>
      <c r="T61" s="20"/>
      <c r="U61" s="20"/>
      <c r="V61" s="20"/>
      <c r="W61" s="20"/>
      <c r="X61" s="20"/>
      <c r="Y61" s="20"/>
      <c r="Z61" s="61"/>
      <c r="AH61" s="89">
        <f t="shared" si="53"/>
        <v>63</v>
      </c>
      <c r="AI61" s="561">
        <f>(VLOOKUP(A61,'User Entries'!$A$167:$F$254,6,0))</f>
        <v>1</v>
      </c>
      <c r="AJ61" s="88">
        <f t="shared" si="43"/>
        <v>1</v>
      </c>
      <c r="AK61" s="121">
        <f t="shared" si="54"/>
        <v>1</v>
      </c>
      <c r="AM61" s="163">
        <f t="shared" si="55"/>
        <v>0</v>
      </c>
      <c r="AN61" s="163">
        <f t="shared" si="56"/>
        <v>0</v>
      </c>
      <c r="AO61" s="163">
        <f t="shared" si="57"/>
        <v>0</v>
      </c>
      <c r="AP61" s="163">
        <f t="shared" si="35"/>
        <v>0</v>
      </c>
      <c r="AQ61" s="163">
        <f t="shared" si="58"/>
        <v>0</v>
      </c>
      <c r="AR61" s="163">
        <f t="shared" si="59"/>
        <v>0</v>
      </c>
      <c r="AS61" s="163">
        <f t="shared" si="60"/>
        <v>0</v>
      </c>
      <c r="AT61" s="163">
        <f t="shared" ref="AT61:AT92" si="61">$AJ53-$AJ61</f>
        <v>0</v>
      </c>
      <c r="AW61" s="89" t="str">
        <f t="shared" si="44"/>
        <v>2004 Q1</v>
      </c>
      <c r="AX61" s="286">
        <f t="shared" si="45"/>
        <v>1</v>
      </c>
      <c r="AY61" s="287">
        <f t="shared" si="46"/>
        <v>1</v>
      </c>
      <c r="AZ61" s="287">
        <v>1</v>
      </c>
      <c r="BA61" s="287">
        <f t="shared" si="47"/>
        <v>1</v>
      </c>
      <c r="BB61" s="287">
        <f t="shared" si="48"/>
        <v>0</v>
      </c>
      <c r="BC61" s="284"/>
      <c r="BD61" s="287" t="str">
        <f t="shared" si="49"/>
        <v>2009 Q1</v>
      </c>
      <c r="BE61" s="287">
        <f t="shared" si="50"/>
        <v>1</v>
      </c>
      <c r="BF61" s="287">
        <f t="shared" si="51"/>
        <v>1</v>
      </c>
      <c r="BG61" s="287">
        <f>Summary_AttrorTotal!H58/Summary_AttrorTotal!J58</f>
        <v>1</v>
      </c>
      <c r="BH61" s="287">
        <f>Summary_AttrorTotal!I58/Summary_AttrorTotal!J58</f>
        <v>0</v>
      </c>
      <c r="IP61" s="17" t="e">
        <f>VLOOKUP(#REF!,$IS$21:$IT$29,2,0)</f>
        <v>#REF!</v>
      </c>
    </row>
    <row r="62" spans="1:250" s="17" customFormat="1">
      <c r="A62" s="89" t="str">
        <f>Tri_Incurred_AttrorTot!A53</f>
        <v>2009 Q2</v>
      </c>
      <c r="B62" s="208">
        <f>IF(A62=$C$16,"",INDEX(Tri_Incurred_AttrorTot!$B53:$CC53,1,MATCH($B$16,$A$21:$A$100)-$O62)/unit)</f>
        <v>2545.9009999999998</v>
      </c>
      <c r="C62" s="208">
        <f>INDEX(Tri_Incurred_AttrorTot!$B53:$CC53,1,Tot_Acc_Per-$O62)/unit</f>
        <v>2545.9009999999998</v>
      </c>
      <c r="D62" s="87">
        <f t="shared" si="37"/>
        <v>0</v>
      </c>
      <c r="E62" s="87">
        <f t="shared" si="18"/>
        <v>0</v>
      </c>
      <c r="F62" s="87">
        <f t="shared" si="38"/>
        <v>0</v>
      </c>
      <c r="G62" s="88">
        <f t="shared" si="2"/>
        <v>0</v>
      </c>
      <c r="I62" s="89" t="str">
        <f t="shared" si="39"/>
        <v>2009 Q2</v>
      </c>
      <c r="J62" s="87">
        <f t="shared" si="40"/>
        <v>2545.9009999999998</v>
      </c>
      <c r="K62" s="87">
        <f t="shared" si="36"/>
        <v>2545.9009999999998</v>
      </c>
      <c r="L62" s="279">
        <f t="shared" si="19"/>
        <v>2545.9009999999998</v>
      </c>
      <c r="M62" s="87">
        <f t="shared" si="41"/>
        <v>0</v>
      </c>
      <c r="N62" s="88">
        <f t="shared" si="42"/>
        <v>0</v>
      </c>
      <c r="O62" s="744">
        <f t="shared" si="52"/>
        <v>41</v>
      </c>
      <c r="Q62" s="60"/>
      <c r="R62" s="18" t="s">
        <v>141</v>
      </c>
      <c r="S62" s="19" t="s">
        <v>24</v>
      </c>
      <c r="T62" s="92" t="s">
        <v>58</v>
      </c>
      <c r="U62" s="20"/>
      <c r="V62" s="20"/>
      <c r="W62" s="20"/>
      <c r="X62" s="20"/>
      <c r="Y62" s="20"/>
      <c r="Z62" s="61"/>
      <c r="AH62" s="89">
        <f t="shared" si="53"/>
        <v>60</v>
      </c>
      <c r="AI62" s="561">
        <f>(VLOOKUP(A62,'User Entries'!$A$167:$F$254,6,0))</f>
        <v>1</v>
      </c>
      <c r="AJ62" s="88">
        <f t="shared" si="43"/>
        <v>1</v>
      </c>
      <c r="AK62" s="121">
        <f t="shared" si="54"/>
        <v>1</v>
      </c>
      <c r="AM62" s="163">
        <f t="shared" si="55"/>
        <v>0</v>
      </c>
      <c r="AN62" s="163">
        <f t="shared" si="56"/>
        <v>0</v>
      </c>
      <c r="AO62" s="163">
        <f t="shared" si="57"/>
        <v>0</v>
      </c>
      <c r="AP62" s="163">
        <f t="shared" si="35"/>
        <v>0</v>
      </c>
      <c r="AQ62" s="163">
        <f t="shared" si="58"/>
        <v>0</v>
      </c>
      <c r="AR62" s="163">
        <f t="shared" si="59"/>
        <v>0</v>
      </c>
      <c r="AS62" s="163">
        <f t="shared" si="60"/>
        <v>0</v>
      </c>
      <c r="AT62" s="163">
        <f t="shared" si="61"/>
        <v>0</v>
      </c>
      <c r="AW62" s="89" t="str">
        <f t="shared" si="44"/>
        <v>2003 Q4</v>
      </c>
      <c r="AX62" s="286">
        <f t="shared" si="45"/>
        <v>1</v>
      </c>
      <c r="AY62" s="287">
        <f t="shared" si="46"/>
        <v>1</v>
      </c>
      <c r="AZ62" s="287">
        <v>1</v>
      </c>
      <c r="BA62" s="287">
        <f t="shared" si="47"/>
        <v>1</v>
      </c>
      <c r="BB62" s="287">
        <f t="shared" si="48"/>
        <v>0</v>
      </c>
      <c r="BC62" s="284"/>
      <c r="BD62" s="287" t="str">
        <f t="shared" si="49"/>
        <v>2009 Q2</v>
      </c>
      <c r="BE62" s="287">
        <f t="shared" si="50"/>
        <v>1</v>
      </c>
      <c r="BF62" s="287">
        <f t="shared" si="51"/>
        <v>1</v>
      </c>
      <c r="BG62" s="287">
        <f>Summary_AttrorTotal!H59/Summary_AttrorTotal!J59</f>
        <v>1</v>
      </c>
      <c r="BH62" s="287">
        <f>Summary_AttrorTotal!I59/Summary_AttrorTotal!J59</f>
        <v>0</v>
      </c>
      <c r="IP62" s="17" t="e">
        <f>VLOOKUP(#REF!,$IS$21:$IT$29,2,0)</f>
        <v>#REF!</v>
      </c>
    </row>
    <row r="63" spans="1:250" s="17" customFormat="1">
      <c r="A63" s="89" t="str">
        <f>Tri_Incurred_AttrorTot!A54</f>
        <v>2009 Q3</v>
      </c>
      <c r="B63" s="208">
        <f>IF(A63=$C$16,"",INDEX(Tri_Incurred_AttrorTot!$B54:$CC54,1,MATCH($B$16,$A$21:$A$100)-$O63)/unit)</f>
        <v>2025.9649999999999</v>
      </c>
      <c r="C63" s="208">
        <f>INDEX(Tri_Incurred_AttrorTot!$B54:$CC54,1,Tot_Acc_Per-$O63)/unit</f>
        <v>2025.9649999999999</v>
      </c>
      <c r="D63" s="87">
        <f t="shared" si="37"/>
        <v>0</v>
      </c>
      <c r="E63" s="87">
        <f t="shared" si="18"/>
        <v>0</v>
      </c>
      <c r="F63" s="87">
        <f t="shared" si="38"/>
        <v>0</v>
      </c>
      <c r="G63" s="88">
        <f t="shared" si="2"/>
        <v>0</v>
      </c>
      <c r="I63" s="89" t="str">
        <f t="shared" si="39"/>
        <v>2009 Q3</v>
      </c>
      <c r="J63" s="87">
        <f t="shared" si="40"/>
        <v>2025.9649999999999</v>
      </c>
      <c r="K63" s="87">
        <f t="shared" si="36"/>
        <v>2025.9649999999999</v>
      </c>
      <c r="L63" s="279">
        <f t="shared" si="19"/>
        <v>2025.9649999999999</v>
      </c>
      <c r="M63" s="87">
        <f t="shared" si="41"/>
        <v>0</v>
      </c>
      <c r="N63" s="88">
        <f t="shared" si="42"/>
        <v>0</v>
      </c>
      <c r="O63" s="744">
        <f t="shared" si="52"/>
        <v>42</v>
      </c>
      <c r="Q63" s="60"/>
      <c r="R63" s="20" t="e">
        <f>IF('User Entries'!#REF!='User Entries'!#REF!,'User Entries'!#REF!,'User Entries'!#REF!&amp;"/"&amp;'User Entries'!#REF!)</f>
        <v>#REF!</v>
      </c>
      <c r="S63" s="167" t="e">
        <f ca="1">SUM(INDIRECT(ADDRESS(ROW(D$20)+MATCH('User Entries'!#REF!,$A$21:$A$100),COLUMN(D16))&amp;":"&amp;ADDRESS(ROW(D$20)+MATCH('User Entries'!#REF!,$A$21:$A$100),COLUMN(D16))))</f>
        <v>#REF!</v>
      </c>
      <c r="T63" s="167" t="e">
        <f ca="1">SUM(INDIRECT(ADDRESS(ROW(E$20)+MATCH('User Entries'!#REF!,$A$21:$A$100),COLUMN(E16))&amp;":"&amp;ADDRESS(ROW(E$20)+MATCH('User Entries'!#REF!,$A$21:$A$100),COLUMN(E16))))</f>
        <v>#REF!</v>
      </c>
      <c r="U63" s="20"/>
      <c r="V63" s="20"/>
      <c r="W63" s="20"/>
      <c r="X63" s="20"/>
      <c r="Y63" s="20"/>
      <c r="Z63" s="61"/>
      <c r="AH63" s="89">
        <f t="shared" si="53"/>
        <v>57</v>
      </c>
      <c r="AI63" s="561">
        <f>(VLOOKUP(A63,'User Entries'!$A$167:$F$254,6,0))</f>
        <v>1</v>
      </c>
      <c r="AJ63" s="88">
        <f t="shared" si="43"/>
        <v>1</v>
      </c>
      <c r="AK63" s="121">
        <f t="shared" si="54"/>
        <v>1</v>
      </c>
      <c r="AM63" s="163">
        <f t="shared" si="55"/>
        <v>0</v>
      </c>
      <c r="AN63" s="163">
        <f t="shared" si="56"/>
        <v>0</v>
      </c>
      <c r="AO63" s="163">
        <f t="shared" si="57"/>
        <v>0</v>
      </c>
      <c r="AP63" s="163">
        <f t="shared" si="35"/>
        <v>0</v>
      </c>
      <c r="AQ63" s="163">
        <f t="shared" si="58"/>
        <v>0</v>
      </c>
      <c r="AR63" s="163">
        <f t="shared" si="59"/>
        <v>0</v>
      </c>
      <c r="AS63" s="163">
        <f t="shared" si="60"/>
        <v>0</v>
      </c>
      <c r="AT63" s="163">
        <f t="shared" si="61"/>
        <v>0</v>
      </c>
      <c r="AW63" s="89" t="str">
        <f t="shared" si="44"/>
        <v>2003 Q3</v>
      </c>
      <c r="AX63" s="286">
        <f t="shared" si="45"/>
        <v>1</v>
      </c>
      <c r="AY63" s="287">
        <f t="shared" si="46"/>
        <v>1</v>
      </c>
      <c r="AZ63" s="287">
        <v>1</v>
      </c>
      <c r="BA63" s="287">
        <f t="shared" si="47"/>
        <v>1</v>
      </c>
      <c r="BB63" s="287">
        <f t="shared" si="48"/>
        <v>0</v>
      </c>
      <c r="BC63" s="284"/>
      <c r="BD63" s="287" t="str">
        <f t="shared" si="49"/>
        <v>2009 Q3</v>
      </c>
      <c r="BE63" s="287">
        <f t="shared" si="50"/>
        <v>1</v>
      </c>
      <c r="BF63" s="287">
        <f t="shared" si="51"/>
        <v>1</v>
      </c>
      <c r="BG63" s="287">
        <f>Summary_AttrorTotal!H60/Summary_AttrorTotal!J60</f>
        <v>1</v>
      </c>
      <c r="BH63" s="287">
        <f>Summary_AttrorTotal!I60/Summary_AttrorTotal!J60</f>
        <v>0</v>
      </c>
      <c r="IP63" s="17" t="e">
        <f>VLOOKUP(#REF!,$IS$21:$IT$29,2,0)</f>
        <v>#REF!</v>
      </c>
    </row>
    <row r="64" spans="1:250" s="17" customFormat="1">
      <c r="A64" s="89" t="str">
        <f>Tri_Incurred_AttrorTot!A55</f>
        <v>2009 Q4</v>
      </c>
      <c r="B64" s="208">
        <f>IF(A64=$C$16,"",INDEX(Tri_Incurred_AttrorTot!$B55:$CC55,1,MATCH($B$16,$A$21:$A$100)-$O64)/unit)</f>
        <v>2360.7240000000002</v>
      </c>
      <c r="C64" s="208">
        <f>INDEX(Tri_Incurred_AttrorTot!$B55:$CC55,1,Tot_Acc_Per-$O64)/unit</f>
        <v>2360.7240000000002</v>
      </c>
      <c r="D64" s="87">
        <f t="shared" si="37"/>
        <v>0</v>
      </c>
      <c r="E64" s="87">
        <f t="shared" si="18"/>
        <v>0</v>
      </c>
      <c r="F64" s="87">
        <f t="shared" si="38"/>
        <v>0</v>
      </c>
      <c r="G64" s="88">
        <f t="shared" si="2"/>
        <v>0</v>
      </c>
      <c r="I64" s="89" t="str">
        <f t="shared" si="39"/>
        <v>2009 Q4</v>
      </c>
      <c r="J64" s="87">
        <f t="shared" si="40"/>
        <v>2360.7240000000002</v>
      </c>
      <c r="K64" s="87">
        <f t="shared" si="36"/>
        <v>2360.7240000000002</v>
      </c>
      <c r="L64" s="279">
        <f t="shared" si="19"/>
        <v>2360.7240000000002</v>
      </c>
      <c r="M64" s="87">
        <f t="shared" si="41"/>
        <v>0</v>
      </c>
      <c r="N64" s="88">
        <f t="shared" si="42"/>
        <v>0</v>
      </c>
      <c r="O64" s="744">
        <f t="shared" si="52"/>
        <v>43</v>
      </c>
      <c r="Q64" s="60"/>
      <c r="R64" s="20" t="e">
        <f>IF('User Entries'!#REF!='User Entries'!#REF!,'User Entries'!#REF!,'User Entries'!#REF!&amp;"/"&amp;'User Entries'!#REF!)</f>
        <v>#REF!</v>
      </c>
      <c r="S64" s="167" t="e">
        <f ca="1">SUM(INDIRECT(ADDRESS(ROW(D$20)+MATCH('User Entries'!#REF!,$A$21:$A$100),COLUMN(D17))&amp;":"&amp;ADDRESS(ROW(D$20)+MATCH('User Entries'!#REF!,$A$21:$A$100),COLUMN(D17))))</f>
        <v>#REF!</v>
      </c>
      <c r="T64" s="167" t="e">
        <f ca="1">SUM(INDIRECT(ADDRESS(ROW(E$20)+MATCH('User Entries'!#REF!,$A$21:$A$100),COLUMN(E17))&amp;":"&amp;ADDRESS(ROW(E$20)+MATCH('User Entries'!#REF!,$A$21:$A$100),COLUMN(E17))))</f>
        <v>#REF!</v>
      </c>
      <c r="U64" s="20"/>
      <c r="V64" s="20"/>
      <c r="W64" s="20"/>
      <c r="X64" s="20"/>
      <c r="Y64" s="20"/>
      <c r="Z64" s="61"/>
      <c r="AH64" s="89">
        <f t="shared" si="53"/>
        <v>54</v>
      </c>
      <c r="AI64" s="561">
        <f>(VLOOKUP(A64,'User Entries'!$A$167:$F$254,6,0))</f>
        <v>1</v>
      </c>
      <c r="AJ64" s="88">
        <f t="shared" si="43"/>
        <v>1</v>
      </c>
      <c r="AK64" s="121">
        <f t="shared" si="54"/>
        <v>1</v>
      </c>
      <c r="AM64" s="163">
        <f t="shared" si="55"/>
        <v>0</v>
      </c>
      <c r="AN64" s="163">
        <f t="shared" si="56"/>
        <v>0</v>
      </c>
      <c r="AO64" s="163">
        <f t="shared" si="57"/>
        <v>0</v>
      </c>
      <c r="AP64" s="163">
        <f t="shared" si="35"/>
        <v>0</v>
      </c>
      <c r="AQ64" s="163">
        <f t="shared" si="58"/>
        <v>0</v>
      </c>
      <c r="AR64" s="163">
        <f t="shared" si="59"/>
        <v>0</v>
      </c>
      <c r="AS64" s="163">
        <f t="shared" si="60"/>
        <v>0</v>
      </c>
      <c r="AT64" s="163">
        <f t="shared" si="61"/>
        <v>0</v>
      </c>
      <c r="AW64" s="89" t="str">
        <f t="shared" si="44"/>
        <v>2003 Q2</v>
      </c>
      <c r="AX64" s="286">
        <f t="shared" si="45"/>
        <v>1</v>
      </c>
      <c r="AY64" s="287">
        <f t="shared" si="46"/>
        <v>1</v>
      </c>
      <c r="AZ64" s="287">
        <v>1</v>
      </c>
      <c r="BA64" s="287">
        <f t="shared" si="47"/>
        <v>1</v>
      </c>
      <c r="BB64" s="287">
        <f t="shared" si="48"/>
        <v>0</v>
      </c>
      <c r="BC64" s="284"/>
      <c r="BD64" s="287" t="str">
        <f t="shared" si="49"/>
        <v>2009 Q4</v>
      </c>
      <c r="BE64" s="287">
        <f t="shared" si="50"/>
        <v>1</v>
      </c>
      <c r="BF64" s="287">
        <f t="shared" si="51"/>
        <v>1</v>
      </c>
      <c r="BG64" s="287">
        <f>Summary_AttrorTotal!H61/Summary_AttrorTotal!J61</f>
        <v>1</v>
      </c>
      <c r="BH64" s="287">
        <f>Summary_AttrorTotal!I61/Summary_AttrorTotal!J61</f>
        <v>0</v>
      </c>
      <c r="IP64" s="17" t="e">
        <f>VLOOKUP(#REF!,$IS$21:$IT$29,2,0)</f>
        <v>#REF!</v>
      </c>
    </row>
    <row r="65" spans="1:250" s="17" customFormat="1">
      <c r="A65" s="89" t="str">
        <f>Tri_Incurred_AttrorTot!A56</f>
        <v>2010 Q1</v>
      </c>
      <c r="B65" s="208">
        <f>IF(A65=$C$16,"",INDEX(Tri_Incurred_AttrorTot!$B56:$CC56,1,MATCH($B$16,$A$21:$A$100)-$O65)/unit)</f>
        <v>2188.54</v>
      </c>
      <c r="C65" s="208">
        <f>INDEX(Tri_Incurred_AttrorTot!$B56:$CC56,1,Tot_Acc_Per-$O65)/unit</f>
        <v>2188.54</v>
      </c>
      <c r="D65" s="87">
        <f t="shared" si="37"/>
        <v>0</v>
      </c>
      <c r="E65" s="87">
        <f t="shared" si="18"/>
        <v>0</v>
      </c>
      <c r="F65" s="87">
        <f t="shared" si="38"/>
        <v>0</v>
      </c>
      <c r="G65" s="88">
        <f t="shared" si="2"/>
        <v>0</v>
      </c>
      <c r="I65" s="89" t="str">
        <f t="shared" si="39"/>
        <v>2010 Q1</v>
      </c>
      <c r="J65" s="87">
        <f t="shared" si="40"/>
        <v>2188.54</v>
      </c>
      <c r="K65" s="87">
        <f t="shared" si="36"/>
        <v>2188.54</v>
      </c>
      <c r="L65" s="279">
        <f t="shared" si="19"/>
        <v>2188.54</v>
      </c>
      <c r="M65" s="87">
        <f t="shared" si="41"/>
        <v>0</v>
      </c>
      <c r="N65" s="88">
        <f t="shared" si="42"/>
        <v>0</v>
      </c>
      <c r="O65" s="744">
        <f t="shared" si="52"/>
        <v>44</v>
      </c>
      <c r="Q65" s="60"/>
      <c r="R65" s="20" t="e">
        <f>IF('User Entries'!#REF!='User Entries'!#REF!,'User Entries'!#REF!,'User Entries'!#REF!&amp;"/"&amp;'User Entries'!#REF!)</f>
        <v>#REF!</v>
      </c>
      <c r="S65" s="167" t="e">
        <f ca="1">SUM(INDIRECT(ADDRESS(ROW(D$20)+MATCH('User Entries'!#REF!,$A$21:$A$100),COLUMN(D18))&amp;":"&amp;ADDRESS(ROW(D$20)+MATCH('User Entries'!#REF!,$A$21:$A$100),COLUMN(D18))))</f>
        <v>#REF!</v>
      </c>
      <c r="T65" s="167" t="e">
        <f ca="1">SUM(INDIRECT(ADDRESS(ROW(E$20)+MATCH('User Entries'!#REF!,$A$21:$A$100),COLUMN(E18))&amp;":"&amp;ADDRESS(ROW(E$20)+MATCH('User Entries'!#REF!,$A$21:$A$100),COLUMN(E18))))</f>
        <v>#REF!</v>
      </c>
      <c r="U65" s="20"/>
      <c r="V65" s="20"/>
      <c r="W65" s="20"/>
      <c r="X65" s="20"/>
      <c r="Y65" s="20"/>
      <c r="Z65" s="61"/>
      <c r="AH65" s="89">
        <f t="shared" si="53"/>
        <v>51</v>
      </c>
      <c r="AI65" s="561">
        <f>(VLOOKUP(A65,'User Entries'!$A$167:$F$254,6,0))</f>
        <v>1</v>
      </c>
      <c r="AJ65" s="88">
        <f t="shared" si="43"/>
        <v>1</v>
      </c>
      <c r="AK65" s="121">
        <f t="shared" si="54"/>
        <v>1</v>
      </c>
      <c r="AM65" s="163">
        <f t="shared" si="55"/>
        <v>0</v>
      </c>
      <c r="AN65" s="163">
        <f t="shared" si="56"/>
        <v>0</v>
      </c>
      <c r="AO65" s="163">
        <f t="shared" si="57"/>
        <v>0</v>
      </c>
      <c r="AP65" s="163">
        <f t="shared" si="35"/>
        <v>0</v>
      </c>
      <c r="AQ65" s="163">
        <f t="shared" si="58"/>
        <v>0</v>
      </c>
      <c r="AR65" s="163">
        <f t="shared" si="59"/>
        <v>0</v>
      </c>
      <c r="AS65" s="163">
        <f t="shared" si="60"/>
        <v>0</v>
      </c>
      <c r="AT65" s="163">
        <f t="shared" si="61"/>
        <v>0</v>
      </c>
      <c r="AW65" s="89" t="str">
        <f t="shared" si="44"/>
        <v>2003 Q1</v>
      </c>
      <c r="AX65" s="286">
        <f t="shared" si="45"/>
        <v>1</v>
      </c>
      <c r="AY65" s="287">
        <f t="shared" si="46"/>
        <v>1</v>
      </c>
      <c r="AZ65" s="287">
        <v>1</v>
      </c>
      <c r="BA65" s="287">
        <f t="shared" si="47"/>
        <v>1</v>
      </c>
      <c r="BB65" s="287">
        <f t="shared" si="48"/>
        <v>0</v>
      </c>
      <c r="BC65" s="284"/>
      <c r="BD65" s="287" t="str">
        <f t="shared" si="49"/>
        <v>2010 Q1</v>
      </c>
      <c r="BE65" s="287">
        <f t="shared" si="50"/>
        <v>1</v>
      </c>
      <c r="BF65" s="287">
        <f t="shared" si="51"/>
        <v>1</v>
      </c>
      <c r="BG65" s="287">
        <f>Summary_AttrorTotal!H62/Summary_AttrorTotal!J62</f>
        <v>1</v>
      </c>
      <c r="BH65" s="287">
        <f>Summary_AttrorTotal!I62/Summary_AttrorTotal!J62</f>
        <v>0</v>
      </c>
      <c r="IP65" s="17" t="e">
        <f>VLOOKUP(#REF!,$IS$21:$IT$29,2,0)</f>
        <v>#REF!</v>
      </c>
    </row>
    <row r="66" spans="1:250" s="17" customFormat="1">
      <c r="A66" s="89" t="str">
        <f>Tri_Incurred_AttrorTot!A57</f>
        <v>2010 Q2</v>
      </c>
      <c r="B66" s="208">
        <f>IF(A66=$C$16,"",INDEX(Tri_Incurred_AttrorTot!$B57:$CC57,1,MATCH($B$16,$A$21:$A$100)-$O66)/unit)</f>
        <v>2478.748</v>
      </c>
      <c r="C66" s="208">
        <f>INDEX(Tri_Incurred_AttrorTot!$B57:$CC57,1,Tot_Acc_Per-$O66)/unit</f>
        <v>2427.2979999999998</v>
      </c>
      <c r="D66" s="87">
        <f t="shared" si="37"/>
        <v>-51.450000000000273</v>
      </c>
      <c r="E66" s="87">
        <f t="shared" si="18"/>
        <v>2.5796405461864049</v>
      </c>
      <c r="F66" s="87">
        <f t="shared" si="38"/>
        <v>-54.029640546186677</v>
      </c>
      <c r="G66" s="88">
        <f t="shared" si="2"/>
        <v>-19.944639215746957</v>
      </c>
      <c r="I66" s="89" t="str">
        <f t="shared" si="39"/>
        <v>2010 Q2</v>
      </c>
      <c r="J66" s="87">
        <f t="shared" si="40"/>
        <v>2427.2979999999998</v>
      </c>
      <c r="K66" s="87">
        <f t="shared" si="36"/>
        <v>2427.2979999999998</v>
      </c>
      <c r="L66" s="279">
        <f t="shared" si="19"/>
        <v>2481.3276405461866</v>
      </c>
      <c r="M66" s="87">
        <f t="shared" si="41"/>
        <v>-54.029640546186783</v>
      </c>
      <c r="N66" s="88">
        <f t="shared" si="42"/>
        <v>-2.1774488650073576E-2</v>
      </c>
      <c r="O66" s="744">
        <f t="shared" si="52"/>
        <v>45</v>
      </c>
      <c r="Q66" s="60"/>
      <c r="R66" s="20" t="e">
        <f>IF('User Entries'!#REF!='User Entries'!#REF!,'User Entries'!#REF!,'User Entries'!#REF!&amp;"/"&amp;'User Entries'!#REF!)</f>
        <v>#REF!</v>
      </c>
      <c r="S66" s="167" t="e">
        <f ca="1">SUM(INDIRECT(ADDRESS(ROW(D$20)+MATCH('User Entries'!#REF!,$A$21:$A$100),COLUMN(D19))&amp;":"&amp;ADDRESS(ROW(D$20)+MATCH('User Entries'!#REF!,$A$21:$A$100),COLUMN(D19))))</f>
        <v>#REF!</v>
      </c>
      <c r="T66" s="167" t="e">
        <f ca="1">SUM(INDIRECT(ADDRESS(ROW(E$20)+MATCH('User Entries'!#REF!,$A$21:$A$100),COLUMN(E19))&amp;":"&amp;ADDRESS(ROW(E$20)+MATCH('User Entries'!#REF!,$A$21:$A$100),COLUMN(E19))))</f>
        <v>#REF!</v>
      </c>
      <c r="U66" s="20"/>
      <c r="V66" s="20"/>
      <c r="W66" s="20"/>
      <c r="X66" s="20"/>
      <c r="Y66" s="20"/>
      <c r="Z66" s="61"/>
      <c r="AH66" s="89">
        <f t="shared" si="53"/>
        <v>48</v>
      </c>
      <c r="AI66" s="561">
        <f>(VLOOKUP(A66,'User Entries'!$A$167:$F$254,6,0))</f>
        <v>1.0010407030267645</v>
      </c>
      <c r="AJ66" s="88">
        <f t="shared" si="43"/>
        <v>0.99896037891005052</v>
      </c>
      <c r="AK66" s="121">
        <f t="shared" si="54"/>
        <v>1.0010407030267645</v>
      </c>
      <c r="AM66" s="163">
        <f t="shared" si="55"/>
        <v>1.0396210899494829E-3</v>
      </c>
      <c r="AN66" s="163">
        <f t="shared" si="56"/>
        <v>1.0396210899494829E-3</v>
      </c>
      <c r="AO66" s="163">
        <f t="shared" si="57"/>
        <v>1.0396210899494829E-3</v>
      </c>
      <c r="AP66" s="163">
        <f t="shared" si="35"/>
        <v>1.0396210899494829E-3</v>
      </c>
      <c r="AQ66" s="163">
        <f t="shared" si="58"/>
        <v>1.0396210899494829E-3</v>
      </c>
      <c r="AR66" s="163">
        <f t="shared" si="59"/>
        <v>1.0396210899494829E-3</v>
      </c>
      <c r="AS66" s="163">
        <f t="shared" si="60"/>
        <v>1.0396210899494829E-3</v>
      </c>
      <c r="AT66" s="163">
        <f t="shared" si="61"/>
        <v>1.0396210899494829E-3</v>
      </c>
      <c r="AW66" s="89" t="str">
        <f t="shared" si="44"/>
        <v>2002 Q4</v>
      </c>
      <c r="AX66" s="286">
        <f t="shared" si="45"/>
        <v>1</v>
      </c>
      <c r="AY66" s="287">
        <f t="shared" si="46"/>
        <v>1</v>
      </c>
      <c r="AZ66" s="287">
        <v>1</v>
      </c>
      <c r="BA66" s="287">
        <f t="shared" si="47"/>
        <v>1</v>
      </c>
      <c r="BB66" s="287">
        <f t="shared" si="48"/>
        <v>0</v>
      </c>
      <c r="BC66" s="284"/>
      <c r="BD66" s="287" t="str">
        <f t="shared" si="49"/>
        <v>2010 Q2</v>
      </c>
      <c r="BE66" s="287">
        <f t="shared" si="50"/>
        <v>0.97822551134992641</v>
      </c>
      <c r="BF66" s="287">
        <f t="shared" si="51"/>
        <v>1</v>
      </c>
      <c r="BG66" s="287">
        <f>Summary_AttrorTotal!H63/Summary_AttrorTotal!J63</f>
        <v>1</v>
      </c>
      <c r="BH66" s="287">
        <f>Summary_AttrorTotal!I63/Summary_AttrorTotal!J63</f>
        <v>0</v>
      </c>
      <c r="IP66" s="17" t="e">
        <f>VLOOKUP(#REF!,$IS$21:$IT$29,2,0)</f>
        <v>#REF!</v>
      </c>
    </row>
    <row r="67" spans="1:250" s="17" customFormat="1">
      <c r="A67" s="89" t="str">
        <f>Tri_Incurred_AttrorTot!A58</f>
        <v>2010 Q3</v>
      </c>
      <c r="B67" s="208">
        <f>IF(A67=$C$16,"",INDEX(Tri_Incurred_AttrorTot!$B58:$CC58,1,MATCH($B$16,$A$21:$A$100)-$O67)/unit)</f>
        <v>3265.3760000000002</v>
      </c>
      <c r="C67" s="208">
        <f>INDEX(Tri_Incurred_AttrorTot!$B58:$CC58,1,Tot_Acc_Per-$O67)/unit</f>
        <v>3265.3760000000002</v>
      </c>
      <c r="D67" s="87">
        <f t="shared" si="37"/>
        <v>0</v>
      </c>
      <c r="E67" s="87">
        <f t="shared" si="18"/>
        <v>-3.3947537562148828</v>
      </c>
      <c r="F67" s="87">
        <f t="shared" si="38"/>
        <v>3.3947537562148828</v>
      </c>
      <c r="G67" s="88">
        <f t="shared" si="2"/>
        <v>0</v>
      </c>
      <c r="I67" s="89" t="str">
        <f t="shared" si="39"/>
        <v>2010 Q3</v>
      </c>
      <c r="J67" s="87">
        <f t="shared" si="40"/>
        <v>3265.3760000000002</v>
      </c>
      <c r="K67" s="87">
        <f t="shared" si="36"/>
        <v>3268.7742866867243</v>
      </c>
      <c r="L67" s="279">
        <f t="shared" si="19"/>
        <v>3265.3760000000002</v>
      </c>
      <c r="M67" s="87">
        <f t="shared" si="41"/>
        <v>3.3982866867240773</v>
      </c>
      <c r="N67" s="88">
        <f t="shared" si="42"/>
        <v>1.0407030267644759E-3</v>
      </c>
      <c r="O67" s="744">
        <f t="shared" si="52"/>
        <v>46</v>
      </c>
      <c r="Q67" s="60"/>
      <c r="R67" s="20" t="e">
        <f>IF('User Entries'!#REF!='User Entries'!#REF!,'User Entries'!#REF!,'User Entries'!#REF!&amp;"/"&amp;'User Entries'!#REF!)</f>
        <v>#REF!</v>
      </c>
      <c r="S67" s="167" t="e">
        <f ca="1">SUM(INDIRECT(ADDRESS(ROW(D$20)+MATCH('User Entries'!#REF!,$A$21:$A$100),COLUMN(D20))&amp;":"&amp;ADDRESS(ROW(D$20)+MATCH('User Entries'!#REF!,$A$21:$A$100),COLUMN(D20))))</f>
        <v>#REF!</v>
      </c>
      <c r="T67" s="167" t="e">
        <f ca="1">SUM(INDIRECT(ADDRESS(ROW(E$20)+MATCH('User Entries'!#REF!,$A$21:$A$100),COLUMN(E20))&amp;":"&amp;ADDRESS(ROW(E$20)+MATCH('User Entries'!#REF!,$A$21:$A$100),COLUMN(E20))))</f>
        <v>#REF!</v>
      </c>
      <c r="U67" s="20"/>
      <c r="V67" s="20"/>
      <c r="W67" s="20"/>
      <c r="X67" s="20"/>
      <c r="Y67" s="20"/>
      <c r="Z67" s="61"/>
      <c r="AH67" s="89">
        <f t="shared" si="53"/>
        <v>45</v>
      </c>
      <c r="AI67" s="561">
        <f>(VLOOKUP(A67,'User Entries'!$A$167:$F$254,6,0))</f>
        <v>1</v>
      </c>
      <c r="AJ67" s="88">
        <f t="shared" si="43"/>
        <v>1</v>
      </c>
      <c r="AK67" s="121">
        <f t="shared" si="54"/>
        <v>0.99896037891005052</v>
      </c>
      <c r="AM67" s="163">
        <f t="shared" si="55"/>
        <v>-1.0396210899494829E-3</v>
      </c>
      <c r="AN67" s="163">
        <f t="shared" si="56"/>
        <v>0</v>
      </c>
      <c r="AO67" s="163">
        <f t="shared" si="57"/>
        <v>0</v>
      </c>
      <c r="AP67" s="163">
        <f t="shared" si="35"/>
        <v>0</v>
      </c>
      <c r="AQ67" s="163">
        <f t="shared" si="58"/>
        <v>0</v>
      </c>
      <c r="AR67" s="163">
        <f t="shared" si="59"/>
        <v>0</v>
      </c>
      <c r="AS67" s="163">
        <f t="shared" si="60"/>
        <v>0</v>
      </c>
      <c r="AT67" s="163">
        <f t="shared" si="61"/>
        <v>0</v>
      </c>
      <c r="AW67" s="89" t="str">
        <f t="shared" si="44"/>
        <v>2002 Q3</v>
      </c>
      <c r="AX67" s="286">
        <f t="shared" si="45"/>
        <v>1</v>
      </c>
      <c r="AY67" s="287">
        <f t="shared" si="46"/>
        <v>1</v>
      </c>
      <c r="AZ67" s="287">
        <v>1</v>
      </c>
      <c r="BA67" s="287">
        <f t="shared" si="47"/>
        <v>1</v>
      </c>
      <c r="BB67" s="287">
        <f t="shared" si="48"/>
        <v>0</v>
      </c>
      <c r="BC67" s="284"/>
      <c r="BD67" s="287" t="str">
        <f t="shared" si="49"/>
        <v>2010 Q3</v>
      </c>
      <c r="BE67" s="287">
        <f t="shared" si="50"/>
        <v>1</v>
      </c>
      <c r="BF67" s="287">
        <f t="shared" si="51"/>
        <v>0.99896037891005052</v>
      </c>
      <c r="BG67" s="287">
        <f>Summary_AttrorTotal!H64/Summary_AttrorTotal!J64</f>
        <v>1</v>
      </c>
      <c r="BH67" s="287">
        <f>Summary_AttrorTotal!I64/Summary_AttrorTotal!J64</f>
        <v>0</v>
      </c>
      <c r="IP67" s="17" t="e">
        <f>VLOOKUP(#REF!,$IS$21:$IT$29,2,0)</f>
        <v>#REF!</v>
      </c>
    </row>
    <row r="68" spans="1:250" s="17" customFormat="1">
      <c r="A68" s="89" t="str">
        <f>Tri_Incurred_AttrorTot!A59</f>
        <v>2010 Q4</v>
      </c>
      <c r="B68" s="208">
        <f>IF(A68=$C$16,"",INDEX(Tri_Incurred_AttrorTot!$B59:$CC59,1,MATCH($B$16,$A$21:$A$100)-$O68)/unit)</f>
        <v>2989.03</v>
      </c>
      <c r="C68" s="208">
        <f>INDEX(Tri_Incurred_AttrorTot!$B59:$CC59,1,Tot_Acc_Per-$O68)/unit</f>
        <v>2995.5250000000001</v>
      </c>
      <c r="D68" s="87">
        <f t="shared" si="37"/>
        <v>6.4949999999998909</v>
      </c>
      <c r="E68" s="87">
        <f t="shared" si="18"/>
        <v>14.318999999999921</v>
      </c>
      <c r="F68" s="87">
        <f t="shared" si="38"/>
        <v>-7.82400000000003</v>
      </c>
      <c r="G68" s="88">
        <f t="shared" si="2"/>
        <v>0.45359312801172752</v>
      </c>
      <c r="I68" s="89" t="str">
        <f t="shared" si="39"/>
        <v>2010 Q4</v>
      </c>
      <c r="J68" s="87">
        <f t="shared" si="40"/>
        <v>2995.5250000000001</v>
      </c>
      <c r="K68" s="87">
        <f t="shared" si="36"/>
        <v>2995.5250000000001</v>
      </c>
      <c r="L68" s="279">
        <f t="shared" si="19"/>
        <v>3003.3490000000002</v>
      </c>
      <c r="M68" s="87">
        <f t="shared" si="41"/>
        <v>-7.8240000000000691</v>
      </c>
      <c r="N68" s="88">
        <f t="shared" si="42"/>
        <v>-2.6050918491324414E-3</v>
      </c>
      <c r="O68" s="744">
        <f t="shared" si="52"/>
        <v>47</v>
      </c>
      <c r="Q68" s="60"/>
      <c r="R68" s="18" t="s">
        <v>6</v>
      </c>
      <c r="S68" s="25" t="e">
        <f ca="1">SUM(S63:S67)</f>
        <v>#REF!</v>
      </c>
      <c r="T68" s="25" t="e">
        <f ca="1">SUM(T63:T67)</f>
        <v>#REF!</v>
      </c>
      <c r="U68" s="20"/>
      <c r="V68" s="20"/>
      <c r="W68" s="20"/>
      <c r="X68" s="20"/>
      <c r="Y68" s="20"/>
      <c r="Z68" s="61"/>
      <c r="AH68" s="89">
        <f t="shared" si="53"/>
        <v>42</v>
      </c>
      <c r="AI68" s="561">
        <f>(VLOOKUP(A68,'User Entries'!$A$167:$F$254,6,0))</f>
        <v>1.0047905173250185</v>
      </c>
      <c r="AJ68" s="88">
        <f t="shared" si="43"/>
        <v>0.99523232231751957</v>
      </c>
      <c r="AK68" s="121">
        <f t="shared" si="54"/>
        <v>1.0047905173250185</v>
      </c>
      <c r="AM68" s="163">
        <f t="shared" si="55"/>
        <v>4.7676776824804312E-3</v>
      </c>
      <c r="AN68" s="163">
        <f t="shared" si="56"/>
        <v>3.7280565925309483E-3</v>
      </c>
      <c r="AO68" s="163">
        <f t="shared" si="57"/>
        <v>4.7676776824804312E-3</v>
      </c>
      <c r="AP68" s="163">
        <f t="shared" si="35"/>
        <v>4.7676776824804312E-3</v>
      </c>
      <c r="AQ68" s="163">
        <f t="shared" si="58"/>
        <v>4.7676776824804312E-3</v>
      </c>
      <c r="AR68" s="163">
        <f t="shared" si="59"/>
        <v>4.7676776824804312E-3</v>
      </c>
      <c r="AS68" s="163">
        <f t="shared" si="60"/>
        <v>4.7676776824804312E-3</v>
      </c>
      <c r="AT68" s="163">
        <f t="shared" si="61"/>
        <v>4.7676776824804312E-3</v>
      </c>
      <c r="AW68" s="89" t="str">
        <f t="shared" si="44"/>
        <v>2002 Q2</v>
      </c>
      <c r="AX68" s="286">
        <f t="shared" si="45"/>
        <v>1</v>
      </c>
      <c r="AY68" s="287">
        <f t="shared" si="46"/>
        <v>1</v>
      </c>
      <c r="AZ68" s="287">
        <v>1</v>
      </c>
      <c r="BA68" s="287">
        <f t="shared" si="47"/>
        <v>1</v>
      </c>
      <c r="BB68" s="287">
        <f t="shared" si="48"/>
        <v>0</v>
      </c>
      <c r="BC68" s="284"/>
      <c r="BD68" s="287" t="str">
        <f t="shared" si="49"/>
        <v>2010 Q4</v>
      </c>
      <c r="BE68" s="287">
        <f t="shared" si="50"/>
        <v>0.99739490815086751</v>
      </c>
      <c r="BF68" s="287">
        <f t="shared" si="51"/>
        <v>1</v>
      </c>
      <c r="BG68" s="287">
        <f>Summary_AttrorTotal!H65/Summary_AttrorTotal!J65</f>
        <v>1</v>
      </c>
      <c r="BH68" s="287">
        <f>Summary_AttrorTotal!I65/Summary_AttrorTotal!J65</f>
        <v>0</v>
      </c>
      <c r="IP68" s="17" t="e">
        <f>VLOOKUP(#REF!,$IS$21:$IT$29,2,0)</f>
        <v>#REF!</v>
      </c>
    </row>
    <row r="69" spans="1:250" s="17" customFormat="1">
      <c r="A69" s="89" t="str">
        <f>Tri_Incurred_AttrorTot!A60</f>
        <v>2011 Q1</v>
      </c>
      <c r="B69" s="208">
        <f>IF(A69=$C$16,"",INDEX(Tri_Incurred_AttrorTot!$B60:$CC60,1,MATCH($B$16,$A$21:$A$100)-$O69)/unit)</f>
        <v>3778.9490000000001</v>
      </c>
      <c r="C69" s="208">
        <f>INDEX(Tri_Incurred_AttrorTot!$B60:$CC60,1,Tot_Acc_Per-$O69)/unit</f>
        <v>3745.049</v>
      </c>
      <c r="D69" s="87">
        <f t="shared" si="37"/>
        <v>-33.900000000000091</v>
      </c>
      <c r="E69" s="87">
        <f t="shared" si="18"/>
        <v>19.798807059642186</v>
      </c>
      <c r="F69" s="87">
        <f t="shared" si="38"/>
        <v>-53.698807059642277</v>
      </c>
      <c r="G69" s="88"/>
      <c r="I69" s="89" t="str">
        <f t="shared" si="39"/>
        <v>2011 Q1</v>
      </c>
      <c r="J69" s="87">
        <f t="shared" si="40"/>
        <v>3745.049</v>
      </c>
      <c r="K69" s="87">
        <f t="shared" si="36"/>
        <v>3762.9897221175429</v>
      </c>
      <c r="L69" s="279">
        <f t="shared" si="19"/>
        <v>3816.9457742427376</v>
      </c>
      <c r="M69" s="87">
        <f t="shared" si="41"/>
        <v>-53.956052125194674</v>
      </c>
      <c r="N69" s="88">
        <f t="shared" si="42"/>
        <v>-1.4135923148108982E-2</v>
      </c>
      <c r="O69" s="744">
        <f t="shared" si="52"/>
        <v>48</v>
      </c>
      <c r="Q69" s="60"/>
      <c r="R69" s="20"/>
      <c r="S69" s="20"/>
      <c r="T69" s="20"/>
      <c r="U69" s="20"/>
      <c r="V69" s="20"/>
      <c r="W69" s="20"/>
      <c r="X69" s="20"/>
      <c r="Y69" s="20"/>
      <c r="Z69" s="61"/>
      <c r="AH69" s="89">
        <f t="shared" si="53"/>
        <v>39</v>
      </c>
      <c r="AI69" s="561">
        <f>(VLOOKUP(A69,'User Entries'!$A$167:$F$254,6,0))</f>
        <v>1.010054852352529</v>
      </c>
      <c r="AJ69" s="88">
        <f t="shared" si="43"/>
        <v>0.9900452412766394</v>
      </c>
      <c r="AK69" s="121">
        <f t="shared" si="54"/>
        <v>1.0052392363748868</v>
      </c>
      <c r="AM69" s="163">
        <f t="shared" si="55"/>
        <v>5.1870810408801704E-3</v>
      </c>
      <c r="AN69" s="163">
        <f t="shared" si="56"/>
        <v>9.9547587233606016E-3</v>
      </c>
      <c r="AO69" s="163">
        <f t="shared" si="57"/>
        <v>8.9151376334111188E-3</v>
      </c>
      <c r="AP69" s="163">
        <f t="shared" si="35"/>
        <v>9.9547587233606016E-3</v>
      </c>
      <c r="AQ69" s="163">
        <f t="shared" si="58"/>
        <v>9.9547587233606016E-3</v>
      </c>
      <c r="AR69" s="163">
        <f t="shared" si="59"/>
        <v>9.9547587233606016E-3</v>
      </c>
      <c r="AS69" s="163">
        <f t="shared" si="60"/>
        <v>9.9547587233606016E-3</v>
      </c>
      <c r="AT69" s="163">
        <f t="shared" si="61"/>
        <v>9.9547587233606016E-3</v>
      </c>
      <c r="AW69" s="89" t="str">
        <f t="shared" si="44"/>
        <v>2002 Q1</v>
      </c>
      <c r="AX69" s="286">
        <f t="shared" si="45"/>
        <v>1</v>
      </c>
      <c r="AY69" s="287">
        <f t="shared" si="46"/>
        <v>1</v>
      </c>
      <c r="AZ69" s="287">
        <v>1</v>
      </c>
      <c r="BA69" s="287">
        <f t="shared" si="47"/>
        <v>1</v>
      </c>
      <c r="BB69" s="287">
        <f t="shared" si="48"/>
        <v>0</v>
      </c>
      <c r="BC69" s="284"/>
      <c r="BD69" s="287" t="str">
        <f t="shared" si="49"/>
        <v>2011 Q1</v>
      </c>
      <c r="BE69" s="287">
        <f t="shared" si="50"/>
        <v>0.98116379469472514</v>
      </c>
      <c r="BF69" s="287">
        <f t="shared" si="51"/>
        <v>0.99523232231751946</v>
      </c>
      <c r="BG69" s="287">
        <f>Summary_AttrorTotal!H66/Summary_AttrorTotal!J66</f>
        <v>1</v>
      </c>
      <c r="BH69" s="287">
        <f>Summary_AttrorTotal!I66/Summary_AttrorTotal!J66</f>
        <v>0</v>
      </c>
      <c r="IP69" s="17" t="e">
        <f>VLOOKUP(#REF!,$IS$21:$IT$29,2,0)</f>
        <v>#REF!</v>
      </c>
    </row>
    <row r="70" spans="1:250" s="17" customFormat="1">
      <c r="A70" s="89" t="str">
        <f>Tri_Incurred_AttrorTot!A61</f>
        <v>2011 Q2</v>
      </c>
      <c r="B70" s="208">
        <f>IF(A70=$C$16,"",INDEX(Tri_Incurred_AttrorTot!$B61:$CC61,1,MATCH($B$16,$A$21:$A$100)-$O70)/unit)</f>
        <v>4948.1940000000004</v>
      </c>
      <c r="C70" s="208">
        <f>INDEX(Tri_Incurred_AttrorTot!$B61:$CC61,1,Tot_Acc_Per-$O70)/unit</f>
        <v>4936.674</v>
      </c>
      <c r="D70" s="87">
        <f t="shared" si="37"/>
        <v>-11.520000000000437</v>
      </c>
      <c r="E70" s="87">
        <f t="shared" si="18"/>
        <v>-48.304207813500426</v>
      </c>
      <c r="F70" s="87">
        <f t="shared" si="38"/>
        <v>36.784207813499989</v>
      </c>
      <c r="G70" s="88"/>
      <c r="I70" s="89" t="str">
        <f t="shared" si="39"/>
        <v>2011 Q2</v>
      </c>
      <c r="J70" s="87">
        <f t="shared" si="40"/>
        <v>4936.674</v>
      </c>
      <c r="K70" s="87">
        <f t="shared" si="36"/>
        <v>4986.3115281825685</v>
      </c>
      <c r="L70" s="279">
        <f t="shared" si="19"/>
        <v>4949.1574605905998</v>
      </c>
      <c r="M70" s="87">
        <f t="shared" si="41"/>
        <v>37.154067591968669</v>
      </c>
      <c r="N70" s="88">
        <f t="shared" si="42"/>
        <v>7.5071500326714087E-3</v>
      </c>
      <c r="O70" s="744">
        <f t="shared" si="52"/>
        <v>49</v>
      </c>
      <c r="Q70" s="60"/>
      <c r="R70" s="20"/>
      <c r="S70" s="20"/>
      <c r="T70" s="20"/>
      <c r="U70" s="20"/>
      <c r="V70" s="20"/>
      <c r="W70" s="20"/>
      <c r="X70" s="20"/>
      <c r="Y70" s="20"/>
      <c r="Z70" s="61"/>
      <c r="AH70" s="89">
        <f t="shared" si="53"/>
        <v>36</v>
      </c>
      <c r="AI70" s="561">
        <f>(VLOOKUP(A70,'User Entries'!$A$167:$F$254,6,0))</f>
        <v>1.0001947095426329</v>
      </c>
      <c r="AJ70" s="88">
        <f t="shared" si="43"/>
        <v>0.9998053283617927</v>
      </c>
      <c r="AK70" s="121">
        <f t="shared" si="54"/>
        <v>0.99023801253275423</v>
      </c>
      <c r="AM70" s="163">
        <f t="shared" si="55"/>
        <v>-9.7600870851533017E-3</v>
      </c>
      <c r="AN70" s="163">
        <f t="shared" si="56"/>
        <v>-4.5730060442731313E-3</v>
      </c>
      <c r="AO70" s="163">
        <f t="shared" si="57"/>
        <v>1.9467163820729994E-4</v>
      </c>
      <c r="AP70" s="163">
        <f t="shared" si="35"/>
        <v>-8.4494945174218294E-4</v>
      </c>
      <c r="AQ70" s="163">
        <f t="shared" si="58"/>
        <v>1.9467163820729994E-4</v>
      </c>
      <c r="AR70" s="163">
        <f t="shared" si="59"/>
        <v>1.9467163820729994E-4</v>
      </c>
      <c r="AS70" s="163">
        <f t="shared" si="60"/>
        <v>1.9467163820729994E-4</v>
      </c>
      <c r="AT70" s="163">
        <f t="shared" si="61"/>
        <v>1.9467163820729994E-4</v>
      </c>
      <c r="AW70" s="89" t="str">
        <f t="shared" si="44"/>
        <v>2001 Q4</v>
      </c>
      <c r="AX70" s="286">
        <f t="shared" si="45"/>
        <v>1</v>
      </c>
      <c r="AY70" s="287">
        <f t="shared" si="46"/>
        <v>1</v>
      </c>
      <c r="AZ70" s="287">
        <v>1</v>
      </c>
      <c r="BA70" s="287">
        <f t="shared" si="47"/>
        <v>1</v>
      </c>
      <c r="BB70" s="287">
        <f t="shared" si="48"/>
        <v>0</v>
      </c>
      <c r="BC70" s="284"/>
      <c r="BD70" s="287" t="str">
        <f t="shared" si="49"/>
        <v>2011 Q2</v>
      </c>
      <c r="BE70" s="287">
        <f t="shared" si="50"/>
        <v>0.99747765944203559</v>
      </c>
      <c r="BF70" s="287">
        <f t="shared" si="51"/>
        <v>0.99004524127663929</v>
      </c>
      <c r="BG70" s="287">
        <f>Summary_AttrorTotal!H67/Summary_AttrorTotal!J67</f>
        <v>0.9729439294553377</v>
      </c>
      <c r="BH70" s="287">
        <f>Summary_AttrorTotal!I67/Summary_AttrorTotal!J67</f>
        <v>2.7056070544662258E-2</v>
      </c>
      <c r="IP70" s="17" t="e">
        <f>VLOOKUP(#REF!,$IS$21:$IT$29,2,0)</f>
        <v>#REF!</v>
      </c>
    </row>
    <row r="71" spans="1:250" s="17" customFormat="1">
      <c r="A71" s="89" t="str">
        <f>Tri_Incurred_AttrorTot!A62</f>
        <v>2011 Q3</v>
      </c>
      <c r="B71" s="208">
        <f>IF(A71=$C$16,"",INDEX(Tri_Incurred_AttrorTot!$B62:$CC62,1,MATCH($B$16,$A$21:$A$100)-$O71)/unit)</f>
        <v>2903.8780000000002</v>
      </c>
      <c r="C71" s="208">
        <f>INDEX(Tri_Incurred_AttrorTot!$B62:$CC62,1,Tot_Acc_Per-$O71)/unit</f>
        <v>2808.038</v>
      </c>
      <c r="D71" s="87">
        <f t="shared" si="37"/>
        <v>-95.840000000000146</v>
      </c>
      <c r="E71" s="87">
        <f t="shared" si="18"/>
        <v>-0.71784898733092661</v>
      </c>
      <c r="F71" s="87">
        <f t="shared" si="38"/>
        <v>-95.122151012669221</v>
      </c>
      <c r="G71" s="88"/>
      <c r="I71" s="89" t="str">
        <f t="shared" si="39"/>
        <v>2011 Q3</v>
      </c>
      <c r="J71" s="87">
        <f t="shared" si="40"/>
        <v>2808.038</v>
      </c>
      <c r="K71" s="87">
        <f t="shared" si="36"/>
        <v>2808.5847517946759</v>
      </c>
      <c r="L71" s="279">
        <f t="shared" si="19"/>
        <v>2903.7254239978629</v>
      </c>
      <c r="M71" s="87">
        <f t="shared" si="41"/>
        <v>-95.140672203187023</v>
      </c>
      <c r="N71" s="88">
        <f t="shared" si="42"/>
        <v>-3.2765037429812113E-2</v>
      </c>
      <c r="O71" s="744">
        <f t="shared" si="52"/>
        <v>50</v>
      </c>
      <c r="Q71" s="60"/>
      <c r="R71" s="20"/>
      <c r="S71" s="20"/>
      <c r="T71" s="20"/>
      <c r="U71" s="20"/>
      <c r="V71" s="20"/>
      <c r="W71" s="20"/>
      <c r="X71" s="20"/>
      <c r="Y71" s="20"/>
      <c r="Z71" s="61"/>
      <c r="AH71" s="89">
        <f t="shared" si="53"/>
        <v>33</v>
      </c>
      <c r="AI71" s="561">
        <f>(VLOOKUP(A71,'User Entries'!$A$167:$F$254,6,0))</f>
        <v>0.999947457847011</v>
      </c>
      <c r="AJ71" s="88">
        <f t="shared" si="43"/>
        <v>1.0000525449138118</v>
      </c>
      <c r="AK71" s="121">
        <f t="shared" si="54"/>
        <v>0.99975279643727077</v>
      </c>
      <c r="AM71" s="163">
        <f t="shared" si="55"/>
        <v>-2.4721655201909165E-4</v>
      </c>
      <c r="AN71" s="163">
        <f t="shared" si="56"/>
        <v>-1.0007303637172393E-2</v>
      </c>
      <c r="AO71" s="163">
        <f t="shared" si="57"/>
        <v>-4.8202225962922229E-3</v>
      </c>
      <c r="AP71" s="163">
        <f t="shared" si="35"/>
        <v>-5.2544913811791716E-5</v>
      </c>
      <c r="AQ71" s="163">
        <f t="shared" si="58"/>
        <v>-1.0921660037612746E-3</v>
      </c>
      <c r="AR71" s="163">
        <f t="shared" si="59"/>
        <v>-5.2544913811791716E-5</v>
      </c>
      <c r="AS71" s="163">
        <f t="shared" si="60"/>
        <v>-5.2544913811791716E-5</v>
      </c>
      <c r="AT71" s="163">
        <f t="shared" si="61"/>
        <v>-5.2544913811791716E-5</v>
      </c>
      <c r="AW71" s="89" t="str">
        <f t="shared" si="44"/>
        <v>2001 Q3</v>
      </c>
      <c r="AX71" s="286">
        <f t="shared" si="45"/>
        <v>1</v>
      </c>
      <c r="AY71" s="287">
        <f t="shared" si="46"/>
        <v>1</v>
      </c>
      <c r="AZ71" s="287">
        <v>1</v>
      </c>
      <c r="BA71" s="287">
        <f t="shared" si="47"/>
        <v>1</v>
      </c>
      <c r="BB71" s="287">
        <f t="shared" si="48"/>
        <v>0</v>
      </c>
      <c r="BC71" s="284"/>
      <c r="BD71" s="287" t="str">
        <f t="shared" si="49"/>
        <v>2011 Q3</v>
      </c>
      <c r="BE71" s="287">
        <f t="shared" si="50"/>
        <v>0.96704666935549299</v>
      </c>
      <c r="BF71" s="287">
        <f t="shared" si="51"/>
        <v>0.99980532836179281</v>
      </c>
      <c r="BG71" s="287">
        <f>Summary_AttrorTotal!H68/Summary_AttrorTotal!J68</f>
        <v>1</v>
      </c>
      <c r="BH71" s="287">
        <f>Summary_AttrorTotal!I68/Summary_AttrorTotal!J68</f>
        <v>0</v>
      </c>
      <c r="IP71" s="17" t="e">
        <f>VLOOKUP(#REF!,$IS$21:$IT$29,2,0)</f>
        <v>#REF!</v>
      </c>
    </row>
    <row r="72" spans="1:250" s="17" customFormat="1">
      <c r="A72" s="89" t="str">
        <f>Tri_Incurred_AttrorTot!A63</f>
        <v>2011 Q4</v>
      </c>
      <c r="B72" s="208">
        <f>IF(A72=$C$16,"",INDEX(Tri_Incurred_AttrorTot!$B63:$CC63,1,MATCH($B$16,$A$21:$A$100)-$O72)/unit)</f>
        <v>3642.3580000000002</v>
      </c>
      <c r="C72" s="208">
        <f>INDEX(Tri_Incurred_AttrorTot!$B63:$CC63,1,Tot_Acc_Per-$O72)/unit</f>
        <v>3642.3580000000002</v>
      </c>
      <c r="D72" s="87">
        <f t="shared" si="37"/>
        <v>0</v>
      </c>
      <c r="E72" s="87">
        <f t="shared" si="18"/>
        <v>10.460762185224434</v>
      </c>
      <c r="F72" s="87">
        <f t="shared" si="38"/>
        <v>-10.460762185224434</v>
      </c>
      <c r="G72" s="88"/>
      <c r="I72" s="89" t="str">
        <f t="shared" si="39"/>
        <v>2011 Q4</v>
      </c>
      <c r="J72" s="87">
        <f t="shared" si="40"/>
        <v>3642.3580000000002</v>
      </c>
      <c r="K72" s="87">
        <f t="shared" si="36"/>
        <v>3642.1666226687239</v>
      </c>
      <c r="L72" s="279">
        <f t="shared" si="19"/>
        <v>3652.6268352229813</v>
      </c>
      <c r="M72" s="87">
        <f t="shared" si="41"/>
        <v>-10.460212554257396</v>
      </c>
      <c r="N72" s="88">
        <f t="shared" si="42"/>
        <v>-2.8637506720882513E-3</v>
      </c>
      <c r="O72" s="744">
        <f t="shared" si="52"/>
        <v>51</v>
      </c>
      <c r="Q72" s="60"/>
      <c r="R72" s="20"/>
      <c r="S72" s="20"/>
      <c r="T72" s="20"/>
      <c r="U72" s="20"/>
      <c r="V72" s="20"/>
      <c r="W72" s="20"/>
      <c r="X72" s="20"/>
      <c r="Y72" s="20"/>
      <c r="Z72" s="61"/>
      <c r="AH72" s="89">
        <f t="shared" si="53"/>
        <v>30</v>
      </c>
      <c r="AI72" s="561">
        <f>(VLOOKUP(A72,'User Entries'!$A$167:$F$254,6,0))</f>
        <v>1.0028192822405104</v>
      </c>
      <c r="AJ72" s="88">
        <f t="shared" si="43"/>
        <v>0.99718864376619132</v>
      </c>
      <c r="AK72" s="121">
        <f t="shared" si="54"/>
        <v>1.0028719752932647</v>
      </c>
      <c r="AM72" s="163">
        <f t="shared" si="55"/>
        <v>2.8639011476204734E-3</v>
      </c>
      <c r="AN72" s="163">
        <f t="shared" si="56"/>
        <v>2.6166845956013818E-3</v>
      </c>
      <c r="AO72" s="163">
        <f t="shared" si="57"/>
        <v>-7.1434024895519199E-3</v>
      </c>
      <c r="AP72" s="163">
        <f t="shared" si="35"/>
        <v>-1.9563214486717495E-3</v>
      </c>
      <c r="AQ72" s="163">
        <f t="shared" si="58"/>
        <v>2.8113562338086817E-3</v>
      </c>
      <c r="AR72" s="163">
        <f t="shared" si="59"/>
        <v>1.7717351438591988E-3</v>
      </c>
      <c r="AS72" s="163">
        <f t="shared" si="60"/>
        <v>2.8113562338086817E-3</v>
      </c>
      <c r="AT72" s="163">
        <f t="shared" si="61"/>
        <v>2.8113562338086817E-3</v>
      </c>
      <c r="AW72" s="89" t="str">
        <f t="shared" si="44"/>
        <v>2001 Q2</v>
      </c>
      <c r="AX72" s="286">
        <f t="shared" si="45"/>
        <v>1</v>
      </c>
      <c r="AY72" s="287">
        <f t="shared" si="46"/>
        <v>1</v>
      </c>
      <c r="AZ72" s="287">
        <v>1</v>
      </c>
      <c r="BA72" s="287">
        <f t="shared" si="47"/>
        <v>1</v>
      </c>
      <c r="BB72" s="287">
        <f t="shared" si="48"/>
        <v>0</v>
      </c>
      <c r="BC72" s="284"/>
      <c r="BD72" s="287" t="str">
        <f t="shared" si="49"/>
        <v>2011 Q4</v>
      </c>
      <c r="BE72" s="287">
        <f t="shared" si="50"/>
        <v>0.99718864376619132</v>
      </c>
      <c r="BF72" s="287">
        <f t="shared" si="51"/>
        <v>1.0000525449138118</v>
      </c>
      <c r="BG72" s="287">
        <f>Summary_AttrorTotal!H69/Summary_AttrorTotal!J69</f>
        <v>1</v>
      </c>
      <c r="BH72" s="287">
        <f>Summary_AttrorTotal!I69/Summary_AttrorTotal!J69</f>
        <v>0</v>
      </c>
      <c r="IP72" s="17" t="e">
        <f>VLOOKUP(#REF!,$IS$21:$IT$29,2,0)</f>
        <v>#REF!</v>
      </c>
    </row>
    <row r="73" spans="1:250" s="17" customFormat="1">
      <c r="A73" s="89" t="str">
        <f>Tri_Incurred_AttrorTot!A64</f>
        <v>2012 Q1</v>
      </c>
      <c r="B73" s="208">
        <f>IF(A73=$C$16,"",INDEX(Tri_Incurred_AttrorTot!$B64:$CC64,1,MATCH($B$16,$A$21:$A$100)-$O73)/unit)</f>
        <v>4116.0200000000004</v>
      </c>
      <c r="C73" s="208">
        <f>INDEX(Tri_Incurred_AttrorTot!$B64:$CC64,1,Tot_Acc_Per-$O73)/unit</f>
        <v>4079.4549999999999</v>
      </c>
      <c r="D73" s="87">
        <f t="shared" si="37"/>
        <v>-36.565000000000509</v>
      </c>
      <c r="E73" s="87">
        <f t="shared" si="18"/>
        <v>-12.871198115674572</v>
      </c>
      <c r="F73" s="87">
        <f t="shared" si="38"/>
        <v>-23.693801884325936</v>
      </c>
      <c r="G73" s="88"/>
      <c r="I73" s="89" t="str">
        <f t="shared" si="39"/>
        <v>2012 Q1</v>
      </c>
      <c r="J73" s="87">
        <f t="shared" si="40"/>
        <v>4079.4549999999999</v>
      </c>
      <c r="K73" s="87">
        <f t="shared" si="36"/>
        <v>4090.9561350324611</v>
      </c>
      <c r="L73" s="279">
        <f t="shared" si="19"/>
        <v>4114.7167364316501</v>
      </c>
      <c r="M73" s="87">
        <f t="shared" si="41"/>
        <v>-23.760601399188999</v>
      </c>
      <c r="N73" s="88">
        <f t="shared" si="42"/>
        <v>-5.774541219037737E-3</v>
      </c>
      <c r="O73" s="744">
        <f t="shared" si="52"/>
        <v>52</v>
      </c>
      <c r="Q73" s="60"/>
      <c r="R73" s="20"/>
      <c r="S73" s="20"/>
      <c r="T73" s="20"/>
      <c r="U73" s="20"/>
      <c r="V73" s="20"/>
      <c r="W73" s="20"/>
      <c r="X73" s="20"/>
      <c r="Y73" s="20"/>
      <c r="Z73" s="61"/>
      <c r="AH73" s="89">
        <f t="shared" si="53"/>
        <v>27</v>
      </c>
      <c r="AI73" s="561">
        <f>(VLOOKUP(A73,'User Entries'!$A$167:$F$254,6,0))</f>
        <v>0.99968336801853486</v>
      </c>
      <c r="AJ73" s="88">
        <f t="shared" si="43"/>
        <v>1.0003167322690312</v>
      </c>
      <c r="AK73" s="121">
        <f t="shared" si="54"/>
        <v>0.9968729019500211</v>
      </c>
      <c r="AM73" s="163">
        <f t="shared" si="55"/>
        <v>-3.1280885028398542E-3</v>
      </c>
      <c r="AN73" s="163">
        <f t="shared" si="56"/>
        <v>-2.6418735521938075E-4</v>
      </c>
      <c r="AO73" s="163">
        <f t="shared" si="57"/>
        <v>-5.114039072384724E-4</v>
      </c>
      <c r="AP73" s="163">
        <f t="shared" si="35"/>
        <v>-1.0271490992391774E-2</v>
      </c>
      <c r="AQ73" s="163">
        <f t="shared" si="58"/>
        <v>-5.0844099515116037E-3</v>
      </c>
      <c r="AR73" s="163">
        <f t="shared" si="59"/>
        <v>-3.1673226903117246E-4</v>
      </c>
      <c r="AS73" s="163">
        <f t="shared" si="60"/>
        <v>-1.3563533589806553E-3</v>
      </c>
      <c r="AT73" s="163">
        <f t="shared" si="61"/>
        <v>-3.1673226903117246E-4</v>
      </c>
      <c r="AW73" s="89" t="str">
        <f t="shared" si="44"/>
        <v>2001 Q1</v>
      </c>
      <c r="AX73" s="286">
        <f t="shared" si="45"/>
        <v>1</v>
      </c>
      <c r="AY73" s="287">
        <f t="shared" si="46"/>
        <v>1</v>
      </c>
      <c r="AZ73" s="287">
        <v>1</v>
      </c>
      <c r="BA73" s="287">
        <f t="shared" si="47"/>
        <v>1</v>
      </c>
      <c r="BB73" s="287">
        <f t="shared" si="48"/>
        <v>0</v>
      </c>
      <c r="BC73" s="284"/>
      <c r="BD73" s="287" t="str">
        <f t="shared" si="49"/>
        <v>2012 Q1</v>
      </c>
      <c r="BE73" s="287">
        <f t="shared" si="50"/>
        <v>0.99143033683960713</v>
      </c>
      <c r="BF73" s="287">
        <f t="shared" si="51"/>
        <v>0.99718864376619121</v>
      </c>
      <c r="BG73" s="287">
        <f>Summary_AttrorTotal!H70/Summary_AttrorTotal!J70</f>
        <v>0.9778737600978562</v>
      </c>
      <c r="BH73" s="287">
        <f>Summary_AttrorTotal!I70/Summary_AttrorTotal!J70</f>
        <v>2.2126239902143793E-2</v>
      </c>
      <c r="IP73" s="17" t="e">
        <f>VLOOKUP(#REF!,$IS$21:$IT$29,2,0)</f>
        <v>#REF!</v>
      </c>
    </row>
    <row r="74" spans="1:250" s="17" customFormat="1">
      <c r="A74" s="89" t="str">
        <f>Tri_Incurred_AttrorTot!A65</f>
        <v>2012 Q2</v>
      </c>
      <c r="B74" s="208">
        <f>IF(A74=$C$16,"",INDEX(Tri_Incurred_AttrorTot!$B65:$CC65,1,MATCH($B$16,$A$21:$A$100)-$O74)/unit)</f>
        <v>5891.9210000000003</v>
      </c>
      <c r="C74" s="208">
        <f>INDEX(Tri_Incurred_AttrorTot!$B65:$CC65,1,Tot_Acc_Per-$O74)/unit</f>
        <v>5573.63</v>
      </c>
      <c r="D74" s="87">
        <f t="shared" si="37"/>
        <v>-318.29100000000017</v>
      </c>
      <c r="E74" s="87">
        <f t="shared" si="18"/>
        <v>-77.782521115417993</v>
      </c>
      <c r="F74" s="87">
        <f t="shared" si="38"/>
        <v>-240.50847888458219</v>
      </c>
      <c r="G74" s="88"/>
      <c r="I74" s="89" t="str">
        <f t="shared" si="39"/>
        <v>2012 Q2</v>
      </c>
      <c r="J74" s="87">
        <f t="shared" si="40"/>
        <v>5573.63</v>
      </c>
      <c r="K74" s="87">
        <f t="shared" si="36"/>
        <v>5571.8652104891462</v>
      </c>
      <c r="L74" s="279">
        <f t="shared" si="19"/>
        <v>5812.2975366974997</v>
      </c>
      <c r="M74" s="87">
        <f t="shared" si="41"/>
        <v>-240.43232620835352</v>
      </c>
      <c r="N74" s="88">
        <f t="shared" si="42"/>
        <v>-4.1366142165007815E-2</v>
      </c>
      <c r="O74" s="744">
        <f t="shared" si="52"/>
        <v>53</v>
      </c>
      <c r="Q74" s="60"/>
      <c r="R74" s="20"/>
      <c r="S74" s="20"/>
      <c r="T74" s="20"/>
      <c r="U74" s="20"/>
      <c r="V74" s="20"/>
      <c r="W74" s="20"/>
      <c r="X74" s="20"/>
      <c r="Y74" s="20"/>
      <c r="Z74" s="61"/>
      <c r="AH74" s="89">
        <f t="shared" si="53"/>
        <v>24</v>
      </c>
      <c r="AI74" s="561">
        <f>(VLOOKUP(A74,'User Entries'!$A$167:$F$254,6,0))</f>
        <v>0.98648599271740056</v>
      </c>
      <c r="AJ74" s="88">
        <f t="shared" si="43"/>
        <v>1.0136991375269033</v>
      </c>
      <c r="AK74" s="121">
        <f t="shared" si="54"/>
        <v>0.98679844466424127</v>
      </c>
      <c r="AM74" s="163">
        <f t="shared" si="55"/>
        <v>-1.3382405257872154E-2</v>
      </c>
      <c r="AN74" s="163">
        <f t="shared" si="56"/>
        <v>-1.6510493760712008E-2</v>
      </c>
      <c r="AO74" s="163">
        <f t="shared" si="57"/>
        <v>-1.3646592613091535E-2</v>
      </c>
      <c r="AP74" s="163">
        <f t="shared" ref="AP74:AP100" si="62">AJ70-AJ74</f>
        <v>-1.3893809165110627E-2</v>
      </c>
      <c r="AQ74" s="163">
        <f t="shared" si="58"/>
        <v>-2.3653896250263928E-2</v>
      </c>
      <c r="AR74" s="163">
        <f t="shared" si="59"/>
        <v>-1.8466815209383758E-2</v>
      </c>
      <c r="AS74" s="163">
        <f t="shared" si="60"/>
        <v>-1.3699137526903327E-2</v>
      </c>
      <c r="AT74" s="163">
        <f t="shared" si="61"/>
        <v>-1.473875861685281E-2</v>
      </c>
      <c r="AW74" s="89" t="str">
        <f t="shared" si="44"/>
        <v>2000 Q4</v>
      </c>
      <c r="AX74" s="286">
        <f t="shared" si="45"/>
        <v>1</v>
      </c>
      <c r="AY74" s="287">
        <f t="shared" si="46"/>
        <v>1</v>
      </c>
      <c r="AZ74" s="287">
        <v>1</v>
      </c>
      <c r="BA74" s="287">
        <f t="shared" si="47"/>
        <v>1</v>
      </c>
      <c r="BB74" s="287">
        <f t="shared" si="48"/>
        <v>0</v>
      </c>
      <c r="BC74" s="284"/>
      <c r="BD74" s="287" t="str">
        <f t="shared" si="49"/>
        <v>2012 Q2</v>
      </c>
      <c r="BE74" s="287">
        <f t="shared" si="50"/>
        <v>0.95893748811195434</v>
      </c>
      <c r="BF74" s="287">
        <f t="shared" si="51"/>
        <v>1.0003167322690312</v>
      </c>
      <c r="BG74" s="287">
        <f>Summary_AttrorTotal!H71/Summary_AttrorTotal!J71</f>
        <v>0.99141726307630751</v>
      </c>
      <c r="BH74" s="287">
        <f>Summary_AttrorTotal!I71/Summary_AttrorTotal!J71</f>
        <v>8.5827369236924599E-3</v>
      </c>
      <c r="IP74" s="17" t="e">
        <f>VLOOKUP(#REF!,$IS$21:$IT$29,2,0)</f>
        <v>#REF!</v>
      </c>
    </row>
    <row r="75" spans="1:250" s="17" customFormat="1">
      <c r="A75" s="89" t="str">
        <f>Tri_Incurred_AttrorTot!A66</f>
        <v>2012 Q3</v>
      </c>
      <c r="B75" s="208">
        <f>IF(A75=$C$16,"",INDEX(Tri_Incurred_AttrorTot!$B66:$CC66,1,MATCH($B$16,$A$21:$A$100)-$O75)/unit)</f>
        <v>4641.308</v>
      </c>
      <c r="C75" s="208">
        <f>INDEX(Tri_Incurred_AttrorTot!$B66:$CC66,1,Tot_Acc_Per-$O75)/unit</f>
        <v>4445.1490000000003</v>
      </c>
      <c r="D75" s="87">
        <f t="shared" si="37"/>
        <v>-196.15899999999965</v>
      </c>
      <c r="E75" s="87">
        <f t="shared" si="18"/>
        <v>0.86666680143310437</v>
      </c>
      <c r="F75" s="87">
        <f t="shared" si="38"/>
        <v>-197.02566680143275</v>
      </c>
      <c r="G75" s="88"/>
      <c r="I75" s="89" t="str">
        <f t="shared" si="39"/>
        <v>2012 Q3</v>
      </c>
      <c r="J75" s="87">
        <f t="shared" si="40"/>
        <v>4445.1490000000003</v>
      </c>
      <c r="K75" s="87">
        <f t="shared" si="36"/>
        <v>4385.0772240417609</v>
      </c>
      <c r="L75" s="279">
        <f t="shared" si="19"/>
        <v>4579.4402845471795</v>
      </c>
      <c r="M75" s="87">
        <f t="shared" si="41"/>
        <v>-194.36306050541862</v>
      </c>
      <c r="N75" s="88">
        <f t="shared" si="42"/>
        <v>-4.2442536298873797E-2</v>
      </c>
      <c r="O75" s="744">
        <f t="shared" si="52"/>
        <v>54</v>
      </c>
      <c r="Q75" s="60"/>
      <c r="R75" s="20"/>
      <c r="S75" s="20"/>
      <c r="T75" s="20"/>
      <c r="U75" s="20"/>
      <c r="V75" s="20"/>
      <c r="W75" s="20"/>
      <c r="X75" s="20"/>
      <c r="Y75" s="20"/>
      <c r="Z75" s="61"/>
      <c r="AH75" s="89">
        <f t="shared" si="53"/>
        <v>21</v>
      </c>
      <c r="AI75" s="561">
        <f>(VLOOKUP(A75,'User Entries'!$A$167:$F$254,6,0))</f>
        <v>0.98667019826031366</v>
      </c>
      <c r="AJ75" s="88">
        <f t="shared" si="43"/>
        <v>1.013509885839452</v>
      </c>
      <c r="AK75" s="121">
        <f t="shared" si="54"/>
        <v>1.0001867289999786</v>
      </c>
      <c r="AM75" s="163">
        <f t="shared" si="55"/>
        <v>1.8925168745131948E-4</v>
      </c>
      <c r="AN75" s="163">
        <f t="shared" si="56"/>
        <v>-1.3193153570420835E-2</v>
      </c>
      <c r="AO75" s="163">
        <f t="shared" si="57"/>
        <v>-1.6321242073260689E-2</v>
      </c>
      <c r="AP75" s="163">
        <f t="shared" si="62"/>
        <v>-1.3457340925640215E-2</v>
      </c>
      <c r="AQ75" s="163">
        <f t="shared" si="58"/>
        <v>-1.3704557477659307E-2</v>
      </c>
      <c r="AR75" s="163">
        <f t="shared" si="59"/>
        <v>-2.3464644562812609E-2</v>
      </c>
      <c r="AS75" s="163">
        <f t="shared" si="60"/>
        <v>-1.8277563521932438E-2</v>
      </c>
      <c r="AT75" s="163">
        <f t="shared" si="61"/>
        <v>-1.3509885839452007E-2</v>
      </c>
      <c r="AW75" s="89" t="str">
        <f t="shared" si="44"/>
        <v>2000 Q3</v>
      </c>
      <c r="AX75" s="286">
        <f t="shared" si="45"/>
        <v>1</v>
      </c>
      <c r="AY75" s="287">
        <f t="shared" si="46"/>
        <v>1</v>
      </c>
      <c r="AZ75" s="287">
        <v>1</v>
      </c>
      <c r="BA75" s="287">
        <f t="shared" si="47"/>
        <v>1</v>
      </c>
      <c r="BB75" s="287">
        <f t="shared" si="48"/>
        <v>0</v>
      </c>
      <c r="BC75" s="284"/>
      <c r="BD75" s="287" t="str">
        <f t="shared" si="49"/>
        <v>2012 Q3</v>
      </c>
      <c r="BE75" s="287">
        <f t="shared" si="50"/>
        <v>0.97067517508628065</v>
      </c>
      <c r="BF75" s="287">
        <f t="shared" si="51"/>
        <v>1.0136991375269033</v>
      </c>
      <c r="BG75" s="287">
        <f>Summary_AttrorTotal!H72/Summary_AttrorTotal!J72</f>
        <v>1</v>
      </c>
      <c r="BH75" s="287">
        <f>Summary_AttrorTotal!I72/Summary_AttrorTotal!J72</f>
        <v>0</v>
      </c>
      <c r="IP75" s="17" t="e">
        <f>VLOOKUP(#REF!,$IS$21:$IT$29,2,0)</f>
        <v>#REF!</v>
      </c>
    </row>
    <row r="76" spans="1:250" s="17" customFormat="1">
      <c r="A76" s="89" t="str">
        <f>Tri_Incurred_AttrorTot!A67</f>
        <v>2012 Q4</v>
      </c>
      <c r="B76" s="208">
        <f>IF(A76=$C$16,"",INDEX(Tri_Incurred_AttrorTot!$B67:$CC67,1,MATCH($B$16,$A$21:$A$100)-$O76)/unit)</f>
        <v>5854.4709999999995</v>
      </c>
      <c r="C76" s="208">
        <f>INDEX(Tri_Incurred_AttrorTot!$B67:$CC67,1,Tot_Acc_Per-$O76)/unit</f>
        <v>5198.1930000000002</v>
      </c>
      <c r="D76" s="87">
        <f t="shared" si="37"/>
        <v>-656.27799999999934</v>
      </c>
      <c r="E76" s="87">
        <f t="shared" si="18"/>
        <v>39.836882114300735</v>
      </c>
      <c r="F76" s="87">
        <f t="shared" si="38"/>
        <v>-696.11488211430003</v>
      </c>
      <c r="G76" s="88"/>
      <c r="I76" s="89" t="str">
        <f t="shared" si="39"/>
        <v>2012 Q4</v>
      </c>
      <c r="J76" s="87">
        <f t="shared" si="40"/>
        <v>5198.1930000000002</v>
      </c>
      <c r="K76" s="87">
        <f t="shared" si="36"/>
        <v>5128.9021179053752</v>
      </c>
      <c r="L76" s="279">
        <f t="shared" si="19"/>
        <v>5815.7379266530461</v>
      </c>
      <c r="M76" s="87">
        <f t="shared" si="41"/>
        <v>-686.83580874767085</v>
      </c>
      <c r="N76" s="88">
        <f t="shared" si="42"/>
        <v>-0.11809951160281125</v>
      </c>
      <c r="O76" s="744">
        <f t="shared" si="52"/>
        <v>55</v>
      </c>
      <c r="Q76" s="96"/>
      <c r="R76" s="97"/>
      <c r="S76" s="97"/>
      <c r="T76" s="97"/>
      <c r="U76" s="97"/>
      <c r="V76" s="97"/>
      <c r="W76" s="97"/>
      <c r="X76" s="97"/>
      <c r="Y76" s="97"/>
      <c r="Z76" s="98"/>
      <c r="AH76" s="89">
        <f t="shared" si="53"/>
        <v>18</v>
      </c>
      <c r="AI76" s="561">
        <f>(VLOOKUP(A76,'User Entries'!$A$167:$F$254,6,0))</f>
        <v>0.99338401824059719</v>
      </c>
      <c r="AJ76" s="88">
        <f t="shared" si="43"/>
        <v>1.0066600444922806</v>
      </c>
      <c r="AK76" s="121">
        <f t="shared" si="54"/>
        <v>1.0068045229217637</v>
      </c>
      <c r="AM76" s="163">
        <f t="shared" si="55"/>
        <v>6.8498413471713704E-3</v>
      </c>
      <c r="AN76" s="163">
        <f t="shared" si="56"/>
        <v>7.0390930346226899E-3</v>
      </c>
      <c r="AO76" s="163">
        <f t="shared" si="57"/>
        <v>-6.3433122232494643E-3</v>
      </c>
      <c r="AP76" s="163">
        <f t="shared" si="62"/>
        <v>-9.4714007260893185E-3</v>
      </c>
      <c r="AQ76" s="163">
        <f t="shared" si="58"/>
        <v>-6.6074995784688451E-3</v>
      </c>
      <c r="AR76" s="163">
        <f t="shared" si="59"/>
        <v>-6.8547161304879367E-3</v>
      </c>
      <c r="AS76" s="163">
        <f t="shared" si="60"/>
        <v>-1.6614803215641238E-2</v>
      </c>
      <c r="AT76" s="163">
        <f t="shared" si="61"/>
        <v>-1.1427722174761068E-2</v>
      </c>
      <c r="AW76" s="89" t="str">
        <f t="shared" si="44"/>
        <v>2000 Q2</v>
      </c>
      <c r="AX76" s="286">
        <f t="shared" si="45"/>
        <v>1</v>
      </c>
      <c r="AY76" s="287">
        <f t="shared" si="46"/>
        <v>1</v>
      </c>
      <c r="AZ76" s="287">
        <v>1</v>
      </c>
      <c r="BA76" s="287">
        <f t="shared" si="47"/>
        <v>1</v>
      </c>
      <c r="BB76" s="287">
        <f t="shared" si="48"/>
        <v>0</v>
      </c>
      <c r="BC76" s="284"/>
      <c r="BD76" s="287" t="str">
        <f t="shared" si="49"/>
        <v>2012 Q4</v>
      </c>
      <c r="BE76" s="287">
        <f t="shared" si="50"/>
        <v>0.89381486331719173</v>
      </c>
      <c r="BF76" s="287">
        <f t="shared" si="51"/>
        <v>1.013509885839452</v>
      </c>
      <c r="BG76" s="287">
        <f>Summary_AttrorTotal!H73/Summary_AttrorTotal!J73</f>
        <v>0.9928844504234452</v>
      </c>
      <c r="BH76" s="287">
        <f>Summary_AttrorTotal!I73/Summary_AttrorTotal!J73</f>
        <v>7.1155495765547758E-3</v>
      </c>
      <c r="IP76" s="17" t="e">
        <f>VLOOKUP(#REF!,$IS$21:$IT$29,2,0)</f>
        <v>#REF!</v>
      </c>
    </row>
    <row r="77" spans="1:250" s="17" customFormat="1">
      <c r="A77" s="89" t="str">
        <f>Tri_Incurred_AttrorTot!A68</f>
        <v>2013 Q1</v>
      </c>
      <c r="B77" s="208">
        <f>IF(A77=$C$16,"",INDEX(Tri_Incurred_AttrorTot!$B68:$CC68,1,MATCH($B$16,$A$21:$A$100)-$O77)/unit)</f>
        <v>6055.6769999999997</v>
      </c>
      <c r="C77" s="208">
        <f>INDEX(Tri_Incurred_AttrorTot!$B68:$CC68,1,Tot_Acc_Per-$O77)/unit</f>
        <v>5546.0460000000003</v>
      </c>
      <c r="D77" s="87">
        <f t="shared" si="37"/>
        <v>-509.6309999999994</v>
      </c>
      <c r="E77" s="87">
        <f t="shared" si="18"/>
        <v>-225.6216344702863</v>
      </c>
      <c r="F77" s="87">
        <f t="shared" si="38"/>
        <v>-284.00936552971314</v>
      </c>
      <c r="G77" s="88"/>
      <c r="I77" s="89" t="str">
        <f t="shared" si="39"/>
        <v>2013 Q1</v>
      </c>
      <c r="J77" s="87">
        <f t="shared" si="40"/>
        <v>5546.0460000000003</v>
      </c>
      <c r="K77" s="87">
        <f t="shared" si="36"/>
        <v>5509.3534608271912</v>
      </c>
      <c r="L77" s="279">
        <f t="shared" si="19"/>
        <v>5791.4838255750601</v>
      </c>
      <c r="M77" s="87">
        <f t="shared" si="41"/>
        <v>-282.13036474786895</v>
      </c>
      <c r="N77" s="88">
        <f t="shared" si="42"/>
        <v>-4.8714694410780829E-2</v>
      </c>
      <c r="O77" s="744">
        <f t="shared" si="52"/>
        <v>56</v>
      </c>
      <c r="AH77" s="89">
        <f t="shared" si="53"/>
        <v>15</v>
      </c>
      <c r="AI77" s="561">
        <f>(VLOOKUP(A77,'User Entries'!$A$167:$F$254,6,0))</f>
        <v>0.95637264430963864</v>
      </c>
      <c r="AJ77" s="88">
        <f t="shared" si="43"/>
        <v>1.045617527801471</v>
      </c>
      <c r="AK77" s="121">
        <f t="shared" si="54"/>
        <v>0.96274212867194087</v>
      </c>
      <c r="AM77" s="163">
        <f t="shared" si="55"/>
        <v>-3.8957483309190355E-2</v>
      </c>
      <c r="AN77" s="163">
        <f t="shared" si="56"/>
        <v>-3.2107641962018985E-2</v>
      </c>
      <c r="AO77" s="163">
        <f t="shared" si="57"/>
        <v>-3.1918390274567665E-2</v>
      </c>
      <c r="AP77" s="163">
        <f t="shared" si="62"/>
        <v>-4.5300795532439819E-2</v>
      </c>
      <c r="AQ77" s="163">
        <f t="shared" si="58"/>
        <v>-4.8428884035279673E-2</v>
      </c>
      <c r="AR77" s="163">
        <f t="shared" si="59"/>
        <v>-4.55649828876592E-2</v>
      </c>
      <c r="AS77" s="163">
        <f t="shared" si="60"/>
        <v>-4.5812199439678292E-2</v>
      </c>
      <c r="AT77" s="163">
        <f t="shared" si="61"/>
        <v>-5.5572286524831593E-2</v>
      </c>
      <c r="AW77" s="89" t="str">
        <f t="shared" si="44"/>
        <v>2000 Q1</v>
      </c>
      <c r="AX77" s="286">
        <f t="shared" si="45"/>
        <v>0.99999766246455712</v>
      </c>
      <c r="AY77" s="287">
        <f t="shared" si="46"/>
        <v>1</v>
      </c>
      <c r="AZ77" s="287">
        <v>1</v>
      </c>
      <c r="BA77" s="287">
        <f t="shared" si="47"/>
        <v>1</v>
      </c>
      <c r="BB77" s="287">
        <f t="shared" si="48"/>
        <v>0</v>
      </c>
      <c r="BC77" s="284"/>
      <c r="BD77" s="287" t="str">
        <f t="shared" si="49"/>
        <v>2013 Q1</v>
      </c>
      <c r="BE77" s="287">
        <f t="shared" si="50"/>
        <v>0.95762090804929612</v>
      </c>
      <c r="BF77" s="287">
        <f t="shared" si="51"/>
        <v>1.0066600444922806</v>
      </c>
      <c r="BG77" s="287">
        <f>Summary_AttrorTotal!H74/Summary_AttrorTotal!J74</f>
        <v>0.96422568438848144</v>
      </c>
      <c r="BH77" s="287">
        <f>Summary_AttrorTotal!I74/Summary_AttrorTotal!J74</f>
        <v>3.5774315611518545E-2</v>
      </c>
      <c r="IP77" s="17" t="e">
        <f>VLOOKUP(#REF!,$IS$21:$IT$29,2,0)</f>
        <v>#REF!</v>
      </c>
    </row>
    <row r="78" spans="1:250" s="17" customFormat="1">
      <c r="A78" s="89" t="str">
        <f>Tri_Incurred_AttrorTot!A69</f>
        <v>2013 Q2</v>
      </c>
      <c r="B78" s="208">
        <f>IF(A78=$C$16,"",INDEX(Tri_Incurred_AttrorTot!$B69:$CC69,1,MATCH($B$16,$A$21:$A$100)-$O78)/unit)</f>
        <v>8570.9869999999992</v>
      </c>
      <c r="C78" s="208">
        <f>INDEX(Tri_Incurred_AttrorTot!$B69:$CC69,1,Tot_Acc_Per-$O78)/unit</f>
        <v>7808.866</v>
      </c>
      <c r="D78" s="87">
        <f t="shared" si="37"/>
        <v>-762.12099999999919</v>
      </c>
      <c r="E78" s="87">
        <f t="shared" si="18"/>
        <v>219.7076043317079</v>
      </c>
      <c r="F78" s="87">
        <f t="shared" si="38"/>
        <v>-981.82860433170708</v>
      </c>
      <c r="G78" s="88"/>
      <c r="I78" s="89" t="str">
        <f t="shared" si="39"/>
        <v>2013 Q2</v>
      </c>
      <c r="J78" s="87">
        <f t="shared" si="40"/>
        <v>7808.866</v>
      </c>
      <c r="K78" s="87">
        <f t="shared" si="36"/>
        <v>7468.1858254796316</v>
      </c>
      <c r="L78" s="279">
        <f t="shared" si="19"/>
        <v>8407.1798440631883</v>
      </c>
      <c r="M78" s="87">
        <f t="shared" si="41"/>
        <v>-938.99401858355668</v>
      </c>
      <c r="N78" s="88">
        <f t="shared" si="42"/>
        <v>-0.11168953632491119</v>
      </c>
      <c r="O78" s="744">
        <f t="shared" si="52"/>
        <v>57</v>
      </c>
      <c r="AH78" s="89">
        <f t="shared" si="53"/>
        <v>12</v>
      </c>
      <c r="AI78" s="561">
        <f>(VLOOKUP(A78,'User Entries'!$A$167:$F$254,6,0))</f>
        <v>0.98088818056347404</v>
      </c>
      <c r="AJ78" s="88">
        <f t="shared" si="43"/>
        <v>1.0194841979088249</v>
      </c>
      <c r="AK78" s="121">
        <f t="shared" si="54"/>
        <v>1.0256338744104627</v>
      </c>
      <c r="AM78" s="163">
        <f t="shared" si="55"/>
        <v>2.6133329892646051E-2</v>
      </c>
      <c r="AN78" s="163">
        <f t="shared" si="56"/>
        <v>-1.2824153416544304E-2</v>
      </c>
      <c r="AO78" s="163">
        <f t="shared" si="57"/>
        <v>-5.9743120693729335E-3</v>
      </c>
      <c r="AP78" s="163">
        <f t="shared" si="62"/>
        <v>-5.785060381921614E-3</v>
      </c>
      <c r="AQ78" s="163">
        <f t="shared" si="58"/>
        <v>-1.9167465639793768E-2</v>
      </c>
      <c r="AR78" s="163">
        <f t="shared" si="59"/>
        <v>-2.2295554142633622E-2</v>
      </c>
      <c r="AS78" s="163">
        <f t="shared" si="60"/>
        <v>-1.9431652995013149E-2</v>
      </c>
      <c r="AT78" s="163">
        <f t="shared" si="61"/>
        <v>-1.9678869547032241E-2</v>
      </c>
      <c r="AW78" s="89" t="str">
        <f t="shared" si="44"/>
        <v>1999 Q4</v>
      </c>
      <c r="AX78" s="286">
        <f t="shared" si="45"/>
        <v>1</v>
      </c>
      <c r="AY78" s="287">
        <f t="shared" si="46"/>
        <v>1</v>
      </c>
      <c r="AZ78" s="287">
        <v>1</v>
      </c>
      <c r="BA78" s="287">
        <f t="shared" si="47"/>
        <v>1</v>
      </c>
      <c r="BB78" s="287">
        <f t="shared" si="48"/>
        <v>0</v>
      </c>
      <c r="BC78" s="284"/>
      <c r="BD78" s="287" t="str">
        <f t="shared" si="49"/>
        <v>2013 Q2</v>
      </c>
      <c r="BE78" s="287">
        <f t="shared" si="50"/>
        <v>0.92883299094812477</v>
      </c>
      <c r="BF78" s="287">
        <f t="shared" si="51"/>
        <v>1.045617527801471</v>
      </c>
      <c r="BG78" s="287">
        <f>Summary_AttrorTotal!H75/Summary_AttrorTotal!J75</f>
        <v>0.99626386212799656</v>
      </c>
      <c r="BH78" s="287">
        <f>Summary_AttrorTotal!I75/Summary_AttrorTotal!J75</f>
        <v>3.7361378720034383E-3</v>
      </c>
      <c r="IP78" s="17" t="e">
        <f>VLOOKUP(#REF!,$IS$21:$IT$29,2,0)</f>
        <v>#REF!</v>
      </c>
    </row>
    <row r="79" spans="1:250" s="17" customFormat="1">
      <c r="A79" s="89" t="str">
        <f>Tri_Incurred_AttrorTot!A70</f>
        <v>2013 Q3</v>
      </c>
      <c r="B79" s="208">
        <f>IF(A79=$C$16,"",INDEX(Tri_Incurred_AttrorTot!$B70:$CC70,1,MATCH($B$16,$A$21:$A$100)-$O79)/unit)</f>
        <v>8546.1389999999992</v>
      </c>
      <c r="C79" s="208">
        <f>INDEX(Tri_Incurred_AttrorTot!$B70:$CC70,1,Tot_Acc_Per-$O79)/unit</f>
        <v>8172.26</v>
      </c>
      <c r="D79" s="87">
        <f t="shared" si="37"/>
        <v>-373.878999999999</v>
      </c>
      <c r="E79" s="87">
        <f t="shared" si="18"/>
        <v>-433.08585676273032</v>
      </c>
      <c r="F79" s="87">
        <f t="shared" si="38"/>
        <v>59.20685676273132</v>
      </c>
      <c r="G79" s="88"/>
      <c r="I79" s="89" t="str">
        <f t="shared" si="39"/>
        <v>2013 Q3</v>
      </c>
      <c r="J79" s="87">
        <f t="shared" si="40"/>
        <v>8172.26</v>
      </c>
      <c r="K79" s="87">
        <f t="shared" si="36"/>
        <v>8016.0732424916569</v>
      </c>
      <c r="L79" s="279">
        <f t="shared" si="19"/>
        <v>7957.9979364847786</v>
      </c>
      <c r="M79" s="87">
        <f t="shared" si="41"/>
        <v>58.075306006878236</v>
      </c>
      <c r="N79" s="88">
        <f t="shared" si="42"/>
        <v>7.2977282063145851E-3</v>
      </c>
      <c r="O79" s="744">
        <f t="shared" si="52"/>
        <v>58</v>
      </c>
      <c r="AH79" s="89">
        <f t="shared" si="53"/>
        <v>9</v>
      </c>
      <c r="AI79" s="561">
        <f>(VLOOKUP(A79,'User Entries'!$A$167:$F$254,6,0))</f>
        <v>0.93118049407864534</v>
      </c>
      <c r="AJ79" s="88">
        <f t="shared" si="43"/>
        <v>1.0739056567002598</v>
      </c>
      <c r="AK79" s="121">
        <f t="shared" si="54"/>
        <v>0.94932379911411102</v>
      </c>
      <c r="AM79" s="163">
        <f t="shared" si="55"/>
        <v>-5.4421458791434896E-2</v>
      </c>
      <c r="AN79" s="163">
        <f t="shared" si="56"/>
        <v>-2.8288128898788845E-2</v>
      </c>
      <c r="AO79" s="163">
        <f t="shared" si="57"/>
        <v>-6.72456122079792E-2</v>
      </c>
      <c r="AP79" s="163">
        <f t="shared" si="62"/>
        <v>-6.0395770860807829E-2</v>
      </c>
      <c r="AQ79" s="163">
        <f t="shared" si="58"/>
        <v>-6.020651917335651E-2</v>
      </c>
      <c r="AR79" s="163">
        <f t="shared" si="59"/>
        <v>-7.3588924431228664E-2</v>
      </c>
      <c r="AS79" s="163">
        <f t="shared" si="60"/>
        <v>-7.6717012934068518E-2</v>
      </c>
      <c r="AT79" s="163">
        <f t="shared" si="61"/>
        <v>-7.3853111786448045E-2</v>
      </c>
      <c r="AW79" s="89" t="str">
        <f t="shared" si="44"/>
        <v>1999 Q3</v>
      </c>
      <c r="AX79" s="286">
        <f t="shared" si="45"/>
        <v>1</v>
      </c>
      <c r="AY79" s="287">
        <f t="shared" si="46"/>
        <v>1</v>
      </c>
      <c r="AZ79" s="287">
        <v>1</v>
      </c>
      <c r="BA79" s="287">
        <f t="shared" si="47"/>
        <v>1</v>
      </c>
      <c r="BB79" s="287">
        <f t="shared" si="48"/>
        <v>0</v>
      </c>
      <c r="BC79" s="284"/>
      <c r="BD79" s="287" t="str">
        <f t="shared" si="49"/>
        <v>2013 Q3</v>
      </c>
      <c r="BE79" s="287">
        <f t="shared" si="50"/>
        <v>1.0269241164957961</v>
      </c>
      <c r="BF79" s="287">
        <f t="shared" si="51"/>
        <v>1.0194841979088249</v>
      </c>
      <c r="BG79" s="287">
        <f>Summary_AttrorTotal!H76/Summary_AttrorTotal!J76</f>
        <v>0.9496825847439998</v>
      </c>
      <c r="BH79" s="287">
        <f>Summary_AttrorTotal!I76/Summary_AttrorTotal!J76</f>
        <v>5.0317415256000177E-2</v>
      </c>
      <c r="IP79" s="17" t="e">
        <f>VLOOKUP(#REF!,$IS$21:$IT$29,2,0)</f>
        <v>#REF!</v>
      </c>
    </row>
    <row r="80" spans="1:250" s="17" customFormat="1">
      <c r="A80" s="89" t="str">
        <f>Tri_Incurred_AttrorTot!A71</f>
        <v>2013 Q4</v>
      </c>
      <c r="B80" s="208">
        <f>IF(A80=$C$16,"",INDEX(Tri_Incurred_AttrorTot!$B71:$CC71,1,MATCH($B$16,$A$21:$A$100)-$O80)/unit)</f>
        <v>8075.2960000000003</v>
      </c>
      <c r="C80" s="208">
        <f>INDEX(Tri_Incurred_AttrorTot!$B71:$CC71,1,Tot_Acc_Per-$O80)/unit</f>
        <v>8200.3809999999994</v>
      </c>
      <c r="D80" s="87">
        <f t="shared" si="37"/>
        <v>125.08499999999913</v>
      </c>
      <c r="E80" s="87">
        <f t="shared" si="18"/>
        <v>988.09528702927514</v>
      </c>
      <c r="F80" s="87">
        <f t="shared" si="38"/>
        <v>-863.01028702927601</v>
      </c>
      <c r="G80" s="88"/>
      <c r="I80" s="89" t="str">
        <f t="shared" si="39"/>
        <v>2013 Q4</v>
      </c>
      <c r="J80" s="87">
        <f t="shared" si="40"/>
        <v>8200.3809999999994</v>
      </c>
      <c r="K80" s="87">
        <f t="shared" si="36"/>
        <v>7636.0348312131346</v>
      </c>
      <c r="L80" s="279">
        <f t="shared" si="19"/>
        <v>8439.6531766840089</v>
      </c>
      <c r="M80" s="87">
        <f t="shared" si="41"/>
        <v>-803.61834547087437</v>
      </c>
      <c r="N80" s="88">
        <f t="shared" si="42"/>
        <v>-9.5219356607094713E-2</v>
      </c>
      <c r="O80" s="744">
        <f t="shared" si="52"/>
        <v>59</v>
      </c>
      <c r="Q80" s="57"/>
      <c r="R80" s="58"/>
      <c r="S80" s="58"/>
      <c r="T80" s="58"/>
      <c r="U80" s="58"/>
      <c r="V80" s="58"/>
      <c r="W80" s="58"/>
      <c r="X80" s="58"/>
      <c r="Y80" s="58"/>
      <c r="Z80" s="59"/>
      <c r="AH80" s="89">
        <f t="shared" si="53"/>
        <v>6</v>
      </c>
      <c r="AI80" s="561">
        <f>(VLOOKUP(A80,'User Entries'!$A$167:$F$254,6,0))</f>
        <v>1.04511997785394</v>
      </c>
      <c r="AJ80" s="88">
        <f t="shared" si="43"/>
        <v>0.95682794434129015</v>
      </c>
      <c r="AK80" s="121">
        <f t="shared" si="54"/>
        <v>1.1223602561477963</v>
      </c>
      <c r="AM80" s="163">
        <f t="shared" si="55"/>
        <v>0.11707771235896969</v>
      </c>
      <c r="AN80" s="163">
        <f t="shared" si="56"/>
        <v>6.2656253567534792E-2</v>
      </c>
      <c r="AO80" s="163">
        <f t="shared" si="57"/>
        <v>8.8789583460180843E-2</v>
      </c>
      <c r="AP80" s="163">
        <f t="shared" si="62"/>
        <v>4.9832100150990488E-2</v>
      </c>
      <c r="AQ80" s="163">
        <f t="shared" si="58"/>
        <v>5.6681941498161859E-2</v>
      </c>
      <c r="AR80" s="163">
        <f t="shared" si="59"/>
        <v>5.6871193185613178E-2</v>
      </c>
      <c r="AS80" s="163">
        <f t="shared" si="60"/>
        <v>4.3488787927741024E-2</v>
      </c>
      <c r="AT80" s="163">
        <f t="shared" si="61"/>
        <v>4.036069942490117E-2</v>
      </c>
      <c r="AW80" s="89" t="str">
        <f t="shared" si="44"/>
        <v>1999 Q2</v>
      </c>
      <c r="AX80" s="286">
        <f t="shared" si="45"/>
        <v>0.9715208224361831</v>
      </c>
      <c r="AY80" s="287">
        <f t="shared" si="46"/>
        <v>1</v>
      </c>
      <c r="AZ80" s="287">
        <v>1</v>
      </c>
      <c r="BA80" s="287">
        <f t="shared" si="47"/>
        <v>1</v>
      </c>
      <c r="BB80" s="287">
        <f t="shared" si="48"/>
        <v>0</v>
      </c>
      <c r="BC80" s="284"/>
      <c r="BD80" s="287" t="str">
        <f t="shared" si="49"/>
        <v>2013 Q4</v>
      </c>
      <c r="BE80" s="287">
        <f t="shared" si="50"/>
        <v>0.97164905101254162</v>
      </c>
      <c r="BF80" s="287">
        <f t="shared" si="51"/>
        <v>1.0739056567002598</v>
      </c>
      <c r="BG80" s="287">
        <f>Summary_AttrorTotal!H77/Summary_AttrorTotal!J77</f>
        <v>0.7209330883528462</v>
      </c>
      <c r="BH80" s="287">
        <f>Summary_AttrorTotal!I77/Summary_AttrorTotal!J77</f>
        <v>0.27906691164715397</v>
      </c>
      <c r="IP80" s="17" t="e">
        <f>VLOOKUP(#REF!,$IS$21:$IT$29,2,0)</f>
        <v>#REF!</v>
      </c>
    </row>
    <row r="81" spans="1:250" s="17" customFormat="1" ht="18">
      <c r="A81" s="89" t="str">
        <f>Tri_Incurred_AttrorTot!A72</f>
        <v>2014 Q1</v>
      </c>
      <c r="B81" s="208">
        <f>IF(A81=$C$16,"",INDEX(Tri_Incurred_AttrorTot!$B72:$CC72,1,MATCH($B$16,$A$21:$A$100)-$O81)/unit)</f>
        <v>6338.8419999999996</v>
      </c>
      <c r="C81" s="208">
        <f>INDEX(Tri_Incurred_AttrorTot!$B72:$CC72,1,Tot_Acc_Per-$O81)/unit</f>
        <v>8886.2999999999993</v>
      </c>
      <c r="D81" s="87">
        <f t="shared" ref="D81:D108" si="63">C81-B81</f>
        <v>2547.4579999999996</v>
      </c>
      <c r="E81" s="87">
        <f t="shared" ref="E81:E108" si="64">INDEX(AM81:AT81,1,MATCH($C$16,$A$21:$A$100)-MATCH($B$16,$A$21:$A$100))*L81</f>
        <v>1013.5477926071807</v>
      </c>
      <c r="F81" s="87">
        <f t="shared" ref="F81:F108" si="65">D81-E81</f>
        <v>1533.9102073928188</v>
      </c>
      <c r="G81" s="88"/>
      <c r="I81" s="89" t="str">
        <f t="shared" ref="I81:I108" si="66">A81</f>
        <v>2014 Q1</v>
      </c>
      <c r="J81" s="87">
        <f t="shared" ref="J81:J108" si="67">C81</f>
        <v>8886.2999999999993</v>
      </c>
      <c r="K81" s="87">
        <f t="shared" ref="K81:K108" si="68">IF($J$16=I81,J81/AJ80,IF(ISERROR(A81),"",J81/(AJ81+AM81)))</f>
        <v>9287.2496592034659</v>
      </c>
      <c r="L81" s="279">
        <f t="shared" ref="L81:L108" si="69">B81/AJ81</f>
        <v>7684.12945722315</v>
      </c>
      <c r="M81" s="87">
        <f t="shared" ref="M81:M108" si="70">K81-L81</f>
        <v>1603.1202019803159</v>
      </c>
      <c r="N81" s="88">
        <f t="shared" ref="N81:N108" si="71">IF(M81=0,0,M81/L81)</f>
        <v>0.20862743280221141</v>
      </c>
      <c r="O81" s="744">
        <f t="shared" si="52"/>
        <v>60</v>
      </c>
      <c r="Q81" s="100"/>
      <c r="R81" s="20"/>
      <c r="S81" s="911" t="s">
        <v>142</v>
      </c>
      <c r="T81" s="912"/>
      <c r="U81" s="912"/>
      <c r="V81" s="912"/>
      <c r="W81" s="912"/>
      <c r="X81" s="912"/>
      <c r="Y81" s="20"/>
      <c r="Z81" s="61"/>
      <c r="AH81" s="89">
        <f t="shared" si="53"/>
        <v>3</v>
      </c>
      <c r="AI81" s="561">
        <f>(VLOOKUP(A81,'User Entries'!$A$167:$F$254,6,0))</f>
        <v>1.2122292142986291</v>
      </c>
      <c r="AJ81" s="88">
        <f t="shared" si="43"/>
        <v>0.82492649756719438</v>
      </c>
      <c r="AK81" s="121">
        <f t="shared" si="54"/>
        <v>1.1598947871878145</v>
      </c>
      <c r="AM81" s="163">
        <f t="shared" si="55"/>
        <v>0.13190144677409577</v>
      </c>
      <c r="AN81" s="163">
        <f t="shared" si="56"/>
        <v>0.24897915913306545</v>
      </c>
      <c r="AO81" s="163">
        <f t="shared" si="57"/>
        <v>0.19455770034163056</v>
      </c>
      <c r="AP81" s="163">
        <f t="shared" si="62"/>
        <v>0.22069103023427661</v>
      </c>
      <c r="AQ81" s="163">
        <f t="shared" si="58"/>
        <v>0.18173354692508625</v>
      </c>
      <c r="AR81" s="163">
        <f t="shared" si="59"/>
        <v>0.18858338827225762</v>
      </c>
      <c r="AS81" s="163">
        <f t="shared" si="60"/>
        <v>0.18877263995970894</v>
      </c>
      <c r="AT81" s="163">
        <f t="shared" si="61"/>
        <v>0.17539023470183679</v>
      </c>
      <c r="AW81" s="89" t="str">
        <f t="shared" si="44"/>
        <v>1999 Q1</v>
      </c>
      <c r="AX81" s="286">
        <f t="shared" si="45"/>
        <v>1</v>
      </c>
      <c r="AY81" s="287">
        <f t="shared" si="46"/>
        <v>1</v>
      </c>
      <c r="AZ81" s="287">
        <v>1</v>
      </c>
      <c r="BA81" s="287">
        <f t="shared" si="47"/>
        <v>1</v>
      </c>
      <c r="BB81" s="287">
        <f t="shared" si="48"/>
        <v>0</v>
      </c>
      <c r="BC81" s="284"/>
      <c r="BD81" s="287" t="str">
        <f t="shared" si="49"/>
        <v>2014 Q1</v>
      </c>
      <c r="BE81" s="287">
        <f t="shared" si="50"/>
        <v>1.1564485020026307</v>
      </c>
      <c r="BF81" s="287">
        <f t="shared" si="51"/>
        <v>0.95682794434129015</v>
      </c>
      <c r="BG81" s="287">
        <f>Summary_AttrorTotal!H78/Summary_AttrorTotal!J78</f>
        <v>0.39004366271676627</v>
      </c>
      <c r="BH81" s="287">
        <f>Summary_AttrorTotal!I78/Summary_AttrorTotal!J78</f>
        <v>0.60995633728323384</v>
      </c>
      <c r="IP81" s="17" t="e">
        <f>VLOOKUP(#REF!,$IS$21:$IT$29,2,0)</f>
        <v>#REF!</v>
      </c>
    </row>
    <row r="82" spans="1:250" s="17" customFormat="1">
      <c r="A82" s="89" t="str">
        <f>Tri_Incurred_AttrorTot!A73</f>
        <v>2014 Q2</v>
      </c>
      <c r="B82" s="208" t="str">
        <f>IF(A82=$C$16,"",INDEX(Tri_Incurred_AttrorTot!$B73:$CC73,1,MATCH($B$16,$A$21:$A$100)-$O82)/unit)</f>
        <v/>
      </c>
      <c r="C82" s="208">
        <f>INDEX(Tri_Incurred_AttrorTot!$B73:$CC73,1,Tot_Acc_Per-$O82)/unit</f>
        <v>9744.0619999999999</v>
      </c>
      <c r="D82" s="87" t="e">
        <f t="shared" si="63"/>
        <v>#VALUE!</v>
      </c>
      <c r="E82" s="87" t="e">
        <f t="shared" si="64"/>
        <v>#VALUE!</v>
      </c>
      <c r="F82" s="87" t="e">
        <f t="shared" si="65"/>
        <v>#VALUE!</v>
      </c>
      <c r="G82" s="88"/>
      <c r="I82" s="89" t="str">
        <f t="shared" si="66"/>
        <v>2014 Q2</v>
      </c>
      <c r="J82" s="87">
        <f t="shared" si="67"/>
        <v>9744.0619999999999</v>
      </c>
      <c r="K82" s="87">
        <f t="shared" si="68"/>
        <v>11812.036622337127</v>
      </c>
      <c r="L82" s="279" t="e">
        <f t="shared" si="69"/>
        <v>#VALUE!</v>
      </c>
      <c r="M82" s="87" t="e">
        <f t="shared" si="70"/>
        <v>#VALUE!</v>
      </c>
      <c r="N82" s="88" t="e">
        <f t="shared" si="71"/>
        <v>#VALUE!</v>
      </c>
      <c r="O82" s="744">
        <f t="shared" si="52"/>
        <v>61</v>
      </c>
      <c r="Q82" s="102"/>
      <c r="R82" s="20"/>
      <c r="S82" s="20"/>
      <c r="T82" s="20"/>
      <c r="U82" s="20"/>
      <c r="V82" s="20"/>
      <c r="W82" s="20"/>
      <c r="X82" s="20"/>
      <c r="Y82" s="20"/>
      <c r="Z82" s="61"/>
      <c r="AH82" s="89">
        <f t="shared" si="53"/>
        <v>0</v>
      </c>
      <c r="AI82" s="561">
        <f>(VLOOKUP(A82,'User Entries'!$A$167:$F$254,6,0))</f>
        <v>1</v>
      </c>
      <c r="AJ82" s="88">
        <f t="shared" si="43"/>
        <v>1</v>
      </c>
      <c r="AK82" s="121">
        <f t="shared" si="54"/>
        <v>0.82492649756719438</v>
      </c>
      <c r="AM82" s="163">
        <f t="shared" si="55"/>
        <v>-0.17507350243280562</v>
      </c>
      <c r="AN82" s="163">
        <f t="shared" si="56"/>
        <v>-4.3172055658709851E-2</v>
      </c>
      <c r="AO82" s="163">
        <f t="shared" si="57"/>
        <v>7.3905656700259836E-2</v>
      </c>
      <c r="AP82" s="163">
        <f t="shared" si="62"/>
        <v>1.9484197908824941E-2</v>
      </c>
      <c r="AQ82" s="163">
        <f t="shared" si="58"/>
        <v>4.5617527801470992E-2</v>
      </c>
      <c r="AR82" s="163">
        <f t="shared" si="59"/>
        <v>6.6600444922806368E-3</v>
      </c>
      <c r="AS82" s="163">
        <f t="shared" si="60"/>
        <v>1.3509885839452007E-2</v>
      </c>
      <c r="AT82" s="163">
        <f t="shared" si="61"/>
        <v>1.3699137526903327E-2</v>
      </c>
      <c r="AW82" s="89" t="str">
        <f t="shared" si="44"/>
        <v/>
      </c>
      <c r="AX82" s="286" t="e">
        <f t="shared" si="45"/>
        <v>#N/A</v>
      </c>
      <c r="AY82" s="287" t="e">
        <f t="shared" si="46"/>
        <v>#N/A</v>
      </c>
      <c r="AZ82" s="287">
        <v>1</v>
      </c>
      <c r="BA82" s="287" t="e">
        <f t="shared" si="47"/>
        <v>#N/A</v>
      </c>
      <c r="BB82" s="287" t="e">
        <f t="shared" si="48"/>
        <v>#N/A</v>
      </c>
      <c r="BC82" s="284"/>
      <c r="BD82" s="287" t="str">
        <f t="shared" si="49"/>
        <v>2014 Q2</v>
      </c>
      <c r="BE82" s="287" t="e">
        <f t="shared" si="50"/>
        <v>#VALUE!</v>
      </c>
      <c r="BF82" s="287" t="e">
        <f t="shared" si="51"/>
        <v>#VALUE!</v>
      </c>
      <c r="BG82" s="287">
        <f>Summary_AttrorTotal!H79/Summary_AttrorTotal!J79</f>
        <v>0.13215043171933841</v>
      </c>
      <c r="BH82" s="287">
        <f>Summary_AttrorTotal!I79/Summary_AttrorTotal!J79</f>
        <v>0.86784956828066151</v>
      </c>
      <c r="IP82" s="17" t="e">
        <f>VLOOKUP(#REF!,$IS$21:$IT$29,2,0)</f>
        <v>#REF!</v>
      </c>
    </row>
    <row r="83" spans="1:250" s="17" customFormat="1">
      <c r="A83" s="89" t="e">
        <f>Tri_Incurred_AttrorTot!A74</f>
        <v>#N/A</v>
      </c>
      <c r="B83" s="208" t="e">
        <f>IF(A83=$C$16,"",INDEX(Tri_Incurred_AttrorTot!$B74:$CC74,1,MATCH($B$16,$A$21:$A$100)-$O83)/unit)</f>
        <v>#N/A</v>
      </c>
      <c r="C83" s="208" t="e">
        <f>INDEX(Tri_Incurred_AttrorTot!$B74:$CC74,1,Tot_Acc_Per-$O83)/unit</f>
        <v>#N/A</v>
      </c>
      <c r="D83" s="87" t="e">
        <f t="shared" si="63"/>
        <v>#N/A</v>
      </c>
      <c r="E83" s="87" t="e">
        <f t="shared" si="64"/>
        <v>#N/A</v>
      </c>
      <c r="F83" s="87" t="e">
        <f t="shared" si="65"/>
        <v>#N/A</v>
      </c>
      <c r="G83" s="88"/>
      <c r="I83" s="89" t="e">
        <f t="shared" si="66"/>
        <v>#N/A</v>
      </c>
      <c r="J83" s="87" t="e">
        <f t="shared" si="67"/>
        <v>#N/A</v>
      </c>
      <c r="K83" s="87" t="e">
        <f t="shared" si="68"/>
        <v>#N/A</v>
      </c>
      <c r="L83" s="279" t="e">
        <f t="shared" si="69"/>
        <v>#N/A</v>
      </c>
      <c r="M83" s="87" t="e">
        <f t="shared" si="70"/>
        <v>#N/A</v>
      </c>
      <c r="N83" s="88" t="e">
        <f t="shared" si="71"/>
        <v>#N/A</v>
      </c>
      <c r="O83" s="744">
        <f t="shared" si="52"/>
        <v>62</v>
      </c>
      <c r="Q83" s="102"/>
      <c r="R83" s="20"/>
      <c r="S83" s="20"/>
      <c r="T83" s="20"/>
      <c r="U83" s="20"/>
      <c r="V83" s="20"/>
      <c r="W83" s="20"/>
      <c r="X83" s="20"/>
      <c r="Y83" s="20"/>
      <c r="Z83" s="61"/>
      <c r="AH83" s="89">
        <f t="shared" si="53"/>
        <v>-3</v>
      </c>
      <c r="AI83" s="561" t="e">
        <f>(VLOOKUP(A83,'User Entries'!$A$167:$F$254,6,0))</f>
        <v>#N/A</v>
      </c>
      <c r="AJ83" s="88" t="e">
        <f t="shared" si="43"/>
        <v>#N/A</v>
      </c>
      <c r="AK83" s="121" t="e">
        <f t="shared" si="54"/>
        <v>#N/A</v>
      </c>
      <c r="AM83" s="163" t="e">
        <f t="shared" si="55"/>
        <v>#N/A</v>
      </c>
      <c r="AN83" s="163" t="e">
        <f t="shared" si="56"/>
        <v>#N/A</v>
      </c>
      <c r="AO83" s="163" t="e">
        <f t="shared" si="57"/>
        <v>#N/A</v>
      </c>
      <c r="AP83" s="163" t="e">
        <f t="shared" si="62"/>
        <v>#N/A</v>
      </c>
      <c r="AQ83" s="163" t="e">
        <f t="shared" si="58"/>
        <v>#N/A</v>
      </c>
      <c r="AR83" s="163" t="e">
        <f t="shared" si="59"/>
        <v>#N/A</v>
      </c>
      <c r="AS83" s="163" t="e">
        <f t="shared" si="60"/>
        <v>#N/A</v>
      </c>
      <c r="AT83" s="163" t="e">
        <f t="shared" si="61"/>
        <v>#N/A</v>
      </c>
      <c r="AW83" s="89" t="str">
        <f t="shared" si="44"/>
        <v/>
      </c>
      <c r="AX83" s="286" t="e">
        <f t="shared" si="45"/>
        <v>#N/A</v>
      </c>
      <c r="AY83" s="287" t="e">
        <f t="shared" si="46"/>
        <v>#N/A</v>
      </c>
      <c r="AZ83" s="287">
        <v>1</v>
      </c>
      <c r="BA83" s="287" t="e">
        <f t="shared" si="47"/>
        <v>#N/A</v>
      </c>
      <c r="BB83" s="287" t="e">
        <f t="shared" si="48"/>
        <v>#N/A</v>
      </c>
      <c r="BC83" s="284"/>
      <c r="BD83" s="287" t="e">
        <f t="shared" si="49"/>
        <v>#N/A</v>
      </c>
      <c r="BE83" s="287" t="e">
        <f t="shared" si="50"/>
        <v>#N/A</v>
      </c>
      <c r="BF83" s="287" t="e">
        <f t="shared" si="51"/>
        <v>#N/A</v>
      </c>
      <c r="BG83" s="287" t="e">
        <f>Summary_AttrorTotal!H80/Summary_AttrorTotal!J80</f>
        <v>#N/A</v>
      </c>
      <c r="BH83" s="287" t="e">
        <f>Summary_AttrorTotal!I80/Summary_AttrorTotal!J80</f>
        <v>#N/A</v>
      </c>
      <c r="IP83" s="17" t="e">
        <f>VLOOKUP(#REF!,$IS$21:$IT$29,2,0)</f>
        <v>#REF!</v>
      </c>
    </row>
    <row r="84" spans="1:250" s="17" customFormat="1">
      <c r="A84" s="89" t="e">
        <f>Tri_Incurred_AttrorTot!A75</f>
        <v>#N/A</v>
      </c>
      <c r="B84" s="208" t="e">
        <f>IF(A84=$C$16,"",INDEX(Tri_Incurred_AttrorTot!$B75:$CC75,1,MATCH($B$16,$A$21:$A$100)-$O84)/unit)</f>
        <v>#N/A</v>
      </c>
      <c r="C84" s="208" t="e">
        <f>INDEX(Tri_Incurred_AttrorTot!$B75:$CC75,1,Tot_Acc_Per-$O84)/unit</f>
        <v>#VALUE!</v>
      </c>
      <c r="D84" s="87" t="e">
        <f t="shared" si="63"/>
        <v>#VALUE!</v>
      </c>
      <c r="E84" s="87" t="e">
        <f t="shared" si="64"/>
        <v>#N/A</v>
      </c>
      <c r="F84" s="87" t="e">
        <f t="shared" si="65"/>
        <v>#VALUE!</v>
      </c>
      <c r="G84" s="88"/>
      <c r="I84" s="89" t="e">
        <f t="shared" si="66"/>
        <v>#N/A</v>
      </c>
      <c r="J84" s="87" t="e">
        <f t="shared" si="67"/>
        <v>#VALUE!</v>
      </c>
      <c r="K84" s="87" t="e">
        <f t="shared" si="68"/>
        <v>#N/A</v>
      </c>
      <c r="L84" s="279" t="e">
        <f t="shared" si="69"/>
        <v>#N/A</v>
      </c>
      <c r="M84" s="87" t="e">
        <f t="shared" si="70"/>
        <v>#N/A</v>
      </c>
      <c r="N84" s="88" t="e">
        <f t="shared" si="71"/>
        <v>#N/A</v>
      </c>
      <c r="O84" s="744">
        <f t="shared" si="52"/>
        <v>63</v>
      </c>
      <c r="Q84" s="102"/>
      <c r="R84" s="18" t="s">
        <v>141</v>
      </c>
      <c r="S84" s="92" t="s">
        <v>116</v>
      </c>
      <c r="T84" s="19" t="s">
        <v>117</v>
      </c>
      <c r="U84" s="92" t="s">
        <v>118</v>
      </c>
      <c r="V84" s="19" t="s">
        <v>119</v>
      </c>
      <c r="W84" s="20"/>
      <c r="X84" s="20"/>
      <c r="Y84" s="20"/>
      <c r="Z84" s="61"/>
      <c r="AH84" s="89">
        <f t="shared" si="53"/>
        <v>-6</v>
      </c>
      <c r="AI84" s="561" t="e">
        <f>(VLOOKUP(A84,'User Entries'!$A$167:$F$254,6,0))</f>
        <v>#N/A</v>
      </c>
      <c r="AJ84" s="88" t="e">
        <f t="shared" si="43"/>
        <v>#N/A</v>
      </c>
      <c r="AK84" s="121" t="e">
        <f t="shared" si="54"/>
        <v>#N/A</v>
      </c>
      <c r="AM84" s="163" t="e">
        <f t="shared" si="55"/>
        <v>#N/A</v>
      </c>
      <c r="AN84" s="163" t="e">
        <f t="shared" si="56"/>
        <v>#N/A</v>
      </c>
      <c r="AO84" s="163" t="e">
        <f t="shared" si="57"/>
        <v>#N/A</v>
      </c>
      <c r="AP84" s="163" t="e">
        <f t="shared" si="62"/>
        <v>#N/A</v>
      </c>
      <c r="AQ84" s="163" t="e">
        <f t="shared" si="58"/>
        <v>#N/A</v>
      </c>
      <c r="AR84" s="163" t="e">
        <f t="shared" si="59"/>
        <v>#N/A</v>
      </c>
      <c r="AS84" s="163" t="e">
        <f t="shared" si="60"/>
        <v>#N/A</v>
      </c>
      <c r="AT84" s="163" t="e">
        <f t="shared" si="61"/>
        <v>#N/A</v>
      </c>
      <c r="AW84" s="89" t="str">
        <f t="shared" si="44"/>
        <v/>
      </c>
      <c r="AX84" s="286" t="e">
        <f t="shared" si="45"/>
        <v>#N/A</v>
      </c>
      <c r="AY84" s="287" t="e">
        <f t="shared" si="46"/>
        <v>#N/A</v>
      </c>
      <c r="AZ84" s="287">
        <v>1</v>
      </c>
      <c r="BA84" s="287" t="e">
        <f t="shared" si="47"/>
        <v>#N/A</v>
      </c>
      <c r="BB84" s="287" t="e">
        <f t="shared" si="48"/>
        <v>#N/A</v>
      </c>
      <c r="BC84" s="284"/>
      <c r="BD84" s="287" t="e">
        <f t="shared" si="49"/>
        <v>#N/A</v>
      </c>
      <c r="BE84" s="287" t="e">
        <f t="shared" si="50"/>
        <v>#VALUE!</v>
      </c>
      <c r="BF84" s="287" t="e">
        <f t="shared" si="51"/>
        <v>#N/A</v>
      </c>
      <c r="BG84" s="287" t="e">
        <f>Summary_AttrorTotal!H81/Summary_AttrorTotal!J81</f>
        <v>#VALUE!</v>
      </c>
      <c r="BH84" s="287" t="e">
        <f>Summary_AttrorTotal!I81/Summary_AttrorTotal!J81</f>
        <v>#VALUE!</v>
      </c>
      <c r="IP84" s="17" t="e">
        <f>VLOOKUP(#REF!,$IS$21:$IT$29,2,0)</f>
        <v>#REF!</v>
      </c>
    </row>
    <row r="85" spans="1:250" s="17" customFormat="1">
      <c r="A85" s="89" t="e">
        <f>Tri_Incurred_AttrorTot!A76</f>
        <v>#N/A</v>
      </c>
      <c r="B85" s="208" t="e">
        <f>IF(A85=$C$16,"",INDEX(Tri_Incurred_AttrorTot!$B76:$CC76,1,MATCH($B$16,$A$21:$A$100)-$O85)/unit)</f>
        <v>#N/A</v>
      </c>
      <c r="C85" s="208" t="e">
        <f>INDEX(Tri_Incurred_AttrorTot!$B76:$CC76,1,Tot_Acc_Per-$O85)/unit</f>
        <v>#VALUE!</v>
      </c>
      <c r="D85" s="87" t="e">
        <f t="shared" si="63"/>
        <v>#VALUE!</v>
      </c>
      <c r="E85" s="87" t="e">
        <f t="shared" si="64"/>
        <v>#N/A</v>
      </c>
      <c r="F85" s="87" t="e">
        <f t="shared" si="65"/>
        <v>#VALUE!</v>
      </c>
      <c r="G85" s="88"/>
      <c r="I85" s="89" t="e">
        <f t="shared" si="66"/>
        <v>#N/A</v>
      </c>
      <c r="J85" s="87" t="e">
        <f t="shared" si="67"/>
        <v>#VALUE!</v>
      </c>
      <c r="K85" s="87" t="e">
        <f t="shared" si="68"/>
        <v>#N/A</v>
      </c>
      <c r="L85" s="279" t="e">
        <f t="shared" si="69"/>
        <v>#N/A</v>
      </c>
      <c r="M85" s="87" t="e">
        <f t="shared" si="70"/>
        <v>#N/A</v>
      </c>
      <c r="N85" s="88" t="e">
        <f t="shared" si="71"/>
        <v>#N/A</v>
      </c>
      <c r="O85" s="744">
        <f t="shared" si="52"/>
        <v>64</v>
      </c>
      <c r="Q85" s="104"/>
      <c r="R85" s="20" t="e">
        <f>IF('User Entries'!#REF!='User Entries'!#REF!,'User Entries'!#REF!,'User Entries'!#REF!&amp;"/"&amp;'User Entries'!#REF!)</f>
        <v>#REF!</v>
      </c>
      <c r="S85" s="167" t="e">
        <f ca="1">SUM(INDIRECT(ADDRESS(ROW(K$20)+MATCH('User Entries'!#REF!,$A$21:$A$68),COLUMN(K35))&amp;":"&amp;ADDRESS(ROW(K$20)+MATCH('User Entries'!#REF!,$A$21:$A$68),COLUMN(K35))))</f>
        <v>#REF!</v>
      </c>
      <c r="T85" s="167" t="e">
        <f ca="1">SUM(INDIRECT(ADDRESS(ROW(L$20)+MATCH('User Entries'!#REF!,$A$21:$A$68),COLUMN(L35))&amp;":"&amp;ADDRESS(ROW(L$20)+MATCH('User Entries'!#REF!,$A$21:$A$68),COLUMN(L35))))</f>
        <v>#REF!</v>
      </c>
      <c r="U85" s="105" t="e">
        <f t="shared" ref="U85:U90" ca="1" si="72">S85-T85</f>
        <v>#REF!</v>
      </c>
      <c r="V85" s="168" t="e">
        <f t="shared" ref="V85:V90" ca="1" si="73">U85/T85</f>
        <v>#REF!</v>
      </c>
      <c r="W85" s="20"/>
      <c r="X85" s="20"/>
      <c r="Y85" s="20"/>
      <c r="Z85" s="61"/>
      <c r="AH85" s="89">
        <f t="shared" si="53"/>
        <v>-9</v>
      </c>
      <c r="AI85" s="561" t="e">
        <f>(VLOOKUP(A85,'User Entries'!$A$167:$F$254,6,0))</f>
        <v>#N/A</v>
      </c>
      <c r="AJ85" s="88" t="e">
        <f t="shared" ref="AJ85:AJ100" si="74">1/AI85</f>
        <v>#N/A</v>
      </c>
      <c r="AK85" s="121" t="e">
        <f t="shared" si="54"/>
        <v>#N/A</v>
      </c>
      <c r="AM85" s="163" t="e">
        <f t="shared" si="55"/>
        <v>#N/A</v>
      </c>
      <c r="AN85" s="163" t="e">
        <f t="shared" si="56"/>
        <v>#N/A</v>
      </c>
      <c r="AO85" s="163" t="e">
        <f t="shared" si="57"/>
        <v>#N/A</v>
      </c>
      <c r="AP85" s="163" t="e">
        <f t="shared" si="62"/>
        <v>#N/A</v>
      </c>
      <c r="AQ85" s="163" t="e">
        <f t="shared" si="58"/>
        <v>#N/A</v>
      </c>
      <c r="AR85" s="163" t="e">
        <f t="shared" si="59"/>
        <v>#N/A</v>
      </c>
      <c r="AS85" s="163" t="e">
        <f t="shared" si="60"/>
        <v>#N/A</v>
      </c>
      <c r="AT85" s="163" t="e">
        <f t="shared" si="61"/>
        <v>#N/A</v>
      </c>
      <c r="AW85" s="89" t="str">
        <f t="shared" ref="AW85:AW100" si="75">IF(ISERROR(A86),"",INDEX($A$21:$A$100,Tot_Acc_Per-O85-1,1))</f>
        <v/>
      </c>
      <c r="AX85" s="286" t="e">
        <f t="shared" ref="AX85:AX100" si="76">VLOOKUP(AW85,$BD$21:$BF$100,2,0)</f>
        <v>#N/A</v>
      </c>
      <c r="AY85" s="287" t="e">
        <f t="shared" ref="AY85:AY100" si="77">VLOOKUP(AW85,$BD$21:$BF$100,3,0)</f>
        <v>#N/A</v>
      </c>
      <c r="AZ85" s="287">
        <v>1</v>
      </c>
      <c r="BA85" s="287" t="e">
        <f t="shared" ref="BA85:BA100" si="78">VLOOKUP(AW85,$BD$21:$BH$100,4,0)</f>
        <v>#N/A</v>
      </c>
      <c r="BB85" s="287" t="e">
        <f t="shared" ref="BB85:BB100" si="79">VLOOKUP(AW85,$BD$21:$BH$100,5,0)</f>
        <v>#N/A</v>
      </c>
      <c r="BC85" s="284"/>
      <c r="BD85" s="287" t="e">
        <f t="shared" ref="BD85:BD100" si="80">A85</f>
        <v>#N/A</v>
      </c>
      <c r="BE85" s="287" t="e">
        <f t="shared" ref="BE85:BE100" si="81">C85/L85</f>
        <v>#VALUE!</v>
      </c>
      <c r="BF85" s="287" t="e">
        <f t="shared" ref="BF85:BF100" si="82">(B85+E85)/L85</f>
        <v>#N/A</v>
      </c>
      <c r="BG85" s="287" t="e">
        <f>Summary_AttrorTotal!H82/Summary_AttrorTotal!J82</f>
        <v>#VALUE!</v>
      </c>
      <c r="BH85" s="287" t="e">
        <f>Summary_AttrorTotal!I82/Summary_AttrorTotal!J82</f>
        <v>#VALUE!</v>
      </c>
      <c r="IP85" s="17" t="e">
        <f>VLOOKUP(#REF!,$IS$21:$IT$29,2,0)</f>
        <v>#REF!</v>
      </c>
    </row>
    <row r="86" spans="1:250" s="17" customFormat="1">
      <c r="A86" s="89" t="e">
        <f>Tri_Incurred_AttrorTot!A77</f>
        <v>#N/A</v>
      </c>
      <c r="B86" s="208" t="e">
        <f>IF(A86=$C$16,"",INDEX(Tri_Incurred_AttrorTot!$B77:$CC77,1,MATCH($B$16,$A$21:$A$100)-$O86)/unit)</f>
        <v>#N/A</v>
      </c>
      <c r="C86" s="208" t="e">
        <f>INDEX(Tri_Incurred_AttrorTot!$B77:$CC77,1,Tot_Acc_Per-$O86)/unit</f>
        <v>#VALUE!</v>
      </c>
      <c r="D86" s="87" t="e">
        <f t="shared" si="63"/>
        <v>#VALUE!</v>
      </c>
      <c r="E86" s="87" t="e">
        <f t="shared" si="64"/>
        <v>#N/A</v>
      </c>
      <c r="F86" s="87" t="e">
        <f t="shared" si="65"/>
        <v>#VALUE!</v>
      </c>
      <c r="G86" s="88"/>
      <c r="I86" s="89" t="e">
        <f t="shared" si="66"/>
        <v>#N/A</v>
      </c>
      <c r="J86" s="87" t="e">
        <f t="shared" si="67"/>
        <v>#VALUE!</v>
      </c>
      <c r="K86" s="87" t="e">
        <f t="shared" si="68"/>
        <v>#N/A</v>
      </c>
      <c r="L86" s="279" t="e">
        <f t="shared" si="69"/>
        <v>#N/A</v>
      </c>
      <c r="M86" s="87" t="e">
        <f t="shared" si="70"/>
        <v>#N/A</v>
      </c>
      <c r="N86" s="88" t="e">
        <f t="shared" si="71"/>
        <v>#N/A</v>
      </c>
      <c r="O86" s="744">
        <f t="shared" ref="O86:O108" si="83">O85+1</f>
        <v>65</v>
      </c>
      <c r="Q86" s="102"/>
      <c r="R86" s="20" t="e">
        <f>IF('User Entries'!#REF!='User Entries'!#REF!,'User Entries'!#REF!,'User Entries'!#REF!&amp;"/"&amp;'User Entries'!#REF!)</f>
        <v>#REF!</v>
      </c>
      <c r="S86" s="167" t="e">
        <f ca="1">SUM(INDIRECT(ADDRESS(ROW(K$20)+MATCH('User Entries'!#REF!,$A$21:$A$68),COLUMN(K36))&amp;":"&amp;ADDRESS(ROW(K$20)+MATCH('User Entries'!#REF!,$A$21:$A$68),COLUMN(K36))))</f>
        <v>#REF!</v>
      </c>
      <c r="T86" s="167" t="e">
        <f ca="1">SUM(INDIRECT(ADDRESS(ROW(L$20)+MATCH('User Entries'!#REF!,$A$21:$A$68),COLUMN(L36))&amp;":"&amp;ADDRESS(ROW(L$20)+MATCH('User Entries'!#REF!,$A$21:$A$68),COLUMN(L36))))</f>
        <v>#REF!</v>
      </c>
      <c r="U86" s="105" t="e">
        <f t="shared" ca="1" si="72"/>
        <v>#REF!</v>
      </c>
      <c r="V86" s="168" t="e">
        <f t="shared" ca="1" si="73"/>
        <v>#REF!</v>
      </c>
      <c r="W86" s="20"/>
      <c r="X86" s="20"/>
      <c r="Y86" s="20"/>
      <c r="Z86" s="61"/>
      <c r="AH86" s="89">
        <f t="shared" ref="AH86:AH100" si="84">AH85-3</f>
        <v>-12</v>
      </c>
      <c r="AI86" s="561" t="e">
        <f>(VLOOKUP(A86,'User Entries'!$A$167:$F$254,6,0))</f>
        <v>#N/A</v>
      </c>
      <c r="AJ86" s="88" t="e">
        <f t="shared" si="74"/>
        <v>#N/A</v>
      </c>
      <c r="AK86" s="121" t="e">
        <f t="shared" ref="AK86:AK100" si="85">AI86/AI85</f>
        <v>#N/A</v>
      </c>
      <c r="AM86" s="163" t="e">
        <f t="shared" ref="AM86:AM100" si="86">AJ85-AJ86</f>
        <v>#N/A</v>
      </c>
      <c r="AN86" s="163" t="e">
        <f t="shared" si="56"/>
        <v>#N/A</v>
      </c>
      <c r="AO86" s="163" t="e">
        <f t="shared" si="57"/>
        <v>#N/A</v>
      </c>
      <c r="AP86" s="163" t="e">
        <f t="shared" si="62"/>
        <v>#N/A</v>
      </c>
      <c r="AQ86" s="163" t="e">
        <f t="shared" si="58"/>
        <v>#N/A</v>
      </c>
      <c r="AR86" s="163" t="e">
        <f t="shared" si="59"/>
        <v>#N/A</v>
      </c>
      <c r="AS86" s="163" t="e">
        <f t="shared" si="60"/>
        <v>#N/A</v>
      </c>
      <c r="AT86" s="163" t="e">
        <f t="shared" si="61"/>
        <v>#N/A</v>
      </c>
      <c r="AW86" s="89" t="str">
        <f t="shared" si="75"/>
        <v/>
      </c>
      <c r="AX86" s="286" t="e">
        <f t="shared" si="76"/>
        <v>#N/A</v>
      </c>
      <c r="AY86" s="287" t="e">
        <f t="shared" si="77"/>
        <v>#N/A</v>
      </c>
      <c r="AZ86" s="287">
        <v>1</v>
      </c>
      <c r="BA86" s="287" t="e">
        <f t="shared" si="78"/>
        <v>#N/A</v>
      </c>
      <c r="BB86" s="287" t="e">
        <f t="shared" si="79"/>
        <v>#N/A</v>
      </c>
      <c r="BC86" s="284"/>
      <c r="BD86" s="287" t="e">
        <f t="shared" si="80"/>
        <v>#N/A</v>
      </c>
      <c r="BE86" s="287" t="e">
        <f t="shared" si="81"/>
        <v>#VALUE!</v>
      </c>
      <c r="BF86" s="287" t="e">
        <f t="shared" si="82"/>
        <v>#N/A</v>
      </c>
      <c r="BG86" s="287" t="e">
        <f>Summary_AttrorTotal!H83/Summary_AttrorTotal!J83</f>
        <v>#VALUE!</v>
      </c>
      <c r="BH86" s="287" t="e">
        <f>Summary_AttrorTotal!I83/Summary_AttrorTotal!J83</f>
        <v>#VALUE!</v>
      </c>
      <c r="IP86" s="17" t="e">
        <f>VLOOKUP(#REF!,$IS$21:$IT$29,2,0)</f>
        <v>#REF!</v>
      </c>
    </row>
    <row r="87" spans="1:250" s="17" customFormat="1">
      <c r="A87" s="89" t="e">
        <f>Tri_Incurred_AttrorTot!A78</f>
        <v>#N/A</v>
      </c>
      <c r="B87" s="208" t="e">
        <f>IF(A87=$C$16,"",INDEX(Tri_Incurred_AttrorTot!$B78:$CC78,1,MATCH($B$16,$A$21:$A$100)-$O87)/unit)</f>
        <v>#N/A</v>
      </c>
      <c r="C87" s="208" t="e">
        <f>INDEX(Tri_Incurred_AttrorTot!$B78:$CC78,1,Tot_Acc_Per-$O87)/unit</f>
        <v>#VALUE!</v>
      </c>
      <c r="D87" s="87" t="e">
        <f t="shared" si="63"/>
        <v>#VALUE!</v>
      </c>
      <c r="E87" s="87" t="e">
        <f t="shared" si="64"/>
        <v>#N/A</v>
      </c>
      <c r="F87" s="87" t="e">
        <f t="shared" si="65"/>
        <v>#VALUE!</v>
      </c>
      <c r="G87" s="88"/>
      <c r="I87" s="89" t="e">
        <f t="shared" si="66"/>
        <v>#N/A</v>
      </c>
      <c r="J87" s="87" t="e">
        <f t="shared" si="67"/>
        <v>#VALUE!</v>
      </c>
      <c r="K87" s="87" t="e">
        <f t="shared" si="68"/>
        <v>#N/A</v>
      </c>
      <c r="L87" s="279" t="e">
        <f t="shared" si="69"/>
        <v>#N/A</v>
      </c>
      <c r="M87" s="87" t="e">
        <f t="shared" si="70"/>
        <v>#N/A</v>
      </c>
      <c r="N87" s="88" t="e">
        <f t="shared" si="71"/>
        <v>#N/A</v>
      </c>
      <c r="O87" s="744">
        <f t="shared" si="83"/>
        <v>66</v>
      </c>
      <c r="Q87" s="83"/>
      <c r="R87" s="20" t="e">
        <f>IF('User Entries'!#REF!='User Entries'!#REF!,'User Entries'!#REF!,'User Entries'!#REF!&amp;"/"&amp;'User Entries'!#REF!)</f>
        <v>#REF!</v>
      </c>
      <c r="S87" s="167" t="e">
        <f ca="1">SUM(INDIRECT(ADDRESS(ROW(K$20)+MATCH('User Entries'!#REF!,$A$21:$A$68),COLUMN(K37))&amp;":"&amp;ADDRESS(ROW(K$20)+MATCH('User Entries'!#REF!,$A$21:$A$68),COLUMN(K37))))</f>
        <v>#REF!</v>
      </c>
      <c r="T87" s="167" t="e">
        <f ca="1">SUM(INDIRECT(ADDRESS(ROW(L$20)+MATCH('User Entries'!#REF!,$A$21:$A$68),COLUMN(L37))&amp;":"&amp;ADDRESS(ROW(L$20)+MATCH('User Entries'!#REF!,$A$21:$A$68),COLUMN(L37))))</f>
        <v>#REF!</v>
      </c>
      <c r="U87" s="105" t="e">
        <f t="shared" ca="1" si="72"/>
        <v>#REF!</v>
      </c>
      <c r="V87" s="168" t="e">
        <f t="shared" ca="1" si="73"/>
        <v>#REF!</v>
      </c>
      <c r="W87" s="20"/>
      <c r="X87" s="20"/>
      <c r="Y87" s="20"/>
      <c r="Z87" s="61"/>
      <c r="AH87" s="89">
        <f t="shared" si="84"/>
        <v>-15</v>
      </c>
      <c r="AI87" s="561" t="e">
        <f>(VLOOKUP(A87,'User Entries'!$A$167:$F$254,6,0))</f>
        <v>#N/A</v>
      </c>
      <c r="AJ87" s="88" t="e">
        <f t="shared" si="74"/>
        <v>#N/A</v>
      </c>
      <c r="AK87" s="121" t="e">
        <f t="shared" si="85"/>
        <v>#N/A</v>
      </c>
      <c r="AM87" s="163" t="e">
        <f t="shared" si="86"/>
        <v>#N/A</v>
      </c>
      <c r="AN87" s="163" t="e">
        <f t="shared" ref="AN87:AN100" si="87">AJ85-AJ87</f>
        <v>#N/A</v>
      </c>
      <c r="AO87" s="163" t="e">
        <f t="shared" si="57"/>
        <v>#N/A</v>
      </c>
      <c r="AP87" s="163" t="e">
        <f t="shared" si="62"/>
        <v>#N/A</v>
      </c>
      <c r="AQ87" s="163" t="e">
        <f t="shared" si="58"/>
        <v>#N/A</v>
      </c>
      <c r="AR87" s="163" t="e">
        <f t="shared" si="59"/>
        <v>#N/A</v>
      </c>
      <c r="AS87" s="163" t="e">
        <f t="shared" si="60"/>
        <v>#N/A</v>
      </c>
      <c r="AT87" s="163" t="e">
        <f t="shared" si="61"/>
        <v>#N/A</v>
      </c>
      <c r="AW87" s="89" t="str">
        <f t="shared" si="75"/>
        <v/>
      </c>
      <c r="AX87" s="286" t="e">
        <f t="shared" si="76"/>
        <v>#N/A</v>
      </c>
      <c r="AY87" s="287" t="e">
        <f t="shared" si="77"/>
        <v>#N/A</v>
      </c>
      <c r="AZ87" s="287">
        <v>1</v>
      </c>
      <c r="BA87" s="287" t="e">
        <f t="shared" si="78"/>
        <v>#N/A</v>
      </c>
      <c r="BB87" s="287" t="e">
        <f t="shared" si="79"/>
        <v>#N/A</v>
      </c>
      <c r="BC87" s="284"/>
      <c r="BD87" s="287" t="e">
        <f t="shared" si="80"/>
        <v>#N/A</v>
      </c>
      <c r="BE87" s="287" t="e">
        <f t="shared" si="81"/>
        <v>#VALUE!</v>
      </c>
      <c r="BF87" s="287" t="e">
        <f t="shared" si="82"/>
        <v>#N/A</v>
      </c>
      <c r="BG87" s="287" t="e">
        <f>Summary_AttrorTotal!H84/Summary_AttrorTotal!J84</f>
        <v>#VALUE!</v>
      </c>
      <c r="BH87" s="287" t="e">
        <f>Summary_AttrorTotal!I84/Summary_AttrorTotal!J84</f>
        <v>#VALUE!</v>
      </c>
      <c r="IP87" s="17" t="e">
        <f>VLOOKUP(#REF!,$IS$21:$IT$29,2,0)</f>
        <v>#REF!</v>
      </c>
    </row>
    <row r="88" spans="1:250" s="17" customFormat="1">
      <c r="A88" s="89" t="e">
        <f>Tri_Incurred_AttrorTot!A79</f>
        <v>#N/A</v>
      </c>
      <c r="B88" s="208" t="e">
        <f>IF(A88=$C$16,"",INDEX(Tri_Incurred_AttrorTot!$B79:$CC79,1,MATCH($B$16,$A$21:$A$100)-$O88)/unit)</f>
        <v>#N/A</v>
      </c>
      <c r="C88" s="208" t="e">
        <f>INDEX(Tri_Incurred_AttrorTot!$B79:$CC79,1,Tot_Acc_Per-$O88)/unit</f>
        <v>#VALUE!</v>
      </c>
      <c r="D88" s="87" t="e">
        <f t="shared" si="63"/>
        <v>#VALUE!</v>
      </c>
      <c r="E88" s="87" t="e">
        <f t="shared" si="64"/>
        <v>#N/A</v>
      </c>
      <c r="F88" s="87" t="e">
        <f t="shared" si="65"/>
        <v>#VALUE!</v>
      </c>
      <c r="G88" s="88"/>
      <c r="I88" s="89" t="e">
        <f t="shared" si="66"/>
        <v>#N/A</v>
      </c>
      <c r="J88" s="87" t="e">
        <f t="shared" si="67"/>
        <v>#VALUE!</v>
      </c>
      <c r="K88" s="87" t="e">
        <f t="shared" si="68"/>
        <v>#N/A</v>
      </c>
      <c r="L88" s="279" t="e">
        <f t="shared" si="69"/>
        <v>#N/A</v>
      </c>
      <c r="M88" s="87" t="e">
        <f t="shared" si="70"/>
        <v>#N/A</v>
      </c>
      <c r="N88" s="88" t="e">
        <f t="shared" si="71"/>
        <v>#N/A</v>
      </c>
      <c r="O88" s="744">
        <f t="shared" si="83"/>
        <v>67</v>
      </c>
      <c r="Q88" s="83"/>
      <c r="R88" s="20" t="e">
        <f>IF('User Entries'!#REF!='User Entries'!#REF!,'User Entries'!#REF!,'User Entries'!#REF!&amp;"/"&amp;'User Entries'!#REF!)</f>
        <v>#REF!</v>
      </c>
      <c r="S88" s="167" t="e">
        <f ca="1">SUM(INDIRECT(ADDRESS(ROW(K$20)+MATCH('User Entries'!#REF!,$A$21:$A$68),COLUMN(K38))&amp;":"&amp;ADDRESS(ROW(K$20)+MATCH('User Entries'!#REF!,$A$21:$A$68),COLUMN(K38))))</f>
        <v>#REF!</v>
      </c>
      <c r="T88" s="167" t="e">
        <f ca="1">SUM(INDIRECT(ADDRESS(ROW(L$20)+MATCH('User Entries'!#REF!,$A$21:$A$68),COLUMN(L38))&amp;":"&amp;ADDRESS(ROW(L$20)+MATCH('User Entries'!#REF!,$A$21:$A$68),COLUMN(L38))))</f>
        <v>#REF!</v>
      </c>
      <c r="U88" s="105" t="e">
        <f t="shared" ca="1" si="72"/>
        <v>#REF!</v>
      </c>
      <c r="V88" s="168" t="e">
        <f t="shared" ca="1" si="73"/>
        <v>#REF!</v>
      </c>
      <c r="W88" s="20"/>
      <c r="X88" s="20"/>
      <c r="Y88" s="20"/>
      <c r="Z88" s="61"/>
      <c r="AH88" s="89">
        <f t="shared" si="84"/>
        <v>-18</v>
      </c>
      <c r="AI88" s="561" t="e">
        <f>(VLOOKUP(A88,'User Entries'!$A$167:$F$254,6,0))</f>
        <v>#N/A</v>
      </c>
      <c r="AJ88" s="88" t="e">
        <f t="shared" si="74"/>
        <v>#N/A</v>
      </c>
      <c r="AK88" s="121" t="e">
        <f t="shared" si="85"/>
        <v>#N/A</v>
      </c>
      <c r="AM88" s="163" t="e">
        <f t="shared" si="86"/>
        <v>#N/A</v>
      </c>
      <c r="AN88" s="163" t="e">
        <f t="shared" si="87"/>
        <v>#N/A</v>
      </c>
      <c r="AO88" s="163" t="e">
        <f t="shared" ref="AO88:AO100" si="88">AJ85-AJ88</f>
        <v>#N/A</v>
      </c>
      <c r="AP88" s="163" t="e">
        <f t="shared" si="62"/>
        <v>#N/A</v>
      </c>
      <c r="AQ88" s="163" t="e">
        <f t="shared" si="58"/>
        <v>#N/A</v>
      </c>
      <c r="AR88" s="163" t="e">
        <f t="shared" si="59"/>
        <v>#N/A</v>
      </c>
      <c r="AS88" s="163" t="e">
        <f t="shared" si="60"/>
        <v>#N/A</v>
      </c>
      <c r="AT88" s="163" t="e">
        <f t="shared" si="61"/>
        <v>#N/A</v>
      </c>
      <c r="AW88" s="89" t="str">
        <f t="shared" si="75"/>
        <v/>
      </c>
      <c r="AX88" s="286" t="e">
        <f t="shared" si="76"/>
        <v>#N/A</v>
      </c>
      <c r="AY88" s="287" t="e">
        <f t="shared" si="77"/>
        <v>#N/A</v>
      </c>
      <c r="AZ88" s="287">
        <v>1</v>
      </c>
      <c r="BA88" s="287" t="e">
        <f t="shared" si="78"/>
        <v>#N/A</v>
      </c>
      <c r="BB88" s="287" t="e">
        <f t="shared" si="79"/>
        <v>#N/A</v>
      </c>
      <c r="BC88" s="284"/>
      <c r="BD88" s="287" t="e">
        <f t="shared" si="80"/>
        <v>#N/A</v>
      </c>
      <c r="BE88" s="287" t="e">
        <f t="shared" si="81"/>
        <v>#VALUE!</v>
      </c>
      <c r="BF88" s="287" t="e">
        <f t="shared" si="82"/>
        <v>#N/A</v>
      </c>
      <c r="BG88" s="287" t="e">
        <f>Summary_AttrorTotal!H85/Summary_AttrorTotal!J85</f>
        <v>#VALUE!</v>
      </c>
      <c r="BH88" s="287" t="e">
        <f>Summary_AttrorTotal!I85/Summary_AttrorTotal!J85</f>
        <v>#VALUE!</v>
      </c>
      <c r="IP88" s="17" t="e">
        <f>VLOOKUP(#REF!,$IS$21:$IT$29,2,0)</f>
        <v>#REF!</v>
      </c>
    </row>
    <row r="89" spans="1:250" s="17" customFormat="1">
      <c r="A89" s="89" t="e">
        <f>Tri_Incurred_AttrorTot!A80</f>
        <v>#N/A</v>
      </c>
      <c r="B89" s="208" t="e">
        <f>IF(A89=$C$16,"",INDEX(Tri_Incurred_AttrorTot!$B80:$CC80,1,MATCH($B$16,$A$21:$A$100)-$O89)/unit)</f>
        <v>#N/A</v>
      </c>
      <c r="C89" s="208" t="e">
        <f>INDEX(Tri_Incurred_AttrorTot!$B80:$CC80,1,Tot_Acc_Per-$O89)/unit</f>
        <v>#VALUE!</v>
      </c>
      <c r="D89" s="87" t="e">
        <f t="shared" si="63"/>
        <v>#VALUE!</v>
      </c>
      <c r="E89" s="87" t="e">
        <f t="shared" si="64"/>
        <v>#N/A</v>
      </c>
      <c r="F89" s="87" t="e">
        <f t="shared" si="65"/>
        <v>#VALUE!</v>
      </c>
      <c r="G89" s="88"/>
      <c r="I89" s="89" t="e">
        <f t="shared" si="66"/>
        <v>#N/A</v>
      </c>
      <c r="J89" s="87" t="e">
        <f t="shared" si="67"/>
        <v>#VALUE!</v>
      </c>
      <c r="K89" s="87" t="e">
        <f t="shared" si="68"/>
        <v>#N/A</v>
      </c>
      <c r="L89" s="279" t="e">
        <f t="shared" si="69"/>
        <v>#N/A</v>
      </c>
      <c r="M89" s="87" t="e">
        <f t="shared" si="70"/>
        <v>#N/A</v>
      </c>
      <c r="N89" s="88" t="e">
        <f t="shared" si="71"/>
        <v>#N/A</v>
      </c>
      <c r="O89" s="744">
        <f t="shared" si="83"/>
        <v>68</v>
      </c>
      <c r="Q89" s="60"/>
      <c r="R89" s="20" t="e">
        <f>IF('User Entries'!#REF!='User Entries'!#REF!,'User Entries'!#REF!,'User Entries'!#REF!&amp;"/"&amp;'User Entries'!#REF!)</f>
        <v>#REF!</v>
      </c>
      <c r="S89" s="167" t="e">
        <f ca="1">SUM(INDIRECT(ADDRESS(ROW(K$20)+MATCH('User Entries'!#REF!,$A$21:$A$68),COLUMN(K39))&amp;":"&amp;ADDRESS(ROW(K$20)+MATCH('User Entries'!#REF!,$A$21:$A$68),COLUMN(K39))))</f>
        <v>#REF!</v>
      </c>
      <c r="T89" s="167" t="e">
        <f ca="1">SUM(INDIRECT(ADDRESS(ROW(L$20)+MATCH('User Entries'!#REF!,$A$21:$A$68),COLUMN(L39))&amp;":"&amp;ADDRESS(ROW(L$20)+MATCH('User Entries'!#REF!,$A$21:$A$68),COLUMN(L39))))</f>
        <v>#REF!</v>
      </c>
      <c r="U89" s="105" t="e">
        <f t="shared" ca="1" si="72"/>
        <v>#REF!</v>
      </c>
      <c r="V89" s="168" t="e">
        <f t="shared" ca="1" si="73"/>
        <v>#REF!</v>
      </c>
      <c r="W89" s="20"/>
      <c r="X89" s="20"/>
      <c r="Y89" s="20"/>
      <c r="Z89" s="61"/>
      <c r="AH89" s="89">
        <f t="shared" si="84"/>
        <v>-21</v>
      </c>
      <c r="AI89" s="561" t="e">
        <f>(VLOOKUP(A89,'User Entries'!$A$167:$F$254,6,0))</f>
        <v>#N/A</v>
      </c>
      <c r="AJ89" s="88" t="e">
        <f t="shared" si="74"/>
        <v>#N/A</v>
      </c>
      <c r="AK89" s="121" t="e">
        <f t="shared" si="85"/>
        <v>#N/A</v>
      </c>
      <c r="AM89" s="163" t="e">
        <f t="shared" si="86"/>
        <v>#N/A</v>
      </c>
      <c r="AN89" s="163" t="e">
        <f t="shared" si="87"/>
        <v>#N/A</v>
      </c>
      <c r="AO89" s="163" t="e">
        <f t="shared" si="88"/>
        <v>#N/A</v>
      </c>
      <c r="AP89" s="163" t="e">
        <f t="shared" si="62"/>
        <v>#N/A</v>
      </c>
      <c r="AQ89" s="163" t="e">
        <f t="shared" si="58"/>
        <v>#N/A</v>
      </c>
      <c r="AR89" s="163" t="e">
        <f t="shared" si="59"/>
        <v>#N/A</v>
      </c>
      <c r="AS89" s="163" t="e">
        <f t="shared" si="60"/>
        <v>#N/A</v>
      </c>
      <c r="AT89" s="163" t="e">
        <f t="shared" si="61"/>
        <v>#N/A</v>
      </c>
      <c r="AW89" s="89" t="str">
        <f t="shared" si="75"/>
        <v/>
      </c>
      <c r="AX89" s="286" t="e">
        <f t="shared" si="76"/>
        <v>#N/A</v>
      </c>
      <c r="AY89" s="287" t="e">
        <f t="shared" si="77"/>
        <v>#N/A</v>
      </c>
      <c r="AZ89" s="287">
        <v>1</v>
      </c>
      <c r="BA89" s="287" t="e">
        <f t="shared" si="78"/>
        <v>#N/A</v>
      </c>
      <c r="BB89" s="287" t="e">
        <f t="shared" si="79"/>
        <v>#N/A</v>
      </c>
      <c r="BC89" s="284"/>
      <c r="BD89" s="287" t="e">
        <f t="shared" si="80"/>
        <v>#N/A</v>
      </c>
      <c r="BE89" s="287" t="e">
        <f t="shared" si="81"/>
        <v>#VALUE!</v>
      </c>
      <c r="BF89" s="287" t="e">
        <f t="shared" si="82"/>
        <v>#N/A</v>
      </c>
      <c r="BG89" s="287" t="e">
        <f>Summary_AttrorTotal!H86/Summary_AttrorTotal!J86</f>
        <v>#VALUE!</v>
      </c>
      <c r="BH89" s="287" t="e">
        <f>Summary_AttrorTotal!I86/Summary_AttrorTotal!J86</f>
        <v>#VALUE!</v>
      </c>
      <c r="IP89" s="17" t="e">
        <f>VLOOKUP(#REF!,$IS$21:$IT$29,2,0)</f>
        <v>#REF!</v>
      </c>
    </row>
    <row r="90" spans="1:250" s="17" customFormat="1">
      <c r="A90" s="89" t="e">
        <f>Tri_Incurred_AttrorTot!A81</f>
        <v>#N/A</v>
      </c>
      <c r="B90" s="208" t="e">
        <f>IF(A90=$C$16,"",INDEX(Tri_Incurred_AttrorTot!$B81:$CC81,1,MATCH($B$16,$A$21:$A$100)-$O90)/unit)</f>
        <v>#N/A</v>
      </c>
      <c r="C90" s="208" t="e">
        <f>INDEX(Tri_Incurred_AttrorTot!$B81:$CC81,1,Tot_Acc_Per-$O90)/unit</f>
        <v>#VALUE!</v>
      </c>
      <c r="D90" s="87" t="e">
        <f t="shared" si="63"/>
        <v>#VALUE!</v>
      </c>
      <c r="E90" s="87" t="e">
        <f t="shared" si="64"/>
        <v>#N/A</v>
      </c>
      <c r="F90" s="87" t="e">
        <f t="shared" si="65"/>
        <v>#VALUE!</v>
      </c>
      <c r="G90" s="88"/>
      <c r="I90" s="89" t="e">
        <f t="shared" si="66"/>
        <v>#N/A</v>
      </c>
      <c r="J90" s="87" t="e">
        <f t="shared" si="67"/>
        <v>#VALUE!</v>
      </c>
      <c r="K90" s="87" t="e">
        <f t="shared" si="68"/>
        <v>#N/A</v>
      </c>
      <c r="L90" s="279" t="e">
        <f t="shared" si="69"/>
        <v>#N/A</v>
      </c>
      <c r="M90" s="87" t="e">
        <f t="shared" si="70"/>
        <v>#N/A</v>
      </c>
      <c r="N90" s="88" t="e">
        <f t="shared" si="71"/>
        <v>#N/A</v>
      </c>
      <c r="O90" s="744">
        <f t="shared" si="83"/>
        <v>69</v>
      </c>
      <c r="Q90" s="60"/>
      <c r="R90" s="20" t="s">
        <v>6</v>
      </c>
      <c r="S90" s="167" t="e">
        <f ca="1">SUM(S85:S89)</f>
        <v>#REF!</v>
      </c>
      <c r="T90" s="167" t="e">
        <f ca="1">SUM(T85:T89)</f>
        <v>#REF!</v>
      </c>
      <c r="U90" s="105" t="e">
        <f t="shared" ca="1" si="72"/>
        <v>#REF!</v>
      </c>
      <c r="V90" s="168" t="e">
        <f t="shared" ca="1" si="73"/>
        <v>#REF!</v>
      </c>
      <c r="W90" s="20"/>
      <c r="X90" s="20"/>
      <c r="Y90" s="20"/>
      <c r="Z90" s="61"/>
      <c r="AH90" s="89">
        <f t="shared" si="84"/>
        <v>-24</v>
      </c>
      <c r="AI90" s="561" t="e">
        <f>(VLOOKUP(A90,'User Entries'!$A$167:$F$254,6,0))</f>
        <v>#N/A</v>
      </c>
      <c r="AJ90" s="88" t="e">
        <f t="shared" si="74"/>
        <v>#N/A</v>
      </c>
      <c r="AK90" s="121" t="e">
        <f t="shared" si="85"/>
        <v>#N/A</v>
      </c>
      <c r="AM90" s="163" t="e">
        <f t="shared" si="86"/>
        <v>#N/A</v>
      </c>
      <c r="AN90" s="163" t="e">
        <f t="shared" si="87"/>
        <v>#N/A</v>
      </c>
      <c r="AO90" s="163" t="e">
        <f t="shared" si="88"/>
        <v>#N/A</v>
      </c>
      <c r="AP90" s="163" t="e">
        <f t="shared" si="62"/>
        <v>#N/A</v>
      </c>
      <c r="AQ90" s="163" t="e">
        <f t="shared" ref="AQ90:AQ100" si="89">$AJ85-$AJ90</f>
        <v>#N/A</v>
      </c>
      <c r="AR90" s="163" t="e">
        <f t="shared" si="59"/>
        <v>#N/A</v>
      </c>
      <c r="AS90" s="163" t="e">
        <f t="shared" si="60"/>
        <v>#N/A</v>
      </c>
      <c r="AT90" s="163" t="e">
        <f t="shared" si="61"/>
        <v>#N/A</v>
      </c>
      <c r="AW90" s="89" t="str">
        <f t="shared" si="75"/>
        <v/>
      </c>
      <c r="AX90" s="286" t="e">
        <f t="shared" si="76"/>
        <v>#N/A</v>
      </c>
      <c r="AY90" s="287" t="e">
        <f t="shared" si="77"/>
        <v>#N/A</v>
      </c>
      <c r="AZ90" s="287">
        <v>1</v>
      </c>
      <c r="BA90" s="287" t="e">
        <f t="shared" si="78"/>
        <v>#N/A</v>
      </c>
      <c r="BB90" s="287" t="e">
        <f t="shared" si="79"/>
        <v>#N/A</v>
      </c>
      <c r="BC90" s="284"/>
      <c r="BD90" s="287" t="e">
        <f t="shared" si="80"/>
        <v>#N/A</v>
      </c>
      <c r="BE90" s="287" t="e">
        <f t="shared" si="81"/>
        <v>#VALUE!</v>
      </c>
      <c r="BF90" s="287" t="e">
        <f t="shared" si="82"/>
        <v>#N/A</v>
      </c>
      <c r="BG90" s="287" t="e">
        <f>Summary_AttrorTotal!H87/Summary_AttrorTotal!J87</f>
        <v>#VALUE!</v>
      </c>
      <c r="BH90" s="287" t="e">
        <f>Summary_AttrorTotal!I87/Summary_AttrorTotal!J87</f>
        <v>#VALUE!</v>
      </c>
      <c r="IP90" s="17" t="e">
        <f>VLOOKUP(#REF!,$IS$21:$IT$29,2,0)</f>
        <v>#REF!</v>
      </c>
    </row>
    <row r="91" spans="1:250" s="17" customFormat="1">
      <c r="A91" s="89" t="e">
        <f>Tri_Incurred_AttrorTot!A82</f>
        <v>#N/A</v>
      </c>
      <c r="B91" s="208" t="e">
        <f>IF(A91=$C$16,"",INDEX(Tri_Incurred_AttrorTot!$B82:$CC82,1,MATCH($B$16,$A$21:$A$100)-$O91)/unit)</f>
        <v>#N/A</v>
      </c>
      <c r="C91" s="208" t="e">
        <f>INDEX(Tri_Incurred_AttrorTot!$B82:$CC82,1,Tot_Acc_Per-$O91)/unit</f>
        <v>#VALUE!</v>
      </c>
      <c r="D91" s="87" t="e">
        <f t="shared" si="63"/>
        <v>#VALUE!</v>
      </c>
      <c r="E91" s="87" t="e">
        <f t="shared" si="64"/>
        <v>#N/A</v>
      </c>
      <c r="F91" s="87" t="e">
        <f t="shared" si="65"/>
        <v>#VALUE!</v>
      </c>
      <c r="G91" s="88"/>
      <c r="I91" s="89" t="e">
        <f t="shared" si="66"/>
        <v>#N/A</v>
      </c>
      <c r="J91" s="87" t="e">
        <f t="shared" si="67"/>
        <v>#VALUE!</v>
      </c>
      <c r="K91" s="87" t="e">
        <f t="shared" si="68"/>
        <v>#N/A</v>
      </c>
      <c r="L91" s="279" t="e">
        <f t="shared" si="69"/>
        <v>#N/A</v>
      </c>
      <c r="M91" s="87" t="e">
        <f t="shared" si="70"/>
        <v>#N/A</v>
      </c>
      <c r="N91" s="88" t="e">
        <f t="shared" si="71"/>
        <v>#N/A</v>
      </c>
      <c r="O91" s="744">
        <f t="shared" si="83"/>
        <v>70</v>
      </c>
      <c r="Q91" s="60"/>
      <c r="R91" s="20"/>
      <c r="S91" s="20"/>
      <c r="T91" s="20"/>
      <c r="U91" s="20"/>
      <c r="V91" s="20"/>
      <c r="W91" s="20"/>
      <c r="X91" s="20"/>
      <c r="Y91" s="20"/>
      <c r="Z91" s="61"/>
      <c r="AH91" s="89">
        <f t="shared" si="84"/>
        <v>-27</v>
      </c>
      <c r="AI91" s="561" t="e">
        <f>(VLOOKUP(A91,'User Entries'!$A$167:$F$254,6,0))</f>
        <v>#N/A</v>
      </c>
      <c r="AJ91" s="88" t="e">
        <f t="shared" si="74"/>
        <v>#N/A</v>
      </c>
      <c r="AK91" s="121" t="e">
        <f t="shared" si="85"/>
        <v>#N/A</v>
      </c>
      <c r="AM91" s="163" t="e">
        <f t="shared" si="86"/>
        <v>#N/A</v>
      </c>
      <c r="AN91" s="163" t="e">
        <f t="shared" si="87"/>
        <v>#N/A</v>
      </c>
      <c r="AO91" s="163" t="e">
        <f t="shared" si="88"/>
        <v>#N/A</v>
      </c>
      <c r="AP91" s="163" t="e">
        <f t="shared" si="62"/>
        <v>#N/A</v>
      </c>
      <c r="AQ91" s="163" t="e">
        <f t="shared" si="89"/>
        <v>#N/A</v>
      </c>
      <c r="AR91" s="163" t="e">
        <f t="shared" ref="AR91:AR100" si="90">$AJ85-$AJ91</f>
        <v>#N/A</v>
      </c>
      <c r="AS91" s="163" t="e">
        <f t="shared" si="60"/>
        <v>#N/A</v>
      </c>
      <c r="AT91" s="163" t="e">
        <f t="shared" si="61"/>
        <v>#N/A</v>
      </c>
      <c r="AW91" s="89" t="str">
        <f t="shared" si="75"/>
        <v/>
      </c>
      <c r="AX91" s="286" t="e">
        <f t="shared" si="76"/>
        <v>#N/A</v>
      </c>
      <c r="AY91" s="287" t="e">
        <f t="shared" si="77"/>
        <v>#N/A</v>
      </c>
      <c r="AZ91" s="287">
        <v>1</v>
      </c>
      <c r="BA91" s="287" t="e">
        <f t="shared" si="78"/>
        <v>#N/A</v>
      </c>
      <c r="BB91" s="287" t="e">
        <f t="shared" si="79"/>
        <v>#N/A</v>
      </c>
      <c r="BC91" s="284"/>
      <c r="BD91" s="287" t="e">
        <f t="shared" si="80"/>
        <v>#N/A</v>
      </c>
      <c r="BE91" s="287" t="e">
        <f t="shared" si="81"/>
        <v>#VALUE!</v>
      </c>
      <c r="BF91" s="287" t="e">
        <f t="shared" si="82"/>
        <v>#N/A</v>
      </c>
      <c r="BG91" s="287" t="e">
        <f>Summary_AttrorTotal!H88/Summary_AttrorTotal!J88</f>
        <v>#VALUE!</v>
      </c>
      <c r="BH91" s="287" t="e">
        <f>Summary_AttrorTotal!I88/Summary_AttrorTotal!J88</f>
        <v>#VALUE!</v>
      </c>
      <c r="IP91" s="17" t="e">
        <f>VLOOKUP(#REF!,$IS$21:$IT$29,2,0)</f>
        <v>#REF!</v>
      </c>
    </row>
    <row r="92" spans="1:250" s="17" customFormat="1">
      <c r="A92" s="89" t="e">
        <f>Tri_Incurred_AttrorTot!A83</f>
        <v>#N/A</v>
      </c>
      <c r="B92" s="208" t="e">
        <f>IF(A92=$C$16,"",INDEX(Tri_Incurred_AttrorTot!$B83:$CC83,1,MATCH($B$16,$A$21:$A$100)-$O92)/unit)</f>
        <v>#N/A</v>
      </c>
      <c r="C92" s="208" t="e">
        <f>INDEX(Tri_Incurred_AttrorTot!$B83:$CC83,1,Tot_Acc_Per-$O92)/unit</f>
        <v>#VALUE!</v>
      </c>
      <c r="D92" s="87" t="e">
        <f t="shared" si="63"/>
        <v>#VALUE!</v>
      </c>
      <c r="E92" s="87" t="e">
        <f t="shared" si="64"/>
        <v>#N/A</v>
      </c>
      <c r="F92" s="87" t="e">
        <f t="shared" si="65"/>
        <v>#VALUE!</v>
      </c>
      <c r="G92" s="88"/>
      <c r="I92" s="89" t="e">
        <f t="shared" si="66"/>
        <v>#N/A</v>
      </c>
      <c r="J92" s="87" t="e">
        <f t="shared" si="67"/>
        <v>#VALUE!</v>
      </c>
      <c r="K92" s="87" t="e">
        <f t="shared" si="68"/>
        <v>#N/A</v>
      </c>
      <c r="L92" s="279" t="e">
        <f t="shared" si="69"/>
        <v>#N/A</v>
      </c>
      <c r="M92" s="87" t="e">
        <f t="shared" si="70"/>
        <v>#N/A</v>
      </c>
      <c r="N92" s="88" t="e">
        <f t="shared" si="71"/>
        <v>#N/A</v>
      </c>
      <c r="O92" s="744">
        <f t="shared" si="83"/>
        <v>71</v>
      </c>
      <c r="Q92" s="60"/>
      <c r="R92" s="20"/>
      <c r="S92" s="20"/>
      <c r="T92" s="20"/>
      <c r="U92" s="20"/>
      <c r="V92" s="20"/>
      <c r="W92" s="20"/>
      <c r="X92" s="20"/>
      <c r="Y92" s="20"/>
      <c r="Z92" s="61"/>
      <c r="AH92" s="89">
        <f t="shared" si="84"/>
        <v>-30</v>
      </c>
      <c r="AI92" s="561" t="e">
        <f>(VLOOKUP(A92,'User Entries'!$A$167:$F$254,6,0))</f>
        <v>#N/A</v>
      </c>
      <c r="AJ92" s="88" t="e">
        <f t="shared" si="74"/>
        <v>#N/A</v>
      </c>
      <c r="AK92" s="121" t="e">
        <f t="shared" si="85"/>
        <v>#N/A</v>
      </c>
      <c r="AM92" s="163" t="e">
        <f t="shared" si="86"/>
        <v>#N/A</v>
      </c>
      <c r="AN92" s="163" t="e">
        <f t="shared" si="87"/>
        <v>#N/A</v>
      </c>
      <c r="AO92" s="163" t="e">
        <f t="shared" si="88"/>
        <v>#N/A</v>
      </c>
      <c r="AP92" s="163" t="e">
        <f t="shared" si="62"/>
        <v>#N/A</v>
      </c>
      <c r="AQ92" s="163" t="e">
        <f t="shared" si="89"/>
        <v>#N/A</v>
      </c>
      <c r="AR92" s="163" t="e">
        <f t="shared" si="90"/>
        <v>#N/A</v>
      </c>
      <c r="AS92" s="163" t="e">
        <f t="shared" ref="AS92:AS100" si="91">$AJ85-$AJ92</f>
        <v>#N/A</v>
      </c>
      <c r="AT92" s="163" t="e">
        <f t="shared" si="61"/>
        <v>#N/A</v>
      </c>
      <c r="AW92" s="89" t="str">
        <f t="shared" si="75"/>
        <v/>
      </c>
      <c r="AX92" s="286" t="e">
        <f t="shared" si="76"/>
        <v>#N/A</v>
      </c>
      <c r="AY92" s="287" t="e">
        <f t="shared" si="77"/>
        <v>#N/A</v>
      </c>
      <c r="AZ92" s="287">
        <v>1</v>
      </c>
      <c r="BA92" s="287" t="e">
        <f t="shared" si="78"/>
        <v>#N/A</v>
      </c>
      <c r="BB92" s="287" t="e">
        <f t="shared" si="79"/>
        <v>#N/A</v>
      </c>
      <c r="BC92" s="284"/>
      <c r="BD92" s="287" t="e">
        <f t="shared" si="80"/>
        <v>#N/A</v>
      </c>
      <c r="BE92" s="287" t="e">
        <f t="shared" si="81"/>
        <v>#VALUE!</v>
      </c>
      <c r="BF92" s="287" t="e">
        <f t="shared" si="82"/>
        <v>#N/A</v>
      </c>
      <c r="BG92" s="287" t="e">
        <f>Summary_AttrorTotal!H89/Summary_AttrorTotal!J89</f>
        <v>#VALUE!</v>
      </c>
      <c r="BH92" s="287" t="e">
        <f>Summary_AttrorTotal!I89/Summary_AttrorTotal!J89</f>
        <v>#VALUE!</v>
      </c>
      <c r="IP92" s="17" t="e">
        <f>VLOOKUP(#REF!,$IS$21:$IT$29,2,0)</f>
        <v>#REF!</v>
      </c>
    </row>
    <row r="93" spans="1:250" s="17" customFormat="1">
      <c r="A93" s="89" t="e">
        <f>Tri_Incurred_AttrorTot!A84</f>
        <v>#N/A</v>
      </c>
      <c r="B93" s="208" t="e">
        <f>IF(A93=$C$16,"",INDEX(Tri_Incurred_AttrorTot!$B84:$CC84,1,MATCH($B$16,$A$21:$A$100)-$O93)/unit)</f>
        <v>#N/A</v>
      </c>
      <c r="C93" s="208" t="e">
        <f>INDEX(Tri_Incurred_AttrorTot!$B84:$CC84,1,Tot_Acc_Per-$O93)/unit</f>
        <v>#VALUE!</v>
      </c>
      <c r="D93" s="87" t="e">
        <f t="shared" si="63"/>
        <v>#VALUE!</v>
      </c>
      <c r="E93" s="87" t="e">
        <f t="shared" si="64"/>
        <v>#N/A</v>
      </c>
      <c r="F93" s="87" t="e">
        <f t="shared" si="65"/>
        <v>#VALUE!</v>
      </c>
      <c r="G93" s="88"/>
      <c r="I93" s="89" t="e">
        <f t="shared" si="66"/>
        <v>#N/A</v>
      </c>
      <c r="J93" s="87" t="e">
        <f t="shared" si="67"/>
        <v>#VALUE!</v>
      </c>
      <c r="K93" s="87" t="e">
        <f t="shared" si="68"/>
        <v>#N/A</v>
      </c>
      <c r="L93" s="279" t="e">
        <f t="shared" si="69"/>
        <v>#N/A</v>
      </c>
      <c r="M93" s="87" t="e">
        <f t="shared" si="70"/>
        <v>#N/A</v>
      </c>
      <c r="N93" s="88" t="e">
        <f t="shared" si="71"/>
        <v>#N/A</v>
      </c>
      <c r="O93" s="744">
        <f t="shared" si="83"/>
        <v>72</v>
      </c>
      <c r="Q93" s="60"/>
      <c r="R93" s="20"/>
      <c r="S93" s="20"/>
      <c r="T93" s="20"/>
      <c r="U93" s="20"/>
      <c r="V93" s="20"/>
      <c r="W93" s="20"/>
      <c r="X93" s="20"/>
      <c r="Y93" s="20"/>
      <c r="Z93" s="61"/>
      <c r="AH93" s="89">
        <f t="shared" si="84"/>
        <v>-33</v>
      </c>
      <c r="AI93" s="561" t="e">
        <f>(VLOOKUP(A93,'User Entries'!$A$167:$F$254,6,0))</f>
        <v>#N/A</v>
      </c>
      <c r="AJ93" s="88" t="e">
        <f t="shared" si="74"/>
        <v>#N/A</v>
      </c>
      <c r="AK93" s="121" t="e">
        <f t="shared" si="85"/>
        <v>#N/A</v>
      </c>
      <c r="AM93" s="163" t="e">
        <f t="shared" si="86"/>
        <v>#N/A</v>
      </c>
      <c r="AN93" s="163" t="e">
        <f t="shared" si="87"/>
        <v>#N/A</v>
      </c>
      <c r="AO93" s="163" t="e">
        <f t="shared" si="88"/>
        <v>#N/A</v>
      </c>
      <c r="AP93" s="163" t="e">
        <f t="shared" si="62"/>
        <v>#N/A</v>
      </c>
      <c r="AQ93" s="163" t="e">
        <f t="shared" si="89"/>
        <v>#N/A</v>
      </c>
      <c r="AR93" s="163" t="e">
        <f t="shared" si="90"/>
        <v>#N/A</v>
      </c>
      <c r="AS93" s="163" t="e">
        <f t="shared" si="91"/>
        <v>#N/A</v>
      </c>
      <c r="AT93" s="163" t="e">
        <f t="shared" ref="AT93:AT100" si="92">$AJ85-$AJ93</f>
        <v>#N/A</v>
      </c>
      <c r="AW93" s="89" t="str">
        <f t="shared" si="75"/>
        <v/>
      </c>
      <c r="AX93" s="286" t="e">
        <f t="shared" si="76"/>
        <v>#N/A</v>
      </c>
      <c r="AY93" s="287" t="e">
        <f t="shared" si="77"/>
        <v>#N/A</v>
      </c>
      <c r="AZ93" s="287">
        <v>1</v>
      </c>
      <c r="BA93" s="287" t="e">
        <f t="shared" si="78"/>
        <v>#N/A</v>
      </c>
      <c r="BB93" s="287" t="e">
        <f t="shared" si="79"/>
        <v>#N/A</v>
      </c>
      <c r="BC93" s="284"/>
      <c r="BD93" s="287" t="e">
        <f t="shared" si="80"/>
        <v>#N/A</v>
      </c>
      <c r="BE93" s="287" t="e">
        <f t="shared" si="81"/>
        <v>#VALUE!</v>
      </c>
      <c r="BF93" s="287" t="e">
        <f t="shared" si="82"/>
        <v>#N/A</v>
      </c>
      <c r="BG93" s="287" t="e">
        <f>Summary_AttrorTotal!H90/Summary_AttrorTotal!J90</f>
        <v>#VALUE!</v>
      </c>
      <c r="BH93" s="287" t="e">
        <f>Summary_AttrorTotal!I90/Summary_AttrorTotal!J90</f>
        <v>#VALUE!</v>
      </c>
      <c r="IP93" s="17" t="e">
        <f>VLOOKUP(#REF!,$IS$21:$IT$29,2,0)</f>
        <v>#REF!</v>
      </c>
    </row>
    <row r="94" spans="1:250" s="17" customFormat="1">
      <c r="A94" s="89" t="e">
        <f>Tri_Incurred_AttrorTot!A85</f>
        <v>#N/A</v>
      </c>
      <c r="B94" s="208" t="e">
        <f>IF(A94=$C$16,"",INDEX(Tri_Incurred_AttrorTot!$B85:$CC85,1,MATCH($B$16,$A$21:$A$100)-$O94)/unit)</f>
        <v>#N/A</v>
      </c>
      <c r="C94" s="208" t="e">
        <f>INDEX(Tri_Incurred_AttrorTot!$B85:$CC85,1,Tot_Acc_Per-$O94)/unit</f>
        <v>#VALUE!</v>
      </c>
      <c r="D94" s="87" t="e">
        <f t="shared" si="63"/>
        <v>#VALUE!</v>
      </c>
      <c r="E94" s="87" t="e">
        <f t="shared" si="64"/>
        <v>#N/A</v>
      </c>
      <c r="F94" s="87" t="e">
        <f t="shared" si="65"/>
        <v>#VALUE!</v>
      </c>
      <c r="G94" s="88"/>
      <c r="I94" s="89" t="e">
        <f t="shared" si="66"/>
        <v>#N/A</v>
      </c>
      <c r="J94" s="87" t="e">
        <f t="shared" si="67"/>
        <v>#VALUE!</v>
      </c>
      <c r="K94" s="87" t="e">
        <f t="shared" si="68"/>
        <v>#N/A</v>
      </c>
      <c r="L94" s="279" t="e">
        <f t="shared" si="69"/>
        <v>#N/A</v>
      </c>
      <c r="M94" s="87" t="e">
        <f t="shared" si="70"/>
        <v>#N/A</v>
      </c>
      <c r="N94" s="88" t="e">
        <f t="shared" si="71"/>
        <v>#N/A</v>
      </c>
      <c r="O94" s="744">
        <f t="shared" si="83"/>
        <v>73</v>
      </c>
      <c r="Q94" s="60"/>
      <c r="R94" s="20"/>
      <c r="S94" s="20"/>
      <c r="T94" s="20"/>
      <c r="U94" s="20"/>
      <c r="V94" s="20"/>
      <c r="W94" s="20"/>
      <c r="X94" s="20"/>
      <c r="Y94" s="20"/>
      <c r="Z94" s="61"/>
      <c r="AH94" s="89">
        <f t="shared" si="84"/>
        <v>-36</v>
      </c>
      <c r="AI94" s="561" t="e">
        <f>(VLOOKUP(A94,'User Entries'!$A$167:$F$254,6,0))</f>
        <v>#N/A</v>
      </c>
      <c r="AJ94" s="88" t="e">
        <f t="shared" si="74"/>
        <v>#N/A</v>
      </c>
      <c r="AK94" s="121" t="e">
        <f t="shared" si="85"/>
        <v>#N/A</v>
      </c>
      <c r="AM94" s="163" t="e">
        <f t="shared" si="86"/>
        <v>#N/A</v>
      </c>
      <c r="AN94" s="163" t="e">
        <f t="shared" si="87"/>
        <v>#N/A</v>
      </c>
      <c r="AO94" s="163" t="e">
        <f t="shared" si="88"/>
        <v>#N/A</v>
      </c>
      <c r="AP94" s="163" t="e">
        <f t="shared" si="62"/>
        <v>#N/A</v>
      </c>
      <c r="AQ94" s="163" t="e">
        <f t="shared" si="89"/>
        <v>#N/A</v>
      </c>
      <c r="AR94" s="163" t="e">
        <f t="shared" si="90"/>
        <v>#N/A</v>
      </c>
      <c r="AS94" s="163" t="e">
        <f t="shared" si="91"/>
        <v>#N/A</v>
      </c>
      <c r="AT94" s="163" t="e">
        <f t="shared" si="92"/>
        <v>#N/A</v>
      </c>
      <c r="AW94" s="89" t="str">
        <f t="shared" si="75"/>
        <v/>
      </c>
      <c r="AX94" s="286" t="e">
        <f t="shared" si="76"/>
        <v>#N/A</v>
      </c>
      <c r="AY94" s="287" t="e">
        <f t="shared" si="77"/>
        <v>#N/A</v>
      </c>
      <c r="AZ94" s="287">
        <v>1</v>
      </c>
      <c r="BA94" s="287" t="e">
        <f t="shared" si="78"/>
        <v>#N/A</v>
      </c>
      <c r="BB94" s="287" t="e">
        <f t="shared" si="79"/>
        <v>#N/A</v>
      </c>
      <c r="BC94" s="284"/>
      <c r="BD94" s="287" t="e">
        <f t="shared" si="80"/>
        <v>#N/A</v>
      </c>
      <c r="BE94" s="287" t="e">
        <f t="shared" si="81"/>
        <v>#VALUE!</v>
      </c>
      <c r="BF94" s="287" t="e">
        <f t="shared" si="82"/>
        <v>#N/A</v>
      </c>
      <c r="BG94" s="287" t="e">
        <f>Summary_AttrorTotal!H91/Summary_AttrorTotal!J91</f>
        <v>#VALUE!</v>
      </c>
      <c r="BH94" s="287" t="e">
        <f>Summary_AttrorTotal!I91/Summary_AttrorTotal!J91</f>
        <v>#VALUE!</v>
      </c>
      <c r="IP94" s="17" t="e">
        <f>VLOOKUP(#REF!,$IS$21:$IT$29,2,0)</f>
        <v>#REF!</v>
      </c>
    </row>
    <row r="95" spans="1:250" s="17" customFormat="1">
      <c r="A95" s="89" t="e">
        <f>Tri_Incurred_AttrorTot!A86</f>
        <v>#N/A</v>
      </c>
      <c r="B95" s="208" t="e">
        <f>IF(A95=$C$16,"",INDEX(Tri_Incurred_AttrorTot!$B86:$CC86,1,MATCH($B$16,$A$21:$A$100)-$O95)/unit)</f>
        <v>#N/A</v>
      </c>
      <c r="C95" s="208" t="e">
        <f>INDEX(Tri_Incurred_AttrorTot!$B86:$CC86,1,Tot_Acc_Per-$O95)/unit</f>
        <v>#VALUE!</v>
      </c>
      <c r="D95" s="87" t="e">
        <f t="shared" si="63"/>
        <v>#VALUE!</v>
      </c>
      <c r="E95" s="87" t="e">
        <f t="shared" si="64"/>
        <v>#N/A</v>
      </c>
      <c r="F95" s="87" t="e">
        <f t="shared" si="65"/>
        <v>#VALUE!</v>
      </c>
      <c r="G95" s="88"/>
      <c r="I95" s="89" t="e">
        <f t="shared" si="66"/>
        <v>#N/A</v>
      </c>
      <c r="J95" s="87" t="e">
        <f t="shared" si="67"/>
        <v>#VALUE!</v>
      </c>
      <c r="K95" s="87" t="e">
        <f t="shared" si="68"/>
        <v>#N/A</v>
      </c>
      <c r="L95" s="279" t="e">
        <f t="shared" si="69"/>
        <v>#N/A</v>
      </c>
      <c r="M95" s="87" t="e">
        <f t="shared" si="70"/>
        <v>#N/A</v>
      </c>
      <c r="N95" s="88" t="e">
        <f t="shared" si="71"/>
        <v>#N/A</v>
      </c>
      <c r="O95" s="744">
        <f t="shared" si="83"/>
        <v>74</v>
      </c>
      <c r="Q95" s="60"/>
      <c r="R95" s="20"/>
      <c r="S95" s="20"/>
      <c r="T95" s="20"/>
      <c r="U95" s="20"/>
      <c r="V95" s="20"/>
      <c r="W95" s="20"/>
      <c r="X95" s="20"/>
      <c r="Y95" s="20"/>
      <c r="Z95" s="61"/>
      <c r="AH95" s="89">
        <f t="shared" si="84"/>
        <v>-39</v>
      </c>
      <c r="AI95" s="561" t="e">
        <f>(VLOOKUP(A95,'User Entries'!$A$167:$F$254,6,0))</f>
        <v>#N/A</v>
      </c>
      <c r="AJ95" s="88" t="e">
        <f t="shared" si="74"/>
        <v>#N/A</v>
      </c>
      <c r="AK95" s="121" t="e">
        <f t="shared" si="85"/>
        <v>#N/A</v>
      </c>
      <c r="AM95" s="163" t="e">
        <f t="shared" si="86"/>
        <v>#N/A</v>
      </c>
      <c r="AN95" s="163" t="e">
        <f t="shared" si="87"/>
        <v>#N/A</v>
      </c>
      <c r="AO95" s="163" t="e">
        <f t="shared" si="88"/>
        <v>#N/A</v>
      </c>
      <c r="AP95" s="163" t="e">
        <f t="shared" si="62"/>
        <v>#N/A</v>
      </c>
      <c r="AQ95" s="163" t="e">
        <f t="shared" si="89"/>
        <v>#N/A</v>
      </c>
      <c r="AR95" s="163" t="e">
        <f t="shared" si="90"/>
        <v>#N/A</v>
      </c>
      <c r="AS95" s="163" t="e">
        <f t="shared" si="91"/>
        <v>#N/A</v>
      </c>
      <c r="AT95" s="163" t="e">
        <f t="shared" si="92"/>
        <v>#N/A</v>
      </c>
      <c r="AW95" s="89" t="str">
        <f t="shared" si="75"/>
        <v/>
      </c>
      <c r="AX95" s="286" t="e">
        <f t="shared" si="76"/>
        <v>#N/A</v>
      </c>
      <c r="AY95" s="287" t="e">
        <f t="shared" si="77"/>
        <v>#N/A</v>
      </c>
      <c r="AZ95" s="287">
        <v>1</v>
      </c>
      <c r="BA95" s="287" t="e">
        <f t="shared" si="78"/>
        <v>#N/A</v>
      </c>
      <c r="BB95" s="287" t="e">
        <f t="shared" si="79"/>
        <v>#N/A</v>
      </c>
      <c r="BC95" s="284"/>
      <c r="BD95" s="287" t="e">
        <f t="shared" si="80"/>
        <v>#N/A</v>
      </c>
      <c r="BE95" s="287" t="e">
        <f t="shared" si="81"/>
        <v>#VALUE!</v>
      </c>
      <c r="BF95" s="287" t="e">
        <f t="shared" si="82"/>
        <v>#N/A</v>
      </c>
      <c r="BG95" s="287" t="e">
        <f>Summary_AttrorTotal!H92/Summary_AttrorTotal!J92</f>
        <v>#VALUE!</v>
      </c>
      <c r="BH95" s="287" t="e">
        <f>Summary_AttrorTotal!I92/Summary_AttrorTotal!J92</f>
        <v>#VALUE!</v>
      </c>
      <c r="IP95" s="17" t="e">
        <f>VLOOKUP(#REF!,$IS$21:$IT$29,2,0)</f>
        <v>#REF!</v>
      </c>
    </row>
    <row r="96" spans="1:250" s="17" customFormat="1">
      <c r="A96" s="89" t="e">
        <f>Tri_Incurred_AttrorTot!A87</f>
        <v>#N/A</v>
      </c>
      <c r="B96" s="208" t="e">
        <f>IF(A96=$C$16,"",INDEX(Tri_Incurred_AttrorTot!$B87:$CC87,1,MATCH($B$16,$A$21:$A$100)-$O96)/unit)</f>
        <v>#N/A</v>
      </c>
      <c r="C96" s="208" t="e">
        <f>INDEX(Tri_Incurred_AttrorTot!$B87:$CC87,1,Tot_Acc_Per-$O96)/unit</f>
        <v>#VALUE!</v>
      </c>
      <c r="D96" s="87" t="e">
        <f t="shared" si="63"/>
        <v>#VALUE!</v>
      </c>
      <c r="E96" s="87" t="e">
        <f t="shared" si="64"/>
        <v>#N/A</v>
      </c>
      <c r="F96" s="87" t="e">
        <f t="shared" si="65"/>
        <v>#VALUE!</v>
      </c>
      <c r="G96" s="88"/>
      <c r="I96" s="89" t="e">
        <f t="shared" si="66"/>
        <v>#N/A</v>
      </c>
      <c r="J96" s="87" t="e">
        <f t="shared" si="67"/>
        <v>#VALUE!</v>
      </c>
      <c r="K96" s="87" t="e">
        <f t="shared" si="68"/>
        <v>#N/A</v>
      </c>
      <c r="L96" s="279" t="e">
        <f t="shared" si="69"/>
        <v>#N/A</v>
      </c>
      <c r="M96" s="87" t="e">
        <f t="shared" si="70"/>
        <v>#N/A</v>
      </c>
      <c r="N96" s="88" t="e">
        <f t="shared" si="71"/>
        <v>#N/A</v>
      </c>
      <c r="O96" s="744">
        <f t="shared" si="83"/>
        <v>75</v>
      </c>
      <c r="Q96" s="60"/>
      <c r="R96" s="20"/>
      <c r="S96" s="20"/>
      <c r="T96" s="20"/>
      <c r="U96" s="20"/>
      <c r="V96" s="20"/>
      <c r="W96" s="20"/>
      <c r="X96" s="20"/>
      <c r="Y96" s="20"/>
      <c r="Z96" s="61"/>
      <c r="AH96" s="89">
        <f t="shared" si="84"/>
        <v>-42</v>
      </c>
      <c r="AI96" s="561" t="e">
        <f>(VLOOKUP(A96,'User Entries'!$A$167:$F$254,6,0))</f>
        <v>#N/A</v>
      </c>
      <c r="AJ96" s="88" t="e">
        <f t="shared" si="74"/>
        <v>#N/A</v>
      </c>
      <c r="AK96" s="121" t="e">
        <f t="shared" si="85"/>
        <v>#N/A</v>
      </c>
      <c r="AM96" s="163" t="e">
        <f t="shared" si="86"/>
        <v>#N/A</v>
      </c>
      <c r="AN96" s="163" t="e">
        <f t="shared" si="87"/>
        <v>#N/A</v>
      </c>
      <c r="AO96" s="163" t="e">
        <f t="shared" si="88"/>
        <v>#N/A</v>
      </c>
      <c r="AP96" s="163" t="e">
        <f t="shared" si="62"/>
        <v>#N/A</v>
      </c>
      <c r="AQ96" s="163" t="e">
        <f t="shared" si="89"/>
        <v>#N/A</v>
      </c>
      <c r="AR96" s="163" t="e">
        <f t="shared" si="90"/>
        <v>#N/A</v>
      </c>
      <c r="AS96" s="163" t="e">
        <f t="shared" si="91"/>
        <v>#N/A</v>
      </c>
      <c r="AT96" s="163" t="e">
        <f t="shared" si="92"/>
        <v>#N/A</v>
      </c>
      <c r="AW96" s="89" t="str">
        <f t="shared" si="75"/>
        <v/>
      </c>
      <c r="AX96" s="286" t="e">
        <f t="shared" si="76"/>
        <v>#N/A</v>
      </c>
      <c r="AY96" s="287" t="e">
        <f t="shared" si="77"/>
        <v>#N/A</v>
      </c>
      <c r="AZ96" s="287">
        <v>1</v>
      </c>
      <c r="BA96" s="287" t="e">
        <f t="shared" si="78"/>
        <v>#N/A</v>
      </c>
      <c r="BB96" s="287" t="e">
        <f t="shared" si="79"/>
        <v>#N/A</v>
      </c>
      <c r="BC96" s="284"/>
      <c r="BD96" s="287" t="e">
        <f t="shared" si="80"/>
        <v>#N/A</v>
      </c>
      <c r="BE96" s="287" t="e">
        <f t="shared" si="81"/>
        <v>#VALUE!</v>
      </c>
      <c r="BF96" s="287" t="e">
        <f t="shared" si="82"/>
        <v>#N/A</v>
      </c>
      <c r="BG96" s="287" t="e">
        <f>Summary_AttrorTotal!H93/Summary_AttrorTotal!J93</f>
        <v>#VALUE!</v>
      </c>
      <c r="BH96" s="287" t="e">
        <f>Summary_AttrorTotal!I93/Summary_AttrorTotal!J93</f>
        <v>#VALUE!</v>
      </c>
      <c r="IP96" s="17" t="e">
        <f>VLOOKUP(#REF!,$IS$21:$IT$29,2,0)</f>
        <v>#REF!</v>
      </c>
    </row>
    <row r="97" spans="1:250" s="17" customFormat="1">
      <c r="A97" s="89" t="e">
        <f>Tri_Incurred_AttrorTot!A88</f>
        <v>#N/A</v>
      </c>
      <c r="B97" s="208" t="e">
        <f>IF(A97=$C$16,"",INDEX(Tri_Incurred_AttrorTot!$B88:$CC88,1,MATCH($B$16,$A$21:$A$100)-$O97)/unit)</f>
        <v>#N/A</v>
      </c>
      <c r="C97" s="208" t="e">
        <f>INDEX(Tri_Incurred_AttrorTot!$B88:$CC88,1,Tot_Acc_Per-$O97)/unit</f>
        <v>#VALUE!</v>
      </c>
      <c r="D97" s="87" t="e">
        <f t="shared" si="63"/>
        <v>#VALUE!</v>
      </c>
      <c r="E97" s="87" t="e">
        <f t="shared" si="64"/>
        <v>#N/A</v>
      </c>
      <c r="F97" s="87" t="e">
        <f t="shared" si="65"/>
        <v>#VALUE!</v>
      </c>
      <c r="G97" s="88"/>
      <c r="I97" s="89" t="e">
        <f t="shared" si="66"/>
        <v>#N/A</v>
      </c>
      <c r="J97" s="87" t="e">
        <f t="shared" si="67"/>
        <v>#VALUE!</v>
      </c>
      <c r="K97" s="87" t="e">
        <f t="shared" si="68"/>
        <v>#N/A</v>
      </c>
      <c r="L97" s="279" t="e">
        <f t="shared" si="69"/>
        <v>#N/A</v>
      </c>
      <c r="M97" s="87" t="e">
        <f t="shared" si="70"/>
        <v>#N/A</v>
      </c>
      <c r="N97" s="88" t="e">
        <f t="shared" si="71"/>
        <v>#N/A</v>
      </c>
      <c r="O97" s="744">
        <f t="shared" si="83"/>
        <v>76</v>
      </c>
      <c r="Q97" s="60"/>
      <c r="R97" s="20"/>
      <c r="S97" s="20"/>
      <c r="T97" s="20"/>
      <c r="U97" s="20"/>
      <c r="V97" s="20"/>
      <c r="W97" s="20"/>
      <c r="X97" s="20"/>
      <c r="Y97" s="20"/>
      <c r="Z97" s="61"/>
      <c r="AH97" s="89">
        <f t="shared" si="84"/>
        <v>-45</v>
      </c>
      <c r="AI97" s="561" t="e">
        <f>(VLOOKUP(A97,'User Entries'!$A$167:$F$254,6,0))</f>
        <v>#N/A</v>
      </c>
      <c r="AJ97" s="88" t="e">
        <f t="shared" si="74"/>
        <v>#N/A</v>
      </c>
      <c r="AK97" s="121" t="e">
        <f t="shared" si="85"/>
        <v>#N/A</v>
      </c>
      <c r="AM97" s="163" t="e">
        <f t="shared" si="86"/>
        <v>#N/A</v>
      </c>
      <c r="AN97" s="163" t="e">
        <f t="shared" si="87"/>
        <v>#N/A</v>
      </c>
      <c r="AO97" s="163" t="e">
        <f t="shared" si="88"/>
        <v>#N/A</v>
      </c>
      <c r="AP97" s="163" t="e">
        <f t="shared" si="62"/>
        <v>#N/A</v>
      </c>
      <c r="AQ97" s="163" t="e">
        <f t="shared" si="89"/>
        <v>#N/A</v>
      </c>
      <c r="AR97" s="163" t="e">
        <f t="shared" si="90"/>
        <v>#N/A</v>
      </c>
      <c r="AS97" s="163" t="e">
        <f t="shared" si="91"/>
        <v>#N/A</v>
      </c>
      <c r="AT97" s="163" t="e">
        <f t="shared" si="92"/>
        <v>#N/A</v>
      </c>
      <c r="AW97" s="89" t="str">
        <f t="shared" si="75"/>
        <v/>
      </c>
      <c r="AX97" s="286" t="e">
        <f t="shared" si="76"/>
        <v>#N/A</v>
      </c>
      <c r="AY97" s="287" t="e">
        <f t="shared" si="77"/>
        <v>#N/A</v>
      </c>
      <c r="AZ97" s="287">
        <v>1</v>
      </c>
      <c r="BA97" s="287" t="e">
        <f t="shared" si="78"/>
        <v>#N/A</v>
      </c>
      <c r="BB97" s="287" t="e">
        <f t="shared" si="79"/>
        <v>#N/A</v>
      </c>
      <c r="BC97" s="284"/>
      <c r="BD97" s="287" t="e">
        <f t="shared" si="80"/>
        <v>#N/A</v>
      </c>
      <c r="BE97" s="287" t="e">
        <f t="shared" si="81"/>
        <v>#VALUE!</v>
      </c>
      <c r="BF97" s="287" t="e">
        <f t="shared" si="82"/>
        <v>#N/A</v>
      </c>
      <c r="BG97" s="287" t="e">
        <f>Summary_AttrorTotal!H94/Summary_AttrorTotal!J94</f>
        <v>#VALUE!</v>
      </c>
      <c r="BH97" s="287" t="e">
        <f>Summary_AttrorTotal!I94/Summary_AttrorTotal!J94</f>
        <v>#VALUE!</v>
      </c>
      <c r="IP97" s="17" t="e">
        <f>VLOOKUP(#REF!,$IS$21:$IT$29,2,0)</f>
        <v>#REF!</v>
      </c>
    </row>
    <row r="98" spans="1:250" s="17" customFormat="1">
      <c r="A98" s="89" t="e">
        <f>Tri_Incurred_AttrorTot!A89</f>
        <v>#N/A</v>
      </c>
      <c r="B98" s="208" t="e">
        <f>IF(A98=$C$16,"",INDEX(Tri_Incurred_AttrorTot!$B89:$CC89,1,MATCH($B$16,$A$21:$A$100)-$O98)/unit)</f>
        <v>#N/A</v>
      </c>
      <c r="C98" s="208" t="e">
        <f>INDEX(Tri_Incurred_AttrorTot!$B89:$CC89,1,Tot_Acc_Per-$O98)/unit</f>
        <v>#VALUE!</v>
      </c>
      <c r="D98" s="87" t="e">
        <f t="shared" si="63"/>
        <v>#VALUE!</v>
      </c>
      <c r="E98" s="87" t="e">
        <f t="shared" si="64"/>
        <v>#N/A</v>
      </c>
      <c r="F98" s="87" t="e">
        <f t="shared" si="65"/>
        <v>#VALUE!</v>
      </c>
      <c r="G98" s="88"/>
      <c r="I98" s="89" t="e">
        <f t="shared" si="66"/>
        <v>#N/A</v>
      </c>
      <c r="J98" s="87" t="e">
        <f t="shared" si="67"/>
        <v>#VALUE!</v>
      </c>
      <c r="K98" s="87" t="e">
        <f t="shared" si="68"/>
        <v>#N/A</v>
      </c>
      <c r="L98" s="279" t="e">
        <f t="shared" si="69"/>
        <v>#N/A</v>
      </c>
      <c r="M98" s="87" t="e">
        <f t="shared" si="70"/>
        <v>#N/A</v>
      </c>
      <c r="N98" s="88" t="e">
        <f t="shared" si="71"/>
        <v>#N/A</v>
      </c>
      <c r="O98" s="744">
        <f t="shared" si="83"/>
        <v>77</v>
      </c>
      <c r="Q98" s="60"/>
      <c r="R98" s="20"/>
      <c r="S98" s="20"/>
      <c r="T98" s="20"/>
      <c r="U98" s="20"/>
      <c r="V98" s="20"/>
      <c r="W98" s="20"/>
      <c r="X98" s="20"/>
      <c r="Y98" s="20"/>
      <c r="Z98" s="61"/>
      <c r="AH98" s="89">
        <f t="shared" si="84"/>
        <v>-48</v>
      </c>
      <c r="AI98" s="561" t="e">
        <f>(VLOOKUP(A98,'User Entries'!$A$167:$F$254,6,0))</f>
        <v>#N/A</v>
      </c>
      <c r="AJ98" s="88" t="e">
        <f t="shared" si="74"/>
        <v>#N/A</v>
      </c>
      <c r="AK98" s="121" t="e">
        <f t="shared" si="85"/>
        <v>#N/A</v>
      </c>
      <c r="AM98" s="163" t="e">
        <f t="shared" si="86"/>
        <v>#N/A</v>
      </c>
      <c r="AN98" s="163" t="e">
        <f t="shared" si="87"/>
        <v>#N/A</v>
      </c>
      <c r="AO98" s="163" t="e">
        <f t="shared" si="88"/>
        <v>#N/A</v>
      </c>
      <c r="AP98" s="163" t="e">
        <f t="shared" si="62"/>
        <v>#N/A</v>
      </c>
      <c r="AQ98" s="163" t="e">
        <f t="shared" si="89"/>
        <v>#N/A</v>
      </c>
      <c r="AR98" s="163" t="e">
        <f t="shared" si="90"/>
        <v>#N/A</v>
      </c>
      <c r="AS98" s="163" t="e">
        <f t="shared" si="91"/>
        <v>#N/A</v>
      </c>
      <c r="AT98" s="163" t="e">
        <f t="shared" si="92"/>
        <v>#N/A</v>
      </c>
      <c r="AW98" s="89" t="str">
        <f t="shared" si="75"/>
        <v/>
      </c>
      <c r="AX98" s="286" t="e">
        <f t="shared" si="76"/>
        <v>#N/A</v>
      </c>
      <c r="AY98" s="287" t="e">
        <f t="shared" si="77"/>
        <v>#N/A</v>
      </c>
      <c r="AZ98" s="287">
        <v>1</v>
      </c>
      <c r="BA98" s="287" t="e">
        <f t="shared" si="78"/>
        <v>#N/A</v>
      </c>
      <c r="BB98" s="287" t="e">
        <f t="shared" si="79"/>
        <v>#N/A</v>
      </c>
      <c r="BC98" s="284"/>
      <c r="BD98" s="287" t="e">
        <f t="shared" si="80"/>
        <v>#N/A</v>
      </c>
      <c r="BE98" s="287" t="e">
        <f t="shared" si="81"/>
        <v>#VALUE!</v>
      </c>
      <c r="BF98" s="287" t="e">
        <f t="shared" si="82"/>
        <v>#N/A</v>
      </c>
      <c r="BG98" s="287" t="e">
        <f>Summary_AttrorTotal!H95/Summary_AttrorTotal!J95</f>
        <v>#VALUE!</v>
      </c>
      <c r="BH98" s="287" t="e">
        <f>Summary_AttrorTotal!I95/Summary_AttrorTotal!J95</f>
        <v>#VALUE!</v>
      </c>
      <c r="IP98" s="17" t="e">
        <f>VLOOKUP(#REF!,$IS$21:$IT$29,2,0)</f>
        <v>#REF!</v>
      </c>
    </row>
    <row r="99" spans="1:250" s="17" customFormat="1">
      <c r="A99" s="89" t="e">
        <f>Tri_Incurred_AttrorTot!A90</f>
        <v>#N/A</v>
      </c>
      <c r="B99" s="208" t="e">
        <f>IF(A99=$C$16,"",INDEX(Tri_Incurred_AttrorTot!$B90:$CC90,1,MATCH($B$16,$A$21:$A$100)-$O99)/unit)</f>
        <v>#N/A</v>
      </c>
      <c r="C99" s="208" t="e">
        <f>INDEX(Tri_Incurred_AttrorTot!$B90:$CC90,1,Tot_Acc_Per-$O99)/unit</f>
        <v>#VALUE!</v>
      </c>
      <c r="D99" s="87" t="e">
        <f t="shared" si="63"/>
        <v>#VALUE!</v>
      </c>
      <c r="E99" s="87" t="e">
        <f t="shared" si="64"/>
        <v>#N/A</v>
      </c>
      <c r="F99" s="87" t="e">
        <f t="shared" si="65"/>
        <v>#VALUE!</v>
      </c>
      <c r="G99" s="88"/>
      <c r="I99" s="89" t="e">
        <f t="shared" si="66"/>
        <v>#N/A</v>
      </c>
      <c r="J99" s="87" t="e">
        <f t="shared" si="67"/>
        <v>#VALUE!</v>
      </c>
      <c r="K99" s="87" t="e">
        <f t="shared" si="68"/>
        <v>#N/A</v>
      </c>
      <c r="L99" s="279" t="e">
        <f t="shared" si="69"/>
        <v>#N/A</v>
      </c>
      <c r="M99" s="87" t="e">
        <f t="shared" si="70"/>
        <v>#N/A</v>
      </c>
      <c r="N99" s="88" t="e">
        <f t="shared" si="71"/>
        <v>#N/A</v>
      </c>
      <c r="O99" s="744">
        <f t="shared" si="83"/>
        <v>78</v>
      </c>
      <c r="Q99" s="60"/>
      <c r="R99" s="20"/>
      <c r="S99" s="20"/>
      <c r="T99" s="20"/>
      <c r="U99" s="20"/>
      <c r="V99" s="20"/>
      <c r="W99" s="20"/>
      <c r="X99" s="20"/>
      <c r="Y99" s="20"/>
      <c r="Z99" s="61"/>
      <c r="AH99" s="89">
        <f t="shared" si="84"/>
        <v>-51</v>
      </c>
      <c r="AI99" s="561" t="e">
        <f>(VLOOKUP(A99,'User Entries'!$A$167:$F$254,6,0))</f>
        <v>#N/A</v>
      </c>
      <c r="AJ99" s="88" t="e">
        <f t="shared" si="74"/>
        <v>#N/A</v>
      </c>
      <c r="AK99" s="121" t="e">
        <f t="shared" si="85"/>
        <v>#N/A</v>
      </c>
      <c r="AM99" s="163" t="e">
        <f t="shared" si="86"/>
        <v>#N/A</v>
      </c>
      <c r="AN99" s="163" t="e">
        <f t="shared" si="87"/>
        <v>#N/A</v>
      </c>
      <c r="AO99" s="163" t="e">
        <f t="shared" si="88"/>
        <v>#N/A</v>
      </c>
      <c r="AP99" s="163" t="e">
        <f t="shared" si="62"/>
        <v>#N/A</v>
      </c>
      <c r="AQ99" s="163" t="e">
        <f t="shared" si="89"/>
        <v>#N/A</v>
      </c>
      <c r="AR99" s="163" t="e">
        <f t="shared" si="90"/>
        <v>#N/A</v>
      </c>
      <c r="AS99" s="163" t="e">
        <f t="shared" si="91"/>
        <v>#N/A</v>
      </c>
      <c r="AT99" s="163" t="e">
        <f t="shared" si="92"/>
        <v>#N/A</v>
      </c>
      <c r="AW99" s="89" t="str">
        <f t="shared" si="75"/>
        <v/>
      </c>
      <c r="AX99" s="286" t="e">
        <f t="shared" si="76"/>
        <v>#N/A</v>
      </c>
      <c r="AY99" s="287" t="e">
        <f t="shared" si="77"/>
        <v>#N/A</v>
      </c>
      <c r="AZ99" s="287">
        <v>1</v>
      </c>
      <c r="BA99" s="287" t="e">
        <f t="shared" si="78"/>
        <v>#N/A</v>
      </c>
      <c r="BB99" s="287" t="e">
        <f t="shared" si="79"/>
        <v>#N/A</v>
      </c>
      <c r="BC99" s="284"/>
      <c r="BD99" s="287" t="e">
        <f t="shared" si="80"/>
        <v>#N/A</v>
      </c>
      <c r="BE99" s="287" t="e">
        <f t="shared" si="81"/>
        <v>#VALUE!</v>
      </c>
      <c r="BF99" s="287" t="e">
        <f t="shared" si="82"/>
        <v>#N/A</v>
      </c>
      <c r="BG99" s="287" t="e">
        <f>Summary_AttrorTotal!H96/Summary_AttrorTotal!J96</f>
        <v>#VALUE!</v>
      </c>
      <c r="BH99" s="287" t="e">
        <f>Summary_AttrorTotal!I96/Summary_AttrorTotal!J96</f>
        <v>#VALUE!</v>
      </c>
      <c r="IP99" s="17" t="e">
        <f>VLOOKUP(#REF!,$IS$21:$IT$29,2,0)</f>
        <v>#REF!</v>
      </c>
    </row>
    <row r="100" spans="1:250" s="17" customFormat="1">
      <c r="A100" s="89" t="e">
        <f>Tri_Incurred_AttrorTot!A91</f>
        <v>#N/A</v>
      </c>
      <c r="B100" s="208" t="e">
        <f>IF(A100=$C$16,"",INDEX(Tri_Incurred_AttrorTot!$B91:$CC91,1,MATCH($B$16,$A$21:$A$100)-$O100)/unit)</f>
        <v>#N/A</v>
      </c>
      <c r="C100" s="208" t="e">
        <f>INDEX(Tri_Incurred_AttrorTot!$B91:$CC91,1,Tot_Acc_Per-$O100)/unit</f>
        <v>#VALUE!</v>
      </c>
      <c r="D100" s="87" t="e">
        <f t="shared" si="63"/>
        <v>#VALUE!</v>
      </c>
      <c r="E100" s="87" t="e">
        <f t="shared" si="64"/>
        <v>#N/A</v>
      </c>
      <c r="F100" s="87" t="e">
        <f t="shared" si="65"/>
        <v>#VALUE!</v>
      </c>
      <c r="G100" s="88"/>
      <c r="I100" s="89" t="e">
        <f t="shared" si="66"/>
        <v>#N/A</v>
      </c>
      <c r="J100" s="87" t="e">
        <f t="shared" si="67"/>
        <v>#VALUE!</v>
      </c>
      <c r="K100" s="87" t="e">
        <f t="shared" si="68"/>
        <v>#N/A</v>
      </c>
      <c r="L100" s="279" t="e">
        <f t="shared" si="69"/>
        <v>#N/A</v>
      </c>
      <c r="M100" s="87" t="e">
        <f t="shared" si="70"/>
        <v>#N/A</v>
      </c>
      <c r="N100" s="88" t="e">
        <f t="shared" si="71"/>
        <v>#N/A</v>
      </c>
      <c r="O100" s="744">
        <f t="shared" si="83"/>
        <v>79</v>
      </c>
      <c r="Q100" s="60"/>
      <c r="R100" s="20"/>
      <c r="S100" s="20"/>
      <c r="T100" s="20"/>
      <c r="U100" s="20"/>
      <c r="V100" s="20"/>
      <c r="W100" s="20"/>
      <c r="X100" s="20"/>
      <c r="Y100" s="20"/>
      <c r="Z100" s="61"/>
      <c r="AH100" s="89">
        <f t="shared" si="84"/>
        <v>-54</v>
      </c>
      <c r="AI100" s="561" t="e">
        <f>(VLOOKUP(A100,'User Entries'!$A$167:$F$254,6,0))</f>
        <v>#N/A</v>
      </c>
      <c r="AJ100" s="88" t="e">
        <f t="shared" si="74"/>
        <v>#N/A</v>
      </c>
      <c r="AK100" s="121" t="e">
        <f t="shared" si="85"/>
        <v>#N/A</v>
      </c>
      <c r="AM100" s="163" t="e">
        <f t="shared" si="86"/>
        <v>#N/A</v>
      </c>
      <c r="AN100" s="163" t="e">
        <f t="shared" si="87"/>
        <v>#N/A</v>
      </c>
      <c r="AO100" s="163" t="e">
        <f t="shared" si="88"/>
        <v>#N/A</v>
      </c>
      <c r="AP100" s="163" t="e">
        <f t="shared" si="62"/>
        <v>#N/A</v>
      </c>
      <c r="AQ100" s="163" t="e">
        <f t="shared" si="89"/>
        <v>#N/A</v>
      </c>
      <c r="AR100" s="163" t="e">
        <f t="shared" si="90"/>
        <v>#N/A</v>
      </c>
      <c r="AS100" s="163" t="e">
        <f t="shared" si="91"/>
        <v>#N/A</v>
      </c>
      <c r="AT100" s="163" t="e">
        <f t="shared" si="92"/>
        <v>#N/A</v>
      </c>
      <c r="AW100" s="89" t="str">
        <f t="shared" si="75"/>
        <v/>
      </c>
      <c r="AX100" s="286" t="e">
        <f t="shared" si="76"/>
        <v>#N/A</v>
      </c>
      <c r="AY100" s="287" t="e">
        <f t="shared" si="77"/>
        <v>#N/A</v>
      </c>
      <c r="AZ100" s="287">
        <v>1</v>
      </c>
      <c r="BA100" s="287" t="e">
        <f t="shared" si="78"/>
        <v>#N/A</v>
      </c>
      <c r="BB100" s="287" t="e">
        <f t="shared" si="79"/>
        <v>#N/A</v>
      </c>
      <c r="BC100" s="284"/>
      <c r="BD100" s="287" t="e">
        <f t="shared" si="80"/>
        <v>#N/A</v>
      </c>
      <c r="BE100" s="287" t="e">
        <f t="shared" si="81"/>
        <v>#VALUE!</v>
      </c>
      <c r="BF100" s="287" t="e">
        <f t="shared" si="82"/>
        <v>#N/A</v>
      </c>
      <c r="BG100" s="287" t="e">
        <f>Summary_AttrorTotal!H97/Summary_AttrorTotal!J97</f>
        <v>#VALUE!</v>
      </c>
      <c r="BH100" s="287" t="e">
        <f>Summary_AttrorTotal!I97/Summary_AttrorTotal!J97</f>
        <v>#VALUE!</v>
      </c>
      <c r="IP100" s="17" t="e">
        <f>VLOOKUP(#REF!,$IS$21:$IT$29,2,0)</f>
        <v>#REF!</v>
      </c>
    </row>
    <row r="101" spans="1:250">
      <c r="A101" s="89" t="e">
        <f>Tri_Incurred_AttrorTot!A92</f>
        <v>#N/A</v>
      </c>
      <c r="B101" s="208" t="e">
        <f>IF(A101=$C$16,"",INDEX(Tri_Incurred_AttrorTot!$B92:$CC92,1,MATCH($B$16,$A$21:$A$100)-$O101)/unit)</f>
        <v>#N/A</v>
      </c>
      <c r="C101" s="208" t="e">
        <f>INDEX(Tri_Incurred_AttrorTot!$B92:$CC92,1,Tot_Acc_Per-$O101)/unit</f>
        <v>#VALUE!</v>
      </c>
      <c r="D101" s="87" t="e">
        <f t="shared" si="63"/>
        <v>#VALUE!</v>
      </c>
      <c r="E101" s="87" t="e">
        <f t="shared" si="64"/>
        <v>#N/A</v>
      </c>
      <c r="F101" s="87" t="e">
        <f t="shared" si="65"/>
        <v>#VALUE!</v>
      </c>
      <c r="G101" s="88"/>
      <c r="I101" s="89" t="e">
        <f t="shared" si="66"/>
        <v>#N/A</v>
      </c>
      <c r="J101" s="87" t="e">
        <f t="shared" si="67"/>
        <v>#VALUE!</v>
      </c>
      <c r="K101" s="87" t="e">
        <f t="shared" si="68"/>
        <v>#N/A</v>
      </c>
      <c r="L101" s="279" t="e">
        <f t="shared" si="69"/>
        <v>#N/A</v>
      </c>
      <c r="M101" s="87" t="e">
        <f t="shared" si="70"/>
        <v>#N/A</v>
      </c>
      <c r="N101" s="88" t="e">
        <f t="shared" si="71"/>
        <v>#N/A</v>
      </c>
      <c r="O101" s="744">
        <f t="shared" si="83"/>
        <v>80</v>
      </c>
      <c r="Q101" s="60"/>
      <c r="R101" s="20"/>
      <c r="S101" s="20"/>
      <c r="T101" s="20"/>
      <c r="U101" s="20"/>
      <c r="V101" s="20"/>
      <c r="W101" s="20"/>
      <c r="X101" s="20"/>
      <c r="Y101" s="20"/>
      <c r="Z101" s="61"/>
      <c r="AW101" s="285"/>
      <c r="AX101" s="284"/>
      <c r="AY101" s="284"/>
      <c r="AZ101" s="284"/>
      <c r="BA101" s="284"/>
      <c r="BB101" s="284"/>
      <c r="BC101" s="284"/>
      <c r="BD101" s="284"/>
      <c r="BE101" s="284"/>
      <c r="BF101" s="284"/>
      <c r="BG101" s="284"/>
      <c r="BH101" s="284"/>
    </row>
    <row r="102" spans="1:250">
      <c r="A102" s="89" t="e">
        <f>Tri_Incurred_AttrorTot!A93</f>
        <v>#N/A</v>
      </c>
      <c r="B102" s="208" t="e">
        <f>IF(A102=$C$16,"",INDEX(Tri_Incurred_AttrorTot!$B93:$CC93,1,MATCH($B$16,$A$21:$A$100)-$O102)/unit)</f>
        <v>#N/A</v>
      </c>
      <c r="C102" s="208" t="e">
        <f>INDEX(Tri_Incurred_AttrorTot!$B93:$CC93,1,Tot_Acc_Per-$O102)/unit</f>
        <v>#VALUE!</v>
      </c>
      <c r="D102" s="87" t="e">
        <f t="shared" si="63"/>
        <v>#VALUE!</v>
      </c>
      <c r="E102" s="87" t="e">
        <f t="shared" si="64"/>
        <v>#N/A</v>
      </c>
      <c r="F102" s="87" t="e">
        <f t="shared" si="65"/>
        <v>#VALUE!</v>
      </c>
      <c r="G102" s="88"/>
      <c r="I102" s="89" t="e">
        <f t="shared" si="66"/>
        <v>#N/A</v>
      </c>
      <c r="J102" s="87" t="e">
        <f t="shared" si="67"/>
        <v>#VALUE!</v>
      </c>
      <c r="K102" s="87" t="e">
        <f t="shared" si="68"/>
        <v>#N/A</v>
      </c>
      <c r="L102" s="279" t="e">
        <f t="shared" si="69"/>
        <v>#N/A</v>
      </c>
      <c r="M102" s="87" t="e">
        <f t="shared" si="70"/>
        <v>#N/A</v>
      </c>
      <c r="N102" s="88" t="e">
        <f t="shared" si="71"/>
        <v>#N/A</v>
      </c>
      <c r="O102" s="744">
        <f t="shared" si="83"/>
        <v>81</v>
      </c>
      <c r="Q102" s="60"/>
      <c r="R102" s="20"/>
      <c r="S102" s="20"/>
      <c r="T102" s="20"/>
      <c r="U102" s="20"/>
      <c r="V102" s="20"/>
      <c r="W102" s="20"/>
      <c r="X102" s="20"/>
      <c r="Y102" s="20"/>
      <c r="Z102" s="61"/>
      <c r="AW102" s="285"/>
      <c r="AX102" s="284"/>
      <c r="AY102" s="284"/>
      <c r="AZ102" s="284"/>
      <c r="BA102" s="284"/>
      <c r="BB102" s="284"/>
      <c r="BC102" s="284"/>
      <c r="BD102" s="284"/>
      <c r="BE102" s="284"/>
      <c r="BF102" s="284"/>
      <c r="BG102" s="284"/>
      <c r="BH102" s="284"/>
    </row>
    <row r="103" spans="1:250">
      <c r="A103" s="89" t="e">
        <f>Tri_Incurred_AttrorTot!A94</f>
        <v>#N/A</v>
      </c>
      <c r="B103" s="208" t="e">
        <f>IF(A103=$C$16,"",INDEX(Tri_Incurred_AttrorTot!$B94:$CC94,1,MATCH($B$16,$A$21:$A$100)-$O103)/unit)</f>
        <v>#N/A</v>
      </c>
      <c r="C103" s="208" t="e">
        <f>INDEX(Tri_Incurred_AttrorTot!$B94:$CC94,1,Tot_Acc_Per-$O103)/unit</f>
        <v>#VALUE!</v>
      </c>
      <c r="D103" s="87" t="e">
        <f t="shared" si="63"/>
        <v>#VALUE!</v>
      </c>
      <c r="E103" s="87" t="e">
        <f t="shared" si="64"/>
        <v>#N/A</v>
      </c>
      <c r="F103" s="87" t="e">
        <f t="shared" si="65"/>
        <v>#VALUE!</v>
      </c>
      <c r="G103" s="88"/>
      <c r="I103" s="89" t="e">
        <f t="shared" si="66"/>
        <v>#N/A</v>
      </c>
      <c r="J103" s="87" t="e">
        <f t="shared" si="67"/>
        <v>#VALUE!</v>
      </c>
      <c r="K103" s="87" t="e">
        <f t="shared" si="68"/>
        <v>#N/A</v>
      </c>
      <c r="L103" s="279" t="e">
        <f t="shared" si="69"/>
        <v>#N/A</v>
      </c>
      <c r="M103" s="87" t="e">
        <f t="shared" si="70"/>
        <v>#N/A</v>
      </c>
      <c r="N103" s="88" t="e">
        <f t="shared" si="71"/>
        <v>#N/A</v>
      </c>
      <c r="O103" s="744">
        <f t="shared" si="83"/>
        <v>82</v>
      </c>
      <c r="Q103" s="60"/>
      <c r="R103" s="20"/>
      <c r="S103" s="20"/>
      <c r="T103" s="20"/>
      <c r="U103" s="20"/>
      <c r="V103" s="20"/>
      <c r="W103" s="20"/>
      <c r="X103" s="20"/>
      <c r="Y103" s="20"/>
      <c r="Z103" s="61"/>
      <c r="AW103" s="285"/>
      <c r="AX103" s="284"/>
      <c r="AY103" s="284"/>
      <c r="AZ103" s="284"/>
      <c r="BA103" s="284"/>
      <c r="BB103" s="284"/>
      <c r="BC103" s="284"/>
      <c r="BD103" s="284"/>
      <c r="BE103" s="284"/>
      <c r="BF103" s="284"/>
      <c r="BG103" s="284"/>
      <c r="BH103" s="284"/>
    </row>
    <row r="104" spans="1:250">
      <c r="A104" s="89" t="e">
        <f>Tri_Incurred_AttrorTot!A95</f>
        <v>#N/A</v>
      </c>
      <c r="B104" s="208" t="e">
        <f>IF(A104=$C$16,"",INDEX(Tri_Incurred_AttrorTot!$B95:$CC95,1,MATCH($B$16,$A$21:$A$100)-$O104)/unit)</f>
        <v>#N/A</v>
      </c>
      <c r="C104" s="208" t="e">
        <f>INDEX(Tri_Incurred_AttrorTot!$B95:$CC95,1,Tot_Acc_Per-$O104)/unit</f>
        <v>#VALUE!</v>
      </c>
      <c r="D104" s="87" t="e">
        <f t="shared" si="63"/>
        <v>#VALUE!</v>
      </c>
      <c r="E104" s="87" t="e">
        <f t="shared" si="64"/>
        <v>#N/A</v>
      </c>
      <c r="F104" s="87" t="e">
        <f t="shared" si="65"/>
        <v>#VALUE!</v>
      </c>
      <c r="G104" s="88"/>
      <c r="I104" s="89" t="e">
        <f t="shared" si="66"/>
        <v>#N/A</v>
      </c>
      <c r="J104" s="87" t="e">
        <f t="shared" si="67"/>
        <v>#VALUE!</v>
      </c>
      <c r="K104" s="87" t="e">
        <f t="shared" si="68"/>
        <v>#N/A</v>
      </c>
      <c r="L104" s="279" t="e">
        <f t="shared" si="69"/>
        <v>#N/A</v>
      </c>
      <c r="M104" s="87" t="e">
        <f t="shared" si="70"/>
        <v>#N/A</v>
      </c>
      <c r="N104" s="88" t="e">
        <f t="shared" si="71"/>
        <v>#N/A</v>
      </c>
      <c r="O104" s="744">
        <f t="shared" si="83"/>
        <v>83</v>
      </c>
      <c r="Q104" s="60"/>
      <c r="R104" s="20"/>
      <c r="S104" s="20"/>
      <c r="T104" s="20"/>
      <c r="U104" s="20"/>
      <c r="V104" s="20"/>
      <c r="W104" s="20"/>
      <c r="X104" s="20"/>
      <c r="Y104" s="20"/>
      <c r="Z104" s="61"/>
      <c r="AW104" s="285"/>
      <c r="AX104" s="284"/>
      <c r="AY104" s="284"/>
      <c r="AZ104" s="284"/>
      <c r="BA104" s="284"/>
      <c r="BB104" s="284"/>
      <c r="BC104" s="284"/>
      <c r="BD104" s="284"/>
      <c r="BE104" s="284"/>
      <c r="BF104" s="284"/>
      <c r="BG104" s="284"/>
      <c r="BH104" s="284"/>
    </row>
    <row r="105" spans="1:250">
      <c r="A105" s="89" t="e">
        <f>Tri_Incurred_AttrorTot!A96</f>
        <v>#N/A</v>
      </c>
      <c r="B105" s="208" t="e">
        <f>IF(A105=$C$16,"",INDEX(Tri_Incurred_AttrorTot!$B96:$CC96,1,MATCH($B$16,$A$21:$A$100)-$O105)/unit)</f>
        <v>#N/A</v>
      </c>
      <c r="C105" s="208" t="e">
        <f>INDEX(Tri_Incurred_AttrorTot!$B96:$CC96,1,Tot_Acc_Per-$O105)/unit</f>
        <v>#VALUE!</v>
      </c>
      <c r="D105" s="87" t="e">
        <f t="shared" si="63"/>
        <v>#VALUE!</v>
      </c>
      <c r="E105" s="87" t="e">
        <f t="shared" si="64"/>
        <v>#N/A</v>
      </c>
      <c r="F105" s="87" t="e">
        <f t="shared" si="65"/>
        <v>#VALUE!</v>
      </c>
      <c r="G105" s="88"/>
      <c r="I105" s="89" t="e">
        <f t="shared" si="66"/>
        <v>#N/A</v>
      </c>
      <c r="J105" s="87" t="e">
        <f t="shared" si="67"/>
        <v>#VALUE!</v>
      </c>
      <c r="K105" s="87" t="e">
        <f t="shared" si="68"/>
        <v>#N/A</v>
      </c>
      <c r="L105" s="279" t="e">
        <f t="shared" si="69"/>
        <v>#N/A</v>
      </c>
      <c r="M105" s="87" t="e">
        <f t="shared" si="70"/>
        <v>#N/A</v>
      </c>
      <c r="N105" s="88" t="e">
        <f t="shared" si="71"/>
        <v>#N/A</v>
      </c>
      <c r="O105" s="744">
        <f t="shared" si="83"/>
        <v>84</v>
      </c>
      <c r="Q105" s="60"/>
      <c r="R105" s="20"/>
      <c r="S105" s="20"/>
      <c r="T105" s="20"/>
      <c r="U105" s="20"/>
      <c r="V105" s="20"/>
      <c r="W105" s="20"/>
      <c r="X105" s="20"/>
      <c r="Y105" s="20"/>
      <c r="Z105" s="61"/>
      <c r="AW105" s="285"/>
      <c r="AX105" s="284"/>
      <c r="AY105" s="284"/>
      <c r="AZ105" s="284"/>
      <c r="BA105" s="284"/>
      <c r="BB105" s="284"/>
      <c r="BC105" s="284"/>
      <c r="BD105" s="284"/>
      <c r="BE105" s="284"/>
      <c r="BF105" s="284"/>
      <c r="BG105" s="284"/>
      <c r="BH105" s="284"/>
    </row>
    <row r="106" spans="1:250">
      <c r="A106" s="89" t="e">
        <f>Tri_Incurred_AttrorTot!A97</f>
        <v>#N/A</v>
      </c>
      <c r="B106" s="208" t="e">
        <f>IF(A106=$C$16,"",INDEX(Tri_Incurred_AttrorTot!$B97:$CC97,1,MATCH($B$16,$A$21:$A$100)-$O106)/unit)</f>
        <v>#N/A</v>
      </c>
      <c r="C106" s="208" t="e">
        <f>INDEX(Tri_Incurred_AttrorTot!$B97:$CC97,1,Tot_Acc_Per-$O106)/unit</f>
        <v>#VALUE!</v>
      </c>
      <c r="D106" s="87" t="e">
        <f t="shared" si="63"/>
        <v>#VALUE!</v>
      </c>
      <c r="E106" s="87" t="e">
        <f t="shared" si="64"/>
        <v>#N/A</v>
      </c>
      <c r="F106" s="87" t="e">
        <f t="shared" si="65"/>
        <v>#VALUE!</v>
      </c>
      <c r="G106" s="88"/>
      <c r="I106" s="89" t="e">
        <f t="shared" si="66"/>
        <v>#N/A</v>
      </c>
      <c r="J106" s="87" t="e">
        <f t="shared" si="67"/>
        <v>#VALUE!</v>
      </c>
      <c r="K106" s="87" t="e">
        <f t="shared" si="68"/>
        <v>#N/A</v>
      </c>
      <c r="L106" s="279" t="e">
        <f t="shared" si="69"/>
        <v>#N/A</v>
      </c>
      <c r="M106" s="87" t="e">
        <f t="shared" si="70"/>
        <v>#N/A</v>
      </c>
      <c r="N106" s="88" t="e">
        <f t="shared" si="71"/>
        <v>#N/A</v>
      </c>
      <c r="O106" s="744">
        <f t="shared" si="83"/>
        <v>85</v>
      </c>
      <c r="Q106" s="60"/>
      <c r="R106" s="20"/>
      <c r="S106" s="20"/>
      <c r="T106" s="20"/>
      <c r="U106" s="20"/>
      <c r="V106" s="20"/>
      <c r="W106" s="20"/>
      <c r="X106" s="20"/>
      <c r="Y106" s="20"/>
      <c r="Z106" s="61"/>
      <c r="AW106" s="285"/>
      <c r="AX106" s="284"/>
      <c r="AY106" s="284"/>
      <c r="AZ106" s="284"/>
      <c r="BA106" s="284"/>
      <c r="BB106" s="284"/>
      <c r="BC106" s="284"/>
      <c r="BD106" s="284"/>
      <c r="BE106" s="284"/>
      <c r="BF106" s="284"/>
      <c r="BG106" s="284"/>
      <c r="BH106" s="284"/>
    </row>
    <row r="107" spans="1:250">
      <c r="A107" s="89" t="e">
        <f>Tri_Incurred_AttrorTot!A98</f>
        <v>#N/A</v>
      </c>
      <c r="B107" s="208" t="e">
        <f>IF(A107=$C$16,"",INDEX(Tri_Incurred_AttrorTot!$B98:$CC98,1,MATCH($B$16,$A$21:$A$100)-$O107)/unit)</f>
        <v>#N/A</v>
      </c>
      <c r="C107" s="208" t="e">
        <f>INDEX(Tri_Incurred_AttrorTot!$B98:$CC98,1,Tot_Acc_Per-$O107)/unit</f>
        <v>#VALUE!</v>
      </c>
      <c r="D107" s="87" t="e">
        <f t="shared" si="63"/>
        <v>#VALUE!</v>
      </c>
      <c r="E107" s="87" t="e">
        <f t="shared" si="64"/>
        <v>#N/A</v>
      </c>
      <c r="F107" s="87" t="e">
        <f t="shared" si="65"/>
        <v>#VALUE!</v>
      </c>
      <c r="G107" s="88"/>
      <c r="I107" s="89" t="e">
        <f t="shared" si="66"/>
        <v>#N/A</v>
      </c>
      <c r="J107" s="87" t="e">
        <f t="shared" si="67"/>
        <v>#VALUE!</v>
      </c>
      <c r="K107" s="87" t="e">
        <f t="shared" si="68"/>
        <v>#N/A</v>
      </c>
      <c r="L107" s="279" t="e">
        <f t="shared" si="69"/>
        <v>#N/A</v>
      </c>
      <c r="M107" s="87" t="e">
        <f t="shared" si="70"/>
        <v>#N/A</v>
      </c>
      <c r="N107" s="88" t="e">
        <f t="shared" si="71"/>
        <v>#N/A</v>
      </c>
      <c r="O107" s="744">
        <f t="shared" si="83"/>
        <v>86</v>
      </c>
      <c r="Q107" s="96"/>
      <c r="R107" s="97"/>
      <c r="S107" s="97"/>
      <c r="T107" s="97"/>
      <c r="U107" s="97"/>
      <c r="V107" s="97"/>
      <c r="W107" s="97"/>
      <c r="X107" s="97"/>
      <c r="Y107" s="97"/>
      <c r="Z107" s="61"/>
      <c r="AW107" s="285"/>
      <c r="AX107" s="284"/>
      <c r="AY107" s="284"/>
      <c r="AZ107" s="284"/>
      <c r="BA107" s="284"/>
      <c r="BB107" s="284"/>
      <c r="BC107" s="284"/>
      <c r="BD107" s="284"/>
      <c r="BE107" s="284"/>
      <c r="BF107" s="284"/>
      <c r="BG107" s="284"/>
      <c r="BH107" s="284"/>
    </row>
    <row r="108" spans="1:250">
      <c r="A108" s="89" t="e">
        <f>Tri_Incurred_AttrorTot!A99</f>
        <v>#N/A</v>
      </c>
      <c r="B108" s="208" t="e">
        <f>IF(A108=$C$16,"",INDEX(Tri_Incurred_AttrorTot!$B99:$CC99,1,MATCH($B$16,$A$21:$A$100)-$O108)/unit)</f>
        <v>#N/A</v>
      </c>
      <c r="C108" s="208" t="e">
        <f>INDEX(Tri_Incurred_AttrorTot!$B99:$CC99,1,Tot_Acc_Per-$O108)/unit</f>
        <v>#VALUE!</v>
      </c>
      <c r="D108" s="87" t="e">
        <f t="shared" si="63"/>
        <v>#VALUE!</v>
      </c>
      <c r="E108" s="87" t="e">
        <f t="shared" si="64"/>
        <v>#N/A</v>
      </c>
      <c r="F108" s="87" t="e">
        <f t="shared" si="65"/>
        <v>#VALUE!</v>
      </c>
      <c r="G108" s="88"/>
      <c r="I108" s="89" t="e">
        <f t="shared" si="66"/>
        <v>#N/A</v>
      </c>
      <c r="J108" s="87" t="e">
        <f t="shared" si="67"/>
        <v>#VALUE!</v>
      </c>
      <c r="K108" s="87" t="e">
        <f t="shared" si="68"/>
        <v>#N/A</v>
      </c>
      <c r="L108" s="279" t="e">
        <f t="shared" si="69"/>
        <v>#N/A</v>
      </c>
      <c r="M108" s="87" t="e">
        <f t="shared" si="70"/>
        <v>#N/A</v>
      </c>
      <c r="N108" s="88" t="e">
        <f t="shared" si="71"/>
        <v>#N/A</v>
      </c>
      <c r="O108" s="744">
        <f t="shared" si="83"/>
        <v>87</v>
      </c>
      <c r="AW108" s="285"/>
      <c r="AX108" s="284"/>
      <c r="AY108" s="284"/>
      <c r="AZ108" s="284"/>
      <c r="BA108" s="284"/>
      <c r="BB108" s="284"/>
      <c r="BC108" s="284"/>
      <c r="BD108" s="284"/>
      <c r="BE108" s="284"/>
      <c r="BF108" s="284"/>
      <c r="BG108" s="284"/>
      <c r="BH108" s="284"/>
    </row>
    <row r="109" spans="1:250">
      <c r="AW109" s="285"/>
      <c r="AX109" s="284"/>
      <c r="AY109" s="284"/>
      <c r="AZ109" s="284"/>
      <c r="BA109" s="284"/>
      <c r="BB109" s="284"/>
      <c r="BC109" s="284"/>
      <c r="BD109" s="284"/>
      <c r="BE109" s="284"/>
      <c r="BF109" s="284"/>
      <c r="BG109" s="284"/>
      <c r="BH109" s="284"/>
    </row>
    <row r="110" spans="1:250">
      <c r="AW110" s="285"/>
      <c r="AX110" s="284"/>
      <c r="AY110" s="284"/>
      <c r="AZ110" s="284"/>
      <c r="BA110" s="284"/>
      <c r="BB110" s="284"/>
      <c r="BC110" s="284"/>
      <c r="BD110" s="284"/>
      <c r="BE110" s="284"/>
      <c r="BF110" s="284"/>
      <c r="BG110" s="284"/>
      <c r="BH110" s="284"/>
    </row>
    <row r="111" spans="1:250">
      <c r="AW111" s="285"/>
      <c r="AX111" s="284"/>
      <c r="AY111" s="284"/>
      <c r="AZ111" s="284"/>
      <c r="BA111" s="284"/>
      <c r="BB111" s="284"/>
      <c r="BC111" s="284"/>
      <c r="BD111" s="284"/>
      <c r="BE111" s="284"/>
      <c r="BF111" s="284"/>
      <c r="BG111" s="284"/>
      <c r="BH111" s="284"/>
    </row>
    <row r="112" spans="1:250">
      <c r="AW112" s="285"/>
      <c r="AX112" s="284"/>
      <c r="AY112" s="284"/>
      <c r="AZ112" s="284"/>
      <c r="BA112" s="284"/>
      <c r="BB112" s="284"/>
      <c r="BC112" s="284"/>
      <c r="BD112" s="284"/>
      <c r="BE112" s="284"/>
      <c r="BF112" s="284"/>
      <c r="BG112" s="284"/>
      <c r="BH112" s="284"/>
    </row>
    <row r="113" spans="17:60">
      <c r="Q113" s="20"/>
      <c r="R113" s="20"/>
      <c r="S113" s="20"/>
      <c r="T113" s="20"/>
      <c r="U113" s="20"/>
      <c r="V113" s="20"/>
      <c r="W113" s="20"/>
      <c r="X113" s="20"/>
      <c r="Y113" s="20"/>
      <c r="Z113" s="20"/>
      <c r="AW113" s="285"/>
      <c r="AX113" s="284"/>
      <c r="AY113" s="284"/>
      <c r="AZ113" s="284"/>
      <c r="BA113" s="284"/>
      <c r="BB113" s="284"/>
      <c r="BC113" s="284"/>
      <c r="BD113" s="284"/>
      <c r="BE113" s="284"/>
      <c r="BF113" s="284"/>
      <c r="BG113" s="284"/>
      <c r="BH113" s="284"/>
    </row>
    <row r="114" spans="17:60">
      <c r="Q114" s="20"/>
      <c r="R114" s="20"/>
      <c r="S114" s="20"/>
      <c r="T114" s="20"/>
      <c r="U114" s="20"/>
      <c r="V114" s="20"/>
      <c r="W114" s="20"/>
      <c r="X114" s="20"/>
      <c r="Y114" s="20"/>
      <c r="Z114" s="20"/>
      <c r="AW114" s="285"/>
      <c r="AX114" s="284"/>
      <c r="AY114" s="284"/>
      <c r="AZ114" s="284"/>
      <c r="BA114" s="284"/>
      <c r="BB114" s="284"/>
      <c r="BC114" s="284"/>
      <c r="BD114" s="284"/>
      <c r="BE114" s="284"/>
      <c r="BF114" s="284"/>
      <c r="BG114" s="284"/>
      <c r="BH114" s="284"/>
    </row>
    <row r="115" spans="17:60">
      <c r="Q115" s="20"/>
      <c r="R115" s="20"/>
      <c r="S115" s="20"/>
      <c r="T115" s="20"/>
      <c r="U115" s="20"/>
      <c r="V115" s="20"/>
      <c r="W115" s="20"/>
      <c r="X115" s="20"/>
      <c r="Y115" s="20"/>
      <c r="Z115" s="20"/>
      <c r="AW115" s="285"/>
      <c r="AX115" s="284"/>
      <c r="AY115" s="284"/>
      <c r="AZ115" s="284"/>
      <c r="BA115" s="284"/>
      <c r="BB115" s="284"/>
      <c r="BC115" s="284"/>
      <c r="BD115" s="284"/>
      <c r="BE115" s="284"/>
      <c r="BF115" s="284"/>
      <c r="BG115" s="284"/>
      <c r="BH115" s="284"/>
    </row>
    <row r="116" spans="17:60">
      <c r="Q116" s="20"/>
      <c r="R116" s="20"/>
      <c r="S116" s="20"/>
      <c r="T116" s="20"/>
      <c r="U116" s="20"/>
      <c r="V116" s="20"/>
      <c r="W116" s="20"/>
      <c r="X116" s="20"/>
      <c r="Y116" s="20"/>
      <c r="Z116" s="20"/>
      <c r="AW116" s="285"/>
      <c r="AX116" s="284"/>
      <c r="AY116" s="284"/>
      <c r="AZ116" s="284"/>
      <c r="BA116" s="284"/>
      <c r="BB116" s="284"/>
      <c r="BC116" s="284"/>
      <c r="BD116" s="284"/>
      <c r="BE116" s="284"/>
      <c r="BF116" s="284"/>
      <c r="BG116" s="284"/>
      <c r="BH116" s="284"/>
    </row>
    <row r="117" spans="17:60">
      <c r="Q117" s="20"/>
      <c r="R117" s="20"/>
      <c r="S117" s="20"/>
      <c r="T117" s="20"/>
      <c r="U117" s="20"/>
      <c r="V117" s="20"/>
      <c r="W117" s="20"/>
      <c r="X117" s="20"/>
      <c r="Y117" s="20"/>
      <c r="Z117" s="20"/>
      <c r="AW117" s="285"/>
      <c r="AX117" s="284"/>
      <c r="AY117" s="284"/>
      <c r="AZ117" s="284"/>
      <c r="BA117" s="284"/>
      <c r="BB117" s="284"/>
      <c r="BC117" s="284"/>
      <c r="BD117" s="284"/>
      <c r="BE117" s="284"/>
      <c r="BF117" s="284"/>
      <c r="BG117" s="284"/>
      <c r="BH117" s="284"/>
    </row>
    <row r="118" spans="17:60">
      <c r="Q118" s="20"/>
      <c r="R118" s="20"/>
      <c r="S118" s="20"/>
      <c r="T118" s="20"/>
      <c r="U118" s="20"/>
      <c r="V118" s="20"/>
      <c r="W118" s="20"/>
      <c r="X118" s="20"/>
      <c r="Y118" s="20"/>
      <c r="Z118" s="20"/>
      <c r="AW118" s="285"/>
      <c r="AX118" s="284"/>
      <c r="AY118" s="284"/>
      <c r="AZ118" s="284"/>
      <c r="BA118" s="284"/>
      <c r="BB118" s="284"/>
      <c r="BC118" s="284"/>
      <c r="BD118" s="284"/>
      <c r="BE118" s="284"/>
      <c r="BF118" s="284"/>
      <c r="BG118" s="284"/>
      <c r="BH118" s="284"/>
    </row>
    <row r="119" spans="17:60">
      <c r="AW119" s="285"/>
      <c r="AX119" s="284"/>
      <c r="AY119" s="284"/>
      <c r="AZ119" s="284"/>
      <c r="BA119" s="284"/>
      <c r="BB119" s="284"/>
      <c r="BC119" s="284"/>
      <c r="BD119" s="284"/>
      <c r="BE119" s="284"/>
      <c r="BF119" s="284"/>
      <c r="BG119" s="284"/>
      <c r="BH119" s="284"/>
    </row>
    <row r="120" spans="17:60">
      <c r="AW120" s="285"/>
      <c r="AX120" s="284"/>
      <c r="AY120" s="284"/>
      <c r="AZ120" s="284"/>
      <c r="BA120" s="284"/>
      <c r="BB120" s="284"/>
      <c r="BC120" s="284"/>
      <c r="BD120" s="284"/>
      <c r="BE120" s="284"/>
      <c r="BF120" s="284"/>
      <c r="BG120" s="284"/>
      <c r="BH120" s="284"/>
    </row>
    <row r="121" spans="17:60">
      <c r="AW121" s="285"/>
      <c r="AX121" s="284"/>
      <c r="AY121" s="284"/>
      <c r="AZ121" s="284"/>
      <c r="BA121" s="284"/>
      <c r="BB121" s="284"/>
      <c r="BC121" s="284"/>
      <c r="BD121" s="284"/>
      <c r="BE121" s="284"/>
      <c r="BF121" s="284"/>
      <c r="BG121" s="284"/>
      <c r="BH121" s="284"/>
    </row>
    <row r="122" spans="17:60">
      <c r="AW122" s="285"/>
      <c r="AX122" s="284"/>
      <c r="AY122" s="284"/>
      <c r="AZ122" s="284"/>
      <c r="BA122" s="284"/>
      <c r="BB122" s="284"/>
      <c r="BC122" s="284"/>
      <c r="BD122" s="284"/>
      <c r="BE122" s="284"/>
      <c r="BF122" s="284"/>
      <c r="BG122" s="284"/>
      <c r="BH122" s="284"/>
    </row>
    <row r="123" spans="17:60">
      <c r="AW123" s="285"/>
      <c r="AX123" s="284"/>
      <c r="AY123" s="284"/>
      <c r="AZ123" s="284"/>
      <c r="BA123" s="284"/>
      <c r="BB123" s="284"/>
      <c r="BC123" s="284"/>
      <c r="BD123" s="284"/>
      <c r="BE123" s="284"/>
      <c r="BF123" s="284"/>
      <c r="BG123" s="284"/>
      <c r="BH123" s="284"/>
    </row>
    <row r="124" spans="17:60">
      <c r="AW124" s="285"/>
      <c r="AX124" s="284"/>
      <c r="AY124" s="284"/>
      <c r="AZ124" s="284"/>
      <c r="BA124" s="284"/>
      <c r="BB124" s="284"/>
      <c r="BC124" s="284"/>
      <c r="BD124" s="284"/>
      <c r="BE124" s="284"/>
      <c r="BF124" s="284"/>
      <c r="BG124" s="284"/>
      <c r="BH124" s="284"/>
    </row>
    <row r="125" spans="17:60">
      <c r="AW125" s="285"/>
      <c r="AX125" s="284"/>
      <c r="AY125" s="284"/>
      <c r="AZ125" s="284"/>
      <c r="BA125" s="284"/>
      <c r="BB125" s="284"/>
      <c r="BC125" s="284"/>
      <c r="BD125" s="284"/>
      <c r="BE125" s="284"/>
      <c r="BF125" s="284"/>
      <c r="BG125" s="284"/>
      <c r="BH125" s="284"/>
    </row>
    <row r="126" spans="17:60">
      <c r="AW126" s="285"/>
      <c r="AX126" s="284"/>
      <c r="AY126" s="284"/>
      <c r="AZ126" s="284"/>
      <c r="BA126" s="284"/>
      <c r="BB126" s="284"/>
      <c r="BC126" s="284"/>
      <c r="BD126" s="284"/>
      <c r="BE126" s="284"/>
      <c r="BF126" s="284"/>
      <c r="BG126" s="284"/>
      <c r="BH126" s="284"/>
    </row>
    <row r="127" spans="17:60">
      <c r="AW127" s="285"/>
      <c r="AX127" s="284"/>
      <c r="AY127" s="284"/>
      <c r="AZ127" s="284"/>
      <c r="BA127" s="284"/>
      <c r="BB127" s="284"/>
      <c r="BC127" s="284"/>
      <c r="BD127" s="284"/>
      <c r="BE127" s="284"/>
      <c r="BF127" s="284"/>
      <c r="BG127" s="284"/>
      <c r="BH127" s="284"/>
    </row>
    <row r="128" spans="17:60">
      <c r="AW128" s="285"/>
      <c r="AX128" s="284"/>
      <c r="AY128" s="284"/>
      <c r="AZ128" s="284"/>
      <c r="BA128" s="284"/>
      <c r="BB128" s="284"/>
      <c r="BC128" s="284"/>
      <c r="BD128" s="284"/>
      <c r="BE128" s="284"/>
      <c r="BF128" s="284"/>
      <c r="BG128" s="284"/>
      <c r="BH128" s="284"/>
    </row>
    <row r="129" spans="49:60">
      <c r="AW129" s="285"/>
      <c r="AX129" s="284"/>
      <c r="AY129" s="284"/>
      <c r="AZ129" s="284"/>
      <c r="BA129" s="284"/>
      <c r="BB129" s="284"/>
      <c r="BC129" s="284"/>
      <c r="BD129" s="284"/>
      <c r="BE129" s="284"/>
      <c r="BF129" s="284"/>
      <c r="BG129" s="284"/>
      <c r="BH129" s="284"/>
    </row>
    <row r="130" spans="49:60">
      <c r="AW130" s="285"/>
      <c r="AX130" s="284"/>
      <c r="AY130" s="284"/>
      <c r="AZ130" s="284"/>
      <c r="BA130" s="284"/>
      <c r="BB130" s="284"/>
      <c r="BC130" s="284"/>
      <c r="BD130" s="284"/>
      <c r="BE130" s="284"/>
      <c r="BF130" s="284"/>
      <c r="BG130" s="284"/>
      <c r="BH130" s="284"/>
    </row>
    <row r="131" spans="49:60">
      <c r="AW131" s="285"/>
      <c r="AX131" s="284"/>
      <c r="AY131" s="284"/>
      <c r="AZ131" s="284"/>
      <c r="BA131" s="284"/>
      <c r="BB131" s="284"/>
      <c r="BC131" s="284"/>
      <c r="BD131" s="284"/>
      <c r="BE131" s="284"/>
      <c r="BF131" s="284"/>
      <c r="BG131" s="284"/>
      <c r="BH131" s="284"/>
    </row>
    <row r="132" spans="49:60">
      <c r="AW132" s="285"/>
      <c r="AX132" s="284"/>
      <c r="AY132" s="284"/>
      <c r="AZ132" s="284"/>
      <c r="BA132" s="284"/>
      <c r="BB132" s="284"/>
      <c r="BC132" s="284"/>
      <c r="BD132" s="284"/>
      <c r="BE132" s="284"/>
      <c r="BF132" s="284"/>
      <c r="BG132" s="284"/>
      <c r="BH132" s="284"/>
    </row>
    <row r="133" spans="49:60">
      <c r="AW133" s="285"/>
      <c r="AX133" s="284"/>
      <c r="AY133" s="284"/>
      <c r="AZ133" s="284"/>
      <c r="BA133" s="284"/>
      <c r="BB133" s="284"/>
      <c r="BC133" s="284"/>
      <c r="BD133" s="284"/>
      <c r="BE133" s="284"/>
      <c r="BF133" s="284"/>
      <c r="BG133" s="284"/>
      <c r="BH133" s="284"/>
    </row>
    <row r="134" spans="49:60">
      <c r="AW134" s="285"/>
      <c r="AX134" s="284"/>
      <c r="AY134" s="284"/>
      <c r="AZ134" s="284"/>
      <c r="BA134" s="284"/>
      <c r="BB134" s="284"/>
      <c r="BC134" s="284"/>
      <c r="BD134" s="284"/>
      <c r="BE134" s="284"/>
      <c r="BF134" s="284"/>
      <c r="BG134" s="284"/>
      <c r="BH134" s="284"/>
    </row>
    <row r="135" spans="49:60">
      <c r="AW135" s="285"/>
      <c r="AX135" s="284"/>
      <c r="AY135" s="284"/>
      <c r="AZ135" s="284"/>
      <c r="BA135" s="284"/>
      <c r="BB135" s="284"/>
      <c r="BC135" s="284"/>
      <c r="BD135" s="284"/>
      <c r="BE135" s="284"/>
      <c r="BF135" s="284"/>
      <c r="BG135" s="284"/>
      <c r="BH135" s="284"/>
    </row>
    <row r="136" spans="49:60">
      <c r="AW136" s="285"/>
      <c r="AX136" s="284"/>
      <c r="AY136" s="284"/>
      <c r="AZ136" s="284"/>
      <c r="BA136" s="284"/>
      <c r="BB136" s="284"/>
      <c r="BC136" s="284"/>
      <c r="BD136" s="284"/>
      <c r="BE136" s="284"/>
      <c r="BF136" s="284"/>
      <c r="BG136" s="284"/>
      <c r="BH136" s="284"/>
    </row>
    <row r="137" spans="49:60">
      <c r="AW137" s="285"/>
      <c r="AX137" s="284"/>
      <c r="AY137" s="284"/>
      <c r="AZ137" s="284"/>
      <c r="BA137" s="284"/>
      <c r="BB137" s="284"/>
      <c r="BC137" s="284"/>
      <c r="BD137" s="284"/>
      <c r="BE137" s="284"/>
      <c r="BF137" s="284"/>
      <c r="BG137" s="284"/>
      <c r="BH137" s="284"/>
    </row>
    <row r="138" spans="49:60">
      <c r="AW138" s="285"/>
      <c r="AX138" s="284"/>
      <c r="AY138" s="284"/>
      <c r="AZ138" s="284"/>
      <c r="BA138" s="284"/>
      <c r="BB138" s="284"/>
      <c r="BC138" s="284"/>
      <c r="BD138" s="284"/>
      <c r="BE138" s="284"/>
      <c r="BF138" s="284"/>
      <c r="BG138" s="284"/>
      <c r="BH138" s="284"/>
    </row>
    <row r="139" spans="49:60">
      <c r="AW139" s="285"/>
      <c r="AX139" s="284"/>
      <c r="AY139" s="284"/>
      <c r="AZ139" s="284"/>
      <c r="BA139" s="284"/>
      <c r="BB139" s="284"/>
      <c r="BC139" s="284"/>
      <c r="BD139" s="284"/>
      <c r="BE139" s="284"/>
      <c r="BF139" s="284"/>
      <c r="BG139" s="284"/>
      <c r="BH139" s="284"/>
    </row>
    <row r="140" spans="49:60">
      <c r="AW140" s="285"/>
      <c r="AX140" s="284"/>
      <c r="AY140" s="284"/>
      <c r="AZ140" s="284"/>
      <c r="BA140" s="284"/>
      <c r="BB140" s="284"/>
      <c r="BC140" s="284"/>
      <c r="BD140" s="284"/>
      <c r="BE140" s="284"/>
      <c r="BF140" s="284"/>
      <c r="BG140" s="284"/>
      <c r="BH140" s="284"/>
    </row>
    <row r="141" spans="49:60">
      <c r="AW141" s="285"/>
      <c r="AX141" s="284"/>
      <c r="AY141" s="284"/>
      <c r="AZ141" s="284"/>
      <c r="BA141" s="284"/>
      <c r="BB141" s="284"/>
      <c r="BC141" s="284"/>
      <c r="BD141" s="284"/>
      <c r="BE141" s="284"/>
      <c r="BF141" s="284"/>
      <c r="BG141" s="284"/>
      <c r="BH141" s="284"/>
    </row>
    <row r="142" spans="49:60">
      <c r="AW142" s="285"/>
      <c r="AX142" s="284"/>
      <c r="AY142" s="284"/>
      <c r="AZ142" s="284"/>
      <c r="BA142" s="284"/>
      <c r="BB142" s="284"/>
      <c r="BC142" s="284"/>
      <c r="BD142" s="284"/>
      <c r="BE142" s="284"/>
      <c r="BF142" s="284"/>
      <c r="BG142" s="284"/>
      <c r="BH142" s="284"/>
    </row>
    <row r="143" spans="49:60">
      <c r="AW143" s="285"/>
      <c r="AX143" s="284"/>
      <c r="AY143" s="284"/>
      <c r="AZ143" s="284"/>
      <c r="BA143" s="284"/>
      <c r="BB143" s="284"/>
      <c r="BC143" s="284"/>
      <c r="BD143" s="284"/>
      <c r="BE143" s="284"/>
      <c r="BF143" s="284"/>
      <c r="BG143" s="284"/>
      <c r="BH143" s="284"/>
    </row>
    <row r="144" spans="49:60">
      <c r="AW144" s="285"/>
      <c r="AX144" s="284"/>
      <c r="AY144" s="284"/>
      <c r="AZ144" s="284"/>
      <c r="BA144" s="284"/>
      <c r="BB144" s="284"/>
      <c r="BC144" s="284"/>
      <c r="BD144" s="284"/>
      <c r="BE144" s="284"/>
      <c r="BF144" s="284"/>
      <c r="BG144" s="284"/>
      <c r="BH144" s="284"/>
    </row>
    <row r="145" spans="49:60">
      <c r="AW145" s="285"/>
      <c r="AX145" s="284"/>
      <c r="AY145" s="284"/>
      <c r="AZ145" s="284"/>
      <c r="BA145" s="284"/>
      <c r="BB145" s="284"/>
      <c r="BC145" s="284"/>
      <c r="BD145" s="284"/>
      <c r="BE145" s="284"/>
      <c r="BF145" s="284"/>
      <c r="BG145" s="284"/>
      <c r="BH145" s="284"/>
    </row>
    <row r="146" spans="49:60">
      <c r="AW146" s="285"/>
      <c r="AX146" s="284"/>
      <c r="AY146" s="284"/>
      <c r="AZ146" s="284"/>
      <c r="BA146" s="284"/>
      <c r="BB146" s="284"/>
      <c r="BC146" s="284"/>
      <c r="BD146" s="284"/>
      <c r="BE146" s="284"/>
      <c r="BF146" s="284"/>
      <c r="BG146" s="284"/>
      <c r="BH146" s="284"/>
    </row>
    <row r="147" spans="49:60">
      <c r="AW147" s="285"/>
      <c r="AX147" s="284"/>
      <c r="AY147" s="284"/>
      <c r="AZ147" s="284"/>
      <c r="BA147" s="284"/>
      <c r="BB147" s="284"/>
      <c r="BC147" s="284"/>
      <c r="BD147" s="284"/>
      <c r="BE147" s="284"/>
      <c r="BF147" s="284"/>
      <c r="BG147" s="284"/>
      <c r="BH147" s="284"/>
    </row>
    <row r="148" spans="49:60">
      <c r="AW148" s="285"/>
      <c r="AX148" s="284"/>
      <c r="AY148" s="284"/>
      <c r="AZ148" s="284"/>
      <c r="BA148" s="284"/>
      <c r="BB148" s="284"/>
      <c r="BC148" s="284"/>
      <c r="BD148" s="284"/>
      <c r="BE148" s="284"/>
      <c r="BF148" s="284"/>
      <c r="BG148" s="284"/>
      <c r="BH148" s="284"/>
    </row>
    <row r="149" spans="49:60">
      <c r="AW149" s="285"/>
      <c r="AX149" s="284"/>
      <c r="AY149" s="284"/>
      <c r="AZ149" s="284"/>
      <c r="BA149" s="284"/>
      <c r="BB149" s="284"/>
      <c r="BC149" s="284"/>
      <c r="BD149" s="284"/>
      <c r="BE149" s="284"/>
      <c r="BF149" s="284"/>
      <c r="BG149" s="284"/>
      <c r="BH149" s="284"/>
    </row>
    <row r="150" spans="49:60">
      <c r="AW150" s="285"/>
      <c r="AX150" s="284"/>
      <c r="AY150" s="284"/>
      <c r="AZ150" s="284"/>
      <c r="BA150" s="284"/>
      <c r="BB150" s="284"/>
      <c r="BC150" s="284"/>
      <c r="BD150" s="284"/>
      <c r="BE150" s="284"/>
      <c r="BF150" s="284"/>
      <c r="BG150" s="284"/>
      <c r="BH150" s="284"/>
    </row>
    <row r="151" spans="49:60">
      <c r="AW151" s="285"/>
      <c r="AX151" s="284"/>
      <c r="AY151" s="284"/>
      <c r="AZ151" s="284"/>
      <c r="BA151" s="284"/>
      <c r="BB151" s="284"/>
      <c r="BC151" s="284"/>
      <c r="BD151" s="284"/>
      <c r="BE151" s="284"/>
      <c r="BF151" s="284"/>
      <c r="BG151" s="284"/>
      <c r="BH151" s="284"/>
    </row>
    <row r="152" spans="49:60">
      <c r="AW152" s="285"/>
      <c r="AX152" s="284"/>
      <c r="AY152" s="284"/>
      <c r="AZ152" s="284"/>
      <c r="BA152" s="284"/>
      <c r="BB152" s="284"/>
      <c r="BC152" s="284"/>
      <c r="BD152" s="284"/>
      <c r="BE152" s="284"/>
      <c r="BF152" s="284"/>
      <c r="BG152" s="284"/>
      <c r="BH152" s="284"/>
    </row>
    <row r="153" spans="49:60">
      <c r="AW153" s="285"/>
      <c r="AX153" s="284"/>
      <c r="AY153" s="284"/>
      <c r="AZ153" s="284"/>
      <c r="BA153" s="284"/>
      <c r="BB153" s="284"/>
      <c r="BC153" s="284"/>
      <c r="BD153" s="284"/>
      <c r="BE153" s="284"/>
      <c r="BF153" s="284"/>
      <c r="BG153" s="284"/>
      <c r="BH153" s="284"/>
    </row>
    <row r="154" spans="49:60">
      <c r="AW154" s="285"/>
      <c r="AX154" s="284"/>
      <c r="AY154" s="284"/>
      <c r="AZ154" s="284"/>
      <c r="BA154" s="284"/>
      <c r="BB154" s="284"/>
      <c r="BC154" s="284"/>
      <c r="BD154" s="284"/>
      <c r="BE154" s="284"/>
      <c r="BF154" s="284"/>
      <c r="BG154" s="284"/>
      <c r="BH154" s="284"/>
    </row>
    <row r="155" spans="49:60">
      <c r="AW155" s="285"/>
      <c r="AX155" s="284"/>
      <c r="AY155" s="284"/>
      <c r="AZ155" s="284"/>
      <c r="BA155" s="284"/>
      <c r="BB155" s="284"/>
      <c r="BC155" s="284"/>
      <c r="BD155" s="284"/>
      <c r="BE155" s="284"/>
      <c r="BF155" s="284"/>
      <c r="BG155" s="284"/>
      <c r="BH155" s="284"/>
    </row>
    <row r="156" spans="49:60">
      <c r="AW156" s="285"/>
      <c r="AX156" s="284"/>
      <c r="AY156" s="284"/>
      <c r="AZ156" s="284"/>
      <c r="BA156" s="284"/>
      <c r="BB156" s="284"/>
      <c r="BC156" s="284"/>
      <c r="BD156" s="284"/>
      <c r="BE156" s="284"/>
      <c r="BF156" s="284"/>
      <c r="BG156" s="284"/>
      <c r="BH156" s="284"/>
    </row>
    <row r="157" spans="49:60">
      <c r="AW157" s="285"/>
      <c r="AX157" s="284"/>
      <c r="AY157" s="284"/>
      <c r="AZ157" s="284"/>
      <c r="BA157" s="284"/>
      <c r="BB157" s="284"/>
      <c r="BC157" s="284"/>
      <c r="BD157" s="284"/>
      <c r="BE157" s="284"/>
      <c r="BF157" s="284"/>
      <c r="BG157" s="284"/>
      <c r="BH157" s="284"/>
    </row>
    <row r="158" spans="49:60">
      <c r="AW158" s="285"/>
      <c r="AX158" s="284"/>
      <c r="AY158" s="284"/>
      <c r="AZ158" s="284"/>
      <c r="BA158" s="284"/>
      <c r="BB158" s="284"/>
      <c r="BC158" s="284"/>
      <c r="BD158" s="284"/>
      <c r="BE158" s="284"/>
      <c r="BF158" s="284"/>
      <c r="BG158" s="284"/>
      <c r="BH158" s="284"/>
    </row>
    <row r="159" spans="49:60">
      <c r="AW159" s="285"/>
      <c r="AX159" s="284"/>
      <c r="AY159" s="284"/>
      <c r="AZ159" s="284"/>
      <c r="BA159" s="284"/>
      <c r="BB159" s="284"/>
      <c r="BC159" s="284"/>
      <c r="BD159" s="284"/>
      <c r="BE159" s="284"/>
      <c r="BF159" s="284"/>
      <c r="BG159" s="284"/>
      <c r="BH159" s="284"/>
    </row>
    <row r="160" spans="49:60">
      <c r="AW160" s="285"/>
      <c r="AX160" s="284"/>
      <c r="AY160" s="284"/>
      <c r="AZ160" s="284"/>
      <c r="BA160" s="284"/>
      <c r="BB160" s="284"/>
      <c r="BC160" s="284"/>
      <c r="BD160" s="284"/>
      <c r="BE160" s="284"/>
      <c r="BF160" s="284"/>
      <c r="BG160" s="284"/>
      <c r="BH160" s="284"/>
    </row>
    <row r="161" spans="49:60">
      <c r="AW161" s="285"/>
      <c r="AX161" s="284"/>
      <c r="AY161" s="284"/>
      <c r="AZ161" s="284"/>
      <c r="BA161" s="284"/>
      <c r="BB161" s="284"/>
      <c r="BC161" s="284"/>
      <c r="BD161" s="284"/>
      <c r="BE161" s="284"/>
      <c r="BF161" s="284"/>
      <c r="BG161" s="284"/>
      <c r="BH161" s="284"/>
    </row>
    <row r="162" spans="49:60">
      <c r="AW162" s="285"/>
      <c r="AX162" s="284"/>
      <c r="AY162" s="284"/>
      <c r="AZ162" s="284"/>
      <c r="BA162" s="284"/>
      <c r="BB162" s="284"/>
      <c r="BC162" s="284"/>
      <c r="BD162" s="284"/>
      <c r="BE162" s="284"/>
      <c r="BF162" s="284"/>
      <c r="BG162" s="284"/>
      <c r="BH162" s="284"/>
    </row>
    <row r="163" spans="49:60">
      <c r="AW163" s="285"/>
      <c r="AX163" s="284"/>
      <c r="AY163" s="284"/>
      <c r="AZ163" s="284"/>
      <c r="BA163" s="284"/>
      <c r="BB163" s="284"/>
      <c r="BC163" s="284"/>
      <c r="BD163" s="284"/>
      <c r="BE163" s="284"/>
      <c r="BF163" s="284"/>
      <c r="BG163" s="284"/>
      <c r="BH163" s="284"/>
    </row>
    <row r="164" spans="49:60">
      <c r="AW164" s="285"/>
      <c r="AX164" s="284"/>
      <c r="AY164" s="284"/>
      <c r="AZ164" s="284"/>
      <c r="BA164" s="284"/>
      <c r="BB164" s="284"/>
      <c r="BC164" s="284"/>
      <c r="BD164" s="284"/>
      <c r="BE164" s="284"/>
      <c r="BF164" s="284"/>
      <c r="BG164" s="284"/>
      <c r="BH164" s="284"/>
    </row>
    <row r="165" spans="49:60">
      <c r="AW165" s="285"/>
      <c r="AX165" s="284"/>
      <c r="AY165" s="284"/>
      <c r="AZ165" s="284"/>
      <c r="BA165" s="284"/>
      <c r="BB165" s="284"/>
      <c r="BC165" s="284"/>
      <c r="BD165" s="284"/>
      <c r="BE165" s="284"/>
      <c r="BF165" s="284"/>
      <c r="BG165" s="284"/>
      <c r="BH165" s="284"/>
    </row>
    <row r="166" spans="49:60">
      <c r="AW166" s="285"/>
      <c r="AX166" s="284"/>
      <c r="AY166" s="284"/>
      <c r="AZ166" s="284"/>
      <c r="BA166" s="284"/>
      <c r="BB166" s="284"/>
      <c r="BC166" s="284"/>
      <c r="BD166" s="284"/>
      <c r="BE166" s="284"/>
      <c r="BF166" s="284"/>
      <c r="BG166" s="284"/>
      <c r="BH166" s="284"/>
    </row>
    <row r="167" spans="49:60">
      <c r="AW167" s="285"/>
      <c r="AX167" s="284"/>
      <c r="AY167" s="284"/>
      <c r="AZ167" s="284"/>
      <c r="BA167" s="284"/>
      <c r="BB167" s="284"/>
      <c r="BC167" s="284"/>
      <c r="BD167" s="284"/>
      <c r="BE167" s="284"/>
      <c r="BF167" s="284"/>
      <c r="BG167" s="284"/>
      <c r="BH167" s="284"/>
    </row>
    <row r="168" spans="49:60">
      <c r="AW168" s="285"/>
      <c r="AX168" s="284"/>
      <c r="AY168" s="284"/>
      <c r="AZ168" s="284"/>
      <c r="BA168" s="284"/>
      <c r="BB168" s="284"/>
      <c r="BC168" s="284"/>
      <c r="BD168" s="284"/>
      <c r="BE168" s="284"/>
      <c r="BF168" s="284"/>
      <c r="BG168" s="284"/>
      <c r="BH168" s="284"/>
    </row>
    <row r="169" spans="49:60">
      <c r="AW169" s="285"/>
      <c r="AX169" s="284"/>
      <c r="AY169" s="284"/>
      <c r="AZ169" s="284"/>
      <c r="BA169" s="284"/>
      <c r="BB169" s="284"/>
      <c r="BC169" s="284"/>
      <c r="BD169" s="284"/>
      <c r="BE169" s="284"/>
      <c r="BF169" s="284"/>
      <c r="BG169" s="284"/>
      <c r="BH169" s="284"/>
    </row>
    <row r="170" spans="49:60">
      <c r="AW170" s="285"/>
      <c r="AX170" s="284"/>
      <c r="AY170" s="284"/>
      <c r="AZ170" s="284"/>
      <c r="BA170" s="284"/>
      <c r="BB170" s="284"/>
      <c r="BC170" s="284"/>
      <c r="BD170" s="284"/>
      <c r="BE170" s="284"/>
      <c r="BF170" s="284"/>
      <c r="BG170" s="284"/>
      <c r="BH170" s="284"/>
    </row>
    <row r="171" spans="49:60">
      <c r="AW171" s="285"/>
      <c r="AX171" s="284"/>
      <c r="AY171" s="284"/>
      <c r="AZ171" s="284"/>
      <c r="BA171" s="284"/>
      <c r="BB171" s="284"/>
      <c r="BC171" s="284"/>
      <c r="BD171" s="284"/>
      <c r="BE171" s="284"/>
      <c r="BF171" s="284"/>
      <c r="BG171" s="284"/>
      <c r="BH171" s="284"/>
    </row>
    <row r="172" spans="49:60">
      <c r="AW172" s="285"/>
      <c r="AX172" s="284"/>
      <c r="AY172" s="284"/>
      <c r="AZ172" s="284"/>
      <c r="BA172" s="284"/>
      <c r="BB172" s="284"/>
      <c r="BC172" s="284"/>
      <c r="BD172" s="284"/>
      <c r="BE172" s="284"/>
      <c r="BF172" s="284"/>
      <c r="BG172" s="284"/>
      <c r="BH172" s="284"/>
    </row>
    <row r="173" spans="49:60">
      <c r="AW173" s="285"/>
      <c r="AX173" s="284"/>
      <c r="AY173" s="284"/>
      <c r="AZ173" s="284"/>
      <c r="BA173" s="284"/>
      <c r="BB173" s="284"/>
      <c r="BC173" s="284"/>
      <c r="BD173" s="284"/>
      <c r="BE173" s="284"/>
      <c r="BF173" s="284"/>
      <c r="BG173" s="284"/>
      <c r="BH173" s="284"/>
    </row>
    <row r="174" spans="49:60">
      <c r="AW174" s="285"/>
      <c r="AX174" s="284"/>
      <c r="AY174" s="284"/>
      <c r="AZ174" s="284"/>
      <c r="BA174" s="284"/>
      <c r="BB174" s="284"/>
      <c r="BC174" s="284"/>
      <c r="BD174" s="284"/>
      <c r="BE174" s="284"/>
      <c r="BF174" s="284"/>
      <c r="BG174" s="284"/>
      <c r="BH174" s="284"/>
    </row>
    <row r="175" spans="49:60">
      <c r="AW175" s="285"/>
      <c r="AX175" s="284"/>
      <c r="AY175" s="284"/>
      <c r="AZ175" s="284"/>
      <c r="BA175" s="284"/>
      <c r="BB175" s="284"/>
      <c r="BC175" s="284"/>
      <c r="BD175" s="284"/>
      <c r="BE175" s="284"/>
      <c r="BF175" s="284"/>
      <c r="BG175" s="284"/>
      <c r="BH175" s="284"/>
    </row>
    <row r="176" spans="49:60">
      <c r="AW176" s="285"/>
      <c r="AX176" s="284"/>
      <c r="AY176" s="284"/>
      <c r="AZ176" s="284"/>
      <c r="BA176" s="284"/>
      <c r="BB176" s="284"/>
      <c r="BC176" s="284"/>
      <c r="BD176" s="284"/>
      <c r="BE176" s="284"/>
      <c r="BF176" s="284"/>
      <c r="BG176" s="284"/>
      <c r="BH176" s="284"/>
    </row>
    <row r="177" spans="49:60">
      <c r="AW177" s="285"/>
      <c r="AX177" s="284"/>
      <c r="AY177" s="284"/>
      <c r="AZ177" s="284"/>
      <c r="BA177" s="284"/>
      <c r="BB177" s="284"/>
      <c r="BC177" s="284"/>
      <c r="BD177" s="284"/>
      <c r="BE177" s="284"/>
      <c r="BF177" s="284"/>
      <c r="BG177" s="284"/>
      <c r="BH177" s="284"/>
    </row>
    <row r="178" spans="49:60">
      <c r="AW178" s="285"/>
      <c r="AX178" s="284"/>
      <c r="AY178" s="284"/>
      <c r="AZ178" s="284"/>
      <c r="BA178" s="284"/>
      <c r="BB178" s="284"/>
      <c r="BC178" s="284"/>
      <c r="BD178" s="284"/>
      <c r="BE178" s="284"/>
      <c r="BF178" s="284"/>
      <c r="BG178" s="284"/>
      <c r="BH178" s="284"/>
    </row>
    <row r="179" spans="49:60">
      <c r="AW179" s="285"/>
      <c r="AX179" s="284"/>
      <c r="AY179" s="284"/>
      <c r="AZ179" s="284"/>
      <c r="BA179" s="284"/>
      <c r="BB179" s="284"/>
      <c r="BC179" s="284"/>
      <c r="BD179" s="284"/>
      <c r="BE179" s="284"/>
      <c r="BF179" s="284"/>
      <c r="BG179" s="284"/>
      <c r="BH179" s="284"/>
    </row>
    <row r="180" spans="49:60">
      <c r="AW180" s="285"/>
      <c r="AX180" s="284"/>
      <c r="AY180" s="284"/>
      <c r="AZ180" s="284"/>
      <c r="BA180" s="284"/>
      <c r="BB180" s="284"/>
      <c r="BC180" s="284"/>
      <c r="BD180" s="284"/>
      <c r="BE180" s="284"/>
      <c r="BF180" s="284"/>
      <c r="BG180" s="284"/>
      <c r="BH180" s="284"/>
    </row>
    <row r="181" spans="49:60">
      <c r="AW181" s="285"/>
      <c r="AX181" s="284"/>
      <c r="AY181" s="284"/>
      <c r="AZ181" s="284"/>
      <c r="BA181" s="284"/>
      <c r="BB181" s="284"/>
      <c r="BC181" s="284"/>
      <c r="BD181" s="284"/>
      <c r="BE181" s="284"/>
      <c r="BF181" s="284"/>
      <c r="BG181" s="284"/>
      <c r="BH181" s="284"/>
    </row>
    <row r="182" spans="49:60">
      <c r="AW182" s="285"/>
      <c r="AX182" s="284"/>
      <c r="AY182" s="284"/>
      <c r="AZ182" s="284"/>
      <c r="BA182" s="284"/>
      <c r="BB182" s="284"/>
      <c r="BC182" s="284"/>
      <c r="BD182" s="284"/>
      <c r="BE182" s="284"/>
      <c r="BF182" s="284"/>
      <c r="BG182" s="284"/>
      <c r="BH182" s="284"/>
    </row>
    <row r="183" spans="49:60">
      <c r="AW183" s="285"/>
      <c r="AX183" s="284"/>
      <c r="AY183" s="284"/>
      <c r="AZ183" s="284"/>
      <c r="BA183" s="284"/>
      <c r="BB183" s="284"/>
      <c r="BC183" s="284"/>
      <c r="BD183" s="284"/>
      <c r="BE183" s="284"/>
      <c r="BF183" s="284"/>
      <c r="BG183" s="284"/>
      <c r="BH183" s="284"/>
    </row>
    <row r="184" spans="49:60">
      <c r="AW184" s="285"/>
      <c r="AX184" s="284"/>
      <c r="AY184" s="284"/>
      <c r="AZ184" s="284"/>
      <c r="BA184" s="284"/>
      <c r="BB184" s="284"/>
      <c r="BC184" s="284"/>
      <c r="BD184" s="284"/>
      <c r="BE184" s="284"/>
      <c r="BF184" s="284"/>
      <c r="BG184" s="284"/>
      <c r="BH184" s="284"/>
    </row>
    <row r="185" spans="49:60">
      <c r="AW185" s="285"/>
      <c r="AX185" s="284"/>
      <c r="AY185" s="284"/>
      <c r="AZ185" s="284"/>
      <c r="BA185" s="284"/>
      <c r="BB185" s="284"/>
      <c r="BC185" s="284"/>
      <c r="BD185" s="284"/>
      <c r="BE185" s="284"/>
      <c r="BF185" s="284"/>
      <c r="BG185" s="284"/>
      <c r="BH185" s="284"/>
    </row>
    <row r="186" spans="49:60">
      <c r="AW186" s="285"/>
      <c r="AX186" s="284"/>
      <c r="AY186" s="284"/>
      <c r="AZ186" s="284"/>
      <c r="BA186" s="284"/>
      <c r="BB186" s="284"/>
      <c r="BC186" s="284"/>
      <c r="BD186" s="284"/>
      <c r="BE186" s="284"/>
      <c r="BF186" s="284"/>
      <c r="BG186" s="284"/>
      <c r="BH186" s="284"/>
    </row>
    <row r="187" spans="49:60">
      <c r="AW187" s="285"/>
      <c r="AX187" s="284"/>
      <c r="AY187" s="284"/>
      <c r="AZ187" s="284"/>
      <c r="BA187" s="284"/>
      <c r="BB187" s="284"/>
      <c r="BC187" s="284"/>
      <c r="BD187" s="284"/>
      <c r="BE187" s="284"/>
      <c r="BF187" s="284"/>
      <c r="BG187" s="284"/>
      <c r="BH187" s="284"/>
    </row>
    <row r="188" spans="49:60">
      <c r="AW188" s="285"/>
      <c r="AX188" s="284"/>
      <c r="AY188" s="284"/>
      <c r="AZ188" s="284"/>
      <c r="BA188" s="284"/>
      <c r="BB188" s="284"/>
      <c r="BC188" s="284"/>
      <c r="BD188" s="284"/>
      <c r="BE188" s="284"/>
      <c r="BF188" s="284"/>
      <c r="BG188" s="284"/>
      <c r="BH188" s="284"/>
    </row>
    <row r="189" spans="49:60">
      <c r="AW189" s="285"/>
      <c r="AX189" s="284"/>
      <c r="AY189" s="284"/>
      <c r="AZ189" s="284"/>
      <c r="BA189" s="284"/>
      <c r="BB189" s="284"/>
      <c r="BC189" s="284"/>
      <c r="BD189" s="284"/>
      <c r="BE189" s="284"/>
      <c r="BF189" s="284"/>
      <c r="BG189" s="284"/>
      <c r="BH189" s="284"/>
    </row>
    <row r="190" spans="49:60">
      <c r="AW190" s="285"/>
      <c r="AX190" s="284"/>
      <c r="AY190" s="284"/>
      <c r="AZ190" s="284"/>
      <c r="BA190" s="284"/>
      <c r="BB190" s="284"/>
      <c r="BC190" s="284"/>
      <c r="BD190" s="284"/>
      <c r="BE190" s="284"/>
      <c r="BF190" s="284"/>
      <c r="BG190" s="284"/>
      <c r="BH190" s="284"/>
    </row>
    <row r="191" spans="49:60">
      <c r="AW191" s="285"/>
      <c r="AX191" s="284"/>
      <c r="AY191" s="284"/>
      <c r="AZ191" s="284"/>
      <c r="BA191" s="284"/>
      <c r="BB191" s="284"/>
      <c r="BC191" s="284"/>
      <c r="BD191" s="284"/>
      <c r="BE191" s="284"/>
      <c r="BF191" s="284"/>
      <c r="BG191" s="284"/>
      <c r="BH191" s="284"/>
    </row>
    <row r="192" spans="49:60">
      <c r="AW192" s="285"/>
      <c r="AX192" s="284"/>
      <c r="AY192" s="284"/>
      <c r="AZ192" s="284"/>
      <c r="BA192" s="284"/>
      <c r="BB192" s="284"/>
      <c r="BC192" s="284"/>
      <c r="BD192" s="284"/>
      <c r="BE192" s="284"/>
      <c r="BF192" s="284"/>
      <c r="BG192" s="284"/>
      <c r="BH192" s="284"/>
    </row>
    <row r="193" spans="49:60">
      <c r="AW193" s="285"/>
      <c r="AX193" s="284"/>
      <c r="AY193" s="284"/>
      <c r="AZ193" s="284"/>
      <c r="BA193" s="284"/>
      <c r="BB193" s="284"/>
      <c r="BC193" s="284"/>
      <c r="BD193" s="284"/>
      <c r="BE193" s="284"/>
      <c r="BF193" s="284"/>
      <c r="BG193" s="284"/>
      <c r="BH193" s="284"/>
    </row>
    <row r="194" spans="49:60">
      <c r="AW194" s="285"/>
      <c r="AX194" s="284"/>
      <c r="AY194" s="284"/>
      <c r="AZ194" s="284"/>
      <c r="BA194" s="284"/>
      <c r="BB194" s="284"/>
      <c r="BC194" s="284"/>
      <c r="BD194" s="284"/>
      <c r="BE194" s="284"/>
      <c r="BF194" s="284"/>
      <c r="BG194" s="284"/>
      <c r="BH194" s="284"/>
    </row>
    <row r="195" spans="49:60">
      <c r="AW195" s="285"/>
      <c r="AX195" s="284"/>
      <c r="AY195" s="284"/>
      <c r="AZ195" s="284"/>
      <c r="BA195" s="284"/>
      <c r="BB195" s="284"/>
      <c r="BC195" s="284"/>
      <c r="BD195" s="284"/>
      <c r="BE195" s="284"/>
      <c r="BF195" s="284"/>
      <c r="BG195" s="284"/>
      <c r="BH195" s="284"/>
    </row>
    <row r="196" spans="49:60">
      <c r="AW196" s="285"/>
      <c r="AX196" s="284"/>
      <c r="AY196" s="284"/>
      <c r="AZ196" s="284"/>
      <c r="BA196" s="284"/>
      <c r="BB196" s="284"/>
      <c r="BC196" s="284"/>
      <c r="BD196" s="284"/>
      <c r="BE196" s="284"/>
      <c r="BF196" s="284"/>
      <c r="BG196" s="284"/>
      <c r="BH196" s="284"/>
    </row>
    <row r="197" spans="49:60">
      <c r="AW197" s="285"/>
      <c r="AX197" s="284"/>
      <c r="AY197" s="284"/>
      <c r="AZ197" s="284"/>
      <c r="BA197" s="284"/>
      <c r="BB197" s="284"/>
      <c r="BC197" s="284"/>
      <c r="BD197" s="284"/>
      <c r="BE197" s="284"/>
      <c r="BF197" s="284"/>
      <c r="BG197" s="284"/>
      <c r="BH197" s="284"/>
    </row>
    <row r="198" spans="49:60">
      <c r="AW198" s="285"/>
      <c r="AX198" s="284"/>
      <c r="AY198" s="284"/>
      <c r="AZ198" s="284"/>
      <c r="BA198" s="284"/>
      <c r="BB198" s="284"/>
      <c r="BC198" s="284"/>
      <c r="BD198" s="284"/>
      <c r="BE198" s="284"/>
      <c r="BF198" s="284"/>
      <c r="BG198" s="284"/>
      <c r="BH198" s="284"/>
    </row>
    <row r="199" spans="49:60">
      <c r="AW199" s="285"/>
      <c r="AX199" s="284"/>
      <c r="AY199" s="284"/>
      <c r="AZ199" s="284"/>
      <c r="BA199" s="284"/>
      <c r="BB199" s="284"/>
      <c r="BC199" s="284"/>
      <c r="BD199" s="284"/>
      <c r="BE199" s="284"/>
      <c r="BF199" s="284"/>
      <c r="BG199" s="284"/>
      <c r="BH199" s="284"/>
    </row>
    <row r="200" spans="49:60">
      <c r="AW200" s="285"/>
      <c r="AX200" s="284"/>
      <c r="AY200" s="284"/>
      <c r="AZ200" s="284"/>
      <c r="BA200" s="284"/>
      <c r="BB200" s="284"/>
      <c r="BC200" s="284"/>
      <c r="BD200" s="284"/>
      <c r="BE200" s="284"/>
      <c r="BF200" s="284"/>
      <c r="BG200" s="284"/>
      <c r="BH200" s="284"/>
    </row>
    <row r="201" spans="49:60">
      <c r="AW201" s="285"/>
      <c r="AX201" s="284"/>
      <c r="AY201" s="284"/>
      <c r="AZ201" s="284"/>
      <c r="BA201" s="284"/>
      <c r="BB201" s="284"/>
      <c r="BC201" s="284"/>
      <c r="BD201" s="284"/>
      <c r="BE201" s="284"/>
      <c r="BF201" s="284"/>
      <c r="BG201" s="284"/>
      <c r="BH201" s="284"/>
    </row>
    <row r="202" spans="49:60">
      <c r="AW202" s="285"/>
      <c r="AX202" s="284"/>
      <c r="AY202" s="284"/>
      <c r="AZ202" s="284"/>
      <c r="BA202" s="284"/>
      <c r="BB202" s="284"/>
      <c r="BC202" s="284"/>
      <c r="BD202" s="284"/>
      <c r="BE202" s="284"/>
      <c r="BF202" s="284"/>
      <c r="BG202" s="284"/>
      <c r="BH202" s="284"/>
    </row>
    <row r="203" spans="49:60">
      <c r="AW203" s="285"/>
      <c r="AX203" s="284"/>
      <c r="AY203" s="284"/>
      <c r="AZ203" s="284"/>
      <c r="BA203" s="284"/>
      <c r="BB203" s="284"/>
      <c r="BC203" s="284"/>
      <c r="BD203" s="284"/>
      <c r="BE203" s="284"/>
      <c r="BF203" s="284"/>
      <c r="BG203" s="284"/>
      <c r="BH203" s="284"/>
    </row>
    <row r="204" spans="49:60">
      <c r="AW204" s="285"/>
      <c r="AX204" s="284"/>
      <c r="AY204" s="284"/>
      <c r="AZ204" s="284"/>
      <c r="BA204" s="284"/>
      <c r="BB204" s="284"/>
      <c r="BC204" s="284"/>
      <c r="BD204" s="284"/>
      <c r="BE204" s="284"/>
      <c r="BF204" s="284"/>
      <c r="BG204" s="284"/>
      <c r="BH204" s="284"/>
    </row>
    <row r="205" spans="49:60">
      <c r="AW205" s="285"/>
      <c r="AX205" s="284"/>
      <c r="AY205" s="284"/>
      <c r="AZ205" s="284"/>
      <c r="BA205" s="284"/>
      <c r="BB205" s="284"/>
      <c r="BC205" s="284"/>
      <c r="BD205" s="284"/>
      <c r="BE205" s="284"/>
      <c r="BF205" s="284"/>
      <c r="BG205" s="284"/>
      <c r="BH205" s="284"/>
    </row>
    <row r="206" spans="49:60">
      <c r="AW206" s="285"/>
      <c r="AX206" s="284"/>
      <c r="AY206" s="284"/>
      <c r="AZ206" s="284"/>
      <c r="BA206" s="284"/>
      <c r="BB206" s="284"/>
      <c r="BC206" s="284"/>
      <c r="BD206" s="284"/>
      <c r="BE206" s="284"/>
      <c r="BF206" s="284"/>
      <c r="BG206" s="284"/>
      <c r="BH206" s="284"/>
    </row>
    <row r="207" spans="49:60">
      <c r="AW207" s="285"/>
      <c r="AX207" s="284"/>
      <c r="AY207" s="284"/>
      <c r="AZ207" s="284"/>
      <c r="BA207" s="284"/>
      <c r="BB207" s="284"/>
      <c r="BC207" s="284"/>
      <c r="BD207" s="284"/>
      <c r="BE207" s="284"/>
      <c r="BF207" s="284"/>
      <c r="BG207" s="284"/>
      <c r="BH207" s="284"/>
    </row>
    <row r="208" spans="49:60">
      <c r="AW208" s="285"/>
      <c r="AX208" s="284"/>
      <c r="AY208" s="284"/>
      <c r="AZ208" s="284"/>
      <c r="BA208" s="284"/>
      <c r="BB208" s="284"/>
      <c r="BC208" s="284"/>
      <c r="BD208" s="284"/>
      <c r="BE208" s="284"/>
      <c r="BF208" s="284"/>
      <c r="BG208" s="284"/>
      <c r="BH208" s="284"/>
    </row>
    <row r="209" spans="49:60">
      <c r="AW209" s="285"/>
      <c r="AX209" s="284"/>
      <c r="AY209" s="284"/>
      <c r="AZ209" s="284"/>
      <c r="BA209" s="284"/>
      <c r="BB209" s="284"/>
      <c r="BC209" s="284"/>
      <c r="BD209" s="284"/>
      <c r="BE209" s="284"/>
      <c r="BF209" s="284"/>
      <c r="BG209" s="284"/>
      <c r="BH209" s="284"/>
    </row>
    <row r="210" spans="49:60">
      <c r="AW210" s="285"/>
      <c r="AX210" s="284"/>
      <c r="AY210" s="284"/>
      <c r="AZ210" s="284"/>
      <c r="BA210" s="284"/>
      <c r="BB210" s="284"/>
      <c r="BC210" s="284"/>
      <c r="BD210" s="284"/>
      <c r="BE210" s="284"/>
      <c r="BF210" s="284"/>
      <c r="BG210" s="284"/>
      <c r="BH210" s="284"/>
    </row>
    <row r="211" spans="49:60">
      <c r="AW211" s="285"/>
      <c r="AX211" s="284"/>
      <c r="AY211" s="284"/>
      <c r="AZ211" s="284"/>
      <c r="BA211" s="284"/>
      <c r="BB211" s="284"/>
      <c r="BC211" s="284"/>
      <c r="BD211" s="284"/>
      <c r="BE211" s="284"/>
      <c r="BF211" s="284"/>
      <c r="BG211" s="284"/>
      <c r="BH211" s="284"/>
    </row>
    <row r="212" spans="49:60">
      <c r="AW212" s="285"/>
      <c r="AX212" s="284"/>
      <c r="AY212" s="284"/>
      <c r="AZ212" s="284"/>
      <c r="BA212" s="284"/>
      <c r="BB212" s="284"/>
      <c r="BC212" s="284"/>
      <c r="BD212" s="284"/>
      <c r="BE212" s="284"/>
      <c r="BF212" s="284"/>
      <c r="BG212" s="284"/>
      <c r="BH212" s="284"/>
    </row>
    <row r="213" spans="49:60">
      <c r="AW213" s="285"/>
      <c r="AX213" s="284"/>
      <c r="AY213" s="284"/>
      <c r="AZ213" s="284"/>
      <c r="BA213" s="284"/>
      <c r="BB213" s="284"/>
      <c r="BC213" s="284"/>
      <c r="BD213" s="284"/>
      <c r="BE213" s="284"/>
      <c r="BF213" s="284"/>
      <c r="BG213" s="284"/>
      <c r="BH213" s="284"/>
    </row>
    <row r="214" spans="49:60">
      <c r="AW214" s="285"/>
      <c r="AX214" s="284"/>
      <c r="AY214" s="284"/>
      <c r="AZ214" s="284"/>
      <c r="BA214" s="284"/>
      <c r="BB214" s="284"/>
      <c r="BC214" s="284"/>
      <c r="BD214" s="284"/>
      <c r="BE214" s="284"/>
      <c r="BF214" s="284"/>
      <c r="BG214" s="284"/>
      <c r="BH214" s="284"/>
    </row>
    <row r="215" spans="49:60">
      <c r="AW215" s="285"/>
      <c r="AX215" s="284"/>
      <c r="AY215" s="284"/>
      <c r="AZ215" s="284"/>
      <c r="BA215" s="284"/>
      <c r="BB215" s="284"/>
      <c r="BC215" s="284"/>
      <c r="BD215" s="284"/>
      <c r="BE215" s="284"/>
      <c r="BF215" s="284"/>
      <c r="BG215" s="284"/>
      <c r="BH215" s="284"/>
    </row>
    <row r="216" spans="49:60">
      <c r="AW216" s="285"/>
      <c r="AX216" s="284"/>
      <c r="AY216" s="284"/>
      <c r="AZ216" s="284"/>
      <c r="BA216" s="284"/>
      <c r="BB216" s="284"/>
      <c r="BC216" s="284"/>
      <c r="BD216" s="284"/>
      <c r="BE216" s="284"/>
      <c r="BF216" s="284"/>
      <c r="BG216" s="284"/>
      <c r="BH216" s="284"/>
    </row>
    <row r="217" spans="49:60">
      <c r="AW217" s="285"/>
      <c r="AX217" s="284"/>
      <c r="AY217" s="284"/>
      <c r="AZ217" s="284"/>
      <c r="BA217" s="284"/>
      <c r="BB217" s="284"/>
      <c r="BC217" s="284"/>
      <c r="BD217" s="284"/>
      <c r="BE217" s="284"/>
      <c r="BF217" s="284"/>
      <c r="BG217" s="284"/>
      <c r="BH217" s="284"/>
    </row>
    <row r="218" spans="49:60">
      <c r="AW218" s="285"/>
      <c r="AX218" s="284"/>
      <c r="AY218" s="284"/>
      <c r="AZ218" s="284"/>
      <c r="BA218" s="284"/>
      <c r="BB218" s="284"/>
      <c r="BC218" s="284"/>
      <c r="BD218" s="284"/>
      <c r="BE218" s="284"/>
      <c r="BF218" s="284"/>
      <c r="BG218" s="284"/>
      <c r="BH218" s="284"/>
    </row>
    <row r="219" spans="49:60">
      <c r="AW219" s="285"/>
      <c r="AX219" s="284"/>
      <c r="AY219" s="284"/>
      <c r="AZ219" s="284"/>
      <c r="BA219" s="284"/>
      <c r="BB219" s="284"/>
      <c r="BC219" s="284"/>
      <c r="BD219" s="284"/>
      <c r="BE219" s="284"/>
      <c r="BF219" s="284"/>
      <c r="BG219" s="284"/>
      <c r="BH219" s="284"/>
    </row>
    <row r="220" spans="49:60">
      <c r="AW220" s="285"/>
      <c r="AX220" s="284"/>
      <c r="AY220" s="284"/>
      <c r="AZ220" s="284"/>
      <c r="BA220" s="284"/>
      <c r="BB220" s="284"/>
      <c r="BC220" s="284"/>
      <c r="BD220" s="284"/>
      <c r="BE220" s="284"/>
      <c r="BF220" s="284"/>
      <c r="BG220" s="284"/>
      <c r="BH220" s="284"/>
    </row>
    <row r="221" spans="49:60">
      <c r="AW221" s="285"/>
      <c r="AX221" s="284"/>
      <c r="AY221" s="284"/>
      <c r="AZ221" s="284"/>
      <c r="BA221" s="284"/>
      <c r="BB221" s="284"/>
      <c r="BC221" s="284"/>
      <c r="BD221" s="284"/>
      <c r="BE221" s="284"/>
      <c r="BF221" s="284"/>
      <c r="BG221" s="284"/>
      <c r="BH221" s="284"/>
    </row>
    <row r="222" spans="49:60">
      <c r="AW222" s="285"/>
      <c r="AX222" s="284"/>
      <c r="AY222" s="284"/>
      <c r="AZ222" s="284"/>
      <c r="BA222" s="284"/>
      <c r="BB222" s="284"/>
      <c r="BC222" s="284"/>
      <c r="BD222" s="284"/>
      <c r="BE222" s="284"/>
      <c r="BF222" s="284"/>
      <c r="BG222" s="284"/>
      <c r="BH222" s="284"/>
    </row>
    <row r="223" spans="49:60">
      <c r="AW223" s="285"/>
      <c r="AX223" s="284"/>
      <c r="AY223" s="284"/>
      <c r="AZ223" s="284"/>
      <c r="BA223" s="284"/>
      <c r="BB223" s="284"/>
      <c r="BC223" s="284"/>
      <c r="BD223" s="284"/>
      <c r="BE223" s="284"/>
      <c r="BF223" s="284"/>
      <c r="BG223" s="284"/>
      <c r="BH223" s="284"/>
    </row>
    <row r="224" spans="49:60">
      <c r="AW224" s="285"/>
      <c r="AX224" s="284"/>
      <c r="AY224" s="284"/>
      <c r="AZ224" s="284"/>
      <c r="BA224" s="284"/>
      <c r="BB224" s="284"/>
      <c r="BC224" s="284"/>
      <c r="BD224" s="284"/>
      <c r="BE224" s="284"/>
      <c r="BF224" s="284"/>
      <c r="BG224" s="284"/>
      <c r="BH224" s="284"/>
    </row>
    <row r="225" spans="49:60">
      <c r="AW225" s="285"/>
      <c r="AX225" s="284"/>
      <c r="AY225" s="284"/>
      <c r="AZ225" s="284"/>
      <c r="BA225" s="284"/>
      <c r="BB225" s="284"/>
      <c r="BC225" s="284"/>
      <c r="BD225" s="284"/>
      <c r="BE225" s="284"/>
      <c r="BF225" s="284"/>
      <c r="BG225" s="284"/>
      <c r="BH225" s="284"/>
    </row>
    <row r="226" spans="49:60">
      <c r="AW226" s="285"/>
      <c r="AX226" s="284"/>
      <c r="AY226" s="284"/>
      <c r="AZ226" s="284"/>
      <c r="BA226" s="284"/>
      <c r="BB226" s="284"/>
      <c r="BC226" s="284"/>
      <c r="BD226" s="284"/>
      <c r="BE226" s="284"/>
      <c r="BF226" s="284"/>
      <c r="BG226" s="284"/>
      <c r="BH226" s="284"/>
    </row>
    <row r="227" spans="49:60">
      <c r="AW227" s="285"/>
      <c r="AX227" s="284"/>
      <c r="AY227" s="284"/>
      <c r="AZ227" s="284"/>
      <c r="BA227" s="284"/>
      <c r="BB227" s="284"/>
      <c r="BC227" s="284"/>
      <c r="BD227" s="284"/>
      <c r="BE227" s="284"/>
      <c r="BF227" s="284"/>
      <c r="BG227" s="284"/>
      <c r="BH227" s="284"/>
    </row>
    <row r="228" spans="49:60">
      <c r="AW228" s="285"/>
      <c r="AX228" s="284"/>
      <c r="AY228" s="284"/>
      <c r="AZ228" s="284"/>
      <c r="BA228" s="284"/>
      <c r="BB228" s="284"/>
      <c r="BC228" s="284"/>
      <c r="BD228" s="284"/>
      <c r="BE228" s="284"/>
      <c r="BF228" s="284"/>
      <c r="BG228" s="284"/>
      <c r="BH228" s="284"/>
    </row>
    <row r="229" spans="49:60">
      <c r="AW229" s="285"/>
      <c r="AX229" s="284"/>
      <c r="AY229" s="284"/>
      <c r="AZ229" s="284"/>
      <c r="BA229" s="284"/>
      <c r="BB229" s="284"/>
      <c r="BC229" s="284"/>
      <c r="BD229" s="284"/>
      <c r="BE229" s="284"/>
      <c r="BF229" s="284"/>
      <c r="BG229" s="284"/>
      <c r="BH229" s="284"/>
    </row>
    <row r="230" spans="49:60">
      <c r="AW230" s="285"/>
    </row>
    <row r="231" spans="49:60">
      <c r="AW231" s="285"/>
    </row>
    <row r="232" spans="49:60">
      <c r="AW232" s="285"/>
    </row>
    <row r="233" spans="49:60">
      <c r="AW233" s="285"/>
    </row>
    <row r="234" spans="49:60">
      <c r="AW234" s="285"/>
    </row>
    <row r="235" spans="49:60">
      <c r="AW235" s="285"/>
    </row>
    <row r="236" spans="49:60">
      <c r="AW236" s="285"/>
    </row>
    <row r="237" spans="49:60">
      <c r="AW237" s="285"/>
    </row>
    <row r="238" spans="49:60">
      <c r="AW238" s="285"/>
    </row>
    <row r="239" spans="49:60">
      <c r="AW239" s="285"/>
    </row>
    <row r="240" spans="49:60">
      <c r="AW240" s="285"/>
    </row>
    <row r="241" spans="49:49">
      <c r="AW241" s="285"/>
    </row>
    <row r="242" spans="49:49">
      <c r="AW242" s="285"/>
    </row>
    <row r="243" spans="49:49">
      <c r="AW243" s="285"/>
    </row>
    <row r="244" spans="49:49">
      <c r="AW244" s="285"/>
    </row>
    <row r="245" spans="49:49">
      <c r="AW245" s="285"/>
    </row>
    <row r="246" spans="49:49">
      <c r="AW246" s="285"/>
    </row>
    <row r="247" spans="49:49">
      <c r="AW247" s="285"/>
    </row>
    <row r="248" spans="49:49">
      <c r="AW248" s="285"/>
    </row>
    <row r="249" spans="49:49">
      <c r="AW249" s="285"/>
    </row>
    <row r="250" spans="49:49">
      <c r="AW250" s="285"/>
    </row>
    <row r="251" spans="49:49">
      <c r="AW251" s="285"/>
    </row>
    <row r="252" spans="49:49">
      <c r="AW252" s="285"/>
    </row>
    <row r="253" spans="49:49">
      <c r="AW253" s="285"/>
    </row>
    <row r="254" spans="49:49">
      <c r="AW254" s="285"/>
    </row>
    <row r="255" spans="49:49">
      <c r="AW255" s="285"/>
    </row>
    <row r="256" spans="49:49">
      <c r="AW256" s="285"/>
    </row>
    <row r="257" spans="49:49">
      <c r="AW257" s="285"/>
    </row>
    <row r="258" spans="49:49">
      <c r="AW258" s="285"/>
    </row>
    <row r="259" spans="49:49">
      <c r="AW259" s="285"/>
    </row>
    <row r="260" spans="49:49">
      <c r="AW260" s="285"/>
    </row>
    <row r="261" spans="49:49">
      <c r="AW261" s="285"/>
    </row>
    <row r="262" spans="49:49">
      <c r="AW262" s="285"/>
    </row>
    <row r="263" spans="49:49">
      <c r="AW263" s="285"/>
    </row>
    <row r="264" spans="49:49">
      <c r="AW264" s="285"/>
    </row>
    <row r="265" spans="49:49">
      <c r="AW265" s="285"/>
    </row>
    <row r="266" spans="49:49">
      <c r="AW266" s="285"/>
    </row>
    <row r="267" spans="49:49">
      <c r="AW267" s="285"/>
    </row>
    <row r="268" spans="49:49">
      <c r="AW268" s="285"/>
    </row>
    <row r="269" spans="49:49">
      <c r="AW269" s="285"/>
    </row>
    <row r="270" spans="49:49">
      <c r="AW270" s="285"/>
    </row>
    <row r="271" spans="49:49">
      <c r="AW271" s="285"/>
    </row>
    <row r="272" spans="49:49">
      <c r="AW272" s="285"/>
    </row>
    <row r="273" spans="49:49">
      <c r="AW273" s="285"/>
    </row>
    <row r="274" spans="49:49">
      <c r="AW274" s="285"/>
    </row>
    <row r="275" spans="49:49">
      <c r="AW275" s="285"/>
    </row>
    <row r="276" spans="49:49">
      <c r="AW276" s="285"/>
    </row>
    <row r="277" spans="49:49">
      <c r="AW277" s="285"/>
    </row>
    <row r="278" spans="49:49">
      <c r="AW278" s="285"/>
    </row>
    <row r="279" spans="49:49">
      <c r="AW279" s="285"/>
    </row>
    <row r="280" spans="49:49">
      <c r="AW280" s="285"/>
    </row>
    <row r="281" spans="49:49">
      <c r="AW281" s="285"/>
    </row>
    <row r="282" spans="49:49">
      <c r="AW282" s="285"/>
    </row>
    <row r="283" spans="49:49">
      <c r="AW283" s="285"/>
    </row>
    <row r="284" spans="49:49">
      <c r="AW284" s="285"/>
    </row>
    <row r="285" spans="49:49">
      <c r="AW285" s="285"/>
    </row>
    <row r="286" spans="49:49">
      <c r="AW286" s="285"/>
    </row>
    <row r="287" spans="49:49">
      <c r="AW287" s="285"/>
    </row>
    <row r="288" spans="49:49">
      <c r="AW288" s="285"/>
    </row>
    <row r="289" spans="49:49">
      <c r="AW289" s="285"/>
    </row>
    <row r="290" spans="49:49">
      <c r="AW290" s="285"/>
    </row>
    <row r="291" spans="49:49">
      <c r="AW291" s="285"/>
    </row>
    <row r="292" spans="49:49">
      <c r="AW292" s="285"/>
    </row>
    <row r="293" spans="49:49">
      <c r="AW293" s="285"/>
    </row>
    <row r="294" spans="49:49">
      <c r="AW294" s="285"/>
    </row>
    <row r="295" spans="49:49">
      <c r="AW295" s="285"/>
    </row>
    <row r="296" spans="49:49">
      <c r="AW296" s="285"/>
    </row>
    <row r="297" spans="49:49">
      <c r="AW297" s="285"/>
    </row>
    <row r="298" spans="49:49">
      <c r="AW298" s="285"/>
    </row>
    <row r="299" spans="49:49">
      <c r="AW299" s="285"/>
    </row>
    <row r="300" spans="49:49">
      <c r="AW300" s="285"/>
    </row>
    <row r="301" spans="49:49">
      <c r="AW301" s="285"/>
    </row>
    <row r="302" spans="49:49">
      <c r="AW302" s="285"/>
    </row>
    <row r="303" spans="49:49">
      <c r="AW303" s="285"/>
    </row>
    <row r="304" spans="49:49">
      <c r="AW304" s="285"/>
    </row>
    <row r="305" spans="49:49">
      <c r="AW305" s="285"/>
    </row>
    <row r="306" spans="49:49">
      <c r="AW306" s="285"/>
    </row>
    <row r="307" spans="49:49">
      <c r="AW307" s="285"/>
    </row>
    <row r="308" spans="49:49">
      <c r="AW308" s="285"/>
    </row>
    <row r="309" spans="49:49">
      <c r="AW309" s="285"/>
    </row>
    <row r="310" spans="49:49">
      <c r="AW310" s="285"/>
    </row>
    <row r="311" spans="49:49">
      <c r="AW311" s="285"/>
    </row>
    <row r="312" spans="49:49">
      <c r="AW312" s="285"/>
    </row>
    <row r="313" spans="49:49">
      <c r="AW313" s="285"/>
    </row>
    <row r="314" spans="49:49">
      <c r="AW314" s="285"/>
    </row>
    <row r="315" spans="49:49">
      <c r="AW315" s="285"/>
    </row>
    <row r="316" spans="49:49">
      <c r="AW316" s="285"/>
    </row>
  </sheetData>
  <mergeCells count="25">
    <mergeCell ref="S81:X81"/>
    <mergeCell ref="S19:X19"/>
    <mergeCell ref="S16:X16"/>
    <mergeCell ref="S46:X46"/>
    <mergeCell ref="AH15:AH16"/>
    <mergeCell ref="B8:G8"/>
    <mergeCell ref="I8:N8"/>
    <mergeCell ref="I15:I16"/>
    <mergeCell ref="J11:N11"/>
    <mergeCell ref="J12:N12"/>
    <mergeCell ref="J13:N13"/>
    <mergeCell ref="J14:N14"/>
    <mergeCell ref="Q11:Z11"/>
    <mergeCell ref="AX17:BH17"/>
    <mergeCell ref="AM14:AP14"/>
    <mergeCell ref="A15:A16"/>
    <mergeCell ref="B11:G11"/>
    <mergeCell ref="B12:G12"/>
    <mergeCell ref="B13:G13"/>
    <mergeCell ref="B14:G14"/>
    <mergeCell ref="F15:F16"/>
    <mergeCell ref="G15:G16"/>
    <mergeCell ref="AJ15:AJ16"/>
    <mergeCell ref="AK15:AK16"/>
    <mergeCell ref="AI15:AI16"/>
  </mergeCells>
  <phoneticPr fontId="4" type="noConversion"/>
  <conditionalFormatting sqref="J21:J108">
    <cfRule type="expression" dxfId="212" priority="1" stopIfTrue="1">
      <formula>ISERROR(J21)</formula>
    </cfRule>
    <cfRule type="expression" dxfId="211" priority="2" stopIfTrue="1">
      <formula>ISERROR(I22)</formula>
    </cfRule>
  </conditionalFormatting>
  <conditionalFormatting sqref="AW21:AW316">
    <cfRule type="expression" dxfId="210" priority="3" stopIfTrue="1">
      <formula>ISERROR(A21)</formula>
    </cfRule>
  </conditionalFormatting>
  <conditionalFormatting sqref="AX21:AX100">
    <cfRule type="expression" dxfId="209" priority="4" stopIfTrue="1">
      <formula>ISERROR(A21)</formula>
    </cfRule>
  </conditionalFormatting>
  <conditionalFormatting sqref="AY21:BB100 BD21:BH100">
    <cfRule type="expression" dxfId="208" priority="5" stopIfTrue="1">
      <formula>ISERROR($A21)</formula>
    </cfRule>
  </conditionalFormatting>
  <conditionalFormatting sqref="M19:N19 AM21:AT100 AI19:AK100 AX101:BB229 BC43:BC229 BD101:BH229 I21:I108 L21:N108 A21:G108 K21:K65536">
    <cfRule type="expression" dxfId="207" priority="6" stopIfTrue="1">
      <formula>ISERROR(A19)</formula>
    </cfRule>
  </conditionalFormatting>
  <conditionalFormatting sqref="AH21:AH100">
    <cfRule type="cellIs" dxfId="206" priority="7" stopIfTrue="1" operator="lessThan">
      <formula>1</formula>
    </cfRule>
  </conditionalFormatting>
  <dataValidations disablePrompts="1" count="1">
    <dataValidation type="list" allowBlank="1" showInputMessage="1" showErrorMessage="1" sqref="Q82:Q86 P49:P53">
      <formula1>$A$21:$A$68</formula1>
    </dataValidation>
  </dataValidations>
  <hyperlinks>
    <hyperlink ref="N1" location="INDEX!A1" display="&lt;&lt;&lt; Index &lt;&lt;&lt;"/>
  </hyperlinks>
  <printOptions horizontalCentered="1"/>
  <pageMargins left="0.78740157480314965" right="0.78740157480314965" top="0.98425196850393704" bottom="0.98425196850393704" header="0" footer="0"/>
  <pageSetup paperSize="9" scale="47" orientation="landscape" r:id="rId1"/>
  <headerFooter alignWithMargins="0"/>
  <ignoredErrors>
    <ignoredError sqref="AI73:AT100" evalError="1"/>
  </ignoredErrors>
  <drawing r:id="rId2"/>
</worksheet>
</file>

<file path=xl/worksheets/sheet15.xml><?xml version="1.0" encoding="utf-8"?>
<worksheet xmlns="http://schemas.openxmlformats.org/spreadsheetml/2006/main" xmlns:r="http://schemas.openxmlformats.org/officeDocument/2006/relationships">
  <sheetPr codeName="Hoja15" enableFormatConditionsCalculation="0"/>
  <dimension ref="A1:IT316"/>
  <sheetViews>
    <sheetView showGridLines="0" zoomScale="80" zoomScaleNormal="80" zoomScaleSheetLayoutView="55" workbookViewId="0">
      <pane xSplit="1" ySplit="19" topLeftCell="B20" activePane="bottomRight" state="frozen"/>
      <selection pane="topRight" activeCell="B1" sqref="B1"/>
      <selection pane="bottomLeft" activeCell="A20" sqref="A20"/>
      <selection pane="bottomRight" activeCell="J16" sqref="J16"/>
    </sheetView>
  </sheetViews>
  <sheetFormatPr baseColWidth="10" defaultColWidth="11.42578125" defaultRowHeight="12.75"/>
  <cols>
    <col min="1" max="1" width="17.42578125" style="17" customWidth="1"/>
    <col min="2" max="3" width="15.85546875" style="17" customWidth="1"/>
    <col min="4" max="4" width="12.85546875" style="17" customWidth="1"/>
    <col min="5" max="5" width="12.28515625" style="17" customWidth="1"/>
    <col min="6" max="6" width="12.7109375" style="17" bestFit="1" customWidth="1"/>
    <col min="7" max="7" width="11.5703125" style="17" bestFit="1" customWidth="1"/>
    <col min="8" max="8" width="4.140625" style="17" customWidth="1"/>
    <col min="9" max="9" width="14.7109375" style="17" customWidth="1"/>
    <col min="10" max="10" width="15.140625" style="17" customWidth="1"/>
    <col min="11" max="11" width="14.5703125" style="17" customWidth="1"/>
    <col min="12" max="12" width="14.85546875" style="17" customWidth="1"/>
    <col min="13" max="13" width="13.5703125" style="17" customWidth="1"/>
    <col min="14" max="14" width="14.140625" style="17" customWidth="1"/>
    <col min="15" max="15" width="11.5703125" style="17" bestFit="1" customWidth="1"/>
    <col min="16" max="16" width="11.42578125" style="17"/>
    <col min="17" max="17" width="18.42578125" style="17" customWidth="1"/>
    <col min="18" max="18" width="15" style="17" customWidth="1"/>
    <col min="19" max="19" width="12.28515625" style="17" customWidth="1"/>
    <col min="20" max="20" width="16.85546875" style="17" customWidth="1"/>
    <col min="21" max="21" width="18.5703125" style="17" customWidth="1"/>
    <col min="22" max="22" width="14.42578125" style="17" customWidth="1"/>
    <col min="23" max="41" width="11.42578125" style="17"/>
    <col min="42" max="42" width="12.28515625" style="17" bestFit="1" customWidth="1"/>
    <col min="43" max="48" width="11.42578125" style="17"/>
    <col min="49" max="49" width="11.42578125" style="84"/>
    <col min="50" max="50" width="11.85546875" style="84" bestFit="1" customWidth="1"/>
    <col min="51" max="16384" width="11.42578125" style="84"/>
  </cols>
  <sheetData>
    <row r="1" spans="1:73" s="17" customFormat="1" ht="15.75">
      <c r="A1" s="15" t="s">
        <v>48</v>
      </c>
      <c r="B1" s="16" t="str">
        <f>operation</f>
        <v>RSA ARGENTINA</v>
      </c>
      <c r="I1" s="53"/>
      <c r="J1" s="54"/>
      <c r="N1" s="463" t="s">
        <v>361</v>
      </c>
      <c r="Q1" s="15" t="s">
        <v>48</v>
      </c>
      <c r="R1" s="16" t="str">
        <f>operation</f>
        <v>RSA ARGENTINA</v>
      </c>
      <c r="Y1" s="53"/>
      <c r="Z1" s="54"/>
      <c r="BC1" s="54"/>
    </row>
    <row r="2" spans="1:73" s="17" customFormat="1" ht="15.75">
      <c r="A2" s="15" t="s">
        <v>49</v>
      </c>
      <c r="B2" s="16" t="str">
        <f>class</f>
        <v>Motor Comercial_CT</v>
      </c>
      <c r="I2" s="53"/>
      <c r="J2" s="54"/>
      <c r="Q2" s="15" t="s">
        <v>49</v>
      </c>
      <c r="R2" s="16" t="str">
        <f>class</f>
        <v>Motor Comercial_CT</v>
      </c>
      <c r="Y2" s="53"/>
      <c r="Z2" s="54"/>
      <c r="BC2" s="54"/>
    </row>
    <row r="3" spans="1:73" s="17" customFormat="1" ht="15.75">
      <c r="A3" s="15"/>
      <c r="B3" s="16"/>
      <c r="I3" s="53"/>
      <c r="J3" s="54"/>
      <c r="Q3" s="15"/>
      <c r="R3" s="16"/>
      <c r="Y3" s="53"/>
      <c r="Z3" s="54"/>
      <c r="BC3" s="54"/>
    </row>
    <row r="4" spans="1:73" s="17" customFormat="1" ht="15.75">
      <c r="A4" s="55" t="s">
        <v>96</v>
      </c>
      <c r="B4" s="16" t="str">
        <f>reinsurance</f>
        <v>Gross</v>
      </c>
      <c r="I4" s="53"/>
      <c r="J4" s="54"/>
      <c r="Q4" s="55" t="s">
        <v>96</v>
      </c>
      <c r="R4" s="16" t="str">
        <f>reinsurance</f>
        <v>Gross</v>
      </c>
      <c r="Y4" s="53"/>
      <c r="Z4" s="54"/>
      <c r="BC4" s="54"/>
    </row>
    <row r="5" spans="1:73" s="17" customFormat="1" ht="15.75">
      <c r="A5" s="21" t="str">
        <f>"Data Evaluated as of "&amp;Info_as_at</f>
        <v>Data Evaluated as of June 2014</v>
      </c>
      <c r="B5" s="56"/>
      <c r="I5" s="43"/>
      <c r="J5" s="54"/>
      <c r="Q5" s="21" t="str">
        <f>"Data Evaluated as of "&amp;Info_as_at</f>
        <v>Data Evaluated as of June 2014</v>
      </c>
      <c r="R5" s="56"/>
      <c r="Y5" s="43"/>
      <c r="Z5" s="54"/>
      <c r="BC5" s="54"/>
    </row>
    <row r="6" spans="1:73" s="17" customFormat="1" ht="15.75">
      <c r="B6" s="56"/>
      <c r="E6" s="23" t="s">
        <v>213</v>
      </c>
      <c r="I6" s="43"/>
      <c r="J6" s="54"/>
      <c r="Y6" s="43"/>
      <c r="Z6" s="54"/>
      <c r="BC6" s="54"/>
    </row>
    <row r="7" spans="1:73" s="17" customFormat="1" ht="13.5" thickBot="1">
      <c r="A7" s="53"/>
      <c r="B7" s="54"/>
      <c r="I7" s="53"/>
      <c r="J7" s="54"/>
      <c r="BC7" s="54"/>
    </row>
    <row r="8" spans="1:73" s="17" customFormat="1" ht="13.5" thickBot="1">
      <c r="A8" s="53"/>
      <c r="B8" s="903" t="s">
        <v>64</v>
      </c>
      <c r="C8" s="904"/>
      <c r="D8" s="904"/>
      <c r="E8" s="904"/>
      <c r="F8" s="904"/>
      <c r="G8" s="905"/>
      <c r="I8" s="906" t="s">
        <v>142</v>
      </c>
      <c r="J8" s="907"/>
      <c r="K8" s="907"/>
      <c r="L8" s="907"/>
      <c r="M8" s="907"/>
      <c r="N8" s="908"/>
      <c r="BC8" s="54"/>
    </row>
    <row r="9" spans="1:73" s="17" customFormat="1" hidden="1">
      <c r="A9" s="53"/>
      <c r="B9" s="54"/>
      <c r="I9" s="53"/>
      <c r="J9" s="54"/>
      <c r="BC9" s="54"/>
    </row>
    <row r="10" spans="1:73" s="17" customFormat="1">
      <c r="BC10" s="54"/>
    </row>
    <row r="11" spans="1:73" s="17" customFormat="1" ht="12.75" customHeight="1">
      <c r="A11" s="53" t="s">
        <v>19</v>
      </c>
      <c r="B11" s="915" t="s">
        <v>209</v>
      </c>
      <c r="C11" s="895"/>
      <c r="D11" s="895"/>
      <c r="E11" s="895"/>
      <c r="F11" s="895"/>
      <c r="G11" s="895"/>
      <c r="I11" s="53" t="s">
        <v>19</v>
      </c>
      <c r="J11" s="909" t="str">
        <f>B11</f>
        <v>Incurred_CCounts Losses</v>
      </c>
      <c r="K11" s="909"/>
      <c r="L11" s="909"/>
      <c r="M11" s="909"/>
      <c r="N11" s="909"/>
      <c r="Q11" s="892" t="str">
        <f>E6</f>
        <v xml:space="preserve">Analysis Based on Ultimated Claim Counts Selected on Prior Quarter Analysis </v>
      </c>
      <c r="R11" s="892"/>
      <c r="S11" s="892"/>
      <c r="T11" s="892"/>
      <c r="U11" s="892"/>
      <c r="V11" s="892"/>
      <c r="W11" s="892"/>
      <c r="X11" s="892"/>
      <c r="Y11" s="892"/>
      <c r="Z11" s="892"/>
      <c r="BC11" s="54"/>
      <c r="BU11" s="33"/>
    </row>
    <row r="12" spans="1:73" s="17" customFormat="1">
      <c r="A12" s="53" t="s">
        <v>46</v>
      </c>
      <c r="B12" s="804" t="str">
        <f>IF('User Entries'!$C$24="Yes",'User Entries'!$A$38,'User Entries'!$A$30)</f>
        <v>Attritional</v>
      </c>
      <c r="C12" s="804"/>
      <c r="D12" s="804"/>
      <c r="E12" s="804"/>
      <c r="F12" s="804"/>
      <c r="G12" s="804"/>
      <c r="I12" s="53" t="s">
        <v>46</v>
      </c>
      <c r="J12" s="804" t="str">
        <f>B12</f>
        <v>Attritional</v>
      </c>
      <c r="K12" s="804"/>
      <c r="L12" s="804"/>
      <c r="M12" s="804"/>
      <c r="N12" s="804"/>
      <c r="BC12" s="54"/>
      <c r="BU12" s="33"/>
    </row>
    <row r="13" spans="1:73" s="20" customFormat="1">
      <c r="A13" s="18"/>
      <c r="B13" s="896"/>
      <c r="C13" s="896"/>
      <c r="D13" s="896"/>
      <c r="E13" s="896"/>
      <c r="F13" s="896"/>
      <c r="G13" s="896"/>
      <c r="I13" s="18"/>
      <c r="J13" s="896"/>
      <c r="K13" s="896"/>
      <c r="L13" s="896"/>
      <c r="M13" s="896"/>
      <c r="N13" s="896"/>
      <c r="BC13" s="84"/>
    </row>
    <row r="14" spans="1:73" s="17" customFormat="1" ht="16.5" hidden="1" customHeight="1">
      <c r="A14" s="33"/>
      <c r="B14" s="896"/>
      <c r="C14" s="896"/>
      <c r="D14" s="896"/>
      <c r="E14" s="896"/>
      <c r="F14" s="896"/>
      <c r="G14" s="896"/>
      <c r="I14" s="33"/>
      <c r="J14" s="910"/>
      <c r="K14" s="910"/>
      <c r="L14" s="910"/>
      <c r="M14" s="910"/>
      <c r="N14" s="910"/>
      <c r="AM14" s="804" t="s">
        <v>192</v>
      </c>
      <c r="AN14" s="804"/>
      <c r="AO14" s="804"/>
      <c r="AP14" s="804"/>
      <c r="BC14" s="54"/>
    </row>
    <row r="15" spans="1:73" s="17" customFormat="1" ht="19.5" customHeight="1">
      <c r="A15" s="893" t="s">
        <v>23</v>
      </c>
      <c r="B15" s="62" t="s">
        <v>43</v>
      </c>
      <c r="C15" s="62" t="s">
        <v>43</v>
      </c>
      <c r="D15" s="63" t="s">
        <v>24</v>
      </c>
      <c r="E15" s="63" t="s">
        <v>58</v>
      </c>
      <c r="F15" s="897" t="s">
        <v>68</v>
      </c>
      <c r="G15" s="897" t="s">
        <v>69</v>
      </c>
      <c r="I15" s="893" t="s">
        <v>23</v>
      </c>
      <c r="J15" s="62" t="s">
        <v>43</v>
      </c>
      <c r="K15" s="62" t="s">
        <v>62</v>
      </c>
      <c r="L15" s="62" t="s">
        <v>62</v>
      </c>
      <c r="M15" s="64" t="s">
        <v>25</v>
      </c>
      <c r="N15" s="64" t="s">
        <v>25</v>
      </c>
      <c r="AH15" s="893" t="s">
        <v>191</v>
      </c>
      <c r="AI15" s="901" t="s">
        <v>56</v>
      </c>
      <c r="AJ15" s="899" t="s">
        <v>52</v>
      </c>
      <c r="AK15" s="901" t="s">
        <v>57</v>
      </c>
      <c r="AM15" s="41" t="s">
        <v>66</v>
      </c>
      <c r="AN15" s="41" t="s">
        <v>66</v>
      </c>
      <c r="AO15" s="41" t="s">
        <v>66</v>
      </c>
      <c r="AP15" s="41" t="s">
        <v>66</v>
      </c>
      <c r="AQ15" s="41" t="s">
        <v>66</v>
      </c>
      <c r="AR15" s="41" t="s">
        <v>66</v>
      </c>
      <c r="AS15" s="41" t="s">
        <v>66</v>
      </c>
      <c r="AT15" s="41" t="s">
        <v>66</v>
      </c>
      <c r="BC15" s="54"/>
    </row>
    <row r="16" spans="1:73" s="17" customFormat="1" ht="45">
      <c r="A16" s="894"/>
      <c r="B16" s="66" t="str">
        <f>INDEX($A$21:$A$108,AP_LA,1)</f>
        <v>2014 Q1</v>
      </c>
      <c r="C16" s="66" t="str">
        <f>INDEX($A$21:$A$108,Tot_Acc_Per,1)</f>
        <v>2014 Q2</v>
      </c>
      <c r="D16" s="67" t="s">
        <v>50</v>
      </c>
      <c r="E16" s="67" t="s">
        <v>50</v>
      </c>
      <c r="F16" s="898"/>
      <c r="G16" s="898"/>
      <c r="I16" s="894"/>
      <c r="J16" s="68" t="str">
        <f>INDEX(I21:I1000,Tot_Acc_Per,1)</f>
        <v>2014 Q2</v>
      </c>
      <c r="K16" s="69" t="s">
        <v>63</v>
      </c>
      <c r="L16" s="67" t="s">
        <v>212</v>
      </c>
      <c r="M16" s="71" t="s">
        <v>61</v>
      </c>
      <c r="N16" s="71" t="s">
        <v>26</v>
      </c>
      <c r="Q16" s="57"/>
      <c r="R16" s="58"/>
      <c r="S16" s="914" t="s">
        <v>64</v>
      </c>
      <c r="T16" s="914"/>
      <c r="U16" s="914"/>
      <c r="V16" s="914"/>
      <c r="W16" s="914"/>
      <c r="X16" s="914"/>
      <c r="Y16" s="58"/>
      <c r="Z16" s="59"/>
      <c r="AH16" s="894"/>
      <c r="AI16" s="902"/>
      <c r="AJ16" s="900"/>
      <c r="AK16" s="902"/>
      <c r="AM16" s="99">
        <v>3</v>
      </c>
      <c r="AN16" s="99">
        <v>6</v>
      </c>
      <c r="AO16" s="99">
        <v>9</v>
      </c>
      <c r="AP16" s="42">
        <v>12</v>
      </c>
      <c r="AQ16" s="42">
        <f>AP16+3</f>
        <v>15</v>
      </c>
      <c r="AR16" s="42">
        <f>AQ16+3</f>
        <v>18</v>
      </c>
      <c r="AS16" s="42">
        <f>AR16+3</f>
        <v>21</v>
      </c>
      <c r="AT16" s="42">
        <f>AS16+3</f>
        <v>24</v>
      </c>
      <c r="BC16" s="54"/>
    </row>
    <row r="17" spans="1:254" s="17" customFormat="1" ht="9.9499999999999993" customHeight="1" thickBot="1">
      <c r="A17" s="74"/>
      <c r="B17" s="73"/>
      <c r="C17" s="74"/>
      <c r="D17" s="74"/>
      <c r="E17" s="74"/>
      <c r="F17" s="74"/>
      <c r="G17" s="74"/>
      <c r="I17" s="72"/>
      <c r="J17" s="73"/>
      <c r="K17" s="74"/>
      <c r="L17" s="74"/>
      <c r="M17" s="74"/>
      <c r="N17" s="74"/>
      <c r="Z17" s="61"/>
      <c r="AH17" s="72"/>
      <c r="AI17" s="118"/>
      <c r="AJ17" s="118"/>
      <c r="AK17" s="118"/>
      <c r="AM17" s="54"/>
      <c r="AN17" s="54"/>
      <c r="AO17" s="54"/>
      <c r="AP17" s="54"/>
      <c r="AQ17" s="54"/>
      <c r="AR17" s="54"/>
      <c r="AX17" s="804" t="s">
        <v>205</v>
      </c>
      <c r="AY17" s="804"/>
      <c r="AZ17" s="804"/>
      <c r="BA17" s="804"/>
      <c r="BB17" s="804"/>
      <c r="BC17" s="804"/>
      <c r="BD17" s="804"/>
      <c r="BE17" s="804"/>
      <c r="BF17" s="804"/>
      <c r="BG17" s="804"/>
      <c r="BH17" s="804"/>
    </row>
    <row r="18" spans="1:254" s="17" customFormat="1" ht="8.25" customHeight="1">
      <c r="A18" s="39"/>
      <c r="B18" s="75"/>
      <c r="C18" s="39"/>
      <c r="D18" s="39"/>
      <c r="E18" s="39"/>
      <c r="F18" s="39"/>
      <c r="G18" s="39"/>
      <c r="I18" s="39"/>
      <c r="J18" s="75"/>
      <c r="K18" s="39"/>
      <c r="L18" s="39"/>
      <c r="M18" s="39"/>
      <c r="N18" s="39"/>
      <c r="AH18" s="39"/>
      <c r="AI18" s="39"/>
      <c r="AJ18" s="39"/>
      <c r="AK18" s="119"/>
      <c r="AL18" s="53"/>
      <c r="AM18" s="120"/>
      <c r="AN18" s="120"/>
      <c r="AO18" s="120"/>
      <c r="AP18" s="120"/>
      <c r="AQ18" s="120"/>
      <c r="AR18" s="120"/>
      <c r="BC18" s="54"/>
    </row>
    <row r="19" spans="1:254" s="86" customFormat="1" ht="23.25" customHeight="1">
      <c r="A19" s="81" t="str">
        <f>"Total up to "&amp;C16</f>
        <v>Total up to 2014 Q2</v>
      </c>
      <c r="B19" s="76">
        <f ca="1">SUM(INDIRECT(ADDRESS(ROW(B21),COLUMN(B21))&amp;":"&amp;ADDRESS(ROW(B21)+MATCH(C16,$A$21:$A$100)-1,COLUMN(B21))))</f>
        <v>4749</v>
      </c>
      <c r="C19" s="76">
        <f ca="1">SUM(INDIRECT(ADDRESS(ROW(C21),COLUMN(C21))&amp;":"&amp;ADDRESS(ROW(C21)+MATCH(C16,$A$21:$A$100)-1,COLUMN(C21))))</f>
        <v>4838</v>
      </c>
      <c r="D19" s="77">
        <f ca="1">C19-B19</f>
        <v>89</v>
      </c>
      <c r="E19" s="76">
        <f ca="1">SUM(INDIRECT(ADDRESS(ROW(E21),COLUMN(E21))&amp;":"&amp;ADDRESS(ROW(E21)+MATCH(LastAnalysis,$A$21:$A$100)-1,COLUMN(E21))))</f>
        <v>47.190639116889649</v>
      </c>
      <c r="F19" s="78">
        <f ca="1">D19-E19</f>
        <v>41.809360883110351</v>
      </c>
      <c r="G19" s="79">
        <f ca="1">IF(E19=0,0,D19/E19)</f>
        <v>1.8859672525212035</v>
      </c>
      <c r="H19" s="80"/>
      <c r="I19" s="81" t="str">
        <f>A19</f>
        <v>Total up to 2014 Q2</v>
      </c>
      <c r="J19" s="76">
        <f ca="1">SUM(INDIRECT(ADDRESS(ROW(J21),COLUMN(J21))&amp;":"&amp;ADDRESS(ROW(J21)+MATCH(J16,$A$21:$A$100)-1,COLUMN(J21))))</f>
        <v>4838</v>
      </c>
      <c r="K19" s="76">
        <f ca="1">SUM(INDIRECT(ADDRESS(ROW(K21),COLUMN(K21))&amp;":"&amp;ADDRESS(ROW(K21)+MATCH(J16,$A$21:$A$100)-1,COLUMN(K21))))</f>
        <v>4919.6102391022787</v>
      </c>
      <c r="L19" s="76">
        <f ca="1">SUM(INDIRECT(ADDRESS(ROW(L21),COLUMN(L21))&amp;":"&amp;ADDRESS(ROW(L21)+MATCH(B16,$A$21:$A$100)-1,COLUMN(L21))))</f>
        <v>4798.9374318190603</v>
      </c>
      <c r="M19" s="82">
        <f ca="1">K19-L19</f>
        <v>120.67280728321839</v>
      </c>
      <c r="N19" s="79">
        <f ca="1">IF(M19=0,0,M19/L19)</f>
        <v>2.5145734654322589E-2</v>
      </c>
      <c r="O19" s="54"/>
      <c r="P19" s="54"/>
      <c r="Q19" s="60"/>
      <c r="R19" s="20"/>
      <c r="S19" s="913"/>
      <c r="T19" s="913"/>
      <c r="U19" s="913"/>
      <c r="V19" s="913"/>
      <c r="W19" s="913"/>
      <c r="X19" s="913"/>
      <c r="Y19" s="20"/>
      <c r="Z19" s="61"/>
      <c r="AA19" s="54"/>
      <c r="AB19" s="54"/>
      <c r="AC19" s="54"/>
      <c r="AD19" s="54"/>
      <c r="AE19" s="54"/>
      <c r="AF19" s="193"/>
      <c r="AG19" s="54"/>
      <c r="AH19" s="165"/>
      <c r="AI19" s="121"/>
      <c r="AJ19" s="88"/>
      <c r="AK19" s="121"/>
      <c r="AL19" s="17"/>
      <c r="AM19" s="54"/>
      <c r="AN19" s="54"/>
      <c r="AO19" s="54"/>
      <c r="AP19" s="54"/>
      <c r="AQ19" s="54"/>
      <c r="AR19" s="54"/>
      <c r="AS19" s="54"/>
      <c r="AT19" s="54"/>
      <c r="AU19" s="54"/>
      <c r="AV19" s="54"/>
      <c r="AW19" s="54"/>
      <c r="AX19" s="54"/>
      <c r="AY19" s="54"/>
      <c r="AZ19" s="54"/>
      <c r="BA19" s="54"/>
      <c r="BB19" s="54"/>
      <c r="BC19" s="54"/>
      <c r="BD19" s="54"/>
      <c r="BE19" s="54"/>
      <c r="BF19" s="54"/>
      <c r="BG19" s="43"/>
      <c r="BH19" s="54"/>
      <c r="BI19" s="54"/>
      <c r="BJ19" s="54"/>
      <c r="BK19" s="54"/>
      <c r="BL19" s="54"/>
      <c r="BM19" s="54"/>
      <c r="BN19" s="54"/>
      <c r="BO19" s="54"/>
      <c r="BP19" s="54"/>
      <c r="BQ19" s="54"/>
      <c r="BR19" s="54"/>
      <c r="BS19" s="54"/>
      <c r="BT19" s="54"/>
      <c r="BU19" s="54"/>
      <c r="BV19" s="54"/>
      <c r="BW19" s="54"/>
      <c r="BX19" s="54"/>
      <c r="BY19" s="54"/>
      <c r="BZ19" s="54"/>
      <c r="CA19" s="54"/>
      <c r="CB19" s="54"/>
      <c r="CC19" s="54"/>
      <c r="CD19" s="54"/>
      <c r="CE19" s="54"/>
      <c r="CF19" s="54"/>
      <c r="CG19" s="54"/>
      <c r="CH19" s="54"/>
      <c r="CI19" s="54"/>
    </row>
    <row r="20" spans="1:254" s="17" customFormat="1">
      <c r="A20" s="32"/>
      <c r="B20" s="75"/>
      <c r="C20" s="32"/>
      <c r="D20" s="32"/>
      <c r="E20" s="32"/>
      <c r="F20" s="32"/>
      <c r="G20" s="32"/>
      <c r="I20" s="32"/>
      <c r="J20" s="75"/>
      <c r="K20" s="32"/>
      <c r="L20" s="32"/>
      <c r="M20" s="32"/>
      <c r="N20" s="32"/>
      <c r="Q20" s="60"/>
      <c r="R20" s="20"/>
      <c r="S20" s="20"/>
      <c r="T20" s="20"/>
      <c r="U20" s="20"/>
      <c r="V20" s="20"/>
      <c r="W20" s="20"/>
      <c r="X20" s="20"/>
      <c r="Y20" s="20"/>
      <c r="Z20" s="61"/>
      <c r="AF20" s="193"/>
      <c r="AH20" s="32"/>
      <c r="AI20" s="121"/>
      <c r="AJ20" s="88"/>
      <c r="AK20" s="121"/>
      <c r="AL20" s="53" t="s">
        <v>59</v>
      </c>
      <c r="AM20" s="162">
        <v>1</v>
      </c>
      <c r="AN20" s="162">
        <v>1</v>
      </c>
      <c r="AO20" s="162">
        <v>1</v>
      </c>
      <c r="AP20" s="162">
        <v>1</v>
      </c>
      <c r="AQ20" s="162">
        <v>1</v>
      </c>
      <c r="AR20" s="162">
        <v>1</v>
      </c>
      <c r="AS20" s="162">
        <v>1</v>
      </c>
      <c r="AT20" s="162">
        <v>1</v>
      </c>
      <c r="AX20" s="283" t="s">
        <v>199</v>
      </c>
      <c r="AY20" s="283" t="s">
        <v>200</v>
      </c>
      <c r="AZ20" s="41" t="s">
        <v>201</v>
      </c>
      <c r="BA20" s="43"/>
      <c r="BB20" s="43"/>
      <c r="BC20" s="54"/>
      <c r="BE20" s="283" t="s">
        <v>199</v>
      </c>
      <c r="BF20" s="283" t="s">
        <v>200</v>
      </c>
      <c r="BG20" s="43"/>
      <c r="BH20" s="43"/>
      <c r="IQ20" s="41" t="s">
        <v>71</v>
      </c>
      <c r="IR20" s="41" t="s">
        <v>195</v>
      </c>
      <c r="IS20" s="43" t="s">
        <v>196</v>
      </c>
      <c r="IT20" s="17" t="s">
        <v>197</v>
      </c>
    </row>
    <row r="21" spans="1:254" s="17" customFormat="1">
      <c r="A21" s="89" t="str">
        <f>Tri_Incurred_CCounts_Attror!A12</f>
        <v>1999 Q1</v>
      </c>
      <c r="B21" s="208">
        <f>IF(A21=$C$16,"",INDEX(Tri_Incurred_CCounts_Attror!$B12:$CC12,1,MATCH($B$16,$A$21:$A$100)-$O21))</f>
        <v>53</v>
      </c>
      <c r="C21" s="208">
        <f>INDEX(Tri_Incurred_CCounts_Attror!$B12:$CC12,1,Tot_Acc_Per-$O21)</f>
        <v>53</v>
      </c>
      <c r="D21" s="87">
        <f t="shared" ref="D21:D52" si="0">C21-B21</f>
        <v>0</v>
      </c>
      <c r="E21" s="87">
        <f t="shared" ref="E21:E52" si="1">INDEX(AM21:AT21,1,MATCH($C$16,$A$21:$A$100)-MATCH($B$16,$A$21:$A$100))*L21</f>
        <v>0</v>
      </c>
      <c r="F21" s="87">
        <f t="shared" ref="F21:F52" si="2">D21-E21</f>
        <v>0</v>
      </c>
      <c r="G21" s="88">
        <f t="shared" ref="G21:G68" si="3">IF(E21=0,0,D21/E21)</f>
        <v>0</v>
      </c>
      <c r="I21" s="89" t="str">
        <f t="shared" ref="I21:I52" si="4">A21</f>
        <v>1999 Q1</v>
      </c>
      <c r="J21" s="87">
        <f t="shared" ref="J21:J52" si="5">C21</f>
        <v>53</v>
      </c>
      <c r="K21" s="563">
        <f t="shared" ref="K21:K52" si="6">IF($J$16=I21,J21/AJ20,IF(ISERROR(A21),"",J21/(AJ21+AM21)))</f>
        <v>53</v>
      </c>
      <c r="L21" s="279">
        <f t="shared" ref="L21:L52" si="7">B21/AJ21</f>
        <v>53</v>
      </c>
      <c r="M21" s="87">
        <f t="shared" ref="M21:M52" si="8">K21-L21</f>
        <v>0</v>
      </c>
      <c r="N21" s="88">
        <f t="shared" ref="N21:N52" si="9">IF(M21=0,0,M21/L21)</f>
        <v>0</v>
      </c>
      <c r="O21" s="744">
        <v>0</v>
      </c>
      <c r="P21" s="289"/>
      <c r="Q21" s="60"/>
      <c r="R21" s="20"/>
      <c r="S21" s="20"/>
      <c r="T21" s="20"/>
      <c r="U21" s="20"/>
      <c r="V21" s="20"/>
      <c r="W21" s="20"/>
      <c r="X21" s="20"/>
      <c r="Y21" s="20"/>
      <c r="Z21" s="61"/>
      <c r="AF21" s="193"/>
      <c r="AH21" s="89">
        <f>Tot_Acc_Per*3-'User Entries'!$B$15</f>
        <v>183</v>
      </c>
      <c r="AI21" s="121">
        <f>VLOOKUP(A21,'User Entries'!$A$167:$I$254,9,0)</f>
        <v>1</v>
      </c>
      <c r="AJ21" s="88">
        <f t="shared" ref="AJ21:AJ52" si="10">1/AI21</f>
        <v>1</v>
      </c>
      <c r="AK21" s="121">
        <f>AI21</f>
        <v>1</v>
      </c>
      <c r="AM21" s="163">
        <f>AM20-AJ21</f>
        <v>0</v>
      </c>
      <c r="AN21" s="163">
        <f>AN20-AJ21</f>
        <v>0</v>
      </c>
      <c r="AO21" s="163">
        <f>AO20-AJ21</f>
        <v>0</v>
      </c>
      <c r="AP21" s="163">
        <f>$AP$20-$AJ21</f>
        <v>0</v>
      </c>
      <c r="AQ21" s="163">
        <f>$AQ$20-$AJ21</f>
        <v>0</v>
      </c>
      <c r="AR21" s="163">
        <f>$AR$20-$AJ21</f>
        <v>0</v>
      </c>
      <c r="AS21" s="163">
        <f>$AS$20-$AJ21</f>
        <v>0</v>
      </c>
      <c r="AT21" s="163">
        <f>$AT$20-$AJ21</f>
        <v>0</v>
      </c>
      <c r="AW21" s="89" t="str">
        <f t="shared" ref="AW21:AW52" si="11">IF(ISERROR(A22),"",INDEX($A$21:$A$100,Tot_Acc_Per-O21-1,1))</f>
        <v>2014 Q1</v>
      </c>
      <c r="AX21" s="286">
        <f t="shared" ref="AX21:AX52" si="12">VLOOKUP(AW21,$BD$21:$BF$100,2,0)</f>
        <v>0.70414483161316954</v>
      </c>
      <c r="AY21" s="287">
        <f t="shared" ref="AY21:AY52" si="13">VLOOKUP(AW21,$BD$21:$BF$100,3,0)</f>
        <v>0.99470715031720336</v>
      </c>
      <c r="AZ21" s="287">
        <v>1</v>
      </c>
      <c r="BA21" s="287"/>
      <c r="BB21" s="287"/>
      <c r="BC21" s="54"/>
      <c r="BD21" s="287" t="str">
        <f t="shared" ref="BD21:BD52" si="14">A21</f>
        <v>1999 Q1</v>
      </c>
      <c r="BE21" s="287">
        <f t="shared" ref="BE21:BE52" si="15">C21/L21</f>
        <v>1</v>
      </c>
      <c r="BF21" s="287">
        <f t="shared" ref="BF21:BF52" si="16">(B21+E21)/L21</f>
        <v>1</v>
      </c>
      <c r="BG21" s="287"/>
      <c r="BH21" s="287"/>
      <c r="IP21" s="17" t="e">
        <f>VLOOKUP(#REF!,$IS$21:$IT$29,2,0)</f>
        <v>#REF!</v>
      </c>
      <c r="IQ21" s="49" t="str">
        <f>LEFT(IS21,4)</f>
        <v>2014</v>
      </c>
      <c r="IR21" s="49" t="str">
        <f>RIGHT(IS21,1)</f>
        <v>1</v>
      </c>
      <c r="IS21" s="49" t="str">
        <f>LastFSR</f>
        <v>2014 Q1</v>
      </c>
      <c r="IT21" s="17">
        <v>1</v>
      </c>
    </row>
    <row r="22" spans="1:254" s="17" customFormat="1">
      <c r="A22" s="89" t="str">
        <f>Tri_Incurred_CCounts_Attror!A13</f>
        <v>1999 Q2</v>
      </c>
      <c r="B22" s="208">
        <f>IF(A22=$C$16,"",INDEX(Tri_Incurred_CCounts_Attror!$B13:$CC13,1,MATCH($B$16,$A$21:$A$100)-$O22))</f>
        <v>76</v>
      </c>
      <c r="C22" s="208">
        <f>INDEX(Tri_Incurred_CCounts_Attror!$B13:$CC13,1,Tot_Acc_Per-$O22)</f>
        <v>75</v>
      </c>
      <c r="D22" s="87">
        <f t="shared" si="0"/>
        <v>-1</v>
      </c>
      <c r="E22" s="87">
        <f t="shared" si="1"/>
        <v>0</v>
      </c>
      <c r="F22" s="87">
        <f t="shared" si="2"/>
        <v>-1</v>
      </c>
      <c r="G22" s="88">
        <f t="shared" si="3"/>
        <v>0</v>
      </c>
      <c r="I22" s="89" t="str">
        <f t="shared" si="4"/>
        <v>1999 Q2</v>
      </c>
      <c r="J22" s="87">
        <f t="shared" si="5"/>
        <v>75</v>
      </c>
      <c r="K22" s="563">
        <f t="shared" si="6"/>
        <v>75</v>
      </c>
      <c r="L22" s="279">
        <f t="shared" si="7"/>
        <v>76</v>
      </c>
      <c r="M22" s="87">
        <f t="shared" si="8"/>
        <v>-1</v>
      </c>
      <c r="N22" s="88">
        <f t="shared" si="9"/>
        <v>-1.3157894736842105E-2</v>
      </c>
      <c r="O22" s="744">
        <f t="shared" ref="O22:O53" si="17">O21+1</f>
        <v>1</v>
      </c>
      <c r="P22" s="289"/>
      <c r="Q22" s="60"/>
      <c r="R22" s="20"/>
      <c r="S22" s="20"/>
      <c r="T22" s="20"/>
      <c r="U22" s="20"/>
      <c r="V22" s="20"/>
      <c r="W22" s="20"/>
      <c r="X22" s="20"/>
      <c r="Y22" s="20"/>
      <c r="Z22" s="61"/>
      <c r="AF22" s="193"/>
      <c r="AH22" s="89">
        <f t="shared" ref="AH22:AH53" si="18">AH21-3</f>
        <v>180</v>
      </c>
      <c r="AI22" s="121">
        <f>VLOOKUP(A22,'User Entries'!$A$167:$I$254,9,0)</f>
        <v>1</v>
      </c>
      <c r="AJ22" s="88">
        <f t="shared" si="10"/>
        <v>1</v>
      </c>
      <c r="AK22" s="121">
        <f t="shared" ref="AK22:AK53" si="19">AI22/AI21</f>
        <v>1</v>
      </c>
      <c r="AM22" s="163">
        <f t="shared" ref="AM22:AM53" si="20">AJ21-AJ22</f>
        <v>0</v>
      </c>
      <c r="AN22" s="163">
        <f>AM20-AJ22</f>
        <v>0</v>
      </c>
      <c r="AO22" s="163">
        <f>AN20-AJ22</f>
        <v>0</v>
      </c>
      <c r="AP22" s="163">
        <f>$AO$20-$AJ22</f>
        <v>0</v>
      </c>
      <c r="AQ22" s="163">
        <f>$AP$20-$AJ22</f>
        <v>0</v>
      </c>
      <c r="AR22" s="163">
        <f>$AQ$20-$AJ22</f>
        <v>0</v>
      </c>
      <c r="AS22" s="163">
        <f>$AR$20-$AJ22</f>
        <v>0</v>
      </c>
      <c r="AT22" s="163">
        <f>$AS$20-$AJ22</f>
        <v>0</v>
      </c>
      <c r="AW22" s="89" t="str">
        <f t="shared" si="11"/>
        <v>2013 Q4</v>
      </c>
      <c r="AX22" s="286">
        <f t="shared" si="12"/>
        <v>0.99470715031720336</v>
      </c>
      <c r="AY22" s="287">
        <f t="shared" si="13"/>
        <v>0.99062211068551065</v>
      </c>
      <c r="AZ22" s="287">
        <v>1</v>
      </c>
      <c r="BA22" s="287"/>
      <c r="BB22" s="287"/>
      <c r="BC22" s="54"/>
      <c r="BD22" s="287" t="str">
        <f t="shared" si="14"/>
        <v>1999 Q2</v>
      </c>
      <c r="BE22" s="287">
        <f t="shared" si="15"/>
        <v>0.98684210526315785</v>
      </c>
      <c r="BF22" s="287">
        <f t="shared" si="16"/>
        <v>1</v>
      </c>
      <c r="BG22" s="287"/>
      <c r="BH22" s="287"/>
      <c r="IP22" s="17" t="e">
        <f>VLOOKUP(#REF!,$IS$21:$IT$29,2,0)</f>
        <v>#REF!</v>
      </c>
      <c r="IQ22" s="49" t="str">
        <f t="shared" ref="IQ22:IQ29" si="21">IF(IR22=1,IQ21+1,IQ21)</f>
        <v>2014</v>
      </c>
      <c r="IR22" s="49">
        <f t="shared" ref="IR22:IR29" si="22">IF(IR21=4,1,IR21+1)</f>
        <v>2</v>
      </c>
      <c r="IS22" s="49" t="str">
        <f t="shared" ref="IS22:IS29" si="23">IQ22&amp;" Q"&amp;IR22</f>
        <v>2014 Q2</v>
      </c>
      <c r="IT22" s="17">
        <f t="shared" ref="IT22:IT29" si="24">IT21+1</f>
        <v>2</v>
      </c>
    </row>
    <row r="23" spans="1:254" s="17" customFormat="1">
      <c r="A23" s="89" t="str">
        <f>Tri_Incurred_CCounts_Attror!A14</f>
        <v>1999 Q3</v>
      </c>
      <c r="B23" s="208">
        <f>IF(A23=$C$16,"",INDEX(Tri_Incurred_CCounts_Attror!$B14:$CC14,1,MATCH($B$16,$A$21:$A$100)-$O23))</f>
        <v>84</v>
      </c>
      <c r="C23" s="208">
        <f>INDEX(Tri_Incurred_CCounts_Attror!$B14:$CC14,1,Tot_Acc_Per-$O23)</f>
        <v>84</v>
      </c>
      <c r="D23" s="87">
        <f t="shared" si="0"/>
        <v>0</v>
      </c>
      <c r="E23" s="87">
        <f t="shared" si="1"/>
        <v>0</v>
      </c>
      <c r="F23" s="87">
        <f t="shared" si="2"/>
        <v>0</v>
      </c>
      <c r="G23" s="88">
        <f t="shared" si="3"/>
        <v>0</v>
      </c>
      <c r="I23" s="89" t="str">
        <f t="shared" si="4"/>
        <v>1999 Q3</v>
      </c>
      <c r="J23" s="87">
        <f t="shared" si="5"/>
        <v>84</v>
      </c>
      <c r="K23" s="563">
        <f t="shared" si="6"/>
        <v>84</v>
      </c>
      <c r="L23" s="279">
        <f t="shared" si="7"/>
        <v>84</v>
      </c>
      <c r="M23" s="87">
        <f t="shared" si="8"/>
        <v>0</v>
      </c>
      <c r="N23" s="88">
        <f t="shared" si="9"/>
        <v>0</v>
      </c>
      <c r="O23" s="744">
        <f t="shared" si="17"/>
        <v>2</v>
      </c>
      <c r="P23" s="289"/>
      <c r="Q23" s="60"/>
      <c r="R23" s="20"/>
      <c r="S23" s="20"/>
      <c r="T23" s="20"/>
      <c r="U23" s="20"/>
      <c r="V23" s="20"/>
      <c r="W23" s="20"/>
      <c r="X23" s="20"/>
      <c r="Y23" s="20"/>
      <c r="Z23" s="61"/>
      <c r="AF23" s="193"/>
      <c r="AH23" s="89">
        <f t="shared" si="18"/>
        <v>177</v>
      </c>
      <c r="AI23" s="121">
        <f>VLOOKUP(A23,'User Entries'!$A$167:$I$254,9,0)</f>
        <v>1</v>
      </c>
      <c r="AJ23" s="88">
        <f t="shared" si="10"/>
        <v>1</v>
      </c>
      <c r="AK23" s="121">
        <f t="shared" si="19"/>
        <v>1</v>
      </c>
      <c r="AM23" s="163">
        <f t="shared" si="20"/>
        <v>0</v>
      </c>
      <c r="AN23" s="163">
        <f t="shared" ref="AN23:AN54" si="25">AJ21-AJ23</f>
        <v>0</v>
      </c>
      <c r="AO23" s="163">
        <f>$AM$20-$AJ23</f>
        <v>0</v>
      </c>
      <c r="AP23" s="163">
        <f>$AN$20-$AJ23</f>
        <v>0</v>
      </c>
      <c r="AQ23" s="163">
        <f>$AO$20-$AJ23</f>
        <v>0</v>
      </c>
      <c r="AR23" s="163">
        <f>$AP$20-$AJ23</f>
        <v>0</v>
      </c>
      <c r="AS23" s="163">
        <f>$AQ$20-$AJ23</f>
        <v>0</v>
      </c>
      <c r="AT23" s="163">
        <f>$AR$20-$AJ23</f>
        <v>0</v>
      </c>
      <c r="AW23" s="89" t="str">
        <f t="shared" si="11"/>
        <v>2013 Q3</v>
      </c>
      <c r="AX23" s="286">
        <f t="shared" si="12"/>
        <v>0.97040533291641862</v>
      </c>
      <c r="AY23" s="287">
        <f t="shared" si="13"/>
        <v>0.99062211068551065</v>
      </c>
      <c r="AZ23" s="287">
        <v>1</v>
      </c>
      <c r="BA23" s="287"/>
      <c r="BB23" s="287"/>
      <c r="BC23" s="54"/>
      <c r="BD23" s="287" t="str">
        <f t="shared" si="14"/>
        <v>1999 Q3</v>
      </c>
      <c r="BE23" s="287">
        <f t="shared" si="15"/>
        <v>1</v>
      </c>
      <c r="BF23" s="287">
        <f t="shared" si="16"/>
        <v>1</v>
      </c>
      <c r="BG23" s="287"/>
      <c r="BH23" s="287"/>
      <c r="IP23" s="17" t="e">
        <f>VLOOKUP(#REF!,$IS$21:$IT$29,2,0)</f>
        <v>#REF!</v>
      </c>
      <c r="IQ23" s="49" t="str">
        <f t="shared" si="21"/>
        <v>2014</v>
      </c>
      <c r="IR23" s="49">
        <f t="shared" si="22"/>
        <v>3</v>
      </c>
      <c r="IS23" s="49" t="str">
        <f t="shared" si="23"/>
        <v>2014 Q3</v>
      </c>
      <c r="IT23" s="17">
        <f t="shared" si="24"/>
        <v>3</v>
      </c>
    </row>
    <row r="24" spans="1:254" s="17" customFormat="1">
      <c r="A24" s="89" t="str">
        <f>Tri_Incurred_CCounts_Attror!A15</f>
        <v>1999 Q4</v>
      </c>
      <c r="B24" s="208">
        <f>IF(A24=$C$16,"",INDEX(Tri_Incurred_CCounts_Attror!$B15:$CC15,1,MATCH($B$16,$A$21:$A$100)-$O24))</f>
        <v>93</v>
      </c>
      <c r="C24" s="208">
        <f>INDEX(Tri_Incurred_CCounts_Attror!$B15:$CC15,1,Tot_Acc_Per-$O24)</f>
        <v>93</v>
      </c>
      <c r="D24" s="87">
        <f t="shared" si="0"/>
        <v>0</v>
      </c>
      <c r="E24" s="87">
        <f t="shared" si="1"/>
        <v>0</v>
      </c>
      <c r="F24" s="87">
        <f t="shared" si="2"/>
        <v>0</v>
      </c>
      <c r="G24" s="88">
        <f t="shared" si="3"/>
        <v>0</v>
      </c>
      <c r="I24" s="89" t="str">
        <f t="shared" si="4"/>
        <v>1999 Q4</v>
      </c>
      <c r="J24" s="87">
        <f t="shared" si="5"/>
        <v>93</v>
      </c>
      <c r="K24" s="563">
        <f t="shared" si="6"/>
        <v>93</v>
      </c>
      <c r="L24" s="279">
        <f t="shared" si="7"/>
        <v>93</v>
      </c>
      <c r="M24" s="87">
        <f t="shared" si="8"/>
        <v>0</v>
      </c>
      <c r="N24" s="88">
        <f t="shared" si="9"/>
        <v>0</v>
      </c>
      <c r="O24" s="744">
        <f t="shared" si="17"/>
        <v>3</v>
      </c>
      <c r="P24" s="289"/>
      <c r="Q24" s="60"/>
      <c r="R24" s="20"/>
      <c r="S24" s="20"/>
      <c r="T24" s="20"/>
      <c r="U24" s="20"/>
      <c r="V24" s="20"/>
      <c r="W24" s="20"/>
      <c r="X24" s="20"/>
      <c r="Y24" s="20"/>
      <c r="Z24" s="61"/>
      <c r="AF24" s="193"/>
      <c r="AH24" s="89">
        <f t="shared" si="18"/>
        <v>174</v>
      </c>
      <c r="AI24" s="121">
        <f>VLOOKUP(A24,'User Entries'!$A$167:$I$254,9,0)</f>
        <v>1</v>
      </c>
      <c r="AJ24" s="88">
        <f t="shared" si="10"/>
        <v>1</v>
      </c>
      <c r="AK24" s="121">
        <f t="shared" si="19"/>
        <v>1</v>
      </c>
      <c r="AM24" s="163">
        <f t="shared" si="20"/>
        <v>0</v>
      </c>
      <c r="AN24" s="163">
        <f t="shared" si="25"/>
        <v>0</v>
      </c>
      <c r="AO24" s="163">
        <f t="shared" ref="AO24:AO55" si="26">AJ21-AJ24</f>
        <v>0</v>
      </c>
      <c r="AP24" s="163">
        <f>$AM$20-$AJ24</f>
        <v>0</v>
      </c>
      <c r="AQ24" s="163">
        <f>$AN$20-$AJ24</f>
        <v>0</v>
      </c>
      <c r="AR24" s="163">
        <f>$AO$20-$AJ24</f>
        <v>0</v>
      </c>
      <c r="AS24" s="163">
        <f>$AP$20-$AJ24</f>
        <v>0</v>
      </c>
      <c r="AT24" s="163">
        <f>$AQ$20-$AJ24</f>
        <v>0</v>
      </c>
      <c r="AW24" s="89" t="str">
        <f t="shared" si="11"/>
        <v>2013 Q2</v>
      </c>
      <c r="AX24" s="286">
        <f t="shared" si="12"/>
        <v>0.99062211068551076</v>
      </c>
      <c r="AY24" s="287">
        <f t="shared" si="13"/>
        <v>0.99502487562189068</v>
      </c>
      <c r="AZ24" s="287">
        <v>1</v>
      </c>
      <c r="BA24" s="287"/>
      <c r="BB24" s="287"/>
      <c r="BC24" s="54"/>
      <c r="BD24" s="287" t="str">
        <f t="shared" si="14"/>
        <v>1999 Q4</v>
      </c>
      <c r="BE24" s="287">
        <f t="shared" si="15"/>
        <v>1</v>
      </c>
      <c r="BF24" s="287">
        <f t="shared" si="16"/>
        <v>1</v>
      </c>
      <c r="BG24" s="287"/>
      <c r="BH24" s="287"/>
      <c r="IP24" s="17" t="e">
        <f>VLOOKUP(#REF!,$IS$21:$IT$29,2,0)</f>
        <v>#REF!</v>
      </c>
      <c r="IQ24" s="49" t="str">
        <f t="shared" si="21"/>
        <v>2014</v>
      </c>
      <c r="IR24" s="49">
        <f t="shared" si="22"/>
        <v>4</v>
      </c>
      <c r="IS24" s="49" t="str">
        <f t="shared" si="23"/>
        <v>2014 Q4</v>
      </c>
      <c r="IT24" s="17">
        <f t="shared" si="24"/>
        <v>4</v>
      </c>
    </row>
    <row r="25" spans="1:254" s="17" customFormat="1">
      <c r="A25" s="89" t="str">
        <f>Tri_Incurred_CCounts_Attror!A16</f>
        <v>2000 Q1</v>
      </c>
      <c r="B25" s="208">
        <f>IF(A25=$C$16,"",INDEX(Tri_Incurred_CCounts_Attror!$B16:$CC16,1,MATCH($B$16,$A$21:$A$100)-$O25))</f>
        <v>71</v>
      </c>
      <c r="C25" s="208">
        <f>INDEX(Tri_Incurred_CCounts_Attror!$B16:$CC16,1,Tot_Acc_Per-$O25)</f>
        <v>70</v>
      </c>
      <c r="D25" s="87">
        <f t="shared" si="0"/>
        <v>-1</v>
      </c>
      <c r="E25" s="87">
        <f t="shared" si="1"/>
        <v>0</v>
      </c>
      <c r="F25" s="87">
        <f t="shared" si="2"/>
        <v>-1</v>
      </c>
      <c r="G25" s="88">
        <f t="shared" si="3"/>
        <v>0</v>
      </c>
      <c r="I25" s="89" t="str">
        <f t="shared" si="4"/>
        <v>2000 Q1</v>
      </c>
      <c r="J25" s="87">
        <f t="shared" si="5"/>
        <v>70</v>
      </c>
      <c r="K25" s="563">
        <f t="shared" si="6"/>
        <v>70</v>
      </c>
      <c r="L25" s="279">
        <f t="shared" si="7"/>
        <v>71</v>
      </c>
      <c r="M25" s="87">
        <f t="shared" si="8"/>
        <v>-1</v>
      </c>
      <c r="N25" s="88">
        <f t="shared" si="9"/>
        <v>-1.4084507042253521E-2</v>
      </c>
      <c r="O25" s="744">
        <f t="shared" si="17"/>
        <v>4</v>
      </c>
      <c r="P25" s="289"/>
      <c r="Q25" s="83"/>
      <c r="R25" s="84"/>
      <c r="S25" s="84"/>
      <c r="T25" s="84"/>
      <c r="U25" s="84"/>
      <c r="V25" s="84"/>
      <c r="W25" s="84"/>
      <c r="X25" s="84"/>
      <c r="Y25" s="84"/>
      <c r="Z25" s="85"/>
      <c r="AF25" s="193"/>
      <c r="AH25" s="89">
        <f t="shared" si="18"/>
        <v>171</v>
      </c>
      <c r="AI25" s="121">
        <f>VLOOKUP(A25,'User Entries'!$A$167:$I$254,9,0)</f>
        <v>1</v>
      </c>
      <c r="AJ25" s="88">
        <f t="shared" si="10"/>
        <v>1</v>
      </c>
      <c r="AK25" s="121">
        <f t="shared" si="19"/>
        <v>1</v>
      </c>
      <c r="AM25" s="163">
        <f t="shared" si="20"/>
        <v>0</v>
      </c>
      <c r="AN25" s="163">
        <f t="shared" si="25"/>
        <v>0</v>
      </c>
      <c r="AO25" s="163">
        <f t="shared" si="26"/>
        <v>0</v>
      </c>
      <c r="AP25" s="163">
        <f t="shared" ref="AP25:AP40" si="27">AJ21-AJ25</f>
        <v>0</v>
      </c>
      <c r="AQ25" s="163">
        <f>$AM$20-$AJ25</f>
        <v>0</v>
      </c>
      <c r="AR25" s="163">
        <f>$AN$20-$AJ25</f>
        <v>0</v>
      </c>
      <c r="AS25" s="163">
        <f>$AO$20-$AJ25</f>
        <v>0</v>
      </c>
      <c r="AT25" s="163">
        <f>$AP$20-$AJ25</f>
        <v>0</v>
      </c>
      <c r="AW25" s="89" t="str">
        <f t="shared" si="11"/>
        <v>2013 Q1</v>
      </c>
      <c r="AX25" s="286">
        <f t="shared" si="12"/>
        <v>0.97133380715470286</v>
      </c>
      <c r="AY25" s="287">
        <f t="shared" si="13"/>
        <v>1</v>
      </c>
      <c r="AZ25" s="287">
        <v>1</v>
      </c>
      <c r="BA25" s="287"/>
      <c r="BB25" s="287"/>
      <c r="BC25" s="54"/>
      <c r="BD25" s="287" t="str">
        <f t="shared" si="14"/>
        <v>2000 Q1</v>
      </c>
      <c r="BE25" s="287">
        <f t="shared" si="15"/>
        <v>0.9859154929577465</v>
      </c>
      <c r="BF25" s="287">
        <f t="shared" si="16"/>
        <v>1</v>
      </c>
      <c r="BG25" s="287"/>
      <c r="BH25" s="287"/>
      <c r="IP25" s="17" t="e">
        <f>VLOOKUP(#REF!,$IS$21:$IT$29,2,0)</f>
        <v>#REF!</v>
      </c>
      <c r="IQ25" s="49">
        <f t="shared" si="21"/>
        <v>2015</v>
      </c>
      <c r="IR25" s="49">
        <f t="shared" si="22"/>
        <v>1</v>
      </c>
      <c r="IS25" s="49" t="str">
        <f t="shared" si="23"/>
        <v>2015 Q1</v>
      </c>
      <c r="IT25" s="17">
        <f t="shared" si="24"/>
        <v>5</v>
      </c>
    </row>
    <row r="26" spans="1:254" s="17" customFormat="1">
      <c r="A26" s="89" t="str">
        <f>Tri_Incurred_CCounts_Attror!A17</f>
        <v>2000 Q2</v>
      </c>
      <c r="B26" s="208">
        <f>IF(A26=$C$16,"",INDEX(Tri_Incurred_CCounts_Attror!$B17:$CC17,1,MATCH($B$16,$A$21:$A$100)-$O26))</f>
        <v>96</v>
      </c>
      <c r="C26" s="208">
        <f>INDEX(Tri_Incurred_CCounts_Attror!$B17:$CC17,1,Tot_Acc_Per-$O26)</f>
        <v>96</v>
      </c>
      <c r="D26" s="87">
        <f t="shared" si="0"/>
        <v>0</v>
      </c>
      <c r="E26" s="87">
        <f t="shared" si="1"/>
        <v>0</v>
      </c>
      <c r="F26" s="87">
        <f t="shared" si="2"/>
        <v>0</v>
      </c>
      <c r="G26" s="88">
        <f t="shared" si="3"/>
        <v>0</v>
      </c>
      <c r="I26" s="89" t="str">
        <f t="shared" si="4"/>
        <v>2000 Q2</v>
      </c>
      <c r="J26" s="87">
        <f t="shared" si="5"/>
        <v>96</v>
      </c>
      <c r="K26" s="563">
        <f t="shared" si="6"/>
        <v>96</v>
      </c>
      <c r="L26" s="279">
        <f t="shared" si="7"/>
        <v>96</v>
      </c>
      <c r="M26" s="87">
        <f t="shared" si="8"/>
        <v>0</v>
      </c>
      <c r="N26" s="88">
        <f t="shared" si="9"/>
        <v>0</v>
      </c>
      <c r="O26" s="744">
        <f t="shared" si="17"/>
        <v>5</v>
      </c>
      <c r="P26" s="289"/>
      <c r="Q26" s="60"/>
      <c r="R26" s="20"/>
      <c r="S26" s="20"/>
      <c r="T26" s="20"/>
      <c r="U26" s="20"/>
      <c r="V26" s="20"/>
      <c r="W26" s="20"/>
      <c r="X26" s="20"/>
      <c r="Y26" s="20"/>
      <c r="Z26" s="61"/>
      <c r="AF26" s="193"/>
      <c r="AH26" s="89">
        <f t="shared" si="18"/>
        <v>168</v>
      </c>
      <c r="AI26" s="121">
        <f>VLOOKUP(A26,'User Entries'!$A$167:$I$254,9,0)</f>
        <v>1</v>
      </c>
      <c r="AJ26" s="88">
        <f t="shared" si="10"/>
        <v>1</v>
      </c>
      <c r="AK26" s="121">
        <f t="shared" si="19"/>
        <v>1</v>
      </c>
      <c r="AM26" s="163">
        <f t="shared" si="20"/>
        <v>0</v>
      </c>
      <c r="AN26" s="163">
        <f t="shared" si="25"/>
        <v>0</v>
      </c>
      <c r="AO26" s="163">
        <f t="shared" si="26"/>
        <v>0</v>
      </c>
      <c r="AP26" s="163">
        <f t="shared" si="27"/>
        <v>0</v>
      </c>
      <c r="AQ26" s="163">
        <f t="shared" ref="AQ26:AQ57" si="28">$AJ21-$AJ26</f>
        <v>0</v>
      </c>
      <c r="AR26" s="163">
        <f>$AM$20-$AJ26</f>
        <v>0</v>
      </c>
      <c r="AS26" s="163">
        <f>$AN$20-$AJ26</f>
        <v>0</v>
      </c>
      <c r="AT26" s="163">
        <f>$AO$20-$AJ26</f>
        <v>0</v>
      </c>
      <c r="AW26" s="89" t="str">
        <f t="shared" si="11"/>
        <v>2012 Q4</v>
      </c>
      <c r="AX26" s="286">
        <f t="shared" si="12"/>
        <v>0.94936708860759489</v>
      </c>
      <c r="AY26" s="287">
        <f t="shared" si="13"/>
        <v>1</v>
      </c>
      <c r="AZ26" s="287">
        <v>1</v>
      </c>
      <c r="BA26" s="287"/>
      <c r="BB26" s="287"/>
      <c r="BC26" s="54"/>
      <c r="BD26" s="287" t="str">
        <f t="shared" si="14"/>
        <v>2000 Q2</v>
      </c>
      <c r="BE26" s="287">
        <f t="shared" si="15"/>
        <v>1</v>
      </c>
      <c r="BF26" s="287">
        <f t="shared" si="16"/>
        <v>1</v>
      </c>
      <c r="BG26" s="287"/>
      <c r="BH26" s="287"/>
      <c r="IP26" s="17" t="e">
        <f>VLOOKUP(#REF!,$IS$21:$IT$29,2,0)</f>
        <v>#REF!</v>
      </c>
      <c r="IQ26" s="49">
        <f t="shared" si="21"/>
        <v>2015</v>
      </c>
      <c r="IR26" s="49">
        <f t="shared" si="22"/>
        <v>2</v>
      </c>
      <c r="IS26" s="49" t="str">
        <f t="shared" si="23"/>
        <v>2015 Q2</v>
      </c>
      <c r="IT26" s="17">
        <f t="shared" si="24"/>
        <v>6</v>
      </c>
    </row>
    <row r="27" spans="1:254" s="17" customFormat="1">
      <c r="A27" s="89" t="str">
        <f>Tri_Incurred_CCounts_Attror!A18</f>
        <v>2000 Q3</v>
      </c>
      <c r="B27" s="208">
        <f>IF(A27=$C$16,"",INDEX(Tri_Incurred_CCounts_Attror!$B18:$CC18,1,MATCH($B$16,$A$21:$A$100)-$O27))</f>
        <v>86</v>
      </c>
      <c r="C27" s="208">
        <f>INDEX(Tri_Incurred_CCounts_Attror!$B18:$CC18,1,Tot_Acc_Per-$O27)</f>
        <v>86</v>
      </c>
      <c r="D27" s="87">
        <f t="shared" si="0"/>
        <v>0</v>
      </c>
      <c r="E27" s="87">
        <f t="shared" si="1"/>
        <v>0</v>
      </c>
      <c r="F27" s="87">
        <f t="shared" si="2"/>
        <v>0</v>
      </c>
      <c r="G27" s="88">
        <f t="shared" si="3"/>
        <v>0</v>
      </c>
      <c r="I27" s="89" t="str">
        <f t="shared" si="4"/>
        <v>2000 Q3</v>
      </c>
      <c r="J27" s="87">
        <f t="shared" si="5"/>
        <v>86</v>
      </c>
      <c r="K27" s="563">
        <f t="shared" si="6"/>
        <v>86</v>
      </c>
      <c r="L27" s="279">
        <f t="shared" si="7"/>
        <v>86</v>
      </c>
      <c r="M27" s="87">
        <f t="shared" si="8"/>
        <v>0</v>
      </c>
      <c r="N27" s="88">
        <f t="shared" si="9"/>
        <v>0</v>
      </c>
      <c r="O27" s="744">
        <f t="shared" si="17"/>
        <v>6</v>
      </c>
      <c r="P27" s="289"/>
      <c r="Q27" s="91"/>
      <c r="R27" s="92"/>
      <c r="S27" s="20"/>
      <c r="T27" s="20"/>
      <c r="U27" s="20"/>
      <c r="V27" s="20"/>
      <c r="W27" s="20"/>
      <c r="X27" s="20"/>
      <c r="Y27" s="20"/>
      <c r="Z27" s="61"/>
      <c r="AF27" s="193"/>
      <c r="AH27" s="89">
        <f t="shared" si="18"/>
        <v>165</v>
      </c>
      <c r="AI27" s="121">
        <f>VLOOKUP(A27,'User Entries'!$A$167:$I$254,9,0)</f>
        <v>1</v>
      </c>
      <c r="AJ27" s="88">
        <f t="shared" si="10"/>
        <v>1</v>
      </c>
      <c r="AK27" s="121">
        <f t="shared" si="19"/>
        <v>1</v>
      </c>
      <c r="AM27" s="163">
        <f t="shared" si="20"/>
        <v>0</v>
      </c>
      <c r="AN27" s="163">
        <f t="shared" si="25"/>
        <v>0</v>
      </c>
      <c r="AO27" s="163">
        <f t="shared" si="26"/>
        <v>0</v>
      </c>
      <c r="AP27" s="163">
        <f t="shared" si="27"/>
        <v>0</v>
      </c>
      <c r="AQ27" s="163">
        <f t="shared" si="28"/>
        <v>0</v>
      </c>
      <c r="AR27" s="163">
        <f t="shared" ref="AR27:AR58" si="29">$AJ21-$AJ27</f>
        <v>0</v>
      </c>
      <c r="AS27" s="163">
        <f>$AM$20-$AJ27</f>
        <v>0</v>
      </c>
      <c r="AT27" s="163">
        <f>$AN$20-$AJ27</f>
        <v>0</v>
      </c>
      <c r="AW27" s="89" t="str">
        <f t="shared" si="11"/>
        <v>2012 Q3</v>
      </c>
      <c r="AX27" s="286">
        <f t="shared" si="12"/>
        <v>0.98795180722891562</v>
      </c>
      <c r="AY27" s="287">
        <f t="shared" si="13"/>
        <v>1</v>
      </c>
      <c r="AZ27" s="287">
        <v>1</v>
      </c>
      <c r="BA27" s="287"/>
      <c r="BB27" s="287"/>
      <c r="BC27" s="54"/>
      <c r="BD27" s="287" t="str">
        <f t="shared" si="14"/>
        <v>2000 Q3</v>
      </c>
      <c r="BE27" s="287">
        <f t="shared" si="15"/>
        <v>1</v>
      </c>
      <c r="BF27" s="287">
        <f t="shared" si="16"/>
        <v>1</v>
      </c>
      <c r="BG27" s="287"/>
      <c r="BH27" s="287"/>
      <c r="IP27" s="17" t="e">
        <f>VLOOKUP(#REF!,$IS$21:$IT$29,2,0)</f>
        <v>#REF!</v>
      </c>
      <c r="IQ27" s="49">
        <f t="shared" si="21"/>
        <v>2015</v>
      </c>
      <c r="IR27" s="49">
        <f t="shared" si="22"/>
        <v>3</v>
      </c>
      <c r="IS27" s="49" t="str">
        <f t="shared" si="23"/>
        <v>2015 Q3</v>
      </c>
      <c r="IT27" s="17">
        <f t="shared" si="24"/>
        <v>7</v>
      </c>
    </row>
    <row r="28" spans="1:254" s="17" customFormat="1">
      <c r="A28" s="89" t="str">
        <f>Tri_Incurred_CCounts_Attror!A19</f>
        <v>2000 Q4</v>
      </c>
      <c r="B28" s="208">
        <f>IF(A28=$C$16,"",INDEX(Tri_Incurred_CCounts_Attror!$B19:$CC19,1,MATCH($B$16,$A$21:$A$100)-$O28))</f>
        <v>79</v>
      </c>
      <c r="C28" s="208">
        <f>INDEX(Tri_Incurred_CCounts_Attror!$B19:$CC19,1,Tot_Acc_Per-$O28)</f>
        <v>79</v>
      </c>
      <c r="D28" s="87">
        <f t="shared" si="0"/>
        <v>0</v>
      </c>
      <c r="E28" s="87">
        <f t="shared" si="1"/>
        <v>0</v>
      </c>
      <c r="F28" s="87">
        <f t="shared" si="2"/>
        <v>0</v>
      </c>
      <c r="G28" s="88">
        <f t="shared" si="3"/>
        <v>0</v>
      </c>
      <c r="I28" s="89" t="str">
        <f t="shared" si="4"/>
        <v>2000 Q4</v>
      </c>
      <c r="J28" s="87">
        <f t="shared" si="5"/>
        <v>79</v>
      </c>
      <c r="K28" s="563">
        <f t="shared" si="6"/>
        <v>79</v>
      </c>
      <c r="L28" s="279">
        <f t="shared" si="7"/>
        <v>79</v>
      </c>
      <c r="M28" s="87">
        <f t="shared" si="8"/>
        <v>0</v>
      </c>
      <c r="N28" s="88">
        <f t="shared" si="9"/>
        <v>0</v>
      </c>
      <c r="O28" s="744">
        <f t="shared" si="17"/>
        <v>7</v>
      </c>
      <c r="P28" s="289"/>
      <c r="Q28" s="166"/>
      <c r="R28" s="167"/>
      <c r="S28" s="20"/>
      <c r="T28" s="20"/>
      <c r="U28" s="20"/>
      <c r="V28" s="20"/>
      <c r="W28" s="20"/>
      <c r="X28" s="20"/>
      <c r="Y28" s="20"/>
      <c r="Z28" s="61"/>
      <c r="AF28" s="193"/>
      <c r="AH28" s="89">
        <f t="shared" si="18"/>
        <v>162</v>
      </c>
      <c r="AI28" s="121">
        <f>VLOOKUP(A28,'User Entries'!$A$167:$I$254,9,0)</f>
        <v>1</v>
      </c>
      <c r="AJ28" s="88">
        <f t="shared" si="10"/>
        <v>1</v>
      </c>
      <c r="AK28" s="121">
        <f t="shared" si="19"/>
        <v>1</v>
      </c>
      <c r="AM28" s="163">
        <f t="shared" si="20"/>
        <v>0</v>
      </c>
      <c r="AN28" s="163">
        <f t="shared" si="25"/>
        <v>0</v>
      </c>
      <c r="AO28" s="163">
        <f t="shared" si="26"/>
        <v>0</v>
      </c>
      <c r="AP28" s="163">
        <f t="shared" si="27"/>
        <v>0</v>
      </c>
      <c r="AQ28" s="163">
        <f t="shared" si="28"/>
        <v>0</v>
      </c>
      <c r="AR28" s="163">
        <f t="shared" si="29"/>
        <v>0</v>
      </c>
      <c r="AS28" s="163">
        <f t="shared" ref="AS28:AS59" si="30">$AJ21-$AJ28</f>
        <v>0</v>
      </c>
      <c r="AT28" s="163">
        <f>$AM$20-$AJ28</f>
        <v>0</v>
      </c>
      <c r="AW28" s="89" t="str">
        <f t="shared" si="11"/>
        <v>2012 Q2</v>
      </c>
      <c r="AX28" s="286">
        <f t="shared" si="12"/>
        <v>0.96842105263157896</v>
      </c>
      <c r="AY28" s="287">
        <f t="shared" si="13"/>
        <v>1</v>
      </c>
      <c r="AZ28" s="287">
        <v>1</v>
      </c>
      <c r="BA28" s="287"/>
      <c r="BB28" s="287"/>
      <c r="BC28" s="54"/>
      <c r="BD28" s="287" t="str">
        <f t="shared" si="14"/>
        <v>2000 Q4</v>
      </c>
      <c r="BE28" s="287">
        <f t="shared" si="15"/>
        <v>1</v>
      </c>
      <c r="BF28" s="287">
        <f t="shared" si="16"/>
        <v>1</v>
      </c>
      <c r="BG28" s="287"/>
      <c r="BH28" s="287"/>
      <c r="IP28" s="17" t="e">
        <f>VLOOKUP(#REF!,$IS$21:$IT$29,2,0)</f>
        <v>#REF!</v>
      </c>
      <c r="IQ28" s="49">
        <f t="shared" si="21"/>
        <v>2015</v>
      </c>
      <c r="IR28" s="49">
        <f t="shared" si="22"/>
        <v>4</v>
      </c>
      <c r="IS28" s="49" t="str">
        <f t="shared" si="23"/>
        <v>2015 Q4</v>
      </c>
      <c r="IT28" s="17">
        <f t="shared" si="24"/>
        <v>8</v>
      </c>
    </row>
    <row r="29" spans="1:254" s="17" customFormat="1">
      <c r="A29" s="89" t="str">
        <f>Tri_Incurred_CCounts_Attror!A20</f>
        <v>2001 Q1</v>
      </c>
      <c r="B29" s="208">
        <f>IF(A29=$C$16,"",INDEX(Tri_Incurred_CCounts_Attror!$B20:$CC20,1,MATCH($B$16,$A$21:$A$100)-$O29))</f>
        <v>82</v>
      </c>
      <c r="C29" s="208">
        <f>INDEX(Tri_Incurred_CCounts_Attror!$B20:$CC20,1,Tot_Acc_Per-$O29)</f>
        <v>82</v>
      </c>
      <c r="D29" s="87">
        <f t="shared" si="0"/>
        <v>0</v>
      </c>
      <c r="E29" s="87">
        <f t="shared" si="1"/>
        <v>0</v>
      </c>
      <c r="F29" s="87">
        <f t="shared" si="2"/>
        <v>0</v>
      </c>
      <c r="G29" s="88">
        <f t="shared" si="3"/>
        <v>0</v>
      </c>
      <c r="I29" s="89" t="str">
        <f t="shared" si="4"/>
        <v>2001 Q1</v>
      </c>
      <c r="J29" s="87">
        <f t="shared" si="5"/>
        <v>82</v>
      </c>
      <c r="K29" s="563">
        <f t="shared" si="6"/>
        <v>82</v>
      </c>
      <c r="L29" s="279">
        <f t="shared" si="7"/>
        <v>82</v>
      </c>
      <c r="M29" s="87">
        <f t="shared" si="8"/>
        <v>0</v>
      </c>
      <c r="N29" s="88">
        <f t="shared" si="9"/>
        <v>0</v>
      </c>
      <c r="O29" s="744">
        <f t="shared" si="17"/>
        <v>8</v>
      </c>
      <c r="P29" s="289"/>
      <c r="Q29" s="166"/>
      <c r="R29" s="167"/>
      <c r="S29" s="20"/>
      <c r="T29" s="20"/>
      <c r="U29" s="20"/>
      <c r="V29" s="20"/>
      <c r="W29" s="20"/>
      <c r="X29" s="20"/>
      <c r="Y29" s="20"/>
      <c r="Z29" s="61"/>
      <c r="AF29" s="193"/>
      <c r="AH29" s="89">
        <f t="shared" si="18"/>
        <v>159</v>
      </c>
      <c r="AI29" s="121">
        <f>VLOOKUP(A29,'User Entries'!$A$167:$I$254,9,0)</f>
        <v>1</v>
      </c>
      <c r="AJ29" s="88">
        <f t="shared" si="10"/>
        <v>1</v>
      </c>
      <c r="AK29" s="121">
        <f t="shared" si="19"/>
        <v>1</v>
      </c>
      <c r="AM29" s="163">
        <f t="shared" si="20"/>
        <v>0</v>
      </c>
      <c r="AN29" s="163">
        <f t="shared" si="25"/>
        <v>0</v>
      </c>
      <c r="AO29" s="163">
        <f t="shared" si="26"/>
        <v>0</v>
      </c>
      <c r="AP29" s="163">
        <f t="shared" si="27"/>
        <v>0</v>
      </c>
      <c r="AQ29" s="163">
        <f t="shared" si="28"/>
        <v>0</v>
      </c>
      <c r="AR29" s="163">
        <f t="shared" si="29"/>
        <v>0</v>
      </c>
      <c r="AS29" s="163">
        <f t="shared" si="30"/>
        <v>0</v>
      </c>
      <c r="AT29" s="163">
        <f t="shared" ref="AT29:AT60" si="31">$AJ21-$AJ29</f>
        <v>0</v>
      </c>
      <c r="AW29" s="89" t="str">
        <f t="shared" si="11"/>
        <v>2012 Q1</v>
      </c>
      <c r="AX29" s="286">
        <f t="shared" si="12"/>
        <v>0.97826086956521741</v>
      </c>
      <c r="AY29" s="287">
        <f t="shared" si="13"/>
        <v>1</v>
      </c>
      <c r="AZ29" s="287">
        <v>1</v>
      </c>
      <c r="BA29" s="287"/>
      <c r="BB29" s="287"/>
      <c r="BC29" s="54"/>
      <c r="BD29" s="287" t="str">
        <f t="shared" si="14"/>
        <v>2001 Q1</v>
      </c>
      <c r="BE29" s="287">
        <f t="shared" si="15"/>
        <v>1</v>
      </c>
      <c r="BF29" s="287">
        <f t="shared" si="16"/>
        <v>1</v>
      </c>
      <c r="BG29" s="287"/>
      <c r="BH29" s="287"/>
      <c r="IP29" s="17" t="e">
        <f>VLOOKUP(#REF!,$IS$21:$IT$29,2,0)</f>
        <v>#REF!</v>
      </c>
      <c r="IQ29" s="49">
        <f t="shared" si="21"/>
        <v>2016</v>
      </c>
      <c r="IR29" s="49">
        <f t="shared" si="22"/>
        <v>1</v>
      </c>
      <c r="IS29" s="49" t="str">
        <f t="shared" si="23"/>
        <v>2016 Q1</v>
      </c>
      <c r="IT29" s="17">
        <f t="shared" si="24"/>
        <v>9</v>
      </c>
    </row>
    <row r="30" spans="1:254" s="17" customFormat="1">
      <c r="A30" s="89" t="str">
        <f>Tri_Incurred_CCounts_Attror!A21</f>
        <v>2001 Q2</v>
      </c>
      <c r="B30" s="208">
        <f>IF(A30=$C$16,"",INDEX(Tri_Incurred_CCounts_Attror!$B21:$CC21,1,MATCH($B$16,$A$21:$A$100)-$O30))</f>
        <v>93</v>
      </c>
      <c r="C30" s="208">
        <f>INDEX(Tri_Incurred_CCounts_Attror!$B21:$CC21,1,Tot_Acc_Per-$O30)</f>
        <v>93</v>
      </c>
      <c r="D30" s="87">
        <f t="shared" si="0"/>
        <v>0</v>
      </c>
      <c r="E30" s="87">
        <f t="shared" si="1"/>
        <v>0</v>
      </c>
      <c r="F30" s="87">
        <f t="shared" si="2"/>
        <v>0</v>
      </c>
      <c r="G30" s="88">
        <f t="shared" si="3"/>
        <v>0</v>
      </c>
      <c r="I30" s="89" t="str">
        <f t="shared" si="4"/>
        <v>2001 Q2</v>
      </c>
      <c r="J30" s="87">
        <f t="shared" si="5"/>
        <v>93</v>
      </c>
      <c r="K30" s="563">
        <f t="shared" si="6"/>
        <v>93</v>
      </c>
      <c r="L30" s="279">
        <f t="shared" si="7"/>
        <v>93</v>
      </c>
      <c r="M30" s="87">
        <f t="shared" si="8"/>
        <v>0</v>
      </c>
      <c r="N30" s="88">
        <f t="shared" si="9"/>
        <v>0</v>
      </c>
      <c r="O30" s="744">
        <f t="shared" si="17"/>
        <v>9</v>
      </c>
      <c r="P30" s="289"/>
      <c r="Q30" s="166"/>
      <c r="R30" s="167"/>
      <c r="S30" s="20"/>
      <c r="T30" s="20"/>
      <c r="U30" s="20"/>
      <c r="V30" s="20"/>
      <c r="W30" s="20"/>
      <c r="X30" s="20"/>
      <c r="Y30" s="20"/>
      <c r="Z30" s="61"/>
      <c r="AF30" s="193"/>
      <c r="AH30" s="89">
        <f t="shared" si="18"/>
        <v>156</v>
      </c>
      <c r="AI30" s="121">
        <f>VLOOKUP(A30,'User Entries'!$A$167:$I$254,9,0)</f>
        <v>1</v>
      </c>
      <c r="AJ30" s="88">
        <f t="shared" si="10"/>
        <v>1</v>
      </c>
      <c r="AK30" s="121">
        <f t="shared" si="19"/>
        <v>1</v>
      </c>
      <c r="AM30" s="163">
        <f t="shared" si="20"/>
        <v>0</v>
      </c>
      <c r="AN30" s="163">
        <f t="shared" si="25"/>
        <v>0</v>
      </c>
      <c r="AO30" s="163">
        <f t="shared" si="26"/>
        <v>0</v>
      </c>
      <c r="AP30" s="163">
        <f t="shared" si="27"/>
        <v>0</v>
      </c>
      <c r="AQ30" s="163">
        <f t="shared" si="28"/>
        <v>0</v>
      </c>
      <c r="AR30" s="163">
        <f t="shared" si="29"/>
        <v>0</v>
      </c>
      <c r="AS30" s="163">
        <f t="shared" si="30"/>
        <v>0</v>
      </c>
      <c r="AT30" s="163">
        <f t="shared" si="31"/>
        <v>0</v>
      </c>
      <c r="AW30" s="89" t="str">
        <f t="shared" si="11"/>
        <v>2011 Q4</v>
      </c>
      <c r="AX30" s="286">
        <f t="shared" si="12"/>
        <v>1</v>
      </c>
      <c r="AY30" s="287">
        <f t="shared" si="13"/>
        <v>1</v>
      </c>
      <c r="AZ30" s="287">
        <v>1</v>
      </c>
      <c r="BA30" s="287"/>
      <c r="BB30" s="287"/>
      <c r="BC30" s="54"/>
      <c r="BD30" s="287" t="str">
        <f t="shared" si="14"/>
        <v>2001 Q2</v>
      </c>
      <c r="BE30" s="287">
        <f t="shared" si="15"/>
        <v>1</v>
      </c>
      <c r="BF30" s="287">
        <f t="shared" si="16"/>
        <v>1</v>
      </c>
      <c r="BG30" s="287"/>
      <c r="BH30" s="287"/>
      <c r="IP30" s="17" t="e">
        <f>VLOOKUP(#REF!,$IS$21:$IT$29,2,0)</f>
        <v>#REF!</v>
      </c>
      <c r="IQ30" s="49"/>
      <c r="IR30" s="49"/>
      <c r="IS30" s="49"/>
    </row>
    <row r="31" spans="1:254" s="17" customFormat="1">
      <c r="A31" s="89" t="str">
        <f>Tri_Incurred_CCounts_Attror!A22</f>
        <v>2001 Q3</v>
      </c>
      <c r="B31" s="208">
        <f>IF(A31=$C$16,"",INDEX(Tri_Incurred_CCounts_Attror!$B22:$CC22,1,MATCH($B$16,$A$21:$A$100)-$O31))</f>
        <v>107</v>
      </c>
      <c r="C31" s="208">
        <f>INDEX(Tri_Incurred_CCounts_Attror!$B22:$CC22,1,Tot_Acc_Per-$O31)</f>
        <v>107</v>
      </c>
      <c r="D31" s="87">
        <f t="shared" si="0"/>
        <v>0</v>
      </c>
      <c r="E31" s="87">
        <f t="shared" si="1"/>
        <v>0</v>
      </c>
      <c r="F31" s="87">
        <f t="shared" si="2"/>
        <v>0</v>
      </c>
      <c r="G31" s="88">
        <f t="shared" si="3"/>
        <v>0</v>
      </c>
      <c r="I31" s="89" t="str">
        <f t="shared" si="4"/>
        <v>2001 Q3</v>
      </c>
      <c r="J31" s="87">
        <f t="shared" si="5"/>
        <v>107</v>
      </c>
      <c r="K31" s="563">
        <f t="shared" si="6"/>
        <v>107</v>
      </c>
      <c r="L31" s="279">
        <f t="shared" si="7"/>
        <v>107</v>
      </c>
      <c r="M31" s="87">
        <f t="shared" si="8"/>
        <v>0</v>
      </c>
      <c r="N31" s="88">
        <f t="shared" si="9"/>
        <v>0</v>
      </c>
      <c r="O31" s="744">
        <f t="shared" si="17"/>
        <v>10</v>
      </c>
      <c r="P31" s="289"/>
      <c r="Q31" s="166"/>
      <c r="R31" s="167"/>
      <c r="S31" s="20"/>
      <c r="T31" s="20"/>
      <c r="U31" s="20"/>
      <c r="V31" s="20"/>
      <c r="W31" s="20"/>
      <c r="X31" s="20"/>
      <c r="Y31" s="20"/>
      <c r="Z31" s="61"/>
      <c r="AF31" s="193"/>
      <c r="AH31" s="89">
        <f t="shared" si="18"/>
        <v>153</v>
      </c>
      <c r="AI31" s="121">
        <f>VLOOKUP(A31,'User Entries'!$A$167:$I$254,9,0)</f>
        <v>1</v>
      </c>
      <c r="AJ31" s="88">
        <f t="shared" si="10"/>
        <v>1</v>
      </c>
      <c r="AK31" s="121">
        <f t="shared" si="19"/>
        <v>1</v>
      </c>
      <c r="AM31" s="163">
        <f t="shared" si="20"/>
        <v>0</v>
      </c>
      <c r="AN31" s="163">
        <f t="shared" si="25"/>
        <v>0</v>
      </c>
      <c r="AO31" s="163">
        <f t="shared" si="26"/>
        <v>0</v>
      </c>
      <c r="AP31" s="163">
        <f t="shared" si="27"/>
        <v>0</v>
      </c>
      <c r="AQ31" s="163">
        <f t="shared" si="28"/>
        <v>0</v>
      </c>
      <c r="AR31" s="163">
        <f t="shared" si="29"/>
        <v>0</v>
      </c>
      <c r="AS31" s="163">
        <f t="shared" si="30"/>
        <v>0</v>
      </c>
      <c r="AT31" s="163">
        <f t="shared" si="31"/>
        <v>0</v>
      </c>
      <c r="AW31" s="89" t="str">
        <f t="shared" si="11"/>
        <v>2011 Q3</v>
      </c>
      <c r="AX31" s="286">
        <f t="shared" si="12"/>
        <v>0.96923076923076923</v>
      </c>
      <c r="AY31" s="287">
        <f t="shared" si="13"/>
        <v>1</v>
      </c>
      <c r="AZ31" s="287">
        <v>1</v>
      </c>
      <c r="BA31" s="287"/>
      <c r="BB31" s="287"/>
      <c r="BC31" s="54"/>
      <c r="BD31" s="287" t="str">
        <f t="shared" si="14"/>
        <v>2001 Q3</v>
      </c>
      <c r="BE31" s="287">
        <f t="shared" si="15"/>
        <v>1</v>
      </c>
      <c r="BF31" s="287">
        <f t="shared" si="16"/>
        <v>1</v>
      </c>
      <c r="BG31" s="287"/>
      <c r="BH31" s="287"/>
      <c r="IP31" s="17" t="e">
        <f>VLOOKUP(#REF!,$IS$21:$IT$29,2,0)</f>
        <v>#REF!</v>
      </c>
      <c r="IQ31" s="49"/>
      <c r="IR31" s="49"/>
      <c r="IS31" s="49"/>
    </row>
    <row r="32" spans="1:254" s="17" customFormat="1">
      <c r="A32" s="89" t="str">
        <f>Tri_Incurred_CCounts_Attror!A23</f>
        <v>2001 Q4</v>
      </c>
      <c r="B32" s="208">
        <f>IF(A32=$C$16,"",INDEX(Tri_Incurred_CCounts_Attror!$B23:$CC23,1,MATCH($B$16,$A$21:$A$100)-$O32))</f>
        <v>82</v>
      </c>
      <c r="C32" s="208">
        <f>INDEX(Tri_Incurred_CCounts_Attror!$B23:$CC23,1,Tot_Acc_Per-$O32)</f>
        <v>82</v>
      </c>
      <c r="D32" s="87">
        <f t="shared" si="0"/>
        <v>0</v>
      </c>
      <c r="E32" s="87">
        <f t="shared" si="1"/>
        <v>0</v>
      </c>
      <c r="F32" s="87">
        <f t="shared" si="2"/>
        <v>0</v>
      </c>
      <c r="G32" s="88">
        <f t="shared" si="3"/>
        <v>0</v>
      </c>
      <c r="I32" s="89" t="str">
        <f t="shared" si="4"/>
        <v>2001 Q4</v>
      </c>
      <c r="J32" s="87">
        <f t="shared" si="5"/>
        <v>82</v>
      </c>
      <c r="K32" s="563">
        <f t="shared" si="6"/>
        <v>82</v>
      </c>
      <c r="L32" s="279">
        <f t="shared" si="7"/>
        <v>82</v>
      </c>
      <c r="M32" s="87">
        <f t="shared" si="8"/>
        <v>0</v>
      </c>
      <c r="N32" s="88">
        <f t="shared" si="9"/>
        <v>0</v>
      </c>
      <c r="O32" s="744">
        <f t="shared" si="17"/>
        <v>11</v>
      </c>
      <c r="P32" s="289"/>
      <c r="Q32" s="166"/>
      <c r="R32" s="167"/>
      <c r="S32" s="20"/>
      <c r="T32" s="20"/>
      <c r="U32" s="20"/>
      <c r="V32" s="20"/>
      <c r="W32" s="20"/>
      <c r="X32" s="20"/>
      <c r="Y32" s="20"/>
      <c r="Z32" s="61"/>
      <c r="AF32" s="193"/>
      <c r="AH32" s="89">
        <f t="shared" si="18"/>
        <v>150</v>
      </c>
      <c r="AI32" s="121">
        <f>VLOOKUP(A32,'User Entries'!$A$167:$I$254,9,0)</f>
        <v>1</v>
      </c>
      <c r="AJ32" s="88">
        <f t="shared" si="10"/>
        <v>1</v>
      </c>
      <c r="AK32" s="121">
        <f t="shared" si="19"/>
        <v>1</v>
      </c>
      <c r="AM32" s="163">
        <f t="shared" si="20"/>
        <v>0</v>
      </c>
      <c r="AN32" s="163">
        <f t="shared" si="25"/>
        <v>0</v>
      </c>
      <c r="AO32" s="163">
        <f t="shared" si="26"/>
        <v>0</v>
      </c>
      <c r="AP32" s="163">
        <f t="shared" si="27"/>
        <v>0</v>
      </c>
      <c r="AQ32" s="163">
        <f t="shared" si="28"/>
        <v>0</v>
      </c>
      <c r="AR32" s="163">
        <f t="shared" si="29"/>
        <v>0</v>
      </c>
      <c r="AS32" s="163">
        <f t="shared" si="30"/>
        <v>0</v>
      </c>
      <c r="AT32" s="163">
        <f t="shared" si="31"/>
        <v>0</v>
      </c>
      <c r="AW32" s="89" t="str">
        <f t="shared" si="11"/>
        <v>2011 Q2</v>
      </c>
      <c r="AX32" s="286">
        <f t="shared" si="12"/>
        <v>0.99029126213592233</v>
      </c>
      <c r="AY32" s="287">
        <f t="shared" si="13"/>
        <v>1</v>
      </c>
      <c r="AZ32" s="287">
        <v>1</v>
      </c>
      <c r="BA32" s="287"/>
      <c r="BB32" s="287"/>
      <c r="BC32" s="54"/>
      <c r="BD32" s="287" t="str">
        <f t="shared" si="14"/>
        <v>2001 Q4</v>
      </c>
      <c r="BE32" s="287">
        <f t="shared" si="15"/>
        <v>1</v>
      </c>
      <c r="BF32" s="287">
        <f t="shared" si="16"/>
        <v>1</v>
      </c>
      <c r="BG32" s="287"/>
      <c r="BH32" s="287"/>
      <c r="IP32" s="17" t="e">
        <f>VLOOKUP(#REF!,$IS$21:$IT$29,2,0)</f>
        <v>#REF!</v>
      </c>
      <c r="IQ32" s="49"/>
      <c r="IR32" s="49"/>
      <c r="IS32" s="49"/>
    </row>
    <row r="33" spans="1:250" s="17" customFormat="1">
      <c r="A33" s="89" t="str">
        <f>Tri_Incurred_CCounts_Attror!A24</f>
        <v>2002 Q1</v>
      </c>
      <c r="B33" s="208">
        <f>IF(A33=$C$16,"",INDEX(Tri_Incurred_CCounts_Attror!$B24:$CC24,1,MATCH($B$16,$A$21:$A$100)-$O33))</f>
        <v>99</v>
      </c>
      <c r="C33" s="208">
        <f>INDEX(Tri_Incurred_CCounts_Attror!$B24:$CC24,1,Tot_Acc_Per-$O33)</f>
        <v>99</v>
      </c>
      <c r="D33" s="87">
        <f t="shared" si="0"/>
        <v>0</v>
      </c>
      <c r="E33" s="87">
        <f t="shared" si="1"/>
        <v>0</v>
      </c>
      <c r="F33" s="87">
        <f t="shared" si="2"/>
        <v>0</v>
      </c>
      <c r="G33" s="88">
        <f t="shared" si="3"/>
        <v>0</v>
      </c>
      <c r="I33" s="89" t="str">
        <f t="shared" si="4"/>
        <v>2002 Q1</v>
      </c>
      <c r="J33" s="87">
        <f t="shared" si="5"/>
        <v>99</v>
      </c>
      <c r="K33" s="563">
        <f t="shared" si="6"/>
        <v>99</v>
      </c>
      <c r="L33" s="279">
        <f t="shared" si="7"/>
        <v>99</v>
      </c>
      <c r="M33" s="87">
        <f t="shared" si="8"/>
        <v>0</v>
      </c>
      <c r="N33" s="88">
        <f t="shared" si="9"/>
        <v>0</v>
      </c>
      <c r="O33" s="744">
        <f t="shared" si="17"/>
        <v>12</v>
      </c>
      <c r="P33" s="289"/>
      <c r="Q33" s="94"/>
      <c r="R33" s="95"/>
      <c r="S33" s="20"/>
      <c r="T33" s="20"/>
      <c r="U33" s="20"/>
      <c r="V33" s="20"/>
      <c r="W33" s="20"/>
      <c r="X33" s="20"/>
      <c r="Y33" s="20"/>
      <c r="Z33" s="61"/>
      <c r="AF33" s="193"/>
      <c r="AH33" s="89">
        <f t="shared" si="18"/>
        <v>147</v>
      </c>
      <c r="AI33" s="121">
        <f>VLOOKUP(A33,'User Entries'!$A$167:$I$254,9,0)</f>
        <v>1</v>
      </c>
      <c r="AJ33" s="88">
        <f t="shared" si="10"/>
        <v>1</v>
      </c>
      <c r="AK33" s="121">
        <f t="shared" si="19"/>
        <v>1</v>
      </c>
      <c r="AM33" s="163">
        <f t="shared" si="20"/>
        <v>0</v>
      </c>
      <c r="AN33" s="163">
        <f t="shared" si="25"/>
        <v>0</v>
      </c>
      <c r="AO33" s="163">
        <f t="shared" si="26"/>
        <v>0</v>
      </c>
      <c r="AP33" s="163">
        <f t="shared" si="27"/>
        <v>0</v>
      </c>
      <c r="AQ33" s="163">
        <f t="shared" si="28"/>
        <v>0</v>
      </c>
      <c r="AR33" s="163">
        <f t="shared" si="29"/>
        <v>0</v>
      </c>
      <c r="AS33" s="163">
        <f t="shared" si="30"/>
        <v>0</v>
      </c>
      <c r="AT33" s="163">
        <f t="shared" si="31"/>
        <v>0</v>
      </c>
      <c r="AW33" s="89" t="str">
        <f t="shared" si="11"/>
        <v>2011 Q1</v>
      </c>
      <c r="AX33" s="286">
        <f t="shared" si="12"/>
        <v>1</v>
      </c>
      <c r="AY33" s="287">
        <f t="shared" si="13"/>
        <v>1</v>
      </c>
      <c r="AZ33" s="287">
        <v>1</v>
      </c>
      <c r="BA33" s="287"/>
      <c r="BB33" s="287"/>
      <c r="BC33" s="54"/>
      <c r="BD33" s="287" t="str">
        <f t="shared" si="14"/>
        <v>2002 Q1</v>
      </c>
      <c r="BE33" s="287">
        <f t="shared" si="15"/>
        <v>1</v>
      </c>
      <c r="BF33" s="287">
        <f t="shared" si="16"/>
        <v>1</v>
      </c>
      <c r="BG33" s="287"/>
      <c r="BH33" s="287"/>
      <c r="IP33" s="17" t="e">
        <f>VLOOKUP(#REF!,$IS$21:$IT$29,2,0)</f>
        <v>#REF!</v>
      </c>
    </row>
    <row r="34" spans="1:250" s="17" customFormat="1">
      <c r="A34" s="89" t="str">
        <f>Tri_Incurred_CCounts_Attror!A25</f>
        <v>2002 Q2</v>
      </c>
      <c r="B34" s="208">
        <f>IF(A34=$C$16,"",INDEX(Tri_Incurred_CCounts_Attror!$B25:$CC25,1,MATCH($B$16,$A$21:$A$100)-$O34))</f>
        <v>119</v>
      </c>
      <c r="C34" s="208">
        <f>INDEX(Tri_Incurred_CCounts_Attror!$B25:$CC25,1,Tot_Acc_Per-$O34)</f>
        <v>119</v>
      </c>
      <c r="D34" s="87">
        <f t="shared" si="0"/>
        <v>0</v>
      </c>
      <c r="E34" s="87">
        <f t="shared" si="1"/>
        <v>0</v>
      </c>
      <c r="F34" s="87">
        <f t="shared" si="2"/>
        <v>0</v>
      </c>
      <c r="G34" s="88">
        <f t="shared" si="3"/>
        <v>0</v>
      </c>
      <c r="I34" s="89" t="str">
        <f t="shared" si="4"/>
        <v>2002 Q2</v>
      </c>
      <c r="J34" s="87">
        <f t="shared" si="5"/>
        <v>119</v>
      </c>
      <c r="K34" s="563">
        <f t="shared" si="6"/>
        <v>119</v>
      </c>
      <c r="L34" s="279">
        <f t="shared" si="7"/>
        <v>119</v>
      </c>
      <c r="M34" s="87">
        <f t="shared" si="8"/>
        <v>0</v>
      </c>
      <c r="N34" s="88">
        <f t="shared" si="9"/>
        <v>0</v>
      </c>
      <c r="O34" s="744">
        <f t="shared" si="17"/>
        <v>13</v>
      </c>
      <c r="P34" s="289"/>
      <c r="Q34" s="60"/>
      <c r="R34" s="20"/>
      <c r="S34" s="20"/>
      <c r="T34" s="20"/>
      <c r="U34" s="20"/>
      <c r="V34" s="20"/>
      <c r="W34" s="20"/>
      <c r="X34" s="20"/>
      <c r="Y34" s="20"/>
      <c r="Z34" s="61"/>
      <c r="AF34" s="193"/>
      <c r="AH34" s="89">
        <f t="shared" si="18"/>
        <v>144</v>
      </c>
      <c r="AI34" s="121">
        <f>VLOOKUP(A34,'User Entries'!$A$167:$I$254,9,0)</f>
        <v>1</v>
      </c>
      <c r="AJ34" s="88">
        <f t="shared" si="10"/>
        <v>1</v>
      </c>
      <c r="AK34" s="121">
        <f t="shared" si="19"/>
        <v>1</v>
      </c>
      <c r="AM34" s="163">
        <f t="shared" si="20"/>
        <v>0</v>
      </c>
      <c r="AN34" s="163">
        <f t="shared" si="25"/>
        <v>0</v>
      </c>
      <c r="AO34" s="163">
        <f t="shared" si="26"/>
        <v>0</v>
      </c>
      <c r="AP34" s="163">
        <f t="shared" si="27"/>
        <v>0</v>
      </c>
      <c r="AQ34" s="163">
        <f t="shared" si="28"/>
        <v>0</v>
      </c>
      <c r="AR34" s="163">
        <f t="shared" si="29"/>
        <v>0</v>
      </c>
      <c r="AS34" s="163">
        <f t="shared" si="30"/>
        <v>0</v>
      </c>
      <c r="AT34" s="163">
        <f t="shared" si="31"/>
        <v>0</v>
      </c>
      <c r="AW34" s="89" t="str">
        <f t="shared" si="11"/>
        <v>2010 Q4</v>
      </c>
      <c r="AX34" s="286">
        <f t="shared" si="12"/>
        <v>1</v>
      </c>
      <c r="AY34" s="287">
        <f t="shared" si="13"/>
        <v>1</v>
      </c>
      <c r="AZ34" s="287">
        <v>1</v>
      </c>
      <c r="BA34" s="287"/>
      <c r="BB34" s="287"/>
      <c r="BC34" s="54"/>
      <c r="BD34" s="287" t="str">
        <f t="shared" si="14"/>
        <v>2002 Q2</v>
      </c>
      <c r="BE34" s="287">
        <f t="shared" si="15"/>
        <v>1</v>
      </c>
      <c r="BF34" s="287">
        <f t="shared" si="16"/>
        <v>1</v>
      </c>
      <c r="BG34" s="287"/>
      <c r="BH34" s="287"/>
      <c r="IP34" s="17" t="e">
        <f>VLOOKUP(#REF!,$IS$21:$IT$29,2,0)</f>
        <v>#REF!</v>
      </c>
    </row>
    <row r="35" spans="1:250" s="17" customFormat="1">
      <c r="A35" s="89" t="str">
        <f>Tri_Incurred_CCounts_Attror!A26</f>
        <v>2002 Q3</v>
      </c>
      <c r="B35" s="208">
        <f>IF(A35=$C$16,"",INDEX(Tri_Incurred_CCounts_Attror!$B26:$CC26,1,MATCH($B$16,$A$21:$A$100)-$O35))</f>
        <v>125</v>
      </c>
      <c r="C35" s="208">
        <f>INDEX(Tri_Incurred_CCounts_Attror!$B26:$CC26,1,Tot_Acc_Per-$O35)</f>
        <v>125</v>
      </c>
      <c r="D35" s="87">
        <f t="shared" si="0"/>
        <v>0</v>
      </c>
      <c r="E35" s="87">
        <f t="shared" si="1"/>
        <v>0</v>
      </c>
      <c r="F35" s="87">
        <f t="shared" si="2"/>
        <v>0</v>
      </c>
      <c r="G35" s="88">
        <f t="shared" si="3"/>
        <v>0</v>
      </c>
      <c r="I35" s="89" t="str">
        <f t="shared" si="4"/>
        <v>2002 Q3</v>
      </c>
      <c r="J35" s="87">
        <f t="shared" si="5"/>
        <v>125</v>
      </c>
      <c r="K35" s="563">
        <f t="shared" si="6"/>
        <v>125</v>
      </c>
      <c r="L35" s="279">
        <f t="shared" si="7"/>
        <v>125</v>
      </c>
      <c r="M35" s="87">
        <f t="shared" si="8"/>
        <v>0</v>
      </c>
      <c r="N35" s="88">
        <f t="shared" si="9"/>
        <v>0</v>
      </c>
      <c r="O35" s="744">
        <f t="shared" si="17"/>
        <v>14</v>
      </c>
      <c r="P35" s="289"/>
      <c r="Q35" s="60"/>
      <c r="R35" s="18"/>
      <c r="S35" s="19"/>
      <c r="T35" s="92"/>
      <c r="U35" s="20"/>
      <c r="V35" s="20"/>
      <c r="W35" s="20"/>
      <c r="X35" s="20"/>
      <c r="Y35" s="20"/>
      <c r="Z35" s="61"/>
      <c r="AF35" s="193"/>
      <c r="AH35" s="89">
        <f t="shared" si="18"/>
        <v>141</v>
      </c>
      <c r="AI35" s="121">
        <f>VLOOKUP(A35,'User Entries'!$A$167:$I$254,9,0)</f>
        <v>1</v>
      </c>
      <c r="AJ35" s="88">
        <f t="shared" si="10"/>
        <v>1</v>
      </c>
      <c r="AK35" s="121">
        <f t="shared" si="19"/>
        <v>1</v>
      </c>
      <c r="AM35" s="163">
        <f t="shared" si="20"/>
        <v>0</v>
      </c>
      <c r="AN35" s="163">
        <f t="shared" si="25"/>
        <v>0</v>
      </c>
      <c r="AO35" s="163">
        <f t="shared" si="26"/>
        <v>0</v>
      </c>
      <c r="AP35" s="163">
        <f t="shared" si="27"/>
        <v>0</v>
      </c>
      <c r="AQ35" s="163">
        <f t="shared" si="28"/>
        <v>0</v>
      </c>
      <c r="AR35" s="163">
        <f t="shared" si="29"/>
        <v>0</v>
      </c>
      <c r="AS35" s="163">
        <f t="shared" si="30"/>
        <v>0</v>
      </c>
      <c r="AT35" s="163">
        <f t="shared" si="31"/>
        <v>0</v>
      </c>
      <c r="AW35" s="89" t="str">
        <f t="shared" si="11"/>
        <v>2010 Q3</v>
      </c>
      <c r="AX35" s="286">
        <f t="shared" si="12"/>
        <v>1</v>
      </c>
      <c r="AY35" s="287">
        <f t="shared" si="13"/>
        <v>1</v>
      </c>
      <c r="AZ35" s="287">
        <v>1</v>
      </c>
      <c r="BA35" s="287"/>
      <c r="BB35" s="287"/>
      <c r="BC35" s="54"/>
      <c r="BD35" s="287" t="str">
        <f t="shared" si="14"/>
        <v>2002 Q3</v>
      </c>
      <c r="BE35" s="287">
        <f t="shared" si="15"/>
        <v>1</v>
      </c>
      <c r="BF35" s="287">
        <f t="shared" si="16"/>
        <v>1</v>
      </c>
      <c r="BG35" s="287"/>
      <c r="BH35" s="287"/>
      <c r="IP35" s="17" t="e">
        <f>VLOOKUP(#REF!,$IS$21:$IT$29,2,0)</f>
        <v>#REF!</v>
      </c>
    </row>
    <row r="36" spans="1:250" s="17" customFormat="1">
      <c r="A36" s="89" t="str">
        <f>Tri_Incurred_CCounts_Attror!A27</f>
        <v>2002 Q4</v>
      </c>
      <c r="B36" s="208">
        <f>IF(A36=$C$16,"",INDEX(Tri_Incurred_CCounts_Attror!$B27:$CC27,1,MATCH($B$16,$A$21:$A$100)-$O36))</f>
        <v>114</v>
      </c>
      <c r="C36" s="208">
        <f>INDEX(Tri_Incurred_CCounts_Attror!$B27:$CC27,1,Tot_Acc_Per-$O36)</f>
        <v>114</v>
      </c>
      <c r="D36" s="87">
        <f t="shared" si="0"/>
        <v>0</v>
      </c>
      <c r="E36" s="87">
        <f t="shared" si="1"/>
        <v>0</v>
      </c>
      <c r="F36" s="87">
        <f t="shared" si="2"/>
        <v>0</v>
      </c>
      <c r="G36" s="88">
        <f t="shared" si="3"/>
        <v>0</v>
      </c>
      <c r="I36" s="89" t="str">
        <f t="shared" si="4"/>
        <v>2002 Q4</v>
      </c>
      <c r="J36" s="87">
        <f t="shared" si="5"/>
        <v>114</v>
      </c>
      <c r="K36" s="563">
        <f t="shared" si="6"/>
        <v>114</v>
      </c>
      <c r="L36" s="279">
        <f t="shared" si="7"/>
        <v>114</v>
      </c>
      <c r="M36" s="87">
        <f t="shared" si="8"/>
        <v>0</v>
      </c>
      <c r="N36" s="88">
        <f t="shared" si="9"/>
        <v>0</v>
      </c>
      <c r="O36" s="744">
        <f t="shared" si="17"/>
        <v>15</v>
      </c>
      <c r="P36" s="289"/>
      <c r="Q36" s="60"/>
      <c r="R36" s="20"/>
      <c r="S36" s="167"/>
      <c r="T36" s="167"/>
      <c r="U36" s="20"/>
      <c r="V36" s="20"/>
      <c r="W36" s="20"/>
      <c r="X36" s="20"/>
      <c r="Y36" s="20"/>
      <c r="Z36" s="61"/>
      <c r="AF36" s="193"/>
      <c r="AH36" s="89">
        <f t="shared" si="18"/>
        <v>138</v>
      </c>
      <c r="AI36" s="121">
        <f>VLOOKUP(A36,'User Entries'!$A$167:$I$254,9,0)</f>
        <v>1</v>
      </c>
      <c r="AJ36" s="88">
        <f t="shared" si="10"/>
        <v>1</v>
      </c>
      <c r="AK36" s="121">
        <f t="shared" si="19"/>
        <v>1</v>
      </c>
      <c r="AM36" s="163">
        <f t="shared" si="20"/>
        <v>0</v>
      </c>
      <c r="AN36" s="163">
        <f t="shared" si="25"/>
        <v>0</v>
      </c>
      <c r="AO36" s="163">
        <f t="shared" si="26"/>
        <v>0</v>
      </c>
      <c r="AP36" s="163">
        <f t="shared" si="27"/>
        <v>0</v>
      </c>
      <c r="AQ36" s="163">
        <f t="shared" si="28"/>
        <v>0</v>
      </c>
      <c r="AR36" s="163">
        <f t="shared" si="29"/>
        <v>0</v>
      </c>
      <c r="AS36" s="163">
        <f t="shared" si="30"/>
        <v>0</v>
      </c>
      <c r="AT36" s="163">
        <f t="shared" si="31"/>
        <v>0</v>
      </c>
      <c r="AW36" s="89" t="str">
        <f t="shared" si="11"/>
        <v>2010 Q2</v>
      </c>
      <c r="AX36" s="286">
        <f t="shared" si="12"/>
        <v>0.98412698412698407</v>
      </c>
      <c r="AY36" s="287">
        <f t="shared" si="13"/>
        <v>1</v>
      </c>
      <c r="AZ36" s="287">
        <v>1</v>
      </c>
      <c r="BA36" s="287"/>
      <c r="BB36" s="287"/>
      <c r="BC36" s="54"/>
      <c r="BD36" s="287" t="str">
        <f t="shared" si="14"/>
        <v>2002 Q4</v>
      </c>
      <c r="BE36" s="287">
        <f t="shared" si="15"/>
        <v>1</v>
      </c>
      <c r="BF36" s="287">
        <f t="shared" si="16"/>
        <v>1</v>
      </c>
      <c r="BG36" s="287"/>
      <c r="BH36" s="287"/>
      <c r="IP36" s="17" t="e">
        <f>VLOOKUP(#REF!,$IS$21:$IT$29,2,0)</f>
        <v>#REF!</v>
      </c>
    </row>
    <row r="37" spans="1:250" s="17" customFormat="1">
      <c r="A37" s="89" t="str">
        <f>Tri_Incurred_CCounts_Attror!A28</f>
        <v>2003 Q1</v>
      </c>
      <c r="B37" s="208">
        <f>IF(A37=$C$16,"",INDEX(Tri_Incurred_CCounts_Attror!$B28:$CC28,1,MATCH($B$16,$A$21:$A$100)-$O37))</f>
        <v>121</v>
      </c>
      <c r="C37" s="208">
        <f>INDEX(Tri_Incurred_CCounts_Attror!$B28:$CC28,1,Tot_Acc_Per-$O37)</f>
        <v>121</v>
      </c>
      <c r="D37" s="87">
        <f t="shared" si="0"/>
        <v>0</v>
      </c>
      <c r="E37" s="87">
        <f t="shared" si="1"/>
        <v>0</v>
      </c>
      <c r="F37" s="87">
        <f t="shared" si="2"/>
        <v>0</v>
      </c>
      <c r="G37" s="88">
        <f t="shared" si="3"/>
        <v>0</v>
      </c>
      <c r="I37" s="89" t="str">
        <f t="shared" si="4"/>
        <v>2003 Q1</v>
      </c>
      <c r="J37" s="87">
        <f t="shared" si="5"/>
        <v>121</v>
      </c>
      <c r="K37" s="563">
        <f t="shared" si="6"/>
        <v>121</v>
      </c>
      <c r="L37" s="279">
        <f t="shared" si="7"/>
        <v>121</v>
      </c>
      <c r="M37" s="87">
        <f t="shared" si="8"/>
        <v>0</v>
      </c>
      <c r="N37" s="88">
        <f t="shared" si="9"/>
        <v>0</v>
      </c>
      <c r="O37" s="744">
        <f t="shared" si="17"/>
        <v>16</v>
      </c>
      <c r="P37" s="290"/>
      <c r="Q37" s="60"/>
      <c r="R37" s="20"/>
      <c r="S37" s="167"/>
      <c r="T37" s="167"/>
      <c r="U37" s="20"/>
      <c r="V37" s="20"/>
      <c r="W37" s="20"/>
      <c r="X37" s="20"/>
      <c r="Y37" s="20"/>
      <c r="Z37" s="61"/>
      <c r="AF37" s="193"/>
      <c r="AH37" s="89">
        <f t="shared" si="18"/>
        <v>135</v>
      </c>
      <c r="AI37" s="121">
        <f>VLOOKUP(A37,'User Entries'!$A$167:$I$254,9,0)</f>
        <v>1</v>
      </c>
      <c r="AJ37" s="88">
        <f t="shared" si="10"/>
        <v>1</v>
      </c>
      <c r="AK37" s="121">
        <f t="shared" si="19"/>
        <v>1</v>
      </c>
      <c r="AM37" s="163">
        <f t="shared" si="20"/>
        <v>0</v>
      </c>
      <c r="AN37" s="163">
        <f t="shared" si="25"/>
        <v>0</v>
      </c>
      <c r="AO37" s="163">
        <f t="shared" si="26"/>
        <v>0</v>
      </c>
      <c r="AP37" s="163">
        <f t="shared" si="27"/>
        <v>0</v>
      </c>
      <c r="AQ37" s="163">
        <f t="shared" si="28"/>
        <v>0</v>
      </c>
      <c r="AR37" s="163">
        <f t="shared" si="29"/>
        <v>0</v>
      </c>
      <c r="AS37" s="163">
        <f t="shared" si="30"/>
        <v>0</v>
      </c>
      <c r="AT37" s="163">
        <f t="shared" si="31"/>
        <v>0</v>
      </c>
      <c r="AW37" s="89" t="str">
        <f t="shared" si="11"/>
        <v>2010 Q1</v>
      </c>
      <c r="AX37" s="286">
        <f t="shared" si="12"/>
        <v>1</v>
      </c>
      <c r="AY37" s="287">
        <f t="shared" si="13"/>
        <v>1</v>
      </c>
      <c r="AZ37" s="287">
        <v>1</v>
      </c>
      <c r="BA37" s="287"/>
      <c r="BB37" s="287"/>
      <c r="BC37" s="54"/>
      <c r="BD37" s="287" t="str">
        <f t="shared" si="14"/>
        <v>2003 Q1</v>
      </c>
      <c r="BE37" s="287">
        <f t="shared" si="15"/>
        <v>1</v>
      </c>
      <c r="BF37" s="287">
        <f t="shared" si="16"/>
        <v>1</v>
      </c>
      <c r="BG37" s="287"/>
      <c r="BH37" s="287"/>
      <c r="IP37" s="17" t="e">
        <f>VLOOKUP(#REF!,$IS$21:$IT$29,2,0)</f>
        <v>#REF!</v>
      </c>
    </row>
    <row r="38" spans="1:250" s="17" customFormat="1">
      <c r="A38" s="89" t="str">
        <f>Tri_Incurred_CCounts_Attror!A29</f>
        <v>2003 Q2</v>
      </c>
      <c r="B38" s="208">
        <f>IF(A38=$C$16,"",INDEX(Tri_Incurred_CCounts_Attror!$B29:$CC29,1,MATCH($B$16,$A$21:$A$100)-$O38))</f>
        <v>100</v>
      </c>
      <c r="C38" s="208">
        <f>INDEX(Tri_Incurred_CCounts_Attror!$B29:$CC29,1,Tot_Acc_Per-$O38)</f>
        <v>100</v>
      </c>
      <c r="D38" s="87">
        <f t="shared" si="0"/>
        <v>0</v>
      </c>
      <c r="E38" s="87">
        <f t="shared" si="1"/>
        <v>0</v>
      </c>
      <c r="F38" s="87">
        <f t="shared" si="2"/>
        <v>0</v>
      </c>
      <c r="G38" s="88">
        <f t="shared" si="3"/>
        <v>0</v>
      </c>
      <c r="I38" s="89" t="str">
        <f t="shared" si="4"/>
        <v>2003 Q2</v>
      </c>
      <c r="J38" s="87">
        <f t="shared" si="5"/>
        <v>100</v>
      </c>
      <c r="K38" s="563">
        <f t="shared" si="6"/>
        <v>100</v>
      </c>
      <c r="L38" s="279">
        <f t="shared" si="7"/>
        <v>100</v>
      </c>
      <c r="M38" s="87">
        <f t="shared" si="8"/>
        <v>0</v>
      </c>
      <c r="N38" s="88">
        <f t="shared" si="9"/>
        <v>0</v>
      </c>
      <c r="O38" s="744">
        <f t="shared" si="17"/>
        <v>17</v>
      </c>
      <c r="P38" s="289"/>
      <c r="Q38" s="60"/>
      <c r="R38" s="20"/>
      <c r="S38" s="167"/>
      <c r="T38" s="167"/>
      <c r="U38" s="20"/>
      <c r="V38" s="20"/>
      <c r="W38" s="20"/>
      <c r="X38" s="20"/>
      <c r="Y38" s="20"/>
      <c r="Z38" s="61"/>
      <c r="AF38" s="193"/>
      <c r="AH38" s="89">
        <f t="shared" si="18"/>
        <v>132</v>
      </c>
      <c r="AI38" s="121">
        <f>VLOOKUP(A38,'User Entries'!$A$167:$I$254,9,0)</f>
        <v>1</v>
      </c>
      <c r="AJ38" s="88">
        <f t="shared" si="10"/>
        <v>1</v>
      </c>
      <c r="AK38" s="121">
        <f t="shared" si="19"/>
        <v>1</v>
      </c>
      <c r="AM38" s="163">
        <f t="shared" si="20"/>
        <v>0</v>
      </c>
      <c r="AN38" s="163">
        <f t="shared" si="25"/>
        <v>0</v>
      </c>
      <c r="AO38" s="163">
        <f t="shared" si="26"/>
        <v>0</v>
      </c>
      <c r="AP38" s="163">
        <f t="shared" si="27"/>
        <v>0</v>
      </c>
      <c r="AQ38" s="163">
        <f t="shared" si="28"/>
        <v>0</v>
      </c>
      <c r="AR38" s="163">
        <f t="shared" si="29"/>
        <v>0</v>
      </c>
      <c r="AS38" s="163">
        <f t="shared" si="30"/>
        <v>0</v>
      </c>
      <c r="AT38" s="163">
        <f t="shared" si="31"/>
        <v>0</v>
      </c>
      <c r="AW38" s="89" t="str">
        <f t="shared" si="11"/>
        <v>2009 Q4</v>
      </c>
      <c r="AX38" s="286">
        <f t="shared" si="12"/>
        <v>1</v>
      </c>
      <c r="AY38" s="287">
        <f t="shared" si="13"/>
        <v>1</v>
      </c>
      <c r="AZ38" s="287">
        <v>1</v>
      </c>
      <c r="BA38" s="287"/>
      <c r="BB38" s="287"/>
      <c r="BC38" s="54"/>
      <c r="BD38" s="287" t="str">
        <f t="shared" si="14"/>
        <v>2003 Q2</v>
      </c>
      <c r="BE38" s="287">
        <f t="shared" si="15"/>
        <v>1</v>
      </c>
      <c r="BF38" s="287">
        <f t="shared" si="16"/>
        <v>1</v>
      </c>
      <c r="BG38" s="287"/>
      <c r="BH38" s="287"/>
      <c r="IP38" s="17" t="e">
        <f>VLOOKUP(#REF!,$IS$21:$IT$29,2,0)</f>
        <v>#REF!</v>
      </c>
    </row>
    <row r="39" spans="1:250" s="17" customFormat="1">
      <c r="A39" s="89" t="str">
        <f>Tri_Incurred_CCounts_Attror!A30</f>
        <v>2003 Q3</v>
      </c>
      <c r="B39" s="208">
        <f>IF(A39=$C$16,"",INDEX(Tri_Incurred_CCounts_Attror!$B30:$CC30,1,MATCH($B$16,$A$21:$A$100)-$O39))</f>
        <v>55</v>
      </c>
      <c r="C39" s="208">
        <f>INDEX(Tri_Incurred_CCounts_Attror!$B30:$CC30,1,Tot_Acc_Per-$O39)</f>
        <v>55</v>
      </c>
      <c r="D39" s="87">
        <f t="shared" si="0"/>
        <v>0</v>
      </c>
      <c r="E39" s="87">
        <f t="shared" si="1"/>
        <v>0</v>
      </c>
      <c r="F39" s="87">
        <f t="shared" si="2"/>
        <v>0</v>
      </c>
      <c r="G39" s="88">
        <f t="shared" si="3"/>
        <v>0</v>
      </c>
      <c r="I39" s="89" t="str">
        <f t="shared" si="4"/>
        <v>2003 Q3</v>
      </c>
      <c r="J39" s="87">
        <f t="shared" si="5"/>
        <v>55</v>
      </c>
      <c r="K39" s="563">
        <f t="shared" si="6"/>
        <v>55</v>
      </c>
      <c r="L39" s="279">
        <f t="shared" si="7"/>
        <v>55</v>
      </c>
      <c r="M39" s="87">
        <f t="shared" si="8"/>
        <v>0</v>
      </c>
      <c r="N39" s="88">
        <f t="shared" si="9"/>
        <v>0</v>
      </c>
      <c r="O39" s="744">
        <f t="shared" si="17"/>
        <v>18</v>
      </c>
      <c r="P39" s="289"/>
      <c r="Q39" s="60"/>
      <c r="R39" s="20"/>
      <c r="S39" s="167"/>
      <c r="T39" s="167"/>
      <c r="U39" s="20"/>
      <c r="V39" s="20"/>
      <c r="W39" s="20"/>
      <c r="X39" s="20"/>
      <c r="Y39" s="20"/>
      <c r="Z39" s="61"/>
      <c r="AF39" s="193"/>
      <c r="AH39" s="89">
        <f t="shared" si="18"/>
        <v>129</v>
      </c>
      <c r="AI39" s="121">
        <f>VLOOKUP(A39,'User Entries'!$A$167:$I$254,9,0)</f>
        <v>1</v>
      </c>
      <c r="AJ39" s="88">
        <f t="shared" si="10"/>
        <v>1</v>
      </c>
      <c r="AK39" s="121">
        <f t="shared" si="19"/>
        <v>1</v>
      </c>
      <c r="AM39" s="163">
        <f t="shared" si="20"/>
        <v>0</v>
      </c>
      <c r="AN39" s="163">
        <f t="shared" si="25"/>
        <v>0</v>
      </c>
      <c r="AO39" s="163">
        <f t="shared" si="26"/>
        <v>0</v>
      </c>
      <c r="AP39" s="163">
        <f t="shared" si="27"/>
        <v>0</v>
      </c>
      <c r="AQ39" s="163">
        <f t="shared" si="28"/>
        <v>0</v>
      </c>
      <c r="AR39" s="163">
        <f t="shared" si="29"/>
        <v>0</v>
      </c>
      <c r="AS39" s="163">
        <f t="shared" si="30"/>
        <v>0</v>
      </c>
      <c r="AT39" s="163">
        <f t="shared" si="31"/>
        <v>0</v>
      </c>
      <c r="AW39" s="89" t="str">
        <f t="shared" si="11"/>
        <v>2009 Q3</v>
      </c>
      <c r="AX39" s="286">
        <f t="shared" si="12"/>
        <v>1</v>
      </c>
      <c r="AY39" s="287">
        <f t="shared" si="13"/>
        <v>1</v>
      </c>
      <c r="AZ39" s="287">
        <v>1</v>
      </c>
      <c r="BA39" s="287"/>
      <c r="BB39" s="287"/>
      <c r="BC39" s="54"/>
      <c r="BD39" s="287" t="str">
        <f t="shared" si="14"/>
        <v>2003 Q3</v>
      </c>
      <c r="BE39" s="287">
        <f t="shared" si="15"/>
        <v>1</v>
      </c>
      <c r="BF39" s="287">
        <f t="shared" si="16"/>
        <v>1</v>
      </c>
      <c r="BG39" s="287"/>
      <c r="BH39" s="287"/>
      <c r="IP39" s="17" t="e">
        <f>VLOOKUP(#REF!,$IS$21:$IT$29,2,0)</f>
        <v>#REF!</v>
      </c>
    </row>
    <row r="40" spans="1:250" s="17" customFormat="1">
      <c r="A40" s="89" t="str">
        <f>Tri_Incurred_CCounts_Attror!A31</f>
        <v>2003 Q4</v>
      </c>
      <c r="B40" s="208">
        <f>IF(A40=$C$16,"",INDEX(Tri_Incurred_CCounts_Attror!$B31:$CC31,1,MATCH($B$16,$A$21:$A$100)-$O40))</f>
        <v>67</v>
      </c>
      <c r="C40" s="208">
        <f>INDEX(Tri_Incurred_CCounts_Attror!$B31:$CC31,1,Tot_Acc_Per-$O40)</f>
        <v>67</v>
      </c>
      <c r="D40" s="87">
        <f t="shared" si="0"/>
        <v>0</v>
      </c>
      <c r="E40" s="87">
        <f t="shared" si="1"/>
        <v>0</v>
      </c>
      <c r="F40" s="87">
        <f t="shared" si="2"/>
        <v>0</v>
      </c>
      <c r="G40" s="88">
        <f t="shared" si="3"/>
        <v>0</v>
      </c>
      <c r="I40" s="89" t="str">
        <f t="shared" si="4"/>
        <v>2003 Q4</v>
      </c>
      <c r="J40" s="87">
        <f t="shared" si="5"/>
        <v>67</v>
      </c>
      <c r="K40" s="563">
        <f t="shared" si="6"/>
        <v>67</v>
      </c>
      <c r="L40" s="279">
        <f t="shared" si="7"/>
        <v>67</v>
      </c>
      <c r="M40" s="87">
        <f t="shared" si="8"/>
        <v>0</v>
      </c>
      <c r="N40" s="88">
        <f t="shared" si="9"/>
        <v>0</v>
      </c>
      <c r="O40" s="744">
        <f t="shared" si="17"/>
        <v>19</v>
      </c>
      <c r="P40" s="289"/>
      <c r="Q40" s="60"/>
      <c r="R40" s="20"/>
      <c r="S40" s="167"/>
      <c r="T40" s="167"/>
      <c r="U40" s="20"/>
      <c r="V40" s="20"/>
      <c r="W40" s="20"/>
      <c r="X40" s="20"/>
      <c r="Y40" s="20"/>
      <c r="Z40" s="61"/>
      <c r="AF40" s="193"/>
      <c r="AH40" s="89">
        <f t="shared" si="18"/>
        <v>126</v>
      </c>
      <c r="AI40" s="121">
        <f>VLOOKUP(A40,'User Entries'!$A$167:$I$254,9,0)</f>
        <v>1</v>
      </c>
      <c r="AJ40" s="88">
        <f t="shared" si="10"/>
        <v>1</v>
      </c>
      <c r="AK40" s="121">
        <f t="shared" si="19"/>
        <v>1</v>
      </c>
      <c r="AM40" s="163">
        <f t="shared" si="20"/>
        <v>0</v>
      </c>
      <c r="AN40" s="163">
        <f t="shared" si="25"/>
        <v>0</v>
      </c>
      <c r="AO40" s="163">
        <f t="shared" si="26"/>
        <v>0</v>
      </c>
      <c r="AP40" s="163">
        <f t="shared" si="27"/>
        <v>0</v>
      </c>
      <c r="AQ40" s="163">
        <f t="shared" si="28"/>
        <v>0</v>
      </c>
      <c r="AR40" s="163">
        <f t="shared" si="29"/>
        <v>0</v>
      </c>
      <c r="AS40" s="163">
        <f t="shared" si="30"/>
        <v>0</v>
      </c>
      <c r="AT40" s="163">
        <f t="shared" si="31"/>
        <v>0</v>
      </c>
      <c r="AW40" s="89" t="str">
        <f t="shared" si="11"/>
        <v>2009 Q2</v>
      </c>
      <c r="AX40" s="286">
        <f t="shared" si="12"/>
        <v>1</v>
      </c>
      <c r="AY40" s="287">
        <f t="shared" si="13"/>
        <v>1</v>
      </c>
      <c r="AZ40" s="287">
        <v>1</v>
      </c>
      <c r="BA40" s="287"/>
      <c r="BB40" s="287"/>
      <c r="BC40" s="54"/>
      <c r="BD40" s="287" t="str">
        <f t="shared" si="14"/>
        <v>2003 Q4</v>
      </c>
      <c r="BE40" s="287">
        <f t="shared" si="15"/>
        <v>1</v>
      </c>
      <c r="BF40" s="287">
        <f t="shared" si="16"/>
        <v>1</v>
      </c>
      <c r="BG40" s="287"/>
      <c r="BH40" s="287"/>
      <c r="IP40" s="17" t="e">
        <f>VLOOKUP(#REF!,$IS$21:$IT$29,2,0)</f>
        <v>#REF!</v>
      </c>
    </row>
    <row r="41" spans="1:250" s="17" customFormat="1">
      <c r="A41" s="89" t="str">
        <f>Tri_Incurred_CCounts_Attror!A32</f>
        <v>2004 Q1</v>
      </c>
      <c r="B41" s="208">
        <f>IF(A41=$C$16,"",INDEX(Tri_Incurred_CCounts_Attror!$B32:$CC32,1,MATCH($B$16,$A$21:$A$100)-$O41))</f>
        <v>67</v>
      </c>
      <c r="C41" s="208">
        <f>INDEX(Tri_Incurred_CCounts_Attror!$B32:$CC32,1,Tot_Acc_Per-$O41)</f>
        <v>67</v>
      </c>
      <c r="D41" s="87">
        <f t="shared" si="0"/>
        <v>0</v>
      </c>
      <c r="E41" s="87">
        <f t="shared" si="1"/>
        <v>0</v>
      </c>
      <c r="F41" s="87">
        <f t="shared" si="2"/>
        <v>0</v>
      </c>
      <c r="G41" s="88">
        <f t="shared" si="3"/>
        <v>0</v>
      </c>
      <c r="I41" s="89" t="str">
        <f t="shared" si="4"/>
        <v>2004 Q1</v>
      </c>
      <c r="J41" s="87">
        <f t="shared" si="5"/>
        <v>67</v>
      </c>
      <c r="K41" s="563">
        <f t="shared" si="6"/>
        <v>67</v>
      </c>
      <c r="L41" s="279">
        <f t="shared" si="7"/>
        <v>67</v>
      </c>
      <c r="M41" s="87">
        <f t="shared" si="8"/>
        <v>0</v>
      </c>
      <c r="N41" s="88">
        <f t="shared" si="9"/>
        <v>0</v>
      </c>
      <c r="O41" s="744">
        <f t="shared" si="17"/>
        <v>20</v>
      </c>
      <c r="P41" s="289"/>
      <c r="Q41" s="96"/>
      <c r="R41" s="281"/>
      <c r="S41" s="282"/>
      <c r="T41" s="282"/>
      <c r="U41" s="97"/>
      <c r="V41" s="97"/>
      <c r="W41" s="97"/>
      <c r="X41" s="97"/>
      <c r="Y41" s="97"/>
      <c r="Z41" s="98"/>
      <c r="AF41" s="193"/>
      <c r="AH41" s="89">
        <f t="shared" si="18"/>
        <v>123</v>
      </c>
      <c r="AI41" s="121">
        <f>VLOOKUP(A41,'User Entries'!$A$167:$I$254,9,0)</f>
        <v>1</v>
      </c>
      <c r="AJ41" s="88">
        <f t="shared" si="10"/>
        <v>1</v>
      </c>
      <c r="AK41" s="121">
        <f t="shared" si="19"/>
        <v>1</v>
      </c>
      <c r="AM41" s="163">
        <f t="shared" si="20"/>
        <v>0</v>
      </c>
      <c r="AN41" s="163">
        <f t="shared" si="25"/>
        <v>0</v>
      </c>
      <c r="AO41" s="163">
        <f t="shared" si="26"/>
        <v>0</v>
      </c>
      <c r="AP41" s="163">
        <f>$AJ37-$AJ41</f>
        <v>0</v>
      </c>
      <c r="AQ41" s="163">
        <f t="shared" si="28"/>
        <v>0</v>
      </c>
      <c r="AR41" s="163">
        <f t="shared" si="29"/>
        <v>0</v>
      </c>
      <c r="AS41" s="163">
        <f t="shared" si="30"/>
        <v>0</v>
      </c>
      <c r="AT41" s="163">
        <f t="shared" si="31"/>
        <v>0</v>
      </c>
      <c r="AW41" s="89" t="str">
        <f t="shared" si="11"/>
        <v>2009 Q1</v>
      </c>
      <c r="AX41" s="286">
        <f t="shared" si="12"/>
        <v>1</v>
      </c>
      <c r="AY41" s="287">
        <f t="shared" si="13"/>
        <v>1</v>
      </c>
      <c r="AZ41" s="287">
        <v>1</v>
      </c>
      <c r="BA41" s="287"/>
      <c r="BB41" s="287"/>
      <c r="BC41" s="54"/>
      <c r="BD41" s="287" t="str">
        <f t="shared" si="14"/>
        <v>2004 Q1</v>
      </c>
      <c r="BE41" s="287">
        <f t="shared" si="15"/>
        <v>1</v>
      </c>
      <c r="BF41" s="287">
        <f t="shared" si="16"/>
        <v>1</v>
      </c>
      <c r="BG41" s="287"/>
      <c r="BH41" s="287"/>
      <c r="IP41" s="17" t="e">
        <f>VLOOKUP(#REF!,$IS$21:$IT$29,2,0)</f>
        <v>#REF!</v>
      </c>
    </row>
    <row r="42" spans="1:250" s="17" customFormat="1">
      <c r="A42" s="89" t="str">
        <f>Tri_Incurred_CCounts_Attror!A33</f>
        <v>2004 Q2</v>
      </c>
      <c r="B42" s="208">
        <f>IF(A42=$C$16,"",INDEX(Tri_Incurred_CCounts_Attror!$B33:$CC33,1,MATCH($B$16,$A$21:$A$100)-$O42))</f>
        <v>67</v>
      </c>
      <c r="C42" s="208">
        <f>INDEX(Tri_Incurred_CCounts_Attror!$B33:$CC33,1,Tot_Acc_Per-$O42)</f>
        <v>67</v>
      </c>
      <c r="D42" s="87">
        <f t="shared" si="0"/>
        <v>0</v>
      </c>
      <c r="E42" s="87">
        <f t="shared" si="1"/>
        <v>0</v>
      </c>
      <c r="F42" s="87">
        <f t="shared" si="2"/>
        <v>0</v>
      </c>
      <c r="G42" s="88">
        <f t="shared" si="3"/>
        <v>0</v>
      </c>
      <c r="I42" s="89" t="str">
        <f t="shared" si="4"/>
        <v>2004 Q2</v>
      </c>
      <c r="J42" s="87">
        <f t="shared" si="5"/>
        <v>67</v>
      </c>
      <c r="K42" s="563">
        <f t="shared" si="6"/>
        <v>67</v>
      </c>
      <c r="L42" s="279">
        <f t="shared" si="7"/>
        <v>67</v>
      </c>
      <c r="M42" s="87">
        <f t="shared" si="8"/>
        <v>0</v>
      </c>
      <c r="N42" s="88">
        <f t="shared" si="9"/>
        <v>0</v>
      </c>
      <c r="O42" s="744">
        <f t="shared" si="17"/>
        <v>21</v>
      </c>
      <c r="Q42" s="20"/>
      <c r="R42" s="20"/>
      <c r="S42" s="20"/>
      <c r="T42" s="20"/>
      <c r="U42" s="20"/>
      <c r="V42" s="20"/>
      <c r="W42" s="20"/>
      <c r="X42" s="20"/>
      <c r="Y42" s="20"/>
      <c r="Z42" s="20"/>
      <c r="AF42" s="193"/>
      <c r="AH42" s="89">
        <f t="shared" si="18"/>
        <v>120</v>
      </c>
      <c r="AI42" s="121">
        <f>VLOOKUP(A42,'User Entries'!$A$167:$I$254,9,0)</f>
        <v>1</v>
      </c>
      <c r="AJ42" s="88">
        <f t="shared" si="10"/>
        <v>1</v>
      </c>
      <c r="AK42" s="121">
        <f t="shared" si="19"/>
        <v>1</v>
      </c>
      <c r="AM42" s="163">
        <f t="shared" si="20"/>
        <v>0</v>
      </c>
      <c r="AN42" s="163">
        <f t="shared" si="25"/>
        <v>0</v>
      </c>
      <c r="AO42" s="163">
        <f t="shared" si="26"/>
        <v>0</v>
      </c>
      <c r="AP42" s="163">
        <f t="shared" ref="AP42:AP73" si="32">AJ38-AJ42</f>
        <v>0</v>
      </c>
      <c r="AQ42" s="163">
        <f t="shared" si="28"/>
        <v>0</v>
      </c>
      <c r="AR42" s="163">
        <f t="shared" si="29"/>
        <v>0</v>
      </c>
      <c r="AS42" s="163">
        <f t="shared" si="30"/>
        <v>0</v>
      </c>
      <c r="AT42" s="163">
        <f t="shared" si="31"/>
        <v>0</v>
      </c>
      <c r="AW42" s="89" t="str">
        <f t="shared" si="11"/>
        <v>2008 Q4</v>
      </c>
      <c r="AX42" s="286">
        <f t="shared" si="12"/>
        <v>1</v>
      </c>
      <c r="AY42" s="287">
        <f t="shared" si="13"/>
        <v>1</v>
      </c>
      <c r="AZ42" s="287">
        <v>1</v>
      </c>
      <c r="BA42" s="287"/>
      <c r="BB42" s="287"/>
      <c r="BC42" s="54"/>
      <c r="BD42" s="287" t="str">
        <f t="shared" si="14"/>
        <v>2004 Q2</v>
      </c>
      <c r="BE42" s="287">
        <f t="shared" si="15"/>
        <v>1</v>
      </c>
      <c r="BF42" s="287">
        <f t="shared" si="16"/>
        <v>1</v>
      </c>
      <c r="BG42" s="287"/>
      <c r="BH42" s="287"/>
      <c r="IP42" s="17" t="e">
        <f>VLOOKUP(#REF!,$IS$21:$IT$29,2,0)</f>
        <v>#REF!</v>
      </c>
    </row>
    <row r="43" spans="1:250" s="17" customFormat="1">
      <c r="A43" s="89" t="str">
        <f>Tri_Incurred_CCounts_Attror!A34</f>
        <v>2004 Q3</v>
      </c>
      <c r="B43" s="208">
        <f>IF(A43=$C$16,"",INDEX(Tri_Incurred_CCounts_Attror!$B34:$CC34,1,MATCH($B$16,$A$21:$A$100)-$O43))</f>
        <v>62</v>
      </c>
      <c r="C43" s="208">
        <f>INDEX(Tri_Incurred_CCounts_Attror!$B34:$CC34,1,Tot_Acc_Per-$O43)</f>
        <v>62</v>
      </c>
      <c r="D43" s="87">
        <f t="shared" si="0"/>
        <v>0</v>
      </c>
      <c r="E43" s="87">
        <f t="shared" si="1"/>
        <v>0</v>
      </c>
      <c r="F43" s="87">
        <f t="shared" si="2"/>
        <v>0</v>
      </c>
      <c r="G43" s="88">
        <f t="shared" si="3"/>
        <v>0</v>
      </c>
      <c r="I43" s="89" t="str">
        <f t="shared" si="4"/>
        <v>2004 Q3</v>
      </c>
      <c r="J43" s="87">
        <f t="shared" si="5"/>
        <v>62</v>
      </c>
      <c r="K43" s="563">
        <f t="shared" si="6"/>
        <v>62</v>
      </c>
      <c r="L43" s="279">
        <f t="shared" si="7"/>
        <v>62</v>
      </c>
      <c r="M43" s="87">
        <f t="shared" si="8"/>
        <v>0</v>
      </c>
      <c r="N43" s="88">
        <f t="shared" si="9"/>
        <v>0</v>
      </c>
      <c r="O43" s="744">
        <f t="shared" si="17"/>
        <v>22</v>
      </c>
      <c r="Q43" s="20"/>
      <c r="R43" s="20"/>
      <c r="S43" s="20"/>
      <c r="T43" s="20"/>
      <c r="U43" s="20"/>
      <c r="V43" s="20"/>
      <c r="W43" s="20"/>
      <c r="X43" s="20"/>
      <c r="Y43" s="20"/>
      <c r="Z43" s="20"/>
      <c r="AF43" s="193"/>
      <c r="AH43" s="89">
        <f t="shared" si="18"/>
        <v>117</v>
      </c>
      <c r="AI43" s="121">
        <f>VLOOKUP(A43,'User Entries'!$A$167:$I$254,9,0)</f>
        <v>1</v>
      </c>
      <c r="AJ43" s="88">
        <f t="shared" si="10"/>
        <v>1</v>
      </c>
      <c r="AK43" s="121">
        <f t="shared" si="19"/>
        <v>1</v>
      </c>
      <c r="AM43" s="163">
        <f t="shared" si="20"/>
        <v>0</v>
      </c>
      <c r="AN43" s="163">
        <f t="shared" si="25"/>
        <v>0</v>
      </c>
      <c r="AO43" s="163">
        <f t="shared" si="26"/>
        <v>0</v>
      </c>
      <c r="AP43" s="163">
        <f t="shared" si="32"/>
        <v>0</v>
      </c>
      <c r="AQ43" s="163">
        <f t="shared" si="28"/>
        <v>0</v>
      </c>
      <c r="AR43" s="163">
        <f t="shared" si="29"/>
        <v>0</v>
      </c>
      <c r="AS43" s="163">
        <f t="shared" si="30"/>
        <v>0</v>
      </c>
      <c r="AT43" s="163">
        <f t="shared" si="31"/>
        <v>0</v>
      </c>
      <c r="AW43" s="89" t="str">
        <f t="shared" si="11"/>
        <v>2008 Q3</v>
      </c>
      <c r="AX43" s="286">
        <f t="shared" si="12"/>
        <v>1</v>
      </c>
      <c r="AY43" s="287">
        <f t="shared" si="13"/>
        <v>1</v>
      </c>
      <c r="AZ43" s="287">
        <v>1</v>
      </c>
      <c r="BA43" s="287"/>
      <c r="BB43" s="287"/>
      <c r="BC43" s="284"/>
      <c r="BD43" s="287" t="str">
        <f t="shared" si="14"/>
        <v>2004 Q3</v>
      </c>
      <c r="BE43" s="287">
        <f t="shared" si="15"/>
        <v>1</v>
      </c>
      <c r="BF43" s="287">
        <f t="shared" si="16"/>
        <v>1</v>
      </c>
      <c r="BG43" s="287"/>
      <c r="BH43" s="287"/>
      <c r="IP43" s="17" t="e">
        <f>VLOOKUP(#REF!,$IS$21:$IT$29,2,0)</f>
        <v>#REF!</v>
      </c>
    </row>
    <row r="44" spans="1:250" s="17" customFormat="1">
      <c r="A44" s="89" t="str">
        <f>Tri_Incurred_CCounts_Attror!A35</f>
        <v>2004 Q4</v>
      </c>
      <c r="B44" s="208">
        <f>IF(A44=$C$16,"",INDEX(Tri_Incurred_CCounts_Attror!$B35:$CC35,1,MATCH($B$16,$A$21:$A$100)-$O44))</f>
        <v>61</v>
      </c>
      <c r="C44" s="208">
        <f>INDEX(Tri_Incurred_CCounts_Attror!$B35:$CC35,1,Tot_Acc_Per-$O44)</f>
        <v>61</v>
      </c>
      <c r="D44" s="87">
        <f t="shared" si="0"/>
        <v>0</v>
      </c>
      <c r="E44" s="87">
        <f t="shared" si="1"/>
        <v>0</v>
      </c>
      <c r="F44" s="87">
        <f t="shared" si="2"/>
        <v>0</v>
      </c>
      <c r="G44" s="88">
        <f t="shared" si="3"/>
        <v>0</v>
      </c>
      <c r="I44" s="89" t="str">
        <f t="shared" si="4"/>
        <v>2004 Q4</v>
      </c>
      <c r="J44" s="87">
        <f t="shared" si="5"/>
        <v>61</v>
      </c>
      <c r="K44" s="563">
        <f t="shared" si="6"/>
        <v>61</v>
      </c>
      <c r="L44" s="279">
        <f t="shared" si="7"/>
        <v>61</v>
      </c>
      <c r="M44" s="87">
        <f t="shared" si="8"/>
        <v>0</v>
      </c>
      <c r="N44" s="88">
        <f t="shared" si="9"/>
        <v>0</v>
      </c>
      <c r="O44" s="744">
        <f t="shared" si="17"/>
        <v>23</v>
      </c>
      <c r="AH44" s="89">
        <f t="shared" si="18"/>
        <v>114</v>
      </c>
      <c r="AI44" s="121">
        <f>VLOOKUP(A44,'User Entries'!$A$167:$I$254,9,0)</f>
        <v>1</v>
      </c>
      <c r="AJ44" s="88">
        <f t="shared" si="10"/>
        <v>1</v>
      </c>
      <c r="AK44" s="121">
        <f t="shared" si="19"/>
        <v>1</v>
      </c>
      <c r="AM44" s="163">
        <f t="shared" si="20"/>
        <v>0</v>
      </c>
      <c r="AN44" s="163">
        <f t="shared" si="25"/>
        <v>0</v>
      </c>
      <c r="AO44" s="163">
        <f t="shared" si="26"/>
        <v>0</v>
      </c>
      <c r="AP44" s="163">
        <f t="shared" si="32"/>
        <v>0</v>
      </c>
      <c r="AQ44" s="163">
        <f t="shared" si="28"/>
        <v>0</v>
      </c>
      <c r="AR44" s="163">
        <f t="shared" si="29"/>
        <v>0</v>
      </c>
      <c r="AS44" s="163">
        <f t="shared" si="30"/>
        <v>0</v>
      </c>
      <c r="AT44" s="163">
        <f t="shared" si="31"/>
        <v>0</v>
      </c>
      <c r="AW44" s="89" t="str">
        <f t="shared" si="11"/>
        <v>2008 Q2</v>
      </c>
      <c r="AX44" s="286">
        <f t="shared" si="12"/>
        <v>1</v>
      </c>
      <c r="AY44" s="287">
        <f t="shared" si="13"/>
        <v>1</v>
      </c>
      <c r="AZ44" s="287">
        <v>1</v>
      </c>
      <c r="BA44" s="287"/>
      <c r="BB44" s="287"/>
      <c r="BC44" s="284"/>
      <c r="BD44" s="287" t="str">
        <f t="shared" si="14"/>
        <v>2004 Q4</v>
      </c>
      <c r="BE44" s="287">
        <f t="shared" si="15"/>
        <v>1</v>
      </c>
      <c r="BF44" s="287">
        <f t="shared" si="16"/>
        <v>1</v>
      </c>
      <c r="BG44" s="287"/>
      <c r="BH44" s="287"/>
      <c r="IP44" s="17" t="e">
        <f>VLOOKUP(#REF!,$IS$21:$IT$29,2,0)</f>
        <v>#REF!</v>
      </c>
    </row>
    <row r="45" spans="1:250" s="17" customFormat="1">
      <c r="A45" s="89" t="str">
        <f>Tri_Incurred_CCounts_Attror!A36</f>
        <v>2005 Q1</v>
      </c>
      <c r="B45" s="208">
        <f>IF(A45=$C$16,"",INDEX(Tri_Incurred_CCounts_Attror!$B36:$CC36,1,MATCH($B$16,$A$21:$A$100)-$O45))</f>
        <v>65</v>
      </c>
      <c r="C45" s="208">
        <f>INDEX(Tri_Incurred_CCounts_Attror!$B36:$CC36,1,Tot_Acc_Per-$O45)</f>
        <v>65</v>
      </c>
      <c r="D45" s="87">
        <f t="shared" si="0"/>
        <v>0</v>
      </c>
      <c r="E45" s="87">
        <f t="shared" si="1"/>
        <v>0</v>
      </c>
      <c r="F45" s="87">
        <f t="shared" si="2"/>
        <v>0</v>
      </c>
      <c r="G45" s="88">
        <f t="shared" si="3"/>
        <v>0</v>
      </c>
      <c r="I45" s="89" t="str">
        <f t="shared" si="4"/>
        <v>2005 Q1</v>
      </c>
      <c r="J45" s="87">
        <f t="shared" si="5"/>
        <v>65</v>
      </c>
      <c r="K45" s="563">
        <f t="shared" si="6"/>
        <v>65</v>
      </c>
      <c r="L45" s="279">
        <f t="shared" si="7"/>
        <v>65</v>
      </c>
      <c r="M45" s="87">
        <f t="shared" si="8"/>
        <v>0</v>
      </c>
      <c r="N45" s="88">
        <f t="shared" si="9"/>
        <v>0</v>
      </c>
      <c r="O45" s="744">
        <f t="shared" si="17"/>
        <v>24</v>
      </c>
      <c r="Q45" s="57"/>
      <c r="R45" s="58"/>
      <c r="S45" s="58"/>
      <c r="T45" s="58"/>
      <c r="U45" s="58"/>
      <c r="V45" s="58"/>
      <c r="W45" s="58"/>
      <c r="X45" s="58"/>
      <c r="Y45" s="58"/>
      <c r="Z45" s="59"/>
      <c r="AH45" s="89">
        <f t="shared" si="18"/>
        <v>111</v>
      </c>
      <c r="AI45" s="121">
        <f>VLOOKUP(A45,'User Entries'!$A$167:$I$254,9,0)</f>
        <v>1</v>
      </c>
      <c r="AJ45" s="88">
        <f t="shared" si="10"/>
        <v>1</v>
      </c>
      <c r="AK45" s="121">
        <f t="shared" si="19"/>
        <v>1</v>
      </c>
      <c r="AM45" s="163">
        <f t="shared" si="20"/>
        <v>0</v>
      </c>
      <c r="AN45" s="163">
        <f t="shared" si="25"/>
        <v>0</v>
      </c>
      <c r="AO45" s="163">
        <f t="shared" si="26"/>
        <v>0</v>
      </c>
      <c r="AP45" s="163">
        <f t="shared" si="32"/>
        <v>0</v>
      </c>
      <c r="AQ45" s="163">
        <f t="shared" si="28"/>
        <v>0</v>
      </c>
      <c r="AR45" s="163">
        <f t="shared" si="29"/>
        <v>0</v>
      </c>
      <c r="AS45" s="163">
        <f t="shared" si="30"/>
        <v>0</v>
      </c>
      <c r="AT45" s="163">
        <f t="shared" si="31"/>
        <v>0</v>
      </c>
      <c r="AW45" s="89" t="str">
        <f t="shared" si="11"/>
        <v>2008 Q1</v>
      </c>
      <c r="AX45" s="286">
        <f t="shared" si="12"/>
        <v>1</v>
      </c>
      <c r="AY45" s="287">
        <f t="shared" si="13"/>
        <v>1</v>
      </c>
      <c r="AZ45" s="287">
        <v>1</v>
      </c>
      <c r="BA45" s="287"/>
      <c r="BB45" s="287"/>
      <c r="BC45" s="284"/>
      <c r="BD45" s="287" t="str">
        <f t="shared" si="14"/>
        <v>2005 Q1</v>
      </c>
      <c r="BE45" s="287">
        <f t="shared" si="15"/>
        <v>1</v>
      </c>
      <c r="BF45" s="287">
        <f t="shared" si="16"/>
        <v>1</v>
      </c>
      <c r="BG45" s="287"/>
      <c r="BH45" s="287"/>
      <c r="IP45" s="17" t="e">
        <f>VLOOKUP(#REF!,$IS$21:$IT$29,2,0)</f>
        <v>#REF!</v>
      </c>
    </row>
    <row r="46" spans="1:250" s="17" customFormat="1" ht="18">
      <c r="A46" s="89" t="str">
        <f>Tri_Incurred_CCounts_Attror!A37</f>
        <v>2005 Q2</v>
      </c>
      <c r="B46" s="208">
        <f>IF(A46=$C$16,"",INDEX(Tri_Incurred_CCounts_Attror!$B37:$CC37,1,MATCH($B$16,$A$21:$A$100)-$O46))</f>
        <v>79</v>
      </c>
      <c r="C46" s="208">
        <f>INDEX(Tri_Incurred_CCounts_Attror!$B37:$CC37,1,Tot_Acc_Per-$O46)</f>
        <v>79</v>
      </c>
      <c r="D46" s="87">
        <f t="shared" si="0"/>
        <v>0</v>
      </c>
      <c r="E46" s="87">
        <f t="shared" si="1"/>
        <v>0</v>
      </c>
      <c r="F46" s="87">
        <f t="shared" si="2"/>
        <v>0</v>
      </c>
      <c r="G46" s="88">
        <f t="shared" si="3"/>
        <v>0</v>
      </c>
      <c r="I46" s="89" t="str">
        <f t="shared" si="4"/>
        <v>2005 Q2</v>
      </c>
      <c r="J46" s="87">
        <f t="shared" si="5"/>
        <v>79</v>
      </c>
      <c r="K46" s="563">
        <f t="shared" si="6"/>
        <v>79</v>
      </c>
      <c r="L46" s="279">
        <f t="shared" si="7"/>
        <v>79</v>
      </c>
      <c r="M46" s="87">
        <f t="shared" si="8"/>
        <v>0</v>
      </c>
      <c r="N46" s="88">
        <f t="shared" si="9"/>
        <v>0</v>
      </c>
      <c r="O46" s="744">
        <f t="shared" si="17"/>
        <v>25</v>
      </c>
      <c r="Q46" s="60"/>
      <c r="R46" s="20"/>
      <c r="S46" s="913" t="s">
        <v>64</v>
      </c>
      <c r="T46" s="913"/>
      <c r="U46" s="913"/>
      <c r="V46" s="913"/>
      <c r="W46" s="913"/>
      <c r="X46" s="913"/>
      <c r="Y46" s="20"/>
      <c r="Z46" s="61"/>
      <c r="AH46" s="89">
        <f t="shared" si="18"/>
        <v>108</v>
      </c>
      <c r="AI46" s="121">
        <f>VLOOKUP(A46,'User Entries'!$A$167:$I$254,9,0)</f>
        <v>1</v>
      </c>
      <c r="AJ46" s="88">
        <f t="shared" si="10"/>
        <v>1</v>
      </c>
      <c r="AK46" s="121">
        <f t="shared" si="19"/>
        <v>1</v>
      </c>
      <c r="AM46" s="163">
        <f t="shared" si="20"/>
        <v>0</v>
      </c>
      <c r="AN46" s="163">
        <f t="shared" si="25"/>
        <v>0</v>
      </c>
      <c r="AO46" s="163">
        <f t="shared" si="26"/>
        <v>0</v>
      </c>
      <c r="AP46" s="163">
        <f t="shared" si="32"/>
        <v>0</v>
      </c>
      <c r="AQ46" s="163">
        <f t="shared" si="28"/>
        <v>0</v>
      </c>
      <c r="AR46" s="163">
        <f t="shared" si="29"/>
        <v>0</v>
      </c>
      <c r="AS46" s="163">
        <f t="shared" si="30"/>
        <v>0</v>
      </c>
      <c r="AT46" s="163">
        <f t="shared" si="31"/>
        <v>0</v>
      </c>
      <c r="AW46" s="89" t="str">
        <f t="shared" si="11"/>
        <v>2007 Q4</v>
      </c>
      <c r="AX46" s="286">
        <f t="shared" si="12"/>
        <v>1</v>
      </c>
      <c r="AY46" s="287">
        <f t="shared" si="13"/>
        <v>1</v>
      </c>
      <c r="AZ46" s="287">
        <v>1</v>
      </c>
      <c r="BA46" s="287"/>
      <c r="BB46" s="287"/>
      <c r="BC46" s="284"/>
      <c r="BD46" s="287" t="str">
        <f t="shared" si="14"/>
        <v>2005 Q2</v>
      </c>
      <c r="BE46" s="287">
        <f t="shared" si="15"/>
        <v>1</v>
      </c>
      <c r="BF46" s="287">
        <f t="shared" si="16"/>
        <v>1</v>
      </c>
      <c r="BG46" s="287"/>
      <c r="BH46" s="287"/>
      <c r="IP46" s="17" t="e">
        <f>VLOOKUP(#REF!,$IS$21:$IT$29,2,0)</f>
        <v>#REF!</v>
      </c>
    </row>
    <row r="47" spans="1:250" s="17" customFormat="1">
      <c r="A47" s="89" t="str">
        <f>Tri_Incurred_CCounts_Attror!A38</f>
        <v>2005 Q3</v>
      </c>
      <c r="B47" s="208">
        <f>IF(A47=$C$16,"",INDEX(Tri_Incurred_CCounts_Attror!$B38:$CC38,1,MATCH($B$16,$A$21:$A$100)-$O47))</f>
        <v>71</v>
      </c>
      <c r="C47" s="208">
        <f>INDEX(Tri_Incurred_CCounts_Attror!$B38:$CC38,1,Tot_Acc_Per-$O47)</f>
        <v>71</v>
      </c>
      <c r="D47" s="87">
        <f t="shared" si="0"/>
        <v>0</v>
      </c>
      <c r="E47" s="87">
        <f t="shared" si="1"/>
        <v>0</v>
      </c>
      <c r="F47" s="87">
        <f t="shared" si="2"/>
        <v>0</v>
      </c>
      <c r="G47" s="88">
        <f t="shared" si="3"/>
        <v>0</v>
      </c>
      <c r="I47" s="89" t="str">
        <f t="shared" si="4"/>
        <v>2005 Q3</v>
      </c>
      <c r="J47" s="87">
        <f t="shared" si="5"/>
        <v>71</v>
      </c>
      <c r="K47" s="563">
        <f t="shared" si="6"/>
        <v>71</v>
      </c>
      <c r="L47" s="279">
        <f t="shared" si="7"/>
        <v>71</v>
      </c>
      <c r="M47" s="87">
        <f t="shared" si="8"/>
        <v>0</v>
      </c>
      <c r="N47" s="88">
        <f t="shared" si="9"/>
        <v>0</v>
      </c>
      <c r="O47" s="744">
        <f t="shared" si="17"/>
        <v>26</v>
      </c>
      <c r="Q47" s="60"/>
      <c r="R47" s="20"/>
      <c r="S47" s="20"/>
      <c r="T47" s="20"/>
      <c r="U47" s="20"/>
      <c r="V47" s="20"/>
      <c r="W47" s="20"/>
      <c r="X47" s="20"/>
      <c r="Y47" s="20"/>
      <c r="Z47" s="61"/>
      <c r="AH47" s="89">
        <f t="shared" si="18"/>
        <v>105</v>
      </c>
      <c r="AI47" s="121">
        <f>VLOOKUP(A47,'User Entries'!$A$167:$I$254,9,0)</f>
        <v>1</v>
      </c>
      <c r="AJ47" s="88">
        <f t="shared" si="10"/>
        <v>1</v>
      </c>
      <c r="AK47" s="121">
        <f t="shared" si="19"/>
        <v>1</v>
      </c>
      <c r="AM47" s="163">
        <f t="shared" si="20"/>
        <v>0</v>
      </c>
      <c r="AN47" s="163">
        <f t="shared" si="25"/>
        <v>0</v>
      </c>
      <c r="AO47" s="163">
        <f t="shared" si="26"/>
        <v>0</v>
      </c>
      <c r="AP47" s="163">
        <f t="shared" si="32"/>
        <v>0</v>
      </c>
      <c r="AQ47" s="163">
        <f t="shared" si="28"/>
        <v>0</v>
      </c>
      <c r="AR47" s="163">
        <f t="shared" si="29"/>
        <v>0</v>
      </c>
      <c r="AS47" s="163">
        <f t="shared" si="30"/>
        <v>0</v>
      </c>
      <c r="AT47" s="163">
        <f t="shared" si="31"/>
        <v>0</v>
      </c>
      <c r="AW47" s="89" t="str">
        <f t="shared" si="11"/>
        <v>2007 Q3</v>
      </c>
      <c r="AX47" s="286">
        <f t="shared" si="12"/>
        <v>1</v>
      </c>
      <c r="AY47" s="287">
        <f t="shared" si="13"/>
        <v>1</v>
      </c>
      <c r="AZ47" s="287">
        <v>1</v>
      </c>
      <c r="BA47" s="287"/>
      <c r="BB47" s="287"/>
      <c r="BC47" s="284"/>
      <c r="BD47" s="287" t="str">
        <f t="shared" si="14"/>
        <v>2005 Q3</v>
      </c>
      <c r="BE47" s="287">
        <f t="shared" si="15"/>
        <v>1</v>
      </c>
      <c r="BF47" s="287">
        <f t="shared" si="16"/>
        <v>1</v>
      </c>
      <c r="BG47" s="287"/>
      <c r="BH47" s="287"/>
      <c r="IP47" s="17" t="e">
        <f>VLOOKUP(#REF!,$IS$21:$IT$29,2,0)</f>
        <v>#REF!</v>
      </c>
    </row>
    <row r="48" spans="1:250" s="17" customFormat="1">
      <c r="A48" s="89" t="str">
        <f>Tri_Incurred_CCounts_Attror!A39</f>
        <v>2005 Q4</v>
      </c>
      <c r="B48" s="208">
        <f>IF(A48=$C$16,"",INDEX(Tri_Incurred_CCounts_Attror!$B39:$CC39,1,MATCH($B$16,$A$21:$A$100)-$O48))</f>
        <v>77</v>
      </c>
      <c r="C48" s="208">
        <f>INDEX(Tri_Incurred_CCounts_Attror!$B39:$CC39,1,Tot_Acc_Per-$O48)</f>
        <v>77</v>
      </c>
      <c r="D48" s="87">
        <f t="shared" si="0"/>
        <v>0</v>
      </c>
      <c r="E48" s="87">
        <f t="shared" si="1"/>
        <v>0</v>
      </c>
      <c r="F48" s="87">
        <f t="shared" si="2"/>
        <v>0</v>
      </c>
      <c r="G48" s="88">
        <f t="shared" si="3"/>
        <v>0</v>
      </c>
      <c r="I48" s="89" t="str">
        <f t="shared" si="4"/>
        <v>2005 Q4</v>
      </c>
      <c r="J48" s="87">
        <f t="shared" si="5"/>
        <v>77</v>
      </c>
      <c r="K48" s="563">
        <f t="shared" si="6"/>
        <v>77</v>
      </c>
      <c r="L48" s="279">
        <f t="shared" si="7"/>
        <v>77</v>
      </c>
      <c r="M48" s="87">
        <f t="shared" si="8"/>
        <v>0</v>
      </c>
      <c r="N48" s="88">
        <f t="shared" si="9"/>
        <v>0</v>
      </c>
      <c r="O48" s="744">
        <f t="shared" si="17"/>
        <v>27</v>
      </c>
      <c r="P48" s="99"/>
      <c r="Q48" s="60"/>
      <c r="R48" s="20"/>
      <c r="S48" s="20"/>
      <c r="T48" s="20"/>
      <c r="U48" s="20"/>
      <c r="V48" s="20"/>
      <c r="W48" s="20"/>
      <c r="X48" s="20"/>
      <c r="Y48" s="20"/>
      <c r="Z48" s="61"/>
      <c r="AH48" s="89">
        <f t="shared" si="18"/>
        <v>102</v>
      </c>
      <c r="AI48" s="121">
        <f>VLOOKUP(A48,'User Entries'!$A$167:$I$254,9,0)</f>
        <v>1</v>
      </c>
      <c r="AJ48" s="88">
        <f t="shared" si="10"/>
        <v>1</v>
      </c>
      <c r="AK48" s="121">
        <f t="shared" si="19"/>
        <v>1</v>
      </c>
      <c r="AM48" s="163">
        <f t="shared" si="20"/>
        <v>0</v>
      </c>
      <c r="AN48" s="163">
        <f t="shared" si="25"/>
        <v>0</v>
      </c>
      <c r="AO48" s="163">
        <f t="shared" si="26"/>
        <v>0</v>
      </c>
      <c r="AP48" s="163">
        <f t="shared" si="32"/>
        <v>0</v>
      </c>
      <c r="AQ48" s="163">
        <f t="shared" si="28"/>
        <v>0</v>
      </c>
      <c r="AR48" s="163">
        <f t="shared" si="29"/>
        <v>0</v>
      </c>
      <c r="AS48" s="163">
        <f t="shared" si="30"/>
        <v>0</v>
      </c>
      <c r="AT48" s="163">
        <f t="shared" si="31"/>
        <v>0</v>
      </c>
      <c r="AW48" s="89" t="str">
        <f t="shared" si="11"/>
        <v>2007 Q2</v>
      </c>
      <c r="AX48" s="286">
        <f t="shared" si="12"/>
        <v>1</v>
      </c>
      <c r="AY48" s="287">
        <f t="shared" si="13"/>
        <v>1</v>
      </c>
      <c r="AZ48" s="287">
        <v>1</v>
      </c>
      <c r="BA48" s="287"/>
      <c r="BB48" s="287"/>
      <c r="BC48" s="284"/>
      <c r="BD48" s="287" t="str">
        <f t="shared" si="14"/>
        <v>2005 Q4</v>
      </c>
      <c r="BE48" s="287">
        <f t="shared" si="15"/>
        <v>1</v>
      </c>
      <c r="BF48" s="287">
        <f t="shared" si="16"/>
        <v>1</v>
      </c>
      <c r="BG48" s="287"/>
      <c r="BH48" s="287"/>
      <c r="IP48" s="17" t="e">
        <f>VLOOKUP(#REF!,$IS$21:$IT$29,2,0)</f>
        <v>#REF!</v>
      </c>
    </row>
    <row r="49" spans="1:250" s="17" customFormat="1">
      <c r="A49" s="89" t="str">
        <f>Tri_Incurred_CCounts_Attror!A40</f>
        <v>2006 Q1</v>
      </c>
      <c r="B49" s="208">
        <f>IF(A49=$C$16,"",INDEX(Tri_Incurred_CCounts_Attror!$B40:$CC40,1,MATCH($B$16,$A$21:$A$100)-$O49))</f>
        <v>73</v>
      </c>
      <c r="C49" s="208">
        <f>INDEX(Tri_Incurred_CCounts_Attror!$B40:$CC40,1,Tot_Acc_Per-$O49)</f>
        <v>73</v>
      </c>
      <c r="D49" s="87">
        <f t="shared" si="0"/>
        <v>0</v>
      </c>
      <c r="E49" s="87">
        <f t="shared" si="1"/>
        <v>0</v>
      </c>
      <c r="F49" s="87">
        <f t="shared" si="2"/>
        <v>0</v>
      </c>
      <c r="G49" s="88">
        <f t="shared" si="3"/>
        <v>0</v>
      </c>
      <c r="I49" s="89" t="str">
        <f t="shared" si="4"/>
        <v>2006 Q1</v>
      </c>
      <c r="J49" s="87">
        <f t="shared" si="5"/>
        <v>73</v>
      </c>
      <c r="K49" s="563">
        <f t="shared" si="6"/>
        <v>73</v>
      </c>
      <c r="L49" s="279">
        <f t="shared" si="7"/>
        <v>73</v>
      </c>
      <c r="M49" s="87">
        <f t="shared" si="8"/>
        <v>0</v>
      </c>
      <c r="N49" s="88">
        <f t="shared" si="9"/>
        <v>0</v>
      </c>
      <c r="O49" s="744">
        <f t="shared" si="17"/>
        <v>28</v>
      </c>
      <c r="P49" s="101"/>
      <c r="Q49" s="60"/>
      <c r="R49" s="20"/>
      <c r="S49" s="20"/>
      <c r="T49" s="20"/>
      <c r="U49" s="20"/>
      <c r="V49" s="20"/>
      <c r="W49" s="20"/>
      <c r="X49" s="20"/>
      <c r="Y49" s="20"/>
      <c r="Z49" s="61"/>
      <c r="AH49" s="89">
        <f t="shared" si="18"/>
        <v>99</v>
      </c>
      <c r="AI49" s="121">
        <f>VLOOKUP(A49,'User Entries'!$A$167:$I$254,9,0)</f>
        <v>1</v>
      </c>
      <c r="AJ49" s="88">
        <f t="shared" si="10"/>
        <v>1</v>
      </c>
      <c r="AK49" s="121">
        <f t="shared" si="19"/>
        <v>1</v>
      </c>
      <c r="AM49" s="163">
        <f t="shared" si="20"/>
        <v>0</v>
      </c>
      <c r="AN49" s="163">
        <f t="shared" si="25"/>
        <v>0</v>
      </c>
      <c r="AO49" s="163">
        <f t="shared" si="26"/>
        <v>0</v>
      </c>
      <c r="AP49" s="163">
        <f t="shared" si="32"/>
        <v>0</v>
      </c>
      <c r="AQ49" s="163">
        <f t="shared" si="28"/>
        <v>0</v>
      </c>
      <c r="AR49" s="163">
        <f t="shared" si="29"/>
        <v>0</v>
      </c>
      <c r="AS49" s="163">
        <f t="shared" si="30"/>
        <v>0</v>
      </c>
      <c r="AT49" s="163">
        <f t="shared" si="31"/>
        <v>0</v>
      </c>
      <c r="AW49" s="89" t="str">
        <f t="shared" si="11"/>
        <v>2007 Q1</v>
      </c>
      <c r="AX49" s="286">
        <f t="shared" si="12"/>
        <v>1</v>
      </c>
      <c r="AY49" s="287">
        <f t="shared" si="13"/>
        <v>1</v>
      </c>
      <c r="AZ49" s="287">
        <v>1</v>
      </c>
      <c r="BA49" s="287"/>
      <c r="BB49" s="287"/>
      <c r="BC49" s="284"/>
      <c r="BD49" s="287" t="str">
        <f t="shared" si="14"/>
        <v>2006 Q1</v>
      </c>
      <c r="BE49" s="287">
        <f t="shared" si="15"/>
        <v>1</v>
      </c>
      <c r="BF49" s="287">
        <f t="shared" si="16"/>
        <v>1</v>
      </c>
      <c r="BG49" s="287"/>
      <c r="BH49" s="287"/>
      <c r="IP49" s="17" t="e">
        <f>VLOOKUP(#REF!,$IS$21:$IT$29,2,0)</f>
        <v>#REF!</v>
      </c>
    </row>
    <row r="50" spans="1:250" s="17" customFormat="1">
      <c r="A50" s="89" t="str">
        <f>Tri_Incurred_CCounts_Attror!A41</f>
        <v>2006 Q2</v>
      </c>
      <c r="B50" s="208">
        <f>IF(A50=$C$16,"",INDEX(Tri_Incurred_CCounts_Attror!$B41:$CC41,1,MATCH($B$16,$A$21:$A$100)-$O50))</f>
        <v>68</v>
      </c>
      <c r="C50" s="208">
        <f>INDEX(Tri_Incurred_CCounts_Attror!$B41:$CC41,1,Tot_Acc_Per-$O50)</f>
        <v>68</v>
      </c>
      <c r="D50" s="87">
        <f t="shared" si="0"/>
        <v>0</v>
      </c>
      <c r="E50" s="87">
        <f t="shared" si="1"/>
        <v>0</v>
      </c>
      <c r="F50" s="87">
        <f t="shared" si="2"/>
        <v>0</v>
      </c>
      <c r="G50" s="88">
        <f t="shared" si="3"/>
        <v>0</v>
      </c>
      <c r="I50" s="89" t="str">
        <f t="shared" si="4"/>
        <v>2006 Q2</v>
      </c>
      <c r="J50" s="87">
        <f t="shared" si="5"/>
        <v>68</v>
      </c>
      <c r="K50" s="563">
        <f t="shared" si="6"/>
        <v>68</v>
      </c>
      <c r="L50" s="279">
        <f t="shared" si="7"/>
        <v>68</v>
      </c>
      <c r="M50" s="87">
        <f t="shared" si="8"/>
        <v>0</v>
      </c>
      <c r="N50" s="88">
        <f t="shared" si="9"/>
        <v>0</v>
      </c>
      <c r="O50" s="744">
        <f t="shared" si="17"/>
        <v>29</v>
      </c>
      <c r="P50" s="103"/>
      <c r="Q50" s="60"/>
      <c r="R50" s="20"/>
      <c r="S50" s="20"/>
      <c r="T50" s="20"/>
      <c r="U50" s="20"/>
      <c r="V50" s="20"/>
      <c r="W50" s="20"/>
      <c r="X50" s="20"/>
      <c r="Y50" s="20"/>
      <c r="Z50" s="61"/>
      <c r="AH50" s="89">
        <f t="shared" si="18"/>
        <v>96</v>
      </c>
      <c r="AI50" s="121">
        <f>VLOOKUP(A50,'User Entries'!$A$167:$I$254,9,0)</f>
        <v>1</v>
      </c>
      <c r="AJ50" s="88">
        <f t="shared" si="10"/>
        <v>1</v>
      </c>
      <c r="AK50" s="121">
        <f t="shared" si="19"/>
        <v>1</v>
      </c>
      <c r="AM50" s="163">
        <f t="shared" si="20"/>
        <v>0</v>
      </c>
      <c r="AN50" s="163">
        <f t="shared" si="25"/>
        <v>0</v>
      </c>
      <c r="AO50" s="163">
        <f t="shared" si="26"/>
        <v>0</v>
      </c>
      <c r="AP50" s="163">
        <f t="shared" si="32"/>
        <v>0</v>
      </c>
      <c r="AQ50" s="163">
        <f t="shared" si="28"/>
        <v>0</v>
      </c>
      <c r="AR50" s="163">
        <f t="shared" si="29"/>
        <v>0</v>
      </c>
      <c r="AS50" s="163">
        <f t="shared" si="30"/>
        <v>0</v>
      </c>
      <c r="AT50" s="163">
        <f t="shared" si="31"/>
        <v>0</v>
      </c>
      <c r="AW50" s="89" t="str">
        <f t="shared" si="11"/>
        <v>2006 Q4</v>
      </c>
      <c r="AX50" s="286">
        <f t="shared" si="12"/>
        <v>1</v>
      </c>
      <c r="AY50" s="287">
        <f t="shared" si="13"/>
        <v>1</v>
      </c>
      <c r="AZ50" s="287">
        <v>1</v>
      </c>
      <c r="BA50" s="287"/>
      <c r="BB50" s="287"/>
      <c r="BC50" s="284"/>
      <c r="BD50" s="287" t="str">
        <f t="shared" si="14"/>
        <v>2006 Q2</v>
      </c>
      <c r="BE50" s="287">
        <f t="shared" si="15"/>
        <v>1</v>
      </c>
      <c r="BF50" s="287">
        <f t="shared" si="16"/>
        <v>1</v>
      </c>
      <c r="BG50" s="287"/>
      <c r="BH50" s="287"/>
      <c r="IP50" s="17" t="e">
        <f>VLOOKUP(#REF!,$IS$21:$IT$29,2,0)</f>
        <v>#REF!</v>
      </c>
    </row>
    <row r="51" spans="1:250" s="17" customFormat="1">
      <c r="A51" s="89" t="str">
        <f>Tri_Incurred_CCounts_Attror!A42</f>
        <v>2006 Q3</v>
      </c>
      <c r="B51" s="208">
        <f>IF(A51=$C$16,"",INDEX(Tri_Incurred_CCounts_Attror!$B42:$CC42,1,MATCH($B$16,$A$21:$A$100)-$O51))</f>
        <v>69</v>
      </c>
      <c r="C51" s="208">
        <f>INDEX(Tri_Incurred_CCounts_Attror!$B42:$CC42,1,Tot_Acc_Per-$O51)</f>
        <v>69</v>
      </c>
      <c r="D51" s="87">
        <f t="shared" si="0"/>
        <v>0</v>
      </c>
      <c r="E51" s="87">
        <f t="shared" si="1"/>
        <v>0</v>
      </c>
      <c r="F51" s="87">
        <f t="shared" si="2"/>
        <v>0</v>
      </c>
      <c r="G51" s="88">
        <f t="shared" si="3"/>
        <v>0</v>
      </c>
      <c r="I51" s="89" t="str">
        <f t="shared" si="4"/>
        <v>2006 Q3</v>
      </c>
      <c r="J51" s="87">
        <f t="shared" si="5"/>
        <v>69</v>
      </c>
      <c r="K51" s="563">
        <f t="shared" si="6"/>
        <v>69</v>
      </c>
      <c r="L51" s="279">
        <f t="shared" si="7"/>
        <v>69</v>
      </c>
      <c r="M51" s="87">
        <f t="shared" si="8"/>
        <v>0</v>
      </c>
      <c r="N51" s="88">
        <f t="shared" si="9"/>
        <v>0</v>
      </c>
      <c r="O51" s="744">
        <f t="shared" si="17"/>
        <v>30</v>
      </c>
      <c r="P51" s="103"/>
      <c r="Q51" s="60"/>
      <c r="R51" s="20"/>
      <c r="S51" s="20"/>
      <c r="T51" s="20"/>
      <c r="U51" s="20"/>
      <c r="V51" s="20"/>
      <c r="W51" s="20"/>
      <c r="X51" s="20"/>
      <c r="Y51" s="20"/>
      <c r="Z51" s="61"/>
      <c r="AH51" s="89">
        <f t="shared" si="18"/>
        <v>93</v>
      </c>
      <c r="AI51" s="121">
        <f>VLOOKUP(A51,'User Entries'!$A$167:$I$254,9,0)</f>
        <v>1</v>
      </c>
      <c r="AJ51" s="88">
        <f t="shared" si="10"/>
        <v>1</v>
      </c>
      <c r="AK51" s="121">
        <f t="shared" si="19"/>
        <v>1</v>
      </c>
      <c r="AM51" s="163">
        <f t="shared" si="20"/>
        <v>0</v>
      </c>
      <c r="AN51" s="163">
        <f t="shared" si="25"/>
        <v>0</v>
      </c>
      <c r="AO51" s="163">
        <f t="shared" si="26"/>
        <v>0</v>
      </c>
      <c r="AP51" s="163">
        <f t="shared" si="32"/>
        <v>0</v>
      </c>
      <c r="AQ51" s="163">
        <f t="shared" si="28"/>
        <v>0</v>
      </c>
      <c r="AR51" s="163">
        <f t="shared" si="29"/>
        <v>0</v>
      </c>
      <c r="AS51" s="163">
        <f t="shared" si="30"/>
        <v>0</v>
      </c>
      <c r="AT51" s="163">
        <f t="shared" si="31"/>
        <v>0</v>
      </c>
      <c r="AW51" s="89" t="str">
        <f t="shared" si="11"/>
        <v>2006 Q3</v>
      </c>
      <c r="AX51" s="286">
        <f t="shared" si="12"/>
        <v>1</v>
      </c>
      <c r="AY51" s="287">
        <f t="shared" si="13"/>
        <v>1</v>
      </c>
      <c r="AZ51" s="287">
        <v>1</v>
      </c>
      <c r="BA51" s="287"/>
      <c r="BB51" s="287"/>
      <c r="BC51" s="284"/>
      <c r="BD51" s="287" t="str">
        <f t="shared" si="14"/>
        <v>2006 Q3</v>
      </c>
      <c r="BE51" s="287">
        <f t="shared" si="15"/>
        <v>1</v>
      </c>
      <c r="BF51" s="287">
        <f t="shared" si="16"/>
        <v>1</v>
      </c>
      <c r="BG51" s="287"/>
      <c r="BH51" s="287"/>
      <c r="IP51" s="17" t="e">
        <f>VLOOKUP(#REF!,$IS$21:$IT$29,2,0)</f>
        <v>#REF!</v>
      </c>
    </row>
    <row r="52" spans="1:250" s="17" customFormat="1">
      <c r="A52" s="89" t="str">
        <f>Tri_Incurred_CCounts_Attror!A43</f>
        <v>2006 Q4</v>
      </c>
      <c r="B52" s="208">
        <f>IF(A52=$C$16,"",INDEX(Tri_Incurred_CCounts_Attror!$B43:$CC43,1,MATCH($B$16,$A$21:$A$100)-$O52))</f>
        <v>54</v>
      </c>
      <c r="C52" s="208">
        <f>INDEX(Tri_Incurred_CCounts_Attror!$B43:$CC43,1,Tot_Acc_Per-$O52)</f>
        <v>54</v>
      </c>
      <c r="D52" s="87">
        <f t="shared" si="0"/>
        <v>0</v>
      </c>
      <c r="E52" s="87">
        <f t="shared" si="1"/>
        <v>0</v>
      </c>
      <c r="F52" s="87">
        <f t="shared" si="2"/>
        <v>0</v>
      </c>
      <c r="G52" s="88">
        <f t="shared" si="3"/>
        <v>0</v>
      </c>
      <c r="I52" s="89" t="str">
        <f t="shared" si="4"/>
        <v>2006 Q4</v>
      </c>
      <c r="J52" s="87">
        <f t="shared" si="5"/>
        <v>54</v>
      </c>
      <c r="K52" s="563">
        <f t="shared" si="6"/>
        <v>54</v>
      </c>
      <c r="L52" s="279">
        <f t="shared" si="7"/>
        <v>54</v>
      </c>
      <c r="M52" s="87">
        <f t="shared" si="8"/>
        <v>0</v>
      </c>
      <c r="N52" s="88">
        <f t="shared" si="9"/>
        <v>0</v>
      </c>
      <c r="O52" s="744">
        <f t="shared" si="17"/>
        <v>31</v>
      </c>
      <c r="P52" s="101"/>
      <c r="Q52" s="83"/>
      <c r="R52" s="84"/>
      <c r="S52" s="84"/>
      <c r="T52" s="84"/>
      <c r="U52" s="84"/>
      <c r="V52" s="84"/>
      <c r="W52" s="84"/>
      <c r="X52" s="84"/>
      <c r="Y52" s="84"/>
      <c r="Z52" s="85"/>
      <c r="AH52" s="89">
        <f t="shared" si="18"/>
        <v>90</v>
      </c>
      <c r="AI52" s="121">
        <f>VLOOKUP(A52,'User Entries'!$A$167:$I$254,9,0)</f>
        <v>1</v>
      </c>
      <c r="AJ52" s="88">
        <f t="shared" si="10"/>
        <v>1</v>
      </c>
      <c r="AK52" s="121">
        <f t="shared" si="19"/>
        <v>1</v>
      </c>
      <c r="AM52" s="163">
        <f t="shared" si="20"/>
        <v>0</v>
      </c>
      <c r="AN52" s="163">
        <f t="shared" si="25"/>
        <v>0</v>
      </c>
      <c r="AO52" s="163">
        <f t="shared" si="26"/>
        <v>0</v>
      </c>
      <c r="AP52" s="163">
        <f t="shared" si="32"/>
        <v>0</v>
      </c>
      <c r="AQ52" s="163">
        <f t="shared" si="28"/>
        <v>0</v>
      </c>
      <c r="AR52" s="163">
        <f t="shared" si="29"/>
        <v>0</v>
      </c>
      <c r="AS52" s="163">
        <f t="shared" si="30"/>
        <v>0</v>
      </c>
      <c r="AT52" s="163">
        <f t="shared" si="31"/>
        <v>0</v>
      </c>
      <c r="AW52" s="89" t="str">
        <f t="shared" si="11"/>
        <v>2006 Q2</v>
      </c>
      <c r="AX52" s="286">
        <f t="shared" si="12"/>
        <v>1</v>
      </c>
      <c r="AY52" s="287">
        <f t="shared" si="13"/>
        <v>1</v>
      </c>
      <c r="AZ52" s="287">
        <v>1</v>
      </c>
      <c r="BA52" s="287"/>
      <c r="BB52" s="287"/>
      <c r="BC52" s="284"/>
      <c r="BD52" s="287" t="str">
        <f t="shared" si="14"/>
        <v>2006 Q4</v>
      </c>
      <c r="BE52" s="287">
        <f t="shared" si="15"/>
        <v>1</v>
      </c>
      <c r="BF52" s="287">
        <f t="shared" si="16"/>
        <v>1</v>
      </c>
      <c r="BG52" s="287"/>
      <c r="BH52" s="287"/>
      <c r="IP52" s="17" t="e">
        <f>VLOOKUP(#REF!,$IS$21:$IT$29,2,0)</f>
        <v>#REF!</v>
      </c>
    </row>
    <row r="53" spans="1:250" s="17" customFormat="1">
      <c r="A53" s="89" t="str">
        <f>Tri_Incurred_CCounts_Attror!A44</f>
        <v>2007 Q1</v>
      </c>
      <c r="B53" s="208">
        <f>IF(A53=$C$16,"",INDEX(Tri_Incurred_CCounts_Attror!$B44:$CC44,1,MATCH($B$16,$A$21:$A$100)-$O53))</f>
        <v>68</v>
      </c>
      <c r="C53" s="208">
        <f>INDEX(Tri_Incurred_CCounts_Attror!$B44:$CC44,1,Tot_Acc_Per-$O53)</f>
        <v>68</v>
      </c>
      <c r="D53" s="87">
        <f t="shared" ref="D53:D80" si="33">C53-B53</f>
        <v>0</v>
      </c>
      <c r="E53" s="87">
        <f t="shared" ref="E53:E80" si="34">INDEX(AM53:AT53,1,MATCH($C$16,$A$21:$A$100)-MATCH($B$16,$A$21:$A$100))*L53</f>
        <v>0</v>
      </c>
      <c r="F53" s="87">
        <f t="shared" ref="F53:F80" si="35">D53-E53</f>
        <v>0</v>
      </c>
      <c r="G53" s="88">
        <f t="shared" si="3"/>
        <v>0</v>
      </c>
      <c r="I53" s="89" t="str">
        <f t="shared" ref="I53:I80" si="36">A53</f>
        <v>2007 Q1</v>
      </c>
      <c r="J53" s="87">
        <f t="shared" ref="J53:J80" si="37">C53</f>
        <v>68</v>
      </c>
      <c r="K53" s="563">
        <f t="shared" ref="K53:K80" si="38">IF($J$16=I53,J53/AJ52,IF(ISERROR(A53),"",J53/(AJ53+AM53)))</f>
        <v>68</v>
      </c>
      <c r="L53" s="279">
        <f t="shared" ref="L53:L80" si="39">B53/AJ53</f>
        <v>68</v>
      </c>
      <c r="M53" s="87">
        <f t="shared" ref="M53:M80" si="40">K53-L53</f>
        <v>0</v>
      </c>
      <c r="N53" s="88">
        <f t="shared" ref="N53:N80" si="41">IF(M53=0,0,M53/L53)</f>
        <v>0</v>
      </c>
      <c r="O53" s="744">
        <f t="shared" si="17"/>
        <v>32</v>
      </c>
      <c r="P53" s="103"/>
      <c r="Q53" s="60"/>
      <c r="R53" s="20"/>
      <c r="S53" s="20"/>
      <c r="T53" s="20"/>
      <c r="U53" s="20"/>
      <c r="V53" s="20"/>
      <c r="W53" s="20"/>
      <c r="X53" s="20"/>
      <c r="Y53" s="20"/>
      <c r="Z53" s="61"/>
      <c r="AH53" s="89">
        <f t="shared" si="18"/>
        <v>87</v>
      </c>
      <c r="AI53" s="121">
        <f>VLOOKUP(A53,'User Entries'!$A$167:$I$254,9,0)</f>
        <v>1</v>
      </c>
      <c r="AJ53" s="88">
        <f t="shared" ref="AJ53:AJ84" si="42">1/AI53</f>
        <v>1</v>
      </c>
      <c r="AK53" s="121">
        <f t="shared" si="19"/>
        <v>1</v>
      </c>
      <c r="AM53" s="163">
        <f t="shared" si="20"/>
        <v>0</v>
      </c>
      <c r="AN53" s="163">
        <f t="shared" si="25"/>
        <v>0</v>
      </c>
      <c r="AO53" s="163">
        <f t="shared" si="26"/>
        <v>0</v>
      </c>
      <c r="AP53" s="163">
        <f t="shared" si="32"/>
        <v>0</v>
      </c>
      <c r="AQ53" s="163">
        <f t="shared" si="28"/>
        <v>0</v>
      </c>
      <c r="AR53" s="163">
        <f t="shared" si="29"/>
        <v>0</v>
      </c>
      <c r="AS53" s="163">
        <f t="shared" si="30"/>
        <v>0</v>
      </c>
      <c r="AT53" s="163">
        <f t="shared" si="31"/>
        <v>0</v>
      </c>
      <c r="AW53" s="89" t="str">
        <f t="shared" ref="AW53:AW84" si="43">IF(ISERROR(A54),"",INDEX($A$21:$A$100,Tot_Acc_Per-O53-1,1))</f>
        <v>2006 Q1</v>
      </c>
      <c r="AX53" s="286">
        <f t="shared" ref="AX53:AX84" si="44">VLOOKUP(AW53,$BD$21:$BF$100,2,0)</f>
        <v>1</v>
      </c>
      <c r="AY53" s="287">
        <f t="shared" ref="AY53:AY84" si="45">VLOOKUP(AW53,$BD$21:$BF$100,3,0)</f>
        <v>1</v>
      </c>
      <c r="AZ53" s="287">
        <v>1</v>
      </c>
      <c r="BA53" s="287"/>
      <c r="BB53" s="287"/>
      <c r="BC53" s="284"/>
      <c r="BD53" s="287" t="str">
        <f t="shared" ref="BD53:BD84" si="46">A53</f>
        <v>2007 Q1</v>
      </c>
      <c r="BE53" s="287">
        <f t="shared" ref="BE53:BE84" si="47">C53/L53</f>
        <v>1</v>
      </c>
      <c r="BF53" s="287">
        <f t="shared" ref="BF53:BF84" si="48">(B53+E53)/L53</f>
        <v>1</v>
      </c>
      <c r="BG53" s="287"/>
      <c r="BH53" s="287"/>
      <c r="IP53" s="17" t="e">
        <f>VLOOKUP(#REF!,$IS$21:$IT$29,2,0)</f>
        <v>#REF!</v>
      </c>
    </row>
    <row r="54" spans="1:250" s="17" customFormat="1">
      <c r="A54" s="89" t="str">
        <f>Tri_Incurred_CCounts_Attror!A45</f>
        <v>2007 Q2</v>
      </c>
      <c r="B54" s="208">
        <f>IF(A54=$C$16,"",INDEX(Tri_Incurred_CCounts_Attror!$B45:$CC45,1,MATCH($B$16,$A$21:$A$100)-$O54))</f>
        <v>69</v>
      </c>
      <c r="C54" s="208">
        <f>INDEX(Tri_Incurred_CCounts_Attror!$B45:$CC45,1,Tot_Acc_Per-$O54)</f>
        <v>69</v>
      </c>
      <c r="D54" s="87">
        <f t="shared" si="33"/>
        <v>0</v>
      </c>
      <c r="E54" s="87">
        <f t="shared" si="34"/>
        <v>0</v>
      </c>
      <c r="F54" s="87">
        <f t="shared" si="35"/>
        <v>0</v>
      </c>
      <c r="G54" s="88">
        <f t="shared" si="3"/>
        <v>0</v>
      </c>
      <c r="I54" s="89" t="str">
        <f t="shared" si="36"/>
        <v>2007 Q2</v>
      </c>
      <c r="J54" s="87">
        <f t="shared" si="37"/>
        <v>69</v>
      </c>
      <c r="K54" s="563">
        <f t="shared" si="38"/>
        <v>69</v>
      </c>
      <c r="L54" s="279">
        <f t="shared" si="39"/>
        <v>69</v>
      </c>
      <c r="M54" s="87">
        <f t="shared" si="40"/>
        <v>0</v>
      </c>
      <c r="N54" s="88">
        <f t="shared" si="41"/>
        <v>0</v>
      </c>
      <c r="O54" s="744">
        <f t="shared" ref="O54:O85" si="49">O53+1</f>
        <v>33</v>
      </c>
      <c r="P54" s="54"/>
      <c r="Q54" s="91"/>
      <c r="R54" s="92"/>
      <c r="S54" s="20"/>
      <c r="T54" s="20"/>
      <c r="U54" s="20"/>
      <c r="V54" s="20"/>
      <c r="W54" s="20"/>
      <c r="X54" s="20"/>
      <c r="Y54" s="20"/>
      <c r="Z54" s="61"/>
      <c r="AH54" s="89">
        <f t="shared" ref="AH54:AH85" si="50">AH53-3</f>
        <v>84</v>
      </c>
      <c r="AI54" s="121">
        <f>VLOOKUP(A54,'User Entries'!$A$167:$I$254,9,0)</f>
        <v>1</v>
      </c>
      <c r="AJ54" s="88">
        <f t="shared" si="42"/>
        <v>1</v>
      </c>
      <c r="AK54" s="121">
        <f t="shared" ref="AK54:AK85" si="51">AI54/AI53</f>
        <v>1</v>
      </c>
      <c r="AM54" s="163">
        <f t="shared" ref="AM54:AM85" si="52">AJ53-AJ54</f>
        <v>0</v>
      </c>
      <c r="AN54" s="163">
        <f t="shared" si="25"/>
        <v>0</v>
      </c>
      <c r="AO54" s="163">
        <f t="shared" si="26"/>
        <v>0</v>
      </c>
      <c r="AP54" s="163">
        <f t="shared" si="32"/>
        <v>0</v>
      </c>
      <c r="AQ54" s="163">
        <f t="shared" si="28"/>
        <v>0</v>
      </c>
      <c r="AR54" s="163">
        <f t="shared" si="29"/>
        <v>0</v>
      </c>
      <c r="AS54" s="163">
        <f t="shared" si="30"/>
        <v>0</v>
      </c>
      <c r="AT54" s="163">
        <f t="shared" si="31"/>
        <v>0</v>
      </c>
      <c r="AW54" s="89" t="str">
        <f t="shared" si="43"/>
        <v>2005 Q4</v>
      </c>
      <c r="AX54" s="286">
        <f t="shared" si="44"/>
        <v>1</v>
      </c>
      <c r="AY54" s="287">
        <f t="shared" si="45"/>
        <v>1</v>
      </c>
      <c r="AZ54" s="287">
        <v>1</v>
      </c>
      <c r="BA54" s="287"/>
      <c r="BB54" s="287"/>
      <c r="BC54" s="284"/>
      <c r="BD54" s="287" t="str">
        <f t="shared" si="46"/>
        <v>2007 Q2</v>
      </c>
      <c r="BE54" s="287">
        <f t="shared" si="47"/>
        <v>1</v>
      </c>
      <c r="BF54" s="287">
        <f t="shared" si="48"/>
        <v>1</v>
      </c>
      <c r="BG54" s="287"/>
      <c r="BH54" s="287"/>
      <c r="IP54" s="17" t="e">
        <f>VLOOKUP(#REF!,$IS$21:$IT$29,2,0)</f>
        <v>#REF!</v>
      </c>
    </row>
    <row r="55" spans="1:250" s="17" customFormat="1">
      <c r="A55" s="89" t="str">
        <f>Tri_Incurred_CCounts_Attror!A46</f>
        <v>2007 Q3</v>
      </c>
      <c r="B55" s="208">
        <f>IF(A55=$C$16,"",INDEX(Tri_Incurred_CCounts_Attror!$B46:$CC46,1,MATCH($B$16,$A$21:$A$100)-$O55))</f>
        <v>83</v>
      </c>
      <c r="C55" s="208">
        <f>INDEX(Tri_Incurred_CCounts_Attror!$B46:$CC46,1,Tot_Acc_Per-$O55)</f>
        <v>83</v>
      </c>
      <c r="D55" s="87">
        <f t="shared" si="33"/>
        <v>0</v>
      </c>
      <c r="E55" s="87">
        <f t="shared" si="34"/>
        <v>0</v>
      </c>
      <c r="F55" s="87">
        <f t="shared" si="35"/>
        <v>0</v>
      </c>
      <c r="G55" s="88">
        <f t="shared" si="3"/>
        <v>0</v>
      </c>
      <c r="I55" s="89" t="str">
        <f t="shared" si="36"/>
        <v>2007 Q3</v>
      </c>
      <c r="J55" s="87">
        <f t="shared" si="37"/>
        <v>83</v>
      </c>
      <c r="K55" s="563">
        <f t="shared" si="38"/>
        <v>83</v>
      </c>
      <c r="L55" s="279">
        <f t="shared" si="39"/>
        <v>83</v>
      </c>
      <c r="M55" s="87">
        <f t="shared" si="40"/>
        <v>0</v>
      </c>
      <c r="N55" s="88">
        <f t="shared" si="41"/>
        <v>0</v>
      </c>
      <c r="O55" s="744">
        <f t="shared" si="49"/>
        <v>34</v>
      </c>
      <c r="P55" s="54"/>
      <c r="Q55" s="166"/>
      <c r="R55" s="167"/>
      <c r="S55" s="20"/>
      <c r="T55" s="20"/>
      <c r="U55" s="20"/>
      <c r="V55" s="20"/>
      <c r="W55" s="20"/>
      <c r="X55" s="20"/>
      <c r="Y55" s="20"/>
      <c r="Z55" s="61"/>
      <c r="AH55" s="89">
        <f t="shared" si="50"/>
        <v>81</v>
      </c>
      <c r="AI55" s="121">
        <f>VLOOKUP(A55,'User Entries'!$A$167:$I$254,9,0)</f>
        <v>1</v>
      </c>
      <c r="AJ55" s="88">
        <f t="shared" si="42"/>
        <v>1</v>
      </c>
      <c r="AK55" s="121">
        <f t="shared" si="51"/>
        <v>1</v>
      </c>
      <c r="AM55" s="163">
        <f t="shared" si="52"/>
        <v>0</v>
      </c>
      <c r="AN55" s="163">
        <f t="shared" ref="AN55:AN86" si="53">AJ53-AJ55</f>
        <v>0</v>
      </c>
      <c r="AO55" s="163">
        <f t="shared" si="26"/>
        <v>0</v>
      </c>
      <c r="AP55" s="163">
        <f t="shared" si="32"/>
        <v>0</v>
      </c>
      <c r="AQ55" s="163">
        <f t="shared" si="28"/>
        <v>0</v>
      </c>
      <c r="AR55" s="163">
        <f t="shared" si="29"/>
        <v>0</v>
      </c>
      <c r="AS55" s="163">
        <f t="shared" si="30"/>
        <v>0</v>
      </c>
      <c r="AT55" s="163">
        <f t="shared" si="31"/>
        <v>0</v>
      </c>
      <c r="AW55" s="89" t="str">
        <f t="shared" si="43"/>
        <v>2005 Q3</v>
      </c>
      <c r="AX55" s="286">
        <f t="shared" si="44"/>
        <v>1</v>
      </c>
      <c r="AY55" s="287">
        <f t="shared" si="45"/>
        <v>1</v>
      </c>
      <c r="AZ55" s="287">
        <v>1</v>
      </c>
      <c r="BA55" s="287"/>
      <c r="BB55" s="287"/>
      <c r="BC55" s="284"/>
      <c r="BD55" s="287" t="str">
        <f t="shared" si="46"/>
        <v>2007 Q3</v>
      </c>
      <c r="BE55" s="287">
        <f t="shared" si="47"/>
        <v>1</v>
      </c>
      <c r="BF55" s="287">
        <f t="shared" si="48"/>
        <v>1</v>
      </c>
      <c r="BG55" s="287"/>
      <c r="BH55" s="287"/>
      <c r="IP55" s="17" t="e">
        <f>VLOOKUP(#REF!,$IS$21:$IT$29,2,0)</f>
        <v>#REF!</v>
      </c>
    </row>
    <row r="56" spans="1:250" s="17" customFormat="1">
      <c r="A56" s="89" t="str">
        <f>Tri_Incurred_CCounts_Attror!A47</f>
        <v>2007 Q4</v>
      </c>
      <c r="B56" s="208">
        <f>IF(A56=$C$16,"",INDEX(Tri_Incurred_CCounts_Attror!$B47:$CC47,1,MATCH($B$16,$A$21:$A$100)-$O56))</f>
        <v>81</v>
      </c>
      <c r="C56" s="208">
        <f>INDEX(Tri_Incurred_CCounts_Attror!$B47:$CC47,1,Tot_Acc_Per-$O56)</f>
        <v>81</v>
      </c>
      <c r="D56" s="87">
        <f t="shared" si="33"/>
        <v>0</v>
      </c>
      <c r="E56" s="87">
        <f t="shared" si="34"/>
        <v>0</v>
      </c>
      <c r="F56" s="87">
        <f t="shared" si="35"/>
        <v>0</v>
      </c>
      <c r="G56" s="88">
        <f t="shared" si="3"/>
        <v>0</v>
      </c>
      <c r="I56" s="89" t="str">
        <f t="shared" si="36"/>
        <v>2007 Q4</v>
      </c>
      <c r="J56" s="87">
        <f t="shared" si="37"/>
        <v>81</v>
      </c>
      <c r="K56" s="563">
        <f t="shared" si="38"/>
        <v>81</v>
      </c>
      <c r="L56" s="279">
        <f t="shared" si="39"/>
        <v>81</v>
      </c>
      <c r="M56" s="87">
        <f t="shared" si="40"/>
        <v>0</v>
      </c>
      <c r="N56" s="88">
        <f t="shared" si="41"/>
        <v>0</v>
      </c>
      <c r="O56" s="744">
        <f t="shared" si="49"/>
        <v>35</v>
      </c>
      <c r="Q56" s="166"/>
      <c r="R56" s="167"/>
      <c r="S56" s="20"/>
      <c r="T56" s="20"/>
      <c r="U56" s="20"/>
      <c r="V56" s="20"/>
      <c r="W56" s="20"/>
      <c r="X56" s="20"/>
      <c r="Y56" s="20"/>
      <c r="Z56" s="61"/>
      <c r="AH56" s="89">
        <f t="shared" si="50"/>
        <v>78</v>
      </c>
      <c r="AI56" s="121">
        <f>VLOOKUP(A56,'User Entries'!$A$167:$I$254,9,0)</f>
        <v>1</v>
      </c>
      <c r="AJ56" s="88">
        <f t="shared" si="42"/>
        <v>1</v>
      </c>
      <c r="AK56" s="121">
        <f t="shared" si="51"/>
        <v>1</v>
      </c>
      <c r="AM56" s="163">
        <f t="shared" si="52"/>
        <v>0</v>
      </c>
      <c r="AN56" s="163">
        <f t="shared" si="53"/>
        <v>0</v>
      </c>
      <c r="AO56" s="163">
        <f t="shared" ref="AO56:AO87" si="54">AJ53-AJ56</f>
        <v>0</v>
      </c>
      <c r="AP56" s="163">
        <f t="shared" si="32"/>
        <v>0</v>
      </c>
      <c r="AQ56" s="163">
        <f t="shared" si="28"/>
        <v>0</v>
      </c>
      <c r="AR56" s="163">
        <f t="shared" si="29"/>
        <v>0</v>
      </c>
      <c r="AS56" s="163">
        <f t="shared" si="30"/>
        <v>0</v>
      </c>
      <c r="AT56" s="163">
        <f t="shared" si="31"/>
        <v>0</v>
      </c>
      <c r="AW56" s="89" t="str">
        <f t="shared" si="43"/>
        <v>2005 Q2</v>
      </c>
      <c r="AX56" s="286">
        <f t="shared" si="44"/>
        <v>1</v>
      </c>
      <c r="AY56" s="287">
        <f t="shared" si="45"/>
        <v>1</v>
      </c>
      <c r="AZ56" s="287">
        <v>1</v>
      </c>
      <c r="BA56" s="287"/>
      <c r="BB56" s="287"/>
      <c r="BC56" s="284"/>
      <c r="BD56" s="287" t="str">
        <f t="shared" si="46"/>
        <v>2007 Q4</v>
      </c>
      <c r="BE56" s="287">
        <f t="shared" si="47"/>
        <v>1</v>
      </c>
      <c r="BF56" s="287">
        <f t="shared" si="48"/>
        <v>1</v>
      </c>
      <c r="BG56" s="287"/>
      <c r="BH56" s="287"/>
      <c r="IP56" s="17" t="e">
        <f>VLOOKUP(#REF!,$IS$21:$IT$29,2,0)</f>
        <v>#REF!</v>
      </c>
    </row>
    <row r="57" spans="1:250" s="17" customFormat="1">
      <c r="A57" s="89" t="str">
        <f>Tri_Incurred_CCounts_Attror!A48</f>
        <v>2008 Q1</v>
      </c>
      <c r="B57" s="208">
        <f>IF(A57=$C$16,"",INDEX(Tri_Incurred_CCounts_Attror!$B48:$CC48,1,MATCH($B$16,$A$21:$A$100)-$O57))</f>
        <v>62</v>
      </c>
      <c r="C57" s="208">
        <f>INDEX(Tri_Incurred_CCounts_Attror!$B48:$CC48,1,Tot_Acc_Per-$O57)</f>
        <v>62</v>
      </c>
      <c r="D57" s="87">
        <f t="shared" si="33"/>
        <v>0</v>
      </c>
      <c r="E57" s="87">
        <f t="shared" si="34"/>
        <v>0</v>
      </c>
      <c r="F57" s="87">
        <f t="shared" si="35"/>
        <v>0</v>
      </c>
      <c r="G57" s="88">
        <f t="shared" si="3"/>
        <v>0</v>
      </c>
      <c r="I57" s="89" t="str">
        <f t="shared" si="36"/>
        <v>2008 Q1</v>
      </c>
      <c r="J57" s="87">
        <f t="shared" si="37"/>
        <v>62</v>
      </c>
      <c r="K57" s="563">
        <f t="shared" si="38"/>
        <v>62</v>
      </c>
      <c r="L57" s="279">
        <f t="shared" si="39"/>
        <v>62</v>
      </c>
      <c r="M57" s="87">
        <f t="shared" si="40"/>
        <v>0</v>
      </c>
      <c r="N57" s="88">
        <f t="shared" si="41"/>
        <v>0</v>
      </c>
      <c r="O57" s="744">
        <f t="shared" si="49"/>
        <v>36</v>
      </c>
      <c r="Q57" s="166"/>
      <c r="R57" s="167"/>
      <c r="S57" s="20"/>
      <c r="T57" s="20"/>
      <c r="U57" s="20"/>
      <c r="V57" s="20"/>
      <c r="W57" s="20"/>
      <c r="X57" s="20"/>
      <c r="Y57" s="20"/>
      <c r="Z57" s="61"/>
      <c r="AH57" s="89">
        <f t="shared" si="50"/>
        <v>75</v>
      </c>
      <c r="AI57" s="121">
        <f>VLOOKUP(A57,'User Entries'!$A$167:$I$254,9,0)</f>
        <v>1</v>
      </c>
      <c r="AJ57" s="88">
        <f t="shared" si="42"/>
        <v>1</v>
      </c>
      <c r="AK57" s="121">
        <f t="shared" si="51"/>
        <v>1</v>
      </c>
      <c r="AM57" s="163">
        <f t="shared" si="52"/>
        <v>0</v>
      </c>
      <c r="AN57" s="163">
        <f t="shared" si="53"/>
        <v>0</v>
      </c>
      <c r="AO57" s="163">
        <f t="shared" si="54"/>
        <v>0</v>
      </c>
      <c r="AP57" s="163">
        <f t="shared" si="32"/>
        <v>0</v>
      </c>
      <c r="AQ57" s="163">
        <f t="shared" si="28"/>
        <v>0</v>
      </c>
      <c r="AR57" s="163">
        <f t="shared" si="29"/>
        <v>0</v>
      </c>
      <c r="AS57" s="163">
        <f t="shared" si="30"/>
        <v>0</v>
      </c>
      <c r="AT57" s="163">
        <f t="shared" si="31"/>
        <v>0</v>
      </c>
      <c r="AW57" s="89" t="str">
        <f t="shared" si="43"/>
        <v>2005 Q1</v>
      </c>
      <c r="AX57" s="286">
        <f t="shared" si="44"/>
        <v>1</v>
      </c>
      <c r="AY57" s="287">
        <f t="shared" si="45"/>
        <v>1</v>
      </c>
      <c r="AZ57" s="287">
        <v>1</v>
      </c>
      <c r="BA57" s="287"/>
      <c r="BB57" s="287"/>
      <c r="BC57" s="284"/>
      <c r="BD57" s="287" t="str">
        <f t="shared" si="46"/>
        <v>2008 Q1</v>
      </c>
      <c r="BE57" s="287">
        <f t="shared" si="47"/>
        <v>1</v>
      </c>
      <c r="BF57" s="287">
        <f t="shared" si="48"/>
        <v>1</v>
      </c>
      <c r="BG57" s="287"/>
      <c r="BH57" s="287"/>
      <c r="IP57" s="17" t="e">
        <f>VLOOKUP(#REF!,$IS$21:$IT$29,2,0)</f>
        <v>#REF!</v>
      </c>
    </row>
    <row r="58" spans="1:250" s="17" customFormat="1">
      <c r="A58" s="89" t="str">
        <f>Tri_Incurred_CCounts_Attror!A49</f>
        <v>2008 Q2</v>
      </c>
      <c r="B58" s="208">
        <f>IF(A58=$C$16,"",INDEX(Tri_Incurred_CCounts_Attror!$B49:$CC49,1,MATCH($B$16,$A$21:$A$100)-$O58))</f>
        <v>84</v>
      </c>
      <c r="C58" s="208">
        <f>INDEX(Tri_Incurred_CCounts_Attror!$B49:$CC49,1,Tot_Acc_Per-$O58)</f>
        <v>84</v>
      </c>
      <c r="D58" s="87">
        <f t="shared" si="33"/>
        <v>0</v>
      </c>
      <c r="E58" s="87">
        <f t="shared" si="34"/>
        <v>0</v>
      </c>
      <c r="F58" s="87">
        <f t="shared" si="35"/>
        <v>0</v>
      </c>
      <c r="G58" s="88">
        <f t="shared" si="3"/>
        <v>0</v>
      </c>
      <c r="I58" s="89" t="str">
        <f t="shared" si="36"/>
        <v>2008 Q2</v>
      </c>
      <c r="J58" s="87">
        <f t="shared" si="37"/>
        <v>84</v>
      </c>
      <c r="K58" s="563">
        <f t="shared" si="38"/>
        <v>84</v>
      </c>
      <c r="L58" s="279">
        <f t="shared" si="39"/>
        <v>84</v>
      </c>
      <c r="M58" s="87">
        <f t="shared" si="40"/>
        <v>0</v>
      </c>
      <c r="N58" s="88">
        <f t="shared" si="41"/>
        <v>0</v>
      </c>
      <c r="O58" s="744">
        <f t="shared" si="49"/>
        <v>37</v>
      </c>
      <c r="Q58" s="166"/>
      <c r="R58" s="167"/>
      <c r="S58" s="20"/>
      <c r="T58" s="20"/>
      <c r="U58" s="20"/>
      <c r="V58" s="20"/>
      <c r="W58" s="20"/>
      <c r="X58" s="20"/>
      <c r="Y58" s="20"/>
      <c r="Z58" s="61"/>
      <c r="AH58" s="89">
        <f t="shared" si="50"/>
        <v>72</v>
      </c>
      <c r="AI58" s="121">
        <f>VLOOKUP(A58,'User Entries'!$A$167:$I$254,9,0)</f>
        <v>1</v>
      </c>
      <c r="AJ58" s="88">
        <f t="shared" si="42"/>
        <v>1</v>
      </c>
      <c r="AK58" s="121">
        <f t="shared" si="51"/>
        <v>1</v>
      </c>
      <c r="AM58" s="163">
        <f t="shared" si="52"/>
        <v>0</v>
      </c>
      <c r="AN58" s="163">
        <f t="shared" si="53"/>
        <v>0</v>
      </c>
      <c r="AO58" s="163">
        <f t="shared" si="54"/>
        <v>0</v>
      </c>
      <c r="AP58" s="163">
        <f t="shared" si="32"/>
        <v>0</v>
      </c>
      <c r="AQ58" s="163">
        <f t="shared" ref="AQ58:AQ89" si="55">$AJ53-$AJ58</f>
        <v>0</v>
      </c>
      <c r="AR58" s="163">
        <f t="shared" si="29"/>
        <v>0</v>
      </c>
      <c r="AS58" s="163">
        <f t="shared" si="30"/>
        <v>0</v>
      </c>
      <c r="AT58" s="163">
        <f t="shared" si="31"/>
        <v>0</v>
      </c>
      <c r="AW58" s="89" t="str">
        <f t="shared" si="43"/>
        <v>2004 Q4</v>
      </c>
      <c r="AX58" s="286">
        <f t="shared" si="44"/>
        <v>1</v>
      </c>
      <c r="AY58" s="287">
        <f t="shared" si="45"/>
        <v>1</v>
      </c>
      <c r="AZ58" s="287">
        <v>1</v>
      </c>
      <c r="BA58" s="287"/>
      <c r="BB58" s="287"/>
      <c r="BC58" s="284"/>
      <c r="BD58" s="287" t="str">
        <f t="shared" si="46"/>
        <v>2008 Q2</v>
      </c>
      <c r="BE58" s="287">
        <f t="shared" si="47"/>
        <v>1</v>
      </c>
      <c r="BF58" s="287">
        <f t="shared" si="48"/>
        <v>1</v>
      </c>
      <c r="BG58" s="287"/>
      <c r="BH58" s="287"/>
      <c r="IP58" s="17" t="e">
        <f>VLOOKUP(#REF!,$IS$21:$IT$29,2,0)</f>
        <v>#REF!</v>
      </c>
    </row>
    <row r="59" spans="1:250" s="17" customFormat="1">
      <c r="A59" s="89" t="str">
        <f>Tri_Incurred_CCounts_Attror!A50</f>
        <v>2008 Q3</v>
      </c>
      <c r="B59" s="208">
        <f>IF(A59=$C$16,"",INDEX(Tri_Incurred_CCounts_Attror!$B50:$CC50,1,MATCH($B$16,$A$21:$A$100)-$O59))</f>
        <v>60</v>
      </c>
      <c r="C59" s="208">
        <f>INDEX(Tri_Incurred_CCounts_Attror!$B50:$CC50,1,Tot_Acc_Per-$O59)</f>
        <v>60</v>
      </c>
      <c r="D59" s="87">
        <f t="shared" si="33"/>
        <v>0</v>
      </c>
      <c r="E59" s="87">
        <f t="shared" si="34"/>
        <v>0</v>
      </c>
      <c r="F59" s="87">
        <f t="shared" si="35"/>
        <v>0</v>
      </c>
      <c r="G59" s="88">
        <f t="shared" si="3"/>
        <v>0</v>
      </c>
      <c r="I59" s="89" t="str">
        <f t="shared" si="36"/>
        <v>2008 Q3</v>
      </c>
      <c r="J59" s="87">
        <f t="shared" si="37"/>
        <v>60</v>
      </c>
      <c r="K59" s="563">
        <f t="shared" si="38"/>
        <v>60</v>
      </c>
      <c r="L59" s="279">
        <f t="shared" si="39"/>
        <v>60</v>
      </c>
      <c r="M59" s="87">
        <f t="shared" si="40"/>
        <v>0</v>
      </c>
      <c r="N59" s="88">
        <f t="shared" si="41"/>
        <v>0</v>
      </c>
      <c r="O59" s="744">
        <f t="shared" si="49"/>
        <v>38</v>
      </c>
      <c r="Q59" s="166"/>
      <c r="R59" s="167"/>
      <c r="S59" s="20"/>
      <c r="T59" s="20"/>
      <c r="U59" s="20"/>
      <c r="V59" s="20"/>
      <c r="W59" s="20"/>
      <c r="X59" s="20"/>
      <c r="Y59" s="20"/>
      <c r="Z59" s="61"/>
      <c r="AH59" s="89">
        <f t="shared" si="50"/>
        <v>69</v>
      </c>
      <c r="AI59" s="121">
        <f>VLOOKUP(A59,'User Entries'!$A$167:$I$254,9,0)</f>
        <v>1</v>
      </c>
      <c r="AJ59" s="88">
        <f t="shared" si="42"/>
        <v>1</v>
      </c>
      <c r="AK59" s="121">
        <f t="shared" si="51"/>
        <v>1</v>
      </c>
      <c r="AM59" s="163">
        <f t="shared" si="52"/>
        <v>0</v>
      </c>
      <c r="AN59" s="163">
        <f t="shared" si="53"/>
        <v>0</v>
      </c>
      <c r="AO59" s="163">
        <f t="shared" si="54"/>
        <v>0</v>
      </c>
      <c r="AP59" s="163">
        <f t="shared" si="32"/>
        <v>0</v>
      </c>
      <c r="AQ59" s="163">
        <f t="shared" si="55"/>
        <v>0</v>
      </c>
      <c r="AR59" s="163">
        <f t="shared" ref="AR59:AR90" si="56">$AJ53-$AJ59</f>
        <v>0</v>
      </c>
      <c r="AS59" s="163">
        <f t="shared" si="30"/>
        <v>0</v>
      </c>
      <c r="AT59" s="163">
        <f t="shared" si="31"/>
        <v>0</v>
      </c>
      <c r="AW59" s="89" t="str">
        <f t="shared" si="43"/>
        <v>2004 Q3</v>
      </c>
      <c r="AX59" s="286">
        <f t="shared" si="44"/>
        <v>1</v>
      </c>
      <c r="AY59" s="287">
        <f t="shared" si="45"/>
        <v>1</v>
      </c>
      <c r="AZ59" s="287">
        <v>1</v>
      </c>
      <c r="BA59" s="287"/>
      <c r="BB59" s="287"/>
      <c r="BC59" s="284"/>
      <c r="BD59" s="287" t="str">
        <f t="shared" si="46"/>
        <v>2008 Q3</v>
      </c>
      <c r="BE59" s="287">
        <f t="shared" si="47"/>
        <v>1</v>
      </c>
      <c r="BF59" s="287">
        <f t="shared" si="48"/>
        <v>1</v>
      </c>
      <c r="BG59" s="287"/>
      <c r="BH59" s="287"/>
      <c r="IP59" s="17" t="e">
        <f>VLOOKUP(#REF!,$IS$21:$IT$29,2,0)</f>
        <v>#REF!</v>
      </c>
    </row>
    <row r="60" spans="1:250" s="17" customFormat="1">
      <c r="A60" s="89" t="str">
        <f>Tri_Incurred_CCounts_Attror!A51</f>
        <v>2008 Q4</v>
      </c>
      <c r="B60" s="208">
        <f>IF(A60=$C$16,"",INDEX(Tri_Incurred_CCounts_Attror!$B51:$CC51,1,MATCH($B$16,$A$21:$A$100)-$O60))</f>
        <v>72</v>
      </c>
      <c r="C60" s="208">
        <f>INDEX(Tri_Incurred_CCounts_Attror!$B51:$CC51,1,Tot_Acc_Per-$O60)</f>
        <v>72</v>
      </c>
      <c r="D60" s="87">
        <f t="shared" si="33"/>
        <v>0</v>
      </c>
      <c r="E60" s="87">
        <f t="shared" si="34"/>
        <v>0</v>
      </c>
      <c r="F60" s="87">
        <f t="shared" si="35"/>
        <v>0</v>
      </c>
      <c r="G60" s="88">
        <f t="shared" si="3"/>
        <v>0</v>
      </c>
      <c r="I60" s="89" t="str">
        <f t="shared" si="36"/>
        <v>2008 Q4</v>
      </c>
      <c r="J60" s="87">
        <f t="shared" si="37"/>
        <v>72</v>
      </c>
      <c r="K60" s="563">
        <f t="shared" si="38"/>
        <v>72</v>
      </c>
      <c r="L60" s="279">
        <f t="shared" si="39"/>
        <v>72</v>
      </c>
      <c r="M60" s="87">
        <f t="shared" si="40"/>
        <v>0</v>
      </c>
      <c r="N60" s="88">
        <f t="shared" si="41"/>
        <v>0</v>
      </c>
      <c r="O60" s="744">
        <f t="shared" si="49"/>
        <v>39</v>
      </c>
      <c r="Q60" s="94"/>
      <c r="R60" s="95"/>
      <c r="S60" s="20"/>
      <c r="T60" s="20"/>
      <c r="U60" s="20"/>
      <c r="V60" s="20"/>
      <c r="W60" s="20"/>
      <c r="X60" s="20"/>
      <c r="Y60" s="20"/>
      <c r="Z60" s="61"/>
      <c r="AH60" s="89">
        <f t="shared" si="50"/>
        <v>66</v>
      </c>
      <c r="AI60" s="121">
        <f>VLOOKUP(A60,'User Entries'!$A$167:$I$254,9,0)</f>
        <v>1</v>
      </c>
      <c r="AJ60" s="88">
        <f t="shared" si="42"/>
        <v>1</v>
      </c>
      <c r="AK60" s="121">
        <f t="shared" si="51"/>
        <v>1</v>
      </c>
      <c r="AM60" s="163">
        <f t="shared" si="52"/>
        <v>0</v>
      </c>
      <c r="AN60" s="163">
        <f t="shared" si="53"/>
        <v>0</v>
      </c>
      <c r="AO60" s="163">
        <f t="shared" si="54"/>
        <v>0</v>
      </c>
      <c r="AP60" s="163">
        <f t="shared" si="32"/>
        <v>0</v>
      </c>
      <c r="AQ60" s="163">
        <f t="shared" si="55"/>
        <v>0</v>
      </c>
      <c r="AR60" s="163">
        <f t="shared" si="56"/>
        <v>0</v>
      </c>
      <c r="AS60" s="163">
        <f t="shared" ref="AS60:AS91" si="57">$AJ53-$AJ60</f>
        <v>0</v>
      </c>
      <c r="AT60" s="163">
        <f t="shared" si="31"/>
        <v>0</v>
      </c>
      <c r="AW60" s="89" t="str">
        <f t="shared" si="43"/>
        <v>2004 Q2</v>
      </c>
      <c r="AX60" s="286">
        <f t="shared" si="44"/>
        <v>1</v>
      </c>
      <c r="AY60" s="287">
        <f t="shared" si="45"/>
        <v>1</v>
      </c>
      <c r="AZ60" s="287">
        <v>1</v>
      </c>
      <c r="BA60" s="287"/>
      <c r="BB60" s="287"/>
      <c r="BC60" s="284"/>
      <c r="BD60" s="287" t="str">
        <f t="shared" si="46"/>
        <v>2008 Q4</v>
      </c>
      <c r="BE60" s="287">
        <f t="shared" si="47"/>
        <v>1</v>
      </c>
      <c r="BF60" s="287">
        <f t="shared" si="48"/>
        <v>1</v>
      </c>
      <c r="BG60" s="287"/>
      <c r="BH60" s="287"/>
      <c r="IP60" s="17" t="e">
        <f>VLOOKUP(#REF!,$IS$21:$IT$29,2,0)</f>
        <v>#REF!</v>
      </c>
    </row>
    <row r="61" spans="1:250" s="17" customFormat="1">
      <c r="A61" s="89" t="str">
        <f>Tri_Incurred_CCounts_Attror!A52</f>
        <v>2009 Q1</v>
      </c>
      <c r="B61" s="208">
        <f>IF(A61=$C$16,"",INDEX(Tri_Incurred_CCounts_Attror!$B52:$CC52,1,MATCH($B$16,$A$21:$A$100)-$O61))</f>
        <v>62</v>
      </c>
      <c r="C61" s="208">
        <f>INDEX(Tri_Incurred_CCounts_Attror!$B52:$CC52,1,Tot_Acc_Per-$O61)</f>
        <v>62</v>
      </c>
      <c r="D61" s="87">
        <f t="shared" si="33"/>
        <v>0</v>
      </c>
      <c r="E61" s="87">
        <f t="shared" si="34"/>
        <v>0</v>
      </c>
      <c r="F61" s="87">
        <f t="shared" si="35"/>
        <v>0</v>
      </c>
      <c r="G61" s="88">
        <f t="shared" si="3"/>
        <v>0</v>
      </c>
      <c r="I61" s="89" t="str">
        <f t="shared" si="36"/>
        <v>2009 Q1</v>
      </c>
      <c r="J61" s="87">
        <f t="shared" si="37"/>
        <v>62</v>
      </c>
      <c r="K61" s="563">
        <f t="shared" si="38"/>
        <v>62</v>
      </c>
      <c r="L61" s="279">
        <f t="shared" si="39"/>
        <v>62</v>
      </c>
      <c r="M61" s="87">
        <f t="shared" si="40"/>
        <v>0</v>
      </c>
      <c r="N61" s="88">
        <f t="shared" si="41"/>
        <v>0</v>
      </c>
      <c r="O61" s="744">
        <f t="shared" si="49"/>
        <v>40</v>
      </c>
      <c r="Q61" s="60"/>
      <c r="R61" s="20"/>
      <c r="S61" s="20"/>
      <c r="T61" s="20"/>
      <c r="U61" s="20"/>
      <c r="V61" s="20"/>
      <c r="W61" s="20"/>
      <c r="X61" s="20"/>
      <c r="Y61" s="20"/>
      <c r="Z61" s="61"/>
      <c r="AH61" s="89">
        <f t="shared" si="50"/>
        <v>63</v>
      </c>
      <c r="AI61" s="121">
        <f>VLOOKUP(A61,'User Entries'!$A$167:$I$254,9,0)</f>
        <v>1</v>
      </c>
      <c r="AJ61" s="88">
        <f t="shared" si="42"/>
        <v>1</v>
      </c>
      <c r="AK61" s="121">
        <f t="shared" si="51"/>
        <v>1</v>
      </c>
      <c r="AM61" s="163">
        <f t="shared" si="52"/>
        <v>0</v>
      </c>
      <c r="AN61" s="163">
        <f t="shared" si="53"/>
        <v>0</v>
      </c>
      <c r="AO61" s="163">
        <f t="shared" si="54"/>
        <v>0</v>
      </c>
      <c r="AP61" s="163">
        <f t="shared" si="32"/>
        <v>0</v>
      </c>
      <c r="AQ61" s="163">
        <f t="shared" si="55"/>
        <v>0</v>
      </c>
      <c r="AR61" s="163">
        <f t="shared" si="56"/>
        <v>0</v>
      </c>
      <c r="AS61" s="163">
        <f t="shared" si="57"/>
        <v>0</v>
      </c>
      <c r="AT61" s="163">
        <f t="shared" ref="AT61:AT92" si="58">$AJ53-$AJ61</f>
        <v>0</v>
      </c>
      <c r="AW61" s="89" t="str">
        <f t="shared" si="43"/>
        <v>2004 Q1</v>
      </c>
      <c r="AX61" s="286">
        <f t="shared" si="44"/>
        <v>1</v>
      </c>
      <c r="AY61" s="287">
        <f t="shared" si="45"/>
        <v>1</v>
      </c>
      <c r="AZ61" s="287">
        <v>1</v>
      </c>
      <c r="BA61" s="287"/>
      <c r="BB61" s="287"/>
      <c r="BC61" s="284"/>
      <c r="BD61" s="287" t="str">
        <f t="shared" si="46"/>
        <v>2009 Q1</v>
      </c>
      <c r="BE61" s="287">
        <f t="shared" si="47"/>
        <v>1</v>
      </c>
      <c r="BF61" s="287">
        <f t="shared" si="48"/>
        <v>1</v>
      </c>
      <c r="BG61" s="287"/>
      <c r="BH61" s="287"/>
      <c r="IP61" s="17" t="e">
        <f>VLOOKUP(#REF!,$IS$21:$IT$29,2,0)</f>
        <v>#REF!</v>
      </c>
    </row>
    <row r="62" spans="1:250" s="17" customFormat="1">
      <c r="A62" s="89" t="str">
        <f>Tri_Incurred_CCounts_Attror!A53</f>
        <v>2009 Q2</v>
      </c>
      <c r="B62" s="208">
        <f>IF(A62=$C$16,"",INDEX(Tri_Incurred_CCounts_Attror!$B53:$CC53,1,MATCH($B$16,$A$21:$A$100)-$O62))</f>
        <v>71</v>
      </c>
      <c r="C62" s="208">
        <f>INDEX(Tri_Incurred_CCounts_Attror!$B53:$CC53,1,Tot_Acc_Per-$O62)</f>
        <v>71</v>
      </c>
      <c r="D62" s="87">
        <f t="shared" si="33"/>
        <v>0</v>
      </c>
      <c r="E62" s="87">
        <f t="shared" si="34"/>
        <v>0</v>
      </c>
      <c r="F62" s="87">
        <f t="shared" si="35"/>
        <v>0</v>
      </c>
      <c r="G62" s="88">
        <f t="shared" si="3"/>
        <v>0</v>
      </c>
      <c r="I62" s="89" t="str">
        <f t="shared" si="36"/>
        <v>2009 Q2</v>
      </c>
      <c r="J62" s="87">
        <f t="shared" si="37"/>
        <v>71</v>
      </c>
      <c r="K62" s="563">
        <f t="shared" si="38"/>
        <v>71</v>
      </c>
      <c r="L62" s="279">
        <f t="shared" si="39"/>
        <v>71</v>
      </c>
      <c r="M62" s="87">
        <f t="shared" si="40"/>
        <v>0</v>
      </c>
      <c r="N62" s="88">
        <f t="shared" si="41"/>
        <v>0</v>
      </c>
      <c r="O62" s="744">
        <f t="shared" si="49"/>
        <v>41</v>
      </c>
      <c r="Q62" s="60"/>
      <c r="R62" s="18" t="s">
        <v>141</v>
      </c>
      <c r="S62" s="19" t="s">
        <v>24</v>
      </c>
      <c r="T62" s="92" t="s">
        <v>58</v>
      </c>
      <c r="U62" s="20"/>
      <c r="V62" s="20"/>
      <c r="W62" s="20"/>
      <c r="X62" s="20"/>
      <c r="Y62" s="20"/>
      <c r="Z62" s="61"/>
      <c r="AH62" s="89">
        <f t="shared" si="50"/>
        <v>60</v>
      </c>
      <c r="AI62" s="121">
        <f>VLOOKUP(A62,'User Entries'!$A$167:$I$254,9,0)</f>
        <v>1</v>
      </c>
      <c r="AJ62" s="88">
        <f t="shared" si="42"/>
        <v>1</v>
      </c>
      <c r="AK62" s="121">
        <f t="shared" si="51"/>
        <v>1</v>
      </c>
      <c r="AM62" s="163">
        <f t="shared" si="52"/>
        <v>0</v>
      </c>
      <c r="AN62" s="163">
        <f t="shared" si="53"/>
        <v>0</v>
      </c>
      <c r="AO62" s="163">
        <f t="shared" si="54"/>
        <v>0</v>
      </c>
      <c r="AP62" s="163">
        <f t="shared" si="32"/>
        <v>0</v>
      </c>
      <c r="AQ62" s="163">
        <f t="shared" si="55"/>
        <v>0</v>
      </c>
      <c r="AR62" s="163">
        <f t="shared" si="56"/>
        <v>0</v>
      </c>
      <c r="AS62" s="163">
        <f t="shared" si="57"/>
        <v>0</v>
      </c>
      <c r="AT62" s="163">
        <f t="shared" si="58"/>
        <v>0</v>
      </c>
      <c r="AW62" s="89" t="str">
        <f t="shared" si="43"/>
        <v>2003 Q4</v>
      </c>
      <c r="AX62" s="286">
        <f t="shared" si="44"/>
        <v>1</v>
      </c>
      <c r="AY62" s="287">
        <f t="shared" si="45"/>
        <v>1</v>
      </c>
      <c r="AZ62" s="287">
        <v>1</v>
      </c>
      <c r="BA62" s="287"/>
      <c r="BB62" s="287"/>
      <c r="BC62" s="284"/>
      <c r="BD62" s="287" t="str">
        <f t="shared" si="46"/>
        <v>2009 Q2</v>
      </c>
      <c r="BE62" s="287">
        <f t="shared" si="47"/>
        <v>1</v>
      </c>
      <c r="BF62" s="287">
        <f t="shared" si="48"/>
        <v>1</v>
      </c>
      <c r="BG62" s="287"/>
      <c r="BH62" s="287"/>
      <c r="IP62" s="17" t="e">
        <f>VLOOKUP(#REF!,$IS$21:$IT$29,2,0)</f>
        <v>#REF!</v>
      </c>
    </row>
    <row r="63" spans="1:250" s="17" customFormat="1">
      <c r="A63" s="89" t="str">
        <f>Tri_Incurred_CCounts_Attror!A54</f>
        <v>2009 Q3</v>
      </c>
      <c r="B63" s="208">
        <f>IF(A63=$C$16,"",INDEX(Tri_Incurred_CCounts_Attror!$B54:$CC54,1,MATCH($B$16,$A$21:$A$100)-$O63))</f>
        <v>53</v>
      </c>
      <c r="C63" s="208">
        <f>INDEX(Tri_Incurred_CCounts_Attror!$B54:$CC54,1,Tot_Acc_Per-$O63)</f>
        <v>53</v>
      </c>
      <c r="D63" s="87">
        <f t="shared" si="33"/>
        <v>0</v>
      </c>
      <c r="E63" s="87">
        <f t="shared" si="34"/>
        <v>0</v>
      </c>
      <c r="F63" s="87">
        <f t="shared" si="35"/>
        <v>0</v>
      </c>
      <c r="G63" s="88">
        <f t="shared" si="3"/>
        <v>0</v>
      </c>
      <c r="I63" s="89" t="str">
        <f t="shared" si="36"/>
        <v>2009 Q3</v>
      </c>
      <c r="J63" s="87">
        <f t="shared" si="37"/>
        <v>53</v>
      </c>
      <c r="K63" s="563">
        <f t="shared" si="38"/>
        <v>53</v>
      </c>
      <c r="L63" s="279">
        <f t="shared" si="39"/>
        <v>53</v>
      </c>
      <c r="M63" s="87">
        <f t="shared" si="40"/>
        <v>0</v>
      </c>
      <c r="N63" s="88">
        <f t="shared" si="41"/>
        <v>0</v>
      </c>
      <c r="O63" s="744">
        <f t="shared" si="49"/>
        <v>42</v>
      </c>
      <c r="Q63" s="60"/>
      <c r="R63" s="20" t="e">
        <f>IF('User Entries'!#REF!='User Entries'!#REF!,'User Entries'!#REF!,'User Entries'!#REF!&amp;"/"&amp;'User Entries'!#REF!)</f>
        <v>#REF!</v>
      </c>
      <c r="S63" s="167" t="e">
        <f ca="1">SUM(INDIRECT(ADDRESS(ROW(D$20)+MATCH('User Entries'!#REF!,$A$21:$A$100),COLUMN(D16))&amp;":"&amp;ADDRESS(ROW(D$20)+MATCH('User Entries'!#REF!,$A$21:$A$100),COLUMN(D16))))</f>
        <v>#REF!</v>
      </c>
      <c r="T63" s="167" t="e">
        <f ca="1">SUM(INDIRECT(ADDRESS(ROW(E$20)+MATCH('User Entries'!#REF!,$A$21:$A$100),COLUMN(E16))&amp;":"&amp;ADDRESS(ROW(E$20)+MATCH('User Entries'!#REF!,$A$21:$A$100),COLUMN(E16))))</f>
        <v>#REF!</v>
      </c>
      <c r="U63" s="20"/>
      <c r="V63" s="20"/>
      <c r="W63" s="20"/>
      <c r="X63" s="20"/>
      <c r="Y63" s="20"/>
      <c r="Z63" s="61"/>
      <c r="AH63" s="89">
        <f t="shared" si="50"/>
        <v>57</v>
      </c>
      <c r="AI63" s="121">
        <f>VLOOKUP(A63,'User Entries'!$A$167:$I$254,9,0)</f>
        <v>1</v>
      </c>
      <c r="AJ63" s="88">
        <f t="shared" si="42"/>
        <v>1</v>
      </c>
      <c r="AK63" s="121">
        <f t="shared" si="51"/>
        <v>1</v>
      </c>
      <c r="AM63" s="163">
        <f t="shared" si="52"/>
        <v>0</v>
      </c>
      <c r="AN63" s="163">
        <f t="shared" si="53"/>
        <v>0</v>
      </c>
      <c r="AO63" s="163">
        <f t="shared" si="54"/>
        <v>0</v>
      </c>
      <c r="AP63" s="163">
        <f t="shared" si="32"/>
        <v>0</v>
      </c>
      <c r="AQ63" s="163">
        <f t="shared" si="55"/>
        <v>0</v>
      </c>
      <c r="AR63" s="163">
        <f t="shared" si="56"/>
        <v>0</v>
      </c>
      <c r="AS63" s="163">
        <f t="shared" si="57"/>
        <v>0</v>
      </c>
      <c r="AT63" s="163">
        <f t="shared" si="58"/>
        <v>0</v>
      </c>
      <c r="AW63" s="89" t="str">
        <f t="shared" si="43"/>
        <v>2003 Q3</v>
      </c>
      <c r="AX63" s="286">
        <f t="shared" si="44"/>
        <v>1</v>
      </c>
      <c r="AY63" s="287">
        <f t="shared" si="45"/>
        <v>1</v>
      </c>
      <c r="AZ63" s="287">
        <v>1</v>
      </c>
      <c r="BA63" s="287"/>
      <c r="BB63" s="287"/>
      <c r="BC63" s="284"/>
      <c r="BD63" s="287" t="str">
        <f t="shared" si="46"/>
        <v>2009 Q3</v>
      </c>
      <c r="BE63" s="287">
        <f t="shared" si="47"/>
        <v>1</v>
      </c>
      <c r="BF63" s="287">
        <f t="shared" si="48"/>
        <v>1</v>
      </c>
      <c r="BG63" s="287"/>
      <c r="BH63" s="287"/>
      <c r="IP63" s="17" t="e">
        <f>VLOOKUP(#REF!,$IS$21:$IT$29,2,0)</f>
        <v>#REF!</v>
      </c>
    </row>
    <row r="64" spans="1:250" s="17" customFormat="1">
      <c r="A64" s="89" t="str">
        <f>Tri_Incurred_CCounts_Attror!A55</f>
        <v>2009 Q4</v>
      </c>
      <c r="B64" s="208">
        <f>IF(A64=$C$16,"",INDEX(Tri_Incurred_CCounts_Attror!$B55:$CC55,1,MATCH($B$16,$A$21:$A$100)-$O64))</f>
        <v>57</v>
      </c>
      <c r="C64" s="208">
        <f>INDEX(Tri_Incurred_CCounts_Attror!$B55:$CC55,1,Tot_Acc_Per-$O64)</f>
        <v>57</v>
      </c>
      <c r="D64" s="87">
        <f t="shared" si="33"/>
        <v>0</v>
      </c>
      <c r="E64" s="87">
        <f t="shared" si="34"/>
        <v>0</v>
      </c>
      <c r="F64" s="87">
        <f t="shared" si="35"/>
        <v>0</v>
      </c>
      <c r="G64" s="88">
        <f t="shared" si="3"/>
        <v>0</v>
      </c>
      <c r="I64" s="89" t="str">
        <f t="shared" si="36"/>
        <v>2009 Q4</v>
      </c>
      <c r="J64" s="87">
        <f t="shared" si="37"/>
        <v>57</v>
      </c>
      <c r="K64" s="563">
        <f t="shared" si="38"/>
        <v>57</v>
      </c>
      <c r="L64" s="279">
        <f t="shared" si="39"/>
        <v>57</v>
      </c>
      <c r="M64" s="87">
        <f t="shared" si="40"/>
        <v>0</v>
      </c>
      <c r="N64" s="88">
        <f t="shared" si="41"/>
        <v>0</v>
      </c>
      <c r="O64" s="744">
        <f t="shared" si="49"/>
        <v>43</v>
      </c>
      <c r="Q64" s="60"/>
      <c r="R64" s="20" t="e">
        <f>IF('User Entries'!#REF!='User Entries'!#REF!,'User Entries'!#REF!,'User Entries'!#REF!&amp;"/"&amp;'User Entries'!#REF!)</f>
        <v>#REF!</v>
      </c>
      <c r="S64" s="167" t="e">
        <f ca="1">SUM(INDIRECT(ADDRESS(ROW(D$20)+MATCH('User Entries'!#REF!,$A$21:$A$100),COLUMN(D17))&amp;":"&amp;ADDRESS(ROW(D$20)+MATCH('User Entries'!#REF!,$A$21:$A$100),COLUMN(D17))))</f>
        <v>#REF!</v>
      </c>
      <c r="T64" s="167" t="e">
        <f ca="1">SUM(INDIRECT(ADDRESS(ROW(E$20)+MATCH('User Entries'!#REF!,$A$21:$A$100),COLUMN(E17))&amp;":"&amp;ADDRESS(ROW(E$20)+MATCH('User Entries'!#REF!,$A$21:$A$100),COLUMN(E17))))</f>
        <v>#REF!</v>
      </c>
      <c r="U64" s="20"/>
      <c r="V64" s="20"/>
      <c r="W64" s="20"/>
      <c r="X64" s="20"/>
      <c r="Y64" s="20"/>
      <c r="Z64" s="61"/>
      <c r="AH64" s="89">
        <f t="shared" si="50"/>
        <v>54</v>
      </c>
      <c r="AI64" s="121">
        <f>VLOOKUP(A64,'User Entries'!$A$167:$I$254,9,0)</f>
        <v>1</v>
      </c>
      <c r="AJ64" s="88">
        <f t="shared" si="42"/>
        <v>1</v>
      </c>
      <c r="AK64" s="121">
        <f t="shared" si="51"/>
        <v>1</v>
      </c>
      <c r="AM64" s="163">
        <f t="shared" si="52"/>
        <v>0</v>
      </c>
      <c r="AN64" s="163">
        <f t="shared" si="53"/>
        <v>0</v>
      </c>
      <c r="AO64" s="163">
        <f t="shared" si="54"/>
        <v>0</v>
      </c>
      <c r="AP64" s="163">
        <f t="shared" si="32"/>
        <v>0</v>
      </c>
      <c r="AQ64" s="163">
        <f t="shared" si="55"/>
        <v>0</v>
      </c>
      <c r="AR64" s="163">
        <f t="shared" si="56"/>
        <v>0</v>
      </c>
      <c r="AS64" s="163">
        <f t="shared" si="57"/>
        <v>0</v>
      </c>
      <c r="AT64" s="163">
        <f t="shared" si="58"/>
        <v>0</v>
      </c>
      <c r="AW64" s="89" t="str">
        <f t="shared" si="43"/>
        <v>2003 Q2</v>
      </c>
      <c r="AX64" s="286">
        <f t="shared" si="44"/>
        <v>1</v>
      </c>
      <c r="AY64" s="287">
        <f t="shared" si="45"/>
        <v>1</v>
      </c>
      <c r="AZ64" s="287">
        <v>1</v>
      </c>
      <c r="BA64" s="287"/>
      <c r="BB64" s="287"/>
      <c r="BC64" s="284"/>
      <c r="BD64" s="287" t="str">
        <f t="shared" si="46"/>
        <v>2009 Q4</v>
      </c>
      <c r="BE64" s="287">
        <f t="shared" si="47"/>
        <v>1</v>
      </c>
      <c r="BF64" s="287">
        <f t="shared" si="48"/>
        <v>1</v>
      </c>
      <c r="BG64" s="287"/>
      <c r="BH64" s="287"/>
      <c r="IP64" s="17" t="e">
        <f>VLOOKUP(#REF!,$IS$21:$IT$29,2,0)</f>
        <v>#REF!</v>
      </c>
    </row>
    <row r="65" spans="1:250" s="17" customFormat="1">
      <c r="A65" s="89" t="str">
        <f>Tri_Incurred_CCounts_Attror!A56</f>
        <v>2010 Q1</v>
      </c>
      <c r="B65" s="208">
        <f>IF(A65=$C$16,"",INDEX(Tri_Incurred_CCounts_Attror!$B56:$CC56,1,MATCH($B$16,$A$21:$A$100)-$O65))</f>
        <v>48</v>
      </c>
      <c r="C65" s="208">
        <f>INDEX(Tri_Incurred_CCounts_Attror!$B56:$CC56,1,Tot_Acc_Per-$O65)</f>
        <v>48</v>
      </c>
      <c r="D65" s="87">
        <f t="shared" si="33"/>
        <v>0</v>
      </c>
      <c r="E65" s="87">
        <f t="shared" si="34"/>
        <v>0</v>
      </c>
      <c r="F65" s="87">
        <f t="shared" si="35"/>
        <v>0</v>
      </c>
      <c r="G65" s="88">
        <f t="shared" si="3"/>
        <v>0</v>
      </c>
      <c r="I65" s="89" t="str">
        <f t="shared" si="36"/>
        <v>2010 Q1</v>
      </c>
      <c r="J65" s="87">
        <f t="shared" si="37"/>
        <v>48</v>
      </c>
      <c r="K65" s="563">
        <f t="shared" si="38"/>
        <v>48</v>
      </c>
      <c r="L65" s="279">
        <f t="shared" si="39"/>
        <v>48</v>
      </c>
      <c r="M65" s="87">
        <f t="shared" si="40"/>
        <v>0</v>
      </c>
      <c r="N65" s="88">
        <f t="shared" si="41"/>
        <v>0</v>
      </c>
      <c r="O65" s="744">
        <f t="shared" si="49"/>
        <v>44</v>
      </c>
      <c r="Q65" s="60"/>
      <c r="R65" s="20" t="e">
        <f>IF('User Entries'!#REF!='User Entries'!#REF!,'User Entries'!#REF!,'User Entries'!#REF!&amp;"/"&amp;'User Entries'!#REF!)</f>
        <v>#REF!</v>
      </c>
      <c r="S65" s="167" t="e">
        <f ca="1">SUM(INDIRECT(ADDRESS(ROW(D$20)+MATCH('User Entries'!#REF!,$A$21:$A$100),COLUMN(D18))&amp;":"&amp;ADDRESS(ROW(D$20)+MATCH('User Entries'!#REF!,$A$21:$A$100),COLUMN(D18))))</f>
        <v>#REF!</v>
      </c>
      <c r="T65" s="167" t="e">
        <f ca="1">SUM(INDIRECT(ADDRESS(ROW(E$20)+MATCH('User Entries'!#REF!,$A$21:$A$100),COLUMN(E18))&amp;":"&amp;ADDRESS(ROW(E$20)+MATCH('User Entries'!#REF!,$A$21:$A$100),COLUMN(E18))))</f>
        <v>#REF!</v>
      </c>
      <c r="U65" s="20"/>
      <c r="V65" s="20"/>
      <c r="W65" s="20"/>
      <c r="X65" s="20"/>
      <c r="Y65" s="20"/>
      <c r="Z65" s="61"/>
      <c r="AH65" s="89">
        <f t="shared" si="50"/>
        <v>51</v>
      </c>
      <c r="AI65" s="121">
        <f>VLOOKUP(A65,'User Entries'!$A$167:$I$254,9,0)</f>
        <v>1</v>
      </c>
      <c r="AJ65" s="88">
        <f t="shared" si="42"/>
        <v>1</v>
      </c>
      <c r="AK65" s="121">
        <f t="shared" si="51"/>
        <v>1</v>
      </c>
      <c r="AM65" s="163">
        <f t="shared" si="52"/>
        <v>0</v>
      </c>
      <c r="AN65" s="163">
        <f t="shared" si="53"/>
        <v>0</v>
      </c>
      <c r="AO65" s="163">
        <f t="shared" si="54"/>
        <v>0</v>
      </c>
      <c r="AP65" s="163">
        <f t="shared" si="32"/>
        <v>0</v>
      </c>
      <c r="AQ65" s="163">
        <f t="shared" si="55"/>
        <v>0</v>
      </c>
      <c r="AR65" s="163">
        <f t="shared" si="56"/>
        <v>0</v>
      </c>
      <c r="AS65" s="163">
        <f t="shared" si="57"/>
        <v>0</v>
      </c>
      <c r="AT65" s="163">
        <f t="shared" si="58"/>
        <v>0</v>
      </c>
      <c r="AW65" s="89" t="str">
        <f t="shared" si="43"/>
        <v>2003 Q1</v>
      </c>
      <c r="AX65" s="286">
        <f t="shared" si="44"/>
        <v>1</v>
      </c>
      <c r="AY65" s="287">
        <f t="shared" si="45"/>
        <v>1</v>
      </c>
      <c r="AZ65" s="287">
        <v>1</v>
      </c>
      <c r="BA65" s="287"/>
      <c r="BB65" s="287"/>
      <c r="BC65" s="284"/>
      <c r="BD65" s="287" t="str">
        <f t="shared" si="46"/>
        <v>2010 Q1</v>
      </c>
      <c r="BE65" s="287">
        <f t="shared" si="47"/>
        <v>1</v>
      </c>
      <c r="BF65" s="287">
        <f t="shared" si="48"/>
        <v>1</v>
      </c>
      <c r="BG65" s="287"/>
      <c r="BH65" s="287"/>
      <c r="IP65" s="17" t="e">
        <f>VLOOKUP(#REF!,$IS$21:$IT$29,2,0)</f>
        <v>#REF!</v>
      </c>
    </row>
    <row r="66" spans="1:250" s="17" customFormat="1">
      <c r="A66" s="89" t="str">
        <f>Tri_Incurred_CCounts_Attror!A57</f>
        <v>2010 Q2</v>
      </c>
      <c r="B66" s="208">
        <f>IF(A66=$C$16,"",INDEX(Tri_Incurred_CCounts_Attror!$B57:$CC57,1,MATCH($B$16,$A$21:$A$100)-$O66))</f>
        <v>63</v>
      </c>
      <c r="C66" s="208">
        <f>INDEX(Tri_Incurred_CCounts_Attror!$B57:$CC57,1,Tot_Acc_Per-$O66)</f>
        <v>62</v>
      </c>
      <c r="D66" s="87">
        <f t="shared" si="33"/>
        <v>-1</v>
      </c>
      <c r="E66" s="87">
        <f t="shared" si="34"/>
        <v>0</v>
      </c>
      <c r="F66" s="87">
        <f t="shared" si="35"/>
        <v>-1</v>
      </c>
      <c r="G66" s="88">
        <f t="shared" si="3"/>
        <v>0</v>
      </c>
      <c r="I66" s="89" t="str">
        <f t="shared" si="36"/>
        <v>2010 Q2</v>
      </c>
      <c r="J66" s="87">
        <f>C66</f>
        <v>62</v>
      </c>
      <c r="K66" s="563">
        <f t="shared" si="38"/>
        <v>62</v>
      </c>
      <c r="L66" s="279">
        <f t="shared" si="39"/>
        <v>63</v>
      </c>
      <c r="M66" s="87">
        <f t="shared" si="40"/>
        <v>-1</v>
      </c>
      <c r="N66" s="88">
        <f t="shared" si="41"/>
        <v>-1.5873015873015872E-2</v>
      </c>
      <c r="O66" s="744">
        <f t="shared" si="49"/>
        <v>45</v>
      </c>
      <c r="Q66" s="60"/>
      <c r="R66" s="20" t="e">
        <f>IF('User Entries'!#REF!='User Entries'!#REF!,'User Entries'!#REF!,'User Entries'!#REF!&amp;"/"&amp;'User Entries'!#REF!)</f>
        <v>#REF!</v>
      </c>
      <c r="S66" s="167" t="e">
        <f ca="1">SUM(INDIRECT(ADDRESS(ROW(D$20)+MATCH('User Entries'!#REF!,$A$21:$A$100),COLUMN(D19))&amp;":"&amp;ADDRESS(ROW(D$20)+MATCH('User Entries'!#REF!,$A$21:$A$100),COLUMN(D19))))</f>
        <v>#REF!</v>
      </c>
      <c r="T66" s="167" t="e">
        <f ca="1">SUM(INDIRECT(ADDRESS(ROW(E$20)+MATCH('User Entries'!#REF!,$A$21:$A$100),COLUMN(E19))&amp;":"&amp;ADDRESS(ROW(E$20)+MATCH('User Entries'!#REF!,$A$21:$A$100),COLUMN(E19))))</f>
        <v>#REF!</v>
      </c>
      <c r="U66" s="20"/>
      <c r="V66" s="20"/>
      <c r="W66" s="20"/>
      <c r="X66" s="20"/>
      <c r="Y66" s="20"/>
      <c r="Z66" s="61"/>
      <c r="AH66" s="89">
        <f t="shared" si="50"/>
        <v>48</v>
      </c>
      <c r="AI66" s="121">
        <f>VLOOKUP(A66,'User Entries'!$A$167:$I$254,9,0)</f>
        <v>1</v>
      </c>
      <c r="AJ66" s="88">
        <f t="shared" si="42"/>
        <v>1</v>
      </c>
      <c r="AK66" s="121">
        <f t="shared" si="51"/>
        <v>1</v>
      </c>
      <c r="AM66" s="163">
        <f t="shared" si="52"/>
        <v>0</v>
      </c>
      <c r="AN66" s="163">
        <f t="shared" si="53"/>
        <v>0</v>
      </c>
      <c r="AO66" s="163">
        <f t="shared" si="54"/>
        <v>0</v>
      </c>
      <c r="AP66" s="163">
        <f t="shared" si="32"/>
        <v>0</v>
      </c>
      <c r="AQ66" s="163">
        <f t="shared" si="55"/>
        <v>0</v>
      </c>
      <c r="AR66" s="163">
        <f t="shared" si="56"/>
        <v>0</v>
      </c>
      <c r="AS66" s="163">
        <f t="shared" si="57"/>
        <v>0</v>
      </c>
      <c r="AT66" s="163">
        <f t="shared" si="58"/>
        <v>0</v>
      </c>
      <c r="AW66" s="89" t="str">
        <f t="shared" si="43"/>
        <v>2002 Q4</v>
      </c>
      <c r="AX66" s="286">
        <f t="shared" si="44"/>
        <v>1</v>
      </c>
      <c r="AY66" s="287">
        <f t="shared" si="45"/>
        <v>1</v>
      </c>
      <c r="AZ66" s="287">
        <v>1</v>
      </c>
      <c r="BA66" s="287"/>
      <c r="BB66" s="287"/>
      <c r="BC66" s="284"/>
      <c r="BD66" s="287" t="str">
        <f t="shared" si="46"/>
        <v>2010 Q2</v>
      </c>
      <c r="BE66" s="287">
        <f t="shared" si="47"/>
        <v>0.98412698412698407</v>
      </c>
      <c r="BF66" s="287">
        <f t="shared" si="48"/>
        <v>1</v>
      </c>
      <c r="BG66" s="287"/>
      <c r="BH66" s="287"/>
      <c r="IP66" s="17" t="e">
        <f>VLOOKUP(#REF!,$IS$21:$IT$29,2,0)</f>
        <v>#REF!</v>
      </c>
    </row>
    <row r="67" spans="1:250" s="17" customFormat="1">
      <c r="A67" s="89" t="str">
        <f>Tri_Incurred_CCounts_Attror!A58</f>
        <v>2010 Q3</v>
      </c>
      <c r="B67" s="208">
        <f>IF(A67=$C$16,"",INDEX(Tri_Incurred_CCounts_Attror!$B58:$CC58,1,MATCH($B$16,$A$21:$A$100)-$O67))</f>
        <v>71</v>
      </c>
      <c r="C67" s="208">
        <f>INDEX(Tri_Incurred_CCounts_Attror!$B58:$CC58,1,Tot_Acc_Per-$O67)</f>
        <v>71</v>
      </c>
      <c r="D67" s="87">
        <f t="shared" si="33"/>
        <v>0</v>
      </c>
      <c r="E67" s="87">
        <f t="shared" si="34"/>
        <v>0</v>
      </c>
      <c r="F67" s="87">
        <f t="shared" si="35"/>
        <v>0</v>
      </c>
      <c r="G67" s="88">
        <f t="shared" si="3"/>
        <v>0</v>
      </c>
      <c r="I67" s="89" t="str">
        <f t="shared" si="36"/>
        <v>2010 Q3</v>
      </c>
      <c r="J67" s="87">
        <f t="shared" si="37"/>
        <v>71</v>
      </c>
      <c r="K67" s="563">
        <f t="shared" si="38"/>
        <v>71</v>
      </c>
      <c r="L67" s="279">
        <f t="shared" si="39"/>
        <v>71</v>
      </c>
      <c r="M67" s="87">
        <f t="shared" si="40"/>
        <v>0</v>
      </c>
      <c r="N67" s="88">
        <f t="shared" si="41"/>
        <v>0</v>
      </c>
      <c r="O67" s="744">
        <f t="shared" si="49"/>
        <v>46</v>
      </c>
      <c r="Q67" s="60"/>
      <c r="R67" s="20" t="e">
        <f>IF('User Entries'!#REF!='User Entries'!#REF!,'User Entries'!#REF!,'User Entries'!#REF!&amp;"/"&amp;'User Entries'!#REF!)</f>
        <v>#REF!</v>
      </c>
      <c r="S67" s="167" t="e">
        <f ca="1">SUM(INDIRECT(ADDRESS(ROW(D$20)+MATCH('User Entries'!#REF!,$A$21:$A$100),COLUMN(D20))&amp;":"&amp;ADDRESS(ROW(D$20)+MATCH('User Entries'!#REF!,$A$21:$A$100),COLUMN(D20))))</f>
        <v>#REF!</v>
      </c>
      <c r="T67" s="167" t="e">
        <f ca="1">SUM(INDIRECT(ADDRESS(ROW(E$20)+MATCH('User Entries'!#REF!,$A$21:$A$100),COLUMN(E20))&amp;":"&amp;ADDRESS(ROW(E$20)+MATCH('User Entries'!#REF!,$A$21:$A$100),COLUMN(E20))))</f>
        <v>#REF!</v>
      </c>
      <c r="U67" s="20"/>
      <c r="V67" s="20"/>
      <c r="W67" s="20"/>
      <c r="X67" s="20"/>
      <c r="Y67" s="20"/>
      <c r="Z67" s="61"/>
      <c r="AH67" s="89">
        <f t="shared" si="50"/>
        <v>45</v>
      </c>
      <c r="AI67" s="121">
        <f>VLOOKUP(A67,'User Entries'!$A$167:$I$254,9,0)</f>
        <v>1</v>
      </c>
      <c r="AJ67" s="88">
        <f t="shared" si="42"/>
        <v>1</v>
      </c>
      <c r="AK67" s="121">
        <f t="shared" si="51"/>
        <v>1</v>
      </c>
      <c r="AM67" s="163">
        <f t="shared" si="52"/>
        <v>0</v>
      </c>
      <c r="AN67" s="163">
        <f t="shared" si="53"/>
        <v>0</v>
      </c>
      <c r="AO67" s="163">
        <f t="shared" si="54"/>
        <v>0</v>
      </c>
      <c r="AP67" s="163">
        <f t="shared" si="32"/>
        <v>0</v>
      </c>
      <c r="AQ67" s="163">
        <f t="shared" si="55"/>
        <v>0</v>
      </c>
      <c r="AR67" s="163">
        <f t="shared" si="56"/>
        <v>0</v>
      </c>
      <c r="AS67" s="163">
        <f t="shared" si="57"/>
        <v>0</v>
      </c>
      <c r="AT67" s="163">
        <f t="shared" si="58"/>
        <v>0</v>
      </c>
      <c r="AW67" s="89" t="str">
        <f t="shared" si="43"/>
        <v>2002 Q3</v>
      </c>
      <c r="AX67" s="286">
        <f t="shared" si="44"/>
        <v>1</v>
      </c>
      <c r="AY67" s="287">
        <f t="shared" si="45"/>
        <v>1</v>
      </c>
      <c r="AZ67" s="287">
        <v>1</v>
      </c>
      <c r="BA67" s="287"/>
      <c r="BB67" s="287"/>
      <c r="BC67" s="284"/>
      <c r="BD67" s="287" t="str">
        <f t="shared" si="46"/>
        <v>2010 Q3</v>
      </c>
      <c r="BE67" s="287">
        <f t="shared" si="47"/>
        <v>1</v>
      </c>
      <c r="BF67" s="287">
        <f t="shared" si="48"/>
        <v>1</v>
      </c>
      <c r="BG67" s="287"/>
      <c r="BH67" s="287"/>
      <c r="IP67" s="17" t="e">
        <f>VLOOKUP(#REF!,$IS$21:$IT$29,2,0)</f>
        <v>#REF!</v>
      </c>
    </row>
    <row r="68" spans="1:250" s="17" customFormat="1">
      <c r="A68" s="89" t="str">
        <f>Tri_Incurred_CCounts_Attror!A59</f>
        <v>2010 Q4</v>
      </c>
      <c r="B68" s="208">
        <f>IF(A68=$C$16,"",INDEX(Tri_Incurred_CCounts_Attror!$B59:$CC59,1,MATCH($B$16,$A$21:$A$100)-$O68))</f>
        <v>67</v>
      </c>
      <c r="C68" s="208">
        <f>INDEX(Tri_Incurred_CCounts_Attror!$B59:$CC59,1,Tot_Acc_Per-$O68)</f>
        <v>67</v>
      </c>
      <c r="D68" s="87">
        <f t="shared" si="33"/>
        <v>0</v>
      </c>
      <c r="E68" s="87">
        <f t="shared" si="34"/>
        <v>0</v>
      </c>
      <c r="F68" s="87">
        <f t="shared" si="35"/>
        <v>0</v>
      </c>
      <c r="G68" s="88">
        <f t="shared" si="3"/>
        <v>0</v>
      </c>
      <c r="I68" s="89" t="str">
        <f t="shared" si="36"/>
        <v>2010 Q4</v>
      </c>
      <c r="J68" s="87">
        <f t="shared" si="37"/>
        <v>67</v>
      </c>
      <c r="K68" s="563">
        <f t="shared" si="38"/>
        <v>67</v>
      </c>
      <c r="L68" s="279">
        <f t="shared" si="39"/>
        <v>67</v>
      </c>
      <c r="M68" s="87">
        <f t="shared" si="40"/>
        <v>0</v>
      </c>
      <c r="N68" s="88">
        <f t="shared" si="41"/>
        <v>0</v>
      </c>
      <c r="O68" s="744">
        <f t="shared" si="49"/>
        <v>47</v>
      </c>
      <c r="Q68" s="60"/>
      <c r="R68" s="18" t="s">
        <v>6</v>
      </c>
      <c r="S68" s="25" t="e">
        <f ca="1">SUM(S63:S67)</f>
        <v>#REF!</v>
      </c>
      <c r="T68" s="25" t="e">
        <f ca="1">SUM(T63:T67)</f>
        <v>#REF!</v>
      </c>
      <c r="U68" s="20"/>
      <c r="V68" s="20"/>
      <c r="W68" s="20"/>
      <c r="X68" s="20"/>
      <c r="Y68" s="20"/>
      <c r="Z68" s="61"/>
      <c r="AH68" s="89">
        <f t="shared" si="50"/>
        <v>42</v>
      </c>
      <c r="AI68" s="121">
        <f>VLOOKUP(A68,'User Entries'!$A$167:$I$254,9,0)</f>
        <v>1</v>
      </c>
      <c r="AJ68" s="88">
        <f t="shared" si="42"/>
        <v>1</v>
      </c>
      <c r="AK68" s="121">
        <f t="shared" si="51"/>
        <v>1</v>
      </c>
      <c r="AM68" s="163">
        <f t="shared" si="52"/>
        <v>0</v>
      </c>
      <c r="AN68" s="163">
        <f t="shared" si="53"/>
        <v>0</v>
      </c>
      <c r="AO68" s="163">
        <f t="shared" si="54"/>
        <v>0</v>
      </c>
      <c r="AP68" s="163">
        <f t="shared" si="32"/>
        <v>0</v>
      </c>
      <c r="AQ68" s="163">
        <f t="shared" si="55"/>
        <v>0</v>
      </c>
      <c r="AR68" s="163">
        <f t="shared" si="56"/>
        <v>0</v>
      </c>
      <c r="AS68" s="163">
        <f t="shared" si="57"/>
        <v>0</v>
      </c>
      <c r="AT68" s="163">
        <f t="shared" si="58"/>
        <v>0</v>
      </c>
      <c r="AW68" s="89" t="str">
        <f t="shared" si="43"/>
        <v>2002 Q2</v>
      </c>
      <c r="AX68" s="286">
        <f t="shared" si="44"/>
        <v>1</v>
      </c>
      <c r="AY68" s="287">
        <f t="shared" si="45"/>
        <v>1</v>
      </c>
      <c r="AZ68" s="287">
        <v>1</v>
      </c>
      <c r="BA68" s="287"/>
      <c r="BB68" s="287"/>
      <c r="BC68" s="284"/>
      <c r="BD68" s="287" t="str">
        <f t="shared" si="46"/>
        <v>2010 Q4</v>
      </c>
      <c r="BE68" s="287">
        <f t="shared" si="47"/>
        <v>1</v>
      </c>
      <c r="BF68" s="287">
        <f t="shared" si="48"/>
        <v>1</v>
      </c>
      <c r="BG68" s="287"/>
      <c r="BH68" s="287"/>
      <c r="IP68" s="17" t="e">
        <f>VLOOKUP(#REF!,$IS$21:$IT$29,2,0)</f>
        <v>#REF!</v>
      </c>
    </row>
    <row r="69" spans="1:250" s="17" customFormat="1">
      <c r="A69" s="89" t="str">
        <f>Tri_Incurred_CCounts_Attror!A60</f>
        <v>2011 Q1</v>
      </c>
      <c r="B69" s="208">
        <f>IF(A69=$C$16,"",INDEX(Tri_Incurred_CCounts_Attror!$B60:$CC60,1,MATCH($B$16,$A$21:$A$100)-$O69))</f>
        <v>64</v>
      </c>
      <c r="C69" s="208">
        <f>INDEX(Tri_Incurred_CCounts_Attror!$B60:$CC60,1,Tot_Acc_Per-$O69)</f>
        <v>64</v>
      </c>
      <c r="D69" s="87">
        <f t="shared" si="33"/>
        <v>0</v>
      </c>
      <c r="E69" s="87">
        <f t="shared" si="34"/>
        <v>0</v>
      </c>
      <c r="F69" s="87">
        <f t="shared" si="35"/>
        <v>0</v>
      </c>
      <c r="G69" s="88"/>
      <c r="I69" s="89" t="str">
        <f t="shared" si="36"/>
        <v>2011 Q1</v>
      </c>
      <c r="J69" s="87">
        <f t="shared" si="37"/>
        <v>64</v>
      </c>
      <c r="K69" s="563">
        <f t="shared" si="38"/>
        <v>64</v>
      </c>
      <c r="L69" s="279">
        <f t="shared" si="39"/>
        <v>64</v>
      </c>
      <c r="M69" s="87">
        <f t="shared" si="40"/>
        <v>0</v>
      </c>
      <c r="N69" s="88">
        <f t="shared" si="41"/>
        <v>0</v>
      </c>
      <c r="O69" s="744">
        <f t="shared" si="49"/>
        <v>48</v>
      </c>
      <c r="Q69" s="60"/>
      <c r="R69" s="20"/>
      <c r="S69" s="20"/>
      <c r="T69" s="20"/>
      <c r="U69" s="20"/>
      <c r="V69" s="20"/>
      <c r="W69" s="20"/>
      <c r="X69" s="20"/>
      <c r="Y69" s="20"/>
      <c r="Z69" s="61"/>
      <c r="AH69" s="89">
        <f t="shared" si="50"/>
        <v>39</v>
      </c>
      <c r="AI69" s="121">
        <f>VLOOKUP(A69,'User Entries'!$A$167:$I$254,9,0)</f>
        <v>1</v>
      </c>
      <c r="AJ69" s="88">
        <f t="shared" si="42"/>
        <v>1</v>
      </c>
      <c r="AK69" s="121">
        <f t="shared" si="51"/>
        <v>1</v>
      </c>
      <c r="AM69" s="163">
        <f t="shared" si="52"/>
        <v>0</v>
      </c>
      <c r="AN69" s="163">
        <f t="shared" si="53"/>
        <v>0</v>
      </c>
      <c r="AO69" s="163">
        <f t="shared" si="54"/>
        <v>0</v>
      </c>
      <c r="AP69" s="163">
        <f t="shared" si="32"/>
        <v>0</v>
      </c>
      <c r="AQ69" s="163">
        <f t="shared" si="55"/>
        <v>0</v>
      </c>
      <c r="AR69" s="163">
        <f t="shared" si="56"/>
        <v>0</v>
      </c>
      <c r="AS69" s="163">
        <f t="shared" si="57"/>
        <v>0</v>
      </c>
      <c r="AT69" s="163">
        <f t="shared" si="58"/>
        <v>0</v>
      </c>
      <c r="AW69" s="89" t="str">
        <f t="shared" si="43"/>
        <v>2002 Q1</v>
      </c>
      <c r="AX69" s="286">
        <f t="shared" si="44"/>
        <v>1</v>
      </c>
      <c r="AY69" s="287">
        <f t="shared" si="45"/>
        <v>1</v>
      </c>
      <c r="AZ69" s="287">
        <v>1</v>
      </c>
      <c r="BA69" s="287"/>
      <c r="BB69" s="287"/>
      <c r="BC69" s="284"/>
      <c r="BD69" s="287" t="str">
        <f t="shared" si="46"/>
        <v>2011 Q1</v>
      </c>
      <c r="BE69" s="287">
        <f t="shared" si="47"/>
        <v>1</v>
      </c>
      <c r="BF69" s="287">
        <f t="shared" si="48"/>
        <v>1</v>
      </c>
      <c r="BG69" s="287"/>
      <c r="BH69" s="287"/>
      <c r="IP69" s="17" t="e">
        <f>VLOOKUP(#REF!,$IS$21:$IT$29,2,0)</f>
        <v>#REF!</v>
      </c>
    </row>
    <row r="70" spans="1:250" s="17" customFormat="1">
      <c r="A70" s="89" t="str">
        <f>Tri_Incurred_CCounts_Attror!A61</f>
        <v>2011 Q2</v>
      </c>
      <c r="B70" s="208">
        <f>IF(A70=$C$16,"",INDEX(Tri_Incurred_CCounts_Attror!$B61:$CC61,1,MATCH($B$16,$A$21:$A$100)-$O70))</f>
        <v>103</v>
      </c>
      <c r="C70" s="208">
        <f>INDEX(Tri_Incurred_CCounts_Attror!$B61:$CC61,1,Tot_Acc_Per-$O70)</f>
        <v>102</v>
      </c>
      <c r="D70" s="87">
        <f t="shared" si="33"/>
        <v>-1</v>
      </c>
      <c r="E70" s="87">
        <f t="shared" si="34"/>
        <v>0</v>
      </c>
      <c r="F70" s="87">
        <f t="shared" si="35"/>
        <v>-1</v>
      </c>
      <c r="G70" s="88"/>
      <c r="I70" s="89" t="str">
        <f t="shared" si="36"/>
        <v>2011 Q2</v>
      </c>
      <c r="J70" s="87">
        <f t="shared" si="37"/>
        <v>102</v>
      </c>
      <c r="K70" s="563">
        <f t="shared" si="38"/>
        <v>102</v>
      </c>
      <c r="L70" s="279">
        <f t="shared" si="39"/>
        <v>103</v>
      </c>
      <c r="M70" s="87">
        <f t="shared" si="40"/>
        <v>-1</v>
      </c>
      <c r="N70" s="88">
        <f t="shared" si="41"/>
        <v>-9.7087378640776691E-3</v>
      </c>
      <c r="O70" s="744">
        <f t="shared" si="49"/>
        <v>49</v>
      </c>
      <c r="Q70" s="60"/>
      <c r="R70" s="20"/>
      <c r="S70" s="20"/>
      <c r="T70" s="20"/>
      <c r="U70" s="20"/>
      <c r="V70" s="20"/>
      <c r="W70" s="20"/>
      <c r="X70" s="20"/>
      <c r="Y70" s="20"/>
      <c r="Z70" s="61"/>
      <c r="AH70" s="89">
        <f t="shared" si="50"/>
        <v>36</v>
      </c>
      <c r="AI70" s="121">
        <f>VLOOKUP(A70,'User Entries'!$A$167:$I$254,9,0)</f>
        <v>1</v>
      </c>
      <c r="AJ70" s="88">
        <f t="shared" si="42"/>
        <v>1</v>
      </c>
      <c r="AK70" s="121">
        <f t="shared" si="51"/>
        <v>1</v>
      </c>
      <c r="AM70" s="163">
        <f t="shared" si="52"/>
        <v>0</v>
      </c>
      <c r="AN70" s="163">
        <f t="shared" si="53"/>
        <v>0</v>
      </c>
      <c r="AO70" s="163">
        <f t="shared" si="54"/>
        <v>0</v>
      </c>
      <c r="AP70" s="163">
        <f t="shared" si="32"/>
        <v>0</v>
      </c>
      <c r="AQ70" s="163">
        <f t="shared" si="55"/>
        <v>0</v>
      </c>
      <c r="AR70" s="163">
        <f t="shared" si="56"/>
        <v>0</v>
      </c>
      <c r="AS70" s="163">
        <f t="shared" si="57"/>
        <v>0</v>
      </c>
      <c r="AT70" s="163">
        <f t="shared" si="58"/>
        <v>0</v>
      </c>
      <c r="AW70" s="89" t="str">
        <f t="shared" si="43"/>
        <v>2001 Q4</v>
      </c>
      <c r="AX70" s="286">
        <f t="shared" si="44"/>
        <v>1</v>
      </c>
      <c r="AY70" s="287">
        <f t="shared" si="45"/>
        <v>1</v>
      </c>
      <c r="AZ70" s="287">
        <v>1</v>
      </c>
      <c r="BA70" s="287"/>
      <c r="BB70" s="287"/>
      <c r="BC70" s="284"/>
      <c r="BD70" s="287" t="str">
        <f t="shared" si="46"/>
        <v>2011 Q2</v>
      </c>
      <c r="BE70" s="287">
        <f t="shared" si="47"/>
        <v>0.99029126213592233</v>
      </c>
      <c r="BF70" s="287">
        <f t="shared" si="48"/>
        <v>1</v>
      </c>
      <c r="BG70" s="287"/>
      <c r="BH70" s="287"/>
      <c r="IP70" s="17" t="e">
        <f>VLOOKUP(#REF!,$IS$21:$IT$29,2,0)</f>
        <v>#REF!</v>
      </c>
    </row>
    <row r="71" spans="1:250" s="17" customFormat="1">
      <c r="A71" s="89" t="str">
        <f>Tri_Incurred_CCounts_Attror!A62</f>
        <v>2011 Q3</v>
      </c>
      <c r="B71" s="208">
        <f>IF(A71=$C$16,"",INDEX(Tri_Incurred_CCounts_Attror!$B62:$CC62,1,MATCH($B$16,$A$21:$A$100)-$O71))</f>
        <v>65</v>
      </c>
      <c r="C71" s="208">
        <f>INDEX(Tri_Incurred_CCounts_Attror!$B62:$CC62,1,Tot_Acc_Per-$O71)</f>
        <v>63</v>
      </c>
      <c r="D71" s="87">
        <f t="shared" si="33"/>
        <v>-2</v>
      </c>
      <c r="E71" s="87">
        <f t="shared" si="34"/>
        <v>0</v>
      </c>
      <c r="F71" s="87">
        <f t="shared" si="35"/>
        <v>-2</v>
      </c>
      <c r="G71" s="88"/>
      <c r="I71" s="89" t="str">
        <f t="shared" si="36"/>
        <v>2011 Q3</v>
      </c>
      <c r="J71" s="87">
        <f t="shared" si="37"/>
        <v>63</v>
      </c>
      <c r="K71" s="563">
        <f t="shared" si="38"/>
        <v>63</v>
      </c>
      <c r="L71" s="279">
        <f t="shared" si="39"/>
        <v>65</v>
      </c>
      <c r="M71" s="87">
        <f t="shared" si="40"/>
        <v>-2</v>
      </c>
      <c r="N71" s="88">
        <f t="shared" si="41"/>
        <v>-3.0769230769230771E-2</v>
      </c>
      <c r="O71" s="744">
        <f t="shared" si="49"/>
        <v>50</v>
      </c>
      <c r="Q71" s="60"/>
      <c r="R71" s="20"/>
      <c r="S71" s="20"/>
      <c r="T71" s="20"/>
      <c r="U71" s="20"/>
      <c r="V71" s="20"/>
      <c r="W71" s="20"/>
      <c r="X71" s="20"/>
      <c r="Y71" s="20"/>
      <c r="Z71" s="61"/>
      <c r="AH71" s="89">
        <f t="shared" si="50"/>
        <v>33</v>
      </c>
      <c r="AI71" s="121">
        <f>VLOOKUP(A71,'User Entries'!$A$167:$I$254,9,0)</f>
        <v>1</v>
      </c>
      <c r="AJ71" s="88">
        <f t="shared" si="42"/>
        <v>1</v>
      </c>
      <c r="AK71" s="121">
        <f t="shared" si="51"/>
        <v>1</v>
      </c>
      <c r="AM71" s="163">
        <f t="shared" si="52"/>
        <v>0</v>
      </c>
      <c r="AN71" s="163">
        <f t="shared" si="53"/>
        <v>0</v>
      </c>
      <c r="AO71" s="163">
        <f t="shared" si="54"/>
        <v>0</v>
      </c>
      <c r="AP71" s="163">
        <f t="shared" si="32"/>
        <v>0</v>
      </c>
      <c r="AQ71" s="163">
        <f t="shared" si="55"/>
        <v>0</v>
      </c>
      <c r="AR71" s="163">
        <f t="shared" si="56"/>
        <v>0</v>
      </c>
      <c r="AS71" s="163">
        <f t="shared" si="57"/>
        <v>0</v>
      </c>
      <c r="AT71" s="163">
        <f t="shared" si="58"/>
        <v>0</v>
      </c>
      <c r="AW71" s="89" t="str">
        <f t="shared" si="43"/>
        <v>2001 Q3</v>
      </c>
      <c r="AX71" s="286">
        <f t="shared" si="44"/>
        <v>1</v>
      </c>
      <c r="AY71" s="287">
        <f t="shared" si="45"/>
        <v>1</v>
      </c>
      <c r="AZ71" s="287">
        <v>1</v>
      </c>
      <c r="BA71" s="287"/>
      <c r="BB71" s="287"/>
      <c r="BC71" s="284"/>
      <c r="BD71" s="287" t="str">
        <f t="shared" si="46"/>
        <v>2011 Q3</v>
      </c>
      <c r="BE71" s="287">
        <f t="shared" si="47"/>
        <v>0.96923076923076923</v>
      </c>
      <c r="BF71" s="287">
        <f t="shared" si="48"/>
        <v>1</v>
      </c>
      <c r="BG71" s="287"/>
      <c r="BH71" s="287"/>
      <c r="IP71" s="17" t="e">
        <f>VLOOKUP(#REF!,$IS$21:$IT$29,2,0)</f>
        <v>#REF!</v>
      </c>
    </row>
    <row r="72" spans="1:250" s="17" customFormat="1">
      <c r="A72" s="89" t="str">
        <f>Tri_Incurred_CCounts_Attror!A63</f>
        <v>2011 Q4</v>
      </c>
      <c r="B72" s="208">
        <f>IF(A72=$C$16,"",INDEX(Tri_Incurred_CCounts_Attror!$B63:$CC63,1,MATCH($B$16,$A$21:$A$100)-$O72))</f>
        <v>66</v>
      </c>
      <c r="C72" s="208">
        <f>INDEX(Tri_Incurred_CCounts_Attror!$B63:$CC63,1,Tot_Acc_Per-$O72)</f>
        <v>66</v>
      </c>
      <c r="D72" s="87">
        <f t="shared" si="33"/>
        <v>0</v>
      </c>
      <c r="E72" s="87">
        <f t="shared" si="34"/>
        <v>0</v>
      </c>
      <c r="F72" s="87">
        <f t="shared" si="35"/>
        <v>0</v>
      </c>
      <c r="G72" s="88"/>
      <c r="I72" s="89" t="str">
        <f t="shared" si="36"/>
        <v>2011 Q4</v>
      </c>
      <c r="J72" s="87">
        <f t="shared" si="37"/>
        <v>66</v>
      </c>
      <c r="K72" s="563">
        <f t="shared" si="38"/>
        <v>66</v>
      </c>
      <c r="L72" s="279">
        <f t="shared" si="39"/>
        <v>66</v>
      </c>
      <c r="M72" s="87">
        <f t="shared" si="40"/>
        <v>0</v>
      </c>
      <c r="N72" s="88">
        <f t="shared" si="41"/>
        <v>0</v>
      </c>
      <c r="O72" s="744">
        <f t="shared" si="49"/>
        <v>51</v>
      </c>
      <c r="Q72" s="60"/>
      <c r="R72" s="20"/>
      <c r="S72" s="20"/>
      <c r="T72" s="20"/>
      <c r="U72" s="20"/>
      <c r="V72" s="20"/>
      <c r="W72" s="20"/>
      <c r="X72" s="20"/>
      <c r="Y72" s="20"/>
      <c r="Z72" s="61"/>
      <c r="AH72" s="89">
        <f t="shared" si="50"/>
        <v>30</v>
      </c>
      <c r="AI72" s="121">
        <f>VLOOKUP(A72,'User Entries'!$A$167:$I$254,9,0)</f>
        <v>1</v>
      </c>
      <c r="AJ72" s="88">
        <f t="shared" si="42"/>
        <v>1</v>
      </c>
      <c r="AK72" s="121">
        <f t="shared" si="51"/>
        <v>1</v>
      </c>
      <c r="AM72" s="163">
        <f t="shared" si="52"/>
        <v>0</v>
      </c>
      <c r="AN72" s="163">
        <f t="shared" si="53"/>
        <v>0</v>
      </c>
      <c r="AO72" s="163">
        <f t="shared" si="54"/>
        <v>0</v>
      </c>
      <c r="AP72" s="163">
        <f t="shared" si="32"/>
        <v>0</v>
      </c>
      <c r="AQ72" s="163">
        <f t="shared" si="55"/>
        <v>0</v>
      </c>
      <c r="AR72" s="163">
        <f t="shared" si="56"/>
        <v>0</v>
      </c>
      <c r="AS72" s="163">
        <f t="shared" si="57"/>
        <v>0</v>
      </c>
      <c r="AT72" s="163">
        <f t="shared" si="58"/>
        <v>0</v>
      </c>
      <c r="AW72" s="89" t="str">
        <f t="shared" si="43"/>
        <v>2001 Q2</v>
      </c>
      <c r="AX72" s="286">
        <f t="shared" si="44"/>
        <v>1</v>
      </c>
      <c r="AY72" s="287">
        <f t="shared" si="45"/>
        <v>1</v>
      </c>
      <c r="AZ72" s="287">
        <v>1</v>
      </c>
      <c r="BA72" s="287"/>
      <c r="BB72" s="287"/>
      <c r="BC72" s="284"/>
      <c r="BD72" s="287" t="str">
        <f t="shared" si="46"/>
        <v>2011 Q4</v>
      </c>
      <c r="BE72" s="287">
        <f t="shared" si="47"/>
        <v>1</v>
      </c>
      <c r="BF72" s="287">
        <f t="shared" si="48"/>
        <v>1</v>
      </c>
      <c r="BG72" s="287"/>
      <c r="BH72" s="287"/>
      <c r="IP72" s="17" t="e">
        <f>VLOOKUP(#REF!,$IS$21:$IT$29,2,0)</f>
        <v>#REF!</v>
      </c>
    </row>
    <row r="73" spans="1:250" s="17" customFormat="1">
      <c r="A73" s="89" t="str">
        <f>Tri_Incurred_CCounts_Attror!A64</f>
        <v>2012 Q1</v>
      </c>
      <c r="B73" s="208">
        <f>IF(A73=$C$16,"",INDEX(Tri_Incurred_CCounts_Attror!$B64:$CC64,1,MATCH($B$16,$A$21:$A$100)-$O73))</f>
        <v>92</v>
      </c>
      <c r="C73" s="208">
        <f>INDEX(Tri_Incurred_CCounts_Attror!$B64:$CC64,1,Tot_Acc_Per-$O73)</f>
        <v>90</v>
      </c>
      <c r="D73" s="87">
        <f t="shared" si="33"/>
        <v>-2</v>
      </c>
      <c r="E73" s="87">
        <f t="shared" si="34"/>
        <v>0</v>
      </c>
      <c r="F73" s="87">
        <f t="shared" si="35"/>
        <v>-2</v>
      </c>
      <c r="G73" s="88"/>
      <c r="I73" s="89" t="str">
        <f t="shared" si="36"/>
        <v>2012 Q1</v>
      </c>
      <c r="J73" s="87">
        <f t="shared" si="37"/>
        <v>90</v>
      </c>
      <c r="K73" s="563">
        <f t="shared" si="38"/>
        <v>90</v>
      </c>
      <c r="L73" s="279">
        <f t="shared" si="39"/>
        <v>92</v>
      </c>
      <c r="M73" s="87">
        <f t="shared" si="40"/>
        <v>-2</v>
      </c>
      <c r="N73" s="88">
        <f t="shared" si="41"/>
        <v>-2.1739130434782608E-2</v>
      </c>
      <c r="O73" s="744">
        <f t="shared" si="49"/>
        <v>52</v>
      </c>
      <c r="Q73" s="60"/>
      <c r="R73" s="20"/>
      <c r="S73" s="20"/>
      <c r="T73" s="20"/>
      <c r="U73" s="20"/>
      <c r="V73" s="20"/>
      <c r="W73" s="20"/>
      <c r="X73" s="20"/>
      <c r="Y73" s="20"/>
      <c r="Z73" s="61"/>
      <c r="AH73" s="89">
        <f t="shared" si="50"/>
        <v>27</v>
      </c>
      <c r="AI73" s="121">
        <f>VLOOKUP(A73,'User Entries'!$A$167:$I$254,9,0)</f>
        <v>1</v>
      </c>
      <c r="AJ73" s="88">
        <f t="shared" si="42"/>
        <v>1</v>
      </c>
      <c r="AK73" s="121">
        <f t="shared" si="51"/>
        <v>1</v>
      </c>
      <c r="AM73" s="163">
        <f t="shared" si="52"/>
        <v>0</v>
      </c>
      <c r="AN73" s="163">
        <f t="shared" si="53"/>
        <v>0</v>
      </c>
      <c r="AO73" s="163">
        <f t="shared" si="54"/>
        <v>0</v>
      </c>
      <c r="AP73" s="163">
        <f t="shared" si="32"/>
        <v>0</v>
      </c>
      <c r="AQ73" s="163">
        <f t="shared" si="55"/>
        <v>0</v>
      </c>
      <c r="AR73" s="163">
        <f t="shared" si="56"/>
        <v>0</v>
      </c>
      <c r="AS73" s="163">
        <f t="shared" si="57"/>
        <v>0</v>
      </c>
      <c r="AT73" s="163">
        <f t="shared" si="58"/>
        <v>0</v>
      </c>
      <c r="AW73" s="89" t="str">
        <f t="shared" si="43"/>
        <v>2001 Q1</v>
      </c>
      <c r="AX73" s="286">
        <f t="shared" si="44"/>
        <v>1</v>
      </c>
      <c r="AY73" s="287">
        <f t="shared" si="45"/>
        <v>1</v>
      </c>
      <c r="AZ73" s="287">
        <v>1</v>
      </c>
      <c r="BA73" s="287"/>
      <c r="BB73" s="287"/>
      <c r="BC73" s="284"/>
      <c r="BD73" s="287" t="str">
        <f t="shared" si="46"/>
        <v>2012 Q1</v>
      </c>
      <c r="BE73" s="287">
        <f t="shared" si="47"/>
        <v>0.97826086956521741</v>
      </c>
      <c r="BF73" s="287">
        <f t="shared" si="48"/>
        <v>1</v>
      </c>
      <c r="BG73" s="287"/>
      <c r="BH73" s="287"/>
      <c r="IP73" s="17" t="e">
        <f>VLOOKUP(#REF!,$IS$21:$IT$29,2,0)</f>
        <v>#REF!</v>
      </c>
    </row>
    <row r="74" spans="1:250" s="17" customFormat="1">
      <c r="A74" s="89" t="str">
        <f>Tri_Incurred_CCounts_Attror!A65</f>
        <v>2012 Q2</v>
      </c>
      <c r="B74" s="208">
        <f>IF(A74=$C$16,"",INDEX(Tri_Incurred_CCounts_Attror!$B65:$CC65,1,MATCH($B$16,$A$21:$A$100)-$O74))</f>
        <v>95</v>
      </c>
      <c r="C74" s="208">
        <f>INDEX(Tri_Incurred_CCounts_Attror!$B65:$CC65,1,Tot_Acc_Per-$O74)</f>
        <v>92</v>
      </c>
      <c r="D74" s="87">
        <f t="shared" si="33"/>
        <v>-3</v>
      </c>
      <c r="E74" s="87">
        <f t="shared" si="34"/>
        <v>0</v>
      </c>
      <c r="F74" s="87">
        <f t="shared" si="35"/>
        <v>-3</v>
      </c>
      <c r="G74" s="88"/>
      <c r="I74" s="89" t="str">
        <f t="shared" si="36"/>
        <v>2012 Q2</v>
      </c>
      <c r="J74" s="87">
        <f t="shared" si="37"/>
        <v>92</v>
      </c>
      <c r="K74" s="563">
        <f t="shared" si="38"/>
        <v>92</v>
      </c>
      <c r="L74" s="279">
        <f t="shared" si="39"/>
        <v>95</v>
      </c>
      <c r="M74" s="87">
        <f t="shared" si="40"/>
        <v>-3</v>
      </c>
      <c r="N74" s="88">
        <f t="shared" si="41"/>
        <v>-3.1578947368421054E-2</v>
      </c>
      <c r="O74" s="744">
        <f t="shared" si="49"/>
        <v>53</v>
      </c>
      <c r="Q74" s="60"/>
      <c r="R74" s="20"/>
      <c r="S74" s="20"/>
      <c r="T74" s="20"/>
      <c r="U74" s="20"/>
      <c r="V74" s="20"/>
      <c r="W74" s="20"/>
      <c r="X74" s="20"/>
      <c r="Y74" s="20"/>
      <c r="Z74" s="61"/>
      <c r="AH74" s="89">
        <f t="shared" si="50"/>
        <v>24</v>
      </c>
      <c r="AI74" s="121">
        <f>VLOOKUP(A74,'User Entries'!$A$167:$I$254,9,0)</f>
        <v>1</v>
      </c>
      <c r="AJ74" s="88">
        <f t="shared" si="42"/>
        <v>1</v>
      </c>
      <c r="AK74" s="121">
        <f t="shared" si="51"/>
        <v>1</v>
      </c>
      <c r="AM74" s="163">
        <f t="shared" si="52"/>
        <v>0</v>
      </c>
      <c r="AN74" s="163">
        <f t="shared" si="53"/>
        <v>0</v>
      </c>
      <c r="AO74" s="163">
        <f t="shared" si="54"/>
        <v>0</v>
      </c>
      <c r="AP74" s="163">
        <f t="shared" ref="AP74:AP100" si="59">AJ70-AJ74</f>
        <v>0</v>
      </c>
      <c r="AQ74" s="163">
        <f t="shared" si="55"/>
        <v>0</v>
      </c>
      <c r="AR74" s="163">
        <f t="shared" si="56"/>
        <v>0</v>
      </c>
      <c r="AS74" s="163">
        <f t="shared" si="57"/>
        <v>0</v>
      </c>
      <c r="AT74" s="163">
        <f t="shared" si="58"/>
        <v>0</v>
      </c>
      <c r="AW74" s="89" t="str">
        <f t="shared" si="43"/>
        <v>2000 Q4</v>
      </c>
      <c r="AX74" s="286">
        <f t="shared" si="44"/>
        <v>1</v>
      </c>
      <c r="AY74" s="287">
        <f t="shared" si="45"/>
        <v>1</v>
      </c>
      <c r="AZ74" s="287">
        <v>1</v>
      </c>
      <c r="BA74" s="287"/>
      <c r="BB74" s="287"/>
      <c r="BC74" s="284"/>
      <c r="BD74" s="287" t="str">
        <f t="shared" si="46"/>
        <v>2012 Q2</v>
      </c>
      <c r="BE74" s="287">
        <f t="shared" si="47"/>
        <v>0.96842105263157896</v>
      </c>
      <c r="BF74" s="287">
        <f t="shared" si="48"/>
        <v>1</v>
      </c>
      <c r="BG74" s="287"/>
      <c r="BH74" s="287"/>
      <c r="IP74" s="17" t="e">
        <f>VLOOKUP(#REF!,$IS$21:$IT$29,2,0)</f>
        <v>#REF!</v>
      </c>
    </row>
    <row r="75" spans="1:250" s="17" customFormat="1">
      <c r="A75" s="89" t="str">
        <f>Tri_Incurred_CCounts_Attror!A66</f>
        <v>2012 Q3</v>
      </c>
      <c r="B75" s="208">
        <f>IF(A75=$C$16,"",INDEX(Tri_Incurred_CCounts_Attror!$B66:$CC66,1,MATCH($B$16,$A$21:$A$100)-$O75))</f>
        <v>83</v>
      </c>
      <c r="C75" s="208">
        <f>INDEX(Tri_Incurred_CCounts_Attror!$B66:$CC66,1,Tot_Acc_Per-$O75)</f>
        <v>82</v>
      </c>
      <c r="D75" s="87">
        <f t="shared" si="33"/>
        <v>-1</v>
      </c>
      <c r="E75" s="87">
        <f t="shared" si="34"/>
        <v>0</v>
      </c>
      <c r="F75" s="87">
        <f t="shared" si="35"/>
        <v>-1</v>
      </c>
      <c r="G75" s="88"/>
      <c r="I75" s="89" t="str">
        <f t="shared" si="36"/>
        <v>2012 Q3</v>
      </c>
      <c r="J75" s="87">
        <f t="shared" si="37"/>
        <v>82</v>
      </c>
      <c r="K75" s="563">
        <f t="shared" si="38"/>
        <v>82</v>
      </c>
      <c r="L75" s="279">
        <f t="shared" si="39"/>
        <v>83</v>
      </c>
      <c r="M75" s="87">
        <f t="shared" si="40"/>
        <v>-1</v>
      </c>
      <c r="N75" s="88">
        <f t="shared" si="41"/>
        <v>-1.2048192771084338E-2</v>
      </c>
      <c r="O75" s="744">
        <f t="shared" si="49"/>
        <v>54</v>
      </c>
      <c r="Q75" s="60"/>
      <c r="R75" s="20"/>
      <c r="S75" s="20"/>
      <c r="T75" s="20"/>
      <c r="U75" s="20"/>
      <c r="V75" s="20"/>
      <c r="W75" s="20"/>
      <c r="X75" s="20"/>
      <c r="Y75" s="20"/>
      <c r="Z75" s="61"/>
      <c r="AH75" s="89">
        <f t="shared" si="50"/>
        <v>21</v>
      </c>
      <c r="AI75" s="121">
        <f>VLOOKUP(A75,'User Entries'!$A$167:$I$254,9,0)</f>
        <v>1</v>
      </c>
      <c r="AJ75" s="88">
        <f t="shared" si="42"/>
        <v>1</v>
      </c>
      <c r="AK75" s="121">
        <f t="shared" si="51"/>
        <v>1</v>
      </c>
      <c r="AM75" s="163">
        <f t="shared" si="52"/>
        <v>0</v>
      </c>
      <c r="AN75" s="163">
        <f t="shared" si="53"/>
        <v>0</v>
      </c>
      <c r="AO75" s="163">
        <f t="shared" si="54"/>
        <v>0</v>
      </c>
      <c r="AP75" s="163">
        <f t="shared" si="59"/>
        <v>0</v>
      </c>
      <c r="AQ75" s="163">
        <f t="shared" si="55"/>
        <v>0</v>
      </c>
      <c r="AR75" s="163">
        <f t="shared" si="56"/>
        <v>0</v>
      </c>
      <c r="AS75" s="163">
        <f t="shared" si="57"/>
        <v>0</v>
      </c>
      <c r="AT75" s="163">
        <f t="shared" si="58"/>
        <v>0</v>
      </c>
      <c r="AW75" s="89" t="str">
        <f t="shared" si="43"/>
        <v>2000 Q3</v>
      </c>
      <c r="AX75" s="286">
        <f t="shared" si="44"/>
        <v>1</v>
      </c>
      <c r="AY75" s="287">
        <f t="shared" si="45"/>
        <v>1</v>
      </c>
      <c r="AZ75" s="287">
        <v>1</v>
      </c>
      <c r="BA75" s="287"/>
      <c r="BB75" s="287"/>
      <c r="BC75" s="284"/>
      <c r="BD75" s="287" t="str">
        <f t="shared" si="46"/>
        <v>2012 Q3</v>
      </c>
      <c r="BE75" s="287">
        <f t="shared" si="47"/>
        <v>0.98795180722891562</v>
      </c>
      <c r="BF75" s="287">
        <f t="shared" si="48"/>
        <v>1</v>
      </c>
      <c r="BG75" s="287"/>
      <c r="BH75" s="287"/>
      <c r="IP75" s="17" t="e">
        <f>VLOOKUP(#REF!,$IS$21:$IT$29,2,0)</f>
        <v>#REF!</v>
      </c>
    </row>
    <row r="76" spans="1:250" s="17" customFormat="1">
      <c r="A76" s="89" t="str">
        <f>Tri_Incurred_CCounts_Attror!A67</f>
        <v>2012 Q4</v>
      </c>
      <c r="B76" s="208">
        <f>IF(A76=$C$16,"",INDEX(Tri_Incurred_CCounts_Attror!$B67:$CC67,1,MATCH($B$16,$A$21:$A$100)-$O76))</f>
        <v>79</v>
      </c>
      <c r="C76" s="208">
        <f>INDEX(Tri_Incurred_CCounts_Attror!$B67:$CC67,1,Tot_Acc_Per-$O76)</f>
        <v>75</v>
      </c>
      <c r="D76" s="87">
        <f t="shared" si="33"/>
        <v>-4</v>
      </c>
      <c r="E76" s="87">
        <f t="shared" si="34"/>
        <v>0</v>
      </c>
      <c r="F76" s="87">
        <f t="shared" si="35"/>
        <v>-4</v>
      </c>
      <c r="G76" s="88"/>
      <c r="I76" s="89" t="str">
        <f t="shared" si="36"/>
        <v>2012 Q4</v>
      </c>
      <c r="J76" s="87">
        <f t="shared" si="37"/>
        <v>75</v>
      </c>
      <c r="K76" s="563">
        <f t="shared" si="38"/>
        <v>75</v>
      </c>
      <c r="L76" s="279">
        <f t="shared" si="39"/>
        <v>79</v>
      </c>
      <c r="M76" s="87">
        <f t="shared" si="40"/>
        <v>-4</v>
      </c>
      <c r="N76" s="88">
        <f t="shared" si="41"/>
        <v>-5.0632911392405063E-2</v>
      </c>
      <c r="O76" s="744">
        <f t="shared" si="49"/>
        <v>55</v>
      </c>
      <c r="Q76" s="96"/>
      <c r="R76" s="97"/>
      <c r="S76" s="97"/>
      <c r="T76" s="97"/>
      <c r="U76" s="97"/>
      <c r="V76" s="97"/>
      <c r="W76" s="97"/>
      <c r="X76" s="97"/>
      <c r="Y76" s="97"/>
      <c r="Z76" s="98"/>
      <c r="AH76" s="89">
        <f t="shared" si="50"/>
        <v>18</v>
      </c>
      <c r="AI76" s="121">
        <f>VLOOKUP(A76,'User Entries'!$A$167:$I$254,9,0)</f>
        <v>1</v>
      </c>
      <c r="AJ76" s="88">
        <f t="shared" si="42"/>
        <v>1</v>
      </c>
      <c r="AK76" s="121">
        <f t="shared" si="51"/>
        <v>1</v>
      </c>
      <c r="AM76" s="163">
        <f t="shared" si="52"/>
        <v>0</v>
      </c>
      <c r="AN76" s="163">
        <f t="shared" si="53"/>
        <v>0</v>
      </c>
      <c r="AO76" s="163">
        <f t="shared" si="54"/>
        <v>0</v>
      </c>
      <c r="AP76" s="163">
        <f t="shared" si="59"/>
        <v>0</v>
      </c>
      <c r="AQ76" s="163">
        <f t="shared" si="55"/>
        <v>0</v>
      </c>
      <c r="AR76" s="163">
        <f t="shared" si="56"/>
        <v>0</v>
      </c>
      <c r="AS76" s="163">
        <f t="shared" si="57"/>
        <v>0</v>
      </c>
      <c r="AT76" s="163">
        <f t="shared" si="58"/>
        <v>0</v>
      </c>
      <c r="AW76" s="89" t="str">
        <f t="shared" si="43"/>
        <v>2000 Q2</v>
      </c>
      <c r="AX76" s="286">
        <f t="shared" si="44"/>
        <v>1</v>
      </c>
      <c r="AY76" s="287">
        <f t="shared" si="45"/>
        <v>1</v>
      </c>
      <c r="AZ76" s="287">
        <v>1</v>
      </c>
      <c r="BA76" s="287"/>
      <c r="BB76" s="287"/>
      <c r="BC76" s="284"/>
      <c r="BD76" s="287" t="str">
        <f t="shared" si="46"/>
        <v>2012 Q4</v>
      </c>
      <c r="BE76" s="287">
        <f t="shared" si="47"/>
        <v>0.94936708860759489</v>
      </c>
      <c r="BF76" s="287">
        <f t="shared" si="48"/>
        <v>1</v>
      </c>
      <c r="BG76" s="287"/>
      <c r="BH76" s="287"/>
      <c r="IP76" s="17" t="e">
        <f>VLOOKUP(#REF!,$IS$21:$IT$29,2,0)</f>
        <v>#REF!</v>
      </c>
    </row>
    <row r="77" spans="1:250" s="17" customFormat="1">
      <c r="A77" s="89" t="str">
        <f>Tri_Incurred_CCounts_Attror!A68</f>
        <v>2013 Q1</v>
      </c>
      <c r="B77" s="208">
        <f>IF(A77=$C$16,"",INDEX(Tri_Incurred_CCounts_Attror!$B68:$CC68,1,MATCH($B$16,$A$21:$A$100)-$O77))</f>
        <v>84</v>
      </c>
      <c r="C77" s="208">
        <f>INDEX(Tri_Incurred_CCounts_Attror!$B68:$CC68,1,Tot_Acc_Per-$O77)</f>
        <v>82</v>
      </c>
      <c r="D77" s="87">
        <f t="shared" si="33"/>
        <v>-2</v>
      </c>
      <c r="E77" s="87">
        <f t="shared" si="34"/>
        <v>0.41999999999998866</v>
      </c>
      <c r="F77" s="87">
        <f t="shared" si="35"/>
        <v>-2.4199999999999888</v>
      </c>
      <c r="G77" s="88"/>
      <c r="I77" s="89" t="str">
        <f t="shared" si="36"/>
        <v>2013 Q1</v>
      </c>
      <c r="J77" s="87">
        <f t="shared" si="37"/>
        <v>82</v>
      </c>
      <c r="K77" s="563">
        <f t="shared" si="38"/>
        <v>82</v>
      </c>
      <c r="L77" s="279">
        <f t="shared" si="39"/>
        <v>84.419999999999987</v>
      </c>
      <c r="M77" s="87">
        <f t="shared" si="40"/>
        <v>-2.4199999999999875</v>
      </c>
      <c r="N77" s="88">
        <f t="shared" si="41"/>
        <v>-2.866619284529718E-2</v>
      </c>
      <c r="O77" s="744">
        <f t="shared" si="49"/>
        <v>56</v>
      </c>
      <c r="AH77" s="89">
        <f t="shared" si="50"/>
        <v>15</v>
      </c>
      <c r="AI77" s="121">
        <f>VLOOKUP(A77,'User Entries'!$A$167:$I$254,9,0)</f>
        <v>1.0049999999999999</v>
      </c>
      <c r="AJ77" s="88">
        <f t="shared" si="42"/>
        <v>0.99502487562189068</v>
      </c>
      <c r="AK77" s="121">
        <f t="shared" si="51"/>
        <v>1.0049999999999999</v>
      </c>
      <c r="AM77" s="163">
        <f t="shared" si="52"/>
        <v>4.9751243781093191E-3</v>
      </c>
      <c r="AN77" s="163">
        <f t="shared" si="53"/>
        <v>4.9751243781093191E-3</v>
      </c>
      <c r="AO77" s="163">
        <f t="shared" si="54"/>
        <v>4.9751243781093191E-3</v>
      </c>
      <c r="AP77" s="163">
        <f t="shared" si="59"/>
        <v>4.9751243781093191E-3</v>
      </c>
      <c r="AQ77" s="163">
        <f t="shared" si="55"/>
        <v>4.9751243781093191E-3</v>
      </c>
      <c r="AR77" s="163">
        <f t="shared" si="56"/>
        <v>4.9751243781093191E-3</v>
      </c>
      <c r="AS77" s="163">
        <f t="shared" si="57"/>
        <v>4.9751243781093191E-3</v>
      </c>
      <c r="AT77" s="163">
        <f t="shared" si="58"/>
        <v>4.9751243781093191E-3</v>
      </c>
      <c r="AW77" s="89" t="str">
        <f t="shared" si="43"/>
        <v>2000 Q1</v>
      </c>
      <c r="AX77" s="286">
        <f t="shared" si="44"/>
        <v>0.9859154929577465</v>
      </c>
      <c r="AY77" s="287">
        <f t="shared" si="45"/>
        <v>1</v>
      </c>
      <c r="AZ77" s="287">
        <v>1</v>
      </c>
      <c r="BA77" s="287"/>
      <c r="BB77" s="287"/>
      <c r="BC77" s="284"/>
      <c r="BD77" s="287" t="str">
        <f t="shared" si="46"/>
        <v>2013 Q1</v>
      </c>
      <c r="BE77" s="287">
        <f t="shared" si="47"/>
        <v>0.97133380715470286</v>
      </c>
      <c r="BF77" s="287">
        <f t="shared" si="48"/>
        <v>1</v>
      </c>
      <c r="BG77" s="287"/>
      <c r="BH77" s="287"/>
      <c r="IP77" s="17" t="e">
        <f>VLOOKUP(#REF!,$IS$21:$IT$29,2,0)</f>
        <v>#REF!</v>
      </c>
    </row>
    <row r="78" spans="1:250" s="17" customFormat="1">
      <c r="A78" s="89" t="str">
        <f>Tri_Incurred_CCounts_Attror!A69</f>
        <v>2013 Q2</v>
      </c>
      <c r="B78" s="208">
        <f>IF(A78=$C$16,"",INDEX(Tri_Incurred_CCounts_Attror!$B69:$CC69,1,MATCH($B$16,$A$21:$A$100)-$O78))</f>
        <v>93</v>
      </c>
      <c r="C78" s="208">
        <f>INDEX(Tri_Incurred_CCounts_Attror!$B69:$CC69,1,Tot_Acc_Per-$O78)</f>
        <v>93</v>
      </c>
      <c r="D78" s="87">
        <f t="shared" si="33"/>
        <v>0</v>
      </c>
      <c r="E78" s="87">
        <f t="shared" si="34"/>
        <v>0.41333333333333194</v>
      </c>
      <c r="F78" s="87">
        <f t="shared" si="35"/>
        <v>-0.41333333333333194</v>
      </c>
      <c r="G78" s="88"/>
      <c r="I78" s="89" t="str">
        <f t="shared" si="36"/>
        <v>2013 Q2</v>
      </c>
      <c r="J78" s="87">
        <f t="shared" si="37"/>
        <v>93</v>
      </c>
      <c r="K78" s="563">
        <f t="shared" si="38"/>
        <v>93.464999999999989</v>
      </c>
      <c r="L78" s="279">
        <f t="shared" si="39"/>
        <v>93.88039999999998</v>
      </c>
      <c r="M78" s="87">
        <f t="shared" si="40"/>
        <v>-0.41539999999999111</v>
      </c>
      <c r="N78" s="88">
        <f t="shared" si="41"/>
        <v>-4.4247787610618532E-3</v>
      </c>
      <c r="O78" s="744">
        <f t="shared" si="49"/>
        <v>57</v>
      </c>
      <c r="AH78" s="89">
        <f t="shared" si="50"/>
        <v>12</v>
      </c>
      <c r="AI78" s="121">
        <f>VLOOKUP(A78,'User Entries'!$A$167:$I$254,9,0)</f>
        <v>1.0094666666666665</v>
      </c>
      <c r="AJ78" s="88">
        <f t="shared" si="42"/>
        <v>0.99062211068551065</v>
      </c>
      <c r="AK78" s="121">
        <f t="shared" si="51"/>
        <v>1.0044444444444445</v>
      </c>
      <c r="AM78" s="163">
        <f t="shared" si="52"/>
        <v>4.4027649363800325E-3</v>
      </c>
      <c r="AN78" s="163">
        <f t="shared" si="53"/>
        <v>9.3778893144893516E-3</v>
      </c>
      <c r="AO78" s="163">
        <f t="shared" si="54"/>
        <v>9.3778893144893516E-3</v>
      </c>
      <c r="AP78" s="163">
        <f t="shared" si="59"/>
        <v>9.3778893144893516E-3</v>
      </c>
      <c r="AQ78" s="163">
        <f t="shared" si="55"/>
        <v>9.3778893144893516E-3</v>
      </c>
      <c r="AR78" s="163">
        <f t="shared" si="56"/>
        <v>9.3778893144893516E-3</v>
      </c>
      <c r="AS78" s="163">
        <f t="shared" si="57"/>
        <v>9.3778893144893516E-3</v>
      </c>
      <c r="AT78" s="163">
        <f t="shared" si="58"/>
        <v>9.3778893144893516E-3</v>
      </c>
      <c r="AW78" s="89" t="str">
        <f t="shared" si="43"/>
        <v>1999 Q4</v>
      </c>
      <c r="AX78" s="286">
        <f t="shared" si="44"/>
        <v>1</v>
      </c>
      <c r="AY78" s="287">
        <f t="shared" si="45"/>
        <v>1</v>
      </c>
      <c r="AZ78" s="287">
        <v>1</v>
      </c>
      <c r="BA78" s="287"/>
      <c r="BB78" s="287"/>
      <c r="BC78" s="284"/>
      <c r="BD78" s="287" t="str">
        <f t="shared" si="46"/>
        <v>2013 Q2</v>
      </c>
      <c r="BE78" s="287">
        <f t="shared" si="47"/>
        <v>0.99062211068551076</v>
      </c>
      <c r="BF78" s="287">
        <f t="shared" si="48"/>
        <v>0.99502487562189068</v>
      </c>
      <c r="BG78" s="287"/>
      <c r="BH78" s="287"/>
      <c r="IP78" s="17" t="e">
        <f>VLOOKUP(#REF!,$IS$21:$IT$29,2,0)</f>
        <v>#REF!</v>
      </c>
    </row>
    <row r="79" spans="1:250" s="17" customFormat="1">
      <c r="A79" s="89" t="str">
        <f>Tri_Incurred_CCounts_Attror!A70</f>
        <v>2013 Q3</v>
      </c>
      <c r="B79" s="208">
        <f>IF(A79=$C$16,"",INDEX(Tri_Incurred_CCounts_Attror!$B70:$CC70,1,MATCH($B$16,$A$21:$A$100)-$O79))</f>
        <v>98</v>
      </c>
      <c r="C79" s="208">
        <f>INDEX(Tri_Incurred_CCounts_Attror!$B70:$CC70,1,Tot_Acc_Per-$O79)</f>
        <v>96</v>
      </c>
      <c r="D79" s="87">
        <f t="shared" ref="D79" si="60">C79-B79</f>
        <v>-2</v>
      </c>
      <c r="E79" s="87">
        <f t="shared" ref="E79" si="61">INDEX(AM79:AT79,1,MATCH($C$16,$A$21:$A$100)-MATCH($B$16,$A$21:$A$100))*L79</f>
        <v>0</v>
      </c>
      <c r="F79" s="87">
        <f t="shared" ref="F79" si="62">D79-E79</f>
        <v>-2</v>
      </c>
      <c r="G79" s="88"/>
      <c r="I79" s="89" t="str">
        <f t="shared" ref="I79" si="63">A79</f>
        <v>2013 Q3</v>
      </c>
      <c r="J79" s="87">
        <f t="shared" ref="J79" si="64">C79</f>
        <v>96</v>
      </c>
      <c r="K79" s="563">
        <f t="shared" ref="K79" si="65">IF($J$16=I79,J79/AJ78,IF(ISERROR(A79),"",J79/(AJ79+AM79)))</f>
        <v>96.908799999999985</v>
      </c>
      <c r="L79" s="279">
        <f t="shared" ref="L79" si="66">B79/AJ79</f>
        <v>98.927733333333322</v>
      </c>
      <c r="M79" s="87">
        <f t="shared" ref="M79" si="67">K79-L79</f>
        <v>-2.0189333333333366</v>
      </c>
      <c r="N79" s="88">
        <f t="shared" ref="N79" si="68">IF(M79=0,0,M79/L79)</f>
        <v>-2.0408163265306159E-2</v>
      </c>
      <c r="O79" s="744">
        <f t="shared" si="49"/>
        <v>58</v>
      </c>
      <c r="AH79" s="89">
        <f t="shared" si="50"/>
        <v>9</v>
      </c>
      <c r="AI79" s="121">
        <f>VLOOKUP(A79,'User Entries'!$A$167:$I$254,9,0)</f>
        <v>1.0094666666666665</v>
      </c>
      <c r="AJ79" s="88">
        <f t="shared" si="42"/>
        <v>0.99062211068551065</v>
      </c>
      <c r="AK79" s="121">
        <f t="shared" si="51"/>
        <v>1</v>
      </c>
      <c r="AM79" s="163">
        <f t="shared" si="52"/>
        <v>0</v>
      </c>
      <c r="AN79" s="163">
        <f t="shared" si="53"/>
        <v>4.4027649363800325E-3</v>
      </c>
      <c r="AO79" s="163">
        <f t="shared" si="54"/>
        <v>9.3778893144893516E-3</v>
      </c>
      <c r="AP79" s="163">
        <f t="shared" si="59"/>
        <v>9.3778893144893516E-3</v>
      </c>
      <c r="AQ79" s="163">
        <f t="shared" si="55"/>
        <v>9.3778893144893516E-3</v>
      </c>
      <c r="AR79" s="163">
        <f t="shared" si="56"/>
        <v>9.3778893144893516E-3</v>
      </c>
      <c r="AS79" s="163">
        <f t="shared" si="57"/>
        <v>9.3778893144893516E-3</v>
      </c>
      <c r="AT79" s="163">
        <f t="shared" si="58"/>
        <v>9.3778893144893516E-3</v>
      </c>
      <c r="AW79" s="89" t="str">
        <f t="shared" si="43"/>
        <v>1999 Q3</v>
      </c>
      <c r="AX79" s="286">
        <f t="shared" si="44"/>
        <v>1</v>
      </c>
      <c r="AY79" s="287">
        <f t="shared" si="45"/>
        <v>1</v>
      </c>
      <c r="AZ79" s="287">
        <v>1</v>
      </c>
      <c r="BA79" s="287"/>
      <c r="BB79" s="287"/>
      <c r="BC79" s="284"/>
      <c r="BD79" s="287" t="str">
        <f t="shared" si="46"/>
        <v>2013 Q3</v>
      </c>
      <c r="BE79" s="287">
        <f t="shared" si="47"/>
        <v>0.97040533291641862</v>
      </c>
      <c r="BF79" s="287">
        <f t="shared" si="48"/>
        <v>0.99062211068551065</v>
      </c>
      <c r="BG79" s="287"/>
      <c r="BH79" s="287"/>
      <c r="IP79" s="17" t="e">
        <f>VLOOKUP(#REF!,$IS$21:$IT$29,2,0)</f>
        <v>#REF!</v>
      </c>
    </row>
    <row r="80" spans="1:250" s="17" customFormat="1">
      <c r="A80" s="89" t="str">
        <f>Tri_Incurred_CCounts_Attror!A71</f>
        <v>2013 Q4</v>
      </c>
      <c r="B80" s="208">
        <f>IF(A80=$C$16,"",INDEX(Tri_Incurred_CCounts_Attror!$B71:$CC71,1,MATCH($B$16,$A$21:$A$100)-$O80))</f>
        <v>86</v>
      </c>
      <c r="C80" s="208">
        <f>INDEX(Tri_Incurred_CCounts_Attror!$B71:$CC71,1,Tot_Acc_Per-$O80)</f>
        <v>86</v>
      </c>
      <c r="D80" s="87">
        <f t="shared" si="33"/>
        <v>0</v>
      </c>
      <c r="E80" s="87">
        <f t="shared" si="34"/>
        <v>-0.35318275154003104</v>
      </c>
      <c r="F80" s="87">
        <f t="shared" si="35"/>
        <v>0.35318275154003104</v>
      </c>
      <c r="G80" s="88"/>
      <c r="I80" s="89" t="str">
        <f t="shared" si="36"/>
        <v>2013 Q4</v>
      </c>
      <c r="J80" s="87">
        <f t="shared" si="37"/>
        <v>86</v>
      </c>
      <c r="K80" s="563">
        <f t="shared" si="38"/>
        <v>86.814133333333317</v>
      </c>
      <c r="L80" s="279">
        <f t="shared" si="39"/>
        <v>86.457607118412042</v>
      </c>
      <c r="M80" s="87">
        <f t="shared" si="40"/>
        <v>0.35652621492127423</v>
      </c>
      <c r="N80" s="88">
        <f t="shared" si="41"/>
        <v>4.1237113402060408E-3</v>
      </c>
      <c r="O80" s="744">
        <f t="shared" si="49"/>
        <v>59</v>
      </c>
      <c r="Q80" s="57"/>
      <c r="R80" s="58"/>
      <c r="S80" s="58"/>
      <c r="T80" s="58"/>
      <c r="U80" s="58"/>
      <c r="V80" s="58"/>
      <c r="W80" s="58"/>
      <c r="X80" s="58"/>
      <c r="Y80" s="58"/>
      <c r="Z80" s="59"/>
      <c r="AH80" s="89">
        <f t="shared" si="50"/>
        <v>6</v>
      </c>
      <c r="AI80" s="121">
        <f>VLOOKUP(A80,'User Entries'!$A$167:$I$254,9,0)</f>
        <v>1.0053210130047912</v>
      </c>
      <c r="AJ80" s="88">
        <f t="shared" si="42"/>
        <v>0.99470715031720336</v>
      </c>
      <c r="AK80" s="121">
        <f t="shared" si="51"/>
        <v>0.9958932238193019</v>
      </c>
      <c r="AM80" s="163">
        <f t="shared" si="52"/>
        <v>-4.0850396316927107E-3</v>
      </c>
      <c r="AN80" s="163">
        <f t="shared" si="53"/>
        <v>-4.0850396316927107E-3</v>
      </c>
      <c r="AO80" s="163">
        <f t="shared" si="54"/>
        <v>3.1772530468732185E-4</v>
      </c>
      <c r="AP80" s="163">
        <f t="shared" si="59"/>
        <v>5.2928496827966409E-3</v>
      </c>
      <c r="AQ80" s="163">
        <f t="shared" si="55"/>
        <v>5.2928496827966409E-3</v>
      </c>
      <c r="AR80" s="163">
        <f t="shared" si="56"/>
        <v>5.2928496827966409E-3</v>
      </c>
      <c r="AS80" s="163">
        <f t="shared" si="57"/>
        <v>5.2928496827966409E-3</v>
      </c>
      <c r="AT80" s="163">
        <f t="shared" si="58"/>
        <v>5.2928496827966409E-3</v>
      </c>
      <c r="AW80" s="89" t="str">
        <f t="shared" si="43"/>
        <v>1999 Q2</v>
      </c>
      <c r="AX80" s="286">
        <f t="shared" si="44"/>
        <v>0.98684210526315785</v>
      </c>
      <c r="AY80" s="287">
        <f t="shared" si="45"/>
        <v>1</v>
      </c>
      <c r="AZ80" s="287">
        <v>1</v>
      </c>
      <c r="BA80" s="287"/>
      <c r="BB80" s="287"/>
      <c r="BC80" s="284"/>
      <c r="BD80" s="287" t="str">
        <f t="shared" si="46"/>
        <v>2013 Q4</v>
      </c>
      <c r="BE80" s="287">
        <f t="shared" si="47"/>
        <v>0.99470715031720336</v>
      </c>
      <c r="BF80" s="287">
        <f t="shared" si="48"/>
        <v>0.99062211068551065</v>
      </c>
      <c r="BG80" s="287"/>
      <c r="BH80" s="287"/>
      <c r="IP80" s="17" t="e">
        <f>VLOOKUP(#REF!,$IS$21:$IT$29,2,0)</f>
        <v>#REF!</v>
      </c>
    </row>
    <row r="81" spans="1:250" s="17" customFormat="1" ht="18">
      <c r="A81" s="89" t="str">
        <f>Tri_Incurred_CCounts_Attror!A72</f>
        <v>2014 Q1</v>
      </c>
      <c r="B81" s="208">
        <f>IF(A81=$C$16,"",INDEX(Tri_Incurred_CCounts_Attror!$B72:$CC72,1,MATCH($B$16,$A$21:$A$100)-$O81))</f>
        <v>55</v>
      </c>
      <c r="C81" s="208">
        <f>INDEX(Tri_Incurred_CCounts_Attror!$B72:$CC72,1,Tot_Acc_Per-$O81)</f>
        <v>72</v>
      </c>
      <c r="D81" s="87">
        <f t="shared" ref="D81:D108" si="69">C81-B81</f>
        <v>17</v>
      </c>
      <c r="E81" s="87">
        <f t="shared" ref="E81:E108" si="70">INDEX(AM81:AT81,1,MATCH($C$16,$A$21:$A$100)-MATCH($B$16,$A$21:$A$100))*L81</f>
        <v>46.71048853509636</v>
      </c>
      <c r="F81" s="87">
        <f t="shared" ref="F81:F108" si="71">D81-E81</f>
        <v>-29.71048853509636</v>
      </c>
      <c r="G81" s="88"/>
      <c r="I81" s="89" t="str">
        <f t="shared" ref="I81:I108" si="72">A81</f>
        <v>2014 Q1</v>
      </c>
      <c r="J81" s="87">
        <f t="shared" ref="J81:J108" si="73">C81</f>
        <v>72</v>
      </c>
      <c r="K81" s="563">
        <f t="shared" ref="K81:K108" si="74">IF($J$16=I81,J81/AJ80,IF(ISERROR(A81),"",J81/(AJ81+AM81)))</f>
        <v>72.383112936344972</v>
      </c>
      <c r="L81" s="279">
        <f t="shared" ref="L81:L108" si="75">B81/AJ81</f>
        <v>102.25169136731527</v>
      </c>
      <c r="M81" s="87">
        <f t="shared" ref="M81:M108" si="76">K81-L81</f>
        <v>-29.868578430970302</v>
      </c>
      <c r="N81" s="88">
        <f t="shared" ref="N81:N108" si="77">IF(M81=0,0,M81/L81)</f>
        <v>-0.2921084045805602</v>
      </c>
      <c r="O81" s="744">
        <f t="shared" si="49"/>
        <v>60</v>
      </c>
      <c r="Q81" s="100"/>
      <c r="R81" s="20"/>
      <c r="S81" s="911" t="s">
        <v>142</v>
      </c>
      <c r="T81" s="912"/>
      <c r="U81" s="912"/>
      <c r="V81" s="912"/>
      <c r="W81" s="912"/>
      <c r="X81" s="912"/>
      <c r="Y81" s="20"/>
      <c r="Z81" s="61"/>
      <c r="AH81" s="89">
        <f t="shared" si="50"/>
        <v>3</v>
      </c>
      <c r="AI81" s="121">
        <f>VLOOKUP(A81,'User Entries'!$A$167:$I$254,9,0)</f>
        <v>1.8591216612239143</v>
      </c>
      <c r="AJ81" s="88">
        <f t="shared" si="42"/>
        <v>0.53788841303783785</v>
      </c>
      <c r="AK81" s="121">
        <f t="shared" si="51"/>
        <v>1.849281609729025</v>
      </c>
      <c r="AM81" s="163">
        <f t="shared" si="52"/>
        <v>0.45681873727936551</v>
      </c>
      <c r="AN81" s="163">
        <f t="shared" si="53"/>
        <v>0.45273369764767279</v>
      </c>
      <c r="AO81" s="163">
        <f t="shared" si="54"/>
        <v>0.45273369764767279</v>
      </c>
      <c r="AP81" s="163">
        <f t="shared" si="59"/>
        <v>0.45713646258405283</v>
      </c>
      <c r="AQ81" s="163">
        <f t="shared" si="55"/>
        <v>0.46211158696216215</v>
      </c>
      <c r="AR81" s="163">
        <f t="shared" si="56"/>
        <v>0.46211158696216215</v>
      </c>
      <c r="AS81" s="163">
        <f t="shared" si="57"/>
        <v>0.46211158696216215</v>
      </c>
      <c r="AT81" s="163">
        <f t="shared" si="58"/>
        <v>0.46211158696216215</v>
      </c>
      <c r="AW81" s="89" t="str">
        <f t="shared" si="43"/>
        <v>1999 Q1</v>
      </c>
      <c r="AX81" s="286">
        <f t="shared" si="44"/>
        <v>1</v>
      </c>
      <c r="AY81" s="287">
        <f t="shared" si="45"/>
        <v>1</v>
      </c>
      <c r="AZ81" s="287">
        <v>1</v>
      </c>
      <c r="BA81" s="287"/>
      <c r="BB81" s="287"/>
      <c r="BC81" s="284"/>
      <c r="BD81" s="287" t="str">
        <f t="shared" si="46"/>
        <v>2014 Q1</v>
      </c>
      <c r="BE81" s="287">
        <f t="shared" si="47"/>
        <v>0.70414483161316954</v>
      </c>
      <c r="BF81" s="287">
        <f t="shared" si="48"/>
        <v>0.99470715031720336</v>
      </c>
      <c r="BG81" s="287"/>
      <c r="BH81" s="287"/>
      <c r="IP81" s="17" t="e">
        <f>VLOOKUP(#REF!,$IS$21:$IT$29,2,0)</f>
        <v>#REF!</v>
      </c>
    </row>
    <row r="82" spans="1:250" s="17" customFormat="1">
      <c r="A82" s="89" t="str">
        <f>Tri_Incurred_CCounts_Attror!A73</f>
        <v>2014 Q2</v>
      </c>
      <c r="B82" s="208" t="str">
        <f>IF(A82=$C$16,"",INDEX(Tri_Incurred_CCounts_Attror!$B73:$CC73,1,MATCH($B$16,$A$21:$A$100)-$O82))</f>
        <v/>
      </c>
      <c r="C82" s="208">
        <f>INDEX(Tri_Incurred_CCounts_Attror!$B73:$CC73,1,Tot_Acc_Per-$O82)</f>
        <v>92</v>
      </c>
      <c r="D82" s="87" t="e">
        <f t="shared" si="69"/>
        <v>#VALUE!</v>
      </c>
      <c r="E82" s="87" t="e">
        <f t="shared" si="70"/>
        <v>#VALUE!</v>
      </c>
      <c r="F82" s="87" t="e">
        <f t="shared" si="71"/>
        <v>#VALUE!</v>
      </c>
      <c r="G82" s="88"/>
      <c r="I82" s="89" t="str">
        <f t="shared" si="72"/>
        <v>2014 Q2</v>
      </c>
      <c r="J82" s="87">
        <f t="shared" si="73"/>
        <v>92</v>
      </c>
      <c r="K82" s="563">
        <f t="shared" si="74"/>
        <v>171.03919283260009</v>
      </c>
      <c r="L82" s="279" t="e">
        <f t="shared" si="75"/>
        <v>#VALUE!</v>
      </c>
      <c r="M82" s="87" t="e">
        <f t="shared" si="76"/>
        <v>#VALUE!</v>
      </c>
      <c r="N82" s="88" t="e">
        <f t="shared" si="77"/>
        <v>#VALUE!</v>
      </c>
      <c r="O82" s="744">
        <f t="shared" si="49"/>
        <v>61</v>
      </c>
      <c r="Q82" s="102"/>
      <c r="R82" s="20"/>
      <c r="S82" s="20"/>
      <c r="T82" s="20"/>
      <c r="U82" s="20"/>
      <c r="V82" s="20"/>
      <c r="W82" s="20"/>
      <c r="X82" s="20"/>
      <c r="Y82" s="20"/>
      <c r="Z82" s="61"/>
      <c r="AH82" s="89">
        <f t="shared" si="50"/>
        <v>0</v>
      </c>
      <c r="AI82" s="121">
        <f>VLOOKUP(A82,'User Entries'!$A$167:$I$254,9,0)</f>
        <v>1</v>
      </c>
      <c r="AJ82" s="88">
        <f t="shared" si="42"/>
        <v>1</v>
      </c>
      <c r="AK82" s="121">
        <f t="shared" si="51"/>
        <v>0.53788841303783785</v>
      </c>
      <c r="AM82" s="163">
        <f t="shared" si="52"/>
        <v>-0.46211158696216215</v>
      </c>
      <c r="AN82" s="163">
        <f t="shared" si="53"/>
        <v>-5.2928496827966409E-3</v>
      </c>
      <c r="AO82" s="163">
        <f t="shared" si="54"/>
        <v>-9.3778893144893516E-3</v>
      </c>
      <c r="AP82" s="163">
        <f t="shared" si="59"/>
        <v>-9.3778893144893516E-3</v>
      </c>
      <c r="AQ82" s="163">
        <f t="shared" si="55"/>
        <v>-4.9751243781093191E-3</v>
      </c>
      <c r="AR82" s="163">
        <f t="shared" si="56"/>
        <v>0</v>
      </c>
      <c r="AS82" s="163">
        <f t="shared" si="57"/>
        <v>0</v>
      </c>
      <c r="AT82" s="163">
        <f t="shared" si="58"/>
        <v>0</v>
      </c>
      <c r="AW82" s="89" t="str">
        <f t="shared" si="43"/>
        <v/>
      </c>
      <c r="AX82" s="286" t="e">
        <f t="shared" si="44"/>
        <v>#N/A</v>
      </c>
      <c r="AY82" s="287" t="e">
        <f t="shared" si="45"/>
        <v>#N/A</v>
      </c>
      <c r="AZ82" s="287">
        <v>1</v>
      </c>
      <c r="BA82" s="287"/>
      <c r="BB82" s="287"/>
      <c r="BC82" s="284"/>
      <c r="BD82" s="287" t="str">
        <f t="shared" si="46"/>
        <v>2014 Q2</v>
      </c>
      <c r="BE82" s="287" t="e">
        <f t="shared" si="47"/>
        <v>#VALUE!</v>
      </c>
      <c r="BF82" s="287" t="e">
        <f t="shared" si="48"/>
        <v>#VALUE!</v>
      </c>
      <c r="BG82" s="287"/>
      <c r="BH82" s="287"/>
      <c r="IP82" s="17" t="e">
        <f>VLOOKUP(#REF!,$IS$21:$IT$29,2,0)</f>
        <v>#REF!</v>
      </c>
    </row>
    <row r="83" spans="1:250" s="17" customFormat="1">
      <c r="A83" s="89" t="e">
        <f>Tri_Incurred_CCounts_Attror!A74</f>
        <v>#N/A</v>
      </c>
      <c r="B83" s="208" t="e">
        <f>IF(A83=$C$16,"",INDEX(Tri_Incurred_CCounts_Attror!$B74:$CC74,1,MATCH($B$16,$A$21:$A$100)-$O83))</f>
        <v>#N/A</v>
      </c>
      <c r="C83" s="208" t="e">
        <f>INDEX(Tri_Incurred_CCounts_Attror!$B74:$CC74,1,Tot_Acc_Per-$O83)</f>
        <v>#N/A</v>
      </c>
      <c r="D83" s="87" t="e">
        <f t="shared" si="69"/>
        <v>#N/A</v>
      </c>
      <c r="E83" s="87" t="e">
        <f t="shared" si="70"/>
        <v>#N/A</v>
      </c>
      <c r="F83" s="87" t="e">
        <f t="shared" si="71"/>
        <v>#N/A</v>
      </c>
      <c r="G83" s="88"/>
      <c r="I83" s="89" t="e">
        <f t="shared" si="72"/>
        <v>#N/A</v>
      </c>
      <c r="J83" s="87" t="e">
        <f t="shared" si="73"/>
        <v>#N/A</v>
      </c>
      <c r="K83" s="563" t="e">
        <f t="shared" si="74"/>
        <v>#N/A</v>
      </c>
      <c r="L83" s="279" t="e">
        <f t="shared" si="75"/>
        <v>#N/A</v>
      </c>
      <c r="M83" s="87" t="e">
        <f t="shared" si="76"/>
        <v>#N/A</v>
      </c>
      <c r="N83" s="88" t="e">
        <f t="shared" si="77"/>
        <v>#N/A</v>
      </c>
      <c r="O83" s="744">
        <f t="shared" si="49"/>
        <v>62</v>
      </c>
      <c r="Q83" s="102"/>
      <c r="R83" s="20"/>
      <c r="S83" s="20"/>
      <c r="T83" s="20"/>
      <c r="U83" s="20"/>
      <c r="V83" s="20"/>
      <c r="W83" s="20"/>
      <c r="X83" s="20"/>
      <c r="Y83" s="20"/>
      <c r="Z83" s="61"/>
      <c r="AH83" s="89">
        <f t="shared" si="50"/>
        <v>-3</v>
      </c>
      <c r="AI83" s="121" t="e">
        <f>VLOOKUP(A83,'User Entries'!$A$167:$I$254,9,0)</f>
        <v>#N/A</v>
      </c>
      <c r="AJ83" s="88" t="e">
        <f t="shared" si="42"/>
        <v>#N/A</v>
      </c>
      <c r="AK83" s="121" t="e">
        <f t="shared" si="51"/>
        <v>#N/A</v>
      </c>
      <c r="AM83" s="163" t="e">
        <f t="shared" si="52"/>
        <v>#N/A</v>
      </c>
      <c r="AN83" s="163" t="e">
        <f t="shared" si="53"/>
        <v>#N/A</v>
      </c>
      <c r="AO83" s="163" t="e">
        <f t="shared" si="54"/>
        <v>#N/A</v>
      </c>
      <c r="AP83" s="163" t="e">
        <f t="shared" si="59"/>
        <v>#N/A</v>
      </c>
      <c r="AQ83" s="163" t="e">
        <f t="shared" si="55"/>
        <v>#N/A</v>
      </c>
      <c r="AR83" s="163" t="e">
        <f t="shared" si="56"/>
        <v>#N/A</v>
      </c>
      <c r="AS83" s="163" t="e">
        <f t="shared" si="57"/>
        <v>#N/A</v>
      </c>
      <c r="AT83" s="163" t="e">
        <f t="shared" si="58"/>
        <v>#N/A</v>
      </c>
      <c r="AW83" s="89" t="str">
        <f t="shared" si="43"/>
        <v/>
      </c>
      <c r="AX83" s="286" t="e">
        <f t="shared" si="44"/>
        <v>#N/A</v>
      </c>
      <c r="AY83" s="287" t="e">
        <f t="shared" si="45"/>
        <v>#N/A</v>
      </c>
      <c r="AZ83" s="287">
        <v>1</v>
      </c>
      <c r="BA83" s="287"/>
      <c r="BB83" s="287"/>
      <c r="BC83" s="284"/>
      <c r="BD83" s="287" t="e">
        <f t="shared" si="46"/>
        <v>#N/A</v>
      </c>
      <c r="BE83" s="287" t="e">
        <f t="shared" si="47"/>
        <v>#N/A</v>
      </c>
      <c r="BF83" s="287" t="e">
        <f t="shared" si="48"/>
        <v>#N/A</v>
      </c>
      <c r="BG83" s="287"/>
      <c r="BH83" s="287"/>
      <c r="IP83" s="17" t="e">
        <f>VLOOKUP(#REF!,$IS$21:$IT$29,2,0)</f>
        <v>#REF!</v>
      </c>
    </row>
    <row r="84" spans="1:250" s="17" customFormat="1">
      <c r="A84" s="89" t="e">
        <f>Tri_Incurred_CCounts_Attror!A75</f>
        <v>#N/A</v>
      </c>
      <c r="B84" s="208" t="e">
        <f>IF(A84=$C$16,"",INDEX(Tri_Incurred_CCounts_Attror!$B75:$CC75,1,MATCH($B$16,$A$21:$A$100)-$O84))</f>
        <v>#N/A</v>
      </c>
      <c r="C84" s="208" t="e">
        <f>INDEX(Tri_Incurred_CCounts_Attror!$B75:$CC75,1,Tot_Acc_Per-$O84)</f>
        <v>#VALUE!</v>
      </c>
      <c r="D84" s="87" t="e">
        <f t="shared" si="69"/>
        <v>#VALUE!</v>
      </c>
      <c r="E84" s="87" t="e">
        <f t="shared" si="70"/>
        <v>#N/A</v>
      </c>
      <c r="F84" s="87" t="e">
        <f t="shared" si="71"/>
        <v>#VALUE!</v>
      </c>
      <c r="G84" s="88"/>
      <c r="I84" s="89" t="e">
        <f t="shared" si="72"/>
        <v>#N/A</v>
      </c>
      <c r="J84" s="87" t="e">
        <f t="shared" si="73"/>
        <v>#VALUE!</v>
      </c>
      <c r="K84" s="563" t="e">
        <f t="shared" si="74"/>
        <v>#N/A</v>
      </c>
      <c r="L84" s="279" t="e">
        <f t="shared" si="75"/>
        <v>#N/A</v>
      </c>
      <c r="M84" s="87" t="e">
        <f t="shared" si="76"/>
        <v>#N/A</v>
      </c>
      <c r="N84" s="88" t="e">
        <f t="shared" si="77"/>
        <v>#N/A</v>
      </c>
      <c r="O84" s="744">
        <f t="shared" si="49"/>
        <v>63</v>
      </c>
      <c r="Q84" s="102"/>
      <c r="R84" s="18" t="s">
        <v>141</v>
      </c>
      <c r="S84" s="92" t="s">
        <v>116</v>
      </c>
      <c r="T84" s="19" t="s">
        <v>117</v>
      </c>
      <c r="U84" s="92" t="s">
        <v>118</v>
      </c>
      <c r="V84" s="19" t="s">
        <v>119</v>
      </c>
      <c r="W84" s="20"/>
      <c r="X84" s="20"/>
      <c r="Y84" s="20"/>
      <c r="Z84" s="61"/>
      <c r="AH84" s="89">
        <f t="shared" si="50"/>
        <v>-6</v>
      </c>
      <c r="AI84" s="121" t="e">
        <f>VLOOKUP(A84,'User Entries'!$A$167:$I$254,9,0)</f>
        <v>#N/A</v>
      </c>
      <c r="AJ84" s="88" t="e">
        <f t="shared" si="42"/>
        <v>#N/A</v>
      </c>
      <c r="AK84" s="121" t="e">
        <f t="shared" si="51"/>
        <v>#N/A</v>
      </c>
      <c r="AM84" s="163" t="e">
        <f t="shared" si="52"/>
        <v>#N/A</v>
      </c>
      <c r="AN84" s="163" t="e">
        <f t="shared" si="53"/>
        <v>#N/A</v>
      </c>
      <c r="AO84" s="163" t="e">
        <f t="shared" si="54"/>
        <v>#N/A</v>
      </c>
      <c r="AP84" s="163" t="e">
        <f t="shared" si="59"/>
        <v>#N/A</v>
      </c>
      <c r="AQ84" s="163" t="e">
        <f t="shared" si="55"/>
        <v>#N/A</v>
      </c>
      <c r="AR84" s="163" t="e">
        <f t="shared" si="56"/>
        <v>#N/A</v>
      </c>
      <c r="AS84" s="163" t="e">
        <f t="shared" si="57"/>
        <v>#N/A</v>
      </c>
      <c r="AT84" s="163" t="e">
        <f t="shared" si="58"/>
        <v>#N/A</v>
      </c>
      <c r="AW84" s="89" t="str">
        <f t="shared" si="43"/>
        <v/>
      </c>
      <c r="AX84" s="286" t="e">
        <f t="shared" si="44"/>
        <v>#N/A</v>
      </c>
      <c r="AY84" s="287" t="e">
        <f t="shared" si="45"/>
        <v>#N/A</v>
      </c>
      <c r="AZ84" s="287">
        <v>1</v>
      </c>
      <c r="BA84" s="287"/>
      <c r="BB84" s="287"/>
      <c r="BC84" s="284"/>
      <c r="BD84" s="287" t="e">
        <f t="shared" si="46"/>
        <v>#N/A</v>
      </c>
      <c r="BE84" s="287" t="e">
        <f t="shared" si="47"/>
        <v>#VALUE!</v>
      </c>
      <c r="BF84" s="287" t="e">
        <f t="shared" si="48"/>
        <v>#N/A</v>
      </c>
      <c r="BG84" s="287"/>
      <c r="BH84" s="287"/>
      <c r="IP84" s="17" t="e">
        <f>VLOOKUP(#REF!,$IS$21:$IT$29,2,0)</f>
        <v>#REF!</v>
      </c>
    </row>
    <row r="85" spans="1:250" s="17" customFormat="1">
      <c r="A85" s="89" t="e">
        <f>Tri_Incurred_CCounts_Attror!A76</f>
        <v>#N/A</v>
      </c>
      <c r="B85" s="208" t="e">
        <f>IF(A85=$C$16,"",INDEX(Tri_Incurred_CCounts_Attror!$B76:$CC76,1,MATCH($B$16,$A$21:$A$100)-$O85))</f>
        <v>#N/A</v>
      </c>
      <c r="C85" s="208" t="e">
        <f>INDEX(Tri_Incurred_CCounts_Attror!$B76:$CC76,1,Tot_Acc_Per-$O85)</f>
        <v>#VALUE!</v>
      </c>
      <c r="D85" s="87" t="e">
        <f t="shared" si="69"/>
        <v>#VALUE!</v>
      </c>
      <c r="E85" s="87" t="e">
        <f t="shared" si="70"/>
        <v>#N/A</v>
      </c>
      <c r="F85" s="87" t="e">
        <f t="shared" si="71"/>
        <v>#VALUE!</v>
      </c>
      <c r="G85" s="88"/>
      <c r="I85" s="89" t="e">
        <f t="shared" si="72"/>
        <v>#N/A</v>
      </c>
      <c r="J85" s="87" t="e">
        <f t="shared" si="73"/>
        <v>#VALUE!</v>
      </c>
      <c r="K85" s="563" t="e">
        <f t="shared" si="74"/>
        <v>#N/A</v>
      </c>
      <c r="L85" s="279" t="e">
        <f t="shared" si="75"/>
        <v>#N/A</v>
      </c>
      <c r="M85" s="87" t="e">
        <f t="shared" si="76"/>
        <v>#N/A</v>
      </c>
      <c r="N85" s="88" t="e">
        <f t="shared" si="77"/>
        <v>#N/A</v>
      </c>
      <c r="O85" s="744">
        <f t="shared" si="49"/>
        <v>64</v>
      </c>
      <c r="Q85" s="104"/>
      <c r="R85" s="20" t="e">
        <f>IF('User Entries'!#REF!='User Entries'!#REF!,'User Entries'!#REF!,'User Entries'!#REF!&amp;"/"&amp;'User Entries'!#REF!)</f>
        <v>#REF!</v>
      </c>
      <c r="S85" s="167" t="e">
        <f ca="1">SUM(INDIRECT(ADDRESS(ROW(K$20)+MATCH('User Entries'!#REF!,$A$21:$A$68),COLUMN(K35))&amp;":"&amp;ADDRESS(ROW(K$20)+MATCH('User Entries'!#REF!,$A$21:$A$68),COLUMN(K35))))</f>
        <v>#REF!</v>
      </c>
      <c r="T85" s="167" t="e">
        <f ca="1">SUM(INDIRECT(ADDRESS(ROW(L$20)+MATCH('User Entries'!#REF!,$A$21:$A$68),COLUMN(L35))&amp;":"&amp;ADDRESS(ROW(L$20)+MATCH('User Entries'!#REF!,$A$21:$A$68),COLUMN(L35))))</f>
        <v>#REF!</v>
      </c>
      <c r="U85" s="105" t="e">
        <f t="shared" ref="U85:U90" ca="1" si="78">S85-T85</f>
        <v>#REF!</v>
      </c>
      <c r="V85" s="168" t="e">
        <f t="shared" ref="V85:V90" ca="1" si="79">U85/T85</f>
        <v>#REF!</v>
      </c>
      <c r="W85" s="20"/>
      <c r="X85" s="20"/>
      <c r="Y85" s="20"/>
      <c r="Z85" s="61"/>
      <c r="AH85" s="89">
        <f t="shared" si="50"/>
        <v>-9</v>
      </c>
      <c r="AI85" s="121" t="e">
        <f>VLOOKUP(A85,'User Entries'!$A$167:$I$254,9,0)</f>
        <v>#N/A</v>
      </c>
      <c r="AJ85" s="88" t="e">
        <f t="shared" ref="AJ85:AJ100" si="80">1/AI85</f>
        <v>#N/A</v>
      </c>
      <c r="AK85" s="121" t="e">
        <f t="shared" si="51"/>
        <v>#N/A</v>
      </c>
      <c r="AM85" s="163" t="e">
        <f t="shared" si="52"/>
        <v>#N/A</v>
      </c>
      <c r="AN85" s="163" t="e">
        <f t="shared" si="53"/>
        <v>#N/A</v>
      </c>
      <c r="AO85" s="163" t="e">
        <f t="shared" si="54"/>
        <v>#N/A</v>
      </c>
      <c r="AP85" s="163" t="e">
        <f t="shared" si="59"/>
        <v>#N/A</v>
      </c>
      <c r="AQ85" s="163" t="e">
        <f t="shared" si="55"/>
        <v>#N/A</v>
      </c>
      <c r="AR85" s="163" t="e">
        <f t="shared" si="56"/>
        <v>#N/A</v>
      </c>
      <c r="AS85" s="163" t="e">
        <f t="shared" si="57"/>
        <v>#N/A</v>
      </c>
      <c r="AT85" s="163" t="e">
        <f t="shared" si="58"/>
        <v>#N/A</v>
      </c>
      <c r="AW85" s="89" t="str">
        <f t="shared" ref="AW85:AW100" si="81">IF(ISERROR(A86),"",INDEX($A$21:$A$100,Tot_Acc_Per-O85-1,1))</f>
        <v/>
      </c>
      <c r="AX85" s="286" t="e">
        <f t="shared" ref="AX85:AX100" si="82">VLOOKUP(AW85,$BD$21:$BF$100,2,0)</f>
        <v>#N/A</v>
      </c>
      <c r="AY85" s="287" t="e">
        <f t="shared" ref="AY85:AY100" si="83">VLOOKUP(AW85,$BD$21:$BF$100,3,0)</f>
        <v>#N/A</v>
      </c>
      <c r="AZ85" s="287">
        <v>1</v>
      </c>
      <c r="BA85" s="287"/>
      <c r="BB85" s="287"/>
      <c r="BC85" s="284"/>
      <c r="BD85" s="287" t="e">
        <f t="shared" ref="BD85:BD100" si="84">A85</f>
        <v>#N/A</v>
      </c>
      <c r="BE85" s="287" t="e">
        <f t="shared" ref="BE85:BE100" si="85">C85/L85</f>
        <v>#VALUE!</v>
      </c>
      <c r="BF85" s="287" t="e">
        <f t="shared" ref="BF85:BF100" si="86">(B85+E85)/L85</f>
        <v>#N/A</v>
      </c>
      <c r="BG85" s="287"/>
      <c r="BH85" s="287"/>
      <c r="IP85" s="17" t="e">
        <f>VLOOKUP(#REF!,$IS$21:$IT$29,2,0)</f>
        <v>#REF!</v>
      </c>
    </row>
    <row r="86" spans="1:250" s="17" customFormat="1">
      <c r="A86" s="89" t="e">
        <f>Tri_Incurred_CCounts_Attror!A77</f>
        <v>#N/A</v>
      </c>
      <c r="B86" s="208" t="e">
        <f>IF(A86=$C$16,"",INDEX(Tri_Incurred_CCounts_Attror!$B77:$CC77,1,MATCH($B$16,$A$21:$A$100)-$O86))</f>
        <v>#N/A</v>
      </c>
      <c r="C86" s="208" t="e">
        <f>INDEX(Tri_Incurred_CCounts_Attror!$B77:$CC77,1,Tot_Acc_Per-$O86)</f>
        <v>#VALUE!</v>
      </c>
      <c r="D86" s="87" t="e">
        <f t="shared" si="69"/>
        <v>#VALUE!</v>
      </c>
      <c r="E86" s="87" t="e">
        <f t="shared" si="70"/>
        <v>#N/A</v>
      </c>
      <c r="F86" s="87" t="e">
        <f t="shared" si="71"/>
        <v>#VALUE!</v>
      </c>
      <c r="G86" s="88"/>
      <c r="I86" s="89" t="e">
        <f t="shared" si="72"/>
        <v>#N/A</v>
      </c>
      <c r="J86" s="87" t="e">
        <f t="shared" si="73"/>
        <v>#VALUE!</v>
      </c>
      <c r="K86" s="563" t="e">
        <f t="shared" si="74"/>
        <v>#N/A</v>
      </c>
      <c r="L86" s="279" t="e">
        <f t="shared" si="75"/>
        <v>#N/A</v>
      </c>
      <c r="M86" s="87" t="e">
        <f t="shared" si="76"/>
        <v>#N/A</v>
      </c>
      <c r="N86" s="88" t="e">
        <f t="shared" si="77"/>
        <v>#N/A</v>
      </c>
      <c r="O86" s="744">
        <f t="shared" ref="O86:O108" si="87">O85+1</f>
        <v>65</v>
      </c>
      <c r="Q86" s="102"/>
      <c r="R86" s="20" t="e">
        <f>IF('User Entries'!#REF!='User Entries'!#REF!,'User Entries'!#REF!,'User Entries'!#REF!&amp;"/"&amp;'User Entries'!#REF!)</f>
        <v>#REF!</v>
      </c>
      <c r="S86" s="167" t="e">
        <f ca="1">SUM(INDIRECT(ADDRESS(ROW(K$20)+MATCH('User Entries'!#REF!,$A$21:$A$68),COLUMN(K36))&amp;":"&amp;ADDRESS(ROW(K$20)+MATCH('User Entries'!#REF!,$A$21:$A$68),COLUMN(K36))))</f>
        <v>#REF!</v>
      </c>
      <c r="T86" s="167" t="e">
        <f ca="1">SUM(INDIRECT(ADDRESS(ROW(L$20)+MATCH('User Entries'!#REF!,$A$21:$A$68),COLUMN(L36))&amp;":"&amp;ADDRESS(ROW(L$20)+MATCH('User Entries'!#REF!,$A$21:$A$68),COLUMN(L36))))</f>
        <v>#REF!</v>
      </c>
      <c r="U86" s="105" t="e">
        <f t="shared" ca="1" si="78"/>
        <v>#REF!</v>
      </c>
      <c r="V86" s="168" t="e">
        <f t="shared" ca="1" si="79"/>
        <v>#REF!</v>
      </c>
      <c r="W86" s="20"/>
      <c r="X86" s="20"/>
      <c r="Y86" s="20"/>
      <c r="Z86" s="61"/>
      <c r="AH86" s="89">
        <f t="shared" ref="AH86:AH100" si="88">AH85-3</f>
        <v>-12</v>
      </c>
      <c r="AI86" s="121" t="e">
        <f>VLOOKUP(A86,'User Entries'!$A$167:$I$254,9,0)</f>
        <v>#N/A</v>
      </c>
      <c r="AJ86" s="88" t="e">
        <f t="shared" si="80"/>
        <v>#N/A</v>
      </c>
      <c r="AK86" s="121" t="e">
        <f t="shared" ref="AK86:AK100" si="89">AI86/AI85</f>
        <v>#N/A</v>
      </c>
      <c r="AM86" s="163" t="e">
        <f t="shared" ref="AM86:AM100" si="90">AJ85-AJ86</f>
        <v>#N/A</v>
      </c>
      <c r="AN86" s="163" t="e">
        <f t="shared" si="53"/>
        <v>#N/A</v>
      </c>
      <c r="AO86" s="163" t="e">
        <f t="shared" si="54"/>
        <v>#N/A</v>
      </c>
      <c r="AP86" s="163" t="e">
        <f t="shared" si="59"/>
        <v>#N/A</v>
      </c>
      <c r="AQ86" s="163" t="e">
        <f t="shared" si="55"/>
        <v>#N/A</v>
      </c>
      <c r="AR86" s="163" t="e">
        <f t="shared" si="56"/>
        <v>#N/A</v>
      </c>
      <c r="AS86" s="163" t="e">
        <f t="shared" si="57"/>
        <v>#N/A</v>
      </c>
      <c r="AT86" s="163" t="e">
        <f t="shared" si="58"/>
        <v>#N/A</v>
      </c>
      <c r="AW86" s="89" t="str">
        <f t="shared" si="81"/>
        <v/>
      </c>
      <c r="AX86" s="286" t="e">
        <f t="shared" si="82"/>
        <v>#N/A</v>
      </c>
      <c r="AY86" s="287" t="e">
        <f t="shared" si="83"/>
        <v>#N/A</v>
      </c>
      <c r="AZ86" s="287">
        <v>1</v>
      </c>
      <c r="BA86" s="287"/>
      <c r="BB86" s="287"/>
      <c r="BC86" s="284"/>
      <c r="BD86" s="287" t="e">
        <f t="shared" si="84"/>
        <v>#N/A</v>
      </c>
      <c r="BE86" s="287" t="e">
        <f t="shared" si="85"/>
        <v>#VALUE!</v>
      </c>
      <c r="BF86" s="287" t="e">
        <f t="shared" si="86"/>
        <v>#N/A</v>
      </c>
      <c r="BG86" s="287"/>
      <c r="BH86" s="287"/>
      <c r="IP86" s="17" t="e">
        <f>VLOOKUP(#REF!,$IS$21:$IT$29,2,0)</f>
        <v>#REF!</v>
      </c>
    </row>
    <row r="87" spans="1:250" s="17" customFormat="1">
      <c r="A87" s="89" t="e">
        <f>Tri_Incurred_CCounts_Attror!A78</f>
        <v>#N/A</v>
      </c>
      <c r="B87" s="208" t="e">
        <f>IF(A87=$C$16,"",INDEX(Tri_Incurred_CCounts_Attror!$B78:$CC78,1,MATCH($B$16,$A$21:$A$100)-$O87))</f>
        <v>#N/A</v>
      </c>
      <c r="C87" s="208" t="e">
        <f>INDEX(Tri_Incurred_CCounts_Attror!$B78:$CC78,1,Tot_Acc_Per-$O87)</f>
        <v>#VALUE!</v>
      </c>
      <c r="D87" s="87" t="e">
        <f t="shared" si="69"/>
        <v>#VALUE!</v>
      </c>
      <c r="E87" s="87" t="e">
        <f t="shared" si="70"/>
        <v>#N/A</v>
      </c>
      <c r="F87" s="87" t="e">
        <f t="shared" si="71"/>
        <v>#VALUE!</v>
      </c>
      <c r="G87" s="88"/>
      <c r="I87" s="89" t="e">
        <f t="shared" si="72"/>
        <v>#N/A</v>
      </c>
      <c r="J87" s="87" t="e">
        <f t="shared" si="73"/>
        <v>#VALUE!</v>
      </c>
      <c r="K87" s="563" t="e">
        <f t="shared" si="74"/>
        <v>#N/A</v>
      </c>
      <c r="L87" s="279" t="e">
        <f t="shared" si="75"/>
        <v>#N/A</v>
      </c>
      <c r="M87" s="87" t="e">
        <f t="shared" si="76"/>
        <v>#N/A</v>
      </c>
      <c r="N87" s="88" t="e">
        <f t="shared" si="77"/>
        <v>#N/A</v>
      </c>
      <c r="O87" s="744">
        <f t="shared" si="87"/>
        <v>66</v>
      </c>
      <c r="Q87" s="83"/>
      <c r="R87" s="20" t="e">
        <f>IF('User Entries'!#REF!='User Entries'!#REF!,'User Entries'!#REF!,'User Entries'!#REF!&amp;"/"&amp;'User Entries'!#REF!)</f>
        <v>#REF!</v>
      </c>
      <c r="S87" s="167" t="e">
        <f ca="1">SUM(INDIRECT(ADDRESS(ROW(K$20)+MATCH('User Entries'!#REF!,$A$21:$A$68),COLUMN(K37))&amp;":"&amp;ADDRESS(ROW(K$20)+MATCH('User Entries'!#REF!,$A$21:$A$68),COLUMN(K37))))</f>
        <v>#REF!</v>
      </c>
      <c r="T87" s="167" t="e">
        <f ca="1">SUM(INDIRECT(ADDRESS(ROW(L$20)+MATCH('User Entries'!#REF!,$A$21:$A$68),COLUMN(L37))&amp;":"&amp;ADDRESS(ROW(L$20)+MATCH('User Entries'!#REF!,$A$21:$A$68),COLUMN(L37))))</f>
        <v>#REF!</v>
      </c>
      <c r="U87" s="105" t="e">
        <f t="shared" ca="1" si="78"/>
        <v>#REF!</v>
      </c>
      <c r="V87" s="168" t="e">
        <f t="shared" ca="1" si="79"/>
        <v>#REF!</v>
      </c>
      <c r="W87" s="20"/>
      <c r="X87" s="20"/>
      <c r="Y87" s="20"/>
      <c r="Z87" s="61"/>
      <c r="AH87" s="89">
        <f t="shared" si="88"/>
        <v>-15</v>
      </c>
      <c r="AI87" s="121" t="e">
        <f>VLOOKUP(A87,'User Entries'!$A$167:$I$254,9,0)</f>
        <v>#N/A</v>
      </c>
      <c r="AJ87" s="88" t="e">
        <f t="shared" si="80"/>
        <v>#N/A</v>
      </c>
      <c r="AK87" s="121" t="e">
        <f t="shared" si="89"/>
        <v>#N/A</v>
      </c>
      <c r="AM87" s="163" t="e">
        <f t="shared" si="90"/>
        <v>#N/A</v>
      </c>
      <c r="AN87" s="163" t="e">
        <f t="shared" ref="AN87:AN100" si="91">AJ85-AJ87</f>
        <v>#N/A</v>
      </c>
      <c r="AO87" s="163" t="e">
        <f t="shared" si="54"/>
        <v>#N/A</v>
      </c>
      <c r="AP87" s="163" t="e">
        <f t="shared" si="59"/>
        <v>#N/A</v>
      </c>
      <c r="AQ87" s="163" t="e">
        <f t="shared" si="55"/>
        <v>#N/A</v>
      </c>
      <c r="AR87" s="163" t="e">
        <f t="shared" si="56"/>
        <v>#N/A</v>
      </c>
      <c r="AS87" s="163" t="e">
        <f t="shared" si="57"/>
        <v>#N/A</v>
      </c>
      <c r="AT87" s="163" t="e">
        <f t="shared" si="58"/>
        <v>#N/A</v>
      </c>
      <c r="AW87" s="89" t="str">
        <f t="shared" si="81"/>
        <v/>
      </c>
      <c r="AX87" s="286" t="e">
        <f t="shared" si="82"/>
        <v>#N/A</v>
      </c>
      <c r="AY87" s="287" t="e">
        <f t="shared" si="83"/>
        <v>#N/A</v>
      </c>
      <c r="AZ87" s="287">
        <v>1</v>
      </c>
      <c r="BA87" s="287"/>
      <c r="BB87" s="287"/>
      <c r="BC87" s="284"/>
      <c r="BD87" s="287" t="e">
        <f t="shared" si="84"/>
        <v>#N/A</v>
      </c>
      <c r="BE87" s="287" t="e">
        <f t="shared" si="85"/>
        <v>#VALUE!</v>
      </c>
      <c r="BF87" s="287" t="e">
        <f t="shared" si="86"/>
        <v>#N/A</v>
      </c>
      <c r="BG87" s="287"/>
      <c r="BH87" s="287"/>
      <c r="IP87" s="17" t="e">
        <f>VLOOKUP(#REF!,$IS$21:$IT$29,2,0)</f>
        <v>#REF!</v>
      </c>
    </row>
    <row r="88" spans="1:250" s="17" customFormat="1">
      <c r="A88" s="89" t="e">
        <f>Tri_Incurred_CCounts_Attror!A79</f>
        <v>#N/A</v>
      </c>
      <c r="B88" s="208" t="e">
        <f>IF(A88=$C$16,"",INDEX(Tri_Incurred_CCounts_Attror!$B79:$CC79,1,MATCH($B$16,$A$21:$A$100)-$O88))</f>
        <v>#N/A</v>
      </c>
      <c r="C88" s="208" t="e">
        <f>INDEX(Tri_Incurred_CCounts_Attror!$B79:$CC79,1,Tot_Acc_Per-$O88)</f>
        <v>#VALUE!</v>
      </c>
      <c r="D88" s="87" t="e">
        <f t="shared" si="69"/>
        <v>#VALUE!</v>
      </c>
      <c r="E88" s="87" t="e">
        <f t="shared" si="70"/>
        <v>#N/A</v>
      </c>
      <c r="F88" s="87" t="e">
        <f t="shared" si="71"/>
        <v>#VALUE!</v>
      </c>
      <c r="G88" s="88"/>
      <c r="I88" s="89" t="e">
        <f t="shared" si="72"/>
        <v>#N/A</v>
      </c>
      <c r="J88" s="87" t="e">
        <f t="shared" si="73"/>
        <v>#VALUE!</v>
      </c>
      <c r="K88" s="563" t="e">
        <f t="shared" si="74"/>
        <v>#N/A</v>
      </c>
      <c r="L88" s="279" t="e">
        <f t="shared" si="75"/>
        <v>#N/A</v>
      </c>
      <c r="M88" s="87" t="e">
        <f t="shared" si="76"/>
        <v>#N/A</v>
      </c>
      <c r="N88" s="88" t="e">
        <f t="shared" si="77"/>
        <v>#N/A</v>
      </c>
      <c r="O88" s="744">
        <f t="shared" si="87"/>
        <v>67</v>
      </c>
      <c r="Q88" s="83"/>
      <c r="R88" s="20" t="e">
        <f>IF('User Entries'!#REF!='User Entries'!#REF!,'User Entries'!#REF!,'User Entries'!#REF!&amp;"/"&amp;'User Entries'!#REF!)</f>
        <v>#REF!</v>
      </c>
      <c r="S88" s="167" t="e">
        <f ca="1">SUM(INDIRECT(ADDRESS(ROW(K$20)+MATCH('User Entries'!#REF!,$A$21:$A$68),COLUMN(K38))&amp;":"&amp;ADDRESS(ROW(K$20)+MATCH('User Entries'!#REF!,$A$21:$A$68),COLUMN(K38))))</f>
        <v>#REF!</v>
      </c>
      <c r="T88" s="167" t="e">
        <f ca="1">SUM(INDIRECT(ADDRESS(ROW(L$20)+MATCH('User Entries'!#REF!,$A$21:$A$68),COLUMN(L38))&amp;":"&amp;ADDRESS(ROW(L$20)+MATCH('User Entries'!#REF!,$A$21:$A$68),COLUMN(L38))))</f>
        <v>#REF!</v>
      </c>
      <c r="U88" s="105" t="e">
        <f t="shared" ca="1" si="78"/>
        <v>#REF!</v>
      </c>
      <c r="V88" s="168" t="e">
        <f t="shared" ca="1" si="79"/>
        <v>#REF!</v>
      </c>
      <c r="W88" s="20"/>
      <c r="X88" s="20"/>
      <c r="Y88" s="20"/>
      <c r="Z88" s="61"/>
      <c r="AH88" s="89">
        <f t="shared" si="88"/>
        <v>-18</v>
      </c>
      <c r="AI88" s="121" t="e">
        <f>VLOOKUP(A88,'User Entries'!$A$167:$I$254,9,0)</f>
        <v>#N/A</v>
      </c>
      <c r="AJ88" s="88" t="e">
        <f t="shared" si="80"/>
        <v>#N/A</v>
      </c>
      <c r="AK88" s="121" t="e">
        <f t="shared" si="89"/>
        <v>#N/A</v>
      </c>
      <c r="AM88" s="163" t="e">
        <f t="shared" si="90"/>
        <v>#N/A</v>
      </c>
      <c r="AN88" s="163" t="e">
        <f t="shared" si="91"/>
        <v>#N/A</v>
      </c>
      <c r="AO88" s="163" t="e">
        <f t="shared" ref="AO88:AO100" si="92">AJ85-AJ88</f>
        <v>#N/A</v>
      </c>
      <c r="AP88" s="163" t="e">
        <f t="shared" si="59"/>
        <v>#N/A</v>
      </c>
      <c r="AQ88" s="163" t="e">
        <f t="shared" si="55"/>
        <v>#N/A</v>
      </c>
      <c r="AR88" s="163" t="e">
        <f t="shared" si="56"/>
        <v>#N/A</v>
      </c>
      <c r="AS88" s="163" t="e">
        <f t="shared" si="57"/>
        <v>#N/A</v>
      </c>
      <c r="AT88" s="163" t="e">
        <f t="shared" si="58"/>
        <v>#N/A</v>
      </c>
      <c r="AW88" s="89" t="str">
        <f t="shared" si="81"/>
        <v/>
      </c>
      <c r="AX88" s="286" t="e">
        <f t="shared" si="82"/>
        <v>#N/A</v>
      </c>
      <c r="AY88" s="287" t="e">
        <f t="shared" si="83"/>
        <v>#N/A</v>
      </c>
      <c r="AZ88" s="287">
        <v>1</v>
      </c>
      <c r="BA88" s="287"/>
      <c r="BB88" s="287"/>
      <c r="BC88" s="284"/>
      <c r="BD88" s="287" t="e">
        <f t="shared" si="84"/>
        <v>#N/A</v>
      </c>
      <c r="BE88" s="287" t="e">
        <f t="shared" si="85"/>
        <v>#VALUE!</v>
      </c>
      <c r="BF88" s="287" t="e">
        <f t="shared" si="86"/>
        <v>#N/A</v>
      </c>
      <c r="BG88" s="287"/>
      <c r="BH88" s="287"/>
      <c r="IP88" s="17" t="e">
        <f>VLOOKUP(#REF!,$IS$21:$IT$29,2,0)</f>
        <v>#REF!</v>
      </c>
    </row>
    <row r="89" spans="1:250" s="17" customFormat="1">
      <c r="A89" s="89" t="e">
        <f>Tri_Incurred_CCounts_Attror!A80</f>
        <v>#N/A</v>
      </c>
      <c r="B89" s="208" t="e">
        <f>IF(A89=$C$16,"",INDEX(Tri_Incurred_CCounts_Attror!$B80:$CC80,1,MATCH($B$16,$A$21:$A$100)-$O89))</f>
        <v>#N/A</v>
      </c>
      <c r="C89" s="208" t="e">
        <f>INDEX(Tri_Incurred_CCounts_Attror!$B80:$CC80,1,Tot_Acc_Per-$O89)</f>
        <v>#VALUE!</v>
      </c>
      <c r="D89" s="87" t="e">
        <f t="shared" si="69"/>
        <v>#VALUE!</v>
      </c>
      <c r="E89" s="87" t="e">
        <f t="shared" si="70"/>
        <v>#N/A</v>
      </c>
      <c r="F89" s="87" t="e">
        <f t="shared" si="71"/>
        <v>#VALUE!</v>
      </c>
      <c r="G89" s="88"/>
      <c r="I89" s="89" t="e">
        <f t="shared" si="72"/>
        <v>#N/A</v>
      </c>
      <c r="J89" s="87" t="e">
        <f t="shared" si="73"/>
        <v>#VALUE!</v>
      </c>
      <c r="K89" s="563" t="e">
        <f t="shared" si="74"/>
        <v>#N/A</v>
      </c>
      <c r="L89" s="279" t="e">
        <f t="shared" si="75"/>
        <v>#N/A</v>
      </c>
      <c r="M89" s="87" t="e">
        <f t="shared" si="76"/>
        <v>#N/A</v>
      </c>
      <c r="N89" s="88" t="e">
        <f t="shared" si="77"/>
        <v>#N/A</v>
      </c>
      <c r="O89" s="744">
        <f t="shared" si="87"/>
        <v>68</v>
      </c>
      <c r="Q89" s="60"/>
      <c r="R89" s="20" t="e">
        <f>IF('User Entries'!#REF!='User Entries'!#REF!,'User Entries'!#REF!,'User Entries'!#REF!&amp;"/"&amp;'User Entries'!#REF!)</f>
        <v>#REF!</v>
      </c>
      <c r="S89" s="167" t="e">
        <f ca="1">SUM(INDIRECT(ADDRESS(ROW(K$20)+MATCH('User Entries'!#REF!,$A$21:$A$68),COLUMN(K39))&amp;":"&amp;ADDRESS(ROW(K$20)+MATCH('User Entries'!#REF!,$A$21:$A$68),COLUMN(K39))))</f>
        <v>#REF!</v>
      </c>
      <c r="T89" s="167" t="e">
        <f ca="1">SUM(INDIRECT(ADDRESS(ROW(L$20)+MATCH('User Entries'!#REF!,$A$21:$A$68),COLUMN(L39))&amp;":"&amp;ADDRESS(ROW(L$20)+MATCH('User Entries'!#REF!,$A$21:$A$68),COLUMN(L39))))</f>
        <v>#REF!</v>
      </c>
      <c r="U89" s="105" t="e">
        <f t="shared" ca="1" si="78"/>
        <v>#REF!</v>
      </c>
      <c r="V89" s="168" t="e">
        <f t="shared" ca="1" si="79"/>
        <v>#REF!</v>
      </c>
      <c r="W89" s="20"/>
      <c r="X89" s="20"/>
      <c r="Y89" s="20"/>
      <c r="Z89" s="61"/>
      <c r="AH89" s="89">
        <f t="shared" si="88"/>
        <v>-21</v>
      </c>
      <c r="AI89" s="121" t="e">
        <f>VLOOKUP(A89,'User Entries'!$A$167:$I$254,9,0)</f>
        <v>#N/A</v>
      </c>
      <c r="AJ89" s="88" t="e">
        <f t="shared" si="80"/>
        <v>#N/A</v>
      </c>
      <c r="AK89" s="121" t="e">
        <f t="shared" si="89"/>
        <v>#N/A</v>
      </c>
      <c r="AM89" s="163" t="e">
        <f t="shared" si="90"/>
        <v>#N/A</v>
      </c>
      <c r="AN89" s="163" t="e">
        <f t="shared" si="91"/>
        <v>#N/A</v>
      </c>
      <c r="AO89" s="163" t="e">
        <f t="shared" si="92"/>
        <v>#N/A</v>
      </c>
      <c r="AP89" s="163" t="e">
        <f t="shared" si="59"/>
        <v>#N/A</v>
      </c>
      <c r="AQ89" s="163" t="e">
        <f t="shared" si="55"/>
        <v>#N/A</v>
      </c>
      <c r="AR89" s="163" t="e">
        <f t="shared" si="56"/>
        <v>#N/A</v>
      </c>
      <c r="AS89" s="163" t="e">
        <f t="shared" si="57"/>
        <v>#N/A</v>
      </c>
      <c r="AT89" s="163" t="e">
        <f t="shared" si="58"/>
        <v>#N/A</v>
      </c>
      <c r="AW89" s="89" t="str">
        <f t="shared" si="81"/>
        <v/>
      </c>
      <c r="AX89" s="286" t="e">
        <f t="shared" si="82"/>
        <v>#N/A</v>
      </c>
      <c r="AY89" s="287" t="e">
        <f t="shared" si="83"/>
        <v>#N/A</v>
      </c>
      <c r="AZ89" s="287">
        <v>1</v>
      </c>
      <c r="BA89" s="287"/>
      <c r="BB89" s="287"/>
      <c r="BC89" s="284"/>
      <c r="BD89" s="287" t="e">
        <f t="shared" si="84"/>
        <v>#N/A</v>
      </c>
      <c r="BE89" s="287" t="e">
        <f t="shared" si="85"/>
        <v>#VALUE!</v>
      </c>
      <c r="BF89" s="287" t="e">
        <f t="shared" si="86"/>
        <v>#N/A</v>
      </c>
      <c r="BG89" s="287"/>
      <c r="BH89" s="287"/>
      <c r="IP89" s="17" t="e">
        <f>VLOOKUP(#REF!,$IS$21:$IT$29,2,0)</f>
        <v>#REF!</v>
      </c>
    </row>
    <row r="90" spans="1:250" s="17" customFormat="1">
      <c r="A90" s="89" t="e">
        <f>Tri_Incurred_CCounts_Attror!A81</f>
        <v>#N/A</v>
      </c>
      <c r="B90" s="208" t="e">
        <f>IF(A90=$C$16,"",INDEX(Tri_Incurred_CCounts_Attror!$B81:$CC81,1,MATCH($B$16,$A$21:$A$100)-$O90))</f>
        <v>#N/A</v>
      </c>
      <c r="C90" s="208" t="e">
        <f>INDEX(Tri_Incurred_CCounts_Attror!$B81:$CC81,1,Tot_Acc_Per-$O90)</f>
        <v>#VALUE!</v>
      </c>
      <c r="D90" s="87" t="e">
        <f t="shared" si="69"/>
        <v>#VALUE!</v>
      </c>
      <c r="E90" s="87" t="e">
        <f t="shared" si="70"/>
        <v>#N/A</v>
      </c>
      <c r="F90" s="87" t="e">
        <f t="shared" si="71"/>
        <v>#VALUE!</v>
      </c>
      <c r="G90" s="88"/>
      <c r="I90" s="89" t="e">
        <f t="shared" si="72"/>
        <v>#N/A</v>
      </c>
      <c r="J90" s="87" t="e">
        <f t="shared" si="73"/>
        <v>#VALUE!</v>
      </c>
      <c r="K90" s="563" t="e">
        <f t="shared" si="74"/>
        <v>#N/A</v>
      </c>
      <c r="L90" s="279" t="e">
        <f t="shared" si="75"/>
        <v>#N/A</v>
      </c>
      <c r="M90" s="87" t="e">
        <f t="shared" si="76"/>
        <v>#N/A</v>
      </c>
      <c r="N90" s="88" t="e">
        <f t="shared" si="77"/>
        <v>#N/A</v>
      </c>
      <c r="O90" s="744">
        <f t="shared" si="87"/>
        <v>69</v>
      </c>
      <c r="Q90" s="60"/>
      <c r="R90" s="20" t="s">
        <v>6</v>
      </c>
      <c r="S90" s="167" t="e">
        <f ca="1">SUM(S85:S89)</f>
        <v>#REF!</v>
      </c>
      <c r="T90" s="167" t="e">
        <f ca="1">SUM(T85:T89)</f>
        <v>#REF!</v>
      </c>
      <c r="U90" s="105" t="e">
        <f t="shared" ca="1" si="78"/>
        <v>#REF!</v>
      </c>
      <c r="V90" s="168" t="e">
        <f t="shared" ca="1" si="79"/>
        <v>#REF!</v>
      </c>
      <c r="W90" s="20"/>
      <c r="X90" s="20"/>
      <c r="Y90" s="20"/>
      <c r="Z90" s="61"/>
      <c r="AH90" s="89">
        <f t="shared" si="88"/>
        <v>-24</v>
      </c>
      <c r="AI90" s="121" t="e">
        <f>VLOOKUP(A90,'User Entries'!$A$167:$I$254,9,0)</f>
        <v>#N/A</v>
      </c>
      <c r="AJ90" s="88" t="e">
        <f t="shared" si="80"/>
        <v>#N/A</v>
      </c>
      <c r="AK90" s="121" t="e">
        <f t="shared" si="89"/>
        <v>#N/A</v>
      </c>
      <c r="AM90" s="163" t="e">
        <f t="shared" si="90"/>
        <v>#N/A</v>
      </c>
      <c r="AN90" s="163" t="e">
        <f t="shared" si="91"/>
        <v>#N/A</v>
      </c>
      <c r="AO90" s="163" t="e">
        <f t="shared" si="92"/>
        <v>#N/A</v>
      </c>
      <c r="AP90" s="163" t="e">
        <f t="shared" si="59"/>
        <v>#N/A</v>
      </c>
      <c r="AQ90" s="163" t="e">
        <f t="shared" ref="AQ90:AQ100" si="93">$AJ85-$AJ90</f>
        <v>#N/A</v>
      </c>
      <c r="AR90" s="163" t="e">
        <f t="shared" si="56"/>
        <v>#N/A</v>
      </c>
      <c r="AS90" s="163" t="e">
        <f t="shared" si="57"/>
        <v>#N/A</v>
      </c>
      <c r="AT90" s="163" t="e">
        <f t="shared" si="58"/>
        <v>#N/A</v>
      </c>
      <c r="AW90" s="89" t="str">
        <f t="shared" si="81"/>
        <v/>
      </c>
      <c r="AX90" s="286" t="e">
        <f t="shared" si="82"/>
        <v>#N/A</v>
      </c>
      <c r="AY90" s="287" t="e">
        <f t="shared" si="83"/>
        <v>#N/A</v>
      </c>
      <c r="AZ90" s="287">
        <v>1</v>
      </c>
      <c r="BA90" s="287"/>
      <c r="BB90" s="287"/>
      <c r="BC90" s="284"/>
      <c r="BD90" s="287" t="e">
        <f t="shared" si="84"/>
        <v>#N/A</v>
      </c>
      <c r="BE90" s="287" t="e">
        <f t="shared" si="85"/>
        <v>#VALUE!</v>
      </c>
      <c r="BF90" s="287" t="e">
        <f t="shared" si="86"/>
        <v>#N/A</v>
      </c>
      <c r="BG90" s="287"/>
      <c r="BH90" s="287"/>
      <c r="IP90" s="17" t="e">
        <f>VLOOKUP(#REF!,$IS$21:$IT$29,2,0)</f>
        <v>#REF!</v>
      </c>
    </row>
    <row r="91" spans="1:250" s="17" customFormat="1">
      <c r="A91" s="89" t="e">
        <f>Tri_Incurred_CCounts_Attror!A82</f>
        <v>#N/A</v>
      </c>
      <c r="B91" s="208" t="e">
        <f>IF(A91=$C$16,"",INDEX(Tri_Incurred_CCounts_Attror!$B82:$CC82,1,MATCH($B$16,$A$21:$A$100)-$O91))</f>
        <v>#N/A</v>
      </c>
      <c r="C91" s="208" t="e">
        <f>INDEX(Tri_Incurred_CCounts_Attror!$B82:$CC82,1,Tot_Acc_Per-$O91)</f>
        <v>#VALUE!</v>
      </c>
      <c r="D91" s="87" t="e">
        <f t="shared" si="69"/>
        <v>#VALUE!</v>
      </c>
      <c r="E91" s="87" t="e">
        <f t="shared" si="70"/>
        <v>#N/A</v>
      </c>
      <c r="F91" s="87" t="e">
        <f t="shared" si="71"/>
        <v>#VALUE!</v>
      </c>
      <c r="G91" s="88"/>
      <c r="I91" s="89" t="e">
        <f t="shared" si="72"/>
        <v>#N/A</v>
      </c>
      <c r="J91" s="87" t="e">
        <f t="shared" si="73"/>
        <v>#VALUE!</v>
      </c>
      <c r="K91" s="563" t="e">
        <f t="shared" si="74"/>
        <v>#N/A</v>
      </c>
      <c r="L91" s="279" t="e">
        <f t="shared" si="75"/>
        <v>#N/A</v>
      </c>
      <c r="M91" s="87" t="e">
        <f t="shared" si="76"/>
        <v>#N/A</v>
      </c>
      <c r="N91" s="88" t="e">
        <f t="shared" si="77"/>
        <v>#N/A</v>
      </c>
      <c r="O91" s="744">
        <f t="shared" si="87"/>
        <v>70</v>
      </c>
      <c r="Q91" s="60"/>
      <c r="R91" s="20"/>
      <c r="S91" s="20"/>
      <c r="T91" s="20"/>
      <c r="U91" s="20"/>
      <c r="V91" s="20"/>
      <c r="W91" s="20"/>
      <c r="X91" s="20"/>
      <c r="Y91" s="20"/>
      <c r="Z91" s="61"/>
      <c r="AH91" s="89">
        <f t="shared" si="88"/>
        <v>-27</v>
      </c>
      <c r="AI91" s="121" t="e">
        <f>VLOOKUP(A91,'User Entries'!$A$167:$I$254,9,0)</f>
        <v>#N/A</v>
      </c>
      <c r="AJ91" s="88" t="e">
        <f t="shared" si="80"/>
        <v>#N/A</v>
      </c>
      <c r="AK91" s="121" t="e">
        <f t="shared" si="89"/>
        <v>#N/A</v>
      </c>
      <c r="AM91" s="163" t="e">
        <f t="shared" si="90"/>
        <v>#N/A</v>
      </c>
      <c r="AN91" s="163" t="e">
        <f t="shared" si="91"/>
        <v>#N/A</v>
      </c>
      <c r="AO91" s="163" t="e">
        <f t="shared" si="92"/>
        <v>#N/A</v>
      </c>
      <c r="AP91" s="163" t="e">
        <f t="shared" si="59"/>
        <v>#N/A</v>
      </c>
      <c r="AQ91" s="163" t="e">
        <f t="shared" si="93"/>
        <v>#N/A</v>
      </c>
      <c r="AR91" s="163" t="e">
        <f t="shared" ref="AR91:AR100" si="94">$AJ85-$AJ91</f>
        <v>#N/A</v>
      </c>
      <c r="AS91" s="163" t="e">
        <f t="shared" si="57"/>
        <v>#N/A</v>
      </c>
      <c r="AT91" s="163" t="e">
        <f t="shared" si="58"/>
        <v>#N/A</v>
      </c>
      <c r="AW91" s="89" t="str">
        <f t="shared" si="81"/>
        <v/>
      </c>
      <c r="AX91" s="286" t="e">
        <f t="shared" si="82"/>
        <v>#N/A</v>
      </c>
      <c r="AY91" s="287" t="e">
        <f t="shared" si="83"/>
        <v>#N/A</v>
      </c>
      <c r="AZ91" s="287">
        <v>1</v>
      </c>
      <c r="BA91" s="287"/>
      <c r="BB91" s="287"/>
      <c r="BC91" s="284"/>
      <c r="BD91" s="287" t="e">
        <f t="shared" si="84"/>
        <v>#N/A</v>
      </c>
      <c r="BE91" s="287" t="e">
        <f t="shared" si="85"/>
        <v>#VALUE!</v>
      </c>
      <c r="BF91" s="287" t="e">
        <f t="shared" si="86"/>
        <v>#N/A</v>
      </c>
      <c r="BG91" s="287"/>
      <c r="BH91" s="287"/>
      <c r="IP91" s="17" t="e">
        <f>VLOOKUP(#REF!,$IS$21:$IT$29,2,0)</f>
        <v>#REF!</v>
      </c>
    </row>
    <row r="92" spans="1:250" s="17" customFormat="1">
      <c r="A92" s="89" t="e">
        <f>Tri_Incurred_CCounts_Attror!A83</f>
        <v>#N/A</v>
      </c>
      <c r="B92" s="208" t="e">
        <f>IF(A92=$C$16,"",INDEX(Tri_Incurred_CCounts_Attror!$B83:$CC83,1,MATCH($B$16,$A$21:$A$100)-$O92))</f>
        <v>#N/A</v>
      </c>
      <c r="C92" s="208" t="e">
        <f>INDEX(Tri_Incurred_CCounts_Attror!$B83:$CC83,1,Tot_Acc_Per-$O92)</f>
        <v>#VALUE!</v>
      </c>
      <c r="D92" s="87" t="e">
        <f t="shared" si="69"/>
        <v>#VALUE!</v>
      </c>
      <c r="E92" s="87" t="e">
        <f t="shared" si="70"/>
        <v>#N/A</v>
      </c>
      <c r="F92" s="87" t="e">
        <f t="shared" si="71"/>
        <v>#VALUE!</v>
      </c>
      <c r="G92" s="88"/>
      <c r="I92" s="89" t="e">
        <f t="shared" si="72"/>
        <v>#N/A</v>
      </c>
      <c r="J92" s="87" t="e">
        <f t="shared" si="73"/>
        <v>#VALUE!</v>
      </c>
      <c r="K92" s="563" t="e">
        <f t="shared" si="74"/>
        <v>#N/A</v>
      </c>
      <c r="L92" s="279" t="e">
        <f t="shared" si="75"/>
        <v>#N/A</v>
      </c>
      <c r="M92" s="87" t="e">
        <f t="shared" si="76"/>
        <v>#N/A</v>
      </c>
      <c r="N92" s="88" t="e">
        <f t="shared" si="77"/>
        <v>#N/A</v>
      </c>
      <c r="O92" s="744">
        <f t="shared" si="87"/>
        <v>71</v>
      </c>
      <c r="Q92" s="60"/>
      <c r="R92" s="20"/>
      <c r="S92" s="20"/>
      <c r="T92" s="20"/>
      <c r="U92" s="20"/>
      <c r="V92" s="20"/>
      <c r="W92" s="20"/>
      <c r="X92" s="20"/>
      <c r="Y92" s="20"/>
      <c r="Z92" s="61"/>
      <c r="AH92" s="89">
        <f t="shared" si="88"/>
        <v>-30</v>
      </c>
      <c r="AI92" s="121" t="e">
        <f>VLOOKUP(A92,'User Entries'!$A$167:$I$254,9,0)</f>
        <v>#N/A</v>
      </c>
      <c r="AJ92" s="88" t="e">
        <f t="shared" si="80"/>
        <v>#N/A</v>
      </c>
      <c r="AK92" s="121" t="e">
        <f t="shared" si="89"/>
        <v>#N/A</v>
      </c>
      <c r="AM92" s="163" t="e">
        <f t="shared" si="90"/>
        <v>#N/A</v>
      </c>
      <c r="AN92" s="163" t="e">
        <f t="shared" si="91"/>
        <v>#N/A</v>
      </c>
      <c r="AO92" s="163" t="e">
        <f t="shared" si="92"/>
        <v>#N/A</v>
      </c>
      <c r="AP92" s="163" t="e">
        <f t="shared" si="59"/>
        <v>#N/A</v>
      </c>
      <c r="AQ92" s="163" t="e">
        <f t="shared" si="93"/>
        <v>#N/A</v>
      </c>
      <c r="AR92" s="163" t="e">
        <f t="shared" si="94"/>
        <v>#N/A</v>
      </c>
      <c r="AS92" s="163" t="e">
        <f t="shared" ref="AS92:AS100" si="95">$AJ85-$AJ92</f>
        <v>#N/A</v>
      </c>
      <c r="AT92" s="163" t="e">
        <f t="shared" si="58"/>
        <v>#N/A</v>
      </c>
      <c r="AW92" s="89" t="str">
        <f t="shared" si="81"/>
        <v/>
      </c>
      <c r="AX92" s="286" t="e">
        <f t="shared" si="82"/>
        <v>#N/A</v>
      </c>
      <c r="AY92" s="287" t="e">
        <f t="shared" si="83"/>
        <v>#N/A</v>
      </c>
      <c r="AZ92" s="287">
        <v>1</v>
      </c>
      <c r="BA92" s="287"/>
      <c r="BB92" s="287"/>
      <c r="BC92" s="284"/>
      <c r="BD92" s="287" t="e">
        <f t="shared" si="84"/>
        <v>#N/A</v>
      </c>
      <c r="BE92" s="287" t="e">
        <f t="shared" si="85"/>
        <v>#VALUE!</v>
      </c>
      <c r="BF92" s="287" t="e">
        <f t="shared" si="86"/>
        <v>#N/A</v>
      </c>
      <c r="BG92" s="287"/>
      <c r="BH92" s="287"/>
      <c r="IP92" s="17" t="e">
        <f>VLOOKUP(#REF!,$IS$21:$IT$29,2,0)</f>
        <v>#REF!</v>
      </c>
    </row>
    <row r="93" spans="1:250" s="17" customFormat="1">
      <c r="A93" s="89" t="e">
        <f>Tri_Incurred_CCounts_Attror!A84</f>
        <v>#N/A</v>
      </c>
      <c r="B93" s="208" t="e">
        <f>IF(A93=$C$16,"",INDEX(Tri_Incurred_CCounts_Attror!$B84:$CC84,1,MATCH($B$16,$A$21:$A$100)-$O93))</f>
        <v>#N/A</v>
      </c>
      <c r="C93" s="208" t="e">
        <f>INDEX(Tri_Incurred_CCounts_Attror!$B84:$CC84,1,Tot_Acc_Per-$O93)</f>
        <v>#VALUE!</v>
      </c>
      <c r="D93" s="87" t="e">
        <f t="shared" si="69"/>
        <v>#VALUE!</v>
      </c>
      <c r="E93" s="87" t="e">
        <f t="shared" si="70"/>
        <v>#N/A</v>
      </c>
      <c r="F93" s="87" t="e">
        <f t="shared" si="71"/>
        <v>#VALUE!</v>
      </c>
      <c r="G93" s="88"/>
      <c r="I93" s="89" t="e">
        <f t="shared" si="72"/>
        <v>#N/A</v>
      </c>
      <c r="J93" s="87" t="e">
        <f t="shared" si="73"/>
        <v>#VALUE!</v>
      </c>
      <c r="K93" s="563" t="e">
        <f t="shared" si="74"/>
        <v>#N/A</v>
      </c>
      <c r="L93" s="279" t="e">
        <f t="shared" si="75"/>
        <v>#N/A</v>
      </c>
      <c r="M93" s="87" t="e">
        <f t="shared" si="76"/>
        <v>#N/A</v>
      </c>
      <c r="N93" s="88" t="e">
        <f t="shared" si="77"/>
        <v>#N/A</v>
      </c>
      <c r="O93" s="744">
        <f t="shared" si="87"/>
        <v>72</v>
      </c>
      <c r="Q93" s="60"/>
      <c r="R93" s="20"/>
      <c r="S93" s="20"/>
      <c r="T93" s="20"/>
      <c r="U93" s="20"/>
      <c r="V93" s="20"/>
      <c r="W93" s="20"/>
      <c r="X93" s="20"/>
      <c r="Y93" s="20"/>
      <c r="Z93" s="61"/>
      <c r="AH93" s="89">
        <f t="shared" si="88"/>
        <v>-33</v>
      </c>
      <c r="AI93" s="121" t="e">
        <f>VLOOKUP(A93,'User Entries'!$A$167:$I$254,9,0)</f>
        <v>#N/A</v>
      </c>
      <c r="AJ93" s="88" t="e">
        <f t="shared" si="80"/>
        <v>#N/A</v>
      </c>
      <c r="AK93" s="121" t="e">
        <f t="shared" si="89"/>
        <v>#N/A</v>
      </c>
      <c r="AM93" s="163" t="e">
        <f t="shared" si="90"/>
        <v>#N/A</v>
      </c>
      <c r="AN93" s="163" t="e">
        <f t="shared" si="91"/>
        <v>#N/A</v>
      </c>
      <c r="AO93" s="163" t="e">
        <f t="shared" si="92"/>
        <v>#N/A</v>
      </c>
      <c r="AP93" s="163" t="e">
        <f t="shared" si="59"/>
        <v>#N/A</v>
      </c>
      <c r="AQ93" s="163" t="e">
        <f t="shared" si="93"/>
        <v>#N/A</v>
      </c>
      <c r="AR93" s="163" t="e">
        <f t="shared" si="94"/>
        <v>#N/A</v>
      </c>
      <c r="AS93" s="163" t="e">
        <f t="shared" si="95"/>
        <v>#N/A</v>
      </c>
      <c r="AT93" s="163" t="e">
        <f t="shared" ref="AT93:AT100" si="96">$AJ85-$AJ93</f>
        <v>#N/A</v>
      </c>
      <c r="AW93" s="89" t="str">
        <f t="shared" si="81"/>
        <v/>
      </c>
      <c r="AX93" s="286" t="e">
        <f t="shared" si="82"/>
        <v>#N/A</v>
      </c>
      <c r="AY93" s="287" t="e">
        <f t="shared" si="83"/>
        <v>#N/A</v>
      </c>
      <c r="AZ93" s="287">
        <v>1</v>
      </c>
      <c r="BA93" s="287"/>
      <c r="BB93" s="287"/>
      <c r="BC93" s="284"/>
      <c r="BD93" s="287" t="e">
        <f t="shared" si="84"/>
        <v>#N/A</v>
      </c>
      <c r="BE93" s="287" t="e">
        <f t="shared" si="85"/>
        <v>#VALUE!</v>
      </c>
      <c r="BF93" s="287" t="e">
        <f t="shared" si="86"/>
        <v>#N/A</v>
      </c>
      <c r="BG93" s="287"/>
      <c r="BH93" s="287"/>
      <c r="IP93" s="17" t="e">
        <f>VLOOKUP(#REF!,$IS$21:$IT$29,2,0)</f>
        <v>#REF!</v>
      </c>
    </row>
    <row r="94" spans="1:250" s="17" customFormat="1">
      <c r="A94" s="89" t="e">
        <f>Tri_Incurred_CCounts_Attror!A85</f>
        <v>#N/A</v>
      </c>
      <c r="B94" s="208" t="e">
        <f>IF(A94=$C$16,"",INDEX(Tri_Incurred_CCounts_Attror!$B85:$CC85,1,MATCH($B$16,$A$21:$A$100)-$O94))</f>
        <v>#N/A</v>
      </c>
      <c r="C94" s="208" t="e">
        <f>INDEX(Tri_Incurred_CCounts_Attror!$B85:$CC85,1,Tot_Acc_Per-$O94)</f>
        <v>#VALUE!</v>
      </c>
      <c r="D94" s="87" t="e">
        <f t="shared" si="69"/>
        <v>#VALUE!</v>
      </c>
      <c r="E94" s="87" t="e">
        <f t="shared" si="70"/>
        <v>#N/A</v>
      </c>
      <c r="F94" s="87" t="e">
        <f t="shared" si="71"/>
        <v>#VALUE!</v>
      </c>
      <c r="G94" s="88"/>
      <c r="I94" s="89" t="e">
        <f t="shared" si="72"/>
        <v>#N/A</v>
      </c>
      <c r="J94" s="87" t="e">
        <f t="shared" si="73"/>
        <v>#VALUE!</v>
      </c>
      <c r="K94" s="563" t="e">
        <f t="shared" si="74"/>
        <v>#N/A</v>
      </c>
      <c r="L94" s="279" t="e">
        <f t="shared" si="75"/>
        <v>#N/A</v>
      </c>
      <c r="M94" s="87" t="e">
        <f t="shared" si="76"/>
        <v>#N/A</v>
      </c>
      <c r="N94" s="88" t="e">
        <f t="shared" si="77"/>
        <v>#N/A</v>
      </c>
      <c r="O94" s="744">
        <f t="shared" si="87"/>
        <v>73</v>
      </c>
      <c r="Q94" s="60"/>
      <c r="R94" s="20"/>
      <c r="S94" s="20"/>
      <c r="T94" s="20"/>
      <c r="U94" s="20"/>
      <c r="V94" s="20"/>
      <c r="W94" s="20"/>
      <c r="X94" s="20"/>
      <c r="Y94" s="20"/>
      <c r="Z94" s="61"/>
      <c r="AH94" s="89">
        <f t="shared" si="88"/>
        <v>-36</v>
      </c>
      <c r="AI94" s="121" t="e">
        <f>VLOOKUP(A94,'User Entries'!$A$167:$I$254,9,0)</f>
        <v>#N/A</v>
      </c>
      <c r="AJ94" s="88" t="e">
        <f t="shared" si="80"/>
        <v>#N/A</v>
      </c>
      <c r="AK94" s="121" t="e">
        <f t="shared" si="89"/>
        <v>#N/A</v>
      </c>
      <c r="AM94" s="163" t="e">
        <f t="shared" si="90"/>
        <v>#N/A</v>
      </c>
      <c r="AN94" s="163" t="e">
        <f t="shared" si="91"/>
        <v>#N/A</v>
      </c>
      <c r="AO94" s="163" t="e">
        <f t="shared" si="92"/>
        <v>#N/A</v>
      </c>
      <c r="AP94" s="163" t="e">
        <f t="shared" si="59"/>
        <v>#N/A</v>
      </c>
      <c r="AQ94" s="163" t="e">
        <f t="shared" si="93"/>
        <v>#N/A</v>
      </c>
      <c r="AR94" s="163" t="e">
        <f t="shared" si="94"/>
        <v>#N/A</v>
      </c>
      <c r="AS94" s="163" t="e">
        <f t="shared" si="95"/>
        <v>#N/A</v>
      </c>
      <c r="AT94" s="163" t="e">
        <f t="shared" si="96"/>
        <v>#N/A</v>
      </c>
      <c r="AW94" s="89" t="str">
        <f t="shared" si="81"/>
        <v/>
      </c>
      <c r="AX94" s="286" t="e">
        <f t="shared" si="82"/>
        <v>#N/A</v>
      </c>
      <c r="AY94" s="287" t="e">
        <f t="shared" si="83"/>
        <v>#N/A</v>
      </c>
      <c r="AZ94" s="287">
        <v>1</v>
      </c>
      <c r="BA94" s="287"/>
      <c r="BB94" s="287"/>
      <c r="BC94" s="284"/>
      <c r="BD94" s="287" t="e">
        <f t="shared" si="84"/>
        <v>#N/A</v>
      </c>
      <c r="BE94" s="287" t="e">
        <f t="shared" si="85"/>
        <v>#VALUE!</v>
      </c>
      <c r="BF94" s="287" t="e">
        <f t="shared" si="86"/>
        <v>#N/A</v>
      </c>
      <c r="BG94" s="287"/>
      <c r="BH94" s="287"/>
      <c r="IP94" s="17" t="e">
        <f>VLOOKUP(#REF!,$IS$21:$IT$29,2,0)</f>
        <v>#REF!</v>
      </c>
    </row>
    <row r="95" spans="1:250" s="17" customFormat="1">
      <c r="A95" s="89" t="e">
        <f>Tri_Incurred_CCounts_Attror!A86</f>
        <v>#N/A</v>
      </c>
      <c r="B95" s="208" t="e">
        <f>IF(A95=$C$16,"",INDEX(Tri_Incurred_CCounts_Attror!$B86:$CC86,1,MATCH($B$16,$A$21:$A$100)-$O95))</f>
        <v>#N/A</v>
      </c>
      <c r="C95" s="208" t="e">
        <f>INDEX(Tri_Incurred_CCounts_Attror!$B86:$CC86,1,Tot_Acc_Per-$O95)</f>
        <v>#VALUE!</v>
      </c>
      <c r="D95" s="87" t="e">
        <f t="shared" si="69"/>
        <v>#VALUE!</v>
      </c>
      <c r="E95" s="87" t="e">
        <f t="shared" si="70"/>
        <v>#N/A</v>
      </c>
      <c r="F95" s="87" t="e">
        <f t="shared" si="71"/>
        <v>#VALUE!</v>
      </c>
      <c r="G95" s="88"/>
      <c r="I95" s="89" t="e">
        <f t="shared" si="72"/>
        <v>#N/A</v>
      </c>
      <c r="J95" s="87" t="e">
        <f t="shared" si="73"/>
        <v>#VALUE!</v>
      </c>
      <c r="K95" s="563" t="e">
        <f t="shared" si="74"/>
        <v>#N/A</v>
      </c>
      <c r="L95" s="279" t="e">
        <f t="shared" si="75"/>
        <v>#N/A</v>
      </c>
      <c r="M95" s="87" t="e">
        <f t="shared" si="76"/>
        <v>#N/A</v>
      </c>
      <c r="N95" s="88" t="e">
        <f t="shared" si="77"/>
        <v>#N/A</v>
      </c>
      <c r="O95" s="744">
        <f t="shared" si="87"/>
        <v>74</v>
      </c>
      <c r="Q95" s="60"/>
      <c r="R95" s="20"/>
      <c r="S95" s="20"/>
      <c r="T95" s="20"/>
      <c r="U95" s="20"/>
      <c r="V95" s="20"/>
      <c r="W95" s="20"/>
      <c r="X95" s="20"/>
      <c r="Y95" s="20"/>
      <c r="Z95" s="61"/>
      <c r="AH95" s="89">
        <f t="shared" si="88"/>
        <v>-39</v>
      </c>
      <c r="AI95" s="121" t="e">
        <f>VLOOKUP(A95,'User Entries'!$A$167:$I$254,9,0)</f>
        <v>#N/A</v>
      </c>
      <c r="AJ95" s="88" t="e">
        <f t="shared" si="80"/>
        <v>#N/A</v>
      </c>
      <c r="AK95" s="121" t="e">
        <f t="shared" si="89"/>
        <v>#N/A</v>
      </c>
      <c r="AM95" s="163" t="e">
        <f t="shared" si="90"/>
        <v>#N/A</v>
      </c>
      <c r="AN95" s="163" t="e">
        <f t="shared" si="91"/>
        <v>#N/A</v>
      </c>
      <c r="AO95" s="163" t="e">
        <f t="shared" si="92"/>
        <v>#N/A</v>
      </c>
      <c r="AP95" s="163" t="e">
        <f t="shared" si="59"/>
        <v>#N/A</v>
      </c>
      <c r="AQ95" s="163" t="e">
        <f t="shared" si="93"/>
        <v>#N/A</v>
      </c>
      <c r="AR95" s="163" t="e">
        <f t="shared" si="94"/>
        <v>#N/A</v>
      </c>
      <c r="AS95" s="163" t="e">
        <f t="shared" si="95"/>
        <v>#N/A</v>
      </c>
      <c r="AT95" s="163" t="e">
        <f t="shared" si="96"/>
        <v>#N/A</v>
      </c>
      <c r="AW95" s="89" t="str">
        <f t="shared" si="81"/>
        <v/>
      </c>
      <c r="AX95" s="286" t="e">
        <f t="shared" si="82"/>
        <v>#N/A</v>
      </c>
      <c r="AY95" s="287" t="e">
        <f t="shared" si="83"/>
        <v>#N/A</v>
      </c>
      <c r="AZ95" s="287">
        <v>1</v>
      </c>
      <c r="BA95" s="287"/>
      <c r="BB95" s="287"/>
      <c r="BC95" s="284"/>
      <c r="BD95" s="287" t="e">
        <f t="shared" si="84"/>
        <v>#N/A</v>
      </c>
      <c r="BE95" s="287" t="e">
        <f t="shared" si="85"/>
        <v>#VALUE!</v>
      </c>
      <c r="BF95" s="287" t="e">
        <f t="shared" si="86"/>
        <v>#N/A</v>
      </c>
      <c r="BG95" s="287"/>
      <c r="BH95" s="287"/>
      <c r="IP95" s="17" t="e">
        <f>VLOOKUP(#REF!,$IS$21:$IT$29,2,0)</f>
        <v>#REF!</v>
      </c>
    </row>
    <row r="96" spans="1:250" s="17" customFormat="1">
      <c r="A96" s="89" t="e">
        <f>Tri_Incurred_CCounts_Attror!A87</f>
        <v>#N/A</v>
      </c>
      <c r="B96" s="208" t="e">
        <f>IF(A96=$C$16,"",INDEX(Tri_Incurred_CCounts_Attror!$B87:$CC87,1,MATCH($B$16,$A$21:$A$100)-$O96))</f>
        <v>#N/A</v>
      </c>
      <c r="C96" s="208" t="e">
        <f>INDEX(Tri_Incurred_CCounts_Attror!$B87:$CC87,1,Tot_Acc_Per-$O96)</f>
        <v>#VALUE!</v>
      </c>
      <c r="D96" s="87" t="e">
        <f t="shared" si="69"/>
        <v>#VALUE!</v>
      </c>
      <c r="E96" s="87" t="e">
        <f t="shared" si="70"/>
        <v>#N/A</v>
      </c>
      <c r="F96" s="87" t="e">
        <f t="shared" si="71"/>
        <v>#VALUE!</v>
      </c>
      <c r="G96" s="88"/>
      <c r="I96" s="89" t="e">
        <f t="shared" si="72"/>
        <v>#N/A</v>
      </c>
      <c r="J96" s="87" t="e">
        <f t="shared" si="73"/>
        <v>#VALUE!</v>
      </c>
      <c r="K96" s="563" t="e">
        <f t="shared" si="74"/>
        <v>#N/A</v>
      </c>
      <c r="L96" s="279" t="e">
        <f t="shared" si="75"/>
        <v>#N/A</v>
      </c>
      <c r="M96" s="87" t="e">
        <f t="shared" si="76"/>
        <v>#N/A</v>
      </c>
      <c r="N96" s="88" t="e">
        <f t="shared" si="77"/>
        <v>#N/A</v>
      </c>
      <c r="O96" s="744">
        <f t="shared" si="87"/>
        <v>75</v>
      </c>
      <c r="Q96" s="60"/>
      <c r="R96" s="20"/>
      <c r="S96" s="20"/>
      <c r="T96" s="20"/>
      <c r="U96" s="20"/>
      <c r="V96" s="20"/>
      <c r="W96" s="20"/>
      <c r="X96" s="20"/>
      <c r="Y96" s="20"/>
      <c r="Z96" s="61"/>
      <c r="AH96" s="89">
        <f t="shared" si="88"/>
        <v>-42</v>
      </c>
      <c r="AI96" s="121" t="e">
        <f>VLOOKUP(A96,'User Entries'!$A$167:$I$254,9,0)</f>
        <v>#N/A</v>
      </c>
      <c r="AJ96" s="88" t="e">
        <f t="shared" si="80"/>
        <v>#N/A</v>
      </c>
      <c r="AK96" s="121" t="e">
        <f t="shared" si="89"/>
        <v>#N/A</v>
      </c>
      <c r="AM96" s="163" t="e">
        <f t="shared" si="90"/>
        <v>#N/A</v>
      </c>
      <c r="AN96" s="163" t="e">
        <f t="shared" si="91"/>
        <v>#N/A</v>
      </c>
      <c r="AO96" s="163" t="e">
        <f t="shared" si="92"/>
        <v>#N/A</v>
      </c>
      <c r="AP96" s="163" t="e">
        <f t="shared" si="59"/>
        <v>#N/A</v>
      </c>
      <c r="AQ96" s="163" t="e">
        <f t="shared" si="93"/>
        <v>#N/A</v>
      </c>
      <c r="AR96" s="163" t="e">
        <f t="shared" si="94"/>
        <v>#N/A</v>
      </c>
      <c r="AS96" s="163" t="e">
        <f t="shared" si="95"/>
        <v>#N/A</v>
      </c>
      <c r="AT96" s="163" t="e">
        <f t="shared" si="96"/>
        <v>#N/A</v>
      </c>
      <c r="AW96" s="89" t="str">
        <f t="shared" si="81"/>
        <v/>
      </c>
      <c r="AX96" s="286" t="e">
        <f t="shared" si="82"/>
        <v>#N/A</v>
      </c>
      <c r="AY96" s="287" t="e">
        <f t="shared" si="83"/>
        <v>#N/A</v>
      </c>
      <c r="AZ96" s="287">
        <v>1</v>
      </c>
      <c r="BA96" s="287"/>
      <c r="BB96" s="287"/>
      <c r="BC96" s="284"/>
      <c r="BD96" s="287" t="e">
        <f t="shared" si="84"/>
        <v>#N/A</v>
      </c>
      <c r="BE96" s="287" t="e">
        <f t="shared" si="85"/>
        <v>#VALUE!</v>
      </c>
      <c r="BF96" s="287" t="e">
        <f t="shared" si="86"/>
        <v>#N/A</v>
      </c>
      <c r="BG96" s="287"/>
      <c r="BH96" s="287"/>
      <c r="IP96" s="17" t="e">
        <f>VLOOKUP(#REF!,$IS$21:$IT$29,2,0)</f>
        <v>#REF!</v>
      </c>
    </row>
    <row r="97" spans="1:250" s="17" customFormat="1">
      <c r="A97" s="89" t="e">
        <f>Tri_Incurred_CCounts_Attror!A88</f>
        <v>#N/A</v>
      </c>
      <c r="B97" s="208" t="e">
        <f>IF(A97=$C$16,"",INDEX(Tri_Incurred_CCounts_Attror!$B88:$CC88,1,MATCH($B$16,$A$21:$A$100)-$O97))</f>
        <v>#N/A</v>
      </c>
      <c r="C97" s="208" t="e">
        <f>INDEX(Tri_Incurred_CCounts_Attror!$B88:$CC88,1,Tot_Acc_Per-$O97)</f>
        <v>#VALUE!</v>
      </c>
      <c r="D97" s="87" t="e">
        <f t="shared" si="69"/>
        <v>#VALUE!</v>
      </c>
      <c r="E97" s="87" t="e">
        <f t="shared" si="70"/>
        <v>#N/A</v>
      </c>
      <c r="F97" s="87" t="e">
        <f t="shared" si="71"/>
        <v>#VALUE!</v>
      </c>
      <c r="G97" s="88"/>
      <c r="I97" s="89" t="e">
        <f t="shared" si="72"/>
        <v>#N/A</v>
      </c>
      <c r="J97" s="87" t="e">
        <f t="shared" si="73"/>
        <v>#VALUE!</v>
      </c>
      <c r="K97" s="563" t="e">
        <f t="shared" si="74"/>
        <v>#N/A</v>
      </c>
      <c r="L97" s="279" t="e">
        <f t="shared" si="75"/>
        <v>#N/A</v>
      </c>
      <c r="M97" s="87" t="e">
        <f t="shared" si="76"/>
        <v>#N/A</v>
      </c>
      <c r="N97" s="88" t="e">
        <f t="shared" si="77"/>
        <v>#N/A</v>
      </c>
      <c r="O97" s="744">
        <f t="shared" si="87"/>
        <v>76</v>
      </c>
      <c r="Q97" s="60"/>
      <c r="R97" s="20"/>
      <c r="S97" s="20"/>
      <c r="T97" s="20"/>
      <c r="U97" s="20"/>
      <c r="V97" s="20"/>
      <c r="W97" s="20"/>
      <c r="X97" s="20"/>
      <c r="Y97" s="20"/>
      <c r="Z97" s="61"/>
      <c r="AH97" s="89">
        <f t="shared" si="88"/>
        <v>-45</v>
      </c>
      <c r="AI97" s="121" t="e">
        <f>VLOOKUP(A97,'User Entries'!$A$167:$I$254,9,0)</f>
        <v>#N/A</v>
      </c>
      <c r="AJ97" s="88" t="e">
        <f t="shared" si="80"/>
        <v>#N/A</v>
      </c>
      <c r="AK97" s="121" t="e">
        <f t="shared" si="89"/>
        <v>#N/A</v>
      </c>
      <c r="AM97" s="163" t="e">
        <f t="shared" si="90"/>
        <v>#N/A</v>
      </c>
      <c r="AN97" s="163" t="e">
        <f t="shared" si="91"/>
        <v>#N/A</v>
      </c>
      <c r="AO97" s="163" t="e">
        <f t="shared" si="92"/>
        <v>#N/A</v>
      </c>
      <c r="AP97" s="163" t="e">
        <f t="shared" si="59"/>
        <v>#N/A</v>
      </c>
      <c r="AQ97" s="163" t="e">
        <f t="shared" si="93"/>
        <v>#N/A</v>
      </c>
      <c r="AR97" s="163" t="e">
        <f t="shared" si="94"/>
        <v>#N/A</v>
      </c>
      <c r="AS97" s="163" t="e">
        <f t="shared" si="95"/>
        <v>#N/A</v>
      </c>
      <c r="AT97" s="163" t="e">
        <f t="shared" si="96"/>
        <v>#N/A</v>
      </c>
      <c r="AW97" s="89" t="str">
        <f t="shared" si="81"/>
        <v/>
      </c>
      <c r="AX97" s="286" t="e">
        <f t="shared" si="82"/>
        <v>#N/A</v>
      </c>
      <c r="AY97" s="287" t="e">
        <f t="shared" si="83"/>
        <v>#N/A</v>
      </c>
      <c r="AZ97" s="287">
        <v>1</v>
      </c>
      <c r="BA97" s="287"/>
      <c r="BB97" s="287"/>
      <c r="BC97" s="284"/>
      <c r="BD97" s="287" t="e">
        <f t="shared" si="84"/>
        <v>#N/A</v>
      </c>
      <c r="BE97" s="287" t="e">
        <f t="shared" si="85"/>
        <v>#VALUE!</v>
      </c>
      <c r="BF97" s="287" t="e">
        <f t="shared" si="86"/>
        <v>#N/A</v>
      </c>
      <c r="BG97" s="287"/>
      <c r="BH97" s="287"/>
      <c r="IP97" s="17" t="e">
        <f>VLOOKUP(#REF!,$IS$21:$IT$29,2,0)</f>
        <v>#REF!</v>
      </c>
    </row>
    <row r="98" spans="1:250" s="17" customFormat="1">
      <c r="A98" s="89" t="e">
        <f>Tri_Incurred_CCounts_Attror!A89</f>
        <v>#N/A</v>
      </c>
      <c r="B98" s="208" t="e">
        <f>IF(A98=$C$16,"",INDEX(Tri_Incurred_CCounts_Attror!$B89:$CC89,1,MATCH($B$16,$A$21:$A$100)-$O98))</f>
        <v>#N/A</v>
      </c>
      <c r="C98" s="208" t="e">
        <f>INDEX(Tri_Incurred_CCounts_Attror!$B89:$CC89,1,Tot_Acc_Per-$O98)</f>
        <v>#VALUE!</v>
      </c>
      <c r="D98" s="87" t="e">
        <f t="shared" si="69"/>
        <v>#VALUE!</v>
      </c>
      <c r="E98" s="87" t="e">
        <f t="shared" si="70"/>
        <v>#N/A</v>
      </c>
      <c r="F98" s="87" t="e">
        <f t="shared" si="71"/>
        <v>#VALUE!</v>
      </c>
      <c r="G98" s="88"/>
      <c r="I98" s="89" t="e">
        <f t="shared" si="72"/>
        <v>#N/A</v>
      </c>
      <c r="J98" s="87" t="e">
        <f t="shared" si="73"/>
        <v>#VALUE!</v>
      </c>
      <c r="K98" s="563" t="e">
        <f t="shared" si="74"/>
        <v>#N/A</v>
      </c>
      <c r="L98" s="279" t="e">
        <f t="shared" si="75"/>
        <v>#N/A</v>
      </c>
      <c r="M98" s="87" t="e">
        <f t="shared" si="76"/>
        <v>#N/A</v>
      </c>
      <c r="N98" s="88" t="e">
        <f t="shared" si="77"/>
        <v>#N/A</v>
      </c>
      <c r="O98" s="744">
        <f t="shared" si="87"/>
        <v>77</v>
      </c>
      <c r="Q98" s="60"/>
      <c r="R98" s="20"/>
      <c r="S98" s="20"/>
      <c r="T98" s="20"/>
      <c r="U98" s="20"/>
      <c r="V98" s="20"/>
      <c r="W98" s="20"/>
      <c r="X98" s="20"/>
      <c r="Y98" s="20"/>
      <c r="Z98" s="61"/>
      <c r="AH98" s="89">
        <f t="shared" si="88"/>
        <v>-48</v>
      </c>
      <c r="AI98" s="121" t="e">
        <f>VLOOKUP(A98,'User Entries'!$A$167:$I$254,9,0)</f>
        <v>#N/A</v>
      </c>
      <c r="AJ98" s="88" t="e">
        <f t="shared" si="80"/>
        <v>#N/A</v>
      </c>
      <c r="AK98" s="121" t="e">
        <f t="shared" si="89"/>
        <v>#N/A</v>
      </c>
      <c r="AM98" s="163" t="e">
        <f t="shared" si="90"/>
        <v>#N/A</v>
      </c>
      <c r="AN98" s="163" t="e">
        <f t="shared" si="91"/>
        <v>#N/A</v>
      </c>
      <c r="AO98" s="163" t="e">
        <f t="shared" si="92"/>
        <v>#N/A</v>
      </c>
      <c r="AP98" s="163" t="e">
        <f t="shared" si="59"/>
        <v>#N/A</v>
      </c>
      <c r="AQ98" s="163" t="e">
        <f t="shared" si="93"/>
        <v>#N/A</v>
      </c>
      <c r="AR98" s="163" t="e">
        <f t="shared" si="94"/>
        <v>#N/A</v>
      </c>
      <c r="AS98" s="163" t="e">
        <f t="shared" si="95"/>
        <v>#N/A</v>
      </c>
      <c r="AT98" s="163" t="e">
        <f t="shared" si="96"/>
        <v>#N/A</v>
      </c>
      <c r="AW98" s="89" t="str">
        <f t="shared" si="81"/>
        <v/>
      </c>
      <c r="AX98" s="286" t="e">
        <f t="shared" si="82"/>
        <v>#N/A</v>
      </c>
      <c r="AY98" s="287" t="e">
        <f t="shared" si="83"/>
        <v>#N/A</v>
      </c>
      <c r="AZ98" s="287">
        <v>1</v>
      </c>
      <c r="BA98" s="287"/>
      <c r="BB98" s="287"/>
      <c r="BC98" s="284"/>
      <c r="BD98" s="287" t="e">
        <f t="shared" si="84"/>
        <v>#N/A</v>
      </c>
      <c r="BE98" s="287" t="e">
        <f t="shared" si="85"/>
        <v>#VALUE!</v>
      </c>
      <c r="BF98" s="287" t="e">
        <f t="shared" si="86"/>
        <v>#N/A</v>
      </c>
      <c r="BG98" s="287"/>
      <c r="BH98" s="287"/>
      <c r="IP98" s="17" t="e">
        <f>VLOOKUP(#REF!,$IS$21:$IT$29,2,0)</f>
        <v>#REF!</v>
      </c>
    </row>
    <row r="99" spans="1:250" s="17" customFormat="1">
      <c r="A99" s="89" t="e">
        <f>Tri_Incurred_CCounts_Attror!A90</f>
        <v>#N/A</v>
      </c>
      <c r="B99" s="208" t="e">
        <f>IF(A99=$C$16,"",INDEX(Tri_Incurred_CCounts_Attror!$B90:$CC90,1,MATCH($B$16,$A$21:$A$100)-$O99))</f>
        <v>#N/A</v>
      </c>
      <c r="C99" s="208" t="e">
        <f>INDEX(Tri_Incurred_CCounts_Attror!$B90:$CC90,1,Tot_Acc_Per-$O99)</f>
        <v>#VALUE!</v>
      </c>
      <c r="D99" s="87" t="e">
        <f t="shared" si="69"/>
        <v>#VALUE!</v>
      </c>
      <c r="E99" s="87" t="e">
        <f t="shared" si="70"/>
        <v>#N/A</v>
      </c>
      <c r="F99" s="87" t="e">
        <f t="shared" si="71"/>
        <v>#VALUE!</v>
      </c>
      <c r="G99" s="88"/>
      <c r="I99" s="89" t="e">
        <f t="shared" si="72"/>
        <v>#N/A</v>
      </c>
      <c r="J99" s="87" t="e">
        <f t="shared" si="73"/>
        <v>#VALUE!</v>
      </c>
      <c r="K99" s="563" t="e">
        <f t="shared" si="74"/>
        <v>#N/A</v>
      </c>
      <c r="L99" s="279" t="e">
        <f t="shared" si="75"/>
        <v>#N/A</v>
      </c>
      <c r="M99" s="87" t="e">
        <f t="shared" si="76"/>
        <v>#N/A</v>
      </c>
      <c r="N99" s="88" t="e">
        <f t="shared" si="77"/>
        <v>#N/A</v>
      </c>
      <c r="O99" s="744">
        <f t="shared" si="87"/>
        <v>78</v>
      </c>
      <c r="Q99" s="60"/>
      <c r="R99" s="20"/>
      <c r="S99" s="20"/>
      <c r="T99" s="20"/>
      <c r="U99" s="20"/>
      <c r="V99" s="20"/>
      <c r="W99" s="20"/>
      <c r="X99" s="20"/>
      <c r="Y99" s="20"/>
      <c r="Z99" s="61"/>
      <c r="AH99" s="89">
        <f t="shared" si="88"/>
        <v>-51</v>
      </c>
      <c r="AI99" s="121" t="e">
        <f>VLOOKUP(A99,'User Entries'!$A$167:$I$254,9,0)</f>
        <v>#N/A</v>
      </c>
      <c r="AJ99" s="88" t="e">
        <f t="shared" si="80"/>
        <v>#N/A</v>
      </c>
      <c r="AK99" s="121" t="e">
        <f t="shared" si="89"/>
        <v>#N/A</v>
      </c>
      <c r="AM99" s="163" t="e">
        <f t="shared" si="90"/>
        <v>#N/A</v>
      </c>
      <c r="AN99" s="163" t="e">
        <f t="shared" si="91"/>
        <v>#N/A</v>
      </c>
      <c r="AO99" s="163" t="e">
        <f t="shared" si="92"/>
        <v>#N/A</v>
      </c>
      <c r="AP99" s="163" t="e">
        <f t="shared" si="59"/>
        <v>#N/A</v>
      </c>
      <c r="AQ99" s="163" t="e">
        <f t="shared" si="93"/>
        <v>#N/A</v>
      </c>
      <c r="AR99" s="163" t="e">
        <f t="shared" si="94"/>
        <v>#N/A</v>
      </c>
      <c r="AS99" s="163" t="e">
        <f t="shared" si="95"/>
        <v>#N/A</v>
      </c>
      <c r="AT99" s="163" t="e">
        <f t="shared" si="96"/>
        <v>#N/A</v>
      </c>
      <c r="AW99" s="89" t="str">
        <f t="shared" si="81"/>
        <v/>
      </c>
      <c r="AX99" s="286" t="e">
        <f t="shared" si="82"/>
        <v>#N/A</v>
      </c>
      <c r="AY99" s="287" t="e">
        <f t="shared" si="83"/>
        <v>#N/A</v>
      </c>
      <c r="AZ99" s="287">
        <v>1</v>
      </c>
      <c r="BA99" s="287"/>
      <c r="BB99" s="287"/>
      <c r="BC99" s="284"/>
      <c r="BD99" s="287" t="e">
        <f t="shared" si="84"/>
        <v>#N/A</v>
      </c>
      <c r="BE99" s="287" t="e">
        <f t="shared" si="85"/>
        <v>#VALUE!</v>
      </c>
      <c r="BF99" s="287" t="e">
        <f t="shared" si="86"/>
        <v>#N/A</v>
      </c>
      <c r="BG99" s="287"/>
      <c r="BH99" s="287"/>
      <c r="IP99" s="17" t="e">
        <f>VLOOKUP(#REF!,$IS$21:$IT$29,2,0)</f>
        <v>#REF!</v>
      </c>
    </row>
    <row r="100" spans="1:250" s="17" customFormat="1">
      <c r="A100" s="89" t="e">
        <f>Tri_Incurred_CCounts_Attror!A91</f>
        <v>#N/A</v>
      </c>
      <c r="B100" s="208" t="e">
        <f>IF(A100=$C$16,"",INDEX(Tri_Incurred_CCounts_Attror!$B91:$CC91,1,MATCH($B$16,$A$21:$A$100)-$O100))</f>
        <v>#N/A</v>
      </c>
      <c r="C100" s="208" t="e">
        <f>INDEX(Tri_Incurred_CCounts_Attror!$B91:$CC91,1,Tot_Acc_Per-$O100)</f>
        <v>#VALUE!</v>
      </c>
      <c r="D100" s="87" t="e">
        <f t="shared" si="69"/>
        <v>#VALUE!</v>
      </c>
      <c r="E100" s="87" t="e">
        <f t="shared" si="70"/>
        <v>#N/A</v>
      </c>
      <c r="F100" s="87" t="e">
        <f t="shared" si="71"/>
        <v>#VALUE!</v>
      </c>
      <c r="G100" s="88"/>
      <c r="I100" s="89" t="e">
        <f t="shared" si="72"/>
        <v>#N/A</v>
      </c>
      <c r="J100" s="87" t="e">
        <f t="shared" si="73"/>
        <v>#VALUE!</v>
      </c>
      <c r="K100" s="563" t="e">
        <f t="shared" si="74"/>
        <v>#N/A</v>
      </c>
      <c r="L100" s="279" t="e">
        <f t="shared" si="75"/>
        <v>#N/A</v>
      </c>
      <c r="M100" s="87" t="e">
        <f t="shared" si="76"/>
        <v>#N/A</v>
      </c>
      <c r="N100" s="88" t="e">
        <f t="shared" si="77"/>
        <v>#N/A</v>
      </c>
      <c r="O100" s="744">
        <f t="shared" si="87"/>
        <v>79</v>
      </c>
      <c r="Q100" s="60"/>
      <c r="R100" s="20"/>
      <c r="S100" s="20"/>
      <c r="T100" s="20"/>
      <c r="U100" s="20"/>
      <c r="V100" s="20"/>
      <c r="W100" s="20"/>
      <c r="X100" s="20"/>
      <c r="Y100" s="20"/>
      <c r="Z100" s="61"/>
      <c r="AH100" s="89">
        <f t="shared" si="88"/>
        <v>-54</v>
      </c>
      <c r="AI100" s="121" t="e">
        <f>VLOOKUP(A100,'User Entries'!$A$167:$I$254,9,0)</f>
        <v>#N/A</v>
      </c>
      <c r="AJ100" s="88" t="e">
        <f t="shared" si="80"/>
        <v>#N/A</v>
      </c>
      <c r="AK100" s="121" t="e">
        <f t="shared" si="89"/>
        <v>#N/A</v>
      </c>
      <c r="AM100" s="163" t="e">
        <f t="shared" si="90"/>
        <v>#N/A</v>
      </c>
      <c r="AN100" s="163" t="e">
        <f t="shared" si="91"/>
        <v>#N/A</v>
      </c>
      <c r="AO100" s="163" t="e">
        <f t="shared" si="92"/>
        <v>#N/A</v>
      </c>
      <c r="AP100" s="163" t="e">
        <f t="shared" si="59"/>
        <v>#N/A</v>
      </c>
      <c r="AQ100" s="163" t="e">
        <f t="shared" si="93"/>
        <v>#N/A</v>
      </c>
      <c r="AR100" s="163" t="e">
        <f t="shared" si="94"/>
        <v>#N/A</v>
      </c>
      <c r="AS100" s="163" t="e">
        <f t="shared" si="95"/>
        <v>#N/A</v>
      </c>
      <c r="AT100" s="163" t="e">
        <f t="shared" si="96"/>
        <v>#N/A</v>
      </c>
      <c r="AW100" s="89" t="str">
        <f t="shared" si="81"/>
        <v/>
      </c>
      <c r="AX100" s="286" t="e">
        <f t="shared" si="82"/>
        <v>#N/A</v>
      </c>
      <c r="AY100" s="287" t="e">
        <f t="shared" si="83"/>
        <v>#N/A</v>
      </c>
      <c r="AZ100" s="287">
        <v>1</v>
      </c>
      <c r="BA100" s="287"/>
      <c r="BB100" s="287"/>
      <c r="BC100" s="284"/>
      <c r="BD100" s="287" t="e">
        <f t="shared" si="84"/>
        <v>#N/A</v>
      </c>
      <c r="BE100" s="287" t="e">
        <f t="shared" si="85"/>
        <v>#VALUE!</v>
      </c>
      <c r="BF100" s="287" t="e">
        <f t="shared" si="86"/>
        <v>#N/A</v>
      </c>
      <c r="BG100" s="287"/>
      <c r="BH100" s="287"/>
      <c r="IP100" s="17" t="e">
        <f>VLOOKUP(#REF!,$IS$21:$IT$29,2,0)</f>
        <v>#REF!</v>
      </c>
    </row>
    <row r="101" spans="1:250">
      <c r="A101" s="89" t="e">
        <f>Tri_Incurred_CCounts_Attror!A92</f>
        <v>#N/A</v>
      </c>
      <c r="B101" s="208" t="e">
        <f>IF(A101=$C$16,"",INDEX(Tri_Incurred_CCounts_Attror!$B92:$CC92,1,MATCH($B$16,$A$21:$A$100)-$O101))</f>
        <v>#N/A</v>
      </c>
      <c r="C101" s="208" t="e">
        <f>INDEX(Tri_Incurred_CCounts_Attror!$B92:$CC92,1,Tot_Acc_Per-$O101)</f>
        <v>#VALUE!</v>
      </c>
      <c r="D101" s="87" t="e">
        <f t="shared" si="69"/>
        <v>#VALUE!</v>
      </c>
      <c r="E101" s="87" t="e">
        <f t="shared" si="70"/>
        <v>#N/A</v>
      </c>
      <c r="F101" s="87" t="e">
        <f t="shared" si="71"/>
        <v>#VALUE!</v>
      </c>
      <c r="G101" s="88"/>
      <c r="I101" s="89" t="e">
        <f t="shared" si="72"/>
        <v>#N/A</v>
      </c>
      <c r="J101" s="87" t="e">
        <f t="shared" si="73"/>
        <v>#VALUE!</v>
      </c>
      <c r="K101" s="563" t="e">
        <f t="shared" si="74"/>
        <v>#N/A</v>
      </c>
      <c r="L101" s="279" t="e">
        <f t="shared" si="75"/>
        <v>#N/A</v>
      </c>
      <c r="M101" s="87" t="e">
        <f t="shared" si="76"/>
        <v>#N/A</v>
      </c>
      <c r="N101" s="88" t="e">
        <f t="shared" si="77"/>
        <v>#N/A</v>
      </c>
      <c r="O101" s="744">
        <f t="shared" si="87"/>
        <v>80</v>
      </c>
      <c r="Q101" s="60"/>
      <c r="R101" s="20"/>
      <c r="S101" s="20"/>
      <c r="T101" s="20"/>
      <c r="U101" s="20"/>
      <c r="V101" s="20"/>
      <c r="W101" s="20"/>
      <c r="X101" s="20"/>
      <c r="Y101" s="20"/>
      <c r="Z101" s="61"/>
      <c r="AW101" s="285"/>
      <c r="AX101" s="284"/>
      <c r="AY101" s="284"/>
      <c r="AZ101" s="284"/>
      <c r="BA101" s="284"/>
      <c r="BB101" s="284"/>
      <c r="BC101" s="284"/>
      <c r="BD101" s="284"/>
      <c r="BE101" s="284"/>
      <c r="BF101" s="284"/>
      <c r="BG101" s="284"/>
      <c r="BH101" s="284"/>
    </row>
    <row r="102" spans="1:250">
      <c r="A102" s="89" t="e">
        <f>Tri_Incurred_CCounts_Attror!A93</f>
        <v>#N/A</v>
      </c>
      <c r="B102" s="208" t="e">
        <f>IF(A102=$C$16,"",INDEX(Tri_Incurred_CCounts_Attror!$B93:$CC93,1,MATCH($B$16,$A$21:$A$100)-$O102))</f>
        <v>#N/A</v>
      </c>
      <c r="C102" s="208" t="e">
        <f>INDEX(Tri_Incurred_CCounts_Attror!$B93:$CC93,1,Tot_Acc_Per-$O102)</f>
        <v>#VALUE!</v>
      </c>
      <c r="D102" s="87" t="e">
        <f t="shared" si="69"/>
        <v>#VALUE!</v>
      </c>
      <c r="E102" s="87" t="e">
        <f t="shared" si="70"/>
        <v>#N/A</v>
      </c>
      <c r="F102" s="87" t="e">
        <f t="shared" si="71"/>
        <v>#VALUE!</v>
      </c>
      <c r="G102" s="88"/>
      <c r="I102" s="89" t="e">
        <f t="shared" si="72"/>
        <v>#N/A</v>
      </c>
      <c r="J102" s="87" t="e">
        <f t="shared" si="73"/>
        <v>#VALUE!</v>
      </c>
      <c r="K102" s="563" t="e">
        <f t="shared" si="74"/>
        <v>#N/A</v>
      </c>
      <c r="L102" s="279" t="e">
        <f t="shared" si="75"/>
        <v>#N/A</v>
      </c>
      <c r="M102" s="87" t="e">
        <f t="shared" si="76"/>
        <v>#N/A</v>
      </c>
      <c r="N102" s="88" t="e">
        <f t="shared" si="77"/>
        <v>#N/A</v>
      </c>
      <c r="O102" s="744">
        <f t="shared" si="87"/>
        <v>81</v>
      </c>
      <c r="Q102" s="60"/>
      <c r="R102" s="20"/>
      <c r="S102" s="20"/>
      <c r="T102" s="20"/>
      <c r="U102" s="20"/>
      <c r="V102" s="20"/>
      <c r="W102" s="20"/>
      <c r="X102" s="20"/>
      <c r="Y102" s="20"/>
      <c r="Z102" s="61"/>
      <c r="AW102" s="285"/>
      <c r="AX102" s="284"/>
      <c r="AY102" s="284"/>
      <c r="AZ102" s="284"/>
      <c r="BA102" s="284"/>
      <c r="BB102" s="284"/>
      <c r="BC102" s="284"/>
      <c r="BD102" s="284"/>
      <c r="BE102" s="284"/>
      <c r="BF102" s="284"/>
      <c r="BG102" s="284"/>
      <c r="BH102" s="284"/>
    </row>
    <row r="103" spans="1:250">
      <c r="A103" s="89" t="e">
        <f>Tri_Incurred_CCounts_Attror!A94</f>
        <v>#N/A</v>
      </c>
      <c r="B103" s="208" t="e">
        <f>IF(A103=$C$16,"",INDEX(Tri_Incurred_CCounts_Attror!$B94:$CC94,1,MATCH($B$16,$A$21:$A$100)-$O103))</f>
        <v>#N/A</v>
      </c>
      <c r="C103" s="208" t="e">
        <f>INDEX(Tri_Incurred_CCounts_Attror!$B94:$CC94,1,Tot_Acc_Per-$O103)</f>
        <v>#VALUE!</v>
      </c>
      <c r="D103" s="87" t="e">
        <f t="shared" si="69"/>
        <v>#VALUE!</v>
      </c>
      <c r="E103" s="87" t="e">
        <f t="shared" si="70"/>
        <v>#N/A</v>
      </c>
      <c r="F103" s="87" t="e">
        <f t="shared" si="71"/>
        <v>#VALUE!</v>
      </c>
      <c r="G103" s="88"/>
      <c r="I103" s="89" t="e">
        <f t="shared" si="72"/>
        <v>#N/A</v>
      </c>
      <c r="J103" s="87" t="e">
        <f t="shared" si="73"/>
        <v>#VALUE!</v>
      </c>
      <c r="K103" s="563" t="e">
        <f t="shared" si="74"/>
        <v>#N/A</v>
      </c>
      <c r="L103" s="279" t="e">
        <f t="shared" si="75"/>
        <v>#N/A</v>
      </c>
      <c r="M103" s="87" t="e">
        <f t="shared" si="76"/>
        <v>#N/A</v>
      </c>
      <c r="N103" s="88" t="e">
        <f t="shared" si="77"/>
        <v>#N/A</v>
      </c>
      <c r="O103" s="744">
        <f t="shared" si="87"/>
        <v>82</v>
      </c>
      <c r="Q103" s="60"/>
      <c r="R103" s="20"/>
      <c r="S103" s="20"/>
      <c r="T103" s="20"/>
      <c r="U103" s="20"/>
      <c r="V103" s="20"/>
      <c r="W103" s="20"/>
      <c r="X103" s="20"/>
      <c r="Y103" s="20"/>
      <c r="Z103" s="61"/>
      <c r="AW103" s="285"/>
      <c r="AX103" s="284"/>
      <c r="AY103" s="284"/>
      <c r="AZ103" s="284"/>
      <c r="BA103" s="284"/>
      <c r="BB103" s="284"/>
      <c r="BC103" s="284"/>
      <c r="BD103" s="284"/>
      <c r="BE103" s="284"/>
      <c r="BF103" s="284"/>
      <c r="BG103" s="284"/>
      <c r="BH103" s="284"/>
    </row>
    <row r="104" spans="1:250">
      <c r="A104" s="89" t="e">
        <f>Tri_Incurred_CCounts_Attror!A95</f>
        <v>#N/A</v>
      </c>
      <c r="B104" s="208" t="e">
        <f>IF(A104=$C$16,"",INDEX(Tri_Incurred_CCounts_Attror!$B95:$CC95,1,MATCH($B$16,$A$21:$A$100)-$O104))</f>
        <v>#N/A</v>
      </c>
      <c r="C104" s="208" t="e">
        <f>INDEX(Tri_Incurred_CCounts_Attror!$B95:$CC95,1,Tot_Acc_Per-$O104)</f>
        <v>#VALUE!</v>
      </c>
      <c r="D104" s="87" t="e">
        <f t="shared" si="69"/>
        <v>#VALUE!</v>
      </c>
      <c r="E104" s="87" t="e">
        <f t="shared" si="70"/>
        <v>#N/A</v>
      </c>
      <c r="F104" s="87" t="e">
        <f t="shared" si="71"/>
        <v>#VALUE!</v>
      </c>
      <c r="G104" s="88"/>
      <c r="I104" s="89" t="e">
        <f t="shared" si="72"/>
        <v>#N/A</v>
      </c>
      <c r="J104" s="87" t="e">
        <f t="shared" si="73"/>
        <v>#VALUE!</v>
      </c>
      <c r="K104" s="563" t="e">
        <f t="shared" si="74"/>
        <v>#N/A</v>
      </c>
      <c r="L104" s="279" t="e">
        <f t="shared" si="75"/>
        <v>#N/A</v>
      </c>
      <c r="M104" s="87" t="e">
        <f t="shared" si="76"/>
        <v>#N/A</v>
      </c>
      <c r="N104" s="88" t="e">
        <f t="shared" si="77"/>
        <v>#N/A</v>
      </c>
      <c r="O104" s="744">
        <f t="shared" si="87"/>
        <v>83</v>
      </c>
      <c r="Q104" s="60"/>
      <c r="R104" s="20"/>
      <c r="S104" s="20"/>
      <c r="T104" s="20"/>
      <c r="U104" s="20"/>
      <c r="V104" s="20"/>
      <c r="W104" s="20"/>
      <c r="X104" s="20"/>
      <c r="Y104" s="20"/>
      <c r="Z104" s="61"/>
      <c r="AW104" s="285"/>
      <c r="AX104" s="284"/>
      <c r="AY104" s="284"/>
      <c r="AZ104" s="284"/>
      <c r="BA104" s="284"/>
      <c r="BB104" s="284"/>
      <c r="BC104" s="284"/>
      <c r="BD104" s="284"/>
      <c r="BE104" s="284"/>
      <c r="BF104" s="284"/>
      <c r="BG104" s="284"/>
      <c r="BH104" s="284"/>
    </row>
    <row r="105" spans="1:250">
      <c r="A105" s="89" t="e">
        <f>Tri_Incurred_CCounts_Attror!A96</f>
        <v>#N/A</v>
      </c>
      <c r="B105" s="208" t="e">
        <f>IF(A105=$C$16,"",INDEX(Tri_Incurred_CCounts_Attror!$B96:$CC96,1,MATCH($B$16,$A$21:$A$100)-$O105))</f>
        <v>#N/A</v>
      </c>
      <c r="C105" s="208" t="e">
        <f>INDEX(Tri_Incurred_CCounts_Attror!$B96:$CC96,1,Tot_Acc_Per-$O105)</f>
        <v>#VALUE!</v>
      </c>
      <c r="D105" s="87" t="e">
        <f t="shared" si="69"/>
        <v>#VALUE!</v>
      </c>
      <c r="E105" s="87" t="e">
        <f t="shared" si="70"/>
        <v>#N/A</v>
      </c>
      <c r="F105" s="87" t="e">
        <f t="shared" si="71"/>
        <v>#VALUE!</v>
      </c>
      <c r="G105" s="88"/>
      <c r="I105" s="89" t="e">
        <f t="shared" si="72"/>
        <v>#N/A</v>
      </c>
      <c r="J105" s="87" t="e">
        <f t="shared" si="73"/>
        <v>#VALUE!</v>
      </c>
      <c r="K105" s="563" t="e">
        <f t="shared" si="74"/>
        <v>#N/A</v>
      </c>
      <c r="L105" s="279" t="e">
        <f t="shared" si="75"/>
        <v>#N/A</v>
      </c>
      <c r="M105" s="87" t="e">
        <f t="shared" si="76"/>
        <v>#N/A</v>
      </c>
      <c r="N105" s="88" t="e">
        <f t="shared" si="77"/>
        <v>#N/A</v>
      </c>
      <c r="O105" s="744">
        <f t="shared" si="87"/>
        <v>84</v>
      </c>
      <c r="Q105" s="60"/>
      <c r="R105" s="20"/>
      <c r="S105" s="20"/>
      <c r="T105" s="20"/>
      <c r="U105" s="20"/>
      <c r="V105" s="20"/>
      <c r="W105" s="20"/>
      <c r="X105" s="20"/>
      <c r="Y105" s="20"/>
      <c r="Z105" s="61"/>
      <c r="AW105" s="285"/>
      <c r="AX105" s="284"/>
      <c r="AY105" s="284"/>
      <c r="AZ105" s="284"/>
      <c r="BA105" s="284"/>
      <c r="BB105" s="284"/>
      <c r="BC105" s="284"/>
      <c r="BD105" s="284"/>
      <c r="BE105" s="284"/>
      <c r="BF105" s="284"/>
      <c r="BG105" s="284"/>
      <c r="BH105" s="284"/>
    </row>
    <row r="106" spans="1:250">
      <c r="A106" s="89" t="e">
        <f>Tri_Incurred_CCounts_Attror!A97</f>
        <v>#N/A</v>
      </c>
      <c r="B106" s="208" t="e">
        <f>IF(A106=$C$16,"",INDEX(Tri_Incurred_CCounts_Attror!$B97:$CC97,1,MATCH($B$16,$A$21:$A$100)-$O106))</f>
        <v>#N/A</v>
      </c>
      <c r="C106" s="208" t="e">
        <f>INDEX(Tri_Incurred_CCounts_Attror!$B97:$CC97,1,Tot_Acc_Per-$O106)</f>
        <v>#VALUE!</v>
      </c>
      <c r="D106" s="87" t="e">
        <f t="shared" si="69"/>
        <v>#VALUE!</v>
      </c>
      <c r="E106" s="87" t="e">
        <f t="shared" si="70"/>
        <v>#N/A</v>
      </c>
      <c r="F106" s="87" t="e">
        <f t="shared" si="71"/>
        <v>#VALUE!</v>
      </c>
      <c r="G106" s="88"/>
      <c r="I106" s="89" t="e">
        <f t="shared" si="72"/>
        <v>#N/A</v>
      </c>
      <c r="J106" s="87" t="e">
        <f t="shared" si="73"/>
        <v>#VALUE!</v>
      </c>
      <c r="K106" s="563" t="e">
        <f t="shared" si="74"/>
        <v>#N/A</v>
      </c>
      <c r="L106" s="279" t="e">
        <f t="shared" si="75"/>
        <v>#N/A</v>
      </c>
      <c r="M106" s="87" t="e">
        <f t="shared" si="76"/>
        <v>#N/A</v>
      </c>
      <c r="N106" s="88" t="e">
        <f t="shared" si="77"/>
        <v>#N/A</v>
      </c>
      <c r="O106" s="744">
        <f t="shared" si="87"/>
        <v>85</v>
      </c>
      <c r="Q106" s="60"/>
      <c r="R106" s="20"/>
      <c r="S106" s="20"/>
      <c r="T106" s="20"/>
      <c r="U106" s="20"/>
      <c r="V106" s="20"/>
      <c r="W106" s="20"/>
      <c r="X106" s="20"/>
      <c r="Y106" s="20"/>
      <c r="Z106" s="61"/>
      <c r="AW106" s="285"/>
      <c r="AX106" s="284"/>
      <c r="AY106" s="284"/>
      <c r="AZ106" s="284"/>
      <c r="BA106" s="284"/>
      <c r="BB106" s="284"/>
      <c r="BC106" s="284"/>
      <c r="BD106" s="284"/>
      <c r="BE106" s="284"/>
      <c r="BF106" s="284"/>
      <c r="BG106" s="284"/>
      <c r="BH106" s="284"/>
    </row>
    <row r="107" spans="1:250">
      <c r="A107" s="89" t="e">
        <f>Tri_Incurred_CCounts_Attror!A98</f>
        <v>#N/A</v>
      </c>
      <c r="B107" s="208" t="e">
        <f>IF(A107=$C$16,"",INDEX(Tri_Incurred_CCounts_Attror!$B98:$CC98,1,MATCH($B$16,$A$21:$A$100)-$O107))</f>
        <v>#N/A</v>
      </c>
      <c r="C107" s="208" t="e">
        <f>INDEX(Tri_Incurred_CCounts_Attror!$B98:$CC98,1,Tot_Acc_Per-$O107)</f>
        <v>#VALUE!</v>
      </c>
      <c r="D107" s="87" t="e">
        <f t="shared" si="69"/>
        <v>#VALUE!</v>
      </c>
      <c r="E107" s="87" t="e">
        <f t="shared" si="70"/>
        <v>#N/A</v>
      </c>
      <c r="F107" s="87" t="e">
        <f t="shared" si="71"/>
        <v>#VALUE!</v>
      </c>
      <c r="G107" s="88"/>
      <c r="I107" s="89" t="e">
        <f t="shared" si="72"/>
        <v>#N/A</v>
      </c>
      <c r="J107" s="87" t="e">
        <f t="shared" si="73"/>
        <v>#VALUE!</v>
      </c>
      <c r="K107" s="563" t="e">
        <f t="shared" si="74"/>
        <v>#N/A</v>
      </c>
      <c r="L107" s="279" t="e">
        <f t="shared" si="75"/>
        <v>#N/A</v>
      </c>
      <c r="M107" s="87" t="e">
        <f t="shared" si="76"/>
        <v>#N/A</v>
      </c>
      <c r="N107" s="88" t="e">
        <f t="shared" si="77"/>
        <v>#N/A</v>
      </c>
      <c r="O107" s="744">
        <f t="shared" si="87"/>
        <v>86</v>
      </c>
      <c r="Q107" s="96"/>
      <c r="R107" s="97"/>
      <c r="S107" s="97"/>
      <c r="T107" s="97"/>
      <c r="U107" s="97"/>
      <c r="V107" s="97"/>
      <c r="W107" s="97"/>
      <c r="X107" s="97"/>
      <c r="Y107" s="97"/>
      <c r="Z107" s="61"/>
      <c r="AW107" s="285"/>
      <c r="AX107" s="284"/>
      <c r="AY107" s="284"/>
      <c r="AZ107" s="284"/>
      <c r="BA107" s="284"/>
      <c r="BB107" s="284"/>
      <c r="BC107" s="284"/>
      <c r="BD107" s="284"/>
      <c r="BE107" s="284"/>
      <c r="BF107" s="284"/>
      <c r="BG107" s="284"/>
      <c r="BH107" s="284"/>
    </row>
    <row r="108" spans="1:250">
      <c r="A108" s="89" t="e">
        <f>Tri_Incurred_CCounts_Attror!A99</f>
        <v>#N/A</v>
      </c>
      <c r="B108" s="208" t="e">
        <f>IF(A108=$C$16,"",INDEX(Tri_Incurred_CCounts_Attror!$B99:$CC99,1,MATCH($B$16,$A$21:$A$100)-$O108))</f>
        <v>#N/A</v>
      </c>
      <c r="C108" s="208" t="e">
        <f>INDEX(Tri_Incurred_CCounts_Attror!$B99:$CC99,1,Tot_Acc_Per-$O108)</f>
        <v>#VALUE!</v>
      </c>
      <c r="D108" s="87" t="e">
        <f t="shared" si="69"/>
        <v>#VALUE!</v>
      </c>
      <c r="E108" s="87" t="e">
        <f t="shared" si="70"/>
        <v>#N/A</v>
      </c>
      <c r="F108" s="87" t="e">
        <f t="shared" si="71"/>
        <v>#VALUE!</v>
      </c>
      <c r="G108" s="88"/>
      <c r="I108" s="89" t="e">
        <f t="shared" si="72"/>
        <v>#N/A</v>
      </c>
      <c r="J108" s="87" t="e">
        <f t="shared" si="73"/>
        <v>#VALUE!</v>
      </c>
      <c r="K108" s="563" t="e">
        <f t="shared" si="74"/>
        <v>#N/A</v>
      </c>
      <c r="L108" s="279" t="e">
        <f t="shared" si="75"/>
        <v>#N/A</v>
      </c>
      <c r="M108" s="87" t="e">
        <f t="shared" si="76"/>
        <v>#N/A</v>
      </c>
      <c r="N108" s="88" t="e">
        <f t="shared" si="77"/>
        <v>#N/A</v>
      </c>
      <c r="O108" s="744">
        <f t="shared" si="87"/>
        <v>87</v>
      </c>
      <c r="AW108" s="285"/>
      <c r="AX108" s="284"/>
      <c r="AY108" s="284"/>
      <c r="AZ108" s="284"/>
      <c r="BA108" s="284"/>
      <c r="BB108" s="284"/>
      <c r="BC108" s="284"/>
      <c r="BD108" s="284"/>
      <c r="BE108" s="284"/>
      <c r="BF108" s="284"/>
      <c r="BG108" s="284"/>
      <c r="BH108" s="284"/>
    </row>
    <row r="109" spans="1:250">
      <c r="AW109" s="285"/>
      <c r="AX109" s="284"/>
      <c r="AY109" s="284"/>
      <c r="AZ109" s="284"/>
      <c r="BA109" s="284"/>
      <c r="BB109" s="284"/>
      <c r="BC109" s="284"/>
      <c r="BD109" s="284"/>
      <c r="BE109" s="284"/>
      <c r="BF109" s="284"/>
      <c r="BG109" s="284"/>
      <c r="BH109" s="284"/>
    </row>
    <row r="110" spans="1:250">
      <c r="AW110" s="285"/>
      <c r="AX110" s="284"/>
      <c r="AY110" s="284"/>
      <c r="AZ110" s="284"/>
      <c r="BA110" s="284"/>
      <c r="BB110" s="284"/>
      <c r="BC110" s="284"/>
      <c r="BD110" s="284"/>
      <c r="BE110" s="284"/>
      <c r="BF110" s="284"/>
      <c r="BG110" s="284"/>
      <c r="BH110" s="284"/>
    </row>
    <row r="111" spans="1:250">
      <c r="AW111" s="285"/>
      <c r="AX111" s="284"/>
      <c r="AY111" s="284"/>
      <c r="AZ111" s="284"/>
      <c r="BA111" s="284"/>
      <c r="BB111" s="284"/>
      <c r="BC111" s="284"/>
      <c r="BD111" s="284"/>
      <c r="BE111" s="284"/>
      <c r="BF111" s="284"/>
      <c r="BG111" s="284"/>
      <c r="BH111" s="284"/>
    </row>
    <row r="112" spans="1:250">
      <c r="AW112" s="285"/>
      <c r="AX112" s="284"/>
      <c r="AY112" s="284"/>
      <c r="AZ112" s="284"/>
      <c r="BA112" s="284"/>
      <c r="BB112" s="284"/>
      <c r="BC112" s="284"/>
      <c r="BD112" s="284"/>
      <c r="BE112" s="284"/>
      <c r="BF112" s="284"/>
      <c r="BG112" s="284"/>
      <c r="BH112" s="284"/>
    </row>
    <row r="113" spans="17:60">
      <c r="Q113" s="20"/>
      <c r="R113" s="20"/>
      <c r="S113" s="20"/>
      <c r="T113" s="20"/>
      <c r="U113" s="20"/>
      <c r="V113" s="20"/>
      <c r="W113" s="20"/>
      <c r="X113" s="20"/>
      <c r="Y113" s="20"/>
      <c r="Z113" s="20"/>
      <c r="AW113" s="285"/>
      <c r="AX113" s="284"/>
      <c r="AY113" s="284"/>
      <c r="AZ113" s="284"/>
      <c r="BA113" s="284"/>
      <c r="BB113" s="284"/>
      <c r="BC113" s="284"/>
      <c r="BD113" s="284"/>
      <c r="BE113" s="284"/>
      <c r="BF113" s="284"/>
      <c r="BG113" s="284"/>
      <c r="BH113" s="284"/>
    </row>
    <row r="114" spans="17:60">
      <c r="Q114" s="20"/>
      <c r="R114" s="20"/>
      <c r="S114" s="20"/>
      <c r="T114" s="20"/>
      <c r="U114" s="20"/>
      <c r="V114" s="20"/>
      <c r="W114" s="20"/>
      <c r="X114" s="20"/>
      <c r="Y114" s="20"/>
      <c r="Z114" s="20"/>
      <c r="AW114" s="285"/>
      <c r="AX114" s="284"/>
      <c r="AY114" s="284"/>
      <c r="AZ114" s="284"/>
      <c r="BA114" s="284"/>
      <c r="BB114" s="284"/>
      <c r="BC114" s="284"/>
      <c r="BD114" s="284"/>
      <c r="BE114" s="284"/>
      <c r="BF114" s="284"/>
      <c r="BG114" s="284"/>
      <c r="BH114" s="284"/>
    </row>
    <row r="115" spans="17:60">
      <c r="Q115" s="20"/>
      <c r="R115" s="20"/>
      <c r="S115" s="20"/>
      <c r="T115" s="20"/>
      <c r="U115" s="20"/>
      <c r="V115" s="20"/>
      <c r="W115" s="20"/>
      <c r="X115" s="20"/>
      <c r="Y115" s="20"/>
      <c r="Z115" s="20"/>
      <c r="AW115" s="285"/>
      <c r="AX115" s="284"/>
      <c r="AY115" s="284"/>
      <c r="AZ115" s="284"/>
      <c r="BA115" s="284"/>
      <c r="BB115" s="284"/>
      <c r="BC115" s="284"/>
      <c r="BD115" s="284"/>
      <c r="BE115" s="284"/>
      <c r="BF115" s="284"/>
      <c r="BG115" s="284"/>
      <c r="BH115" s="284"/>
    </row>
    <row r="116" spans="17:60">
      <c r="Q116" s="20"/>
      <c r="R116" s="20"/>
      <c r="S116" s="20"/>
      <c r="T116" s="20"/>
      <c r="U116" s="20"/>
      <c r="V116" s="20"/>
      <c r="W116" s="20"/>
      <c r="X116" s="20"/>
      <c r="Y116" s="20"/>
      <c r="Z116" s="20"/>
      <c r="AW116" s="285"/>
      <c r="AX116" s="284"/>
      <c r="AY116" s="284"/>
      <c r="AZ116" s="284"/>
      <c r="BA116" s="284"/>
      <c r="BB116" s="284"/>
      <c r="BC116" s="284"/>
      <c r="BD116" s="284"/>
      <c r="BE116" s="284"/>
      <c r="BF116" s="284"/>
      <c r="BG116" s="284"/>
      <c r="BH116" s="284"/>
    </row>
    <row r="117" spans="17:60">
      <c r="Q117" s="20"/>
      <c r="R117" s="20"/>
      <c r="S117" s="20"/>
      <c r="T117" s="20"/>
      <c r="U117" s="20"/>
      <c r="V117" s="20"/>
      <c r="W117" s="20"/>
      <c r="X117" s="20"/>
      <c r="Y117" s="20"/>
      <c r="Z117" s="20"/>
      <c r="AW117" s="285"/>
      <c r="AX117" s="284"/>
      <c r="AY117" s="284"/>
      <c r="AZ117" s="284"/>
      <c r="BA117" s="284"/>
      <c r="BB117" s="284"/>
      <c r="BC117" s="284"/>
      <c r="BD117" s="284"/>
      <c r="BE117" s="284"/>
      <c r="BF117" s="284"/>
      <c r="BG117" s="284"/>
      <c r="BH117" s="284"/>
    </row>
    <row r="118" spans="17:60">
      <c r="Q118" s="20"/>
      <c r="R118" s="20"/>
      <c r="S118" s="20"/>
      <c r="T118" s="20"/>
      <c r="U118" s="20"/>
      <c r="V118" s="20"/>
      <c r="W118" s="20"/>
      <c r="X118" s="20"/>
      <c r="Y118" s="20"/>
      <c r="Z118" s="20"/>
      <c r="AW118" s="285"/>
      <c r="AX118" s="284"/>
      <c r="AY118" s="284"/>
      <c r="AZ118" s="284"/>
      <c r="BA118" s="284"/>
      <c r="BB118" s="284"/>
      <c r="BC118" s="284"/>
      <c r="BD118" s="284"/>
      <c r="BE118" s="284"/>
      <c r="BF118" s="284"/>
      <c r="BG118" s="284"/>
      <c r="BH118" s="284"/>
    </row>
    <row r="119" spans="17:60">
      <c r="AW119" s="285"/>
      <c r="AX119" s="284"/>
      <c r="AY119" s="284"/>
      <c r="AZ119" s="284"/>
      <c r="BA119" s="284"/>
      <c r="BB119" s="284"/>
      <c r="BC119" s="284"/>
      <c r="BD119" s="284"/>
      <c r="BE119" s="284"/>
      <c r="BF119" s="284"/>
      <c r="BG119" s="284"/>
      <c r="BH119" s="284"/>
    </row>
    <row r="120" spans="17:60">
      <c r="AW120" s="285"/>
      <c r="AX120" s="284"/>
      <c r="AY120" s="284"/>
      <c r="AZ120" s="284"/>
      <c r="BA120" s="284"/>
      <c r="BB120" s="284"/>
      <c r="BC120" s="284"/>
      <c r="BD120" s="284"/>
      <c r="BE120" s="284"/>
      <c r="BF120" s="284"/>
      <c r="BG120" s="284"/>
      <c r="BH120" s="284"/>
    </row>
    <row r="121" spans="17:60">
      <c r="AW121" s="285"/>
      <c r="AX121" s="284"/>
      <c r="AY121" s="284"/>
      <c r="AZ121" s="284"/>
      <c r="BA121" s="284"/>
      <c r="BB121" s="284"/>
      <c r="BC121" s="284"/>
      <c r="BD121" s="284"/>
      <c r="BE121" s="284"/>
      <c r="BF121" s="284"/>
      <c r="BG121" s="284"/>
      <c r="BH121" s="284"/>
    </row>
    <row r="122" spans="17:60">
      <c r="AW122" s="285"/>
      <c r="AX122" s="284"/>
      <c r="AY122" s="284"/>
      <c r="AZ122" s="284"/>
      <c r="BA122" s="284"/>
      <c r="BB122" s="284"/>
      <c r="BC122" s="284"/>
      <c r="BD122" s="284"/>
      <c r="BE122" s="284"/>
      <c r="BF122" s="284"/>
      <c r="BG122" s="284"/>
      <c r="BH122" s="284"/>
    </row>
    <row r="123" spans="17:60">
      <c r="AW123" s="285"/>
      <c r="AX123" s="284"/>
      <c r="AY123" s="284"/>
      <c r="AZ123" s="284"/>
      <c r="BA123" s="284"/>
      <c r="BB123" s="284"/>
      <c r="BC123" s="284"/>
      <c r="BD123" s="284"/>
      <c r="BE123" s="284"/>
      <c r="BF123" s="284"/>
      <c r="BG123" s="284"/>
      <c r="BH123" s="284"/>
    </row>
    <row r="124" spans="17:60">
      <c r="AW124" s="285"/>
      <c r="AX124" s="284"/>
      <c r="AY124" s="284"/>
      <c r="AZ124" s="284"/>
      <c r="BA124" s="284"/>
      <c r="BB124" s="284"/>
      <c r="BC124" s="284"/>
      <c r="BD124" s="284"/>
      <c r="BE124" s="284"/>
      <c r="BF124" s="284"/>
      <c r="BG124" s="284"/>
      <c r="BH124" s="284"/>
    </row>
    <row r="125" spans="17:60">
      <c r="AW125" s="285"/>
      <c r="AX125" s="284"/>
      <c r="AY125" s="284"/>
      <c r="AZ125" s="284"/>
      <c r="BA125" s="284"/>
      <c r="BB125" s="284"/>
      <c r="BC125" s="284"/>
      <c r="BD125" s="284"/>
      <c r="BE125" s="284"/>
      <c r="BF125" s="284"/>
      <c r="BG125" s="284"/>
      <c r="BH125" s="284"/>
    </row>
    <row r="126" spans="17:60">
      <c r="AW126" s="285"/>
      <c r="AX126" s="284"/>
      <c r="AY126" s="284"/>
      <c r="AZ126" s="284"/>
      <c r="BA126" s="284"/>
      <c r="BB126" s="284"/>
      <c r="BC126" s="284"/>
      <c r="BD126" s="284"/>
      <c r="BE126" s="284"/>
      <c r="BF126" s="284"/>
      <c r="BG126" s="284"/>
      <c r="BH126" s="284"/>
    </row>
    <row r="127" spans="17:60">
      <c r="AW127" s="285"/>
      <c r="AX127" s="284"/>
      <c r="AY127" s="284"/>
      <c r="AZ127" s="284"/>
      <c r="BA127" s="284"/>
      <c r="BB127" s="284"/>
      <c r="BC127" s="284"/>
      <c r="BD127" s="284"/>
      <c r="BE127" s="284"/>
      <c r="BF127" s="284"/>
      <c r="BG127" s="284"/>
      <c r="BH127" s="284"/>
    </row>
    <row r="128" spans="17:60">
      <c r="AW128" s="285"/>
      <c r="AX128" s="284"/>
      <c r="AY128" s="284"/>
      <c r="AZ128" s="284"/>
      <c r="BA128" s="284"/>
      <c r="BB128" s="284"/>
      <c r="BC128" s="284"/>
      <c r="BD128" s="284"/>
      <c r="BE128" s="284"/>
      <c r="BF128" s="284"/>
      <c r="BG128" s="284"/>
      <c r="BH128" s="284"/>
    </row>
    <row r="129" spans="49:60">
      <c r="AW129" s="285"/>
      <c r="AX129" s="284"/>
      <c r="AY129" s="284"/>
      <c r="AZ129" s="284"/>
      <c r="BA129" s="284"/>
      <c r="BB129" s="284"/>
      <c r="BC129" s="284"/>
      <c r="BD129" s="284"/>
      <c r="BE129" s="284"/>
      <c r="BF129" s="284"/>
      <c r="BG129" s="284"/>
      <c r="BH129" s="284"/>
    </row>
    <row r="130" spans="49:60">
      <c r="AW130" s="285"/>
      <c r="AX130" s="284"/>
      <c r="AY130" s="284"/>
      <c r="AZ130" s="284"/>
      <c r="BA130" s="284"/>
      <c r="BB130" s="284"/>
      <c r="BC130" s="284"/>
      <c r="BD130" s="284"/>
      <c r="BE130" s="284"/>
      <c r="BF130" s="284"/>
      <c r="BG130" s="284"/>
      <c r="BH130" s="284"/>
    </row>
    <row r="131" spans="49:60">
      <c r="AW131" s="285"/>
      <c r="AX131" s="284"/>
      <c r="AY131" s="284"/>
      <c r="AZ131" s="284"/>
      <c r="BA131" s="284"/>
      <c r="BB131" s="284"/>
      <c r="BC131" s="284"/>
      <c r="BD131" s="284"/>
      <c r="BE131" s="284"/>
      <c r="BF131" s="284"/>
      <c r="BG131" s="284"/>
      <c r="BH131" s="284"/>
    </row>
    <row r="132" spans="49:60">
      <c r="AW132" s="285"/>
      <c r="AX132" s="284"/>
      <c r="AY132" s="284"/>
      <c r="AZ132" s="284"/>
      <c r="BA132" s="284"/>
      <c r="BB132" s="284"/>
      <c r="BC132" s="284"/>
      <c r="BD132" s="284"/>
      <c r="BE132" s="284"/>
      <c r="BF132" s="284"/>
      <c r="BG132" s="284"/>
      <c r="BH132" s="284"/>
    </row>
    <row r="133" spans="49:60">
      <c r="AW133" s="285"/>
      <c r="AX133" s="284"/>
      <c r="AY133" s="284"/>
      <c r="AZ133" s="284"/>
      <c r="BA133" s="284"/>
      <c r="BB133" s="284"/>
      <c r="BC133" s="284"/>
      <c r="BD133" s="284"/>
      <c r="BE133" s="284"/>
      <c r="BF133" s="284"/>
      <c r="BG133" s="284"/>
      <c r="BH133" s="284"/>
    </row>
    <row r="134" spans="49:60">
      <c r="AW134" s="285"/>
      <c r="AX134" s="284"/>
      <c r="AY134" s="284"/>
      <c r="AZ134" s="284"/>
      <c r="BA134" s="284"/>
      <c r="BB134" s="284"/>
      <c r="BC134" s="284"/>
      <c r="BD134" s="284"/>
      <c r="BE134" s="284"/>
      <c r="BF134" s="284"/>
      <c r="BG134" s="284"/>
      <c r="BH134" s="284"/>
    </row>
    <row r="135" spans="49:60">
      <c r="AW135" s="285"/>
      <c r="AX135" s="284"/>
      <c r="AY135" s="284"/>
      <c r="AZ135" s="284"/>
      <c r="BA135" s="284"/>
      <c r="BB135" s="284"/>
      <c r="BC135" s="284"/>
      <c r="BD135" s="284"/>
      <c r="BE135" s="284"/>
      <c r="BF135" s="284"/>
      <c r="BG135" s="284"/>
      <c r="BH135" s="284"/>
    </row>
    <row r="136" spans="49:60">
      <c r="AW136" s="285"/>
      <c r="AX136" s="284"/>
      <c r="AY136" s="284"/>
      <c r="AZ136" s="284"/>
      <c r="BA136" s="284"/>
      <c r="BB136" s="284"/>
      <c r="BC136" s="284"/>
      <c r="BD136" s="284"/>
      <c r="BE136" s="284"/>
      <c r="BF136" s="284"/>
      <c r="BG136" s="284"/>
      <c r="BH136" s="284"/>
    </row>
    <row r="137" spans="49:60">
      <c r="AW137" s="285"/>
      <c r="AX137" s="284"/>
      <c r="AY137" s="284"/>
      <c r="AZ137" s="284"/>
      <c r="BA137" s="284"/>
      <c r="BB137" s="284"/>
      <c r="BC137" s="284"/>
      <c r="BD137" s="284"/>
      <c r="BE137" s="284"/>
      <c r="BF137" s="284"/>
      <c r="BG137" s="284"/>
      <c r="BH137" s="284"/>
    </row>
    <row r="138" spans="49:60">
      <c r="AW138" s="285"/>
      <c r="AX138" s="284"/>
      <c r="AY138" s="284"/>
      <c r="AZ138" s="284"/>
      <c r="BA138" s="284"/>
      <c r="BB138" s="284"/>
      <c r="BC138" s="284"/>
      <c r="BD138" s="284"/>
      <c r="BE138" s="284"/>
      <c r="BF138" s="284"/>
      <c r="BG138" s="284"/>
      <c r="BH138" s="284"/>
    </row>
    <row r="139" spans="49:60">
      <c r="AW139" s="285"/>
      <c r="AX139" s="284"/>
      <c r="AY139" s="284"/>
      <c r="AZ139" s="284"/>
      <c r="BA139" s="284"/>
      <c r="BB139" s="284"/>
      <c r="BC139" s="284"/>
      <c r="BD139" s="284"/>
      <c r="BE139" s="284"/>
      <c r="BF139" s="284"/>
      <c r="BG139" s="284"/>
      <c r="BH139" s="284"/>
    </row>
    <row r="140" spans="49:60">
      <c r="AW140" s="285"/>
      <c r="AX140" s="284"/>
      <c r="AY140" s="284"/>
      <c r="AZ140" s="284"/>
      <c r="BA140" s="284"/>
      <c r="BB140" s="284"/>
      <c r="BC140" s="284"/>
      <c r="BD140" s="284"/>
      <c r="BE140" s="284"/>
      <c r="BF140" s="284"/>
      <c r="BG140" s="284"/>
      <c r="BH140" s="284"/>
    </row>
    <row r="141" spans="49:60">
      <c r="AW141" s="285"/>
      <c r="AX141" s="284"/>
      <c r="AY141" s="284"/>
      <c r="AZ141" s="284"/>
      <c r="BA141" s="284"/>
      <c r="BB141" s="284"/>
      <c r="BC141" s="284"/>
      <c r="BD141" s="284"/>
      <c r="BE141" s="284"/>
      <c r="BF141" s="284"/>
      <c r="BG141" s="284"/>
      <c r="BH141" s="284"/>
    </row>
    <row r="142" spans="49:60">
      <c r="AW142" s="285"/>
      <c r="AX142" s="284"/>
      <c r="AY142" s="284"/>
      <c r="AZ142" s="284"/>
      <c r="BA142" s="284"/>
      <c r="BB142" s="284"/>
      <c r="BC142" s="284"/>
      <c r="BD142" s="284"/>
      <c r="BE142" s="284"/>
      <c r="BF142" s="284"/>
      <c r="BG142" s="284"/>
      <c r="BH142" s="284"/>
    </row>
    <row r="143" spans="49:60">
      <c r="AW143" s="285"/>
      <c r="AX143" s="284"/>
      <c r="AY143" s="284"/>
      <c r="AZ143" s="284"/>
      <c r="BA143" s="284"/>
      <c r="BB143" s="284"/>
      <c r="BC143" s="284"/>
      <c r="BD143" s="284"/>
      <c r="BE143" s="284"/>
      <c r="BF143" s="284"/>
      <c r="BG143" s="284"/>
      <c r="BH143" s="284"/>
    </row>
    <row r="144" spans="49:60">
      <c r="AW144" s="285"/>
      <c r="AX144" s="284"/>
      <c r="AY144" s="284"/>
      <c r="AZ144" s="284"/>
      <c r="BA144" s="284"/>
      <c r="BB144" s="284"/>
      <c r="BC144" s="284"/>
      <c r="BD144" s="284"/>
      <c r="BE144" s="284"/>
      <c r="BF144" s="284"/>
      <c r="BG144" s="284"/>
      <c r="BH144" s="284"/>
    </row>
    <row r="145" spans="49:60">
      <c r="AW145" s="285"/>
      <c r="AX145" s="284"/>
      <c r="AY145" s="284"/>
      <c r="AZ145" s="284"/>
      <c r="BA145" s="284"/>
      <c r="BB145" s="284"/>
      <c r="BC145" s="284"/>
      <c r="BD145" s="284"/>
      <c r="BE145" s="284"/>
      <c r="BF145" s="284"/>
      <c r="BG145" s="284"/>
      <c r="BH145" s="284"/>
    </row>
    <row r="146" spans="49:60">
      <c r="AW146" s="285"/>
      <c r="AX146" s="284"/>
      <c r="AY146" s="284"/>
      <c r="AZ146" s="284"/>
      <c r="BA146" s="284"/>
      <c r="BB146" s="284"/>
      <c r="BC146" s="284"/>
      <c r="BD146" s="284"/>
      <c r="BE146" s="284"/>
      <c r="BF146" s="284"/>
      <c r="BG146" s="284"/>
      <c r="BH146" s="284"/>
    </row>
    <row r="147" spans="49:60">
      <c r="AW147" s="285"/>
      <c r="AX147" s="284"/>
      <c r="AY147" s="284"/>
      <c r="AZ147" s="284"/>
      <c r="BA147" s="284"/>
      <c r="BB147" s="284"/>
      <c r="BC147" s="284"/>
      <c r="BD147" s="284"/>
      <c r="BE147" s="284"/>
      <c r="BF147" s="284"/>
      <c r="BG147" s="284"/>
      <c r="BH147" s="284"/>
    </row>
    <row r="148" spans="49:60">
      <c r="AW148" s="285"/>
      <c r="AX148" s="284"/>
      <c r="AY148" s="284"/>
      <c r="AZ148" s="284"/>
      <c r="BA148" s="284"/>
      <c r="BB148" s="284"/>
      <c r="BC148" s="284"/>
      <c r="BD148" s="284"/>
      <c r="BE148" s="284"/>
      <c r="BF148" s="284"/>
      <c r="BG148" s="284"/>
      <c r="BH148" s="284"/>
    </row>
    <row r="149" spans="49:60">
      <c r="AW149" s="285"/>
      <c r="AX149" s="284"/>
      <c r="AY149" s="284"/>
      <c r="AZ149" s="284"/>
      <c r="BA149" s="284"/>
      <c r="BB149" s="284"/>
      <c r="BC149" s="284"/>
      <c r="BD149" s="284"/>
      <c r="BE149" s="284"/>
      <c r="BF149" s="284"/>
      <c r="BG149" s="284"/>
      <c r="BH149" s="284"/>
    </row>
    <row r="150" spans="49:60">
      <c r="AW150" s="285"/>
      <c r="AX150" s="284"/>
      <c r="AY150" s="284"/>
      <c r="AZ150" s="284"/>
      <c r="BA150" s="284"/>
      <c r="BB150" s="284"/>
      <c r="BC150" s="284"/>
      <c r="BD150" s="284"/>
      <c r="BE150" s="284"/>
      <c r="BF150" s="284"/>
      <c r="BG150" s="284"/>
      <c r="BH150" s="284"/>
    </row>
    <row r="151" spans="49:60">
      <c r="AW151" s="285"/>
      <c r="AX151" s="284"/>
      <c r="AY151" s="284"/>
      <c r="AZ151" s="284"/>
      <c r="BA151" s="284"/>
      <c r="BB151" s="284"/>
      <c r="BC151" s="284"/>
      <c r="BD151" s="284"/>
      <c r="BE151" s="284"/>
      <c r="BF151" s="284"/>
      <c r="BG151" s="284"/>
      <c r="BH151" s="284"/>
    </row>
    <row r="152" spans="49:60">
      <c r="AW152" s="285"/>
      <c r="AX152" s="284"/>
      <c r="AY152" s="284"/>
      <c r="AZ152" s="284"/>
      <c r="BA152" s="284"/>
      <c r="BB152" s="284"/>
      <c r="BC152" s="284"/>
      <c r="BD152" s="284"/>
      <c r="BE152" s="284"/>
      <c r="BF152" s="284"/>
      <c r="BG152" s="284"/>
      <c r="BH152" s="284"/>
    </row>
    <row r="153" spans="49:60">
      <c r="AW153" s="285"/>
      <c r="AX153" s="284"/>
      <c r="AY153" s="284"/>
      <c r="AZ153" s="284"/>
      <c r="BA153" s="284"/>
      <c r="BB153" s="284"/>
      <c r="BC153" s="284"/>
      <c r="BD153" s="284"/>
      <c r="BE153" s="284"/>
      <c r="BF153" s="284"/>
      <c r="BG153" s="284"/>
      <c r="BH153" s="284"/>
    </row>
    <row r="154" spans="49:60">
      <c r="AW154" s="285"/>
      <c r="AX154" s="284"/>
      <c r="AY154" s="284"/>
      <c r="AZ154" s="284"/>
      <c r="BA154" s="284"/>
      <c r="BB154" s="284"/>
      <c r="BC154" s="284"/>
      <c r="BD154" s="284"/>
      <c r="BE154" s="284"/>
      <c r="BF154" s="284"/>
      <c r="BG154" s="284"/>
      <c r="BH154" s="284"/>
    </row>
    <row r="155" spans="49:60">
      <c r="AW155" s="285"/>
      <c r="AX155" s="284"/>
      <c r="AY155" s="284"/>
      <c r="AZ155" s="284"/>
      <c r="BA155" s="284"/>
      <c r="BB155" s="284"/>
      <c r="BC155" s="284"/>
      <c r="BD155" s="284"/>
      <c r="BE155" s="284"/>
      <c r="BF155" s="284"/>
      <c r="BG155" s="284"/>
      <c r="BH155" s="284"/>
    </row>
    <row r="156" spans="49:60">
      <c r="AW156" s="285"/>
      <c r="AX156" s="284"/>
      <c r="AY156" s="284"/>
      <c r="AZ156" s="284"/>
      <c r="BA156" s="284"/>
      <c r="BB156" s="284"/>
      <c r="BC156" s="284"/>
      <c r="BD156" s="284"/>
      <c r="BE156" s="284"/>
      <c r="BF156" s="284"/>
      <c r="BG156" s="284"/>
      <c r="BH156" s="284"/>
    </row>
    <row r="157" spans="49:60">
      <c r="AW157" s="285"/>
      <c r="AX157" s="284"/>
      <c r="AY157" s="284"/>
      <c r="AZ157" s="284"/>
      <c r="BA157" s="284"/>
      <c r="BB157" s="284"/>
      <c r="BC157" s="284"/>
      <c r="BD157" s="284"/>
      <c r="BE157" s="284"/>
      <c r="BF157" s="284"/>
      <c r="BG157" s="284"/>
      <c r="BH157" s="284"/>
    </row>
    <row r="158" spans="49:60">
      <c r="AW158" s="285"/>
      <c r="AX158" s="284"/>
      <c r="AY158" s="284"/>
      <c r="AZ158" s="284"/>
      <c r="BA158" s="284"/>
      <c r="BB158" s="284"/>
      <c r="BC158" s="284"/>
      <c r="BD158" s="284"/>
      <c r="BE158" s="284"/>
      <c r="BF158" s="284"/>
      <c r="BG158" s="284"/>
      <c r="BH158" s="284"/>
    </row>
    <row r="159" spans="49:60">
      <c r="AW159" s="285"/>
      <c r="AX159" s="284"/>
      <c r="AY159" s="284"/>
      <c r="AZ159" s="284"/>
      <c r="BA159" s="284"/>
      <c r="BB159" s="284"/>
      <c r="BC159" s="284"/>
      <c r="BD159" s="284"/>
      <c r="BE159" s="284"/>
      <c r="BF159" s="284"/>
      <c r="BG159" s="284"/>
      <c r="BH159" s="284"/>
    </row>
    <row r="160" spans="49:60">
      <c r="AW160" s="285"/>
      <c r="AX160" s="284"/>
      <c r="AY160" s="284"/>
      <c r="AZ160" s="284"/>
      <c r="BA160" s="284"/>
      <c r="BB160" s="284"/>
      <c r="BC160" s="284"/>
      <c r="BD160" s="284"/>
      <c r="BE160" s="284"/>
      <c r="BF160" s="284"/>
      <c r="BG160" s="284"/>
      <c r="BH160" s="284"/>
    </row>
    <row r="161" spans="49:60">
      <c r="AW161" s="285"/>
      <c r="AX161" s="284"/>
      <c r="AY161" s="284"/>
      <c r="AZ161" s="284"/>
      <c r="BA161" s="284"/>
      <c r="BB161" s="284"/>
      <c r="BC161" s="284"/>
      <c r="BD161" s="284"/>
      <c r="BE161" s="284"/>
      <c r="BF161" s="284"/>
      <c r="BG161" s="284"/>
      <c r="BH161" s="284"/>
    </row>
    <row r="162" spans="49:60">
      <c r="AW162" s="285"/>
      <c r="AX162" s="284"/>
      <c r="AY162" s="284"/>
      <c r="AZ162" s="284"/>
      <c r="BA162" s="284"/>
      <c r="BB162" s="284"/>
      <c r="BC162" s="284"/>
      <c r="BD162" s="284"/>
      <c r="BE162" s="284"/>
      <c r="BF162" s="284"/>
      <c r="BG162" s="284"/>
      <c r="BH162" s="284"/>
    </row>
    <row r="163" spans="49:60">
      <c r="AW163" s="285"/>
      <c r="AX163" s="284"/>
      <c r="AY163" s="284"/>
      <c r="AZ163" s="284"/>
      <c r="BA163" s="284"/>
      <c r="BB163" s="284"/>
      <c r="BC163" s="284"/>
      <c r="BD163" s="284"/>
      <c r="BE163" s="284"/>
      <c r="BF163" s="284"/>
      <c r="BG163" s="284"/>
      <c r="BH163" s="284"/>
    </row>
    <row r="164" spans="49:60">
      <c r="AW164" s="285"/>
      <c r="AX164" s="284"/>
      <c r="AY164" s="284"/>
      <c r="AZ164" s="284"/>
      <c r="BA164" s="284"/>
      <c r="BB164" s="284"/>
      <c r="BC164" s="284"/>
      <c r="BD164" s="284"/>
      <c r="BE164" s="284"/>
      <c r="BF164" s="284"/>
      <c r="BG164" s="284"/>
      <c r="BH164" s="284"/>
    </row>
    <row r="165" spans="49:60">
      <c r="AW165" s="285"/>
      <c r="AX165" s="284"/>
      <c r="AY165" s="284"/>
      <c r="AZ165" s="284"/>
      <c r="BA165" s="284"/>
      <c r="BB165" s="284"/>
      <c r="BC165" s="284"/>
      <c r="BD165" s="284"/>
      <c r="BE165" s="284"/>
      <c r="BF165" s="284"/>
      <c r="BG165" s="284"/>
      <c r="BH165" s="284"/>
    </row>
    <row r="166" spans="49:60">
      <c r="AW166" s="285"/>
      <c r="AX166" s="284"/>
      <c r="AY166" s="284"/>
      <c r="AZ166" s="284"/>
      <c r="BA166" s="284"/>
      <c r="BB166" s="284"/>
      <c r="BC166" s="284"/>
      <c r="BD166" s="284"/>
      <c r="BE166" s="284"/>
      <c r="BF166" s="284"/>
      <c r="BG166" s="284"/>
      <c r="BH166" s="284"/>
    </row>
    <row r="167" spans="49:60">
      <c r="AW167" s="285"/>
      <c r="AX167" s="284"/>
      <c r="AY167" s="284"/>
      <c r="AZ167" s="284"/>
      <c r="BA167" s="284"/>
      <c r="BB167" s="284"/>
      <c r="BC167" s="284"/>
      <c r="BD167" s="284"/>
      <c r="BE167" s="284"/>
      <c r="BF167" s="284"/>
      <c r="BG167" s="284"/>
      <c r="BH167" s="284"/>
    </row>
    <row r="168" spans="49:60">
      <c r="AW168" s="285"/>
      <c r="AX168" s="284"/>
      <c r="AY168" s="284"/>
      <c r="AZ168" s="284"/>
      <c r="BA168" s="284"/>
      <c r="BB168" s="284"/>
      <c r="BC168" s="284"/>
      <c r="BD168" s="284"/>
      <c r="BE168" s="284"/>
      <c r="BF168" s="284"/>
      <c r="BG168" s="284"/>
      <c r="BH168" s="284"/>
    </row>
    <row r="169" spans="49:60">
      <c r="AW169" s="285"/>
      <c r="AX169" s="284"/>
      <c r="AY169" s="284"/>
      <c r="AZ169" s="284"/>
      <c r="BA169" s="284"/>
      <c r="BB169" s="284"/>
      <c r="BC169" s="284"/>
      <c r="BD169" s="284"/>
      <c r="BE169" s="284"/>
      <c r="BF169" s="284"/>
      <c r="BG169" s="284"/>
      <c r="BH169" s="284"/>
    </row>
    <row r="170" spans="49:60">
      <c r="AW170" s="285"/>
      <c r="AX170" s="284"/>
      <c r="AY170" s="284"/>
      <c r="AZ170" s="284"/>
      <c r="BA170" s="284"/>
      <c r="BB170" s="284"/>
      <c r="BC170" s="284"/>
      <c r="BD170" s="284"/>
      <c r="BE170" s="284"/>
      <c r="BF170" s="284"/>
      <c r="BG170" s="284"/>
      <c r="BH170" s="284"/>
    </row>
    <row r="171" spans="49:60">
      <c r="AW171" s="285"/>
      <c r="AX171" s="284"/>
      <c r="AY171" s="284"/>
      <c r="AZ171" s="284"/>
      <c r="BA171" s="284"/>
      <c r="BB171" s="284"/>
      <c r="BC171" s="284"/>
      <c r="BD171" s="284"/>
      <c r="BE171" s="284"/>
      <c r="BF171" s="284"/>
      <c r="BG171" s="284"/>
      <c r="BH171" s="284"/>
    </row>
    <row r="172" spans="49:60">
      <c r="AW172" s="285"/>
      <c r="AX172" s="284"/>
      <c r="AY172" s="284"/>
      <c r="AZ172" s="284"/>
      <c r="BA172" s="284"/>
      <c r="BB172" s="284"/>
      <c r="BC172" s="284"/>
      <c r="BD172" s="284"/>
      <c r="BE172" s="284"/>
      <c r="BF172" s="284"/>
      <c r="BG172" s="284"/>
      <c r="BH172" s="284"/>
    </row>
    <row r="173" spans="49:60">
      <c r="AW173" s="285"/>
      <c r="AX173" s="284"/>
      <c r="AY173" s="284"/>
      <c r="AZ173" s="284"/>
      <c r="BA173" s="284"/>
      <c r="BB173" s="284"/>
      <c r="BC173" s="284"/>
      <c r="BD173" s="284"/>
      <c r="BE173" s="284"/>
      <c r="BF173" s="284"/>
      <c r="BG173" s="284"/>
      <c r="BH173" s="284"/>
    </row>
    <row r="174" spans="49:60">
      <c r="AW174" s="285"/>
      <c r="AX174" s="284"/>
      <c r="AY174" s="284"/>
      <c r="AZ174" s="284"/>
      <c r="BA174" s="284"/>
      <c r="BB174" s="284"/>
      <c r="BC174" s="284"/>
      <c r="BD174" s="284"/>
      <c r="BE174" s="284"/>
      <c r="BF174" s="284"/>
      <c r="BG174" s="284"/>
      <c r="BH174" s="284"/>
    </row>
    <row r="175" spans="49:60">
      <c r="AW175" s="285"/>
      <c r="AX175" s="284"/>
      <c r="AY175" s="284"/>
      <c r="AZ175" s="284"/>
      <c r="BA175" s="284"/>
      <c r="BB175" s="284"/>
      <c r="BC175" s="284"/>
      <c r="BD175" s="284"/>
      <c r="BE175" s="284"/>
      <c r="BF175" s="284"/>
      <c r="BG175" s="284"/>
      <c r="BH175" s="284"/>
    </row>
    <row r="176" spans="49:60">
      <c r="AW176" s="285"/>
      <c r="AX176" s="284"/>
      <c r="AY176" s="284"/>
      <c r="AZ176" s="284"/>
      <c r="BA176" s="284"/>
      <c r="BB176" s="284"/>
      <c r="BC176" s="284"/>
      <c r="BD176" s="284"/>
      <c r="BE176" s="284"/>
      <c r="BF176" s="284"/>
      <c r="BG176" s="284"/>
      <c r="BH176" s="284"/>
    </row>
    <row r="177" spans="49:60">
      <c r="AW177" s="285"/>
      <c r="AX177" s="284"/>
      <c r="AY177" s="284"/>
      <c r="AZ177" s="284"/>
      <c r="BA177" s="284"/>
      <c r="BB177" s="284"/>
      <c r="BC177" s="284"/>
      <c r="BD177" s="284"/>
      <c r="BE177" s="284"/>
      <c r="BF177" s="284"/>
      <c r="BG177" s="284"/>
      <c r="BH177" s="284"/>
    </row>
    <row r="178" spans="49:60">
      <c r="AW178" s="285"/>
      <c r="AX178" s="284"/>
      <c r="AY178" s="284"/>
      <c r="AZ178" s="284"/>
      <c r="BA178" s="284"/>
      <c r="BB178" s="284"/>
      <c r="BC178" s="284"/>
      <c r="BD178" s="284"/>
      <c r="BE178" s="284"/>
      <c r="BF178" s="284"/>
      <c r="BG178" s="284"/>
      <c r="BH178" s="284"/>
    </row>
    <row r="179" spans="49:60">
      <c r="AW179" s="285"/>
      <c r="AX179" s="284"/>
      <c r="AY179" s="284"/>
      <c r="AZ179" s="284"/>
      <c r="BA179" s="284"/>
      <c r="BB179" s="284"/>
      <c r="BC179" s="284"/>
      <c r="BD179" s="284"/>
      <c r="BE179" s="284"/>
      <c r="BF179" s="284"/>
      <c r="BG179" s="284"/>
      <c r="BH179" s="284"/>
    </row>
    <row r="180" spans="49:60">
      <c r="AW180" s="285"/>
      <c r="AX180" s="284"/>
      <c r="AY180" s="284"/>
      <c r="AZ180" s="284"/>
      <c r="BA180" s="284"/>
      <c r="BB180" s="284"/>
      <c r="BC180" s="284"/>
      <c r="BD180" s="284"/>
      <c r="BE180" s="284"/>
      <c r="BF180" s="284"/>
      <c r="BG180" s="284"/>
      <c r="BH180" s="284"/>
    </row>
    <row r="181" spans="49:60">
      <c r="AW181" s="285"/>
      <c r="AX181" s="284"/>
      <c r="AY181" s="284"/>
      <c r="AZ181" s="284"/>
      <c r="BA181" s="284"/>
      <c r="BB181" s="284"/>
      <c r="BC181" s="284"/>
      <c r="BD181" s="284"/>
      <c r="BE181" s="284"/>
      <c r="BF181" s="284"/>
      <c r="BG181" s="284"/>
      <c r="BH181" s="284"/>
    </row>
    <row r="182" spans="49:60">
      <c r="AW182" s="285"/>
      <c r="AX182" s="284"/>
      <c r="AY182" s="284"/>
      <c r="AZ182" s="284"/>
      <c r="BA182" s="284"/>
      <c r="BB182" s="284"/>
      <c r="BC182" s="284"/>
      <c r="BD182" s="284"/>
      <c r="BE182" s="284"/>
      <c r="BF182" s="284"/>
      <c r="BG182" s="284"/>
      <c r="BH182" s="284"/>
    </row>
    <row r="183" spans="49:60">
      <c r="AW183" s="285"/>
      <c r="AX183" s="284"/>
      <c r="AY183" s="284"/>
      <c r="AZ183" s="284"/>
      <c r="BA183" s="284"/>
      <c r="BB183" s="284"/>
      <c r="BC183" s="284"/>
      <c r="BD183" s="284"/>
      <c r="BE183" s="284"/>
      <c r="BF183" s="284"/>
      <c r="BG183" s="284"/>
      <c r="BH183" s="284"/>
    </row>
    <row r="184" spans="49:60">
      <c r="AW184" s="285"/>
      <c r="AX184" s="284"/>
      <c r="AY184" s="284"/>
      <c r="AZ184" s="284"/>
      <c r="BA184" s="284"/>
      <c r="BB184" s="284"/>
      <c r="BC184" s="284"/>
      <c r="BD184" s="284"/>
      <c r="BE184" s="284"/>
      <c r="BF184" s="284"/>
      <c r="BG184" s="284"/>
      <c r="BH184" s="284"/>
    </row>
    <row r="185" spans="49:60">
      <c r="AW185" s="285"/>
      <c r="AX185" s="284"/>
      <c r="AY185" s="284"/>
      <c r="AZ185" s="284"/>
      <c r="BA185" s="284"/>
      <c r="BB185" s="284"/>
      <c r="BC185" s="284"/>
      <c r="BD185" s="284"/>
      <c r="BE185" s="284"/>
      <c r="BF185" s="284"/>
      <c r="BG185" s="284"/>
      <c r="BH185" s="284"/>
    </row>
    <row r="186" spans="49:60">
      <c r="AW186" s="285"/>
      <c r="AX186" s="284"/>
      <c r="AY186" s="284"/>
      <c r="AZ186" s="284"/>
      <c r="BA186" s="284"/>
      <c r="BB186" s="284"/>
      <c r="BC186" s="284"/>
      <c r="BD186" s="284"/>
      <c r="BE186" s="284"/>
      <c r="BF186" s="284"/>
      <c r="BG186" s="284"/>
      <c r="BH186" s="284"/>
    </row>
    <row r="187" spans="49:60">
      <c r="AW187" s="285"/>
      <c r="AX187" s="284"/>
      <c r="AY187" s="284"/>
      <c r="AZ187" s="284"/>
      <c r="BA187" s="284"/>
      <c r="BB187" s="284"/>
      <c r="BC187" s="284"/>
      <c r="BD187" s="284"/>
      <c r="BE187" s="284"/>
      <c r="BF187" s="284"/>
      <c r="BG187" s="284"/>
      <c r="BH187" s="284"/>
    </row>
    <row r="188" spans="49:60">
      <c r="AW188" s="285"/>
      <c r="AX188" s="284"/>
      <c r="AY188" s="284"/>
      <c r="AZ188" s="284"/>
      <c r="BA188" s="284"/>
      <c r="BB188" s="284"/>
      <c r="BC188" s="284"/>
      <c r="BD188" s="284"/>
      <c r="BE188" s="284"/>
      <c r="BF188" s="284"/>
      <c r="BG188" s="284"/>
      <c r="BH188" s="284"/>
    </row>
    <row r="189" spans="49:60">
      <c r="AW189" s="285"/>
      <c r="AX189" s="284"/>
      <c r="AY189" s="284"/>
      <c r="AZ189" s="284"/>
      <c r="BA189" s="284"/>
      <c r="BB189" s="284"/>
      <c r="BC189" s="284"/>
      <c r="BD189" s="284"/>
      <c r="BE189" s="284"/>
      <c r="BF189" s="284"/>
      <c r="BG189" s="284"/>
      <c r="BH189" s="284"/>
    </row>
    <row r="190" spans="49:60">
      <c r="AW190" s="285"/>
      <c r="AX190" s="284"/>
      <c r="AY190" s="284"/>
      <c r="AZ190" s="284"/>
      <c r="BA190" s="284"/>
      <c r="BB190" s="284"/>
      <c r="BC190" s="284"/>
      <c r="BD190" s="284"/>
      <c r="BE190" s="284"/>
      <c r="BF190" s="284"/>
      <c r="BG190" s="284"/>
      <c r="BH190" s="284"/>
    </row>
    <row r="191" spans="49:60">
      <c r="AW191" s="285"/>
      <c r="AX191" s="284"/>
      <c r="AY191" s="284"/>
      <c r="AZ191" s="284"/>
      <c r="BA191" s="284"/>
      <c r="BB191" s="284"/>
      <c r="BC191" s="284"/>
      <c r="BD191" s="284"/>
      <c r="BE191" s="284"/>
      <c r="BF191" s="284"/>
      <c r="BG191" s="284"/>
      <c r="BH191" s="284"/>
    </row>
    <row r="192" spans="49:60">
      <c r="AW192" s="285"/>
      <c r="AX192" s="284"/>
      <c r="AY192" s="284"/>
      <c r="AZ192" s="284"/>
      <c r="BA192" s="284"/>
      <c r="BB192" s="284"/>
      <c r="BC192" s="284"/>
      <c r="BD192" s="284"/>
      <c r="BE192" s="284"/>
      <c r="BF192" s="284"/>
      <c r="BG192" s="284"/>
      <c r="BH192" s="284"/>
    </row>
    <row r="193" spans="49:60">
      <c r="AW193" s="285"/>
      <c r="AX193" s="284"/>
      <c r="AY193" s="284"/>
      <c r="AZ193" s="284"/>
      <c r="BA193" s="284"/>
      <c r="BB193" s="284"/>
      <c r="BC193" s="284"/>
      <c r="BD193" s="284"/>
      <c r="BE193" s="284"/>
      <c r="BF193" s="284"/>
      <c r="BG193" s="284"/>
      <c r="BH193" s="284"/>
    </row>
    <row r="194" spans="49:60">
      <c r="AW194" s="285"/>
      <c r="AX194" s="284"/>
      <c r="AY194" s="284"/>
      <c r="AZ194" s="284"/>
      <c r="BA194" s="284"/>
      <c r="BB194" s="284"/>
      <c r="BC194" s="284"/>
      <c r="BD194" s="284"/>
      <c r="BE194" s="284"/>
      <c r="BF194" s="284"/>
      <c r="BG194" s="284"/>
      <c r="BH194" s="284"/>
    </row>
    <row r="195" spans="49:60">
      <c r="AW195" s="285"/>
      <c r="AX195" s="284"/>
      <c r="AY195" s="284"/>
      <c r="AZ195" s="284"/>
      <c r="BA195" s="284"/>
      <c r="BB195" s="284"/>
      <c r="BC195" s="284"/>
      <c r="BD195" s="284"/>
      <c r="BE195" s="284"/>
      <c r="BF195" s="284"/>
      <c r="BG195" s="284"/>
      <c r="BH195" s="284"/>
    </row>
    <row r="196" spans="49:60">
      <c r="AW196" s="285"/>
      <c r="AX196" s="284"/>
      <c r="AY196" s="284"/>
      <c r="AZ196" s="284"/>
      <c r="BA196" s="284"/>
      <c r="BB196" s="284"/>
      <c r="BC196" s="284"/>
      <c r="BD196" s="284"/>
      <c r="BE196" s="284"/>
      <c r="BF196" s="284"/>
      <c r="BG196" s="284"/>
      <c r="BH196" s="284"/>
    </row>
    <row r="197" spans="49:60">
      <c r="AW197" s="285"/>
      <c r="AX197" s="284"/>
      <c r="AY197" s="284"/>
      <c r="AZ197" s="284"/>
      <c r="BA197" s="284"/>
      <c r="BB197" s="284"/>
      <c r="BC197" s="284"/>
      <c r="BD197" s="284"/>
      <c r="BE197" s="284"/>
      <c r="BF197" s="284"/>
      <c r="BG197" s="284"/>
      <c r="BH197" s="284"/>
    </row>
    <row r="198" spans="49:60">
      <c r="AW198" s="285"/>
      <c r="AX198" s="284"/>
      <c r="AY198" s="284"/>
      <c r="AZ198" s="284"/>
      <c r="BA198" s="284"/>
      <c r="BB198" s="284"/>
      <c r="BC198" s="284"/>
      <c r="BD198" s="284"/>
      <c r="BE198" s="284"/>
      <c r="BF198" s="284"/>
      <c r="BG198" s="284"/>
      <c r="BH198" s="284"/>
    </row>
    <row r="199" spans="49:60">
      <c r="AW199" s="285"/>
      <c r="AX199" s="284"/>
      <c r="AY199" s="284"/>
      <c r="AZ199" s="284"/>
      <c r="BA199" s="284"/>
      <c r="BB199" s="284"/>
      <c r="BC199" s="284"/>
      <c r="BD199" s="284"/>
      <c r="BE199" s="284"/>
      <c r="BF199" s="284"/>
      <c r="BG199" s="284"/>
      <c r="BH199" s="284"/>
    </row>
    <row r="200" spans="49:60">
      <c r="AW200" s="285"/>
      <c r="AX200" s="284"/>
      <c r="AY200" s="284"/>
      <c r="AZ200" s="284"/>
      <c r="BA200" s="284"/>
      <c r="BB200" s="284"/>
      <c r="BC200" s="284"/>
      <c r="BD200" s="284"/>
      <c r="BE200" s="284"/>
      <c r="BF200" s="284"/>
      <c r="BG200" s="284"/>
      <c r="BH200" s="284"/>
    </row>
    <row r="201" spans="49:60">
      <c r="AW201" s="285"/>
      <c r="AX201" s="284"/>
      <c r="AY201" s="284"/>
      <c r="AZ201" s="284"/>
      <c r="BA201" s="284"/>
      <c r="BB201" s="284"/>
      <c r="BC201" s="284"/>
      <c r="BD201" s="284"/>
      <c r="BE201" s="284"/>
      <c r="BF201" s="284"/>
      <c r="BG201" s="284"/>
      <c r="BH201" s="284"/>
    </row>
    <row r="202" spans="49:60">
      <c r="AW202" s="285"/>
      <c r="AX202" s="284"/>
      <c r="AY202" s="284"/>
      <c r="AZ202" s="284"/>
      <c r="BA202" s="284"/>
      <c r="BB202" s="284"/>
      <c r="BC202" s="284"/>
      <c r="BD202" s="284"/>
      <c r="BE202" s="284"/>
      <c r="BF202" s="284"/>
      <c r="BG202" s="284"/>
      <c r="BH202" s="284"/>
    </row>
    <row r="203" spans="49:60">
      <c r="AW203" s="285"/>
      <c r="AX203" s="284"/>
      <c r="AY203" s="284"/>
      <c r="AZ203" s="284"/>
      <c r="BA203" s="284"/>
      <c r="BB203" s="284"/>
      <c r="BC203" s="284"/>
      <c r="BD203" s="284"/>
      <c r="BE203" s="284"/>
      <c r="BF203" s="284"/>
      <c r="BG203" s="284"/>
      <c r="BH203" s="284"/>
    </row>
    <row r="204" spans="49:60">
      <c r="AW204" s="285"/>
      <c r="AX204" s="284"/>
      <c r="AY204" s="284"/>
      <c r="AZ204" s="284"/>
      <c r="BA204" s="284"/>
      <c r="BB204" s="284"/>
      <c r="BC204" s="284"/>
      <c r="BD204" s="284"/>
      <c r="BE204" s="284"/>
      <c r="BF204" s="284"/>
      <c r="BG204" s="284"/>
      <c r="BH204" s="284"/>
    </row>
    <row r="205" spans="49:60">
      <c r="AW205" s="285"/>
      <c r="AX205" s="284"/>
      <c r="AY205" s="284"/>
      <c r="AZ205" s="284"/>
      <c r="BA205" s="284"/>
      <c r="BB205" s="284"/>
      <c r="BC205" s="284"/>
      <c r="BD205" s="284"/>
      <c r="BE205" s="284"/>
      <c r="BF205" s="284"/>
      <c r="BG205" s="284"/>
      <c r="BH205" s="284"/>
    </row>
    <row r="206" spans="49:60">
      <c r="AW206" s="285"/>
      <c r="AX206" s="284"/>
      <c r="AY206" s="284"/>
      <c r="AZ206" s="284"/>
      <c r="BA206" s="284"/>
      <c r="BB206" s="284"/>
      <c r="BC206" s="284"/>
      <c r="BD206" s="284"/>
      <c r="BE206" s="284"/>
      <c r="BF206" s="284"/>
      <c r="BG206" s="284"/>
      <c r="BH206" s="284"/>
    </row>
    <row r="207" spans="49:60">
      <c r="AW207" s="285"/>
      <c r="AX207" s="284"/>
      <c r="AY207" s="284"/>
      <c r="AZ207" s="284"/>
      <c r="BA207" s="284"/>
      <c r="BB207" s="284"/>
      <c r="BC207" s="284"/>
      <c r="BD207" s="284"/>
      <c r="BE207" s="284"/>
      <c r="BF207" s="284"/>
      <c r="BG207" s="284"/>
      <c r="BH207" s="284"/>
    </row>
    <row r="208" spans="49:60">
      <c r="AW208" s="285"/>
      <c r="AX208" s="284"/>
      <c r="AY208" s="284"/>
      <c r="AZ208" s="284"/>
      <c r="BA208" s="284"/>
      <c r="BB208" s="284"/>
      <c r="BC208" s="284"/>
      <c r="BD208" s="284"/>
      <c r="BE208" s="284"/>
      <c r="BF208" s="284"/>
      <c r="BG208" s="284"/>
      <c r="BH208" s="284"/>
    </row>
    <row r="209" spans="49:60">
      <c r="AW209" s="285"/>
      <c r="AX209" s="284"/>
      <c r="AY209" s="284"/>
      <c r="AZ209" s="284"/>
      <c r="BA209" s="284"/>
      <c r="BB209" s="284"/>
      <c r="BC209" s="284"/>
      <c r="BD209" s="284"/>
      <c r="BE209" s="284"/>
      <c r="BF209" s="284"/>
      <c r="BG209" s="284"/>
      <c r="BH209" s="284"/>
    </row>
    <row r="210" spans="49:60">
      <c r="AW210" s="285"/>
      <c r="AX210" s="284"/>
      <c r="AY210" s="284"/>
      <c r="AZ210" s="284"/>
      <c r="BA210" s="284"/>
      <c r="BB210" s="284"/>
      <c r="BC210" s="284"/>
      <c r="BD210" s="284"/>
      <c r="BE210" s="284"/>
      <c r="BF210" s="284"/>
      <c r="BG210" s="284"/>
      <c r="BH210" s="284"/>
    </row>
    <row r="211" spans="49:60">
      <c r="AW211" s="285"/>
      <c r="AX211" s="284"/>
      <c r="AY211" s="284"/>
      <c r="AZ211" s="284"/>
      <c r="BA211" s="284"/>
      <c r="BB211" s="284"/>
      <c r="BC211" s="284"/>
      <c r="BD211" s="284"/>
      <c r="BE211" s="284"/>
      <c r="BF211" s="284"/>
      <c r="BG211" s="284"/>
      <c r="BH211" s="284"/>
    </row>
    <row r="212" spans="49:60">
      <c r="AW212" s="285"/>
      <c r="AX212" s="284"/>
      <c r="AY212" s="284"/>
      <c r="AZ212" s="284"/>
      <c r="BA212" s="284"/>
      <c r="BB212" s="284"/>
      <c r="BC212" s="284"/>
      <c r="BD212" s="284"/>
      <c r="BE212" s="284"/>
      <c r="BF212" s="284"/>
      <c r="BG212" s="284"/>
      <c r="BH212" s="284"/>
    </row>
    <row r="213" spans="49:60">
      <c r="AW213" s="285"/>
      <c r="AX213" s="284"/>
      <c r="AY213" s="284"/>
      <c r="AZ213" s="284"/>
      <c r="BA213" s="284"/>
      <c r="BB213" s="284"/>
      <c r="BC213" s="284"/>
      <c r="BD213" s="284"/>
      <c r="BE213" s="284"/>
      <c r="BF213" s="284"/>
      <c r="BG213" s="284"/>
      <c r="BH213" s="284"/>
    </row>
    <row r="214" spans="49:60">
      <c r="AW214" s="285"/>
      <c r="AX214" s="284"/>
      <c r="AY214" s="284"/>
      <c r="AZ214" s="284"/>
      <c r="BA214" s="284"/>
      <c r="BB214" s="284"/>
      <c r="BC214" s="284"/>
      <c r="BD214" s="284"/>
      <c r="BE214" s="284"/>
      <c r="BF214" s="284"/>
      <c r="BG214" s="284"/>
      <c r="BH214" s="284"/>
    </row>
    <row r="215" spans="49:60">
      <c r="AW215" s="285"/>
      <c r="AX215" s="284"/>
      <c r="AY215" s="284"/>
      <c r="AZ215" s="284"/>
      <c r="BA215" s="284"/>
      <c r="BB215" s="284"/>
      <c r="BC215" s="284"/>
      <c r="BD215" s="284"/>
      <c r="BE215" s="284"/>
      <c r="BF215" s="284"/>
      <c r="BG215" s="284"/>
      <c r="BH215" s="284"/>
    </row>
    <row r="216" spans="49:60">
      <c r="AW216" s="285"/>
      <c r="AX216" s="284"/>
      <c r="AY216" s="284"/>
      <c r="AZ216" s="284"/>
      <c r="BA216" s="284"/>
      <c r="BB216" s="284"/>
      <c r="BC216" s="284"/>
      <c r="BD216" s="284"/>
      <c r="BE216" s="284"/>
      <c r="BF216" s="284"/>
      <c r="BG216" s="284"/>
      <c r="BH216" s="284"/>
    </row>
    <row r="217" spans="49:60">
      <c r="AW217" s="285"/>
      <c r="AX217" s="284"/>
      <c r="AY217" s="284"/>
      <c r="AZ217" s="284"/>
      <c r="BA217" s="284"/>
      <c r="BB217" s="284"/>
      <c r="BC217" s="284"/>
      <c r="BD217" s="284"/>
      <c r="BE217" s="284"/>
      <c r="BF217" s="284"/>
      <c r="BG217" s="284"/>
      <c r="BH217" s="284"/>
    </row>
    <row r="218" spans="49:60">
      <c r="AW218" s="285"/>
      <c r="AX218" s="284"/>
      <c r="AY218" s="284"/>
      <c r="AZ218" s="284"/>
      <c r="BA218" s="284"/>
      <c r="BB218" s="284"/>
      <c r="BC218" s="284"/>
      <c r="BD218" s="284"/>
      <c r="BE218" s="284"/>
      <c r="BF218" s="284"/>
      <c r="BG218" s="284"/>
      <c r="BH218" s="284"/>
    </row>
    <row r="219" spans="49:60">
      <c r="AW219" s="285"/>
      <c r="AX219" s="284"/>
      <c r="AY219" s="284"/>
      <c r="AZ219" s="284"/>
      <c r="BA219" s="284"/>
      <c r="BB219" s="284"/>
      <c r="BC219" s="284"/>
      <c r="BD219" s="284"/>
      <c r="BE219" s="284"/>
      <c r="BF219" s="284"/>
      <c r="BG219" s="284"/>
      <c r="BH219" s="284"/>
    </row>
    <row r="220" spans="49:60">
      <c r="AW220" s="285"/>
      <c r="AX220" s="284"/>
      <c r="AY220" s="284"/>
      <c r="AZ220" s="284"/>
      <c r="BA220" s="284"/>
      <c r="BB220" s="284"/>
      <c r="BC220" s="284"/>
      <c r="BD220" s="284"/>
      <c r="BE220" s="284"/>
      <c r="BF220" s="284"/>
      <c r="BG220" s="284"/>
      <c r="BH220" s="284"/>
    </row>
    <row r="221" spans="49:60">
      <c r="AW221" s="285"/>
      <c r="AX221" s="284"/>
      <c r="AY221" s="284"/>
      <c r="AZ221" s="284"/>
      <c r="BA221" s="284"/>
      <c r="BB221" s="284"/>
      <c r="BC221" s="284"/>
      <c r="BD221" s="284"/>
      <c r="BE221" s="284"/>
      <c r="BF221" s="284"/>
      <c r="BG221" s="284"/>
      <c r="BH221" s="284"/>
    </row>
    <row r="222" spans="49:60">
      <c r="AW222" s="285"/>
      <c r="AX222" s="284"/>
      <c r="AY222" s="284"/>
      <c r="AZ222" s="284"/>
      <c r="BA222" s="284"/>
      <c r="BB222" s="284"/>
      <c r="BC222" s="284"/>
      <c r="BD222" s="284"/>
      <c r="BE222" s="284"/>
      <c r="BF222" s="284"/>
      <c r="BG222" s="284"/>
      <c r="BH222" s="284"/>
    </row>
    <row r="223" spans="49:60">
      <c r="AW223" s="285"/>
      <c r="AX223" s="284"/>
      <c r="AY223" s="284"/>
      <c r="AZ223" s="284"/>
      <c r="BA223" s="284"/>
      <c r="BB223" s="284"/>
      <c r="BC223" s="284"/>
      <c r="BD223" s="284"/>
      <c r="BE223" s="284"/>
      <c r="BF223" s="284"/>
      <c r="BG223" s="284"/>
      <c r="BH223" s="284"/>
    </row>
    <row r="224" spans="49:60">
      <c r="AW224" s="285"/>
      <c r="AX224" s="284"/>
      <c r="AY224" s="284"/>
      <c r="AZ224" s="284"/>
      <c r="BA224" s="284"/>
      <c r="BB224" s="284"/>
      <c r="BC224" s="284"/>
      <c r="BD224" s="284"/>
      <c r="BE224" s="284"/>
      <c r="BF224" s="284"/>
      <c r="BG224" s="284"/>
      <c r="BH224" s="284"/>
    </row>
    <row r="225" spans="49:60">
      <c r="AW225" s="285"/>
      <c r="AX225" s="284"/>
      <c r="AY225" s="284"/>
      <c r="AZ225" s="284"/>
      <c r="BA225" s="284"/>
      <c r="BB225" s="284"/>
      <c r="BC225" s="284"/>
      <c r="BD225" s="284"/>
      <c r="BE225" s="284"/>
      <c r="BF225" s="284"/>
      <c r="BG225" s="284"/>
      <c r="BH225" s="284"/>
    </row>
    <row r="226" spans="49:60">
      <c r="AW226" s="285"/>
      <c r="AX226" s="284"/>
      <c r="AY226" s="284"/>
      <c r="AZ226" s="284"/>
      <c r="BA226" s="284"/>
      <c r="BB226" s="284"/>
      <c r="BC226" s="284"/>
      <c r="BD226" s="284"/>
      <c r="BE226" s="284"/>
      <c r="BF226" s="284"/>
      <c r="BG226" s="284"/>
      <c r="BH226" s="284"/>
    </row>
    <row r="227" spans="49:60">
      <c r="AW227" s="285"/>
      <c r="AX227" s="284"/>
      <c r="AY227" s="284"/>
      <c r="AZ227" s="284"/>
      <c r="BA227" s="284"/>
      <c r="BB227" s="284"/>
      <c r="BC227" s="284"/>
      <c r="BD227" s="284"/>
      <c r="BE227" s="284"/>
      <c r="BF227" s="284"/>
      <c r="BG227" s="284"/>
      <c r="BH227" s="284"/>
    </row>
    <row r="228" spans="49:60">
      <c r="AW228" s="285"/>
      <c r="AX228" s="284"/>
      <c r="AY228" s="284"/>
      <c r="AZ228" s="284"/>
      <c r="BA228" s="284"/>
      <c r="BB228" s="284"/>
      <c r="BC228" s="284"/>
      <c r="BD228" s="284"/>
      <c r="BE228" s="284"/>
      <c r="BF228" s="284"/>
      <c r="BG228" s="284"/>
      <c r="BH228" s="284"/>
    </row>
    <row r="229" spans="49:60">
      <c r="AW229" s="285"/>
      <c r="AX229" s="284"/>
      <c r="AY229" s="284"/>
      <c r="AZ229" s="284"/>
      <c r="BA229" s="284"/>
      <c r="BB229" s="284"/>
      <c r="BC229" s="284"/>
      <c r="BD229" s="284"/>
      <c r="BE229" s="284"/>
      <c r="BF229" s="284"/>
      <c r="BG229" s="284"/>
      <c r="BH229" s="284"/>
    </row>
    <row r="230" spans="49:60">
      <c r="AW230" s="285"/>
    </row>
    <row r="231" spans="49:60">
      <c r="AW231" s="285"/>
    </row>
    <row r="232" spans="49:60">
      <c r="AW232" s="285"/>
    </row>
    <row r="233" spans="49:60">
      <c r="AW233" s="285"/>
    </row>
    <row r="234" spans="49:60">
      <c r="AW234" s="285"/>
    </row>
    <row r="235" spans="49:60">
      <c r="AW235" s="285"/>
    </row>
    <row r="236" spans="49:60">
      <c r="AW236" s="285"/>
    </row>
    <row r="237" spans="49:60">
      <c r="AW237" s="285"/>
    </row>
    <row r="238" spans="49:60">
      <c r="AW238" s="285"/>
    </row>
    <row r="239" spans="49:60">
      <c r="AW239" s="285"/>
    </row>
    <row r="240" spans="49:60">
      <c r="AW240" s="285"/>
    </row>
    <row r="241" spans="49:49">
      <c r="AW241" s="285"/>
    </row>
    <row r="242" spans="49:49">
      <c r="AW242" s="285"/>
    </row>
    <row r="243" spans="49:49">
      <c r="AW243" s="285"/>
    </row>
    <row r="244" spans="49:49">
      <c r="AW244" s="285"/>
    </row>
    <row r="245" spans="49:49">
      <c r="AW245" s="285"/>
    </row>
    <row r="246" spans="49:49">
      <c r="AW246" s="285"/>
    </row>
    <row r="247" spans="49:49">
      <c r="AW247" s="285"/>
    </row>
    <row r="248" spans="49:49">
      <c r="AW248" s="285"/>
    </row>
    <row r="249" spans="49:49">
      <c r="AW249" s="285"/>
    </row>
    <row r="250" spans="49:49">
      <c r="AW250" s="285"/>
    </row>
    <row r="251" spans="49:49">
      <c r="AW251" s="285"/>
    </row>
    <row r="252" spans="49:49">
      <c r="AW252" s="285"/>
    </row>
    <row r="253" spans="49:49">
      <c r="AW253" s="285"/>
    </row>
    <row r="254" spans="49:49">
      <c r="AW254" s="285"/>
    </row>
    <row r="255" spans="49:49">
      <c r="AW255" s="285"/>
    </row>
    <row r="256" spans="49:49">
      <c r="AW256" s="285"/>
    </row>
    <row r="257" spans="49:49">
      <c r="AW257" s="285"/>
    </row>
    <row r="258" spans="49:49">
      <c r="AW258" s="285"/>
    </row>
    <row r="259" spans="49:49">
      <c r="AW259" s="285"/>
    </row>
    <row r="260" spans="49:49">
      <c r="AW260" s="285"/>
    </row>
    <row r="261" spans="49:49">
      <c r="AW261" s="285"/>
    </row>
    <row r="262" spans="49:49">
      <c r="AW262" s="285"/>
    </row>
    <row r="263" spans="49:49">
      <c r="AW263" s="285"/>
    </row>
    <row r="264" spans="49:49">
      <c r="AW264" s="285"/>
    </row>
    <row r="265" spans="49:49">
      <c r="AW265" s="285"/>
    </row>
    <row r="266" spans="49:49">
      <c r="AW266" s="285"/>
    </row>
    <row r="267" spans="49:49">
      <c r="AW267" s="285"/>
    </row>
    <row r="268" spans="49:49">
      <c r="AW268" s="285"/>
    </row>
    <row r="269" spans="49:49">
      <c r="AW269" s="285"/>
    </row>
    <row r="270" spans="49:49">
      <c r="AW270" s="285"/>
    </row>
    <row r="271" spans="49:49">
      <c r="AW271" s="285"/>
    </row>
    <row r="272" spans="49:49">
      <c r="AW272" s="285"/>
    </row>
    <row r="273" spans="49:49">
      <c r="AW273" s="285"/>
    </row>
    <row r="274" spans="49:49">
      <c r="AW274" s="285"/>
    </row>
    <row r="275" spans="49:49">
      <c r="AW275" s="285"/>
    </row>
    <row r="276" spans="49:49">
      <c r="AW276" s="285"/>
    </row>
    <row r="277" spans="49:49">
      <c r="AW277" s="285"/>
    </row>
    <row r="278" spans="49:49">
      <c r="AW278" s="285"/>
    </row>
    <row r="279" spans="49:49">
      <c r="AW279" s="285"/>
    </row>
    <row r="280" spans="49:49">
      <c r="AW280" s="285"/>
    </row>
    <row r="281" spans="49:49">
      <c r="AW281" s="285"/>
    </row>
    <row r="282" spans="49:49">
      <c r="AW282" s="285"/>
    </row>
    <row r="283" spans="49:49">
      <c r="AW283" s="285"/>
    </row>
    <row r="284" spans="49:49">
      <c r="AW284" s="285"/>
    </row>
    <row r="285" spans="49:49">
      <c r="AW285" s="285"/>
    </row>
    <row r="286" spans="49:49">
      <c r="AW286" s="285"/>
    </row>
    <row r="287" spans="49:49">
      <c r="AW287" s="285"/>
    </row>
    <row r="288" spans="49:49">
      <c r="AW288" s="285"/>
    </row>
    <row r="289" spans="49:49">
      <c r="AW289" s="285"/>
    </row>
    <row r="290" spans="49:49">
      <c r="AW290" s="285"/>
    </row>
    <row r="291" spans="49:49">
      <c r="AW291" s="285"/>
    </row>
    <row r="292" spans="49:49">
      <c r="AW292" s="285"/>
    </row>
    <row r="293" spans="49:49">
      <c r="AW293" s="285"/>
    </row>
    <row r="294" spans="49:49">
      <c r="AW294" s="285"/>
    </row>
    <row r="295" spans="49:49">
      <c r="AW295" s="285"/>
    </row>
    <row r="296" spans="49:49">
      <c r="AW296" s="285"/>
    </row>
    <row r="297" spans="49:49">
      <c r="AW297" s="285"/>
    </row>
    <row r="298" spans="49:49">
      <c r="AW298" s="285"/>
    </row>
    <row r="299" spans="49:49">
      <c r="AW299" s="285"/>
    </row>
    <row r="300" spans="49:49">
      <c r="AW300" s="285"/>
    </row>
    <row r="301" spans="49:49">
      <c r="AW301" s="285"/>
    </row>
    <row r="302" spans="49:49">
      <c r="AW302" s="285"/>
    </row>
    <row r="303" spans="49:49">
      <c r="AW303" s="285"/>
    </row>
    <row r="304" spans="49:49">
      <c r="AW304" s="285"/>
    </row>
    <row r="305" spans="49:49">
      <c r="AW305" s="285"/>
    </row>
    <row r="306" spans="49:49">
      <c r="AW306" s="285"/>
    </row>
    <row r="307" spans="49:49">
      <c r="AW307" s="285"/>
    </row>
    <row r="308" spans="49:49">
      <c r="AW308" s="285"/>
    </row>
    <row r="309" spans="49:49">
      <c r="AW309" s="285"/>
    </row>
    <row r="310" spans="49:49">
      <c r="AW310" s="285"/>
    </row>
    <row r="311" spans="49:49">
      <c r="AW311" s="285"/>
    </row>
    <row r="312" spans="49:49">
      <c r="AW312" s="285"/>
    </row>
    <row r="313" spans="49:49">
      <c r="AW313" s="285"/>
    </row>
    <row r="314" spans="49:49">
      <c r="AW314" s="285"/>
    </row>
    <row r="315" spans="49:49">
      <c r="AW315" s="285"/>
    </row>
    <row r="316" spans="49:49">
      <c r="AW316" s="285"/>
    </row>
  </sheetData>
  <mergeCells count="25">
    <mergeCell ref="Q11:Z11"/>
    <mergeCell ref="AX17:BH17"/>
    <mergeCell ref="AM14:AP14"/>
    <mergeCell ref="A15:A16"/>
    <mergeCell ref="B11:G11"/>
    <mergeCell ref="B12:G12"/>
    <mergeCell ref="B13:G13"/>
    <mergeCell ref="B14:G14"/>
    <mergeCell ref="F15:F16"/>
    <mergeCell ref="G15:G16"/>
    <mergeCell ref="AJ15:AJ16"/>
    <mergeCell ref="AK15:AK16"/>
    <mergeCell ref="AI15:AI16"/>
    <mergeCell ref="B8:G8"/>
    <mergeCell ref="I8:N8"/>
    <mergeCell ref="I15:I16"/>
    <mergeCell ref="J11:N11"/>
    <mergeCell ref="J12:N12"/>
    <mergeCell ref="J13:N13"/>
    <mergeCell ref="J14:N14"/>
    <mergeCell ref="S81:X81"/>
    <mergeCell ref="S19:X19"/>
    <mergeCell ref="S16:X16"/>
    <mergeCell ref="S46:X46"/>
    <mergeCell ref="AH15:AH16"/>
  </mergeCells>
  <phoneticPr fontId="4" type="noConversion"/>
  <conditionalFormatting sqref="J21:J108">
    <cfRule type="expression" dxfId="205" priority="1" stopIfTrue="1">
      <formula>ISERROR(J21)</formula>
    </cfRule>
    <cfRule type="expression" dxfId="204" priority="2" stopIfTrue="1">
      <formula>ISERROR(I22)</formula>
    </cfRule>
  </conditionalFormatting>
  <conditionalFormatting sqref="AW21:AW316">
    <cfRule type="expression" dxfId="203" priority="3" stopIfTrue="1">
      <formula>ISERROR(A21)</formula>
    </cfRule>
  </conditionalFormatting>
  <conditionalFormatting sqref="AX21:AX100">
    <cfRule type="expression" dxfId="202" priority="4" stopIfTrue="1">
      <formula>ISERROR(A21)</formula>
    </cfRule>
  </conditionalFormatting>
  <conditionalFormatting sqref="AY21:BB100 BD21:BH100">
    <cfRule type="expression" dxfId="201" priority="5" stopIfTrue="1">
      <formula>ISERROR($A21)</formula>
    </cfRule>
  </conditionalFormatting>
  <conditionalFormatting sqref="M19:N19 AM21:AT100 AX101:BB229 BC43:BC229 BD101:BH229 AI19:AK100 K79:N79 L21:N108 K21:K65536 I21:I108 A21:G108">
    <cfRule type="expression" dxfId="200" priority="6" stopIfTrue="1">
      <formula>ISERROR(A19)</formula>
    </cfRule>
  </conditionalFormatting>
  <conditionalFormatting sqref="AH21:AH100">
    <cfRule type="cellIs" dxfId="199" priority="7" stopIfTrue="1" operator="lessThan">
      <formula>1</formula>
    </cfRule>
  </conditionalFormatting>
  <dataValidations disablePrompts="1" count="1">
    <dataValidation type="list" allowBlank="1" showInputMessage="1" showErrorMessage="1" sqref="Q82:Q86 P49:P53">
      <formula1>$A$21:$A$68</formula1>
    </dataValidation>
  </dataValidations>
  <hyperlinks>
    <hyperlink ref="N1" location="INDEX!A1" display="&lt;&lt;&lt; Index &lt;&lt;&lt;"/>
  </hyperlinks>
  <printOptions horizontalCentered="1"/>
  <pageMargins left="0.78740157480314965" right="0.78740157480314965" top="0.98425196850393704" bottom="0.98425196850393704" header="0" footer="0"/>
  <pageSetup paperSize="9" scale="47"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sheetPr codeName="Hoja6" enableFormatConditionsCalculation="0"/>
  <dimension ref="A1:IU316"/>
  <sheetViews>
    <sheetView showGridLines="0" zoomScale="80" zoomScaleNormal="80" zoomScaleSheetLayoutView="55" workbookViewId="0">
      <pane xSplit="2" ySplit="19" topLeftCell="C20" activePane="bottomRight" state="frozen"/>
      <selection pane="topRight" activeCell="C1" sqref="C1"/>
      <selection pane="bottomLeft" activeCell="A20" sqref="A20"/>
      <selection pane="bottomRight" activeCell="K16" sqref="K16"/>
    </sheetView>
  </sheetViews>
  <sheetFormatPr baseColWidth="10" defaultColWidth="11.42578125" defaultRowHeight="12.75"/>
  <cols>
    <col min="1" max="1" width="17.42578125" style="17" customWidth="1"/>
    <col min="2" max="2" width="15" style="17" customWidth="1"/>
    <col min="3" max="4" width="15.85546875" style="17" customWidth="1"/>
    <col min="5" max="6" width="12.85546875" style="17" customWidth="1"/>
    <col min="7" max="7" width="13.7109375" style="17" customWidth="1"/>
    <col min="8" max="8" width="11.5703125" style="17" bestFit="1" customWidth="1"/>
    <col min="9" max="9" width="4.140625" style="17" customWidth="1"/>
    <col min="10" max="10" width="14.7109375" style="17" customWidth="1"/>
    <col min="11" max="11" width="15.140625" style="17" customWidth="1"/>
    <col min="12" max="12" width="14.5703125" style="17" customWidth="1"/>
    <col min="13" max="13" width="14.85546875" style="17" customWidth="1"/>
    <col min="14" max="14" width="13.5703125" style="17" customWidth="1"/>
    <col min="15" max="15" width="14.140625" style="17" customWidth="1"/>
    <col min="16" max="16" width="11.5703125" style="17" bestFit="1" customWidth="1"/>
    <col min="17" max="17" width="11.42578125" style="17"/>
    <col min="18" max="18" width="18.42578125" style="17" customWidth="1"/>
    <col min="19" max="19" width="15" style="17" customWidth="1"/>
    <col min="20" max="20" width="12.28515625" style="17" customWidth="1"/>
    <col min="21" max="21" width="16.85546875" style="17" customWidth="1"/>
    <col min="22" max="22" width="18.5703125" style="17" customWidth="1"/>
    <col min="23" max="23" width="14.42578125" style="17" customWidth="1"/>
    <col min="24" max="42" width="11.42578125" style="17"/>
    <col min="43" max="43" width="12.28515625" style="17" bestFit="1" customWidth="1"/>
    <col min="44" max="49" width="11.42578125" style="17"/>
    <col min="50" max="50" width="11.42578125" style="84"/>
    <col min="51" max="51" width="11.85546875" style="84" bestFit="1" customWidth="1"/>
    <col min="52" max="16384" width="11.42578125" style="84"/>
  </cols>
  <sheetData>
    <row r="1" spans="1:88" s="54" customFormat="1" ht="15.75">
      <c r="A1" s="15" t="s">
        <v>48</v>
      </c>
      <c r="B1" s="15"/>
      <c r="C1" s="16" t="str">
        <f>operation</f>
        <v>RSA ARGENTINA</v>
      </c>
      <c r="D1" s="17"/>
      <c r="E1" s="17"/>
      <c r="F1" s="17"/>
      <c r="G1" s="17"/>
      <c r="H1" s="17"/>
      <c r="I1" s="17"/>
      <c r="J1" s="53"/>
      <c r="L1" s="17"/>
      <c r="M1" s="17"/>
      <c r="N1" s="463" t="s">
        <v>361</v>
      </c>
      <c r="O1" s="17"/>
      <c r="P1" s="17"/>
      <c r="Q1" s="17"/>
      <c r="R1" s="15" t="s">
        <v>48</v>
      </c>
      <c r="S1" s="16" t="str">
        <f>operation</f>
        <v>RSA ARGENTINA</v>
      </c>
      <c r="T1" s="17"/>
      <c r="U1" s="17"/>
      <c r="V1" s="17"/>
      <c r="W1" s="17"/>
      <c r="X1" s="17"/>
      <c r="Y1" s="17"/>
      <c r="Z1" s="53"/>
      <c r="AB1" s="17"/>
      <c r="AC1" s="17"/>
      <c r="AD1" s="17"/>
      <c r="AE1" s="17"/>
      <c r="AF1" s="17"/>
      <c r="AG1" s="17"/>
      <c r="AH1" s="17"/>
      <c r="AI1" s="17"/>
      <c r="AJ1" s="17"/>
      <c r="AK1" s="17"/>
      <c r="AL1" s="17"/>
      <c r="AM1" s="17"/>
      <c r="AN1" s="17"/>
      <c r="AO1" s="17"/>
      <c r="AP1" s="17"/>
      <c r="AQ1" s="17"/>
      <c r="AR1" s="17"/>
      <c r="AS1" s="17"/>
      <c r="AT1" s="17"/>
      <c r="AU1" s="17"/>
      <c r="AV1" s="17"/>
      <c r="AW1" s="17"/>
      <c r="AX1" s="17"/>
      <c r="AY1" s="17"/>
      <c r="AZ1" s="17"/>
      <c r="BA1" s="17"/>
      <c r="BB1" s="17"/>
      <c r="BC1" s="17"/>
      <c r="BE1" s="17"/>
      <c r="BF1" s="17"/>
      <c r="BG1" s="17"/>
      <c r="BH1" s="17"/>
      <c r="BI1" s="17"/>
      <c r="BJ1" s="17"/>
      <c r="BK1" s="17"/>
      <c r="BL1" s="17"/>
      <c r="BM1" s="17"/>
      <c r="BN1" s="17"/>
      <c r="BO1" s="17"/>
      <c r="BP1" s="17"/>
      <c r="BQ1" s="17"/>
      <c r="BR1" s="17"/>
      <c r="BS1" s="17"/>
      <c r="BT1" s="17"/>
      <c r="BU1" s="17"/>
      <c r="BV1" s="17"/>
      <c r="BW1" s="17"/>
      <c r="BX1" s="17"/>
      <c r="BY1" s="17"/>
      <c r="BZ1" s="17"/>
      <c r="CA1" s="17"/>
      <c r="CB1" s="17"/>
      <c r="CC1" s="17"/>
      <c r="CD1" s="17"/>
      <c r="CE1" s="17"/>
      <c r="CF1" s="17"/>
      <c r="CG1" s="17"/>
      <c r="CH1" s="17"/>
      <c r="CI1" s="17"/>
      <c r="CJ1" s="17"/>
    </row>
    <row r="2" spans="1:88" s="54" customFormat="1" ht="15.75">
      <c r="A2" s="15" t="s">
        <v>49</v>
      </c>
      <c r="B2" s="15"/>
      <c r="C2" s="16" t="str">
        <f>class</f>
        <v>Motor Comercial_CT</v>
      </c>
      <c r="D2" s="17"/>
      <c r="E2" s="17"/>
      <c r="F2" s="17"/>
      <c r="G2" s="17"/>
      <c r="H2" s="17"/>
      <c r="I2" s="17"/>
      <c r="J2" s="53"/>
      <c r="L2" s="17"/>
      <c r="M2" s="17"/>
      <c r="N2" s="17"/>
      <c r="O2" s="17"/>
      <c r="P2" s="17"/>
      <c r="Q2" s="17"/>
      <c r="R2" s="15" t="s">
        <v>49</v>
      </c>
      <c r="S2" s="16" t="str">
        <f>class</f>
        <v>Motor Comercial_CT</v>
      </c>
      <c r="T2" s="17"/>
      <c r="U2" s="17"/>
      <c r="V2" s="17"/>
      <c r="W2" s="17"/>
      <c r="X2" s="17"/>
      <c r="Y2" s="17"/>
      <c r="Z2" s="53"/>
      <c r="AB2" s="17"/>
      <c r="AC2" s="17"/>
      <c r="AD2" s="17"/>
      <c r="AE2" s="17"/>
      <c r="AF2" s="17"/>
      <c r="AG2" s="17"/>
      <c r="AH2" s="17"/>
      <c r="AI2" s="17"/>
      <c r="AJ2" s="17"/>
      <c r="AK2" s="17"/>
      <c r="AL2" s="17"/>
      <c r="AM2" s="17"/>
      <c r="AN2" s="17"/>
      <c r="AO2" s="17"/>
      <c r="AP2" s="17"/>
      <c r="AQ2" s="17"/>
      <c r="AR2" s="17"/>
      <c r="AS2" s="17"/>
      <c r="AT2" s="17"/>
      <c r="AU2" s="17"/>
      <c r="AV2" s="17"/>
      <c r="AW2" s="17"/>
      <c r="AX2" s="17"/>
      <c r="AY2" s="17"/>
      <c r="AZ2" s="17"/>
      <c r="BA2" s="17"/>
      <c r="BB2" s="17"/>
      <c r="BC2" s="17"/>
      <c r="BE2" s="17"/>
      <c r="BF2" s="17"/>
      <c r="BG2" s="17"/>
      <c r="BH2" s="17"/>
      <c r="BI2" s="17"/>
      <c r="BJ2" s="17"/>
      <c r="BK2" s="17"/>
      <c r="BL2" s="17"/>
      <c r="BM2" s="17"/>
      <c r="BN2" s="17"/>
      <c r="BO2" s="17"/>
      <c r="BP2" s="17"/>
      <c r="BQ2" s="17"/>
      <c r="BR2" s="17"/>
      <c r="BS2" s="17"/>
      <c r="BT2" s="17"/>
      <c r="BU2" s="17"/>
      <c r="BV2" s="17"/>
      <c r="BW2" s="17"/>
      <c r="BX2" s="17"/>
      <c r="BY2" s="17"/>
      <c r="BZ2" s="17"/>
      <c r="CA2" s="17"/>
      <c r="CB2" s="17"/>
      <c r="CC2" s="17"/>
      <c r="CD2" s="17"/>
      <c r="CE2" s="17"/>
      <c r="CF2" s="17"/>
      <c r="CG2" s="17"/>
      <c r="CH2" s="17"/>
      <c r="CI2" s="17"/>
      <c r="CJ2" s="17"/>
    </row>
    <row r="3" spans="1:88" s="54" customFormat="1" ht="15.75">
      <c r="A3" s="15" t="s">
        <v>47</v>
      </c>
      <c r="B3" s="15"/>
      <c r="C3" s="16" t="str">
        <f>currency&amp;" "&amp;Cover!$D$21</f>
        <v>AR$ (Thousands)</v>
      </c>
      <c r="D3" s="17"/>
      <c r="E3" s="17"/>
      <c r="F3" s="17"/>
      <c r="G3" s="17"/>
      <c r="H3" s="17"/>
      <c r="I3" s="17"/>
      <c r="J3" s="53"/>
      <c r="L3" s="17"/>
      <c r="M3" s="17"/>
      <c r="N3" s="17"/>
      <c r="O3" s="17"/>
      <c r="P3" s="17"/>
      <c r="Q3" s="17"/>
      <c r="R3" s="15" t="s">
        <v>47</v>
      </c>
      <c r="S3" s="16" t="str">
        <f>currency&amp;" "&amp;Cover!$D$21</f>
        <v>AR$ (Thousands)</v>
      </c>
      <c r="T3" s="17"/>
      <c r="U3" s="17"/>
      <c r="V3" s="17"/>
      <c r="W3" s="17"/>
      <c r="X3" s="17"/>
      <c r="Y3" s="17"/>
      <c r="Z3" s="53"/>
      <c r="AB3" s="17"/>
      <c r="AC3" s="17"/>
      <c r="AD3" s="17"/>
      <c r="AE3" s="17"/>
      <c r="AF3" s="17"/>
      <c r="AG3" s="17"/>
      <c r="AH3" s="17"/>
      <c r="AI3" s="17"/>
      <c r="AJ3" s="17"/>
      <c r="AK3" s="17"/>
      <c r="AL3" s="17"/>
      <c r="AM3" s="17"/>
      <c r="AN3" s="17"/>
      <c r="AO3" s="17"/>
      <c r="AP3" s="17"/>
      <c r="AQ3" s="17"/>
      <c r="AR3" s="17"/>
      <c r="AS3" s="17"/>
      <c r="AT3" s="17"/>
      <c r="AU3" s="17"/>
      <c r="AV3" s="17"/>
      <c r="AW3" s="17"/>
      <c r="AX3" s="17"/>
      <c r="AY3" s="17"/>
      <c r="AZ3" s="17"/>
      <c r="BA3" s="17"/>
      <c r="BB3" s="17"/>
      <c r="BC3" s="17"/>
      <c r="BE3" s="17"/>
      <c r="BF3" s="17"/>
      <c r="BG3" s="17"/>
      <c r="BH3" s="17"/>
      <c r="BI3" s="17"/>
      <c r="BJ3" s="17"/>
      <c r="BK3" s="17"/>
      <c r="BL3" s="17"/>
      <c r="BM3" s="17"/>
      <c r="BN3" s="17"/>
      <c r="BO3" s="17"/>
      <c r="BP3" s="17"/>
      <c r="BQ3" s="17"/>
      <c r="BR3" s="17"/>
      <c r="BS3" s="17"/>
      <c r="BT3" s="17"/>
      <c r="BU3" s="17"/>
      <c r="BV3" s="17"/>
      <c r="BW3" s="17"/>
      <c r="BX3" s="17"/>
      <c r="BY3" s="17"/>
      <c r="BZ3" s="17"/>
      <c r="CA3" s="17"/>
      <c r="CB3" s="17"/>
      <c r="CC3" s="17"/>
      <c r="CD3" s="17"/>
      <c r="CE3" s="17"/>
      <c r="CF3" s="17"/>
      <c r="CG3" s="17"/>
      <c r="CH3" s="17"/>
      <c r="CI3" s="17"/>
      <c r="CJ3" s="17"/>
    </row>
    <row r="4" spans="1:88" s="54" customFormat="1" ht="15.75">
      <c r="A4" s="55" t="s">
        <v>96</v>
      </c>
      <c r="B4" s="55"/>
      <c r="C4" s="16" t="str">
        <f>reinsurance</f>
        <v>Gross</v>
      </c>
      <c r="D4" s="17"/>
      <c r="E4" s="17"/>
      <c r="F4" s="17"/>
      <c r="G4" s="17"/>
      <c r="H4" s="17"/>
      <c r="I4" s="17"/>
      <c r="J4" s="53"/>
      <c r="L4" s="17"/>
      <c r="M4" s="17"/>
      <c r="N4" s="17"/>
      <c r="O4" s="17"/>
      <c r="P4" s="17"/>
      <c r="Q4" s="17"/>
      <c r="R4" s="55" t="s">
        <v>96</v>
      </c>
      <c r="S4" s="16" t="str">
        <f>reinsurance</f>
        <v>Gross</v>
      </c>
      <c r="T4" s="17"/>
      <c r="U4" s="17"/>
      <c r="V4" s="17"/>
      <c r="W4" s="17"/>
      <c r="X4" s="17"/>
      <c r="Y4" s="17"/>
      <c r="Z4" s="53"/>
      <c r="AB4" s="17"/>
      <c r="AC4" s="17"/>
      <c r="AD4" s="17"/>
      <c r="AE4" s="17"/>
      <c r="AF4" s="17"/>
      <c r="AG4" s="17"/>
      <c r="AH4" s="17"/>
      <c r="AI4" s="17"/>
      <c r="AJ4" s="17"/>
      <c r="AK4" s="17"/>
      <c r="AL4" s="17"/>
      <c r="AM4" s="17"/>
      <c r="AN4" s="17"/>
      <c r="AO4" s="17"/>
      <c r="AP4" s="17"/>
      <c r="AQ4" s="17"/>
      <c r="AR4" s="17"/>
      <c r="AS4" s="17"/>
      <c r="AT4" s="17"/>
      <c r="AU4" s="17"/>
      <c r="AV4" s="17"/>
      <c r="AW4" s="17"/>
      <c r="AX4" s="17"/>
      <c r="AY4" s="17"/>
      <c r="AZ4" s="17"/>
      <c r="BA4" s="17"/>
      <c r="BB4" s="17"/>
      <c r="BC4" s="17"/>
      <c r="BE4" s="17"/>
      <c r="BF4" s="17"/>
      <c r="BG4" s="17"/>
      <c r="BH4" s="17"/>
      <c r="BI4" s="17"/>
      <c r="BJ4" s="17"/>
      <c r="BK4" s="17"/>
      <c r="BL4" s="17"/>
      <c r="BM4" s="17"/>
      <c r="BN4" s="17"/>
      <c r="BO4" s="17"/>
      <c r="BP4" s="17"/>
      <c r="BQ4" s="17"/>
      <c r="BR4" s="17"/>
      <c r="BS4" s="17"/>
      <c r="BT4" s="17"/>
      <c r="BU4" s="17"/>
      <c r="BV4" s="17"/>
      <c r="BW4" s="17"/>
      <c r="BX4" s="17"/>
      <c r="BY4" s="17"/>
      <c r="BZ4" s="17"/>
      <c r="CA4" s="17"/>
      <c r="CB4" s="17"/>
      <c r="CC4" s="17"/>
      <c r="CD4" s="17"/>
      <c r="CE4" s="17"/>
      <c r="CF4" s="17"/>
      <c r="CG4" s="17"/>
      <c r="CH4" s="17"/>
      <c r="CI4" s="17"/>
      <c r="CJ4" s="17"/>
    </row>
    <row r="5" spans="1:88" s="54" customFormat="1" ht="15.75">
      <c r="A5" s="21" t="str">
        <f>"Data Evaluated as of "&amp;Info_as_at</f>
        <v>Data Evaluated as of June 2014</v>
      </c>
      <c r="B5" s="21"/>
      <c r="C5" s="56"/>
      <c r="D5" s="17"/>
      <c r="E5" s="17"/>
      <c r="F5" s="17"/>
      <c r="G5" s="17"/>
      <c r="H5" s="17"/>
      <c r="I5" s="17"/>
      <c r="J5" s="43"/>
      <c r="L5" s="17"/>
      <c r="M5" s="17"/>
      <c r="N5" s="17"/>
      <c r="O5" s="17"/>
      <c r="P5" s="17"/>
      <c r="Q5" s="17"/>
      <c r="R5" s="21" t="str">
        <f>"Data Evaluated as of "&amp;Info_as_at</f>
        <v>Data Evaluated as of June 2014</v>
      </c>
      <c r="S5" s="56"/>
      <c r="T5" s="17"/>
      <c r="U5" s="17"/>
      <c r="V5" s="17"/>
      <c r="W5" s="17"/>
      <c r="X5" s="17"/>
      <c r="Y5" s="17"/>
      <c r="Z5" s="43"/>
      <c r="AB5" s="17"/>
      <c r="AC5" s="17"/>
      <c r="AD5" s="17"/>
      <c r="AE5" s="17"/>
      <c r="AF5" s="17"/>
      <c r="AG5" s="17"/>
      <c r="AH5" s="17"/>
      <c r="AI5" s="17"/>
      <c r="AJ5" s="17"/>
      <c r="AK5" s="17"/>
      <c r="AL5" s="17"/>
      <c r="AM5" s="17"/>
      <c r="AN5" s="17"/>
      <c r="AO5" s="17"/>
      <c r="AP5" s="17"/>
      <c r="AQ5" s="17"/>
      <c r="AR5" s="17"/>
      <c r="AS5" s="17"/>
      <c r="AT5" s="17"/>
      <c r="AU5" s="17"/>
      <c r="AV5" s="17"/>
      <c r="AW5" s="17"/>
      <c r="AX5" s="17"/>
      <c r="AY5" s="17"/>
      <c r="AZ5" s="17"/>
      <c r="BA5" s="17"/>
      <c r="BB5" s="17"/>
      <c r="BC5" s="17"/>
      <c r="BE5" s="17"/>
      <c r="BF5" s="17"/>
      <c r="BG5" s="17"/>
      <c r="BH5" s="17"/>
      <c r="BI5" s="17"/>
      <c r="BJ5" s="17"/>
      <c r="BK5" s="17"/>
      <c r="BL5" s="17"/>
      <c r="BM5" s="17"/>
      <c r="BN5" s="17"/>
      <c r="BO5" s="17"/>
      <c r="BP5" s="17"/>
      <c r="BQ5" s="17"/>
      <c r="BR5" s="17"/>
      <c r="BS5" s="17"/>
      <c r="BT5" s="17"/>
      <c r="BU5" s="17"/>
      <c r="BV5" s="17"/>
      <c r="BW5" s="17"/>
      <c r="BX5" s="17"/>
      <c r="BY5" s="17"/>
      <c r="BZ5" s="17"/>
      <c r="CA5" s="17"/>
      <c r="CB5" s="17"/>
      <c r="CC5" s="17"/>
      <c r="CD5" s="17"/>
      <c r="CE5" s="17"/>
      <c r="CF5" s="17"/>
      <c r="CG5" s="17"/>
      <c r="CH5" s="17"/>
      <c r="CI5" s="17"/>
      <c r="CJ5" s="17"/>
    </row>
    <row r="6" spans="1:88" s="54" customFormat="1" ht="15.75">
      <c r="A6" s="17"/>
      <c r="B6" s="17"/>
      <c r="C6" s="56"/>
      <c r="D6" s="17"/>
      <c r="E6" s="17"/>
      <c r="F6" s="23" t="s">
        <v>193</v>
      </c>
      <c r="G6" s="17"/>
      <c r="H6" s="17"/>
      <c r="I6" s="17"/>
      <c r="J6" s="43"/>
      <c r="L6" s="17"/>
      <c r="M6" s="17"/>
      <c r="N6" s="17"/>
      <c r="O6" s="17"/>
      <c r="P6" s="17"/>
      <c r="Q6" s="17"/>
      <c r="R6" s="17"/>
      <c r="S6" s="17"/>
      <c r="T6" s="17"/>
      <c r="U6" s="17"/>
      <c r="V6" s="17"/>
      <c r="W6" s="17"/>
      <c r="X6" s="17"/>
      <c r="Y6" s="17"/>
      <c r="Z6" s="43"/>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E6" s="17"/>
      <c r="BF6" s="17"/>
      <c r="BG6" s="17"/>
      <c r="BH6" s="17"/>
      <c r="BI6" s="17"/>
      <c r="BJ6" s="17"/>
      <c r="BK6" s="17"/>
      <c r="BL6" s="17"/>
      <c r="BM6" s="17"/>
      <c r="BN6" s="17"/>
      <c r="BO6" s="17"/>
      <c r="BP6" s="17"/>
      <c r="BQ6" s="17"/>
      <c r="BR6" s="17"/>
      <c r="BS6" s="17"/>
      <c r="BT6" s="17"/>
      <c r="BU6" s="17"/>
      <c r="BV6" s="17"/>
      <c r="BW6" s="17"/>
      <c r="BX6" s="17"/>
      <c r="BY6" s="17"/>
      <c r="BZ6" s="17"/>
      <c r="CA6" s="17"/>
      <c r="CB6" s="17"/>
      <c r="CC6" s="17"/>
      <c r="CD6" s="17"/>
      <c r="CE6" s="17"/>
      <c r="CF6" s="17"/>
      <c r="CG6" s="17"/>
      <c r="CH6" s="17"/>
      <c r="CI6" s="17"/>
      <c r="CJ6" s="17"/>
    </row>
    <row r="7" spans="1:88" s="54" customFormat="1" ht="13.5" thickBot="1">
      <c r="A7" s="53"/>
      <c r="B7" s="53"/>
      <c r="D7" s="17"/>
      <c r="E7" s="17"/>
      <c r="F7" s="17"/>
      <c r="G7" s="17"/>
      <c r="H7" s="17"/>
      <c r="I7" s="17"/>
      <c r="J7" s="53"/>
      <c r="L7" s="17"/>
      <c r="M7" s="17"/>
      <c r="N7" s="17"/>
      <c r="O7" s="17"/>
      <c r="P7" s="17"/>
      <c r="Q7" s="17"/>
      <c r="R7" s="17"/>
      <c r="S7" s="17"/>
      <c r="T7" s="17"/>
      <c r="U7" s="17"/>
      <c r="V7" s="17"/>
      <c r="W7" s="17"/>
      <c r="X7" s="17"/>
      <c r="Y7" s="17"/>
      <c r="Z7" s="17"/>
      <c r="AA7" s="17"/>
      <c r="AB7" s="17"/>
      <c r="AC7" s="17"/>
      <c r="AD7" s="17"/>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E7" s="17"/>
      <c r="BF7" s="17"/>
      <c r="BG7" s="17"/>
      <c r="BH7" s="17"/>
      <c r="BI7" s="17"/>
      <c r="BJ7" s="17"/>
      <c r="BK7" s="17"/>
      <c r="BL7" s="17"/>
      <c r="BM7" s="17"/>
      <c r="BN7" s="17"/>
      <c r="BO7" s="17"/>
      <c r="BP7" s="17"/>
      <c r="BQ7" s="17"/>
      <c r="BR7" s="17"/>
      <c r="BS7" s="17"/>
      <c r="BT7" s="17"/>
      <c r="BU7" s="17"/>
      <c r="BV7" s="17"/>
      <c r="BW7" s="17"/>
      <c r="BX7" s="17"/>
      <c r="BY7" s="17"/>
      <c r="BZ7" s="17"/>
      <c r="CA7" s="17"/>
      <c r="CB7" s="17"/>
      <c r="CC7" s="17"/>
      <c r="CD7" s="17"/>
      <c r="CE7" s="17"/>
      <c r="CF7" s="17"/>
      <c r="CG7" s="17"/>
      <c r="CH7" s="17"/>
      <c r="CI7" s="17"/>
      <c r="CJ7" s="17"/>
    </row>
    <row r="8" spans="1:88" s="54" customFormat="1" ht="13.5" thickBot="1">
      <c r="A8" s="53"/>
      <c r="B8" s="53"/>
      <c r="C8" s="903" t="s">
        <v>64</v>
      </c>
      <c r="D8" s="904"/>
      <c r="E8" s="904"/>
      <c r="F8" s="904"/>
      <c r="G8" s="904"/>
      <c r="H8" s="905"/>
      <c r="I8" s="17"/>
      <c r="J8" s="906" t="s">
        <v>142</v>
      </c>
      <c r="K8" s="907"/>
      <c r="L8" s="907"/>
      <c r="M8" s="907"/>
      <c r="N8" s="907"/>
      <c r="O8" s="908"/>
      <c r="P8" s="17"/>
      <c r="Q8" s="17"/>
      <c r="R8" s="17"/>
      <c r="S8" s="17"/>
      <c r="T8" s="17"/>
      <c r="U8" s="17"/>
      <c r="V8" s="17"/>
      <c r="W8" s="17"/>
      <c r="X8" s="17"/>
      <c r="Y8" s="17"/>
      <c r="Z8" s="17"/>
      <c r="AA8" s="17"/>
      <c r="AB8" s="17"/>
      <c r="AC8" s="17"/>
      <c r="AD8" s="17"/>
      <c r="AE8" s="17"/>
      <c r="AF8" s="17"/>
      <c r="AG8" s="17"/>
      <c r="AH8" s="17"/>
      <c r="AI8" s="17"/>
      <c r="AJ8" s="17"/>
      <c r="AK8" s="17"/>
      <c r="AL8" s="17"/>
      <c r="AM8" s="17"/>
      <c r="AN8" s="17"/>
      <c r="AO8" s="17"/>
      <c r="AP8" s="17"/>
      <c r="AQ8" s="17"/>
      <c r="AR8" s="17"/>
      <c r="AS8" s="17"/>
      <c r="AT8" s="17"/>
      <c r="AU8" s="17"/>
      <c r="AV8" s="17"/>
      <c r="AW8" s="17"/>
      <c r="AX8" s="17"/>
      <c r="AY8" s="17"/>
      <c r="AZ8" s="17"/>
      <c r="BA8" s="17"/>
      <c r="BB8" s="17"/>
      <c r="BC8" s="17"/>
      <c r="BE8" s="17"/>
      <c r="BF8" s="17"/>
      <c r="BG8" s="17"/>
      <c r="BH8" s="17"/>
      <c r="BI8" s="17"/>
      <c r="BJ8" s="17"/>
      <c r="BK8" s="17"/>
      <c r="BL8" s="17"/>
      <c r="BM8" s="17"/>
      <c r="BN8" s="17"/>
      <c r="BO8" s="17"/>
      <c r="BP8" s="17"/>
      <c r="BQ8" s="17"/>
      <c r="BR8" s="17"/>
      <c r="BS8" s="17"/>
      <c r="BT8" s="17"/>
      <c r="BU8" s="17"/>
      <c r="BV8" s="17"/>
      <c r="BW8" s="17"/>
      <c r="BX8" s="17"/>
      <c r="BY8" s="17"/>
      <c r="BZ8" s="17"/>
      <c r="CA8" s="17"/>
      <c r="CB8" s="17"/>
      <c r="CC8" s="17"/>
      <c r="CD8" s="17"/>
      <c r="CE8" s="17"/>
      <c r="CF8" s="17"/>
      <c r="CG8" s="17"/>
      <c r="CH8" s="17"/>
      <c r="CI8" s="17"/>
      <c r="CJ8" s="17"/>
    </row>
    <row r="9" spans="1:88" s="54" customFormat="1" hidden="1">
      <c r="A9" s="53"/>
      <c r="B9" s="53"/>
      <c r="D9" s="17"/>
      <c r="E9" s="17"/>
      <c r="F9" s="17"/>
      <c r="G9" s="17"/>
      <c r="H9" s="17"/>
      <c r="I9" s="17"/>
      <c r="J9" s="53"/>
      <c r="L9" s="17"/>
      <c r="M9" s="17"/>
      <c r="N9" s="17"/>
      <c r="O9" s="17"/>
      <c r="P9" s="17"/>
      <c r="Q9" s="17"/>
      <c r="R9" s="17"/>
      <c r="S9" s="17"/>
      <c r="T9" s="17"/>
      <c r="U9" s="17"/>
      <c r="V9" s="17"/>
      <c r="W9" s="17"/>
      <c r="X9" s="17"/>
      <c r="Y9" s="17"/>
      <c r="Z9" s="17"/>
      <c r="AA9" s="17"/>
      <c r="AB9" s="17"/>
      <c r="AC9" s="17"/>
      <c r="AD9" s="17"/>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E9" s="17"/>
      <c r="BF9" s="17"/>
      <c r="BG9" s="17"/>
      <c r="BH9" s="17"/>
      <c r="BI9" s="17"/>
      <c r="BJ9" s="17"/>
      <c r="BK9" s="17"/>
      <c r="BL9" s="17"/>
      <c r="BM9" s="17"/>
      <c r="BN9" s="17"/>
      <c r="BO9" s="17"/>
      <c r="BP9" s="17"/>
      <c r="BQ9" s="17"/>
      <c r="BR9" s="17"/>
      <c r="BS9" s="17"/>
      <c r="BT9" s="17"/>
      <c r="BU9" s="17"/>
      <c r="BV9" s="17"/>
      <c r="BW9" s="17"/>
      <c r="BX9" s="17"/>
      <c r="BY9" s="17"/>
      <c r="BZ9" s="17"/>
      <c r="CA9" s="17"/>
      <c r="CB9" s="17"/>
      <c r="CC9" s="17"/>
      <c r="CD9" s="17"/>
      <c r="CE9" s="17"/>
      <c r="CF9" s="17"/>
      <c r="CG9" s="17"/>
      <c r="CH9" s="17"/>
      <c r="CI9" s="17"/>
      <c r="CJ9" s="17"/>
    </row>
    <row r="10" spans="1:88" s="54" customFormat="1">
      <c r="A10" s="17"/>
      <c r="B10" s="17"/>
      <c r="C10" s="17"/>
      <c r="D10" s="17"/>
      <c r="E10" s="17"/>
      <c r="F10" s="17"/>
      <c r="G10" s="17"/>
      <c r="H10" s="17"/>
      <c r="I10" s="17"/>
      <c r="J10" s="17"/>
      <c r="K10" s="17"/>
      <c r="L10" s="17"/>
      <c r="M10" s="17"/>
      <c r="N10" s="17"/>
      <c r="O10" s="17"/>
      <c r="P10" s="17"/>
      <c r="Q10" s="17"/>
      <c r="R10" s="17"/>
      <c r="S10" s="17"/>
      <c r="T10" s="17"/>
      <c r="U10" s="17"/>
      <c r="V10" s="17"/>
      <c r="W10" s="17"/>
      <c r="X10" s="17"/>
      <c r="Y10" s="17"/>
      <c r="Z10" s="17"/>
      <c r="AA10" s="17"/>
      <c r="AB10" s="17"/>
      <c r="AC10" s="17"/>
      <c r="AD10" s="17"/>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E10" s="17"/>
      <c r="BF10" s="17"/>
      <c r="BG10" s="17"/>
      <c r="BH10" s="17"/>
      <c r="BI10" s="17"/>
      <c r="BJ10" s="17"/>
      <c r="BK10" s="17"/>
      <c r="BL10" s="17"/>
      <c r="BM10" s="17"/>
      <c r="BN10" s="17"/>
      <c r="BO10" s="17"/>
      <c r="BP10" s="17"/>
      <c r="BQ10" s="17"/>
      <c r="BR10" s="17"/>
      <c r="BS10" s="17"/>
      <c r="BT10" s="17"/>
      <c r="BU10" s="17"/>
      <c r="BV10" s="17"/>
      <c r="BW10" s="17"/>
      <c r="BX10" s="17"/>
      <c r="BY10" s="17"/>
      <c r="BZ10" s="17"/>
      <c r="CA10" s="17"/>
      <c r="CB10" s="17"/>
      <c r="CC10" s="17"/>
      <c r="CD10" s="17"/>
      <c r="CE10" s="17"/>
      <c r="CF10" s="17"/>
      <c r="CG10" s="17"/>
      <c r="CH10" s="17"/>
      <c r="CI10" s="17"/>
      <c r="CJ10" s="17"/>
    </row>
    <row r="11" spans="1:88" s="54" customFormat="1" ht="12.75" customHeight="1">
      <c r="A11" s="53" t="s">
        <v>19</v>
      </c>
      <c r="B11" s="53"/>
      <c r="C11" s="895" t="s">
        <v>123</v>
      </c>
      <c r="D11" s="895"/>
      <c r="E11" s="895"/>
      <c r="F11" s="895"/>
      <c r="G11" s="895"/>
      <c r="H11" s="895"/>
      <c r="I11" s="17"/>
      <c r="J11" s="53" t="s">
        <v>19</v>
      </c>
      <c r="K11" s="909" t="str">
        <f>C11</f>
        <v>Incurred Losses</v>
      </c>
      <c r="L11" s="909"/>
      <c r="M11" s="909"/>
      <c r="N11" s="909"/>
      <c r="O11" s="909"/>
      <c r="P11" s="17"/>
      <c r="Q11" s="17"/>
      <c r="R11" s="892" t="str">
        <f>F6</f>
        <v xml:space="preserve">Analysis Based on Ultimated Selected on Prior FSR </v>
      </c>
      <c r="S11" s="892"/>
      <c r="T11" s="892"/>
      <c r="U11" s="892"/>
      <c r="V11" s="892"/>
      <c r="W11" s="892"/>
      <c r="X11" s="892"/>
      <c r="Y11" s="892"/>
      <c r="Z11" s="892"/>
      <c r="AA11" s="892"/>
      <c r="AB11" s="17"/>
      <c r="AC11" s="17"/>
      <c r="AD11" s="17"/>
      <c r="AE11" s="17"/>
      <c r="AF11" s="17"/>
      <c r="AG11" s="17"/>
      <c r="AH11" s="17"/>
      <c r="AI11" s="17"/>
      <c r="AJ11" s="17"/>
      <c r="AK11" s="17"/>
      <c r="AL11" s="17"/>
      <c r="AM11" s="17"/>
      <c r="AN11" s="17"/>
      <c r="AO11" s="17"/>
      <c r="AP11" s="17"/>
      <c r="AQ11" s="17"/>
      <c r="AR11" s="17"/>
      <c r="AS11" s="17"/>
      <c r="AT11" s="17"/>
      <c r="AU11" s="17"/>
      <c r="AV11" s="17"/>
      <c r="AW11" s="17"/>
      <c r="AX11" s="17"/>
      <c r="AY11" s="17"/>
      <c r="AZ11" s="17"/>
      <c r="BA11" s="17"/>
      <c r="BB11" s="17"/>
      <c r="BC11" s="17"/>
      <c r="BE11" s="17"/>
      <c r="BF11" s="17"/>
      <c r="BG11" s="17"/>
      <c r="BH11" s="17"/>
      <c r="BI11" s="17"/>
      <c r="BJ11" s="17"/>
      <c r="BK11" s="17"/>
      <c r="BL11" s="17"/>
      <c r="BM11" s="17"/>
      <c r="BN11" s="17"/>
      <c r="BO11" s="17"/>
      <c r="BP11" s="17"/>
      <c r="BQ11" s="17"/>
      <c r="BR11" s="17"/>
      <c r="BS11" s="17"/>
      <c r="BT11" s="17"/>
      <c r="BU11" s="17"/>
      <c r="BV11" s="33"/>
      <c r="BW11" s="17"/>
      <c r="BX11" s="17"/>
      <c r="BY11" s="17"/>
      <c r="BZ11" s="17"/>
      <c r="CA11" s="17"/>
      <c r="CB11" s="17"/>
      <c r="CC11" s="17"/>
      <c r="CD11" s="17"/>
      <c r="CE11" s="17"/>
      <c r="CF11" s="17"/>
      <c r="CG11" s="17"/>
      <c r="CH11" s="17"/>
      <c r="CI11" s="17"/>
      <c r="CJ11" s="17"/>
    </row>
    <row r="12" spans="1:88" s="54" customFormat="1">
      <c r="A12" s="53" t="s">
        <v>46</v>
      </c>
      <c r="B12" s="53"/>
      <c r="C12" s="804" t="str">
        <f>IF('User Entries'!$C$24="Yes",'User Entries'!$A$38,'User Entries'!$A$30)</f>
        <v>Attritional</v>
      </c>
      <c r="D12" s="804"/>
      <c r="E12" s="804"/>
      <c r="F12" s="804"/>
      <c r="G12" s="804"/>
      <c r="H12" s="804"/>
      <c r="I12" s="17"/>
      <c r="J12" s="53" t="s">
        <v>46</v>
      </c>
      <c r="K12" s="804" t="str">
        <f>C12</f>
        <v>Attritional</v>
      </c>
      <c r="L12" s="804"/>
      <c r="M12" s="804"/>
      <c r="N12" s="804"/>
      <c r="O12" s="804"/>
      <c r="P12" s="17"/>
      <c r="Q12" s="17"/>
      <c r="R12" s="17"/>
      <c r="S12" s="17"/>
      <c r="T12" s="17"/>
      <c r="U12" s="17"/>
      <c r="V12" s="17"/>
      <c r="W12" s="17"/>
      <c r="X12" s="17"/>
      <c r="Y12" s="17"/>
      <c r="Z12" s="17"/>
      <c r="AA12" s="17"/>
      <c r="AB12" s="17"/>
      <c r="AC12" s="17"/>
      <c r="AD12" s="17"/>
      <c r="AE12" s="17"/>
      <c r="AF12" s="17"/>
      <c r="AG12" s="17"/>
      <c r="AH12" s="17"/>
      <c r="AI12" s="17"/>
      <c r="AJ12" s="17"/>
      <c r="AK12" s="17"/>
      <c r="AL12" s="17"/>
      <c r="AM12" s="17"/>
      <c r="AN12" s="17"/>
      <c r="AO12" s="17"/>
      <c r="AP12" s="17"/>
      <c r="AQ12" s="17"/>
      <c r="AR12" s="17"/>
      <c r="AS12" s="17"/>
      <c r="AT12" s="17"/>
      <c r="AU12" s="17"/>
      <c r="AV12" s="17"/>
      <c r="AW12" s="17"/>
      <c r="AX12" s="17"/>
      <c r="AY12" s="17"/>
      <c r="AZ12" s="17"/>
      <c r="BA12" s="17"/>
      <c r="BB12" s="17"/>
      <c r="BC12" s="17"/>
      <c r="BE12" s="17"/>
      <c r="BF12" s="17"/>
      <c r="BG12" s="17"/>
      <c r="BH12" s="17"/>
      <c r="BI12" s="17"/>
      <c r="BJ12" s="17"/>
      <c r="BK12" s="17"/>
      <c r="BL12" s="17"/>
      <c r="BM12" s="17"/>
      <c r="BN12" s="17"/>
      <c r="BO12" s="17"/>
      <c r="BP12" s="17"/>
      <c r="BQ12" s="17"/>
      <c r="BR12" s="17"/>
      <c r="BS12" s="17"/>
      <c r="BT12" s="17"/>
      <c r="BU12" s="17"/>
      <c r="BV12" s="33"/>
      <c r="BW12" s="17"/>
      <c r="BX12" s="17"/>
      <c r="BY12" s="17"/>
      <c r="BZ12" s="17"/>
      <c r="CA12" s="17"/>
      <c r="CB12" s="17"/>
      <c r="CC12" s="17"/>
      <c r="CD12" s="17"/>
      <c r="CE12" s="17"/>
      <c r="CF12" s="17"/>
      <c r="CG12" s="17"/>
      <c r="CH12" s="17"/>
      <c r="CI12" s="17"/>
      <c r="CJ12" s="17"/>
    </row>
    <row r="13" spans="1:88">
      <c r="A13" s="18"/>
      <c r="B13" s="18"/>
      <c r="C13" s="896"/>
      <c r="D13" s="896"/>
      <c r="E13" s="896"/>
      <c r="F13" s="896"/>
      <c r="G13" s="896"/>
      <c r="H13" s="896"/>
      <c r="I13" s="20"/>
      <c r="J13" s="18"/>
      <c r="K13" s="896"/>
      <c r="L13" s="896"/>
      <c r="M13" s="896"/>
      <c r="N13" s="896"/>
      <c r="O13" s="896"/>
      <c r="P13" s="20"/>
      <c r="Q13" s="20"/>
      <c r="R13" s="20"/>
      <c r="S13" s="20"/>
      <c r="T13" s="20"/>
      <c r="U13" s="20"/>
      <c r="V13" s="20"/>
      <c r="W13" s="20"/>
      <c r="X13" s="20"/>
      <c r="Y13" s="20"/>
      <c r="Z13" s="20"/>
      <c r="AA13" s="20"/>
      <c r="AB13" s="20"/>
      <c r="AC13" s="20"/>
      <c r="AD13" s="20"/>
      <c r="AE13" s="20"/>
      <c r="AF13" s="20"/>
      <c r="AG13" s="20"/>
      <c r="AH13" s="20"/>
      <c r="AI13" s="20"/>
      <c r="AJ13" s="20"/>
      <c r="AK13" s="20"/>
      <c r="AL13" s="20"/>
      <c r="AM13" s="20"/>
      <c r="AN13" s="20"/>
      <c r="AO13" s="20"/>
      <c r="AP13" s="20"/>
      <c r="AQ13" s="20"/>
      <c r="AR13" s="20"/>
      <c r="AS13" s="20"/>
      <c r="AT13" s="20"/>
      <c r="AU13" s="20"/>
      <c r="AV13" s="20"/>
      <c r="AW13" s="20"/>
      <c r="AX13" s="20"/>
      <c r="AY13" s="20"/>
      <c r="AZ13" s="20"/>
      <c r="BA13" s="20"/>
      <c r="BB13" s="20"/>
      <c r="BC13" s="20"/>
      <c r="BE13" s="20"/>
      <c r="BF13" s="20"/>
      <c r="BG13" s="20"/>
      <c r="BH13" s="20"/>
      <c r="BI13" s="20"/>
      <c r="BJ13" s="20"/>
      <c r="BK13" s="20"/>
      <c r="BL13" s="20"/>
      <c r="BM13" s="20"/>
      <c r="BN13" s="20"/>
      <c r="BO13" s="20"/>
      <c r="BP13" s="20"/>
      <c r="BQ13" s="20"/>
      <c r="BR13" s="20"/>
      <c r="BS13" s="20"/>
      <c r="BT13" s="20"/>
      <c r="BU13" s="20"/>
      <c r="BV13" s="20"/>
      <c r="BW13" s="20"/>
      <c r="BX13" s="20"/>
      <c r="BY13" s="20"/>
      <c r="BZ13" s="20"/>
      <c r="CA13" s="20"/>
      <c r="CB13" s="20"/>
      <c r="CC13" s="20"/>
      <c r="CD13" s="20"/>
      <c r="CE13" s="20"/>
      <c r="CF13" s="20"/>
      <c r="CG13" s="20"/>
      <c r="CH13" s="20"/>
      <c r="CI13" s="20"/>
      <c r="CJ13" s="20"/>
    </row>
    <row r="14" spans="1:88" s="54" customFormat="1" ht="16.5" hidden="1" customHeight="1">
      <c r="A14" s="33"/>
      <c r="B14" s="33"/>
      <c r="C14" s="896"/>
      <c r="D14" s="896"/>
      <c r="E14" s="896"/>
      <c r="F14" s="896"/>
      <c r="G14" s="896"/>
      <c r="H14" s="896"/>
      <c r="I14" s="17"/>
      <c r="J14" s="33"/>
      <c r="K14" s="910"/>
      <c r="L14" s="910"/>
      <c r="M14" s="910"/>
      <c r="N14" s="910"/>
      <c r="O14" s="910"/>
      <c r="P14" s="17"/>
      <c r="Q14" s="17"/>
      <c r="R14" s="17"/>
      <c r="S14" s="17"/>
      <c r="T14" s="17"/>
      <c r="U14" s="17"/>
      <c r="V14" s="17"/>
      <c r="W14" s="17"/>
      <c r="X14" s="17"/>
      <c r="Y14" s="17"/>
      <c r="Z14" s="17"/>
      <c r="AA14" s="17"/>
      <c r="AB14" s="17"/>
      <c r="AC14" s="17"/>
      <c r="AD14" s="17"/>
      <c r="AE14" s="17"/>
      <c r="AF14" s="17"/>
      <c r="AG14" s="17"/>
      <c r="AH14" s="17"/>
      <c r="AI14" s="17"/>
      <c r="AJ14" s="17"/>
      <c r="AK14" s="17"/>
      <c r="AL14" s="17"/>
      <c r="AM14" s="17"/>
      <c r="AN14" s="804" t="s">
        <v>192</v>
      </c>
      <c r="AO14" s="804"/>
      <c r="AP14" s="804"/>
      <c r="AQ14" s="804"/>
      <c r="AR14" s="17"/>
      <c r="AS14" s="17"/>
      <c r="AT14" s="17"/>
      <c r="AU14" s="17"/>
      <c r="AV14" s="17"/>
      <c r="AW14" s="17"/>
      <c r="AX14" s="17"/>
      <c r="AY14" s="17"/>
      <c r="AZ14" s="17"/>
      <c r="BA14" s="17"/>
      <c r="BB14" s="17"/>
      <c r="BC14" s="17"/>
      <c r="BE14" s="17"/>
      <c r="BF14" s="17"/>
      <c r="BG14" s="17"/>
      <c r="BH14" s="17"/>
      <c r="BI14" s="17"/>
      <c r="BJ14" s="17"/>
      <c r="BK14" s="17"/>
      <c r="BL14" s="17"/>
      <c r="BM14" s="17"/>
      <c r="BN14" s="17"/>
      <c r="BO14" s="17"/>
      <c r="BP14" s="17"/>
      <c r="BQ14" s="17"/>
      <c r="BR14" s="17"/>
      <c r="BS14" s="17"/>
      <c r="BT14" s="17"/>
      <c r="BU14" s="17"/>
      <c r="BV14" s="17"/>
      <c r="BW14" s="17"/>
      <c r="BX14" s="17"/>
      <c r="BY14" s="17"/>
      <c r="BZ14" s="17"/>
      <c r="CA14" s="17"/>
      <c r="CB14" s="17"/>
      <c r="CC14" s="17"/>
      <c r="CD14" s="17"/>
      <c r="CE14" s="17"/>
      <c r="CF14" s="17"/>
      <c r="CG14" s="17"/>
      <c r="CH14" s="17"/>
      <c r="CI14" s="17"/>
      <c r="CJ14" s="17"/>
    </row>
    <row r="15" spans="1:88" s="54" customFormat="1" ht="19.5" customHeight="1">
      <c r="A15" s="893" t="s">
        <v>23</v>
      </c>
      <c r="B15" s="278" t="s">
        <v>43</v>
      </c>
      <c r="C15" s="111" t="str">
        <f>C11</f>
        <v>Incurred Losses</v>
      </c>
      <c r="D15" s="62" t="s">
        <v>43</v>
      </c>
      <c r="E15" s="63" t="s">
        <v>24</v>
      </c>
      <c r="F15" s="63" t="s">
        <v>58</v>
      </c>
      <c r="G15" s="897" t="s">
        <v>68</v>
      </c>
      <c r="H15" s="897" t="s">
        <v>69</v>
      </c>
      <c r="I15" s="17"/>
      <c r="J15" s="893" t="s">
        <v>23</v>
      </c>
      <c r="K15" s="62" t="s">
        <v>43</v>
      </c>
      <c r="L15" s="62" t="s">
        <v>62</v>
      </c>
      <c r="M15" s="62" t="s">
        <v>62</v>
      </c>
      <c r="N15" s="64" t="s">
        <v>25</v>
      </c>
      <c r="O15" s="64" t="s">
        <v>25</v>
      </c>
      <c r="P15" s="17"/>
      <c r="Q15" s="17"/>
      <c r="R15" s="17"/>
      <c r="S15" s="17"/>
      <c r="T15" s="17"/>
      <c r="U15" s="17"/>
      <c r="V15" s="17"/>
      <c r="W15" s="17"/>
      <c r="X15" s="17"/>
      <c r="Y15" s="17"/>
      <c r="Z15" s="17"/>
      <c r="AA15" s="17"/>
      <c r="AB15" s="17"/>
      <c r="AC15" s="17"/>
      <c r="AD15" s="17"/>
      <c r="AE15" s="17"/>
      <c r="AF15" s="17"/>
      <c r="AG15" s="17"/>
      <c r="AH15" s="17"/>
      <c r="AI15" s="893" t="s">
        <v>191</v>
      </c>
      <c r="AJ15" s="901" t="s">
        <v>56</v>
      </c>
      <c r="AK15" s="899" t="s">
        <v>52</v>
      </c>
      <c r="AL15" s="901" t="s">
        <v>57</v>
      </c>
      <c r="AM15" s="17"/>
      <c r="AN15" s="41" t="s">
        <v>66</v>
      </c>
      <c r="AO15" s="41" t="s">
        <v>66</v>
      </c>
      <c r="AP15" s="41" t="s">
        <v>66</v>
      </c>
      <c r="AQ15" s="41" t="s">
        <v>66</v>
      </c>
      <c r="AR15" s="41" t="s">
        <v>66</v>
      </c>
      <c r="AS15" s="41" t="s">
        <v>66</v>
      </c>
      <c r="AT15" s="41" t="s">
        <v>66</v>
      </c>
      <c r="AU15" s="41" t="s">
        <v>66</v>
      </c>
      <c r="AV15" s="17"/>
      <c r="AW15" s="17"/>
      <c r="AX15" s="17"/>
      <c r="AY15" s="17"/>
      <c r="AZ15" s="17"/>
      <c r="BA15" s="17"/>
      <c r="BB15" s="17"/>
      <c r="BC15" s="17"/>
      <c r="BE15" s="17"/>
      <c r="BF15" s="17"/>
      <c r="BG15" s="17"/>
      <c r="BH15" s="17"/>
      <c r="BI15" s="17"/>
      <c r="BJ15" s="17"/>
      <c r="BK15" s="17"/>
      <c r="BL15" s="17"/>
      <c r="BM15" s="17"/>
      <c r="BN15" s="17"/>
      <c r="BO15" s="17"/>
      <c r="BP15" s="17"/>
      <c r="BQ15" s="17"/>
      <c r="BR15" s="17"/>
      <c r="BS15" s="17"/>
      <c r="BT15" s="17"/>
      <c r="BU15" s="17"/>
      <c r="BV15" s="17"/>
      <c r="BW15" s="17"/>
      <c r="BX15" s="17"/>
      <c r="BY15" s="17"/>
      <c r="BZ15" s="17"/>
      <c r="CA15" s="17"/>
      <c r="CB15" s="17"/>
      <c r="CC15" s="17"/>
      <c r="CD15" s="17"/>
      <c r="CE15" s="17"/>
      <c r="CF15" s="17"/>
      <c r="CG15" s="17"/>
      <c r="CH15" s="17"/>
      <c r="CI15" s="17"/>
      <c r="CJ15" s="17"/>
    </row>
    <row r="16" spans="1:88" s="54" customFormat="1" ht="60">
      <c r="A16" s="894"/>
      <c r="B16" s="277" t="s">
        <v>141</v>
      </c>
      <c r="C16" s="65" t="s">
        <v>198</v>
      </c>
      <c r="D16" s="66" t="str">
        <f>INDEX($A$21:$A$108,Tot_Acc_Per,1)</f>
        <v>2014 Q2</v>
      </c>
      <c r="E16" s="67" t="s">
        <v>50</v>
      </c>
      <c r="F16" s="67" t="s">
        <v>50</v>
      </c>
      <c r="G16" s="898"/>
      <c r="H16" s="898"/>
      <c r="I16" s="17"/>
      <c r="J16" s="894"/>
      <c r="K16" s="786" t="str">
        <f>INDEX(J21:J1000,Tot_Acc_Per,1)</f>
        <v>2014 Q2</v>
      </c>
      <c r="L16" s="69" t="s">
        <v>63</v>
      </c>
      <c r="M16" s="70" t="s">
        <v>194</v>
      </c>
      <c r="N16" s="71" t="s">
        <v>61</v>
      </c>
      <c r="O16" s="71" t="s">
        <v>26</v>
      </c>
      <c r="P16" s="17"/>
      <c r="Q16" s="17"/>
      <c r="R16" s="57"/>
      <c r="S16" s="58"/>
      <c r="T16" s="914" t="s">
        <v>64</v>
      </c>
      <c r="U16" s="914"/>
      <c r="V16" s="914"/>
      <c r="W16" s="914"/>
      <c r="X16" s="914"/>
      <c r="Y16" s="914"/>
      <c r="Z16" s="58"/>
      <c r="AA16" s="59"/>
      <c r="AB16" s="17"/>
      <c r="AC16" s="17"/>
      <c r="AD16" s="17"/>
      <c r="AE16" s="17"/>
      <c r="AF16" s="17"/>
      <c r="AG16" s="17"/>
      <c r="AH16" s="17"/>
      <c r="AI16" s="894"/>
      <c r="AJ16" s="902"/>
      <c r="AK16" s="900"/>
      <c r="AL16" s="902"/>
      <c r="AM16" s="17"/>
      <c r="AN16" s="99">
        <v>3</v>
      </c>
      <c r="AO16" s="99">
        <v>6</v>
      </c>
      <c r="AP16" s="99">
        <v>9</v>
      </c>
      <c r="AQ16" s="42">
        <v>12</v>
      </c>
      <c r="AR16" s="42">
        <f>AQ16+3</f>
        <v>15</v>
      </c>
      <c r="AS16" s="42">
        <f>AR16+3</f>
        <v>18</v>
      </c>
      <c r="AT16" s="42">
        <f>AS16+3</f>
        <v>21</v>
      </c>
      <c r="AU16" s="42">
        <f>AT16+3</f>
        <v>24</v>
      </c>
      <c r="AV16" s="17"/>
      <c r="AW16" s="17"/>
      <c r="AX16" s="17"/>
      <c r="AY16" s="17"/>
      <c r="AZ16" s="17"/>
      <c r="BA16" s="17"/>
      <c r="BB16" s="17"/>
      <c r="BC16" s="17"/>
      <c r="BE16" s="17"/>
      <c r="BF16" s="17"/>
      <c r="BG16" s="17"/>
      <c r="BH16" s="17"/>
      <c r="BI16" s="17"/>
      <c r="BJ16" s="17"/>
      <c r="BK16" s="17"/>
      <c r="BL16" s="17"/>
      <c r="BM16" s="17"/>
      <c r="BN16" s="17"/>
      <c r="BO16" s="17"/>
      <c r="BP16" s="17"/>
      <c r="BQ16" s="17"/>
      <c r="BR16" s="17"/>
      <c r="BS16" s="17"/>
      <c r="BT16" s="17"/>
      <c r="BU16" s="17"/>
      <c r="BV16" s="17"/>
      <c r="BW16" s="17"/>
      <c r="BX16" s="17"/>
      <c r="BY16" s="17"/>
      <c r="BZ16" s="17"/>
      <c r="CA16" s="17"/>
      <c r="CB16" s="17"/>
      <c r="CC16" s="17"/>
      <c r="CD16" s="17"/>
      <c r="CE16" s="17"/>
      <c r="CF16" s="17"/>
      <c r="CG16" s="17"/>
      <c r="CH16" s="17"/>
      <c r="CI16" s="17"/>
      <c r="CJ16" s="17"/>
    </row>
    <row r="17" spans="1:255" s="54" customFormat="1" ht="9.9499999999999993" customHeight="1" thickBot="1">
      <c r="A17" s="74"/>
      <c r="B17" s="74"/>
      <c r="C17" s="73"/>
      <c r="D17" s="74"/>
      <c r="E17" s="74"/>
      <c r="F17" s="74"/>
      <c r="G17" s="74"/>
      <c r="H17" s="74"/>
      <c r="I17" s="17"/>
      <c r="J17" s="72"/>
      <c r="K17" s="73"/>
      <c r="L17" s="74"/>
      <c r="M17" s="468"/>
      <c r="N17" s="74"/>
      <c r="O17" s="74"/>
      <c r="P17" s="17"/>
      <c r="Q17" s="17"/>
      <c r="R17" s="17"/>
      <c r="S17" s="17"/>
      <c r="T17" s="17"/>
      <c r="U17" s="17"/>
      <c r="V17" s="17"/>
      <c r="W17" s="17"/>
      <c r="X17" s="17"/>
      <c r="Y17" s="17"/>
      <c r="Z17" s="17"/>
      <c r="AA17" s="61"/>
      <c r="AB17" s="17"/>
      <c r="AC17" s="17"/>
      <c r="AD17" s="17"/>
      <c r="AE17" s="17"/>
      <c r="AF17" s="17"/>
      <c r="AG17" s="17"/>
      <c r="AH17" s="17"/>
      <c r="AI17" s="72"/>
      <c r="AJ17" s="118"/>
      <c r="AK17" s="118"/>
      <c r="AL17" s="118"/>
      <c r="AM17" s="17"/>
      <c r="AT17" s="17"/>
      <c r="AU17" s="17"/>
      <c r="AV17" s="17"/>
      <c r="AW17" s="17"/>
      <c r="AX17" s="17"/>
      <c r="AY17" s="804" t="s">
        <v>205</v>
      </c>
      <c r="AZ17" s="804"/>
      <c r="BA17" s="804"/>
      <c r="BB17" s="804"/>
      <c r="BC17" s="804"/>
      <c r="BD17" s="804"/>
      <c r="BE17" s="804"/>
      <c r="BF17" s="804"/>
      <c r="BG17" s="804"/>
      <c r="BH17" s="804"/>
      <c r="BI17" s="804"/>
      <c r="BJ17" s="17"/>
      <c r="BK17" s="17"/>
      <c r="BL17" s="17"/>
      <c r="BM17" s="17"/>
      <c r="BN17" s="17"/>
      <c r="BO17" s="17"/>
      <c r="BP17" s="17"/>
      <c r="BQ17" s="17"/>
      <c r="BR17" s="17"/>
      <c r="BS17" s="17"/>
      <c r="BT17" s="17"/>
      <c r="BU17" s="17"/>
      <c r="BV17" s="17"/>
      <c r="BW17" s="17"/>
      <c r="BX17" s="17"/>
      <c r="BY17" s="17"/>
      <c r="BZ17" s="17"/>
      <c r="CA17" s="17"/>
      <c r="CB17" s="17"/>
      <c r="CC17" s="17"/>
      <c r="CD17" s="17"/>
      <c r="CE17" s="17"/>
      <c r="CF17" s="17"/>
      <c r="CG17" s="17"/>
      <c r="CH17" s="17"/>
      <c r="CI17" s="17"/>
      <c r="CJ17" s="17"/>
    </row>
    <row r="18" spans="1:255" s="54" customFormat="1" ht="8.25" customHeight="1">
      <c r="A18" s="39"/>
      <c r="B18" s="32"/>
      <c r="C18" s="75"/>
      <c r="D18" s="39"/>
      <c r="E18" s="39"/>
      <c r="F18" s="39"/>
      <c r="G18" s="39"/>
      <c r="H18" s="39"/>
      <c r="I18" s="17"/>
      <c r="J18" s="39"/>
      <c r="K18" s="75"/>
      <c r="L18" s="39"/>
      <c r="M18" s="39"/>
      <c r="N18" s="39"/>
      <c r="O18" s="39"/>
      <c r="P18" s="17"/>
      <c r="Q18" s="17"/>
      <c r="R18" s="17"/>
      <c r="S18" s="17"/>
      <c r="T18" s="17"/>
      <c r="U18" s="17"/>
      <c r="V18" s="17"/>
      <c r="W18" s="17"/>
      <c r="X18" s="17"/>
      <c r="Y18" s="17"/>
      <c r="Z18" s="17"/>
      <c r="AA18" s="17"/>
      <c r="AB18" s="17"/>
      <c r="AC18" s="17"/>
      <c r="AD18" s="17"/>
      <c r="AE18" s="17"/>
      <c r="AF18" s="17"/>
      <c r="AG18" s="17"/>
      <c r="AH18" s="17"/>
      <c r="AI18" s="39"/>
      <c r="AJ18" s="39"/>
      <c r="AK18" s="39"/>
      <c r="AL18" s="119"/>
      <c r="AM18" s="53"/>
      <c r="AN18" s="120"/>
      <c r="AO18" s="120"/>
      <c r="AP18" s="120"/>
      <c r="AQ18" s="120"/>
      <c r="AR18" s="120"/>
      <c r="AS18" s="120"/>
      <c r="AT18" s="17"/>
      <c r="AU18" s="17"/>
      <c r="AV18" s="17"/>
      <c r="AW18" s="17"/>
      <c r="AX18" s="17"/>
      <c r="AY18" s="17"/>
      <c r="AZ18" s="17"/>
      <c r="BA18" s="17"/>
      <c r="BB18" s="17"/>
      <c r="BC18" s="17"/>
      <c r="BE18" s="17"/>
      <c r="BF18" s="17"/>
      <c r="BG18" s="17"/>
      <c r="BH18" s="17"/>
      <c r="BI18" s="17"/>
      <c r="BJ18" s="17"/>
      <c r="BK18" s="17"/>
      <c r="BL18" s="17"/>
      <c r="BM18" s="17"/>
      <c r="BN18" s="17"/>
      <c r="BO18" s="17"/>
      <c r="BP18" s="17"/>
      <c r="BQ18" s="17"/>
      <c r="BR18" s="17"/>
      <c r="BS18" s="17"/>
      <c r="BT18" s="17"/>
      <c r="BU18" s="17"/>
      <c r="BV18" s="17"/>
      <c r="BW18" s="17"/>
      <c r="BX18" s="17"/>
      <c r="BY18" s="17"/>
      <c r="BZ18" s="17"/>
      <c r="CA18" s="17"/>
      <c r="CB18" s="17"/>
      <c r="CC18" s="17"/>
      <c r="CD18" s="17"/>
      <c r="CE18" s="17"/>
      <c r="CF18" s="17"/>
      <c r="CG18" s="17"/>
      <c r="CH18" s="17"/>
      <c r="CI18" s="17"/>
      <c r="CJ18" s="17"/>
    </row>
    <row r="19" spans="1:255" s="54" customFormat="1" ht="23.25" customHeight="1">
      <c r="A19" s="81" t="str">
        <f>"Total up to "&amp;D16</f>
        <v>Total up to 2014 Q2</v>
      </c>
      <c r="B19" s="81"/>
      <c r="C19" s="76">
        <f ca="1">SUM(INDIRECT(ADDRESS(ROW(C21),COLUMN(C21))&amp;":"&amp;ADDRESS(ROW(C21)+MATCH(D16,$A$21:$A$100)-1,COLUMN(C21))))</f>
        <v>159388.45600000003</v>
      </c>
      <c r="D19" s="76">
        <f ca="1">SUM(INDIRECT(ADDRESS(ROW(D21),COLUMN(D21))&amp;":"&amp;ADDRESS(ROW(D21)+MATCH(D16,$A$21:$A$100)-1,COLUMN(D21))))</f>
        <v>159000.30799999999</v>
      </c>
      <c r="E19" s="77">
        <f ca="1">D19-C19</f>
        <v>-388.1480000000447</v>
      </c>
      <c r="F19" s="76">
        <f ca="1">SUM(INDIRECT(ADDRESS(ROW(F21),COLUMN(F21))&amp;":"&amp;ADDRESS(ROW(F21)+MATCH(LastAnalysis,$A$21:$A$100)-1,COLUMN(F21))))</f>
        <v>1054.7063486240215</v>
      </c>
      <c r="G19" s="78">
        <f ca="1">E19-F19</f>
        <v>-1442.8543486240662</v>
      </c>
      <c r="H19" s="79">
        <f ca="1">IF(F19=0,0,E19/F19)</f>
        <v>-0.36801523050129142</v>
      </c>
      <c r="I19" s="80"/>
      <c r="J19" s="81" t="str">
        <f>A19</f>
        <v>Total up to 2014 Q2</v>
      </c>
      <c r="K19" s="76">
        <f ca="1">SUM(INDIRECT(ADDRESS(ROW(K21),COLUMN(K21))&amp;":"&amp;ADDRESS(ROW(K21)+MATCH(K16,$A$21:$A$100)-1,COLUMN(K21))))</f>
        <v>159000.30799999999</v>
      </c>
      <c r="L19" s="76">
        <f ca="1">SUM(INDIRECT(ADDRESS(ROW(L21),COLUMN(L21))&amp;":"&amp;ADDRESS(ROW(L21)+MATCH(K16,$A$21:$A$100)-1,COLUMN(L21))))</f>
        <v>158145.54683123517</v>
      </c>
      <c r="M19" s="76">
        <f ca="1">SUM(INDIRECT(ADDRESS(ROW(M21),COLUMN(M21))&amp;":"&amp;ADDRESS(ROW(M21)+MATCH(K16,$A$21:$A$100)-1,COLUMN(M21))))</f>
        <v>159480.37664154149</v>
      </c>
      <c r="N19" s="82">
        <f ca="1">L19-M19</f>
        <v>-1334.8298103063134</v>
      </c>
      <c r="O19" s="79">
        <f ca="1">IF(N19=0,0,N19/M19)</f>
        <v>-8.3698686848888253E-3</v>
      </c>
      <c r="R19" s="60"/>
      <c r="S19" s="20"/>
      <c r="T19" s="913"/>
      <c r="U19" s="913"/>
      <c r="V19" s="913"/>
      <c r="W19" s="913"/>
      <c r="X19" s="913"/>
      <c r="Y19" s="913"/>
      <c r="Z19" s="20"/>
      <c r="AA19" s="61"/>
      <c r="AG19" s="193"/>
      <c r="AI19" s="165"/>
      <c r="AJ19" s="121"/>
      <c r="AK19" s="88"/>
      <c r="AL19" s="121"/>
      <c r="AM19" s="17"/>
      <c r="BH19" s="43"/>
    </row>
    <row r="20" spans="1:255" s="54" customFormat="1">
      <c r="A20" s="32"/>
      <c r="B20" s="32"/>
      <c r="C20" s="75"/>
      <c r="D20" s="32"/>
      <c r="E20" s="32"/>
      <c r="F20" s="32"/>
      <c r="G20" s="32"/>
      <c r="H20" s="32"/>
      <c r="I20" s="17"/>
      <c r="J20" s="32"/>
      <c r="K20" s="75"/>
      <c r="L20" s="32"/>
      <c r="M20" s="32"/>
      <c r="N20" s="32"/>
      <c r="O20" s="32"/>
      <c r="P20" s="17"/>
      <c r="Q20" s="17"/>
      <c r="R20" s="60"/>
      <c r="S20" s="20"/>
      <c r="T20" s="20"/>
      <c r="U20" s="20"/>
      <c r="V20" s="20"/>
      <c r="W20" s="20"/>
      <c r="X20" s="20"/>
      <c r="Y20" s="20"/>
      <c r="Z20" s="20"/>
      <c r="AA20" s="61"/>
      <c r="AB20" s="17"/>
      <c r="AC20" s="17"/>
      <c r="AD20" s="17"/>
      <c r="AE20" s="17"/>
      <c r="AF20" s="17"/>
      <c r="AG20" s="193"/>
      <c r="AH20" s="17"/>
      <c r="AI20" s="32"/>
      <c r="AJ20" s="121"/>
      <c r="AK20" s="88"/>
      <c r="AL20" s="121"/>
      <c r="AM20" s="53" t="s">
        <v>59</v>
      </c>
      <c r="AN20" s="162">
        <v>1</v>
      </c>
      <c r="AO20" s="162">
        <v>1</v>
      </c>
      <c r="AP20" s="162">
        <v>1</v>
      </c>
      <c r="AQ20" s="162">
        <v>1</v>
      </c>
      <c r="AR20" s="162">
        <v>1</v>
      </c>
      <c r="AS20" s="162">
        <v>1</v>
      </c>
      <c r="AT20" s="162">
        <v>1</v>
      </c>
      <c r="AU20" s="162">
        <v>1</v>
      </c>
      <c r="AV20" s="17"/>
      <c r="AW20" s="17"/>
      <c r="AX20" s="17"/>
      <c r="AY20" s="283" t="s">
        <v>199</v>
      </c>
      <c r="AZ20" s="283" t="s">
        <v>200</v>
      </c>
      <c r="BA20" s="41" t="s">
        <v>201</v>
      </c>
      <c r="BB20" s="43" t="s">
        <v>204</v>
      </c>
      <c r="BC20" s="43" t="s">
        <v>202</v>
      </c>
      <c r="BE20" s="17"/>
      <c r="BF20" s="283" t="s">
        <v>199</v>
      </c>
      <c r="BG20" s="283" t="s">
        <v>200</v>
      </c>
      <c r="BH20" s="43" t="s">
        <v>203</v>
      </c>
      <c r="BI20" s="43" t="s">
        <v>202</v>
      </c>
      <c r="BJ20" s="17"/>
      <c r="BK20" s="17"/>
      <c r="BL20" s="17"/>
      <c r="BM20" s="17"/>
      <c r="BN20" s="17"/>
      <c r="BO20" s="17"/>
      <c r="BP20" s="17"/>
      <c r="BQ20" s="17"/>
      <c r="BR20" s="17"/>
      <c r="BS20" s="17"/>
      <c r="BT20" s="17"/>
      <c r="BU20" s="17"/>
      <c r="BV20" s="17"/>
      <c r="BW20" s="17"/>
      <c r="BX20" s="17"/>
      <c r="BY20" s="17"/>
      <c r="BZ20" s="17"/>
      <c r="CA20" s="17"/>
      <c r="CB20" s="17"/>
      <c r="CC20" s="17"/>
      <c r="CD20" s="17"/>
      <c r="CE20" s="17"/>
      <c r="CF20" s="17"/>
      <c r="CG20" s="17"/>
      <c r="CH20" s="17"/>
      <c r="CI20" s="17"/>
      <c r="CJ20" s="17"/>
      <c r="IR20" s="99" t="s">
        <v>71</v>
      </c>
      <c r="IS20" s="99" t="s">
        <v>195</v>
      </c>
      <c r="IT20" s="275" t="s">
        <v>196</v>
      </c>
      <c r="IU20" s="54" t="s">
        <v>197</v>
      </c>
    </row>
    <row r="21" spans="1:255" s="54" customFormat="1">
      <c r="A21" s="89" t="str">
        <f>Tri_Incurred_AttrorTot!A12</f>
        <v>1999 Q1</v>
      </c>
      <c r="B21" s="757" t="str">
        <f t="shared" ref="B21:B80" si="0">IF(MATCH(A21,$A$21:$A$100)&gt;AP_FSR,A21,LastFSR)</f>
        <v>2014 Q1</v>
      </c>
      <c r="C21" s="208">
        <f>INDEX(Tri_Incurred_AttrorTot!$B12:$CC12,1,MATCH(B21,$A$21:$A$100)-$P21)/unit</f>
        <v>395.89499999999998</v>
      </c>
      <c r="D21" s="208">
        <f>INDEX(Tri_Incurred_AttrorTot!$B12:$CC12,1,Tot_Acc_Per-$P21)/unit</f>
        <v>395.89499999999998</v>
      </c>
      <c r="E21" s="87">
        <f>D21-C21</f>
        <v>0</v>
      </c>
      <c r="F21" s="87">
        <f>IF(AI21-FSR_M&gt;0,VLOOKUP((MATCH(LastFSR,$A$21:$A$100,1)-MATCH(A21,$A$21:$A$100,1))*3+3,$AI$21:$AU$100,5+MATCH(FSR_M,AN$16:$AU$16),0),VLOOKUP(3,$AI$21:$AU$100,5+MATCH((MATCH($D$16,$A$21:$A$100,1)-MATCH($A21,$A$21:$A$100,1))*3,$AN$16:$AU$16,1),0))*M21</f>
        <v>0</v>
      </c>
      <c r="G21" s="87">
        <f t="shared" ref="G21:G80" si="1">E21-F21</f>
        <v>0</v>
      </c>
      <c r="H21" s="88">
        <f>IF(F21=0,0,E21/F21)</f>
        <v>0</v>
      </c>
      <c r="I21" s="17"/>
      <c r="J21" s="89" t="str">
        <f>A21</f>
        <v>1999 Q1</v>
      </c>
      <c r="K21" s="87">
        <f>D21</f>
        <v>395.89499999999998</v>
      </c>
      <c r="L21" s="87">
        <f>IFERROR(IF(ISERROR(M21),"",K21/AK21),K21)</f>
        <v>395.89499999999998</v>
      </c>
      <c r="M21" s="279">
        <f t="shared" ref="M21:M52" si="2">C21/VLOOKUP(IF((AI21-FSR_M)&gt;0,AI21-FSR_M,3),$AI$21:$AL$100,3,0)</f>
        <v>395.89499999999998</v>
      </c>
      <c r="N21" s="87">
        <f>L21-M21</f>
        <v>0</v>
      </c>
      <c r="O21" s="88">
        <f>IF(N21=0,0,N21/M21)</f>
        <v>0</v>
      </c>
      <c r="P21" s="744">
        <v>0</v>
      </c>
      <c r="Q21" s="192">
        <f t="shared" ref="Q21:Q41" si="3">F21/M21</f>
        <v>0</v>
      </c>
      <c r="R21" s="60"/>
      <c r="S21" s="20"/>
      <c r="T21" s="20"/>
      <c r="U21" s="20"/>
      <c r="V21" s="20"/>
      <c r="W21" s="20"/>
      <c r="X21" s="20"/>
      <c r="Y21" s="20"/>
      <c r="Z21" s="20"/>
      <c r="AA21" s="61"/>
      <c r="AB21" s="17"/>
      <c r="AC21" s="17"/>
      <c r="AD21" s="192">
        <f>IF(AI21-FSR_M&gt;0,VLOOKUP((MATCH(LastFSR,$A$21:$A$100,1)-MATCH(A21,$A$21:$A$100,1))*3+3,$AI$21:$AU$100,5+MATCH(FSR_M,AN$16:$AU$16),0),VLOOKUP(3,$AI$21:$AU$100,5+MATCH((MATCH($D$16,$A$21:$A$100,1)-MATCH($A21,$A$21:$A$100,1))*3,$AN$16:$AU$16,1),0))</f>
        <v>0</v>
      </c>
      <c r="AE21" s="192">
        <f>VLOOKUP((MATCH(LastFSR,$A$21:$A$100,1)-MATCH(A21,$A$21:$A$100,1))*3+3,$AI$21:$AU$100,5+MATCH(FSR_M,AN$16:$AU$16),0)</f>
        <v>0</v>
      </c>
      <c r="AF21" s="192">
        <f>VLOOKUP(3,$AI$21:$AU$100,5+MATCH((MATCH($D$16,$A$21:$A$100,1)-MATCH($A21,$A$21:$A$100,1))*3,$AN$16:$AU$16,1),0)</f>
        <v>0.13209108324291063</v>
      </c>
      <c r="AG21" s="48">
        <f>MATCH((MATCH($D$16,$A$21:$A$100,1)-MATCH($A21,$A$21:$A$100,1))*3,$AN$16:$AU$16,1)</f>
        <v>8</v>
      </c>
      <c r="AH21" s="17"/>
      <c r="AI21" s="89">
        <f>Tot_Acc_Per*3</f>
        <v>186</v>
      </c>
      <c r="AJ21" s="121">
        <f>VLOOKUP(AI21,'User Entries'!$A$78:$E$157,2,0)</f>
        <v>1</v>
      </c>
      <c r="AK21" s="88">
        <f t="shared" ref="AK21:AK84" si="4">1/AJ21</f>
        <v>1</v>
      </c>
      <c r="AL21" s="121">
        <f>AJ21</f>
        <v>1</v>
      </c>
      <c r="AM21" s="17"/>
      <c r="AN21" s="163">
        <f>AN20-AK21</f>
        <v>0</v>
      </c>
      <c r="AO21" s="163">
        <f>AO20-AK21</f>
        <v>0</v>
      </c>
      <c r="AP21" s="163">
        <f>AP20-AK21</f>
        <v>0</v>
      </c>
      <c r="AQ21" s="163">
        <f>$AQ$20-$AK21</f>
        <v>0</v>
      </c>
      <c r="AR21" s="163">
        <f>$AR$20-$AK21</f>
        <v>0</v>
      </c>
      <c r="AS21" s="163">
        <f>$AS$20-$AK21</f>
        <v>0</v>
      </c>
      <c r="AT21" s="163">
        <f>$AT$20-$AK21</f>
        <v>0</v>
      </c>
      <c r="AU21" s="163">
        <f>$AU$20-$AK21</f>
        <v>0</v>
      </c>
      <c r="AV21" s="17"/>
      <c r="AW21" s="17"/>
      <c r="AX21" s="89" t="str">
        <f t="shared" ref="AX21:AX52" si="5">IF(ISERROR(A22),"",INDEX($A$21:$A$100,Tot_Acc_Per-P21-1,1))</f>
        <v>2014 Q1</v>
      </c>
      <c r="AY21" s="286">
        <f>VLOOKUP(AX21,$BE$21:$BG$100,2,0)</f>
        <v>1.2560913217299665</v>
      </c>
      <c r="AZ21" s="287">
        <f>VLOOKUP(AX21,$BE$21:$BG$100,3,0)</f>
        <v>1.0175853196382576</v>
      </c>
      <c r="BA21" s="287">
        <v>1</v>
      </c>
      <c r="BB21" s="287">
        <f>VLOOKUP(AX21,$BE$21:$BI$100,4,0)</f>
        <v>0.39004366271676627</v>
      </c>
      <c r="BC21" s="287">
        <f>VLOOKUP(AX21,$BE$21:$BI$100,5,0)</f>
        <v>0.60995633728323384</v>
      </c>
      <c r="BE21" s="287" t="str">
        <f>A21</f>
        <v>1999 Q1</v>
      </c>
      <c r="BF21" s="287">
        <f>D21/M21</f>
        <v>1</v>
      </c>
      <c r="BG21" s="287">
        <f>(C21+F21)/M21</f>
        <v>1</v>
      </c>
      <c r="BH21" s="287">
        <f>Summary_AttrorTotal!H18/Summary_AttrorTotal!J18</f>
        <v>1</v>
      </c>
      <c r="BI21" s="287">
        <f>Summary_AttrorTotal!I18/Summary_AttrorTotal!J18</f>
        <v>0</v>
      </c>
      <c r="BJ21" s="17"/>
      <c r="BK21" s="17"/>
      <c r="BL21" s="17"/>
      <c r="BM21" s="17"/>
      <c r="BN21" s="17"/>
      <c r="BO21" s="17"/>
      <c r="BP21" s="17"/>
      <c r="BQ21" s="17"/>
      <c r="BR21" s="17"/>
      <c r="BS21" s="17"/>
      <c r="BT21" s="17"/>
      <c r="BU21" s="17"/>
      <c r="BV21" s="17"/>
      <c r="BW21" s="17"/>
      <c r="BX21" s="17"/>
      <c r="BY21" s="17"/>
      <c r="BZ21" s="17"/>
      <c r="CA21" s="17"/>
      <c r="CB21" s="17"/>
      <c r="CC21" s="17"/>
      <c r="CD21" s="17"/>
      <c r="CE21" s="17"/>
      <c r="CF21" s="17"/>
      <c r="CG21" s="17"/>
      <c r="CH21" s="17"/>
      <c r="CI21" s="17"/>
      <c r="CJ21" s="17"/>
      <c r="IR21" s="101" t="str">
        <f>LEFT(IT21,4)</f>
        <v>2014</v>
      </c>
      <c r="IS21" s="101" t="str">
        <f>RIGHT(IT21,1)</f>
        <v>1</v>
      </c>
      <c r="IT21" s="101" t="str">
        <f>LastFSR</f>
        <v>2014 Q1</v>
      </c>
      <c r="IU21" s="54">
        <v>1</v>
      </c>
    </row>
    <row r="22" spans="1:255" s="54" customFormat="1">
      <c r="A22" s="89" t="str">
        <f>Tri_Incurred_AttrorTot!A13</f>
        <v>1999 Q2</v>
      </c>
      <c r="B22" s="757" t="str">
        <f t="shared" si="0"/>
        <v>2014 Q1</v>
      </c>
      <c r="C22" s="208">
        <f>INDEX(Tri_Incurred_AttrorTot!$B13:$CC13,1,MATCH(B22,$A$21:$A$100)-$P22)/unit</f>
        <v>774.28499999999997</v>
      </c>
      <c r="D22" s="208">
        <f>INDEX(Tri_Incurred_AttrorTot!$B13:$CC13,1,Tot_Acc_Per-$P22)/unit</f>
        <v>752.23400000000004</v>
      </c>
      <c r="E22" s="87">
        <f t="shared" ref="E22:E80" si="6">D22-C22</f>
        <v>-22.050999999999931</v>
      </c>
      <c r="F22" s="87">
        <f>IF(AI22-FSR_M&gt;0,VLOOKUP((MATCH(LastFSR,$A$21:$A$100,1)-MATCH(A22,$A$21:$A$100,1))*3+3,$AI$21:$AU$100,5+MATCH(FSR_M,AN$16:$AU$16),0),VLOOKUP(3,$AI$21:$AU$100,5+MATCH((MATCH($D$16,$A$21:$A$100,1)-MATCH($A22,$A$21:$A$100,1))*3,$AN$16:$AU$16,1),0))*M22</f>
        <v>0</v>
      </c>
      <c r="G22" s="87">
        <f t="shared" si="1"/>
        <v>-22.050999999999931</v>
      </c>
      <c r="H22" s="88">
        <f t="shared" ref="H22:H68" si="7">IF(F22=0,0,E22/F22)</f>
        <v>0</v>
      </c>
      <c r="I22" s="17"/>
      <c r="J22" s="89" t="str">
        <f t="shared" ref="J22:J80" si="8">A22</f>
        <v>1999 Q2</v>
      </c>
      <c r="K22" s="87">
        <f t="shared" ref="K22:K80" si="9">D22</f>
        <v>752.23400000000004</v>
      </c>
      <c r="L22" s="87">
        <f t="shared" ref="L22:L80" si="10">IF(ISERROR(M22),"",K22/AK22)</f>
        <v>752.23400000000004</v>
      </c>
      <c r="M22" s="279">
        <f t="shared" si="2"/>
        <v>774.28499999999997</v>
      </c>
      <c r="N22" s="87">
        <f t="shared" ref="N22:N80" si="11">L22-M22</f>
        <v>-22.050999999999931</v>
      </c>
      <c r="O22" s="88">
        <f t="shared" ref="O22:O80" si="12">IF(N22=0,0,N22/M22)</f>
        <v>-2.8479177563816852E-2</v>
      </c>
      <c r="P22" s="744">
        <f>P21+1</f>
        <v>1</v>
      </c>
      <c r="Q22" s="192">
        <f t="shared" si="3"/>
        <v>0</v>
      </c>
      <c r="R22" s="60"/>
      <c r="S22" s="20"/>
      <c r="T22" s="20"/>
      <c r="U22" s="20"/>
      <c r="V22" s="20"/>
      <c r="W22" s="20"/>
      <c r="X22" s="20"/>
      <c r="Y22" s="20"/>
      <c r="Z22" s="20"/>
      <c r="AA22" s="61"/>
      <c r="AB22" s="17"/>
      <c r="AC22" s="17"/>
      <c r="AD22" s="192">
        <f>IF(AI22-FSR_M&gt;0,VLOOKUP((MATCH(LastFSR,$A$21:$A$100,1)-MATCH(A22,$A$21:$A$100,1))*3+3,$AI$21:$AU$100,5+MATCH(FSR_M,AN$16:$AU$16),0),VLOOKUP(3,$AI$21:$AU$100,5+MATCH((MATCH($D$16,$A$21:$A$100,1)-MATCH($A22,$A$21:$A$100,1))*3,$AN$16:$AU$16,1),0))</f>
        <v>0</v>
      </c>
      <c r="AE22" s="192">
        <f>VLOOKUP((MATCH(LastFSR,$A$21:$A$100,1)-MATCH(A22,$A$21:$A$100,1))*3+3,$AI$21:$AU$100,5+MATCH(FSR_M,AN$16:$AU$16),0)</f>
        <v>0</v>
      </c>
      <c r="AF22" s="192">
        <f t="shared" ref="AF22:AF85" si="13">VLOOKUP(3,$AI$21:$AU$100,5+MATCH((MATCH($D$16,$A$21:$A$100,1)-MATCH($A22,$A$21:$A$100,1))*3,$AN$16:$AU$16,1),0)</f>
        <v>0.13209108324291063</v>
      </c>
      <c r="AG22" s="48">
        <f>MATCH((MATCH($D$16,$A$21:$A$100,1)-MATCH($A22,$A$21:$A$100,1))*3,$AN$16:$AU$16,1)</f>
        <v>8</v>
      </c>
      <c r="AH22" s="17"/>
      <c r="AI22" s="89">
        <f>AI21-3</f>
        <v>183</v>
      </c>
      <c r="AJ22" s="121">
        <f>VLOOKUP(AI22,'User Entries'!$A$78:$E$157,2,0)</f>
        <v>1</v>
      </c>
      <c r="AK22" s="88">
        <f t="shared" si="4"/>
        <v>1</v>
      </c>
      <c r="AL22" s="121">
        <f t="shared" ref="AL22:AL41" si="14">AJ22/AJ21</f>
        <v>1</v>
      </c>
      <c r="AM22" s="17"/>
      <c r="AN22" s="163">
        <f t="shared" ref="AN22:AN40" si="15">AK21-AK22</f>
        <v>0</v>
      </c>
      <c r="AO22" s="163">
        <f>AN20-AK22</f>
        <v>0</v>
      </c>
      <c r="AP22" s="163">
        <f>AO20-AK22</f>
        <v>0</v>
      </c>
      <c r="AQ22" s="163">
        <f>$AP$20-$AK22</f>
        <v>0</v>
      </c>
      <c r="AR22" s="163">
        <f>$AQ$20-$AK22</f>
        <v>0</v>
      </c>
      <c r="AS22" s="163">
        <f>$AR$20-$AK22</f>
        <v>0</v>
      </c>
      <c r="AT22" s="163">
        <f>$AS$20-$AK22</f>
        <v>0</v>
      </c>
      <c r="AU22" s="163">
        <f>$AT$20-$AK22</f>
        <v>0</v>
      </c>
      <c r="AV22" s="17"/>
      <c r="AW22" s="17"/>
      <c r="AX22" s="89" t="str">
        <f t="shared" si="5"/>
        <v>2013 Q4</v>
      </c>
      <c r="AY22" s="286">
        <f t="shared" ref="AY22:AY85" si="16">VLOOKUP(AX22,$BE$21:$BG$100,2,0)</f>
        <v>1.0333475480082084</v>
      </c>
      <c r="AZ22" s="287">
        <f t="shared" ref="AZ22:AZ85" si="17">VLOOKUP(AX22,$BE$21:$BG$100,3,0)</f>
        <v>1.0519734716257239</v>
      </c>
      <c r="BA22" s="287">
        <v>1</v>
      </c>
      <c r="BB22" s="287">
        <f t="shared" ref="BB22:BB85" si="18">VLOOKUP(AX22,$BE$21:$BI$100,4,0)</f>
        <v>0.7209330883528462</v>
      </c>
      <c r="BC22" s="287">
        <f t="shared" ref="BC22:BC85" si="19">VLOOKUP(AX22,$BE$21:$BI$100,5,0)</f>
        <v>0.27906691164715397</v>
      </c>
      <c r="BE22" s="287" t="str">
        <f t="shared" ref="BE22:BE85" si="20">A22</f>
        <v>1999 Q2</v>
      </c>
      <c r="BF22" s="287">
        <f t="shared" ref="BF22:BF85" si="21">D22/M22</f>
        <v>0.9715208224361831</v>
      </c>
      <c r="BG22" s="287">
        <f t="shared" ref="BG22:BG85" si="22">(C22+F22)/M22</f>
        <v>1</v>
      </c>
      <c r="BH22" s="287">
        <f>Summary_AttrorTotal!H19/Summary_AttrorTotal!J19</f>
        <v>1</v>
      </c>
      <c r="BI22" s="287">
        <f>Summary_AttrorTotal!I19/Summary_AttrorTotal!J19</f>
        <v>0</v>
      </c>
      <c r="BJ22" s="17"/>
      <c r="BK22" s="17"/>
      <c r="BL22" s="17"/>
      <c r="BM22" s="17"/>
      <c r="BN22" s="17"/>
      <c r="BO22" s="17"/>
      <c r="BP22" s="17"/>
      <c r="BQ22" s="17"/>
      <c r="BR22" s="17"/>
      <c r="BS22" s="17"/>
      <c r="BT22" s="17"/>
      <c r="BU22" s="17"/>
      <c r="BV22" s="17"/>
      <c r="BW22" s="17"/>
      <c r="BX22" s="17"/>
      <c r="BY22" s="17"/>
      <c r="BZ22" s="17"/>
      <c r="CA22" s="17"/>
      <c r="CB22" s="17"/>
      <c r="CC22" s="17"/>
      <c r="CD22" s="17"/>
      <c r="CE22" s="17"/>
      <c r="CF22" s="17"/>
      <c r="CG22" s="17"/>
      <c r="CH22" s="17"/>
      <c r="CI22" s="17"/>
      <c r="CJ22" s="17"/>
      <c r="IR22" s="101" t="str">
        <f>IF(IS22=1,IR21+1,IR21)</f>
        <v>2014</v>
      </c>
      <c r="IS22" s="101">
        <f t="shared" ref="IS22:IS29" si="23">IF(IS21=4,1,IS21+1)</f>
        <v>2</v>
      </c>
      <c r="IT22" s="101" t="str">
        <f>IR22&amp;" Q"&amp;IS22</f>
        <v>2014 Q2</v>
      </c>
      <c r="IU22" s="54">
        <f>IU21+1</f>
        <v>2</v>
      </c>
    </row>
    <row r="23" spans="1:255" s="54" customFormat="1">
      <c r="A23" s="89" t="str">
        <f>Tri_Incurred_AttrorTot!A14</f>
        <v>1999 Q3</v>
      </c>
      <c r="B23" s="757" t="str">
        <f t="shared" si="0"/>
        <v>2014 Q1</v>
      </c>
      <c r="C23" s="208">
        <f>INDEX(Tri_Incurred_AttrorTot!$B14:$CC14,1,MATCH(B23,$A$21:$A$100)-$P23)/unit</f>
        <v>861.59400000000005</v>
      </c>
      <c r="D23" s="208">
        <f>INDEX(Tri_Incurred_AttrorTot!$B14:$CC14,1,Tot_Acc_Per-$P23)/unit</f>
        <v>861.59400000000005</v>
      </c>
      <c r="E23" s="87">
        <f t="shared" si="6"/>
        <v>0</v>
      </c>
      <c r="F23" s="87">
        <f>IF(AI23-FSR_M&gt;0,VLOOKUP((MATCH(LastFSR,$A$21:$A$100,1)-MATCH(A23,$A$21:$A$100,1))*3+3,$AI$21:$AU$100,5+MATCH(FSR_M,AN$16:$AU$16),0),VLOOKUP(3,$AI$21:$AU$100,5+MATCH((MATCH($D$16,$A$21:$A$100,1)-MATCH($A23,$A$21:$A$100,1))*3,$AN$16:$AU$16,1),0))*M23</f>
        <v>0</v>
      </c>
      <c r="G23" s="87">
        <f t="shared" si="1"/>
        <v>0</v>
      </c>
      <c r="H23" s="88">
        <f t="shared" si="7"/>
        <v>0</v>
      </c>
      <c r="I23" s="17"/>
      <c r="J23" s="89" t="str">
        <f t="shared" si="8"/>
        <v>1999 Q3</v>
      </c>
      <c r="K23" s="87">
        <f t="shared" si="9"/>
        <v>861.59400000000005</v>
      </c>
      <c r="L23" s="87">
        <f t="shared" si="10"/>
        <v>861.59400000000005</v>
      </c>
      <c r="M23" s="279">
        <f t="shared" si="2"/>
        <v>861.59400000000005</v>
      </c>
      <c r="N23" s="87">
        <f t="shared" si="11"/>
        <v>0</v>
      </c>
      <c r="O23" s="88">
        <f t="shared" si="12"/>
        <v>0</v>
      </c>
      <c r="P23" s="744">
        <f t="shared" ref="P23:P86" si="24">P22+1</f>
        <v>2</v>
      </c>
      <c r="Q23" s="192">
        <f t="shared" si="3"/>
        <v>0</v>
      </c>
      <c r="R23" s="60"/>
      <c r="S23" s="20"/>
      <c r="T23" s="20"/>
      <c r="U23" s="20"/>
      <c r="V23" s="20"/>
      <c r="W23" s="20"/>
      <c r="X23" s="20"/>
      <c r="Y23" s="20"/>
      <c r="Z23" s="20"/>
      <c r="AA23" s="61"/>
      <c r="AB23" s="17"/>
      <c r="AC23" s="17"/>
      <c r="AD23" s="192">
        <f>IF(AI23-FSR_M&gt;0,VLOOKUP((MATCH(LastFSR,$A$21:$A$100,1)-MATCH(A23,$A$21:$A$100,1))*3+3,$AI$21:$AU$100,5+MATCH(FSR_M,AN$16:$AU$16),0),VLOOKUP(3,$AI$21:$AU$100,5+MATCH((MATCH($D$16,$A$21:$A$100,1)-MATCH($A23,$A$21:$A$100,1))*3,$AN$16:$AU$16,1),0))</f>
        <v>0</v>
      </c>
      <c r="AE23" s="192">
        <f>VLOOKUP((MATCH(LastFSR,$A$21:$A$100,1)-MATCH(A23,$A$21:$A$100,1))*3+3,$AI$21:$AU$100,5+MATCH(FSR_M,AN$16:$AU$16),0)</f>
        <v>0</v>
      </c>
      <c r="AF23" s="192">
        <f t="shared" si="13"/>
        <v>0.13209108324291063</v>
      </c>
      <c r="AG23" s="48">
        <f t="shared" ref="AG23:AG43" si="25">MATCH((MATCH($D$16,$A$21:$A$100,1)-MATCH($A23,$A$21:$A$100,1))*3,$AN$16:$AU$16,1)</f>
        <v>8</v>
      </c>
      <c r="AH23" s="17"/>
      <c r="AI23" s="89">
        <f t="shared" ref="AI23:AI86" si="26">AI22-3</f>
        <v>180</v>
      </c>
      <c r="AJ23" s="121">
        <f>VLOOKUP(AI23,'User Entries'!$A$78:$E$157,2,0)</f>
        <v>1</v>
      </c>
      <c r="AK23" s="88">
        <f t="shared" si="4"/>
        <v>1</v>
      </c>
      <c r="AL23" s="121">
        <f t="shared" si="14"/>
        <v>1</v>
      </c>
      <c r="AM23" s="17"/>
      <c r="AN23" s="163">
        <f t="shared" si="15"/>
        <v>0</v>
      </c>
      <c r="AO23" s="163">
        <f t="shared" ref="AO23:AO40" si="27">AK21-AK23</f>
        <v>0</v>
      </c>
      <c r="AP23" s="163">
        <f>$AN$20-$AK23</f>
        <v>0</v>
      </c>
      <c r="AQ23" s="163">
        <f>$AO$20-$AK23</f>
        <v>0</v>
      </c>
      <c r="AR23" s="163">
        <f>$AP$20-$AK23</f>
        <v>0</v>
      </c>
      <c r="AS23" s="163">
        <f>$AQ$20-$AK23</f>
        <v>0</v>
      </c>
      <c r="AT23" s="163">
        <f>$AR$20-$AK23</f>
        <v>0</v>
      </c>
      <c r="AU23" s="163">
        <f>$AS$20-$AK23</f>
        <v>0</v>
      </c>
      <c r="AV23" s="17"/>
      <c r="AW23" s="17"/>
      <c r="AX23" s="89" t="str">
        <f t="shared" si="5"/>
        <v>2013 Q3</v>
      </c>
      <c r="AY23" s="286">
        <f t="shared" si="16"/>
        <v>1.0059514270980194</v>
      </c>
      <c r="AZ23" s="287">
        <f t="shared" si="17"/>
        <v>1.0071232594463306</v>
      </c>
      <c r="BA23" s="287">
        <v>1</v>
      </c>
      <c r="BB23" s="287">
        <f t="shared" si="18"/>
        <v>0.9496825847439998</v>
      </c>
      <c r="BC23" s="287">
        <f t="shared" si="19"/>
        <v>5.0317415256000177E-2</v>
      </c>
      <c r="BE23" s="287" t="str">
        <f t="shared" si="20"/>
        <v>1999 Q3</v>
      </c>
      <c r="BF23" s="287">
        <f t="shared" si="21"/>
        <v>1</v>
      </c>
      <c r="BG23" s="287">
        <f t="shared" si="22"/>
        <v>1</v>
      </c>
      <c r="BH23" s="287">
        <f>Summary_AttrorTotal!H20/Summary_AttrorTotal!J20</f>
        <v>1</v>
      </c>
      <c r="BI23" s="287">
        <f>Summary_AttrorTotal!I20/Summary_AttrorTotal!J20</f>
        <v>0</v>
      </c>
      <c r="BJ23" s="17"/>
      <c r="BK23" s="17"/>
      <c r="BL23" s="17"/>
      <c r="BM23" s="17"/>
      <c r="BN23" s="17"/>
      <c r="BO23" s="17"/>
      <c r="BP23" s="17"/>
      <c r="BQ23" s="17"/>
      <c r="BR23" s="17"/>
      <c r="BS23" s="17"/>
      <c r="BT23" s="17"/>
      <c r="BU23" s="17"/>
      <c r="BV23" s="17"/>
      <c r="BW23" s="17"/>
      <c r="BX23" s="17"/>
      <c r="BY23" s="17"/>
      <c r="BZ23" s="17"/>
      <c r="CA23" s="17"/>
      <c r="CB23" s="17"/>
      <c r="CC23" s="17"/>
      <c r="CD23" s="17"/>
      <c r="CE23" s="17"/>
      <c r="CF23" s="17"/>
      <c r="CG23" s="17"/>
      <c r="CH23" s="17"/>
      <c r="CI23" s="17"/>
      <c r="CJ23" s="17"/>
      <c r="IR23" s="101" t="str">
        <f t="shared" ref="IR23:IR28" si="28">IF(IS23=1,IR22+1,IR22)</f>
        <v>2014</v>
      </c>
      <c r="IS23" s="101">
        <f t="shared" si="23"/>
        <v>3</v>
      </c>
      <c r="IT23" s="101" t="str">
        <f t="shared" ref="IT23:IT28" si="29">IR23&amp;" Q"&amp;IS23</f>
        <v>2014 Q3</v>
      </c>
      <c r="IU23" s="54">
        <f t="shared" ref="IU23:IU28" si="30">IU22+1</f>
        <v>3</v>
      </c>
    </row>
    <row r="24" spans="1:255" s="54" customFormat="1">
      <c r="A24" s="89" t="str">
        <f>Tri_Incurred_AttrorTot!A15</f>
        <v>1999 Q4</v>
      </c>
      <c r="B24" s="757" t="str">
        <f t="shared" si="0"/>
        <v>2014 Q1</v>
      </c>
      <c r="C24" s="208">
        <f>INDEX(Tri_Incurred_AttrorTot!$B15:$CC15,1,MATCH(B24,$A$21:$A$100)-$P24)/unit</f>
        <v>1285.1030000000001</v>
      </c>
      <c r="D24" s="208">
        <f>INDEX(Tri_Incurred_AttrorTot!$B15:$CC15,1,Tot_Acc_Per-$P24)/unit</f>
        <v>1285.1030000000001</v>
      </c>
      <c r="E24" s="87">
        <f t="shared" si="6"/>
        <v>0</v>
      </c>
      <c r="F24" s="87">
        <f>IF(AI24-FSR_M&gt;0,VLOOKUP((MATCH(LastFSR,$A$21:$A$100,1)-MATCH(A24,$A$21:$A$100,1))*3+3,$AI$21:$AU$100,5+MATCH(FSR_M,AN$16:$AU$16),0),VLOOKUP(3,$AI$21:$AU$100,5+MATCH((MATCH($D$16,$A$21:$A$100,1)-MATCH($A24,$A$21:$A$100,1))*3,$AN$16:$AU$16,1),0))*M24</f>
        <v>0</v>
      </c>
      <c r="G24" s="87">
        <f t="shared" si="1"/>
        <v>0</v>
      </c>
      <c r="H24" s="88">
        <f t="shared" si="7"/>
        <v>0</v>
      </c>
      <c r="I24" s="17"/>
      <c r="J24" s="89" t="str">
        <f t="shared" si="8"/>
        <v>1999 Q4</v>
      </c>
      <c r="K24" s="87">
        <f t="shared" si="9"/>
        <v>1285.1030000000001</v>
      </c>
      <c r="L24" s="87">
        <f t="shared" si="10"/>
        <v>1285.1030000000001</v>
      </c>
      <c r="M24" s="279">
        <f t="shared" si="2"/>
        <v>1285.1030000000001</v>
      </c>
      <c r="N24" s="87">
        <f t="shared" si="11"/>
        <v>0</v>
      </c>
      <c r="O24" s="88">
        <f t="shared" si="12"/>
        <v>0</v>
      </c>
      <c r="P24" s="744">
        <f t="shared" si="24"/>
        <v>3</v>
      </c>
      <c r="Q24" s="192">
        <f t="shared" si="3"/>
        <v>0</v>
      </c>
      <c r="R24" s="60"/>
      <c r="S24" s="20"/>
      <c r="T24" s="20"/>
      <c r="U24" s="20"/>
      <c r="V24" s="20"/>
      <c r="W24" s="20"/>
      <c r="X24" s="20"/>
      <c r="Y24" s="20"/>
      <c r="Z24" s="20"/>
      <c r="AA24" s="61"/>
      <c r="AB24" s="17"/>
      <c r="AC24" s="17"/>
      <c r="AD24" s="192">
        <f>IF(AI24-FSR_M&gt;0,VLOOKUP((MATCH(LastFSR,$A$21:$A$100,1)-MATCH(A24,$A$21:$A$100,1))*3+3,$AI$21:$AU$100,5+MATCH(FSR_M,AN$16:$AU$16),0),VLOOKUP(3,$AI$21:$AU$100,5+MATCH((MATCH($D$16,$A$21:$A$100,1)-MATCH($A24,$A$21:$A$100,1))*3,$AN$16:$AU$16,1),0))</f>
        <v>0</v>
      </c>
      <c r="AE24" s="192">
        <f>VLOOKUP((MATCH(LastFSR,$A$21:$A$100,1)-MATCH(A24,$A$21:$A$100,1))*3+3,$AI$21:$AU$100,5+MATCH(FSR_M,AN$16:$AU$16),0)</f>
        <v>0</v>
      </c>
      <c r="AF24" s="192">
        <f t="shared" si="13"/>
        <v>0.13209108324291063</v>
      </c>
      <c r="AG24" s="48">
        <f t="shared" si="25"/>
        <v>8</v>
      </c>
      <c r="AH24" s="17"/>
      <c r="AI24" s="89">
        <f t="shared" si="26"/>
        <v>177</v>
      </c>
      <c r="AJ24" s="121">
        <f>VLOOKUP(AI24,'User Entries'!$A$78:$E$157,2,0)</f>
        <v>1</v>
      </c>
      <c r="AK24" s="88">
        <f t="shared" si="4"/>
        <v>1</v>
      </c>
      <c r="AL24" s="121">
        <f t="shared" si="14"/>
        <v>1</v>
      </c>
      <c r="AM24" s="17"/>
      <c r="AN24" s="163">
        <f t="shared" si="15"/>
        <v>0</v>
      </c>
      <c r="AO24" s="163">
        <f t="shared" si="27"/>
        <v>0</v>
      </c>
      <c r="AP24" s="163">
        <f t="shared" ref="AP24:AP40" si="31">AK21-AK24</f>
        <v>0</v>
      </c>
      <c r="AQ24" s="163">
        <f>$AN$20-$AK24</f>
        <v>0</v>
      </c>
      <c r="AR24" s="163">
        <f>$AO$20-$AK24</f>
        <v>0</v>
      </c>
      <c r="AS24" s="163">
        <f>$AP$20-$AK24</f>
        <v>0</v>
      </c>
      <c r="AT24" s="163">
        <f>$AQ$20-$AK24</f>
        <v>0</v>
      </c>
      <c r="AU24" s="163">
        <f>$AR$20-$AK24</f>
        <v>0</v>
      </c>
      <c r="AV24" s="17"/>
      <c r="AW24" s="17"/>
      <c r="AX24" s="89" t="str">
        <f t="shared" si="5"/>
        <v>2013 Q2</v>
      </c>
      <c r="AY24" s="286">
        <f t="shared" si="16"/>
        <v>0.91757117103311792</v>
      </c>
      <c r="AZ24" s="287">
        <f t="shared" si="17"/>
        <v>1.054973387239325</v>
      </c>
      <c r="BA24" s="287">
        <v>1</v>
      </c>
      <c r="BB24" s="287">
        <f t="shared" si="18"/>
        <v>0.99626386212799656</v>
      </c>
      <c r="BC24" s="287">
        <f t="shared" si="19"/>
        <v>3.7361378720034383E-3</v>
      </c>
      <c r="BE24" s="287" t="str">
        <f t="shared" si="20"/>
        <v>1999 Q4</v>
      </c>
      <c r="BF24" s="287">
        <f t="shared" si="21"/>
        <v>1</v>
      </c>
      <c r="BG24" s="287">
        <f t="shared" si="22"/>
        <v>1</v>
      </c>
      <c r="BH24" s="287">
        <f>Summary_AttrorTotal!H21/Summary_AttrorTotal!J21</f>
        <v>1</v>
      </c>
      <c r="BI24" s="287">
        <f>Summary_AttrorTotal!I21/Summary_AttrorTotal!J21</f>
        <v>0</v>
      </c>
      <c r="BJ24" s="17"/>
      <c r="BK24" s="17"/>
      <c r="BL24" s="17"/>
      <c r="BM24" s="17"/>
      <c r="BN24" s="17"/>
      <c r="BO24" s="17"/>
      <c r="BP24" s="17"/>
      <c r="BQ24" s="17"/>
      <c r="BR24" s="17"/>
      <c r="BS24" s="17"/>
      <c r="BT24" s="17"/>
      <c r="BU24" s="17"/>
      <c r="BV24" s="17"/>
      <c r="BW24" s="17"/>
      <c r="BX24" s="17"/>
      <c r="BY24" s="17"/>
      <c r="BZ24" s="17"/>
      <c r="CA24" s="17"/>
      <c r="CB24" s="17"/>
      <c r="CC24" s="17"/>
      <c r="CD24" s="17"/>
      <c r="CE24" s="17"/>
      <c r="CF24" s="17"/>
      <c r="CG24" s="17"/>
      <c r="CH24" s="17"/>
      <c r="CI24" s="17"/>
      <c r="CJ24" s="17"/>
      <c r="IR24" s="101" t="str">
        <f t="shared" si="28"/>
        <v>2014</v>
      </c>
      <c r="IS24" s="101">
        <f t="shared" si="23"/>
        <v>4</v>
      </c>
      <c r="IT24" s="101" t="str">
        <f t="shared" si="29"/>
        <v>2014 Q4</v>
      </c>
      <c r="IU24" s="54">
        <f t="shared" si="30"/>
        <v>4</v>
      </c>
    </row>
    <row r="25" spans="1:255" s="54" customFormat="1">
      <c r="A25" s="89" t="str">
        <f>Tri_Incurred_AttrorTot!A16</f>
        <v>2000 Q1</v>
      </c>
      <c r="B25" s="757" t="str">
        <f t="shared" si="0"/>
        <v>2014 Q1</v>
      </c>
      <c r="C25" s="208">
        <f>INDEX(Tri_Incurred_AttrorTot!$B16:$CC16,1,MATCH(B25,$A$21:$A$100)-$P25)/unit</f>
        <v>427.80099999999999</v>
      </c>
      <c r="D25" s="208">
        <f>INDEX(Tri_Incurred_AttrorTot!$B16:$CC16,1,Tot_Acc_Per-$P25)/unit</f>
        <v>427.8</v>
      </c>
      <c r="E25" s="87">
        <f t="shared" si="6"/>
        <v>-9.9999999997635314E-4</v>
      </c>
      <c r="F25" s="87">
        <f>IF(AI25-FSR_M&gt;0,VLOOKUP((MATCH(LastFSR,$A$21:$A$100,1)-MATCH(A25,$A$21:$A$100,1))*3+3,$AI$21:$AU$100,5+MATCH(FSR_M,AN$16:$AU$16),0),VLOOKUP(3,$AI$21:$AU$100,5+MATCH((MATCH($D$16,$A$21:$A$100,1)-MATCH($A25,$A$21:$A$100,1))*3,$AN$16:$AU$16,1),0))*M25</f>
        <v>0</v>
      </c>
      <c r="G25" s="87">
        <f t="shared" si="1"/>
        <v>-9.9999999997635314E-4</v>
      </c>
      <c r="H25" s="88">
        <f t="shared" si="7"/>
        <v>0</v>
      </c>
      <c r="I25" s="17"/>
      <c r="J25" s="89" t="str">
        <f t="shared" si="8"/>
        <v>2000 Q1</v>
      </c>
      <c r="K25" s="87">
        <f t="shared" si="9"/>
        <v>427.8</v>
      </c>
      <c r="L25" s="87">
        <f t="shared" si="10"/>
        <v>427.8</v>
      </c>
      <c r="M25" s="279">
        <f t="shared" si="2"/>
        <v>427.80099999999999</v>
      </c>
      <c r="N25" s="87">
        <f t="shared" si="11"/>
        <v>-9.9999999997635314E-4</v>
      </c>
      <c r="O25" s="88">
        <f t="shared" si="12"/>
        <v>-2.3375354428258775E-6</v>
      </c>
      <c r="P25" s="744">
        <f t="shared" si="24"/>
        <v>4</v>
      </c>
      <c r="Q25" s="192">
        <f t="shared" si="3"/>
        <v>0</v>
      </c>
      <c r="R25" s="83"/>
      <c r="S25" s="84"/>
      <c r="T25" s="84"/>
      <c r="U25" s="84"/>
      <c r="V25" s="84"/>
      <c r="W25" s="84"/>
      <c r="X25" s="84"/>
      <c r="Y25" s="84"/>
      <c r="Z25" s="84"/>
      <c r="AA25" s="85"/>
      <c r="AB25" s="17"/>
      <c r="AC25" s="17"/>
      <c r="AD25" s="192">
        <f>IF(AI25-FSR_M&gt;0,VLOOKUP((MATCH(LastFSR,$A$21:$A$100,1)-MATCH(A25,$A$21:$A$100,1))*3+3,$AI$21:$AU$100,5+MATCH(FSR_M,AN$16:$AU$16),0),VLOOKUP(3,$AI$21:$AU$100,5+MATCH((MATCH($D$16,$A$21:$A$100,1)-MATCH($A25,$A$21:$A$100,1))*3,$AN$16:$AU$16,1),0))</f>
        <v>0</v>
      </c>
      <c r="AE25" s="192">
        <f>VLOOKUP((MATCH(LastFSR,$A$21:$A$100,1)-MATCH(A25,$A$21:$A$100,1))*3+3,$AI$21:$AU$100,5+MATCH(FSR_M,AN$16:$AU$16),0)</f>
        <v>0</v>
      </c>
      <c r="AF25" s="192">
        <f t="shared" si="13"/>
        <v>0.13209108324291063</v>
      </c>
      <c r="AG25" s="48">
        <f t="shared" si="25"/>
        <v>8</v>
      </c>
      <c r="AH25" s="17"/>
      <c r="AI25" s="89">
        <f t="shared" si="26"/>
        <v>174</v>
      </c>
      <c r="AJ25" s="121">
        <f>VLOOKUP(AI25,'User Entries'!$A$78:$E$157,2,0)</f>
        <v>1</v>
      </c>
      <c r="AK25" s="88">
        <f t="shared" si="4"/>
        <v>1</v>
      </c>
      <c r="AL25" s="121">
        <f t="shared" si="14"/>
        <v>1</v>
      </c>
      <c r="AM25" s="17"/>
      <c r="AN25" s="163">
        <f t="shared" si="15"/>
        <v>0</v>
      </c>
      <c r="AO25" s="163">
        <f t="shared" si="27"/>
        <v>0</v>
      </c>
      <c r="AP25" s="163">
        <f t="shared" si="31"/>
        <v>0</v>
      </c>
      <c r="AQ25" s="163">
        <f t="shared" ref="AQ25:AQ40" si="32">AK21-AK25</f>
        <v>0</v>
      </c>
      <c r="AR25" s="163">
        <f>$AN$20-$AK25</f>
        <v>0</v>
      </c>
      <c r="AS25" s="163">
        <f>$AO$20-$AK25</f>
        <v>0</v>
      </c>
      <c r="AT25" s="163">
        <f>$AP$20-$AK25</f>
        <v>0</v>
      </c>
      <c r="AU25" s="163">
        <f>$AQ$20-$AK25</f>
        <v>0</v>
      </c>
      <c r="AV25" s="17"/>
      <c r="AW25" s="17"/>
      <c r="AX25" s="89" t="str">
        <f t="shared" si="5"/>
        <v>2013 Q1</v>
      </c>
      <c r="AY25" s="286">
        <f t="shared" si="16"/>
        <v>0.9661894011858807</v>
      </c>
      <c r="AZ25" s="287">
        <f t="shared" si="17"/>
        <v>1.0093439789787084</v>
      </c>
      <c r="BA25" s="287">
        <v>1</v>
      </c>
      <c r="BB25" s="287">
        <f t="shared" si="18"/>
        <v>0.96422568438848144</v>
      </c>
      <c r="BC25" s="287">
        <f t="shared" si="19"/>
        <v>3.5774315611518545E-2</v>
      </c>
      <c r="BE25" s="287" t="str">
        <f t="shared" si="20"/>
        <v>2000 Q1</v>
      </c>
      <c r="BF25" s="287">
        <f t="shared" si="21"/>
        <v>0.99999766246455712</v>
      </c>
      <c r="BG25" s="287">
        <f t="shared" si="22"/>
        <v>1</v>
      </c>
      <c r="BH25" s="287">
        <f>Summary_AttrorTotal!H22/Summary_AttrorTotal!J22</f>
        <v>1</v>
      </c>
      <c r="BI25" s="287">
        <f>Summary_AttrorTotal!I22/Summary_AttrorTotal!J22</f>
        <v>0</v>
      </c>
      <c r="BJ25" s="17"/>
      <c r="BK25" s="17"/>
      <c r="BL25" s="17"/>
      <c r="BM25" s="17"/>
      <c r="BN25" s="17"/>
      <c r="BO25" s="17"/>
      <c r="BP25" s="17"/>
      <c r="BQ25" s="17"/>
      <c r="BR25" s="17"/>
      <c r="BS25" s="17"/>
      <c r="BT25" s="17"/>
      <c r="BU25" s="17"/>
      <c r="BV25" s="17"/>
      <c r="BW25" s="17"/>
      <c r="BX25" s="17"/>
      <c r="BY25" s="17"/>
      <c r="BZ25" s="17"/>
      <c r="CA25" s="17"/>
      <c r="CB25" s="17"/>
      <c r="CC25" s="17"/>
      <c r="CD25" s="17"/>
      <c r="CE25" s="17"/>
      <c r="CF25" s="17"/>
      <c r="CG25" s="17"/>
      <c r="CH25" s="17"/>
      <c r="CI25" s="17"/>
      <c r="CJ25" s="17"/>
      <c r="IR25" s="101">
        <f t="shared" si="28"/>
        <v>2015</v>
      </c>
      <c r="IS25" s="101">
        <f t="shared" si="23"/>
        <v>1</v>
      </c>
      <c r="IT25" s="101" t="str">
        <f t="shared" si="29"/>
        <v>2015 Q1</v>
      </c>
      <c r="IU25" s="54">
        <f t="shared" si="30"/>
        <v>5</v>
      </c>
    </row>
    <row r="26" spans="1:255" s="54" customFormat="1">
      <c r="A26" s="89" t="str">
        <f>Tri_Incurred_AttrorTot!A17</f>
        <v>2000 Q2</v>
      </c>
      <c r="B26" s="757" t="str">
        <f t="shared" si="0"/>
        <v>2014 Q1</v>
      </c>
      <c r="C26" s="208">
        <f>INDEX(Tri_Incurred_AttrorTot!$B17:$CC17,1,MATCH(B26,$A$21:$A$100)-$P26)/unit</f>
        <v>660.91099999999994</v>
      </c>
      <c r="D26" s="208">
        <f>INDEX(Tri_Incurred_AttrorTot!$B17:$CC17,1,Tot_Acc_Per-$P26)/unit</f>
        <v>660.91099999999994</v>
      </c>
      <c r="E26" s="87">
        <f t="shared" si="6"/>
        <v>0</v>
      </c>
      <c r="F26" s="87">
        <f>IF(AI26-FSR_M&gt;0,VLOOKUP((MATCH(LastFSR,$A$21:$A$100,1)-MATCH(A26,$A$21:$A$100,1))*3+3,$AI$21:$AU$100,5+MATCH(FSR_M,AN$16:$AU$16),0),VLOOKUP(3,$AI$21:$AU$100,5+MATCH((MATCH($D$16,$A$21:$A$100,1)-MATCH($A26,$A$21:$A$100,1))*3,$AN$16:$AU$16,1),0))*M26</f>
        <v>0</v>
      </c>
      <c r="G26" s="87">
        <f t="shared" si="1"/>
        <v>0</v>
      </c>
      <c r="H26" s="88">
        <f t="shared" si="7"/>
        <v>0</v>
      </c>
      <c r="I26" s="17"/>
      <c r="J26" s="89" t="str">
        <f t="shared" si="8"/>
        <v>2000 Q2</v>
      </c>
      <c r="K26" s="87">
        <f t="shared" si="9"/>
        <v>660.91099999999994</v>
      </c>
      <c r="L26" s="87">
        <f t="shared" si="10"/>
        <v>660.91099999999994</v>
      </c>
      <c r="M26" s="279">
        <f t="shared" si="2"/>
        <v>660.91099999999994</v>
      </c>
      <c r="N26" s="87">
        <f t="shared" si="11"/>
        <v>0</v>
      </c>
      <c r="O26" s="88">
        <f t="shared" si="12"/>
        <v>0</v>
      </c>
      <c r="P26" s="744">
        <f t="shared" si="24"/>
        <v>5</v>
      </c>
      <c r="Q26" s="192">
        <f t="shared" si="3"/>
        <v>0</v>
      </c>
      <c r="R26" s="60"/>
      <c r="S26" s="20"/>
      <c r="T26" s="20"/>
      <c r="U26" s="20"/>
      <c r="V26" s="20"/>
      <c r="W26" s="20"/>
      <c r="X26" s="20"/>
      <c r="Y26" s="20"/>
      <c r="Z26" s="20"/>
      <c r="AA26" s="61"/>
      <c r="AB26" s="17"/>
      <c r="AC26" s="17"/>
      <c r="AD26" s="192">
        <f>IF(AI26-FSR_M&gt;0,VLOOKUP((MATCH(LastFSR,$A$21:$A$100,1)-MATCH(A26,$A$21:$A$100,1))*3+3,$AI$21:$AU$100,5+MATCH(FSR_M,AN$16:$AU$16),0),VLOOKUP(3,$AI$21:$AU$100,5+MATCH((MATCH($D$16,$A$21:$A$100,1)-MATCH($A26,$A$21:$A$100,1))*3,$AN$16:$AU$16,1),0))</f>
        <v>0</v>
      </c>
      <c r="AE26" s="192">
        <f>VLOOKUP((MATCH(LastFSR,$A$21:$A$100,1)-MATCH(A26,$A$21:$A$100,1))*3+3,$AI$21:$AU$100,5+MATCH(FSR_M,AN$16:$AU$16),0)</f>
        <v>0</v>
      </c>
      <c r="AF26" s="192">
        <f t="shared" si="13"/>
        <v>0.13209108324291063</v>
      </c>
      <c r="AG26" s="48">
        <f t="shared" si="25"/>
        <v>8</v>
      </c>
      <c r="AH26" s="17"/>
      <c r="AI26" s="89">
        <f t="shared" si="26"/>
        <v>171</v>
      </c>
      <c r="AJ26" s="121">
        <f>VLOOKUP(AI26,'User Entries'!$A$78:$E$157,2,0)</f>
        <v>1</v>
      </c>
      <c r="AK26" s="88">
        <f t="shared" si="4"/>
        <v>1</v>
      </c>
      <c r="AL26" s="121">
        <f t="shared" si="14"/>
        <v>1</v>
      </c>
      <c r="AM26" s="17"/>
      <c r="AN26" s="163">
        <f t="shared" si="15"/>
        <v>0</v>
      </c>
      <c r="AO26" s="163">
        <f t="shared" si="27"/>
        <v>0</v>
      </c>
      <c r="AP26" s="163">
        <f t="shared" si="31"/>
        <v>0</v>
      </c>
      <c r="AQ26" s="163">
        <f t="shared" si="32"/>
        <v>0</v>
      </c>
      <c r="AR26" s="163">
        <f t="shared" ref="AR26:AR40" si="33">$AK21-$AK26</f>
        <v>0</v>
      </c>
      <c r="AS26" s="163">
        <f>$AN$20-$AK26</f>
        <v>0</v>
      </c>
      <c r="AT26" s="163">
        <f>$AO$20-$AK26</f>
        <v>0</v>
      </c>
      <c r="AU26" s="163">
        <f>$AP$20-$AK26</f>
        <v>0</v>
      </c>
      <c r="AV26" s="17"/>
      <c r="AW26" s="17"/>
      <c r="AX26" s="89" t="str">
        <f t="shared" si="5"/>
        <v>2012 Q4</v>
      </c>
      <c r="AY26" s="286">
        <f t="shared" si="16"/>
        <v>0.89619793250650148</v>
      </c>
      <c r="AZ26" s="287">
        <f t="shared" si="17"/>
        <v>1.0310594075008772</v>
      </c>
      <c r="BA26" s="287">
        <v>1</v>
      </c>
      <c r="BB26" s="287">
        <f t="shared" si="18"/>
        <v>0.9928844504234452</v>
      </c>
      <c r="BC26" s="287">
        <f t="shared" si="19"/>
        <v>7.1155495765547758E-3</v>
      </c>
      <c r="BE26" s="287" t="str">
        <f t="shared" si="20"/>
        <v>2000 Q2</v>
      </c>
      <c r="BF26" s="287">
        <f t="shared" si="21"/>
        <v>1</v>
      </c>
      <c r="BG26" s="287">
        <f t="shared" si="22"/>
        <v>1</v>
      </c>
      <c r="BH26" s="287">
        <f>Summary_AttrorTotal!H23/Summary_AttrorTotal!J23</f>
        <v>1</v>
      </c>
      <c r="BI26" s="287">
        <f>Summary_AttrorTotal!I23/Summary_AttrorTotal!J23</f>
        <v>0</v>
      </c>
      <c r="BJ26" s="17"/>
      <c r="BK26" s="17"/>
      <c r="BL26" s="17"/>
      <c r="BM26" s="17"/>
      <c r="BN26" s="17"/>
      <c r="BO26" s="17"/>
      <c r="BP26" s="17"/>
      <c r="BQ26" s="17"/>
      <c r="BR26" s="17"/>
      <c r="BS26" s="17"/>
      <c r="BT26" s="17"/>
      <c r="BU26" s="17"/>
      <c r="BV26" s="17"/>
      <c r="BW26" s="17"/>
      <c r="BX26" s="17"/>
      <c r="BY26" s="17"/>
      <c r="BZ26" s="17"/>
      <c r="CA26" s="17"/>
      <c r="CB26" s="17"/>
      <c r="CC26" s="17"/>
      <c r="CD26" s="17"/>
      <c r="CE26" s="17"/>
      <c r="CF26" s="17"/>
      <c r="CG26" s="17"/>
      <c r="CH26" s="17"/>
      <c r="CI26" s="17"/>
      <c r="CJ26" s="17"/>
      <c r="IR26" s="101">
        <f t="shared" si="28"/>
        <v>2015</v>
      </c>
      <c r="IS26" s="101">
        <f t="shared" si="23"/>
        <v>2</v>
      </c>
      <c r="IT26" s="101" t="str">
        <f t="shared" si="29"/>
        <v>2015 Q2</v>
      </c>
      <c r="IU26" s="54">
        <f t="shared" si="30"/>
        <v>6</v>
      </c>
    </row>
    <row r="27" spans="1:255" s="54" customFormat="1">
      <c r="A27" s="89" t="str">
        <f>Tri_Incurred_AttrorTot!A18</f>
        <v>2000 Q3</v>
      </c>
      <c r="B27" s="757" t="str">
        <f t="shared" si="0"/>
        <v>2014 Q1</v>
      </c>
      <c r="C27" s="208">
        <f>INDEX(Tri_Incurred_AttrorTot!$B18:$CC18,1,MATCH(B27,$A$21:$A$100)-$P27)/unit</f>
        <v>1019.752</v>
      </c>
      <c r="D27" s="208">
        <f>INDEX(Tri_Incurred_AttrorTot!$B18:$CC18,1,Tot_Acc_Per-$P27)/unit</f>
        <v>1019.752</v>
      </c>
      <c r="E27" s="87">
        <f t="shared" si="6"/>
        <v>0</v>
      </c>
      <c r="F27" s="87">
        <f>IF(AI27-FSR_M&gt;0,VLOOKUP((MATCH(LastFSR,$A$21:$A$100,1)-MATCH(A27,$A$21:$A$100,1))*3+3,$AI$21:$AU$100,5+MATCH(FSR_M,AN$16:$AU$16),0),VLOOKUP(3,$AI$21:$AU$100,5+MATCH((MATCH($D$16,$A$21:$A$100,1)-MATCH($A27,$A$21:$A$100,1))*3,$AN$16:$AU$16,1),0))*M27</f>
        <v>0</v>
      </c>
      <c r="G27" s="87">
        <f t="shared" si="1"/>
        <v>0</v>
      </c>
      <c r="H27" s="88">
        <f t="shared" si="7"/>
        <v>0</v>
      </c>
      <c r="I27" s="17"/>
      <c r="J27" s="89" t="str">
        <f t="shared" si="8"/>
        <v>2000 Q3</v>
      </c>
      <c r="K27" s="87">
        <f t="shared" si="9"/>
        <v>1019.752</v>
      </c>
      <c r="L27" s="87">
        <f t="shared" si="10"/>
        <v>1019.752</v>
      </c>
      <c r="M27" s="279">
        <f t="shared" si="2"/>
        <v>1019.752</v>
      </c>
      <c r="N27" s="87">
        <f t="shared" si="11"/>
        <v>0</v>
      </c>
      <c r="O27" s="88">
        <f t="shared" si="12"/>
        <v>0</v>
      </c>
      <c r="P27" s="744">
        <f t="shared" si="24"/>
        <v>6</v>
      </c>
      <c r="Q27" s="192">
        <f t="shared" si="3"/>
        <v>0</v>
      </c>
      <c r="R27" s="91"/>
      <c r="S27" s="92"/>
      <c r="T27" s="20"/>
      <c r="U27" s="20"/>
      <c r="V27" s="20"/>
      <c r="W27" s="20"/>
      <c r="X27" s="20"/>
      <c r="Y27" s="20"/>
      <c r="Z27" s="20"/>
      <c r="AA27" s="61"/>
      <c r="AB27" s="17"/>
      <c r="AC27" s="17"/>
      <c r="AD27" s="192">
        <f>IF(AI27-FSR_M&gt;0,VLOOKUP((MATCH(LastFSR,$A$21:$A$100,1)-MATCH(A27,$A$21:$A$100,1))*3+3,$AI$21:$AU$100,5+MATCH(FSR_M,AN$16:$AU$16),0),VLOOKUP(3,$AI$21:$AU$100,5+MATCH((MATCH($D$16,$A$21:$A$100,1)-MATCH($A27,$A$21:$A$100,1))*3,$AN$16:$AU$16,1),0))</f>
        <v>0</v>
      </c>
      <c r="AE27" s="192">
        <f>VLOOKUP((MATCH(LastFSR,$A$21:$A$100,1)-MATCH(A27,$A$21:$A$100,1))*3+3,$AI$21:$AU$100,5+MATCH(FSR_M,AN$16:$AU$16),0)</f>
        <v>0</v>
      </c>
      <c r="AF27" s="192">
        <f t="shared" si="13"/>
        <v>0.13209108324291063</v>
      </c>
      <c r="AG27" s="48">
        <f t="shared" si="25"/>
        <v>8</v>
      </c>
      <c r="AH27" s="17"/>
      <c r="AI27" s="89">
        <f t="shared" si="26"/>
        <v>168</v>
      </c>
      <c r="AJ27" s="121">
        <f>VLOOKUP(AI27,'User Entries'!$A$78:$E$157,2,0)</f>
        <v>1</v>
      </c>
      <c r="AK27" s="88">
        <f t="shared" si="4"/>
        <v>1</v>
      </c>
      <c r="AL27" s="121">
        <f t="shared" si="14"/>
        <v>1</v>
      </c>
      <c r="AM27" s="17"/>
      <c r="AN27" s="163">
        <f t="shared" si="15"/>
        <v>0</v>
      </c>
      <c r="AO27" s="163">
        <f t="shared" si="27"/>
        <v>0</v>
      </c>
      <c r="AP27" s="163">
        <f t="shared" si="31"/>
        <v>0</v>
      </c>
      <c r="AQ27" s="163">
        <f t="shared" si="32"/>
        <v>0</v>
      </c>
      <c r="AR27" s="163">
        <f t="shared" si="33"/>
        <v>0</v>
      </c>
      <c r="AS27" s="163">
        <f t="shared" ref="AS27:AS40" si="34">$AK21-$AK27</f>
        <v>0</v>
      </c>
      <c r="AT27" s="163">
        <f>$AN$20-$AK27</f>
        <v>0</v>
      </c>
      <c r="AU27" s="163">
        <f>$AO$20-$AK27</f>
        <v>0</v>
      </c>
      <c r="AV27" s="17"/>
      <c r="AW27" s="17"/>
      <c r="AX27" s="89" t="str">
        <f t="shared" si="5"/>
        <v>2012 Q3</v>
      </c>
      <c r="AY27" s="286">
        <f t="shared" si="16"/>
        <v>0.9874829884578048</v>
      </c>
      <c r="AZ27" s="287">
        <f t="shared" si="17"/>
        <v>1.0136057603514323</v>
      </c>
      <c r="BA27" s="287">
        <v>1</v>
      </c>
      <c r="BB27" s="287">
        <f t="shared" si="18"/>
        <v>1</v>
      </c>
      <c r="BC27" s="287">
        <f t="shared" si="19"/>
        <v>0</v>
      </c>
      <c r="BE27" s="287" t="str">
        <f t="shared" si="20"/>
        <v>2000 Q3</v>
      </c>
      <c r="BF27" s="287">
        <f t="shared" si="21"/>
        <v>1</v>
      </c>
      <c r="BG27" s="287">
        <f t="shared" si="22"/>
        <v>1</v>
      </c>
      <c r="BH27" s="287">
        <f>Summary_AttrorTotal!H24/Summary_AttrorTotal!J24</f>
        <v>1</v>
      </c>
      <c r="BI27" s="287">
        <f>Summary_AttrorTotal!I24/Summary_AttrorTotal!J24</f>
        <v>0</v>
      </c>
      <c r="BJ27" s="17"/>
      <c r="BK27" s="17"/>
      <c r="BL27" s="17"/>
      <c r="BM27" s="17"/>
      <c r="BN27" s="17"/>
      <c r="BO27" s="17"/>
      <c r="BP27" s="17"/>
      <c r="BQ27" s="17"/>
      <c r="BR27" s="17"/>
      <c r="BS27" s="17"/>
      <c r="BT27" s="17"/>
      <c r="BU27" s="17"/>
      <c r="BV27" s="17"/>
      <c r="BW27" s="17"/>
      <c r="BX27" s="17"/>
      <c r="BY27" s="17"/>
      <c r="BZ27" s="17"/>
      <c r="CA27" s="17"/>
      <c r="CB27" s="17"/>
      <c r="CC27" s="17"/>
      <c r="CD27" s="17"/>
      <c r="CE27" s="17"/>
      <c r="CF27" s="17"/>
      <c r="CG27" s="17"/>
      <c r="CH27" s="17"/>
      <c r="CI27" s="17"/>
      <c r="CJ27" s="17"/>
      <c r="IR27" s="101">
        <f t="shared" si="28"/>
        <v>2015</v>
      </c>
      <c r="IS27" s="101">
        <f t="shared" si="23"/>
        <v>3</v>
      </c>
      <c r="IT27" s="101" t="str">
        <f t="shared" si="29"/>
        <v>2015 Q3</v>
      </c>
      <c r="IU27" s="54">
        <f t="shared" si="30"/>
        <v>7</v>
      </c>
    </row>
    <row r="28" spans="1:255" s="54" customFormat="1">
      <c r="A28" s="89" t="str">
        <f>Tri_Incurred_AttrorTot!A19</f>
        <v>2000 Q4</v>
      </c>
      <c r="B28" s="757" t="str">
        <f t="shared" si="0"/>
        <v>2014 Q1</v>
      </c>
      <c r="C28" s="208">
        <f>INDEX(Tri_Incurred_AttrorTot!$B19:$CC19,1,MATCH(B28,$A$21:$A$100)-$P28)/unit</f>
        <v>686.82</v>
      </c>
      <c r="D28" s="208">
        <f>INDEX(Tri_Incurred_AttrorTot!$B19:$CC19,1,Tot_Acc_Per-$P28)/unit</f>
        <v>686.82</v>
      </c>
      <c r="E28" s="87">
        <f t="shared" si="6"/>
        <v>0</v>
      </c>
      <c r="F28" s="87">
        <f>IF(AI28-FSR_M&gt;0,VLOOKUP((MATCH(LastFSR,$A$21:$A$100,1)-MATCH(A28,$A$21:$A$100,1))*3+3,$AI$21:$AU$100,5+MATCH(FSR_M,AN$16:$AU$16),0),VLOOKUP(3,$AI$21:$AU$100,5+MATCH((MATCH($D$16,$A$21:$A$100,1)-MATCH($A28,$A$21:$A$100,1))*3,$AN$16:$AU$16,1),0))*M28</f>
        <v>0</v>
      </c>
      <c r="G28" s="87">
        <f t="shared" si="1"/>
        <v>0</v>
      </c>
      <c r="H28" s="88">
        <f t="shared" si="7"/>
        <v>0</v>
      </c>
      <c r="I28" s="17"/>
      <c r="J28" s="89" t="str">
        <f t="shared" si="8"/>
        <v>2000 Q4</v>
      </c>
      <c r="K28" s="87">
        <f t="shared" si="9"/>
        <v>686.82</v>
      </c>
      <c r="L28" s="87">
        <f t="shared" si="10"/>
        <v>686.82</v>
      </c>
      <c r="M28" s="279">
        <f t="shared" si="2"/>
        <v>686.82</v>
      </c>
      <c r="N28" s="87">
        <f t="shared" si="11"/>
        <v>0</v>
      </c>
      <c r="O28" s="88">
        <f t="shared" si="12"/>
        <v>0</v>
      </c>
      <c r="P28" s="744">
        <f t="shared" si="24"/>
        <v>7</v>
      </c>
      <c r="Q28" s="192">
        <f t="shared" si="3"/>
        <v>0</v>
      </c>
      <c r="R28" s="93"/>
      <c r="S28" s="22"/>
      <c r="T28" s="20"/>
      <c r="U28" s="20"/>
      <c r="V28" s="20"/>
      <c r="W28" s="20"/>
      <c r="X28" s="20"/>
      <c r="Y28" s="20"/>
      <c r="Z28" s="20"/>
      <c r="AA28" s="61"/>
      <c r="AB28" s="17"/>
      <c r="AC28" s="17"/>
      <c r="AD28" s="192">
        <f>IF(AI28-FSR_M&gt;0,VLOOKUP((MATCH(LastFSR,$A$21:$A$100,1)-MATCH(A28,$A$21:$A$100,1))*3+3,$AI$21:$AU$100,5+MATCH(FSR_M,AN$16:$AU$16),0),VLOOKUP(3,$AI$21:$AU$100,5+MATCH((MATCH($D$16,$A$21:$A$100,1)-MATCH($A28,$A$21:$A$100,1))*3,$AN$16:$AU$16,1),0))</f>
        <v>0</v>
      </c>
      <c r="AE28" s="192">
        <f>VLOOKUP((MATCH(LastFSR,$A$21:$A$100,1)-MATCH(A28,$A$21:$A$100,1))*3+3,$AI$21:$AU$100,5+MATCH(FSR_M,AN$16:$AU$16),0)</f>
        <v>0</v>
      </c>
      <c r="AF28" s="192">
        <f t="shared" si="13"/>
        <v>0.13209108324291063</v>
      </c>
      <c r="AG28" s="48">
        <f t="shared" si="25"/>
        <v>8</v>
      </c>
      <c r="AH28" s="17"/>
      <c r="AI28" s="89">
        <f t="shared" si="26"/>
        <v>165</v>
      </c>
      <c r="AJ28" s="121">
        <f>VLOOKUP(AI28,'User Entries'!$A$78:$E$157,2,0)</f>
        <v>1</v>
      </c>
      <c r="AK28" s="88">
        <f t="shared" si="4"/>
        <v>1</v>
      </c>
      <c r="AL28" s="121">
        <f t="shared" si="14"/>
        <v>1</v>
      </c>
      <c r="AM28" s="17"/>
      <c r="AN28" s="163">
        <f t="shared" si="15"/>
        <v>0</v>
      </c>
      <c r="AO28" s="163">
        <f t="shared" si="27"/>
        <v>0</v>
      </c>
      <c r="AP28" s="163">
        <f t="shared" si="31"/>
        <v>0</v>
      </c>
      <c r="AQ28" s="163">
        <f t="shared" si="32"/>
        <v>0</v>
      </c>
      <c r="AR28" s="163">
        <f t="shared" si="33"/>
        <v>0</v>
      </c>
      <c r="AS28" s="163">
        <f t="shared" si="34"/>
        <v>0</v>
      </c>
      <c r="AT28" s="163">
        <f t="shared" ref="AT28:AT41" si="35">$AK21-$AK28</f>
        <v>0</v>
      </c>
      <c r="AU28" s="163">
        <f>$AN$20-$AK28</f>
        <v>0</v>
      </c>
      <c r="AV28" s="17"/>
      <c r="AW28" s="17"/>
      <c r="AX28" s="89" t="str">
        <f t="shared" si="5"/>
        <v>2012 Q2</v>
      </c>
      <c r="AY28" s="286">
        <f t="shared" si="16"/>
        <v>0.95884915532091386</v>
      </c>
      <c r="AZ28" s="287">
        <f t="shared" si="17"/>
        <v>1.0280955424686204</v>
      </c>
      <c r="BA28" s="287">
        <v>1</v>
      </c>
      <c r="BB28" s="287">
        <f t="shared" si="18"/>
        <v>0.99141726307630751</v>
      </c>
      <c r="BC28" s="287">
        <f t="shared" si="19"/>
        <v>8.5827369236924599E-3</v>
      </c>
      <c r="BE28" s="287" t="str">
        <f t="shared" si="20"/>
        <v>2000 Q4</v>
      </c>
      <c r="BF28" s="287">
        <f t="shared" si="21"/>
        <v>1</v>
      </c>
      <c r="BG28" s="287">
        <f t="shared" si="22"/>
        <v>1</v>
      </c>
      <c r="BH28" s="287">
        <f>Summary_AttrorTotal!H25/Summary_AttrorTotal!J25</f>
        <v>1</v>
      </c>
      <c r="BI28" s="287">
        <f>Summary_AttrorTotal!I25/Summary_AttrorTotal!J25</f>
        <v>0</v>
      </c>
      <c r="BJ28" s="17"/>
      <c r="BK28" s="17"/>
      <c r="BL28" s="17"/>
      <c r="BM28" s="17"/>
      <c r="BN28" s="17"/>
      <c r="BO28" s="17"/>
      <c r="BP28" s="17"/>
      <c r="BQ28" s="17"/>
      <c r="BR28" s="17"/>
      <c r="BS28" s="17"/>
      <c r="BT28" s="17"/>
      <c r="BU28" s="17"/>
      <c r="BV28" s="17"/>
      <c r="BW28" s="17"/>
      <c r="BX28" s="17"/>
      <c r="BY28" s="17"/>
      <c r="BZ28" s="17"/>
      <c r="CA28" s="17"/>
      <c r="CB28" s="17"/>
      <c r="CC28" s="17"/>
      <c r="CD28" s="17"/>
      <c r="CE28" s="17"/>
      <c r="CF28" s="17"/>
      <c r="CG28" s="17"/>
      <c r="CH28" s="17"/>
      <c r="CI28" s="17"/>
      <c r="CJ28" s="17"/>
      <c r="IR28" s="101">
        <f t="shared" si="28"/>
        <v>2015</v>
      </c>
      <c r="IS28" s="101">
        <f t="shared" si="23"/>
        <v>4</v>
      </c>
      <c r="IT28" s="101" t="str">
        <f t="shared" si="29"/>
        <v>2015 Q4</v>
      </c>
      <c r="IU28" s="54">
        <f t="shared" si="30"/>
        <v>8</v>
      </c>
    </row>
    <row r="29" spans="1:255" s="54" customFormat="1">
      <c r="A29" s="89" t="str">
        <f>Tri_Incurred_AttrorTot!A20</f>
        <v>2001 Q1</v>
      </c>
      <c r="B29" s="757" t="str">
        <f t="shared" si="0"/>
        <v>2014 Q1</v>
      </c>
      <c r="C29" s="208">
        <f>INDEX(Tri_Incurred_AttrorTot!$B20:$CC20,1,MATCH(B29,$A$21:$A$100)-$P29)/unit</f>
        <v>732.57299999999998</v>
      </c>
      <c r="D29" s="208">
        <f>INDEX(Tri_Incurred_AttrorTot!$B20:$CC20,1,Tot_Acc_Per-$P29)/unit</f>
        <v>732.57299999999998</v>
      </c>
      <c r="E29" s="87">
        <f t="shared" si="6"/>
        <v>0</v>
      </c>
      <c r="F29" s="87">
        <f>IF(AI29-FSR_M&gt;0,VLOOKUP((MATCH(LastFSR,$A$21:$A$100,1)-MATCH(A29,$A$21:$A$100,1))*3+3,$AI$21:$AU$100,5+MATCH(FSR_M,AN$16:$AU$16),0),VLOOKUP(3,$AI$21:$AU$100,5+MATCH((MATCH($D$16,$A$21:$A$100,1)-MATCH($A29,$A$21:$A$100,1))*3,$AN$16:$AU$16,1),0))*M29</f>
        <v>0</v>
      </c>
      <c r="G29" s="87">
        <f t="shared" si="1"/>
        <v>0</v>
      </c>
      <c r="H29" s="88">
        <f t="shared" si="7"/>
        <v>0</v>
      </c>
      <c r="I29" s="17"/>
      <c r="J29" s="89" t="str">
        <f t="shared" si="8"/>
        <v>2001 Q1</v>
      </c>
      <c r="K29" s="87">
        <f t="shared" si="9"/>
        <v>732.57299999999998</v>
      </c>
      <c r="L29" s="87">
        <f t="shared" si="10"/>
        <v>732.57299999999998</v>
      </c>
      <c r="M29" s="279">
        <f t="shared" si="2"/>
        <v>732.57299999999998</v>
      </c>
      <c r="N29" s="87">
        <f t="shared" si="11"/>
        <v>0</v>
      </c>
      <c r="O29" s="88">
        <f t="shared" si="12"/>
        <v>0</v>
      </c>
      <c r="P29" s="744">
        <f t="shared" si="24"/>
        <v>8</v>
      </c>
      <c r="Q29" s="192">
        <f t="shared" si="3"/>
        <v>0</v>
      </c>
      <c r="R29" s="93"/>
      <c r="S29" s="22"/>
      <c r="T29" s="20"/>
      <c r="U29" s="20"/>
      <c r="V29" s="20"/>
      <c r="W29" s="20"/>
      <c r="X29" s="20"/>
      <c r="Y29" s="20"/>
      <c r="Z29" s="20"/>
      <c r="AA29" s="61"/>
      <c r="AB29" s="17"/>
      <c r="AC29" s="17"/>
      <c r="AD29" s="192">
        <f>IF(AI29-FSR_M&gt;0,VLOOKUP((MATCH(LastFSR,$A$21:$A$100,1)-MATCH(A29,$A$21:$A$100,1))*3+3,$AI$21:$AU$100,5+MATCH(FSR_M,AN$16:$AU$16),0),VLOOKUP(3,$AI$21:$AU$100,5+MATCH((MATCH($D$16,$A$21:$A$100,1)-MATCH($A29,$A$21:$A$100,1))*3,$AN$16:$AU$16,1),0))</f>
        <v>0</v>
      </c>
      <c r="AE29" s="192">
        <f>VLOOKUP((MATCH(LastFSR,$A$21:$A$100,1)-MATCH(A29,$A$21:$A$100,1))*3+3,$AI$21:$AU$100,5+MATCH(FSR_M,AN$16:$AU$16),0)</f>
        <v>0</v>
      </c>
      <c r="AF29" s="192">
        <f t="shared" si="13"/>
        <v>0.13209108324291063</v>
      </c>
      <c r="AG29" s="48">
        <f t="shared" si="25"/>
        <v>8</v>
      </c>
      <c r="AH29" s="17"/>
      <c r="AI29" s="89">
        <f t="shared" si="26"/>
        <v>162</v>
      </c>
      <c r="AJ29" s="121">
        <f>VLOOKUP(AI29,'User Entries'!$A$78:$E$157,2,0)</f>
        <v>1</v>
      </c>
      <c r="AK29" s="88">
        <f t="shared" si="4"/>
        <v>1</v>
      </c>
      <c r="AL29" s="121">
        <f t="shared" si="14"/>
        <v>1</v>
      </c>
      <c r="AM29" s="17"/>
      <c r="AN29" s="163">
        <f t="shared" si="15"/>
        <v>0</v>
      </c>
      <c r="AO29" s="163">
        <f t="shared" si="27"/>
        <v>0</v>
      </c>
      <c r="AP29" s="163">
        <f t="shared" si="31"/>
        <v>0</v>
      </c>
      <c r="AQ29" s="163">
        <f t="shared" si="32"/>
        <v>0</v>
      </c>
      <c r="AR29" s="163">
        <f t="shared" si="33"/>
        <v>0</v>
      </c>
      <c r="AS29" s="163">
        <f t="shared" si="34"/>
        <v>0</v>
      </c>
      <c r="AT29" s="163">
        <f t="shared" si="35"/>
        <v>0</v>
      </c>
      <c r="AU29" s="163">
        <f t="shared" ref="AU29:AU41" si="36">$AK21-$AK29</f>
        <v>0</v>
      </c>
      <c r="AV29" s="17"/>
      <c r="AW29" s="17"/>
      <c r="AX29" s="89" t="str">
        <f t="shared" si="5"/>
        <v>2012 Q1</v>
      </c>
      <c r="AY29" s="286">
        <f t="shared" si="16"/>
        <v>1.0189623717089145</v>
      </c>
      <c r="AZ29" s="287">
        <f t="shared" si="17"/>
        <v>0.99653218767016627</v>
      </c>
      <c r="BA29" s="287">
        <v>1</v>
      </c>
      <c r="BB29" s="287">
        <f t="shared" si="18"/>
        <v>0.9778737600978562</v>
      </c>
      <c r="BC29" s="287">
        <f t="shared" si="19"/>
        <v>2.2126239902143793E-2</v>
      </c>
      <c r="BE29" s="287" t="str">
        <f t="shared" si="20"/>
        <v>2001 Q1</v>
      </c>
      <c r="BF29" s="287">
        <f t="shared" si="21"/>
        <v>1</v>
      </c>
      <c r="BG29" s="287">
        <f t="shared" si="22"/>
        <v>1</v>
      </c>
      <c r="BH29" s="287">
        <f>Summary_AttrorTotal!H26/Summary_AttrorTotal!J26</f>
        <v>1</v>
      </c>
      <c r="BI29" s="287">
        <f>Summary_AttrorTotal!I26/Summary_AttrorTotal!J26</f>
        <v>0</v>
      </c>
      <c r="BJ29" s="17"/>
      <c r="BK29" s="17"/>
      <c r="BL29" s="17"/>
      <c r="BM29" s="17"/>
      <c r="BN29" s="17"/>
      <c r="BO29" s="17"/>
      <c r="BP29" s="17"/>
      <c r="BQ29" s="17"/>
      <c r="BR29" s="17"/>
      <c r="BS29" s="17"/>
      <c r="BT29" s="17"/>
      <c r="BU29" s="17"/>
      <c r="BV29" s="17"/>
      <c r="BW29" s="17"/>
      <c r="BX29" s="17"/>
      <c r="BY29" s="17"/>
      <c r="BZ29" s="17"/>
      <c r="CA29" s="17"/>
      <c r="CB29" s="17"/>
      <c r="CC29" s="17"/>
      <c r="CD29" s="17"/>
      <c r="CE29" s="17"/>
      <c r="CF29" s="17"/>
      <c r="CG29" s="17"/>
      <c r="CH29" s="17"/>
      <c r="CI29" s="17"/>
      <c r="CJ29" s="17"/>
      <c r="IR29" s="101">
        <f>IF(IS29=1,IR28+1,IR28)</f>
        <v>2016</v>
      </c>
      <c r="IS29" s="101">
        <f t="shared" si="23"/>
        <v>1</v>
      </c>
      <c r="IT29" s="101" t="str">
        <f>IR29&amp;" Q"&amp;IS29</f>
        <v>2016 Q1</v>
      </c>
      <c r="IU29" s="54">
        <f>IU28+1</f>
        <v>9</v>
      </c>
    </row>
    <row r="30" spans="1:255" s="54" customFormat="1">
      <c r="A30" s="89" t="str">
        <f>Tri_Incurred_AttrorTot!A21</f>
        <v>2001 Q2</v>
      </c>
      <c r="B30" s="757" t="str">
        <f t="shared" si="0"/>
        <v>2014 Q1</v>
      </c>
      <c r="C30" s="208">
        <f>INDEX(Tri_Incurred_AttrorTot!$B21:$CC21,1,MATCH(B30,$A$21:$A$100)-$P30)/unit</f>
        <v>807.05600000000004</v>
      </c>
      <c r="D30" s="208">
        <f>INDEX(Tri_Incurred_AttrorTot!$B21:$CC21,1,Tot_Acc_Per-$P30)/unit</f>
        <v>807.05600000000004</v>
      </c>
      <c r="E30" s="87">
        <f t="shared" si="6"/>
        <v>0</v>
      </c>
      <c r="F30" s="87">
        <f>IF(AI30-FSR_M&gt;0,VLOOKUP((MATCH(LastFSR,$A$21:$A$100,1)-MATCH(A30,$A$21:$A$100,1))*3+3,$AI$21:$AU$100,5+MATCH(FSR_M,AN$16:$AU$16),0),VLOOKUP(3,$AI$21:$AU$100,5+MATCH((MATCH($D$16,$A$21:$A$100,1)-MATCH($A30,$A$21:$A$100,1))*3,$AN$16:$AU$16,1),0))*M30</f>
        <v>0</v>
      </c>
      <c r="G30" s="87">
        <f t="shared" si="1"/>
        <v>0</v>
      </c>
      <c r="H30" s="88">
        <f t="shared" si="7"/>
        <v>0</v>
      </c>
      <c r="I30" s="17"/>
      <c r="J30" s="89" t="str">
        <f t="shared" si="8"/>
        <v>2001 Q2</v>
      </c>
      <c r="K30" s="87">
        <f t="shared" si="9"/>
        <v>807.05600000000004</v>
      </c>
      <c r="L30" s="87">
        <f t="shared" si="10"/>
        <v>807.05600000000004</v>
      </c>
      <c r="M30" s="279">
        <f t="shared" si="2"/>
        <v>807.05600000000004</v>
      </c>
      <c r="N30" s="87">
        <f t="shared" si="11"/>
        <v>0</v>
      </c>
      <c r="O30" s="88">
        <f t="shared" si="12"/>
        <v>0</v>
      </c>
      <c r="P30" s="744">
        <f t="shared" si="24"/>
        <v>9</v>
      </c>
      <c r="Q30" s="192">
        <f t="shared" si="3"/>
        <v>0</v>
      </c>
      <c r="R30" s="93"/>
      <c r="S30" s="22"/>
      <c r="T30" s="20"/>
      <c r="U30" s="20"/>
      <c r="V30" s="20"/>
      <c r="W30" s="20"/>
      <c r="X30" s="20"/>
      <c r="Y30" s="20"/>
      <c r="Z30" s="20"/>
      <c r="AA30" s="61"/>
      <c r="AB30" s="17"/>
      <c r="AC30" s="17"/>
      <c r="AD30" s="192">
        <f>IF(AI30-FSR_M&gt;0,VLOOKUP((MATCH(LastFSR,$A$21:$A$100,1)-MATCH(A30,$A$21:$A$100,1))*3+3,$AI$21:$AU$100,5+MATCH(FSR_M,AN$16:$AU$16),0),VLOOKUP(3,$AI$21:$AU$100,5+MATCH((MATCH($D$16,$A$21:$A$100,1)-MATCH($A30,$A$21:$A$100,1))*3,$AN$16:$AU$16,1),0))</f>
        <v>0</v>
      </c>
      <c r="AE30" s="192">
        <f>VLOOKUP((MATCH(LastFSR,$A$21:$A$100,1)-MATCH(A30,$A$21:$A$100,1))*3+3,$AI$21:$AU$100,5+MATCH(FSR_M,AN$16:$AU$16),0)</f>
        <v>0</v>
      </c>
      <c r="AF30" s="192">
        <f t="shared" si="13"/>
        <v>0.13209108324291063</v>
      </c>
      <c r="AG30" s="48">
        <f t="shared" si="25"/>
        <v>8</v>
      </c>
      <c r="AH30" s="17"/>
      <c r="AI30" s="89">
        <f t="shared" si="26"/>
        <v>159</v>
      </c>
      <c r="AJ30" s="121">
        <f>VLOOKUP(AI30,'User Entries'!$A$78:$E$157,2,0)</f>
        <v>1</v>
      </c>
      <c r="AK30" s="88">
        <f t="shared" si="4"/>
        <v>1</v>
      </c>
      <c r="AL30" s="121">
        <f t="shared" si="14"/>
        <v>1</v>
      </c>
      <c r="AM30" s="17"/>
      <c r="AN30" s="163">
        <f t="shared" si="15"/>
        <v>0</v>
      </c>
      <c r="AO30" s="163">
        <f t="shared" si="27"/>
        <v>0</v>
      </c>
      <c r="AP30" s="163">
        <f t="shared" si="31"/>
        <v>0</v>
      </c>
      <c r="AQ30" s="163">
        <f t="shared" si="32"/>
        <v>0</v>
      </c>
      <c r="AR30" s="163">
        <f t="shared" si="33"/>
        <v>0</v>
      </c>
      <c r="AS30" s="163">
        <f t="shared" si="34"/>
        <v>0</v>
      </c>
      <c r="AT30" s="163">
        <f t="shared" si="35"/>
        <v>0</v>
      </c>
      <c r="AU30" s="163">
        <f t="shared" si="36"/>
        <v>0</v>
      </c>
      <c r="AV30" s="17"/>
      <c r="AW30" s="17"/>
      <c r="AX30" s="89" t="str">
        <f t="shared" si="5"/>
        <v>2011 Q4</v>
      </c>
      <c r="AY30" s="286">
        <f t="shared" si="16"/>
        <v>0.99653218767016627</v>
      </c>
      <c r="AZ30" s="287">
        <f t="shared" si="17"/>
        <v>1.0761483742841982</v>
      </c>
      <c r="BA30" s="287">
        <v>1</v>
      </c>
      <c r="BB30" s="287">
        <f t="shared" si="18"/>
        <v>1</v>
      </c>
      <c r="BC30" s="287">
        <f t="shared" si="19"/>
        <v>0</v>
      </c>
      <c r="BE30" s="287" t="str">
        <f t="shared" si="20"/>
        <v>2001 Q2</v>
      </c>
      <c r="BF30" s="287">
        <f t="shared" si="21"/>
        <v>1</v>
      </c>
      <c r="BG30" s="287">
        <f t="shared" si="22"/>
        <v>1</v>
      </c>
      <c r="BH30" s="287">
        <f>Summary_AttrorTotal!H27/Summary_AttrorTotal!J27</f>
        <v>1</v>
      </c>
      <c r="BI30" s="287">
        <f>Summary_AttrorTotal!I27/Summary_AttrorTotal!J27</f>
        <v>0</v>
      </c>
      <c r="BJ30" s="17"/>
      <c r="BK30" s="17"/>
      <c r="BL30" s="17"/>
      <c r="BM30" s="17"/>
      <c r="BN30" s="17"/>
      <c r="BO30" s="17"/>
      <c r="BP30" s="17"/>
      <c r="BQ30" s="17"/>
      <c r="BR30" s="17"/>
      <c r="BS30" s="17"/>
      <c r="BT30" s="17"/>
      <c r="BU30" s="17"/>
      <c r="BV30" s="17"/>
      <c r="BW30" s="17"/>
      <c r="BX30" s="17"/>
      <c r="BY30" s="17"/>
      <c r="BZ30" s="17"/>
      <c r="CA30" s="17"/>
      <c r="CB30" s="17"/>
      <c r="CC30" s="17"/>
      <c r="CD30" s="17"/>
      <c r="CE30" s="17"/>
      <c r="CF30" s="17"/>
      <c r="CG30" s="17"/>
      <c r="CH30" s="17"/>
      <c r="CI30" s="17"/>
      <c r="CJ30" s="17"/>
      <c r="IR30" s="101"/>
      <c r="IS30" s="101"/>
      <c r="IT30" s="101"/>
    </row>
    <row r="31" spans="1:255" s="54" customFormat="1">
      <c r="A31" s="89" t="str">
        <f>Tri_Incurred_AttrorTot!A22</f>
        <v>2001 Q3</v>
      </c>
      <c r="B31" s="757" t="str">
        <f t="shared" si="0"/>
        <v>2014 Q1</v>
      </c>
      <c r="C31" s="208">
        <f>INDEX(Tri_Incurred_AttrorTot!$B22:$CC22,1,MATCH(B31,$A$21:$A$100)-$P31)/unit</f>
        <v>795.58900000000006</v>
      </c>
      <c r="D31" s="208">
        <f>INDEX(Tri_Incurred_AttrorTot!$B22:$CC22,1,Tot_Acc_Per-$P31)/unit</f>
        <v>795.58900000000006</v>
      </c>
      <c r="E31" s="87">
        <f t="shared" si="6"/>
        <v>0</v>
      </c>
      <c r="F31" s="87">
        <f>IF(AI31-FSR_M&gt;0,VLOOKUP((MATCH(LastFSR,$A$21:$A$100,1)-MATCH(A31,$A$21:$A$100,1))*3+3,$AI$21:$AU$100,5+MATCH(FSR_M,AN$16:$AU$16),0),VLOOKUP(3,$AI$21:$AU$100,5+MATCH((MATCH($D$16,$A$21:$A$100,1)-MATCH($A31,$A$21:$A$100,1))*3,$AN$16:$AU$16,1),0))*M31</f>
        <v>0</v>
      </c>
      <c r="G31" s="87">
        <f t="shared" si="1"/>
        <v>0</v>
      </c>
      <c r="H31" s="88">
        <f t="shared" si="7"/>
        <v>0</v>
      </c>
      <c r="I31" s="17"/>
      <c r="J31" s="89" t="str">
        <f t="shared" si="8"/>
        <v>2001 Q3</v>
      </c>
      <c r="K31" s="87">
        <f t="shared" si="9"/>
        <v>795.58900000000006</v>
      </c>
      <c r="L31" s="87">
        <f t="shared" si="10"/>
        <v>795.58900000000006</v>
      </c>
      <c r="M31" s="279">
        <f t="shared" si="2"/>
        <v>795.58900000000006</v>
      </c>
      <c r="N31" s="87">
        <f t="shared" si="11"/>
        <v>0</v>
      </c>
      <c r="O31" s="88">
        <f t="shared" si="12"/>
        <v>0</v>
      </c>
      <c r="P31" s="744">
        <f t="shared" si="24"/>
        <v>10</v>
      </c>
      <c r="Q31" s="192">
        <f t="shared" si="3"/>
        <v>0</v>
      </c>
      <c r="R31" s="93"/>
      <c r="S31" s="22"/>
      <c r="T31" s="20"/>
      <c r="U31" s="20"/>
      <c r="V31" s="20"/>
      <c r="W31" s="20"/>
      <c r="X31" s="20"/>
      <c r="Y31" s="20"/>
      <c r="Z31" s="20"/>
      <c r="AA31" s="61"/>
      <c r="AB31" s="17"/>
      <c r="AC31" s="17"/>
      <c r="AD31" s="192">
        <f>IF(AI31-FSR_M&gt;0,VLOOKUP((MATCH(LastFSR,$A$21:$A$100,1)-MATCH(A31,$A$21:$A$100,1))*3+3,$AI$21:$AU$100,5+MATCH(FSR_M,AN$16:$AU$16),0),VLOOKUP(3,$AI$21:$AU$100,5+MATCH((MATCH($D$16,$A$21:$A$100,1)-MATCH($A31,$A$21:$A$100,1))*3,$AN$16:$AU$16,1),0))</f>
        <v>0</v>
      </c>
      <c r="AE31" s="192">
        <f>VLOOKUP((MATCH(LastFSR,$A$21:$A$100,1)-MATCH(A31,$A$21:$A$100,1))*3+3,$AI$21:$AU$100,5+MATCH(FSR_M,AN$16:$AU$16),0)</f>
        <v>0</v>
      </c>
      <c r="AF31" s="192">
        <f t="shared" si="13"/>
        <v>0.13209108324291063</v>
      </c>
      <c r="AG31" s="48">
        <f t="shared" si="25"/>
        <v>8</v>
      </c>
      <c r="AH31" s="17"/>
      <c r="AI31" s="89">
        <f t="shared" si="26"/>
        <v>156</v>
      </c>
      <c r="AJ31" s="121">
        <f>VLOOKUP(AI31,'User Entries'!$A$78:$E$157,2,0)</f>
        <v>1</v>
      </c>
      <c r="AK31" s="88">
        <f t="shared" si="4"/>
        <v>1</v>
      </c>
      <c r="AL31" s="121">
        <f t="shared" si="14"/>
        <v>1</v>
      </c>
      <c r="AM31" s="17"/>
      <c r="AN31" s="163">
        <f t="shared" si="15"/>
        <v>0</v>
      </c>
      <c r="AO31" s="163">
        <f t="shared" si="27"/>
        <v>0</v>
      </c>
      <c r="AP31" s="163">
        <f t="shared" si="31"/>
        <v>0</v>
      </c>
      <c r="AQ31" s="163">
        <f t="shared" si="32"/>
        <v>0</v>
      </c>
      <c r="AR31" s="163">
        <f t="shared" si="33"/>
        <v>0</v>
      </c>
      <c r="AS31" s="163">
        <f t="shared" si="34"/>
        <v>0</v>
      </c>
      <c r="AT31" s="163">
        <f t="shared" si="35"/>
        <v>0</v>
      </c>
      <c r="AU31" s="163">
        <f t="shared" si="36"/>
        <v>0</v>
      </c>
      <c r="AV31" s="17"/>
      <c r="AW31" s="17"/>
      <c r="AX31" s="89" t="str">
        <f t="shared" si="5"/>
        <v>2011 Q3</v>
      </c>
      <c r="AY31" s="286">
        <f t="shared" si="16"/>
        <v>1.0406310212165426</v>
      </c>
      <c r="AZ31" s="287">
        <f t="shared" si="17"/>
        <v>1.0090806047989742</v>
      </c>
      <c r="BA31" s="287">
        <v>1</v>
      </c>
      <c r="BB31" s="287">
        <f t="shared" si="18"/>
        <v>1</v>
      </c>
      <c r="BC31" s="287">
        <f t="shared" si="19"/>
        <v>0</v>
      </c>
      <c r="BE31" s="287" t="str">
        <f t="shared" si="20"/>
        <v>2001 Q3</v>
      </c>
      <c r="BF31" s="287">
        <f t="shared" si="21"/>
        <v>1</v>
      </c>
      <c r="BG31" s="287">
        <f t="shared" si="22"/>
        <v>1</v>
      </c>
      <c r="BH31" s="287">
        <f>Summary_AttrorTotal!H28/Summary_AttrorTotal!J28</f>
        <v>1</v>
      </c>
      <c r="BI31" s="287">
        <f>Summary_AttrorTotal!I28/Summary_AttrorTotal!J28</f>
        <v>0</v>
      </c>
      <c r="BJ31" s="17"/>
      <c r="BK31" s="17"/>
      <c r="BL31" s="17"/>
      <c r="BM31" s="17"/>
      <c r="BN31" s="17"/>
      <c r="BO31" s="17"/>
      <c r="BP31" s="17"/>
      <c r="BQ31" s="17"/>
      <c r="BR31" s="17"/>
      <c r="BS31" s="17"/>
      <c r="BT31" s="17"/>
      <c r="BU31" s="17"/>
      <c r="BV31" s="17"/>
      <c r="BW31" s="17"/>
      <c r="BX31" s="17"/>
      <c r="BY31" s="17"/>
      <c r="BZ31" s="17"/>
      <c r="CA31" s="17"/>
      <c r="CB31" s="17"/>
      <c r="CC31" s="17"/>
      <c r="CD31" s="17"/>
      <c r="CE31" s="17"/>
      <c r="CF31" s="17"/>
      <c r="CG31" s="17"/>
      <c r="CH31" s="17"/>
      <c r="CI31" s="17"/>
      <c r="CJ31" s="17"/>
      <c r="IR31" s="101"/>
      <c r="IS31" s="101"/>
      <c r="IT31" s="101"/>
    </row>
    <row r="32" spans="1:255" s="54" customFormat="1">
      <c r="A32" s="89" t="str">
        <f>Tri_Incurred_AttrorTot!A23</f>
        <v>2001 Q4</v>
      </c>
      <c r="B32" s="757" t="str">
        <f t="shared" si="0"/>
        <v>2014 Q1</v>
      </c>
      <c r="C32" s="208">
        <f>INDEX(Tri_Incurred_AttrorTot!$B23:$CC23,1,MATCH(B32,$A$21:$A$100)-$P32)/unit</f>
        <v>774.44899999999996</v>
      </c>
      <c r="D32" s="208">
        <f>INDEX(Tri_Incurred_AttrorTot!$B23:$CC23,1,Tot_Acc_Per-$P32)/unit</f>
        <v>774.44899999999996</v>
      </c>
      <c r="E32" s="87">
        <f t="shared" si="6"/>
        <v>0</v>
      </c>
      <c r="F32" s="87">
        <f>IF(AI32-FSR_M&gt;0,VLOOKUP((MATCH(LastFSR,$A$21:$A$100,1)-MATCH(A32,$A$21:$A$100,1))*3+3,$AI$21:$AU$100,5+MATCH(FSR_M,AN$16:$AU$16),0),VLOOKUP(3,$AI$21:$AU$100,5+MATCH((MATCH($D$16,$A$21:$A$100,1)-MATCH($A32,$A$21:$A$100,1))*3,$AN$16:$AU$16,1),0))*M32</f>
        <v>-35.536999999999956</v>
      </c>
      <c r="G32" s="87">
        <f t="shared" si="1"/>
        <v>35.536999999999956</v>
      </c>
      <c r="H32" s="88">
        <f t="shared" si="7"/>
        <v>0</v>
      </c>
      <c r="I32" s="17"/>
      <c r="J32" s="89" t="str">
        <f t="shared" si="8"/>
        <v>2001 Q4</v>
      </c>
      <c r="K32" s="87">
        <f t="shared" si="9"/>
        <v>774.44899999999996</v>
      </c>
      <c r="L32" s="87">
        <f t="shared" si="10"/>
        <v>774.44899999999996</v>
      </c>
      <c r="M32" s="279">
        <f t="shared" si="2"/>
        <v>738.91200000000003</v>
      </c>
      <c r="N32" s="87">
        <f t="shared" si="11"/>
        <v>35.536999999999921</v>
      </c>
      <c r="O32" s="88">
        <f t="shared" si="12"/>
        <v>4.809368368628459E-2</v>
      </c>
      <c r="P32" s="744">
        <f t="shared" si="24"/>
        <v>11</v>
      </c>
      <c r="Q32" s="192">
        <f t="shared" si="3"/>
        <v>-4.8093683686284638E-2</v>
      </c>
      <c r="R32" s="93"/>
      <c r="S32" s="22"/>
      <c r="T32" s="20"/>
      <c r="U32" s="20"/>
      <c r="V32" s="20"/>
      <c r="W32" s="20"/>
      <c r="X32" s="20"/>
      <c r="Y32" s="20"/>
      <c r="Z32" s="20"/>
      <c r="AA32" s="61"/>
      <c r="AB32" s="17"/>
      <c r="AC32" s="17"/>
      <c r="AD32" s="192">
        <f>IF(AI32-FSR_M&gt;0,VLOOKUP((MATCH(LastFSR,$A$21:$A$100,1)-MATCH(A32,$A$21:$A$100,1))*3+3,$AI$21:$AU$100,5+MATCH(FSR_M,AN$16:$AU$16),0),VLOOKUP(3,$AI$21:$AU$100,5+MATCH((MATCH($D$16,$A$21:$A$100,1)-MATCH($A32,$A$21:$A$100,1))*3,$AN$16:$AU$16,1),0))</f>
        <v>-4.8093683686284638E-2</v>
      </c>
      <c r="AE32" s="192">
        <f>VLOOKUP((MATCH(LastFSR,$A$21:$A$100,1)-MATCH(A32,$A$21:$A$100,1))*3+3,$AI$21:$AU$100,5+MATCH(FSR_M,AN$16:$AU$16),0)</f>
        <v>-4.8093683686284638E-2</v>
      </c>
      <c r="AF32" s="192">
        <f t="shared" si="13"/>
        <v>0.13209108324291063</v>
      </c>
      <c r="AG32" s="48">
        <f t="shared" si="25"/>
        <v>8</v>
      </c>
      <c r="AH32" s="17"/>
      <c r="AI32" s="89">
        <f t="shared" si="26"/>
        <v>153</v>
      </c>
      <c r="AJ32" s="121">
        <f>VLOOKUP(AI32,'User Entries'!$A$78:$E$157,2,0)</f>
        <v>1</v>
      </c>
      <c r="AK32" s="88">
        <f t="shared" si="4"/>
        <v>1</v>
      </c>
      <c r="AL32" s="121">
        <f t="shared" si="14"/>
        <v>1</v>
      </c>
      <c r="AM32" s="17"/>
      <c r="AN32" s="163">
        <f t="shared" si="15"/>
        <v>0</v>
      </c>
      <c r="AO32" s="163">
        <f t="shared" si="27"/>
        <v>0</v>
      </c>
      <c r="AP32" s="163">
        <f t="shared" si="31"/>
        <v>0</v>
      </c>
      <c r="AQ32" s="163">
        <f t="shared" si="32"/>
        <v>0</v>
      </c>
      <c r="AR32" s="163">
        <f t="shared" si="33"/>
        <v>0</v>
      </c>
      <c r="AS32" s="163">
        <f t="shared" si="34"/>
        <v>0</v>
      </c>
      <c r="AT32" s="163">
        <f t="shared" si="35"/>
        <v>0</v>
      </c>
      <c r="AU32" s="163">
        <f t="shared" si="36"/>
        <v>0</v>
      </c>
      <c r="AV32" s="17"/>
      <c r="AW32" s="17"/>
      <c r="AX32" s="89" t="str">
        <f t="shared" si="5"/>
        <v>2011 Q2</v>
      </c>
      <c r="AY32" s="286">
        <f t="shared" si="16"/>
        <v>1.0067313419027974</v>
      </c>
      <c r="AZ32" s="287">
        <f t="shared" si="17"/>
        <v>0.99393124724230064</v>
      </c>
      <c r="BA32" s="287">
        <v>1</v>
      </c>
      <c r="BB32" s="287">
        <f t="shared" si="18"/>
        <v>0.9729439294553377</v>
      </c>
      <c r="BC32" s="287">
        <f t="shared" si="19"/>
        <v>2.7056070544662258E-2</v>
      </c>
      <c r="BE32" s="287" t="str">
        <f t="shared" si="20"/>
        <v>2001 Q4</v>
      </c>
      <c r="BF32" s="287">
        <f t="shared" si="21"/>
        <v>1.0480936836862846</v>
      </c>
      <c r="BG32" s="287">
        <f t="shared" si="22"/>
        <v>1</v>
      </c>
      <c r="BH32" s="287">
        <f>Summary_AttrorTotal!H29/Summary_AttrorTotal!J29</f>
        <v>1</v>
      </c>
      <c r="BI32" s="287">
        <f>Summary_AttrorTotal!I29/Summary_AttrorTotal!J29</f>
        <v>0</v>
      </c>
      <c r="BJ32" s="17"/>
      <c r="BK32" s="17"/>
      <c r="BL32" s="17"/>
      <c r="BM32" s="17"/>
      <c r="BN32" s="17"/>
      <c r="BO32" s="17"/>
      <c r="BP32" s="17"/>
      <c r="BQ32" s="17"/>
      <c r="BR32" s="17"/>
      <c r="BS32" s="17"/>
      <c r="BT32" s="17"/>
      <c r="BU32" s="17"/>
      <c r="BV32" s="17"/>
      <c r="BW32" s="17"/>
      <c r="BX32" s="17"/>
      <c r="BY32" s="17"/>
      <c r="BZ32" s="17"/>
      <c r="CA32" s="17"/>
      <c r="CB32" s="17"/>
      <c r="CC32" s="17"/>
      <c r="CD32" s="17"/>
      <c r="CE32" s="17"/>
      <c r="CF32" s="17"/>
      <c r="CG32" s="17"/>
      <c r="CH32" s="17"/>
      <c r="CI32" s="17"/>
      <c r="CJ32" s="17"/>
      <c r="IR32" s="101"/>
      <c r="IS32" s="101"/>
      <c r="IT32" s="101"/>
    </row>
    <row r="33" spans="1:88" s="54" customFormat="1">
      <c r="A33" s="89" t="str">
        <f>Tri_Incurred_AttrorTot!A24</f>
        <v>2002 Q1</v>
      </c>
      <c r="B33" s="757" t="str">
        <f t="shared" si="0"/>
        <v>2014 Q1</v>
      </c>
      <c r="C33" s="208">
        <f>INDEX(Tri_Incurred_AttrorTot!$B24:$CC24,1,MATCH(B33,$A$21:$A$100)-$P33)/unit</f>
        <v>1077.241</v>
      </c>
      <c r="D33" s="208">
        <f>INDEX(Tri_Incurred_AttrorTot!$B24:$CC24,1,Tot_Acc_Per-$P33)/unit</f>
        <v>1077.241</v>
      </c>
      <c r="E33" s="87">
        <f t="shared" si="6"/>
        <v>0</v>
      </c>
      <c r="F33" s="87">
        <f>IF(AI33-FSR_M&gt;0,VLOOKUP((MATCH(LastFSR,$A$21:$A$100,1)-MATCH(A33,$A$21:$A$100,1))*3+3,$AI$21:$AU$100,5+MATCH(FSR_M,AN$16:$AU$16),0),VLOOKUP(3,$AI$21:$AU$100,5+MATCH((MATCH($D$16,$A$21:$A$100,1)-MATCH($A33,$A$21:$A$100,1))*3,$AN$16:$AU$16,1),0))*M33</f>
        <v>51.807439814213318</v>
      </c>
      <c r="G33" s="87">
        <f t="shared" si="1"/>
        <v>-51.807439814213318</v>
      </c>
      <c r="H33" s="88">
        <f t="shared" si="7"/>
        <v>0</v>
      </c>
      <c r="I33" s="17"/>
      <c r="J33" s="89" t="str">
        <f t="shared" si="8"/>
        <v>2002 Q1</v>
      </c>
      <c r="K33" s="87">
        <f t="shared" si="9"/>
        <v>1077.241</v>
      </c>
      <c r="L33" s="87">
        <f t="shared" si="10"/>
        <v>1027.8098387266302</v>
      </c>
      <c r="M33" s="279">
        <f t="shared" si="2"/>
        <v>1077.24</v>
      </c>
      <c r="N33" s="87">
        <f t="shared" si="11"/>
        <v>-49.430161273369777</v>
      </c>
      <c r="O33" s="88">
        <f t="shared" si="12"/>
        <v>-4.5885931893886019E-2</v>
      </c>
      <c r="P33" s="744">
        <f t="shared" si="24"/>
        <v>12</v>
      </c>
      <c r="Q33" s="192">
        <f t="shared" si="3"/>
        <v>4.8092755388041031E-2</v>
      </c>
      <c r="R33" s="94"/>
      <c r="S33" s="95"/>
      <c r="T33" s="20"/>
      <c r="U33" s="20"/>
      <c r="V33" s="20"/>
      <c r="W33" s="20"/>
      <c r="X33" s="20"/>
      <c r="Y33" s="20"/>
      <c r="Z33" s="20"/>
      <c r="AA33" s="61"/>
      <c r="AB33" s="17"/>
      <c r="AC33" s="17"/>
      <c r="AD33" s="192">
        <f>IF(AI33-FSR_M&gt;0,VLOOKUP((MATCH(LastFSR,$A$21:$A$100,1)-MATCH(A33,$A$21:$A$100,1))*3+3,$AI$21:$AU$100,5+MATCH(FSR_M,AN$16:$AU$16),0),VLOOKUP(3,$AI$21:$AU$100,5+MATCH((MATCH($D$16,$A$21:$A$100,1)-MATCH($A33,$A$21:$A$100,1))*3,$AN$16:$AU$16,1),0))</f>
        <v>4.8092755388041031E-2</v>
      </c>
      <c r="AE33" s="192">
        <f>VLOOKUP((MATCH(LastFSR,$A$21:$A$100,1)-MATCH(A33,$A$21:$A$100,1))*3+3,$AI$21:$AU$100,5+MATCH(FSR_M,AN$16:$AU$16),0)</f>
        <v>4.8092755388041031E-2</v>
      </c>
      <c r="AF33" s="192">
        <f t="shared" si="13"/>
        <v>0.13209108324291063</v>
      </c>
      <c r="AG33" s="48">
        <f t="shared" si="25"/>
        <v>8</v>
      </c>
      <c r="AH33" s="17"/>
      <c r="AI33" s="89">
        <f t="shared" si="26"/>
        <v>150</v>
      </c>
      <c r="AJ33" s="121">
        <f>VLOOKUP(AI33,'User Entries'!$A$78:$E$157,2,0)</f>
        <v>0.95411318240452259</v>
      </c>
      <c r="AK33" s="88">
        <f t="shared" si="4"/>
        <v>1.0480936836862846</v>
      </c>
      <c r="AL33" s="121">
        <f t="shared" si="14"/>
        <v>0.95411318240452259</v>
      </c>
      <c r="AM33" s="17"/>
      <c r="AN33" s="163">
        <f t="shared" si="15"/>
        <v>-4.8093683686284638E-2</v>
      </c>
      <c r="AO33" s="163">
        <f t="shared" si="27"/>
        <v>-4.8093683686284638E-2</v>
      </c>
      <c r="AP33" s="163">
        <f t="shared" si="31"/>
        <v>-4.8093683686284638E-2</v>
      </c>
      <c r="AQ33" s="163">
        <f t="shared" si="32"/>
        <v>-4.8093683686284638E-2</v>
      </c>
      <c r="AR33" s="163">
        <f t="shared" si="33"/>
        <v>-4.8093683686284638E-2</v>
      </c>
      <c r="AS33" s="163">
        <f t="shared" si="34"/>
        <v>-4.8093683686284638E-2</v>
      </c>
      <c r="AT33" s="163">
        <f t="shared" si="35"/>
        <v>-4.8093683686284638E-2</v>
      </c>
      <c r="AU33" s="163">
        <f t="shared" si="36"/>
        <v>-4.8093683686284638E-2</v>
      </c>
      <c r="AV33" s="17"/>
      <c r="AW33" s="17"/>
      <c r="AX33" s="89" t="str">
        <f t="shared" si="5"/>
        <v>2011 Q1</v>
      </c>
      <c r="AY33" s="286">
        <f t="shared" si="16"/>
        <v>0.9850149402793027</v>
      </c>
      <c r="AZ33" s="287">
        <f t="shared" si="17"/>
        <v>1.0259629374441643</v>
      </c>
      <c r="BA33" s="287">
        <v>1</v>
      </c>
      <c r="BB33" s="287">
        <f t="shared" si="18"/>
        <v>1</v>
      </c>
      <c r="BC33" s="287">
        <f t="shared" si="19"/>
        <v>0</v>
      </c>
      <c r="BE33" s="287" t="str">
        <f t="shared" si="20"/>
        <v>2002 Q1</v>
      </c>
      <c r="BF33" s="287">
        <f t="shared" si="21"/>
        <v>1.0000009282982436</v>
      </c>
      <c r="BG33" s="287">
        <f t="shared" si="22"/>
        <v>1.0480936836862846</v>
      </c>
      <c r="BH33" s="287">
        <f>Summary_AttrorTotal!H30/Summary_AttrorTotal!J30</f>
        <v>1</v>
      </c>
      <c r="BI33" s="287">
        <f>Summary_AttrorTotal!I30/Summary_AttrorTotal!J30</f>
        <v>0</v>
      </c>
      <c r="BJ33" s="17"/>
      <c r="BK33" s="17"/>
      <c r="BL33" s="17"/>
      <c r="BM33" s="17"/>
      <c r="BN33" s="17"/>
      <c r="BO33" s="17"/>
      <c r="BP33" s="17"/>
      <c r="BQ33" s="17"/>
      <c r="BR33" s="17"/>
      <c r="BS33" s="17"/>
      <c r="BT33" s="17"/>
      <c r="BU33" s="17"/>
      <c r="BV33" s="17"/>
      <c r="BW33" s="17"/>
      <c r="BX33" s="17"/>
      <c r="BY33" s="17"/>
      <c r="BZ33" s="17"/>
      <c r="CA33" s="17"/>
      <c r="CB33" s="17"/>
      <c r="CC33" s="17"/>
      <c r="CD33" s="17"/>
      <c r="CE33" s="17"/>
      <c r="CF33" s="17"/>
      <c r="CG33" s="17"/>
      <c r="CH33" s="17"/>
      <c r="CI33" s="17"/>
      <c r="CJ33" s="17"/>
    </row>
    <row r="34" spans="1:88" s="54" customFormat="1">
      <c r="A34" s="89" t="str">
        <f>Tri_Incurred_AttrorTot!A25</f>
        <v>2002 Q2</v>
      </c>
      <c r="B34" s="757" t="str">
        <f t="shared" si="0"/>
        <v>2014 Q1</v>
      </c>
      <c r="C34" s="208">
        <f>INDEX(Tri_Incurred_AttrorTot!$B25:$CC25,1,MATCH(B34,$A$21:$A$100)-$P34)/unit</f>
        <v>1320.2470000000001</v>
      </c>
      <c r="D34" s="208">
        <f>INDEX(Tri_Incurred_AttrorTot!$B25:$CC25,1,Tot_Acc_Per-$P34)/unit</f>
        <v>1320.2470000000001</v>
      </c>
      <c r="E34" s="87">
        <f t="shared" si="6"/>
        <v>0</v>
      </c>
      <c r="F34" s="87">
        <f>IF(AI34-FSR_M&gt;0,VLOOKUP((MATCH(LastFSR,$A$21:$A$100,1)-MATCH(A34,$A$21:$A$100,1))*3+3,$AI$21:$AU$100,5+MATCH(FSR_M,AN$16:$AU$16),0),VLOOKUP(3,$AI$21:$AU$100,5+MATCH((MATCH($D$16,$A$21:$A$100,1)-MATCH($A34,$A$21:$A$100,1))*3,$AN$16:$AU$16,1),0))*M34</f>
        <v>-25.00079762634169</v>
      </c>
      <c r="G34" s="87">
        <f t="shared" si="1"/>
        <v>25.00079762634169</v>
      </c>
      <c r="H34" s="88">
        <f t="shared" si="7"/>
        <v>0</v>
      </c>
      <c r="I34" s="17"/>
      <c r="J34" s="89" t="str">
        <f t="shared" si="8"/>
        <v>2002 Q2</v>
      </c>
      <c r="K34" s="87">
        <f t="shared" si="9"/>
        <v>1320.2470000000001</v>
      </c>
      <c r="L34" s="87">
        <f t="shared" si="10"/>
        <v>1320.2457744181665</v>
      </c>
      <c r="M34" s="279">
        <f t="shared" si="2"/>
        <v>1295.2449999999999</v>
      </c>
      <c r="N34" s="87">
        <f t="shared" si="11"/>
        <v>25.000774418166657</v>
      </c>
      <c r="O34" s="88">
        <f t="shared" si="12"/>
        <v>1.9301965588106235E-2</v>
      </c>
      <c r="P34" s="744">
        <f t="shared" si="24"/>
        <v>13</v>
      </c>
      <c r="Q34" s="192">
        <f t="shared" si="3"/>
        <v>-1.9301983506087028E-2</v>
      </c>
      <c r="R34" s="60"/>
      <c r="S34" s="20"/>
      <c r="T34" s="20"/>
      <c r="U34" s="20"/>
      <c r="V34" s="20"/>
      <c r="W34" s="20"/>
      <c r="X34" s="20"/>
      <c r="Y34" s="20"/>
      <c r="Z34" s="20"/>
      <c r="AA34" s="61"/>
      <c r="AB34" s="17"/>
      <c r="AC34" s="17"/>
      <c r="AD34" s="192">
        <f>IF(AI34-FSR_M&gt;0,VLOOKUP((MATCH(LastFSR,$A$21:$A$100,1)-MATCH(A34,$A$21:$A$100,1))*3+3,$AI$21:$AU$100,5+MATCH(FSR_M,AN$16:$AU$16),0),VLOOKUP(3,$AI$21:$AU$100,5+MATCH((MATCH($D$16,$A$21:$A$100,1)-MATCH($A34,$A$21:$A$100,1))*3,$AN$16:$AU$16,1),0))</f>
        <v>-1.9301983506087028E-2</v>
      </c>
      <c r="AE34" s="192">
        <f>VLOOKUP((MATCH(LastFSR,$A$21:$A$100,1)-MATCH(A34,$A$21:$A$100,1))*3+3,$AI$21:$AU$100,5+MATCH(FSR_M,AN$16:$AU$16),0)</f>
        <v>-1.9301983506087028E-2</v>
      </c>
      <c r="AF34" s="192">
        <f t="shared" si="13"/>
        <v>0.13209108324291063</v>
      </c>
      <c r="AG34" s="48">
        <f t="shared" si="25"/>
        <v>8</v>
      </c>
      <c r="AH34" s="17"/>
      <c r="AI34" s="89">
        <f t="shared" si="26"/>
        <v>147</v>
      </c>
      <c r="AJ34" s="121">
        <f>VLOOKUP(AI34,'User Entries'!$A$78:$E$157,2,0)</f>
        <v>0.99999907170261815</v>
      </c>
      <c r="AK34" s="88">
        <f t="shared" si="4"/>
        <v>1.0000009282982436</v>
      </c>
      <c r="AL34" s="121">
        <f t="shared" si="14"/>
        <v>1.0480927107436619</v>
      </c>
      <c r="AM34" s="17"/>
      <c r="AN34" s="163">
        <f t="shared" si="15"/>
        <v>4.8092755388041031E-2</v>
      </c>
      <c r="AO34" s="163">
        <f t="shared" si="27"/>
        <v>-9.2829824360762814E-7</v>
      </c>
      <c r="AP34" s="163">
        <f t="shared" si="31"/>
        <v>-9.2829824360762814E-7</v>
      </c>
      <c r="AQ34" s="163">
        <f t="shared" si="32"/>
        <v>-9.2829824360762814E-7</v>
      </c>
      <c r="AR34" s="163">
        <f t="shared" si="33"/>
        <v>-9.2829824360762814E-7</v>
      </c>
      <c r="AS34" s="163">
        <f t="shared" si="34"/>
        <v>-9.2829824360762814E-7</v>
      </c>
      <c r="AT34" s="163">
        <f t="shared" si="35"/>
        <v>-9.2829824360762814E-7</v>
      </c>
      <c r="AU34" s="163">
        <f t="shared" si="36"/>
        <v>-9.2829824360762814E-7</v>
      </c>
      <c r="AV34" s="17"/>
      <c r="AW34" s="17"/>
      <c r="AX34" s="89" t="str">
        <f t="shared" si="5"/>
        <v>2010 Q4</v>
      </c>
      <c r="AY34" s="286">
        <f t="shared" si="16"/>
        <v>1.0281922992366854</v>
      </c>
      <c r="AZ34" s="287">
        <f t="shared" si="17"/>
        <v>0.99773747915309474</v>
      </c>
      <c r="BA34" s="287">
        <v>1</v>
      </c>
      <c r="BB34" s="287">
        <f t="shared" si="18"/>
        <v>1</v>
      </c>
      <c r="BC34" s="287">
        <f t="shared" si="19"/>
        <v>0</v>
      </c>
      <c r="BE34" s="287" t="str">
        <f t="shared" si="20"/>
        <v>2002 Q2</v>
      </c>
      <c r="BF34" s="287">
        <f t="shared" si="21"/>
        <v>1.0193029118043306</v>
      </c>
      <c r="BG34" s="287">
        <f t="shared" si="22"/>
        <v>1.0000009282982436</v>
      </c>
      <c r="BH34" s="287">
        <f>Summary_AttrorTotal!H31/Summary_AttrorTotal!J31</f>
        <v>1</v>
      </c>
      <c r="BI34" s="287">
        <f>Summary_AttrorTotal!I31/Summary_AttrorTotal!J31</f>
        <v>0</v>
      </c>
      <c r="BJ34" s="17"/>
      <c r="BK34" s="17"/>
      <c r="BL34" s="17"/>
      <c r="BM34" s="17"/>
      <c r="BN34" s="17"/>
      <c r="BO34" s="17"/>
      <c r="BP34" s="17"/>
      <c r="BQ34" s="17"/>
      <c r="BR34" s="17"/>
      <c r="BS34" s="17"/>
      <c r="BT34" s="17"/>
      <c r="BU34" s="17"/>
      <c r="BV34" s="17"/>
      <c r="BW34" s="17"/>
      <c r="BX34" s="17"/>
      <c r="BY34" s="17"/>
      <c r="BZ34" s="17"/>
      <c r="CA34" s="17"/>
      <c r="CB34" s="17"/>
      <c r="CC34" s="17"/>
      <c r="CD34" s="17"/>
      <c r="CE34" s="17"/>
      <c r="CF34" s="17"/>
      <c r="CG34" s="17"/>
      <c r="CH34" s="17"/>
      <c r="CI34" s="17"/>
      <c r="CJ34" s="17"/>
    </row>
    <row r="35" spans="1:88" s="54" customFormat="1">
      <c r="A35" s="89" t="str">
        <f>Tri_Incurred_AttrorTot!A26</f>
        <v>2002 Q3</v>
      </c>
      <c r="B35" s="757" t="str">
        <f t="shared" si="0"/>
        <v>2014 Q1</v>
      </c>
      <c r="C35" s="208">
        <f>INDEX(Tri_Incurred_AttrorTot!$B26:$CC26,1,MATCH(B35,$A$21:$A$100)-$P35)/unit</f>
        <v>1710.269</v>
      </c>
      <c r="D35" s="208">
        <f>INDEX(Tri_Incurred_AttrorTot!$B26:$CC26,1,Tot_Acc_Per-$P35)/unit</f>
        <v>1710.269</v>
      </c>
      <c r="E35" s="87">
        <f t="shared" si="6"/>
        <v>0</v>
      </c>
      <c r="F35" s="87">
        <f>IF(AI35-FSR_M&gt;0,VLOOKUP((MATCH(LastFSR,$A$21:$A$100,1)-MATCH(A35,$A$21:$A$100,1))*3+3,$AI$21:$AU$100,5+MATCH(FSR_M,AN$16:$AU$16),0),VLOOKUP(3,$AI$21:$AU$100,5+MATCH((MATCH($D$16,$A$21:$A$100,1)-MATCH($A35,$A$21:$A$100,1))*3,$AN$16:$AU$16,1),0))*M35</f>
        <v>33.013171668680755</v>
      </c>
      <c r="G35" s="87">
        <f t="shared" si="1"/>
        <v>-33.013171668680755</v>
      </c>
      <c r="H35" s="88">
        <f t="shared" si="7"/>
        <v>0</v>
      </c>
      <c r="I35" s="17"/>
      <c r="J35" s="89" t="str">
        <f t="shared" si="8"/>
        <v>2002 Q3</v>
      </c>
      <c r="K35" s="87">
        <f t="shared" si="9"/>
        <v>1710.269</v>
      </c>
      <c r="L35" s="87">
        <f t="shared" si="10"/>
        <v>1677.8810108297914</v>
      </c>
      <c r="M35" s="279">
        <f t="shared" si="2"/>
        <v>1710.269</v>
      </c>
      <c r="N35" s="87">
        <f t="shared" si="11"/>
        <v>-32.387989170208584</v>
      </c>
      <c r="O35" s="88">
        <f t="shared" si="12"/>
        <v>-1.8937365508120994E-2</v>
      </c>
      <c r="P35" s="744">
        <f t="shared" si="24"/>
        <v>14</v>
      </c>
      <c r="Q35" s="192">
        <f t="shared" si="3"/>
        <v>1.9302911804330636E-2</v>
      </c>
      <c r="R35" s="60"/>
      <c r="S35" s="18"/>
      <c r="T35" s="19"/>
      <c r="U35" s="92"/>
      <c r="V35" s="20"/>
      <c r="W35" s="20"/>
      <c r="X35" s="20"/>
      <c r="Y35" s="20"/>
      <c r="Z35" s="20"/>
      <c r="AA35" s="61"/>
      <c r="AB35" s="17"/>
      <c r="AC35" s="17"/>
      <c r="AD35" s="192">
        <f>IF(AI35-FSR_M&gt;0,VLOOKUP((MATCH(LastFSR,$A$21:$A$100,1)-MATCH(A35,$A$21:$A$100,1))*3+3,$AI$21:$AU$100,5+MATCH(FSR_M,AN$16:$AU$16),0),VLOOKUP(3,$AI$21:$AU$100,5+MATCH((MATCH($D$16,$A$21:$A$100,1)-MATCH($A35,$A$21:$A$100,1))*3,$AN$16:$AU$16,1),0))</f>
        <v>1.9302911804330636E-2</v>
      </c>
      <c r="AE35" s="192">
        <f>VLOOKUP((MATCH(LastFSR,$A$21:$A$100,1)-MATCH(A35,$A$21:$A$100,1))*3+3,$AI$21:$AU$100,5+MATCH(FSR_M,AN$16:$AU$16),0)</f>
        <v>1.9302911804330636E-2</v>
      </c>
      <c r="AF35" s="192">
        <f t="shared" si="13"/>
        <v>0.13209108324291063</v>
      </c>
      <c r="AG35" s="48">
        <f t="shared" si="25"/>
        <v>8</v>
      </c>
      <c r="AH35" s="17"/>
      <c r="AI35" s="89">
        <f t="shared" si="26"/>
        <v>144</v>
      </c>
      <c r="AJ35" s="121">
        <f>VLOOKUP(AI35,'User Entries'!$A$78:$E$157,2,0)</f>
        <v>0.98106263449187903</v>
      </c>
      <c r="AK35" s="88">
        <f t="shared" si="4"/>
        <v>1.0193029118043306</v>
      </c>
      <c r="AL35" s="121">
        <f t="shared" si="14"/>
        <v>0.98106354521059946</v>
      </c>
      <c r="AM35" s="17"/>
      <c r="AN35" s="163">
        <f t="shared" si="15"/>
        <v>-1.9301983506087028E-2</v>
      </c>
      <c r="AO35" s="163">
        <f t="shared" si="27"/>
        <v>2.8790771881954003E-2</v>
      </c>
      <c r="AP35" s="163">
        <f t="shared" si="31"/>
        <v>-1.9302911804330636E-2</v>
      </c>
      <c r="AQ35" s="163">
        <f t="shared" si="32"/>
        <v>-1.9302911804330636E-2</v>
      </c>
      <c r="AR35" s="163">
        <f t="shared" si="33"/>
        <v>-1.9302911804330636E-2</v>
      </c>
      <c r="AS35" s="163">
        <f t="shared" si="34"/>
        <v>-1.9302911804330636E-2</v>
      </c>
      <c r="AT35" s="163">
        <f t="shared" si="35"/>
        <v>-1.9302911804330636E-2</v>
      </c>
      <c r="AU35" s="163">
        <f t="shared" si="36"/>
        <v>-1.9302911804330636E-2</v>
      </c>
      <c r="AV35" s="17"/>
      <c r="AW35" s="17"/>
      <c r="AX35" s="89" t="str">
        <f t="shared" si="5"/>
        <v>2010 Q3</v>
      </c>
      <c r="AY35" s="286">
        <f t="shared" si="16"/>
        <v>0.99773747915309474</v>
      </c>
      <c r="AZ35" s="287">
        <f t="shared" si="17"/>
        <v>0.99889283212621183</v>
      </c>
      <c r="BA35" s="287">
        <v>1</v>
      </c>
      <c r="BB35" s="287">
        <f t="shared" si="18"/>
        <v>1</v>
      </c>
      <c r="BC35" s="287">
        <f t="shared" si="19"/>
        <v>0</v>
      </c>
      <c r="BE35" s="287" t="str">
        <f t="shared" si="20"/>
        <v>2002 Q3</v>
      </c>
      <c r="BF35" s="287">
        <f t="shared" si="21"/>
        <v>1</v>
      </c>
      <c r="BG35" s="287">
        <f t="shared" si="22"/>
        <v>1.0193029118043306</v>
      </c>
      <c r="BH35" s="287">
        <f>Summary_AttrorTotal!H32/Summary_AttrorTotal!J32</f>
        <v>1</v>
      </c>
      <c r="BI35" s="287">
        <f>Summary_AttrorTotal!I32/Summary_AttrorTotal!J32</f>
        <v>0</v>
      </c>
      <c r="BJ35" s="17"/>
      <c r="BK35" s="17"/>
      <c r="BL35" s="17"/>
      <c r="BM35" s="17"/>
      <c r="BN35" s="17"/>
      <c r="BO35" s="17"/>
      <c r="BP35" s="17"/>
      <c r="BQ35" s="17"/>
      <c r="BR35" s="17"/>
      <c r="BS35" s="17"/>
      <c r="BT35" s="17"/>
      <c r="BU35" s="17"/>
      <c r="BV35" s="17"/>
      <c r="BW35" s="17"/>
      <c r="BX35" s="17"/>
      <c r="BY35" s="17"/>
      <c r="BZ35" s="17"/>
      <c r="CA35" s="17"/>
      <c r="CB35" s="17"/>
      <c r="CC35" s="17"/>
      <c r="CD35" s="17"/>
      <c r="CE35" s="17"/>
      <c r="CF35" s="17"/>
      <c r="CG35" s="17"/>
      <c r="CH35" s="17"/>
      <c r="CI35" s="17"/>
      <c r="CJ35" s="17"/>
    </row>
    <row r="36" spans="1:88" s="54" customFormat="1">
      <c r="A36" s="89" t="str">
        <f>Tri_Incurred_AttrorTot!A27</f>
        <v>2002 Q4</v>
      </c>
      <c r="B36" s="757" t="str">
        <f t="shared" si="0"/>
        <v>2014 Q1</v>
      </c>
      <c r="C36" s="208">
        <f>INDEX(Tri_Incurred_AttrorTot!$B27:$CC27,1,MATCH(B36,$A$21:$A$100)-$P36)/unit</f>
        <v>2217.5160000000001</v>
      </c>
      <c r="D36" s="208">
        <f>INDEX(Tri_Incurred_AttrorTot!$B27:$CC27,1,Tot_Acc_Per-$P36)/unit</f>
        <v>2217.5160000000001</v>
      </c>
      <c r="E36" s="87">
        <f t="shared" si="6"/>
        <v>0</v>
      </c>
      <c r="F36" s="87">
        <f>IF(AI36-FSR_M&gt;0,VLOOKUP((MATCH(LastFSR,$A$21:$A$100,1)-MATCH(A36,$A$21:$A$100,1))*3+3,$AI$21:$AU$100,5+MATCH(FSR_M,AN$16:$AU$16),0),VLOOKUP(3,$AI$21:$AU$100,5+MATCH((MATCH($D$16,$A$21:$A$100,1)-MATCH($A36,$A$21:$A$100,1))*3,$AN$16:$AU$16,1),0))*M36</f>
        <v>9.999999996157527E-4</v>
      </c>
      <c r="G36" s="87">
        <f t="shared" si="1"/>
        <v>-9.999999996157527E-4</v>
      </c>
      <c r="H36" s="88">
        <f t="shared" si="7"/>
        <v>0</v>
      </c>
      <c r="I36" s="17"/>
      <c r="J36" s="89" t="str">
        <f t="shared" si="8"/>
        <v>2002 Q4</v>
      </c>
      <c r="K36" s="87">
        <f t="shared" si="9"/>
        <v>2217.5160000000001</v>
      </c>
      <c r="L36" s="87">
        <f t="shared" si="10"/>
        <v>2217.5160000000001</v>
      </c>
      <c r="M36" s="279">
        <f t="shared" si="2"/>
        <v>2217.5169999999998</v>
      </c>
      <c r="N36" s="87">
        <f t="shared" si="11"/>
        <v>-9.9999999974897946E-4</v>
      </c>
      <c r="O36" s="88">
        <f t="shared" si="12"/>
        <v>-4.5095482909442389E-7</v>
      </c>
      <c r="P36" s="744">
        <f t="shared" si="24"/>
        <v>15</v>
      </c>
      <c r="Q36" s="192">
        <f t="shared" si="3"/>
        <v>4.5095482903434464E-7</v>
      </c>
      <c r="R36" s="60"/>
      <c r="S36" s="20"/>
      <c r="T36" s="22"/>
      <c r="U36" s="22"/>
      <c r="V36" s="20"/>
      <c r="W36" s="20"/>
      <c r="X36" s="20"/>
      <c r="Y36" s="20"/>
      <c r="Z36" s="20"/>
      <c r="AA36" s="61"/>
      <c r="AB36" s="17"/>
      <c r="AC36" s="17"/>
      <c r="AD36" s="192">
        <f>IF(AI36-FSR_M&gt;0,VLOOKUP((MATCH(LastFSR,$A$21:$A$100,1)-MATCH(A36,$A$21:$A$100,1))*3+3,$AI$21:$AU$100,5+MATCH(FSR_M,AN$16:$AU$16),0),VLOOKUP(3,$AI$21:$AU$100,5+MATCH((MATCH($D$16,$A$21:$A$100,1)-MATCH($A36,$A$21:$A$100,1))*3,$AN$16:$AU$16,1),0))</f>
        <v>4.5095482903434458E-7</v>
      </c>
      <c r="AE36" s="192">
        <f>VLOOKUP((MATCH(LastFSR,$A$21:$A$100,1)-MATCH(A36,$A$21:$A$100,1))*3+3,$AI$21:$AU$100,5+MATCH(FSR_M,AN$16:$AU$16),0)</f>
        <v>4.5095482903434458E-7</v>
      </c>
      <c r="AF36" s="192">
        <f t="shared" si="13"/>
        <v>0.13209108324291063</v>
      </c>
      <c r="AG36" s="48">
        <f t="shared" si="25"/>
        <v>8</v>
      </c>
      <c r="AH36" s="17"/>
      <c r="AI36" s="89">
        <f t="shared" si="26"/>
        <v>141</v>
      </c>
      <c r="AJ36" s="121">
        <f>VLOOKUP(AI36,'User Entries'!$A$78:$E$157,2,0)</f>
        <v>1</v>
      </c>
      <c r="AK36" s="88">
        <f t="shared" si="4"/>
        <v>1</v>
      </c>
      <c r="AL36" s="121">
        <f t="shared" si="14"/>
        <v>1.0193029118043306</v>
      </c>
      <c r="AM36" s="17"/>
      <c r="AN36" s="163">
        <f t="shared" si="15"/>
        <v>1.9302911804330636E-2</v>
      </c>
      <c r="AO36" s="163">
        <f t="shared" si="27"/>
        <v>9.2829824360762814E-7</v>
      </c>
      <c r="AP36" s="163">
        <f t="shared" si="31"/>
        <v>4.8093683686284638E-2</v>
      </c>
      <c r="AQ36" s="163">
        <f t="shared" si="32"/>
        <v>0</v>
      </c>
      <c r="AR36" s="163">
        <f t="shared" si="33"/>
        <v>0</v>
      </c>
      <c r="AS36" s="163">
        <f t="shared" si="34"/>
        <v>0</v>
      </c>
      <c r="AT36" s="163">
        <f t="shared" si="35"/>
        <v>0</v>
      </c>
      <c r="AU36" s="163">
        <f t="shared" si="36"/>
        <v>0</v>
      </c>
      <c r="AV36" s="17"/>
      <c r="AW36" s="17"/>
      <c r="AX36" s="89" t="str">
        <f t="shared" si="5"/>
        <v>2010 Q2</v>
      </c>
      <c r="AY36" s="286">
        <f t="shared" si="16"/>
        <v>0.97815936659728608</v>
      </c>
      <c r="AZ36" s="287">
        <f t="shared" si="17"/>
        <v>0.99882054750215876</v>
      </c>
      <c r="BA36" s="287">
        <v>1</v>
      </c>
      <c r="BB36" s="287">
        <f t="shared" si="18"/>
        <v>1</v>
      </c>
      <c r="BC36" s="287">
        <f t="shared" si="19"/>
        <v>0</v>
      </c>
      <c r="BE36" s="287" t="str">
        <f t="shared" si="20"/>
        <v>2002 Q4</v>
      </c>
      <c r="BF36" s="287">
        <f t="shared" si="21"/>
        <v>0.99999954904517085</v>
      </c>
      <c r="BG36" s="287">
        <f t="shared" si="22"/>
        <v>1</v>
      </c>
      <c r="BH36" s="287">
        <f>Summary_AttrorTotal!H33/Summary_AttrorTotal!J33</f>
        <v>1</v>
      </c>
      <c r="BI36" s="287">
        <f>Summary_AttrorTotal!I33/Summary_AttrorTotal!J33</f>
        <v>0</v>
      </c>
      <c r="BJ36" s="17"/>
      <c r="BK36" s="17"/>
      <c r="BL36" s="17"/>
      <c r="BM36" s="17"/>
      <c r="BN36" s="17"/>
      <c r="BO36" s="17"/>
      <c r="BP36" s="17"/>
      <c r="BQ36" s="17"/>
      <c r="BR36" s="17"/>
      <c r="BS36" s="17"/>
      <c r="BT36" s="17"/>
      <c r="BU36" s="17"/>
      <c r="BV36" s="17"/>
      <c r="BW36" s="17"/>
      <c r="BX36" s="17"/>
      <c r="BY36" s="17"/>
      <c r="BZ36" s="17"/>
      <c r="CA36" s="17"/>
      <c r="CB36" s="17"/>
      <c r="CC36" s="17"/>
      <c r="CD36" s="17"/>
      <c r="CE36" s="17"/>
      <c r="CF36" s="17"/>
      <c r="CG36" s="17"/>
      <c r="CH36" s="17"/>
      <c r="CI36" s="17"/>
      <c r="CJ36" s="17"/>
    </row>
    <row r="37" spans="1:88" s="54" customFormat="1">
      <c r="A37" s="89" t="str">
        <f>Tri_Incurred_AttrorTot!A28</f>
        <v>2003 Q1</v>
      </c>
      <c r="B37" s="757" t="str">
        <f t="shared" si="0"/>
        <v>2014 Q1</v>
      </c>
      <c r="C37" s="208">
        <f>INDEX(Tri_Incurred_AttrorTot!$B28:$CC28,1,MATCH(B37,$A$21:$A$100)-$P37)/unit</f>
        <v>2042.1659999999999</v>
      </c>
      <c r="D37" s="208">
        <f>INDEX(Tri_Incurred_AttrorTot!$B28:$CC28,1,Tot_Acc_Per-$P37)/unit</f>
        <v>2042.1659999999999</v>
      </c>
      <c r="E37" s="87">
        <f t="shared" si="6"/>
        <v>0</v>
      </c>
      <c r="F37" s="87">
        <f>IF(AI37-FSR_M&gt;0,VLOOKUP((MATCH(LastFSR,$A$21:$A$100,1)-MATCH(A37,$A$21:$A$100,1))*3+3,$AI$21:$AU$100,5+MATCH(FSR_M,AN$16:$AU$16),0),VLOOKUP(3,$AI$21:$AU$100,5+MATCH((MATCH($D$16,$A$21:$A$100,1)-MATCH($A37,$A$21:$A$100,1))*3,$AN$16:$AU$16,1),0))*M37</f>
        <v>-9.2092461938975134E-4</v>
      </c>
      <c r="G37" s="87">
        <f t="shared" si="1"/>
        <v>9.2092461938975134E-4</v>
      </c>
      <c r="H37" s="88">
        <f t="shared" si="7"/>
        <v>0</v>
      </c>
      <c r="I37" s="17"/>
      <c r="J37" s="89" t="str">
        <f t="shared" si="8"/>
        <v>2003 Q1</v>
      </c>
      <c r="K37" s="87">
        <f t="shared" si="9"/>
        <v>2042.1659999999999</v>
      </c>
      <c r="L37" s="87">
        <f t="shared" si="10"/>
        <v>2042.1669209250347</v>
      </c>
      <c r="M37" s="279">
        <f t="shared" si="2"/>
        <v>2042.1659999999999</v>
      </c>
      <c r="N37" s="87">
        <f t="shared" si="11"/>
        <v>9.2092503473395482E-4</v>
      </c>
      <c r="O37" s="88">
        <f t="shared" si="12"/>
        <v>4.5095503241849821E-7</v>
      </c>
      <c r="P37" s="744">
        <f t="shared" si="24"/>
        <v>16</v>
      </c>
      <c r="Q37" s="192">
        <f t="shared" si="3"/>
        <v>-4.5095482903434458E-7</v>
      </c>
      <c r="R37" s="60"/>
      <c r="S37" s="20"/>
      <c r="T37" s="22"/>
      <c r="U37" s="22"/>
      <c r="V37" s="20"/>
      <c r="W37" s="20"/>
      <c r="X37" s="20"/>
      <c r="Y37" s="20"/>
      <c r="Z37" s="20"/>
      <c r="AA37" s="61"/>
      <c r="AB37" s="17"/>
      <c r="AC37" s="17"/>
      <c r="AD37" s="192">
        <f>IF(AI37-FSR_M&gt;0,VLOOKUP((MATCH(LastFSR,$A$21:$A$100,1)-MATCH(A37,$A$21:$A$100,1))*3+3,$AI$21:$AU$100,5+MATCH(FSR_M,AN$16:$AU$16),0),VLOOKUP(3,$AI$21:$AU$100,5+MATCH((MATCH($D$16,$A$21:$A$100,1)-MATCH($A37,$A$21:$A$100,1))*3,$AN$16:$AU$16,1),0))</f>
        <v>-4.5095482903434458E-7</v>
      </c>
      <c r="AE37" s="192">
        <f>VLOOKUP((MATCH(LastFSR,$A$21:$A$100,1)-MATCH(A37,$A$21:$A$100,1))*3+3,$AI$21:$AU$100,5+MATCH(FSR_M,AN$16:$AU$16),0)</f>
        <v>-4.5095482903434458E-7</v>
      </c>
      <c r="AF37" s="192">
        <f t="shared" si="13"/>
        <v>0.13209108324291063</v>
      </c>
      <c r="AG37" s="48">
        <f t="shared" si="25"/>
        <v>8</v>
      </c>
      <c r="AH37" s="17"/>
      <c r="AI37" s="89">
        <f t="shared" si="26"/>
        <v>138</v>
      </c>
      <c r="AJ37" s="121">
        <f>VLOOKUP(AI37,'User Entries'!$A$78:$E$157,2,0)</f>
        <v>1.0000004509550324</v>
      </c>
      <c r="AK37" s="88">
        <f t="shared" si="4"/>
        <v>0.99999954904517097</v>
      </c>
      <c r="AL37" s="121">
        <f t="shared" si="14"/>
        <v>1.0000004509550324</v>
      </c>
      <c r="AM37" s="17"/>
      <c r="AN37" s="163">
        <f t="shared" si="15"/>
        <v>4.5095482903434458E-7</v>
      </c>
      <c r="AO37" s="163">
        <f t="shared" si="27"/>
        <v>1.930336275915967E-2</v>
      </c>
      <c r="AP37" s="163">
        <f t="shared" si="31"/>
        <v>1.3792530726419727E-6</v>
      </c>
      <c r="AQ37" s="163">
        <f t="shared" si="32"/>
        <v>4.8094134641113673E-2</v>
      </c>
      <c r="AR37" s="163">
        <f t="shared" si="33"/>
        <v>4.5095482903434458E-7</v>
      </c>
      <c r="AS37" s="163">
        <f t="shared" si="34"/>
        <v>4.5095482903434458E-7</v>
      </c>
      <c r="AT37" s="163">
        <f t="shared" si="35"/>
        <v>4.5095482903434458E-7</v>
      </c>
      <c r="AU37" s="163">
        <f t="shared" si="36"/>
        <v>4.5095482903434458E-7</v>
      </c>
      <c r="AV37" s="17"/>
      <c r="AW37" s="17"/>
      <c r="AX37" s="89" t="str">
        <f t="shared" si="5"/>
        <v>2010 Q1</v>
      </c>
      <c r="AY37" s="286">
        <f t="shared" si="16"/>
        <v>0.99882054750215876</v>
      </c>
      <c r="AZ37" s="287">
        <f t="shared" si="17"/>
        <v>1.0042196877566556</v>
      </c>
      <c r="BA37" s="287">
        <v>1</v>
      </c>
      <c r="BB37" s="287">
        <f t="shared" si="18"/>
        <v>1</v>
      </c>
      <c r="BC37" s="287">
        <f t="shared" si="19"/>
        <v>0</v>
      </c>
      <c r="BE37" s="287" t="str">
        <f t="shared" si="20"/>
        <v>2003 Q1</v>
      </c>
      <c r="BF37" s="287">
        <f t="shared" si="21"/>
        <v>1</v>
      </c>
      <c r="BG37" s="287">
        <f t="shared" si="22"/>
        <v>0.99999954904517097</v>
      </c>
      <c r="BH37" s="287">
        <f>Summary_AttrorTotal!H34/Summary_AttrorTotal!J34</f>
        <v>1</v>
      </c>
      <c r="BI37" s="287">
        <f>Summary_AttrorTotal!I34/Summary_AttrorTotal!J34</f>
        <v>0</v>
      </c>
      <c r="BJ37" s="17"/>
      <c r="BK37" s="17"/>
      <c r="BL37" s="17"/>
      <c r="BM37" s="17"/>
      <c r="BN37" s="17"/>
      <c r="BO37" s="17"/>
      <c r="BP37" s="17"/>
      <c r="BQ37" s="17"/>
      <c r="BR37" s="17"/>
      <c r="BS37" s="17"/>
      <c r="BT37" s="17"/>
      <c r="BU37" s="17"/>
      <c r="BV37" s="17"/>
      <c r="BW37" s="17"/>
      <c r="BX37" s="17"/>
      <c r="BY37" s="17"/>
      <c r="BZ37" s="17"/>
      <c r="CA37" s="17"/>
      <c r="CB37" s="17"/>
      <c r="CC37" s="17"/>
      <c r="CD37" s="17"/>
      <c r="CE37" s="17"/>
      <c r="CF37" s="17"/>
      <c r="CG37" s="17"/>
      <c r="CH37" s="17"/>
      <c r="CI37" s="17"/>
      <c r="CJ37" s="17"/>
    </row>
    <row r="38" spans="1:88" s="54" customFormat="1">
      <c r="A38" s="89" t="str">
        <f>Tri_Incurred_AttrorTot!A29</f>
        <v>2003 Q2</v>
      </c>
      <c r="B38" s="757" t="str">
        <f t="shared" si="0"/>
        <v>2014 Q1</v>
      </c>
      <c r="C38" s="208">
        <f>INDEX(Tri_Incurred_AttrorTot!$B29:$CC29,1,MATCH(B38,$A$21:$A$100)-$P38)/unit</f>
        <v>1704.3389999999999</v>
      </c>
      <c r="D38" s="208">
        <f>INDEX(Tri_Incurred_AttrorTot!$B29:$CC29,1,Tot_Acc_Per-$P38)/unit</f>
        <v>1704.3389999999999</v>
      </c>
      <c r="E38" s="87">
        <f t="shared" si="6"/>
        <v>0</v>
      </c>
      <c r="F38" s="87">
        <f>IF(AI38-FSR_M&gt;0,VLOOKUP((MATCH(LastFSR,$A$21:$A$100,1)-MATCH(A38,$A$21:$A$100,1))*3+3,$AI$21:$AU$100,5+MATCH(FSR_M,AN$16:$AU$16),0),VLOOKUP(3,$AI$21:$AU$100,5+MATCH((MATCH($D$16,$A$21:$A$100,1)-MATCH($A38,$A$21:$A$100,1))*3,$AN$16:$AU$16,1),0))*M38</f>
        <v>0</v>
      </c>
      <c r="G38" s="87">
        <f t="shared" si="1"/>
        <v>0</v>
      </c>
      <c r="H38" s="88">
        <f t="shared" si="7"/>
        <v>0</v>
      </c>
      <c r="I38" s="17"/>
      <c r="J38" s="89" t="str">
        <f t="shared" si="8"/>
        <v>2003 Q2</v>
      </c>
      <c r="K38" s="87">
        <f t="shared" si="9"/>
        <v>1704.3389999999999</v>
      </c>
      <c r="L38" s="87">
        <f t="shared" si="10"/>
        <v>1704.3389999999999</v>
      </c>
      <c r="M38" s="279">
        <f t="shared" si="2"/>
        <v>1704.3389999999999</v>
      </c>
      <c r="N38" s="87">
        <f t="shared" si="11"/>
        <v>0</v>
      </c>
      <c r="O38" s="88">
        <f t="shared" si="12"/>
        <v>0</v>
      </c>
      <c r="P38" s="744">
        <f t="shared" si="24"/>
        <v>17</v>
      </c>
      <c r="Q38" s="192">
        <f t="shared" si="3"/>
        <v>0</v>
      </c>
      <c r="R38" s="60"/>
      <c r="S38" s="20"/>
      <c r="T38" s="22"/>
      <c r="U38" s="22"/>
      <c r="V38" s="20"/>
      <c r="W38" s="20"/>
      <c r="X38" s="20"/>
      <c r="Y38" s="20"/>
      <c r="Z38" s="20"/>
      <c r="AA38" s="61"/>
      <c r="AB38" s="17"/>
      <c r="AC38" s="17"/>
      <c r="AD38" s="192">
        <f>IF(AI38-FSR_M&gt;0,VLOOKUP((MATCH(LastFSR,$A$21:$A$100,1)-MATCH(A38,$A$21:$A$100,1))*3+3,$AI$21:$AU$100,5+MATCH(FSR_M,AN$16:$AU$16),0),VLOOKUP(3,$AI$21:$AU$100,5+MATCH((MATCH($D$16,$A$21:$A$100,1)-MATCH($A38,$A$21:$A$100,1))*3,$AN$16:$AU$16,1),0))</f>
        <v>0</v>
      </c>
      <c r="AE38" s="192">
        <f>VLOOKUP((MATCH(LastFSR,$A$21:$A$100,1)-MATCH(A38,$A$21:$A$100,1))*3+3,$AI$21:$AU$100,5+MATCH(FSR_M,AN$16:$AU$16),0)</f>
        <v>0</v>
      </c>
      <c r="AF38" s="192">
        <f t="shared" si="13"/>
        <v>0.13209108324291063</v>
      </c>
      <c r="AG38" s="48">
        <f t="shared" si="25"/>
        <v>8</v>
      </c>
      <c r="AH38" s="17"/>
      <c r="AI38" s="89">
        <f t="shared" si="26"/>
        <v>135</v>
      </c>
      <c r="AJ38" s="121">
        <f>VLOOKUP(AI38,'User Entries'!$A$78:$E$157,2,0)</f>
        <v>1</v>
      </c>
      <c r="AK38" s="88">
        <f t="shared" si="4"/>
        <v>1</v>
      </c>
      <c r="AL38" s="121">
        <f t="shared" si="14"/>
        <v>0.99999954904517097</v>
      </c>
      <c r="AM38" s="17"/>
      <c r="AN38" s="163">
        <f t="shared" si="15"/>
        <v>-4.5095482903434458E-7</v>
      </c>
      <c r="AO38" s="163">
        <f t="shared" si="27"/>
        <v>0</v>
      </c>
      <c r="AP38" s="163">
        <f t="shared" si="31"/>
        <v>1.9302911804330636E-2</v>
      </c>
      <c r="AQ38" s="163">
        <f t="shared" si="32"/>
        <v>9.2829824360762814E-7</v>
      </c>
      <c r="AR38" s="163">
        <f t="shared" si="33"/>
        <v>4.8093683686284638E-2</v>
      </c>
      <c r="AS38" s="163">
        <f t="shared" si="34"/>
        <v>0</v>
      </c>
      <c r="AT38" s="163">
        <f t="shared" si="35"/>
        <v>0</v>
      </c>
      <c r="AU38" s="163">
        <f t="shared" si="36"/>
        <v>0</v>
      </c>
      <c r="AV38" s="17"/>
      <c r="AW38" s="17"/>
      <c r="AX38" s="89" t="str">
        <f t="shared" si="5"/>
        <v>2009 Q4</v>
      </c>
      <c r="AY38" s="286">
        <f t="shared" si="16"/>
        <v>1.0042196877566556</v>
      </c>
      <c r="AZ38" s="287">
        <f t="shared" si="17"/>
        <v>0.99902539174029448</v>
      </c>
      <c r="BA38" s="287">
        <v>1</v>
      </c>
      <c r="BB38" s="287">
        <f t="shared" si="18"/>
        <v>1</v>
      </c>
      <c r="BC38" s="287">
        <f t="shared" si="19"/>
        <v>0</v>
      </c>
      <c r="BE38" s="287" t="str">
        <f t="shared" si="20"/>
        <v>2003 Q2</v>
      </c>
      <c r="BF38" s="287">
        <f t="shared" si="21"/>
        <v>1</v>
      </c>
      <c r="BG38" s="287">
        <f t="shared" si="22"/>
        <v>1</v>
      </c>
      <c r="BH38" s="287">
        <f>Summary_AttrorTotal!H35/Summary_AttrorTotal!J35</f>
        <v>1</v>
      </c>
      <c r="BI38" s="287">
        <f>Summary_AttrorTotal!I35/Summary_AttrorTotal!J35</f>
        <v>0</v>
      </c>
      <c r="BJ38" s="17"/>
      <c r="BK38" s="17"/>
      <c r="BL38" s="17"/>
      <c r="BM38" s="17"/>
      <c r="BN38" s="17"/>
      <c r="BO38" s="17"/>
      <c r="BP38" s="17"/>
      <c r="BQ38" s="17"/>
      <c r="BR38" s="17"/>
      <c r="BS38" s="17"/>
      <c r="BT38" s="17"/>
      <c r="BU38" s="17"/>
      <c r="BV38" s="17"/>
      <c r="BW38" s="17"/>
      <c r="BX38" s="17"/>
      <c r="BY38" s="17"/>
      <c r="BZ38" s="17"/>
      <c r="CA38" s="17"/>
      <c r="CB38" s="17"/>
      <c r="CC38" s="17"/>
      <c r="CD38" s="17"/>
      <c r="CE38" s="17"/>
      <c r="CF38" s="17"/>
      <c r="CG38" s="17"/>
      <c r="CH38" s="17"/>
      <c r="CI38" s="17"/>
      <c r="CJ38" s="17"/>
    </row>
    <row r="39" spans="1:88" s="54" customFormat="1">
      <c r="A39" s="89" t="str">
        <f>Tri_Incurred_AttrorTot!A30</f>
        <v>2003 Q3</v>
      </c>
      <c r="B39" s="757" t="str">
        <f t="shared" si="0"/>
        <v>2014 Q1</v>
      </c>
      <c r="C39" s="208">
        <f>INDEX(Tri_Incurred_AttrorTot!$B30:$CC30,1,MATCH(B39,$A$21:$A$100)-$P39)/unit</f>
        <v>712.221</v>
      </c>
      <c r="D39" s="208">
        <f>INDEX(Tri_Incurred_AttrorTot!$B30:$CC30,1,Tot_Acc_Per-$P39)/unit</f>
        <v>712.221</v>
      </c>
      <c r="E39" s="87">
        <f t="shared" si="6"/>
        <v>0</v>
      </c>
      <c r="F39" s="87">
        <f>IF(AI39-FSR_M&gt;0,VLOOKUP((MATCH(LastFSR,$A$21:$A$100,1)-MATCH(A39,$A$21:$A$100,1))*3+3,$AI$21:$AU$100,5+MATCH(FSR_M,AN$16:$AU$16),0),VLOOKUP(3,$AI$21:$AU$100,5+MATCH((MATCH($D$16,$A$21:$A$100,1)-MATCH($A39,$A$21:$A$100,1))*3,$AN$16:$AU$16,1),0))*M39</f>
        <v>0</v>
      </c>
      <c r="G39" s="87">
        <f t="shared" si="1"/>
        <v>0</v>
      </c>
      <c r="H39" s="88">
        <f t="shared" si="7"/>
        <v>0</v>
      </c>
      <c r="I39" s="17"/>
      <c r="J39" s="89" t="str">
        <f t="shared" si="8"/>
        <v>2003 Q3</v>
      </c>
      <c r="K39" s="87">
        <f t="shared" si="9"/>
        <v>712.221</v>
      </c>
      <c r="L39" s="87">
        <f t="shared" si="10"/>
        <v>712.221</v>
      </c>
      <c r="M39" s="279">
        <f t="shared" si="2"/>
        <v>712.221</v>
      </c>
      <c r="N39" s="87">
        <f t="shared" si="11"/>
        <v>0</v>
      </c>
      <c r="O39" s="88">
        <f t="shared" si="12"/>
        <v>0</v>
      </c>
      <c r="P39" s="744">
        <f t="shared" si="24"/>
        <v>18</v>
      </c>
      <c r="Q39" s="192">
        <f t="shared" si="3"/>
        <v>0</v>
      </c>
      <c r="R39" s="60"/>
      <c r="S39" s="20"/>
      <c r="T39" s="22"/>
      <c r="U39" s="22"/>
      <c r="V39" s="20"/>
      <c r="W39" s="20"/>
      <c r="X39" s="20"/>
      <c r="Y39" s="20"/>
      <c r="Z39" s="20"/>
      <c r="AA39" s="61"/>
      <c r="AB39" s="17"/>
      <c r="AC39" s="17"/>
      <c r="AD39" s="192">
        <f>IF(AI39-FSR_M&gt;0,VLOOKUP((MATCH(LastFSR,$A$21:$A$100,1)-MATCH(A39,$A$21:$A$100,1))*3+3,$AI$21:$AU$100,5+MATCH(FSR_M,AN$16:$AU$16),0),VLOOKUP(3,$AI$21:$AU$100,5+MATCH((MATCH($D$16,$A$21:$A$100,1)-MATCH($A39,$A$21:$A$100,1))*3,$AN$16:$AU$16,1),0))</f>
        <v>0</v>
      </c>
      <c r="AE39" s="192">
        <f>VLOOKUP((MATCH(LastFSR,$A$21:$A$100,1)-MATCH(A39,$A$21:$A$100,1))*3+3,$AI$21:$AU$100,5+MATCH(FSR_M,AN$16:$AU$16),0)</f>
        <v>0</v>
      </c>
      <c r="AF39" s="192">
        <f t="shared" si="13"/>
        <v>0.13209108324291063</v>
      </c>
      <c r="AG39" s="48">
        <f t="shared" si="25"/>
        <v>8</v>
      </c>
      <c r="AH39" s="17"/>
      <c r="AI39" s="89">
        <f t="shared" si="26"/>
        <v>132</v>
      </c>
      <c r="AJ39" s="121">
        <f>VLOOKUP(AI39,'User Entries'!$A$78:$E$157,2,0)</f>
        <v>1</v>
      </c>
      <c r="AK39" s="88">
        <f t="shared" si="4"/>
        <v>1</v>
      </c>
      <c r="AL39" s="121">
        <f t="shared" si="14"/>
        <v>1</v>
      </c>
      <c r="AM39" s="17"/>
      <c r="AN39" s="163">
        <f t="shared" si="15"/>
        <v>0</v>
      </c>
      <c r="AO39" s="163">
        <f t="shared" si="27"/>
        <v>-4.5095482903434458E-7</v>
      </c>
      <c r="AP39" s="163">
        <f t="shared" si="31"/>
        <v>0</v>
      </c>
      <c r="AQ39" s="163">
        <f t="shared" si="32"/>
        <v>1.9302911804330636E-2</v>
      </c>
      <c r="AR39" s="163">
        <f t="shared" si="33"/>
        <v>9.2829824360762814E-7</v>
      </c>
      <c r="AS39" s="163">
        <f t="shared" si="34"/>
        <v>4.8093683686284638E-2</v>
      </c>
      <c r="AT39" s="163">
        <f t="shared" si="35"/>
        <v>0</v>
      </c>
      <c r="AU39" s="163">
        <f t="shared" si="36"/>
        <v>0</v>
      </c>
      <c r="AV39" s="17"/>
      <c r="AW39" s="17"/>
      <c r="AX39" s="89" t="str">
        <f t="shared" si="5"/>
        <v>2009 Q3</v>
      </c>
      <c r="AY39" s="286">
        <f t="shared" si="16"/>
        <v>0.99902539174029437</v>
      </c>
      <c r="AZ39" s="287">
        <f t="shared" si="17"/>
        <v>0.99739685727391691</v>
      </c>
      <c r="BA39" s="287">
        <v>1</v>
      </c>
      <c r="BB39" s="287">
        <f t="shared" si="18"/>
        <v>1</v>
      </c>
      <c r="BC39" s="287">
        <f t="shared" si="19"/>
        <v>0</v>
      </c>
      <c r="BE39" s="287" t="str">
        <f t="shared" si="20"/>
        <v>2003 Q3</v>
      </c>
      <c r="BF39" s="287">
        <f t="shared" si="21"/>
        <v>1</v>
      </c>
      <c r="BG39" s="287">
        <f t="shared" si="22"/>
        <v>1</v>
      </c>
      <c r="BH39" s="287">
        <f>Summary_AttrorTotal!H36/Summary_AttrorTotal!J36</f>
        <v>1</v>
      </c>
      <c r="BI39" s="287">
        <f>Summary_AttrorTotal!I36/Summary_AttrorTotal!J36</f>
        <v>0</v>
      </c>
      <c r="BJ39" s="17"/>
      <c r="BK39" s="17"/>
      <c r="BL39" s="17"/>
      <c r="BM39" s="17"/>
      <c r="BN39" s="17"/>
      <c r="BO39" s="17"/>
      <c r="BP39" s="17"/>
      <c r="BQ39" s="17"/>
      <c r="BR39" s="17"/>
      <c r="BS39" s="17"/>
      <c r="BT39" s="17"/>
      <c r="BU39" s="17"/>
      <c r="BV39" s="17"/>
      <c r="BW39" s="17"/>
      <c r="BX39" s="17"/>
      <c r="BY39" s="17"/>
      <c r="BZ39" s="17"/>
      <c r="CA39" s="17"/>
      <c r="CB39" s="17"/>
      <c r="CC39" s="17"/>
      <c r="CD39" s="17"/>
      <c r="CE39" s="17"/>
      <c r="CF39" s="17"/>
      <c r="CG39" s="17"/>
      <c r="CH39" s="17"/>
      <c r="CI39" s="17"/>
      <c r="CJ39" s="17"/>
    </row>
    <row r="40" spans="1:88" s="54" customFormat="1">
      <c r="A40" s="89" t="str">
        <f>Tri_Incurred_AttrorTot!A31</f>
        <v>2003 Q4</v>
      </c>
      <c r="B40" s="757" t="str">
        <f t="shared" si="0"/>
        <v>2014 Q1</v>
      </c>
      <c r="C40" s="208">
        <f>INDEX(Tri_Incurred_AttrorTot!$B31:$CC31,1,MATCH(B40,$A$21:$A$100)-$P40)/unit</f>
        <v>1031.9259999999999</v>
      </c>
      <c r="D40" s="208">
        <f>INDEX(Tri_Incurred_AttrorTot!$B31:$CC31,1,Tot_Acc_Per-$P40)/unit</f>
        <v>1031.9259999999999</v>
      </c>
      <c r="E40" s="87">
        <f t="shared" si="6"/>
        <v>0</v>
      </c>
      <c r="F40" s="87">
        <f>IF(AI40-FSR_M&gt;0,VLOOKUP((MATCH(LastFSR,$A$21:$A$100,1)-MATCH(A40,$A$21:$A$100,1))*3+3,$AI$21:$AU$100,5+MATCH(FSR_M,AN$16:$AU$16),0),VLOOKUP(3,$AI$21:$AU$100,5+MATCH((MATCH($D$16,$A$21:$A$100,1)-MATCH($A40,$A$21:$A$100,1))*3,$AN$16:$AU$16,1),0))*M40</f>
        <v>0</v>
      </c>
      <c r="G40" s="87">
        <f t="shared" si="1"/>
        <v>0</v>
      </c>
      <c r="H40" s="88">
        <f t="shared" si="7"/>
        <v>0</v>
      </c>
      <c r="I40" s="17"/>
      <c r="J40" s="89" t="str">
        <f t="shared" si="8"/>
        <v>2003 Q4</v>
      </c>
      <c r="K40" s="87">
        <f t="shared" si="9"/>
        <v>1031.9259999999999</v>
      </c>
      <c r="L40" s="87">
        <f t="shared" si="10"/>
        <v>1031.9259999999999</v>
      </c>
      <c r="M40" s="279">
        <f t="shared" si="2"/>
        <v>1031.9259999999999</v>
      </c>
      <c r="N40" s="87">
        <f t="shared" si="11"/>
        <v>0</v>
      </c>
      <c r="O40" s="88">
        <f t="shared" si="12"/>
        <v>0</v>
      </c>
      <c r="P40" s="744">
        <f t="shared" si="24"/>
        <v>19</v>
      </c>
      <c r="Q40" s="192">
        <f t="shared" si="3"/>
        <v>0</v>
      </c>
      <c r="R40" s="60"/>
      <c r="S40" s="20"/>
      <c r="T40" s="22"/>
      <c r="U40" s="22"/>
      <c r="V40" s="20"/>
      <c r="W40" s="20"/>
      <c r="X40" s="20"/>
      <c r="Y40" s="20"/>
      <c r="Z40" s="20"/>
      <c r="AA40" s="61"/>
      <c r="AB40" s="17"/>
      <c r="AC40" s="17"/>
      <c r="AD40" s="192">
        <f>IF(AI40-FSR_M&gt;0,VLOOKUP((MATCH(LastFSR,$A$21:$A$100,1)-MATCH(A40,$A$21:$A$100,1))*3+3,$AI$21:$AU$100,5+MATCH(FSR_M,AN$16:$AU$16),0),VLOOKUP(3,$AI$21:$AU$100,5+MATCH((MATCH($D$16,$A$21:$A$100,1)-MATCH($A40,$A$21:$A$100,1))*3,$AN$16:$AU$16,1),0))</f>
        <v>0</v>
      </c>
      <c r="AE40" s="192">
        <f>VLOOKUP((MATCH(LastFSR,$A$21:$A$100,1)-MATCH(A40,$A$21:$A$100,1))*3+3,$AI$21:$AU$100,5+MATCH(FSR_M,AN$16:$AU$16),0)</f>
        <v>0</v>
      </c>
      <c r="AF40" s="192">
        <f t="shared" si="13"/>
        <v>0.13209108324291063</v>
      </c>
      <c r="AG40" s="48">
        <f t="shared" si="25"/>
        <v>8</v>
      </c>
      <c r="AH40" s="17"/>
      <c r="AI40" s="89">
        <f t="shared" si="26"/>
        <v>129</v>
      </c>
      <c r="AJ40" s="121">
        <f>VLOOKUP(AI40,'User Entries'!$A$78:$E$157,2,0)</f>
        <v>1</v>
      </c>
      <c r="AK40" s="88">
        <f t="shared" si="4"/>
        <v>1</v>
      </c>
      <c r="AL40" s="121">
        <f t="shared" si="14"/>
        <v>1</v>
      </c>
      <c r="AM40" s="17"/>
      <c r="AN40" s="163">
        <f t="shared" si="15"/>
        <v>0</v>
      </c>
      <c r="AO40" s="163">
        <f t="shared" si="27"/>
        <v>0</v>
      </c>
      <c r="AP40" s="163">
        <f t="shared" si="31"/>
        <v>-4.5095482903434458E-7</v>
      </c>
      <c r="AQ40" s="163">
        <f t="shared" si="32"/>
        <v>0</v>
      </c>
      <c r="AR40" s="163">
        <f t="shared" si="33"/>
        <v>1.9302911804330636E-2</v>
      </c>
      <c r="AS40" s="163">
        <f t="shared" si="34"/>
        <v>9.2829824360762814E-7</v>
      </c>
      <c r="AT40" s="163">
        <f t="shared" si="35"/>
        <v>4.8093683686284638E-2</v>
      </c>
      <c r="AU40" s="163">
        <f t="shared" si="36"/>
        <v>0</v>
      </c>
      <c r="AV40" s="17"/>
      <c r="AW40" s="17"/>
      <c r="AX40" s="89" t="str">
        <f t="shared" si="5"/>
        <v>2009 Q2</v>
      </c>
      <c r="AY40" s="286">
        <f t="shared" si="16"/>
        <v>0.99739685727391691</v>
      </c>
      <c r="AZ40" s="287">
        <f t="shared" si="17"/>
        <v>1.0000004617148368</v>
      </c>
      <c r="BA40" s="287">
        <v>1</v>
      </c>
      <c r="BB40" s="287">
        <f t="shared" si="18"/>
        <v>1</v>
      </c>
      <c r="BC40" s="287">
        <f t="shared" si="19"/>
        <v>0</v>
      </c>
      <c r="BE40" s="287" t="str">
        <f t="shared" si="20"/>
        <v>2003 Q4</v>
      </c>
      <c r="BF40" s="287">
        <f t="shared" si="21"/>
        <v>1</v>
      </c>
      <c r="BG40" s="287">
        <f t="shared" si="22"/>
        <v>1</v>
      </c>
      <c r="BH40" s="287">
        <f>Summary_AttrorTotal!H37/Summary_AttrorTotal!J37</f>
        <v>1</v>
      </c>
      <c r="BI40" s="287">
        <f>Summary_AttrorTotal!I37/Summary_AttrorTotal!J37</f>
        <v>0</v>
      </c>
      <c r="BJ40" s="17"/>
      <c r="BK40" s="17"/>
      <c r="BL40" s="17"/>
      <c r="BM40" s="17"/>
      <c r="BN40" s="17"/>
      <c r="BO40" s="17"/>
      <c r="BP40" s="17"/>
      <c r="BQ40" s="17"/>
      <c r="BR40" s="17"/>
      <c r="BS40" s="17"/>
      <c r="BT40" s="17"/>
      <c r="BU40" s="17"/>
      <c r="BV40" s="17"/>
      <c r="BW40" s="17"/>
      <c r="BX40" s="17"/>
      <c r="BY40" s="17"/>
      <c r="BZ40" s="17"/>
      <c r="CA40" s="17"/>
      <c r="CB40" s="17"/>
      <c r="CC40" s="17"/>
      <c r="CD40" s="17"/>
      <c r="CE40" s="17"/>
      <c r="CF40" s="17"/>
      <c r="CG40" s="17"/>
      <c r="CH40" s="17"/>
      <c r="CI40" s="17"/>
      <c r="CJ40" s="17"/>
    </row>
    <row r="41" spans="1:88" s="54" customFormat="1">
      <c r="A41" s="89" t="str">
        <f>Tri_Incurred_AttrorTot!A32</f>
        <v>2004 Q1</v>
      </c>
      <c r="B41" s="757" t="str">
        <f t="shared" si="0"/>
        <v>2014 Q1</v>
      </c>
      <c r="C41" s="208">
        <f>INDEX(Tri_Incurred_AttrorTot!$B32:$CC32,1,MATCH(B41,$A$21:$A$100)-$P41)/unit</f>
        <v>1208.4349999999999</v>
      </c>
      <c r="D41" s="208">
        <f>INDEX(Tri_Incurred_AttrorTot!$B32:$CC32,1,Tot_Acc_Per-$P41)/unit</f>
        <v>1208.4349999999999</v>
      </c>
      <c r="E41" s="87">
        <f t="shared" si="6"/>
        <v>0</v>
      </c>
      <c r="F41" s="87">
        <f>IF(AI41-FSR_M&gt;0,VLOOKUP((MATCH(LastFSR,$A$21:$A$100,1)-MATCH(A41,$A$21:$A$100,1))*3+3,$AI$21:$AU$100,5+MATCH(FSR_M,AN$16:$AU$16),0),VLOOKUP(3,$AI$21:$AU$100,5+MATCH((MATCH($D$16,$A$21:$A$100,1)-MATCH($A41,$A$21:$A$100,1))*3,$AN$16:$AU$16,1),0))*M41</f>
        <v>0</v>
      </c>
      <c r="G41" s="87">
        <f t="shared" si="1"/>
        <v>0</v>
      </c>
      <c r="H41" s="88">
        <f t="shared" si="7"/>
        <v>0</v>
      </c>
      <c r="I41" s="17"/>
      <c r="J41" s="89" t="str">
        <f t="shared" si="8"/>
        <v>2004 Q1</v>
      </c>
      <c r="K41" s="87">
        <f t="shared" si="9"/>
        <v>1208.4349999999999</v>
      </c>
      <c r="L41" s="87">
        <f t="shared" si="10"/>
        <v>1208.4349999999999</v>
      </c>
      <c r="M41" s="279">
        <f t="shared" si="2"/>
        <v>1208.4349999999999</v>
      </c>
      <c r="N41" s="87">
        <f t="shared" si="11"/>
        <v>0</v>
      </c>
      <c r="O41" s="88">
        <f t="shared" si="12"/>
        <v>0</v>
      </c>
      <c r="P41" s="744">
        <f t="shared" si="24"/>
        <v>20</v>
      </c>
      <c r="Q41" s="192">
        <f t="shared" si="3"/>
        <v>0</v>
      </c>
      <c r="R41" s="96"/>
      <c r="S41" s="281"/>
      <c r="T41" s="282"/>
      <c r="U41" s="282"/>
      <c r="V41" s="97"/>
      <c r="W41" s="97"/>
      <c r="X41" s="97"/>
      <c r="Y41" s="97"/>
      <c r="Z41" s="97"/>
      <c r="AA41" s="98"/>
      <c r="AB41" s="17"/>
      <c r="AC41" s="17"/>
      <c r="AD41" s="192">
        <f>IF(AI41-FSR_M&gt;0,VLOOKUP((MATCH(LastFSR,$A$21:$A$100,1)-MATCH(A41,$A$21:$A$100,1))*3+3,$AI$21:$AU$100,5+MATCH(FSR_M,AN$16:$AU$16),0),VLOOKUP(3,$AI$21:$AU$100,5+MATCH((MATCH($D$16,$A$21:$A$100,1)-MATCH($A41,$A$21:$A$100,1))*3,$AN$16:$AU$16,1),0))</f>
        <v>0</v>
      </c>
      <c r="AE41" s="192">
        <f>VLOOKUP((MATCH(LastFSR,$A$21:$A$100,1)-MATCH(A41,$A$21:$A$100,1))*3+3,$AI$21:$AU$100,5+MATCH(FSR_M,AN$16:$AU$16),0)</f>
        <v>0</v>
      </c>
      <c r="AF41" s="192">
        <f t="shared" si="13"/>
        <v>0.13209108324291063</v>
      </c>
      <c r="AG41" s="48">
        <f t="shared" si="25"/>
        <v>8</v>
      </c>
      <c r="AH41" s="17"/>
      <c r="AI41" s="89">
        <f t="shared" si="26"/>
        <v>126</v>
      </c>
      <c r="AJ41" s="121">
        <f>VLOOKUP(AI41,'User Entries'!$A$78:$E$157,2,0)</f>
        <v>1</v>
      </c>
      <c r="AK41" s="88">
        <f t="shared" si="4"/>
        <v>1</v>
      </c>
      <c r="AL41" s="121">
        <f t="shared" si="14"/>
        <v>1</v>
      </c>
      <c r="AM41" s="17"/>
      <c r="AN41" s="163">
        <f>AK40-AK41</f>
        <v>0</v>
      </c>
      <c r="AO41" s="163">
        <f>AK39-AK41</f>
        <v>0</v>
      </c>
      <c r="AP41" s="163">
        <f>AK38-AK41</f>
        <v>0</v>
      </c>
      <c r="AQ41" s="163">
        <f>$AK37-$AK41</f>
        <v>-4.5095482903434458E-7</v>
      </c>
      <c r="AR41" s="163">
        <f>$AK36-$AK41</f>
        <v>0</v>
      </c>
      <c r="AS41" s="163">
        <f>$AK35-$AK41</f>
        <v>1.9302911804330636E-2</v>
      </c>
      <c r="AT41" s="163">
        <f t="shared" si="35"/>
        <v>9.2829824360762814E-7</v>
      </c>
      <c r="AU41" s="163">
        <f t="shared" si="36"/>
        <v>4.8093683686284638E-2</v>
      </c>
      <c r="AV41" s="17"/>
      <c r="AW41" s="17"/>
      <c r="AX41" s="89" t="str">
        <f t="shared" si="5"/>
        <v>2009 Q1</v>
      </c>
      <c r="AY41" s="286">
        <f t="shared" si="16"/>
        <v>1.0000004617148368</v>
      </c>
      <c r="AZ41" s="287">
        <f t="shared" si="17"/>
        <v>1</v>
      </c>
      <c r="BA41" s="287">
        <v>1</v>
      </c>
      <c r="BB41" s="287">
        <f t="shared" si="18"/>
        <v>1</v>
      </c>
      <c r="BC41" s="287">
        <f t="shared" si="19"/>
        <v>0</v>
      </c>
      <c r="BE41" s="287" t="str">
        <f t="shared" si="20"/>
        <v>2004 Q1</v>
      </c>
      <c r="BF41" s="287">
        <f t="shared" si="21"/>
        <v>1</v>
      </c>
      <c r="BG41" s="287">
        <f t="shared" si="22"/>
        <v>1</v>
      </c>
      <c r="BH41" s="287">
        <f>Summary_AttrorTotal!H38/Summary_AttrorTotal!J38</f>
        <v>1</v>
      </c>
      <c r="BI41" s="287">
        <f>Summary_AttrorTotal!I38/Summary_AttrorTotal!J38</f>
        <v>0</v>
      </c>
      <c r="BJ41" s="17"/>
      <c r="BK41" s="17"/>
      <c r="BL41" s="17"/>
      <c r="BM41" s="17"/>
      <c r="BN41" s="17"/>
      <c r="BO41" s="17"/>
      <c r="BP41" s="17"/>
      <c r="BQ41" s="17"/>
      <c r="BR41" s="17"/>
      <c r="BS41" s="17"/>
      <c r="BT41" s="17"/>
      <c r="BU41" s="17"/>
      <c r="BV41" s="17"/>
      <c r="BW41" s="17"/>
      <c r="BX41" s="17"/>
      <c r="BY41" s="17"/>
      <c r="BZ41" s="17"/>
      <c r="CA41" s="17"/>
      <c r="CB41" s="17"/>
      <c r="CC41" s="17"/>
      <c r="CD41" s="17"/>
      <c r="CE41" s="17"/>
      <c r="CF41" s="17"/>
      <c r="CG41" s="17"/>
      <c r="CH41" s="17"/>
      <c r="CI41" s="17"/>
      <c r="CJ41" s="17"/>
    </row>
    <row r="42" spans="1:88" s="54" customFormat="1">
      <c r="A42" s="89" t="str">
        <f>Tri_Incurred_AttrorTot!A33</f>
        <v>2004 Q2</v>
      </c>
      <c r="B42" s="757" t="str">
        <f t="shared" si="0"/>
        <v>2014 Q1</v>
      </c>
      <c r="C42" s="208">
        <f>INDEX(Tri_Incurred_AttrorTot!$B33:$CC33,1,MATCH(B42,$A$21:$A$100)-$P42)/unit</f>
        <v>928.87300000000005</v>
      </c>
      <c r="D42" s="208">
        <f>INDEX(Tri_Incurred_AttrorTot!$B33:$CC33,1,Tot_Acc_Per-$P42)/unit</f>
        <v>928.87300000000005</v>
      </c>
      <c r="E42" s="87">
        <f t="shared" si="6"/>
        <v>0</v>
      </c>
      <c r="F42" s="87">
        <f>IF(AI42-FSR_M&gt;0,VLOOKUP((MATCH(LastFSR,$A$21:$A$100,1)-MATCH(A42,$A$21:$A$100,1))*3+3,$AI$21:$AU$100,5+MATCH(FSR_M,AN$16:$AU$16),0),VLOOKUP(3,$AI$21:$AU$100,5+MATCH((MATCH($D$16,$A$21:$A$100,1)-MATCH($A42,$A$21:$A$100,1))*3,$AN$16:$AU$16,1),0))*M42</f>
        <v>0</v>
      </c>
      <c r="G42" s="87">
        <f t="shared" si="1"/>
        <v>0</v>
      </c>
      <c r="H42" s="88">
        <f t="shared" si="7"/>
        <v>0</v>
      </c>
      <c r="I42" s="17"/>
      <c r="J42" s="89" t="str">
        <f t="shared" si="8"/>
        <v>2004 Q2</v>
      </c>
      <c r="K42" s="87">
        <f t="shared" si="9"/>
        <v>928.87300000000005</v>
      </c>
      <c r="L42" s="87">
        <f t="shared" si="10"/>
        <v>928.87300000000005</v>
      </c>
      <c r="M42" s="279">
        <f t="shared" si="2"/>
        <v>928.87300000000005</v>
      </c>
      <c r="N42" s="87">
        <f t="shared" si="11"/>
        <v>0</v>
      </c>
      <c r="O42" s="88">
        <f t="shared" si="12"/>
        <v>0</v>
      </c>
      <c r="P42" s="744">
        <f t="shared" si="24"/>
        <v>21</v>
      </c>
      <c r="Q42" s="192">
        <f>F42/M42</f>
        <v>0</v>
      </c>
      <c r="R42" s="20"/>
      <c r="S42" s="20"/>
      <c r="T42" s="20"/>
      <c r="U42" s="20"/>
      <c r="V42" s="20"/>
      <c r="W42" s="20"/>
      <c r="X42" s="20"/>
      <c r="Y42" s="20"/>
      <c r="Z42" s="20"/>
      <c r="AA42" s="20"/>
      <c r="AB42" s="17"/>
      <c r="AC42" s="17"/>
      <c r="AD42" s="192">
        <f>IF(AI42-FSR_M&gt;0,VLOOKUP((MATCH(LastFSR,$A$21:$A$100,1)-MATCH(A42,$A$21:$A$100,1))*3+3,$AI$21:$AU$100,5+MATCH(FSR_M,AN$16:$AU$16),0),VLOOKUP(3,$AI$21:$AU$100,5+MATCH((MATCH($D$16,$A$21:$A$100,1)-MATCH($A42,$A$21:$A$100,1))*3,$AN$16:$AU$16,1),0))</f>
        <v>0</v>
      </c>
      <c r="AE42" s="192">
        <f>VLOOKUP((MATCH(LastFSR,$A$21:$A$100,1)-MATCH(A42,$A$21:$A$100,1))*3+3,$AI$21:$AU$100,5+MATCH(FSR_M,AN$16:$AU$16),0)</f>
        <v>0</v>
      </c>
      <c r="AF42" s="192">
        <f t="shared" si="13"/>
        <v>0.13209108324291063</v>
      </c>
      <c r="AG42" s="48">
        <f t="shared" si="25"/>
        <v>8</v>
      </c>
      <c r="AH42" s="17"/>
      <c r="AI42" s="89">
        <f t="shared" si="26"/>
        <v>123</v>
      </c>
      <c r="AJ42" s="121">
        <f>VLOOKUP(AI42,'User Entries'!$A$78:$E$157,2,0)</f>
        <v>1</v>
      </c>
      <c r="AK42" s="88">
        <f t="shared" si="4"/>
        <v>1</v>
      </c>
      <c r="AL42" s="121">
        <f t="shared" ref="AL42:AL100" si="37">AJ42/AJ41</f>
        <v>1</v>
      </c>
      <c r="AM42" s="17"/>
      <c r="AN42" s="163">
        <f t="shared" ref="AN42:AN100" si="38">AK41-AK42</f>
        <v>0</v>
      </c>
      <c r="AO42" s="163">
        <f t="shared" ref="AO42:AO100" si="39">AK40-AK42</f>
        <v>0</v>
      </c>
      <c r="AP42" s="163">
        <f t="shared" ref="AP42:AP100" si="40">AK39-AK42</f>
        <v>0</v>
      </c>
      <c r="AQ42" s="163">
        <f t="shared" ref="AQ42:AQ100" si="41">AK38-AK42</f>
        <v>0</v>
      </c>
      <c r="AR42" s="163">
        <f t="shared" ref="AR42:AR100" si="42">$AK37-$AK42</f>
        <v>-4.5095482903434458E-7</v>
      </c>
      <c r="AS42" s="163">
        <f t="shared" ref="AS42:AS100" si="43">$AK36-$AK42</f>
        <v>0</v>
      </c>
      <c r="AT42" s="163">
        <f t="shared" ref="AT42:AT100" si="44">$AK35-$AK42</f>
        <v>1.9302911804330636E-2</v>
      </c>
      <c r="AU42" s="163">
        <f t="shared" ref="AU42:AU100" si="45">$AK34-$AK42</f>
        <v>9.2829824360762814E-7</v>
      </c>
      <c r="AV42" s="17"/>
      <c r="AW42" s="17"/>
      <c r="AX42" s="89" t="str">
        <f t="shared" si="5"/>
        <v>2008 Q4</v>
      </c>
      <c r="AY42" s="286">
        <f t="shared" si="16"/>
        <v>1</v>
      </c>
      <c r="AZ42" s="287">
        <f t="shared" si="17"/>
        <v>1</v>
      </c>
      <c r="BA42" s="287">
        <v>1</v>
      </c>
      <c r="BB42" s="287">
        <f t="shared" si="18"/>
        <v>1</v>
      </c>
      <c r="BC42" s="287">
        <f t="shared" si="19"/>
        <v>0</v>
      </c>
      <c r="BE42" s="287" t="str">
        <f t="shared" si="20"/>
        <v>2004 Q2</v>
      </c>
      <c r="BF42" s="287">
        <f t="shared" si="21"/>
        <v>1</v>
      </c>
      <c r="BG42" s="287">
        <f t="shared" si="22"/>
        <v>1</v>
      </c>
      <c r="BH42" s="287">
        <f>Summary_AttrorTotal!H39/Summary_AttrorTotal!J39</f>
        <v>1</v>
      </c>
      <c r="BI42" s="287">
        <f>Summary_AttrorTotal!I39/Summary_AttrorTotal!J39</f>
        <v>0</v>
      </c>
      <c r="BJ42" s="17"/>
      <c r="BK42" s="17"/>
      <c r="BL42" s="17"/>
      <c r="BM42" s="17"/>
      <c r="BN42" s="17"/>
      <c r="BO42" s="17"/>
      <c r="BP42" s="17"/>
      <c r="BQ42" s="17"/>
      <c r="BR42" s="17"/>
      <c r="BS42" s="17"/>
      <c r="BT42" s="17"/>
      <c r="BU42" s="17"/>
      <c r="BV42" s="17"/>
      <c r="BW42" s="17"/>
      <c r="BX42" s="17"/>
      <c r="BY42" s="17"/>
      <c r="BZ42" s="17"/>
      <c r="CA42" s="17"/>
      <c r="CB42" s="17"/>
      <c r="CC42" s="17"/>
      <c r="CD42" s="17"/>
      <c r="CE42" s="17"/>
      <c r="CF42" s="17"/>
      <c r="CG42" s="17"/>
      <c r="CH42" s="17"/>
      <c r="CI42" s="17"/>
      <c r="CJ42" s="17"/>
    </row>
    <row r="43" spans="1:88" s="54" customFormat="1">
      <c r="A43" s="89" t="str">
        <f>Tri_Incurred_AttrorTot!A34</f>
        <v>2004 Q3</v>
      </c>
      <c r="B43" s="757" t="str">
        <f t="shared" si="0"/>
        <v>2014 Q1</v>
      </c>
      <c r="C43" s="208">
        <f>INDEX(Tri_Incurred_AttrorTot!$B34:$CC34,1,MATCH(B43,$A$21:$A$100)-$P43)/unit</f>
        <v>1134.3330000000001</v>
      </c>
      <c r="D43" s="208">
        <f>INDEX(Tri_Incurred_AttrorTot!$B34:$CC34,1,Tot_Acc_Per-$P43)/unit</f>
        <v>1134.3330000000001</v>
      </c>
      <c r="E43" s="87">
        <f t="shared" si="6"/>
        <v>0</v>
      </c>
      <c r="F43" s="87">
        <f>IF(AI43-FSR_M&gt;0,VLOOKUP((MATCH(LastFSR,$A$21:$A$100,1)-MATCH(A43,$A$21:$A$100,1))*3+3,$AI$21:$AU$100,5+MATCH(FSR_M,AN$16:$AU$16),0),VLOOKUP(3,$AI$21:$AU$100,5+MATCH((MATCH($D$16,$A$21:$A$100,1)-MATCH($A43,$A$21:$A$100,1))*3,$AN$16:$AU$16,1),0))*M43</f>
        <v>0</v>
      </c>
      <c r="G43" s="87">
        <f t="shared" si="1"/>
        <v>0</v>
      </c>
      <c r="H43" s="88">
        <f t="shared" si="7"/>
        <v>0</v>
      </c>
      <c r="I43" s="17"/>
      <c r="J43" s="89" t="str">
        <f t="shared" si="8"/>
        <v>2004 Q3</v>
      </c>
      <c r="K43" s="87">
        <f t="shared" si="9"/>
        <v>1134.3330000000001</v>
      </c>
      <c r="L43" s="87">
        <f t="shared" si="10"/>
        <v>1134.3330000000001</v>
      </c>
      <c r="M43" s="279">
        <f t="shared" si="2"/>
        <v>1134.3330000000001</v>
      </c>
      <c r="N43" s="87">
        <f t="shared" si="11"/>
        <v>0</v>
      </c>
      <c r="O43" s="88">
        <f t="shared" si="12"/>
        <v>0</v>
      </c>
      <c r="P43" s="744">
        <f t="shared" si="24"/>
        <v>22</v>
      </c>
      <c r="Q43" s="17"/>
      <c r="R43" s="20"/>
      <c r="S43" s="20"/>
      <c r="T43" s="20"/>
      <c r="U43" s="20"/>
      <c r="V43" s="20"/>
      <c r="W43" s="20"/>
      <c r="X43" s="20"/>
      <c r="Y43" s="20"/>
      <c r="Z43" s="20"/>
      <c r="AA43" s="20"/>
      <c r="AB43" s="17"/>
      <c r="AC43" s="17"/>
      <c r="AD43" s="192">
        <f>IF(AI43-FSR_M&gt;0,VLOOKUP((MATCH(LastFSR,$A$21:$A$100,1)-MATCH(A43,$A$21:$A$100,1))*3+3,$AI$21:$AU$100,5+MATCH(FSR_M,AN$16:$AU$16),0),VLOOKUP(3,$AI$21:$AU$100,5+MATCH((MATCH($D$16,$A$21:$A$100,1)-MATCH($A43,$A$21:$A$100,1))*3,$AN$16:$AU$16,1),0))</f>
        <v>0</v>
      </c>
      <c r="AE43" s="192">
        <f>VLOOKUP((MATCH(LastFSR,$A$21:$A$100,1)-MATCH(A43,$A$21:$A$100,1))*3+3,$AI$21:$AU$100,5+MATCH(FSR_M,AN$16:$AU$16),0)</f>
        <v>0</v>
      </c>
      <c r="AF43" s="192">
        <f t="shared" si="13"/>
        <v>0.13209108324291063</v>
      </c>
      <c r="AG43" s="48">
        <f t="shared" si="25"/>
        <v>8</v>
      </c>
      <c r="AH43" s="17"/>
      <c r="AI43" s="89">
        <f t="shared" si="26"/>
        <v>120</v>
      </c>
      <c r="AJ43" s="121">
        <f>VLOOKUP(AI43,'User Entries'!$A$78:$E$157,2,0)</f>
        <v>1</v>
      </c>
      <c r="AK43" s="88">
        <f t="shared" si="4"/>
        <v>1</v>
      </c>
      <c r="AL43" s="121">
        <f t="shared" si="37"/>
        <v>1</v>
      </c>
      <c r="AM43" s="17"/>
      <c r="AN43" s="163">
        <f t="shared" si="38"/>
        <v>0</v>
      </c>
      <c r="AO43" s="163">
        <f t="shared" si="39"/>
        <v>0</v>
      </c>
      <c r="AP43" s="163">
        <f t="shared" si="40"/>
        <v>0</v>
      </c>
      <c r="AQ43" s="163">
        <f t="shared" si="41"/>
        <v>0</v>
      </c>
      <c r="AR43" s="163">
        <f t="shared" si="42"/>
        <v>0</v>
      </c>
      <c r="AS43" s="163">
        <f t="shared" si="43"/>
        <v>-4.5095482903434458E-7</v>
      </c>
      <c r="AT43" s="163">
        <f t="shared" si="44"/>
        <v>0</v>
      </c>
      <c r="AU43" s="163">
        <f t="shared" si="45"/>
        <v>1.9302911804330636E-2</v>
      </c>
      <c r="AV43" s="17"/>
      <c r="AW43" s="17"/>
      <c r="AX43" s="89" t="str">
        <f t="shared" si="5"/>
        <v>2008 Q3</v>
      </c>
      <c r="AY43" s="286">
        <f t="shared" si="16"/>
        <v>1</v>
      </c>
      <c r="AZ43" s="287">
        <f t="shared" si="17"/>
        <v>1</v>
      </c>
      <c r="BA43" s="287">
        <v>1</v>
      </c>
      <c r="BB43" s="287">
        <f t="shared" si="18"/>
        <v>1</v>
      </c>
      <c r="BC43" s="287">
        <f t="shared" si="19"/>
        <v>0</v>
      </c>
      <c r="BD43" s="284"/>
      <c r="BE43" s="287" t="str">
        <f t="shared" si="20"/>
        <v>2004 Q3</v>
      </c>
      <c r="BF43" s="287">
        <f t="shared" si="21"/>
        <v>1</v>
      </c>
      <c r="BG43" s="287">
        <f t="shared" si="22"/>
        <v>1</v>
      </c>
      <c r="BH43" s="287">
        <f>Summary_AttrorTotal!H40/Summary_AttrorTotal!J40</f>
        <v>1</v>
      </c>
      <c r="BI43" s="287">
        <f>Summary_AttrorTotal!I40/Summary_AttrorTotal!J40</f>
        <v>0</v>
      </c>
      <c r="BJ43" s="17"/>
      <c r="BK43" s="17"/>
      <c r="BL43" s="17"/>
      <c r="BM43" s="17"/>
      <c r="BN43" s="17"/>
      <c r="BO43" s="17"/>
      <c r="BP43" s="17"/>
      <c r="BQ43" s="17"/>
      <c r="BR43" s="17"/>
      <c r="BS43" s="17"/>
      <c r="BT43" s="17"/>
      <c r="BU43" s="17"/>
      <c r="BV43" s="17"/>
      <c r="BW43" s="17"/>
      <c r="BX43" s="17"/>
      <c r="BY43" s="17"/>
      <c r="BZ43" s="17"/>
      <c r="CA43" s="17"/>
      <c r="CB43" s="17"/>
      <c r="CC43" s="17"/>
      <c r="CD43" s="17"/>
      <c r="CE43" s="17"/>
      <c r="CF43" s="17"/>
      <c r="CG43" s="17"/>
      <c r="CH43" s="17"/>
      <c r="CI43" s="17"/>
      <c r="CJ43" s="17"/>
    </row>
    <row r="44" spans="1:88" s="54" customFormat="1">
      <c r="A44" s="89" t="str">
        <f>Tri_Incurred_AttrorTot!A35</f>
        <v>2004 Q4</v>
      </c>
      <c r="B44" s="757" t="str">
        <f t="shared" si="0"/>
        <v>2014 Q1</v>
      </c>
      <c r="C44" s="208">
        <f>INDEX(Tri_Incurred_AttrorTot!$B35:$CC35,1,MATCH(B44,$A$21:$A$100)-$P44)/unit</f>
        <v>865.245</v>
      </c>
      <c r="D44" s="208">
        <f>INDEX(Tri_Incurred_AttrorTot!$B35:$CC35,1,Tot_Acc_Per-$P44)/unit</f>
        <v>865.245</v>
      </c>
      <c r="E44" s="87">
        <f t="shared" si="6"/>
        <v>0</v>
      </c>
      <c r="F44" s="87">
        <f>IF(AI44-FSR_M&gt;0,VLOOKUP((MATCH(LastFSR,$A$21:$A$100,1)-MATCH(A44,$A$21:$A$100,1))*3+3,$AI$21:$AU$100,5+MATCH(FSR_M,AN$16:$AU$16),0),VLOOKUP(3,$AI$21:$AU$100,5+MATCH((MATCH($D$16,$A$21:$A$100,1)-MATCH($A44,$A$21:$A$100,1))*3,$AN$16:$AU$16,1),0))*M44</f>
        <v>0</v>
      </c>
      <c r="G44" s="87">
        <f t="shared" si="1"/>
        <v>0</v>
      </c>
      <c r="H44" s="88">
        <f t="shared" si="7"/>
        <v>0</v>
      </c>
      <c r="I44" s="17"/>
      <c r="J44" s="89" t="str">
        <f t="shared" si="8"/>
        <v>2004 Q4</v>
      </c>
      <c r="K44" s="87">
        <f t="shared" si="9"/>
        <v>865.245</v>
      </c>
      <c r="L44" s="87">
        <f t="shared" si="10"/>
        <v>865.245</v>
      </c>
      <c r="M44" s="279">
        <f t="shared" si="2"/>
        <v>865.245</v>
      </c>
      <c r="N44" s="87">
        <f t="shared" si="11"/>
        <v>0</v>
      </c>
      <c r="O44" s="88">
        <f t="shared" si="12"/>
        <v>0</v>
      </c>
      <c r="P44" s="744">
        <f t="shared" si="24"/>
        <v>23</v>
      </c>
      <c r="Q44" s="17"/>
      <c r="R44" s="17"/>
      <c r="S44" s="17"/>
      <c r="T44" s="17"/>
      <c r="U44" s="17"/>
      <c r="V44" s="17"/>
      <c r="W44" s="17"/>
      <c r="X44" s="17"/>
      <c r="Y44" s="17"/>
      <c r="Z44" s="17"/>
      <c r="AA44" s="17"/>
      <c r="AB44" s="17"/>
      <c r="AC44" s="17"/>
      <c r="AD44" s="192">
        <f>IF(AI44-FSR_M&gt;0,VLOOKUP((MATCH(LastFSR,$A$21:$A$100,1)-MATCH(A44,$A$21:$A$100,1))*3+3,$AI$21:$AU$100,5+MATCH(FSR_M,AN$16:$AU$16),0),VLOOKUP(3,$AI$21:$AU$100,5+MATCH((MATCH($D$16,$A$21:$A$100,1)-MATCH($A44,$A$21:$A$100,1))*3,$AN$16:$AU$16,1),0))</f>
        <v>0</v>
      </c>
      <c r="AE44" s="192">
        <f>VLOOKUP((MATCH(LastFSR,$A$21:$A$100,1)-MATCH(A44,$A$21:$A$100,1))*3+3,$AI$21:$AU$100,5+MATCH(FSR_M,AN$16:$AU$16),0)</f>
        <v>0</v>
      </c>
      <c r="AF44" s="192">
        <f t="shared" si="13"/>
        <v>0.13209108324291063</v>
      </c>
      <c r="AG44" s="48">
        <f>MATCH($D$16,$A$21:$A$100,1)-MATCH($A44,$A$21:$A$100,1)</f>
        <v>38</v>
      </c>
      <c r="AH44" s="17"/>
      <c r="AI44" s="89">
        <f t="shared" si="26"/>
        <v>117</v>
      </c>
      <c r="AJ44" s="121">
        <f>VLOOKUP(AI44,'User Entries'!$A$78:$E$157,2,0)</f>
        <v>1</v>
      </c>
      <c r="AK44" s="88">
        <f t="shared" si="4"/>
        <v>1</v>
      </c>
      <c r="AL44" s="121">
        <f t="shared" si="37"/>
        <v>1</v>
      </c>
      <c r="AM44" s="17"/>
      <c r="AN44" s="163">
        <f t="shared" si="38"/>
        <v>0</v>
      </c>
      <c r="AO44" s="163">
        <f t="shared" si="39"/>
        <v>0</v>
      </c>
      <c r="AP44" s="163">
        <f t="shared" si="40"/>
        <v>0</v>
      </c>
      <c r="AQ44" s="163">
        <f t="shared" si="41"/>
        <v>0</v>
      </c>
      <c r="AR44" s="163">
        <f t="shared" si="42"/>
        <v>0</v>
      </c>
      <c r="AS44" s="163">
        <f t="shared" si="43"/>
        <v>0</v>
      </c>
      <c r="AT44" s="163">
        <f t="shared" si="44"/>
        <v>-4.5095482903434458E-7</v>
      </c>
      <c r="AU44" s="163">
        <f t="shared" si="45"/>
        <v>0</v>
      </c>
      <c r="AV44" s="17"/>
      <c r="AW44" s="17"/>
      <c r="AX44" s="89" t="str">
        <f t="shared" si="5"/>
        <v>2008 Q2</v>
      </c>
      <c r="AY44" s="286">
        <f t="shared" si="16"/>
        <v>1</v>
      </c>
      <c r="AZ44" s="287">
        <f t="shared" si="17"/>
        <v>1</v>
      </c>
      <c r="BA44" s="287">
        <v>1</v>
      </c>
      <c r="BB44" s="287">
        <f t="shared" si="18"/>
        <v>1</v>
      </c>
      <c r="BC44" s="287">
        <f t="shared" si="19"/>
        <v>0</v>
      </c>
      <c r="BD44" s="284"/>
      <c r="BE44" s="287" t="str">
        <f t="shared" si="20"/>
        <v>2004 Q4</v>
      </c>
      <c r="BF44" s="287">
        <f t="shared" si="21"/>
        <v>1</v>
      </c>
      <c r="BG44" s="287">
        <f t="shared" si="22"/>
        <v>1</v>
      </c>
      <c r="BH44" s="287">
        <f>Summary_AttrorTotal!H41/Summary_AttrorTotal!J41</f>
        <v>1</v>
      </c>
      <c r="BI44" s="287">
        <f>Summary_AttrorTotal!I41/Summary_AttrorTotal!J41</f>
        <v>0</v>
      </c>
      <c r="BJ44" s="17"/>
      <c r="BK44" s="17"/>
      <c r="BL44" s="17"/>
      <c r="BM44" s="17"/>
      <c r="BN44" s="17"/>
      <c r="BO44" s="17"/>
      <c r="BP44" s="17"/>
      <c r="BQ44" s="17"/>
      <c r="BR44" s="17"/>
      <c r="BS44" s="17"/>
      <c r="BT44" s="17"/>
      <c r="BU44" s="17"/>
      <c r="BV44" s="17"/>
      <c r="BW44" s="17"/>
      <c r="BX44" s="17"/>
      <c r="BY44" s="17"/>
      <c r="BZ44" s="17"/>
      <c r="CA44" s="17"/>
      <c r="CB44" s="17"/>
      <c r="CC44" s="17"/>
      <c r="CD44" s="17"/>
      <c r="CE44" s="17"/>
      <c r="CF44" s="17"/>
      <c r="CG44" s="17"/>
      <c r="CH44" s="17"/>
      <c r="CI44" s="17"/>
      <c r="CJ44" s="17"/>
    </row>
    <row r="45" spans="1:88" s="54" customFormat="1">
      <c r="A45" s="89" t="str">
        <f>Tri_Incurred_AttrorTot!A36</f>
        <v>2005 Q1</v>
      </c>
      <c r="B45" s="757" t="str">
        <f t="shared" si="0"/>
        <v>2014 Q1</v>
      </c>
      <c r="C45" s="208">
        <f>INDEX(Tri_Incurred_AttrorTot!$B36:$CC36,1,MATCH(B45,$A$21:$A$100)-$P45)/unit</f>
        <v>1073.8800000000001</v>
      </c>
      <c r="D45" s="208">
        <f>INDEX(Tri_Incurred_AttrorTot!$B36:$CC36,1,Tot_Acc_Per-$P45)/unit</f>
        <v>1073.8800000000001</v>
      </c>
      <c r="E45" s="87">
        <f t="shared" si="6"/>
        <v>0</v>
      </c>
      <c r="F45" s="87">
        <f>IF(AI45-FSR_M&gt;0,VLOOKUP((MATCH(LastFSR,$A$21:$A$100,1)-MATCH(A45,$A$21:$A$100,1))*3+3,$AI$21:$AU$100,5+MATCH(FSR_M,AN$16:$AU$16),0),VLOOKUP(3,$AI$21:$AU$100,5+MATCH((MATCH($D$16,$A$21:$A$100,1)-MATCH($A45,$A$21:$A$100,1))*3,$AN$16:$AU$16,1),0))*M45</f>
        <v>0</v>
      </c>
      <c r="G45" s="87">
        <f t="shared" si="1"/>
        <v>0</v>
      </c>
      <c r="H45" s="88">
        <f t="shared" si="7"/>
        <v>0</v>
      </c>
      <c r="I45" s="17"/>
      <c r="J45" s="89" t="str">
        <f t="shared" si="8"/>
        <v>2005 Q1</v>
      </c>
      <c r="K45" s="87">
        <f t="shared" si="9"/>
        <v>1073.8800000000001</v>
      </c>
      <c r="L45" s="87">
        <f t="shared" si="10"/>
        <v>1073.8800000000001</v>
      </c>
      <c r="M45" s="279">
        <f t="shared" si="2"/>
        <v>1073.8800000000001</v>
      </c>
      <c r="N45" s="87">
        <f t="shared" si="11"/>
        <v>0</v>
      </c>
      <c r="O45" s="88">
        <f t="shared" si="12"/>
        <v>0</v>
      </c>
      <c r="P45" s="744">
        <f t="shared" si="24"/>
        <v>24</v>
      </c>
      <c r="Q45" s="17"/>
      <c r="R45" s="57"/>
      <c r="S45" s="58"/>
      <c r="T45" s="58"/>
      <c r="U45" s="58"/>
      <c r="V45" s="58"/>
      <c r="W45" s="58"/>
      <c r="X45" s="58"/>
      <c r="Y45" s="58"/>
      <c r="Z45" s="58"/>
      <c r="AA45" s="59"/>
      <c r="AB45" s="17"/>
      <c r="AC45" s="17"/>
      <c r="AD45" s="192">
        <f>IF(AI45-FSR_M&gt;0,VLOOKUP((MATCH(LastFSR,$A$21:$A$100,1)-MATCH(A45,$A$21:$A$100,1))*3+3,$AI$21:$AU$100,5+MATCH(FSR_M,AN$16:$AU$16),0),VLOOKUP(3,$AI$21:$AU$100,5+MATCH((MATCH($D$16,$A$21:$A$100,1)-MATCH($A45,$A$21:$A$100,1))*3,$AN$16:$AU$16,1),0))</f>
        <v>0</v>
      </c>
      <c r="AE45" s="192">
        <f>VLOOKUP((MATCH(LastFSR,$A$21:$A$100,1)-MATCH(A45,$A$21:$A$100,1))*3+3,$AI$21:$AU$100,5+MATCH(FSR_M,AN$16:$AU$16),0)</f>
        <v>0</v>
      </c>
      <c r="AF45" s="192">
        <f t="shared" si="13"/>
        <v>0.13209108324291063</v>
      </c>
      <c r="AG45" s="48">
        <f>MATCH($D$16,$A$21:$A$100,1)-MATCH($A45,$A$21:$A$100,1)</f>
        <v>37</v>
      </c>
      <c r="AH45" s="17"/>
      <c r="AI45" s="89">
        <f t="shared" si="26"/>
        <v>114</v>
      </c>
      <c r="AJ45" s="121">
        <f>VLOOKUP(AI45,'User Entries'!$A$78:$E$157,2,0)</f>
        <v>1</v>
      </c>
      <c r="AK45" s="88">
        <f t="shared" si="4"/>
        <v>1</v>
      </c>
      <c r="AL45" s="121">
        <f t="shared" si="37"/>
        <v>1</v>
      </c>
      <c r="AM45" s="17"/>
      <c r="AN45" s="163">
        <f t="shared" si="38"/>
        <v>0</v>
      </c>
      <c r="AO45" s="163">
        <f t="shared" si="39"/>
        <v>0</v>
      </c>
      <c r="AP45" s="163">
        <f t="shared" si="40"/>
        <v>0</v>
      </c>
      <c r="AQ45" s="163">
        <f t="shared" si="41"/>
        <v>0</v>
      </c>
      <c r="AR45" s="163">
        <f t="shared" si="42"/>
        <v>0</v>
      </c>
      <c r="AS45" s="163">
        <f t="shared" si="43"/>
        <v>0</v>
      </c>
      <c r="AT45" s="163">
        <f t="shared" si="44"/>
        <v>0</v>
      </c>
      <c r="AU45" s="163">
        <f t="shared" si="45"/>
        <v>-4.5095482903434458E-7</v>
      </c>
      <c r="AV45" s="17"/>
      <c r="AW45" s="17"/>
      <c r="AX45" s="89" t="str">
        <f t="shared" si="5"/>
        <v>2008 Q1</v>
      </c>
      <c r="AY45" s="286">
        <f t="shared" si="16"/>
        <v>1</v>
      </c>
      <c r="AZ45" s="287">
        <f t="shared" si="17"/>
        <v>1</v>
      </c>
      <c r="BA45" s="287">
        <v>1</v>
      </c>
      <c r="BB45" s="287">
        <f t="shared" si="18"/>
        <v>1</v>
      </c>
      <c r="BC45" s="287">
        <f t="shared" si="19"/>
        <v>0</v>
      </c>
      <c r="BD45" s="284"/>
      <c r="BE45" s="287" t="str">
        <f t="shared" si="20"/>
        <v>2005 Q1</v>
      </c>
      <c r="BF45" s="287">
        <f t="shared" si="21"/>
        <v>1</v>
      </c>
      <c r="BG45" s="287">
        <f t="shared" si="22"/>
        <v>1</v>
      </c>
      <c r="BH45" s="287">
        <f>Summary_AttrorTotal!H42/Summary_AttrorTotal!J42</f>
        <v>1</v>
      </c>
      <c r="BI45" s="287">
        <f>Summary_AttrorTotal!I42/Summary_AttrorTotal!J42</f>
        <v>0</v>
      </c>
      <c r="BJ45" s="17"/>
      <c r="BK45" s="17"/>
      <c r="BL45" s="17"/>
      <c r="BM45" s="17"/>
      <c r="BN45" s="17"/>
      <c r="BO45" s="17"/>
      <c r="BP45" s="17"/>
      <c r="BQ45" s="17"/>
      <c r="BR45" s="17"/>
      <c r="BS45" s="17"/>
      <c r="BT45" s="17"/>
      <c r="BU45" s="17"/>
      <c r="BV45" s="17"/>
      <c r="BW45" s="17"/>
      <c r="BX45" s="17"/>
      <c r="BY45" s="17"/>
      <c r="BZ45" s="17"/>
      <c r="CA45" s="17"/>
      <c r="CB45" s="17"/>
      <c r="CC45" s="17"/>
      <c r="CD45" s="17"/>
      <c r="CE45" s="17"/>
      <c r="CF45" s="17"/>
      <c r="CG45" s="17"/>
      <c r="CH45" s="17"/>
      <c r="CI45" s="17"/>
      <c r="CJ45" s="17"/>
    </row>
    <row r="46" spans="1:88" s="54" customFormat="1" ht="18">
      <c r="A46" s="89" t="str">
        <f>Tri_Incurred_AttrorTot!A37</f>
        <v>2005 Q2</v>
      </c>
      <c r="B46" s="757" t="str">
        <f t="shared" si="0"/>
        <v>2014 Q1</v>
      </c>
      <c r="C46" s="208">
        <f>INDEX(Tri_Incurred_AttrorTot!$B37:$CC37,1,MATCH(B46,$A$21:$A$100)-$P46)/unit</f>
        <v>1363.7929999999999</v>
      </c>
      <c r="D46" s="208">
        <f>INDEX(Tri_Incurred_AttrorTot!$B37:$CC37,1,Tot_Acc_Per-$P46)/unit</f>
        <v>1363.7929999999999</v>
      </c>
      <c r="E46" s="87">
        <f t="shared" si="6"/>
        <v>0</v>
      </c>
      <c r="F46" s="87">
        <f>IF(AI46-FSR_M&gt;0,VLOOKUP((MATCH(LastFSR,$A$21:$A$100,1)-MATCH(A46,$A$21:$A$100,1))*3+3,$AI$21:$AU$100,5+MATCH(FSR_M,AN$16:$AU$16),0),VLOOKUP(3,$AI$21:$AU$100,5+MATCH((MATCH($D$16,$A$21:$A$100,1)-MATCH($A46,$A$21:$A$100,1))*3,$AN$16:$AU$16,1),0))*M46</f>
        <v>-28.347000000000111</v>
      </c>
      <c r="G46" s="87">
        <f t="shared" si="1"/>
        <v>28.347000000000111</v>
      </c>
      <c r="H46" s="88">
        <f t="shared" si="7"/>
        <v>0</v>
      </c>
      <c r="I46" s="17"/>
      <c r="J46" s="89" t="str">
        <f t="shared" si="8"/>
        <v>2005 Q2</v>
      </c>
      <c r="K46" s="87">
        <f t="shared" si="9"/>
        <v>1363.7929999999999</v>
      </c>
      <c r="L46" s="87">
        <f t="shared" si="10"/>
        <v>1363.7929999999999</v>
      </c>
      <c r="M46" s="279">
        <f t="shared" si="2"/>
        <v>1335.4459999999997</v>
      </c>
      <c r="N46" s="87">
        <f t="shared" si="11"/>
        <v>28.347000000000207</v>
      </c>
      <c r="O46" s="88">
        <f t="shared" si="12"/>
        <v>2.1226616426272733E-2</v>
      </c>
      <c r="P46" s="744">
        <f t="shared" si="24"/>
        <v>25</v>
      </c>
      <c r="Q46" s="17"/>
      <c r="R46" s="60"/>
      <c r="S46" s="20"/>
      <c r="T46" s="913" t="s">
        <v>64</v>
      </c>
      <c r="U46" s="913"/>
      <c r="V46" s="913"/>
      <c r="W46" s="913"/>
      <c r="X46" s="913"/>
      <c r="Y46" s="913"/>
      <c r="Z46" s="20"/>
      <c r="AA46" s="61"/>
      <c r="AB46" s="17"/>
      <c r="AC46" s="17"/>
      <c r="AD46" s="192">
        <f>IF(AI46-FSR_M&gt;0,VLOOKUP((MATCH(LastFSR,$A$21:$A$100,1)-MATCH(A46,$A$21:$A$100,1))*3+3,$AI$21:$AU$100,5+MATCH(FSR_M,AN$16:$AU$16),0),VLOOKUP(3,$AI$21:$AU$100,5+MATCH((MATCH($D$16,$A$21:$A$100,1)-MATCH($A46,$A$21:$A$100,1))*3,$AN$16:$AU$16,1),0))</f>
        <v>-2.122661642627266E-2</v>
      </c>
      <c r="AE46" s="192">
        <f>VLOOKUP((MATCH(LastFSR,$A$21:$A$100,1)-MATCH(A46,$A$21:$A$100,1))*3+3,$AI$21:$AU$100,5+MATCH(FSR_M,AN$16:$AU$16),0)</f>
        <v>-2.122661642627266E-2</v>
      </c>
      <c r="AF46" s="192">
        <f t="shared" si="13"/>
        <v>0.13209108324291063</v>
      </c>
      <c r="AG46" s="17"/>
      <c r="AH46" s="17"/>
      <c r="AI46" s="89">
        <f t="shared" si="26"/>
        <v>111</v>
      </c>
      <c r="AJ46" s="121">
        <f>VLOOKUP(AI46,'User Entries'!$A$78:$E$157,2,0)</f>
        <v>1</v>
      </c>
      <c r="AK46" s="88">
        <f t="shared" si="4"/>
        <v>1</v>
      </c>
      <c r="AL46" s="121">
        <f t="shared" si="37"/>
        <v>1</v>
      </c>
      <c r="AM46" s="17"/>
      <c r="AN46" s="163">
        <f t="shared" si="38"/>
        <v>0</v>
      </c>
      <c r="AO46" s="163">
        <f t="shared" si="39"/>
        <v>0</v>
      </c>
      <c r="AP46" s="163">
        <f t="shared" si="40"/>
        <v>0</v>
      </c>
      <c r="AQ46" s="163">
        <f t="shared" si="41"/>
        <v>0</v>
      </c>
      <c r="AR46" s="163">
        <f t="shared" si="42"/>
        <v>0</v>
      </c>
      <c r="AS46" s="163">
        <f t="shared" si="43"/>
        <v>0</v>
      </c>
      <c r="AT46" s="163">
        <f t="shared" si="44"/>
        <v>0</v>
      </c>
      <c r="AU46" s="163">
        <f t="shared" si="45"/>
        <v>0</v>
      </c>
      <c r="AV46" s="17"/>
      <c r="AW46" s="17"/>
      <c r="AX46" s="89" t="str">
        <f t="shared" si="5"/>
        <v>2007 Q4</v>
      </c>
      <c r="AY46" s="286">
        <f t="shared" si="16"/>
        <v>1</v>
      </c>
      <c r="AZ46" s="287">
        <f t="shared" si="17"/>
        <v>1.023642884651381</v>
      </c>
      <c r="BA46" s="287">
        <v>1</v>
      </c>
      <c r="BB46" s="287">
        <f t="shared" si="18"/>
        <v>1</v>
      </c>
      <c r="BC46" s="287">
        <f t="shared" si="19"/>
        <v>0</v>
      </c>
      <c r="BD46" s="284"/>
      <c r="BE46" s="287" t="str">
        <f t="shared" si="20"/>
        <v>2005 Q2</v>
      </c>
      <c r="BF46" s="287">
        <f t="shared" si="21"/>
        <v>1.0212266164262727</v>
      </c>
      <c r="BG46" s="287">
        <f t="shared" si="22"/>
        <v>1</v>
      </c>
      <c r="BH46" s="287">
        <f>Summary_AttrorTotal!H43/Summary_AttrorTotal!J43</f>
        <v>1</v>
      </c>
      <c r="BI46" s="287">
        <f>Summary_AttrorTotal!I43/Summary_AttrorTotal!J43</f>
        <v>0</v>
      </c>
      <c r="BJ46" s="17"/>
      <c r="BK46" s="17"/>
      <c r="BL46" s="17"/>
      <c r="BM46" s="17"/>
      <c r="BN46" s="17"/>
      <c r="BO46" s="17"/>
      <c r="BP46" s="17"/>
      <c r="BQ46" s="17"/>
      <c r="BR46" s="17"/>
      <c r="BS46" s="17"/>
      <c r="BT46" s="17"/>
      <c r="BU46" s="17"/>
      <c r="BV46" s="17"/>
      <c r="BW46" s="17"/>
      <c r="BX46" s="17"/>
      <c r="BY46" s="17"/>
      <c r="BZ46" s="17"/>
      <c r="CA46" s="17"/>
      <c r="CB46" s="17"/>
      <c r="CC46" s="17"/>
      <c r="CD46" s="17"/>
      <c r="CE46" s="17"/>
      <c r="CF46" s="17"/>
      <c r="CG46" s="17"/>
      <c r="CH46" s="17"/>
      <c r="CI46" s="17"/>
      <c r="CJ46" s="17"/>
    </row>
    <row r="47" spans="1:88" s="54" customFormat="1">
      <c r="A47" s="89" t="str">
        <f>Tri_Incurred_AttrorTot!A38</f>
        <v>2005 Q3</v>
      </c>
      <c r="B47" s="757" t="str">
        <f t="shared" si="0"/>
        <v>2014 Q1</v>
      </c>
      <c r="C47" s="208">
        <f>INDEX(Tri_Incurred_AttrorTot!$B38:$CC38,1,MATCH(B47,$A$21:$A$100)-$P47)/unit</f>
        <v>1088.4770000000001</v>
      </c>
      <c r="D47" s="208">
        <f>INDEX(Tri_Incurred_AttrorTot!$B38:$CC38,1,Tot_Acc_Per-$P47)/unit</f>
        <v>1088.4770000000001</v>
      </c>
      <c r="E47" s="87">
        <f t="shared" si="6"/>
        <v>0</v>
      </c>
      <c r="F47" s="87">
        <f>IF(AI47-FSR_M&gt;0,VLOOKUP((MATCH(LastFSR,$A$21:$A$100,1)-MATCH(A47,$A$21:$A$100,1))*3+3,$AI$21:$AU$100,5+MATCH(FSR_M,AN$16:$AU$16),0),VLOOKUP(3,$AI$21:$AU$100,5+MATCH((MATCH($D$16,$A$21:$A$100,1)-MATCH($A47,$A$21:$A$100,1))*3,$AN$16:$AU$16,1),0))*M47</f>
        <v>-6.4342961123100775</v>
      </c>
      <c r="G47" s="87">
        <f t="shared" si="1"/>
        <v>6.4342961123100775</v>
      </c>
      <c r="H47" s="88">
        <f t="shared" si="7"/>
        <v>0</v>
      </c>
      <c r="I47" s="17"/>
      <c r="J47" s="89" t="str">
        <f t="shared" si="8"/>
        <v>2005 Q3</v>
      </c>
      <c r="K47" s="87">
        <f t="shared" si="9"/>
        <v>1088.4770000000001</v>
      </c>
      <c r="L47" s="87">
        <f t="shared" si="10"/>
        <v>1065.8525566137969</v>
      </c>
      <c r="M47" s="279">
        <f t="shared" si="2"/>
        <v>1059.5519999999999</v>
      </c>
      <c r="N47" s="87">
        <f t="shared" si="11"/>
        <v>6.3005566137969709</v>
      </c>
      <c r="O47" s="88">
        <f t="shared" si="12"/>
        <v>5.9464345438420873E-3</v>
      </c>
      <c r="P47" s="744">
        <f t="shared" si="24"/>
        <v>26</v>
      </c>
      <c r="Q47" s="17"/>
      <c r="R47" s="60"/>
      <c r="S47" s="20"/>
      <c r="T47" s="20"/>
      <c r="U47" s="20"/>
      <c r="V47" s="20"/>
      <c r="W47" s="20"/>
      <c r="X47" s="20"/>
      <c r="Y47" s="20"/>
      <c r="Z47" s="20"/>
      <c r="AA47" s="61"/>
      <c r="AB47" s="17"/>
      <c r="AC47" s="17"/>
      <c r="AD47" s="192">
        <f>IF(AI47-FSR_M&gt;0,VLOOKUP((MATCH(LastFSR,$A$21:$A$100,1)-MATCH(A47,$A$21:$A$100,1))*3+3,$AI$21:$AU$100,5+MATCH(FSR_M,AN$16:$AU$16),0),VLOOKUP(3,$AI$21:$AU$100,5+MATCH((MATCH($D$16,$A$21:$A$100,1)-MATCH($A47,$A$21:$A$100,1))*3,$AN$16:$AU$16,1),0))</f>
        <v>-6.0726572290081826E-3</v>
      </c>
      <c r="AE47" s="192">
        <f>VLOOKUP((MATCH(LastFSR,$A$21:$A$100,1)-MATCH(A47,$A$21:$A$100,1))*3+3,$AI$21:$AU$100,5+MATCH(FSR_M,AN$16:$AU$16),0)</f>
        <v>-6.0726572290081826E-3</v>
      </c>
      <c r="AF47" s="192">
        <f t="shared" si="13"/>
        <v>0.13209108324291063</v>
      </c>
      <c r="AG47" s="17"/>
      <c r="AH47" s="17"/>
      <c r="AI47" s="89">
        <f t="shared" si="26"/>
        <v>108</v>
      </c>
      <c r="AJ47" s="121">
        <f>VLOOKUP(AI47,'User Entries'!$A$78:$E$157,2,0)</f>
        <v>0.97921458755104329</v>
      </c>
      <c r="AK47" s="88">
        <f t="shared" si="4"/>
        <v>1.0212266164262727</v>
      </c>
      <c r="AL47" s="121">
        <f t="shared" si="37"/>
        <v>0.97921458755104329</v>
      </c>
      <c r="AM47" s="17"/>
      <c r="AN47" s="163">
        <f t="shared" si="38"/>
        <v>-2.122661642627266E-2</v>
      </c>
      <c r="AO47" s="163">
        <f t="shared" si="39"/>
        <v>-2.122661642627266E-2</v>
      </c>
      <c r="AP47" s="163">
        <f t="shared" si="40"/>
        <v>-2.122661642627266E-2</v>
      </c>
      <c r="AQ47" s="163">
        <f t="shared" si="41"/>
        <v>-2.122661642627266E-2</v>
      </c>
      <c r="AR47" s="163">
        <f t="shared" si="42"/>
        <v>-2.122661642627266E-2</v>
      </c>
      <c r="AS47" s="163">
        <f t="shared" si="43"/>
        <v>-2.122661642627266E-2</v>
      </c>
      <c r="AT47" s="163">
        <f t="shared" si="44"/>
        <v>-2.122661642627266E-2</v>
      </c>
      <c r="AU47" s="163">
        <f t="shared" si="45"/>
        <v>-2.122661642627266E-2</v>
      </c>
      <c r="AV47" s="17"/>
      <c r="AW47" s="17"/>
      <c r="AX47" s="89" t="str">
        <f t="shared" si="5"/>
        <v>2007 Q3</v>
      </c>
      <c r="AY47" s="286">
        <f t="shared" si="16"/>
        <v>1.0238580351168591</v>
      </c>
      <c r="AZ47" s="287">
        <f t="shared" si="17"/>
        <v>1</v>
      </c>
      <c r="BA47" s="287">
        <v>1</v>
      </c>
      <c r="BB47" s="287">
        <f t="shared" si="18"/>
        <v>1</v>
      </c>
      <c r="BC47" s="287">
        <f t="shared" si="19"/>
        <v>0</v>
      </c>
      <c r="BD47" s="284"/>
      <c r="BE47" s="287" t="str">
        <f t="shared" si="20"/>
        <v>2005 Q3</v>
      </c>
      <c r="BF47" s="287">
        <f t="shared" si="21"/>
        <v>1.0272992736552808</v>
      </c>
      <c r="BG47" s="287">
        <f t="shared" si="22"/>
        <v>1.0212266164262729</v>
      </c>
      <c r="BH47" s="287">
        <f>Summary_AttrorTotal!H44/Summary_AttrorTotal!J44</f>
        <v>1</v>
      </c>
      <c r="BI47" s="287">
        <f>Summary_AttrorTotal!I44/Summary_AttrorTotal!J44</f>
        <v>0</v>
      </c>
      <c r="BJ47" s="17"/>
      <c r="BK47" s="17"/>
      <c r="BL47" s="17"/>
      <c r="BM47" s="17"/>
      <c r="BN47" s="17"/>
      <c r="BO47" s="17"/>
      <c r="BP47" s="17"/>
      <c r="BQ47" s="17"/>
      <c r="BR47" s="17"/>
      <c r="BS47" s="17"/>
      <c r="BT47" s="17"/>
      <c r="BU47" s="17"/>
      <c r="BV47" s="17"/>
      <c r="BW47" s="17"/>
      <c r="BX47" s="17"/>
      <c r="BY47" s="17"/>
      <c r="BZ47" s="17"/>
      <c r="CA47" s="17"/>
      <c r="CB47" s="17"/>
      <c r="CC47" s="17"/>
      <c r="CD47" s="17"/>
      <c r="CE47" s="17"/>
      <c r="CF47" s="17"/>
      <c r="CG47" s="17"/>
      <c r="CH47" s="17"/>
      <c r="CI47" s="17"/>
      <c r="CJ47" s="17"/>
    </row>
    <row r="48" spans="1:88" s="54" customFormat="1">
      <c r="A48" s="89" t="str">
        <f>Tri_Incurred_AttrorTot!A39</f>
        <v>2005 Q4</v>
      </c>
      <c r="B48" s="757" t="str">
        <f t="shared" si="0"/>
        <v>2014 Q1</v>
      </c>
      <c r="C48" s="208">
        <f>INDEX(Tri_Incurred_AttrorTot!$B39:$CC39,1,MATCH(B48,$A$21:$A$100)-$P48)/unit</f>
        <v>1678.203</v>
      </c>
      <c r="D48" s="208">
        <f>INDEX(Tri_Incurred_AttrorTot!$B39:$CC39,1,Tot_Acc_Per-$P48)/unit</f>
        <v>1678.203</v>
      </c>
      <c r="E48" s="87">
        <f t="shared" si="6"/>
        <v>0</v>
      </c>
      <c r="F48" s="87">
        <f>IF(AI48-FSR_M&gt;0,VLOOKUP((MATCH(LastFSR,$A$21:$A$100,1)-MATCH(A48,$A$21:$A$100,1))*3+3,$AI$21:$AU$100,5+MATCH(FSR_M,AN$16:$AU$16),0),VLOOKUP(3,$AI$21:$AU$100,5+MATCH((MATCH($D$16,$A$21:$A$100,1)-MATCH($A48,$A$21:$A$100,1))*3,$AN$16:$AU$16,1),0))*M48</f>
        <v>45.813722946113273</v>
      </c>
      <c r="G48" s="87">
        <f t="shared" si="1"/>
        <v>-45.813722946113273</v>
      </c>
      <c r="H48" s="88">
        <f t="shared" si="7"/>
        <v>0</v>
      </c>
      <c r="I48" s="17"/>
      <c r="J48" s="89" t="str">
        <f t="shared" si="8"/>
        <v>2005 Q4</v>
      </c>
      <c r="K48" s="87">
        <f t="shared" si="9"/>
        <v>1678.203</v>
      </c>
      <c r="L48" s="87">
        <f t="shared" si="10"/>
        <v>1633.6067230230863</v>
      </c>
      <c r="M48" s="279">
        <f t="shared" si="2"/>
        <v>1678.203</v>
      </c>
      <c r="N48" s="87">
        <f t="shared" si="11"/>
        <v>-44.596276976913714</v>
      </c>
      <c r="O48" s="88">
        <f t="shared" si="12"/>
        <v>-2.6573827467185861E-2</v>
      </c>
      <c r="P48" s="744">
        <f t="shared" si="24"/>
        <v>27</v>
      </c>
      <c r="Q48" s="99"/>
      <c r="R48" s="60"/>
      <c r="S48" s="20"/>
      <c r="T48" s="20"/>
      <c r="U48" s="20"/>
      <c r="V48" s="20"/>
      <c r="W48" s="20"/>
      <c r="X48" s="20"/>
      <c r="Y48" s="20"/>
      <c r="Z48" s="20"/>
      <c r="AA48" s="61"/>
      <c r="AB48" s="17"/>
      <c r="AC48" s="17"/>
      <c r="AD48" s="192">
        <f>IF(AI48-FSR_M&gt;0,VLOOKUP((MATCH(LastFSR,$A$21:$A$100,1)-MATCH(A48,$A$21:$A$100,1))*3+3,$AI$21:$AU$100,5+MATCH(FSR_M,AN$16:$AU$16),0),VLOOKUP(3,$AI$21:$AU$100,5+MATCH((MATCH($D$16,$A$21:$A$100,1)-MATCH($A48,$A$21:$A$100,1))*3,$AN$16:$AU$16,1),0))</f>
        <v>2.7299273655280842E-2</v>
      </c>
      <c r="AE48" s="192">
        <f>VLOOKUP((MATCH(LastFSR,$A$21:$A$100,1)-MATCH(A48,$A$21:$A$100,1))*3+3,$AI$21:$AU$100,5+MATCH(FSR_M,AN$16:$AU$16),0)</f>
        <v>2.7299273655280842E-2</v>
      </c>
      <c r="AF48" s="192">
        <f t="shared" si="13"/>
        <v>0.13209108324291063</v>
      </c>
      <c r="AG48" s="17"/>
      <c r="AH48" s="17"/>
      <c r="AI48" s="89">
        <f t="shared" si="26"/>
        <v>105</v>
      </c>
      <c r="AJ48" s="121">
        <f>VLOOKUP(AI48,'User Entries'!$A$78:$E$157,2,0)</f>
        <v>0.97342617253281405</v>
      </c>
      <c r="AK48" s="88">
        <f t="shared" si="4"/>
        <v>1.0272992736552808</v>
      </c>
      <c r="AL48" s="121">
        <f t="shared" si="37"/>
        <v>0.99408871651646269</v>
      </c>
      <c r="AM48" s="17"/>
      <c r="AN48" s="163">
        <f t="shared" si="38"/>
        <v>-6.0726572290081826E-3</v>
      </c>
      <c r="AO48" s="163">
        <f t="shared" si="39"/>
        <v>-2.7299273655280842E-2</v>
      </c>
      <c r="AP48" s="163">
        <f t="shared" si="40"/>
        <v>-2.7299273655280842E-2</v>
      </c>
      <c r="AQ48" s="163">
        <f t="shared" si="41"/>
        <v>-2.7299273655280842E-2</v>
      </c>
      <c r="AR48" s="163">
        <f t="shared" si="42"/>
        <v>-2.7299273655280842E-2</v>
      </c>
      <c r="AS48" s="163">
        <f t="shared" si="43"/>
        <v>-2.7299273655280842E-2</v>
      </c>
      <c r="AT48" s="163">
        <f t="shared" si="44"/>
        <v>-2.7299273655280842E-2</v>
      </c>
      <c r="AU48" s="163">
        <f t="shared" si="45"/>
        <v>-2.7299273655280842E-2</v>
      </c>
      <c r="AV48" s="17"/>
      <c r="AW48" s="17"/>
      <c r="AX48" s="89" t="str">
        <f t="shared" si="5"/>
        <v>2007 Q2</v>
      </c>
      <c r="AY48" s="286">
        <f t="shared" si="16"/>
        <v>1</v>
      </c>
      <c r="AZ48" s="287">
        <f t="shared" si="17"/>
        <v>1.0000005354425485</v>
      </c>
      <c r="BA48" s="287">
        <v>1</v>
      </c>
      <c r="BB48" s="287">
        <f t="shared" si="18"/>
        <v>1</v>
      </c>
      <c r="BC48" s="287">
        <f t="shared" si="19"/>
        <v>0</v>
      </c>
      <c r="BD48" s="284"/>
      <c r="BE48" s="287" t="str">
        <f t="shared" si="20"/>
        <v>2005 Q4</v>
      </c>
      <c r="BF48" s="287">
        <f t="shared" si="21"/>
        <v>1</v>
      </c>
      <c r="BG48" s="287">
        <f t="shared" si="22"/>
        <v>1.0272992736552808</v>
      </c>
      <c r="BH48" s="287">
        <f>Summary_AttrorTotal!H45/Summary_AttrorTotal!J45</f>
        <v>1</v>
      </c>
      <c r="BI48" s="287">
        <f>Summary_AttrorTotal!I45/Summary_AttrorTotal!J45</f>
        <v>0</v>
      </c>
      <c r="BJ48" s="17"/>
      <c r="BK48" s="17"/>
      <c r="BL48" s="17"/>
      <c r="BM48" s="17"/>
      <c r="BN48" s="17"/>
      <c r="BO48" s="17"/>
      <c r="BP48" s="17"/>
      <c r="BQ48" s="17"/>
      <c r="BR48" s="17"/>
      <c r="BS48" s="17"/>
      <c r="BT48" s="17"/>
      <c r="BU48" s="17"/>
      <c r="BV48" s="17"/>
      <c r="BW48" s="17"/>
      <c r="BX48" s="17"/>
      <c r="BY48" s="17"/>
      <c r="BZ48" s="17"/>
      <c r="CA48" s="17"/>
      <c r="CB48" s="17"/>
      <c r="CC48" s="17"/>
      <c r="CD48" s="17"/>
      <c r="CE48" s="17"/>
      <c r="CF48" s="17"/>
      <c r="CG48" s="17"/>
      <c r="CH48" s="17"/>
      <c r="CI48" s="17"/>
      <c r="CJ48" s="17"/>
    </row>
    <row r="49" spans="1:88" s="54" customFormat="1">
      <c r="A49" s="89" t="str">
        <f>Tri_Incurred_AttrorTot!A40</f>
        <v>2006 Q1</v>
      </c>
      <c r="B49" s="757" t="str">
        <f t="shared" si="0"/>
        <v>2014 Q1</v>
      </c>
      <c r="C49" s="208">
        <f>INDEX(Tri_Incurred_AttrorTot!$B40:$CC40,1,MATCH(B49,$A$21:$A$100)-$P49)/unit</f>
        <v>1563.309</v>
      </c>
      <c r="D49" s="208">
        <f>INDEX(Tri_Incurred_AttrorTot!$B40:$CC40,1,Tot_Acc_Per-$P49)/unit</f>
        <v>1563.309</v>
      </c>
      <c r="E49" s="87">
        <f t="shared" si="6"/>
        <v>0</v>
      </c>
      <c r="F49" s="87">
        <f>IF(AI49-FSR_M&gt;0,VLOOKUP((MATCH(LastFSR,$A$21:$A$100,1)-MATCH(A49,$A$21:$A$100,1))*3+3,$AI$21:$AU$100,5+MATCH(FSR_M,AN$16:$AU$16),0),VLOOKUP(3,$AI$21:$AU$100,5+MATCH((MATCH($D$16,$A$21:$A$100,1)-MATCH($A49,$A$21:$A$100,1))*3,$AN$16:$AU$16,1),0))*M49</f>
        <v>0</v>
      </c>
      <c r="G49" s="87">
        <f t="shared" si="1"/>
        <v>0</v>
      </c>
      <c r="H49" s="88">
        <f t="shared" si="7"/>
        <v>0</v>
      </c>
      <c r="I49" s="17"/>
      <c r="J49" s="89" t="str">
        <f t="shared" si="8"/>
        <v>2006 Q1</v>
      </c>
      <c r="K49" s="87">
        <f t="shared" si="9"/>
        <v>1563.309</v>
      </c>
      <c r="L49" s="87">
        <f t="shared" si="10"/>
        <v>1563.309</v>
      </c>
      <c r="M49" s="279">
        <f t="shared" si="2"/>
        <v>1563.309</v>
      </c>
      <c r="N49" s="87">
        <f t="shared" si="11"/>
        <v>0</v>
      </c>
      <c r="O49" s="88">
        <f t="shared" si="12"/>
        <v>0</v>
      </c>
      <c r="P49" s="744">
        <f t="shared" si="24"/>
        <v>28</v>
      </c>
      <c r="Q49" s="101"/>
      <c r="R49" s="60"/>
      <c r="S49" s="20"/>
      <c r="T49" s="20"/>
      <c r="U49" s="20"/>
      <c r="V49" s="20"/>
      <c r="W49" s="20"/>
      <c r="X49" s="20"/>
      <c r="Y49" s="20"/>
      <c r="Z49" s="20"/>
      <c r="AA49" s="61"/>
      <c r="AB49" s="17"/>
      <c r="AC49" s="17"/>
      <c r="AD49" s="192">
        <f>IF(AI49-FSR_M&gt;0,VLOOKUP((MATCH(LastFSR,$A$21:$A$100,1)-MATCH(A49,$A$21:$A$100,1))*3+3,$AI$21:$AU$100,5+MATCH(FSR_M,AN$16:$AU$16),0),VLOOKUP(3,$AI$21:$AU$100,5+MATCH((MATCH($D$16,$A$21:$A$100,1)-MATCH($A49,$A$21:$A$100,1))*3,$AN$16:$AU$16,1),0))</f>
        <v>0</v>
      </c>
      <c r="AE49" s="192">
        <f>VLOOKUP((MATCH(LastFSR,$A$21:$A$100,1)-MATCH(A49,$A$21:$A$100,1))*3+3,$AI$21:$AU$100,5+MATCH(FSR_M,AN$16:$AU$16),0)</f>
        <v>0</v>
      </c>
      <c r="AF49" s="192">
        <f t="shared" si="13"/>
        <v>0.13209108324291063</v>
      </c>
      <c r="AG49" s="17"/>
      <c r="AH49" s="17"/>
      <c r="AI49" s="89">
        <f t="shared" si="26"/>
        <v>102</v>
      </c>
      <c r="AJ49" s="121">
        <f>VLOOKUP(AI49,'User Entries'!$A$78:$E$157,2,0)</f>
        <v>1</v>
      </c>
      <c r="AK49" s="88">
        <f t="shared" si="4"/>
        <v>1</v>
      </c>
      <c r="AL49" s="121">
        <f t="shared" si="37"/>
        <v>1.0272992736552808</v>
      </c>
      <c r="AM49" s="17"/>
      <c r="AN49" s="163">
        <f t="shared" si="38"/>
        <v>2.7299273655280842E-2</v>
      </c>
      <c r="AO49" s="163">
        <f t="shared" si="39"/>
        <v>2.122661642627266E-2</v>
      </c>
      <c r="AP49" s="163">
        <f t="shared" si="40"/>
        <v>0</v>
      </c>
      <c r="AQ49" s="163">
        <f t="shared" si="41"/>
        <v>0</v>
      </c>
      <c r="AR49" s="163">
        <f t="shared" si="42"/>
        <v>0</v>
      </c>
      <c r="AS49" s="163">
        <f t="shared" si="43"/>
        <v>0</v>
      </c>
      <c r="AT49" s="163">
        <f t="shared" si="44"/>
        <v>0</v>
      </c>
      <c r="AU49" s="163">
        <f t="shared" si="45"/>
        <v>0</v>
      </c>
      <c r="AV49" s="17"/>
      <c r="AW49" s="17"/>
      <c r="AX49" s="89" t="str">
        <f t="shared" si="5"/>
        <v>2007 Q1</v>
      </c>
      <c r="AY49" s="286">
        <f t="shared" si="16"/>
        <v>1.0000005354425485</v>
      </c>
      <c r="AZ49" s="287">
        <f t="shared" si="17"/>
        <v>1</v>
      </c>
      <c r="BA49" s="287">
        <v>1</v>
      </c>
      <c r="BB49" s="287">
        <f t="shared" si="18"/>
        <v>1</v>
      </c>
      <c r="BC49" s="287">
        <f t="shared" si="19"/>
        <v>0</v>
      </c>
      <c r="BD49" s="284"/>
      <c r="BE49" s="287" t="str">
        <f t="shared" si="20"/>
        <v>2006 Q1</v>
      </c>
      <c r="BF49" s="287">
        <f t="shared" si="21"/>
        <v>1</v>
      </c>
      <c r="BG49" s="287">
        <f t="shared" si="22"/>
        <v>1</v>
      </c>
      <c r="BH49" s="287">
        <f>Summary_AttrorTotal!H46/Summary_AttrorTotal!J46</f>
        <v>1</v>
      </c>
      <c r="BI49" s="287">
        <f>Summary_AttrorTotal!I46/Summary_AttrorTotal!J46</f>
        <v>0</v>
      </c>
      <c r="BJ49" s="17"/>
      <c r="BK49" s="17"/>
      <c r="BL49" s="17"/>
      <c r="BM49" s="17"/>
      <c r="BN49" s="17"/>
      <c r="BO49" s="17"/>
      <c r="BP49" s="17"/>
      <c r="BQ49" s="17"/>
      <c r="BR49" s="17"/>
      <c r="BS49" s="17"/>
      <c r="BT49" s="17"/>
      <c r="BU49" s="17"/>
      <c r="BV49" s="17"/>
      <c r="BW49" s="17"/>
      <c r="BX49" s="17"/>
      <c r="BY49" s="17"/>
      <c r="BZ49" s="17"/>
      <c r="CA49" s="17"/>
      <c r="CB49" s="17"/>
      <c r="CC49" s="17"/>
      <c r="CD49" s="17"/>
      <c r="CE49" s="17"/>
      <c r="CF49" s="17"/>
      <c r="CG49" s="17"/>
      <c r="CH49" s="17"/>
      <c r="CI49" s="17"/>
      <c r="CJ49" s="17"/>
    </row>
    <row r="50" spans="1:88" s="54" customFormat="1">
      <c r="A50" s="89" t="str">
        <f>Tri_Incurred_AttrorTot!A41</f>
        <v>2006 Q2</v>
      </c>
      <c r="B50" s="757" t="str">
        <f t="shared" si="0"/>
        <v>2014 Q1</v>
      </c>
      <c r="C50" s="208">
        <f>INDEX(Tri_Incurred_AttrorTot!$B41:$CC41,1,MATCH(B50,$A$21:$A$100)-$P50)/unit</f>
        <v>1637.9770000000001</v>
      </c>
      <c r="D50" s="208">
        <f>INDEX(Tri_Incurred_AttrorTot!$B41:$CC41,1,Tot_Acc_Per-$P50)/unit</f>
        <v>1637.9770000000001</v>
      </c>
      <c r="E50" s="87">
        <f t="shared" si="6"/>
        <v>0</v>
      </c>
      <c r="F50" s="87">
        <f>IF(AI50-FSR_M&gt;0,VLOOKUP((MATCH(LastFSR,$A$21:$A$100,1)-MATCH(A50,$A$21:$A$100,1))*3+3,$AI$21:$AU$100,5+MATCH(FSR_M,AN$16:$AU$16),0),VLOOKUP(3,$AI$21:$AU$100,5+MATCH((MATCH($D$16,$A$21:$A$100,1)-MATCH($A50,$A$21:$A$100,1))*3,$AN$16:$AU$16,1),0))*M50</f>
        <v>0</v>
      </c>
      <c r="G50" s="87">
        <f t="shared" si="1"/>
        <v>0</v>
      </c>
      <c r="H50" s="88">
        <f t="shared" si="7"/>
        <v>0</v>
      </c>
      <c r="I50" s="17"/>
      <c r="J50" s="89" t="str">
        <f t="shared" si="8"/>
        <v>2006 Q2</v>
      </c>
      <c r="K50" s="87">
        <f t="shared" si="9"/>
        <v>1637.9770000000001</v>
      </c>
      <c r="L50" s="87">
        <f t="shared" si="10"/>
        <v>1637.9770000000001</v>
      </c>
      <c r="M50" s="279">
        <f t="shared" si="2"/>
        <v>1637.9770000000001</v>
      </c>
      <c r="N50" s="87">
        <f t="shared" si="11"/>
        <v>0</v>
      </c>
      <c r="O50" s="88">
        <f t="shared" si="12"/>
        <v>0</v>
      </c>
      <c r="P50" s="744">
        <f t="shared" si="24"/>
        <v>29</v>
      </c>
      <c r="Q50" s="103"/>
      <c r="R50" s="60"/>
      <c r="S50" s="20"/>
      <c r="T50" s="20"/>
      <c r="U50" s="20"/>
      <c r="V50" s="20"/>
      <c r="W50" s="20"/>
      <c r="X50" s="20"/>
      <c r="Y50" s="20"/>
      <c r="Z50" s="20"/>
      <c r="AA50" s="61"/>
      <c r="AB50" s="17"/>
      <c r="AC50" s="17"/>
      <c r="AD50" s="192">
        <f>IF(AI50-FSR_M&gt;0,VLOOKUP((MATCH(LastFSR,$A$21:$A$100,1)-MATCH(A50,$A$21:$A$100,1))*3+3,$AI$21:$AU$100,5+MATCH(FSR_M,AN$16:$AU$16),0),VLOOKUP(3,$AI$21:$AU$100,5+MATCH((MATCH($D$16,$A$21:$A$100,1)-MATCH($A50,$A$21:$A$100,1))*3,$AN$16:$AU$16,1),0))</f>
        <v>0</v>
      </c>
      <c r="AE50" s="192">
        <f>VLOOKUP((MATCH(LastFSR,$A$21:$A$100,1)-MATCH(A50,$A$21:$A$100,1))*3+3,$AI$21:$AU$100,5+MATCH(FSR_M,AN$16:$AU$16),0)</f>
        <v>0</v>
      </c>
      <c r="AF50" s="192">
        <f t="shared" si="13"/>
        <v>0.13209108324291063</v>
      </c>
      <c r="AG50" s="17"/>
      <c r="AH50" s="17"/>
      <c r="AI50" s="89">
        <f t="shared" si="26"/>
        <v>99</v>
      </c>
      <c r="AJ50" s="121">
        <f>VLOOKUP(AI50,'User Entries'!$A$78:$E$157,2,0)</f>
        <v>1</v>
      </c>
      <c r="AK50" s="88">
        <f t="shared" si="4"/>
        <v>1</v>
      </c>
      <c r="AL50" s="121">
        <f t="shared" si="37"/>
        <v>1</v>
      </c>
      <c r="AM50" s="17"/>
      <c r="AN50" s="163">
        <f t="shared" si="38"/>
        <v>0</v>
      </c>
      <c r="AO50" s="163">
        <f t="shared" si="39"/>
        <v>2.7299273655280842E-2</v>
      </c>
      <c r="AP50" s="163">
        <f t="shared" si="40"/>
        <v>2.122661642627266E-2</v>
      </c>
      <c r="AQ50" s="163">
        <f t="shared" si="41"/>
        <v>0</v>
      </c>
      <c r="AR50" s="163">
        <f t="shared" si="42"/>
        <v>0</v>
      </c>
      <c r="AS50" s="163">
        <f t="shared" si="43"/>
        <v>0</v>
      </c>
      <c r="AT50" s="163">
        <f t="shared" si="44"/>
        <v>0</v>
      </c>
      <c r="AU50" s="163">
        <f t="shared" si="45"/>
        <v>0</v>
      </c>
      <c r="AV50" s="17"/>
      <c r="AW50" s="17"/>
      <c r="AX50" s="89" t="str">
        <f t="shared" si="5"/>
        <v>2006 Q4</v>
      </c>
      <c r="AY50" s="286">
        <f t="shared" si="16"/>
        <v>1</v>
      </c>
      <c r="AZ50" s="287">
        <f t="shared" si="17"/>
        <v>1</v>
      </c>
      <c r="BA50" s="287">
        <v>1</v>
      </c>
      <c r="BB50" s="287">
        <f t="shared" si="18"/>
        <v>1</v>
      </c>
      <c r="BC50" s="287">
        <f t="shared" si="19"/>
        <v>0</v>
      </c>
      <c r="BD50" s="284"/>
      <c r="BE50" s="287" t="str">
        <f t="shared" si="20"/>
        <v>2006 Q2</v>
      </c>
      <c r="BF50" s="287">
        <f t="shared" si="21"/>
        <v>1</v>
      </c>
      <c r="BG50" s="287">
        <f t="shared" si="22"/>
        <v>1</v>
      </c>
      <c r="BH50" s="287">
        <f>Summary_AttrorTotal!H47/Summary_AttrorTotal!J47</f>
        <v>1</v>
      </c>
      <c r="BI50" s="287">
        <f>Summary_AttrorTotal!I47/Summary_AttrorTotal!J47</f>
        <v>0</v>
      </c>
      <c r="BJ50" s="17"/>
      <c r="BK50" s="17"/>
      <c r="BL50" s="17"/>
      <c r="BM50" s="17"/>
      <c r="BN50" s="17"/>
      <c r="BO50" s="17"/>
      <c r="BP50" s="17"/>
      <c r="BQ50" s="17"/>
      <c r="BR50" s="17"/>
      <c r="BS50" s="17"/>
      <c r="BT50" s="17"/>
      <c r="BU50" s="17"/>
      <c r="BV50" s="17"/>
      <c r="BW50" s="17"/>
      <c r="BX50" s="17"/>
      <c r="BY50" s="17"/>
      <c r="BZ50" s="17"/>
      <c r="CA50" s="17"/>
      <c r="CB50" s="17"/>
      <c r="CC50" s="17"/>
      <c r="CD50" s="17"/>
      <c r="CE50" s="17"/>
      <c r="CF50" s="17"/>
      <c r="CG50" s="17"/>
      <c r="CH50" s="17"/>
      <c r="CI50" s="17"/>
      <c r="CJ50" s="17"/>
    </row>
    <row r="51" spans="1:88" s="54" customFormat="1">
      <c r="A51" s="89" t="str">
        <f>Tri_Incurred_AttrorTot!A42</f>
        <v>2006 Q3</v>
      </c>
      <c r="B51" s="757" t="str">
        <f t="shared" si="0"/>
        <v>2014 Q1</v>
      </c>
      <c r="C51" s="208">
        <f>INDEX(Tri_Incurred_AttrorTot!$B42:$CC42,1,MATCH(B51,$A$21:$A$100)-$P51)/unit</f>
        <v>1483.7940000000001</v>
      </c>
      <c r="D51" s="208">
        <f>INDEX(Tri_Incurred_AttrorTot!$B42:$CC42,1,Tot_Acc_Per-$P51)/unit</f>
        <v>1483.7940000000001</v>
      </c>
      <c r="E51" s="87">
        <f t="shared" si="6"/>
        <v>0</v>
      </c>
      <c r="F51" s="87">
        <f>IF(AI51-FSR_M&gt;0,VLOOKUP((MATCH(LastFSR,$A$21:$A$100,1)-MATCH(A51,$A$21:$A$100,1))*3+3,$AI$21:$AU$100,5+MATCH(FSR_M,AN$16:$AU$16),0),VLOOKUP(3,$AI$21:$AU$100,5+MATCH((MATCH($D$16,$A$21:$A$100,1)-MATCH($A51,$A$21:$A$100,1))*3,$AN$16:$AU$16,1),0))*M51</f>
        <v>0</v>
      </c>
      <c r="G51" s="87">
        <f t="shared" si="1"/>
        <v>0</v>
      </c>
      <c r="H51" s="88">
        <f t="shared" si="7"/>
        <v>0</v>
      </c>
      <c r="I51" s="17"/>
      <c r="J51" s="89" t="str">
        <f t="shared" si="8"/>
        <v>2006 Q3</v>
      </c>
      <c r="K51" s="87">
        <f t="shared" si="9"/>
        <v>1483.7940000000001</v>
      </c>
      <c r="L51" s="87">
        <f t="shared" si="10"/>
        <v>1483.7940000000001</v>
      </c>
      <c r="M51" s="279">
        <f t="shared" si="2"/>
        <v>1483.7940000000001</v>
      </c>
      <c r="N51" s="87">
        <f t="shared" si="11"/>
        <v>0</v>
      </c>
      <c r="O51" s="88">
        <f t="shared" si="12"/>
        <v>0</v>
      </c>
      <c r="P51" s="744">
        <f t="shared" si="24"/>
        <v>30</v>
      </c>
      <c r="Q51" s="103"/>
      <c r="R51" s="60"/>
      <c r="S51" s="20"/>
      <c r="T51" s="20"/>
      <c r="U51" s="20"/>
      <c r="V51" s="20"/>
      <c r="W51" s="20"/>
      <c r="X51" s="20"/>
      <c r="Y51" s="20"/>
      <c r="Z51" s="20"/>
      <c r="AA51" s="61"/>
      <c r="AB51" s="17"/>
      <c r="AC51" s="17"/>
      <c r="AD51" s="192">
        <f>IF(AI51-FSR_M&gt;0,VLOOKUP((MATCH(LastFSR,$A$21:$A$100,1)-MATCH(A51,$A$21:$A$100,1))*3+3,$AI$21:$AU$100,5+MATCH(FSR_M,AN$16:$AU$16),0),VLOOKUP(3,$AI$21:$AU$100,5+MATCH((MATCH($D$16,$A$21:$A$100,1)-MATCH($A51,$A$21:$A$100,1))*3,$AN$16:$AU$16,1),0))</f>
        <v>0</v>
      </c>
      <c r="AE51" s="192">
        <f>VLOOKUP((MATCH(LastFSR,$A$21:$A$100,1)-MATCH(A51,$A$21:$A$100,1))*3+3,$AI$21:$AU$100,5+MATCH(FSR_M,AN$16:$AU$16),0)</f>
        <v>0</v>
      </c>
      <c r="AF51" s="192">
        <f t="shared" si="13"/>
        <v>0.13209108324291063</v>
      </c>
      <c r="AG51" s="17"/>
      <c r="AH51" s="17"/>
      <c r="AI51" s="89">
        <f t="shared" si="26"/>
        <v>96</v>
      </c>
      <c r="AJ51" s="121">
        <f>VLOOKUP(AI51,'User Entries'!$A$78:$E$157,2,0)</f>
        <v>1</v>
      </c>
      <c r="AK51" s="88">
        <f t="shared" si="4"/>
        <v>1</v>
      </c>
      <c r="AL51" s="121">
        <f t="shared" si="37"/>
        <v>1</v>
      </c>
      <c r="AM51" s="17"/>
      <c r="AN51" s="163">
        <f t="shared" si="38"/>
        <v>0</v>
      </c>
      <c r="AO51" s="163">
        <f t="shared" si="39"/>
        <v>0</v>
      </c>
      <c r="AP51" s="163">
        <f t="shared" si="40"/>
        <v>2.7299273655280842E-2</v>
      </c>
      <c r="AQ51" s="163">
        <f t="shared" si="41"/>
        <v>2.122661642627266E-2</v>
      </c>
      <c r="AR51" s="163">
        <f t="shared" si="42"/>
        <v>0</v>
      </c>
      <c r="AS51" s="163">
        <f t="shared" si="43"/>
        <v>0</v>
      </c>
      <c r="AT51" s="163">
        <f t="shared" si="44"/>
        <v>0</v>
      </c>
      <c r="AU51" s="163">
        <f t="shared" si="45"/>
        <v>0</v>
      </c>
      <c r="AV51" s="17"/>
      <c r="AW51" s="17"/>
      <c r="AX51" s="89" t="str">
        <f t="shared" si="5"/>
        <v>2006 Q3</v>
      </c>
      <c r="AY51" s="286">
        <f t="shared" si="16"/>
        <v>1</v>
      </c>
      <c r="AZ51" s="287">
        <f t="shared" si="17"/>
        <v>1</v>
      </c>
      <c r="BA51" s="287">
        <v>1</v>
      </c>
      <c r="BB51" s="287">
        <f t="shared" si="18"/>
        <v>1</v>
      </c>
      <c r="BC51" s="287">
        <f t="shared" si="19"/>
        <v>0</v>
      </c>
      <c r="BD51" s="284"/>
      <c r="BE51" s="287" t="str">
        <f t="shared" si="20"/>
        <v>2006 Q3</v>
      </c>
      <c r="BF51" s="287">
        <f t="shared" si="21"/>
        <v>1</v>
      </c>
      <c r="BG51" s="287">
        <f t="shared" si="22"/>
        <v>1</v>
      </c>
      <c r="BH51" s="287">
        <f>Summary_AttrorTotal!H48/Summary_AttrorTotal!J48</f>
        <v>1</v>
      </c>
      <c r="BI51" s="287">
        <f>Summary_AttrorTotal!I48/Summary_AttrorTotal!J48</f>
        <v>0</v>
      </c>
      <c r="BJ51" s="17"/>
      <c r="BK51" s="17"/>
      <c r="BL51" s="17"/>
      <c r="BM51" s="17"/>
      <c r="BN51" s="17"/>
      <c r="BO51" s="17"/>
      <c r="BP51" s="17"/>
      <c r="BQ51" s="17"/>
      <c r="BR51" s="17"/>
      <c r="BS51" s="17"/>
      <c r="BT51" s="17"/>
      <c r="BU51" s="17"/>
      <c r="BV51" s="17"/>
      <c r="BW51" s="17"/>
      <c r="BX51" s="17"/>
      <c r="BY51" s="17"/>
      <c r="BZ51" s="17"/>
      <c r="CA51" s="17"/>
      <c r="CB51" s="17"/>
      <c r="CC51" s="17"/>
      <c r="CD51" s="17"/>
      <c r="CE51" s="17"/>
      <c r="CF51" s="17"/>
      <c r="CG51" s="17"/>
      <c r="CH51" s="17"/>
      <c r="CI51" s="17"/>
      <c r="CJ51" s="17"/>
    </row>
    <row r="52" spans="1:88" s="54" customFormat="1">
      <c r="A52" s="89" t="str">
        <f>Tri_Incurred_AttrorTot!A43</f>
        <v>2006 Q4</v>
      </c>
      <c r="B52" s="757" t="str">
        <f t="shared" si="0"/>
        <v>2014 Q1</v>
      </c>
      <c r="C52" s="208">
        <f>INDEX(Tri_Incurred_AttrorTot!$B43:$CC43,1,MATCH(B52,$A$21:$A$100)-$P52)/unit</f>
        <v>1783.798</v>
      </c>
      <c r="D52" s="208">
        <f>INDEX(Tri_Incurred_AttrorTot!$B43:$CC43,1,Tot_Acc_Per-$P52)/unit</f>
        <v>1783.798</v>
      </c>
      <c r="E52" s="87">
        <f t="shared" si="6"/>
        <v>0</v>
      </c>
      <c r="F52" s="87">
        <f>IF(AI52-FSR_M&gt;0,VLOOKUP((MATCH(LastFSR,$A$21:$A$100,1)-MATCH(A52,$A$21:$A$100,1))*3+3,$AI$21:$AU$100,5+MATCH(FSR_M,AN$16:$AU$16),0),VLOOKUP(3,$AI$21:$AU$100,5+MATCH((MATCH($D$16,$A$21:$A$100,1)-MATCH($A52,$A$21:$A$100,1))*3,$AN$16:$AU$16,1),0))*M52</f>
        <v>0</v>
      </c>
      <c r="G52" s="87">
        <f t="shared" si="1"/>
        <v>0</v>
      </c>
      <c r="H52" s="88">
        <f t="shared" si="7"/>
        <v>0</v>
      </c>
      <c r="I52" s="17"/>
      <c r="J52" s="89" t="str">
        <f t="shared" si="8"/>
        <v>2006 Q4</v>
      </c>
      <c r="K52" s="87">
        <f t="shared" si="9"/>
        <v>1783.798</v>
      </c>
      <c r="L52" s="87">
        <f t="shared" si="10"/>
        <v>1783.798</v>
      </c>
      <c r="M52" s="279">
        <f t="shared" si="2"/>
        <v>1783.798</v>
      </c>
      <c r="N52" s="87">
        <f t="shared" si="11"/>
        <v>0</v>
      </c>
      <c r="O52" s="88">
        <f t="shared" si="12"/>
        <v>0</v>
      </c>
      <c r="P52" s="744">
        <f t="shared" si="24"/>
        <v>31</v>
      </c>
      <c r="Q52" s="101"/>
      <c r="R52" s="83"/>
      <c r="S52" s="84"/>
      <c r="T52" s="84"/>
      <c r="U52" s="84"/>
      <c r="V52" s="84"/>
      <c r="W52" s="84"/>
      <c r="X52" s="84"/>
      <c r="Y52" s="84"/>
      <c r="Z52" s="84"/>
      <c r="AA52" s="85"/>
      <c r="AB52" s="17"/>
      <c r="AC52" s="17"/>
      <c r="AD52" s="192">
        <f>IF(AI52-FSR_M&gt;0,VLOOKUP((MATCH(LastFSR,$A$21:$A$100,1)-MATCH(A52,$A$21:$A$100,1))*3+3,$AI$21:$AU$100,5+MATCH(FSR_M,AN$16:$AU$16),0),VLOOKUP(3,$AI$21:$AU$100,5+MATCH((MATCH($D$16,$A$21:$A$100,1)-MATCH($A52,$A$21:$A$100,1))*3,$AN$16:$AU$16,1),0))</f>
        <v>0</v>
      </c>
      <c r="AE52" s="192">
        <f>VLOOKUP((MATCH(LastFSR,$A$21:$A$100,1)-MATCH(A52,$A$21:$A$100,1))*3+3,$AI$21:$AU$100,5+MATCH(FSR_M,AN$16:$AU$16),0)</f>
        <v>0</v>
      </c>
      <c r="AF52" s="192">
        <f t="shared" si="13"/>
        <v>0.13209108324291063</v>
      </c>
      <c r="AG52" s="17"/>
      <c r="AH52" s="17"/>
      <c r="AI52" s="89">
        <f t="shared" si="26"/>
        <v>93</v>
      </c>
      <c r="AJ52" s="121">
        <f>VLOOKUP(AI52,'User Entries'!$A$78:$E$157,2,0)</f>
        <v>1</v>
      </c>
      <c r="AK52" s="88">
        <f t="shared" si="4"/>
        <v>1</v>
      </c>
      <c r="AL52" s="121">
        <f t="shared" si="37"/>
        <v>1</v>
      </c>
      <c r="AM52" s="17"/>
      <c r="AN52" s="163">
        <f t="shared" si="38"/>
        <v>0</v>
      </c>
      <c r="AO52" s="163">
        <f t="shared" si="39"/>
        <v>0</v>
      </c>
      <c r="AP52" s="163">
        <f t="shared" si="40"/>
        <v>0</v>
      </c>
      <c r="AQ52" s="163">
        <f t="shared" si="41"/>
        <v>2.7299273655280842E-2</v>
      </c>
      <c r="AR52" s="163">
        <f t="shared" si="42"/>
        <v>2.122661642627266E-2</v>
      </c>
      <c r="AS52" s="163">
        <f t="shared" si="43"/>
        <v>0</v>
      </c>
      <c r="AT52" s="163">
        <f t="shared" si="44"/>
        <v>0</v>
      </c>
      <c r="AU52" s="163">
        <f t="shared" si="45"/>
        <v>0</v>
      </c>
      <c r="AV52" s="17"/>
      <c r="AW52" s="17"/>
      <c r="AX52" s="89" t="str">
        <f t="shared" si="5"/>
        <v>2006 Q2</v>
      </c>
      <c r="AY52" s="286">
        <f t="shared" si="16"/>
        <v>1</v>
      </c>
      <c r="AZ52" s="287">
        <f t="shared" si="17"/>
        <v>1</v>
      </c>
      <c r="BA52" s="287">
        <v>1</v>
      </c>
      <c r="BB52" s="287">
        <f t="shared" si="18"/>
        <v>1</v>
      </c>
      <c r="BC52" s="287">
        <f t="shared" si="19"/>
        <v>0</v>
      </c>
      <c r="BD52" s="284"/>
      <c r="BE52" s="287" t="str">
        <f t="shared" si="20"/>
        <v>2006 Q4</v>
      </c>
      <c r="BF52" s="287">
        <f t="shared" si="21"/>
        <v>1</v>
      </c>
      <c r="BG52" s="287">
        <f t="shared" si="22"/>
        <v>1</v>
      </c>
      <c r="BH52" s="287">
        <f>Summary_AttrorTotal!H49/Summary_AttrorTotal!J49</f>
        <v>1</v>
      </c>
      <c r="BI52" s="287">
        <f>Summary_AttrorTotal!I49/Summary_AttrorTotal!J49</f>
        <v>0</v>
      </c>
      <c r="BJ52" s="17"/>
      <c r="BK52" s="17"/>
      <c r="BL52" s="17"/>
      <c r="BM52" s="17"/>
      <c r="BN52" s="17"/>
      <c r="BO52" s="17"/>
      <c r="BP52" s="17"/>
      <c r="BQ52" s="17"/>
      <c r="BR52" s="17"/>
      <c r="BS52" s="17"/>
      <c r="BT52" s="17"/>
      <c r="BU52" s="17"/>
      <c r="BV52" s="17"/>
      <c r="BW52" s="17"/>
      <c r="BX52" s="17"/>
      <c r="BY52" s="17"/>
      <c r="BZ52" s="17"/>
      <c r="CA52" s="17"/>
      <c r="CB52" s="17"/>
      <c r="CC52" s="17"/>
      <c r="CD52" s="17"/>
      <c r="CE52" s="17"/>
      <c r="CF52" s="17"/>
      <c r="CG52" s="17"/>
      <c r="CH52" s="17"/>
      <c r="CI52" s="17"/>
      <c r="CJ52" s="17"/>
    </row>
    <row r="53" spans="1:88" s="54" customFormat="1">
      <c r="A53" s="89" t="str">
        <f>Tri_Incurred_AttrorTot!A44</f>
        <v>2007 Q1</v>
      </c>
      <c r="B53" s="757" t="str">
        <f t="shared" si="0"/>
        <v>2014 Q1</v>
      </c>
      <c r="C53" s="208">
        <f>INDEX(Tri_Incurred_AttrorTot!$B44:$CC44,1,MATCH(B53,$A$21:$A$100)-$P53)/unit</f>
        <v>1867.615</v>
      </c>
      <c r="D53" s="208">
        <f>INDEX(Tri_Incurred_AttrorTot!$B44:$CC44,1,Tot_Acc_Per-$P53)/unit</f>
        <v>1867.615</v>
      </c>
      <c r="E53" s="87">
        <f t="shared" si="6"/>
        <v>0</v>
      </c>
      <c r="F53" s="87">
        <f>IF(AI53-FSR_M&gt;0,VLOOKUP((MATCH(LastFSR,$A$21:$A$100,1)-MATCH(A53,$A$21:$A$100,1))*3+3,$AI$21:$AU$100,5+MATCH(FSR_M,AN$16:$AU$16),0),VLOOKUP(3,$AI$21:$AU$100,5+MATCH((MATCH($D$16,$A$21:$A$100,1)-MATCH($A53,$A$21:$A$100,1))*3,$AN$16:$AU$16,1),0))*M53</f>
        <v>-9.9999999981454225E-4</v>
      </c>
      <c r="G53" s="87">
        <f t="shared" si="1"/>
        <v>9.9999999981454225E-4</v>
      </c>
      <c r="H53" s="88">
        <f t="shared" si="7"/>
        <v>0</v>
      </c>
      <c r="I53" s="17"/>
      <c r="J53" s="89" t="str">
        <f t="shared" si="8"/>
        <v>2007 Q1</v>
      </c>
      <c r="K53" s="87">
        <f t="shared" si="9"/>
        <v>1867.615</v>
      </c>
      <c r="L53" s="87">
        <f t="shared" si="10"/>
        <v>1867.615</v>
      </c>
      <c r="M53" s="279">
        <f t="shared" ref="M53:M80" si="46">C53/VLOOKUP(IF((AI53-FSR_M)&gt;0,AI53-FSR_M,3),$AI$21:$AL$100,3,0)</f>
        <v>1867.6140000000003</v>
      </c>
      <c r="N53" s="87">
        <f t="shared" si="11"/>
        <v>9.9999999974897946E-4</v>
      </c>
      <c r="O53" s="88">
        <f t="shared" si="12"/>
        <v>5.3544254848645352E-7</v>
      </c>
      <c r="P53" s="744">
        <f t="shared" si="24"/>
        <v>32</v>
      </c>
      <c r="Q53" s="103"/>
      <c r="R53" s="60"/>
      <c r="S53" s="20"/>
      <c r="T53" s="20"/>
      <c r="U53" s="20"/>
      <c r="V53" s="20"/>
      <c r="W53" s="20"/>
      <c r="X53" s="20"/>
      <c r="Y53" s="20"/>
      <c r="Z53" s="20"/>
      <c r="AA53" s="61"/>
      <c r="AB53" s="17"/>
      <c r="AC53" s="17"/>
      <c r="AD53" s="192">
        <f>IF(AI53-FSR_M&gt;0,VLOOKUP((MATCH(LastFSR,$A$21:$A$100,1)-MATCH(A53,$A$21:$A$100,1))*3+3,$AI$21:$AU$100,5+MATCH(FSR_M,AN$16:$AU$16),0),VLOOKUP(3,$AI$21:$AU$100,5+MATCH((MATCH($D$16,$A$21:$A$100,1)-MATCH($A53,$A$21:$A$100,1))*3,$AN$16:$AU$16,1),0))</f>
        <v>-5.3544254852155859E-7</v>
      </c>
      <c r="AE53" s="192">
        <f>VLOOKUP((MATCH(LastFSR,$A$21:$A$100,1)-MATCH(A53,$A$21:$A$100,1))*3+3,$AI$21:$AU$100,5+MATCH(FSR_M,AN$16:$AU$16),0)</f>
        <v>-5.3544254852155859E-7</v>
      </c>
      <c r="AF53" s="192">
        <f t="shared" si="13"/>
        <v>0.13209108324291063</v>
      </c>
      <c r="AG53" s="17"/>
      <c r="AH53" s="17"/>
      <c r="AI53" s="89">
        <f t="shared" si="26"/>
        <v>90</v>
      </c>
      <c r="AJ53" s="121">
        <f>VLOOKUP(AI53,'User Entries'!$A$78:$E$157,2,0)</f>
        <v>1</v>
      </c>
      <c r="AK53" s="88">
        <f t="shared" si="4"/>
        <v>1</v>
      </c>
      <c r="AL53" s="121">
        <f t="shared" si="37"/>
        <v>1</v>
      </c>
      <c r="AM53" s="17"/>
      <c r="AN53" s="163">
        <f t="shared" si="38"/>
        <v>0</v>
      </c>
      <c r="AO53" s="163">
        <f t="shared" si="39"/>
        <v>0</v>
      </c>
      <c r="AP53" s="163">
        <f t="shared" si="40"/>
        <v>0</v>
      </c>
      <c r="AQ53" s="163">
        <f t="shared" si="41"/>
        <v>0</v>
      </c>
      <c r="AR53" s="163">
        <f t="shared" si="42"/>
        <v>2.7299273655280842E-2</v>
      </c>
      <c r="AS53" s="163">
        <f t="shared" si="43"/>
        <v>2.122661642627266E-2</v>
      </c>
      <c r="AT53" s="163">
        <f t="shared" si="44"/>
        <v>0</v>
      </c>
      <c r="AU53" s="163">
        <f t="shared" si="45"/>
        <v>0</v>
      </c>
      <c r="AV53" s="17"/>
      <c r="AW53" s="17"/>
      <c r="AX53" s="89" t="str">
        <f t="shared" ref="AX53:AX84" si="47">IF(ISERROR(A54),"",INDEX($A$21:$A$100,Tot_Acc_Per-P53-1,1))</f>
        <v>2006 Q1</v>
      </c>
      <c r="AY53" s="286">
        <f t="shared" si="16"/>
        <v>1</v>
      </c>
      <c r="AZ53" s="287">
        <f t="shared" si="17"/>
        <v>1</v>
      </c>
      <c r="BA53" s="287">
        <v>1</v>
      </c>
      <c r="BB53" s="287">
        <f t="shared" si="18"/>
        <v>1</v>
      </c>
      <c r="BC53" s="287">
        <f t="shared" si="19"/>
        <v>0</v>
      </c>
      <c r="BD53" s="284"/>
      <c r="BE53" s="287" t="str">
        <f t="shared" si="20"/>
        <v>2007 Q1</v>
      </c>
      <c r="BF53" s="287">
        <f t="shared" si="21"/>
        <v>1.0000005354425485</v>
      </c>
      <c r="BG53" s="287">
        <f t="shared" si="22"/>
        <v>1</v>
      </c>
      <c r="BH53" s="287">
        <f>Summary_AttrorTotal!H50/Summary_AttrorTotal!J50</f>
        <v>1</v>
      </c>
      <c r="BI53" s="287">
        <f>Summary_AttrorTotal!I50/Summary_AttrorTotal!J50</f>
        <v>0</v>
      </c>
      <c r="BJ53" s="17"/>
      <c r="BK53" s="17"/>
      <c r="BL53" s="17"/>
      <c r="BM53" s="17"/>
      <c r="BN53" s="17"/>
      <c r="BO53" s="17"/>
      <c r="BP53" s="17"/>
      <c r="BQ53" s="17"/>
      <c r="BR53" s="17"/>
      <c r="BS53" s="17"/>
      <c r="BT53" s="17"/>
      <c r="BU53" s="17"/>
      <c r="BV53" s="17"/>
      <c r="BW53" s="17"/>
      <c r="BX53" s="17"/>
      <c r="BY53" s="17"/>
      <c r="BZ53" s="17"/>
      <c r="CA53" s="17"/>
      <c r="CB53" s="17"/>
      <c r="CC53" s="17"/>
      <c r="CD53" s="17"/>
      <c r="CE53" s="17"/>
      <c r="CF53" s="17"/>
      <c r="CG53" s="17"/>
      <c r="CH53" s="17"/>
      <c r="CI53" s="17"/>
      <c r="CJ53" s="17"/>
    </row>
    <row r="54" spans="1:88" s="54" customFormat="1">
      <c r="A54" s="89" t="str">
        <f>Tri_Incurred_AttrorTot!A45</f>
        <v>2007 Q2</v>
      </c>
      <c r="B54" s="757" t="str">
        <f t="shared" si="0"/>
        <v>2014 Q1</v>
      </c>
      <c r="C54" s="208">
        <f>INDEX(Tri_Incurred_AttrorTot!$B45:$CC45,1,MATCH(B54,$A$21:$A$100)-$P54)/unit</f>
        <v>2334.9</v>
      </c>
      <c r="D54" s="208">
        <f>INDEX(Tri_Incurred_AttrorTot!$B45:$CC45,1,Tot_Acc_Per-$P54)/unit</f>
        <v>2334.9</v>
      </c>
      <c r="E54" s="87">
        <f t="shared" si="6"/>
        <v>0</v>
      </c>
      <c r="F54" s="87">
        <f>IF(AI54-FSR_M&gt;0,VLOOKUP((MATCH(LastFSR,$A$21:$A$100,1)-MATCH(A54,$A$21:$A$100,1))*3+3,$AI$21:$AU$100,5+MATCH(FSR_M,AN$16:$AU$16),0),VLOOKUP(3,$AI$21:$AU$100,5+MATCH((MATCH($D$16,$A$21:$A$100,1)-MATCH($A54,$A$21:$A$100,1))*3,$AN$16:$AU$16,1),0))*M54</f>
        <v>1.2502048065429871E-3</v>
      </c>
      <c r="G54" s="87">
        <f t="shared" si="1"/>
        <v>-1.2502048065429871E-3</v>
      </c>
      <c r="H54" s="88">
        <f t="shared" si="7"/>
        <v>0</v>
      </c>
      <c r="I54" s="17"/>
      <c r="J54" s="89" t="str">
        <f t="shared" si="8"/>
        <v>2007 Q2</v>
      </c>
      <c r="K54" s="87">
        <f t="shared" si="9"/>
        <v>2334.9</v>
      </c>
      <c r="L54" s="87">
        <f t="shared" si="10"/>
        <v>2334.8987497958628</v>
      </c>
      <c r="M54" s="279">
        <f t="shared" si="46"/>
        <v>2334.9</v>
      </c>
      <c r="N54" s="87">
        <f t="shared" si="11"/>
        <v>-1.2502041372499662E-3</v>
      </c>
      <c r="O54" s="88">
        <f t="shared" si="12"/>
        <v>-5.3544226187415566E-7</v>
      </c>
      <c r="P54" s="744">
        <f t="shared" si="24"/>
        <v>33</v>
      </c>
      <c r="R54" s="91"/>
      <c r="S54" s="92"/>
      <c r="T54" s="20"/>
      <c r="U54" s="20"/>
      <c r="V54" s="20"/>
      <c r="W54" s="20"/>
      <c r="X54" s="20"/>
      <c r="Y54" s="20"/>
      <c r="Z54" s="20"/>
      <c r="AA54" s="61"/>
      <c r="AB54" s="17"/>
      <c r="AC54" s="17"/>
      <c r="AD54" s="192">
        <f>IF(AI54-FSR_M&gt;0,VLOOKUP((MATCH(LastFSR,$A$21:$A$100,1)-MATCH(A54,$A$21:$A$100,1))*3+3,$AI$21:$AU$100,5+MATCH(FSR_M,AN$16:$AU$16),0),VLOOKUP(3,$AI$21:$AU$100,5+MATCH((MATCH($D$16,$A$21:$A$100,1)-MATCH($A54,$A$21:$A$100,1))*3,$AN$16:$AU$16,1),0))</f>
        <v>5.3544254852155859E-7</v>
      </c>
      <c r="AE54" s="192">
        <f>VLOOKUP((MATCH(LastFSR,$A$21:$A$100,1)-MATCH(A54,$A$21:$A$100,1))*3+3,$AI$21:$AU$100,5+MATCH(FSR_M,AN$16:$AU$16),0)</f>
        <v>5.3544254852155859E-7</v>
      </c>
      <c r="AF54" s="192">
        <f t="shared" si="13"/>
        <v>0.13209108324291063</v>
      </c>
      <c r="AG54" s="17"/>
      <c r="AH54" s="17"/>
      <c r="AI54" s="89">
        <f t="shared" si="26"/>
        <v>87</v>
      </c>
      <c r="AJ54" s="121">
        <f>VLOOKUP(AI54,'User Entries'!$A$78:$E$157,2,0)</f>
        <v>0.99999946455773814</v>
      </c>
      <c r="AK54" s="88">
        <f t="shared" si="4"/>
        <v>1.0000005354425485</v>
      </c>
      <c r="AL54" s="121">
        <f t="shared" si="37"/>
        <v>0.99999946455773814</v>
      </c>
      <c r="AM54" s="17"/>
      <c r="AN54" s="163">
        <f t="shared" si="38"/>
        <v>-5.3544254852155859E-7</v>
      </c>
      <c r="AO54" s="163">
        <f t="shared" si="39"/>
        <v>-5.3544254852155859E-7</v>
      </c>
      <c r="AP54" s="163">
        <f t="shared" si="40"/>
        <v>-5.3544254852155859E-7</v>
      </c>
      <c r="AQ54" s="163">
        <f t="shared" si="41"/>
        <v>-5.3544254852155859E-7</v>
      </c>
      <c r="AR54" s="163">
        <f t="shared" si="42"/>
        <v>-5.3544254852155859E-7</v>
      </c>
      <c r="AS54" s="163">
        <f t="shared" si="43"/>
        <v>2.7298738212732321E-2</v>
      </c>
      <c r="AT54" s="163">
        <f t="shared" si="44"/>
        <v>2.1226080983724138E-2</v>
      </c>
      <c r="AU54" s="163">
        <f t="shared" si="45"/>
        <v>-5.3544254852155859E-7</v>
      </c>
      <c r="AV54" s="17"/>
      <c r="AW54" s="17"/>
      <c r="AX54" s="89" t="str">
        <f t="shared" si="47"/>
        <v>2005 Q4</v>
      </c>
      <c r="AY54" s="286">
        <f t="shared" si="16"/>
        <v>1</v>
      </c>
      <c r="AZ54" s="287">
        <f t="shared" si="17"/>
        <v>1.0272992736552808</v>
      </c>
      <c r="BA54" s="287">
        <v>1</v>
      </c>
      <c r="BB54" s="287">
        <f t="shared" si="18"/>
        <v>1</v>
      </c>
      <c r="BC54" s="287">
        <f t="shared" si="19"/>
        <v>0</v>
      </c>
      <c r="BD54" s="284"/>
      <c r="BE54" s="287" t="str">
        <f t="shared" si="20"/>
        <v>2007 Q2</v>
      </c>
      <c r="BF54" s="287">
        <f t="shared" si="21"/>
        <v>1</v>
      </c>
      <c r="BG54" s="287">
        <f t="shared" si="22"/>
        <v>1.0000005354425485</v>
      </c>
      <c r="BH54" s="287">
        <f>Summary_AttrorTotal!H51/Summary_AttrorTotal!J51</f>
        <v>1</v>
      </c>
      <c r="BI54" s="287">
        <f>Summary_AttrorTotal!I51/Summary_AttrorTotal!J51</f>
        <v>0</v>
      </c>
      <c r="BJ54" s="17"/>
      <c r="BK54" s="17"/>
      <c r="BL54" s="17"/>
      <c r="BM54" s="17"/>
      <c r="BN54" s="17"/>
      <c r="BO54" s="17"/>
      <c r="BP54" s="17"/>
      <c r="BQ54" s="17"/>
      <c r="BR54" s="17"/>
      <c r="BS54" s="17"/>
      <c r="BT54" s="17"/>
      <c r="BU54" s="17"/>
      <c r="BV54" s="17"/>
      <c r="BW54" s="17"/>
      <c r="BX54" s="17"/>
      <c r="BY54" s="17"/>
      <c r="BZ54" s="17"/>
      <c r="CA54" s="17"/>
      <c r="CB54" s="17"/>
      <c r="CC54" s="17"/>
      <c r="CD54" s="17"/>
      <c r="CE54" s="17"/>
      <c r="CF54" s="17"/>
      <c r="CG54" s="17"/>
      <c r="CH54" s="17"/>
      <c r="CI54" s="17"/>
      <c r="CJ54" s="17"/>
    </row>
    <row r="55" spans="1:88" s="54" customFormat="1">
      <c r="A55" s="89" t="str">
        <f>Tri_Incurred_AttrorTot!A46</f>
        <v>2007 Q3</v>
      </c>
      <c r="B55" s="757" t="str">
        <f t="shared" si="0"/>
        <v>2014 Q1</v>
      </c>
      <c r="C55" s="208">
        <f>INDEX(Tri_Incurred_AttrorTot!$B46:$CC46,1,MATCH(B55,$A$21:$A$100)-$P55)/unit</f>
        <v>2378.9</v>
      </c>
      <c r="D55" s="208">
        <f>INDEX(Tri_Incurred_AttrorTot!$B46:$CC46,1,Tot_Acc_Per-$P55)/unit</f>
        <v>2379.4</v>
      </c>
      <c r="E55" s="87">
        <f t="shared" si="6"/>
        <v>0.5</v>
      </c>
      <c r="F55" s="87">
        <f>IF(AI55-FSR_M&gt;0,VLOOKUP((MATCH(LastFSR,$A$21:$A$100,1)-MATCH(A55,$A$21:$A$100,1))*3+3,$AI$21:$AU$100,5+MATCH(FSR_M,AN$16:$AU$16),0),VLOOKUP(3,$AI$21:$AU$100,5+MATCH((MATCH($D$16,$A$21:$A$100,1)-MATCH($A55,$A$21:$A$100,1))*3,$AN$16:$AU$16,1),0))*M55</f>
        <v>-54.945000000000086</v>
      </c>
      <c r="G55" s="87">
        <f t="shared" si="1"/>
        <v>55.445000000000086</v>
      </c>
      <c r="H55" s="88">
        <f t="shared" si="7"/>
        <v>-9.1000091000090853E-3</v>
      </c>
      <c r="I55" s="17"/>
      <c r="J55" s="89" t="str">
        <f t="shared" si="8"/>
        <v>2007 Q3</v>
      </c>
      <c r="K55" s="87">
        <f t="shared" si="9"/>
        <v>2379.4</v>
      </c>
      <c r="L55" s="87">
        <f t="shared" si="10"/>
        <v>2379.4</v>
      </c>
      <c r="M55" s="279">
        <f t="shared" si="46"/>
        <v>2323.9549999999999</v>
      </c>
      <c r="N55" s="87">
        <f t="shared" si="11"/>
        <v>55.445000000000164</v>
      </c>
      <c r="O55" s="88">
        <f t="shared" si="12"/>
        <v>2.3858035116859046E-2</v>
      </c>
      <c r="P55" s="744">
        <f t="shared" si="24"/>
        <v>34</v>
      </c>
      <c r="R55" s="93"/>
      <c r="S55" s="22"/>
      <c r="T55" s="20"/>
      <c r="U55" s="20"/>
      <c r="V55" s="20"/>
      <c r="W55" s="20"/>
      <c r="X55" s="20"/>
      <c r="Y55" s="20"/>
      <c r="Z55" s="20"/>
      <c r="AA55" s="61"/>
      <c r="AB55" s="17"/>
      <c r="AC55" s="17"/>
      <c r="AD55" s="192">
        <f>IF(AI55-FSR_M&gt;0,VLOOKUP((MATCH(LastFSR,$A$21:$A$100,1)-MATCH(A55,$A$21:$A$100,1))*3+3,$AI$21:$AU$100,5+MATCH(FSR_M,AN$16:$AU$16),0),VLOOKUP(3,$AI$21:$AU$100,5+MATCH((MATCH($D$16,$A$21:$A$100,1)-MATCH($A55,$A$21:$A$100,1))*3,$AN$16:$AU$16,1),0))</f>
        <v>-2.364288465138098E-2</v>
      </c>
      <c r="AE55" s="192">
        <f>VLOOKUP((MATCH(LastFSR,$A$21:$A$100,1)-MATCH(A55,$A$21:$A$100,1))*3+3,$AI$21:$AU$100,5+MATCH(FSR_M,AN$16:$AU$16),0)</f>
        <v>-2.364288465138098E-2</v>
      </c>
      <c r="AF55" s="192">
        <f t="shared" si="13"/>
        <v>0.13209108324291063</v>
      </c>
      <c r="AG55" s="17"/>
      <c r="AH55" s="17"/>
      <c r="AI55" s="89">
        <f t="shared" si="26"/>
        <v>84</v>
      </c>
      <c r="AJ55" s="121">
        <f>VLOOKUP(AI55,'User Entries'!$A$78:$E$157,2,0)</f>
        <v>1</v>
      </c>
      <c r="AK55" s="88">
        <f t="shared" si="4"/>
        <v>1</v>
      </c>
      <c r="AL55" s="121">
        <f t="shared" si="37"/>
        <v>1.0000005354425485</v>
      </c>
      <c r="AM55" s="17"/>
      <c r="AN55" s="163">
        <f t="shared" si="38"/>
        <v>5.3544254852155859E-7</v>
      </c>
      <c r="AO55" s="163">
        <f t="shared" si="39"/>
        <v>0</v>
      </c>
      <c r="AP55" s="163">
        <f t="shared" si="40"/>
        <v>0</v>
      </c>
      <c r="AQ55" s="163">
        <f t="shared" si="41"/>
        <v>0</v>
      </c>
      <c r="AR55" s="163">
        <f t="shared" si="42"/>
        <v>0</v>
      </c>
      <c r="AS55" s="163">
        <f t="shared" si="43"/>
        <v>0</v>
      </c>
      <c r="AT55" s="163">
        <f t="shared" si="44"/>
        <v>2.7299273655280842E-2</v>
      </c>
      <c r="AU55" s="163">
        <f t="shared" si="45"/>
        <v>2.122661642627266E-2</v>
      </c>
      <c r="AV55" s="17"/>
      <c r="AW55" s="17"/>
      <c r="AX55" s="89" t="str">
        <f t="shared" si="47"/>
        <v>2005 Q3</v>
      </c>
      <c r="AY55" s="286">
        <f t="shared" si="16"/>
        <v>1.0272992736552808</v>
      </c>
      <c r="AZ55" s="287">
        <f t="shared" si="17"/>
        <v>1.0212266164262729</v>
      </c>
      <c r="BA55" s="287">
        <v>1</v>
      </c>
      <c r="BB55" s="287">
        <f t="shared" si="18"/>
        <v>1</v>
      </c>
      <c r="BC55" s="287">
        <f t="shared" si="19"/>
        <v>0</v>
      </c>
      <c r="BD55" s="284"/>
      <c r="BE55" s="287" t="str">
        <f t="shared" si="20"/>
        <v>2007 Q3</v>
      </c>
      <c r="BF55" s="287">
        <f t="shared" si="21"/>
        <v>1.0238580351168591</v>
      </c>
      <c r="BG55" s="287">
        <f t="shared" si="22"/>
        <v>1</v>
      </c>
      <c r="BH55" s="287">
        <f>Summary_AttrorTotal!H52/Summary_AttrorTotal!J52</f>
        <v>1</v>
      </c>
      <c r="BI55" s="287">
        <f>Summary_AttrorTotal!I52/Summary_AttrorTotal!J52</f>
        <v>0</v>
      </c>
      <c r="BJ55" s="17"/>
      <c r="BK55" s="17"/>
      <c r="BL55" s="17"/>
      <c r="BM55" s="17"/>
      <c r="BN55" s="17"/>
      <c r="BO55" s="17"/>
      <c r="BP55" s="17"/>
      <c r="BQ55" s="17"/>
      <c r="BR55" s="17"/>
      <c r="BS55" s="17"/>
      <c r="BT55" s="17"/>
      <c r="BU55" s="17"/>
      <c r="BV55" s="17"/>
      <c r="BW55" s="17"/>
      <c r="BX55" s="17"/>
      <c r="BY55" s="17"/>
      <c r="BZ55" s="17"/>
      <c r="CA55" s="17"/>
      <c r="CB55" s="17"/>
      <c r="CC55" s="17"/>
      <c r="CD55" s="17"/>
      <c r="CE55" s="17"/>
      <c r="CF55" s="17"/>
      <c r="CG55" s="17"/>
      <c r="CH55" s="17"/>
      <c r="CI55" s="17"/>
      <c r="CJ55" s="17"/>
    </row>
    <row r="56" spans="1:88" s="54" customFormat="1">
      <c r="A56" s="89" t="str">
        <f>Tri_Incurred_AttrorTot!A47</f>
        <v>2007 Q4</v>
      </c>
      <c r="B56" s="757" t="str">
        <f t="shared" si="0"/>
        <v>2014 Q1</v>
      </c>
      <c r="C56" s="208">
        <f>INDEX(Tri_Incurred_AttrorTot!$B47:$CC47,1,MATCH(B56,$A$21:$A$100)-$P56)/unit</f>
        <v>3098.6379999999999</v>
      </c>
      <c r="D56" s="208">
        <f>INDEX(Tri_Incurred_AttrorTot!$B47:$CC47,1,Tot_Acc_Per-$P56)/unit</f>
        <v>3098.6379999999999</v>
      </c>
      <c r="E56" s="87">
        <f t="shared" si="6"/>
        <v>0</v>
      </c>
      <c r="F56" s="87">
        <f>IF(AI56-FSR_M&gt;0,VLOOKUP((MATCH(LastFSR,$A$21:$A$100,1)-MATCH(A56,$A$21:$A$100,1))*3+3,$AI$21:$AU$100,5+MATCH(FSR_M,AN$16:$AU$16),0),VLOOKUP(3,$AI$21:$AU$100,5+MATCH((MATCH($D$16,$A$21:$A$100,1)-MATCH($A56,$A$21:$A$100,1))*3,$AN$16:$AU$16,1),0))*M56</f>
        <v>73.260740810385855</v>
      </c>
      <c r="G56" s="87">
        <f t="shared" si="1"/>
        <v>-73.260740810385855</v>
      </c>
      <c r="H56" s="88">
        <f t="shared" si="7"/>
        <v>0</v>
      </c>
      <c r="I56" s="17"/>
      <c r="J56" s="89" t="str">
        <f t="shared" si="8"/>
        <v>2007 Q4</v>
      </c>
      <c r="K56" s="87">
        <f t="shared" si="9"/>
        <v>3098.6379999999999</v>
      </c>
      <c r="L56" s="87">
        <f t="shared" si="10"/>
        <v>3027.0693485602587</v>
      </c>
      <c r="M56" s="279">
        <f t="shared" si="46"/>
        <v>3098.6379999999999</v>
      </c>
      <c r="N56" s="87">
        <f t="shared" si="11"/>
        <v>-71.568651439741188</v>
      </c>
      <c r="O56" s="88">
        <f t="shared" si="12"/>
        <v>-2.3096809449745723E-2</v>
      </c>
      <c r="P56" s="744">
        <f t="shared" si="24"/>
        <v>35</v>
      </c>
      <c r="Q56" s="17"/>
      <c r="R56" s="93"/>
      <c r="S56" s="22"/>
      <c r="T56" s="20"/>
      <c r="U56" s="20"/>
      <c r="V56" s="20"/>
      <c r="W56" s="20"/>
      <c r="X56" s="20"/>
      <c r="Y56" s="20"/>
      <c r="Z56" s="20"/>
      <c r="AA56" s="61"/>
      <c r="AB56" s="17"/>
      <c r="AC56" s="17"/>
      <c r="AD56" s="192">
        <f>IF(AI56-FSR_M&gt;0,VLOOKUP((MATCH(LastFSR,$A$21:$A$100,1)-MATCH(A56,$A$21:$A$100,1))*3+3,$AI$21:$AU$100,5+MATCH(FSR_M,AN$16:$AU$16),0),VLOOKUP(3,$AI$21:$AU$100,5+MATCH((MATCH($D$16,$A$21:$A$100,1)-MATCH($A56,$A$21:$A$100,1))*3,$AN$16:$AU$16,1),0))</f>
        <v>2.364288465138098E-2</v>
      </c>
      <c r="AE56" s="192">
        <f>VLOOKUP((MATCH(LastFSR,$A$21:$A$100,1)-MATCH(A56,$A$21:$A$100,1))*3+3,$AI$21:$AU$100,5+MATCH(FSR_M,AN$16:$AU$16),0)</f>
        <v>2.364288465138098E-2</v>
      </c>
      <c r="AF56" s="192">
        <f t="shared" si="13"/>
        <v>0.13209108324291063</v>
      </c>
      <c r="AG56" s="17"/>
      <c r="AH56" s="17"/>
      <c r="AI56" s="89">
        <f t="shared" si="26"/>
        <v>81</v>
      </c>
      <c r="AJ56" s="121">
        <f>VLOOKUP(AI56,'User Entries'!$A$78:$E$157,2,0)</f>
        <v>0.97690319055025421</v>
      </c>
      <c r="AK56" s="88">
        <f t="shared" si="4"/>
        <v>1.023642884651381</v>
      </c>
      <c r="AL56" s="121">
        <f t="shared" si="37"/>
        <v>0.97690319055025421</v>
      </c>
      <c r="AM56" s="17"/>
      <c r="AN56" s="163">
        <f t="shared" si="38"/>
        <v>-2.364288465138098E-2</v>
      </c>
      <c r="AO56" s="163">
        <f t="shared" si="39"/>
        <v>-2.3642349208832458E-2</v>
      </c>
      <c r="AP56" s="163">
        <f t="shared" si="40"/>
        <v>-2.364288465138098E-2</v>
      </c>
      <c r="AQ56" s="163">
        <f t="shared" si="41"/>
        <v>-2.364288465138098E-2</v>
      </c>
      <c r="AR56" s="163">
        <f t="shared" si="42"/>
        <v>-2.364288465138098E-2</v>
      </c>
      <c r="AS56" s="163">
        <f t="shared" si="43"/>
        <v>-2.364288465138098E-2</v>
      </c>
      <c r="AT56" s="163">
        <f t="shared" si="44"/>
        <v>-2.364288465138098E-2</v>
      </c>
      <c r="AU56" s="163">
        <f t="shared" si="45"/>
        <v>3.6563890038998625E-3</v>
      </c>
      <c r="AV56" s="17"/>
      <c r="AW56" s="17"/>
      <c r="AX56" s="89" t="str">
        <f t="shared" si="47"/>
        <v>2005 Q2</v>
      </c>
      <c r="AY56" s="286">
        <f t="shared" si="16"/>
        <v>1.0212266164262727</v>
      </c>
      <c r="AZ56" s="287">
        <f t="shared" si="17"/>
        <v>1</v>
      </c>
      <c r="BA56" s="287">
        <v>1</v>
      </c>
      <c r="BB56" s="287">
        <f t="shared" si="18"/>
        <v>1</v>
      </c>
      <c r="BC56" s="287">
        <f t="shared" si="19"/>
        <v>0</v>
      </c>
      <c r="BD56" s="284"/>
      <c r="BE56" s="287" t="str">
        <f t="shared" si="20"/>
        <v>2007 Q4</v>
      </c>
      <c r="BF56" s="287">
        <f t="shared" si="21"/>
        <v>1</v>
      </c>
      <c r="BG56" s="287">
        <f t="shared" si="22"/>
        <v>1.023642884651381</v>
      </c>
      <c r="BH56" s="287">
        <f>Summary_AttrorTotal!H53/Summary_AttrorTotal!J53</f>
        <v>1</v>
      </c>
      <c r="BI56" s="287">
        <f>Summary_AttrorTotal!I53/Summary_AttrorTotal!J53</f>
        <v>0</v>
      </c>
      <c r="BJ56" s="17"/>
      <c r="BK56" s="17"/>
      <c r="BL56" s="17"/>
      <c r="BM56" s="17"/>
      <c r="BN56" s="17"/>
      <c r="BO56" s="17"/>
      <c r="BP56" s="17"/>
      <c r="BQ56" s="17"/>
      <c r="BR56" s="17"/>
      <c r="BS56" s="17"/>
      <c r="BT56" s="17"/>
      <c r="BU56" s="17"/>
      <c r="BV56" s="17"/>
      <c r="BW56" s="17"/>
      <c r="BX56" s="17"/>
      <c r="BY56" s="17"/>
      <c r="BZ56" s="17"/>
      <c r="CA56" s="17"/>
      <c r="CB56" s="17"/>
      <c r="CC56" s="17"/>
      <c r="CD56" s="17"/>
      <c r="CE56" s="17"/>
      <c r="CF56" s="17"/>
      <c r="CG56" s="17"/>
      <c r="CH56" s="17"/>
      <c r="CI56" s="17"/>
      <c r="CJ56" s="17"/>
    </row>
    <row r="57" spans="1:88" s="54" customFormat="1">
      <c r="A57" s="89" t="str">
        <f>Tri_Incurred_AttrorTot!A48</f>
        <v>2008 Q1</v>
      </c>
      <c r="B57" s="757" t="str">
        <f t="shared" si="0"/>
        <v>2014 Q1</v>
      </c>
      <c r="C57" s="208">
        <f>INDEX(Tri_Incurred_AttrorTot!$B48:$CC48,1,MATCH(B57,$A$21:$A$100)-$P57)/unit</f>
        <v>2352.5169999999998</v>
      </c>
      <c r="D57" s="208">
        <f>INDEX(Tri_Incurred_AttrorTot!$B48:$CC48,1,Tot_Acc_Per-$P57)/unit</f>
        <v>2352.5169999999998</v>
      </c>
      <c r="E57" s="87">
        <f t="shared" si="6"/>
        <v>0</v>
      </c>
      <c r="F57" s="87">
        <f>IF(AI57-FSR_M&gt;0,VLOOKUP((MATCH(LastFSR,$A$21:$A$100,1)-MATCH(A57,$A$21:$A$100,1))*3+3,$AI$21:$AU$100,5+MATCH(FSR_M,AN$16:$AU$16),0),VLOOKUP(3,$AI$21:$AU$100,5+MATCH((MATCH($D$16,$A$21:$A$100,1)-MATCH($A57,$A$21:$A$100,1))*3,$AN$16:$AU$16,1),0))*M57</f>
        <v>0</v>
      </c>
      <c r="G57" s="87">
        <f t="shared" si="1"/>
        <v>0</v>
      </c>
      <c r="H57" s="88">
        <f t="shared" si="7"/>
        <v>0</v>
      </c>
      <c r="I57" s="17"/>
      <c r="J57" s="89" t="str">
        <f t="shared" si="8"/>
        <v>2008 Q1</v>
      </c>
      <c r="K57" s="87">
        <f t="shared" si="9"/>
        <v>2352.5169999999998</v>
      </c>
      <c r="L57" s="87">
        <f t="shared" si="10"/>
        <v>2352.5169999999998</v>
      </c>
      <c r="M57" s="279">
        <f t="shared" si="46"/>
        <v>2352.5169999999998</v>
      </c>
      <c r="N57" s="87">
        <f t="shared" si="11"/>
        <v>0</v>
      </c>
      <c r="O57" s="88">
        <f t="shared" si="12"/>
        <v>0</v>
      </c>
      <c r="P57" s="744">
        <f t="shared" si="24"/>
        <v>36</v>
      </c>
      <c r="Q57" s="17"/>
      <c r="R57" s="93"/>
      <c r="S57" s="22"/>
      <c r="T57" s="20"/>
      <c r="U57" s="20"/>
      <c r="V57" s="20"/>
      <c r="W57" s="20"/>
      <c r="X57" s="20"/>
      <c r="Y57" s="20"/>
      <c r="Z57" s="20"/>
      <c r="AA57" s="61"/>
      <c r="AB57" s="17"/>
      <c r="AC57" s="17"/>
      <c r="AD57" s="192">
        <f>IF(AI57-FSR_M&gt;0,VLOOKUP((MATCH(LastFSR,$A$21:$A$100,1)-MATCH(A57,$A$21:$A$100,1))*3+3,$AI$21:$AU$100,5+MATCH(FSR_M,AN$16:$AU$16),0),VLOOKUP(3,$AI$21:$AU$100,5+MATCH((MATCH($D$16,$A$21:$A$100,1)-MATCH($A57,$A$21:$A$100,1))*3,$AN$16:$AU$16,1),0))</f>
        <v>0</v>
      </c>
      <c r="AE57" s="192">
        <f>VLOOKUP((MATCH(LastFSR,$A$21:$A$100,1)-MATCH(A57,$A$21:$A$100,1))*3+3,$AI$21:$AU$100,5+MATCH(FSR_M,AN$16:$AU$16),0)</f>
        <v>0</v>
      </c>
      <c r="AF57" s="192">
        <f t="shared" si="13"/>
        <v>0.13209108324291063</v>
      </c>
      <c r="AG57" s="17"/>
      <c r="AH57" s="17"/>
      <c r="AI57" s="89">
        <f t="shared" si="26"/>
        <v>78</v>
      </c>
      <c r="AJ57" s="121">
        <f>VLOOKUP(AI57,'User Entries'!$A$78:$E$157,2,0)</f>
        <v>1</v>
      </c>
      <c r="AK57" s="88">
        <f t="shared" si="4"/>
        <v>1</v>
      </c>
      <c r="AL57" s="121">
        <f t="shared" si="37"/>
        <v>1.023642884651381</v>
      </c>
      <c r="AM57" s="17"/>
      <c r="AN57" s="163">
        <f t="shared" si="38"/>
        <v>2.364288465138098E-2</v>
      </c>
      <c r="AO57" s="163">
        <f t="shared" si="39"/>
        <v>0</v>
      </c>
      <c r="AP57" s="163">
        <f t="shared" si="40"/>
        <v>5.3544254852155859E-7</v>
      </c>
      <c r="AQ57" s="163">
        <f t="shared" si="41"/>
        <v>0</v>
      </c>
      <c r="AR57" s="163">
        <f t="shared" si="42"/>
        <v>0</v>
      </c>
      <c r="AS57" s="163">
        <f t="shared" si="43"/>
        <v>0</v>
      </c>
      <c r="AT57" s="163">
        <f t="shared" si="44"/>
        <v>0</v>
      </c>
      <c r="AU57" s="163">
        <f t="shared" si="45"/>
        <v>0</v>
      </c>
      <c r="AV57" s="17"/>
      <c r="AW57" s="17"/>
      <c r="AX57" s="89" t="str">
        <f t="shared" si="47"/>
        <v>2005 Q1</v>
      </c>
      <c r="AY57" s="286">
        <f t="shared" si="16"/>
        <v>1</v>
      </c>
      <c r="AZ57" s="287">
        <f t="shared" si="17"/>
        <v>1</v>
      </c>
      <c r="BA57" s="287">
        <v>1</v>
      </c>
      <c r="BB57" s="287">
        <f t="shared" si="18"/>
        <v>1</v>
      </c>
      <c r="BC57" s="287">
        <f t="shared" si="19"/>
        <v>0</v>
      </c>
      <c r="BD57" s="284"/>
      <c r="BE57" s="287" t="str">
        <f t="shared" si="20"/>
        <v>2008 Q1</v>
      </c>
      <c r="BF57" s="287">
        <f t="shared" si="21"/>
        <v>1</v>
      </c>
      <c r="BG57" s="287">
        <f t="shared" si="22"/>
        <v>1</v>
      </c>
      <c r="BH57" s="287">
        <f>Summary_AttrorTotal!H54/Summary_AttrorTotal!J54</f>
        <v>1</v>
      </c>
      <c r="BI57" s="287">
        <f>Summary_AttrorTotal!I54/Summary_AttrorTotal!J54</f>
        <v>0</v>
      </c>
      <c r="BJ57" s="17"/>
      <c r="BK57" s="17"/>
      <c r="BL57" s="17"/>
      <c r="BM57" s="17"/>
      <c r="BN57" s="17"/>
      <c r="BO57" s="17"/>
      <c r="BP57" s="17"/>
      <c r="BQ57" s="17"/>
      <c r="BR57" s="17"/>
      <c r="BS57" s="17"/>
      <c r="BT57" s="17"/>
      <c r="BU57" s="17"/>
      <c r="BV57" s="17"/>
      <c r="BW57" s="17"/>
      <c r="BX57" s="17"/>
      <c r="BY57" s="17"/>
      <c r="BZ57" s="17"/>
      <c r="CA57" s="17"/>
      <c r="CB57" s="17"/>
      <c r="CC57" s="17"/>
      <c r="CD57" s="17"/>
      <c r="CE57" s="17"/>
      <c r="CF57" s="17"/>
      <c r="CG57" s="17"/>
      <c r="CH57" s="17"/>
      <c r="CI57" s="17"/>
      <c r="CJ57" s="17"/>
    </row>
    <row r="58" spans="1:88" s="54" customFormat="1">
      <c r="A58" s="89" t="str">
        <f>Tri_Incurred_AttrorTot!A49</f>
        <v>2008 Q2</v>
      </c>
      <c r="B58" s="757" t="str">
        <f t="shared" si="0"/>
        <v>2014 Q1</v>
      </c>
      <c r="C58" s="208">
        <f>INDEX(Tri_Incurred_AttrorTot!$B49:$CC49,1,MATCH(B58,$A$21:$A$100)-$P58)/unit</f>
        <v>2965.7919999999999</v>
      </c>
      <c r="D58" s="208">
        <f>INDEX(Tri_Incurred_AttrorTot!$B49:$CC49,1,Tot_Acc_Per-$P58)/unit</f>
        <v>2965.7919999999999</v>
      </c>
      <c r="E58" s="87">
        <f t="shared" si="6"/>
        <v>0</v>
      </c>
      <c r="F58" s="87">
        <f>IF(AI58-FSR_M&gt;0,VLOOKUP((MATCH(LastFSR,$A$21:$A$100,1)-MATCH(A58,$A$21:$A$100,1))*3+3,$AI$21:$AU$100,5+MATCH(FSR_M,AN$16:$AU$16),0),VLOOKUP(3,$AI$21:$AU$100,5+MATCH((MATCH($D$16,$A$21:$A$100,1)-MATCH($A58,$A$21:$A$100,1))*3,$AN$16:$AU$16,1),0))*M58</f>
        <v>0</v>
      </c>
      <c r="G58" s="87">
        <f t="shared" si="1"/>
        <v>0</v>
      </c>
      <c r="H58" s="88">
        <f t="shared" si="7"/>
        <v>0</v>
      </c>
      <c r="I58" s="17"/>
      <c r="J58" s="89" t="str">
        <f t="shared" si="8"/>
        <v>2008 Q2</v>
      </c>
      <c r="K58" s="87">
        <f t="shared" si="9"/>
        <v>2965.7919999999999</v>
      </c>
      <c r="L58" s="87">
        <f t="shared" si="10"/>
        <v>2965.7919999999999</v>
      </c>
      <c r="M58" s="279">
        <f t="shared" si="46"/>
        <v>2965.7919999999999</v>
      </c>
      <c r="N58" s="87">
        <f t="shared" si="11"/>
        <v>0</v>
      </c>
      <c r="O58" s="88">
        <f t="shared" si="12"/>
        <v>0</v>
      </c>
      <c r="P58" s="744">
        <f t="shared" si="24"/>
        <v>37</v>
      </c>
      <c r="Q58" s="17"/>
      <c r="R58" s="93"/>
      <c r="S58" s="22"/>
      <c r="T58" s="20"/>
      <c r="U58" s="20"/>
      <c r="V58" s="20"/>
      <c r="W58" s="20"/>
      <c r="X58" s="20"/>
      <c r="Y58" s="20"/>
      <c r="Z58" s="20"/>
      <c r="AA58" s="61"/>
      <c r="AB58" s="17"/>
      <c r="AC58" s="17"/>
      <c r="AD58" s="192">
        <f>IF(AI58-FSR_M&gt;0,VLOOKUP((MATCH(LastFSR,$A$21:$A$100,1)-MATCH(A58,$A$21:$A$100,1))*3+3,$AI$21:$AU$100,5+MATCH(FSR_M,AN$16:$AU$16),0),VLOOKUP(3,$AI$21:$AU$100,5+MATCH((MATCH($D$16,$A$21:$A$100,1)-MATCH($A58,$A$21:$A$100,1))*3,$AN$16:$AU$16,1),0))</f>
        <v>0</v>
      </c>
      <c r="AE58" s="192">
        <f>VLOOKUP((MATCH(LastFSR,$A$21:$A$100,1)-MATCH(A58,$A$21:$A$100,1))*3+3,$AI$21:$AU$100,5+MATCH(FSR_M,AN$16:$AU$16),0)</f>
        <v>0</v>
      </c>
      <c r="AF58" s="192">
        <f t="shared" si="13"/>
        <v>0.13209108324291063</v>
      </c>
      <c r="AG58" s="17"/>
      <c r="AH58" s="17"/>
      <c r="AI58" s="89">
        <f t="shared" si="26"/>
        <v>75</v>
      </c>
      <c r="AJ58" s="121">
        <f>VLOOKUP(AI58,'User Entries'!$A$78:$E$157,2,0)</f>
        <v>1</v>
      </c>
      <c r="AK58" s="88">
        <f t="shared" si="4"/>
        <v>1</v>
      </c>
      <c r="AL58" s="121">
        <f t="shared" si="37"/>
        <v>1</v>
      </c>
      <c r="AM58" s="17"/>
      <c r="AN58" s="163">
        <f t="shared" si="38"/>
        <v>0</v>
      </c>
      <c r="AO58" s="163">
        <f t="shared" si="39"/>
        <v>2.364288465138098E-2</v>
      </c>
      <c r="AP58" s="163">
        <f t="shared" si="40"/>
        <v>0</v>
      </c>
      <c r="AQ58" s="163">
        <f t="shared" si="41"/>
        <v>5.3544254852155859E-7</v>
      </c>
      <c r="AR58" s="163">
        <f t="shared" si="42"/>
        <v>0</v>
      </c>
      <c r="AS58" s="163">
        <f t="shared" si="43"/>
        <v>0</v>
      </c>
      <c r="AT58" s="163">
        <f t="shared" si="44"/>
        <v>0</v>
      </c>
      <c r="AU58" s="163">
        <f t="shared" si="45"/>
        <v>0</v>
      </c>
      <c r="AV58" s="17"/>
      <c r="AW58" s="17"/>
      <c r="AX58" s="89" t="str">
        <f t="shared" si="47"/>
        <v>2004 Q4</v>
      </c>
      <c r="AY58" s="286">
        <f t="shared" si="16"/>
        <v>1</v>
      </c>
      <c r="AZ58" s="287">
        <f t="shared" si="17"/>
        <v>1</v>
      </c>
      <c r="BA58" s="287">
        <v>1</v>
      </c>
      <c r="BB58" s="287">
        <f t="shared" si="18"/>
        <v>1</v>
      </c>
      <c r="BC58" s="287">
        <f t="shared" si="19"/>
        <v>0</v>
      </c>
      <c r="BD58" s="284"/>
      <c r="BE58" s="287" t="str">
        <f t="shared" si="20"/>
        <v>2008 Q2</v>
      </c>
      <c r="BF58" s="287">
        <f t="shared" si="21"/>
        <v>1</v>
      </c>
      <c r="BG58" s="287">
        <f t="shared" si="22"/>
        <v>1</v>
      </c>
      <c r="BH58" s="287">
        <f>Summary_AttrorTotal!H55/Summary_AttrorTotal!J55</f>
        <v>1</v>
      </c>
      <c r="BI58" s="287">
        <f>Summary_AttrorTotal!I55/Summary_AttrorTotal!J55</f>
        <v>0</v>
      </c>
      <c r="BJ58" s="17"/>
      <c r="BK58" s="17"/>
      <c r="BL58" s="17"/>
      <c r="BM58" s="17"/>
      <c r="BN58" s="17"/>
      <c r="BO58" s="17"/>
      <c r="BP58" s="17"/>
      <c r="BQ58" s="17"/>
      <c r="BR58" s="17"/>
      <c r="BS58" s="17"/>
      <c r="BT58" s="17"/>
      <c r="BU58" s="17"/>
      <c r="BV58" s="17"/>
      <c r="BW58" s="17"/>
      <c r="BX58" s="17"/>
      <c r="BY58" s="17"/>
      <c r="BZ58" s="17"/>
      <c r="CA58" s="17"/>
      <c r="CB58" s="17"/>
      <c r="CC58" s="17"/>
      <c r="CD58" s="17"/>
      <c r="CE58" s="17"/>
      <c r="CF58" s="17"/>
      <c r="CG58" s="17"/>
      <c r="CH58" s="17"/>
      <c r="CI58" s="17"/>
      <c r="CJ58" s="17"/>
    </row>
    <row r="59" spans="1:88" s="54" customFormat="1">
      <c r="A59" s="89" t="str">
        <f>Tri_Incurred_AttrorTot!A50</f>
        <v>2008 Q3</v>
      </c>
      <c r="B59" s="757" t="str">
        <f t="shared" si="0"/>
        <v>2014 Q1</v>
      </c>
      <c r="C59" s="208">
        <f>INDEX(Tri_Incurred_AttrorTot!$B50:$CC50,1,MATCH(B59,$A$21:$A$100)-$P59)/unit</f>
        <v>2241.2620000000002</v>
      </c>
      <c r="D59" s="208">
        <f>INDEX(Tri_Incurred_AttrorTot!$B50:$CC50,1,Tot_Acc_Per-$P59)/unit</f>
        <v>2241.2620000000002</v>
      </c>
      <c r="E59" s="87">
        <f t="shared" si="6"/>
        <v>0</v>
      </c>
      <c r="F59" s="87">
        <f>IF(AI59-FSR_M&gt;0,VLOOKUP((MATCH(LastFSR,$A$21:$A$100,1)-MATCH(A59,$A$21:$A$100,1))*3+3,$AI$21:$AU$100,5+MATCH(FSR_M,AN$16:$AU$16),0),VLOOKUP(3,$AI$21:$AU$100,5+MATCH((MATCH($D$16,$A$21:$A$100,1)-MATCH($A59,$A$21:$A$100,1))*3,$AN$16:$AU$16,1),0))*M59</f>
        <v>0</v>
      </c>
      <c r="G59" s="87">
        <f t="shared" si="1"/>
        <v>0</v>
      </c>
      <c r="H59" s="88">
        <f t="shared" si="7"/>
        <v>0</v>
      </c>
      <c r="I59" s="17"/>
      <c r="J59" s="89" t="str">
        <f t="shared" si="8"/>
        <v>2008 Q3</v>
      </c>
      <c r="K59" s="87">
        <f t="shared" si="9"/>
        <v>2241.2620000000002</v>
      </c>
      <c r="L59" s="87">
        <f t="shared" si="10"/>
        <v>2241.2620000000002</v>
      </c>
      <c r="M59" s="279">
        <f t="shared" si="46"/>
        <v>2241.2620000000002</v>
      </c>
      <c r="N59" s="87">
        <f t="shared" si="11"/>
        <v>0</v>
      </c>
      <c r="O59" s="88">
        <f t="shared" si="12"/>
        <v>0</v>
      </c>
      <c r="P59" s="744">
        <f t="shared" si="24"/>
        <v>38</v>
      </c>
      <c r="Q59" s="17"/>
      <c r="R59" s="93"/>
      <c r="S59" s="22"/>
      <c r="T59" s="20"/>
      <c r="U59" s="20"/>
      <c r="V59" s="20"/>
      <c r="W59" s="20"/>
      <c r="X59" s="20"/>
      <c r="Y59" s="20"/>
      <c r="Z59" s="20"/>
      <c r="AA59" s="61"/>
      <c r="AB59" s="17"/>
      <c r="AC59" s="17"/>
      <c r="AD59" s="192">
        <f>IF(AI59-FSR_M&gt;0,VLOOKUP((MATCH(LastFSR,$A$21:$A$100,1)-MATCH(A59,$A$21:$A$100,1))*3+3,$AI$21:$AU$100,5+MATCH(FSR_M,AN$16:$AU$16),0),VLOOKUP(3,$AI$21:$AU$100,5+MATCH((MATCH($D$16,$A$21:$A$100,1)-MATCH($A59,$A$21:$A$100,1))*3,$AN$16:$AU$16,1),0))</f>
        <v>0</v>
      </c>
      <c r="AE59" s="192">
        <f>VLOOKUP((MATCH(LastFSR,$A$21:$A$100,1)-MATCH(A59,$A$21:$A$100,1))*3+3,$AI$21:$AU$100,5+MATCH(FSR_M,AN$16:$AU$16),0)</f>
        <v>0</v>
      </c>
      <c r="AF59" s="192">
        <f t="shared" si="13"/>
        <v>0.13209108324291063</v>
      </c>
      <c r="AG59" s="17"/>
      <c r="AH59" s="17"/>
      <c r="AI59" s="89">
        <f t="shared" si="26"/>
        <v>72</v>
      </c>
      <c r="AJ59" s="121">
        <f>VLOOKUP(AI59,'User Entries'!$A$78:$E$157,2,0)</f>
        <v>1</v>
      </c>
      <c r="AK59" s="88">
        <f t="shared" si="4"/>
        <v>1</v>
      </c>
      <c r="AL59" s="121">
        <f t="shared" si="37"/>
        <v>1</v>
      </c>
      <c r="AM59" s="17"/>
      <c r="AN59" s="163">
        <f t="shared" si="38"/>
        <v>0</v>
      </c>
      <c r="AO59" s="163">
        <f t="shared" si="39"/>
        <v>0</v>
      </c>
      <c r="AP59" s="163">
        <f t="shared" si="40"/>
        <v>2.364288465138098E-2</v>
      </c>
      <c r="AQ59" s="163">
        <f t="shared" si="41"/>
        <v>0</v>
      </c>
      <c r="AR59" s="163">
        <f t="shared" si="42"/>
        <v>5.3544254852155859E-7</v>
      </c>
      <c r="AS59" s="163">
        <f t="shared" si="43"/>
        <v>0</v>
      </c>
      <c r="AT59" s="163">
        <f t="shared" si="44"/>
        <v>0</v>
      </c>
      <c r="AU59" s="163">
        <f t="shared" si="45"/>
        <v>0</v>
      </c>
      <c r="AV59" s="17"/>
      <c r="AW59" s="17"/>
      <c r="AX59" s="89" t="str">
        <f t="shared" si="47"/>
        <v>2004 Q3</v>
      </c>
      <c r="AY59" s="286">
        <f t="shared" si="16"/>
        <v>1</v>
      </c>
      <c r="AZ59" s="287">
        <f t="shared" si="17"/>
        <v>1</v>
      </c>
      <c r="BA59" s="287">
        <v>1</v>
      </c>
      <c r="BB59" s="287">
        <f t="shared" si="18"/>
        <v>1</v>
      </c>
      <c r="BC59" s="287">
        <f t="shared" si="19"/>
        <v>0</v>
      </c>
      <c r="BD59" s="284"/>
      <c r="BE59" s="287" t="str">
        <f t="shared" si="20"/>
        <v>2008 Q3</v>
      </c>
      <c r="BF59" s="287">
        <f t="shared" si="21"/>
        <v>1</v>
      </c>
      <c r="BG59" s="287">
        <f t="shared" si="22"/>
        <v>1</v>
      </c>
      <c r="BH59" s="287">
        <f>Summary_AttrorTotal!H56/Summary_AttrorTotal!J56</f>
        <v>1</v>
      </c>
      <c r="BI59" s="287">
        <f>Summary_AttrorTotal!I56/Summary_AttrorTotal!J56</f>
        <v>0</v>
      </c>
      <c r="BJ59" s="17"/>
      <c r="BK59" s="17"/>
      <c r="BL59" s="17"/>
      <c r="BM59" s="17"/>
      <c r="BN59" s="17"/>
      <c r="BO59" s="17"/>
      <c r="BP59" s="17"/>
      <c r="BQ59" s="17"/>
      <c r="BR59" s="17"/>
      <c r="BS59" s="17"/>
      <c r="BT59" s="17"/>
      <c r="BU59" s="17"/>
      <c r="BV59" s="17"/>
      <c r="BW59" s="17"/>
      <c r="BX59" s="17"/>
      <c r="BY59" s="17"/>
      <c r="BZ59" s="17"/>
      <c r="CA59" s="17"/>
      <c r="CB59" s="17"/>
      <c r="CC59" s="17"/>
      <c r="CD59" s="17"/>
      <c r="CE59" s="17"/>
      <c r="CF59" s="17"/>
      <c r="CG59" s="17"/>
      <c r="CH59" s="17"/>
      <c r="CI59" s="17"/>
      <c r="CJ59" s="17"/>
    </row>
    <row r="60" spans="1:88" s="54" customFormat="1">
      <c r="A60" s="89" t="str">
        <f>Tri_Incurred_AttrorTot!A51</f>
        <v>2008 Q4</v>
      </c>
      <c r="B60" s="757" t="str">
        <f t="shared" si="0"/>
        <v>2014 Q1</v>
      </c>
      <c r="C60" s="208">
        <f>INDEX(Tri_Incurred_AttrorTot!$B51:$CC51,1,MATCH(B60,$A$21:$A$100)-$P60)/unit</f>
        <v>2172.7359999999999</v>
      </c>
      <c r="D60" s="208">
        <f>INDEX(Tri_Incurred_AttrorTot!$B51:$CC51,1,Tot_Acc_Per-$P60)/unit</f>
        <v>2172.7359999999999</v>
      </c>
      <c r="E60" s="87">
        <f t="shared" si="6"/>
        <v>0</v>
      </c>
      <c r="F60" s="87">
        <f>IF(AI60-FSR_M&gt;0,VLOOKUP((MATCH(LastFSR,$A$21:$A$100,1)-MATCH(A60,$A$21:$A$100,1))*3+3,$AI$21:$AU$100,5+MATCH(FSR_M,AN$16:$AU$16),0),VLOOKUP(3,$AI$21:$AU$100,5+MATCH((MATCH($D$16,$A$21:$A$100,1)-MATCH($A60,$A$21:$A$100,1))*3,$AN$16:$AU$16,1),0))*M60</f>
        <v>0</v>
      </c>
      <c r="G60" s="87">
        <f t="shared" si="1"/>
        <v>0</v>
      </c>
      <c r="H60" s="88">
        <f t="shared" si="7"/>
        <v>0</v>
      </c>
      <c r="I60" s="17"/>
      <c r="J60" s="89" t="str">
        <f t="shared" si="8"/>
        <v>2008 Q4</v>
      </c>
      <c r="K60" s="87">
        <f t="shared" si="9"/>
        <v>2172.7359999999999</v>
      </c>
      <c r="L60" s="87">
        <f t="shared" si="10"/>
        <v>2172.7359999999999</v>
      </c>
      <c r="M60" s="279">
        <f t="shared" si="46"/>
        <v>2172.7359999999999</v>
      </c>
      <c r="N60" s="87">
        <f t="shared" si="11"/>
        <v>0</v>
      </c>
      <c r="O60" s="88">
        <f t="shared" si="12"/>
        <v>0</v>
      </c>
      <c r="P60" s="744">
        <f t="shared" si="24"/>
        <v>39</v>
      </c>
      <c r="Q60" s="17"/>
      <c r="R60" s="94"/>
      <c r="S60" s="95"/>
      <c r="T60" s="20"/>
      <c r="U60" s="20"/>
      <c r="V60" s="20"/>
      <c r="W60" s="20"/>
      <c r="X60" s="20"/>
      <c r="Y60" s="20"/>
      <c r="Z60" s="20"/>
      <c r="AA60" s="61"/>
      <c r="AB60" s="17"/>
      <c r="AC60" s="17"/>
      <c r="AD60" s="192">
        <f>IF(AI60-FSR_M&gt;0,VLOOKUP((MATCH(LastFSR,$A$21:$A$100,1)-MATCH(A60,$A$21:$A$100,1))*3+3,$AI$21:$AU$100,5+MATCH(FSR_M,AN$16:$AU$16),0),VLOOKUP(3,$AI$21:$AU$100,5+MATCH((MATCH($D$16,$A$21:$A$100,1)-MATCH($A60,$A$21:$A$100,1))*3,$AN$16:$AU$16,1),0))</f>
        <v>0</v>
      </c>
      <c r="AE60" s="192">
        <f>VLOOKUP((MATCH(LastFSR,$A$21:$A$100,1)-MATCH(A60,$A$21:$A$100,1))*3+3,$AI$21:$AU$100,5+MATCH(FSR_M,AN$16:$AU$16),0)</f>
        <v>0</v>
      </c>
      <c r="AF60" s="192">
        <f t="shared" si="13"/>
        <v>0.13209108324291063</v>
      </c>
      <c r="AG60" s="17"/>
      <c r="AH60" s="17"/>
      <c r="AI60" s="89">
        <f t="shared" si="26"/>
        <v>69</v>
      </c>
      <c r="AJ60" s="121">
        <f>VLOOKUP(AI60,'User Entries'!$A$78:$E$157,2,0)</f>
        <v>1</v>
      </c>
      <c r="AK60" s="88">
        <f t="shared" si="4"/>
        <v>1</v>
      </c>
      <c r="AL60" s="121">
        <f t="shared" si="37"/>
        <v>1</v>
      </c>
      <c r="AM60" s="17"/>
      <c r="AN60" s="163">
        <f t="shared" si="38"/>
        <v>0</v>
      </c>
      <c r="AO60" s="163">
        <f t="shared" si="39"/>
        <v>0</v>
      </c>
      <c r="AP60" s="163">
        <f t="shared" si="40"/>
        <v>0</v>
      </c>
      <c r="AQ60" s="163">
        <f t="shared" si="41"/>
        <v>2.364288465138098E-2</v>
      </c>
      <c r="AR60" s="163">
        <f t="shared" si="42"/>
        <v>0</v>
      </c>
      <c r="AS60" s="163">
        <f t="shared" si="43"/>
        <v>5.3544254852155859E-7</v>
      </c>
      <c r="AT60" s="163">
        <f t="shared" si="44"/>
        <v>0</v>
      </c>
      <c r="AU60" s="163">
        <f t="shared" si="45"/>
        <v>0</v>
      </c>
      <c r="AV60" s="17"/>
      <c r="AW60" s="17"/>
      <c r="AX60" s="89" t="str">
        <f t="shared" si="47"/>
        <v>2004 Q2</v>
      </c>
      <c r="AY60" s="286">
        <f t="shared" si="16"/>
        <v>1</v>
      </c>
      <c r="AZ60" s="287">
        <f t="shared" si="17"/>
        <v>1</v>
      </c>
      <c r="BA60" s="287">
        <v>1</v>
      </c>
      <c r="BB60" s="287">
        <f t="shared" si="18"/>
        <v>1</v>
      </c>
      <c r="BC60" s="287">
        <f t="shared" si="19"/>
        <v>0</v>
      </c>
      <c r="BD60" s="284"/>
      <c r="BE60" s="287" t="str">
        <f t="shared" si="20"/>
        <v>2008 Q4</v>
      </c>
      <c r="BF60" s="287">
        <f t="shared" si="21"/>
        <v>1</v>
      </c>
      <c r="BG60" s="287">
        <f t="shared" si="22"/>
        <v>1</v>
      </c>
      <c r="BH60" s="287">
        <f>Summary_AttrorTotal!H57/Summary_AttrorTotal!J57</f>
        <v>1</v>
      </c>
      <c r="BI60" s="287">
        <f>Summary_AttrorTotal!I57/Summary_AttrorTotal!J57</f>
        <v>0</v>
      </c>
      <c r="BJ60" s="17"/>
      <c r="BK60" s="17"/>
      <c r="BL60" s="17"/>
      <c r="BM60" s="17"/>
      <c r="BN60" s="17"/>
      <c r="BO60" s="17"/>
      <c r="BP60" s="17"/>
      <c r="BQ60" s="17"/>
      <c r="BR60" s="17"/>
      <c r="BS60" s="17"/>
      <c r="BT60" s="17"/>
      <c r="BU60" s="17"/>
      <c r="BV60" s="17"/>
      <c r="BW60" s="17"/>
      <c r="BX60" s="17"/>
      <c r="BY60" s="17"/>
      <c r="BZ60" s="17"/>
      <c r="CA60" s="17"/>
      <c r="CB60" s="17"/>
      <c r="CC60" s="17"/>
      <c r="CD60" s="17"/>
      <c r="CE60" s="17"/>
      <c r="CF60" s="17"/>
      <c r="CG60" s="17"/>
      <c r="CH60" s="17"/>
      <c r="CI60" s="17"/>
      <c r="CJ60" s="17"/>
    </row>
    <row r="61" spans="1:88" s="54" customFormat="1">
      <c r="A61" s="89" t="str">
        <f>Tri_Incurred_AttrorTot!A52</f>
        <v>2009 Q1</v>
      </c>
      <c r="B61" s="757" t="str">
        <f t="shared" si="0"/>
        <v>2014 Q1</v>
      </c>
      <c r="C61" s="208">
        <f>INDEX(Tri_Incurred_AttrorTot!$B52:$CC52,1,MATCH(B61,$A$21:$A$100)-$P61)/unit</f>
        <v>2165.84</v>
      </c>
      <c r="D61" s="208">
        <f>INDEX(Tri_Incurred_AttrorTot!$B52:$CC52,1,Tot_Acc_Per-$P61)/unit</f>
        <v>2165.84</v>
      </c>
      <c r="E61" s="87">
        <f t="shared" si="6"/>
        <v>0</v>
      </c>
      <c r="F61" s="87">
        <f>IF(AI61-FSR_M&gt;0,VLOOKUP((MATCH(LastFSR,$A$21:$A$100,1)-MATCH(A61,$A$21:$A$100,1))*3+3,$AI$21:$AU$100,5+MATCH(FSR_M,AN$16:$AU$16),0),VLOOKUP(3,$AI$21:$AU$100,5+MATCH((MATCH($D$16,$A$21:$A$100,1)-MATCH($A61,$A$21:$A$100,1))*3,$AN$16:$AU$16,1),0))*M61</f>
        <v>-1.0000000004374314E-3</v>
      </c>
      <c r="G61" s="87">
        <f t="shared" si="1"/>
        <v>1.0000000004374314E-3</v>
      </c>
      <c r="H61" s="88">
        <f t="shared" si="7"/>
        <v>0</v>
      </c>
      <c r="I61" s="17"/>
      <c r="J61" s="89" t="str">
        <f t="shared" si="8"/>
        <v>2009 Q1</v>
      </c>
      <c r="K61" s="87">
        <f t="shared" si="9"/>
        <v>2165.84</v>
      </c>
      <c r="L61" s="87">
        <f t="shared" si="10"/>
        <v>2165.84</v>
      </c>
      <c r="M61" s="279">
        <f t="shared" si="46"/>
        <v>2165.8389999999995</v>
      </c>
      <c r="N61" s="87">
        <f t="shared" si="11"/>
        <v>1.0000000006584742E-3</v>
      </c>
      <c r="O61" s="88">
        <f t="shared" si="12"/>
        <v>4.6171483691007246E-7</v>
      </c>
      <c r="P61" s="744">
        <f t="shared" si="24"/>
        <v>40</v>
      </c>
      <c r="Q61" s="17"/>
      <c r="R61" s="60"/>
      <c r="S61" s="20"/>
      <c r="T61" s="20"/>
      <c r="U61" s="20"/>
      <c r="V61" s="20"/>
      <c r="W61" s="20"/>
      <c r="X61" s="20"/>
      <c r="Y61" s="20"/>
      <c r="Z61" s="20"/>
      <c r="AA61" s="61"/>
      <c r="AB61" s="17"/>
      <c r="AC61" s="17"/>
      <c r="AD61" s="192">
        <f>IF(AI61-FSR_M&gt;0,VLOOKUP((MATCH(LastFSR,$A$21:$A$100,1)-MATCH(A61,$A$21:$A$100,1))*3+3,$AI$21:$AU$100,5+MATCH(FSR_M,AN$16:$AU$16),0),VLOOKUP(3,$AI$21:$AU$100,5+MATCH((MATCH($D$16,$A$21:$A$100,1)-MATCH($A61,$A$21:$A$100,1))*3,$AN$16:$AU$16,1),0))</f>
        <v>-4.6171483680801373E-7</v>
      </c>
      <c r="AE61" s="192">
        <f>VLOOKUP((MATCH(LastFSR,$A$21:$A$100,1)-MATCH(A61,$A$21:$A$100,1))*3+3,$AI$21:$AU$100,5+MATCH(FSR_M,AN$16:$AU$16),0)</f>
        <v>-4.6171483680801373E-7</v>
      </c>
      <c r="AF61" s="192">
        <f t="shared" si="13"/>
        <v>0.13209108324291063</v>
      </c>
      <c r="AG61" s="17"/>
      <c r="AH61" s="17"/>
      <c r="AI61" s="89">
        <f t="shared" si="26"/>
        <v>66</v>
      </c>
      <c r="AJ61" s="121">
        <f>VLOOKUP(AI61,'User Entries'!$A$78:$E$157,2,0)</f>
        <v>1</v>
      </c>
      <c r="AK61" s="88">
        <f t="shared" si="4"/>
        <v>1</v>
      </c>
      <c r="AL61" s="121">
        <f t="shared" si="37"/>
        <v>1</v>
      </c>
      <c r="AM61" s="17"/>
      <c r="AN61" s="163">
        <f t="shared" si="38"/>
        <v>0</v>
      </c>
      <c r="AO61" s="163">
        <f t="shared" si="39"/>
        <v>0</v>
      </c>
      <c r="AP61" s="163">
        <f t="shared" si="40"/>
        <v>0</v>
      </c>
      <c r="AQ61" s="163">
        <f t="shared" si="41"/>
        <v>0</v>
      </c>
      <c r="AR61" s="163">
        <f t="shared" si="42"/>
        <v>2.364288465138098E-2</v>
      </c>
      <c r="AS61" s="163">
        <f t="shared" si="43"/>
        <v>0</v>
      </c>
      <c r="AT61" s="163">
        <f t="shared" si="44"/>
        <v>5.3544254852155859E-7</v>
      </c>
      <c r="AU61" s="163">
        <f t="shared" si="45"/>
        <v>0</v>
      </c>
      <c r="AV61" s="17"/>
      <c r="AW61" s="17"/>
      <c r="AX61" s="89" t="str">
        <f t="shared" si="47"/>
        <v>2004 Q1</v>
      </c>
      <c r="AY61" s="286">
        <f t="shared" si="16"/>
        <v>1</v>
      </c>
      <c r="AZ61" s="287">
        <f t="shared" si="17"/>
        <v>1</v>
      </c>
      <c r="BA61" s="287">
        <v>1</v>
      </c>
      <c r="BB61" s="287">
        <f t="shared" si="18"/>
        <v>1</v>
      </c>
      <c r="BC61" s="287">
        <f t="shared" si="19"/>
        <v>0</v>
      </c>
      <c r="BD61" s="284"/>
      <c r="BE61" s="287" t="str">
        <f t="shared" si="20"/>
        <v>2009 Q1</v>
      </c>
      <c r="BF61" s="287">
        <f t="shared" si="21"/>
        <v>1.0000004617148368</v>
      </c>
      <c r="BG61" s="287">
        <f t="shared" si="22"/>
        <v>1</v>
      </c>
      <c r="BH61" s="287">
        <f>Summary_AttrorTotal!H58/Summary_AttrorTotal!J58</f>
        <v>1</v>
      </c>
      <c r="BI61" s="287">
        <f>Summary_AttrorTotal!I58/Summary_AttrorTotal!J58</f>
        <v>0</v>
      </c>
      <c r="BJ61" s="17"/>
      <c r="BK61" s="17"/>
      <c r="BL61" s="17"/>
      <c r="BM61" s="17"/>
      <c r="BN61" s="17"/>
      <c r="BO61" s="17"/>
      <c r="BP61" s="17"/>
      <c r="BQ61" s="17"/>
      <c r="BR61" s="17"/>
      <c r="BS61" s="17"/>
      <c r="BT61" s="17"/>
      <c r="BU61" s="17"/>
      <c r="BV61" s="17"/>
      <c r="BW61" s="17"/>
      <c r="BX61" s="17"/>
      <c r="BY61" s="17"/>
      <c r="BZ61" s="17"/>
      <c r="CA61" s="17"/>
      <c r="CB61" s="17"/>
      <c r="CC61" s="17"/>
      <c r="CD61" s="17"/>
      <c r="CE61" s="17"/>
      <c r="CF61" s="17"/>
      <c r="CG61" s="17"/>
      <c r="CH61" s="17"/>
      <c r="CI61" s="17"/>
      <c r="CJ61" s="17"/>
    </row>
    <row r="62" spans="1:88" s="54" customFormat="1">
      <c r="A62" s="89" t="str">
        <f>Tri_Incurred_AttrorTot!A53</f>
        <v>2009 Q2</v>
      </c>
      <c r="B62" s="757" t="str">
        <f t="shared" si="0"/>
        <v>2014 Q1</v>
      </c>
      <c r="C62" s="208">
        <f>INDEX(Tri_Incurred_AttrorTot!$B53:$CC53,1,MATCH(B62,$A$21:$A$100)-$P62)/unit</f>
        <v>2545.9009999999998</v>
      </c>
      <c r="D62" s="208">
        <f>INDEX(Tri_Incurred_AttrorTot!$B53:$CC53,1,Tot_Acc_Per-$P62)/unit</f>
        <v>2545.9009999999998</v>
      </c>
      <c r="E62" s="87">
        <f t="shared" si="6"/>
        <v>0</v>
      </c>
      <c r="F62" s="87">
        <f>IF(AI62-FSR_M&gt;0,VLOOKUP((MATCH(LastFSR,$A$21:$A$100,1)-MATCH(A62,$A$21:$A$100,1))*3+3,$AI$21:$AU$100,5+MATCH(FSR_M,AN$16:$AU$16),0),VLOOKUP(3,$AI$21:$AU$100,5+MATCH((MATCH($D$16,$A$21:$A$100,1)-MATCH($A62,$A$21:$A$100,1))*3,$AN$16:$AU$16,1),0))*M62</f>
        <v>6.6458191655620933</v>
      </c>
      <c r="G62" s="87">
        <f t="shared" si="1"/>
        <v>-6.6458191655620933</v>
      </c>
      <c r="H62" s="88">
        <f t="shared" si="7"/>
        <v>0</v>
      </c>
      <c r="I62" s="17"/>
      <c r="J62" s="89" t="str">
        <f t="shared" si="8"/>
        <v>2009 Q2</v>
      </c>
      <c r="K62" s="87">
        <f t="shared" si="9"/>
        <v>2545.9009999999998</v>
      </c>
      <c r="L62" s="87">
        <f t="shared" si="10"/>
        <v>2545.8998245202779</v>
      </c>
      <c r="M62" s="279">
        <f t="shared" si="46"/>
        <v>2552.545640617368</v>
      </c>
      <c r="N62" s="87">
        <f t="shared" si="11"/>
        <v>-6.645816097090119</v>
      </c>
      <c r="O62" s="88">
        <f t="shared" si="12"/>
        <v>-2.6036032387976174E-3</v>
      </c>
      <c r="P62" s="744">
        <f t="shared" si="24"/>
        <v>41</v>
      </c>
      <c r="Q62" s="17"/>
      <c r="R62" s="60"/>
      <c r="S62" s="18" t="s">
        <v>141</v>
      </c>
      <c r="T62" s="19" t="s">
        <v>24</v>
      </c>
      <c r="U62" s="92" t="s">
        <v>58</v>
      </c>
      <c r="V62" s="20"/>
      <c r="W62" s="20"/>
      <c r="X62" s="20"/>
      <c r="Y62" s="20"/>
      <c r="Z62" s="20"/>
      <c r="AA62" s="61"/>
      <c r="AB62" s="17"/>
      <c r="AC62" s="17"/>
      <c r="AD62" s="192">
        <f>IF(AI62-FSR_M&gt;0,VLOOKUP((MATCH(LastFSR,$A$21:$A$100,1)-MATCH(A62,$A$21:$A$100,1))*3+3,$AI$21:$AU$100,5+MATCH(FSR_M,AN$16:$AU$16),0),VLOOKUP(3,$AI$21:$AU$100,5+MATCH((MATCH($D$16,$A$21:$A$100,1)-MATCH($A62,$A$21:$A$100,1))*3,$AN$16:$AU$16,1),0))</f>
        <v>2.6036044409198933E-3</v>
      </c>
      <c r="AE62" s="192">
        <f>VLOOKUP((MATCH(LastFSR,$A$21:$A$100,1)-MATCH(A62,$A$21:$A$100,1))*3+3,$AI$21:$AU$100,5+MATCH(FSR_M,AN$16:$AU$16),0)</f>
        <v>2.6036044409198933E-3</v>
      </c>
      <c r="AF62" s="192">
        <f t="shared" si="13"/>
        <v>0.13209108324291063</v>
      </c>
      <c r="AG62" s="17"/>
      <c r="AH62" s="17"/>
      <c r="AI62" s="89">
        <f t="shared" si="26"/>
        <v>63</v>
      </c>
      <c r="AJ62" s="121">
        <f>VLOOKUP(AI62,'User Entries'!$A$78:$E$157,2,0)</f>
        <v>0.99999953828537647</v>
      </c>
      <c r="AK62" s="88">
        <f t="shared" si="4"/>
        <v>1.0000004617148368</v>
      </c>
      <c r="AL62" s="121">
        <f t="shared" si="37"/>
        <v>0.99999953828537647</v>
      </c>
      <c r="AM62" s="17"/>
      <c r="AN62" s="163">
        <f t="shared" si="38"/>
        <v>-4.6171483680801373E-7</v>
      </c>
      <c r="AO62" s="163">
        <f t="shared" si="39"/>
        <v>-4.6171483680801373E-7</v>
      </c>
      <c r="AP62" s="163">
        <f t="shared" si="40"/>
        <v>-4.6171483680801373E-7</v>
      </c>
      <c r="AQ62" s="163">
        <f t="shared" si="41"/>
        <v>-4.6171483680801373E-7</v>
      </c>
      <c r="AR62" s="163">
        <f t="shared" si="42"/>
        <v>-4.6171483680801373E-7</v>
      </c>
      <c r="AS62" s="163">
        <f t="shared" si="43"/>
        <v>2.3642422936544172E-2</v>
      </c>
      <c r="AT62" s="163">
        <f t="shared" si="44"/>
        <v>-4.6171483680801373E-7</v>
      </c>
      <c r="AU62" s="163">
        <f t="shared" si="45"/>
        <v>7.3727711713544863E-8</v>
      </c>
      <c r="AV62" s="17"/>
      <c r="AW62" s="17"/>
      <c r="AX62" s="89" t="str">
        <f t="shared" si="47"/>
        <v>2003 Q4</v>
      </c>
      <c r="AY62" s="286">
        <f t="shared" si="16"/>
        <v>1</v>
      </c>
      <c r="AZ62" s="287">
        <f t="shared" si="17"/>
        <v>1</v>
      </c>
      <c r="BA62" s="287">
        <v>1</v>
      </c>
      <c r="BB62" s="287">
        <f t="shared" si="18"/>
        <v>1</v>
      </c>
      <c r="BC62" s="287">
        <f t="shared" si="19"/>
        <v>0</v>
      </c>
      <c r="BD62" s="284"/>
      <c r="BE62" s="287" t="str">
        <f t="shared" si="20"/>
        <v>2009 Q2</v>
      </c>
      <c r="BF62" s="287">
        <f t="shared" si="21"/>
        <v>0.99739685727391691</v>
      </c>
      <c r="BG62" s="287">
        <f t="shared" si="22"/>
        <v>1.0000004617148368</v>
      </c>
      <c r="BH62" s="287">
        <f>Summary_AttrorTotal!H59/Summary_AttrorTotal!J59</f>
        <v>1</v>
      </c>
      <c r="BI62" s="287">
        <f>Summary_AttrorTotal!I59/Summary_AttrorTotal!J59</f>
        <v>0</v>
      </c>
      <c r="BJ62" s="17"/>
      <c r="BK62" s="17"/>
      <c r="BL62" s="17"/>
      <c r="BM62" s="17"/>
      <c r="BN62" s="17"/>
      <c r="BO62" s="17"/>
      <c r="BP62" s="17"/>
      <c r="BQ62" s="17"/>
      <c r="BR62" s="17"/>
      <c r="BS62" s="17"/>
      <c r="BT62" s="17"/>
      <c r="BU62" s="17"/>
      <c r="BV62" s="17"/>
      <c r="BW62" s="17"/>
      <c r="BX62" s="17"/>
      <c r="BY62" s="17"/>
      <c r="BZ62" s="17"/>
      <c r="CA62" s="17"/>
      <c r="CB62" s="17"/>
      <c r="CC62" s="17"/>
      <c r="CD62" s="17"/>
      <c r="CE62" s="17"/>
      <c r="CF62" s="17"/>
      <c r="CG62" s="17"/>
      <c r="CH62" s="17"/>
      <c r="CI62" s="17"/>
      <c r="CJ62" s="17"/>
    </row>
    <row r="63" spans="1:88" s="54" customFormat="1">
      <c r="A63" s="89" t="str">
        <f>Tri_Incurred_AttrorTot!A54</f>
        <v>2009 Q3</v>
      </c>
      <c r="B63" s="757" t="str">
        <f t="shared" si="0"/>
        <v>2014 Q1</v>
      </c>
      <c r="C63" s="208">
        <f>INDEX(Tri_Incurred_AttrorTot!$B54:$CC54,1,MATCH(B63,$A$21:$A$100)-$P63)/unit</f>
        <v>2025.9649999999999</v>
      </c>
      <c r="D63" s="208">
        <f>INDEX(Tri_Incurred_AttrorTot!$B54:$CC54,1,Tot_Acc_Per-$P63)/unit</f>
        <v>2025.9649999999999</v>
      </c>
      <c r="E63" s="87">
        <f t="shared" si="6"/>
        <v>0</v>
      </c>
      <c r="F63" s="87">
        <f>IF(AI63-FSR_M&gt;0,VLOOKUP((MATCH(LastFSR,$A$21:$A$100,1)-MATCH(A63,$A$21:$A$100,1))*3+3,$AI$21:$AU$100,5+MATCH(FSR_M,AN$16:$AU$16),0),VLOOKUP(3,$AI$21:$AU$100,5+MATCH((MATCH($D$16,$A$21:$A$100,1)-MATCH($A63,$A$21:$A$100,1))*3,$AN$16:$AU$16,1),0))*M63</f>
        <v>-3.3025725446546907</v>
      </c>
      <c r="G63" s="87">
        <f t="shared" si="1"/>
        <v>3.3025725446546907</v>
      </c>
      <c r="H63" s="88">
        <f t="shared" si="7"/>
        <v>0</v>
      </c>
      <c r="I63" s="17"/>
      <c r="J63" s="89" t="str">
        <f t="shared" si="8"/>
        <v>2009 Q3</v>
      </c>
      <c r="K63" s="87">
        <f t="shared" si="9"/>
        <v>2025.9649999999999</v>
      </c>
      <c r="L63" s="87">
        <f t="shared" si="10"/>
        <v>2031.2526405360484</v>
      </c>
      <c r="M63" s="279">
        <f t="shared" si="46"/>
        <v>2027.9414484858937</v>
      </c>
      <c r="N63" s="87">
        <f t="shared" si="11"/>
        <v>3.3111920501546592</v>
      </c>
      <c r="O63" s="88">
        <f t="shared" si="12"/>
        <v>1.6327848383526403E-3</v>
      </c>
      <c r="P63" s="744">
        <f t="shared" si="24"/>
        <v>42</v>
      </c>
      <c r="Q63" s="17"/>
      <c r="R63" s="60"/>
      <c r="S63" s="20" t="e">
        <f>IF('User Entries'!#REF!='User Entries'!#REF!,'User Entries'!#REF!,'User Entries'!#REF!&amp;"/"&amp;'User Entries'!#REF!)</f>
        <v>#REF!</v>
      </c>
      <c r="T63" s="22" t="e">
        <f ca="1">SUM(INDIRECT(ADDRESS(ROW(E$20)+MATCH('User Entries'!#REF!,$A$21:$A$100),COLUMN(E16))&amp;":"&amp;ADDRESS(ROW(E$20)+MATCH('User Entries'!#REF!,$A$21:$A$100),COLUMN(E16))))</f>
        <v>#REF!</v>
      </c>
      <c r="U63" s="22" t="e">
        <f ca="1">SUM(INDIRECT(ADDRESS(ROW(F$20)+MATCH('User Entries'!#REF!,$A$21:$A$100),COLUMN(F16))&amp;":"&amp;ADDRESS(ROW(F$20)+MATCH('User Entries'!#REF!,$A$21:$A$100),COLUMN(F16))))</f>
        <v>#REF!</v>
      </c>
      <c r="V63" s="20"/>
      <c r="W63" s="20"/>
      <c r="X63" s="20"/>
      <c r="Y63" s="20"/>
      <c r="Z63" s="20"/>
      <c r="AA63" s="61"/>
      <c r="AB63" s="17"/>
      <c r="AC63" s="17"/>
      <c r="AD63" s="192">
        <f>IF(AI63-FSR_M&gt;0,VLOOKUP((MATCH(LastFSR,$A$21:$A$100,1)-MATCH(A63,$A$21:$A$100,1))*3+3,$AI$21:$AU$100,5+MATCH(FSR_M,AN$16:$AU$16),0),VLOOKUP(3,$AI$21:$AU$100,5+MATCH((MATCH($D$16,$A$21:$A$100,1)-MATCH($A63,$A$21:$A$100,1))*3,$AN$16:$AU$16,1),0))</f>
        <v>-1.6285344663774515E-3</v>
      </c>
      <c r="AE63" s="192">
        <f>VLOOKUP((MATCH(LastFSR,$A$21:$A$100,1)-MATCH(A63,$A$21:$A$100,1))*3+3,$AI$21:$AU$100,5+MATCH(FSR_M,AN$16:$AU$16),0)</f>
        <v>-1.6285344663774515E-3</v>
      </c>
      <c r="AF63" s="192">
        <f t="shared" si="13"/>
        <v>0.13209108324291063</v>
      </c>
      <c r="AG63" s="17"/>
      <c r="AH63" s="17"/>
      <c r="AI63" s="89">
        <f t="shared" si="26"/>
        <v>60</v>
      </c>
      <c r="AJ63" s="121">
        <f>VLOOKUP(AI63,'User Entries'!$A$78:$E$157,2,0)</f>
        <v>1.0026099367639858</v>
      </c>
      <c r="AK63" s="88">
        <f t="shared" si="4"/>
        <v>0.99739685727391691</v>
      </c>
      <c r="AL63" s="121">
        <f t="shared" si="37"/>
        <v>1.0026103996838691</v>
      </c>
      <c r="AM63" s="17"/>
      <c r="AN63" s="163">
        <f t="shared" si="38"/>
        <v>2.6036044409198933E-3</v>
      </c>
      <c r="AO63" s="163">
        <f t="shared" si="39"/>
        <v>2.6031427260830853E-3</v>
      </c>
      <c r="AP63" s="163">
        <f t="shared" si="40"/>
        <v>2.6031427260830853E-3</v>
      </c>
      <c r="AQ63" s="163">
        <f t="shared" si="41"/>
        <v>2.6031427260830853E-3</v>
      </c>
      <c r="AR63" s="163">
        <f t="shared" si="42"/>
        <v>2.6031427260830853E-3</v>
      </c>
      <c r="AS63" s="163">
        <f t="shared" si="43"/>
        <v>2.6031427260830853E-3</v>
      </c>
      <c r="AT63" s="163">
        <f t="shared" si="44"/>
        <v>2.6246027377464065E-2</v>
      </c>
      <c r="AU63" s="163">
        <f t="shared" si="45"/>
        <v>2.6031427260830853E-3</v>
      </c>
      <c r="AV63" s="17"/>
      <c r="AW63" s="17"/>
      <c r="AX63" s="89" t="str">
        <f t="shared" si="47"/>
        <v>2003 Q3</v>
      </c>
      <c r="AY63" s="286">
        <f t="shared" si="16"/>
        <v>1</v>
      </c>
      <c r="AZ63" s="287">
        <f t="shared" si="17"/>
        <v>1</v>
      </c>
      <c r="BA63" s="287">
        <v>1</v>
      </c>
      <c r="BB63" s="287">
        <f t="shared" si="18"/>
        <v>1</v>
      </c>
      <c r="BC63" s="287">
        <f t="shared" si="19"/>
        <v>0</v>
      </c>
      <c r="BD63" s="284"/>
      <c r="BE63" s="287" t="str">
        <f t="shared" si="20"/>
        <v>2009 Q3</v>
      </c>
      <c r="BF63" s="287">
        <f t="shared" si="21"/>
        <v>0.99902539174029437</v>
      </c>
      <c r="BG63" s="287">
        <f t="shared" si="22"/>
        <v>0.99739685727391691</v>
      </c>
      <c r="BH63" s="287">
        <f>Summary_AttrorTotal!H60/Summary_AttrorTotal!J60</f>
        <v>1</v>
      </c>
      <c r="BI63" s="287">
        <f>Summary_AttrorTotal!I60/Summary_AttrorTotal!J60</f>
        <v>0</v>
      </c>
      <c r="BJ63" s="17"/>
      <c r="BK63" s="17"/>
      <c r="BL63" s="17"/>
      <c r="BM63" s="17"/>
      <c r="BN63" s="17"/>
      <c r="BO63" s="17"/>
      <c r="BP63" s="17"/>
      <c r="BQ63" s="17"/>
      <c r="BR63" s="17"/>
      <c r="BS63" s="17"/>
      <c r="BT63" s="17"/>
      <c r="BU63" s="17"/>
      <c r="BV63" s="17"/>
      <c r="BW63" s="17"/>
      <c r="BX63" s="17"/>
      <c r="BY63" s="17"/>
      <c r="BZ63" s="17"/>
      <c r="CA63" s="17"/>
      <c r="CB63" s="17"/>
      <c r="CC63" s="17"/>
      <c r="CD63" s="17"/>
      <c r="CE63" s="17"/>
      <c r="CF63" s="17"/>
      <c r="CG63" s="17"/>
      <c r="CH63" s="17"/>
      <c r="CI63" s="17"/>
      <c r="CJ63" s="17"/>
    </row>
    <row r="64" spans="1:88" s="54" customFormat="1">
      <c r="A64" s="89" t="str">
        <f>Tri_Incurred_AttrorTot!A55</f>
        <v>2009 Q4</v>
      </c>
      <c r="B64" s="757" t="str">
        <f t="shared" si="0"/>
        <v>2014 Q1</v>
      </c>
      <c r="C64" s="208">
        <f>INDEX(Tri_Incurred_AttrorTot!$B55:$CC55,1,MATCH(B64,$A$21:$A$100)-$P64)/unit</f>
        <v>2360.7240000000002</v>
      </c>
      <c r="D64" s="208">
        <f>INDEX(Tri_Incurred_AttrorTot!$B55:$CC55,1,Tot_Acc_Per-$P64)/unit</f>
        <v>2360.7240000000002</v>
      </c>
      <c r="E64" s="87">
        <f t="shared" si="6"/>
        <v>0</v>
      </c>
      <c r="F64" s="87">
        <f>IF(AI64-FSR_M&gt;0,VLOOKUP((MATCH(LastFSR,$A$21:$A$100,1)-MATCH(A64,$A$21:$A$100,1))*3+3,$AI$21:$AU$100,5+MATCH(FSR_M,AN$16:$AU$16),0),VLOOKUP(3,$AI$21:$AU$100,5+MATCH((MATCH($D$16,$A$21:$A$100,1)-MATCH($A64,$A$21:$A$100,1))*3,$AN$16:$AU$16,1),0))*M64</f>
        <v>-12.210773616997418</v>
      </c>
      <c r="G64" s="87">
        <f t="shared" si="1"/>
        <v>12.210773616997418</v>
      </c>
      <c r="H64" s="88">
        <f t="shared" si="7"/>
        <v>0</v>
      </c>
      <c r="I64" s="17"/>
      <c r="J64" s="89" t="str">
        <f t="shared" si="8"/>
        <v>2009 Q4</v>
      </c>
      <c r="K64" s="87">
        <f t="shared" si="9"/>
        <v>2360.7240000000002</v>
      </c>
      <c r="L64" s="87">
        <f t="shared" si="10"/>
        <v>2363.0270256571134</v>
      </c>
      <c r="M64" s="279">
        <f t="shared" si="46"/>
        <v>2350.8043397094352</v>
      </c>
      <c r="N64" s="87">
        <f t="shared" si="11"/>
        <v>12.222685947678201</v>
      </c>
      <c r="O64" s="88">
        <f t="shared" si="12"/>
        <v>5.1993633588361303E-3</v>
      </c>
      <c r="P64" s="744">
        <f t="shared" si="24"/>
        <v>43</v>
      </c>
      <c r="Q64" s="17"/>
      <c r="R64" s="60"/>
      <c r="S64" s="20" t="e">
        <f>IF('User Entries'!#REF!='User Entries'!#REF!,'User Entries'!#REF!,'User Entries'!#REF!&amp;"/"&amp;'User Entries'!#REF!)</f>
        <v>#REF!</v>
      </c>
      <c r="T64" s="22" t="e">
        <f ca="1">SUM(INDIRECT(ADDRESS(ROW(E$20)+MATCH('User Entries'!#REF!,$A$21:$A$100),COLUMN(E17))&amp;":"&amp;ADDRESS(ROW(E$20)+MATCH('User Entries'!#REF!,$A$21:$A$100),COLUMN(E17))))</f>
        <v>#REF!</v>
      </c>
      <c r="U64" s="22" t="e">
        <f ca="1">SUM(INDIRECT(ADDRESS(ROW(F$20)+MATCH('User Entries'!#REF!,$A$21:$A$100),COLUMN(F17))&amp;":"&amp;ADDRESS(ROW(F$20)+MATCH('User Entries'!#REF!,$A$21:$A$100),COLUMN(F17))))</f>
        <v>#REF!</v>
      </c>
      <c r="V64" s="20"/>
      <c r="W64" s="20"/>
      <c r="X64" s="20"/>
      <c r="Y64" s="20"/>
      <c r="Z64" s="20"/>
      <c r="AA64" s="61"/>
      <c r="AB64" s="17"/>
      <c r="AC64" s="17"/>
      <c r="AD64" s="192">
        <f>IF(AI64-FSR_M&gt;0,VLOOKUP((MATCH(LastFSR,$A$21:$A$100,1)-MATCH(A64,$A$21:$A$100,1))*3+3,$AI$21:$AU$100,5+MATCH(FSR_M,AN$16:$AU$16),0),VLOOKUP(3,$AI$21:$AU$100,5+MATCH((MATCH($D$16,$A$21:$A$100,1)-MATCH($A64,$A$21:$A$100,1))*3,$AN$16:$AU$16,1),0))</f>
        <v>-5.1942960163612328E-3</v>
      </c>
      <c r="AE64" s="192">
        <f>VLOOKUP((MATCH(LastFSR,$A$21:$A$100,1)-MATCH(A64,$A$21:$A$100,1))*3+3,$AI$21:$AU$100,5+MATCH(FSR_M,AN$16:$AU$16),0)</f>
        <v>-5.1942960163612328E-3</v>
      </c>
      <c r="AF64" s="192">
        <f t="shared" si="13"/>
        <v>0.13209108324291063</v>
      </c>
      <c r="AG64" s="17"/>
      <c r="AH64" s="17"/>
      <c r="AI64" s="89">
        <f t="shared" si="26"/>
        <v>57</v>
      </c>
      <c r="AJ64" s="121">
        <f>VLOOKUP(AI64,'User Entries'!$A$78:$E$157,2,0)</f>
        <v>1.0009755590476113</v>
      </c>
      <c r="AK64" s="88">
        <f t="shared" si="4"/>
        <v>0.99902539174029437</v>
      </c>
      <c r="AL64" s="121">
        <f t="shared" si="37"/>
        <v>0.99836987680208955</v>
      </c>
      <c r="AM64" s="17"/>
      <c r="AN64" s="163">
        <f t="shared" si="38"/>
        <v>-1.6285344663774515E-3</v>
      </c>
      <c r="AO64" s="163">
        <f t="shared" si="39"/>
        <v>9.7506997454244182E-4</v>
      </c>
      <c r="AP64" s="163">
        <f t="shared" si="40"/>
        <v>9.7460825970563381E-4</v>
      </c>
      <c r="AQ64" s="163">
        <f t="shared" si="41"/>
        <v>9.7460825970563381E-4</v>
      </c>
      <c r="AR64" s="163">
        <f t="shared" si="42"/>
        <v>9.7460825970563381E-4</v>
      </c>
      <c r="AS64" s="163">
        <f t="shared" si="43"/>
        <v>9.7460825970563381E-4</v>
      </c>
      <c r="AT64" s="163">
        <f t="shared" si="44"/>
        <v>9.7460825970563381E-4</v>
      </c>
      <c r="AU64" s="163">
        <f t="shared" si="45"/>
        <v>2.4617492911086614E-2</v>
      </c>
      <c r="AV64" s="17"/>
      <c r="AW64" s="17"/>
      <c r="AX64" s="89" t="str">
        <f t="shared" si="47"/>
        <v>2003 Q2</v>
      </c>
      <c r="AY64" s="286">
        <f t="shared" si="16"/>
        <v>1</v>
      </c>
      <c r="AZ64" s="287">
        <f t="shared" si="17"/>
        <v>1</v>
      </c>
      <c r="BA64" s="287">
        <v>1</v>
      </c>
      <c r="BB64" s="287">
        <f t="shared" si="18"/>
        <v>1</v>
      </c>
      <c r="BC64" s="287">
        <f t="shared" si="19"/>
        <v>0</v>
      </c>
      <c r="BD64" s="284"/>
      <c r="BE64" s="287" t="str">
        <f t="shared" si="20"/>
        <v>2009 Q4</v>
      </c>
      <c r="BF64" s="287">
        <f t="shared" si="21"/>
        <v>1.0042196877566556</v>
      </c>
      <c r="BG64" s="287">
        <f t="shared" si="22"/>
        <v>0.99902539174029448</v>
      </c>
      <c r="BH64" s="287">
        <f>Summary_AttrorTotal!H61/Summary_AttrorTotal!J61</f>
        <v>1</v>
      </c>
      <c r="BI64" s="287">
        <f>Summary_AttrorTotal!I61/Summary_AttrorTotal!J61</f>
        <v>0</v>
      </c>
      <c r="BJ64" s="17"/>
      <c r="BK64" s="17"/>
      <c r="BL64" s="17"/>
      <c r="BM64" s="17"/>
      <c r="BN64" s="17"/>
      <c r="BO64" s="17"/>
      <c r="BP64" s="17"/>
      <c r="BQ64" s="17"/>
      <c r="BR64" s="17"/>
      <c r="BS64" s="17"/>
      <c r="BT64" s="17"/>
      <c r="BU64" s="17"/>
      <c r="BV64" s="17"/>
      <c r="BW64" s="17"/>
      <c r="BX64" s="17"/>
      <c r="BY64" s="17"/>
      <c r="BZ64" s="17"/>
      <c r="CA64" s="17"/>
      <c r="CB64" s="17"/>
      <c r="CC64" s="17"/>
      <c r="CD64" s="17"/>
      <c r="CE64" s="17"/>
      <c r="CF64" s="17"/>
      <c r="CG64" s="17"/>
      <c r="CH64" s="17"/>
      <c r="CI64" s="17"/>
      <c r="CJ64" s="17"/>
    </row>
    <row r="65" spans="1:88" s="54" customFormat="1">
      <c r="A65" s="89" t="str">
        <f>Tri_Incurred_AttrorTot!A56</f>
        <v>2010 Q1</v>
      </c>
      <c r="B65" s="757" t="str">
        <f t="shared" si="0"/>
        <v>2014 Q1</v>
      </c>
      <c r="C65" s="208">
        <f>INDEX(Tri_Incurred_AttrorTot!$B56:$CC56,1,MATCH(B65,$A$21:$A$100)-$P65)/unit</f>
        <v>2188.54</v>
      </c>
      <c r="D65" s="208">
        <f>INDEX(Tri_Incurred_AttrorTot!$B56:$CC56,1,Tot_Acc_Per-$P65)/unit</f>
        <v>2188.54</v>
      </c>
      <c r="E65" s="87">
        <f t="shared" si="6"/>
        <v>0</v>
      </c>
      <c r="F65" s="87">
        <f>IF(AI65-FSR_M&gt;0,VLOOKUP((MATCH(LastFSR,$A$21:$A$100,1)-MATCH(A65,$A$21:$A$100,1))*3+3,$AI$21:$AU$100,5+MATCH(FSR_M,AN$16:$AU$16),0),VLOOKUP(3,$AI$21:$AU$100,5+MATCH((MATCH($D$16,$A$21:$A$100,1)-MATCH($A65,$A$21:$A$100,1))*3,$AN$16:$AU$16,1),0))*M65</f>
        <v>11.830187556840354</v>
      </c>
      <c r="G65" s="87">
        <f t="shared" si="1"/>
        <v>-11.830187556840354</v>
      </c>
      <c r="H65" s="88">
        <f t="shared" si="7"/>
        <v>0</v>
      </c>
      <c r="I65" s="17"/>
      <c r="J65" s="89" t="str">
        <f t="shared" si="8"/>
        <v>2010 Q1</v>
      </c>
      <c r="K65" s="87">
        <f t="shared" si="9"/>
        <v>2188.54</v>
      </c>
      <c r="L65" s="87">
        <f t="shared" si="10"/>
        <v>2179.3438494409711</v>
      </c>
      <c r="M65" s="279">
        <f t="shared" si="46"/>
        <v>2191.1243270606324</v>
      </c>
      <c r="N65" s="87">
        <f t="shared" si="11"/>
        <v>-11.780477619661269</v>
      </c>
      <c r="O65" s="88">
        <f t="shared" si="12"/>
        <v>-5.3764533003312701E-3</v>
      </c>
      <c r="P65" s="744">
        <f t="shared" si="24"/>
        <v>44</v>
      </c>
      <c r="Q65" s="17"/>
      <c r="R65" s="60"/>
      <c r="S65" s="20" t="e">
        <f>IF('User Entries'!#REF!='User Entries'!#REF!,'User Entries'!#REF!,'User Entries'!#REF!&amp;"/"&amp;'User Entries'!#REF!)</f>
        <v>#REF!</v>
      </c>
      <c r="T65" s="22" t="e">
        <f ca="1">SUM(INDIRECT(ADDRESS(ROW(E$20)+MATCH('User Entries'!#REF!,$A$21:$A$100),COLUMN(E18))&amp;":"&amp;ADDRESS(ROW(E$20)+MATCH('User Entries'!#REF!,$A$21:$A$100),COLUMN(E18))))</f>
        <v>#REF!</v>
      </c>
      <c r="U65" s="22" t="e">
        <f ca="1">SUM(INDIRECT(ADDRESS(ROW(F$20)+MATCH('User Entries'!#REF!,$A$21:$A$100),COLUMN(F18))&amp;":"&amp;ADDRESS(ROW(F$20)+MATCH('User Entries'!#REF!,$A$21:$A$100),COLUMN(F18))))</f>
        <v>#REF!</v>
      </c>
      <c r="V65" s="20"/>
      <c r="W65" s="20"/>
      <c r="X65" s="20"/>
      <c r="Y65" s="20"/>
      <c r="Z65" s="20"/>
      <c r="AA65" s="61"/>
      <c r="AB65" s="17"/>
      <c r="AC65" s="17"/>
      <c r="AD65" s="192">
        <f>IF(AI65-FSR_M&gt;0,VLOOKUP((MATCH(LastFSR,$A$21:$A$100,1)-MATCH(A65,$A$21:$A$100,1))*3+3,$AI$21:$AU$100,5+MATCH(FSR_M,AN$16:$AU$16),0),VLOOKUP(3,$AI$21:$AU$100,5+MATCH((MATCH($D$16,$A$21:$A$100,1)-MATCH($A65,$A$21:$A$100,1))*3,$AN$16:$AU$16,1),0))</f>
        <v>5.399140254496837E-3</v>
      </c>
      <c r="AE65" s="192">
        <f>VLOOKUP((MATCH(LastFSR,$A$21:$A$100,1)-MATCH(A65,$A$21:$A$100,1))*3+3,$AI$21:$AU$100,5+MATCH(FSR_M,AN$16:$AU$16),0)</f>
        <v>5.399140254496837E-3</v>
      </c>
      <c r="AF65" s="192">
        <f t="shared" si="13"/>
        <v>0.13209108324291063</v>
      </c>
      <c r="AG65" s="17"/>
      <c r="AH65" s="17"/>
      <c r="AI65" s="89">
        <f t="shared" si="26"/>
        <v>54</v>
      </c>
      <c r="AJ65" s="121">
        <f>VLOOKUP(AI65,'User Entries'!$A$78:$E$157,2,0)</f>
        <v>0.99579804318905363</v>
      </c>
      <c r="AK65" s="88">
        <f t="shared" si="4"/>
        <v>1.0042196877566556</v>
      </c>
      <c r="AL65" s="121">
        <f t="shared" si="37"/>
        <v>0.99482753019116288</v>
      </c>
      <c r="AM65" s="17"/>
      <c r="AN65" s="163">
        <f t="shared" si="38"/>
        <v>-5.1942960163612328E-3</v>
      </c>
      <c r="AO65" s="163">
        <f t="shared" si="39"/>
        <v>-6.8228304827386843E-3</v>
      </c>
      <c r="AP65" s="163">
        <f t="shared" si="40"/>
        <v>-4.219226041818791E-3</v>
      </c>
      <c r="AQ65" s="163">
        <f t="shared" si="41"/>
        <v>-4.219687756655599E-3</v>
      </c>
      <c r="AR65" s="163">
        <f t="shared" si="42"/>
        <v>-4.219687756655599E-3</v>
      </c>
      <c r="AS65" s="163">
        <f t="shared" si="43"/>
        <v>-4.219687756655599E-3</v>
      </c>
      <c r="AT65" s="163">
        <f t="shared" si="44"/>
        <v>-4.219687756655599E-3</v>
      </c>
      <c r="AU65" s="163">
        <f t="shared" si="45"/>
        <v>-4.219687756655599E-3</v>
      </c>
      <c r="AV65" s="17"/>
      <c r="AW65" s="17"/>
      <c r="AX65" s="89" t="str">
        <f t="shared" si="47"/>
        <v>2003 Q1</v>
      </c>
      <c r="AY65" s="286">
        <f t="shared" si="16"/>
        <v>1</v>
      </c>
      <c r="AZ65" s="287">
        <f t="shared" si="17"/>
        <v>0.99999954904517097</v>
      </c>
      <c r="BA65" s="287">
        <v>1</v>
      </c>
      <c r="BB65" s="287">
        <f t="shared" si="18"/>
        <v>1</v>
      </c>
      <c r="BC65" s="287">
        <f t="shared" si="19"/>
        <v>0</v>
      </c>
      <c r="BD65" s="284"/>
      <c r="BE65" s="287" t="str">
        <f t="shared" si="20"/>
        <v>2010 Q1</v>
      </c>
      <c r="BF65" s="287">
        <f t="shared" si="21"/>
        <v>0.99882054750215876</v>
      </c>
      <c r="BG65" s="287">
        <f t="shared" si="22"/>
        <v>1.0042196877566556</v>
      </c>
      <c r="BH65" s="287">
        <f>Summary_AttrorTotal!H62/Summary_AttrorTotal!J62</f>
        <v>1</v>
      </c>
      <c r="BI65" s="287">
        <f>Summary_AttrorTotal!I62/Summary_AttrorTotal!J62</f>
        <v>0</v>
      </c>
      <c r="BJ65" s="17"/>
      <c r="BK65" s="17"/>
      <c r="BL65" s="17"/>
      <c r="BM65" s="17"/>
      <c r="BN65" s="17"/>
      <c r="BO65" s="17"/>
      <c r="BP65" s="17"/>
      <c r="BQ65" s="17"/>
      <c r="BR65" s="17"/>
      <c r="BS65" s="17"/>
      <c r="BT65" s="17"/>
      <c r="BU65" s="17"/>
      <c r="BV65" s="17"/>
      <c r="BW65" s="17"/>
      <c r="BX65" s="17"/>
      <c r="BY65" s="17"/>
      <c r="BZ65" s="17"/>
      <c r="CA65" s="17"/>
      <c r="CB65" s="17"/>
      <c r="CC65" s="17"/>
      <c r="CD65" s="17"/>
      <c r="CE65" s="17"/>
      <c r="CF65" s="17"/>
      <c r="CG65" s="17"/>
      <c r="CH65" s="17"/>
      <c r="CI65" s="17"/>
      <c r="CJ65" s="17"/>
    </row>
    <row r="66" spans="1:88" s="54" customFormat="1">
      <c r="A66" s="89" t="str">
        <f>Tri_Incurred_AttrorTot!A57</f>
        <v>2010 Q2</v>
      </c>
      <c r="B66" s="757" t="str">
        <f t="shared" si="0"/>
        <v>2014 Q1</v>
      </c>
      <c r="C66" s="208">
        <f>INDEX(Tri_Incurred_AttrorTot!$B57:$CC57,1,MATCH(B66,$A$21:$A$100)-$P66)/unit</f>
        <v>2478.748</v>
      </c>
      <c r="D66" s="208">
        <f>INDEX(Tri_Incurred_AttrorTot!$B57:$CC57,1,Tot_Acc_Per-$P66)/unit</f>
        <v>2427.2979999999998</v>
      </c>
      <c r="E66" s="87">
        <f t="shared" si="6"/>
        <v>-51.450000000000273</v>
      </c>
      <c r="F66" s="87">
        <f>IF(AI66-FSR_M&gt;0,VLOOKUP((MATCH(LastFSR,$A$21:$A$100,1)-MATCH(A66,$A$21:$A$100,1))*3+3,$AI$21:$AU$100,5+MATCH(FSR_M,AN$16:$AU$16),0),VLOOKUP(3,$AI$21:$AU$100,5+MATCH((MATCH($D$16,$A$21:$A$100,1)-MATCH($A66,$A$21:$A$100,1))*3,$AN$16:$AU$16,1),0))*M66</f>
        <v>-0.17937396439305681</v>
      </c>
      <c r="G66" s="87">
        <f t="shared" si="1"/>
        <v>-51.270626035607215</v>
      </c>
      <c r="H66" s="88">
        <f t="shared" si="7"/>
        <v>286.83092428764871</v>
      </c>
      <c r="I66" s="17"/>
      <c r="J66" s="89" t="str">
        <f t="shared" si="8"/>
        <v>2010 Q2</v>
      </c>
      <c r="K66" s="87">
        <f t="shared" si="9"/>
        <v>2427.2979999999998</v>
      </c>
      <c r="L66" s="87">
        <f t="shared" si="10"/>
        <v>2430.1642633105257</v>
      </c>
      <c r="M66" s="279">
        <f t="shared" si="46"/>
        <v>2481.495432021286</v>
      </c>
      <c r="N66" s="87">
        <f t="shared" si="11"/>
        <v>-51.331168710760267</v>
      </c>
      <c r="O66" s="88">
        <f t="shared" si="12"/>
        <v>-2.0685578562177242E-2</v>
      </c>
      <c r="P66" s="744">
        <f t="shared" si="24"/>
        <v>45</v>
      </c>
      <c r="Q66" s="17"/>
      <c r="R66" s="60"/>
      <c r="S66" s="20" t="e">
        <f>IF('User Entries'!#REF!='User Entries'!#REF!,'User Entries'!#REF!,'User Entries'!#REF!&amp;"/"&amp;'User Entries'!#REF!)</f>
        <v>#REF!</v>
      </c>
      <c r="T66" s="22" t="e">
        <f ca="1">SUM(INDIRECT(ADDRESS(ROW(E$20)+MATCH('User Entries'!#REF!,$A$21:$A$100),COLUMN(E19))&amp;":"&amp;ADDRESS(ROW(E$20)+MATCH('User Entries'!#REF!,$A$21:$A$100),COLUMN(E19))))</f>
        <v>#REF!</v>
      </c>
      <c r="U66" s="22" t="e">
        <f ca="1">SUM(INDIRECT(ADDRESS(ROW(F$20)+MATCH('User Entries'!#REF!,$A$21:$A$100),COLUMN(F19))&amp;":"&amp;ADDRESS(ROW(F$20)+MATCH('User Entries'!#REF!,$A$21:$A$100),COLUMN(F19))))</f>
        <v>#REF!</v>
      </c>
      <c r="V66" s="20"/>
      <c r="W66" s="20"/>
      <c r="X66" s="20"/>
      <c r="Y66" s="20"/>
      <c r="Z66" s="20"/>
      <c r="AA66" s="61"/>
      <c r="AB66" s="17"/>
      <c r="AC66" s="17"/>
      <c r="AD66" s="192">
        <f>IF(AI66-FSR_M&gt;0,VLOOKUP((MATCH(LastFSR,$A$21:$A$100,1)-MATCH(A66,$A$21:$A$100,1))*3+3,$AI$21:$AU$100,5+MATCH(FSR_M,AN$16:$AU$16),0),VLOOKUP(3,$AI$21:$AU$100,5+MATCH((MATCH($D$16,$A$21:$A$100,1)-MATCH($A66,$A$21:$A$100,1))*3,$AN$16:$AU$16,1),0))</f>
        <v>-7.2284624053065016E-5</v>
      </c>
      <c r="AE66" s="192">
        <f>VLOOKUP((MATCH(LastFSR,$A$21:$A$100,1)-MATCH(A66,$A$21:$A$100,1))*3+3,$AI$21:$AU$100,5+MATCH(FSR_M,AN$16:$AU$16),0)</f>
        <v>-7.2284624053065016E-5</v>
      </c>
      <c r="AF66" s="192">
        <f t="shared" si="13"/>
        <v>0.13209108324291063</v>
      </c>
      <c r="AG66" s="17"/>
      <c r="AH66" s="17"/>
      <c r="AI66" s="89">
        <f t="shared" si="26"/>
        <v>51</v>
      </c>
      <c r="AJ66" s="121">
        <f>VLOOKUP(AI66,'User Entries'!$A$78:$E$157,2,0)</f>
        <v>1.0011808452487194</v>
      </c>
      <c r="AK66" s="88">
        <f t="shared" si="4"/>
        <v>0.99882054750215876</v>
      </c>
      <c r="AL66" s="121">
        <f t="shared" si="37"/>
        <v>1.0054055158036135</v>
      </c>
      <c r="AM66" s="17"/>
      <c r="AN66" s="163">
        <f t="shared" si="38"/>
        <v>5.399140254496837E-3</v>
      </c>
      <c r="AO66" s="163">
        <f t="shared" si="39"/>
        <v>2.0484423813560415E-4</v>
      </c>
      <c r="AP66" s="163">
        <f t="shared" si="40"/>
        <v>-1.4236902282418473E-3</v>
      </c>
      <c r="AQ66" s="163">
        <f t="shared" si="41"/>
        <v>1.179914212678046E-3</v>
      </c>
      <c r="AR66" s="163">
        <f t="shared" si="42"/>
        <v>1.179452497841238E-3</v>
      </c>
      <c r="AS66" s="163">
        <f t="shared" si="43"/>
        <v>1.179452497841238E-3</v>
      </c>
      <c r="AT66" s="163">
        <f t="shared" si="44"/>
        <v>1.179452497841238E-3</v>
      </c>
      <c r="AU66" s="163">
        <f t="shared" si="45"/>
        <v>1.179452497841238E-3</v>
      </c>
      <c r="AV66" s="17"/>
      <c r="AW66" s="17"/>
      <c r="AX66" s="89" t="str">
        <f t="shared" si="47"/>
        <v>2002 Q4</v>
      </c>
      <c r="AY66" s="286">
        <f t="shared" si="16"/>
        <v>0.99999954904517085</v>
      </c>
      <c r="AZ66" s="287">
        <f t="shared" si="17"/>
        <v>1</v>
      </c>
      <c r="BA66" s="287">
        <v>1</v>
      </c>
      <c r="BB66" s="287">
        <f t="shared" si="18"/>
        <v>1</v>
      </c>
      <c r="BC66" s="287">
        <f t="shared" si="19"/>
        <v>0</v>
      </c>
      <c r="BD66" s="284"/>
      <c r="BE66" s="287" t="str">
        <f t="shared" si="20"/>
        <v>2010 Q2</v>
      </c>
      <c r="BF66" s="287">
        <f t="shared" si="21"/>
        <v>0.97815936659728608</v>
      </c>
      <c r="BG66" s="287">
        <f t="shared" si="22"/>
        <v>0.99882054750215876</v>
      </c>
      <c r="BH66" s="287">
        <f>Summary_AttrorTotal!H63/Summary_AttrorTotal!J63</f>
        <v>1</v>
      </c>
      <c r="BI66" s="287">
        <f>Summary_AttrorTotal!I63/Summary_AttrorTotal!J63</f>
        <v>0</v>
      </c>
      <c r="BJ66" s="17"/>
      <c r="BK66" s="17"/>
      <c r="BL66" s="17"/>
      <c r="BM66" s="17"/>
      <c r="BN66" s="17"/>
      <c r="BO66" s="17"/>
      <c r="BP66" s="17"/>
      <c r="BQ66" s="17"/>
      <c r="BR66" s="17"/>
      <c r="BS66" s="17"/>
      <c r="BT66" s="17"/>
      <c r="BU66" s="17"/>
      <c r="BV66" s="17"/>
      <c r="BW66" s="17"/>
      <c r="BX66" s="17"/>
      <c r="BY66" s="17"/>
      <c r="BZ66" s="17"/>
      <c r="CA66" s="17"/>
      <c r="CB66" s="17"/>
      <c r="CC66" s="17"/>
      <c r="CD66" s="17"/>
      <c r="CE66" s="17"/>
      <c r="CF66" s="17"/>
      <c r="CG66" s="17"/>
      <c r="CH66" s="17"/>
      <c r="CI66" s="17"/>
      <c r="CJ66" s="17"/>
    </row>
    <row r="67" spans="1:88" s="54" customFormat="1">
      <c r="A67" s="89" t="str">
        <f>Tri_Incurred_AttrorTot!A58</f>
        <v>2010 Q3</v>
      </c>
      <c r="B67" s="757" t="str">
        <f t="shared" si="0"/>
        <v>2014 Q1</v>
      </c>
      <c r="C67" s="208">
        <f>INDEX(Tri_Incurred_AttrorTot!$B58:$CC58,1,MATCH(B67,$A$21:$A$100)-$P67)/unit</f>
        <v>3265.3760000000002</v>
      </c>
      <c r="D67" s="208">
        <f>INDEX(Tri_Incurred_AttrorTot!$B58:$CC58,1,Tot_Acc_Per-$P67)/unit</f>
        <v>3265.3760000000002</v>
      </c>
      <c r="E67" s="87">
        <f t="shared" si="6"/>
        <v>0</v>
      </c>
      <c r="F67" s="87">
        <f>IF(AI67-FSR_M&gt;0,VLOOKUP((MATCH(LastFSR,$A$21:$A$100,1)-MATCH(A67,$A$21:$A$100,1))*3+3,$AI$21:$AU$100,5+MATCH(FSR_M,AN$16:$AU$16),0),VLOOKUP(3,$AI$21:$AU$100,5+MATCH((MATCH($D$16,$A$21:$A$100,1)-MATCH($A67,$A$21:$A$100,1))*3,$AN$16:$AU$16,1),0))*M67</f>
        <v>3.7812169521260324</v>
      </c>
      <c r="G67" s="87">
        <f t="shared" si="1"/>
        <v>-3.7812169521260324</v>
      </c>
      <c r="H67" s="88">
        <f t="shared" si="7"/>
        <v>0</v>
      </c>
      <c r="I67" s="17"/>
      <c r="J67" s="89" t="str">
        <f t="shared" si="8"/>
        <v>2010 Q3</v>
      </c>
      <c r="K67" s="87">
        <f t="shared" si="9"/>
        <v>3265.3760000000002</v>
      </c>
      <c r="L67" s="87">
        <f t="shared" si="10"/>
        <v>3268.9953266051812</v>
      </c>
      <c r="M67" s="279">
        <f t="shared" si="46"/>
        <v>3272.780734639472</v>
      </c>
      <c r="N67" s="87">
        <f t="shared" si="11"/>
        <v>-3.7854080342908674</v>
      </c>
      <c r="O67" s="88">
        <f t="shared" si="12"/>
        <v>-1.1566335606371951E-3</v>
      </c>
      <c r="P67" s="744">
        <f t="shared" si="24"/>
        <v>46</v>
      </c>
      <c r="Q67" s="17"/>
      <c r="R67" s="60"/>
      <c r="S67" s="20" t="e">
        <f>IF('User Entries'!#REF!='User Entries'!#REF!,'User Entries'!#REF!,'User Entries'!#REF!&amp;"/"&amp;'User Entries'!#REF!)</f>
        <v>#REF!</v>
      </c>
      <c r="T67" s="22" t="e">
        <f ca="1">SUM(INDIRECT(ADDRESS(ROW(E$20)+MATCH('User Entries'!#REF!,$A$21:$A$100),COLUMN(E20))&amp;":"&amp;ADDRESS(ROW(E$20)+MATCH('User Entries'!#REF!,$A$21:$A$100),COLUMN(E20))))</f>
        <v>#REF!</v>
      </c>
      <c r="U67" s="22" t="e">
        <f ca="1">SUM(INDIRECT(ADDRESS(ROW(F$20)+MATCH('User Entries'!#REF!,$A$21:$A$100),COLUMN(F20))&amp;":"&amp;ADDRESS(ROW(F$20)+MATCH('User Entries'!#REF!,$A$21:$A$100),COLUMN(F20))))</f>
        <v>#REF!</v>
      </c>
      <c r="V67" s="20"/>
      <c r="W67" s="20"/>
      <c r="X67" s="20"/>
      <c r="Y67" s="20"/>
      <c r="Z67" s="20"/>
      <c r="AA67" s="61"/>
      <c r="AB67" s="17"/>
      <c r="AC67" s="17"/>
      <c r="AD67" s="192">
        <f>IF(AI67-FSR_M&gt;0,VLOOKUP((MATCH(LastFSR,$A$21:$A$100,1)-MATCH(A67,$A$21:$A$100,1))*3+3,$AI$21:$AU$100,5+MATCH(FSR_M,AN$16:$AU$16),0),VLOOKUP(3,$AI$21:$AU$100,5+MATCH((MATCH($D$16,$A$21:$A$100,1)-MATCH($A67,$A$21:$A$100,1))*3,$AN$16:$AU$16,1),0))</f>
        <v>1.1553529731170853E-3</v>
      </c>
      <c r="AE67" s="192">
        <f>VLOOKUP((MATCH(LastFSR,$A$21:$A$100,1)-MATCH(A67,$A$21:$A$100,1))*3+3,$AI$21:$AU$100,5+MATCH(FSR_M,AN$16:$AU$16),0)</f>
        <v>1.1553529731170853E-3</v>
      </c>
      <c r="AF67" s="192">
        <f t="shared" si="13"/>
        <v>0.13209108324291063</v>
      </c>
      <c r="AG67" s="17"/>
      <c r="AH67" s="17"/>
      <c r="AI67" s="89">
        <f t="shared" si="26"/>
        <v>48</v>
      </c>
      <c r="AJ67" s="121">
        <f>VLOOKUP(AI67,'User Entries'!$A$78:$E$157,2,0)</f>
        <v>1.0011083950531825</v>
      </c>
      <c r="AK67" s="88">
        <f t="shared" si="4"/>
        <v>0.99889283212621183</v>
      </c>
      <c r="AL67" s="121">
        <f t="shared" si="37"/>
        <v>0.99992763525602713</v>
      </c>
      <c r="AM67" s="17"/>
      <c r="AN67" s="163">
        <f t="shared" si="38"/>
        <v>-7.2284624053065016E-5</v>
      </c>
      <c r="AO67" s="163">
        <f t="shared" si="39"/>
        <v>5.326855630443772E-3</v>
      </c>
      <c r="AP67" s="163">
        <f t="shared" si="40"/>
        <v>1.3255961408253913E-4</v>
      </c>
      <c r="AQ67" s="163">
        <f t="shared" si="41"/>
        <v>-1.4959748522949123E-3</v>
      </c>
      <c r="AR67" s="163">
        <f t="shared" si="42"/>
        <v>1.107629588624981E-3</v>
      </c>
      <c r="AS67" s="163">
        <f t="shared" si="43"/>
        <v>1.1071678737881729E-3</v>
      </c>
      <c r="AT67" s="163">
        <f t="shared" si="44"/>
        <v>1.1071678737881729E-3</v>
      </c>
      <c r="AU67" s="163">
        <f t="shared" si="45"/>
        <v>1.1071678737881729E-3</v>
      </c>
      <c r="AV67" s="17"/>
      <c r="AW67" s="17"/>
      <c r="AX67" s="89" t="str">
        <f t="shared" si="47"/>
        <v>2002 Q3</v>
      </c>
      <c r="AY67" s="286">
        <f t="shared" si="16"/>
        <v>1</v>
      </c>
      <c r="AZ67" s="287">
        <f t="shared" si="17"/>
        <v>1.0193029118043306</v>
      </c>
      <c r="BA67" s="287">
        <v>1</v>
      </c>
      <c r="BB67" s="287">
        <f t="shared" si="18"/>
        <v>1</v>
      </c>
      <c r="BC67" s="287">
        <f t="shared" si="19"/>
        <v>0</v>
      </c>
      <c r="BD67" s="284"/>
      <c r="BE67" s="287" t="str">
        <f t="shared" si="20"/>
        <v>2010 Q3</v>
      </c>
      <c r="BF67" s="287">
        <f t="shared" si="21"/>
        <v>0.99773747915309474</v>
      </c>
      <c r="BG67" s="287">
        <f t="shared" si="22"/>
        <v>0.99889283212621183</v>
      </c>
      <c r="BH67" s="287">
        <f>Summary_AttrorTotal!H64/Summary_AttrorTotal!J64</f>
        <v>1</v>
      </c>
      <c r="BI67" s="287">
        <f>Summary_AttrorTotal!I64/Summary_AttrorTotal!J64</f>
        <v>0</v>
      </c>
      <c r="BJ67" s="17"/>
      <c r="BK67" s="17"/>
      <c r="BL67" s="17"/>
      <c r="BM67" s="17"/>
      <c r="BN67" s="17"/>
      <c r="BO67" s="17"/>
      <c r="BP67" s="17"/>
      <c r="BQ67" s="17"/>
      <c r="BR67" s="17"/>
      <c r="BS67" s="17"/>
      <c r="BT67" s="17"/>
      <c r="BU67" s="17"/>
      <c r="BV67" s="17"/>
      <c r="BW67" s="17"/>
      <c r="BX67" s="17"/>
      <c r="BY67" s="17"/>
      <c r="BZ67" s="17"/>
      <c r="CA67" s="17"/>
      <c r="CB67" s="17"/>
      <c r="CC67" s="17"/>
      <c r="CD67" s="17"/>
      <c r="CE67" s="17"/>
      <c r="CF67" s="17"/>
      <c r="CG67" s="17"/>
      <c r="CH67" s="17"/>
      <c r="CI67" s="17"/>
      <c r="CJ67" s="17"/>
    </row>
    <row r="68" spans="1:88" s="54" customFormat="1">
      <c r="A68" s="89" t="str">
        <f>Tri_Incurred_AttrorTot!A59</f>
        <v>2010 Q4</v>
      </c>
      <c r="B68" s="757" t="str">
        <f t="shared" si="0"/>
        <v>2014 Q1</v>
      </c>
      <c r="C68" s="208">
        <f>INDEX(Tri_Incurred_AttrorTot!$B59:$CC59,1,MATCH(B68,$A$21:$A$100)-$P68)/unit</f>
        <v>2989.03</v>
      </c>
      <c r="D68" s="208">
        <f>INDEX(Tri_Incurred_AttrorTot!$B59:$CC59,1,Tot_Acc_Per-$P68)/unit</f>
        <v>2995.5250000000001</v>
      </c>
      <c r="E68" s="87">
        <f t="shared" si="6"/>
        <v>6.4949999999998909</v>
      </c>
      <c r="F68" s="87">
        <f>IF(AI68-FSR_M&gt;0,VLOOKUP((MATCH(LastFSR,$A$21:$A$100,1)-MATCH(A68,$A$21:$A$100,1))*3+3,$AI$21:$AU$100,5+MATCH(FSR_M,AN$16:$AU$16),0),VLOOKUP(3,$AI$21:$AU$100,5+MATCH((MATCH($D$16,$A$21:$A$100,1)-MATCH($A68,$A$21:$A$100,1))*3,$AN$16:$AU$16,1),0))*M68</f>
        <v>-82.231763464990877</v>
      </c>
      <c r="G68" s="87">
        <f t="shared" si="1"/>
        <v>88.726763464990768</v>
      </c>
      <c r="H68" s="88">
        <f t="shared" si="7"/>
        <v>-7.8984077761691862E-2</v>
      </c>
      <c r="I68" s="17"/>
      <c r="J68" s="89" t="str">
        <f t="shared" si="8"/>
        <v>2010 Q4</v>
      </c>
      <c r="K68" s="87">
        <f t="shared" si="9"/>
        <v>2995.5250000000001</v>
      </c>
      <c r="L68" s="87">
        <f t="shared" si="10"/>
        <v>3002.3178066265273</v>
      </c>
      <c r="M68" s="279">
        <f t="shared" si="46"/>
        <v>2913.3898417872151</v>
      </c>
      <c r="N68" s="87">
        <f t="shared" si="11"/>
        <v>88.927964839312153</v>
      </c>
      <c r="O68" s="88">
        <f t="shared" si="12"/>
        <v>3.0523881000683182E-2</v>
      </c>
      <c r="P68" s="744">
        <f t="shared" si="24"/>
        <v>47</v>
      </c>
      <c r="Q68" s="17"/>
      <c r="R68" s="60"/>
      <c r="S68" s="18" t="s">
        <v>6</v>
      </c>
      <c r="T68" s="25" t="e">
        <f ca="1">SUM(T63:T67)</f>
        <v>#REF!</v>
      </c>
      <c r="U68" s="25" t="e">
        <f ca="1">SUM(U63:U67)</f>
        <v>#REF!</v>
      </c>
      <c r="V68" s="20"/>
      <c r="W68" s="20"/>
      <c r="X68" s="20"/>
      <c r="Y68" s="20"/>
      <c r="Z68" s="20"/>
      <c r="AA68" s="61"/>
      <c r="AB68" s="17"/>
      <c r="AC68" s="17"/>
      <c r="AD68" s="192">
        <f>IF(AI68-FSR_M&gt;0,VLOOKUP((MATCH(LastFSR,$A$21:$A$100,1)-MATCH(A68,$A$21:$A$100,1))*3+3,$AI$21:$AU$100,5+MATCH(FSR_M,AN$16:$AU$16),0),VLOOKUP(3,$AI$21:$AU$100,5+MATCH((MATCH($D$16,$A$21:$A$100,1)-MATCH($A68,$A$21:$A$100,1))*3,$AN$16:$AU$16,1),0))</f>
        <v>-2.8225458291069594E-2</v>
      </c>
      <c r="AE68" s="192">
        <f>VLOOKUP((MATCH(LastFSR,$A$21:$A$100,1)-MATCH(A68,$A$21:$A$100,1))*3+3,$AI$21:$AU$100,5+MATCH(FSR_M,AN$16:$AU$16),0)</f>
        <v>-2.8225458291069594E-2</v>
      </c>
      <c r="AF68" s="192">
        <f t="shared" si="13"/>
        <v>0.13209108324291063</v>
      </c>
      <c r="AG68" s="17"/>
      <c r="AH68" s="17"/>
      <c r="AI68" s="89">
        <f t="shared" si="26"/>
        <v>45</v>
      </c>
      <c r="AJ68" s="121">
        <f>VLOOKUP(AI68,'User Entries'!$A$78:$E$157,2,0)</f>
        <v>1.002267651455597</v>
      </c>
      <c r="AK68" s="88">
        <f t="shared" si="4"/>
        <v>0.99773747915309474</v>
      </c>
      <c r="AL68" s="121">
        <f t="shared" si="37"/>
        <v>1.0011579729109683</v>
      </c>
      <c r="AM68" s="17"/>
      <c r="AN68" s="163">
        <f t="shared" si="38"/>
        <v>1.1553529731170853E-3</v>
      </c>
      <c r="AO68" s="163">
        <f t="shared" si="39"/>
        <v>1.0830683490640203E-3</v>
      </c>
      <c r="AP68" s="163">
        <f t="shared" si="40"/>
        <v>6.4822086035608573E-3</v>
      </c>
      <c r="AQ68" s="163">
        <f t="shared" si="41"/>
        <v>1.2879125871996244E-3</v>
      </c>
      <c r="AR68" s="163">
        <f t="shared" si="42"/>
        <v>-3.4062187917782705E-4</v>
      </c>
      <c r="AS68" s="163">
        <f t="shared" si="43"/>
        <v>2.2629825617420662E-3</v>
      </c>
      <c r="AT68" s="163">
        <f t="shared" si="44"/>
        <v>2.2625208469052582E-3</v>
      </c>
      <c r="AU68" s="163">
        <f t="shared" si="45"/>
        <v>2.2625208469052582E-3</v>
      </c>
      <c r="AV68" s="17"/>
      <c r="AW68" s="17"/>
      <c r="AX68" s="89" t="str">
        <f t="shared" si="47"/>
        <v>2002 Q2</v>
      </c>
      <c r="AY68" s="286">
        <f t="shared" si="16"/>
        <v>1.0193029118043306</v>
      </c>
      <c r="AZ68" s="287">
        <f t="shared" si="17"/>
        <v>1.0000009282982436</v>
      </c>
      <c r="BA68" s="287">
        <v>1</v>
      </c>
      <c r="BB68" s="287">
        <f t="shared" si="18"/>
        <v>1</v>
      </c>
      <c r="BC68" s="287">
        <f t="shared" si="19"/>
        <v>0</v>
      </c>
      <c r="BD68" s="284"/>
      <c r="BE68" s="287" t="str">
        <f t="shared" si="20"/>
        <v>2010 Q4</v>
      </c>
      <c r="BF68" s="287">
        <f t="shared" si="21"/>
        <v>1.0281922992366854</v>
      </c>
      <c r="BG68" s="287">
        <f t="shared" si="22"/>
        <v>0.99773747915309474</v>
      </c>
      <c r="BH68" s="287">
        <f>Summary_AttrorTotal!H65/Summary_AttrorTotal!J65</f>
        <v>1</v>
      </c>
      <c r="BI68" s="287">
        <f>Summary_AttrorTotal!I65/Summary_AttrorTotal!J65</f>
        <v>0</v>
      </c>
      <c r="BJ68" s="17"/>
      <c r="BK68" s="17"/>
      <c r="BL68" s="17"/>
      <c r="BM68" s="17"/>
      <c r="BN68" s="17"/>
      <c r="BO68" s="17"/>
      <c r="BP68" s="17"/>
      <c r="BQ68" s="17"/>
      <c r="BR68" s="17"/>
      <c r="BS68" s="17"/>
      <c r="BT68" s="17"/>
      <c r="BU68" s="17"/>
      <c r="BV68" s="17"/>
      <c r="BW68" s="17"/>
      <c r="BX68" s="17"/>
      <c r="BY68" s="17"/>
      <c r="BZ68" s="17"/>
      <c r="CA68" s="17"/>
      <c r="CB68" s="17"/>
      <c r="CC68" s="17"/>
      <c r="CD68" s="17"/>
      <c r="CE68" s="17"/>
      <c r="CF68" s="17"/>
      <c r="CG68" s="17"/>
      <c r="CH68" s="17"/>
      <c r="CI68" s="17"/>
      <c r="CJ68" s="17"/>
    </row>
    <row r="69" spans="1:88" s="54" customFormat="1">
      <c r="A69" s="89" t="str">
        <f>Tri_Incurred_AttrorTot!A60</f>
        <v>2011 Q1</v>
      </c>
      <c r="B69" s="757" t="str">
        <f t="shared" si="0"/>
        <v>2014 Q1</v>
      </c>
      <c r="C69" s="208">
        <f>INDEX(Tri_Incurred_AttrorTot!$B60:$CC60,1,MATCH(B69,$A$21:$A$100)-$P69)/unit</f>
        <v>3778.9490000000001</v>
      </c>
      <c r="D69" s="208">
        <f>INDEX(Tri_Incurred_AttrorTot!$B60:$CC60,1,Tot_Acc_Per-$P69)/unit</f>
        <v>3745.049</v>
      </c>
      <c r="E69" s="87">
        <f t="shared" si="6"/>
        <v>-33.900000000000091</v>
      </c>
      <c r="F69" s="87">
        <f>IF(AI69-FSR_M&gt;0,VLOOKUP((MATCH(LastFSR,$A$21:$A$100,1)-MATCH(A69,$A$21:$A$100,1))*3+3,$AI$21:$AU$100,5+MATCH(FSR_M,AN$16:$AU$16),0),VLOOKUP(3,$AI$21:$AU$100,5+MATCH((MATCH($D$16,$A$21:$A$100,1)-MATCH($A69,$A$21:$A$100,1))*3,$AN$16:$AU$16,1),0))*M69</f>
        <v>121.78520797337804</v>
      </c>
      <c r="G69" s="87">
        <f t="shared" si="1"/>
        <v>-155.68520797337811</v>
      </c>
      <c r="H69" s="88"/>
      <c r="I69" s="17"/>
      <c r="J69" s="89" t="str">
        <f t="shared" si="8"/>
        <v>2011 Q1</v>
      </c>
      <c r="K69" s="87">
        <f t="shared" si="9"/>
        <v>3745.049</v>
      </c>
      <c r="L69" s="87">
        <f t="shared" si="10"/>
        <v>3650.2770844037586</v>
      </c>
      <c r="M69" s="279">
        <f t="shared" si="46"/>
        <v>3802.0225347425539</v>
      </c>
      <c r="N69" s="87">
        <f t="shared" si="11"/>
        <v>-151.74545033879531</v>
      </c>
      <c r="O69" s="88">
        <f t="shared" si="12"/>
        <v>-3.9911770367523726E-2</v>
      </c>
      <c r="P69" s="744">
        <f t="shared" si="24"/>
        <v>48</v>
      </c>
      <c r="Q69" s="17"/>
      <c r="R69" s="60"/>
      <c r="S69" s="20"/>
      <c r="T69" s="20"/>
      <c r="U69" s="20"/>
      <c r="V69" s="20"/>
      <c r="W69" s="20"/>
      <c r="X69" s="20"/>
      <c r="Y69" s="20"/>
      <c r="Z69" s="20"/>
      <c r="AA69" s="61"/>
      <c r="AB69" s="17"/>
      <c r="AC69" s="17"/>
      <c r="AD69" s="192">
        <f>IF(AI69-FSR_M&gt;0,VLOOKUP((MATCH(LastFSR,$A$21:$A$100,1)-MATCH(A69,$A$21:$A$100,1))*3+3,$AI$21:$AU$100,5+MATCH(FSR_M,AN$16:$AU$16),0),VLOOKUP(3,$AI$21:$AU$100,5+MATCH((MATCH($D$16,$A$21:$A$100,1)-MATCH($A69,$A$21:$A$100,1))*3,$AN$16:$AU$16,1),0))</f>
        <v>3.2031690201863694E-2</v>
      </c>
      <c r="AE69" s="192">
        <f>VLOOKUP((MATCH(LastFSR,$A$21:$A$100,1)-MATCH(A69,$A$21:$A$100,1))*3+3,$AI$21:$AU$100,5+MATCH(FSR_M,AN$16:$AU$16),0)</f>
        <v>3.2031690201863694E-2</v>
      </c>
      <c r="AF69" s="192">
        <f t="shared" si="13"/>
        <v>0.13209108324291063</v>
      </c>
      <c r="AG69" s="17"/>
      <c r="AH69" s="17"/>
      <c r="AI69" s="89">
        <f t="shared" si="26"/>
        <v>42</v>
      </c>
      <c r="AJ69" s="121">
        <f>VLOOKUP(AI69,'User Entries'!$A$78:$E$157,2,0)</f>
        <v>0.97469407860985491</v>
      </c>
      <c r="AK69" s="88">
        <f t="shared" si="4"/>
        <v>1.0259629374441643</v>
      </c>
      <c r="AL69" s="121">
        <f t="shared" si="37"/>
        <v>0.972488812937645</v>
      </c>
      <c r="AM69" s="17"/>
      <c r="AN69" s="163">
        <f t="shared" si="38"/>
        <v>-2.8225458291069594E-2</v>
      </c>
      <c r="AO69" s="163">
        <f t="shared" si="39"/>
        <v>-2.7070105317952509E-2</v>
      </c>
      <c r="AP69" s="163">
        <f t="shared" si="40"/>
        <v>-2.7142389942005574E-2</v>
      </c>
      <c r="AQ69" s="163">
        <f t="shared" si="41"/>
        <v>-2.1743249687508737E-2</v>
      </c>
      <c r="AR69" s="163">
        <f t="shared" si="42"/>
        <v>-2.6937545703869969E-2</v>
      </c>
      <c r="AS69" s="163">
        <f t="shared" si="43"/>
        <v>-2.8566080170247421E-2</v>
      </c>
      <c r="AT69" s="163">
        <f t="shared" si="44"/>
        <v>-2.5962475729327528E-2</v>
      </c>
      <c r="AU69" s="163">
        <f t="shared" si="45"/>
        <v>-2.5962937444164336E-2</v>
      </c>
      <c r="AV69" s="17"/>
      <c r="AW69" s="17"/>
      <c r="AX69" s="89" t="str">
        <f t="shared" si="47"/>
        <v>2002 Q1</v>
      </c>
      <c r="AY69" s="286">
        <f t="shared" si="16"/>
        <v>1.0000009282982436</v>
      </c>
      <c r="AZ69" s="287">
        <f t="shared" si="17"/>
        <v>1.0480936836862846</v>
      </c>
      <c r="BA69" s="287">
        <v>1</v>
      </c>
      <c r="BB69" s="287">
        <f t="shared" si="18"/>
        <v>1</v>
      </c>
      <c r="BC69" s="287">
        <f t="shared" si="19"/>
        <v>0</v>
      </c>
      <c r="BD69" s="284"/>
      <c r="BE69" s="287" t="str">
        <f t="shared" si="20"/>
        <v>2011 Q1</v>
      </c>
      <c r="BF69" s="287">
        <f t="shared" si="21"/>
        <v>0.9850149402793027</v>
      </c>
      <c r="BG69" s="287">
        <f t="shared" si="22"/>
        <v>1.0259629374441643</v>
      </c>
      <c r="BH69" s="287">
        <f>Summary_AttrorTotal!H66/Summary_AttrorTotal!J66</f>
        <v>1</v>
      </c>
      <c r="BI69" s="287">
        <f>Summary_AttrorTotal!I66/Summary_AttrorTotal!J66</f>
        <v>0</v>
      </c>
      <c r="BJ69" s="17"/>
      <c r="BK69" s="17"/>
      <c r="BL69" s="17"/>
      <c r="BM69" s="17"/>
      <c r="BN69" s="17"/>
      <c r="BO69" s="17"/>
      <c r="BP69" s="17"/>
      <c r="BQ69" s="17"/>
      <c r="BR69" s="17"/>
      <c r="BS69" s="17"/>
      <c r="BT69" s="17"/>
      <c r="BU69" s="17"/>
      <c r="BV69" s="17"/>
      <c r="BW69" s="17"/>
      <c r="BX69" s="17"/>
      <c r="BY69" s="17"/>
      <c r="BZ69" s="17"/>
      <c r="CA69" s="17"/>
      <c r="CB69" s="17"/>
      <c r="CC69" s="17"/>
      <c r="CD69" s="17"/>
      <c r="CE69" s="17"/>
      <c r="CF69" s="17"/>
      <c r="CG69" s="17"/>
      <c r="CH69" s="17"/>
      <c r="CI69" s="17"/>
      <c r="CJ69" s="17"/>
    </row>
    <row r="70" spans="1:88" s="54" customFormat="1">
      <c r="A70" s="89" t="str">
        <f>Tri_Incurred_AttrorTot!A61</f>
        <v>2011 Q2</v>
      </c>
      <c r="B70" s="757" t="str">
        <f t="shared" si="0"/>
        <v>2014 Q1</v>
      </c>
      <c r="C70" s="208">
        <f>INDEX(Tri_Incurred_AttrorTot!$B61:$CC61,1,MATCH(B70,$A$21:$A$100)-$P70)/unit</f>
        <v>4948.1940000000004</v>
      </c>
      <c r="D70" s="208">
        <f>INDEX(Tri_Incurred_AttrorTot!$B61:$CC61,1,Tot_Acc_Per-$P70)/unit</f>
        <v>4936.674</v>
      </c>
      <c r="E70" s="87">
        <f t="shared" si="6"/>
        <v>-11.520000000000437</v>
      </c>
      <c r="F70" s="87">
        <f>IF(AI70-FSR_M&gt;0,VLOOKUP((MATCH(LastFSR,$A$21:$A$100,1)-MATCH(A70,$A$21:$A$100,1))*3+3,$AI$21:$AU$100,5+MATCH(FSR_M,AN$16:$AU$16),0),VLOOKUP(3,$AI$21:$AU$100,5+MATCH((MATCH($D$16,$A$21:$A$100,1)-MATCH($A70,$A$21:$A$100,1))*3,$AN$16:$AU$16,1),0))*M70</f>
        <v>-74.287385774023974</v>
      </c>
      <c r="G70" s="87">
        <f t="shared" si="1"/>
        <v>62.767385774023538</v>
      </c>
      <c r="H70" s="88"/>
      <c r="I70" s="17"/>
      <c r="J70" s="89" t="str">
        <f t="shared" si="8"/>
        <v>2011 Q2</v>
      </c>
      <c r="K70" s="87">
        <f t="shared" si="9"/>
        <v>4936.674</v>
      </c>
      <c r="L70" s="87">
        <f t="shared" si="10"/>
        <v>4966.8163806067942</v>
      </c>
      <c r="M70" s="279">
        <f t="shared" si="46"/>
        <v>4903.6657492646618</v>
      </c>
      <c r="N70" s="87">
        <f t="shared" si="11"/>
        <v>63.150631342132328</v>
      </c>
      <c r="O70" s="88">
        <f t="shared" si="12"/>
        <v>1.2878249573108076E-2</v>
      </c>
      <c r="P70" s="744">
        <f t="shared" si="24"/>
        <v>49</v>
      </c>
      <c r="Q70" s="17"/>
      <c r="R70" s="60"/>
      <c r="S70" s="20"/>
      <c r="T70" s="20"/>
      <c r="U70" s="20"/>
      <c r="V70" s="20"/>
      <c r="W70" s="20"/>
      <c r="X70" s="20"/>
      <c r="Y70" s="20"/>
      <c r="Z70" s="20"/>
      <c r="AA70" s="61"/>
      <c r="AB70" s="17"/>
      <c r="AC70" s="17"/>
      <c r="AD70" s="192">
        <f>IF(AI70-FSR_M&gt;0,VLOOKUP((MATCH(LastFSR,$A$21:$A$100,1)-MATCH(A70,$A$21:$A$100,1))*3+3,$AI$21:$AU$100,5+MATCH(FSR_M,AN$16:$AU$16),0),VLOOKUP(3,$AI$21:$AU$100,5+MATCH((MATCH($D$16,$A$21:$A$100,1)-MATCH($A70,$A$21:$A$100,1))*3,$AN$16:$AU$16,1),0))</f>
        <v>-1.5149357556673571E-2</v>
      </c>
      <c r="AE70" s="192">
        <f>VLOOKUP((MATCH(LastFSR,$A$21:$A$100,1)-MATCH(A70,$A$21:$A$100,1))*3+3,$AI$21:$AU$100,5+MATCH(FSR_M,AN$16:$AU$16),0)</f>
        <v>-1.5149357556673571E-2</v>
      </c>
      <c r="AF70" s="192">
        <f t="shared" si="13"/>
        <v>0.13209108324291063</v>
      </c>
      <c r="AG70" s="17"/>
      <c r="AH70" s="17"/>
      <c r="AI70" s="89">
        <f t="shared" si="26"/>
        <v>39</v>
      </c>
      <c r="AJ70" s="121">
        <f>VLOOKUP(AI70,'User Entries'!$A$78:$E$157,2,0)</f>
        <v>1.0061058073931546</v>
      </c>
      <c r="AK70" s="88">
        <f t="shared" si="4"/>
        <v>0.99393124724230064</v>
      </c>
      <c r="AL70" s="121">
        <f t="shared" si="37"/>
        <v>1.0322272695327135</v>
      </c>
      <c r="AM70" s="17"/>
      <c r="AN70" s="163">
        <f t="shared" si="38"/>
        <v>3.2031690201863694E-2</v>
      </c>
      <c r="AO70" s="163">
        <f t="shared" si="39"/>
        <v>3.8062319107941001E-3</v>
      </c>
      <c r="AP70" s="163">
        <f t="shared" si="40"/>
        <v>4.9615848839111854E-3</v>
      </c>
      <c r="AQ70" s="163">
        <f t="shared" si="41"/>
        <v>4.8893002598581203E-3</v>
      </c>
      <c r="AR70" s="163">
        <f t="shared" si="42"/>
        <v>1.0288440514354957E-2</v>
      </c>
      <c r="AS70" s="163">
        <f t="shared" si="43"/>
        <v>5.0941444979937245E-3</v>
      </c>
      <c r="AT70" s="163">
        <f t="shared" si="44"/>
        <v>3.465610031616273E-3</v>
      </c>
      <c r="AU70" s="163">
        <f t="shared" si="45"/>
        <v>6.0692144725361663E-3</v>
      </c>
      <c r="AV70" s="17"/>
      <c r="AW70" s="17"/>
      <c r="AX70" s="89" t="str">
        <f t="shared" si="47"/>
        <v>2001 Q4</v>
      </c>
      <c r="AY70" s="286">
        <f t="shared" si="16"/>
        <v>1.0480936836862846</v>
      </c>
      <c r="AZ70" s="287">
        <f t="shared" si="17"/>
        <v>1</v>
      </c>
      <c r="BA70" s="287">
        <v>1</v>
      </c>
      <c r="BB70" s="287">
        <f t="shared" si="18"/>
        <v>1</v>
      </c>
      <c r="BC70" s="287">
        <f t="shared" si="19"/>
        <v>0</v>
      </c>
      <c r="BD70" s="284"/>
      <c r="BE70" s="287" t="str">
        <f t="shared" si="20"/>
        <v>2011 Q2</v>
      </c>
      <c r="BF70" s="287">
        <f t="shared" si="21"/>
        <v>1.0067313419027974</v>
      </c>
      <c r="BG70" s="287">
        <f t="shared" si="22"/>
        <v>0.99393124724230064</v>
      </c>
      <c r="BH70" s="287">
        <f>Summary_AttrorTotal!H67/Summary_AttrorTotal!J67</f>
        <v>0.9729439294553377</v>
      </c>
      <c r="BI70" s="287">
        <f>Summary_AttrorTotal!I67/Summary_AttrorTotal!J67</f>
        <v>2.7056070544662258E-2</v>
      </c>
      <c r="BJ70" s="17"/>
      <c r="BK70" s="17"/>
      <c r="BL70" s="17"/>
      <c r="BM70" s="17"/>
      <c r="BN70" s="17"/>
      <c r="BO70" s="17"/>
      <c r="BP70" s="17"/>
      <c r="BQ70" s="17"/>
      <c r="BR70" s="17"/>
      <c r="BS70" s="17"/>
      <c r="BT70" s="17"/>
      <c r="BU70" s="17"/>
      <c r="BV70" s="17"/>
      <c r="BW70" s="17"/>
      <c r="BX70" s="17"/>
      <c r="BY70" s="17"/>
      <c r="BZ70" s="17"/>
      <c r="CA70" s="17"/>
      <c r="CB70" s="17"/>
      <c r="CC70" s="17"/>
      <c r="CD70" s="17"/>
      <c r="CE70" s="17"/>
      <c r="CF70" s="17"/>
      <c r="CG70" s="17"/>
      <c r="CH70" s="17"/>
      <c r="CI70" s="17"/>
      <c r="CJ70" s="17"/>
    </row>
    <row r="71" spans="1:88" s="54" customFormat="1">
      <c r="A71" s="89" t="str">
        <f>Tri_Incurred_AttrorTot!A62</f>
        <v>2011 Q3</v>
      </c>
      <c r="B71" s="757" t="str">
        <f t="shared" si="0"/>
        <v>2014 Q1</v>
      </c>
      <c r="C71" s="208">
        <f>INDEX(Tri_Incurred_AttrorTot!$B62:$CC62,1,MATCH(B71,$A$21:$A$100)-$P71)/unit</f>
        <v>2903.8780000000002</v>
      </c>
      <c r="D71" s="208">
        <f>INDEX(Tri_Incurred_AttrorTot!$B62:$CC62,1,Tot_Acc_Per-$P71)/unit</f>
        <v>2808.038</v>
      </c>
      <c r="E71" s="87">
        <f t="shared" si="6"/>
        <v>-95.840000000000146</v>
      </c>
      <c r="F71" s="87">
        <f>IF(AI71-FSR_M&gt;0,VLOOKUP((MATCH(LastFSR,$A$21:$A$100,1)-MATCH(A71,$A$21:$A$100,1))*3+3,$AI$21:$AU$100,5+MATCH(FSR_M,AN$16:$AU$16),0),VLOOKUP(3,$AI$21:$AU$100,5+MATCH((MATCH($D$16,$A$21:$A$100,1)-MATCH($A71,$A$21:$A$100,1))*3,$AN$16:$AU$16,1),0))*M71</f>
        <v>-180.97562099348605</v>
      </c>
      <c r="G71" s="87">
        <f t="shared" si="1"/>
        <v>85.135620993485901</v>
      </c>
      <c r="H71" s="88"/>
      <c r="I71" s="17"/>
      <c r="J71" s="89" t="str">
        <f t="shared" si="8"/>
        <v>2011 Q3</v>
      </c>
      <c r="K71" s="87">
        <f t="shared" si="9"/>
        <v>2808.038</v>
      </c>
      <c r="L71" s="87">
        <f t="shared" si="10"/>
        <v>2782.7687764937355</v>
      </c>
      <c r="M71" s="279">
        <f t="shared" si="46"/>
        <v>2698.3992815410043</v>
      </c>
      <c r="N71" s="87">
        <f t="shared" si="11"/>
        <v>84.369494952731202</v>
      </c>
      <c r="O71" s="88">
        <f t="shared" si="12"/>
        <v>3.126649770843009E-2</v>
      </c>
      <c r="P71" s="744">
        <f t="shared" si="24"/>
        <v>50</v>
      </c>
      <c r="Q71" s="17"/>
      <c r="R71" s="60"/>
      <c r="S71" s="20"/>
      <c r="T71" s="20"/>
      <c r="U71" s="20"/>
      <c r="V71" s="20"/>
      <c r="W71" s="20"/>
      <c r="X71" s="20"/>
      <c r="Y71" s="20"/>
      <c r="Z71" s="20"/>
      <c r="AA71" s="61"/>
      <c r="AB71" s="17"/>
      <c r="AC71" s="17"/>
      <c r="AD71" s="192">
        <f>IF(AI71-FSR_M&gt;0,VLOOKUP((MATCH(LastFSR,$A$21:$A$100,1)-MATCH(A71,$A$21:$A$100,1))*3+3,$AI$21:$AU$100,5+MATCH(FSR_M,AN$16:$AU$16),0),VLOOKUP(3,$AI$21:$AU$100,5+MATCH((MATCH($D$16,$A$21:$A$100,1)-MATCH($A71,$A$21:$A$100,1))*3,$AN$16:$AU$16,1),0))</f>
        <v>-6.7067769485223971E-2</v>
      </c>
      <c r="AE71" s="192">
        <f>VLOOKUP((MATCH(LastFSR,$A$21:$A$100,1)-MATCH(A71,$A$21:$A$100,1))*3+3,$AI$21:$AU$100,5+MATCH(FSR_M,AN$16:$AU$16),0)</f>
        <v>-6.7067769485223971E-2</v>
      </c>
      <c r="AF71" s="192">
        <f t="shared" si="13"/>
        <v>0.13209108324291063</v>
      </c>
      <c r="AG71" s="17"/>
      <c r="AH71" s="17"/>
      <c r="AI71" s="89">
        <f t="shared" si="26"/>
        <v>36</v>
      </c>
      <c r="AJ71" s="121">
        <f>VLOOKUP(AI71,'User Entries'!$A$78:$E$157,2,0)</f>
        <v>0.99100111055966311</v>
      </c>
      <c r="AK71" s="88">
        <f t="shared" si="4"/>
        <v>1.0090806047989742</v>
      </c>
      <c r="AL71" s="121">
        <f t="shared" si="37"/>
        <v>0.98498696983707101</v>
      </c>
      <c r="AM71" s="17"/>
      <c r="AN71" s="163">
        <f t="shared" si="38"/>
        <v>-1.5149357556673571E-2</v>
      </c>
      <c r="AO71" s="163">
        <f t="shared" si="39"/>
        <v>1.6882332645190123E-2</v>
      </c>
      <c r="AP71" s="163">
        <f t="shared" si="40"/>
        <v>-1.134312564587947E-2</v>
      </c>
      <c r="AQ71" s="163">
        <f t="shared" si="41"/>
        <v>-1.0187772672762385E-2</v>
      </c>
      <c r="AR71" s="163">
        <f t="shared" si="42"/>
        <v>-1.026005729681545E-2</v>
      </c>
      <c r="AS71" s="163">
        <f t="shared" si="43"/>
        <v>-4.8609170423186132E-3</v>
      </c>
      <c r="AT71" s="163">
        <f t="shared" si="44"/>
        <v>-1.0055213058679846E-2</v>
      </c>
      <c r="AU71" s="163">
        <f t="shared" si="45"/>
        <v>-1.1683747525057298E-2</v>
      </c>
      <c r="AV71" s="17"/>
      <c r="AW71" s="17"/>
      <c r="AX71" s="89" t="str">
        <f t="shared" si="47"/>
        <v>2001 Q3</v>
      </c>
      <c r="AY71" s="286">
        <f t="shared" si="16"/>
        <v>1</v>
      </c>
      <c r="AZ71" s="287">
        <f t="shared" si="17"/>
        <v>1</v>
      </c>
      <c r="BA71" s="287">
        <v>1</v>
      </c>
      <c r="BB71" s="287">
        <f t="shared" si="18"/>
        <v>1</v>
      </c>
      <c r="BC71" s="287">
        <f t="shared" si="19"/>
        <v>0</v>
      </c>
      <c r="BD71" s="284"/>
      <c r="BE71" s="287" t="str">
        <f t="shared" si="20"/>
        <v>2011 Q3</v>
      </c>
      <c r="BF71" s="287">
        <f t="shared" si="21"/>
        <v>1.0406310212165426</v>
      </c>
      <c r="BG71" s="287">
        <f t="shared" si="22"/>
        <v>1.0090806047989742</v>
      </c>
      <c r="BH71" s="287">
        <f>Summary_AttrorTotal!H68/Summary_AttrorTotal!J68</f>
        <v>1</v>
      </c>
      <c r="BI71" s="287">
        <f>Summary_AttrorTotal!I68/Summary_AttrorTotal!J68</f>
        <v>0</v>
      </c>
      <c r="BJ71" s="17"/>
      <c r="BK71" s="17"/>
      <c r="BL71" s="17"/>
      <c r="BM71" s="17"/>
      <c r="BN71" s="17"/>
      <c r="BO71" s="17"/>
      <c r="BP71" s="17"/>
      <c r="BQ71" s="17"/>
      <c r="BR71" s="17"/>
      <c r="BS71" s="17"/>
      <c r="BT71" s="17"/>
      <c r="BU71" s="17"/>
      <c r="BV71" s="17"/>
      <c r="BW71" s="17"/>
      <c r="BX71" s="17"/>
      <c r="BY71" s="17"/>
      <c r="BZ71" s="17"/>
      <c r="CA71" s="17"/>
      <c r="CB71" s="17"/>
      <c r="CC71" s="17"/>
      <c r="CD71" s="17"/>
      <c r="CE71" s="17"/>
      <c r="CF71" s="17"/>
      <c r="CG71" s="17"/>
      <c r="CH71" s="17"/>
      <c r="CI71" s="17"/>
      <c r="CJ71" s="17"/>
    </row>
    <row r="72" spans="1:88" s="54" customFormat="1">
      <c r="A72" s="89" t="str">
        <f>Tri_Incurred_AttrorTot!A63</f>
        <v>2011 Q4</v>
      </c>
      <c r="B72" s="757" t="str">
        <f t="shared" si="0"/>
        <v>2014 Q1</v>
      </c>
      <c r="C72" s="208">
        <f>INDEX(Tri_Incurred_AttrorTot!$B63:$CC63,1,MATCH(B72,$A$21:$A$100)-$P72)/unit</f>
        <v>3642.3580000000002</v>
      </c>
      <c r="D72" s="208">
        <f>INDEX(Tri_Incurred_AttrorTot!$B63:$CC63,1,Tot_Acc_Per-$P72)/unit</f>
        <v>3642.3580000000002</v>
      </c>
      <c r="E72" s="87">
        <f t="shared" si="6"/>
        <v>0</v>
      </c>
      <c r="F72" s="87">
        <f>IF(AI72-FSR_M&gt;0,VLOOKUP((MATCH(LastFSR,$A$21:$A$100,1)-MATCH(A72,$A$21:$A$100,1))*3+3,$AI$21:$AU$100,5+MATCH(FSR_M,AN$16:$AU$16),0),VLOOKUP(3,$AI$21:$AU$100,5+MATCH((MATCH($D$16,$A$21:$A$100,1)-MATCH($A72,$A$21:$A$100,1))*3,$AN$16:$AU$16,1),0))*M72</f>
        <v>290.99978689207541</v>
      </c>
      <c r="G72" s="87">
        <f t="shared" si="1"/>
        <v>-290.99978689207541</v>
      </c>
      <c r="H72" s="88"/>
      <c r="I72" s="17"/>
      <c r="J72" s="89" t="str">
        <f t="shared" si="8"/>
        <v>2011 Q4</v>
      </c>
      <c r="K72" s="87">
        <f t="shared" si="9"/>
        <v>3642.3580000000002</v>
      </c>
      <c r="L72" s="87">
        <f t="shared" si="10"/>
        <v>3384.6243576056327</v>
      </c>
      <c r="M72" s="279">
        <f t="shared" si="46"/>
        <v>3655.0329683937448</v>
      </c>
      <c r="N72" s="87">
        <f t="shared" si="11"/>
        <v>-270.40861078811213</v>
      </c>
      <c r="O72" s="88">
        <f t="shared" si="12"/>
        <v>-7.398253671756809E-2</v>
      </c>
      <c r="P72" s="744">
        <f t="shared" si="24"/>
        <v>51</v>
      </c>
      <c r="Q72" s="17"/>
      <c r="R72" s="60"/>
      <c r="S72" s="20"/>
      <c r="T72" s="20"/>
      <c r="U72" s="20"/>
      <c r="V72" s="20"/>
      <c r="W72" s="20"/>
      <c r="X72" s="20"/>
      <c r="Y72" s="20"/>
      <c r="Z72" s="20"/>
      <c r="AA72" s="61"/>
      <c r="AB72" s="17"/>
      <c r="AC72" s="17"/>
      <c r="AD72" s="192">
        <f>IF(AI72-FSR_M&gt;0,VLOOKUP((MATCH(LastFSR,$A$21:$A$100,1)-MATCH(A72,$A$21:$A$100,1))*3+3,$AI$21:$AU$100,5+MATCH(FSR_M,AN$16:$AU$16),0),VLOOKUP(3,$AI$21:$AU$100,5+MATCH((MATCH($D$16,$A$21:$A$100,1)-MATCH($A72,$A$21:$A$100,1))*3,$AN$16:$AU$16,1),0))</f>
        <v>7.9616186614031914E-2</v>
      </c>
      <c r="AE72" s="192">
        <f>VLOOKUP((MATCH(LastFSR,$A$21:$A$100,1)-MATCH(A72,$A$21:$A$100,1))*3+3,$AI$21:$AU$100,5+MATCH(FSR_M,AN$16:$AU$16),0)</f>
        <v>7.9616186614031914E-2</v>
      </c>
      <c r="AF72" s="192">
        <f t="shared" si="13"/>
        <v>0.13209108324291063</v>
      </c>
      <c r="AG72" s="17"/>
      <c r="AH72" s="17"/>
      <c r="AI72" s="89">
        <f t="shared" si="26"/>
        <v>33</v>
      </c>
      <c r="AJ72" s="121">
        <f>VLOOKUP(AI72,'User Entries'!$A$78:$E$157,2,0)</f>
        <v>0.92923989284019648</v>
      </c>
      <c r="AK72" s="684">
        <f t="shared" si="4"/>
        <v>1.0761483742841982</v>
      </c>
      <c r="AL72" s="121">
        <f t="shared" si="37"/>
        <v>0.93767795307051949</v>
      </c>
      <c r="AM72" s="17"/>
      <c r="AN72" s="163">
        <f t="shared" si="38"/>
        <v>-6.7067769485223971E-2</v>
      </c>
      <c r="AO72" s="163">
        <f t="shared" si="39"/>
        <v>-8.2217127041897542E-2</v>
      </c>
      <c r="AP72" s="163">
        <f t="shared" si="40"/>
        <v>-5.0185436840033848E-2</v>
      </c>
      <c r="AQ72" s="163">
        <f t="shared" si="41"/>
        <v>-7.8410895131103442E-2</v>
      </c>
      <c r="AR72" s="163">
        <f t="shared" si="42"/>
        <v>-7.7255542157986357E-2</v>
      </c>
      <c r="AS72" s="163">
        <f t="shared" si="43"/>
        <v>-7.7327826782039422E-2</v>
      </c>
      <c r="AT72" s="163">
        <f t="shared" si="44"/>
        <v>-7.1928686527542585E-2</v>
      </c>
      <c r="AU72" s="163">
        <f t="shared" si="45"/>
        <v>-7.7122982543903817E-2</v>
      </c>
      <c r="AV72" s="17"/>
      <c r="AW72" s="17"/>
      <c r="AX72" s="89" t="str">
        <f t="shared" si="47"/>
        <v>2001 Q2</v>
      </c>
      <c r="AY72" s="286">
        <f t="shared" si="16"/>
        <v>1</v>
      </c>
      <c r="AZ72" s="287">
        <f t="shared" si="17"/>
        <v>1</v>
      </c>
      <c r="BA72" s="287">
        <v>1</v>
      </c>
      <c r="BB72" s="287">
        <f t="shared" si="18"/>
        <v>1</v>
      </c>
      <c r="BC72" s="287">
        <f t="shared" si="19"/>
        <v>0</v>
      </c>
      <c r="BD72" s="284"/>
      <c r="BE72" s="287" t="str">
        <f t="shared" si="20"/>
        <v>2011 Q4</v>
      </c>
      <c r="BF72" s="287">
        <f t="shared" si="21"/>
        <v>0.99653218767016627</v>
      </c>
      <c r="BG72" s="287">
        <f t="shared" si="22"/>
        <v>1.0761483742841982</v>
      </c>
      <c r="BH72" s="287">
        <f>Summary_AttrorTotal!H69/Summary_AttrorTotal!J69</f>
        <v>1</v>
      </c>
      <c r="BI72" s="287">
        <f>Summary_AttrorTotal!I69/Summary_AttrorTotal!J69</f>
        <v>0</v>
      </c>
      <c r="BJ72" s="17"/>
      <c r="BK72" s="17"/>
      <c r="BL72" s="17"/>
      <c r="BM72" s="17"/>
      <c r="BN72" s="17"/>
      <c r="BO72" s="17"/>
      <c r="BP72" s="17"/>
      <c r="BQ72" s="17"/>
      <c r="BR72" s="17"/>
      <c r="BS72" s="17"/>
      <c r="BT72" s="17"/>
      <c r="BU72" s="17"/>
      <c r="BV72" s="17"/>
      <c r="BW72" s="17"/>
      <c r="BX72" s="17"/>
      <c r="BY72" s="17"/>
      <c r="BZ72" s="17"/>
      <c r="CA72" s="17"/>
      <c r="CB72" s="17"/>
      <c r="CC72" s="17"/>
      <c r="CD72" s="17"/>
      <c r="CE72" s="17"/>
      <c r="CF72" s="17"/>
      <c r="CG72" s="17"/>
      <c r="CH72" s="17"/>
      <c r="CI72" s="17"/>
      <c r="CJ72" s="17"/>
    </row>
    <row r="73" spans="1:88" s="54" customFormat="1">
      <c r="A73" s="89" t="str">
        <f>Tri_Incurred_AttrorTot!A64</f>
        <v>2012 Q1</v>
      </c>
      <c r="B73" s="757" t="str">
        <f t="shared" si="0"/>
        <v>2014 Q1</v>
      </c>
      <c r="C73" s="208">
        <f>INDEX(Tri_Incurred_AttrorTot!$B64:$CC64,1,MATCH(B73,$A$21:$A$100)-$P73)/unit</f>
        <v>4116.0200000000004</v>
      </c>
      <c r="D73" s="208">
        <f>INDEX(Tri_Incurred_AttrorTot!$B64:$CC64,1,Tot_Acc_Per-$P73)/unit</f>
        <v>4079.4549999999999</v>
      </c>
      <c r="E73" s="87">
        <f t="shared" si="6"/>
        <v>-36.565000000000509</v>
      </c>
      <c r="F73" s="87">
        <f>IF(AI73-FSR_M&gt;0,VLOOKUP((MATCH(LastFSR,$A$21:$A$100,1)-MATCH(A73,$A$21:$A$100,1))*3+3,$AI$21:$AU$100,5+MATCH(FSR_M,AN$16:$AU$16),0),VLOOKUP(3,$AI$21:$AU$100,5+MATCH((MATCH($D$16,$A$21:$A$100,1)-MATCH($A73,$A$21:$A$100,1))*3,$AN$16:$AU$16,1),0))*M73</f>
        <v>-126.3651034859911</v>
      </c>
      <c r="G73" s="87">
        <f t="shared" si="1"/>
        <v>89.80010348599059</v>
      </c>
      <c r="H73" s="88"/>
      <c r="I73" s="17"/>
      <c r="J73" s="89" t="str">
        <f t="shared" si="8"/>
        <v>2012 Q1</v>
      </c>
      <c r="K73" s="87">
        <f t="shared" si="9"/>
        <v>4079.4549999999999</v>
      </c>
      <c r="L73" s="87">
        <f t="shared" si="10"/>
        <v>4093.6510134585078</v>
      </c>
      <c r="M73" s="279">
        <f t="shared" si="46"/>
        <v>4003.5384163973549</v>
      </c>
      <c r="N73" s="87">
        <f t="shared" si="11"/>
        <v>90.112597061152883</v>
      </c>
      <c r="O73" s="88">
        <f t="shared" si="12"/>
        <v>2.2508238385343653E-2</v>
      </c>
      <c r="P73" s="744">
        <f t="shared" si="24"/>
        <v>52</v>
      </c>
      <c r="Q73" s="17"/>
      <c r="R73" s="60"/>
      <c r="S73" s="20"/>
      <c r="T73" s="20"/>
      <c r="U73" s="20"/>
      <c r="V73" s="20"/>
      <c r="W73" s="20"/>
      <c r="X73" s="20"/>
      <c r="Y73" s="20"/>
      <c r="Z73" s="20"/>
      <c r="AA73" s="61"/>
      <c r="AB73" s="17"/>
      <c r="AC73" s="17"/>
      <c r="AD73" s="192">
        <f>IF(AI73-FSR_M&gt;0,VLOOKUP((MATCH(LastFSR,$A$21:$A$100,1)-MATCH(A73,$A$21:$A$100,1))*3+3,$AI$21:$AU$100,5+MATCH(FSR_M,AN$16:$AU$16),0),VLOOKUP(3,$AI$21:$AU$100,5+MATCH((MATCH($D$16,$A$21:$A$100,1)-MATCH($A73,$A$21:$A$100,1))*3,$AN$16:$AU$16,1),0))</f>
        <v>-3.156335479845418E-2</v>
      </c>
      <c r="AE73" s="192">
        <f>VLOOKUP((MATCH(LastFSR,$A$21:$A$100,1)-MATCH(A73,$A$21:$A$100,1))*3+3,$AI$21:$AU$100,5+MATCH(FSR_M,AN$16:$AU$16),0)</f>
        <v>-3.156335479845418E-2</v>
      </c>
      <c r="AF73" s="192">
        <f t="shared" si="13"/>
        <v>0.13209108324291063</v>
      </c>
      <c r="AG73" s="17"/>
      <c r="AH73" s="17"/>
      <c r="AI73" s="89">
        <f t="shared" si="26"/>
        <v>30</v>
      </c>
      <c r="AJ73" s="121">
        <f>VLOOKUP(AI73,'User Entries'!$A$78:$E$157,2,0)</f>
        <v>1.0034798799002582</v>
      </c>
      <c r="AK73" s="684">
        <f t="shared" si="4"/>
        <v>0.99653218767016627</v>
      </c>
      <c r="AL73" s="121">
        <f t="shared" si="37"/>
        <v>1.0798932413815654</v>
      </c>
      <c r="AM73" s="17"/>
      <c r="AN73" s="163">
        <f t="shared" si="38"/>
        <v>7.9616186614031914E-2</v>
      </c>
      <c r="AO73" s="163">
        <f t="shared" si="39"/>
        <v>1.2548417128807943E-2</v>
      </c>
      <c r="AP73" s="163">
        <f t="shared" si="40"/>
        <v>-2.6009404278656278E-3</v>
      </c>
      <c r="AQ73" s="163">
        <f t="shared" si="41"/>
        <v>2.9430749773998066E-2</v>
      </c>
      <c r="AR73" s="163">
        <f t="shared" si="42"/>
        <v>1.2052914829284722E-3</v>
      </c>
      <c r="AS73" s="163">
        <f t="shared" si="43"/>
        <v>2.3606444560455575E-3</v>
      </c>
      <c r="AT73" s="163">
        <f t="shared" si="44"/>
        <v>2.2883598319924925E-3</v>
      </c>
      <c r="AU73" s="163">
        <f t="shared" si="45"/>
        <v>7.6875000864893295E-3</v>
      </c>
      <c r="AV73" s="17"/>
      <c r="AW73" s="17"/>
      <c r="AX73" s="89" t="str">
        <f t="shared" si="47"/>
        <v>2001 Q1</v>
      </c>
      <c r="AY73" s="286">
        <f t="shared" si="16"/>
        <v>1</v>
      </c>
      <c r="AZ73" s="287">
        <f t="shared" si="17"/>
        <v>1</v>
      </c>
      <c r="BA73" s="287">
        <v>1</v>
      </c>
      <c r="BB73" s="287">
        <f t="shared" si="18"/>
        <v>1</v>
      </c>
      <c r="BC73" s="287">
        <f t="shared" si="19"/>
        <v>0</v>
      </c>
      <c r="BD73" s="284"/>
      <c r="BE73" s="287" t="str">
        <f t="shared" si="20"/>
        <v>2012 Q1</v>
      </c>
      <c r="BF73" s="287">
        <f t="shared" si="21"/>
        <v>1.0189623717089145</v>
      </c>
      <c r="BG73" s="287">
        <f t="shared" si="22"/>
        <v>0.99653218767016627</v>
      </c>
      <c r="BH73" s="287">
        <f>Summary_AttrorTotal!H70/Summary_AttrorTotal!J70</f>
        <v>0.9778737600978562</v>
      </c>
      <c r="BI73" s="287">
        <f>Summary_AttrorTotal!I70/Summary_AttrorTotal!J70</f>
        <v>2.2126239902143793E-2</v>
      </c>
      <c r="BJ73" s="17"/>
      <c r="BK73" s="17"/>
      <c r="BL73" s="17"/>
      <c r="BM73" s="17"/>
      <c r="BN73" s="17"/>
      <c r="BO73" s="17"/>
      <c r="BP73" s="17"/>
      <c r="BQ73" s="17"/>
      <c r="BR73" s="17"/>
      <c r="BS73" s="17"/>
      <c r="BT73" s="17"/>
      <c r="BU73" s="17"/>
      <c r="BV73" s="17"/>
      <c r="BW73" s="17"/>
      <c r="BX73" s="17"/>
      <c r="BY73" s="17"/>
      <c r="BZ73" s="17"/>
      <c r="CA73" s="17"/>
      <c r="CB73" s="17"/>
      <c r="CC73" s="17"/>
      <c r="CD73" s="17"/>
      <c r="CE73" s="17"/>
      <c r="CF73" s="17"/>
      <c r="CG73" s="17"/>
      <c r="CH73" s="17"/>
      <c r="CI73" s="17"/>
      <c r="CJ73" s="17"/>
    </row>
    <row r="74" spans="1:88" s="54" customFormat="1">
      <c r="A74" s="89" t="str">
        <f>Tri_Incurred_AttrorTot!A65</f>
        <v>2012 Q2</v>
      </c>
      <c r="B74" s="757" t="str">
        <f t="shared" si="0"/>
        <v>2014 Q1</v>
      </c>
      <c r="C74" s="208">
        <f>INDEX(Tri_Incurred_AttrorTot!$B65:$CC65,1,MATCH(B74,$A$21:$A$100)-$P74)/unit</f>
        <v>5891.9210000000003</v>
      </c>
      <c r="D74" s="208">
        <f>INDEX(Tri_Incurred_AttrorTot!$B65:$CC65,1,Tot_Acc_Per-$P74)/unit</f>
        <v>5573.63</v>
      </c>
      <c r="E74" s="87">
        <f t="shared" si="6"/>
        <v>-318.29100000000017</v>
      </c>
      <c r="F74" s="87">
        <f>IF(AI74-FSR_M&gt;0,VLOOKUP((MATCH(LastFSR,$A$21:$A$100,1)-MATCH(A74,$A$21:$A$100,1))*3+3,$AI$21:$AU$100,5+MATCH(FSR_M,AN$16:$AU$16),0),VLOOKUP(3,$AI$21:$AU$100,5+MATCH((MATCH($D$16,$A$21:$A$100,1)-MATCH($A74,$A$21:$A$100,1))*3,$AN$16:$AU$16,1),0))*M74</f>
        <v>84.226683471180195</v>
      </c>
      <c r="G74" s="87">
        <f t="shared" si="1"/>
        <v>-402.51768347118036</v>
      </c>
      <c r="H74" s="88"/>
      <c r="I74" s="17"/>
      <c r="J74" s="89" t="str">
        <f t="shared" si="8"/>
        <v>2012 Q2</v>
      </c>
      <c r="K74" s="87">
        <f t="shared" si="9"/>
        <v>5573.63</v>
      </c>
      <c r="L74" s="87">
        <f t="shared" si="10"/>
        <v>5421.315208328625</v>
      </c>
      <c r="M74" s="279">
        <f>C74/VLOOKUP(IF((AI74-FSR_M)&gt;0,AI74-FSR_M,3),$AI$21:$AL$100,3,0)</f>
        <v>5812.8329874103938</v>
      </c>
      <c r="N74" s="87">
        <f t="shared" si="11"/>
        <v>-391.51777908176882</v>
      </c>
      <c r="O74" s="88">
        <f t="shared" si="12"/>
        <v>-6.7354038887704096E-2</v>
      </c>
      <c r="P74" s="744">
        <f t="shared" si="24"/>
        <v>53</v>
      </c>
      <c r="Q74" s="17"/>
      <c r="R74" s="60"/>
      <c r="S74" s="20"/>
      <c r="T74" s="20"/>
      <c r="U74" s="20"/>
      <c r="V74" s="20"/>
      <c r="W74" s="20"/>
      <c r="X74" s="20"/>
      <c r="Y74" s="20"/>
      <c r="Z74" s="20"/>
      <c r="AA74" s="61"/>
      <c r="AB74" s="17"/>
      <c r="AC74" s="17"/>
      <c r="AD74" s="192">
        <f>IF(AI74-FSR_M&gt;0,VLOOKUP((MATCH(LastFSR,$A$21:$A$100,1)-MATCH(A74,$A$21:$A$100,1))*3+3,$AI$21:$AU$100,5+MATCH(FSR_M,AN$16:$AU$16),0),VLOOKUP(3,$AI$21:$AU$100,5+MATCH((MATCH($D$16,$A$21:$A$100,1)-MATCH($A74,$A$21:$A$100,1))*3,$AN$16:$AU$16,1),0))</f>
        <v>1.4489782117188099E-2</v>
      </c>
      <c r="AE74" s="192">
        <f>VLOOKUP((MATCH(LastFSR,$A$21:$A$100,1)-MATCH(A74,$A$21:$A$100,1))*3+3,$AI$21:$AU$100,5+MATCH(FSR_M,AN$16:$AU$16),0)</f>
        <v>1.4489782117188099E-2</v>
      </c>
      <c r="AF74" s="192">
        <f t="shared" si="13"/>
        <v>0.13209108324291063</v>
      </c>
      <c r="AG74" s="17"/>
      <c r="AH74" s="17"/>
      <c r="AI74" s="89">
        <f t="shared" si="26"/>
        <v>27</v>
      </c>
      <c r="AJ74" s="121">
        <f>VLOOKUP(AI74,'User Entries'!$A$78:$E$157,2,0)</f>
        <v>0.97267224561526777</v>
      </c>
      <c r="AK74" s="684">
        <f t="shared" si="4"/>
        <v>1.0280955424686204</v>
      </c>
      <c r="AL74" s="121">
        <f t="shared" si="37"/>
        <v>0.96929920080903609</v>
      </c>
      <c r="AM74" s="17"/>
      <c r="AN74" s="163">
        <f t="shared" si="38"/>
        <v>-3.156335479845418E-2</v>
      </c>
      <c r="AO74" s="163">
        <f t="shared" si="39"/>
        <v>4.8052831815577735E-2</v>
      </c>
      <c r="AP74" s="163">
        <f t="shared" si="40"/>
        <v>-1.9014937669646237E-2</v>
      </c>
      <c r="AQ74" s="163">
        <f t="shared" si="41"/>
        <v>-3.4164295226319807E-2</v>
      </c>
      <c r="AR74" s="163">
        <f t="shared" si="42"/>
        <v>-2.1326050244561134E-3</v>
      </c>
      <c r="AS74" s="163">
        <f t="shared" si="43"/>
        <v>-3.0358063315525707E-2</v>
      </c>
      <c r="AT74" s="163">
        <f t="shared" si="44"/>
        <v>-2.9202710342408622E-2</v>
      </c>
      <c r="AU74" s="163">
        <f t="shared" si="45"/>
        <v>-2.9274994966461687E-2</v>
      </c>
      <c r="AV74" s="17"/>
      <c r="AW74" s="17"/>
      <c r="AX74" s="89" t="str">
        <f t="shared" si="47"/>
        <v>2000 Q4</v>
      </c>
      <c r="AY74" s="286">
        <f t="shared" si="16"/>
        <v>1</v>
      </c>
      <c r="AZ74" s="287">
        <f t="shared" si="17"/>
        <v>1</v>
      </c>
      <c r="BA74" s="287">
        <v>1</v>
      </c>
      <c r="BB74" s="287">
        <f t="shared" si="18"/>
        <v>1</v>
      </c>
      <c r="BC74" s="287">
        <f t="shared" si="19"/>
        <v>0</v>
      </c>
      <c r="BD74" s="284"/>
      <c r="BE74" s="287" t="str">
        <f t="shared" si="20"/>
        <v>2012 Q2</v>
      </c>
      <c r="BF74" s="287">
        <f t="shared" si="21"/>
        <v>0.95884915532091386</v>
      </c>
      <c r="BG74" s="287">
        <f t="shared" si="22"/>
        <v>1.0280955424686204</v>
      </c>
      <c r="BH74" s="287">
        <f>Summary_AttrorTotal!H71/Summary_AttrorTotal!J71</f>
        <v>0.99141726307630751</v>
      </c>
      <c r="BI74" s="287">
        <f>Summary_AttrorTotal!I71/Summary_AttrorTotal!J71</f>
        <v>8.5827369236924599E-3</v>
      </c>
      <c r="BJ74" s="17"/>
      <c r="BK74" s="17"/>
      <c r="BL74" s="17"/>
      <c r="BM74" s="17"/>
      <c r="BN74" s="17"/>
      <c r="BO74" s="17"/>
      <c r="BP74" s="17"/>
      <c r="BQ74" s="17"/>
      <c r="BR74" s="17"/>
      <c r="BS74" s="17"/>
      <c r="BT74" s="17"/>
      <c r="BU74" s="17"/>
      <c r="BV74" s="17"/>
      <c r="BW74" s="17"/>
      <c r="BX74" s="17"/>
      <c r="BY74" s="17"/>
      <c r="BZ74" s="17"/>
      <c r="CA74" s="17"/>
      <c r="CB74" s="17"/>
      <c r="CC74" s="17"/>
      <c r="CD74" s="17"/>
      <c r="CE74" s="17"/>
      <c r="CF74" s="17"/>
      <c r="CG74" s="17"/>
      <c r="CH74" s="17"/>
      <c r="CI74" s="17"/>
      <c r="CJ74" s="17"/>
    </row>
    <row r="75" spans="1:88" s="54" customFormat="1">
      <c r="A75" s="89" t="str">
        <f>Tri_Incurred_AttrorTot!A66</f>
        <v>2012 Q3</v>
      </c>
      <c r="B75" s="757" t="str">
        <f t="shared" si="0"/>
        <v>2014 Q1</v>
      </c>
      <c r="C75" s="208">
        <f>INDEX(Tri_Incurred_AttrorTot!$B66:$CC66,1,MATCH(B75,$A$21:$A$100)-$P75)/unit</f>
        <v>4641.308</v>
      </c>
      <c r="D75" s="208">
        <f>INDEX(Tri_Incurred_AttrorTot!$B66:$CC66,1,Tot_Acc_Per-$P75)/unit</f>
        <v>4445.1490000000003</v>
      </c>
      <c r="E75" s="87">
        <f t="shared" si="6"/>
        <v>-196.15899999999965</v>
      </c>
      <c r="F75" s="87">
        <f>IF(AI75-FSR_M&gt;0,VLOOKUP((MATCH(LastFSR,$A$21:$A$100,1)-MATCH(A75,$A$21:$A$100,1))*3+3,$AI$21:$AU$100,5+MATCH(FSR_M,AN$16:$AU$16),0),VLOOKUP(3,$AI$21:$AU$100,5+MATCH((MATCH($D$16,$A$21:$A$100,1)-MATCH($A75,$A$21:$A$100,1))*3,$AN$16:$AU$16,1),0))*M75</f>
        <v>-78.567492381690641</v>
      </c>
      <c r="G75" s="87">
        <f t="shared" si="1"/>
        <v>-117.59150761830901</v>
      </c>
      <c r="H75" s="88"/>
      <c r="I75" s="17"/>
      <c r="J75" s="89" t="str">
        <f t="shared" si="8"/>
        <v>2012 Q3</v>
      </c>
      <c r="K75" s="87">
        <f t="shared" si="9"/>
        <v>4445.1490000000003</v>
      </c>
      <c r="L75" s="87">
        <f t="shared" si="10"/>
        <v>4385.4811938507537</v>
      </c>
      <c r="M75" s="279">
        <f t="shared" si="46"/>
        <v>4501.4942555538937</v>
      </c>
      <c r="N75" s="87">
        <f t="shared" si="11"/>
        <v>-116.01306170314001</v>
      </c>
      <c r="O75" s="88">
        <f t="shared" si="12"/>
        <v>-2.5772122570189751E-2</v>
      </c>
      <c r="P75" s="744">
        <f t="shared" si="24"/>
        <v>54</v>
      </c>
      <c r="Q75" s="17"/>
      <c r="R75" s="60"/>
      <c r="S75" s="20"/>
      <c r="T75" s="20"/>
      <c r="U75" s="20"/>
      <c r="V75" s="20"/>
      <c r="W75" s="20"/>
      <c r="X75" s="20"/>
      <c r="Y75" s="20"/>
      <c r="Z75" s="20"/>
      <c r="AA75" s="61"/>
      <c r="AB75" s="17"/>
      <c r="AC75" s="17"/>
      <c r="AD75" s="192">
        <f>IF(AI75-FSR_M&gt;0,VLOOKUP((MATCH(LastFSR,$A$21:$A$100,1)-MATCH(A75,$A$21:$A$100,1))*3+3,$AI$21:$AU$100,5+MATCH(FSR_M,AN$16:$AU$16),0),VLOOKUP(3,$AI$21:$AU$100,5+MATCH((MATCH($D$16,$A$21:$A$100,1)-MATCH($A75,$A$21:$A$100,1))*3,$AN$16:$AU$16,1),0))</f>
        <v>-1.7453647149444862E-2</v>
      </c>
      <c r="AE75" s="192">
        <f>VLOOKUP((MATCH(LastFSR,$A$21:$A$100,1)-MATCH(A75,$A$21:$A$100,1))*3+3,$AI$21:$AU$100,5+MATCH(FSR_M,AN$16:$AU$16),0)</f>
        <v>-1.7453647149444862E-2</v>
      </c>
      <c r="AF75" s="192">
        <f t="shared" si="13"/>
        <v>0.11760130112572253</v>
      </c>
      <c r="AG75" s="17"/>
      <c r="AH75" s="17"/>
      <c r="AI75" s="89">
        <f t="shared" si="26"/>
        <v>24</v>
      </c>
      <c r="AJ75" s="121">
        <f>VLOOKUP(AI75,'User Entries'!$A$78:$E$157,2,0)</f>
        <v>0.98657687151786211</v>
      </c>
      <c r="AK75" s="88">
        <f t="shared" si="4"/>
        <v>1.0136057603514323</v>
      </c>
      <c r="AL75" s="121">
        <f t="shared" si="37"/>
        <v>1.0142952839101509</v>
      </c>
      <c r="AM75" s="17"/>
      <c r="AN75" s="163">
        <f t="shared" si="38"/>
        <v>1.4489782117188099E-2</v>
      </c>
      <c r="AO75" s="163">
        <f t="shared" si="39"/>
        <v>-1.707357268126608E-2</v>
      </c>
      <c r="AP75" s="163">
        <f t="shared" si="40"/>
        <v>6.2542613932765834E-2</v>
      </c>
      <c r="AQ75" s="163">
        <f t="shared" si="41"/>
        <v>-4.5251555524581377E-3</v>
      </c>
      <c r="AR75" s="163">
        <f t="shared" si="42"/>
        <v>-1.9674513109131708E-2</v>
      </c>
      <c r="AS75" s="163">
        <f t="shared" si="43"/>
        <v>1.2357177092731986E-2</v>
      </c>
      <c r="AT75" s="163">
        <f t="shared" si="44"/>
        <v>-1.5868281198337608E-2</v>
      </c>
      <c r="AU75" s="163">
        <f t="shared" si="45"/>
        <v>-1.4712928225220523E-2</v>
      </c>
      <c r="AV75" s="17"/>
      <c r="AW75" s="17"/>
      <c r="AX75" s="89" t="str">
        <f t="shared" si="47"/>
        <v>2000 Q3</v>
      </c>
      <c r="AY75" s="286">
        <f t="shared" si="16"/>
        <v>1</v>
      </c>
      <c r="AZ75" s="287">
        <f t="shared" si="17"/>
        <v>1</v>
      </c>
      <c r="BA75" s="287">
        <v>1</v>
      </c>
      <c r="BB75" s="287">
        <f t="shared" si="18"/>
        <v>1</v>
      </c>
      <c r="BC75" s="287">
        <f t="shared" si="19"/>
        <v>0</v>
      </c>
      <c r="BD75" s="284"/>
      <c r="BE75" s="287" t="str">
        <f t="shared" si="20"/>
        <v>2012 Q3</v>
      </c>
      <c r="BF75" s="287">
        <f t="shared" si="21"/>
        <v>0.9874829884578048</v>
      </c>
      <c r="BG75" s="287">
        <f t="shared" si="22"/>
        <v>1.0136057603514323</v>
      </c>
      <c r="BH75" s="287">
        <f>Summary_AttrorTotal!H72/Summary_AttrorTotal!J72</f>
        <v>1</v>
      </c>
      <c r="BI75" s="287">
        <f>Summary_AttrorTotal!I72/Summary_AttrorTotal!J72</f>
        <v>0</v>
      </c>
      <c r="BJ75" s="17"/>
      <c r="BK75" s="17"/>
      <c r="BL75" s="17"/>
      <c r="BM75" s="17"/>
      <c r="BN75" s="17"/>
      <c r="BO75" s="17"/>
      <c r="BP75" s="17"/>
      <c r="BQ75" s="17"/>
      <c r="BR75" s="17"/>
      <c r="BS75" s="17"/>
      <c r="BT75" s="17"/>
      <c r="BU75" s="17"/>
      <c r="BV75" s="17"/>
      <c r="BW75" s="17"/>
      <c r="BX75" s="17"/>
      <c r="BY75" s="17"/>
      <c r="BZ75" s="17"/>
      <c r="CA75" s="17"/>
      <c r="CB75" s="17"/>
      <c r="CC75" s="17"/>
      <c r="CD75" s="17"/>
      <c r="CE75" s="17"/>
      <c r="CF75" s="17"/>
      <c r="CG75" s="17"/>
      <c r="CH75" s="17"/>
      <c r="CI75" s="17"/>
      <c r="CJ75" s="17"/>
    </row>
    <row r="76" spans="1:88" s="54" customFormat="1">
      <c r="A76" s="89" t="str">
        <f>Tri_Incurred_AttrorTot!A67</f>
        <v>2012 Q4</v>
      </c>
      <c r="B76" s="757" t="str">
        <f t="shared" si="0"/>
        <v>2014 Q1</v>
      </c>
      <c r="C76" s="208">
        <f>INDEX(Tri_Incurred_AttrorTot!$B67:$CC67,1,MATCH(B76,$A$21:$A$100)-$P76)/unit</f>
        <v>5854.4709999999995</v>
      </c>
      <c r="D76" s="208">
        <f>INDEX(Tri_Incurred_AttrorTot!$B67:$CC67,1,Tot_Acc_Per-$P76)/unit</f>
        <v>5198.1930000000002</v>
      </c>
      <c r="E76" s="87">
        <f t="shared" si="6"/>
        <v>-656.27799999999934</v>
      </c>
      <c r="F76" s="87">
        <f>IF(AI76-FSR_M&gt;0,VLOOKUP((MATCH(LastFSR,$A$21:$A$100,1)-MATCH(A76,$A$21:$A$100,1))*3+3,$AI$21:$AU$100,5+MATCH(FSR_M,AN$16:$AU$16),0),VLOOKUP(3,$AI$21:$AU$100,5+MATCH((MATCH($D$16,$A$21:$A$100,1)-MATCH($A76,$A$21:$A$100,1))*3,$AN$16:$AU$16,1),0))*M76</f>
        <v>125.95542172277803</v>
      </c>
      <c r="G76" s="87">
        <f t="shared" si="1"/>
        <v>-782.23342172277739</v>
      </c>
      <c r="H76" s="88"/>
      <c r="I76" s="17"/>
      <c r="J76" s="89" t="str">
        <f t="shared" si="8"/>
        <v>2012 Q4</v>
      </c>
      <c r="K76" s="87">
        <f t="shared" si="9"/>
        <v>5198.1930000000002</v>
      </c>
      <c r="L76" s="87">
        <f t="shared" si="10"/>
        <v>5041.6037739276217</v>
      </c>
      <c r="M76" s="279">
        <f t="shared" si="46"/>
        <v>5800.2733675825457</v>
      </c>
      <c r="N76" s="87">
        <f t="shared" si="11"/>
        <v>-758.66959365492403</v>
      </c>
      <c r="O76" s="88">
        <f t="shared" si="12"/>
        <v>-0.13079893749406582</v>
      </c>
      <c r="P76" s="744">
        <f t="shared" si="24"/>
        <v>55</v>
      </c>
      <c r="Q76" s="17"/>
      <c r="R76" s="96"/>
      <c r="S76" s="97"/>
      <c r="T76" s="97"/>
      <c r="U76" s="97"/>
      <c r="V76" s="97"/>
      <c r="W76" s="97"/>
      <c r="X76" s="97"/>
      <c r="Y76" s="97"/>
      <c r="Z76" s="97"/>
      <c r="AA76" s="98"/>
      <c r="AB76" s="17"/>
      <c r="AC76" s="17"/>
      <c r="AD76" s="192">
        <f>IF(AI76-FSR_M&gt;0,VLOOKUP((MATCH(LastFSR,$A$21:$A$100,1)-MATCH(A76,$A$21:$A$100,1))*3+3,$AI$21:$AU$100,5+MATCH(FSR_M,AN$16:$AU$16),0),VLOOKUP(3,$AI$21:$AU$100,5+MATCH((MATCH($D$16,$A$21:$A$100,1)-MATCH($A76,$A$21:$A$100,1))*3,$AN$16:$AU$16,1),0))</f>
        <v>2.1715428522168789E-2</v>
      </c>
      <c r="AE76" s="192">
        <f>VLOOKUP((MATCH(LastFSR,$A$21:$A$100,1)-MATCH(A76,$A$21:$A$100,1))*3+3,$AI$21:$AU$100,5+MATCH(FSR_M,AN$16:$AU$16),0)</f>
        <v>2.1715428522168789E-2</v>
      </c>
      <c r="AF76" s="192">
        <f t="shared" si="13"/>
        <v>0.1350549482751674</v>
      </c>
      <c r="AG76" s="17"/>
      <c r="AH76" s="17"/>
      <c r="AI76" s="89">
        <f t="shared" si="26"/>
        <v>21</v>
      </c>
      <c r="AJ76" s="121">
        <f>VLOOKUP(AI76,'User Entries'!$A$78:$E$157,2,0)</f>
        <v>0.96987621927997314</v>
      </c>
      <c r="AK76" s="88">
        <f t="shared" si="4"/>
        <v>1.0310594075008772</v>
      </c>
      <c r="AL76" s="121">
        <f t="shared" si="37"/>
        <v>0.98307212269004973</v>
      </c>
      <c r="AM76" s="17"/>
      <c r="AN76" s="163">
        <f t="shared" si="38"/>
        <v>-1.7453647149444862E-2</v>
      </c>
      <c r="AO76" s="163">
        <f t="shared" si="39"/>
        <v>-2.9638650322567628E-3</v>
      </c>
      <c r="AP76" s="163">
        <f t="shared" si="40"/>
        <v>-3.4527219830710942E-2</v>
      </c>
      <c r="AQ76" s="163">
        <f t="shared" si="41"/>
        <v>4.5088966783320972E-2</v>
      </c>
      <c r="AR76" s="163">
        <f t="shared" si="42"/>
        <v>-2.1978802701903E-2</v>
      </c>
      <c r="AS76" s="163">
        <f t="shared" si="43"/>
        <v>-3.712816025857657E-2</v>
      </c>
      <c r="AT76" s="163">
        <f t="shared" si="44"/>
        <v>-5.0964700567128762E-3</v>
      </c>
      <c r="AU76" s="163">
        <f t="shared" si="45"/>
        <v>-3.332192834778247E-2</v>
      </c>
      <c r="AV76" s="17"/>
      <c r="AW76" s="17"/>
      <c r="AX76" s="89" t="str">
        <f t="shared" si="47"/>
        <v>2000 Q2</v>
      </c>
      <c r="AY76" s="286">
        <f t="shared" si="16"/>
        <v>1</v>
      </c>
      <c r="AZ76" s="287">
        <f t="shared" si="17"/>
        <v>1</v>
      </c>
      <c r="BA76" s="287">
        <v>1</v>
      </c>
      <c r="BB76" s="287">
        <f t="shared" si="18"/>
        <v>1</v>
      </c>
      <c r="BC76" s="287">
        <f t="shared" si="19"/>
        <v>0</v>
      </c>
      <c r="BD76" s="284"/>
      <c r="BE76" s="287" t="str">
        <f t="shared" si="20"/>
        <v>2012 Q4</v>
      </c>
      <c r="BF76" s="287">
        <f t="shared" si="21"/>
        <v>0.89619793250650148</v>
      </c>
      <c r="BG76" s="287">
        <f t="shared" si="22"/>
        <v>1.0310594075008772</v>
      </c>
      <c r="BH76" s="287">
        <f>Summary_AttrorTotal!H73/Summary_AttrorTotal!J73</f>
        <v>0.9928844504234452</v>
      </c>
      <c r="BI76" s="287">
        <f>Summary_AttrorTotal!I73/Summary_AttrorTotal!J73</f>
        <v>7.1155495765547758E-3</v>
      </c>
      <c r="BJ76" s="17"/>
      <c r="BK76" s="17"/>
      <c r="BL76" s="17"/>
      <c r="BM76" s="17"/>
      <c r="BN76" s="17"/>
      <c r="BO76" s="17"/>
      <c r="BP76" s="17"/>
      <c r="BQ76" s="17"/>
      <c r="BR76" s="17"/>
      <c r="BS76" s="17"/>
      <c r="BT76" s="17"/>
      <c r="BU76" s="17"/>
      <c r="BV76" s="17"/>
      <c r="BW76" s="17"/>
      <c r="BX76" s="17"/>
      <c r="BY76" s="17"/>
      <c r="BZ76" s="17"/>
      <c r="CA76" s="17"/>
      <c r="CB76" s="17"/>
      <c r="CC76" s="17"/>
      <c r="CD76" s="17"/>
      <c r="CE76" s="17"/>
      <c r="CF76" s="17"/>
      <c r="CG76" s="17"/>
      <c r="CH76" s="17"/>
      <c r="CI76" s="17"/>
      <c r="CJ76" s="17"/>
    </row>
    <row r="77" spans="1:88" s="54" customFormat="1">
      <c r="A77" s="89" t="str">
        <f>Tri_Incurred_AttrorTot!A68</f>
        <v>2013 Q1</v>
      </c>
      <c r="B77" s="757" t="str">
        <f t="shared" si="0"/>
        <v>2014 Q1</v>
      </c>
      <c r="C77" s="208">
        <f>INDEX(Tri_Incurred_AttrorTot!$B68:$CC68,1,MATCH(B77,$A$21:$A$100)-$P77)/unit</f>
        <v>6055.6769999999997</v>
      </c>
      <c r="D77" s="208">
        <f>INDEX(Tri_Incurred_AttrorTot!$B68:$CC68,1,Tot_Acc_Per-$P77)/unit</f>
        <v>5546.0460000000003</v>
      </c>
      <c r="E77" s="87">
        <f t="shared" si="6"/>
        <v>-509.6309999999994</v>
      </c>
      <c r="F77" s="87">
        <f>IF(AI77-FSR_M&gt;0,VLOOKUP((MATCH(LastFSR,$A$21:$A$100,1)-MATCH(A77,$A$21:$A$100,1))*3+3,$AI$21:$AU$100,5+MATCH(FSR_M,AN$16:$AU$16),0),VLOOKUP(3,$AI$21:$AU$100,5+MATCH((MATCH($D$16,$A$21:$A$100,1)-MATCH($A77,$A$21:$A$100,1))*3,$AN$16:$AU$16,1),0))*M77</f>
        <v>-261.91841563937203</v>
      </c>
      <c r="G77" s="87">
        <f t="shared" si="1"/>
        <v>-247.71258436062737</v>
      </c>
      <c r="H77" s="88"/>
      <c r="I77" s="17"/>
      <c r="J77" s="89" t="str">
        <f t="shared" si="8"/>
        <v>2013 Q1</v>
      </c>
      <c r="K77" s="87">
        <f t="shared" si="9"/>
        <v>5546.0460000000003</v>
      </c>
      <c r="L77" s="87">
        <f t="shared" si="10"/>
        <v>5494.7036050204561</v>
      </c>
      <c r="M77" s="279">
        <f t="shared" si="46"/>
        <v>5740.1229957531095</v>
      </c>
      <c r="N77" s="87">
        <f t="shared" si="11"/>
        <v>-245.41939073265348</v>
      </c>
      <c r="O77" s="88">
        <f t="shared" si="12"/>
        <v>-4.2755075268287736E-2</v>
      </c>
      <c r="P77" s="744">
        <f t="shared" si="24"/>
        <v>56</v>
      </c>
      <c r="Q77" s="17"/>
      <c r="R77" s="17"/>
      <c r="S77" s="17"/>
      <c r="T77" s="17"/>
      <c r="U77" s="17"/>
      <c r="V77" s="17"/>
      <c r="W77" s="17"/>
      <c r="X77" s="17"/>
      <c r="Y77" s="17"/>
      <c r="Z77" s="17"/>
      <c r="AA77" s="17"/>
      <c r="AB77" s="17"/>
      <c r="AC77" s="17"/>
      <c r="AD77" s="192">
        <f>IF(AI77-FSR_M&gt;0,VLOOKUP((MATCH(LastFSR,$A$21:$A$100,1)-MATCH(A77,$A$21:$A$100,1))*3+3,$AI$21:$AU$100,5+MATCH(FSR_M,AN$16:$AU$16),0),VLOOKUP(3,$AI$21:$AU$100,5+MATCH((MATCH($D$16,$A$21:$A$100,1)-MATCH($A77,$A$21:$A$100,1))*3,$AN$16:$AU$16,1),0))</f>
        <v>-4.5629408260616566E-2</v>
      </c>
      <c r="AE77" s="192">
        <f>VLOOKUP((MATCH(LastFSR,$A$21:$A$100,1)-MATCH(A77,$A$21:$A$100,1))*3+3,$AI$21:$AU$100,5+MATCH(FSR_M,AN$16:$AU$16),0)</f>
        <v>-4.5629408260616566E-2</v>
      </c>
      <c r="AF77" s="192">
        <f t="shared" si="13"/>
        <v>0.11333951975299861</v>
      </c>
      <c r="AG77" s="17"/>
      <c r="AH77" s="17"/>
      <c r="AI77" s="89">
        <f t="shared" si="26"/>
        <v>18</v>
      </c>
      <c r="AJ77" s="121">
        <f>VLOOKUP(AI77,'User Entries'!$A$78:$E$157,2,0)</f>
        <v>0.99074252269462892</v>
      </c>
      <c r="AK77" s="88">
        <f t="shared" si="4"/>
        <v>1.0093439789787084</v>
      </c>
      <c r="AL77" s="121">
        <f t="shared" si="37"/>
        <v>1.0215143984354484</v>
      </c>
      <c r="AM77" s="17"/>
      <c r="AN77" s="163">
        <f t="shared" si="38"/>
        <v>2.1715428522168789E-2</v>
      </c>
      <c r="AO77" s="163">
        <f t="shared" si="39"/>
        <v>4.2617813727239273E-3</v>
      </c>
      <c r="AP77" s="163">
        <f t="shared" si="40"/>
        <v>1.8751563489912026E-2</v>
      </c>
      <c r="AQ77" s="163">
        <f t="shared" si="41"/>
        <v>-1.2811791308542153E-2</v>
      </c>
      <c r="AR77" s="163">
        <f t="shared" si="42"/>
        <v>6.6804395305489761E-2</v>
      </c>
      <c r="AS77" s="163">
        <f t="shared" si="43"/>
        <v>-2.633741797342104E-4</v>
      </c>
      <c r="AT77" s="163">
        <f t="shared" si="44"/>
        <v>-1.5412731736407781E-2</v>
      </c>
      <c r="AU77" s="163">
        <f t="shared" si="45"/>
        <v>1.6618958465455913E-2</v>
      </c>
      <c r="AV77" s="17"/>
      <c r="AW77" s="17"/>
      <c r="AX77" s="89" t="str">
        <f t="shared" si="47"/>
        <v>2000 Q1</v>
      </c>
      <c r="AY77" s="286">
        <f t="shared" si="16"/>
        <v>0.99999766246455712</v>
      </c>
      <c r="AZ77" s="287">
        <f t="shared" si="17"/>
        <v>1</v>
      </c>
      <c r="BA77" s="287">
        <v>1</v>
      </c>
      <c r="BB77" s="287">
        <f t="shared" si="18"/>
        <v>1</v>
      </c>
      <c r="BC77" s="287">
        <f t="shared" si="19"/>
        <v>0</v>
      </c>
      <c r="BD77" s="284"/>
      <c r="BE77" s="287" t="str">
        <f t="shared" si="20"/>
        <v>2013 Q1</v>
      </c>
      <c r="BF77" s="287">
        <f t="shared" si="21"/>
        <v>0.9661894011858807</v>
      </c>
      <c r="BG77" s="287">
        <f t="shared" si="22"/>
        <v>1.0093439789787084</v>
      </c>
      <c r="BH77" s="287">
        <f>Summary_AttrorTotal!H74/Summary_AttrorTotal!J74</f>
        <v>0.96422568438848144</v>
      </c>
      <c r="BI77" s="287">
        <f>Summary_AttrorTotal!I74/Summary_AttrorTotal!J74</f>
        <v>3.5774315611518545E-2</v>
      </c>
      <c r="BJ77" s="17"/>
      <c r="BK77" s="17"/>
      <c r="BL77" s="17"/>
      <c r="BM77" s="17"/>
      <c r="BN77" s="17"/>
      <c r="BO77" s="17"/>
      <c r="BP77" s="17"/>
      <c r="BQ77" s="17"/>
      <c r="BR77" s="17"/>
      <c r="BS77" s="17"/>
      <c r="BT77" s="17"/>
      <c r="BU77" s="17"/>
      <c r="BV77" s="17"/>
      <c r="BW77" s="17"/>
      <c r="BX77" s="17"/>
      <c r="BY77" s="17"/>
      <c r="BZ77" s="17"/>
      <c r="CA77" s="17"/>
      <c r="CB77" s="17"/>
      <c r="CC77" s="17"/>
      <c r="CD77" s="17"/>
      <c r="CE77" s="17"/>
      <c r="CF77" s="17"/>
      <c r="CG77" s="17"/>
      <c r="CH77" s="17"/>
      <c r="CI77" s="17"/>
      <c r="CJ77" s="17"/>
    </row>
    <row r="78" spans="1:88" s="54" customFormat="1">
      <c r="A78" s="89" t="str">
        <f>Tri_Incurred_AttrorTot!A69</f>
        <v>2013 Q2</v>
      </c>
      <c r="B78" s="757" t="str">
        <f t="shared" si="0"/>
        <v>2014 Q1</v>
      </c>
      <c r="C78" s="208">
        <f>INDEX(Tri_Incurred_AttrorTot!$B69:$CC69,1,MATCH(B78,$A$21:$A$100)-$P78)/unit</f>
        <v>8570.9869999999992</v>
      </c>
      <c r="D78" s="208">
        <f>INDEX(Tri_Incurred_AttrorTot!$B69:$CC69,1,Tot_Acc_Per-$P78)/unit</f>
        <v>7808.866</v>
      </c>
      <c r="E78" s="87">
        <f t="shared" si="6"/>
        <v>-762.12099999999919</v>
      </c>
      <c r="F78" s="87">
        <f>IF(AI78-FSR_M&gt;0,VLOOKUP((MATCH(LastFSR,$A$21:$A$100,1)-MATCH(A78,$A$21:$A$100,1))*3+3,$AI$21:$AU$100,5+MATCH(FSR_M,AN$16:$AU$16),0),VLOOKUP(3,$AI$21:$AU$100,5+MATCH((MATCH($D$16,$A$21:$A$100,1)-MATCH($A78,$A$21:$A$100,1))*3,$AN$16:$AU$16,1),0))*M78</f>
        <v>407.22207477122481</v>
      </c>
      <c r="G78" s="87">
        <f t="shared" si="1"/>
        <v>-1169.3430747712241</v>
      </c>
      <c r="H78" s="88"/>
      <c r="I78" s="17"/>
      <c r="J78" s="89" t="str">
        <f t="shared" si="8"/>
        <v>2013 Q2</v>
      </c>
      <c r="K78" s="87">
        <f t="shared" si="9"/>
        <v>7808.866</v>
      </c>
      <c r="L78" s="87">
        <f t="shared" si="10"/>
        <v>7401.9554374109794</v>
      </c>
      <c r="M78" s="279">
        <f t="shared" si="46"/>
        <v>8510.3654588534955</v>
      </c>
      <c r="N78" s="87">
        <f t="shared" si="11"/>
        <v>-1108.4100214425162</v>
      </c>
      <c r="O78" s="88">
        <f t="shared" si="12"/>
        <v>-0.13024235290499964</v>
      </c>
      <c r="P78" s="744">
        <f t="shared" si="24"/>
        <v>57</v>
      </c>
      <c r="Q78" s="17"/>
      <c r="R78" s="17"/>
      <c r="S78" s="17"/>
      <c r="T78" s="17"/>
      <c r="U78" s="17"/>
      <c r="V78" s="17"/>
      <c r="W78" s="17"/>
      <c r="X78" s="17"/>
      <c r="Y78" s="17"/>
      <c r="Z78" s="17"/>
      <c r="AA78" s="17"/>
      <c r="AB78" s="17"/>
      <c r="AC78" s="17"/>
      <c r="AD78" s="192">
        <f>IF(AI78-FSR_M&gt;0,VLOOKUP((MATCH(LastFSR,$A$21:$A$100,1)-MATCH(A78,$A$21:$A$100,1))*3+3,$AI$21:$AU$100,5+MATCH(FSR_M,AN$16:$AU$16),0),VLOOKUP(3,$AI$21:$AU$100,5+MATCH((MATCH($D$16,$A$21:$A$100,1)-MATCH($A78,$A$21:$A$100,1))*3,$AN$16:$AU$16,1),0))</f>
        <v>4.7850127792994357E-2</v>
      </c>
      <c r="AE78" s="192">
        <f>VLOOKUP((MATCH(LastFSR,$A$21:$A$100,1)-MATCH(A78,$A$21:$A$100,1))*3+3,$AI$21:$AU$100,5+MATCH(FSR_M,AN$16:$AU$16),0)</f>
        <v>4.7850127792994357E-2</v>
      </c>
      <c r="AF78" s="192">
        <f t="shared" si="13"/>
        <v>0.15896892801361517</v>
      </c>
      <c r="AG78" s="17"/>
      <c r="AH78" s="17"/>
      <c r="AI78" s="89">
        <f t="shared" si="26"/>
        <v>15</v>
      </c>
      <c r="AJ78" s="121">
        <f>VLOOKUP(AI78,'User Entries'!$A$78:$E$157,2,0)</f>
        <v>0.94789120948047756</v>
      </c>
      <c r="AK78" s="88">
        <f t="shared" si="4"/>
        <v>1.054973387239325</v>
      </c>
      <c r="AL78" s="121">
        <f t="shared" si="37"/>
        <v>0.95674828501596554</v>
      </c>
      <c r="AM78" s="17"/>
      <c r="AN78" s="163">
        <f t="shared" si="38"/>
        <v>-4.5629408260616566E-2</v>
      </c>
      <c r="AO78" s="163">
        <f t="shared" si="39"/>
        <v>-2.3913979738447777E-2</v>
      </c>
      <c r="AP78" s="163">
        <f t="shared" si="40"/>
        <v>-4.1367626887892639E-2</v>
      </c>
      <c r="AQ78" s="163">
        <f t="shared" si="41"/>
        <v>-2.687784477070454E-2</v>
      </c>
      <c r="AR78" s="163">
        <f t="shared" si="42"/>
        <v>-5.8441199569158719E-2</v>
      </c>
      <c r="AS78" s="163">
        <f t="shared" si="43"/>
        <v>2.1174987044873195E-2</v>
      </c>
      <c r="AT78" s="163">
        <f t="shared" si="44"/>
        <v>-4.5892782440350777E-2</v>
      </c>
      <c r="AU78" s="163">
        <f t="shared" si="45"/>
        <v>-6.1042139997024347E-2</v>
      </c>
      <c r="AV78" s="17"/>
      <c r="AW78" s="17"/>
      <c r="AX78" s="89" t="str">
        <f t="shared" si="47"/>
        <v>1999 Q4</v>
      </c>
      <c r="AY78" s="286">
        <f t="shared" si="16"/>
        <v>1</v>
      </c>
      <c r="AZ78" s="287">
        <f t="shared" si="17"/>
        <v>1</v>
      </c>
      <c r="BA78" s="287">
        <v>1</v>
      </c>
      <c r="BB78" s="287">
        <f t="shared" si="18"/>
        <v>1</v>
      </c>
      <c r="BC78" s="287">
        <f t="shared" si="19"/>
        <v>0</v>
      </c>
      <c r="BD78" s="284"/>
      <c r="BE78" s="287" t="str">
        <f t="shared" si="20"/>
        <v>2013 Q2</v>
      </c>
      <c r="BF78" s="287">
        <f t="shared" si="21"/>
        <v>0.91757117103311792</v>
      </c>
      <c r="BG78" s="287">
        <f t="shared" si="22"/>
        <v>1.054973387239325</v>
      </c>
      <c r="BH78" s="287">
        <f>Summary_AttrorTotal!H75/Summary_AttrorTotal!J75</f>
        <v>0.99626386212799656</v>
      </c>
      <c r="BI78" s="287">
        <f>Summary_AttrorTotal!I75/Summary_AttrorTotal!J75</f>
        <v>3.7361378720034383E-3</v>
      </c>
      <c r="BJ78" s="17"/>
      <c r="BK78" s="17"/>
      <c r="BL78" s="17"/>
      <c r="BM78" s="17"/>
      <c r="BN78" s="17"/>
      <c r="BO78" s="17"/>
      <c r="BP78" s="17"/>
      <c r="BQ78" s="17"/>
      <c r="BR78" s="17"/>
      <c r="BS78" s="17"/>
      <c r="BT78" s="17"/>
      <c r="BU78" s="17"/>
      <c r="BV78" s="17"/>
      <c r="BW78" s="17"/>
      <c r="BX78" s="17"/>
      <c r="BY78" s="17"/>
      <c r="BZ78" s="17"/>
      <c r="CA78" s="17"/>
      <c r="CB78" s="17"/>
      <c r="CC78" s="17"/>
      <c r="CD78" s="17"/>
      <c r="CE78" s="17"/>
      <c r="CF78" s="17"/>
      <c r="CG78" s="17"/>
      <c r="CH78" s="17"/>
      <c r="CI78" s="17"/>
      <c r="CJ78" s="17"/>
    </row>
    <row r="79" spans="1:88" s="54" customFormat="1">
      <c r="A79" s="89" t="str">
        <f>Tri_Incurred_AttrorTot!A70</f>
        <v>2013 Q3</v>
      </c>
      <c r="B79" s="757" t="str">
        <f t="shared" si="0"/>
        <v>2014 Q1</v>
      </c>
      <c r="C79" s="208">
        <f>INDEX(Tri_Incurred_AttrorTot!$B70:$CC70,1,MATCH(B79,$A$21:$A$100)-$P79)/unit</f>
        <v>8546.1389999999992</v>
      </c>
      <c r="D79" s="208">
        <f>INDEX(Tri_Incurred_AttrorTot!$B70:$CC70,1,Tot_Acc_Per-$P79)/unit</f>
        <v>8172.26</v>
      </c>
      <c r="E79" s="87">
        <f t="shared" si="6"/>
        <v>-373.878999999999</v>
      </c>
      <c r="F79" s="87">
        <f>IF(AI79-FSR_M&gt;0,VLOOKUP((MATCH(LastFSR,$A$21:$A$100,1)-MATCH(A79,$A$21:$A$100,1))*3+3,$AI$21:$AU$100,5+MATCH(FSR_M,AN$16:$AU$16),0),VLOOKUP(3,$AI$21:$AU$100,5+MATCH((MATCH($D$16,$A$21:$A$100,1)-MATCH($A79,$A$21:$A$100,1))*3,$AN$16:$AU$16,1),0))*M79</f>
        <v>-364.35913813705002</v>
      </c>
      <c r="G79" s="87">
        <f t="shared" si="1"/>
        <v>-9.5198618629489715</v>
      </c>
      <c r="H79" s="88"/>
      <c r="I79" s="17"/>
      <c r="J79" s="89" t="str">
        <f t="shared" si="8"/>
        <v>2013 Q3</v>
      </c>
      <c r="K79" s="87">
        <f t="shared" si="9"/>
        <v>8172.26</v>
      </c>
      <c r="L79" s="87">
        <f t="shared" si="10"/>
        <v>8114.4586060823649</v>
      </c>
      <c r="M79" s="279">
        <f t="shared" si="46"/>
        <v>8123.9111351284946</v>
      </c>
      <c r="N79" s="87">
        <f t="shared" si="11"/>
        <v>-9.4525290461297118</v>
      </c>
      <c r="O79" s="88">
        <f t="shared" si="12"/>
        <v>-1.1635441216554128E-3</v>
      </c>
      <c r="P79" s="744">
        <f t="shared" si="24"/>
        <v>58</v>
      </c>
      <c r="Q79" s="17"/>
      <c r="R79" s="17"/>
      <c r="S79" s="17"/>
      <c r="T79" s="17"/>
      <c r="U79" s="17"/>
      <c r="V79" s="17"/>
      <c r="W79" s="17"/>
      <c r="X79" s="17"/>
      <c r="Y79" s="17"/>
      <c r="Z79" s="17"/>
      <c r="AA79" s="17"/>
      <c r="AB79" s="17"/>
      <c r="AC79" s="17"/>
      <c r="AD79" s="192">
        <f>IF(AI79-FSR_M&gt;0,VLOOKUP((MATCH(LastFSR,$A$21:$A$100,1)-MATCH(A79,$A$21:$A$100,1))*3+3,$AI$21:$AU$100,5+MATCH(FSR_M,AN$16:$AU$16),0),VLOOKUP(3,$AI$21:$AU$100,5+MATCH((MATCH($D$16,$A$21:$A$100,1)-MATCH($A79,$A$21:$A$100,1))*3,$AN$16:$AU$16,1),0))</f>
        <v>-4.4850212179393445E-2</v>
      </c>
      <c r="AE79" s="192">
        <f>VLOOKUP((MATCH(LastFSR,$A$21:$A$100,1)-MATCH(A79,$A$21:$A$100,1))*3+3,$AI$21:$AU$100,5+MATCH(FSR_M,AN$16:$AU$16),0)</f>
        <v>-4.4850212179393445E-2</v>
      </c>
      <c r="AF79" s="192">
        <f t="shared" si="13"/>
        <v>0.11111880022062082</v>
      </c>
      <c r="AG79" s="17"/>
      <c r="AH79" s="17"/>
      <c r="AI79" s="89">
        <f t="shared" si="26"/>
        <v>12</v>
      </c>
      <c r="AJ79" s="121">
        <f>VLOOKUP(AI79,'User Entries'!$A$78:$E$157,2,0)</f>
        <v>0.99292712249516846</v>
      </c>
      <c r="AK79" s="88">
        <f t="shared" si="4"/>
        <v>1.0071232594463306</v>
      </c>
      <c r="AL79" s="121">
        <f t="shared" si="37"/>
        <v>1.0475116897005241</v>
      </c>
      <c r="AM79" s="17"/>
      <c r="AN79" s="163">
        <f t="shared" si="38"/>
        <v>4.7850127792994357E-2</v>
      </c>
      <c r="AO79" s="163">
        <f t="shared" si="39"/>
        <v>2.2207195323777906E-3</v>
      </c>
      <c r="AP79" s="163">
        <f t="shared" si="40"/>
        <v>2.393614805454658E-2</v>
      </c>
      <c r="AQ79" s="163">
        <f t="shared" si="41"/>
        <v>6.4825009051017179E-3</v>
      </c>
      <c r="AR79" s="163">
        <f t="shared" si="42"/>
        <v>2.0972283022289817E-2</v>
      </c>
      <c r="AS79" s="163">
        <f t="shared" si="43"/>
        <v>-1.0591071776164362E-2</v>
      </c>
      <c r="AT79" s="163">
        <f t="shared" si="44"/>
        <v>6.9025114837867552E-2</v>
      </c>
      <c r="AU79" s="163">
        <f t="shared" si="45"/>
        <v>1.9573453526435802E-3</v>
      </c>
      <c r="AV79" s="17"/>
      <c r="AW79" s="17"/>
      <c r="AX79" s="89" t="str">
        <f t="shared" si="47"/>
        <v>1999 Q3</v>
      </c>
      <c r="AY79" s="286">
        <f t="shared" si="16"/>
        <v>1</v>
      </c>
      <c r="AZ79" s="287">
        <f t="shared" si="17"/>
        <v>1</v>
      </c>
      <c r="BA79" s="287">
        <v>1</v>
      </c>
      <c r="BB79" s="287">
        <f t="shared" si="18"/>
        <v>1</v>
      </c>
      <c r="BC79" s="287">
        <f t="shared" si="19"/>
        <v>0</v>
      </c>
      <c r="BD79" s="284"/>
      <c r="BE79" s="287" t="str">
        <f t="shared" si="20"/>
        <v>2013 Q3</v>
      </c>
      <c r="BF79" s="287">
        <f t="shared" si="21"/>
        <v>1.0059514270980194</v>
      </c>
      <c r="BG79" s="287">
        <f t="shared" si="22"/>
        <v>1.0071232594463306</v>
      </c>
      <c r="BH79" s="287">
        <f>Summary_AttrorTotal!H76/Summary_AttrorTotal!J76</f>
        <v>0.9496825847439998</v>
      </c>
      <c r="BI79" s="287">
        <f>Summary_AttrorTotal!I76/Summary_AttrorTotal!J76</f>
        <v>5.0317415256000177E-2</v>
      </c>
      <c r="BJ79" s="17"/>
      <c r="BK79" s="17"/>
      <c r="BL79" s="17"/>
      <c r="BM79" s="17"/>
      <c r="BN79" s="17"/>
      <c r="BO79" s="17"/>
      <c r="BP79" s="17"/>
      <c r="BQ79" s="17"/>
      <c r="BR79" s="17"/>
      <c r="BS79" s="17"/>
      <c r="BT79" s="17"/>
      <c r="BU79" s="17"/>
      <c r="BV79" s="17"/>
      <c r="BW79" s="17"/>
      <c r="BX79" s="17"/>
      <c r="BY79" s="17"/>
      <c r="BZ79" s="17"/>
      <c r="CA79" s="17"/>
      <c r="CB79" s="17"/>
      <c r="CC79" s="17"/>
      <c r="CD79" s="17"/>
      <c r="CE79" s="17"/>
      <c r="CF79" s="17"/>
      <c r="CG79" s="17"/>
      <c r="CH79" s="17"/>
      <c r="CI79" s="17"/>
      <c r="CJ79" s="17"/>
    </row>
    <row r="80" spans="1:88" s="54" customFormat="1">
      <c r="A80" s="89" t="str">
        <f>Tri_Incurred_AttrorTot!A71</f>
        <v>2013 Q4</v>
      </c>
      <c r="B80" s="757" t="str">
        <f t="shared" si="0"/>
        <v>2014 Q1</v>
      </c>
      <c r="C80" s="208">
        <f>INDEX(Tri_Incurred_AttrorTot!$B71:$CC71,1,MATCH(B80,$A$21:$A$100)-$P80)/unit</f>
        <v>8075.2960000000003</v>
      </c>
      <c r="D80" s="208">
        <f>INDEX(Tri_Incurred_AttrorTot!$B71:$CC71,1,Tot_Acc_Per-$P80)/unit</f>
        <v>8200.3809999999994</v>
      </c>
      <c r="E80" s="87">
        <f t="shared" si="6"/>
        <v>125.08499999999913</v>
      </c>
      <c r="F80" s="87">
        <f>IF(AI80-FSR_M&gt;0,VLOOKUP((MATCH(LastFSR,$A$21:$A$100,1)-MATCH(A80,$A$21:$A$100,1))*3+3,$AI$21:$AU$100,5+MATCH(FSR_M,AN$16:$AU$16),0),VLOOKUP(3,$AI$21:$AU$100,5+MATCH((MATCH($D$16,$A$21:$A$100,1)-MATCH($A80,$A$21:$A$100,1))*3,$AN$16:$AU$16,1),0))*M80</f>
        <v>272.89555070477826</v>
      </c>
      <c r="G80" s="87">
        <f t="shared" si="1"/>
        <v>-147.81055070477913</v>
      </c>
      <c r="H80" s="88"/>
      <c r="I80" s="17"/>
      <c r="J80" s="89" t="str">
        <f t="shared" si="8"/>
        <v>2013 Q4</v>
      </c>
      <c r="K80" s="87">
        <f t="shared" si="9"/>
        <v>8200.3809999999994</v>
      </c>
      <c r="L80" s="87">
        <f t="shared" si="10"/>
        <v>7795.2355465077435</v>
      </c>
      <c r="M80" s="279">
        <f t="shared" si="46"/>
        <v>7935.7434154717321</v>
      </c>
      <c r="N80" s="87">
        <f t="shared" si="11"/>
        <v>-140.50786896398859</v>
      </c>
      <c r="O80" s="88">
        <f t="shared" si="12"/>
        <v>-1.7705697073074563E-2</v>
      </c>
      <c r="P80" s="744">
        <f t="shared" si="24"/>
        <v>59</v>
      </c>
      <c r="Q80" s="17"/>
      <c r="R80" s="57"/>
      <c r="S80" s="58"/>
      <c r="T80" s="58"/>
      <c r="U80" s="58"/>
      <c r="V80" s="58"/>
      <c r="W80" s="58"/>
      <c r="X80" s="58"/>
      <c r="Y80" s="58"/>
      <c r="Z80" s="58"/>
      <c r="AA80" s="59"/>
      <c r="AB80" s="17"/>
      <c r="AC80" s="17"/>
      <c r="AD80" s="192">
        <f>IF(AI80-FSR_M&gt;0,VLOOKUP((MATCH(LastFSR,$A$21:$A$100,1)-MATCH(A80,$A$21:$A$100,1))*3+3,$AI$21:$AU$100,5+MATCH(FSR_M,AN$16:$AU$16),0),VLOOKUP(3,$AI$21:$AU$100,5+MATCH((MATCH($D$16,$A$21:$A$100,1)-MATCH($A80,$A$21:$A$100,1))*3,$AN$16:$AU$16,1),0))</f>
        <v>3.4388151987466475E-2</v>
      </c>
      <c r="AE80" s="192">
        <f>VLOOKUP((MATCH(LastFSR,$A$21:$A$100,1)-MATCH(A80,$A$21:$A$100,1))*3+3,$AI$21:$AU$100,5+MATCH(FSR_M,AN$16:$AU$16),0)</f>
        <v>3.4388151987466475E-2</v>
      </c>
      <c r="AF80" s="192">
        <f t="shared" si="13"/>
        <v>0.15596901240001426</v>
      </c>
      <c r="AG80" s="17"/>
      <c r="AH80" s="17"/>
      <c r="AI80" s="89">
        <f t="shared" si="26"/>
        <v>9</v>
      </c>
      <c r="AJ80" s="121">
        <f>VLOOKUP(AI80,'User Entries'!$A$78:$E$157,2,0)</f>
        <v>0.95059431342369871</v>
      </c>
      <c r="AK80" s="88">
        <f t="shared" si="4"/>
        <v>1.0519734716257241</v>
      </c>
      <c r="AL80" s="121">
        <f t="shared" si="37"/>
        <v>0.95736564334642216</v>
      </c>
      <c r="AM80" s="17"/>
      <c r="AN80" s="163">
        <f t="shared" si="38"/>
        <v>-4.4850212179393445E-2</v>
      </c>
      <c r="AO80" s="163">
        <f t="shared" si="39"/>
        <v>2.999915613600912E-3</v>
      </c>
      <c r="AP80" s="163">
        <f t="shared" si="40"/>
        <v>-4.2629492647015654E-2</v>
      </c>
      <c r="AQ80" s="163">
        <f t="shared" si="41"/>
        <v>-2.0914064124846865E-2</v>
      </c>
      <c r="AR80" s="163">
        <f t="shared" si="42"/>
        <v>-3.8367711274291727E-2</v>
      </c>
      <c r="AS80" s="163">
        <f t="shared" si="43"/>
        <v>-2.3877929157103628E-2</v>
      </c>
      <c r="AT80" s="163">
        <f t="shared" si="44"/>
        <v>-5.5441283955557807E-2</v>
      </c>
      <c r="AU80" s="163">
        <f t="shared" si="45"/>
        <v>2.4174902658474107E-2</v>
      </c>
      <c r="AV80" s="17"/>
      <c r="AW80" s="17"/>
      <c r="AX80" s="89" t="str">
        <f t="shared" si="47"/>
        <v>1999 Q2</v>
      </c>
      <c r="AY80" s="286">
        <f t="shared" si="16"/>
        <v>0.9715208224361831</v>
      </c>
      <c r="AZ80" s="287">
        <f t="shared" si="17"/>
        <v>1</v>
      </c>
      <c r="BA80" s="287">
        <v>1</v>
      </c>
      <c r="BB80" s="287">
        <f t="shared" si="18"/>
        <v>1</v>
      </c>
      <c r="BC80" s="287">
        <f t="shared" si="19"/>
        <v>0</v>
      </c>
      <c r="BD80" s="284"/>
      <c r="BE80" s="287" t="str">
        <f t="shared" si="20"/>
        <v>2013 Q4</v>
      </c>
      <c r="BF80" s="287">
        <f t="shared" si="21"/>
        <v>1.0333475480082084</v>
      </c>
      <c r="BG80" s="287">
        <f t="shared" si="22"/>
        <v>1.0519734716257239</v>
      </c>
      <c r="BH80" s="287">
        <f>Summary_AttrorTotal!H77/Summary_AttrorTotal!J77</f>
        <v>0.7209330883528462</v>
      </c>
      <c r="BI80" s="287">
        <f>Summary_AttrorTotal!I77/Summary_AttrorTotal!J77</f>
        <v>0.27906691164715397</v>
      </c>
      <c r="BJ80" s="17"/>
      <c r="BK80" s="17"/>
      <c r="BL80" s="17"/>
      <c r="BM80" s="17"/>
      <c r="BN80" s="17"/>
      <c r="BO80" s="17"/>
      <c r="BP80" s="17"/>
      <c r="BQ80" s="17"/>
      <c r="BR80" s="17"/>
      <c r="BS80" s="17"/>
      <c r="BT80" s="17"/>
      <c r="BU80" s="17"/>
      <c r="BV80" s="17"/>
      <c r="BW80" s="17"/>
      <c r="BX80" s="17"/>
      <c r="BY80" s="17"/>
      <c r="BZ80" s="17"/>
      <c r="CA80" s="17"/>
      <c r="CB80" s="17"/>
      <c r="CC80" s="17"/>
      <c r="CD80" s="17"/>
      <c r="CE80" s="17"/>
      <c r="CF80" s="17"/>
      <c r="CG80" s="17"/>
      <c r="CH80" s="17"/>
      <c r="CI80" s="17"/>
      <c r="CJ80" s="17"/>
    </row>
    <row r="81" spans="1:88" s="54" customFormat="1" ht="18">
      <c r="A81" s="89" t="str">
        <f>Tri_Incurred_AttrorTot!A72</f>
        <v>2014 Q1</v>
      </c>
      <c r="B81" s="757" t="str">
        <f t="shared" ref="B81:B108" si="48">IF(MATCH(A81,$A$21:$A$100)&gt;AP_FSR,A81,LastFSR)</f>
        <v>2014 Q1</v>
      </c>
      <c r="C81" s="208">
        <f>INDEX(Tri_Incurred_AttrorTot!$B72:$CC72,1,MATCH(B81,$A$21:$A$100)-$P81)/unit</f>
        <v>6338.8419999999996</v>
      </c>
      <c r="D81" s="208">
        <f>INDEX(Tri_Incurred_AttrorTot!$B72:$CC72,1,Tot_Acc_Per-$P81)/unit</f>
        <v>8886.2999999999993</v>
      </c>
      <c r="E81" s="87">
        <f t="shared" ref="E81:E108" si="49">D81-C81</f>
        <v>2547.4579999999996</v>
      </c>
      <c r="F81" s="87">
        <f>IF(AI81-FSR_M&gt;0,VLOOKUP((MATCH(LastFSR,$A$21:$A$100,1)-MATCH(A81,$A$21:$A$100,1))*3+3,$AI$21:$AU$100,5+MATCH(FSR_M,AN$16:$AU$16),0),VLOOKUP(3,$AI$21:$AU$100,5+MATCH((MATCH($D$16,$A$21:$A$100,1)-MATCH($A81,$A$21:$A$100,1))*3,$AN$16:$AU$16,1),0))*M81</f>
        <v>860.1317286358003</v>
      </c>
      <c r="G81" s="87">
        <f t="shared" ref="G81:G108" si="50">E81-F81</f>
        <v>1687.3262713641993</v>
      </c>
      <c r="H81" s="88"/>
      <c r="I81" s="17"/>
      <c r="J81" s="89" t="str">
        <f t="shared" ref="J81:J108" si="51">A81</f>
        <v>2014 Q1</v>
      </c>
      <c r="K81" s="87">
        <f t="shared" ref="K81:K108" si="52">D81</f>
        <v>8886.2999999999993</v>
      </c>
      <c r="L81" s="87">
        <f t="shared" ref="L81:L108" si="53">IF(ISERROR(M81),"",K81/AK81)</f>
        <v>8732.7321144520829</v>
      </c>
      <c r="M81" s="279">
        <f t="shared" ref="M81:M108" si="54">C81/VLOOKUP(IF((AI81-FSR_M)&gt;0,AI81-FSR_M,3),$AI$21:$AL$100,3,0)</f>
        <v>7074.5652376303642</v>
      </c>
      <c r="N81" s="87">
        <f t="shared" ref="N81:N108" si="55">L81-M81</f>
        <v>1658.1668768217187</v>
      </c>
      <c r="O81" s="88">
        <f t="shared" ref="O81:O108" si="56">IF(N81=0,0,N81/M81)</f>
        <v>0.23438427961647068</v>
      </c>
      <c r="P81" s="744">
        <f t="shared" si="24"/>
        <v>60</v>
      </c>
      <c r="Q81" s="17"/>
      <c r="R81" s="100"/>
      <c r="S81" s="20"/>
      <c r="T81" s="911" t="s">
        <v>142</v>
      </c>
      <c r="U81" s="912"/>
      <c r="V81" s="912"/>
      <c r="W81" s="912"/>
      <c r="X81" s="912"/>
      <c r="Y81" s="912"/>
      <c r="Z81" s="20"/>
      <c r="AA81" s="61"/>
      <c r="AB81" s="17"/>
      <c r="AC81" s="17"/>
      <c r="AD81" s="192">
        <f>IF(AI81-FSR_M&gt;0,VLOOKUP((MATCH(LastFSR,$A$21:$A$100,1)-MATCH(A81,$A$21:$A$100,1))*3+3,$AI$21:$AU$100,5+MATCH(FSR_M,AN$16:$AU$16),0),VLOOKUP(3,$AI$21:$AU$100,5+MATCH((MATCH($D$16,$A$21:$A$100,1)-MATCH($A81,$A$21:$A$100,1))*3,$AN$16:$AU$16,1),0))</f>
        <v>0.12158086041254779</v>
      </c>
      <c r="AE81" s="192">
        <f>VLOOKUP((MATCH(LastFSR,$A$21:$A$100,1)-MATCH(A81,$A$21:$A$100,1))*3+3,$AI$21:$AU$100,5+MATCH(FSR_M,AN$16:$AU$16),0)</f>
        <v>0.12158086041254779</v>
      </c>
      <c r="AF81" s="192">
        <f t="shared" si="13"/>
        <v>0.12158086041254779</v>
      </c>
      <c r="AG81" s="17"/>
      <c r="AH81" s="17"/>
      <c r="AI81" s="89">
        <f t="shared" si="26"/>
        <v>6</v>
      </c>
      <c r="AJ81" s="121">
        <f>VLOOKUP(AI81,'User Entries'!$A$78:$E$157,2,0)</f>
        <v>0.98271857966218601</v>
      </c>
      <c r="AK81" s="88">
        <f t="shared" si="4"/>
        <v>1.0175853196382576</v>
      </c>
      <c r="AL81" s="121">
        <f t="shared" si="37"/>
        <v>1.0337938758783305</v>
      </c>
      <c r="AM81" s="17"/>
      <c r="AN81" s="163">
        <f t="shared" si="38"/>
        <v>3.4388151987466475E-2</v>
      </c>
      <c r="AO81" s="163">
        <f t="shared" si="39"/>
        <v>-1.046206019192697E-2</v>
      </c>
      <c r="AP81" s="163">
        <f t="shared" si="40"/>
        <v>3.7388067601067387E-2</v>
      </c>
      <c r="AQ81" s="163">
        <f t="shared" si="41"/>
        <v>-8.2413406595491789E-3</v>
      </c>
      <c r="AR81" s="163">
        <f t="shared" si="42"/>
        <v>1.347408786261961E-2</v>
      </c>
      <c r="AS81" s="163">
        <f t="shared" si="43"/>
        <v>-3.9795592868252516E-3</v>
      </c>
      <c r="AT81" s="163">
        <f t="shared" si="44"/>
        <v>1.0510222830362848E-2</v>
      </c>
      <c r="AU81" s="163">
        <f t="shared" si="45"/>
        <v>-2.1053131968091332E-2</v>
      </c>
      <c r="AV81" s="17"/>
      <c r="AW81" s="17"/>
      <c r="AX81" s="89" t="str">
        <f t="shared" si="47"/>
        <v>1999 Q1</v>
      </c>
      <c r="AY81" s="286">
        <f t="shared" si="16"/>
        <v>1</v>
      </c>
      <c r="AZ81" s="287">
        <f t="shared" si="17"/>
        <v>1</v>
      </c>
      <c r="BA81" s="287">
        <v>1</v>
      </c>
      <c r="BB81" s="287">
        <f t="shared" si="18"/>
        <v>1</v>
      </c>
      <c r="BC81" s="287">
        <f t="shared" si="19"/>
        <v>0</v>
      </c>
      <c r="BD81" s="284"/>
      <c r="BE81" s="287" t="str">
        <f t="shared" si="20"/>
        <v>2014 Q1</v>
      </c>
      <c r="BF81" s="287">
        <f t="shared" si="21"/>
        <v>1.2560913217299665</v>
      </c>
      <c r="BG81" s="287">
        <f t="shared" si="22"/>
        <v>1.0175853196382576</v>
      </c>
      <c r="BH81" s="287">
        <f>Summary_AttrorTotal!H78/Summary_AttrorTotal!J78</f>
        <v>0.39004366271676627</v>
      </c>
      <c r="BI81" s="287">
        <f>Summary_AttrorTotal!I78/Summary_AttrorTotal!J78</f>
        <v>0.60995633728323384</v>
      </c>
      <c r="BJ81" s="17"/>
      <c r="BK81" s="17"/>
      <c r="BL81" s="17"/>
      <c r="BM81" s="17"/>
      <c r="BN81" s="17"/>
      <c r="BO81" s="17"/>
      <c r="BP81" s="17"/>
      <c r="BQ81" s="17"/>
      <c r="BR81" s="17"/>
      <c r="BS81" s="17"/>
      <c r="BT81" s="17"/>
      <c r="BU81" s="17"/>
      <c r="BV81" s="17"/>
      <c r="BW81" s="17"/>
      <c r="BX81" s="17"/>
      <c r="BY81" s="17"/>
      <c r="BZ81" s="17"/>
      <c r="CA81" s="17"/>
      <c r="CB81" s="17"/>
      <c r="CC81" s="17"/>
      <c r="CD81" s="17"/>
      <c r="CE81" s="17"/>
      <c r="CF81" s="17"/>
      <c r="CG81" s="17"/>
      <c r="CH81" s="17"/>
      <c r="CI81" s="17"/>
      <c r="CJ81" s="17"/>
    </row>
    <row r="82" spans="1:88" s="54" customFormat="1">
      <c r="A82" s="89" t="str">
        <f>Tri_Incurred_AttrorTot!A73</f>
        <v>2014 Q2</v>
      </c>
      <c r="B82" s="757" t="str">
        <f t="shared" si="48"/>
        <v>2014 Q2</v>
      </c>
      <c r="C82" s="208">
        <f>INDEX(Tri_Incurred_AttrorTot!$B73:$CC73,1,MATCH(B82,$A$21:$A$100)-$P82)/unit</f>
        <v>9744.0619999999999</v>
      </c>
      <c r="D82" s="208">
        <f>INDEX(Tri_Incurred_AttrorTot!$B73:$CC73,1,Tot_Acc_Per-$P82)/unit</f>
        <v>9744.0619999999999</v>
      </c>
      <c r="E82" s="87">
        <f t="shared" si="49"/>
        <v>0</v>
      </c>
      <c r="F82" s="87" t="e">
        <f>IF(AI82-FSR_M&gt;0,VLOOKUP((MATCH(LastFSR,$A$21:$A$100,1)-MATCH(A82,$A$21:$A$100,1))*3+3,$AI$21:$AU$100,5+MATCH(FSR_M,AN$16:$AU$16),0),VLOOKUP(3,$AI$21:$AU$100,5+MATCH((MATCH($D$16,$A$21:$A$100,1)-MATCH($A82,$A$21:$A$100,1))*3,$AN$16:$AU$16,1),0))*M82</f>
        <v>#N/A</v>
      </c>
      <c r="G82" s="87" t="e">
        <f t="shared" si="50"/>
        <v>#N/A</v>
      </c>
      <c r="H82" s="88"/>
      <c r="I82" s="17"/>
      <c r="J82" s="89" t="str">
        <f t="shared" si="51"/>
        <v>2014 Q2</v>
      </c>
      <c r="K82" s="87">
        <f t="shared" si="52"/>
        <v>9744.0619999999999</v>
      </c>
      <c r="L82" s="87">
        <f t="shared" si="53"/>
        <v>10875.015073496863</v>
      </c>
      <c r="M82" s="279">
        <f t="shared" si="54"/>
        <v>10875.015073496863</v>
      </c>
      <c r="N82" s="87">
        <f t="shared" si="55"/>
        <v>0</v>
      </c>
      <c r="O82" s="88">
        <f t="shared" si="56"/>
        <v>0</v>
      </c>
      <c r="P82" s="744">
        <f t="shared" si="24"/>
        <v>61</v>
      </c>
      <c r="Q82" s="17"/>
      <c r="R82" s="102"/>
      <c r="S82" s="20"/>
      <c r="T82" s="20"/>
      <c r="U82" s="20"/>
      <c r="V82" s="20"/>
      <c r="W82" s="20"/>
      <c r="X82" s="20"/>
      <c r="Y82" s="20"/>
      <c r="Z82" s="20"/>
      <c r="AA82" s="61"/>
      <c r="AB82" s="17"/>
      <c r="AC82" s="17"/>
      <c r="AD82" s="192" t="e">
        <f>IF(AI82-FSR_M&gt;0,VLOOKUP((MATCH(LastFSR,$A$21:$A$100,1)-MATCH(A82,$A$21:$A$100,1))*3+3,$AI$21:$AU$100,5+MATCH(FSR_M,AN$16:$AU$16),0),VLOOKUP(3,$AI$21:$AU$100,5+MATCH((MATCH($D$16,$A$21:$A$100,1)-MATCH($A82,$A$21:$A$100,1))*3,$AN$16:$AU$16,1),0))</f>
        <v>#N/A</v>
      </c>
      <c r="AE82" s="192" t="e">
        <f>VLOOKUP((MATCH(LastFSR,$A$21:$A$100,1)-MATCH(A82,$A$21:$A$100,1))*3+3,$AI$21:$AU$100,5+MATCH(FSR_M,AN$16:$AU$16),0)</f>
        <v>#N/A</v>
      </c>
      <c r="AF82" s="192" t="e">
        <f t="shared" si="13"/>
        <v>#N/A</v>
      </c>
      <c r="AG82" s="17"/>
      <c r="AH82" s="17"/>
      <c r="AI82" s="89">
        <f t="shared" si="26"/>
        <v>3</v>
      </c>
      <c r="AJ82" s="121">
        <f>VLOOKUP(AI82,'User Entries'!$A$78:$E$157,2,0)</f>
        <v>1.1160658741187057</v>
      </c>
      <c r="AK82" s="88">
        <f t="shared" si="4"/>
        <v>0.89600445922570982</v>
      </c>
      <c r="AL82" s="121">
        <f t="shared" si="37"/>
        <v>1.1356922492524344</v>
      </c>
      <c r="AM82" s="17"/>
      <c r="AN82" s="163">
        <f t="shared" si="38"/>
        <v>0.12158086041254779</v>
      </c>
      <c r="AO82" s="163">
        <f t="shared" si="39"/>
        <v>0.15596901240001426</v>
      </c>
      <c r="AP82" s="163">
        <f t="shared" si="40"/>
        <v>0.11111880022062082</v>
      </c>
      <c r="AQ82" s="163">
        <f t="shared" si="41"/>
        <v>0.15896892801361517</v>
      </c>
      <c r="AR82" s="163">
        <f t="shared" si="42"/>
        <v>0.11333951975299861</v>
      </c>
      <c r="AS82" s="163">
        <f t="shared" si="43"/>
        <v>0.1350549482751674</v>
      </c>
      <c r="AT82" s="163">
        <f t="shared" si="44"/>
        <v>0.11760130112572253</v>
      </c>
      <c r="AU82" s="163">
        <f t="shared" si="45"/>
        <v>0.13209108324291063</v>
      </c>
      <c r="AV82" s="17"/>
      <c r="AW82" s="17"/>
      <c r="AX82" s="89" t="str">
        <f t="shared" si="47"/>
        <v/>
      </c>
      <c r="AY82" s="286" t="e">
        <f t="shared" si="16"/>
        <v>#N/A</v>
      </c>
      <c r="AZ82" s="287" t="e">
        <f t="shared" si="17"/>
        <v>#N/A</v>
      </c>
      <c r="BA82" s="287">
        <v>1</v>
      </c>
      <c r="BB82" s="287" t="e">
        <f t="shared" si="18"/>
        <v>#N/A</v>
      </c>
      <c r="BC82" s="287" t="e">
        <f t="shared" si="19"/>
        <v>#N/A</v>
      </c>
      <c r="BD82" s="284"/>
      <c r="BE82" s="287" t="str">
        <f t="shared" si="20"/>
        <v>2014 Q2</v>
      </c>
      <c r="BF82" s="287">
        <f t="shared" si="21"/>
        <v>0.89600445922570982</v>
      </c>
      <c r="BG82" s="287" t="e">
        <f t="shared" si="22"/>
        <v>#N/A</v>
      </c>
      <c r="BH82" s="287">
        <f>Summary_AttrorTotal!H79/Summary_AttrorTotal!J79</f>
        <v>0.13215043171933841</v>
      </c>
      <c r="BI82" s="287">
        <f>Summary_AttrorTotal!I79/Summary_AttrorTotal!J79</f>
        <v>0.86784956828066151</v>
      </c>
      <c r="BJ82" s="17"/>
      <c r="BK82" s="17"/>
      <c r="BL82" s="17"/>
      <c r="BM82" s="17"/>
      <c r="BN82" s="17"/>
      <c r="BO82" s="17"/>
      <c r="BP82" s="17"/>
      <c r="BQ82" s="17"/>
      <c r="BR82" s="17"/>
      <c r="BS82" s="17"/>
      <c r="BT82" s="17"/>
      <c r="BU82" s="17"/>
      <c r="BV82" s="17"/>
      <c r="BW82" s="17"/>
      <c r="BX82" s="17"/>
      <c r="BY82" s="17"/>
      <c r="BZ82" s="17"/>
      <c r="CA82" s="17"/>
      <c r="CB82" s="17"/>
      <c r="CC82" s="17"/>
      <c r="CD82" s="17"/>
      <c r="CE82" s="17"/>
      <c r="CF82" s="17"/>
      <c r="CG82" s="17"/>
      <c r="CH82" s="17"/>
      <c r="CI82" s="17"/>
      <c r="CJ82" s="17"/>
    </row>
    <row r="83" spans="1:88" s="54" customFormat="1">
      <c r="A83" s="89" t="e">
        <f>Tri_Incurred_AttrorTot!A74</f>
        <v>#N/A</v>
      </c>
      <c r="B83" s="757" t="e">
        <f t="shared" si="48"/>
        <v>#N/A</v>
      </c>
      <c r="C83" s="208" t="e">
        <f>INDEX(Tri_Incurred_AttrorTot!$B74:$CC74,1,MATCH(B83,$A$21:$A$100)-$P83)/unit</f>
        <v>#N/A</v>
      </c>
      <c r="D83" s="208" t="e">
        <f>INDEX(Tri_Incurred_AttrorTot!$B74:$CC74,1,Tot_Acc_Per-$P83)/unit</f>
        <v>#N/A</v>
      </c>
      <c r="E83" s="87" t="e">
        <f t="shared" si="49"/>
        <v>#N/A</v>
      </c>
      <c r="F83" s="87" t="e">
        <f>IF(AI83-FSR_M&gt;0,VLOOKUP((MATCH(LastFSR,$A$21:$A$100,1)-MATCH(A83,$A$21:$A$100,1))*3+3,$AI$21:$AU$100,5+MATCH(FSR_M,AN$16:$AU$16),0),VLOOKUP(3,$AI$21:$AU$100,5+MATCH((MATCH($D$16,$A$21:$A$100,1)-MATCH($A83,$A$21:$A$100,1))*3,$AN$16:$AU$16,1),0))*M83</f>
        <v>#N/A</v>
      </c>
      <c r="G83" s="87" t="e">
        <f t="shared" si="50"/>
        <v>#N/A</v>
      </c>
      <c r="H83" s="88"/>
      <c r="I83" s="17"/>
      <c r="J83" s="89" t="e">
        <f t="shared" si="51"/>
        <v>#N/A</v>
      </c>
      <c r="K83" s="87" t="e">
        <f t="shared" si="52"/>
        <v>#N/A</v>
      </c>
      <c r="L83" s="87" t="str">
        <f t="shared" si="53"/>
        <v/>
      </c>
      <c r="M83" s="279" t="e">
        <f t="shared" si="54"/>
        <v>#N/A</v>
      </c>
      <c r="N83" s="87" t="e">
        <f t="shared" si="55"/>
        <v>#VALUE!</v>
      </c>
      <c r="O83" s="88" t="e">
        <f t="shared" si="56"/>
        <v>#VALUE!</v>
      </c>
      <c r="P83" s="744">
        <f t="shared" si="24"/>
        <v>62</v>
      </c>
      <c r="Q83" s="17"/>
      <c r="R83" s="102"/>
      <c r="S83" s="20"/>
      <c r="T83" s="20"/>
      <c r="U83" s="20"/>
      <c r="V83" s="20"/>
      <c r="W83" s="20"/>
      <c r="X83" s="20"/>
      <c r="Y83" s="20"/>
      <c r="Z83" s="20"/>
      <c r="AA83" s="61"/>
      <c r="AB83" s="17"/>
      <c r="AC83" s="17"/>
      <c r="AD83" s="192" t="e">
        <f>IF(AI83-FSR_M&gt;0,VLOOKUP((MATCH(LastFSR,$A$21:$A$100,1)-MATCH(A83,$A$21:$A$100,1))*3+3,$AI$21:$AU$100,5+MATCH(FSR_M,AN$16:$AU$16),0),VLOOKUP(3,$AI$21:$AU$100,5+MATCH((MATCH($D$16,$A$21:$A$100,1)-MATCH($A83,$A$21:$A$100,1))*3,$AN$16:$AU$16,1),0))</f>
        <v>#N/A</v>
      </c>
      <c r="AE83" s="192" t="e">
        <f>VLOOKUP((MATCH(LastFSR,$A$21:$A$100,1)-MATCH(A83,$A$21:$A$100,1))*3+3,$AI$21:$AU$100,5+MATCH(FSR_M,AN$16:$AU$16),0)</f>
        <v>#N/A</v>
      </c>
      <c r="AF83" s="192" t="e">
        <f t="shared" si="13"/>
        <v>#N/A</v>
      </c>
      <c r="AG83" s="17"/>
      <c r="AH83" s="17"/>
      <c r="AI83" s="89">
        <f t="shared" si="26"/>
        <v>0</v>
      </c>
      <c r="AJ83" s="121" t="e">
        <f>VLOOKUP(AI83,'User Entries'!$A$78:$E$157,2,0)</f>
        <v>#N/A</v>
      </c>
      <c r="AK83" s="88" t="e">
        <f t="shared" si="4"/>
        <v>#N/A</v>
      </c>
      <c r="AL83" s="121" t="e">
        <f t="shared" si="37"/>
        <v>#N/A</v>
      </c>
      <c r="AM83" s="17"/>
      <c r="AN83" s="163" t="e">
        <f t="shared" si="38"/>
        <v>#N/A</v>
      </c>
      <c r="AO83" s="163" t="e">
        <f t="shared" si="39"/>
        <v>#N/A</v>
      </c>
      <c r="AP83" s="163" t="e">
        <f t="shared" si="40"/>
        <v>#N/A</v>
      </c>
      <c r="AQ83" s="163" t="e">
        <f t="shared" si="41"/>
        <v>#N/A</v>
      </c>
      <c r="AR83" s="163" t="e">
        <f t="shared" si="42"/>
        <v>#N/A</v>
      </c>
      <c r="AS83" s="163" t="e">
        <f t="shared" si="43"/>
        <v>#N/A</v>
      </c>
      <c r="AT83" s="163" t="e">
        <f t="shared" si="44"/>
        <v>#N/A</v>
      </c>
      <c r="AU83" s="163" t="e">
        <f t="shared" si="45"/>
        <v>#N/A</v>
      </c>
      <c r="AV83" s="17"/>
      <c r="AW83" s="17"/>
      <c r="AX83" s="89" t="str">
        <f t="shared" si="47"/>
        <v/>
      </c>
      <c r="AY83" s="286" t="e">
        <f t="shared" si="16"/>
        <v>#N/A</v>
      </c>
      <c r="AZ83" s="287" t="e">
        <f t="shared" si="17"/>
        <v>#N/A</v>
      </c>
      <c r="BA83" s="287">
        <v>1</v>
      </c>
      <c r="BB83" s="287" t="e">
        <f t="shared" si="18"/>
        <v>#N/A</v>
      </c>
      <c r="BC83" s="287" t="e">
        <f t="shared" si="19"/>
        <v>#N/A</v>
      </c>
      <c r="BD83" s="284"/>
      <c r="BE83" s="287" t="e">
        <f t="shared" si="20"/>
        <v>#N/A</v>
      </c>
      <c r="BF83" s="287" t="e">
        <f t="shared" si="21"/>
        <v>#N/A</v>
      </c>
      <c r="BG83" s="287" t="e">
        <f t="shared" si="22"/>
        <v>#N/A</v>
      </c>
      <c r="BH83" s="287" t="e">
        <f>Summary_AttrorTotal!H80/Summary_AttrorTotal!J80</f>
        <v>#N/A</v>
      </c>
      <c r="BI83" s="287" t="e">
        <f>Summary_AttrorTotal!I80/Summary_AttrorTotal!J80</f>
        <v>#N/A</v>
      </c>
      <c r="BJ83" s="17"/>
      <c r="BK83" s="17"/>
      <c r="BL83" s="17"/>
      <c r="BM83" s="17"/>
      <c r="BN83" s="17"/>
      <c r="BO83" s="17"/>
      <c r="BP83" s="17"/>
      <c r="BQ83" s="17"/>
      <c r="BR83" s="17"/>
      <c r="BS83" s="17"/>
      <c r="BT83" s="17"/>
      <c r="BU83" s="17"/>
      <c r="BV83" s="17"/>
      <c r="BW83" s="17"/>
      <c r="BX83" s="17"/>
      <c r="BY83" s="17"/>
      <c r="BZ83" s="17"/>
      <c r="CA83" s="17"/>
      <c r="CB83" s="17"/>
      <c r="CC83" s="17"/>
      <c r="CD83" s="17"/>
      <c r="CE83" s="17"/>
      <c r="CF83" s="17"/>
      <c r="CG83" s="17"/>
      <c r="CH83" s="17"/>
      <c r="CI83" s="17"/>
      <c r="CJ83" s="17"/>
    </row>
    <row r="84" spans="1:88" s="54" customFormat="1">
      <c r="A84" s="89" t="e">
        <f>Tri_Incurred_AttrorTot!A75</f>
        <v>#N/A</v>
      </c>
      <c r="B84" s="757" t="e">
        <f t="shared" si="48"/>
        <v>#N/A</v>
      </c>
      <c r="C84" s="208" t="e">
        <f>INDEX(Tri_Incurred_AttrorTot!$B75:$CC75,1,MATCH(B84,$A$21:$A$100)-$P84)/unit</f>
        <v>#N/A</v>
      </c>
      <c r="D84" s="208" t="e">
        <f>INDEX(Tri_Incurred_AttrorTot!$B75:$CC75,1,Tot_Acc_Per-$P84)/unit</f>
        <v>#VALUE!</v>
      </c>
      <c r="E84" s="87" t="e">
        <f t="shared" si="49"/>
        <v>#VALUE!</v>
      </c>
      <c r="F84" s="87" t="e">
        <f>IF(AI84-FSR_M&gt;0,VLOOKUP((MATCH(LastFSR,$A$21:$A$100,1)-MATCH(A84,$A$21:$A$100,1))*3+3,$AI$21:$AU$100,5+MATCH(FSR_M,AN$16:$AU$16),0),VLOOKUP(3,$AI$21:$AU$100,5+MATCH((MATCH($D$16,$A$21:$A$100,1)-MATCH($A84,$A$21:$A$100,1))*3,$AN$16:$AU$16,1),0))*M84</f>
        <v>#N/A</v>
      </c>
      <c r="G84" s="87" t="e">
        <f t="shared" si="50"/>
        <v>#VALUE!</v>
      </c>
      <c r="H84" s="88"/>
      <c r="I84" s="17"/>
      <c r="J84" s="89" t="e">
        <f t="shared" si="51"/>
        <v>#N/A</v>
      </c>
      <c r="K84" s="87" t="e">
        <f t="shared" si="52"/>
        <v>#VALUE!</v>
      </c>
      <c r="L84" s="87" t="str">
        <f t="shared" si="53"/>
        <v/>
      </c>
      <c r="M84" s="279" t="e">
        <f t="shared" si="54"/>
        <v>#N/A</v>
      </c>
      <c r="N84" s="87" t="e">
        <f t="shared" si="55"/>
        <v>#VALUE!</v>
      </c>
      <c r="O84" s="88" t="e">
        <f t="shared" si="56"/>
        <v>#VALUE!</v>
      </c>
      <c r="P84" s="744">
        <f t="shared" si="24"/>
        <v>63</v>
      </c>
      <c r="Q84" s="17"/>
      <c r="R84" s="102"/>
      <c r="S84" s="18" t="s">
        <v>141</v>
      </c>
      <c r="T84" s="92" t="s">
        <v>116</v>
      </c>
      <c r="U84" s="19" t="s">
        <v>117</v>
      </c>
      <c r="V84" s="92" t="s">
        <v>118</v>
      </c>
      <c r="W84" s="19" t="s">
        <v>119</v>
      </c>
      <c r="X84" s="20"/>
      <c r="Y84" s="20"/>
      <c r="Z84" s="20"/>
      <c r="AA84" s="61"/>
      <c r="AB84" s="17"/>
      <c r="AC84" s="17"/>
      <c r="AD84" s="192" t="e">
        <f>IF(AI84-FSR_M&gt;0,VLOOKUP((MATCH(LastFSR,$A$21:$A$100,1)-MATCH(A84,$A$21:$A$100,1))*3+3,$AI$21:$AU$100,5+MATCH(FSR_M,AN$16:$AU$16),0),VLOOKUP(3,$AI$21:$AU$100,5+MATCH((MATCH($D$16,$A$21:$A$100,1)-MATCH($A84,$A$21:$A$100,1))*3,$AN$16:$AU$16,1),0))</f>
        <v>#N/A</v>
      </c>
      <c r="AE84" s="192" t="e">
        <f>VLOOKUP((MATCH(LastFSR,$A$21:$A$100,1)-MATCH(A84,$A$21:$A$100,1))*3+3,$AI$21:$AU$100,5+MATCH(FSR_M,AN$16:$AU$16),0)</f>
        <v>#N/A</v>
      </c>
      <c r="AF84" s="192" t="e">
        <f t="shared" si="13"/>
        <v>#N/A</v>
      </c>
      <c r="AG84" s="17"/>
      <c r="AH84" s="17"/>
      <c r="AI84" s="89">
        <f t="shared" si="26"/>
        <v>-3</v>
      </c>
      <c r="AJ84" s="121" t="e">
        <f>VLOOKUP(AI84,'User Entries'!$A$78:$E$157,2,0)</f>
        <v>#N/A</v>
      </c>
      <c r="AK84" s="88" t="e">
        <f t="shared" si="4"/>
        <v>#N/A</v>
      </c>
      <c r="AL84" s="121" t="e">
        <f t="shared" si="37"/>
        <v>#N/A</v>
      </c>
      <c r="AM84" s="17"/>
      <c r="AN84" s="163" t="e">
        <f t="shared" si="38"/>
        <v>#N/A</v>
      </c>
      <c r="AO84" s="163" t="e">
        <f t="shared" si="39"/>
        <v>#N/A</v>
      </c>
      <c r="AP84" s="163" t="e">
        <f t="shared" si="40"/>
        <v>#N/A</v>
      </c>
      <c r="AQ84" s="163" t="e">
        <f t="shared" si="41"/>
        <v>#N/A</v>
      </c>
      <c r="AR84" s="163" t="e">
        <f t="shared" si="42"/>
        <v>#N/A</v>
      </c>
      <c r="AS84" s="163" t="e">
        <f t="shared" si="43"/>
        <v>#N/A</v>
      </c>
      <c r="AT84" s="163" t="e">
        <f t="shared" si="44"/>
        <v>#N/A</v>
      </c>
      <c r="AU84" s="163" t="e">
        <f t="shared" si="45"/>
        <v>#N/A</v>
      </c>
      <c r="AV84" s="17"/>
      <c r="AW84" s="17"/>
      <c r="AX84" s="89" t="str">
        <f t="shared" si="47"/>
        <v/>
      </c>
      <c r="AY84" s="286" t="e">
        <f t="shared" si="16"/>
        <v>#N/A</v>
      </c>
      <c r="AZ84" s="287" t="e">
        <f t="shared" si="17"/>
        <v>#N/A</v>
      </c>
      <c r="BA84" s="287">
        <v>1</v>
      </c>
      <c r="BB84" s="287" t="e">
        <f t="shared" si="18"/>
        <v>#N/A</v>
      </c>
      <c r="BC84" s="287" t="e">
        <f t="shared" si="19"/>
        <v>#N/A</v>
      </c>
      <c r="BD84" s="284"/>
      <c r="BE84" s="287" t="e">
        <f t="shared" si="20"/>
        <v>#N/A</v>
      </c>
      <c r="BF84" s="287" t="e">
        <f t="shared" si="21"/>
        <v>#VALUE!</v>
      </c>
      <c r="BG84" s="287" t="e">
        <f t="shared" si="22"/>
        <v>#N/A</v>
      </c>
      <c r="BH84" s="287" t="e">
        <f>Summary_AttrorTotal!H81/Summary_AttrorTotal!J81</f>
        <v>#VALUE!</v>
      </c>
      <c r="BI84" s="287" t="e">
        <f>Summary_AttrorTotal!I81/Summary_AttrorTotal!J81</f>
        <v>#VALUE!</v>
      </c>
      <c r="BJ84" s="17"/>
      <c r="BK84" s="17"/>
      <c r="BL84" s="17"/>
      <c r="BM84" s="17"/>
      <c r="BN84" s="17"/>
      <c r="BO84" s="17"/>
      <c r="BP84" s="17"/>
      <c r="BQ84" s="17"/>
      <c r="BR84" s="17"/>
      <c r="BS84" s="17"/>
      <c r="BT84" s="17"/>
      <c r="BU84" s="17"/>
      <c r="BV84" s="17"/>
      <c r="BW84" s="17"/>
      <c r="BX84" s="17"/>
      <c r="BY84" s="17"/>
      <c r="BZ84" s="17"/>
      <c r="CA84" s="17"/>
      <c r="CB84" s="17"/>
      <c r="CC84" s="17"/>
      <c r="CD84" s="17"/>
      <c r="CE84" s="17"/>
      <c r="CF84" s="17"/>
      <c r="CG84" s="17"/>
      <c r="CH84" s="17"/>
      <c r="CI84" s="17"/>
      <c r="CJ84" s="17"/>
    </row>
    <row r="85" spans="1:88" s="54" customFormat="1">
      <c r="A85" s="89" t="e">
        <f>Tri_Incurred_AttrorTot!A76</f>
        <v>#N/A</v>
      </c>
      <c r="B85" s="757" t="e">
        <f t="shared" si="48"/>
        <v>#N/A</v>
      </c>
      <c r="C85" s="208" t="e">
        <f>INDEX(Tri_Incurred_AttrorTot!$B76:$CC76,1,MATCH(B85,$A$21:$A$100)-$P85)/unit</f>
        <v>#N/A</v>
      </c>
      <c r="D85" s="208" t="e">
        <f>INDEX(Tri_Incurred_AttrorTot!$B76:$CC76,1,Tot_Acc_Per-$P85)/unit</f>
        <v>#VALUE!</v>
      </c>
      <c r="E85" s="87" t="e">
        <f t="shared" si="49"/>
        <v>#VALUE!</v>
      </c>
      <c r="F85" s="87" t="e">
        <f>IF(AI85-FSR_M&gt;0,VLOOKUP((MATCH(LastFSR,$A$21:$A$100,1)-MATCH(A85,$A$21:$A$100,1))*3+3,$AI$21:$AU$100,5+MATCH(FSR_M,AN$16:$AU$16),0),VLOOKUP(3,$AI$21:$AU$100,5+MATCH((MATCH($D$16,$A$21:$A$100,1)-MATCH($A85,$A$21:$A$100,1))*3,$AN$16:$AU$16,1),0))*M85</f>
        <v>#N/A</v>
      </c>
      <c r="G85" s="87" t="e">
        <f t="shared" si="50"/>
        <v>#VALUE!</v>
      </c>
      <c r="H85" s="88"/>
      <c r="I85" s="17"/>
      <c r="J85" s="89" t="e">
        <f t="shared" si="51"/>
        <v>#N/A</v>
      </c>
      <c r="K85" s="87" t="e">
        <f t="shared" si="52"/>
        <v>#VALUE!</v>
      </c>
      <c r="L85" s="87" t="str">
        <f t="shared" si="53"/>
        <v/>
      </c>
      <c r="M85" s="279" t="e">
        <f t="shared" si="54"/>
        <v>#N/A</v>
      </c>
      <c r="N85" s="87" t="e">
        <f t="shared" si="55"/>
        <v>#VALUE!</v>
      </c>
      <c r="O85" s="88" t="e">
        <f t="shared" si="56"/>
        <v>#VALUE!</v>
      </c>
      <c r="P85" s="744">
        <f t="shared" si="24"/>
        <v>64</v>
      </c>
      <c r="Q85" s="17"/>
      <c r="R85" s="104"/>
      <c r="S85" s="20" t="e">
        <f>IF('User Entries'!#REF!='User Entries'!#REF!,'User Entries'!#REF!,'User Entries'!#REF!&amp;"/"&amp;'User Entries'!#REF!)</f>
        <v>#REF!</v>
      </c>
      <c r="T85" s="22" t="e">
        <f ca="1">SUM(INDIRECT(ADDRESS(ROW(L$20)+MATCH('User Entries'!#REF!,$A$21:$A$68),COLUMN(L35))&amp;":"&amp;ADDRESS(ROW(L$20)+MATCH('User Entries'!#REF!,$A$21:$A$68),COLUMN(L35))))</f>
        <v>#REF!</v>
      </c>
      <c r="U85" s="22" t="e">
        <f ca="1">SUM(INDIRECT(ADDRESS(ROW(M$20)+MATCH('User Entries'!#REF!,$A$21:$A$68),COLUMN(M35))&amp;":"&amp;ADDRESS(ROW(M$20)+MATCH('User Entries'!#REF!,$A$21:$A$68),COLUMN(M35))))</f>
        <v>#REF!</v>
      </c>
      <c r="V85" s="105" t="e">
        <f t="shared" ref="V85:V90" ca="1" si="57">T85-U85</f>
        <v>#REF!</v>
      </c>
      <c r="W85" s="106" t="e">
        <f t="shared" ref="W85:W90" ca="1" si="58">V85/U85</f>
        <v>#REF!</v>
      </c>
      <c r="X85" s="20"/>
      <c r="Y85" s="20"/>
      <c r="Z85" s="20"/>
      <c r="AA85" s="61"/>
      <c r="AB85" s="17"/>
      <c r="AC85" s="17"/>
      <c r="AD85" s="192" t="e">
        <f>IF(AI85-FSR_M&gt;0,VLOOKUP((MATCH(LastFSR,$A$21:$A$100,1)-MATCH(A85,$A$21:$A$100,1))*3+3,$AI$21:$AU$100,5+MATCH(FSR_M,AN$16:$AU$16),0),VLOOKUP(3,$AI$21:$AU$100,5+MATCH((MATCH($D$16,$A$21:$A$100,1)-MATCH($A85,$A$21:$A$100,1))*3,$AN$16:$AU$16,1),0))</f>
        <v>#N/A</v>
      </c>
      <c r="AE85" s="192" t="e">
        <f>VLOOKUP((MATCH(LastFSR,$A$21:$A$100,1)-MATCH(A85,$A$21:$A$100,1))*3+3,$AI$21:$AU$100,5+MATCH(FSR_M,AN$16:$AU$16),0)</f>
        <v>#N/A</v>
      </c>
      <c r="AF85" s="192" t="e">
        <f t="shared" si="13"/>
        <v>#N/A</v>
      </c>
      <c r="AG85" s="17"/>
      <c r="AH85" s="17"/>
      <c r="AI85" s="89">
        <f t="shared" si="26"/>
        <v>-6</v>
      </c>
      <c r="AJ85" s="121" t="e">
        <f>VLOOKUP(AI85,'User Entries'!$A$78:$E$157,2,0)</f>
        <v>#N/A</v>
      </c>
      <c r="AK85" s="88" t="e">
        <f t="shared" ref="AK85:AK100" si="59">1/AJ85</f>
        <v>#N/A</v>
      </c>
      <c r="AL85" s="121" t="e">
        <f t="shared" si="37"/>
        <v>#N/A</v>
      </c>
      <c r="AM85" s="17"/>
      <c r="AN85" s="163" t="e">
        <f t="shared" si="38"/>
        <v>#N/A</v>
      </c>
      <c r="AO85" s="163" t="e">
        <f t="shared" si="39"/>
        <v>#N/A</v>
      </c>
      <c r="AP85" s="163" t="e">
        <f t="shared" si="40"/>
        <v>#N/A</v>
      </c>
      <c r="AQ85" s="163" t="e">
        <f t="shared" si="41"/>
        <v>#N/A</v>
      </c>
      <c r="AR85" s="163" t="e">
        <f t="shared" si="42"/>
        <v>#N/A</v>
      </c>
      <c r="AS85" s="163" t="e">
        <f t="shared" si="43"/>
        <v>#N/A</v>
      </c>
      <c r="AT85" s="163" t="e">
        <f t="shared" si="44"/>
        <v>#N/A</v>
      </c>
      <c r="AU85" s="163" t="e">
        <f t="shared" si="45"/>
        <v>#N/A</v>
      </c>
      <c r="AV85" s="17"/>
      <c r="AW85" s="17"/>
      <c r="AX85" s="89" t="str">
        <f t="shared" ref="AX85:AX100" si="60">IF(ISERROR(A86),"",INDEX($A$21:$A$100,Tot_Acc_Per-P85-1,1))</f>
        <v/>
      </c>
      <c r="AY85" s="286" t="e">
        <f t="shared" si="16"/>
        <v>#N/A</v>
      </c>
      <c r="AZ85" s="287" t="e">
        <f t="shared" si="17"/>
        <v>#N/A</v>
      </c>
      <c r="BA85" s="287">
        <v>1</v>
      </c>
      <c r="BB85" s="287" t="e">
        <f t="shared" si="18"/>
        <v>#N/A</v>
      </c>
      <c r="BC85" s="287" t="e">
        <f t="shared" si="19"/>
        <v>#N/A</v>
      </c>
      <c r="BD85" s="284"/>
      <c r="BE85" s="287" t="e">
        <f t="shared" si="20"/>
        <v>#N/A</v>
      </c>
      <c r="BF85" s="287" t="e">
        <f t="shared" si="21"/>
        <v>#VALUE!</v>
      </c>
      <c r="BG85" s="287" t="e">
        <f t="shared" si="22"/>
        <v>#N/A</v>
      </c>
      <c r="BH85" s="287" t="e">
        <f>Summary_AttrorTotal!H82/Summary_AttrorTotal!J82</f>
        <v>#VALUE!</v>
      </c>
      <c r="BI85" s="287" t="e">
        <f>Summary_AttrorTotal!I82/Summary_AttrorTotal!J82</f>
        <v>#VALUE!</v>
      </c>
      <c r="BJ85" s="17"/>
      <c r="BK85" s="17"/>
      <c r="BL85" s="17"/>
      <c r="BM85" s="17"/>
      <c r="BN85" s="17"/>
      <c r="BO85" s="17"/>
      <c r="BP85" s="17"/>
      <c r="BQ85" s="17"/>
      <c r="BR85" s="17"/>
      <c r="BS85" s="17"/>
      <c r="BT85" s="17"/>
      <c r="BU85" s="17"/>
      <c r="BV85" s="17"/>
      <c r="BW85" s="17"/>
      <c r="BX85" s="17"/>
      <c r="BY85" s="17"/>
      <c r="BZ85" s="17"/>
      <c r="CA85" s="17"/>
      <c r="CB85" s="17"/>
      <c r="CC85" s="17"/>
      <c r="CD85" s="17"/>
      <c r="CE85" s="17"/>
      <c r="CF85" s="17"/>
      <c r="CG85" s="17"/>
      <c r="CH85" s="17"/>
      <c r="CI85" s="17"/>
      <c r="CJ85" s="17"/>
    </row>
    <row r="86" spans="1:88" s="54" customFormat="1">
      <c r="A86" s="89" t="e">
        <f>Tri_Incurred_AttrorTot!A77</f>
        <v>#N/A</v>
      </c>
      <c r="B86" s="757" t="e">
        <f t="shared" si="48"/>
        <v>#N/A</v>
      </c>
      <c r="C86" s="208" t="e">
        <f>INDEX(Tri_Incurred_AttrorTot!$B77:$CC77,1,MATCH(B86,$A$21:$A$100)-$P86)/unit</f>
        <v>#N/A</v>
      </c>
      <c r="D86" s="208" t="e">
        <f>INDEX(Tri_Incurred_AttrorTot!$B77:$CC77,1,Tot_Acc_Per-$P86)/unit</f>
        <v>#VALUE!</v>
      </c>
      <c r="E86" s="87" t="e">
        <f t="shared" si="49"/>
        <v>#VALUE!</v>
      </c>
      <c r="F86" s="87" t="e">
        <f>IF(AI86-FSR_M&gt;0,VLOOKUP((MATCH(LastFSR,$A$21:$A$100,1)-MATCH(A86,$A$21:$A$100,1))*3+3,$AI$21:$AU$100,5+MATCH(FSR_M,AN$16:$AU$16),0),VLOOKUP(3,$AI$21:$AU$100,5+MATCH((MATCH($D$16,$A$21:$A$100,1)-MATCH($A86,$A$21:$A$100,1))*3,$AN$16:$AU$16,1),0))*M86</f>
        <v>#N/A</v>
      </c>
      <c r="G86" s="87" t="e">
        <f t="shared" si="50"/>
        <v>#VALUE!</v>
      </c>
      <c r="H86" s="88"/>
      <c r="I86" s="17"/>
      <c r="J86" s="89" t="e">
        <f t="shared" si="51"/>
        <v>#N/A</v>
      </c>
      <c r="K86" s="87" t="e">
        <f t="shared" si="52"/>
        <v>#VALUE!</v>
      </c>
      <c r="L86" s="87" t="str">
        <f t="shared" si="53"/>
        <v/>
      </c>
      <c r="M86" s="279" t="e">
        <f t="shared" si="54"/>
        <v>#N/A</v>
      </c>
      <c r="N86" s="87" t="e">
        <f t="shared" si="55"/>
        <v>#VALUE!</v>
      </c>
      <c r="O86" s="88" t="e">
        <f t="shared" si="56"/>
        <v>#VALUE!</v>
      </c>
      <c r="P86" s="744">
        <f t="shared" si="24"/>
        <v>65</v>
      </c>
      <c r="Q86" s="17"/>
      <c r="R86" s="102"/>
      <c r="S86" s="20" t="e">
        <f>IF('User Entries'!#REF!='User Entries'!#REF!,'User Entries'!#REF!,'User Entries'!#REF!&amp;"/"&amp;'User Entries'!#REF!)</f>
        <v>#REF!</v>
      </c>
      <c r="T86" s="22" t="e">
        <f ca="1">SUM(INDIRECT(ADDRESS(ROW(L$20)+MATCH('User Entries'!#REF!,$A$21:$A$68),COLUMN(L36))&amp;":"&amp;ADDRESS(ROW(L$20)+MATCH('User Entries'!#REF!,$A$21:$A$68),COLUMN(L36))))</f>
        <v>#REF!</v>
      </c>
      <c r="U86" s="22" t="e">
        <f ca="1">SUM(INDIRECT(ADDRESS(ROW(M$20)+MATCH('User Entries'!#REF!,$A$21:$A$68),COLUMN(M36))&amp;":"&amp;ADDRESS(ROW(M$20)+MATCH('User Entries'!#REF!,$A$21:$A$68),COLUMN(M36))))</f>
        <v>#REF!</v>
      </c>
      <c r="V86" s="105" t="e">
        <f t="shared" ca="1" si="57"/>
        <v>#REF!</v>
      </c>
      <c r="W86" s="106" t="e">
        <f t="shared" ca="1" si="58"/>
        <v>#REF!</v>
      </c>
      <c r="X86" s="20"/>
      <c r="Y86" s="20"/>
      <c r="Z86" s="20"/>
      <c r="AA86" s="61"/>
      <c r="AB86" s="17"/>
      <c r="AC86" s="17"/>
      <c r="AD86" s="192" t="e">
        <f>IF(AI86-FSR_M&gt;0,VLOOKUP((MATCH(LastFSR,$A$21:$A$100,1)-MATCH(A86,$A$21:$A$100,1))*3+3,$AI$21:$AU$100,5+MATCH(FSR_M,AN$16:$AU$16),0),VLOOKUP(3,$AI$21:$AU$100,5+MATCH((MATCH($D$16,$A$21:$A$100,1)-MATCH($A86,$A$21:$A$100,1))*3,$AN$16:$AU$16,1),0))</f>
        <v>#N/A</v>
      </c>
      <c r="AE86" s="192" t="e">
        <f>VLOOKUP((MATCH(LastFSR,$A$21:$A$100,1)-MATCH(A86,$A$21:$A$100,1))*3+3,$AI$21:$AU$100,5+MATCH(FSR_M,AN$16:$AU$16),0)</f>
        <v>#N/A</v>
      </c>
      <c r="AF86" s="192" t="e">
        <f t="shared" ref="AF86:AF100" si="61">VLOOKUP(3,$AI$21:$AU$100,5+MATCH((MATCH($D$16,$A$21:$A$100,1)-MATCH($A86,$A$21:$A$100,1))*3,$AN$16:$AU$16,1),0)</f>
        <v>#N/A</v>
      </c>
      <c r="AG86" s="17"/>
      <c r="AH86" s="17"/>
      <c r="AI86" s="89">
        <f t="shared" si="26"/>
        <v>-9</v>
      </c>
      <c r="AJ86" s="121" t="e">
        <f>VLOOKUP(AI86,'User Entries'!$A$78:$E$157,2,0)</f>
        <v>#N/A</v>
      </c>
      <c r="AK86" s="88" t="e">
        <f t="shared" si="59"/>
        <v>#N/A</v>
      </c>
      <c r="AL86" s="121" t="e">
        <f t="shared" si="37"/>
        <v>#N/A</v>
      </c>
      <c r="AM86" s="17"/>
      <c r="AN86" s="163" t="e">
        <f t="shared" si="38"/>
        <v>#N/A</v>
      </c>
      <c r="AO86" s="163" t="e">
        <f t="shared" si="39"/>
        <v>#N/A</v>
      </c>
      <c r="AP86" s="163" t="e">
        <f t="shared" si="40"/>
        <v>#N/A</v>
      </c>
      <c r="AQ86" s="163" t="e">
        <f t="shared" si="41"/>
        <v>#N/A</v>
      </c>
      <c r="AR86" s="163" t="e">
        <f t="shared" si="42"/>
        <v>#N/A</v>
      </c>
      <c r="AS86" s="163" t="e">
        <f t="shared" si="43"/>
        <v>#N/A</v>
      </c>
      <c r="AT86" s="163" t="e">
        <f t="shared" si="44"/>
        <v>#N/A</v>
      </c>
      <c r="AU86" s="163" t="e">
        <f t="shared" si="45"/>
        <v>#N/A</v>
      </c>
      <c r="AV86" s="17"/>
      <c r="AW86" s="17"/>
      <c r="AX86" s="89" t="str">
        <f t="shared" si="60"/>
        <v/>
      </c>
      <c r="AY86" s="286" t="e">
        <f t="shared" ref="AY86:AY100" si="62">VLOOKUP(AX86,$BE$21:$BG$100,2,0)</f>
        <v>#N/A</v>
      </c>
      <c r="AZ86" s="287" t="e">
        <f t="shared" ref="AZ86:AZ100" si="63">VLOOKUP(AX86,$BE$21:$BG$100,3,0)</f>
        <v>#N/A</v>
      </c>
      <c r="BA86" s="287">
        <v>1</v>
      </c>
      <c r="BB86" s="287" t="e">
        <f t="shared" ref="BB86:BB100" si="64">VLOOKUP(AX86,$BE$21:$BI$100,4,0)</f>
        <v>#N/A</v>
      </c>
      <c r="BC86" s="287" t="e">
        <f t="shared" ref="BC86:BC100" si="65">VLOOKUP(AX86,$BE$21:$BI$100,5,0)</f>
        <v>#N/A</v>
      </c>
      <c r="BD86" s="284"/>
      <c r="BE86" s="287" t="e">
        <f t="shared" ref="BE86:BE100" si="66">A86</f>
        <v>#N/A</v>
      </c>
      <c r="BF86" s="287" t="e">
        <f t="shared" ref="BF86:BF100" si="67">D86/M86</f>
        <v>#VALUE!</v>
      </c>
      <c r="BG86" s="287" t="e">
        <f t="shared" ref="BG86:BG100" si="68">(C86+F86)/M86</f>
        <v>#N/A</v>
      </c>
      <c r="BH86" s="287" t="e">
        <f>Summary_AttrorTotal!H83/Summary_AttrorTotal!J83</f>
        <v>#VALUE!</v>
      </c>
      <c r="BI86" s="287" t="e">
        <f>Summary_AttrorTotal!I83/Summary_AttrorTotal!J83</f>
        <v>#VALUE!</v>
      </c>
      <c r="BJ86" s="17"/>
      <c r="BK86" s="17"/>
      <c r="BL86" s="17"/>
      <c r="BM86" s="17"/>
      <c r="BN86" s="17"/>
      <c r="BO86" s="17"/>
      <c r="BP86" s="17"/>
      <c r="BQ86" s="17"/>
      <c r="BR86" s="17"/>
      <c r="BS86" s="17"/>
      <c r="BT86" s="17"/>
      <c r="BU86" s="17"/>
      <c r="BV86" s="17"/>
      <c r="BW86" s="17"/>
      <c r="BX86" s="17"/>
      <c r="BY86" s="17"/>
      <c r="BZ86" s="17"/>
      <c r="CA86" s="17"/>
      <c r="CB86" s="17"/>
      <c r="CC86" s="17"/>
      <c r="CD86" s="17"/>
      <c r="CE86" s="17"/>
      <c r="CF86" s="17"/>
      <c r="CG86" s="17"/>
      <c r="CH86" s="17"/>
      <c r="CI86" s="17"/>
      <c r="CJ86" s="17"/>
    </row>
    <row r="87" spans="1:88" s="54" customFormat="1">
      <c r="A87" s="89" t="e">
        <f>Tri_Incurred_AttrorTot!A78</f>
        <v>#N/A</v>
      </c>
      <c r="B87" s="757" t="e">
        <f t="shared" si="48"/>
        <v>#N/A</v>
      </c>
      <c r="C87" s="208" t="e">
        <f>INDEX(Tri_Incurred_AttrorTot!$B78:$CC78,1,MATCH(B87,$A$21:$A$100)-$P87)/unit</f>
        <v>#N/A</v>
      </c>
      <c r="D87" s="208" t="e">
        <f>INDEX(Tri_Incurred_AttrorTot!$B78:$CC78,1,Tot_Acc_Per-$P87)/unit</f>
        <v>#VALUE!</v>
      </c>
      <c r="E87" s="87" t="e">
        <f t="shared" si="49"/>
        <v>#VALUE!</v>
      </c>
      <c r="F87" s="87" t="e">
        <f>IF(AI87-FSR_M&gt;0,VLOOKUP((MATCH(LastFSR,$A$21:$A$100,1)-MATCH(A87,$A$21:$A$100,1))*3+3,$AI$21:$AU$100,5+MATCH(FSR_M,AN$16:$AU$16),0),VLOOKUP(3,$AI$21:$AU$100,5+MATCH((MATCH($D$16,$A$21:$A$100,1)-MATCH($A87,$A$21:$A$100,1))*3,$AN$16:$AU$16,1),0))*M87</f>
        <v>#N/A</v>
      </c>
      <c r="G87" s="87" t="e">
        <f t="shared" si="50"/>
        <v>#VALUE!</v>
      </c>
      <c r="H87" s="88"/>
      <c r="I87" s="17"/>
      <c r="J87" s="89" t="e">
        <f t="shared" si="51"/>
        <v>#N/A</v>
      </c>
      <c r="K87" s="87" t="e">
        <f t="shared" si="52"/>
        <v>#VALUE!</v>
      </c>
      <c r="L87" s="87" t="str">
        <f t="shared" si="53"/>
        <v/>
      </c>
      <c r="M87" s="279" t="e">
        <f t="shared" si="54"/>
        <v>#N/A</v>
      </c>
      <c r="N87" s="87" t="e">
        <f t="shared" si="55"/>
        <v>#VALUE!</v>
      </c>
      <c r="O87" s="88" t="e">
        <f t="shared" si="56"/>
        <v>#VALUE!</v>
      </c>
      <c r="P87" s="744">
        <f t="shared" ref="P87:P108" si="69">P86+1</f>
        <v>66</v>
      </c>
      <c r="Q87" s="17"/>
      <c r="R87" s="83"/>
      <c r="S87" s="20" t="e">
        <f>IF('User Entries'!#REF!='User Entries'!#REF!,'User Entries'!#REF!,'User Entries'!#REF!&amp;"/"&amp;'User Entries'!#REF!)</f>
        <v>#REF!</v>
      </c>
      <c r="T87" s="22" t="e">
        <f ca="1">SUM(INDIRECT(ADDRESS(ROW(L$20)+MATCH('User Entries'!#REF!,$A$21:$A$68),COLUMN(L37))&amp;":"&amp;ADDRESS(ROW(L$20)+MATCH('User Entries'!#REF!,$A$21:$A$68),COLUMN(L37))))</f>
        <v>#REF!</v>
      </c>
      <c r="U87" s="22" t="e">
        <f ca="1">SUM(INDIRECT(ADDRESS(ROW(M$20)+MATCH('User Entries'!#REF!,$A$21:$A$68),COLUMN(M37))&amp;":"&amp;ADDRESS(ROW(M$20)+MATCH('User Entries'!#REF!,$A$21:$A$68),COLUMN(M37))))</f>
        <v>#REF!</v>
      </c>
      <c r="V87" s="105" t="e">
        <f t="shared" ca="1" si="57"/>
        <v>#REF!</v>
      </c>
      <c r="W87" s="106" t="e">
        <f t="shared" ca="1" si="58"/>
        <v>#REF!</v>
      </c>
      <c r="X87" s="20"/>
      <c r="Y87" s="20"/>
      <c r="Z87" s="20"/>
      <c r="AA87" s="61"/>
      <c r="AB87" s="17"/>
      <c r="AC87" s="17"/>
      <c r="AD87" s="192" t="e">
        <f>IF(AI87-FSR_M&gt;0,VLOOKUP((MATCH(LastFSR,$A$21:$A$100,1)-MATCH(A87,$A$21:$A$100,1))*3+3,$AI$21:$AU$100,5+MATCH(FSR_M,AN$16:$AU$16),0),VLOOKUP(3,$AI$21:$AU$100,5+MATCH((MATCH($D$16,$A$21:$A$100,1)-MATCH($A87,$A$21:$A$100,1))*3,$AN$16:$AU$16,1),0))</f>
        <v>#N/A</v>
      </c>
      <c r="AE87" s="192" t="e">
        <f>VLOOKUP((MATCH(LastFSR,$A$21:$A$100,1)-MATCH(A87,$A$21:$A$100,1))*3+3,$AI$21:$AU$100,5+MATCH(FSR_M,AN$16:$AU$16),0)</f>
        <v>#N/A</v>
      </c>
      <c r="AF87" s="192" t="e">
        <f t="shared" si="61"/>
        <v>#N/A</v>
      </c>
      <c r="AG87" s="17"/>
      <c r="AH87" s="17"/>
      <c r="AI87" s="89">
        <f t="shared" ref="AI87:AI100" si="70">AI86-3</f>
        <v>-12</v>
      </c>
      <c r="AJ87" s="121" t="e">
        <f>VLOOKUP(AI87,'User Entries'!$A$78:$E$157,2,0)</f>
        <v>#N/A</v>
      </c>
      <c r="AK87" s="88" t="e">
        <f t="shared" si="59"/>
        <v>#N/A</v>
      </c>
      <c r="AL87" s="121" t="e">
        <f t="shared" si="37"/>
        <v>#N/A</v>
      </c>
      <c r="AM87" s="17"/>
      <c r="AN87" s="163" t="e">
        <f t="shared" si="38"/>
        <v>#N/A</v>
      </c>
      <c r="AO87" s="163" t="e">
        <f t="shared" si="39"/>
        <v>#N/A</v>
      </c>
      <c r="AP87" s="163" t="e">
        <f t="shared" si="40"/>
        <v>#N/A</v>
      </c>
      <c r="AQ87" s="163" t="e">
        <f t="shared" si="41"/>
        <v>#N/A</v>
      </c>
      <c r="AR87" s="163" t="e">
        <f t="shared" si="42"/>
        <v>#N/A</v>
      </c>
      <c r="AS87" s="163" t="e">
        <f t="shared" si="43"/>
        <v>#N/A</v>
      </c>
      <c r="AT87" s="163" t="e">
        <f t="shared" si="44"/>
        <v>#N/A</v>
      </c>
      <c r="AU87" s="163" t="e">
        <f t="shared" si="45"/>
        <v>#N/A</v>
      </c>
      <c r="AV87" s="17"/>
      <c r="AW87" s="17"/>
      <c r="AX87" s="89" t="str">
        <f t="shared" si="60"/>
        <v/>
      </c>
      <c r="AY87" s="286" t="e">
        <f t="shared" si="62"/>
        <v>#N/A</v>
      </c>
      <c r="AZ87" s="287" t="e">
        <f t="shared" si="63"/>
        <v>#N/A</v>
      </c>
      <c r="BA87" s="287">
        <v>1</v>
      </c>
      <c r="BB87" s="287" t="e">
        <f t="shared" si="64"/>
        <v>#N/A</v>
      </c>
      <c r="BC87" s="287" t="e">
        <f t="shared" si="65"/>
        <v>#N/A</v>
      </c>
      <c r="BD87" s="284"/>
      <c r="BE87" s="287" t="e">
        <f t="shared" si="66"/>
        <v>#N/A</v>
      </c>
      <c r="BF87" s="287" t="e">
        <f t="shared" si="67"/>
        <v>#VALUE!</v>
      </c>
      <c r="BG87" s="287" t="e">
        <f t="shared" si="68"/>
        <v>#N/A</v>
      </c>
      <c r="BH87" s="287" t="e">
        <f>Summary_AttrorTotal!H84/Summary_AttrorTotal!J84</f>
        <v>#VALUE!</v>
      </c>
      <c r="BI87" s="287" t="e">
        <f>Summary_AttrorTotal!I84/Summary_AttrorTotal!J84</f>
        <v>#VALUE!</v>
      </c>
      <c r="BJ87" s="17"/>
      <c r="BK87" s="17"/>
      <c r="BL87" s="17"/>
      <c r="BM87" s="17"/>
      <c r="BN87" s="17"/>
      <c r="BO87" s="17"/>
      <c r="BP87" s="17"/>
      <c r="BQ87" s="17"/>
      <c r="BR87" s="17"/>
      <c r="BS87" s="17"/>
      <c r="BT87" s="17"/>
      <c r="BU87" s="17"/>
      <c r="BV87" s="17"/>
      <c r="BW87" s="17"/>
      <c r="BX87" s="17"/>
      <c r="BY87" s="17"/>
      <c r="BZ87" s="17"/>
      <c r="CA87" s="17"/>
      <c r="CB87" s="17"/>
      <c r="CC87" s="17"/>
      <c r="CD87" s="17"/>
      <c r="CE87" s="17"/>
      <c r="CF87" s="17"/>
      <c r="CG87" s="17"/>
      <c r="CH87" s="17"/>
      <c r="CI87" s="17"/>
      <c r="CJ87" s="17"/>
    </row>
    <row r="88" spans="1:88" s="54" customFormat="1">
      <c r="A88" s="89" t="e">
        <f>Tri_Incurred_AttrorTot!A79</f>
        <v>#N/A</v>
      </c>
      <c r="B88" s="757" t="e">
        <f t="shared" si="48"/>
        <v>#N/A</v>
      </c>
      <c r="C88" s="208" t="e">
        <f>INDEX(Tri_Incurred_AttrorTot!$B79:$CC79,1,MATCH(B88,$A$21:$A$100)-$P88)/unit</f>
        <v>#N/A</v>
      </c>
      <c r="D88" s="208" t="e">
        <f>INDEX(Tri_Incurred_AttrorTot!$B79:$CC79,1,Tot_Acc_Per-$P88)/unit</f>
        <v>#VALUE!</v>
      </c>
      <c r="E88" s="87" t="e">
        <f t="shared" si="49"/>
        <v>#VALUE!</v>
      </c>
      <c r="F88" s="87" t="e">
        <f>IF(AI88-FSR_M&gt;0,VLOOKUP((MATCH(LastFSR,$A$21:$A$100,1)-MATCH(A88,$A$21:$A$100,1))*3+3,$AI$21:$AU$100,5+MATCH(FSR_M,AN$16:$AU$16),0),VLOOKUP(3,$AI$21:$AU$100,5+MATCH((MATCH($D$16,$A$21:$A$100,1)-MATCH($A88,$A$21:$A$100,1))*3,$AN$16:$AU$16,1),0))*M88</f>
        <v>#N/A</v>
      </c>
      <c r="G88" s="87" t="e">
        <f t="shared" si="50"/>
        <v>#VALUE!</v>
      </c>
      <c r="H88" s="88"/>
      <c r="I88" s="17"/>
      <c r="J88" s="89" t="e">
        <f t="shared" si="51"/>
        <v>#N/A</v>
      </c>
      <c r="K88" s="87" t="e">
        <f t="shared" si="52"/>
        <v>#VALUE!</v>
      </c>
      <c r="L88" s="87" t="str">
        <f t="shared" si="53"/>
        <v/>
      </c>
      <c r="M88" s="279" t="e">
        <f t="shared" si="54"/>
        <v>#N/A</v>
      </c>
      <c r="N88" s="87" t="e">
        <f t="shared" si="55"/>
        <v>#VALUE!</v>
      </c>
      <c r="O88" s="88" t="e">
        <f t="shared" si="56"/>
        <v>#VALUE!</v>
      </c>
      <c r="P88" s="744">
        <f t="shared" si="69"/>
        <v>67</v>
      </c>
      <c r="Q88" s="17"/>
      <c r="R88" s="83"/>
      <c r="S88" s="20" t="e">
        <f>IF('User Entries'!#REF!='User Entries'!#REF!,'User Entries'!#REF!,'User Entries'!#REF!&amp;"/"&amp;'User Entries'!#REF!)</f>
        <v>#REF!</v>
      </c>
      <c r="T88" s="22" t="e">
        <f ca="1">SUM(INDIRECT(ADDRESS(ROW(L$20)+MATCH('User Entries'!#REF!,$A$21:$A$68),COLUMN(L38))&amp;":"&amp;ADDRESS(ROW(L$20)+MATCH('User Entries'!#REF!,$A$21:$A$68),COLUMN(L38))))</f>
        <v>#REF!</v>
      </c>
      <c r="U88" s="22" t="e">
        <f ca="1">SUM(INDIRECT(ADDRESS(ROW(M$20)+MATCH('User Entries'!#REF!,$A$21:$A$68),COLUMN(M38))&amp;":"&amp;ADDRESS(ROW(M$20)+MATCH('User Entries'!#REF!,$A$21:$A$68),COLUMN(M38))))</f>
        <v>#REF!</v>
      </c>
      <c r="V88" s="105" t="e">
        <f t="shared" ca="1" si="57"/>
        <v>#REF!</v>
      </c>
      <c r="W88" s="106" t="e">
        <f t="shared" ca="1" si="58"/>
        <v>#REF!</v>
      </c>
      <c r="X88" s="20"/>
      <c r="Y88" s="20"/>
      <c r="Z88" s="20"/>
      <c r="AA88" s="61"/>
      <c r="AB88" s="17"/>
      <c r="AC88" s="17"/>
      <c r="AD88" s="192" t="e">
        <f>IF(AI88-FSR_M&gt;0,VLOOKUP((MATCH(LastFSR,$A$21:$A$100,1)-MATCH(A88,$A$21:$A$100,1))*3+3,$AI$21:$AU$100,5+MATCH(FSR_M,AN$16:$AU$16),0),VLOOKUP(3,$AI$21:$AU$100,5+MATCH((MATCH($D$16,$A$21:$A$100,1)-MATCH($A88,$A$21:$A$100,1))*3,$AN$16:$AU$16,1),0))</f>
        <v>#N/A</v>
      </c>
      <c r="AE88" s="192" t="e">
        <f>VLOOKUP((MATCH(LastFSR,$A$21:$A$100,1)-MATCH(A88,$A$21:$A$100,1))*3+3,$AI$21:$AU$100,5+MATCH(FSR_M,AN$16:$AU$16),0)</f>
        <v>#N/A</v>
      </c>
      <c r="AF88" s="192" t="e">
        <f t="shared" si="61"/>
        <v>#N/A</v>
      </c>
      <c r="AG88" s="17"/>
      <c r="AH88" s="17"/>
      <c r="AI88" s="89">
        <f t="shared" si="70"/>
        <v>-15</v>
      </c>
      <c r="AJ88" s="121" t="e">
        <f>VLOOKUP(AI88,'User Entries'!$A$78:$E$157,2,0)</f>
        <v>#N/A</v>
      </c>
      <c r="AK88" s="88" t="e">
        <f t="shared" si="59"/>
        <v>#N/A</v>
      </c>
      <c r="AL88" s="121" t="e">
        <f t="shared" si="37"/>
        <v>#N/A</v>
      </c>
      <c r="AM88" s="17"/>
      <c r="AN88" s="163" t="e">
        <f t="shared" si="38"/>
        <v>#N/A</v>
      </c>
      <c r="AO88" s="163" t="e">
        <f t="shared" si="39"/>
        <v>#N/A</v>
      </c>
      <c r="AP88" s="163" t="e">
        <f t="shared" si="40"/>
        <v>#N/A</v>
      </c>
      <c r="AQ88" s="163" t="e">
        <f t="shared" si="41"/>
        <v>#N/A</v>
      </c>
      <c r="AR88" s="163" t="e">
        <f t="shared" si="42"/>
        <v>#N/A</v>
      </c>
      <c r="AS88" s="163" t="e">
        <f t="shared" si="43"/>
        <v>#N/A</v>
      </c>
      <c r="AT88" s="163" t="e">
        <f t="shared" si="44"/>
        <v>#N/A</v>
      </c>
      <c r="AU88" s="163" t="e">
        <f t="shared" si="45"/>
        <v>#N/A</v>
      </c>
      <c r="AV88" s="17"/>
      <c r="AW88" s="17"/>
      <c r="AX88" s="89" t="str">
        <f t="shared" si="60"/>
        <v/>
      </c>
      <c r="AY88" s="286" t="e">
        <f t="shared" si="62"/>
        <v>#N/A</v>
      </c>
      <c r="AZ88" s="287" t="e">
        <f t="shared" si="63"/>
        <v>#N/A</v>
      </c>
      <c r="BA88" s="287">
        <v>1</v>
      </c>
      <c r="BB88" s="287" t="e">
        <f t="shared" si="64"/>
        <v>#N/A</v>
      </c>
      <c r="BC88" s="287" t="e">
        <f t="shared" si="65"/>
        <v>#N/A</v>
      </c>
      <c r="BD88" s="284"/>
      <c r="BE88" s="287" t="e">
        <f t="shared" si="66"/>
        <v>#N/A</v>
      </c>
      <c r="BF88" s="287" t="e">
        <f t="shared" si="67"/>
        <v>#VALUE!</v>
      </c>
      <c r="BG88" s="287" t="e">
        <f t="shared" si="68"/>
        <v>#N/A</v>
      </c>
      <c r="BH88" s="287" t="e">
        <f>Summary_AttrorTotal!H85/Summary_AttrorTotal!J85</f>
        <v>#VALUE!</v>
      </c>
      <c r="BI88" s="287" t="e">
        <f>Summary_AttrorTotal!I85/Summary_AttrorTotal!J85</f>
        <v>#VALUE!</v>
      </c>
      <c r="BJ88" s="17"/>
      <c r="BK88" s="17"/>
      <c r="BL88" s="17"/>
      <c r="BM88" s="17"/>
      <c r="BN88" s="17"/>
      <c r="BO88" s="17"/>
      <c r="BP88" s="17"/>
      <c r="BQ88" s="17"/>
      <c r="BR88" s="17"/>
      <c r="BS88" s="17"/>
      <c r="BT88" s="17"/>
      <c r="BU88" s="17"/>
      <c r="BV88" s="17"/>
      <c r="BW88" s="17"/>
      <c r="BX88" s="17"/>
      <c r="BY88" s="17"/>
      <c r="BZ88" s="17"/>
      <c r="CA88" s="17"/>
      <c r="CB88" s="17"/>
      <c r="CC88" s="17"/>
      <c r="CD88" s="17"/>
      <c r="CE88" s="17"/>
      <c r="CF88" s="17"/>
      <c r="CG88" s="17"/>
      <c r="CH88" s="17"/>
      <c r="CI88" s="17"/>
      <c r="CJ88" s="17"/>
    </row>
    <row r="89" spans="1:88" s="54" customFormat="1">
      <c r="A89" s="89" t="e">
        <f>Tri_Incurred_AttrorTot!A80</f>
        <v>#N/A</v>
      </c>
      <c r="B89" s="757" t="e">
        <f t="shared" si="48"/>
        <v>#N/A</v>
      </c>
      <c r="C89" s="208" t="e">
        <f>INDEX(Tri_Incurred_AttrorTot!$B80:$CC80,1,MATCH(B89,$A$21:$A$100)-$P89)/unit</f>
        <v>#N/A</v>
      </c>
      <c r="D89" s="208" t="e">
        <f>INDEX(Tri_Incurred_AttrorTot!$B80:$CC80,1,Tot_Acc_Per-$P89)/unit</f>
        <v>#VALUE!</v>
      </c>
      <c r="E89" s="87" t="e">
        <f t="shared" si="49"/>
        <v>#VALUE!</v>
      </c>
      <c r="F89" s="87" t="e">
        <f>IF(AI89-FSR_M&gt;0,VLOOKUP((MATCH(LastFSR,$A$21:$A$100,1)-MATCH(A89,$A$21:$A$100,1))*3+3,$AI$21:$AU$100,5+MATCH(FSR_M,AN$16:$AU$16),0),VLOOKUP(3,$AI$21:$AU$100,5+MATCH((MATCH($D$16,$A$21:$A$100,1)-MATCH($A89,$A$21:$A$100,1))*3,$AN$16:$AU$16,1),0))*M89</f>
        <v>#N/A</v>
      </c>
      <c r="G89" s="87" t="e">
        <f t="shared" si="50"/>
        <v>#VALUE!</v>
      </c>
      <c r="H89" s="88"/>
      <c r="I89" s="17"/>
      <c r="J89" s="89" t="e">
        <f t="shared" si="51"/>
        <v>#N/A</v>
      </c>
      <c r="K89" s="87" t="e">
        <f t="shared" si="52"/>
        <v>#VALUE!</v>
      </c>
      <c r="L89" s="87" t="str">
        <f t="shared" si="53"/>
        <v/>
      </c>
      <c r="M89" s="279" t="e">
        <f t="shared" si="54"/>
        <v>#N/A</v>
      </c>
      <c r="N89" s="87" t="e">
        <f t="shared" si="55"/>
        <v>#VALUE!</v>
      </c>
      <c r="O89" s="88" t="e">
        <f t="shared" si="56"/>
        <v>#VALUE!</v>
      </c>
      <c r="P89" s="744">
        <f t="shared" si="69"/>
        <v>68</v>
      </c>
      <c r="Q89" s="17"/>
      <c r="R89" s="60"/>
      <c r="S89" s="20" t="e">
        <f>IF('User Entries'!#REF!='User Entries'!#REF!,'User Entries'!#REF!,'User Entries'!#REF!&amp;"/"&amp;'User Entries'!#REF!)</f>
        <v>#REF!</v>
      </c>
      <c r="T89" s="22" t="e">
        <f ca="1">SUM(INDIRECT(ADDRESS(ROW(L$20)+MATCH('User Entries'!#REF!,$A$21:$A$68),COLUMN(L39))&amp;":"&amp;ADDRESS(ROW(L$20)+MATCH('User Entries'!#REF!,$A$21:$A$68),COLUMN(L39))))</f>
        <v>#REF!</v>
      </c>
      <c r="U89" s="22" t="e">
        <f ca="1">SUM(INDIRECT(ADDRESS(ROW(M$20)+MATCH('User Entries'!#REF!,$A$21:$A$68),COLUMN(M39))&amp;":"&amp;ADDRESS(ROW(M$20)+MATCH('User Entries'!#REF!,$A$21:$A$68),COLUMN(M39))))</f>
        <v>#REF!</v>
      </c>
      <c r="V89" s="105" t="e">
        <f t="shared" ca="1" si="57"/>
        <v>#REF!</v>
      </c>
      <c r="W89" s="106" t="e">
        <f t="shared" ca="1" si="58"/>
        <v>#REF!</v>
      </c>
      <c r="X89" s="20"/>
      <c r="Y89" s="20"/>
      <c r="Z89" s="20"/>
      <c r="AA89" s="61"/>
      <c r="AB89" s="17"/>
      <c r="AC89" s="17"/>
      <c r="AD89" s="192" t="e">
        <f>IF(AI89-FSR_M&gt;0,VLOOKUP((MATCH(LastFSR,$A$21:$A$100,1)-MATCH(A89,$A$21:$A$100,1))*3+3,$AI$21:$AU$100,5+MATCH(FSR_M,AN$16:$AU$16),0),VLOOKUP(3,$AI$21:$AU$100,5+MATCH((MATCH($D$16,$A$21:$A$100,1)-MATCH($A89,$A$21:$A$100,1))*3,$AN$16:$AU$16,1),0))</f>
        <v>#N/A</v>
      </c>
      <c r="AE89" s="192" t="e">
        <f>VLOOKUP((MATCH(LastFSR,$A$21:$A$100,1)-MATCH(A89,$A$21:$A$100,1))*3+3,$AI$21:$AU$100,5+MATCH(FSR_M,AN$16:$AU$16),0)</f>
        <v>#N/A</v>
      </c>
      <c r="AF89" s="192" t="e">
        <f t="shared" si="61"/>
        <v>#N/A</v>
      </c>
      <c r="AG89" s="17"/>
      <c r="AH89" s="17"/>
      <c r="AI89" s="89">
        <f t="shared" si="70"/>
        <v>-18</v>
      </c>
      <c r="AJ89" s="121" t="e">
        <f>VLOOKUP(AI89,'User Entries'!$A$78:$E$157,2,0)</f>
        <v>#N/A</v>
      </c>
      <c r="AK89" s="88" t="e">
        <f t="shared" si="59"/>
        <v>#N/A</v>
      </c>
      <c r="AL89" s="121" t="e">
        <f t="shared" si="37"/>
        <v>#N/A</v>
      </c>
      <c r="AM89" s="17"/>
      <c r="AN89" s="163" t="e">
        <f t="shared" si="38"/>
        <v>#N/A</v>
      </c>
      <c r="AO89" s="163" t="e">
        <f t="shared" si="39"/>
        <v>#N/A</v>
      </c>
      <c r="AP89" s="163" t="e">
        <f t="shared" si="40"/>
        <v>#N/A</v>
      </c>
      <c r="AQ89" s="163" t="e">
        <f t="shared" si="41"/>
        <v>#N/A</v>
      </c>
      <c r="AR89" s="163" t="e">
        <f t="shared" si="42"/>
        <v>#N/A</v>
      </c>
      <c r="AS89" s="163" t="e">
        <f t="shared" si="43"/>
        <v>#N/A</v>
      </c>
      <c r="AT89" s="163" t="e">
        <f t="shared" si="44"/>
        <v>#N/A</v>
      </c>
      <c r="AU89" s="163" t="e">
        <f t="shared" si="45"/>
        <v>#N/A</v>
      </c>
      <c r="AV89" s="17"/>
      <c r="AW89" s="17"/>
      <c r="AX89" s="89" t="str">
        <f t="shared" si="60"/>
        <v/>
      </c>
      <c r="AY89" s="286" t="e">
        <f t="shared" si="62"/>
        <v>#N/A</v>
      </c>
      <c r="AZ89" s="287" t="e">
        <f t="shared" si="63"/>
        <v>#N/A</v>
      </c>
      <c r="BA89" s="287">
        <v>1</v>
      </c>
      <c r="BB89" s="287" t="e">
        <f t="shared" si="64"/>
        <v>#N/A</v>
      </c>
      <c r="BC89" s="287" t="e">
        <f t="shared" si="65"/>
        <v>#N/A</v>
      </c>
      <c r="BD89" s="284"/>
      <c r="BE89" s="287" t="e">
        <f t="shared" si="66"/>
        <v>#N/A</v>
      </c>
      <c r="BF89" s="287" t="e">
        <f t="shared" si="67"/>
        <v>#VALUE!</v>
      </c>
      <c r="BG89" s="287" t="e">
        <f t="shared" si="68"/>
        <v>#N/A</v>
      </c>
      <c r="BH89" s="287" t="e">
        <f>Summary_AttrorTotal!H86/Summary_AttrorTotal!J86</f>
        <v>#VALUE!</v>
      </c>
      <c r="BI89" s="287" t="e">
        <f>Summary_AttrorTotal!I86/Summary_AttrorTotal!J86</f>
        <v>#VALUE!</v>
      </c>
      <c r="BJ89" s="17"/>
      <c r="BK89" s="17"/>
      <c r="BL89" s="17"/>
      <c r="BM89" s="17"/>
      <c r="BN89" s="17"/>
      <c r="BO89" s="17"/>
      <c r="BP89" s="17"/>
      <c r="BQ89" s="17"/>
      <c r="BR89" s="17"/>
      <c r="BS89" s="17"/>
      <c r="BT89" s="17"/>
      <c r="BU89" s="17"/>
      <c r="BV89" s="17"/>
      <c r="BW89" s="17"/>
      <c r="BX89" s="17"/>
      <c r="BY89" s="17"/>
      <c r="BZ89" s="17"/>
      <c r="CA89" s="17"/>
      <c r="CB89" s="17"/>
      <c r="CC89" s="17"/>
      <c r="CD89" s="17"/>
      <c r="CE89" s="17"/>
      <c r="CF89" s="17"/>
      <c r="CG89" s="17"/>
      <c r="CH89" s="17"/>
      <c r="CI89" s="17"/>
      <c r="CJ89" s="17"/>
    </row>
    <row r="90" spans="1:88" s="54" customFormat="1">
      <c r="A90" s="89" t="e">
        <f>Tri_Incurred_AttrorTot!A81</f>
        <v>#N/A</v>
      </c>
      <c r="B90" s="757" t="e">
        <f t="shared" si="48"/>
        <v>#N/A</v>
      </c>
      <c r="C90" s="208" t="e">
        <f>INDEX(Tri_Incurred_AttrorTot!$B81:$CC81,1,MATCH(B90,$A$21:$A$100)-$P90)/unit</f>
        <v>#N/A</v>
      </c>
      <c r="D90" s="208" t="e">
        <f>INDEX(Tri_Incurred_AttrorTot!$B81:$CC81,1,Tot_Acc_Per-$P90)/unit</f>
        <v>#VALUE!</v>
      </c>
      <c r="E90" s="87" t="e">
        <f t="shared" si="49"/>
        <v>#VALUE!</v>
      </c>
      <c r="F90" s="87" t="e">
        <f>IF(AI90-FSR_M&gt;0,VLOOKUP((MATCH(LastFSR,$A$21:$A$100,1)-MATCH(A90,$A$21:$A$100,1))*3+3,$AI$21:$AU$100,5+MATCH(FSR_M,AN$16:$AU$16),0),VLOOKUP(3,$AI$21:$AU$100,5+MATCH((MATCH($D$16,$A$21:$A$100,1)-MATCH($A90,$A$21:$A$100,1))*3,$AN$16:$AU$16,1),0))*M90</f>
        <v>#N/A</v>
      </c>
      <c r="G90" s="87" t="e">
        <f t="shared" si="50"/>
        <v>#VALUE!</v>
      </c>
      <c r="H90" s="88"/>
      <c r="I90" s="17"/>
      <c r="J90" s="89" t="e">
        <f t="shared" si="51"/>
        <v>#N/A</v>
      </c>
      <c r="K90" s="87" t="e">
        <f t="shared" si="52"/>
        <v>#VALUE!</v>
      </c>
      <c r="L90" s="87" t="str">
        <f t="shared" si="53"/>
        <v/>
      </c>
      <c r="M90" s="279" t="e">
        <f t="shared" si="54"/>
        <v>#N/A</v>
      </c>
      <c r="N90" s="87" t="e">
        <f t="shared" si="55"/>
        <v>#VALUE!</v>
      </c>
      <c r="O90" s="88" t="e">
        <f t="shared" si="56"/>
        <v>#VALUE!</v>
      </c>
      <c r="P90" s="744">
        <f t="shared" si="69"/>
        <v>69</v>
      </c>
      <c r="Q90" s="17"/>
      <c r="R90" s="60"/>
      <c r="S90" s="20" t="s">
        <v>6</v>
      </c>
      <c r="T90" s="22" t="e">
        <f ca="1">SUM(T85:T89)</f>
        <v>#REF!</v>
      </c>
      <c r="U90" s="22" t="e">
        <f ca="1">SUM(U85:U89)</f>
        <v>#REF!</v>
      </c>
      <c r="V90" s="105" t="e">
        <f t="shared" ca="1" si="57"/>
        <v>#REF!</v>
      </c>
      <c r="W90" s="106" t="e">
        <f t="shared" ca="1" si="58"/>
        <v>#REF!</v>
      </c>
      <c r="X90" s="20"/>
      <c r="Y90" s="20"/>
      <c r="Z90" s="20"/>
      <c r="AA90" s="61"/>
      <c r="AB90" s="17"/>
      <c r="AC90" s="17"/>
      <c r="AD90" s="192" t="e">
        <f>IF(AI90-FSR_M&gt;0,VLOOKUP((MATCH(LastFSR,$A$21:$A$100,1)-MATCH(A90,$A$21:$A$100,1))*3+3,$AI$21:$AU$100,5+MATCH(FSR_M,AN$16:$AU$16),0),VLOOKUP(3,$AI$21:$AU$100,5+MATCH((MATCH($D$16,$A$21:$A$100,1)-MATCH($A90,$A$21:$A$100,1))*3,$AN$16:$AU$16,1),0))</f>
        <v>#N/A</v>
      </c>
      <c r="AE90" s="192" t="e">
        <f>VLOOKUP((MATCH(LastFSR,$A$21:$A$100,1)-MATCH(A90,$A$21:$A$100,1))*3+3,$AI$21:$AU$100,5+MATCH(FSR_M,AN$16:$AU$16),0)</f>
        <v>#N/A</v>
      </c>
      <c r="AF90" s="192" t="e">
        <f t="shared" si="61"/>
        <v>#N/A</v>
      </c>
      <c r="AG90" s="17"/>
      <c r="AH90" s="17"/>
      <c r="AI90" s="89">
        <f t="shared" si="70"/>
        <v>-21</v>
      </c>
      <c r="AJ90" s="121" t="e">
        <f>VLOOKUP(AI90,'User Entries'!$A$78:$E$157,2,0)</f>
        <v>#N/A</v>
      </c>
      <c r="AK90" s="88" t="e">
        <f t="shared" si="59"/>
        <v>#N/A</v>
      </c>
      <c r="AL90" s="121" t="e">
        <f t="shared" si="37"/>
        <v>#N/A</v>
      </c>
      <c r="AM90" s="17"/>
      <c r="AN90" s="163" t="e">
        <f t="shared" si="38"/>
        <v>#N/A</v>
      </c>
      <c r="AO90" s="163" t="e">
        <f t="shared" si="39"/>
        <v>#N/A</v>
      </c>
      <c r="AP90" s="163" t="e">
        <f t="shared" si="40"/>
        <v>#N/A</v>
      </c>
      <c r="AQ90" s="163" t="e">
        <f t="shared" si="41"/>
        <v>#N/A</v>
      </c>
      <c r="AR90" s="163" t="e">
        <f t="shared" si="42"/>
        <v>#N/A</v>
      </c>
      <c r="AS90" s="163" t="e">
        <f t="shared" si="43"/>
        <v>#N/A</v>
      </c>
      <c r="AT90" s="163" t="e">
        <f t="shared" si="44"/>
        <v>#N/A</v>
      </c>
      <c r="AU90" s="163" t="e">
        <f t="shared" si="45"/>
        <v>#N/A</v>
      </c>
      <c r="AV90" s="17"/>
      <c r="AW90" s="17"/>
      <c r="AX90" s="89" t="str">
        <f t="shared" si="60"/>
        <v/>
      </c>
      <c r="AY90" s="286" t="e">
        <f t="shared" si="62"/>
        <v>#N/A</v>
      </c>
      <c r="AZ90" s="287" t="e">
        <f t="shared" si="63"/>
        <v>#N/A</v>
      </c>
      <c r="BA90" s="287">
        <v>1</v>
      </c>
      <c r="BB90" s="287" t="e">
        <f t="shared" si="64"/>
        <v>#N/A</v>
      </c>
      <c r="BC90" s="287" t="e">
        <f t="shared" si="65"/>
        <v>#N/A</v>
      </c>
      <c r="BD90" s="284"/>
      <c r="BE90" s="287" t="e">
        <f t="shared" si="66"/>
        <v>#N/A</v>
      </c>
      <c r="BF90" s="287" t="e">
        <f t="shared" si="67"/>
        <v>#VALUE!</v>
      </c>
      <c r="BG90" s="287" t="e">
        <f t="shared" si="68"/>
        <v>#N/A</v>
      </c>
      <c r="BH90" s="287" t="e">
        <f>Summary_AttrorTotal!H87/Summary_AttrorTotal!J87</f>
        <v>#VALUE!</v>
      </c>
      <c r="BI90" s="287" t="e">
        <f>Summary_AttrorTotal!I87/Summary_AttrorTotal!J87</f>
        <v>#VALUE!</v>
      </c>
      <c r="BJ90" s="17"/>
      <c r="BK90" s="17"/>
      <c r="BL90" s="17"/>
      <c r="BM90" s="17"/>
      <c r="BN90" s="17"/>
      <c r="BO90" s="17"/>
      <c r="BP90" s="17"/>
      <c r="BQ90" s="17"/>
      <c r="BR90" s="17"/>
      <c r="BS90" s="17"/>
      <c r="BT90" s="17"/>
      <c r="BU90" s="17"/>
      <c r="BV90" s="17"/>
      <c r="BW90" s="17"/>
      <c r="BX90" s="17"/>
      <c r="BY90" s="17"/>
      <c r="BZ90" s="17"/>
      <c r="CA90" s="17"/>
      <c r="CB90" s="17"/>
      <c r="CC90" s="17"/>
      <c r="CD90" s="17"/>
      <c r="CE90" s="17"/>
      <c r="CF90" s="17"/>
      <c r="CG90" s="17"/>
      <c r="CH90" s="17"/>
      <c r="CI90" s="17"/>
      <c r="CJ90" s="17"/>
    </row>
    <row r="91" spans="1:88" s="54" customFormat="1">
      <c r="A91" s="89" t="e">
        <f>Tri_Incurred_AttrorTot!A82</f>
        <v>#N/A</v>
      </c>
      <c r="B91" s="757" t="e">
        <f t="shared" si="48"/>
        <v>#N/A</v>
      </c>
      <c r="C91" s="208" t="e">
        <f>INDEX(Tri_Incurred_AttrorTot!$B82:$CC82,1,MATCH(B91,$A$21:$A$100)-$P91)/unit</f>
        <v>#N/A</v>
      </c>
      <c r="D91" s="208" t="e">
        <f>INDEX(Tri_Incurred_AttrorTot!$B82:$CC82,1,Tot_Acc_Per-$P91)/unit</f>
        <v>#VALUE!</v>
      </c>
      <c r="E91" s="87" t="e">
        <f t="shared" si="49"/>
        <v>#VALUE!</v>
      </c>
      <c r="F91" s="87" t="e">
        <f>IF(AI91-FSR_M&gt;0,VLOOKUP((MATCH(LastFSR,$A$21:$A$100,1)-MATCH(A91,$A$21:$A$100,1))*3+3,$AI$21:$AU$100,5+MATCH(FSR_M,AN$16:$AU$16),0),VLOOKUP(3,$AI$21:$AU$100,5+MATCH((MATCH($D$16,$A$21:$A$100,1)-MATCH($A91,$A$21:$A$100,1))*3,$AN$16:$AU$16,1),0))*M91</f>
        <v>#N/A</v>
      </c>
      <c r="G91" s="87" t="e">
        <f t="shared" si="50"/>
        <v>#VALUE!</v>
      </c>
      <c r="H91" s="88"/>
      <c r="I91" s="17"/>
      <c r="J91" s="89" t="e">
        <f t="shared" si="51"/>
        <v>#N/A</v>
      </c>
      <c r="K91" s="87" t="e">
        <f t="shared" si="52"/>
        <v>#VALUE!</v>
      </c>
      <c r="L91" s="87" t="str">
        <f t="shared" si="53"/>
        <v/>
      </c>
      <c r="M91" s="279" t="e">
        <f t="shared" si="54"/>
        <v>#N/A</v>
      </c>
      <c r="N91" s="87" t="e">
        <f t="shared" si="55"/>
        <v>#VALUE!</v>
      </c>
      <c r="O91" s="88" t="e">
        <f t="shared" si="56"/>
        <v>#VALUE!</v>
      </c>
      <c r="P91" s="744">
        <f t="shared" si="69"/>
        <v>70</v>
      </c>
      <c r="Q91" s="17"/>
      <c r="R91" s="60"/>
      <c r="S91" s="20"/>
      <c r="T91" s="20"/>
      <c r="U91" s="20"/>
      <c r="V91" s="20"/>
      <c r="W91" s="20"/>
      <c r="X91" s="20"/>
      <c r="Y91" s="20"/>
      <c r="Z91" s="20"/>
      <c r="AA91" s="61"/>
      <c r="AB91" s="17"/>
      <c r="AC91" s="17"/>
      <c r="AD91" s="192" t="e">
        <f>IF(AI91-FSR_M&gt;0,VLOOKUP((MATCH(LastFSR,$A$21:$A$100,1)-MATCH(A91,$A$21:$A$100,1))*3+3,$AI$21:$AU$100,5+MATCH(FSR_M,AN$16:$AU$16),0),VLOOKUP(3,$AI$21:$AU$100,5+MATCH((MATCH($D$16,$A$21:$A$100,1)-MATCH($A91,$A$21:$A$100,1))*3,$AN$16:$AU$16,1),0))</f>
        <v>#N/A</v>
      </c>
      <c r="AE91" s="192" t="e">
        <f>VLOOKUP((MATCH(LastFSR,$A$21:$A$100,1)-MATCH(A91,$A$21:$A$100,1))*3+3,$AI$21:$AU$100,5+MATCH(FSR_M,AN$16:$AU$16),0)</f>
        <v>#N/A</v>
      </c>
      <c r="AF91" s="192" t="e">
        <f t="shared" si="61"/>
        <v>#N/A</v>
      </c>
      <c r="AG91" s="17"/>
      <c r="AH91" s="17"/>
      <c r="AI91" s="89">
        <f t="shared" si="70"/>
        <v>-24</v>
      </c>
      <c r="AJ91" s="121" t="e">
        <f>VLOOKUP(AI91,'User Entries'!$A$78:$E$157,2,0)</f>
        <v>#N/A</v>
      </c>
      <c r="AK91" s="88" t="e">
        <f t="shared" si="59"/>
        <v>#N/A</v>
      </c>
      <c r="AL91" s="121" t="e">
        <f t="shared" si="37"/>
        <v>#N/A</v>
      </c>
      <c r="AM91" s="17"/>
      <c r="AN91" s="163" t="e">
        <f t="shared" si="38"/>
        <v>#N/A</v>
      </c>
      <c r="AO91" s="163" t="e">
        <f t="shared" si="39"/>
        <v>#N/A</v>
      </c>
      <c r="AP91" s="163" t="e">
        <f t="shared" si="40"/>
        <v>#N/A</v>
      </c>
      <c r="AQ91" s="163" t="e">
        <f t="shared" si="41"/>
        <v>#N/A</v>
      </c>
      <c r="AR91" s="163" t="e">
        <f t="shared" si="42"/>
        <v>#N/A</v>
      </c>
      <c r="AS91" s="163" t="e">
        <f t="shared" si="43"/>
        <v>#N/A</v>
      </c>
      <c r="AT91" s="163" t="e">
        <f t="shared" si="44"/>
        <v>#N/A</v>
      </c>
      <c r="AU91" s="163" t="e">
        <f t="shared" si="45"/>
        <v>#N/A</v>
      </c>
      <c r="AV91" s="17"/>
      <c r="AW91" s="17"/>
      <c r="AX91" s="89" t="str">
        <f t="shared" si="60"/>
        <v/>
      </c>
      <c r="AY91" s="286" t="e">
        <f t="shared" si="62"/>
        <v>#N/A</v>
      </c>
      <c r="AZ91" s="287" t="e">
        <f t="shared" si="63"/>
        <v>#N/A</v>
      </c>
      <c r="BA91" s="287">
        <v>1</v>
      </c>
      <c r="BB91" s="287" t="e">
        <f t="shared" si="64"/>
        <v>#N/A</v>
      </c>
      <c r="BC91" s="287" t="e">
        <f t="shared" si="65"/>
        <v>#N/A</v>
      </c>
      <c r="BD91" s="284"/>
      <c r="BE91" s="287" t="e">
        <f t="shared" si="66"/>
        <v>#N/A</v>
      </c>
      <c r="BF91" s="287" t="e">
        <f t="shared" si="67"/>
        <v>#VALUE!</v>
      </c>
      <c r="BG91" s="287" t="e">
        <f t="shared" si="68"/>
        <v>#N/A</v>
      </c>
      <c r="BH91" s="287" t="e">
        <f>Summary_AttrorTotal!H88/Summary_AttrorTotal!J88</f>
        <v>#VALUE!</v>
      </c>
      <c r="BI91" s="287" t="e">
        <f>Summary_AttrorTotal!I88/Summary_AttrorTotal!J88</f>
        <v>#VALUE!</v>
      </c>
      <c r="BJ91" s="17"/>
      <c r="BK91" s="17"/>
      <c r="BL91" s="17"/>
      <c r="BM91" s="17"/>
      <c r="BN91" s="17"/>
      <c r="BO91" s="17"/>
      <c r="BP91" s="17"/>
      <c r="BQ91" s="17"/>
      <c r="BR91" s="17"/>
      <c r="BS91" s="17"/>
      <c r="BT91" s="17"/>
      <c r="BU91" s="17"/>
      <c r="BV91" s="17"/>
      <c r="BW91" s="17"/>
      <c r="BX91" s="17"/>
      <c r="BY91" s="17"/>
      <c r="BZ91" s="17"/>
      <c r="CA91" s="17"/>
      <c r="CB91" s="17"/>
      <c r="CC91" s="17"/>
      <c r="CD91" s="17"/>
      <c r="CE91" s="17"/>
      <c r="CF91" s="17"/>
      <c r="CG91" s="17"/>
      <c r="CH91" s="17"/>
      <c r="CI91" s="17"/>
      <c r="CJ91" s="17"/>
    </row>
    <row r="92" spans="1:88" s="54" customFormat="1">
      <c r="A92" s="89" t="e">
        <f>Tri_Incurred_AttrorTot!A83</f>
        <v>#N/A</v>
      </c>
      <c r="B92" s="757" t="e">
        <f t="shared" si="48"/>
        <v>#N/A</v>
      </c>
      <c r="C92" s="208" t="e">
        <f>INDEX(Tri_Incurred_AttrorTot!$B83:$CC83,1,MATCH(B92,$A$21:$A$100)-$P92)/unit</f>
        <v>#N/A</v>
      </c>
      <c r="D92" s="208" t="e">
        <f>INDEX(Tri_Incurred_AttrorTot!$B83:$CC83,1,Tot_Acc_Per-$P92)/unit</f>
        <v>#VALUE!</v>
      </c>
      <c r="E92" s="87" t="e">
        <f t="shared" si="49"/>
        <v>#VALUE!</v>
      </c>
      <c r="F92" s="87" t="e">
        <f>IF(AI92-FSR_M&gt;0,VLOOKUP((MATCH(LastFSR,$A$21:$A$100,1)-MATCH(A92,$A$21:$A$100,1))*3+3,$AI$21:$AU$100,5+MATCH(FSR_M,AN$16:$AU$16),0),VLOOKUP(3,$AI$21:$AU$100,5+MATCH((MATCH($D$16,$A$21:$A$100,1)-MATCH($A92,$A$21:$A$100,1))*3,$AN$16:$AU$16,1),0))*M92</f>
        <v>#N/A</v>
      </c>
      <c r="G92" s="87" t="e">
        <f t="shared" si="50"/>
        <v>#VALUE!</v>
      </c>
      <c r="H92" s="88"/>
      <c r="I92" s="17"/>
      <c r="J92" s="89" t="e">
        <f t="shared" si="51"/>
        <v>#N/A</v>
      </c>
      <c r="K92" s="87" t="e">
        <f t="shared" si="52"/>
        <v>#VALUE!</v>
      </c>
      <c r="L92" s="87" t="str">
        <f t="shared" si="53"/>
        <v/>
      </c>
      <c r="M92" s="279" t="e">
        <f t="shared" si="54"/>
        <v>#N/A</v>
      </c>
      <c r="N92" s="87" t="e">
        <f t="shared" si="55"/>
        <v>#VALUE!</v>
      </c>
      <c r="O92" s="88" t="e">
        <f t="shared" si="56"/>
        <v>#VALUE!</v>
      </c>
      <c r="P92" s="744">
        <f t="shared" si="69"/>
        <v>71</v>
      </c>
      <c r="Q92" s="17"/>
      <c r="R92" s="60"/>
      <c r="S92" s="20"/>
      <c r="T92" s="20"/>
      <c r="U92" s="20"/>
      <c r="V92" s="20"/>
      <c r="W92" s="20"/>
      <c r="X92" s="20"/>
      <c r="Y92" s="20"/>
      <c r="Z92" s="20"/>
      <c r="AA92" s="61"/>
      <c r="AB92" s="17"/>
      <c r="AC92" s="17"/>
      <c r="AD92" s="192" t="e">
        <f>IF(AI92-FSR_M&gt;0,VLOOKUP((MATCH(LastFSR,$A$21:$A$100,1)-MATCH(A92,$A$21:$A$100,1))*3+3,$AI$21:$AU$100,5+MATCH(FSR_M,AN$16:$AU$16),0),VLOOKUP(3,$AI$21:$AU$100,5+MATCH((MATCH($D$16,$A$21:$A$100,1)-MATCH($A92,$A$21:$A$100,1))*3,$AN$16:$AU$16,1),0))</f>
        <v>#N/A</v>
      </c>
      <c r="AE92" s="192" t="e">
        <f>VLOOKUP((MATCH(LastFSR,$A$21:$A$100,1)-MATCH(A92,$A$21:$A$100,1))*3+3,$AI$21:$AU$100,5+MATCH(FSR_M,AN$16:$AU$16),0)</f>
        <v>#N/A</v>
      </c>
      <c r="AF92" s="192" t="e">
        <f t="shared" si="61"/>
        <v>#N/A</v>
      </c>
      <c r="AG92" s="17"/>
      <c r="AH92" s="17"/>
      <c r="AI92" s="89">
        <f t="shared" si="70"/>
        <v>-27</v>
      </c>
      <c r="AJ92" s="121" t="e">
        <f>VLOOKUP(AI92,'User Entries'!$A$78:$E$157,2,0)</f>
        <v>#N/A</v>
      </c>
      <c r="AK92" s="88" t="e">
        <f t="shared" si="59"/>
        <v>#N/A</v>
      </c>
      <c r="AL92" s="121" t="e">
        <f t="shared" si="37"/>
        <v>#N/A</v>
      </c>
      <c r="AM92" s="17"/>
      <c r="AN92" s="163" t="e">
        <f t="shared" si="38"/>
        <v>#N/A</v>
      </c>
      <c r="AO92" s="163" t="e">
        <f t="shared" si="39"/>
        <v>#N/A</v>
      </c>
      <c r="AP92" s="163" t="e">
        <f t="shared" si="40"/>
        <v>#N/A</v>
      </c>
      <c r="AQ92" s="163" t="e">
        <f t="shared" si="41"/>
        <v>#N/A</v>
      </c>
      <c r="AR92" s="163" t="e">
        <f t="shared" si="42"/>
        <v>#N/A</v>
      </c>
      <c r="AS92" s="163" t="e">
        <f t="shared" si="43"/>
        <v>#N/A</v>
      </c>
      <c r="AT92" s="163" t="e">
        <f t="shared" si="44"/>
        <v>#N/A</v>
      </c>
      <c r="AU92" s="163" t="e">
        <f t="shared" si="45"/>
        <v>#N/A</v>
      </c>
      <c r="AV92" s="17"/>
      <c r="AW92" s="17"/>
      <c r="AX92" s="89" t="str">
        <f t="shared" si="60"/>
        <v/>
      </c>
      <c r="AY92" s="286" t="e">
        <f t="shared" si="62"/>
        <v>#N/A</v>
      </c>
      <c r="AZ92" s="287" t="e">
        <f t="shared" si="63"/>
        <v>#N/A</v>
      </c>
      <c r="BA92" s="287">
        <v>1</v>
      </c>
      <c r="BB92" s="287" t="e">
        <f t="shared" si="64"/>
        <v>#N/A</v>
      </c>
      <c r="BC92" s="287" t="e">
        <f t="shared" si="65"/>
        <v>#N/A</v>
      </c>
      <c r="BD92" s="284"/>
      <c r="BE92" s="287" t="e">
        <f t="shared" si="66"/>
        <v>#N/A</v>
      </c>
      <c r="BF92" s="287" t="e">
        <f t="shared" si="67"/>
        <v>#VALUE!</v>
      </c>
      <c r="BG92" s="287" t="e">
        <f t="shared" si="68"/>
        <v>#N/A</v>
      </c>
      <c r="BH92" s="287" t="e">
        <f>Summary_AttrorTotal!H89/Summary_AttrorTotal!J89</f>
        <v>#VALUE!</v>
      </c>
      <c r="BI92" s="287" t="e">
        <f>Summary_AttrorTotal!I89/Summary_AttrorTotal!J89</f>
        <v>#VALUE!</v>
      </c>
      <c r="BJ92" s="17"/>
      <c r="BK92" s="17"/>
      <c r="BL92" s="17"/>
      <c r="BM92" s="17"/>
      <c r="BN92" s="17"/>
      <c r="BO92" s="17"/>
      <c r="BP92" s="17"/>
      <c r="BQ92" s="17"/>
      <c r="BR92" s="17"/>
      <c r="BS92" s="17"/>
      <c r="BT92" s="17"/>
      <c r="BU92" s="17"/>
      <c r="BV92" s="17"/>
      <c r="BW92" s="17"/>
      <c r="BX92" s="17"/>
      <c r="BY92" s="17"/>
      <c r="BZ92" s="17"/>
      <c r="CA92" s="17"/>
      <c r="CB92" s="17"/>
      <c r="CC92" s="17"/>
      <c r="CD92" s="17"/>
      <c r="CE92" s="17"/>
      <c r="CF92" s="17"/>
      <c r="CG92" s="17"/>
      <c r="CH92" s="17"/>
      <c r="CI92" s="17"/>
      <c r="CJ92" s="17"/>
    </row>
    <row r="93" spans="1:88" s="54" customFormat="1">
      <c r="A93" s="89" t="e">
        <f>Tri_Incurred_AttrorTot!A84</f>
        <v>#N/A</v>
      </c>
      <c r="B93" s="757" t="e">
        <f t="shared" si="48"/>
        <v>#N/A</v>
      </c>
      <c r="C93" s="208" t="e">
        <f>INDEX(Tri_Incurred_AttrorTot!$B84:$CC84,1,MATCH(B93,$A$21:$A$100)-$P93)/unit</f>
        <v>#N/A</v>
      </c>
      <c r="D93" s="208" t="e">
        <f>INDEX(Tri_Incurred_AttrorTot!$B84:$CC84,1,Tot_Acc_Per-$P93)/unit</f>
        <v>#VALUE!</v>
      </c>
      <c r="E93" s="87" t="e">
        <f t="shared" si="49"/>
        <v>#VALUE!</v>
      </c>
      <c r="F93" s="87" t="e">
        <f>IF(AI93-FSR_M&gt;0,VLOOKUP((MATCH(LastFSR,$A$21:$A$100,1)-MATCH(A93,$A$21:$A$100,1))*3+3,$AI$21:$AU$100,5+MATCH(FSR_M,AN$16:$AU$16),0),VLOOKUP(3,$AI$21:$AU$100,5+MATCH((MATCH($D$16,$A$21:$A$100,1)-MATCH($A93,$A$21:$A$100,1))*3,$AN$16:$AU$16,1),0))*M93</f>
        <v>#N/A</v>
      </c>
      <c r="G93" s="87" t="e">
        <f t="shared" si="50"/>
        <v>#VALUE!</v>
      </c>
      <c r="H93" s="88"/>
      <c r="I93" s="17"/>
      <c r="J93" s="89" t="e">
        <f t="shared" si="51"/>
        <v>#N/A</v>
      </c>
      <c r="K93" s="87" t="e">
        <f t="shared" si="52"/>
        <v>#VALUE!</v>
      </c>
      <c r="L93" s="87" t="str">
        <f t="shared" si="53"/>
        <v/>
      </c>
      <c r="M93" s="279" t="e">
        <f t="shared" si="54"/>
        <v>#N/A</v>
      </c>
      <c r="N93" s="87" t="e">
        <f t="shared" si="55"/>
        <v>#VALUE!</v>
      </c>
      <c r="O93" s="88" t="e">
        <f t="shared" si="56"/>
        <v>#VALUE!</v>
      </c>
      <c r="P93" s="744">
        <f t="shared" si="69"/>
        <v>72</v>
      </c>
      <c r="Q93" s="17"/>
      <c r="R93" s="60"/>
      <c r="S93" s="20"/>
      <c r="T93" s="20"/>
      <c r="U93" s="20"/>
      <c r="V93" s="20"/>
      <c r="W93" s="20"/>
      <c r="X93" s="20"/>
      <c r="Y93" s="20"/>
      <c r="Z93" s="20"/>
      <c r="AA93" s="61"/>
      <c r="AB93" s="17"/>
      <c r="AC93" s="17"/>
      <c r="AD93" s="192" t="e">
        <f>IF(AI93-FSR_M&gt;0,VLOOKUP((MATCH(LastFSR,$A$21:$A$100,1)-MATCH(A93,$A$21:$A$100,1))*3+3,$AI$21:$AU$100,5+MATCH(FSR_M,AN$16:$AU$16),0),VLOOKUP(3,$AI$21:$AU$100,5+MATCH((MATCH($D$16,$A$21:$A$100,1)-MATCH($A93,$A$21:$A$100,1))*3,$AN$16:$AU$16,1),0))</f>
        <v>#N/A</v>
      </c>
      <c r="AE93" s="192" t="e">
        <f>VLOOKUP((MATCH(LastFSR,$A$21:$A$100,1)-MATCH(A93,$A$21:$A$100,1))*3+3,$AI$21:$AU$100,5+MATCH(FSR_M,AN$16:$AU$16),0)</f>
        <v>#N/A</v>
      </c>
      <c r="AF93" s="192" t="e">
        <f t="shared" si="61"/>
        <v>#N/A</v>
      </c>
      <c r="AG93" s="17"/>
      <c r="AH93" s="17"/>
      <c r="AI93" s="89">
        <f t="shared" si="70"/>
        <v>-30</v>
      </c>
      <c r="AJ93" s="121" t="e">
        <f>VLOOKUP(AI93,'User Entries'!$A$78:$E$157,2,0)</f>
        <v>#N/A</v>
      </c>
      <c r="AK93" s="88" t="e">
        <f t="shared" si="59"/>
        <v>#N/A</v>
      </c>
      <c r="AL93" s="121" t="e">
        <f t="shared" si="37"/>
        <v>#N/A</v>
      </c>
      <c r="AM93" s="17"/>
      <c r="AN93" s="163" t="e">
        <f t="shared" si="38"/>
        <v>#N/A</v>
      </c>
      <c r="AO93" s="163" t="e">
        <f t="shared" si="39"/>
        <v>#N/A</v>
      </c>
      <c r="AP93" s="163" t="e">
        <f t="shared" si="40"/>
        <v>#N/A</v>
      </c>
      <c r="AQ93" s="163" t="e">
        <f t="shared" si="41"/>
        <v>#N/A</v>
      </c>
      <c r="AR93" s="163" t="e">
        <f t="shared" si="42"/>
        <v>#N/A</v>
      </c>
      <c r="AS93" s="163" t="e">
        <f t="shared" si="43"/>
        <v>#N/A</v>
      </c>
      <c r="AT93" s="163" t="e">
        <f t="shared" si="44"/>
        <v>#N/A</v>
      </c>
      <c r="AU93" s="163" t="e">
        <f t="shared" si="45"/>
        <v>#N/A</v>
      </c>
      <c r="AV93" s="17"/>
      <c r="AW93" s="17"/>
      <c r="AX93" s="89" t="str">
        <f t="shared" si="60"/>
        <v/>
      </c>
      <c r="AY93" s="286" t="e">
        <f t="shared" si="62"/>
        <v>#N/A</v>
      </c>
      <c r="AZ93" s="287" t="e">
        <f t="shared" si="63"/>
        <v>#N/A</v>
      </c>
      <c r="BA93" s="287">
        <v>1</v>
      </c>
      <c r="BB93" s="287" t="e">
        <f t="shared" si="64"/>
        <v>#N/A</v>
      </c>
      <c r="BC93" s="287" t="e">
        <f t="shared" si="65"/>
        <v>#N/A</v>
      </c>
      <c r="BD93" s="284"/>
      <c r="BE93" s="287" t="e">
        <f t="shared" si="66"/>
        <v>#N/A</v>
      </c>
      <c r="BF93" s="287" t="e">
        <f t="shared" si="67"/>
        <v>#VALUE!</v>
      </c>
      <c r="BG93" s="287" t="e">
        <f t="shared" si="68"/>
        <v>#N/A</v>
      </c>
      <c r="BH93" s="287" t="e">
        <f>Summary_AttrorTotal!H90/Summary_AttrorTotal!J90</f>
        <v>#VALUE!</v>
      </c>
      <c r="BI93" s="287" t="e">
        <f>Summary_AttrorTotal!I90/Summary_AttrorTotal!J90</f>
        <v>#VALUE!</v>
      </c>
      <c r="BJ93" s="17"/>
      <c r="BK93" s="17"/>
      <c r="BL93" s="17"/>
      <c r="BM93" s="17"/>
      <c r="BN93" s="17"/>
      <c r="BO93" s="17"/>
      <c r="BP93" s="17"/>
      <c r="BQ93" s="17"/>
      <c r="BR93" s="17"/>
      <c r="BS93" s="17"/>
      <c r="BT93" s="17"/>
      <c r="BU93" s="17"/>
      <c r="BV93" s="17"/>
      <c r="BW93" s="17"/>
      <c r="BX93" s="17"/>
      <c r="BY93" s="17"/>
      <c r="BZ93" s="17"/>
      <c r="CA93" s="17"/>
      <c r="CB93" s="17"/>
      <c r="CC93" s="17"/>
      <c r="CD93" s="17"/>
      <c r="CE93" s="17"/>
      <c r="CF93" s="17"/>
      <c r="CG93" s="17"/>
      <c r="CH93" s="17"/>
      <c r="CI93" s="17"/>
      <c r="CJ93" s="17"/>
    </row>
    <row r="94" spans="1:88" s="54" customFormat="1">
      <c r="A94" s="89" t="e">
        <f>Tri_Incurred_AttrorTot!A85</f>
        <v>#N/A</v>
      </c>
      <c r="B94" s="757" t="e">
        <f t="shared" si="48"/>
        <v>#N/A</v>
      </c>
      <c r="C94" s="208" t="e">
        <f>INDEX(Tri_Incurred_AttrorTot!$B85:$CC85,1,MATCH(B94,$A$21:$A$100)-$P94)/unit</f>
        <v>#N/A</v>
      </c>
      <c r="D94" s="208" t="e">
        <f>INDEX(Tri_Incurred_AttrorTot!$B85:$CC85,1,Tot_Acc_Per-$P94)/unit</f>
        <v>#VALUE!</v>
      </c>
      <c r="E94" s="87" t="e">
        <f t="shared" si="49"/>
        <v>#VALUE!</v>
      </c>
      <c r="F94" s="87" t="e">
        <f>IF(AI94-FSR_M&gt;0,VLOOKUP((MATCH(LastFSR,$A$21:$A$100,1)-MATCH(A94,$A$21:$A$100,1))*3+3,$AI$21:$AU$100,5+MATCH(FSR_M,AN$16:$AU$16),0),VLOOKUP(3,$AI$21:$AU$100,5+MATCH((MATCH($D$16,$A$21:$A$100,1)-MATCH($A94,$A$21:$A$100,1))*3,$AN$16:$AU$16,1),0))*M94</f>
        <v>#N/A</v>
      </c>
      <c r="G94" s="87" t="e">
        <f t="shared" si="50"/>
        <v>#VALUE!</v>
      </c>
      <c r="H94" s="88"/>
      <c r="I94" s="17"/>
      <c r="J94" s="89" t="e">
        <f t="shared" si="51"/>
        <v>#N/A</v>
      </c>
      <c r="K94" s="87" t="e">
        <f t="shared" si="52"/>
        <v>#VALUE!</v>
      </c>
      <c r="L94" s="87" t="str">
        <f t="shared" si="53"/>
        <v/>
      </c>
      <c r="M94" s="279" t="e">
        <f t="shared" si="54"/>
        <v>#N/A</v>
      </c>
      <c r="N94" s="87" t="e">
        <f t="shared" si="55"/>
        <v>#VALUE!</v>
      </c>
      <c r="O94" s="88" t="e">
        <f t="shared" si="56"/>
        <v>#VALUE!</v>
      </c>
      <c r="P94" s="744">
        <f t="shared" si="69"/>
        <v>73</v>
      </c>
      <c r="Q94" s="17"/>
      <c r="R94" s="60"/>
      <c r="S94" s="20"/>
      <c r="T94" s="20"/>
      <c r="U94" s="20"/>
      <c r="V94" s="20"/>
      <c r="W94" s="20"/>
      <c r="X94" s="20"/>
      <c r="Y94" s="20"/>
      <c r="Z94" s="20"/>
      <c r="AA94" s="61"/>
      <c r="AB94" s="17"/>
      <c r="AC94" s="17"/>
      <c r="AD94" s="192" t="e">
        <f>IF(AI94-FSR_M&gt;0,VLOOKUP((MATCH(LastFSR,$A$21:$A$100,1)-MATCH(A94,$A$21:$A$100,1))*3+3,$AI$21:$AU$100,5+MATCH(FSR_M,AN$16:$AU$16),0),VLOOKUP(3,$AI$21:$AU$100,5+MATCH((MATCH($D$16,$A$21:$A$100,1)-MATCH($A94,$A$21:$A$100,1))*3,$AN$16:$AU$16,1),0))</f>
        <v>#N/A</v>
      </c>
      <c r="AE94" s="192" t="e">
        <f>VLOOKUP((MATCH(LastFSR,$A$21:$A$100,1)-MATCH(A94,$A$21:$A$100,1))*3+3,$AI$21:$AU$100,5+MATCH(FSR_M,AN$16:$AU$16),0)</f>
        <v>#N/A</v>
      </c>
      <c r="AF94" s="192" t="e">
        <f t="shared" si="61"/>
        <v>#N/A</v>
      </c>
      <c r="AG94" s="17"/>
      <c r="AH94" s="17"/>
      <c r="AI94" s="89">
        <f t="shared" si="70"/>
        <v>-33</v>
      </c>
      <c r="AJ94" s="121" t="e">
        <f>VLOOKUP(AI94,'User Entries'!$A$78:$E$157,2,0)</f>
        <v>#N/A</v>
      </c>
      <c r="AK94" s="88" t="e">
        <f t="shared" si="59"/>
        <v>#N/A</v>
      </c>
      <c r="AL94" s="121" t="e">
        <f t="shared" si="37"/>
        <v>#N/A</v>
      </c>
      <c r="AM94" s="17"/>
      <c r="AN94" s="163" t="e">
        <f t="shared" si="38"/>
        <v>#N/A</v>
      </c>
      <c r="AO94" s="163" t="e">
        <f t="shared" si="39"/>
        <v>#N/A</v>
      </c>
      <c r="AP94" s="163" t="e">
        <f t="shared" si="40"/>
        <v>#N/A</v>
      </c>
      <c r="AQ94" s="163" t="e">
        <f t="shared" si="41"/>
        <v>#N/A</v>
      </c>
      <c r="AR94" s="163" t="e">
        <f t="shared" si="42"/>
        <v>#N/A</v>
      </c>
      <c r="AS94" s="163" t="e">
        <f t="shared" si="43"/>
        <v>#N/A</v>
      </c>
      <c r="AT94" s="163" t="e">
        <f t="shared" si="44"/>
        <v>#N/A</v>
      </c>
      <c r="AU94" s="163" t="e">
        <f t="shared" si="45"/>
        <v>#N/A</v>
      </c>
      <c r="AV94" s="17"/>
      <c r="AW94" s="17"/>
      <c r="AX94" s="89" t="str">
        <f t="shared" si="60"/>
        <v/>
      </c>
      <c r="AY94" s="286" t="e">
        <f t="shared" si="62"/>
        <v>#N/A</v>
      </c>
      <c r="AZ94" s="287" t="e">
        <f t="shared" si="63"/>
        <v>#N/A</v>
      </c>
      <c r="BA94" s="287">
        <v>1</v>
      </c>
      <c r="BB94" s="287" t="e">
        <f t="shared" si="64"/>
        <v>#N/A</v>
      </c>
      <c r="BC94" s="287" t="e">
        <f t="shared" si="65"/>
        <v>#N/A</v>
      </c>
      <c r="BD94" s="284"/>
      <c r="BE94" s="287" t="e">
        <f t="shared" si="66"/>
        <v>#N/A</v>
      </c>
      <c r="BF94" s="287" t="e">
        <f t="shared" si="67"/>
        <v>#VALUE!</v>
      </c>
      <c r="BG94" s="287" t="e">
        <f t="shared" si="68"/>
        <v>#N/A</v>
      </c>
      <c r="BH94" s="287" t="e">
        <f>Summary_AttrorTotal!H91/Summary_AttrorTotal!J91</f>
        <v>#VALUE!</v>
      </c>
      <c r="BI94" s="287" t="e">
        <f>Summary_AttrorTotal!I91/Summary_AttrorTotal!J91</f>
        <v>#VALUE!</v>
      </c>
      <c r="BJ94" s="17"/>
      <c r="BK94" s="17"/>
      <c r="BL94" s="17"/>
      <c r="BM94" s="17"/>
      <c r="BN94" s="17"/>
      <c r="BO94" s="17"/>
      <c r="BP94" s="17"/>
      <c r="BQ94" s="17"/>
      <c r="BR94" s="17"/>
      <c r="BS94" s="17"/>
      <c r="BT94" s="17"/>
      <c r="BU94" s="17"/>
      <c r="BV94" s="17"/>
      <c r="BW94" s="17"/>
      <c r="BX94" s="17"/>
      <c r="BY94" s="17"/>
      <c r="BZ94" s="17"/>
      <c r="CA94" s="17"/>
      <c r="CB94" s="17"/>
      <c r="CC94" s="17"/>
      <c r="CD94" s="17"/>
      <c r="CE94" s="17"/>
      <c r="CF94" s="17"/>
      <c r="CG94" s="17"/>
      <c r="CH94" s="17"/>
      <c r="CI94" s="17"/>
      <c r="CJ94" s="17"/>
    </row>
    <row r="95" spans="1:88" s="54" customFormat="1">
      <c r="A95" s="89" t="e">
        <f>Tri_Incurred_AttrorTot!A86</f>
        <v>#N/A</v>
      </c>
      <c r="B95" s="757" t="e">
        <f t="shared" si="48"/>
        <v>#N/A</v>
      </c>
      <c r="C95" s="208" t="e">
        <f>INDEX(Tri_Incurred_AttrorTot!$B86:$CC86,1,MATCH(B95,$A$21:$A$100)-$P95)/unit</f>
        <v>#N/A</v>
      </c>
      <c r="D95" s="208" t="e">
        <f>INDEX(Tri_Incurred_AttrorTot!$B86:$CC86,1,Tot_Acc_Per-$P95)/unit</f>
        <v>#VALUE!</v>
      </c>
      <c r="E95" s="87" t="e">
        <f t="shared" si="49"/>
        <v>#VALUE!</v>
      </c>
      <c r="F95" s="87" t="e">
        <f>IF(AI95-FSR_M&gt;0,VLOOKUP((MATCH(LastFSR,$A$21:$A$100,1)-MATCH(A95,$A$21:$A$100,1))*3+3,$AI$21:$AU$100,5+MATCH(FSR_M,AN$16:$AU$16),0),VLOOKUP(3,$AI$21:$AU$100,5+MATCH((MATCH($D$16,$A$21:$A$100,1)-MATCH($A95,$A$21:$A$100,1))*3,$AN$16:$AU$16,1),0))*M95</f>
        <v>#N/A</v>
      </c>
      <c r="G95" s="87" t="e">
        <f t="shared" si="50"/>
        <v>#VALUE!</v>
      </c>
      <c r="H95" s="88"/>
      <c r="I95" s="17"/>
      <c r="J95" s="89" t="e">
        <f t="shared" si="51"/>
        <v>#N/A</v>
      </c>
      <c r="K95" s="87" t="e">
        <f t="shared" si="52"/>
        <v>#VALUE!</v>
      </c>
      <c r="L95" s="87" t="str">
        <f t="shared" si="53"/>
        <v/>
      </c>
      <c r="M95" s="279" t="e">
        <f t="shared" si="54"/>
        <v>#N/A</v>
      </c>
      <c r="N95" s="87" t="e">
        <f t="shared" si="55"/>
        <v>#VALUE!</v>
      </c>
      <c r="O95" s="88" t="e">
        <f t="shared" si="56"/>
        <v>#VALUE!</v>
      </c>
      <c r="P95" s="744">
        <f t="shared" si="69"/>
        <v>74</v>
      </c>
      <c r="Q95" s="17"/>
      <c r="R95" s="60"/>
      <c r="S95" s="20"/>
      <c r="T95" s="20"/>
      <c r="U95" s="20"/>
      <c r="V95" s="20"/>
      <c r="W95" s="20"/>
      <c r="X95" s="20"/>
      <c r="Y95" s="20"/>
      <c r="Z95" s="20"/>
      <c r="AA95" s="61"/>
      <c r="AB95" s="17"/>
      <c r="AC95" s="17"/>
      <c r="AD95" s="192" t="e">
        <f>IF(AI95-FSR_M&gt;0,VLOOKUP((MATCH(LastFSR,$A$21:$A$100,1)-MATCH(A95,$A$21:$A$100,1))*3+3,$AI$21:$AU$100,5+MATCH(FSR_M,AN$16:$AU$16),0),VLOOKUP(3,$AI$21:$AU$100,5+MATCH((MATCH($D$16,$A$21:$A$100,1)-MATCH($A95,$A$21:$A$100,1))*3,$AN$16:$AU$16,1),0))</f>
        <v>#N/A</v>
      </c>
      <c r="AE95" s="192" t="e">
        <f>VLOOKUP((MATCH(LastFSR,$A$21:$A$100,1)-MATCH(A95,$A$21:$A$100,1))*3+3,$AI$21:$AU$100,5+MATCH(FSR_M,AN$16:$AU$16),0)</f>
        <v>#N/A</v>
      </c>
      <c r="AF95" s="192" t="e">
        <f t="shared" si="61"/>
        <v>#N/A</v>
      </c>
      <c r="AG95" s="17"/>
      <c r="AH95" s="17"/>
      <c r="AI95" s="89">
        <f t="shared" si="70"/>
        <v>-36</v>
      </c>
      <c r="AJ95" s="121" t="e">
        <f>VLOOKUP(AI95,'User Entries'!$A$78:$E$157,2,0)</f>
        <v>#N/A</v>
      </c>
      <c r="AK95" s="88" t="e">
        <f t="shared" si="59"/>
        <v>#N/A</v>
      </c>
      <c r="AL95" s="121" t="e">
        <f t="shared" si="37"/>
        <v>#N/A</v>
      </c>
      <c r="AM95" s="17"/>
      <c r="AN95" s="163" t="e">
        <f t="shared" si="38"/>
        <v>#N/A</v>
      </c>
      <c r="AO95" s="163" t="e">
        <f t="shared" si="39"/>
        <v>#N/A</v>
      </c>
      <c r="AP95" s="163" t="e">
        <f t="shared" si="40"/>
        <v>#N/A</v>
      </c>
      <c r="AQ95" s="163" t="e">
        <f t="shared" si="41"/>
        <v>#N/A</v>
      </c>
      <c r="AR95" s="163" t="e">
        <f t="shared" si="42"/>
        <v>#N/A</v>
      </c>
      <c r="AS95" s="163" t="e">
        <f t="shared" si="43"/>
        <v>#N/A</v>
      </c>
      <c r="AT95" s="163" t="e">
        <f t="shared" si="44"/>
        <v>#N/A</v>
      </c>
      <c r="AU95" s="163" t="e">
        <f t="shared" si="45"/>
        <v>#N/A</v>
      </c>
      <c r="AV95" s="17"/>
      <c r="AW95" s="17"/>
      <c r="AX95" s="89" t="str">
        <f t="shared" si="60"/>
        <v/>
      </c>
      <c r="AY95" s="286" t="e">
        <f t="shared" si="62"/>
        <v>#N/A</v>
      </c>
      <c r="AZ95" s="287" t="e">
        <f t="shared" si="63"/>
        <v>#N/A</v>
      </c>
      <c r="BA95" s="287">
        <v>1</v>
      </c>
      <c r="BB95" s="287" t="e">
        <f t="shared" si="64"/>
        <v>#N/A</v>
      </c>
      <c r="BC95" s="287" t="e">
        <f t="shared" si="65"/>
        <v>#N/A</v>
      </c>
      <c r="BD95" s="284"/>
      <c r="BE95" s="287" t="e">
        <f t="shared" si="66"/>
        <v>#N/A</v>
      </c>
      <c r="BF95" s="287" t="e">
        <f t="shared" si="67"/>
        <v>#VALUE!</v>
      </c>
      <c r="BG95" s="287" t="e">
        <f t="shared" si="68"/>
        <v>#N/A</v>
      </c>
      <c r="BH95" s="287" t="e">
        <f>Summary_AttrorTotal!H92/Summary_AttrorTotal!J92</f>
        <v>#VALUE!</v>
      </c>
      <c r="BI95" s="287" t="e">
        <f>Summary_AttrorTotal!I92/Summary_AttrorTotal!J92</f>
        <v>#VALUE!</v>
      </c>
      <c r="BJ95" s="17"/>
      <c r="BK95" s="17"/>
      <c r="BL95" s="17"/>
      <c r="BM95" s="17"/>
      <c r="BN95" s="17"/>
      <c r="BO95" s="17"/>
      <c r="BP95" s="17"/>
      <c r="BQ95" s="17"/>
      <c r="BR95" s="17"/>
      <c r="BS95" s="17"/>
      <c r="BT95" s="17"/>
      <c r="BU95" s="17"/>
      <c r="BV95" s="17"/>
      <c r="BW95" s="17"/>
      <c r="BX95" s="17"/>
      <c r="BY95" s="17"/>
      <c r="BZ95" s="17"/>
      <c r="CA95" s="17"/>
      <c r="CB95" s="17"/>
      <c r="CC95" s="17"/>
      <c r="CD95" s="17"/>
      <c r="CE95" s="17"/>
      <c r="CF95" s="17"/>
      <c r="CG95" s="17"/>
      <c r="CH95" s="17"/>
      <c r="CI95" s="17"/>
      <c r="CJ95" s="17"/>
    </row>
    <row r="96" spans="1:88" s="54" customFormat="1">
      <c r="A96" s="89" t="e">
        <f>Tri_Incurred_AttrorTot!A87</f>
        <v>#N/A</v>
      </c>
      <c r="B96" s="757" t="e">
        <f t="shared" si="48"/>
        <v>#N/A</v>
      </c>
      <c r="C96" s="208" t="e">
        <f>INDEX(Tri_Incurred_AttrorTot!$B87:$CC87,1,MATCH(B96,$A$21:$A$100)-$P96)/unit</f>
        <v>#N/A</v>
      </c>
      <c r="D96" s="208" t="e">
        <f>INDEX(Tri_Incurred_AttrorTot!$B87:$CC87,1,Tot_Acc_Per-$P96)/unit</f>
        <v>#VALUE!</v>
      </c>
      <c r="E96" s="87" t="e">
        <f t="shared" si="49"/>
        <v>#VALUE!</v>
      </c>
      <c r="F96" s="87" t="e">
        <f>IF(AI96-FSR_M&gt;0,VLOOKUP((MATCH(LastFSR,$A$21:$A$100,1)-MATCH(A96,$A$21:$A$100,1))*3+3,$AI$21:$AU$100,5+MATCH(FSR_M,AN$16:$AU$16),0),VLOOKUP(3,$AI$21:$AU$100,5+MATCH((MATCH($D$16,$A$21:$A$100,1)-MATCH($A96,$A$21:$A$100,1))*3,$AN$16:$AU$16,1),0))*M96</f>
        <v>#N/A</v>
      </c>
      <c r="G96" s="87" t="e">
        <f t="shared" si="50"/>
        <v>#VALUE!</v>
      </c>
      <c r="H96" s="88"/>
      <c r="I96" s="17"/>
      <c r="J96" s="89" t="e">
        <f t="shared" si="51"/>
        <v>#N/A</v>
      </c>
      <c r="K96" s="87" t="e">
        <f t="shared" si="52"/>
        <v>#VALUE!</v>
      </c>
      <c r="L96" s="87" t="str">
        <f t="shared" si="53"/>
        <v/>
      </c>
      <c r="M96" s="279" t="e">
        <f t="shared" si="54"/>
        <v>#N/A</v>
      </c>
      <c r="N96" s="87" t="e">
        <f t="shared" si="55"/>
        <v>#VALUE!</v>
      </c>
      <c r="O96" s="88" t="e">
        <f t="shared" si="56"/>
        <v>#VALUE!</v>
      </c>
      <c r="P96" s="744">
        <f t="shared" si="69"/>
        <v>75</v>
      </c>
      <c r="Q96" s="17"/>
      <c r="R96" s="60"/>
      <c r="S96" s="20"/>
      <c r="T96" s="20"/>
      <c r="U96" s="20"/>
      <c r="V96" s="20"/>
      <c r="W96" s="20"/>
      <c r="X96" s="20"/>
      <c r="Y96" s="20"/>
      <c r="Z96" s="20"/>
      <c r="AA96" s="61"/>
      <c r="AB96" s="17"/>
      <c r="AC96" s="17"/>
      <c r="AD96" s="192" t="e">
        <f>IF(AI96-FSR_M&gt;0,VLOOKUP((MATCH(LastFSR,$A$21:$A$100,1)-MATCH(A96,$A$21:$A$100,1))*3+3,$AI$21:$AU$100,5+MATCH(FSR_M,AN$16:$AU$16),0),VLOOKUP(3,$AI$21:$AU$100,5+MATCH((MATCH($D$16,$A$21:$A$100,1)-MATCH($A96,$A$21:$A$100,1))*3,$AN$16:$AU$16,1),0))</f>
        <v>#N/A</v>
      </c>
      <c r="AE96" s="192" t="e">
        <f>VLOOKUP((MATCH(LastFSR,$A$21:$A$100,1)-MATCH(A96,$A$21:$A$100,1))*3+3,$AI$21:$AU$100,5+MATCH(FSR_M,AN$16:$AU$16),0)</f>
        <v>#N/A</v>
      </c>
      <c r="AF96" s="192" t="e">
        <f t="shared" si="61"/>
        <v>#N/A</v>
      </c>
      <c r="AG96" s="17"/>
      <c r="AH96" s="17"/>
      <c r="AI96" s="89">
        <f t="shared" si="70"/>
        <v>-39</v>
      </c>
      <c r="AJ96" s="121" t="e">
        <f>VLOOKUP(AI96,'User Entries'!$A$78:$E$157,2,0)</f>
        <v>#N/A</v>
      </c>
      <c r="AK96" s="88" t="e">
        <f t="shared" si="59"/>
        <v>#N/A</v>
      </c>
      <c r="AL96" s="121" t="e">
        <f t="shared" si="37"/>
        <v>#N/A</v>
      </c>
      <c r="AM96" s="17"/>
      <c r="AN96" s="163" t="e">
        <f t="shared" si="38"/>
        <v>#N/A</v>
      </c>
      <c r="AO96" s="163" t="e">
        <f t="shared" si="39"/>
        <v>#N/A</v>
      </c>
      <c r="AP96" s="163" t="e">
        <f t="shared" si="40"/>
        <v>#N/A</v>
      </c>
      <c r="AQ96" s="163" t="e">
        <f t="shared" si="41"/>
        <v>#N/A</v>
      </c>
      <c r="AR96" s="163" t="e">
        <f t="shared" si="42"/>
        <v>#N/A</v>
      </c>
      <c r="AS96" s="163" t="e">
        <f t="shared" si="43"/>
        <v>#N/A</v>
      </c>
      <c r="AT96" s="163" t="e">
        <f t="shared" si="44"/>
        <v>#N/A</v>
      </c>
      <c r="AU96" s="163" t="e">
        <f t="shared" si="45"/>
        <v>#N/A</v>
      </c>
      <c r="AV96" s="17"/>
      <c r="AW96" s="17"/>
      <c r="AX96" s="89" t="str">
        <f t="shared" si="60"/>
        <v/>
      </c>
      <c r="AY96" s="286" t="e">
        <f t="shared" si="62"/>
        <v>#N/A</v>
      </c>
      <c r="AZ96" s="287" t="e">
        <f t="shared" si="63"/>
        <v>#N/A</v>
      </c>
      <c r="BA96" s="287">
        <v>1</v>
      </c>
      <c r="BB96" s="287" t="e">
        <f t="shared" si="64"/>
        <v>#N/A</v>
      </c>
      <c r="BC96" s="287" t="e">
        <f t="shared" si="65"/>
        <v>#N/A</v>
      </c>
      <c r="BD96" s="284"/>
      <c r="BE96" s="287" t="e">
        <f t="shared" si="66"/>
        <v>#N/A</v>
      </c>
      <c r="BF96" s="287" t="e">
        <f t="shared" si="67"/>
        <v>#VALUE!</v>
      </c>
      <c r="BG96" s="287" t="e">
        <f t="shared" si="68"/>
        <v>#N/A</v>
      </c>
      <c r="BH96" s="287" t="e">
        <f>Summary_AttrorTotal!H93/Summary_AttrorTotal!J93</f>
        <v>#VALUE!</v>
      </c>
      <c r="BI96" s="287" t="e">
        <f>Summary_AttrorTotal!I93/Summary_AttrorTotal!J93</f>
        <v>#VALUE!</v>
      </c>
      <c r="BJ96" s="17"/>
      <c r="BK96" s="17"/>
      <c r="BL96" s="17"/>
      <c r="BM96" s="17"/>
      <c r="BN96" s="17"/>
      <c r="BO96" s="17"/>
      <c r="BP96" s="17"/>
      <c r="BQ96" s="17"/>
      <c r="BR96" s="17"/>
      <c r="BS96" s="17"/>
      <c r="BT96" s="17"/>
      <c r="BU96" s="17"/>
      <c r="BV96" s="17"/>
      <c r="BW96" s="17"/>
      <c r="BX96" s="17"/>
      <c r="BY96" s="17"/>
      <c r="BZ96" s="17"/>
      <c r="CA96" s="17"/>
      <c r="CB96" s="17"/>
      <c r="CC96" s="17"/>
      <c r="CD96" s="17"/>
      <c r="CE96" s="17"/>
      <c r="CF96" s="17"/>
      <c r="CG96" s="17"/>
      <c r="CH96" s="17"/>
      <c r="CI96" s="17"/>
      <c r="CJ96" s="17"/>
    </row>
    <row r="97" spans="1:88" s="54" customFormat="1">
      <c r="A97" s="89" t="e">
        <f>Tri_Incurred_AttrorTot!A88</f>
        <v>#N/A</v>
      </c>
      <c r="B97" s="757" t="e">
        <f t="shared" si="48"/>
        <v>#N/A</v>
      </c>
      <c r="C97" s="208" t="e">
        <f>INDEX(Tri_Incurred_AttrorTot!$B88:$CC88,1,MATCH(B97,$A$21:$A$100)-$P97)/unit</f>
        <v>#N/A</v>
      </c>
      <c r="D97" s="208" t="e">
        <f>INDEX(Tri_Incurred_AttrorTot!$B88:$CC88,1,Tot_Acc_Per-$P97)/unit</f>
        <v>#VALUE!</v>
      </c>
      <c r="E97" s="87" t="e">
        <f t="shared" si="49"/>
        <v>#VALUE!</v>
      </c>
      <c r="F97" s="87" t="e">
        <f>IF(AI97-FSR_M&gt;0,VLOOKUP((MATCH(LastFSR,$A$21:$A$100,1)-MATCH(A97,$A$21:$A$100,1))*3+3,$AI$21:$AU$100,5+MATCH(FSR_M,AN$16:$AU$16),0),VLOOKUP(3,$AI$21:$AU$100,5+MATCH((MATCH($D$16,$A$21:$A$100,1)-MATCH($A97,$A$21:$A$100,1))*3,$AN$16:$AU$16,1),0))*M97</f>
        <v>#N/A</v>
      </c>
      <c r="G97" s="87" t="e">
        <f t="shared" si="50"/>
        <v>#VALUE!</v>
      </c>
      <c r="H97" s="88"/>
      <c r="I97" s="17"/>
      <c r="J97" s="89" t="e">
        <f t="shared" si="51"/>
        <v>#N/A</v>
      </c>
      <c r="K97" s="87" t="e">
        <f t="shared" si="52"/>
        <v>#VALUE!</v>
      </c>
      <c r="L97" s="87" t="str">
        <f t="shared" si="53"/>
        <v/>
      </c>
      <c r="M97" s="279" t="e">
        <f t="shared" si="54"/>
        <v>#N/A</v>
      </c>
      <c r="N97" s="87" t="e">
        <f t="shared" si="55"/>
        <v>#VALUE!</v>
      </c>
      <c r="O97" s="88" t="e">
        <f t="shared" si="56"/>
        <v>#VALUE!</v>
      </c>
      <c r="P97" s="744">
        <f t="shared" si="69"/>
        <v>76</v>
      </c>
      <c r="Q97" s="17"/>
      <c r="R97" s="60"/>
      <c r="S97" s="20"/>
      <c r="T97" s="20"/>
      <c r="U97" s="20"/>
      <c r="V97" s="20"/>
      <c r="W97" s="20"/>
      <c r="X97" s="20"/>
      <c r="Y97" s="20"/>
      <c r="Z97" s="20"/>
      <c r="AA97" s="61"/>
      <c r="AB97" s="17"/>
      <c r="AC97" s="17"/>
      <c r="AD97" s="192" t="e">
        <f>IF(AI97-FSR_M&gt;0,VLOOKUP((MATCH(LastFSR,$A$21:$A$100,1)-MATCH(A97,$A$21:$A$100,1))*3+3,$AI$21:$AU$100,5+MATCH(FSR_M,AN$16:$AU$16),0),VLOOKUP(3,$AI$21:$AU$100,5+MATCH((MATCH($D$16,$A$21:$A$100,1)-MATCH($A97,$A$21:$A$100,1))*3,$AN$16:$AU$16,1),0))</f>
        <v>#N/A</v>
      </c>
      <c r="AE97" s="192" t="e">
        <f>VLOOKUP((MATCH(LastFSR,$A$21:$A$100,1)-MATCH(A97,$A$21:$A$100,1))*3+3,$AI$21:$AU$100,5+MATCH(FSR_M,AN$16:$AU$16),0)</f>
        <v>#N/A</v>
      </c>
      <c r="AF97" s="192" t="e">
        <f t="shared" si="61"/>
        <v>#N/A</v>
      </c>
      <c r="AG97" s="17"/>
      <c r="AH97" s="17"/>
      <c r="AI97" s="89">
        <f t="shared" si="70"/>
        <v>-42</v>
      </c>
      <c r="AJ97" s="121" t="e">
        <f>VLOOKUP(AI97,'User Entries'!$A$78:$E$157,2,0)</f>
        <v>#N/A</v>
      </c>
      <c r="AK97" s="88" t="e">
        <f t="shared" si="59"/>
        <v>#N/A</v>
      </c>
      <c r="AL97" s="121" t="e">
        <f t="shared" si="37"/>
        <v>#N/A</v>
      </c>
      <c r="AM97" s="17"/>
      <c r="AN97" s="163" t="e">
        <f t="shared" si="38"/>
        <v>#N/A</v>
      </c>
      <c r="AO97" s="163" t="e">
        <f t="shared" si="39"/>
        <v>#N/A</v>
      </c>
      <c r="AP97" s="163" t="e">
        <f t="shared" si="40"/>
        <v>#N/A</v>
      </c>
      <c r="AQ97" s="163" t="e">
        <f t="shared" si="41"/>
        <v>#N/A</v>
      </c>
      <c r="AR97" s="163" t="e">
        <f t="shared" si="42"/>
        <v>#N/A</v>
      </c>
      <c r="AS97" s="163" t="e">
        <f t="shared" si="43"/>
        <v>#N/A</v>
      </c>
      <c r="AT97" s="163" t="e">
        <f t="shared" si="44"/>
        <v>#N/A</v>
      </c>
      <c r="AU97" s="163" t="e">
        <f t="shared" si="45"/>
        <v>#N/A</v>
      </c>
      <c r="AV97" s="17"/>
      <c r="AW97" s="17"/>
      <c r="AX97" s="89" t="str">
        <f t="shared" si="60"/>
        <v/>
      </c>
      <c r="AY97" s="286" t="e">
        <f t="shared" si="62"/>
        <v>#N/A</v>
      </c>
      <c r="AZ97" s="287" t="e">
        <f t="shared" si="63"/>
        <v>#N/A</v>
      </c>
      <c r="BA97" s="287">
        <v>1</v>
      </c>
      <c r="BB97" s="287" t="e">
        <f t="shared" si="64"/>
        <v>#N/A</v>
      </c>
      <c r="BC97" s="287" t="e">
        <f t="shared" si="65"/>
        <v>#N/A</v>
      </c>
      <c r="BD97" s="284"/>
      <c r="BE97" s="287" t="e">
        <f t="shared" si="66"/>
        <v>#N/A</v>
      </c>
      <c r="BF97" s="287" t="e">
        <f t="shared" si="67"/>
        <v>#VALUE!</v>
      </c>
      <c r="BG97" s="287" t="e">
        <f t="shared" si="68"/>
        <v>#N/A</v>
      </c>
      <c r="BH97" s="287" t="e">
        <f>Summary_AttrorTotal!H94/Summary_AttrorTotal!J94</f>
        <v>#VALUE!</v>
      </c>
      <c r="BI97" s="287" t="e">
        <f>Summary_AttrorTotal!I94/Summary_AttrorTotal!J94</f>
        <v>#VALUE!</v>
      </c>
      <c r="BJ97" s="17"/>
      <c r="BK97" s="17"/>
      <c r="BL97" s="17"/>
      <c r="BM97" s="17"/>
      <c r="BN97" s="17"/>
      <c r="BO97" s="17"/>
      <c r="BP97" s="17"/>
      <c r="BQ97" s="17"/>
      <c r="BR97" s="17"/>
      <c r="BS97" s="17"/>
      <c r="BT97" s="17"/>
      <c r="BU97" s="17"/>
      <c r="BV97" s="17"/>
      <c r="BW97" s="17"/>
      <c r="BX97" s="17"/>
      <c r="BY97" s="17"/>
      <c r="BZ97" s="17"/>
      <c r="CA97" s="17"/>
      <c r="CB97" s="17"/>
      <c r="CC97" s="17"/>
      <c r="CD97" s="17"/>
      <c r="CE97" s="17"/>
      <c r="CF97" s="17"/>
      <c r="CG97" s="17"/>
      <c r="CH97" s="17"/>
      <c r="CI97" s="17"/>
      <c r="CJ97" s="17"/>
    </row>
    <row r="98" spans="1:88" s="54" customFormat="1">
      <c r="A98" s="89" t="e">
        <f>Tri_Incurred_AttrorTot!A89</f>
        <v>#N/A</v>
      </c>
      <c r="B98" s="757" t="e">
        <f t="shared" si="48"/>
        <v>#N/A</v>
      </c>
      <c r="C98" s="208" t="e">
        <f>INDEX(Tri_Incurred_AttrorTot!$B89:$CC89,1,MATCH(B98,$A$21:$A$100)-$P98)/unit</f>
        <v>#N/A</v>
      </c>
      <c r="D98" s="208" t="e">
        <f>INDEX(Tri_Incurred_AttrorTot!$B89:$CC89,1,Tot_Acc_Per-$P98)/unit</f>
        <v>#VALUE!</v>
      </c>
      <c r="E98" s="87" t="e">
        <f t="shared" si="49"/>
        <v>#VALUE!</v>
      </c>
      <c r="F98" s="87" t="e">
        <f>IF(AI98-FSR_M&gt;0,VLOOKUP((MATCH(LastFSR,$A$21:$A$100,1)-MATCH(A98,$A$21:$A$100,1))*3+3,$AI$21:$AU$100,5+MATCH(FSR_M,AN$16:$AU$16),0),VLOOKUP(3,$AI$21:$AU$100,5+MATCH((MATCH($D$16,$A$21:$A$100,1)-MATCH($A98,$A$21:$A$100,1))*3,$AN$16:$AU$16,1),0))*M98</f>
        <v>#N/A</v>
      </c>
      <c r="G98" s="87" t="e">
        <f t="shared" si="50"/>
        <v>#VALUE!</v>
      </c>
      <c r="H98" s="88"/>
      <c r="I98" s="17"/>
      <c r="J98" s="89" t="e">
        <f t="shared" si="51"/>
        <v>#N/A</v>
      </c>
      <c r="K98" s="87" t="e">
        <f t="shared" si="52"/>
        <v>#VALUE!</v>
      </c>
      <c r="L98" s="87" t="str">
        <f t="shared" si="53"/>
        <v/>
      </c>
      <c r="M98" s="279" t="e">
        <f t="shared" si="54"/>
        <v>#N/A</v>
      </c>
      <c r="N98" s="87" t="e">
        <f t="shared" si="55"/>
        <v>#VALUE!</v>
      </c>
      <c r="O98" s="88" t="e">
        <f t="shared" si="56"/>
        <v>#VALUE!</v>
      </c>
      <c r="P98" s="744">
        <f t="shared" si="69"/>
        <v>77</v>
      </c>
      <c r="Q98" s="17"/>
      <c r="R98" s="60"/>
      <c r="S98" s="20"/>
      <c r="T98" s="20"/>
      <c r="U98" s="20"/>
      <c r="V98" s="20"/>
      <c r="W98" s="20"/>
      <c r="X98" s="20"/>
      <c r="Y98" s="20"/>
      <c r="Z98" s="20"/>
      <c r="AA98" s="61"/>
      <c r="AB98" s="17"/>
      <c r="AC98" s="17"/>
      <c r="AD98" s="192" t="e">
        <f>IF(AI98-FSR_M&gt;0,VLOOKUP((MATCH(LastFSR,$A$21:$A$100,1)-MATCH(A98,$A$21:$A$100,1))*3+3,$AI$21:$AU$100,5+MATCH(FSR_M,AN$16:$AU$16),0),VLOOKUP(3,$AI$21:$AU$100,5+MATCH((MATCH($D$16,$A$21:$A$100,1)-MATCH($A98,$A$21:$A$100,1))*3,$AN$16:$AU$16,1),0))</f>
        <v>#N/A</v>
      </c>
      <c r="AE98" s="192" t="e">
        <f>VLOOKUP((MATCH(LastFSR,$A$21:$A$100,1)-MATCH(A98,$A$21:$A$100,1))*3+3,$AI$21:$AU$100,5+MATCH(FSR_M,AN$16:$AU$16),0)</f>
        <v>#N/A</v>
      </c>
      <c r="AF98" s="192" t="e">
        <f t="shared" si="61"/>
        <v>#N/A</v>
      </c>
      <c r="AG98" s="17"/>
      <c r="AH98" s="17"/>
      <c r="AI98" s="89">
        <f t="shared" si="70"/>
        <v>-45</v>
      </c>
      <c r="AJ98" s="121" t="e">
        <f>VLOOKUP(AI98,'User Entries'!$A$78:$E$157,2,0)</f>
        <v>#N/A</v>
      </c>
      <c r="AK98" s="88" t="e">
        <f t="shared" si="59"/>
        <v>#N/A</v>
      </c>
      <c r="AL98" s="121" t="e">
        <f t="shared" si="37"/>
        <v>#N/A</v>
      </c>
      <c r="AM98" s="17"/>
      <c r="AN98" s="163" t="e">
        <f t="shared" si="38"/>
        <v>#N/A</v>
      </c>
      <c r="AO98" s="163" t="e">
        <f t="shared" si="39"/>
        <v>#N/A</v>
      </c>
      <c r="AP98" s="163" t="e">
        <f t="shared" si="40"/>
        <v>#N/A</v>
      </c>
      <c r="AQ98" s="163" t="e">
        <f t="shared" si="41"/>
        <v>#N/A</v>
      </c>
      <c r="AR98" s="163" t="e">
        <f t="shared" si="42"/>
        <v>#N/A</v>
      </c>
      <c r="AS98" s="163" t="e">
        <f t="shared" si="43"/>
        <v>#N/A</v>
      </c>
      <c r="AT98" s="163" t="e">
        <f t="shared" si="44"/>
        <v>#N/A</v>
      </c>
      <c r="AU98" s="163" t="e">
        <f t="shared" si="45"/>
        <v>#N/A</v>
      </c>
      <c r="AV98" s="17"/>
      <c r="AW98" s="17"/>
      <c r="AX98" s="89" t="str">
        <f t="shared" si="60"/>
        <v/>
      </c>
      <c r="AY98" s="286" t="e">
        <f t="shared" si="62"/>
        <v>#N/A</v>
      </c>
      <c r="AZ98" s="287" t="e">
        <f t="shared" si="63"/>
        <v>#N/A</v>
      </c>
      <c r="BA98" s="287">
        <v>1</v>
      </c>
      <c r="BB98" s="287" t="e">
        <f t="shared" si="64"/>
        <v>#N/A</v>
      </c>
      <c r="BC98" s="287" t="e">
        <f t="shared" si="65"/>
        <v>#N/A</v>
      </c>
      <c r="BD98" s="284"/>
      <c r="BE98" s="287" t="e">
        <f t="shared" si="66"/>
        <v>#N/A</v>
      </c>
      <c r="BF98" s="287" t="e">
        <f t="shared" si="67"/>
        <v>#VALUE!</v>
      </c>
      <c r="BG98" s="287" t="e">
        <f t="shared" si="68"/>
        <v>#N/A</v>
      </c>
      <c r="BH98" s="287" t="e">
        <f>Summary_AttrorTotal!H95/Summary_AttrorTotal!J95</f>
        <v>#VALUE!</v>
      </c>
      <c r="BI98" s="287" t="e">
        <f>Summary_AttrorTotal!I95/Summary_AttrorTotal!J95</f>
        <v>#VALUE!</v>
      </c>
      <c r="BJ98" s="17"/>
      <c r="BK98" s="17"/>
      <c r="BL98" s="17"/>
      <c r="BM98" s="17"/>
      <c r="BN98" s="17"/>
      <c r="BO98" s="17"/>
      <c r="BP98" s="17"/>
      <c r="BQ98" s="17"/>
      <c r="BR98" s="17"/>
      <c r="BS98" s="17"/>
      <c r="BT98" s="17"/>
      <c r="BU98" s="17"/>
      <c r="BV98" s="17"/>
      <c r="BW98" s="17"/>
      <c r="BX98" s="17"/>
      <c r="BY98" s="17"/>
      <c r="BZ98" s="17"/>
      <c r="CA98" s="17"/>
      <c r="CB98" s="17"/>
      <c r="CC98" s="17"/>
      <c r="CD98" s="17"/>
      <c r="CE98" s="17"/>
      <c r="CF98" s="17"/>
      <c r="CG98" s="17"/>
      <c r="CH98" s="17"/>
      <c r="CI98" s="17"/>
      <c r="CJ98" s="17"/>
    </row>
    <row r="99" spans="1:88" s="54" customFormat="1">
      <c r="A99" s="89" t="e">
        <f>Tri_Incurred_AttrorTot!A90</f>
        <v>#N/A</v>
      </c>
      <c r="B99" s="757" t="e">
        <f t="shared" si="48"/>
        <v>#N/A</v>
      </c>
      <c r="C99" s="208" t="e">
        <f>INDEX(Tri_Incurred_AttrorTot!$B90:$CC90,1,MATCH(B99,$A$21:$A$100)-$P99)/unit</f>
        <v>#N/A</v>
      </c>
      <c r="D99" s="208" t="e">
        <f>INDEX(Tri_Incurred_AttrorTot!$B90:$CC90,1,Tot_Acc_Per-$P99)/unit</f>
        <v>#VALUE!</v>
      </c>
      <c r="E99" s="87" t="e">
        <f t="shared" si="49"/>
        <v>#VALUE!</v>
      </c>
      <c r="F99" s="87" t="e">
        <f>IF(AI99-FSR_M&gt;0,VLOOKUP((MATCH(LastFSR,$A$21:$A$100,1)-MATCH(A99,$A$21:$A$100,1))*3+3,$AI$21:$AU$100,5+MATCH(FSR_M,AN$16:$AU$16),0),VLOOKUP(3,$AI$21:$AU$100,5+MATCH((MATCH($D$16,$A$21:$A$100,1)-MATCH($A99,$A$21:$A$100,1))*3,$AN$16:$AU$16,1),0))*M99</f>
        <v>#N/A</v>
      </c>
      <c r="G99" s="87" t="e">
        <f t="shared" si="50"/>
        <v>#VALUE!</v>
      </c>
      <c r="H99" s="88"/>
      <c r="I99" s="17"/>
      <c r="J99" s="89" t="e">
        <f t="shared" si="51"/>
        <v>#N/A</v>
      </c>
      <c r="K99" s="87" t="e">
        <f t="shared" si="52"/>
        <v>#VALUE!</v>
      </c>
      <c r="L99" s="87" t="str">
        <f t="shared" si="53"/>
        <v/>
      </c>
      <c r="M99" s="279" t="e">
        <f t="shared" si="54"/>
        <v>#N/A</v>
      </c>
      <c r="N99" s="87" t="e">
        <f t="shared" si="55"/>
        <v>#VALUE!</v>
      </c>
      <c r="O99" s="88" t="e">
        <f t="shared" si="56"/>
        <v>#VALUE!</v>
      </c>
      <c r="P99" s="744">
        <f t="shared" si="69"/>
        <v>78</v>
      </c>
      <c r="Q99" s="17"/>
      <c r="R99" s="60"/>
      <c r="S99" s="20"/>
      <c r="T99" s="20"/>
      <c r="U99" s="20"/>
      <c r="V99" s="20"/>
      <c r="W99" s="20"/>
      <c r="X99" s="20"/>
      <c r="Y99" s="20"/>
      <c r="Z99" s="20"/>
      <c r="AA99" s="61"/>
      <c r="AB99" s="17"/>
      <c r="AC99" s="17"/>
      <c r="AD99" s="192" t="e">
        <f>IF(AI99-FSR_M&gt;0,VLOOKUP((MATCH(LastFSR,$A$21:$A$100,1)-MATCH(A99,$A$21:$A$100,1))*3+3,$AI$21:$AU$100,5+MATCH(FSR_M,AN$16:$AU$16),0),VLOOKUP(3,$AI$21:$AU$100,5+MATCH((MATCH($D$16,$A$21:$A$100,1)-MATCH($A99,$A$21:$A$100,1))*3,$AN$16:$AU$16,1),0))</f>
        <v>#N/A</v>
      </c>
      <c r="AE99" s="192" t="e">
        <f>VLOOKUP((MATCH(LastFSR,$A$21:$A$100,1)-MATCH(A99,$A$21:$A$100,1))*3+3,$AI$21:$AU$100,5+MATCH(FSR_M,AN$16:$AU$16),0)</f>
        <v>#N/A</v>
      </c>
      <c r="AF99" s="192" t="e">
        <f t="shared" si="61"/>
        <v>#N/A</v>
      </c>
      <c r="AG99" s="17"/>
      <c r="AH99" s="17"/>
      <c r="AI99" s="89">
        <f t="shared" si="70"/>
        <v>-48</v>
      </c>
      <c r="AJ99" s="121" t="e">
        <f>VLOOKUP(AI99,'User Entries'!$A$78:$E$157,2,0)</f>
        <v>#N/A</v>
      </c>
      <c r="AK99" s="88" t="e">
        <f t="shared" si="59"/>
        <v>#N/A</v>
      </c>
      <c r="AL99" s="121" t="e">
        <f t="shared" si="37"/>
        <v>#N/A</v>
      </c>
      <c r="AM99" s="17"/>
      <c r="AN99" s="163" t="e">
        <f t="shared" si="38"/>
        <v>#N/A</v>
      </c>
      <c r="AO99" s="163" t="e">
        <f t="shared" si="39"/>
        <v>#N/A</v>
      </c>
      <c r="AP99" s="163" t="e">
        <f t="shared" si="40"/>
        <v>#N/A</v>
      </c>
      <c r="AQ99" s="163" t="e">
        <f t="shared" si="41"/>
        <v>#N/A</v>
      </c>
      <c r="AR99" s="163" t="e">
        <f t="shared" si="42"/>
        <v>#N/A</v>
      </c>
      <c r="AS99" s="163" t="e">
        <f t="shared" si="43"/>
        <v>#N/A</v>
      </c>
      <c r="AT99" s="163" t="e">
        <f t="shared" si="44"/>
        <v>#N/A</v>
      </c>
      <c r="AU99" s="163" t="e">
        <f t="shared" si="45"/>
        <v>#N/A</v>
      </c>
      <c r="AV99" s="17"/>
      <c r="AW99" s="17"/>
      <c r="AX99" s="89" t="str">
        <f t="shared" si="60"/>
        <v/>
      </c>
      <c r="AY99" s="286" t="e">
        <f t="shared" si="62"/>
        <v>#N/A</v>
      </c>
      <c r="AZ99" s="287" t="e">
        <f t="shared" si="63"/>
        <v>#N/A</v>
      </c>
      <c r="BA99" s="287">
        <v>1</v>
      </c>
      <c r="BB99" s="287" t="e">
        <f t="shared" si="64"/>
        <v>#N/A</v>
      </c>
      <c r="BC99" s="287" t="e">
        <f t="shared" si="65"/>
        <v>#N/A</v>
      </c>
      <c r="BD99" s="284"/>
      <c r="BE99" s="287" t="e">
        <f t="shared" si="66"/>
        <v>#N/A</v>
      </c>
      <c r="BF99" s="287" t="e">
        <f t="shared" si="67"/>
        <v>#VALUE!</v>
      </c>
      <c r="BG99" s="287" t="e">
        <f t="shared" si="68"/>
        <v>#N/A</v>
      </c>
      <c r="BH99" s="287" t="e">
        <f>Summary_AttrorTotal!H96/Summary_AttrorTotal!J96</f>
        <v>#VALUE!</v>
      </c>
      <c r="BI99" s="287" t="e">
        <f>Summary_AttrorTotal!I96/Summary_AttrorTotal!J96</f>
        <v>#VALUE!</v>
      </c>
      <c r="BJ99" s="17"/>
      <c r="BK99" s="17"/>
      <c r="BL99" s="17"/>
      <c r="BM99" s="17"/>
      <c r="BN99" s="17"/>
      <c r="BO99" s="17"/>
      <c r="BP99" s="17"/>
      <c r="BQ99" s="17"/>
      <c r="BR99" s="17"/>
      <c r="BS99" s="17"/>
      <c r="BT99" s="17"/>
      <c r="BU99" s="17"/>
      <c r="BV99" s="17"/>
      <c r="BW99" s="17"/>
      <c r="BX99" s="17"/>
      <c r="BY99" s="17"/>
      <c r="BZ99" s="17"/>
      <c r="CA99" s="17"/>
      <c r="CB99" s="17"/>
      <c r="CC99" s="17"/>
      <c r="CD99" s="17"/>
      <c r="CE99" s="17"/>
      <c r="CF99" s="17"/>
      <c r="CG99" s="17"/>
      <c r="CH99" s="17"/>
      <c r="CI99" s="17"/>
      <c r="CJ99" s="17"/>
    </row>
    <row r="100" spans="1:88" s="54" customFormat="1">
      <c r="A100" s="89" t="e">
        <f>Tri_Incurred_AttrorTot!A91</f>
        <v>#N/A</v>
      </c>
      <c r="B100" s="757" t="e">
        <f t="shared" si="48"/>
        <v>#N/A</v>
      </c>
      <c r="C100" s="208" t="e">
        <f>INDEX(Tri_Incurred_AttrorTot!$B91:$CC91,1,MATCH(B100,$A$21:$A$100)-$P100)/unit</f>
        <v>#N/A</v>
      </c>
      <c r="D100" s="208" t="e">
        <f>INDEX(Tri_Incurred_AttrorTot!$B91:$CC91,1,Tot_Acc_Per-$P100)/unit</f>
        <v>#VALUE!</v>
      </c>
      <c r="E100" s="87" t="e">
        <f t="shared" si="49"/>
        <v>#VALUE!</v>
      </c>
      <c r="F100" s="87" t="e">
        <f>IF(AI100-FSR_M&gt;0,VLOOKUP((MATCH(LastFSR,$A$21:$A$100,1)-MATCH(A100,$A$21:$A$100,1))*3+3,$AI$21:$AU$100,5+MATCH(FSR_M,AN$16:$AU$16),0),VLOOKUP(3,$AI$21:$AU$100,5+MATCH((MATCH($D$16,$A$21:$A$100,1)-MATCH($A100,$A$21:$A$100,1))*3,$AN$16:$AU$16,1),0))*M100</f>
        <v>#N/A</v>
      </c>
      <c r="G100" s="87" t="e">
        <f t="shared" si="50"/>
        <v>#VALUE!</v>
      </c>
      <c r="H100" s="88"/>
      <c r="I100" s="17"/>
      <c r="J100" s="89" t="e">
        <f t="shared" si="51"/>
        <v>#N/A</v>
      </c>
      <c r="K100" s="87" t="e">
        <f t="shared" si="52"/>
        <v>#VALUE!</v>
      </c>
      <c r="L100" s="87" t="str">
        <f t="shared" si="53"/>
        <v/>
      </c>
      <c r="M100" s="279" t="e">
        <f t="shared" si="54"/>
        <v>#N/A</v>
      </c>
      <c r="N100" s="87" t="e">
        <f t="shared" si="55"/>
        <v>#VALUE!</v>
      </c>
      <c r="O100" s="88" t="e">
        <f t="shared" si="56"/>
        <v>#VALUE!</v>
      </c>
      <c r="P100" s="744">
        <f t="shared" si="69"/>
        <v>79</v>
      </c>
      <c r="Q100" s="17"/>
      <c r="R100" s="60"/>
      <c r="S100" s="20"/>
      <c r="T100" s="20"/>
      <c r="U100" s="20"/>
      <c r="V100" s="20"/>
      <c r="W100" s="20"/>
      <c r="X100" s="20"/>
      <c r="Y100" s="20"/>
      <c r="Z100" s="20"/>
      <c r="AA100" s="61"/>
      <c r="AB100" s="17"/>
      <c r="AC100" s="17"/>
      <c r="AD100" s="192" t="e">
        <f>IF(AI100-FSR_M&gt;0,VLOOKUP((MATCH(LastFSR,$A$21:$A$100,1)-MATCH(A100,$A$21:$A$100,1))*3+3,$AI$21:$AU$100,5+MATCH(FSR_M,AN$16:$AU$16),0),VLOOKUP(3,$AI$21:$AU$100,5+MATCH((MATCH($D$16,$A$21:$A$100,1)-MATCH($A100,$A$21:$A$100,1))*3,$AN$16:$AU$16,1),0))</f>
        <v>#N/A</v>
      </c>
      <c r="AE100" s="192" t="e">
        <f>VLOOKUP((MATCH(LastFSR,$A$21:$A$100,1)-MATCH(A100,$A$21:$A$100,1))*3+3,$AI$21:$AU$100,5+MATCH(FSR_M,AN$16:$AU$16),0)</f>
        <v>#N/A</v>
      </c>
      <c r="AF100" s="192" t="e">
        <f t="shared" si="61"/>
        <v>#N/A</v>
      </c>
      <c r="AG100" s="17"/>
      <c r="AH100" s="17"/>
      <c r="AI100" s="89">
        <f t="shared" si="70"/>
        <v>-51</v>
      </c>
      <c r="AJ100" s="121" t="e">
        <f>VLOOKUP(AI100,'User Entries'!$A$78:$E$157,2,0)</f>
        <v>#N/A</v>
      </c>
      <c r="AK100" s="88" t="e">
        <f t="shared" si="59"/>
        <v>#N/A</v>
      </c>
      <c r="AL100" s="121" t="e">
        <f t="shared" si="37"/>
        <v>#N/A</v>
      </c>
      <c r="AM100" s="17"/>
      <c r="AN100" s="163" t="e">
        <f t="shared" si="38"/>
        <v>#N/A</v>
      </c>
      <c r="AO100" s="163" t="e">
        <f t="shared" si="39"/>
        <v>#N/A</v>
      </c>
      <c r="AP100" s="163" t="e">
        <f t="shared" si="40"/>
        <v>#N/A</v>
      </c>
      <c r="AQ100" s="163" t="e">
        <f t="shared" si="41"/>
        <v>#N/A</v>
      </c>
      <c r="AR100" s="163" t="e">
        <f t="shared" si="42"/>
        <v>#N/A</v>
      </c>
      <c r="AS100" s="163" t="e">
        <f t="shared" si="43"/>
        <v>#N/A</v>
      </c>
      <c r="AT100" s="163" t="e">
        <f t="shared" si="44"/>
        <v>#N/A</v>
      </c>
      <c r="AU100" s="163" t="e">
        <f t="shared" si="45"/>
        <v>#N/A</v>
      </c>
      <c r="AV100" s="17"/>
      <c r="AW100" s="17"/>
      <c r="AX100" s="89" t="str">
        <f t="shared" si="60"/>
        <v/>
      </c>
      <c r="AY100" s="286" t="e">
        <f t="shared" si="62"/>
        <v>#N/A</v>
      </c>
      <c r="AZ100" s="287" t="e">
        <f t="shared" si="63"/>
        <v>#N/A</v>
      </c>
      <c r="BA100" s="287">
        <v>1</v>
      </c>
      <c r="BB100" s="287" t="e">
        <f t="shared" si="64"/>
        <v>#N/A</v>
      </c>
      <c r="BC100" s="287" t="e">
        <f t="shared" si="65"/>
        <v>#N/A</v>
      </c>
      <c r="BD100" s="284"/>
      <c r="BE100" s="287" t="e">
        <f t="shared" si="66"/>
        <v>#N/A</v>
      </c>
      <c r="BF100" s="287" t="e">
        <f t="shared" si="67"/>
        <v>#VALUE!</v>
      </c>
      <c r="BG100" s="287" t="e">
        <f t="shared" si="68"/>
        <v>#N/A</v>
      </c>
      <c r="BH100" s="287" t="e">
        <f>Summary_AttrorTotal!H97/Summary_AttrorTotal!J97</f>
        <v>#VALUE!</v>
      </c>
      <c r="BI100" s="287" t="e">
        <f>Summary_AttrorTotal!I97/Summary_AttrorTotal!J97</f>
        <v>#VALUE!</v>
      </c>
      <c r="BJ100" s="17"/>
      <c r="BK100" s="17"/>
      <c r="BL100" s="17"/>
      <c r="BM100" s="17"/>
      <c r="BN100" s="17"/>
      <c r="BO100" s="17"/>
      <c r="BP100" s="17"/>
      <c r="BQ100" s="17"/>
      <c r="BR100" s="17"/>
      <c r="BS100" s="17"/>
      <c r="BT100" s="17"/>
      <c r="BU100" s="17"/>
      <c r="BV100" s="17"/>
      <c r="BW100" s="17"/>
      <c r="BX100" s="17"/>
      <c r="BY100" s="17"/>
      <c r="BZ100" s="17"/>
      <c r="CA100" s="17"/>
      <c r="CB100" s="17"/>
      <c r="CC100" s="17"/>
      <c r="CD100" s="17"/>
      <c r="CE100" s="17"/>
      <c r="CF100" s="17"/>
      <c r="CG100" s="17"/>
      <c r="CH100" s="17"/>
      <c r="CI100" s="17"/>
      <c r="CJ100" s="17"/>
    </row>
    <row r="101" spans="1:88">
      <c r="A101" s="89" t="e">
        <f>Tri_Incurred_AttrorTot!A92</f>
        <v>#N/A</v>
      </c>
      <c r="B101" s="757" t="e">
        <f t="shared" si="48"/>
        <v>#N/A</v>
      </c>
      <c r="C101" s="208" t="e">
        <f>INDEX(Tri_Incurred_AttrorTot!$B92:$CC92,1,MATCH(B101,$A$21:$A$100)-$P101)/unit</f>
        <v>#N/A</v>
      </c>
      <c r="D101" s="208" t="e">
        <f>INDEX(Tri_Incurred_AttrorTot!$B92:$CC92,1,Tot_Acc_Per-$P101)/unit</f>
        <v>#VALUE!</v>
      </c>
      <c r="E101" s="87" t="e">
        <f t="shared" si="49"/>
        <v>#VALUE!</v>
      </c>
      <c r="F101" s="87" t="e">
        <f>IF(AI101-FSR_M&gt;0,VLOOKUP((MATCH(LastFSR,$A$21:$A$100,1)-MATCH(A101,$A$21:$A$100,1))*3+3,$AI$21:$AU$100,5+MATCH(FSR_M,AN$16:$AU$16),0),VLOOKUP(3,$AI$21:$AU$100,5+MATCH((MATCH($D$16,$A$21:$A$100,1)-MATCH($A101,$A$21:$A$100,1))*3,$AN$16:$AU$16,1),0))*M101</f>
        <v>#N/A</v>
      </c>
      <c r="G101" s="87" t="e">
        <f t="shared" si="50"/>
        <v>#VALUE!</v>
      </c>
      <c r="H101" s="88"/>
      <c r="J101" s="89" t="e">
        <f t="shared" si="51"/>
        <v>#N/A</v>
      </c>
      <c r="K101" s="87" t="e">
        <f t="shared" si="52"/>
        <v>#VALUE!</v>
      </c>
      <c r="L101" s="87" t="str">
        <f t="shared" si="53"/>
        <v/>
      </c>
      <c r="M101" s="279" t="e">
        <f t="shared" si="54"/>
        <v>#N/A</v>
      </c>
      <c r="N101" s="87" t="e">
        <f t="shared" si="55"/>
        <v>#VALUE!</v>
      </c>
      <c r="O101" s="88" t="e">
        <f t="shared" si="56"/>
        <v>#VALUE!</v>
      </c>
      <c r="P101" s="744">
        <f t="shared" si="69"/>
        <v>80</v>
      </c>
      <c r="R101" s="60"/>
      <c r="S101" s="20"/>
      <c r="T101" s="20"/>
      <c r="U101" s="20"/>
      <c r="V101" s="20"/>
      <c r="W101" s="20"/>
      <c r="X101" s="20"/>
      <c r="Y101" s="20"/>
      <c r="Z101" s="20"/>
      <c r="AA101" s="61"/>
      <c r="AX101" s="285"/>
      <c r="AY101" s="284"/>
      <c r="AZ101" s="284"/>
      <c r="BA101" s="284"/>
      <c r="BB101" s="284"/>
      <c r="BC101" s="284"/>
      <c r="BD101" s="284"/>
      <c r="BE101" s="284"/>
      <c r="BF101" s="284"/>
      <c r="BG101" s="284"/>
      <c r="BH101" s="284"/>
      <c r="BI101" s="284"/>
    </row>
    <row r="102" spans="1:88">
      <c r="A102" s="89" t="e">
        <f>Tri_Incurred_AttrorTot!A93</f>
        <v>#N/A</v>
      </c>
      <c r="B102" s="757" t="e">
        <f t="shared" si="48"/>
        <v>#N/A</v>
      </c>
      <c r="C102" s="208" t="e">
        <f>INDEX(Tri_Incurred_AttrorTot!$B93:$CC93,1,MATCH(B102,$A$21:$A$100)-$P102)/unit</f>
        <v>#N/A</v>
      </c>
      <c r="D102" s="208" t="e">
        <f>INDEX(Tri_Incurred_AttrorTot!$B93:$CC93,1,Tot_Acc_Per-$P102)/unit</f>
        <v>#VALUE!</v>
      </c>
      <c r="E102" s="87" t="e">
        <f t="shared" si="49"/>
        <v>#VALUE!</v>
      </c>
      <c r="F102" s="87" t="e">
        <f>IF(AI102-FSR_M&gt;0,VLOOKUP((MATCH(LastFSR,$A$21:$A$100,1)-MATCH(A102,$A$21:$A$100,1))*3+3,$AI$21:$AU$100,5+MATCH(FSR_M,AN$16:$AU$16),0),VLOOKUP(3,$AI$21:$AU$100,5+MATCH((MATCH($D$16,$A$21:$A$100,1)-MATCH($A102,$A$21:$A$100,1))*3,$AN$16:$AU$16,1),0))*M102</f>
        <v>#N/A</v>
      </c>
      <c r="G102" s="87" t="e">
        <f t="shared" si="50"/>
        <v>#VALUE!</v>
      </c>
      <c r="H102" s="88"/>
      <c r="J102" s="89" t="e">
        <f t="shared" si="51"/>
        <v>#N/A</v>
      </c>
      <c r="K102" s="87" t="e">
        <f t="shared" si="52"/>
        <v>#VALUE!</v>
      </c>
      <c r="L102" s="87" t="str">
        <f t="shared" si="53"/>
        <v/>
      </c>
      <c r="M102" s="279" t="e">
        <f t="shared" si="54"/>
        <v>#N/A</v>
      </c>
      <c r="N102" s="87" t="e">
        <f t="shared" si="55"/>
        <v>#VALUE!</v>
      </c>
      <c r="O102" s="88" t="e">
        <f t="shared" si="56"/>
        <v>#VALUE!</v>
      </c>
      <c r="P102" s="744">
        <f t="shared" si="69"/>
        <v>81</v>
      </c>
      <c r="R102" s="60"/>
      <c r="S102" s="20"/>
      <c r="T102" s="20"/>
      <c r="U102" s="20"/>
      <c r="V102" s="20"/>
      <c r="W102" s="20"/>
      <c r="X102" s="20"/>
      <c r="Y102" s="20"/>
      <c r="Z102" s="20"/>
      <c r="AA102" s="61"/>
      <c r="AX102" s="285"/>
      <c r="AY102" s="284"/>
      <c r="AZ102" s="284"/>
      <c r="BA102" s="284"/>
      <c r="BB102" s="284"/>
      <c r="BC102" s="284"/>
      <c r="BD102" s="284"/>
      <c r="BE102" s="284"/>
      <c r="BF102" s="284"/>
      <c r="BG102" s="284"/>
      <c r="BH102" s="284"/>
      <c r="BI102" s="284"/>
    </row>
    <row r="103" spans="1:88">
      <c r="A103" s="89" t="e">
        <f>Tri_Incurred_AttrorTot!A94</f>
        <v>#N/A</v>
      </c>
      <c r="B103" s="757" t="e">
        <f t="shared" si="48"/>
        <v>#N/A</v>
      </c>
      <c r="C103" s="208" t="e">
        <f>INDEX(Tri_Incurred_AttrorTot!$B94:$CC94,1,MATCH(B103,$A$21:$A$100)-$P103)/unit</f>
        <v>#N/A</v>
      </c>
      <c r="D103" s="208" t="e">
        <f>INDEX(Tri_Incurred_AttrorTot!$B94:$CC94,1,Tot_Acc_Per-$P103)/unit</f>
        <v>#VALUE!</v>
      </c>
      <c r="E103" s="87" t="e">
        <f t="shared" si="49"/>
        <v>#VALUE!</v>
      </c>
      <c r="F103" s="87" t="e">
        <f>IF(AI103-FSR_M&gt;0,VLOOKUP((MATCH(LastFSR,$A$21:$A$100,1)-MATCH(A103,$A$21:$A$100,1))*3+3,$AI$21:$AU$100,5+MATCH(FSR_M,AN$16:$AU$16),0),VLOOKUP(3,$AI$21:$AU$100,5+MATCH((MATCH($D$16,$A$21:$A$100,1)-MATCH($A103,$A$21:$A$100,1))*3,$AN$16:$AU$16,1),0))*M103</f>
        <v>#N/A</v>
      </c>
      <c r="G103" s="87" t="e">
        <f t="shared" si="50"/>
        <v>#VALUE!</v>
      </c>
      <c r="H103" s="88"/>
      <c r="J103" s="89" t="e">
        <f t="shared" si="51"/>
        <v>#N/A</v>
      </c>
      <c r="K103" s="87" t="e">
        <f t="shared" si="52"/>
        <v>#VALUE!</v>
      </c>
      <c r="L103" s="87" t="str">
        <f t="shared" si="53"/>
        <v/>
      </c>
      <c r="M103" s="279" t="e">
        <f t="shared" si="54"/>
        <v>#N/A</v>
      </c>
      <c r="N103" s="87" t="e">
        <f t="shared" si="55"/>
        <v>#VALUE!</v>
      </c>
      <c r="O103" s="88" t="e">
        <f t="shared" si="56"/>
        <v>#VALUE!</v>
      </c>
      <c r="P103" s="744">
        <f t="shared" si="69"/>
        <v>82</v>
      </c>
      <c r="R103" s="60"/>
      <c r="S103" s="20"/>
      <c r="T103" s="20"/>
      <c r="U103" s="20"/>
      <c r="V103" s="20"/>
      <c r="W103" s="20"/>
      <c r="X103" s="20"/>
      <c r="Y103" s="20"/>
      <c r="Z103" s="20"/>
      <c r="AA103" s="61"/>
      <c r="AX103" s="285"/>
      <c r="AY103" s="284"/>
      <c r="AZ103" s="284"/>
      <c r="BA103" s="284"/>
      <c r="BB103" s="284"/>
      <c r="BC103" s="284"/>
      <c r="BD103" s="284"/>
      <c r="BE103" s="284"/>
      <c r="BF103" s="284"/>
      <c r="BG103" s="284"/>
      <c r="BH103" s="284"/>
      <c r="BI103" s="284"/>
    </row>
    <row r="104" spans="1:88">
      <c r="A104" s="89" t="e">
        <f>Tri_Incurred_AttrorTot!A95</f>
        <v>#N/A</v>
      </c>
      <c r="B104" s="757" t="e">
        <f t="shared" si="48"/>
        <v>#N/A</v>
      </c>
      <c r="C104" s="208" t="e">
        <f>INDEX(Tri_Incurred_AttrorTot!$B95:$CC95,1,MATCH(B104,$A$21:$A$100)-$P104)/unit</f>
        <v>#N/A</v>
      </c>
      <c r="D104" s="208" t="e">
        <f>INDEX(Tri_Incurred_AttrorTot!$B95:$CC95,1,Tot_Acc_Per-$P104)/unit</f>
        <v>#VALUE!</v>
      </c>
      <c r="E104" s="87" t="e">
        <f t="shared" si="49"/>
        <v>#VALUE!</v>
      </c>
      <c r="F104" s="87" t="e">
        <f>IF(AI104-FSR_M&gt;0,VLOOKUP((MATCH(LastFSR,$A$21:$A$100,1)-MATCH(A104,$A$21:$A$100,1))*3+3,$AI$21:$AU$100,5+MATCH(FSR_M,AN$16:$AU$16),0),VLOOKUP(3,$AI$21:$AU$100,5+MATCH((MATCH($D$16,$A$21:$A$100,1)-MATCH($A104,$A$21:$A$100,1))*3,$AN$16:$AU$16,1),0))*M104</f>
        <v>#N/A</v>
      </c>
      <c r="G104" s="87" t="e">
        <f t="shared" si="50"/>
        <v>#VALUE!</v>
      </c>
      <c r="H104" s="88"/>
      <c r="J104" s="89" t="e">
        <f t="shared" si="51"/>
        <v>#N/A</v>
      </c>
      <c r="K104" s="87" t="e">
        <f t="shared" si="52"/>
        <v>#VALUE!</v>
      </c>
      <c r="L104" s="87" t="str">
        <f t="shared" si="53"/>
        <v/>
      </c>
      <c r="M104" s="279" t="e">
        <f t="shared" si="54"/>
        <v>#N/A</v>
      </c>
      <c r="N104" s="87" t="e">
        <f t="shared" si="55"/>
        <v>#VALUE!</v>
      </c>
      <c r="O104" s="88" t="e">
        <f t="shared" si="56"/>
        <v>#VALUE!</v>
      </c>
      <c r="P104" s="744">
        <f t="shared" si="69"/>
        <v>83</v>
      </c>
      <c r="R104" s="60"/>
      <c r="S104" s="20"/>
      <c r="T104" s="20"/>
      <c r="U104" s="20"/>
      <c r="V104" s="20"/>
      <c r="W104" s="20"/>
      <c r="X104" s="20"/>
      <c r="Y104" s="20"/>
      <c r="Z104" s="20"/>
      <c r="AA104" s="61"/>
      <c r="AX104" s="285"/>
      <c r="AY104" s="284"/>
      <c r="AZ104" s="284"/>
      <c r="BA104" s="284"/>
      <c r="BB104" s="284"/>
      <c r="BC104" s="284"/>
      <c r="BD104" s="284"/>
      <c r="BE104" s="284"/>
      <c r="BF104" s="284"/>
      <c r="BG104" s="284"/>
      <c r="BH104" s="284"/>
      <c r="BI104" s="284"/>
    </row>
    <row r="105" spans="1:88">
      <c r="A105" s="89" t="e">
        <f>Tri_Incurred_AttrorTot!A96</f>
        <v>#N/A</v>
      </c>
      <c r="B105" s="757" t="e">
        <f t="shared" si="48"/>
        <v>#N/A</v>
      </c>
      <c r="C105" s="208" t="e">
        <f>INDEX(Tri_Incurred_AttrorTot!$B96:$CC96,1,MATCH(B105,$A$21:$A$100)-$P105)/unit</f>
        <v>#N/A</v>
      </c>
      <c r="D105" s="208" t="e">
        <f>INDEX(Tri_Incurred_AttrorTot!$B96:$CC96,1,Tot_Acc_Per-$P105)/unit</f>
        <v>#VALUE!</v>
      </c>
      <c r="E105" s="87" t="e">
        <f t="shared" si="49"/>
        <v>#VALUE!</v>
      </c>
      <c r="F105" s="87" t="e">
        <f>IF(AI105-FSR_M&gt;0,VLOOKUP((MATCH(LastFSR,$A$21:$A$100,1)-MATCH(A105,$A$21:$A$100,1))*3+3,$AI$21:$AU$100,5+MATCH(FSR_M,AN$16:$AU$16),0),VLOOKUP(3,$AI$21:$AU$100,5+MATCH((MATCH($D$16,$A$21:$A$100,1)-MATCH($A105,$A$21:$A$100,1))*3,$AN$16:$AU$16,1),0))*M105</f>
        <v>#N/A</v>
      </c>
      <c r="G105" s="87" t="e">
        <f t="shared" si="50"/>
        <v>#VALUE!</v>
      </c>
      <c r="H105" s="88"/>
      <c r="J105" s="89" t="e">
        <f t="shared" si="51"/>
        <v>#N/A</v>
      </c>
      <c r="K105" s="87" t="e">
        <f t="shared" si="52"/>
        <v>#VALUE!</v>
      </c>
      <c r="L105" s="87" t="str">
        <f t="shared" si="53"/>
        <v/>
      </c>
      <c r="M105" s="279" t="e">
        <f t="shared" si="54"/>
        <v>#N/A</v>
      </c>
      <c r="N105" s="87" t="e">
        <f t="shared" si="55"/>
        <v>#VALUE!</v>
      </c>
      <c r="O105" s="88" t="e">
        <f t="shared" si="56"/>
        <v>#VALUE!</v>
      </c>
      <c r="P105" s="744">
        <f t="shared" si="69"/>
        <v>84</v>
      </c>
      <c r="R105" s="60"/>
      <c r="S105" s="20"/>
      <c r="T105" s="20"/>
      <c r="U105" s="20"/>
      <c r="V105" s="20"/>
      <c r="W105" s="20"/>
      <c r="X105" s="20"/>
      <c r="Y105" s="20"/>
      <c r="Z105" s="20"/>
      <c r="AA105" s="61"/>
      <c r="AX105" s="285"/>
      <c r="AY105" s="284"/>
      <c r="AZ105" s="284"/>
      <c r="BA105" s="284"/>
      <c r="BB105" s="284"/>
      <c r="BC105" s="284"/>
      <c r="BD105" s="284"/>
      <c r="BE105" s="284"/>
      <c r="BF105" s="284"/>
      <c r="BG105" s="284"/>
      <c r="BH105" s="284"/>
      <c r="BI105" s="284"/>
    </row>
    <row r="106" spans="1:88">
      <c r="A106" s="89" t="e">
        <f>Tri_Incurred_AttrorTot!A97</f>
        <v>#N/A</v>
      </c>
      <c r="B106" s="757" t="e">
        <f t="shared" si="48"/>
        <v>#N/A</v>
      </c>
      <c r="C106" s="208" t="e">
        <f>INDEX(Tri_Incurred_AttrorTot!$B97:$CC97,1,MATCH(B106,$A$21:$A$100)-$P106)/unit</f>
        <v>#N/A</v>
      </c>
      <c r="D106" s="208" t="e">
        <f>INDEX(Tri_Incurred_AttrorTot!$B97:$CC97,1,Tot_Acc_Per-$P106)/unit</f>
        <v>#VALUE!</v>
      </c>
      <c r="E106" s="87" t="e">
        <f t="shared" si="49"/>
        <v>#VALUE!</v>
      </c>
      <c r="F106" s="87" t="e">
        <f>IF(AI106-FSR_M&gt;0,VLOOKUP((MATCH(LastFSR,$A$21:$A$100,1)-MATCH(A106,$A$21:$A$100,1))*3+3,$AI$21:$AU$100,5+MATCH(FSR_M,AN$16:$AU$16),0),VLOOKUP(3,$AI$21:$AU$100,5+MATCH((MATCH($D$16,$A$21:$A$100,1)-MATCH($A106,$A$21:$A$100,1))*3,$AN$16:$AU$16,1),0))*M106</f>
        <v>#N/A</v>
      </c>
      <c r="G106" s="87" t="e">
        <f t="shared" si="50"/>
        <v>#VALUE!</v>
      </c>
      <c r="H106" s="88"/>
      <c r="J106" s="89" t="e">
        <f t="shared" si="51"/>
        <v>#N/A</v>
      </c>
      <c r="K106" s="87" t="e">
        <f t="shared" si="52"/>
        <v>#VALUE!</v>
      </c>
      <c r="L106" s="87" t="str">
        <f t="shared" si="53"/>
        <v/>
      </c>
      <c r="M106" s="279" t="e">
        <f t="shared" si="54"/>
        <v>#N/A</v>
      </c>
      <c r="N106" s="87" t="e">
        <f t="shared" si="55"/>
        <v>#VALUE!</v>
      </c>
      <c r="O106" s="88" t="e">
        <f t="shared" si="56"/>
        <v>#VALUE!</v>
      </c>
      <c r="P106" s="744">
        <f t="shared" si="69"/>
        <v>85</v>
      </c>
      <c r="R106" s="60"/>
      <c r="S106" s="20"/>
      <c r="T106" s="20"/>
      <c r="U106" s="20"/>
      <c r="V106" s="20"/>
      <c r="W106" s="20"/>
      <c r="X106" s="20"/>
      <c r="Y106" s="20"/>
      <c r="Z106" s="20"/>
      <c r="AA106" s="61"/>
      <c r="AX106" s="285"/>
      <c r="AY106" s="284"/>
      <c r="AZ106" s="284"/>
      <c r="BA106" s="284"/>
      <c r="BB106" s="284"/>
      <c r="BC106" s="284"/>
      <c r="BD106" s="284"/>
      <c r="BE106" s="284"/>
      <c r="BF106" s="284"/>
      <c r="BG106" s="284"/>
      <c r="BH106" s="284"/>
      <c r="BI106" s="284"/>
    </row>
    <row r="107" spans="1:88">
      <c r="A107" s="89" t="e">
        <f>Tri_Incurred_AttrorTot!A98</f>
        <v>#N/A</v>
      </c>
      <c r="B107" s="757" t="e">
        <f t="shared" si="48"/>
        <v>#N/A</v>
      </c>
      <c r="C107" s="208" t="e">
        <f>INDEX(Tri_Incurred_AttrorTot!$B98:$CC98,1,MATCH(B107,$A$21:$A$100)-$P107)/unit</f>
        <v>#N/A</v>
      </c>
      <c r="D107" s="208" t="e">
        <f>INDEX(Tri_Incurred_AttrorTot!$B98:$CC98,1,Tot_Acc_Per-$P107)/unit</f>
        <v>#VALUE!</v>
      </c>
      <c r="E107" s="87" t="e">
        <f t="shared" si="49"/>
        <v>#VALUE!</v>
      </c>
      <c r="F107" s="87" t="e">
        <f>IF(AI107-FSR_M&gt;0,VLOOKUP((MATCH(LastFSR,$A$21:$A$100,1)-MATCH(A107,$A$21:$A$100,1))*3+3,$AI$21:$AU$100,5+MATCH(FSR_M,AN$16:$AU$16),0),VLOOKUP(3,$AI$21:$AU$100,5+MATCH((MATCH($D$16,$A$21:$A$100,1)-MATCH($A107,$A$21:$A$100,1))*3,$AN$16:$AU$16,1),0))*M107</f>
        <v>#N/A</v>
      </c>
      <c r="G107" s="87" t="e">
        <f t="shared" si="50"/>
        <v>#VALUE!</v>
      </c>
      <c r="H107" s="88"/>
      <c r="J107" s="89" t="e">
        <f t="shared" si="51"/>
        <v>#N/A</v>
      </c>
      <c r="K107" s="87" t="e">
        <f t="shared" si="52"/>
        <v>#VALUE!</v>
      </c>
      <c r="L107" s="87" t="str">
        <f t="shared" si="53"/>
        <v/>
      </c>
      <c r="M107" s="279" t="e">
        <f t="shared" si="54"/>
        <v>#N/A</v>
      </c>
      <c r="N107" s="87" t="e">
        <f t="shared" si="55"/>
        <v>#VALUE!</v>
      </c>
      <c r="O107" s="88" t="e">
        <f t="shared" si="56"/>
        <v>#VALUE!</v>
      </c>
      <c r="P107" s="744">
        <f t="shared" si="69"/>
        <v>86</v>
      </c>
      <c r="R107" s="96"/>
      <c r="S107" s="97"/>
      <c r="T107" s="97"/>
      <c r="U107" s="97"/>
      <c r="V107" s="97"/>
      <c r="W107" s="97"/>
      <c r="X107" s="97"/>
      <c r="Y107" s="97"/>
      <c r="Z107" s="97"/>
      <c r="AA107" s="61"/>
      <c r="AX107" s="285"/>
      <c r="AY107" s="284"/>
      <c r="AZ107" s="284"/>
      <c r="BA107" s="284"/>
      <c r="BB107" s="284"/>
      <c r="BC107" s="284"/>
      <c r="BD107" s="284"/>
      <c r="BE107" s="284"/>
      <c r="BF107" s="284"/>
      <c r="BG107" s="284"/>
      <c r="BH107" s="284"/>
      <c r="BI107" s="284"/>
    </row>
    <row r="108" spans="1:88">
      <c r="A108" s="89" t="e">
        <f>Tri_Incurred_AttrorTot!A99</f>
        <v>#N/A</v>
      </c>
      <c r="B108" s="757" t="e">
        <f t="shared" si="48"/>
        <v>#N/A</v>
      </c>
      <c r="C108" s="208" t="e">
        <f>INDEX(Tri_Incurred_AttrorTot!$B99:$CC99,1,MATCH(B108,$A$21:$A$100)-$P108)/unit</f>
        <v>#N/A</v>
      </c>
      <c r="D108" s="208" t="e">
        <f>INDEX(Tri_Incurred_AttrorTot!$B99:$CC99,1,Tot_Acc_Per-$P108)/unit</f>
        <v>#VALUE!</v>
      </c>
      <c r="E108" s="87" t="e">
        <f t="shared" si="49"/>
        <v>#VALUE!</v>
      </c>
      <c r="F108" s="87" t="e">
        <f>IF(AI108-FSR_M&gt;0,VLOOKUP((MATCH(LastFSR,$A$21:$A$100,1)-MATCH(A108,$A$21:$A$100,1))*3+3,$AI$21:$AU$100,5+MATCH(FSR_M,AN$16:$AU$16),0),VLOOKUP(3,$AI$21:$AU$100,5+MATCH((MATCH($D$16,$A$21:$A$100,1)-MATCH($A108,$A$21:$A$100,1))*3,$AN$16:$AU$16,1),0))*M108</f>
        <v>#N/A</v>
      </c>
      <c r="G108" s="87" t="e">
        <f t="shared" si="50"/>
        <v>#VALUE!</v>
      </c>
      <c r="H108" s="88"/>
      <c r="J108" s="89" t="e">
        <f t="shared" si="51"/>
        <v>#N/A</v>
      </c>
      <c r="K108" s="87" t="e">
        <f t="shared" si="52"/>
        <v>#VALUE!</v>
      </c>
      <c r="L108" s="87" t="str">
        <f t="shared" si="53"/>
        <v/>
      </c>
      <c r="M108" s="279" t="e">
        <f t="shared" si="54"/>
        <v>#N/A</v>
      </c>
      <c r="N108" s="87" t="e">
        <f t="shared" si="55"/>
        <v>#VALUE!</v>
      </c>
      <c r="O108" s="88" t="e">
        <f t="shared" si="56"/>
        <v>#VALUE!</v>
      </c>
      <c r="P108" s="744">
        <f t="shared" si="69"/>
        <v>87</v>
      </c>
      <c r="AX108" s="285"/>
      <c r="AY108" s="284"/>
      <c r="AZ108" s="284"/>
      <c r="BA108" s="284"/>
      <c r="BB108" s="284"/>
      <c r="BC108" s="284"/>
      <c r="BD108" s="284"/>
      <c r="BE108" s="284"/>
      <c r="BF108" s="284"/>
      <c r="BG108" s="284"/>
      <c r="BH108" s="284"/>
      <c r="BI108" s="284"/>
    </row>
    <row r="109" spans="1:88">
      <c r="AX109" s="285"/>
      <c r="AY109" s="284"/>
      <c r="AZ109" s="284"/>
      <c r="BA109" s="284"/>
      <c r="BB109" s="284"/>
      <c r="BC109" s="284"/>
      <c r="BD109" s="284"/>
      <c r="BE109" s="284"/>
      <c r="BF109" s="284"/>
      <c r="BG109" s="284"/>
      <c r="BH109" s="284"/>
      <c r="BI109" s="284"/>
    </row>
    <row r="110" spans="1:88">
      <c r="AX110" s="285"/>
      <c r="AY110" s="284"/>
      <c r="AZ110" s="284"/>
      <c r="BA110" s="284"/>
      <c r="BB110" s="284"/>
      <c r="BC110" s="284"/>
      <c r="BD110" s="284"/>
      <c r="BE110" s="284"/>
      <c r="BF110" s="284"/>
      <c r="BG110" s="284"/>
      <c r="BH110" s="284"/>
      <c r="BI110" s="284"/>
    </row>
    <row r="111" spans="1:88">
      <c r="AX111" s="285"/>
      <c r="AY111" s="284"/>
      <c r="AZ111" s="284"/>
      <c r="BA111" s="284"/>
      <c r="BB111" s="284"/>
      <c r="BC111" s="284"/>
      <c r="BD111" s="284"/>
      <c r="BE111" s="284"/>
      <c r="BF111" s="284"/>
      <c r="BG111" s="284"/>
      <c r="BH111" s="284"/>
      <c r="BI111" s="284"/>
    </row>
    <row r="112" spans="1:88">
      <c r="AX112" s="285"/>
      <c r="AY112" s="284"/>
      <c r="AZ112" s="284"/>
      <c r="BA112" s="284"/>
      <c r="BB112" s="284"/>
      <c r="BC112" s="284"/>
      <c r="BD112" s="284"/>
      <c r="BE112" s="284"/>
      <c r="BF112" s="284"/>
      <c r="BG112" s="284"/>
      <c r="BH112" s="284"/>
      <c r="BI112" s="284"/>
    </row>
    <row r="113" spans="18:61">
      <c r="R113" s="20"/>
      <c r="S113" s="20"/>
      <c r="T113" s="20"/>
      <c r="U113" s="20"/>
      <c r="V113" s="20"/>
      <c r="W113" s="20"/>
      <c r="X113" s="20"/>
      <c r="Y113" s="20"/>
      <c r="Z113" s="20"/>
      <c r="AA113" s="20"/>
      <c r="AX113" s="285"/>
      <c r="AY113" s="284"/>
      <c r="AZ113" s="284"/>
      <c r="BA113" s="284"/>
      <c r="BB113" s="284"/>
      <c r="BC113" s="284"/>
      <c r="BD113" s="284"/>
      <c r="BE113" s="284"/>
      <c r="BF113" s="284"/>
      <c r="BG113" s="284"/>
      <c r="BH113" s="284"/>
      <c r="BI113" s="284"/>
    </row>
    <row r="114" spans="18:61">
      <c r="R114" s="20"/>
      <c r="S114" s="20"/>
      <c r="T114" s="20"/>
      <c r="U114" s="20"/>
      <c r="V114" s="20"/>
      <c r="W114" s="20"/>
      <c r="X114" s="20"/>
      <c r="Y114" s="20"/>
      <c r="Z114" s="20"/>
      <c r="AA114" s="20"/>
      <c r="AX114" s="285"/>
      <c r="AY114" s="284"/>
      <c r="AZ114" s="284"/>
      <c r="BA114" s="284"/>
      <c r="BB114" s="284"/>
      <c r="BC114" s="284"/>
      <c r="BD114" s="284"/>
      <c r="BE114" s="284"/>
      <c r="BF114" s="284"/>
      <c r="BG114" s="284"/>
      <c r="BH114" s="284"/>
      <c r="BI114" s="284"/>
    </row>
    <row r="115" spans="18:61">
      <c r="R115" s="20"/>
      <c r="S115" s="20"/>
      <c r="T115" s="20"/>
      <c r="U115" s="20"/>
      <c r="V115" s="20"/>
      <c r="W115" s="20"/>
      <c r="X115" s="20"/>
      <c r="Y115" s="20"/>
      <c r="Z115" s="20"/>
      <c r="AA115" s="20"/>
      <c r="AX115" s="285"/>
      <c r="AY115" s="284"/>
      <c r="AZ115" s="284"/>
      <c r="BA115" s="284"/>
      <c r="BB115" s="284"/>
      <c r="BC115" s="284"/>
      <c r="BD115" s="284"/>
      <c r="BE115" s="284"/>
      <c r="BF115" s="284"/>
      <c r="BG115" s="284"/>
      <c r="BH115" s="284"/>
      <c r="BI115" s="284"/>
    </row>
    <row r="116" spans="18:61">
      <c r="R116" s="20"/>
      <c r="S116" s="20"/>
      <c r="T116" s="20"/>
      <c r="U116" s="20"/>
      <c r="V116" s="20"/>
      <c r="W116" s="20"/>
      <c r="X116" s="20"/>
      <c r="Y116" s="20"/>
      <c r="Z116" s="20"/>
      <c r="AA116" s="20"/>
      <c r="AX116" s="285"/>
      <c r="AY116" s="284"/>
      <c r="AZ116" s="284"/>
      <c r="BA116" s="284"/>
      <c r="BB116" s="284"/>
      <c r="BC116" s="284"/>
      <c r="BD116" s="284"/>
      <c r="BE116" s="284"/>
      <c r="BF116" s="284"/>
      <c r="BG116" s="284"/>
      <c r="BH116" s="284"/>
      <c r="BI116" s="284"/>
    </row>
    <row r="117" spans="18:61">
      <c r="R117" s="20"/>
      <c r="S117" s="20"/>
      <c r="T117" s="20"/>
      <c r="U117" s="20"/>
      <c r="V117" s="20"/>
      <c r="W117" s="20"/>
      <c r="X117" s="20"/>
      <c r="Y117" s="20"/>
      <c r="Z117" s="20"/>
      <c r="AA117" s="20"/>
      <c r="AX117" s="285"/>
      <c r="AY117" s="284"/>
      <c r="AZ117" s="284"/>
      <c r="BA117" s="284"/>
      <c r="BB117" s="284"/>
      <c r="BC117" s="284"/>
      <c r="BD117" s="284"/>
      <c r="BE117" s="284"/>
      <c r="BF117" s="284"/>
      <c r="BG117" s="284"/>
      <c r="BH117" s="284"/>
      <c r="BI117" s="284"/>
    </row>
    <row r="118" spans="18:61">
      <c r="R118" s="20"/>
      <c r="S118" s="20"/>
      <c r="T118" s="20"/>
      <c r="U118" s="20"/>
      <c r="V118" s="20"/>
      <c r="W118" s="20"/>
      <c r="X118" s="20"/>
      <c r="Y118" s="20"/>
      <c r="Z118" s="20"/>
      <c r="AA118" s="20"/>
      <c r="AX118" s="285"/>
      <c r="AY118" s="284"/>
      <c r="AZ118" s="284"/>
      <c r="BA118" s="284"/>
      <c r="BB118" s="284"/>
      <c r="BC118" s="284"/>
      <c r="BD118" s="284"/>
      <c r="BE118" s="284"/>
      <c r="BF118" s="284"/>
      <c r="BG118" s="284"/>
      <c r="BH118" s="284"/>
      <c r="BI118" s="284"/>
    </row>
    <row r="119" spans="18:61">
      <c r="AX119" s="285"/>
      <c r="AY119" s="284"/>
      <c r="AZ119" s="284"/>
      <c r="BA119" s="284"/>
      <c r="BB119" s="284"/>
      <c r="BC119" s="284"/>
      <c r="BD119" s="284"/>
      <c r="BE119" s="284"/>
      <c r="BF119" s="284"/>
      <c r="BG119" s="284"/>
      <c r="BH119" s="284"/>
      <c r="BI119" s="284"/>
    </row>
    <row r="120" spans="18:61">
      <c r="AX120" s="285"/>
      <c r="AY120" s="284"/>
      <c r="AZ120" s="284"/>
      <c r="BA120" s="284"/>
      <c r="BB120" s="284"/>
      <c r="BC120" s="284"/>
      <c r="BD120" s="284"/>
      <c r="BE120" s="284"/>
      <c r="BF120" s="284"/>
      <c r="BG120" s="284"/>
      <c r="BH120" s="284"/>
      <c r="BI120" s="284"/>
    </row>
    <row r="121" spans="18:61">
      <c r="AX121" s="285"/>
      <c r="AY121" s="284"/>
      <c r="AZ121" s="284"/>
      <c r="BA121" s="284"/>
      <c r="BB121" s="284"/>
      <c r="BC121" s="284"/>
      <c r="BD121" s="284"/>
      <c r="BE121" s="284"/>
      <c r="BF121" s="284"/>
      <c r="BG121" s="284"/>
      <c r="BH121" s="284"/>
      <c r="BI121" s="284"/>
    </row>
    <row r="122" spans="18:61">
      <c r="AX122" s="285"/>
      <c r="AY122" s="284"/>
      <c r="AZ122" s="284"/>
      <c r="BA122" s="284"/>
      <c r="BB122" s="284"/>
      <c r="BC122" s="284"/>
      <c r="BD122" s="284"/>
      <c r="BE122" s="284"/>
      <c r="BF122" s="284"/>
      <c r="BG122" s="284"/>
      <c r="BH122" s="284"/>
      <c r="BI122" s="284"/>
    </row>
    <row r="123" spans="18:61">
      <c r="AX123" s="285"/>
      <c r="AY123" s="284"/>
      <c r="AZ123" s="284"/>
      <c r="BA123" s="284"/>
      <c r="BB123" s="284"/>
      <c r="BC123" s="284"/>
      <c r="BD123" s="284"/>
      <c r="BE123" s="284"/>
      <c r="BF123" s="284"/>
      <c r="BG123" s="284"/>
      <c r="BH123" s="284"/>
      <c r="BI123" s="284"/>
    </row>
    <row r="124" spans="18:61">
      <c r="AX124" s="285"/>
      <c r="AY124" s="284"/>
      <c r="AZ124" s="284"/>
      <c r="BA124" s="284"/>
      <c r="BB124" s="284"/>
      <c r="BC124" s="284"/>
      <c r="BD124" s="284"/>
      <c r="BE124" s="284"/>
      <c r="BF124" s="284"/>
      <c r="BG124" s="284"/>
      <c r="BH124" s="284"/>
      <c r="BI124" s="284"/>
    </row>
    <row r="125" spans="18:61">
      <c r="AX125" s="285"/>
      <c r="AY125" s="284"/>
      <c r="AZ125" s="284"/>
      <c r="BA125" s="284"/>
      <c r="BB125" s="284"/>
      <c r="BC125" s="284"/>
      <c r="BD125" s="284"/>
      <c r="BE125" s="284"/>
      <c r="BF125" s="284"/>
      <c r="BG125" s="284"/>
      <c r="BH125" s="284"/>
      <c r="BI125" s="284"/>
    </row>
    <row r="126" spans="18:61">
      <c r="AX126" s="285"/>
      <c r="AY126" s="284"/>
      <c r="AZ126" s="284"/>
      <c r="BA126" s="284"/>
      <c r="BB126" s="284"/>
      <c r="BC126" s="284"/>
      <c r="BD126" s="284"/>
      <c r="BE126" s="284"/>
      <c r="BF126" s="284"/>
      <c r="BG126" s="284"/>
      <c r="BH126" s="284"/>
      <c r="BI126" s="284"/>
    </row>
    <row r="127" spans="18:61">
      <c r="AX127" s="285"/>
      <c r="AY127" s="284"/>
      <c r="AZ127" s="284"/>
      <c r="BA127" s="284"/>
      <c r="BB127" s="284"/>
      <c r="BC127" s="284"/>
      <c r="BD127" s="284"/>
      <c r="BE127" s="284"/>
      <c r="BF127" s="284"/>
      <c r="BG127" s="284"/>
      <c r="BH127" s="284"/>
      <c r="BI127" s="284"/>
    </row>
    <row r="128" spans="18:61">
      <c r="AX128" s="285"/>
      <c r="AY128" s="284"/>
      <c r="AZ128" s="284"/>
      <c r="BA128" s="284"/>
      <c r="BB128" s="284"/>
      <c r="BC128" s="284"/>
      <c r="BD128" s="284"/>
      <c r="BE128" s="284"/>
      <c r="BF128" s="284"/>
      <c r="BG128" s="284"/>
      <c r="BH128" s="284"/>
      <c r="BI128" s="284"/>
    </row>
    <row r="129" spans="50:61">
      <c r="AX129" s="285"/>
      <c r="AY129" s="284"/>
      <c r="AZ129" s="284"/>
      <c r="BA129" s="284"/>
      <c r="BB129" s="284"/>
      <c r="BC129" s="284"/>
      <c r="BD129" s="284"/>
      <c r="BE129" s="284"/>
      <c r="BF129" s="284"/>
      <c r="BG129" s="284"/>
      <c r="BH129" s="284"/>
      <c r="BI129" s="284"/>
    </row>
    <row r="130" spans="50:61">
      <c r="AX130" s="285"/>
      <c r="AY130" s="284"/>
      <c r="AZ130" s="284"/>
      <c r="BA130" s="284"/>
      <c r="BB130" s="284"/>
      <c r="BC130" s="284"/>
      <c r="BD130" s="284"/>
      <c r="BE130" s="284"/>
      <c r="BF130" s="284"/>
      <c r="BG130" s="284"/>
      <c r="BH130" s="284"/>
      <c r="BI130" s="284"/>
    </row>
    <row r="131" spans="50:61">
      <c r="AX131" s="285"/>
      <c r="AY131" s="284"/>
      <c r="AZ131" s="284"/>
      <c r="BA131" s="284"/>
      <c r="BB131" s="284"/>
      <c r="BC131" s="284"/>
      <c r="BD131" s="284"/>
      <c r="BE131" s="284"/>
      <c r="BF131" s="284"/>
      <c r="BG131" s="284"/>
      <c r="BH131" s="284"/>
      <c r="BI131" s="284"/>
    </row>
    <row r="132" spans="50:61">
      <c r="AX132" s="285"/>
      <c r="AY132" s="284"/>
      <c r="AZ132" s="284"/>
      <c r="BA132" s="284"/>
      <c r="BB132" s="284"/>
      <c r="BC132" s="284"/>
      <c r="BD132" s="284"/>
      <c r="BE132" s="284"/>
      <c r="BF132" s="284"/>
      <c r="BG132" s="284"/>
      <c r="BH132" s="284"/>
      <c r="BI132" s="284"/>
    </row>
    <row r="133" spans="50:61">
      <c r="AX133" s="285"/>
      <c r="AY133" s="284"/>
      <c r="AZ133" s="284"/>
      <c r="BA133" s="284"/>
      <c r="BB133" s="284"/>
      <c r="BC133" s="284"/>
      <c r="BD133" s="284"/>
      <c r="BE133" s="284"/>
      <c r="BF133" s="284"/>
      <c r="BG133" s="284"/>
      <c r="BH133" s="284"/>
      <c r="BI133" s="284"/>
    </row>
    <row r="134" spans="50:61">
      <c r="AX134" s="285"/>
      <c r="AY134" s="284"/>
      <c r="AZ134" s="284"/>
      <c r="BA134" s="284"/>
      <c r="BB134" s="284"/>
      <c r="BC134" s="284"/>
      <c r="BD134" s="284"/>
      <c r="BE134" s="284"/>
      <c r="BF134" s="284"/>
      <c r="BG134" s="284"/>
      <c r="BH134" s="284"/>
      <c r="BI134" s="284"/>
    </row>
    <row r="135" spans="50:61">
      <c r="AX135" s="285"/>
      <c r="AY135" s="284"/>
      <c r="AZ135" s="284"/>
      <c r="BA135" s="284"/>
      <c r="BB135" s="284"/>
      <c r="BC135" s="284"/>
      <c r="BD135" s="284"/>
      <c r="BE135" s="284"/>
      <c r="BF135" s="284"/>
      <c r="BG135" s="284"/>
      <c r="BH135" s="284"/>
      <c r="BI135" s="284"/>
    </row>
    <row r="136" spans="50:61">
      <c r="AX136" s="285"/>
      <c r="AY136" s="284"/>
      <c r="AZ136" s="284"/>
      <c r="BA136" s="284"/>
      <c r="BB136" s="284"/>
      <c r="BC136" s="284"/>
      <c r="BD136" s="284"/>
      <c r="BE136" s="284"/>
      <c r="BF136" s="284"/>
      <c r="BG136" s="284"/>
      <c r="BH136" s="284"/>
      <c r="BI136" s="284"/>
    </row>
    <row r="137" spans="50:61">
      <c r="AX137" s="285"/>
      <c r="AY137" s="284"/>
      <c r="AZ137" s="284"/>
      <c r="BA137" s="284"/>
      <c r="BB137" s="284"/>
      <c r="BC137" s="284"/>
      <c r="BD137" s="284"/>
      <c r="BE137" s="284"/>
      <c r="BF137" s="284"/>
      <c r="BG137" s="284"/>
      <c r="BH137" s="284"/>
      <c r="BI137" s="284"/>
    </row>
    <row r="138" spans="50:61">
      <c r="AX138" s="285"/>
      <c r="AY138" s="284"/>
      <c r="AZ138" s="284"/>
      <c r="BA138" s="284"/>
      <c r="BB138" s="284"/>
      <c r="BC138" s="284"/>
      <c r="BD138" s="284"/>
      <c r="BE138" s="284"/>
      <c r="BF138" s="284"/>
      <c r="BG138" s="284"/>
      <c r="BH138" s="284"/>
      <c r="BI138" s="284"/>
    </row>
    <row r="139" spans="50:61">
      <c r="AX139" s="285"/>
      <c r="AY139" s="284"/>
      <c r="AZ139" s="284"/>
      <c r="BA139" s="284"/>
      <c r="BB139" s="284"/>
      <c r="BC139" s="284"/>
      <c r="BD139" s="284"/>
      <c r="BE139" s="284"/>
      <c r="BF139" s="284"/>
      <c r="BG139" s="284"/>
      <c r="BH139" s="284"/>
      <c r="BI139" s="284"/>
    </row>
    <row r="140" spans="50:61">
      <c r="AX140" s="285"/>
      <c r="AY140" s="284"/>
      <c r="AZ140" s="284"/>
      <c r="BA140" s="284"/>
      <c r="BB140" s="284"/>
      <c r="BC140" s="284"/>
      <c r="BD140" s="284"/>
      <c r="BE140" s="284"/>
      <c r="BF140" s="284"/>
      <c r="BG140" s="284"/>
      <c r="BH140" s="284"/>
      <c r="BI140" s="284"/>
    </row>
    <row r="141" spans="50:61">
      <c r="AX141" s="285"/>
      <c r="AY141" s="284"/>
      <c r="AZ141" s="284"/>
      <c r="BA141" s="284"/>
      <c r="BB141" s="284"/>
      <c r="BC141" s="284"/>
      <c r="BD141" s="284"/>
      <c r="BE141" s="284"/>
      <c r="BF141" s="284"/>
      <c r="BG141" s="284"/>
      <c r="BH141" s="284"/>
      <c r="BI141" s="284"/>
    </row>
    <row r="142" spans="50:61">
      <c r="AX142" s="285"/>
      <c r="AY142" s="284"/>
      <c r="AZ142" s="284"/>
      <c r="BA142" s="284"/>
      <c r="BB142" s="284"/>
      <c r="BC142" s="284"/>
      <c r="BD142" s="284"/>
      <c r="BE142" s="284"/>
      <c r="BF142" s="284"/>
      <c r="BG142" s="284"/>
      <c r="BH142" s="284"/>
      <c r="BI142" s="284"/>
    </row>
    <row r="143" spans="50:61">
      <c r="AX143" s="285"/>
      <c r="AY143" s="284"/>
      <c r="AZ143" s="284"/>
      <c r="BA143" s="284"/>
      <c r="BB143" s="284"/>
      <c r="BC143" s="284"/>
      <c r="BD143" s="284"/>
      <c r="BE143" s="284"/>
      <c r="BF143" s="284"/>
      <c r="BG143" s="284"/>
      <c r="BH143" s="284"/>
      <c r="BI143" s="284"/>
    </row>
    <row r="144" spans="50:61">
      <c r="AX144" s="285"/>
      <c r="AY144" s="284"/>
      <c r="AZ144" s="284"/>
      <c r="BA144" s="284"/>
      <c r="BB144" s="284"/>
      <c r="BC144" s="284"/>
      <c r="BD144" s="284"/>
      <c r="BE144" s="284"/>
      <c r="BF144" s="284"/>
      <c r="BG144" s="284"/>
      <c r="BH144" s="284"/>
      <c r="BI144" s="284"/>
    </row>
    <row r="145" spans="50:61">
      <c r="AX145" s="285"/>
      <c r="AY145" s="284"/>
      <c r="AZ145" s="284"/>
      <c r="BA145" s="284"/>
      <c r="BB145" s="284"/>
      <c r="BC145" s="284"/>
      <c r="BD145" s="284"/>
      <c r="BE145" s="284"/>
      <c r="BF145" s="284"/>
      <c r="BG145" s="284"/>
      <c r="BH145" s="284"/>
      <c r="BI145" s="284"/>
    </row>
    <row r="146" spans="50:61">
      <c r="AX146" s="285"/>
      <c r="AY146" s="284"/>
      <c r="AZ146" s="284"/>
      <c r="BA146" s="284"/>
      <c r="BB146" s="284"/>
      <c r="BC146" s="284"/>
      <c r="BD146" s="284"/>
      <c r="BE146" s="284"/>
      <c r="BF146" s="284"/>
      <c r="BG146" s="284"/>
      <c r="BH146" s="284"/>
      <c r="BI146" s="284"/>
    </row>
    <row r="147" spans="50:61">
      <c r="AX147" s="285"/>
      <c r="AY147" s="284"/>
      <c r="AZ147" s="284"/>
      <c r="BA147" s="284"/>
      <c r="BB147" s="284"/>
      <c r="BC147" s="284"/>
      <c r="BD147" s="284"/>
      <c r="BE147" s="284"/>
      <c r="BF147" s="284"/>
      <c r="BG147" s="284"/>
      <c r="BH147" s="284"/>
      <c r="BI147" s="284"/>
    </row>
    <row r="148" spans="50:61">
      <c r="AX148" s="285"/>
      <c r="AY148" s="284"/>
      <c r="AZ148" s="284"/>
      <c r="BA148" s="284"/>
      <c r="BB148" s="284"/>
      <c r="BC148" s="284"/>
      <c r="BD148" s="284"/>
      <c r="BE148" s="284"/>
      <c r="BF148" s="284"/>
      <c r="BG148" s="284"/>
      <c r="BH148" s="284"/>
      <c r="BI148" s="284"/>
    </row>
    <row r="149" spans="50:61">
      <c r="AX149" s="285"/>
      <c r="AY149" s="284"/>
      <c r="AZ149" s="284"/>
      <c r="BA149" s="284"/>
      <c r="BB149" s="284"/>
      <c r="BC149" s="284"/>
      <c r="BD149" s="284"/>
      <c r="BE149" s="284"/>
      <c r="BF149" s="284"/>
      <c r="BG149" s="284"/>
      <c r="BH149" s="284"/>
      <c r="BI149" s="284"/>
    </row>
    <row r="150" spans="50:61">
      <c r="AX150" s="285"/>
      <c r="AY150" s="284"/>
      <c r="AZ150" s="284"/>
      <c r="BA150" s="284"/>
      <c r="BB150" s="284"/>
      <c r="BC150" s="284"/>
      <c r="BD150" s="284"/>
      <c r="BE150" s="284"/>
      <c r="BF150" s="284"/>
      <c r="BG150" s="284"/>
      <c r="BH150" s="284"/>
      <c r="BI150" s="284"/>
    </row>
    <row r="151" spans="50:61">
      <c r="AX151" s="285"/>
      <c r="AY151" s="284"/>
      <c r="AZ151" s="284"/>
      <c r="BA151" s="284"/>
      <c r="BB151" s="284"/>
      <c r="BC151" s="284"/>
      <c r="BD151" s="284"/>
      <c r="BE151" s="284"/>
      <c r="BF151" s="284"/>
      <c r="BG151" s="284"/>
      <c r="BH151" s="284"/>
      <c r="BI151" s="284"/>
    </row>
    <row r="152" spans="50:61">
      <c r="AX152" s="285"/>
      <c r="AY152" s="284"/>
      <c r="AZ152" s="284"/>
      <c r="BA152" s="284"/>
      <c r="BB152" s="284"/>
      <c r="BC152" s="284"/>
      <c r="BD152" s="284"/>
      <c r="BE152" s="284"/>
      <c r="BF152" s="284"/>
      <c r="BG152" s="284"/>
      <c r="BH152" s="284"/>
      <c r="BI152" s="284"/>
    </row>
    <row r="153" spans="50:61">
      <c r="AX153" s="285"/>
      <c r="AY153" s="284"/>
      <c r="AZ153" s="284"/>
      <c r="BA153" s="284"/>
      <c r="BB153" s="284"/>
      <c r="BC153" s="284"/>
      <c r="BD153" s="284"/>
      <c r="BE153" s="284"/>
      <c r="BF153" s="284"/>
      <c r="BG153" s="284"/>
      <c r="BH153" s="284"/>
      <c r="BI153" s="284"/>
    </row>
    <row r="154" spans="50:61">
      <c r="AX154" s="285"/>
      <c r="AY154" s="284"/>
      <c r="AZ154" s="284"/>
      <c r="BA154" s="284"/>
      <c r="BB154" s="284"/>
      <c r="BC154" s="284"/>
      <c r="BD154" s="284"/>
      <c r="BE154" s="284"/>
      <c r="BF154" s="284"/>
      <c r="BG154" s="284"/>
      <c r="BH154" s="284"/>
      <c r="BI154" s="284"/>
    </row>
    <row r="155" spans="50:61">
      <c r="AX155" s="285"/>
      <c r="AY155" s="284"/>
      <c r="AZ155" s="284"/>
      <c r="BA155" s="284"/>
      <c r="BB155" s="284"/>
      <c r="BC155" s="284"/>
      <c r="BD155" s="284"/>
      <c r="BE155" s="284"/>
      <c r="BF155" s="284"/>
      <c r="BG155" s="284"/>
      <c r="BH155" s="284"/>
      <c r="BI155" s="284"/>
    </row>
    <row r="156" spans="50:61">
      <c r="AX156" s="285"/>
      <c r="AY156" s="284"/>
      <c r="AZ156" s="284"/>
      <c r="BA156" s="284"/>
      <c r="BB156" s="284"/>
      <c r="BC156" s="284"/>
      <c r="BD156" s="284"/>
      <c r="BE156" s="284"/>
      <c r="BF156" s="284"/>
      <c r="BG156" s="284"/>
      <c r="BH156" s="284"/>
      <c r="BI156" s="284"/>
    </row>
    <row r="157" spans="50:61">
      <c r="AX157" s="285"/>
      <c r="AY157" s="284"/>
      <c r="AZ157" s="284"/>
      <c r="BA157" s="284"/>
      <c r="BB157" s="284"/>
      <c r="BC157" s="284"/>
      <c r="BD157" s="284"/>
      <c r="BE157" s="284"/>
      <c r="BF157" s="284"/>
      <c r="BG157" s="284"/>
      <c r="BH157" s="284"/>
      <c r="BI157" s="284"/>
    </row>
    <row r="158" spans="50:61">
      <c r="AX158" s="285"/>
      <c r="AY158" s="284"/>
      <c r="AZ158" s="284"/>
      <c r="BA158" s="284"/>
      <c r="BB158" s="284"/>
      <c r="BC158" s="284"/>
      <c r="BD158" s="284"/>
      <c r="BE158" s="284"/>
      <c r="BF158" s="284"/>
      <c r="BG158" s="284"/>
      <c r="BH158" s="284"/>
      <c r="BI158" s="284"/>
    </row>
    <row r="159" spans="50:61">
      <c r="AX159" s="285"/>
      <c r="AY159" s="284"/>
      <c r="AZ159" s="284"/>
      <c r="BA159" s="284"/>
      <c r="BB159" s="284"/>
      <c r="BC159" s="284"/>
      <c r="BD159" s="284"/>
      <c r="BE159" s="284"/>
      <c r="BF159" s="284"/>
      <c r="BG159" s="284"/>
      <c r="BH159" s="284"/>
      <c r="BI159" s="284"/>
    </row>
    <row r="160" spans="50:61">
      <c r="AX160" s="285"/>
      <c r="AY160" s="284"/>
      <c r="AZ160" s="284"/>
      <c r="BA160" s="284"/>
      <c r="BB160" s="284"/>
      <c r="BC160" s="284"/>
      <c r="BD160" s="284"/>
      <c r="BE160" s="284"/>
      <c r="BF160" s="284"/>
      <c r="BG160" s="284"/>
      <c r="BH160" s="284"/>
      <c r="BI160" s="284"/>
    </row>
    <row r="161" spans="50:61">
      <c r="AX161" s="285"/>
      <c r="AY161" s="284"/>
      <c r="AZ161" s="284"/>
      <c r="BA161" s="284"/>
      <c r="BB161" s="284"/>
      <c r="BC161" s="284"/>
      <c r="BD161" s="284"/>
      <c r="BE161" s="284"/>
      <c r="BF161" s="284"/>
      <c r="BG161" s="284"/>
      <c r="BH161" s="284"/>
      <c r="BI161" s="284"/>
    </row>
    <row r="162" spans="50:61">
      <c r="AX162" s="285"/>
      <c r="AY162" s="284"/>
      <c r="AZ162" s="284"/>
      <c r="BA162" s="284"/>
      <c r="BB162" s="284"/>
      <c r="BC162" s="284"/>
      <c r="BD162" s="284"/>
      <c r="BE162" s="284"/>
      <c r="BF162" s="284"/>
      <c r="BG162" s="284"/>
      <c r="BH162" s="284"/>
      <c r="BI162" s="284"/>
    </row>
    <row r="163" spans="50:61">
      <c r="AX163" s="285"/>
      <c r="AY163" s="284"/>
      <c r="AZ163" s="284"/>
      <c r="BA163" s="284"/>
      <c r="BB163" s="284"/>
      <c r="BC163" s="284"/>
      <c r="BD163" s="284"/>
      <c r="BE163" s="284"/>
      <c r="BF163" s="284"/>
      <c r="BG163" s="284"/>
      <c r="BH163" s="284"/>
      <c r="BI163" s="284"/>
    </row>
    <row r="164" spans="50:61">
      <c r="AX164" s="285"/>
      <c r="AY164" s="284"/>
      <c r="AZ164" s="284"/>
      <c r="BA164" s="284"/>
      <c r="BB164" s="284"/>
      <c r="BC164" s="284"/>
      <c r="BD164" s="284"/>
      <c r="BE164" s="284"/>
      <c r="BF164" s="284"/>
      <c r="BG164" s="284"/>
      <c r="BH164" s="284"/>
      <c r="BI164" s="284"/>
    </row>
    <row r="165" spans="50:61">
      <c r="AX165" s="285"/>
      <c r="AY165" s="284"/>
      <c r="AZ165" s="284"/>
      <c r="BA165" s="284"/>
      <c r="BB165" s="284"/>
      <c r="BC165" s="284"/>
      <c r="BD165" s="284"/>
      <c r="BE165" s="284"/>
      <c r="BF165" s="284"/>
      <c r="BG165" s="284"/>
      <c r="BH165" s="284"/>
      <c r="BI165" s="284"/>
    </row>
    <row r="166" spans="50:61">
      <c r="AX166" s="285"/>
      <c r="AY166" s="284"/>
      <c r="AZ166" s="284"/>
      <c r="BA166" s="284"/>
      <c r="BB166" s="284"/>
      <c r="BC166" s="284"/>
      <c r="BD166" s="284"/>
      <c r="BE166" s="284"/>
      <c r="BF166" s="284"/>
      <c r="BG166" s="284"/>
      <c r="BH166" s="284"/>
      <c r="BI166" s="284"/>
    </row>
    <row r="167" spans="50:61">
      <c r="AX167" s="285"/>
      <c r="AY167" s="284"/>
      <c r="AZ167" s="284"/>
      <c r="BA167" s="284"/>
      <c r="BB167" s="284"/>
      <c r="BC167" s="284"/>
      <c r="BD167" s="284"/>
      <c r="BE167" s="284"/>
      <c r="BF167" s="284"/>
      <c r="BG167" s="284"/>
      <c r="BH167" s="284"/>
      <c r="BI167" s="284"/>
    </row>
    <row r="168" spans="50:61">
      <c r="AX168" s="285"/>
      <c r="AY168" s="284"/>
      <c r="AZ168" s="284"/>
      <c r="BA168" s="284"/>
      <c r="BB168" s="284"/>
      <c r="BC168" s="284"/>
      <c r="BD168" s="284"/>
      <c r="BE168" s="284"/>
      <c r="BF168" s="284"/>
      <c r="BG168" s="284"/>
      <c r="BH168" s="284"/>
      <c r="BI168" s="284"/>
    </row>
    <row r="169" spans="50:61">
      <c r="AX169" s="285"/>
      <c r="AY169" s="284"/>
      <c r="AZ169" s="284"/>
      <c r="BA169" s="284"/>
      <c r="BB169" s="284"/>
      <c r="BC169" s="284"/>
      <c r="BD169" s="284"/>
      <c r="BE169" s="284"/>
      <c r="BF169" s="284"/>
      <c r="BG169" s="284"/>
      <c r="BH169" s="284"/>
      <c r="BI169" s="284"/>
    </row>
    <row r="170" spans="50:61">
      <c r="AX170" s="285"/>
      <c r="AY170" s="284"/>
      <c r="AZ170" s="284"/>
      <c r="BA170" s="284"/>
      <c r="BB170" s="284"/>
      <c r="BC170" s="284"/>
      <c r="BD170" s="284"/>
      <c r="BE170" s="284"/>
      <c r="BF170" s="284"/>
      <c r="BG170" s="284"/>
      <c r="BH170" s="284"/>
      <c r="BI170" s="284"/>
    </row>
    <row r="171" spans="50:61">
      <c r="AX171" s="285"/>
      <c r="AY171" s="284"/>
      <c r="AZ171" s="284"/>
      <c r="BA171" s="284"/>
      <c r="BB171" s="284"/>
      <c r="BC171" s="284"/>
      <c r="BD171" s="284"/>
      <c r="BE171" s="284"/>
      <c r="BF171" s="284"/>
      <c r="BG171" s="284"/>
      <c r="BH171" s="284"/>
      <c r="BI171" s="284"/>
    </row>
    <row r="172" spans="50:61">
      <c r="AX172" s="285"/>
      <c r="AY172" s="284"/>
      <c r="AZ172" s="284"/>
      <c r="BA172" s="284"/>
      <c r="BB172" s="284"/>
      <c r="BC172" s="284"/>
      <c r="BD172" s="284"/>
      <c r="BE172" s="284"/>
      <c r="BF172" s="284"/>
      <c r="BG172" s="284"/>
      <c r="BH172" s="284"/>
      <c r="BI172" s="284"/>
    </row>
    <row r="173" spans="50:61">
      <c r="AX173" s="285"/>
      <c r="AY173" s="284"/>
      <c r="AZ173" s="284"/>
      <c r="BA173" s="284"/>
      <c r="BB173" s="284"/>
      <c r="BC173" s="284"/>
      <c r="BD173" s="284"/>
      <c r="BE173" s="284"/>
      <c r="BF173" s="284"/>
      <c r="BG173" s="284"/>
      <c r="BH173" s="284"/>
      <c r="BI173" s="284"/>
    </row>
    <row r="174" spans="50:61">
      <c r="AX174" s="285"/>
      <c r="AY174" s="284"/>
      <c r="AZ174" s="284"/>
      <c r="BA174" s="284"/>
      <c r="BB174" s="284"/>
      <c r="BC174" s="284"/>
      <c r="BD174" s="284"/>
      <c r="BE174" s="284"/>
      <c r="BF174" s="284"/>
      <c r="BG174" s="284"/>
      <c r="BH174" s="284"/>
      <c r="BI174" s="284"/>
    </row>
    <row r="175" spans="50:61">
      <c r="AX175" s="285"/>
      <c r="AY175" s="284"/>
      <c r="AZ175" s="284"/>
      <c r="BA175" s="284"/>
      <c r="BB175" s="284"/>
      <c r="BC175" s="284"/>
      <c r="BD175" s="284"/>
      <c r="BE175" s="284"/>
      <c r="BF175" s="284"/>
      <c r="BG175" s="284"/>
      <c r="BH175" s="284"/>
      <c r="BI175" s="284"/>
    </row>
    <row r="176" spans="50:61">
      <c r="AX176" s="285"/>
      <c r="AY176" s="284"/>
      <c r="AZ176" s="284"/>
      <c r="BA176" s="284"/>
      <c r="BB176" s="284"/>
      <c r="BC176" s="284"/>
      <c r="BD176" s="284"/>
      <c r="BE176" s="284"/>
      <c r="BF176" s="284"/>
      <c r="BG176" s="284"/>
      <c r="BH176" s="284"/>
      <c r="BI176" s="284"/>
    </row>
    <row r="177" spans="50:61">
      <c r="AX177" s="285"/>
      <c r="AY177" s="284"/>
      <c r="AZ177" s="284"/>
      <c r="BA177" s="284"/>
      <c r="BB177" s="284"/>
      <c r="BC177" s="284"/>
      <c r="BD177" s="284"/>
      <c r="BE177" s="284"/>
      <c r="BF177" s="284"/>
      <c r="BG177" s="284"/>
      <c r="BH177" s="284"/>
      <c r="BI177" s="284"/>
    </row>
    <row r="178" spans="50:61">
      <c r="AX178" s="285"/>
      <c r="AY178" s="284"/>
      <c r="AZ178" s="284"/>
      <c r="BA178" s="284"/>
      <c r="BB178" s="284"/>
      <c r="BC178" s="284"/>
      <c r="BD178" s="284"/>
      <c r="BE178" s="284"/>
      <c r="BF178" s="284"/>
      <c r="BG178" s="284"/>
      <c r="BH178" s="284"/>
      <c r="BI178" s="284"/>
    </row>
    <row r="179" spans="50:61">
      <c r="AX179" s="285"/>
      <c r="AY179" s="284"/>
      <c r="AZ179" s="284"/>
      <c r="BA179" s="284"/>
      <c r="BB179" s="284"/>
      <c r="BC179" s="284"/>
      <c r="BD179" s="284"/>
      <c r="BE179" s="284"/>
      <c r="BF179" s="284"/>
      <c r="BG179" s="284"/>
      <c r="BH179" s="284"/>
      <c r="BI179" s="284"/>
    </row>
    <row r="180" spans="50:61">
      <c r="AX180" s="285"/>
      <c r="AY180" s="284"/>
      <c r="AZ180" s="284"/>
      <c r="BA180" s="284"/>
      <c r="BB180" s="284"/>
      <c r="BC180" s="284"/>
      <c r="BD180" s="284"/>
      <c r="BE180" s="284"/>
      <c r="BF180" s="284"/>
      <c r="BG180" s="284"/>
      <c r="BH180" s="284"/>
      <c r="BI180" s="284"/>
    </row>
    <row r="181" spans="50:61">
      <c r="AX181" s="285"/>
      <c r="AY181" s="284"/>
      <c r="AZ181" s="284"/>
      <c r="BA181" s="284"/>
      <c r="BB181" s="284"/>
      <c r="BC181" s="284"/>
      <c r="BD181" s="284"/>
      <c r="BE181" s="284"/>
      <c r="BF181" s="284"/>
      <c r="BG181" s="284"/>
      <c r="BH181" s="284"/>
      <c r="BI181" s="284"/>
    </row>
    <row r="182" spans="50:61">
      <c r="AX182" s="285"/>
      <c r="AY182" s="284"/>
      <c r="AZ182" s="284"/>
      <c r="BA182" s="284"/>
      <c r="BB182" s="284"/>
      <c r="BC182" s="284"/>
      <c r="BD182" s="284"/>
      <c r="BE182" s="284"/>
      <c r="BF182" s="284"/>
      <c r="BG182" s="284"/>
      <c r="BH182" s="284"/>
      <c r="BI182" s="284"/>
    </row>
    <row r="183" spans="50:61">
      <c r="AX183" s="285"/>
      <c r="AY183" s="284"/>
      <c r="AZ183" s="284"/>
      <c r="BA183" s="284"/>
      <c r="BB183" s="284"/>
      <c r="BC183" s="284"/>
      <c r="BD183" s="284"/>
      <c r="BE183" s="284"/>
      <c r="BF183" s="284"/>
      <c r="BG183" s="284"/>
      <c r="BH183" s="284"/>
      <c r="BI183" s="284"/>
    </row>
    <row r="184" spans="50:61">
      <c r="AX184" s="285"/>
      <c r="AY184" s="284"/>
      <c r="AZ184" s="284"/>
      <c r="BA184" s="284"/>
      <c r="BB184" s="284"/>
      <c r="BC184" s="284"/>
      <c r="BD184" s="284"/>
      <c r="BE184" s="284"/>
      <c r="BF184" s="284"/>
      <c r="BG184" s="284"/>
      <c r="BH184" s="284"/>
      <c r="BI184" s="284"/>
    </row>
    <row r="185" spans="50:61">
      <c r="AX185" s="285"/>
      <c r="AY185" s="284"/>
      <c r="AZ185" s="284"/>
      <c r="BA185" s="284"/>
      <c r="BB185" s="284"/>
      <c r="BC185" s="284"/>
      <c r="BD185" s="284"/>
      <c r="BE185" s="284"/>
      <c r="BF185" s="284"/>
      <c r="BG185" s="284"/>
      <c r="BH185" s="284"/>
      <c r="BI185" s="284"/>
    </row>
    <row r="186" spans="50:61">
      <c r="AX186" s="285"/>
      <c r="AY186" s="284"/>
      <c r="AZ186" s="284"/>
      <c r="BA186" s="284"/>
      <c r="BB186" s="284"/>
      <c r="BC186" s="284"/>
      <c r="BD186" s="284"/>
      <c r="BE186" s="284"/>
      <c r="BF186" s="284"/>
      <c r="BG186" s="284"/>
      <c r="BH186" s="284"/>
      <c r="BI186" s="284"/>
    </row>
    <row r="187" spans="50:61">
      <c r="AX187" s="285"/>
      <c r="AY187" s="284"/>
      <c r="AZ187" s="284"/>
      <c r="BA187" s="284"/>
      <c r="BB187" s="284"/>
      <c r="BC187" s="284"/>
      <c r="BD187" s="284"/>
      <c r="BE187" s="284"/>
      <c r="BF187" s="284"/>
      <c r="BG187" s="284"/>
      <c r="BH187" s="284"/>
      <c r="BI187" s="284"/>
    </row>
    <row r="188" spans="50:61">
      <c r="AX188" s="285"/>
      <c r="AY188" s="284"/>
      <c r="AZ188" s="284"/>
      <c r="BA188" s="284"/>
      <c r="BB188" s="284"/>
      <c r="BC188" s="284"/>
      <c r="BD188" s="284"/>
      <c r="BE188" s="284"/>
      <c r="BF188" s="284"/>
      <c r="BG188" s="284"/>
      <c r="BH188" s="284"/>
      <c r="BI188" s="284"/>
    </row>
    <row r="189" spans="50:61">
      <c r="AX189" s="285"/>
      <c r="AY189" s="284"/>
      <c r="AZ189" s="284"/>
      <c r="BA189" s="284"/>
      <c r="BB189" s="284"/>
      <c r="BC189" s="284"/>
      <c r="BD189" s="284"/>
      <c r="BE189" s="284"/>
      <c r="BF189" s="284"/>
      <c r="BG189" s="284"/>
      <c r="BH189" s="284"/>
      <c r="BI189" s="284"/>
    </row>
    <row r="190" spans="50:61">
      <c r="AX190" s="285"/>
      <c r="AY190" s="284"/>
      <c r="AZ190" s="284"/>
      <c r="BA190" s="284"/>
      <c r="BB190" s="284"/>
      <c r="BC190" s="284"/>
      <c r="BD190" s="284"/>
      <c r="BE190" s="284"/>
      <c r="BF190" s="284"/>
      <c r="BG190" s="284"/>
      <c r="BH190" s="284"/>
      <c r="BI190" s="284"/>
    </row>
    <row r="191" spans="50:61">
      <c r="AX191" s="285"/>
      <c r="AY191" s="284"/>
      <c r="AZ191" s="284"/>
      <c r="BA191" s="284"/>
      <c r="BB191" s="284"/>
      <c r="BC191" s="284"/>
      <c r="BD191" s="284"/>
      <c r="BE191" s="284"/>
      <c r="BF191" s="284"/>
      <c r="BG191" s="284"/>
      <c r="BH191" s="284"/>
      <c r="BI191" s="284"/>
    </row>
    <row r="192" spans="50:61">
      <c r="AX192" s="285"/>
      <c r="AY192" s="284"/>
      <c r="AZ192" s="284"/>
      <c r="BA192" s="284"/>
      <c r="BB192" s="284"/>
      <c r="BC192" s="284"/>
      <c r="BD192" s="284"/>
      <c r="BE192" s="284"/>
      <c r="BF192" s="284"/>
      <c r="BG192" s="284"/>
      <c r="BH192" s="284"/>
      <c r="BI192" s="284"/>
    </row>
    <row r="193" spans="50:61">
      <c r="AX193" s="285"/>
      <c r="AY193" s="284"/>
      <c r="AZ193" s="284"/>
      <c r="BA193" s="284"/>
      <c r="BB193" s="284"/>
      <c r="BC193" s="284"/>
      <c r="BD193" s="284"/>
      <c r="BE193" s="284"/>
      <c r="BF193" s="284"/>
      <c r="BG193" s="284"/>
      <c r="BH193" s="284"/>
      <c r="BI193" s="284"/>
    </row>
    <row r="194" spans="50:61">
      <c r="AX194" s="285"/>
      <c r="AY194" s="284"/>
      <c r="AZ194" s="284"/>
      <c r="BA194" s="284"/>
      <c r="BB194" s="284"/>
      <c r="BC194" s="284"/>
      <c r="BD194" s="284"/>
      <c r="BE194" s="284"/>
      <c r="BF194" s="284"/>
      <c r="BG194" s="284"/>
      <c r="BH194" s="284"/>
      <c r="BI194" s="284"/>
    </row>
    <row r="195" spans="50:61">
      <c r="AX195" s="285"/>
      <c r="AY195" s="284"/>
      <c r="AZ195" s="284"/>
      <c r="BA195" s="284"/>
      <c r="BB195" s="284"/>
      <c r="BC195" s="284"/>
      <c r="BD195" s="284"/>
      <c r="BE195" s="284"/>
      <c r="BF195" s="284"/>
      <c r="BG195" s="284"/>
      <c r="BH195" s="284"/>
      <c r="BI195" s="284"/>
    </row>
    <row r="196" spans="50:61">
      <c r="AX196" s="285"/>
      <c r="AY196" s="284"/>
      <c r="AZ196" s="284"/>
      <c r="BA196" s="284"/>
      <c r="BB196" s="284"/>
      <c r="BC196" s="284"/>
      <c r="BD196" s="284"/>
      <c r="BE196" s="284"/>
      <c r="BF196" s="284"/>
      <c r="BG196" s="284"/>
      <c r="BH196" s="284"/>
      <c r="BI196" s="284"/>
    </row>
    <row r="197" spans="50:61">
      <c r="AX197" s="285"/>
      <c r="AY197" s="284"/>
      <c r="AZ197" s="284"/>
      <c r="BA197" s="284"/>
      <c r="BB197" s="284"/>
      <c r="BC197" s="284"/>
      <c r="BD197" s="284"/>
      <c r="BE197" s="284"/>
      <c r="BF197" s="284"/>
      <c r="BG197" s="284"/>
      <c r="BH197" s="284"/>
      <c r="BI197" s="284"/>
    </row>
    <row r="198" spans="50:61">
      <c r="AX198" s="285"/>
      <c r="AY198" s="284"/>
      <c r="AZ198" s="284"/>
      <c r="BA198" s="284"/>
      <c r="BB198" s="284"/>
      <c r="BC198" s="284"/>
      <c r="BD198" s="284"/>
      <c r="BE198" s="284"/>
      <c r="BF198" s="284"/>
      <c r="BG198" s="284"/>
      <c r="BH198" s="284"/>
      <c r="BI198" s="284"/>
    </row>
    <row r="199" spans="50:61">
      <c r="AX199" s="285"/>
      <c r="AY199" s="284"/>
      <c r="AZ199" s="284"/>
      <c r="BA199" s="284"/>
      <c r="BB199" s="284"/>
      <c r="BC199" s="284"/>
      <c r="BD199" s="284"/>
      <c r="BE199" s="284"/>
      <c r="BF199" s="284"/>
      <c r="BG199" s="284"/>
      <c r="BH199" s="284"/>
      <c r="BI199" s="284"/>
    </row>
    <row r="200" spans="50:61">
      <c r="AX200" s="285"/>
      <c r="AY200" s="284"/>
      <c r="AZ200" s="284"/>
      <c r="BA200" s="284"/>
      <c r="BB200" s="284"/>
      <c r="BC200" s="284"/>
      <c r="BD200" s="284"/>
      <c r="BE200" s="284"/>
      <c r="BF200" s="284"/>
      <c r="BG200" s="284"/>
      <c r="BH200" s="284"/>
      <c r="BI200" s="284"/>
    </row>
    <row r="201" spans="50:61">
      <c r="AX201" s="285"/>
      <c r="AY201" s="284"/>
      <c r="AZ201" s="284"/>
      <c r="BA201" s="284"/>
      <c r="BB201" s="284"/>
      <c r="BC201" s="284"/>
      <c r="BD201" s="284"/>
      <c r="BE201" s="284"/>
      <c r="BF201" s="284"/>
      <c r="BG201" s="284"/>
      <c r="BH201" s="284"/>
      <c r="BI201" s="284"/>
    </row>
    <row r="202" spans="50:61">
      <c r="AX202" s="285"/>
      <c r="AY202" s="284"/>
      <c r="AZ202" s="284"/>
      <c r="BA202" s="284"/>
      <c r="BB202" s="284"/>
      <c r="BC202" s="284"/>
      <c r="BD202" s="284"/>
      <c r="BE202" s="284"/>
      <c r="BF202" s="284"/>
      <c r="BG202" s="284"/>
      <c r="BH202" s="284"/>
      <c r="BI202" s="284"/>
    </row>
    <row r="203" spans="50:61">
      <c r="AX203" s="285"/>
      <c r="AY203" s="284"/>
      <c r="AZ203" s="284"/>
      <c r="BA203" s="284"/>
      <c r="BB203" s="284"/>
      <c r="BC203" s="284"/>
      <c r="BD203" s="284"/>
      <c r="BE203" s="284"/>
      <c r="BF203" s="284"/>
      <c r="BG203" s="284"/>
      <c r="BH203" s="284"/>
      <c r="BI203" s="284"/>
    </row>
    <row r="204" spans="50:61">
      <c r="AX204" s="285"/>
      <c r="AY204" s="284"/>
      <c r="AZ204" s="284"/>
      <c r="BA204" s="284"/>
      <c r="BB204" s="284"/>
      <c r="BC204" s="284"/>
      <c r="BD204" s="284"/>
      <c r="BE204" s="284"/>
      <c r="BF204" s="284"/>
      <c r="BG204" s="284"/>
      <c r="BH204" s="284"/>
      <c r="BI204" s="284"/>
    </row>
    <row r="205" spans="50:61">
      <c r="AX205" s="285"/>
      <c r="AY205" s="284"/>
      <c r="AZ205" s="284"/>
      <c r="BA205" s="284"/>
      <c r="BB205" s="284"/>
      <c r="BC205" s="284"/>
      <c r="BD205" s="284"/>
      <c r="BE205" s="284"/>
      <c r="BF205" s="284"/>
      <c r="BG205" s="284"/>
      <c r="BH205" s="284"/>
      <c r="BI205" s="284"/>
    </row>
    <row r="206" spans="50:61">
      <c r="AX206" s="285"/>
      <c r="AY206" s="284"/>
      <c r="AZ206" s="284"/>
      <c r="BA206" s="284"/>
      <c r="BB206" s="284"/>
      <c r="BC206" s="284"/>
      <c r="BD206" s="284"/>
      <c r="BE206" s="284"/>
      <c r="BF206" s="284"/>
      <c r="BG206" s="284"/>
      <c r="BH206" s="284"/>
      <c r="BI206" s="284"/>
    </row>
    <row r="207" spans="50:61">
      <c r="AX207" s="285"/>
      <c r="AY207" s="284"/>
      <c r="AZ207" s="284"/>
      <c r="BA207" s="284"/>
      <c r="BB207" s="284"/>
      <c r="BC207" s="284"/>
      <c r="BD207" s="284"/>
      <c r="BE207" s="284"/>
      <c r="BF207" s="284"/>
      <c r="BG207" s="284"/>
      <c r="BH207" s="284"/>
      <c r="BI207" s="284"/>
    </row>
    <row r="208" spans="50:61">
      <c r="AX208" s="285"/>
      <c r="AY208" s="284"/>
      <c r="AZ208" s="284"/>
      <c r="BA208" s="284"/>
      <c r="BB208" s="284"/>
      <c r="BC208" s="284"/>
      <c r="BD208" s="284"/>
      <c r="BE208" s="284"/>
      <c r="BF208" s="284"/>
      <c r="BG208" s="284"/>
      <c r="BH208" s="284"/>
      <c r="BI208" s="284"/>
    </row>
    <row r="209" spans="50:61">
      <c r="AX209" s="285"/>
      <c r="AY209" s="284"/>
      <c r="AZ209" s="284"/>
      <c r="BA209" s="284"/>
      <c r="BB209" s="284"/>
      <c r="BC209" s="284"/>
      <c r="BD209" s="284"/>
      <c r="BE209" s="284"/>
      <c r="BF209" s="284"/>
      <c r="BG209" s="284"/>
      <c r="BH209" s="284"/>
      <c r="BI209" s="284"/>
    </row>
    <row r="210" spans="50:61">
      <c r="AX210" s="285"/>
      <c r="AY210" s="284"/>
      <c r="AZ210" s="284"/>
      <c r="BA210" s="284"/>
      <c r="BB210" s="284"/>
      <c r="BC210" s="284"/>
      <c r="BD210" s="284"/>
      <c r="BE210" s="284"/>
      <c r="BF210" s="284"/>
      <c r="BG210" s="284"/>
      <c r="BH210" s="284"/>
      <c r="BI210" s="284"/>
    </row>
    <row r="211" spans="50:61">
      <c r="AX211" s="285"/>
      <c r="AY211" s="284"/>
      <c r="AZ211" s="284"/>
      <c r="BA211" s="284"/>
      <c r="BB211" s="284"/>
      <c r="BC211" s="284"/>
      <c r="BD211" s="284"/>
      <c r="BE211" s="284"/>
      <c r="BF211" s="284"/>
      <c r="BG211" s="284"/>
      <c r="BH211" s="284"/>
      <c r="BI211" s="284"/>
    </row>
    <row r="212" spans="50:61">
      <c r="AX212" s="285"/>
      <c r="AY212" s="284"/>
      <c r="AZ212" s="284"/>
      <c r="BA212" s="284"/>
      <c r="BB212" s="284"/>
      <c r="BC212" s="284"/>
      <c r="BD212" s="284"/>
      <c r="BE212" s="284"/>
      <c r="BF212" s="284"/>
      <c r="BG212" s="284"/>
      <c r="BH212" s="284"/>
      <c r="BI212" s="284"/>
    </row>
    <row r="213" spans="50:61">
      <c r="AX213" s="285"/>
      <c r="AY213" s="284"/>
      <c r="AZ213" s="284"/>
      <c r="BA213" s="284"/>
      <c r="BB213" s="284"/>
      <c r="BC213" s="284"/>
      <c r="BD213" s="284"/>
      <c r="BE213" s="284"/>
      <c r="BF213" s="284"/>
      <c r="BG213" s="284"/>
      <c r="BH213" s="284"/>
      <c r="BI213" s="284"/>
    </row>
    <row r="214" spans="50:61">
      <c r="AX214" s="285"/>
      <c r="AY214" s="284"/>
      <c r="AZ214" s="284"/>
      <c r="BA214" s="284"/>
      <c r="BB214" s="284"/>
      <c r="BC214" s="284"/>
      <c r="BD214" s="284"/>
      <c r="BE214" s="284"/>
      <c r="BF214" s="284"/>
      <c r="BG214" s="284"/>
      <c r="BH214" s="284"/>
      <c r="BI214" s="284"/>
    </row>
    <row r="215" spans="50:61">
      <c r="AX215" s="285"/>
      <c r="AY215" s="284"/>
      <c r="AZ215" s="284"/>
      <c r="BA215" s="284"/>
      <c r="BB215" s="284"/>
      <c r="BC215" s="284"/>
      <c r="BD215" s="284"/>
      <c r="BE215" s="284"/>
      <c r="BF215" s="284"/>
      <c r="BG215" s="284"/>
      <c r="BH215" s="284"/>
      <c r="BI215" s="284"/>
    </row>
    <row r="216" spans="50:61">
      <c r="AX216" s="285"/>
      <c r="AY216" s="284"/>
      <c r="AZ216" s="284"/>
      <c r="BA216" s="284"/>
      <c r="BB216" s="284"/>
      <c r="BC216" s="284"/>
      <c r="BD216" s="284"/>
      <c r="BE216" s="284"/>
      <c r="BF216" s="284"/>
      <c r="BG216" s="284"/>
      <c r="BH216" s="284"/>
      <c r="BI216" s="284"/>
    </row>
    <row r="217" spans="50:61">
      <c r="AX217" s="285"/>
      <c r="AY217" s="284"/>
      <c r="AZ217" s="284"/>
      <c r="BA217" s="284"/>
      <c r="BB217" s="284"/>
      <c r="BC217" s="284"/>
      <c r="BD217" s="284"/>
      <c r="BE217" s="284"/>
      <c r="BF217" s="284"/>
      <c r="BG217" s="284"/>
      <c r="BH217" s="284"/>
      <c r="BI217" s="284"/>
    </row>
    <row r="218" spans="50:61">
      <c r="AX218" s="285"/>
      <c r="AY218" s="284"/>
      <c r="AZ218" s="284"/>
      <c r="BA218" s="284"/>
      <c r="BB218" s="284"/>
      <c r="BC218" s="284"/>
      <c r="BD218" s="284"/>
      <c r="BE218" s="284"/>
      <c r="BF218" s="284"/>
      <c r="BG218" s="284"/>
      <c r="BH218" s="284"/>
      <c r="BI218" s="284"/>
    </row>
    <row r="219" spans="50:61">
      <c r="AX219" s="285"/>
      <c r="AY219" s="284"/>
      <c r="AZ219" s="284"/>
      <c r="BA219" s="284"/>
      <c r="BB219" s="284"/>
      <c r="BC219" s="284"/>
      <c r="BD219" s="284"/>
      <c r="BE219" s="284"/>
      <c r="BF219" s="284"/>
      <c r="BG219" s="284"/>
      <c r="BH219" s="284"/>
      <c r="BI219" s="284"/>
    </row>
    <row r="220" spans="50:61">
      <c r="AX220" s="285"/>
      <c r="AY220" s="284"/>
      <c r="AZ220" s="284"/>
      <c r="BA220" s="284"/>
      <c r="BB220" s="284"/>
      <c r="BC220" s="284"/>
      <c r="BD220" s="284"/>
      <c r="BE220" s="284"/>
      <c r="BF220" s="284"/>
      <c r="BG220" s="284"/>
      <c r="BH220" s="284"/>
      <c r="BI220" s="284"/>
    </row>
    <row r="221" spans="50:61">
      <c r="AX221" s="285"/>
      <c r="AY221" s="284"/>
      <c r="AZ221" s="284"/>
      <c r="BA221" s="284"/>
      <c r="BB221" s="284"/>
      <c r="BC221" s="284"/>
      <c r="BD221" s="284"/>
      <c r="BE221" s="284"/>
      <c r="BF221" s="284"/>
      <c r="BG221" s="284"/>
      <c r="BH221" s="284"/>
      <c r="BI221" s="284"/>
    </row>
    <row r="222" spans="50:61">
      <c r="AX222" s="285"/>
      <c r="AY222" s="284"/>
      <c r="AZ222" s="284"/>
      <c r="BA222" s="284"/>
      <c r="BB222" s="284"/>
      <c r="BC222" s="284"/>
      <c r="BD222" s="284"/>
      <c r="BE222" s="284"/>
      <c r="BF222" s="284"/>
      <c r="BG222" s="284"/>
      <c r="BH222" s="284"/>
      <c r="BI222" s="284"/>
    </row>
    <row r="223" spans="50:61">
      <c r="AX223" s="285"/>
      <c r="AY223" s="284"/>
      <c r="AZ223" s="284"/>
      <c r="BA223" s="284"/>
      <c r="BB223" s="284"/>
      <c r="BC223" s="284"/>
      <c r="BD223" s="284"/>
      <c r="BE223" s="284"/>
      <c r="BF223" s="284"/>
      <c r="BG223" s="284"/>
      <c r="BH223" s="284"/>
      <c r="BI223" s="284"/>
    </row>
    <row r="224" spans="50:61">
      <c r="AX224" s="285"/>
      <c r="AY224" s="284"/>
      <c r="AZ224" s="284"/>
      <c r="BA224" s="284"/>
      <c r="BB224" s="284"/>
      <c r="BC224" s="284"/>
      <c r="BD224" s="284"/>
      <c r="BE224" s="284"/>
      <c r="BF224" s="284"/>
      <c r="BG224" s="284"/>
      <c r="BH224" s="284"/>
      <c r="BI224" s="284"/>
    </row>
    <row r="225" spans="50:61">
      <c r="AX225" s="285"/>
      <c r="AY225" s="284"/>
      <c r="AZ225" s="284"/>
      <c r="BA225" s="284"/>
      <c r="BB225" s="284"/>
      <c r="BC225" s="284"/>
      <c r="BD225" s="284"/>
      <c r="BE225" s="284"/>
      <c r="BF225" s="284"/>
      <c r="BG225" s="284"/>
      <c r="BH225" s="284"/>
      <c r="BI225" s="284"/>
    </row>
    <row r="226" spans="50:61">
      <c r="AX226" s="285"/>
      <c r="AY226" s="284"/>
      <c r="AZ226" s="284"/>
      <c r="BA226" s="284"/>
      <c r="BB226" s="284"/>
      <c r="BC226" s="284"/>
      <c r="BD226" s="284"/>
      <c r="BE226" s="284"/>
      <c r="BF226" s="284"/>
      <c r="BG226" s="284"/>
      <c r="BH226" s="284"/>
      <c r="BI226" s="284"/>
    </row>
    <row r="227" spans="50:61">
      <c r="AX227" s="285"/>
      <c r="AY227" s="284"/>
      <c r="AZ227" s="284"/>
      <c r="BA227" s="284"/>
      <c r="BB227" s="284"/>
      <c r="BC227" s="284"/>
      <c r="BD227" s="284"/>
      <c r="BE227" s="284"/>
      <c r="BF227" s="284"/>
      <c r="BG227" s="284"/>
      <c r="BH227" s="284"/>
      <c r="BI227" s="284"/>
    </row>
    <row r="228" spans="50:61">
      <c r="AX228" s="285"/>
      <c r="AY228" s="284"/>
      <c r="AZ228" s="284"/>
      <c r="BA228" s="284"/>
      <c r="BB228" s="284"/>
      <c r="BC228" s="284"/>
      <c r="BD228" s="284"/>
      <c r="BE228" s="284"/>
      <c r="BF228" s="284"/>
      <c r="BG228" s="284"/>
      <c r="BH228" s="284"/>
      <c r="BI228" s="284"/>
    </row>
    <row r="229" spans="50:61">
      <c r="AX229" s="285"/>
      <c r="AY229" s="284"/>
      <c r="AZ229" s="284"/>
      <c r="BA229" s="284"/>
      <c r="BB229" s="284"/>
      <c r="BC229" s="284"/>
      <c r="BD229" s="284"/>
      <c r="BE229" s="284"/>
      <c r="BF229" s="284"/>
      <c r="BG229" s="284"/>
      <c r="BH229" s="284"/>
      <c r="BI229" s="284"/>
    </row>
    <row r="230" spans="50:61">
      <c r="AX230" s="285"/>
    </row>
    <row r="231" spans="50:61">
      <c r="AX231" s="285"/>
    </row>
    <row r="232" spans="50:61">
      <c r="AX232" s="285"/>
    </row>
    <row r="233" spans="50:61">
      <c r="AX233" s="285"/>
    </row>
    <row r="234" spans="50:61">
      <c r="AX234" s="285"/>
    </row>
    <row r="235" spans="50:61">
      <c r="AX235" s="285"/>
    </row>
    <row r="236" spans="50:61">
      <c r="AX236" s="285"/>
    </row>
    <row r="237" spans="50:61">
      <c r="AX237" s="285"/>
    </row>
    <row r="238" spans="50:61">
      <c r="AX238" s="285"/>
    </row>
    <row r="239" spans="50:61">
      <c r="AX239" s="285"/>
    </row>
    <row r="240" spans="50:61">
      <c r="AX240" s="285"/>
    </row>
    <row r="241" spans="50:50">
      <c r="AX241" s="285"/>
    </row>
    <row r="242" spans="50:50">
      <c r="AX242" s="285"/>
    </row>
    <row r="243" spans="50:50">
      <c r="AX243" s="285"/>
    </row>
    <row r="244" spans="50:50">
      <c r="AX244" s="285"/>
    </row>
    <row r="245" spans="50:50">
      <c r="AX245" s="285"/>
    </row>
    <row r="246" spans="50:50">
      <c r="AX246" s="285"/>
    </row>
    <row r="247" spans="50:50">
      <c r="AX247" s="285"/>
    </row>
    <row r="248" spans="50:50">
      <c r="AX248" s="285"/>
    </row>
    <row r="249" spans="50:50">
      <c r="AX249" s="285"/>
    </row>
    <row r="250" spans="50:50">
      <c r="AX250" s="285"/>
    </row>
    <row r="251" spans="50:50">
      <c r="AX251" s="285"/>
    </row>
    <row r="252" spans="50:50">
      <c r="AX252" s="285"/>
    </row>
    <row r="253" spans="50:50">
      <c r="AX253" s="285"/>
    </row>
    <row r="254" spans="50:50">
      <c r="AX254" s="285"/>
    </row>
    <row r="255" spans="50:50">
      <c r="AX255" s="285"/>
    </row>
    <row r="256" spans="50:50">
      <c r="AX256" s="285"/>
    </row>
    <row r="257" spans="50:50">
      <c r="AX257" s="285"/>
    </row>
    <row r="258" spans="50:50">
      <c r="AX258" s="285"/>
    </row>
    <row r="259" spans="50:50">
      <c r="AX259" s="285"/>
    </row>
    <row r="260" spans="50:50">
      <c r="AX260" s="285"/>
    </row>
    <row r="261" spans="50:50">
      <c r="AX261" s="285"/>
    </row>
    <row r="262" spans="50:50">
      <c r="AX262" s="285"/>
    </row>
    <row r="263" spans="50:50">
      <c r="AX263" s="285"/>
    </row>
    <row r="264" spans="50:50">
      <c r="AX264" s="285"/>
    </row>
    <row r="265" spans="50:50">
      <c r="AX265" s="285"/>
    </row>
    <row r="266" spans="50:50">
      <c r="AX266" s="285"/>
    </row>
    <row r="267" spans="50:50">
      <c r="AX267" s="285"/>
    </row>
    <row r="268" spans="50:50">
      <c r="AX268" s="285"/>
    </row>
    <row r="269" spans="50:50">
      <c r="AX269" s="285"/>
    </row>
    <row r="270" spans="50:50">
      <c r="AX270" s="285"/>
    </row>
    <row r="271" spans="50:50">
      <c r="AX271" s="285"/>
    </row>
    <row r="272" spans="50:50">
      <c r="AX272" s="285"/>
    </row>
    <row r="273" spans="50:50">
      <c r="AX273" s="285"/>
    </row>
    <row r="274" spans="50:50">
      <c r="AX274" s="285"/>
    </row>
    <row r="275" spans="50:50">
      <c r="AX275" s="285"/>
    </row>
    <row r="276" spans="50:50">
      <c r="AX276" s="285"/>
    </row>
    <row r="277" spans="50:50">
      <c r="AX277" s="285"/>
    </row>
    <row r="278" spans="50:50">
      <c r="AX278" s="285"/>
    </row>
    <row r="279" spans="50:50">
      <c r="AX279" s="285"/>
    </row>
    <row r="280" spans="50:50">
      <c r="AX280" s="285"/>
    </row>
    <row r="281" spans="50:50">
      <c r="AX281" s="285"/>
    </row>
    <row r="282" spans="50:50">
      <c r="AX282" s="285"/>
    </row>
    <row r="283" spans="50:50">
      <c r="AX283" s="285"/>
    </row>
    <row r="284" spans="50:50">
      <c r="AX284" s="285"/>
    </row>
    <row r="285" spans="50:50">
      <c r="AX285" s="285"/>
    </row>
    <row r="286" spans="50:50">
      <c r="AX286" s="285"/>
    </row>
    <row r="287" spans="50:50">
      <c r="AX287" s="285"/>
    </row>
    <row r="288" spans="50:50">
      <c r="AX288" s="285"/>
    </row>
    <row r="289" spans="50:50">
      <c r="AX289" s="285"/>
    </row>
    <row r="290" spans="50:50">
      <c r="AX290" s="285"/>
    </row>
    <row r="291" spans="50:50">
      <c r="AX291" s="285"/>
    </row>
    <row r="292" spans="50:50">
      <c r="AX292" s="285"/>
    </row>
    <row r="293" spans="50:50">
      <c r="AX293" s="285"/>
    </row>
    <row r="294" spans="50:50">
      <c r="AX294" s="285"/>
    </row>
    <row r="295" spans="50:50">
      <c r="AX295" s="285"/>
    </row>
    <row r="296" spans="50:50">
      <c r="AX296" s="285"/>
    </row>
    <row r="297" spans="50:50">
      <c r="AX297" s="285"/>
    </row>
    <row r="298" spans="50:50">
      <c r="AX298" s="285"/>
    </row>
    <row r="299" spans="50:50">
      <c r="AX299" s="285"/>
    </row>
    <row r="300" spans="50:50">
      <c r="AX300" s="285"/>
    </row>
    <row r="301" spans="50:50">
      <c r="AX301" s="285"/>
    </row>
    <row r="302" spans="50:50">
      <c r="AX302" s="285"/>
    </row>
    <row r="303" spans="50:50">
      <c r="AX303" s="285"/>
    </row>
    <row r="304" spans="50:50">
      <c r="AX304" s="285"/>
    </row>
    <row r="305" spans="50:50">
      <c r="AX305" s="285"/>
    </row>
    <row r="306" spans="50:50">
      <c r="AX306" s="285"/>
    </row>
    <row r="307" spans="50:50">
      <c r="AX307" s="285"/>
    </row>
    <row r="308" spans="50:50">
      <c r="AX308" s="285"/>
    </row>
    <row r="309" spans="50:50">
      <c r="AX309" s="285"/>
    </row>
    <row r="310" spans="50:50">
      <c r="AX310" s="285"/>
    </row>
    <row r="311" spans="50:50">
      <c r="AX311" s="285"/>
    </row>
    <row r="312" spans="50:50">
      <c r="AX312" s="285"/>
    </row>
    <row r="313" spans="50:50">
      <c r="AX313" s="285"/>
    </row>
    <row r="314" spans="50:50">
      <c r="AX314" s="285"/>
    </row>
    <row r="315" spans="50:50">
      <c r="AX315" s="285"/>
    </row>
    <row r="316" spans="50:50">
      <c r="AX316" s="285"/>
    </row>
  </sheetData>
  <mergeCells count="25">
    <mergeCell ref="R11:AA11"/>
    <mergeCell ref="AY17:BI17"/>
    <mergeCell ref="AN14:AQ14"/>
    <mergeCell ref="A15:A16"/>
    <mergeCell ref="C11:H11"/>
    <mergeCell ref="C12:H12"/>
    <mergeCell ref="C13:H13"/>
    <mergeCell ref="C14:H14"/>
    <mergeCell ref="G15:G16"/>
    <mergeCell ref="H15:H16"/>
    <mergeCell ref="AK15:AK16"/>
    <mergeCell ref="AL15:AL16"/>
    <mergeCell ref="AJ15:AJ16"/>
    <mergeCell ref="C8:H8"/>
    <mergeCell ref="J8:O8"/>
    <mergeCell ref="J15:J16"/>
    <mergeCell ref="K11:O11"/>
    <mergeCell ref="K12:O12"/>
    <mergeCell ref="K13:O13"/>
    <mergeCell ref="K14:O14"/>
    <mergeCell ref="T81:Y81"/>
    <mergeCell ref="T19:Y19"/>
    <mergeCell ref="T16:Y16"/>
    <mergeCell ref="T46:Y46"/>
    <mergeCell ref="AI15:AI16"/>
  </mergeCells>
  <phoneticPr fontId="4" type="noConversion"/>
  <conditionalFormatting sqref="K21:K108">
    <cfRule type="expression" dxfId="198" priority="1" stopIfTrue="1">
      <formula>ISERROR(K21)</formula>
    </cfRule>
    <cfRule type="expression" dxfId="197" priority="2" stopIfTrue="1">
      <formula>ISERROR(J22)</formula>
    </cfRule>
  </conditionalFormatting>
  <conditionalFormatting sqref="AX21:AX316">
    <cfRule type="expression" dxfId="196" priority="3" stopIfTrue="1">
      <formula>ISERROR(A21)</formula>
    </cfRule>
  </conditionalFormatting>
  <conditionalFormatting sqref="AY21:AY100">
    <cfRule type="expression" dxfId="195" priority="4" stopIfTrue="1">
      <formula>ISERROR(A21)</formula>
    </cfRule>
  </conditionalFormatting>
  <conditionalFormatting sqref="AZ21:BC100 BE21:BI100">
    <cfRule type="expression" dxfId="194" priority="5" stopIfTrue="1">
      <formula>ISERROR($A21)</formula>
    </cfRule>
  </conditionalFormatting>
  <conditionalFormatting sqref="N19:O19 BD43:BD229 AJ19:AL100 AN21:AU100 BE101:BI229 L101:L65536 AY101:BC229 J21:J108 A21:A108 L21:O108 C21:H108">
    <cfRule type="expression" dxfId="193" priority="6" stopIfTrue="1">
      <formula>ISERROR(A19)</formula>
    </cfRule>
  </conditionalFormatting>
  <conditionalFormatting sqref="AI21:AI100">
    <cfRule type="cellIs" dxfId="192" priority="7" stopIfTrue="1" operator="lessThan">
      <formula>1</formula>
    </cfRule>
  </conditionalFormatting>
  <conditionalFormatting sqref="B21:B108">
    <cfRule type="expression" dxfId="191" priority="8" stopIfTrue="1">
      <formula>ISERROR(B21)</formula>
    </cfRule>
    <cfRule type="expression" dxfId="190" priority="9" stopIfTrue="1">
      <formula>$IT$21=B21</formula>
    </cfRule>
  </conditionalFormatting>
  <dataValidations disablePrompts="1" count="1">
    <dataValidation type="list" allowBlank="1" showInputMessage="1" showErrorMessage="1" sqref="R82:R86 Q49:Q53">
      <formula1>$A$21:$A$68</formula1>
    </dataValidation>
  </dataValidations>
  <hyperlinks>
    <hyperlink ref="N1" location="INDEX!A1" display="&lt;&lt;&lt; Index &lt;&lt;&lt;"/>
  </hyperlinks>
  <printOptions horizontalCentered="1"/>
  <pageMargins left="0.78740157480314965" right="0.78740157480314965" top="0.98425196850393704" bottom="0.98425196850393704" header="0" footer="0"/>
  <pageSetup paperSize="9" scale="47" orientation="landscape" r:id="rId1"/>
  <headerFooter alignWithMargins="0"/>
  <drawing r:id="rId2"/>
  <legacyDrawing r:id="rId3"/>
</worksheet>
</file>

<file path=xl/worksheets/sheet17.xml><?xml version="1.0" encoding="utf-8"?>
<worksheet xmlns="http://schemas.openxmlformats.org/spreadsheetml/2006/main" xmlns:r="http://schemas.openxmlformats.org/officeDocument/2006/relationships">
  <sheetPr codeName="Hoja11" enableFormatConditionsCalculation="0"/>
  <dimension ref="A1:IU316"/>
  <sheetViews>
    <sheetView showGridLines="0" showRuler="0" zoomScale="80" zoomScaleNormal="80" zoomScaleSheetLayoutView="55" zoomScalePageLayoutView="80" workbookViewId="0">
      <pane xSplit="2" ySplit="19" topLeftCell="C20" activePane="bottomRight" state="frozen"/>
      <selection pane="topRight" activeCell="C1" sqref="C1"/>
      <selection pane="bottomLeft" activeCell="A20" sqref="A20"/>
      <selection pane="bottomRight" activeCell="G15" sqref="G15:G16"/>
    </sheetView>
  </sheetViews>
  <sheetFormatPr baseColWidth="10" defaultColWidth="11.42578125" defaultRowHeight="12.75"/>
  <cols>
    <col min="1" max="1" width="17.42578125" style="17" customWidth="1"/>
    <col min="2" max="2" width="15" style="17" customWidth="1"/>
    <col min="3" max="4" width="15.85546875" style="17" customWidth="1"/>
    <col min="5" max="5" width="12.85546875" style="17" customWidth="1"/>
    <col min="6" max="6" width="12.28515625" style="17" customWidth="1"/>
    <col min="7" max="7" width="12.7109375" style="17" bestFit="1" customWidth="1"/>
    <col min="8" max="8" width="11.5703125" style="17" bestFit="1" customWidth="1"/>
    <col min="9" max="9" width="4.140625" style="17" customWidth="1"/>
    <col min="10" max="10" width="12.7109375" style="17" customWidth="1"/>
    <col min="11" max="11" width="15.140625" style="17" customWidth="1"/>
    <col min="12" max="12" width="14.5703125" style="17" customWidth="1"/>
    <col min="13" max="13" width="14.85546875" style="17" customWidth="1"/>
    <col min="14" max="14" width="13.5703125" style="17" customWidth="1"/>
    <col min="15" max="15" width="14.140625" style="17" customWidth="1"/>
    <col min="16" max="16" width="11.5703125" style="17" bestFit="1" customWidth="1"/>
    <col min="17" max="17" width="11.42578125" style="17"/>
    <col min="18" max="18" width="18.42578125" style="17" customWidth="1"/>
    <col min="19" max="19" width="15" style="17" customWidth="1"/>
    <col min="20" max="20" width="12.28515625" style="17" customWidth="1"/>
    <col min="21" max="21" width="16.85546875" style="17" customWidth="1"/>
    <col min="22" max="22" width="18.5703125" style="17" customWidth="1"/>
    <col min="23" max="23" width="14.42578125" style="17" customWidth="1"/>
    <col min="24" max="42" width="11.42578125" style="17"/>
    <col min="43" max="43" width="12.28515625" style="17" bestFit="1" customWidth="1"/>
    <col min="44" max="49" width="11.42578125" style="17"/>
    <col min="50" max="50" width="11.42578125" style="84"/>
    <col min="51" max="51" width="11.85546875" style="84" bestFit="1" customWidth="1"/>
    <col min="52" max="16384" width="11.42578125" style="84"/>
  </cols>
  <sheetData>
    <row r="1" spans="1:74" s="17" customFormat="1" ht="15.75">
      <c r="A1" s="15" t="s">
        <v>48</v>
      </c>
      <c r="B1" s="15"/>
      <c r="C1" s="16" t="str">
        <f>operation</f>
        <v>RSA ARGENTINA</v>
      </c>
      <c r="J1" s="53"/>
      <c r="K1" s="54"/>
      <c r="N1" s="463" t="s">
        <v>361</v>
      </c>
      <c r="R1" s="15" t="s">
        <v>48</v>
      </c>
      <c r="S1" s="16" t="str">
        <f>operation</f>
        <v>RSA ARGENTINA</v>
      </c>
      <c r="Z1" s="53"/>
      <c r="AA1" s="54"/>
      <c r="BD1" s="54"/>
    </row>
    <row r="2" spans="1:74" s="17" customFormat="1" ht="15.75">
      <c r="A2" s="15" t="s">
        <v>49</v>
      </c>
      <c r="B2" s="15"/>
      <c r="C2" s="16" t="str">
        <f>class</f>
        <v>Motor Comercial_CT</v>
      </c>
      <c r="J2" s="53"/>
      <c r="K2" s="54"/>
      <c r="R2" s="15" t="s">
        <v>49</v>
      </c>
      <c r="S2" s="16" t="str">
        <f>class</f>
        <v>Motor Comercial_CT</v>
      </c>
      <c r="Z2" s="53"/>
      <c r="AA2" s="54"/>
      <c r="BD2" s="54"/>
    </row>
    <row r="3" spans="1:74" s="17" customFormat="1" ht="15.75">
      <c r="A3" s="15" t="s">
        <v>47</v>
      </c>
      <c r="B3" s="15"/>
      <c r="C3" s="16" t="str">
        <f>currency&amp;" "&amp;Cover!$D$21</f>
        <v>AR$ (Thousands)</v>
      </c>
      <c r="J3" s="53"/>
      <c r="K3" s="54"/>
      <c r="R3" s="15" t="s">
        <v>47</v>
      </c>
      <c r="S3" s="16" t="str">
        <f>currency&amp;" "&amp;Cover!$D$21</f>
        <v>AR$ (Thousands)</v>
      </c>
      <c r="Z3" s="53"/>
      <c r="AA3" s="54"/>
      <c r="BD3" s="54"/>
    </row>
    <row r="4" spans="1:74" s="17" customFormat="1" ht="15.75">
      <c r="A4" s="55" t="s">
        <v>96</v>
      </c>
      <c r="B4" s="55"/>
      <c r="C4" s="16" t="str">
        <f>reinsurance</f>
        <v>Gross</v>
      </c>
      <c r="J4" s="53"/>
      <c r="K4" s="54"/>
      <c r="R4" s="55" t="s">
        <v>96</v>
      </c>
      <c r="S4" s="16" t="str">
        <f>reinsurance</f>
        <v>Gross</v>
      </c>
      <c r="Z4" s="53"/>
      <c r="AA4" s="54"/>
      <c r="BD4" s="54"/>
    </row>
    <row r="5" spans="1:74" s="17" customFormat="1" ht="15.75">
      <c r="A5" s="21" t="str">
        <f>"Data Evaluated as of "&amp;Info_as_at</f>
        <v>Data Evaluated as of June 2014</v>
      </c>
      <c r="B5" s="21"/>
      <c r="C5" s="56"/>
      <c r="J5" s="43"/>
      <c r="K5" s="54"/>
      <c r="R5" s="21" t="str">
        <f>"Data Evaluated as of "&amp;Info_as_at</f>
        <v>Data Evaluated as of June 2014</v>
      </c>
      <c r="S5" s="56"/>
      <c r="Z5" s="43"/>
      <c r="AA5" s="54"/>
      <c r="BD5" s="54"/>
    </row>
    <row r="6" spans="1:74" s="17" customFormat="1" ht="15.75">
      <c r="C6" s="56"/>
      <c r="F6" s="23" t="s">
        <v>206</v>
      </c>
      <c r="J6" s="43"/>
      <c r="K6" s="54"/>
      <c r="Z6" s="43"/>
      <c r="AA6" s="54"/>
      <c r="BD6" s="54"/>
    </row>
    <row r="7" spans="1:74" s="17" customFormat="1" ht="13.5" thickBot="1">
      <c r="A7" s="53"/>
      <c r="B7" s="53"/>
      <c r="C7" s="54"/>
      <c r="J7" s="53"/>
      <c r="K7" s="54"/>
      <c r="BD7" s="54"/>
    </row>
    <row r="8" spans="1:74" s="17" customFormat="1" ht="13.5" thickBot="1">
      <c r="A8" s="53"/>
      <c r="B8" s="53"/>
      <c r="C8" s="903" t="s">
        <v>64</v>
      </c>
      <c r="D8" s="904"/>
      <c r="E8" s="904"/>
      <c r="F8" s="904"/>
      <c r="G8" s="904"/>
      <c r="H8" s="905"/>
      <c r="J8" s="906" t="s">
        <v>142</v>
      </c>
      <c r="K8" s="907"/>
      <c r="L8" s="907"/>
      <c r="M8" s="907"/>
      <c r="N8" s="907"/>
      <c r="O8" s="908"/>
      <c r="BD8" s="54"/>
    </row>
    <row r="9" spans="1:74" s="17" customFormat="1" hidden="1">
      <c r="A9" s="53"/>
      <c r="B9" s="53"/>
      <c r="C9" s="54"/>
      <c r="J9" s="53"/>
      <c r="K9" s="54"/>
      <c r="BD9" s="54"/>
    </row>
    <row r="10" spans="1:74" s="17" customFormat="1">
      <c r="BD10" s="54"/>
    </row>
    <row r="11" spans="1:74" s="17" customFormat="1" ht="12.75" customHeight="1">
      <c r="A11" s="53" t="s">
        <v>19</v>
      </c>
      <c r="B11" s="53"/>
      <c r="C11" s="895" t="s">
        <v>123</v>
      </c>
      <c r="D11" s="895"/>
      <c r="E11" s="895"/>
      <c r="F11" s="895"/>
      <c r="G11" s="895"/>
      <c r="H11" s="895"/>
      <c r="J11" s="53" t="s">
        <v>19</v>
      </c>
      <c r="K11" s="909" t="str">
        <f>C11</f>
        <v>Incurred Losses</v>
      </c>
      <c r="L11" s="909"/>
      <c r="M11" s="909"/>
      <c r="N11" s="909"/>
      <c r="O11" s="909"/>
      <c r="R11" s="892" t="str">
        <f>F6</f>
        <v xml:space="preserve">Analysis Based on Ultimated Estimated on Incurred Method during Prior FSR </v>
      </c>
      <c r="S11" s="892"/>
      <c r="T11" s="892"/>
      <c r="U11" s="892"/>
      <c r="V11" s="892"/>
      <c r="W11" s="892"/>
      <c r="X11" s="892"/>
      <c r="Y11" s="892"/>
      <c r="Z11" s="892"/>
      <c r="AA11" s="892"/>
      <c r="BD11" s="54"/>
      <c r="BV11" s="33"/>
    </row>
    <row r="12" spans="1:74" s="17" customFormat="1">
      <c r="A12" s="53" t="s">
        <v>46</v>
      </c>
      <c r="B12" s="53"/>
      <c r="C12" s="804" t="str">
        <f>IF('User Entries'!$C$24="Yes",'User Entries'!$A$38,'User Entries'!$A$30)</f>
        <v>Attritional</v>
      </c>
      <c r="D12" s="804"/>
      <c r="E12" s="804"/>
      <c r="F12" s="804"/>
      <c r="G12" s="804"/>
      <c r="H12" s="804"/>
      <c r="J12" s="53" t="s">
        <v>46</v>
      </c>
      <c r="K12" s="804" t="str">
        <f>C12</f>
        <v>Attritional</v>
      </c>
      <c r="L12" s="804"/>
      <c r="M12" s="804"/>
      <c r="N12" s="804"/>
      <c r="O12" s="804"/>
      <c r="BD12" s="54"/>
      <c r="BV12" s="33"/>
    </row>
    <row r="13" spans="1:74" s="20" customFormat="1">
      <c r="A13" s="18"/>
      <c r="B13" s="18"/>
      <c r="C13" s="896"/>
      <c r="D13" s="896"/>
      <c r="E13" s="896"/>
      <c r="F13" s="896"/>
      <c r="G13" s="896"/>
      <c r="H13" s="896"/>
      <c r="J13" s="18"/>
      <c r="K13" s="896"/>
      <c r="L13" s="896"/>
      <c r="M13" s="896"/>
      <c r="N13" s="896"/>
      <c r="O13" s="896"/>
      <c r="BD13" s="84"/>
    </row>
    <row r="14" spans="1:74" s="17" customFormat="1" ht="16.5" hidden="1" customHeight="1">
      <c r="A14" s="33"/>
      <c r="B14" s="33"/>
      <c r="C14" s="896"/>
      <c r="D14" s="896"/>
      <c r="E14" s="896"/>
      <c r="F14" s="896"/>
      <c r="G14" s="896"/>
      <c r="H14" s="896"/>
      <c r="J14" s="33"/>
      <c r="K14" s="910"/>
      <c r="L14" s="910"/>
      <c r="M14" s="910"/>
      <c r="N14" s="910"/>
      <c r="O14" s="910"/>
      <c r="AN14" s="804" t="s">
        <v>192</v>
      </c>
      <c r="AO14" s="804"/>
      <c r="AP14" s="804"/>
      <c r="AQ14" s="804"/>
      <c r="BD14" s="54"/>
    </row>
    <row r="15" spans="1:74" s="17" customFormat="1" ht="19.5" customHeight="1">
      <c r="A15" s="893" t="s">
        <v>23</v>
      </c>
      <c r="B15" s="278" t="s">
        <v>43</v>
      </c>
      <c r="C15" s="111" t="str">
        <f>C11</f>
        <v>Incurred Losses</v>
      </c>
      <c r="D15" s="62" t="s">
        <v>43</v>
      </c>
      <c r="E15" s="63" t="s">
        <v>24</v>
      </c>
      <c r="F15" s="63" t="s">
        <v>58</v>
      </c>
      <c r="G15" s="897" t="s">
        <v>68</v>
      </c>
      <c r="H15" s="897" t="s">
        <v>69</v>
      </c>
      <c r="J15" s="893" t="s">
        <v>23</v>
      </c>
      <c r="K15" s="62" t="s">
        <v>43</v>
      </c>
      <c r="L15" s="62" t="s">
        <v>62</v>
      </c>
      <c r="M15" s="62" t="s">
        <v>62</v>
      </c>
      <c r="N15" s="64" t="s">
        <v>25</v>
      </c>
      <c r="O15" s="64" t="s">
        <v>25</v>
      </c>
      <c r="AI15" s="893" t="s">
        <v>191</v>
      </c>
      <c r="AJ15" s="901" t="s">
        <v>56</v>
      </c>
      <c r="AK15" s="899" t="s">
        <v>52</v>
      </c>
      <c r="AL15" s="901" t="s">
        <v>57</v>
      </c>
      <c r="AN15" s="41" t="s">
        <v>66</v>
      </c>
      <c r="AO15" s="41" t="s">
        <v>66</v>
      </c>
      <c r="AP15" s="41" t="s">
        <v>66</v>
      </c>
      <c r="AQ15" s="41" t="s">
        <v>66</v>
      </c>
      <c r="AR15" s="41" t="s">
        <v>66</v>
      </c>
      <c r="AS15" s="41" t="s">
        <v>66</v>
      </c>
      <c r="AT15" s="41" t="s">
        <v>66</v>
      </c>
      <c r="AU15" s="41" t="s">
        <v>66</v>
      </c>
      <c r="BD15" s="54"/>
    </row>
    <row r="16" spans="1:74" s="17" customFormat="1" ht="60">
      <c r="A16" s="894"/>
      <c r="B16" s="277" t="s">
        <v>141</v>
      </c>
      <c r="C16" s="65" t="s">
        <v>198</v>
      </c>
      <c r="D16" s="66" t="str">
        <f>INDEX($A$21:$A$108,Tot_Acc_Per,1)</f>
        <v>2014 Q2</v>
      </c>
      <c r="E16" s="67" t="s">
        <v>50</v>
      </c>
      <c r="F16" s="67" t="s">
        <v>50</v>
      </c>
      <c r="G16" s="898"/>
      <c r="H16" s="898"/>
      <c r="J16" s="894"/>
      <c r="K16" s="68" t="str">
        <f>INDEX(J21:J108,Tot_Acc_Per,1)</f>
        <v>2014 Q2</v>
      </c>
      <c r="L16" s="69" t="s">
        <v>63</v>
      </c>
      <c r="M16" s="70" t="s">
        <v>194</v>
      </c>
      <c r="N16" s="71" t="s">
        <v>61</v>
      </c>
      <c r="O16" s="71" t="s">
        <v>26</v>
      </c>
      <c r="R16" s="57"/>
      <c r="S16" s="58"/>
      <c r="T16" s="914" t="s">
        <v>64</v>
      </c>
      <c r="U16" s="914"/>
      <c r="V16" s="914"/>
      <c r="W16" s="914"/>
      <c r="X16" s="914"/>
      <c r="Y16" s="914"/>
      <c r="Z16" s="58"/>
      <c r="AA16" s="59"/>
      <c r="AI16" s="894"/>
      <c r="AJ16" s="902"/>
      <c r="AK16" s="900"/>
      <c r="AL16" s="902"/>
      <c r="AN16" s="99">
        <v>3</v>
      </c>
      <c r="AO16" s="99">
        <v>6</v>
      </c>
      <c r="AP16" s="99">
        <v>9</v>
      </c>
      <c r="AQ16" s="42">
        <v>12</v>
      </c>
      <c r="AR16" s="42">
        <f>AQ16+3</f>
        <v>15</v>
      </c>
      <c r="AS16" s="42">
        <f>AR16+3</f>
        <v>18</v>
      </c>
      <c r="AT16" s="42">
        <f>AS16+3</f>
        <v>21</v>
      </c>
      <c r="AU16" s="42">
        <f>AT16+3</f>
        <v>24</v>
      </c>
      <c r="BD16" s="54"/>
    </row>
    <row r="17" spans="1:255" s="17" customFormat="1" ht="9.9499999999999993" customHeight="1" thickBot="1">
      <c r="A17" s="74"/>
      <c r="B17" s="74"/>
      <c r="C17" s="73"/>
      <c r="D17" s="74"/>
      <c r="E17" s="74"/>
      <c r="F17" s="74"/>
      <c r="G17" s="74"/>
      <c r="H17" s="74"/>
      <c r="J17" s="72"/>
      <c r="K17" s="73"/>
      <c r="L17" s="74"/>
      <c r="M17" s="74"/>
      <c r="N17" s="74"/>
      <c r="O17" s="74"/>
      <c r="AA17" s="61"/>
      <c r="AI17" s="72"/>
      <c r="AJ17" s="118"/>
      <c r="AK17" s="118"/>
      <c r="AL17" s="118"/>
      <c r="AN17" s="54"/>
      <c r="AO17" s="54"/>
      <c r="AP17" s="54"/>
      <c r="AQ17" s="54"/>
      <c r="AR17" s="54"/>
      <c r="AS17" s="54"/>
      <c r="AY17" s="804" t="s">
        <v>205</v>
      </c>
      <c r="AZ17" s="804"/>
      <c r="BA17" s="804"/>
      <c r="BB17" s="804"/>
      <c r="BC17" s="804"/>
      <c r="BD17" s="804"/>
      <c r="BE17" s="804"/>
      <c r="BF17" s="804"/>
      <c r="BG17" s="804"/>
      <c r="BH17" s="804"/>
      <c r="BI17" s="804"/>
    </row>
    <row r="18" spans="1:255" s="17" customFormat="1" ht="8.25" customHeight="1">
      <c r="A18" s="39"/>
      <c r="B18" s="32"/>
      <c r="C18" s="75"/>
      <c r="D18" s="39"/>
      <c r="E18" s="39"/>
      <c r="F18" s="39"/>
      <c r="G18" s="39"/>
      <c r="H18" s="39"/>
      <c r="J18" s="39"/>
      <c r="K18" s="75"/>
      <c r="L18" s="39"/>
      <c r="M18" s="39"/>
      <c r="N18" s="39"/>
      <c r="O18" s="39"/>
      <c r="AI18" s="39"/>
      <c r="AJ18" s="39"/>
      <c r="AK18" s="39"/>
      <c r="AL18" s="119"/>
      <c r="AM18" s="53"/>
      <c r="AN18" s="120"/>
      <c r="AO18" s="120"/>
      <c r="AP18" s="120"/>
      <c r="AQ18" s="120"/>
      <c r="AR18" s="120"/>
      <c r="AS18" s="120"/>
      <c r="BD18" s="54"/>
    </row>
    <row r="19" spans="1:255" s="86" customFormat="1" ht="23.25" customHeight="1">
      <c r="A19" s="81" t="str">
        <f>"Total up to "&amp;D16</f>
        <v>Total up to 2014 Q2</v>
      </c>
      <c r="B19" s="81"/>
      <c r="C19" s="76">
        <f ca="1">SUM(INDIRECT(ADDRESS(ROW(C21),COLUMN(C21))&amp;":"&amp;ADDRESS(ROW(C21)+MATCH(D16,$A$21:$A$100)-1,COLUMN(C21))))</f>
        <v>159388.45600000003</v>
      </c>
      <c r="D19" s="76">
        <f ca="1">SUM(INDIRECT(ADDRESS(ROW(D21),COLUMN(D21))&amp;":"&amp;ADDRESS(ROW(D21)+MATCH(D16,$A$21:$A$100)-1,COLUMN(D21))))</f>
        <v>159000.30799999999</v>
      </c>
      <c r="E19" s="77">
        <f ca="1">D19-C19</f>
        <v>-388.1480000000447</v>
      </c>
      <c r="F19" s="76" t="e">
        <f ca="1">SUM(INDIRECT(ADDRESS(ROW(F21),COLUMN(F21))&amp;":"&amp;ADDRESS(ROW(F21)+MATCH(LastAnalysis,$A$21:$A$100)-1,COLUMN(F21))))</f>
        <v>#DIV/0!</v>
      </c>
      <c r="G19" s="78" t="e">
        <f ca="1">E19-F19</f>
        <v>#DIV/0!</v>
      </c>
      <c r="H19" s="79" t="e">
        <f ca="1">IF(F19=0,0,E19/F19)</f>
        <v>#DIV/0!</v>
      </c>
      <c r="I19" s="80"/>
      <c r="J19" s="81" t="str">
        <f>A19</f>
        <v>Total up to 2014 Q2</v>
      </c>
      <c r="K19" s="76">
        <f ca="1">SUM(INDIRECT(ADDRESS(ROW(K21),COLUMN(K21))&amp;":"&amp;ADDRESS(ROW(K21)+MATCH(K16,$A$21:$A$100)-1,COLUMN(K21))))</f>
        <v>159000.30799999999</v>
      </c>
      <c r="L19" s="76">
        <f ca="1">SUM(INDIRECT(ADDRESS(ROW(L21),COLUMN(L21))&amp;":"&amp;ADDRESS(ROW(L21)+MATCH(K16,$A$21:$A$100)-1,COLUMN(L21))))</f>
        <v>0</v>
      </c>
      <c r="M19" s="76" t="e">
        <f ca="1">SUM(INDIRECT(ADDRESS(ROW(M21),COLUMN(M21))&amp;":"&amp;ADDRESS(ROW(M21)+MATCH(K16,$A$21:$A$100)-1,COLUMN(M21))))</f>
        <v>#DIV/0!</v>
      </c>
      <c r="N19" s="82" t="e">
        <f ca="1">L19-M19</f>
        <v>#DIV/0!</v>
      </c>
      <c r="O19" s="79" t="e">
        <f ca="1">IF(N19=0,0,N19/M19)</f>
        <v>#DIV/0!</v>
      </c>
      <c r="P19" s="54"/>
      <c r="Q19" s="54"/>
      <c r="R19" s="60"/>
      <c r="S19" s="20"/>
      <c r="T19" s="913"/>
      <c r="U19" s="913"/>
      <c r="V19" s="913"/>
      <c r="W19" s="913"/>
      <c r="X19" s="913"/>
      <c r="Y19" s="913"/>
      <c r="Z19" s="20"/>
      <c r="AA19" s="61"/>
      <c r="AB19" s="54"/>
      <c r="AC19" s="54"/>
      <c r="AD19" s="54"/>
      <c r="AE19" s="54"/>
      <c r="AF19" s="54"/>
      <c r="AG19" s="193"/>
      <c r="AH19" s="54"/>
      <c r="AI19" s="165"/>
      <c r="AJ19" s="121"/>
      <c r="AK19" s="88"/>
      <c r="AL19" s="121"/>
      <c r="AM19" s="17"/>
      <c r="AN19" s="54"/>
      <c r="AO19" s="54"/>
      <c r="AP19" s="54"/>
      <c r="AQ19" s="54"/>
      <c r="AR19" s="54"/>
      <c r="AS19" s="54"/>
      <c r="AT19" s="54"/>
      <c r="AU19" s="54"/>
      <c r="AV19" s="54"/>
      <c r="AW19" s="54"/>
      <c r="AX19" s="54"/>
      <c r="AY19" s="54"/>
      <c r="AZ19" s="54"/>
      <c r="BA19" s="54"/>
      <c r="BB19" s="54"/>
      <c r="BC19" s="54"/>
      <c r="BD19" s="54"/>
      <c r="BE19" s="54"/>
      <c r="BF19" s="54"/>
      <c r="BG19" s="54"/>
      <c r="BH19" s="43"/>
      <c r="BI19" s="54"/>
      <c r="BJ19" s="54"/>
      <c r="BK19" s="54"/>
      <c r="BL19" s="54"/>
      <c r="BM19" s="54"/>
      <c r="BN19" s="54"/>
      <c r="BO19" s="54"/>
      <c r="BP19" s="54"/>
      <c r="BQ19" s="54"/>
      <c r="BR19" s="54"/>
      <c r="BS19" s="54"/>
      <c r="BT19" s="54"/>
      <c r="BU19" s="54"/>
      <c r="BV19" s="54"/>
      <c r="BW19" s="54"/>
      <c r="BX19" s="54"/>
      <c r="BY19" s="54"/>
      <c r="BZ19" s="54"/>
      <c r="CA19" s="54"/>
      <c r="CB19" s="54"/>
      <c r="CC19" s="54"/>
      <c r="CD19" s="54"/>
      <c r="CE19" s="54"/>
      <c r="CF19" s="54"/>
      <c r="CG19" s="54"/>
      <c r="CH19" s="54"/>
      <c r="CI19" s="54"/>
      <c r="CJ19" s="54"/>
    </row>
    <row r="20" spans="1:255" s="17" customFormat="1">
      <c r="A20" s="32"/>
      <c r="B20" s="32"/>
      <c r="C20" s="75"/>
      <c r="D20" s="32"/>
      <c r="E20" s="32"/>
      <c r="F20" s="32"/>
      <c r="G20" s="32"/>
      <c r="H20" s="32"/>
      <c r="J20" s="32"/>
      <c r="K20" s="75"/>
      <c r="L20" s="32"/>
      <c r="M20" s="32"/>
      <c r="N20" s="32"/>
      <c r="O20" s="32"/>
      <c r="R20" s="60"/>
      <c r="S20" s="20"/>
      <c r="T20" s="20"/>
      <c r="U20" s="20"/>
      <c r="V20" s="20"/>
      <c r="W20" s="20"/>
      <c r="X20" s="20"/>
      <c r="Y20" s="20"/>
      <c r="Z20" s="20"/>
      <c r="AA20" s="61"/>
      <c r="AG20" s="193"/>
      <c r="AI20" s="32"/>
      <c r="AJ20" s="121"/>
      <c r="AK20" s="88"/>
      <c r="AL20" s="121"/>
      <c r="AM20" s="53" t="s">
        <v>59</v>
      </c>
      <c r="AN20" s="162">
        <v>1</v>
      </c>
      <c r="AO20" s="162">
        <v>1</v>
      </c>
      <c r="AP20" s="162">
        <v>1</v>
      </c>
      <c r="AQ20" s="162">
        <v>1</v>
      </c>
      <c r="AR20" s="162">
        <v>1</v>
      </c>
      <c r="AS20" s="162">
        <v>1</v>
      </c>
      <c r="AT20" s="162">
        <v>1</v>
      </c>
      <c r="AU20" s="162">
        <v>1</v>
      </c>
      <c r="AY20" s="283" t="s">
        <v>199</v>
      </c>
      <c r="AZ20" s="283" t="s">
        <v>200</v>
      </c>
      <c r="BA20" s="41" t="s">
        <v>201</v>
      </c>
      <c r="BB20" s="43" t="s">
        <v>204</v>
      </c>
      <c r="BC20" s="43" t="s">
        <v>202</v>
      </c>
      <c r="BD20" s="54"/>
      <c r="BF20" s="283" t="s">
        <v>199</v>
      </c>
      <c r="BG20" s="283" t="s">
        <v>200</v>
      </c>
      <c r="BH20" s="43" t="s">
        <v>203</v>
      </c>
      <c r="BI20" s="43" t="s">
        <v>202</v>
      </c>
      <c r="IR20" s="41" t="s">
        <v>71</v>
      </c>
      <c r="IS20" s="41" t="s">
        <v>195</v>
      </c>
      <c r="IT20" s="43" t="s">
        <v>196</v>
      </c>
      <c r="IU20" s="17" t="s">
        <v>197</v>
      </c>
    </row>
    <row r="21" spans="1:255" s="17" customFormat="1">
      <c r="A21" s="89" t="str">
        <f>Tri_Incurred_AttrorTot!A12</f>
        <v>1999 Q1</v>
      </c>
      <c r="B21" s="89" t="str">
        <f t="shared" ref="B21:B80" si="0">IF(MATCH(A21,$A$21:$A$100)&gt;AP_FSR,A21,LastFSR)</f>
        <v>2014 Q1</v>
      </c>
      <c r="C21" s="208">
        <f>INDEX(Tri_Incurred_AttrorTot!$B12:$CC12,1,MATCH(B21,$A$21:$A$100)-$P21)/unit</f>
        <v>395.89499999999998</v>
      </c>
      <c r="D21" s="208">
        <f>INDEX(Tri_Incurred_AttrorTot!$B12:$CC12,1,Tot_Acc_Per-$P21)/unit</f>
        <v>395.89499999999998</v>
      </c>
      <c r="E21" s="87">
        <f t="shared" ref="E21:E52" si="1">D21-C21</f>
        <v>0</v>
      </c>
      <c r="F21" s="87" t="e">
        <f>IF(AI21-FSR_M&gt;0,VLOOKUP((MATCH(LastFSR,$A$21:$A$100,1)-MATCH(A21,$A$21:$A$100,1))*3+3,$AI$21:$AU$100,5+MATCH(FSR_M,AN$16:$AU$16),0),VLOOKUP(3,$AI$21:$AU$100,5+MATCH((MATCH($D$16,$A$21:$A$100,1)-MATCH($A21,$A$21:$A$100,1))*3,$AN$16:$AU$16,1),0))*M21</f>
        <v>#DIV/0!</v>
      </c>
      <c r="G21" s="87" t="e">
        <f t="shared" ref="G21:G52" si="2">E21-F21</f>
        <v>#DIV/0!</v>
      </c>
      <c r="H21" s="88" t="e">
        <f t="shared" ref="H21:H68" si="3">IF(F21=0,0,E21/F21)</f>
        <v>#DIV/0!</v>
      </c>
      <c r="J21" s="89" t="str">
        <f t="shared" ref="J21:J52" si="4">A21</f>
        <v>1999 Q1</v>
      </c>
      <c r="K21" s="87">
        <f t="shared" ref="K21:K52" si="5">D21</f>
        <v>395.89499999999998</v>
      </c>
      <c r="L21" s="87" t="str">
        <f t="shared" ref="L21:L52" si="6">IF(ISERROR(M21),"",K21/AK21)</f>
        <v/>
      </c>
      <c r="M21" s="279" t="e">
        <f t="shared" ref="M21:M52" si="7">C21/VLOOKUP(IF((AI21-FSR_M)&gt;0,AI21-FSR_M,3),$AI$21:$AL$100,3,0)</f>
        <v>#DIV/0!</v>
      </c>
      <c r="N21" s="87" t="e">
        <f t="shared" ref="N21:N52" si="8">L21-M21</f>
        <v>#VALUE!</v>
      </c>
      <c r="O21" s="88" t="e">
        <f t="shared" ref="O21:O52" si="9">IF(N21=0,0,N21/M21)</f>
        <v>#VALUE!</v>
      </c>
      <c r="P21" s="744">
        <v>0</v>
      </c>
      <c r="Q21" s="289"/>
      <c r="R21" s="60"/>
      <c r="S21" s="20"/>
      <c r="T21" s="20"/>
      <c r="U21" s="20"/>
      <c r="V21" s="20"/>
      <c r="W21" s="20"/>
      <c r="X21" s="20"/>
      <c r="Y21" s="20"/>
      <c r="Z21" s="20"/>
      <c r="AA21" s="61"/>
      <c r="AG21" s="193"/>
      <c r="AI21" s="89">
        <f>Tot_Acc_Per*3</f>
        <v>186</v>
      </c>
      <c r="AJ21" s="121">
        <f>VLOOKUP(AI21,'User Entries'!$A$78:$E$157,3,0)</f>
        <v>0</v>
      </c>
      <c r="AK21" s="88" t="e">
        <f t="shared" ref="AK21:AK52" si="10">1/AJ21</f>
        <v>#DIV/0!</v>
      </c>
      <c r="AL21" s="121">
        <f>AJ21</f>
        <v>0</v>
      </c>
      <c r="AN21" s="163" t="e">
        <f>AN20-AK21</f>
        <v>#DIV/0!</v>
      </c>
      <c r="AO21" s="163" t="e">
        <f>AO20-AK21</f>
        <v>#DIV/0!</v>
      </c>
      <c r="AP21" s="163" t="e">
        <f>AP20-AK21</f>
        <v>#DIV/0!</v>
      </c>
      <c r="AQ21" s="163" t="e">
        <f>$AQ$20-$AK21</f>
        <v>#DIV/0!</v>
      </c>
      <c r="AR21" s="163" t="e">
        <f>$AR$20-$AK21</f>
        <v>#DIV/0!</v>
      </c>
      <c r="AS21" s="163" t="e">
        <f>$AS$20-$AK21</f>
        <v>#DIV/0!</v>
      </c>
      <c r="AT21" s="163" t="e">
        <f>$AT$20-$AK21</f>
        <v>#DIV/0!</v>
      </c>
      <c r="AU21" s="163" t="e">
        <f>$AU$20-$AK21</f>
        <v>#DIV/0!</v>
      </c>
      <c r="AX21" s="89" t="str">
        <f t="shared" ref="AX21:AX52" si="11">IF(ISERROR(A22),"",INDEX($A$21:$A$100,Tot_Acc_Per-P21-1,1))</f>
        <v>2014 Q1</v>
      </c>
      <c r="AY21" s="286" t="e">
        <f t="shared" ref="AY21:AY52" si="12">VLOOKUP(AX21,$BE$21:$BG$100,2,0)</f>
        <v>#DIV/0!</v>
      </c>
      <c r="AZ21" s="287" t="e">
        <f t="shared" ref="AZ21:AZ52" si="13">VLOOKUP(AX21,$BE$21:$BG$100,3,0)</f>
        <v>#DIV/0!</v>
      </c>
      <c r="BA21" s="287">
        <v>1</v>
      </c>
      <c r="BB21" s="287">
        <f t="shared" ref="BB21:BB52" si="14">VLOOKUP(AX21,$BE$21:$BI$100,4,0)</f>
        <v>0.39004366271676627</v>
      </c>
      <c r="BC21" s="287">
        <f t="shared" ref="BC21:BC52" si="15">VLOOKUP(AX21,$BE$21:$BI$100,5,0)</f>
        <v>0.60995633728323384</v>
      </c>
      <c r="BD21" s="54"/>
      <c r="BE21" s="287" t="str">
        <f t="shared" ref="BE21:BE52" si="16">A21</f>
        <v>1999 Q1</v>
      </c>
      <c r="BF21" s="287" t="e">
        <f t="shared" ref="BF21:BF52" si="17">D21/M21</f>
        <v>#DIV/0!</v>
      </c>
      <c r="BG21" s="287" t="e">
        <f t="shared" ref="BG21:BG52" si="18">(C21+F21)/M21</f>
        <v>#DIV/0!</v>
      </c>
      <c r="BH21" s="287">
        <f>Summary_AttrorTotal!H18/Summary_AttrorTotal!J18</f>
        <v>1</v>
      </c>
      <c r="BI21" s="287">
        <f>Summary_AttrorTotal!I18/Summary_AttrorTotal!J18</f>
        <v>0</v>
      </c>
      <c r="IR21" s="49" t="str">
        <f>LEFT(IT21,4)</f>
        <v>2014</v>
      </c>
      <c r="IS21" s="49" t="str">
        <f>RIGHT(IT21,1)</f>
        <v>1</v>
      </c>
      <c r="IT21" s="49" t="str">
        <f>LastFSR</f>
        <v>2014 Q1</v>
      </c>
      <c r="IU21" s="17">
        <v>1</v>
      </c>
    </row>
    <row r="22" spans="1:255" s="17" customFormat="1">
      <c r="A22" s="89" t="str">
        <f>Tri_Incurred_AttrorTot!A13</f>
        <v>1999 Q2</v>
      </c>
      <c r="B22" s="89" t="str">
        <f t="shared" si="0"/>
        <v>2014 Q1</v>
      </c>
      <c r="C22" s="208">
        <f>INDEX(Tri_Incurred_AttrorTot!$B13:$CC13,1,MATCH(B22,$A$21:$A$100)-$P22)/unit</f>
        <v>774.28499999999997</v>
      </c>
      <c r="D22" s="208">
        <f>INDEX(Tri_Incurred_AttrorTot!$B13:$CC13,1,Tot_Acc_Per-$P22)/unit</f>
        <v>752.23400000000004</v>
      </c>
      <c r="E22" s="87">
        <f t="shared" si="1"/>
        <v>-22.050999999999931</v>
      </c>
      <c r="F22" s="87" t="e">
        <f>IF(AI22-FSR_M&gt;0,VLOOKUP((MATCH(LastFSR,$A$21:$A$100,1)-MATCH(A22,$A$21:$A$100,1))*3+3,$AI$21:$AU$100,5+MATCH(FSR_M,AN$16:$AU$16),0),VLOOKUP(3,$AI$21:$AU$100,5+MATCH((MATCH($D$16,$A$21:$A$100,1)-MATCH($A22,$A$21:$A$100,1))*3,$AN$16:$AU$16,1),0))*M22</f>
        <v>#DIV/0!</v>
      </c>
      <c r="G22" s="87" t="e">
        <f t="shared" si="2"/>
        <v>#DIV/0!</v>
      </c>
      <c r="H22" s="88" t="e">
        <f t="shared" si="3"/>
        <v>#DIV/0!</v>
      </c>
      <c r="J22" s="89" t="str">
        <f t="shared" si="4"/>
        <v>1999 Q2</v>
      </c>
      <c r="K22" s="87">
        <f t="shared" si="5"/>
        <v>752.23400000000004</v>
      </c>
      <c r="L22" s="87" t="str">
        <f t="shared" si="6"/>
        <v/>
      </c>
      <c r="M22" s="279" t="e">
        <f t="shared" si="7"/>
        <v>#DIV/0!</v>
      </c>
      <c r="N22" s="87" t="e">
        <f t="shared" si="8"/>
        <v>#VALUE!</v>
      </c>
      <c r="O22" s="88" t="e">
        <f t="shared" si="9"/>
        <v>#VALUE!</v>
      </c>
      <c r="P22" s="744">
        <f t="shared" ref="P22:P53" si="19">P21+1</f>
        <v>1</v>
      </c>
      <c r="Q22" s="289"/>
      <c r="R22" s="60"/>
      <c r="S22" s="20"/>
      <c r="T22" s="20"/>
      <c r="U22" s="20"/>
      <c r="V22" s="20"/>
      <c r="W22" s="20"/>
      <c r="X22" s="20"/>
      <c r="Y22" s="20"/>
      <c r="Z22" s="20"/>
      <c r="AA22" s="61"/>
      <c r="AG22" s="193"/>
      <c r="AI22" s="89">
        <f t="shared" ref="AI22:AI53" si="20">AI21-3</f>
        <v>183</v>
      </c>
      <c r="AJ22" s="121">
        <f>VLOOKUP(AI22,'User Entries'!$A$78:$E$157,3,0)</f>
        <v>0</v>
      </c>
      <c r="AK22" s="88" t="e">
        <f t="shared" si="10"/>
        <v>#DIV/0!</v>
      </c>
      <c r="AL22" s="121" t="e">
        <f t="shared" ref="AL22:AL53" si="21">AJ22/AJ21</f>
        <v>#DIV/0!</v>
      </c>
      <c r="AN22" s="163" t="e">
        <f t="shared" ref="AN22:AN53" si="22">AK21-AK22</f>
        <v>#DIV/0!</v>
      </c>
      <c r="AO22" s="163" t="e">
        <f>AN20-AK22</f>
        <v>#DIV/0!</v>
      </c>
      <c r="AP22" s="163" t="e">
        <f>AO20-AK22</f>
        <v>#DIV/0!</v>
      </c>
      <c r="AQ22" s="163" t="e">
        <f>$AP$20-$AK22</f>
        <v>#DIV/0!</v>
      </c>
      <c r="AR22" s="163" t="e">
        <f>$AQ$20-$AK22</f>
        <v>#DIV/0!</v>
      </c>
      <c r="AS22" s="163" t="e">
        <f>$AR$20-$AK22</f>
        <v>#DIV/0!</v>
      </c>
      <c r="AT22" s="163" t="e">
        <f>$AS$20-$AK22</f>
        <v>#DIV/0!</v>
      </c>
      <c r="AU22" s="163" t="e">
        <f>$AT$20-$AK22</f>
        <v>#DIV/0!</v>
      </c>
      <c r="AX22" s="89" t="str">
        <f t="shared" si="11"/>
        <v>2013 Q4</v>
      </c>
      <c r="AY22" s="286" t="e">
        <f t="shared" si="12"/>
        <v>#DIV/0!</v>
      </c>
      <c r="AZ22" s="287" t="e">
        <f t="shared" si="13"/>
        <v>#DIV/0!</v>
      </c>
      <c r="BA22" s="287">
        <v>1</v>
      </c>
      <c r="BB22" s="287">
        <f t="shared" si="14"/>
        <v>0.7209330883528462</v>
      </c>
      <c r="BC22" s="287">
        <f t="shared" si="15"/>
        <v>0.27906691164715397</v>
      </c>
      <c r="BD22" s="54"/>
      <c r="BE22" s="287" t="str">
        <f t="shared" si="16"/>
        <v>1999 Q2</v>
      </c>
      <c r="BF22" s="287" t="e">
        <f t="shared" si="17"/>
        <v>#DIV/0!</v>
      </c>
      <c r="BG22" s="287" t="e">
        <f t="shared" si="18"/>
        <v>#DIV/0!</v>
      </c>
      <c r="BH22" s="287">
        <f>Summary_AttrorTotal!H19/Summary_AttrorTotal!J19</f>
        <v>1</v>
      </c>
      <c r="BI22" s="287">
        <f>Summary_AttrorTotal!I19/Summary_AttrorTotal!J19</f>
        <v>0</v>
      </c>
      <c r="IR22" s="49" t="str">
        <f t="shared" ref="IR22:IR29" si="23">IF(IS22=1,IR21+1,IR21)</f>
        <v>2014</v>
      </c>
      <c r="IS22" s="49">
        <f t="shared" ref="IS22:IS29" si="24">IF(IS21=4,1,IS21+1)</f>
        <v>2</v>
      </c>
      <c r="IT22" s="49" t="str">
        <f t="shared" ref="IT22:IT29" si="25">IR22&amp;" Q"&amp;IS22</f>
        <v>2014 Q2</v>
      </c>
      <c r="IU22" s="17">
        <f t="shared" ref="IU22:IU29" si="26">IU21+1</f>
        <v>2</v>
      </c>
    </row>
    <row r="23" spans="1:255" s="17" customFormat="1">
      <c r="A23" s="89" t="str">
        <f>Tri_Incurred_AttrorTot!A14</f>
        <v>1999 Q3</v>
      </c>
      <c r="B23" s="89" t="str">
        <f t="shared" si="0"/>
        <v>2014 Q1</v>
      </c>
      <c r="C23" s="208">
        <f>INDEX(Tri_Incurred_AttrorTot!$B14:$CC14,1,MATCH(B23,$A$21:$A$100)-$P23)/unit</f>
        <v>861.59400000000005</v>
      </c>
      <c r="D23" s="208">
        <f>INDEX(Tri_Incurred_AttrorTot!$B14:$CC14,1,Tot_Acc_Per-$P23)/unit</f>
        <v>861.59400000000005</v>
      </c>
      <c r="E23" s="87">
        <f t="shared" si="1"/>
        <v>0</v>
      </c>
      <c r="F23" s="87" t="e">
        <f>IF(AI23-FSR_M&gt;0,VLOOKUP((MATCH(LastFSR,$A$21:$A$100,1)-MATCH(A23,$A$21:$A$100,1))*3+3,$AI$21:$AU$100,5+MATCH(FSR_M,AN$16:$AU$16),0),VLOOKUP(3,$AI$21:$AU$100,5+MATCH((MATCH($D$16,$A$21:$A$100,1)-MATCH($A23,$A$21:$A$100,1))*3,$AN$16:$AU$16,1),0))*M23</f>
        <v>#DIV/0!</v>
      </c>
      <c r="G23" s="87" t="e">
        <f t="shared" si="2"/>
        <v>#DIV/0!</v>
      </c>
      <c r="H23" s="88" t="e">
        <f t="shared" si="3"/>
        <v>#DIV/0!</v>
      </c>
      <c r="J23" s="89" t="str">
        <f t="shared" si="4"/>
        <v>1999 Q3</v>
      </c>
      <c r="K23" s="87">
        <f t="shared" si="5"/>
        <v>861.59400000000005</v>
      </c>
      <c r="L23" s="87" t="str">
        <f t="shared" si="6"/>
        <v/>
      </c>
      <c r="M23" s="279" t="e">
        <f t="shared" si="7"/>
        <v>#DIV/0!</v>
      </c>
      <c r="N23" s="87" t="e">
        <f t="shared" si="8"/>
        <v>#VALUE!</v>
      </c>
      <c r="O23" s="88" t="e">
        <f t="shared" si="9"/>
        <v>#VALUE!</v>
      </c>
      <c r="P23" s="744">
        <f t="shared" si="19"/>
        <v>2</v>
      </c>
      <c r="Q23" s="289"/>
      <c r="R23" s="60"/>
      <c r="S23" s="20"/>
      <c r="T23" s="20"/>
      <c r="U23" s="20"/>
      <c r="V23" s="20"/>
      <c r="W23" s="20"/>
      <c r="X23" s="20"/>
      <c r="Y23" s="20"/>
      <c r="Z23" s="20"/>
      <c r="AA23" s="61"/>
      <c r="AG23" s="193"/>
      <c r="AI23" s="89">
        <f t="shared" si="20"/>
        <v>180</v>
      </c>
      <c r="AJ23" s="121">
        <f>VLOOKUP(AI23,'User Entries'!$A$78:$E$157,3,0)</f>
        <v>0</v>
      </c>
      <c r="AK23" s="88" t="e">
        <f t="shared" si="10"/>
        <v>#DIV/0!</v>
      </c>
      <c r="AL23" s="121" t="e">
        <f t="shared" si="21"/>
        <v>#DIV/0!</v>
      </c>
      <c r="AN23" s="163" t="e">
        <f t="shared" si="22"/>
        <v>#DIV/0!</v>
      </c>
      <c r="AO23" s="163" t="e">
        <f t="shared" ref="AO23:AO54" si="27">AK21-AK23</f>
        <v>#DIV/0!</v>
      </c>
      <c r="AP23" s="163" t="e">
        <f>$AN$20-$AK23</f>
        <v>#DIV/0!</v>
      </c>
      <c r="AQ23" s="163" t="e">
        <f>$AO$20-$AK23</f>
        <v>#DIV/0!</v>
      </c>
      <c r="AR23" s="163" t="e">
        <f>$AP$20-$AK23</f>
        <v>#DIV/0!</v>
      </c>
      <c r="AS23" s="163" t="e">
        <f>$AQ$20-$AK23</f>
        <v>#DIV/0!</v>
      </c>
      <c r="AT23" s="163" t="e">
        <f>$AR$20-$AK23</f>
        <v>#DIV/0!</v>
      </c>
      <c r="AU23" s="163" t="e">
        <f>$AS$20-$AK23</f>
        <v>#DIV/0!</v>
      </c>
      <c r="AX23" s="89" t="str">
        <f t="shared" si="11"/>
        <v>2013 Q3</v>
      </c>
      <c r="AY23" s="286" t="e">
        <f t="shared" si="12"/>
        <v>#DIV/0!</v>
      </c>
      <c r="AZ23" s="287" t="e">
        <f t="shared" si="13"/>
        <v>#DIV/0!</v>
      </c>
      <c r="BA23" s="287">
        <v>1</v>
      </c>
      <c r="BB23" s="287">
        <f t="shared" si="14"/>
        <v>0.9496825847439998</v>
      </c>
      <c r="BC23" s="287">
        <f t="shared" si="15"/>
        <v>5.0317415256000177E-2</v>
      </c>
      <c r="BD23" s="54"/>
      <c r="BE23" s="287" t="str">
        <f t="shared" si="16"/>
        <v>1999 Q3</v>
      </c>
      <c r="BF23" s="287" t="e">
        <f t="shared" si="17"/>
        <v>#DIV/0!</v>
      </c>
      <c r="BG23" s="287" t="e">
        <f t="shared" si="18"/>
        <v>#DIV/0!</v>
      </c>
      <c r="BH23" s="287">
        <f>Summary_AttrorTotal!H20/Summary_AttrorTotal!J20</f>
        <v>1</v>
      </c>
      <c r="BI23" s="287">
        <f>Summary_AttrorTotal!I20/Summary_AttrorTotal!J20</f>
        <v>0</v>
      </c>
      <c r="IR23" s="49" t="str">
        <f t="shared" si="23"/>
        <v>2014</v>
      </c>
      <c r="IS23" s="49">
        <f t="shared" si="24"/>
        <v>3</v>
      </c>
      <c r="IT23" s="49" t="str">
        <f t="shared" si="25"/>
        <v>2014 Q3</v>
      </c>
      <c r="IU23" s="17">
        <f t="shared" si="26"/>
        <v>3</v>
      </c>
    </row>
    <row r="24" spans="1:255" s="17" customFormat="1">
      <c r="A24" s="89" t="str">
        <f>Tri_Incurred_AttrorTot!A15</f>
        <v>1999 Q4</v>
      </c>
      <c r="B24" s="89" t="str">
        <f t="shared" si="0"/>
        <v>2014 Q1</v>
      </c>
      <c r="C24" s="208">
        <f>INDEX(Tri_Incurred_AttrorTot!$B15:$CC15,1,MATCH(B24,$A$21:$A$100)-$P24)/unit</f>
        <v>1285.1030000000001</v>
      </c>
      <c r="D24" s="208">
        <f>INDEX(Tri_Incurred_AttrorTot!$B15:$CC15,1,Tot_Acc_Per-$P24)/unit</f>
        <v>1285.1030000000001</v>
      </c>
      <c r="E24" s="87">
        <f t="shared" si="1"/>
        <v>0</v>
      </c>
      <c r="F24" s="87" t="e">
        <f>IF(AI24-FSR_M&gt;0,VLOOKUP((MATCH(LastFSR,$A$21:$A$100,1)-MATCH(A24,$A$21:$A$100,1))*3+3,$AI$21:$AU$100,5+MATCH(FSR_M,AN$16:$AU$16),0),VLOOKUP(3,$AI$21:$AU$100,5+MATCH((MATCH($D$16,$A$21:$A$100,1)-MATCH($A24,$A$21:$A$100,1))*3,$AN$16:$AU$16,1),0))*M24</f>
        <v>#DIV/0!</v>
      </c>
      <c r="G24" s="87" t="e">
        <f t="shared" si="2"/>
        <v>#DIV/0!</v>
      </c>
      <c r="H24" s="88" t="e">
        <f t="shared" si="3"/>
        <v>#DIV/0!</v>
      </c>
      <c r="J24" s="89" t="str">
        <f t="shared" si="4"/>
        <v>1999 Q4</v>
      </c>
      <c r="K24" s="87">
        <f t="shared" si="5"/>
        <v>1285.1030000000001</v>
      </c>
      <c r="L24" s="87" t="str">
        <f t="shared" si="6"/>
        <v/>
      </c>
      <c r="M24" s="279" t="e">
        <f t="shared" si="7"/>
        <v>#DIV/0!</v>
      </c>
      <c r="N24" s="87" t="e">
        <f t="shared" si="8"/>
        <v>#VALUE!</v>
      </c>
      <c r="O24" s="88" t="e">
        <f t="shared" si="9"/>
        <v>#VALUE!</v>
      </c>
      <c r="P24" s="744">
        <f t="shared" si="19"/>
        <v>3</v>
      </c>
      <c r="Q24" s="289"/>
      <c r="R24" s="60"/>
      <c r="S24" s="20"/>
      <c r="T24" s="20"/>
      <c r="U24" s="20"/>
      <c r="V24" s="20"/>
      <c r="W24" s="20"/>
      <c r="X24" s="20"/>
      <c r="Y24" s="20"/>
      <c r="Z24" s="20"/>
      <c r="AA24" s="61"/>
      <c r="AG24" s="193"/>
      <c r="AI24" s="89">
        <f t="shared" si="20"/>
        <v>177</v>
      </c>
      <c r="AJ24" s="121">
        <f>VLOOKUP(AI24,'User Entries'!$A$78:$E$157,3,0)</f>
        <v>0</v>
      </c>
      <c r="AK24" s="88" t="e">
        <f t="shared" si="10"/>
        <v>#DIV/0!</v>
      </c>
      <c r="AL24" s="121" t="e">
        <f t="shared" si="21"/>
        <v>#DIV/0!</v>
      </c>
      <c r="AN24" s="163" t="e">
        <f t="shared" si="22"/>
        <v>#DIV/0!</v>
      </c>
      <c r="AO24" s="163" t="e">
        <f t="shared" si="27"/>
        <v>#DIV/0!</v>
      </c>
      <c r="AP24" s="163" t="e">
        <f t="shared" ref="AP24:AP55" si="28">AK21-AK24</f>
        <v>#DIV/0!</v>
      </c>
      <c r="AQ24" s="163" t="e">
        <f>$AN$20-$AK24</f>
        <v>#DIV/0!</v>
      </c>
      <c r="AR24" s="163" t="e">
        <f>$AO$20-$AK24</f>
        <v>#DIV/0!</v>
      </c>
      <c r="AS24" s="163" t="e">
        <f>$AP$20-$AK24</f>
        <v>#DIV/0!</v>
      </c>
      <c r="AT24" s="163" t="e">
        <f>$AQ$20-$AK24</f>
        <v>#DIV/0!</v>
      </c>
      <c r="AU24" s="163" t="e">
        <f>$AR$20-$AK24</f>
        <v>#DIV/0!</v>
      </c>
      <c r="AX24" s="89" t="str">
        <f t="shared" si="11"/>
        <v>2013 Q2</v>
      </c>
      <c r="AY24" s="286" t="e">
        <f t="shared" si="12"/>
        <v>#DIV/0!</v>
      </c>
      <c r="AZ24" s="287" t="e">
        <f t="shared" si="13"/>
        <v>#DIV/0!</v>
      </c>
      <c r="BA24" s="287">
        <v>1</v>
      </c>
      <c r="BB24" s="287">
        <f t="shared" si="14"/>
        <v>0.99626386212799656</v>
      </c>
      <c r="BC24" s="287">
        <f t="shared" si="15"/>
        <v>3.7361378720034383E-3</v>
      </c>
      <c r="BD24" s="54"/>
      <c r="BE24" s="287" t="str">
        <f t="shared" si="16"/>
        <v>1999 Q4</v>
      </c>
      <c r="BF24" s="287" t="e">
        <f t="shared" si="17"/>
        <v>#DIV/0!</v>
      </c>
      <c r="BG24" s="287" t="e">
        <f t="shared" si="18"/>
        <v>#DIV/0!</v>
      </c>
      <c r="BH24" s="287">
        <f>Summary_AttrorTotal!H21/Summary_AttrorTotal!J21</f>
        <v>1</v>
      </c>
      <c r="BI24" s="287">
        <f>Summary_AttrorTotal!I21/Summary_AttrorTotal!J21</f>
        <v>0</v>
      </c>
      <c r="IR24" s="49" t="str">
        <f t="shared" si="23"/>
        <v>2014</v>
      </c>
      <c r="IS24" s="49">
        <f t="shared" si="24"/>
        <v>4</v>
      </c>
      <c r="IT24" s="49" t="str">
        <f t="shared" si="25"/>
        <v>2014 Q4</v>
      </c>
      <c r="IU24" s="17">
        <f t="shared" si="26"/>
        <v>4</v>
      </c>
    </row>
    <row r="25" spans="1:255" s="17" customFormat="1">
      <c r="A25" s="89" t="str">
        <f>Tri_Incurred_AttrorTot!A16</f>
        <v>2000 Q1</v>
      </c>
      <c r="B25" s="89" t="str">
        <f t="shared" si="0"/>
        <v>2014 Q1</v>
      </c>
      <c r="C25" s="208">
        <f>INDEX(Tri_Incurred_AttrorTot!$B16:$CC16,1,MATCH(B25,$A$21:$A$100)-$P25)/unit</f>
        <v>427.80099999999999</v>
      </c>
      <c r="D25" s="208">
        <f>INDEX(Tri_Incurred_AttrorTot!$B16:$CC16,1,Tot_Acc_Per-$P25)/unit</f>
        <v>427.8</v>
      </c>
      <c r="E25" s="87">
        <f t="shared" si="1"/>
        <v>-9.9999999997635314E-4</v>
      </c>
      <c r="F25" s="87" t="e">
        <f>IF(AI25-FSR_M&gt;0,VLOOKUP((MATCH(LastFSR,$A$21:$A$100,1)-MATCH(A25,$A$21:$A$100,1))*3+3,$AI$21:$AU$100,5+MATCH(FSR_M,AN$16:$AU$16),0),VLOOKUP(3,$AI$21:$AU$100,5+MATCH((MATCH($D$16,$A$21:$A$100,1)-MATCH($A25,$A$21:$A$100,1))*3,$AN$16:$AU$16,1),0))*M25</f>
        <v>#DIV/0!</v>
      </c>
      <c r="G25" s="87" t="e">
        <f t="shared" si="2"/>
        <v>#DIV/0!</v>
      </c>
      <c r="H25" s="88" t="e">
        <f t="shared" si="3"/>
        <v>#DIV/0!</v>
      </c>
      <c r="J25" s="89" t="str">
        <f t="shared" si="4"/>
        <v>2000 Q1</v>
      </c>
      <c r="K25" s="87">
        <f t="shared" si="5"/>
        <v>427.8</v>
      </c>
      <c r="L25" s="87" t="str">
        <f t="shared" si="6"/>
        <v/>
      </c>
      <c r="M25" s="279" t="e">
        <f t="shared" si="7"/>
        <v>#DIV/0!</v>
      </c>
      <c r="N25" s="87" t="e">
        <f t="shared" si="8"/>
        <v>#VALUE!</v>
      </c>
      <c r="O25" s="88" t="e">
        <f t="shared" si="9"/>
        <v>#VALUE!</v>
      </c>
      <c r="P25" s="744">
        <f t="shared" si="19"/>
        <v>4</v>
      </c>
      <c r="Q25" s="289"/>
      <c r="R25" s="83"/>
      <c r="S25" s="84"/>
      <c r="T25" s="84"/>
      <c r="U25" s="84"/>
      <c r="V25" s="84"/>
      <c r="W25" s="84"/>
      <c r="X25" s="84"/>
      <c r="Y25" s="84"/>
      <c r="Z25" s="84"/>
      <c r="AA25" s="85"/>
      <c r="AG25" s="193"/>
      <c r="AI25" s="89">
        <f t="shared" si="20"/>
        <v>174</v>
      </c>
      <c r="AJ25" s="121">
        <f>VLOOKUP(AI25,'User Entries'!$A$78:$E$157,3,0)</f>
        <v>0</v>
      </c>
      <c r="AK25" s="88" t="e">
        <f t="shared" si="10"/>
        <v>#DIV/0!</v>
      </c>
      <c r="AL25" s="121" t="e">
        <f t="shared" si="21"/>
        <v>#DIV/0!</v>
      </c>
      <c r="AN25" s="163" t="e">
        <f t="shared" si="22"/>
        <v>#DIV/0!</v>
      </c>
      <c r="AO25" s="163" t="e">
        <f t="shared" si="27"/>
        <v>#DIV/0!</v>
      </c>
      <c r="AP25" s="163" t="e">
        <f t="shared" si="28"/>
        <v>#DIV/0!</v>
      </c>
      <c r="AQ25" s="163" t="e">
        <f t="shared" ref="AQ25:AQ40" si="29">AK21-AK25</f>
        <v>#DIV/0!</v>
      </c>
      <c r="AR25" s="163" t="e">
        <f>$AN$20-$AK25</f>
        <v>#DIV/0!</v>
      </c>
      <c r="AS25" s="163" t="e">
        <f>$AO$20-$AK25</f>
        <v>#DIV/0!</v>
      </c>
      <c r="AT25" s="163" t="e">
        <f>$AP$20-$AK25</f>
        <v>#DIV/0!</v>
      </c>
      <c r="AU25" s="163" t="e">
        <f>$AQ$20-$AK25</f>
        <v>#DIV/0!</v>
      </c>
      <c r="AX25" s="89" t="str">
        <f t="shared" si="11"/>
        <v>2013 Q1</v>
      </c>
      <c r="AY25" s="286" t="e">
        <f t="shared" si="12"/>
        <v>#DIV/0!</v>
      </c>
      <c r="AZ25" s="287" t="e">
        <f t="shared" si="13"/>
        <v>#DIV/0!</v>
      </c>
      <c r="BA25" s="287">
        <v>1</v>
      </c>
      <c r="BB25" s="287">
        <f t="shared" si="14"/>
        <v>0.96422568438848144</v>
      </c>
      <c r="BC25" s="287">
        <f t="shared" si="15"/>
        <v>3.5774315611518545E-2</v>
      </c>
      <c r="BD25" s="54"/>
      <c r="BE25" s="287" t="str">
        <f t="shared" si="16"/>
        <v>2000 Q1</v>
      </c>
      <c r="BF25" s="287" t="e">
        <f t="shared" si="17"/>
        <v>#DIV/0!</v>
      </c>
      <c r="BG25" s="287" t="e">
        <f t="shared" si="18"/>
        <v>#DIV/0!</v>
      </c>
      <c r="BH25" s="287">
        <f>Summary_AttrorTotal!H22/Summary_AttrorTotal!J22</f>
        <v>1</v>
      </c>
      <c r="BI25" s="287">
        <f>Summary_AttrorTotal!I22/Summary_AttrorTotal!J22</f>
        <v>0</v>
      </c>
      <c r="IR25" s="49">
        <f t="shared" si="23"/>
        <v>2015</v>
      </c>
      <c r="IS25" s="49">
        <f t="shared" si="24"/>
        <v>1</v>
      </c>
      <c r="IT25" s="49" t="str">
        <f t="shared" si="25"/>
        <v>2015 Q1</v>
      </c>
      <c r="IU25" s="17">
        <f t="shared" si="26"/>
        <v>5</v>
      </c>
    </row>
    <row r="26" spans="1:255" s="17" customFormat="1">
      <c r="A26" s="89" t="str">
        <f>Tri_Incurred_AttrorTot!A17</f>
        <v>2000 Q2</v>
      </c>
      <c r="B26" s="89" t="str">
        <f t="shared" si="0"/>
        <v>2014 Q1</v>
      </c>
      <c r="C26" s="208">
        <f>INDEX(Tri_Incurred_AttrorTot!$B17:$CC17,1,MATCH(B26,$A$21:$A$100)-$P26)/unit</f>
        <v>660.91099999999994</v>
      </c>
      <c r="D26" s="208">
        <f>INDEX(Tri_Incurred_AttrorTot!$B17:$CC17,1,Tot_Acc_Per-$P26)/unit</f>
        <v>660.91099999999994</v>
      </c>
      <c r="E26" s="87">
        <f t="shared" si="1"/>
        <v>0</v>
      </c>
      <c r="F26" s="87" t="e">
        <f>IF(AI26-FSR_M&gt;0,VLOOKUP((MATCH(LastFSR,$A$21:$A$100,1)-MATCH(A26,$A$21:$A$100,1))*3+3,$AI$21:$AU$100,5+MATCH(FSR_M,AN$16:$AU$16),0),VLOOKUP(3,$AI$21:$AU$100,5+MATCH((MATCH($D$16,$A$21:$A$100,1)-MATCH($A26,$A$21:$A$100,1))*3,$AN$16:$AU$16,1),0))*M26</f>
        <v>#DIV/0!</v>
      </c>
      <c r="G26" s="87" t="e">
        <f t="shared" si="2"/>
        <v>#DIV/0!</v>
      </c>
      <c r="H26" s="88" t="e">
        <f t="shared" si="3"/>
        <v>#DIV/0!</v>
      </c>
      <c r="J26" s="89" t="str">
        <f t="shared" si="4"/>
        <v>2000 Q2</v>
      </c>
      <c r="K26" s="87">
        <f t="shared" si="5"/>
        <v>660.91099999999994</v>
      </c>
      <c r="L26" s="87" t="str">
        <f t="shared" si="6"/>
        <v/>
      </c>
      <c r="M26" s="279" t="e">
        <f t="shared" si="7"/>
        <v>#DIV/0!</v>
      </c>
      <c r="N26" s="87" t="e">
        <f t="shared" si="8"/>
        <v>#VALUE!</v>
      </c>
      <c r="O26" s="88" t="e">
        <f t="shared" si="9"/>
        <v>#VALUE!</v>
      </c>
      <c r="P26" s="744">
        <f t="shared" si="19"/>
        <v>5</v>
      </c>
      <c r="Q26" s="289"/>
      <c r="R26" s="60"/>
      <c r="S26" s="20"/>
      <c r="T26" s="20"/>
      <c r="U26" s="20"/>
      <c r="V26" s="20"/>
      <c r="W26" s="20"/>
      <c r="X26" s="20"/>
      <c r="Y26" s="20"/>
      <c r="Z26" s="20"/>
      <c r="AA26" s="61"/>
      <c r="AG26" s="193"/>
      <c r="AI26" s="89">
        <f t="shared" si="20"/>
        <v>171</v>
      </c>
      <c r="AJ26" s="121">
        <f>VLOOKUP(AI26,'User Entries'!$A$78:$E$157,3,0)</f>
        <v>0</v>
      </c>
      <c r="AK26" s="88" t="e">
        <f t="shared" si="10"/>
        <v>#DIV/0!</v>
      </c>
      <c r="AL26" s="121" t="e">
        <f t="shared" si="21"/>
        <v>#DIV/0!</v>
      </c>
      <c r="AN26" s="163" t="e">
        <f t="shared" si="22"/>
        <v>#DIV/0!</v>
      </c>
      <c r="AO26" s="163" t="e">
        <f t="shared" si="27"/>
        <v>#DIV/0!</v>
      </c>
      <c r="AP26" s="163" t="e">
        <f t="shared" si="28"/>
        <v>#DIV/0!</v>
      </c>
      <c r="AQ26" s="163" t="e">
        <f t="shared" si="29"/>
        <v>#DIV/0!</v>
      </c>
      <c r="AR26" s="163" t="e">
        <f t="shared" ref="AR26:AR57" si="30">$AK21-$AK26</f>
        <v>#DIV/0!</v>
      </c>
      <c r="AS26" s="163" t="e">
        <f>$AN$20-$AK26</f>
        <v>#DIV/0!</v>
      </c>
      <c r="AT26" s="163" t="e">
        <f>$AO$20-$AK26</f>
        <v>#DIV/0!</v>
      </c>
      <c r="AU26" s="163" t="e">
        <f>$AP$20-$AK26</f>
        <v>#DIV/0!</v>
      </c>
      <c r="AX26" s="89" t="str">
        <f t="shared" si="11"/>
        <v>2012 Q4</v>
      </c>
      <c r="AY26" s="286" t="e">
        <f t="shared" si="12"/>
        <v>#DIV/0!</v>
      </c>
      <c r="AZ26" s="287" t="e">
        <f t="shared" si="13"/>
        <v>#DIV/0!</v>
      </c>
      <c r="BA26" s="287">
        <v>1</v>
      </c>
      <c r="BB26" s="287">
        <f t="shared" si="14"/>
        <v>0.9928844504234452</v>
      </c>
      <c r="BC26" s="287">
        <f t="shared" si="15"/>
        <v>7.1155495765547758E-3</v>
      </c>
      <c r="BD26" s="54"/>
      <c r="BE26" s="287" t="str">
        <f t="shared" si="16"/>
        <v>2000 Q2</v>
      </c>
      <c r="BF26" s="287" t="e">
        <f t="shared" si="17"/>
        <v>#DIV/0!</v>
      </c>
      <c r="BG26" s="287" t="e">
        <f t="shared" si="18"/>
        <v>#DIV/0!</v>
      </c>
      <c r="BH26" s="287">
        <f>Summary_AttrorTotal!H23/Summary_AttrorTotal!J23</f>
        <v>1</v>
      </c>
      <c r="BI26" s="287">
        <f>Summary_AttrorTotal!I23/Summary_AttrorTotal!J23</f>
        <v>0</v>
      </c>
      <c r="IR26" s="49">
        <f t="shared" si="23"/>
        <v>2015</v>
      </c>
      <c r="IS26" s="49">
        <f t="shared" si="24"/>
        <v>2</v>
      </c>
      <c r="IT26" s="49" t="str">
        <f t="shared" si="25"/>
        <v>2015 Q2</v>
      </c>
      <c r="IU26" s="17">
        <f t="shared" si="26"/>
        <v>6</v>
      </c>
    </row>
    <row r="27" spans="1:255" s="17" customFormat="1">
      <c r="A27" s="89" t="str">
        <f>Tri_Incurred_AttrorTot!A18</f>
        <v>2000 Q3</v>
      </c>
      <c r="B27" s="89" t="str">
        <f t="shared" si="0"/>
        <v>2014 Q1</v>
      </c>
      <c r="C27" s="208">
        <f>INDEX(Tri_Incurred_AttrorTot!$B18:$CC18,1,MATCH(B27,$A$21:$A$100)-$P27)/unit</f>
        <v>1019.752</v>
      </c>
      <c r="D27" s="208">
        <f>INDEX(Tri_Incurred_AttrorTot!$B18:$CC18,1,Tot_Acc_Per-$P27)/unit</f>
        <v>1019.752</v>
      </c>
      <c r="E27" s="87">
        <f t="shared" si="1"/>
        <v>0</v>
      </c>
      <c r="F27" s="87" t="e">
        <f>IF(AI27-FSR_M&gt;0,VLOOKUP((MATCH(LastFSR,$A$21:$A$100,1)-MATCH(A27,$A$21:$A$100,1))*3+3,$AI$21:$AU$100,5+MATCH(FSR_M,AN$16:$AU$16),0),VLOOKUP(3,$AI$21:$AU$100,5+MATCH((MATCH($D$16,$A$21:$A$100,1)-MATCH($A27,$A$21:$A$100,1))*3,$AN$16:$AU$16,1),0))*M27</f>
        <v>#DIV/0!</v>
      </c>
      <c r="G27" s="87" t="e">
        <f t="shared" si="2"/>
        <v>#DIV/0!</v>
      </c>
      <c r="H27" s="88" t="e">
        <f t="shared" si="3"/>
        <v>#DIV/0!</v>
      </c>
      <c r="J27" s="89" t="str">
        <f t="shared" si="4"/>
        <v>2000 Q3</v>
      </c>
      <c r="K27" s="87">
        <f t="shared" si="5"/>
        <v>1019.752</v>
      </c>
      <c r="L27" s="87" t="str">
        <f t="shared" si="6"/>
        <v/>
      </c>
      <c r="M27" s="279" t="e">
        <f t="shared" si="7"/>
        <v>#DIV/0!</v>
      </c>
      <c r="N27" s="87" t="e">
        <f t="shared" si="8"/>
        <v>#VALUE!</v>
      </c>
      <c r="O27" s="88" t="e">
        <f t="shared" si="9"/>
        <v>#VALUE!</v>
      </c>
      <c r="P27" s="744">
        <f t="shared" si="19"/>
        <v>6</v>
      </c>
      <c r="Q27" s="289"/>
      <c r="R27" s="91"/>
      <c r="S27" s="92"/>
      <c r="T27" s="20"/>
      <c r="U27" s="20"/>
      <c r="V27" s="20"/>
      <c r="W27" s="20"/>
      <c r="X27" s="20"/>
      <c r="Y27" s="20"/>
      <c r="Z27" s="20"/>
      <c r="AA27" s="61"/>
      <c r="AG27" s="193"/>
      <c r="AI27" s="89">
        <f t="shared" si="20"/>
        <v>168</v>
      </c>
      <c r="AJ27" s="121">
        <f>VLOOKUP(AI27,'User Entries'!$A$78:$E$157,3,0)</f>
        <v>0</v>
      </c>
      <c r="AK27" s="88" t="e">
        <f t="shared" si="10"/>
        <v>#DIV/0!</v>
      </c>
      <c r="AL27" s="121" t="e">
        <f t="shared" si="21"/>
        <v>#DIV/0!</v>
      </c>
      <c r="AN27" s="163" t="e">
        <f t="shared" si="22"/>
        <v>#DIV/0!</v>
      </c>
      <c r="AO27" s="163" t="e">
        <f t="shared" si="27"/>
        <v>#DIV/0!</v>
      </c>
      <c r="AP27" s="163" t="e">
        <f t="shared" si="28"/>
        <v>#DIV/0!</v>
      </c>
      <c r="AQ27" s="163" t="e">
        <f t="shared" si="29"/>
        <v>#DIV/0!</v>
      </c>
      <c r="AR27" s="163" t="e">
        <f t="shared" si="30"/>
        <v>#DIV/0!</v>
      </c>
      <c r="AS27" s="163" t="e">
        <f t="shared" ref="AS27:AS58" si="31">$AK21-$AK27</f>
        <v>#DIV/0!</v>
      </c>
      <c r="AT27" s="163" t="e">
        <f>$AN$20-$AK27</f>
        <v>#DIV/0!</v>
      </c>
      <c r="AU27" s="163" t="e">
        <f>$AO$20-$AK27</f>
        <v>#DIV/0!</v>
      </c>
      <c r="AX27" s="89" t="str">
        <f t="shared" si="11"/>
        <v>2012 Q3</v>
      </c>
      <c r="AY27" s="286" t="e">
        <f t="shared" si="12"/>
        <v>#DIV/0!</v>
      </c>
      <c r="AZ27" s="287" t="e">
        <f t="shared" si="13"/>
        <v>#DIV/0!</v>
      </c>
      <c r="BA27" s="287">
        <v>1</v>
      </c>
      <c r="BB27" s="287">
        <f t="shared" si="14"/>
        <v>1</v>
      </c>
      <c r="BC27" s="287">
        <f t="shared" si="15"/>
        <v>0</v>
      </c>
      <c r="BD27" s="54"/>
      <c r="BE27" s="287" t="str">
        <f t="shared" si="16"/>
        <v>2000 Q3</v>
      </c>
      <c r="BF27" s="287" t="e">
        <f t="shared" si="17"/>
        <v>#DIV/0!</v>
      </c>
      <c r="BG27" s="287" t="e">
        <f t="shared" si="18"/>
        <v>#DIV/0!</v>
      </c>
      <c r="BH27" s="287">
        <f>Summary_AttrorTotal!H24/Summary_AttrorTotal!J24</f>
        <v>1</v>
      </c>
      <c r="BI27" s="287">
        <f>Summary_AttrorTotal!I24/Summary_AttrorTotal!J24</f>
        <v>0</v>
      </c>
      <c r="IR27" s="49">
        <f t="shared" si="23"/>
        <v>2015</v>
      </c>
      <c r="IS27" s="49">
        <f t="shared" si="24"/>
        <v>3</v>
      </c>
      <c r="IT27" s="49" t="str">
        <f t="shared" si="25"/>
        <v>2015 Q3</v>
      </c>
      <c r="IU27" s="17">
        <f t="shared" si="26"/>
        <v>7</v>
      </c>
    </row>
    <row r="28" spans="1:255" s="17" customFormat="1">
      <c r="A28" s="89" t="str">
        <f>Tri_Incurred_AttrorTot!A19</f>
        <v>2000 Q4</v>
      </c>
      <c r="B28" s="89" t="str">
        <f t="shared" si="0"/>
        <v>2014 Q1</v>
      </c>
      <c r="C28" s="208">
        <f>INDEX(Tri_Incurred_AttrorTot!$B19:$CC19,1,MATCH(B28,$A$21:$A$100)-$P28)/unit</f>
        <v>686.82</v>
      </c>
      <c r="D28" s="208">
        <f>INDEX(Tri_Incurred_AttrorTot!$B19:$CC19,1,Tot_Acc_Per-$P28)/unit</f>
        <v>686.82</v>
      </c>
      <c r="E28" s="87">
        <f t="shared" si="1"/>
        <v>0</v>
      </c>
      <c r="F28" s="87" t="e">
        <f>IF(AI28-FSR_M&gt;0,VLOOKUP((MATCH(LastFSR,$A$21:$A$100,1)-MATCH(A28,$A$21:$A$100,1))*3+3,$AI$21:$AU$100,5+MATCH(FSR_M,AN$16:$AU$16),0),VLOOKUP(3,$AI$21:$AU$100,5+MATCH((MATCH($D$16,$A$21:$A$100,1)-MATCH($A28,$A$21:$A$100,1))*3,$AN$16:$AU$16,1),0))*M28</f>
        <v>#DIV/0!</v>
      </c>
      <c r="G28" s="87" t="e">
        <f t="shared" si="2"/>
        <v>#DIV/0!</v>
      </c>
      <c r="H28" s="88" t="e">
        <f t="shared" si="3"/>
        <v>#DIV/0!</v>
      </c>
      <c r="J28" s="89" t="str">
        <f t="shared" si="4"/>
        <v>2000 Q4</v>
      </c>
      <c r="K28" s="87">
        <f t="shared" si="5"/>
        <v>686.82</v>
      </c>
      <c r="L28" s="87" t="str">
        <f t="shared" si="6"/>
        <v/>
      </c>
      <c r="M28" s="279" t="e">
        <f t="shared" si="7"/>
        <v>#DIV/0!</v>
      </c>
      <c r="N28" s="87" t="e">
        <f t="shared" si="8"/>
        <v>#VALUE!</v>
      </c>
      <c r="O28" s="88" t="e">
        <f t="shared" si="9"/>
        <v>#VALUE!</v>
      </c>
      <c r="P28" s="744">
        <f t="shared" si="19"/>
        <v>7</v>
      </c>
      <c r="Q28" s="289"/>
      <c r="R28" s="166"/>
      <c r="S28" s="167"/>
      <c r="T28" s="20"/>
      <c r="U28" s="20"/>
      <c r="V28" s="20"/>
      <c r="W28" s="20"/>
      <c r="X28" s="20"/>
      <c r="Y28" s="20"/>
      <c r="Z28" s="20"/>
      <c r="AA28" s="61"/>
      <c r="AG28" s="193"/>
      <c r="AI28" s="89">
        <f t="shared" si="20"/>
        <v>165</v>
      </c>
      <c r="AJ28" s="121">
        <f>VLOOKUP(AI28,'User Entries'!$A$78:$E$157,3,0)</f>
        <v>0</v>
      </c>
      <c r="AK28" s="88" t="e">
        <f t="shared" si="10"/>
        <v>#DIV/0!</v>
      </c>
      <c r="AL28" s="121" t="e">
        <f t="shared" si="21"/>
        <v>#DIV/0!</v>
      </c>
      <c r="AN28" s="163" t="e">
        <f t="shared" si="22"/>
        <v>#DIV/0!</v>
      </c>
      <c r="AO28" s="163" t="e">
        <f t="shared" si="27"/>
        <v>#DIV/0!</v>
      </c>
      <c r="AP28" s="163" t="e">
        <f t="shared" si="28"/>
        <v>#DIV/0!</v>
      </c>
      <c r="AQ28" s="163" t="e">
        <f t="shared" si="29"/>
        <v>#DIV/0!</v>
      </c>
      <c r="AR28" s="163" t="e">
        <f t="shared" si="30"/>
        <v>#DIV/0!</v>
      </c>
      <c r="AS28" s="163" t="e">
        <f t="shared" si="31"/>
        <v>#DIV/0!</v>
      </c>
      <c r="AT28" s="163" t="e">
        <f t="shared" ref="AT28:AT59" si="32">$AK21-$AK28</f>
        <v>#DIV/0!</v>
      </c>
      <c r="AU28" s="163" t="e">
        <f>$AN$20-$AK28</f>
        <v>#DIV/0!</v>
      </c>
      <c r="AX28" s="89" t="str">
        <f t="shared" si="11"/>
        <v>2012 Q2</v>
      </c>
      <c r="AY28" s="286" t="e">
        <f t="shared" si="12"/>
        <v>#DIV/0!</v>
      </c>
      <c r="AZ28" s="287" t="e">
        <f t="shared" si="13"/>
        <v>#DIV/0!</v>
      </c>
      <c r="BA28" s="287">
        <v>1</v>
      </c>
      <c r="BB28" s="287">
        <f t="shared" si="14"/>
        <v>0.99141726307630751</v>
      </c>
      <c r="BC28" s="287">
        <f t="shared" si="15"/>
        <v>8.5827369236924599E-3</v>
      </c>
      <c r="BD28" s="54"/>
      <c r="BE28" s="287" t="str">
        <f t="shared" si="16"/>
        <v>2000 Q4</v>
      </c>
      <c r="BF28" s="287" t="e">
        <f t="shared" si="17"/>
        <v>#DIV/0!</v>
      </c>
      <c r="BG28" s="287" t="e">
        <f t="shared" si="18"/>
        <v>#DIV/0!</v>
      </c>
      <c r="BH28" s="287">
        <f>Summary_AttrorTotal!H25/Summary_AttrorTotal!J25</f>
        <v>1</v>
      </c>
      <c r="BI28" s="287">
        <f>Summary_AttrorTotal!I25/Summary_AttrorTotal!J25</f>
        <v>0</v>
      </c>
      <c r="IR28" s="49">
        <f t="shared" si="23"/>
        <v>2015</v>
      </c>
      <c r="IS28" s="49">
        <f t="shared" si="24"/>
        <v>4</v>
      </c>
      <c r="IT28" s="49" t="str">
        <f t="shared" si="25"/>
        <v>2015 Q4</v>
      </c>
      <c r="IU28" s="17">
        <f t="shared" si="26"/>
        <v>8</v>
      </c>
    </row>
    <row r="29" spans="1:255" s="17" customFormat="1">
      <c r="A29" s="89" t="str">
        <f>Tri_Incurred_AttrorTot!A20</f>
        <v>2001 Q1</v>
      </c>
      <c r="B29" s="89" t="str">
        <f t="shared" si="0"/>
        <v>2014 Q1</v>
      </c>
      <c r="C29" s="208">
        <f>INDEX(Tri_Incurred_AttrorTot!$B20:$CC20,1,MATCH(B29,$A$21:$A$100)-$P29)/unit</f>
        <v>732.57299999999998</v>
      </c>
      <c r="D29" s="208">
        <f>INDEX(Tri_Incurred_AttrorTot!$B20:$CC20,1,Tot_Acc_Per-$P29)/unit</f>
        <v>732.57299999999998</v>
      </c>
      <c r="E29" s="87">
        <f t="shared" si="1"/>
        <v>0</v>
      </c>
      <c r="F29" s="87" t="e">
        <f>IF(AI29-FSR_M&gt;0,VLOOKUP((MATCH(LastFSR,$A$21:$A$100,1)-MATCH(A29,$A$21:$A$100,1))*3+3,$AI$21:$AU$100,5+MATCH(FSR_M,AN$16:$AU$16),0),VLOOKUP(3,$AI$21:$AU$100,5+MATCH((MATCH($D$16,$A$21:$A$100,1)-MATCH($A29,$A$21:$A$100,1))*3,$AN$16:$AU$16,1),0))*M29</f>
        <v>#DIV/0!</v>
      </c>
      <c r="G29" s="87" t="e">
        <f t="shared" si="2"/>
        <v>#DIV/0!</v>
      </c>
      <c r="H29" s="88" t="e">
        <f t="shared" si="3"/>
        <v>#DIV/0!</v>
      </c>
      <c r="J29" s="89" t="str">
        <f t="shared" si="4"/>
        <v>2001 Q1</v>
      </c>
      <c r="K29" s="87">
        <f t="shared" si="5"/>
        <v>732.57299999999998</v>
      </c>
      <c r="L29" s="87" t="str">
        <f t="shared" si="6"/>
        <v/>
      </c>
      <c r="M29" s="279" t="e">
        <f t="shared" si="7"/>
        <v>#DIV/0!</v>
      </c>
      <c r="N29" s="87" t="e">
        <f t="shared" si="8"/>
        <v>#VALUE!</v>
      </c>
      <c r="O29" s="88" t="e">
        <f t="shared" si="9"/>
        <v>#VALUE!</v>
      </c>
      <c r="P29" s="744">
        <f t="shared" si="19"/>
        <v>8</v>
      </c>
      <c r="Q29" s="289"/>
      <c r="R29" s="166"/>
      <c r="S29" s="167"/>
      <c r="T29" s="20"/>
      <c r="U29" s="20"/>
      <c r="V29" s="20"/>
      <c r="W29" s="20"/>
      <c r="X29" s="20"/>
      <c r="Y29" s="20"/>
      <c r="Z29" s="20"/>
      <c r="AA29" s="61"/>
      <c r="AG29" s="193"/>
      <c r="AI29" s="89">
        <f t="shared" si="20"/>
        <v>162</v>
      </c>
      <c r="AJ29" s="121">
        <f>VLOOKUP(AI29,'User Entries'!$A$78:$E$157,3,0)</f>
        <v>0</v>
      </c>
      <c r="AK29" s="88" t="e">
        <f t="shared" si="10"/>
        <v>#DIV/0!</v>
      </c>
      <c r="AL29" s="121" t="e">
        <f t="shared" si="21"/>
        <v>#DIV/0!</v>
      </c>
      <c r="AN29" s="163" t="e">
        <f t="shared" si="22"/>
        <v>#DIV/0!</v>
      </c>
      <c r="AO29" s="163" t="e">
        <f t="shared" si="27"/>
        <v>#DIV/0!</v>
      </c>
      <c r="AP29" s="163" t="e">
        <f t="shared" si="28"/>
        <v>#DIV/0!</v>
      </c>
      <c r="AQ29" s="163" t="e">
        <f t="shared" si="29"/>
        <v>#DIV/0!</v>
      </c>
      <c r="AR29" s="163" t="e">
        <f t="shared" si="30"/>
        <v>#DIV/0!</v>
      </c>
      <c r="AS29" s="163" t="e">
        <f t="shared" si="31"/>
        <v>#DIV/0!</v>
      </c>
      <c r="AT29" s="163" t="e">
        <f t="shared" si="32"/>
        <v>#DIV/0!</v>
      </c>
      <c r="AU29" s="163" t="e">
        <f t="shared" ref="AU29:AU60" si="33">$AK21-$AK29</f>
        <v>#DIV/0!</v>
      </c>
      <c r="AX29" s="89" t="str">
        <f t="shared" si="11"/>
        <v>2012 Q1</v>
      </c>
      <c r="AY29" s="286" t="e">
        <f t="shared" si="12"/>
        <v>#DIV/0!</v>
      </c>
      <c r="AZ29" s="287" t="e">
        <f t="shared" si="13"/>
        <v>#DIV/0!</v>
      </c>
      <c r="BA29" s="287">
        <v>1</v>
      </c>
      <c r="BB29" s="287">
        <f t="shared" si="14"/>
        <v>0.9778737600978562</v>
      </c>
      <c r="BC29" s="287">
        <f t="shared" si="15"/>
        <v>2.2126239902143793E-2</v>
      </c>
      <c r="BD29" s="54"/>
      <c r="BE29" s="287" t="str">
        <f t="shared" si="16"/>
        <v>2001 Q1</v>
      </c>
      <c r="BF29" s="287" t="e">
        <f t="shared" si="17"/>
        <v>#DIV/0!</v>
      </c>
      <c r="BG29" s="287" t="e">
        <f t="shared" si="18"/>
        <v>#DIV/0!</v>
      </c>
      <c r="BH29" s="287">
        <f>Summary_AttrorTotal!H26/Summary_AttrorTotal!J26</f>
        <v>1</v>
      </c>
      <c r="BI29" s="287">
        <f>Summary_AttrorTotal!I26/Summary_AttrorTotal!J26</f>
        <v>0</v>
      </c>
      <c r="IR29" s="49">
        <f t="shared" si="23"/>
        <v>2016</v>
      </c>
      <c r="IS29" s="49">
        <f t="shared" si="24"/>
        <v>1</v>
      </c>
      <c r="IT29" s="49" t="str">
        <f t="shared" si="25"/>
        <v>2016 Q1</v>
      </c>
      <c r="IU29" s="17">
        <f t="shared" si="26"/>
        <v>9</v>
      </c>
    </row>
    <row r="30" spans="1:255" s="17" customFormat="1">
      <c r="A30" s="89" t="str">
        <f>Tri_Incurred_AttrorTot!A21</f>
        <v>2001 Q2</v>
      </c>
      <c r="B30" s="89" t="str">
        <f t="shared" si="0"/>
        <v>2014 Q1</v>
      </c>
      <c r="C30" s="208">
        <f>INDEX(Tri_Incurred_AttrorTot!$B21:$CC21,1,MATCH(B30,$A$21:$A$100)-$P30)/unit</f>
        <v>807.05600000000004</v>
      </c>
      <c r="D30" s="208">
        <f>INDEX(Tri_Incurred_AttrorTot!$B21:$CC21,1,Tot_Acc_Per-$P30)/unit</f>
        <v>807.05600000000004</v>
      </c>
      <c r="E30" s="87">
        <f t="shared" si="1"/>
        <v>0</v>
      </c>
      <c r="F30" s="87" t="e">
        <f>IF(AI30-FSR_M&gt;0,VLOOKUP((MATCH(LastFSR,$A$21:$A$100,1)-MATCH(A30,$A$21:$A$100,1))*3+3,$AI$21:$AU$100,5+MATCH(FSR_M,AN$16:$AU$16),0),VLOOKUP(3,$AI$21:$AU$100,5+MATCH((MATCH($D$16,$A$21:$A$100,1)-MATCH($A30,$A$21:$A$100,1))*3,$AN$16:$AU$16,1),0))*M30</f>
        <v>#DIV/0!</v>
      </c>
      <c r="G30" s="87" t="e">
        <f t="shared" si="2"/>
        <v>#DIV/0!</v>
      </c>
      <c r="H30" s="88" t="e">
        <f t="shared" si="3"/>
        <v>#DIV/0!</v>
      </c>
      <c r="J30" s="89" t="str">
        <f t="shared" si="4"/>
        <v>2001 Q2</v>
      </c>
      <c r="K30" s="87">
        <f t="shared" si="5"/>
        <v>807.05600000000004</v>
      </c>
      <c r="L30" s="87" t="str">
        <f t="shared" si="6"/>
        <v/>
      </c>
      <c r="M30" s="279" t="e">
        <f t="shared" si="7"/>
        <v>#DIV/0!</v>
      </c>
      <c r="N30" s="87" t="e">
        <f t="shared" si="8"/>
        <v>#VALUE!</v>
      </c>
      <c r="O30" s="88" t="e">
        <f t="shared" si="9"/>
        <v>#VALUE!</v>
      </c>
      <c r="P30" s="744">
        <f t="shared" si="19"/>
        <v>9</v>
      </c>
      <c r="Q30" s="289"/>
      <c r="R30" s="166"/>
      <c r="S30" s="167"/>
      <c r="T30" s="20"/>
      <c r="U30" s="20"/>
      <c r="V30" s="20"/>
      <c r="W30" s="20"/>
      <c r="X30" s="20"/>
      <c r="Y30" s="20"/>
      <c r="Z30" s="20"/>
      <c r="AA30" s="61"/>
      <c r="AG30" s="193"/>
      <c r="AI30" s="89">
        <f t="shared" si="20"/>
        <v>159</v>
      </c>
      <c r="AJ30" s="121">
        <f>VLOOKUP(AI30,'User Entries'!$A$78:$E$157,3,0)</f>
        <v>0</v>
      </c>
      <c r="AK30" s="88" t="e">
        <f t="shared" si="10"/>
        <v>#DIV/0!</v>
      </c>
      <c r="AL30" s="121" t="e">
        <f t="shared" si="21"/>
        <v>#DIV/0!</v>
      </c>
      <c r="AN30" s="163" t="e">
        <f t="shared" si="22"/>
        <v>#DIV/0!</v>
      </c>
      <c r="AO30" s="163" t="e">
        <f t="shared" si="27"/>
        <v>#DIV/0!</v>
      </c>
      <c r="AP30" s="163" t="e">
        <f t="shared" si="28"/>
        <v>#DIV/0!</v>
      </c>
      <c r="AQ30" s="163" t="e">
        <f t="shared" si="29"/>
        <v>#DIV/0!</v>
      </c>
      <c r="AR30" s="163" t="e">
        <f t="shared" si="30"/>
        <v>#DIV/0!</v>
      </c>
      <c r="AS30" s="163" t="e">
        <f t="shared" si="31"/>
        <v>#DIV/0!</v>
      </c>
      <c r="AT30" s="163" t="e">
        <f t="shared" si="32"/>
        <v>#DIV/0!</v>
      </c>
      <c r="AU30" s="163" t="e">
        <f t="shared" si="33"/>
        <v>#DIV/0!</v>
      </c>
      <c r="AX30" s="89" t="str">
        <f t="shared" si="11"/>
        <v>2011 Q4</v>
      </c>
      <c r="AY30" s="286" t="e">
        <f t="shared" si="12"/>
        <v>#DIV/0!</v>
      </c>
      <c r="AZ30" s="287" t="e">
        <f t="shared" si="13"/>
        <v>#DIV/0!</v>
      </c>
      <c r="BA30" s="287">
        <v>1</v>
      </c>
      <c r="BB30" s="287">
        <f t="shared" si="14"/>
        <v>1</v>
      </c>
      <c r="BC30" s="287">
        <f t="shared" si="15"/>
        <v>0</v>
      </c>
      <c r="BD30" s="54"/>
      <c r="BE30" s="287" t="str">
        <f t="shared" si="16"/>
        <v>2001 Q2</v>
      </c>
      <c r="BF30" s="287" t="e">
        <f t="shared" si="17"/>
        <v>#DIV/0!</v>
      </c>
      <c r="BG30" s="287" t="e">
        <f t="shared" si="18"/>
        <v>#DIV/0!</v>
      </c>
      <c r="BH30" s="287">
        <f>Summary_AttrorTotal!H27/Summary_AttrorTotal!J27</f>
        <v>1</v>
      </c>
      <c r="BI30" s="287">
        <f>Summary_AttrorTotal!I27/Summary_AttrorTotal!J27</f>
        <v>0</v>
      </c>
      <c r="IR30" s="49"/>
      <c r="IS30" s="49"/>
      <c r="IT30" s="49"/>
    </row>
    <row r="31" spans="1:255" s="17" customFormat="1">
      <c r="A31" s="89" t="str">
        <f>Tri_Incurred_AttrorTot!A22</f>
        <v>2001 Q3</v>
      </c>
      <c r="B31" s="89" t="str">
        <f t="shared" si="0"/>
        <v>2014 Q1</v>
      </c>
      <c r="C31" s="208">
        <f>INDEX(Tri_Incurred_AttrorTot!$B22:$CC22,1,MATCH(B31,$A$21:$A$100)-$P31)/unit</f>
        <v>795.58900000000006</v>
      </c>
      <c r="D31" s="208">
        <f>INDEX(Tri_Incurred_AttrorTot!$B22:$CC22,1,Tot_Acc_Per-$P31)/unit</f>
        <v>795.58900000000006</v>
      </c>
      <c r="E31" s="87">
        <f t="shared" si="1"/>
        <v>0</v>
      </c>
      <c r="F31" s="87" t="e">
        <f>IF(AI31-FSR_M&gt;0,VLOOKUP((MATCH(LastFSR,$A$21:$A$100,1)-MATCH(A31,$A$21:$A$100,1))*3+3,$AI$21:$AU$100,5+MATCH(FSR_M,AN$16:$AU$16),0),VLOOKUP(3,$AI$21:$AU$100,5+MATCH((MATCH($D$16,$A$21:$A$100,1)-MATCH($A31,$A$21:$A$100,1))*3,$AN$16:$AU$16,1),0))*M31</f>
        <v>#DIV/0!</v>
      </c>
      <c r="G31" s="87" t="e">
        <f t="shared" si="2"/>
        <v>#DIV/0!</v>
      </c>
      <c r="H31" s="88" t="e">
        <f t="shared" si="3"/>
        <v>#DIV/0!</v>
      </c>
      <c r="J31" s="89" t="str">
        <f t="shared" si="4"/>
        <v>2001 Q3</v>
      </c>
      <c r="K31" s="87">
        <f t="shared" si="5"/>
        <v>795.58900000000006</v>
      </c>
      <c r="L31" s="87" t="str">
        <f t="shared" si="6"/>
        <v/>
      </c>
      <c r="M31" s="279" t="e">
        <f t="shared" si="7"/>
        <v>#DIV/0!</v>
      </c>
      <c r="N31" s="87" t="e">
        <f t="shared" si="8"/>
        <v>#VALUE!</v>
      </c>
      <c r="O31" s="88" t="e">
        <f t="shared" si="9"/>
        <v>#VALUE!</v>
      </c>
      <c r="P31" s="744">
        <f t="shared" si="19"/>
        <v>10</v>
      </c>
      <c r="Q31" s="289"/>
      <c r="R31" s="166"/>
      <c r="S31" s="167"/>
      <c r="T31" s="20"/>
      <c r="U31" s="20"/>
      <c r="V31" s="20"/>
      <c r="W31" s="20"/>
      <c r="X31" s="20"/>
      <c r="Y31" s="20"/>
      <c r="Z31" s="20"/>
      <c r="AA31" s="61"/>
      <c r="AG31" s="193"/>
      <c r="AI31" s="89">
        <f t="shared" si="20"/>
        <v>156</v>
      </c>
      <c r="AJ31" s="121">
        <f>VLOOKUP(AI31,'User Entries'!$A$78:$E$157,3,0)</f>
        <v>0</v>
      </c>
      <c r="AK31" s="88" t="e">
        <f t="shared" si="10"/>
        <v>#DIV/0!</v>
      </c>
      <c r="AL31" s="121" t="e">
        <f t="shared" si="21"/>
        <v>#DIV/0!</v>
      </c>
      <c r="AN31" s="163" t="e">
        <f t="shared" si="22"/>
        <v>#DIV/0!</v>
      </c>
      <c r="AO31" s="163" t="e">
        <f t="shared" si="27"/>
        <v>#DIV/0!</v>
      </c>
      <c r="AP31" s="163" t="e">
        <f t="shared" si="28"/>
        <v>#DIV/0!</v>
      </c>
      <c r="AQ31" s="163" t="e">
        <f t="shared" si="29"/>
        <v>#DIV/0!</v>
      </c>
      <c r="AR31" s="163" t="e">
        <f t="shared" si="30"/>
        <v>#DIV/0!</v>
      </c>
      <c r="AS31" s="163" t="e">
        <f t="shared" si="31"/>
        <v>#DIV/0!</v>
      </c>
      <c r="AT31" s="163" t="e">
        <f t="shared" si="32"/>
        <v>#DIV/0!</v>
      </c>
      <c r="AU31" s="163" t="e">
        <f t="shared" si="33"/>
        <v>#DIV/0!</v>
      </c>
      <c r="AX31" s="89" t="str">
        <f t="shared" si="11"/>
        <v>2011 Q3</v>
      </c>
      <c r="AY31" s="286" t="e">
        <f t="shared" si="12"/>
        <v>#DIV/0!</v>
      </c>
      <c r="AZ31" s="287" t="e">
        <f t="shared" si="13"/>
        <v>#DIV/0!</v>
      </c>
      <c r="BA31" s="287">
        <v>1</v>
      </c>
      <c r="BB31" s="287">
        <f t="shared" si="14"/>
        <v>1</v>
      </c>
      <c r="BC31" s="287">
        <f t="shared" si="15"/>
        <v>0</v>
      </c>
      <c r="BD31" s="54"/>
      <c r="BE31" s="287" t="str">
        <f t="shared" si="16"/>
        <v>2001 Q3</v>
      </c>
      <c r="BF31" s="287" t="e">
        <f t="shared" si="17"/>
        <v>#DIV/0!</v>
      </c>
      <c r="BG31" s="287" t="e">
        <f t="shared" si="18"/>
        <v>#DIV/0!</v>
      </c>
      <c r="BH31" s="287">
        <f>Summary_AttrorTotal!H28/Summary_AttrorTotal!J28</f>
        <v>1</v>
      </c>
      <c r="BI31" s="287">
        <f>Summary_AttrorTotal!I28/Summary_AttrorTotal!J28</f>
        <v>0</v>
      </c>
      <c r="IR31" s="49"/>
      <c r="IS31" s="49"/>
      <c r="IT31" s="49"/>
    </row>
    <row r="32" spans="1:255" s="17" customFormat="1">
      <c r="A32" s="89" t="str">
        <f>Tri_Incurred_AttrorTot!A23</f>
        <v>2001 Q4</v>
      </c>
      <c r="B32" s="89" t="str">
        <f t="shared" si="0"/>
        <v>2014 Q1</v>
      </c>
      <c r="C32" s="208">
        <f>INDEX(Tri_Incurred_AttrorTot!$B23:$CC23,1,MATCH(B32,$A$21:$A$100)-$P32)/unit</f>
        <v>774.44899999999996</v>
      </c>
      <c r="D32" s="208">
        <f>INDEX(Tri_Incurred_AttrorTot!$B23:$CC23,1,Tot_Acc_Per-$P32)/unit</f>
        <v>774.44899999999996</v>
      </c>
      <c r="E32" s="87">
        <f t="shared" si="1"/>
        <v>0</v>
      </c>
      <c r="F32" s="87" t="e">
        <f>IF(AI32-FSR_M&gt;0,VLOOKUP((MATCH(LastFSR,$A$21:$A$100,1)-MATCH(A32,$A$21:$A$100,1))*3+3,$AI$21:$AU$100,5+MATCH(FSR_M,AN$16:$AU$16),0),VLOOKUP(3,$AI$21:$AU$100,5+MATCH((MATCH($D$16,$A$21:$A$100,1)-MATCH($A32,$A$21:$A$100,1))*3,$AN$16:$AU$16,1),0))*M32</f>
        <v>#DIV/0!</v>
      </c>
      <c r="G32" s="87" t="e">
        <f t="shared" si="2"/>
        <v>#DIV/0!</v>
      </c>
      <c r="H32" s="88" t="e">
        <f t="shared" si="3"/>
        <v>#DIV/0!</v>
      </c>
      <c r="J32" s="89" t="str">
        <f t="shared" si="4"/>
        <v>2001 Q4</v>
      </c>
      <c r="K32" s="87">
        <f t="shared" si="5"/>
        <v>774.44899999999996</v>
      </c>
      <c r="L32" s="87" t="str">
        <f t="shared" si="6"/>
        <v/>
      </c>
      <c r="M32" s="279" t="e">
        <f t="shared" si="7"/>
        <v>#DIV/0!</v>
      </c>
      <c r="N32" s="87" t="e">
        <f t="shared" si="8"/>
        <v>#VALUE!</v>
      </c>
      <c r="O32" s="88" t="e">
        <f t="shared" si="9"/>
        <v>#VALUE!</v>
      </c>
      <c r="P32" s="744">
        <f t="shared" si="19"/>
        <v>11</v>
      </c>
      <c r="Q32" s="289"/>
      <c r="R32" s="166"/>
      <c r="S32" s="167"/>
      <c r="T32" s="20"/>
      <c r="U32" s="20"/>
      <c r="V32" s="20"/>
      <c r="W32" s="20"/>
      <c r="X32" s="20"/>
      <c r="Y32" s="20"/>
      <c r="Z32" s="20"/>
      <c r="AA32" s="61"/>
      <c r="AG32" s="193"/>
      <c r="AI32" s="89">
        <f t="shared" si="20"/>
        <v>153</v>
      </c>
      <c r="AJ32" s="121">
        <f>VLOOKUP(AI32,'User Entries'!$A$78:$E$157,3,0)</f>
        <v>0</v>
      </c>
      <c r="AK32" s="88" t="e">
        <f t="shared" si="10"/>
        <v>#DIV/0!</v>
      </c>
      <c r="AL32" s="121" t="e">
        <f t="shared" si="21"/>
        <v>#DIV/0!</v>
      </c>
      <c r="AN32" s="163" t="e">
        <f t="shared" si="22"/>
        <v>#DIV/0!</v>
      </c>
      <c r="AO32" s="163" t="e">
        <f t="shared" si="27"/>
        <v>#DIV/0!</v>
      </c>
      <c r="AP32" s="163" t="e">
        <f t="shared" si="28"/>
        <v>#DIV/0!</v>
      </c>
      <c r="AQ32" s="163" t="e">
        <f t="shared" si="29"/>
        <v>#DIV/0!</v>
      </c>
      <c r="AR32" s="163" t="e">
        <f t="shared" si="30"/>
        <v>#DIV/0!</v>
      </c>
      <c r="AS32" s="163" t="e">
        <f t="shared" si="31"/>
        <v>#DIV/0!</v>
      </c>
      <c r="AT32" s="163" t="e">
        <f t="shared" si="32"/>
        <v>#DIV/0!</v>
      </c>
      <c r="AU32" s="163" t="e">
        <f t="shared" si="33"/>
        <v>#DIV/0!</v>
      </c>
      <c r="AX32" s="89" t="str">
        <f t="shared" si="11"/>
        <v>2011 Q2</v>
      </c>
      <c r="AY32" s="286" t="e">
        <f t="shared" si="12"/>
        <v>#DIV/0!</v>
      </c>
      <c r="AZ32" s="287" t="e">
        <f t="shared" si="13"/>
        <v>#DIV/0!</v>
      </c>
      <c r="BA32" s="287">
        <v>1</v>
      </c>
      <c r="BB32" s="287">
        <f t="shared" si="14"/>
        <v>0.9729439294553377</v>
      </c>
      <c r="BC32" s="287">
        <f t="shared" si="15"/>
        <v>2.7056070544662258E-2</v>
      </c>
      <c r="BD32" s="54"/>
      <c r="BE32" s="287" t="str">
        <f t="shared" si="16"/>
        <v>2001 Q4</v>
      </c>
      <c r="BF32" s="287" t="e">
        <f t="shared" si="17"/>
        <v>#DIV/0!</v>
      </c>
      <c r="BG32" s="287" t="e">
        <f t="shared" si="18"/>
        <v>#DIV/0!</v>
      </c>
      <c r="BH32" s="287">
        <f>Summary_AttrorTotal!H29/Summary_AttrorTotal!J29</f>
        <v>1</v>
      </c>
      <c r="BI32" s="287">
        <f>Summary_AttrorTotal!I29/Summary_AttrorTotal!J29</f>
        <v>0</v>
      </c>
      <c r="IR32" s="49"/>
      <c r="IS32" s="49"/>
      <c r="IT32" s="49"/>
    </row>
    <row r="33" spans="1:61" s="17" customFormat="1">
      <c r="A33" s="89" t="str">
        <f>Tri_Incurred_AttrorTot!A24</f>
        <v>2002 Q1</v>
      </c>
      <c r="B33" s="89" t="str">
        <f t="shared" si="0"/>
        <v>2014 Q1</v>
      </c>
      <c r="C33" s="208">
        <f>INDEX(Tri_Incurred_AttrorTot!$B24:$CC24,1,MATCH(B33,$A$21:$A$100)-$P33)/unit</f>
        <v>1077.241</v>
      </c>
      <c r="D33" s="208">
        <f>INDEX(Tri_Incurred_AttrorTot!$B24:$CC24,1,Tot_Acc_Per-$P33)/unit</f>
        <v>1077.241</v>
      </c>
      <c r="E33" s="87">
        <f t="shared" si="1"/>
        <v>0</v>
      </c>
      <c r="F33" s="87" t="e">
        <f>IF(AI33-FSR_M&gt;0,VLOOKUP((MATCH(LastFSR,$A$21:$A$100,1)-MATCH(A33,$A$21:$A$100,1))*3+3,$AI$21:$AU$100,5+MATCH(FSR_M,AN$16:$AU$16),0),VLOOKUP(3,$AI$21:$AU$100,5+MATCH((MATCH($D$16,$A$21:$A$100,1)-MATCH($A33,$A$21:$A$100,1))*3,$AN$16:$AU$16,1),0))*M33</f>
        <v>#DIV/0!</v>
      </c>
      <c r="G33" s="87" t="e">
        <f t="shared" si="2"/>
        <v>#DIV/0!</v>
      </c>
      <c r="H33" s="88" t="e">
        <f t="shared" si="3"/>
        <v>#DIV/0!</v>
      </c>
      <c r="J33" s="89" t="str">
        <f t="shared" si="4"/>
        <v>2002 Q1</v>
      </c>
      <c r="K33" s="87">
        <f t="shared" si="5"/>
        <v>1077.241</v>
      </c>
      <c r="L33" s="87" t="str">
        <f t="shared" si="6"/>
        <v/>
      </c>
      <c r="M33" s="279" t="e">
        <f t="shared" si="7"/>
        <v>#DIV/0!</v>
      </c>
      <c r="N33" s="87" t="e">
        <f t="shared" si="8"/>
        <v>#VALUE!</v>
      </c>
      <c r="O33" s="88" t="e">
        <f t="shared" si="9"/>
        <v>#VALUE!</v>
      </c>
      <c r="P33" s="744">
        <f t="shared" si="19"/>
        <v>12</v>
      </c>
      <c r="Q33" s="289"/>
      <c r="R33" s="94"/>
      <c r="S33" s="95"/>
      <c r="T33" s="20"/>
      <c r="U33" s="20"/>
      <c r="V33" s="20"/>
      <c r="W33" s="20"/>
      <c r="X33" s="20"/>
      <c r="Y33" s="20"/>
      <c r="Z33" s="20"/>
      <c r="AA33" s="61"/>
      <c r="AG33" s="193"/>
      <c r="AI33" s="89">
        <f t="shared" si="20"/>
        <v>150</v>
      </c>
      <c r="AJ33" s="121">
        <f>VLOOKUP(AI33,'User Entries'!$A$78:$E$157,3,0)</f>
        <v>0</v>
      </c>
      <c r="AK33" s="88" t="e">
        <f t="shared" si="10"/>
        <v>#DIV/0!</v>
      </c>
      <c r="AL33" s="121" t="e">
        <f t="shared" si="21"/>
        <v>#DIV/0!</v>
      </c>
      <c r="AN33" s="163" t="e">
        <f t="shared" si="22"/>
        <v>#DIV/0!</v>
      </c>
      <c r="AO33" s="163" t="e">
        <f t="shared" si="27"/>
        <v>#DIV/0!</v>
      </c>
      <c r="AP33" s="163" t="e">
        <f t="shared" si="28"/>
        <v>#DIV/0!</v>
      </c>
      <c r="AQ33" s="163" t="e">
        <f t="shared" si="29"/>
        <v>#DIV/0!</v>
      </c>
      <c r="AR33" s="163" t="e">
        <f t="shared" si="30"/>
        <v>#DIV/0!</v>
      </c>
      <c r="AS33" s="163" t="e">
        <f t="shared" si="31"/>
        <v>#DIV/0!</v>
      </c>
      <c r="AT33" s="163" t="e">
        <f t="shared" si="32"/>
        <v>#DIV/0!</v>
      </c>
      <c r="AU33" s="163" t="e">
        <f t="shared" si="33"/>
        <v>#DIV/0!</v>
      </c>
      <c r="AX33" s="89" t="str">
        <f t="shared" si="11"/>
        <v>2011 Q1</v>
      </c>
      <c r="AY33" s="286" t="e">
        <f t="shared" si="12"/>
        <v>#DIV/0!</v>
      </c>
      <c r="AZ33" s="287" t="e">
        <f t="shared" si="13"/>
        <v>#DIV/0!</v>
      </c>
      <c r="BA33" s="287">
        <v>1</v>
      </c>
      <c r="BB33" s="287">
        <f t="shared" si="14"/>
        <v>1</v>
      </c>
      <c r="BC33" s="287">
        <f t="shared" si="15"/>
        <v>0</v>
      </c>
      <c r="BD33" s="54"/>
      <c r="BE33" s="287" t="str">
        <f t="shared" si="16"/>
        <v>2002 Q1</v>
      </c>
      <c r="BF33" s="287" t="e">
        <f t="shared" si="17"/>
        <v>#DIV/0!</v>
      </c>
      <c r="BG33" s="287" t="e">
        <f t="shared" si="18"/>
        <v>#DIV/0!</v>
      </c>
      <c r="BH33" s="287">
        <f>Summary_AttrorTotal!H30/Summary_AttrorTotal!J30</f>
        <v>1</v>
      </c>
      <c r="BI33" s="287">
        <f>Summary_AttrorTotal!I30/Summary_AttrorTotal!J30</f>
        <v>0</v>
      </c>
    </row>
    <row r="34" spans="1:61" s="17" customFormat="1">
      <c r="A34" s="89" t="str">
        <f>Tri_Incurred_AttrorTot!A25</f>
        <v>2002 Q2</v>
      </c>
      <c r="B34" s="89" t="str">
        <f t="shared" si="0"/>
        <v>2014 Q1</v>
      </c>
      <c r="C34" s="208">
        <f>INDEX(Tri_Incurred_AttrorTot!$B25:$CC25,1,MATCH(B34,$A$21:$A$100)-$P34)/unit</f>
        <v>1320.2470000000001</v>
      </c>
      <c r="D34" s="208">
        <f>INDEX(Tri_Incurred_AttrorTot!$B25:$CC25,1,Tot_Acc_Per-$P34)/unit</f>
        <v>1320.2470000000001</v>
      </c>
      <c r="E34" s="87">
        <f t="shared" si="1"/>
        <v>0</v>
      </c>
      <c r="F34" s="87" t="e">
        <f>IF(AI34-FSR_M&gt;0,VLOOKUP((MATCH(LastFSR,$A$21:$A$100,1)-MATCH(A34,$A$21:$A$100,1))*3+3,$AI$21:$AU$100,5+MATCH(FSR_M,AN$16:$AU$16),0),VLOOKUP(3,$AI$21:$AU$100,5+MATCH((MATCH($D$16,$A$21:$A$100,1)-MATCH($A34,$A$21:$A$100,1))*3,$AN$16:$AU$16,1),0))*M34</f>
        <v>#DIV/0!</v>
      </c>
      <c r="G34" s="87" t="e">
        <f t="shared" si="2"/>
        <v>#DIV/0!</v>
      </c>
      <c r="H34" s="88" t="e">
        <f t="shared" si="3"/>
        <v>#DIV/0!</v>
      </c>
      <c r="J34" s="89" t="str">
        <f t="shared" si="4"/>
        <v>2002 Q2</v>
      </c>
      <c r="K34" s="87">
        <f t="shared" si="5"/>
        <v>1320.2470000000001</v>
      </c>
      <c r="L34" s="87" t="str">
        <f t="shared" si="6"/>
        <v/>
      </c>
      <c r="M34" s="279" t="e">
        <f t="shared" si="7"/>
        <v>#DIV/0!</v>
      </c>
      <c r="N34" s="87" t="e">
        <f t="shared" si="8"/>
        <v>#VALUE!</v>
      </c>
      <c r="O34" s="88" t="e">
        <f t="shared" si="9"/>
        <v>#VALUE!</v>
      </c>
      <c r="P34" s="744">
        <f t="shared" si="19"/>
        <v>13</v>
      </c>
      <c r="Q34" s="289"/>
      <c r="R34" s="60"/>
      <c r="S34" s="20"/>
      <c r="T34" s="20"/>
      <c r="U34" s="20"/>
      <c r="V34" s="20"/>
      <c r="W34" s="20"/>
      <c r="X34" s="20"/>
      <c r="Y34" s="20"/>
      <c r="Z34" s="20"/>
      <c r="AA34" s="61"/>
      <c r="AG34" s="193"/>
      <c r="AI34" s="89">
        <f t="shared" si="20"/>
        <v>147</v>
      </c>
      <c r="AJ34" s="121">
        <f>VLOOKUP(AI34,'User Entries'!$A$78:$E$157,3,0)</f>
        <v>0</v>
      </c>
      <c r="AK34" s="88" t="e">
        <f t="shared" si="10"/>
        <v>#DIV/0!</v>
      </c>
      <c r="AL34" s="121" t="e">
        <f t="shared" si="21"/>
        <v>#DIV/0!</v>
      </c>
      <c r="AN34" s="163" t="e">
        <f t="shared" si="22"/>
        <v>#DIV/0!</v>
      </c>
      <c r="AO34" s="163" t="e">
        <f t="shared" si="27"/>
        <v>#DIV/0!</v>
      </c>
      <c r="AP34" s="163" t="e">
        <f t="shared" si="28"/>
        <v>#DIV/0!</v>
      </c>
      <c r="AQ34" s="163" t="e">
        <f t="shared" si="29"/>
        <v>#DIV/0!</v>
      </c>
      <c r="AR34" s="163" t="e">
        <f t="shared" si="30"/>
        <v>#DIV/0!</v>
      </c>
      <c r="AS34" s="163" t="e">
        <f t="shared" si="31"/>
        <v>#DIV/0!</v>
      </c>
      <c r="AT34" s="163" t="e">
        <f t="shared" si="32"/>
        <v>#DIV/0!</v>
      </c>
      <c r="AU34" s="163" t="e">
        <f t="shared" si="33"/>
        <v>#DIV/0!</v>
      </c>
      <c r="AX34" s="89" t="str">
        <f t="shared" si="11"/>
        <v>2010 Q4</v>
      </c>
      <c r="AY34" s="286" t="e">
        <f t="shared" si="12"/>
        <v>#DIV/0!</v>
      </c>
      <c r="AZ34" s="287" t="e">
        <f t="shared" si="13"/>
        <v>#DIV/0!</v>
      </c>
      <c r="BA34" s="287">
        <v>1</v>
      </c>
      <c r="BB34" s="287">
        <f t="shared" si="14"/>
        <v>1</v>
      </c>
      <c r="BC34" s="287">
        <f t="shared" si="15"/>
        <v>0</v>
      </c>
      <c r="BD34" s="54"/>
      <c r="BE34" s="287" t="str">
        <f t="shared" si="16"/>
        <v>2002 Q2</v>
      </c>
      <c r="BF34" s="287" t="e">
        <f t="shared" si="17"/>
        <v>#DIV/0!</v>
      </c>
      <c r="BG34" s="287" t="e">
        <f t="shared" si="18"/>
        <v>#DIV/0!</v>
      </c>
      <c r="BH34" s="287">
        <f>Summary_AttrorTotal!H31/Summary_AttrorTotal!J31</f>
        <v>1</v>
      </c>
      <c r="BI34" s="287">
        <f>Summary_AttrorTotal!I31/Summary_AttrorTotal!J31</f>
        <v>0</v>
      </c>
    </row>
    <row r="35" spans="1:61" s="17" customFormat="1">
      <c r="A35" s="89" t="str">
        <f>Tri_Incurred_AttrorTot!A26</f>
        <v>2002 Q3</v>
      </c>
      <c r="B35" s="89" t="str">
        <f t="shared" si="0"/>
        <v>2014 Q1</v>
      </c>
      <c r="C35" s="208">
        <f>INDEX(Tri_Incurred_AttrorTot!$B26:$CC26,1,MATCH(B35,$A$21:$A$100)-$P35)/unit</f>
        <v>1710.269</v>
      </c>
      <c r="D35" s="208">
        <f>INDEX(Tri_Incurred_AttrorTot!$B26:$CC26,1,Tot_Acc_Per-$P35)/unit</f>
        <v>1710.269</v>
      </c>
      <c r="E35" s="87">
        <f t="shared" si="1"/>
        <v>0</v>
      </c>
      <c r="F35" s="87" t="e">
        <f>IF(AI35-FSR_M&gt;0,VLOOKUP((MATCH(LastFSR,$A$21:$A$100,1)-MATCH(A35,$A$21:$A$100,1))*3+3,$AI$21:$AU$100,5+MATCH(FSR_M,AN$16:$AU$16),0),VLOOKUP(3,$AI$21:$AU$100,5+MATCH((MATCH($D$16,$A$21:$A$100,1)-MATCH($A35,$A$21:$A$100,1))*3,$AN$16:$AU$16,1),0))*M35</f>
        <v>#DIV/0!</v>
      </c>
      <c r="G35" s="87" t="e">
        <f t="shared" si="2"/>
        <v>#DIV/0!</v>
      </c>
      <c r="H35" s="88" t="e">
        <f t="shared" si="3"/>
        <v>#DIV/0!</v>
      </c>
      <c r="J35" s="89" t="str">
        <f t="shared" si="4"/>
        <v>2002 Q3</v>
      </c>
      <c r="K35" s="87">
        <f t="shared" si="5"/>
        <v>1710.269</v>
      </c>
      <c r="L35" s="87" t="str">
        <f t="shared" si="6"/>
        <v/>
      </c>
      <c r="M35" s="279" t="e">
        <f t="shared" si="7"/>
        <v>#DIV/0!</v>
      </c>
      <c r="N35" s="87" t="e">
        <f t="shared" si="8"/>
        <v>#VALUE!</v>
      </c>
      <c r="O35" s="88" t="e">
        <f t="shared" si="9"/>
        <v>#VALUE!</v>
      </c>
      <c r="P35" s="744">
        <f t="shared" si="19"/>
        <v>14</v>
      </c>
      <c r="Q35" s="289"/>
      <c r="R35" s="60"/>
      <c r="S35" s="18"/>
      <c r="T35" s="19"/>
      <c r="U35" s="92"/>
      <c r="V35" s="20"/>
      <c r="W35" s="20"/>
      <c r="X35" s="20"/>
      <c r="Y35" s="20"/>
      <c r="Z35" s="20"/>
      <c r="AA35" s="61"/>
      <c r="AG35" s="193"/>
      <c r="AI35" s="89">
        <f t="shared" si="20"/>
        <v>144</v>
      </c>
      <c r="AJ35" s="121">
        <f>VLOOKUP(AI35,'User Entries'!$A$78:$E$157,3,0)</f>
        <v>0</v>
      </c>
      <c r="AK35" s="88" t="e">
        <f t="shared" si="10"/>
        <v>#DIV/0!</v>
      </c>
      <c r="AL35" s="121" t="e">
        <f t="shared" si="21"/>
        <v>#DIV/0!</v>
      </c>
      <c r="AN35" s="163" t="e">
        <f t="shared" si="22"/>
        <v>#DIV/0!</v>
      </c>
      <c r="AO35" s="163" t="e">
        <f t="shared" si="27"/>
        <v>#DIV/0!</v>
      </c>
      <c r="AP35" s="163" t="e">
        <f t="shared" si="28"/>
        <v>#DIV/0!</v>
      </c>
      <c r="AQ35" s="163" t="e">
        <f t="shared" si="29"/>
        <v>#DIV/0!</v>
      </c>
      <c r="AR35" s="163" t="e">
        <f t="shared" si="30"/>
        <v>#DIV/0!</v>
      </c>
      <c r="AS35" s="163" t="e">
        <f t="shared" si="31"/>
        <v>#DIV/0!</v>
      </c>
      <c r="AT35" s="163" t="e">
        <f t="shared" si="32"/>
        <v>#DIV/0!</v>
      </c>
      <c r="AU35" s="163" t="e">
        <f t="shared" si="33"/>
        <v>#DIV/0!</v>
      </c>
      <c r="AX35" s="89" t="str">
        <f t="shared" si="11"/>
        <v>2010 Q3</v>
      </c>
      <c r="AY35" s="286" t="e">
        <f t="shared" si="12"/>
        <v>#DIV/0!</v>
      </c>
      <c r="AZ35" s="287" t="e">
        <f t="shared" si="13"/>
        <v>#DIV/0!</v>
      </c>
      <c r="BA35" s="287">
        <v>1</v>
      </c>
      <c r="BB35" s="287">
        <f t="shared" si="14"/>
        <v>1</v>
      </c>
      <c r="BC35" s="287">
        <f t="shared" si="15"/>
        <v>0</v>
      </c>
      <c r="BD35" s="54"/>
      <c r="BE35" s="287" t="str">
        <f t="shared" si="16"/>
        <v>2002 Q3</v>
      </c>
      <c r="BF35" s="287" t="e">
        <f t="shared" si="17"/>
        <v>#DIV/0!</v>
      </c>
      <c r="BG35" s="287" t="e">
        <f t="shared" si="18"/>
        <v>#DIV/0!</v>
      </c>
      <c r="BH35" s="287">
        <f>Summary_AttrorTotal!H32/Summary_AttrorTotal!J32</f>
        <v>1</v>
      </c>
      <c r="BI35" s="287">
        <f>Summary_AttrorTotal!I32/Summary_AttrorTotal!J32</f>
        <v>0</v>
      </c>
    </row>
    <row r="36" spans="1:61" s="17" customFormat="1">
      <c r="A36" s="89" t="str">
        <f>Tri_Incurred_AttrorTot!A27</f>
        <v>2002 Q4</v>
      </c>
      <c r="B36" s="89" t="str">
        <f t="shared" si="0"/>
        <v>2014 Q1</v>
      </c>
      <c r="C36" s="208">
        <f>INDEX(Tri_Incurred_AttrorTot!$B27:$CC27,1,MATCH(B36,$A$21:$A$100)-$P36)/unit</f>
        <v>2217.5160000000001</v>
      </c>
      <c r="D36" s="208">
        <f>INDEX(Tri_Incurred_AttrorTot!$B27:$CC27,1,Tot_Acc_Per-$P36)/unit</f>
        <v>2217.5160000000001</v>
      </c>
      <c r="E36" s="87">
        <f t="shared" si="1"/>
        <v>0</v>
      </c>
      <c r="F36" s="87" t="e">
        <f>IF(AI36-FSR_M&gt;0,VLOOKUP((MATCH(LastFSR,$A$21:$A$100,1)-MATCH(A36,$A$21:$A$100,1))*3+3,$AI$21:$AU$100,5+MATCH(FSR_M,AN$16:$AU$16),0),VLOOKUP(3,$AI$21:$AU$100,5+MATCH((MATCH($D$16,$A$21:$A$100,1)-MATCH($A36,$A$21:$A$100,1))*3,$AN$16:$AU$16,1),0))*M36</f>
        <v>#DIV/0!</v>
      </c>
      <c r="G36" s="87" t="e">
        <f t="shared" si="2"/>
        <v>#DIV/0!</v>
      </c>
      <c r="H36" s="88" t="e">
        <f t="shared" si="3"/>
        <v>#DIV/0!</v>
      </c>
      <c r="J36" s="89" t="str">
        <f t="shared" si="4"/>
        <v>2002 Q4</v>
      </c>
      <c r="K36" s="87">
        <f t="shared" si="5"/>
        <v>2217.5160000000001</v>
      </c>
      <c r="L36" s="87" t="str">
        <f t="shared" si="6"/>
        <v/>
      </c>
      <c r="M36" s="279" t="e">
        <f t="shared" si="7"/>
        <v>#DIV/0!</v>
      </c>
      <c r="N36" s="87" t="e">
        <f t="shared" si="8"/>
        <v>#VALUE!</v>
      </c>
      <c r="O36" s="88" t="e">
        <f t="shared" si="9"/>
        <v>#VALUE!</v>
      </c>
      <c r="P36" s="744">
        <f t="shared" si="19"/>
        <v>15</v>
      </c>
      <c r="Q36" s="289"/>
      <c r="R36" s="60"/>
      <c r="S36" s="20"/>
      <c r="T36" s="167"/>
      <c r="U36" s="167"/>
      <c r="V36" s="20"/>
      <c r="W36" s="20"/>
      <c r="X36" s="20"/>
      <c r="Y36" s="20"/>
      <c r="Z36" s="20"/>
      <c r="AA36" s="61"/>
      <c r="AG36" s="193"/>
      <c r="AI36" s="89">
        <f t="shared" si="20"/>
        <v>141</v>
      </c>
      <c r="AJ36" s="121">
        <f>VLOOKUP(AI36,'User Entries'!$A$78:$E$157,3,0)</f>
        <v>0</v>
      </c>
      <c r="AK36" s="88" t="e">
        <f t="shared" si="10"/>
        <v>#DIV/0!</v>
      </c>
      <c r="AL36" s="121" t="e">
        <f t="shared" si="21"/>
        <v>#DIV/0!</v>
      </c>
      <c r="AN36" s="163" t="e">
        <f t="shared" si="22"/>
        <v>#DIV/0!</v>
      </c>
      <c r="AO36" s="163" t="e">
        <f t="shared" si="27"/>
        <v>#DIV/0!</v>
      </c>
      <c r="AP36" s="163" t="e">
        <f t="shared" si="28"/>
        <v>#DIV/0!</v>
      </c>
      <c r="AQ36" s="163" t="e">
        <f t="shared" si="29"/>
        <v>#DIV/0!</v>
      </c>
      <c r="AR36" s="163" t="e">
        <f t="shared" si="30"/>
        <v>#DIV/0!</v>
      </c>
      <c r="AS36" s="163" t="e">
        <f t="shared" si="31"/>
        <v>#DIV/0!</v>
      </c>
      <c r="AT36" s="163" t="e">
        <f t="shared" si="32"/>
        <v>#DIV/0!</v>
      </c>
      <c r="AU36" s="163" t="e">
        <f t="shared" si="33"/>
        <v>#DIV/0!</v>
      </c>
      <c r="AX36" s="89" t="str">
        <f t="shared" si="11"/>
        <v>2010 Q2</v>
      </c>
      <c r="AY36" s="286" t="e">
        <f t="shared" si="12"/>
        <v>#DIV/0!</v>
      </c>
      <c r="AZ36" s="287" t="e">
        <f t="shared" si="13"/>
        <v>#DIV/0!</v>
      </c>
      <c r="BA36" s="287">
        <v>1</v>
      </c>
      <c r="BB36" s="287">
        <f t="shared" si="14"/>
        <v>1</v>
      </c>
      <c r="BC36" s="287">
        <f t="shared" si="15"/>
        <v>0</v>
      </c>
      <c r="BD36" s="54"/>
      <c r="BE36" s="287" t="str">
        <f t="shared" si="16"/>
        <v>2002 Q4</v>
      </c>
      <c r="BF36" s="287" t="e">
        <f t="shared" si="17"/>
        <v>#DIV/0!</v>
      </c>
      <c r="BG36" s="287" t="e">
        <f t="shared" si="18"/>
        <v>#DIV/0!</v>
      </c>
      <c r="BH36" s="287">
        <f>Summary_AttrorTotal!H33/Summary_AttrorTotal!J33</f>
        <v>1</v>
      </c>
      <c r="BI36" s="287">
        <f>Summary_AttrorTotal!I33/Summary_AttrorTotal!J33</f>
        <v>0</v>
      </c>
    </row>
    <row r="37" spans="1:61" s="17" customFormat="1">
      <c r="A37" s="89" t="str">
        <f>Tri_Incurred_AttrorTot!A28</f>
        <v>2003 Q1</v>
      </c>
      <c r="B37" s="89" t="str">
        <f t="shared" si="0"/>
        <v>2014 Q1</v>
      </c>
      <c r="C37" s="208">
        <f>INDEX(Tri_Incurred_AttrorTot!$B28:$CC28,1,MATCH(B37,$A$21:$A$100)-$P37)/unit</f>
        <v>2042.1659999999999</v>
      </c>
      <c r="D37" s="208">
        <f>INDEX(Tri_Incurred_AttrorTot!$B28:$CC28,1,Tot_Acc_Per-$P37)/unit</f>
        <v>2042.1659999999999</v>
      </c>
      <c r="E37" s="87">
        <f t="shared" si="1"/>
        <v>0</v>
      </c>
      <c r="F37" s="87" t="e">
        <f>IF(AI37-FSR_M&gt;0,VLOOKUP((MATCH(LastFSR,$A$21:$A$100,1)-MATCH(A37,$A$21:$A$100,1))*3+3,$AI$21:$AU$100,5+MATCH(FSR_M,AN$16:$AU$16),0),VLOOKUP(3,$AI$21:$AU$100,5+MATCH((MATCH($D$16,$A$21:$A$100,1)-MATCH($A37,$A$21:$A$100,1))*3,$AN$16:$AU$16,1),0))*M37</f>
        <v>#DIV/0!</v>
      </c>
      <c r="G37" s="87" t="e">
        <f t="shared" si="2"/>
        <v>#DIV/0!</v>
      </c>
      <c r="H37" s="88" t="e">
        <f t="shared" si="3"/>
        <v>#DIV/0!</v>
      </c>
      <c r="J37" s="89" t="str">
        <f t="shared" si="4"/>
        <v>2003 Q1</v>
      </c>
      <c r="K37" s="87">
        <f t="shared" si="5"/>
        <v>2042.1659999999999</v>
      </c>
      <c r="L37" s="87" t="str">
        <f t="shared" si="6"/>
        <v/>
      </c>
      <c r="M37" s="279" t="e">
        <f t="shared" si="7"/>
        <v>#DIV/0!</v>
      </c>
      <c r="N37" s="87" t="e">
        <f t="shared" si="8"/>
        <v>#VALUE!</v>
      </c>
      <c r="O37" s="88" t="e">
        <f t="shared" si="9"/>
        <v>#VALUE!</v>
      </c>
      <c r="P37" s="744">
        <f t="shared" si="19"/>
        <v>16</v>
      </c>
      <c r="Q37" s="290"/>
      <c r="R37" s="60"/>
      <c r="S37" s="20"/>
      <c r="T37" s="167"/>
      <c r="U37" s="167"/>
      <c r="V37" s="20"/>
      <c r="W37" s="20"/>
      <c r="X37" s="20"/>
      <c r="Y37" s="20"/>
      <c r="Z37" s="20"/>
      <c r="AA37" s="61"/>
      <c r="AG37" s="193"/>
      <c r="AI37" s="89">
        <f t="shared" si="20"/>
        <v>138</v>
      </c>
      <c r="AJ37" s="121">
        <f>VLOOKUP(AI37,'User Entries'!$A$78:$E$157,3,0)</f>
        <v>0</v>
      </c>
      <c r="AK37" s="88" t="e">
        <f t="shared" si="10"/>
        <v>#DIV/0!</v>
      </c>
      <c r="AL37" s="121" t="e">
        <f t="shared" si="21"/>
        <v>#DIV/0!</v>
      </c>
      <c r="AN37" s="163" t="e">
        <f t="shared" si="22"/>
        <v>#DIV/0!</v>
      </c>
      <c r="AO37" s="163" t="e">
        <f t="shared" si="27"/>
        <v>#DIV/0!</v>
      </c>
      <c r="AP37" s="163" t="e">
        <f t="shared" si="28"/>
        <v>#DIV/0!</v>
      </c>
      <c r="AQ37" s="163" t="e">
        <f t="shared" si="29"/>
        <v>#DIV/0!</v>
      </c>
      <c r="AR37" s="163" t="e">
        <f t="shared" si="30"/>
        <v>#DIV/0!</v>
      </c>
      <c r="AS37" s="163" t="e">
        <f t="shared" si="31"/>
        <v>#DIV/0!</v>
      </c>
      <c r="AT37" s="163" t="e">
        <f t="shared" si="32"/>
        <v>#DIV/0!</v>
      </c>
      <c r="AU37" s="163" t="e">
        <f t="shared" si="33"/>
        <v>#DIV/0!</v>
      </c>
      <c r="AX37" s="89" t="str">
        <f t="shared" si="11"/>
        <v>2010 Q1</v>
      </c>
      <c r="AY37" s="286" t="e">
        <f t="shared" si="12"/>
        <v>#DIV/0!</v>
      </c>
      <c r="AZ37" s="287" t="e">
        <f t="shared" si="13"/>
        <v>#DIV/0!</v>
      </c>
      <c r="BA37" s="287">
        <v>1</v>
      </c>
      <c r="BB37" s="287">
        <f t="shared" si="14"/>
        <v>1</v>
      </c>
      <c r="BC37" s="287">
        <f t="shared" si="15"/>
        <v>0</v>
      </c>
      <c r="BD37" s="54"/>
      <c r="BE37" s="287" t="str">
        <f t="shared" si="16"/>
        <v>2003 Q1</v>
      </c>
      <c r="BF37" s="287" t="e">
        <f t="shared" si="17"/>
        <v>#DIV/0!</v>
      </c>
      <c r="BG37" s="287" t="e">
        <f t="shared" si="18"/>
        <v>#DIV/0!</v>
      </c>
      <c r="BH37" s="287">
        <f>Summary_AttrorTotal!H34/Summary_AttrorTotal!J34</f>
        <v>1</v>
      </c>
      <c r="BI37" s="287">
        <f>Summary_AttrorTotal!I34/Summary_AttrorTotal!J34</f>
        <v>0</v>
      </c>
    </row>
    <row r="38" spans="1:61" s="17" customFormat="1">
      <c r="A38" s="89" t="str">
        <f>Tri_Incurred_AttrorTot!A29</f>
        <v>2003 Q2</v>
      </c>
      <c r="B38" s="89" t="str">
        <f t="shared" si="0"/>
        <v>2014 Q1</v>
      </c>
      <c r="C38" s="208">
        <f>INDEX(Tri_Incurred_AttrorTot!$B29:$CC29,1,MATCH(B38,$A$21:$A$100)-$P38)/unit</f>
        <v>1704.3389999999999</v>
      </c>
      <c r="D38" s="208">
        <f>INDEX(Tri_Incurred_AttrorTot!$B29:$CC29,1,Tot_Acc_Per-$P38)/unit</f>
        <v>1704.3389999999999</v>
      </c>
      <c r="E38" s="87">
        <f t="shared" si="1"/>
        <v>0</v>
      </c>
      <c r="F38" s="87" t="e">
        <f>IF(AI38-FSR_M&gt;0,VLOOKUP((MATCH(LastFSR,$A$21:$A$100,1)-MATCH(A38,$A$21:$A$100,1))*3+3,$AI$21:$AU$100,5+MATCH(FSR_M,AN$16:$AU$16),0),VLOOKUP(3,$AI$21:$AU$100,5+MATCH((MATCH($D$16,$A$21:$A$100,1)-MATCH($A38,$A$21:$A$100,1))*3,$AN$16:$AU$16,1),0))*M38</f>
        <v>#DIV/0!</v>
      </c>
      <c r="G38" s="87" t="e">
        <f t="shared" si="2"/>
        <v>#DIV/0!</v>
      </c>
      <c r="H38" s="88" t="e">
        <f t="shared" si="3"/>
        <v>#DIV/0!</v>
      </c>
      <c r="J38" s="89" t="str">
        <f t="shared" si="4"/>
        <v>2003 Q2</v>
      </c>
      <c r="K38" s="87">
        <f t="shared" si="5"/>
        <v>1704.3389999999999</v>
      </c>
      <c r="L38" s="87" t="str">
        <f t="shared" si="6"/>
        <v/>
      </c>
      <c r="M38" s="279" t="e">
        <f t="shared" si="7"/>
        <v>#DIV/0!</v>
      </c>
      <c r="N38" s="87" t="e">
        <f t="shared" si="8"/>
        <v>#VALUE!</v>
      </c>
      <c r="O38" s="88" t="e">
        <f t="shared" si="9"/>
        <v>#VALUE!</v>
      </c>
      <c r="P38" s="744">
        <f t="shared" si="19"/>
        <v>17</v>
      </c>
      <c r="Q38" s="289"/>
      <c r="R38" s="60"/>
      <c r="S38" s="20"/>
      <c r="T38" s="167"/>
      <c r="U38" s="167"/>
      <c r="V38" s="20"/>
      <c r="W38" s="20"/>
      <c r="X38" s="20"/>
      <c r="Y38" s="20"/>
      <c r="Z38" s="20"/>
      <c r="AA38" s="61"/>
      <c r="AG38" s="193"/>
      <c r="AI38" s="89">
        <f t="shared" si="20"/>
        <v>135</v>
      </c>
      <c r="AJ38" s="121">
        <f>VLOOKUP(AI38,'User Entries'!$A$78:$E$157,3,0)</f>
        <v>0</v>
      </c>
      <c r="AK38" s="88" t="e">
        <f t="shared" si="10"/>
        <v>#DIV/0!</v>
      </c>
      <c r="AL38" s="121" t="e">
        <f t="shared" si="21"/>
        <v>#DIV/0!</v>
      </c>
      <c r="AN38" s="163" t="e">
        <f t="shared" si="22"/>
        <v>#DIV/0!</v>
      </c>
      <c r="AO38" s="163" t="e">
        <f t="shared" si="27"/>
        <v>#DIV/0!</v>
      </c>
      <c r="AP38" s="163" t="e">
        <f t="shared" si="28"/>
        <v>#DIV/0!</v>
      </c>
      <c r="AQ38" s="163" t="e">
        <f t="shared" si="29"/>
        <v>#DIV/0!</v>
      </c>
      <c r="AR38" s="163" t="e">
        <f t="shared" si="30"/>
        <v>#DIV/0!</v>
      </c>
      <c r="AS38" s="163" t="e">
        <f t="shared" si="31"/>
        <v>#DIV/0!</v>
      </c>
      <c r="AT38" s="163" t="e">
        <f t="shared" si="32"/>
        <v>#DIV/0!</v>
      </c>
      <c r="AU38" s="163" t="e">
        <f t="shared" si="33"/>
        <v>#DIV/0!</v>
      </c>
      <c r="AX38" s="89" t="str">
        <f t="shared" si="11"/>
        <v>2009 Q4</v>
      </c>
      <c r="AY38" s="286" t="e">
        <f t="shared" si="12"/>
        <v>#DIV/0!</v>
      </c>
      <c r="AZ38" s="287" t="e">
        <f t="shared" si="13"/>
        <v>#DIV/0!</v>
      </c>
      <c r="BA38" s="287">
        <v>1</v>
      </c>
      <c r="BB38" s="287">
        <f t="shared" si="14"/>
        <v>1</v>
      </c>
      <c r="BC38" s="287">
        <f t="shared" si="15"/>
        <v>0</v>
      </c>
      <c r="BD38" s="54"/>
      <c r="BE38" s="287" t="str">
        <f t="shared" si="16"/>
        <v>2003 Q2</v>
      </c>
      <c r="BF38" s="287" t="e">
        <f t="shared" si="17"/>
        <v>#DIV/0!</v>
      </c>
      <c r="BG38" s="287" t="e">
        <f t="shared" si="18"/>
        <v>#DIV/0!</v>
      </c>
      <c r="BH38" s="287">
        <f>Summary_AttrorTotal!H35/Summary_AttrorTotal!J35</f>
        <v>1</v>
      </c>
      <c r="BI38" s="287">
        <f>Summary_AttrorTotal!I35/Summary_AttrorTotal!J35</f>
        <v>0</v>
      </c>
    </row>
    <row r="39" spans="1:61" s="17" customFormat="1">
      <c r="A39" s="89" t="str">
        <f>Tri_Incurred_AttrorTot!A30</f>
        <v>2003 Q3</v>
      </c>
      <c r="B39" s="89" t="str">
        <f t="shared" si="0"/>
        <v>2014 Q1</v>
      </c>
      <c r="C39" s="208">
        <f>INDEX(Tri_Incurred_AttrorTot!$B30:$CC30,1,MATCH(B39,$A$21:$A$100)-$P39)/unit</f>
        <v>712.221</v>
      </c>
      <c r="D39" s="208">
        <f>INDEX(Tri_Incurred_AttrorTot!$B30:$CC30,1,Tot_Acc_Per-$P39)/unit</f>
        <v>712.221</v>
      </c>
      <c r="E39" s="87">
        <f t="shared" si="1"/>
        <v>0</v>
      </c>
      <c r="F39" s="87" t="e">
        <f>IF(AI39-FSR_M&gt;0,VLOOKUP((MATCH(LastFSR,$A$21:$A$100,1)-MATCH(A39,$A$21:$A$100,1))*3+3,$AI$21:$AU$100,5+MATCH(FSR_M,AN$16:$AU$16),0),VLOOKUP(3,$AI$21:$AU$100,5+MATCH((MATCH($D$16,$A$21:$A$100,1)-MATCH($A39,$A$21:$A$100,1))*3,$AN$16:$AU$16,1),0))*M39</f>
        <v>#DIV/0!</v>
      </c>
      <c r="G39" s="87" t="e">
        <f t="shared" si="2"/>
        <v>#DIV/0!</v>
      </c>
      <c r="H39" s="88" t="e">
        <f t="shared" si="3"/>
        <v>#DIV/0!</v>
      </c>
      <c r="J39" s="89" t="str">
        <f t="shared" si="4"/>
        <v>2003 Q3</v>
      </c>
      <c r="K39" s="87">
        <f t="shared" si="5"/>
        <v>712.221</v>
      </c>
      <c r="L39" s="87" t="str">
        <f t="shared" si="6"/>
        <v/>
      </c>
      <c r="M39" s="279" t="e">
        <f t="shared" si="7"/>
        <v>#DIV/0!</v>
      </c>
      <c r="N39" s="87" t="e">
        <f t="shared" si="8"/>
        <v>#VALUE!</v>
      </c>
      <c r="O39" s="88" t="e">
        <f t="shared" si="9"/>
        <v>#VALUE!</v>
      </c>
      <c r="P39" s="744">
        <f t="shared" si="19"/>
        <v>18</v>
      </c>
      <c r="Q39" s="289"/>
      <c r="R39" s="60"/>
      <c r="S39" s="20"/>
      <c r="T39" s="167"/>
      <c r="U39" s="167"/>
      <c r="V39" s="20"/>
      <c r="W39" s="20"/>
      <c r="X39" s="20"/>
      <c r="Y39" s="20"/>
      <c r="Z39" s="20"/>
      <c r="AA39" s="61"/>
      <c r="AG39" s="193"/>
      <c r="AI39" s="89">
        <f t="shared" si="20"/>
        <v>132</v>
      </c>
      <c r="AJ39" s="121">
        <f>VLOOKUP(AI39,'User Entries'!$A$78:$E$157,3,0)</f>
        <v>0</v>
      </c>
      <c r="AK39" s="88" t="e">
        <f t="shared" si="10"/>
        <v>#DIV/0!</v>
      </c>
      <c r="AL39" s="121" t="e">
        <f t="shared" si="21"/>
        <v>#DIV/0!</v>
      </c>
      <c r="AN39" s="163" t="e">
        <f t="shared" si="22"/>
        <v>#DIV/0!</v>
      </c>
      <c r="AO39" s="163" t="e">
        <f t="shared" si="27"/>
        <v>#DIV/0!</v>
      </c>
      <c r="AP39" s="163" t="e">
        <f t="shared" si="28"/>
        <v>#DIV/0!</v>
      </c>
      <c r="AQ39" s="163" t="e">
        <f t="shared" si="29"/>
        <v>#DIV/0!</v>
      </c>
      <c r="AR39" s="163" t="e">
        <f t="shared" si="30"/>
        <v>#DIV/0!</v>
      </c>
      <c r="AS39" s="163" t="e">
        <f t="shared" si="31"/>
        <v>#DIV/0!</v>
      </c>
      <c r="AT39" s="163" t="e">
        <f t="shared" si="32"/>
        <v>#DIV/0!</v>
      </c>
      <c r="AU39" s="163" t="e">
        <f t="shared" si="33"/>
        <v>#DIV/0!</v>
      </c>
      <c r="AX39" s="89" t="str">
        <f t="shared" si="11"/>
        <v>2009 Q3</v>
      </c>
      <c r="AY39" s="286" t="e">
        <f t="shared" si="12"/>
        <v>#DIV/0!</v>
      </c>
      <c r="AZ39" s="287" t="e">
        <f t="shared" si="13"/>
        <v>#DIV/0!</v>
      </c>
      <c r="BA39" s="287">
        <v>1</v>
      </c>
      <c r="BB39" s="287">
        <f t="shared" si="14"/>
        <v>1</v>
      </c>
      <c r="BC39" s="287">
        <f t="shared" si="15"/>
        <v>0</v>
      </c>
      <c r="BD39" s="54"/>
      <c r="BE39" s="287" t="str">
        <f t="shared" si="16"/>
        <v>2003 Q3</v>
      </c>
      <c r="BF39" s="287" t="e">
        <f t="shared" si="17"/>
        <v>#DIV/0!</v>
      </c>
      <c r="BG39" s="287" t="e">
        <f t="shared" si="18"/>
        <v>#DIV/0!</v>
      </c>
      <c r="BH39" s="287">
        <f>Summary_AttrorTotal!H36/Summary_AttrorTotal!J36</f>
        <v>1</v>
      </c>
      <c r="BI39" s="287">
        <f>Summary_AttrorTotal!I36/Summary_AttrorTotal!J36</f>
        <v>0</v>
      </c>
    </row>
    <row r="40" spans="1:61" s="17" customFormat="1">
      <c r="A40" s="89" t="str">
        <f>Tri_Incurred_AttrorTot!A31</f>
        <v>2003 Q4</v>
      </c>
      <c r="B40" s="89" t="str">
        <f t="shared" si="0"/>
        <v>2014 Q1</v>
      </c>
      <c r="C40" s="208">
        <f>INDEX(Tri_Incurred_AttrorTot!$B31:$CC31,1,MATCH(B40,$A$21:$A$100)-$P40)/unit</f>
        <v>1031.9259999999999</v>
      </c>
      <c r="D40" s="208">
        <f>INDEX(Tri_Incurred_AttrorTot!$B31:$CC31,1,Tot_Acc_Per-$P40)/unit</f>
        <v>1031.9259999999999</v>
      </c>
      <c r="E40" s="87">
        <f t="shared" si="1"/>
        <v>0</v>
      </c>
      <c r="F40" s="87" t="e">
        <f>IF(AI40-FSR_M&gt;0,VLOOKUP((MATCH(LastFSR,$A$21:$A$100,1)-MATCH(A40,$A$21:$A$100,1))*3+3,$AI$21:$AU$100,5+MATCH(FSR_M,AN$16:$AU$16),0),VLOOKUP(3,$AI$21:$AU$100,5+MATCH((MATCH($D$16,$A$21:$A$100,1)-MATCH($A40,$A$21:$A$100,1))*3,$AN$16:$AU$16,1),0))*M40</f>
        <v>#DIV/0!</v>
      </c>
      <c r="G40" s="87" t="e">
        <f t="shared" si="2"/>
        <v>#DIV/0!</v>
      </c>
      <c r="H40" s="88" t="e">
        <f t="shared" si="3"/>
        <v>#DIV/0!</v>
      </c>
      <c r="J40" s="89" t="str">
        <f t="shared" si="4"/>
        <v>2003 Q4</v>
      </c>
      <c r="K40" s="87">
        <f t="shared" si="5"/>
        <v>1031.9259999999999</v>
      </c>
      <c r="L40" s="87" t="str">
        <f t="shared" si="6"/>
        <v/>
      </c>
      <c r="M40" s="279" t="e">
        <f t="shared" si="7"/>
        <v>#DIV/0!</v>
      </c>
      <c r="N40" s="87" t="e">
        <f t="shared" si="8"/>
        <v>#VALUE!</v>
      </c>
      <c r="O40" s="88" t="e">
        <f t="shared" si="9"/>
        <v>#VALUE!</v>
      </c>
      <c r="P40" s="744">
        <f t="shared" si="19"/>
        <v>19</v>
      </c>
      <c r="Q40" s="289"/>
      <c r="R40" s="60"/>
      <c r="S40" s="20"/>
      <c r="T40" s="167"/>
      <c r="U40" s="167"/>
      <c r="V40" s="20"/>
      <c r="W40" s="20"/>
      <c r="X40" s="20"/>
      <c r="Y40" s="20"/>
      <c r="Z40" s="20"/>
      <c r="AA40" s="61"/>
      <c r="AG40" s="193"/>
      <c r="AI40" s="89">
        <f t="shared" si="20"/>
        <v>129</v>
      </c>
      <c r="AJ40" s="121">
        <f>VLOOKUP(AI40,'User Entries'!$A$78:$E$157,3,0)</f>
        <v>0</v>
      </c>
      <c r="AK40" s="88" t="e">
        <f t="shared" si="10"/>
        <v>#DIV/0!</v>
      </c>
      <c r="AL40" s="121" t="e">
        <f t="shared" si="21"/>
        <v>#DIV/0!</v>
      </c>
      <c r="AN40" s="163" t="e">
        <f t="shared" si="22"/>
        <v>#DIV/0!</v>
      </c>
      <c r="AO40" s="163" t="e">
        <f t="shared" si="27"/>
        <v>#DIV/0!</v>
      </c>
      <c r="AP40" s="163" t="e">
        <f t="shared" si="28"/>
        <v>#DIV/0!</v>
      </c>
      <c r="AQ40" s="163" t="e">
        <f t="shared" si="29"/>
        <v>#DIV/0!</v>
      </c>
      <c r="AR40" s="163" t="e">
        <f t="shared" si="30"/>
        <v>#DIV/0!</v>
      </c>
      <c r="AS40" s="163" t="e">
        <f t="shared" si="31"/>
        <v>#DIV/0!</v>
      </c>
      <c r="AT40" s="163" t="e">
        <f t="shared" si="32"/>
        <v>#DIV/0!</v>
      </c>
      <c r="AU40" s="163" t="e">
        <f t="shared" si="33"/>
        <v>#DIV/0!</v>
      </c>
      <c r="AX40" s="89" t="str">
        <f t="shared" si="11"/>
        <v>2009 Q2</v>
      </c>
      <c r="AY40" s="286" t="e">
        <f t="shared" si="12"/>
        <v>#DIV/0!</v>
      </c>
      <c r="AZ40" s="287" t="e">
        <f t="shared" si="13"/>
        <v>#DIV/0!</v>
      </c>
      <c r="BA40" s="287">
        <v>1</v>
      </c>
      <c r="BB40" s="287">
        <f t="shared" si="14"/>
        <v>1</v>
      </c>
      <c r="BC40" s="287">
        <f t="shared" si="15"/>
        <v>0</v>
      </c>
      <c r="BD40" s="54"/>
      <c r="BE40" s="287" t="str">
        <f t="shared" si="16"/>
        <v>2003 Q4</v>
      </c>
      <c r="BF40" s="287" t="e">
        <f t="shared" si="17"/>
        <v>#DIV/0!</v>
      </c>
      <c r="BG40" s="287" t="e">
        <f t="shared" si="18"/>
        <v>#DIV/0!</v>
      </c>
      <c r="BH40" s="287">
        <f>Summary_AttrorTotal!H37/Summary_AttrorTotal!J37</f>
        <v>1</v>
      </c>
      <c r="BI40" s="287">
        <f>Summary_AttrorTotal!I37/Summary_AttrorTotal!J37</f>
        <v>0</v>
      </c>
    </row>
    <row r="41" spans="1:61" s="17" customFormat="1">
      <c r="A41" s="89" t="str">
        <f>Tri_Incurred_AttrorTot!A32</f>
        <v>2004 Q1</v>
      </c>
      <c r="B41" s="89" t="str">
        <f t="shared" si="0"/>
        <v>2014 Q1</v>
      </c>
      <c r="C41" s="208">
        <f>INDEX(Tri_Incurred_AttrorTot!$B32:$CC32,1,MATCH(B41,$A$21:$A$100)-$P41)/unit</f>
        <v>1208.4349999999999</v>
      </c>
      <c r="D41" s="208">
        <f>INDEX(Tri_Incurred_AttrorTot!$B32:$CC32,1,Tot_Acc_Per-$P41)/unit</f>
        <v>1208.4349999999999</v>
      </c>
      <c r="E41" s="87">
        <f t="shared" si="1"/>
        <v>0</v>
      </c>
      <c r="F41" s="87" t="e">
        <f>IF(AI41-FSR_M&gt;0,VLOOKUP((MATCH(LastFSR,$A$21:$A$100,1)-MATCH(A41,$A$21:$A$100,1))*3+3,$AI$21:$AU$100,5+MATCH(FSR_M,AN$16:$AU$16),0),VLOOKUP(3,$AI$21:$AU$100,5+MATCH((MATCH($D$16,$A$21:$A$100,1)-MATCH($A41,$A$21:$A$100,1))*3,$AN$16:$AU$16,1),0))*M41</f>
        <v>#DIV/0!</v>
      </c>
      <c r="G41" s="87" t="e">
        <f t="shared" si="2"/>
        <v>#DIV/0!</v>
      </c>
      <c r="H41" s="88" t="e">
        <f t="shared" si="3"/>
        <v>#DIV/0!</v>
      </c>
      <c r="J41" s="89" t="str">
        <f t="shared" si="4"/>
        <v>2004 Q1</v>
      </c>
      <c r="K41" s="87">
        <f t="shared" si="5"/>
        <v>1208.4349999999999</v>
      </c>
      <c r="L41" s="87" t="str">
        <f t="shared" si="6"/>
        <v/>
      </c>
      <c r="M41" s="279" t="e">
        <f t="shared" si="7"/>
        <v>#DIV/0!</v>
      </c>
      <c r="N41" s="87" t="e">
        <f t="shared" si="8"/>
        <v>#VALUE!</v>
      </c>
      <c r="O41" s="88" t="e">
        <f t="shared" si="9"/>
        <v>#VALUE!</v>
      </c>
      <c r="P41" s="744">
        <f t="shared" si="19"/>
        <v>20</v>
      </c>
      <c r="Q41" s="289"/>
      <c r="R41" s="96"/>
      <c r="S41" s="281"/>
      <c r="T41" s="282"/>
      <c r="U41" s="282"/>
      <c r="V41" s="97"/>
      <c r="W41" s="97"/>
      <c r="X41" s="97"/>
      <c r="Y41" s="97"/>
      <c r="Z41" s="97"/>
      <c r="AA41" s="98"/>
      <c r="AG41" s="193"/>
      <c r="AI41" s="89">
        <f t="shared" si="20"/>
        <v>126</v>
      </c>
      <c r="AJ41" s="121">
        <f>VLOOKUP(AI41,'User Entries'!$A$78:$E$157,3,0)</f>
        <v>0</v>
      </c>
      <c r="AK41" s="88" t="e">
        <f t="shared" si="10"/>
        <v>#DIV/0!</v>
      </c>
      <c r="AL41" s="121" t="e">
        <f t="shared" si="21"/>
        <v>#DIV/0!</v>
      </c>
      <c r="AN41" s="163" t="e">
        <f t="shared" si="22"/>
        <v>#DIV/0!</v>
      </c>
      <c r="AO41" s="163" t="e">
        <f t="shared" si="27"/>
        <v>#DIV/0!</v>
      </c>
      <c r="AP41" s="163" t="e">
        <f t="shared" si="28"/>
        <v>#DIV/0!</v>
      </c>
      <c r="AQ41" s="163" t="e">
        <f>$AK37-$AK41</f>
        <v>#DIV/0!</v>
      </c>
      <c r="AR41" s="163" t="e">
        <f t="shared" si="30"/>
        <v>#DIV/0!</v>
      </c>
      <c r="AS41" s="163" t="e">
        <f t="shared" si="31"/>
        <v>#DIV/0!</v>
      </c>
      <c r="AT41" s="163" t="e">
        <f t="shared" si="32"/>
        <v>#DIV/0!</v>
      </c>
      <c r="AU41" s="163" t="e">
        <f t="shared" si="33"/>
        <v>#DIV/0!</v>
      </c>
      <c r="AX41" s="89" t="str">
        <f t="shared" si="11"/>
        <v>2009 Q1</v>
      </c>
      <c r="AY41" s="286" t="e">
        <f t="shared" si="12"/>
        <v>#DIV/0!</v>
      </c>
      <c r="AZ41" s="287" t="e">
        <f t="shared" si="13"/>
        <v>#DIV/0!</v>
      </c>
      <c r="BA41" s="287">
        <v>1</v>
      </c>
      <c r="BB41" s="287">
        <f t="shared" si="14"/>
        <v>1</v>
      </c>
      <c r="BC41" s="287">
        <f t="shared" si="15"/>
        <v>0</v>
      </c>
      <c r="BD41" s="54"/>
      <c r="BE41" s="287" t="str">
        <f t="shared" si="16"/>
        <v>2004 Q1</v>
      </c>
      <c r="BF41" s="287" t="e">
        <f t="shared" si="17"/>
        <v>#DIV/0!</v>
      </c>
      <c r="BG41" s="287" t="e">
        <f t="shared" si="18"/>
        <v>#DIV/0!</v>
      </c>
      <c r="BH41" s="287">
        <f>Summary_AttrorTotal!H38/Summary_AttrorTotal!J38</f>
        <v>1</v>
      </c>
      <c r="BI41" s="287">
        <f>Summary_AttrorTotal!I38/Summary_AttrorTotal!J38</f>
        <v>0</v>
      </c>
    </row>
    <row r="42" spans="1:61" s="17" customFormat="1">
      <c r="A42" s="89" t="str">
        <f>Tri_Incurred_AttrorTot!A33</f>
        <v>2004 Q2</v>
      </c>
      <c r="B42" s="89" t="str">
        <f t="shared" si="0"/>
        <v>2014 Q1</v>
      </c>
      <c r="C42" s="208">
        <f>INDEX(Tri_Incurred_AttrorTot!$B33:$CC33,1,MATCH(B42,$A$21:$A$100)-$P42)/unit</f>
        <v>928.87300000000005</v>
      </c>
      <c r="D42" s="208">
        <f>INDEX(Tri_Incurred_AttrorTot!$B33:$CC33,1,Tot_Acc_Per-$P42)/unit</f>
        <v>928.87300000000005</v>
      </c>
      <c r="E42" s="87">
        <f t="shared" si="1"/>
        <v>0</v>
      </c>
      <c r="F42" s="87" t="e">
        <f>IF(AI42-FSR_M&gt;0,VLOOKUP((MATCH(LastFSR,$A$21:$A$100,1)-MATCH(A42,$A$21:$A$100,1))*3+3,$AI$21:$AU$100,5+MATCH(FSR_M,AN$16:$AU$16),0),VLOOKUP(3,$AI$21:$AU$100,5+MATCH((MATCH($D$16,$A$21:$A$100,1)-MATCH($A42,$A$21:$A$100,1))*3,$AN$16:$AU$16,1),0))*M42</f>
        <v>#DIV/0!</v>
      </c>
      <c r="G42" s="87" t="e">
        <f t="shared" si="2"/>
        <v>#DIV/0!</v>
      </c>
      <c r="H42" s="88" t="e">
        <f t="shared" si="3"/>
        <v>#DIV/0!</v>
      </c>
      <c r="J42" s="89" t="str">
        <f t="shared" si="4"/>
        <v>2004 Q2</v>
      </c>
      <c r="K42" s="87">
        <f t="shared" si="5"/>
        <v>928.87300000000005</v>
      </c>
      <c r="L42" s="87" t="str">
        <f t="shared" si="6"/>
        <v/>
      </c>
      <c r="M42" s="279" t="e">
        <f t="shared" si="7"/>
        <v>#DIV/0!</v>
      </c>
      <c r="N42" s="87" t="e">
        <f t="shared" si="8"/>
        <v>#VALUE!</v>
      </c>
      <c r="O42" s="88" t="e">
        <f t="shared" si="9"/>
        <v>#VALUE!</v>
      </c>
      <c r="P42" s="744">
        <f t="shared" si="19"/>
        <v>21</v>
      </c>
      <c r="R42" s="20"/>
      <c r="S42" s="20"/>
      <c r="T42" s="20"/>
      <c r="U42" s="20"/>
      <c r="V42" s="20"/>
      <c r="W42" s="20"/>
      <c r="X42" s="20"/>
      <c r="Y42" s="20"/>
      <c r="Z42" s="20"/>
      <c r="AA42" s="20"/>
      <c r="AG42" s="193"/>
      <c r="AI42" s="89">
        <f t="shared" si="20"/>
        <v>123</v>
      </c>
      <c r="AJ42" s="121">
        <f>VLOOKUP(AI42,'User Entries'!$A$78:$E$157,3,0)</f>
        <v>0</v>
      </c>
      <c r="AK42" s="88" t="e">
        <f t="shared" si="10"/>
        <v>#DIV/0!</v>
      </c>
      <c r="AL42" s="121" t="e">
        <f t="shared" si="21"/>
        <v>#DIV/0!</v>
      </c>
      <c r="AN42" s="163" t="e">
        <f t="shared" si="22"/>
        <v>#DIV/0!</v>
      </c>
      <c r="AO42" s="163" t="e">
        <f t="shared" si="27"/>
        <v>#DIV/0!</v>
      </c>
      <c r="AP42" s="163" t="e">
        <f t="shared" si="28"/>
        <v>#DIV/0!</v>
      </c>
      <c r="AQ42" s="163" t="e">
        <f t="shared" ref="AQ42:AQ73" si="34">AK38-AK42</f>
        <v>#DIV/0!</v>
      </c>
      <c r="AR42" s="163" t="e">
        <f t="shared" si="30"/>
        <v>#DIV/0!</v>
      </c>
      <c r="AS42" s="163" t="e">
        <f t="shared" si="31"/>
        <v>#DIV/0!</v>
      </c>
      <c r="AT42" s="163" t="e">
        <f t="shared" si="32"/>
        <v>#DIV/0!</v>
      </c>
      <c r="AU42" s="163" t="e">
        <f t="shared" si="33"/>
        <v>#DIV/0!</v>
      </c>
      <c r="AX42" s="89" t="str">
        <f t="shared" si="11"/>
        <v>2008 Q4</v>
      </c>
      <c r="AY42" s="286" t="e">
        <f t="shared" si="12"/>
        <v>#DIV/0!</v>
      </c>
      <c r="AZ42" s="287" t="e">
        <f t="shared" si="13"/>
        <v>#DIV/0!</v>
      </c>
      <c r="BA42" s="287">
        <v>1</v>
      </c>
      <c r="BB42" s="287">
        <f t="shared" si="14"/>
        <v>1</v>
      </c>
      <c r="BC42" s="287">
        <f t="shared" si="15"/>
        <v>0</v>
      </c>
      <c r="BD42" s="54"/>
      <c r="BE42" s="287" t="str">
        <f t="shared" si="16"/>
        <v>2004 Q2</v>
      </c>
      <c r="BF42" s="287" t="e">
        <f t="shared" si="17"/>
        <v>#DIV/0!</v>
      </c>
      <c r="BG42" s="287" t="e">
        <f t="shared" si="18"/>
        <v>#DIV/0!</v>
      </c>
      <c r="BH42" s="287">
        <f>Summary_AttrorTotal!H39/Summary_AttrorTotal!J39</f>
        <v>1</v>
      </c>
      <c r="BI42" s="287">
        <f>Summary_AttrorTotal!I39/Summary_AttrorTotal!J39</f>
        <v>0</v>
      </c>
    </row>
    <row r="43" spans="1:61" s="17" customFormat="1">
      <c r="A43" s="89" t="str">
        <f>Tri_Incurred_AttrorTot!A34</f>
        <v>2004 Q3</v>
      </c>
      <c r="B43" s="89" t="str">
        <f t="shared" si="0"/>
        <v>2014 Q1</v>
      </c>
      <c r="C43" s="208">
        <f>INDEX(Tri_Incurred_AttrorTot!$B34:$CC34,1,MATCH(B43,$A$21:$A$100)-$P43)/unit</f>
        <v>1134.3330000000001</v>
      </c>
      <c r="D43" s="208">
        <f>INDEX(Tri_Incurred_AttrorTot!$B34:$CC34,1,Tot_Acc_Per-$P43)/unit</f>
        <v>1134.3330000000001</v>
      </c>
      <c r="E43" s="87">
        <f t="shared" si="1"/>
        <v>0</v>
      </c>
      <c r="F43" s="87" t="e">
        <f>IF(AI43-FSR_M&gt;0,VLOOKUP((MATCH(LastFSR,$A$21:$A$100,1)-MATCH(A43,$A$21:$A$100,1))*3+3,$AI$21:$AU$100,5+MATCH(FSR_M,AN$16:$AU$16),0),VLOOKUP(3,$AI$21:$AU$100,5+MATCH((MATCH($D$16,$A$21:$A$100,1)-MATCH($A43,$A$21:$A$100,1))*3,$AN$16:$AU$16,1),0))*M43</f>
        <v>#DIV/0!</v>
      </c>
      <c r="G43" s="87" t="e">
        <f t="shared" si="2"/>
        <v>#DIV/0!</v>
      </c>
      <c r="H43" s="88" t="e">
        <f t="shared" si="3"/>
        <v>#DIV/0!</v>
      </c>
      <c r="J43" s="89" t="str">
        <f t="shared" si="4"/>
        <v>2004 Q3</v>
      </c>
      <c r="K43" s="87">
        <f t="shared" si="5"/>
        <v>1134.3330000000001</v>
      </c>
      <c r="L43" s="87" t="str">
        <f t="shared" si="6"/>
        <v/>
      </c>
      <c r="M43" s="279" t="e">
        <f t="shared" si="7"/>
        <v>#DIV/0!</v>
      </c>
      <c r="N43" s="87" t="e">
        <f t="shared" si="8"/>
        <v>#VALUE!</v>
      </c>
      <c r="O43" s="88" t="e">
        <f t="shared" si="9"/>
        <v>#VALUE!</v>
      </c>
      <c r="P43" s="744">
        <f t="shared" si="19"/>
        <v>22</v>
      </c>
      <c r="R43" s="20"/>
      <c r="S43" s="20"/>
      <c r="T43" s="20"/>
      <c r="U43" s="20"/>
      <c r="V43" s="20"/>
      <c r="W43" s="20"/>
      <c r="X43" s="20"/>
      <c r="Y43" s="20"/>
      <c r="Z43" s="20"/>
      <c r="AA43" s="20"/>
      <c r="AG43" s="193"/>
      <c r="AI43" s="89">
        <f t="shared" si="20"/>
        <v>120</v>
      </c>
      <c r="AJ43" s="121">
        <f>VLOOKUP(AI43,'User Entries'!$A$78:$E$157,3,0)</f>
        <v>0</v>
      </c>
      <c r="AK43" s="88" t="e">
        <f t="shared" si="10"/>
        <v>#DIV/0!</v>
      </c>
      <c r="AL43" s="121" t="e">
        <f t="shared" si="21"/>
        <v>#DIV/0!</v>
      </c>
      <c r="AN43" s="163" t="e">
        <f t="shared" si="22"/>
        <v>#DIV/0!</v>
      </c>
      <c r="AO43" s="163" t="e">
        <f t="shared" si="27"/>
        <v>#DIV/0!</v>
      </c>
      <c r="AP43" s="163" t="e">
        <f t="shared" si="28"/>
        <v>#DIV/0!</v>
      </c>
      <c r="AQ43" s="163" t="e">
        <f t="shared" si="34"/>
        <v>#DIV/0!</v>
      </c>
      <c r="AR43" s="163" t="e">
        <f t="shared" si="30"/>
        <v>#DIV/0!</v>
      </c>
      <c r="AS43" s="163" t="e">
        <f t="shared" si="31"/>
        <v>#DIV/0!</v>
      </c>
      <c r="AT43" s="163" t="e">
        <f t="shared" si="32"/>
        <v>#DIV/0!</v>
      </c>
      <c r="AU43" s="163" t="e">
        <f t="shared" si="33"/>
        <v>#DIV/0!</v>
      </c>
      <c r="AX43" s="89" t="str">
        <f t="shared" si="11"/>
        <v>2008 Q3</v>
      </c>
      <c r="AY43" s="286" t="e">
        <f t="shared" si="12"/>
        <v>#DIV/0!</v>
      </c>
      <c r="AZ43" s="287" t="e">
        <f t="shared" si="13"/>
        <v>#DIV/0!</v>
      </c>
      <c r="BA43" s="287">
        <v>1</v>
      </c>
      <c r="BB43" s="287">
        <f t="shared" si="14"/>
        <v>1</v>
      </c>
      <c r="BC43" s="287">
        <f t="shared" si="15"/>
        <v>0</v>
      </c>
      <c r="BD43" s="284"/>
      <c r="BE43" s="287" t="str">
        <f t="shared" si="16"/>
        <v>2004 Q3</v>
      </c>
      <c r="BF43" s="287" t="e">
        <f t="shared" si="17"/>
        <v>#DIV/0!</v>
      </c>
      <c r="BG43" s="287" t="e">
        <f t="shared" si="18"/>
        <v>#DIV/0!</v>
      </c>
      <c r="BH43" s="287">
        <f>Summary_AttrorTotal!H40/Summary_AttrorTotal!J40</f>
        <v>1</v>
      </c>
      <c r="BI43" s="287">
        <f>Summary_AttrorTotal!I40/Summary_AttrorTotal!J40</f>
        <v>0</v>
      </c>
    </row>
    <row r="44" spans="1:61" s="17" customFormat="1">
      <c r="A44" s="89" t="str">
        <f>Tri_Incurred_AttrorTot!A35</f>
        <v>2004 Q4</v>
      </c>
      <c r="B44" s="89" t="str">
        <f t="shared" si="0"/>
        <v>2014 Q1</v>
      </c>
      <c r="C44" s="208">
        <f>INDEX(Tri_Incurred_AttrorTot!$B35:$CC35,1,MATCH(B44,$A$21:$A$100)-$P44)/unit</f>
        <v>865.245</v>
      </c>
      <c r="D44" s="208">
        <f>INDEX(Tri_Incurred_AttrorTot!$B35:$CC35,1,Tot_Acc_Per-$P44)/unit</f>
        <v>865.245</v>
      </c>
      <c r="E44" s="87">
        <f t="shared" si="1"/>
        <v>0</v>
      </c>
      <c r="F44" s="87" t="e">
        <f>IF(AI44-FSR_M&gt;0,VLOOKUP((MATCH(LastFSR,$A$21:$A$100,1)-MATCH(A44,$A$21:$A$100,1))*3+3,$AI$21:$AU$100,5+MATCH(FSR_M,AN$16:$AU$16),0),VLOOKUP(3,$AI$21:$AU$100,5+MATCH((MATCH($D$16,$A$21:$A$100,1)-MATCH($A44,$A$21:$A$100,1))*3,$AN$16:$AU$16,1),0))*M44</f>
        <v>#DIV/0!</v>
      </c>
      <c r="G44" s="87" t="e">
        <f t="shared" si="2"/>
        <v>#DIV/0!</v>
      </c>
      <c r="H44" s="88" t="e">
        <f t="shared" si="3"/>
        <v>#DIV/0!</v>
      </c>
      <c r="J44" s="89" t="str">
        <f t="shared" si="4"/>
        <v>2004 Q4</v>
      </c>
      <c r="K44" s="87">
        <f t="shared" si="5"/>
        <v>865.245</v>
      </c>
      <c r="L44" s="87" t="str">
        <f t="shared" si="6"/>
        <v/>
      </c>
      <c r="M44" s="279" t="e">
        <f t="shared" si="7"/>
        <v>#DIV/0!</v>
      </c>
      <c r="N44" s="87" t="e">
        <f t="shared" si="8"/>
        <v>#VALUE!</v>
      </c>
      <c r="O44" s="88" t="e">
        <f t="shared" si="9"/>
        <v>#VALUE!</v>
      </c>
      <c r="P44" s="744">
        <f t="shared" si="19"/>
        <v>23</v>
      </c>
      <c r="AI44" s="89">
        <f t="shared" si="20"/>
        <v>117</v>
      </c>
      <c r="AJ44" s="121">
        <f>VLOOKUP(AI44,'User Entries'!$A$78:$E$157,3,0)</f>
        <v>0</v>
      </c>
      <c r="AK44" s="88" t="e">
        <f t="shared" si="10"/>
        <v>#DIV/0!</v>
      </c>
      <c r="AL44" s="121" t="e">
        <f t="shared" si="21"/>
        <v>#DIV/0!</v>
      </c>
      <c r="AN44" s="163" t="e">
        <f t="shared" si="22"/>
        <v>#DIV/0!</v>
      </c>
      <c r="AO44" s="163" t="e">
        <f t="shared" si="27"/>
        <v>#DIV/0!</v>
      </c>
      <c r="AP44" s="163" t="e">
        <f t="shared" si="28"/>
        <v>#DIV/0!</v>
      </c>
      <c r="AQ44" s="163" t="e">
        <f t="shared" si="34"/>
        <v>#DIV/0!</v>
      </c>
      <c r="AR44" s="163" t="e">
        <f t="shared" si="30"/>
        <v>#DIV/0!</v>
      </c>
      <c r="AS44" s="163" t="e">
        <f t="shared" si="31"/>
        <v>#DIV/0!</v>
      </c>
      <c r="AT44" s="163" t="e">
        <f t="shared" si="32"/>
        <v>#DIV/0!</v>
      </c>
      <c r="AU44" s="163" t="e">
        <f t="shared" si="33"/>
        <v>#DIV/0!</v>
      </c>
      <c r="AX44" s="89" t="str">
        <f t="shared" si="11"/>
        <v>2008 Q2</v>
      </c>
      <c r="AY44" s="286" t="e">
        <f t="shared" si="12"/>
        <v>#DIV/0!</v>
      </c>
      <c r="AZ44" s="287" t="e">
        <f t="shared" si="13"/>
        <v>#DIV/0!</v>
      </c>
      <c r="BA44" s="287">
        <v>1</v>
      </c>
      <c r="BB44" s="287">
        <f t="shared" si="14"/>
        <v>1</v>
      </c>
      <c r="BC44" s="287">
        <f t="shared" si="15"/>
        <v>0</v>
      </c>
      <c r="BD44" s="284"/>
      <c r="BE44" s="287" t="str">
        <f t="shared" si="16"/>
        <v>2004 Q4</v>
      </c>
      <c r="BF44" s="287" t="e">
        <f t="shared" si="17"/>
        <v>#DIV/0!</v>
      </c>
      <c r="BG44" s="287" t="e">
        <f t="shared" si="18"/>
        <v>#DIV/0!</v>
      </c>
      <c r="BH44" s="287">
        <f>Summary_AttrorTotal!H41/Summary_AttrorTotal!J41</f>
        <v>1</v>
      </c>
      <c r="BI44" s="287">
        <f>Summary_AttrorTotal!I41/Summary_AttrorTotal!J41</f>
        <v>0</v>
      </c>
    </row>
    <row r="45" spans="1:61" s="17" customFormat="1">
      <c r="A45" s="89" t="str">
        <f>Tri_Incurred_AttrorTot!A36</f>
        <v>2005 Q1</v>
      </c>
      <c r="B45" s="89" t="str">
        <f t="shared" si="0"/>
        <v>2014 Q1</v>
      </c>
      <c r="C45" s="208">
        <f>INDEX(Tri_Incurred_AttrorTot!$B36:$CC36,1,MATCH(B45,$A$21:$A$100)-$P45)/unit</f>
        <v>1073.8800000000001</v>
      </c>
      <c r="D45" s="208">
        <f>INDEX(Tri_Incurred_AttrorTot!$B36:$CC36,1,Tot_Acc_Per-$P45)/unit</f>
        <v>1073.8800000000001</v>
      </c>
      <c r="E45" s="87">
        <f t="shared" si="1"/>
        <v>0</v>
      </c>
      <c r="F45" s="87" t="e">
        <f>IF(AI45-FSR_M&gt;0,VLOOKUP((MATCH(LastFSR,$A$21:$A$100,1)-MATCH(A45,$A$21:$A$100,1))*3+3,$AI$21:$AU$100,5+MATCH(FSR_M,AN$16:$AU$16),0),VLOOKUP(3,$AI$21:$AU$100,5+MATCH((MATCH($D$16,$A$21:$A$100,1)-MATCH($A45,$A$21:$A$100,1))*3,$AN$16:$AU$16,1),0))*M45</f>
        <v>#DIV/0!</v>
      </c>
      <c r="G45" s="87" t="e">
        <f t="shared" si="2"/>
        <v>#DIV/0!</v>
      </c>
      <c r="H45" s="88" t="e">
        <f t="shared" si="3"/>
        <v>#DIV/0!</v>
      </c>
      <c r="J45" s="89" t="str">
        <f t="shared" si="4"/>
        <v>2005 Q1</v>
      </c>
      <c r="K45" s="87">
        <f t="shared" si="5"/>
        <v>1073.8800000000001</v>
      </c>
      <c r="L45" s="87" t="str">
        <f t="shared" si="6"/>
        <v/>
      </c>
      <c r="M45" s="279" t="e">
        <f t="shared" si="7"/>
        <v>#DIV/0!</v>
      </c>
      <c r="N45" s="87" t="e">
        <f t="shared" si="8"/>
        <v>#VALUE!</v>
      </c>
      <c r="O45" s="88" t="e">
        <f t="shared" si="9"/>
        <v>#VALUE!</v>
      </c>
      <c r="P45" s="744">
        <f t="shared" si="19"/>
        <v>24</v>
      </c>
      <c r="R45" s="57"/>
      <c r="S45" s="58"/>
      <c r="T45" s="58"/>
      <c r="U45" s="58"/>
      <c r="V45" s="58"/>
      <c r="W45" s="58"/>
      <c r="X45" s="58"/>
      <c r="Y45" s="58"/>
      <c r="Z45" s="58"/>
      <c r="AA45" s="59"/>
      <c r="AI45" s="89">
        <f t="shared" si="20"/>
        <v>114</v>
      </c>
      <c r="AJ45" s="121">
        <f>VLOOKUP(AI45,'User Entries'!$A$78:$E$157,3,0)</f>
        <v>0</v>
      </c>
      <c r="AK45" s="88" t="e">
        <f t="shared" si="10"/>
        <v>#DIV/0!</v>
      </c>
      <c r="AL45" s="121" t="e">
        <f t="shared" si="21"/>
        <v>#DIV/0!</v>
      </c>
      <c r="AN45" s="163" t="e">
        <f t="shared" si="22"/>
        <v>#DIV/0!</v>
      </c>
      <c r="AO45" s="163" t="e">
        <f t="shared" si="27"/>
        <v>#DIV/0!</v>
      </c>
      <c r="AP45" s="163" t="e">
        <f t="shared" si="28"/>
        <v>#DIV/0!</v>
      </c>
      <c r="AQ45" s="163" t="e">
        <f t="shared" si="34"/>
        <v>#DIV/0!</v>
      </c>
      <c r="AR45" s="163" t="e">
        <f t="shared" si="30"/>
        <v>#DIV/0!</v>
      </c>
      <c r="AS45" s="163" t="e">
        <f t="shared" si="31"/>
        <v>#DIV/0!</v>
      </c>
      <c r="AT45" s="163" t="e">
        <f t="shared" si="32"/>
        <v>#DIV/0!</v>
      </c>
      <c r="AU45" s="163" t="e">
        <f t="shared" si="33"/>
        <v>#DIV/0!</v>
      </c>
      <c r="AX45" s="89" t="str">
        <f t="shared" si="11"/>
        <v>2008 Q1</v>
      </c>
      <c r="AY45" s="286" t="e">
        <f t="shared" si="12"/>
        <v>#DIV/0!</v>
      </c>
      <c r="AZ45" s="287" t="e">
        <f t="shared" si="13"/>
        <v>#DIV/0!</v>
      </c>
      <c r="BA45" s="287">
        <v>1</v>
      </c>
      <c r="BB45" s="287">
        <f t="shared" si="14"/>
        <v>1</v>
      </c>
      <c r="BC45" s="287">
        <f t="shared" si="15"/>
        <v>0</v>
      </c>
      <c r="BD45" s="284"/>
      <c r="BE45" s="287" t="str">
        <f t="shared" si="16"/>
        <v>2005 Q1</v>
      </c>
      <c r="BF45" s="287" t="e">
        <f t="shared" si="17"/>
        <v>#DIV/0!</v>
      </c>
      <c r="BG45" s="287" t="e">
        <f t="shared" si="18"/>
        <v>#DIV/0!</v>
      </c>
      <c r="BH45" s="287">
        <f>Summary_AttrorTotal!H42/Summary_AttrorTotal!J42</f>
        <v>1</v>
      </c>
      <c r="BI45" s="287">
        <f>Summary_AttrorTotal!I42/Summary_AttrorTotal!J42</f>
        <v>0</v>
      </c>
    </row>
    <row r="46" spans="1:61" s="17" customFormat="1" ht="18">
      <c r="A46" s="89" t="str">
        <f>Tri_Incurred_AttrorTot!A37</f>
        <v>2005 Q2</v>
      </c>
      <c r="B46" s="89" t="str">
        <f t="shared" si="0"/>
        <v>2014 Q1</v>
      </c>
      <c r="C46" s="208">
        <f>INDEX(Tri_Incurred_AttrorTot!$B37:$CC37,1,MATCH(B46,$A$21:$A$100)-$P46)/unit</f>
        <v>1363.7929999999999</v>
      </c>
      <c r="D46" s="208">
        <f>INDEX(Tri_Incurred_AttrorTot!$B37:$CC37,1,Tot_Acc_Per-$P46)/unit</f>
        <v>1363.7929999999999</v>
      </c>
      <c r="E46" s="87">
        <f t="shared" si="1"/>
        <v>0</v>
      </c>
      <c r="F46" s="87" t="e">
        <f>IF(AI46-FSR_M&gt;0,VLOOKUP((MATCH(LastFSR,$A$21:$A$100,1)-MATCH(A46,$A$21:$A$100,1))*3+3,$AI$21:$AU$100,5+MATCH(FSR_M,AN$16:$AU$16),0),VLOOKUP(3,$AI$21:$AU$100,5+MATCH((MATCH($D$16,$A$21:$A$100,1)-MATCH($A46,$A$21:$A$100,1))*3,$AN$16:$AU$16,1),0))*M46</f>
        <v>#DIV/0!</v>
      </c>
      <c r="G46" s="87" t="e">
        <f t="shared" si="2"/>
        <v>#DIV/0!</v>
      </c>
      <c r="H46" s="88" t="e">
        <f t="shared" si="3"/>
        <v>#DIV/0!</v>
      </c>
      <c r="J46" s="89" t="str">
        <f t="shared" si="4"/>
        <v>2005 Q2</v>
      </c>
      <c r="K46" s="87">
        <f t="shared" si="5"/>
        <v>1363.7929999999999</v>
      </c>
      <c r="L46" s="87" t="str">
        <f t="shared" si="6"/>
        <v/>
      </c>
      <c r="M46" s="279" t="e">
        <f t="shared" si="7"/>
        <v>#DIV/0!</v>
      </c>
      <c r="N46" s="87" t="e">
        <f t="shared" si="8"/>
        <v>#VALUE!</v>
      </c>
      <c r="O46" s="88" t="e">
        <f t="shared" si="9"/>
        <v>#VALUE!</v>
      </c>
      <c r="P46" s="744">
        <f t="shared" si="19"/>
        <v>25</v>
      </c>
      <c r="R46" s="60"/>
      <c r="S46" s="20"/>
      <c r="T46" s="913" t="s">
        <v>64</v>
      </c>
      <c r="U46" s="913"/>
      <c r="V46" s="913"/>
      <c r="W46" s="913"/>
      <c r="X46" s="913"/>
      <c r="Y46" s="913"/>
      <c r="Z46" s="20"/>
      <c r="AA46" s="61"/>
      <c r="AI46" s="89">
        <f t="shared" si="20"/>
        <v>111</v>
      </c>
      <c r="AJ46" s="121">
        <f>VLOOKUP(AI46,'User Entries'!$A$78:$E$157,3,0)</f>
        <v>0</v>
      </c>
      <c r="AK46" s="88" t="e">
        <f t="shared" si="10"/>
        <v>#DIV/0!</v>
      </c>
      <c r="AL46" s="121" t="e">
        <f t="shared" si="21"/>
        <v>#DIV/0!</v>
      </c>
      <c r="AN46" s="163" t="e">
        <f t="shared" si="22"/>
        <v>#DIV/0!</v>
      </c>
      <c r="AO46" s="163" t="e">
        <f t="shared" si="27"/>
        <v>#DIV/0!</v>
      </c>
      <c r="AP46" s="163" t="e">
        <f t="shared" si="28"/>
        <v>#DIV/0!</v>
      </c>
      <c r="AQ46" s="163" t="e">
        <f t="shared" si="34"/>
        <v>#DIV/0!</v>
      </c>
      <c r="AR46" s="163" t="e">
        <f t="shared" si="30"/>
        <v>#DIV/0!</v>
      </c>
      <c r="AS46" s="163" t="e">
        <f t="shared" si="31"/>
        <v>#DIV/0!</v>
      </c>
      <c r="AT46" s="163" t="e">
        <f t="shared" si="32"/>
        <v>#DIV/0!</v>
      </c>
      <c r="AU46" s="163" t="e">
        <f t="shared" si="33"/>
        <v>#DIV/0!</v>
      </c>
      <c r="AX46" s="89" t="str">
        <f t="shared" si="11"/>
        <v>2007 Q4</v>
      </c>
      <c r="AY46" s="286" t="e">
        <f t="shared" si="12"/>
        <v>#DIV/0!</v>
      </c>
      <c r="AZ46" s="287" t="e">
        <f t="shared" si="13"/>
        <v>#DIV/0!</v>
      </c>
      <c r="BA46" s="287">
        <v>1</v>
      </c>
      <c r="BB46" s="287">
        <f t="shared" si="14"/>
        <v>1</v>
      </c>
      <c r="BC46" s="287">
        <f t="shared" si="15"/>
        <v>0</v>
      </c>
      <c r="BD46" s="284"/>
      <c r="BE46" s="287" t="str">
        <f t="shared" si="16"/>
        <v>2005 Q2</v>
      </c>
      <c r="BF46" s="287" t="e">
        <f t="shared" si="17"/>
        <v>#DIV/0!</v>
      </c>
      <c r="BG46" s="287" t="e">
        <f t="shared" si="18"/>
        <v>#DIV/0!</v>
      </c>
      <c r="BH46" s="287">
        <f>Summary_AttrorTotal!H43/Summary_AttrorTotal!J43</f>
        <v>1</v>
      </c>
      <c r="BI46" s="287">
        <f>Summary_AttrorTotal!I43/Summary_AttrorTotal!J43</f>
        <v>0</v>
      </c>
    </row>
    <row r="47" spans="1:61" s="17" customFormat="1">
      <c r="A47" s="89" t="str">
        <f>Tri_Incurred_AttrorTot!A38</f>
        <v>2005 Q3</v>
      </c>
      <c r="B47" s="89" t="str">
        <f t="shared" si="0"/>
        <v>2014 Q1</v>
      </c>
      <c r="C47" s="208">
        <f>INDEX(Tri_Incurred_AttrorTot!$B38:$CC38,1,MATCH(B47,$A$21:$A$100)-$P47)/unit</f>
        <v>1088.4770000000001</v>
      </c>
      <c r="D47" s="208">
        <f>INDEX(Tri_Incurred_AttrorTot!$B38:$CC38,1,Tot_Acc_Per-$P47)/unit</f>
        <v>1088.4770000000001</v>
      </c>
      <c r="E47" s="87">
        <f t="shared" si="1"/>
        <v>0</v>
      </c>
      <c r="F47" s="87" t="e">
        <f>IF(AI47-FSR_M&gt;0,VLOOKUP((MATCH(LastFSR,$A$21:$A$100,1)-MATCH(A47,$A$21:$A$100,1))*3+3,$AI$21:$AU$100,5+MATCH(FSR_M,AN$16:$AU$16),0),VLOOKUP(3,$AI$21:$AU$100,5+MATCH((MATCH($D$16,$A$21:$A$100,1)-MATCH($A47,$A$21:$A$100,1))*3,$AN$16:$AU$16,1),0))*M47</f>
        <v>#DIV/0!</v>
      </c>
      <c r="G47" s="87" t="e">
        <f t="shared" si="2"/>
        <v>#DIV/0!</v>
      </c>
      <c r="H47" s="88" t="e">
        <f t="shared" si="3"/>
        <v>#DIV/0!</v>
      </c>
      <c r="J47" s="89" t="str">
        <f t="shared" si="4"/>
        <v>2005 Q3</v>
      </c>
      <c r="K47" s="87">
        <f t="shared" si="5"/>
        <v>1088.4770000000001</v>
      </c>
      <c r="L47" s="87" t="str">
        <f t="shared" si="6"/>
        <v/>
      </c>
      <c r="M47" s="279" t="e">
        <f t="shared" si="7"/>
        <v>#DIV/0!</v>
      </c>
      <c r="N47" s="87" t="e">
        <f t="shared" si="8"/>
        <v>#VALUE!</v>
      </c>
      <c r="O47" s="88" t="e">
        <f t="shared" si="9"/>
        <v>#VALUE!</v>
      </c>
      <c r="P47" s="744">
        <f t="shared" si="19"/>
        <v>26</v>
      </c>
      <c r="R47" s="60"/>
      <c r="S47" s="20"/>
      <c r="T47" s="20"/>
      <c r="U47" s="20"/>
      <c r="V47" s="20"/>
      <c r="W47" s="20"/>
      <c r="X47" s="20"/>
      <c r="Y47" s="20"/>
      <c r="Z47" s="20"/>
      <c r="AA47" s="61"/>
      <c r="AI47" s="89">
        <f t="shared" si="20"/>
        <v>108</v>
      </c>
      <c r="AJ47" s="121">
        <f>VLOOKUP(AI47,'User Entries'!$A$78:$E$157,3,0)</f>
        <v>0</v>
      </c>
      <c r="AK47" s="88" t="e">
        <f t="shared" si="10"/>
        <v>#DIV/0!</v>
      </c>
      <c r="AL47" s="121" t="e">
        <f t="shared" si="21"/>
        <v>#DIV/0!</v>
      </c>
      <c r="AN47" s="163" t="e">
        <f t="shared" si="22"/>
        <v>#DIV/0!</v>
      </c>
      <c r="AO47" s="163" t="e">
        <f t="shared" si="27"/>
        <v>#DIV/0!</v>
      </c>
      <c r="AP47" s="163" t="e">
        <f t="shared" si="28"/>
        <v>#DIV/0!</v>
      </c>
      <c r="AQ47" s="163" t="e">
        <f t="shared" si="34"/>
        <v>#DIV/0!</v>
      </c>
      <c r="AR47" s="163" t="e">
        <f t="shared" si="30"/>
        <v>#DIV/0!</v>
      </c>
      <c r="AS47" s="163" t="e">
        <f t="shared" si="31"/>
        <v>#DIV/0!</v>
      </c>
      <c r="AT47" s="163" t="e">
        <f t="shared" si="32"/>
        <v>#DIV/0!</v>
      </c>
      <c r="AU47" s="163" t="e">
        <f t="shared" si="33"/>
        <v>#DIV/0!</v>
      </c>
      <c r="AX47" s="89" t="str">
        <f t="shared" si="11"/>
        <v>2007 Q3</v>
      </c>
      <c r="AY47" s="286" t="e">
        <f t="shared" si="12"/>
        <v>#DIV/0!</v>
      </c>
      <c r="AZ47" s="287" t="e">
        <f t="shared" si="13"/>
        <v>#DIV/0!</v>
      </c>
      <c r="BA47" s="287">
        <v>1</v>
      </c>
      <c r="BB47" s="287">
        <f t="shared" si="14"/>
        <v>1</v>
      </c>
      <c r="BC47" s="287">
        <f t="shared" si="15"/>
        <v>0</v>
      </c>
      <c r="BD47" s="284"/>
      <c r="BE47" s="287" t="str">
        <f t="shared" si="16"/>
        <v>2005 Q3</v>
      </c>
      <c r="BF47" s="287" t="e">
        <f t="shared" si="17"/>
        <v>#DIV/0!</v>
      </c>
      <c r="BG47" s="287" t="e">
        <f t="shared" si="18"/>
        <v>#DIV/0!</v>
      </c>
      <c r="BH47" s="287">
        <f>Summary_AttrorTotal!H44/Summary_AttrorTotal!J44</f>
        <v>1</v>
      </c>
      <c r="BI47" s="287">
        <f>Summary_AttrorTotal!I44/Summary_AttrorTotal!J44</f>
        <v>0</v>
      </c>
    </row>
    <row r="48" spans="1:61" s="17" customFormat="1">
      <c r="A48" s="89" t="str">
        <f>Tri_Incurred_AttrorTot!A39</f>
        <v>2005 Q4</v>
      </c>
      <c r="B48" s="89" t="str">
        <f t="shared" si="0"/>
        <v>2014 Q1</v>
      </c>
      <c r="C48" s="208">
        <f>INDEX(Tri_Incurred_AttrorTot!$B39:$CC39,1,MATCH(B48,$A$21:$A$100)-$P48)/unit</f>
        <v>1678.203</v>
      </c>
      <c r="D48" s="208">
        <f>INDEX(Tri_Incurred_AttrorTot!$B39:$CC39,1,Tot_Acc_Per-$P48)/unit</f>
        <v>1678.203</v>
      </c>
      <c r="E48" s="87">
        <f t="shared" si="1"/>
        <v>0</v>
      </c>
      <c r="F48" s="87" t="e">
        <f>IF(AI48-FSR_M&gt;0,VLOOKUP((MATCH(LastFSR,$A$21:$A$100,1)-MATCH(A48,$A$21:$A$100,1))*3+3,$AI$21:$AU$100,5+MATCH(FSR_M,AN$16:$AU$16),0),VLOOKUP(3,$AI$21:$AU$100,5+MATCH((MATCH($D$16,$A$21:$A$100,1)-MATCH($A48,$A$21:$A$100,1))*3,$AN$16:$AU$16,1),0))*M48</f>
        <v>#DIV/0!</v>
      </c>
      <c r="G48" s="87" t="e">
        <f t="shared" si="2"/>
        <v>#DIV/0!</v>
      </c>
      <c r="H48" s="88" t="e">
        <f t="shared" si="3"/>
        <v>#DIV/0!</v>
      </c>
      <c r="J48" s="89" t="str">
        <f t="shared" si="4"/>
        <v>2005 Q4</v>
      </c>
      <c r="K48" s="87">
        <f t="shared" si="5"/>
        <v>1678.203</v>
      </c>
      <c r="L48" s="87" t="str">
        <f t="shared" si="6"/>
        <v/>
      </c>
      <c r="M48" s="279" t="e">
        <f t="shared" si="7"/>
        <v>#DIV/0!</v>
      </c>
      <c r="N48" s="87" t="e">
        <f t="shared" si="8"/>
        <v>#VALUE!</v>
      </c>
      <c r="O48" s="88" t="e">
        <f t="shared" si="9"/>
        <v>#VALUE!</v>
      </c>
      <c r="P48" s="744">
        <f t="shared" si="19"/>
        <v>27</v>
      </c>
      <c r="Q48" s="99"/>
      <c r="R48" s="60"/>
      <c r="S48" s="20"/>
      <c r="T48" s="20"/>
      <c r="U48" s="20"/>
      <c r="V48" s="20"/>
      <c r="W48" s="20"/>
      <c r="X48" s="20"/>
      <c r="Y48" s="20"/>
      <c r="Z48" s="20"/>
      <c r="AA48" s="61"/>
      <c r="AI48" s="89">
        <f t="shared" si="20"/>
        <v>105</v>
      </c>
      <c r="AJ48" s="121">
        <f>VLOOKUP(AI48,'User Entries'!$A$78:$E$157,3,0)</f>
        <v>0</v>
      </c>
      <c r="AK48" s="88" t="e">
        <f t="shared" si="10"/>
        <v>#DIV/0!</v>
      </c>
      <c r="AL48" s="121" t="e">
        <f t="shared" si="21"/>
        <v>#DIV/0!</v>
      </c>
      <c r="AN48" s="163" t="e">
        <f t="shared" si="22"/>
        <v>#DIV/0!</v>
      </c>
      <c r="AO48" s="163" t="e">
        <f t="shared" si="27"/>
        <v>#DIV/0!</v>
      </c>
      <c r="AP48" s="163" t="e">
        <f t="shared" si="28"/>
        <v>#DIV/0!</v>
      </c>
      <c r="AQ48" s="163" t="e">
        <f t="shared" si="34"/>
        <v>#DIV/0!</v>
      </c>
      <c r="AR48" s="163" t="e">
        <f t="shared" si="30"/>
        <v>#DIV/0!</v>
      </c>
      <c r="AS48" s="163" t="e">
        <f t="shared" si="31"/>
        <v>#DIV/0!</v>
      </c>
      <c r="AT48" s="163" t="e">
        <f t="shared" si="32"/>
        <v>#DIV/0!</v>
      </c>
      <c r="AU48" s="163" t="e">
        <f t="shared" si="33"/>
        <v>#DIV/0!</v>
      </c>
      <c r="AX48" s="89" t="str">
        <f t="shared" si="11"/>
        <v>2007 Q2</v>
      </c>
      <c r="AY48" s="286" t="e">
        <f t="shared" si="12"/>
        <v>#DIV/0!</v>
      </c>
      <c r="AZ48" s="287" t="e">
        <f t="shared" si="13"/>
        <v>#DIV/0!</v>
      </c>
      <c r="BA48" s="287">
        <v>1</v>
      </c>
      <c r="BB48" s="287">
        <f t="shared" si="14"/>
        <v>1</v>
      </c>
      <c r="BC48" s="287">
        <f t="shared" si="15"/>
        <v>0</v>
      </c>
      <c r="BD48" s="284"/>
      <c r="BE48" s="287" t="str">
        <f t="shared" si="16"/>
        <v>2005 Q4</v>
      </c>
      <c r="BF48" s="287" t="e">
        <f t="shared" si="17"/>
        <v>#DIV/0!</v>
      </c>
      <c r="BG48" s="287" t="e">
        <f t="shared" si="18"/>
        <v>#DIV/0!</v>
      </c>
      <c r="BH48" s="287">
        <f>Summary_AttrorTotal!H45/Summary_AttrorTotal!J45</f>
        <v>1</v>
      </c>
      <c r="BI48" s="287">
        <f>Summary_AttrorTotal!I45/Summary_AttrorTotal!J45</f>
        <v>0</v>
      </c>
    </row>
    <row r="49" spans="1:61" s="17" customFormat="1">
      <c r="A49" s="89" t="str">
        <f>Tri_Incurred_AttrorTot!A40</f>
        <v>2006 Q1</v>
      </c>
      <c r="B49" s="89" t="str">
        <f t="shared" si="0"/>
        <v>2014 Q1</v>
      </c>
      <c r="C49" s="208">
        <f>INDEX(Tri_Incurred_AttrorTot!$B40:$CC40,1,MATCH(B49,$A$21:$A$100)-$P49)/unit</f>
        <v>1563.309</v>
      </c>
      <c r="D49" s="208">
        <f>INDEX(Tri_Incurred_AttrorTot!$B40:$CC40,1,Tot_Acc_Per-$P49)/unit</f>
        <v>1563.309</v>
      </c>
      <c r="E49" s="87">
        <f t="shared" si="1"/>
        <v>0</v>
      </c>
      <c r="F49" s="87" t="e">
        <f>IF(AI49-FSR_M&gt;0,VLOOKUP((MATCH(LastFSR,$A$21:$A$100,1)-MATCH(A49,$A$21:$A$100,1))*3+3,$AI$21:$AU$100,5+MATCH(FSR_M,AN$16:$AU$16),0),VLOOKUP(3,$AI$21:$AU$100,5+MATCH((MATCH($D$16,$A$21:$A$100,1)-MATCH($A49,$A$21:$A$100,1))*3,$AN$16:$AU$16,1),0))*M49</f>
        <v>#DIV/0!</v>
      </c>
      <c r="G49" s="87" t="e">
        <f t="shared" si="2"/>
        <v>#DIV/0!</v>
      </c>
      <c r="H49" s="88" t="e">
        <f t="shared" si="3"/>
        <v>#DIV/0!</v>
      </c>
      <c r="J49" s="89" t="str">
        <f t="shared" si="4"/>
        <v>2006 Q1</v>
      </c>
      <c r="K49" s="87">
        <f t="shared" si="5"/>
        <v>1563.309</v>
      </c>
      <c r="L49" s="87" t="str">
        <f t="shared" si="6"/>
        <v/>
      </c>
      <c r="M49" s="279" t="e">
        <f t="shared" si="7"/>
        <v>#DIV/0!</v>
      </c>
      <c r="N49" s="87" t="e">
        <f t="shared" si="8"/>
        <v>#VALUE!</v>
      </c>
      <c r="O49" s="88" t="e">
        <f t="shared" si="9"/>
        <v>#VALUE!</v>
      </c>
      <c r="P49" s="744">
        <f t="shared" si="19"/>
        <v>28</v>
      </c>
      <c r="Q49" s="101"/>
      <c r="R49" s="60"/>
      <c r="S49" s="20"/>
      <c r="T49" s="20"/>
      <c r="U49" s="20"/>
      <c r="V49" s="20"/>
      <c r="W49" s="20"/>
      <c r="X49" s="20"/>
      <c r="Y49" s="20"/>
      <c r="Z49" s="20"/>
      <c r="AA49" s="61"/>
      <c r="AI49" s="89">
        <f t="shared" si="20"/>
        <v>102</v>
      </c>
      <c r="AJ49" s="121">
        <f>VLOOKUP(AI49,'User Entries'!$A$78:$E$157,3,0)</f>
        <v>0</v>
      </c>
      <c r="AK49" s="88" t="e">
        <f t="shared" si="10"/>
        <v>#DIV/0!</v>
      </c>
      <c r="AL49" s="121" t="e">
        <f t="shared" si="21"/>
        <v>#DIV/0!</v>
      </c>
      <c r="AN49" s="163" t="e">
        <f t="shared" si="22"/>
        <v>#DIV/0!</v>
      </c>
      <c r="AO49" s="163" t="e">
        <f t="shared" si="27"/>
        <v>#DIV/0!</v>
      </c>
      <c r="AP49" s="163" t="e">
        <f t="shared" si="28"/>
        <v>#DIV/0!</v>
      </c>
      <c r="AQ49" s="163" t="e">
        <f t="shared" si="34"/>
        <v>#DIV/0!</v>
      </c>
      <c r="AR49" s="163" t="e">
        <f t="shared" si="30"/>
        <v>#DIV/0!</v>
      </c>
      <c r="AS49" s="163" t="e">
        <f t="shared" si="31"/>
        <v>#DIV/0!</v>
      </c>
      <c r="AT49" s="163" t="e">
        <f t="shared" si="32"/>
        <v>#DIV/0!</v>
      </c>
      <c r="AU49" s="163" t="e">
        <f t="shared" si="33"/>
        <v>#DIV/0!</v>
      </c>
      <c r="AX49" s="89" t="str">
        <f t="shared" si="11"/>
        <v>2007 Q1</v>
      </c>
      <c r="AY49" s="286" t="e">
        <f t="shared" si="12"/>
        <v>#DIV/0!</v>
      </c>
      <c r="AZ49" s="287" t="e">
        <f t="shared" si="13"/>
        <v>#DIV/0!</v>
      </c>
      <c r="BA49" s="287">
        <v>1</v>
      </c>
      <c r="BB49" s="287">
        <f t="shared" si="14"/>
        <v>1</v>
      </c>
      <c r="BC49" s="287">
        <f t="shared" si="15"/>
        <v>0</v>
      </c>
      <c r="BD49" s="284"/>
      <c r="BE49" s="287" t="str">
        <f t="shared" si="16"/>
        <v>2006 Q1</v>
      </c>
      <c r="BF49" s="287" t="e">
        <f t="shared" si="17"/>
        <v>#DIV/0!</v>
      </c>
      <c r="BG49" s="287" t="e">
        <f t="shared" si="18"/>
        <v>#DIV/0!</v>
      </c>
      <c r="BH49" s="287">
        <f>Summary_AttrorTotal!H46/Summary_AttrorTotal!J46</f>
        <v>1</v>
      </c>
      <c r="BI49" s="287">
        <f>Summary_AttrorTotal!I46/Summary_AttrorTotal!J46</f>
        <v>0</v>
      </c>
    </row>
    <row r="50" spans="1:61" s="17" customFormat="1">
      <c r="A50" s="89" t="str">
        <f>Tri_Incurred_AttrorTot!A41</f>
        <v>2006 Q2</v>
      </c>
      <c r="B50" s="89" t="str">
        <f t="shared" si="0"/>
        <v>2014 Q1</v>
      </c>
      <c r="C50" s="208">
        <f>INDEX(Tri_Incurred_AttrorTot!$B41:$CC41,1,MATCH(B50,$A$21:$A$100)-$P50)/unit</f>
        <v>1637.9770000000001</v>
      </c>
      <c r="D50" s="208">
        <f>INDEX(Tri_Incurred_AttrorTot!$B41:$CC41,1,Tot_Acc_Per-$P50)/unit</f>
        <v>1637.9770000000001</v>
      </c>
      <c r="E50" s="87">
        <f t="shared" si="1"/>
        <v>0</v>
      </c>
      <c r="F50" s="87" t="e">
        <f>IF(AI50-FSR_M&gt;0,VLOOKUP((MATCH(LastFSR,$A$21:$A$100,1)-MATCH(A50,$A$21:$A$100,1))*3+3,$AI$21:$AU$100,5+MATCH(FSR_M,AN$16:$AU$16),0),VLOOKUP(3,$AI$21:$AU$100,5+MATCH((MATCH($D$16,$A$21:$A$100,1)-MATCH($A50,$A$21:$A$100,1))*3,$AN$16:$AU$16,1),0))*M50</f>
        <v>#DIV/0!</v>
      </c>
      <c r="G50" s="87" t="e">
        <f t="shared" si="2"/>
        <v>#DIV/0!</v>
      </c>
      <c r="H50" s="88" t="e">
        <f t="shared" si="3"/>
        <v>#DIV/0!</v>
      </c>
      <c r="J50" s="89" t="str">
        <f t="shared" si="4"/>
        <v>2006 Q2</v>
      </c>
      <c r="K50" s="87">
        <f t="shared" si="5"/>
        <v>1637.9770000000001</v>
      </c>
      <c r="L50" s="87" t="str">
        <f t="shared" si="6"/>
        <v/>
      </c>
      <c r="M50" s="279" t="e">
        <f t="shared" si="7"/>
        <v>#DIV/0!</v>
      </c>
      <c r="N50" s="87" t="e">
        <f t="shared" si="8"/>
        <v>#VALUE!</v>
      </c>
      <c r="O50" s="88" t="e">
        <f t="shared" si="9"/>
        <v>#VALUE!</v>
      </c>
      <c r="P50" s="744">
        <f t="shared" si="19"/>
        <v>29</v>
      </c>
      <c r="Q50" s="103"/>
      <c r="R50" s="60"/>
      <c r="S50" s="20"/>
      <c r="T50" s="20"/>
      <c r="U50" s="20"/>
      <c r="V50" s="20"/>
      <c r="W50" s="20"/>
      <c r="X50" s="20"/>
      <c r="Y50" s="20"/>
      <c r="Z50" s="20"/>
      <c r="AA50" s="61"/>
      <c r="AI50" s="89">
        <f t="shared" si="20"/>
        <v>99</v>
      </c>
      <c r="AJ50" s="121">
        <f>VLOOKUP(AI50,'User Entries'!$A$78:$E$157,3,0)</f>
        <v>0</v>
      </c>
      <c r="AK50" s="88" t="e">
        <f t="shared" si="10"/>
        <v>#DIV/0!</v>
      </c>
      <c r="AL50" s="121" t="e">
        <f t="shared" si="21"/>
        <v>#DIV/0!</v>
      </c>
      <c r="AN50" s="163" t="e">
        <f t="shared" si="22"/>
        <v>#DIV/0!</v>
      </c>
      <c r="AO50" s="163" t="e">
        <f t="shared" si="27"/>
        <v>#DIV/0!</v>
      </c>
      <c r="AP50" s="163" t="e">
        <f t="shared" si="28"/>
        <v>#DIV/0!</v>
      </c>
      <c r="AQ50" s="163" t="e">
        <f t="shared" si="34"/>
        <v>#DIV/0!</v>
      </c>
      <c r="AR50" s="163" t="e">
        <f t="shared" si="30"/>
        <v>#DIV/0!</v>
      </c>
      <c r="AS50" s="163" t="e">
        <f t="shared" si="31"/>
        <v>#DIV/0!</v>
      </c>
      <c r="AT50" s="163" t="e">
        <f t="shared" si="32"/>
        <v>#DIV/0!</v>
      </c>
      <c r="AU50" s="163" t="e">
        <f t="shared" si="33"/>
        <v>#DIV/0!</v>
      </c>
      <c r="AX50" s="89" t="str">
        <f t="shared" si="11"/>
        <v>2006 Q4</v>
      </c>
      <c r="AY50" s="286" t="e">
        <f t="shared" si="12"/>
        <v>#DIV/0!</v>
      </c>
      <c r="AZ50" s="287" t="e">
        <f t="shared" si="13"/>
        <v>#DIV/0!</v>
      </c>
      <c r="BA50" s="287">
        <v>1</v>
      </c>
      <c r="BB50" s="287">
        <f t="shared" si="14"/>
        <v>1</v>
      </c>
      <c r="BC50" s="287">
        <f t="shared" si="15"/>
        <v>0</v>
      </c>
      <c r="BD50" s="284"/>
      <c r="BE50" s="287" t="str">
        <f t="shared" si="16"/>
        <v>2006 Q2</v>
      </c>
      <c r="BF50" s="287" t="e">
        <f t="shared" si="17"/>
        <v>#DIV/0!</v>
      </c>
      <c r="BG50" s="287" t="e">
        <f t="shared" si="18"/>
        <v>#DIV/0!</v>
      </c>
      <c r="BH50" s="287">
        <f>Summary_AttrorTotal!H47/Summary_AttrorTotal!J47</f>
        <v>1</v>
      </c>
      <c r="BI50" s="287">
        <f>Summary_AttrorTotal!I47/Summary_AttrorTotal!J47</f>
        <v>0</v>
      </c>
    </row>
    <row r="51" spans="1:61" s="17" customFormat="1">
      <c r="A51" s="89" t="str">
        <f>Tri_Incurred_AttrorTot!A42</f>
        <v>2006 Q3</v>
      </c>
      <c r="B51" s="89" t="str">
        <f t="shared" si="0"/>
        <v>2014 Q1</v>
      </c>
      <c r="C51" s="208">
        <f>INDEX(Tri_Incurred_AttrorTot!$B42:$CC42,1,MATCH(B51,$A$21:$A$100)-$P51)/unit</f>
        <v>1483.7940000000001</v>
      </c>
      <c r="D51" s="208">
        <f>INDEX(Tri_Incurred_AttrorTot!$B42:$CC42,1,Tot_Acc_Per-$P51)/unit</f>
        <v>1483.7940000000001</v>
      </c>
      <c r="E51" s="87">
        <f t="shared" si="1"/>
        <v>0</v>
      </c>
      <c r="F51" s="87" t="e">
        <f>IF(AI51-FSR_M&gt;0,VLOOKUP((MATCH(LastFSR,$A$21:$A$100,1)-MATCH(A51,$A$21:$A$100,1))*3+3,$AI$21:$AU$100,5+MATCH(FSR_M,AN$16:$AU$16),0),VLOOKUP(3,$AI$21:$AU$100,5+MATCH((MATCH($D$16,$A$21:$A$100,1)-MATCH($A51,$A$21:$A$100,1))*3,$AN$16:$AU$16,1),0))*M51</f>
        <v>#DIV/0!</v>
      </c>
      <c r="G51" s="87" t="e">
        <f t="shared" si="2"/>
        <v>#DIV/0!</v>
      </c>
      <c r="H51" s="88" t="e">
        <f t="shared" si="3"/>
        <v>#DIV/0!</v>
      </c>
      <c r="J51" s="89" t="str">
        <f t="shared" si="4"/>
        <v>2006 Q3</v>
      </c>
      <c r="K51" s="87">
        <f t="shared" si="5"/>
        <v>1483.7940000000001</v>
      </c>
      <c r="L51" s="87" t="str">
        <f t="shared" si="6"/>
        <v/>
      </c>
      <c r="M51" s="279" t="e">
        <f t="shared" si="7"/>
        <v>#DIV/0!</v>
      </c>
      <c r="N51" s="87" t="e">
        <f t="shared" si="8"/>
        <v>#VALUE!</v>
      </c>
      <c r="O51" s="88" t="e">
        <f t="shared" si="9"/>
        <v>#VALUE!</v>
      </c>
      <c r="P51" s="744">
        <f t="shared" si="19"/>
        <v>30</v>
      </c>
      <c r="Q51" s="103"/>
      <c r="R51" s="60"/>
      <c r="S51" s="20"/>
      <c r="T51" s="20"/>
      <c r="U51" s="20"/>
      <c r="V51" s="20"/>
      <c r="W51" s="20"/>
      <c r="X51" s="20"/>
      <c r="Y51" s="20"/>
      <c r="Z51" s="20"/>
      <c r="AA51" s="61"/>
      <c r="AI51" s="89">
        <f t="shared" si="20"/>
        <v>96</v>
      </c>
      <c r="AJ51" s="121">
        <f>VLOOKUP(AI51,'User Entries'!$A$78:$E$157,3,0)</f>
        <v>0</v>
      </c>
      <c r="AK51" s="88" t="e">
        <f t="shared" si="10"/>
        <v>#DIV/0!</v>
      </c>
      <c r="AL51" s="121" t="e">
        <f t="shared" si="21"/>
        <v>#DIV/0!</v>
      </c>
      <c r="AN51" s="163" t="e">
        <f t="shared" si="22"/>
        <v>#DIV/0!</v>
      </c>
      <c r="AO51" s="163" t="e">
        <f t="shared" si="27"/>
        <v>#DIV/0!</v>
      </c>
      <c r="AP51" s="163" t="e">
        <f t="shared" si="28"/>
        <v>#DIV/0!</v>
      </c>
      <c r="AQ51" s="163" t="e">
        <f t="shared" si="34"/>
        <v>#DIV/0!</v>
      </c>
      <c r="AR51" s="163" t="e">
        <f t="shared" si="30"/>
        <v>#DIV/0!</v>
      </c>
      <c r="AS51" s="163" t="e">
        <f t="shared" si="31"/>
        <v>#DIV/0!</v>
      </c>
      <c r="AT51" s="163" t="e">
        <f t="shared" si="32"/>
        <v>#DIV/0!</v>
      </c>
      <c r="AU51" s="163" t="e">
        <f t="shared" si="33"/>
        <v>#DIV/0!</v>
      </c>
      <c r="AX51" s="89" t="str">
        <f t="shared" si="11"/>
        <v>2006 Q3</v>
      </c>
      <c r="AY51" s="286" t="e">
        <f t="shared" si="12"/>
        <v>#DIV/0!</v>
      </c>
      <c r="AZ51" s="287" t="e">
        <f t="shared" si="13"/>
        <v>#DIV/0!</v>
      </c>
      <c r="BA51" s="287">
        <v>1</v>
      </c>
      <c r="BB51" s="287">
        <f t="shared" si="14"/>
        <v>1</v>
      </c>
      <c r="BC51" s="287">
        <f t="shared" si="15"/>
        <v>0</v>
      </c>
      <c r="BD51" s="284"/>
      <c r="BE51" s="287" t="str">
        <f t="shared" si="16"/>
        <v>2006 Q3</v>
      </c>
      <c r="BF51" s="287" t="e">
        <f t="shared" si="17"/>
        <v>#DIV/0!</v>
      </c>
      <c r="BG51" s="287" t="e">
        <f t="shared" si="18"/>
        <v>#DIV/0!</v>
      </c>
      <c r="BH51" s="287">
        <f>Summary_AttrorTotal!H48/Summary_AttrorTotal!J48</f>
        <v>1</v>
      </c>
      <c r="BI51" s="287">
        <f>Summary_AttrorTotal!I48/Summary_AttrorTotal!J48</f>
        <v>0</v>
      </c>
    </row>
    <row r="52" spans="1:61" s="17" customFormat="1">
      <c r="A52" s="89" t="str">
        <f>Tri_Incurred_AttrorTot!A43</f>
        <v>2006 Q4</v>
      </c>
      <c r="B52" s="89" t="str">
        <f t="shared" si="0"/>
        <v>2014 Q1</v>
      </c>
      <c r="C52" s="208">
        <f>INDEX(Tri_Incurred_AttrorTot!$B43:$CC43,1,MATCH(B52,$A$21:$A$100)-$P52)/unit</f>
        <v>1783.798</v>
      </c>
      <c r="D52" s="208">
        <f>INDEX(Tri_Incurred_AttrorTot!$B43:$CC43,1,Tot_Acc_Per-$P52)/unit</f>
        <v>1783.798</v>
      </c>
      <c r="E52" s="87">
        <f t="shared" si="1"/>
        <v>0</v>
      </c>
      <c r="F52" s="87" t="e">
        <f>IF(AI52-FSR_M&gt;0,VLOOKUP((MATCH(LastFSR,$A$21:$A$100,1)-MATCH(A52,$A$21:$A$100,1))*3+3,$AI$21:$AU$100,5+MATCH(FSR_M,AN$16:$AU$16),0),VLOOKUP(3,$AI$21:$AU$100,5+MATCH((MATCH($D$16,$A$21:$A$100,1)-MATCH($A52,$A$21:$A$100,1))*3,$AN$16:$AU$16,1),0))*M52</f>
        <v>#DIV/0!</v>
      </c>
      <c r="G52" s="87" t="e">
        <f t="shared" si="2"/>
        <v>#DIV/0!</v>
      </c>
      <c r="H52" s="88" t="e">
        <f t="shared" si="3"/>
        <v>#DIV/0!</v>
      </c>
      <c r="J52" s="89" t="str">
        <f t="shared" si="4"/>
        <v>2006 Q4</v>
      </c>
      <c r="K52" s="87">
        <f t="shared" si="5"/>
        <v>1783.798</v>
      </c>
      <c r="L52" s="87" t="str">
        <f t="shared" si="6"/>
        <v/>
      </c>
      <c r="M52" s="279" t="e">
        <f t="shared" si="7"/>
        <v>#DIV/0!</v>
      </c>
      <c r="N52" s="87" t="e">
        <f t="shared" si="8"/>
        <v>#VALUE!</v>
      </c>
      <c r="O52" s="88" t="e">
        <f t="shared" si="9"/>
        <v>#VALUE!</v>
      </c>
      <c r="P52" s="744">
        <f t="shared" si="19"/>
        <v>31</v>
      </c>
      <c r="Q52" s="101"/>
      <c r="R52" s="83"/>
      <c r="S52" s="84"/>
      <c r="T52" s="84"/>
      <c r="U52" s="84"/>
      <c r="V52" s="84"/>
      <c r="W52" s="84"/>
      <c r="X52" s="84"/>
      <c r="Y52" s="84"/>
      <c r="Z52" s="84"/>
      <c r="AA52" s="85"/>
      <c r="AI52" s="89">
        <f t="shared" si="20"/>
        <v>93</v>
      </c>
      <c r="AJ52" s="121">
        <f>VLOOKUP(AI52,'User Entries'!$A$78:$E$157,3,0)</f>
        <v>0</v>
      </c>
      <c r="AK52" s="88" t="e">
        <f t="shared" si="10"/>
        <v>#DIV/0!</v>
      </c>
      <c r="AL52" s="121" t="e">
        <f t="shared" si="21"/>
        <v>#DIV/0!</v>
      </c>
      <c r="AN52" s="163" t="e">
        <f t="shared" si="22"/>
        <v>#DIV/0!</v>
      </c>
      <c r="AO52" s="163" t="e">
        <f t="shared" si="27"/>
        <v>#DIV/0!</v>
      </c>
      <c r="AP52" s="163" t="e">
        <f t="shared" si="28"/>
        <v>#DIV/0!</v>
      </c>
      <c r="AQ52" s="163" t="e">
        <f t="shared" si="34"/>
        <v>#DIV/0!</v>
      </c>
      <c r="AR52" s="163" t="e">
        <f t="shared" si="30"/>
        <v>#DIV/0!</v>
      </c>
      <c r="AS52" s="163" t="e">
        <f t="shared" si="31"/>
        <v>#DIV/0!</v>
      </c>
      <c r="AT52" s="163" t="e">
        <f t="shared" si="32"/>
        <v>#DIV/0!</v>
      </c>
      <c r="AU52" s="163" t="e">
        <f t="shared" si="33"/>
        <v>#DIV/0!</v>
      </c>
      <c r="AX52" s="89" t="str">
        <f t="shared" si="11"/>
        <v>2006 Q2</v>
      </c>
      <c r="AY52" s="286" t="e">
        <f t="shared" si="12"/>
        <v>#DIV/0!</v>
      </c>
      <c r="AZ52" s="287" t="e">
        <f t="shared" si="13"/>
        <v>#DIV/0!</v>
      </c>
      <c r="BA52" s="287">
        <v>1</v>
      </c>
      <c r="BB52" s="287">
        <f t="shared" si="14"/>
        <v>1</v>
      </c>
      <c r="BC52" s="287">
        <f t="shared" si="15"/>
        <v>0</v>
      </c>
      <c r="BD52" s="284"/>
      <c r="BE52" s="287" t="str">
        <f t="shared" si="16"/>
        <v>2006 Q4</v>
      </c>
      <c r="BF52" s="287" t="e">
        <f t="shared" si="17"/>
        <v>#DIV/0!</v>
      </c>
      <c r="BG52" s="287" t="e">
        <f t="shared" si="18"/>
        <v>#DIV/0!</v>
      </c>
      <c r="BH52" s="287">
        <f>Summary_AttrorTotal!H49/Summary_AttrorTotal!J49</f>
        <v>1</v>
      </c>
      <c r="BI52" s="287">
        <f>Summary_AttrorTotal!I49/Summary_AttrorTotal!J49</f>
        <v>0</v>
      </c>
    </row>
    <row r="53" spans="1:61" s="17" customFormat="1">
      <c r="A53" s="89" t="str">
        <f>Tri_Incurred_AttrorTot!A44</f>
        <v>2007 Q1</v>
      </c>
      <c r="B53" s="89" t="str">
        <f t="shared" si="0"/>
        <v>2014 Q1</v>
      </c>
      <c r="C53" s="208">
        <f>INDEX(Tri_Incurred_AttrorTot!$B44:$CC44,1,MATCH(B53,$A$21:$A$100)-$P53)/unit</f>
        <v>1867.615</v>
      </c>
      <c r="D53" s="208">
        <f>INDEX(Tri_Incurred_AttrorTot!$B44:$CC44,1,Tot_Acc_Per-$P53)/unit</f>
        <v>1867.615</v>
      </c>
      <c r="E53" s="87">
        <f t="shared" ref="E53:E80" si="35">D53-C53</f>
        <v>0</v>
      </c>
      <c r="F53" s="87" t="e">
        <f>IF(AI53-FSR_M&gt;0,VLOOKUP((MATCH(LastFSR,$A$21:$A$100,1)-MATCH(A53,$A$21:$A$100,1))*3+3,$AI$21:$AU$100,5+MATCH(FSR_M,AN$16:$AU$16),0),VLOOKUP(3,$AI$21:$AU$100,5+MATCH((MATCH($D$16,$A$21:$A$100,1)-MATCH($A53,$A$21:$A$100,1))*3,$AN$16:$AU$16,1),0))*M53</f>
        <v>#DIV/0!</v>
      </c>
      <c r="G53" s="87" t="e">
        <f t="shared" ref="G53:G80" si="36">E53-F53</f>
        <v>#DIV/0!</v>
      </c>
      <c r="H53" s="88" t="e">
        <f t="shared" si="3"/>
        <v>#DIV/0!</v>
      </c>
      <c r="J53" s="89" t="str">
        <f t="shared" ref="J53:J80" si="37">A53</f>
        <v>2007 Q1</v>
      </c>
      <c r="K53" s="87">
        <f t="shared" ref="K53:K80" si="38">D53</f>
        <v>1867.615</v>
      </c>
      <c r="L53" s="87" t="str">
        <f t="shared" ref="L53:L80" si="39">IF(ISERROR(M53),"",K53/AK53)</f>
        <v/>
      </c>
      <c r="M53" s="279" t="e">
        <f t="shared" ref="M53:M80" si="40">C53/VLOOKUP(IF((AI53-FSR_M)&gt;0,AI53-FSR_M,3),$AI$21:$AL$100,3,0)</f>
        <v>#DIV/0!</v>
      </c>
      <c r="N53" s="87" t="e">
        <f t="shared" ref="N53:N80" si="41">L53-M53</f>
        <v>#VALUE!</v>
      </c>
      <c r="O53" s="88" t="e">
        <f t="shared" ref="O53:O80" si="42">IF(N53=0,0,N53/M53)</f>
        <v>#VALUE!</v>
      </c>
      <c r="P53" s="744">
        <f t="shared" si="19"/>
        <v>32</v>
      </c>
      <c r="Q53" s="103"/>
      <c r="R53" s="60"/>
      <c r="S53" s="20"/>
      <c r="T53" s="20"/>
      <c r="U53" s="20"/>
      <c r="V53" s="20"/>
      <c r="W53" s="20"/>
      <c r="X53" s="20"/>
      <c r="Y53" s="20"/>
      <c r="Z53" s="20"/>
      <c r="AA53" s="61"/>
      <c r="AI53" s="89">
        <f t="shared" si="20"/>
        <v>90</v>
      </c>
      <c r="AJ53" s="121">
        <f>VLOOKUP(AI53,'User Entries'!$A$78:$E$157,3,0)</f>
        <v>0</v>
      </c>
      <c r="AK53" s="88" t="e">
        <f t="shared" ref="AK53:AK84" si="43">1/AJ53</f>
        <v>#DIV/0!</v>
      </c>
      <c r="AL53" s="121" t="e">
        <f t="shared" si="21"/>
        <v>#DIV/0!</v>
      </c>
      <c r="AN53" s="163" t="e">
        <f t="shared" si="22"/>
        <v>#DIV/0!</v>
      </c>
      <c r="AO53" s="163" t="e">
        <f t="shared" si="27"/>
        <v>#DIV/0!</v>
      </c>
      <c r="AP53" s="163" t="e">
        <f t="shared" si="28"/>
        <v>#DIV/0!</v>
      </c>
      <c r="AQ53" s="163" t="e">
        <f t="shared" si="34"/>
        <v>#DIV/0!</v>
      </c>
      <c r="AR53" s="163" t="e">
        <f t="shared" si="30"/>
        <v>#DIV/0!</v>
      </c>
      <c r="AS53" s="163" t="e">
        <f t="shared" si="31"/>
        <v>#DIV/0!</v>
      </c>
      <c r="AT53" s="163" t="e">
        <f t="shared" si="32"/>
        <v>#DIV/0!</v>
      </c>
      <c r="AU53" s="163" t="e">
        <f t="shared" si="33"/>
        <v>#DIV/0!</v>
      </c>
      <c r="AX53" s="89" t="str">
        <f t="shared" ref="AX53:AX84" si="44">IF(ISERROR(A54),"",INDEX($A$21:$A$100,Tot_Acc_Per-P53-1,1))</f>
        <v>2006 Q1</v>
      </c>
      <c r="AY53" s="286" t="e">
        <f t="shared" ref="AY53:AY84" si="45">VLOOKUP(AX53,$BE$21:$BG$100,2,0)</f>
        <v>#DIV/0!</v>
      </c>
      <c r="AZ53" s="287" t="e">
        <f t="shared" ref="AZ53:AZ84" si="46">VLOOKUP(AX53,$BE$21:$BG$100,3,0)</f>
        <v>#DIV/0!</v>
      </c>
      <c r="BA53" s="287">
        <v>1</v>
      </c>
      <c r="BB53" s="287">
        <f t="shared" ref="BB53:BB84" si="47">VLOOKUP(AX53,$BE$21:$BI$100,4,0)</f>
        <v>1</v>
      </c>
      <c r="BC53" s="287">
        <f t="shared" ref="BC53:BC84" si="48">VLOOKUP(AX53,$BE$21:$BI$100,5,0)</f>
        <v>0</v>
      </c>
      <c r="BD53" s="284"/>
      <c r="BE53" s="287" t="str">
        <f t="shared" ref="BE53:BE84" si="49">A53</f>
        <v>2007 Q1</v>
      </c>
      <c r="BF53" s="287" t="e">
        <f t="shared" ref="BF53:BF84" si="50">D53/M53</f>
        <v>#DIV/0!</v>
      </c>
      <c r="BG53" s="287" t="e">
        <f t="shared" ref="BG53:BG84" si="51">(C53+F53)/M53</f>
        <v>#DIV/0!</v>
      </c>
      <c r="BH53" s="287">
        <f>Summary_AttrorTotal!H50/Summary_AttrorTotal!J50</f>
        <v>1</v>
      </c>
      <c r="BI53" s="287">
        <f>Summary_AttrorTotal!I50/Summary_AttrorTotal!J50</f>
        <v>0</v>
      </c>
    </row>
    <row r="54" spans="1:61" s="17" customFormat="1">
      <c r="A54" s="89" t="str">
        <f>Tri_Incurred_AttrorTot!A45</f>
        <v>2007 Q2</v>
      </c>
      <c r="B54" s="89" t="str">
        <f t="shared" si="0"/>
        <v>2014 Q1</v>
      </c>
      <c r="C54" s="208">
        <f>INDEX(Tri_Incurred_AttrorTot!$B45:$CC45,1,MATCH(B54,$A$21:$A$100)-$P54)/unit</f>
        <v>2334.9</v>
      </c>
      <c r="D54" s="208">
        <f>INDEX(Tri_Incurred_AttrorTot!$B45:$CC45,1,Tot_Acc_Per-$P54)/unit</f>
        <v>2334.9</v>
      </c>
      <c r="E54" s="87">
        <f t="shared" si="35"/>
        <v>0</v>
      </c>
      <c r="F54" s="87" t="e">
        <f>IF(AI54-FSR_M&gt;0,VLOOKUP((MATCH(LastFSR,$A$21:$A$100,1)-MATCH(A54,$A$21:$A$100,1))*3+3,$AI$21:$AU$100,5+MATCH(FSR_M,AN$16:$AU$16),0),VLOOKUP(3,$AI$21:$AU$100,5+MATCH((MATCH($D$16,$A$21:$A$100,1)-MATCH($A54,$A$21:$A$100,1))*3,$AN$16:$AU$16,1),0))*M54</f>
        <v>#DIV/0!</v>
      </c>
      <c r="G54" s="87" t="e">
        <f t="shared" si="36"/>
        <v>#DIV/0!</v>
      </c>
      <c r="H54" s="88" t="e">
        <f t="shared" si="3"/>
        <v>#DIV/0!</v>
      </c>
      <c r="J54" s="89" t="str">
        <f t="shared" si="37"/>
        <v>2007 Q2</v>
      </c>
      <c r="K54" s="87">
        <f t="shared" si="38"/>
        <v>2334.9</v>
      </c>
      <c r="L54" s="87" t="str">
        <f t="shared" si="39"/>
        <v/>
      </c>
      <c r="M54" s="279" t="e">
        <f t="shared" si="40"/>
        <v>#DIV/0!</v>
      </c>
      <c r="N54" s="87" t="e">
        <f t="shared" si="41"/>
        <v>#VALUE!</v>
      </c>
      <c r="O54" s="88" t="e">
        <f t="shared" si="42"/>
        <v>#VALUE!</v>
      </c>
      <c r="P54" s="744">
        <f t="shared" ref="P54:P108" si="52">P53+1</f>
        <v>33</v>
      </c>
      <c r="Q54" s="54"/>
      <c r="R54" s="91"/>
      <c r="S54" s="92"/>
      <c r="T54" s="20"/>
      <c r="U54" s="20"/>
      <c r="V54" s="20"/>
      <c r="W54" s="20"/>
      <c r="X54" s="20"/>
      <c r="Y54" s="20"/>
      <c r="Z54" s="20"/>
      <c r="AA54" s="61"/>
      <c r="AI54" s="89">
        <f t="shared" ref="AI54:AI85" si="53">AI53-3</f>
        <v>87</v>
      </c>
      <c r="AJ54" s="121">
        <f>VLOOKUP(AI54,'User Entries'!$A$78:$E$157,3,0)</f>
        <v>0</v>
      </c>
      <c r="AK54" s="88" t="e">
        <f t="shared" si="43"/>
        <v>#DIV/0!</v>
      </c>
      <c r="AL54" s="121" t="e">
        <f t="shared" ref="AL54:AL85" si="54">AJ54/AJ53</f>
        <v>#DIV/0!</v>
      </c>
      <c r="AN54" s="163" t="e">
        <f t="shared" ref="AN54:AN85" si="55">AK53-AK54</f>
        <v>#DIV/0!</v>
      </c>
      <c r="AO54" s="163" t="e">
        <f t="shared" si="27"/>
        <v>#DIV/0!</v>
      </c>
      <c r="AP54" s="163" t="e">
        <f t="shared" si="28"/>
        <v>#DIV/0!</v>
      </c>
      <c r="AQ54" s="163" t="e">
        <f t="shared" si="34"/>
        <v>#DIV/0!</v>
      </c>
      <c r="AR54" s="163" t="e">
        <f t="shared" si="30"/>
        <v>#DIV/0!</v>
      </c>
      <c r="AS54" s="163" t="e">
        <f t="shared" si="31"/>
        <v>#DIV/0!</v>
      </c>
      <c r="AT54" s="163" t="e">
        <f t="shared" si="32"/>
        <v>#DIV/0!</v>
      </c>
      <c r="AU54" s="163" t="e">
        <f t="shared" si="33"/>
        <v>#DIV/0!</v>
      </c>
      <c r="AX54" s="89" t="str">
        <f t="shared" si="44"/>
        <v>2005 Q4</v>
      </c>
      <c r="AY54" s="286" t="e">
        <f t="shared" si="45"/>
        <v>#DIV/0!</v>
      </c>
      <c r="AZ54" s="287" t="e">
        <f t="shared" si="46"/>
        <v>#DIV/0!</v>
      </c>
      <c r="BA54" s="287">
        <v>1</v>
      </c>
      <c r="BB54" s="287">
        <f t="shared" si="47"/>
        <v>1</v>
      </c>
      <c r="BC54" s="287">
        <f t="shared" si="48"/>
        <v>0</v>
      </c>
      <c r="BD54" s="284"/>
      <c r="BE54" s="287" t="str">
        <f t="shared" si="49"/>
        <v>2007 Q2</v>
      </c>
      <c r="BF54" s="287" t="e">
        <f t="shared" si="50"/>
        <v>#DIV/0!</v>
      </c>
      <c r="BG54" s="287" t="e">
        <f t="shared" si="51"/>
        <v>#DIV/0!</v>
      </c>
      <c r="BH54" s="287">
        <f>Summary_AttrorTotal!H51/Summary_AttrorTotal!J51</f>
        <v>1</v>
      </c>
      <c r="BI54" s="287">
        <f>Summary_AttrorTotal!I51/Summary_AttrorTotal!J51</f>
        <v>0</v>
      </c>
    </row>
    <row r="55" spans="1:61" s="17" customFormat="1">
      <c r="A55" s="89" t="str">
        <f>Tri_Incurred_AttrorTot!A46</f>
        <v>2007 Q3</v>
      </c>
      <c r="B55" s="89" t="str">
        <f t="shared" si="0"/>
        <v>2014 Q1</v>
      </c>
      <c r="C55" s="208">
        <f>INDEX(Tri_Incurred_AttrorTot!$B46:$CC46,1,MATCH(B55,$A$21:$A$100)-$P55)/unit</f>
        <v>2378.9</v>
      </c>
      <c r="D55" s="208">
        <f>INDEX(Tri_Incurred_AttrorTot!$B46:$CC46,1,Tot_Acc_Per-$P55)/unit</f>
        <v>2379.4</v>
      </c>
      <c r="E55" s="87">
        <f t="shared" si="35"/>
        <v>0.5</v>
      </c>
      <c r="F55" s="87" t="e">
        <f>IF(AI55-FSR_M&gt;0,VLOOKUP((MATCH(LastFSR,$A$21:$A$100,1)-MATCH(A55,$A$21:$A$100,1))*3+3,$AI$21:$AU$100,5+MATCH(FSR_M,AN$16:$AU$16),0),VLOOKUP(3,$AI$21:$AU$100,5+MATCH((MATCH($D$16,$A$21:$A$100,1)-MATCH($A55,$A$21:$A$100,1))*3,$AN$16:$AU$16,1),0))*M55</f>
        <v>#DIV/0!</v>
      </c>
      <c r="G55" s="87" t="e">
        <f t="shared" si="36"/>
        <v>#DIV/0!</v>
      </c>
      <c r="H55" s="88" t="e">
        <f t="shared" si="3"/>
        <v>#DIV/0!</v>
      </c>
      <c r="J55" s="89" t="str">
        <f t="shared" si="37"/>
        <v>2007 Q3</v>
      </c>
      <c r="K55" s="87">
        <f t="shared" si="38"/>
        <v>2379.4</v>
      </c>
      <c r="L55" s="87" t="str">
        <f t="shared" si="39"/>
        <v/>
      </c>
      <c r="M55" s="279" t="e">
        <f t="shared" si="40"/>
        <v>#DIV/0!</v>
      </c>
      <c r="N55" s="87" t="e">
        <f t="shared" si="41"/>
        <v>#VALUE!</v>
      </c>
      <c r="O55" s="88" t="e">
        <f t="shared" si="42"/>
        <v>#VALUE!</v>
      </c>
      <c r="P55" s="744">
        <f t="shared" si="52"/>
        <v>34</v>
      </c>
      <c r="Q55" s="54"/>
      <c r="R55" s="166"/>
      <c r="S55" s="167"/>
      <c r="T55" s="20"/>
      <c r="U55" s="20"/>
      <c r="V55" s="20"/>
      <c r="W55" s="20"/>
      <c r="X55" s="20"/>
      <c r="Y55" s="20"/>
      <c r="Z55" s="20"/>
      <c r="AA55" s="61"/>
      <c r="AI55" s="89">
        <f t="shared" si="53"/>
        <v>84</v>
      </c>
      <c r="AJ55" s="121">
        <f>VLOOKUP(AI55,'User Entries'!$A$78:$E$157,3,0)</f>
        <v>0</v>
      </c>
      <c r="AK55" s="88" t="e">
        <f t="shared" si="43"/>
        <v>#DIV/0!</v>
      </c>
      <c r="AL55" s="121" t="e">
        <f t="shared" si="54"/>
        <v>#DIV/0!</v>
      </c>
      <c r="AN55" s="163" t="e">
        <f t="shared" si="55"/>
        <v>#DIV/0!</v>
      </c>
      <c r="AO55" s="163" t="e">
        <f t="shared" ref="AO55:AO86" si="56">AK53-AK55</f>
        <v>#DIV/0!</v>
      </c>
      <c r="AP55" s="163" t="e">
        <f t="shared" si="28"/>
        <v>#DIV/0!</v>
      </c>
      <c r="AQ55" s="163" t="e">
        <f t="shared" si="34"/>
        <v>#DIV/0!</v>
      </c>
      <c r="AR55" s="163" t="e">
        <f t="shared" si="30"/>
        <v>#DIV/0!</v>
      </c>
      <c r="AS55" s="163" t="e">
        <f t="shared" si="31"/>
        <v>#DIV/0!</v>
      </c>
      <c r="AT55" s="163" t="e">
        <f t="shared" si="32"/>
        <v>#DIV/0!</v>
      </c>
      <c r="AU55" s="163" t="e">
        <f t="shared" si="33"/>
        <v>#DIV/0!</v>
      </c>
      <c r="AX55" s="89" t="str">
        <f t="shared" si="44"/>
        <v>2005 Q3</v>
      </c>
      <c r="AY55" s="286" t="e">
        <f t="shared" si="45"/>
        <v>#DIV/0!</v>
      </c>
      <c r="AZ55" s="287" t="e">
        <f t="shared" si="46"/>
        <v>#DIV/0!</v>
      </c>
      <c r="BA55" s="287">
        <v>1</v>
      </c>
      <c r="BB55" s="287">
        <f t="shared" si="47"/>
        <v>1</v>
      </c>
      <c r="BC55" s="287">
        <f t="shared" si="48"/>
        <v>0</v>
      </c>
      <c r="BD55" s="284"/>
      <c r="BE55" s="287" t="str">
        <f t="shared" si="49"/>
        <v>2007 Q3</v>
      </c>
      <c r="BF55" s="287" t="e">
        <f t="shared" si="50"/>
        <v>#DIV/0!</v>
      </c>
      <c r="BG55" s="287" t="e">
        <f t="shared" si="51"/>
        <v>#DIV/0!</v>
      </c>
      <c r="BH55" s="287">
        <f>Summary_AttrorTotal!H52/Summary_AttrorTotal!J52</f>
        <v>1</v>
      </c>
      <c r="BI55" s="287">
        <f>Summary_AttrorTotal!I52/Summary_AttrorTotal!J52</f>
        <v>0</v>
      </c>
    </row>
    <row r="56" spans="1:61" s="17" customFormat="1">
      <c r="A56" s="89" t="str">
        <f>Tri_Incurred_AttrorTot!A47</f>
        <v>2007 Q4</v>
      </c>
      <c r="B56" s="89" t="str">
        <f t="shared" si="0"/>
        <v>2014 Q1</v>
      </c>
      <c r="C56" s="208">
        <f>INDEX(Tri_Incurred_AttrorTot!$B47:$CC47,1,MATCH(B56,$A$21:$A$100)-$P56)/unit</f>
        <v>3098.6379999999999</v>
      </c>
      <c r="D56" s="208">
        <f>INDEX(Tri_Incurred_AttrorTot!$B47:$CC47,1,Tot_Acc_Per-$P56)/unit</f>
        <v>3098.6379999999999</v>
      </c>
      <c r="E56" s="87">
        <f t="shared" si="35"/>
        <v>0</v>
      </c>
      <c r="F56" s="87" t="e">
        <f>IF(AI56-FSR_M&gt;0,VLOOKUP((MATCH(LastFSR,$A$21:$A$100,1)-MATCH(A56,$A$21:$A$100,1))*3+3,$AI$21:$AU$100,5+MATCH(FSR_M,AN$16:$AU$16),0),VLOOKUP(3,$AI$21:$AU$100,5+MATCH((MATCH($D$16,$A$21:$A$100,1)-MATCH($A56,$A$21:$A$100,1))*3,$AN$16:$AU$16,1),0))*M56</f>
        <v>#DIV/0!</v>
      </c>
      <c r="G56" s="87" t="e">
        <f t="shared" si="36"/>
        <v>#DIV/0!</v>
      </c>
      <c r="H56" s="88" t="e">
        <f t="shared" si="3"/>
        <v>#DIV/0!</v>
      </c>
      <c r="J56" s="89" t="str">
        <f t="shared" si="37"/>
        <v>2007 Q4</v>
      </c>
      <c r="K56" s="87">
        <f t="shared" si="38"/>
        <v>3098.6379999999999</v>
      </c>
      <c r="L56" s="87" t="str">
        <f t="shared" si="39"/>
        <v/>
      </c>
      <c r="M56" s="279" t="e">
        <f t="shared" si="40"/>
        <v>#DIV/0!</v>
      </c>
      <c r="N56" s="87" t="e">
        <f t="shared" si="41"/>
        <v>#VALUE!</v>
      </c>
      <c r="O56" s="88" t="e">
        <f t="shared" si="42"/>
        <v>#VALUE!</v>
      </c>
      <c r="P56" s="744">
        <f t="shared" si="52"/>
        <v>35</v>
      </c>
      <c r="R56" s="166"/>
      <c r="S56" s="167"/>
      <c r="T56" s="20"/>
      <c r="U56" s="20"/>
      <c r="V56" s="20"/>
      <c r="W56" s="20"/>
      <c r="X56" s="20"/>
      <c r="Y56" s="20"/>
      <c r="Z56" s="20"/>
      <c r="AA56" s="61"/>
      <c r="AI56" s="89">
        <f t="shared" si="53"/>
        <v>81</v>
      </c>
      <c r="AJ56" s="121">
        <f>VLOOKUP(AI56,'User Entries'!$A$78:$E$157,3,0)</f>
        <v>0</v>
      </c>
      <c r="AK56" s="88" t="e">
        <f t="shared" si="43"/>
        <v>#DIV/0!</v>
      </c>
      <c r="AL56" s="121" t="e">
        <f t="shared" si="54"/>
        <v>#DIV/0!</v>
      </c>
      <c r="AN56" s="163" t="e">
        <f t="shared" si="55"/>
        <v>#DIV/0!</v>
      </c>
      <c r="AO56" s="163" t="e">
        <f t="shared" si="56"/>
        <v>#DIV/0!</v>
      </c>
      <c r="AP56" s="163" t="e">
        <f t="shared" ref="AP56:AP87" si="57">AK53-AK56</f>
        <v>#DIV/0!</v>
      </c>
      <c r="AQ56" s="163" t="e">
        <f t="shared" si="34"/>
        <v>#DIV/0!</v>
      </c>
      <c r="AR56" s="163" t="e">
        <f t="shared" si="30"/>
        <v>#DIV/0!</v>
      </c>
      <c r="AS56" s="163" t="e">
        <f t="shared" si="31"/>
        <v>#DIV/0!</v>
      </c>
      <c r="AT56" s="163" t="e">
        <f t="shared" si="32"/>
        <v>#DIV/0!</v>
      </c>
      <c r="AU56" s="163" t="e">
        <f t="shared" si="33"/>
        <v>#DIV/0!</v>
      </c>
      <c r="AX56" s="89" t="str">
        <f t="shared" si="44"/>
        <v>2005 Q2</v>
      </c>
      <c r="AY56" s="286" t="e">
        <f t="shared" si="45"/>
        <v>#DIV/0!</v>
      </c>
      <c r="AZ56" s="287" t="e">
        <f t="shared" si="46"/>
        <v>#DIV/0!</v>
      </c>
      <c r="BA56" s="287">
        <v>1</v>
      </c>
      <c r="BB56" s="287">
        <f t="shared" si="47"/>
        <v>1</v>
      </c>
      <c r="BC56" s="287">
        <f t="shared" si="48"/>
        <v>0</v>
      </c>
      <c r="BD56" s="284"/>
      <c r="BE56" s="287" t="str">
        <f t="shared" si="49"/>
        <v>2007 Q4</v>
      </c>
      <c r="BF56" s="287" t="e">
        <f t="shared" si="50"/>
        <v>#DIV/0!</v>
      </c>
      <c r="BG56" s="287" t="e">
        <f t="shared" si="51"/>
        <v>#DIV/0!</v>
      </c>
      <c r="BH56" s="287">
        <f>Summary_AttrorTotal!H53/Summary_AttrorTotal!J53</f>
        <v>1</v>
      </c>
      <c r="BI56" s="287">
        <f>Summary_AttrorTotal!I53/Summary_AttrorTotal!J53</f>
        <v>0</v>
      </c>
    </row>
    <row r="57" spans="1:61" s="17" customFormat="1">
      <c r="A57" s="89" t="str">
        <f>Tri_Incurred_AttrorTot!A48</f>
        <v>2008 Q1</v>
      </c>
      <c r="B57" s="89" t="str">
        <f t="shared" si="0"/>
        <v>2014 Q1</v>
      </c>
      <c r="C57" s="208">
        <f>INDEX(Tri_Incurred_AttrorTot!$B48:$CC48,1,MATCH(B57,$A$21:$A$100)-$P57)/unit</f>
        <v>2352.5169999999998</v>
      </c>
      <c r="D57" s="208">
        <f>INDEX(Tri_Incurred_AttrorTot!$B48:$CC48,1,Tot_Acc_Per-$P57)/unit</f>
        <v>2352.5169999999998</v>
      </c>
      <c r="E57" s="87">
        <f t="shared" si="35"/>
        <v>0</v>
      </c>
      <c r="F57" s="87" t="e">
        <f>IF(AI57-FSR_M&gt;0,VLOOKUP((MATCH(LastFSR,$A$21:$A$100,1)-MATCH(A57,$A$21:$A$100,1))*3+3,$AI$21:$AU$100,5+MATCH(FSR_M,AN$16:$AU$16),0),VLOOKUP(3,$AI$21:$AU$100,5+MATCH((MATCH($D$16,$A$21:$A$100,1)-MATCH($A57,$A$21:$A$100,1))*3,$AN$16:$AU$16,1),0))*M57</f>
        <v>#DIV/0!</v>
      </c>
      <c r="G57" s="87" t="e">
        <f t="shared" si="36"/>
        <v>#DIV/0!</v>
      </c>
      <c r="H57" s="88" t="e">
        <f t="shared" si="3"/>
        <v>#DIV/0!</v>
      </c>
      <c r="J57" s="89" t="str">
        <f t="shared" si="37"/>
        <v>2008 Q1</v>
      </c>
      <c r="K57" s="87">
        <f t="shared" si="38"/>
        <v>2352.5169999999998</v>
      </c>
      <c r="L57" s="87" t="str">
        <f t="shared" si="39"/>
        <v/>
      </c>
      <c r="M57" s="279" t="e">
        <f t="shared" si="40"/>
        <v>#DIV/0!</v>
      </c>
      <c r="N57" s="87" t="e">
        <f t="shared" si="41"/>
        <v>#VALUE!</v>
      </c>
      <c r="O57" s="88" t="e">
        <f t="shared" si="42"/>
        <v>#VALUE!</v>
      </c>
      <c r="P57" s="744">
        <f t="shared" si="52"/>
        <v>36</v>
      </c>
      <c r="R57" s="166"/>
      <c r="S57" s="167"/>
      <c r="T57" s="20"/>
      <c r="U57" s="20"/>
      <c r="V57" s="20"/>
      <c r="W57" s="20"/>
      <c r="X57" s="20"/>
      <c r="Y57" s="20"/>
      <c r="Z57" s="20"/>
      <c r="AA57" s="61"/>
      <c r="AI57" s="89">
        <f t="shared" si="53"/>
        <v>78</v>
      </c>
      <c r="AJ57" s="121">
        <f>VLOOKUP(AI57,'User Entries'!$A$78:$E$157,3,0)</f>
        <v>0</v>
      </c>
      <c r="AK57" s="88" t="e">
        <f t="shared" si="43"/>
        <v>#DIV/0!</v>
      </c>
      <c r="AL57" s="121" t="e">
        <f t="shared" si="54"/>
        <v>#DIV/0!</v>
      </c>
      <c r="AN57" s="163" t="e">
        <f t="shared" si="55"/>
        <v>#DIV/0!</v>
      </c>
      <c r="AO57" s="163" t="e">
        <f t="shared" si="56"/>
        <v>#DIV/0!</v>
      </c>
      <c r="AP57" s="163" t="e">
        <f t="shared" si="57"/>
        <v>#DIV/0!</v>
      </c>
      <c r="AQ57" s="163" t="e">
        <f t="shared" si="34"/>
        <v>#DIV/0!</v>
      </c>
      <c r="AR57" s="163" t="e">
        <f t="shared" si="30"/>
        <v>#DIV/0!</v>
      </c>
      <c r="AS57" s="163" t="e">
        <f t="shared" si="31"/>
        <v>#DIV/0!</v>
      </c>
      <c r="AT57" s="163" t="e">
        <f t="shared" si="32"/>
        <v>#DIV/0!</v>
      </c>
      <c r="AU57" s="163" t="e">
        <f t="shared" si="33"/>
        <v>#DIV/0!</v>
      </c>
      <c r="AX57" s="89" t="str">
        <f t="shared" si="44"/>
        <v>2005 Q1</v>
      </c>
      <c r="AY57" s="286" t="e">
        <f t="shared" si="45"/>
        <v>#DIV/0!</v>
      </c>
      <c r="AZ57" s="287" t="e">
        <f t="shared" si="46"/>
        <v>#DIV/0!</v>
      </c>
      <c r="BA57" s="287">
        <v>1</v>
      </c>
      <c r="BB57" s="287">
        <f t="shared" si="47"/>
        <v>1</v>
      </c>
      <c r="BC57" s="287">
        <f t="shared" si="48"/>
        <v>0</v>
      </c>
      <c r="BD57" s="284"/>
      <c r="BE57" s="287" t="str">
        <f t="shared" si="49"/>
        <v>2008 Q1</v>
      </c>
      <c r="BF57" s="287" t="e">
        <f t="shared" si="50"/>
        <v>#DIV/0!</v>
      </c>
      <c r="BG57" s="287" t="e">
        <f t="shared" si="51"/>
        <v>#DIV/0!</v>
      </c>
      <c r="BH57" s="287">
        <f>Summary_AttrorTotal!H54/Summary_AttrorTotal!J54</f>
        <v>1</v>
      </c>
      <c r="BI57" s="287">
        <f>Summary_AttrorTotal!I54/Summary_AttrorTotal!J54</f>
        <v>0</v>
      </c>
    </row>
    <row r="58" spans="1:61" s="17" customFormat="1">
      <c r="A58" s="89" t="str">
        <f>Tri_Incurred_AttrorTot!A49</f>
        <v>2008 Q2</v>
      </c>
      <c r="B58" s="89" t="str">
        <f t="shared" si="0"/>
        <v>2014 Q1</v>
      </c>
      <c r="C58" s="208">
        <f>INDEX(Tri_Incurred_AttrorTot!$B49:$CC49,1,MATCH(B58,$A$21:$A$100)-$P58)/unit</f>
        <v>2965.7919999999999</v>
      </c>
      <c r="D58" s="208">
        <f>INDEX(Tri_Incurred_AttrorTot!$B49:$CC49,1,Tot_Acc_Per-$P58)/unit</f>
        <v>2965.7919999999999</v>
      </c>
      <c r="E58" s="87">
        <f t="shared" si="35"/>
        <v>0</v>
      </c>
      <c r="F58" s="87" t="e">
        <f>IF(AI58-FSR_M&gt;0,VLOOKUP((MATCH(LastFSR,$A$21:$A$100,1)-MATCH(A58,$A$21:$A$100,1))*3+3,$AI$21:$AU$100,5+MATCH(FSR_M,AN$16:$AU$16),0),VLOOKUP(3,$AI$21:$AU$100,5+MATCH((MATCH($D$16,$A$21:$A$100,1)-MATCH($A58,$A$21:$A$100,1))*3,$AN$16:$AU$16,1),0))*M58</f>
        <v>#DIV/0!</v>
      </c>
      <c r="G58" s="87" t="e">
        <f t="shared" si="36"/>
        <v>#DIV/0!</v>
      </c>
      <c r="H58" s="88" t="e">
        <f t="shared" si="3"/>
        <v>#DIV/0!</v>
      </c>
      <c r="J58" s="89" t="str">
        <f t="shared" si="37"/>
        <v>2008 Q2</v>
      </c>
      <c r="K58" s="87">
        <f t="shared" si="38"/>
        <v>2965.7919999999999</v>
      </c>
      <c r="L58" s="87" t="str">
        <f t="shared" si="39"/>
        <v/>
      </c>
      <c r="M58" s="279" t="e">
        <f t="shared" si="40"/>
        <v>#DIV/0!</v>
      </c>
      <c r="N58" s="87" t="e">
        <f t="shared" si="41"/>
        <v>#VALUE!</v>
      </c>
      <c r="O58" s="88" t="e">
        <f t="shared" si="42"/>
        <v>#VALUE!</v>
      </c>
      <c r="P58" s="744">
        <f t="shared" si="52"/>
        <v>37</v>
      </c>
      <c r="R58" s="166"/>
      <c r="S58" s="167"/>
      <c r="T58" s="20"/>
      <c r="U58" s="20"/>
      <c r="V58" s="20"/>
      <c r="W58" s="20"/>
      <c r="X58" s="20"/>
      <c r="Y58" s="20"/>
      <c r="Z58" s="20"/>
      <c r="AA58" s="61"/>
      <c r="AI58" s="89">
        <f t="shared" si="53"/>
        <v>75</v>
      </c>
      <c r="AJ58" s="121">
        <f>VLOOKUP(AI58,'User Entries'!$A$78:$E$157,3,0)</f>
        <v>0</v>
      </c>
      <c r="AK58" s="88" t="e">
        <f t="shared" si="43"/>
        <v>#DIV/0!</v>
      </c>
      <c r="AL58" s="121" t="e">
        <f t="shared" si="54"/>
        <v>#DIV/0!</v>
      </c>
      <c r="AN58" s="163" t="e">
        <f t="shared" si="55"/>
        <v>#DIV/0!</v>
      </c>
      <c r="AO58" s="163" t="e">
        <f t="shared" si="56"/>
        <v>#DIV/0!</v>
      </c>
      <c r="AP58" s="163" t="e">
        <f t="shared" si="57"/>
        <v>#DIV/0!</v>
      </c>
      <c r="AQ58" s="163" t="e">
        <f t="shared" si="34"/>
        <v>#DIV/0!</v>
      </c>
      <c r="AR58" s="163" t="e">
        <f t="shared" ref="AR58:AR89" si="58">$AK53-$AK58</f>
        <v>#DIV/0!</v>
      </c>
      <c r="AS58" s="163" t="e">
        <f t="shared" si="31"/>
        <v>#DIV/0!</v>
      </c>
      <c r="AT58" s="163" t="e">
        <f t="shared" si="32"/>
        <v>#DIV/0!</v>
      </c>
      <c r="AU58" s="163" t="e">
        <f t="shared" si="33"/>
        <v>#DIV/0!</v>
      </c>
      <c r="AX58" s="89" t="str">
        <f t="shared" si="44"/>
        <v>2004 Q4</v>
      </c>
      <c r="AY58" s="286" t="e">
        <f t="shared" si="45"/>
        <v>#DIV/0!</v>
      </c>
      <c r="AZ58" s="287" t="e">
        <f t="shared" si="46"/>
        <v>#DIV/0!</v>
      </c>
      <c r="BA58" s="287">
        <v>1</v>
      </c>
      <c r="BB58" s="287">
        <f t="shared" si="47"/>
        <v>1</v>
      </c>
      <c r="BC58" s="287">
        <f t="shared" si="48"/>
        <v>0</v>
      </c>
      <c r="BD58" s="284"/>
      <c r="BE58" s="287" t="str">
        <f t="shared" si="49"/>
        <v>2008 Q2</v>
      </c>
      <c r="BF58" s="287" t="e">
        <f t="shared" si="50"/>
        <v>#DIV/0!</v>
      </c>
      <c r="BG58" s="287" t="e">
        <f t="shared" si="51"/>
        <v>#DIV/0!</v>
      </c>
      <c r="BH58" s="287">
        <f>Summary_AttrorTotal!H55/Summary_AttrorTotal!J55</f>
        <v>1</v>
      </c>
      <c r="BI58" s="287">
        <f>Summary_AttrorTotal!I55/Summary_AttrorTotal!J55</f>
        <v>0</v>
      </c>
    </row>
    <row r="59" spans="1:61" s="17" customFormat="1">
      <c r="A59" s="89" t="str">
        <f>Tri_Incurred_AttrorTot!A50</f>
        <v>2008 Q3</v>
      </c>
      <c r="B59" s="89" t="str">
        <f t="shared" si="0"/>
        <v>2014 Q1</v>
      </c>
      <c r="C59" s="208">
        <f>INDEX(Tri_Incurred_AttrorTot!$B50:$CC50,1,MATCH(B59,$A$21:$A$100)-$P59)/unit</f>
        <v>2241.2620000000002</v>
      </c>
      <c r="D59" s="208">
        <f>INDEX(Tri_Incurred_AttrorTot!$B50:$CC50,1,Tot_Acc_Per-$P59)/unit</f>
        <v>2241.2620000000002</v>
      </c>
      <c r="E59" s="87">
        <f t="shared" si="35"/>
        <v>0</v>
      </c>
      <c r="F59" s="87" t="e">
        <f>IF(AI59-FSR_M&gt;0,VLOOKUP((MATCH(LastFSR,$A$21:$A$100,1)-MATCH(A59,$A$21:$A$100,1))*3+3,$AI$21:$AU$100,5+MATCH(FSR_M,AN$16:$AU$16),0),VLOOKUP(3,$AI$21:$AU$100,5+MATCH((MATCH($D$16,$A$21:$A$100,1)-MATCH($A59,$A$21:$A$100,1))*3,$AN$16:$AU$16,1),0))*M59</f>
        <v>#DIV/0!</v>
      </c>
      <c r="G59" s="87" t="e">
        <f t="shared" si="36"/>
        <v>#DIV/0!</v>
      </c>
      <c r="H59" s="88" t="e">
        <f t="shared" si="3"/>
        <v>#DIV/0!</v>
      </c>
      <c r="J59" s="89" t="str">
        <f t="shared" si="37"/>
        <v>2008 Q3</v>
      </c>
      <c r="K59" s="87">
        <f t="shared" si="38"/>
        <v>2241.2620000000002</v>
      </c>
      <c r="L59" s="87" t="str">
        <f t="shared" si="39"/>
        <v/>
      </c>
      <c r="M59" s="279" t="e">
        <f t="shared" si="40"/>
        <v>#DIV/0!</v>
      </c>
      <c r="N59" s="87" t="e">
        <f t="shared" si="41"/>
        <v>#VALUE!</v>
      </c>
      <c r="O59" s="88" t="e">
        <f t="shared" si="42"/>
        <v>#VALUE!</v>
      </c>
      <c r="P59" s="744">
        <f t="shared" si="52"/>
        <v>38</v>
      </c>
      <c r="R59" s="166"/>
      <c r="S59" s="167"/>
      <c r="T59" s="20"/>
      <c r="U59" s="20"/>
      <c r="V59" s="20"/>
      <c r="W59" s="20"/>
      <c r="X59" s="20"/>
      <c r="Y59" s="20"/>
      <c r="Z59" s="20"/>
      <c r="AA59" s="61"/>
      <c r="AI59" s="89">
        <f t="shared" si="53"/>
        <v>72</v>
      </c>
      <c r="AJ59" s="121">
        <f>VLOOKUP(AI59,'User Entries'!$A$78:$E$157,3,0)</f>
        <v>0</v>
      </c>
      <c r="AK59" s="88" t="e">
        <f t="shared" si="43"/>
        <v>#DIV/0!</v>
      </c>
      <c r="AL59" s="121" t="e">
        <f t="shared" si="54"/>
        <v>#DIV/0!</v>
      </c>
      <c r="AN59" s="163" t="e">
        <f t="shared" si="55"/>
        <v>#DIV/0!</v>
      </c>
      <c r="AO59" s="163" t="e">
        <f t="shared" si="56"/>
        <v>#DIV/0!</v>
      </c>
      <c r="AP59" s="163" t="e">
        <f t="shared" si="57"/>
        <v>#DIV/0!</v>
      </c>
      <c r="AQ59" s="163" t="e">
        <f t="shared" si="34"/>
        <v>#DIV/0!</v>
      </c>
      <c r="AR59" s="163" t="e">
        <f t="shared" si="58"/>
        <v>#DIV/0!</v>
      </c>
      <c r="AS59" s="163" t="e">
        <f t="shared" ref="AS59:AS90" si="59">$AK53-$AK59</f>
        <v>#DIV/0!</v>
      </c>
      <c r="AT59" s="163" t="e">
        <f t="shared" si="32"/>
        <v>#DIV/0!</v>
      </c>
      <c r="AU59" s="163" t="e">
        <f t="shared" si="33"/>
        <v>#DIV/0!</v>
      </c>
      <c r="AX59" s="89" t="str">
        <f t="shared" si="44"/>
        <v>2004 Q3</v>
      </c>
      <c r="AY59" s="286" t="e">
        <f t="shared" si="45"/>
        <v>#DIV/0!</v>
      </c>
      <c r="AZ59" s="287" t="e">
        <f t="shared" si="46"/>
        <v>#DIV/0!</v>
      </c>
      <c r="BA59" s="287">
        <v>1</v>
      </c>
      <c r="BB59" s="287">
        <f t="shared" si="47"/>
        <v>1</v>
      </c>
      <c r="BC59" s="287">
        <f t="shared" si="48"/>
        <v>0</v>
      </c>
      <c r="BD59" s="284"/>
      <c r="BE59" s="287" t="str">
        <f t="shared" si="49"/>
        <v>2008 Q3</v>
      </c>
      <c r="BF59" s="287" t="e">
        <f t="shared" si="50"/>
        <v>#DIV/0!</v>
      </c>
      <c r="BG59" s="287" t="e">
        <f t="shared" si="51"/>
        <v>#DIV/0!</v>
      </c>
      <c r="BH59" s="287">
        <f>Summary_AttrorTotal!H56/Summary_AttrorTotal!J56</f>
        <v>1</v>
      </c>
      <c r="BI59" s="287">
        <f>Summary_AttrorTotal!I56/Summary_AttrorTotal!J56</f>
        <v>0</v>
      </c>
    </row>
    <row r="60" spans="1:61" s="17" customFormat="1">
      <c r="A60" s="89" t="str">
        <f>Tri_Incurred_AttrorTot!A51</f>
        <v>2008 Q4</v>
      </c>
      <c r="B60" s="89" t="str">
        <f t="shared" si="0"/>
        <v>2014 Q1</v>
      </c>
      <c r="C60" s="208">
        <f>INDEX(Tri_Incurred_AttrorTot!$B51:$CC51,1,MATCH(B60,$A$21:$A$100)-$P60)/unit</f>
        <v>2172.7359999999999</v>
      </c>
      <c r="D60" s="208">
        <f>INDEX(Tri_Incurred_AttrorTot!$B51:$CC51,1,Tot_Acc_Per-$P60)/unit</f>
        <v>2172.7359999999999</v>
      </c>
      <c r="E60" s="87">
        <f t="shared" si="35"/>
        <v>0</v>
      </c>
      <c r="F60" s="87" t="e">
        <f>IF(AI60-FSR_M&gt;0,VLOOKUP((MATCH(LastFSR,$A$21:$A$100,1)-MATCH(A60,$A$21:$A$100,1))*3+3,$AI$21:$AU$100,5+MATCH(FSR_M,AN$16:$AU$16),0),VLOOKUP(3,$AI$21:$AU$100,5+MATCH((MATCH($D$16,$A$21:$A$100,1)-MATCH($A60,$A$21:$A$100,1))*3,$AN$16:$AU$16,1),0))*M60</f>
        <v>#DIV/0!</v>
      </c>
      <c r="G60" s="87" t="e">
        <f t="shared" si="36"/>
        <v>#DIV/0!</v>
      </c>
      <c r="H60" s="88" t="e">
        <f t="shared" si="3"/>
        <v>#DIV/0!</v>
      </c>
      <c r="J60" s="89" t="str">
        <f t="shared" si="37"/>
        <v>2008 Q4</v>
      </c>
      <c r="K60" s="87">
        <f t="shared" si="38"/>
        <v>2172.7359999999999</v>
      </c>
      <c r="L60" s="87" t="str">
        <f t="shared" si="39"/>
        <v/>
      </c>
      <c r="M60" s="279" t="e">
        <f t="shared" si="40"/>
        <v>#DIV/0!</v>
      </c>
      <c r="N60" s="87" t="e">
        <f t="shared" si="41"/>
        <v>#VALUE!</v>
      </c>
      <c r="O60" s="88" t="e">
        <f t="shared" si="42"/>
        <v>#VALUE!</v>
      </c>
      <c r="P60" s="744">
        <f t="shared" si="52"/>
        <v>39</v>
      </c>
      <c r="R60" s="94"/>
      <c r="S60" s="95"/>
      <c r="T60" s="20"/>
      <c r="U60" s="20"/>
      <c r="V60" s="20"/>
      <c r="W60" s="20"/>
      <c r="X60" s="20"/>
      <c r="Y60" s="20"/>
      <c r="Z60" s="20"/>
      <c r="AA60" s="61"/>
      <c r="AI60" s="89">
        <f t="shared" si="53"/>
        <v>69</v>
      </c>
      <c r="AJ60" s="121">
        <f>VLOOKUP(AI60,'User Entries'!$A$78:$E$157,3,0)</f>
        <v>0</v>
      </c>
      <c r="AK60" s="88" t="e">
        <f t="shared" si="43"/>
        <v>#DIV/0!</v>
      </c>
      <c r="AL60" s="121" t="e">
        <f t="shared" si="54"/>
        <v>#DIV/0!</v>
      </c>
      <c r="AN60" s="163" t="e">
        <f t="shared" si="55"/>
        <v>#DIV/0!</v>
      </c>
      <c r="AO60" s="163" t="e">
        <f t="shared" si="56"/>
        <v>#DIV/0!</v>
      </c>
      <c r="AP60" s="163" t="e">
        <f t="shared" si="57"/>
        <v>#DIV/0!</v>
      </c>
      <c r="AQ60" s="163" t="e">
        <f t="shared" si="34"/>
        <v>#DIV/0!</v>
      </c>
      <c r="AR60" s="163" t="e">
        <f t="shared" si="58"/>
        <v>#DIV/0!</v>
      </c>
      <c r="AS60" s="163" t="e">
        <f t="shared" si="59"/>
        <v>#DIV/0!</v>
      </c>
      <c r="AT60" s="163" t="e">
        <f t="shared" ref="AT60:AT91" si="60">$AK53-$AK60</f>
        <v>#DIV/0!</v>
      </c>
      <c r="AU60" s="163" t="e">
        <f t="shared" si="33"/>
        <v>#DIV/0!</v>
      </c>
      <c r="AX60" s="89" t="str">
        <f t="shared" si="44"/>
        <v>2004 Q2</v>
      </c>
      <c r="AY60" s="286" t="e">
        <f t="shared" si="45"/>
        <v>#DIV/0!</v>
      </c>
      <c r="AZ60" s="287" t="e">
        <f t="shared" si="46"/>
        <v>#DIV/0!</v>
      </c>
      <c r="BA60" s="287">
        <v>1</v>
      </c>
      <c r="BB60" s="287">
        <f t="shared" si="47"/>
        <v>1</v>
      </c>
      <c r="BC60" s="287">
        <f t="shared" si="48"/>
        <v>0</v>
      </c>
      <c r="BD60" s="284"/>
      <c r="BE60" s="287" t="str">
        <f t="shared" si="49"/>
        <v>2008 Q4</v>
      </c>
      <c r="BF60" s="287" t="e">
        <f t="shared" si="50"/>
        <v>#DIV/0!</v>
      </c>
      <c r="BG60" s="287" t="e">
        <f t="shared" si="51"/>
        <v>#DIV/0!</v>
      </c>
      <c r="BH60" s="287">
        <f>Summary_AttrorTotal!H57/Summary_AttrorTotal!J57</f>
        <v>1</v>
      </c>
      <c r="BI60" s="287">
        <f>Summary_AttrorTotal!I57/Summary_AttrorTotal!J57</f>
        <v>0</v>
      </c>
    </row>
    <row r="61" spans="1:61" s="17" customFormat="1">
      <c r="A61" s="89" t="str">
        <f>Tri_Incurred_AttrorTot!A52</f>
        <v>2009 Q1</v>
      </c>
      <c r="B61" s="89" t="str">
        <f t="shared" si="0"/>
        <v>2014 Q1</v>
      </c>
      <c r="C61" s="208">
        <f>INDEX(Tri_Incurred_AttrorTot!$B52:$CC52,1,MATCH(B61,$A$21:$A$100)-$P61)/unit</f>
        <v>2165.84</v>
      </c>
      <c r="D61" s="208">
        <f>INDEX(Tri_Incurred_AttrorTot!$B52:$CC52,1,Tot_Acc_Per-$P61)/unit</f>
        <v>2165.84</v>
      </c>
      <c r="E61" s="87">
        <f t="shared" si="35"/>
        <v>0</v>
      </c>
      <c r="F61" s="87" t="e">
        <f>IF(AI61-FSR_M&gt;0,VLOOKUP((MATCH(LastFSR,$A$21:$A$100,1)-MATCH(A61,$A$21:$A$100,1))*3+3,$AI$21:$AU$100,5+MATCH(FSR_M,AN$16:$AU$16),0),VLOOKUP(3,$AI$21:$AU$100,5+MATCH((MATCH($D$16,$A$21:$A$100,1)-MATCH($A61,$A$21:$A$100,1))*3,$AN$16:$AU$16,1),0))*M61</f>
        <v>#DIV/0!</v>
      </c>
      <c r="G61" s="87" t="e">
        <f t="shared" si="36"/>
        <v>#DIV/0!</v>
      </c>
      <c r="H61" s="88" t="e">
        <f t="shared" si="3"/>
        <v>#DIV/0!</v>
      </c>
      <c r="J61" s="89" t="str">
        <f t="shared" si="37"/>
        <v>2009 Q1</v>
      </c>
      <c r="K61" s="87">
        <f t="shared" si="38"/>
        <v>2165.84</v>
      </c>
      <c r="L61" s="87" t="str">
        <f t="shared" si="39"/>
        <v/>
      </c>
      <c r="M61" s="279" t="e">
        <f t="shared" si="40"/>
        <v>#DIV/0!</v>
      </c>
      <c r="N61" s="87" t="e">
        <f t="shared" si="41"/>
        <v>#VALUE!</v>
      </c>
      <c r="O61" s="88" t="e">
        <f t="shared" si="42"/>
        <v>#VALUE!</v>
      </c>
      <c r="P61" s="744">
        <f t="shared" si="52"/>
        <v>40</v>
      </c>
      <c r="R61" s="60"/>
      <c r="S61" s="20"/>
      <c r="T61" s="20"/>
      <c r="U61" s="20"/>
      <c r="V61" s="20"/>
      <c r="W61" s="20"/>
      <c r="X61" s="20"/>
      <c r="Y61" s="20"/>
      <c r="Z61" s="20"/>
      <c r="AA61" s="61"/>
      <c r="AI61" s="89">
        <f t="shared" si="53"/>
        <v>66</v>
      </c>
      <c r="AJ61" s="121">
        <f>VLOOKUP(AI61,'User Entries'!$A$78:$E$157,3,0)</f>
        <v>0</v>
      </c>
      <c r="AK61" s="88" t="e">
        <f t="shared" si="43"/>
        <v>#DIV/0!</v>
      </c>
      <c r="AL61" s="121" t="e">
        <f t="shared" si="54"/>
        <v>#DIV/0!</v>
      </c>
      <c r="AN61" s="163" t="e">
        <f t="shared" si="55"/>
        <v>#DIV/0!</v>
      </c>
      <c r="AO61" s="163" t="e">
        <f t="shared" si="56"/>
        <v>#DIV/0!</v>
      </c>
      <c r="AP61" s="163" t="e">
        <f t="shared" si="57"/>
        <v>#DIV/0!</v>
      </c>
      <c r="AQ61" s="163" t="e">
        <f t="shared" si="34"/>
        <v>#DIV/0!</v>
      </c>
      <c r="AR61" s="163" t="e">
        <f t="shared" si="58"/>
        <v>#DIV/0!</v>
      </c>
      <c r="AS61" s="163" t="e">
        <f t="shared" si="59"/>
        <v>#DIV/0!</v>
      </c>
      <c r="AT61" s="163" t="e">
        <f t="shared" si="60"/>
        <v>#DIV/0!</v>
      </c>
      <c r="AU61" s="163" t="e">
        <f t="shared" ref="AU61:AU92" si="61">$AK53-$AK61</f>
        <v>#DIV/0!</v>
      </c>
      <c r="AX61" s="89" t="str">
        <f t="shared" si="44"/>
        <v>2004 Q1</v>
      </c>
      <c r="AY61" s="286" t="e">
        <f t="shared" si="45"/>
        <v>#DIV/0!</v>
      </c>
      <c r="AZ61" s="287" t="e">
        <f t="shared" si="46"/>
        <v>#DIV/0!</v>
      </c>
      <c r="BA61" s="287">
        <v>1</v>
      </c>
      <c r="BB61" s="287">
        <f t="shared" si="47"/>
        <v>1</v>
      </c>
      <c r="BC61" s="287">
        <f t="shared" si="48"/>
        <v>0</v>
      </c>
      <c r="BD61" s="284"/>
      <c r="BE61" s="287" t="str">
        <f t="shared" si="49"/>
        <v>2009 Q1</v>
      </c>
      <c r="BF61" s="287" t="e">
        <f t="shared" si="50"/>
        <v>#DIV/0!</v>
      </c>
      <c r="BG61" s="287" t="e">
        <f t="shared" si="51"/>
        <v>#DIV/0!</v>
      </c>
      <c r="BH61" s="287">
        <f>Summary_AttrorTotal!H58/Summary_AttrorTotal!J58</f>
        <v>1</v>
      </c>
      <c r="BI61" s="287">
        <f>Summary_AttrorTotal!I58/Summary_AttrorTotal!J58</f>
        <v>0</v>
      </c>
    </row>
    <row r="62" spans="1:61" s="17" customFormat="1">
      <c r="A62" s="89" t="str">
        <f>Tri_Incurred_AttrorTot!A53</f>
        <v>2009 Q2</v>
      </c>
      <c r="B62" s="89" t="str">
        <f t="shared" si="0"/>
        <v>2014 Q1</v>
      </c>
      <c r="C62" s="208">
        <f>INDEX(Tri_Incurred_AttrorTot!$B53:$CC53,1,MATCH(B62,$A$21:$A$100)-$P62)/unit</f>
        <v>2545.9009999999998</v>
      </c>
      <c r="D62" s="208">
        <f>INDEX(Tri_Incurred_AttrorTot!$B53:$CC53,1,Tot_Acc_Per-$P62)/unit</f>
        <v>2545.9009999999998</v>
      </c>
      <c r="E62" s="87">
        <f t="shared" si="35"/>
        <v>0</v>
      </c>
      <c r="F62" s="87" t="e">
        <f>IF(AI62-FSR_M&gt;0,VLOOKUP((MATCH(LastFSR,$A$21:$A$100,1)-MATCH(A62,$A$21:$A$100,1))*3+3,$AI$21:$AU$100,5+MATCH(FSR_M,AN$16:$AU$16),0),VLOOKUP(3,$AI$21:$AU$100,5+MATCH((MATCH($D$16,$A$21:$A$100,1)-MATCH($A62,$A$21:$A$100,1))*3,$AN$16:$AU$16,1),0))*M62</f>
        <v>#DIV/0!</v>
      </c>
      <c r="G62" s="87" t="e">
        <f t="shared" si="36"/>
        <v>#DIV/0!</v>
      </c>
      <c r="H62" s="88" t="e">
        <f t="shared" si="3"/>
        <v>#DIV/0!</v>
      </c>
      <c r="J62" s="89" t="str">
        <f t="shared" si="37"/>
        <v>2009 Q2</v>
      </c>
      <c r="K62" s="87">
        <f t="shared" si="38"/>
        <v>2545.9009999999998</v>
      </c>
      <c r="L62" s="87" t="str">
        <f t="shared" si="39"/>
        <v/>
      </c>
      <c r="M62" s="279" t="e">
        <f t="shared" si="40"/>
        <v>#DIV/0!</v>
      </c>
      <c r="N62" s="87" t="e">
        <f t="shared" si="41"/>
        <v>#VALUE!</v>
      </c>
      <c r="O62" s="88" t="e">
        <f t="shared" si="42"/>
        <v>#VALUE!</v>
      </c>
      <c r="P62" s="744">
        <f t="shared" si="52"/>
        <v>41</v>
      </c>
      <c r="R62" s="60"/>
      <c r="S62" s="18" t="s">
        <v>141</v>
      </c>
      <c r="T62" s="19" t="s">
        <v>24</v>
      </c>
      <c r="U62" s="92" t="s">
        <v>58</v>
      </c>
      <c r="V62" s="20"/>
      <c r="W62" s="20"/>
      <c r="X62" s="20"/>
      <c r="Y62" s="20"/>
      <c r="Z62" s="20"/>
      <c r="AA62" s="61"/>
      <c r="AI62" s="89">
        <f t="shared" si="53"/>
        <v>63</v>
      </c>
      <c r="AJ62" s="121">
        <f>VLOOKUP(AI62,'User Entries'!$A$78:$E$157,3,0)</f>
        <v>0</v>
      </c>
      <c r="AK62" s="88" t="e">
        <f t="shared" si="43"/>
        <v>#DIV/0!</v>
      </c>
      <c r="AL62" s="121" t="e">
        <f t="shared" si="54"/>
        <v>#DIV/0!</v>
      </c>
      <c r="AN62" s="163" t="e">
        <f t="shared" si="55"/>
        <v>#DIV/0!</v>
      </c>
      <c r="AO62" s="163" t="e">
        <f t="shared" si="56"/>
        <v>#DIV/0!</v>
      </c>
      <c r="AP62" s="163" t="e">
        <f t="shared" si="57"/>
        <v>#DIV/0!</v>
      </c>
      <c r="AQ62" s="163" t="e">
        <f t="shared" si="34"/>
        <v>#DIV/0!</v>
      </c>
      <c r="AR62" s="163" t="e">
        <f t="shared" si="58"/>
        <v>#DIV/0!</v>
      </c>
      <c r="AS62" s="163" t="e">
        <f t="shared" si="59"/>
        <v>#DIV/0!</v>
      </c>
      <c r="AT62" s="163" t="e">
        <f t="shared" si="60"/>
        <v>#DIV/0!</v>
      </c>
      <c r="AU62" s="163" t="e">
        <f t="shared" si="61"/>
        <v>#DIV/0!</v>
      </c>
      <c r="AX62" s="89" t="str">
        <f t="shared" si="44"/>
        <v>2003 Q4</v>
      </c>
      <c r="AY62" s="286" t="e">
        <f t="shared" si="45"/>
        <v>#DIV/0!</v>
      </c>
      <c r="AZ62" s="287" t="e">
        <f t="shared" si="46"/>
        <v>#DIV/0!</v>
      </c>
      <c r="BA62" s="287">
        <v>1</v>
      </c>
      <c r="BB62" s="287">
        <f t="shared" si="47"/>
        <v>1</v>
      </c>
      <c r="BC62" s="287">
        <f t="shared" si="48"/>
        <v>0</v>
      </c>
      <c r="BD62" s="284"/>
      <c r="BE62" s="287" t="str">
        <f t="shared" si="49"/>
        <v>2009 Q2</v>
      </c>
      <c r="BF62" s="287" t="e">
        <f t="shared" si="50"/>
        <v>#DIV/0!</v>
      </c>
      <c r="BG62" s="287" t="e">
        <f t="shared" si="51"/>
        <v>#DIV/0!</v>
      </c>
      <c r="BH62" s="287">
        <f>Summary_AttrorTotal!H59/Summary_AttrorTotal!J59</f>
        <v>1</v>
      </c>
      <c r="BI62" s="287">
        <f>Summary_AttrorTotal!I59/Summary_AttrorTotal!J59</f>
        <v>0</v>
      </c>
    </row>
    <row r="63" spans="1:61" s="17" customFormat="1">
      <c r="A63" s="89" t="str">
        <f>Tri_Incurred_AttrorTot!A54</f>
        <v>2009 Q3</v>
      </c>
      <c r="B63" s="89" t="str">
        <f t="shared" si="0"/>
        <v>2014 Q1</v>
      </c>
      <c r="C63" s="208">
        <f>INDEX(Tri_Incurred_AttrorTot!$B54:$CC54,1,MATCH(B63,$A$21:$A$100)-$P63)/unit</f>
        <v>2025.9649999999999</v>
      </c>
      <c r="D63" s="208">
        <f>INDEX(Tri_Incurred_AttrorTot!$B54:$CC54,1,Tot_Acc_Per-$P63)/unit</f>
        <v>2025.9649999999999</v>
      </c>
      <c r="E63" s="87">
        <f t="shared" si="35"/>
        <v>0</v>
      </c>
      <c r="F63" s="87" t="e">
        <f>IF(AI63-FSR_M&gt;0,VLOOKUP((MATCH(LastFSR,$A$21:$A$100,1)-MATCH(A63,$A$21:$A$100,1))*3+3,$AI$21:$AU$100,5+MATCH(FSR_M,AN$16:$AU$16),0),VLOOKUP(3,$AI$21:$AU$100,5+MATCH((MATCH($D$16,$A$21:$A$100,1)-MATCH($A63,$A$21:$A$100,1))*3,$AN$16:$AU$16,1),0))*M63</f>
        <v>#DIV/0!</v>
      </c>
      <c r="G63" s="87" t="e">
        <f t="shared" si="36"/>
        <v>#DIV/0!</v>
      </c>
      <c r="H63" s="88" t="e">
        <f t="shared" si="3"/>
        <v>#DIV/0!</v>
      </c>
      <c r="J63" s="89" t="str">
        <f t="shared" si="37"/>
        <v>2009 Q3</v>
      </c>
      <c r="K63" s="87">
        <f t="shared" si="38"/>
        <v>2025.9649999999999</v>
      </c>
      <c r="L63" s="87" t="str">
        <f t="shared" si="39"/>
        <v/>
      </c>
      <c r="M63" s="279" t="e">
        <f t="shared" si="40"/>
        <v>#DIV/0!</v>
      </c>
      <c r="N63" s="87" t="e">
        <f t="shared" si="41"/>
        <v>#VALUE!</v>
      </c>
      <c r="O63" s="88" t="e">
        <f t="shared" si="42"/>
        <v>#VALUE!</v>
      </c>
      <c r="P63" s="744">
        <f t="shared" si="52"/>
        <v>42</v>
      </c>
      <c r="R63" s="60"/>
      <c r="S63" s="20" t="e">
        <f>IF('User Entries'!#REF!='User Entries'!#REF!,'User Entries'!#REF!,'User Entries'!#REF!&amp;"/"&amp;'User Entries'!#REF!)</f>
        <v>#REF!</v>
      </c>
      <c r="T63" s="167" t="e">
        <f ca="1">SUM(INDIRECT(ADDRESS(ROW(E$20)+MATCH('User Entries'!#REF!,$A$21:$A$100),COLUMN(E16))&amp;":"&amp;ADDRESS(ROW(E$20)+MATCH('User Entries'!#REF!,$A$21:$A$100),COLUMN(E16))))</f>
        <v>#REF!</v>
      </c>
      <c r="U63" s="167" t="e">
        <f ca="1">SUM(INDIRECT(ADDRESS(ROW(F$20)+MATCH('User Entries'!#REF!,$A$21:$A$100),COLUMN(F16))&amp;":"&amp;ADDRESS(ROW(F$20)+MATCH('User Entries'!#REF!,$A$21:$A$100),COLUMN(F16))))</f>
        <v>#REF!</v>
      </c>
      <c r="V63" s="20"/>
      <c r="W63" s="20"/>
      <c r="X63" s="20"/>
      <c r="Y63" s="20"/>
      <c r="Z63" s="20"/>
      <c r="AA63" s="61"/>
      <c r="AI63" s="89">
        <f t="shared" si="53"/>
        <v>60</v>
      </c>
      <c r="AJ63" s="121">
        <f>VLOOKUP(AI63,'User Entries'!$A$78:$E$157,3,0)</f>
        <v>0</v>
      </c>
      <c r="AK63" s="88" t="e">
        <f t="shared" si="43"/>
        <v>#DIV/0!</v>
      </c>
      <c r="AL63" s="121" t="e">
        <f t="shared" si="54"/>
        <v>#DIV/0!</v>
      </c>
      <c r="AN63" s="163" t="e">
        <f t="shared" si="55"/>
        <v>#DIV/0!</v>
      </c>
      <c r="AO63" s="163" t="e">
        <f t="shared" si="56"/>
        <v>#DIV/0!</v>
      </c>
      <c r="AP63" s="163" t="e">
        <f t="shared" si="57"/>
        <v>#DIV/0!</v>
      </c>
      <c r="AQ63" s="163" t="e">
        <f t="shared" si="34"/>
        <v>#DIV/0!</v>
      </c>
      <c r="AR63" s="163" t="e">
        <f t="shared" si="58"/>
        <v>#DIV/0!</v>
      </c>
      <c r="AS63" s="163" t="e">
        <f t="shared" si="59"/>
        <v>#DIV/0!</v>
      </c>
      <c r="AT63" s="163" t="e">
        <f t="shared" si="60"/>
        <v>#DIV/0!</v>
      </c>
      <c r="AU63" s="163" t="e">
        <f t="shared" si="61"/>
        <v>#DIV/0!</v>
      </c>
      <c r="AX63" s="89" t="str">
        <f t="shared" si="44"/>
        <v>2003 Q3</v>
      </c>
      <c r="AY63" s="286" t="e">
        <f t="shared" si="45"/>
        <v>#DIV/0!</v>
      </c>
      <c r="AZ63" s="287" t="e">
        <f t="shared" si="46"/>
        <v>#DIV/0!</v>
      </c>
      <c r="BA63" s="287">
        <v>1</v>
      </c>
      <c r="BB63" s="287">
        <f t="shared" si="47"/>
        <v>1</v>
      </c>
      <c r="BC63" s="287">
        <f t="shared" si="48"/>
        <v>0</v>
      </c>
      <c r="BD63" s="284"/>
      <c r="BE63" s="287" t="str">
        <f t="shared" si="49"/>
        <v>2009 Q3</v>
      </c>
      <c r="BF63" s="287" t="e">
        <f t="shared" si="50"/>
        <v>#DIV/0!</v>
      </c>
      <c r="BG63" s="287" t="e">
        <f t="shared" si="51"/>
        <v>#DIV/0!</v>
      </c>
      <c r="BH63" s="287">
        <f>Summary_AttrorTotal!H60/Summary_AttrorTotal!J60</f>
        <v>1</v>
      </c>
      <c r="BI63" s="287">
        <f>Summary_AttrorTotal!I60/Summary_AttrorTotal!J60</f>
        <v>0</v>
      </c>
    </row>
    <row r="64" spans="1:61" s="17" customFormat="1">
      <c r="A64" s="89" t="str">
        <f>Tri_Incurred_AttrorTot!A55</f>
        <v>2009 Q4</v>
      </c>
      <c r="B64" s="89" t="str">
        <f t="shared" si="0"/>
        <v>2014 Q1</v>
      </c>
      <c r="C64" s="208">
        <f>INDEX(Tri_Incurred_AttrorTot!$B55:$CC55,1,MATCH(B64,$A$21:$A$100)-$P64)/unit</f>
        <v>2360.7240000000002</v>
      </c>
      <c r="D64" s="208">
        <f>INDEX(Tri_Incurred_AttrorTot!$B55:$CC55,1,Tot_Acc_Per-$P64)/unit</f>
        <v>2360.7240000000002</v>
      </c>
      <c r="E64" s="87">
        <f t="shared" si="35"/>
        <v>0</v>
      </c>
      <c r="F64" s="87" t="e">
        <f>IF(AI64-FSR_M&gt;0,VLOOKUP((MATCH(LastFSR,$A$21:$A$100,1)-MATCH(A64,$A$21:$A$100,1))*3+3,$AI$21:$AU$100,5+MATCH(FSR_M,AN$16:$AU$16),0),VLOOKUP(3,$AI$21:$AU$100,5+MATCH((MATCH($D$16,$A$21:$A$100,1)-MATCH($A64,$A$21:$A$100,1))*3,$AN$16:$AU$16,1),0))*M64</f>
        <v>#DIV/0!</v>
      </c>
      <c r="G64" s="87" t="e">
        <f t="shared" si="36"/>
        <v>#DIV/0!</v>
      </c>
      <c r="H64" s="88" t="e">
        <f t="shared" si="3"/>
        <v>#DIV/0!</v>
      </c>
      <c r="J64" s="89" t="str">
        <f t="shared" si="37"/>
        <v>2009 Q4</v>
      </c>
      <c r="K64" s="87">
        <f t="shared" si="38"/>
        <v>2360.7240000000002</v>
      </c>
      <c r="L64" s="87" t="str">
        <f t="shared" si="39"/>
        <v/>
      </c>
      <c r="M64" s="279" t="e">
        <f t="shared" si="40"/>
        <v>#DIV/0!</v>
      </c>
      <c r="N64" s="87" t="e">
        <f t="shared" si="41"/>
        <v>#VALUE!</v>
      </c>
      <c r="O64" s="88" t="e">
        <f t="shared" si="42"/>
        <v>#VALUE!</v>
      </c>
      <c r="P64" s="744">
        <f t="shared" si="52"/>
        <v>43</v>
      </c>
      <c r="R64" s="60"/>
      <c r="S64" s="20" t="e">
        <f>IF('User Entries'!#REF!='User Entries'!#REF!,'User Entries'!#REF!,'User Entries'!#REF!&amp;"/"&amp;'User Entries'!#REF!)</f>
        <v>#REF!</v>
      </c>
      <c r="T64" s="167" t="e">
        <f ca="1">SUM(INDIRECT(ADDRESS(ROW(E$20)+MATCH('User Entries'!#REF!,$A$21:$A$100),COLUMN(E17))&amp;":"&amp;ADDRESS(ROW(E$20)+MATCH('User Entries'!#REF!,$A$21:$A$100),COLUMN(E17))))</f>
        <v>#REF!</v>
      </c>
      <c r="U64" s="167" t="e">
        <f ca="1">SUM(INDIRECT(ADDRESS(ROW(F$20)+MATCH('User Entries'!#REF!,$A$21:$A$100),COLUMN(F17))&amp;":"&amp;ADDRESS(ROW(F$20)+MATCH('User Entries'!#REF!,$A$21:$A$100),COLUMN(F17))))</f>
        <v>#REF!</v>
      </c>
      <c r="V64" s="20"/>
      <c r="W64" s="20"/>
      <c r="X64" s="20"/>
      <c r="Y64" s="20"/>
      <c r="Z64" s="20"/>
      <c r="AA64" s="61"/>
      <c r="AI64" s="89">
        <f t="shared" si="53"/>
        <v>57</v>
      </c>
      <c r="AJ64" s="121">
        <f>VLOOKUP(AI64,'User Entries'!$A$78:$E$157,3,0)</f>
        <v>0</v>
      </c>
      <c r="AK64" s="88" t="e">
        <f t="shared" si="43"/>
        <v>#DIV/0!</v>
      </c>
      <c r="AL64" s="121" t="e">
        <f t="shared" si="54"/>
        <v>#DIV/0!</v>
      </c>
      <c r="AN64" s="163" t="e">
        <f t="shared" si="55"/>
        <v>#DIV/0!</v>
      </c>
      <c r="AO64" s="163" t="e">
        <f t="shared" si="56"/>
        <v>#DIV/0!</v>
      </c>
      <c r="AP64" s="163" t="e">
        <f t="shared" si="57"/>
        <v>#DIV/0!</v>
      </c>
      <c r="AQ64" s="163" t="e">
        <f t="shared" si="34"/>
        <v>#DIV/0!</v>
      </c>
      <c r="AR64" s="163" t="e">
        <f t="shared" si="58"/>
        <v>#DIV/0!</v>
      </c>
      <c r="AS64" s="163" t="e">
        <f t="shared" si="59"/>
        <v>#DIV/0!</v>
      </c>
      <c r="AT64" s="163" t="e">
        <f t="shared" si="60"/>
        <v>#DIV/0!</v>
      </c>
      <c r="AU64" s="163" t="e">
        <f t="shared" si="61"/>
        <v>#DIV/0!</v>
      </c>
      <c r="AX64" s="89" t="str">
        <f t="shared" si="44"/>
        <v>2003 Q2</v>
      </c>
      <c r="AY64" s="286" t="e">
        <f t="shared" si="45"/>
        <v>#DIV/0!</v>
      </c>
      <c r="AZ64" s="287" t="e">
        <f t="shared" si="46"/>
        <v>#DIV/0!</v>
      </c>
      <c r="BA64" s="287">
        <v>1</v>
      </c>
      <c r="BB64" s="287">
        <f t="shared" si="47"/>
        <v>1</v>
      </c>
      <c r="BC64" s="287">
        <f t="shared" si="48"/>
        <v>0</v>
      </c>
      <c r="BD64" s="284"/>
      <c r="BE64" s="287" t="str">
        <f t="shared" si="49"/>
        <v>2009 Q4</v>
      </c>
      <c r="BF64" s="287" t="e">
        <f t="shared" si="50"/>
        <v>#DIV/0!</v>
      </c>
      <c r="BG64" s="287" t="e">
        <f t="shared" si="51"/>
        <v>#DIV/0!</v>
      </c>
      <c r="BH64" s="287">
        <f>Summary_AttrorTotal!H61/Summary_AttrorTotal!J61</f>
        <v>1</v>
      </c>
      <c r="BI64" s="287">
        <f>Summary_AttrorTotal!I61/Summary_AttrorTotal!J61</f>
        <v>0</v>
      </c>
    </row>
    <row r="65" spans="1:61" s="17" customFormat="1">
      <c r="A65" s="89" t="str">
        <f>Tri_Incurred_AttrorTot!A56</f>
        <v>2010 Q1</v>
      </c>
      <c r="B65" s="89" t="str">
        <f t="shared" si="0"/>
        <v>2014 Q1</v>
      </c>
      <c r="C65" s="208">
        <f>INDEX(Tri_Incurred_AttrorTot!$B56:$CC56,1,MATCH(B65,$A$21:$A$100)-$P65)/unit</f>
        <v>2188.54</v>
      </c>
      <c r="D65" s="208">
        <f>INDEX(Tri_Incurred_AttrorTot!$B56:$CC56,1,Tot_Acc_Per-$P65)/unit</f>
        <v>2188.54</v>
      </c>
      <c r="E65" s="87">
        <f t="shared" si="35"/>
        <v>0</v>
      </c>
      <c r="F65" s="87" t="e">
        <f>IF(AI65-FSR_M&gt;0,VLOOKUP((MATCH(LastFSR,$A$21:$A$100,1)-MATCH(A65,$A$21:$A$100,1))*3+3,$AI$21:$AU$100,5+MATCH(FSR_M,AN$16:$AU$16),0),VLOOKUP(3,$AI$21:$AU$100,5+MATCH((MATCH($D$16,$A$21:$A$100,1)-MATCH($A65,$A$21:$A$100,1))*3,$AN$16:$AU$16,1),0))*M65</f>
        <v>#DIV/0!</v>
      </c>
      <c r="G65" s="87" t="e">
        <f t="shared" si="36"/>
        <v>#DIV/0!</v>
      </c>
      <c r="H65" s="88" t="e">
        <f t="shared" si="3"/>
        <v>#DIV/0!</v>
      </c>
      <c r="J65" s="89" t="str">
        <f t="shared" si="37"/>
        <v>2010 Q1</v>
      </c>
      <c r="K65" s="87">
        <f t="shared" si="38"/>
        <v>2188.54</v>
      </c>
      <c r="L65" s="87" t="str">
        <f t="shared" si="39"/>
        <v/>
      </c>
      <c r="M65" s="279" t="e">
        <f t="shared" si="40"/>
        <v>#DIV/0!</v>
      </c>
      <c r="N65" s="87" t="e">
        <f t="shared" si="41"/>
        <v>#VALUE!</v>
      </c>
      <c r="O65" s="88" t="e">
        <f t="shared" si="42"/>
        <v>#VALUE!</v>
      </c>
      <c r="P65" s="744">
        <f t="shared" si="52"/>
        <v>44</v>
      </c>
      <c r="R65" s="60"/>
      <c r="S65" s="20" t="e">
        <f>IF('User Entries'!#REF!='User Entries'!#REF!,'User Entries'!#REF!,'User Entries'!#REF!&amp;"/"&amp;'User Entries'!#REF!)</f>
        <v>#REF!</v>
      </c>
      <c r="T65" s="167" t="e">
        <f ca="1">SUM(INDIRECT(ADDRESS(ROW(E$20)+MATCH('User Entries'!#REF!,$A$21:$A$100),COLUMN(E18))&amp;":"&amp;ADDRESS(ROW(E$20)+MATCH('User Entries'!#REF!,$A$21:$A$100),COLUMN(E18))))</f>
        <v>#REF!</v>
      </c>
      <c r="U65" s="167" t="e">
        <f ca="1">SUM(INDIRECT(ADDRESS(ROW(F$20)+MATCH('User Entries'!#REF!,$A$21:$A$100),COLUMN(F18))&amp;":"&amp;ADDRESS(ROW(F$20)+MATCH('User Entries'!#REF!,$A$21:$A$100),COLUMN(F18))))</f>
        <v>#REF!</v>
      </c>
      <c r="V65" s="20"/>
      <c r="W65" s="20"/>
      <c r="X65" s="20"/>
      <c r="Y65" s="20"/>
      <c r="Z65" s="20"/>
      <c r="AA65" s="61"/>
      <c r="AI65" s="89">
        <f t="shared" si="53"/>
        <v>54</v>
      </c>
      <c r="AJ65" s="121">
        <f>VLOOKUP(AI65,'User Entries'!$A$78:$E$157,3,0)</f>
        <v>0</v>
      </c>
      <c r="AK65" s="88" t="e">
        <f t="shared" si="43"/>
        <v>#DIV/0!</v>
      </c>
      <c r="AL65" s="121" t="e">
        <f t="shared" si="54"/>
        <v>#DIV/0!</v>
      </c>
      <c r="AN65" s="163" t="e">
        <f t="shared" si="55"/>
        <v>#DIV/0!</v>
      </c>
      <c r="AO65" s="163" t="e">
        <f t="shared" si="56"/>
        <v>#DIV/0!</v>
      </c>
      <c r="AP65" s="163" t="e">
        <f t="shared" si="57"/>
        <v>#DIV/0!</v>
      </c>
      <c r="AQ65" s="163" t="e">
        <f t="shared" si="34"/>
        <v>#DIV/0!</v>
      </c>
      <c r="AR65" s="163" t="e">
        <f t="shared" si="58"/>
        <v>#DIV/0!</v>
      </c>
      <c r="AS65" s="163" t="e">
        <f t="shared" si="59"/>
        <v>#DIV/0!</v>
      </c>
      <c r="AT65" s="163" t="e">
        <f t="shared" si="60"/>
        <v>#DIV/0!</v>
      </c>
      <c r="AU65" s="163" t="e">
        <f t="shared" si="61"/>
        <v>#DIV/0!</v>
      </c>
      <c r="AX65" s="89" t="str">
        <f t="shared" si="44"/>
        <v>2003 Q1</v>
      </c>
      <c r="AY65" s="286" t="e">
        <f t="shared" si="45"/>
        <v>#DIV/0!</v>
      </c>
      <c r="AZ65" s="287" t="e">
        <f t="shared" si="46"/>
        <v>#DIV/0!</v>
      </c>
      <c r="BA65" s="287">
        <v>1</v>
      </c>
      <c r="BB65" s="287">
        <f t="shared" si="47"/>
        <v>1</v>
      </c>
      <c r="BC65" s="287">
        <f t="shared" si="48"/>
        <v>0</v>
      </c>
      <c r="BD65" s="284"/>
      <c r="BE65" s="287" t="str">
        <f t="shared" si="49"/>
        <v>2010 Q1</v>
      </c>
      <c r="BF65" s="287" t="e">
        <f t="shared" si="50"/>
        <v>#DIV/0!</v>
      </c>
      <c r="BG65" s="287" t="e">
        <f t="shared" si="51"/>
        <v>#DIV/0!</v>
      </c>
      <c r="BH65" s="287">
        <f>Summary_AttrorTotal!H62/Summary_AttrorTotal!J62</f>
        <v>1</v>
      </c>
      <c r="BI65" s="287">
        <f>Summary_AttrorTotal!I62/Summary_AttrorTotal!J62</f>
        <v>0</v>
      </c>
    </row>
    <row r="66" spans="1:61" s="17" customFormat="1">
      <c r="A66" s="89" t="str">
        <f>Tri_Incurred_AttrorTot!A57</f>
        <v>2010 Q2</v>
      </c>
      <c r="B66" s="89" t="str">
        <f t="shared" si="0"/>
        <v>2014 Q1</v>
      </c>
      <c r="C66" s="208">
        <f>INDEX(Tri_Incurred_AttrorTot!$B57:$CC57,1,MATCH(B66,$A$21:$A$100)-$P66)/unit</f>
        <v>2478.748</v>
      </c>
      <c r="D66" s="208">
        <f>INDEX(Tri_Incurred_AttrorTot!$B57:$CC57,1,Tot_Acc_Per-$P66)/unit</f>
        <v>2427.2979999999998</v>
      </c>
      <c r="E66" s="87">
        <f t="shared" si="35"/>
        <v>-51.450000000000273</v>
      </c>
      <c r="F66" s="87" t="e">
        <f>IF(AI66-FSR_M&gt;0,VLOOKUP((MATCH(LastFSR,$A$21:$A$100,1)-MATCH(A66,$A$21:$A$100,1))*3+3,$AI$21:$AU$100,5+MATCH(FSR_M,AN$16:$AU$16),0),VLOOKUP(3,$AI$21:$AU$100,5+MATCH((MATCH($D$16,$A$21:$A$100,1)-MATCH($A66,$A$21:$A$100,1))*3,$AN$16:$AU$16,1),0))*M66</f>
        <v>#DIV/0!</v>
      </c>
      <c r="G66" s="87" t="e">
        <f t="shared" si="36"/>
        <v>#DIV/0!</v>
      </c>
      <c r="H66" s="88" t="e">
        <f t="shared" si="3"/>
        <v>#DIV/0!</v>
      </c>
      <c r="J66" s="89" t="str">
        <f t="shared" si="37"/>
        <v>2010 Q2</v>
      </c>
      <c r="K66" s="87">
        <f t="shared" si="38"/>
        <v>2427.2979999999998</v>
      </c>
      <c r="L66" s="87" t="str">
        <f t="shared" si="39"/>
        <v/>
      </c>
      <c r="M66" s="279" t="e">
        <f t="shared" si="40"/>
        <v>#DIV/0!</v>
      </c>
      <c r="N66" s="87" t="e">
        <f t="shared" si="41"/>
        <v>#VALUE!</v>
      </c>
      <c r="O66" s="88" t="e">
        <f t="shared" si="42"/>
        <v>#VALUE!</v>
      </c>
      <c r="P66" s="744">
        <f t="shared" si="52"/>
        <v>45</v>
      </c>
      <c r="R66" s="60"/>
      <c r="S66" s="20" t="e">
        <f>IF('User Entries'!#REF!='User Entries'!#REF!,'User Entries'!#REF!,'User Entries'!#REF!&amp;"/"&amp;'User Entries'!#REF!)</f>
        <v>#REF!</v>
      </c>
      <c r="T66" s="167" t="e">
        <f ca="1">SUM(INDIRECT(ADDRESS(ROW(E$20)+MATCH('User Entries'!#REF!,$A$21:$A$100),COLUMN(E19))&amp;":"&amp;ADDRESS(ROW(E$20)+MATCH('User Entries'!#REF!,$A$21:$A$100),COLUMN(E19))))</f>
        <v>#REF!</v>
      </c>
      <c r="U66" s="167" t="e">
        <f ca="1">SUM(INDIRECT(ADDRESS(ROW(F$20)+MATCH('User Entries'!#REF!,$A$21:$A$100),COLUMN(F19))&amp;":"&amp;ADDRESS(ROW(F$20)+MATCH('User Entries'!#REF!,$A$21:$A$100),COLUMN(F19))))</f>
        <v>#REF!</v>
      </c>
      <c r="V66" s="20"/>
      <c r="W66" s="20"/>
      <c r="X66" s="20"/>
      <c r="Y66" s="20"/>
      <c r="Z66" s="20"/>
      <c r="AA66" s="61"/>
      <c r="AI66" s="89">
        <f t="shared" si="53"/>
        <v>51</v>
      </c>
      <c r="AJ66" s="121">
        <f>VLOOKUP(AI66,'User Entries'!$A$78:$E$157,3,0)</f>
        <v>0</v>
      </c>
      <c r="AK66" s="88" t="e">
        <f t="shared" si="43"/>
        <v>#DIV/0!</v>
      </c>
      <c r="AL66" s="121" t="e">
        <f t="shared" si="54"/>
        <v>#DIV/0!</v>
      </c>
      <c r="AN66" s="163" t="e">
        <f t="shared" si="55"/>
        <v>#DIV/0!</v>
      </c>
      <c r="AO66" s="163" t="e">
        <f t="shared" si="56"/>
        <v>#DIV/0!</v>
      </c>
      <c r="AP66" s="163" t="e">
        <f t="shared" si="57"/>
        <v>#DIV/0!</v>
      </c>
      <c r="AQ66" s="163" t="e">
        <f t="shared" si="34"/>
        <v>#DIV/0!</v>
      </c>
      <c r="AR66" s="163" t="e">
        <f t="shared" si="58"/>
        <v>#DIV/0!</v>
      </c>
      <c r="AS66" s="163" t="e">
        <f t="shared" si="59"/>
        <v>#DIV/0!</v>
      </c>
      <c r="AT66" s="163" t="e">
        <f t="shared" si="60"/>
        <v>#DIV/0!</v>
      </c>
      <c r="AU66" s="163" t="e">
        <f t="shared" si="61"/>
        <v>#DIV/0!</v>
      </c>
      <c r="AX66" s="89" t="str">
        <f t="shared" si="44"/>
        <v>2002 Q4</v>
      </c>
      <c r="AY66" s="286" t="e">
        <f t="shared" si="45"/>
        <v>#DIV/0!</v>
      </c>
      <c r="AZ66" s="287" t="e">
        <f t="shared" si="46"/>
        <v>#DIV/0!</v>
      </c>
      <c r="BA66" s="287">
        <v>1</v>
      </c>
      <c r="BB66" s="287">
        <f t="shared" si="47"/>
        <v>1</v>
      </c>
      <c r="BC66" s="287">
        <f t="shared" si="48"/>
        <v>0</v>
      </c>
      <c r="BD66" s="284"/>
      <c r="BE66" s="287" t="str">
        <f t="shared" si="49"/>
        <v>2010 Q2</v>
      </c>
      <c r="BF66" s="287" t="e">
        <f t="shared" si="50"/>
        <v>#DIV/0!</v>
      </c>
      <c r="BG66" s="287" t="e">
        <f t="shared" si="51"/>
        <v>#DIV/0!</v>
      </c>
      <c r="BH66" s="287">
        <f>Summary_AttrorTotal!H63/Summary_AttrorTotal!J63</f>
        <v>1</v>
      </c>
      <c r="BI66" s="287">
        <f>Summary_AttrorTotal!I63/Summary_AttrorTotal!J63</f>
        <v>0</v>
      </c>
    </row>
    <row r="67" spans="1:61" s="17" customFormat="1">
      <c r="A67" s="89" t="str">
        <f>Tri_Incurred_AttrorTot!A58</f>
        <v>2010 Q3</v>
      </c>
      <c r="B67" s="89" t="str">
        <f t="shared" si="0"/>
        <v>2014 Q1</v>
      </c>
      <c r="C67" s="208">
        <f>INDEX(Tri_Incurred_AttrorTot!$B58:$CC58,1,MATCH(B67,$A$21:$A$100)-$P67)/unit</f>
        <v>3265.3760000000002</v>
      </c>
      <c r="D67" s="208">
        <f>INDEX(Tri_Incurred_AttrorTot!$B58:$CC58,1,Tot_Acc_Per-$P67)/unit</f>
        <v>3265.3760000000002</v>
      </c>
      <c r="E67" s="87">
        <f t="shared" si="35"/>
        <v>0</v>
      </c>
      <c r="F67" s="87" t="e">
        <f>IF(AI67-FSR_M&gt;0,VLOOKUP((MATCH(LastFSR,$A$21:$A$100,1)-MATCH(A67,$A$21:$A$100,1))*3+3,$AI$21:$AU$100,5+MATCH(FSR_M,AN$16:$AU$16),0),VLOOKUP(3,$AI$21:$AU$100,5+MATCH((MATCH($D$16,$A$21:$A$100,1)-MATCH($A67,$A$21:$A$100,1))*3,$AN$16:$AU$16,1),0))*M67</f>
        <v>#DIV/0!</v>
      </c>
      <c r="G67" s="87" t="e">
        <f t="shared" si="36"/>
        <v>#DIV/0!</v>
      </c>
      <c r="H67" s="88" t="e">
        <f t="shared" si="3"/>
        <v>#DIV/0!</v>
      </c>
      <c r="J67" s="89" t="str">
        <f t="shared" si="37"/>
        <v>2010 Q3</v>
      </c>
      <c r="K67" s="87">
        <f t="shared" si="38"/>
        <v>3265.3760000000002</v>
      </c>
      <c r="L67" s="87" t="str">
        <f t="shared" si="39"/>
        <v/>
      </c>
      <c r="M67" s="279" t="e">
        <f t="shared" si="40"/>
        <v>#DIV/0!</v>
      </c>
      <c r="N67" s="87" t="e">
        <f t="shared" si="41"/>
        <v>#VALUE!</v>
      </c>
      <c r="O67" s="88" t="e">
        <f t="shared" si="42"/>
        <v>#VALUE!</v>
      </c>
      <c r="P67" s="744">
        <f t="shared" si="52"/>
        <v>46</v>
      </c>
      <c r="R67" s="60"/>
      <c r="S67" s="20" t="e">
        <f>IF('User Entries'!#REF!='User Entries'!#REF!,'User Entries'!#REF!,'User Entries'!#REF!&amp;"/"&amp;'User Entries'!#REF!)</f>
        <v>#REF!</v>
      </c>
      <c r="T67" s="167" t="e">
        <f ca="1">SUM(INDIRECT(ADDRESS(ROW(E$20)+MATCH('User Entries'!#REF!,$A$21:$A$100),COLUMN(E20))&amp;":"&amp;ADDRESS(ROW(E$20)+MATCH('User Entries'!#REF!,$A$21:$A$100),COLUMN(E20))))</f>
        <v>#REF!</v>
      </c>
      <c r="U67" s="167" t="e">
        <f ca="1">SUM(INDIRECT(ADDRESS(ROW(F$20)+MATCH('User Entries'!#REF!,$A$21:$A$100),COLUMN(F20))&amp;":"&amp;ADDRESS(ROW(F$20)+MATCH('User Entries'!#REF!,$A$21:$A$100),COLUMN(F20))))</f>
        <v>#REF!</v>
      </c>
      <c r="V67" s="20"/>
      <c r="W67" s="20"/>
      <c r="X67" s="20"/>
      <c r="Y67" s="20"/>
      <c r="Z67" s="20"/>
      <c r="AA67" s="61"/>
      <c r="AI67" s="89">
        <f t="shared" si="53"/>
        <v>48</v>
      </c>
      <c r="AJ67" s="121">
        <f>VLOOKUP(AI67,'User Entries'!$A$78:$E$157,3,0)</f>
        <v>0</v>
      </c>
      <c r="AK67" s="88" t="e">
        <f t="shared" si="43"/>
        <v>#DIV/0!</v>
      </c>
      <c r="AL67" s="121" t="e">
        <f t="shared" si="54"/>
        <v>#DIV/0!</v>
      </c>
      <c r="AN67" s="163" t="e">
        <f t="shared" si="55"/>
        <v>#DIV/0!</v>
      </c>
      <c r="AO67" s="163" t="e">
        <f t="shared" si="56"/>
        <v>#DIV/0!</v>
      </c>
      <c r="AP67" s="163" t="e">
        <f t="shared" si="57"/>
        <v>#DIV/0!</v>
      </c>
      <c r="AQ67" s="163" t="e">
        <f t="shared" si="34"/>
        <v>#DIV/0!</v>
      </c>
      <c r="AR67" s="163" t="e">
        <f t="shared" si="58"/>
        <v>#DIV/0!</v>
      </c>
      <c r="AS67" s="163" t="e">
        <f t="shared" si="59"/>
        <v>#DIV/0!</v>
      </c>
      <c r="AT67" s="163" t="e">
        <f t="shared" si="60"/>
        <v>#DIV/0!</v>
      </c>
      <c r="AU67" s="163" t="e">
        <f t="shared" si="61"/>
        <v>#DIV/0!</v>
      </c>
      <c r="AX67" s="89" t="str">
        <f t="shared" si="44"/>
        <v>2002 Q3</v>
      </c>
      <c r="AY67" s="286" t="e">
        <f t="shared" si="45"/>
        <v>#DIV/0!</v>
      </c>
      <c r="AZ67" s="287" t="e">
        <f t="shared" si="46"/>
        <v>#DIV/0!</v>
      </c>
      <c r="BA67" s="287">
        <v>1</v>
      </c>
      <c r="BB67" s="287">
        <f t="shared" si="47"/>
        <v>1</v>
      </c>
      <c r="BC67" s="287">
        <f t="shared" si="48"/>
        <v>0</v>
      </c>
      <c r="BD67" s="284"/>
      <c r="BE67" s="287" t="str">
        <f t="shared" si="49"/>
        <v>2010 Q3</v>
      </c>
      <c r="BF67" s="287" t="e">
        <f t="shared" si="50"/>
        <v>#DIV/0!</v>
      </c>
      <c r="BG67" s="287" t="e">
        <f t="shared" si="51"/>
        <v>#DIV/0!</v>
      </c>
      <c r="BH67" s="287">
        <f>Summary_AttrorTotal!H64/Summary_AttrorTotal!J64</f>
        <v>1</v>
      </c>
      <c r="BI67" s="287">
        <f>Summary_AttrorTotal!I64/Summary_AttrorTotal!J64</f>
        <v>0</v>
      </c>
    </row>
    <row r="68" spans="1:61" s="17" customFormat="1">
      <c r="A68" s="89" t="str">
        <f>Tri_Incurred_AttrorTot!A59</f>
        <v>2010 Q4</v>
      </c>
      <c r="B68" s="89" t="str">
        <f t="shared" si="0"/>
        <v>2014 Q1</v>
      </c>
      <c r="C68" s="208">
        <f>INDEX(Tri_Incurred_AttrorTot!$B59:$CC59,1,MATCH(B68,$A$21:$A$100)-$P68)/unit</f>
        <v>2989.03</v>
      </c>
      <c r="D68" s="208">
        <f>INDEX(Tri_Incurred_AttrorTot!$B59:$CC59,1,Tot_Acc_Per-$P68)/unit</f>
        <v>2995.5250000000001</v>
      </c>
      <c r="E68" s="87">
        <f t="shared" si="35"/>
        <v>6.4949999999998909</v>
      </c>
      <c r="F68" s="87" t="e">
        <f>IF(AI68-FSR_M&gt;0,VLOOKUP((MATCH(LastFSR,$A$21:$A$100,1)-MATCH(A68,$A$21:$A$100,1))*3+3,$AI$21:$AU$100,5+MATCH(FSR_M,AN$16:$AU$16),0),VLOOKUP(3,$AI$21:$AU$100,5+MATCH((MATCH($D$16,$A$21:$A$100,1)-MATCH($A68,$A$21:$A$100,1))*3,$AN$16:$AU$16,1),0))*M68</f>
        <v>#DIV/0!</v>
      </c>
      <c r="G68" s="87" t="e">
        <f t="shared" si="36"/>
        <v>#DIV/0!</v>
      </c>
      <c r="H68" s="88" t="e">
        <f t="shared" si="3"/>
        <v>#DIV/0!</v>
      </c>
      <c r="J68" s="89" t="str">
        <f t="shared" si="37"/>
        <v>2010 Q4</v>
      </c>
      <c r="K68" s="87">
        <f t="shared" si="38"/>
        <v>2995.5250000000001</v>
      </c>
      <c r="L68" s="87" t="str">
        <f t="shared" si="39"/>
        <v/>
      </c>
      <c r="M68" s="279" t="e">
        <f t="shared" si="40"/>
        <v>#DIV/0!</v>
      </c>
      <c r="N68" s="87" t="e">
        <f t="shared" si="41"/>
        <v>#VALUE!</v>
      </c>
      <c r="O68" s="88" t="e">
        <f t="shared" si="42"/>
        <v>#VALUE!</v>
      </c>
      <c r="P68" s="744">
        <f t="shared" si="52"/>
        <v>47</v>
      </c>
      <c r="R68" s="60"/>
      <c r="S68" s="18" t="s">
        <v>6</v>
      </c>
      <c r="T68" s="25" t="e">
        <f ca="1">SUM(T63:T67)</f>
        <v>#REF!</v>
      </c>
      <c r="U68" s="25" t="e">
        <f ca="1">SUM(U63:U67)</f>
        <v>#REF!</v>
      </c>
      <c r="V68" s="20"/>
      <c r="W68" s="20"/>
      <c r="X68" s="20"/>
      <c r="Y68" s="20"/>
      <c r="Z68" s="20"/>
      <c r="AA68" s="61"/>
      <c r="AI68" s="89">
        <f t="shared" si="53"/>
        <v>45</v>
      </c>
      <c r="AJ68" s="121">
        <f>VLOOKUP(AI68,'User Entries'!$A$78:$E$157,3,0)</f>
        <v>0</v>
      </c>
      <c r="AK68" s="88" t="e">
        <f t="shared" si="43"/>
        <v>#DIV/0!</v>
      </c>
      <c r="AL68" s="121" t="e">
        <f t="shared" si="54"/>
        <v>#DIV/0!</v>
      </c>
      <c r="AN68" s="163" t="e">
        <f t="shared" si="55"/>
        <v>#DIV/0!</v>
      </c>
      <c r="AO68" s="163" t="e">
        <f t="shared" si="56"/>
        <v>#DIV/0!</v>
      </c>
      <c r="AP68" s="163" t="e">
        <f t="shared" si="57"/>
        <v>#DIV/0!</v>
      </c>
      <c r="AQ68" s="163" t="e">
        <f t="shared" si="34"/>
        <v>#DIV/0!</v>
      </c>
      <c r="AR68" s="163" t="e">
        <f t="shared" si="58"/>
        <v>#DIV/0!</v>
      </c>
      <c r="AS68" s="163" t="e">
        <f t="shared" si="59"/>
        <v>#DIV/0!</v>
      </c>
      <c r="AT68" s="163" t="e">
        <f t="shared" si="60"/>
        <v>#DIV/0!</v>
      </c>
      <c r="AU68" s="163" t="e">
        <f t="shared" si="61"/>
        <v>#DIV/0!</v>
      </c>
      <c r="AX68" s="89" t="str">
        <f t="shared" si="44"/>
        <v>2002 Q2</v>
      </c>
      <c r="AY68" s="286" t="e">
        <f t="shared" si="45"/>
        <v>#DIV/0!</v>
      </c>
      <c r="AZ68" s="287" t="e">
        <f t="shared" si="46"/>
        <v>#DIV/0!</v>
      </c>
      <c r="BA68" s="287">
        <v>1</v>
      </c>
      <c r="BB68" s="287">
        <f t="shared" si="47"/>
        <v>1</v>
      </c>
      <c r="BC68" s="287">
        <f t="shared" si="48"/>
        <v>0</v>
      </c>
      <c r="BD68" s="284"/>
      <c r="BE68" s="287" t="str">
        <f t="shared" si="49"/>
        <v>2010 Q4</v>
      </c>
      <c r="BF68" s="287" t="e">
        <f t="shared" si="50"/>
        <v>#DIV/0!</v>
      </c>
      <c r="BG68" s="287" t="e">
        <f t="shared" si="51"/>
        <v>#DIV/0!</v>
      </c>
      <c r="BH68" s="287">
        <f>Summary_AttrorTotal!H65/Summary_AttrorTotal!J65</f>
        <v>1</v>
      </c>
      <c r="BI68" s="287">
        <f>Summary_AttrorTotal!I65/Summary_AttrorTotal!J65</f>
        <v>0</v>
      </c>
    </row>
    <row r="69" spans="1:61" s="17" customFormat="1">
      <c r="A69" s="89" t="str">
        <f>Tri_Incurred_AttrorTot!A60</f>
        <v>2011 Q1</v>
      </c>
      <c r="B69" s="89" t="str">
        <f t="shared" si="0"/>
        <v>2014 Q1</v>
      </c>
      <c r="C69" s="208">
        <f>INDEX(Tri_Incurred_AttrorTot!$B60:$CC60,1,MATCH(B69,$A$21:$A$100)-$P69)/unit</f>
        <v>3778.9490000000001</v>
      </c>
      <c r="D69" s="208">
        <f>INDEX(Tri_Incurred_AttrorTot!$B60:$CC60,1,Tot_Acc_Per-$P69)/unit</f>
        <v>3745.049</v>
      </c>
      <c r="E69" s="87">
        <f t="shared" si="35"/>
        <v>-33.900000000000091</v>
      </c>
      <c r="F69" s="87" t="e">
        <f>IF(AI69-FSR_M&gt;0,VLOOKUP((MATCH(LastFSR,$A$21:$A$100,1)-MATCH(A69,$A$21:$A$100,1))*3+3,$AI$21:$AU$100,5+MATCH(FSR_M,AN$16:$AU$16),0),VLOOKUP(3,$AI$21:$AU$100,5+MATCH((MATCH($D$16,$A$21:$A$100,1)-MATCH($A69,$A$21:$A$100,1))*3,$AN$16:$AU$16,1),0))*M69</f>
        <v>#DIV/0!</v>
      </c>
      <c r="G69" s="87" t="e">
        <f t="shared" si="36"/>
        <v>#DIV/0!</v>
      </c>
      <c r="H69" s="88"/>
      <c r="J69" s="89" t="str">
        <f t="shared" si="37"/>
        <v>2011 Q1</v>
      </c>
      <c r="K69" s="87">
        <f t="shared" si="38"/>
        <v>3745.049</v>
      </c>
      <c r="L69" s="87" t="str">
        <f t="shared" si="39"/>
        <v/>
      </c>
      <c r="M69" s="279" t="e">
        <f t="shared" si="40"/>
        <v>#DIV/0!</v>
      </c>
      <c r="N69" s="87" t="e">
        <f t="shared" si="41"/>
        <v>#VALUE!</v>
      </c>
      <c r="O69" s="88" t="e">
        <f t="shared" si="42"/>
        <v>#VALUE!</v>
      </c>
      <c r="P69" s="744">
        <f t="shared" si="52"/>
        <v>48</v>
      </c>
      <c r="R69" s="60"/>
      <c r="S69" s="20"/>
      <c r="T69" s="20"/>
      <c r="U69" s="20"/>
      <c r="V69" s="20"/>
      <c r="W69" s="20"/>
      <c r="X69" s="20"/>
      <c r="Y69" s="20"/>
      <c r="Z69" s="20"/>
      <c r="AA69" s="61"/>
      <c r="AI69" s="89">
        <f t="shared" si="53"/>
        <v>42</v>
      </c>
      <c r="AJ69" s="121">
        <f>VLOOKUP(AI69,'User Entries'!$A$78:$E$157,3,0)</f>
        <v>0</v>
      </c>
      <c r="AK69" s="88" t="e">
        <f t="shared" si="43"/>
        <v>#DIV/0!</v>
      </c>
      <c r="AL69" s="121" t="e">
        <f t="shared" si="54"/>
        <v>#DIV/0!</v>
      </c>
      <c r="AN69" s="163" t="e">
        <f t="shared" si="55"/>
        <v>#DIV/0!</v>
      </c>
      <c r="AO69" s="163" t="e">
        <f t="shared" si="56"/>
        <v>#DIV/0!</v>
      </c>
      <c r="AP69" s="163" t="e">
        <f t="shared" si="57"/>
        <v>#DIV/0!</v>
      </c>
      <c r="AQ69" s="163" t="e">
        <f t="shared" si="34"/>
        <v>#DIV/0!</v>
      </c>
      <c r="AR69" s="163" t="e">
        <f t="shared" si="58"/>
        <v>#DIV/0!</v>
      </c>
      <c r="AS69" s="163" t="e">
        <f t="shared" si="59"/>
        <v>#DIV/0!</v>
      </c>
      <c r="AT69" s="163" t="e">
        <f t="shared" si="60"/>
        <v>#DIV/0!</v>
      </c>
      <c r="AU69" s="163" t="e">
        <f t="shared" si="61"/>
        <v>#DIV/0!</v>
      </c>
      <c r="AX69" s="89" t="str">
        <f t="shared" si="44"/>
        <v>2002 Q1</v>
      </c>
      <c r="AY69" s="286" t="e">
        <f t="shared" si="45"/>
        <v>#DIV/0!</v>
      </c>
      <c r="AZ69" s="287" t="e">
        <f t="shared" si="46"/>
        <v>#DIV/0!</v>
      </c>
      <c r="BA69" s="287">
        <v>1</v>
      </c>
      <c r="BB69" s="287">
        <f t="shared" si="47"/>
        <v>1</v>
      </c>
      <c r="BC69" s="287">
        <f t="shared" si="48"/>
        <v>0</v>
      </c>
      <c r="BD69" s="284"/>
      <c r="BE69" s="287" t="str">
        <f t="shared" si="49"/>
        <v>2011 Q1</v>
      </c>
      <c r="BF69" s="287" t="e">
        <f t="shared" si="50"/>
        <v>#DIV/0!</v>
      </c>
      <c r="BG69" s="287" t="e">
        <f t="shared" si="51"/>
        <v>#DIV/0!</v>
      </c>
      <c r="BH69" s="287">
        <f>Summary_AttrorTotal!H66/Summary_AttrorTotal!J66</f>
        <v>1</v>
      </c>
      <c r="BI69" s="287">
        <f>Summary_AttrorTotal!I66/Summary_AttrorTotal!J66</f>
        <v>0</v>
      </c>
    </row>
    <row r="70" spans="1:61" s="17" customFormat="1">
      <c r="A70" s="89" t="str">
        <f>Tri_Incurred_AttrorTot!A61</f>
        <v>2011 Q2</v>
      </c>
      <c r="B70" s="89" t="str">
        <f t="shared" si="0"/>
        <v>2014 Q1</v>
      </c>
      <c r="C70" s="208">
        <f>INDEX(Tri_Incurred_AttrorTot!$B61:$CC61,1,MATCH(B70,$A$21:$A$100)-$P70)/unit</f>
        <v>4948.1940000000004</v>
      </c>
      <c r="D70" s="208">
        <f>INDEX(Tri_Incurred_AttrorTot!$B61:$CC61,1,Tot_Acc_Per-$P70)/unit</f>
        <v>4936.674</v>
      </c>
      <c r="E70" s="87">
        <f t="shared" si="35"/>
        <v>-11.520000000000437</v>
      </c>
      <c r="F70" s="87" t="e">
        <f>IF(AI70-FSR_M&gt;0,VLOOKUP((MATCH(LastFSR,$A$21:$A$100,1)-MATCH(A70,$A$21:$A$100,1))*3+3,$AI$21:$AU$100,5+MATCH(FSR_M,AN$16:$AU$16),0),VLOOKUP(3,$AI$21:$AU$100,5+MATCH((MATCH($D$16,$A$21:$A$100,1)-MATCH($A70,$A$21:$A$100,1))*3,$AN$16:$AU$16,1),0))*M70</f>
        <v>#DIV/0!</v>
      </c>
      <c r="G70" s="87" t="e">
        <f t="shared" si="36"/>
        <v>#DIV/0!</v>
      </c>
      <c r="H70" s="88"/>
      <c r="J70" s="89" t="str">
        <f t="shared" si="37"/>
        <v>2011 Q2</v>
      </c>
      <c r="K70" s="87">
        <f t="shared" si="38"/>
        <v>4936.674</v>
      </c>
      <c r="L70" s="87" t="str">
        <f t="shared" si="39"/>
        <v/>
      </c>
      <c r="M70" s="279" t="e">
        <f t="shared" si="40"/>
        <v>#DIV/0!</v>
      </c>
      <c r="N70" s="87" t="e">
        <f t="shared" si="41"/>
        <v>#VALUE!</v>
      </c>
      <c r="O70" s="88" t="e">
        <f t="shared" si="42"/>
        <v>#VALUE!</v>
      </c>
      <c r="P70" s="744">
        <f t="shared" si="52"/>
        <v>49</v>
      </c>
      <c r="R70" s="60"/>
      <c r="S70" s="20"/>
      <c r="T70" s="20"/>
      <c r="U70" s="20"/>
      <c r="V70" s="20"/>
      <c r="W70" s="20"/>
      <c r="X70" s="20"/>
      <c r="Y70" s="20"/>
      <c r="Z70" s="20"/>
      <c r="AA70" s="61"/>
      <c r="AI70" s="89">
        <f t="shared" si="53"/>
        <v>39</v>
      </c>
      <c r="AJ70" s="121">
        <f>VLOOKUP(AI70,'User Entries'!$A$78:$E$157,3,0)</f>
        <v>0</v>
      </c>
      <c r="AK70" s="88" t="e">
        <f t="shared" si="43"/>
        <v>#DIV/0!</v>
      </c>
      <c r="AL70" s="121" t="e">
        <f t="shared" si="54"/>
        <v>#DIV/0!</v>
      </c>
      <c r="AN70" s="163" t="e">
        <f t="shared" si="55"/>
        <v>#DIV/0!</v>
      </c>
      <c r="AO70" s="163" t="e">
        <f t="shared" si="56"/>
        <v>#DIV/0!</v>
      </c>
      <c r="AP70" s="163" t="e">
        <f t="shared" si="57"/>
        <v>#DIV/0!</v>
      </c>
      <c r="AQ70" s="163" t="e">
        <f t="shared" si="34"/>
        <v>#DIV/0!</v>
      </c>
      <c r="AR70" s="163" t="e">
        <f t="shared" si="58"/>
        <v>#DIV/0!</v>
      </c>
      <c r="AS70" s="163" t="e">
        <f t="shared" si="59"/>
        <v>#DIV/0!</v>
      </c>
      <c r="AT70" s="163" t="e">
        <f t="shared" si="60"/>
        <v>#DIV/0!</v>
      </c>
      <c r="AU70" s="163" t="e">
        <f t="shared" si="61"/>
        <v>#DIV/0!</v>
      </c>
      <c r="AX70" s="89" t="str">
        <f t="shared" si="44"/>
        <v>2001 Q4</v>
      </c>
      <c r="AY70" s="286" t="e">
        <f t="shared" si="45"/>
        <v>#DIV/0!</v>
      </c>
      <c r="AZ70" s="287" t="e">
        <f t="shared" si="46"/>
        <v>#DIV/0!</v>
      </c>
      <c r="BA70" s="287">
        <v>1</v>
      </c>
      <c r="BB70" s="287">
        <f t="shared" si="47"/>
        <v>1</v>
      </c>
      <c r="BC70" s="287">
        <f t="shared" si="48"/>
        <v>0</v>
      </c>
      <c r="BD70" s="284"/>
      <c r="BE70" s="287" t="str">
        <f t="shared" si="49"/>
        <v>2011 Q2</v>
      </c>
      <c r="BF70" s="287" t="e">
        <f t="shared" si="50"/>
        <v>#DIV/0!</v>
      </c>
      <c r="BG70" s="287" t="e">
        <f t="shared" si="51"/>
        <v>#DIV/0!</v>
      </c>
      <c r="BH70" s="287">
        <f>Summary_AttrorTotal!H67/Summary_AttrorTotal!J67</f>
        <v>0.9729439294553377</v>
      </c>
      <c r="BI70" s="287">
        <f>Summary_AttrorTotal!I67/Summary_AttrorTotal!J67</f>
        <v>2.7056070544662258E-2</v>
      </c>
    </row>
    <row r="71" spans="1:61" s="17" customFormat="1">
      <c r="A71" s="89" t="str">
        <f>Tri_Incurred_AttrorTot!A62</f>
        <v>2011 Q3</v>
      </c>
      <c r="B71" s="89" t="str">
        <f t="shared" si="0"/>
        <v>2014 Q1</v>
      </c>
      <c r="C71" s="208">
        <f>INDEX(Tri_Incurred_AttrorTot!$B62:$CC62,1,MATCH(B71,$A$21:$A$100)-$P71)/unit</f>
        <v>2903.8780000000002</v>
      </c>
      <c r="D71" s="208">
        <f>INDEX(Tri_Incurred_AttrorTot!$B62:$CC62,1,Tot_Acc_Per-$P71)/unit</f>
        <v>2808.038</v>
      </c>
      <c r="E71" s="87">
        <f t="shared" si="35"/>
        <v>-95.840000000000146</v>
      </c>
      <c r="F71" s="87" t="e">
        <f>IF(AI71-FSR_M&gt;0,VLOOKUP((MATCH(LastFSR,$A$21:$A$100,1)-MATCH(A71,$A$21:$A$100,1))*3+3,$AI$21:$AU$100,5+MATCH(FSR_M,AN$16:$AU$16),0),VLOOKUP(3,$AI$21:$AU$100,5+MATCH((MATCH($D$16,$A$21:$A$100,1)-MATCH($A71,$A$21:$A$100,1))*3,$AN$16:$AU$16,1),0))*M71</f>
        <v>#DIV/0!</v>
      </c>
      <c r="G71" s="87" t="e">
        <f t="shared" si="36"/>
        <v>#DIV/0!</v>
      </c>
      <c r="H71" s="88"/>
      <c r="J71" s="89" t="str">
        <f t="shared" si="37"/>
        <v>2011 Q3</v>
      </c>
      <c r="K71" s="87">
        <f t="shared" si="38"/>
        <v>2808.038</v>
      </c>
      <c r="L71" s="87" t="str">
        <f t="shared" si="39"/>
        <v/>
      </c>
      <c r="M71" s="279" t="e">
        <f t="shared" si="40"/>
        <v>#DIV/0!</v>
      </c>
      <c r="N71" s="87" t="e">
        <f t="shared" si="41"/>
        <v>#VALUE!</v>
      </c>
      <c r="O71" s="88" t="e">
        <f t="shared" si="42"/>
        <v>#VALUE!</v>
      </c>
      <c r="P71" s="744">
        <f t="shared" si="52"/>
        <v>50</v>
      </c>
      <c r="R71" s="60"/>
      <c r="S71" s="20"/>
      <c r="T71" s="20"/>
      <c r="U71" s="20"/>
      <c r="V71" s="20"/>
      <c r="W71" s="20"/>
      <c r="X71" s="20"/>
      <c r="Y71" s="20"/>
      <c r="Z71" s="20"/>
      <c r="AA71" s="61"/>
      <c r="AI71" s="89">
        <f t="shared" si="53"/>
        <v>36</v>
      </c>
      <c r="AJ71" s="121">
        <f>VLOOKUP(AI71,'User Entries'!$A$78:$E$157,3,0)</f>
        <v>0</v>
      </c>
      <c r="AK71" s="88" t="e">
        <f t="shared" si="43"/>
        <v>#DIV/0!</v>
      </c>
      <c r="AL71" s="121" t="e">
        <f t="shared" si="54"/>
        <v>#DIV/0!</v>
      </c>
      <c r="AN71" s="163" t="e">
        <f t="shared" si="55"/>
        <v>#DIV/0!</v>
      </c>
      <c r="AO71" s="163" t="e">
        <f t="shared" si="56"/>
        <v>#DIV/0!</v>
      </c>
      <c r="AP71" s="163" t="e">
        <f t="shared" si="57"/>
        <v>#DIV/0!</v>
      </c>
      <c r="AQ71" s="163" t="e">
        <f t="shared" si="34"/>
        <v>#DIV/0!</v>
      </c>
      <c r="AR71" s="163" t="e">
        <f t="shared" si="58"/>
        <v>#DIV/0!</v>
      </c>
      <c r="AS71" s="163" t="e">
        <f t="shared" si="59"/>
        <v>#DIV/0!</v>
      </c>
      <c r="AT71" s="163" t="e">
        <f t="shared" si="60"/>
        <v>#DIV/0!</v>
      </c>
      <c r="AU71" s="163" t="e">
        <f t="shared" si="61"/>
        <v>#DIV/0!</v>
      </c>
      <c r="AX71" s="89" t="str">
        <f t="shared" si="44"/>
        <v>2001 Q3</v>
      </c>
      <c r="AY71" s="286" t="e">
        <f t="shared" si="45"/>
        <v>#DIV/0!</v>
      </c>
      <c r="AZ71" s="287" t="e">
        <f t="shared" si="46"/>
        <v>#DIV/0!</v>
      </c>
      <c r="BA71" s="287">
        <v>1</v>
      </c>
      <c r="BB71" s="287">
        <f t="shared" si="47"/>
        <v>1</v>
      </c>
      <c r="BC71" s="287">
        <f t="shared" si="48"/>
        <v>0</v>
      </c>
      <c r="BD71" s="284"/>
      <c r="BE71" s="287" t="str">
        <f t="shared" si="49"/>
        <v>2011 Q3</v>
      </c>
      <c r="BF71" s="287" t="e">
        <f t="shared" si="50"/>
        <v>#DIV/0!</v>
      </c>
      <c r="BG71" s="287" t="e">
        <f t="shared" si="51"/>
        <v>#DIV/0!</v>
      </c>
      <c r="BH71" s="287">
        <f>Summary_AttrorTotal!H68/Summary_AttrorTotal!J68</f>
        <v>1</v>
      </c>
      <c r="BI71" s="287">
        <f>Summary_AttrorTotal!I68/Summary_AttrorTotal!J68</f>
        <v>0</v>
      </c>
    </row>
    <row r="72" spans="1:61" s="17" customFormat="1">
      <c r="A72" s="89" t="str">
        <f>Tri_Incurred_AttrorTot!A63</f>
        <v>2011 Q4</v>
      </c>
      <c r="B72" s="89" t="str">
        <f t="shared" si="0"/>
        <v>2014 Q1</v>
      </c>
      <c r="C72" s="208">
        <f>INDEX(Tri_Incurred_AttrorTot!$B63:$CC63,1,MATCH(B72,$A$21:$A$100)-$P72)/unit</f>
        <v>3642.3580000000002</v>
      </c>
      <c r="D72" s="208">
        <f>INDEX(Tri_Incurred_AttrorTot!$B63:$CC63,1,Tot_Acc_Per-$P72)/unit</f>
        <v>3642.3580000000002</v>
      </c>
      <c r="E72" s="87">
        <f t="shared" si="35"/>
        <v>0</v>
      </c>
      <c r="F72" s="87" t="e">
        <f>IF(AI72-FSR_M&gt;0,VLOOKUP((MATCH(LastFSR,$A$21:$A$100,1)-MATCH(A72,$A$21:$A$100,1))*3+3,$AI$21:$AU$100,5+MATCH(FSR_M,AN$16:$AU$16),0),VLOOKUP(3,$AI$21:$AU$100,5+MATCH((MATCH($D$16,$A$21:$A$100,1)-MATCH($A72,$A$21:$A$100,1))*3,$AN$16:$AU$16,1),0))*M72</f>
        <v>#DIV/0!</v>
      </c>
      <c r="G72" s="87" t="e">
        <f t="shared" si="36"/>
        <v>#DIV/0!</v>
      </c>
      <c r="H72" s="88"/>
      <c r="J72" s="89" t="str">
        <f t="shared" si="37"/>
        <v>2011 Q4</v>
      </c>
      <c r="K72" s="87">
        <f t="shared" si="38"/>
        <v>3642.3580000000002</v>
      </c>
      <c r="L72" s="87" t="str">
        <f t="shared" si="39"/>
        <v/>
      </c>
      <c r="M72" s="279" t="e">
        <f t="shared" si="40"/>
        <v>#DIV/0!</v>
      </c>
      <c r="N72" s="87" t="e">
        <f t="shared" si="41"/>
        <v>#VALUE!</v>
      </c>
      <c r="O72" s="88" t="e">
        <f t="shared" si="42"/>
        <v>#VALUE!</v>
      </c>
      <c r="P72" s="744">
        <f t="shared" si="52"/>
        <v>51</v>
      </c>
      <c r="R72" s="60"/>
      <c r="S72" s="20"/>
      <c r="T72" s="20"/>
      <c r="U72" s="20"/>
      <c r="V72" s="20"/>
      <c r="W72" s="20"/>
      <c r="X72" s="20"/>
      <c r="Y72" s="20"/>
      <c r="Z72" s="20"/>
      <c r="AA72" s="61"/>
      <c r="AI72" s="89">
        <f t="shared" si="53"/>
        <v>33</v>
      </c>
      <c r="AJ72" s="121">
        <f>VLOOKUP(AI72,'User Entries'!$A$78:$E$157,3,0)</f>
        <v>0</v>
      </c>
      <c r="AK72" s="88" t="e">
        <f t="shared" si="43"/>
        <v>#DIV/0!</v>
      </c>
      <c r="AL72" s="121" t="e">
        <f t="shared" si="54"/>
        <v>#DIV/0!</v>
      </c>
      <c r="AN72" s="163" t="e">
        <f t="shared" si="55"/>
        <v>#DIV/0!</v>
      </c>
      <c r="AO72" s="163" t="e">
        <f t="shared" si="56"/>
        <v>#DIV/0!</v>
      </c>
      <c r="AP72" s="163" t="e">
        <f t="shared" si="57"/>
        <v>#DIV/0!</v>
      </c>
      <c r="AQ72" s="163" t="e">
        <f t="shared" si="34"/>
        <v>#DIV/0!</v>
      </c>
      <c r="AR72" s="163" t="e">
        <f t="shared" si="58"/>
        <v>#DIV/0!</v>
      </c>
      <c r="AS72" s="163" t="e">
        <f t="shared" si="59"/>
        <v>#DIV/0!</v>
      </c>
      <c r="AT72" s="163" t="e">
        <f t="shared" si="60"/>
        <v>#DIV/0!</v>
      </c>
      <c r="AU72" s="163" t="e">
        <f t="shared" si="61"/>
        <v>#DIV/0!</v>
      </c>
      <c r="AX72" s="89" t="str">
        <f t="shared" si="44"/>
        <v>2001 Q2</v>
      </c>
      <c r="AY72" s="286" t="e">
        <f t="shared" si="45"/>
        <v>#DIV/0!</v>
      </c>
      <c r="AZ72" s="287" t="e">
        <f t="shared" si="46"/>
        <v>#DIV/0!</v>
      </c>
      <c r="BA72" s="287">
        <v>1</v>
      </c>
      <c r="BB72" s="287">
        <f t="shared" si="47"/>
        <v>1</v>
      </c>
      <c r="BC72" s="287">
        <f t="shared" si="48"/>
        <v>0</v>
      </c>
      <c r="BD72" s="284"/>
      <c r="BE72" s="287" t="str">
        <f t="shared" si="49"/>
        <v>2011 Q4</v>
      </c>
      <c r="BF72" s="287" t="e">
        <f t="shared" si="50"/>
        <v>#DIV/0!</v>
      </c>
      <c r="BG72" s="287" t="e">
        <f t="shared" si="51"/>
        <v>#DIV/0!</v>
      </c>
      <c r="BH72" s="287">
        <f>Summary_AttrorTotal!H69/Summary_AttrorTotal!J69</f>
        <v>1</v>
      </c>
      <c r="BI72" s="287">
        <f>Summary_AttrorTotal!I69/Summary_AttrorTotal!J69</f>
        <v>0</v>
      </c>
    </row>
    <row r="73" spans="1:61" s="17" customFormat="1">
      <c r="A73" s="89" t="str">
        <f>Tri_Incurred_AttrorTot!A64</f>
        <v>2012 Q1</v>
      </c>
      <c r="B73" s="89" t="str">
        <f t="shared" si="0"/>
        <v>2014 Q1</v>
      </c>
      <c r="C73" s="208">
        <f>INDEX(Tri_Incurred_AttrorTot!$B64:$CC64,1,MATCH(B73,$A$21:$A$100)-$P73)/unit</f>
        <v>4116.0200000000004</v>
      </c>
      <c r="D73" s="208">
        <f>INDEX(Tri_Incurred_AttrorTot!$B64:$CC64,1,Tot_Acc_Per-$P73)/unit</f>
        <v>4079.4549999999999</v>
      </c>
      <c r="E73" s="87">
        <f t="shared" si="35"/>
        <v>-36.565000000000509</v>
      </c>
      <c r="F73" s="87" t="e">
        <f>IF(AI73-FSR_M&gt;0,VLOOKUP((MATCH(LastFSR,$A$21:$A$100,1)-MATCH(A73,$A$21:$A$100,1))*3+3,$AI$21:$AU$100,5+MATCH(FSR_M,AN$16:$AU$16),0),VLOOKUP(3,$AI$21:$AU$100,5+MATCH((MATCH($D$16,$A$21:$A$100,1)-MATCH($A73,$A$21:$A$100,1))*3,$AN$16:$AU$16,1),0))*M73</f>
        <v>#DIV/0!</v>
      </c>
      <c r="G73" s="87" t="e">
        <f t="shared" si="36"/>
        <v>#DIV/0!</v>
      </c>
      <c r="H73" s="88"/>
      <c r="J73" s="89" t="str">
        <f t="shared" si="37"/>
        <v>2012 Q1</v>
      </c>
      <c r="K73" s="87">
        <f t="shared" si="38"/>
        <v>4079.4549999999999</v>
      </c>
      <c r="L73" s="87" t="str">
        <f t="shared" si="39"/>
        <v/>
      </c>
      <c r="M73" s="279" t="e">
        <f t="shared" si="40"/>
        <v>#DIV/0!</v>
      </c>
      <c r="N73" s="87" t="e">
        <f t="shared" si="41"/>
        <v>#VALUE!</v>
      </c>
      <c r="O73" s="88" t="e">
        <f t="shared" si="42"/>
        <v>#VALUE!</v>
      </c>
      <c r="P73" s="744">
        <f t="shared" si="52"/>
        <v>52</v>
      </c>
      <c r="R73" s="60"/>
      <c r="S73" s="20"/>
      <c r="T73" s="20"/>
      <c r="U73" s="20"/>
      <c r="V73" s="20"/>
      <c r="W73" s="20"/>
      <c r="X73" s="20"/>
      <c r="Y73" s="20"/>
      <c r="Z73" s="20"/>
      <c r="AA73" s="61"/>
      <c r="AI73" s="89">
        <f t="shared" si="53"/>
        <v>30</v>
      </c>
      <c r="AJ73" s="121">
        <f>VLOOKUP(AI73,'User Entries'!$A$78:$E$157,3,0)</f>
        <v>0</v>
      </c>
      <c r="AK73" s="88" t="e">
        <f t="shared" si="43"/>
        <v>#DIV/0!</v>
      </c>
      <c r="AL73" s="121" t="e">
        <f t="shared" si="54"/>
        <v>#DIV/0!</v>
      </c>
      <c r="AN73" s="163" t="e">
        <f t="shared" si="55"/>
        <v>#DIV/0!</v>
      </c>
      <c r="AO73" s="163" t="e">
        <f t="shared" si="56"/>
        <v>#DIV/0!</v>
      </c>
      <c r="AP73" s="163" t="e">
        <f t="shared" si="57"/>
        <v>#DIV/0!</v>
      </c>
      <c r="AQ73" s="163" t="e">
        <f t="shared" si="34"/>
        <v>#DIV/0!</v>
      </c>
      <c r="AR73" s="163" t="e">
        <f t="shared" si="58"/>
        <v>#DIV/0!</v>
      </c>
      <c r="AS73" s="163" t="e">
        <f t="shared" si="59"/>
        <v>#DIV/0!</v>
      </c>
      <c r="AT73" s="163" t="e">
        <f t="shared" si="60"/>
        <v>#DIV/0!</v>
      </c>
      <c r="AU73" s="163" t="e">
        <f t="shared" si="61"/>
        <v>#DIV/0!</v>
      </c>
      <c r="AX73" s="89" t="str">
        <f t="shared" si="44"/>
        <v>2001 Q1</v>
      </c>
      <c r="AY73" s="286" t="e">
        <f t="shared" si="45"/>
        <v>#DIV/0!</v>
      </c>
      <c r="AZ73" s="287" t="e">
        <f t="shared" si="46"/>
        <v>#DIV/0!</v>
      </c>
      <c r="BA73" s="287">
        <v>1</v>
      </c>
      <c r="BB73" s="287">
        <f t="shared" si="47"/>
        <v>1</v>
      </c>
      <c r="BC73" s="287">
        <f t="shared" si="48"/>
        <v>0</v>
      </c>
      <c r="BD73" s="284"/>
      <c r="BE73" s="287" t="str">
        <f t="shared" si="49"/>
        <v>2012 Q1</v>
      </c>
      <c r="BF73" s="287" t="e">
        <f t="shared" si="50"/>
        <v>#DIV/0!</v>
      </c>
      <c r="BG73" s="287" t="e">
        <f t="shared" si="51"/>
        <v>#DIV/0!</v>
      </c>
      <c r="BH73" s="287">
        <f>Summary_AttrorTotal!H70/Summary_AttrorTotal!J70</f>
        <v>0.9778737600978562</v>
      </c>
      <c r="BI73" s="287">
        <f>Summary_AttrorTotal!I70/Summary_AttrorTotal!J70</f>
        <v>2.2126239902143793E-2</v>
      </c>
    </row>
    <row r="74" spans="1:61" s="17" customFormat="1">
      <c r="A74" s="89" t="str">
        <f>Tri_Incurred_AttrorTot!A65</f>
        <v>2012 Q2</v>
      </c>
      <c r="B74" s="89" t="str">
        <f t="shared" si="0"/>
        <v>2014 Q1</v>
      </c>
      <c r="C74" s="208">
        <f>INDEX(Tri_Incurred_AttrorTot!$B65:$CC65,1,MATCH(B74,$A$21:$A$100)-$P74)/unit</f>
        <v>5891.9210000000003</v>
      </c>
      <c r="D74" s="208">
        <f>INDEX(Tri_Incurred_AttrorTot!$B65:$CC65,1,Tot_Acc_Per-$P74)/unit</f>
        <v>5573.63</v>
      </c>
      <c r="E74" s="87">
        <f t="shared" si="35"/>
        <v>-318.29100000000017</v>
      </c>
      <c r="F74" s="87" t="e">
        <f>IF(AI74-FSR_M&gt;0,VLOOKUP((MATCH(LastFSR,$A$21:$A$100,1)-MATCH(A74,$A$21:$A$100,1))*3+3,$AI$21:$AU$100,5+MATCH(FSR_M,AN$16:$AU$16),0),VLOOKUP(3,$AI$21:$AU$100,5+MATCH((MATCH($D$16,$A$21:$A$100,1)-MATCH($A74,$A$21:$A$100,1))*3,$AN$16:$AU$16,1),0))*M74</f>
        <v>#DIV/0!</v>
      </c>
      <c r="G74" s="87" t="e">
        <f t="shared" si="36"/>
        <v>#DIV/0!</v>
      </c>
      <c r="H74" s="88"/>
      <c r="J74" s="89" t="str">
        <f t="shared" si="37"/>
        <v>2012 Q2</v>
      </c>
      <c r="K74" s="87">
        <f t="shared" si="38"/>
        <v>5573.63</v>
      </c>
      <c r="L74" s="87" t="str">
        <f t="shared" si="39"/>
        <v/>
      </c>
      <c r="M74" s="279" t="e">
        <f t="shared" si="40"/>
        <v>#DIV/0!</v>
      </c>
      <c r="N74" s="87" t="e">
        <f t="shared" si="41"/>
        <v>#VALUE!</v>
      </c>
      <c r="O74" s="88" t="e">
        <f t="shared" si="42"/>
        <v>#VALUE!</v>
      </c>
      <c r="P74" s="744">
        <f t="shared" si="52"/>
        <v>53</v>
      </c>
      <c r="R74" s="60"/>
      <c r="S74" s="20"/>
      <c r="T74" s="20"/>
      <c r="U74" s="20"/>
      <c r="V74" s="20"/>
      <c r="W74" s="20"/>
      <c r="X74" s="20"/>
      <c r="Y74" s="20"/>
      <c r="Z74" s="20"/>
      <c r="AA74" s="61"/>
      <c r="AI74" s="89">
        <f t="shared" si="53"/>
        <v>27</v>
      </c>
      <c r="AJ74" s="121">
        <f>VLOOKUP(AI74,'User Entries'!$A$78:$E$157,3,0)</f>
        <v>0</v>
      </c>
      <c r="AK74" s="88" t="e">
        <f t="shared" si="43"/>
        <v>#DIV/0!</v>
      </c>
      <c r="AL74" s="121" t="e">
        <f t="shared" si="54"/>
        <v>#DIV/0!</v>
      </c>
      <c r="AN74" s="163" t="e">
        <f t="shared" si="55"/>
        <v>#DIV/0!</v>
      </c>
      <c r="AO74" s="163" t="e">
        <f t="shared" si="56"/>
        <v>#DIV/0!</v>
      </c>
      <c r="AP74" s="163" t="e">
        <f t="shared" si="57"/>
        <v>#DIV/0!</v>
      </c>
      <c r="AQ74" s="163" t="e">
        <f t="shared" ref="AQ74:AQ100" si="62">AK70-AK74</f>
        <v>#DIV/0!</v>
      </c>
      <c r="AR74" s="163" t="e">
        <f t="shared" si="58"/>
        <v>#DIV/0!</v>
      </c>
      <c r="AS74" s="163" t="e">
        <f t="shared" si="59"/>
        <v>#DIV/0!</v>
      </c>
      <c r="AT74" s="163" t="e">
        <f t="shared" si="60"/>
        <v>#DIV/0!</v>
      </c>
      <c r="AU74" s="163" t="e">
        <f t="shared" si="61"/>
        <v>#DIV/0!</v>
      </c>
      <c r="AX74" s="89" t="str">
        <f t="shared" si="44"/>
        <v>2000 Q4</v>
      </c>
      <c r="AY74" s="286" t="e">
        <f t="shared" si="45"/>
        <v>#DIV/0!</v>
      </c>
      <c r="AZ74" s="287" t="e">
        <f t="shared" si="46"/>
        <v>#DIV/0!</v>
      </c>
      <c r="BA74" s="287">
        <v>1</v>
      </c>
      <c r="BB74" s="287">
        <f t="shared" si="47"/>
        <v>1</v>
      </c>
      <c r="BC74" s="287">
        <f t="shared" si="48"/>
        <v>0</v>
      </c>
      <c r="BD74" s="284"/>
      <c r="BE74" s="287" t="str">
        <f t="shared" si="49"/>
        <v>2012 Q2</v>
      </c>
      <c r="BF74" s="287" t="e">
        <f t="shared" si="50"/>
        <v>#DIV/0!</v>
      </c>
      <c r="BG74" s="287" t="e">
        <f t="shared" si="51"/>
        <v>#DIV/0!</v>
      </c>
      <c r="BH74" s="287">
        <f>Summary_AttrorTotal!H71/Summary_AttrorTotal!J71</f>
        <v>0.99141726307630751</v>
      </c>
      <c r="BI74" s="287">
        <f>Summary_AttrorTotal!I71/Summary_AttrorTotal!J71</f>
        <v>8.5827369236924599E-3</v>
      </c>
    </row>
    <row r="75" spans="1:61" s="17" customFormat="1">
      <c r="A75" s="89" t="str">
        <f>Tri_Incurred_AttrorTot!A66</f>
        <v>2012 Q3</v>
      </c>
      <c r="B75" s="89" t="str">
        <f t="shared" si="0"/>
        <v>2014 Q1</v>
      </c>
      <c r="C75" s="208">
        <f>INDEX(Tri_Incurred_AttrorTot!$B66:$CC66,1,MATCH(B75,$A$21:$A$100)-$P75)/unit</f>
        <v>4641.308</v>
      </c>
      <c r="D75" s="208">
        <f>INDEX(Tri_Incurred_AttrorTot!$B66:$CC66,1,Tot_Acc_Per-$P75)/unit</f>
        <v>4445.1490000000003</v>
      </c>
      <c r="E75" s="87">
        <f t="shared" si="35"/>
        <v>-196.15899999999965</v>
      </c>
      <c r="F75" s="87" t="e">
        <f>IF(AI75-FSR_M&gt;0,VLOOKUP((MATCH(LastFSR,$A$21:$A$100,1)-MATCH(A75,$A$21:$A$100,1))*3+3,$AI$21:$AU$100,5+MATCH(FSR_M,AN$16:$AU$16),0),VLOOKUP(3,$AI$21:$AU$100,5+MATCH((MATCH($D$16,$A$21:$A$100,1)-MATCH($A75,$A$21:$A$100,1))*3,$AN$16:$AU$16,1),0))*M75</f>
        <v>#DIV/0!</v>
      </c>
      <c r="G75" s="87" t="e">
        <f t="shared" si="36"/>
        <v>#DIV/0!</v>
      </c>
      <c r="H75" s="88"/>
      <c r="J75" s="89" t="str">
        <f t="shared" si="37"/>
        <v>2012 Q3</v>
      </c>
      <c r="K75" s="87">
        <f t="shared" si="38"/>
        <v>4445.1490000000003</v>
      </c>
      <c r="L75" s="87" t="str">
        <f t="shared" si="39"/>
        <v/>
      </c>
      <c r="M75" s="279" t="e">
        <f t="shared" si="40"/>
        <v>#DIV/0!</v>
      </c>
      <c r="N75" s="87" t="e">
        <f t="shared" si="41"/>
        <v>#VALUE!</v>
      </c>
      <c r="O75" s="88" t="e">
        <f t="shared" si="42"/>
        <v>#VALUE!</v>
      </c>
      <c r="P75" s="744">
        <f t="shared" si="52"/>
        <v>54</v>
      </c>
      <c r="R75" s="60"/>
      <c r="S75" s="20"/>
      <c r="T75" s="20"/>
      <c r="U75" s="20"/>
      <c r="V75" s="20"/>
      <c r="W75" s="20"/>
      <c r="X75" s="20"/>
      <c r="Y75" s="20"/>
      <c r="Z75" s="20"/>
      <c r="AA75" s="61"/>
      <c r="AI75" s="89">
        <f t="shared" si="53"/>
        <v>24</v>
      </c>
      <c r="AJ75" s="121">
        <f>VLOOKUP(AI75,'User Entries'!$A$78:$E$157,3,0)</f>
        <v>0</v>
      </c>
      <c r="AK75" s="88" t="e">
        <f t="shared" si="43"/>
        <v>#DIV/0!</v>
      </c>
      <c r="AL75" s="121" t="e">
        <f t="shared" si="54"/>
        <v>#DIV/0!</v>
      </c>
      <c r="AN75" s="163" t="e">
        <f t="shared" si="55"/>
        <v>#DIV/0!</v>
      </c>
      <c r="AO75" s="163" t="e">
        <f t="shared" si="56"/>
        <v>#DIV/0!</v>
      </c>
      <c r="AP75" s="163" t="e">
        <f t="shared" si="57"/>
        <v>#DIV/0!</v>
      </c>
      <c r="AQ75" s="163" t="e">
        <f t="shared" si="62"/>
        <v>#DIV/0!</v>
      </c>
      <c r="AR75" s="163" t="e">
        <f t="shared" si="58"/>
        <v>#DIV/0!</v>
      </c>
      <c r="AS75" s="163" t="e">
        <f t="shared" si="59"/>
        <v>#DIV/0!</v>
      </c>
      <c r="AT75" s="163" t="e">
        <f t="shared" si="60"/>
        <v>#DIV/0!</v>
      </c>
      <c r="AU75" s="163" t="e">
        <f t="shared" si="61"/>
        <v>#DIV/0!</v>
      </c>
      <c r="AX75" s="89" t="str">
        <f t="shared" si="44"/>
        <v>2000 Q3</v>
      </c>
      <c r="AY75" s="286" t="e">
        <f t="shared" si="45"/>
        <v>#DIV/0!</v>
      </c>
      <c r="AZ75" s="287" t="e">
        <f t="shared" si="46"/>
        <v>#DIV/0!</v>
      </c>
      <c r="BA75" s="287">
        <v>1</v>
      </c>
      <c r="BB75" s="287">
        <f t="shared" si="47"/>
        <v>1</v>
      </c>
      <c r="BC75" s="287">
        <f t="shared" si="48"/>
        <v>0</v>
      </c>
      <c r="BD75" s="284"/>
      <c r="BE75" s="287" t="str">
        <f t="shared" si="49"/>
        <v>2012 Q3</v>
      </c>
      <c r="BF75" s="287" t="e">
        <f t="shared" si="50"/>
        <v>#DIV/0!</v>
      </c>
      <c r="BG75" s="287" t="e">
        <f t="shared" si="51"/>
        <v>#DIV/0!</v>
      </c>
      <c r="BH75" s="287">
        <f>Summary_AttrorTotal!H72/Summary_AttrorTotal!J72</f>
        <v>1</v>
      </c>
      <c r="BI75" s="287">
        <f>Summary_AttrorTotal!I72/Summary_AttrorTotal!J72</f>
        <v>0</v>
      </c>
    </row>
    <row r="76" spans="1:61" s="17" customFormat="1">
      <c r="A76" s="89" t="str">
        <f>Tri_Incurred_AttrorTot!A67</f>
        <v>2012 Q4</v>
      </c>
      <c r="B76" s="89" t="str">
        <f t="shared" si="0"/>
        <v>2014 Q1</v>
      </c>
      <c r="C76" s="208">
        <f>INDEX(Tri_Incurred_AttrorTot!$B67:$CC67,1,MATCH(B76,$A$21:$A$100)-$P76)/unit</f>
        <v>5854.4709999999995</v>
      </c>
      <c r="D76" s="208">
        <f>INDEX(Tri_Incurred_AttrorTot!$B67:$CC67,1,Tot_Acc_Per-$P76)/unit</f>
        <v>5198.1930000000002</v>
      </c>
      <c r="E76" s="87">
        <f t="shared" si="35"/>
        <v>-656.27799999999934</v>
      </c>
      <c r="F76" s="87" t="e">
        <f>IF(AI76-FSR_M&gt;0,VLOOKUP((MATCH(LastFSR,$A$21:$A$100,1)-MATCH(A76,$A$21:$A$100,1))*3+3,$AI$21:$AU$100,5+MATCH(FSR_M,AN$16:$AU$16),0),VLOOKUP(3,$AI$21:$AU$100,5+MATCH((MATCH($D$16,$A$21:$A$100,1)-MATCH($A76,$A$21:$A$100,1))*3,$AN$16:$AU$16,1),0))*M76</f>
        <v>#DIV/0!</v>
      </c>
      <c r="G76" s="87" t="e">
        <f t="shared" si="36"/>
        <v>#DIV/0!</v>
      </c>
      <c r="H76" s="88"/>
      <c r="J76" s="89" t="str">
        <f t="shared" si="37"/>
        <v>2012 Q4</v>
      </c>
      <c r="K76" s="87">
        <f t="shared" si="38"/>
        <v>5198.1930000000002</v>
      </c>
      <c r="L76" s="87" t="str">
        <f t="shared" si="39"/>
        <v/>
      </c>
      <c r="M76" s="279" t="e">
        <f t="shared" si="40"/>
        <v>#DIV/0!</v>
      </c>
      <c r="N76" s="87" t="e">
        <f t="shared" si="41"/>
        <v>#VALUE!</v>
      </c>
      <c r="O76" s="88" t="e">
        <f t="shared" si="42"/>
        <v>#VALUE!</v>
      </c>
      <c r="P76" s="744">
        <f t="shared" si="52"/>
        <v>55</v>
      </c>
      <c r="R76" s="96"/>
      <c r="S76" s="97"/>
      <c r="T76" s="97"/>
      <c r="U76" s="97"/>
      <c r="V76" s="97"/>
      <c r="W76" s="97"/>
      <c r="X76" s="97"/>
      <c r="Y76" s="97"/>
      <c r="Z76" s="97"/>
      <c r="AA76" s="98"/>
      <c r="AI76" s="89">
        <f t="shared" si="53"/>
        <v>21</v>
      </c>
      <c r="AJ76" s="121">
        <f>VLOOKUP(AI76,'User Entries'!$A$78:$E$157,3,0)</f>
        <v>0</v>
      </c>
      <c r="AK76" s="88" t="e">
        <f t="shared" si="43"/>
        <v>#DIV/0!</v>
      </c>
      <c r="AL76" s="121" t="e">
        <f t="shared" si="54"/>
        <v>#DIV/0!</v>
      </c>
      <c r="AN76" s="163" t="e">
        <f t="shared" si="55"/>
        <v>#DIV/0!</v>
      </c>
      <c r="AO76" s="163" t="e">
        <f t="shared" si="56"/>
        <v>#DIV/0!</v>
      </c>
      <c r="AP76" s="163" t="e">
        <f t="shared" si="57"/>
        <v>#DIV/0!</v>
      </c>
      <c r="AQ76" s="163" t="e">
        <f t="shared" si="62"/>
        <v>#DIV/0!</v>
      </c>
      <c r="AR76" s="163" t="e">
        <f t="shared" si="58"/>
        <v>#DIV/0!</v>
      </c>
      <c r="AS76" s="163" t="e">
        <f t="shared" si="59"/>
        <v>#DIV/0!</v>
      </c>
      <c r="AT76" s="163" t="e">
        <f t="shared" si="60"/>
        <v>#DIV/0!</v>
      </c>
      <c r="AU76" s="163" t="e">
        <f t="shared" si="61"/>
        <v>#DIV/0!</v>
      </c>
      <c r="AX76" s="89" t="str">
        <f t="shared" si="44"/>
        <v>2000 Q2</v>
      </c>
      <c r="AY76" s="286" t="e">
        <f t="shared" si="45"/>
        <v>#DIV/0!</v>
      </c>
      <c r="AZ76" s="287" t="e">
        <f t="shared" si="46"/>
        <v>#DIV/0!</v>
      </c>
      <c r="BA76" s="287">
        <v>1</v>
      </c>
      <c r="BB76" s="287">
        <f t="shared" si="47"/>
        <v>1</v>
      </c>
      <c r="BC76" s="287">
        <f t="shared" si="48"/>
        <v>0</v>
      </c>
      <c r="BD76" s="284"/>
      <c r="BE76" s="287" t="str">
        <f t="shared" si="49"/>
        <v>2012 Q4</v>
      </c>
      <c r="BF76" s="287" t="e">
        <f t="shared" si="50"/>
        <v>#DIV/0!</v>
      </c>
      <c r="BG76" s="287" t="e">
        <f t="shared" si="51"/>
        <v>#DIV/0!</v>
      </c>
      <c r="BH76" s="287">
        <f>Summary_AttrorTotal!H73/Summary_AttrorTotal!J73</f>
        <v>0.9928844504234452</v>
      </c>
      <c r="BI76" s="287">
        <f>Summary_AttrorTotal!I73/Summary_AttrorTotal!J73</f>
        <v>7.1155495765547758E-3</v>
      </c>
    </row>
    <row r="77" spans="1:61" s="17" customFormat="1">
      <c r="A77" s="89" t="str">
        <f>Tri_Incurred_AttrorTot!A68</f>
        <v>2013 Q1</v>
      </c>
      <c r="B77" s="89" t="str">
        <f t="shared" si="0"/>
        <v>2014 Q1</v>
      </c>
      <c r="C77" s="208">
        <f>INDEX(Tri_Incurred_AttrorTot!$B68:$CC68,1,MATCH(B77,$A$21:$A$100)-$P77)/unit</f>
        <v>6055.6769999999997</v>
      </c>
      <c r="D77" s="208">
        <f>INDEX(Tri_Incurred_AttrorTot!$B68:$CC68,1,Tot_Acc_Per-$P77)/unit</f>
        <v>5546.0460000000003</v>
      </c>
      <c r="E77" s="87">
        <f t="shared" si="35"/>
        <v>-509.6309999999994</v>
      </c>
      <c r="F77" s="87" t="e">
        <f>IF(AI77-FSR_M&gt;0,VLOOKUP((MATCH(LastFSR,$A$21:$A$100,1)-MATCH(A77,$A$21:$A$100,1))*3+3,$AI$21:$AU$100,5+MATCH(FSR_M,AN$16:$AU$16),0),VLOOKUP(3,$AI$21:$AU$100,5+MATCH((MATCH($D$16,$A$21:$A$100,1)-MATCH($A77,$A$21:$A$100,1))*3,$AN$16:$AU$16,1),0))*M77</f>
        <v>#DIV/0!</v>
      </c>
      <c r="G77" s="87" t="e">
        <f t="shared" si="36"/>
        <v>#DIV/0!</v>
      </c>
      <c r="H77" s="88"/>
      <c r="J77" s="89" t="str">
        <f t="shared" si="37"/>
        <v>2013 Q1</v>
      </c>
      <c r="K77" s="87">
        <f t="shared" si="38"/>
        <v>5546.0460000000003</v>
      </c>
      <c r="L77" s="87" t="str">
        <f t="shared" si="39"/>
        <v/>
      </c>
      <c r="M77" s="279" t="e">
        <f t="shared" si="40"/>
        <v>#DIV/0!</v>
      </c>
      <c r="N77" s="87" t="e">
        <f t="shared" si="41"/>
        <v>#VALUE!</v>
      </c>
      <c r="O77" s="88" t="e">
        <f t="shared" si="42"/>
        <v>#VALUE!</v>
      </c>
      <c r="P77" s="744">
        <f t="shared" si="52"/>
        <v>56</v>
      </c>
      <c r="AI77" s="89">
        <f t="shared" si="53"/>
        <v>18</v>
      </c>
      <c r="AJ77" s="121">
        <f>VLOOKUP(AI77,'User Entries'!$A$78:$E$157,3,0)</f>
        <v>0</v>
      </c>
      <c r="AK77" s="88" t="e">
        <f t="shared" si="43"/>
        <v>#DIV/0!</v>
      </c>
      <c r="AL77" s="121" t="e">
        <f t="shared" si="54"/>
        <v>#DIV/0!</v>
      </c>
      <c r="AN77" s="163" t="e">
        <f t="shared" si="55"/>
        <v>#DIV/0!</v>
      </c>
      <c r="AO77" s="163" t="e">
        <f t="shared" si="56"/>
        <v>#DIV/0!</v>
      </c>
      <c r="AP77" s="163" t="e">
        <f t="shared" si="57"/>
        <v>#DIV/0!</v>
      </c>
      <c r="AQ77" s="163" t="e">
        <f t="shared" si="62"/>
        <v>#DIV/0!</v>
      </c>
      <c r="AR77" s="163" t="e">
        <f t="shared" si="58"/>
        <v>#DIV/0!</v>
      </c>
      <c r="AS77" s="163" t="e">
        <f t="shared" si="59"/>
        <v>#DIV/0!</v>
      </c>
      <c r="AT77" s="163" t="e">
        <f t="shared" si="60"/>
        <v>#DIV/0!</v>
      </c>
      <c r="AU77" s="163" t="e">
        <f t="shared" si="61"/>
        <v>#DIV/0!</v>
      </c>
      <c r="AX77" s="89" t="str">
        <f t="shared" si="44"/>
        <v>2000 Q1</v>
      </c>
      <c r="AY77" s="286" t="e">
        <f t="shared" si="45"/>
        <v>#DIV/0!</v>
      </c>
      <c r="AZ77" s="287" t="e">
        <f t="shared" si="46"/>
        <v>#DIV/0!</v>
      </c>
      <c r="BA77" s="287">
        <v>1</v>
      </c>
      <c r="BB77" s="287">
        <f t="shared" si="47"/>
        <v>1</v>
      </c>
      <c r="BC77" s="287">
        <f t="shared" si="48"/>
        <v>0</v>
      </c>
      <c r="BD77" s="284"/>
      <c r="BE77" s="287" t="str">
        <f t="shared" si="49"/>
        <v>2013 Q1</v>
      </c>
      <c r="BF77" s="287" t="e">
        <f t="shared" si="50"/>
        <v>#DIV/0!</v>
      </c>
      <c r="BG77" s="287" t="e">
        <f t="shared" si="51"/>
        <v>#DIV/0!</v>
      </c>
      <c r="BH77" s="287">
        <f>Summary_AttrorTotal!H74/Summary_AttrorTotal!J74</f>
        <v>0.96422568438848144</v>
      </c>
      <c r="BI77" s="287">
        <f>Summary_AttrorTotal!I74/Summary_AttrorTotal!J74</f>
        <v>3.5774315611518545E-2</v>
      </c>
    </row>
    <row r="78" spans="1:61" s="17" customFormat="1">
      <c r="A78" s="89" t="str">
        <f>Tri_Incurred_AttrorTot!A69</f>
        <v>2013 Q2</v>
      </c>
      <c r="B78" s="89" t="str">
        <f t="shared" si="0"/>
        <v>2014 Q1</v>
      </c>
      <c r="C78" s="208">
        <f>INDEX(Tri_Incurred_AttrorTot!$B69:$CC69,1,MATCH(B78,$A$21:$A$100)-$P78)/unit</f>
        <v>8570.9869999999992</v>
      </c>
      <c r="D78" s="208">
        <f>INDEX(Tri_Incurred_AttrorTot!$B69:$CC69,1,Tot_Acc_Per-$P78)/unit</f>
        <v>7808.866</v>
      </c>
      <c r="E78" s="87">
        <f t="shared" si="35"/>
        <v>-762.12099999999919</v>
      </c>
      <c r="F78" s="87" t="e">
        <f>IF(AI78-FSR_M&gt;0,VLOOKUP((MATCH(LastFSR,$A$21:$A$100,1)-MATCH(A78,$A$21:$A$100,1))*3+3,$AI$21:$AU$100,5+MATCH(FSR_M,AN$16:$AU$16),0),VLOOKUP(3,$AI$21:$AU$100,5+MATCH((MATCH($D$16,$A$21:$A$100,1)-MATCH($A78,$A$21:$A$100,1))*3,$AN$16:$AU$16,1),0))*M78</f>
        <v>#DIV/0!</v>
      </c>
      <c r="G78" s="87" t="e">
        <f t="shared" si="36"/>
        <v>#DIV/0!</v>
      </c>
      <c r="H78" s="88"/>
      <c r="J78" s="89" t="str">
        <f t="shared" si="37"/>
        <v>2013 Q2</v>
      </c>
      <c r="K78" s="87">
        <f t="shared" si="38"/>
        <v>7808.866</v>
      </c>
      <c r="L78" s="87" t="str">
        <f t="shared" si="39"/>
        <v/>
      </c>
      <c r="M78" s="279" t="e">
        <f t="shared" si="40"/>
        <v>#DIV/0!</v>
      </c>
      <c r="N78" s="87" t="e">
        <f t="shared" si="41"/>
        <v>#VALUE!</v>
      </c>
      <c r="O78" s="88" t="e">
        <f t="shared" si="42"/>
        <v>#VALUE!</v>
      </c>
      <c r="P78" s="744">
        <f t="shared" si="52"/>
        <v>57</v>
      </c>
      <c r="AI78" s="89">
        <f t="shared" si="53"/>
        <v>15</v>
      </c>
      <c r="AJ78" s="121">
        <f>VLOOKUP(AI78,'User Entries'!$A$78:$E$157,3,0)</f>
        <v>0</v>
      </c>
      <c r="AK78" s="88" t="e">
        <f t="shared" si="43"/>
        <v>#DIV/0!</v>
      </c>
      <c r="AL78" s="121" t="e">
        <f t="shared" si="54"/>
        <v>#DIV/0!</v>
      </c>
      <c r="AN78" s="163" t="e">
        <f t="shared" si="55"/>
        <v>#DIV/0!</v>
      </c>
      <c r="AO78" s="163" t="e">
        <f t="shared" si="56"/>
        <v>#DIV/0!</v>
      </c>
      <c r="AP78" s="163" t="e">
        <f t="shared" si="57"/>
        <v>#DIV/0!</v>
      </c>
      <c r="AQ78" s="163" t="e">
        <f t="shared" si="62"/>
        <v>#DIV/0!</v>
      </c>
      <c r="AR78" s="163" t="e">
        <f t="shared" si="58"/>
        <v>#DIV/0!</v>
      </c>
      <c r="AS78" s="163" t="e">
        <f t="shared" si="59"/>
        <v>#DIV/0!</v>
      </c>
      <c r="AT78" s="163" t="e">
        <f t="shared" si="60"/>
        <v>#DIV/0!</v>
      </c>
      <c r="AU78" s="163" t="e">
        <f t="shared" si="61"/>
        <v>#DIV/0!</v>
      </c>
      <c r="AX78" s="89" t="str">
        <f t="shared" si="44"/>
        <v>1999 Q4</v>
      </c>
      <c r="AY78" s="286" t="e">
        <f t="shared" si="45"/>
        <v>#DIV/0!</v>
      </c>
      <c r="AZ78" s="287" t="e">
        <f t="shared" si="46"/>
        <v>#DIV/0!</v>
      </c>
      <c r="BA78" s="287">
        <v>1</v>
      </c>
      <c r="BB78" s="287">
        <f t="shared" si="47"/>
        <v>1</v>
      </c>
      <c r="BC78" s="287">
        <f t="shared" si="48"/>
        <v>0</v>
      </c>
      <c r="BD78" s="284"/>
      <c r="BE78" s="287" t="str">
        <f t="shared" si="49"/>
        <v>2013 Q2</v>
      </c>
      <c r="BF78" s="287" t="e">
        <f t="shared" si="50"/>
        <v>#DIV/0!</v>
      </c>
      <c r="BG78" s="287" t="e">
        <f t="shared" si="51"/>
        <v>#DIV/0!</v>
      </c>
      <c r="BH78" s="287">
        <f>Summary_AttrorTotal!H75/Summary_AttrorTotal!J75</f>
        <v>0.99626386212799656</v>
      </c>
      <c r="BI78" s="287">
        <f>Summary_AttrorTotal!I75/Summary_AttrorTotal!J75</f>
        <v>3.7361378720034383E-3</v>
      </c>
    </row>
    <row r="79" spans="1:61" s="17" customFormat="1">
      <c r="A79" s="89" t="str">
        <f>Tri_Incurred_AttrorTot!A70</f>
        <v>2013 Q3</v>
      </c>
      <c r="B79" s="89" t="str">
        <f t="shared" si="0"/>
        <v>2014 Q1</v>
      </c>
      <c r="C79" s="208">
        <f>INDEX(Tri_Incurred_AttrorTot!$B70:$CC70,1,MATCH(B79,$A$21:$A$100)-$P79)/unit</f>
        <v>8546.1389999999992</v>
      </c>
      <c r="D79" s="208">
        <f>INDEX(Tri_Incurred_AttrorTot!$B70:$CC70,1,Tot_Acc_Per-$P79)/unit</f>
        <v>8172.26</v>
      </c>
      <c r="E79" s="87">
        <f t="shared" si="35"/>
        <v>-373.878999999999</v>
      </c>
      <c r="F79" s="87" t="e">
        <f>IF(AI79-FSR_M&gt;0,VLOOKUP((MATCH(LastFSR,$A$21:$A$100,1)-MATCH(A79,$A$21:$A$100,1))*3+3,$AI$21:$AU$100,5+MATCH(FSR_M,AN$16:$AU$16),0),VLOOKUP(3,$AI$21:$AU$100,5+MATCH((MATCH($D$16,$A$21:$A$100,1)-MATCH($A79,$A$21:$A$100,1))*3,$AN$16:$AU$16,1),0))*M79</f>
        <v>#DIV/0!</v>
      </c>
      <c r="G79" s="87" t="e">
        <f t="shared" si="36"/>
        <v>#DIV/0!</v>
      </c>
      <c r="H79" s="88"/>
      <c r="J79" s="89" t="str">
        <f t="shared" si="37"/>
        <v>2013 Q3</v>
      </c>
      <c r="K79" s="87">
        <f t="shared" si="38"/>
        <v>8172.26</v>
      </c>
      <c r="L79" s="87" t="str">
        <f t="shared" si="39"/>
        <v/>
      </c>
      <c r="M79" s="279" t="e">
        <f t="shared" si="40"/>
        <v>#DIV/0!</v>
      </c>
      <c r="N79" s="87" t="e">
        <f t="shared" si="41"/>
        <v>#VALUE!</v>
      </c>
      <c r="O79" s="88" t="e">
        <f t="shared" si="42"/>
        <v>#VALUE!</v>
      </c>
      <c r="P79" s="744">
        <f t="shared" si="52"/>
        <v>58</v>
      </c>
      <c r="AI79" s="89">
        <f t="shared" si="53"/>
        <v>12</v>
      </c>
      <c r="AJ79" s="121">
        <f>VLOOKUP(AI79,'User Entries'!$A$78:$E$157,3,0)</f>
        <v>0</v>
      </c>
      <c r="AK79" s="88" t="e">
        <f t="shared" si="43"/>
        <v>#DIV/0!</v>
      </c>
      <c r="AL79" s="121" t="e">
        <f t="shared" si="54"/>
        <v>#DIV/0!</v>
      </c>
      <c r="AN79" s="163" t="e">
        <f t="shared" si="55"/>
        <v>#DIV/0!</v>
      </c>
      <c r="AO79" s="163" t="e">
        <f t="shared" si="56"/>
        <v>#DIV/0!</v>
      </c>
      <c r="AP79" s="163" t="e">
        <f t="shared" si="57"/>
        <v>#DIV/0!</v>
      </c>
      <c r="AQ79" s="163" t="e">
        <f t="shared" si="62"/>
        <v>#DIV/0!</v>
      </c>
      <c r="AR79" s="163" t="e">
        <f t="shared" si="58"/>
        <v>#DIV/0!</v>
      </c>
      <c r="AS79" s="163" t="e">
        <f t="shared" si="59"/>
        <v>#DIV/0!</v>
      </c>
      <c r="AT79" s="163" t="e">
        <f t="shared" si="60"/>
        <v>#DIV/0!</v>
      </c>
      <c r="AU79" s="163" t="e">
        <f t="shared" si="61"/>
        <v>#DIV/0!</v>
      </c>
      <c r="AX79" s="89" t="str">
        <f t="shared" si="44"/>
        <v>1999 Q3</v>
      </c>
      <c r="AY79" s="286" t="e">
        <f t="shared" si="45"/>
        <v>#DIV/0!</v>
      </c>
      <c r="AZ79" s="287" t="e">
        <f t="shared" si="46"/>
        <v>#DIV/0!</v>
      </c>
      <c r="BA79" s="287">
        <v>1</v>
      </c>
      <c r="BB79" s="287">
        <f t="shared" si="47"/>
        <v>1</v>
      </c>
      <c r="BC79" s="287">
        <f t="shared" si="48"/>
        <v>0</v>
      </c>
      <c r="BD79" s="284"/>
      <c r="BE79" s="287" t="str">
        <f t="shared" si="49"/>
        <v>2013 Q3</v>
      </c>
      <c r="BF79" s="287" t="e">
        <f t="shared" si="50"/>
        <v>#DIV/0!</v>
      </c>
      <c r="BG79" s="287" t="e">
        <f t="shared" si="51"/>
        <v>#DIV/0!</v>
      </c>
      <c r="BH79" s="287">
        <f>Summary_AttrorTotal!H76/Summary_AttrorTotal!J76</f>
        <v>0.9496825847439998</v>
      </c>
      <c r="BI79" s="287">
        <f>Summary_AttrorTotal!I76/Summary_AttrorTotal!J76</f>
        <v>5.0317415256000177E-2</v>
      </c>
    </row>
    <row r="80" spans="1:61" s="17" customFormat="1">
      <c r="A80" s="89" t="str">
        <f>Tri_Incurred_AttrorTot!A71</f>
        <v>2013 Q4</v>
      </c>
      <c r="B80" s="89" t="str">
        <f t="shared" si="0"/>
        <v>2014 Q1</v>
      </c>
      <c r="C80" s="208">
        <f>INDEX(Tri_Incurred_AttrorTot!$B71:$CC71,1,MATCH(B80,$A$21:$A$100)-$P80)/unit</f>
        <v>8075.2960000000003</v>
      </c>
      <c r="D80" s="208">
        <f>INDEX(Tri_Incurred_AttrorTot!$B71:$CC71,1,Tot_Acc_Per-$P80)/unit</f>
        <v>8200.3809999999994</v>
      </c>
      <c r="E80" s="87">
        <f t="shared" si="35"/>
        <v>125.08499999999913</v>
      </c>
      <c r="F80" s="87" t="e">
        <f>IF(AI80-FSR_M&gt;0,VLOOKUP((MATCH(LastFSR,$A$21:$A$100,1)-MATCH(A80,$A$21:$A$100,1))*3+3,$AI$21:$AU$100,5+MATCH(FSR_M,AN$16:$AU$16),0),VLOOKUP(3,$AI$21:$AU$100,5+MATCH((MATCH($D$16,$A$21:$A$100,1)-MATCH($A80,$A$21:$A$100,1))*3,$AN$16:$AU$16,1),0))*M80</f>
        <v>#DIV/0!</v>
      </c>
      <c r="G80" s="87" t="e">
        <f t="shared" si="36"/>
        <v>#DIV/0!</v>
      </c>
      <c r="H80" s="88"/>
      <c r="J80" s="89" t="str">
        <f t="shared" si="37"/>
        <v>2013 Q4</v>
      </c>
      <c r="K80" s="87">
        <f t="shared" si="38"/>
        <v>8200.3809999999994</v>
      </c>
      <c r="L80" s="87" t="str">
        <f t="shared" si="39"/>
        <v/>
      </c>
      <c r="M80" s="279" t="e">
        <f t="shared" si="40"/>
        <v>#DIV/0!</v>
      </c>
      <c r="N80" s="87" t="e">
        <f t="shared" si="41"/>
        <v>#VALUE!</v>
      </c>
      <c r="O80" s="88" t="e">
        <f t="shared" si="42"/>
        <v>#VALUE!</v>
      </c>
      <c r="P80" s="744">
        <f t="shared" si="52"/>
        <v>59</v>
      </c>
      <c r="R80" s="57"/>
      <c r="S80" s="58"/>
      <c r="T80" s="58"/>
      <c r="U80" s="58"/>
      <c r="V80" s="58"/>
      <c r="W80" s="58"/>
      <c r="X80" s="58"/>
      <c r="Y80" s="58"/>
      <c r="Z80" s="58"/>
      <c r="AA80" s="59"/>
      <c r="AI80" s="89">
        <f t="shared" si="53"/>
        <v>9</v>
      </c>
      <c r="AJ80" s="121">
        <f>VLOOKUP(AI80,'User Entries'!$A$78:$E$157,3,0)</f>
        <v>0</v>
      </c>
      <c r="AK80" s="88" t="e">
        <f t="shared" si="43"/>
        <v>#DIV/0!</v>
      </c>
      <c r="AL80" s="121" t="e">
        <f t="shared" si="54"/>
        <v>#DIV/0!</v>
      </c>
      <c r="AN80" s="163" t="e">
        <f t="shared" si="55"/>
        <v>#DIV/0!</v>
      </c>
      <c r="AO80" s="163" t="e">
        <f t="shared" si="56"/>
        <v>#DIV/0!</v>
      </c>
      <c r="AP80" s="163" t="e">
        <f t="shared" si="57"/>
        <v>#DIV/0!</v>
      </c>
      <c r="AQ80" s="163" t="e">
        <f t="shared" si="62"/>
        <v>#DIV/0!</v>
      </c>
      <c r="AR80" s="163" t="e">
        <f t="shared" si="58"/>
        <v>#DIV/0!</v>
      </c>
      <c r="AS80" s="163" t="e">
        <f t="shared" si="59"/>
        <v>#DIV/0!</v>
      </c>
      <c r="AT80" s="163" t="e">
        <f t="shared" si="60"/>
        <v>#DIV/0!</v>
      </c>
      <c r="AU80" s="163" t="e">
        <f t="shared" si="61"/>
        <v>#DIV/0!</v>
      </c>
      <c r="AX80" s="89" t="str">
        <f t="shared" si="44"/>
        <v>1999 Q2</v>
      </c>
      <c r="AY80" s="286" t="e">
        <f t="shared" si="45"/>
        <v>#DIV/0!</v>
      </c>
      <c r="AZ80" s="287" t="e">
        <f t="shared" si="46"/>
        <v>#DIV/0!</v>
      </c>
      <c r="BA80" s="287">
        <v>1</v>
      </c>
      <c r="BB80" s="287">
        <f t="shared" si="47"/>
        <v>1</v>
      </c>
      <c r="BC80" s="287">
        <f t="shared" si="48"/>
        <v>0</v>
      </c>
      <c r="BD80" s="284"/>
      <c r="BE80" s="287" t="str">
        <f t="shared" si="49"/>
        <v>2013 Q4</v>
      </c>
      <c r="BF80" s="287" t="e">
        <f t="shared" si="50"/>
        <v>#DIV/0!</v>
      </c>
      <c r="BG80" s="287" t="e">
        <f t="shared" si="51"/>
        <v>#DIV/0!</v>
      </c>
      <c r="BH80" s="287">
        <f>Summary_AttrorTotal!H77/Summary_AttrorTotal!J77</f>
        <v>0.7209330883528462</v>
      </c>
      <c r="BI80" s="287">
        <f>Summary_AttrorTotal!I77/Summary_AttrorTotal!J77</f>
        <v>0.27906691164715397</v>
      </c>
    </row>
    <row r="81" spans="1:61" s="17" customFormat="1" ht="18">
      <c r="A81" s="89" t="str">
        <f>Tri_Incurred_AttrorTot!A72</f>
        <v>2014 Q1</v>
      </c>
      <c r="B81" s="89" t="str">
        <f t="shared" ref="B81:B108" si="63">IF(MATCH(A81,$A$21:$A$100)&gt;AP_FSR,A81,LastFSR)</f>
        <v>2014 Q1</v>
      </c>
      <c r="C81" s="208">
        <f>INDEX(Tri_Incurred_AttrorTot!$B72:$CC72,1,MATCH(B81,$A$21:$A$100)-$P81)/unit</f>
        <v>6338.8419999999996</v>
      </c>
      <c r="D81" s="208">
        <f>INDEX(Tri_Incurred_AttrorTot!$B72:$CC72,1,Tot_Acc_Per-$P81)/unit</f>
        <v>8886.2999999999993</v>
      </c>
      <c r="E81" s="87">
        <f t="shared" ref="E81:E108" si="64">D81-C81</f>
        <v>2547.4579999999996</v>
      </c>
      <c r="F81" s="87" t="e">
        <f>IF(AI81-FSR_M&gt;0,VLOOKUP((MATCH(LastFSR,$A$21:$A$100,1)-MATCH(A81,$A$21:$A$100,1))*3+3,$AI$21:$AU$100,5+MATCH(FSR_M,AN$16:$AU$16),0),VLOOKUP(3,$AI$21:$AU$100,5+MATCH((MATCH($D$16,$A$21:$A$100,1)-MATCH($A81,$A$21:$A$100,1))*3,$AN$16:$AU$16,1),0))*M81</f>
        <v>#DIV/0!</v>
      </c>
      <c r="G81" s="87" t="e">
        <f t="shared" ref="G81:G108" si="65">E81-F81</f>
        <v>#DIV/0!</v>
      </c>
      <c r="H81" s="88"/>
      <c r="J81" s="89" t="str">
        <f t="shared" ref="J81:J108" si="66">A81</f>
        <v>2014 Q1</v>
      </c>
      <c r="K81" s="87">
        <f t="shared" ref="K81:K108" si="67">D81</f>
        <v>8886.2999999999993</v>
      </c>
      <c r="L81" s="87" t="str">
        <f t="shared" ref="L81:L108" si="68">IF(ISERROR(M81),"",K81/AK81)</f>
        <v/>
      </c>
      <c r="M81" s="279" t="e">
        <f t="shared" ref="M81:M108" si="69">C81/VLOOKUP(IF((AI81-FSR_M)&gt;0,AI81-FSR_M,3),$AI$21:$AL$100,3,0)</f>
        <v>#DIV/0!</v>
      </c>
      <c r="N81" s="87" t="e">
        <f t="shared" ref="N81:N108" si="70">L81-M81</f>
        <v>#VALUE!</v>
      </c>
      <c r="O81" s="88" t="e">
        <f t="shared" ref="O81:O108" si="71">IF(N81=0,0,N81/M81)</f>
        <v>#VALUE!</v>
      </c>
      <c r="P81" s="744">
        <f t="shared" si="52"/>
        <v>60</v>
      </c>
      <c r="R81" s="100"/>
      <c r="S81" s="20"/>
      <c r="T81" s="911" t="s">
        <v>142</v>
      </c>
      <c r="U81" s="912"/>
      <c r="V81" s="912"/>
      <c r="W81" s="912"/>
      <c r="X81" s="912"/>
      <c r="Y81" s="912"/>
      <c r="Z81" s="20"/>
      <c r="AA81" s="61"/>
      <c r="AI81" s="89">
        <f t="shared" si="53"/>
        <v>6</v>
      </c>
      <c r="AJ81" s="121">
        <f>VLOOKUP(AI81,'User Entries'!$A$78:$E$157,3,0)</f>
        <v>0</v>
      </c>
      <c r="AK81" s="88" t="e">
        <f t="shared" si="43"/>
        <v>#DIV/0!</v>
      </c>
      <c r="AL81" s="121" t="e">
        <f t="shared" si="54"/>
        <v>#DIV/0!</v>
      </c>
      <c r="AN81" s="163" t="e">
        <f t="shared" si="55"/>
        <v>#DIV/0!</v>
      </c>
      <c r="AO81" s="163" t="e">
        <f t="shared" si="56"/>
        <v>#DIV/0!</v>
      </c>
      <c r="AP81" s="163" t="e">
        <f t="shared" si="57"/>
        <v>#DIV/0!</v>
      </c>
      <c r="AQ81" s="163" t="e">
        <f t="shared" si="62"/>
        <v>#DIV/0!</v>
      </c>
      <c r="AR81" s="163" t="e">
        <f t="shared" si="58"/>
        <v>#DIV/0!</v>
      </c>
      <c r="AS81" s="163" t="e">
        <f t="shared" si="59"/>
        <v>#DIV/0!</v>
      </c>
      <c r="AT81" s="163" t="e">
        <f t="shared" si="60"/>
        <v>#DIV/0!</v>
      </c>
      <c r="AU81" s="163" t="e">
        <f t="shared" si="61"/>
        <v>#DIV/0!</v>
      </c>
      <c r="AX81" s="89" t="str">
        <f t="shared" si="44"/>
        <v>1999 Q1</v>
      </c>
      <c r="AY81" s="286" t="e">
        <f t="shared" si="45"/>
        <v>#DIV/0!</v>
      </c>
      <c r="AZ81" s="287" t="e">
        <f t="shared" si="46"/>
        <v>#DIV/0!</v>
      </c>
      <c r="BA81" s="287">
        <v>1</v>
      </c>
      <c r="BB81" s="287">
        <f t="shared" si="47"/>
        <v>1</v>
      </c>
      <c r="BC81" s="287">
        <f t="shared" si="48"/>
        <v>0</v>
      </c>
      <c r="BD81" s="284"/>
      <c r="BE81" s="287" t="str">
        <f t="shared" si="49"/>
        <v>2014 Q1</v>
      </c>
      <c r="BF81" s="287" t="e">
        <f t="shared" si="50"/>
        <v>#DIV/0!</v>
      </c>
      <c r="BG81" s="287" t="e">
        <f t="shared" si="51"/>
        <v>#DIV/0!</v>
      </c>
      <c r="BH81" s="287">
        <f>Summary_AttrorTotal!H78/Summary_AttrorTotal!J78</f>
        <v>0.39004366271676627</v>
      </c>
      <c r="BI81" s="287">
        <f>Summary_AttrorTotal!I78/Summary_AttrorTotal!J78</f>
        <v>0.60995633728323384</v>
      </c>
    </row>
    <row r="82" spans="1:61" s="17" customFormat="1">
      <c r="A82" s="89" t="str">
        <f>Tri_Incurred_AttrorTot!A73</f>
        <v>2014 Q2</v>
      </c>
      <c r="B82" s="89" t="str">
        <f t="shared" si="63"/>
        <v>2014 Q2</v>
      </c>
      <c r="C82" s="208">
        <f>INDEX(Tri_Incurred_AttrorTot!$B73:$CC73,1,MATCH(B82,$A$21:$A$100)-$P82)/unit</f>
        <v>9744.0619999999999</v>
      </c>
      <c r="D82" s="208">
        <f>INDEX(Tri_Incurred_AttrorTot!$B73:$CC73,1,Tot_Acc_Per-$P82)/unit</f>
        <v>9744.0619999999999</v>
      </c>
      <c r="E82" s="87">
        <f t="shared" si="64"/>
        <v>0</v>
      </c>
      <c r="F82" s="87" t="e">
        <f>IF(AI82-FSR_M&gt;0,VLOOKUP((MATCH(LastFSR,$A$21:$A$100,1)-MATCH(A82,$A$21:$A$100,1))*3+3,$AI$21:$AU$100,5+MATCH(FSR_M,AN$16:$AU$16),0),VLOOKUP(3,$AI$21:$AU$100,5+MATCH((MATCH($D$16,$A$21:$A$100,1)-MATCH($A82,$A$21:$A$100,1))*3,$AN$16:$AU$16,1),0))*M82</f>
        <v>#N/A</v>
      </c>
      <c r="G82" s="87" t="e">
        <f t="shared" si="65"/>
        <v>#N/A</v>
      </c>
      <c r="H82" s="88"/>
      <c r="J82" s="89" t="str">
        <f t="shared" si="66"/>
        <v>2014 Q2</v>
      </c>
      <c r="K82" s="87">
        <f t="shared" si="67"/>
        <v>9744.0619999999999</v>
      </c>
      <c r="L82" s="87" t="str">
        <f t="shared" si="68"/>
        <v/>
      </c>
      <c r="M82" s="279" t="e">
        <f t="shared" si="69"/>
        <v>#DIV/0!</v>
      </c>
      <c r="N82" s="87" t="e">
        <f t="shared" si="70"/>
        <v>#VALUE!</v>
      </c>
      <c r="O82" s="88" t="e">
        <f t="shared" si="71"/>
        <v>#VALUE!</v>
      </c>
      <c r="P82" s="744">
        <f t="shared" si="52"/>
        <v>61</v>
      </c>
      <c r="R82" s="102"/>
      <c r="S82" s="20"/>
      <c r="T82" s="20"/>
      <c r="U82" s="20"/>
      <c r="V82" s="20"/>
      <c r="W82" s="20"/>
      <c r="X82" s="20"/>
      <c r="Y82" s="20"/>
      <c r="Z82" s="20"/>
      <c r="AA82" s="61"/>
      <c r="AI82" s="89">
        <f t="shared" si="53"/>
        <v>3</v>
      </c>
      <c r="AJ82" s="121">
        <f>VLOOKUP(AI82,'User Entries'!$A$78:$E$157,3,0)</f>
        <v>0</v>
      </c>
      <c r="AK82" s="88" t="e">
        <f t="shared" si="43"/>
        <v>#DIV/0!</v>
      </c>
      <c r="AL82" s="121" t="e">
        <f t="shared" si="54"/>
        <v>#DIV/0!</v>
      </c>
      <c r="AN82" s="163" t="e">
        <f t="shared" si="55"/>
        <v>#DIV/0!</v>
      </c>
      <c r="AO82" s="163" t="e">
        <f t="shared" si="56"/>
        <v>#DIV/0!</v>
      </c>
      <c r="AP82" s="163" t="e">
        <f t="shared" si="57"/>
        <v>#DIV/0!</v>
      </c>
      <c r="AQ82" s="163" t="e">
        <f t="shared" si="62"/>
        <v>#DIV/0!</v>
      </c>
      <c r="AR82" s="163" t="e">
        <f t="shared" si="58"/>
        <v>#DIV/0!</v>
      </c>
      <c r="AS82" s="163" t="e">
        <f t="shared" si="59"/>
        <v>#DIV/0!</v>
      </c>
      <c r="AT82" s="163" t="e">
        <f t="shared" si="60"/>
        <v>#DIV/0!</v>
      </c>
      <c r="AU82" s="163" t="e">
        <f t="shared" si="61"/>
        <v>#DIV/0!</v>
      </c>
      <c r="AX82" s="89" t="str">
        <f t="shared" si="44"/>
        <v/>
      </c>
      <c r="AY82" s="286" t="e">
        <f t="shared" si="45"/>
        <v>#N/A</v>
      </c>
      <c r="AZ82" s="287" t="e">
        <f t="shared" si="46"/>
        <v>#N/A</v>
      </c>
      <c r="BA82" s="287">
        <v>1</v>
      </c>
      <c r="BB82" s="287" t="e">
        <f t="shared" si="47"/>
        <v>#N/A</v>
      </c>
      <c r="BC82" s="287" t="e">
        <f t="shared" si="48"/>
        <v>#N/A</v>
      </c>
      <c r="BD82" s="284"/>
      <c r="BE82" s="287" t="str">
        <f t="shared" si="49"/>
        <v>2014 Q2</v>
      </c>
      <c r="BF82" s="287" t="e">
        <f t="shared" si="50"/>
        <v>#DIV/0!</v>
      </c>
      <c r="BG82" s="287" t="e">
        <f t="shared" si="51"/>
        <v>#N/A</v>
      </c>
      <c r="BH82" s="287">
        <f>Summary_AttrorTotal!H79/Summary_AttrorTotal!J79</f>
        <v>0.13215043171933841</v>
      </c>
      <c r="BI82" s="287">
        <f>Summary_AttrorTotal!I79/Summary_AttrorTotal!J79</f>
        <v>0.86784956828066151</v>
      </c>
    </row>
    <row r="83" spans="1:61" s="17" customFormat="1">
      <c r="A83" s="89" t="e">
        <f>Tri_Incurred_AttrorTot!A74</f>
        <v>#N/A</v>
      </c>
      <c r="B83" s="89" t="e">
        <f t="shared" si="63"/>
        <v>#N/A</v>
      </c>
      <c r="C83" s="208" t="e">
        <f>INDEX(Tri_Incurred_AttrorTot!$B74:$CC74,1,MATCH(B83,$A$21:$A$100)-$P83)/unit</f>
        <v>#N/A</v>
      </c>
      <c r="D83" s="208" t="e">
        <f>INDEX(Tri_Incurred_AttrorTot!$B74:$CC74,1,Tot_Acc_Per-$P83)/unit</f>
        <v>#N/A</v>
      </c>
      <c r="E83" s="87" t="e">
        <f t="shared" si="64"/>
        <v>#N/A</v>
      </c>
      <c r="F83" s="87" t="e">
        <f>IF(AI83-FSR_M&gt;0,VLOOKUP((MATCH(LastFSR,$A$21:$A$100,1)-MATCH(A83,$A$21:$A$100,1))*3+3,$AI$21:$AU$100,5+MATCH(FSR_M,AN$16:$AU$16),0),VLOOKUP(3,$AI$21:$AU$100,5+MATCH((MATCH($D$16,$A$21:$A$100,1)-MATCH($A83,$A$21:$A$100,1))*3,$AN$16:$AU$16,1),0))*M83</f>
        <v>#N/A</v>
      </c>
      <c r="G83" s="87" t="e">
        <f t="shared" si="65"/>
        <v>#N/A</v>
      </c>
      <c r="H83" s="88"/>
      <c r="J83" s="89" t="e">
        <f t="shared" si="66"/>
        <v>#N/A</v>
      </c>
      <c r="K83" s="87" t="e">
        <f t="shared" si="67"/>
        <v>#N/A</v>
      </c>
      <c r="L83" s="87" t="str">
        <f t="shared" si="68"/>
        <v/>
      </c>
      <c r="M83" s="279" t="e">
        <f t="shared" si="69"/>
        <v>#N/A</v>
      </c>
      <c r="N83" s="87" t="e">
        <f t="shared" si="70"/>
        <v>#VALUE!</v>
      </c>
      <c r="O83" s="88" t="e">
        <f t="shared" si="71"/>
        <v>#VALUE!</v>
      </c>
      <c r="P83" s="744">
        <f t="shared" si="52"/>
        <v>62</v>
      </c>
      <c r="R83" s="102"/>
      <c r="S83" s="20"/>
      <c r="T83" s="20"/>
      <c r="U83" s="20"/>
      <c r="V83" s="20"/>
      <c r="W83" s="20"/>
      <c r="X83" s="20"/>
      <c r="Y83" s="20"/>
      <c r="Z83" s="20"/>
      <c r="AA83" s="61"/>
      <c r="AI83" s="89">
        <f t="shared" si="53"/>
        <v>0</v>
      </c>
      <c r="AJ83" s="121" t="e">
        <f>VLOOKUP(AI83,'User Entries'!$A$78:$E$157,3,0)</f>
        <v>#N/A</v>
      </c>
      <c r="AK83" s="88" t="e">
        <f t="shared" si="43"/>
        <v>#N/A</v>
      </c>
      <c r="AL83" s="121" t="e">
        <f t="shared" si="54"/>
        <v>#N/A</v>
      </c>
      <c r="AN83" s="163" t="e">
        <f t="shared" si="55"/>
        <v>#DIV/0!</v>
      </c>
      <c r="AO83" s="163" t="e">
        <f t="shared" si="56"/>
        <v>#DIV/0!</v>
      </c>
      <c r="AP83" s="163" t="e">
        <f t="shared" si="57"/>
        <v>#DIV/0!</v>
      </c>
      <c r="AQ83" s="163" t="e">
        <f t="shared" si="62"/>
        <v>#DIV/0!</v>
      </c>
      <c r="AR83" s="163" t="e">
        <f t="shared" si="58"/>
        <v>#DIV/0!</v>
      </c>
      <c r="AS83" s="163" t="e">
        <f t="shared" si="59"/>
        <v>#DIV/0!</v>
      </c>
      <c r="AT83" s="163" t="e">
        <f t="shared" si="60"/>
        <v>#DIV/0!</v>
      </c>
      <c r="AU83" s="163" t="e">
        <f t="shared" si="61"/>
        <v>#DIV/0!</v>
      </c>
      <c r="AX83" s="89" t="str">
        <f t="shared" si="44"/>
        <v/>
      </c>
      <c r="AY83" s="286" t="e">
        <f t="shared" si="45"/>
        <v>#N/A</v>
      </c>
      <c r="AZ83" s="287" t="e">
        <f t="shared" si="46"/>
        <v>#N/A</v>
      </c>
      <c r="BA83" s="287">
        <v>1</v>
      </c>
      <c r="BB83" s="287" t="e">
        <f t="shared" si="47"/>
        <v>#N/A</v>
      </c>
      <c r="BC83" s="287" t="e">
        <f t="shared" si="48"/>
        <v>#N/A</v>
      </c>
      <c r="BD83" s="284"/>
      <c r="BE83" s="287" t="e">
        <f t="shared" si="49"/>
        <v>#N/A</v>
      </c>
      <c r="BF83" s="287" t="e">
        <f t="shared" si="50"/>
        <v>#N/A</v>
      </c>
      <c r="BG83" s="287" t="e">
        <f t="shared" si="51"/>
        <v>#N/A</v>
      </c>
      <c r="BH83" s="287" t="e">
        <f>Summary_AttrorTotal!H80/Summary_AttrorTotal!J80</f>
        <v>#N/A</v>
      </c>
      <c r="BI83" s="287" t="e">
        <f>Summary_AttrorTotal!I80/Summary_AttrorTotal!J80</f>
        <v>#N/A</v>
      </c>
    </row>
    <row r="84" spans="1:61" s="17" customFormat="1">
      <c r="A84" s="89" t="e">
        <f>Tri_Incurred_AttrorTot!A75</f>
        <v>#N/A</v>
      </c>
      <c r="B84" s="89" t="e">
        <f t="shared" si="63"/>
        <v>#N/A</v>
      </c>
      <c r="C84" s="208" t="e">
        <f>INDEX(Tri_Incurred_AttrorTot!$B75:$CC75,1,MATCH(B84,$A$21:$A$100)-$P84)/unit</f>
        <v>#N/A</v>
      </c>
      <c r="D84" s="208" t="e">
        <f>INDEX(Tri_Incurred_AttrorTot!$B75:$CC75,1,Tot_Acc_Per-$P84)/unit</f>
        <v>#VALUE!</v>
      </c>
      <c r="E84" s="87" t="e">
        <f t="shared" si="64"/>
        <v>#VALUE!</v>
      </c>
      <c r="F84" s="87" t="e">
        <f>IF(AI84-FSR_M&gt;0,VLOOKUP((MATCH(LastFSR,$A$21:$A$100,1)-MATCH(A84,$A$21:$A$100,1))*3+3,$AI$21:$AU$100,5+MATCH(FSR_M,AN$16:$AU$16),0),VLOOKUP(3,$AI$21:$AU$100,5+MATCH((MATCH($D$16,$A$21:$A$100,1)-MATCH($A84,$A$21:$A$100,1))*3,$AN$16:$AU$16,1),0))*M84</f>
        <v>#N/A</v>
      </c>
      <c r="G84" s="87" t="e">
        <f t="shared" si="65"/>
        <v>#VALUE!</v>
      </c>
      <c r="H84" s="88"/>
      <c r="J84" s="89" t="e">
        <f t="shared" si="66"/>
        <v>#N/A</v>
      </c>
      <c r="K84" s="87" t="e">
        <f t="shared" si="67"/>
        <v>#VALUE!</v>
      </c>
      <c r="L84" s="87" t="str">
        <f t="shared" si="68"/>
        <v/>
      </c>
      <c r="M84" s="279" t="e">
        <f t="shared" si="69"/>
        <v>#N/A</v>
      </c>
      <c r="N84" s="87" t="e">
        <f t="shared" si="70"/>
        <v>#VALUE!</v>
      </c>
      <c r="O84" s="88" t="e">
        <f t="shared" si="71"/>
        <v>#VALUE!</v>
      </c>
      <c r="P84" s="744">
        <f t="shared" si="52"/>
        <v>63</v>
      </c>
      <c r="R84" s="102"/>
      <c r="S84" s="18" t="s">
        <v>141</v>
      </c>
      <c r="T84" s="92" t="s">
        <v>116</v>
      </c>
      <c r="U84" s="19" t="s">
        <v>117</v>
      </c>
      <c r="V84" s="92" t="s">
        <v>118</v>
      </c>
      <c r="W84" s="19" t="s">
        <v>119</v>
      </c>
      <c r="X84" s="20"/>
      <c r="Y84" s="20"/>
      <c r="Z84" s="20"/>
      <c r="AA84" s="61"/>
      <c r="AI84" s="89">
        <f t="shared" si="53"/>
        <v>-3</v>
      </c>
      <c r="AJ84" s="121" t="e">
        <f>VLOOKUP(AI84,'User Entries'!$A$78:$E$157,3,0)</f>
        <v>#N/A</v>
      </c>
      <c r="AK84" s="88" t="e">
        <f t="shared" si="43"/>
        <v>#N/A</v>
      </c>
      <c r="AL84" s="121" t="e">
        <f t="shared" si="54"/>
        <v>#N/A</v>
      </c>
      <c r="AN84" s="163" t="e">
        <f t="shared" si="55"/>
        <v>#N/A</v>
      </c>
      <c r="AO84" s="163" t="e">
        <f t="shared" si="56"/>
        <v>#DIV/0!</v>
      </c>
      <c r="AP84" s="163" t="e">
        <f t="shared" si="57"/>
        <v>#DIV/0!</v>
      </c>
      <c r="AQ84" s="163" t="e">
        <f t="shared" si="62"/>
        <v>#DIV/0!</v>
      </c>
      <c r="AR84" s="163" t="e">
        <f t="shared" si="58"/>
        <v>#DIV/0!</v>
      </c>
      <c r="AS84" s="163" t="e">
        <f t="shared" si="59"/>
        <v>#DIV/0!</v>
      </c>
      <c r="AT84" s="163" t="e">
        <f t="shared" si="60"/>
        <v>#DIV/0!</v>
      </c>
      <c r="AU84" s="163" t="e">
        <f t="shared" si="61"/>
        <v>#DIV/0!</v>
      </c>
      <c r="AX84" s="89" t="str">
        <f t="shared" si="44"/>
        <v/>
      </c>
      <c r="AY84" s="286" t="e">
        <f t="shared" si="45"/>
        <v>#N/A</v>
      </c>
      <c r="AZ84" s="287" t="e">
        <f t="shared" si="46"/>
        <v>#N/A</v>
      </c>
      <c r="BA84" s="287">
        <v>1</v>
      </c>
      <c r="BB84" s="287" t="e">
        <f t="shared" si="47"/>
        <v>#N/A</v>
      </c>
      <c r="BC84" s="287" t="e">
        <f t="shared" si="48"/>
        <v>#N/A</v>
      </c>
      <c r="BD84" s="284"/>
      <c r="BE84" s="287" t="e">
        <f t="shared" si="49"/>
        <v>#N/A</v>
      </c>
      <c r="BF84" s="287" t="e">
        <f t="shared" si="50"/>
        <v>#VALUE!</v>
      </c>
      <c r="BG84" s="287" t="e">
        <f t="shared" si="51"/>
        <v>#N/A</v>
      </c>
      <c r="BH84" s="287" t="e">
        <f>Summary_AttrorTotal!H81/Summary_AttrorTotal!J81</f>
        <v>#VALUE!</v>
      </c>
      <c r="BI84" s="287" t="e">
        <f>Summary_AttrorTotal!I81/Summary_AttrorTotal!J81</f>
        <v>#VALUE!</v>
      </c>
    </row>
    <row r="85" spans="1:61" s="17" customFormat="1">
      <c r="A85" s="89" t="e">
        <f>Tri_Incurred_AttrorTot!A76</f>
        <v>#N/A</v>
      </c>
      <c r="B85" s="89" t="e">
        <f t="shared" si="63"/>
        <v>#N/A</v>
      </c>
      <c r="C85" s="208" t="e">
        <f>INDEX(Tri_Incurred_AttrorTot!$B76:$CC76,1,MATCH(B85,$A$21:$A$100)-$P85)/unit</f>
        <v>#N/A</v>
      </c>
      <c r="D85" s="208" t="e">
        <f>INDEX(Tri_Incurred_AttrorTot!$B76:$CC76,1,Tot_Acc_Per-$P85)/unit</f>
        <v>#VALUE!</v>
      </c>
      <c r="E85" s="87" t="e">
        <f t="shared" si="64"/>
        <v>#VALUE!</v>
      </c>
      <c r="F85" s="87" t="e">
        <f>IF(AI85-FSR_M&gt;0,VLOOKUP((MATCH(LastFSR,$A$21:$A$100,1)-MATCH(A85,$A$21:$A$100,1))*3+3,$AI$21:$AU$100,5+MATCH(FSR_M,AN$16:$AU$16),0),VLOOKUP(3,$AI$21:$AU$100,5+MATCH((MATCH($D$16,$A$21:$A$100,1)-MATCH($A85,$A$21:$A$100,1))*3,$AN$16:$AU$16,1),0))*M85</f>
        <v>#N/A</v>
      </c>
      <c r="G85" s="87" t="e">
        <f t="shared" si="65"/>
        <v>#VALUE!</v>
      </c>
      <c r="H85" s="88"/>
      <c r="J85" s="89" t="e">
        <f t="shared" si="66"/>
        <v>#N/A</v>
      </c>
      <c r="K85" s="87" t="e">
        <f t="shared" si="67"/>
        <v>#VALUE!</v>
      </c>
      <c r="L85" s="87" t="str">
        <f t="shared" si="68"/>
        <v/>
      </c>
      <c r="M85" s="279" t="e">
        <f t="shared" si="69"/>
        <v>#N/A</v>
      </c>
      <c r="N85" s="87" t="e">
        <f t="shared" si="70"/>
        <v>#VALUE!</v>
      </c>
      <c r="O85" s="88" t="e">
        <f t="shared" si="71"/>
        <v>#VALUE!</v>
      </c>
      <c r="P85" s="744">
        <f t="shared" si="52"/>
        <v>64</v>
      </c>
      <c r="R85" s="104"/>
      <c r="S85" s="20" t="e">
        <f>IF('User Entries'!#REF!='User Entries'!#REF!,'User Entries'!#REF!,'User Entries'!#REF!&amp;"/"&amp;'User Entries'!#REF!)</f>
        <v>#REF!</v>
      </c>
      <c r="T85" s="167" t="e">
        <f ca="1">SUM(INDIRECT(ADDRESS(ROW(L$20)+MATCH('User Entries'!#REF!,$A$21:$A$68),COLUMN(L35))&amp;":"&amp;ADDRESS(ROW(L$20)+MATCH('User Entries'!#REF!,$A$21:$A$68),COLUMN(L35))))</f>
        <v>#REF!</v>
      </c>
      <c r="U85" s="167" t="e">
        <f ca="1">SUM(INDIRECT(ADDRESS(ROW(M$20)+MATCH('User Entries'!#REF!,$A$21:$A$68),COLUMN(M35))&amp;":"&amp;ADDRESS(ROW(M$20)+MATCH('User Entries'!#REF!,$A$21:$A$68),COLUMN(M35))))</f>
        <v>#REF!</v>
      </c>
      <c r="V85" s="105" t="e">
        <f t="shared" ref="V85:V90" ca="1" si="72">T85-U85</f>
        <v>#REF!</v>
      </c>
      <c r="W85" s="168" t="e">
        <f t="shared" ref="W85:W90" ca="1" si="73">V85/U85</f>
        <v>#REF!</v>
      </c>
      <c r="X85" s="20"/>
      <c r="Y85" s="20"/>
      <c r="Z85" s="20"/>
      <c r="AA85" s="61"/>
      <c r="AI85" s="89">
        <f t="shared" si="53"/>
        <v>-6</v>
      </c>
      <c r="AJ85" s="121" t="e">
        <f>VLOOKUP(AI85,'User Entries'!$A$78:$E$157,3,0)</f>
        <v>#N/A</v>
      </c>
      <c r="AK85" s="88" t="e">
        <f t="shared" ref="AK85:AK100" si="74">1/AJ85</f>
        <v>#N/A</v>
      </c>
      <c r="AL85" s="121" t="e">
        <f t="shared" si="54"/>
        <v>#N/A</v>
      </c>
      <c r="AN85" s="163" t="e">
        <f t="shared" si="55"/>
        <v>#N/A</v>
      </c>
      <c r="AO85" s="163" t="e">
        <f t="shared" si="56"/>
        <v>#N/A</v>
      </c>
      <c r="AP85" s="163" t="e">
        <f t="shared" si="57"/>
        <v>#DIV/0!</v>
      </c>
      <c r="AQ85" s="163" t="e">
        <f t="shared" si="62"/>
        <v>#DIV/0!</v>
      </c>
      <c r="AR85" s="163" t="e">
        <f t="shared" si="58"/>
        <v>#DIV/0!</v>
      </c>
      <c r="AS85" s="163" t="e">
        <f t="shared" si="59"/>
        <v>#DIV/0!</v>
      </c>
      <c r="AT85" s="163" t="e">
        <f t="shared" si="60"/>
        <v>#DIV/0!</v>
      </c>
      <c r="AU85" s="163" t="e">
        <f t="shared" si="61"/>
        <v>#DIV/0!</v>
      </c>
      <c r="AX85" s="89" t="str">
        <f t="shared" ref="AX85:AX100" si="75">IF(ISERROR(A86),"",INDEX($A$21:$A$100,Tot_Acc_Per-P85-1,1))</f>
        <v/>
      </c>
      <c r="AY85" s="286" t="e">
        <f t="shared" ref="AY85:AY100" si="76">VLOOKUP(AX85,$BE$21:$BG$100,2,0)</f>
        <v>#N/A</v>
      </c>
      <c r="AZ85" s="287" t="e">
        <f t="shared" ref="AZ85:AZ100" si="77">VLOOKUP(AX85,$BE$21:$BG$100,3,0)</f>
        <v>#N/A</v>
      </c>
      <c r="BA85" s="287">
        <v>1</v>
      </c>
      <c r="BB85" s="287" t="e">
        <f t="shared" ref="BB85:BB100" si="78">VLOOKUP(AX85,$BE$21:$BI$100,4,0)</f>
        <v>#N/A</v>
      </c>
      <c r="BC85" s="287" t="e">
        <f t="shared" ref="BC85:BC100" si="79">VLOOKUP(AX85,$BE$21:$BI$100,5,0)</f>
        <v>#N/A</v>
      </c>
      <c r="BD85" s="284"/>
      <c r="BE85" s="287" t="e">
        <f t="shared" ref="BE85:BE100" si="80">A85</f>
        <v>#N/A</v>
      </c>
      <c r="BF85" s="287" t="e">
        <f t="shared" ref="BF85:BF100" si="81">D85/M85</f>
        <v>#VALUE!</v>
      </c>
      <c r="BG85" s="287" t="e">
        <f t="shared" ref="BG85:BG100" si="82">(C85+F85)/M85</f>
        <v>#N/A</v>
      </c>
      <c r="BH85" s="287" t="e">
        <f>Summary_AttrorTotal!H82/Summary_AttrorTotal!J82</f>
        <v>#VALUE!</v>
      </c>
      <c r="BI85" s="287" t="e">
        <f>Summary_AttrorTotal!I82/Summary_AttrorTotal!J82</f>
        <v>#VALUE!</v>
      </c>
    </row>
    <row r="86" spans="1:61" s="17" customFormat="1">
      <c r="A86" s="89" t="e">
        <f>Tri_Incurred_AttrorTot!A77</f>
        <v>#N/A</v>
      </c>
      <c r="B86" s="89" t="e">
        <f t="shared" si="63"/>
        <v>#N/A</v>
      </c>
      <c r="C86" s="208" t="e">
        <f>INDEX(Tri_Incurred_AttrorTot!$B77:$CC77,1,MATCH(B86,$A$21:$A$100)-$P86)/unit</f>
        <v>#N/A</v>
      </c>
      <c r="D86" s="208" t="e">
        <f>INDEX(Tri_Incurred_AttrorTot!$B77:$CC77,1,Tot_Acc_Per-$P86)/unit</f>
        <v>#VALUE!</v>
      </c>
      <c r="E86" s="87" t="e">
        <f t="shared" si="64"/>
        <v>#VALUE!</v>
      </c>
      <c r="F86" s="87" t="e">
        <f>IF(AI86-FSR_M&gt;0,VLOOKUP((MATCH(LastFSR,$A$21:$A$100,1)-MATCH(A86,$A$21:$A$100,1))*3+3,$AI$21:$AU$100,5+MATCH(FSR_M,AN$16:$AU$16),0),VLOOKUP(3,$AI$21:$AU$100,5+MATCH((MATCH($D$16,$A$21:$A$100,1)-MATCH($A86,$A$21:$A$100,1))*3,$AN$16:$AU$16,1),0))*M86</f>
        <v>#N/A</v>
      </c>
      <c r="G86" s="87" t="e">
        <f t="shared" si="65"/>
        <v>#VALUE!</v>
      </c>
      <c r="H86" s="88"/>
      <c r="J86" s="89" t="e">
        <f t="shared" si="66"/>
        <v>#N/A</v>
      </c>
      <c r="K86" s="87" t="e">
        <f t="shared" si="67"/>
        <v>#VALUE!</v>
      </c>
      <c r="L86" s="87" t="str">
        <f t="shared" si="68"/>
        <v/>
      </c>
      <c r="M86" s="279" t="e">
        <f t="shared" si="69"/>
        <v>#N/A</v>
      </c>
      <c r="N86" s="87" t="e">
        <f t="shared" si="70"/>
        <v>#VALUE!</v>
      </c>
      <c r="O86" s="88" t="e">
        <f t="shared" si="71"/>
        <v>#VALUE!</v>
      </c>
      <c r="P86" s="744">
        <f t="shared" si="52"/>
        <v>65</v>
      </c>
      <c r="R86" s="102"/>
      <c r="S86" s="20" t="e">
        <f>IF('User Entries'!#REF!='User Entries'!#REF!,'User Entries'!#REF!,'User Entries'!#REF!&amp;"/"&amp;'User Entries'!#REF!)</f>
        <v>#REF!</v>
      </c>
      <c r="T86" s="167" t="e">
        <f ca="1">SUM(INDIRECT(ADDRESS(ROW(L$20)+MATCH('User Entries'!#REF!,$A$21:$A$68),COLUMN(L36))&amp;":"&amp;ADDRESS(ROW(L$20)+MATCH('User Entries'!#REF!,$A$21:$A$68),COLUMN(L36))))</f>
        <v>#REF!</v>
      </c>
      <c r="U86" s="167" t="e">
        <f ca="1">SUM(INDIRECT(ADDRESS(ROW(M$20)+MATCH('User Entries'!#REF!,$A$21:$A$68),COLUMN(M36))&amp;":"&amp;ADDRESS(ROW(M$20)+MATCH('User Entries'!#REF!,$A$21:$A$68),COLUMN(M36))))</f>
        <v>#REF!</v>
      </c>
      <c r="V86" s="105" t="e">
        <f t="shared" ca="1" si="72"/>
        <v>#REF!</v>
      </c>
      <c r="W86" s="168" t="e">
        <f t="shared" ca="1" si="73"/>
        <v>#REF!</v>
      </c>
      <c r="X86" s="20"/>
      <c r="Y86" s="20"/>
      <c r="Z86" s="20"/>
      <c r="AA86" s="61"/>
      <c r="AI86" s="89">
        <f t="shared" ref="AI86:AI100" si="83">AI85-3</f>
        <v>-9</v>
      </c>
      <c r="AJ86" s="121" t="e">
        <f>VLOOKUP(AI86,'User Entries'!$A$78:$E$157,3,0)</f>
        <v>#N/A</v>
      </c>
      <c r="AK86" s="88" t="e">
        <f t="shared" si="74"/>
        <v>#N/A</v>
      </c>
      <c r="AL86" s="121" t="e">
        <f t="shared" ref="AL86:AL100" si="84">AJ86/AJ85</f>
        <v>#N/A</v>
      </c>
      <c r="AN86" s="163" t="e">
        <f t="shared" ref="AN86:AN100" si="85">AK85-AK86</f>
        <v>#N/A</v>
      </c>
      <c r="AO86" s="163" t="e">
        <f t="shared" si="56"/>
        <v>#N/A</v>
      </c>
      <c r="AP86" s="163" t="e">
        <f t="shared" si="57"/>
        <v>#N/A</v>
      </c>
      <c r="AQ86" s="163" t="e">
        <f t="shared" si="62"/>
        <v>#DIV/0!</v>
      </c>
      <c r="AR86" s="163" t="e">
        <f t="shared" si="58"/>
        <v>#DIV/0!</v>
      </c>
      <c r="AS86" s="163" t="e">
        <f t="shared" si="59"/>
        <v>#DIV/0!</v>
      </c>
      <c r="AT86" s="163" t="e">
        <f t="shared" si="60"/>
        <v>#DIV/0!</v>
      </c>
      <c r="AU86" s="163" t="e">
        <f t="shared" si="61"/>
        <v>#DIV/0!</v>
      </c>
      <c r="AX86" s="89" t="str">
        <f t="shared" si="75"/>
        <v/>
      </c>
      <c r="AY86" s="286" t="e">
        <f t="shared" si="76"/>
        <v>#N/A</v>
      </c>
      <c r="AZ86" s="287" t="e">
        <f t="shared" si="77"/>
        <v>#N/A</v>
      </c>
      <c r="BA86" s="287">
        <v>1</v>
      </c>
      <c r="BB86" s="287" t="e">
        <f t="shared" si="78"/>
        <v>#N/A</v>
      </c>
      <c r="BC86" s="287" t="e">
        <f t="shared" si="79"/>
        <v>#N/A</v>
      </c>
      <c r="BD86" s="284"/>
      <c r="BE86" s="287" t="e">
        <f t="shared" si="80"/>
        <v>#N/A</v>
      </c>
      <c r="BF86" s="287" t="e">
        <f t="shared" si="81"/>
        <v>#VALUE!</v>
      </c>
      <c r="BG86" s="287" t="e">
        <f t="shared" si="82"/>
        <v>#N/A</v>
      </c>
      <c r="BH86" s="287" t="e">
        <f>Summary_AttrorTotal!H83/Summary_AttrorTotal!J83</f>
        <v>#VALUE!</v>
      </c>
      <c r="BI86" s="287" t="e">
        <f>Summary_AttrorTotal!I83/Summary_AttrorTotal!J83</f>
        <v>#VALUE!</v>
      </c>
    </row>
    <row r="87" spans="1:61" s="17" customFormat="1">
      <c r="A87" s="89" t="e">
        <f>Tri_Incurred_AttrorTot!A78</f>
        <v>#N/A</v>
      </c>
      <c r="B87" s="89" t="e">
        <f t="shared" si="63"/>
        <v>#N/A</v>
      </c>
      <c r="C87" s="208" t="e">
        <f>INDEX(Tri_Incurred_AttrorTot!$B78:$CC78,1,MATCH(B87,$A$21:$A$100)-$P87)/unit</f>
        <v>#N/A</v>
      </c>
      <c r="D87" s="208" t="e">
        <f>INDEX(Tri_Incurred_AttrorTot!$B78:$CC78,1,Tot_Acc_Per-$P87)/unit</f>
        <v>#VALUE!</v>
      </c>
      <c r="E87" s="87" t="e">
        <f t="shared" si="64"/>
        <v>#VALUE!</v>
      </c>
      <c r="F87" s="87" t="e">
        <f>IF(AI87-FSR_M&gt;0,VLOOKUP((MATCH(LastFSR,$A$21:$A$100,1)-MATCH(A87,$A$21:$A$100,1))*3+3,$AI$21:$AU$100,5+MATCH(FSR_M,AN$16:$AU$16),0),VLOOKUP(3,$AI$21:$AU$100,5+MATCH((MATCH($D$16,$A$21:$A$100,1)-MATCH($A87,$A$21:$A$100,1))*3,$AN$16:$AU$16,1),0))*M87</f>
        <v>#N/A</v>
      </c>
      <c r="G87" s="87" t="e">
        <f t="shared" si="65"/>
        <v>#VALUE!</v>
      </c>
      <c r="H87" s="88"/>
      <c r="J87" s="89" t="e">
        <f t="shared" si="66"/>
        <v>#N/A</v>
      </c>
      <c r="K87" s="87" t="e">
        <f t="shared" si="67"/>
        <v>#VALUE!</v>
      </c>
      <c r="L87" s="87" t="str">
        <f t="shared" si="68"/>
        <v/>
      </c>
      <c r="M87" s="279" t="e">
        <f t="shared" si="69"/>
        <v>#N/A</v>
      </c>
      <c r="N87" s="87" t="e">
        <f t="shared" si="70"/>
        <v>#VALUE!</v>
      </c>
      <c r="O87" s="88" t="e">
        <f t="shared" si="71"/>
        <v>#VALUE!</v>
      </c>
      <c r="P87" s="744">
        <f t="shared" si="52"/>
        <v>66</v>
      </c>
      <c r="R87" s="83"/>
      <c r="S87" s="20" t="e">
        <f>IF('User Entries'!#REF!='User Entries'!#REF!,'User Entries'!#REF!,'User Entries'!#REF!&amp;"/"&amp;'User Entries'!#REF!)</f>
        <v>#REF!</v>
      </c>
      <c r="T87" s="167" t="e">
        <f ca="1">SUM(INDIRECT(ADDRESS(ROW(L$20)+MATCH('User Entries'!#REF!,$A$21:$A$68),COLUMN(L37))&amp;":"&amp;ADDRESS(ROW(L$20)+MATCH('User Entries'!#REF!,$A$21:$A$68),COLUMN(L37))))</f>
        <v>#REF!</v>
      </c>
      <c r="U87" s="167" t="e">
        <f ca="1">SUM(INDIRECT(ADDRESS(ROW(M$20)+MATCH('User Entries'!#REF!,$A$21:$A$68),COLUMN(M37))&amp;":"&amp;ADDRESS(ROW(M$20)+MATCH('User Entries'!#REF!,$A$21:$A$68),COLUMN(M37))))</f>
        <v>#REF!</v>
      </c>
      <c r="V87" s="105" t="e">
        <f t="shared" ca="1" si="72"/>
        <v>#REF!</v>
      </c>
      <c r="W87" s="168" t="e">
        <f t="shared" ca="1" si="73"/>
        <v>#REF!</v>
      </c>
      <c r="X87" s="20"/>
      <c r="Y87" s="20"/>
      <c r="Z87" s="20"/>
      <c r="AA87" s="61"/>
      <c r="AI87" s="89">
        <f t="shared" si="83"/>
        <v>-12</v>
      </c>
      <c r="AJ87" s="121" t="e">
        <f>VLOOKUP(AI87,'User Entries'!$A$78:$E$157,3,0)</f>
        <v>#N/A</v>
      </c>
      <c r="AK87" s="88" t="e">
        <f t="shared" si="74"/>
        <v>#N/A</v>
      </c>
      <c r="AL87" s="121" t="e">
        <f t="shared" si="84"/>
        <v>#N/A</v>
      </c>
      <c r="AN87" s="163" t="e">
        <f t="shared" si="85"/>
        <v>#N/A</v>
      </c>
      <c r="AO87" s="163" t="e">
        <f t="shared" ref="AO87:AO100" si="86">AK85-AK87</f>
        <v>#N/A</v>
      </c>
      <c r="AP87" s="163" t="e">
        <f t="shared" si="57"/>
        <v>#N/A</v>
      </c>
      <c r="AQ87" s="163" t="e">
        <f t="shared" si="62"/>
        <v>#N/A</v>
      </c>
      <c r="AR87" s="163" t="e">
        <f t="shared" si="58"/>
        <v>#DIV/0!</v>
      </c>
      <c r="AS87" s="163" t="e">
        <f t="shared" si="59"/>
        <v>#DIV/0!</v>
      </c>
      <c r="AT87" s="163" t="e">
        <f t="shared" si="60"/>
        <v>#DIV/0!</v>
      </c>
      <c r="AU87" s="163" t="e">
        <f t="shared" si="61"/>
        <v>#DIV/0!</v>
      </c>
      <c r="AX87" s="89" t="str">
        <f t="shared" si="75"/>
        <v/>
      </c>
      <c r="AY87" s="286" t="e">
        <f t="shared" si="76"/>
        <v>#N/A</v>
      </c>
      <c r="AZ87" s="287" t="e">
        <f t="shared" si="77"/>
        <v>#N/A</v>
      </c>
      <c r="BA87" s="287">
        <v>1</v>
      </c>
      <c r="BB87" s="287" t="e">
        <f t="shared" si="78"/>
        <v>#N/A</v>
      </c>
      <c r="BC87" s="287" t="e">
        <f t="shared" si="79"/>
        <v>#N/A</v>
      </c>
      <c r="BD87" s="284"/>
      <c r="BE87" s="287" t="e">
        <f t="shared" si="80"/>
        <v>#N/A</v>
      </c>
      <c r="BF87" s="287" t="e">
        <f t="shared" si="81"/>
        <v>#VALUE!</v>
      </c>
      <c r="BG87" s="287" t="e">
        <f t="shared" si="82"/>
        <v>#N/A</v>
      </c>
      <c r="BH87" s="287" t="e">
        <f>Summary_AttrorTotal!H84/Summary_AttrorTotal!J84</f>
        <v>#VALUE!</v>
      </c>
      <c r="BI87" s="287" t="e">
        <f>Summary_AttrorTotal!I84/Summary_AttrorTotal!J84</f>
        <v>#VALUE!</v>
      </c>
    </row>
    <row r="88" spans="1:61" s="17" customFormat="1">
      <c r="A88" s="89" t="e">
        <f>Tri_Incurred_AttrorTot!A79</f>
        <v>#N/A</v>
      </c>
      <c r="B88" s="89" t="e">
        <f t="shared" si="63"/>
        <v>#N/A</v>
      </c>
      <c r="C88" s="208" t="e">
        <f>INDEX(Tri_Incurred_AttrorTot!$B79:$CC79,1,MATCH(B88,$A$21:$A$100)-$P88)/unit</f>
        <v>#N/A</v>
      </c>
      <c r="D88" s="208" t="e">
        <f>INDEX(Tri_Incurred_AttrorTot!$B79:$CC79,1,Tot_Acc_Per-$P88)/unit</f>
        <v>#VALUE!</v>
      </c>
      <c r="E88" s="87" t="e">
        <f t="shared" si="64"/>
        <v>#VALUE!</v>
      </c>
      <c r="F88" s="87" t="e">
        <f>IF(AI88-FSR_M&gt;0,VLOOKUP((MATCH(LastFSR,$A$21:$A$100,1)-MATCH(A88,$A$21:$A$100,1))*3+3,$AI$21:$AU$100,5+MATCH(FSR_M,AN$16:$AU$16),0),VLOOKUP(3,$AI$21:$AU$100,5+MATCH((MATCH($D$16,$A$21:$A$100,1)-MATCH($A88,$A$21:$A$100,1))*3,$AN$16:$AU$16,1),0))*M88</f>
        <v>#N/A</v>
      </c>
      <c r="G88" s="87" t="e">
        <f t="shared" si="65"/>
        <v>#VALUE!</v>
      </c>
      <c r="H88" s="88"/>
      <c r="J88" s="89" t="e">
        <f t="shared" si="66"/>
        <v>#N/A</v>
      </c>
      <c r="K88" s="87" t="e">
        <f t="shared" si="67"/>
        <v>#VALUE!</v>
      </c>
      <c r="L88" s="87" t="str">
        <f t="shared" si="68"/>
        <v/>
      </c>
      <c r="M88" s="279" t="e">
        <f t="shared" si="69"/>
        <v>#N/A</v>
      </c>
      <c r="N88" s="87" t="e">
        <f t="shared" si="70"/>
        <v>#VALUE!</v>
      </c>
      <c r="O88" s="88" t="e">
        <f t="shared" si="71"/>
        <v>#VALUE!</v>
      </c>
      <c r="P88" s="744">
        <f t="shared" si="52"/>
        <v>67</v>
      </c>
      <c r="R88" s="83"/>
      <c r="S88" s="20" t="e">
        <f>IF('User Entries'!#REF!='User Entries'!#REF!,'User Entries'!#REF!,'User Entries'!#REF!&amp;"/"&amp;'User Entries'!#REF!)</f>
        <v>#REF!</v>
      </c>
      <c r="T88" s="167" t="e">
        <f ca="1">SUM(INDIRECT(ADDRESS(ROW(L$20)+MATCH('User Entries'!#REF!,$A$21:$A$68),COLUMN(L38))&amp;":"&amp;ADDRESS(ROW(L$20)+MATCH('User Entries'!#REF!,$A$21:$A$68),COLUMN(L38))))</f>
        <v>#REF!</v>
      </c>
      <c r="U88" s="167" t="e">
        <f ca="1">SUM(INDIRECT(ADDRESS(ROW(M$20)+MATCH('User Entries'!#REF!,$A$21:$A$68),COLUMN(M38))&amp;":"&amp;ADDRESS(ROW(M$20)+MATCH('User Entries'!#REF!,$A$21:$A$68),COLUMN(M38))))</f>
        <v>#REF!</v>
      </c>
      <c r="V88" s="105" t="e">
        <f t="shared" ca="1" si="72"/>
        <v>#REF!</v>
      </c>
      <c r="W88" s="168" t="e">
        <f t="shared" ca="1" si="73"/>
        <v>#REF!</v>
      </c>
      <c r="X88" s="20"/>
      <c r="Y88" s="20"/>
      <c r="Z88" s="20"/>
      <c r="AA88" s="61"/>
      <c r="AI88" s="89">
        <f t="shared" si="83"/>
        <v>-15</v>
      </c>
      <c r="AJ88" s="121" t="e">
        <f>VLOOKUP(AI88,'User Entries'!$A$78:$E$157,3,0)</f>
        <v>#N/A</v>
      </c>
      <c r="AK88" s="88" t="e">
        <f t="shared" si="74"/>
        <v>#N/A</v>
      </c>
      <c r="AL88" s="121" t="e">
        <f t="shared" si="84"/>
        <v>#N/A</v>
      </c>
      <c r="AN88" s="163" t="e">
        <f t="shared" si="85"/>
        <v>#N/A</v>
      </c>
      <c r="AO88" s="163" t="e">
        <f t="shared" si="86"/>
        <v>#N/A</v>
      </c>
      <c r="AP88" s="163" t="e">
        <f t="shared" ref="AP88:AP100" si="87">AK85-AK88</f>
        <v>#N/A</v>
      </c>
      <c r="AQ88" s="163" t="e">
        <f t="shared" si="62"/>
        <v>#N/A</v>
      </c>
      <c r="AR88" s="163" t="e">
        <f t="shared" si="58"/>
        <v>#N/A</v>
      </c>
      <c r="AS88" s="163" t="e">
        <f t="shared" si="59"/>
        <v>#DIV/0!</v>
      </c>
      <c r="AT88" s="163" t="e">
        <f t="shared" si="60"/>
        <v>#DIV/0!</v>
      </c>
      <c r="AU88" s="163" t="e">
        <f t="shared" si="61"/>
        <v>#DIV/0!</v>
      </c>
      <c r="AX88" s="89" t="str">
        <f t="shared" si="75"/>
        <v/>
      </c>
      <c r="AY88" s="286" t="e">
        <f t="shared" si="76"/>
        <v>#N/A</v>
      </c>
      <c r="AZ88" s="287" t="e">
        <f t="shared" si="77"/>
        <v>#N/A</v>
      </c>
      <c r="BA88" s="287">
        <v>1</v>
      </c>
      <c r="BB88" s="287" t="e">
        <f t="shared" si="78"/>
        <v>#N/A</v>
      </c>
      <c r="BC88" s="287" t="e">
        <f t="shared" si="79"/>
        <v>#N/A</v>
      </c>
      <c r="BD88" s="284"/>
      <c r="BE88" s="287" t="e">
        <f t="shared" si="80"/>
        <v>#N/A</v>
      </c>
      <c r="BF88" s="287" t="e">
        <f t="shared" si="81"/>
        <v>#VALUE!</v>
      </c>
      <c r="BG88" s="287" t="e">
        <f t="shared" si="82"/>
        <v>#N/A</v>
      </c>
      <c r="BH88" s="287" t="e">
        <f>Summary_AttrorTotal!H85/Summary_AttrorTotal!J85</f>
        <v>#VALUE!</v>
      </c>
      <c r="BI88" s="287" t="e">
        <f>Summary_AttrorTotal!I85/Summary_AttrorTotal!J85</f>
        <v>#VALUE!</v>
      </c>
    </row>
    <row r="89" spans="1:61" s="17" customFormat="1">
      <c r="A89" s="89" t="e">
        <f>Tri_Incurred_AttrorTot!A80</f>
        <v>#N/A</v>
      </c>
      <c r="B89" s="89" t="e">
        <f t="shared" si="63"/>
        <v>#N/A</v>
      </c>
      <c r="C89" s="208" t="e">
        <f>INDEX(Tri_Incurred_AttrorTot!$B80:$CC80,1,MATCH(B89,$A$21:$A$100)-$P89)/unit</f>
        <v>#N/A</v>
      </c>
      <c r="D89" s="208" t="e">
        <f>INDEX(Tri_Incurred_AttrorTot!$B80:$CC80,1,Tot_Acc_Per-$P89)/unit</f>
        <v>#VALUE!</v>
      </c>
      <c r="E89" s="87" t="e">
        <f t="shared" si="64"/>
        <v>#VALUE!</v>
      </c>
      <c r="F89" s="87" t="e">
        <f>IF(AI89-FSR_M&gt;0,VLOOKUP((MATCH(LastFSR,$A$21:$A$100,1)-MATCH(A89,$A$21:$A$100,1))*3+3,$AI$21:$AU$100,5+MATCH(FSR_M,AN$16:$AU$16),0),VLOOKUP(3,$AI$21:$AU$100,5+MATCH((MATCH($D$16,$A$21:$A$100,1)-MATCH($A89,$A$21:$A$100,1))*3,$AN$16:$AU$16,1),0))*M89</f>
        <v>#N/A</v>
      </c>
      <c r="G89" s="87" t="e">
        <f t="shared" si="65"/>
        <v>#VALUE!</v>
      </c>
      <c r="H89" s="88"/>
      <c r="J89" s="89" t="e">
        <f t="shared" si="66"/>
        <v>#N/A</v>
      </c>
      <c r="K89" s="87" t="e">
        <f t="shared" si="67"/>
        <v>#VALUE!</v>
      </c>
      <c r="L89" s="87" t="str">
        <f t="shared" si="68"/>
        <v/>
      </c>
      <c r="M89" s="279" t="e">
        <f t="shared" si="69"/>
        <v>#N/A</v>
      </c>
      <c r="N89" s="87" t="e">
        <f t="shared" si="70"/>
        <v>#VALUE!</v>
      </c>
      <c r="O89" s="88" t="e">
        <f t="shared" si="71"/>
        <v>#VALUE!</v>
      </c>
      <c r="P89" s="744">
        <f t="shared" si="52"/>
        <v>68</v>
      </c>
      <c r="R89" s="60"/>
      <c r="S89" s="20" t="e">
        <f>IF('User Entries'!#REF!='User Entries'!#REF!,'User Entries'!#REF!,'User Entries'!#REF!&amp;"/"&amp;'User Entries'!#REF!)</f>
        <v>#REF!</v>
      </c>
      <c r="T89" s="167" t="e">
        <f ca="1">SUM(INDIRECT(ADDRESS(ROW(L$20)+MATCH('User Entries'!#REF!,$A$21:$A$68),COLUMN(L39))&amp;":"&amp;ADDRESS(ROW(L$20)+MATCH('User Entries'!#REF!,$A$21:$A$68),COLUMN(L39))))</f>
        <v>#REF!</v>
      </c>
      <c r="U89" s="167" t="e">
        <f ca="1">SUM(INDIRECT(ADDRESS(ROW(M$20)+MATCH('User Entries'!#REF!,$A$21:$A$68),COLUMN(M39))&amp;":"&amp;ADDRESS(ROW(M$20)+MATCH('User Entries'!#REF!,$A$21:$A$68),COLUMN(M39))))</f>
        <v>#REF!</v>
      </c>
      <c r="V89" s="105" t="e">
        <f t="shared" ca="1" si="72"/>
        <v>#REF!</v>
      </c>
      <c r="W89" s="168" t="e">
        <f t="shared" ca="1" si="73"/>
        <v>#REF!</v>
      </c>
      <c r="X89" s="20"/>
      <c r="Y89" s="20"/>
      <c r="Z89" s="20"/>
      <c r="AA89" s="61"/>
      <c r="AI89" s="89">
        <f t="shared" si="83"/>
        <v>-18</v>
      </c>
      <c r="AJ89" s="121" t="e">
        <f>VLOOKUP(AI89,'User Entries'!$A$78:$E$157,3,0)</f>
        <v>#N/A</v>
      </c>
      <c r="AK89" s="88" t="e">
        <f t="shared" si="74"/>
        <v>#N/A</v>
      </c>
      <c r="AL89" s="121" t="e">
        <f t="shared" si="84"/>
        <v>#N/A</v>
      </c>
      <c r="AN89" s="163" t="e">
        <f t="shared" si="85"/>
        <v>#N/A</v>
      </c>
      <c r="AO89" s="163" t="e">
        <f t="shared" si="86"/>
        <v>#N/A</v>
      </c>
      <c r="AP89" s="163" t="e">
        <f t="shared" si="87"/>
        <v>#N/A</v>
      </c>
      <c r="AQ89" s="163" t="e">
        <f t="shared" si="62"/>
        <v>#N/A</v>
      </c>
      <c r="AR89" s="163" t="e">
        <f t="shared" si="58"/>
        <v>#N/A</v>
      </c>
      <c r="AS89" s="163" t="e">
        <f t="shared" si="59"/>
        <v>#N/A</v>
      </c>
      <c r="AT89" s="163" t="e">
        <f t="shared" si="60"/>
        <v>#DIV/0!</v>
      </c>
      <c r="AU89" s="163" t="e">
        <f t="shared" si="61"/>
        <v>#DIV/0!</v>
      </c>
      <c r="AX89" s="89" t="str">
        <f t="shared" si="75"/>
        <v/>
      </c>
      <c r="AY89" s="286" t="e">
        <f t="shared" si="76"/>
        <v>#N/A</v>
      </c>
      <c r="AZ89" s="287" t="e">
        <f t="shared" si="77"/>
        <v>#N/A</v>
      </c>
      <c r="BA89" s="287">
        <v>1</v>
      </c>
      <c r="BB89" s="287" t="e">
        <f t="shared" si="78"/>
        <v>#N/A</v>
      </c>
      <c r="BC89" s="287" t="e">
        <f t="shared" si="79"/>
        <v>#N/A</v>
      </c>
      <c r="BD89" s="284"/>
      <c r="BE89" s="287" t="e">
        <f t="shared" si="80"/>
        <v>#N/A</v>
      </c>
      <c r="BF89" s="287" t="e">
        <f t="shared" si="81"/>
        <v>#VALUE!</v>
      </c>
      <c r="BG89" s="287" t="e">
        <f t="shared" si="82"/>
        <v>#N/A</v>
      </c>
      <c r="BH89" s="287" t="e">
        <f>Summary_AttrorTotal!H86/Summary_AttrorTotal!J86</f>
        <v>#VALUE!</v>
      </c>
      <c r="BI89" s="287" t="e">
        <f>Summary_AttrorTotal!I86/Summary_AttrorTotal!J86</f>
        <v>#VALUE!</v>
      </c>
    </row>
    <row r="90" spans="1:61" s="17" customFormat="1">
      <c r="A90" s="89" t="e">
        <f>Tri_Incurred_AttrorTot!A81</f>
        <v>#N/A</v>
      </c>
      <c r="B90" s="89" t="e">
        <f t="shared" si="63"/>
        <v>#N/A</v>
      </c>
      <c r="C90" s="208" t="e">
        <f>INDEX(Tri_Incurred_AttrorTot!$B81:$CC81,1,MATCH(B90,$A$21:$A$100)-$P90)/unit</f>
        <v>#N/A</v>
      </c>
      <c r="D90" s="208" t="e">
        <f>INDEX(Tri_Incurred_AttrorTot!$B81:$CC81,1,Tot_Acc_Per-$P90)/unit</f>
        <v>#VALUE!</v>
      </c>
      <c r="E90" s="87" t="e">
        <f t="shared" si="64"/>
        <v>#VALUE!</v>
      </c>
      <c r="F90" s="87" t="e">
        <f>IF(AI90-FSR_M&gt;0,VLOOKUP((MATCH(LastFSR,$A$21:$A$100,1)-MATCH(A90,$A$21:$A$100,1))*3+3,$AI$21:$AU$100,5+MATCH(FSR_M,AN$16:$AU$16),0),VLOOKUP(3,$AI$21:$AU$100,5+MATCH((MATCH($D$16,$A$21:$A$100,1)-MATCH($A90,$A$21:$A$100,1))*3,$AN$16:$AU$16,1),0))*M90</f>
        <v>#N/A</v>
      </c>
      <c r="G90" s="87" t="e">
        <f t="shared" si="65"/>
        <v>#VALUE!</v>
      </c>
      <c r="H90" s="88"/>
      <c r="J90" s="89" t="e">
        <f t="shared" si="66"/>
        <v>#N/A</v>
      </c>
      <c r="K90" s="87" t="e">
        <f t="shared" si="67"/>
        <v>#VALUE!</v>
      </c>
      <c r="L90" s="87" t="str">
        <f t="shared" si="68"/>
        <v/>
      </c>
      <c r="M90" s="279" t="e">
        <f t="shared" si="69"/>
        <v>#N/A</v>
      </c>
      <c r="N90" s="87" t="e">
        <f t="shared" si="70"/>
        <v>#VALUE!</v>
      </c>
      <c r="O90" s="88" t="e">
        <f t="shared" si="71"/>
        <v>#VALUE!</v>
      </c>
      <c r="P90" s="744">
        <f t="shared" si="52"/>
        <v>69</v>
      </c>
      <c r="R90" s="60"/>
      <c r="S90" s="20" t="s">
        <v>6</v>
      </c>
      <c r="T90" s="167" t="e">
        <f ca="1">SUM(T85:T89)</f>
        <v>#REF!</v>
      </c>
      <c r="U90" s="167" t="e">
        <f ca="1">SUM(U85:U89)</f>
        <v>#REF!</v>
      </c>
      <c r="V90" s="105" t="e">
        <f t="shared" ca="1" si="72"/>
        <v>#REF!</v>
      </c>
      <c r="W90" s="168" t="e">
        <f t="shared" ca="1" si="73"/>
        <v>#REF!</v>
      </c>
      <c r="X90" s="20"/>
      <c r="Y90" s="20"/>
      <c r="Z90" s="20"/>
      <c r="AA90" s="61"/>
      <c r="AI90" s="89">
        <f t="shared" si="83"/>
        <v>-21</v>
      </c>
      <c r="AJ90" s="121" t="e">
        <f>VLOOKUP(AI90,'User Entries'!$A$78:$E$157,3,0)</f>
        <v>#N/A</v>
      </c>
      <c r="AK90" s="88" t="e">
        <f t="shared" si="74"/>
        <v>#N/A</v>
      </c>
      <c r="AL90" s="121" t="e">
        <f t="shared" si="84"/>
        <v>#N/A</v>
      </c>
      <c r="AN90" s="163" t="e">
        <f t="shared" si="85"/>
        <v>#N/A</v>
      </c>
      <c r="AO90" s="163" t="e">
        <f t="shared" si="86"/>
        <v>#N/A</v>
      </c>
      <c r="AP90" s="163" t="e">
        <f t="shared" si="87"/>
        <v>#N/A</v>
      </c>
      <c r="AQ90" s="163" t="e">
        <f t="shared" si="62"/>
        <v>#N/A</v>
      </c>
      <c r="AR90" s="163" t="e">
        <f t="shared" ref="AR90:AR100" si="88">$AK85-$AK90</f>
        <v>#N/A</v>
      </c>
      <c r="AS90" s="163" t="e">
        <f t="shared" si="59"/>
        <v>#N/A</v>
      </c>
      <c r="AT90" s="163" t="e">
        <f t="shared" si="60"/>
        <v>#N/A</v>
      </c>
      <c r="AU90" s="163" t="e">
        <f t="shared" si="61"/>
        <v>#DIV/0!</v>
      </c>
      <c r="AX90" s="89" t="str">
        <f t="shared" si="75"/>
        <v/>
      </c>
      <c r="AY90" s="286" t="e">
        <f t="shared" si="76"/>
        <v>#N/A</v>
      </c>
      <c r="AZ90" s="287" t="e">
        <f t="shared" si="77"/>
        <v>#N/A</v>
      </c>
      <c r="BA90" s="287">
        <v>1</v>
      </c>
      <c r="BB90" s="287" t="e">
        <f t="shared" si="78"/>
        <v>#N/A</v>
      </c>
      <c r="BC90" s="287" t="e">
        <f t="shared" si="79"/>
        <v>#N/A</v>
      </c>
      <c r="BD90" s="284"/>
      <c r="BE90" s="287" t="e">
        <f t="shared" si="80"/>
        <v>#N/A</v>
      </c>
      <c r="BF90" s="287" t="e">
        <f t="shared" si="81"/>
        <v>#VALUE!</v>
      </c>
      <c r="BG90" s="287" t="e">
        <f t="shared" si="82"/>
        <v>#N/A</v>
      </c>
      <c r="BH90" s="287" t="e">
        <f>Summary_AttrorTotal!H87/Summary_AttrorTotal!J87</f>
        <v>#VALUE!</v>
      </c>
      <c r="BI90" s="287" t="e">
        <f>Summary_AttrorTotal!I87/Summary_AttrorTotal!J87</f>
        <v>#VALUE!</v>
      </c>
    </row>
    <row r="91" spans="1:61" s="17" customFormat="1">
      <c r="A91" s="89" t="e">
        <f>Tri_Incurred_AttrorTot!A82</f>
        <v>#N/A</v>
      </c>
      <c r="B91" s="89" t="e">
        <f t="shared" si="63"/>
        <v>#N/A</v>
      </c>
      <c r="C91" s="208" t="e">
        <f>INDEX(Tri_Incurred_AttrorTot!$B82:$CC82,1,MATCH(B91,$A$21:$A$100)-$P91)/unit</f>
        <v>#N/A</v>
      </c>
      <c r="D91" s="208" t="e">
        <f>INDEX(Tri_Incurred_AttrorTot!$B82:$CC82,1,Tot_Acc_Per-$P91)/unit</f>
        <v>#VALUE!</v>
      </c>
      <c r="E91" s="87" t="e">
        <f t="shared" si="64"/>
        <v>#VALUE!</v>
      </c>
      <c r="F91" s="87" t="e">
        <f>IF(AI91-FSR_M&gt;0,VLOOKUP((MATCH(LastFSR,$A$21:$A$100,1)-MATCH(A91,$A$21:$A$100,1))*3+3,$AI$21:$AU$100,5+MATCH(FSR_M,AN$16:$AU$16),0),VLOOKUP(3,$AI$21:$AU$100,5+MATCH((MATCH($D$16,$A$21:$A$100,1)-MATCH($A91,$A$21:$A$100,1))*3,$AN$16:$AU$16,1),0))*M91</f>
        <v>#N/A</v>
      </c>
      <c r="G91" s="87" t="e">
        <f t="shared" si="65"/>
        <v>#VALUE!</v>
      </c>
      <c r="H91" s="88"/>
      <c r="J91" s="89" t="e">
        <f t="shared" si="66"/>
        <v>#N/A</v>
      </c>
      <c r="K91" s="87" t="e">
        <f t="shared" si="67"/>
        <v>#VALUE!</v>
      </c>
      <c r="L91" s="87" t="str">
        <f t="shared" si="68"/>
        <v/>
      </c>
      <c r="M91" s="279" t="e">
        <f t="shared" si="69"/>
        <v>#N/A</v>
      </c>
      <c r="N91" s="87" t="e">
        <f t="shared" si="70"/>
        <v>#VALUE!</v>
      </c>
      <c r="O91" s="88" t="e">
        <f t="shared" si="71"/>
        <v>#VALUE!</v>
      </c>
      <c r="P91" s="744">
        <f t="shared" si="52"/>
        <v>70</v>
      </c>
      <c r="R91" s="60"/>
      <c r="S91" s="20"/>
      <c r="T91" s="20"/>
      <c r="U91" s="20"/>
      <c r="V91" s="20"/>
      <c r="W91" s="20"/>
      <c r="X91" s="20"/>
      <c r="Y91" s="20"/>
      <c r="Z91" s="20"/>
      <c r="AA91" s="61"/>
      <c r="AI91" s="89">
        <f t="shared" si="83"/>
        <v>-24</v>
      </c>
      <c r="AJ91" s="121" t="e">
        <f>VLOOKUP(AI91,'User Entries'!$A$78:$E$157,3,0)</f>
        <v>#N/A</v>
      </c>
      <c r="AK91" s="88" t="e">
        <f t="shared" si="74"/>
        <v>#N/A</v>
      </c>
      <c r="AL91" s="121" t="e">
        <f t="shared" si="84"/>
        <v>#N/A</v>
      </c>
      <c r="AN91" s="163" t="e">
        <f t="shared" si="85"/>
        <v>#N/A</v>
      </c>
      <c r="AO91" s="163" t="e">
        <f t="shared" si="86"/>
        <v>#N/A</v>
      </c>
      <c r="AP91" s="163" t="e">
        <f t="shared" si="87"/>
        <v>#N/A</v>
      </c>
      <c r="AQ91" s="163" t="e">
        <f t="shared" si="62"/>
        <v>#N/A</v>
      </c>
      <c r="AR91" s="163" t="e">
        <f t="shared" si="88"/>
        <v>#N/A</v>
      </c>
      <c r="AS91" s="163" t="e">
        <f t="shared" ref="AS91:AS100" si="89">$AK85-$AK91</f>
        <v>#N/A</v>
      </c>
      <c r="AT91" s="163" t="e">
        <f t="shared" si="60"/>
        <v>#N/A</v>
      </c>
      <c r="AU91" s="163" t="e">
        <f t="shared" si="61"/>
        <v>#N/A</v>
      </c>
      <c r="AX91" s="89" t="str">
        <f t="shared" si="75"/>
        <v/>
      </c>
      <c r="AY91" s="286" t="e">
        <f t="shared" si="76"/>
        <v>#N/A</v>
      </c>
      <c r="AZ91" s="287" t="e">
        <f t="shared" si="77"/>
        <v>#N/A</v>
      </c>
      <c r="BA91" s="287">
        <v>1</v>
      </c>
      <c r="BB91" s="287" t="e">
        <f t="shared" si="78"/>
        <v>#N/A</v>
      </c>
      <c r="BC91" s="287" t="e">
        <f t="shared" si="79"/>
        <v>#N/A</v>
      </c>
      <c r="BD91" s="284"/>
      <c r="BE91" s="287" t="e">
        <f t="shared" si="80"/>
        <v>#N/A</v>
      </c>
      <c r="BF91" s="287" t="e">
        <f t="shared" si="81"/>
        <v>#VALUE!</v>
      </c>
      <c r="BG91" s="287" t="e">
        <f t="shared" si="82"/>
        <v>#N/A</v>
      </c>
      <c r="BH91" s="287" t="e">
        <f>Summary_AttrorTotal!H88/Summary_AttrorTotal!J88</f>
        <v>#VALUE!</v>
      </c>
      <c r="BI91" s="287" t="e">
        <f>Summary_AttrorTotal!I88/Summary_AttrorTotal!J88</f>
        <v>#VALUE!</v>
      </c>
    </row>
    <row r="92" spans="1:61" s="17" customFormat="1">
      <c r="A92" s="89" t="e">
        <f>Tri_Incurred_AttrorTot!A83</f>
        <v>#N/A</v>
      </c>
      <c r="B92" s="89" t="e">
        <f t="shared" si="63"/>
        <v>#N/A</v>
      </c>
      <c r="C92" s="208" t="e">
        <f>INDEX(Tri_Incurred_AttrorTot!$B83:$CC83,1,MATCH(B92,$A$21:$A$100)-$P92)/unit</f>
        <v>#N/A</v>
      </c>
      <c r="D92" s="208" t="e">
        <f>INDEX(Tri_Incurred_AttrorTot!$B83:$CC83,1,Tot_Acc_Per-$P92)/unit</f>
        <v>#VALUE!</v>
      </c>
      <c r="E92" s="87" t="e">
        <f t="shared" si="64"/>
        <v>#VALUE!</v>
      </c>
      <c r="F92" s="87" t="e">
        <f>IF(AI92-FSR_M&gt;0,VLOOKUP((MATCH(LastFSR,$A$21:$A$100,1)-MATCH(A92,$A$21:$A$100,1))*3+3,$AI$21:$AU$100,5+MATCH(FSR_M,AN$16:$AU$16),0),VLOOKUP(3,$AI$21:$AU$100,5+MATCH((MATCH($D$16,$A$21:$A$100,1)-MATCH($A92,$A$21:$A$100,1))*3,$AN$16:$AU$16,1),0))*M92</f>
        <v>#N/A</v>
      </c>
      <c r="G92" s="87" t="e">
        <f t="shared" si="65"/>
        <v>#VALUE!</v>
      </c>
      <c r="H92" s="88"/>
      <c r="J92" s="89" t="e">
        <f t="shared" si="66"/>
        <v>#N/A</v>
      </c>
      <c r="K92" s="87" t="e">
        <f t="shared" si="67"/>
        <v>#VALUE!</v>
      </c>
      <c r="L92" s="87" t="str">
        <f t="shared" si="68"/>
        <v/>
      </c>
      <c r="M92" s="279" t="e">
        <f t="shared" si="69"/>
        <v>#N/A</v>
      </c>
      <c r="N92" s="87" t="e">
        <f t="shared" si="70"/>
        <v>#VALUE!</v>
      </c>
      <c r="O92" s="88" t="e">
        <f t="shared" si="71"/>
        <v>#VALUE!</v>
      </c>
      <c r="P92" s="744">
        <f t="shared" si="52"/>
        <v>71</v>
      </c>
      <c r="R92" s="60"/>
      <c r="S92" s="20"/>
      <c r="T92" s="20"/>
      <c r="U92" s="20"/>
      <c r="V92" s="20"/>
      <c r="W92" s="20"/>
      <c r="X92" s="20"/>
      <c r="Y92" s="20"/>
      <c r="Z92" s="20"/>
      <c r="AA92" s="61"/>
      <c r="AI92" s="89">
        <f t="shared" si="83"/>
        <v>-27</v>
      </c>
      <c r="AJ92" s="121" t="e">
        <f>VLOOKUP(AI92,'User Entries'!$A$78:$E$157,3,0)</f>
        <v>#N/A</v>
      </c>
      <c r="AK92" s="88" t="e">
        <f t="shared" si="74"/>
        <v>#N/A</v>
      </c>
      <c r="AL92" s="121" t="e">
        <f t="shared" si="84"/>
        <v>#N/A</v>
      </c>
      <c r="AN92" s="163" t="e">
        <f t="shared" si="85"/>
        <v>#N/A</v>
      </c>
      <c r="AO92" s="163" t="e">
        <f t="shared" si="86"/>
        <v>#N/A</v>
      </c>
      <c r="AP92" s="163" t="e">
        <f t="shared" si="87"/>
        <v>#N/A</v>
      </c>
      <c r="AQ92" s="163" t="e">
        <f t="shared" si="62"/>
        <v>#N/A</v>
      </c>
      <c r="AR92" s="163" t="e">
        <f t="shared" si="88"/>
        <v>#N/A</v>
      </c>
      <c r="AS92" s="163" t="e">
        <f t="shared" si="89"/>
        <v>#N/A</v>
      </c>
      <c r="AT92" s="163" t="e">
        <f t="shared" ref="AT92:AT100" si="90">$AK85-$AK92</f>
        <v>#N/A</v>
      </c>
      <c r="AU92" s="163" t="e">
        <f t="shared" si="61"/>
        <v>#N/A</v>
      </c>
      <c r="AX92" s="89" t="str">
        <f t="shared" si="75"/>
        <v/>
      </c>
      <c r="AY92" s="286" t="e">
        <f t="shared" si="76"/>
        <v>#N/A</v>
      </c>
      <c r="AZ92" s="287" t="e">
        <f t="shared" si="77"/>
        <v>#N/A</v>
      </c>
      <c r="BA92" s="287">
        <v>1</v>
      </c>
      <c r="BB92" s="287" t="e">
        <f t="shared" si="78"/>
        <v>#N/A</v>
      </c>
      <c r="BC92" s="287" t="e">
        <f t="shared" si="79"/>
        <v>#N/A</v>
      </c>
      <c r="BD92" s="284"/>
      <c r="BE92" s="287" t="e">
        <f t="shared" si="80"/>
        <v>#N/A</v>
      </c>
      <c r="BF92" s="287" t="e">
        <f t="shared" si="81"/>
        <v>#VALUE!</v>
      </c>
      <c r="BG92" s="287" t="e">
        <f t="shared" si="82"/>
        <v>#N/A</v>
      </c>
      <c r="BH92" s="287" t="e">
        <f>Summary_AttrorTotal!H89/Summary_AttrorTotal!J89</f>
        <v>#VALUE!</v>
      </c>
      <c r="BI92" s="287" t="e">
        <f>Summary_AttrorTotal!I89/Summary_AttrorTotal!J89</f>
        <v>#VALUE!</v>
      </c>
    </row>
    <row r="93" spans="1:61" s="17" customFormat="1">
      <c r="A93" s="89" t="e">
        <f>Tri_Incurred_AttrorTot!A84</f>
        <v>#N/A</v>
      </c>
      <c r="B93" s="89" t="e">
        <f t="shared" si="63"/>
        <v>#N/A</v>
      </c>
      <c r="C93" s="208" t="e">
        <f>INDEX(Tri_Incurred_AttrorTot!$B84:$CC84,1,MATCH(B93,$A$21:$A$100)-$P93)/unit</f>
        <v>#N/A</v>
      </c>
      <c r="D93" s="208" t="e">
        <f>INDEX(Tri_Incurred_AttrorTot!$B84:$CC84,1,Tot_Acc_Per-$P93)/unit</f>
        <v>#VALUE!</v>
      </c>
      <c r="E93" s="87" t="e">
        <f t="shared" si="64"/>
        <v>#VALUE!</v>
      </c>
      <c r="F93" s="87" t="e">
        <f>IF(AI93-FSR_M&gt;0,VLOOKUP((MATCH(LastFSR,$A$21:$A$100,1)-MATCH(A93,$A$21:$A$100,1))*3+3,$AI$21:$AU$100,5+MATCH(FSR_M,AN$16:$AU$16),0),VLOOKUP(3,$AI$21:$AU$100,5+MATCH((MATCH($D$16,$A$21:$A$100,1)-MATCH($A93,$A$21:$A$100,1))*3,$AN$16:$AU$16,1),0))*M93</f>
        <v>#N/A</v>
      </c>
      <c r="G93" s="87" t="e">
        <f t="shared" si="65"/>
        <v>#VALUE!</v>
      </c>
      <c r="H93" s="88"/>
      <c r="J93" s="89" t="e">
        <f t="shared" si="66"/>
        <v>#N/A</v>
      </c>
      <c r="K93" s="87" t="e">
        <f t="shared" si="67"/>
        <v>#VALUE!</v>
      </c>
      <c r="L93" s="87" t="str">
        <f t="shared" si="68"/>
        <v/>
      </c>
      <c r="M93" s="279" t="e">
        <f t="shared" si="69"/>
        <v>#N/A</v>
      </c>
      <c r="N93" s="87" t="e">
        <f t="shared" si="70"/>
        <v>#VALUE!</v>
      </c>
      <c r="O93" s="88" t="e">
        <f t="shared" si="71"/>
        <v>#VALUE!</v>
      </c>
      <c r="P93" s="744">
        <f t="shared" si="52"/>
        <v>72</v>
      </c>
      <c r="R93" s="60"/>
      <c r="S93" s="20"/>
      <c r="T93" s="20"/>
      <c r="U93" s="20"/>
      <c r="V93" s="20"/>
      <c r="W93" s="20"/>
      <c r="X93" s="20"/>
      <c r="Y93" s="20"/>
      <c r="Z93" s="20"/>
      <c r="AA93" s="61"/>
      <c r="AI93" s="89">
        <f t="shared" si="83"/>
        <v>-30</v>
      </c>
      <c r="AJ93" s="121" t="e">
        <f>VLOOKUP(AI93,'User Entries'!$A$78:$E$157,3,0)</f>
        <v>#N/A</v>
      </c>
      <c r="AK93" s="88" t="e">
        <f t="shared" si="74"/>
        <v>#N/A</v>
      </c>
      <c r="AL93" s="121" t="e">
        <f t="shared" si="84"/>
        <v>#N/A</v>
      </c>
      <c r="AN93" s="163" t="e">
        <f t="shared" si="85"/>
        <v>#N/A</v>
      </c>
      <c r="AO93" s="163" t="e">
        <f t="shared" si="86"/>
        <v>#N/A</v>
      </c>
      <c r="AP93" s="163" t="e">
        <f t="shared" si="87"/>
        <v>#N/A</v>
      </c>
      <c r="AQ93" s="163" t="e">
        <f t="shared" si="62"/>
        <v>#N/A</v>
      </c>
      <c r="AR93" s="163" t="e">
        <f t="shared" si="88"/>
        <v>#N/A</v>
      </c>
      <c r="AS93" s="163" t="e">
        <f t="shared" si="89"/>
        <v>#N/A</v>
      </c>
      <c r="AT93" s="163" t="e">
        <f t="shared" si="90"/>
        <v>#N/A</v>
      </c>
      <c r="AU93" s="163" t="e">
        <f t="shared" ref="AU93:AU100" si="91">$AK85-$AK93</f>
        <v>#N/A</v>
      </c>
      <c r="AX93" s="89" t="str">
        <f t="shared" si="75"/>
        <v/>
      </c>
      <c r="AY93" s="286" t="e">
        <f t="shared" si="76"/>
        <v>#N/A</v>
      </c>
      <c r="AZ93" s="287" t="e">
        <f t="shared" si="77"/>
        <v>#N/A</v>
      </c>
      <c r="BA93" s="287">
        <v>1</v>
      </c>
      <c r="BB93" s="287" t="e">
        <f t="shared" si="78"/>
        <v>#N/A</v>
      </c>
      <c r="BC93" s="287" t="e">
        <f t="shared" si="79"/>
        <v>#N/A</v>
      </c>
      <c r="BD93" s="284"/>
      <c r="BE93" s="287" t="e">
        <f t="shared" si="80"/>
        <v>#N/A</v>
      </c>
      <c r="BF93" s="287" t="e">
        <f t="shared" si="81"/>
        <v>#VALUE!</v>
      </c>
      <c r="BG93" s="287" t="e">
        <f t="shared" si="82"/>
        <v>#N/A</v>
      </c>
      <c r="BH93" s="287" t="e">
        <f>Summary_AttrorTotal!H90/Summary_AttrorTotal!J90</f>
        <v>#VALUE!</v>
      </c>
      <c r="BI93" s="287" t="e">
        <f>Summary_AttrorTotal!I90/Summary_AttrorTotal!J90</f>
        <v>#VALUE!</v>
      </c>
    </row>
    <row r="94" spans="1:61" s="17" customFormat="1">
      <c r="A94" s="89" t="e">
        <f>Tri_Incurred_AttrorTot!A85</f>
        <v>#N/A</v>
      </c>
      <c r="B94" s="89" t="e">
        <f t="shared" si="63"/>
        <v>#N/A</v>
      </c>
      <c r="C94" s="208" t="e">
        <f>INDEX(Tri_Incurred_AttrorTot!$B85:$CC85,1,MATCH(B94,$A$21:$A$100)-$P94)/unit</f>
        <v>#N/A</v>
      </c>
      <c r="D94" s="208" t="e">
        <f>INDEX(Tri_Incurred_AttrorTot!$B85:$CC85,1,Tot_Acc_Per-$P94)/unit</f>
        <v>#VALUE!</v>
      </c>
      <c r="E94" s="87" t="e">
        <f t="shared" si="64"/>
        <v>#VALUE!</v>
      </c>
      <c r="F94" s="87" t="e">
        <f>IF(AI94-FSR_M&gt;0,VLOOKUP((MATCH(LastFSR,$A$21:$A$100,1)-MATCH(A94,$A$21:$A$100,1))*3+3,$AI$21:$AU$100,5+MATCH(FSR_M,AN$16:$AU$16),0),VLOOKUP(3,$AI$21:$AU$100,5+MATCH((MATCH($D$16,$A$21:$A$100,1)-MATCH($A94,$A$21:$A$100,1))*3,$AN$16:$AU$16,1),0))*M94</f>
        <v>#N/A</v>
      </c>
      <c r="G94" s="87" t="e">
        <f t="shared" si="65"/>
        <v>#VALUE!</v>
      </c>
      <c r="H94" s="88"/>
      <c r="J94" s="89" t="e">
        <f t="shared" si="66"/>
        <v>#N/A</v>
      </c>
      <c r="K94" s="87" t="e">
        <f t="shared" si="67"/>
        <v>#VALUE!</v>
      </c>
      <c r="L94" s="87" t="str">
        <f t="shared" si="68"/>
        <v/>
      </c>
      <c r="M94" s="279" t="e">
        <f t="shared" si="69"/>
        <v>#N/A</v>
      </c>
      <c r="N94" s="87" t="e">
        <f t="shared" si="70"/>
        <v>#VALUE!</v>
      </c>
      <c r="O94" s="88" t="e">
        <f t="shared" si="71"/>
        <v>#VALUE!</v>
      </c>
      <c r="P94" s="744">
        <f t="shared" si="52"/>
        <v>73</v>
      </c>
      <c r="R94" s="60"/>
      <c r="S94" s="20"/>
      <c r="T94" s="20"/>
      <c r="U94" s="20"/>
      <c r="V94" s="20"/>
      <c r="W94" s="20"/>
      <c r="X94" s="20"/>
      <c r="Y94" s="20"/>
      <c r="Z94" s="20"/>
      <c r="AA94" s="61"/>
      <c r="AI94" s="89">
        <f t="shared" si="83"/>
        <v>-33</v>
      </c>
      <c r="AJ94" s="121" t="e">
        <f>VLOOKUP(AI94,'User Entries'!$A$78:$E$157,3,0)</f>
        <v>#N/A</v>
      </c>
      <c r="AK94" s="88" t="e">
        <f t="shared" si="74"/>
        <v>#N/A</v>
      </c>
      <c r="AL94" s="121" t="e">
        <f t="shared" si="84"/>
        <v>#N/A</v>
      </c>
      <c r="AN94" s="163" t="e">
        <f t="shared" si="85"/>
        <v>#N/A</v>
      </c>
      <c r="AO94" s="163" t="e">
        <f t="shared" si="86"/>
        <v>#N/A</v>
      </c>
      <c r="AP94" s="163" t="e">
        <f t="shared" si="87"/>
        <v>#N/A</v>
      </c>
      <c r="AQ94" s="163" t="e">
        <f t="shared" si="62"/>
        <v>#N/A</v>
      </c>
      <c r="AR94" s="163" t="e">
        <f t="shared" si="88"/>
        <v>#N/A</v>
      </c>
      <c r="AS94" s="163" t="e">
        <f t="shared" si="89"/>
        <v>#N/A</v>
      </c>
      <c r="AT94" s="163" t="e">
        <f t="shared" si="90"/>
        <v>#N/A</v>
      </c>
      <c r="AU94" s="163" t="e">
        <f t="shared" si="91"/>
        <v>#N/A</v>
      </c>
      <c r="AX94" s="89" t="str">
        <f t="shared" si="75"/>
        <v/>
      </c>
      <c r="AY94" s="286" t="e">
        <f t="shared" si="76"/>
        <v>#N/A</v>
      </c>
      <c r="AZ94" s="287" t="e">
        <f t="shared" si="77"/>
        <v>#N/A</v>
      </c>
      <c r="BA94" s="287">
        <v>1</v>
      </c>
      <c r="BB94" s="287" t="e">
        <f t="shared" si="78"/>
        <v>#N/A</v>
      </c>
      <c r="BC94" s="287" t="e">
        <f t="shared" si="79"/>
        <v>#N/A</v>
      </c>
      <c r="BD94" s="284"/>
      <c r="BE94" s="287" t="e">
        <f t="shared" si="80"/>
        <v>#N/A</v>
      </c>
      <c r="BF94" s="287" t="e">
        <f t="shared" si="81"/>
        <v>#VALUE!</v>
      </c>
      <c r="BG94" s="287" t="e">
        <f t="shared" si="82"/>
        <v>#N/A</v>
      </c>
      <c r="BH94" s="287" t="e">
        <f>Summary_AttrorTotal!H91/Summary_AttrorTotal!J91</f>
        <v>#VALUE!</v>
      </c>
      <c r="BI94" s="287" t="e">
        <f>Summary_AttrorTotal!I91/Summary_AttrorTotal!J91</f>
        <v>#VALUE!</v>
      </c>
    </row>
    <row r="95" spans="1:61" s="17" customFormat="1">
      <c r="A95" s="89" t="e">
        <f>Tri_Incurred_AttrorTot!A86</f>
        <v>#N/A</v>
      </c>
      <c r="B95" s="89" t="e">
        <f t="shared" si="63"/>
        <v>#N/A</v>
      </c>
      <c r="C95" s="208" t="e">
        <f>INDEX(Tri_Incurred_AttrorTot!$B86:$CC86,1,MATCH(B95,$A$21:$A$100)-$P95)/unit</f>
        <v>#N/A</v>
      </c>
      <c r="D95" s="208" t="e">
        <f>INDEX(Tri_Incurred_AttrorTot!$B86:$CC86,1,Tot_Acc_Per-$P95)/unit</f>
        <v>#VALUE!</v>
      </c>
      <c r="E95" s="87" t="e">
        <f t="shared" si="64"/>
        <v>#VALUE!</v>
      </c>
      <c r="F95" s="87" t="e">
        <f>IF(AI95-FSR_M&gt;0,VLOOKUP((MATCH(LastFSR,$A$21:$A$100,1)-MATCH(A95,$A$21:$A$100,1))*3+3,$AI$21:$AU$100,5+MATCH(FSR_M,AN$16:$AU$16),0),VLOOKUP(3,$AI$21:$AU$100,5+MATCH((MATCH($D$16,$A$21:$A$100,1)-MATCH($A95,$A$21:$A$100,1))*3,$AN$16:$AU$16,1),0))*M95</f>
        <v>#N/A</v>
      </c>
      <c r="G95" s="87" t="e">
        <f t="shared" si="65"/>
        <v>#VALUE!</v>
      </c>
      <c r="H95" s="88"/>
      <c r="J95" s="89" t="e">
        <f t="shared" si="66"/>
        <v>#N/A</v>
      </c>
      <c r="K95" s="87" t="e">
        <f t="shared" si="67"/>
        <v>#VALUE!</v>
      </c>
      <c r="L95" s="87" t="str">
        <f t="shared" si="68"/>
        <v/>
      </c>
      <c r="M95" s="279" t="e">
        <f t="shared" si="69"/>
        <v>#N/A</v>
      </c>
      <c r="N95" s="87" t="e">
        <f t="shared" si="70"/>
        <v>#VALUE!</v>
      </c>
      <c r="O95" s="88" t="e">
        <f t="shared" si="71"/>
        <v>#VALUE!</v>
      </c>
      <c r="P95" s="744">
        <f t="shared" si="52"/>
        <v>74</v>
      </c>
      <c r="R95" s="60"/>
      <c r="S95" s="20"/>
      <c r="T95" s="20"/>
      <c r="U95" s="20"/>
      <c r="V95" s="20"/>
      <c r="W95" s="20"/>
      <c r="X95" s="20"/>
      <c r="Y95" s="20"/>
      <c r="Z95" s="20"/>
      <c r="AA95" s="61"/>
      <c r="AI95" s="89">
        <f t="shared" si="83"/>
        <v>-36</v>
      </c>
      <c r="AJ95" s="121" t="e">
        <f>VLOOKUP(AI95,'User Entries'!$A$78:$E$157,3,0)</f>
        <v>#N/A</v>
      </c>
      <c r="AK95" s="88" t="e">
        <f t="shared" si="74"/>
        <v>#N/A</v>
      </c>
      <c r="AL95" s="121" t="e">
        <f t="shared" si="84"/>
        <v>#N/A</v>
      </c>
      <c r="AN95" s="163" t="e">
        <f t="shared" si="85"/>
        <v>#N/A</v>
      </c>
      <c r="AO95" s="163" t="e">
        <f t="shared" si="86"/>
        <v>#N/A</v>
      </c>
      <c r="AP95" s="163" t="e">
        <f t="shared" si="87"/>
        <v>#N/A</v>
      </c>
      <c r="AQ95" s="163" t="e">
        <f t="shared" si="62"/>
        <v>#N/A</v>
      </c>
      <c r="AR95" s="163" t="e">
        <f t="shared" si="88"/>
        <v>#N/A</v>
      </c>
      <c r="AS95" s="163" t="e">
        <f t="shared" si="89"/>
        <v>#N/A</v>
      </c>
      <c r="AT95" s="163" t="e">
        <f t="shared" si="90"/>
        <v>#N/A</v>
      </c>
      <c r="AU95" s="163" t="e">
        <f t="shared" si="91"/>
        <v>#N/A</v>
      </c>
      <c r="AX95" s="89" t="str">
        <f t="shared" si="75"/>
        <v/>
      </c>
      <c r="AY95" s="286" t="e">
        <f t="shared" si="76"/>
        <v>#N/A</v>
      </c>
      <c r="AZ95" s="287" t="e">
        <f t="shared" si="77"/>
        <v>#N/A</v>
      </c>
      <c r="BA95" s="287">
        <v>1</v>
      </c>
      <c r="BB95" s="287" t="e">
        <f t="shared" si="78"/>
        <v>#N/A</v>
      </c>
      <c r="BC95" s="287" t="e">
        <f t="shared" si="79"/>
        <v>#N/A</v>
      </c>
      <c r="BD95" s="284"/>
      <c r="BE95" s="287" t="e">
        <f t="shared" si="80"/>
        <v>#N/A</v>
      </c>
      <c r="BF95" s="287" t="e">
        <f t="shared" si="81"/>
        <v>#VALUE!</v>
      </c>
      <c r="BG95" s="287" t="e">
        <f t="shared" si="82"/>
        <v>#N/A</v>
      </c>
      <c r="BH95" s="287" t="e">
        <f>Summary_AttrorTotal!H92/Summary_AttrorTotal!J92</f>
        <v>#VALUE!</v>
      </c>
      <c r="BI95" s="287" t="e">
        <f>Summary_AttrorTotal!I92/Summary_AttrorTotal!J92</f>
        <v>#VALUE!</v>
      </c>
    </row>
    <row r="96" spans="1:61" s="17" customFormat="1">
      <c r="A96" s="89" t="e">
        <f>Tri_Incurred_AttrorTot!A87</f>
        <v>#N/A</v>
      </c>
      <c r="B96" s="89" t="e">
        <f t="shared" si="63"/>
        <v>#N/A</v>
      </c>
      <c r="C96" s="208" t="e">
        <f>INDEX(Tri_Incurred_AttrorTot!$B87:$CC87,1,MATCH(B96,$A$21:$A$100)-$P96)/unit</f>
        <v>#N/A</v>
      </c>
      <c r="D96" s="208" t="e">
        <f>INDEX(Tri_Incurred_AttrorTot!$B87:$CC87,1,Tot_Acc_Per-$P96)/unit</f>
        <v>#VALUE!</v>
      </c>
      <c r="E96" s="87" t="e">
        <f t="shared" si="64"/>
        <v>#VALUE!</v>
      </c>
      <c r="F96" s="87" t="e">
        <f>IF(AI96-FSR_M&gt;0,VLOOKUP((MATCH(LastFSR,$A$21:$A$100,1)-MATCH(A96,$A$21:$A$100,1))*3+3,$AI$21:$AU$100,5+MATCH(FSR_M,AN$16:$AU$16),0),VLOOKUP(3,$AI$21:$AU$100,5+MATCH((MATCH($D$16,$A$21:$A$100,1)-MATCH($A96,$A$21:$A$100,1))*3,$AN$16:$AU$16,1),0))*M96</f>
        <v>#N/A</v>
      </c>
      <c r="G96" s="87" t="e">
        <f t="shared" si="65"/>
        <v>#VALUE!</v>
      </c>
      <c r="H96" s="88"/>
      <c r="J96" s="89" t="e">
        <f t="shared" si="66"/>
        <v>#N/A</v>
      </c>
      <c r="K96" s="87" t="e">
        <f t="shared" si="67"/>
        <v>#VALUE!</v>
      </c>
      <c r="L96" s="87" t="str">
        <f t="shared" si="68"/>
        <v/>
      </c>
      <c r="M96" s="279" t="e">
        <f t="shared" si="69"/>
        <v>#N/A</v>
      </c>
      <c r="N96" s="87" t="e">
        <f t="shared" si="70"/>
        <v>#VALUE!</v>
      </c>
      <c r="O96" s="88" t="e">
        <f t="shared" si="71"/>
        <v>#VALUE!</v>
      </c>
      <c r="P96" s="744">
        <f t="shared" si="52"/>
        <v>75</v>
      </c>
      <c r="R96" s="60"/>
      <c r="S96" s="20"/>
      <c r="T96" s="20"/>
      <c r="U96" s="20"/>
      <c r="V96" s="20"/>
      <c r="W96" s="20"/>
      <c r="X96" s="20"/>
      <c r="Y96" s="20"/>
      <c r="Z96" s="20"/>
      <c r="AA96" s="61"/>
      <c r="AI96" s="89">
        <f t="shared" si="83"/>
        <v>-39</v>
      </c>
      <c r="AJ96" s="121" t="e">
        <f>VLOOKUP(AI96,'User Entries'!$A$78:$E$157,3,0)</f>
        <v>#N/A</v>
      </c>
      <c r="AK96" s="88" t="e">
        <f t="shared" si="74"/>
        <v>#N/A</v>
      </c>
      <c r="AL96" s="121" t="e">
        <f t="shared" si="84"/>
        <v>#N/A</v>
      </c>
      <c r="AN96" s="163" t="e">
        <f t="shared" si="85"/>
        <v>#N/A</v>
      </c>
      <c r="AO96" s="163" t="e">
        <f t="shared" si="86"/>
        <v>#N/A</v>
      </c>
      <c r="AP96" s="163" t="e">
        <f t="shared" si="87"/>
        <v>#N/A</v>
      </c>
      <c r="AQ96" s="163" t="e">
        <f t="shared" si="62"/>
        <v>#N/A</v>
      </c>
      <c r="AR96" s="163" t="e">
        <f t="shared" si="88"/>
        <v>#N/A</v>
      </c>
      <c r="AS96" s="163" t="e">
        <f t="shared" si="89"/>
        <v>#N/A</v>
      </c>
      <c r="AT96" s="163" t="e">
        <f t="shared" si="90"/>
        <v>#N/A</v>
      </c>
      <c r="AU96" s="163" t="e">
        <f t="shared" si="91"/>
        <v>#N/A</v>
      </c>
      <c r="AX96" s="89" t="str">
        <f t="shared" si="75"/>
        <v/>
      </c>
      <c r="AY96" s="286" t="e">
        <f t="shared" si="76"/>
        <v>#N/A</v>
      </c>
      <c r="AZ96" s="287" t="e">
        <f t="shared" si="77"/>
        <v>#N/A</v>
      </c>
      <c r="BA96" s="287">
        <v>1</v>
      </c>
      <c r="BB96" s="287" t="e">
        <f t="shared" si="78"/>
        <v>#N/A</v>
      </c>
      <c r="BC96" s="287" t="e">
        <f t="shared" si="79"/>
        <v>#N/A</v>
      </c>
      <c r="BD96" s="284"/>
      <c r="BE96" s="287" t="e">
        <f t="shared" si="80"/>
        <v>#N/A</v>
      </c>
      <c r="BF96" s="287" t="e">
        <f t="shared" si="81"/>
        <v>#VALUE!</v>
      </c>
      <c r="BG96" s="287" t="e">
        <f t="shared" si="82"/>
        <v>#N/A</v>
      </c>
      <c r="BH96" s="287" t="e">
        <f>Summary_AttrorTotal!H93/Summary_AttrorTotal!J93</f>
        <v>#VALUE!</v>
      </c>
      <c r="BI96" s="287" t="e">
        <f>Summary_AttrorTotal!I93/Summary_AttrorTotal!J93</f>
        <v>#VALUE!</v>
      </c>
    </row>
    <row r="97" spans="1:61" s="17" customFormat="1">
      <c r="A97" s="89" t="e">
        <f>Tri_Incurred_AttrorTot!A88</f>
        <v>#N/A</v>
      </c>
      <c r="B97" s="89" t="e">
        <f t="shared" si="63"/>
        <v>#N/A</v>
      </c>
      <c r="C97" s="208" t="e">
        <f>INDEX(Tri_Incurred_AttrorTot!$B88:$CC88,1,MATCH(B97,$A$21:$A$100)-$P97)/unit</f>
        <v>#N/A</v>
      </c>
      <c r="D97" s="208" t="e">
        <f>INDEX(Tri_Incurred_AttrorTot!$B88:$CC88,1,Tot_Acc_Per-$P97)/unit</f>
        <v>#VALUE!</v>
      </c>
      <c r="E97" s="87" t="e">
        <f t="shared" si="64"/>
        <v>#VALUE!</v>
      </c>
      <c r="F97" s="87" t="e">
        <f>IF(AI97-FSR_M&gt;0,VLOOKUP((MATCH(LastFSR,$A$21:$A$100,1)-MATCH(A97,$A$21:$A$100,1))*3+3,$AI$21:$AU$100,5+MATCH(FSR_M,AN$16:$AU$16),0),VLOOKUP(3,$AI$21:$AU$100,5+MATCH((MATCH($D$16,$A$21:$A$100,1)-MATCH($A97,$A$21:$A$100,1))*3,$AN$16:$AU$16,1),0))*M97</f>
        <v>#N/A</v>
      </c>
      <c r="G97" s="87" t="e">
        <f t="shared" si="65"/>
        <v>#VALUE!</v>
      </c>
      <c r="H97" s="88"/>
      <c r="J97" s="89" t="e">
        <f t="shared" si="66"/>
        <v>#N/A</v>
      </c>
      <c r="K97" s="87" t="e">
        <f t="shared" si="67"/>
        <v>#VALUE!</v>
      </c>
      <c r="L97" s="87" t="str">
        <f t="shared" si="68"/>
        <v/>
      </c>
      <c r="M97" s="279" t="e">
        <f t="shared" si="69"/>
        <v>#N/A</v>
      </c>
      <c r="N97" s="87" t="e">
        <f t="shared" si="70"/>
        <v>#VALUE!</v>
      </c>
      <c r="O97" s="88" t="e">
        <f t="shared" si="71"/>
        <v>#VALUE!</v>
      </c>
      <c r="P97" s="744">
        <f t="shared" si="52"/>
        <v>76</v>
      </c>
      <c r="R97" s="60"/>
      <c r="S97" s="20"/>
      <c r="T97" s="20"/>
      <c r="U97" s="20"/>
      <c r="V97" s="20"/>
      <c r="W97" s="20"/>
      <c r="X97" s="20"/>
      <c r="Y97" s="20"/>
      <c r="Z97" s="20"/>
      <c r="AA97" s="61"/>
      <c r="AI97" s="89">
        <f t="shared" si="83"/>
        <v>-42</v>
      </c>
      <c r="AJ97" s="121" t="e">
        <f>VLOOKUP(AI97,'User Entries'!$A$78:$E$157,3,0)</f>
        <v>#N/A</v>
      </c>
      <c r="AK97" s="88" t="e">
        <f t="shared" si="74"/>
        <v>#N/A</v>
      </c>
      <c r="AL97" s="121" t="e">
        <f t="shared" si="84"/>
        <v>#N/A</v>
      </c>
      <c r="AN97" s="163" t="e">
        <f t="shared" si="85"/>
        <v>#N/A</v>
      </c>
      <c r="AO97" s="163" t="e">
        <f t="shared" si="86"/>
        <v>#N/A</v>
      </c>
      <c r="AP97" s="163" t="e">
        <f t="shared" si="87"/>
        <v>#N/A</v>
      </c>
      <c r="AQ97" s="163" t="e">
        <f t="shared" si="62"/>
        <v>#N/A</v>
      </c>
      <c r="AR97" s="163" t="e">
        <f t="shared" si="88"/>
        <v>#N/A</v>
      </c>
      <c r="AS97" s="163" t="e">
        <f t="shared" si="89"/>
        <v>#N/A</v>
      </c>
      <c r="AT97" s="163" t="e">
        <f t="shared" si="90"/>
        <v>#N/A</v>
      </c>
      <c r="AU97" s="163" t="e">
        <f t="shared" si="91"/>
        <v>#N/A</v>
      </c>
      <c r="AX97" s="89" t="str">
        <f t="shared" si="75"/>
        <v/>
      </c>
      <c r="AY97" s="286" t="e">
        <f t="shared" si="76"/>
        <v>#N/A</v>
      </c>
      <c r="AZ97" s="287" t="e">
        <f t="shared" si="77"/>
        <v>#N/A</v>
      </c>
      <c r="BA97" s="287">
        <v>1</v>
      </c>
      <c r="BB97" s="287" t="e">
        <f t="shared" si="78"/>
        <v>#N/A</v>
      </c>
      <c r="BC97" s="287" t="e">
        <f t="shared" si="79"/>
        <v>#N/A</v>
      </c>
      <c r="BD97" s="284"/>
      <c r="BE97" s="287" t="e">
        <f t="shared" si="80"/>
        <v>#N/A</v>
      </c>
      <c r="BF97" s="287" t="e">
        <f t="shared" si="81"/>
        <v>#VALUE!</v>
      </c>
      <c r="BG97" s="287" t="e">
        <f t="shared" si="82"/>
        <v>#N/A</v>
      </c>
      <c r="BH97" s="287" t="e">
        <f>Summary_AttrorTotal!H94/Summary_AttrorTotal!J94</f>
        <v>#VALUE!</v>
      </c>
      <c r="BI97" s="287" t="e">
        <f>Summary_AttrorTotal!I94/Summary_AttrorTotal!J94</f>
        <v>#VALUE!</v>
      </c>
    </row>
    <row r="98" spans="1:61" s="17" customFormat="1">
      <c r="A98" s="89" t="e">
        <f>Tri_Incurred_AttrorTot!A89</f>
        <v>#N/A</v>
      </c>
      <c r="B98" s="89" t="e">
        <f t="shared" si="63"/>
        <v>#N/A</v>
      </c>
      <c r="C98" s="208" t="e">
        <f>INDEX(Tri_Incurred_AttrorTot!$B89:$CC89,1,MATCH(B98,$A$21:$A$100)-$P98)/unit</f>
        <v>#N/A</v>
      </c>
      <c r="D98" s="208" t="e">
        <f>INDEX(Tri_Incurred_AttrorTot!$B89:$CC89,1,Tot_Acc_Per-$P98)/unit</f>
        <v>#VALUE!</v>
      </c>
      <c r="E98" s="87" t="e">
        <f t="shared" si="64"/>
        <v>#VALUE!</v>
      </c>
      <c r="F98" s="87" t="e">
        <f>IF(AI98-FSR_M&gt;0,VLOOKUP((MATCH(LastFSR,$A$21:$A$100,1)-MATCH(A98,$A$21:$A$100,1))*3+3,$AI$21:$AU$100,5+MATCH(FSR_M,AN$16:$AU$16),0),VLOOKUP(3,$AI$21:$AU$100,5+MATCH((MATCH($D$16,$A$21:$A$100,1)-MATCH($A98,$A$21:$A$100,1))*3,$AN$16:$AU$16,1),0))*M98</f>
        <v>#N/A</v>
      </c>
      <c r="G98" s="87" t="e">
        <f t="shared" si="65"/>
        <v>#VALUE!</v>
      </c>
      <c r="H98" s="88"/>
      <c r="J98" s="89" t="e">
        <f t="shared" si="66"/>
        <v>#N/A</v>
      </c>
      <c r="K98" s="87" t="e">
        <f t="shared" si="67"/>
        <v>#VALUE!</v>
      </c>
      <c r="L98" s="87" t="str">
        <f t="shared" si="68"/>
        <v/>
      </c>
      <c r="M98" s="279" t="e">
        <f t="shared" si="69"/>
        <v>#N/A</v>
      </c>
      <c r="N98" s="87" t="e">
        <f t="shared" si="70"/>
        <v>#VALUE!</v>
      </c>
      <c r="O98" s="88" t="e">
        <f t="shared" si="71"/>
        <v>#VALUE!</v>
      </c>
      <c r="P98" s="744">
        <f t="shared" si="52"/>
        <v>77</v>
      </c>
      <c r="R98" s="60"/>
      <c r="S98" s="20"/>
      <c r="T98" s="20"/>
      <c r="U98" s="20"/>
      <c r="V98" s="20"/>
      <c r="W98" s="20"/>
      <c r="X98" s="20"/>
      <c r="Y98" s="20"/>
      <c r="Z98" s="20"/>
      <c r="AA98" s="61"/>
      <c r="AI98" s="89">
        <f t="shared" si="83"/>
        <v>-45</v>
      </c>
      <c r="AJ98" s="121" t="e">
        <f>VLOOKUP(AI98,'User Entries'!$A$78:$E$157,3,0)</f>
        <v>#N/A</v>
      </c>
      <c r="AK98" s="88" t="e">
        <f t="shared" si="74"/>
        <v>#N/A</v>
      </c>
      <c r="AL98" s="121" t="e">
        <f t="shared" si="84"/>
        <v>#N/A</v>
      </c>
      <c r="AN98" s="163" t="e">
        <f t="shared" si="85"/>
        <v>#N/A</v>
      </c>
      <c r="AO98" s="163" t="e">
        <f t="shared" si="86"/>
        <v>#N/A</v>
      </c>
      <c r="AP98" s="163" t="e">
        <f t="shared" si="87"/>
        <v>#N/A</v>
      </c>
      <c r="AQ98" s="163" t="e">
        <f t="shared" si="62"/>
        <v>#N/A</v>
      </c>
      <c r="AR98" s="163" t="e">
        <f t="shared" si="88"/>
        <v>#N/A</v>
      </c>
      <c r="AS98" s="163" t="e">
        <f t="shared" si="89"/>
        <v>#N/A</v>
      </c>
      <c r="AT98" s="163" t="e">
        <f t="shared" si="90"/>
        <v>#N/A</v>
      </c>
      <c r="AU98" s="163" t="e">
        <f t="shared" si="91"/>
        <v>#N/A</v>
      </c>
      <c r="AX98" s="89" t="str">
        <f t="shared" si="75"/>
        <v/>
      </c>
      <c r="AY98" s="286" t="e">
        <f t="shared" si="76"/>
        <v>#N/A</v>
      </c>
      <c r="AZ98" s="287" t="e">
        <f t="shared" si="77"/>
        <v>#N/A</v>
      </c>
      <c r="BA98" s="287">
        <v>1</v>
      </c>
      <c r="BB98" s="287" t="e">
        <f t="shared" si="78"/>
        <v>#N/A</v>
      </c>
      <c r="BC98" s="287" t="e">
        <f t="shared" si="79"/>
        <v>#N/A</v>
      </c>
      <c r="BD98" s="284"/>
      <c r="BE98" s="287" t="e">
        <f t="shared" si="80"/>
        <v>#N/A</v>
      </c>
      <c r="BF98" s="287" t="e">
        <f t="shared" si="81"/>
        <v>#VALUE!</v>
      </c>
      <c r="BG98" s="287" t="e">
        <f t="shared" si="82"/>
        <v>#N/A</v>
      </c>
      <c r="BH98" s="287" t="e">
        <f>Summary_AttrorTotal!H95/Summary_AttrorTotal!J95</f>
        <v>#VALUE!</v>
      </c>
      <c r="BI98" s="287" t="e">
        <f>Summary_AttrorTotal!I95/Summary_AttrorTotal!J95</f>
        <v>#VALUE!</v>
      </c>
    </row>
    <row r="99" spans="1:61" s="17" customFormat="1">
      <c r="A99" s="89" t="e">
        <f>Tri_Incurred_AttrorTot!A90</f>
        <v>#N/A</v>
      </c>
      <c r="B99" s="89" t="e">
        <f t="shared" si="63"/>
        <v>#N/A</v>
      </c>
      <c r="C99" s="208" t="e">
        <f>INDEX(Tri_Incurred_AttrorTot!$B90:$CC90,1,MATCH(B99,$A$21:$A$100)-$P99)/unit</f>
        <v>#N/A</v>
      </c>
      <c r="D99" s="208" t="e">
        <f>INDEX(Tri_Incurred_AttrorTot!$B90:$CC90,1,Tot_Acc_Per-$P99)/unit</f>
        <v>#VALUE!</v>
      </c>
      <c r="E99" s="87" t="e">
        <f t="shared" si="64"/>
        <v>#VALUE!</v>
      </c>
      <c r="F99" s="87" t="e">
        <f>IF(AI99-FSR_M&gt;0,VLOOKUP((MATCH(LastFSR,$A$21:$A$100,1)-MATCH(A99,$A$21:$A$100,1))*3+3,$AI$21:$AU$100,5+MATCH(FSR_M,AN$16:$AU$16),0),VLOOKUP(3,$AI$21:$AU$100,5+MATCH((MATCH($D$16,$A$21:$A$100,1)-MATCH($A99,$A$21:$A$100,1))*3,$AN$16:$AU$16,1),0))*M99</f>
        <v>#N/A</v>
      </c>
      <c r="G99" s="87" t="e">
        <f t="shared" si="65"/>
        <v>#VALUE!</v>
      </c>
      <c r="H99" s="88"/>
      <c r="J99" s="89" t="e">
        <f t="shared" si="66"/>
        <v>#N/A</v>
      </c>
      <c r="K99" s="87" t="e">
        <f t="shared" si="67"/>
        <v>#VALUE!</v>
      </c>
      <c r="L99" s="87" t="str">
        <f t="shared" si="68"/>
        <v/>
      </c>
      <c r="M99" s="279" t="e">
        <f t="shared" si="69"/>
        <v>#N/A</v>
      </c>
      <c r="N99" s="87" t="e">
        <f t="shared" si="70"/>
        <v>#VALUE!</v>
      </c>
      <c r="O99" s="88" t="e">
        <f t="shared" si="71"/>
        <v>#VALUE!</v>
      </c>
      <c r="P99" s="744">
        <f t="shared" si="52"/>
        <v>78</v>
      </c>
      <c r="R99" s="60"/>
      <c r="S99" s="20"/>
      <c r="T99" s="20"/>
      <c r="U99" s="20"/>
      <c r="V99" s="20"/>
      <c r="W99" s="20"/>
      <c r="X99" s="20"/>
      <c r="Y99" s="20"/>
      <c r="Z99" s="20"/>
      <c r="AA99" s="61"/>
      <c r="AI99" s="89">
        <f t="shared" si="83"/>
        <v>-48</v>
      </c>
      <c r="AJ99" s="121" t="e">
        <f>VLOOKUP(AI99,'User Entries'!$A$78:$E$157,3,0)</f>
        <v>#N/A</v>
      </c>
      <c r="AK99" s="88" t="e">
        <f t="shared" si="74"/>
        <v>#N/A</v>
      </c>
      <c r="AL99" s="121" t="e">
        <f t="shared" si="84"/>
        <v>#N/A</v>
      </c>
      <c r="AN99" s="163" t="e">
        <f t="shared" si="85"/>
        <v>#N/A</v>
      </c>
      <c r="AO99" s="163" t="e">
        <f t="shared" si="86"/>
        <v>#N/A</v>
      </c>
      <c r="AP99" s="163" t="e">
        <f t="shared" si="87"/>
        <v>#N/A</v>
      </c>
      <c r="AQ99" s="163" t="e">
        <f t="shared" si="62"/>
        <v>#N/A</v>
      </c>
      <c r="AR99" s="163" t="e">
        <f t="shared" si="88"/>
        <v>#N/A</v>
      </c>
      <c r="AS99" s="163" t="e">
        <f t="shared" si="89"/>
        <v>#N/A</v>
      </c>
      <c r="AT99" s="163" t="e">
        <f t="shared" si="90"/>
        <v>#N/A</v>
      </c>
      <c r="AU99" s="163" t="e">
        <f t="shared" si="91"/>
        <v>#N/A</v>
      </c>
      <c r="AX99" s="89" t="str">
        <f t="shared" si="75"/>
        <v/>
      </c>
      <c r="AY99" s="286" t="e">
        <f t="shared" si="76"/>
        <v>#N/A</v>
      </c>
      <c r="AZ99" s="287" t="e">
        <f t="shared" si="77"/>
        <v>#N/A</v>
      </c>
      <c r="BA99" s="287">
        <v>1</v>
      </c>
      <c r="BB99" s="287" t="e">
        <f t="shared" si="78"/>
        <v>#N/A</v>
      </c>
      <c r="BC99" s="287" t="e">
        <f t="shared" si="79"/>
        <v>#N/A</v>
      </c>
      <c r="BD99" s="284"/>
      <c r="BE99" s="287" t="e">
        <f t="shared" si="80"/>
        <v>#N/A</v>
      </c>
      <c r="BF99" s="287" t="e">
        <f t="shared" si="81"/>
        <v>#VALUE!</v>
      </c>
      <c r="BG99" s="287" t="e">
        <f t="shared" si="82"/>
        <v>#N/A</v>
      </c>
      <c r="BH99" s="287" t="e">
        <f>Summary_AttrorTotal!H96/Summary_AttrorTotal!J96</f>
        <v>#VALUE!</v>
      </c>
      <c r="BI99" s="287" t="e">
        <f>Summary_AttrorTotal!I96/Summary_AttrorTotal!J96</f>
        <v>#VALUE!</v>
      </c>
    </row>
    <row r="100" spans="1:61" s="17" customFormat="1">
      <c r="A100" s="89" t="e">
        <f>Tri_Incurred_AttrorTot!A91</f>
        <v>#N/A</v>
      </c>
      <c r="B100" s="89" t="e">
        <f t="shared" si="63"/>
        <v>#N/A</v>
      </c>
      <c r="C100" s="208" t="e">
        <f>INDEX(Tri_Incurred_AttrorTot!$B91:$CC91,1,MATCH(B100,$A$21:$A$100)-$P100)/unit</f>
        <v>#N/A</v>
      </c>
      <c r="D100" s="208" t="e">
        <f>INDEX(Tri_Incurred_AttrorTot!$B91:$CC91,1,Tot_Acc_Per-$P100)/unit</f>
        <v>#VALUE!</v>
      </c>
      <c r="E100" s="87" t="e">
        <f t="shared" si="64"/>
        <v>#VALUE!</v>
      </c>
      <c r="F100" s="87" t="e">
        <f>IF(AI100-FSR_M&gt;0,VLOOKUP((MATCH(LastFSR,$A$21:$A$100,1)-MATCH(A100,$A$21:$A$100,1))*3+3,$AI$21:$AU$100,5+MATCH(FSR_M,AN$16:$AU$16),0),VLOOKUP(3,$AI$21:$AU$100,5+MATCH((MATCH($D$16,$A$21:$A$100,1)-MATCH($A100,$A$21:$A$100,1))*3,$AN$16:$AU$16,1),0))*M100</f>
        <v>#N/A</v>
      </c>
      <c r="G100" s="87" t="e">
        <f t="shared" si="65"/>
        <v>#VALUE!</v>
      </c>
      <c r="H100" s="88"/>
      <c r="J100" s="89" t="e">
        <f t="shared" si="66"/>
        <v>#N/A</v>
      </c>
      <c r="K100" s="87" t="e">
        <f t="shared" si="67"/>
        <v>#VALUE!</v>
      </c>
      <c r="L100" s="87" t="str">
        <f t="shared" si="68"/>
        <v/>
      </c>
      <c r="M100" s="279" t="e">
        <f t="shared" si="69"/>
        <v>#N/A</v>
      </c>
      <c r="N100" s="87" t="e">
        <f t="shared" si="70"/>
        <v>#VALUE!</v>
      </c>
      <c r="O100" s="88" t="e">
        <f t="shared" si="71"/>
        <v>#VALUE!</v>
      </c>
      <c r="P100" s="744">
        <f t="shared" si="52"/>
        <v>79</v>
      </c>
      <c r="R100" s="60"/>
      <c r="S100" s="20"/>
      <c r="T100" s="20"/>
      <c r="U100" s="20"/>
      <c r="V100" s="20"/>
      <c r="W100" s="20"/>
      <c r="X100" s="20"/>
      <c r="Y100" s="20"/>
      <c r="Z100" s="20"/>
      <c r="AA100" s="61"/>
      <c r="AI100" s="89">
        <f t="shared" si="83"/>
        <v>-51</v>
      </c>
      <c r="AJ100" s="121" t="e">
        <f>VLOOKUP(AI100,'User Entries'!$A$78:$E$157,3,0)</f>
        <v>#N/A</v>
      </c>
      <c r="AK100" s="88" t="e">
        <f t="shared" si="74"/>
        <v>#N/A</v>
      </c>
      <c r="AL100" s="121" t="e">
        <f t="shared" si="84"/>
        <v>#N/A</v>
      </c>
      <c r="AN100" s="163" t="e">
        <f t="shared" si="85"/>
        <v>#N/A</v>
      </c>
      <c r="AO100" s="163" t="e">
        <f t="shared" si="86"/>
        <v>#N/A</v>
      </c>
      <c r="AP100" s="163" t="e">
        <f t="shared" si="87"/>
        <v>#N/A</v>
      </c>
      <c r="AQ100" s="163" t="e">
        <f t="shared" si="62"/>
        <v>#N/A</v>
      </c>
      <c r="AR100" s="163" t="e">
        <f t="shared" si="88"/>
        <v>#N/A</v>
      </c>
      <c r="AS100" s="163" t="e">
        <f t="shared" si="89"/>
        <v>#N/A</v>
      </c>
      <c r="AT100" s="163" t="e">
        <f t="shared" si="90"/>
        <v>#N/A</v>
      </c>
      <c r="AU100" s="163" t="e">
        <f t="shared" si="91"/>
        <v>#N/A</v>
      </c>
      <c r="AX100" s="89" t="str">
        <f t="shared" si="75"/>
        <v/>
      </c>
      <c r="AY100" s="286" t="e">
        <f t="shared" si="76"/>
        <v>#N/A</v>
      </c>
      <c r="AZ100" s="287" t="e">
        <f t="shared" si="77"/>
        <v>#N/A</v>
      </c>
      <c r="BA100" s="287">
        <v>1</v>
      </c>
      <c r="BB100" s="287" t="e">
        <f t="shared" si="78"/>
        <v>#N/A</v>
      </c>
      <c r="BC100" s="287" t="e">
        <f t="shared" si="79"/>
        <v>#N/A</v>
      </c>
      <c r="BD100" s="284"/>
      <c r="BE100" s="287" t="e">
        <f t="shared" si="80"/>
        <v>#N/A</v>
      </c>
      <c r="BF100" s="287" t="e">
        <f t="shared" si="81"/>
        <v>#VALUE!</v>
      </c>
      <c r="BG100" s="287" t="e">
        <f t="shared" si="82"/>
        <v>#N/A</v>
      </c>
      <c r="BH100" s="287" t="e">
        <f>Summary_AttrorTotal!H97/Summary_AttrorTotal!J97</f>
        <v>#VALUE!</v>
      </c>
      <c r="BI100" s="287" t="e">
        <f>Summary_AttrorTotal!I97/Summary_AttrorTotal!J97</f>
        <v>#VALUE!</v>
      </c>
    </row>
    <row r="101" spans="1:61">
      <c r="A101" s="89" t="e">
        <f>Tri_Incurred_AttrorTot!A92</f>
        <v>#N/A</v>
      </c>
      <c r="B101" s="89" t="e">
        <f t="shared" si="63"/>
        <v>#N/A</v>
      </c>
      <c r="C101" s="208" t="e">
        <f>INDEX(Tri_Incurred_AttrorTot!$B92:$CC92,1,MATCH(B101,$A$21:$A$100)-$P101)/unit</f>
        <v>#N/A</v>
      </c>
      <c r="D101" s="208" t="e">
        <f>INDEX(Tri_Incurred_AttrorTot!$B92:$CC92,1,Tot_Acc_Per-$P101)/unit</f>
        <v>#VALUE!</v>
      </c>
      <c r="E101" s="87" t="e">
        <f t="shared" si="64"/>
        <v>#VALUE!</v>
      </c>
      <c r="F101" s="87" t="e">
        <f>IF(AI101-FSR_M&gt;0,VLOOKUP((MATCH(LastFSR,$A$21:$A$100,1)-MATCH(A101,$A$21:$A$100,1))*3+3,$AI$21:$AU$100,5+MATCH(FSR_M,AN$16:$AU$16),0),VLOOKUP(3,$AI$21:$AU$100,5+MATCH((MATCH($D$16,$A$21:$A$100,1)-MATCH($A101,$A$21:$A$100,1))*3,$AN$16:$AU$16,1),0))*M101</f>
        <v>#N/A</v>
      </c>
      <c r="G101" s="87" t="e">
        <f t="shared" si="65"/>
        <v>#VALUE!</v>
      </c>
      <c r="H101" s="88"/>
      <c r="J101" s="89" t="e">
        <f t="shared" si="66"/>
        <v>#N/A</v>
      </c>
      <c r="K101" s="87" t="e">
        <f t="shared" si="67"/>
        <v>#VALUE!</v>
      </c>
      <c r="L101" s="87" t="str">
        <f t="shared" si="68"/>
        <v/>
      </c>
      <c r="M101" s="279" t="e">
        <f t="shared" si="69"/>
        <v>#N/A</v>
      </c>
      <c r="N101" s="87" t="e">
        <f t="shared" si="70"/>
        <v>#VALUE!</v>
      </c>
      <c r="O101" s="88" t="e">
        <f t="shared" si="71"/>
        <v>#VALUE!</v>
      </c>
      <c r="P101" s="744">
        <f t="shared" si="52"/>
        <v>80</v>
      </c>
      <c r="R101" s="60"/>
      <c r="S101" s="20"/>
      <c r="T101" s="20"/>
      <c r="U101" s="20"/>
      <c r="V101" s="20"/>
      <c r="W101" s="20"/>
      <c r="X101" s="20"/>
      <c r="Y101" s="20"/>
      <c r="Z101" s="20"/>
      <c r="AA101" s="61"/>
      <c r="AX101" s="285"/>
      <c r="AY101" s="284"/>
      <c r="AZ101" s="284"/>
      <c r="BA101" s="284"/>
      <c r="BB101" s="284"/>
      <c r="BC101" s="284"/>
      <c r="BD101" s="284"/>
      <c r="BE101" s="284"/>
      <c r="BF101" s="284"/>
      <c r="BG101" s="284"/>
      <c r="BH101" s="284"/>
      <c r="BI101" s="284"/>
    </row>
    <row r="102" spans="1:61">
      <c r="A102" s="89" t="e">
        <f>Tri_Incurred_AttrorTot!A93</f>
        <v>#N/A</v>
      </c>
      <c r="B102" s="89" t="e">
        <f t="shared" si="63"/>
        <v>#N/A</v>
      </c>
      <c r="C102" s="208" t="e">
        <f>INDEX(Tri_Incurred_AttrorTot!$B93:$CC93,1,MATCH(B102,$A$21:$A$100)-$P102)/unit</f>
        <v>#N/A</v>
      </c>
      <c r="D102" s="208" t="e">
        <f>INDEX(Tri_Incurred_AttrorTot!$B93:$CC93,1,Tot_Acc_Per-$P102)/unit</f>
        <v>#VALUE!</v>
      </c>
      <c r="E102" s="87" t="e">
        <f t="shared" si="64"/>
        <v>#VALUE!</v>
      </c>
      <c r="F102" s="87" t="e">
        <f>IF(AI102-FSR_M&gt;0,VLOOKUP((MATCH(LastFSR,$A$21:$A$100,1)-MATCH(A102,$A$21:$A$100,1))*3+3,$AI$21:$AU$100,5+MATCH(FSR_M,AN$16:$AU$16),0),VLOOKUP(3,$AI$21:$AU$100,5+MATCH((MATCH($D$16,$A$21:$A$100,1)-MATCH($A102,$A$21:$A$100,1))*3,$AN$16:$AU$16,1),0))*M102</f>
        <v>#N/A</v>
      </c>
      <c r="G102" s="87" t="e">
        <f t="shared" si="65"/>
        <v>#VALUE!</v>
      </c>
      <c r="H102" s="88"/>
      <c r="J102" s="89" t="e">
        <f t="shared" si="66"/>
        <v>#N/A</v>
      </c>
      <c r="K102" s="87" t="e">
        <f t="shared" si="67"/>
        <v>#VALUE!</v>
      </c>
      <c r="L102" s="87" t="str">
        <f t="shared" si="68"/>
        <v/>
      </c>
      <c r="M102" s="279" t="e">
        <f t="shared" si="69"/>
        <v>#N/A</v>
      </c>
      <c r="N102" s="87" t="e">
        <f t="shared" si="70"/>
        <v>#VALUE!</v>
      </c>
      <c r="O102" s="88" t="e">
        <f t="shared" si="71"/>
        <v>#VALUE!</v>
      </c>
      <c r="P102" s="744">
        <f t="shared" si="52"/>
        <v>81</v>
      </c>
      <c r="R102" s="60"/>
      <c r="S102" s="20"/>
      <c r="T102" s="20"/>
      <c r="U102" s="20"/>
      <c r="V102" s="20"/>
      <c r="W102" s="20"/>
      <c r="X102" s="20"/>
      <c r="Y102" s="20"/>
      <c r="Z102" s="20"/>
      <c r="AA102" s="61"/>
      <c r="AX102" s="285"/>
      <c r="AY102" s="284"/>
      <c r="AZ102" s="284"/>
      <c r="BA102" s="284"/>
      <c r="BB102" s="284"/>
      <c r="BC102" s="284"/>
      <c r="BD102" s="284"/>
      <c r="BE102" s="284"/>
      <c r="BF102" s="284"/>
      <c r="BG102" s="284"/>
      <c r="BH102" s="284"/>
      <c r="BI102" s="284"/>
    </row>
    <row r="103" spans="1:61">
      <c r="A103" s="89" t="e">
        <f>Tri_Incurred_AttrorTot!A94</f>
        <v>#N/A</v>
      </c>
      <c r="B103" s="89" t="e">
        <f t="shared" si="63"/>
        <v>#N/A</v>
      </c>
      <c r="C103" s="208" t="e">
        <f>INDEX(Tri_Incurred_AttrorTot!$B94:$CC94,1,MATCH(B103,$A$21:$A$100)-$P103)/unit</f>
        <v>#N/A</v>
      </c>
      <c r="D103" s="208" t="e">
        <f>INDEX(Tri_Incurred_AttrorTot!$B94:$CC94,1,Tot_Acc_Per-$P103)/unit</f>
        <v>#VALUE!</v>
      </c>
      <c r="E103" s="87" t="e">
        <f t="shared" si="64"/>
        <v>#VALUE!</v>
      </c>
      <c r="F103" s="87" t="e">
        <f>IF(AI103-FSR_M&gt;0,VLOOKUP((MATCH(LastFSR,$A$21:$A$100,1)-MATCH(A103,$A$21:$A$100,1))*3+3,$AI$21:$AU$100,5+MATCH(FSR_M,AN$16:$AU$16),0),VLOOKUP(3,$AI$21:$AU$100,5+MATCH((MATCH($D$16,$A$21:$A$100,1)-MATCH($A103,$A$21:$A$100,1))*3,$AN$16:$AU$16,1),0))*M103</f>
        <v>#N/A</v>
      </c>
      <c r="G103" s="87" t="e">
        <f t="shared" si="65"/>
        <v>#VALUE!</v>
      </c>
      <c r="H103" s="88"/>
      <c r="J103" s="89" t="e">
        <f t="shared" si="66"/>
        <v>#N/A</v>
      </c>
      <c r="K103" s="87" t="e">
        <f t="shared" si="67"/>
        <v>#VALUE!</v>
      </c>
      <c r="L103" s="87" t="str">
        <f t="shared" si="68"/>
        <v/>
      </c>
      <c r="M103" s="279" t="e">
        <f t="shared" si="69"/>
        <v>#N/A</v>
      </c>
      <c r="N103" s="87" t="e">
        <f t="shared" si="70"/>
        <v>#VALUE!</v>
      </c>
      <c r="O103" s="88" t="e">
        <f t="shared" si="71"/>
        <v>#VALUE!</v>
      </c>
      <c r="P103" s="744">
        <f t="shared" si="52"/>
        <v>82</v>
      </c>
      <c r="R103" s="60"/>
      <c r="S103" s="20"/>
      <c r="T103" s="20"/>
      <c r="U103" s="20"/>
      <c r="V103" s="20"/>
      <c r="W103" s="20"/>
      <c r="X103" s="20"/>
      <c r="Y103" s="20"/>
      <c r="Z103" s="20"/>
      <c r="AA103" s="61"/>
      <c r="AX103" s="285"/>
      <c r="AY103" s="284"/>
      <c r="AZ103" s="284"/>
      <c r="BA103" s="284"/>
      <c r="BB103" s="284"/>
      <c r="BC103" s="284"/>
      <c r="BD103" s="284"/>
      <c r="BE103" s="284"/>
      <c r="BF103" s="284"/>
      <c r="BG103" s="284"/>
      <c r="BH103" s="284"/>
      <c r="BI103" s="284"/>
    </row>
    <row r="104" spans="1:61">
      <c r="A104" s="89" t="e">
        <f>Tri_Incurred_AttrorTot!A95</f>
        <v>#N/A</v>
      </c>
      <c r="B104" s="89" t="e">
        <f t="shared" si="63"/>
        <v>#N/A</v>
      </c>
      <c r="C104" s="208" t="e">
        <f>INDEX(Tri_Incurred_AttrorTot!$B95:$CC95,1,MATCH(B104,$A$21:$A$100)-$P104)/unit</f>
        <v>#N/A</v>
      </c>
      <c r="D104" s="208" t="e">
        <f>INDEX(Tri_Incurred_AttrorTot!$B95:$CC95,1,Tot_Acc_Per-$P104)/unit</f>
        <v>#VALUE!</v>
      </c>
      <c r="E104" s="87" t="e">
        <f t="shared" si="64"/>
        <v>#VALUE!</v>
      </c>
      <c r="F104" s="87" t="e">
        <f>IF(AI104-FSR_M&gt;0,VLOOKUP((MATCH(LastFSR,$A$21:$A$100,1)-MATCH(A104,$A$21:$A$100,1))*3+3,$AI$21:$AU$100,5+MATCH(FSR_M,AN$16:$AU$16),0),VLOOKUP(3,$AI$21:$AU$100,5+MATCH((MATCH($D$16,$A$21:$A$100,1)-MATCH($A104,$A$21:$A$100,1))*3,$AN$16:$AU$16,1),0))*M104</f>
        <v>#N/A</v>
      </c>
      <c r="G104" s="87" t="e">
        <f t="shared" si="65"/>
        <v>#VALUE!</v>
      </c>
      <c r="H104" s="88"/>
      <c r="J104" s="89" t="e">
        <f t="shared" si="66"/>
        <v>#N/A</v>
      </c>
      <c r="K104" s="87" t="e">
        <f t="shared" si="67"/>
        <v>#VALUE!</v>
      </c>
      <c r="L104" s="87" t="str">
        <f t="shared" si="68"/>
        <v/>
      </c>
      <c r="M104" s="279" t="e">
        <f t="shared" si="69"/>
        <v>#N/A</v>
      </c>
      <c r="N104" s="87" t="e">
        <f t="shared" si="70"/>
        <v>#VALUE!</v>
      </c>
      <c r="O104" s="88" t="e">
        <f t="shared" si="71"/>
        <v>#VALUE!</v>
      </c>
      <c r="P104" s="744">
        <f t="shared" si="52"/>
        <v>83</v>
      </c>
      <c r="R104" s="60"/>
      <c r="S104" s="20"/>
      <c r="T104" s="20"/>
      <c r="U104" s="20"/>
      <c r="V104" s="20"/>
      <c r="W104" s="20"/>
      <c r="X104" s="20"/>
      <c r="Y104" s="20"/>
      <c r="Z104" s="20"/>
      <c r="AA104" s="61"/>
      <c r="AX104" s="285"/>
      <c r="AY104" s="284"/>
      <c r="AZ104" s="284"/>
      <c r="BA104" s="284"/>
      <c r="BB104" s="284"/>
      <c r="BC104" s="284"/>
      <c r="BD104" s="284"/>
      <c r="BE104" s="284"/>
      <c r="BF104" s="284"/>
      <c r="BG104" s="284"/>
      <c r="BH104" s="284"/>
      <c r="BI104" s="284"/>
    </row>
    <row r="105" spans="1:61">
      <c r="A105" s="89" t="e">
        <f>Tri_Incurred_AttrorTot!A96</f>
        <v>#N/A</v>
      </c>
      <c r="B105" s="89" t="e">
        <f t="shared" si="63"/>
        <v>#N/A</v>
      </c>
      <c r="C105" s="208" t="e">
        <f>INDEX(Tri_Incurred_AttrorTot!$B96:$CC96,1,MATCH(B105,$A$21:$A$100)-$P105)/unit</f>
        <v>#N/A</v>
      </c>
      <c r="D105" s="208" t="e">
        <f>INDEX(Tri_Incurred_AttrorTot!$B96:$CC96,1,Tot_Acc_Per-$P105)/unit</f>
        <v>#VALUE!</v>
      </c>
      <c r="E105" s="87" t="e">
        <f t="shared" si="64"/>
        <v>#VALUE!</v>
      </c>
      <c r="F105" s="87" t="e">
        <f>IF(AI105-FSR_M&gt;0,VLOOKUP((MATCH(LastFSR,$A$21:$A$100,1)-MATCH(A105,$A$21:$A$100,1))*3+3,$AI$21:$AU$100,5+MATCH(FSR_M,AN$16:$AU$16),0),VLOOKUP(3,$AI$21:$AU$100,5+MATCH((MATCH($D$16,$A$21:$A$100,1)-MATCH($A105,$A$21:$A$100,1))*3,$AN$16:$AU$16,1),0))*M105</f>
        <v>#N/A</v>
      </c>
      <c r="G105" s="87" t="e">
        <f t="shared" si="65"/>
        <v>#VALUE!</v>
      </c>
      <c r="H105" s="88"/>
      <c r="J105" s="89" t="e">
        <f t="shared" si="66"/>
        <v>#N/A</v>
      </c>
      <c r="K105" s="87" t="e">
        <f t="shared" si="67"/>
        <v>#VALUE!</v>
      </c>
      <c r="L105" s="87" t="str">
        <f t="shared" si="68"/>
        <v/>
      </c>
      <c r="M105" s="279" t="e">
        <f t="shared" si="69"/>
        <v>#N/A</v>
      </c>
      <c r="N105" s="87" t="e">
        <f t="shared" si="70"/>
        <v>#VALUE!</v>
      </c>
      <c r="O105" s="88" t="e">
        <f t="shared" si="71"/>
        <v>#VALUE!</v>
      </c>
      <c r="P105" s="744">
        <f t="shared" si="52"/>
        <v>84</v>
      </c>
      <c r="R105" s="60"/>
      <c r="S105" s="20"/>
      <c r="T105" s="20"/>
      <c r="U105" s="20"/>
      <c r="V105" s="20"/>
      <c r="W105" s="20"/>
      <c r="X105" s="20"/>
      <c r="Y105" s="20"/>
      <c r="Z105" s="20"/>
      <c r="AA105" s="61"/>
      <c r="AX105" s="285"/>
      <c r="AY105" s="284"/>
      <c r="AZ105" s="284"/>
      <c r="BA105" s="284"/>
      <c r="BB105" s="284"/>
      <c r="BC105" s="284"/>
      <c r="BD105" s="284"/>
      <c r="BE105" s="284"/>
      <c r="BF105" s="284"/>
      <c r="BG105" s="284"/>
      <c r="BH105" s="284"/>
      <c r="BI105" s="284"/>
    </row>
    <row r="106" spans="1:61">
      <c r="A106" s="89" t="e">
        <f>Tri_Incurred_AttrorTot!A97</f>
        <v>#N/A</v>
      </c>
      <c r="B106" s="89" t="e">
        <f t="shared" si="63"/>
        <v>#N/A</v>
      </c>
      <c r="C106" s="208" t="e">
        <f>INDEX(Tri_Incurred_AttrorTot!$B97:$CC97,1,MATCH(B106,$A$21:$A$100)-$P106)/unit</f>
        <v>#N/A</v>
      </c>
      <c r="D106" s="208" t="e">
        <f>INDEX(Tri_Incurred_AttrorTot!$B97:$CC97,1,Tot_Acc_Per-$P106)/unit</f>
        <v>#VALUE!</v>
      </c>
      <c r="E106" s="87" t="e">
        <f t="shared" si="64"/>
        <v>#VALUE!</v>
      </c>
      <c r="F106" s="87" t="e">
        <f>IF(AI106-FSR_M&gt;0,VLOOKUP((MATCH(LastFSR,$A$21:$A$100,1)-MATCH(A106,$A$21:$A$100,1))*3+3,$AI$21:$AU$100,5+MATCH(FSR_M,AN$16:$AU$16),0),VLOOKUP(3,$AI$21:$AU$100,5+MATCH((MATCH($D$16,$A$21:$A$100,1)-MATCH($A106,$A$21:$A$100,1))*3,$AN$16:$AU$16,1),0))*M106</f>
        <v>#N/A</v>
      </c>
      <c r="G106" s="87" t="e">
        <f t="shared" si="65"/>
        <v>#VALUE!</v>
      </c>
      <c r="H106" s="88"/>
      <c r="J106" s="89" t="e">
        <f t="shared" si="66"/>
        <v>#N/A</v>
      </c>
      <c r="K106" s="87" t="e">
        <f t="shared" si="67"/>
        <v>#VALUE!</v>
      </c>
      <c r="L106" s="87" t="str">
        <f t="shared" si="68"/>
        <v/>
      </c>
      <c r="M106" s="279" t="e">
        <f t="shared" si="69"/>
        <v>#N/A</v>
      </c>
      <c r="N106" s="87" t="e">
        <f t="shared" si="70"/>
        <v>#VALUE!</v>
      </c>
      <c r="O106" s="88" t="e">
        <f t="shared" si="71"/>
        <v>#VALUE!</v>
      </c>
      <c r="P106" s="744">
        <f t="shared" si="52"/>
        <v>85</v>
      </c>
      <c r="R106" s="60"/>
      <c r="S106" s="20"/>
      <c r="T106" s="20"/>
      <c r="U106" s="20"/>
      <c r="V106" s="20"/>
      <c r="W106" s="20"/>
      <c r="X106" s="20"/>
      <c r="Y106" s="20"/>
      <c r="Z106" s="20"/>
      <c r="AA106" s="61"/>
      <c r="AX106" s="285"/>
      <c r="AY106" s="284"/>
      <c r="AZ106" s="284"/>
      <c r="BA106" s="284"/>
      <c r="BB106" s="284"/>
      <c r="BC106" s="284"/>
      <c r="BD106" s="284"/>
      <c r="BE106" s="284"/>
      <c r="BF106" s="284"/>
      <c r="BG106" s="284"/>
      <c r="BH106" s="284"/>
      <c r="BI106" s="284"/>
    </row>
    <row r="107" spans="1:61">
      <c r="A107" s="89" t="e">
        <f>Tri_Incurred_AttrorTot!A98</f>
        <v>#N/A</v>
      </c>
      <c r="B107" s="89" t="e">
        <f t="shared" si="63"/>
        <v>#N/A</v>
      </c>
      <c r="C107" s="208" t="e">
        <f>INDEX(Tri_Incurred_AttrorTot!$B98:$CC98,1,MATCH(B107,$A$21:$A$100)-$P107)/unit</f>
        <v>#N/A</v>
      </c>
      <c r="D107" s="208" t="e">
        <f>INDEX(Tri_Incurred_AttrorTot!$B98:$CC98,1,Tot_Acc_Per-$P107)/unit</f>
        <v>#VALUE!</v>
      </c>
      <c r="E107" s="87" t="e">
        <f t="shared" si="64"/>
        <v>#VALUE!</v>
      </c>
      <c r="F107" s="87" t="e">
        <f>IF(AI107-FSR_M&gt;0,VLOOKUP((MATCH(LastFSR,$A$21:$A$100,1)-MATCH(A107,$A$21:$A$100,1))*3+3,$AI$21:$AU$100,5+MATCH(FSR_M,AN$16:$AU$16),0),VLOOKUP(3,$AI$21:$AU$100,5+MATCH((MATCH($D$16,$A$21:$A$100,1)-MATCH($A107,$A$21:$A$100,1))*3,$AN$16:$AU$16,1),0))*M107</f>
        <v>#N/A</v>
      </c>
      <c r="G107" s="87" t="e">
        <f t="shared" si="65"/>
        <v>#VALUE!</v>
      </c>
      <c r="H107" s="88"/>
      <c r="J107" s="89" t="e">
        <f t="shared" si="66"/>
        <v>#N/A</v>
      </c>
      <c r="K107" s="87" t="e">
        <f t="shared" si="67"/>
        <v>#VALUE!</v>
      </c>
      <c r="L107" s="87" t="str">
        <f t="shared" si="68"/>
        <v/>
      </c>
      <c r="M107" s="279" t="e">
        <f t="shared" si="69"/>
        <v>#N/A</v>
      </c>
      <c r="N107" s="87" t="e">
        <f t="shared" si="70"/>
        <v>#VALUE!</v>
      </c>
      <c r="O107" s="88" t="e">
        <f t="shared" si="71"/>
        <v>#VALUE!</v>
      </c>
      <c r="P107" s="744">
        <f t="shared" si="52"/>
        <v>86</v>
      </c>
      <c r="R107" s="96"/>
      <c r="S107" s="97"/>
      <c r="T107" s="97"/>
      <c r="U107" s="97"/>
      <c r="V107" s="97"/>
      <c r="W107" s="97"/>
      <c r="X107" s="97"/>
      <c r="Y107" s="97"/>
      <c r="Z107" s="97"/>
      <c r="AA107" s="61"/>
      <c r="AX107" s="285"/>
      <c r="AY107" s="284"/>
      <c r="AZ107" s="284"/>
      <c r="BA107" s="284"/>
      <c r="BB107" s="284"/>
      <c r="BC107" s="284"/>
      <c r="BD107" s="284"/>
      <c r="BE107" s="284"/>
      <c r="BF107" s="284"/>
      <c r="BG107" s="284"/>
      <c r="BH107" s="284"/>
      <c r="BI107" s="284"/>
    </row>
    <row r="108" spans="1:61">
      <c r="A108" s="89" t="e">
        <f>Tri_Incurred_AttrorTot!A99</f>
        <v>#N/A</v>
      </c>
      <c r="B108" s="89" t="e">
        <f t="shared" si="63"/>
        <v>#N/A</v>
      </c>
      <c r="C108" s="208" t="e">
        <f>INDEX(Tri_Incurred_AttrorTot!$B99:$CC99,1,MATCH(B108,$A$21:$A$100)-$P108)/unit</f>
        <v>#N/A</v>
      </c>
      <c r="D108" s="208" t="e">
        <f>INDEX(Tri_Incurred_AttrorTot!$B99:$CC99,1,Tot_Acc_Per-$P108)/unit</f>
        <v>#VALUE!</v>
      </c>
      <c r="E108" s="87" t="e">
        <f t="shared" si="64"/>
        <v>#VALUE!</v>
      </c>
      <c r="F108" s="87" t="e">
        <f>IF(AI108-FSR_M&gt;0,VLOOKUP((MATCH(LastFSR,$A$21:$A$100,1)-MATCH(A108,$A$21:$A$100,1))*3+3,$AI$21:$AU$100,5+MATCH(FSR_M,AN$16:$AU$16),0),VLOOKUP(3,$AI$21:$AU$100,5+MATCH((MATCH($D$16,$A$21:$A$100,1)-MATCH($A108,$A$21:$A$100,1))*3,$AN$16:$AU$16,1),0))*M108</f>
        <v>#N/A</v>
      </c>
      <c r="G108" s="87" t="e">
        <f t="shared" si="65"/>
        <v>#VALUE!</v>
      </c>
      <c r="H108" s="88"/>
      <c r="J108" s="89" t="e">
        <f t="shared" si="66"/>
        <v>#N/A</v>
      </c>
      <c r="K108" s="87" t="e">
        <f t="shared" si="67"/>
        <v>#VALUE!</v>
      </c>
      <c r="L108" s="87" t="str">
        <f t="shared" si="68"/>
        <v/>
      </c>
      <c r="M108" s="279" t="e">
        <f t="shared" si="69"/>
        <v>#N/A</v>
      </c>
      <c r="N108" s="87" t="e">
        <f t="shared" si="70"/>
        <v>#VALUE!</v>
      </c>
      <c r="O108" s="88" t="e">
        <f t="shared" si="71"/>
        <v>#VALUE!</v>
      </c>
      <c r="P108" s="744">
        <f t="shared" si="52"/>
        <v>87</v>
      </c>
      <c r="AX108" s="285"/>
      <c r="AY108" s="284"/>
      <c r="AZ108" s="284"/>
      <c r="BA108" s="284"/>
      <c r="BB108" s="284"/>
      <c r="BC108" s="284"/>
      <c r="BD108" s="284"/>
      <c r="BE108" s="284"/>
      <c r="BF108" s="284"/>
      <c r="BG108" s="284"/>
      <c r="BH108" s="284"/>
      <c r="BI108" s="284"/>
    </row>
    <row r="109" spans="1:61">
      <c r="P109" s="659"/>
      <c r="AX109" s="285"/>
      <c r="AY109" s="284"/>
      <c r="AZ109" s="284"/>
      <c r="BA109" s="284"/>
      <c r="BB109" s="284"/>
      <c r="BC109" s="284"/>
      <c r="BD109" s="284"/>
      <c r="BE109" s="284"/>
      <c r="BF109" s="284"/>
      <c r="BG109" s="284"/>
      <c r="BH109" s="284"/>
      <c r="BI109" s="284"/>
    </row>
    <row r="110" spans="1:61">
      <c r="AX110" s="285"/>
      <c r="AY110" s="284"/>
      <c r="AZ110" s="284"/>
      <c r="BA110" s="284"/>
      <c r="BB110" s="284"/>
      <c r="BC110" s="284"/>
      <c r="BD110" s="284"/>
      <c r="BE110" s="284"/>
      <c r="BF110" s="284"/>
      <c r="BG110" s="284"/>
      <c r="BH110" s="284"/>
      <c r="BI110" s="284"/>
    </row>
    <row r="111" spans="1:61">
      <c r="AX111" s="285"/>
      <c r="AY111" s="284"/>
      <c r="AZ111" s="284"/>
      <c r="BA111" s="284"/>
      <c r="BB111" s="284"/>
      <c r="BC111" s="284"/>
      <c r="BD111" s="284"/>
      <c r="BE111" s="284"/>
      <c r="BF111" s="284"/>
      <c r="BG111" s="284"/>
      <c r="BH111" s="284"/>
      <c r="BI111" s="284"/>
    </row>
    <row r="112" spans="1:61">
      <c r="AX112" s="285"/>
      <c r="AY112" s="284"/>
      <c r="AZ112" s="284"/>
      <c r="BA112" s="284"/>
      <c r="BB112" s="284"/>
      <c r="BC112" s="284"/>
      <c r="BD112" s="284"/>
      <c r="BE112" s="284"/>
      <c r="BF112" s="284"/>
      <c r="BG112" s="284"/>
      <c r="BH112" s="284"/>
      <c r="BI112" s="284"/>
    </row>
    <row r="113" spans="18:61">
      <c r="R113" s="20"/>
      <c r="S113" s="20"/>
      <c r="T113" s="20"/>
      <c r="U113" s="20"/>
      <c r="V113" s="20"/>
      <c r="W113" s="20"/>
      <c r="X113" s="20"/>
      <c r="Y113" s="20"/>
      <c r="Z113" s="20"/>
      <c r="AA113" s="20"/>
      <c r="AX113" s="285"/>
      <c r="AY113" s="284"/>
      <c r="AZ113" s="284"/>
      <c r="BA113" s="284"/>
      <c r="BB113" s="284"/>
      <c r="BC113" s="284"/>
      <c r="BD113" s="284"/>
      <c r="BE113" s="284"/>
      <c r="BF113" s="284"/>
      <c r="BG113" s="284"/>
      <c r="BH113" s="284"/>
      <c r="BI113" s="284"/>
    </row>
    <row r="114" spans="18:61">
      <c r="R114" s="20"/>
      <c r="S114" s="20"/>
      <c r="T114" s="20"/>
      <c r="U114" s="20"/>
      <c r="V114" s="20"/>
      <c r="W114" s="20"/>
      <c r="X114" s="20"/>
      <c r="Y114" s="20"/>
      <c r="Z114" s="20"/>
      <c r="AA114" s="20"/>
      <c r="AX114" s="285"/>
      <c r="AY114" s="284"/>
      <c r="AZ114" s="284"/>
      <c r="BA114" s="284"/>
      <c r="BB114" s="284"/>
      <c r="BC114" s="284"/>
      <c r="BD114" s="284"/>
      <c r="BE114" s="284"/>
      <c r="BF114" s="284"/>
      <c r="BG114" s="284"/>
      <c r="BH114" s="284"/>
      <c r="BI114" s="284"/>
    </row>
    <row r="115" spans="18:61">
      <c r="R115" s="20"/>
      <c r="S115" s="20"/>
      <c r="T115" s="20"/>
      <c r="U115" s="20"/>
      <c r="V115" s="20"/>
      <c r="W115" s="20"/>
      <c r="X115" s="20"/>
      <c r="Y115" s="20"/>
      <c r="Z115" s="20"/>
      <c r="AA115" s="20"/>
      <c r="AX115" s="285"/>
      <c r="AY115" s="284"/>
      <c r="AZ115" s="284"/>
      <c r="BA115" s="284"/>
      <c r="BB115" s="284"/>
      <c r="BC115" s="284"/>
      <c r="BD115" s="284"/>
      <c r="BE115" s="284"/>
      <c r="BF115" s="284"/>
      <c r="BG115" s="284"/>
      <c r="BH115" s="284"/>
      <c r="BI115" s="284"/>
    </row>
    <row r="116" spans="18:61">
      <c r="R116" s="20"/>
      <c r="S116" s="20"/>
      <c r="T116" s="20"/>
      <c r="U116" s="20"/>
      <c r="V116" s="20"/>
      <c r="W116" s="20"/>
      <c r="X116" s="20"/>
      <c r="Y116" s="20"/>
      <c r="Z116" s="20"/>
      <c r="AA116" s="20"/>
      <c r="AX116" s="285"/>
      <c r="AY116" s="284"/>
      <c r="AZ116" s="284"/>
      <c r="BA116" s="284"/>
      <c r="BB116" s="284"/>
      <c r="BC116" s="284"/>
      <c r="BD116" s="284"/>
      <c r="BE116" s="284"/>
      <c r="BF116" s="284"/>
      <c r="BG116" s="284"/>
      <c r="BH116" s="284"/>
      <c r="BI116" s="284"/>
    </row>
    <row r="117" spans="18:61">
      <c r="R117" s="20"/>
      <c r="S117" s="20"/>
      <c r="T117" s="20"/>
      <c r="U117" s="20"/>
      <c r="V117" s="20"/>
      <c r="W117" s="20"/>
      <c r="X117" s="20"/>
      <c r="Y117" s="20"/>
      <c r="Z117" s="20"/>
      <c r="AA117" s="20"/>
      <c r="AX117" s="285"/>
      <c r="AY117" s="284"/>
      <c r="AZ117" s="284"/>
      <c r="BA117" s="284"/>
      <c r="BB117" s="284"/>
      <c r="BC117" s="284"/>
      <c r="BD117" s="284"/>
      <c r="BE117" s="284"/>
      <c r="BF117" s="284"/>
      <c r="BG117" s="284"/>
      <c r="BH117" s="284"/>
      <c r="BI117" s="284"/>
    </row>
    <row r="118" spans="18:61">
      <c r="R118" s="20"/>
      <c r="S118" s="20"/>
      <c r="T118" s="20"/>
      <c r="U118" s="20"/>
      <c r="V118" s="20"/>
      <c r="W118" s="20"/>
      <c r="X118" s="20"/>
      <c r="Y118" s="20"/>
      <c r="Z118" s="20"/>
      <c r="AA118" s="20"/>
      <c r="AX118" s="285"/>
      <c r="AY118" s="284"/>
      <c r="AZ118" s="284"/>
      <c r="BA118" s="284"/>
      <c r="BB118" s="284"/>
      <c r="BC118" s="284"/>
      <c r="BD118" s="284"/>
      <c r="BE118" s="284"/>
      <c r="BF118" s="284"/>
      <c r="BG118" s="284"/>
      <c r="BH118" s="284"/>
      <c r="BI118" s="284"/>
    </row>
    <row r="119" spans="18:61">
      <c r="AX119" s="285"/>
      <c r="AY119" s="284"/>
      <c r="AZ119" s="284"/>
      <c r="BA119" s="284"/>
      <c r="BB119" s="284"/>
      <c r="BC119" s="284"/>
      <c r="BD119" s="284"/>
      <c r="BE119" s="284"/>
      <c r="BF119" s="284"/>
      <c r="BG119" s="284"/>
      <c r="BH119" s="284"/>
      <c r="BI119" s="284"/>
    </row>
    <row r="120" spans="18:61">
      <c r="AX120" s="285"/>
      <c r="AY120" s="284"/>
      <c r="AZ120" s="284"/>
      <c r="BA120" s="284"/>
      <c r="BB120" s="284"/>
      <c r="BC120" s="284"/>
      <c r="BD120" s="284"/>
      <c r="BE120" s="284"/>
      <c r="BF120" s="284"/>
      <c r="BG120" s="284"/>
      <c r="BH120" s="284"/>
      <c r="BI120" s="284"/>
    </row>
    <row r="121" spans="18:61">
      <c r="AX121" s="285"/>
      <c r="AY121" s="284"/>
      <c r="AZ121" s="284"/>
      <c r="BA121" s="284"/>
      <c r="BB121" s="284"/>
      <c r="BC121" s="284"/>
      <c r="BD121" s="284"/>
      <c r="BE121" s="284"/>
      <c r="BF121" s="284"/>
      <c r="BG121" s="284"/>
      <c r="BH121" s="284"/>
      <c r="BI121" s="284"/>
    </row>
    <row r="122" spans="18:61">
      <c r="AX122" s="285"/>
      <c r="AY122" s="284"/>
      <c r="AZ122" s="284"/>
      <c r="BA122" s="284"/>
      <c r="BB122" s="284"/>
      <c r="BC122" s="284"/>
      <c r="BD122" s="284"/>
      <c r="BE122" s="284"/>
      <c r="BF122" s="284"/>
      <c r="BG122" s="284"/>
      <c r="BH122" s="284"/>
      <c r="BI122" s="284"/>
    </row>
    <row r="123" spans="18:61">
      <c r="AX123" s="285"/>
      <c r="AY123" s="284"/>
      <c r="AZ123" s="284"/>
      <c r="BA123" s="284"/>
      <c r="BB123" s="284"/>
      <c r="BC123" s="284"/>
      <c r="BD123" s="284"/>
      <c r="BE123" s="284"/>
      <c r="BF123" s="284"/>
      <c r="BG123" s="284"/>
      <c r="BH123" s="284"/>
      <c r="BI123" s="284"/>
    </row>
    <row r="124" spans="18:61">
      <c r="AX124" s="285"/>
      <c r="AY124" s="284"/>
      <c r="AZ124" s="284"/>
      <c r="BA124" s="284"/>
      <c r="BB124" s="284"/>
      <c r="BC124" s="284"/>
      <c r="BD124" s="284"/>
      <c r="BE124" s="284"/>
      <c r="BF124" s="284"/>
      <c r="BG124" s="284"/>
      <c r="BH124" s="284"/>
      <c r="BI124" s="284"/>
    </row>
    <row r="125" spans="18:61">
      <c r="AX125" s="285"/>
      <c r="AY125" s="284"/>
      <c r="AZ125" s="284"/>
      <c r="BA125" s="284"/>
      <c r="BB125" s="284"/>
      <c r="BC125" s="284"/>
      <c r="BD125" s="284"/>
      <c r="BE125" s="284"/>
      <c r="BF125" s="284"/>
      <c r="BG125" s="284"/>
      <c r="BH125" s="284"/>
      <c r="BI125" s="284"/>
    </row>
    <row r="126" spans="18:61">
      <c r="AX126" s="285"/>
      <c r="AY126" s="284"/>
      <c r="AZ126" s="284"/>
      <c r="BA126" s="284"/>
      <c r="BB126" s="284"/>
      <c r="BC126" s="284"/>
      <c r="BD126" s="284"/>
      <c r="BE126" s="284"/>
      <c r="BF126" s="284"/>
      <c r="BG126" s="284"/>
      <c r="BH126" s="284"/>
      <c r="BI126" s="284"/>
    </row>
    <row r="127" spans="18:61">
      <c r="AX127" s="285"/>
      <c r="AY127" s="284"/>
      <c r="AZ127" s="284"/>
      <c r="BA127" s="284"/>
      <c r="BB127" s="284"/>
      <c r="BC127" s="284"/>
      <c r="BD127" s="284"/>
      <c r="BE127" s="284"/>
      <c r="BF127" s="284"/>
      <c r="BG127" s="284"/>
      <c r="BH127" s="284"/>
      <c r="BI127" s="284"/>
    </row>
    <row r="128" spans="18:61">
      <c r="AX128" s="285"/>
      <c r="AY128" s="284"/>
      <c r="AZ128" s="284"/>
      <c r="BA128" s="284"/>
      <c r="BB128" s="284"/>
      <c r="BC128" s="284"/>
      <c r="BD128" s="284"/>
      <c r="BE128" s="284"/>
      <c r="BF128" s="284"/>
      <c r="BG128" s="284"/>
      <c r="BH128" s="284"/>
      <c r="BI128" s="284"/>
    </row>
    <row r="129" spans="50:61">
      <c r="AX129" s="285"/>
      <c r="AY129" s="284"/>
      <c r="AZ129" s="284"/>
      <c r="BA129" s="284"/>
      <c r="BB129" s="284"/>
      <c r="BC129" s="284"/>
      <c r="BD129" s="284"/>
      <c r="BE129" s="284"/>
      <c r="BF129" s="284"/>
      <c r="BG129" s="284"/>
      <c r="BH129" s="284"/>
      <c r="BI129" s="284"/>
    </row>
    <row r="130" spans="50:61">
      <c r="AX130" s="285"/>
      <c r="AY130" s="284"/>
      <c r="AZ130" s="284"/>
      <c r="BA130" s="284"/>
      <c r="BB130" s="284"/>
      <c r="BC130" s="284"/>
      <c r="BD130" s="284"/>
      <c r="BE130" s="284"/>
      <c r="BF130" s="284"/>
      <c r="BG130" s="284"/>
      <c r="BH130" s="284"/>
      <c r="BI130" s="284"/>
    </row>
    <row r="131" spans="50:61">
      <c r="AX131" s="285"/>
      <c r="AY131" s="284"/>
      <c r="AZ131" s="284"/>
      <c r="BA131" s="284"/>
      <c r="BB131" s="284"/>
      <c r="BC131" s="284"/>
      <c r="BD131" s="284"/>
      <c r="BE131" s="284"/>
      <c r="BF131" s="284"/>
      <c r="BG131" s="284"/>
      <c r="BH131" s="284"/>
      <c r="BI131" s="284"/>
    </row>
    <row r="132" spans="50:61">
      <c r="AX132" s="285"/>
      <c r="AY132" s="284"/>
      <c r="AZ132" s="284"/>
      <c r="BA132" s="284"/>
      <c r="BB132" s="284"/>
      <c r="BC132" s="284"/>
      <c r="BD132" s="284"/>
      <c r="BE132" s="284"/>
      <c r="BF132" s="284"/>
      <c r="BG132" s="284"/>
      <c r="BH132" s="284"/>
      <c r="BI132" s="284"/>
    </row>
    <row r="133" spans="50:61">
      <c r="AX133" s="285"/>
      <c r="AY133" s="284"/>
      <c r="AZ133" s="284"/>
      <c r="BA133" s="284"/>
      <c r="BB133" s="284"/>
      <c r="BC133" s="284"/>
      <c r="BD133" s="284"/>
      <c r="BE133" s="284"/>
      <c r="BF133" s="284"/>
      <c r="BG133" s="284"/>
      <c r="BH133" s="284"/>
      <c r="BI133" s="284"/>
    </row>
    <row r="134" spans="50:61">
      <c r="AX134" s="285"/>
      <c r="AY134" s="284"/>
      <c r="AZ134" s="284"/>
      <c r="BA134" s="284"/>
      <c r="BB134" s="284"/>
      <c r="BC134" s="284"/>
      <c r="BD134" s="284"/>
      <c r="BE134" s="284"/>
      <c r="BF134" s="284"/>
      <c r="BG134" s="284"/>
      <c r="BH134" s="284"/>
      <c r="BI134" s="284"/>
    </row>
    <row r="135" spans="50:61">
      <c r="AX135" s="285"/>
      <c r="AY135" s="284"/>
      <c r="AZ135" s="284"/>
      <c r="BA135" s="284"/>
      <c r="BB135" s="284"/>
      <c r="BC135" s="284"/>
      <c r="BD135" s="284"/>
      <c r="BE135" s="284"/>
      <c r="BF135" s="284"/>
      <c r="BG135" s="284"/>
      <c r="BH135" s="284"/>
      <c r="BI135" s="284"/>
    </row>
    <row r="136" spans="50:61">
      <c r="AX136" s="285"/>
      <c r="AY136" s="284"/>
      <c r="AZ136" s="284"/>
      <c r="BA136" s="284"/>
      <c r="BB136" s="284"/>
      <c r="BC136" s="284"/>
      <c r="BD136" s="284"/>
      <c r="BE136" s="284"/>
      <c r="BF136" s="284"/>
      <c r="BG136" s="284"/>
      <c r="BH136" s="284"/>
      <c r="BI136" s="284"/>
    </row>
    <row r="137" spans="50:61">
      <c r="AX137" s="285"/>
      <c r="AY137" s="284"/>
      <c r="AZ137" s="284"/>
      <c r="BA137" s="284"/>
      <c r="BB137" s="284"/>
      <c r="BC137" s="284"/>
      <c r="BD137" s="284"/>
      <c r="BE137" s="284"/>
      <c r="BF137" s="284"/>
      <c r="BG137" s="284"/>
      <c r="BH137" s="284"/>
      <c r="BI137" s="284"/>
    </row>
    <row r="138" spans="50:61">
      <c r="AX138" s="285"/>
      <c r="AY138" s="284"/>
      <c r="AZ138" s="284"/>
      <c r="BA138" s="284"/>
      <c r="BB138" s="284"/>
      <c r="BC138" s="284"/>
      <c r="BD138" s="284"/>
      <c r="BE138" s="284"/>
      <c r="BF138" s="284"/>
      <c r="BG138" s="284"/>
      <c r="BH138" s="284"/>
      <c r="BI138" s="284"/>
    </row>
    <row r="139" spans="50:61">
      <c r="AX139" s="285"/>
      <c r="AY139" s="284"/>
      <c r="AZ139" s="284"/>
      <c r="BA139" s="284"/>
      <c r="BB139" s="284"/>
      <c r="BC139" s="284"/>
      <c r="BD139" s="284"/>
      <c r="BE139" s="284"/>
      <c r="BF139" s="284"/>
      <c r="BG139" s="284"/>
      <c r="BH139" s="284"/>
      <c r="BI139" s="284"/>
    </row>
    <row r="140" spans="50:61">
      <c r="AX140" s="285"/>
      <c r="AY140" s="284"/>
      <c r="AZ140" s="284"/>
      <c r="BA140" s="284"/>
      <c r="BB140" s="284"/>
      <c r="BC140" s="284"/>
      <c r="BD140" s="284"/>
      <c r="BE140" s="284"/>
      <c r="BF140" s="284"/>
      <c r="BG140" s="284"/>
      <c r="BH140" s="284"/>
      <c r="BI140" s="284"/>
    </row>
    <row r="141" spans="50:61">
      <c r="AX141" s="285"/>
      <c r="AY141" s="284"/>
      <c r="AZ141" s="284"/>
      <c r="BA141" s="284"/>
      <c r="BB141" s="284"/>
      <c r="BC141" s="284"/>
      <c r="BD141" s="284"/>
      <c r="BE141" s="284"/>
      <c r="BF141" s="284"/>
      <c r="BG141" s="284"/>
      <c r="BH141" s="284"/>
      <c r="BI141" s="284"/>
    </row>
    <row r="142" spans="50:61">
      <c r="AX142" s="285"/>
      <c r="AY142" s="284"/>
      <c r="AZ142" s="284"/>
      <c r="BA142" s="284"/>
      <c r="BB142" s="284"/>
      <c r="BC142" s="284"/>
      <c r="BD142" s="284"/>
      <c r="BE142" s="284"/>
      <c r="BF142" s="284"/>
      <c r="BG142" s="284"/>
      <c r="BH142" s="284"/>
      <c r="BI142" s="284"/>
    </row>
    <row r="143" spans="50:61">
      <c r="AX143" s="285"/>
      <c r="AY143" s="284"/>
      <c r="AZ143" s="284"/>
      <c r="BA143" s="284"/>
      <c r="BB143" s="284"/>
      <c r="BC143" s="284"/>
      <c r="BD143" s="284"/>
      <c r="BE143" s="284"/>
      <c r="BF143" s="284"/>
      <c r="BG143" s="284"/>
      <c r="BH143" s="284"/>
      <c r="BI143" s="284"/>
    </row>
    <row r="144" spans="50:61">
      <c r="AX144" s="285"/>
      <c r="AY144" s="284"/>
      <c r="AZ144" s="284"/>
      <c r="BA144" s="284"/>
      <c r="BB144" s="284"/>
      <c r="BC144" s="284"/>
      <c r="BD144" s="284"/>
      <c r="BE144" s="284"/>
      <c r="BF144" s="284"/>
      <c r="BG144" s="284"/>
      <c r="BH144" s="284"/>
      <c r="BI144" s="284"/>
    </row>
    <row r="145" spans="50:61">
      <c r="AX145" s="285"/>
      <c r="AY145" s="284"/>
      <c r="AZ145" s="284"/>
      <c r="BA145" s="284"/>
      <c r="BB145" s="284"/>
      <c r="BC145" s="284"/>
      <c r="BD145" s="284"/>
      <c r="BE145" s="284"/>
      <c r="BF145" s="284"/>
      <c r="BG145" s="284"/>
      <c r="BH145" s="284"/>
      <c r="BI145" s="284"/>
    </row>
    <row r="146" spans="50:61">
      <c r="AX146" s="285"/>
      <c r="AY146" s="284"/>
      <c r="AZ146" s="284"/>
      <c r="BA146" s="284"/>
      <c r="BB146" s="284"/>
      <c r="BC146" s="284"/>
      <c r="BD146" s="284"/>
      <c r="BE146" s="284"/>
      <c r="BF146" s="284"/>
      <c r="BG146" s="284"/>
      <c r="BH146" s="284"/>
      <c r="BI146" s="284"/>
    </row>
    <row r="147" spans="50:61">
      <c r="AX147" s="285"/>
      <c r="AY147" s="284"/>
      <c r="AZ147" s="284"/>
      <c r="BA147" s="284"/>
      <c r="BB147" s="284"/>
      <c r="BC147" s="284"/>
      <c r="BD147" s="284"/>
      <c r="BE147" s="284"/>
      <c r="BF147" s="284"/>
      <c r="BG147" s="284"/>
      <c r="BH147" s="284"/>
      <c r="BI147" s="284"/>
    </row>
    <row r="148" spans="50:61">
      <c r="AX148" s="285"/>
      <c r="AY148" s="284"/>
      <c r="AZ148" s="284"/>
      <c r="BA148" s="284"/>
      <c r="BB148" s="284"/>
      <c r="BC148" s="284"/>
      <c r="BD148" s="284"/>
      <c r="BE148" s="284"/>
      <c r="BF148" s="284"/>
      <c r="BG148" s="284"/>
      <c r="BH148" s="284"/>
      <c r="BI148" s="284"/>
    </row>
    <row r="149" spans="50:61">
      <c r="AX149" s="285"/>
      <c r="AY149" s="284"/>
      <c r="AZ149" s="284"/>
      <c r="BA149" s="284"/>
      <c r="BB149" s="284"/>
      <c r="BC149" s="284"/>
      <c r="BD149" s="284"/>
      <c r="BE149" s="284"/>
      <c r="BF149" s="284"/>
      <c r="BG149" s="284"/>
      <c r="BH149" s="284"/>
      <c r="BI149" s="284"/>
    </row>
    <row r="150" spans="50:61">
      <c r="AX150" s="285"/>
      <c r="AY150" s="284"/>
      <c r="AZ150" s="284"/>
      <c r="BA150" s="284"/>
      <c r="BB150" s="284"/>
      <c r="BC150" s="284"/>
      <c r="BD150" s="284"/>
      <c r="BE150" s="284"/>
      <c r="BF150" s="284"/>
      <c r="BG150" s="284"/>
      <c r="BH150" s="284"/>
      <c r="BI150" s="284"/>
    </row>
    <row r="151" spans="50:61">
      <c r="AX151" s="285"/>
      <c r="AY151" s="284"/>
      <c r="AZ151" s="284"/>
      <c r="BA151" s="284"/>
      <c r="BB151" s="284"/>
      <c r="BC151" s="284"/>
      <c r="BD151" s="284"/>
      <c r="BE151" s="284"/>
      <c r="BF151" s="284"/>
      <c r="BG151" s="284"/>
      <c r="BH151" s="284"/>
      <c r="BI151" s="284"/>
    </row>
    <row r="152" spans="50:61">
      <c r="AX152" s="285"/>
      <c r="AY152" s="284"/>
      <c r="AZ152" s="284"/>
      <c r="BA152" s="284"/>
      <c r="BB152" s="284"/>
      <c r="BC152" s="284"/>
      <c r="BD152" s="284"/>
      <c r="BE152" s="284"/>
      <c r="BF152" s="284"/>
      <c r="BG152" s="284"/>
      <c r="BH152" s="284"/>
      <c r="BI152" s="284"/>
    </row>
    <row r="153" spans="50:61">
      <c r="AX153" s="285"/>
      <c r="AY153" s="284"/>
      <c r="AZ153" s="284"/>
      <c r="BA153" s="284"/>
      <c r="BB153" s="284"/>
      <c r="BC153" s="284"/>
      <c r="BD153" s="284"/>
      <c r="BE153" s="284"/>
      <c r="BF153" s="284"/>
      <c r="BG153" s="284"/>
      <c r="BH153" s="284"/>
      <c r="BI153" s="284"/>
    </row>
    <row r="154" spans="50:61">
      <c r="AX154" s="285"/>
      <c r="AY154" s="284"/>
      <c r="AZ154" s="284"/>
      <c r="BA154" s="284"/>
      <c r="BB154" s="284"/>
      <c r="BC154" s="284"/>
      <c r="BD154" s="284"/>
      <c r="BE154" s="284"/>
      <c r="BF154" s="284"/>
      <c r="BG154" s="284"/>
      <c r="BH154" s="284"/>
      <c r="BI154" s="284"/>
    </row>
    <row r="155" spans="50:61">
      <c r="AX155" s="285"/>
      <c r="AY155" s="284"/>
      <c r="AZ155" s="284"/>
      <c r="BA155" s="284"/>
      <c r="BB155" s="284"/>
      <c r="BC155" s="284"/>
      <c r="BD155" s="284"/>
      <c r="BE155" s="284"/>
      <c r="BF155" s="284"/>
      <c r="BG155" s="284"/>
      <c r="BH155" s="284"/>
      <c r="BI155" s="284"/>
    </row>
    <row r="156" spans="50:61">
      <c r="AX156" s="285"/>
      <c r="AY156" s="284"/>
      <c r="AZ156" s="284"/>
      <c r="BA156" s="284"/>
      <c r="BB156" s="284"/>
      <c r="BC156" s="284"/>
      <c r="BD156" s="284"/>
      <c r="BE156" s="284"/>
      <c r="BF156" s="284"/>
      <c r="BG156" s="284"/>
      <c r="BH156" s="284"/>
      <c r="BI156" s="284"/>
    </row>
    <row r="157" spans="50:61">
      <c r="AX157" s="285"/>
      <c r="AY157" s="284"/>
      <c r="AZ157" s="284"/>
      <c r="BA157" s="284"/>
      <c r="BB157" s="284"/>
      <c r="BC157" s="284"/>
      <c r="BD157" s="284"/>
      <c r="BE157" s="284"/>
      <c r="BF157" s="284"/>
      <c r="BG157" s="284"/>
      <c r="BH157" s="284"/>
      <c r="BI157" s="284"/>
    </row>
    <row r="158" spans="50:61">
      <c r="AX158" s="285"/>
      <c r="AY158" s="284"/>
      <c r="AZ158" s="284"/>
      <c r="BA158" s="284"/>
      <c r="BB158" s="284"/>
      <c r="BC158" s="284"/>
      <c r="BD158" s="284"/>
      <c r="BE158" s="284"/>
      <c r="BF158" s="284"/>
      <c r="BG158" s="284"/>
      <c r="BH158" s="284"/>
      <c r="BI158" s="284"/>
    </row>
    <row r="159" spans="50:61">
      <c r="AX159" s="285"/>
      <c r="AY159" s="284"/>
      <c r="AZ159" s="284"/>
      <c r="BA159" s="284"/>
      <c r="BB159" s="284"/>
      <c r="BC159" s="284"/>
      <c r="BD159" s="284"/>
      <c r="BE159" s="284"/>
      <c r="BF159" s="284"/>
      <c r="BG159" s="284"/>
      <c r="BH159" s="284"/>
      <c r="BI159" s="284"/>
    </row>
    <row r="160" spans="50:61">
      <c r="AX160" s="285"/>
      <c r="AY160" s="284"/>
      <c r="AZ160" s="284"/>
      <c r="BA160" s="284"/>
      <c r="BB160" s="284"/>
      <c r="BC160" s="284"/>
      <c r="BD160" s="284"/>
      <c r="BE160" s="284"/>
      <c r="BF160" s="284"/>
      <c r="BG160" s="284"/>
      <c r="BH160" s="284"/>
      <c r="BI160" s="284"/>
    </row>
    <row r="161" spans="50:61">
      <c r="AX161" s="285"/>
      <c r="AY161" s="284"/>
      <c r="AZ161" s="284"/>
      <c r="BA161" s="284"/>
      <c r="BB161" s="284"/>
      <c r="BC161" s="284"/>
      <c r="BD161" s="284"/>
      <c r="BE161" s="284"/>
      <c r="BF161" s="284"/>
      <c r="BG161" s="284"/>
      <c r="BH161" s="284"/>
      <c r="BI161" s="284"/>
    </row>
    <row r="162" spans="50:61">
      <c r="AX162" s="285"/>
      <c r="AY162" s="284"/>
      <c r="AZ162" s="284"/>
      <c r="BA162" s="284"/>
      <c r="BB162" s="284"/>
      <c r="BC162" s="284"/>
      <c r="BD162" s="284"/>
      <c r="BE162" s="284"/>
      <c r="BF162" s="284"/>
      <c r="BG162" s="284"/>
      <c r="BH162" s="284"/>
      <c r="BI162" s="284"/>
    </row>
    <row r="163" spans="50:61">
      <c r="AX163" s="285"/>
      <c r="AY163" s="284"/>
      <c r="AZ163" s="284"/>
      <c r="BA163" s="284"/>
      <c r="BB163" s="284"/>
      <c r="BC163" s="284"/>
      <c r="BD163" s="284"/>
      <c r="BE163" s="284"/>
      <c r="BF163" s="284"/>
      <c r="BG163" s="284"/>
      <c r="BH163" s="284"/>
      <c r="BI163" s="284"/>
    </row>
    <row r="164" spans="50:61">
      <c r="AX164" s="285"/>
      <c r="AY164" s="284"/>
      <c r="AZ164" s="284"/>
      <c r="BA164" s="284"/>
      <c r="BB164" s="284"/>
      <c r="BC164" s="284"/>
      <c r="BD164" s="284"/>
      <c r="BE164" s="284"/>
      <c r="BF164" s="284"/>
      <c r="BG164" s="284"/>
      <c r="BH164" s="284"/>
      <c r="BI164" s="284"/>
    </row>
    <row r="165" spans="50:61">
      <c r="AX165" s="285"/>
      <c r="AY165" s="284"/>
      <c r="AZ165" s="284"/>
      <c r="BA165" s="284"/>
      <c r="BB165" s="284"/>
      <c r="BC165" s="284"/>
      <c r="BD165" s="284"/>
      <c r="BE165" s="284"/>
      <c r="BF165" s="284"/>
      <c r="BG165" s="284"/>
      <c r="BH165" s="284"/>
      <c r="BI165" s="284"/>
    </row>
    <row r="166" spans="50:61">
      <c r="AX166" s="285"/>
      <c r="AY166" s="284"/>
      <c r="AZ166" s="284"/>
      <c r="BA166" s="284"/>
      <c r="BB166" s="284"/>
      <c r="BC166" s="284"/>
      <c r="BD166" s="284"/>
      <c r="BE166" s="284"/>
      <c r="BF166" s="284"/>
      <c r="BG166" s="284"/>
      <c r="BH166" s="284"/>
      <c r="BI166" s="284"/>
    </row>
    <row r="167" spans="50:61">
      <c r="AX167" s="285"/>
      <c r="AY167" s="284"/>
      <c r="AZ167" s="284"/>
      <c r="BA167" s="284"/>
      <c r="BB167" s="284"/>
      <c r="BC167" s="284"/>
      <c r="BD167" s="284"/>
      <c r="BE167" s="284"/>
      <c r="BF167" s="284"/>
      <c r="BG167" s="284"/>
      <c r="BH167" s="284"/>
      <c r="BI167" s="284"/>
    </row>
    <row r="168" spans="50:61">
      <c r="AX168" s="285"/>
      <c r="AY168" s="284"/>
      <c r="AZ168" s="284"/>
      <c r="BA168" s="284"/>
      <c r="BB168" s="284"/>
      <c r="BC168" s="284"/>
      <c r="BD168" s="284"/>
      <c r="BE168" s="284"/>
      <c r="BF168" s="284"/>
      <c r="BG168" s="284"/>
      <c r="BH168" s="284"/>
      <c r="BI168" s="284"/>
    </row>
    <row r="169" spans="50:61">
      <c r="AX169" s="285"/>
      <c r="AY169" s="284"/>
      <c r="AZ169" s="284"/>
      <c r="BA169" s="284"/>
      <c r="BB169" s="284"/>
      <c r="BC169" s="284"/>
      <c r="BD169" s="284"/>
      <c r="BE169" s="284"/>
      <c r="BF169" s="284"/>
      <c r="BG169" s="284"/>
      <c r="BH169" s="284"/>
      <c r="BI169" s="284"/>
    </row>
    <row r="170" spans="50:61">
      <c r="AX170" s="285"/>
      <c r="AY170" s="284"/>
      <c r="AZ170" s="284"/>
      <c r="BA170" s="284"/>
      <c r="BB170" s="284"/>
      <c r="BC170" s="284"/>
      <c r="BD170" s="284"/>
      <c r="BE170" s="284"/>
      <c r="BF170" s="284"/>
      <c r="BG170" s="284"/>
      <c r="BH170" s="284"/>
      <c r="BI170" s="284"/>
    </row>
    <row r="171" spans="50:61">
      <c r="AX171" s="285"/>
      <c r="AY171" s="284"/>
      <c r="AZ171" s="284"/>
      <c r="BA171" s="284"/>
      <c r="BB171" s="284"/>
      <c r="BC171" s="284"/>
      <c r="BD171" s="284"/>
      <c r="BE171" s="284"/>
      <c r="BF171" s="284"/>
      <c r="BG171" s="284"/>
      <c r="BH171" s="284"/>
      <c r="BI171" s="284"/>
    </row>
    <row r="172" spans="50:61">
      <c r="AX172" s="285"/>
      <c r="AY172" s="284"/>
      <c r="AZ172" s="284"/>
      <c r="BA172" s="284"/>
      <c r="BB172" s="284"/>
      <c r="BC172" s="284"/>
      <c r="BD172" s="284"/>
      <c r="BE172" s="284"/>
      <c r="BF172" s="284"/>
      <c r="BG172" s="284"/>
      <c r="BH172" s="284"/>
      <c r="BI172" s="284"/>
    </row>
    <row r="173" spans="50:61">
      <c r="AX173" s="285"/>
      <c r="AY173" s="284"/>
      <c r="AZ173" s="284"/>
      <c r="BA173" s="284"/>
      <c r="BB173" s="284"/>
      <c r="BC173" s="284"/>
      <c r="BD173" s="284"/>
      <c r="BE173" s="284"/>
      <c r="BF173" s="284"/>
      <c r="BG173" s="284"/>
      <c r="BH173" s="284"/>
      <c r="BI173" s="284"/>
    </row>
    <row r="174" spans="50:61">
      <c r="AX174" s="285"/>
      <c r="AY174" s="284"/>
      <c r="AZ174" s="284"/>
      <c r="BA174" s="284"/>
      <c r="BB174" s="284"/>
      <c r="BC174" s="284"/>
      <c r="BD174" s="284"/>
      <c r="BE174" s="284"/>
      <c r="BF174" s="284"/>
      <c r="BG174" s="284"/>
      <c r="BH174" s="284"/>
      <c r="BI174" s="284"/>
    </row>
    <row r="175" spans="50:61">
      <c r="AX175" s="285"/>
      <c r="AY175" s="284"/>
      <c r="AZ175" s="284"/>
      <c r="BA175" s="284"/>
      <c r="BB175" s="284"/>
      <c r="BC175" s="284"/>
      <c r="BD175" s="284"/>
      <c r="BE175" s="284"/>
      <c r="BF175" s="284"/>
      <c r="BG175" s="284"/>
      <c r="BH175" s="284"/>
      <c r="BI175" s="284"/>
    </row>
    <row r="176" spans="50:61">
      <c r="AX176" s="285"/>
      <c r="AY176" s="284"/>
      <c r="AZ176" s="284"/>
      <c r="BA176" s="284"/>
      <c r="BB176" s="284"/>
      <c r="BC176" s="284"/>
      <c r="BD176" s="284"/>
      <c r="BE176" s="284"/>
      <c r="BF176" s="284"/>
      <c r="BG176" s="284"/>
      <c r="BH176" s="284"/>
      <c r="BI176" s="284"/>
    </row>
    <row r="177" spans="50:61">
      <c r="AX177" s="285"/>
      <c r="AY177" s="284"/>
      <c r="AZ177" s="284"/>
      <c r="BA177" s="284"/>
      <c r="BB177" s="284"/>
      <c r="BC177" s="284"/>
      <c r="BD177" s="284"/>
      <c r="BE177" s="284"/>
      <c r="BF177" s="284"/>
      <c r="BG177" s="284"/>
      <c r="BH177" s="284"/>
      <c r="BI177" s="284"/>
    </row>
    <row r="178" spans="50:61">
      <c r="AX178" s="285"/>
      <c r="AY178" s="284"/>
      <c r="AZ178" s="284"/>
      <c r="BA178" s="284"/>
      <c r="BB178" s="284"/>
      <c r="BC178" s="284"/>
      <c r="BD178" s="284"/>
      <c r="BE178" s="284"/>
      <c r="BF178" s="284"/>
      <c r="BG178" s="284"/>
      <c r="BH178" s="284"/>
      <c r="BI178" s="284"/>
    </row>
    <row r="179" spans="50:61">
      <c r="AX179" s="285"/>
      <c r="AY179" s="284"/>
      <c r="AZ179" s="284"/>
      <c r="BA179" s="284"/>
      <c r="BB179" s="284"/>
      <c r="BC179" s="284"/>
      <c r="BD179" s="284"/>
      <c r="BE179" s="284"/>
      <c r="BF179" s="284"/>
      <c r="BG179" s="284"/>
      <c r="BH179" s="284"/>
      <c r="BI179" s="284"/>
    </row>
    <row r="180" spans="50:61">
      <c r="AX180" s="285"/>
      <c r="AY180" s="284"/>
      <c r="AZ180" s="284"/>
      <c r="BA180" s="284"/>
      <c r="BB180" s="284"/>
      <c r="BC180" s="284"/>
      <c r="BD180" s="284"/>
      <c r="BE180" s="284"/>
      <c r="BF180" s="284"/>
      <c r="BG180" s="284"/>
      <c r="BH180" s="284"/>
      <c r="BI180" s="284"/>
    </row>
    <row r="181" spans="50:61">
      <c r="AX181" s="285"/>
      <c r="AY181" s="284"/>
      <c r="AZ181" s="284"/>
      <c r="BA181" s="284"/>
      <c r="BB181" s="284"/>
      <c r="BC181" s="284"/>
      <c r="BD181" s="284"/>
      <c r="BE181" s="284"/>
      <c r="BF181" s="284"/>
      <c r="BG181" s="284"/>
      <c r="BH181" s="284"/>
      <c r="BI181" s="284"/>
    </row>
    <row r="182" spans="50:61">
      <c r="AX182" s="285"/>
      <c r="AY182" s="284"/>
      <c r="AZ182" s="284"/>
      <c r="BA182" s="284"/>
      <c r="BB182" s="284"/>
      <c r="BC182" s="284"/>
      <c r="BD182" s="284"/>
      <c r="BE182" s="284"/>
      <c r="BF182" s="284"/>
      <c r="BG182" s="284"/>
      <c r="BH182" s="284"/>
      <c r="BI182" s="284"/>
    </row>
    <row r="183" spans="50:61">
      <c r="AX183" s="285"/>
      <c r="AY183" s="284"/>
      <c r="AZ183" s="284"/>
      <c r="BA183" s="284"/>
      <c r="BB183" s="284"/>
      <c r="BC183" s="284"/>
      <c r="BD183" s="284"/>
      <c r="BE183" s="284"/>
      <c r="BF183" s="284"/>
      <c r="BG183" s="284"/>
      <c r="BH183" s="284"/>
      <c r="BI183" s="284"/>
    </row>
    <row r="184" spans="50:61">
      <c r="AX184" s="285"/>
      <c r="AY184" s="284"/>
      <c r="AZ184" s="284"/>
      <c r="BA184" s="284"/>
      <c r="BB184" s="284"/>
      <c r="BC184" s="284"/>
      <c r="BD184" s="284"/>
      <c r="BE184" s="284"/>
      <c r="BF184" s="284"/>
      <c r="BG184" s="284"/>
      <c r="BH184" s="284"/>
      <c r="BI184" s="284"/>
    </row>
    <row r="185" spans="50:61">
      <c r="AX185" s="285"/>
      <c r="AY185" s="284"/>
      <c r="AZ185" s="284"/>
      <c r="BA185" s="284"/>
      <c r="BB185" s="284"/>
      <c r="BC185" s="284"/>
      <c r="BD185" s="284"/>
      <c r="BE185" s="284"/>
      <c r="BF185" s="284"/>
      <c r="BG185" s="284"/>
      <c r="BH185" s="284"/>
      <c r="BI185" s="284"/>
    </row>
    <row r="186" spans="50:61">
      <c r="AX186" s="285"/>
      <c r="AY186" s="284"/>
      <c r="AZ186" s="284"/>
      <c r="BA186" s="284"/>
      <c r="BB186" s="284"/>
      <c r="BC186" s="284"/>
      <c r="BD186" s="284"/>
      <c r="BE186" s="284"/>
      <c r="BF186" s="284"/>
      <c r="BG186" s="284"/>
      <c r="BH186" s="284"/>
      <c r="BI186" s="284"/>
    </row>
    <row r="187" spans="50:61">
      <c r="AX187" s="285"/>
      <c r="AY187" s="284"/>
      <c r="AZ187" s="284"/>
      <c r="BA187" s="284"/>
      <c r="BB187" s="284"/>
      <c r="BC187" s="284"/>
      <c r="BD187" s="284"/>
      <c r="BE187" s="284"/>
      <c r="BF187" s="284"/>
      <c r="BG187" s="284"/>
      <c r="BH187" s="284"/>
      <c r="BI187" s="284"/>
    </row>
    <row r="188" spans="50:61">
      <c r="AX188" s="285"/>
      <c r="AY188" s="284"/>
      <c r="AZ188" s="284"/>
      <c r="BA188" s="284"/>
      <c r="BB188" s="284"/>
      <c r="BC188" s="284"/>
      <c r="BD188" s="284"/>
      <c r="BE188" s="284"/>
      <c r="BF188" s="284"/>
      <c r="BG188" s="284"/>
      <c r="BH188" s="284"/>
      <c r="BI188" s="284"/>
    </row>
    <row r="189" spans="50:61">
      <c r="AX189" s="285"/>
      <c r="AY189" s="284"/>
      <c r="AZ189" s="284"/>
      <c r="BA189" s="284"/>
      <c r="BB189" s="284"/>
      <c r="BC189" s="284"/>
      <c r="BD189" s="284"/>
      <c r="BE189" s="284"/>
      <c r="BF189" s="284"/>
      <c r="BG189" s="284"/>
      <c r="BH189" s="284"/>
      <c r="BI189" s="284"/>
    </row>
    <row r="190" spans="50:61">
      <c r="AX190" s="285"/>
      <c r="AY190" s="284"/>
      <c r="AZ190" s="284"/>
      <c r="BA190" s="284"/>
      <c r="BB190" s="284"/>
      <c r="BC190" s="284"/>
      <c r="BD190" s="284"/>
      <c r="BE190" s="284"/>
      <c r="BF190" s="284"/>
      <c r="BG190" s="284"/>
      <c r="BH190" s="284"/>
      <c r="BI190" s="284"/>
    </row>
    <row r="191" spans="50:61">
      <c r="AX191" s="285"/>
      <c r="AY191" s="284"/>
      <c r="AZ191" s="284"/>
      <c r="BA191" s="284"/>
      <c r="BB191" s="284"/>
      <c r="BC191" s="284"/>
      <c r="BD191" s="284"/>
      <c r="BE191" s="284"/>
      <c r="BF191" s="284"/>
      <c r="BG191" s="284"/>
      <c r="BH191" s="284"/>
      <c r="BI191" s="284"/>
    </row>
    <row r="192" spans="50:61">
      <c r="AX192" s="285"/>
      <c r="AY192" s="284"/>
      <c r="AZ192" s="284"/>
      <c r="BA192" s="284"/>
      <c r="BB192" s="284"/>
      <c r="BC192" s="284"/>
      <c r="BD192" s="284"/>
      <c r="BE192" s="284"/>
      <c r="BF192" s="284"/>
      <c r="BG192" s="284"/>
      <c r="BH192" s="284"/>
      <c r="BI192" s="284"/>
    </row>
    <row r="193" spans="50:61">
      <c r="AX193" s="285"/>
      <c r="AY193" s="284"/>
      <c r="AZ193" s="284"/>
      <c r="BA193" s="284"/>
      <c r="BB193" s="284"/>
      <c r="BC193" s="284"/>
      <c r="BD193" s="284"/>
      <c r="BE193" s="284"/>
      <c r="BF193" s="284"/>
      <c r="BG193" s="284"/>
      <c r="BH193" s="284"/>
      <c r="BI193" s="284"/>
    </row>
    <row r="194" spans="50:61">
      <c r="AX194" s="285"/>
      <c r="AY194" s="284"/>
      <c r="AZ194" s="284"/>
      <c r="BA194" s="284"/>
      <c r="BB194" s="284"/>
      <c r="BC194" s="284"/>
      <c r="BD194" s="284"/>
      <c r="BE194" s="284"/>
      <c r="BF194" s="284"/>
      <c r="BG194" s="284"/>
      <c r="BH194" s="284"/>
      <c r="BI194" s="284"/>
    </row>
    <row r="195" spans="50:61">
      <c r="AX195" s="285"/>
      <c r="AY195" s="284"/>
      <c r="AZ195" s="284"/>
      <c r="BA195" s="284"/>
      <c r="BB195" s="284"/>
      <c r="BC195" s="284"/>
      <c r="BD195" s="284"/>
      <c r="BE195" s="284"/>
      <c r="BF195" s="284"/>
      <c r="BG195" s="284"/>
      <c r="BH195" s="284"/>
      <c r="BI195" s="284"/>
    </row>
    <row r="196" spans="50:61">
      <c r="AX196" s="285"/>
      <c r="AY196" s="284"/>
      <c r="AZ196" s="284"/>
      <c r="BA196" s="284"/>
      <c r="BB196" s="284"/>
      <c r="BC196" s="284"/>
      <c r="BD196" s="284"/>
      <c r="BE196" s="284"/>
      <c r="BF196" s="284"/>
      <c r="BG196" s="284"/>
      <c r="BH196" s="284"/>
      <c r="BI196" s="284"/>
    </row>
    <row r="197" spans="50:61">
      <c r="AX197" s="285"/>
      <c r="AY197" s="284"/>
      <c r="AZ197" s="284"/>
      <c r="BA197" s="284"/>
      <c r="BB197" s="284"/>
      <c r="BC197" s="284"/>
      <c r="BD197" s="284"/>
      <c r="BE197" s="284"/>
      <c r="BF197" s="284"/>
      <c r="BG197" s="284"/>
      <c r="BH197" s="284"/>
      <c r="BI197" s="284"/>
    </row>
    <row r="198" spans="50:61">
      <c r="AX198" s="285"/>
      <c r="AY198" s="284"/>
      <c r="AZ198" s="284"/>
      <c r="BA198" s="284"/>
      <c r="BB198" s="284"/>
      <c r="BC198" s="284"/>
      <c r="BD198" s="284"/>
      <c r="BE198" s="284"/>
      <c r="BF198" s="284"/>
      <c r="BG198" s="284"/>
      <c r="BH198" s="284"/>
      <c r="BI198" s="284"/>
    </row>
    <row r="199" spans="50:61">
      <c r="AX199" s="285"/>
      <c r="AY199" s="284"/>
      <c r="AZ199" s="284"/>
      <c r="BA199" s="284"/>
      <c r="BB199" s="284"/>
      <c r="BC199" s="284"/>
      <c r="BD199" s="284"/>
      <c r="BE199" s="284"/>
      <c r="BF199" s="284"/>
      <c r="BG199" s="284"/>
      <c r="BH199" s="284"/>
      <c r="BI199" s="284"/>
    </row>
    <row r="200" spans="50:61">
      <c r="AX200" s="285"/>
      <c r="AY200" s="284"/>
      <c r="AZ200" s="284"/>
      <c r="BA200" s="284"/>
      <c r="BB200" s="284"/>
      <c r="BC200" s="284"/>
      <c r="BD200" s="284"/>
      <c r="BE200" s="284"/>
      <c r="BF200" s="284"/>
      <c r="BG200" s="284"/>
      <c r="BH200" s="284"/>
      <c r="BI200" s="284"/>
    </row>
    <row r="201" spans="50:61">
      <c r="AX201" s="285"/>
      <c r="AY201" s="284"/>
      <c r="AZ201" s="284"/>
      <c r="BA201" s="284"/>
      <c r="BB201" s="284"/>
      <c r="BC201" s="284"/>
      <c r="BD201" s="284"/>
      <c r="BE201" s="284"/>
      <c r="BF201" s="284"/>
      <c r="BG201" s="284"/>
      <c r="BH201" s="284"/>
      <c r="BI201" s="284"/>
    </row>
    <row r="202" spans="50:61">
      <c r="AX202" s="285"/>
      <c r="AY202" s="284"/>
      <c r="AZ202" s="284"/>
      <c r="BA202" s="284"/>
      <c r="BB202" s="284"/>
      <c r="BC202" s="284"/>
      <c r="BD202" s="284"/>
      <c r="BE202" s="284"/>
      <c r="BF202" s="284"/>
      <c r="BG202" s="284"/>
      <c r="BH202" s="284"/>
      <c r="BI202" s="284"/>
    </row>
    <row r="203" spans="50:61">
      <c r="AX203" s="285"/>
      <c r="AY203" s="284"/>
      <c r="AZ203" s="284"/>
      <c r="BA203" s="284"/>
      <c r="BB203" s="284"/>
      <c r="BC203" s="284"/>
      <c r="BD203" s="284"/>
      <c r="BE203" s="284"/>
      <c r="BF203" s="284"/>
      <c r="BG203" s="284"/>
      <c r="BH203" s="284"/>
      <c r="BI203" s="284"/>
    </row>
    <row r="204" spans="50:61">
      <c r="AX204" s="285"/>
      <c r="AY204" s="284"/>
      <c r="AZ204" s="284"/>
      <c r="BA204" s="284"/>
      <c r="BB204" s="284"/>
      <c r="BC204" s="284"/>
      <c r="BD204" s="284"/>
      <c r="BE204" s="284"/>
      <c r="BF204" s="284"/>
      <c r="BG204" s="284"/>
      <c r="BH204" s="284"/>
      <c r="BI204" s="284"/>
    </row>
    <row r="205" spans="50:61">
      <c r="AX205" s="285"/>
      <c r="AY205" s="284"/>
      <c r="AZ205" s="284"/>
      <c r="BA205" s="284"/>
      <c r="BB205" s="284"/>
      <c r="BC205" s="284"/>
      <c r="BD205" s="284"/>
      <c r="BE205" s="284"/>
      <c r="BF205" s="284"/>
      <c r="BG205" s="284"/>
      <c r="BH205" s="284"/>
      <c r="BI205" s="284"/>
    </row>
    <row r="206" spans="50:61">
      <c r="AX206" s="285"/>
      <c r="AY206" s="284"/>
      <c r="AZ206" s="284"/>
      <c r="BA206" s="284"/>
      <c r="BB206" s="284"/>
      <c r="BC206" s="284"/>
      <c r="BD206" s="284"/>
      <c r="BE206" s="284"/>
      <c r="BF206" s="284"/>
      <c r="BG206" s="284"/>
      <c r="BH206" s="284"/>
      <c r="BI206" s="284"/>
    </row>
    <row r="207" spans="50:61">
      <c r="AX207" s="285"/>
      <c r="AY207" s="284"/>
      <c r="AZ207" s="284"/>
      <c r="BA207" s="284"/>
      <c r="BB207" s="284"/>
      <c r="BC207" s="284"/>
      <c r="BD207" s="284"/>
      <c r="BE207" s="284"/>
      <c r="BF207" s="284"/>
      <c r="BG207" s="284"/>
      <c r="BH207" s="284"/>
      <c r="BI207" s="284"/>
    </row>
    <row r="208" spans="50:61">
      <c r="AX208" s="285"/>
      <c r="AY208" s="284"/>
      <c r="AZ208" s="284"/>
      <c r="BA208" s="284"/>
      <c r="BB208" s="284"/>
      <c r="BC208" s="284"/>
      <c r="BD208" s="284"/>
      <c r="BE208" s="284"/>
      <c r="BF208" s="284"/>
      <c r="BG208" s="284"/>
      <c r="BH208" s="284"/>
      <c r="BI208" s="284"/>
    </row>
    <row r="209" spans="50:61">
      <c r="AX209" s="285"/>
      <c r="AY209" s="284"/>
      <c r="AZ209" s="284"/>
      <c r="BA209" s="284"/>
      <c r="BB209" s="284"/>
      <c r="BC209" s="284"/>
      <c r="BD209" s="284"/>
      <c r="BE209" s="284"/>
      <c r="BF209" s="284"/>
      <c r="BG209" s="284"/>
      <c r="BH209" s="284"/>
      <c r="BI209" s="284"/>
    </row>
    <row r="210" spans="50:61">
      <c r="AX210" s="285"/>
      <c r="AY210" s="284"/>
      <c r="AZ210" s="284"/>
      <c r="BA210" s="284"/>
      <c r="BB210" s="284"/>
      <c r="BC210" s="284"/>
      <c r="BD210" s="284"/>
      <c r="BE210" s="284"/>
      <c r="BF210" s="284"/>
      <c r="BG210" s="284"/>
      <c r="BH210" s="284"/>
      <c r="BI210" s="284"/>
    </row>
    <row r="211" spans="50:61">
      <c r="AX211" s="285"/>
      <c r="AY211" s="284"/>
      <c r="AZ211" s="284"/>
      <c r="BA211" s="284"/>
      <c r="BB211" s="284"/>
      <c r="BC211" s="284"/>
      <c r="BD211" s="284"/>
      <c r="BE211" s="284"/>
      <c r="BF211" s="284"/>
      <c r="BG211" s="284"/>
      <c r="BH211" s="284"/>
      <c r="BI211" s="284"/>
    </row>
    <row r="212" spans="50:61">
      <c r="AX212" s="285"/>
      <c r="AY212" s="284"/>
      <c r="AZ212" s="284"/>
      <c r="BA212" s="284"/>
      <c r="BB212" s="284"/>
      <c r="BC212" s="284"/>
      <c r="BD212" s="284"/>
      <c r="BE212" s="284"/>
      <c r="BF212" s="284"/>
      <c r="BG212" s="284"/>
      <c r="BH212" s="284"/>
      <c r="BI212" s="284"/>
    </row>
    <row r="213" spans="50:61">
      <c r="AX213" s="285"/>
      <c r="AY213" s="284"/>
      <c r="AZ213" s="284"/>
      <c r="BA213" s="284"/>
      <c r="BB213" s="284"/>
      <c r="BC213" s="284"/>
      <c r="BD213" s="284"/>
      <c r="BE213" s="284"/>
      <c r="BF213" s="284"/>
      <c r="BG213" s="284"/>
      <c r="BH213" s="284"/>
      <c r="BI213" s="284"/>
    </row>
    <row r="214" spans="50:61">
      <c r="AX214" s="285"/>
      <c r="AY214" s="284"/>
      <c r="AZ214" s="284"/>
      <c r="BA214" s="284"/>
      <c r="BB214" s="284"/>
      <c r="BC214" s="284"/>
      <c r="BD214" s="284"/>
      <c r="BE214" s="284"/>
      <c r="BF214" s="284"/>
      <c r="BG214" s="284"/>
      <c r="BH214" s="284"/>
      <c r="BI214" s="284"/>
    </row>
    <row r="215" spans="50:61">
      <c r="AX215" s="285"/>
      <c r="AY215" s="284"/>
      <c r="AZ215" s="284"/>
      <c r="BA215" s="284"/>
      <c r="BB215" s="284"/>
      <c r="BC215" s="284"/>
      <c r="BD215" s="284"/>
      <c r="BE215" s="284"/>
      <c r="BF215" s="284"/>
      <c r="BG215" s="284"/>
      <c r="BH215" s="284"/>
      <c r="BI215" s="284"/>
    </row>
    <row r="216" spans="50:61">
      <c r="AX216" s="285"/>
      <c r="AY216" s="284"/>
      <c r="AZ216" s="284"/>
      <c r="BA216" s="284"/>
      <c r="BB216" s="284"/>
      <c r="BC216" s="284"/>
      <c r="BD216" s="284"/>
      <c r="BE216" s="284"/>
      <c r="BF216" s="284"/>
      <c r="BG216" s="284"/>
      <c r="BH216" s="284"/>
      <c r="BI216" s="284"/>
    </row>
    <row r="217" spans="50:61">
      <c r="AX217" s="285"/>
      <c r="AY217" s="284"/>
      <c r="AZ217" s="284"/>
      <c r="BA217" s="284"/>
      <c r="BB217" s="284"/>
      <c r="BC217" s="284"/>
      <c r="BD217" s="284"/>
      <c r="BE217" s="284"/>
      <c r="BF217" s="284"/>
      <c r="BG217" s="284"/>
      <c r="BH217" s="284"/>
      <c r="BI217" s="284"/>
    </row>
    <row r="218" spans="50:61">
      <c r="AX218" s="285"/>
      <c r="AY218" s="284"/>
      <c r="AZ218" s="284"/>
      <c r="BA218" s="284"/>
      <c r="BB218" s="284"/>
      <c r="BC218" s="284"/>
      <c r="BD218" s="284"/>
      <c r="BE218" s="284"/>
      <c r="BF218" s="284"/>
      <c r="BG218" s="284"/>
      <c r="BH218" s="284"/>
      <c r="BI218" s="284"/>
    </row>
    <row r="219" spans="50:61">
      <c r="AX219" s="285"/>
      <c r="AY219" s="284"/>
      <c r="AZ219" s="284"/>
      <c r="BA219" s="284"/>
      <c r="BB219" s="284"/>
      <c r="BC219" s="284"/>
      <c r="BD219" s="284"/>
      <c r="BE219" s="284"/>
      <c r="BF219" s="284"/>
      <c r="BG219" s="284"/>
      <c r="BH219" s="284"/>
      <c r="BI219" s="284"/>
    </row>
    <row r="220" spans="50:61">
      <c r="AX220" s="285"/>
      <c r="AY220" s="284"/>
      <c r="AZ220" s="284"/>
      <c r="BA220" s="284"/>
      <c r="BB220" s="284"/>
      <c r="BC220" s="284"/>
      <c r="BD220" s="284"/>
      <c r="BE220" s="284"/>
      <c r="BF220" s="284"/>
      <c r="BG220" s="284"/>
      <c r="BH220" s="284"/>
      <c r="BI220" s="284"/>
    </row>
    <row r="221" spans="50:61">
      <c r="AX221" s="285"/>
      <c r="AY221" s="284"/>
      <c r="AZ221" s="284"/>
      <c r="BA221" s="284"/>
      <c r="BB221" s="284"/>
      <c r="BC221" s="284"/>
      <c r="BD221" s="284"/>
      <c r="BE221" s="284"/>
      <c r="BF221" s="284"/>
      <c r="BG221" s="284"/>
      <c r="BH221" s="284"/>
      <c r="BI221" s="284"/>
    </row>
    <row r="222" spans="50:61">
      <c r="AX222" s="285"/>
      <c r="AY222" s="284"/>
      <c r="AZ222" s="284"/>
      <c r="BA222" s="284"/>
      <c r="BB222" s="284"/>
      <c r="BC222" s="284"/>
      <c r="BD222" s="284"/>
      <c r="BE222" s="284"/>
      <c r="BF222" s="284"/>
      <c r="BG222" s="284"/>
      <c r="BH222" s="284"/>
      <c r="BI222" s="284"/>
    </row>
    <row r="223" spans="50:61">
      <c r="AX223" s="285"/>
      <c r="AY223" s="284"/>
      <c r="AZ223" s="284"/>
      <c r="BA223" s="284"/>
      <c r="BB223" s="284"/>
      <c r="BC223" s="284"/>
      <c r="BD223" s="284"/>
      <c r="BE223" s="284"/>
      <c r="BF223" s="284"/>
      <c r="BG223" s="284"/>
      <c r="BH223" s="284"/>
      <c r="BI223" s="284"/>
    </row>
    <row r="224" spans="50:61">
      <c r="AX224" s="285"/>
      <c r="AY224" s="284"/>
      <c r="AZ224" s="284"/>
      <c r="BA224" s="284"/>
      <c r="BB224" s="284"/>
      <c r="BC224" s="284"/>
      <c r="BD224" s="284"/>
      <c r="BE224" s="284"/>
      <c r="BF224" s="284"/>
      <c r="BG224" s="284"/>
      <c r="BH224" s="284"/>
      <c r="BI224" s="284"/>
    </row>
    <row r="225" spans="50:61">
      <c r="AX225" s="285"/>
      <c r="AY225" s="284"/>
      <c r="AZ225" s="284"/>
      <c r="BA225" s="284"/>
      <c r="BB225" s="284"/>
      <c r="BC225" s="284"/>
      <c r="BD225" s="284"/>
      <c r="BE225" s="284"/>
      <c r="BF225" s="284"/>
      <c r="BG225" s="284"/>
      <c r="BH225" s="284"/>
      <c r="BI225" s="284"/>
    </row>
    <row r="226" spans="50:61">
      <c r="AX226" s="285"/>
      <c r="AY226" s="284"/>
      <c r="AZ226" s="284"/>
      <c r="BA226" s="284"/>
      <c r="BB226" s="284"/>
      <c r="BC226" s="284"/>
      <c r="BD226" s="284"/>
      <c r="BE226" s="284"/>
      <c r="BF226" s="284"/>
      <c r="BG226" s="284"/>
      <c r="BH226" s="284"/>
      <c r="BI226" s="284"/>
    </row>
    <row r="227" spans="50:61">
      <c r="AX227" s="285"/>
      <c r="AY227" s="284"/>
      <c r="AZ227" s="284"/>
      <c r="BA227" s="284"/>
      <c r="BB227" s="284"/>
      <c r="BC227" s="284"/>
      <c r="BD227" s="284"/>
      <c r="BE227" s="284"/>
      <c r="BF227" s="284"/>
      <c r="BG227" s="284"/>
      <c r="BH227" s="284"/>
      <c r="BI227" s="284"/>
    </row>
    <row r="228" spans="50:61">
      <c r="AX228" s="285"/>
      <c r="AY228" s="284"/>
      <c r="AZ228" s="284"/>
      <c r="BA228" s="284"/>
      <c r="BB228" s="284"/>
      <c r="BC228" s="284"/>
      <c r="BD228" s="284"/>
      <c r="BE228" s="284"/>
      <c r="BF228" s="284"/>
      <c r="BG228" s="284"/>
      <c r="BH228" s="284"/>
      <c r="BI228" s="284"/>
    </row>
    <row r="229" spans="50:61">
      <c r="AX229" s="285"/>
      <c r="AY229" s="284"/>
      <c r="AZ229" s="284"/>
      <c r="BA229" s="284"/>
      <c r="BB229" s="284"/>
      <c r="BC229" s="284"/>
      <c r="BD229" s="284"/>
      <c r="BE229" s="284"/>
      <c r="BF229" s="284"/>
      <c r="BG229" s="284"/>
      <c r="BH229" s="284"/>
      <c r="BI229" s="284"/>
    </row>
    <row r="230" spans="50:61">
      <c r="AX230" s="285"/>
    </row>
    <row r="231" spans="50:61">
      <c r="AX231" s="285"/>
    </row>
    <row r="232" spans="50:61">
      <c r="AX232" s="285"/>
    </row>
    <row r="233" spans="50:61">
      <c r="AX233" s="285"/>
    </row>
    <row r="234" spans="50:61">
      <c r="AX234" s="285"/>
    </row>
    <row r="235" spans="50:61">
      <c r="AX235" s="285"/>
    </row>
    <row r="236" spans="50:61">
      <c r="AX236" s="285"/>
    </row>
    <row r="237" spans="50:61">
      <c r="AX237" s="285"/>
    </row>
    <row r="238" spans="50:61">
      <c r="AX238" s="285"/>
    </row>
    <row r="239" spans="50:61">
      <c r="AX239" s="285"/>
    </row>
    <row r="240" spans="50:61">
      <c r="AX240" s="285"/>
    </row>
    <row r="241" spans="50:50">
      <c r="AX241" s="285"/>
    </row>
    <row r="242" spans="50:50">
      <c r="AX242" s="285"/>
    </row>
    <row r="243" spans="50:50">
      <c r="AX243" s="285"/>
    </row>
    <row r="244" spans="50:50">
      <c r="AX244" s="285"/>
    </row>
    <row r="245" spans="50:50">
      <c r="AX245" s="285"/>
    </row>
    <row r="246" spans="50:50">
      <c r="AX246" s="285"/>
    </row>
    <row r="247" spans="50:50">
      <c r="AX247" s="285"/>
    </row>
    <row r="248" spans="50:50">
      <c r="AX248" s="285"/>
    </row>
    <row r="249" spans="50:50">
      <c r="AX249" s="285"/>
    </row>
    <row r="250" spans="50:50">
      <c r="AX250" s="285"/>
    </row>
    <row r="251" spans="50:50">
      <c r="AX251" s="285"/>
    </row>
    <row r="252" spans="50:50">
      <c r="AX252" s="285"/>
    </row>
    <row r="253" spans="50:50">
      <c r="AX253" s="285"/>
    </row>
    <row r="254" spans="50:50">
      <c r="AX254" s="285"/>
    </row>
    <row r="255" spans="50:50">
      <c r="AX255" s="285"/>
    </row>
    <row r="256" spans="50:50">
      <c r="AX256" s="285"/>
    </row>
    <row r="257" spans="50:50">
      <c r="AX257" s="285"/>
    </row>
    <row r="258" spans="50:50">
      <c r="AX258" s="285"/>
    </row>
    <row r="259" spans="50:50">
      <c r="AX259" s="285"/>
    </row>
    <row r="260" spans="50:50">
      <c r="AX260" s="285"/>
    </row>
    <row r="261" spans="50:50">
      <c r="AX261" s="285"/>
    </row>
    <row r="262" spans="50:50">
      <c r="AX262" s="285"/>
    </row>
    <row r="263" spans="50:50">
      <c r="AX263" s="285"/>
    </row>
    <row r="264" spans="50:50">
      <c r="AX264" s="285"/>
    </row>
    <row r="265" spans="50:50">
      <c r="AX265" s="285"/>
    </row>
    <row r="266" spans="50:50">
      <c r="AX266" s="285"/>
    </row>
    <row r="267" spans="50:50">
      <c r="AX267" s="285"/>
    </row>
    <row r="268" spans="50:50">
      <c r="AX268" s="285"/>
    </row>
    <row r="269" spans="50:50">
      <c r="AX269" s="285"/>
    </row>
    <row r="270" spans="50:50">
      <c r="AX270" s="285"/>
    </row>
    <row r="271" spans="50:50">
      <c r="AX271" s="285"/>
    </row>
    <row r="272" spans="50:50">
      <c r="AX272" s="285"/>
    </row>
    <row r="273" spans="50:50">
      <c r="AX273" s="285"/>
    </row>
    <row r="274" spans="50:50">
      <c r="AX274" s="285"/>
    </row>
    <row r="275" spans="50:50">
      <c r="AX275" s="285"/>
    </row>
    <row r="276" spans="50:50">
      <c r="AX276" s="285"/>
    </row>
    <row r="277" spans="50:50">
      <c r="AX277" s="285"/>
    </row>
    <row r="278" spans="50:50">
      <c r="AX278" s="285"/>
    </row>
    <row r="279" spans="50:50">
      <c r="AX279" s="285"/>
    </row>
    <row r="280" spans="50:50">
      <c r="AX280" s="285"/>
    </row>
    <row r="281" spans="50:50">
      <c r="AX281" s="285"/>
    </row>
    <row r="282" spans="50:50">
      <c r="AX282" s="285"/>
    </row>
    <row r="283" spans="50:50">
      <c r="AX283" s="285"/>
    </row>
    <row r="284" spans="50:50">
      <c r="AX284" s="285"/>
    </row>
    <row r="285" spans="50:50">
      <c r="AX285" s="285"/>
    </row>
    <row r="286" spans="50:50">
      <c r="AX286" s="285"/>
    </row>
    <row r="287" spans="50:50">
      <c r="AX287" s="285"/>
    </row>
    <row r="288" spans="50:50">
      <c r="AX288" s="285"/>
    </row>
    <row r="289" spans="50:50">
      <c r="AX289" s="285"/>
    </row>
    <row r="290" spans="50:50">
      <c r="AX290" s="285"/>
    </row>
    <row r="291" spans="50:50">
      <c r="AX291" s="285"/>
    </row>
    <row r="292" spans="50:50">
      <c r="AX292" s="285"/>
    </row>
    <row r="293" spans="50:50">
      <c r="AX293" s="285"/>
    </row>
    <row r="294" spans="50:50">
      <c r="AX294" s="285"/>
    </row>
    <row r="295" spans="50:50">
      <c r="AX295" s="285"/>
    </row>
    <row r="296" spans="50:50">
      <c r="AX296" s="285"/>
    </row>
    <row r="297" spans="50:50">
      <c r="AX297" s="285"/>
    </row>
    <row r="298" spans="50:50">
      <c r="AX298" s="285"/>
    </row>
    <row r="299" spans="50:50">
      <c r="AX299" s="285"/>
    </row>
    <row r="300" spans="50:50">
      <c r="AX300" s="285"/>
    </row>
    <row r="301" spans="50:50">
      <c r="AX301" s="285"/>
    </row>
    <row r="302" spans="50:50">
      <c r="AX302" s="285"/>
    </row>
    <row r="303" spans="50:50">
      <c r="AX303" s="285"/>
    </row>
    <row r="304" spans="50:50">
      <c r="AX304" s="285"/>
    </row>
    <row r="305" spans="50:50">
      <c r="AX305" s="285"/>
    </row>
    <row r="306" spans="50:50">
      <c r="AX306" s="285"/>
    </row>
    <row r="307" spans="50:50">
      <c r="AX307" s="285"/>
    </row>
    <row r="308" spans="50:50">
      <c r="AX308" s="285"/>
    </row>
    <row r="309" spans="50:50">
      <c r="AX309" s="285"/>
    </row>
    <row r="310" spans="50:50">
      <c r="AX310" s="285"/>
    </row>
    <row r="311" spans="50:50">
      <c r="AX311" s="285"/>
    </row>
    <row r="312" spans="50:50">
      <c r="AX312" s="285"/>
    </row>
    <row r="313" spans="50:50">
      <c r="AX313" s="285"/>
    </row>
    <row r="314" spans="50:50">
      <c r="AX314" s="285"/>
    </row>
    <row r="315" spans="50:50">
      <c r="AX315" s="285"/>
    </row>
    <row r="316" spans="50:50">
      <c r="AX316" s="285"/>
    </row>
  </sheetData>
  <mergeCells count="25">
    <mergeCell ref="T81:Y81"/>
    <mergeCell ref="T19:Y19"/>
    <mergeCell ref="T16:Y16"/>
    <mergeCell ref="T46:Y46"/>
    <mergeCell ref="AI15:AI16"/>
    <mergeCell ref="C8:H8"/>
    <mergeCell ref="J8:O8"/>
    <mergeCell ref="J15:J16"/>
    <mergeCell ref="K11:O11"/>
    <mergeCell ref="K12:O12"/>
    <mergeCell ref="K13:O13"/>
    <mergeCell ref="K14:O14"/>
    <mergeCell ref="R11:AA11"/>
    <mergeCell ref="AY17:BI17"/>
    <mergeCell ref="AN14:AQ14"/>
    <mergeCell ref="A15:A16"/>
    <mergeCell ref="C11:H11"/>
    <mergeCell ref="C12:H12"/>
    <mergeCell ref="C13:H13"/>
    <mergeCell ref="C14:H14"/>
    <mergeCell ref="G15:G16"/>
    <mergeCell ref="H15:H16"/>
    <mergeCell ref="AK15:AK16"/>
    <mergeCell ref="AL15:AL16"/>
    <mergeCell ref="AJ15:AJ16"/>
  </mergeCells>
  <phoneticPr fontId="4" type="noConversion"/>
  <conditionalFormatting sqref="K21:K108">
    <cfRule type="expression" dxfId="189" priority="1" stopIfTrue="1">
      <formula>ISERROR(K21)</formula>
    </cfRule>
    <cfRule type="expression" dxfId="188" priority="2" stopIfTrue="1">
      <formula>ISERROR(J22)</formula>
    </cfRule>
  </conditionalFormatting>
  <conditionalFormatting sqref="AX21:AX316">
    <cfRule type="expression" dxfId="187" priority="3" stopIfTrue="1">
      <formula>ISERROR(A21)</formula>
    </cfRule>
  </conditionalFormatting>
  <conditionalFormatting sqref="AY21:AY100">
    <cfRule type="expression" dxfId="186" priority="4" stopIfTrue="1">
      <formula>ISERROR(A21)</formula>
    </cfRule>
  </conditionalFormatting>
  <conditionalFormatting sqref="AZ21:BC100 BE21:BI100">
    <cfRule type="expression" dxfId="185" priority="5" stopIfTrue="1">
      <formula>ISERROR($A21)</formula>
    </cfRule>
  </conditionalFormatting>
  <conditionalFormatting sqref="N19:O19 BD43:BD229 BE101:BI229 AN21:AU100 AJ19:AL100 L101:L65536 AY101:BC229 J21:J108 A21:A108 L21:O108 C21:H108">
    <cfRule type="expression" dxfId="184" priority="6" stopIfTrue="1">
      <formula>ISERROR(A19)</formula>
    </cfRule>
  </conditionalFormatting>
  <conditionalFormatting sqref="AI21:AI100">
    <cfRule type="cellIs" dxfId="183" priority="7" stopIfTrue="1" operator="lessThan">
      <formula>1</formula>
    </cfRule>
  </conditionalFormatting>
  <conditionalFormatting sqref="B21:B50 B52:B108">
    <cfRule type="expression" dxfId="182" priority="8" stopIfTrue="1">
      <formula>ISERROR(B21)</formula>
    </cfRule>
    <cfRule type="expression" dxfId="181" priority="9" stopIfTrue="1">
      <formula>$IT$21=B21</formula>
    </cfRule>
  </conditionalFormatting>
  <conditionalFormatting sqref="B51">
    <cfRule type="expression" dxfId="180" priority="10" stopIfTrue="1">
      <formula>ISERROR(B51)</formula>
    </cfRule>
    <cfRule type="expression" dxfId="179" priority="11" stopIfTrue="1">
      <formula>$IT$21=B51</formula>
    </cfRule>
  </conditionalFormatting>
  <dataValidations disablePrompts="1" count="1">
    <dataValidation type="list" allowBlank="1" showInputMessage="1" showErrorMessage="1" sqref="R82:R86 Q49:Q53">
      <formula1>$A$21:$A$68</formula1>
    </dataValidation>
  </dataValidations>
  <hyperlinks>
    <hyperlink ref="N1" location="INDEX!A1" display="&lt;&lt;&lt; Index &lt;&lt;&lt;"/>
  </hyperlinks>
  <printOptions horizontalCentered="1"/>
  <pageMargins left="4.4062499999999998E-2" right="0.78740157480314965" top="0.98425196850393704" bottom="0.98425196850393704" header="0" footer="0"/>
  <pageSetup paperSize="9" scale="47" orientation="landscape" r:id="rId1"/>
  <headerFooter alignWithMargins="0"/>
  <drawing r:id="rId2"/>
  <legacyDrawing r:id="rId3"/>
</worksheet>
</file>

<file path=xl/worksheets/sheet18.xml><?xml version="1.0" encoding="utf-8"?>
<worksheet xmlns="http://schemas.openxmlformats.org/spreadsheetml/2006/main" xmlns:r="http://schemas.openxmlformats.org/officeDocument/2006/relationships">
  <sheetPr codeName="Hoja13" enableFormatConditionsCalculation="0"/>
  <dimension ref="A1:IU316"/>
  <sheetViews>
    <sheetView showGridLines="0" zoomScale="80" zoomScaleNormal="80" zoomScaleSheetLayoutView="55" workbookViewId="0">
      <pane xSplit="2" ySplit="19" topLeftCell="C20" activePane="bottomRight" state="frozen"/>
      <selection pane="topRight" activeCell="C1" sqref="C1"/>
      <selection pane="bottomLeft" activeCell="A20" sqref="A20"/>
      <selection pane="bottomRight" activeCell="K16" sqref="K16"/>
    </sheetView>
  </sheetViews>
  <sheetFormatPr baseColWidth="10" defaultColWidth="11.42578125" defaultRowHeight="12.75"/>
  <cols>
    <col min="1" max="1" width="17.42578125" style="17" customWidth="1"/>
    <col min="2" max="2" width="15" style="17" customWidth="1"/>
    <col min="3" max="4" width="15.85546875" style="17" customWidth="1"/>
    <col min="5" max="5" width="14.140625" style="17" customWidth="1"/>
    <col min="6" max="6" width="12.28515625" style="17" customWidth="1"/>
    <col min="7" max="7" width="14.140625" style="17" customWidth="1"/>
    <col min="8" max="8" width="11.5703125" style="17" bestFit="1" customWidth="1"/>
    <col min="9" max="9" width="4.140625" style="17" customWidth="1"/>
    <col min="10" max="10" width="12.7109375" style="17" customWidth="1"/>
    <col min="11" max="11" width="15.140625" style="17" customWidth="1"/>
    <col min="12" max="12" width="14.5703125" style="17" customWidth="1"/>
    <col min="13" max="13" width="14.85546875" style="17" customWidth="1"/>
    <col min="14" max="14" width="13.5703125" style="17" customWidth="1"/>
    <col min="15" max="15" width="14.140625" style="17" customWidth="1"/>
    <col min="16" max="16" width="11.5703125" style="17" bestFit="1" customWidth="1"/>
    <col min="17" max="17" width="11.42578125" style="17"/>
    <col min="18" max="18" width="18.42578125" style="17" customWidth="1"/>
    <col min="19" max="19" width="15" style="17" customWidth="1"/>
    <col min="20" max="20" width="12.28515625" style="17" customWidth="1"/>
    <col min="21" max="21" width="16.85546875" style="17" customWidth="1"/>
    <col min="22" max="22" width="18.5703125" style="17" customWidth="1"/>
    <col min="23" max="23" width="14.42578125" style="17" customWidth="1"/>
    <col min="24" max="42" width="11.42578125" style="17"/>
    <col min="43" max="43" width="12.28515625" style="17" bestFit="1" customWidth="1"/>
    <col min="44" max="49" width="11.42578125" style="17"/>
    <col min="50" max="50" width="11.42578125" style="84"/>
    <col min="51" max="51" width="11.85546875" style="84" bestFit="1" customWidth="1"/>
    <col min="52" max="16384" width="11.42578125" style="84"/>
  </cols>
  <sheetData>
    <row r="1" spans="1:74" s="17" customFormat="1" ht="15.75">
      <c r="A1" s="15" t="s">
        <v>48</v>
      </c>
      <c r="B1" s="15"/>
      <c r="C1" s="16" t="str">
        <f>operation</f>
        <v>RSA ARGENTINA</v>
      </c>
      <c r="J1" s="53"/>
      <c r="K1" s="54"/>
      <c r="N1" s="463" t="s">
        <v>361</v>
      </c>
      <c r="R1" s="15" t="s">
        <v>48</v>
      </c>
      <c r="S1" s="16" t="str">
        <f>operation</f>
        <v>RSA ARGENTINA</v>
      </c>
      <c r="Z1" s="53"/>
      <c r="AA1" s="54"/>
      <c r="BD1" s="54"/>
    </row>
    <row r="2" spans="1:74" s="17" customFormat="1" ht="15.75">
      <c r="A2" s="15" t="s">
        <v>49</v>
      </c>
      <c r="B2" s="15"/>
      <c r="C2" s="16" t="str">
        <f>class</f>
        <v>Motor Comercial_CT</v>
      </c>
      <c r="J2" s="53"/>
      <c r="K2" s="54"/>
      <c r="R2" s="15" t="s">
        <v>49</v>
      </c>
      <c r="S2" s="16" t="str">
        <f>class</f>
        <v>Motor Comercial_CT</v>
      </c>
      <c r="Z2" s="53"/>
      <c r="AA2" s="54"/>
      <c r="BD2" s="54"/>
    </row>
    <row r="3" spans="1:74" s="17" customFormat="1" ht="15.75">
      <c r="A3" s="15" t="s">
        <v>47</v>
      </c>
      <c r="B3" s="15"/>
      <c r="C3" s="16" t="str">
        <f>currency&amp;" "&amp;Cover!$D$21</f>
        <v>AR$ (Thousands)</v>
      </c>
      <c r="J3" s="53"/>
      <c r="K3" s="54"/>
      <c r="R3" s="15" t="s">
        <v>47</v>
      </c>
      <c r="S3" s="16" t="str">
        <f>currency&amp;" "&amp;Cover!$D$21</f>
        <v>AR$ (Thousands)</v>
      </c>
      <c r="Z3" s="53"/>
      <c r="AA3" s="54"/>
      <c r="BD3" s="54"/>
    </row>
    <row r="4" spans="1:74" s="17" customFormat="1" ht="15.75">
      <c r="A4" s="55" t="s">
        <v>96</v>
      </c>
      <c r="B4" s="55"/>
      <c r="C4" s="16" t="str">
        <f>reinsurance</f>
        <v>Gross</v>
      </c>
      <c r="J4" s="53"/>
      <c r="K4" s="54"/>
      <c r="R4" s="55" t="s">
        <v>96</v>
      </c>
      <c r="S4" s="16" t="str">
        <f>reinsurance</f>
        <v>Gross</v>
      </c>
      <c r="Z4" s="53"/>
      <c r="AA4" s="54"/>
      <c r="BD4" s="54"/>
    </row>
    <row r="5" spans="1:74" s="17" customFormat="1" ht="15.75">
      <c r="A5" s="21" t="str">
        <f>"Data Evaluated as of "&amp;Info_as_at</f>
        <v>Data Evaluated as of June 2014</v>
      </c>
      <c r="B5" s="21"/>
      <c r="C5" s="56"/>
      <c r="J5" s="43"/>
      <c r="K5" s="54"/>
      <c r="R5" s="21" t="str">
        <f>"Data Evaluated as of "&amp;Info_as_at</f>
        <v>Data Evaluated as of June 2014</v>
      </c>
      <c r="S5" s="56"/>
      <c r="Z5" s="43"/>
      <c r="AA5" s="54"/>
      <c r="BD5" s="54"/>
    </row>
    <row r="6" spans="1:74" s="17" customFormat="1" ht="15.75">
      <c r="C6" s="56"/>
      <c r="F6" s="23" t="s">
        <v>207</v>
      </c>
      <c r="J6" s="43"/>
      <c r="K6" s="54"/>
      <c r="Z6" s="43"/>
      <c r="AA6" s="54"/>
      <c r="BD6" s="54"/>
    </row>
    <row r="7" spans="1:74" s="17" customFormat="1" ht="13.5" thickBot="1">
      <c r="A7" s="53"/>
      <c r="B7" s="53"/>
      <c r="C7" s="54"/>
      <c r="J7" s="53"/>
      <c r="K7" s="54"/>
      <c r="BD7" s="54"/>
    </row>
    <row r="8" spans="1:74" s="17" customFormat="1" ht="13.5" thickBot="1">
      <c r="A8" s="53"/>
      <c r="B8" s="53"/>
      <c r="C8" s="903" t="s">
        <v>64</v>
      </c>
      <c r="D8" s="904"/>
      <c r="E8" s="904"/>
      <c r="F8" s="904"/>
      <c r="G8" s="904"/>
      <c r="H8" s="905"/>
      <c r="J8" s="906" t="s">
        <v>142</v>
      </c>
      <c r="K8" s="907"/>
      <c r="L8" s="907"/>
      <c r="M8" s="907"/>
      <c r="N8" s="907"/>
      <c r="O8" s="908"/>
      <c r="BD8" s="54"/>
    </row>
    <row r="9" spans="1:74" s="17" customFormat="1" hidden="1">
      <c r="A9" s="53"/>
      <c r="B9" s="53"/>
      <c r="C9" s="54"/>
      <c r="J9" s="53"/>
      <c r="K9" s="54"/>
      <c r="BD9" s="54"/>
    </row>
    <row r="10" spans="1:74" s="17" customFormat="1">
      <c r="BD10" s="54"/>
    </row>
    <row r="11" spans="1:74" s="17" customFormat="1" ht="12.75" customHeight="1">
      <c r="A11" s="53" t="s">
        <v>19</v>
      </c>
      <c r="B11" s="53"/>
      <c r="C11" s="915" t="s">
        <v>124</v>
      </c>
      <c r="D11" s="895"/>
      <c r="E11" s="895"/>
      <c r="F11" s="895"/>
      <c r="G11" s="895"/>
      <c r="H11" s="895"/>
      <c r="J11" s="53" t="s">
        <v>19</v>
      </c>
      <c r="K11" s="909" t="str">
        <f>C11</f>
        <v>Paid Losses</v>
      </c>
      <c r="L11" s="909"/>
      <c r="M11" s="909"/>
      <c r="N11" s="909"/>
      <c r="O11" s="909"/>
      <c r="R11" s="892" t="str">
        <f>F6</f>
        <v xml:space="preserve">Analysis Based on Ultimated Estimated on Paid Method during Prior FSR </v>
      </c>
      <c r="S11" s="892"/>
      <c r="T11" s="892"/>
      <c r="U11" s="892"/>
      <c r="V11" s="892"/>
      <c r="W11" s="892"/>
      <c r="X11" s="892"/>
      <c r="Y11" s="892"/>
      <c r="Z11" s="892"/>
      <c r="AA11" s="892"/>
      <c r="BD11" s="54"/>
      <c r="BV11" s="33"/>
    </row>
    <row r="12" spans="1:74" s="17" customFormat="1">
      <c r="A12" s="53" t="s">
        <v>46</v>
      </c>
      <c r="B12" s="53"/>
      <c r="C12" s="804" t="str">
        <f>IF('User Entries'!$C$24="Yes",'User Entries'!$A$38,'User Entries'!$A$30)</f>
        <v>Attritional</v>
      </c>
      <c r="D12" s="804"/>
      <c r="E12" s="804"/>
      <c r="F12" s="804"/>
      <c r="G12" s="804"/>
      <c r="H12" s="804"/>
      <c r="J12" s="53" t="s">
        <v>46</v>
      </c>
      <c r="K12" s="804" t="str">
        <f>C12</f>
        <v>Attritional</v>
      </c>
      <c r="L12" s="804"/>
      <c r="M12" s="804"/>
      <c r="N12" s="804"/>
      <c r="O12" s="804"/>
      <c r="BD12" s="54"/>
      <c r="BV12" s="33"/>
    </row>
    <row r="13" spans="1:74" s="20" customFormat="1">
      <c r="A13" s="18"/>
      <c r="B13" s="18"/>
      <c r="C13" s="896"/>
      <c r="D13" s="896"/>
      <c r="E13" s="896"/>
      <c r="F13" s="896"/>
      <c r="G13" s="896"/>
      <c r="H13" s="896"/>
      <c r="J13" s="18"/>
      <c r="K13" s="896"/>
      <c r="L13" s="896"/>
      <c r="M13" s="896"/>
      <c r="N13" s="896"/>
      <c r="O13" s="896"/>
      <c r="BD13" s="84"/>
    </row>
    <row r="14" spans="1:74" s="17" customFormat="1" ht="16.5" hidden="1" customHeight="1">
      <c r="A14" s="33"/>
      <c r="B14" s="33"/>
      <c r="C14" s="896"/>
      <c r="D14" s="896"/>
      <c r="E14" s="896"/>
      <c r="F14" s="896"/>
      <c r="G14" s="896"/>
      <c r="H14" s="896"/>
      <c r="J14" s="33"/>
      <c r="K14" s="910"/>
      <c r="L14" s="910"/>
      <c r="M14" s="910"/>
      <c r="N14" s="910"/>
      <c r="O14" s="910"/>
      <c r="AN14" s="804" t="s">
        <v>192</v>
      </c>
      <c r="AO14" s="804"/>
      <c r="AP14" s="804"/>
      <c r="AQ14" s="804"/>
      <c r="BD14" s="54"/>
    </row>
    <row r="15" spans="1:74" s="17" customFormat="1" ht="19.5" customHeight="1">
      <c r="A15" s="893" t="s">
        <v>23</v>
      </c>
      <c r="B15" s="278" t="s">
        <v>43</v>
      </c>
      <c r="C15" s="111" t="str">
        <f>C11</f>
        <v>Paid Losses</v>
      </c>
      <c r="D15" s="62" t="s">
        <v>43</v>
      </c>
      <c r="E15" s="63" t="s">
        <v>24</v>
      </c>
      <c r="F15" s="63" t="s">
        <v>58</v>
      </c>
      <c r="G15" s="897" t="s">
        <v>68</v>
      </c>
      <c r="H15" s="897" t="s">
        <v>69</v>
      </c>
      <c r="J15" s="893" t="s">
        <v>23</v>
      </c>
      <c r="K15" s="62" t="s">
        <v>43</v>
      </c>
      <c r="L15" s="62" t="s">
        <v>62</v>
      </c>
      <c r="M15" s="62" t="s">
        <v>62</v>
      </c>
      <c r="N15" s="64" t="s">
        <v>25</v>
      </c>
      <c r="O15" s="64" t="s">
        <v>25</v>
      </c>
      <c r="AI15" s="893" t="s">
        <v>191</v>
      </c>
      <c r="AJ15" s="901" t="s">
        <v>56</v>
      </c>
      <c r="AK15" s="899" t="s">
        <v>52</v>
      </c>
      <c r="AL15" s="901" t="s">
        <v>57</v>
      </c>
      <c r="AN15" s="41" t="s">
        <v>66</v>
      </c>
      <c r="AO15" s="41" t="s">
        <v>66</v>
      </c>
      <c r="AP15" s="41" t="s">
        <v>66</v>
      </c>
      <c r="AQ15" s="41" t="s">
        <v>66</v>
      </c>
      <c r="AR15" s="41" t="s">
        <v>66</v>
      </c>
      <c r="AS15" s="41" t="s">
        <v>66</v>
      </c>
      <c r="AT15" s="41" t="s">
        <v>66</v>
      </c>
      <c r="AU15" s="41" t="s">
        <v>66</v>
      </c>
      <c r="BD15" s="54"/>
    </row>
    <row r="16" spans="1:74" s="17" customFormat="1" ht="60">
      <c r="A16" s="894"/>
      <c r="B16" s="277" t="s">
        <v>141</v>
      </c>
      <c r="C16" s="65" t="s">
        <v>198</v>
      </c>
      <c r="D16" s="66" t="str">
        <f>INDEX($A$21:$A$108,Tot_Acc_Per,1)</f>
        <v>2014 Q2</v>
      </c>
      <c r="E16" s="67" t="s">
        <v>50</v>
      </c>
      <c r="F16" s="67" t="s">
        <v>50</v>
      </c>
      <c r="G16" s="898"/>
      <c r="H16" s="898"/>
      <c r="J16" s="894"/>
      <c r="K16" s="68" t="str">
        <f>INDEX(J21:J108,Tot_Acc_Per,1)</f>
        <v>2014 Q2</v>
      </c>
      <c r="L16" s="69" t="s">
        <v>63</v>
      </c>
      <c r="M16" s="70" t="s">
        <v>194</v>
      </c>
      <c r="N16" s="71" t="s">
        <v>61</v>
      </c>
      <c r="O16" s="71" t="s">
        <v>26</v>
      </c>
      <c r="R16" s="57"/>
      <c r="S16" s="58"/>
      <c r="T16" s="914" t="s">
        <v>64</v>
      </c>
      <c r="U16" s="914"/>
      <c r="V16" s="914"/>
      <c r="W16" s="914"/>
      <c r="X16" s="914"/>
      <c r="Y16" s="914"/>
      <c r="Z16" s="58"/>
      <c r="AA16" s="59"/>
      <c r="AI16" s="894"/>
      <c r="AJ16" s="902"/>
      <c r="AK16" s="900"/>
      <c r="AL16" s="902"/>
      <c r="AN16" s="99">
        <v>3</v>
      </c>
      <c r="AO16" s="99">
        <v>6</v>
      </c>
      <c r="AP16" s="99">
        <v>9</v>
      </c>
      <c r="AQ16" s="42">
        <v>12</v>
      </c>
      <c r="AR16" s="42">
        <f>AQ16+3</f>
        <v>15</v>
      </c>
      <c r="AS16" s="42">
        <f>AR16+3</f>
        <v>18</v>
      </c>
      <c r="AT16" s="42">
        <f>AS16+3</f>
        <v>21</v>
      </c>
      <c r="AU16" s="42">
        <f>AT16+3</f>
        <v>24</v>
      </c>
      <c r="BD16" s="54"/>
    </row>
    <row r="17" spans="1:255" s="17" customFormat="1" ht="9.9499999999999993" customHeight="1" thickBot="1">
      <c r="A17" s="74"/>
      <c r="B17" s="74"/>
      <c r="C17" s="73"/>
      <c r="D17" s="74"/>
      <c r="E17" s="74"/>
      <c r="F17" s="74"/>
      <c r="G17" s="74"/>
      <c r="H17" s="74"/>
      <c r="J17" s="72"/>
      <c r="K17" s="73"/>
      <c r="L17" s="74"/>
      <c r="M17" s="74"/>
      <c r="N17" s="74"/>
      <c r="O17" s="74"/>
      <c r="AA17" s="61"/>
      <c r="AI17" s="72"/>
      <c r="AJ17" s="118"/>
      <c r="AK17" s="118"/>
      <c r="AL17" s="118"/>
      <c r="AN17" s="54"/>
      <c r="AO17" s="54"/>
      <c r="AP17" s="54"/>
      <c r="AQ17" s="54"/>
      <c r="AR17" s="54"/>
      <c r="AS17" s="54"/>
      <c r="AY17" s="804" t="s">
        <v>205</v>
      </c>
      <c r="AZ17" s="804"/>
      <c r="BA17" s="804"/>
      <c r="BB17" s="804"/>
      <c r="BC17" s="804"/>
      <c r="BD17" s="804"/>
      <c r="BE17" s="804"/>
      <c r="BF17" s="804"/>
      <c r="BG17" s="804"/>
      <c r="BH17" s="804"/>
      <c r="BI17" s="804"/>
    </row>
    <row r="18" spans="1:255" s="17" customFormat="1" ht="8.25" customHeight="1">
      <c r="A18" s="39"/>
      <c r="B18" s="32"/>
      <c r="C18" s="75"/>
      <c r="D18" s="39"/>
      <c r="E18" s="39"/>
      <c r="F18" s="39"/>
      <c r="G18" s="39"/>
      <c r="H18" s="39"/>
      <c r="J18" s="39"/>
      <c r="K18" s="75"/>
      <c r="L18" s="39"/>
      <c r="M18" s="39"/>
      <c r="N18" s="39"/>
      <c r="O18" s="39"/>
      <c r="AI18" s="39"/>
      <c r="AJ18" s="39"/>
      <c r="AK18" s="39"/>
      <c r="AL18" s="119"/>
      <c r="AM18" s="53"/>
      <c r="AN18" s="120"/>
      <c r="AO18" s="120"/>
      <c r="AP18" s="120"/>
      <c r="AQ18" s="120"/>
      <c r="AR18" s="120"/>
      <c r="AS18" s="120"/>
      <c r="BD18" s="54"/>
    </row>
    <row r="19" spans="1:255" s="86" customFormat="1" ht="23.25" customHeight="1">
      <c r="A19" s="81" t="str">
        <f>"Total up to "&amp;D16</f>
        <v>Total up to 2014 Q2</v>
      </c>
      <c r="B19" s="81"/>
      <c r="C19" s="76">
        <f ca="1">SUM(INDIRECT(ADDRESS(ROW(C21),COLUMN(C21))&amp;":"&amp;ADDRESS(ROW(C21)+MATCH(D16,$A$21:$A$100)-1,COLUMN(C21))))</f>
        <v>136177.234</v>
      </c>
      <c r="D19" s="76">
        <f ca="1">SUM(INDIRECT(ADDRESS(ROW(D21),COLUMN(D21))&amp;":"&amp;ADDRESS(ROW(D21)+MATCH(D16,$A$21:$A$100)-1,COLUMN(D21))))</f>
        <v>141887.77500000005</v>
      </c>
      <c r="E19" s="77">
        <f ca="1">D19-C19</f>
        <v>5710.5410000000556</v>
      </c>
      <c r="F19" s="76" t="e">
        <f ca="1">SUM(INDIRECT(ADDRESS(ROW(F21),COLUMN(F21))&amp;":"&amp;ADDRESS(ROW(F21)+MATCH(LastAnalysis,$A$21:$A$100)-1,COLUMN(F21))))</f>
        <v>#DIV/0!</v>
      </c>
      <c r="G19" s="78" t="e">
        <f ca="1">E19-F19</f>
        <v>#DIV/0!</v>
      </c>
      <c r="H19" s="79" t="e">
        <f ca="1">IF(F19=0,0,E19/F19)</f>
        <v>#DIV/0!</v>
      </c>
      <c r="I19" s="80"/>
      <c r="J19" s="81" t="str">
        <f>A19</f>
        <v>Total up to 2014 Q2</v>
      </c>
      <c r="K19" s="76">
        <f ca="1">SUM(INDIRECT(ADDRESS(ROW(K21),COLUMN(K21))&amp;":"&amp;ADDRESS(ROW(K21)+MATCH(K16,$A$21:$A$100)-1,COLUMN(K21))))</f>
        <v>141887.77500000005</v>
      </c>
      <c r="L19" s="76">
        <f ca="1">SUM(INDIRECT(ADDRESS(ROW(L21),COLUMN(L21))&amp;":"&amp;ADDRESS(ROW(L21)+MATCH(K16,$A$21:$A$100)-1,COLUMN(L21))))</f>
        <v>0</v>
      </c>
      <c r="M19" s="76" t="e">
        <f ca="1">SUM(INDIRECT(ADDRESS(ROW(M21),COLUMN(M21))&amp;":"&amp;ADDRESS(ROW(M21)+MATCH(K16,$A$21:$A$100)-1,COLUMN(M21))))</f>
        <v>#DIV/0!</v>
      </c>
      <c r="N19" s="82" t="e">
        <f ca="1">L19-M19</f>
        <v>#DIV/0!</v>
      </c>
      <c r="O19" s="79" t="e">
        <f ca="1">IF(N19=0,0,N19/M19)</f>
        <v>#DIV/0!</v>
      </c>
      <c r="P19" s="54"/>
      <c r="Q19" s="54"/>
      <c r="R19" s="60"/>
      <c r="S19" s="20"/>
      <c r="T19" s="913"/>
      <c r="U19" s="913"/>
      <c r="V19" s="913"/>
      <c r="W19" s="913"/>
      <c r="X19" s="913"/>
      <c r="Y19" s="913"/>
      <c r="Z19" s="20"/>
      <c r="AA19" s="61"/>
      <c r="AB19" s="54"/>
      <c r="AC19" s="54"/>
      <c r="AD19" s="54"/>
      <c r="AE19" s="54"/>
      <c r="AF19" s="54"/>
      <c r="AG19" s="193"/>
      <c r="AH19" s="54"/>
      <c r="AI19" s="165"/>
      <c r="AJ19" s="121"/>
      <c r="AK19" s="88"/>
      <c r="AL19" s="121"/>
      <c r="AM19" s="17"/>
      <c r="AN19" s="54"/>
      <c r="AO19" s="54"/>
      <c r="AP19" s="54"/>
      <c r="AQ19" s="54"/>
      <c r="AR19" s="54"/>
      <c r="AS19" s="54"/>
      <c r="AT19" s="54"/>
      <c r="AU19" s="54"/>
      <c r="AV19" s="54"/>
      <c r="AW19" s="54"/>
      <c r="AX19" s="54"/>
      <c r="AY19" s="54"/>
      <c r="AZ19" s="54"/>
      <c r="BA19" s="54"/>
      <c r="BB19" s="54"/>
      <c r="BC19" s="54"/>
      <c r="BD19" s="54"/>
      <c r="BE19" s="54"/>
      <c r="BF19" s="54"/>
      <c r="BG19" s="54"/>
      <c r="BH19" s="43"/>
      <c r="BI19" s="54"/>
      <c r="BJ19" s="54"/>
      <c r="BK19" s="54"/>
      <c r="BL19" s="54"/>
      <c r="BM19" s="54"/>
      <c r="BN19" s="54"/>
      <c r="BO19" s="54"/>
      <c r="BP19" s="54"/>
      <c r="BQ19" s="54"/>
      <c r="BR19" s="54"/>
      <c r="BS19" s="54"/>
      <c r="BT19" s="54"/>
      <c r="BU19" s="54"/>
      <c r="BV19" s="54"/>
      <c r="BW19" s="54"/>
      <c r="BX19" s="54"/>
      <c r="BY19" s="54"/>
      <c r="BZ19" s="54"/>
      <c r="CA19" s="54"/>
      <c r="CB19" s="54"/>
      <c r="CC19" s="54"/>
      <c r="CD19" s="54"/>
      <c r="CE19" s="54"/>
      <c r="CF19" s="54"/>
      <c r="CG19" s="54"/>
      <c r="CH19" s="54"/>
      <c r="CI19" s="54"/>
      <c r="CJ19" s="54"/>
    </row>
    <row r="20" spans="1:255" s="17" customFormat="1">
      <c r="A20" s="32"/>
      <c r="B20" s="32"/>
      <c r="C20" s="75"/>
      <c r="D20" s="32"/>
      <c r="E20" s="32"/>
      <c r="F20" s="32"/>
      <c r="G20" s="32"/>
      <c r="H20" s="32"/>
      <c r="J20" s="32"/>
      <c r="K20" s="75"/>
      <c r="L20" s="32"/>
      <c r="M20" s="32"/>
      <c r="N20" s="32"/>
      <c r="O20" s="32"/>
      <c r="R20" s="60"/>
      <c r="S20" s="20"/>
      <c r="T20" s="20"/>
      <c r="U20" s="20"/>
      <c r="V20" s="20"/>
      <c r="W20" s="20"/>
      <c r="X20" s="20"/>
      <c r="Y20" s="20"/>
      <c r="Z20" s="20"/>
      <c r="AA20" s="61"/>
      <c r="AG20" s="193"/>
      <c r="AI20" s="32"/>
      <c r="AJ20" s="121"/>
      <c r="AK20" s="88"/>
      <c r="AL20" s="121"/>
      <c r="AM20" s="53" t="s">
        <v>59</v>
      </c>
      <c r="AN20" s="162">
        <v>1</v>
      </c>
      <c r="AO20" s="162">
        <v>1</v>
      </c>
      <c r="AP20" s="162">
        <v>1</v>
      </c>
      <c r="AQ20" s="162">
        <v>1</v>
      </c>
      <c r="AR20" s="162">
        <v>1</v>
      </c>
      <c r="AS20" s="162">
        <v>1</v>
      </c>
      <c r="AT20" s="162">
        <v>1</v>
      </c>
      <c r="AU20" s="162">
        <v>1</v>
      </c>
      <c r="AY20" s="283" t="s">
        <v>199</v>
      </c>
      <c r="AZ20" s="283" t="s">
        <v>200</v>
      </c>
      <c r="BA20" s="41" t="s">
        <v>201</v>
      </c>
      <c r="BB20" s="43" t="s">
        <v>204</v>
      </c>
      <c r="BC20" s="43" t="s">
        <v>202</v>
      </c>
      <c r="BD20" s="54"/>
      <c r="BF20" s="283" t="s">
        <v>199</v>
      </c>
      <c r="BG20" s="283" t="s">
        <v>200</v>
      </c>
      <c r="BH20" s="43" t="s">
        <v>203</v>
      </c>
      <c r="BI20" s="43" t="s">
        <v>202</v>
      </c>
      <c r="IR20" s="41" t="s">
        <v>71</v>
      </c>
      <c r="IS20" s="41" t="s">
        <v>195</v>
      </c>
      <c r="IT20" s="43" t="s">
        <v>196</v>
      </c>
      <c r="IU20" s="17" t="s">
        <v>197</v>
      </c>
    </row>
    <row r="21" spans="1:255" s="17" customFormat="1">
      <c r="A21" s="89" t="str">
        <f>Tri_Paid_AttrorTot!A12</f>
        <v>1999 Q1</v>
      </c>
      <c r="B21" s="89" t="str">
        <f t="shared" ref="B21:B80" si="0">IF(MATCH(A21,$A$21:$A$100)&gt;AP_FSR,A21,LastFSR)</f>
        <v>2014 Q1</v>
      </c>
      <c r="C21" s="208">
        <f>INDEX(Tri_Paid_AttrorTot!$B12:$CC12,1,MATCH(B21,$A$21:$A$100)-$P21)/unit</f>
        <v>395.89499999999998</v>
      </c>
      <c r="D21" s="208">
        <f>INDEX(Tri_Paid_AttrorTot!$B12:$CC12,1,Tot_Acc_Per-$P21)/unit</f>
        <v>395.89499999999998</v>
      </c>
      <c r="E21" s="87">
        <f t="shared" ref="E21:E52" si="1">D21-C21</f>
        <v>0</v>
      </c>
      <c r="F21" s="87" t="e">
        <f>IF(AI21-FSR_M&gt;0,VLOOKUP((MATCH(LastFSR,$A$21:$A$100,1)-MATCH(A21,$A$21:$A$100,1))*3+3,$AI$21:$AU$100,5+MATCH(FSR_M,AN$16:$AU$16),0),VLOOKUP(3,$AI$21:$AU$100,5+MATCH((MATCH($D$16,$A$21:$A$100,1)-MATCH($A21,$A$21:$A$100,1))*3,$AN$16:$AU$16,1),0))*M21</f>
        <v>#DIV/0!</v>
      </c>
      <c r="G21" s="87" t="e">
        <f t="shared" ref="G21:G52" si="2">E21-F21</f>
        <v>#DIV/0!</v>
      </c>
      <c r="H21" s="88" t="e">
        <f t="shared" ref="H21:H68" si="3">IF(F21=0,0,E21/F21)</f>
        <v>#DIV/0!</v>
      </c>
      <c r="J21" s="89" t="str">
        <f t="shared" ref="J21:J52" si="4">A21</f>
        <v>1999 Q1</v>
      </c>
      <c r="K21" s="87">
        <f t="shared" ref="K21:K52" si="5">D21</f>
        <v>395.89499999999998</v>
      </c>
      <c r="L21" s="87" t="str">
        <f t="shared" ref="L21:L52" si="6">IF(ISERROR(M21),"",K21/AK21)</f>
        <v/>
      </c>
      <c r="M21" s="279" t="e">
        <f t="shared" ref="M21:M52" si="7">C21/VLOOKUP(IF((AI21-FSR_M)&gt;0,AI21-FSR_M,3),$AI$21:$AL$100,3,0)</f>
        <v>#DIV/0!</v>
      </c>
      <c r="N21" s="87" t="e">
        <f t="shared" ref="N21:N52" si="8">L21-M21</f>
        <v>#VALUE!</v>
      </c>
      <c r="O21" s="88" t="e">
        <f t="shared" ref="O21:O52" si="9">IF(N21=0,0,N21/M21)</f>
        <v>#VALUE!</v>
      </c>
      <c r="P21" s="172">
        <v>0</v>
      </c>
      <c r="Q21" s="289"/>
      <c r="R21" s="60"/>
      <c r="S21" s="20"/>
      <c r="T21" s="20"/>
      <c r="U21" s="20"/>
      <c r="V21" s="20"/>
      <c r="W21" s="20"/>
      <c r="X21" s="20"/>
      <c r="Y21" s="20"/>
      <c r="Z21" s="20"/>
      <c r="AA21" s="61"/>
      <c r="AG21" s="193"/>
      <c r="AI21" s="89">
        <f>Tot_Acc_Per*3</f>
        <v>186</v>
      </c>
      <c r="AJ21" s="121">
        <f>VLOOKUP(AI21,'User Entries'!$A$78:$E$157,4,0)</f>
        <v>0</v>
      </c>
      <c r="AK21" s="88" t="e">
        <f t="shared" ref="AK21:AK52" si="10">1/AJ21</f>
        <v>#DIV/0!</v>
      </c>
      <c r="AL21" s="121">
        <f>AJ21</f>
        <v>0</v>
      </c>
      <c r="AN21" s="163" t="e">
        <f>AN20-AK21</f>
        <v>#DIV/0!</v>
      </c>
      <c r="AO21" s="163" t="e">
        <f>AO20-AK21</f>
        <v>#DIV/0!</v>
      </c>
      <c r="AP21" s="163" t="e">
        <f>AP20-AK21</f>
        <v>#DIV/0!</v>
      </c>
      <c r="AQ21" s="163" t="e">
        <f>$AQ$20-$AK21</f>
        <v>#DIV/0!</v>
      </c>
      <c r="AR21" s="163" t="e">
        <f>$AR$20-$AK21</f>
        <v>#DIV/0!</v>
      </c>
      <c r="AS21" s="163" t="e">
        <f>$AS$20-$AK21</f>
        <v>#DIV/0!</v>
      </c>
      <c r="AT21" s="163" t="e">
        <f>$AT$20-$AK21</f>
        <v>#DIV/0!</v>
      </c>
      <c r="AU21" s="163" t="e">
        <f>$AU$20-$AK21</f>
        <v>#DIV/0!</v>
      </c>
      <c r="AX21" s="89" t="str">
        <f t="shared" ref="AX21:AX52" si="11">IF(ISERROR(A22),"",INDEX($A$21:$A$100,Tot_Acc_Per-P21-1,1))</f>
        <v>2014 Q1</v>
      </c>
      <c r="AY21" s="286" t="e">
        <f t="shared" ref="AY21:AY52" si="12">VLOOKUP(AX21,$BE$21:$BG$100,2,0)</f>
        <v>#DIV/0!</v>
      </c>
      <c r="AZ21" s="287" t="e">
        <f t="shared" ref="AZ21:AZ52" si="13">VLOOKUP(AX21,$BE$21:$BG$100,3,0)</f>
        <v>#DIV/0!</v>
      </c>
      <c r="BA21" s="287">
        <v>1</v>
      </c>
      <c r="BB21" s="287">
        <f t="shared" ref="BB21:BB52" si="14">VLOOKUP(AX21,$BE$21:$BI$100,4,0)</f>
        <v>0.39004366271676627</v>
      </c>
      <c r="BC21" s="287">
        <f t="shared" ref="BC21:BC52" si="15">VLOOKUP(AX21,$BE$21:$BI$100,5,0)</f>
        <v>0.60995633728323384</v>
      </c>
      <c r="BD21" s="54"/>
      <c r="BE21" s="287" t="str">
        <f t="shared" ref="BE21:BE52" si="16">A21</f>
        <v>1999 Q1</v>
      </c>
      <c r="BF21" s="287" t="e">
        <f t="shared" ref="BF21:BF52" si="17">D21/M21</f>
        <v>#DIV/0!</v>
      </c>
      <c r="BG21" s="287" t="e">
        <f t="shared" ref="BG21:BG52" si="18">(C21+F21)/M21</f>
        <v>#DIV/0!</v>
      </c>
      <c r="BH21" s="287">
        <f>Summary_AttrorTotal!H18/Summary_AttrorTotal!J18</f>
        <v>1</v>
      </c>
      <c r="BI21" s="287">
        <f>Summary_AttrorTotal!I18/Summary_AttrorTotal!J18</f>
        <v>0</v>
      </c>
      <c r="IR21" s="49" t="str">
        <f>LEFT(IT21,4)</f>
        <v>2014</v>
      </c>
      <c r="IS21" s="49" t="str">
        <f>RIGHT(IT21,1)</f>
        <v>1</v>
      </c>
      <c r="IT21" s="49" t="str">
        <f>LastFSR</f>
        <v>2014 Q1</v>
      </c>
      <c r="IU21" s="17">
        <v>1</v>
      </c>
    </row>
    <row r="22" spans="1:255" s="17" customFormat="1">
      <c r="A22" s="89" t="str">
        <f>Tri_Paid_AttrorTot!A13</f>
        <v>1999 Q2</v>
      </c>
      <c r="B22" s="89" t="str">
        <f t="shared" si="0"/>
        <v>2014 Q1</v>
      </c>
      <c r="C22" s="208">
        <f>INDEX(Tri_Paid_AttrorTot!$B13:$CC13,1,MATCH(B22,$A$21:$A$100)-$P22)/unit</f>
        <v>752.23400000000004</v>
      </c>
      <c r="D22" s="208">
        <f>INDEX(Tri_Paid_AttrorTot!$B13:$CC13,1,Tot_Acc_Per-$P22)/unit</f>
        <v>752.23400000000004</v>
      </c>
      <c r="E22" s="87">
        <f t="shared" si="1"/>
        <v>0</v>
      </c>
      <c r="F22" s="87" t="e">
        <f>IF(AI22-FSR_M&gt;0,VLOOKUP((MATCH(LastFSR,$A$21:$A$100,1)-MATCH(A22,$A$21:$A$100,1))*3+3,$AI$21:$AU$100,5+MATCH(FSR_M,AN$16:$AU$16),0),VLOOKUP(3,$AI$21:$AU$100,5+MATCH((MATCH($D$16,$A$21:$A$100,1)-MATCH($A22,$A$21:$A$100,1))*3,$AN$16:$AU$16,1),0))*M22</f>
        <v>#DIV/0!</v>
      </c>
      <c r="G22" s="87" t="e">
        <f t="shared" si="2"/>
        <v>#DIV/0!</v>
      </c>
      <c r="H22" s="88" t="e">
        <f t="shared" si="3"/>
        <v>#DIV/0!</v>
      </c>
      <c r="J22" s="89" t="str">
        <f t="shared" si="4"/>
        <v>1999 Q2</v>
      </c>
      <c r="K22" s="87">
        <f t="shared" si="5"/>
        <v>752.23400000000004</v>
      </c>
      <c r="L22" s="87" t="str">
        <f t="shared" si="6"/>
        <v/>
      </c>
      <c r="M22" s="279" t="e">
        <f t="shared" si="7"/>
        <v>#DIV/0!</v>
      </c>
      <c r="N22" s="87" t="e">
        <f t="shared" si="8"/>
        <v>#VALUE!</v>
      </c>
      <c r="O22" s="88" t="e">
        <f t="shared" si="9"/>
        <v>#VALUE!</v>
      </c>
      <c r="P22" s="172">
        <f t="shared" ref="P22:P53" si="19">P21+1</f>
        <v>1</v>
      </c>
      <c r="Q22" s="289"/>
      <c r="R22" s="60"/>
      <c r="S22" s="20"/>
      <c r="T22" s="20"/>
      <c r="U22" s="20"/>
      <c r="V22" s="20"/>
      <c r="W22" s="20"/>
      <c r="X22" s="20"/>
      <c r="Y22" s="20"/>
      <c r="Z22" s="20"/>
      <c r="AA22" s="61"/>
      <c r="AG22" s="193"/>
      <c r="AI22" s="89">
        <f t="shared" ref="AI22:AI53" si="20">AI21-3</f>
        <v>183</v>
      </c>
      <c r="AJ22" s="121">
        <f>VLOOKUP(AI22,'User Entries'!$A$78:$E$157,4,0)</f>
        <v>0</v>
      </c>
      <c r="AK22" s="88" t="e">
        <f t="shared" si="10"/>
        <v>#DIV/0!</v>
      </c>
      <c r="AL22" s="121" t="e">
        <f t="shared" ref="AL22:AL53" si="21">AJ22/AJ21</f>
        <v>#DIV/0!</v>
      </c>
      <c r="AN22" s="163" t="e">
        <f t="shared" ref="AN22:AN53" si="22">AK21-AK22</f>
        <v>#DIV/0!</v>
      </c>
      <c r="AO22" s="163" t="e">
        <f>AN20-AK22</f>
        <v>#DIV/0!</v>
      </c>
      <c r="AP22" s="163" t="e">
        <f>AO20-AK22</f>
        <v>#DIV/0!</v>
      </c>
      <c r="AQ22" s="163" t="e">
        <f>$AP$20-$AK22</f>
        <v>#DIV/0!</v>
      </c>
      <c r="AR22" s="163" t="e">
        <f>$AQ$20-$AK22</f>
        <v>#DIV/0!</v>
      </c>
      <c r="AS22" s="163" t="e">
        <f>$AR$20-$AK22</f>
        <v>#DIV/0!</v>
      </c>
      <c r="AT22" s="163" t="e">
        <f>$AS$20-$AK22</f>
        <v>#DIV/0!</v>
      </c>
      <c r="AU22" s="163" t="e">
        <f>$AT$20-$AK22</f>
        <v>#DIV/0!</v>
      </c>
      <c r="AX22" s="89" t="str">
        <f t="shared" si="11"/>
        <v>2013 Q4</v>
      </c>
      <c r="AY22" s="286" t="e">
        <f t="shared" si="12"/>
        <v>#DIV/0!</v>
      </c>
      <c r="AZ22" s="287" t="e">
        <f t="shared" si="13"/>
        <v>#DIV/0!</v>
      </c>
      <c r="BA22" s="287">
        <v>1</v>
      </c>
      <c r="BB22" s="287">
        <f t="shared" si="14"/>
        <v>0.7209330883528462</v>
      </c>
      <c r="BC22" s="287">
        <f t="shared" si="15"/>
        <v>0.27906691164715397</v>
      </c>
      <c r="BD22" s="54"/>
      <c r="BE22" s="287" t="str">
        <f t="shared" si="16"/>
        <v>1999 Q2</v>
      </c>
      <c r="BF22" s="287" t="e">
        <f t="shared" si="17"/>
        <v>#DIV/0!</v>
      </c>
      <c r="BG22" s="287" t="e">
        <f t="shared" si="18"/>
        <v>#DIV/0!</v>
      </c>
      <c r="BH22" s="287">
        <f>Summary_AttrorTotal!H19/Summary_AttrorTotal!J19</f>
        <v>1</v>
      </c>
      <c r="BI22" s="287">
        <f>Summary_AttrorTotal!I19/Summary_AttrorTotal!J19</f>
        <v>0</v>
      </c>
      <c r="IR22" s="49" t="str">
        <f t="shared" ref="IR22:IR29" si="23">IF(IS22=1,IR21+1,IR21)</f>
        <v>2014</v>
      </c>
      <c r="IS22" s="49">
        <f t="shared" ref="IS22:IS29" si="24">IF(IS21=4,1,IS21+1)</f>
        <v>2</v>
      </c>
      <c r="IT22" s="49" t="str">
        <f t="shared" ref="IT22:IT29" si="25">IR22&amp;" Q"&amp;IS22</f>
        <v>2014 Q2</v>
      </c>
      <c r="IU22" s="17">
        <f t="shared" ref="IU22:IU29" si="26">IU21+1</f>
        <v>2</v>
      </c>
    </row>
    <row r="23" spans="1:255" s="17" customFormat="1">
      <c r="A23" s="89" t="str">
        <f>Tri_Paid_AttrorTot!A14</f>
        <v>1999 Q3</v>
      </c>
      <c r="B23" s="89" t="str">
        <f t="shared" si="0"/>
        <v>2014 Q1</v>
      </c>
      <c r="C23" s="208">
        <f>INDEX(Tri_Paid_AttrorTot!$B14:$CC14,1,MATCH(B23,$A$21:$A$100)-$P23)/unit</f>
        <v>861.59400000000005</v>
      </c>
      <c r="D23" s="208">
        <f>INDEX(Tri_Paid_AttrorTot!$B14:$CC14,1,Tot_Acc_Per-$P23)/unit</f>
        <v>861.59400000000005</v>
      </c>
      <c r="E23" s="87">
        <f t="shared" si="1"/>
        <v>0</v>
      </c>
      <c r="F23" s="87" t="e">
        <f>IF(AI23-FSR_M&gt;0,VLOOKUP((MATCH(LastFSR,$A$21:$A$100,1)-MATCH(A23,$A$21:$A$100,1))*3+3,$AI$21:$AU$100,5+MATCH(FSR_M,AN$16:$AU$16),0),VLOOKUP(3,$AI$21:$AU$100,5+MATCH((MATCH($D$16,$A$21:$A$100,1)-MATCH($A23,$A$21:$A$100,1))*3,$AN$16:$AU$16,1),0))*M23</f>
        <v>#DIV/0!</v>
      </c>
      <c r="G23" s="87" t="e">
        <f t="shared" si="2"/>
        <v>#DIV/0!</v>
      </c>
      <c r="H23" s="88" t="e">
        <f t="shared" si="3"/>
        <v>#DIV/0!</v>
      </c>
      <c r="J23" s="89" t="str">
        <f t="shared" si="4"/>
        <v>1999 Q3</v>
      </c>
      <c r="K23" s="87">
        <f t="shared" si="5"/>
        <v>861.59400000000005</v>
      </c>
      <c r="L23" s="87" t="str">
        <f t="shared" si="6"/>
        <v/>
      </c>
      <c r="M23" s="279" t="e">
        <f t="shared" si="7"/>
        <v>#DIV/0!</v>
      </c>
      <c r="N23" s="87" t="e">
        <f t="shared" si="8"/>
        <v>#VALUE!</v>
      </c>
      <c r="O23" s="88" t="e">
        <f t="shared" si="9"/>
        <v>#VALUE!</v>
      </c>
      <c r="P23" s="172">
        <f t="shared" si="19"/>
        <v>2</v>
      </c>
      <c r="Q23" s="289"/>
      <c r="R23" s="60"/>
      <c r="S23" s="20"/>
      <c r="T23" s="20"/>
      <c r="U23" s="20"/>
      <c r="V23" s="20"/>
      <c r="W23" s="20"/>
      <c r="X23" s="20"/>
      <c r="Y23" s="20"/>
      <c r="Z23" s="20"/>
      <c r="AA23" s="61"/>
      <c r="AG23" s="193"/>
      <c r="AI23" s="89">
        <f t="shared" si="20"/>
        <v>180</v>
      </c>
      <c r="AJ23" s="121">
        <f>VLOOKUP(AI23,'User Entries'!$A$78:$E$157,4,0)</f>
        <v>0</v>
      </c>
      <c r="AK23" s="88" t="e">
        <f t="shared" si="10"/>
        <v>#DIV/0!</v>
      </c>
      <c r="AL23" s="121" t="e">
        <f t="shared" si="21"/>
        <v>#DIV/0!</v>
      </c>
      <c r="AN23" s="163" t="e">
        <f t="shared" si="22"/>
        <v>#DIV/0!</v>
      </c>
      <c r="AO23" s="163" t="e">
        <f t="shared" ref="AO23:AO54" si="27">AK21-AK23</f>
        <v>#DIV/0!</v>
      </c>
      <c r="AP23" s="163" t="e">
        <f>$AN$20-$AK23</f>
        <v>#DIV/0!</v>
      </c>
      <c r="AQ23" s="163" t="e">
        <f>$AO$20-$AK23</f>
        <v>#DIV/0!</v>
      </c>
      <c r="AR23" s="163" t="e">
        <f>$AP$20-$AK23</f>
        <v>#DIV/0!</v>
      </c>
      <c r="AS23" s="163" t="e">
        <f>$AQ$20-$AK23</f>
        <v>#DIV/0!</v>
      </c>
      <c r="AT23" s="163" t="e">
        <f>$AR$20-$AK23</f>
        <v>#DIV/0!</v>
      </c>
      <c r="AU23" s="163" t="e">
        <f>$AS$20-$AK23</f>
        <v>#DIV/0!</v>
      </c>
      <c r="AX23" s="89" t="str">
        <f t="shared" si="11"/>
        <v>2013 Q3</v>
      </c>
      <c r="AY23" s="286" t="e">
        <f t="shared" si="12"/>
        <v>#DIV/0!</v>
      </c>
      <c r="AZ23" s="287" t="e">
        <f t="shared" si="13"/>
        <v>#DIV/0!</v>
      </c>
      <c r="BA23" s="287">
        <v>1</v>
      </c>
      <c r="BB23" s="287">
        <f t="shared" si="14"/>
        <v>0.9496825847439998</v>
      </c>
      <c r="BC23" s="287">
        <f t="shared" si="15"/>
        <v>5.0317415256000177E-2</v>
      </c>
      <c r="BD23" s="54"/>
      <c r="BE23" s="287" t="str">
        <f t="shared" si="16"/>
        <v>1999 Q3</v>
      </c>
      <c r="BF23" s="287" t="e">
        <f t="shared" si="17"/>
        <v>#DIV/0!</v>
      </c>
      <c r="BG23" s="287" t="e">
        <f t="shared" si="18"/>
        <v>#DIV/0!</v>
      </c>
      <c r="BH23" s="287">
        <f>Summary_AttrorTotal!H20/Summary_AttrorTotal!J20</f>
        <v>1</v>
      </c>
      <c r="BI23" s="287">
        <f>Summary_AttrorTotal!I20/Summary_AttrorTotal!J20</f>
        <v>0</v>
      </c>
      <c r="IR23" s="49" t="str">
        <f t="shared" si="23"/>
        <v>2014</v>
      </c>
      <c r="IS23" s="49">
        <f t="shared" si="24"/>
        <v>3</v>
      </c>
      <c r="IT23" s="49" t="str">
        <f t="shared" si="25"/>
        <v>2014 Q3</v>
      </c>
      <c r="IU23" s="17">
        <f t="shared" si="26"/>
        <v>3</v>
      </c>
    </row>
    <row r="24" spans="1:255" s="17" customFormat="1">
      <c r="A24" s="89" t="str">
        <f>Tri_Paid_AttrorTot!A15</f>
        <v>1999 Q4</v>
      </c>
      <c r="B24" s="89" t="str">
        <f t="shared" si="0"/>
        <v>2014 Q1</v>
      </c>
      <c r="C24" s="208">
        <f>INDEX(Tri_Paid_AttrorTot!$B15:$CC15,1,MATCH(B24,$A$21:$A$100)-$P24)/unit</f>
        <v>1285.1030000000001</v>
      </c>
      <c r="D24" s="208">
        <f>INDEX(Tri_Paid_AttrorTot!$B15:$CC15,1,Tot_Acc_Per-$P24)/unit</f>
        <v>1285.1030000000001</v>
      </c>
      <c r="E24" s="87">
        <f t="shared" si="1"/>
        <v>0</v>
      </c>
      <c r="F24" s="87" t="e">
        <f>IF(AI24-FSR_M&gt;0,VLOOKUP((MATCH(LastFSR,$A$21:$A$100,1)-MATCH(A24,$A$21:$A$100,1))*3+3,$AI$21:$AU$100,5+MATCH(FSR_M,AN$16:$AU$16),0),VLOOKUP(3,$AI$21:$AU$100,5+MATCH((MATCH($D$16,$A$21:$A$100,1)-MATCH($A24,$A$21:$A$100,1))*3,$AN$16:$AU$16,1),0))*M24</f>
        <v>#DIV/0!</v>
      </c>
      <c r="G24" s="87" t="e">
        <f t="shared" si="2"/>
        <v>#DIV/0!</v>
      </c>
      <c r="H24" s="88" t="e">
        <f t="shared" si="3"/>
        <v>#DIV/0!</v>
      </c>
      <c r="J24" s="89" t="str">
        <f t="shared" si="4"/>
        <v>1999 Q4</v>
      </c>
      <c r="K24" s="87">
        <f t="shared" si="5"/>
        <v>1285.1030000000001</v>
      </c>
      <c r="L24" s="87" t="str">
        <f t="shared" si="6"/>
        <v/>
      </c>
      <c r="M24" s="279" t="e">
        <f t="shared" si="7"/>
        <v>#DIV/0!</v>
      </c>
      <c r="N24" s="87" t="e">
        <f t="shared" si="8"/>
        <v>#VALUE!</v>
      </c>
      <c r="O24" s="88" t="e">
        <f t="shared" si="9"/>
        <v>#VALUE!</v>
      </c>
      <c r="P24" s="172">
        <f t="shared" si="19"/>
        <v>3</v>
      </c>
      <c r="Q24" s="289"/>
      <c r="R24" s="60"/>
      <c r="S24" s="20"/>
      <c r="T24" s="20"/>
      <c r="U24" s="20"/>
      <c r="V24" s="20"/>
      <c r="W24" s="20"/>
      <c r="X24" s="20"/>
      <c r="Y24" s="20"/>
      <c r="Z24" s="20"/>
      <c r="AA24" s="61"/>
      <c r="AG24" s="193"/>
      <c r="AI24" s="89">
        <f t="shared" si="20"/>
        <v>177</v>
      </c>
      <c r="AJ24" s="121">
        <f>VLOOKUP(AI24,'User Entries'!$A$78:$E$157,4,0)</f>
        <v>0</v>
      </c>
      <c r="AK24" s="88" t="e">
        <f t="shared" si="10"/>
        <v>#DIV/0!</v>
      </c>
      <c r="AL24" s="121" t="e">
        <f t="shared" si="21"/>
        <v>#DIV/0!</v>
      </c>
      <c r="AN24" s="163" t="e">
        <f t="shared" si="22"/>
        <v>#DIV/0!</v>
      </c>
      <c r="AO24" s="163" t="e">
        <f t="shared" si="27"/>
        <v>#DIV/0!</v>
      </c>
      <c r="AP24" s="163" t="e">
        <f t="shared" ref="AP24:AP55" si="28">AK21-AK24</f>
        <v>#DIV/0!</v>
      </c>
      <c r="AQ24" s="163" t="e">
        <f>$AN$20-$AK24</f>
        <v>#DIV/0!</v>
      </c>
      <c r="AR24" s="163" t="e">
        <f>$AO$20-$AK24</f>
        <v>#DIV/0!</v>
      </c>
      <c r="AS24" s="163" t="e">
        <f>$AP$20-$AK24</f>
        <v>#DIV/0!</v>
      </c>
      <c r="AT24" s="163" t="e">
        <f>$AQ$20-$AK24</f>
        <v>#DIV/0!</v>
      </c>
      <c r="AU24" s="163" t="e">
        <f>$AR$20-$AK24</f>
        <v>#DIV/0!</v>
      </c>
      <c r="AX24" s="89" t="str">
        <f t="shared" si="11"/>
        <v>2013 Q2</v>
      </c>
      <c r="AY24" s="286" t="e">
        <f t="shared" si="12"/>
        <v>#DIV/0!</v>
      </c>
      <c r="AZ24" s="287" t="e">
        <f t="shared" si="13"/>
        <v>#DIV/0!</v>
      </c>
      <c r="BA24" s="287">
        <v>1</v>
      </c>
      <c r="BB24" s="287">
        <f t="shared" si="14"/>
        <v>0.99626386212799656</v>
      </c>
      <c r="BC24" s="287">
        <f t="shared" si="15"/>
        <v>3.7361378720034383E-3</v>
      </c>
      <c r="BD24" s="54"/>
      <c r="BE24" s="287" t="str">
        <f t="shared" si="16"/>
        <v>1999 Q4</v>
      </c>
      <c r="BF24" s="287" t="e">
        <f t="shared" si="17"/>
        <v>#DIV/0!</v>
      </c>
      <c r="BG24" s="287" t="e">
        <f t="shared" si="18"/>
        <v>#DIV/0!</v>
      </c>
      <c r="BH24" s="287">
        <f>Summary_AttrorTotal!H21/Summary_AttrorTotal!J21</f>
        <v>1</v>
      </c>
      <c r="BI24" s="287">
        <f>Summary_AttrorTotal!I21/Summary_AttrorTotal!J21</f>
        <v>0</v>
      </c>
      <c r="IR24" s="49" t="str">
        <f t="shared" si="23"/>
        <v>2014</v>
      </c>
      <c r="IS24" s="49">
        <f t="shared" si="24"/>
        <v>4</v>
      </c>
      <c r="IT24" s="49" t="str">
        <f t="shared" si="25"/>
        <v>2014 Q4</v>
      </c>
      <c r="IU24" s="17">
        <f t="shared" si="26"/>
        <v>4</v>
      </c>
    </row>
    <row r="25" spans="1:255" s="17" customFormat="1">
      <c r="A25" s="89" t="str">
        <f>Tri_Paid_AttrorTot!A16</f>
        <v>2000 Q1</v>
      </c>
      <c r="B25" s="89" t="str">
        <f t="shared" si="0"/>
        <v>2014 Q1</v>
      </c>
      <c r="C25" s="208">
        <f>INDEX(Tri_Paid_AttrorTot!$B16:$CC16,1,MATCH(B25,$A$21:$A$100)-$P25)/unit</f>
        <v>427.8</v>
      </c>
      <c r="D25" s="208">
        <f>INDEX(Tri_Paid_AttrorTot!$B16:$CC16,1,Tot_Acc_Per-$P25)/unit</f>
        <v>427.8</v>
      </c>
      <c r="E25" s="87">
        <f t="shared" si="1"/>
        <v>0</v>
      </c>
      <c r="F25" s="87" t="e">
        <f>IF(AI25-FSR_M&gt;0,VLOOKUP((MATCH(LastFSR,$A$21:$A$100,1)-MATCH(A25,$A$21:$A$100,1))*3+3,$AI$21:$AU$100,5+MATCH(FSR_M,AN$16:$AU$16),0),VLOOKUP(3,$AI$21:$AU$100,5+MATCH((MATCH($D$16,$A$21:$A$100,1)-MATCH($A25,$A$21:$A$100,1))*3,$AN$16:$AU$16,1),0))*M25</f>
        <v>#DIV/0!</v>
      </c>
      <c r="G25" s="87" t="e">
        <f t="shared" si="2"/>
        <v>#DIV/0!</v>
      </c>
      <c r="H25" s="88" t="e">
        <f t="shared" si="3"/>
        <v>#DIV/0!</v>
      </c>
      <c r="J25" s="89" t="str">
        <f t="shared" si="4"/>
        <v>2000 Q1</v>
      </c>
      <c r="K25" s="87">
        <f t="shared" si="5"/>
        <v>427.8</v>
      </c>
      <c r="L25" s="87" t="str">
        <f t="shared" si="6"/>
        <v/>
      </c>
      <c r="M25" s="279" t="e">
        <f t="shared" si="7"/>
        <v>#DIV/0!</v>
      </c>
      <c r="N25" s="87" t="e">
        <f t="shared" si="8"/>
        <v>#VALUE!</v>
      </c>
      <c r="O25" s="88" t="e">
        <f t="shared" si="9"/>
        <v>#VALUE!</v>
      </c>
      <c r="P25" s="172">
        <f t="shared" si="19"/>
        <v>4</v>
      </c>
      <c r="Q25" s="289"/>
      <c r="R25" s="83"/>
      <c r="S25" s="84"/>
      <c r="T25" s="84"/>
      <c r="U25" s="84"/>
      <c r="V25" s="84"/>
      <c r="W25" s="84"/>
      <c r="X25" s="84"/>
      <c r="Y25" s="84"/>
      <c r="Z25" s="84"/>
      <c r="AA25" s="85"/>
      <c r="AG25" s="193"/>
      <c r="AI25" s="89">
        <f t="shared" si="20"/>
        <v>174</v>
      </c>
      <c r="AJ25" s="121">
        <f>VLOOKUP(AI25,'User Entries'!$A$78:$E$157,4,0)</f>
        <v>0</v>
      </c>
      <c r="AK25" s="88" t="e">
        <f t="shared" si="10"/>
        <v>#DIV/0!</v>
      </c>
      <c r="AL25" s="121" t="e">
        <f t="shared" si="21"/>
        <v>#DIV/0!</v>
      </c>
      <c r="AN25" s="163" t="e">
        <f t="shared" si="22"/>
        <v>#DIV/0!</v>
      </c>
      <c r="AO25" s="163" t="e">
        <f t="shared" si="27"/>
        <v>#DIV/0!</v>
      </c>
      <c r="AP25" s="163" t="e">
        <f t="shared" si="28"/>
        <v>#DIV/0!</v>
      </c>
      <c r="AQ25" s="163" t="e">
        <f t="shared" ref="AQ25:AQ40" si="29">AK21-AK25</f>
        <v>#DIV/0!</v>
      </c>
      <c r="AR25" s="163" t="e">
        <f>$AN$20-$AK25</f>
        <v>#DIV/0!</v>
      </c>
      <c r="AS25" s="163" t="e">
        <f>$AO$20-$AK25</f>
        <v>#DIV/0!</v>
      </c>
      <c r="AT25" s="163" t="e">
        <f>$AP$20-$AK25</f>
        <v>#DIV/0!</v>
      </c>
      <c r="AU25" s="163" t="e">
        <f>$AQ$20-$AK25</f>
        <v>#DIV/0!</v>
      </c>
      <c r="AX25" s="89" t="str">
        <f t="shared" si="11"/>
        <v>2013 Q1</v>
      </c>
      <c r="AY25" s="286" t="e">
        <f t="shared" si="12"/>
        <v>#DIV/0!</v>
      </c>
      <c r="AZ25" s="287" t="e">
        <f t="shared" si="13"/>
        <v>#DIV/0!</v>
      </c>
      <c r="BA25" s="287">
        <v>1</v>
      </c>
      <c r="BB25" s="287">
        <f t="shared" si="14"/>
        <v>0.96422568438848144</v>
      </c>
      <c r="BC25" s="287">
        <f t="shared" si="15"/>
        <v>3.5774315611518545E-2</v>
      </c>
      <c r="BD25" s="54"/>
      <c r="BE25" s="287" t="str">
        <f t="shared" si="16"/>
        <v>2000 Q1</v>
      </c>
      <c r="BF25" s="287" t="e">
        <f t="shared" si="17"/>
        <v>#DIV/0!</v>
      </c>
      <c r="BG25" s="287" t="e">
        <f t="shared" si="18"/>
        <v>#DIV/0!</v>
      </c>
      <c r="BH25" s="287">
        <f>Summary_AttrorTotal!H22/Summary_AttrorTotal!J22</f>
        <v>1</v>
      </c>
      <c r="BI25" s="287">
        <f>Summary_AttrorTotal!I22/Summary_AttrorTotal!J22</f>
        <v>0</v>
      </c>
      <c r="IR25" s="49">
        <f t="shared" si="23"/>
        <v>2015</v>
      </c>
      <c r="IS25" s="49">
        <f t="shared" si="24"/>
        <v>1</v>
      </c>
      <c r="IT25" s="49" t="str">
        <f t="shared" si="25"/>
        <v>2015 Q1</v>
      </c>
      <c r="IU25" s="17">
        <f t="shared" si="26"/>
        <v>5</v>
      </c>
    </row>
    <row r="26" spans="1:255" s="17" customFormat="1">
      <c r="A26" s="89" t="str">
        <f>Tri_Paid_AttrorTot!A17</f>
        <v>2000 Q2</v>
      </c>
      <c r="B26" s="89" t="str">
        <f t="shared" si="0"/>
        <v>2014 Q1</v>
      </c>
      <c r="C26" s="208">
        <f>INDEX(Tri_Paid_AttrorTot!$B17:$CC17,1,MATCH(B26,$A$21:$A$100)-$P26)/unit</f>
        <v>660.91099999999994</v>
      </c>
      <c r="D26" s="208">
        <f>INDEX(Tri_Paid_AttrorTot!$B17:$CC17,1,Tot_Acc_Per-$P26)/unit</f>
        <v>660.91099999999994</v>
      </c>
      <c r="E26" s="87">
        <f t="shared" si="1"/>
        <v>0</v>
      </c>
      <c r="F26" s="87" t="e">
        <f>IF(AI26-FSR_M&gt;0,VLOOKUP((MATCH(LastFSR,$A$21:$A$100,1)-MATCH(A26,$A$21:$A$100,1))*3+3,$AI$21:$AU$100,5+MATCH(FSR_M,AN$16:$AU$16),0),VLOOKUP(3,$AI$21:$AU$100,5+MATCH((MATCH($D$16,$A$21:$A$100,1)-MATCH($A26,$A$21:$A$100,1))*3,$AN$16:$AU$16,1),0))*M26</f>
        <v>#DIV/0!</v>
      </c>
      <c r="G26" s="87" t="e">
        <f t="shared" si="2"/>
        <v>#DIV/0!</v>
      </c>
      <c r="H26" s="88" t="e">
        <f t="shared" si="3"/>
        <v>#DIV/0!</v>
      </c>
      <c r="J26" s="89" t="str">
        <f t="shared" si="4"/>
        <v>2000 Q2</v>
      </c>
      <c r="K26" s="87">
        <f t="shared" si="5"/>
        <v>660.91099999999994</v>
      </c>
      <c r="L26" s="87" t="str">
        <f t="shared" si="6"/>
        <v/>
      </c>
      <c r="M26" s="279" t="e">
        <f t="shared" si="7"/>
        <v>#DIV/0!</v>
      </c>
      <c r="N26" s="87" t="e">
        <f t="shared" si="8"/>
        <v>#VALUE!</v>
      </c>
      <c r="O26" s="88" t="e">
        <f t="shared" si="9"/>
        <v>#VALUE!</v>
      </c>
      <c r="P26" s="172">
        <f t="shared" si="19"/>
        <v>5</v>
      </c>
      <c r="Q26" s="289"/>
      <c r="R26" s="60"/>
      <c r="S26" s="20"/>
      <c r="T26" s="20"/>
      <c r="U26" s="20"/>
      <c r="V26" s="20"/>
      <c r="W26" s="20"/>
      <c r="X26" s="20"/>
      <c r="Y26" s="20"/>
      <c r="Z26" s="20"/>
      <c r="AA26" s="61"/>
      <c r="AG26" s="193"/>
      <c r="AI26" s="89">
        <f t="shared" si="20"/>
        <v>171</v>
      </c>
      <c r="AJ26" s="121">
        <f>VLOOKUP(AI26,'User Entries'!$A$78:$E$157,4,0)</f>
        <v>0</v>
      </c>
      <c r="AK26" s="88" t="e">
        <f t="shared" si="10"/>
        <v>#DIV/0!</v>
      </c>
      <c r="AL26" s="121" t="e">
        <f t="shared" si="21"/>
        <v>#DIV/0!</v>
      </c>
      <c r="AN26" s="163" t="e">
        <f t="shared" si="22"/>
        <v>#DIV/0!</v>
      </c>
      <c r="AO26" s="163" t="e">
        <f t="shared" si="27"/>
        <v>#DIV/0!</v>
      </c>
      <c r="AP26" s="163" t="e">
        <f t="shared" si="28"/>
        <v>#DIV/0!</v>
      </c>
      <c r="AQ26" s="163" t="e">
        <f t="shared" si="29"/>
        <v>#DIV/0!</v>
      </c>
      <c r="AR26" s="163" t="e">
        <f t="shared" ref="AR26:AR57" si="30">$AK21-$AK26</f>
        <v>#DIV/0!</v>
      </c>
      <c r="AS26" s="163" t="e">
        <f>$AN$20-$AK26</f>
        <v>#DIV/0!</v>
      </c>
      <c r="AT26" s="163" t="e">
        <f>$AO$20-$AK26</f>
        <v>#DIV/0!</v>
      </c>
      <c r="AU26" s="163" t="e">
        <f>$AP$20-$AK26</f>
        <v>#DIV/0!</v>
      </c>
      <c r="AX26" s="89" t="str">
        <f t="shared" si="11"/>
        <v>2012 Q4</v>
      </c>
      <c r="AY26" s="286" t="e">
        <f t="shared" si="12"/>
        <v>#DIV/0!</v>
      </c>
      <c r="AZ26" s="287" t="e">
        <f t="shared" si="13"/>
        <v>#DIV/0!</v>
      </c>
      <c r="BA26" s="287">
        <v>1</v>
      </c>
      <c r="BB26" s="287">
        <f t="shared" si="14"/>
        <v>0.9928844504234452</v>
      </c>
      <c r="BC26" s="287">
        <f t="shared" si="15"/>
        <v>7.1155495765547758E-3</v>
      </c>
      <c r="BD26" s="54"/>
      <c r="BE26" s="287" t="str">
        <f t="shared" si="16"/>
        <v>2000 Q2</v>
      </c>
      <c r="BF26" s="287" t="e">
        <f t="shared" si="17"/>
        <v>#DIV/0!</v>
      </c>
      <c r="BG26" s="287" t="e">
        <f t="shared" si="18"/>
        <v>#DIV/0!</v>
      </c>
      <c r="BH26" s="287">
        <f>Summary_AttrorTotal!H23/Summary_AttrorTotal!J23</f>
        <v>1</v>
      </c>
      <c r="BI26" s="287">
        <f>Summary_AttrorTotal!I23/Summary_AttrorTotal!J23</f>
        <v>0</v>
      </c>
      <c r="IR26" s="49">
        <f t="shared" si="23"/>
        <v>2015</v>
      </c>
      <c r="IS26" s="49">
        <f t="shared" si="24"/>
        <v>2</v>
      </c>
      <c r="IT26" s="49" t="str">
        <f t="shared" si="25"/>
        <v>2015 Q2</v>
      </c>
      <c r="IU26" s="17">
        <f t="shared" si="26"/>
        <v>6</v>
      </c>
    </row>
    <row r="27" spans="1:255" s="17" customFormat="1">
      <c r="A27" s="89" t="str">
        <f>Tri_Paid_AttrorTot!A18</f>
        <v>2000 Q3</v>
      </c>
      <c r="B27" s="89" t="str">
        <f t="shared" si="0"/>
        <v>2014 Q1</v>
      </c>
      <c r="C27" s="208">
        <f>INDEX(Tri_Paid_AttrorTot!$B18:$CC18,1,MATCH(B27,$A$21:$A$100)-$P27)/unit</f>
        <v>1019.752</v>
      </c>
      <c r="D27" s="208">
        <f>INDEX(Tri_Paid_AttrorTot!$B18:$CC18,1,Tot_Acc_Per-$P27)/unit</f>
        <v>1019.752</v>
      </c>
      <c r="E27" s="87">
        <f t="shared" si="1"/>
        <v>0</v>
      </c>
      <c r="F27" s="87" t="e">
        <f>IF(AI27-FSR_M&gt;0,VLOOKUP((MATCH(LastFSR,$A$21:$A$100,1)-MATCH(A27,$A$21:$A$100,1))*3+3,$AI$21:$AU$100,5+MATCH(FSR_M,AN$16:$AU$16),0),VLOOKUP(3,$AI$21:$AU$100,5+MATCH((MATCH($D$16,$A$21:$A$100,1)-MATCH($A27,$A$21:$A$100,1))*3,$AN$16:$AU$16,1),0))*M27</f>
        <v>#DIV/0!</v>
      </c>
      <c r="G27" s="87" t="e">
        <f t="shared" si="2"/>
        <v>#DIV/0!</v>
      </c>
      <c r="H27" s="88" t="e">
        <f t="shared" si="3"/>
        <v>#DIV/0!</v>
      </c>
      <c r="J27" s="89" t="str">
        <f t="shared" si="4"/>
        <v>2000 Q3</v>
      </c>
      <c r="K27" s="87">
        <f t="shared" si="5"/>
        <v>1019.752</v>
      </c>
      <c r="L27" s="87" t="str">
        <f t="shared" si="6"/>
        <v/>
      </c>
      <c r="M27" s="279" t="e">
        <f t="shared" si="7"/>
        <v>#DIV/0!</v>
      </c>
      <c r="N27" s="87" t="e">
        <f t="shared" si="8"/>
        <v>#VALUE!</v>
      </c>
      <c r="O27" s="88" t="e">
        <f t="shared" si="9"/>
        <v>#VALUE!</v>
      </c>
      <c r="P27" s="172">
        <f t="shared" si="19"/>
        <v>6</v>
      </c>
      <c r="Q27" s="289"/>
      <c r="R27" s="91"/>
      <c r="S27" s="92"/>
      <c r="T27" s="20"/>
      <c r="U27" s="20"/>
      <c r="V27" s="20"/>
      <c r="W27" s="20"/>
      <c r="X27" s="20"/>
      <c r="Y27" s="20"/>
      <c r="Z27" s="20"/>
      <c r="AA27" s="61"/>
      <c r="AG27" s="193"/>
      <c r="AI27" s="89">
        <f t="shared" si="20"/>
        <v>168</v>
      </c>
      <c r="AJ27" s="121">
        <f>VLOOKUP(AI27,'User Entries'!$A$78:$E$157,4,0)</f>
        <v>0</v>
      </c>
      <c r="AK27" s="88" t="e">
        <f t="shared" si="10"/>
        <v>#DIV/0!</v>
      </c>
      <c r="AL27" s="121" t="e">
        <f t="shared" si="21"/>
        <v>#DIV/0!</v>
      </c>
      <c r="AN27" s="163" t="e">
        <f t="shared" si="22"/>
        <v>#DIV/0!</v>
      </c>
      <c r="AO27" s="163" t="e">
        <f t="shared" si="27"/>
        <v>#DIV/0!</v>
      </c>
      <c r="AP27" s="163" t="e">
        <f t="shared" si="28"/>
        <v>#DIV/0!</v>
      </c>
      <c r="AQ27" s="163" t="e">
        <f t="shared" si="29"/>
        <v>#DIV/0!</v>
      </c>
      <c r="AR27" s="163" t="e">
        <f t="shared" si="30"/>
        <v>#DIV/0!</v>
      </c>
      <c r="AS27" s="163" t="e">
        <f t="shared" ref="AS27:AS58" si="31">$AK21-$AK27</f>
        <v>#DIV/0!</v>
      </c>
      <c r="AT27" s="163" t="e">
        <f>$AN$20-$AK27</f>
        <v>#DIV/0!</v>
      </c>
      <c r="AU27" s="163" t="e">
        <f>$AO$20-$AK27</f>
        <v>#DIV/0!</v>
      </c>
      <c r="AX27" s="89" t="str">
        <f t="shared" si="11"/>
        <v>2012 Q3</v>
      </c>
      <c r="AY27" s="286" t="e">
        <f t="shared" si="12"/>
        <v>#DIV/0!</v>
      </c>
      <c r="AZ27" s="287" t="e">
        <f t="shared" si="13"/>
        <v>#DIV/0!</v>
      </c>
      <c r="BA27" s="287">
        <v>1</v>
      </c>
      <c r="BB27" s="287">
        <f t="shared" si="14"/>
        <v>1</v>
      </c>
      <c r="BC27" s="287">
        <f t="shared" si="15"/>
        <v>0</v>
      </c>
      <c r="BD27" s="54"/>
      <c r="BE27" s="287" t="str">
        <f t="shared" si="16"/>
        <v>2000 Q3</v>
      </c>
      <c r="BF27" s="287" t="e">
        <f t="shared" si="17"/>
        <v>#DIV/0!</v>
      </c>
      <c r="BG27" s="287" t="e">
        <f t="shared" si="18"/>
        <v>#DIV/0!</v>
      </c>
      <c r="BH27" s="287">
        <f>Summary_AttrorTotal!H24/Summary_AttrorTotal!J24</f>
        <v>1</v>
      </c>
      <c r="BI27" s="287">
        <f>Summary_AttrorTotal!I24/Summary_AttrorTotal!J24</f>
        <v>0</v>
      </c>
      <c r="IR27" s="49">
        <f t="shared" si="23"/>
        <v>2015</v>
      </c>
      <c r="IS27" s="49">
        <f t="shared" si="24"/>
        <v>3</v>
      </c>
      <c r="IT27" s="49" t="str">
        <f t="shared" si="25"/>
        <v>2015 Q3</v>
      </c>
      <c r="IU27" s="17">
        <f t="shared" si="26"/>
        <v>7</v>
      </c>
    </row>
    <row r="28" spans="1:255" s="17" customFormat="1">
      <c r="A28" s="89" t="str">
        <f>Tri_Paid_AttrorTot!A19</f>
        <v>2000 Q4</v>
      </c>
      <c r="B28" s="89" t="str">
        <f t="shared" si="0"/>
        <v>2014 Q1</v>
      </c>
      <c r="C28" s="208">
        <f>INDEX(Tri_Paid_AttrorTot!$B19:$CC19,1,MATCH(B28,$A$21:$A$100)-$P28)/unit</f>
        <v>686.82</v>
      </c>
      <c r="D28" s="208">
        <f>INDEX(Tri_Paid_AttrorTot!$B19:$CC19,1,Tot_Acc_Per-$P28)/unit</f>
        <v>686.82</v>
      </c>
      <c r="E28" s="87">
        <f t="shared" si="1"/>
        <v>0</v>
      </c>
      <c r="F28" s="87" t="e">
        <f>IF(AI28-FSR_M&gt;0,VLOOKUP((MATCH(LastFSR,$A$21:$A$100,1)-MATCH(A28,$A$21:$A$100,1))*3+3,$AI$21:$AU$100,5+MATCH(FSR_M,AN$16:$AU$16),0),VLOOKUP(3,$AI$21:$AU$100,5+MATCH((MATCH($D$16,$A$21:$A$100,1)-MATCH($A28,$A$21:$A$100,1))*3,$AN$16:$AU$16,1),0))*M28</f>
        <v>#DIV/0!</v>
      </c>
      <c r="G28" s="87" t="e">
        <f t="shared" si="2"/>
        <v>#DIV/0!</v>
      </c>
      <c r="H28" s="88" t="e">
        <f t="shared" si="3"/>
        <v>#DIV/0!</v>
      </c>
      <c r="J28" s="89" t="str">
        <f t="shared" si="4"/>
        <v>2000 Q4</v>
      </c>
      <c r="K28" s="87">
        <f t="shared" si="5"/>
        <v>686.82</v>
      </c>
      <c r="L28" s="87" t="str">
        <f t="shared" si="6"/>
        <v/>
      </c>
      <c r="M28" s="279" t="e">
        <f t="shared" si="7"/>
        <v>#DIV/0!</v>
      </c>
      <c r="N28" s="87" t="e">
        <f t="shared" si="8"/>
        <v>#VALUE!</v>
      </c>
      <c r="O28" s="88" t="e">
        <f t="shared" si="9"/>
        <v>#VALUE!</v>
      </c>
      <c r="P28" s="172">
        <f t="shared" si="19"/>
        <v>7</v>
      </c>
      <c r="Q28" s="289"/>
      <c r="R28" s="166"/>
      <c r="S28" s="167"/>
      <c r="T28" s="20"/>
      <c r="U28" s="20"/>
      <c r="V28" s="20"/>
      <c r="W28" s="20"/>
      <c r="X28" s="20"/>
      <c r="Y28" s="20"/>
      <c r="Z28" s="20"/>
      <c r="AA28" s="61"/>
      <c r="AG28" s="193"/>
      <c r="AI28" s="89">
        <f t="shared" si="20"/>
        <v>165</v>
      </c>
      <c r="AJ28" s="121">
        <f>VLOOKUP(AI28,'User Entries'!$A$78:$E$157,4,0)</f>
        <v>0</v>
      </c>
      <c r="AK28" s="88" t="e">
        <f t="shared" si="10"/>
        <v>#DIV/0!</v>
      </c>
      <c r="AL28" s="121" t="e">
        <f t="shared" si="21"/>
        <v>#DIV/0!</v>
      </c>
      <c r="AN28" s="163" t="e">
        <f t="shared" si="22"/>
        <v>#DIV/0!</v>
      </c>
      <c r="AO28" s="163" t="e">
        <f t="shared" si="27"/>
        <v>#DIV/0!</v>
      </c>
      <c r="AP28" s="163" t="e">
        <f t="shared" si="28"/>
        <v>#DIV/0!</v>
      </c>
      <c r="AQ28" s="163" t="e">
        <f t="shared" si="29"/>
        <v>#DIV/0!</v>
      </c>
      <c r="AR28" s="163" t="e">
        <f t="shared" si="30"/>
        <v>#DIV/0!</v>
      </c>
      <c r="AS28" s="163" t="e">
        <f t="shared" si="31"/>
        <v>#DIV/0!</v>
      </c>
      <c r="AT28" s="163" t="e">
        <f t="shared" ref="AT28:AT59" si="32">$AK21-$AK28</f>
        <v>#DIV/0!</v>
      </c>
      <c r="AU28" s="163" t="e">
        <f>$AN$20-$AK28</f>
        <v>#DIV/0!</v>
      </c>
      <c r="AX28" s="89" t="str">
        <f t="shared" si="11"/>
        <v>2012 Q2</v>
      </c>
      <c r="AY28" s="286" t="e">
        <f t="shared" si="12"/>
        <v>#DIV/0!</v>
      </c>
      <c r="AZ28" s="287" t="e">
        <f t="shared" si="13"/>
        <v>#DIV/0!</v>
      </c>
      <c r="BA28" s="287">
        <v>1</v>
      </c>
      <c r="BB28" s="287">
        <f t="shared" si="14"/>
        <v>0.99141726307630751</v>
      </c>
      <c r="BC28" s="287">
        <f t="shared" si="15"/>
        <v>8.5827369236924599E-3</v>
      </c>
      <c r="BD28" s="54"/>
      <c r="BE28" s="287" t="str">
        <f t="shared" si="16"/>
        <v>2000 Q4</v>
      </c>
      <c r="BF28" s="287" t="e">
        <f t="shared" si="17"/>
        <v>#DIV/0!</v>
      </c>
      <c r="BG28" s="287" t="e">
        <f t="shared" si="18"/>
        <v>#DIV/0!</v>
      </c>
      <c r="BH28" s="287">
        <f>Summary_AttrorTotal!H25/Summary_AttrorTotal!J25</f>
        <v>1</v>
      </c>
      <c r="BI28" s="287">
        <f>Summary_AttrorTotal!I25/Summary_AttrorTotal!J25</f>
        <v>0</v>
      </c>
      <c r="IR28" s="49">
        <f t="shared" si="23"/>
        <v>2015</v>
      </c>
      <c r="IS28" s="49">
        <f t="shared" si="24"/>
        <v>4</v>
      </c>
      <c r="IT28" s="49" t="str">
        <f t="shared" si="25"/>
        <v>2015 Q4</v>
      </c>
      <c r="IU28" s="17">
        <f t="shared" si="26"/>
        <v>8</v>
      </c>
    </row>
    <row r="29" spans="1:255" s="17" customFormat="1">
      <c r="A29" s="89" t="str">
        <f>Tri_Paid_AttrorTot!A20</f>
        <v>2001 Q1</v>
      </c>
      <c r="B29" s="89" t="str">
        <f t="shared" si="0"/>
        <v>2014 Q1</v>
      </c>
      <c r="C29" s="208">
        <f>INDEX(Tri_Paid_AttrorTot!$B20:$CC20,1,MATCH(B29,$A$21:$A$100)-$P29)/unit</f>
        <v>732.57299999999998</v>
      </c>
      <c r="D29" s="208">
        <f>INDEX(Tri_Paid_AttrorTot!$B20:$CC20,1,Tot_Acc_Per-$P29)/unit</f>
        <v>732.57299999999998</v>
      </c>
      <c r="E29" s="87">
        <f t="shared" si="1"/>
        <v>0</v>
      </c>
      <c r="F29" s="87" t="e">
        <f>IF(AI29-FSR_M&gt;0,VLOOKUP((MATCH(LastFSR,$A$21:$A$100,1)-MATCH(A29,$A$21:$A$100,1))*3+3,$AI$21:$AU$100,5+MATCH(FSR_M,AN$16:$AU$16),0),VLOOKUP(3,$AI$21:$AU$100,5+MATCH((MATCH($D$16,$A$21:$A$100,1)-MATCH($A29,$A$21:$A$100,1))*3,$AN$16:$AU$16,1),0))*M29</f>
        <v>#DIV/0!</v>
      </c>
      <c r="G29" s="87" t="e">
        <f t="shared" si="2"/>
        <v>#DIV/0!</v>
      </c>
      <c r="H29" s="88" t="e">
        <f t="shared" si="3"/>
        <v>#DIV/0!</v>
      </c>
      <c r="J29" s="89" t="str">
        <f t="shared" si="4"/>
        <v>2001 Q1</v>
      </c>
      <c r="K29" s="87">
        <f t="shared" si="5"/>
        <v>732.57299999999998</v>
      </c>
      <c r="L29" s="87" t="str">
        <f t="shared" si="6"/>
        <v/>
      </c>
      <c r="M29" s="279" t="e">
        <f t="shared" si="7"/>
        <v>#DIV/0!</v>
      </c>
      <c r="N29" s="87" t="e">
        <f t="shared" si="8"/>
        <v>#VALUE!</v>
      </c>
      <c r="O29" s="88" t="e">
        <f t="shared" si="9"/>
        <v>#VALUE!</v>
      </c>
      <c r="P29" s="172">
        <f t="shared" si="19"/>
        <v>8</v>
      </c>
      <c r="Q29" s="289"/>
      <c r="R29" s="166"/>
      <c r="S29" s="167"/>
      <c r="T29" s="20"/>
      <c r="U29" s="20"/>
      <c r="V29" s="20"/>
      <c r="W29" s="20"/>
      <c r="X29" s="20"/>
      <c r="Y29" s="20"/>
      <c r="Z29" s="20"/>
      <c r="AA29" s="61"/>
      <c r="AG29" s="193"/>
      <c r="AI29" s="89">
        <f t="shared" si="20"/>
        <v>162</v>
      </c>
      <c r="AJ29" s="121">
        <f>VLOOKUP(AI29,'User Entries'!$A$78:$E$157,4,0)</f>
        <v>0</v>
      </c>
      <c r="AK29" s="88" t="e">
        <f t="shared" si="10"/>
        <v>#DIV/0!</v>
      </c>
      <c r="AL29" s="121" t="e">
        <f t="shared" si="21"/>
        <v>#DIV/0!</v>
      </c>
      <c r="AN29" s="163" t="e">
        <f t="shared" si="22"/>
        <v>#DIV/0!</v>
      </c>
      <c r="AO29" s="163" t="e">
        <f t="shared" si="27"/>
        <v>#DIV/0!</v>
      </c>
      <c r="AP29" s="163" t="e">
        <f t="shared" si="28"/>
        <v>#DIV/0!</v>
      </c>
      <c r="AQ29" s="163" t="e">
        <f t="shared" si="29"/>
        <v>#DIV/0!</v>
      </c>
      <c r="AR29" s="163" t="e">
        <f t="shared" si="30"/>
        <v>#DIV/0!</v>
      </c>
      <c r="AS29" s="163" t="e">
        <f t="shared" si="31"/>
        <v>#DIV/0!</v>
      </c>
      <c r="AT29" s="163" t="e">
        <f t="shared" si="32"/>
        <v>#DIV/0!</v>
      </c>
      <c r="AU29" s="163" t="e">
        <f t="shared" ref="AU29:AU60" si="33">$AK21-$AK29</f>
        <v>#DIV/0!</v>
      </c>
      <c r="AX29" s="89" t="str">
        <f t="shared" si="11"/>
        <v>2012 Q1</v>
      </c>
      <c r="AY29" s="286" t="e">
        <f t="shared" si="12"/>
        <v>#DIV/0!</v>
      </c>
      <c r="AZ29" s="287" t="e">
        <f t="shared" si="13"/>
        <v>#DIV/0!</v>
      </c>
      <c r="BA29" s="287">
        <v>1</v>
      </c>
      <c r="BB29" s="287">
        <f t="shared" si="14"/>
        <v>0.9778737600978562</v>
      </c>
      <c r="BC29" s="287">
        <f t="shared" si="15"/>
        <v>2.2126239902143793E-2</v>
      </c>
      <c r="BD29" s="54"/>
      <c r="BE29" s="287" t="str">
        <f t="shared" si="16"/>
        <v>2001 Q1</v>
      </c>
      <c r="BF29" s="287" t="e">
        <f t="shared" si="17"/>
        <v>#DIV/0!</v>
      </c>
      <c r="BG29" s="287" t="e">
        <f t="shared" si="18"/>
        <v>#DIV/0!</v>
      </c>
      <c r="BH29" s="287">
        <f>Summary_AttrorTotal!H26/Summary_AttrorTotal!J26</f>
        <v>1</v>
      </c>
      <c r="BI29" s="287">
        <f>Summary_AttrorTotal!I26/Summary_AttrorTotal!J26</f>
        <v>0</v>
      </c>
      <c r="IR29" s="49">
        <f t="shared" si="23"/>
        <v>2016</v>
      </c>
      <c r="IS29" s="49">
        <f t="shared" si="24"/>
        <v>1</v>
      </c>
      <c r="IT29" s="49" t="str">
        <f t="shared" si="25"/>
        <v>2016 Q1</v>
      </c>
      <c r="IU29" s="17">
        <f t="shared" si="26"/>
        <v>9</v>
      </c>
    </row>
    <row r="30" spans="1:255" s="17" customFormat="1">
      <c r="A30" s="89" t="str">
        <f>Tri_Paid_AttrorTot!A21</f>
        <v>2001 Q2</v>
      </c>
      <c r="B30" s="89" t="str">
        <f t="shared" si="0"/>
        <v>2014 Q1</v>
      </c>
      <c r="C30" s="208">
        <f>INDEX(Tri_Paid_AttrorTot!$B21:$CC21,1,MATCH(B30,$A$21:$A$100)-$P30)/unit</f>
        <v>807.05600000000004</v>
      </c>
      <c r="D30" s="208">
        <f>INDEX(Tri_Paid_AttrorTot!$B21:$CC21,1,Tot_Acc_Per-$P30)/unit</f>
        <v>807.05600000000004</v>
      </c>
      <c r="E30" s="87">
        <f t="shared" si="1"/>
        <v>0</v>
      </c>
      <c r="F30" s="87" t="e">
        <f>IF(AI30-FSR_M&gt;0,VLOOKUP((MATCH(LastFSR,$A$21:$A$100,1)-MATCH(A30,$A$21:$A$100,1))*3+3,$AI$21:$AU$100,5+MATCH(FSR_M,AN$16:$AU$16),0),VLOOKUP(3,$AI$21:$AU$100,5+MATCH((MATCH($D$16,$A$21:$A$100,1)-MATCH($A30,$A$21:$A$100,1))*3,$AN$16:$AU$16,1),0))*M30</f>
        <v>#DIV/0!</v>
      </c>
      <c r="G30" s="87" t="e">
        <f t="shared" si="2"/>
        <v>#DIV/0!</v>
      </c>
      <c r="H30" s="88" t="e">
        <f t="shared" si="3"/>
        <v>#DIV/0!</v>
      </c>
      <c r="J30" s="89" t="str">
        <f t="shared" si="4"/>
        <v>2001 Q2</v>
      </c>
      <c r="K30" s="87">
        <f t="shared" si="5"/>
        <v>807.05600000000004</v>
      </c>
      <c r="L30" s="87" t="str">
        <f t="shared" si="6"/>
        <v/>
      </c>
      <c r="M30" s="279" t="e">
        <f t="shared" si="7"/>
        <v>#DIV/0!</v>
      </c>
      <c r="N30" s="87" t="e">
        <f t="shared" si="8"/>
        <v>#VALUE!</v>
      </c>
      <c r="O30" s="88" t="e">
        <f t="shared" si="9"/>
        <v>#VALUE!</v>
      </c>
      <c r="P30" s="172">
        <f t="shared" si="19"/>
        <v>9</v>
      </c>
      <c r="Q30" s="289"/>
      <c r="R30" s="166"/>
      <c r="S30" s="167"/>
      <c r="T30" s="20"/>
      <c r="U30" s="20"/>
      <c r="V30" s="20"/>
      <c r="W30" s="20"/>
      <c r="X30" s="20"/>
      <c r="Y30" s="20"/>
      <c r="Z30" s="20"/>
      <c r="AA30" s="61"/>
      <c r="AG30" s="193"/>
      <c r="AI30" s="89">
        <f t="shared" si="20"/>
        <v>159</v>
      </c>
      <c r="AJ30" s="121">
        <f>VLOOKUP(AI30,'User Entries'!$A$78:$E$157,4,0)</f>
        <v>0</v>
      </c>
      <c r="AK30" s="88" t="e">
        <f t="shared" si="10"/>
        <v>#DIV/0!</v>
      </c>
      <c r="AL30" s="121" t="e">
        <f t="shared" si="21"/>
        <v>#DIV/0!</v>
      </c>
      <c r="AN30" s="163" t="e">
        <f t="shared" si="22"/>
        <v>#DIV/0!</v>
      </c>
      <c r="AO30" s="163" t="e">
        <f t="shared" si="27"/>
        <v>#DIV/0!</v>
      </c>
      <c r="AP30" s="163" t="e">
        <f t="shared" si="28"/>
        <v>#DIV/0!</v>
      </c>
      <c r="AQ30" s="163" t="e">
        <f t="shared" si="29"/>
        <v>#DIV/0!</v>
      </c>
      <c r="AR30" s="163" t="e">
        <f t="shared" si="30"/>
        <v>#DIV/0!</v>
      </c>
      <c r="AS30" s="163" t="e">
        <f t="shared" si="31"/>
        <v>#DIV/0!</v>
      </c>
      <c r="AT30" s="163" t="e">
        <f t="shared" si="32"/>
        <v>#DIV/0!</v>
      </c>
      <c r="AU30" s="163" t="e">
        <f t="shared" si="33"/>
        <v>#DIV/0!</v>
      </c>
      <c r="AX30" s="89" t="str">
        <f t="shared" si="11"/>
        <v>2011 Q4</v>
      </c>
      <c r="AY30" s="286" t="e">
        <f t="shared" si="12"/>
        <v>#DIV/0!</v>
      </c>
      <c r="AZ30" s="287" t="e">
        <f t="shared" si="13"/>
        <v>#DIV/0!</v>
      </c>
      <c r="BA30" s="287">
        <v>1</v>
      </c>
      <c r="BB30" s="287">
        <f t="shared" si="14"/>
        <v>1</v>
      </c>
      <c r="BC30" s="287">
        <f t="shared" si="15"/>
        <v>0</v>
      </c>
      <c r="BD30" s="54"/>
      <c r="BE30" s="287" t="str">
        <f t="shared" si="16"/>
        <v>2001 Q2</v>
      </c>
      <c r="BF30" s="287" t="e">
        <f t="shared" si="17"/>
        <v>#DIV/0!</v>
      </c>
      <c r="BG30" s="287" t="e">
        <f t="shared" si="18"/>
        <v>#DIV/0!</v>
      </c>
      <c r="BH30" s="287">
        <f>Summary_AttrorTotal!H27/Summary_AttrorTotal!J27</f>
        <v>1</v>
      </c>
      <c r="BI30" s="287">
        <f>Summary_AttrorTotal!I27/Summary_AttrorTotal!J27</f>
        <v>0</v>
      </c>
      <c r="IR30" s="49"/>
      <c r="IS30" s="49"/>
      <c r="IT30" s="49"/>
    </row>
    <row r="31" spans="1:255" s="17" customFormat="1">
      <c r="A31" s="89" t="str">
        <f>Tri_Paid_AttrorTot!A22</f>
        <v>2001 Q3</v>
      </c>
      <c r="B31" s="89" t="str">
        <f t="shared" si="0"/>
        <v>2014 Q1</v>
      </c>
      <c r="C31" s="208">
        <f>INDEX(Tri_Paid_AttrorTot!$B22:$CC22,1,MATCH(B31,$A$21:$A$100)-$P31)/unit</f>
        <v>795.58900000000006</v>
      </c>
      <c r="D31" s="208">
        <f>INDEX(Tri_Paid_AttrorTot!$B22:$CC22,1,Tot_Acc_Per-$P31)/unit</f>
        <v>795.58900000000006</v>
      </c>
      <c r="E31" s="87">
        <f t="shared" si="1"/>
        <v>0</v>
      </c>
      <c r="F31" s="87" t="e">
        <f>IF(AI31-FSR_M&gt;0,VLOOKUP((MATCH(LastFSR,$A$21:$A$100,1)-MATCH(A31,$A$21:$A$100,1))*3+3,$AI$21:$AU$100,5+MATCH(FSR_M,AN$16:$AU$16),0),VLOOKUP(3,$AI$21:$AU$100,5+MATCH((MATCH($D$16,$A$21:$A$100,1)-MATCH($A31,$A$21:$A$100,1))*3,$AN$16:$AU$16,1),0))*M31</f>
        <v>#DIV/0!</v>
      </c>
      <c r="G31" s="87" t="e">
        <f t="shared" si="2"/>
        <v>#DIV/0!</v>
      </c>
      <c r="H31" s="88" t="e">
        <f t="shared" si="3"/>
        <v>#DIV/0!</v>
      </c>
      <c r="J31" s="89" t="str">
        <f t="shared" si="4"/>
        <v>2001 Q3</v>
      </c>
      <c r="K31" s="87">
        <f t="shared" si="5"/>
        <v>795.58900000000006</v>
      </c>
      <c r="L31" s="87" t="str">
        <f t="shared" si="6"/>
        <v/>
      </c>
      <c r="M31" s="279" t="e">
        <f t="shared" si="7"/>
        <v>#DIV/0!</v>
      </c>
      <c r="N31" s="87" t="e">
        <f t="shared" si="8"/>
        <v>#VALUE!</v>
      </c>
      <c r="O31" s="88" t="e">
        <f t="shared" si="9"/>
        <v>#VALUE!</v>
      </c>
      <c r="P31" s="172">
        <f t="shared" si="19"/>
        <v>10</v>
      </c>
      <c r="Q31" s="289"/>
      <c r="R31" s="166"/>
      <c r="S31" s="167"/>
      <c r="T31" s="20"/>
      <c r="U31" s="20"/>
      <c r="V31" s="20"/>
      <c r="W31" s="20"/>
      <c r="X31" s="20"/>
      <c r="Y31" s="20"/>
      <c r="Z31" s="20"/>
      <c r="AA31" s="61"/>
      <c r="AG31" s="193"/>
      <c r="AI31" s="89">
        <f t="shared" si="20"/>
        <v>156</v>
      </c>
      <c r="AJ31" s="121">
        <f>VLOOKUP(AI31,'User Entries'!$A$78:$E$157,4,0)</f>
        <v>0</v>
      </c>
      <c r="AK31" s="88" t="e">
        <f t="shared" si="10"/>
        <v>#DIV/0!</v>
      </c>
      <c r="AL31" s="121" t="e">
        <f t="shared" si="21"/>
        <v>#DIV/0!</v>
      </c>
      <c r="AN31" s="163" t="e">
        <f t="shared" si="22"/>
        <v>#DIV/0!</v>
      </c>
      <c r="AO31" s="163" t="e">
        <f t="shared" si="27"/>
        <v>#DIV/0!</v>
      </c>
      <c r="AP31" s="163" t="e">
        <f t="shared" si="28"/>
        <v>#DIV/0!</v>
      </c>
      <c r="AQ31" s="163" t="e">
        <f t="shared" si="29"/>
        <v>#DIV/0!</v>
      </c>
      <c r="AR31" s="163" t="e">
        <f t="shared" si="30"/>
        <v>#DIV/0!</v>
      </c>
      <c r="AS31" s="163" t="e">
        <f t="shared" si="31"/>
        <v>#DIV/0!</v>
      </c>
      <c r="AT31" s="163" t="e">
        <f t="shared" si="32"/>
        <v>#DIV/0!</v>
      </c>
      <c r="AU31" s="163" t="e">
        <f t="shared" si="33"/>
        <v>#DIV/0!</v>
      </c>
      <c r="AX31" s="89" t="str">
        <f t="shared" si="11"/>
        <v>2011 Q3</v>
      </c>
      <c r="AY31" s="286" t="e">
        <f t="shared" si="12"/>
        <v>#DIV/0!</v>
      </c>
      <c r="AZ31" s="287" t="e">
        <f t="shared" si="13"/>
        <v>#DIV/0!</v>
      </c>
      <c r="BA31" s="287">
        <v>1</v>
      </c>
      <c r="BB31" s="287">
        <f t="shared" si="14"/>
        <v>1</v>
      </c>
      <c r="BC31" s="287">
        <f t="shared" si="15"/>
        <v>0</v>
      </c>
      <c r="BD31" s="54"/>
      <c r="BE31" s="287" t="str">
        <f t="shared" si="16"/>
        <v>2001 Q3</v>
      </c>
      <c r="BF31" s="287" t="e">
        <f t="shared" si="17"/>
        <v>#DIV/0!</v>
      </c>
      <c r="BG31" s="287" t="e">
        <f t="shared" si="18"/>
        <v>#DIV/0!</v>
      </c>
      <c r="BH31" s="287">
        <f>Summary_AttrorTotal!H28/Summary_AttrorTotal!J28</f>
        <v>1</v>
      </c>
      <c r="BI31" s="287">
        <f>Summary_AttrorTotal!I28/Summary_AttrorTotal!J28</f>
        <v>0</v>
      </c>
      <c r="IR31" s="49"/>
      <c r="IS31" s="49"/>
      <c r="IT31" s="49"/>
    </row>
    <row r="32" spans="1:255" s="17" customFormat="1">
      <c r="A32" s="89" t="str">
        <f>Tri_Paid_AttrorTot!A23</f>
        <v>2001 Q4</v>
      </c>
      <c r="B32" s="89" t="str">
        <f t="shared" si="0"/>
        <v>2014 Q1</v>
      </c>
      <c r="C32" s="208">
        <f>INDEX(Tri_Paid_AttrorTot!$B23:$CC23,1,MATCH(B32,$A$21:$A$100)-$P32)/unit</f>
        <v>774.44899999999996</v>
      </c>
      <c r="D32" s="208">
        <f>INDEX(Tri_Paid_AttrorTot!$B23:$CC23,1,Tot_Acc_Per-$P32)/unit</f>
        <v>774.44899999999996</v>
      </c>
      <c r="E32" s="87">
        <f t="shared" si="1"/>
        <v>0</v>
      </c>
      <c r="F32" s="87" t="e">
        <f>IF(AI32-FSR_M&gt;0,VLOOKUP((MATCH(LastFSR,$A$21:$A$100,1)-MATCH(A32,$A$21:$A$100,1))*3+3,$AI$21:$AU$100,5+MATCH(FSR_M,AN$16:$AU$16),0),VLOOKUP(3,$AI$21:$AU$100,5+MATCH((MATCH($D$16,$A$21:$A$100,1)-MATCH($A32,$A$21:$A$100,1))*3,$AN$16:$AU$16,1),0))*M32</f>
        <v>#DIV/0!</v>
      </c>
      <c r="G32" s="87" t="e">
        <f t="shared" si="2"/>
        <v>#DIV/0!</v>
      </c>
      <c r="H32" s="88" t="e">
        <f t="shared" si="3"/>
        <v>#DIV/0!</v>
      </c>
      <c r="J32" s="89" t="str">
        <f t="shared" si="4"/>
        <v>2001 Q4</v>
      </c>
      <c r="K32" s="87">
        <f t="shared" si="5"/>
        <v>774.44899999999996</v>
      </c>
      <c r="L32" s="87" t="str">
        <f t="shared" si="6"/>
        <v/>
      </c>
      <c r="M32" s="279" t="e">
        <f t="shared" si="7"/>
        <v>#DIV/0!</v>
      </c>
      <c r="N32" s="87" t="e">
        <f t="shared" si="8"/>
        <v>#VALUE!</v>
      </c>
      <c r="O32" s="88" t="e">
        <f t="shared" si="9"/>
        <v>#VALUE!</v>
      </c>
      <c r="P32" s="172">
        <f t="shared" si="19"/>
        <v>11</v>
      </c>
      <c r="Q32" s="289"/>
      <c r="R32" s="166"/>
      <c r="S32" s="167"/>
      <c r="T32" s="20"/>
      <c r="U32" s="20"/>
      <c r="V32" s="20"/>
      <c r="W32" s="20"/>
      <c r="X32" s="20"/>
      <c r="Y32" s="20"/>
      <c r="Z32" s="20"/>
      <c r="AA32" s="61"/>
      <c r="AG32" s="193"/>
      <c r="AI32" s="89">
        <f t="shared" si="20"/>
        <v>153</v>
      </c>
      <c r="AJ32" s="121">
        <f>VLOOKUP(AI32,'User Entries'!$A$78:$E$157,4,0)</f>
        <v>0</v>
      </c>
      <c r="AK32" s="88" t="e">
        <f t="shared" si="10"/>
        <v>#DIV/0!</v>
      </c>
      <c r="AL32" s="121" t="e">
        <f t="shared" si="21"/>
        <v>#DIV/0!</v>
      </c>
      <c r="AN32" s="163" t="e">
        <f t="shared" si="22"/>
        <v>#DIV/0!</v>
      </c>
      <c r="AO32" s="163" t="e">
        <f t="shared" si="27"/>
        <v>#DIV/0!</v>
      </c>
      <c r="AP32" s="163" t="e">
        <f t="shared" si="28"/>
        <v>#DIV/0!</v>
      </c>
      <c r="AQ32" s="163" t="e">
        <f t="shared" si="29"/>
        <v>#DIV/0!</v>
      </c>
      <c r="AR32" s="163" t="e">
        <f t="shared" si="30"/>
        <v>#DIV/0!</v>
      </c>
      <c r="AS32" s="163" t="e">
        <f t="shared" si="31"/>
        <v>#DIV/0!</v>
      </c>
      <c r="AT32" s="163" t="e">
        <f t="shared" si="32"/>
        <v>#DIV/0!</v>
      </c>
      <c r="AU32" s="163" t="e">
        <f t="shared" si="33"/>
        <v>#DIV/0!</v>
      </c>
      <c r="AX32" s="89" t="str">
        <f t="shared" si="11"/>
        <v>2011 Q2</v>
      </c>
      <c r="AY32" s="286" t="e">
        <f t="shared" si="12"/>
        <v>#DIV/0!</v>
      </c>
      <c r="AZ32" s="287" t="e">
        <f t="shared" si="13"/>
        <v>#DIV/0!</v>
      </c>
      <c r="BA32" s="287">
        <v>1</v>
      </c>
      <c r="BB32" s="287">
        <f t="shared" si="14"/>
        <v>0.9729439294553377</v>
      </c>
      <c r="BC32" s="287">
        <f t="shared" si="15"/>
        <v>2.7056070544662258E-2</v>
      </c>
      <c r="BD32" s="54"/>
      <c r="BE32" s="287" t="str">
        <f t="shared" si="16"/>
        <v>2001 Q4</v>
      </c>
      <c r="BF32" s="287" t="e">
        <f t="shared" si="17"/>
        <v>#DIV/0!</v>
      </c>
      <c r="BG32" s="287" t="e">
        <f t="shared" si="18"/>
        <v>#DIV/0!</v>
      </c>
      <c r="BH32" s="287">
        <f>Summary_AttrorTotal!H29/Summary_AttrorTotal!J29</f>
        <v>1</v>
      </c>
      <c r="BI32" s="287">
        <f>Summary_AttrorTotal!I29/Summary_AttrorTotal!J29</f>
        <v>0</v>
      </c>
      <c r="IR32" s="49"/>
      <c r="IS32" s="49"/>
      <c r="IT32" s="49"/>
    </row>
    <row r="33" spans="1:61" s="17" customFormat="1">
      <c r="A33" s="89" t="str">
        <f>Tri_Paid_AttrorTot!A24</f>
        <v>2002 Q1</v>
      </c>
      <c r="B33" s="89" t="str">
        <f t="shared" si="0"/>
        <v>2014 Q1</v>
      </c>
      <c r="C33" s="208">
        <f>INDEX(Tri_Paid_AttrorTot!$B24:$CC24,1,MATCH(B33,$A$21:$A$100)-$P33)/unit</f>
        <v>1077.241</v>
      </c>
      <c r="D33" s="208">
        <f>INDEX(Tri_Paid_AttrorTot!$B24:$CC24,1,Tot_Acc_Per-$P33)/unit</f>
        <v>1077.241</v>
      </c>
      <c r="E33" s="87">
        <f t="shared" si="1"/>
        <v>0</v>
      </c>
      <c r="F33" s="87" t="e">
        <f>IF(AI33-FSR_M&gt;0,VLOOKUP((MATCH(LastFSR,$A$21:$A$100,1)-MATCH(A33,$A$21:$A$100,1))*3+3,$AI$21:$AU$100,5+MATCH(FSR_M,AN$16:$AU$16),0),VLOOKUP(3,$AI$21:$AU$100,5+MATCH((MATCH($D$16,$A$21:$A$100,1)-MATCH($A33,$A$21:$A$100,1))*3,$AN$16:$AU$16,1),0))*M33</f>
        <v>#DIV/0!</v>
      </c>
      <c r="G33" s="87" t="e">
        <f t="shared" si="2"/>
        <v>#DIV/0!</v>
      </c>
      <c r="H33" s="88" t="e">
        <f t="shared" si="3"/>
        <v>#DIV/0!</v>
      </c>
      <c r="J33" s="89" t="str">
        <f t="shared" si="4"/>
        <v>2002 Q1</v>
      </c>
      <c r="K33" s="87">
        <f t="shared" si="5"/>
        <v>1077.241</v>
      </c>
      <c r="L33" s="87" t="str">
        <f t="shared" si="6"/>
        <v/>
      </c>
      <c r="M33" s="279" t="e">
        <f t="shared" si="7"/>
        <v>#DIV/0!</v>
      </c>
      <c r="N33" s="87" t="e">
        <f t="shared" si="8"/>
        <v>#VALUE!</v>
      </c>
      <c r="O33" s="88" t="e">
        <f t="shared" si="9"/>
        <v>#VALUE!</v>
      </c>
      <c r="P33" s="172">
        <f t="shared" si="19"/>
        <v>12</v>
      </c>
      <c r="Q33" s="289"/>
      <c r="R33" s="94"/>
      <c r="S33" s="95"/>
      <c r="T33" s="20"/>
      <c r="U33" s="20"/>
      <c r="V33" s="20"/>
      <c r="W33" s="20"/>
      <c r="X33" s="20"/>
      <c r="Y33" s="20"/>
      <c r="Z33" s="20"/>
      <c r="AA33" s="61"/>
      <c r="AG33" s="193"/>
      <c r="AI33" s="89">
        <f t="shared" si="20"/>
        <v>150</v>
      </c>
      <c r="AJ33" s="121">
        <f>VLOOKUP(AI33,'User Entries'!$A$78:$E$157,4,0)</f>
        <v>0</v>
      </c>
      <c r="AK33" s="88" t="e">
        <f t="shared" si="10"/>
        <v>#DIV/0!</v>
      </c>
      <c r="AL33" s="121" t="e">
        <f t="shared" si="21"/>
        <v>#DIV/0!</v>
      </c>
      <c r="AN33" s="163" t="e">
        <f t="shared" si="22"/>
        <v>#DIV/0!</v>
      </c>
      <c r="AO33" s="163" t="e">
        <f t="shared" si="27"/>
        <v>#DIV/0!</v>
      </c>
      <c r="AP33" s="163" t="e">
        <f t="shared" si="28"/>
        <v>#DIV/0!</v>
      </c>
      <c r="AQ33" s="163" t="e">
        <f t="shared" si="29"/>
        <v>#DIV/0!</v>
      </c>
      <c r="AR33" s="163" t="e">
        <f t="shared" si="30"/>
        <v>#DIV/0!</v>
      </c>
      <c r="AS33" s="163" t="e">
        <f t="shared" si="31"/>
        <v>#DIV/0!</v>
      </c>
      <c r="AT33" s="163" t="e">
        <f t="shared" si="32"/>
        <v>#DIV/0!</v>
      </c>
      <c r="AU33" s="163" t="e">
        <f t="shared" si="33"/>
        <v>#DIV/0!</v>
      </c>
      <c r="AX33" s="89" t="str">
        <f t="shared" si="11"/>
        <v>2011 Q1</v>
      </c>
      <c r="AY33" s="286" t="e">
        <f t="shared" si="12"/>
        <v>#DIV/0!</v>
      </c>
      <c r="AZ33" s="287" t="e">
        <f t="shared" si="13"/>
        <v>#DIV/0!</v>
      </c>
      <c r="BA33" s="287">
        <v>1</v>
      </c>
      <c r="BB33" s="287">
        <f t="shared" si="14"/>
        <v>1</v>
      </c>
      <c r="BC33" s="287">
        <f t="shared" si="15"/>
        <v>0</v>
      </c>
      <c r="BD33" s="54"/>
      <c r="BE33" s="287" t="str">
        <f t="shared" si="16"/>
        <v>2002 Q1</v>
      </c>
      <c r="BF33" s="287" t="e">
        <f t="shared" si="17"/>
        <v>#DIV/0!</v>
      </c>
      <c r="BG33" s="287" t="e">
        <f t="shared" si="18"/>
        <v>#DIV/0!</v>
      </c>
      <c r="BH33" s="287">
        <f>Summary_AttrorTotal!H30/Summary_AttrorTotal!J30</f>
        <v>1</v>
      </c>
      <c r="BI33" s="287">
        <f>Summary_AttrorTotal!I30/Summary_AttrorTotal!J30</f>
        <v>0</v>
      </c>
    </row>
    <row r="34" spans="1:61" s="17" customFormat="1">
      <c r="A34" s="89" t="str">
        <f>Tri_Paid_AttrorTot!A25</f>
        <v>2002 Q2</v>
      </c>
      <c r="B34" s="89" t="str">
        <f t="shared" si="0"/>
        <v>2014 Q1</v>
      </c>
      <c r="C34" s="208">
        <f>INDEX(Tri_Paid_AttrorTot!$B25:$CC25,1,MATCH(B34,$A$21:$A$100)-$P34)/unit</f>
        <v>1320.2470000000001</v>
      </c>
      <c r="D34" s="208">
        <f>INDEX(Tri_Paid_AttrorTot!$B25:$CC25,1,Tot_Acc_Per-$P34)/unit</f>
        <v>1320.2470000000001</v>
      </c>
      <c r="E34" s="87">
        <f t="shared" si="1"/>
        <v>0</v>
      </c>
      <c r="F34" s="87" t="e">
        <f>IF(AI34-FSR_M&gt;0,VLOOKUP((MATCH(LastFSR,$A$21:$A$100,1)-MATCH(A34,$A$21:$A$100,1))*3+3,$AI$21:$AU$100,5+MATCH(FSR_M,AN$16:$AU$16),0),VLOOKUP(3,$AI$21:$AU$100,5+MATCH((MATCH($D$16,$A$21:$A$100,1)-MATCH($A34,$A$21:$A$100,1))*3,$AN$16:$AU$16,1),0))*M34</f>
        <v>#DIV/0!</v>
      </c>
      <c r="G34" s="87" t="e">
        <f t="shared" si="2"/>
        <v>#DIV/0!</v>
      </c>
      <c r="H34" s="88" t="e">
        <f t="shared" si="3"/>
        <v>#DIV/0!</v>
      </c>
      <c r="J34" s="89" t="str">
        <f t="shared" si="4"/>
        <v>2002 Q2</v>
      </c>
      <c r="K34" s="87">
        <f t="shared" si="5"/>
        <v>1320.2470000000001</v>
      </c>
      <c r="L34" s="87" t="str">
        <f t="shared" si="6"/>
        <v/>
      </c>
      <c r="M34" s="279" t="e">
        <f t="shared" si="7"/>
        <v>#DIV/0!</v>
      </c>
      <c r="N34" s="87" t="e">
        <f t="shared" si="8"/>
        <v>#VALUE!</v>
      </c>
      <c r="O34" s="88" t="e">
        <f t="shared" si="9"/>
        <v>#VALUE!</v>
      </c>
      <c r="P34" s="172">
        <f t="shared" si="19"/>
        <v>13</v>
      </c>
      <c r="Q34" s="289"/>
      <c r="R34" s="60"/>
      <c r="S34" s="20"/>
      <c r="T34" s="20"/>
      <c r="U34" s="20"/>
      <c r="V34" s="20"/>
      <c r="W34" s="20"/>
      <c r="X34" s="20"/>
      <c r="Y34" s="20"/>
      <c r="Z34" s="20"/>
      <c r="AA34" s="61"/>
      <c r="AG34" s="193"/>
      <c r="AI34" s="89">
        <f t="shared" si="20"/>
        <v>147</v>
      </c>
      <c r="AJ34" s="121">
        <f>VLOOKUP(AI34,'User Entries'!$A$78:$E$157,4,0)</f>
        <v>0</v>
      </c>
      <c r="AK34" s="88" t="e">
        <f t="shared" si="10"/>
        <v>#DIV/0!</v>
      </c>
      <c r="AL34" s="121" t="e">
        <f t="shared" si="21"/>
        <v>#DIV/0!</v>
      </c>
      <c r="AN34" s="163" t="e">
        <f t="shared" si="22"/>
        <v>#DIV/0!</v>
      </c>
      <c r="AO34" s="163" t="e">
        <f t="shared" si="27"/>
        <v>#DIV/0!</v>
      </c>
      <c r="AP34" s="163" t="e">
        <f t="shared" si="28"/>
        <v>#DIV/0!</v>
      </c>
      <c r="AQ34" s="163" t="e">
        <f t="shared" si="29"/>
        <v>#DIV/0!</v>
      </c>
      <c r="AR34" s="163" t="e">
        <f t="shared" si="30"/>
        <v>#DIV/0!</v>
      </c>
      <c r="AS34" s="163" t="e">
        <f t="shared" si="31"/>
        <v>#DIV/0!</v>
      </c>
      <c r="AT34" s="163" t="e">
        <f t="shared" si="32"/>
        <v>#DIV/0!</v>
      </c>
      <c r="AU34" s="163" t="e">
        <f t="shared" si="33"/>
        <v>#DIV/0!</v>
      </c>
      <c r="AX34" s="89" t="str">
        <f t="shared" si="11"/>
        <v>2010 Q4</v>
      </c>
      <c r="AY34" s="286" t="e">
        <f t="shared" si="12"/>
        <v>#DIV/0!</v>
      </c>
      <c r="AZ34" s="287" t="e">
        <f t="shared" si="13"/>
        <v>#DIV/0!</v>
      </c>
      <c r="BA34" s="287">
        <v>1</v>
      </c>
      <c r="BB34" s="287">
        <f t="shared" si="14"/>
        <v>1</v>
      </c>
      <c r="BC34" s="287">
        <f t="shared" si="15"/>
        <v>0</v>
      </c>
      <c r="BD34" s="54"/>
      <c r="BE34" s="287" t="str">
        <f t="shared" si="16"/>
        <v>2002 Q2</v>
      </c>
      <c r="BF34" s="287" t="e">
        <f t="shared" si="17"/>
        <v>#DIV/0!</v>
      </c>
      <c r="BG34" s="287" t="e">
        <f t="shared" si="18"/>
        <v>#DIV/0!</v>
      </c>
      <c r="BH34" s="287">
        <f>Summary_AttrorTotal!H31/Summary_AttrorTotal!J31</f>
        <v>1</v>
      </c>
      <c r="BI34" s="287">
        <f>Summary_AttrorTotal!I31/Summary_AttrorTotal!J31</f>
        <v>0</v>
      </c>
    </row>
    <row r="35" spans="1:61" s="17" customFormat="1">
      <c r="A35" s="89" t="str">
        <f>Tri_Paid_AttrorTot!A26</f>
        <v>2002 Q3</v>
      </c>
      <c r="B35" s="89" t="str">
        <f t="shared" si="0"/>
        <v>2014 Q1</v>
      </c>
      <c r="C35" s="208">
        <f>INDEX(Tri_Paid_AttrorTot!$B26:$CC26,1,MATCH(B35,$A$21:$A$100)-$P35)/unit</f>
        <v>1710.269</v>
      </c>
      <c r="D35" s="208">
        <f>INDEX(Tri_Paid_AttrorTot!$B26:$CC26,1,Tot_Acc_Per-$P35)/unit</f>
        <v>1710.269</v>
      </c>
      <c r="E35" s="87">
        <f t="shared" si="1"/>
        <v>0</v>
      </c>
      <c r="F35" s="87" t="e">
        <f>IF(AI35-FSR_M&gt;0,VLOOKUP((MATCH(LastFSR,$A$21:$A$100,1)-MATCH(A35,$A$21:$A$100,1))*3+3,$AI$21:$AU$100,5+MATCH(FSR_M,AN$16:$AU$16),0),VLOOKUP(3,$AI$21:$AU$100,5+MATCH((MATCH($D$16,$A$21:$A$100,1)-MATCH($A35,$A$21:$A$100,1))*3,$AN$16:$AU$16,1),0))*M35</f>
        <v>#DIV/0!</v>
      </c>
      <c r="G35" s="87" t="e">
        <f t="shared" si="2"/>
        <v>#DIV/0!</v>
      </c>
      <c r="H35" s="88" t="e">
        <f t="shared" si="3"/>
        <v>#DIV/0!</v>
      </c>
      <c r="J35" s="89" t="str">
        <f t="shared" si="4"/>
        <v>2002 Q3</v>
      </c>
      <c r="K35" s="87">
        <f t="shared" si="5"/>
        <v>1710.269</v>
      </c>
      <c r="L35" s="87" t="str">
        <f t="shared" si="6"/>
        <v/>
      </c>
      <c r="M35" s="279" t="e">
        <f t="shared" si="7"/>
        <v>#DIV/0!</v>
      </c>
      <c r="N35" s="87" t="e">
        <f t="shared" si="8"/>
        <v>#VALUE!</v>
      </c>
      <c r="O35" s="88" t="e">
        <f t="shared" si="9"/>
        <v>#VALUE!</v>
      </c>
      <c r="P35" s="172">
        <f t="shared" si="19"/>
        <v>14</v>
      </c>
      <c r="Q35" s="289"/>
      <c r="R35" s="60"/>
      <c r="S35" s="18"/>
      <c r="T35" s="19"/>
      <c r="U35" s="92"/>
      <c r="V35" s="20"/>
      <c r="W35" s="20"/>
      <c r="X35" s="20"/>
      <c r="Y35" s="20"/>
      <c r="Z35" s="20"/>
      <c r="AA35" s="61"/>
      <c r="AG35" s="193"/>
      <c r="AI35" s="89">
        <f t="shared" si="20"/>
        <v>144</v>
      </c>
      <c r="AJ35" s="121">
        <f>VLOOKUP(AI35,'User Entries'!$A$78:$E$157,4,0)</f>
        <v>0</v>
      </c>
      <c r="AK35" s="88" t="e">
        <f t="shared" si="10"/>
        <v>#DIV/0!</v>
      </c>
      <c r="AL35" s="121" t="e">
        <f t="shared" si="21"/>
        <v>#DIV/0!</v>
      </c>
      <c r="AN35" s="163" t="e">
        <f t="shared" si="22"/>
        <v>#DIV/0!</v>
      </c>
      <c r="AO35" s="163" t="e">
        <f t="shared" si="27"/>
        <v>#DIV/0!</v>
      </c>
      <c r="AP35" s="163" t="e">
        <f t="shared" si="28"/>
        <v>#DIV/0!</v>
      </c>
      <c r="AQ35" s="163" t="e">
        <f t="shared" si="29"/>
        <v>#DIV/0!</v>
      </c>
      <c r="AR35" s="163" t="e">
        <f t="shared" si="30"/>
        <v>#DIV/0!</v>
      </c>
      <c r="AS35" s="163" t="e">
        <f t="shared" si="31"/>
        <v>#DIV/0!</v>
      </c>
      <c r="AT35" s="163" t="e">
        <f t="shared" si="32"/>
        <v>#DIV/0!</v>
      </c>
      <c r="AU35" s="163" t="e">
        <f t="shared" si="33"/>
        <v>#DIV/0!</v>
      </c>
      <c r="AX35" s="89" t="str">
        <f t="shared" si="11"/>
        <v>2010 Q3</v>
      </c>
      <c r="AY35" s="286" t="e">
        <f t="shared" si="12"/>
        <v>#DIV/0!</v>
      </c>
      <c r="AZ35" s="287" t="e">
        <f t="shared" si="13"/>
        <v>#DIV/0!</v>
      </c>
      <c r="BA35" s="287">
        <v>1</v>
      </c>
      <c r="BB35" s="287">
        <f t="shared" si="14"/>
        <v>1</v>
      </c>
      <c r="BC35" s="287">
        <f t="shared" si="15"/>
        <v>0</v>
      </c>
      <c r="BD35" s="54"/>
      <c r="BE35" s="287" t="str">
        <f t="shared" si="16"/>
        <v>2002 Q3</v>
      </c>
      <c r="BF35" s="287" t="e">
        <f t="shared" si="17"/>
        <v>#DIV/0!</v>
      </c>
      <c r="BG35" s="287" t="e">
        <f t="shared" si="18"/>
        <v>#DIV/0!</v>
      </c>
      <c r="BH35" s="287">
        <f>Summary_AttrorTotal!H32/Summary_AttrorTotal!J32</f>
        <v>1</v>
      </c>
      <c r="BI35" s="287">
        <f>Summary_AttrorTotal!I32/Summary_AttrorTotal!J32</f>
        <v>0</v>
      </c>
    </row>
    <row r="36" spans="1:61" s="17" customFormat="1">
      <c r="A36" s="89" t="str">
        <f>Tri_Paid_AttrorTot!A27</f>
        <v>2002 Q4</v>
      </c>
      <c r="B36" s="89" t="str">
        <f t="shared" si="0"/>
        <v>2014 Q1</v>
      </c>
      <c r="C36" s="208">
        <f>INDEX(Tri_Paid_AttrorTot!$B27:$CC27,1,MATCH(B36,$A$21:$A$100)-$P36)/unit</f>
        <v>2217.5160000000001</v>
      </c>
      <c r="D36" s="208">
        <f>INDEX(Tri_Paid_AttrorTot!$B27:$CC27,1,Tot_Acc_Per-$P36)/unit</f>
        <v>2217.5160000000001</v>
      </c>
      <c r="E36" s="87">
        <f t="shared" si="1"/>
        <v>0</v>
      </c>
      <c r="F36" s="87" t="e">
        <f>IF(AI36-FSR_M&gt;0,VLOOKUP((MATCH(LastFSR,$A$21:$A$100,1)-MATCH(A36,$A$21:$A$100,1))*3+3,$AI$21:$AU$100,5+MATCH(FSR_M,AN$16:$AU$16),0),VLOOKUP(3,$AI$21:$AU$100,5+MATCH((MATCH($D$16,$A$21:$A$100,1)-MATCH($A36,$A$21:$A$100,1))*3,$AN$16:$AU$16,1),0))*M36</f>
        <v>#DIV/0!</v>
      </c>
      <c r="G36" s="87" t="e">
        <f t="shared" si="2"/>
        <v>#DIV/0!</v>
      </c>
      <c r="H36" s="88" t="e">
        <f t="shared" si="3"/>
        <v>#DIV/0!</v>
      </c>
      <c r="J36" s="89" t="str">
        <f t="shared" si="4"/>
        <v>2002 Q4</v>
      </c>
      <c r="K36" s="87">
        <f t="shared" si="5"/>
        <v>2217.5160000000001</v>
      </c>
      <c r="L36" s="87" t="str">
        <f t="shared" si="6"/>
        <v/>
      </c>
      <c r="M36" s="279" t="e">
        <f t="shared" si="7"/>
        <v>#DIV/0!</v>
      </c>
      <c r="N36" s="87" t="e">
        <f t="shared" si="8"/>
        <v>#VALUE!</v>
      </c>
      <c r="O36" s="88" t="e">
        <f t="shared" si="9"/>
        <v>#VALUE!</v>
      </c>
      <c r="P36" s="172">
        <f t="shared" si="19"/>
        <v>15</v>
      </c>
      <c r="Q36" s="289"/>
      <c r="R36" s="60"/>
      <c r="S36" s="20"/>
      <c r="T36" s="167"/>
      <c r="U36" s="167"/>
      <c r="V36" s="20"/>
      <c r="W36" s="20"/>
      <c r="X36" s="20"/>
      <c r="Y36" s="20"/>
      <c r="Z36" s="20"/>
      <c r="AA36" s="61"/>
      <c r="AG36" s="193"/>
      <c r="AI36" s="89">
        <f t="shared" si="20"/>
        <v>141</v>
      </c>
      <c r="AJ36" s="121">
        <f>VLOOKUP(AI36,'User Entries'!$A$78:$E$157,4,0)</f>
        <v>0</v>
      </c>
      <c r="AK36" s="88" t="e">
        <f t="shared" si="10"/>
        <v>#DIV/0!</v>
      </c>
      <c r="AL36" s="121" t="e">
        <f t="shared" si="21"/>
        <v>#DIV/0!</v>
      </c>
      <c r="AN36" s="163" t="e">
        <f t="shared" si="22"/>
        <v>#DIV/0!</v>
      </c>
      <c r="AO36" s="163" t="e">
        <f t="shared" si="27"/>
        <v>#DIV/0!</v>
      </c>
      <c r="AP36" s="163" t="e">
        <f t="shared" si="28"/>
        <v>#DIV/0!</v>
      </c>
      <c r="AQ36" s="163" t="e">
        <f t="shared" si="29"/>
        <v>#DIV/0!</v>
      </c>
      <c r="AR36" s="163" t="e">
        <f t="shared" si="30"/>
        <v>#DIV/0!</v>
      </c>
      <c r="AS36" s="163" t="e">
        <f t="shared" si="31"/>
        <v>#DIV/0!</v>
      </c>
      <c r="AT36" s="163" t="e">
        <f t="shared" si="32"/>
        <v>#DIV/0!</v>
      </c>
      <c r="AU36" s="163" t="e">
        <f t="shared" si="33"/>
        <v>#DIV/0!</v>
      </c>
      <c r="AX36" s="89" t="str">
        <f t="shared" si="11"/>
        <v>2010 Q2</v>
      </c>
      <c r="AY36" s="286" t="e">
        <f t="shared" si="12"/>
        <v>#DIV/0!</v>
      </c>
      <c r="AZ36" s="287" t="e">
        <f t="shared" si="13"/>
        <v>#DIV/0!</v>
      </c>
      <c r="BA36" s="287">
        <v>1</v>
      </c>
      <c r="BB36" s="287">
        <f t="shared" si="14"/>
        <v>1</v>
      </c>
      <c r="BC36" s="287">
        <f t="shared" si="15"/>
        <v>0</v>
      </c>
      <c r="BD36" s="54"/>
      <c r="BE36" s="287" t="str">
        <f t="shared" si="16"/>
        <v>2002 Q4</v>
      </c>
      <c r="BF36" s="287" t="e">
        <f t="shared" si="17"/>
        <v>#DIV/0!</v>
      </c>
      <c r="BG36" s="287" t="e">
        <f t="shared" si="18"/>
        <v>#DIV/0!</v>
      </c>
      <c r="BH36" s="287">
        <f>Summary_AttrorTotal!H33/Summary_AttrorTotal!J33</f>
        <v>1</v>
      </c>
      <c r="BI36" s="287">
        <f>Summary_AttrorTotal!I33/Summary_AttrorTotal!J33</f>
        <v>0</v>
      </c>
    </row>
    <row r="37" spans="1:61" s="17" customFormat="1">
      <c r="A37" s="89" t="str">
        <f>Tri_Paid_AttrorTot!A28</f>
        <v>2003 Q1</v>
      </c>
      <c r="B37" s="89" t="str">
        <f t="shared" si="0"/>
        <v>2014 Q1</v>
      </c>
      <c r="C37" s="208">
        <f>INDEX(Tri_Paid_AttrorTot!$B28:$CC28,1,MATCH(B37,$A$21:$A$100)-$P37)/unit</f>
        <v>2042.1659999999999</v>
      </c>
      <c r="D37" s="208">
        <f>INDEX(Tri_Paid_AttrorTot!$B28:$CC28,1,Tot_Acc_Per-$P37)/unit</f>
        <v>2042.1659999999999</v>
      </c>
      <c r="E37" s="87">
        <f t="shared" si="1"/>
        <v>0</v>
      </c>
      <c r="F37" s="87" t="e">
        <f>IF(AI37-FSR_M&gt;0,VLOOKUP((MATCH(LastFSR,$A$21:$A$100,1)-MATCH(A37,$A$21:$A$100,1))*3+3,$AI$21:$AU$100,5+MATCH(FSR_M,AN$16:$AU$16),0),VLOOKUP(3,$AI$21:$AU$100,5+MATCH((MATCH($D$16,$A$21:$A$100,1)-MATCH($A37,$A$21:$A$100,1))*3,$AN$16:$AU$16,1),0))*M37</f>
        <v>#DIV/0!</v>
      </c>
      <c r="G37" s="87" t="e">
        <f t="shared" si="2"/>
        <v>#DIV/0!</v>
      </c>
      <c r="H37" s="88" t="e">
        <f t="shared" si="3"/>
        <v>#DIV/0!</v>
      </c>
      <c r="J37" s="89" t="str">
        <f t="shared" si="4"/>
        <v>2003 Q1</v>
      </c>
      <c r="K37" s="87">
        <f t="shared" si="5"/>
        <v>2042.1659999999999</v>
      </c>
      <c r="L37" s="87" t="str">
        <f t="shared" si="6"/>
        <v/>
      </c>
      <c r="M37" s="279" t="e">
        <f t="shared" si="7"/>
        <v>#DIV/0!</v>
      </c>
      <c r="N37" s="87" t="e">
        <f t="shared" si="8"/>
        <v>#VALUE!</v>
      </c>
      <c r="O37" s="88" t="e">
        <f t="shared" si="9"/>
        <v>#VALUE!</v>
      </c>
      <c r="P37" s="172">
        <f t="shared" si="19"/>
        <v>16</v>
      </c>
      <c r="Q37" s="290"/>
      <c r="R37" s="60"/>
      <c r="S37" s="20"/>
      <c r="T37" s="167"/>
      <c r="U37" s="167"/>
      <c r="V37" s="20"/>
      <c r="W37" s="20"/>
      <c r="X37" s="20"/>
      <c r="Y37" s="20"/>
      <c r="Z37" s="20"/>
      <c r="AA37" s="61"/>
      <c r="AG37" s="193"/>
      <c r="AI37" s="89">
        <f t="shared" si="20"/>
        <v>138</v>
      </c>
      <c r="AJ37" s="121">
        <f>VLOOKUP(AI37,'User Entries'!$A$78:$E$157,4,0)</f>
        <v>0</v>
      </c>
      <c r="AK37" s="88" t="e">
        <f t="shared" si="10"/>
        <v>#DIV/0!</v>
      </c>
      <c r="AL37" s="121" t="e">
        <f t="shared" si="21"/>
        <v>#DIV/0!</v>
      </c>
      <c r="AN37" s="163" t="e">
        <f t="shared" si="22"/>
        <v>#DIV/0!</v>
      </c>
      <c r="AO37" s="163" t="e">
        <f t="shared" si="27"/>
        <v>#DIV/0!</v>
      </c>
      <c r="AP37" s="163" t="e">
        <f t="shared" si="28"/>
        <v>#DIV/0!</v>
      </c>
      <c r="AQ37" s="163" t="e">
        <f t="shared" si="29"/>
        <v>#DIV/0!</v>
      </c>
      <c r="AR37" s="163" t="e">
        <f t="shared" si="30"/>
        <v>#DIV/0!</v>
      </c>
      <c r="AS37" s="163" t="e">
        <f t="shared" si="31"/>
        <v>#DIV/0!</v>
      </c>
      <c r="AT37" s="163" t="e">
        <f t="shared" si="32"/>
        <v>#DIV/0!</v>
      </c>
      <c r="AU37" s="163" t="e">
        <f t="shared" si="33"/>
        <v>#DIV/0!</v>
      </c>
      <c r="AX37" s="89" t="str">
        <f t="shared" si="11"/>
        <v>2010 Q1</v>
      </c>
      <c r="AY37" s="286" t="e">
        <f t="shared" si="12"/>
        <v>#DIV/0!</v>
      </c>
      <c r="AZ37" s="287" t="e">
        <f t="shared" si="13"/>
        <v>#DIV/0!</v>
      </c>
      <c r="BA37" s="287">
        <v>1</v>
      </c>
      <c r="BB37" s="287">
        <f t="shared" si="14"/>
        <v>1</v>
      </c>
      <c r="BC37" s="287">
        <f t="shared" si="15"/>
        <v>0</v>
      </c>
      <c r="BD37" s="54"/>
      <c r="BE37" s="287" t="str">
        <f t="shared" si="16"/>
        <v>2003 Q1</v>
      </c>
      <c r="BF37" s="287" t="e">
        <f t="shared" si="17"/>
        <v>#DIV/0!</v>
      </c>
      <c r="BG37" s="287" t="e">
        <f t="shared" si="18"/>
        <v>#DIV/0!</v>
      </c>
      <c r="BH37" s="287">
        <f>Summary_AttrorTotal!H34/Summary_AttrorTotal!J34</f>
        <v>1</v>
      </c>
      <c r="BI37" s="287">
        <f>Summary_AttrorTotal!I34/Summary_AttrorTotal!J34</f>
        <v>0</v>
      </c>
    </row>
    <row r="38" spans="1:61" s="17" customFormat="1">
      <c r="A38" s="89" t="str">
        <f>Tri_Paid_AttrorTot!A29</f>
        <v>2003 Q2</v>
      </c>
      <c r="B38" s="89" t="str">
        <f t="shared" si="0"/>
        <v>2014 Q1</v>
      </c>
      <c r="C38" s="208">
        <f>INDEX(Tri_Paid_AttrorTot!$B29:$CC29,1,MATCH(B38,$A$21:$A$100)-$P38)/unit</f>
        <v>1704.3389999999999</v>
      </c>
      <c r="D38" s="208">
        <f>INDEX(Tri_Paid_AttrorTot!$B29:$CC29,1,Tot_Acc_Per-$P38)/unit</f>
        <v>1704.3389999999999</v>
      </c>
      <c r="E38" s="87">
        <f t="shared" si="1"/>
        <v>0</v>
      </c>
      <c r="F38" s="87" t="e">
        <f>IF(AI38-FSR_M&gt;0,VLOOKUP((MATCH(LastFSR,$A$21:$A$100,1)-MATCH(A38,$A$21:$A$100,1))*3+3,$AI$21:$AU$100,5+MATCH(FSR_M,AN$16:$AU$16),0),VLOOKUP(3,$AI$21:$AU$100,5+MATCH((MATCH($D$16,$A$21:$A$100,1)-MATCH($A38,$A$21:$A$100,1))*3,$AN$16:$AU$16,1),0))*M38</f>
        <v>#DIV/0!</v>
      </c>
      <c r="G38" s="87" t="e">
        <f t="shared" si="2"/>
        <v>#DIV/0!</v>
      </c>
      <c r="H38" s="88" t="e">
        <f t="shared" si="3"/>
        <v>#DIV/0!</v>
      </c>
      <c r="J38" s="89" t="str">
        <f t="shared" si="4"/>
        <v>2003 Q2</v>
      </c>
      <c r="K38" s="87">
        <f t="shared" si="5"/>
        <v>1704.3389999999999</v>
      </c>
      <c r="L38" s="87" t="str">
        <f t="shared" si="6"/>
        <v/>
      </c>
      <c r="M38" s="279" t="e">
        <f t="shared" si="7"/>
        <v>#DIV/0!</v>
      </c>
      <c r="N38" s="87" t="e">
        <f t="shared" si="8"/>
        <v>#VALUE!</v>
      </c>
      <c r="O38" s="88" t="e">
        <f t="shared" si="9"/>
        <v>#VALUE!</v>
      </c>
      <c r="P38" s="172">
        <f t="shared" si="19"/>
        <v>17</v>
      </c>
      <c r="Q38" s="289"/>
      <c r="R38" s="60"/>
      <c r="S38" s="20"/>
      <c r="T38" s="167"/>
      <c r="U38" s="167"/>
      <c r="V38" s="20"/>
      <c r="W38" s="20"/>
      <c r="X38" s="20"/>
      <c r="Y38" s="20"/>
      <c r="Z38" s="20"/>
      <c r="AA38" s="61"/>
      <c r="AG38" s="193"/>
      <c r="AI38" s="89">
        <f t="shared" si="20"/>
        <v>135</v>
      </c>
      <c r="AJ38" s="121">
        <f>VLOOKUP(AI38,'User Entries'!$A$78:$E$157,4,0)</f>
        <v>0</v>
      </c>
      <c r="AK38" s="88" t="e">
        <f t="shared" si="10"/>
        <v>#DIV/0!</v>
      </c>
      <c r="AL38" s="121" t="e">
        <f t="shared" si="21"/>
        <v>#DIV/0!</v>
      </c>
      <c r="AN38" s="163" t="e">
        <f t="shared" si="22"/>
        <v>#DIV/0!</v>
      </c>
      <c r="AO38" s="163" t="e">
        <f t="shared" si="27"/>
        <v>#DIV/0!</v>
      </c>
      <c r="AP38" s="163" t="e">
        <f t="shared" si="28"/>
        <v>#DIV/0!</v>
      </c>
      <c r="AQ38" s="163" t="e">
        <f t="shared" si="29"/>
        <v>#DIV/0!</v>
      </c>
      <c r="AR38" s="163" t="e">
        <f t="shared" si="30"/>
        <v>#DIV/0!</v>
      </c>
      <c r="AS38" s="163" t="e">
        <f t="shared" si="31"/>
        <v>#DIV/0!</v>
      </c>
      <c r="AT38" s="163" t="e">
        <f t="shared" si="32"/>
        <v>#DIV/0!</v>
      </c>
      <c r="AU38" s="163" t="e">
        <f t="shared" si="33"/>
        <v>#DIV/0!</v>
      </c>
      <c r="AX38" s="89" t="str">
        <f t="shared" si="11"/>
        <v>2009 Q4</v>
      </c>
      <c r="AY38" s="286" t="e">
        <f t="shared" si="12"/>
        <v>#DIV/0!</v>
      </c>
      <c r="AZ38" s="287" t="e">
        <f t="shared" si="13"/>
        <v>#DIV/0!</v>
      </c>
      <c r="BA38" s="287">
        <v>1</v>
      </c>
      <c r="BB38" s="287">
        <f t="shared" si="14"/>
        <v>1</v>
      </c>
      <c r="BC38" s="287">
        <f t="shared" si="15"/>
        <v>0</v>
      </c>
      <c r="BD38" s="54"/>
      <c r="BE38" s="287" t="str">
        <f t="shared" si="16"/>
        <v>2003 Q2</v>
      </c>
      <c r="BF38" s="287" t="e">
        <f t="shared" si="17"/>
        <v>#DIV/0!</v>
      </c>
      <c r="BG38" s="287" t="e">
        <f t="shared" si="18"/>
        <v>#DIV/0!</v>
      </c>
      <c r="BH38" s="287">
        <f>Summary_AttrorTotal!H35/Summary_AttrorTotal!J35</f>
        <v>1</v>
      </c>
      <c r="BI38" s="287">
        <f>Summary_AttrorTotal!I35/Summary_AttrorTotal!J35</f>
        <v>0</v>
      </c>
    </row>
    <row r="39" spans="1:61" s="17" customFormat="1">
      <c r="A39" s="89" t="str">
        <f>Tri_Paid_AttrorTot!A30</f>
        <v>2003 Q3</v>
      </c>
      <c r="B39" s="89" t="str">
        <f t="shared" si="0"/>
        <v>2014 Q1</v>
      </c>
      <c r="C39" s="208">
        <f>INDEX(Tri_Paid_AttrorTot!$B30:$CC30,1,MATCH(B39,$A$21:$A$100)-$P39)/unit</f>
        <v>712.221</v>
      </c>
      <c r="D39" s="208">
        <f>INDEX(Tri_Paid_AttrorTot!$B30:$CC30,1,Tot_Acc_Per-$P39)/unit</f>
        <v>712.221</v>
      </c>
      <c r="E39" s="87">
        <f t="shared" si="1"/>
        <v>0</v>
      </c>
      <c r="F39" s="87" t="e">
        <f>IF(AI39-FSR_M&gt;0,VLOOKUP((MATCH(LastFSR,$A$21:$A$100,1)-MATCH(A39,$A$21:$A$100,1))*3+3,$AI$21:$AU$100,5+MATCH(FSR_M,AN$16:$AU$16),0),VLOOKUP(3,$AI$21:$AU$100,5+MATCH((MATCH($D$16,$A$21:$A$100,1)-MATCH($A39,$A$21:$A$100,1))*3,$AN$16:$AU$16,1),0))*M39</f>
        <v>#DIV/0!</v>
      </c>
      <c r="G39" s="87" t="e">
        <f t="shared" si="2"/>
        <v>#DIV/0!</v>
      </c>
      <c r="H39" s="88" t="e">
        <f t="shared" si="3"/>
        <v>#DIV/0!</v>
      </c>
      <c r="J39" s="89" t="str">
        <f t="shared" si="4"/>
        <v>2003 Q3</v>
      </c>
      <c r="K39" s="87">
        <f t="shared" si="5"/>
        <v>712.221</v>
      </c>
      <c r="L39" s="87" t="str">
        <f t="shared" si="6"/>
        <v/>
      </c>
      <c r="M39" s="279" t="e">
        <f t="shared" si="7"/>
        <v>#DIV/0!</v>
      </c>
      <c r="N39" s="87" t="e">
        <f t="shared" si="8"/>
        <v>#VALUE!</v>
      </c>
      <c r="O39" s="88" t="e">
        <f t="shared" si="9"/>
        <v>#VALUE!</v>
      </c>
      <c r="P39" s="172">
        <f t="shared" si="19"/>
        <v>18</v>
      </c>
      <c r="Q39" s="289"/>
      <c r="R39" s="60"/>
      <c r="S39" s="20"/>
      <c r="T39" s="167"/>
      <c r="U39" s="167"/>
      <c r="V39" s="20"/>
      <c r="W39" s="20"/>
      <c r="X39" s="20"/>
      <c r="Y39" s="20"/>
      <c r="Z39" s="20"/>
      <c r="AA39" s="61"/>
      <c r="AG39" s="193"/>
      <c r="AI39" s="89">
        <f t="shared" si="20"/>
        <v>132</v>
      </c>
      <c r="AJ39" s="121">
        <f>VLOOKUP(AI39,'User Entries'!$A$78:$E$157,4,0)</f>
        <v>0</v>
      </c>
      <c r="AK39" s="88" t="e">
        <f t="shared" si="10"/>
        <v>#DIV/0!</v>
      </c>
      <c r="AL39" s="121" t="e">
        <f t="shared" si="21"/>
        <v>#DIV/0!</v>
      </c>
      <c r="AN39" s="163" t="e">
        <f t="shared" si="22"/>
        <v>#DIV/0!</v>
      </c>
      <c r="AO39" s="163" t="e">
        <f t="shared" si="27"/>
        <v>#DIV/0!</v>
      </c>
      <c r="AP39" s="163" t="e">
        <f t="shared" si="28"/>
        <v>#DIV/0!</v>
      </c>
      <c r="AQ39" s="163" t="e">
        <f t="shared" si="29"/>
        <v>#DIV/0!</v>
      </c>
      <c r="AR39" s="163" t="e">
        <f t="shared" si="30"/>
        <v>#DIV/0!</v>
      </c>
      <c r="AS39" s="163" t="e">
        <f t="shared" si="31"/>
        <v>#DIV/0!</v>
      </c>
      <c r="AT39" s="163" t="e">
        <f t="shared" si="32"/>
        <v>#DIV/0!</v>
      </c>
      <c r="AU39" s="163" t="e">
        <f t="shared" si="33"/>
        <v>#DIV/0!</v>
      </c>
      <c r="AX39" s="89" t="str">
        <f t="shared" si="11"/>
        <v>2009 Q3</v>
      </c>
      <c r="AY39" s="286" t="e">
        <f t="shared" si="12"/>
        <v>#DIV/0!</v>
      </c>
      <c r="AZ39" s="287" t="e">
        <f t="shared" si="13"/>
        <v>#DIV/0!</v>
      </c>
      <c r="BA39" s="287">
        <v>1</v>
      </c>
      <c r="BB39" s="287">
        <f t="shared" si="14"/>
        <v>1</v>
      </c>
      <c r="BC39" s="287">
        <f t="shared" si="15"/>
        <v>0</v>
      </c>
      <c r="BD39" s="54"/>
      <c r="BE39" s="287" t="str">
        <f t="shared" si="16"/>
        <v>2003 Q3</v>
      </c>
      <c r="BF39" s="287" t="e">
        <f t="shared" si="17"/>
        <v>#DIV/0!</v>
      </c>
      <c r="BG39" s="287" t="e">
        <f t="shared" si="18"/>
        <v>#DIV/0!</v>
      </c>
      <c r="BH39" s="287">
        <f>Summary_AttrorTotal!H36/Summary_AttrorTotal!J36</f>
        <v>1</v>
      </c>
      <c r="BI39" s="287">
        <f>Summary_AttrorTotal!I36/Summary_AttrorTotal!J36</f>
        <v>0</v>
      </c>
    </row>
    <row r="40" spans="1:61" s="17" customFormat="1">
      <c r="A40" s="89" t="str">
        <f>Tri_Paid_AttrorTot!A31</f>
        <v>2003 Q4</v>
      </c>
      <c r="B40" s="89" t="str">
        <f t="shared" si="0"/>
        <v>2014 Q1</v>
      </c>
      <c r="C40" s="208">
        <f>INDEX(Tri_Paid_AttrorTot!$B31:$CC31,1,MATCH(B40,$A$21:$A$100)-$P40)/unit</f>
        <v>1031.9259999999999</v>
      </c>
      <c r="D40" s="208">
        <f>INDEX(Tri_Paid_AttrorTot!$B31:$CC31,1,Tot_Acc_Per-$P40)/unit</f>
        <v>1031.9259999999999</v>
      </c>
      <c r="E40" s="87">
        <f t="shared" si="1"/>
        <v>0</v>
      </c>
      <c r="F40" s="87" t="e">
        <f>IF(AI40-FSR_M&gt;0,VLOOKUP((MATCH(LastFSR,$A$21:$A$100,1)-MATCH(A40,$A$21:$A$100,1))*3+3,$AI$21:$AU$100,5+MATCH(FSR_M,AN$16:$AU$16),0),VLOOKUP(3,$AI$21:$AU$100,5+MATCH((MATCH($D$16,$A$21:$A$100,1)-MATCH($A40,$A$21:$A$100,1))*3,$AN$16:$AU$16,1),0))*M40</f>
        <v>#DIV/0!</v>
      </c>
      <c r="G40" s="87" t="e">
        <f t="shared" si="2"/>
        <v>#DIV/0!</v>
      </c>
      <c r="H40" s="88" t="e">
        <f t="shared" si="3"/>
        <v>#DIV/0!</v>
      </c>
      <c r="J40" s="89" t="str">
        <f t="shared" si="4"/>
        <v>2003 Q4</v>
      </c>
      <c r="K40" s="87">
        <f t="shared" si="5"/>
        <v>1031.9259999999999</v>
      </c>
      <c r="L40" s="87" t="str">
        <f t="shared" si="6"/>
        <v/>
      </c>
      <c r="M40" s="279" t="e">
        <f t="shared" si="7"/>
        <v>#DIV/0!</v>
      </c>
      <c r="N40" s="87" t="e">
        <f t="shared" si="8"/>
        <v>#VALUE!</v>
      </c>
      <c r="O40" s="88" t="e">
        <f t="shared" si="9"/>
        <v>#VALUE!</v>
      </c>
      <c r="P40" s="172">
        <f t="shared" si="19"/>
        <v>19</v>
      </c>
      <c r="Q40" s="289"/>
      <c r="R40" s="60"/>
      <c r="S40" s="20"/>
      <c r="T40" s="167"/>
      <c r="U40" s="167"/>
      <c r="V40" s="20"/>
      <c r="W40" s="20"/>
      <c r="X40" s="20"/>
      <c r="Y40" s="20"/>
      <c r="Z40" s="20"/>
      <c r="AA40" s="61"/>
      <c r="AG40" s="193"/>
      <c r="AI40" s="89">
        <f t="shared" si="20"/>
        <v>129</v>
      </c>
      <c r="AJ40" s="121">
        <f>VLOOKUP(AI40,'User Entries'!$A$78:$E$157,4,0)</f>
        <v>0</v>
      </c>
      <c r="AK40" s="88" t="e">
        <f t="shared" si="10"/>
        <v>#DIV/0!</v>
      </c>
      <c r="AL40" s="121" t="e">
        <f t="shared" si="21"/>
        <v>#DIV/0!</v>
      </c>
      <c r="AN40" s="163" t="e">
        <f t="shared" si="22"/>
        <v>#DIV/0!</v>
      </c>
      <c r="AO40" s="163" t="e">
        <f t="shared" si="27"/>
        <v>#DIV/0!</v>
      </c>
      <c r="AP40" s="163" t="e">
        <f t="shared" si="28"/>
        <v>#DIV/0!</v>
      </c>
      <c r="AQ40" s="163" t="e">
        <f t="shared" si="29"/>
        <v>#DIV/0!</v>
      </c>
      <c r="AR40" s="163" t="e">
        <f t="shared" si="30"/>
        <v>#DIV/0!</v>
      </c>
      <c r="AS40" s="163" t="e">
        <f t="shared" si="31"/>
        <v>#DIV/0!</v>
      </c>
      <c r="AT40" s="163" t="e">
        <f t="shared" si="32"/>
        <v>#DIV/0!</v>
      </c>
      <c r="AU40" s="163" t="e">
        <f t="shared" si="33"/>
        <v>#DIV/0!</v>
      </c>
      <c r="AX40" s="89" t="str">
        <f t="shared" si="11"/>
        <v>2009 Q2</v>
      </c>
      <c r="AY40" s="286" t="e">
        <f t="shared" si="12"/>
        <v>#DIV/0!</v>
      </c>
      <c r="AZ40" s="287" t="e">
        <f t="shared" si="13"/>
        <v>#DIV/0!</v>
      </c>
      <c r="BA40" s="287">
        <v>1</v>
      </c>
      <c r="BB40" s="287">
        <f t="shared" si="14"/>
        <v>1</v>
      </c>
      <c r="BC40" s="287">
        <f t="shared" si="15"/>
        <v>0</v>
      </c>
      <c r="BD40" s="54"/>
      <c r="BE40" s="287" t="str">
        <f t="shared" si="16"/>
        <v>2003 Q4</v>
      </c>
      <c r="BF40" s="287" t="e">
        <f t="shared" si="17"/>
        <v>#DIV/0!</v>
      </c>
      <c r="BG40" s="287" t="e">
        <f t="shared" si="18"/>
        <v>#DIV/0!</v>
      </c>
      <c r="BH40" s="287">
        <f>Summary_AttrorTotal!H37/Summary_AttrorTotal!J37</f>
        <v>1</v>
      </c>
      <c r="BI40" s="287">
        <f>Summary_AttrorTotal!I37/Summary_AttrorTotal!J37</f>
        <v>0</v>
      </c>
    </row>
    <row r="41" spans="1:61" s="17" customFormat="1">
      <c r="A41" s="89" t="str">
        <f>Tri_Paid_AttrorTot!A32</f>
        <v>2004 Q1</v>
      </c>
      <c r="B41" s="89" t="str">
        <f t="shared" si="0"/>
        <v>2014 Q1</v>
      </c>
      <c r="C41" s="208">
        <f>INDEX(Tri_Paid_AttrorTot!$B32:$CC32,1,MATCH(B41,$A$21:$A$100)-$P41)/unit</f>
        <v>1208.4349999999999</v>
      </c>
      <c r="D41" s="208">
        <f>INDEX(Tri_Paid_AttrorTot!$B32:$CC32,1,Tot_Acc_Per-$P41)/unit</f>
        <v>1208.4349999999999</v>
      </c>
      <c r="E41" s="87">
        <f t="shared" si="1"/>
        <v>0</v>
      </c>
      <c r="F41" s="87" t="e">
        <f>IF(AI41-FSR_M&gt;0,VLOOKUP((MATCH(LastFSR,$A$21:$A$100,1)-MATCH(A41,$A$21:$A$100,1))*3+3,$AI$21:$AU$100,5+MATCH(FSR_M,AN$16:$AU$16),0),VLOOKUP(3,$AI$21:$AU$100,5+MATCH((MATCH($D$16,$A$21:$A$100,1)-MATCH($A41,$A$21:$A$100,1))*3,$AN$16:$AU$16,1),0))*M41</f>
        <v>#DIV/0!</v>
      </c>
      <c r="G41" s="87" t="e">
        <f t="shared" si="2"/>
        <v>#DIV/0!</v>
      </c>
      <c r="H41" s="88" t="e">
        <f t="shared" si="3"/>
        <v>#DIV/0!</v>
      </c>
      <c r="J41" s="89" t="str">
        <f t="shared" si="4"/>
        <v>2004 Q1</v>
      </c>
      <c r="K41" s="87">
        <f t="shared" si="5"/>
        <v>1208.4349999999999</v>
      </c>
      <c r="L41" s="87" t="str">
        <f t="shared" si="6"/>
        <v/>
      </c>
      <c r="M41" s="279" t="e">
        <f t="shared" si="7"/>
        <v>#DIV/0!</v>
      </c>
      <c r="N41" s="87" t="e">
        <f t="shared" si="8"/>
        <v>#VALUE!</v>
      </c>
      <c r="O41" s="88" t="e">
        <f t="shared" si="9"/>
        <v>#VALUE!</v>
      </c>
      <c r="P41" s="172">
        <f t="shared" si="19"/>
        <v>20</v>
      </c>
      <c r="Q41" s="289"/>
      <c r="R41" s="96"/>
      <c r="S41" s="281"/>
      <c r="T41" s="282"/>
      <c r="U41" s="282"/>
      <c r="V41" s="97"/>
      <c r="W41" s="97"/>
      <c r="X41" s="97"/>
      <c r="Y41" s="97"/>
      <c r="Z41" s="97"/>
      <c r="AA41" s="98"/>
      <c r="AG41" s="193"/>
      <c r="AI41" s="89">
        <f t="shared" si="20"/>
        <v>126</v>
      </c>
      <c r="AJ41" s="121">
        <f>VLOOKUP(AI41,'User Entries'!$A$78:$E$157,4,0)</f>
        <v>0</v>
      </c>
      <c r="AK41" s="88" t="e">
        <f t="shared" si="10"/>
        <v>#DIV/0!</v>
      </c>
      <c r="AL41" s="121" t="e">
        <f t="shared" si="21"/>
        <v>#DIV/0!</v>
      </c>
      <c r="AN41" s="163" t="e">
        <f t="shared" si="22"/>
        <v>#DIV/0!</v>
      </c>
      <c r="AO41" s="163" t="e">
        <f t="shared" si="27"/>
        <v>#DIV/0!</v>
      </c>
      <c r="AP41" s="163" t="e">
        <f t="shared" si="28"/>
        <v>#DIV/0!</v>
      </c>
      <c r="AQ41" s="163" t="e">
        <f>$AK37-$AK41</f>
        <v>#DIV/0!</v>
      </c>
      <c r="AR41" s="163" t="e">
        <f t="shared" si="30"/>
        <v>#DIV/0!</v>
      </c>
      <c r="AS41" s="163" t="e">
        <f t="shared" si="31"/>
        <v>#DIV/0!</v>
      </c>
      <c r="AT41" s="163" t="e">
        <f t="shared" si="32"/>
        <v>#DIV/0!</v>
      </c>
      <c r="AU41" s="163" t="e">
        <f t="shared" si="33"/>
        <v>#DIV/0!</v>
      </c>
      <c r="AX41" s="89" t="str">
        <f t="shared" si="11"/>
        <v>2009 Q1</v>
      </c>
      <c r="AY41" s="286" t="e">
        <f t="shared" si="12"/>
        <v>#DIV/0!</v>
      </c>
      <c r="AZ41" s="287" t="e">
        <f t="shared" si="13"/>
        <v>#DIV/0!</v>
      </c>
      <c r="BA41" s="287">
        <v>1</v>
      </c>
      <c r="BB41" s="287">
        <f t="shared" si="14"/>
        <v>1</v>
      </c>
      <c r="BC41" s="287">
        <f t="shared" si="15"/>
        <v>0</v>
      </c>
      <c r="BD41" s="54"/>
      <c r="BE41" s="287" t="str">
        <f t="shared" si="16"/>
        <v>2004 Q1</v>
      </c>
      <c r="BF41" s="287" t="e">
        <f t="shared" si="17"/>
        <v>#DIV/0!</v>
      </c>
      <c r="BG41" s="287" t="e">
        <f t="shared" si="18"/>
        <v>#DIV/0!</v>
      </c>
      <c r="BH41" s="287">
        <f>Summary_AttrorTotal!H38/Summary_AttrorTotal!J38</f>
        <v>1</v>
      </c>
      <c r="BI41" s="287">
        <f>Summary_AttrorTotal!I38/Summary_AttrorTotal!J38</f>
        <v>0</v>
      </c>
    </row>
    <row r="42" spans="1:61" s="17" customFormat="1">
      <c r="A42" s="89" t="str">
        <f>Tri_Paid_AttrorTot!A33</f>
        <v>2004 Q2</v>
      </c>
      <c r="B42" s="89" t="str">
        <f t="shared" si="0"/>
        <v>2014 Q1</v>
      </c>
      <c r="C42" s="208">
        <f>INDEX(Tri_Paid_AttrorTot!$B33:$CC33,1,MATCH(B42,$A$21:$A$100)-$P42)/unit</f>
        <v>928.87300000000005</v>
      </c>
      <c r="D42" s="208">
        <f>INDEX(Tri_Paid_AttrorTot!$B33:$CC33,1,Tot_Acc_Per-$P42)/unit</f>
        <v>928.87300000000005</v>
      </c>
      <c r="E42" s="87">
        <f t="shared" si="1"/>
        <v>0</v>
      </c>
      <c r="F42" s="87" t="e">
        <f>IF(AI42-FSR_M&gt;0,VLOOKUP((MATCH(LastFSR,$A$21:$A$100,1)-MATCH(A42,$A$21:$A$100,1))*3+3,$AI$21:$AU$100,5+MATCH(FSR_M,AN$16:$AU$16),0),VLOOKUP(3,$AI$21:$AU$100,5+MATCH((MATCH($D$16,$A$21:$A$100,1)-MATCH($A42,$A$21:$A$100,1))*3,$AN$16:$AU$16,1),0))*M42</f>
        <v>#DIV/0!</v>
      </c>
      <c r="G42" s="87" t="e">
        <f t="shared" si="2"/>
        <v>#DIV/0!</v>
      </c>
      <c r="H42" s="88" t="e">
        <f t="shared" si="3"/>
        <v>#DIV/0!</v>
      </c>
      <c r="J42" s="89" t="str">
        <f t="shared" si="4"/>
        <v>2004 Q2</v>
      </c>
      <c r="K42" s="87">
        <f t="shared" si="5"/>
        <v>928.87300000000005</v>
      </c>
      <c r="L42" s="87" t="str">
        <f t="shared" si="6"/>
        <v/>
      </c>
      <c r="M42" s="279" t="e">
        <f t="shared" si="7"/>
        <v>#DIV/0!</v>
      </c>
      <c r="N42" s="87" t="e">
        <f t="shared" si="8"/>
        <v>#VALUE!</v>
      </c>
      <c r="O42" s="88" t="e">
        <f t="shared" si="9"/>
        <v>#VALUE!</v>
      </c>
      <c r="P42" s="172">
        <f t="shared" si="19"/>
        <v>21</v>
      </c>
      <c r="R42" s="20"/>
      <c r="S42" s="20"/>
      <c r="T42" s="20"/>
      <c r="U42" s="20"/>
      <c r="V42" s="20"/>
      <c r="W42" s="20"/>
      <c r="X42" s="20"/>
      <c r="Y42" s="20"/>
      <c r="Z42" s="20"/>
      <c r="AA42" s="20"/>
      <c r="AG42" s="193"/>
      <c r="AI42" s="89">
        <f t="shared" si="20"/>
        <v>123</v>
      </c>
      <c r="AJ42" s="121">
        <f>VLOOKUP(AI42,'User Entries'!$A$78:$E$157,4,0)</f>
        <v>0</v>
      </c>
      <c r="AK42" s="88" t="e">
        <f t="shared" si="10"/>
        <v>#DIV/0!</v>
      </c>
      <c r="AL42" s="121" t="e">
        <f t="shared" si="21"/>
        <v>#DIV/0!</v>
      </c>
      <c r="AN42" s="163" t="e">
        <f t="shared" si="22"/>
        <v>#DIV/0!</v>
      </c>
      <c r="AO42" s="163" t="e">
        <f t="shared" si="27"/>
        <v>#DIV/0!</v>
      </c>
      <c r="AP42" s="163" t="e">
        <f t="shared" si="28"/>
        <v>#DIV/0!</v>
      </c>
      <c r="AQ42" s="163" t="e">
        <f t="shared" ref="AQ42:AQ73" si="34">AK38-AK42</f>
        <v>#DIV/0!</v>
      </c>
      <c r="AR42" s="163" t="e">
        <f t="shared" si="30"/>
        <v>#DIV/0!</v>
      </c>
      <c r="AS42" s="163" t="e">
        <f t="shared" si="31"/>
        <v>#DIV/0!</v>
      </c>
      <c r="AT42" s="163" t="e">
        <f t="shared" si="32"/>
        <v>#DIV/0!</v>
      </c>
      <c r="AU42" s="163" t="e">
        <f t="shared" si="33"/>
        <v>#DIV/0!</v>
      </c>
      <c r="AX42" s="89" t="str">
        <f t="shared" si="11"/>
        <v>2008 Q4</v>
      </c>
      <c r="AY42" s="286" t="e">
        <f t="shared" si="12"/>
        <v>#DIV/0!</v>
      </c>
      <c r="AZ42" s="287" t="e">
        <f t="shared" si="13"/>
        <v>#DIV/0!</v>
      </c>
      <c r="BA42" s="287">
        <v>1</v>
      </c>
      <c r="BB42" s="287">
        <f t="shared" si="14"/>
        <v>1</v>
      </c>
      <c r="BC42" s="287">
        <f t="shared" si="15"/>
        <v>0</v>
      </c>
      <c r="BD42" s="54"/>
      <c r="BE42" s="287" t="str">
        <f t="shared" si="16"/>
        <v>2004 Q2</v>
      </c>
      <c r="BF42" s="287" t="e">
        <f t="shared" si="17"/>
        <v>#DIV/0!</v>
      </c>
      <c r="BG42" s="287" t="e">
        <f t="shared" si="18"/>
        <v>#DIV/0!</v>
      </c>
      <c r="BH42" s="287">
        <f>Summary_AttrorTotal!H39/Summary_AttrorTotal!J39</f>
        <v>1</v>
      </c>
      <c r="BI42" s="287">
        <f>Summary_AttrorTotal!I39/Summary_AttrorTotal!J39</f>
        <v>0</v>
      </c>
    </row>
    <row r="43" spans="1:61" s="17" customFormat="1">
      <c r="A43" s="89" t="str">
        <f>Tri_Paid_AttrorTot!A34</f>
        <v>2004 Q3</v>
      </c>
      <c r="B43" s="89" t="str">
        <f t="shared" si="0"/>
        <v>2014 Q1</v>
      </c>
      <c r="C43" s="208">
        <f>INDEX(Tri_Paid_AttrorTot!$B34:$CC34,1,MATCH(B43,$A$21:$A$100)-$P43)/unit</f>
        <v>1134.3330000000001</v>
      </c>
      <c r="D43" s="208">
        <f>INDEX(Tri_Paid_AttrorTot!$B34:$CC34,1,Tot_Acc_Per-$P43)/unit</f>
        <v>1134.3330000000001</v>
      </c>
      <c r="E43" s="87">
        <f t="shared" si="1"/>
        <v>0</v>
      </c>
      <c r="F43" s="87" t="e">
        <f>IF(AI43-FSR_M&gt;0,VLOOKUP((MATCH(LastFSR,$A$21:$A$100,1)-MATCH(A43,$A$21:$A$100,1))*3+3,$AI$21:$AU$100,5+MATCH(FSR_M,AN$16:$AU$16),0),VLOOKUP(3,$AI$21:$AU$100,5+MATCH((MATCH($D$16,$A$21:$A$100,1)-MATCH($A43,$A$21:$A$100,1))*3,$AN$16:$AU$16,1),0))*M43</f>
        <v>#DIV/0!</v>
      </c>
      <c r="G43" s="87" t="e">
        <f t="shared" si="2"/>
        <v>#DIV/0!</v>
      </c>
      <c r="H43" s="88" t="e">
        <f t="shared" si="3"/>
        <v>#DIV/0!</v>
      </c>
      <c r="J43" s="89" t="str">
        <f t="shared" si="4"/>
        <v>2004 Q3</v>
      </c>
      <c r="K43" s="87">
        <f t="shared" si="5"/>
        <v>1134.3330000000001</v>
      </c>
      <c r="L43" s="87" t="str">
        <f t="shared" si="6"/>
        <v/>
      </c>
      <c r="M43" s="279" t="e">
        <f t="shared" si="7"/>
        <v>#DIV/0!</v>
      </c>
      <c r="N43" s="87" t="e">
        <f t="shared" si="8"/>
        <v>#VALUE!</v>
      </c>
      <c r="O43" s="88" t="e">
        <f t="shared" si="9"/>
        <v>#VALUE!</v>
      </c>
      <c r="P43" s="172">
        <f t="shared" si="19"/>
        <v>22</v>
      </c>
      <c r="R43" s="20"/>
      <c r="S43" s="20"/>
      <c r="T43" s="20"/>
      <c r="U43" s="20"/>
      <c r="V43" s="20"/>
      <c r="W43" s="20"/>
      <c r="X43" s="20"/>
      <c r="Y43" s="20"/>
      <c r="Z43" s="20"/>
      <c r="AA43" s="20"/>
      <c r="AG43" s="193"/>
      <c r="AI43" s="89">
        <f t="shared" si="20"/>
        <v>120</v>
      </c>
      <c r="AJ43" s="121">
        <f>VLOOKUP(AI43,'User Entries'!$A$78:$E$157,4,0)</f>
        <v>0</v>
      </c>
      <c r="AK43" s="88" t="e">
        <f t="shared" si="10"/>
        <v>#DIV/0!</v>
      </c>
      <c r="AL43" s="121" t="e">
        <f t="shared" si="21"/>
        <v>#DIV/0!</v>
      </c>
      <c r="AN43" s="163" t="e">
        <f t="shared" si="22"/>
        <v>#DIV/0!</v>
      </c>
      <c r="AO43" s="163" t="e">
        <f t="shared" si="27"/>
        <v>#DIV/0!</v>
      </c>
      <c r="AP43" s="163" t="e">
        <f t="shared" si="28"/>
        <v>#DIV/0!</v>
      </c>
      <c r="AQ43" s="163" t="e">
        <f t="shared" si="34"/>
        <v>#DIV/0!</v>
      </c>
      <c r="AR43" s="163" t="e">
        <f t="shared" si="30"/>
        <v>#DIV/0!</v>
      </c>
      <c r="AS43" s="163" t="e">
        <f t="shared" si="31"/>
        <v>#DIV/0!</v>
      </c>
      <c r="AT43" s="163" t="e">
        <f t="shared" si="32"/>
        <v>#DIV/0!</v>
      </c>
      <c r="AU43" s="163" t="e">
        <f t="shared" si="33"/>
        <v>#DIV/0!</v>
      </c>
      <c r="AX43" s="89" t="str">
        <f t="shared" si="11"/>
        <v>2008 Q3</v>
      </c>
      <c r="AY43" s="286" t="e">
        <f t="shared" si="12"/>
        <v>#DIV/0!</v>
      </c>
      <c r="AZ43" s="287" t="e">
        <f t="shared" si="13"/>
        <v>#DIV/0!</v>
      </c>
      <c r="BA43" s="287">
        <v>1</v>
      </c>
      <c r="BB43" s="287">
        <f t="shared" si="14"/>
        <v>1</v>
      </c>
      <c r="BC43" s="287">
        <f t="shared" si="15"/>
        <v>0</v>
      </c>
      <c r="BD43" s="284"/>
      <c r="BE43" s="287" t="str">
        <f t="shared" si="16"/>
        <v>2004 Q3</v>
      </c>
      <c r="BF43" s="287" t="e">
        <f t="shared" si="17"/>
        <v>#DIV/0!</v>
      </c>
      <c r="BG43" s="287" t="e">
        <f t="shared" si="18"/>
        <v>#DIV/0!</v>
      </c>
      <c r="BH43" s="287">
        <f>Summary_AttrorTotal!H40/Summary_AttrorTotal!J40</f>
        <v>1</v>
      </c>
      <c r="BI43" s="287">
        <f>Summary_AttrorTotal!I40/Summary_AttrorTotal!J40</f>
        <v>0</v>
      </c>
    </row>
    <row r="44" spans="1:61" s="17" customFormat="1">
      <c r="A44" s="89" t="str">
        <f>Tri_Paid_AttrorTot!A35</f>
        <v>2004 Q4</v>
      </c>
      <c r="B44" s="89" t="str">
        <f t="shared" si="0"/>
        <v>2014 Q1</v>
      </c>
      <c r="C44" s="208">
        <f>INDEX(Tri_Paid_AttrorTot!$B35:$CC35,1,MATCH(B44,$A$21:$A$100)-$P44)/unit</f>
        <v>865.245</v>
      </c>
      <c r="D44" s="208">
        <f>INDEX(Tri_Paid_AttrorTot!$B35:$CC35,1,Tot_Acc_Per-$P44)/unit</f>
        <v>865.245</v>
      </c>
      <c r="E44" s="87">
        <f t="shared" si="1"/>
        <v>0</v>
      </c>
      <c r="F44" s="87" t="e">
        <f>IF(AI44-FSR_M&gt;0,VLOOKUP((MATCH(LastFSR,$A$21:$A$100,1)-MATCH(A44,$A$21:$A$100,1))*3+3,$AI$21:$AU$100,5+MATCH(FSR_M,AN$16:$AU$16),0),VLOOKUP(3,$AI$21:$AU$100,5+MATCH((MATCH($D$16,$A$21:$A$100,1)-MATCH($A44,$A$21:$A$100,1))*3,$AN$16:$AU$16,1),0))*M44</f>
        <v>#DIV/0!</v>
      </c>
      <c r="G44" s="87" t="e">
        <f t="shared" si="2"/>
        <v>#DIV/0!</v>
      </c>
      <c r="H44" s="88" t="e">
        <f t="shared" si="3"/>
        <v>#DIV/0!</v>
      </c>
      <c r="J44" s="89" t="str">
        <f t="shared" si="4"/>
        <v>2004 Q4</v>
      </c>
      <c r="K44" s="87">
        <f t="shared" si="5"/>
        <v>865.245</v>
      </c>
      <c r="L44" s="87" t="str">
        <f t="shared" si="6"/>
        <v/>
      </c>
      <c r="M44" s="279" t="e">
        <f t="shared" si="7"/>
        <v>#DIV/0!</v>
      </c>
      <c r="N44" s="87" t="e">
        <f t="shared" si="8"/>
        <v>#VALUE!</v>
      </c>
      <c r="O44" s="88" t="e">
        <f t="shared" si="9"/>
        <v>#VALUE!</v>
      </c>
      <c r="P44" s="172">
        <f t="shared" si="19"/>
        <v>23</v>
      </c>
      <c r="AI44" s="89">
        <f t="shared" si="20"/>
        <v>117</v>
      </c>
      <c r="AJ44" s="121">
        <f>VLOOKUP(AI44,'User Entries'!$A$78:$E$157,4,0)</f>
        <v>0</v>
      </c>
      <c r="AK44" s="88" t="e">
        <f t="shared" si="10"/>
        <v>#DIV/0!</v>
      </c>
      <c r="AL44" s="121" t="e">
        <f t="shared" si="21"/>
        <v>#DIV/0!</v>
      </c>
      <c r="AN44" s="163" t="e">
        <f t="shared" si="22"/>
        <v>#DIV/0!</v>
      </c>
      <c r="AO44" s="163" t="e">
        <f t="shared" si="27"/>
        <v>#DIV/0!</v>
      </c>
      <c r="AP44" s="163" t="e">
        <f t="shared" si="28"/>
        <v>#DIV/0!</v>
      </c>
      <c r="AQ44" s="163" t="e">
        <f t="shared" si="34"/>
        <v>#DIV/0!</v>
      </c>
      <c r="AR44" s="163" t="e">
        <f t="shared" si="30"/>
        <v>#DIV/0!</v>
      </c>
      <c r="AS44" s="163" t="e">
        <f t="shared" si="31"/>
        <v>#DIV/0!</v>
      </c>
      <c r="AT44" s="163" t="e">
        <f t="shared" si="32"/>
        <v>#DIV/0!</v>
      </c>
      <c r="AU44" s="163" t="e">
        <f t="shared" si="33"/>
        <v>#DIV/0!</v>
      </c>
      <c r="AX44" s="89" t="str">
        <f t="shared" si="11"/>
        <v>2008 Q2</v>
      </c>
      <c r="AY44" s="286" t="e">
        <f t="shared" si="12"/>
        <v>#DIV/0!</v>
      </c>
      <c r="AZ44" s="287" t="e">
        <f t="shared" si="13"/>
        <v>#DIV/0!</v>
      </c>
      <c r="BA44" s="287">
        <v>1</v>
      </c>
      <c r="BB44" s="287">
        <f t="shared" si="14"/>
        <v>1</v>
      </c>
      <c r="BC44" s="287">
        <f t="shared" si="15"/>
        <v>0</v>
      </c>
      <c r="BD44" s="284"/>
      <c r="BE44" s="287" t="str">
        <f t="shared" si="16"/>
        <v>2004 Q4</v>
      </c>
      <c r="BF44" s="287" t="e">
        <f t="shared" si="17"/>
        <v>#DIV/0!</v>
      </c>
      <c r="BG44" s="287" t="e">
        <f t="shared" si="18"/>
        <v>#DIV/0!</v>
      </c>
      <c r="BH44" s="287">
        <f>Summary_AttrorTotal!H41/Summary_AttrorTotal!J41</f>
        <v>1</v>
      </c>
      <c r="BI44" s="287">
        <f>Summary_AttrorTotal!I41/Summary_AttrorTotal!J41</f>
        <v>0</v>
      </c>
    </row>
    <row r="45" spans="1:61" s="17" customFormat="1">
      <c r="A45" s="89" t="str">
        <f>Tri_Paid_AttrorTot!A36</f>
        <v>2005 Q1</v>
      </c>
      <c r="B45" s="89" t="str">
        <f t="shared" si="0"/>
        <v>2014 Q1</v>
      </c>
      <c r="C45" s="208">
        <f>INDEX(Tri_Paid_AttrorTot!$B36:$CC36,1,MATCH(B45,$A$21:$A$100)-$P45)/unit</f>
        <v>1073.8800000000001</v>
      </c>
      <c r="D45" s="208">
        <f>INDEX(Tri_Paid_AttrorTot!$B36:$CC36,1,Tot_Acc_Per-$P45)/unit</f>
        <v>1073.8800000000001</v>
      </c>
      <c r="E45" s="87">
        <f t="shared" si="1"/>
        <v>0</v>
      </c>
      <c r="F45" s="87" t="e">
        <f>IF(AI45-FSR_M&gt;0,VLOOKUP((MATCH(LastFSR,$A$21:$A$100,1)-MATCH(A45,$A$21:$A$100,1))*3+3,$AI$21:$AU$100,5+MATCH(FSR_M,AN$16:$AU$16),0),VLOOKUP(3,$AI$21:$AU$100,5+MATCH((MATCH($D$16,$A$21:$A$100,1)-MATCH($A45,$A$21:$A$100,1))*3,$AN$16:$AU$16,1),0))*M45</f>
        <v>#DIV/0!</v>
      </c>
      <c r="G45" s="87" t="e">
        <f t="shared" si="2"/>
        <v>#DIV/0!</v>
      </c>
      <c r="H45" s="88" t="e">
        <f t="shared" si="3"/>
        <v>#DIV/0!</v>
      </c>
      <c r="J45" s="89" t="str">
        <f t="shared" si="4"/>
        <v>2005 Q1</v>
      </c>
      <c r="K45" s="87">
        <f t="shared" si="5"/>
        <v>1073.8800000000001</v>
      </c>
      <c r="L45" s="87" t="str">
        <f t="shared" si="6"/>
        <v/>
      </c>
      <c r="M45" s="279" t="e">
        <f t="shared" si="7"/>
        <v>#DIV/0!</v>
      </c>
      <c r="N45" s="87" t="e">
        <f t="shared" si="8"/>
        <v>#VALUE!</v>
      </c>
      <c r="O45" s="88" t="e">
        <f t="shared" si="9"/>
        <v>#VALUE!</v>
      </c>
      <c r="P45" s="172">
        <f t="shared" si="19"/>
        <v>24</v>
      </c>
      <c r="R45" s="57"/>
      <c r="S45" s="58"/>
      <c r="T45" s="58"/>
      <c r="U45" s="58"/>
      <c r="V45" s="58"/>
      <c r="W45" s="58"/>
      <c r="X45" s="58"/>
      <c r="Y45" s="58"/>
      <c r="Z45" s="58"/>
      <c r="AA45" s="59"/>
      <c r="AI45" s="89">
        <f t="shared" si="20"/>
        <v>114</v>
      </c>
      <c r="AJ45" s="121">
        <f>VLOOKUP(AI45,'User Entries'!$A$78:$E$157,4,0)</f>
        <v>0</v>
      </c>
      <c r="AK45" s="88" t="e">
        <f t="shared" si="10"/>
        <v>#DIV/0!</v>
      </c>
      <c r="AL45" s="121" t="e">
        <f t="shared" si="21"/>
        <v>#DIV/0!</v>
      </c>
      <c r="AN45" s="163" t="e">
        <f t="shared" si="22"/>
        <v>#DIV/0!</v>
      </c>
      <c r="AO45" s="163" t="e">
        <f t="shared" si="27"/>
        <v>#DIV/0!</v>
      </c>
      <c r="AP45" s="163" t="e">
        <f t="shared" si="28"/>
        <v>#DIV/0!</v>
      </c>
      <c r="AQ45" s="163" t="e">
        <f t="shared" si="34"/>
        <v>#DIV/0!</v>
      </c>
      <c r="AR45" s="163" t="e">
        <f t="shared" si="30"/>
        <v>#DIV/0!</v>
      </c>
      <c r="AS45" s="163" t="e">
        <f t="shared" si="31"/>
        <v>#DIV/0!</v>
      </c>
      <c r="AT45" s="163" t="e">
        <f t="shared" si="32"/>
        <v>#DIV/0!</v>
      </c>
      <c r="AU45" s="163" t="e">
        <f t="shared" si="33"/>
        <v>#DIV/0!</v>
      </c>
      <c r="AX45" s="89" t="str">
        <f t="shared" si="11"/>
        <v>2008 Q1</v>
      </c>
      <c r="AY45" s="286" t="e">
        <f t="shared" si="12"/>
        <v>#DIV/0!</v>
      </c>
      <c r="AZ45" s="287" t="e">
        <f t="shared" si="13"/>
        <v>#DIV/0!</v>
      </c>
      <c r="BA45" s="287">
        <v>1</v>
      </c>
      <c r="BB45" s="287">
        <f t="shared" si="14"/>
        <v>1</v>
      </c>
      <c r="BC45" s="287">
        <f t="shared" si="15"/>
        <v>0</v>
      </c>
      <c r="BD45" s="284"/>
      <c r="BE45" s="287" t="str">
        <f t="shared" si="16"/>
        <v>2005 Q1</v>
      </c>
      <c r="BF45" s="287" t="e">
        <f t="shared" si="17"/>
        <v>#DIV/0!</v>
      </c>
      <c r="BG45" s="287" t="e">
        <f t="shared" si="18"/>
        <v>#DIV/0!</v>
      </c>
      <c r="BH45" s="287">
        <f>Summary_AttrorTotal!H42/Summary_AttrorTotal!J42</f>
        <v>1</v>
      </c>
      <c r="BI45" s="287">
        <f>Summary_AttrorTotal!I42/Summary_AttrorTotal!J42</f>
        <v>0</v>
      </c>
    </row>
    <row r="46" spans="1:61" s="17" customFormat="1" ht="18">
      <c r="A46" s="89" t="str">
        <f>Tri_Paid_AttrorTot!A37</f>
        <v>2005 Q2</v>
      </c>
      <c r="B46" s="89" t="str">
        <f t="shared" si="0"/>
        <v>2014 Q1</v>
      </c>
      <c r="C46" s="208">
        <f>INDEX(Tri_Paid_AttrorTot!$B37:$CC37,1,MATCH(B46,$A$21:$A$100)-$P46)/unit</f>
        <v>1363.7929999999999</v>
      </c>
      <c r="D46" s="208">
        <f>INDEX(Tri_Paid_AttrorTot!$B37:$CC37,1,Tot_Acc_Per-$P46)/unit</f>
        <v>1363.7929999999999</v>
      </c>
      <c r="E46" s="87">
        <f t="shared" si="1"/>
        <v>0</v>
      </c>
      <c r="F46" s="87" t="e">
        <f>IF(AI46-FSR_M&gt;0,VLOOKUP((MATCH(LastFSR,$A$21:$A$100,1)-MATCH(A46,$A$21:$A$100,1))*3+3,$AI$21:$AU$100,5+MATCH(FSR_M,AN$16:$AU$16),0),VLOOKUP(3,$AI$21:$AU$100,5+MATCH((MATCH($D$16,$A$21:$A$100,1)-MATCH($A46,$A$21:$A$100,1))*3,$AN$16:$AU$16,1),0))*M46</f>
        <v>#DIV/0!</v>
      </c>
      <c r="G46" s="87" t="e">
        <f t="shared" si="2"/>
        <v>#DIV/0!</v>
      </c>
      <c r="H46" s="88" t="e">
        <f t="shared" si="3"/>
        <v>#DIV/0!</v>
      </c>
      <c r="J46" s="89" t="str">
        <f t="shared" si="4"/>
        <v>2005 Q2</v>
      </c>
      <c r="K46" s="87">
        <f t="shared" si="5"/>
        <v>1363.7929999999999</v>
      </c>
      <c r="L46" s="87" t="str">
        <f t="shared" si="6"/>
        <v/>
      </c>
      <c r="M46" s="279" t="e">
        <f t="shared" si="7"/>
        <v>#DIV/0!</v>
      </c>
      <c r="N46" s="87" t="e">
        <f t="shared" si="8"/>
        <v>#VALUE!</v>
      </c>
      <c r="O46" s="88" t="e">
        <f t="shared" si="9"/>
        <v>#VALUE!</v>
      </c>
      <c r="P46" s="172">
        <f t="shared" si="19"/>
        <v>25</v>
      </c>
      <c r="R46" s="60"/>
      <c r="S46" s="20"/>
      <c r="T46" s="913" t="s">
        <v>64</v>
      </c>
      <c r="U46" s="913"/>
      <c r="V46" s="913"/>
      <c r="W46" s="913"/>
      <c r="X46" s="913"/>
      <c r="Y46" s="913"/>
      <c r="Z46" s="20"/>
      <c r="AA46" s="61"/>
      <c r="AI46" s="89">
        <f t="shared" si="20"/>
        <v>111</v>
      </c>
      <c r="AJ46" s="121">
        <f>VLOOKUP(AI46,'User Entries'!$A$78:$E$157,4,0)</f>
        <v>0</v>
      </c>
      <c r="AK46" s="88" t="e">
        <f t="shared" si="10"/>
        <v>#DIV/0!</v>
      </c>
      <c r="AL46" s="121" t="e">
        <f t="shared" si="21"/>
        <v>#DIV/0!</v>
      </c>
      <c r="AN46" s="163" t="e">
        <f t="shared" si="22"/>
        <v>#DIV/0!</v>
      </c>
      <c r="AO46" s="163" t="e">
        <f t="shared" si="27"/>
        <v>#DIV/0!</v>
      </c>
      <c r="AP46" s="163" t="e">
        <f t="shared" si="28"/>
        <v>#DIV/0!</v>
      </c>
      <c r="AQ46" s="163" t="e">
        <f t="shared" si="34"/>
        <v>#DIV/0!</v>
      </c>
      <c r="AR46" s="163" t="e">
        <f t="shared" si="30"/>
        <v>#DIV/0!</v>
      </c>
      <c r="AS46" s="163" t="e">
        <f t="shared" si="31"/>
        <v>#DIV/0!</v>
      </c>
      <c r="AT46" s="163" t="e">
        <f t="shared" si="32"/>
        <v>#DIV/0!</v>
      </c>
      <c r="AU46" s="163" t="e">
        <f t="shared" si="33"/>
        <v>#DIV/0!</v>
      </c>
      <c r="AX46" s="89" t="str">
        <f t="shared" si="11"/>
        <v>2007 Q4</v>
      </c>
      <c r="AY46" s="286" t="e">
        <f t="shared" si="12"/>
        <v>#DIV/0!</v>
      </c>
      <c r="AZ46" s="287" t="e">
        <f t="shared" si="13"/>
        <v>#DIV/0!</v>
      </c>
      <c r="BA46" s="287">
        <v>1</v>
      </c>
      <c r="BB46" s="287">
        <f t="shared" si="14"/>
        <v>1</v>
      </c>
      <c r="BC46" s="287">
        <f t="shared" si="15"/>
        <v>0</v>
      </c>
      <c r="BD46" s="284"/>
      <c r="BE46" s="287" t="str">
        <f t="shared" si="16"/>
        <v>2005 Q2</v>
      </c>
      <c r="BF46" s="287" t="e">
        <f t="shared" si="17"/>
        <v>#DIV/0!</v>
      </c>
      <c r="BG46" s="287" t="e">
        <f t="shared" si="18"/>
        <v>#DIV/0!</v>
      </c>
      <c r="BH46" s="287">
        <f>Summary_AttrorTotal!H43/Summary_AttrorTotal!J43</f>
        <v>1</v>
      </c>
      <c r="BI46" s="287">
        <f>Summary_AttrorTotal!I43/Summary_AttrorTotal!J43</f>
        <v>0</v>
      </c>
    </row>
    <row r="47" spans="1:61" s="17" customFormat="1">
      <c r="A47" s="89" t="str">
        <f>Tri_Paid_AttrorTot!A38</f>
        <v>2005 Q3</v>
      </c>
      <c r="B47" s="89" t="str">
        <f t="shared" si="0"/>
        <v>2014 Q1</v>
      </c>
      <c r="C47" s="208">
        <f>INDEX(Tri_Paid_AttrorTot!$B38:$CC38,1,MATCH(B47,$A$21:$A$100)-$P47)/unit</f>
        <v>1088.4770000000001</v>
      </c>
      <c r="D47" s="208">
        <f>INDEX(Tri_Paid_AttrorTot!$B38:$CC38,1,Tot_Acc_Per-$P47)/unit</f>
        <v>1088.4770000000001</v>
      </c>
      <c r="E47" s="87">
        <f t="shared" si="1"/>
        <v>0</v>
      </c>
      <c r="F47" s="87" t="e">
        <f>IF(AI47-FSR_M&gt;0,VLOOKUP((MATCH(LastFSR,$A$21:$A$100,1)-MATCH(A47,$A$21:$A$100,1))*3+3,$AI$21:$AU$100,5+MATCH(FSR_M,AN$16:$AU$16),0),VLOOKUP(3,$AI$21:$AU$100,5+MATCH((MATCH($D$16,$A$21:$A$100,1)-MATCH($A47,$A$21:$A$100,1))*3,$AN$16:$AU$16,1),0))*M47</f>
        <v>#DIV/0!</v>
      </c>
      <c r="G47" s="87" t="e">
        <f t="shared" si="2"/>
        <v>#DIV/0!</v>
      </c>
      <c r="H47" s="88" t="e">
        <f t="shared" si="3"/>
        <v>#DIV/0!</v>
      </c>
      <c r="J47" s="89" t="str">
        <f t="shared" si="4"/>
        <v>2005 Q3</v>
      </c>
      <c r="K47" s="87">
        <f t="shared" si="5"/>
        <v>1088.4770000000001</v>
      </c>
      <c r="L47" s="87" t="str">
        <f t="shared" si="6"/>
        <v/>
      </c>
      <c r="M47" s="279" t="e">
        <f t="shared" si="7"/>
        <v>#DIV/0!</v>
      </c>
      <c r="N47" s="87" t="e">
        <f t="shared" si="8"/>
        <v>#VALUE!</v>
      </c>
      <c r="O47" s="88" t="e">
        <f t="shared" si="9"/>
        <v>#VALUE!</v>
      </c>
      <c r="P47" s="172">
        <f t="shared" si="19"/>
        <v>26</v>
      </c>
      <c r="R47" s="60"/>
      <c r="S47" s="20"/>
      <c r="T47" s="20"/>
      <c r="U47" s="20"/>
      <c r="V47" s="20"/>
      <c r="W47" s="20"/>
      <c r="X47" s="20"/>
      <c r="Y47" s="20"/>
      <c r="Z47" s="20"/>
      <c r="AA47" s="61"/>
      <c r="AI47" s="89">
        <f t="shared" si="20"/>
        <v>108</v>
      </c>
      <c r="AJ47" s="121">
        <f>VLOOKUP(AI47,'User Entries'!$A$78:$E$157,4,0)</f>
        <v>0</v>
      </c>
      <c r="AK47" s="88" t="e">
        <f t="shared" si="10"/>
        <v>#DIV/0!</v>
      </c>
      <c r="AL47" s="121" t="e">
        <f t="shared" si="21"/>
        <v>#DIV/0!</v>
      </c>
      <c r="AN47" s="163" t="e">
        <f t="shared" si="22"/>
        <v>#DIV/0!</v>
      </c>
      <c r="AO47" s="163" t="e">
        <f t="shared" si="27"/>
        <v>#DIV/0!</v>
      </c>
      <c r="AP47" s="163" t="e">
        <f t="shared" si="28"/>
        <v>#DIV/0!</v>
      </c>
      <c r="AQ47" s="163" t="e">
        <f t="shared" si="34"/>
        <v>#DIV/0!</v>
      </c>
      <c r="AR47" s="163" t="e">
        <f t="shared" si="30"/>
        <v>#DIV/0!</v>
      </c>
      <c r="AS47" s="163" t="e">
        <f t="shared" si="31"/>
        <v>#DIV/0!</v>
      </c>
      <c r="AT47" s="163" t="e">
        <f t="shared" si="32"/>
        <v>#DIV/0!</v>
      </c>
      <c r="AU47" s="163" t="e">
        <f t="shared" si="33"/>
        <v>#DIV/0!</v>
      </c>
      <c r="AX47" s="89" t="str">
        <f t="shared" si="11"/>
        <v>2007 Q3</v>
      </c>
      <c r="AY47" s="286" t="e">
        <f t="shared" si="12"/>
        <v>#DIV/0!</v>
      </c>
      <c r="AZ47" s="287" t="e">
        <f t="shared" si="13"/>
        <v>#DIV/0!</v>
      </c>
      <c r="BA47" s="287">
        <v>1</v>
      </c>
      <c r="BB47" s="287">
        <f t="shared" si="14"/>
        <v>1</v>
      </c>
      <c r="BC47" s="287">
        <f t="shared" si="15"/>
        <v>0</v>
      </c>
      <c r="BD47" s="284"/>
      <c r="BE47" s="287" t="str">
        <f t="shared" si="16"/>
        <v>2005 Q3</v>
      </c>
      <c r="BF47" s="287" t="e">
        <f t="shared" si="17"/>
        <v>#DIV/0!</v>
      </c>
      <c r="BG47" s="287" t="e">
        <f t="shared" si="18"/>
        <v>#DIV/0!</v>
      </c>
      <c r="BH47" s="287">
        <f>Summary_AttrorTotal!H44/Summary_AttrorTotal!J44</f>
        <v>1</v>
      </c>
      <c r="BI47" s="287">
        <f>Summary_AttrorTotal!I44/Summary_AttrorTotal!J44</f>
        <v>0</v>
      </c>
    </row>
    <row r="48" spans="1:61" s="17" customFormat="1">
      <c r="A48" s="89" t="str">
        <f>Tri_Paid_AttrorTot!A39</f>
        <v>2005 Q4</v>
      </c>
      <c r="B48" s="89" t="str">
        <f t="shared" si="0"/>
        <v>2014 Q1</v>
      </c>
      <c r="C48" s="208">
        <f>INDEX(Tri_Paid_AttrorTot!$B39:$CC39,1,MATCH(B48,$A$21:$A$100)-$P48)/unit</f>
        <v>1678.203</v>
      </c>
      <c r="D48" s="208">
        <f>INDEX(Tri_Paid_AttrorTot!$B39:$CC39,1,Tot_Acc_Per-$P48)/unit</f>
        <v>1678.203</v>
      </c>
      <c r="E48" s="87">
        <f t="shared" si="1"/>
        <v>0</v>
      </c>
      <c r="F48" s="87" t="e">
        <f>IF(AI48-FSR_M&gt;0,VLOOKUP((MATCH(LastFSR,$A$21:$A$100,1)-MATCH(A48,$A$21:$A$100,1))*3+3,$AI$21:$AU$100,5+MATCH(FSR_M,AN$16:$AU$16),0),VLOOKUP(3,$AI$21:$AU$100,5+MATCH((MATCH($D$16,$A$21:$A$100,1)-MATCH($A48,$A$21:$A$100,1))*3,$AN$16:$AU$16,1),0))*M48</f>
        <v>#DIV/0!</v>
      </c>
      <c r="G48" s="87" t="e">
        <f t="shared" si="2"/>
        <v>#DIV/0!</v>
      </c>
      <c r="H48" s="88" t="e">
        <f t="shared" si="3"/>
        <v>#DIV/0!</v>
      </c>
      <c r="J48" s="89" t="str">
        <f t="shared" si="4"/>
        <v>2005 Q4</v>
      </c>
      <c r="K48" s="87">
        <f t="shared" si="5"/>
        <v>1678.203</v>
      </c>
      <c r="L48" s="87" t="str">
        <f t="shared" si="6"/>
        <v/>
      </c>
      <c r="M48" s="279" t="e">
        <f t="shared" si="7"/>
        <v>#DIV/0!</v>
      </c>
      <c r="N48" s="87" t="e">
        <f t="shared" si="8"/>
        <v>#VALUE!</v>
      </c>
      <c r="O48" s="88" t="e">
        <f t="shared" si="9"/>
        <v>#VALUE!</v>
      </c>
      <c r="P48" s="172">
        <f t="shared" si="19"/>
        <v>27</v>
      </c>
      <c r="Q48" s="99"/>
      <c r="R48" s="60"/>
      <c r="S48" s="20"/>
      <c r="T48" s="20"/>
      <c r="U48" s="20"/>
      <c r="V48" s="20"/>
      <c r="W48" s="20"/>
      <c r="X48" s="20"/>
      <c r="Y48" s="20"/>
      <c r="Z48" s="20"/>
      <c r="AA48" s="61"/>
      <c r="AI48" s="89">
        <f t="shared" si="20"/>
        <v>105</v>
      </c>
      <c r="AJ48" s="121">
        <f>VLOOKUP(AI48,'User Entries'!$A$78:$E$157,4,0)</f>
        <v>0</v>
      </c>
      <c r="AK48" s="88" t="e">
        <f t="shared" si="10"/>
        <v>#DIV/0!</v>
      </c>
      <c r="AL48" s="121" t="e">
        <f t="shared" si="21"/>
        <v>#DIV/0!</v>
      </c>
      <c r="AN48" s="163" t="e">
        <f t="shared" si="22"/>
        <v>#DIV/0!</v>
      </c>
      <c r="AO48" s="163" t="e">
        <f t="shared" si="27"/>
        <v>#DIV/0!</v>
      </c>
      <c r="AP48" s="163" t="e">
        <f t="shared" si="28"/>
        <v>#DIV/0!</v>
      </c>
      <c r="AQ48" s="163" t="e">
        <f t="shared" si="34"/>
        <v>#DIV/0!</v>
      </c>
      <c r="AR48" s="163" t="e">
        <f t="shared" si="30"/>
        <v>#DIV/0!</v>
      </c>
      <c r="AS48" s="163" t="e">
        <f t="shared" si="31"/>
        <v>#DIV/0!</v>
      </c>
      <c r="AT48" s="163" t="e">
        <f t="shared" si="32"/>
        <v>#DIV/0!</v>
      </c>
      <c r="AU48" s="163" t="e">
        <f t="shared" si="33"/>
        <v>#DIV/0!</v>
      </c>
      <c r="AX48" s="89" t="str">
        <f t="shared" si="11"/>
        <v>2007 Q2</v>
      </c>
      <c r="AY48" s="286" t="e">
        <f t="shared" si="12"/>
        <v>#DIV/0!</v>
      </c>
      <c r="AZ48" s="287" t="e">
        <f t="shared" si="13"/>
        <v>#DIV/0!</v>
      </c>
      <c r="BA48" s="287">
        <v>1</v>
      </c>
      <c r="BB48" s="287">
        <f t="shared" si="14"/>
        <v>1</v>
      </c>
      <c r="BC48" s="287">
        <f t="shared" si="15"/>
        <v>0</v>
      </c>
      <c r="BD48" s="284"/>
      <c r="BE48" s="287" t="str">
        <f t="shared" si="16"/>
        <v>2005 Q4</v>
      </c>
      <c r="BF48" s="287" t="e">
        <f t="shared" si="17"/>
        <v>#DIV/0!</v>
      </c>
      <c r="BG48" s="287" t="e">
        <f t="shared" si="18"/>
        <v>#DIV/0!</v>
      </c>
      <c r="BH48" s="287">
        <f>Summary_AttrorTotal!H45/Summary_AttrorTotal!J45</f>
        <v>1</v>
      </c>
      <c r="BI48" s="287">
        <f>Summary_AttrorTotal!I45/Summary_AttrorTotal!J45</f>
        <v>0</v>
      </c>
    </row>
    <row r="49" spans="1:61" s="17" customFormat="1">
      <c r="A49" s="89" t="str">
        <f>Tri_Paid_AttrorTot!A40</f>
        <v>2006 Q1</v>
      </c>
      <c r="B49" s="89" t="str">
        <f t="shared" si="0"/>
        <v>2014 Q1</v>
      </c>
      <c r="C49" s="208">
        <f>INDEX(Tri_Paid_AttrorTot!$B40:$CC40,1,MATCH(B49,$A$21:$A$100)-$P49)/unit</f>
        <v>1563.309</v>
      </c>
      <c r="D49" s="208">
        <f>INDEX(Tri_Paid_AttrorTot!$B40:$CC40,1,Tot_Acc_Per-$P49)/unit</f>
        <v>1563.309</v>
      </c>
      <c r="E49" s="87">
        <f t="shared" si="1"/>
        <v>0</v>
      </c>
      <c r="F49" s="87" t="e">
        <f>IF(AI49-FSR_M&gt;0,VLOOKUP((MATCH(LastFSR,$A$21:$A$100,1)-MATCH(A49,$A$21:$A$100,1))*3+3,$AI$21:$AU$100,5+MATCH(FSR_M,AN$16:$AU$16),0),VLOOKUP(3,$AI$21:$AU$100,5+MATCH((MATCH($D$16,$A$21:$A$100,1)-MATCH($A49,$A$21:$A$100,1))*3,$AN$16:$AU$16,1),0))*M49</f>
        <v>#DIV/0!</v>
      </c>
      <c r="G49" s="87" t="e">
        <f t="shared" si="2"/>
        <v>#DIV/0!</v>
      </c>
      <c r="H49" s="88" t="e">
        <f t="shared" si="3"/>
        <v>#DIV/0!</v>
      </c>
      <c r="J49" s="89" t="str">
        <f t="shared" si="4"/>
        <v>2006 Q1</v>
      </c>
      <c r="K49" s="87">
        <f t="shared" si="5"/>
        <v>1563.309</v>
      </c>
      <c r="L49" s="87" t="str">
        <f t="shared" si="6"/>
        <v/>
      </c>
      <c r="M49" s="279" t="e">
        <f t="shared" si="7"/>
        <v>#DIV/0!</v>
      </c>
      <c r="N49" s="87" t="e">
        <f t="shared" si="8"/>
        <v>#VALUE!</v>
      </c>
      <c r="O49" s="88" t="e">
        <f t="shared" si="9"/>
        <v>#VALUE!</v>
      </c>
      <c r="P49" s="172">
        <f t="shared" si="19"/>
        <v>28</v>
      </c>
      <c r="Q49" s="101"/>
      <c r="R49" s="60"/>
      <c r="S49" s="20"/>
      <c r="T49" s="20"/>
      <c r="U49" s="20"/>
      <c r="V49" s="20"/>
      <c r="W49" s="20"/>
      <c r="X49" s="20"/>
      <c r="Y49" s="20"/>
      <c r="Z49" s="20"/>
      <c r="AA49" s="61"/>
      <c r="AI49" s="89">
        <f t="shared" si="20"/>
        <v>102</v>
      </c>
      <c r="AJ49" s="121">
        <f>VLOOKUP(AI49,'User Entries'!$A$78:$E$157,4,0)</f>
        <v>0</v>
      </c>
      <c r="AK49" s="88" t="e">
        <f t="shared" si="10"/>
        <v>#DIV/0!</v>
      </c>
      <c r="AL49" s="121" t="e">
        <f t="shared" si="21"/>
        <v>#DIV/0!</v>
      </c>
      <c r="AN49" s="163" t="e">
        <f t="shared" si="22"/>
        <v>#DIV/0!</v>
      </c>
      <c r="AO49" s="163" t="e">
        <f t="shared" si="27"/>
        <v>#DIV/0!</v>
      </c>
      <c r="AP49" s="163" t="e">
        <f t="shared" si="28"/>
        <v>#DIV/0!</v>
      </c>
      <c r="AQ49" s="163" t="e">
        <f t="shared" si="34"/>
        <v>#DIV/0!</v>
      </c>
      <c r="AR49" s="163" t="e">
        <f t="shared" si="30"/>
        <v>#DIV/0!</v>
      </c>
      <c r="AS49" s="163" t="e">
        <f t="shared" si="31"/>
        <v>#DIV/0!</v>
      </c>
      <c r="AT49" s="163" t="e">
        <f t="shared" si="32"/>
        <v>#DIV/0!</v>
      </c>
      <c r="AU49" s="163" t="e">
        <f t="shared" si="33"/>
        <v>#DIV/0!</v>
      </c>
      <c r="AX49" s="89" t="str">
        <f t="shared" si="11"/>
        <v>2007 Q1</v>
      </c>
      <c r="AY49" s="286" t="e">
        <f t="shared" si="12"/>
        <v>#DIV/0!</v>
      </c>
      <c r="AZ49" s="287" t="e">
        <f t="shared" si="13"/>
        <v>#DIV/0!</v>
      </c>
      <c r="BA49" s="287">
        <v>1</v>
      </c>
      <c r="BB49" s="287">
        <f t="shared" si="14"/>
        <v>1</v>
      </c>
      <c r="BC49" s="287">
        <f t="shared" si="15"/>
        <v>0</v>
      </c>
      <c r="BD49" s="284"/>
      <c r="BE49" s="287" t="str">
        <f t="shared" si="16"/>
        <v>2006 Q1</v>
      </c>
      <c r="BF49" s="287" t="e">
        <f t="shared" si="17"/>
        <v>#DIV/0!</v>
      </c>
      <c r="BG49" s="287" t="e">
        <f t="shared" si="18"/>
        <v>#DIV/0!</v>
      </c>
      <c r="BH49" s="287">
        <f>Summary_AttrorTotal!H46/Summary_AttrorTotal!J46</f>
        <v>1</v>
      </c>
      <c r="BI49" s="287">
        <f>Summary_AttrorTotal!I46/Summary_AttrorTotal!J46</f>
        <v>0</v>
      </c>
    </row>
    <row r="50" spans="1:61" s="17" customFormat="1">
      <c r="A50" s="89" t="str">
        <f>Tri_Paid_AttrorTot!A41</f>
        <v>2006 Q2</v>
      </c>
      <c r="B50" s="89" t="str">
        <f t="shared" si="0"/>
        <v>2014 Q1</v>
      </c>
      <c r="C50" s="208">
        <f>INDEX(Tri_Paid_AttrorTot!$B41:$CC41,1,MATCH(B50,$A$21:$A$100)-$P50)/unit</f>
        <v>1637.9770000000001</v>
      </c>
      <c r="D50" s="208">
        <f>INDEX(Tri_Paid_AttrorTot!$B41:$CC41,1,Tot_Acc_Per-$P50)/unit</f>
        <v>1637.9770000000001</v>
      </c>
      <c r="E50" s="87">
        <f t="shared" si="1"/>
        <v>0</v>
      </c>
      <c r="F50" s="87" t="e">
        <f>IF(AI50-FSR_M&gt;0,VLOOKUP((MATCH(LastFSR,$A$21:$A$100,1)-MATCH(A50,$A$21:$A$100,1))*3+3,$AI$21:$AU$100,5+MATCH(FSR_M,AN$16:$AU$16),0),VLOOKUP(3,$AI$21:$AU$100,5+MATCH((MATCH($D$16,$A$21:$A$100,1)-MATCH($A50,$A$21:$A$100,1))*3,$AN$16:$AU$16,1),0))*M50</f>
        <v>#DIV/0!</v>
      </c>
      <c r="G50" s="87" t="e">
        <f t="shared" si="2"/>
        <v>#DIV/0!</v>
      </c>
      <c r="H50" s="88" t="e">
        <f t="shared" si="3"/>
        <v>#DIV/0!</v>
      </c>
      <c r="J50" s="89" t="str">
        <f t="shared" si="4"/>
        <v>2006 Q2</v>
      </c>
      <c r="K50" s="87">
        <f t="shared" si="5"/>
        <v>1637.9770000000001</v>
      </c>
      <c r="L50" s="87" t="str">
        <f t="shared" si="6"/>
        <v/>
      </c>
      <c r="M50" s="279" t="e">
        <f t="shared" si="7"/>
        <v>#DIV/0!</v>
      </c>
      <c r="N50" s="87" t="e">
        <f t="shared" si="8"/>
        <v>#VALUE!</v>
      </c>
      <c r="O50" s="88" t="e">
        <f t="shared" si="9"/>
        <v>#VALUE!</v>
      </c>
      <c r="P50" s="172">
        <f t="shared" si="19"/>
        <v>29</v>
      </c>
      <c r="Q50" s="103"/>
      <c r="R50" s="60"/>
      <c r="S50" s="20"/>
      <c r="T50" s="20"/>
      <c r="U50" s="20"/>
      <c r="V50" s="20"/>
      <c r="W50" s="20"/>
      <c r="X50" s="20"/>
      <c r="Y50" s="20"/>
      <c r="Z50" s="20"/>
      <c r="AA50" s="61"/>
      <c r="AI50" s="89">
        <f t="shared" si="20"/>
        <v>99</v>
      </c>
      <c r="AJ50" s="121">
        <f>VLOOKUP(AI50,'User Entries'!$A$78:$E$157,4,0)</f>
        <v>0</v>
      </c>
      <c r="AK50" s="88" t="e">
        <f t="shared" si="10"/>
        <v>#DIV/0!</v>
      </c>
      <c r="AL50" s="121" t="e">
        <f t="shared" si="21"/>
        <v>#DIV/0!</v>
      </c>
      <c r="AN50" s="163" t="e">
        <f t="shared" si="22"/>
        <v>#DIV/0!</v>
      </c>
      <c r="AO50" s="163" t="e">
        <f t="shared" si="27"/>
        <v>#DIV/0!</v>
      </c>
      <c r="AP50" s="163" t="e">
        <f t="shared" si="28"/>
        <v>#DIV/0!</v>
      </c>
      <c r="AQ50" s="163" t="e">
        <f t="shared" si="34"/>
        <v>#DIV/0!</v>
      </c>
      <c r="AR50" s="163" t="e">
        <f t="shared" si="30"/>
        <v>#DIV/0!</v>
      </c>
      <c r="AS50" s="163" t="e">
        <f t="shared" si="31"/>
        <v>#DIV/0!</v>
      </c>
      <c r="AT50" s="163" t="e">
        <f t="shared" si="32"/>
        <v>#DIV/0!</v>
      </c>
      <c r="AU50" s="163" t="e">
        <f t="shared" si="33"/>
        <v>#DIV/0!</v>
      </c>
      <c r="AX50" s="89" t="str">
        <f t="shared" si="11"/>
        <v>2006 Q4</v>
      </c>
      <c r="AY50" s="286" t="e">
        <f t="shared" si="12"/>
        <v>#DIV/0!</v>
      </c>
      <c r="AZ50" s="287" t="e">
        <f t="shared" si="13"/>
        <v>#DIV/0!</v>
      </c>
      <c r="BA50" s="287">
        <v>1</v>
      </c>
      <c r="BB50" s="287">
        <f t="shared" si="14"/>
        <v>1</v>
      </c>
      <c r="BC50" s="287">
        <f t="shared" si="15"/>
        <v>0</v>
      </c>
      <c r="BD50" s="284"/>
      <c r="BE50" s="287" t="str">
        <f t="shared" si="16"/>
        <v>2006 Q2</v>
      </c>
      <c r="BF50" s="287" t="e">
        <f t="shared" si="17"/>
        <v>#DIV/0!</v>
      </c>
      <c r="BG50" s="287" t="e">
        <f t="shared" si="18"/>
        <v>#DIV/0!</v>
      </c>
      <c r="BH50" s="287">
        <f>Summary_AttrorTotal!H47/Summary_AttrorTotal!J47</f>
        <v>1</v>
      </c>
      <c r="BI50" s="287">
        <f>Summary_AttrorTotal!I47/Summary_AttrorTotal!J47</f>
        <v>0</v>
      </c>
    </row>
    <row r="51" spans="1:61" s="17" customFormat="1">
      <c r="A51" s="89" t="str">
        <f>Tri_Paid_AttrorTot!A42</f>
        <v>2006 Q3</v>
      </c>
      <c r="B51" s="89" t="str">
        <f t="shared" si="0"/>
        <v>2014 Q1</v>
      </c>
      <c r="C51" s="208">
        <f>INDEX(Tri_Paid_AttrorTot!$B42:$CC42,1,MATCH(B51,$A$21:$A$100)-$P51)/unit</f>
        <v>1483.7940000000001</v>
      </c>
      <c r="D51" s="208">
        <f>INDEX(Tri_Paid_AttrorTot!$B42:$CC42,1,Tot_Acc_Per-$P51)/unit</f>
        <v>1483.7940000000001</v>
      </c>
      <c r="E51" s="87">
        <f t="shared" si="1"/>
        <v>0</v>
      </c>
      <c r="F51" s="87" t="e">
        <f>IF(AI51-FSR_M&gt;0,VLOOKUP((MATCH(LastFSR,$A$21:$A$100,1)-MATCH(A51,$A$21:$A$100,1))*3+3,$AI$21:$AU$100,5+MATCH(FSR_M,AN$16:$AU$16),0),VLOOKUP(3,$AI$21:$AU$100,5+MATCH((MATCH($D$16,$A$21:$A$100,1)-MATCH($A51,$A$21:$A$100,1))*3,$AN$16:$AU$16,1),0))*M51</f>
        <v>#DIV/0!</v>
      </c>
      <c r="G51" s="87" t="e">
        <f t="shared" si="2"/>
        <v>#DIV/0!</v>
      </c>
      <c r="H51" s="88" t="e">
        <f t="shared" si="3"/>
        <v>#DIV/0!</v>
      </c>
      <c r="J51" s="89" t="str">
        <f t="shared" si="4"/>
        <v>2006 Q3</v>
      </c>
      <c r="K51" s="87">
        <f t="shared" si="5"/>
        <v>1483.7940000000001</v>
      </c>
      <c r="L51" s="87" t="str">
        <f t="shared" si="6"/>
        <v/>
      </c>
      <c r="M51" s="279" t="e">
        <f t="shared" si="7"/>
        <v>#DIV/0!</v>
      </c>
      <c r="N51" s="87" t="e">
        <f t="shared" si="8"/>
        <v>#VALUE!</v>
      </c>
      <c r="O51" s="88" t="e">
        <f t="shared" si="9"/>
        <v>#VALUE!</v>
      </c>
      <c r="P51" s="172">
        <f t="shared" si="19"/>
        <v>30</v>
      </c>
      <c r="Q51" s="103"/>
      <c r="R51" s="60"/>
      <c r="S51" s="20"/>
      <c r="T51" s="20"/>
      <c r="U51" s="20"/>
      <c r="V51" s="20"/>
      <c r="W51" s="20"/>
      <c r="X51" s="20"/>
      <c r="Y51" s="20"/>
      <c r="Z51" s="20"/>
      <c r="AA51" s="61"/>
      <c r="AI51" s="89">
        <f t="shared" si="20"/>
        <v>96</v>
      </c>
      <c r="AJ51" s="121">
        <f>VLOOKUP(AI51,'User Entries'!$A$78:$E$157,4,0)</f>
        <v>0</v>
      </c>
      <c r="AK51" s="88" t="e">
        <f t="shared" si="10"/>
        <v>#DIV/0!</v>
      </c>
      <c r="AL51" s="121" t="e">
        <f t="shared" si="21"/>
        <v>#DIV/0!</v>
      </c>
      <c r="AN51" s="163" t="e">
        <f t="shared" si="22"/>
        <v>#DIV/0!</v>
      </c>
      <c r="AO51" s="163" t="e">
        <f t="shared" si="27"/>
        <v>#DIV/0!</v>
      </c>
      <c r="AP51" s="163" t="e">
        <f t="shared" si="28"/>
        <v>#DIV/0!</v>
      </c>
      <c r="AQ51" s="163" t="e">
        <f t="shared" si="34"/>
        <v>#DIV/0!</v>
      </c>
      <c r="AR51" s="163" t="e">
        <f t="shared" si="30"/>
        <v>#DIV/0!</v>
      </c>
      <c r="AS51" s="163" t="e">
        <f t="shared" si="31"/>
        <v>#DIV/0!</v>
      </c>
      <c r="AT51" s="163" t="e">
        <f t="shared" si="32"/>
        <v>#DIV/0!</v>
      </c>
      <c r="AU51" s="163" t="e">
        <f t="shared" si="33"/>
        <v>#DIV/0!</v>
      </c>
      <c r="AX51" s="89" t="str">
        <f t="shared" si="11"/>
        <v>2006 Q3</v>
      </c>
      <c r="AY51" s="286" t="e">
        <f t="shared" si="12"/>
        <v>#DIV/0!</v>
      </c>
      <c r="AZ51" s="287" t="e">
        <f t="shared" si="13"/>
        <v>#DIV/0!</v>
      </c>
      <c r="BA51" s="287">
        <v>1</v>
      </c>
      <c r="BB51" s="287">
        <f t="shared" si="14"/>
        <v>1</v>
      </c>
      <c r="BC51" s="287">
        <f t="shared" si="15"/>
        <v>0</v>
      </c>
      <c r="BD51" s="284"/>
      <c r="BE51" s="287" t="str">
        <f t="shared" si="16"/>
        <v>2006 Q3</v>
      </c>
      <c r="BF51" s="287" t="e">
        <f t="shared" si="17"/>
        <v>#DIV/0!</v>
      </c>
      <c r="BG51" s="287" t="e">
        <f t="shared" si="18"/>
        <v>#DIV/0!</v>
      </c>
      <c r="BH51" s="287">
        <f>Summary_AttrorTotal!H48/Summary_AttrorTotal!J48</f>
        <v>1</v>
      </c>
      <c r="BI51" s="287">
        <f>Summary_AttrorTotal!I48/Summary_AttrorTotal!J48</f>
        <v>0</v>
      </c>
    </row>
    <row r="52" spans="1:61" s="17" customFormat="1">
      <c r="A52" s="89" t="str">
        <f>Tri_Paid_AttrorTot!A43</f>
        <v>2006 Q4</v>
      </c>
      <c r="B52" s="89" t="str">
        <f t="shared" si="0"/>
        <v>2014 Q1</v>
      </c>
      <c r="C52" s="208">
        <f>INDEX(Tri_Paid_AttrorTot!$B43:$CC43,1,MATCH(B52,$A$21:$A$100)-$P52)/unit</f>
        <v>1783.798</v>
      </c>
      <c r="D52" s="208">
        <f>INDEX(Tri_Paid_AttrorTot!$B43:$CC43,1,Tot_Acc_Per-$P52)/unit</f>
        <v>1783.798</v>
      </c>
      <c r="E52" s="87">
        <f t="shared" si="1"/>
        <v>0</v>
      </c>
      <c r="F52" s="87" t="e">
        <f>IF(AI52-FSR_M&gt;0,VLOOKUP((MATCH(LastFSR,$A$21:$A$100,1)-MATCH(A52,$A$21:$A$100,1))*3+3,$AI$21:$AU$100,5+MATCH(FSR_M,AN$16:$AU$16),0),VLOOKUP(3,$AI$21:$AU$100,5+MATCH((MATCH($D$16,$A$21:$A$100,1)-MATCH($A52,$A$21:$A$100,1))*3,$AN$16:$AU$16,1),0))*M52</f>
        <v>#DIV/0!</v>
      </c>
      <c r="G52" s="87" t="e">
        <f t="shared" si="2"/>
        <v>#DIV/0!</v>
      </c>
      <c r="H52" s="88" t="e">
        <f t="shared" si="3"/>
        <v>#DIV/0!</v>
      </c>
      <c r="J52" s="89" t="str">
        <f t="shared" si="4"/>
        <v>2006 Q4</v>
      </c>
      <c r="K52" s="87">
        <f t="shared" si="5"/>
        <v>1783.798</v>
      </c>
      <c r="L52" s="87" t="str">
        <f t="shared" si="6"/>
        <v/>
      </c>
      <c r="M52" s="279" t="e">
        <f t="shared" si="7"/>
        <v>#DIV/0!</v>
      </c>
      <c r="N52" s="87" t="e">
        <f t="shared" si="8"/>
        <v>#VALUE!</v>
      </c>
      <c r="O52" s="88" t="e">
        <f t="shared" si="9"/>
        <v>#VALUE!</v>
      </c>
      <c r="P52" s="172">
        <f t="shared" si="19"/>
        <v>31</v>
      </c>
      <c r="Q52" s="101"/>
      <c r="R52" s="83"/>
      <c r="S52" s="84"/>
      <c r="T52" s="84"/>
      <c r="U52" s="84"/>
      <c r="V52" s="84"/>
      <c r="W52" s="84"/>
      <c r="X52" s="84"/>
      <c r="Y52" s="84"/>
      <c r="Z52" s="84"/>
      <c r="AA52" s="85"/>
      <c r="AI52" s="89">
        <f t="shared" si="20"/>
        <v>93</v>
      </c>
      <c r="AJ52" s="121">
        <f>VLOOKUP(AI52,'User Entries'!$A$78:$E$157,4,0)</f>
        <v>0</v>
      </c>
      <c r="AK52" s="88" t="e">
        <f t="shared" si="10"/>
        <v>#DIV/0!</v>
      </c>
      <c r="AL52" s="121" t="e">
        <f t="shared" si="21"/>
        <v>#DIV/0!</v>
      </c>
      <c r="AN52" s="163" t="e">
        <f t="shared" si="22"/>
        <v>#DIV/0!</v>
      </c>
      <c r="AO52" s="163" t="e">
        <f t="shared" si="27"/>
        <v>#DIV/0!</v>
      </c>
      <c r="AP52" s="163" t="e">
        <f t="shared" si="28"/>
        <v>#DIV/0!</v>
      </c>
      <c r="AQ52" s="163" t="e">
        <f t="shared" si="34"/>
        <v>#DIV/0!</v>
      </c>
      <c r="AR52" s="163" t="e">
        <f t="shared" si="30"/>
        <v>#DIV/0!</v>
      </c>
      <c r="AS52" s="163" t="e">
        <f t="shared" si="31"/>
        <v>#DIV/0!</v>
      </c>
      <c r="AT52" s="163" t="e">
        <f t="shared" si="32"/>
        <v>#DIV/0!</v>
      </c>
      <c r="AU52" s="163" t="e">
        <f t="shared" si="33"/>
        <v>#DIV/0!</v>
      </c>
      <c r="AX52" s="89" t="str">
        <f t="shared" si="11"/>
        <v>2006 Q2</v>
      </c>
      <c r="AY52" s="286" t="e">
        <f t="shared" si="12"/>
        <v>#DIV/0!</v>
      </c>
      <c r="AZ52" s="287" t="e">
        <f t="shared" si="13"/>
        <v>#DIV/0!</v>
      </c>
      <c r="BA52" s="287">
        <v>1</v>
      </c>
      <c r="BB52" s="287">
        <f t="shared" si="14"/>
        <v>1</v>
      </c>
      <c r="BC52" s="287">
        <f t="shared" si="15"/>
        <v>0</v>
      </c>
      <c r="BD52" s="284"/>
      <c r="BE52" s="287" t="str">
        <f t="shared" si="16"/>
        <v>2006 Q4</v>
      </c>
      <c r="BF52" s="287" t="e">
        <f t="shared" si="17"/>
        <v>#DIV/0!</v>
      </c>
      <c r="BG52" s="287" t="e">
        <f t="shared" si="18"/>
        <v>#DIV/0!</v>
      </c>
      <c r="BH52" s="287">
        <f>Summary_AttrorTotal!H49/Summary_AttrorTotal!J49</f>
        <v>1</v>
      </c>
      <c r="BI52" s="287">
        <f>Summary_AttrorTotal!I49/Summary_AttrorTotal!J49</f>
        <v>0</v>
      </c>
    </row>
    <row r="53" spans="1:61" s="17" customFormat="1">
      <c r="A53" s="89" t="str">
        <f>Tri_Paid_AttrorTot!A44</f>
        <v>2007 Q1</v>
      </c>
      <c r="B53" s="89" t="str">
        <f t="shared" si="0"/>
        <v>2014 Q1</v>
      </c>
      <c r="C53" s="208">
        <f>INDEX(Tri_Paid_AttrorTot!$B44:$CC44,1,MATCH(B53,$A$21:$A$100)-$P53)/unit</f>
        <v>1867.615</v>
      </c>
      <c r="D53" s="208">
        <f>INDEX(Tri_Paid_AttrorTot!$B44:$CC44,1,Tot_Acc_Per-$P53)/unit</f>
        <v>1867.615</v>
      </c>
      <c r="E53" s="87">
        <f t="shared" ref="E53:E80" si="35">D53-C53</f>
        <v>0</v>
      </c>
      <c r="F53" s="87" t="e">
        <f>IF(AI53-FSR_M&gt;0,VLOOKUP((MATCH(LastFSR,$A$21:$A$100,1)-MATCH(A53,$A$21:$A$100,1))*3+3,$AI$21:$AU$100,5+MATCH(FSR_M,AN$16:$AU$16),0),VLOOKUP(3,$AI$21:$AU$100,5+MATCH((MATCH($D$16,$A$21:$A$100,1)-MATCH($A53,$A$21:$A$100,1))*3,$AN$16:$AU$16,1),0))*M53</f>
        <v>#DIV/0!</v>
      </c>
      <c r="G53" s="87" t="e">
        <f t="shared" ref="G53:G80" si="36">E53-F53</f>
        <v>#DIV/0!</v>
      </c>
      <c r="H53" s="88" t="e">
        <f t="shared" si="3"/>
        <v>#DIV/0!</v>
      </c>
      <c r="J53" s="89" t="str">
        <f t="shared" ref="J53:J80" si="37">A53</f>
        <v>2007 Q1</v>
      </c>
      <c r="K53" s="87">
        <f t="shared" ref="K53:K80" si="38">D53</f>
        <v>1867.615</v>
      </c>
      <c r="L53" s="87" t="str">
        <f t="shared" ref="L53:L80" si="39">IF(ISERROR(M53),"",K53/AK53)</f>
        <v/>
      </c>
      <c r="M53" s="279" t="e">
        <f t="shared" ref="M53:M80" si="40">C53/VLOOKUP(IF((AI53-FSR_M)&gt;0,AI53-FSR_M,3),$AI$21:$AL$100,3,0)</f>
        <v>#DIV/0!</v>
      </c>
      <c r="N53" s="87" t="e">
        <f t="shared" ref="N53:N80" si="41">L53-M53</f>
        <v>#VALUE!</v>
      </c>
      <c r="O53" s="88" t="e">
        <f t="shared" ref="O53:O80" si="42">IF(N53=0,0,N53/M53)</f>
        <v>#VALUE!</v>
      </c>
      <c r="P53" s="172">
        <f t="shared" si="19"/>
        <v>32</v>
      </c>
      <c r="Q53" s="103"/>
      <c r="R53" s="60"/>
      <c r="S53" s="20"/>
      <c r="T53" s="20"/>
      <c r="U53" s="20"/>
      <c r="V53" s="20"/>
      <c r="W53" s="20"/>
      <c r="X53" s="20"/>
      <c r="Y53" s="20"/>
      <c r="Z53" s="20"/>
      <c r="AA53" s="61"/>
      <c r="AI53" s="89">
        <f t="shared" si="20"/>
        <v>90</v>
      </c>
      <c r="AJ53" s="121">
        <f>VLOOKUP(AI53,'User Entries'!$A$78:$E$157,4,0)</f>
        <v>0</v>
      </c>
      <c r="AK53" s="88" t="e">
        <f t="shared" ref="AK53:AK84" si="43">1/AJ53</f>
        <v>#DIV/0!</v>
      </c>
      <c r="AL53" s="121" t="e">
        <f t="shared" si="21"/>
        <v>#DIV/0!</v>
      </c>
      <c r="AN53" s="163" t="e">
        <f t="shared" si="22"/>
        <v>#DIV/0!</v>
      </c>
      <c r="AO53" s="163" t="e">
        <f t="shared" si="27"/>
        <v>#DIV/0!</v>
      </c>
      <c r="AP53" s="163" t="e">
        <f t="shared" si="28"/>
        <v>#DIV/0!</v>
      </c>
      <c r="AQ53" s="163" t="e">
        <f t="shared" si="34"/>
        <v>#DIV/0!</v>
      </c>
      <c r="AR53" s="163" t="e">
        <f t="shared" si="30"/>
        <v>#DIV/0!</v>
      </c>
      <c r="AS53" s="163" t="e">
        <f t="shared" si="31"/>
        <v>#DIV/0!</v>
      </c>
      <c r="AT53" s="163" t="e">
        <f t="shared" si="32"/>
        <v>#DIV/0!</v>
      </c>
      <c r="AU53" s="163" t="e">
        <f t="shared" si="33"/>
        <v>#DIV/0!</v>
      </c>
      <c r="AX53" s="89" t="str">
        <f t="shared" ref="AX53:AX84" si="44">IF(ISERROR(A54),"",INDEX($A$21:$A$100,Tot_Acc_Per-P53-1,1))</f>
        <v>2006 Q1</v>
      </c>
      <c r="AY53" s="286" t="e">
        <f t="shared" ref="AY53:AY84" si="45">VLOOKUP(AX53,$BE$21:$BG$100,2,0)</f>
        <v>#DIV/0!</v>
      </c>
      <c r="AZ53" s="287" t="e">
        <f t="shared" ref="AZ53:AZ84" si="46">VLOOKUP(AX53,$BE$21:$BG$100,3,0)</f>
        <v>#DIV/0!</v>
      </c>
      <c r="BA53" s="287">
        <v>1</v>
      </c>
      <c r="BB53" s="287">
        <f t="shared" ref="BB53:BB84" si="47">VLOOKUP(AX53,$BE$21:$BI$100,4,0)</f>
        <v>1</v>
      </c>
      <c r="BC53" s="287">
        <f t="shared" ref="BC53:BC84" si="48">VLOOKUP(AX53,$BE$21:$BI$100,5,0)</f>
        <v>0</v>
      </c>
      <c r="BD53" s="284"/>
      <c r="BE53" s="287" t="str">
        <f t="shared" ref="BE53:BE84" si="49">A53</f>
        <v>2007 Q1</v>
      </c>
      <c r="BF53" s="287" t="e">
        <f t="shared" ref="BF53:BF84" si="50">D53/M53</f>
        <v>#DIV/0!</v>
      </c>
      <c r="BG53" s="287" t="e">
        <f t="shared" ref="BG53:BG84" si="51">(C53+F53)/M53</f>
        <v>#DIV/0!</v>
      </c>
      <c r="BH53" s="287">
        <f>Summary_AttrorTotal!H50/Summary_AttrorTotal!J50</f>
        <v>1</v>
      </c>
      <c r="BI53" s="287">
        <f>Summary_AttrorTotal!I50/Summary_AttrorTotal!J50</f>
        <v>0</v>
      </c>
    </row>
    <row r="54" spans="1:61" s="17" customFormat="1">
      <c r="A54" s="89" t="str">
        <f>Tri_Paid_AttrorTot!A45</f>
        <v>2007 Q2</v>
      </c>
      <c r="B54" s="89" t="str">
        <f t="shared" si="0"/>
        <v>2014 Q1</v>
      </c>
      <c r="C54" s="208">
        <f>INDEX(Tri_Paid_AttrorTot!$B45:$CC45,1,MATCH(B54,$A$21:$A$100)-$P54)/unit</f>
        <v>2334.9</v>
      </c>
      <c r="D54" s="208">
        <f>INDEX(Tri_Paid_AttrorTot!$B45:$CC45,1,Tot_Acc_Per-$P54)/unit</f>
        <v>2334.9</v>
      </c>
      <c r="E54" s="87">
        <f t="shared" si="35"/>
        <v>0</v>
      </c>
      <c r="F54" s="87" t="e">
        <f>IF(AI54-FSR_M&gt;0,VLOOKUP((MATCH(LastFSR,$A$21:$A$100,1)-MATCH(A54,$A$21:$A$100,1))*3+3,$AI$21:$AU$100,5+MATCH(FSR_M,AN$16:$AU$16),0),VLOOKUP(3,$AI$21:$AU$100,5+MATCH((MATCH($D$16,$A$21:$A$100,1)-MATCH($A54,$A$21:$A$100,1))*3,$AN$16:$AU$16,1),0))*M54</f>
        <v>#DIV/0!</v>
      </c>
      <c r="G54" s="87" t="e">
        <f t="shared" si="36"/>
        <v>#DIV/0!</v>
      </c>
      <c r="H54" s="88" t="e">
        <f t="shared" si="3"/>
        <v>#DIV/0!</v>
      </c>
      <c r="J54" s="89" t="str">
        <f t="shared" si="37"/>
        <v>2007 Q2</v>
      </c>
      <c r="K54" s="87">
        <f t="shared" si="38"/>
        <v>2334.9</v>
      </c>
      <c r="L54" s="87" t="str">
        <f t="shared" si="39"/>
        <v/>
      </c>
      <c r="M54" s="279" t="e">
        <f t="shared" si="40"/>
        <v>#DIV/0!</v>
      </c>
      <c r="N54" s="87" t="e">
        <f t="shared" si="41"/>
        <v>#VALUE!</v>
      </c>
      <c r="O54" s="88" t="e">
        <f t="shared" si="42"/>
        <v>#VALUE!</v>
      </c>
      <c r="P54" s="172">
        <f t="shared" ref="P54:P108" si="52">P53+1</f>
        <v>33</v>
      </c>
      <c r="Q54" s="54"/>
      <c r="R54" s="91"/>
      <c r="S54" s="92"/>
      <c r="T54" s="20"/>
      <c r="U54" s="20"/>
      <c r="V54" s="20"/>
      <c r="W54" s="20"/>
      <c r="X54" s="20"/>
      <c r="Y54" s="20"/>
      <c r="Z54" s="20"/>
      <c r="AA54" s="61"/>
      <c r="AI54" s="89">
        <f t="shared" ref="AI54:AI85" si="53">AI53-3</f>
        <v>87</v>
      </c>
      <c r="AJ54" s="121">
        <f>VLOOKUP(AI54,'User Entries'!$A$78:$E$157,4,0)</f>
        <v>0</v>
      </c>
      <c r="AK54" s="88" t="e">
        <f t="shared" si="43"/>
        <v>#DIV/0!</v>
      </c>
      <c r="AL54" s="121" t="e">
        <f t="shared" ref="AL54:AL85" si="54">AJ54/AJ53</f>
        <v>#DIV/0!</v>
      </c>
      <c r="AN54" s="163" t="e">
        <f t="shared" ref="AN54:AN85" si="55">AK53-AK54</f>
        <v>#DIV/0!</v>
      </c>
      <c r="AO54" s="163" t="e">
        <f t="shared" si="27"/>
        <v>#DIV/0!</v>
      </c>
      <c r="AP54" s="163" t="e">
        <f t="shared" si="28"/>
        <v>#DIV/0!</v>
      </c>
      <c r="AQ54" s="163" t="e">
        <f t="shared" si="34"/>
        <v>#DIV/0!</v>
      </c>
      <c r="AR54" s="163" t="e">
        <f t="shared" si="30"/>
        <v>#DIV/0!</v>
      </c>
      <c r="AS54" s="163" t="e">
        <f t="shared" si="31"/>
        <v>#DIV/0!</v>
      </c>
      <c r="AT54" s="163" t="e">
        <f t="shared" si="32"/>
        <v>#DIV/0!</v>
      </c>
      <c r="AU54" s="163" t="e">
        <f t="shared" si="33"/>
        <v>#DIV/0!</v>
      </c>
      <c r="AX54" s="89" t="str">
        <f t="shared" si="44"/>
        <v>2005 Q4</v>
      </c>
      <c r="AY54" s="286" t="e">
        <f t="shared" si="45"/>
        <v>#DIV/0!</v>
      </c>
      <c r="AZ54" s="287" t="e">
        <f t="shared" si="46"/>
        <v>#DIV/0!</v>
      </c>
      <c r="BA54" s="287">
        <v>1</v>
      </c>
      <c r="BB54" s="287">
        <f t="shared" si="47"/>
        <v>1</v>
      </c>
      <c r="BC54" s="287">
        <f t="shared" si="48"/>
        <v>0</v>
      </c>
      <c r="BD54" s="284"/>
      <c r="BE54" s="287" t="str">
        <f t="shared" si="49"/>
        <v>2007 Q2</v>
      </c>
      <c r="BF54" s="287" t="e">
        <f t="shared" si="50"/>
        <v>#DIV/0!</v>
      </c>
      <c r="BG54" s="287" t="e">
        <f t="shared" si="51"/>
        <v>#DIV/0!</v>
      </c>
      <c r="BH54" s="287">
        <f>Summary_AttrorTotal!H51/Summary_AttrorTotal!J51</f>
        <v>1</v>
      </c>
      <c r="BI54" s="287">
        <f>Summary_AttrorTotal!I51/Summary_AttrorTotal!J51</f>
        <v>0</v>
      </c>
    </row>
    <row r="55" spans="1:61" s="17" customFormat="1">
      <c r="A55" s="89" t="str">
        <f>Tri_Paid_AttrorTot!A46</f>
        <v>2007 Q3</v>
      </c>
      <c r="B55" s="89" t="str">
        <f t="shared" si="0"/>
        <v>2014 Q1</v>
      </c>
      <c r="C55" s="208">
        <f>INDEX(Tri_Paid_AttrorTot!$B46:$CC46,1,MATCH(B55,$A$21:$A$100)-$P55)/unit</f>
        <v>2378.9</v>
      </c>
      <c r="D55" s="208">
        <f>INDEX(Tri_Paid_AttrorTot!$B46:$CC46,1,Tot_Acc_Per-$P55)/unit</f>
        <v>2379.4</v>
      </c>
      <c r="E55" s="87">
        <f t="shared" si="35"/>
        <v>0.5</v>
      </c>
      <c r="F55" s="87" t="e">
        <f>IF(AI55-FSR_M&gt;0,VLOOKUP((MATCH(LastFSR,$A$21:$A$100,1)-MATCH(A55,$A$21:$A$100,1))*3+3,$AI$21:$AU$100,5+MATCH(FSR_M,AN$16:$AU$16),0),VLOOKUP(3,$AI$21:$AU$100,5+MATCH((MATCH($D$16,$A$21:$A$100,1)-MATCH($A55,$A$21:$A$100,1))*3,$AN$16:$AU$16,1),0))*M55</f>
        <v>#DIV/0!</v>
      </c>
      <c r="G55" s="87" t="e">
        <f t="shared" si="36"/>
        <v>#DIV/0!</v>
      </c>
      <c r="H55" s="88" t="e">
        <f t="shared" si="3"/>
        <v>#DIV/0!</v>
      </c>
      <c r="J55" s="89" t="str">
        <f t="shared" si="37"/>
        <v>2007 Q3</v>
      </c>
      <c r="K55" s="87">
        <f t="shared" si="38"/>
        <v>2379.4</v>
      </c>
      <c r="L55" s="87" t="str">
        <f t="shared" si="39"/>
        <v/>
      </c>
      <c r="M55" s="279" t="e">
        <f t="shared" si="40"/>
        <v>#DIV/0!</v>
      </c>
      <c r="N55" s="87" t="e">
        <f t="shared" si="41"/>
        <v>#VALUE!</v>
      </c>
      <c r="O55" s="88" t="e">
        <f t="shared" si="42"/>
        <v>#VALUE!</v>
      </c>
      <c r="P55" s="172">
        <f t="shared" si="52"/>
        <v>34</v>
      </c>
      <c r="Q55" s="54"/>
      <c r="R55" s="166"/>
      <c r="S55" s="167"/>
      <c r="T55" s="20"/>
      <c r="U55" s="20"/>
      <c r="V55" s="20"/>
      <c r="W55" s="20"/>
      <c r="X55" s="20"/>
      <c r="Y55" s="20"/>
      <c r="Z55" s="20"/>
      <c r="AA55" s="61"/>
      <c r="AI55" s="89">
        <f t="shared" si="53"/>
        <v>84</v>
      </c>
      <c r="AJ55" s="121">
        <f>VLOOKUP(AI55,'User Entries'!$A$78:$E$157,4,0)</f>
        <v>0</v>
      </c>
      <c r="AK55" s="88" t="e">
        <f t="shared" si="43"/>
        <v>#DIV/0!</v>
      </c>
      <c r="AL55" s="121" t="e">
        <f t="shared" si="54"/>
        <v>#DIV/0!</v>
      </c>
      <c r="AN55" s="163" t="e">
        <f t="shared" si="55"/>
        <v>#DIV/0!</v>
      </c>
      <c r="AO55" s="163" t="e">
        <f t="shared" ref="AO55:AO86" si="56">AK53-AK55</f>
        <v>#DIV/0!</v>
      </c>
      <c r="AP55" s="163" t="e">
        <f t="shared" si="28"/>
        <v>#DIV/0!</v>
      </c>
      <c r="AQ55" s="163" t="e">
        <f t="shared" si="34"/>
        <v>#DIV/0!</v>
      </c>
      <c r="AR55" s="163" t="e">
        <f t="shared" si="30"/>
        <v>#DIV/0!</v>
      </c>
      <c r="AS55" s="163" t="e">
        <f t="shared" si="31"/>
        <v>#DIV/0!</v>
      </c>
      <c r="AT55" s="163" t="e">
        <f t="shared" si="32"/>
        <v>#DIV/0!</v>
      </c>
      <c r="AU55" s="163" t="e">
        <f t="shared" si="33"/>
        <v>#DIV/0!</v>
      </c>
      <c r="AX55" s="89" t="str">
        <f t="shared" si="44"/>
        <v>2005 Q3</v>
      </c>
      <c r="AY55" s="286" t="e">
        <f t="shared" si="45"/>
        <v>#DIV/0!</v>
      </c>
      <c r="AZ55" s="287" t="e">
        <f t="shared" si="46"/>
        <v>#DIV/0!</v>
      </c>
      <c r="BA55" s="287">
        <v>1</v>
      </c>
      <c r="BB55" s="287">
        <f t="shared" si="47"/>
        <v>1</v>
      </c>
      <c r="BC55" s="287">
        <f t="shared" si="48"/>
        <v>0</v>
      </c>
      <c r="BD55" s="284"/>
      <c r="BE55" s="287" t="str">
        <f t="shared" si="49"/>
        <v>2007 Q3</v>
      </c>
      <c r="BF55" s="287" t="e">
        <f t="shared" si="50"/>
        <v>#DIV/0!</v>
      </c>
      <c r="BG55" s="287" t="e">
        <f t="shared" si="51"/>
        <v>#DIV/0!</v>
      </c>
      <c r="BH55" s="287">
        <f>Summary_AttrorTotal!H52/Summary_AttrorTotal!J52</f>
        <v>1</v>
      </c>
      <c r="BI55" s="287">
        <f>Summary_AttrorTotal!I52/Summary_AttrorTotal!J52</f>
        <v>0</v>
      </c>
    </row>
    <row r="56" spans="1:61" s="17" customFormat="1">
      <c r="A56" s="89" t="str">
        <f>Tri_Paid_AttrorTot!A47</f>
        <v>2007 Q4</v>
      </c>
      <c r="B56" s="89" t="str">
        <f t="shared" si="0"/>
        <v>2014 Q1</v>
      </c>
      <c r="C56" s="208">
        <f>INDEX(Tri_Paid_AttrorTot!$B47:$CC47,1,MATCH(B56,$A$21:$A$100)-$P56)/unit</f>
        <v>3098.6379999999999</v>
      </c>
      <c r="D56" s="208">
        <f>INDEX(Tri_Paid_AttrorTot!$B47:$CC47,1,Tot_Acc_Per-$P56)/unit</f>
        <v>3098.6379999999999</v>
      </c>
      <c r="E56" s="87">
        <f t="shared" si="35"/>
        <v>0</v>
      </c>
      <c r="F56" s="87" t="e">
        <f>IF(AI56-FSR_M&gt;0,VLOOKUP((MATCH(LastFSR,$A$21:$A$100,1)-MATCH(A56,$A$21:$A$100,1))*3+3,$AI$21:$AU$100,5+MATCH(FSR_M,AN$16:$AU$16),0),VLOOKUP(3,$AI$21:$AU$100,5+MATCH((MATCH($D$16,$A$21:$A$100,1)-MATCH($A56,$A$21:$A$100,1))*3,$AN$16:$AU$16,1),0))*M56</f>
        <v>#DIV/0!</v>
      </c>
      <c r="G56" s="87" t="e">
        <f t="shared" si="36"/>
        <v>#DIV/0!</v>
      </c>
      <c r="H56" s="88" t="e">
        <f t="shared" si="3"/>
        <v>#DIV/0!</v>
      </c>
      <c r="J56" s="89" t="str">
        <f t="shared" si="37"/>
        <v>2007 Q4</v>
      </c>
      <c r="K56" s="87">
        <f t="shared" si="38"/>
        <v>3098.6379999999999</v>
      </c>
      <c r="L56" s="87" t="str">
        <f t="shared" si="39"/>
        <v/>
      </c>
      <c r="M56" s="279" t="e">
        <f t="shared" si="40"/>
        <v>#DIV/0!</v>
      </c>
      <c r="N56" s="87" t="e">
        <f t="shared" si="41"/>
        <v>#VALUE!</v>
      </c>
      <c r="O56" s="88" t="e">
        <f t="shared" si="42"/>
        <v>#VALUE!</v>
      </c>
      <c r="P56" s="172">
        <f t="shared" si="52"/>
        <v>35</v>
      </c>
      <c r="R56" s="166"/>
      <c r="S56" s="167"/>
      <c r="T56" s="20"/>
      <c r="U56" s="20"/>
      <c r="V56" s="20"/>
      <c r="W56" s="20"/>
      <c r="X56" s="20"/>
      <c r="Y56" s="20"/>
      <c r="Z56" s="20"/>
      <c r="AA56" s="61"/>
      <c r="AI56" s="89">
        <f t="shared" si="53"/>
        <v>81</v>
      </c>
      <c r="AJ56" s="121">
        <f>VLOOKUP(AI56,'User Entries'!$A$78:$E$157,4,0)</f>
        <v>0</v>
      </c>
      <c r="AK56" s="88" t="e">
        <f t="shared" si="43"/>
        <v>#DIV/0!</v>
      </c>
      <c r="AL56" s="121" t="e">
        <f t="shared" si="54"/>
        <v>#DIV/0!</v>
      </c>
      <c r="AN56" s="163" t="e">
        <f t="shared" si="55"/>
        <v>#DIV/0!</v>
      </c>
      <c r="AO56" s="163" t="e">
        <f t="shared" si="56"/>
        <v>#DIV/0!</v>
      </c>
      <c r="AP56" s="163" t="e">
        <f t="shared" ref="AP56:AP87" si="57">AK53-AK56</f>
        <v>#DIV/0!</v>
      </c>
      <c r="AQ56" s="163" t="e">
        <f t="shared" si="34"/>
        <v>#DIV/0!</v>
      </c>
      <c r="AR56" s="163" t="e">
        <f t="shared" si="30"/>
        <v>#DIV/0!</v>
      </c>
      <c r="AS56" s="163" t="e">
        <f t="shared" si="31"/>
        <v>#DIV/0!</v>
      </c>
      <c r="AT56" s="163" t="e">
        <f t="shared" si="32"/>
        <v>#DIV/0!</v>
      </c>
      <c r="AU56" s="163" t="e">
        <f t="shared" si="33"/>
        <v>#DIV/0!</v>
      </c>
      <c r="AX56" s="89" t="str">
        <f t="shared" si="44"/>
        <v>2005 Q2</v>
      </c>
      <c r="AY56" s="286" t="e">
        <f t="shared" si="45"/>
        <v>#DIV/0!</v>
      </c>
      <c r="AZ56" s="287" t="e">
        <f t="shared" si="46"/>
        <v>#DIV/0!</v>
      </c>
      <c r="BA56" s="287">
        <v>1</v>
      </c>
      <c r="BB56" s="287">
        <f t="shared" si="47"/>
        <v>1</v>
      </c>
      <c r="BC56" s="287">
        <f t="shared" si="48"/>
        <v>0</v>
      </c>
      <c r="BD56" s="284"/>
      <c r="BE56" s="287" t="str">
        <f t="shared" si="49"/>
        <v>2007 Q4</v>
      </c>
      <c r="BF56" s="287" t="e">
        <f t="shared" si="50"/>
        <v>#DIV/0!</v>
      </c>
      <c r="BG56" s="287" t="e">
        <f t="shared" si="51"/>
        <v>#DIV/0!</v>
      </c>
      <c r="BH56" s="287">
        <f>Summary_AttrorTotal!H53/Summary_AttrorTotal!J53</f>
        <v>1</v>
      </c>
      <c r="BI56" s="287">
        <f>Summary_AttrorTotal!I53/Summary_AttrorTotal!J53</f>
        <v>0</v>
      </c>
    </row>
    <row r="57" spans="1:61" s="17" customFormat="1">
      <c r="A57" s="89" t="str">
        <f>Tri_Paid_AttrorTot!A48</f>
        <v>2008 Q1</v>
      </c>
      <c r="B57" s="89" t="str">
        <f t="shared" si="0"/>
        <v>2014 Q1</v>
      </c>
      <c r="C57" s="208">
        <f>INDEX(Tri_Paid_AttrorTot!$B48:$CC48,1,MATCH(B57,$A$21:$A$100)-$P57)/unit</f>
        <v>2352.5169999999998</v>
      </c>
      <c r="D57" s="208">
        <f>INDEX(Tri_Paid_AttrorTot!$B48:$CC48,1,Tot_Acc_Per-$P57)/unit</f>
        <v>2352.5169999999998</v>
      </c>
      <c r="E57" s="87">
        <f t="shared" si="35"/>
        <v>0</v>
      </c>
      <c r="F57" s="87" t="e">
        <f>IF(AI57-FSR_M&gt;0,VLOOKUP((MATCH(LastFSR,$A$21:$A$100,1)-MATCH(A57,$A$21:$A$100,1))*3+3,$AI$21:$AU$100,5+MATCH(FSR_M,AN$16:$AU$16),0),VLOOKUP(3,$AI$21:$AU$100,5+MATCH((MATCH($D$16,$A$21:$A$100,1)-MATCH($A57,$A$21:$A$100,1))*3,$AN$16:$AU$16,1),0))*M57</f>
        <v>#DIV/0!</v>
      </c>
      <c r="G57" s="87" t="e">
        <f t="shared" si="36"/>
        <v>#DIV/0!</v>
      </c>
      <c r="H57" s="88" t="e">
        <f t="shared" si="3"/>
        <v>#DIV/0!</v>
      </c>
      <c r="J57" s="89" t="str">
        <f t="shared" si="37"/>
        <v>2008 Q1</v>
      </c>
      <c r="K57" s="87">
        <f t="shared" si="38"/>
        <v>2352.5169999999998</v>
      </c>
      <c r="L57" s="87" t="str">
        <f t="shared" si="39"/>
        <v/>
      </c>
      <c r="M57" s="279" t="e">
        <f t="shared" si="40"/>
        <v>#DIV/0!</v>
      </c>
      <c r="N57" s="87" t="e">
        <f t="shared" si="41"/>
        <v>#VALUE!</v>
      </c>
      <c r="O57" s="88" t="e">
        <f t="shared" si="42"/>
        <v>#VALUE!</v>
      </c>
      <c r="P57" s="172">
        <f t="shared" si="52"/>
        <v>36</v>
      </c>
      <c r="R57" s="166"/>
      <c r="S57" s="167"/>
      <c r="T57" s="20"/>
      <c r="U57" s="20"/>
      <c r="V57" s="20"/>
      <c r="W57" s="20"/>
      <c r="X57" s="20"/>
      <c r="Y57" s="20"/>
      <c r="Z57" s="20"/>
      <c r="AA57" s="61"/>
      <c r="AI57" s="89">
        <f t="shared" si="53"/>
        <v>78</v>
      </c>
      <c r="AJ57" s="121">
        <f>VLOOKUP(AI57,'User Entries'!$A$78:$E$157,4,0)</f>
        <v>0</v>
      </c>
      <c r="AK57" s="88" t="e">
        <f t="shared" si="43"/>
        <v>#DIV/0!</v>
      </c>
      <c r="AL57" s="121" t="e">
        <f t="shared" si="54"/>
        <v>#DIV/0!</v>
      </c>
      <c r="AN57" s="163" t="e">
        <f t="shared" si="55"/>
        <v>#DIV/0!</v>
      </c>
      <c r="AO57" s="163" t="e">
        <f t="shared" si="56"/>
        <v>#DIV/0!</v>
      </c>
      <c r="AP57" s="163" t="e">
        <f t="shared" si="57"/>
        <v>#DIV/0!</v>
      </c>
      <c r="AQ57" s="163" t="e">
        <f t="shared" si="34"/>
        <v>#DIV/0!</v>
      </c>
      <c r="AR57" s="163" t="e">
        <f t="shared" si="30"/>
        <v>#DIV/0!</v>
      </c>
      <c r="AS57" s="163" t="e">
        <f t="shared" si="31"/>
        <v>#DIV/0!</v>
      </c>
      <c r="AT57" s="163" t="e">
        <f t="shared" si="32"/>
        <v>#DIV/0!</v>
      </c>
      <c r="AU57" s="163" t="e">
        <f t="shared" si="33"/>
        <v>#DIV/0!</v>
      </c>
      <c r="AX57" s="89" t="str">
        <f t="shared" si="44"/>
        <v>2005 Q1</v>
      </c>
      <c r="AY57" s="286" t="e">
        <f t="shared" si="45"/>
        <v>#DIV/0!</v>
      </c>
      <c r="AZ57" s="287" t="e">
        <f t="shared" si="46"/>
        <v>#DIV/0!</v>
      </c>
      <c r="BA57" s="287">
        <v>1</v>
      </c>
      <c r="BB57" s="287">
        <f t="shared" si="47"/>
        <v>1</v>
      </c>
      <c r="BC57" s="287">
        <f t="shared" si="48"/>
        <v>0</v>
      </c>
      <c r="BD57" s="284"/>
      <c r="BE57" s="287" t="str">
        <f t="shared" si="49"/>
        <v>2008 Q1</v>
      </c>
      <c r="BF57" s="287" t="e">
        <f t="shared" si="50"/>
        <v>#DIV/0!</v>
      </c>
      <c r="BG57" s="287" t="e">
        <f t="shared" si="51"/>
        <v>#DIV/0!</v>
      </c>
      <c r="BH57" s="287">
        <f>Summary_AttrorTotal!H54/Summary_AttrorTotal!J54</f>
        <v>1</v>
      </c>
      <c r="BI57" s="287">
        <f>Summary_AttrorTotal!I54/Summary_AttrorTotal!J54</f>
        <v>0</v>
      </c>
    </row>
    <row r="58" spans="1:61" s="17" customFormat="1">
      <c r="A58" s="89" t="str">
        <f>Tri_Paid_AttrorTot!A49</f>
        <v>2008 Q2</v>
      </c>
      <c r="B58" s="89" t="str">
        <f t="shared" si="0"/>
        <v>2014 Q1</v>
      </c>
      <c r="C58" s="208">
        <f>INDEX(Tri_Paid_AttrorTot!$B49:$CC49,1,MATCH(B58,$A$21:$A$100)-$P58)/unit</f>
        <v>2965.7919999999999</v>
      </c>
      <c r="D58" s="208">
        <f>INDEX(Tri_Paid_AttrorTot!$B49:$CC49,1,Tot_Acc_Per-$P58)/unit</f>
        <v>2965.7919999999999</v>
      </c>
      <c r="E58" s="87">
        <f t="shared" si="35"/>
        <v>0</v>
      </c>
      <c r="F58" s="87" t="e">
        <f>IF(AI58-FSR_M&gt;0,VLOOKUP((MATCH(LastFSR,$A$21:$A$100,1)-MATCH(A58,$A$21:$A$100,1))*3+3,$AI$21:$AU$100,5+MATCH(FSR_M,AN$16:$AU$16),0),VLOOKUP(3,$AI$21:$AU$100,5+MATCH((MATCH($D$16,$A$21:$A$100,1)-MATCH($A58,$A$21:$A$100,1))*3,$AN$16:$AU$16,1),0))*M58</f>
        <v>#DIV/0!</v>
      </c>
      <c r="G58" s="87" t="e">
        <f t="shared" si="36"/>
        <v>#DIV/0!</v>
      </c>
      <c r="H58" s="88" t="e">
        <f t="shared" si="3"/>
        <v>#DIV/0!</v>
      </c>
      <c r="J58" s="89" t="str">
        <f t="shared" si="37"/>
        <v>2008 Q2</v>
      </c>
      <c r="K58" s="87">
        <f t="shared" si="38"/>
        <v>2965.7919999999999</v>
      </c>
      <c r="L58" s="87" t="str">
        <f t="shared" si="39"/>
        <v/>
      </c>
      <c r="M58" s="279" t="e">
        <f t="shared" si="40"/>
        <v>#DIV/0!</v>
      </c>
      <c r="N58" s="87" t="e">
        <f t="shared" si="41"/>
        <v>#VALUE!</v>
      </c>
      <c r="O58" s="88" t="e">
        <f t="shared" si="42"/>
        <v>#VALUE!</v>
      </c>
      <c r="P58" s="172">
        <f t="shared" si="52"/>
        <v>37</v>
      </c>
      <c r="R58" s="166"/>
      <c r="S58" s="167"/>
      <c r="T58" s="20"/>
      <c r="U58" s="20"/>
      <c r="V58" s="20"/>
      <c r="W58" s="20"/>
      <c r="X58" s="20"/>
      <c r="Y58" s="20"/>
      <c r="Z58" s="20"/>
      <c r="AA58" s="61"/>
      <c r="AI58" s="89">
        <f t="shared" si="53"/>
        <v>75</v>
      </c>
      <c r="AJ58" s="121">
        <f>VLOOKUP(AI58,'User Entries'!$A$78:$E$157,4,0)</f>
        <v>0</v>
      </c>
      <c r="AK58" s="88" t="e">
        <f t="shared" si="43"/>
        <v>#DIV/0!</v>
      </c>
      <c r="AL58" s="121" t="e">
        <f t="shared" si="54"/>
        <v>#DIV/0!</v>
      </c>
      <c r="AN58" s="163" t="e">
        <f t="shared" si="55"/>
        <v>#DIV/0!</v>
      </c>
      <c r="AO58" s="163" t="e">
        <f t="shared" si="56"/>
        <v>#DIV/0!</v>
      </c>
      <c r="AP58" s="163" t="e">
        <f t="shared" si="57"/>
        <v>#DIV/0!</v>
      </c>
      <c r="AQ58" s="163" t="e">
        <f t="shared" si="34"/>
        <v>#DIV/0!</v>
      </c>
      <c r="AR58" s="163" t="e">
        <f t="shared" ref="AR58:AR89" si="58">$AK53-$AK58</f>
        <v>#DIV/0!</v>
      </c>
      <c r="AS58" s="163" t="e">
        <f t="shared" si="31"/>
        <v>#DIV/0!</v>
      </c>
      <c r="AT58" s="163" t="e">
        <f t="shared" si="32"/>
        <v>#DIV/0!</v>
      </c>
      <c r="AU58" s="163" t="e">
        <f t="shared" si="33"/>
        <v>#DIV/0!</v>
      </c>
      <c r="AX58" s="89" t="str">
        <f t="shared" si="44"/>
        <v>2004 Q4</v>
      </c>
      <c r="AY58" s="286" t="e">
        <f t="shared" si="45"/>
        <v>#DIV/0!</v>
      </c>
      <c r="AZ58" s="287" t="e">
        <f t="shared" si="46"/>
        <v>#DIV/0!</v>
      </c>
      <c r="BA58" s="287">
        <v>1</v>
      </c>
      <c r="BB58" s="287">
        <f t="shared" si="47"/>
        <v>1</v>
      </c>
      <c r="BC58" s="287">
        <f t="shared" si="48"/>
        <v>0</v>
      </c>
      <c r="BD58" s="284"/>
      <c r="BE58" s="287" t="str">
        <f t="shared" si="49"/>
        <v>2008 Q2</v>
      </c>
      <c r="BF58" s="287" t="e">
        <f t="shared" si="50"/>
        <v>#DIV/0!</v>
      </c>
      <c r="BG58" s="287" t="e">
        <f t="shared" si="51"/>
        <v>#DIV/0!</v>
      </c>
      <c r="BH58" s="287">
        <f>Summary_AttrorTotal!H55/Summary_AttrorTotal!J55</f>
        <v>1</v>
      </c>
      <c r="BI58" s="287">
        <f>Summary_AttrorTotal!I55/Summary_AttrorTotal!J55</f>
        <v>0</v>
      </c>
    </row>
    <row r="59" spans="1:61" s="17" customFormat="1">
      <c r="A59" s="89" t="str">
        <f>Tri_Paid_AttrorTot!A50</f>
        <v>2008 Q3</v>
      </c>
      <c r="B59" s="89" t="str">
        <f t="shared" si="0"/>
        <v>2014 Q1</v>
      </c>
      <c r="C59" s="208">
        <f>INDEX(Tri_Paid_AttrorTot!$B50:$CC50,1,MATCH(B59,$A$21:$A$100)-$P59)/unit</f>
        <v>2241.2620000000002</v>
      </c>
      <c r="D59" s="208">
        <f>INDEX(Tri_Paid_AttrorTot!$B50:$CC50,1,Tot_Acc_Per-$P59)/unit</f>
        <v>2241.2620000000002</v>
      </c>
      <c r="E59" s="87">
        <f t="shared" si="35"/>
        <v>0</v>
      </c>
      <c r="F59" s="87" t="e">
        <f>IF(AI59-FSR_M&gt;0,VLOOKUP((MATCH(LastFSR,$A$21:$A$100,1)-MATCH(A59,$A$21:$A$100,1))*3+3,$AI$21:$AU$100,5+MATCH(FSR_M,AN$16:$AU$16),0),VLOOKUP(3,$AI$21:$AU$100,5+MATCH((MATCH($D$16,$A$21:$A$100,1)-MATCH($A59,$A$21:$A$100,1))*3,$AN$16:$AU$16,1),0))*M59</f>
        <v>#DIV/0!</v>
      </c>
      <c r="G59" s="87" t="e">
        <f t="shared" si="36"/>
        <v>#DIV/0!</v>
      </c>
      <c r="H59" s="88" t="e">
        <f t="shared" si="3"/>
        <v>#DIV/0!</v>
      </c>
      <c r="J59" s="89" t="str">
        <f t="shared" si="37"/>
        <v>2008 Q3</v>
      </c>
      <c r="K59" s="87">
        <f t="shared" si="38"/>
        <v>2241.2620000000002</v>
      </c>
      <c r="L59" s="87" t="str">
        <f t="shared" si="39"/>
        <v/>
      </c>
      <c r="M59" s="279" t="e">
        <f t="shared" si="40"/>
        <v>#DIV/0!</v>
      </c>
      <c r="N59" s="87" t="e">
        <f t="shared" si="41"/>
        <v>#VALUE!</v>
      </c>
      <c r="O59" s="88" t="e">
        <f t="shared" si="42"/>
        <v>#VALUE!</v>
      </c>
      <c r="P59" s="172">
        <f t="shared" si="52"/>
        <v>38</v>
      </c>
      <c r="R59" s="166"/>
      <c r="S59" s="167"/>
      <c r="T59" s="20"/>
      <c r="U59" s="20"/>
      <c r="V59" s="20"/>
      <c r="W59" s="20"/>
      <c r="X59" s="20"/>
      <c r="Y59" s="20"/>
      <c r="Z59" s="20"/>
      <c r="AA59" s="61"/>
      <c r="AI59" s="89">
        <f t="shared" si="53"/>
        <v>72</v>
      </c>
      <c r="AJ59" s="121">
        <f>VLOOKUP(AI59,'User Entries'!$A$78:$E$157,4,0)</f>
        <v>0</v>
      </c>
      <c r="AK59" s="88" t="e">
        <f t="shared" si="43"/>
        <v>#DIV/0!</v>
      </c>
      <c r="AL59" s="121" t="e">
        <f t="shared" si="54"/>
        <v>#DIV/0!</v>
      </c>
      <c r="AN59" s="163" t="e">
        <f t="shared" si="55"/>
        <v>#DIV/0!</v>
      </c>
      <c r="AO59" s="163" t="e">
        <f t="shared" si="56"/>
        <v>#DIV/0!</v>
      </c>
      <c r="AP59" s="163" t="e">
        <f t="shared" si="57"/>
        <v>#DIV/0!</v>
      </c>
      <c r="AQ59" s="163" t="e">
        <f t="shared" si="34"/>
        <v>#DIV/0!</v>
      </c>
      <c r="AR59" s="163" t="e">
        <f t="shared" si="58"/>
        <v>#DIV/0!</v>
      </c>
      <c r="AS59" s="163" t="e">
        <f t="shared" ref="AS59:AS90" si="59">$AK53-$AK59</f>
        <v>#DIV/0!</v>
      </c>
      <c r="AT59" s="163" t="e">
        <f t="shared" si="32"/>
        <v>#DIV/0!</v>
      </c>
      <c r="AU59" s="163" t="e">
        <f t="shared" si="33"/>
        <v>#DIV/0!</v>
      </c>
      <c r="AX59" s="89" t="str">
        <f t="shared" si="44"/>
        <v>2004 Q3</v>
      </c>
      <c r="AY59" s="286" t="e">
        <f t="shared" si="45"/>
        <v>#DIV/0!</v>
      </c>
      <c r="AZ59" s="287" t="e">
        <f t="shared" si="46"/>
        <v>#DIV/0!</v>
      </c>
      <c r="BA59" s="287">
        <v>1</v>
      </c>
      <c r="BB59" s="287">
        <f t="shared" si="47"/>
        <v>1</v>
      </c>
      <c r="BC59" s="287">
        <f t="shared" si="48"/>
        <v>0</v>
      </c>
      <c r="BD59" s="284"/>
      <c r="BE59" s="287" t="str">
        <f t="shared" si="49"/>
        <v>2008 Q3</v>
      </c>
      <c r="BF59" s="287" t="e">
        <f t="shared" si="50"/>
        <v>#DIV/0!</v>
      </c>
      <c r="BG59" s="287" t="e">
        <f t="shared" si="51"/>
        <v>#DIV/0!</v>
      </c>
      <c r="BH59" s="287">
        <f>Summary_AttrorTotal!H56/Summary_AttrorTotal!J56</f>
        <v>1</v>
      </c>
      <c r="BI59" s="287">
        <f>Summary_AttrorTotal!I56/Summary_AttrorTotal!J56</f>
        <v>0</v>
      </c>
    </row>
    <row r="60" spans="1:61" s="17" customFormat="1">
      <c r="A60" s="89" t="str">
        <f>Tri_Paid_AttrorTot!A51</f>
        <v>2008 Q4</v>
      </c>
      <c r="B60" s="89" t="str">
        <f t="shared" si="0"/>
        <v>2014 Q1</v>
      </c>
      <c r="C60" s="208">
        <f>INDEX(Tri_Paid_AttrorTot!$B51:$CC51,1,MATCH(B60,$A$21:$A$100)-$P60)/unit</f>
        <v>2172.7359999999999</v>
      </c>
      <c r="D60" s="208">
        <f>INDEX(Tri_Paid_AttrorTot!$B51:$CC51,1,Tot_Acc_Per-$P60)/unit</f>
        <v>2172.7359999999999</v>
      </c>
      <c r="E60" s="87">
        <f t="shared" si="35"/>
        <v>0</v>
      </c>
      <c r="F60" s="87" t="e">
        <f>IF(AI60-FSR_M&gt;0,VLOOKUP((MATCH(LastFSR,$A$21:$A$100,1)-MATCH(A60,$A$21:$A$100,1))*3+3,$AI$21:$AU$100,5+MATCH(FSR_M,AN$16:$AU$16),0),VLOOKUP(3,$AI$21:$AU$100,5+MATCH((MATCH($D$16,$A$21:$A$100,1)-MATCH($A60,$A$21:$A$100,1))*3,$AN$16:$AU$16,1),0))*M60</f>
        <v>#DIV/0!</v>
      </c>
      <c r="G60" s="87" t="e">
        <f t="shared" si="36"/>
        <v>#DIV/0!</v>
      </c>
      <c r="H60" s="88" t="e">
        <f t="shared" si="3"/>
        <v>#DIV/0!</v>
      </c>
      <c r="J60" s="89" t="str">
        <f t="shared" si="37"/>
        <v>2008 Q4</v>
      </c>
      <c r="K60" s="87">
        <f t="shared" si="38"/>
        <v>2172.7359999999999</v>
      </c>
      <c r="L60" s="87" t="str">
        <f t="shared" si="39"/>
        <v/>
      </c>
      <c r="M60" s="279" t="e">
        <f t="shared" si="40"/>
        <v>#DIV/0!</v>
      </c>
      <c r="N60" s="87" t="e">
        <f t="shared" si="41"/>
        <v>#VALUE!</v>
      </c>
      <c r="O60" s="88" t="e">
        <f t="shared" si="42"/>
        <v>#VALUE!</v>
      </c>
      <c r="P60" s="172">
        <f t="shared" si="52"/>
        <v>39</v>
      </c>
      <c r="R60" s="94"/>
      <c r="S60" s="95"/>
      <c r="T60" s="20"/>
      <c r="U60" s="20"/>
      <c r="V60" s="20"/>
      <c r="W60" s="20"/>
      <c r="X60" s="20"/>
      <c r="Y60" s="20"/>
      <c r="Z60" s="20"/>
      <c r="AA60" s="61"/>
      <c r="AI60" s="89">
        <f t="shared" si="53"/>
        <v>69</v>
      </c>
      <c r="AJ60" s="121">
        <f>VLOOKUP(AI60,'User Entries'!$A$78:$E$157,4,0)</f>
        <v>0</v>
      </c>
      <c r="AK60" s="88" t="e">
        <f t="shared" si="43"/>
        <v>#DIV/0!</v>
      </c>
      <c r="AL60" s="121" t="e">
        <f t="shared" si="54"/>
        <v>#DIV/0!</v>
      </c>
      <c r="AN60" s="163" t="e">
        <f t="shared" si="55"/>
        <v>#DIV/0!</v>
      </c>
      <c r="AO60" s="163" t="e">
        <f t="shared" si="56"/>
        <v>#DIV/0!</v>
      </c>
      <c r="AP60" s="163" t="e">
        <f t="shared" si="57"/>
        <v>#DIV/0!</v>
      </c>
      <c r="AQ60" s="163" t="e">
        <f t="shared" si="34"/>
        <v>#DIV/0!</v>
      </c>
      <c r="AR60" s="163" t="e">
        <f t="shared" si="58"/>
        <v>#DIV/0!</v>
      </c>
      <c r="AS60" s="163" t="e">
        <f t="shared" si="59"/>
        <v>#DIV/0!</v>
      </c>
      <c r="AT60" s="163" t="e">
        <f t="shared" ref="AT60:AT91" si="60">$AK53-$AK60</f>
        <v>#DIV/0!</v>
      </c>
      <c r="AU60" s="163" t="e">
        <f t="shared" si="33"/>
        <v>#DIV/0!</v>
      </c>
      <c r="AX60" s="89" t="str">
        <f t="shared" si="44"/>
        <v>2004 Q2</v>
      </c>
      <c r="AY60" s="286" t="e">
        <f t="shared" si="45"/>
        <v>#DIV/0!</v>
      </c>
      <c r="AZ60" s="287" t="e">
        <f t="shared" si="46"/>
        <v>#DIV/0!</v>
      </c>
      <c r="BA60" s="287">
        <v>1</v>
      </c>
      <c r="BB60" s="287">
        <f t="shared" si="47"/>
        <v>1</v>
      </c>
      <c r="BC60" s="287">
        <f t="shared" si="48"/>
        <v>0</v>
      </c>
      <c r="BD60" s="284"/>
      <c r="BE60" s="287" t="str">
        <f t="shared" si="49"/>
        <v>2008 Q4</v>
      </c>
      <c r="BF60" s="287" t="e">
        <f t="shared" si="50"/>
        <v>#DIV/0!</v>
      </c>
      <c r="BG60" s="287" t="e">
        <f t="shared" si="51"/>
        <v>#DIV/0!</v>
      </c>
      <c r="BH60" s="287">
        <f>Summary_AttrorTotal!H57/Summary_AttrorTotal!J57</f>
        <v>1</v>
      </c>
      <c r="BI60" s="287">
        <f>Summary_AttrorTotal!I57/Summary_AttrorTotal!J57</f>
        <v>0</v>
      </c>
    </row>
    <row r="61" spans="1:61" s="17" customFormat="1">
      <c r="A61" s="89" t="str">
        <f>Tri_Paid_AttrorTot!A52</f>
        <v>2009 Q1</v>
      </c>
      <c r="B61" s="89" t="str">
        <f t="shared" si="0"/>
        <v>2014 Q1</v>
      </c>
      <c r="C61" s="208">
        <f>INDEX(Tri_Paid_AttrorTot!$B52:$CC52,1,MATCH(B61,$A$21:$A$100)-$P61)/unit</f>
        <v>2165.84</v>
      </c>
      <c r="D61" s="208">
        <f>INDEX(Tri_Paid_AttrorTot!$B52:$CC52,1,Tot_Acc_Per-$P61)/unit</f>
        <v>2165.84</v>
      </c>
      <c r="E61" s="87">
        <f t="shared" si="35"/>
        <v>0</v>
      </c>
      <c r="F61" s="87" t="e">
        <f>IF(AI61-FSR_M&gt;0,VLOOKUP((MATCH(LastFSR,$A$21:$A$100,1)-MATCH(A61,$A$21:$A$100,1))*3+3,$AI$21:$AU$100,5+MATCH(FSR_M,AN$16:$AU$16),0),VLOOKUP(3,$AI$21:$AU$100,5+MATCH((MATCH($D$16,$A$21:$A$100,1)-MATCH($A61,$A$21:$A$100,1))*3,$AN$16:$AU$16,1),0))*M61</f>
        <v>#DIV/0!</v>
      </c>
      <c r="G61" s="87" t="e">
        <f t="shared" si="36"/>
        <v>#DIV/0!</v>
      </c>
      <c r="H61" s="88" t="e">
        <f t="shared" si="3"/>
        <v>#DIV/0!</v>
      </c>
      <c r="J61" s="89" t="str">
        <f t="shared" si="37"/>
        <v>2009 Q1</v>
      </c>
      <c r="K61" s="87">
        <f t="shared" si="38"/>
        <v>2165.84</v>
      </c>
      <c r="L61" s="87" t="str">
        <f t="shared" si="39"/>
        <v/>
      </c>
      <c r="M61" s="279" t="e">
        <f t="shared" si="40"/>
        <v>#DIV/0!</v>
      </c>
      <c r="N61" s="87" t="e">
        <f t="shared" si="41"/>
        <v>#VALUE!</v>
      </c>
      <c r="O61" s="88" t="e">
        <f t="shared" si="42"/>
        <v>#VALUE!</v>
      </c>
      <c r="P61" s="172">
        <f t="shared" si="52"/>
        <v>40</v>
      </c>
      <c r="R61" s="60"/>
      <c r="S61" s="20"/>
      <c r="T61" s="20"/>
      <c r="U61" s="20"/>
      <c r="V61" s="20"/>
      <c r="W61" s="20"/>
      <c r="X61" s="20"/>
      <c r="Y61" s="20"/>
      <c r="Z61" s="20"/>
      <c r="AA61" s="61"/>
      <c r="AI61" s="89">
        <f t="shared" si="53"/>
        <v>66</v>
      </c>
      <c r="AJ61" s="121">
        <f>VLOOKUP(AI61,'User Entries'!$A$78:$E$157,4,0)</f>
        <v>0</v>
      </c>
      <c r="AK61" s="88" t="e">
        <f t="shared" si="43"/>
        <v>#DIV/0!</v>
      </c>
      <c r="AL61" s="121" t="e">
        <f t="shared" si="54"/>
        <v>#DIV/0!</v>
      </c>
      <c r="AN61" s="163" t="e">
        <f t="shared" si="55"/>
        <v>#DIV/0!</v>
      </c>
      <c r="AO61" s="163" t="e">
        <f t="shared" si="56"/>
        <v>#DIV/0!</v>
      </c>
      <c r="AP61" s="163" t="e">
        <f t="shared" si="57"/>
        <v>#DIV/0!</v>
      </c>
      <c r="AQ61" s="163" t="e">
        <f t="shared" si="34"/>
        <v>#DIV/0!</v>
      </c>
      <c r="AR61" s="163" t="e">
        <f t="shared" si="58"/>
        <v>#DIV/0!</v>
      </c>
      <c r="AS61" s="163" t="e">
        <f t="shared" si="59"/>
        <v>#DIV/0!</v>
      </c>
      <c r="AT61" s="163" t="e">
        <f t="shared" si="60"/>
        <v>#DIV/0!</v>
      </c>
      <c r="AU61" s="163" t="e">
        <f t="shared" ref="AU61:AU92" si="61">$AK53-$AK61</f>
        <v>#DIV/0!</v>
      </c>
      <c r="AX61" s="89" t="str">
        <f t="shared" si="44"/>
        <v>2004 Q1</v>
      </c>
      <c r="AY61" s="286" t="e">
        <f t="shared" si="45"/>
        <v>#DIV/0!</v>
      </c>
      <c r="AZ61" s="287" t="e">
        <f t="shared" si="46"/>
        <v>#DIV/0!</v>
      </c>
      <c r="BA61" s="287">
        <v>1</v>
      </c>
      <c r="BB61" s="287">
        <f t="shared" si="47"/>
        <v>1</v>
      </c>
      <c r="BC61" s="287">
        <f t="shared" si="48"/>
        <v>0</v>
      </c>
      <c r="BD61" s="284"/>
      <c r="BE61" s="287" t="str">
        <f t="shared" si="49"/>
        <v>2009 Q1</v>
      </c>
      <c r="BF61" s="287" t="e">
        <f t="shared" si="50"/>
        <v>#DIV/0!</v>
      </c>
      <c r="BG61" s="287" t="e">
        <f t="shared" si="51"/>
        <v>#DIV/0!</v>
      </c>
      <c r="BH61" s="287">
        <f>Summary_AttrorTotal!H58/Summary_AttrorTotal!J58</f>
        <v>1</v>
      </c>
      <c r="BI61" s="287">
        <f>Summary_AttrorTotal!I58/Summary_AttrorTotal!J58</f>
        <v>0</v>
      </c>
    </row>
    <row r="62" spans="1:61" s="17" customFormat="1">
      <c r="A62" s="89" t="str">
        <f>Tri_Paid_AttrorTot!A53</f>
        <v>2009 Q2</v>
      </c>
      <c r="B62" s="89" t="str">
        <f t="shared" si="0"/>
        <v>2014 Q1</v>
      </c>
      <c r="C62" s="208">
        <f>INDEX(Tri_Paid_AttrorTot!$B53:$CC53,1,MATCH(B62,$A$21:$A$100)-$P62)/unit</f>
        <v>2545.9009999999998</v>
      </c>
      <c r="D62" s="208">
        <f>INDEX(Tri_Paid_AttrorTot!$B53:$CC53,1,Tot_Acc_Per-$P62)/unit</f>
        <v>2545.9009999999998</v>
      </c>
      <c r="E62" s="87">
        <f t="shared" si="35"/>
        <v>0</v>
      </c>
      <c r="F62" s="87" t="e">
        <f>IF(AI62-FSR_M&gt;0,VLOOKUP((MATCH(LastFSR,$A$21:$A$100,1)-MATCH(A62,$A$21:$A$100,1))*3+3,$AI$21:$AU$100,5+MATCH(FSR_M,AN$16:$AU$16),0),VLOOKUP(3,$AI$21:$AU$100,5+MATCH((MATCH($D$16,$A$21:$A$100,1)-MATCH($A62,$A$21:$A$100,1))*3,$AN$16:$AU$16,1),0))*M62</f>
        <v>#DIV/0!</v>
      </c>
      <c r="G62" s="87" t="e">
        <f t="shared" si="36"/>
        <v>#DIV/0!</v>
      </c>
      <c r="H62" s="88" t="e">
        <f t="shared" si="3"/>
        <v>#DIV/0!</v>
      </c>
      <c r="J62" s="89" t="str">
        <f t="shared" si="37"/>
        <v>2009 Q2</v>
      </c>
      <c r="K62" s="87">
        <f t="shared" si="38"/>
        <v>2545.9009999999998</v>
      </c>
      <c r="L62" s="87" t="str">
        <f t="shared" si="39"/>
        <v/>
      </c>
      <c r="M62" s="279" t="e">
        <f t="shared" si="40"/>
        <v>#DIV/0!</v>
      </c>
      <c r="N62" s="87" t="e">
        <f t="shared" si="41"/>
        <v>#VALUE!</v>
      </c>
      <c r="O62" s="88" t="e">
        <f t="shared" si="42"/>
        <v>#VALUE!</v>
      </c>
      <c r="P62" s="172">
        <f t="shared" si="52"/>
        <v>41</v>
      </c>
      <c r="R62" s="60"/>
      <c r="S62" s="18" t="s">
        <v>141</v>
      </c>
      <c r="T62" s="19" t="s">
        <v>24</v>
      </c>
      <c r="U62" s="92" t="s">
        <v>58</v>
      </c>
      <c r="V62" s="20"/>
      <c r="W62" s="20"/>
      <c r="X62" s="20"/>
      <c r="Y62" s="20"/>
      <c r="Z62" s="20"/>
      <c r="AA62" s="61"/>
      <c r="AI62" s="89">
        <f t="shared" si="53"/>
        <v>63</v>
      </c>
      <c r="AJ62" s="121">
        <f>VLOOKUP(AI62,'User Entries'!$A$78:$E$157,4,0)</f>
        <v>0</v>
      </c>
      <c r="AK62" s="88" t="e">
        <f t="shared" si="43"/>
        <v>#DIV/0!</v>
      </c>
      <c r="AL62" s="121" t="e">
        <f t="shared" si="54"/>
        <v>#DIV/0!</v>
      </c>
      <c r="AN62" s="163" t="e">
        <f t="shared" si="55"/>
        <v>#DIV/0!</v>
      </c>
      <c r="AO62" s="163" t="e">
        <f t="shared" si="56"/>
        <v>#DIV/0!</v>
      </c>
      <c r="AP62" s="163" t="e">
        <f t="shared" si="57"/>
        <v>#DIV/0!</v>
      </c>
      <c r="AQ62" s="163" t="e">
        <f t="shared" si="34"/>
        <v>#DIV/0!</v>
      </c>
      <c r="AR62" s="163" t="e">
        <f t="shared" si="58"/>
        <v>#DIV/0!</v>
      </c>
      <c r="AS62" s="163" t="e">
        <f t="shared" si="59"/>
        <v>#DIV/0!</v>
      </c>
      <c r="AT62" s="163" t="e">
        <f t="shared" si="60"/>
        <v>#DIV/0!</v>
      </c>
      <c r="AU62" s="163" t="e">
        <f t="shared" si="61"/>
        <v>#DIV/0!</v>
      </c>
      <c r="AX62" s="89" t="str">
        <f t="shared" si="44"/>
        <v>2003 Q4</v>
      </c>
      <c r="AY62" s="286" t="e">
        <f t="shared" si="45"/>
        <v>#DIV/0!</v>
      </c>
      <c r="AZ62" s="287" t="e">
        <f t="shared" si="46"/>
        <v>#DIV/0!</v>
      </c>
      <c r="BA62" s="287">
        <v>1</v>
      </c>
      <c r="BB62" s="287">
        <f t="shared" si="47"/>
        <v>1</v>
      </c>
      <c r="BC62" s="287">
        <f t="shared" si="48"/>
        <v>0</v>
      </c>
      <c r="BD62" s="284"/>
      <c r="BE62" s="287" t="str">
        <f t="shared" si="49"/>
        <v>2009 Q2</v>
      </c>
      <c r="BF62" s="287" t="e">
        <f t="shared" si="50"/>
        <v>#DIV/0!</v>
      </c>
      <c r="BG62" s="287" t="e">
        <f t="shared" si="51"/>
        <v>#DIV/0!</v>
      </c>
      <c r="BH62" s="287">
        <f>Summary_AttrorTotal!H59/Summary_AttrorTotal!J59</f>
        <v>1</v>
      </c>
      <c r="BI62" s="287">
        <f>Summary_AttrorTotal!I59/Summary_AttrorTotal!J59</f>
        <v>0</v>
      </c>
    </row>
    <row r="63" spans="1:61" s="17" customFormat="1">
      <c r="A63" s="89" t="str">
        <f>Tri_Paid_AttrorTot!A54</f>
        <v>2009 Q3</v>
      </c>
      <c r="B63" s="89" t="str">
        <f t="shared" si="0"/>
        <v>2014 Q1</v>
      </c>
      <c r="C63" s="208">
        <f>INDEX(Tri_Paid_AttrorTot!$B54:$CC54,1,MATCH(B63,$A$21:$A$100)-$P63)/unit</f>
        <v>2025.9649999999999</v>
      </c>
      <c r="D63" s="208">
        <f>INDEX(Tri_Paid_AttrorTot!$B54:$CC54,1,Tot_Acc_Per-$P63)/unit</f>
        <v>2025.9649999999999</v>
      </c>
      <c r="E63" s="87">
        <f>D63-C63</f>
        <v>0</v>
      </c>
      <c r="F63" s="87" t="e">
        <f>IF(AI63-FSR_M&gt;0,VLOOKUP((MATCH(LastFSR,$A$21:$A$100,1)-MATCH(A63,$A$21:$A$100,1))*3+3,$AI$21:$AU$100,5+MATCH(FSR_M,AN$16:$AU$16),0),VLOOKUP(3,$AI$21:$AU$100,5+MATCH((MATCH($D$16,$A$21:$A$100,1)-MATCH($A63,$A$21:$A$100,1))*3,$AN$16:$AU$16,1),0))*M63</f>
        <v>#DIV/0!</v>
      </c>
      <c r="G63" s="87" t="e">
        <f t="shared" si="36"/>
        <v>#DIV/0!</v>
      </c>
      <c r="H63" s="88" t="e">
        <f t="shared" si="3"/>
        <v>#DIV/0!</v>
      </c>
      <c r="J63" s="89" t="str">
        <f t="shared" si="37"/>
        <v>2009 Q3</v>
      </c>
      <c r="K63" s="87">
        <f t="shared" si="38"/>
        <v>2025.9649999999999</v>
      </c>
      <c r="L63" s="87" t="str">
        <f t="shared" si="39"/>
        <v/>
      </c>
      <c r="M63" s="279" t="e">
        <f t="shared" si="40"/>
        <v>#DIV/0!</v>
      </c>
      <c r="N63" s="87" t="e">
        <f t="shared" si="41"/>
        <v>#VALUE!</v>
      </c>
      <c r="O63" s="88" t="e">
        <f t="shared" si="42"/>
        <v>#VALUE!</v>
      </c>
      <c r="P63" s="172">
        <f t="shared" si="52"/>
        <v>42</v>
      </c>
      <c r="R63" s="60"/>
      <c r="S63" s="20" t="e">
        <f>IF('User Entries'!#REF!='User Entries'!#REF!,'User Entries'!#REF!,'User Entries'!#REF!&amp;"/"&amp;'User Entries'!#REF!)</f>
        <v>#REF!</v>
      </c>
      <c r="T63" s="167" t="e">
        <f ca="1">SUM(INDIRECT(ADDRESS(ROW(E$20)+MATCH('User Entries'!#REF!,$A$21:$A$100),COLUMN(E16))&amp;":"&amp;ADDRESS(ROW(E$20)+MATCH('User Entries'!#REF!,$A$21:$A$100),COLUMN(E16))))</f>
        <v>#REF!</v>
      </c>
      <c r="U63" s="167" t="e">
        <f ca="1">SUM(INDIRECT(ADDRESS(ROW(F$20)+MATCH('User Entries'!#REF!,$A$21:$A$100),COLUMN(F16))&amp;":"&amp;ADDRESS(ROW(F$20)+MATCH('User Entries'!#REF!,$A$21:$A$100),COLUMN(F16))))</f>
        <v>#REF!</v>
      </c>
      <c r="V63" s="20"/>
      <c r="W63" s="20"/>
      <c r="X63" s="20"/>
      <c r="Y63" s="20"/>
      <c r="Z63" s="20"/>
      <c r="AA63" s="61"/>
      <c r="AI63" s="89">
        <f t="shared" si="53"/>
        <v>60</v>
      </c>
      <c r="AJ63" s="121">
        <f>VLOOKUP(AI63,'User Entries'!$A$78:$E$157,4,0)</f>
        <v>0</v>
      </c>
      <c r="AK63" s="88" t="e">
        <f t="shared" si="43"/>
        <v>#DIV/0!</v>
      </c>
      <c r="AL63" s="121" t="e">
        <f t="shared" si="54"/>
        <v>#DIV/0!</v>
      </c>
      <c r="AN63" s="163" t="e">
        <f t="shared" si="55"/>
        <v>#DIV/0!</v>
      </c>
      <c r="AO63" s="163" t="e">
        <f t="shared" si="56"/>
        <v>#DIV/0!</v>
      </c>
      <c r="AP63" s="163" t="e">
        <f t="shared" si="57"/>
        <v>#DIV/0!</v>
      </c>
      <c r="AQ63" s="163" t="e">
        <f t="shared" si="34"/>
        <v>#DIV/0!</v>
      </c>
      <c r="AR63" s="163" t="e">
        <f t="shared" si="58"/>
        <v>#DIV/0!</v>
      </c>
      <c r="AS63" s="163" t="e">
        <f t="shared" si="59"/>
        <v>#DIV/0!</v>
      </c>
      <c r="AT63" s="163" t="e">
        <f t="shared" si="60"/>
        <v>#DIV/0!</v>
      </c>
      <c r="AU63" s="163" t="e">
        <f t="shared" si="61"/>
        <v>#DIV/0!</v>
      </c>
      <c r="AX63" s="89" t="str">
        <f t="shared" si="44"/>
        <v>2003 Q3</v>
      </c>
      <c r="AY63" s="286" t="e">
        <f t="shared" si="45"/>
        <v>#DIV/0!</v>
      </c>
      <c r="AZ63" s="287" t="e">
        <f t="shared" si="46"/>
        <v>#DIV/0!</v>
      </c>
      <c r="BA63" s="287">
        <v>1</v>
      </c>
      <c r="BB63" s="287">
        <f t="shared" si="47"/>
        <v>1</v>
      </c>
      <c r="BC63" s="287">
        <f t="shared" si="48"/>
        <v>0</v>
      </c>
      <c r="BD63" s="284"/>
      <c r="BE63" s="287" t="str">
        <f t="shared" si="49"/>
        <v>2009 Q3</v>
      </c>
      <c r="BF63" s="287" t="e">
        <f t="shared" si="50"/>
        <v>#DIV/0!</v>
      </c>
      <c r="BG63" s="287" t="e">
        <f t="shared" si="51"/>
        <v>#DIV/0!</v>
      </c>
      <c r="BH63" s="287">
        <f>Summary_AttrorTotal!H60/Summary_AttrorTotal!J60</f>
        <v>1</v>
      </c>
      <c r="BI63" s="287">
        <f>Summary_AttrorTotal!I60/Summary_AttrorTotal!J60</f>
        <v>0</v>
      </c>
    </row>
    <row r="64" spans="1:61" s="17" customFormat="1">
      <c r="A64" s="89" t="str">
        <f>Tri_Paid_AttrorTot!A55</f>
        <v>2009 Q4</v>
      </c>
      <c r="B64" s="89" t="str">
        <f t="shared" si="0"/>
        <v>2014 Q1</v>
      </c>
      <c r="C64" s="208">
        <f>INDEX(Tri_Paid_AttrorTot!$B55:$CC55,1,MATCH(B64,$A$21:$A$100)-$P64)/unit</f>
        <v>2360.7240000000002</v>
      </c>
      <c r="D64" s="208">
        <f>INDEX(Tri_Paid_AttrorTot!$B55:$CC55,1,Tot_Acc_Per-$P64)/unit</f>
        <v>2360.7240000000002</v>
      </c>
      <c r="E64" s="87">
        <f>D64-C64</f>
        <v>0</v>
      </c>
      <c r="F64" s="87" t="e">
        <f>IF(AI64-FSR_M&gt;0,VLOOKUP((MATCH(LastFSR,$A$21:$A$100,1)-MATCH(A64,$A$21:$A$100,1))*3+3,$AI$21:$AU$100,5+MATCH(FSR_M,AN$16:$AU$16),0),VLOOKUP(3,$AI$21:$AU$100,5+MATCH((MATCH($D$16,$A$21:$A$100,1)-MATCH($A64,$A$21:$A$100,1))*3,$AN$16:$AU$16,1),0))*M64</f>
        <v>#DIV/0!</v>
      </c>
      <c r="G64" s="87" t="e">
        <f t="shared" si="36"/>
        <v>#DIV/0!</v>
      </c>
      <c r="H64" s="88" t="e">
        <f t="shared" si="3"/>
        <v>#DIV/0!</v>
      </c>
      <c r="J64" s="89" t="str">
        <f t="shared" si="37"/>
        <v>2009 Q4</v>
      </c>
      <c r="K64" s="87">
        <f t="shared" si="38"/>
        <v>2360.7240000000002</v>
      </c>
      <c r="L64" s="87" t="str">
        <f t="shared" si="39"/>
        <v/>
      </c>
      <c r="M64" s="279" t="e">
        <f t="shared" si="40"/>
        <v>#DIV/0!</v>
      </c>
      <c r="N64" s="87" t="e">
        <f t="shared" si="41"/>
        <v>#VALUE!</v>
      </c>
      <c r="O64" s="88" t="e">
        <f t="shared" si="42"/>
        <v>#VALUE!</v>
      </c>
      <c r="P64" s="172">
        <f t="shared" si="52"/>
        <v>43</v>
      </c>
      <c r="R64" s="60"/>
      <c r="S64" s="20" t="e">
        <f>IF('User Entries'!#REF!='User Entries'!#REF!,'User Entries'!#REF!,'User Entries'!#REF!&amp;"/"&amp;'User Entries'!#REF!)</f>
        <v>#REF!</v>
      </c>
      <c r="T64" s="167" t="e">
        <f ca="1">SUM(INDIRECT(ADDRESS(ROW(E$20)+MATCH('User Entries'!#REF!,$A$21:$A$100),COLUMN(E17))&amp;":"&amp;ADDRESS(ROW(E$20)+MATCH('User Entries'!#REF!,$A$21:$A$100),COLUMN(E17))))</f>
        <v>#REF!</v>
      </c>
      <c r="U64" s="167" t="e">
        <f ca="1">SUM(INDIRECT(ADDRESS(ROW(F$20)+MATCH('User Entries'!#REF!,$A$21:$A$100),COLUMN(F17))&amp;":"&amp;ADDRESS(ROW(F$20)+MATCH('User Entries'!#REF!,$A$21:$A$100),COLUMN(F17))))</f>
        <v>#REF!</v>
      </c>
      <c r="V64" s="20"/>
      <c r="W64" s="20"/>
      <c r="X64" s="20"/>
      <c r="Y64" s="20"/>
      <c r="Z64" s="20"/>
      <c r="AA64" s="61"/>
      <c r="AI64" s="89">
        <f t="shared" si="53"/>
        <v>57</v>
      </c>
      <c r="AJ64" s="121">
        <f>VLOOKUP(AI64,'User Entries'!$A$78:$E$157,4,0)</f>
        <v>0</v>
      </c>
      <c r="AK64" s="88" t="e">
        <f t="shared" si="43"/>
        <v>#DIV/0!</v>
      </c>
      <c r="AL64" s="121" t="e">
        <f t="shared" si="54"/>
        <v>#DIV/0!</v>
      </c>
      <c r="AN64" s="163" t="e">
        <f t="shared" si="55"/>
        <v>#DIV/0!</v>
      </c>
      <c r="AO64" s="163" t="e">
        <f t="shared" si="56"/>
        <v>#DIV/0!</v>
      </c>
      <c r="AP64" s="163" t="e">
        <f t="shared" si="57"/>
        <v>#DIV/0!</v>
      </c>
      <c r="AQ64" s="163" t="e">
        <f t="shared" si="34"/>
        <v>#DIV/0!</v>
      </c>
      <c r="AR64" s="163" t="e">
        <f t="shared" si="58"/>
        <v>#DIV/0!</v>
      </c>
      <c r="AS64" s="163" t="e">
        <f t="shared" si="59"/>
        <v>#DIV/0!</v>
      </c>
      <c r="AT64" s="163" t="e">
        <f t="shared" si="60"/>
        <v>#DIV/0!</v>
      </c>
      <c r="AU64" s="163" t="e">
        <f t="shared" si="61"/>
        <v>#DIV/0!</v>
      </c>
      <c r="AX64" s="89" t="str">
        <f t="shared" si="44"/>
        <v>2003 Q2</v>
      </c>
      <c r="AY64" s="286" t="e">
        <f t="shared" si="45"/>
        <v>#DIV/0!</v>
      </c>
      <c r="AZ64" s="287" t="e">
        <f t="shared" si="46"/>
        <v>#DIV/0!</v>
      </c>
      <c r="BA64" s="287">
        <v>1</v>
      </c>
      <c r="BB64" s="287">
        <f t="shared" si="47"/>
        <v>1</v>
      </c>
      <c r="BC64" s="287">
        <f t="shared" si="48"/>
        <v>0</v>
      </c>
      <c r="BD64" s="284"/>
      <c r="BE64" s="287" t="str">
        <f t="shared" si="49"/>
        <v>2009 Q4</v>
      </c>
      <c r="BF64" s="287" t="e">
        <f t="shared" si="50"/>
        <v>#DIV/0!</v>
      </c>
      <c r="BG64" s="287" t="e">
        <f t="shared" si="51"/>
        <v>#DIV/0!</v>
      </c>
      <c r="BH64" s="287">
        <f>Summary_AttrorTotal!H61/Summary_AttrorTotal!J61</f>
        <v>1</v>
      </c>
      <c r="BI64" s="287">
        <f>Summary_AttrorTotal!I61/Summary_AttrorTotal!J61</f>
        <v>0</v>
      </c>
    </row>
    <row r="65" spans="1:61" s="17" customFormat="1">
      <c r="A65" s="89" t="str">
        <f>Tri_Paid_AttrorTot!A56</f>
        <v>2010 Q1</v>
      </c>
      <c r="B65" s="89" t="str">
        <f t="shared" si="0"/>
        <v>2014 Q1</v>
      </c>
      <c r="C65" s="208">
        <f>INDEX(Tri_Paid_AttrorTot!$B56:$CC56,1,MATCH(B65,$A$21:$A$100)-$P65)/unit</f>
        <v>2188.54</v>
      </c>
      <c r="D65" s="208">
        <f>INDEX(Tri_Paid_AttrorTot!$B56:$CC56,1,Tot_Acc_Per-$P65)/unit</f>
        <v>2188.54</v>
      </c>
      <c r="E65" s="87">
        <f t="shared" si="35"/>
        <v>0</v>
      </c>
      <c r="F65" s="87" t="e">
        <f>IF(AI65-FSR_M&gt;0,VLOOKUP((MATCH(LastFSR,$A$21:$A$100,1)-MATCH(A65,$A$21:$A$100,1))*3+3,$AI$21:$AU$100,5+MATCH(FSR_M,AN$16:$AU$16),0),VLOOKUP(3,$AI$21:$AU$100,5+MATCH((MATCH($D$16,$A$21:$A$100,1)-MATCH($A65,$A$21:$A$100,1))*3,$AN$16:$AU$16,1),0))*M65</f>
        <v>#DIV/0!</v>
      </c>
      <c r="G65" s="87" t="e">
        <f t="shared" si="36"/>
        <v>#DIV/0!</v>
      </c>
      <c r="H65" s="88" t="e">
        <f t="shared" si="3"/>
        <v>#DIV/0!</v>
      </c>
      <c r="J65" s="89" t="str">
        <f t="shared" si="37"/>
        <v>2010 Q1</v>
      </c>
      <c r="K65" s="87">
        <f t="shared" si="38"/>
        <v>2188.54</v>
      </c>
      <c r="L65" s="87" t="str">
        <f t="shared" si="39"/>
        <v/>
      </c>
      <c r="M65" s="279" t="e">
        <f t="shared" si="40"/>
        <v>#DIV/0!</v>
      </c>
      <c r="N65" s="87" t="e">
        <f t="shared" si="41"/>
        <v>#VALUE!</v>
      </c>
      <c r="O65" s="88" t="e">
        <f t="shared" si="42"/>
        <v>#VALUE!</v>
      </c>
      <c r="P65" s="172">
        <f t="shared" si="52"/>
        <v>44</v>
      </c>
      <c r="R65" s="60"/>
      <c r="S65" s="20" t="e">
        <f>IF('User Entries'!#REF!='User Entries'!#REF!,'User Entries'!#REF!,'User Entries'!#REF!&amp;"/"&amp;'User Entries'!#REF!)</f>
        <v>#REF!</v>
      </c>
      <c r="T65" s="167" t="e">
        <f ca="1">SUM(INDIRECT(ADDRESS(ROW(E$20)+MATCH('User Entries'!#REF!,$A$21:$A$100),COLUMN(E18))&amp;":"&amp;ADDRESS(ROW(E$20)+MATCH('User Entries'!#REF!,$A$21:$A$100),COLUMN(E18))))</f>
        <v>#REF!</v>
      </c>
      <c r="U65" s="167" t="e">
        <f ca="1">SUM(INDIRECT(ADDRESS(ROW(F$20)+MATCH('User Entries'!#REF!,$A$21:$A$100),COLUMN(F18))&amp;":"&amp;ADDRESS(ROW(F$20)+MATCH('User Entries'!#REF!,$A$21:$A$100),COLUMN(F18))))</f>
        <v>#REF!</v>
      </c>
      <c r="V65" s="20"/>
      <c r="W65" s="20"/>
      <c r="X65" s="20"/>
      <c r="Y65" s="20"/>
      <c r="Z65" s="20"/>
      <c r="AA65" s="61"/>
      <c r="AI65" s="89">
        <f t="shared" si="53"/>
        <v>54</v>
      </c>
      <c r="AJ65" s="121">
        <f>VLOOKUP(AI65,'User Entries'!$A$78:$E$157,4,0)</f>
        <v>0</v>
      </c>
      <c r="AK65" s="88" t="e">
        <f t="shared" si="43"/>
        <v>#DIV/0!</v>
      </c>
      <c r="AL65" s="121" t="e">
        <f t="shared" si="54"/>
        <v>#DIV/0!</v>
      </c>
      <c r="AN65" s="163" t="e">
        <f t="shared" si="55"/>
        <v>#DIV/0!</v>
      </c>
      <c r="AO65" s="163" t="e">
        <f t="shared" si="56"/>
        <v>#DIV/0!</v>
      </c>
      <c r="AP65" s="163" t="e">
        <f t="shared" si="57"/>
        <v>#DIV/0!</v>
      </c>
      <c r="AQ65" s="163" t="e">
        <f t="shared" si="34"/>
        <v>#DIV/0!</v>
      </c>
      <c r="AR65" s="163" t="e">
        <f t="shared" si="58"/>
        <v>#DIV/0!</v>
      </c>
      <c r="AS65" s="163" t="e">
        <f t="shared" si="59"/>
        <v>#DIV/0!</v>
      </c>
      <c r="AT65" s="163" t="e">
        <f t="shared" si="60"/>
        <v>#DIV/0!</v>
      </c>
      <c r="AU65" s="163" t="e">
        <f t="shared" si="61"/>
        <v>#DIV/0!</v>
      </c>
      <c r="AX65" s="89" t="str">
        <f t="shared" si="44"/>
        <v>2003 Q1</v>
      </c>
      <c r="AY65" s="286" t="e">
        <f t="shared" si="45"/>
        <v>#DIV/0!</v>
      </c>
      <c r="AZ65" s="287" t="e">
        <f t="shared" si="46"/>
        <v>#DIV/0!</v>
      </c>
      <c r="BA65" s="287">
        <v>1</v>
      </c>
      <c r="BB65" s="287">
        <f t="shared" si="47"/>
        <v>1</v>
      </c>
      <c r="BC65" s="287">
        <f t="shared" si="48"/>
        <v>0</v>
      </c>
      <c r="BD65" s="284"/>
      <c r="BE65" s="287" t="str">
        <f t="shared" si="49"/>
        <v>2010 Q1</v>
      </c>
      <c r="BF65" s="287" t="e">
        <f t="shared" si="50"/>
        <v>#DIV/0!</v>
      </c>
      <c r="BG65" s="287" t="e">
        <f t="shared" si="51"/>
        <v>#DIV/0!</v>
      </c>
      <c r="BH65" s="287">
        <f>Summary_AttrorTotal!H62/Summary_AttrorTotal!J62</f>
        <v>1</v>
      </c>
      <c r="BI65" s="287">
        <f>Summary_AttrorTotal!I62/Summary_AttrorTotal!J62</f>
        <v>0</v>
      </c>
    </row>
    <row r="66" spans="1:61" s="17" customFormat="1">
      <c r="A66" s="89" t="str">
        <f>Tri_Paid_AttrorTot!A57</f>
        <v>2010 Q2</v>
      </c>
      <c r="B66" s="89" t="str">
        <f t="shared" si="0"/>
        <v>2014 Q1</v>
      </c>
      <c r="C66" s="208">
        <f>INDEX(Tri_Paid_AttrorTot!$B57:$CC57,1,MATCH(B66,$A$21:$A$100)-$P66)/unit</f>
        <v>2427.2979999999998</v>
      </c>
      <c r="D66" s="208">
        <f>INDEX(Tri_Paid_AttrorTot!$B57:$CC57,1,Tot_Acc_Per-$P66)/unit</f>
        <v>2427.2979999999998</v>
      </c>
      <c r="E66" s="87">
        <f t="shared" si="35"/>
        <v>0</v>
      </c>
      <c r="F66" s="87" t="e">
        <f>IF(AI66-FSR_M&gt;0,VLOOKUP((MATCH(LastFSR,$A$21:$A$100,1)-MATCH(A66,$A$21:$A$100,1))*3+3,$AI$21:$AU$100,5+MATCH(FSR_M,AN$16:$AU$16),0),VLOOKUP(3,$AI$21:$AU$100,5+MATCH((MATCH($D$16,$A$21:$A$100,1)-MATCH($A66,$A$21:$A$100,1))*3,$AN$16:$AU$16,1),0))*M66</f>
        <v>#DIV/0!</v>
      </c>
      <c r="G66" s="87" t="e">
        <f t="shared" si="36"/>
        <v>#DIV/0!</v>
      </c>
      <c r="H66" s="88" t="e">
        <f t="shared" si="3"/>
        <v>#DIV/0!</v>
      </c>
      <c r="J66" s="89" t="str">
        <f t="shared" si="37"/>
        <v>2010 Q2</v>
      </c>
      <c r="K66" s="87">
        <f t="shared" si="38"/>
        <v>2427.2979999999998</v>
      </c>
      <c r="L66" s="87" t="str">
        <f t="shared" si="39"/>
        <v/>
      </c>
      <c r="M66" s="279" t="e">
        <f t="shared" si="40"/>
        <v>#DIV/0!</v>
      </c>
      <c r="N66" s="87" t="e">
        <f t="shared" si="41"/>
        <v>#VALUE!</v>
      </c>
      <c r="O66" s="88" t="e">
        <f t="shared" si="42"/>
        <v>#VALUE!</v>
      </c>
      <c r="P66" s="172">
        <f t="shared" si="52"/>
        <v>45</v>
      </c>
      <c r="R66" s="60"/>
      <c r="S66" s="20" t="e">
        <f>IF('User Entries'!#REF!='User Entries'!#REF!,'User Entries'!#REF!,'User Entries'!#REF!&amp;"/"&amp;'User Entries'!#REF!)</f>
        <v>#REF!</v>
      </c>
      <c r="T66" s="167" t="e">
        <f ca="1">SUM(INDIRECT(ADDRESS(ROW(E$20)+MATCH('User Entries'!#REF!,$A$21:$A$100),COLUMN(E19))&amp;":"&amp;ADDRESS(ROW(E$20)+MATCH('User Entries'!#REF!,$A$21:$A$100),COLUMN(E19))))</f>
        <v>#REF!</v>
      </c>
      <c r="U66" s="167" t="e">
        <f ca="1">SUM(INDIRECT(ADDRESS(ROW(F$20)+MATCH('User Entries'!#REF!,$A$21:$A$100),COLUMN(F19))&amp;":"&amp;ADDRESS(ROW(F$20)+MATCH('User Entries'!#REF!,$A$21:$A$100),COLUMN(F19))))</f>
        <v>#REF!</v>
      </c>
      <c r="V66" s="20"/>
      <c r="W66" s="20"/>
      <c r="X66" s="20"/>
      <c r="Y66" s="20"/>
      <c r="Z66" s="20"/>
      <c r="AA66" s="61"/>
      <c r="AI66" s="89">
        <f t="shared" si="53"/>
        <v>51</v>
      </c>
      <c r="AJ66" s="121">
        <f>VLOOKUP(AI66,'User Entries'!$A$78:$E$157,4,0)</f>
        <v>0</v>
      </c>
      <c r="AK66" s="88" t="e">
        <f t="shared" si="43"/>
        <v>#DIV/0!</v>
      </c>
      <c r="AL66" s="121" t="e">
        <f t="shared" si="54"/>
        <v>#DIV/0!</v>
      </c>
      <c r="AN66" s="163" t="e">
        <f t="shared" si="55"/>
        <v>#DIV/0!</v>
      </c>
      <c r="AO66" s="163" t="e">
        <f t="shared" si="56"/>
        <v>#DIV/0!</v>
      </c>
      <c r="AP66" s="163" t="e">
        <f t="shared" si="57"/>
        <v>#DIV/0!</v>
      </c>
      <c r="AQ66" s="163" t="e">
        <f t="shared" si="34"/>
        <v>#DIV/0!</v>
      </c>
      <c r="AR66" s="163" t="e">
        <f t="shared" si="58"/>
        <v>#DIV/0!</v>
      </c>
      <c r="AS66" s="163" t="e">
        <f t="shared" si="59"/>
        <v>#DIV/0!</v>
      </c>
      <c r="AT66" s="163" t="e">
        <f t="shared" si="60"/>
        <v>#DIV/0!</v>
      </c>
      <c r="AU66" s="163" t="e">
        <f t="shared" si="61"/>
        <v>#DIV/0!</v>
      </c>
      <c r="AX66" s="89" t="str">
        <f t="shared" si="44"/>
        <v>2002 Q4</v>
      </c>
      <c r="AY66" s="286" t="e">
        <f t="shared" si="45"/>
        <v>#DIV/0!</v>
      </c>
      <c r="AZ66" s="287" t="e">
        <f t="shared" si="46"/>
        <v>#DIV/0!</v>
      </c>
      <c r="BA66" s="287">
        <v>1</v>
      </c>
      <c r="BB66" s="287">
        <f t="shared" si="47"/>
        <v>1</v>
      </c>
      <c r="BC66" s="287">
        <f t="shared" si="48"/>
        <v>0</v>
      </c>
      <c r="BD66" s="284"/>
      <c r="BE66" s="287" t="str">
        <f t="shared" si="49"/>
        <v>2010 Q2</v>
      </c>
      <c r="BF66" s="287" t="e">
        <f t="shared" si="50"/>
        <v>#DIV/0!</v>
      </c>
      <c r="BG66" s="287" t="e">
        <f t="shared" si="51"/>
        <v>#DIV/0!</v>
      </c>
      <c r="BH66" s="287">
        <f>Summary_AttrorTotal!H63/Summary_AttrorTotal!J63</f>
        <v>1</v>
      </c>
      <c r="BI66" s="287">
        <f>Summary_AttrorTotal!I63/Summary_AttrorTotal!J63</f>
        <v>0</v>
      </c>
    </row>
    <row r="67" spans="1:61" s="17" customFormat="1">
      <c r="A67" s="89" t="str">
        <f>Tri_Paid_AttrorTot!A58</f>
        <v>2010 Q3</v>
      </c>
      <c r="B67" s="89" t="str">
        <f t="shared" si="0"/>
        <v>2014 Q1</v>
      </c>
      <c r="C67" s="208">
        <f>INDEX(Tri_Paid_AttrorTot!$B58:$CC58,1,MATCH(B67,$A$21:$A$100)-$P67)/unit</f>
        <v>3265.3760000000002</v>
      </c>
      <c r="D67" s="208">
        <f>INDEX(Tri_Paid_AttrorTot!$B58:$CC58,1,Tot_Acc_Per-$P67)/unit</f>
        <v>3265.3760000000002</v>
      </c>
      <c r="E67" s="87">
        <f t="shared" si="35"/>
        <v>0</v>
      </c>
      <c r="F67" s="87" t="e">
        <f>IF(AI67-FSR_M&gt;0,VLOOKUP((MATCH(LastFSR,$A$21:$A$100,1)-MATCH(A67,$A$21:$A$100,1))*3+3,$AI$21:$AU$100,5+MATCH(FSR_M,AN$16:$AU$16),0),VLOOKUP(3,$AI$21:$AU$100,5+MATCH((MATCH($D$16,$A$21:$A$100,1)-MATCH($A67,$A$21:$A$100,1))*3,$AN$16:$AU$16,1),0))*M67</f>
        <v>#DIV/0!</v>
      </c>
      <c r="G67" s="87" t="e">
        <f t="shared" si="36"/>
        <v>#DIV/0!</v>
      </c>
      <c r="H67" s="88" t="e">
        <f t="shared" si="3"/>
        <v>#DIV/0!</v>
      </c>
      <c r="J67" s="89" t="str">
        <f t="shared" si="37"/>
        <v>2010 Q3</v>
      </c>
      <c r="K67" s="87">
        <f t="shared" si="38"/>
        <v>3265.3760000000002</v>
      </c>
      <c r="L67" s="87" t="str">
        <f t="shared" si="39"/>
        <v/>
      </c>
      <c r="M67" s="279" t="e">
        <f t="shared" si="40"/>
        <v>#DIV/0!</v>
      </c>
      <c r="N67" s="87" t="e">
        <f t="shared" si="41"/>
        <v>#VALUE!</v>
      </c>
      <c r="O67" s="88" t="e">
        <f t="shared" si="42"/>
        <v>#VALUE!</v>
      </c>
      <c r="P67" s="172">
        <f t="shared" si="52"/>
        <v>46</v>
      </c>
      <c r="R67" s="60"/>
      <c r="S67" s="20" t="e">
        <f>IF('User Entries'!#REF!='User Entries'!#REF!,'User Entries'!#REF!,'User Entries'!#REF!&amp;"/"&amp;'User Entries'!#REF!)</f>
        <v>#REF!</v>
      </c>
      <c r="T67" s="167" t="e">
        <f ca="1">SUM(INDIRECT(ADDRESS(ROW(E$20)+MATCH('User Entries'!#REF!,$A$21:$A$100),COLUMN(E20))&amp;":"&amp;ADDRESS(ROW(E$20)+MATCH('User Entries'!#REF!,$A$21:$A$100),COLUMN(E20))))</f>
        <v>#REF!</v>
      </c>
      <c r="U67" s="167" t="e">
        <f ca="1">SUM(INDIRECT(ADDRESS(ROW(F$20)+MATCH('User Entries'!#REF!,$A$21:$A$100),COLUMN(F20))&amp;":"&amp;ADDRESS(ROW(F$20)+MATCH('User Entries'!#REF!,$A$21:$A$100),COLUMN(F20))))</f>
        <v>#REF!</v>
      </c>
      <c r="V67" s="20"/>
      <c r="W67" s="20"/>
      <c r="X67" s="20"/>
      <c r="Y67" s="20"/>
      <c r="Z67" s="20"/>
      <c r="AA67" s="61"/>
      <c r="AI67" s="89">
        <f t="shared" si="53"/>
        <v>48</v>
      </c>
      <c r="AJ67" s="121">
        <f>VLOOKUP(AI67,'User Entries'!$A$78:$E$157,4,0)</f>
        <v>0</v>
      </c>
      <c r="AK67" s="88" t="e">
        <f t="shared" si="43"/>
        <v>#DIV/0!</v>
      </c>
      <c r="AL67" s="121" t="e">
        <f t="shared" si="54"/>
        <v>#DIV/0!</v>
      </c>
      <c r="AN67" s="163" t="e">
        <f t="shared" si="55"/>
        <v>#DIV/0!</v>
      </c>
      <c r="AO67" s="163" t="e">
        <f t="shared" si="56"/>
        <v>#DIV/0!</v>
      </c>
      <c r="AP67" s="163" t="e">
        <f t="shared" si="57"/>
        <v>#DIV/0!</v>
      </c>
      <c r="AQ67" s="163" t="e">
        <f t="shared" si="34"/>
        <v>#DIV/0!</v>
      </c>
      <c r="AR67" s="163" t="e">
        <f t="shared" si="58"/>
        <v>#DIV/0!</v>
      </c>
      <c r="AS67" s="163" t="e">
        <f t="shared" si="59"/>
        <v>#DIV/0!</v>
      </c>
      <c r="AT67" s="163" t="e">
        <f t="shared" si="60"/>
        <v>#DIV/0!</v>
      </c>
      <c r="AU67" s="163" t="e">
        <f t="shared" si="61"/>
        <v>#DIV/0!</v>
      </c>
      <c r="AX67" s="89" t="str">
        <f t="shared" si="44"/>
        <v>2002 Q3</v>
      </c>
      <c r="AY67" s="286" t="e">
        <f t="shared" si="45"/>
        <v>#DIV/0!</v>
      </c>
      <c r="AZ67" s="287" t="e">
        <f t="shared" si="46"/>
        <v>#DIV/0!</v>
      </c>
      <c r="BA67" s="287">
        <v>1</v>
      </c>
      <c r="BB67" s="287">
        <f t="shared" si="47"/>
        <v>1</v>
      </c>
      <c r="BC67" s="287">
        <f t="shared" si="48"/>
        <v>0</v>
      </c>
      <c r="BD67" s="284"/>
      <c r="BE67" s="287" t="str">
        <f t="shared" si="49"/>
        <v>2010 Q3</v>
      </c>
      <c r="BF67" s="287" t="e">
        <f t="shared" si="50"/>
        <v>#DIV/0!</v>
      </c>
      <c r="BG67" s="287" t="e">
        <f t="shared" si="51"/>
        <v>#DIV/0!</v>
      </c>
      <c r="BH67" s="287">
        <f>Summary_AttrorTotal!H64/Summary_AttrorTotal!J64</f>
        <v>1</v>
      </c>
      <c r="BI67" s="287">
        <f>Summary_AttrorTotal!I64/Summary_AttrorTotal!J64</f>
        <v>0</v>
      </c>
    </row>
    <row r="68" spans="1:61" s="17" customFormat="1">
      <c r="A68" s="89" t="str">
        <f>Tri_Paid_AttrorTot!A59</f>
        <v>2010 Q4</v>
      </c>
      <c r="B68" s="89" t="str">
        <f t="shared" si="0"/>
        <v>2014 Q1</v>
      </c>
      <c r="C68" s="208">
        <f>INDEX(Tri_Paid_AttrorTot!$B59:$CC59,1,MATCH(B68,$A$21:$A$100)-$P68)/unit</f>
        <v>2989.03</v>
      </c>
      <c r="D68" s="208">
        <f>INDEX(Tri_Paid_AttrorTot!$B59:$CC59,1,Tot_Acc_Per-$P68)/unit</f>
        <v>2995.5250000000001</v>
      </c>
      <c r="E68" s="87">
        <f t="shared" si="35"/>
        <v>6.4949999999998909</v>
      </c>
      <c r="F68" s="87" t="e">
        <f>IF(AI68-FSR_M&gt;0,VLOOKUP((MATCH(LastFSR,$A$21:$A$100,1)-MATCH(A68,$A$21:$A$100,1))*3+3,$AI$21:$AU$100,5+MATCH(FSR_M,AN$16:$AU$16),0),VLOOKUP(3,$AI$21:$AU$100,5+MATCH((MATCH($D$16,$A$21:$A$100,1)-MATCH($A68,$A$21:$A$100,1))*3,$AN$16:$AU$16,1),0))*M68</f>
        <v>#DIV/0!</v>
      </c>
      <c r="G68" s="87" t="e">
        <f t="shared" si="36"/>
        <v>#DIV/0!</v>
      </c>
      <c r="H68" s="88" t="e">
        <f t="shared" si="3"/>
        <v>#DIV/0!</v>
      </c>
      <c r="J68" s="89" t="str">
        <f t="shared" si="37"/>
        <v>2010 Q4</v>
      </c>
      <c r="K68" s="87">
        <f t="shared" si="38"/>
        <v>2995.5250000000001</v>
      </c>
      <c r="L68" s="87" t="str">
        <f t="shared" si="39"/>
        <v/>
      </c>
      <c r="M68" s="279" t="e">
        <f t="shared" si="40"/>
        <v>#DIV/0!</v>
      </c>
      <c r="N68" s="87" t="e">
        <f t="shared" si="41"/>
        <v>#VALUE!</v>
      </c>
      <c r="O68" s="88" t="e">
        <f t="shared" si="42"/>
        <v>#VALUE!</v>
      </c>
      <c r="P68" s="172">
        <f t="shared" si="52"/>
        <v>47</v>
      </c>
      <c r="R68" s="60"/>
      <c r="S68" s="18" t="s">
        <v>6</v>
      </c>
      <c r="T68" s="25" t="e">
        <f ca="1">SUM(T63:T67)</f>
        <v>#REF!</v>
      </c>
      <c r="U68" s="25" t="e">
        <f ca="1">SUM(U63:U67)</f>
        <v>#REF!</v>
      </c>
      <c r="V68" s="20"/>
      <c r="W68" s="20"/>
      <c r="X68" s="20"/>
      <c r="Y68" s="20"/>
      <c r="Z68" s="20"/>
      <c r="AA68" s="61"/>
      <c r="AI68" s="89">
        <f t="shared" si="53"/>
        <v>45</v>
      </c>
      <c r="AJ68" s="121">
        <f>VLOOKUP(AI68,'User Entries'!$A$78:$E$157,4,0)</f>
        <v>0</v>
      </c>
      <c r="AK68" s="88" t="e">
        <f t="shared" si="43"/>
        <v>#DIV/0!</v>
      </c>
      <c r="AL68" s="121" t="e">
        <f t="shared" si="54"/>
        <v>#DIV/0!</v>
      </c>
      <c r="AN68" s="163" t="e">
        <f t="shared" si="55"/>
        <v>#DIV/0!</v>
      </c>
      <c r="AO68" s="163" t="e">
        <f t="shared" si="56"/>
        <v>#DIV/0!</v>
      </c>
      <c r="AP68" s="163" t="e">
        <f t="shared" si="57"/>
        <v>#DIV/0!</v>
      </c>
      <c r="AQ68" s="163" t="e">
        <f t="shared" si="34"/>
        <v>#DIV/0!</v>
      </c>
      <c r="AR68" s="163" t="e">
        <f t="shared" si="58"/>
        <v>#DIV/0!</v>
      </c>
      <c r="AS68" s="163" t="e">
        <f t="shared" si="59"/>
        <v>#DIV/0!</v>
      </c>
      <c r="AT68" s="163" t="e">
        <f t="shared" si="60"/>
        <v>#DIV/0!</v>
      </c>
      <c r="AU68" s="163" t="e">
        <f t="shared" si="61"/>
        <v>#DIV/0!</v>
      </c>
      <c r="AX68" s="89" t="str">
        <f t="shared" si="44"/>
        <v>2002 Q2</v>
      </c>
      <c r="AY68" s="286" t="e">
        <f t="shared" si="45"/>
        <v>#DIV/0!</v>
      </c>
      <c r="AZ68" s="287" t="e">
        <f t="shared" si="46"/>
        <v>#DIV/0!</v>
      </c>
      <c r="BA68" s="287">
        <v>1</v>
      </c>
      <c r="BB68" s="287">
        <f t="shared" si="47"/>
        <v>1</v>
      </c>
      <c r="BC68" s="287">
        <f t="shared" si="48"/>
        <v>0</v>
      </c>
      <c r="BD68" s="284"/>
      <c r="BE68" s="287" t="str">
        <f t="shared" si="49"/>
        <v>2010 Q4</v>
      </c>
      <c r="BF68" s="287" t="e">
        <f t="shared" si="50"/>
        <v>#DIV/0!</v>
      </c>
      <c r="BG68" s="287" t="e">
        <f t="shared" si="51"/>
        <v>#DIV/0!</v>
      </c>
      <c r="BH68" s="287">
        <f>Summary_AttrorTotal!H65/Summary_AttrorTotal!J65</f>
        <v>1</v>
      </c>
      <c r="BI68" s="287">
        <f>Summary_AttrorTotal!I65/Summary_AttrorTotal!J65</f>
        <v>0</v>
      </c>
    </row>
    <row r="69" spans="1:61" s="17" customFormat="1">
      <c r="A69" s="89" t="str">
        <f>Tri_Paid_AttrorTot!A60</f>
        <v>2011 Q1</v>
      </c>
      <c r="B69" s="89" t="str">
        <f t="shared" si="0"/>
        <v>2014 Q1</v>
      </c>
      <c r="C69" s="208">
        <f>INDEX(Tri_Paid_AttrorTot!$B60:$CC60,1,MATCH(B69,$A$21:$A$100)-$P69)/unit</f>
        <v>3744.549</v>
      </c>
      <c r="D69" s="208">
        <f>INDEX(Tri_Paid_AttrorTot!$B60:$CC60,1,Tot_Acc_Per-$P69)/unit</f>
        <v>3745.049</v>
      </c>
      <c r="E69" s="87">
        <f t="shared" si="35"/>
        <v>0.5</v>
      </c>
      <c r="F69" s="87" t="e">
        <f>IF(AI69-FSR_M&gt;0,VLOOKUP((MATCH(LastFSR,$A$21:$A$100,1)-MATCH(A69,$A$21:$A$100,1))*3+3,$AI$21:$AU$100,5+MATCH(FSR_M,AN$16:$AU$16),0),VLOOKUP(3,$AI$21:$AU$100,5+MATCH((MATCH($D$16,$A$21:$A$100,1)-MATCH($A69,$A$21:$A$100,1))*3,$AN$16:$AU$16,1),0))*M69</f>
        <v>#DIV/0!</v>
      </c>
      <c r="G69" s="87" t="e">
        <f t="shared" si="36"/>
        <v>#DIV/0!</v>
      </c>
      <c r="H69" s="88"/>
      <c r="J69" s="89" t="str">
        <f t="shared" si="37"/>
        <v>2011 Q1</v>
      </c>
      <c r="K69" s="87">
        <f t="shared" si="38"/>
        <v>3745.049</v>
      </c>
      <c r="L69" s="87" t="str">
        <f t="shared" si="39"/>
        <v/>
      </c>
      <c r="M69" s="279" t="e">
        <f t="shared" si="40"/>
        <v>#DIV/0!</v>
      </c>
      <c r="N69" s="87" t="e">
        <f t="shared" si="41"/>
        <v>#VALUE!</v>
      </c>
      <c r="O69" s="88" t="e">
        <f t="shared" si="42"/>
        <v>#VALUE!</v>
      </c>
      <c r="P69" s="172">
        <f t="shared" si="52"/>
        <v>48</v>
      </c>
      <c r="R69" s="60"/>
      <c r="S69" s="20"/>
      <c r="T69" s="20"/>
      <c r="U69" s="20"/>
      <c r="V69" s="20"/>
      <c r="W69" s="20"/>
      <c r="X69" s="20"/>
      <c r="Y69" s="20"/>
      <c r="Z69" s="20"/>
      <c r="AA69" s="61"/>
      <c r="AI69" s="89">
        <f t="shared" si="53"/>
        <v>42</v>
      </c>
      <c r="AJ69" s="121">
        <f>VLOOKUP(AI69,'User Entries'!$A$78:$E$157,4,0)</f>
        <v>0</v>
      </c>
      <c r="AK69" s="88" t="e">
        <f t="shared" si="43"/>
        <v>#DIV/0!</v>
      </c>
      <c r="AL69" s="121" t="e">
        <f t="shared" si="54"/>
        <v>#DIV/0!</v>
      </c>
      <c r="AN69" s="163" t="e">
        <f t="shared" si="55"/>
        <v>#DIV/0!</v>
      </c>
      <c r="AO69" s="163" t="e">
        <f t="shared" si="56"/>
        <v>#DIV/0!</v>
      </c>
      <c r="AP69" s="163" t="e">
        <f t="shared" si="57"/>
        <v>#DIV/0!</v>
      </c>
      <c r="AQ69" s="163" t="e">
        <f t="shared" si="34"/>
        <v>#DIV/0!</v>
      </c>
      <c r="AR69" s="163" t="e">
        <f t="shared" si="58"/>
        <v>#DIV/0!</v>
      </c>
      <c r="AS69" s="163" t="e">
        <f t="shared" si="59"/>
        <v>#DIV/0!</v>
      </c>
      <c r="AT69" s="163" t="e">
        <f t="shared" si="60"/>
        <v>#DIV/0!</v>
      </c>
      <c r="AU69" s="163" t="e">
        <f t="shared" si="61"/>
        <v>#DIV/0!</v>
      </c>
      <c r="AX69" s="89" t="str">
        <f t="shared" si="44"/>
        <v>2002 Q1</v>
      </c>
      <c r="AY69" s="286" t="e">
        <f t="shared" si="45"/>
        <v>#DIV/0!</v>
      </c>
      <c r="AZ69" s="287" t="e">
        <f t="shared" si="46"/>
        <v>#DIV/0!</v>
      </c>
      <c r="BA69" s="287">
        <v>1</v>
      </c>
      <c r="BB69" s="287">
        <f t="shared" si="47"/>
        <v>1</v>
      </c>
      <c r="BC69" s="287">
        <f t="shared" si="48"/>
        <v>0</v>
      </c>
      <c r="BD69" s="284"/>
      <c r="BE69" s="287" t="str">
        <f t="shared" si="49"/>
        <v>2011 Q1</v>
      </c>
      <c r="BF69" s="287" t="e">
        <f t="shared" si="50"/>
        <v>#DIV/0!</v>
      </c>
      <c r="BG69" s="287" t="e">
        <f t="shared" si="51"/>
        <v>#DIV/0!</v>
      </c>
      <c r="BH69" s="287">
        <f>Summary_AttrorTotal!H66/Summary_AttrorTotal!J66</f>
        <v>1</v>
      </c>
      <c r="BI69" s="287">
        <f>Summary_AttrorTotal!I66/Summary_AttrorTotal!J66</f>
        <v>0</v>
      </c>
    </row>
    <row r="70" spans="1:61" s="17" customFormat="1">
      <c r="A70" s="89" t="str">
        <f>Tri_Paid_AttrorTot!A61</f>
        <v>2011 Q2</v>
      </c>
      <c r="B70" s="89" t="str">
        <f t="shared" si="0"/>
        <v>2014 Q1</v>
      </c>
      <c r="C70" s="208">
        <f>INDEX(Tri_Paid_AttrorTot!$B61:$CC61,1,MATCH(B70,$A$21:$A$100)-$P70)/unit</f>
        <v>4803.107</v>
      </c>
      <c r="D70" s="208">
        <f>INDEX(Tri_Paid_AttrorTot!$B61:$CC61,1,Tot_Acc_Per-$P70)/unit</f>
        <v>4803.107</v>
      </c>
      <c r="E70" s="87">
        <f t="shared" si="35"/>
        <v>0</v>
      </c>
      <c r="F70" s="87" t="e">
        <f>IF(AI70-FSR_M&gt;0,VLOOKUP((MATCH(LastFSR,$A$21:$A$100,1)-MATCH(A70,$A$21:$A$100,1))*3+3,$AI$21:$AU$100,5+MATCH(FSR_M,AN$16:$AU$16),0),VLOOKUP(3,$AI$21:$AU$100,5+MATCH((MATCH($D$16,$A$21:$A$100,1)-MATCH($A70,$A$21:$A$100,1))*3,$AN$16:$AU$16,1),0))*M70</f>
        <v>#DIV/0!</v>
      </c>
      <c r="G70" s="87" t="e">
        <f t="shared" si="36"/>
        <v>#DIV/0!</v>
      </c>
      <c r="H70" s="88"/>
      <c r="J70" s="89" t="str">
        <f t="shared" si="37"/>
        <v>2011 Q2</v>
      </c>
      <c r="K70" s="87">
        <f t="shared" si="38"/>
        <v>4803.107</v>
      </c>
      <c r="L70" s="87" t="str">
        <f t="shared" si="39"/>
        <v/>
      </c>
      <c r="M70" s="279" t="e">
        <f t="shared" si="40"/>
        <v>#DIV/0!</v>
      </c>
      <c r="N70" s="87" t="e">
        <f t="shared" si="41"/>
        <v>#VALUE!</v>
      </c>
      <c r="O70" s="88" t="e">
        <f t="shared" si="42"/>
        <v>#VALUE!</v>
      </c>
      <c r="P70" s="172">
        <f t="shared" si="52"/>
        <v>49</v>
      </c>
      <c r="R70" s="60"/>
      <c r="S70" s="20"/>
      <c r="T70" s="20"/>
      <c r="U70" s="20"/>
      <c r="V70" s="20"/>
      <c r="W70" s="20"/>
      <c r="X70" s="20"/>
      <c r="Y70" s="20"/>
      <c r="Z70" s="20"/>
      <c r="AA70" s="61"/>
      <c r="AI70" s="89">
        <f t="shared" si="53"/>
        <v>39</v>
      </c>
      <c r="AJ70" s="121">
        <f>VLOOKUP(AI70,'User Entries'!$A$78:$E$157,4,0)</f>
        <v>0</v>
      </c>
      <c r="AK70" s="88" t="e">
        <f t="shared" si="43"/>
        <v>#DIV/0!</v>
      </c>
      <c r="AL70" s="121" t="e">
        <f t="shared" si="54"/>
        <v>#DIV/0!</v>
      </c>
      <c r="AN70" s="163" t="e">
        <f t="shared" si="55"/>
        <v>#DIV/0!</v>
      </c>
      <c r="AO70" s="163" t="e">
        <f t="shared" si="56"/>
        <v>#DIV/0!</v>
      </c>
      <c r="AP70" s="163" t="e">
        <f t="shared" si="57"/>
        <v>#DIV/0!</v>
      </c>
      <c r="AQ70" s="163" t="e">
        <f t="shared" si="34"/>
        <v>#DIV/0!</v>
      </c>
      <c r="AR70" s="163" t="e">
        <f t="shared" si="58"/>
        <v>#DIV/0!</v>
      </c>
      <c r="AS70" s="163" t="e">
        <f t="shared" si="59"/>
        <v>#DIV/0!</v>
      </c>
      <c r="AT70" s="163" t="e">
        <f t="shared" si="60"/>
        <v>#DIV/0!</v>
      </c>
      <c r="AU70" s="163" t="e">
        <f t="shared" si="61"/>
        <v>#DIV/0!</v>
      </c>
      <c r="AX70" s="89" t="str">
        <f t="shared" si="44"/>
        <v>2001 Q4</v>
      </c>
      <c r="AY70" s="286" t="e">
        <f t="shared" si="45"/>
        <v>#DIV/0!</v>
      </c>
      <c r="AZ70" s="287" t="e">
        <f t="shared" si="46"/>
        <v>#DIV/0!</v>
      </c>
      <c r="BA70" s="287">
        <v>1</v>
      </c>
      <c r="BB70" s="287">
        <f t="shared" si="47"/>
        <v>1</v>
      </c>
      <c r="BC70" s="287">
        <f t="shared" si="48"/>
        <v>0</v>
      </c>
      <c r="BD70" s="284"/>
      <c r="BE70" s="287" t="str">
        <f t="shared" si="49"/>
        <v>2011 Q2</v>
      </c>
      <c r="BF70" s="287" t="e">
        <f t="shared" si="50"/>
        <v>#DIV/0!</v>
      </c>
      <c r="BG70" s="287" t="e">
        <f t="shared" si="51"/>
        <v>#DIV/0!</v>
      </c>
      <c r="BH70" s="287">
        <f>Summary_AttrorTotal!H67/Summary_AttrorTotal!J67</f>
        <v>0.9729439294553377</v>
      </c>
      <c r="BI70" s="287">
        <f>Summary_AttrorTotal!I67/Summary_AttrorTotal!J67</f>
        <v>2.7056070544662258E-2</v>
      </c>
    </row>
    <row r="71" spans="1:61" s="17" customFormat="1">
      <c r="A71" s="89" t="str">
        <f>Tri_Paid_AttrorTot!A62</f>
        <v>2011 Q3</v>
      </c>
      <c r="B71" s="89" t="str">
        <f t="shared" si="0"/>
        <v>2014 Q1</v>
      </c>
      <c r="C71" s="208">
        <f>INDEX(Tri_Paid_AttrorTot!$B62:$CC62,1,MATCH(B71,$A$21:$A$100)-$P71)/unit</f>
        <v>2802.4380000000001</v>
      </c>
      <c r="D71" s="208">
        <f>INDEX(Tri_Paid_AttrorTot!$B62:$CC62,1,Tot_Acc_Per-$P71)/unit</f>
        <v>2808.038</v>
      </c>
      <c r="E71" s="87">
        <f t="shared" si="35"/>
        <v>5.5999999999999091</v>
      </c>
      <c r="F71" s="87" t="e">
        <f>IF(AI71-FSR_M&gt;0,VLOOKUP((MATCH(LastFSR,$A$21:$A$100,1)-MATCH(A71,$A$21:$A$100,1))*3+3,$AI$21:$AU$100,5+MATCH(FSR_M,AN$16:$AU$16),0),VLOOKUP(3,$AI$21:$AU$100,5+MATCH((MATCH($D$16,$A$21:$A$100,1)-MATCH($A71,$A$21:$A$100,1))*3,$AN$16:$AU$16,1),0))*M71</f>
        <v>#DIV/0!</v>
      </c>
      <c r="G71" s="87" t="e">
        <f t="shared" si="36"/>
        <v>#DIV/0!</v>
      </c>
      <c r="H71" s="88"/>
      <c r="J71" s="89" t="str">
        <f t="shared" si="37"/>
        <v>2011 Q3</v>
      </c>
      <c r="K71" s="87">
        <f t="shared" si="38"/>
        <v>2808.038</v>
      </c>
      <c r="L71" s="87" t="str">
        <f t="shared" si="39"/>
        <v/>
      </c>
      <c r="M71" s="279" t="e">
        <f t="shared" si="40"/>
        <v>#DIV/0!</v>
      </c>
      <c r="N71" s="87" t="e">
        <f t="shared" si="41"/>
        <v>#VALUE!</v>
      </c>
      <c r="O71" s="88" t="e">
        <f t="shared" si="42"/>
        <v>#VALUE!</v>
      </c>
      <c r="P71" s="172">
        <f t="shared" si="52"/>
        <v>50</v>
      </c>
      <c r="R71" s="60"/>
      <c r="S71" s="20"/>
      <c r="T71" s="20"/>
      <c r="U71" s="20"/>
      <c r="V71" s="20"/>
      <c r="W71" s="20"/>
      <c r="X71" s="20"/>
      <c r="Y71" s="20"/>
      <c r="Z71" s="20"/>
      <c r="AA71" s="61"/>
      <c r="AI71" s="89">
        <f t="shared" si="53"/>
        <v>36</v>
      </c>
      <c r="AJ71" s="121">
        <f>VLOOKUP(AI71,'User Entries'!$A$78:$E$157,4,0)</f>
        <v>0</v>
      </c>
      <c r="AK71" s="88" t="e">
        <f t="shared" si="43"/>
        <v>#DIV/0!</v>
      </c>
      <c r="AL71" s="121" t="e">
        <f t="shared" si="54"/>
        <v>#DIV/0!</v>
      </c>
      <c r="AN71" s="163" t="e">
        <f t="shared" si="55"/>
        <v>#DIV/0!</v>
      </c>
      <c r="AO71" s="163" t="e">
        <f t="shared" si="56"/>
        <v>#DIV/0!</v>
      </c>
      <c r="AP71" s="163" t="e">
        <f t="shared" si="57"/>
        <v>#DIV/0!</v>
      </c>
      <c r="AQ71" s="163" t="e">
        <f t="shared" si="34"/>
        <v>#DIV/0!</v>
      </c>
      <c r="AR71" s="163" t="e">
        <f t="shared" si="58"/>
        <v>#DIV/0!</v>
      </c>
      <c r="AS71" s="163" t="e">
        <f t="shared" si="59"/>
        <v>#DIV/0!</v>
      </c>
      <c r="AT71" s="163" t="e">
        <f t="shared" si="60"/>
        <v>#DIV/0!</v>
      </c>
      <c r="AU71" s="163" t="e">
        <f t="shared" si="61"/>
        <v>#DIV/0!</v>
      </c>
      <c r="AX71" s="89" t="str">
        <f t="shared" si="44"/>
        <v>2001 Q3</v>
      </c>
      <c r="AY71" s="286" t="e">
        <f t="shared" si="45"/>
        <v>#DIV/0!</v>
      </c>
      <c r="AZ71" s="287" t="e">
        <f t="shared" si="46"/>
        <v>#DIV/0!</v>
      </c>
      <c r="BA71" s="287">
        <v>1</v>
      </c>
      <c r="BB71" s="287">
        <f t="shared" si="47"/>
        <v>1</v>
      </c>
      <c r="BC71" s="287">
        <f t="shared" si="48"/>
        <v>0</v>
      </c>
      <c r="BD71" s="284"/>
      <c r="BE71" s="287" t="str">
        <f t="shared" si="49"/>
        <v>2011 Q3</v>
      </c>
      <c r="BF71" s="287" t="e">
        <f t="shared" si="50"/>
        <v>#DIV/0!</v>
      </c>
      <c r="BG71" s="287" t="e">
        <f t="shared" si="51"/>
        <v>#DIV/0!</v>
      </c>
      <c r="BH71" s="287">
        <f>Summary_AttrorTotal!H68/Summary_AttrorTotal!J68</f>
        <v>1</v>
      </c>
      <c r="BI71" s="287">
        <f>Summary_AttrorTotal!I68/Summary_AttrorTotal!J68</f>
        <v>0</v>
      </c>
    </row>
    <row r="72" spans="1:61" s="17" customFormat="1">
      <c r="A72" s="89" t="str">
        <f>Tri_Paid_AttrorTot!A63</f>
        <v>2011 Q4</v>
      </c>
      <c r="B72" s="89" t="str">
        <f t="shared" si="0"/>
        <v>2014 Q1</v>
      </c>
      <c r="C72" s="208">
        <f>INDEX(Tri_Paid_AttrorTot!$B63:$CC63,1,MATCH(B72,$A$21:$A$100)-$P72)/unit</f>
        <v>3642.3580000000002</v>
      </c>
      <c r="D72" s="208">
        <f>INDEX(Tri_Paid_AttrorTot!$B63:$CC63,1,Tot_Acc_Per-$P72)/unit</f>
        <v>3642.3580000000002</v>
      </c>
      <c r="E72" s="87">
        <f t="shared" si="35"/>
        <v>0</v>
      </c>
      <c r="F72" s="87" t="e">
        <f>IF(AI72-FSR_M&gt;0,VLOOKUP((MATCH(LastFSR,$A$21:$A$100,1)-MATCH(A72,$A$21:$A$100,1))*3+3,$AI$21:$AU$100,5+MATCH(FSR_M,AN$16:$AU$16),0),VLOOKUP(3,$AI$21:$AU$100,5+MATCH((MATCH($D$16,$A$21:$A$100,1)-MATCH($A72,$A$21:$A$100,1))*3,$AN$16:$AU$16,1),0))*M72</f>
        <v>#DIV/0!</v>
      </c>
      <c r="G72" s="87" t="e">
        <f t="shared" si="36"/>
        <v>#DIV/0!</v>
      </c>
      <c r="H72" s="88"/>
      <c r="J72" s="89" t="str">
        <f t="shared" si="37"/>
        <v>2011 Q4</v>
      </c>
      <c r="K72" s="87">
        <f t="shared" si="38"/>
        <v>3642.3580000000002</v>
      </c>
      <c r="L72" s="87" t="str">
        <f t="shared" si="39"/>
        <v/>
      </c>
      <c r="M72" s="279" t="e">
        <f t="shared" si="40"/>
        <v>#DIV/0!</v>
      </c>
      <c r="N72" s="87" t="e">
        <f t="shared" si="41"/>
        <v>#VALUE!</v>
      </c>
      <c r="O72" s="88" t="e">
        <f t="shared" si="42"/>
        <v>#VALUE!</v>
      </c>
      <c r="P72" s="172">
        <f t="shared" si="52"/>
        <v>51</v>
      </c>
      <c r="R72" s="60"/>
      <c r="S72" s="20"/>
      <c r="T72" s="20"/>
      <c r="U72" s="20"/>
      <c r="V72" s="20"/>
      <c r="W72" s="20"/>
      <c r="X72" s="20"/>
      <c r="Y72" s="20"/>
      <c r="Z72" s="20"/>
      <c r="AA72" s="61"/>
      <c r="AI72" s="89">
        <f t="shared" si="53"/>
        <v>33</v>
      </c>
      <c r="AJ72" s="121">
        <f>VLOOKUP(AI72,'User Entries'!$A$78:$E$157,4,0)</f>
        <v>0</v>
      </c>
      <c r="AK72" s="88" t="e">
        <f t="shared" si="43"/>
        <v>#DIV/0!</v>
      </c>
      <c r="AL72" s="121" t="e">
        <f t="shared" si="54"/>
        <v>#DIV/0!</v>
      </c>
      <c r="AN72" s="163" t="e">
        <f t="shared" si="55"/>
        <v>#DIV/0!</v>
      </c>
      <c r="AO72" s="163" t="e">
        <f t="shared" si="56"/>
        <v>#DIV/0!</v>
      </c>
      <c r="AP72" s="163" t="e">
        <f t="shared" si="57"/>
        <v>#DIV/0!</v>
      </c>
      <c r="AQ72" s="163" t="e">
        <f t="shared" si="34"/>
        <v>#DIV/0!</v>
      </c>
      <c r="AR72" s="163" t="e">
        <f t="shared" si="58"/>
        <v>#DIV/0!</v>
      </c>
      <c r="AS72" s="163" t="e">
        <f t="shared" si="59"/>
        <v>#DIV/0!</v>
      </c>
      <c r="AT72" s="163" t="e">
        <f t="shared" si="60"/>
        <v>#DIV/0!</v>
      </c>
      <c r="AU72" s="163" t="e">
        <f t="shared" si="61"/>
        <v>#DIV/0!</v>
      </c>
      <c r="AX72" s="89" t="str">
        <f t="shared" si="44"/>
        <v>2001 Q2</v>
      </c>
      <c r="AY72" s="286" t="e">
        <f t="shared" si="45"/>
        <v>#DIV/0!</v>
      </c>
      <c r="AZ72" s="287" t="e">
        <f t="shared" si="46"/>
        <v>#DIV/0!</v>
      </c>
      <c r="BA72" s="287">
        <v>1</v>
      </c>
      <c r="BB72" s="287">
        <f t="shared" si="47"/>
        <v>1</v>
      </c>
      <c r="BC72" s="287">
        <f t="shared" si="48"/>
        <v>0</v>
      </c>
      <c r="BD72" s="284"/>
      <c r="BE72" s="287" t="str">
        <f t="shared" si="49"/>
        <v>2011 Q4</v>
      </c>
      <c r="BF72" s="287" t="e">
        <f t="shared" si="50"/>
        <v>#DIV/0!</v>
      </c>
      <c r="BG72" s="287" t="e">
        <f t="shared" si="51"/>
        <v>#DIV/0!</v>
      </c>
      <c r="BH72" s="287">
        <f>Summary_AttrorTotal!H69/Summary_AttrorTotal!J69</f>
        <v>1</v>
      </c>
      <c r="BI72" s="287">
        <f>Summary_AttrorTotal!I69/Summary_AttrorTotal!J69</f>
        <v>0</v>
      </c>
    </row>
    <row r="73" spans="1:61" s="17" customFormat="1">
      <c r="A73" s="89" t="str">
        <f>Tri_Paid_AttrorTot!A64</f>
        <v>2012 Q1</v>
      </c>
      <c r="B73" s="89" t="str">
        <f t="shared" si="0"/>
        <v>2014 Q1</v>
      </c>
      <c r="C73" s="208">
        <f>INDEX(Tri_Paid_AttrorTot!$B64:$CC64,1,MATCH(B73,$A$21:$A$100)-$P73)/unit</f>
        <v>3993.3020000000001</v>
      </c>
      <c r="D73" s="208">
        <f>INDEX(Tri_Paid_AttrorTot!$B64:$CC64,1,Tot_Acc_Per-$P73)/unit</f>
        <v>3989.192</v>
      </c>
      <c r="E73" s="87">
        <f t="shared" si="35"/>
        <v>-4.1100000000001273</v>
      </c>
      <c r="F73" s="87" t="e">
        <f>IF(AI73-FSR_M&gt;0,VLOOKUP((MATCH(LastFSR,$A$21:$A$100,1)-MATCH(A73,$A$21:$A$100,1))*3+3,$AI$21:$AU$100,5+MATCH(FSR_M,AN$16:$AU$16),0),VLOOKUP(3,$AI$21:$AU$100,5+MATCH((MATCH($D$16,$A$21:$A$100,1)-MATCH($A73,$A$21:$A$100,1))*3,$AN$16:$AU$16,1),0))*M73</f>
        <v>#DIV/0!</v>
      </c>
      <c r="G73" s="87" t="e">
        <f t="shared" si="36"/>
        <v>#DIV/0!</v>
      </c>
      <c r="H73" s="88"/>
      <c r="J73" s="89" t="str">
        <f t="shared" si="37"/>
        <v>2012 Q1</v>
      </c>
      <c r="K73" s="87">
        <f t="shared" si="38"/>
        <v>3989.192</v>
      </c>
      <c r="L73" s="87" t="str">
        <f t="shared" si="39"/>
        <v/>
      </c>
      <c r="M73" s="279" t="e">
        <f t="shared" si="40"/>
        <v>#DIV/0!</v>
      </c>
      <c r="N73" s="87" t="e">
        <f t="shared" si="41"/>
        <v>#VALUE!</v>
      </c>
      <c r="O73" s="88" t="e">
        <f t="shared" si="42"/>
        <v>#VALUE!</v>
      </c>
      <c r="P73" s="172">
        <f t="shared" si="52"/>
        <v>52</v>
      </c>
      <c r="R73" s="60"/>
      <c r="S73" s="20"/>
      <c r="T73" s="20"/>
      <c r="U73" s="20"/>
      <c r="V73" s="20"/>
      <c r="W73" s="20"/>
      <c r="X73" s="20"/>
      <c r="Y73" s="20"/>
      <c r="Z73" s="20"/>
      <c r="AA73" s="61"/>
      <c r="AI73" s="89">
        <f t="shared" si="53"/>
        <v>30</v>
      </c>
      <c r="AJ73" s="121">
        <f>VLOOKUP(AI73,'User Entries'!$A$78:$E$157,4,0)</f>
        <v>0</v>
      </c>
      <c r="AK73" s="88" t="e">
        <f t="shared" si="43"/>
        <v>#DIV/0!</v>
      </c>
      <c r="AL73" s="121" t="e">
        <f t="shared" si="54"/>
        <v>#DIV/0!</v>
      </c>
      <c r="AN73" s="163" t="e">
        <f t="shared" si="55"/>
        <v>#DIV/0!</v>
      </c>
      <c r="AO73" s="163" t="e">
        <f t="shared" si="56"/>
        <v>#DIV/0!</v>
      </c>
      <c r="AP73" s="163" t="e">
        <f t="shared" si="57"/>
        <v>#DIV/0!</v>
      </c>
      <c r="AQ73" s="163" t="e">
        <f t="shared" si="34"/>
        <v>#DIV/0!</v>
      </c>
      <c r="AR73" s="163" t="e">
        <f t="shared" si="58"/>
        <v>#DIV/0!</v>
      </c>
      <c r="AS73" s="163" t="e">
        <f t="shared" si="59"/>
        <v>#DIV/0!</v>
      </c>
      <c r="AT73" s="163" t="e">
        <f t="shared" si="60"/>
        <v>#DIV/0!</v>
      </c>
      <c r="AU73" s="163" t="e">
        <f t="shared" si="61"/>
        <v>#DIV/0!</v>
      </c>
      <c r="AX73" s="89" t="str">
        <f t="shared" si="44"/>
        <v>2001 Q1</v>
      </c>
      <c r="AY73" s="286" t="e">
        <f t="shared" si="45"/>
        <v>#DIV/0!</v>
      </c>
      <c r="AZ73" s="287" t="e">
        <f t="shared" si="46"/>
        <v>#DIV/0!</v>
      </c>
      <c r="BA73" s="287">
        <v>1</v>
      </c>
      <c r="BB73" s="287">
        <f t="shared" si="47"/>
        <v>1</v>
      </c>
      <c r="BC73" s="287">
        <f t="shared" si="48"/>
        <v>0</v>
      </c>
      <c r="BD73" s="284"/>
      <c r="BE73" s="287" t="str">
        <f t="shared" si="49"/>
        <v>2012 Q1</v>
      </c>
      <c r="BF73" s="287" t="e">
        <f t="shared" si="50"/>
        <v>#DIV/0!</v>
      </c>
      <c r="BG73" s="287" t="e">
        <f t="shared" si="51"/>
        <v>#DIV/0!</v>
      </c>
      <c r="BH73" s="287">
        <f>Summary_AttrorTotal!H70/Summary_AttrorTotal!J70</f>
        <v>0.9778737600978562</v>
      </c>
      <c r="BI73" s="287">
        <f>Summary_AttrorTotal!I70/Summary_AttrorTotal!J70</f>
        <v>2.2126239902143793E-2</v>
      </c>
    </row>
    <row r="74" spans="1:61" s="17" customFormat="1">
      <c r="A74" s="89" t="str">
        <f>Tri_Paid_AttrorTot!A65</f>
        <v>2012 Q2</v>
      </c>
      <c r="B74" s="89" t="str">
        <f t="shared" si="0"/>
        <v>2014 Q1</v>
      </c>
      <c r="C74" s="208">
        <f>INDEX(Tri_Paid_AttrorTot!$B65:$CC65,1,MATCH(B74,$A$21:$A$100)-$P74)/unit</f>
        <v>5182.3580000000002</v>
      </c>
      <c r="D74" s="208">
        <f>INDEX(Tri_Paid_AttrorTot!$B65:$CC65,1,Tot_Acc_Per-$P74)/unit</f>
        <v>5525.7929999999997</v>
      </c>
      <c r="E74" s="87">
        <f t="shared" si="35"/>
        <v>343.43499999999949</v>
      </c>
      <c r="F74" s="87" t="e">
        <f>IF(AI74-FSR_M&gt;0,VLOOKUP((MATCH(LastFSR,$A$21:$A$100,1)-MATCH(A74,$A$21:$A$100,1))*3+3,$AI$21:$AU$100,5+MATCH(FSR_M,AN$16:$AU$16),0),VLOOKUP(3,$AI$21:$AU$100,5+MATCH((MATCH($D$16,$A$21:$A$100,1)-MATCH($A74,$A$21:$A$100,1))*3,$AN$16:$AU$16,1),0))*M74</f>
        <v>#DIV/0!</v>
      </c>
      <c r="G74" s="87" t="e">
        <f t="shared" si="36"/>
        <v>#DIV/0!</v>
      </c>
      <c r="H74" s="88"/>
      <c r="J74" s="89" t="str">
        <f t="shared" si="37"/>
        <v>2012 Q2</v>
      </c>
      <c r="K74" s="87">
        <f t="shared" si="38"/>
        <v>5525.7929999999997</v>
      </c>
      <c r="L74" s="87" t="str">
        <f t="shared" si="39"/>
        <v/>
      </c>
      <c r="M74" s="279" t="e">
        <f t="shared" si="40"/>
        <v>#DIV/0!</v>
      </c>
      <c r="N74" s="87" t="e">
        <f t="shared" si="41"/>
        <v>#VALUE!</v>
      </c>
      <c r="O74" s="88" t="e">
        <f t="shared" si="42"/>
        <v>#VALUE!</v>
      </c>
      <c r="P74" s="172">
        <f t="shared" si="52"/>
        <v>53</v>
      </c>
      <c r="R74" s="60"/>
      <c r="S74" s="20"/>
      <c r="T74" s="20"/>
      <c r="U74" s="20"/>
      <c r="V74" s="20"/>
      <c r="W74" s="20"/>
      <c r="X74" s="20"/>
      <c r="Y74" s="20"/>
      <c r="Z74" s="20"/>
      <c r="AA74" s="61"/>
      <c r="AI74" s="89">
        <f t="shared" si="53"/>
        <v>27</v>
      </c>
      <c r="AJ74" s="121">
        <f>VLOOKUP(AI74,'User Entries'!$A$78:$E$157,4,0)</f>
        <v>0</v>
      </c>
      <c r="AK74" s="88" t="e">
        <f t="shared" si="43"/>
        <v>#DIV/0!</v>
      </c>
      <c r="AL74" s="121" t="e">
        <f t="shared" si="54"/>
        <v>#DIV/0!</v>
      </c>
      <c r="AN74" s="163" t="e">
        <f t="shared" si="55"/>
        <v>#DIV/0!</v>
      </c>
      <c r="AO74" s="163" t="e">
        <f t="shared" si="56"/>
        <v>#DIV/0!</v>
      </c>
      <c r="AP74" s="163" t="e">
        <f t="shared" si="57"/>
        <v>#DIV/0!</v>
      </c>
      <c r="AQ74" s="163" t="e">
        <f t="shared" ref="AQ74:AQ100" si="62">AK70-AK74</f>
        <v>#DIV/0!</v>
      </c>
      <c r="AR74" s="163" t="e">
        <f t="shared" si="58"/>
        <v>#DIV/0!</v>
      </c>
      <c r="AS74" s="163" t="e">
        <f t="shared" si="59"/>
        <v>#DIV/0!</v>
      </c>
      <c r="AT74" s="163" t="e">
        <f t="shared" si="60"/>
        <v>#DIV/0!</v>
      </c>
      <c r="AU74" s="163" t="e">
        <f t="shared" si="61"/>
        <v>#DIV/0!</v>
      </c>
      <c r="AX74" s="89" t="str">
        <f t="shared" si="44"/>
        <v>2000 Q4</v>
      </c>
      <c r="AY74" s="286" t="e">
        <f t="shared" si="45"/>
        <v>#DIV/0!</v>
      </c>
      <c r="AZ74" s="287" t="e">
        <f t="shared" si="46"/>
        <v>#DIV/0!</v>
      </c>
      <c r="BA74" s="287">
        <v>1</v>
      </c>
      <c r="BB74" s="287">
        <f t="shared" si="47"/>
        <v>1</v>
      </c>
      <c r="BC74" s="287">
        <f t="shared" si="48"/>
        <v>0</v>
      </c>
      <c r="BD74" s="284"/>
      <c r="BE74" s="287" t="str">
        <f t="shared" si="49"/>
        <v>2012 Q2</v>
      </c>
      <c r="BF74" s="287" t="e">
        <f t="shared" si="50"/>
        <v>#DIV/0!</v>
      </c>
      <c r="BG74" s="287" t="e">
        <f t="shared" si="51"/>
        <v>#DIV/0!</v>
      </c>
      <c r="BH74" s="287">
        <f>Summary_AttrorTotal!H71/Summary_AttrorTotal!J71</f>
        <v>0.99141726307630751</v>
      </c>
      <c r="BI74" s="287">
        <f>Summary_AttrorTotal!I71/Summary_AttrorTotal!J71</f>
        <v>8.5827369236924599E-3</v>
      </c>
    </row>
    <row r="75" spans="1:61" s="17" customFormat="1">
      <c r="A75" s="89" t="str">
        <f>Tri_Paid_AttrorTot!A66</f>
        <v>2012 Q3</v>
      </c>
      <c r="B75" s="89" t="str">
        <f t="shared" si="0"/>
        <v>2014 Q1</v>
      </c>
      <c r="C75" s="208">
        <f>INDEX(Tri_Paid_AttrorTot!$B66:$CC66,1,MATCH(B75,$A$21:$A$100)-$P75)/unit</f>
        <v>4443.7579999999998</v>
      </c>
      <c r="D75" s="208">
        <f>INDEX(Tri_Paid_AttrorTot!$B66:$CC66,1,Tot_Acc_Per-$P75)/unit</f>
        <v>4445.1490000000003</v>
      </c>
      <c r="E75" s="87">
        <f t="shared" si="35"/>
        <v>1.3910000000005311</v>
      </c>
      <c r="F75" s="87" t="e">
        <f>IF(AI75-FSR_M&gt;0,VLOOKUP((MATCH(LastFSR,$A$21:$A$100,1)-MATCH(A75,$A$21:$A$100,1))*3+3,$AI$21:$AU$100,5+MATCH(FSR_M,AN$16:$AU$16),0),VLOOKUP(3,$AI$21:$AU$100,5+MATCH((MATCH($D$16,$A$21:$A$100,1)-MATCH($A75,$A$21:$A$100,1))*3,$AN$16:$AU$16,1),0))*M75</f>
        <v>#DIV/0!</v>
      </c>
      <c r="G75" s="87" t="e">
        <f t="shared" si="36"/>
        <v>#DIV/0!</v>
      </c>
      <c r="H75" s="88"/>
      <c r="J75" s="89" t="str">
        <f t="shared" si="37"/>
        <v>2012 Q3</v>
      </c>
      <c r="K75" s="87">
        <f t="shared" si="38"/>
        <v>4445.1490000000003</v>
      </c>
      <c r="L75" s="87" t="str">
        <f t="shared" si="39"/>
        <v/>
      </c>
      <c r="M75" s="279" t="e">
        <f t="shared" si="40"/>
        <v>#DIV/0!</v>
      </c>
      <c r="N75" s="87" t="e">
        <f t="shared" si="41"/>
        <v>#VALUE!</v>
      </c>
      <c r="O75" s="88" t="e">
        <f t="shared" si="42"/>
        <v>#VALUE!</v>
      </c>
      <c r="P75" s="172">
        <f t="shared" si="52"/>
        <v>54</v>
      </c>
      <c r="R75" s="60"/>
      <c r="S75" s="20"/>
      <c r="T75" s="20"/>
      <c r="U75" s="20"/>
      <c r="V75" s="20"/>
      <c r="W75" s="20"/>
      <c r="X75" s="20"/>
      <c r="Y75" s="20"/>
      <c r="Z75" s="20"/>
      <c r="AA75" s="61"/>
      <c r="AI75" s="89">
        <f t="shared" si="53"/>
        <v>24</v>
      </c>
      <c r="AJ75" s="121">
        <f>VLOOKUP(AI75,'User Entries'!$A$78:$E$157,4,0)</f>
        <v>0</v>
      </c>
      <c r="AK75" s="88" t="e">
        <f t="shared" si="43"/>
        <v>#DIV/0!</v>
      </c>
      <c r="AL75" s="121" t="e">
        <f t="shared" si="54"/>
        <v>#DIV/0!</v>
      </c>
      <c r="AN75" s="163" t="e">
        <f t="shared" si="55"/>
        <v>#DIV/0!</v>
      </c>
      <c r="AO75" s="163" t="e">
        <f t="shared" si="56"/>
        <v>#DIV/0!</v>
      </c>
      <c r="AP75" s="163" t="e">
        <f t="shared" si="57"/>
        <v>#DIV/0!</v>
      </c>
      <c r="AQ75" s="163" t="e">
        <f t="shared" si="62"/>
        <v>#DIV/0!</v>
      </c>
      <c r="AR75" s="163" t="e">
        <f t="shared" si="58"/>
        <v>#DIV/0!</v>
      </c>
      <c r="AS75" s="163" t="e">
        <f t="shared" si="59"/>
        <v>#DIV/0!</v>
      </c>
      <c r="AT75" s="163" t="e">
        <f t="shared" si="60"/>
        <v>#DIV/0!</v>
      </c>
      <c r="AU75" s="163" t="e">
        <f t="shared" si="61"/>
        <v>#DIV/0!</v>
      </c>
      <c r="AX75" s="89" t="str">
        <f t="shared" si="44"/>
        <v>2000 Q3</v>
      </c>
      <c r="AY75" s="286" t="e">
        <f t="shared" si="45"/>
        <v>#DIV/0!</v>
      </c>
      <c r="AZ75" s="287" t="e">
        <f t="shared" si="46"/>
        <v>#DIV/0!</v>
      </c>
      <c r="BA75" s="287">
        <v>1</v>
      </c>
      <c r="BB75" s="287">
        <f t="shared" si="47"/>
        <v>1</v>
      </c>
      <c r="BC75" s="287">
        <f t="shared" si="48"/>
        <v>0</v>
      </c>
      <c r="BD75" s="284"/>
      <c r="BE75" s="287" t="str">
        <f t="shared" si="49"/>
        <v>2012 Q3</v>
      </c>
      <c r="BF75" s="287" t="e">
        <f t="shared" si="50"/>
        <v>#DIV/0!</v>
      </c>
      <c r="BG75" s="287" t="e">
        <f t="shared" si="51"/>
        <v>#DIV/0!</v>
      </c>
      <c r="BH75" s="287">
        <f>Summary_AttrorTotal!H72/Summary_AttrorTotal!J72</f>
        <v>1</v>
      </c>
      <c r="BI75" s="287">
        <f>Summary_AttrorTotal!I72/Summary_AttrorTotal!J72</f>
        <v>0</v>
      </c>
    </row>
    <row r="76" spans="1:61" s="17" customFormat="1">
      <c r="A76" s="89" t="str">
        <f>Tri_Paid_AttrorTot!A67</f>
        <v>2012 Q4</v>
      </c>
      <c r="B76" s="89" t="str">
        <f t="shared" si="0"/>
        <v>2014 Q1</v>
      </c>
      <c r="C76" s="208">
        <f>INDEX(Tri_Paid_AttrorTot!$B67:$CC67,1,MATCH(B76,$A$21:$A$100)-$P76)/unit</f>
        <v>5157.7950000000001</v>
      </c>
      <c r="D76" s="208">
        <f>INDEX(Tri_Paid_AttrorTot!$B67:$CC67,1,Tot_Acc_Per-$P76)/unit</f>
        <v>5161.2049999999999</v>
      </c>
      <c r="E76" s="87">
        <f t="shared" si="35"/>
        <v>3.4099999999998545</v>
      </c>
      <c r="F76" s="87" t="e">
        <f>IF(AI76-FSR_M&gt;0,VLOOKUP((MATCH(LastFSR,$A$21:$A$100,1)-MATCH(A76,$A$21:$A$100,1))*3+3,$AI$21:$AU$100,5+MATCH(FSR_M,AN$16:$AU$16),0),VLOOKUP(3,$AI$21:$AU$100,5+MATCH((MATCH($D$16,$A$21:$A$100,1)-MATCH($A76,$A$21:$A$100,1))*3,$AN$16:$AU$16,1),0))*M76</f>
        <v>#DIV/0!</v>
      </c>
      <c r="G76" s="87" t="e">
        <f t="shared" si="36"/>
        <v>#DIV/0!</v>
      </c>
      <c r="H76" s="88"/>
      <c r="J76" s="89" t="str">
        <f t="shared" si="37"/>
        <v>2012 Q4</v>
      </c>
      <c r="K76" s="87">
        <f t="shared" si="38"/>
        <v>5161.2049999999999</v>
      </c>
      <c r="L76" s="87" t="str">
        <f t="shared" si="39"/>
        <v/>
      </c>
      <c r="M76" s="279" t="e">
        <f t="shared" si="40"/>
        <v>#DIV/0!</v>
      </c>
      <c r="N76" s="87" t="e">
        <f t="shared" si="41"/>
        <v>#VALUE!</v>
      </c>
      <c r="O76" s="88" t="e">
        <f t="shared" si="42"/>
        <v>#VALUE!</v>
      </c>
      <c r="P76" s="172">
        <f t="shared" si="52"/>
        <v>55</v>
      </c>
      <c r="R76" s="96"/>
      <c r="S76" s="97"/>
      <c r="T76" s="97"/>
      <c r="U76" s="97"/>
      <c r="V76" s="97"/>
      <c r="W76" s="97"/>
      <c r="X76" s="97"/>
      <c r="Y76" s="97"/>
      <c r="Z76" s="97"/>
      <c r="AA76" s="98"/>
      <c r="AI76" s="89">
        <f t="shared" si="53"/>
        <v>21</v>
      </c>
      <c r="AJ76" s="121">
        <f>VLOOKUP(AI76,'User Entries'!$A$78:$E$157,4,0)</f>
        <v>0</v>
      </c>
      <c r="AK76" s="88" t="e">
        <f t="shared" si="43"/>
        <v>#DIV/0!</v>
      </c>
      <c r="AL76" s="121" t="e">
        <f t="shared" si="54"/>
        <v>#DIV/0!</v>
      </c>
      <c r="AN76" s="163" t="e">
        <f t="shared" si="55"/>
        <v>#DIV/0!</v>
      </c>
      <c r="AO76" s="163" t="e">
        <f t="shared" si="56"/>
        <v>#DIV/0!</v>
      </c>
      <c r="AP76" s="163" t="e">
        <f t="shared" si="57"/>
        <v>#DIV/0!</v>
      </c>
      <c r="AQ76" s="163" t="e">
        <f t="shared" si="62"/>
        <v>#DIV/0!</v>
      </c>
      <c r="AR76" s="163" t="e">
        <f t="shared" si="58"/>
        <v>#DIV/0!</v>
      </c>
      <c r="AS76" s="163" t="e">
        <f t="shared" si="59"/>
        <v>#DIV/0!</v>
      </c>
      <c r="AT76" s="163" t="e">
        <f t="shared" si="60"/>
        <v>#DIV/0!</v>
      </c>
      <c r="AU76" s="163" t="e">
        <f t="shared" si="61"/>
        <v>#DIV/0!</v>
      </c>
      <c r="AX76" s="89" t="str">
        <f t="shared" si="44"/>
        <v>2000 Q2</v>
      </c>
      <c r="AY76" s="286" t="e">
        <f t="shared" si="45"/>
        <v>#DIV/0!</v>
      </c>
      <c r="AZ76" s="287" t="e">
        <f t="shared" si="46"/>
        <v>#DIV/0!</v>
      </c>
      <c r="BA76" s="287">
        <v>1</v>
      </c>
      <c r="BB76" s="287">
        <f t="shared" si="47"/>
        <v>1</v>
      </c>
      <c r="BC76" s="287">
        <f t="shared" si="48"/>
        <v>0</v>
      </c>
      <c r="BD76" s="284"/>
      <c r="BE76" s="287" t="str">
        <f t="shared" si="49"/>
        <v>2012 Q4</v>
      </c>
      <c r="BF76" s="287" t="e">
        <f t="shared" si="50"/>
        <v>#DIV/0!</v>
      </c>
      <c r="BG76" s="287" t="e">
        <f t="shared" si="51"/>
        <v>#DIV/0!</v>
      </c>
      <c r="BH76" s="287">
        <f>Summary_AttrorTotal!H73/Summary_AttrorTotal!J73</f>
        <v>0.9928844504234452</v>
      </c>
      <c r="BI76" s="287">
        <f>Summary_AttrorTotal!I73/Summary_AttrorTotal!J73</f>
        <v>7.1155495765547758E-3</v>
      </c>
    </row>
    <row r="77" spans="1:61" s="17" customFormat="1">
      <c r="A77" s="89" t="str">
        <f>Tri_Paid_AttrorTot!A68</f>
        <v>2013 Q1</v>
      </c>
      <c r="B77" s="89" t="str">
        <f t="shared" si="0"/>
        <v>2014 Q1</v>
      </c>
      <c r="C77" s="208">
        <f>INDEX(Tri_Paid_AttrorTot!$B68:$CC68,1,MATCH(B77,$A$21:$A$100)-$P77)/unit</f>
        <v>5359.4579999999996</v>
      </c>
      <c r="D77" s="208">
        <f>INDEX(Tri_Paid_AttrorTot!$B68:$CC68,1,Tot_Acc_Per-$P77)/unit</f>
        <v>5347.64</v>
      </c>
      <c r="E77" s="87">
        <f t="shared" si="35"/>
        <v>-11.817999999999302</v>
      </c>
      <c r="F77" s="87" t="e">
        <f>IF(AI77-FSR_M&gt;0,VLOOKUP((MATCH(LastFSR,$A$21:$A$100,1)-MATCH(A77,$A$21:$A$100,1))*3+3,$AI$21:$AU$100,5+MATCH(FSR_M,AN$16:$AU$16),0),VLOOKUP(3,$AI$21:$AU$100,5+MATCH((MATCH($D$16,$A$21:$A$100,1)-MATCH($A77,$A$21:$A$100,1))*3,$AN$16:$AU$16,1),0))*M77</f>
        <v>#DIV/0!</v>
      </c>
      <c r="G77" s="87" t="e">
        <f t="shared" si="36"/>
        <v>#DIV/0!</v>
      </c>
      <c r="H77" s="88"/>
      <c r="J77" s="89" t="str">
        <f t="shared" si="37"/>
        <v>2013 Q1</v>
      </c>
      <c r="K77" s="87">
        <f t="shared" si="38"/>
        <v>5347.64</v>
      </c>
      <c r="L77" s="87" t="str">
        <f t="shared" si="39"/>
        <v/>
      </c>
      <c r="M77" s="279" t="e">
        <f t="shared" si="40"/>
        <v>#DIV/0!</v>
      </c>
      <c r="N77" s="87" t="e">
        <f t="shared" si="41"/>
        <v>#VALUE!</v>
      </c>
      <c r="O77" s="88" t="e">
        <f t="shared" si="42"/>
        <v>#VALUE!</v>
      </c>
      <c r="P77" s="172">
        <f t="shared" si="52"/>
        <v>56</v>
      </c>
      <c r="AI77" s="89">
        <f t="shared" si="53"/>
        <v>18</v>
      </c>
      <c r="AJ77" s="121">
        <f>VLOOKUP(AI77,'User Entries'!$A$78:$E$157,4,0)</f>
        <v>0</v>
      </c>
      <c r="AK77" s="88" t="e">
        <f t="shared" si="43"/>
        <v>#DIV/0!</v>
      </c>
      <c r="AL77" s="121" t="e">
        <f t="shared" si="54"/>
        <v>#DIV/0!</v>
      </c>
      <c r="AN77" s="163" t="e">
        <f t="shared" si="55"/>
        <v>#DIV/0!</v>
      </c>
      <c r="AO77" s="163" t="e">
        <f t="shared" si="56"/>
        <v>#DIV/0!</v>
      </c>
      <c r="AP77" s="163" t="e">
        <f t="shared" si="57"/>
        <v>#DIV/0!</v>
      </c>
      <c r="AQ77" s="163" t="e">
        <f t="shared" si="62"/>
        <v>#DIV/0!</v>
      </c>
      <c r="AR77" s="163" t="e">
        <f t="shared" si="58"/>
        <v>#DIV/0!</v>
      </c>
      <c r="AS77" s="163" t="e">
        <f t="shared" si="59"/>
        <v>#DIV/0!</v>
      </c>
      <c r="AT77" s="163" t="e">
        <f t="shared" si="60"/>
        <v>#DIV/0!</v>
      </c>
      <c r="AU77" s="163" t="e">
        <f t="shared" si="61"/>
        <v>#DIV/0!</v>
      </c>
      <c r="AX77" s="89" t="str">
        <f t="shared" si="44"/>
        <v>2000 Q1</v>
      </c>
      <c r="AY77" s="286" t="e">
        <f t="shared" si="45"/>
        <v>#DIV/0!</v>
      </c>
      <c r="AZ77" s="287" t="e">
        <f t="shared" si="46"/>
        <v>#DIV/0!</v>
      </c>
      <c r="BA77" s="287">
        <v>1</v>
      </c>
      <c r="BB77" s="287">
        <f t="shared" si="47"/>
        <v>1</v>
      </c>
      <c r="BC77" s="287">
        <f t="shared" si="48"/>
        <v>0</v>
      </c>
      <c r="BD77" s="284"/>
      <c r="BE77" s="287" t="str">
        <f t="shared" si="49"/>
        <v>2013 Q1</v>
      </c>
      <c r="BF77" s="287" t="e">
        <f t="shared" si="50"/>
        <v>#DIV/0!</v>
      </c>
      <c r="BG77" s="287" t="e">
        <f t="shared" si="51"/>
        <v>#DIV/0!</v>
      </c>
      <c r="BH77" s="287">
        <f>Summary_AttrorTotal!H74/Summary_AttrorTotal!J74</f>
        <v>0.96422568438848144</v>
      </c>
      <c r="BI77" s="287">
        <f>Summary_AttrorTotal!I74/Summary_AttrorTotal!J74</f>
        <v>3.5774315611518545E-2</v>
      </c>
    </row>
    <row r="78" spans="1:61" s="17" customFormat="1">
      <c r="A78" s="89" t="str">
        <f>Tri_Paid_AttrorTot!A69</f>
        <v>2013 Q2</v>
      </c>
      <c r="B78" s="89" t="str">
        <f t="shared" si="0"/>
        <v>2014 Q1</v>
      </c>
      <c r="C78" s="208">
        <f>INDEX(Tri_Paid_AttrorTot!$B69:$CC69,1,MATCH(B78,$A$21:$A$100)-$P78)/unit</f>
        <v>7739.03</v>
      </c>
      <c r="D78" s="208">
        <f>INDEX(Tri_Paid_AttrorTot!$B69:$CC69,1,Tot_Acc_Per-$P78)/unit</f>
        <v>7779.6909999999998</v>
      </c>
      <c r="E78" s="87">
        <f t="shared" si="35"/>
        <v>40.661000000000058</v>
      </c>
      <c r="F78" s="87" t="e">
        <f>IF(AI78-FSR_M&gt;0,VLOOKUP((MATCH(LastFSR,$A$21:$A$100,1)-MATCH(A78,$A$21:$A$100,1))*3+3,$AI$21:$AU$100,5+MATCH(FSR_M,AN$16:$AU$16),0),VLOOKUP(3,$AI$21:$AU$100,5+MATCH((MATCH($D$16,$A$21:$A$100,1)-MATCH($A78,$A$21:$A$100,1))*3,$AN$16:$AU$16,1),0))*M78</f>
        <v>#DIV/0!</v>
      </c>
      <c r="G78" s="87" t="e">
        <f t="shared" si="36"/>
        <v>#DIV/0!</v>
      </c>
      <c r="H78" s="88"/>
      <c r="J78" s="89" t="str">
        <f t="shared" si="37"/>
        <v>2013 Q2</v>
      </c>
      <c r="K78" s="87">
        <f t="shared" si="38"/>
        <v>7779.6909999999998</v>
      </c>
      <c r="L78" s="87" t="str">
        <f t="shared" si="39"/>
        <v/>
      </c>
      <c r="M78" s="279" t="e">
        <f t="shared" si="40"/>
        <v>#DIV/0!</v>
      </c>
      <c r="N78" s="87" t="e">
        <f t="shared" si="41"/>
        <v>#VALUE!</v>
      </c>
      <c r="O78" s="88" t="e">
        <f t="shared" si="42"/>
        <v>#VALUE!</v>
      </c>
      <c r="P78" s="172">
        <f t="shared" si="52"/>
        <v>57</v>
      </c>
      <c r="AI78" s="89">
        <f t="shared" si="53"/>
        <v>15</v>
      </c>
      <c r="AJ78" s="121">
        <f>VLOOKUP(AI78,'User Entries'!$A$78:$E$157,4,0)</f>
        <v>0</v>
      </c>
      <c r="AK78" s="88" t="e">
        <f t="shared" si="43"/>
        <v>#DIV/0!</v>
      </c>
      <c r="AL78" s="121" t="e">
        <f t="shared" si="54"/>
        <v>#DIV/0!</v>
      </c>
      <c r="AN78" s="163" t="e">
        <f t="shared" si="55"/>
        <v>#DIV/0!</v>
      </c>
      <c r="AO78" s="163" t="e">
        <f t="shared" si="56"/>
        <v>#DIV/0!</v>
      </c>
      <c r="AP78" s="163" t="e">
        <f t="shared" si="57"/>
        <v>#DIV/0!</v>
      </c>
      <c r="AQ78" s="163" t="e">
        <f t="shared" si="62"/>
        <v>#DIV/0!</v>
      </c>
      <c r="AR78" s="163" t="e">
        <f t="shared" si="58"/>
        <v>#DIV/0!</v>
      </c>
      <c r="AS78" s="163" t="e">
        <f t="shared" si="59"/>
        <v>#DIV/0!</v>
      </c>
      <c r="AT78" s="163" t="e">
        <f t="shared" si="60"/>
        <v>#DIV/0!</v>
      </c>
      <c r="AU78" s="163" t="e">
        <f t="shared" si="61"/>
        <v>#DIV/0!</v>
      </c>
      <c r="AX78" s="89" t="str">
        <f t="shared" si="44"/>
        <v>1999 Q4</v>
      </c>
      <c r="AY78" s="286" t="e">
        <f t="shared" si="45"/>
        <v>#DIV/0!</v>
      </c>
      <c r="AZ78" s="287" t="e">
        <f t="shared" si="46"/>
        <v>#DIV/0!</v>
      </c>
      <c r="BA78" s="287">
        <v>1</v>
      </c>
      <c r="BB78" s="287">
        <f t="shared" si="47"/>
        <v>1</v>
      </c>
      <c r="BC78" s="287">
        <f t="shared" si="48"/>
        <v>0</v>
      </c>
      <c r="BD78" s="284"/>
      <c r="BE78" s="287" t="str">
        <f t="shared" si="49"/>
        <v>2013 Q2</v>
      </c>
      <c r="BF78" s="287" t="e">
        <f t="shared" si="50"/>
        <v>#DIV/0!</v>
      </c>
      <c r="BG78" s="287" t="e">
        <f t="shared" si="51"/>
        <v>#DIV/0!</v>
      </c>
      <c r="BH78" s="287">
        <f>Summary_AttrorTotal!H75/Summary_AttrorTotal!J75</f>
        <v>0.99626386212799656</v>
      </c>
      <c r="BI78" s="287">
        <f>Summary_AttrorTotal!I75/Summary_AttrorTotal!J75</f>
        <v>3.7361378720034383E-3</v>
      </c>
    </row>
    <row r="79" spans="1:61" s="17" customFormat="1">
      <c r="A79" s="89" t="str">
        <f>Tri_Paid_AttrorTot!A70</f>
        <v>2013 Q3</v>
      </c>
      <c r="B79" s="89" t="str">
        <f t="shared" si="0"/>
        <v>2014 Q1</v>
      </c>
      <c r="C79" s="208">
        <f>INDEX(Tri_Paid_AttrorTot!$B70:$CC70,1,MATCH(B79,$A$21:$A$100)-$P79)/unit</f>
        <v>7061.2359999999999</v>
      </c>
      <c r="D79" s="208">
        <f>INDEX(Tri_Paid_AttrorTot!$B70:$CC70,1,Tot_Acc_Per-$P79)/unit</f>
        <v>7761.0529999999999</v>
      </c>
      <c r="E79" s="87">
        <f t="shared" si="35"/>
        <v>699.81700000000001</v>
      </c>
      <c r="F79" s="87" t="e">
        <f>IF(AI79-FSR_M&gt;0,VLOOKUP((MATCH(LastFSR,$A$21:$A$100,1)-MATCH(A79,$A$21:$A$100,1))*3+3,$AI$21:$AU$100,5+MATCH(FSR_M,AN$16:$AU$16),0),VLOOKUP(3,$AI$21:$AU$100,5+MATCH((MATCH($D$16,$A$21:$A$100,1)-MATCH($A79,$A$21:$A$100,1))*3,$AN$16:$AU$16,1),0))*M79</f>
        <v>#DIV/0!</v>
      </c>
      <c r="G79" s="87" t="e">
        <f t="shared" si="36"/>
        <v>#DIV/0!</v>
      </c>
      <c r="H79" s="88"/>
      <c r="J79" s="89" t="str">
        <f t="shared" si="37"/>
        <v>2013 Q3</v>
      </c>
      <c r="K79" s="87">
        <f t="shared" si="38"/>
        <v>7761.0529999999999</v>
      </c>
      <c r="L79" s="87" t="str">
        <f t="shared" si="39"/>
        <v/>
      </c>
      <c r="M79" s="279" t="e">
        <f t="shared" si="40"/>
        <v>#DIV/0!</v>
      </c>
      <c r="N79" s="87" t="e">
        <f t="shared" si="41"/>
        <v>#VALUE!</v>
      </c>
      <c r="O79" s="88" t="e">
        <f t="shared" si="42"/>
        <v>#VALUE!</v>
      </c>
      <c r="P79" s="172">
        <f t="shared" si="52"/>
        <v>58</v>
      </c>
      <c r="AI79" s="89">
        <f t="shared" si="53"/>
        <v>12</v>
      </c>
      <c r="AJ79" s="121">
        <f>VLOOKUP(AI79,'User Entries'!$A$78:$E$157,4,0)</f>
        <v>0</v>
      </c>
      <c r="AK79" s="88" t="e">
        <f t="shared" si="43"/>
        <v>#DIV/0!</v>
      </c>
      <c r="AL79" s="121" t="e">
        <f t="shared" si="54"/>
        <v>#DIV/0!</v>
      </c>
      <c r="AN79" s="163" t="e">
        <f t="shared" si="55"/>
        <v>#DIV/0!</v>
      </c>
      <c r="AO79" s="163" t="e">
        <f t="shared" si="56"/>
        <v>#DIV/0!</v>
      </c>
      <c r="AP79" s="163" t="e">
        <f t="shared" si="57"/>
        <v>#DIV/0!</v>
      </c>
      <c r="AQ79" s="163" t="e">
        <f t="shared" si="62"/>
        <v>#DIV/0!</v>
      </c>
      <c r="AR79" s="163" t="e">
        <f t="shared" si="58"/>
        <v>#DIV/0!</v>
      </c>
      <c r="AS79" s="163" t="e">
        <f t="shared" si="59"/>
        <v>#DIV/0!</v>
      </c>
      <c r="AT79" s="163" t="e">
        <f t="shared" si="60"/>
        <v>#DIV/0!</v>
      </c>
      <c r="AU79" s="163" t="e">
        <f t="shared" si="61"/>
        <v>#DIV/0!</v>
      </c>
      <c r="AX79" s="89" t="str">
        <f t="shared" si="44"/>
        <v>1999 Q3</v>
      </c>
      <c r="AY79" s="286" t="e">
        <f t="shared" si="45"/>
        <v>#DIV/0!</v>
      </c>
      <c r="AZ79" s="287" t="e">
        <f t="shared" si="46"/>
        <v>#DIV/0!</v>
      </c>
      <c r="BA79" s="287">
        <v>1</v>
      </c>
      <c r="BB79" s="287">
        <f t="shared" si="47"/>
        <v>1</v>
      </c>
      <c r="BC79" s="287">
        <f t="shared" si="48"/>
        <v>0</v>
      </c>
      <c r="BD79" s="284"/>
      <c r="BE79" s="287" t="str">
        <f t="shared" si="49"/>
        <v>2013 Q3</v>
      </c>
      <c r="BF79" s="287" t="e">
        <f t="shared" si="50"/>
        <v>#DIV/0!</v>
      </c>
      <c r="BG79" s="287" t="e">
        <f t="shared" si="51"/>
        <v>#DIV/0!</v>
      </c>
      <c r="BH79" s="287">
        <f>Summary_AttrorTotal!H76/Summary_AttrorTotal!J76</f>
        <v>0.9496825847439998</v>
      </c>
      <c r="BI79" s="287">
        <f>Summary_AttrorTotal!I76/Summary_AttrorTotal!J76</f>
        <v>5.0317415256000177E-2</v>
      </c>
    </row>
    <row r="80" spans="1:61" s="17" customFormat="1">
      <c r="A80" s="89" t="str">
        <f>Tri_Paid_AttrorTot!A71</f>
        <v>2013 Q4</v>
      </c>
      <c r="B80" s="89" t="str">
        <f t="shared" si="0"/>
        <v>2014 Q1</v>
      </c>
      <c r="C80" s="208">
        <f>INDEX(Tri_Paid_AttrorTot!$B71:$CC71,1,MATCH(B80,$A$21:$A$100)-$P80)/unit</f>
        <v>4231.6139999999996</v>
      </c>
      <c r="D80" s="208">
        <f>INDEX(Tri_Paid_AttrorTot!$B71:$CC71,1,Tot_Acc_Per-$P80)/unit</f>
        <v>5911.9260000000004</v>
      </c>
      <c r="E80" s="87">
        <f t="shared" si="35"/>
        <v>1680.3120000000008</v>
      </c>
      <c r="F80" s="87" t="e">
        <f>IF(AI80-FSR_M&gt;0,VLOOKUP((MATCH(LastFSR,$A$21:$A$100,1)-MATCH(A80,$A$21:$A$100,1))*3+3,$AI$21:$AU$100,5+MATCH(FSR_M,AN$16:$AU$16),0),VLOOKUP(3,$AI$21:$AU$100,5+MATCH((MATCH($D$16,$A$21:$A$100,1)-MATCH($A80,$A$21:$A$100,1))*3,$AN$16:$AU$16,1),0))*M80</f>
        <v>#DIV/0!</v>
      </c>
      <c r="G80" s="87" t="e">
        <f t="shared" si="36"/>
        <v>#DIV/0!</v>
      </c>
      <c r="H80" s="88"/>
      <c r="J80" s="89" t="str">
        <f t="shared" si="37"/>
        <v>2013 Q4</v>
      </c>
      <c r="K80" s="87">
        <f t="shared" si="38"/>
        <v>5911.9260000000004</v>
      </c>
      <c r="L80" s="87" t="str">
        <f t="shared" si="39"/>
        <v/>
      </c>
      <c r="M80" s="279" t="e">
        <f t="shared" si="40"/>
        <v>#DIV/0!</v>
      </c>
      <c r="N80" s="87" t="e">
        <f t="shared" si="41"/>
        <v>#VALUE!</v>
      </c>
      <c r="O80" s="88" t="e">
        <f t="shared" si="42"/>
        <v>#VALUE!</v>
      </c>
      <c r="P80" s="172">
        <f t="shared" si="52"/>
        <v>59</v>
      </c>
      <c r="R80" s="57"/>
      <c r="S80" s="58"/>
      <c r="T80" s="58"/>
      <c r="U80" s="58"/>
      <c r="V80" s="58"/>
      <c r="W80" s="58"/>
      <c r="X80" s="58"/>
      <c r="Y80" s="58"/>
      <c r="Z80" s="58"/>
      <c r="AA80" s="59"/>
      <c r="AI80" s="89">
        <f t="shared" si="53"/>
        <v>9</v>
      </c>
      <c r="AJ80" s="121">
        <f>VLOOKUP(AI80,'User Entries'!$A$78:$E$157,4,0)</f>
        <v>0</v>
      </c>
      <c r="AK80" s="88" t="e">
        <f t="shared" si="43"/>
        <v>#DIV/0!</v>
      </c>
      <c r="AL80" s="121" t="e">
        <f t="shared" si="54"/>
        <v>#DIV/0!</v>
      </c>
      <c r="AN80" s="163" t="e">
        <f t="shared" si="55"/>
        <v>#DIV/0!</v>
      </c>
      <c r="AO80" s="163" t="e">
        <f t="shared" si="56"/>
        <v>#DIV/0!</v>
      </c>
      <c r="AP80" s="163" t="e">
        <f t="shared" si="57"/>
        <v>#DIV/0!</v>
      </c>
      <c r="AQ80" s="163" t="e">
        <f t="shared" si="62"/>
        <v>#DIV/0!</v>
      </c>
      <c r="AR80" s="163" t="e">
        <f t="shared" si="58"/>
        <v>#DIV/0!</v>
      </c>
      <c r="AS80" s="163" t="e">
        <f t="shared" si="59"/>
        <v>#DIV/0!</v>
      </c>
      <c r="AT80" s="163" t="e">
        <f t="shared" si="60"/>
        <v>#DIV/0!</v>
      </c>
      <c r="AU80" s="163" t="e">
        <f t="shared" si="61"/>
        <v>#DIV/0!</v>
      </c>
      <c r="AX80" s="89" t="str">
        <f t="shared" si="44"/>
        <v>1999 Q2</v>
      </c>
      <c r="AY80" s="286" t="e">
        <f t="shared" si="45"/>
        <v>#DIV/0!</v>
      </c>
      <c r="AZ80" s="287" t="e">
        <f t="shared" si="46"/>
        <v>#DIV/0!</v>
      </c>
      <c r="BA80" s="287">
        <v>1</v>
      </c>
      <c r="BB80" s="287">
        <f t="shared" si="47"/>
        <v>1</v>
      </c>
      <c r="BC80" s="287">
        <f t="shared" si="48"/>
        <v>0</v>
      </c>
      <c r="BD80" s="284"/>
      <c r="BE80" s="287" t="str">
        <f t="shared" si="49"/>
        <v>2013 Q4</v>
      </c>
      <c r="BF80" s="287" t="e">
        <f t="shared" si="50"/>
        <v>#DIV/0!</v>
      </c>
      <c r="BG80" s="287" t="e">
        <f t="shared" si="51"/>
        <v>#DIV/0!</v>
      </c>
      <c r="BH80" s="287">
        <f>Summary_AttrorTotal!H77/Summary_AttrorTotal!J77</f>
        <v>0.7209330883528462</v>
      </c>
      <c r="BI80" s="287">
        <f>Summary_AttrorTotal!I77/Summary_AttrorTotal!J77</f>
        <v>0.27906691164715397</v>
      </c>
    </row>
    <row r="81" spans="1:61" s="17" customFormat="1" ht="18">
      <c r="A81" s="89" t="str">
        <f>Tri_Paid_AttrorTot!A72</f>
        <v>2014 Q1</v>
      </c>
      <c r="B81" s="89" t="str">
        <f t="shared" ref="B81:B108" si="63">IF(MATCH(A81,$A$21:$A$100)&gt;AP_FSR,A81,LastFSR)</f>
        <v>2014 Q1</v>
      </c>
      <c r="C81" s="208">
        <f>INDEX(Tri_Paid_AttrorTot!$B72:$CC72,1,MATCH(B81,$A$21:$A$100)-$P81)/unit</f>
        <v>521.697</v>
      </c>
      <c r="D81" s="208">
        <f>INDEX(Tri_Paid_AttrorTot!$B72:$CC72,1,Tot_Acc_Per-$P81)/unit</f>
        <v>3466.0450000000001</v>
      </c>
      <c r="E81" s="87">
        <f t="shared" ref="E81:E108" si="64">D81-C81</f>
        <v>2944.348</v>
      </c>
      <c r="F81" s="87" t="e">
        <f>IF(AI81-FSR_M&gt;0,VLOOKUP((MATCH(LastFSR,$A$21:$A$100,1)-MATCH(A81,$A$21:$A$100,1))*3+3,$AI$21:$AU$100,5+MATCH(FSR_M,AN$16:$AU$16),0),VLOOKUP(3,$AI$21:$AU$100,5+MATCH((MATCH($D$16,$A$21:$A$100,1)-MATCH($A81,$A$21:$A$100,1))*3,$AN$16:$AU$16,1),0))*M81</f>
        <v>#DIV/0!</v>
      </c>
      <c r="G81" s="87" t="e">
        <f t="shared" ref="G81:G108" si="65">E81-F81</f>
        <v>#DIV/0!</v>
      </c>
      <c r="H81" s="88"/>
      <c r="J81" s="89" t="str">
        <f t="shared" ref="J81:J108" si="66">A81</f>
        <v>2014 Q1</v>
      </c>
      <c r="K81" s="87">
        <f t="shared" ref="K81:K108" si="67">D81</f>
        <v>3466.0450000000001</v>
      </c>
      <c r="L81" s="87" t="str">
        <f t="shared" ref="L81:L108" si="68">IF(ISERROR(M81),"",K81/AK81)</f>
        <v/>
      </c>
      <c r="M81" s="279" t="e">
        <f t="shared" ref="M81:M108" si="69">C81/VLOOKUP(IF((AI81-FSR_M)&gt;0,AI81-FSR_M,3),$AI$21:$AL$100,3,0)</f>
        <v>#DIV/0!</v>
      </c>
      <c r="N81" s="87" t="e">
        <f t="shared" ref="N81:N108" si="70">L81-M81</f>
        <v>#VALUE!</v>
      </c>
      <c r="O81" s="88" t="e">
        <f t="shared" ref="O81:O108" si="71">IF(N81=0,0,N81/M81)</f>
        <v>#VALUE!</v>
      </c>
      <c r="P81" s="172">
        <f t="shared" si="52"/>
        <v>60</v>
      </c>
      <c r="R81" s="100"/>
      <c r="S81" s="20"/>
      <c r="T81" s="911" t="s">
        <v>142</v>
      </c>
      <c r="U81" s="912"/>
      <c r="V81" s="912"/>
      <c r="W81" s="912"/>
      <c r="X81" s="912"/>
      <c r="Y81" s="912"/>
      <c r="Z81" s="20"/>
      <c r="AA81" s="61"/>
      <c r="AI81" s="89">
        <f t="shared" si="53"/>
        <v>6</v>
      </c>
      <c r="AJ81" s="121">
        <f>VLOOKUP(AI81,'User Entries'!$A$78:$E$157,4,0)</f>
        <v>0</v>
      </c>
      <c r="AK81" s="88" t="e">
        <f t="shared" si="43"/>
        <v>#DIV/0!</v>
      </c>
      <c r="AL81" s="121" t="e">
        <f t="shared" si="54"/>
        <v>#DIV/0!</v>
      </c>
      <c r="AN81" s="163" t="e">
        <f t="shared" si="55"/>
        <v>#DIV/0!</v>
      </c>
      <c r="AO81" s="163" t="e">
        <f t="shared" si="56"/>
        <v>#DIV/0!</v>
      </c>
      <c r="AP81" s="163" t="e">
        <f t="shared" si="57"/>
        <v>#DIV/0!</v>
      </c>
      <c r="AQ81" s="163" t="e">
        <f t="shared" si="62"/>
        <v>#DIV/0!</v>
      </c>
      <c r="AR81" s="163" t="e">
        <f t="shared" si="58"/>
        <v>#DIV/0!</v>
      </c>
      <c r="AS81" s="163" t="e">
        <f t="shared" si="59"/>
        <v>#DIV/0!</v>
      </c>
      <c r="AT81" s="163" t="e">
        <f t="shared" si="60"/>
        <v>#DIV/0!</v>
      </c>
      <c r="AU81" s="163" t="e">
        <f t="shared" si="61"/>
        <v>#DIV/0!</v>
      </c>
      <c r="AX81" s="89" t="str">
        <f t="shared" si="44"/>
        <v>1999 Q1</v>
      </c>
      <c r="AY81" s="286" t="e">
        <f t="shared" si="45"/>
        <v>#DIV/0!</v>
      </c>
      <c r="AZ81" s="287" t="e">
        <f t="shared" si="46"/>
        <v>#DIV/0!</v>
      </c>
      <c r="BA81" s="287">
        <v>1</v>
      </c>
      <c r="BB81" s="287">
        <f t="shared" si="47"/>
        <v>1</v>
      </c>
      <c r="BC81" s="287">
        <f t="shared" si="48"/>
        <v>0</v>
      </c>
      <c r="BD81" s="284"/>
      <c r="BE81" s="287" t="str">
        <f t="shared" si="49"/>
        <v>2014 Q1</v>
      </c>
      <c r="BF81" s="287" t="e">
        <f t="shared" si="50"/>
        <v>#DIV/0!</v>
      </c>
      <c r="BG81" s="287" t="e">
        <f t="shared" si="51"/>
        <v>#DIV/0!</v>
      </c>
      <c r="BH81" s="287">
        <f>Summary_AttrorTotal!H78/Summary_AttrorTotal!J78</f>
        <v>0.39004366271676627</v>
      </c>
      <c r="BI81" s="287">
        <f>Summary_AttrorTotal!I78/Summary_AttrorTotal!J78</f>
        <v>0.60995633728323384</v>
      </c>
    </row>
    <row r="82" spans="1:61" s="17" customFormat="1">
      <c r="A82" s="89" t="str">
        <f>Tri_Paid_AttrorTot!A73</f>
        <v>2014 Q2</v>
      </c>
      <c r="B82" s="89" t="str">
        <f t="shared" si="63"/>
        <v>2014 Q2</v>
      </c>
      <c r="C82" s="208">
        <f>INDEX(Tri_Paid_AttrorTot!$B73:$CC73,1,MATCH(B82,$A$21:$A$100)-$P82)/unit</f>
        <v>1287.682</v>
      </c>
      <c r="D82" s="208">
        <f>INDEX(Tri_Paid_AttrorTot!$B73:$CC73,1,Tot_Acc_Per-$P82)/unit</f>
        <v>1287.682</v>
      </c>
      <c r="E82" s="87">
        <f t="shared" si="64"/>
        <v>0</v>
      </c>
      <c r="F82" s="87" t="e">
        <f>IF(AI82-FSR_M&gt;0,VLOOKUP((MATCH(LastFSR,$A$21:$A$100,1)-MATCH(A82,$A$21:$A$100,1))*3+3,$AI$21:$AU$100,5+MATCH(FSR_M,AN$16:$AU$16),0),VLOOKUP(3,$AI$21:$AU$100,5+MATCH((MATCH($D$16,$A$21:$A$100,1)-MATCH($A82,$A$21:$A$100,1))*3,$AN$16:$AU$16,1),0))*M82</f>
        <v>#N/A</v>
      </c>
      <c r="G82" s="87" t="e">
        <f t="shared" si="65"/>
        <v>#N/A</v>
      </c>
      <c r="H82" s="88"/>
      <c r="J82" s="89" t="str">
        <f t="shared" si="66"/>
        <v>2014 Q2</v>
      </c>
      <c r="K82" s="87">
        <f t="shared" si="67"/>
        <v>1287.682</v>
      </c>
      <c r="L82" s="87" t="str">
        <f t="shared" si="68"/>
        <v/>
      </c>
      <c r="M82" s="279" t="e">
        <f t="shared" si="69"/>
        <v>#DIV/0!</v>
      </c>
      <c r="N82" s="87" t="e">
        <f t="shared" si="70"/>
        <v>#VALUE!</v>
      </c>
      <c r="O82" s="88" t="e">
        <f t="shared" si="71"/>
        <v>#VALUE!</v>
      </c>
      <c r="P82" s="172">
        <f t="shared" si="52"/>
        <v>61</v>
      </c>
      <c r="R82" s="102"/>
      <c r="S82" s="20"/>
      <c r="T82" s="20"/>
      <c r="U82" s="20"/>
      <c r="V82" s="20"/>
      <c r="W82" s="20"/>
      <c r="X82" s="20"/>
      <c r="Y82" s="20"/>
      <c r="Z82" s="20"/>
      <c r="AA82" s="61"/>
      <c r="AI82" s="89">
        <f t="shared" si="53"/>
        <v>3</v>
      </c>
      <c r="AJ82" s="121">
        <f>VLOOKUP(AI82,'User Entries'!$A$78:$E$157,4,0)</f>
        <v>0</v>
      </c>
      <c r="AK82" s="88" t="e">
        <f t="shared" si="43"/>
        <v>#DIV/0!</v>
      </c>
      <c r="AL82" s="121" t="e">
        <f t="shared" si="54"/>
        <v>#DIV/0!</v>
      </c>
      <c r="AN82" s="163" t="e">
        <f t="shared" si="55"/>
        <v>#DIV/0!</v>
      </c>
      <c r="AO82" s="163" t="e">
        <f t="shared" si="56"/>
        <v>#DIV/0!</v>
      </c>
      <c r="AP82" s="163" t="e">
        <f t="shared" si="57"/>
        <v>#DIV/0!</v>
      </c>
      <c r="AQ82" s="163" t="e">
        <f t="shared" si="62"/>
        <v>#DIV/0!</v>
      </c>
      <c r="AR82" s="163" t="e">
        <f t="shared" si="58"/>
        <v>#DIV/0!</v>
      </c>
      <c r="AS82" s="163" t="e">
        <f t="shared" si="59"/>
        <v>#DIV/0!</v>
      </c>
      <c r="AT82" s="163" t="e">
        <f t="shared" si="60"/>
        <v>#DIV/0!</v>
      </c>
      <c r="AU82" s="163" t="e">
        <f t="shared" si="61"/>
        <v>#DIV/0!</v>
      </c>
      <c r="AX82" s="89" t="str">
        <f t="shared" si="44"/>
        <v/>
      </c>
      <c r="AY82" s="286" t="e">
        <f t="shared" si="45"/>
        <v>#N/A</v>
      </c>
      <c r="AZ82" s="287" t="e">
        <f t="shared" si="46"/>
        <v>#N/A</v>
      </c>
      <c r="BA82" s="287">
        <v>1</v>
      </c>
      <c r="BB82" s="287" t="e">
        <f t="shared" si="47"/>
        <v>#N/A</v>
      </c>
      <c r="BC82" s="287" t="e">
        <f t="shared" si="48"/>
        <v>#N/A</v>
      </c>
      <c r="BD82" s="284"/>
      <c r="BE82" s="287" t="str">
        <f t="shared" si="49"/>
        <v>2014 Q2</v>
      </c>
      <c r="BF82" s="287" t="e">
        <f t="shared" si="50"/>
        <v>#DIV/0!</v>
      </c>
      <c r="BG82" s="287" t="e">
        <f t="shared" si="51"/>
        <v>#N/A</v>
      </c>
      <c r="BH82" s="287">
        <f>Summary_AttrorTotal!H79/Summary_AttrorTotal!J79</f>
        <v>0.13215043171933841</v>
      </c>
      <c r="BI82" s="287">
        <f>Summary_AttrorTotal!I79/Summary_AttrorTotal!J79</f>
        <v>0.86784956828066151</v>
      </c>
    </row>
    <row r="83" spans="1:61" s="17" customFormat="1">
      <c r="A83" s="89" t="e">
        <f>Tri_Paid_AttrorTot!A74</f>
        <v>#N/A</v>
      </c>
      <c r="B83" s="89" t="e">
        <f t="shared" si="63"/>
        <v>#N/A</v>
      </c>
      <c r="C83" s="208" t="e">
        <f>INDEX(Tri_Paid_AttrorTot!$B74:$CC74,1,MATCH(B83,$A$21:$A$100)-$P83)/unit</f>
        <v>#N/A</v>
      </c>
      <c r="D83" s="208" t="e">
        <f>INDEX(Tri_Paid_AttrorTot!$B74:$CC74,1,Tot_Acc_Per-$P83)/unit</f>
        <v>#N/A</v>
      </c>
      <c r="E83" s="87" t="e">
        <f t="shared" si="64"/>
        <v>#N/A</v>
      </c>
      <c r="F83" s="87" t="e">
        <f>IF(AI83-FSR_M&gt;0,VLOOKUP((MATCH(LastFSR,$A$21:$A$100,1)-MATCH(A83,$A$21:$A$100,1))*3+3,$AI$21:$AU$100,5+MATCH(FSR_M,AN$16:$AU$16),0),VLOOKUP(3,$AI$21:$AU$100,5+MATCH((MATCH($D$16,$A$21:$A$100,1)-MATCH($A83,$A$21:$A$100,1))*3,$AN$16:$AU$16,1),0))*M83</f>
        <v>#N/A</v>
      </c>
      <c r="G83" s="87" t="e">
        <f t="shared" si="65"/>
        <v>#N/A</v>
      </c>
      <c r="H83" s="88"/>
      <c r="J83" s="89" t="e">
        <f t="shared" si="66"/>
        <v>#N/A</v>
      </c>
      <c r="K83" s="87" t="e">
        <f t="shared" si="67"/>
        <v>#N/A</v>
      </c>
      <c r="L83" s="87" t="str">
        <f t="shared" si="68"/>
        <v/>
      </c>
      <c r="M83" s="279" t="e">
        <f t="shared" si="69"/>
        <v>#N/A</v>
      </c>
      <c r="N83" s="87" t="e">
        <f t="shared" si="70"/>
        <v>#VALUE!</v>
      </c>
      <c r="O83" s="88" t="e">
        <f t="shared" si="71"/>
        <v>#VALUE!</v>
      </c>
      <c r="P83" s="172">
        <f t="shared" si="52"/>
        <v>62</v>
      </c>
      <c r="R83" s="102"/>
      <c r="S83" s="20"/>
      <c r="T83" s="20"/>
      <c r="U83" s="20"/>
      <c r="V83" s="20"/>
      <c r="W83" s="20"/>
      <c r="X83" s="20"/>
      <c r="Y83" s="20"/>
      <c r="Z83" s="20"/>
      <c r="AA83" s="61"/>
      <c r="AI83" s="89">
        <f t="shared" si="53"/>
        <v>0</v>
      </c>
      <c r="AJ83" s="121" t="e">
        <f>VLOOKUP(AI83,'User Entries'!$A$78:$E$157,4,0)</f>
        <v>#N/A</v>
      </c>
      <c r="AK83" s="88" t="e">
        <f t="shared" si="43"/>
        <v>#N/A</v>
      </c>
      <c r="AL83" s="121" t="e">
        <f t="shared" si="54"/>
        <v>#N/A</v>
      </c>
      <c r="AN83" s="163" t="e">
        <f t="shared" si="55"/>
        <v>#DIV/0!</v>
      </c>
      <c r="AO83" s="163" t="e">
        <f t="shared" si="56"/>
        <v>#DIV/0!</v>
      </c>
      <c r="AP83" s="163" t="e">
        <f t="shared" si="57"/>
        <v>#DIV/0!</v>
      </c>
      <c r="AQ83" s="163" t="e">
        <f t="shared" si="62"/>
        <v>#DIV/0!</v>
      </c>
      <c r="AR83" s="163" t="e">
        <f t="shared" si="58"/>
        <v>#DIV/0!</v>
      </c>
      <c r="AS83" s="163" t="e">
        <f t="shared" si="59"/>
        <v>#DIV/0!</v>
      </c>
      <c r="AT83" s="163" t="e">
        <f t="shared" si="60"/>
        <v>#DIV/0!</v>
      </c>
      <c r="AU83" s="163" t="e">
        <f t="shared" si="61"/>
        <v>#DIV/0!</v>
      </c>
      <c r="AX83" s="89" t="str">
        <f t="shared" si="44"/>
        <v/>
      </c>
      <c r="AY83" s="286" t="e">
        <f t="shared" si="45"/>
        <v>#N/A</v>
      </c>
      <c r="AZ83" s="287" t="e">
        <f t="shared" si="46"/>
        <v>#N/A</v>
      </c>
      <c r="BA83" s="287">
        <v>1</v>
      </c>
      <c r="BB83" s="287" t="e">
        <f t="shared" si="47"/>
        <v>#N/A</v>
      </c>
      <c r="BC83" s="287" t="e">
        <f t="shared" si="48"/>
        <v>#N/A</v>
      </c>
      <c r="BD83" s="284"/>
      <c r="BE83" s="287" t="e">
        <f t="shared" si="49"/>
        <v>#N/A</v>
      </c>
      <c r="BF83" s="287" t="e">
        <f t="shared" si="50"/>
        <v>#N/A</v>
      </c>
      <c r="BG83" s="287" t="e">
        <f t="shared" si="51"/>
        <v>#N/A</v>
      </c>
      <c r="BH83" s="287" t="e">
        <f>Summary_AttrorTotal!H80/Summary_AttrorTotal!J80</f>
        <v>#N/A</v>
      </c>
      <c r="BI83" s="287" t="e">
        <f>Summary_AttrorTotal!I80/Summary_AttrorTotal!J80</f>
        <v>#N/A</v>
      </c>
    </row>
    <row r="84" spans="1:61" s="17" customFormat="1">
      <c r="A84" s="89" t="e">
        <f>Tri_Paid_AttrorTot!A75</f>
        <v>#N/A</v>
      </c>
      <c r="B84" s="89" t="e">
        <f t="shared" si="63"/>
        <v>#N/A</v>
      </c>
      <c r="C84" s="208" t="e">
        <f>INDEX(Tri_Paid_AttrorTot!$B75:$CC75,1,MATCH(B84,$A$21:$A$100)-$P84)/unit</f>
        <v>#N/A</v>
      </c>
      <c r="D84" s="208" t="e">
        <f>INDEX(Tri_Paid_AttrorTot!$B75:$CC75,1,Tot_Acc_Per-$P84)/unit</f>
        <v>#VALUE!</v>
      </c>
      <c r="E84" s="87" t="e">
        <f t="shared" si="64"/>
        <v>#VALUE!</v>
      </c>
      <c r="F84" s="87" t="e">
        <f>IF(AI84-FSR_M&gt;0,VLOOKUP((MATCH(LastFSR,$A$21:$A$100,1)-MATCH(A84,$A$21:$A$100,1))*3+3,$AI$21:$AU$100,5+MATCH(FSR_M,AN$16:$AU$16),0),VLOOKUP(3,$AI$21:$AU$100,5+MATCH((MATCH($D$16,$A$21:$A$100,1)-MATCH($A84,$A$21:$A$100,1))*3,$AN$16:$AU$16,1),0))*M84</f>
        <v>#N/A</v>
      </c>
      <c r="G84" s="87" t="e">
        <f t="shared" si="65"/>
        <v>#VALUE!</v>
      </c>
      <c r="H84" s="88"/>
      <c r="J84" s="89" t="e">
        <f t="shared" si="66"/>
        <v>#N/A</v>
      </c>
      <c r="K84" s="87" t="e">
        <f t="shared" si="67"/>
        <v>#VALUE!</v>
      </c>
      <c r="L84" s="87" t="str">
        <f t="shared" si="68"/>
        <v/>
      </c>
      <c r="M84" s="279" t="e">
        <f t="shared" si="69"/>
        <v>#N/A</v>
      </c>
      <c r="N84" s="87" t="e">
        <f t="shared" si="70"/>
        <v>#VALUE!</v>
      </c>
      <c r="O84" s="88" t="e">
        <f t="shared" si="71"/>
        <v>#VALUE!</v>
      </c>
      <c r="P84" s="172">
        <f t="shared" si="52"/>
        <v>63</v>
      </c>
      <c r="R84" s="102"/>
      <c r="S84" s="18" t="s">
        <v>141</v>
      </c>
      <c r="T84" s="92" t="s">
        <v>116</v>
      </c>
      <c r="U84" s="19" t="s">
        <v>117</v>
      </c>
      <c r="V84" s="92" t="s">
        <v>118</v>
      </c>
      <c r="W84" s="19" t="s">
        <v>119</v>
      </c>
      <c r="X84" s="20"/>
      <c r="Y84" s="20"/>
      <c r="Z84" s="20"/>
      <c r="AA84" s="61"/>
      <c r="AI84" s="89">
        <f t="shared" si="53"/>
        <v>-3</v>
      </c>
      <c r="AJ84" s="121" t="e">
        <f>VLOOKUP(AI84,'User Entries'!$A$78:$E$157,4,0)</f>
        <v>#N/A</v>
      </c>
      <c r="AK84" s="88" t="e">
        <f t="shared" si="43"/>
        <v>#N/A</v>
      </c>
      <c r="AL84" s="121" t="e">
        <f t="shared" si="54"/>
        <v>#N/A</v>
      </c>
      <c r="AN84" s="163" t="e">
        <f t="shared" si="55"/>
        <v>#N/A</v>
      </c>
      <c r="AO84" s="163" t="e">
        <f t="shared" si="56"/>
        <v>#DIV/0!</v>
      </c>
      <c r="AP84" s="163" t="e">
        <f t="shared" si="57"/>
        <v>#DIV/0!</v>
      </c>
      <c r="AQ84" s="163" t="e">
        <f t="shared" si="62"/>
        <v>#DIV/0!</v>
      </c>
      <c r="AR84" s="163" t="e">
        <f t="shared" si="58"/>
        <v>#DIV/0!</v>
      </c>
      <c r="AS84" s="163" t="e">
        <f t="shared" si="59"/>
        <v>#DIV/0!</v>
      </c>
      <c r="AT84" s="163" t="e">
        <f t="shared" si="60"/>
        <v>#DIV/0!</v>
      </c>
      <c r="AU84" s="163" t="e">
        <f t="shared" si="61"/>
        <v>#DIV/0!</v>
      </c>
      <c r="AX84" s="89" t="str">
        <f t="shared" si="44"/>
        <v/>
      </c>
      <c r="AY84" s="286" t="e">
        <f t="shared" si="45"/>
        <v>#N/A</v>
      </c>
      <c r="AZ84" s="287" t="e">
        <f t="shared" si="46"/>
        <v>#N/A</v>
      </c>
      <c r="BA84" s="287">
        <v>1</v>
      </c>
      <c r="BB84" s="287" t="e">
        <f t="shared" si="47"/>
        <v>#N/A</v>
      </c>
      <c r="BC84" s="287" t="e">
        <f t="shared" si="48"/>
        <v>#N/A</v>
      </c>
      <c r="BD84" s="284"/>
      <c r="BE84" s="287" t="e">
        <f t="shared" si="49"/>
        <v>#N/A</v>
      </c>
      <c r="BF84" s="287" t="e">
        <f t="shared" si="50"/>
        <v>#VALUE!</v>
      </c>
      <c r="BG84" s="287" t="e">
        <f t="shared" si="51"/>
        <v>#N/A</v>
      </c>
      <c r="BH84" s="287" t="e">
        <f>Summary_AttrorTotal!H81/Summary_AttrorTotal!J81</f>
        <v>#VALUE!</v>
      </c>
      <c r="BI84" s="287" t="e">
        <f>Summary_AttrorTotal!I81/Summary_AttrorTotal!J81</f>
        <v>#VALUE!</v>
      </c>
    </row>
    <row r="85" spans="1:61" s="17" customFormat="1">
      <c r="A85" s="89" t="e">
        <f>Tri_Paid_AttrorTot!A76</f>
        <v>#N/A</v>
      </c>
      <c r="B85" s="89" t="e">
        <f t="shared" si="63"/>
        <v>#N/A</v>
      </c>
      <c r="C85" s="208" t="e">
        <f>INDEX(Tri_Paid_AttrorTot!$B76:$CC76,1,MATCH(B85,$A$21:$A$100)-$P85)/unit</f>
        <v>#N/A</v>
      </c>
      <c r="D85" s="208" t="e">
        <f>INDEX(Tri_Paid_AttrorTot!$B76:$CC76,1,Tot_Acc_Per-$P85)/unit</f>
        <v>#VALUE!</v>
      </c>
      <c r="E85" s="87" t="e">
        <f t="shared" si="64"/>
        <v>#VALUE!</v>
      </c>
      <c r="F85" s="87" t="e">
        <f>IF(AI85-FSR_M&gt;0,VLOOKUP((MATCH(LastFSR,$A$21:$A$100,1)-MATCH(A85,$A$21:$A$100,1))*3+3,$AI$21:$AU$100,5+MATCH(FSR_M,AN$16:$AU$16),0),VLOOKUP(3,$AI$21:$AU$100,5+MATCH((MATCH($D$16,$A$21:$A$100,1)-MATCH($A85,$A$21:$A$100,1))*3,$AN$16:$AU$16,1),0))*M85</f>
        <v>#N/A</v>
      </c>
      <c r="G85" s="87" t="e">
        <f t="shared" si="65"/>
        <v>#VALUE!</v>
      </c>
      <c r="H85" s="88"/>
      <c r="J85" s="89" t="e">
        <f t="shared" si="66"/>
        <v>#N/A</v>
      </c>
      <c r="K85" s="87" t="e">
        <f t="shared" si="67"/>
        <v>#VALUE!</v>
      </c>
      <c r="L85" s="87" t="str">
        <f t="shared" si="68"/>
        <v/>
      </c>
      <c r="M85" s="279" t="e">
        <f t="shared" si="69"/>
        <v>#N/A</v>
      </c>
      <c r="N85" s="87" t="e">
        <f t="shared" si="70"/>
        <v>#VALUE!</v>
      </c>
      <c r="O85" s="88" t="e">
        <f t="shared" si="71"/>
        <v>#VALUE!</v>
      </c>
      <c r="P85" s="172">
        <f t="shared" si="52"/>
        <v>64</v>
      </c>
      <c r="R85" s="104"/>
      <c r="S85" s="20" t="e">
        <f>IF('User Entries'!#REF!='User Entries'!#REF!,'User Entries'!#REF!,'User Entries'!#REF!&amp;"/"&amp;'User Entries'!#REF!)</f>
        <v>#REF!</v>
      </c>
      <c r="T85" s="167" t="e">
        <f ca="1">SUM(INDIRECT(ADDRESS(ROW(L$20)+MATCH('User Entries'!#REF!,$A$21:$A$68),COLUMN(L35))&amp;":"&amp;ADDRESS(ROW(L$20)+MATCH('User Entries'!#REF!,$A$21:$A$68),COLUMN(L35))))</f>
        <v>#REF!</v>
      </c>
      <c r="U85" s="167" t="e">
        <f ca="1">SUM(INDIRECT(ADDRESS(ROW(M$20)+MATCH('User Entries'!#REF!,$A$21:$A$68),COLUMN(M35))&amp;":"&amp;ADDRESS(ROW(M$20)+MATCH('User Entries'!#REF!,$A$21:$A$68),COLUMN(M35))))</f>
        <v>#REF!</v>
      </c>
      <c r="V85" s="105" t="e">
        <f t="shared" ref="V85:V90" ca="1" si="72">T85-U85</f>
        <v>#REF!</v>
      </c>
      <c r="W85" s="168" t="e">
        <f t="shared" ref="W85:W90" ca="1" si="73">V85/U85</f>
        <v>#REF!</v>
      </c>
      <c r="X85" s="20"/>
      <c r="Y85" s="20"/>
      <c r="Z85" s="20"/>
      <c r="AA85" s="61"/>
      <c r="AI85" s="89">
        <f t="shared" si="53"/>
        <v>-6</v>
      </c>
      <c r="AJ85" s="121" t="e">
        <f>VLOOKUP(AI85,'User Entries'!$A$78:$E$157,4,0)</f>
        <v>#N/A</v>
      </c>
      <c r="AK85" s="88" t="e">
        <f t="shared" ref="AK85:AK100" si="74">1/AJ85</f>
        <v>#N/A</v>
      </c>
      <c r="AL85" s="121" t="e">
        <f t="shared" si="54"/>
        <v>#N/A</v>
      </c>
      <c r="AN85" s="163" t="e">
        <f t="shared" si="55"/>
        <v>#N/A</v>
      </c>
      <c r="AO85" s="163" t="e">
        <f t="shared" si="56"/>
        <v>#N/A</v>
      </c>
      <c r="AP85" s="163" t="e">
        <f t="shared" si="57"/>
        <v>#DIV/0!</v>
      </c>
      <c r="AQ85" s="163" t="e">
        <f t="shared" si="62"/>
        <v>#DIV/0!</v>
      </c>
      <c r="AR85" s="163" t="e">
        <f t="shared" si="58"/>
        <v>#DIV/0!</v>
      </c>
      <c r="AS85" s="163" t="e">
        <f t="shared" si="59"/>
        <v>#DIV/0!</v>
      </c>
      <c r="AT85" s="163" t="e">
        <f t="shared" si="60"/>
        <v>#DIV/0!</v>
      </c>
      <c r="AU85" s="163" t="e">
        <f t="shared" si="61"/>
        <v>#DIV/0!</v>
      </c>
      <c r="AX85" s="89" t="str">
        <f t="shared" ref="AX85:AX100" si="75">IF(ISERROR(A86),"",INDEX($A$21:$A$100,Tot_Acc_Per-P85-1,1))</f>
        <v/>
      </c>
      <c r="AY85" s="286" t="e">
        <f t="shared" ref="AY85:AY100" si="76">VLOOKUP(AX85,$BE$21:$BG$100,2,0)</f>
        <v>#N/A</v>
      </c>
      <c r="AZ85" s="287" t="e">
        <f t="shared" ref="AZ85:AZ100" si="77">VLOOKUP(AX85,$BE$21:$BG$100,3,0)</f>
        <v>#N/A</v>
      </c>
      <c r="BA85" s="287">
        <v>1</v>
      </c>
      <c r="BB85" s="287" t="e">
        <f t="shared" ref="BB85:BB100" si="78">VLOOKUP(AX85,$BE$21:$BI$100,4,0)</f>
        <v>#N/A</v>
      </c>
      <c r="BC85" s="287" t="e">
        <f t="shared" ref="BC85:BC100" si="79">VLOOKUP(AX85,$BE$21:$BI$100,5,0)</f>
        <v>#N/A</v>
      </c>
      <c r="BD85" s="284"/>
      <c r="BE85" s="287" t="e">
        <f t="shared" ref="BE85:BE100" si="80">A85</f>
        <v>#N/A</v>
      </c>
      <c r="BF85" s="287" t="e">
        <f t="shared" ref="BF85:BF100" si="81">D85/M85</f>
        <v>#VALUE!</v>
      </c>
      <c r="BG85" s="287" t="e">
        <f t="shared" ref="BG85:BG100" si="82">(C85+F85)/M85</f>
        <v>#N/A</v>
      </c>
      <c r="BH85" s="287" t="e">
        <f>Summary_AttrorTotal!H82/Summary_AttrorTotal!J82</f>
        <v>#VALUE!</v>
      </c>
      <c r="BI85" s="287" t="e">
        <f>Summary_AttrorTotal!I82/Summary_AttrorTotal!J82</f>
        <v>#VALUE!</v>
      </c>
    </row>
    <row r="86" spans="1:61" s="17" customFormat="1">
      <c r="A86" s="89" t="e">
        <f>Tri_Paid_AttrorTot!A77</f>
        <v>#N/A</v>
      </c>
      <c r="B86" s="89" t="e">
        <f t="shared" si="63"/>
        <v>#N/A</v>
      </c>
      <c r="C86" s="208" t="e">
        <f>INDEX(Tri_Paid_AttrorTot!$B77:$CC77,1,MATCH(B86,$A$21:$A$100)-$P86)/unit</f>
        <v>#N/A</v>
      </c>
      <c r="D86" s="208" t="e">
        <f>INDEX(Tri_Paid_AttrorTot!$B77:$CC77,1,Tot_Acc_Per-$P86)/unit</f>
        <v>#VALUE!</v>
      </c>
      <c r="E86" s="87" t="e">
        <f t="shared" si="64"/>
        <v>#VALUE!</v>
      </c>
      <c r="F86" s="87" t="e">
        <f>IF(AI86-FSR_M&gt;0,VLOOKUP((MATCH(LastFSR,$A$21:$A$100,1)-MATCH(A86,$A$21:$A$100,1))*3+3,$AI$21:$AU$100,5+MATCH(FSR_M,AN$16:$AU$16),0),VLOOKUP(3,$AI$21:$AU$100,5+MATCH((MATCH($D$16,$A$21:$A$100,1)-MATCH($A86,$A$21:$A$100,1))*3,$AN$16:$AU$16,1),0))*M86</f>
        <v>#N/A</v>
      </c>
      <c r="G86" s="87" t="e">
        <f t="shared" si="65"/>
        <v>#VALUE!</v>
      </c>
      <c r="H86" s="88"/>
      <c r="J86" s="89" t="e">
        <f t="shared" si="66"/>
        <v>#N/A</v>
      </c>
      <c r="K86" s="87" t="e">
        <f t="shared" si="67"/>
        <v>#VALUE!</v>
      </c>
      <c r="L86" s="87" t="str">
        <f t="shared" si="68"/>
        <v/>
      </c>
      <c r="M86" s="279" t="e">
        <f t="shared" si="69"/>
        <v>#N/A</v>
      </c>
      <c r="N86" s="87" t="e">
        <f t="shared" si="70"/>
        <v>#VALUE!</v>
      </c>
      <c r="O86" s="88" t="e">
        <f t="shared" si="71"/>
        <v>#VALUE!</v>
      </c>
      <c r="P86" s="172">
        <f t="shared" si="52"/>
        <v>65</v>
      </c>
      <c r="R86" s="102"/>
      <c r="S86" s="20" t="e">
        <f>IF('User Entries'!#REF!='User Entries'!#REF!,'User Entries'!#REF!,'User Entries'!#REF!&amp;"/"&amp;'User Entries'!#REF!)</f>
        <v>#REF!</v>
      </c>
      <c r="T86" s="167" t="e">
        <f ca="1">SUM(INDIRECT(ADDRESS(ROW(L$20)+MATCH('User Entries'!#REF!,$A$21:$A$68),COLUMN(L36))&amp;":"&amp;ADDRESS(ROW(L$20)+MATCH('User Entries'!#REF!,$A$21:$A$68),COLUMN(L36))))</f>
        <v>#REF!</v>
      </c>
      <c r="U86" s="167" t="e">
        <f ca="1">SUM(INDIRECT(ADDRESS(ROW(M$20)+MATCH('User Entries'!#REF!,$A$21:$A$68),COLUMN(M36))&amp;":"&amp;ADDRESS(ROW(M$20)+MATCH('User Entries'!#REF!,$A$21:$A$68),COLUMN(M36))))</f>
        <v>#REF!</v>
      </c>
      <c r="V86" s="105" t="e">
        <f t="shared" ca="1" si="72"/>
        <v>#REF!</v>
      </c>
      <c r="W86" s="168" t="e">
        <f t="shared" ca="1" si="73"/>
        <v>#REF!</v>
      </c>
      <c r="X86" s="20"/>
      <c r="Y86" s="20"/>
      <c r="Z86" s="20"/>
      <c r="AA86" s="61"/>
      <c r="AI86" s="89">
        <f t="shared" ref="AI86:AI100" si="83">AI85-3</f>
        <v>-9</v>
      </c>
      <c r="AJ86" s="121" t="e">
        <f>VLOOKUP(AI86,'User Entries'!$A$78:$E$157,4,0)</f>
        <v>#N/A</v>
      </c>
      <c r="AK86" s="88" t="e">
        <f t="shared" si="74"/>
        <v>#N/A</v>
      </c>
      <c r="AL86" s="121" t="e">
        <f t="shared" ref="AL86:AL100" si="84">AJ86/AJ85</f>
        <v>#N/A</v>
      </c>
      <c r="AN86" s="163" t="e">
        <f t="shared" ref="AN86:AN100" si="85">AK85-AK86</f>
        <v>#N/A</v>
      </c>
      <c r="AO86" s="163" t="e">
        <f t="shared" si="56"/>
        <v>#N/A</v>
      </c>
      <c r="AP86" s="163" t="e">
        <f t="shared" si="57"/>
        <v>#N/A</v>
      </c>
      <c r="AQ86" s="163" t="e">
        <f t="shared" si="62"/>
        <v>#DIV/0!</v>
      </c>
      <c r="AR86" s="163" t="e">
        <f t="shared" si="58"/>
        <v>#DIV/0!</v>
      </c>
      <c r="AS86" s="163" t="e">
        <f t="shared" si="59"/>
        <v>#DIV/0!</v>
      </c>
      <c r="AT86" s="163" t="e">
        <f t="shared" si="60"/>
        <v>#DIV/0!</v>
      </c>
      <c r="AU86" s="163" t="e">
        <f t="shared" si="61"/>
        <v>#DIV/0!</v>
      </c>
      <c r="AX86" s="89" t="str">
        <f t="shared" si="75"/>
        <v/>
      </c>
      <c r="AY86" s="286" t="e">
        <f t="shared" si="76"/>
        <v>#N/A</v>
      </c>
      <c r="AZ86" s="287" t="e">
        <f t="shared" si="77"/>
        <v>#N/A</v>
      </c>
      <c r="BA86" s="287">
        <v>1</v>
      </c>
      <c r="BB86" s="287" t="e">
        <f t="shared" si="78"/>
        <v>#N/A</v>
      </c>
      <c r="BC86" s="287" t="e">
        <f t="shared" si="79"/>
        <v>#N/A</v>
      </c>
      <c r="BD86" s="284"/>
      <c r="BE86" s="287" t="e">
        <f t="shared" si="80"/>
        <v>#N/A</v>
      </c>
      <c r="BF86" s="287" t="e">
        <f t="shared" si="81"/>
        <v>#VALUE!</v>
      </c>
      <c r="BG86" s="287" t="e">
        <f t="shared" si="82"/>
        <v>#N/A</v>
      </c>
      <c r="BH86" s="287" t="e">
        <f>Summary_AttrorTotal!H83/Summary_AttrorTotal!J83</f>
        <v>#VALUE!</v>
      </c>
      <c r="BI86" s="287" t="e">
        <f>Summary_AttrorTotal!I83/Summary_AttrorTotal!J83</f>
        <v>#VALUE!</v>
      </c>
    </row>
    <row r="87" spans="1:61" s="17" customFormat="1">
      <c r="A87" s="89" t="e">
        <f>Tri_Paid_AttrorTot!A78</f>
        <v>#N/A</v>
      </c>
      <c r="B87" s="89" t="e">
        <f t="shared" si="63"/>
        <v>#N/A</v>
      </c>
      <c r="C87" s="208" t="e">
        <f>INDEX(Tri_Paid_AttrorTot!$B78:$CC78,1,MATCH(B87,$A$21:$A$100)-$P87)/unit</f>
        <v>#N/A</v>
      </c>
      <c r="D87" s="208" t="e">
        <f>INDEX(Tri_Paid_AttrorTot!$B78:$CC78,1,Tot_Acc_Per-$P87)/unit</f>
        <v>#VALUE!</v>
      </c>
      <c r="E87" s="87" t="e">
        <f t="shared" si="64"/>
        <v>#VALUE!</v>
      </c>
      <c r="F87" s="87" t="e">
        <f>IF(AI87-FSR_M&gt;0,VLOOKUP((MATCH(LastFSR,$A$21:$A$100,1)-MATCH(A87,$A$21:$A$100,1))*3+3,$AI$21:$AU$100,5+MATCH(FSR_M,AN$16:$AU$16),0),VLOOKUP(3,$AI$21:$AU$100,5+MATCH((MATCH($D$16,$A$21:$A$100,1)-MATCH($A87,$A$21:$A$100,1))*3,$AN$16:$AU$16,1),0))*M87</f>
        <v>#N/A</v>
      </c>
      <c r="G87" s="87" t="e">
        <f t="shared" si="65"/>
        <v>#VALUE!</v>
      </c>
      <c r="H87" s="88"/>
      <c r="J87" s="89" t="e">
        <f t="shared" si="66"/>
        <v>#N/A</v>
      </c>
      <c r="K87" s="87" t="e">
        <f t="shared" si="67"/>
        <v>#VALUE!</v>
      </c>
      <c r="L87" s="87" t="str">
        <f t="shared" si="68"/>
        <v/>
      </c>
      <c r="M87" s="279" t="e">
        <f t="shared" si="69"/>
        <v>#N/A</v>
      </c>
      <c r="N87" s="87" t="e">
        <f t="shared" si="70"/>
        <v>#VALUE!</v>
      </c>
      <c r="O87" s="88" t="e">
        <f t="shared" si="71"/>
        <v>#VALUE!</v>
      </c>
      <c r="P87" s="172">
        <f t="shared" si="52"/>
        <v>66</v>
      </c>
      <c r="R87" s="83"/>
      <c r="S87" s="20" t="e">
        <f>IF('User Entries'!#REF!='User Entries'!#REF!,'User Entries'!#REF!,'User Entries'!#REF!&amp;"/"&amp;'User Entries'!#REF!)</f>
        <v>#REF!</v>
      </c>
      <c r="T87" s="167" t="e">
        <f ca="1">SUM(INDIRECT(ADDRESS(ROW(L$20)+MATCH('User Entries'!#REF!,$A$21:$A$68),COLUMN(L37))&amp;":"&amp;ADDRESS(ROW(L$20)+MATCH('User Entries'!#REF!,$A$21:$A$68),COLUMN(L37))))</f>
        <v>#REF!</v>
      </c>
      <c r="U87" s="167" t="e">
        <f ca="1">SUM(INDIRECT(ADDRESS(ROW(M$20)+MATCH('User Entries'!#REF!,$A$21:$A$68),COLUMN(M37))&amp;":"&amp;ADDRESS(ROW(M$20)+MATCH('User Entries'!#REF!,$A$21:$A$68),COLUMN(M37))))</f>
        <v>#REF!</v>
      </c>
      <c r="V87" s="105" t="e">
        <f t="shared" ca="1" si="72"/>
        <v>#REF!</v>
      </c>
      <c r="W87" s="168" t="e">
        <f t="shared" ca="1" si="73"/>
        <v>#REF!</v>
      </c>
      <c r="X87" s="20"/>
      <c r="Y87" s="20"/>
      <c r="Z87" s="20"/>
      <c r="AA87" s="61"/>
      <c r="AI87" s="89">
        <f t="shared" si="83"/>
        <v>-12</v>
      </c>
      <c r="AJ87" s="121" t="e">
        <f>VLOOKUP(AI87,'User Entries'!$A$78:$E$157,4,0)</f>
        <v>#N/A</v>
      </c>
      <c r="AK87" s="88" t="e">
        <f t="shared" si="74"/>
        <v>#N/A</v>
      </c>
      <c r="AL87" s="121" t="e">
        <f t="shared" si="84"/>
        <v>#N/A</v>
      </c>
      <c r="AN87" s="163" t="e">
        <f t="shared" si="85"/>
        <v>#N/A</v>
      </c>
      <c r="AO87" s="163" t="e">
        <f t="shared" ref="AO87:AO100" si="86">AK85-AK87</f>
        <v>#N/A</v>
      </c>
      <c r="AP87" s="163" t="e">
        <f t="shared" si="57"/>
        <v>#N/A</v>
      </c>
      <c r="AQ87" s="163" t="e">
        <f t="shared" si="62"/>
        <v>#N/A</v>
      </c>
      <c r="AR87" s="163" t="e">
        <f t="shared" si="58"/>
        <v>#DIV/0!</v>
      </c>
      <c r="AS87" s="163" t="e">
        <f t="shared" si="59"/>
        <v>#DIV/0!</v>
      </c>
      <c r="AT87" s="163" t="e">
        <f t="shared" si="60"/>
        <v>#DIV/0!</v>
      </c>
      <c r="AU87" s="163" t="e">
        <f t="shared" si="61"/>
        <v>#DIV/0!</v>
      </c>
      <c r="AX87" s="89" t="str">
        <f t="shared" si="75"/>
        <v/>
      </c>
      <c r="AY87" s="286" t="e">
        <f t="shared" si="76"/>
        <v>#N/A</v>
      </c>
      <c r="AZ87" s="287" t="e">
        <f t="shared" si="77"/>
        <v>#N/A</v>
      </c>
      <c r="BA87" s="287">
        <v>1</v>
      </c>
      <c r="BB87" s="287" t="e">
        <f t="shared" si="78"/>
        <v>#N/A</v>
      </c>
      <c r="BC87" s="287" t="e">
        <f t="shared" si="79"/>
        <v>#N/A</v>
      </c>
      <c r="BD87" s="284"/>
      <c r="BE87" s="287" t="e">
        <f t="shared" si="80"/>
        <v>#N/A</v>
      </c>
      <c r="BF87" s="287" t="e">
        <f t="shared" si="81"/>
        <v>#VALUE!</v>
      </c>
      <c r="BG87" s="287" t="e">
        <f t="shared" si="82"/>
        <v>#N/A</v>
      </c>
      <c r="BH87" s="287" t="e">
        <f>Summary_AttrorTotal!H84/Summary_AttrorTotal!J84</f>
        <v>#VALUE!</v>
      </c>
      <c r="BI87" s="287" t="e">
        <f>Summary_AttrorTotal!I84/Summary_AttrorTotal!J84</f>
        <v>#VALUE!</v>
      </c>
    </row>
    <row r="88" spans="1:61" s="17" customFormat="1">
      <c r="A88" s="89" t="e">
        <f>Tri_Paid_AttrorTot!A79</f>
        <v>#N/A</v>
      </c>
      <c r="B88" s="89" t="e">
        <f t="shared" si="63"/>
        <v>#N/A</v>
      </c>
      <c r="C88" s="208" t="e">
        <f>INDEX(Tri_Paid_AttrorTot!$B79:$CC79,1,MATCH(B88,$A$21:$A$100)-$P88)/unit</f>
        <v>#N/A</v>
      </c>
      <c r="D88" s="208" t="e">
        <f>INDEX(Tri_Paid_AttrorTot!$B79:$CC79,1,Tot_Acc_Per-$P88)/unit</f>
        <v>#VALUE!</v>
      </c>
      <c r="E88" s="87" t="e">
        <f t="shared" si="64"/>
        <v>#VALUE!</v>
      </c>
      <c r="F88" s="87" t="e">
        <f>IF(AI88-FSR_M&gt;0,VLOOKUP((MATCH(LastFSR,$A$21:$A$100,1)-MATCH(A88,$A$21:$A$100,1))*3+3,$AI$21:$AU$100,5+MATCH(FSR_M,AN$16:$AU$16),0),VLOOKUP(3,$AI$21:$AU$100,5+MATCH((MATCH($D$16,$A$21:$A$100,1)-MATCH($A88,$A$21:$A$100,1))*3,$AN$16:$AU$16,1),0))*M88</f>
        <v>#N/A</v>
      </c>
      <c r="G88" s="87" t="e">
        <f t="shared" si="65"/>
        <v>#VALUE!</v>
      </c>
      <c r="H88" s="88"/>
      <c r="J88" s="89" t="e">
        <f t="shared" si="66"/>
        <v>#N/A</v>
      </c>
      <c r="K88" s="87" t="e">
        <f t="shared" si="67"/>
        <v>#VALUE!</v>
      </c>
      <c r="L88" s="87" t="str">
        <f t="shared" si="68"/>
        <v/>
      </c>
      <c r="M88" s="279" t="e">
        <f t="shared" si="69"/>
        <v>#N/A</v>
      </c>
      <c r="N88" s="87" t="e">
        <f t="shared" si="70"/>
        <v>#VALUE!</v>
      </c>
      <c r="O88" s="88" t="e">
        <f t="shared" si="71"/>
        <v>#VALUE!</v>
      </c>
      <c r="P88" s="172">
        <f t="shared" si="52"/>
        <v>67</v>
      </c>
      <c r="R88" s="83"/>
      <c r="S88" s="20" t="e">
        <f>IF('User Entries'!#REF!='User Entries'!#REF!,'User Entries'!#REF!,'User Entries'!#REF!&amp;"/"&amp;'User Entries'!#REF!)</f>
        <v>#REF!</v>
      </c>
      <c r="T88" s="167" t="e">
        <f ca="1">SUM(INDIRECT(ADDRESS(ROW(L$20)+MATCH('User Entries'!#REF!,$A$21:$A$68),COLUMN(L38))&amp;":"&amp;ADDRESS(ROW(L$20)+MATCH('User Entries'!#REF!,$A$21:$A$68),COLUMN(L38))))</f>
        <v>#REF!</v>
      </c>
      <c r="U88" s="167" t="e">
        <f ca="1">SUM(INDIRECT(ADDRESS(ROW(M$20)+MATCH('User Entries'!#REF!,$A$21:$A$68),COLUMN(M38))&amp;":"&amp;ADDRESS(ROW(M$20)+MATCH('User Entries'!#REF!,$A$21:$A$68),COLUMN(M38))))</f>
        <v>#REF!</v>
      </c>
      <c r="V88" s="105" t="e">
        <f t="shared" ca="1" si="72"/>
        <v>#REF!</v>
      </c>
      <c r="W88" s="168" t="e">
        <f t="shared" ca="1" si="73"/>
        <v>#REF!</v>
      </c>
      <c r="X88" s="20"/>
      <c r="Y88" s="20"/>
      <c r="Z88" s="20"/>
      <c r="AA88" s="61"/>
      <c r="AI88" s="89">
        <f t="shared" si="83"/>
        <v>-15</v>
      </c>
      <c r="AJ88" s="121" t="e">
        <f>VLOOKUP(AI88,'User Entries'!$A$78:$E$157,4,0)</f>
        <v>#N/A</v>
      </c>
      <c r="AK88" s="88" t="e">
        <f t="shared" si="74"/>
        <v>#N/A</v>
      </c>
      <c r="AL88" s="121" t="e">
        <f t="shared" si="84"/>
        <v>#N/A</v>
      </c>
      <c r="AN88" s="163" t="e">
        <f t="shared" si="85"/>
        <v>#N/A</v>
      </c>
      <c r="AO88" s="163" t="e">
        <f t="shared" si="86"/>
        <v>#N/A</v>
      </c>
      <c r="AP88" s="163" t="e">
        <f t="shared" ref="AP88:AP100" si="87">AK85-AK88</f>
        <v>#N/A</v>
      </c>
      <c r="AQ88" s="163" t="e">
        <f t="shared" si="62"/>
        <v>#N/A</v>
      </c>
      <c r="AR88" s="163" t="e">
        <f t="shared" si="58"/>
        <v>#N/A</v>
      </c>
      <c r="AS88" s="163" t="e">
        <f t="shared" si="59"/>
        <v>#DIV/0!</v>
      </c>
      <c r="AT88" s="163" t="e">
        <f t="shared" si="60"/>
        <v>#DIV/0!</v>
      </c>
      <c r="AU88" s="163" t="e">
        <f t="shared" si="61"/>
        <v>#DIV/0!</v>
      </c>
      <c r="AX88" s="89" t="str">
        <f t="shared" si="75"/>
        <v/>
      </c>
      <c r="AY88" s="286" t="e">
        <f t="shared" si="76"/>
        <v>#N/A</v>
      </c>
      <c r="AZ88" s="287" t="e">
        <f t="shared" si="77"/>
        <v>#N/A</v>
      </c>
      <c r="BA88" s="287">
        <v>1</v>
      </c>
      <c r="BB88" s="287" t="e">
        <f t="shared" si="78"/>
        <v>#N/A</v>
      </c>
      <c r="BC88" s="287" t="e">
        <f t="shared" si="79"/>
        <v>#N/A</v>
      </c>
      <c r="BD88" s="284"/>
      <c r="BE88" s="287" t="e">
        <f t="shared" si="80"/>
        <v>#N/A</v>
      </c>
      <c r="BF88" s="287" t="e">
        <f t="shared" si="81"/>
        <v>#VALUE!</v>
      </c>
      <c r="BG88" s="287" t="e">
        <f t="shared" si="82"/>
        <v>#N/A</v>
      </c>
      <c r="BH88" s="287" t="e">
        <f>Summary_AttrorTotal!H85/Summary_AttrorTotal!J85</f>
        <v>#VALUE!</v>
      </c>
      <c r="BI88" s="287" t="e">
        <f>Summary_AttrorTotal!I85/Summary_AttrorTotal!J85</f>
        <v>#VALUE!</v>
      </c>
    </row>
    <row r="89" spans="1:61" s="17" customFormat="1">
      <c r="A89" s="89" t="e">
        <f>Tri_Paid_AttrorTot!A80</f>
        <v>#N/A</v>
      </c>
      <c r="B89" s="89" t="e">
        <f t="shared" si="63"/>
        <v>#N/A</v>
      </c>
      <c r="C89" s="208" t="e">
        <f>INDEX(Tri_Paid_AttrorTot!$B80:$CC80,1,MATCH(B89,$A$21:$A$100)-$P89)/unit</f>
        <v>#N/A</v>
      </c>
      <c r="D89" s="208" t="e">
        <f>INDEX(Tri_Paid_AttrorTot!$B80:$CC80,1,Tot_Acc_Per-$P89)/unit</f>
        <v>#VALUE!</v>
      </c>
      <c r="E89" s="87" t="e">
        <f t="shared" si="64"/>
        <v>#VALUE!</v>
      </c>
      <c r="F89" s="87" t="e">
        <f>IF(AI89-FSR_M&gt;0,VLOOKUP((MATCH(LastFSR,$A$21:$A$100,1)-MATCH(A89,$A$21:$A$100,1))*3+3,$AI$21:$AU$100,5+MATCH(FSR_M,AN$16:$AU$16),0),VLOOKUP(3,$AI$21:$AU$100,5+MATCH((MATCH($D$16,$A$21:$A$100,1)-MATCH($A89,$A$21:$A$100,1))*3,$AN$16:$AU$16,1),0))*M89</f>
        <v>#N/A</v>
      </c>
      <c r="G89" s="87" t="e">
        <f t="shared" si="65"/>
        <v>#VALUE!</v>
      </c>
      <c r="H89" s="88"/>
      <c r="J89" s="89" t="e">
        <f t="shared" si="66"/>
        <v>#N/A</v>
      </c>
      <c r="K89" s="87" t="e">
        <f t="shared" si="67"/>
        <v>#VALUE!</v>
      </c>
      <c r="L89" s="87" t="str">
        <f t="shared" si="68"/>
        <v/>
      </c>
      <c r="M89" s="279" t="e">
        <f t="shared" si="69"/>
        <v>#N/A</v>
      </c>
      <c r="N89" s="87" t="e">
        <f t="shared" si="70"/>
        <v>#VALUE!</v>
      </c>
      <c r="O89" s="88" t="e">
        <f t="shared" si="71"/>
        <v>#VALUE!</v>
      </c>
      <c r="P89" s="172">
        <f t="shared" si="52"/>
        <v>68</v>
      </c>
      <c r="R89" s="60"/>
      <c r="S89" s="20" t="e">
        <f>IF('User Entries'!#REF!='User Entries'!#REF!,'User Entries'!#REF!,'User Entries'!#REF!&amp;"/"&amp;'User Entries'!#REF!)</f>
        <v>#REF!</v>
      </c>
      <c r="T89" s="167" t="e">
        <f ca="1">SUM(INDIRECT(ADDRESS(ROW(L$20)+MATCH('User Entries'!#REF!,$A$21:$A$68),COLUMN(L39))&amp;":"&amp;ADDRESS(ROW(L$20)+MATCH('User Entries'!#REF!,$A$21:$A$68),COLUMN(L39))))</f>
        <v>#REF!</v>
      </c>
      <c r="U89" s="167" t="e">
        <f ca="1">SUM(INDIRECT(ADDRESS(ROW(M$20)+MATCH('User Entries'!#REF!,$A$21:$A$68),COLUMN(M39))&amp;":"&amp;ADDRESS(ROW(M$20)+MATCH('User Entries'!#REF!,$A$21:$A$68),COLUMN(M39))))</f>
        <v>#REF!</v>
      </c>
      <c r="V89" s="105" t="e">
        <f t="shared" ca="1" si="72"/>
        <v>#REF!</v>
      </c>
      <c r="W89" s="168" t="e">
        <f t="shared" ca="1" si="73"/>
        <v>#REF!</v>
      </c>
      <c r="X89" s="20"/>
      <c r="Y89" s="20"/>
      <c r="Z89" s="20"/>
      <c r="AA89" s="61"/>
      <c r="AI89" s="89">
        <f t="shared" si="83"/>
        <v>-18</v>
      </c>
      <c r="AJ89" s="121" t="e">
        <f>VLOOKUP(AI89,'User Entries'!$A$78:$E$157,4,0)</f>
        <v>#N/A</v>
      </c>
      <c r="AK89" s="88" t="e">
        <f t="shared" si="74"/>
        <v>#N/A</v>
      </c>
      <c r="AL89" s="121" t="e">
        <f t="shared" si="84"/>
        <v>#N/A</v>
      </c>
      <c r="AN89" s="163" t="e">
        <f t="shared" si="85"/>
        <v>#N/A</v>
      </c>
      <c r="AO89" s="163" t="e">
        <f t="shared" si="86"/>
        <v>#N/A</v>
      </c>
      <c r="AP89" s="163" t="e">
        <f t="shared" si="87"/>
        <v>#N/A</v>
      </c>
      <c r="AQ89" s="163" t="e">
        <f t="shared" si="62"/>
        <v>#N/A</v>
      </c>
      <c r="AR89" s="163" t="e">
        <f t="shared" si="58"/>
        <v>#N/A</v>
      </c>
      <c r="AS89" s="163" t="e">
        <f t="shared" si="59"/>
        <v>#N/A</v>
      </c>
      <c r="AT89" s="163" t="e">
        <f t="shared" si="60"/>
        <v>#DIV/0!</v>
      </c>
      <c r="AU89" s="163" t="e">
        <f t="shared" si="61"/>
        <v>#DIV/0!</v>
      </c>
      <c r="AX89" s="89" t="str">
        <f t="shared" si="75"/>
        <v/>
      </c>
      <c r="AY89" s="286" t="e">
        <f t="shared" si="76"/>
        <v>#N/A</v>
      </c>
      <c r="AZ89" s="287" t="e">
        <f t="shared" si="77"/>
        <v>#N/A</v>
      </c>
      <c r="BA89" s="287">
        <v>1</v>
      </c>
      <c r="BB89" s="287" t="e">
        <f t="shared" si="78"/>
        <v>#N/A</v>
      </c>
      <c r="BC89" s="287" t="e">
        <f t="shared" si="79"/>
        <v>#N/A</v>
      </c>
      <c r="BD89" s="284"/>
      <c r="BE89" s="287" t="e">
        <f t="shared" si="80"/>
        <v>#N/A</v>
      </c>
      <c r="BF89" s="287" t="e">
        <f t="shared" si="81"/>
        <v>#VALUE!</v>
      </c>
      <c r="BG89" s="287" t="e">
        <f t="shared" si="82"/>
        <v>#N/A</v>
      </c>
      <c r="BH89" s="287" t="e">
        <f>Summary_AttrorTotal!H86/Summary_AttrorTotal!J86</f>
        <v>#VALUE!</v>
      </c>
      <c r="BI89" s="287" t="e">
        <f>Summary_AttrorTotal!I86/Summary_AttrorTotal!J86</f>
        <v>#VALUE!</v>
      </c>
    </row>
    <row r="90" spans="1:61" s="17" customFormat="1">
      <c r="A90" s="89" t="e">
        <f>Tri_Paid_AttrorTot!A81</f>
        <v>#N/A</v>
      </c>
      <c r="B90" s="89" t="e">
        <f t="shared" si="63"/>
        <v>#N/A</v>
      </c>
      <c r="C90" s="208" t="e">
        <f>INDEX(Tri_Paid_AttrorTot!$B81:$CC81,1,MATCH(B90,$A$21:$A$100)-$P90)/unit</f>
        <v>#N/A</v>
      </c>
      <c r="D90" s="208" t="e">
        <f>INDEX(Tri_Paid_AttrorTot!$B81:$CC81,1,Tot_Acc_Per-$P90)/unit</f>
        <v>#VALUE!</v>
      </c>
      <c r="E90" s="87" t="e">
        <f t="shared" si="64"/>
        <v>#VALUE!</v>
      </c>
      <c r="F90" s="87" t="e">
        <f>IF(AI90-FSR_M&gt;0,VLOOKUP((MATCH(LastFSR,$A$21:$A$100,1)-MATCH(A90,$A$21:$A$100,1))*3+3,$AI$21:$AU$100,5+MATCH(FSR_M,AN$16:$AU$16),0),VLOOKUP(3,$AI$21:$AU$100,5+MATCH((MATCH($D$16,$A$21:$A$100,1)-MATCH($A90,$A$21:$A$100,1))*3,$AN$16:$AU$16,1),0))*M90</f>
        <v>#N/A</v>
      </c>
      <c r="G90" s="87" t="e">
        <f t="shared" si="65"/>
        <v>#VALUE!</v>
      </c>
      <c r="H90" s="88"/>
      <c r="J90" s="89" t="e">
        <f t="shared" si="66"/>
        <v>#N/A</v>
      </c>
      <c r="K90" s="87" t="e">
        <f t="shared" si="67"/>
        <v>#VALUE!</v>
      </c>
      <c r="L90" s="87" t="str">
        <f t="shared" si="68"/>
        <v/>
      </c>
      <c r="M90" s="279" t="e">
        <f t="shared" si="69"/>
        <v>#N/A</v>
      </c>
      <c r="N90" s="87" t="e">
        <f t="shared" si="70"/>
        <v>#VALUE!</v>
      </c>
      <c r="O90" s="88" t="e">
        <f t="shared" si="71"/>
        <v>#VALUE!</v>
      </c>
      <c r="P90" s="172">
        <f t="shared" si="52"/>
        <v>69</v>
      </c>
      <c r="R90" s="60"/>
      <c r="S90" s="20" t="s">
        <v>6</v>
      </c>
      <c r="T90" s="167" t="e">
        <f ca="1">SUM(T85:T89)</f>
        <v>#REF!</v>
      </c>
      <c r="U90" s="167" t="e">
        <f ca="1">SUM(U85:U89)</f>
        <v>#REF!</v>
      </c>
      <c r="V90" s="105" t="e">
        <f t="shared" ca="1" si="72"/>
        <v>#REF!</v>
      </c>
      <c r="W90" s="168" t="e">
        <f t="shared" ca="1" si="73"/>
        <v>#REF!</v>
      </c>
      <c r="X90" s="20"/>
      <c r="Y90" s="20"/>
      <c r="Z90" s="20"/>
      <c r="AA90" s="61"/>
      <c r="AI90" s="89">
        <f t="shared" si="83"/>
        <v>-21</v>
      </c>
      <c r="AJ90" s="121" t="e">
        <f>VLOOKUP(AI90,'User Entries'!$A$78:$E$157,4,0)</f>
        <v>#N/A</v>
      </c>
      <c r="AK90" s="88" t="e">
        <f t="shared" si="74"/>
        <v>#N/A</v>
      </c>
      <c r="AL90" s="121" t="e">
        <f t="shared" si="84"/>
        <v>#N/A</v>
      </c>
      <c r="AN90" s="163" t="e">
        <f t="shared" si="85"/>
        <v>#N/A</v>
      </c>
      <c r="AO90" s="163" t="e">
        <f t="shared" si="86"/>
        <v>#N/A</v>
      </c>
      <c r="AP90" s="163" t="e">
        <f t="shared" si="87"/>
        <v>#N/A</v>
      </c>
      <c r="AQ90" s="163" t="e">
        <f t="shared" si="62"/>
        <v>#N/A</v>
      </c>
      <c r="AR90" s="163" t="e">
        <f t="shared" ref="AR90:AR100" si="88">$AK85-$AK90</f>
        <v>#N/A</v>
      </c>
      <c r="AS90" s="163" t="e">
        <f t="shared" si="59"/>
        <v>#N/A</v>
      </c>
      <c r="AT90" s="163" t="e">
        <f t="shared" si="60"/>
        <v>#N/A</v>
      </c>
      <c r="AU90" s="163" t="e">
        <f t="shared" si="61"/>
        <v>#DIV/0!</v>
      </c>
      <c r="AX90" s="89" t="str">
        <f t="shared" si="75"/>
        <v/>
      </c>
      <c r="AY90" s="286" t="e">
        <f t="shared" si="76"/>
        <v>#N/A</v>
      </c>
      <c r="AZ90" s="287" t="e">
        <f t="shared" si="77"/>
        <v>#N/A</v>
      </c>
      <c r="BA90" s="287">
        <v>1</v>
      </c>
      <c r="BB90" s="287" t="e">
        <f t="shared" si="78"/>
        <v>#N/A</v>
      </c>
      <c r="BC90" s="287" t="e">
        <f t="shared" si="79"/>
        <v>#N/A</v>
      </c>
      <c r="BD90" s="284"/>
      <c r="BE90" s="287" t="e">
        <f t="shared" si="80"/>
        <v>#N/A</v>
      </c>
      <c r="BF90" s="287" t="e">
        <f t="shared" si="81"/>
        <v>#VALUE!</v>
      </c>
      <c r="BG90" s="287" t="e">
        <f t="shared" si="82"/>
        <v>#N/A</v>
      </c>
      <c r="BH90" s="287" t="e">
        <f>Summary_AttrorTotal!H87/Summary_AttrorTotal!J87</f>
        <v>#VALUE!</v>
      </c>
      <c r="BI90" s="287" t="e">
        <f>Summary_AttrorTotal!I87/Summary_AttrorTotal!J87</f>
        <v>#VALUE!</v>
      </c>
    </row>
    <row r="91" spans="1:61" s="17" customFormat="1">
      <c r="A91" s="89" t="e">
        <f>Tri_Paid_AttrorTot!A82</f>
        <v>#N/A</v>
      </c>
      <c r="B91" s="89" t="e">
        <f t="shared" si="63"/>
        <v>#N/A</v>
      </c>
      <c r="C91" s="208" t="e">
        <f>INDEX(Tri_Paid_AttrorTot!$B82:$CC82,1,MATCH(B91,$A$21:$A$100)-$P91)/unit</f>
        <v>#N/A</v>
      </c>
      <c r="D91" s="208" t="e">
        <f>INDEX(Tri_Paid_AttrorTot!$B82:$CC82,1,Tot_Acc_Per-$P91)/unit</f>
        <v>#VALUE!</v>
      </c>
      <c r="E91" s="87" t="e">
        <f t="shared" si="64"/>
        <v>#VALUE!</v>
      </c>
      <c r="F91" s="87" t="e">
        <f>IF(AI91-FSR_M&gt;0,VLOOKUP((MATCH(LastFSR,$A$21:$A$100,1)-MATCH(A91,$A$21:$A$100,1))*3+3,$AI$21:$AU$100,5+MATCH(FSR_M,AN$16:$AU$16),0),VLOOKUP(3,$AI$21:$AU$100,5+MATCH((MATCH($D$16,$A$21:$A$100,1)-MATCH($A91,$A$21:$A$100,1))*3,$AN$16:$AU$16,1),0))*M91</f>
        <v>#N/A</v>
      </c>
      <c r="G91" s="87" t="e">
        <f t="shared" si="65"/>
        <v>#VALUE!</v>
      </c>
      <c r="H91" s="88"/>
      <c r="J91" s="89" t="e">
        <f t="shared" si="66"/>
        <v>#N/A</v>
      </c>
      <c r="K91" s="87" t="e">
        <f t="shared" si="67"/>
        <v>#VALUE!</v>
      </c>
      <c r="L91" s="87" t="str">
        <f t="shared" si="68"/>
        <v/>
      </c>
      <c r="M91" s="279" t="e">
        <f t="shared" si="69"/>
        <v>#N/A</v>
      </c>
      <c r="N91" s="87" t="e">
        <f t="shared" si="70"/>
        <v>#VALUE!</v>
      </c>
      <c r="O91" s="88" t="e">
        <f t="shared" si="71"/>
        <v>#VALUE!</v>
      </c>
      <c r="P91" s="172">
        <f t="shared" si="52"/>
        <v>70</v>
      </c>
      <c r="R91" s="60"/>
      <c r="S91" s="20"/>
      <c r="T91" s="20"/>
      <c r="U91" s="20"/>
      <c r="V91" s="20"/>
      <c r="W91" s="20"/>
      <c r="X91" s="20"/>
      <c r="Y91" s="20"/>
      <c r="Z91" s="20"/>
      <c r="AA91" s="61"/>
      <c r="AI91" s="89">
        <f t="shared" si="83"/>
        <v>-24</v>
      </c>
      <c r="AJ91" s="121" t="e">
        <f>VLOOKUP(AI91,'User Entries'!$A$78:$E$157,4,0)</f>
        <v>#N/A</v>
      </c>
      <c r="AK91" s="88" t="e">
        <f t="shared" si="74"/>
        <v>#N/A</v>
      </c>
      <c r="AL91" s="121" t="e">
        <f t="shared" si="84"/>
        <v>#N/A</v>
      </c>
      <c r="AN91" s="163" t="e">
        <f t="shared" si="85"/>
        <v>#N/A</v>
      </c>
      <c r="AO91" s="163" t="e">
        <f t="shared" si="86"/>
        <v>#N/A</v>
      </c>
      <c r="AP91" s="163" t="e">
        <f t="shared" si="87"/>
        <v>#N/A</v>
      </c>
      <c r="AQ91" s="163" t="e">
        <f t="shared" si="62"/>
        <v>#N/A</v>
      </c>
      <c r="AR91" s="163" t="e">
        <f t="shared" si="88"/>
        <v>#N/A</v>
      </c>
      <c r="AS91" s="163" t="e">
        <f t="shared" ref="AS91:AS100" si="89">$AK85-$AK91</f>
        <v>#N/A</v>
      </c>
      <c r="AT91" s="163" t="e">
        <f t="shared" si="60"/>
        <v>#N/A</v>
      </c>
      <c r="AU91" s="163" t="e">
        <f t="shared" si="61"/>
        <v>#N/A</v>
      </c>
      <c r="AX91" s="89" t="str">
        <f t="shared" si="75"/>
        <v/>
      </c>
      <c r="AY91" s="286" t="e">
        <f t="shared" si="76"/>
        <v>#N/A</v>
      </c>
      <c r="AZ91" s="287" t="e">
        <f t="shared" si="77"/>
        <v>#N/A</v>
      </c>
      <c r="BA91" s="287">
        <v>1</v>
      </c>
      <c r="BB91" s="287" t="e">
        <f t="shared" si="78"/>
        <v>#N/A</v>
      </c>
      <c r="BC91" s="287" t="e">
        <f t="shared" si="79"/>
        <v>#N/A</v>
      </c>
      <c r="BD91" s="284"/>
      <c r="BE91" s="287" t="e">
        <f t="shared" si="80"/>
        <v>#N/A</v>
      </c>
      <c r="BF91" s="287" t="e">
        <f t="shared" si="81"/>
        <v>#VALUE!</v>
      </c>
      <c r="BG91" s="287" t="e">
        <f t="shared" si="82"/>
        <v>#N/A</v>
      </c>
      <c r="BH91" s="287" t="e">
        <f>Summary_AttrorTotal!H88/Summary_AttrorTotal!J88</f>
        <v>#VALUE!</v>
      </c>
      <c r="BI91" s="287" t="e">
        <f>Summary_AttrorTotal!I88/Summary_AttrorTotal!J88</f>
        <v>#VALUE!</v>
      </c>
    </row>
    <row r="92" spans="1:61" s="17" customFormat="1">
      <c r="A92" s="89" t="e">
        <f>Tri_Paid_AttrorTot!A83</f>
        <v>#N/A</v>
      </c>
      <c r="B92" s="89" t="e">
        <f t="shared" si="63"/>
        <v>#N/A</v>
      </c>
      <c r="C92" s="208" t="e">
        <f>INDEX(Tri_Paid_AttrorTot!$B83:$CC83,1,MATCH(B92,$A$21:$A$100)-$P92)/unit</f>
        <v>#N/A</v>
      </c>
      <c r="D92" s="208" t="e">
        <f>INDEX(Tri_Paid_AttrorTot!$B83:$CC83,1,Tot_Acc_Per-$P92)/unit</f>
        <v>#VALUE!</v>
      </c>
      <c r="E92" s="87" t="e">
        <f t="shared" si="64"/>
        <v>#VALUE!</v>
      </c>
      <c r="F92" s="87" t="e">
        <f>IF(AI92-FSR_M&gt;0,VLOOKUP((MATCH(LastFSR,$A$21:$A$100,1)-MATCH(A92,$A$21:$A$100,1))*3+3,$AI$21:$AU$100,5+MATCH(FSR_M,AN$16:$AU$16),0),VLOOKUP(3,$AI$21:$AU$100,5+MATCH((MATCH($D$16,$A$21:$A$100,1)-MATCH($A92,$A$21:$A$100,1))*3,$AN$16:$AU$16,1),0))*M92</f>
        <v>#N/A</v>
      </c>
      <c r="G92" s="87" t="e">
        <f t="shared" si="65"/>
        <v>#VALUE!</v>
      </c>
      <c r="H92" s="88"/>
      <c r="J92" s="89" t="e">
        <f t="shared" si="66"/>
        <v>#N/A</v>
      </c>
      <c r="K92" s="87" t="e">
        <f t="shared" si="67"/>
        <v>#VALUE!</v>
      </c>
      <c r="L92" s="87" t="str">
        <f t="shared" si="68"/>
        <v/>
      </c>
      <c r="M92" s="279" t="e">
        <f t="shared" si="69"/>
        <v>#N/A</v>
      </c>
      <c r="N92" s="87" t="e">
        <f t="shared" si="70"/>
        <v>#VALUE!</v>
      </c>
      <c r="O92" s="88" t="e">
        <f t="shared" si="71"/>
        <v>#VALUE!</v>
      </c>
      <c r="P92" s="172">
        <f t="shared" si="52"/>
        <v>71</v>
      </c>
      <c r="R92" s="60"/>
      <c r="S92" s="20"/>
      <c r="T92" s="20"/>
      <c r="U92" s="20"/>
      <c r="V92" s="20"/>
      <c r="W92" s="20"/>
      <c r="X92" s="20"/>
      <c r="Y92" s="20"/>
      <c r="Z92" s="20"/>
      <c r="AA92" s="61"/>
      <c r="AI92" s="89">
        <f t="shared" si="83"/>
        <v>-27</v>
      </c>
      <c r="AJ92" s="121" t="e">
        <f>VLOOKUP(AI92,'User Entries'!$A$78:$E$157,4,0)</f>
        <v>#N/A</v>
      </c>
      <c r="AK92" s="88" t="e">
        <f t="shared" si="74"/>
        <v>#N/A</v>
      </c>
      <c r="AL92" s="121" t="e">
        <f t="shared" si="84"/>
        <v>#N/A</v>
      </c>
      <c r="AN92" s="163" t="e">
        <f t="shared" si="85"/>
        <v>#N/A</v>
      </c>
      <c r="AO92" s="163" t="e">
        <f t="shared" si="86"/>
        <v>#N/A</v>
      </c>
      <c r="AP92" s="163" t="e">
        <f t="shared" si="87"/>
        <v>#N/A</v>
      </c>
      <c r="AQ92" s="163" t="e">
        <f t="shared" si="62"/>
        <v>#N/A</v>
      </c>
      <c r="AR92" s="163" t="e">
        <f t="shared" si="88"/>
        <v>#N/A</v>
      </c>
      <c r="AS92" s="163" t="e">
        <f t="shared" si="89"/>
        <v>#N/A</v>
      </c>
      <c r="AT92" s="163" t="e">
        <f t="shared" ref="AT92:AT100" si="90">$AK85-$AK92</f>
        <v>#N/A</v>
      </c>
      <c r="AU92" s="163" t="e">
        <f t="shared" si="61"/>
        <v>#N/A</v>
      </c>
      <c r="AX92" s="89" t="str">
        <f t="shared" si="75"/>
        <v/>
      </c>
      <c r="AY92" s="286" t="e">
        <f t="shared" si="76"/>
        <v>#N/A</v>
      </c>
      <c r="AZ92" s="287" t="e">
        <f t="shared" si="77"/>
        <v>#N/A</v>
      </c>
      <c r="BA92" s="287">
        <v>1</v>
      </c>
      <c r="BB92" s="287" t="e">
        <f t="shared" si="78"/>
        <v>#N/A</v>
      </c>
      <c r="BC92" s="287" t="e">
        <f t="shared" si="79"/>
        <v>#N/A</v>
      </c>
      <c r="BD92" s="284"/>
      <c r="BE92" s="287" t="e">
        <f t="shared" si="80"/>
        <v>#N/A</v>
      </c>
      <c r="BF92" s="287" t="e">
        <f t="shared" si="81"/>
        <v>#VALUE!</v>
      </c>
      <c r="BG92" s="287" t="e">
        <f t="shared" si="82"/>
        <v>#N/A</v>
      </c>
      <c r="BH92" s="287" t="e">
        <f>Summary_AttrorTotal!H89/Summary_AttrorTotal!J89</f>
        <v>#VALUE!</v>
      </c>
      <c r="BI92" s="287" t="e">
        <f>Summary_AttrorTotal!I89/Summary_AttrorTotal!J89</f>
        <v>#VALUE!</v>
      </c>
    </row>
    <row r="93" spans="1:61" s="17" customFormat="1">
      <c r="A93" s="89" t="e">
        <f>Tri_Paid_AttrorTot!A84</f>
        <v>#N/A</v>
      </c>
      <c r="B93" s="89" t="e">
        <f t="shared" si="63"/>
        <v>#N/A</v>
      </c>
      <c r="C93" s="208" t="e">
        <f>INDEX(Tri_Paid_AttrorTot!$B84:$CC84,1,MATCH(B93,$A$21:$A$100)-$P93)/unit</f>
        <v>#N/A</v>
      </c>
      <c r="D93" s="208" t="e">
        <f>INDEX(Tri_Paid_AttrorTot!$B84:$CC84,1,Tot_Acc_Per-$P93)/unit</f>
        <v>#VALUE!</v>
      </c>
      <c r="E93" s="87" t="e">
        <f t="shared" si="64"/>
        <v>#VALUE!</v>
      </c>
      <c r="F93" s="87" t="e">
        <f>IF(AI93-FSR_M&gt;0,VLOOKUP((MATCH(LastFSR,$A$21:$A$100,1)-MATCH(A93,$A$21:$A$100,1))*3+3,$AI$21:$AU$100,5+MATCH(FSR_M,AN$16:$AU$16),0),VLOOKUP(3,$AI$21:$AU$100,5+MATCH((MATCH($D$16,$A$21:$A$100,1)-MATCH($A93,$A$21:$A$100,1))*3,$AN$16:$AU$16,1),0))*M93</f>
        <v>#N/A</v>
      </c>
      <c r="G93" s="87" t="e">
        <f t="shared" si="65"/>
        <v>#VALUE!</v>
      </c>
      <c r="H93" s="88"/>
      <c r="J93" s="89" t="e">
        <f t="shared" si="66"/>
        <v>#N/A</v>
      </c>
      <c r="K93" s="87" t="e">
        <f t="shared" si="67"/>
        <v>#VALUE!</v>
      </c>
      <c r="L93" s="87" t="str">
        <f t="shared" si="68"/>
        <v/>
      </c>
      <c r="M93" s="279" t="e">
        <f t="shared" si="69"/>
        <v>#N/A</v>
      </c>
      <c r="N93" s="87" t="e">
        <f t="shared" si="70"/>
        <v>#VALUE!</v>
      </c>
      <c r="O93" s="88" t="e">
        <f t="shared" si="71"/>
        <v>#VALUE!</v>
      </c>
      <c r="P93" s="172">
        <f t="shared" si="52"/>
        <v>72</v>
      </c>
      <c r="R93" s="60"/>
      <c r="S93" s="20"/>
      <c r="T93" s="20"/>
      <c r="U93" s="20"/>
      <c r="V93" s="20"/>
      <c r="W93" s="20"/>
      <c r="X93" s="20"/>
      <c r="Y93" s="20"/>
      <c r="Z93" s="20"/>
      <c r="AA93" s="61"/>
      <c r="AI93" s="89">
        <f t="shared" si="83"/>
        <v>-30</v>
      </c>
      <c r="AJ93" s="121" t="e">
        <f>VLOOKUP(AI93,'User Entries'!$A$78:$E$157,4,0)</f>
        <v>#N/A</v>
      </c>
      <c r="AK93" s="88" t="e">
        <f t="shared" si="74"/>
        <v>#N/A</v>
      </c>
      <c r="AL93" s="121" t="e">
        <f t="shared" si="84"/>
        <v>#N/A</v>
      </c>
      <c r="AN93" s="163" t="e">
        <f t="shared" si="85"/>
        <v>#N/A</v>
      </c>
      <c r="AO93" s="163" t="e">
        <f t="shared" si="86"/>
        <v>#N/A</v>
      </c>
      <c r="AP93" s="163" t="e">
        <f t="shared" si="87"/>
        <v>#N/A</v>
      </c>
      <c r="AQ93" s="163" t="e">
        <f t="shared" si="62"/>
        <v>#N/A</v>
      </c>
      <c r="AR93" s="163" t="e">
        <f t="shared" si="88"/>
        <v>#N/A</v>
      </c>
      <c r="AS93" s="163" t="e">
        <f t="shared" si="89"/>
        <v>#N/A</v>
      </c>
      <c r="AT93" s="163" t="e">
        <f t="shared" si="90"/>
        <v>#N/A</v>
      </c>
      <c r="AU93" s="163" t="e">
        <f t="shared" ref="AU93:AU100" si="91">$AK85-$AK93</f>
        <v>#N/A</v>
      </c>
      <c r="AX93" s="89" t="str">
        <f t="shared" si="75"/>
        <v/>
      </c>
      <c r="AY93" s="286" t="e">
        <f t="shared" si="76"/>
        <v>#N/A</v>
      </c>
      <c r="AZ93" s="287" t="e">
        <f t="shared" si="77"/>
        <v>#N/A</v>
      </c>
      <c r="BA93" s="287">
        <v>1</v>
      </c>
      <c r="BB93" s="287" t="e">
        <f t="shared" si="78"/>
        <v>#N/A</v>
      </c>
      <c r="BC93" s="287" t="e">
        <f t="shared" si="79"/>
        <v>#N/A</v>
      </c>
      <c r="BD93" s="284"/>
      <c r="BE93" s="287" t="e">
        <f t="shared" si="80"/>
        <v>#N/A</v>
      </c>
      <c r="BF93" s="287" t="e">
        <f t="shared" si="81"/>
        <v>#VALUE!</v>
      </c>
      <c r="BG93" s="287" t="e">
        <f t="shared" si="82"/>
        <v>#N/A</v>
      </c>
      <c r="BH93" s="287" t="e">
        <f>Summary_AttrorTotal!H90/Summary_AttrorTotal!J90</f>
        <v>#VALUE!</v>
      </c>
      <c r="BI93" s="287" t="e">
        <f>Summary_AttrorTotal!I90/Summary_AttrorTotal!J90</f>
        <v>#VALUE!</v>
      </c>
    </row>
    <row r="94" spans="1:61" s="17" customFormat="1">
      <c r="A94" s="89" t="e">
        <f>Tri_Paid_AttrorTot!A85</f>
        <v>#N/A</v>
      </c>
      <c r="B94" s="89" t="e">
        <f t="shared" si="63"/>
        <v>#N/A</v>
      </c>
      <c r="C94" s="208" t="e">
        <f>INDEX(Tri_Paid_AttrorTot!$B85:$CC85,1,MATCH(B94,$A$21:$A$100)-$P94)/unit</f>
        <v>#N/A</v>
      </c>
      <c r="D94" s="208" t="e">
        <f>INDEX(Tri_Paid_AttrorTot!$B85:$CC85,1,Tot_Acc_Per-$P94)/unit</f>
        <v>#VALUE!</v>
      </c>
      <c r="E94" s="87" t="e">
        <f t="shared" si="64"/>
        <v>#VALUE!</v>
      </c>
      <c r="F94" s="87" t="e">
        <f>IF(AI94-FSR_M&gt;0,VLOOKUP((MATCH(LastFSR,$A$21:$A$100,1)-MATCH(A94,$A$21:$A$100,1))*3+3,$AI$21:$AU$100,5+MATCH(FSR_M,AN$16:$AU$16),0),VLOOKUP(3,$AI$21:$AU$100,5+MATCH((MATCH($D$16,$A$21:$A$100,1)-MATCH($A94,$A$21:$A$100,1))*3,$AN$16:$AU$16,1),0))*M94</f>
        <v>#N/A</v>
      </c>
      <c r="G94" s="87" t="e">
        <f t="shared" si="65"/>
        <v>#VALUE!</v>
      </c>
      <c r="H94" s="88"/>
      <c r="J94" s="89" t="e">
        <f t="shared" si="66"/>
        <v>#N/A</v>
      </c>
      <c r="K94" s="87" t="e">
        <f t="shared" si="67"/>
        <v>#VALUE!</v>
      </c>
      <c r="L94" s="87" t="str">
        <f t="shared" si="68"/>
        <v/>
      </c>
      <c r="M94" s="279" t="e">
        <f t="shared" si="69"/>
        <v>#N/A</v>
      </c>
      <c r="N94" s="87" t="e">
        <f t="shared" si="70"/>
        <v>#VALUE!</v>
      </c>
      <c r="O94" s="88" t="e">
        <f t="shared" si="71"/>
        <v>#VALUE!</v>
      </c>
      <c r="P94" s="172">
        <f t="shared" si="52"/>
        <v>73</v>
      </c>
      <c r="R94" s="60"/>
      <c r="S94" s="20"/>
      <c r="T94" s="20"/>
      <c r="U94" s="20"/>
      <c r="V94" s="20"/>
      <c r="W94" s="20"/>
      <c r="X94" s="20"/>
      <c r="Y94" s="20"/>
      <c r="Z94" s="20"/>
      <c r="AA94" s="61"/>
      <c r="AI94" s="89">
        <f t="shared" si="83"/>
        <v>-33</v>
      </c>
      <c r="AJ94" s="121" t="e">
        <f>VLOOKUP(AI94,'User Entries'!$A$78:$E$157,4,0)</f>
        <v>#N/A</v>
      </c>
      <c r="AK94" s="88" t="e">
        <f t="shared" si="74"/>
        <v>#N/A</v>
      </c>
      <c r="AL94" s="121" t="e">
        <f t="shared" si="84"/>
        <v>#N/A</v>
      </c>
      <c r="AN94" s="163" t="e">
        <f t="shared" si="85"/>
        <v>#N/A</v>
      </c>
      <c r="AO94" s="163" t="e">
        <f t="shared" si="86"/>
        <v>#N/A</v>
      </c>
      <c r="AP94" s="163" t="e">
        <f t="shared" si="87"/>
        <v>#N/A</v>
      </c>
      <c r="AQ94" s="163" t="e">
        <f t="shared" si="62"/>
        <v>#N/A</v>
      </c>
      <c r="AR94" s="163" t="e">
        <f t="shared" si="88"/>
        <v>#N/A</v>
      </c>
      <c r="AS94" s="163" t="e">
        <f t="shared" si="89"/>
        <v>#N/A</v>
      </c>
      <c r="AT94" s="163" t="e">
        <f t="shared" si="90"/>
        <v>#N/A</v>
      </c>
      <c r="AU94" s="163" t="e">
        <f t="shared" si="91"/>
        <v>#N/A</v>
      </c>
      <c r="AX94" s="89" t="str">
        <f t="shared" si="75"/>
        <v/>
      </c>
      <c r="AY94" s="286" t="e">
        <f t="shared" si="76"/>
        <v>#N/A</v>
      </c>
      <c r="AZ94" s="287" t="e">
        <f t="shared" si="77"/>
        <v>#N/A</v>
      </c>
      <c r="BA94" s="287">
        <v>1</v>
      </c>
      <c r="BB94" s="287" t="e">
        <f t="shared" si="78"/>
        <v>#N/A</v>
      </c>
      <c r="BC94" s="287" t="e">
        <f t="shared" si="79"/>
        <v>#N/A</v>
      </c>
      <c r="BD94" s="284"/>
      <c r="BE94" s="287" t="e">
        <f t="shared" si="80"/>
        <v>#N/A</v>
      </c>
      <c r="BF94" s="287" t="e">
        <f t="shared" si="81"/>
        <v>#VALUE!</v>
      </c>
      <c r="BG94" s="287" t="e">
        <f t="shared" si="82"/>
        <v>#N/A</v>
      </c>
      <c r="BH94" s="287" t="e">
        <f>Summary_AttrorTotal!H91/Summary_AttrorTotal!J91</f>
        <v>#VALUE!</v>
      </c>
      <c r="BI94" s="287" t="e">
        <f>Summary_AttrorTotal!I91/Summary_AttrorTotal!J91</f>
        <v>#VALUE!</v>
      </c>
    </row>
    <row r="95" spans="1:61" s="17" customFormat="1">
      <c r="A95" s="89" t="e">
        <f>Tri_Paid_AttrorTot!A86</f>
        <v>#N/A</v>
      </c>
      <c r="B95" s="89" t="e">
        <f t="shared" si="63"/>
        <v>#N/A</v>
      </c>
      <c r="C95" s="208" t="e">
        <f>INDEX(Tri_Paid_AttrorTot!$B86:$CC86,1,MATCH(B95,$A$21:$A$100)-$P95)/unit</f>
        <v>#N/A</v>
      </c>
      <c r="D95" s="208" t="e">
        <f>INDEX(Tri_Paid_AttrorTot!$B86:$CC86,1,Tot_Acc_Per-$P95)/unit</f>
        <v>#VALUE!</v>
      </c>
      <c r="E95" s="87" t="e">
        <f t="shared" si="64"/>
        <v>#VALUE!</v>
      </c>
      <c r="F95" s="87" t="e">
        <f>IF(AI95-FSR_M&gt;0,VLOOKUP((MATCH(LastFSR,$A$21:$A$100,1)-MATCH(A95,$A$21:$A$100,1))*3+3,$AI$21:$AU$100,5+MATCH(FSR_M,AN$16:$AU$16),0),VLOOKUP(3,$AI$21:$AU$100,5+MATCH((MATCH($D$16,$A$21:$A$100,1)-MATCH($A95,$A$21:$A$100,1))*3,$AN$16:$AU$16,1),0))*M95</f>
        <v>#N/A</v>
      </c>
      <c r="G95" s="87" t="e">
        <f t="shared" si="65"/>
        <v>#VALUE!</v>
      </c>
      <c r="H95" s="88"/>
      <c r="J95" s="89" t="e">
        <f t="shared" si="66"/>
        <v>#N/A</v>
      </c>
      <c r="K95" s="87" t="e">
        <f t="shared" si="67"/>
        <v>#VALUE!</v>
      </c>
      <c r="L95" s="87" t="str">
        <f t="shared" si="68"/>
        <v/>
      </c>
      <c r="M95" s="279" t="e">
        <f t="shared" si="69"/>
        <v>#N/A</v>
      </c>
      <c r="N95" s="87" t="e">
        <f t="shared" si="70"/>
        <v>#VALUE!</v>
      </c>
      <c r="O95" s="88" t="e">
        <f t="shared" si="71"/>
        <v>#VALUE!</v>
      </c>
      <c r="P95" s="172">
        <f t="shared" si="52"/>
        <v>74</v>
      </c>
      <c r="R95" s="60"/>
      <c r="S95" s="20"/>
      <c r="T95" s="20"/>
      <c r="U95" s="20"/>
      <c r="V95" s="20"/>
      <c r="W95" s="20"/>
      <c r="X95" s="20"/>
      <c r="Y95" s="20"/>
      <c r="Z95" s="20"/>
      <c r="AA95" s="61"/>
      <c r="AI95" s="89">
        <f t="shared" si="83"/>
        <v>-36</v>
      </c>
      <c r="AJ95" s="121" t="e">
        <f>VLOOKUP(AI95,'User Entries'!$A$78:$E$157,4,0)</f>
        <v>#N/A</v>
      </c>
      <c r="AK95" s="88" t="e">
        <f t="shared" si="74"/>
        <v>#N/A</v>
      </c>
      <c r="AL95" s="121" t="e">
        <f t="shared" si="84"/>
        <v>#N/A</v>
      </c>
      <c r="AN95" s="163" t="e">
        <f t="shared" si="85"/>
        <v>#N/A</v>
      </c>
      <c r="AO95" s="163" t="e">
        <f t="shared" si="86"/>
        <v>#N/A</v>
      </c>
      <c r="AP95" s="163" t="e">
        <f t="shared" si="87"/>
        <v>#N/A</v>
      </c>
      <c r="AQ95" s="163" t="e">
        <f t="shared" si="62"/>
        <v>#N/A</v>
      </c>
      <c r="AR95" s="163" t="e">
        <f t="shared" si="88"/>
        <v>#N/A</v>
      </c>
      <c r="AS95" s="163" t="e">
        <f t="shared" si="89"/>
        <v>#N/A</v>
      </c>
      <c r="AT95" s="163" t="e">
        <f t="shared" si="90"/>
        <v>#N/A</v>
      </c>
      <c r="AU95" s="163" t="e">
        <f t="shared" si="91"/>
        <v>#N/A</v>
      </c>
      <c r="AX95" s="89" t="str">
        <f t="shared" si="75"/>
        <v/>
      </c>
      <c r="AY95" s="286" t="e">
        <f t="shared" si="76"/>
        <v>#N/A</v>
      </c>
      <c r="AZ95" s="287" t="e">
        <f t="shared" si="77"/>
        <v>#N/A</v>
      </c>
      <c r="BA95" s="287">
        <v>1</v>
      </c>
      <c r="BB95" s="287" t="e">
        <f t="shared" si="78"/>
        <v>#N/A</v>
      </c>
      <c r="BC95" s="287" t="e">
        <f t="shared" si="79"/>
        <v>#N/A</v>
      </c>
      <c r="BD95" s="284"/>
      <c r="BE95" s="287" t="e">
        <f t="shared" si="80"/>
        <v>#N/A</v>
      </c>
      <c r="BF95" s="287" t="e">
        <f t="shared" si="81"/>
        <v>#VALUE!</v>
      </c>
      <c r="BG95" s="287" t="e">
        <f t="shared" si="82"/>
        <v>#N/A</v>
      </c>
      <c r="BH95" s="287" t="e">
        <f>Summary_AttrorTotal!H92/Summary_AttrorTotal!J92</f>
        <v>#VALUE!</v>
      </c>
      <c r="BI95" s="287" t="e">
        <f>Summary_AttrorTotal!I92/Summary_AttrorTotal!J92</f>
        <v>#VALUE!</v>
      </c>
    </row>
    <row r="96" spans="1:61" s="17" customFormat="1">
      <c r="A96" s="89" t="e">
        <f>Tri_Paid_AttrorTot!A87</f>
        <v>#N/A</v>
      </c>
      <c r="B96" s="89" t="e">
        <f t="shared" si="63"/>
        <v>#N/A</v>
      </c>
      <c r="C96" s="208" t="e">
        <f>INDEX(Tri_Paid_AttrorTot!$B87:$CC87,1,MATCH(B96,$A$21:$A$100)-$P96)/unit</f>
        <v>#N/A</v>
      </c>
      <c r="D96" s="208" t="e">
        <f>INDEX(Tri_Paid_AttrorTot!$B87:$CC87,1,Tot_Acc_Per-$P96)/unit</f>
        <v>#VALUE!</v>
      </c>
      <c r="E96" s="87" t="e">
        <f t="shared" si="64"/>
        <v>#VALUE!</v>
      </c>
      <c r="F96" s="87" t="e">
        <f>IF(AI96-FSR_M&gt;0,VLOOKUP((MATCH(LastFSR,$A$21:$A$100,1)-MATCH(A96,$A$21:$A$100,1))*3+3,$AI$21:$AU$100,5+MATCH(FSR_M,AN$16:$AU$16),0),VLOOKUP(3,$AI$21:$AU$100,5+MATCH((MATCH($D$16,$A$21:$A$100,1)-MATCH($A96,$A$21:$A$100,1))*3,$AN$16:$AU$16,1),0))*M96</f>
        <v>#N/A</v>
      </c>
      <c r="G96" s="87" t="e">
        <f t="shared" si="65"/>
        <v>#VALUE!</v>
      </c>
      <c r="H96" s="88"/>
      <c r="J96" s="89" t="e">
        <f t="shared" si="66"/>
        <v>#N/A</v>
      </c>
      <c r="K96" s="87" t="e">
        <f t="shared" si="67"/>
        <v>#VALUE!</v>
      </c>
      <c r="L96" s="87" t="str">
        <f t="shared" si="68"/>
        <v/>
      </c>
      <c r="M96" s="279" t="e">
        <f t="shared" si="69"/>
        <v>#N/A</v>
      </c>
      <c r="N96" s="87" t="e">
        <f t="shared" si="70"/>
        <v>#VALUE!</v>
      </c>
      <c r="O96" s="88" t="e">
        <f t="shared" si="71"/>
        <v>#VALUE!</v>
      </c>
      <c r="P96" s="172">
        <f t="shared" si="52"/>
        <v>75</v>
      </c>
      <c r="R96" s="60"/>
      <c r="S96" s="20"/>
      <c r="T96" s="20"/>
      <c r="U96" s="20"/>
      <c r="V96" s="20"/>
      <c r="W96" s="20"/>
      <c r="X96" s="20"/>
      <c r="Y96" s="20"/>
      <c r="Z96" s="20"/>
      <c r="AA96" s="61"/>
      <c r="AI96" s="89">
        <f t="shared" si="83"/>
        <v>-39</v>
      </c>
      <c r="AJ96" s="121" t="e">
        <f>VLOOKUP(AI96,'User Entries'!$A$78:$E$157,4,0)</f>
        <v>#N/A</v>
      </c>
      <c r="AK96" s="88" t="e">
        <f t="shared" si="74"/>
        <v>#N/A</v>
      </c>
      <c r="AL96" s="121" t="e">
        <f t="shared" si="84"/>
        <v>#N/A</v>
      </c>
      <c r="AN96" s="163" t="e">
        <f t="shared" si="85"/>
        <v>#N/A</v>
      </c>
      <c r="AO96" s="163" t="e">
        <f t="shared" si="86"/>
        <v>#N/A</v>
      </c>
      <c r="AP96" s="163" t="e">
        <f t="shared" si="87"/>
        <v>#N/A</v>
      </c>
      <c r="AQ96" s="163" t="e">
        <f t="shared" si="62"/>
        <v>#N/A</v>
      </c>
      <c r="AR96" s="163" t="e">
        <f t="shared" si="88"/>
        <v>#N/A</v>
      </c>
      <c r="AS96" s="163" t="e">
        <f t="shared" si="89"/>
        <v>#N/A</v>
      </c>
      <c r="AT96" s="163" t="e">
        <f t="shared" si="90"/>
        <v>#N/A</v>
      </c>
      <c r="AU96" s="163" t="e">
        <f t="shared" si="91"/>
        <v>#N/A</v>
      </c>
      <c r="AX96" s="89" t="str">
        <f t="shared" si="75"/>
        <v/>
      </c>
      <c r="AY96" s="286" t="e">
        <f t="shared" si="76"/>
        <v>#N/A</v>
      </c>
      <c r="AZ96" s="287" t="e">
        <f t="shared" si="77"/>
        <v>#N/A</v>
      </c>
      <c r="BA96" s="287">
        <v>1</v>
      </c>
      <c r="BB96" s="287" t="e">
        <f t="shared" si="78"/>
        <v>#N/A</v>
      </c>
      <c r="BC96" s="287" t="e">
        <f t="shared" si="79"/>
        <v>#N/A</v>
      </c>
      <c r="BD96" s="284"/>
      <c r="BE96" s="287" t="e">
        <f t="shared" si="80"/>
        <v>#N/A</v>
      </c>
      <c r="BF96" s="287" t="e">
        <f t="shared" si="81"/>
        <v>#VALUE!</v>
      </c>
      <c r="BG96" s="287" t="e">
        <f t="shared" si="82"/>
        <v>#N/A</v>
      </c>
      <c r="BH96" s="287" t="e">
        <f>Summary_AttrorTotal!H93/Summary_AttrorTotal!J93</f>
        <v>#VALUE!</v>
      </c>
      <c r="BI96" s="287" t="e">
        <f>Summary_AttrorTotal!I93/Summary_AttrorTotal!J93</f>
        <v>#VALUE!</v>
      </c>
    </row>
    <row r="97" spans="1:61" s="17" customFormat="1">
      <c r="A97" s="89" t="e">
        <f>Tri_Paid_AttrorTot!A88</f>
        <v>#N/A</v>
      </c>
      <c r="B97" s="89" t="e">
        <f t="shared" si="63"/>
        <v>#N/A</v>
      </c>
      <c r="C97" s="208" t="e">
        <f>INDEX(Tri_Paid_AttrorTot!$B88:$CC88,1,MATCH(B97,$A$21:$A$100)-$P97)/unit</f>
        <v>#N/A</v>
      </c>
      <c r="D97" s="208" t="e">
        <f>INDEX(Tri_Paid_AttrorTot!$B88:$CC88,1,Tot_Acc_Per-$P97)/unit</f>
        <v>#VALUE!</v>
      </c>
      <c r="E97" s="87" t="e">
        <f t="shared" si="64"/>
        <v>#VALUE!</v>
      </c>
      <c r="F97" s="87" t="e">
        <f>IF(AI97-FSR_M&gt;0,VLOOKUP((MATCH(LastFSR,$A$21:$A$100,1)-MATCH(A97,$A$21:$A$100,1))*3+3,$AI$21:$AU$100,5+MATCH(FSR_M,AN$16:$AU$16),0),VLOOKUP(3,$AI$21:$AU$100,5+MATCH((MATCH($D$16,$A$21:$A$100,1)-MATCH($A97,$A$21:$A$100,1))*3,$AN$16:$AU$16,1),0))*M97</f>
        <v>#N/A</v>
      </c>
      <c r="G97" s="87" t="e">
        <f t="shared" si="65"/>
        <v>#VALUE!</v>
      </c>
      <c r="H97" s="88"/>
      <c r="J97" s="89" t="e">
        <f t="shared" si="66"/>
        <v>#N/A</v>
      </c>
      <c r="K97" s="87" t="e">
        <f t="shared" si="67"/>
        <v>#VALUE!</v>
      </c>
      <c r="L97" s="87" t="str">
        <f t="shared" si="68"/>
        <v/>
      </c>
      <c r="M97" s="279" t="e">
        <f t="shared" si="69"/>
        <v>#N/A</v>
      </c>
      <c r="N97" s="87" t="e">
        <f t="shared" si="70"/>
        <v>#VALUE!</v>
      </c>
      <c r="O97" s="88" t="e">
        <f t="shared" si="71"/>
        <v>#VALUE!</v>
      </c>
      <c r="P97" s="172">
        <f t="shared" si="52"/>
        <v>76</v>
      </c>
      <c r="R97" s="60"/>
      <c r="S97" s="20"/>
      <c r="T97" s="20"/>
      <c r="U97" s="20"/>
      <c r="V97" s="20"/>
      <c r="W97" s="20"/>
      <c r="X97" s="20"/>
      <c r="Y97" s="20"/>
      <c r="Z97" s="20"/>
      <c r="AA97" s="61"/>
      <c r="AI97" s="89">
        <f t="shared" si="83"/>
        <v>-42</v>
      </c>
      <c r="AJ97" s="121" t="e">
        <f>VLOOKUP(AI97,'User Entries'!$A$78:$E$157,4,0)</f>
        <v>#N/A</v>
      </c>
      <c r="AK97" s="88" t="e">
        <f t="shared" si="74"/>
        <v>#N/A</v>
      </c>
      <c r="AL97" s="121" t="e">
        <f t="shared" si="84"/>
        <v>#N/A</v>
      </c>
      <c r="AN97" s="163" t="e">
        <f t="shared" si="85"/>
        <v>#N/A</v>
      </c>
      <c r="AO97" s="163" t="e">
        <f t="shared" si="86"/>
        <v>#N/A</v>
      </c>
      <c r="AP97" s="163" t="e">
        <f t="shared" si="87"/>
        <v>#N/A</v>
      </c>
      <c r="AQ97" s="163" t="e">
        <f t="shared" si="62"/>
        <v>#N/A</v>
      </c>
      <c r="AR97" s="163" t="e">
        <f t="shared" si="88"/>
        <v>#N/A</v>
      </c>
      <c r="AS97" s="163" t="e">
        <f t="shared" si="89"/>
        <v>#N/A</v>
      </c>
      <c r="AT97" s="163" t="e">
        <f t="shared" si="90"/>
        <v>#N/A</v>
      </c>
      <c r="AU97" s="163" t="e">
        <f t="shared" si="91"/>
        <v>#N/A</v>
      </c>
      <c r="AX97" s="89" t="str">
        <f t="shared" si="75"/>
        <v/>
      </c>
      <c r="AY97" s="286" t="e">
        <f t="shared" si="76"/>
        <v>#N/A</v>
      </c>
      <c r="AZ97" s="287" t="e">
        <f t="shared" si="77"/>
        <v>#N/A</v>
      </c>
      <c r="BA97" s="287">
        <v>1</v>
      </c>
      <c r="BB97" s="287" t="e">
        <f t="shared" si="78"/>
        <v>#N/A</v>
      </c>
      <c r="BC97" s="287" t="e">
        <f t="shared" si="79"/>
        <v>#N/A</v>
      </c>
      <c r="BD97" s="284"/>
      <c r="BE97" s="287" t="e">
        <f t="shared" si="80"/>
        <v>#N/A</v>
      </c>
      <c r="BF97" s="287" t="e">
        <f t="shared" si="81"/>
        <v>#VALUE!</v>
      </c>
      <c r="BG97" s="287" t="e">
        <f t="shared" si="82"/>
        <v>#N/A</v>
      </c>
      <c r="BH97" s="287" t="e">
        <f>Summary_AttrorTotal!H94/Summary_AttrorTotal!J94</f>
        <v>#VALUE!</v>
      </c>
      <c r="BI97" s="287" t="e">
        <f>Summary_AttrorTotal!I94/Summary_AttrorTotal!J94</f>
        <v>#VALUE!</v>
      </c>
    </row>
    <row r="98" spans="1:61" s="17" customFormat="1">
      <c r="A98" s="89" t="e">
        <f>Tri_Paid_AttrorTot!A89</f>
        <v>#N/A</v>
      </c>
      <c r="B98" s="89" t="e">
        <f t="shared" si="63"/>
        <v>#N/A</v>
      </c>
      <c r="C98" s="208" t="e">
        <f>INDEX(Tri_Paid_AttrorTot!$B89:$CC89,1,MATCH(B98,$A$21:$A$100)-$P98)/unit</f>
        <v>#N/A</v>
      </c>
      <c r="D98" s="208" t="e">
        <f>INDEX(Tri_Paid_AttrorTot!$B89:$CC89,1,Tot_Acc_Per-$P98)/unit</f>
        <v>#VALUE!</v>
      </c>
      <c r="E98" s="87" t="e">
        <f t="shared" si="64"/>
        <v>#VALUE!</v>
      </c>
      <c r="F98" s="87" t="e">
        <f>IF(AI98-FSR_M&gt;0,VLOOKUP((MATCH(LastFSR,$A$21:$A$100,1)-MATCH(A98,$A$21:$A$100,1))*3+3,$AI$21:$AU$100,5+MATCH(FSR_M,AN$16:$AU$16),0),VLOOKUP(3,$AI$21:$AU$100,5+MATCH((MATCH($D$16,$A$21:$A$100,1)-MATCH($A98,$A$21:$A$100,1))*3,$AN$16:$AU$16,1),0))*M98</f>
        <v>#N/A</v>
      </c>
      <c r="G98" s="87" t="e">
        <f t="shared" si="65"/>
        <v>#VALUE!</v>
      </c>
      <c r="H98" s="88"/>
      <c r="J98" s="89" t="e">
        <f t="shared" si="66"/>
        <v>#N/A</v>
      </c>
      <c r="K98" s="87" t="e">
        <f t="shared" si="67"/>
        <v>#VALUE!</v>
      </c>
      <c r="L98" s="87" t="str">
        <f t="shared" si="68"/>
        <v/>
      </c>
      <c r="M98" s="279" t="e">
        <f t="shared" si="69"/>
        <v>#N/A</v>
      </c>
      <c r="N98" s="87" t="e">
        <f t="shared" si="70"/>
        <v>#VALUE!</v>
      </c>
      <c r="O98" s="88" t="e">
        <f t="shared" si="71"/>
        <v>#VALUE!</v>
      </c>
      <c r="P98" s="172">
        <f t="shared" si="52"/>
        <v>77</v>
      </c>
      <c r="R98" s="60"/>
      <c r="S98" s="20"/>
      <c r="T98" s="20"/>
      <c r="U98" s="20"/>
      <c r="V98" s="20"/>
      <c r="W98" s="20"/>
      <c r="X98" s="20"/>
      <c r="Y98" s="20"/>
      <c r="Z98" s="20"/>
      <c r="AA98" s="61"/>
      <c r="AI98" s="89">
        <f t="shared" si="83"/>
        <v>-45</v>
      </c>
      <c r="AJ98" s="121" t="e">
        <f>VLOOKUP(AI98,'User Entries'!$A$78:$E$157,4,0)</f>
        <v>#N/A</v>
      </c>
      <c r="AK98" s="88" t="e">
        <f t="shared" si="74"/>
        <v>#N/A</v>
      </c>
      <c r="AL98" s="121" t="e">
        <f t="shared" si="84"/>
        <v>#N/A</v>
      </c>
      <c r="AN98" s="163" t="e">
        <f t="shared" si="85"/>
        <v>#N/A</v>
      </c>
      <c r="AO98" s="163" t="e">
        <f t="shared" si="86"/>
        <v>#N/A</v>
      </c>
      <c r="AP98" s="163" t="e">
        <f t="shared" si="87"/>
        <v>#N/A</v>
      </c>
      <c r="AQ98" s="163" t="e">
        <f t="shared" si="62"/>
        <v>#N/A</v>
      </c>
      <c r="AR98" s="163" t="e">
        <f t="shared" si="88"/>
        <v>#N/A</v>
      </c>
      <c r="AS98" s="163" t="e">
        <f t="shared" si="89"/>
        <v>#N/A</v>
      </c>
      <c r="AT98" s="163" t="e">
        <f t="shared" si="90"/>
        <v>#N/A</v>
      </c>
      <c r="AU98" s="163" t="e">
        <f t="shared" si="91"/>
        <v>#N/A</v>
      </c>
      <c r="AX98" s="89" t="str">
        <f t="shared" si="75"/>
        <v/>
      </c>
      <c r="AY98" s="286" t="e">
        <f t="shared" si="76"/>
        <v>#N/A</v>
      </c>
      <c r="AZ98" s="287" t="e">
        <f t="shared" si="77"/>
        <v>#N/A</v>
      </c>
      <c r="BA98" s="287">
        <v>1</v>
      </c>
      <c r="BB98" s="287" t="e">
        <f t="shared" si="78"/>
        <v>#N/A</v>
      </c>
      <c r="BC98" s="287" t="e">
        <f t="shared" si="79"/>
        <v>#N/A</v>
      </c>
      <c r="BD98" s="284"/>
      <c r="BE98" s="287" t="e">
        <f t="shared" si="80"/>
        <v>#N/A</v>
      </c>
      <c r="BF98" s="287" t="e">
        <f t="shared" si="81"/>
        <v>#VALUE!</v>
      </c>
      <c r="BG98" s="287" t="e">
        <f t="shared" si="82"/>
        <v>#N/A</v>
      </c>
      <c r="BH98" s="287" t="e">
        <f>Summary_AttrorTotal!H95/Summary_AttrorTotal!J95</f>
        <v>#VALUE!</v>
      </c>
      <c r="BI98" s="287" t="e">
        <f>Summary_AttrorTotal!I95/Summary_AttrorTotal!J95</f>
        <v>#VALUE!</v>
      </c>
    </row>
    <row r="99" spans="1:61" s="17" customFormat="1">
      <c r="A99" s="89" t="e">
        <f>Tri_Paid_AttrorTot!A90</f>
        <v>#N/A</v>
      </c>
      <c r="B99" s="89" t="e">
        <f t="shared" si="63"/>
        <v>#N/A</v>
      </c>
      <c r="C99" s="208" t="e">
        <f>INDEX(Tri_Paid_AttrorTot!$B90:$CC90,1,MATCH(B99,$A$21:$A$100)-$P99)/unit</f>
        <v>#N/A</v>
      </c>
      <c r="D99" s="208" t="e">
        <f>INDEX(Tri_Paid_AttrorTot!$B90:$CC90,1,Tot_Acc_Per-$P99)/unit</f>
        <v>#VALUE!</v>
      </c>
      <c r="E99" s="87" t="e">
        <f t="shared" si="64"/>
        <v>#VALUE!</v>
      </c>
      <c r="F99" s="87" t="e">
        <f>IF(AI99-FSR_M&gt;0,VLOOKUP((MATCH(LastFSR,$A$21:$A$100,1)-MATCH(A99,$A$21:$A$100,1))*3+3,$AI$21:$AU$100,5+MATCH(FSR_M,AN$16:$AU$16),0),VLOOKUP(3,$AI$21:$AU$100,5+MATCH((MATCH($D$16,$A$21:$A$100,1)-MATCH($A99,$A$21:$A$100,1))*3,$AN$16:$AU$16,1),0))*M99</f>
        <v>#N/A</v>
      </c>
      <c r="G99" s="87" t="e">
        <f t="shared" si="65"/>
        <v>#VALUE!</v>
      </c>
      <c r="H99" s="88"/>
      <c r="J99" s="89" t="e">
        <f t="shared" si="66"/>
        <v>#N/A</v>
      </c>
      <c r="K99" s="87" t="e">
        <f t="shared" si="67"/>
        <v>#VALUE!</v>
      </c>
      <c r="L99" s="87" t="str">
        <f t="shared" si="68"/>
        <v/>
      </c>
      <c r="M99" s="279" t="e">
        <f t="shared" si="69"/>
        <v>#N/A</v>
      </c>
      <c r="N99" s="87" t="e">
        <f t="shared" si="70"/>
        <v>#VALUE!</v>
      </c>
      <c r="O99" s="88" t="e">
        <f t="shared" si="71"/>
        <v>#VALUE!</v>
      </c>
      <c r="P99" s="172">
        <f t="shared" si="52"/>
        <v>78</v>
      </c>
      <c r="R99" s="60"/>
      <c r="S99" s="20"/>
      <c r="T99" s="20"/>
      <c r="U99" s="20"/>
      <c r="V99" s="20"/>
      <c r="W99" s="20"/>
      <c r="X99" s="20"/>
      <c r="Y99" s="20"/>
      <c r="Z99" s="20"/>
      <c r="AA99" s="61"/>
      <c r="AI99" s="89">
        <f t="shared" si="83"/>
        <v>-48</v>
      </c>
      <c r="AJ99" s="121" t="e">
        <f>VLOOKUP(AI99,'User Entries'!$A$78:$E$157,4,0)</f>
        <v>#N/A</v>
      </c>
      <c r="AK99" s="88" t="e">
        <f t="shared" si="74"/>
        <v>#N/A</v>
      </c>
      <c r="AL99" s="121" t="e">
        <f t="shared" si="84"/>
        <v>#N/A</v>
      </c>
      <c r="AN99" s="163" t="e">
        <f t="shared" si="85"/>
        <v>#N/A</v>
      </c>
      <c r="AO99" s="163" t="e">
        <f t="shared" si="86"/>
        <v>#N/A</v>
      </c>
      <c r="AP99" s="163" t="e">
        <f t="shared" si="87"/>
        <v>#N/A</v>
      </c>
      <c r="AQ99" s="163" t="e">
        <f t="shared" si="62"/>
        <v>#N/A</v>
      </c>
      <c r="AR99" s="163" t="e">
        <f t="shared" si="88"/>
        <v>#N/A</v>
      </c>
      <c r="AS99" s="163" t="e">
        <f t="shared" si="89"/>
        <v>#N/A</v>
      </c>
      <c r="AT99" s="163" t="e">
        <f t="shared" si="90"/>
        <v>#N/A</v>
      </c>
      <c r="AU99" s="163" t="e">
        <f t="shared" si="91"/>
        <v>#N/A</v>
      </c>
      <c r="AX99" s="89" t="str">
        <f t="shared" si="75"/>
        <v/>
      </c>
      <c r="AY99" s="286" t="e">
        <f t="shared" si="76"/>
        <v>#N/A</v>
      </c>
      <c r="AZ99" s="287" t="e">
        <f t="shared" si="77"/>
        <v>#N/A</v>
      </c>
      <c r="BA99" s="287">
        <v>1</v>
      </c>
      <c r="BB99" s="287" t="e">
        <f t="shared" si="78"/>
        <v>#N/A</v>
      </c>
      <c r="BC99" s="287" t="e">
        <f t="shared" si="79"/>
        <v>#N/A</v>
      </c>
      <c r="BD99" s="284"/>
      <c r="BE99" s="287" t="e">
        <f t="shared" si="80"/>
        <v>#N/A</v>
      </c>
      <c r="BF99" s="287" t="e">
        <f t="shared" si="81"/>
        <v>#VALUE!</v>
      </c>
      <c r="BG99" s="287" t="e">
        <f t="shared" si="82"/>
        <v>#N/A</v>
      </c>
      <c r="BH99" s="287" t="e">
        <f>Summary_AttrorTotal!H96/Summary_AttrorTotal!J96</f>
        <v>#VALUE!</v>
      </c>
      <c r="BI99" s="287" t="e">
        <f>Summary_AttrorTotal!I96/Summary_AttrorTotal!J96</f>
        <v>#VALUE!</v>
      </c>
    </row>
    <row r="100" spans="1:61" s="17" customFormat="1">
      <c r="A100" s="89" t="e">
        <f>Tri_Paid_AttrorTot!A91</f>
        <v>#N/A</v>
      </c>
      <c r="B100" s="89" t="e">
        <f t="shared" si="63"/>
        <v>#N/A</v>
      </c>
      <c r="C100" s="208" t="e">
        <f>INDEX(Tri_Paid_AttrorTot!$B91:$CC91,1,MATCH(B100,$A$21:$A$100)-$P100)/unit</f>
        <v>#N/A</v>
      </c>
      <c r="D100" s="208" t="e">
        <f>INDEX(Tri_Paid_AttrorTot!$B91:$CC91,1,Tot_Acc_Per-$P100)/unit</f>
        <v>#VALUE!</v>
      </c>
      <c r="E100" s="87" t="e">
        <f t="shared" si="64"/>
        <v>#VALUE!</v>
      </c>
      <c r="F100" s="87" t="e">
        <f>IF(AI100-FSR_M&gt;0,VLOOKUP((MATCH(LastFSR,$A$21:$A$100,1)-MATCH(A100,$A$21:$A$100,1))*3+3,$AI$21:$AU$100,5+MATCH(FSR_M,AN$16:$AU$16),0),VLOOKUP(3,$AI$21:$AU$100,5+MATCH((MATCH($D$16,$A$21:$A$100,1)-MATCH($A100,$A$21:$A$100,1))*3,$AN$16:$AU$16,1),0))*M100</f>
        <v>#N/A</v>
      </c>
      <c r="G100" s="87" t="e">
        <f t="shared" si="65"/>
        <v>#VALUE!</v>
      </c>
      <c r="H100" s="88"/>
      <c r="J100" s="89" t="e">
        <f t="shared" si="66"/>
        <v>#N/A</v>
      </c>
      <c r="K100" s="87" t="e">
        <f t="shared" si="67"/>
        <v>#VALUE!</v>
      </c>
      <c r="L100" s="87" t="str">
        <f t="shared" si="68"/>
        <v/>
      </c>
      <c r="M100" s="279" t="e">
        <f t="shared" si="69"/>
        <v>#N/A</v>
      </c>
      <c r="N100" s="87" t="e">
        <f t="shared" si="70"/>
        <v>#VALUE!</v>
      </c>
      <c r="O100" s="88" t="e">
        <f t="shared" si="71"/>
        <v>#VALUE!</v>
      </c>
      <c r="P100" s="172">
        <f t="shared" si="52"/>
        <v>79</v>
      </c>
      <c r="R100" s="60"/>
      <c r="S100" s="20"/>
      <c r="T100" s="20"/>
      <c r="U100" s="20"/>
      <c r="V100" s="20"/>
      <c r="W100" s="20"/>
      <c r="X100" s="20"/>
      <c r="Y100" s="20"/>
      <c r="Z100" s="20"/>
      <c r="AA100" s="61"/>
      <c r="AI100" s="89">
        <f t="shared" si="83"/>
        <v>-51</v>
      </c>
      <c r="AJ100" s="121" t="e">
        <f>VLOOKUP(AI100,'User Entries'!$A$78:$E$157,4,0)</f>
        <v>#N/A</v>
      </c>
      <c r="AK100" s="88" t="e">
        <f t="shared" si="74"/>
        <v>#N/A</v>
      </c>
      <c r="AL100" s="121" t="e">
        <f t="shared" si="84"/>
        <v>#N/A</v>
      </c>
      <c r="AN100" s="163" t="e">
        <f t="shared" si="85"/>
        <v>#N/A</v>
      </c>
      <c r="AO100" s="163" t="e">
        <f t="shared" si="86"/>
        <v>#N/A</v>
      </c>
      <c r="AP100" s="163" t="e">
        <f t="shared" si="87"/>
        <v>#N/A</v>
      </c>
      <c r="AQ100" s="163" t="e">
        <f t="shared" si="62"/>
        <v>#N/A</v>
      </c>
      <c r="AR100" s="163" t="e">
        <f t="shared" si="88"/>
        <v>#N/A</v>
      </c>
      <c r="AS100" s="163" t="e">
        <f t="shared" si="89"/>
        <v>#N/A</v>
      </c>
      <c r="AT100" s="163" t="e">
        <f t="shared" si="90"/>
        <v>#N/A</v>
      </c>
      <c r="AU100" s="163" t="e">
        <f t="shared" si="91"/>
        <v>#N/A</v>
      </c>
      <c r="AX100" s="89" t="str">
        <f t="shared" si="75"/>
        <v/>
      </c>
      <c r="AY100" s="286" t="e">
        <f t="shared" si="76"/>
        <v>#N/A</v>
      </c>
      <c r="AZ100" s="287" t="e">
        <f t="shared" si="77"/>
        <v>#N/A</v>
      </c>
      <c r="BA100" s="287">
        <v>1</v>
      </c>
      <c r="BB100" s="287" t="e">
        <f t="shared" si="78"/>
        <v>#N/A</v>
      </c>
      <c r="BC100" s="287" t="e">
        <f t="shared" si="79"/>
        <v>#N/A</v>
      </c>
      <c r="BD100" s="284"/>
      <c r="BE100" s="287" t="e">
        <f t="shared" si="80"/>
        <v>#N/A</v>
      </c>
      <c r="BF100" s="287" t="e">
        <f t="shared" si="81"/>
        <v>#VALUE!</v>
      </c>
      <c r="BG100" s="287" t="e">
        <f t="shared" si="82"/>
        <v>#N/A</v>
      </c>
      <c r="BH100" s="287" t="e">
        <f>Summary_AttrorTotal!H97/Summary_AttrorTotal!J97</f>
        <v>#VALUE!</v>
      </c>
      <c r="BI100" s="287" t="e">
        <f>Summary_AttrorTotal!I97/Summary_AttrorTotal!J97</f>
        <v>#VALUE!</v>
      </c>
    </row>
    <row r="101" spans="1:61">
      <c r="A101" s="89" t="e">
        <f>Tri_Paid_AttrorTot!A92</f>
        <v>#N/A</v>
      </c>
      <c r="B101" s="89" t="e">
        <f t="shared" si="63"/>
        <v>#N/A</v>
      </c>
      <c r="C101" s="208" t="e">
        <f>INDEX(Tri_Paid_AttrorTot!$B92:$CC92,1,MATCH(B101,$A$21:$A$100)-$P101)/unit</f>
        <v>#N/A</v>
      </c>
      <c r="D101" s="208" t="e">
        <f>INDEX(Tri_Paid_AttrorTot!$B92:$CC92,1,Tot_Acc_Per-$P101)/unit</f>
        <v>#VALUE!</v>
      </c>
      <c r="E101" s="87" t="e">
        <f t="shared" si="64"/>
        <v>#VALUE!</v>
      </c>
      <c r="F101" s="87" t="e">
        <f>IF(AI101-FSR_M&gt;0,VLOOKUP((MATCH(LastFSR,$A$21:$A$100,1)-MATCH(A101,$A$21:$A$100,1))*3+3,$AI$21:$AU$100,5+MATCH(FSR_M,AN$16:$AU$16),0),VLOOKUP(3,$AI$21:$AU$100,5+MATCH((MATCH($D$16,$A$21:$A$100,1)-MATCH($A101,$A$21:$A$100,1))*3,$AN$16:$AU$16,1),0))*M101</f>
        <v>#N/A</v>
      </c>
      <c r="G101" s="87" t="e">
        <f t="shared" si="65"/>
        <v>#VALUE!</v>
      </c>
      <c r="H101" s="88"/>
      <c r="J101" s="89" t="e">
        <f t="shared" si="66"/>
        <v>#N/A</v>
      </c>
      <c r="K101" s="87" t="e">
        <f t="shared" si="67"/>
        <v>#VALUE!</v>
      </c>
      <c r="L101" s="87" t="str">
        <f t="shared" si="68"/>
        <v/>
      </c>
      <c r="M101" s="279" t="e">
        <f t="shared" si="69"/>
        <v>#N/A</v>
      </c>
      <c r="N101" s="87" t="e">
        <f t="shared" si="70"/>
        <v>#VALUE!</v>
      </c>
      <c r="O101" s="88" t="e">
        <f t="shared" si="71"/>
        <v>#VALUE!</v>
      </c>
      <c r="P101" s="172">
        <f t="shared" si="52"/>
        <v>80</v>
      </c>
      <c r="R101" s="60"/>
      <c r="S101" s="20"/>
      <c r="T101" s="20"/>
      <c r="U101" s="20"/>
      <c r="V101" s="20"/>
      <c r="W101" s="20"/>
      <c r="X101" s="20"/>
      <c r="Y101" s="20"/>
      <c r="Z101" s="20"/>
      <c r="AA101" s="61"/>
      <c r="AX101" s="285"/>
      <c r="AY101" s="284"/>
      <c r="AZ101" s="284"/>
      <c r="BA101" s="284"/>
      <c r="BB101" s="284"/>
      <c r="BC101" s="284"/>
      <c r="BD101" s="284"/>
      <c r="BE101" s="284"/>
      <c r="BF101" s="284"/>
      <c r="BG101" s="284"/>
      <c r="BH101" s="284"/>
      <c r="BI101" s="284"/>
    </row>
    <row r="102" spans="1:61">
      <c r="A102" s="89" t="e">
        <f>Tri_Paid_AttrorTot!A93</f>
        <v>#N/A</v>
      </c>
      <c r="B102" s="89" t="e">
        <f t="shared" si="63"/>
        <v>#N/A</v>
      </c>
      <c r="C102" s="208" t="e">
        <f>INDEX(Tri_Paid_AttrorTot!$B93:$CC93,1,MATCH(B102,$A$21:$A$100)-$P102)/unit</f>
        <v>#N/A</v>
      </c>
      <c r="D102" s="208" t="e">
        <f>INDEX(Tri_Paid_AttrorTot!$B93:$CC93,1,Tot_Acc_Per-$P102)/unit</f>
        <v>#VALUE!</v>
      </c>
      <c r="E102" s="87" t="e">
        <f t="shared" si="64"/>
        <v>#VALUE!</v>
      </c>
      <c r="F102" s="87" t="e">
        <f>IF(AI102-FSR_M&gt;0,VLOOKUP((MATCH(LastFSR,$A$21:$A$100,1)-MATCH(A102,$A$21:$A$100,1))*3+3,$AI$21:$AU$100,5+MATCH(FSR_M,AN$16:$AU$16),0),VLOOKUP(3,$AI$21:$AU$100,5+MATCH((MATCH($D$16,$A$21:$A$100,1)-MATCH($A102,$A$21:$A$100,1))*3,$AN$16:$AU$16,1),0))*M102</f>
        <v>#N/A</v>
      </c>
      <c r="G102" s="87" t="e">
        <f t="shared" si="65"/>
        <v>#VALUE!</v>
      </c>
      <c r="H102" s="88"/>
      <c r="J102" s="89" t="e">
        <f t="shared" si="66"/>
        <v>#N/A</v>
      </c>
      <c r="K102" s="87" t="e">
        <f t="shared" si="67"/>
        <v>#VALUE!</v>
      </c>
      <c r="L102" s="87" t="str">
        <f t="shared" si="68"/>
        <v/>
      </c>
      <c r="M102" s="279" t="e">
        <f t="shared" si="69"/>
        <v>#N/A</v>
      </c>
      <c r="N102" s="87" t="e">
        <f t="shared" si="70"/>
        <v>#VALUE!</v>
      </c>
      <c r="O102" s="88" t="e">
        <f t="shared" si="71"/>
        <v>#VALUE!</v>
      </c>
      <c r="P102" s="172">
        <f t="shared" si="52"/>
        <v>81</v>
      </c>
      <c r="R102" s="60"/>
      <c r="S102" s="20"/>
      <c r="T102" s="20"/>
      <c r="U102" s="20"/>
      <c r="V102" s="20"/>
      <c r="W102" s="20"/>
      <c r="X102" s="20"/>
      <c r="Y102" s="20"/>
      <c r="Z102" s="20"/>
      <c r="AA102" s="61"/>
      <c r="AX102" s="285"/>
      <c r="AY102" s="284"/>
      <c r="AZ102" s="284"/>
      <c r="BA102" s="284"/>
      <c r="BB102" s="284"/>
      <c r="BC102" s="284"/>
      <c r="BD102" s="284"/>
      <c r="BE102" s="284"/>
      <c r="BF102" s="284"/>
      <c r="BG102" s="284"/>
      <c r="BH102" s="284"/>
      <c r="BI102" s="284"/>
    </row>
    <row r="103" spans="1:61">
      <c r="A103" s="89" t="e">
        <f>Tri_Paid_AttrorTot!A94</f>
        <v>#N/A</v>
      </c>
      <c r="B103" s="89" t="e">
        <f t="shared" si="63"/>
        <v>#N/A</v>
      </c>
      <c r="C103" s="208" t="e">
        <f>INDEX(Tri_Paid_AttrorTot!$B94:$CC94,1,MATCH(B103,$A$21:$A$100)-$P103)/unit</f>
        <v>#N/A</v>
      </c>
      <c r="D103" s="208" t="e">
        <f>INDEX(Tri_Paid_AttrorTot!$B94:$CC94,1,Tot_Acc_Per-$P103)/unit</f>
        <v>#VALUE!</v>
      </c>
      <c r="E103" s="87" t="e">
        <f t="shared" si="64"/>
        <v>#VALUE!</v>
      </c>
      <c r="F103" s="87" t="e">
        <f>IF(AI103-FSR_M&gt;0,VLOOKUP((MATCH(LastFSR,$A$21:$A$100,1)-MATCH(A103,$A$21:$A$100,1))*3+3,$AI$21:$AU$100,5+MATCH(FSR_M,AN$16:$AU$16),0),VLOOKUP(3,$AI$21:$AU$100,5+MATCH((MATCH($D$16,$A$21:$A$100,1)-MATCH($A103,$A$21:$A$100,1))*3,$AN$16:$AU$16,1),0))*M103</f>
        <v>#N/A</v>
      </c>
      <c r="G103" s="87" t="e">
        <f t="shared" si="65"/>
        <v>#VALUE!</v>
      </c>
      <c r="H103" s="88"/>
      <c r="J103" s="89" t="e">
        <f t="shared" si="66"/>
        <v>#N/A</v>
      </c>
      <c r="K103" s="87" t="e">
        <f t="shared" si="67"/>
        <v>#VALUE!</v>
      </c>
      <c r="L103" s="87" t="str">
        <f t="shared" si="68"/>
        <v/>
      </c>
      <c r="M103" s="279" t="e">
        <f t="shared" si="69"/>
        <v>#N/A</v>
      </c>
      <c r="N103" s="87" t="e">
        <f t="shared" si="70"/>
        <v>#VALUE!</v>
      </c>
      <c r="O103" s="88" t="e">
        <f t="shared" si="71"/>
        <v>#VALUE!</v>
      </c>
      <c r="P103" s="172">
        <f t="shared" si="52"/>
        <v>82</v>
      </c>
      <c r="R103" s="60"/>
      <c r="S103" s="20"/>
      <c r="T103" s="20"/>
      <c r="U103" s="20"/>
      <c r="V103" s="20"/>
      <c r="W103" s="20"/>
      <c r="X103" s="20"/>
      <c r="Y103" s="20"/>
      <c r="Z103" s="20"/>
      <c r="AA103" s="61"/>
      <c r="AX103" s="285"/>
      <c r="AY103" s="284"/>
      <c r="AZ103" s="284"/>
      <c r="BA103" s="284"/>
      <c r="BB103" s="284"/>
      <c r="BC103" s="284"/>
      <c r="BD103" s="284"/>
      <c r="BE103" s="284"/>
      <c r="BF103" s="284"/>
      <c r="BG103" s="284"/>
      <c r="BH103" s="284"/>
      <c r="BI103" s="284"/>
    </row>
    <row r="104" spans="1:61">
      <c r="A104" s="89" t="e">
        <f>Tri_Paid_AttrorTot!A95</f>
        <v>#N/A</v>
      </c>
      <c r="B104" s="89" t="e">
        <f t="shared" si="63"/>
        <v>#N/A</v>
      </c>
      <c r="C104" s="208" t="e">
        <f>INDEX(Tri_Paid_AttrorTot!$B95:$CC95,1,MATCH(B104,$A$21:$A$100)-$P104)/unit</f>
        <v>#N/A</v>
      </c>
      <c r="D104" s="208" t="e">
        <f>INDEX(Tri_Paid_AttrorTot!$B95:$CC95,1,Tot_Acc_Per-$P104)/unit</f>
        <v>#VALUE!</v>
      </c>
      <c r="E104" s="87" t="e">
        <f t="shared" si="64"/>
        <v>#VALUE!</v>
      </c>
      <c r="F104" s="87" t="e">
        <f>IF(AI104-FSR_M&gt;0,VLOOKUP((MATCH(LastFSR,$A$21:$A$100,1)-MATCH(A104,$A$21:$A$100,1))*3+3,$AI$21:$AU$100,5+MATCH(FSR_M,AN$16:$AU$16),0),VLOOKUP(3,$AI$21:$AU$100,5+MATCH((MATCH($D$16,$A$21:$A$100,1)-MATCH($A104,$A$21:$A$100,1))*3,$AN$16:$AU$16,1),0))*M104</f>
        <v>#N/A</v>
      </c>
      <c r="G104" s="87" t="e">
        <f t="shared" si="65"/>
        <v>#VALUE!</v>
      </c>
      <c r="H104" s="88"/>
      <c r="J104" s="89" t="e">
        <f t="shared" si="66"/>
        <v>#N/A</v>
      </c>
      <c r="K104" s="87" t="e">
        <f t="shared" si="67"/>
        <v>#VALUE!</v>
      </c>
      <c r="L104" s="87" t="str">
        <f t="shared" si="68"/>
        <v/>
      </c>
      <c r="M104" s="279" t="e">
        <f t="shared" si="69"/>
        <v>#N/A</v>
      </c>
      <c r="N104" s="87" t="e">
        <f t="shared" si="70"/>
        <v>#VALUE!</v>
      </c>
      <c r="O104" s="88" t="e">
        <f t="shared" si="71"/>
        <v>#VALUE!</v>
      </c>
      <c r="P104" s="172">
        <f t="shared" si="52"/>
        <v>83</v>
      </c>
      <c r="R104" s="60"/>
      <c r="S104" s="20"/>
      <c r="T104" s="20"/>
      <c r="U104" s="20"/>
      <c r="V104" s="20"/>
      <c r="W104" s="20"/>
      <c r="X104" s="20"/>
      <c r="Y104" s="20"/>
      <c r="Z104" s="20"/>
      <c r="AA104" s="61"/>
      <c r="AX104" s="285"/>
      <c r="AY104" s="284"/>
      <c r="AZ104" s="284"/>
      <c r="BA104" s="284"/>
      <c r="BB104" s="284"/>
      <c r="BC104" s="284"/>
      <c r="BD104" s="284"/>
      <c r="BE104" s="284"/>
      <c r="BF104" s="284"/>
      <c r="BG104" s="284"/>
      <c r="BH104" s="284"/>
      <c r="BI104" s="284"/>
    </row>
    <row r="105" spans="1:61">
      <c r="A105" s="89" t="e">
        <f>Tri_Paid_AttrorTot!A96</f>
        <v>#N/A</v>
      </c>
      <c r="B105" s="89" t="e">
        <f t="shared" si="63"/>
        <v>#N/A</v>
      </c>
      <c r="C105" s="208" t="e">
        <f>INDEX(Tri_Paid_AttrorTot!$B96:$CC96,1,MATCH(B105,$A$21:$A$100)-$P105)/unit</f>
        <v>#N/A</v>
      </c>
      <c r="D105" s="208" t="e">
        <f>INDEX(Tri_Paid_AttrorTot!$B96:$CC96,1,Tot_Acc_Per-$P105)/unit</f>
        <v>#VALUE!</v>
      </c>
      <c r="E105" s="87" t="e">
        <f t="shared" si="64"/>
        <v>#VALUE!</v>
      </c>
      <c r="F105" s="87" t="e">
        <f>IF(AI105-FSR_M&gt;0,VLOOKUP((MATCH(LastFSR,$A$21:$A$100,1)-MATCH(A105,$A$21:$A$100,1))*3+3,$AI$21:$AU$100,5+MATCH(FSR_M,AN$16:$AU$16),0),VLOOKUP(3,$AI$21:$AU$100,5+MATCH((MATCH($D$16,$A$21:$A$100,1)-MATCH($A105,$A$21:$A$100,1))*3,$AN$16:$AU$16,1),0))*M105</f>
        <v>#N/A</v>
      </c>
      <c r="G105" s="87" t="e">
        <f t="shared" si="65"/>
        <v>#VALUE!</v>
      </c>
      <c r="H105" s="88"/>
      <c r="J105" s="89" t="e">
        <f t="shared" si="66"/>
        <v>#N/A</v>
      </c>
      <c r="K105" s="87" t="e">
        <f t="shared" si="67"/>
        <v>#VALUE!</v>
      </c>
      <c r="L105" s="87" t="str">
        <f t="shared" si="68"/>
        <v/>
      </c>
      <c r="M105" s="279" t="e">
        <f t="shared" si="69"/>
        <v>#N/A</v>
      </c>
      <c r="N105" s="87" t="e">
        <f t="shared" si="70"/>
        <v>#VALUE!</v>
      </c>
      <c r="O105" s="88" t="e">
        <f t="shared" si="71"/>
        <v>#VALUE!</v>
      </c>
      <c r="P105" s="172">
        <f t="shared" si="52"/>
        <v>84</v>
      </c>
      <c r="R105" s="60"/>
      <c r="S105" s="20"/>
      <c r="T105" s="20"/>
      <c r="U105" s="20"/>
      <c r="V105" s="20"/>
      <c r="W105" s="20"/>
      <c r="X105" s="20"/>
      <c r="Y105" s="20"/>
      <c r="Z105" s="20"/>
      <c r="AA105" s="61"/>
      <c r="AX105" s="285"/>
      <c r="AY105" s="284"/>
      <c r="AZ105" s="284"/>
      <c r="BA105" s="284"/>
      <c r="BB105" s="284"/>
      <c r="BC105" s="284"/>
      <c r="BD105" s="284"/>
      <c r="BE105" s="284"/>
      <c r="BF105" s="284"/>
      <c r="BG105" s="284"/>
      <c r="BH105" s="284"/>
      <c r="BI105" s="284"/>
    </row>
    <row r="106" spans="1:61">
      <c r="A106" s="89" t="e">
        <f>Tri_Paid_AttrorTot!A97</f>
        <v>#N/A</v>
      </c>
      <c r="B106" s="89" t="e">
        <f t="shared" si="63"/>
        <v>#N/A</v>
      </c>
      <c r="C106" s="208" t="e">
        <f>INDEX(Tri_Paid_AttrorTot!$B97:$CC97,1,MATCH(B106,$A$21:$A$100)-$P106)/unit</f>
        <v>#N/A</v>
      </c>
      <c r="D106" s="208" t="e">
        <f>INDEX(Tri_Paid_AttrorTot!$B97:$CC97,1,Tot_Acc_Per-$P106)/unit</f>
        <v>#VALUE!</v>
      </c>
      <c r="E106" s="87" t="e">
        <f t="shared" si="64"/>
        <v>#VALUE!</v>
      </c>
      <c r="F106" s="87" t="e">
        <f>IF(AI106-FSR_M&gt;0,VLOOKUP((MATCH(LastFSR,$A$21:$A$100,1)-MATCH(A106,$A$21:$A$100,1))*3+3,$AI$21:$AU$100,5+MATCH(FSR_M,AN$16:$AU$16),0),VLOOKUP(3,$AI$21:$AU$100,5+MATCH((MATCH($D$16,$A$21:$A$100,1)-MATCH($A106,$A$21:$A$100,1))*3,$AN$16:$AU$16,1),0))*M106</f>
        <v>#N/A</v>
      </c>
      <c r="G106" s="87" t="e">
        <f t="shared" si="65"/>
        <v>#VALUE!</v>
      </c>
      <c r="H106" s="88"/>
      <c r="J106" s="89" t="e">
        <f t="shared" si="66"/>
        <v>#N/A</v>
      </c>
      <c r="K106" s="87" t="e">
        <f t="shared" si="67"/>
        <v>#VALUE!</v>
      </c>
      <c r="L106" s="87" t="str">
        <f t="shared" si="68"/>
        <v/>
      </c>
      <c r="M106" s="279" t="e">
        <f t="shared" si="69"/>
        <v>#N/A</v>
      </c>
      <c r="N106" s="87" t="e">
        <f t="shared" si="70"/>
        <v>#VALUE!</v>
      </c>
      <c r="O106" s="88" t="e">
        <f t="shared" si="71"/>
        <v>#VALUE!</v>
      </c>
      <c r="P106" s="172">
        <f t="shared" si="52"/>
        <v>85</v>
      </c>
      <c r="R106" s="60"/>
      <c r="S106" s="20"/>
      <c r="T106" s="20"/>
      <c r="U106" s="20"/>
      <c r="V106" s="20"/>
      <c r="W106" s="20"/>
      <c r="X106" s="20"/>
      <c r="Y106" s="20"/>
      <c r="Z106" s="20"/>
      <c r="AA106" s="61"/>
      <c r="AX106" s="285"/>
      <c r="AY106" s="284"/>
      <c r="AZ106" s="284"/>
      <c r="BA106" s="284"/>
      <c r="BB106" s="284"/>
      <c r="BC106" s="284"/>
      <c r="BD106" s="284"/>
      <c r="BE106" s="284"/>
      <c r="BF106" s="284"/>
      <c r="BG106" s="284"/>
      <c r="BH106" s="284"/>
      <c r="BI106" s="284"/>
    </row>
    <row r="107" spans="1:61">
      <c r="A107" s="89" t="e">
        <f>Tri_Paid_AttrorTot!A98</f>
        <v>#N/A</v>
      </c>
      <c r="B107" s="89" t="e">
        <f t="shared" si="63"/>
        <v>#N/A</v>
      </c>
      <c r="C107" s="208" t="e">
        <f>INDEX(Tri_Paid_AttrorTot!$B98:$CC98,1,MATCH(B107,$A$21:$A$100)-$P107)/unit</f>
        <v>#N/A</v>
      </c>
      <c r="D107" s="208" t="e">
        <f>INDEX(Tri_Paid_AttrorTot!$B98:$CC98,1,Tot_Acc_Per-$P107)/unit</f>
        <v>#VALUE!</v>
      </c>
      <c r="E107" s="87" t="e">
        <f t="shared" si="64"/>
        <v>#VALUE!</v>
      </c>
      <c r="F107" s="87" t="e">
        <f>IF(AI107-FSR_M&gt;0,VLOOKUP((MATCH(LastFSR,$A$21:$A$100,1)-MATCH(A107,$A$21:$A$100,1))*3+3,$AI$21:$AU$100,5+MATCH(FSR_M,AN$16:$AU$16),0),VLOOKUP(3,$AI$21:$AU$100,5+MATCH((MATCH($D$16,$A$21:$A$100,1)-MATCH($A107,$A$21:$A$100,1))*3,$AN$16:$AU$16,1),0))*M107</f>
        <v>#N/A</v>
      </c>
      <c r="G107" s="87" t="e">
        <f t="shared" si="65"/>
        <v>#VALUE!</v>
      </c>
      <c r="H107" s="88"/>
      <c r="J107" s="89" t="e">
        <f t="shared" si="66"/>
        <v>#N/A</v>
      </c>
      <c r="K107" s="87" t="e">
        <f t="shared" si="67"/>
        <v>#VALUE!</v>
      </c>
      <c r="L107" s="87" t="str">
        <f t="shared" si="68"/>
        <v/>
      </c>
      <c r="M107" s="279" t="e">
        <f t="shared" si="69"/>
        <v>#N/A</v>
      </c>
      <c r="N107" s="87" t="e">
        <f t="shared" si="70"/>
        <v>#VALUE!</v>
      </c>
      <c r="O107" s="88" t="e">
        <f t="shared" si="71"/>
        <v>#VALUE!</v>
      </c>
      <c r="P107" s="172">
        <f t="shared" si="52"/>
        <v>86</v>
      </c>
      <c r="R107" s="96"/>
      <c r="S107" s="97"/>
      <c r="T107" s="97"/>
      <c r="U107" s="97"/>
      <c r="V107" s="97"/>
      <c r="W107" s="97"/>
      <c r="X107" s="97"/>
      <c r="Y107" s="97"/>
      <c r="Z107" s="97"/>
      <c r="AA107" s="61"/>
      <c r="AX107" s="285"/>
      <c r="AY107" s="284"/>
      <c r="AZ107" s="284"/>
      <c r="BA107" s="284"/>
      <c r="BB107" s="284"/>
      <c r="BC107" s="284"/>
      <c r="BD107" s="284"/>
      <c r="BE107" s="284"/>
      <c r="BF107" s="284"/>
      <c r="BG107" s="284"/>
      <c r="BH107" s="284"/>
      <c r="BI107" s="284"/>
    </row>
    <row r="108" spans="1:61">
      <c r="A108" s="89" t="e">
        <f>Tri_Paid_AttrorTot!A99</f>
        <v>#N/A</v>
      </c>
      <c r="B108" s="89" t="e">
        <f t="shared" si="63"/>
        <v>#N/A</v>
      </c>
      <c r="C108" s="208" t="e">
        <f>INDEX(Tri_Paid_AttrorTot!$B99:$CC99,1,MATCH(B108,$A$21:$A$100)-$P108)/unit</f>
        <v>#N/A</v>
      </c>
      <c r="D108" s="208" t="e">
        <f>INDEX(Tri_Paid_AttrorTot!$B99:$CC99,1,Tot_Acc_Per-$P108)/unit</f>
        <v>#VALUE!</v>
      </c>
      <c r="E108" s="87" t="e">
        <f t="shared" si="64"/>
        <v>#VALUE!</v>
      </c>
      <c r="F108" s="87" t="e">
        <f>IF(AI108-FSR_M&gt;0,VLOOKUP((MATCH(LastFSR,$A$21:$A$100,1)-MATCH(A108,$A$21:$A$100,1))*3+3,$AI$21:$AU$100,5+MATCH(FSR_M,AN$16:$AU$16),0),VLOOKUP(3,$AI$21:$AU$100,5+MATCH((MATCH($D$16,$A$21:$A$100,1)-MATCH($A108,$A$21:$A$100,1))*3,$AN$16:$AU$16,1),0))*M108</f>
        <v>#N/A</v>
      </c>
      <c r="G108" s="87" t="e">
        <f t="shared" si="65"/>
        <v>#VALUE!</v>
      </c>
      <c r="H108" s="88"/>
      <c r="J108" s="89" t="e">
        <f t="shared" si="66"/>
        <v>#N/A</v>
      </c>
      <c r="K108" s="87" t="e">
        <f t="shared" si="67"/>
        <v>#VALUE!</v>
      </c>
      <c r="L108" s="87" t="str">
        <f t="shared" si="68"/>
        <v/>
      </c>
      <c r="M108" s="279" t="e">
        <f t="shared" si="69"/>
        <v>#N/A</v>
      </c>
      <c r="N108" s="87" t="e">
        <f t="shared" si="70"/>
        <v>#VALUE!</v>
      </c>
      <c r="O108" s="88" t="e">
        <f t="shared" si="71"/>
        <v>#VALUE!</v>
      </c>
      <c r="P108" s="172">
        <f t="shared" si="52"/>
        <v>87</v>
      </c>
      <c r="AX108" s="285"/>
      <c r="AY108" s="284"/>
      <c r="AZ108" s="284"/>
      <c r="BA108" s="284"/>
      <c r="BB108" s="284"/>
      <c r="BC108" s="284"/>
      <c r="BD108" s="284"/>
      <c r="BE108" s="284"/>
      <c r="BF108" s="284"/>
      <c r="BG108" s="284"/>
      <c r="BH108" s="284"/>
      <c r="BI108" s="284"/>
    </row>
    <row r="109" spans="1:61">
      <c r="AX109" s="285"/>
      <c r="AY109" s="284"/>
      <c r="AZ109" s="284"/>
      <c r="BA109" s="284"/>
      <c r="BB109" s="284"/>
      <c r="BC109" s="284"/>
      <c r="BD109" s="284"/>
      <c r="BE109" s="284"/>
      <c r="BF109" s="284"/>
      <c r="BG109" s="284"/>
      <c r="BH109" s="284"/>
      <c r="BI109" s="284"/>
    </row>
    <row r="110" spans="1:61">
      <c r="AX110" s="285"/>
      <c r="AY110" s="284"/>
      <c r="AZ110" s="284"/>
      <c r="BA110" s="284"/>
      <c r="BB110" s="284"/>
      <c r="BC110" s="284"/>
      <c r="BD110" s="284"/>
      <c r="BE110" s="284"/>
      <c r="BF110" s="284"/>
      <c r="BG110" s="284"/>
      <c r="BH110" s="284"/>
      <c r="BI110" s="284"/>
    </row>
    <row r="111" spans="1:61">
      <c r="AX111" s="285"/>
      <c r="AY111" s="284"/>
      <c r="AZ111" s="284"/>
      <c r="BA111" s="284"/>
      <c r="BB111" s="284"/>
      <c r="BC111" s="284"/>
      <c r="BD111" s="284"/>
      <c r="BE111" s="284"/>
      <c r="BF111" s="284"/>
      <c r="BG111" s="284"/>
      <c r="BH111" s="284"/>
      <c r="BI111" s="284"/>
    </row>
    <row r="112" spans="1:61">
      <c r="AX112" s="285"/>
      <c r="AY112" s="284"/>
      <c r="AZ112" s="284"/>
      <c r="BA112" s="284"/>
      <c r="BB112" s="284"/>
      <c r="BC112" s="284"/>
      <c r="BD112" s="284"/>
      <c r="BE112" s="284"/>
      <c r="BF112" s="284"/>
      <c r="BG112" s="284"/>
      <c r="BH112" s="284"/>
      <c r="BI112" s="284"/>
    </row>
    <row r="113" spans="18:61">
      <c r="R113" s="20"/>
      <c r="S113" s="20"/>
      <c r="T113" s="20"/>
      <c r="U113" s="20"/>
      <c r="V113" s="20"/>
      <c r="W113" s="20"/>
      <c r="X113" s="20"/>
      <c r="Y113" s="20"/>
      <c r="Z113" s="20"/>
      <c r="AA113" s="20"/>
      <c r="AX113" s="285"/>
      <c r="AY113" s="284"/>
      <c r="AZ113" s="284"/>
      <c r="BA113" s="284"/>
      <c r="BB113" s="284"/>
      <c r="BC113" s="284"/>
      <c r="BD113" s="284"/>
      <c r="BE113" s="284"/>
      <c r="BF113" s="284"/>
      <c r="BG113" s="284"/>
      <c r="BH113" s="284"/>
      <c r="BI113" s="284"/>
    </row>
    <row r="114" spans="18:61">
      <c r="R114" s="20"/>
      <c r="S114" s="20"/>
      <c r="T114" s="20"/>
      <c r="U114" s="20"/>
      <c r="V114" s="20"/>
      <c r="W114" s="20"/>
      <c r="X114" s="20"/>
      <c r="Y114" s="20"/>
      <c r="Z114" s="20"/>
      <c r="AA114" s="20"/>
      <c r="AX114" s="285"/>
      <c r="AY114" s="284"/>
      <c r="AZ114" s="284"/>
      <c r="BA114" s="284"/>
      <c r="BB114" s="284"/>
      <c r="BC114" s="284"/>
      <c r="BD114" s="284"/>
      <c r="BE114" s="284"/>
      <c r="BF114" s="284"/>
      <c r="BG114" s="284"/>
      <c r="BH114" s="284"/>
      <c r="BI114" s="284"/>
    </row>
    <row r="115" spans="18:61">
      <c r="R115" s="20"/>
      <c r="S115" s="20"/>
      <c r="T115" s="20"/>
      <c r="U115" s="20"/>
      <c r="V115" s="20"/>
      <c r="W115" s="20"/>
      <c r="X115" s="20"/>
      <c r="Y115" s="20"/>
      <c r="Z115" s="20"/>
      <c r="AA115" s="20"/>
      <c r="AX115" s="285"/>
      <c r="AY115" s="284"/>
      <c r="AZ115" s="284"/>
      <c r="BA115" s="284"/>
      <c r="BB115" s="284"/>
      <c r="BC115" s="284"/>
      <c r="BD115" s="284"/>
      <c r="BE115" s="284"/>
      <c r="BF115" s="284"/>
      <c r="BG115" s="284"/>
      <c r="BH115" s="284"/>
      <c r="BI115" s="284"/>
    </row>
    <row r="116" spans="18:61">
      <c r="R116" s="20"/>
      <c r="S116" s="20"/>
      <c r="T116" s="20"/>
      <c r="U116" s="20"/>
      <c r="V116" s="20"/>
      <c r="W116" s="20"/>
      <c r="X116" s="20"/>
      <c r="Y116" s="20"/>
      <c r="Z116" s="20"/>
      <c r="AA116" s="20"/>
      <c r="AX116" s="285"/>
      <c r="AY116" s="284"/>
      <c r="AZ116" s="284"/>
      <c r="BA116" s="284"/>
      <c r="BB116" s="284"/>
      <c r="BC116" s="284"/>
      <c r="BD116" s="284"/>
      <c r="BE116" s="284"/>
      <c r="BF116" s="284"/>
      <c r="BG116" s="284"/>
      <c r="BH116" s="284"/>
      <c r="BI116" s="284"/>
    </row>
    <row r="117" spans="18:61">
      <c r="R117" s="20"/>
      <c r="S117" s="20"/>
      <c r="T117" s="20"/>
      <c r="U117" s="20"/>
      <c r="V117" s="20"/>
      <c r="W117" s="20"/>
      <c r="X117" s="20"/>
      <c r="Y117" s="20"/>
      <c r="Z117" s="20"/>
      <c r="AA117" s="20"/>
      <c r="AX117" s="285"/>
      <c r="AY117" s="284"/>
      <c r="AZ117" s="284"/>
      <c r="BA117" s="284"/>
      <c r="BB117" s="284"/>
      <c r="BC117" s="284"/>
      <c r="BD117" s="284"/>
      <c r="BE117" s="284"/>
      <c r="BF117" s="284"/>
      <c r="BG117" s="284"/>
      <c r="BH117" s="284"/>
      <c r="BI117" s="284"/>
    </row>
    <row r="118" spans="18:61">
      <c r="R118" s="20"/>
      <c r="S118" s="20"/>
      <c r="T118" s="20"/>
      <c r="U118" s="20"/>
      <c r="V118" s="20"/>
      <c r="W118" s="20"/>
      <c r="X118" s="20"/>
      <c r="Y118" s="20"/>
      <c r="Z118" s="20"/>
      <c r="AA118" s="20"/>
      <c r="AX118" s="285"/>
      <c r="AY118" s="284"/>
      <c r="AZ118" s="284"/>
      <c r="BA118" s="284"/>
      <c r="BB118" s="284"/>
      <c r="BC118" s="284"/>
      <c r="BD118" s="284"/>
      <c r="BE118" s="284"/>
      <c r="BF118" s="284"/>
      <c r="BG118" s="284"/>
      <c r="BH118" s="284"/>
      <c r="BI118" s="284"/>
    </row>
    <row r="119" spans="18:61">
      <c r="AX119" s="285"/>
      <c r="AY119" s="284"/>
      <c r="AZ119" s="284"/>
      <c r="BA119" s="284"/>
      <c r="BB119" s="284"/>
      <c r="BC119" s="284"/>
      <c r="BD119" s="284"/>
      <c r="BE119" s="284"/>
      <c r="BF119" s="284"/>
      <c r="BG119" s="284"/>
      <c r="BH119" s="284"/>
      <c r="BI119" s="284"/>
    </row>
    <row r="120" spans="18:61">
      <c r="AX120" s="285"/>
      <c r="AY120" s="284"/>
      <c r="AZ120" s="284"/>
      <c r="BA120" s="284"/>
      <c r="BB120" s="284"/>
      <c r="BC120" s="284"/>
      <c r="BD120" s="284"/>
      <c r="BE120" s="284"/>
      <c r="BF120" s="284"/>
      <c r="BG120" s="284"/>
      <c r="BH120" s="284"/>
      <c r="BI120" s="284"/>
    </row>
    <row r="121" spans="18:61">
      <c r="AX121" s="285"/>
      <c r="AY121" s="284"/>
      <c r="AZ121" s="284"/>
      <c r="BA121" s="284"/>
      <c r="BB121" s="284"/>
      <c r="BC121" s="284"/>
      <c r="BD121" s="284"/>
      <c r="BE121" s="284"/>
      <c r="BF121" s="284"/>
      <c r="BG121" s="284"/>
      <c r="BH121" s="284"/>
      <c r="BI121" s="284"/>
    </row>
    <row r="122" spans="18:61">
      <c r="AX122" s="285"/>
      <c r="AY122" s="284"/>
      <c r="AZ122" s="284"/>
      <c r="BA122" s="284"/>
      <c r="BB122" s="284"/>
      <c r="BC122" s="284"/>
      <c r="BD122" s="284"/>
      <c r="BE122" s="284"/>
      <c r="BF122" s="284"/>
      <c r="BG122" s="284"/>
      <c r="BH122" s="284"/>
      <c r="BI122" s="284"/>
    </row>
    <row r="123" spans="18:61">
      <c r="AX123" s="285"/>
      <c r="AY123" s="284"/>
      <c r="AZ123" s="284"/>
      <c r="BA123" s="284"/>
      <c r="BB123" s="284"/>
      <c r="BC123" s="284"/>
      <c r="BD123" s="284"/>
      <c r="BE123" s="284"/>
      <c r="BF123" s="284"/>
      <c r="BG123" s="284"/>
      <c r="BH123" s="284"/>
      <c r="BI123" s="284"/>
    </row>
    <row r="124" spans="18:61">
      <c r="AX124" s="285"/>
      <c r="AY124" s="284"/>
      <c r="AZ124" s="284"/>
      <c r="BA124" s="284"/>
      <c r="BB124" s="284"/>
      <c r="BC124" s="284"/>
      <c r="BD124" s="284"/>
      <c r="BE124" s="284"/>
      <c r="BF124" s="284"/>
      <c r="BG124" s="284"/>
      <c r="BH124" s="284"/>
      <c r="BI124" s="284"/>
    </row>
    <row r="125" spans="18:61">
      <c r="AX125" s="285"/>
      <c r="AY125" s="284"/>
      <c r="AZ125" s="284"/>
      <c r="BA125" s="284"/>
      <c r="BB125" s="284"/>
      <c r="BC125" s="284"/>
      <c r="BD125" s="284"/>
      <c r="BE125" s="284"/>
      <c r="BF125" s="284"/>
      <c r="BG125" s="284"/>
      <c r="BH125" s="284"/>
      <c r="BI125" s="284"/>
    </row>
    <row r="126" spans="18:61">
      <c r="AX126" s="285"/>
      <c r="AY126" s="284"/>
      <c r="AZ126" s="284"/>
      <c r="BA126" s="284"/>
      <c r="BB126" s="284"/>
      <c r="BC126" s="284"/>
      <c r="BD126" s="284"/>
      <c r="BE126" s="284"/>
      <c r="BF126" s="284"/>
      <c r="BG126" s="284"/>
      <c r="BH126" s="284"/>
      <c r="BI126" s="284"/>
    </row>
    <row r="127" spans="18:61">
      <c r="AX127" s="285"/>
      <c r="AY127" s="284"/>
      <c r="AZ127" s="284"/>
      <c r="BA127" s="284"/>
      <c r="BB127" s="284"/>
      <c r="BC127" s="284"/>
      <c r="BD127" s="284"/>
      <c r="BE127" s="284"/>
      <c r="BF127" s="284"/>
      <c r="BG127" s="284"/>
      <c r="BH127" s="284"/>
      <c r="BI127" s="284"/>
    </row>
    <row r="128" spans="18:61">
      <c r="AX128" s="285"/>
      <c r="AY128" s="284"/>
      <c r="AZ128" s="284"/>
      <c r="BA128" s="284"/>
      <c r="BB128" s="284"/>
      <c r="BC128" s="284"/>
      <c r="BD128" s="284"/>
      <c r="BE128" s="284"/>
      <c r="BF128" s="284"/>
      <c r="BG128" s="284"/>
      <c r="BH128" s="284"/>
      <c r="BI128" s="284"/>
    </row>
    <row r="129" spans="50:61">
      <c r="AX129" s="285"/>
      <c r="AY129" s="284"/>
      <c r="AZ129" s="284"/>
      <c r="BA129" s="284"/>
      <c r="BB129" s="284"/>
      <c r="BC129" s="284"/>
      <c r="BD129" s="284"/>
      <c r="BE129" s="284"/>
      <c r="BF129" s="284"/>
      <c r="BG129" s="284"/>
      <c r="BH129" s="284"/>
      <c r="BI129" s="284"/>
    </row>
    <row r="130" spans="50:61">
      <c r="AX130" s="285"/>
      <c r="AY130" s="284"/>
      <c r="AZ130" s="284"/>
      <c r="BA130" s="284"/>
      <c r="BB130" s="284"/>
      <c r="BC130" s="284"/>
      <c r="BD130" s="284"/>
      <c r="BE130" s="284"/>
      <c r="BF130" s="284"/>
      <c r="BG130" s="284"/>
      <c r="BH130" s="284"/>
      <c r="BI130" s="284"/>
    </row>
    <row r="131" spans="50:61">
      <c r="AX131" s="285"/>
      <c r="AY131" s="284"/>
      <c r="AZ131" s="284"/>
      <c r="BA131" s="284"/>
      <c r="BB131" s="284"/>
      <c r="BC131" s="284"/>
      <c r="BD131" s="284"/>
      <c r="BE131" s="284"/>
      <c r="BF131" s="284"/>
      <c r="BG131" s="284"/>
      <c r="BH131" s="284"/>
      <c r="BI131" s="284"/>
    </row>
    <row r="132" spans="50:61">
      <c r="AX132" s="285"/>
      <c r="AY132" s="284"/>
      <c r="AZ132" s="284"/>
      <c r="BA132" s="284"/>
      <c r="BB132" s="284"/>
      <c r="BC132" s="284"/>
      <c r="BD132" s="284"/>
      <c r="BE132" s="284"/>
      <c r="BF132" s="284"/>
      <c r="BG132" s="284"/>
      <c r="BH132" s="284"/>
      <c r="BI132" s="284"/>
    </row>
    <row r="133" spans="50:61">
      <c r="AX133" s="285"/>
      <c r="AY133" s="284"/>
      <c r="AZ133" s="284"/>
      <c r="BA133" s="284"/>
      <c r="BB133" s="284"/>
      <c r="BC133" s="284"/>
      <c r="BD133" s="284"/>
      <c r="BE133" s="284"/>
      <c r="BF133" s="284"/>
      <c r="BG133" s="284"/>
      <c r="BH133" s="284"/>
      <c r="BI133" s="284"/>
    </row>
    <row r="134" spans="50:61">
      <c r="AX134" s="285"/>
      <c r="AY134" s="284"/>
      <c r="AZ134" s="284"/>
      <c r="BA134" s="284"/>
      <c r="BB134" s="284"/>
      <c r="BC134" s="284"/>
      <c r="BD134" s="284"/>
      <c r="BE134" s="284"/>
      <c r="BF134" s="284"/>
      <c r="BG134" s="284"/>
      <c r="BH134" s="284"/>
      <c r="BI134" s="284"/>
    </row>
    <row r="135" spans="50:61">
      <c r="AX135" s="285"/>
      <c r="AY135" s="284"/>
      <c r="AZ135" s="284"/>
      <c r="BA135" s="284"/>
      <c r="BB135" s="284"/>
      <c r="BC135" s="284"/>
      <c r="BD135" s="284"/>
      <c r="BE135" s="284"/>
      <c r="BF135" s="284"/>
      <c r="BG135" s="284"/>
      <c r="BH135" s="284"/>
      <c r="BI135" s="284"/>
    </row>
    <row r="136" spans="50:61">
      <c r="AX136" s="285"/>
      <c r="AY136" s="284"/>
      <c r="AZ136" s="284"/>
      <c r="BA136" s="284"/>
      <c r="BB136" s="284"/>
      <c r="BC136" s="284"/>
      <c r="BD136" s="284"/>
      <c r="BE136" s="284"/>
      <c r="BF136" s="284"/>
      <c r="BG136" s="284"/>
      <c r="BH136" s="284"/>
      <c r="BI136" s="284"/>
    </row>
    <row r="137" spans="50:61">
      <c r="AX137" s="285"/>
      <c r="AY137" s="284"/>
      <c r="AZ137" s="284"/>
      <c r="BA137" s="284"/>
      <c r="BB137" s="284"/>
      <c r="BC137" s="284"/>
      <c r="BD137" s="284"/>
      <c r="BE137" s="284"/>
      <c r="BF137" s="284"/>
      <c r="BG137" s="284"/>
      <c r="BH137" s="284"/>
      <c r="BI137" s="284"/>
    </row>
    <row r="138" spans="50:61">
      <c r="AX138" s="285"/>
      <c r="AY138" s="284"/>
      <c r="AZ138" s="284"/>
      <c r="BA138" s="284"/>
      <c r="BB138" s="284"/>
      <c r="BC138" s="284"/>
      <c r="BD138" s="284"/>
      <c r="BE138" s="284"/>
      <c r="BF138" s="284"/>
      <c r="BG138" s="284"/>
      <c r="BH138" s="284"/>
      <c r="BI138" s="284"/>
    </row>
    <row r="139" spans="50:61">
      <c r="AX139" s="285"/>
      <c r="AY139" s="284"/>
      <c r="AZ139" s="284"/>
      <c r="BA139" s="284"/>
      <c r="BB139" s="284"/>
      <c r="BC139" s="284"/>
      <c r="BD139" s="284"/>
      <c r="BE139" s="284"/>
      <c r="BF139" s="284"/>
      <c r="BG139" s="284"/>
      <c r="BH139" s="284"/>
      <c r="BI139" s="284"/>
    </row>
    <row r="140" spans="50:61">
      <c r="AX140" s="285"/>
      <c r="AY140" s="284"/>
      <c r="AZ140" s="284"/>
      <c r="BA140" s="284"/>
      <c r="BB140" s="284"/>
      <c r="BC140" s="284"/>
      <c r="BD140" s="284"/>
      <c r="BE140" s="284"/>
      <c r="BF140" s="284"/>
      <c r="BG140" s="284"/>
      <c r="BH140" s="284"/>
      <c r="BI140" s="284"/>
    </row>
    <row r="141" spans="50:61">
      <c r="AX141" s="285"/>
      <c r="AY141" s="284"/>
      <c r="AZ141" s="284"/>
      <c r="BA141" s="284"/>
      <c r="BB141" s="284"/>
      <c r="BC141" s="284"/>
      <c r="BD141" s="284"/>
      <c r="BE141" s="284"/>
      <c r="BF141" s="284"/>
      <c r="BG141" s="284"/>
      <c r="BH141" s="284"/>
      <c r="BI141" s="284"/>
    </row>
    <row r="142" spans="50:61">
      <c r="AX142" s="285"/>
      <c r="AY142" s="284"/>
      <c r="AZ142" s="284"/>
      <c r="BA142" s="284"/>
      <c r="BB142" s="284"/>
      <c r="BC142" s="284"/>
      <c r="BD142" s="284"/>
      <c r="BE142" s="284"/>
      <c r="BF142" s="284"/>
      <c r="BG142" s="284"/>
      <c r="BH142" s="284"/>
      <c r="BI142" s="284"/>
    </row>
    <row r="143" spans="50:61">
      <c r="AX143" s="285"/>
      <c r="AY143" s="284"/>
      <c r="AZ143" s="284"/>
      <c r="BA143" s="284"/>
      <c r="BB143" s="284"/>
      <c r="BC143" s="284"/>
      <c r="BD143" s="284"/>
      <c r="BE143" s="284"/>
      <c r="BF143" s="284"/>
      <c r="BG143" s="284"/>
      <c r="BH143" s="284"/>
      <c r="BI143" s="284"/>
    </row>
    <row r="144" spans="50:61">
      <c r="AX144" s="285"/>
      <c r="AY144" s="284"/>
      <c r="AZ144" s="284"/>
      <c r="BA144" s="284"/>
      <c r="BB144" s="284"/>
      <c r="BC144" s="284"/>
      <c r="BD144" s="284"/>
      <c r="BE144" s="284"/>
      <c r="BF144" s="284"/>
      <c r="BG144" s="284"/>
      <c r="BH144" s="284"/>
      <c r="BI144" s="284"/>
    </row>
    <row r="145" spans="50:61">
      <c r="AX145" s="285"/>
      <c r="AY145" s="284"/>
      <c r="AZ145" s="284"/>
      <c r="BA145" s="284"/>
      <c r="BB145" s="284"/>
      <c r="BC145" s="284"/>
      <c r="BD145" s="284"/>
      <c r="BE145" s="284"/>
      <c r="BF145" s="284"/>
      <c r="BG145" s="284"/>
      <c r="BH145" s="284"/>
      <c r="BI145" s="284"/>
    </row>
    <row r="146" spans="50:61">
      <c r="AX146" s="285"/>
      <c r="AY146" s="284"/>
      <c r="AZ146" s="284"/>
      <c r="BA146" s="284"/>
      <c r="BB146" s="284"/>
      <c r="BC146" s="284"/>
      <c r="BD146" s="284"/>
      <c r="BE146" s="284"/>
      <c r="BF146" s="284"/>
      <c r="BG146" s="284"/>
      <c r="BH146" s="284"/>
      <c r="BI146" s="284"/>
    </row>
    <row r="147" spans="50:61">
      <c r="AX147" s="285"/>
      <c r="AY147" s="284"/>
      <c r="AZ147" s="284"/>
      <c r="BA147" s="284"/>
      <c r="BB147" s="284"/>
      <c r="BC147" s="284"/>
      <c r="BD147" s="284"/>
      <c r="BE147" s="284"/>
      <c r="BF147" s="284"/>
      <c r="BG147" s="284"/>
      <c r="BH147" s="284"/>
      <c r="BI147" s="284"/>
    </row>
    <row r="148" spans="50:61">
      <c r="AX148" s="285"/>
      <c r="AY148" s="284"/>
      <c r="AZ148" s="284"/>
      <c r="BA148" s="284"/>
      <c r="BB148" s="284"/>
      <c r="BC148" s="284"/>
      <c r="BD148" s="284"/>
      <c r="BE148" s="284"/>
      <c r="BF148" s="284"/>
      <c r="BG148" s="284"/>
      <c r="BH148" s="284"/>
      <c r="BI148" s="284"/>
    </row>
    <row r="149" spans="50:61">
      <c r="AX149" s="285"/>
      <c r="AY149" s="284"/>
      <c r="AZ149" s="284"/>
      <c r="BA149" s="284"/>
      <c r="BB149" s="284"/>
      <c r="BC149" s="284"/>
      <c r="BD149" s="284"/>
      <c r="BE149" s="284"/>
      <c r="BF149" s="284"/>
      <c r="BG149" s="284"/>
      <c r="BH149" s="284"/>
      <c r="BI149" s="284"/>
    </row>
    <row r="150" spans="50:61">
      <c r="AX150" s="285"/>
      <c r="AY150" s="284"/>
      <c r="AZ150" s="284"/>
      <c r="BA150" s="284"/>
      <c r="BB150" s="284"/>
      <c r="BC150" s="284"/>
      <c r="BD150" s="284"/>
      <c r="BE150" s="284"/>
      <c r="BF150" s="284"/>
      <c r="BG150" s="284"/>
      <c r="BH150" s="284"/>
      <c r="BI150" s="284"/>
    </row>
    <row r="151" spans="50:61">
      <c r="AX151" s="285"/>
      <c r="AY151" s="284"/>
      <c r="AZ151" s="284"/>
      <c r="BA151" s="284"/>
      <c r="BB151" s="284"/>
      <c r="BC151" s="284"/>
      <c r="BD151" s="284"/>
      <c r="BE151" s="284"/>
      <c r="BF151" s="284"/>
      <c r="BG151" s="284"/>
      <c r="BH151" s="284"/>
      <c r="BI151" s="284"/>
    </row>
    <row r="152" spans="50:61">
      <c r="AX152" s="285"/>
      <c r="AY152" s="284"/>
      <c r="AZ152" s="284"/>
      <c r="BA152" s="284"/>
      <c r="BB152" s="284"/>
      <c r="BC152" s="284"/>
      <c r="BD152" s="284"/>
      <c r="BE152" s="284"/>
      <c r="BF152" s="284"/>
      <c r="BG152" s="284"/>
      <c r="BH152" s="284"/>
      <c r="BI152" s="284"/>
    </row>
    <row r="153" spans="50:61">
      <c r="AX153" s="285"/>
      <c r="AY153" s="284"/>
      <c r="AZ153" s="284"/>
      <c r="BA153" s="284"/>
      <c r="BB153" s="284"/>
      <c r="BC153" s="284"/>
      <c r="BD153" s="284"/>
      <c r="BE153" s="284"/>
      <c r="BF153" s="284"/>
      <c r="BG153" s="284"/>
      <c r="BH153" s="284"/>
      <c r="BI153" s="284"/>
    </row>
    <row r="154" spans="50:61">
      <c r="AX154" s="285"/>
      <c r="AY154" s="284"/>
      <c r="AZ154" s="284"/>
      <c r="BA154" s="284"/>
      <c r="BB154" s="284"/>
      <c r="BC154" s="284"/>
      <c r="BD154" s="284"/>
      <c r="BE154" s="284"/>
      <c r="BF154" s="284"/>
      <c r="BG154" s="284"/>
      <c r="BH154" s="284"/>
      <c r="BI154" s="284"/>
    </row>
    <row r="155" spans="50:61">
      <c r="AX155" s="285"/>
      <c r="AY155" s="284"/>
      <c r="AZ155" s="284"/>
      <c r="BA155" s="284"/>
      <c r="BB155" s="284"/>
      <c r="BC155" s="284"/>
      <c r="BD155" s="284"/>
      <c r="BE155" s="284"/>
      <c r="BF155" s="284"/>
      <c r="BG155" s="284"/>
      <c r="BH155" s="284"/>
      <c r="BI155" s="284"/>
    </row>
    <row r="156" spans="50:61">
      <c r="AX156" s="285"/>
      <c r="AY156" s="284"/>
      <c r="AZ156" s="284"/>
      <c r="BA156" s="284"/>
      <c r="BB156" s="284"/>
      <c r="BC156" s="284"/>
      <c r="BD156" s="284"/>
      <c r="BE156" s="284"/>
      <c r="BF156" s="284"/>
      <c r="BG156" s="284"/>
      <c r="BH156" s="284"/>
      <c r="BI156" s="284"/>
    </row>
    <row r="157" spans="50:61">
      <c r="AX157" s="285"/>
      <c r="AY157" s="284"/>
      <c r="AZ157" s="284"/>
      <c r="BA157" s="284"/>
      <c r="BB157" s="284"/>
      <c r="BC157" s="284"/>
      <c r="BD157" s="284"/>
      <c r="BE157" s="284"/>
      <c r="BF157" s="284"/>
      <c r="BG157" s="284"/>
      <c r="BH157" s="284"/>
      <c r="BI157" s="284"/>
    </row>
    <row r="158" spans="50:61">
      <c r="AX158" s="285"/>
      <c r="AY158" s="284"/>
      <c r="AZ158" s="284"/>
      <c r="BA158" s="284"/>
      <c r="BB158" s="284"/>
      <c r="BC158" s="284"/>
      <c r="BD158" s="284"/>
      <c r="BE158" s="284"/>
      <c r="BF158" s="284"/>
      <c r="BG158" s="284"/>
      <c r="BH158" s="284"/>
      <c r="BI158" s="284"/>
    </row>
    <row r="159" spans="50:61">
      <c r="AX159" s="285"/>
      <c r="AY159" s="284"/>
      <c r="AZ159" s="284"/>
      <c r="BA159" s="284"/>
      <c r="BB159" s="284"/>
      <c r="BC159" s="284"/>
      <c r="BD159" s="284"/>
      <c r="BE159" s="284"/>
      <c r="BF159" s="284"/>
      <c r="BG159" s="284"/>
      <c r="BH159" s="284"/>
      <c r="BI159" s="284"/>
    </row>
    <row r="160" spans="50:61">
      <c r="AX160" s="285"/>
      <c r="AY160" s="284"/>
      <c r="AZ160" s="284"/>
      <c r="BA160" s="284"/>
      <c r="BB160" s="284"/>
      <c r="BC160" s="284"/>
      <c r="BD160" s="284"/>
      <c r="BE160" s="284"/>
      <c r="BF160" s="284"/>
      <c r="BG160" s="284"/>
      <c r="BH160" s="284"/>
      <c r="BI160" s="284"/>
    </row>
    <row r="161" spans="50:61">
      <c r="AX161" s="285"/>
      <c r="AY161" s="284"/>
      <c r="AZ161" s="284"/>
      <c r="BA161" s="284"/>
      <c r="BB161" s="284"/>
      <c r="BC161" s="284"/>
      <c r="BD161" s="284"/>
      <c r="BE161" s="284"/>
      <c r="BF161" s="284"/>
      <c r="BG161" s="284"/>
      <c r="BH161" s="284"/>
      <c r="BI161" s="284"/>
    </row>
    <row r="162" spans="50:61">
      <c r="AX162" s="285"/>
      <c r="AY162" s="284"/>
      <c r="AZ162" s="284"/>
      <c r="BA162" s="284"/>
      <c r="BB162" s="284"/>
      <c r="BC162" s="284"/>
      <c r="BD162" s="284"/>
      <c r="BE162" s="284"/>
      <c r="BF162" s="284"/>
      <c r="BG162" s="284"/>
      <c r="BH162" s="284"/>
      <c r="BI162" s="284"/>
    </row>
    <row r="163" spans="50:61">
      <c r="AX163" s="285"/>
      <c r="AY163" s="284"/>
      <c r="AZ163" s="284"/>
      <c r="BA163" s="284"/>
      <c r="BB163" s="284"/>
      <c r="BC163" s="284"/>
      <c r="BD163" s="284"/>
      <c r="BE163" s="284"/>
      <c r="BF163" s="284"/>
      <c r="BG163" s="284"/>
      <c r="BH163" s="284"/>
      <c r="BI163" s="284"/>
    </row>
    <row r="164" spans="50:61">
      <c r="AX164" s="285"/>
      <c r="AY164" s="284"/>
      <c r="AZ164" s="284"/>
      <c r="BA164" s="284"/>
      <c r="BB164" s="284"/>
      <c r="BC164" s="284"/>
      <c r="BD164" s="284"/>
      <c r="BE164" s="284"/>
      <c r="BF164" s="284"/>
      <c r="BG164" s="284"/>
      <c r="BH164" s="284"/>
      <c r="BI164" s="284"/>
    </row>
    <row r="165" spans="50:61">
      <c r="AX165" s="285"/>
      <c r="AY165" s="284"/>
      <c r="AZ165" s="284"/>
      <c r="BA165" s="284"/>
      <c r="BB165" s="284"/>
      <c r="BC165" s="284"/>
      <c r="BD165" s="284"/>
      <c r="BE165" s="284"/>
      <c r="BF165" s="284"/>
      <c r="BG165" s="284"/>
      <c r="BH165" s="284"/>
      <c r="BI165" s="284"/>
    </row>
    <row r="166" spans="50:61">
      <c r="AX166" s="285"/>
      <c r="AY166" s="284"/>
      <c r="AZ166" s="284"/>
      <c r="BA166" s="284"/>
      <c r="BB166" s="284"/>
      <c r="BC166" s="284"/>
      <c r="BD166" s="284"/>
      <c r="BE166" s="284"/>
      <c r="BF166" s="284"/>
      <c r="BG166" s="284"/>
      <c r="BH166" s="284"/>
      <c r="BI166" s="284"/>
    </row>
    <row r="167" spans="50:61">
      <c r="AX167" s="285"/>
      <c r="AY167" s="284"/>
      <c r="AZ167" s="284"/>
      <c r="BA167" s="284"/>
      <c r="BB167" s="284"/>
      <c r="BC167" s="284"/>
      <c r="BD167" s="284"/>
      <c r="BE167" s="284"/>
      <c r="BF167" s="284"/>
      <c r="BG167" s="284"/>
      <c r="BH167" s="284"/>
      <c r="BI167" s="284"/>
    </row>
    <row r="168" spans="50:61">
      <c r="AX168" s="285"/>
      <c r="AY168" s="284"/>
      <c r="AZ168" s="284"/>
      <c r="BA168" s="284"/>
      <c r="BB168" s="284"/>
      <c r="BC168" s="284"/>
      <c r="BD168" s="284"/>
      <c r="BE168" s="284"/>
      <c r="BF168" s="284"/>
      <c r="BG168" s="284"/>
      <c r="BH168" s="284"/>
      <c r="BI168" s="284"/>
    </row>
    <row r="169" spans="50:61">
      <c r="AX169" s="285"/>
      <c r="AY169" s="284"/>
      <c r="AZ169" s="284"/>
      <c r="BA169" s="284"/>
      <c r="BB169" s="284"/>
      <c r="BC169" s="284"/>
      <c r="BD169" s="284"/>
      <c r="BE169" s="284"/>
      <c r="BF169" s="284"/>
      <c r="BG169" s="284"/>
      <c r="BH169" s="284"/>
      <c r="BI169" s="284"/>
    </row>
    <row r="170" spans="50:61">
      <c r="AX170" s="285"/>
      <c r="AY170" s="284"/>
      <c r="AZ170" s="284"/>
      <c r="BA170" s="284"/>
      <c r="BB170" s="284"/>
      <c r="BC170" s="284"/>
      <c r="BD170" s="284"/>
      <c r="BE170" s="284"/>
      <c r="BF170" s="284"/>
      <c r="BG170" s="284"/>
      <c r="BH170" s="284"/>
      <c r="BI170" s="284"/>
    </row>
    <row r="171" spans="50:61">
      <c r="AX171" s="285"/>
      <c r="AY171" s="284"/>
      <c r="AZ171" s="284"/>
      <c r="BA171" s="284"/>
      <c r="BB171" s="284"/>
      <c r="BC171" s="284"/>
      <c r="BD171" s="284"/>
      <c r="BE171" s="284"/>
      <c r="BF171" s="284"/>
      <c r="BG171" s="284"/>
      <c r="BH171" s="284"/>
      <c r="BI171" s="284"/>
    </row>
    <row r="172" spans="50:61">
      <c r="AX172" s="285"/>
      <c r="AY172" s="284"/>
      <c r="AZ172" s="284"/>
      <c r="BA172" s="284"/>
      <c r="BB172" s="284"/>
      <c r="BC172" s="284"/>
      <c r="BD172" s="284"/>
      <c r="BE172" s="284"/>
      <c r="BF172" s="284"/>
      <c r="BG172" s="284"/>
      <c r="BH172" s="284"/>
      <c r="BI172" s="284"/>
    </row>
    <row r="173" spans="50:61">
      <c r="AX173" s="285"/>
      <c r="AY173" s="284"/>
      <c r="AZ173" s="284"/>
      <c r="BA173" s="284"/>
      <c r="BB173" s="284"/>
      <c r="BC173" s="284"/>
      <c r="BD173" s="284"/>
      <c r="BE173" s="284"/>
      <c r="BF173" s="284"/>
      <c r="BG173" s="284"/>
      <c r="BH173" s="284"/>
      <c r="BI173" s="284"/>
    </row>
    <row r="174" spans="50:61">
      <c r="AX174" s="285"/>
      <c r="AY174" s="284"/>
      <c r="AZ174" s="284"/>
      <c r="BA174" s="284"/>
      <c r="BB174" s="284"/>
      <c r="BC174" s="284"/>
      <c r="BD174" s="284"/>
      <c r="BE174" s="284"/>
      <c r="BF174" s="284"/>
      <c r="BG174" s="284"/>
      <c r="BH174" s="284"/>
      <c r="BI174" s="284"/>
    </row>
    <row r="175" spans="50:61">
      <c r="AX175" s="285"/>
      <c r="AY175" s="284"/>
      <c r="AZ175" s="284"/>
      <c r="BA175" s="284"/>
      <c r="BB175" s="284"/>
      <c r="BC175" s="284"/>
      <c r="BD175" s="284"/>
      <c r="BE175" s="284"/>
      <c r="BF175" s="284"/>
      <c r="BG175" s="284"/>
      <c r="BH175" s="284"/>
      <c r="BI175" s="284"/>
    </row>
    <row r="176" spans="50:61">
      <c r="AX176" s="285"/>
      <c r="AY176" s="284"/>
      <c r="AZ176" s="284"/>
      <c r="BA176" s="284"/>
      <c r="BB176" s="284"/>
      <c r="BC176" s="284"/>
      <c r="BD176" s="284"/>
      <c r="BE176" s="284"/>
      <c r="BF176" s="284"/>
      <c r="BG176" s="284"/>
      <c r="BH176" s="284"/>
      <c r="BI176" s="284"/>
    </row>
    <row r="177" spans="50:61">
      <c r="AX177" s="285"/>
      <c r="AY177" s="284"/>
      <c r="AZ177" s="284"/>
      <c r="BA177" s="284"/>
      <c r="BB177" s="284"/>
      <c r="BC177" s="284"/>
      <c r="BD177" s="284"/>
      <c r="BE177" s="284"/>
      <c r="BF177" s="284"/>
      <c r="BG177" s="284"/>
      <c r="BH177" s="284"/>
      <c r="BI177" s="284"/>
    </row>
    <row r="178" spans="50:61">
      <c r="AX178" s="285"/>
      <c r="AY178" s="284"/>
      <c r="AZ178" s="284"/>
      <c r="BA178" s="284"/>
      <c r="BB178" s="284"/>
      <c r="BC178" s="284"/>
      <c r="BD178" s="284"/>
      <c r="BE178" s="284"/>
      <c r="BF178" s="284"/>
      <c r="BG178" s="284"/>
      <c r="BH178" s="284"/>
      <c r="BI178" s="284"/>
    </row>
    <row r="179" spans="50:61">
      <c r="AX179" s="285"/>
      <c r="AY179" s="284"/>
      <c r="AZ179" s="284"/>
      <c r="BA179" s="284"/>
      <c r="BB179" s="284"/>
      <c r="BC179" s="284"/>
      <c r="BD179" s="284"/>
      <c r="BE179" s="284"/>
      <c r="BF179" s="284"/>
      <c r="BG179" s="284"/>
      <c r="BH179" s="284"/>
      <c r="BI179" s="284"/>
    </row>
    <row r="180" spans="50:61">
      <c r="AX180" s="285"/>
      <c r="AY180" s="284"/>
      <c r="AZ180" s="284"/>
      <c r="BA180" s="284"/>
      <c r="BB180" s="284"/>
      <c r="BC180" s="284"/>
      <c r="BD180" s="284"/>
      <c r="BE180" s="284"/>
      <c r="BF180" s="284"/>
      <c r="BG180" s="284"/>
      <c r="BH180" s="284"/>
      <c r="BI180" s="284"/>
    </row>
    <row r="181" spans="50:61">
      <c r="AX181" s="285"/>
      <c r="AY181" s="284"/>
      <c r="AZ181" s="284"/>
      <c r="BA181" s="284"/>
      <c r="BB181" s="284"/>
      <c r="BC181" s="284"/>
      <c r="BD181" s="284"/>
      <c r="BE181" s="284"/>
      <c r="BF181" s="284"/>
      <c r="BG181" s="284"/>
      <c r="BH181" s="284"/>
      <c r="BI181" s="284"/>
    </row>
    <row r="182" spans="50:61">
      <c r="AX182" s="285"/>
      <c r="AY182" s="284"/>
      <c r="AZ182" s="284"/>
      <c r="BA182" s="284"/>
      <c r="BB182" s="284"/>
      <c r="BC182" s="284"/>
      <c r="BD182" s="284"/>
      <c r="BE182" s="284"/>
      <c r="BF182" s="284"/>
      <c r="BG182" s="284"/>
      <c r="BH182" s="284"/>
      <c r="BI182" s="284"/>
    </row>
    <row r="183" spans="50:61">
      <c r="AX183" s="285"/>
      <c r="AY183" s="284"/>
      <c r="AZ183" s="284"/>
      <c r="BA183" s="284"/>
      <c r="BB183" s="284"/>
      <c r="BC183" s="284"/>
      <c r="BD183" s="284"/>
      <c r="BE183" s="284"/>
      <c r="BF183" s="284"/>
      <c r="BG183" s="284"/>
      <c r="BH183" s="284"/>
      <c r="BI183" s="284"/>
    </row>
    <row r="184" spans="50:61">
      <c r="AX184" s="285"/>
      <c r="AY184" s="284"/>
      <c r="AZ184" s="284"/>
      <c r="BA184" s="284"/>
      <c r="BB184" s="284"/>
      <c r="BC184" s="284"/>
      <c r="BD184" s="284"/>
      <c r="BE184" s="284"/>
      <c r="BF184" s="284"/>
      <c r="BG184" s="284"/>
      <c r="BH184" s="284"/>
      <c r="BI184" s="284"/>
    </row>
    <row r="185" spans="50:61">
      <c r="AX185" s="285"/>
      <c r="AY185" s="284"/>
      <c r="AZ185" s="284"/>
      <c r="BA185" s="284"/>
      <c r="BB185" s="284"/>
      <c r="BC185" s="284"/>
      <c r="BD185" s="284"/>
      <c r="BE185" s="284"/>
      <c r="BF185" s="284"/>
      <c r="BG185" s="284"/>
      <c r="BH185" s="284"/>
      <c r="BI185" s="284"/>
    </row>
    <row r="186" spans="50:61">
      <c r="AX186" s="285"/>
      <c r="AY186" s="284"/>
      <c r="AZ186" s="284"/>
      <c r="BA186" s="284"/>
      <c r="BB186" s="284"/>
      <c r="BC186" s="284"/>
      <c r="BD186" s="284"/>
      <c r="BE186" s="284"/>
      <c r="BF186" s="284"/>
      <c r="BG186" s="284"/>
      <c r="BH186" s="284"/>
      <c r="BI186" s="284"/>
    </row>
    <row r="187" spans="50:61">
      <c r="AX187" s="285"/>
      <c r="AY187" s="284"/>
      <c r="AZ187" s="284"/>
      <c r="BA187" s="284"/>
      <c r="BB187" s="284"/>
      <c r="BC187" s="284"/>
      <c r="BD187" s="284"/>
      <c r="BE187" s="284"/>
      <c r="BF187" s="284"/>
      <c r="BG187" s="284"/>
      <c r="BH187" s="284"/>
      <c r="BI187" s="284"/>
    </row>
    <row r="188" spans="50:61">
      <c r="AX188" s="285"/>
      <c r="AY188" s="284"/>
      <c r="AZ188" s="284"/>
      <c r="BA188" s="284"/>
      <c r="BB188" s="284"/>
      <c r="BC188" s="284"/>
      <c r="BD188" s="284"/>
      <c r="BE188" s="284"/>
      <c r="BF188" s="284"/>
      <c r="BG188" s="284"/>
      <c r="BH188" s="284"/>
      <c r="BI188" s="284"/>
    </row>
    <row r="189" spans="50:61">
      <c r="AX189" s="285"/>
      <c r="AY189" s="284"/>
      <c r="AZ189" s="284"/>
      <c r="BA189" s="284"/>
      <c r="BB189" s="284"/>
      <c r="BC189" s="284"/>
      <c r="BD189" s="284"/>
      <c r="BE189" s="284"/>
      <c r="BF189" s="284"/>
      <c r="BG189" s="284"/>
      <c r="BH189" s="284"/>
      <c r="BI189" s="284"/>
    </row>
    <row r="190" spans="50:61">
      <c r="AX190" s="285"/>
      <c r="AY190" s="284"/>
      <c r="AZ190" s="284"/>
      <c r="BA190" s="284"/>
      <c r="BB190" s="284"/>
      <c r="BC190" s="284"/>
      <c r="BD190" s="284"/>
      <c r="BE190" s="284"/>
      <c r="BF190" s="284"/>
      <c r="BG190" s="284"/>
      <c r="BH190" s="284"/>
      <c r="BI190" s="284"/>
    </row>
    <row r="191" spans="50:61">
      <c r="AX191" s="285"/>
      <c r="AY191" s="284"/>
      <c r="AZ191" s="284"/>
      <c r="BA191" s="284"/>
      <c r="BB191" s="284"/>
      <c r="BC191" s="284"/>
      <c r="BD191" s="284"/>
      <c r="BE191" s="284"/>
      <c r="BF191" s="284"/>
      <c r="BG191" s="284"/>
      <c r="BH191" s="284"/>
      <c r="BI191" s="284"/>
    </row>
    <row r="192" spans="50:61">
      <c r="AX192" s="285"/>
      <c r="AY192" s="284"/>
      <c r="AZ192" s="284"/>
      <c r="BA192" s="284"/>
      <c r="BB192" s="284"/>
      <c r="BC192" s="284"/>
      <c r="BD192" s="284"/>
      <c r="BE192" s="284"/>
      <c r="BF192" s="284"/>
      <c r="BG192" s="284"/>
      <c r="BH192" s="284"/>
      <c r="BI192" s="284"/>
    </row>
    <row r="193" spans="50:61">
      <c r="AX193" s="285"/>
      <c r="AY193" s="284"/>
      <c r="AZ193" s="284"/>
      <c r="BA193" s="284"/>
      <c r="BB193" s="284"/>
      <c r="BC193" s="284"/>
      <c r="BD193" s="284"/>
      <c r="BE193" s="284"/>
      <c r="BF193" s="284"/>
      <c r="BG193" s="284"/>
      <c r="BH193" s="284"/>
      <c r="BI193" s="284"/>
    </row>
    <row r="194" spans="50:61">
      <c r="AX194" s="285"/>
      <c r="AY194" s="284"/>
      <c r="AZ194" s="284"/>
      <c r="BA194" s="284"/>
      <c r="BB194" s="284"/>
      <c r="BC194" s="284"/>
      <c r="BD194" s="284"/>
      <c r="BE194" s="284"/>
      <c r="BF194" s="284"/>
      <c r="BG194" s="284"/>
      <c r="BH194" s="284"/>
      <c r="BI194" s="284"/>
    </row>
    <row r="195" spans="50:61">
      <c r="AX195" s="285"/>
      <c r="AY195" s="284"/>
      <c r="AZ195" s="284"/>
      <c r="BA195" s="284"/>
      <c r="BB195" s="284"/>
      <c r="BC195" s="284"/>
      <c r="BD195" s="284"/>
      <c r="BE195" s="284"/>
      <c r="BF195" s="284"/>
      <c r="BG195" s="284"/>
      <c r="BH195" s="284"/>
      <c r="BI195" s="284"/>
    </row>
    <row r="196" spans="50:61">
      <c r="AX196" s="285"/>
      <c r="AY196" s="284"/>
      <c r="AZ196" s="284"/>
      <c r="BA196" s="284"/>
      <c r="BB196" s="284"/>
      <c r="BC196" s="284"/>
      <c r="BD196" s="284"/>
      <c r="BE196" s="284"/>
      <c r="BF196" s="284"/>
      <c r="BG196" s="284"/>
      <c r="BH196" s="284"/>
      <c r="BI196" s="284"/>
    </row>
    <row r="197" spans="50:61">
      <c r="AX197" s="285"/>
      <c r="AY197" s="284"/>
      <c r="AZ197" s="284"/>
      <c r="BA197" s="284"/>
      <c r="BB197" s="284"/>
      <c r="BC197" s="284"/>
      <c r="BD197" s="284"/>
      <c r="BE197" s="284"/>
      <c r="BF197" s="284"/>
      <c r="BG197" s="284"/>
      <c r="BH197" s="284"/>
      <c r="BI197" s="284"/>
    </row>
    <row r="198" spans="50:61">
      <c r="AX198" s="285"/>
      <c r="AY198" s="284"/>
      <c r="AZ198" s="284"/>
      <c r="BA198" s="284"/>
      <c r="BB198" s="284"/>
      <c r="BC198" s="284"/>
      <c r="BD198" s="284"/>
      <c r="BE198" s="284"/>
      <c r="BF198" s="284"/>
      <c r="BG198" s="284"/>
      <c r="BH198" s="284"/>
      <c r="BI198" s="284"/>
    </row>
    <row r="199" spans="50:61">
      <c r="AX199" s="285"/>
      <c r="AY199" s="284"/>
      <c r="AZ199" s="284"/>
      <c r="BA199" s="284"/>
      <c r="BB199" s="284"/>
      <c r="BC199" s="284"/>
      <c r="BD199" s="284"/>
      <c r="BE199" s="284"/>
      <c r="BF199" s="284"/>
      <c r="BG199" s="284"/>
      <c r="BH199" s="284"/>
      <c r="BI199" s="284"/>
    </row>
    <row r="200" spans="50:61">
      <c r="AX200" s="285"/>
      <c r="AY200" s="284"/>
      <c r="AZ200" s="284"/>
      <c r="BA200" s="284"/>
      <c r="BB200" s="284"/>
      <c r="BC200" s="284"/>
      <c r="BD200" s="284"/>
      <c r="BE200" s="284"/>
      <c r="BF200" s="284"/>
      <c r="BG200" s="284"/>
      <c r="BH200" s="284"/>
      <c r="BI200" s="284"/>
    </row>
    <row r="201" spans="50:61">
      <c r="AX201" s="285"/>
      <c r="AY201" s="284"/>
      <c r="AZ201" s="284"/>
      <c r="BA201" s="284"/>
      <c r="BB201" s="284"/>
      <c r="BC201" s="284"/>
      <c r="BD201" s="284"/>
      <c r="BE201" s="284"/>
      <c r="BF201" s="284"/>
      <c r="BG201" s="284"/>
      <c r="BH201" s="284"/>
      <c r="BI201" s="284"/>
    </row>
    <row r="202" spans="50:61">
      <c r="AX202" s="285"/>
      <c r="AY202" s="284"/>
      <c r="AZ202" s="284"/>
      <c r="BA202" s="284"/>
      <c r="BB202" s="284"/>
      <c r="BC202" s="284"/>
      <c r="BD202" s="284"/>
      <c r="BE202" s="284"/>
      <c r="BF202" s="284"/>
      <c r="BG202" s="284"/>
      <c r="BH202" s="284"/>
      <c r="BI202" s="284"/>
    </row>
    <row r="203" spans="50:61">
      <c r="AX203" s="285"/>
      <c r="AY203" s="284"/>
      <c r="AZ203" s="284"/>
      <c r="BA203" s="284"/>
      <c r="BB203" s="284"/>
      <c r="BC203" s="284"/>
      <c r="BD203" s="284"/>
      <c r="BE203" s="284"/>
      <c r="BF203" s="284"/>
      <c r="BG203" s="284"/>
      <c r="BH203" s="284"/>
      <c r="BI203" s="284"/>
    </row>
    <row r="204" spans="50:61">
      <c r="AX204" s="285"/>
      <c r="AY204" s="284"/>
      <c r="AZ204" s="284"/>
      <c r="BA204" s="284"/>
      <c r="BB204" s="284"/>
      <c r="BC204" s="284"/>
      <c r="BD204" s="284"/>
      <c r="BE204" s="284"/>
      <c r="BF204" s="284"/>
      <c r="BG204" s="284"/>
      <c r="BH204" s="284"/>
      <c r="BI204" s="284"/>
    </row>
    <row r="205" spans="50:61">
      <c r="AX205" s="285"/>
      <c r="AY205" s="284"/>
      <c r="AZ205" s="284"/>
      <c r="BA205" s="284"/>
      <c r="BB205" s="284"/>
      <c r="BC205" s="284"/>
      <c r="BD205" s="284"/>
      <c r="BE205" s="284"/>
      <c r="BF205" s="284"/>
      <c r="BG205" s="284"/>
      <c r="BH205" s="284"/>
      <c r="BI205" s="284"/>
    </row>
    <row r="206" spans="50:61">
      <c r="AX206" s="285"/>
      <c r="AY206" s="284"/>
      <c r="AZ206" s="284"/>
      <c r="BA206" s="284"/>
      <c r="BB206" s="284"/>
      <c r="BC206" s="284"/>
      <c r="BD206" s="284"/>
      <c r="BE206" s="284"/>
      <c r="BF206" s="284"/>
      <c r="BG206" s="284"/>
      <c r="BH206" s="284"/>
      <c r="BI206" s="284"/>
    </row>
    <row r="207" spans="50:61">
      <c r="AX207" s="285"/>
      <c r="AY207" s="284"/>
      <c r="AZ207" s="284"/>
      <c r="BA207" s="284"/>
      <c r="BB207" s="284"/>
      <c r="BC207" s="284"/>
      <c r="BD207" s="284"/>
      <c r="BE207" s="284"/>
      <c r="BF207" s="284"/>
      <c r="BG207" s="284"/>
      <c r="BH207" s="284"/>
      <c r="BI207" s="284"/>
    </row>
    <row r="208" spans="50:61">
      <c r="AX208" s="285"/>
      <c r="AY208" s="284"/>
      <c r="AZ208" s="284"/>
      <c r="BA208" s="284"/>
      <c r="BB208" s="284"/>
      <c r="BC208" s="284"/>
      <c r="BD208" s="284"/>
      <c r="BE208" s="284"/>
      <c r="BF208" s="284"/>
      <c r="BG208" s="284"/>
      <c r="BH208" s="284"/>
      <c r="BI208" s="284"/>
    </row>
    <row r="209" spans="50:61">
      <c r="AX209" s="285"/>
      <c r="AY209" s="284"/>
      <c r="AZ209" s="284"/>
      <c r="BA209" s="284"/>
      <c r="BB209" s="284"/>
      <c r="BC209" s="284"/>
      <c r="BD209" s="284"/>
      <c r="BE209" s="284"/>
      <c r="BF209" s="284"/>
      <c r="BG209" s="284"/>
      <c r="BH209" s="284"/>
      <c r="BI209" s="284"/>
    </row>
    <row r="210" spans="50:61">
      <c r="AX210" s="285"/>
      <c r="AY210" s="284"/>
      <c r="AZ210" s="284"/>
      <c r="BA210" s="284"/>
      <c r="BB210" s="284"/>
      <c r="BC210" s="284"/>
      <c r="BD210" s="284"/>
      <c r="BE210" s="284"/>
      <c r="BF210" s="284"/>
      <c r="BG210" s="284"/>
      <c r="BH210" s="284"/>
      <c r="BI210" s="284"/>
    </row>
    <row r="211" spans="50:61">
      <c r="AX211" s="285"/>
      <c r="AY211" s="284"/>
      <c r="AZ211" s="284"/>
      <c r="BA211" s="284"/>
      <c r="BB211" s="284"/>
      <c r="BC211" s="284"/>
      <c r="BD211" s="284"/>
      <c r="BE211" s="284"/>
      <c r="BF211" s="284"/>
      <c r="BG211" s="284"/>
      <c r="BH211" s="284"/>
      <c r="BI211" s="284"/>
    </row>
    <row r="212" spans="50:61">
      <c r="AX212" s="285"/>
      <c r="AY212" s="284"/>
      <c r="AZ212" s="284"/>
      <c r="BA212" s="284"/>
      <c r="BB212" s="284"/>
      <c r="BC212" s="284"/>
      <c r="BD212" s="284"/>
      <c r="BE212" s="284"/>
      <c r="BF212" s="284"/>
      <c r="BG212" s="284"/>
      <c r="BH212" s="284"/>
      <c r="BI212" s="284"/>
    </row>
    <row r="213" spans="50:61">
      <c r="AX213" s="285"/>
      <c r="AY213" s="284"/>
      <c r="AZ213" s="284"/>
      <c r="BA213" s="284"/>
      <c r="BB213" s="284"/>
      <c r="BC213" s="284"/>
      <c r="BD213" s="284"/>
      <c r="BE213" s="284"/>
      <c r="BF213" s="284"/>
      <c r="BG213" s="284"/>
      <c r="BH213" s="284"/>
      <c r="BI213" s="284"/>
    </row>
    <row r="214" spans="50:61">
      <c r="AX214" s="285"/>
      <c r="AY214" s="284"/>
      <c r="AZ214" s="284"/>
      <c r="BA214" s="284"/>
      <c r="BB214" s="284"/>
      <c r="BC214" s="284"/>
      <c r="BD214" s="284"/>
      <c r="BE214" s="284"/>
      <c r="BF214" s="284"/>
      <c r="BG214" s="284"/>
      <c r="BH214" s="284"/>
      <c r="BI214" s="284"/>
    </row>
    <row r="215" spans="50:61">
      <c r="AX215" s="285"/>
      <c r="AY215" s="284"/>
      <c r="AZ215" s="284"/>
      <c r="BA215" s="284"/>
      <c r="BB215" s="284"/>
      <c r="BC215" s="284"/>
      <c r="BD215" s="284"/>
      <c r="BE215" s="284"/>
      <c r="BF215" s="284"/>
      <c r="BG215" s="284"/>
      <c r="BH215" s="284"/>
      <c r="BI215" s="284"/>
    </row>
    <row r="216" spans="50:61">
      <c r="AX216" s="285"/>
      <c r="AY216" s="284"/>
      <c r="AZ216" s="284"/>
      <c r="BA216" s="284"/>
      <c r="BB216" s="284"/>
      <c r="BC216" s="284"/>
      <c r="BD216" s="284"/>
      <c r="BE216" s="284"/>
      <c r="BF216" s="284"/>
      <c r="BG216" s="284"/>
      <c r="BH216" s="284"/>
      <c r="BI216" s="284"/>
    </row>
    <row r="217" spans="50:61">
      <c r="AX217" s="285"/>
      <c r="AY217" s="284"/>
      <c r="AZ217" s="284"/>
      <c r="BA217" s="284"/>
      <c r="BB217" s="284"/>
      <c r="BC217" s="284"/>
      <c r="BD217" s="284"/>
      <c r="BE217" s="284"/>
      <c r="BF217" s="284"/>
      <c r="BG217" s="284"/>
      <c r="BH217" s="284"/>
      <c r="BI217" s="284"/>
    </row>
    <row r="218" spans="50:61">
      <c r="AX218" s="285"/>
      <c r="AY218" s="284"/>
      <c r="AZ218" s="284"/>
      <c r="BA218" s="284"/>
      <c r="BB218" s="284"/>
      <c r="BC218" s="284"/>
      <c r="BD218" s="284"/>
      <c r="BE218" s="284"/>
      <c r="BF218" s="284"/>
      <c r="BG218" s="284"/>
      <c r="BH218" s="284"/>
      <c r="BI218" s="284"/>
    </row>
    <row r="219" spans="50:61">
      <c r="AX219" s="285"/>
      <c r="AY219" s="284"/>
      <c r="AZ219" s="284"/>
      <c r="BA219" s="284"/>
      <c r="BB219" s="284"/>
      <c r="BC219" s="284"/>
      <c r="BD219" s="284"/>
      <c r="BE219" s="284"/>
      <c r="BF219" s="284"/>
      <c r="BG219" s="284"/>
      <c r="BH219" s="284"/>
      <c r="BI219" s="284"/>
    </row>
    <row r="220" spans="50:61">
      <c r="AX220" s="285"/>
      <c r="AY220" s="284"/>
      <c r="AZ220" s="284"/>
      <c r="BA220" s="284"/>
      <c r="BB220" s="284"/>
      <c r="BC220" s="284"/>
      <c r="BD220" s="284"/>
      <c r="BE220" s="284"/>
      <c r="BF220" s="284"/>
      <c r="BG220" s="284"/>
      <c r="BH220" s="284"/>
      <c r="BI220" s="284"/>
    </row>
    <row r="221" spans="50:61">
      <c r="AX221" s="285"/>
      <c r="AY221" s="284"/>
      <c r="AZ221" s="284"/>
      <c r="BA221" s="284"/>
      <c r="BB221" s="284"/>
      <c r="BC221" s="284"/>
      <c r="BD221" s="284"/>
      <c r="BE221" s="284"/>
      <c r="BF221" s="284"/>
      <c r="BG221" s="284"/>
      <c r="BH221" s="284"/>
      <c r="BI221" s="284"/>
    </row>
    <row r="222" spans="50:61">
      <c r="AX222" s="285"/>
      <c r="AY222" s="284"/>
      <c r="AZ222" s="284"/>
      <c r="BA222" s="284"/>
      <c r="BB222" s="284"/>
      <c r="BC222" s="284"/>
      <c r="BD222" s="284"/>
      <c r="BE222" s="284"/>
      <c r="BF222" s="284"/>
      <c r="BG222" s="284"/>
      <c r="BH222" s="284"/>
      <c r="BI222" s="284"/>
    </row>
    <row r="223" spans="50:61">
      <c r="AX223" s="285"/>
      <c r="AY223" s="284"/>
      <c r="AZ223" s="284"/>
      <c r="BA223" s="284"/>
      <c r="BB223" s="284"/>
      <c r="BC223" s="284"/>
      <c r="BD223" s="284"/>
      <c r="BE223" s="284"/>
      <c r="BF223" s="284"/>
      <c r="BG223" s="284"/>
      <c r="BH223" s="284"/>
      <c r="BI223" s="284"/>
    </row>
    <row r="224" spans="50:61">
      <c r="AX224" s="285"/>
      <c r="AY224" s="284"/>
      <c r="AZ224" s="284"/>
      <c r="BA224" s="284"/>
      <c r="BB224" s="284"/>
      <c r="BC224" s="284"/>
      <c r="BD224" s="284"/>
      <c r="BE224" s="284"/>
      <c r="BF224" s="284"/>
      <c r="BG224" s="284"/>
      <c r="BH224" s="284"/>
      <c r="BI224" s="284"/>
    </row>
    <row r="225" spans="50:61">
      <c r="AX225" s="285"/>
      <c r="AY225" s="284"/>
      <c r="AZ225" s="284"/>
      <c r="BA225" s="284"/>
      <c r="BB225" s="284"/>
      <c r="BC225" s="284"/>
      <c r="BD225" s="284"/>
      <c r="BE225" s="284"/>
      <c r="BF225" s="284"/>
      <c r="BG225" s="284"/>
      <c r="BH225" s="284"/>
      <c r="BI225" s="284"/>
    </row>
    <row r="226" spans="50:61">
      <c r="AX226" s="285"/>
      <c r="AY226" s="284"/>
      <c r="AZ226" s="284"/>
      <c r="BA226" s="284"/>
      <c r="BB226" s="284"/>
      <c r="BC226" s="284"/>
      <c r="BD226" s="284"/>
      <c r="BE226" s="284"/>
      <c r="BF226" s="284"/>
      <c r="BG226" s="284"/>
      <c r="BH226" s="284"/>
      <c r="BI226" s="284"/>
    </row>
    <row r="227" spans="50:61">
      <c r="AX227" s="285"/>
      <c r="AY227" s="284"/>
      <c r="AZ227" s="284"/>
      <c r="BA227" s="284"/>
      <c r="BB227" s="284"/>
      <c r="BC227" s="284"/>
      <c r="BD227" s="284"/>
      <c r="BE227" s="284"/>
      <c r="BF227" s="284"/>
      <c r="BG227" s="284"/>
      <c r="BH227" s="284"/>
      <c r="BI227" s="284"/>
    </row>
    <row r="228" spans="50:61">
      <c r="AX228" s="285"/>
      <c r="AY228" s="284"/>
      <c r="AZ228" s="284"/>
      <c r="BA228" s="284"/>
      <c r="BB228" s="284"/>
      <c r="BC228" s="284"/>
      <c r="BD228" s="284"/>
      <c r="BE228" s="284"/>
      <c r="BF228" s="284"/>
      <c r="BG228" s="284"/>
      <c r="BH228" s="284"/>
      <c r="BI228" s="284"/>
    </row>
    <row r="229" spans="50:61">
      <c r="AX229" s="285"/>
      <c r="AY229" s="284"/>
      <c r="AZ229" s="284"/>
      <c r="BA229" s="284"/>
      <c r="BB229" s="284"/>
      <c r="BC229" s="284"/>
      <c r="BD229" s="284"/>
      <c r="BE229" s="284"/>
      <c r="BF229" s="284"/>
      <c r="BG229" s="284"/>
      <c r="BH229" s="284"/>
      <c r="BI229" s="284"/>
    </row>
    <row r="230" spans="50:61">
      <c r="AX230" s="285"/>
    </row>
    <row r="231" spans="50:61">
      <c r="AX231" s="285"/>
    </row>
    <row r="232" spans="50:61">
      <c r="AX232" s="285"/>
    </row>
    <row r="233" spans="50:61">
      <c r="AX233" s="285"/>
    </row>
    <row r="234" spans="50:61">
      <c r="AX234" s="285"/>
    </row>
    <row r="235" spans="50:61">
      <c r="AX235" s="285"/>
    </row>
    <row r="236" spans="50:61">
      <c r="AX236" s="285"/>
    </row>
    <row r="237" spans="50:61">
      <c r="AX237" s="285"/>
    </row>
    <row r="238" spans="50:61">
      <c r="AX238" s="285"/>
    </row>
    <row r="239" spans="50:61">
      <c r="AX239" s="285"/>
    </row>
    <row r="240" spans="50:61">
      <c r="AX240" s="285"/>
    </row>
    <row r="241" spans="50:50">
      <c r="AX241" s="285"/>
    </row>
    <row r="242" spans="50:50">
      <c r="AX242" s="285"/>
    </row>
    <row r="243" spans="50:50">
      <c r="AX243" s="285"/>
    </row>
    <row r="244" spans="50:50">
      <c r="AX244" s="285"/>
    </row>
    <row r="245" spans="50:50">
      <c r="AX245" s="285"/>
    </row>
    <row r="246" spans="50:50">
      <c r="AX246" s="285"/>
    </row>
    <row r="247" spans="50:50">
      <c r="AX247" s="285"/>
    </row>
    <row r="248" spans="50:50">
      <c r="AX248" s="285"/>
    </row>
    <row r="249" spans="50:50">
      <c r="AX249" s="285"/>
    </row>
    <row r="250" spans="50:50">
      <c r="AX250" s="285"/>
    </row>
    <row r="251" spans="50:50">
      <c r="AX251" s="285"/>
    </row>
    <row r="252" spans="50:50">
      <c r="AX252" s="285"/>
    </row>
    <row r="253" spans="50:50">
      <c r="AX253" s="285"/>
    </row>
    <row r="254" spans="50:50">
      <c r="AX254" s="285"/>
    </row>
    <row r="255" spans="50:50">
      <c r="AX255" s="285"/>
    </row>
    <row r="256" spans="50:50">
      <c r="AX256" s="285"/>
    </row>
    <row r="257" spans="50:50">
      <c r="AX257" s="285"/>
    </row>
    <row r="258" spans="50:50">
      <c r="AX258" s="285"/>
    </row>
    <row r="259" spans="50:50">
      <c r="AX259" s="285"/>
    </row>
    <row r="260" spans="50:50">
      <c r="AX260" s="285"/>
    </row>
    <row r="261" spans="50:50">
      <c r="AX261" s="285"/>
    </row>
    <row r="262" spans="50:50">
      <c r="AX262" s="285"/>
    </row>
    <row r="263" spans="50:50">
      <c r="AX263" s="285"/>
    </row>
    <row r="264" spans="50:50">
      <c r="AX264" s="285"/>
    </row>
    <row r="265" spans="50:50">
      <c r="AX265" s="285"/>
    </row>
    <row r="266" spans="50:50">
      <c r="AX266" s="285"/>
    </row>
    <row r="267" spans="50:50">
      <c r="AX267" s="285"/>
    </row>
    <row r="268" spans="50:50">
      <c r="AX268" s="285"/>
    </row>
    <row r="269" spans="50:50">
      <c r="AX269" s="285"/>
    </row>
    <row r="270" spans="50:50">
      <c r="AX270" s="285"/>
    </row>
    <row r="271" spans="50:50">
      <c r="AX271" s="285"/>
    </row>
    <row r="272" spans="50:50">
      <c r="AX272" s="285"/>
    </row>
    <row r="273" spans="50:50">
      <c r="AX273" s="285"/>
    </row>
    <row r="274" spans="50:50">
      <c r="AX274" s="285"/>
    </row>
    <row r="275" spans="50:50">
      <c r="AX275" s="285"/>
    </row>
    <row r="276" spans="50:50">
      <c r="AX276" s="285"/>
    </row>
    <row r="277" spans="50:50">
      <c r="AX277" s="285"/>
    </row>
    <row r="278" spans="50:50">
      <c r="AX278" s="285"/>
    </row>
    <row r="279" spans="50:50">
      <c r="AX279" s="285"/>
    </row>
    <row r="280" spans="50:50">
      <c r="AX280" s="285"/>
    </row>
    <row r="281" spans="50:50">
      <c r="AX281" s="285"/>
    </row>
    <row r="282" spans="50:50">
      <c r="AX282" s="285"/>
    </row>
    <row r="283" spans="50:50">
      <c r="AX283" s="285"/>
    </row>
    <row r="284" spans="50:50">
      <c r="AX284" s="285"/>
    </row>
    <row r="285" spans="50:50">
      <c r="AX285" s="285"/>
    </row>
    <row r="286" spans="50:50">
      <c r="AX286" s="285"/>
    </row>
    <row r="287" spans="50:50">
      <c r="AX287" s="285"/>
    </row>
    <row r="288" spans="50:50">
      <c r="AX288" s="285"/>
    </row>
    <row r="289" spans="50:50">
      <c r="AX289" s="285"/>
    </row>
    <row r="290" spans="50:50">
      <c r="AX290" s="285"/>
    </row>
    <row r="291" spans="50:50">
      <c r="AX291" s="285"/>
    </row>
    <row r="292" spans="50:50">
      <c r="AX292" s="285"/>
    </row>
    <row r="293" spans="50:50">
      <c r="AX293" s="285"/>
    </row>
    <row r="294" spans="50:50">
      <c r="AX294" s="285"/>
    </row>
    <row r="295" spans="50:50">
      <c r="AX295" s="285"/>
    </row>
    <row r="296" spans="50:50">
      <c r="AX296" s="285"/>
    </row>
    <row r="297" spans="50:50">
      <c r="AX297" s="285"/>
    </row>
    <row r="298" spans="50:50">
      <c r="AX298" s="285"/>
    </row>
    <row r="299" spans="50:50">
      <c r="AX299" s="285"/>
    </row>
    <row r="300" spans="50:50">
      <c r="AX300" s="285"/>
    </row>
    <row r="301" spans="50:50">
      <c r="AX301" s="285"/>
    </row>
    <row r="302" spans="50:50">
      <c r="AX302" s="285"/>
    </row>
    <row r="303" spans="50:50">
      <c r="AX303" s="285"/>
    </row>
    <row r="304" spans="50:50">
      <c r="AX304" s="285"/>
    </row>
    <row r="305" spans="50:50">
      <c r="AX305" s="285"/>
    </row>
    <row r="306" spans="50:50">
      <c r="AX306" s="285"/>
    </row>
    <row r="307" spans="50:50">
      <c r="AX307" s="285"/>
    </row>
    <row r="308" spans="50:50">
      <c r="AX308" s="285"/>
    </row>
    <row r="309" spans="50:50">
      <c r="AX309" s="285"/>
    </row>
    <row r="310" spans="50:50">
      <c r="AX310" s="285"/>
    </row>
    <row r="311" spans="50:50">
      <c r="AX311" s="285"/>
    </row>
    <row r="312" spans="50:50">
      <c r="AX312" s="285"/>
    </row>
    <row r="313" spans="50:50">
      <c r="AX313" s="285"/>
    </row>
    <row r="314" spans="50:50">
      <c r="AX314" s="285"/>
    </row>
    <row r="315" spans="50:50">
      <c r="AX315" s="285"/>
    </row>
    <row r="316" spans="50:50">
      <c r="AX316" s="285"/>
    </row>
  </sheetData>
  <mergeCells count="25">
    <mergeCell ref="R11:AA11"/>
    <mergeCell ref="AY17:BI17"/>
    <mergeCell ref="AN14:AQ14"/>
    <mergeCell ref="A15:A16"/>
    <mergeCell ref="C11:H11"/>
    <mergeCell ref="C12:H12"/>
    <mergeCell ref="C13:H13"/>
    <mergeCell ref="C14:H14"/>
    <mergeCell ref="G15:G16"/>
    <mergeCell ref="H15:H16"/>
    <mergeCell ref="AK15:AK16"/>
    <mergeCell ref="AL15:AL16"/>
    <mergeCell ref="AJ15:AJ16"/>
    <mergeCell ref="C8:H8"/>
    <mergeCell ref="J8:O8"/>
    <mergeCell ref="J15:J16"/>
    <mergeCell ref="K11:O11"/>
    <mergeCell ref="K12:O12"/>
    <mergeCell ref="K13:O13"/>
    <mergeCell ref="K14:O14"/>
    <mergeCell ref="T81:Y81"/>
    <mergeCell ref="T19:Y19"/>
    <mergeCell ref="T16:Y16"/>
    <mergeCell ref="T46:Y46"/>
    <mergeCell ref="AI15:AI16"/>
  </mergeCells>
  <phoneticPr fontId="4" type="noConversion"/>
  <conditionalFormatting sqref="K21:K108">
    <cfRule type="expression" dxfId="178" priority="1" stopIfTrue="1">
      <formula>ISERROR(K21)</formula>
    </cfRule>
    <cfRule type="expression" dxfId="177" priority="2" stopIfTrue="1">
      <formula>ISERROR(J22)</formula>
    </cfRule>
  </conditionalFormatting>
  <conditionalFormatting sqref="AX21:AX316">
    <cfRule type="expression" dxfId="176" priority="3" stopIfTrue="1">
      <formula>ISERROR(A21)</formula>
    </cfRule>
  </conditionalFormatting>
  <conditionalFormatting sqref="AY21:AY100">
    <cfRule type="expression" dxfId="175" priority="4" stopIfTrue="1">
      <formula>ISERROR(A21)</formula>
    </cfRule>
  </conditionalFormatting>
  <conditionalFormatting sqref="AZ21:BC100 BE21:BI100">
    <cfRule type="expression" dxfId="174" priority="5" stopIfTrue="1">
      <formula>ISERROR($A21)</formula>
    </cfRule>
  </conditionalFormatting>
  <conditionalFormatting sqref="N19:O19 BD43:BD229 BE101:BI229 AN21:AU100 AJ19:AL100 L101:L65536 AY101:BC229 J21:J108 A21:A108 L21:O108 C21:H108">
    <cfRule type="expression" dxfId="173" priority="6" stopIfTrue="1">
      <formula>ISERROR(A19)</formula>
    </cfRule>
  </conditionalFormatting>
  <conditionalFormatting sqref="AI21:AI100">
    <cfRule type="cellIs" dxfId="172" priority="7" stopIfTrue="1" operator="lessThan">
      <formula>1</formula>
    </cfRule>
  </conditionalFormatting>
  <conditionalFormatting sqref="B21:B50 B52:B108">
    <cfRule type="expression" dxfId="171" priority="8" stopIfTrue="1">
      <formula>ISERROR(B21)</formula>
    </cfRule>
    <cfRule type="expression" dxfId="170" priority="9" stopIfTrue="1">
      <formula>$IT$21=B21</formula>
    </cfRule>
  </conditionalFormatting>
  <conditionalFormatting sqref="B51">
    <cfRule type="expression" dxfId="169" priority="10" stopIfTrue="1">
      <formula>ISERROR(B51)</formula>
    </cfRule>
    <cfRule type="expression" dxfId="168" priority="11" stopIfTrue="1">
      <formula>$IT$21=B51</formula>
    </cfRule>
  </conditionalFormatting>
  <dataValidations disablePrompts="1" count="1">
    <dataValidation type="list" allowBlank="1" showInputMessage="1" showErrorMessage="1" sqref="R82:R86 Q49:Q53">
      <formula1>$A$21:$A$68</formula1>
    </dataValidation>
  </dataValidations>
  <hyperlinks>
    <hyperlink ref="N1" location="INDEX!A1" display="&lt;&lt;&lt; Index &lt;&lt;&lt;"/>
  </hyperlinks>
  <printOptions horizontalCentered="1"/>
  <pageMargins left="0.78740157480314965" right="0.78740157480314965" top="0.98425196850393704" bottom="0.98425196850393704" header="0" footer="0"/>
  <pageSetup paperSize="9" scale="47" orientation="landscape" r:id="rId1"/>
  <headerFooter alignWithMargins="0"/>
  <drawing r:id="rId2"/>
  <legacyDrawing r:id="rId3"/>
</worksheet>
</file>

<file path=xl/worksheets/sheet19.xml><?xml version="1.0" encoding="utf-8"?>
<worksheet xmlns="http://schemas.openxmlformats.org/spreadsheetml/2006/main" xmlns:r="http://schemas.openxmlformats.org/officeDocument/2006/relationships">
  <sheetPr codeName="Hoja14" enableFormatConditionsCalculation="0"/>
  <dimension ref="A1:IU316"/>
  <sheetViews>
    <sheetView showGridLines="0" zoomScale="80" zoomScaleNormal="80" zoomScaleSheetLayoutView="55" workbookViewId="0">
      <pane xSplit="2" ySplit="19" topLeftCell="C20" activePane="bottomRight" state="frozen"/>
      <selection pane="topRight" activeCell="C1" sqref="C1"/>
      <selection pane="bottomLeft" activeCell="A20" sqref="A20"/>
      <selection pane="bottomRight" activeCell="A15" sqref="A15:A16"/>
    </sheetView>
  </sheetViews>
  <sheetFormatPr baseColWidth="10" defaultColWidth="11.42578125" defaultRowHeight="12.75"/>
  <cols>
    <col min="1" max="1" width="17.42578125" style="17" customWidth="1"/>
    <col min="2" max="2" width="15" style="17" customWidth="1"/>
    <col min="3" max="3" width="20.28515625" style="17" customWidth="1"/>
    <col min="4" max="4" width="15.85546875" style="17" customWidth="1"/>
    <col min="5" max="5" width="12.85546875" style="17" customWidth="1"/>
    <col min="6" max="6" width="12.28515625" style="17" customWidth="1"/>
    <col min="7" max="7" width="12.7109375" style="17" bestFit="1" customWidth="1"/>
    <col min="8" max="8" width="11.5703125" style="17" bestFit="1" customWidth="1"/>
    <col min="9" max="9" width="4.140625" style="17" customWidth="1"/>
    <col min="10" max="10" width="14.7109375" style="17" customWidth="1"/>
    <col min="11" max="11" width="15.140625" style="17" customWidth="1"/>
    <col min="12" max="12" width="14.5703125" style="17" customWidth="1"/>
    <col min="13" max="13" width="14.85546875" style="17" customWidth="1"/>
    <col min="14" max="14" width="13.5703125" style="17" customWidth="1"/>
    <col min="15" max="15" width="14.140625" style="17" customWidth="1"/>
    <col min="16" max="16" width="11.5703125" style="17" bestFit="1" customWidth="1"/>
    <col min="17" max="17" width="11.42578125" style="17"/>
    <col min="18" max="18" width="18.42578125" style="17" customWidth="1"/>
    <col min="19" max="19" width="15" style="17" customWidth="1"/>
    <col min="20" max="20" width="12.28515625" style="17" customWidth="1"/>
    <col min="21" max="21" width="16.85546875" style="17" customWidth="1"/>
    <col min="22" max="22" width="18.5703125" style="17" customWidth="1"/>
    <col min="23" max="23" width="14.42578125" style="17" customWidth="1"/>
    <col min="24" max="42" width="11.42578125" style="17"/>
    <col min="43" max="43" width="12.28515625" style="17" bestFit="1" customWidth="1"/>
    <col min="44" max="49" width="11.42578125" style="17"/>
    <col min="50" max="50" width="11.42578125" style="84"/>
    <col min="51" max="51" width="11.85546875" style="84" bestFit="1" customWidth="1"/>
    <col min="52" max="16384" width="11.42578125" style="84"/>
  </cols>
  <sheetData>
    <row r="1" spans="1:74" s="17" customFormat="1" ht="15.75">
      <c r="A1" s="15" t="s">
        <v>48</v>
      </c>
      <c r="B1" s="15"/>
      <c r="C1" s="16" t="str">
        <f>operation</f>
        <v>RSA ARGENTINA</v>
      </c>
      <c r="J1" s="53"/>
      <c r="K1" s="54"/>
      <c r="N1" s="463" t="s">
        <v>361</v>
      </c>
      <c r="R1" s="15" t="s">
        <v>48</v>
      </c>
      <c r="S1" s="16" t="str">
        <f>operation</f>
        <v>RSA ARGENTINA</v>
      </c>
      <c r="Z1" s="53"/>
      <c r="AA1" s="54"/>
      <c r="BD1" s="54"/>
    </row>
    <row r="2" spans="1:74" s="17" customFormat="1" ht="15.75">
      <c r="A2" s="15" t="s">
        <v>49</v>
      </c>
      <c r="B2" s="15"/>
      <c r="C2" s="16" t="str">
        <f>class</f>
        <v>Motor Comercial_CT</v>
      </c>
      <c r="J2" s="53"/>
      <c r="K2" s="54"/>
      <c r="R2" s="15" t="s">
        <v>49</v>
      </c>
      <c r="S2" s="16" t="str">
        <f>class</f>
        <v>Motor Comercial_CT</v>
      </c>
      <c r="Z2" s="53"/>
      <c r="AA2" s="54"/>
      <c r="BD2" s="54"/>
    </row>
    <row r="3" spans="1:74" s="17" customFormat="1" ht="15.75">
      <c r="A3" s="15"/>
      <c r="B3" s="15"/>
      <c r="C3" s="16"/>
      <c r="J3" s="53"/>
      <c r="K3" s="54"/>
      <c r="R3" s="15"/>
      <c r="S3" s="16"/>
      <c r="Z3" s="53"/>
      <c r="AA3" s="54"/>
      <c r="BD3" s="54"/>
    </row>
    <row r="4" spans="1:74" s="17" customFormat="1" ht="15.75">
      <c r="A4" s="55" t="s">
        <v>96</v>
      </c>
      <c r="B4" s="55"/>
      <c r="C4" s="16" t="str">
        <f>reinsurance</f>
        <v>Gross</v>
      </c>
      <c r="J4" s="53"/>
      <c r="K4" s="54"/>
      <c r="R4" s="55" t="s">
        <v>96</v>
      </c>
      <c r="S4" s="16" t="str">
        <f>reinsurance</f>
        <v>Gross</v>
      </c>
      <c r="Z4" s="53"/>
      <c r="AA4" s="54"/>
      <c r="BD4" s="54"/>
    </row>
    <row r="5" spans="1:74" s="17" customFormat="1" ht="15.75">
      <c r="A5" s="21" t="str">
        <f>"Data Evaluated as of "&amp;Info_as_at</f>
        <v>Data Evaluated as of June 2014</v>
      </c>
      <c r="B5" s="21"/>
      <c r="C5" s="56"/>
      <c r="J5" s="43"/>
      <c r="K5" s="54"/>
      <c r="R5" s="21" t="str">
        <f>"Data Evaluated as of "&amp;Info_as_at</f>
        <v>Data Evaluated as of June 2014</v>
      </c>
      <c r="S5" s="56"/>
      <c r="Z5" s="43"/>
      <c r="AA5" s="54"/>
      <c r="BD5" s="54"/>
    </row>
    <row r="6" spans="1:74" s="17" customFormat="1" ht="15.75">
      <c r="C6" s="56"/>
      <c r="F6" s="23" t="s">
        <v>208</v>
      </c>
      <c r="J6" s="43"/>
      <c r="K6" s="54"/>
      <c r="Z6" s="43"/>
      <c r="AA6" s="54"/>
      <c r="BD6" s="54"/>
    </row>
    <row r="7" spans="1:74" s="17" customFormat="1" ht="13.5" thickBot="1">
      <c r="A7" s="53"/>
      <c r="B7" s="53"/>
      <c r="C7" s="54"/>
      <c r="J7" s="53"/>
      <c r="K7" s="54"/>
      <c r="BD7" s="54"/>
    </row>
    <row r="8" spans="1:74" s="17" customFormat="1" ht="13.5" thickBot="1">
      <c r="A8" s="53"/>
      <c r="B8" s="53"/>
      <c r="C8" s="903" t="s">
        <v>64</v>
      </c>
      <c r="D8" s="904"/>
      <c r="E8" s="904"/>
      <c r="F8" s="904"/>
      <c r="G8" s="904"/>
      <c r="H8" s="905"/>
      <c r="J8" s="906" t="s">
        <v>142</v>
      </c>
      <c r="K8" s="907"/>
      <c r="L8" s="907"/>
      <c r="M8" s="907"/>
      <c r="N8" s="907"/>
      <c r="O8" s="908"/>
      <c r="BD8" s="54"/>
    </row>
    <row r="9" spans="1:74" s="17" customFormat="1" hidden="1">
      <c r="A9" s="53"/>
      <c r="B9" s="53"/>
      <c r="C9" s="54"/>
      <c r="J9" s="53"/>
      <c r="K9" s="54"/>
      <c r="BD9" s="54"/>
    </row>
    <row r="10" spans="1:74" s="17" customFormat="1">
      <c r="BD10" s="54"/>
    </row>
    <row r="11" spans="1:74" s="17" customFormat="1" ht="12.75" customHeight="1">
      <c r="A11" s="53" t="s">
        <v>19</v>
      </c>
      <c r="B11" s="53"/>
      <c r="C11" s="915" t="s">
        <v>209</v>
      </c>
      <c r="D11" s="895"/>
      <c r="E11" s="895"/>
      <c r="F11" s="895"/>
      <c r="G11" s="895"/>
      <c r="H11" s="895"/>
      <c r="J11" s="53" t="s">
        <v>19</v>
      </c>
      <c r="K11" s="909" t="str">
        <f>C11</f>
        <v>Incurred_CCounts Losses</v>
      </c>
      <c r="L11" s="909"/>
      <c r="M11" s="909"/>
      <c r="N11" s="909"/>
      <c r="O11" s="909"/>
      <c r="R11" s="892" t="str">
        <f>F6</f>
        <v xml:space="preserve">Analysis Based on Ultimated Estimated on Incurred_CCounts Method during Prior FSR </v>
      </c>
      <c r="S11" s="892"/>
      <c r="T11" s="892"/>
      <c r="U11" s="892"/>
      <c r="V11" s="892"/>
      <c r="W11" s="892"/>
      <c r="X11" s="892"/>
      <c r="Y11" s="892"/>
      <c r="Z11" s="892"/>
      <c r="AA11" s="892"/>
      <c r="BD11" s="54"/>
      <c r="BV11" s="33"/>
    </row>
    <row r="12" spans="1:74" s="17" customFormat="1">
      <c r="A12" s="53" t="s">
        <v>46</v>
      </c>
      <c r="B12" s="53"/>
      <c r="C12" s="804" t="str">
        <f>IF('User Entries'!$C$24="Yes",'User Entries'!$A$38,'User Entries'!$A$30)</f>
        <v>Attritional</v>
      </c>
      <c r="D12" s="804"/>
      <c r="E12" s="804"/>
      <c r="F12" s="804"/>
      <c r="G12" s="804"/>
      <c r="H12" s="804"/>
      <c r="J12" s="53" t="s">
        <v>46</v>
      </c>
      <c r="K12" s="804" t="str">
        <f>C12</f>
        <v>Attritional</v>
      </c>
      <c r="L12" s="804"/>
      <c r="M12" s="804"/>
      <c r="N12" s="804"/>
      <c r="O12" s="804"/>
      <c r="BD12" s="54"/>
      <c r="BV12" s="33"/>
    </row>
    <row r="13" spans="1:74" s="20" customFormat="1">
      <c r="A13" s="18"/>
      <c r="B13" s="18"/>
      <c r="C13" s="896"/>
      <c r="D13" s="896"/>
      <c r="E13" s="896"/>
      <c r="F13" s="896"/>
      <c r="G13" s="896"/>
      <c r="H13" s="896"/>
      <c r="J13" s="18"/>
      <c r="K13" s="896"/>
      <c r="L13" s="896"/>
      <c r="M13" s="896"/>
      <c r="N13" s="896"/>
      <c r="O13" s="896"/>
      <c r="BD13" s="84"/>
    </row>
    <row r="14" spans="1:74" s="17" customFormat="1" ht="16.5" hidden="1" customHeight="1">
      <c r="A14" s="33"/>
      <c r="B14" s="33"/>
      <c r="C14" s="896"/>
      <c r="D14" s="896"/>
      <c r="E14" s="896"/>
      <c r="F14" s="896"/>
      <c r="G14" s="896"/>
      <c r="H14" s="896"/>
      <c r="J14" s="33"/>
      <c r="K14" s="910"/>
      <c r="L14" s="910"/>
      <c r="M14" s="910"/>
      <c r="N14" s="910"/>
      <c r="O14" s="910"/>
      <c r="AN14" s="804" t="s">
        <v>192</v>
      </c>
      <c r="AO14" s="804"/>
      <c r="AP14" s="804"/>
      <c r="AQ14" s="804"/>
      <c r="BD14" s="54"/>
    </row>
    <row r="15" spans="1:74" s="17" customFormat="1" ht="33" customHeight="1">
      <c r="A15" s="893" t="s">
        <v>23</v>
      </c>
      <c r="B15" s="278" t="s">
        <v>43</v>
      </c>
      <c r="C15" s="288" t="str">
        <f>C11</f>
        <v>Incurred_CCounts Losses</v>
      </c>
      <c r="D15" s="62" t="s">
        <v>43</v>
      </c>
      <c r="E15" s="63" t="s">
        <v>24</v>
      </c>
      <c r="F15" s="63" t="s">
        <v>58</v>
      </c>
      <c r="G15" s="897" t="s">
        <v>68</v>
      </c>
      <c r="H15" s="897" t="s">
        <v>69</v>
      </c>
      <c r="J15" s="893" t="s">
        <v>23</v>
      </c>
      <c r="K15" s="62" t="s">
        <v>43</v>
      </c>
      <c r="L15" s="62" t="s">
        <v>62</v>
      </c>
      <c r="M15" s="62" t="s">
        <v>62</v>
      </c>
      <c r="N15" s="64" t="s">
        <v>25</v>
      </c>
      <c r="O15" s="64" t="s">
        <v>25</v>
      </c>
      <c r="AI15" s="893" t="s">
        <v>191</v>
      </c>
      <c r="AJ15" s="901" t="s">
        <v>56</v>
      </c>
      <c r="AK15" s="899" t="s">
        <v>52</v>
      </c>
      <c r="AL15" s="901" t="s">
        <v>57</v>
      </c>
      <c r="AN15" s="41" t="s">
        <v>66</v>
      </c>
      <c r="AO15" s="41" t="s">
        <v>66</v>
      </c>
      <c r="AP15" s="41" t="s">
        <v>66</v>
      </c>
      <c r="AQ15" s="41" t="s">
        <v>66</v>
      </c>
      <c r="AR15" s="41" t="s">
        <v>66</v>
      </c>
      <c r="AS15" s="41" t="s">
        <v>66</v>
      </c>
      <c r="AT15" s="41" t="s">
        <v>66</v>
      </c>
      <c r="AU15" s="41" t="s">
        <v>66</v>
      </c>
      <c r="BD15" s="54"/>
    </row>
    <row r="16" spans="1:74" s="17" customFormat="1" ht="60">
      <c r="A16" s="894"/>
      <c r="B16" s="277" t="s">
        <v>141</v>
      </c>
      <c r="C16" s="65" t="s">
        <v>198</v>
      </c>
      <c r="D16" s="66" t="str">
        <f>INDEX($A$21:$A$108,Tot_Acc_Per,1)</f>
        <v>2014 Q2</v>
      </c>
      <c r="E16" s="67" t="s">
        <v>50</v>
      </c>
      <c r="F16" s="67" t="s">
        <v>50</v>
      </c>
      <c r="G16" s="898"/>
      <c r="H16" s="898"/>
      <c r="J16" s="894"/>
      <c r="K16" s="68" t="str">
        <f>INDEX(J21:J108,Tot_Acc_Per,1)</f>
        <v>2014 Q2</v>
      </c>
      <c r="L16" s="69" t="s">
        <v>63</v>
      </c>
      <c r="M16" s="70" t="s">
        <v>194</v>
      </c>
      <c r="N16" s="71" t="s">
        <v>61</v>
      </c>
      <c r="O16" s="71" t="s">
        <v>26</v>
      </c>
      <c r="R16" s="57"/>
      <c r="S16" s="58"/>
      <c r="T16" s="914" t="s">
        <v>64</v>
      </c>
      <c r="U16" s="914"/>
      <c r="V16" s="914"/>
      <c r="W16" s="914"/>
      <c r="X16" s="914"/>
      <c r="Y16" s="914"/>
      <c r="Z16" s="58"/>
      <c r="AA16" s="59"/>
      <c r="AI16" s="894"/>
      <c r="AJ16" s="902"/>
      <c r="AK16" s="900"/>
      <c r="AL16" s="902"/>
      <c r="AN16" s="99">
        <v>3</v>
      </c>
      <c r="AO16" s="99">
        <v>6</v>
      </c>
      <c r="AP16" s="99">
        <v>9</v>
      </c>
      <c r="AQ16" s="42">
        <v>12</v>
      </c>
      <c r="AR16" s="42">
        <f>AQ16+3</f>
        <v>15</v>
      </c>
      <c r="AS16" s="42">
        <f>AR16+3</f>
        <v>18</v>
      </c>
      <c r="AT16" s="42">
        <f>AS16+3</f>
        <v>21</v>
      </c>
      <c r="AU16" s="42">
        <f>AT16+3</f>
        <v>24</v>
      </c>
      <c r="BD16" s="54"/>
    </row>
    <row r="17" spans="1:255" s="17" customFormat="1" ht="9.9499999999999993" customHeight="1" thickBot="1">
      <c r="A17" s="74"/>
      <c r="B17" s="74"/>
      <c r="C17" s="73"/>
      <c r="D17" s="74"/>
      <c r="E17" s="74"/>
      <c r="F17" s="74"/>
      <c r="G17" s="74"/>
      <c r="H17" s="74"/>
      <c r="J17" s="72"/>
      <c r="K17" s="73"/>
      <c r="L17" s="74"/>
      <c r="M17" s="74"/>
      <c r="N17" s="74"/>
      <c r="O17" s="74"/>
      <c r="AA17" s="61"/>
      <c r="AI17" s="72"/>
      <c r="AJ17" s="118"/>
      <c r="AK17" s="118"/>
      <c r="AL17" s="118"/>
      <c r="AN17" s="54"/>
      <c r="AO17" s="54"/>
      <c r="AP17" s="54"/>
      <c r="AQ17" s="54"/>
      <c r="AR17" s="54"/>
      <c r="AS17" s="54"/>
      <c r="AY17" s="804" t="s">
        <v>205</v>
      </c>
      <c r="AZ17" s="804"/>
      <c r="BA17" s="804"/>
      <c r="BB17" s="804"/>
      <c r="BC17" s="804"/>
      <c r="BD17" s="804"/>
      <c r="BE17" s="804"/>
      <c r="BF17" s="804"/>
      <c r="BG17" s="804"/>
      <c r="BH17" s="804"/>
      <c r="BI17" s="804"/>
    </row>
    <row r="18" spans="1:255" s="17" customFormat="1" ht="8.25" customHeight="1">
      <c r="A18" s="39"/>
      <c r="B18" s="32"/>
      <c r="C18" s="75"/>
      <c r="D18" s="39"/>
      <c r="E18" s="39"/>
      <c r="F18" s="39"/>
      <c r="G18" s="39"/>
      <c r="H18" s="39"/>
      <c r="J18" s="39"/>
      <c r="K18" s="75"/>
      <c r="L18" s="39"/>
      <c r="M18" s="39"/>
      <c r="N18" s="39"/>
      <c r="O18" s="39"/>
      <c r="AI18" s="39"/>
      <c r="AJ18" s="39"/>
      <c r="AK18" s="39"/>
      <c r="AL18" s="119"/>
      <c r="AM18" s="53"/>
      <c r="AN18" s="120"/>
      <c r="AO18" s="120"/>
      <c r="AP18" s="120"/>
      <c r="AQ18" s="120"/>
      <c r="AR18" s="120"/>
      <c r="AS18" s="120"/>
      <c r="BD18" s="54"/>
    </row>
    <row r="19" spans="1:255" s="86" customFormat="1" ht="33" customHeight="1">
      <c r="A19" s="81" t="str">
        <f>"Total up to "&amp;D16</f>
        <v>Total up to 2014 Q2</v>
      </c>
      <c r="B19" s="81"/>
      <c r="C19" s="76">
        <f ca="1">SUM(INDIRECT(ADDRESS(ROW(C21),COLUMN(C21))&amp;":"&amp;ADDRESS(ROW(C21)+MATCH(D16,$A$21:$A$100)-1,COLUMN(C21))))</f>
        <v>4841</v>
      </c>
      <c r="D19" s="76">
        <f ca="1">SUM(INDIRECT(ADDRESS(ROW(D21),COLUMN(D21))&amp;":"&amp;ADDRESS(ROW(D21)+MATCH(D16,$A$21:$A$100)-1,COLUMN(D21))))</f>
        <v>4838</v>
      </c>
      <c r="E19" s="77">
        <f ca="1">D19-C19</f>
        <v>-3</v>
      </c>
      <c r="F19" s="76">
        <f ca="1">SUM(INDIRECT(ADDRESS(ROW(F21),COLUMN(F21))&amp;":"&amp;ADDRESS(ROW(F21)+MATCH(LastAnalysis,$A$21:$A$100)-1,COLUMN(F21))))</f>
        <v>13.322173541936211</v>
      </c>
      <c r="G19" s="78">
        <f ca="1">E19-F19</f>
        <v>-16.322173541936209</v>
      </c>
      <c r="H19" s="79">
        <f ca="1">IF(F19=0,0,E19/F19)</f>
        <v>-0.22518847923399649</v>
      </c>
      <c r="I19" s="80"/>
      <c r="J19" s="81" t="str">
        <f>A19</f>
        <v>Total up to 2014 Q2</v>
      </c>
      <c r="K19" s="76">
        <f ca="1">SUM(INDIRECT(ADDRESS(ROW(K21),COLUMN(K21))&amp;":"&amp;ADDRESS(ROW(K21)+MATCH(K16,$A$21:$A$100)-1,COLUMN(K21))))</f>
        <v>4838</v>
      </c>
      <c r="L19" s="76">
        <f ca="1">SUM(INDIRECT(ADDRESS(ROW(L21),COLUMN(L21))&amp;":"&amp;ADDRESS(ROW(L21)+MATCH(K16,$A$21:$A$100)-1,COLUMN(L21))))</f>
        <v>4839.4247073804299</v>
      </c>
      <c r="M19" s="76">
        <f ca="1">SUM(INDIRECT(ADDRESS(ROW(M21),COLUMN(M21))&amp;":"&amp;ADDRESS(ROW(M21)+MATCH(K16,$A$21:$A$100)-1,COLUMN(M21))))</f>
        <v>4854.4520615750616</v>
      </c>
      <c r="N19" s="82">
        <f ca="1">L19-M19</f>
        <v>-15.027354194631698</v>
      </c>
      <c r="O19" s="79">
        <f ca="1">IF(N19=0,0,N19/M19)</f>
        <v>-3.0955819532299525E-3</v>
      </c>
      <c r="P19" s="54"/>
      <c r="Q19" s="54"/>
      <c r="R19" s="60"/>
      <c r="S19" s="20"/>
      <c r="T19" s="913"/>
      <c r="U19" s="913"/>
      <c r="V19" s="913"/>
      <c r="W19" s="913"/>
      <c r="X19" s="913"/>
      <c r="Y19" s="913"/>
      <c r="Z19" s="20"/>
      <c r="AA19" s="61"/>
      <c r="AB19" s="54"/>
      <c r="AC19" s="54"/>
      <c r="AD19" s="54"/>
      <c r="AE19" s="54"/>
      <c r="AF19" s="54"/>
      <c r="AG19" s="193"/>
      <c r="AH19" s="54"/>
      <c r="AI19" s="165"/>
      <c r="AJ19" s="121"/>
      <c r="AK19" s="88"/>
      <c r="AL19" s="121"/>
      <c r="AM19" s="17"/>
      <c r="AN19" s="54"/>
      <c r="AO19" s="54"/>
      <c r="AP19" s="54"/>
      <c r="AQ19" s="54"/>
      <c r="AR19" s="54"/>
      <c r="AS19" s="54"/>
      <c r="AT19" s="54"/>
      <c r="AU19" s="54"/>
      <c r="AV19" s="54"/>
      <c r="AW19" s="54"/>
      <c r="AX19" s="54"/>
      <c r="AY19" s="54"/>
      <c r="AZ19" s="54"/>
      <c r="BA19" s="54"/>
      <c r="BB19" s="54"/>
      <c r="BC19" s="54"/>
      <c r="BD19" s="54"/>
      <c r="BE19" s="54"/>
      <c r="BF19" s="54"/>
      <c r="BG19" s="54"/>
      <c r="BH19" s="43"/>
      <c r="BI19" s="54"/>
      <c r="BJ19" s="54"/>
      <c r="BK19" s="54"/>
      <c r="BL19" s="54"/>
      <c r="BM19" s="54"/>
      <c r="BN19" s="54"/>
      <c r="BO19" s="54"/>
      <c r="BP19" s="54"/>
      <c r="BQ19" s="54"/>
      <c r="BR19" s="54"/>
      <c r="BS19" s="54"/>
      <c r="BT19" s="54"/>
      <c r="BU19" s="54"/>
      <c r="BV19" s="54"/>
      <c r="BW19" s="54"/>
      <c r="BX19" s="54"/>
      <c r="BY19" s="54"/>
      <c r="BZ19" s="54"/>
      <c r="CA19" s="54"/>
      <c r="CB19" s="54"/>
      <c r="CC19" s="54"/>
      <c r="CD19" s="54"/>
      <c r="CE19" s="54"/>
      <c r="CF19" s="54"/>
      <c r="CG19" s="54"/>
      <c r="CH19" s="54"/>
      <c r="CI19" s="54"/>
      <c r="CJ19" s="54"/>
    </row>
    <row r="20" spans="1:255" s="17" customFormat="1">
      <c r="A20" s="32"/>
      <c r="B20" s="32"/>
      <c r="C20" s="75"/>
      <c r="D20" s="32"/>
      <c r="E20" s="32"/>
      <c r="F20" s="32"/>
      <c r="G20" s="32"/>
      <c r="H20" s="32"/>
      <c r="J20" s="32"/>
      <c r="K20" s="75"/>
      <c r="L20" s="32"/>
      <c r="M20" s="32"/>
      <c r="N20" s="32"/>
      <c r="O20" s="32"/>
      <c r="R20" s="60"/>
      <c r="S20" s="20"/>
      <c r="T20" s="20"/>
      <c r="U20" s="20"/>
      <c r="V20" s="20"/>
      <c r="W20" s="20"/>
      <c r="X20" s="20"/>
      <c r="Y20" s="20"/>
      <c r="Z20" s="20"/>
      <c r="AA20" s="61"/>
      <c r="AG20" s="193"/>
      <c r="AI20" s="32"/>
      <c r="AJ20" s="121"/>
      <c r="AK20" s="88"/>
      <c r="AL20" s="121"/>
      <c r="AM20" s="53" t="s">
        <v>59</v>
      </c>
      <c r="AN20" s="162">
        <v>1</v>
      </c>
      <c r="AO20" s="162">
        <v>1</v>
      </c>
      <c r="AP20" s="162">
        <v>1</v>
      </c>
      <c r="AQ20" s="162">
        <v>1</v>
      </c>
      <c r="AR20" s="162">
        <v>1</v>
      </c>
      <c r="AS20" s="162">
        <v>1</v>
      </c>
      <c r="AT20" s="162">
        <v>1</v>
      </c>
      <c r="AU20" s="162">
        <v>1</v>
      </c>
      <c r="AY20" s="283" t="s">
        <v>199</v>
      </c>
      <c r="AZ20" s="283" t="s">
        <v>200</v>
      </c>
      <c r="BA20" s="41" t="s">
        <v>201</v>
      </c>
      <c r="BB20" s="43"/>
      <c r="BC20" s="43"/>
      <c r="BD20" s="54"/>
      <c r="BF20" s="283" t="s">
        <v>199</v>
      </c>
      <c r="BG20" s="283" t="s">
        <v>200</v>
      </c>
      <c r="BH20" s="43"/>
      <c r="BI20" s="43"/>
      <c r="IR20" s="41" t="s">
        <v>71</v>
      </c>
      <c r="IS20" s="41" t="s">
        <v>195</v>
      </c>
      <c r="IT20" s="43" t="s">
        <v>196</v>
      </c>
      <c r="IU20" s="17" t="s">
        <v>197</v>
      </c>
    </row>
    <row r="21" spans="1:255" s="17" customFormat="1">
      <c r="A21" s="89" t="str">
        <f>Tri_Incurred_CCounts_Attror!A12</f>
        <v>1999 Q1</v>
      </c>
      <c r="B21" s="89" t="str">
        <f t="shared" ref="B21:B80" si="0">IF(MATCH(A21,$A$21:$A$100)&gt;AP_FSR,A21,LastFSR)</f>
        <v>2014 Q1</v>
      </c>
      <c r="C21" s="208">
        <f>INDEX(Tri_Incurred_CCounts_Attror!$B12:$CC12,1,MATCH(B21,$A$21:$A$100)-$P21)</f>
        <v>53</v>
      </c>
      <c r="D21" s="208">
        <f>INDEX(Tri_Incurred_CCounts_Attror!$B12:$CC12,1,Tot_Acc_Per-$P21)</f>
        <v>53</v>
      </c>
      <c r="E21" s="87">
        <f t="shared" ref="E21:E52" si="1">D21-C21</f>
        <v>0</v>
      </c>
      <c r="F21" s="87">
        <f>IF(AI21-FSR_M&gt;0,VLOOKUP((MATCH(LastFSR,$A$21:$A$100,1)-MATCH(A21,$A$21:$A$100,1))*3+3,$AI$21:$AU$100,5+MATCH(FSR_M,AN$16:$AU$16),0),VLOOKUP(3,$AI$21:$AU$100,5+MATCH((MATCH($D$16,$A$21:$A$100,1)-MATCH($A21,$A$21:$A$100,1))*3,$AN$16:$AU$16,1),0))*M21</f>
        <v>0</v>
      </c>
      <c r="G21" s="87">
        <f t="shared" ref="G21:G52" si="2">E21-F21</f>
        <v>0</v>
      </c>
      <c r="H21" s="88">
        <f t="shared" ref="H21:H68" si="3">IF(F21=0,0,E21/F21)</f>
        <v>0</v>
      </c>
      <c r="J21" s="89" t="str">
        <f t="shared" ref="J21:J52" si="4">A21</f>
        <v>1999 Q1</v>
      </c>
      <c r="K21" s="87">
        <f t="shared" ref="K21:K52" si="5">D21</f>
        <v>53</v>
      </c>
      <c r="L21" s="87">
        <f t="shared" ref="L21:L52" si="6">IF(ISERROR(M21),"",K21/AK21)</f>
        <v>53</v>
      </c>
      <c r="M21" s="279">
        <f t="shared" ref="M21:M52" si="7">C21/VLOOKUP(IF((AI21-FSR_M)&gt;0,AI21-FSR_M,3),$AI$21:$AL$100,3,0)</f>
        <v>53</v>
      </c>
      <c r="N21" s="87">
        <f t="shared" ref="N21:N52" si="8">L21-M21</f>
        <v>0</v>
      </c>
      <c r="O21" s="88">
        <f t="shared" ref="O21:O52" si="9">IF(N21=0,0,N21/M21)</f>
        <v>0</v>
      </c>
      <c r="P21" s="172">
        <v>0</v>
      </c>
      <c r="Q21" s="289"/>
      <c r="R21" s="60"/>
      <c r="S21" s="20"/>
      <c r="T21" s="20"/>
      <c r="U21" s="20"/>
      <c r="V21" s="20"/>
      <c r="W21" s="20"/>
      <c r="X21" s="20"/>
      <c r="Y21" s="20"/>
      <c r="Z21" s="20"/>
      <c r="AA21" s="61"/>
      <c r="AG21" s="193"/>
      <c r="AI21" s="89">
        <f>Tot_Acc_Per*3</f>
        <v>186</v>
      </c>
      <c r="AJ21" s="121">
        <f>VLOOKUP(AI21,'User Entries'!$A$78:$E$157,5,0)</f>
        <v>1</v>
      </c>
      <c r="AK21" s="88">
        <f t="shared" ref="AK21:AK52" si="10">1/AJ21</f>
        <v>1</v>
      </c>
      <c r="AL21" s="121">
        <f>AJ21</f>
        <v>1</v>
      </c>
      <c r="AN21" s="163">
        <f>AN20-AK21</f>
        <v>0</v>
      </c>
      <c r="AO21" s="163">
        <f>AO20-AK21</f>
        <v>0</v>
      </c>
      <c r="AP21" s="163">
        <f>AP20-AK21</f>
        <v>0</v>
      </c>
      <c r="AQ21" s="163">
        <f>$AQ$20-$AK21</f>
        <v>0</v>
      </c>
      <c r="AR21" s="163">
        <f>$AR$20-$AK21</f>
        <v>0</v>
      </c>
      <c r="AS21" s="163">
        <f>$AS$20-$AK21</f>
        <v>0</v>
      </c>
      <c r="AT21" s="163">
        <f>$AT$20-$AK21</f>
        <v>0</v>
      </c>
      <c r="AU21" s="163">
        <f>$AU$20-$AK21</f>
        <v>0</v>
      </c>
      <c r="AX21" s="89" t="str">
        <f t="shared" ref="AX21:AX52" si="11">IF(ISERROR(A22),"",INDEX($A$21:$A$100,Tot_Acc_Per-P21-1,1))</f>
        <v>2014 Q1</v>
      </c>
      <c r="AY21" s="286">
        <f t="shared" ref="AY21:AY52" si="12">VLOOKUP(AX21,$BE$21:$BG$100,2,0)</f>
        <v>1.0424176995793601</v>
      </c>
      <c r="AZ21" s="287">
        <f t="shared" ref="AZ21:AZ52" si="13">VLOOKUP(AX21,$BE$21:$BG$100,3,0)</f>
        <v>1.0116488256188638</v>
      </c>
      <c r="BA21" s="287">
        <v>1</v>
      </c>
      <c r="BB21" s="287"/>
      <c r="BC21" s="287"/>
      <c r="BD21" s="54"/>
      <c r="BE21" s="287" t="str">
        <f t="shared" ref="BE21:BE52" si="14">A21</f>
        <v>1999 Q1</v>
      </c>
      <c r="BF21" s="287">
        <f t="shared" ref="BF21:BF52" si="15">D21/M21</f>
        <v>1</v>
      </c>
      <c r="BG21" s="287">
        <f t="shared" ref="BG21:BG52" si="16">(C21+F21)/M21</f>
        <v>1</v>
      </c>
      <c r="BH21" s="287"/>
      <c r="BI21" s="287"/>
      <c r="IR21" s="49" t="str">
        <f>LEFT(IT21,4)</f>
        <v>2014</v>
      </c>
      <c r="IS21" s="49" t="str">
        <f>RIGHT(IT21,1)</f>
        <v>1</v>
      </c>
      <c r="IT21" s="49" t="str">
        <f>LastFSR</f>
        <v>2014 Q1</v>
      </c>
      <c r="IU21" s="17">
        <v>1</v>
      </c>
    </row>
    <row r="22" spans="1:255" s="17" customFormat="1">
      <c r="A22" s="89" t="str">
        <f>Tri_Incurred_CCounts_Attror!A13</f>
        <v>1999 Q2</v>
      </c>
      <c r="B22" s="89" t="str">
        <f t="shared" si="0"/>
        <v>2014 Q1</v>
      </c>
      <c r="C22" s="208">
        <f>INDEX(Tri_Incurred_CCounts_Attror!$B13:$CC13,1,MATCH(B22,$A$21:$A$100)-$P22)</f>
        <v>76</v>
      </c>
      <c r="D22" s="208">
        <f>INDEX(Tri_Incurred_CCounts_Attror!$B13:$CC13,1,Tot_Acc_Per-$P22)</f>
        <v>75</v>
      </c>
      <c r="E22" s="87">
        <f t="shared" si="1"/>
        <v>-1</v>
      </c>
      <c r="F22" s="87">
        <f>IF(AI22-FSR_M&gt;0,VLOOKUP((MATCH(LastFSR,$A$21:$A$100,1)-MATCH(A22,$A$21:$A$100,1))*3+3,$AI$21:$AU$100,5+MATCH(FSR_M,AN$16:$AU$16),0),VLOOKUP(3,$AI$21:$AU$100,5+MATCH((MATCH($D$16,$A$21:$A$100,1)-MATCH($A22,$A$21:$A$100,1))*3,$AN$16:$AU$16,1),0))*M22</f>
        <v>0</v>
      </c>
      <c r="G22" s="87">
        <f t="shared" si="2"/>
        <v>-1</v>
      </c>
      <c r="H22" s="88">
        <f t="shared" si="3"/>
        <v>0</v>
      </c>
      <c r="J22" s="89" t="str">
        <f t="shared" si="4"/>
        <v>1999 Q2</v>
      </c>
      <c r="K22" s="87">
        <f t="shared" si="5"/>
        <v>75</v>
      </c>
      <c r="L22" s="87">
        <f t="shared" si="6"/>
        <v>75</v>
      </c>
      <c r="M22" s="279">
        <f t="shared" si="7"/>
        <v>76</v>
      </c>
      <c r="N22" s="87">
        <f t="shared" si="8"/>
        <v>-1</v>
      </c>
      <c r="O22" s="88">
        <f t="shared" si="9"/>
        <v>-1.3157894736842105E-2</v>
      </c>
      <c r="P22" s="172">
        <f t="shared" ref="P22:P53" si="17">P21+1</f>
        <v>1</v>
      </c>
      <c r="Q22" s="289"/>
      <c r="R22" s="60"/>
      <c r="S22" s="20"/>
      <c r="T22" s="20"/>
      <c r="U22" s="20"/>
      <c r="V22" s="20"/>
      <c r="W22" s="20"/>
      <c r="X22" s="20"/>
      <c r="Y22" s="20"/>
      <c r="Z22" s="20"/>
      <c r="AA22" s="61"/>
      <c r="AG22" s="193"/>
      <c r="AI22" s="89">
        <f t="shared" ref="AI22:AI53" si="18">AI21-3</f>
        <v>183</v>
      </c>
      <c r="AJ22" s="121">
        <f>VLOOKUP(AI22,'User Entries'!$A$78:$E$157,5,0)</f>
        <v>1</v>
      </c>
      <c r="AK22" s="88">
        <f t="shared" si="10"/>
        <v>1</v>
      </c>
      <c r="AL22" s="121">
        <f t="shared" ref="AL22:AL53" si="19">AJ22/AJ21</f>
        <v>1</v>
      </c>
      <c r="AN22" s="163">
        <f t="shared" ref="AN22:AN53" si="20">AK21-AK22</f>
        <v>0</v>
      </c>
      <c r="AO22" s="163">
        <f>AN20-AK22</f>
        <v>0</v>
      </c>
      <c r="AP22" s="163">
        <f>AO20-AK22</f>
        <v>0</v>
      </c>
      <c r="AQ22" s="163">
        <f>$AP$20-$AK22</f>
        <v>0</v>
      </c>
      <c r="AR22" s="163">
        <f>$AQ$20-$AK22</f>
        <v>0</v>
      </c>
      <c r="AS22" s="163">
        <f>$AR$20-$AK22</f>
        <v>0</v>
      </c>
      <c r="AT22" s="163">
        <f>$AS$20-$AK22</f>
        <v>0</v>
      </c>
      <c r="AU22" s="163">
        <f>$AT$20-$AK22</f>
        <v>0</v>
      </c>
      <c r="AX22" s="89" t="str">
        <f t="shared" si="11"/>
        <v>2013 Q4</v>
      </c>
      <c r="AY22" s="286">
        <f t="shared" si="12"/>
        <v>1.0116488256188638</v>
      </c>
      <c r="AZ22" s="287">
        <f t="shared" si="13"/>
        <v>1.0149774682536308</v>
      </c>
      <c r="BA22" s="287">
        <v>1</v>
      </c>
      <c r="BB22" s="287"/>
      <c r="BC22" s="287"/>
      <c r="BD22" s="54"/>
      <c r="BE22" s="287" t="str">
        <f t="shared" si="14"/>
        <v>1999 Q2</v>
      </c>
      <c r="BF22" s="287">
        <f t="shared" si="15"/>
        <v>0.98684210526315785</v>
      </c>
      <c r="BG22" s="287">
        <f t="shared" si="16"/>
        <v>1</v>
      </c>
      <c r="BH22" s="287"/>
      <c r="BI22" s="287"/>
      <c r="IR22" s="49" t="str">
        <f t="shared" ref="IR22:IR29" si="21">IF(IS22=1,IR21+1,IR21)</f>
        <v>2014</v>
      </c>
      <c r="IS22" s="49">
        <f t="shared" ref="IS22:IS29" si="22">IF(IS21=4,1,IS21+1)</f>
        <v>2</v>
      </c>
      <c r="IT22" s="49" t="str">
        <f t="shared" ref="IT22:IT29" si="23">IR22&amp;" Q"&amp;IS22</f>
        <v>2014 Q2</v>
      </c>
      <c r="IU22" s="17">
        <f t="shared" ref="IU22:IU28" si="24">IU21+1</f>
        <v>2</v>
      </c>
    </row>
    <row r="23" spans="1:255" s="17" customFormat="1">
      <c r="A23" s="89" t="str">
        <f>Tri_Incurred_CCounts_Attror!A14</f>
        <v>1999 Q3</v>
      </c>
      <c r="B23" s="89" t="str">
        <f t="shared" si="0"/>
        <v>2014 Q1</v>
      </c>
      <c r="C23" s="208">
        <f>INDEX(Tri_Incurred_CCounts_Attror!$B14:$CC14,1,MATCH(B23,$A$21:$A$100)-$P23)</f>
        <v>84</v>
      </c>
      <c r="D23" s="208">
        <f>INDEX(Tri_Incurred_CCounts_Attror!$B14:$CC14,1,Tot_Acc_Per-$P23)</f>
        <v>84</v>
      </c>
      <c r="E23" s="87">
        <f t="shared" si="1"/>
        <v>0</v>
      </c>
      <c r="F23" s="87">
        <f>IF(AI23-FSR_M&gt;0,VLOOKUP((MATCH(LastFSR,$A$21:$A$100,1)-MATCH(A23,$A$21:$A$100,1))*3+3,$AI$21:$AU$100,5+MATCH(FSR_M,AN$16:$AU$16),0),VLOOKUP(3,$AI$21:$AU$100,5+MATCH((MATCH($D$16,$A$21:$A$100,1)-MATCH($A23,$A$21:$A$100,1))*3,$AN$16:$AU$16,1),0))*M23</f>
        <v>0</v>
      </c>
      <c r="G23" s="87">
        <f t="shared" si="2"/>
        <v>0</v>
      </c>
      <c r="H23" s="88">
        <f t="shared" si="3"/>
        <v>0</v>
      </c>
      <c r="J23" s="89" t="str">
        <f t="shared" si="4"/>
        <v>1999 Q3</v>
      </c>
      <c r="K23" s="87">
        <f t="shared" si="5"/>
        <v>84</v>
      </c>
      <c r="L23" s="87">
        <f t="shared" si="6"/>
        <v>84</v>
      </c>
      <c r="M23" s="279">
        <f t="shared" si="7"/>
        <v>84</v>
      </c>
      <c r="N23" s="87">
        <f t="shared" si="8"/>
        <v>0</v>
      </c>
      <c r="O23" s="88">
        <f t="shared" si="9"/>
        <v>0</v>
      </c>
      <c r="P23" s="172">
        <f t="shared" si="17"/>
        <v>2</v>
      </c>
      <c r="Q23" s="289"/>
      <c r="R23" s="60"/>
      <c r="S23" s="20"/>
      <c r="T23" s="20"/>
      <c r="U23" s="20"/>
      <c r="V23" s="20"/>
      <c r="W23" s="20"/>
      <c r="X23" s="20"/>
      <c r="Y23" s="20"/>
      <c r="Z23" s="20"/>
      <c r="AA23" s="61"/>
      <c r="AG23" s="193"/>
      <c r="AI23" s="89">
        <f t="shared" si="18"/>
        <v>180</v>
      </c>
      <c r="AJ23" s="121">
        <f>VLOOKUP(AI23,'User Entries'!$A$78:$E$157,5,0)</f>
        <v>1</v>
      </c>
      <c r="AK23" s="88">
        <f t="shared" si="10"/>
        <v>1</v>
      </c>
      <c r="AL23" s="121">
        <f t="shared" si="19"/>
        <v>1</v>
      </c>
      <c r="AN23" s="163">
        <f t="shared" si="20"/>
        <v>0</v>
      </c>
      <c r="AO23" s="163">
        <f t="shared" ref="AO23:AO54" si="25">AK21-AK23</f>
        <v>0</v>
      </c>
      <c r="AP23" s="163">
        <f>$AN$20-$AK23</f>
        <v>0</v>
      </c>
      <c r="AQ23" s="163">
        <f>$AO$20-$AK23</f>
        <v>0</v>
      </c>
      <c r="AR23" s="163">
        <f>$AP$20-$AK23</f>
        <v>0</v>
      </c>
      <c r="AS23" s="163">
        <f>$AQ$20-$AK23</f>
        <v>0</v>
      </c>
      <c r="AT23" s="163">
        <f>$AR$20-$AK23</f>
        <v>0</v>
      </c>
      <c r="AU23" s="163">
        <f>$AS$20-$AK23</f>
        <v>0</v>
      </c>
      <c r="AX23" s="89" t="str">
        <f t="shared" si="11"/>
        <v>2013 Q3</v>
      </c>
      <c r="AY23" s="286">
        <f t="shared" si="12"/>
        <v>0.99426364237090359</v>
      </c>
      <c r="AZ23" s="287">
        <f t="shared" si="13"/>
        <v>1.0149774682536308</v>
      </c>
      <c r="BA23" s="287">
        <v>1</v>
      </c>
      <c r="BB23" s="287"/>
      <c r="BC23" s="287"/>
      <c r="BD23" s="54"/>
      <c r="BE23" s="287" t="str">
        <f t="shared" si="14"/>
        <v>1999 Q3</v>
      </c>
      <c r="BF23" s="287">
        <f t="shared" si="15"/>
        <v>1</v>
      </c>
      <c r="BG23" s="287">
        <f t="shared" si="16"/>
        <v>1</v>
      </c>
      <c r="BH23" s="287"/>
      <c r="BI23" s="287"/>
      <c r="IR23" s="49" t="str">
        <f t="shared" si="21"/>
        <v>2014</v>
      </c>
      <c r="IS23" s="49">
        <f t="shared" si="22"/>
        <v>3</v>
      </c>
      <c r="IT23" s="49" t="str">
        <f t="shared" si="23"/>
        <v>2014 Q3</v>
      </c>
      <c r="IU23" s="17">
        <f t="shared" si="24"/>
        <v>3</v>
      </c>
    </row>
    <row r="24" spans="1:255" s="17" customFormat="1">
      <c r="A24" s="89" t="str">
        <f>Tri_Incurred_CCounts_Attror!A15</f>
        <v>1999 Q4</v>
      </c>
      <c r="B24" s="89" t="str">
        <f t="shared" si="0"/>
        <v>2014 Q1</v>
      </c>
      <c r="C24" s="208">
        <f>INDEX(Tri_Incurred_CCounts_Attror!$B15:$CC15,1,MATCH(B24,$A$21:$A$100)-$P24)</f>
        <v>93</v>
      </c>
      <c r="D24" s="208">
        <f>INDEX(Tri_Incurred_CCounts_Attror!$B15:$CC15,1,Tot_Acc_Per-$P24)</f>
        <v>93</v>
      </c>
      <c r="E24" s="87">
        <f t="shared" si="1"/>
        <v>0</v>
      </c>
      <c r="F24" s="87">
        <f>IF(AI24-FSR_M&gt;0,VLOOKUP((MATCH(LastFSR,$A$21:$A$100,1)-MATCH(A24,$A$21:$A$100,1))*3+3,$AI$21:$AU$100,5+MATCH(FSR_M,AN$16:$AU$16),0),VLOOKUP(3,$AI$21:$AU$100,5+MATCH((MATCH($D$16,$A$21:$A$100,1)-MATCH($A24,$A$21:$A$100,1))*3,$AN$16:$AU$16,1),0))*M24</f>
        <v>0</v>
      </c>
      <c r="G24" s="87">
        <f t="shared" si="2"/>
        <v>0</v>
      </c>
      <c r="H24" s="88">
        <f t="shared" si="3"/>
        <v>0</v>
      </c>
      <c r="J24" s="89" t="str">
        <f t="shared" si="4"/>
        <v>1999 Q4</v>
      </c>
      <c r="K24" s="87">
        <f t="shared" si="5"/>
        <v>93</v>
      </c>
      <c r="L24" s="87">
        <f t="shared" si="6"/>
        <v>93</v>
      </c>
      <c r="M24" s="279">
        <f t="shared" si="7"/>
        <v>93</v>
      </c>
      <c r="N24" s="87">
        <f t="shared" si="8"/>
        <v>0</v>
      </c>
      <c r="O24" s="88">
        <f t="shared" si="9"/>
        <v>0</v>
      </c>
      <c r="P24" s="172">
        <f t="shared" si="17"/>
        <v>3</v>
      </c>
      <c r="Q24" s="289"/>
      <c r="R24" s="60"/>
      <c r="S24" s="20"/>
      <c r="T24" s="20"/>
      <c r="U24" s="20"/>
      <c r="V24" s="20"/>
      <c r="W24" s="20"/>
      <c r="X24" s="20"/>
      <c r="Y24" s="20"/>
      <c r="Z24" s="20"/>
      <c r="AA24" s="61"/>
      <c r="AG24" s="193"/>
      <c r="AI24" s="89">
        <f t="shared" si="18"/>
        <v>177</v>
      </c>
      <c r="AJ24" s="121">
        <f>VLOOKUP(AI24,'User Entries'!$A$78:$E$157,5,0)</f>
        <v>1</v>
      </c>
      <c r="AK24" s="88">
        <f t="shared" si="10"/>
        <v>1</v>
      </c>
      <c r="AL24" s="121">
        <f t="shared" si="19"/>
        <v>1</v>
      </c>
      <c r="AN24" s="163">
        <f t="shared" si="20"/>
        <v>0</v>
      </c>
      <c r="AO24" s="163">
        <f t="shared" si="25"/>
        <v>0</v>
      </c>
      <c r="AP24" s="163">
        <f t="shared" ref="AP24:AP55" si="26">AK21-AK24</f>
        <v>0</v>
      </c>
      <c r="AQ24" s="163">
        <f>$AN$20-$AK24</f>
        <v>0</v>
      </c>
      <c r="AR24" s="163">
        <f>$AO$20-$AK24</f>
        <v>0</v>
      </c>
      <c r="AS24" s="163">
        <f>$AP$20-$AK24</f>
        <v>0</v>
      </c>
      <c r="AT24" s="163">
        <f>$AQ$20-$AK24</f>
        <v>0</v>
      </c>
      <c r="AU24" s="163">
        <f>$AR$20-$AK24</f>
        <v>0</v>
      </c>
      <c r="AX24" s="89" t="str">
        <f t="shared" si="11"/>
        <v>2013 Q2</v>
      </c>
      <c r="AY24" s="286">
        <f t="shared" si="12"/>
        <v>1.014977468253631</v>
      </c>
      <c r="AZ24" s="287">
        <f t="shared" si="13"/>
        <v>0.98557583616631639</v>
      </c>
      <c r="BA24" s="287">
        <v>1</v>
      </c>
      <c r="BB24" s="287"/>
      <c r="BC24" s="287"/>
      <c r="BD24" s="54"/>
      <c r="BE24" s="287" t="str">
        <f t="shared" si="14"/>
        <v>1999 Q4</v>
      </c>
      <c r="BF24" s="287">
        <f t="shared" si="15"/>
        <v>1</v>
      </c>
      <c r="BG24" s="287">
        <f t="shared" si="16"/>
        <v>1</v>
      </c>
      <c r="BH24" s="287"/>
      <c r="BI24" s="287"/>
      <c r="IR24" s="49" t="str">
        <f t="shared" si="21"/>
        <v>2014</v>
      </c>
      <c r="IS24" s="49">
        <f t="shared" si="22"/>
        <v>4</v>
      </c>
      <c r="IT24" s="49" t="str">
        <f t="shared" si="23"/>
        <v>2014 Q4</v>
      </c>
      <c r="IU24" s="17">
        <f t="shared" si="24"/>
        <v>4</v>
      </c>
    </row>
    <row r="25" spans="1:255" s="17" customFormat="1">
      <c r="A25" s="89" t="str">
        <f>Tri_Incurred_CCounts_Attror!A16</f>
        <v>2000 Q1</v>
      </c>
      <c r="B25" s="89" t="str">
        <f t="shared" si="0"/>
        <v>2014 Q1</v>
      </c>
      <c r="C25" s="208">
        <f>INDEX(Tri_Incurred_CCounts_Attror!$B16:$CC16,1,MATCH(B25,$A$21:$A$100)-$P25)</f>
        <v>71</v>
      </c>
      <c r="D25" s="208">
        <f>INDEX(Tri_Incurred_CCounts_Attror!$B16:$CC16,1,Tot_Acc_Per-$P25)</f>
        <v>70</v>
      </c>
      <c r="E25" s="87">
        <f t="shared" si="1"/>
        <v>-1</v>
      </c>
      <c r="F25" s="87">
        <f>IF(AI25-FSR_M&gt;0,VLOOKUP((MATCH(LastFSR,$A$21:$A$100,1)-MATCH(A25,$A$21:$A$100,1))*3+3,$AI$21:$AU$100,5+MATCH(FSR_M,AN$16:$AU$16),0),VLOOKUP(3,$AI$21:$AU$100,5+MATCH((MATCH($D$16,$A$21:$A$100,1)-MATCH($A25,$A$21:$A$100,1))*3,$AN$16:$AU$16,1),0))*M25</f>
        <v>0</v>
      </c>
      <c r="G25" s="87">
        <f t="shared" si="2"/>
        <v>-1</v>
      </c>
      <c r="H25" s="88">
        <f t="shared" si="3"/>
        <v>0</v>
      </c>
      <c r="J25" s="89" t="str">
        <f t="shared" si="4"/>
        <v>2000 Q1</v>
      </c>
      <c r="K25" s="87">
        <f t="shared" si="5"/>
        <v>70</v>
      </c>
      <c r="L25" s="87">
        <f t="shared" si="6"/>
        <v>70</v>
      </c>
      <c r="M25" s="279">
        <f t="shared" si="7"/>
        <v>71</v>
      </c>
      <c r="N25" s="87">
        <f t="shared" si="8"/>
        <v>-1</v>
      </c>
      <c r="O25" s="88">
        <f t="shared" si="9"/>
        <v>-1.4084507042253521E-2</v>
      </c>
      <c r="P25" s="172">
        <f t="shared" si="17"/>
        <v>4</v>
      </c>
      <c r="Q25" s="289"/>
      <c r="R25" s="83"/>
      <c r="S25" s="84"/>
      <c r="T25" s="84"/>
      <c r="U25" s="84"/>
      <c r="V25" s="84"/>
      <c r="W25" s="84"/>
      <c r="X25" s="84"/>
      <c r="Y25" s="84"/>
      <c r="Z25" s="84"/>
      <c r="AA25" s="85"/>
      <c r="AG25" s="193"/>
      <c r="AI25" s="89">
        <f t="shared" si="18"/>
        <v>174</v>
      </c>
      <c r="AJ25" s="121">
        <f>VLOOKUP(AI25,'User Entries'!$A$78:$E$157,5,0)</f>
        <v>1</v>
      </c>
      <c r="AK25" s="88">
        <f t="shared" si="10"/>
        <v>1</v>
      </c>
      <c r="AL25" s="121">
        <f t="shared" si="19"/>
        <v>1</v>
      </c>
      <c r="AN25" s="163">
        <f t="shared" si="20"/>
        <v>0</v>
      </c>
      <c r="AO25" s="163">
        <f t="shared" si="25"/>
        <v>0</v>
      </c>
      <c r="AP25" s="163">
        <f t="shared" si="26"/>
        <v>0</v>
      </c>
      <c r="AQ25" s="163">
        <f t="shared" ref="AQ25:AQ40" si="27">AK21-AK25</f>
        <v>0</v>
      </c>
      <c r="AR25" s="163">
        <f>$AN$20-$AK25</f>
        <v>0</v>
      </c>
      <c r="AS25" s="163">
        <f>$AO$20-$AK25</f>
        <v>0</v>
      </c>
      <c r="AT25" s="163">
        <f>$AP$20-$AK25</f>
        <v>0</v>
      </c>
      <c r="AU25" s="163">
        <f>$AQ$20-$AK25</f>
        <v>0</v>
      </c>
      <c r="AX25" s="89" t="str">
        <f t="shared" si="11"/>
        <v>2013 Q1</v>
      </c>
      <c r="AY25" s="286">
        <f t="shared" si="12"/>
        <v>0.96210974482902323</v>
      </c>
      <c r="AZ25" s="287">
        <f t="shared" si="13"/>
        <v>1.0030357255541833</v>
      </c>
      <c r="BA25" s="287">
        <v>1</v>
      </c>
      <c r="BB25" s="287"/>
      <c r="BC25" s="287"/>
      <c r="BD25" s="54"/>
      <c r="BE25" s="287" t="str">
        <f t="shared" si="14"/>
        <v>2000 Q1</v>
      </c>
      <c r="BF25" s="287">
        <f t="shared" si="15"/>
        <v>0.9859154929577465</v>
      </c>
      <c r="BG25" s="287">
        <f t="shared" si="16"/>
        <v>1</v>
      </c>
      <c r="BH25" s="287"/>
      <c r="BI25" s="287"/>
      <c r="IR25" s="49">
        <f t="shared" si="21"/>
        <v>2015</v>
      </c>
      <c r="IS25" s="49">
        <f t="shared" si="22"/>
        <v>1</v>
      </c>
      <c r="IT25" s="49" t="str">
        <f t="shared" si="23"/>
        <v>2015 Q1</v>
      </c>
      <c r="IU25" s="17">
        <f t="shared" si="24"/>
        <v>5</v>
      </c>
    </row>
    <row r="26" spans="1:255" s="17" customFormat="1">
      <c r="A26" s="89" t="str">
        <f>Tri_Incurred_CCounts_Attror!A17</f>
        <v>2000 Q2</v>
      </c>
      <c r="B26" s="89" t="str">
        <f t="shared" si="0"/>
        <v>2014 Q1</v>
      </c>
      <c r="C26" s="208">
        <f>INDEX(Tri_Incurred_CCounts_Attror!$B17:$CC17,1,MATCH(B26,$A$21:$A$100)-$P26)</f>
        <v>96</v>
      </c>
      <c r="D26" s="208">
        <f>INDEX(Tri_Incurred_CCounts_Attror!$B17:$CC17,1,Tot_Acc_Per-$P26)</f>
        <v>96</v>
      </c>
      <c r="E26" s="87">
        <f t="shared" si="1"/>
        <v>0</v>
      </c>
      <c r="F26" s="87">
        <f>IF(AI26-FSR_M&gt;0,VLOOKUP((MATCH(LastFSR,$A$21:$A$100,1)-MATCH(A26,$A$21:$A$100,1))*3+3,$AI$21:$AU$100,5+MATCH(FSR_M,AN$16:$AU$16),0),VLOOKUP(3,$AI$21:$AU$100,5+MATCH((MATCH($D$16,$A$21:$A$100,1)-MATCH($A26,$A$21:$A$100,1))*3,$AN$16:$AU$16,1),0))*M26</f>
        <v>0</v>
      </c>
      <c r="G26" s="87">
        <f t="shared" si="2"/>
        <v>0</v>
      </c>
      <c r="H26" s="88">
        <f t="shared" si="3"/>
        <v>0</v>
      </c>
      <c r="J26" s="89" t="str">
        <f t="shared" si="4"/>
        <v>2000 Q2</v>
      </c>
      <c r="K26" s="87">
        <f t="shared" si="5"/>
        <v>96</v>
      </c>
      <c r="L26" s="87">
        <f t="shared" si="6"/>
        <v>96</v>
      </c>
      <c r="M26" s="279">
        <f t="shared" si="7"/>
        <v>96</v>
      </c>
      <c r="N26" s="87">
        <f t="shared" si="8"/>
        <v>0</v>
      </c>
      <c r="O26" s="88">
        <f t="shared" si="9"/>
        <v>0</v>
      </c>
      <c r="P26" s="172">
        <f t="shared" si="17"/>
        <v>5</v>
      </c>
      <c r="Q26" s="289"/>
      <c r="R26" s="60"/>
      <c r="S26" s="20"/>
      <c r="T26" s="20"/>
      <c r="U26" s="20"/>
      <c r="V26" s="20"/>
      <c r="W26" s="20"/>
      <c r="X26" s="20"/>
      <c r="Y26" s="20"/>
      <c r="Z26" s="20"/>
      <c r="AA26" s="61"/>
      <c r="AG26" s="193"/>
      <c r="AI26" s="89">
        <f t="shared" si="18"/>
        <v>171</v>
      </c>
      <c r="AJ26" s="121">
        <f>VLOOKUP(AI26,'User Entries'!$A$78:$E$157,5,0)</f>
        <v>1</v>
      </c>
      <c r="AK26" s="88">
        <f t="shared" si="10"/>
        <v>1</v>
      </c>
      <c r="AL26" s="121">
        <f t="shared" si="19"/>
        <v>1</v>
      </c>
      <c r="AN26" s="163">
        <f t="shared" si="20"/>
        <v>0</v>
      </c>
      <c r="AO26" s="163">
        <f t="shared" si="25"/>
        <v>0</v>
      </c>
      <c r="AP26" s="163">
        <f t="shared" si="26"/>
        <v>0</v>
      </c>
      <c r="AQ26" s="163">
        <f t="shared" si="27"/>
        <v>0</v>
      </c>
      <c r="AR26" s="163">
        <f t="shared" ref="AR26:AR57" si="28">$AK21-$AK26</f>
        <v>0</v>
      </c>
      <c r="AS26" s="163">
        <f>$AN$20-$AK26</f>
        <v>0</v>
      </c>
      <c r="AT26" s="163">
        <f>$AO$20-$AK26</f>
        <v>0</v>
      </c>
      <c r="AU26" s="163">
        <f>$AP$20-$AK26</f>
        <v>0</v>
      </c>
      <c r="AX26" s="89" t="str">
        <f t="shared" si="11"/>
        <v>2012 Q4</v>
      </c>
      <c r="AY26" s="286">
        <f t="shared" si="12"/>
        <v>0.95224910653878159</v>
      </c>
      <c r="AZ26" s="287">
        <f t="shared" si="13"/>
        <v>0.99989141293489125</v>
      </c>
      <c r="BA26" s="287">
        <v>1</v>
      </c>
      <c r="BB26" s="287"/>
      <c r="BC26" s="287"/>
      <c r="BD26" s="54"/>
      <c r="BE26" s="287" t="str">
        <f t="shared" si="14"/>
        <v>2000 Q2</v>
      </c>
      <c r="BF26" s="287">
        <f t="shared" si="15"/>
        <v>1</v>
      </c>
      <c r="BG26" s="287">
        <f t="shared" si="16"/>
        <v>1</v>
      </c>
      <c r="BH26" s="287"/>
      <c r="BI26" s="287"/>
      <c r="IR26" s="49">
        <f t="shared" si="21"/>
        <v>2015</v>
      </c>
      <c r="IS26" s="49">
        <f t="shared" si="22"/>
        <v>2</v>
      </c>
      <c r="IT26" s="49" t="str">
        <f t="shared" si="23"/>
        <v>2015 Q2</v>
      </c>
      <c r="IU26" s="17">
        <f t="shared" si="24"/>
        <v>6</v>
      </c>
    </row>
    <row r="27" spans="1:255" s="17" customFormat="1">
      <c r="A27" s="89" t="str">
        <f>Tri_Incurred_CCounts_Attror!A18</f>
        <v>2000 Q3</v>
      </c>
      <c r="B27" s="89" t="str">
        <f t="shared" si="0"/>
        <v>2014 Q1</v>
      </c>
      <c r="C27" s="208">
        <f>INDEX(Tri_Incurred_CCounts_Attror!$B18:$CC18,1,MATCH(B27,$A$21:$A$100)-$P27)</f>
        <v>86</v>
      </c>
      <c r="D27" s="208">
        <f>INDEX(Tri_Incurred_CCounts_Attror!$B18:$CC18,1,Tot_Acc_Per-$P27)</f>
        <v>86</v>
      </c>
      <c r="E27" s="87">
        <f t="shared" si="1"/>
        <v>0</v>
      </c>
      <c r="F27" s="87">
        <f>IF(AI27-FSR_M&gt;0,VLOOKUP((MATCH(LastFSR,$A$21:$A$100,1)-MATCH(A27,$A$21:$A$100,1))*3+3,$AI$21:$AU$100,5+MATCH(FSR_M,AN$16:$AU$16),0),VLOOKUP(3,$AI$21:$AU$100,5+MATCH((MATCH($D$16,$A$21:$A$100,1)-MATCH($A27,$A$21:$A$100,1))*3,$AN$16:$AU$16,1),0))*M27</f>
        <v>0</v>
      </c>
      <c r="G27" s="87">
        <f t="shared" si="2"/>
        <v>0</v>
      </c>
      <c r="H27" s="88">
        <f t="shared" si="3"/>
        <v>0</v>
      </c>
      <c r="J27" s="89" t="str">
        <f t="shared" si="4"/>
        <v>2000 Q3</v>
      </c>
      <c r="K27" s="87">
        <f t="shared" si="5"/>
        <v>86</v>
      </c>
      <c r="L27" s="87">
        <f t="shared" si="6"/>
        <v>86</v>
      </c>
      <c r="M27" s="279">
        <f t="shared" si="7"/>
        <v>86</v>
      </c>
      <c r="N27" s="87">
        <f t="shared" si="8"/>
        <v>0</v>
      </c>
      <c r="O27" s="88">
        <f t="shared" si="9"/>
        <v>0</v>
      </c>
      <c r="P27" s="172">
        <f t="shared" si="17"/>
        <v>6</v>
      </c>
      <c r="Q27" s="289"/>
      <c r="R27" s="91"/>
      <c r="S27" s="92"/>
      <c r="T27" s="20"/>
      <c r="U27" s="20"/>
      <c r="V27" s="20"/>
      <c r="W27" s="20"/>
      <c r="X27" s="20"/>
      <c r="Y27" s="20"/>
      <c r="Z27" s="20"/>
      <c r="AA27" s="61"/>
      <c r="AG27" s="193"/>
      <c r="AI27" s="89">
        <f t="shared" si="18"/>
        <v>168</v>
      </c>
      <c r="AJ27" s="121">
        <f>VLOOKUP(AI27,'User Entries'!$A$78:$E$157,5,0)</f>
        <v>1</v>
      </c>
      <c r="AK27" s="88">
        <f t="shared" si="10"/>
        <v>1</v>
      </c>
      <c r="AL27" s="121">
        <f t="shared" si="19"/>
        <v>1</v>
      </c>
      <c r="AN27" s="163">
        <f t="shared" si="20"/>
        <v>0</v>
      </c>
      <c r="AO27" s="163">
        <f t="shared" si="25"/>
        <v>0</v>
      </c>
      <c r="AP27" s="163">
        <f t="shared" si="26"/>
        <v>0</v>
      </c>
      <c r="AQ27" s="163">
        <f t="shared" si="27"/>
        <v>0</v>
      </c>
      <c r="AR27" s="163">
        <f t="shared" si="28"/>
        <v>0</v>
      </c>
      <c r="AS27" s="163">
        <f t="shared" ref="AS27:AS58" si="29">$AK21-$AK27</f>
        <v>0</v>
      </c>
      <c r="AT27" s="163">
        <f>$AN$20-$AK27</f>
        <v>0</v>
      </c>
      <c r="AU27" s="163">
        <f>$AO$20-$AK27</f>
        <v>0</v>
      </c>
      <c r="AX27" s="89" t="str">
        <f t="shared" si="11"/>
        <v>2012 Q3</v>
      </c>
      <c r="AY27" s="286">
        <f t="shared" si="12"/>
        <v>0.98784452844169979</v>
      </c>
      <c r="AZ27" s="287">
        <f t="shared" si="13"/>
        <v>1.059608930395447</v>
      </c>
      <c r="BA27" s="287">
        <v>1</v>
      </c>
      <c r="BB27" s="287"/>
      <c r="BC27" s="287"/>
      <c r="BD27" s="54"/>
      <c r="BE27" s="287" t="str">
        <f t="shared" si="14"/>
        <v>2000 Q3</v>
      </c>
      <c r="BF27" s="287">
        <f t="shared" si="15"/>
        <v>1</v>
      </c>
      <c r="BG27" s="287">
        <f t="shared" si="16"/>
        <v>1</v>
      </c>
      <c r="BH27" s="287"/>
      <c r="BI27" s="287"/>
      <c r="IR27" s="49">
        <f t="shared" si="21"/>
        <v>2015</v>
      </c>
      <c r="IS27" s="49">
        <f t="shared" si="22"/>
        <v>3</v>
      </c>
      <c r="IT27" s="49" t="str">
        <f t="shared" si="23"/>
        <v>2015 Q3</v>
      </c>
      <c r="IU27" s="17">
        <f t="shared" si="24"/>
        <v>7</v>
      </c>
    </row>
    <row r="28" spans="1:255" s="17" customFormat="1">
      <c r="A28" s="89" t="str">
        <f>Tri_Incurred_CCounts_Attror!A19</f>
        <v>2000 Q4</v>
      </c>
      <c r="B28" s="89" t="str">
        <f t="shared" si="0"/>
        <v>2014 Q1</v>
      </c>
      <c r="C28" s="208">
        <f>INDEX(Tri_Incurred_CCounts_Attror!$B19:$CC19,1,MATCH(B28,$A$21:$A$100)-$P28)</f>
        <v>79</v>
      </c>
      <c r="D28" s="208">
        <f>INDEX(Tri_Incurred_CCounts_Attror!$B19:$CC19,1,Tot_Acc_Per-$P28)</f>
        <v>79</v>
      </c>
      <c r="E28" s="87">
        <f t="shared" si="1"/>
        <v>0</v>
      </c>
      <c r="F28" s="87">
        <f>IF(AI28-FSR_M&gt;0,VLOOKUP((MATCH(LastFSR,$A$21:$A$100,1)-MATCH(A28,$A$21:$A$100,1))*3+3,$AI$21:$AU$100,5+MATCH(FSR_M,AN$16:$AU$16),0),VLOOKUP(3,$AI$21:$AU$100,5+MATCH((MATCH($D$16,$A$21:$A$100,1)-MATCH($A28,$A$21:$A$100,1))*3,$AN$16:$AU$16,1),0))*M28</f>
        <v>0</v>
      </c>
      <c r="G28" s="87">
        <f t="shared" si="2"/>
        <v>0</v>
      </c>
      <c r="H28" s="88">
        <f t="shared" si="3"/>
        <v>0</v>
      </c>
      <c r="J28" s="89" t="str">
        <f t="shared" si="4"/>
        <v>2000 Q4</v>
      </c>
      <c r="K28" s="87">
        <f t="shared" si="5"/>
        <v>79</v>
      </c>
      <c r="L28" s="87">
        <f t="shared" si="6"/>
        <v>79</v>
      </c>
      <c r="M28" s="279">
        <f t="shared" si="7"/>
        <v>79</v>
      </c>
      <c r="N28" s="87">
        <f t="shared" si="8"/>
        <v>0</v>
      </c>
      <c r="O28" s="88">
        <f t="shared" si="9"/>
        <v>0</v>
      </c>
      <c r="P28" s="172">
        <f t="shared" si="17"/>
        <v>7</v>
      </c>
      <c r="Q28" s="289"/>
      <c r="R28" s="166"/>
      <c r="S28" s="167"/>
      <c r="T28" s="20"/>
      <c r="U28" s="20"/>
      <c r="V28" s="20"/>
      <c r="W28" s="20"/>
      <c r="X28" s="20"/>
      <c r="Y28" s="20"/>
      <c r="Z28" s="20"/>
      <c r="AA28" s="61"/>
      <c r="AG28" s="193"/>
      <c r="AI28" s="89">
        <f t="shared" si="18"/>
        <v>165</v>
      </c>
      <c r="AJ28" s="121">
        <f>VLOOKUP(AI28,'User Entries'!$A$78:$E$157,5,0)</f>
        <v>1</v>
      </c>
      <c r="AK28" s="88">
        <f t="shared" si="10"/>
        <v>1</v>
      </c>
      <c r="AL28" s="121">
        <f t="shared" si="19"/>
        <v>1</v>
      </c>
      <c r="AN28" s="163">
        <f t="shared" si="20"/>
        <v>0</v>
      </c>
      <c r="AO28" s="163">
        <f t="shared" si="25"/>
        <v>0</v>
      </c>
      <c r="AP28" s="163">
        <f t="shared" si="26"/>
        <v>0</v>
      </c>
      <c r="AQ28" s="163">
        <f t="shared" si="27"/>
        <v>0</v>
      </c>
      <c r="AR28" s="163">
        <f t="shared" si="28"/>
        <v>0</v>
      </c>
      <c r="AS28" s="163">
        <f t="shared" si="29"/>
        <v>0</v>
      </c>
      <c r="AT28" s="163">
        <f t="shared" ref="AT28:AT59" si="30">$AK21-$AK28</f>
        <v>0</v>
      </c>
      <c r="AU28" s="163">
        <f>$AN$20-$AK28</f>
        <v>0</v>
      </c>
      <c r="AX28" s="89" t="str">
        <f t="shared" si="11"/>
        <v>2012 Q2</v>
      </c>
      <c r="AY28" s="286">
        <f t="shared" si="12"/>
        <v>1.0261475957513801</v>
      </c>
      <c r="AZ28" s="287">
        <f t="shared" si="13"/>
        <v>1.1219512195121952</v>
      </c>
      <c r="BA28" s="287">
        <v>1</v>
      </c>
      <c r="BB28" s="287"/>
      <c r="BC28" s="287"/>
      <c r="BD28" s="54"/>
      <c r="BE28" s="287" t="str">
        <f t="shared" si="14"/>
        <v>2000 Q4</v>
      </c>
      <c r="BF28" s="287">
        <f t="shared" si="15"/>
        <v>1</v>
      </c>
      <c r="BG28" s="287">
        <f t="shared" si="16"/>
        <v>1</v>
      </c>
      <c r="BH28" s="287"/>
      <c r="BI28" s="287"/>
      <c r="IR28" s="49">
        <f t="shared" si="21"/>
        <v>2015</v>
      </c>
      <c r="IS28" s="49">
        <f t="shared" si="22"/>
        <v>4</v>
      </c>
      <c r="IT28" s="49" t="str">
        <f t="shared" si="23"/>
        <v>2015 Q4</v>
      </c>
      <c r="IU28" s="17">
        <f t="shared" si="24"/>
        <v>8</v>
      </c>
    </row>
    <row r="29" spans="1:255" s="17" customFormat="1">
      <c r="A29" s="89" t="str">
        <f>Tri_Incurred_CCounts_Attror!A20</f>
        <v>2001 Q1</v>
      </c>
      <c r="B29" s="89" t="str">
        <f t="shared" si="0"/>
        <v>2014 Q1</v>
      </c>
      <c r="C29" s="208">
        <f>INDEX(Tri_Incurred_CCounts_Attror!$B20:$CC20,1,MATCH(B29,$A$21:$A$100)-$P29)</f>
        <v>82</v>
      </c>
      <c r="D29" s="208">
        <f>INDEX(Tri_Incurred_CCounts_Attror!$B20:$CC20,1,Tot_Acc_Per-$P29)</f>
        <v>82</v>
      </c>
      <c r="E29" s="87">
        <f t="shared" si="1"/>
        <v>0</v>
      </c>
      <c r="F29" s="87">
        <f>IF(AI29-FSR_M&gt;0,VLOOKUP((MATCH(LastFSR,$A$21:$A$100,1)-MATCH(A29,$A$21:$A$100,1))*3+3,$AI$21:$AU$100,5+MATCH(FSR_M,AN$16:$AU$16),0),VLOOKUP(3,$AI$21:$AU$100,5+MATCH((MATCH($D$16,$A$21:$A$100,1)-MATCH($A29,$A$21:$A$100,1))*3,$AN$16:$AU$16,1),0))*M29</f>
        <v>0</v>
      </c>
      <c r="G29" s="87">
        <f t="shared" si="2"/>
        <v>0</v>
      </c>
      <c r="H29" s="88">
        <f t="shared" si="3"/>
        <v>0</v>
      </c>
      <c r="J29" s="89" t="str">
        <f t="shared" si="4"/>
        <v>2001 Q1</v>
      </c>
      <c r="K29" s="87">
        <f t="shared" si="5"/>
        <v>82</v>
      </c>
      <c r="L29" s="87">
        <f t="shared" si="6"/>
        <v>82</v>
      </c>
      <c r="M29" s="279">
        <f t="shared" si="7"/>
        <v>82</v>
      </c>
      <c r="N29" s="87">
        <f t="shared" si="8"/>
        <v>0</v>
      </c>
      <c r="O29" s="88">
        <f t="shared" si="9"/>
        <v>0</v>
      </c>
      <c r="P29" s="172">
        <f t="shared" si="17"/>
        <v>8</v>
      </c>
      <c r="Q29" s="289"/>
      <c r="R29" s="166"/>
      <c r="S29" s="167"/>
      <c r="T29" s="20"/>
      <c r="U29" s="20"/>
      <c r="V29" s="20"/>
      <c r="W29" s="20"/>
      <c r="X29" s="20"/>
      <c r="Y29" s="20"/>
      <c r="Z29" s="20"/>
      <c r="AA29" s="61"/>
      <c r="AG29" s="193"/>
      <c r="AI29" s="89">
        <f t="shared" si="18"/>
        <v>162</v>
      </c>
      <c r="AJ29" s="121">
        <f>VLOOKUP(AI29,'User Entries'!$A$78:$E$157,5,0)</f>
        <v>1</v>
      </c>
      <c r="AK29" s="88">
        <f t="shared" si="10"/>
        <v>1</v>
      </c>
      <c r="AL29" s="121">
        <f t="shared" si="19"/>
        <v>1</v>
      </c>
      <c r="AN29" s="163">
        <f t="shared" si="20"/>
        <v>0</v>
      </c>
      <c r="AO29" s="163">
        <f t="shared" si="25"/>
        <v>0</v>
      </c>
      <c r="AP29" s="163">
        <f t="shared" si="26"/>
        <v>0</v>
      </c>
      <c r="AQ29" s="163">
        <f t="shared" si="27"/>
        <v>0</v>
      </c>
      <c r="AR29" s="163">
        <f t="shared" si="28"/>
        <v>0</v>
      </c>
      <c r="AS29" s="163">
        <f t="shared" si="29"/>
        <v>0</v>
      </c>
      <c r="AT29" s="163">
        <f t="shared" si="30"/>
        <v>0</v>
      </c>
      <c r="AU29" s="163">
        <f t="shared" ref="AU29:AU60" si="31">$AK21-$AK29</f>
        <v>0</v>
      </c>
      <c r="AX29" s="89" t="str">
        <f t="shared" si="11"/>
        <v>2012 Q1</v>
      </c>
      <c r="AY29" s="286">
        <f t="shared" si="12"/>
        <v>1.0975609756097562</v>
      </c>
      <c r="AZ29" s="287">
        <f t="shared" si="13"/>
        <v>1.03125</v>
      </c>
      <c r="BA29" s="287">
        <v>1</v>
      </c>
      <c r="BB29" s="287"/>
      <c r="BC29" s="287"/>
      <c r="BD29" s="54"/>
      <c r="BE29" s="287" t="str">
        <f t="shared" si="14"/>
        <v>2001 Q1</v>
      </c>
      <c r="BF29" s="287">
        <f t="shared" si="15"/>
        <v>1</v>
      </c>
      <c r="BG29" s="287">
        <f t="shared" si="16"/>
        <v>1</v>
      </c>
      <c r="BH29" s="287"/>
      <c r="BI29" s="287"/>
      <c r="IR29" s="49">
        <f t="shared" si="21"/>
        <v>2016</v>
      </c>
      <c r="IS29" s="49">
        <f t="shared" si="22"/>
        <v>1</v>
      </c>
      <c r="IT29" s="49" t="str">
        <f t="shared" si="23"/>
        <v>2016 Q1</v>
      </c>
      <c r="IU29" s="17">
        <f>IU28+1</f>
        <v>9</v>
      </c>
    </row>
    <row r="30" spans="1:255" s="17" customFormat="1">
      <c r="A30" s="89" t="str">
        <f>Tri_Incurred_CCounts_Attror!A21</f>
        <v>2001 Q2</v>
      </c>
      <c r="B30" s="89" t="str">
        <f t="shared" si="0"/>
        <v>2014 Q1</v>
      </c>
      <c r="C30" s="208">
        <f>INDEX(Tri_Incurred_CCounts_Attror!$B21:$CC21,1,MATCH(B30,$A$21:$A$100)-$P30)</f>
        <v>93</v>
      </c>
      <c r="D30" s="208">
        <f>INDEX(Tri_Incurred_CCounts_Attror!$B21:$CC21,1,Tot_Acc_Per-$P30)</f>
        <v>93</v>
      </c>
      <c r="E30" s="87">
        <f t="shared" si="1"/>
        <v>0</v>
      </c>
      <c r="F30" s="87">
        <f>IF(AI30-FSR_M&gt;0,VLOOKUP((MATCH(LastFSR,$A$21:$A$100,1)-MATCH(A30,$A$21:$A$100,1))*3+3,$AI$21:$AU$100,5+MATCH(FSR_M,AN$16:$AU$16),0),VLOOKUP(3,$AI$21:$AU$100,5+MATCH((MATCH($D$16,$A$21:$A$100,1)-MATCH($A30,$A$21:$A$100,1))*3,$AN$16:$AU$16,1),0))*M30</f>
        <v>0</v>
      </c>
      <c r="G30" s="87">
        <f t="shared" si="2"/>
        <v>0</v>
      </c>
      <c r="H30" s="88">
        <f t="shared" si="3"/>
        <v>0</v>
      </c>
      <c r="J30" s="89" t="str">
        <f t="shared" si="4"/>
        <v>2001 Q2</v>
      </c>
      <c r="K30" s="87">
        <f t="shared" si="5"/>
        <v>93</v>
      </c>
      <c r="L30" s="87">
        <f t="shared" si="6"/>
        <v>93</v>
      </c>
      <c r="M30" s="279">
        <f t="shared" si="7"/>
        <v>93</v>
      </c>
      <c r="N30" s="87">
        <f t="shared" si="8"/>
        <v>0</v>
      </c>
      <c r="O30" s="88">
        <f t="shared" si="9"/>
        <v>0</v>
      </c>
      <c r="P30" s="172">
        <f t="shared" si="17"/>
        <v>9</v>
      </c>
      <c r="Q30" s="289"/>
      <c r="R30" s="166"/>
      <c r="S30" s="167"/>
      <c r="T30" s="20"/>
      <c r="U30" s="20"/>
      <c r="V30" s="20"/>
      <c r="W30" s="20"/>
      <c r="X30" s="20"/>
      <c r="Y30" s="20"/>
      <c r="Z30" s="20"/>
      <c r="AA30" s="61"/>
      <c r="AG30" s="193"/>
      <c r="AI30" s="89">
        <f t="shared" si="18"/>
        <v>159</v>
      </c>
      <c r="AJ30" s="121">
        <f>VLOOKUP(AI30,'User Entries'!$A$78:$E$157,5,0)</f>
        <v>1</v>
      </c>
      <c r="AK30" s="88">
        <f t="shared" si="10"/>
        <v>1</v>
      </c>
      <c r="AL30" s="121">
        <f t="shared" si="19"/>
        <v>1</v>
      </c>
      <c r="AN30" s="163">
        <f t="shared" si="20"/>
        <v>0</v>
      </c>
      <c r="AO30" s="163">
        <f t="shared" si="25"/>
        <v>0</v>
      </c>
      <c r="AP30" s="163">
        <f t="shared" si="26"/>
        <v>0</v>
      </c>
      <c r="AQ30" s="163">
        <f t="shared" si="27"/>
        <v>0</v>
      </c>
      <c r="AR30" s="163">
        <f t="shared" si="28"/>
        <v>0</v>
      </c>
      <c r="AS30" s="163">
        <f t="shared" si="29"/>
        <v>0</v>
      </c>
      <c r="AT30" s="163">
        <f t="shared" si="30"/>
        <v>0</v>
      </c>
      <c r="AU30" s="163">
        <f t="shared" si="31"/>
        <v>0</v>
      </c>
      <c r="AX30" s="89" t="str">
        <f t="shared" si="11"/>
        <v>2011 Q4</v>
      </c>
      <c r="AY30" s="286">
        <f t="shared" si="12"/>
        <v>1.03125</v>
      </c>
      <c r="AZ30" s="287">
        <f t="shared" si="13"/>
        <v>1.0317460317460319</v>
      </c>
      <c r="BA30" s="287">
        <v>1</v>
      </c>
      <c r="BB30" s="287"/>
      <c r="BC30" s="287"/>
      <c r="BD30" s="54"/>
      <c r="BE30" s="287" t="str">
        <f t="shared" si="14"/>
        <v>2001 Q2</v>
      </c>
      <c r="BF30" s="287">
        <f t="shared" si="15"/>
        <v>1</v>
      </c>
      <c r="BG30" s="287">
        <f t="shared" si="16"/>
        <v>1</v>
      </c>
      <c r="BH30" s="287"/>
      <c r="BI30" s="287"/>
      <c r="IR30" s="49"/>
      <c r="IS30" s="49"/>
      <c r="IT30" s="49"/>
    </row>
    <row r="31" spans="1:255" s="17" customFormat="1">
      <c r="A31" s="89" t="str">
        <f>Tri_Incurred_CCounts_Attror!A22</f>
        <v>2001 Q3</v>
      </c>
      <c r="B31" s="89" t="str">
        <f t="shared" si="0"/>
        <v>2014 Q1</v>
      </c>
      <c r="C31" s="208">
        <f>INDEX(Tri_Incurred_CCounts_Attror!$B22:$CC22,1,MATCH(B31,$A$21:$A$100)-$P31)</f>
        <v>107</v>
      </c>
      <c r="D31" s="208">
        <f>INDEX(Tri_Incurred_CCounts_Attror!$B22:$CC22,1,Tot_Acc_Per-$P31)</f>
        <v>107</v>
      </c>
      <c r="E31" s="87">
        <f t="shared" si="1"/>
        <v>0</v>
      </c>
      <c r="F31" s="87">
        <f>IF(AI31-FSR_M&gt;0,VLOOKUP((MATCH(LastFSR,$A$21:$A$100,1)-MATCH(A31,$A$21:$A$100,1))*3+3,$AI$21:$AU$100,5+MATCH(FSR_M,AN$16:$AU$16),0),VLOOKUP(3,$AI$21:$AU$100,5+MATCH((MATCH($D$16,$A$21:$A$100,1)-MATCH($A31,$A$21:$A$100,1))*3,$AN$16:$AU$16,1),0))*M31</f>
        <v>0</v>
      </c>
      <c r="G31" s="87">
        <f t="shared" si="2"/>
        <v>0</v>
      </c>
      <c r="H31" s="88">
        <f t="shared" si="3"/>
        <v>0</v>
      </c>
      <c r="J31" s="89" t="str">
        <f t="shared" si="4"/>
        <v>2001 Q3</v>
      </c>
      <c r="K31" s="87">
        <f t="shared" si="5"/>
        <v>107</v>
      </c>
      <c r="L31" s="87">
        <f t="shared" si="6"/>
        <v>107</v>
      </c>
      <c r="M31" s="279">
        <f t="shared" si="7"/>
        <v>107</v>
      </c>
      <c r="N31" s="87">
        <f t="shared" si="8"/>
        <v>0</v>
      </c>
      <c r="O31" s="88">
        <f t="shared" si="9"/>
        <v>0</v>
      </c>
      <c r="P31" s="172">
        <f t="shared" si="17"/>
        <v>10</v>
      </c>
      <c r="Q31" s="289"/>
      <c r="R31" s="166"/>
      <c r="S31" s="167"/>
      <c r="T31" s="20"/>
      <c r="U31" s="20"/>
      <c r="V31" s="20"/>
      <c r="W31" s="20"/>
      <c r="X31" s="20"/>
      <c r="Y31" s="20"/>
      <c r="Z31" s="20"/>
      <c r="AA31" s="61"/>
      <c r="AG31" s="193"/>
      <c r="AI31" s="89">
        <f t="shared" si="18"/>
        <v>156</v>
      </c>
      <c r="AJ31" s="121">
        <f>VLOOKUP(AI31,'User Entries'!$A$78:$E$157,5,0)</f>
        <v>1</v>
      </c>
      <c r="AK31" s="88">
        <f t="shared" si="10"/>
        <v>1</v>
      </c>
      <c r="AL31" s="121">
        <f t="shared" si="19"/>
        <v>1</v>
      </c>
      <c r="AN31" s="163">
        <f t="shared" si="20"/>
        <v>0</v>
      </c>
      <c r="AO31" s="163">
        <f t="shared" si="25"/>
        <v>0</v>
      </c>
      <c r="AP31" s="163">
        <f t="shared" si="26"/>
        <v>0</v>
      </c>
      <c r="AQ31" s="163">
        <f t="shared" si="27"/>
        <v>0</v>
      </c>
      <c r="AR31" s="163">
        <f t="shared" si="28"/>
        <v>0</v>
      </c>
      <c r="AS31" s="163">
        <f t="shared" si="29"/>
        <v>0</v>
      </c>
      <c r="AT31" s="163">
        <f t="shared" si="30"/>
        <v>0</v>
      </c>
      <c r="AU31" s="163">
        <f t="shared" si="31"/>
        <v>0</v>
      </c>
      <c r="AX31" s="89" t="str">
        <f t="shared" si="11"/>
        <v>2011 Q3</v>
      </c>
      <c r="AY31" s="286">
        <f t="shared" si="12"/>
        <v>1.0000000000000002</v>
      </c>
      <c r="AZ31" s="287">
        <f t="shared" si="13"/>
        <v>1.0404040404040404</v>
      </c>
      <c r="BA31" s="287">
        <v>1</v>
      </c>
      <c r="BB31" s="287"/>
      <c r="BC31" s="287"/>
      <c r="BD31" s="54"/>
      <c r="BE31" s="287" t="str">
        <f t="shared" si="14"/>
        <v>2001 Q3</v>
      </c>
      <c r="BF31" s="287">
        <f t="shared" si="15"/>
        <v>1</v>
      </c>
      <c r="BG31" s="287">
        <f t="shared" si="16"/>
        <v>1</v>
      </c>
      <c r="BH31" s="287"/>
      <c r="BI31" s="287"/>
      <c r="IR31" s="49"/>
      <c r="IS31" s="49"/>
      <c r="IT31" s="49"/>
    </row>
    <row r="32" spans="1:255" s="17" customFormat="1">
      <c r="A32" s="89" t="str">
        <f>Tri_Incurred_CCounts_Attror!A23</f>
        <v>2001 Q4</v>
      </c>
      <c r="B32" s="89" t="str">
        <f t="shared" si="0"/>
        <v>2014 Q1</v>
      </c>
      <c r="C32" s="208">
        <f>INDEX(Tri_Incurred_CCounts_Attror!$B23:$CC23,1,MATCH(B32,$A$21:$A$100)-$P32)</f>
        <v>82</v>
      </c>
      <c r="D32" s="208">
        <f>INDEX(Tri_Incurred_CCounts_Attror!$B23:$CC23,1,Tot_Acc_Per-$P32)</f>
        <v>82</v>
      </c>
      <c r="E32" s="87">
        <f t="shared" si="1"/>
        <v>0</v>
      </c>
      <c r="F32" s="87">
        <f>IF(AI32-FSR_M&gt;0,VLOOKUP((MATCH(LastFSR,$A$21:$A$100,1)-MATCH(A32,$A$21:$A$100,1))*3+3,$AI$21:$AU$100,5+MATCH(FSR_M,AN$16:$AU$16),0),VLOOKUP(3,$AI$21:$AU$100,5+MATCH((MATCH($D$16,$A$21:$A$100,1)-MATCH($A32,$A$21:$A$100,1))*3,$AN$16:$AU$16,1),0))*M32</f>
        <v>0</v>
      </c>
      <c r="G32" s="87">
        <f t="shared" si="2"/>
        <v>0</v>
      </c>
      <c r="H32" s="88">
        <f t="shared" si="3"/>
        <v>0</v>
      </c>
      <c r="J32" s="89" t="str">
        <f t="shared" si="4"/>
        <v>2001 Q4</v>
      </c>
      <c r="K32" s="87">
        <f t="shared" si="5"/>
        <v>82</v>
      </c>
      <c r="L32" s="87">
        <f t="shared" si="6"/>
        <v>82</v>
      </c>
      <c r="M32" s="279">
        <f t="shared" si="7"/>
        <v>82</v>
      </c>
      <c r="N32" s="87">
        <f t="shared" si="8"/>
        <v>0</v>
      </c>
      <c r="O32" s="88">
        <f t="shared" si="9"/>
        <v>0</v>
      </c>
      <c r="P32" s="172">
        <f t="shared" si="17"/>
        <v>11</v>
      </c>
      <c r="Q32" s="289"/>
      <c r="R32" s="166"/>
      <c r="S32" s="167"/>
      <c r="T32" s="20"/>
      <c r="U32" s="20"/>
      <c r="V32" s="20"/>
      <c r="W32" s="20"/>
      <c r="X32" s="20"/>
      <c r="Y32" s="20"/>
      <c r="Z32" s="20"/>
      <c r="AA32" s="61"/>
      <c r="AG32" s="193"/>
      <c r="AI32" s="89">
        <f t="shared" si="18"/>
        <v>153</v>
      </c>
      <c r="AJ32" s="121">
        <f>VLOOKUP(AI32,'User Entries'!$A$78:$E$157,5,0)</f>
        <v>1</v>
      </c>
      <c r="AK32" s="88">
        <f t="shared" si="10"/>
        <v>1</v>
      </c>
      <c r="AL32" s="121">
        <f t="shared" si="19"/>
        <v>1</v>
      </c>
      <c r="AN32" s="163">
        <f t="shared" si="20"/>
        <v>0</v>
      </c>
      <c r="AO32" s="163">
        <f t="shared" si="25"/>
        <v>0</v>
      </c>
      <c r="AP32" s="163">
        <f t="shared" si="26"/>
        <v>0</v>
      </c>
      <c r="AQ32" s="163">
        <f t="shared" si="27"/>
        <v>0</v>
      </c>
      <c r="AR32" s="163">
        <f t="shared" si="28"/>
        <v>0</v>
      </c>
      <c r="AS32" s="163">
        <f t="shared" si="29"/>
        <v>0</v>
      </c>
      <c r="AT32" s="163">
        <f t="shared" si="30"/>
        <v>0</v>
      </c>
      <c r="AU32" s="163">
        <f t="shared" si="31"/>
        <v>0</v>
      </c>
      <c r="AX32" s="89" t="str">
        <f t="shared" si="11"/>
        <v>2011 Q2</v>
      </c>
      <c r="AY32" s="286">
        <f t="shared" si="12"/>
        <v>1.0303030303030303</v>
      </c>
      <c r="AZ32" s="287">
        <f t="shared" si="13"/>
        <v>1</v>
      </c>
      <c r="BA32" s="287">
        <v>1</v>
      </c>
      <c r="BB32" s="287"/>
      <c r="BC32" s="287"/>
      <c r="BD32" s="54"/>
      <c r="BE32" s="287" t="str">
        <f t="shared" si="14"/>
        <v>2001 Q4</v>
      </c>
      <c r="BF32" s="287">
        <f t="shared" si="15"/>
        <v>1</v>
      </c>
      <c r="BG32" s="287">
        <f t="shared" si="16"/>
        <v>1</v>
      </c>
      <c r="BH32" s="287"/>
      <c r="BI32" s="287"/>
      <c r="IR32" s="49"/>
      <c r="IS32" s="49"/>
      <c r="IT32" s="49"/>
    </row>
    <row r="33" spans="1:61" s="17" customFormat="1">
      <c r="A33" s="89" t="str">
        <f>Tri_Incurred_CCounts_Attror!A24</f>
        <v>2002 Q1</v>
      </c>
      <c r="B33" s="89" t="str">
        <f t="shared" si="0"/>
        <v>2014 Q1</v>
      </c>
      <c r="C33" s="208">
        <f>INDEX(Tri_Incurred_CCounts_Attror!$B24:$CC24,1,MATCH(B33,$A$21:$A$100)-$P33)</f>
        <v>99</v>
      </c>
      <c r="D33" s="208">
        <f>INDEX(Tri_Incurred_CCounts_Attror!$B24:$CC24,1,Tot_Acc_Per-$P33)</f>
        <v>99</v>
      </c>
      <c r="E33" s="87">
        <f t="shared" si="1"/>
        <v>0</v>
      </c>
      <c r="F33" s="87">
        <f>IF(AI33-FSR_M&gt;0,VLOOKUP((MATCH(LastFSR,$A$21:$A$100,1)-MATCH(A33,$A$21:$A$100,1))*3+3,$AI$21:$AU$100,5+MATCH(FSR_M,AN$16:$AU$16),0),VLOOKUP(3,$AI$21:$AU$100,5+MATCH((MATCH($D$16,$A$21:$A$100,1)-MATCH($A33,$A$21:$A$100,1))*3,$AN$16:$AU$16,1),0))*M33</f>
        <v>0</v>
      </c>
      <c r="G33" s="87">
        <f t="shared" si="2"/>
        <v>0</v>
      </c>
      <c r="H33" s="88">
        <f t="shared" si="3"/>
        <v>0</v>
      </c>
      <c r="J33" s="89" t="str">
        <f t="shared" si="4"/>
        <v>2002 Q1</v>
      </c>
      <c r="K33" s="87">
        <f t="shared" si="5"/>
        <v>99</v>
      </c>
      <c r="L33" s="87">
        <f t="shared" si="6"/>
        <v>99</v>
      </c>
      <c r="M33" s="279">
        <f t="shared" si="7"/>
        <v>99</v>
      </c>
      <c r="N33" s="87">
        <f t="shared" si="8"/>
        <v>0</v>
      </c>
      <c r="O33" s="88">
        <f t="shared" si="9"/>
        <v>0</v>
      </c>
      <c r="P33" s="172">
        <f t="shared" si="17"/>
        <v>12</v>
      </c>
      <c r="Q33" s="289"/>
      <c r="R33" s="94"/>
      <c r="S33" s="95"/>
      <c r="T33" s="20"/>
      <c r="U33" s="20"/>
      <c r="V33" s="20"/>
      <c r="W33" s="20"/>
      <c r="X33" s="20"/>
      <c r="Y33" s="20"/>
      <c r="Z33" s="20"/>
      <c r="AA33" s="61"/>
      <c r="AG33" s="193"/>
      <c r="AI33" s="89">
        <f t="shared" si="18"/>
        <v>150</v>
      </c>
      <c r="AJ33" s="121">
        <f>VLOOKUP(AI33,'User Entries'!$A$78:$E$157,5,0)</f>
        <v>1</v>
      </c>
      <c r="AK33" s="88">
        <f t="shared" si="10"/>
        <v>1</v>
      </c>
      <c r="AL33" s="121">
        <f t="shared" si="19"/>
        <v>1</v>
      </c>
      <c r="AN33" s="163">
        <f t="shared" si="20"/>
        <v>0</v>
      </c>
      <c r="AO33" s="163">
        <f t="shared" si="25"/>
        <v>0</v>
      </c>
      <c r="AP33" s="163">
        <f t="shared" si="26"/>
        <v>0</v>
      </c>
      <c r="AQ33" s="163">
        <f t="shared" si="27"/>
        <v>0</v>
      </c>
      <c r="AR33" s="163">
        <f t="shared" si="28"/>
        <v>0</v>
      </c>
      <c r="AS33" s="163">
        <f t="shared" si="29"/>
        <v>0</v>
      </c>
      <c r="AT33" s="163">
        <f t="shared" si="30"/>
        <v>0</v>
      </c>
      <c r="AU33" s="163">
        <f t="shared" si="31"/>
        <v>0</v>
      </c>
      <c r="AX33" s="89" t="str">
        <f t="shared" si="11"/>
        <v>2011 Q1</v>
      </c>
      <c r="AY33" s="286">
        <f t="shared" si="12"/>
        <v>1</v>
      </c>
      <c r="AZ33" s="287">
        <f t="shared" si="13"/>
        <v>0.98529411764705876</v>
      </c>
      <c r="BA33" s="287">
        <v>1</v>
      </c>
      <c r="BB33" s="287"/>
      <c r="BC33" s="287"/>
      <c r="BD33" s="54"/>
      <c r="BE33" s="287" t="str">
        <f t="shared" si="14"/>
        <v>2002 Q1</v>
      </c>
      <c r="BF33" s="287">
        <f t="shared" si="15"/>
        <v>1</v>
      </c>
      <c r="BG33" s="287">
        <f t="shared" si="16"/>
        <v>1</v>
      </c>
      <c r="BH33" s="287"/>
      <c r="BI33" s="287"/>
    </row>
    <row r="34" spans="1:61" s="17" customFormat="1">
      <c r="A34" s="89" t="str">
        <f>Tri_Incurred_CCounts_Attror!A25</f>
        <v>2002 Q2</v>
      </c>
      <c r="B34" s="89" t="str">
        <f t="shared" si="0"/>
        <v>2014 Q1</v>
      </c>
      <c r="C34" s="208">
        <f>INDEX(Tri_Incurred_CCounts_Attror!$B25:$CC25,1,MATCH(B34,$A$21:$A$100)-$P34)</f>
        <v>119</v>
      </c>
      <c r="D34" s="208">
        <f>INDEX(Tri_Incurred_CCounts_Attror!$B25:$CC25,1,Tot_Acc_Per-$P34)</f>
        <v>119</v>
      </c>
      <c r="E34" s="87">
        <f t="shared" si="1"/>
        <v>0</v>
      </c>
      <c r="F34" s="87">
        <f>IF(AI34-FSR_M&gt;0,VLOOKUP((MATCH(LastFSR,$A$21:$A$100,1)-MATCH(A34,$A$21:$A$100,1))*3+3,$AI$21:$AU$100,5+MATCH(FSR_M,AN$16:$AU$16),0),VLOOKUP(3,$AI$21:$AU$100,5+MATCH((MATCH($D$16,$A$21:$A$100,1)-MATCH($A34,$A$21:$A$100,1))*3,$AN$16:$AU$16,1),0))*M34</f>
        <v>0</v>
      </c>
      <c r="G34" s="87">
        <f t="shared" si="2"/>
        <v>0</v>
      </c>
      <c r="H34" s="88">
        <f t="shared" si="3"/>
        <v>0</v>
      </c>
      <c r="J34" s="89" t="str">
        <f t="shared" si="4"/>
        <v>2002 Q2</v>
      </c>
      <c r="K34" s="87">
        <f t="shared" si="5"/>
        <v>119</v>
      </c>
      <c r="L34" s="87">
        <f t="shared" si="6"/>
        <v>119</v>
      </c>
      <c r="M34" s="279">
        <f t="shared" si="7"/>
        <v>119</v>
      </c>
      <c r="N34" s="87">
        <f t="shared" si="8"/>
        <v>0</v>
      </c>
      <c r="O34" s="88">
        <f t="shared" si="9"/>
        <v>0</v>
      </c>
      <c r="P34" s="172">
        <f t="shared" si="17"/>
        <v>13</v>
      </c>
      <c r="Q34" s="289"/>
      <c r="R34" s="60"/>
      <c r="S34" s="20"/>
      <c r="T34" s="20"/>
      <c r="U34" s="20"/>
      <c r="V34" s="20"/>
      <c r="W34" s="20"/>
      <c r="X34" s="20"/>
      <c r="Y34" s="20"/>
      <c r="Z34" s="20"/>
      <c r="AA34" s="61"/>
      <c r="AG34" s="193"/>
      <c r="AI34" s="89">
        <f t="shared" si="18"/>
        <v>147</v>
      </c>
      <c r="AJ34" s="121">
        <f>VLOOKUP(AI34,'User Entries'!$A$78:$E$157,5,0)</f>
        <v>1</v>
      </c>
      <c r="AK34" s="88">
        <f t="shared" si="10"/>
        <v>1</v>
      </c>
      <c r="AL34" s="121">
        <f t="shared" si="19"/>
        <v>1</v>
      </c>
      <c r="AN34" s="163">
        <f t="shared" si="20"/>
        <v>0</v>
      </c>
      <c r="AO34" s="163">
        <f t="shared" si="25"/>
        <v>0</v>
      </c>
      <c r="AP34" s="163">
        <f t="shared" si="26"/>
        <v>0</v>
      </c>
      <c r="AQ34" s="163">
        <f t="shared" si="27"/>
        <v>0</v>
      </c>
      <c r="AR34" s="163">
        <f t="shared" si="28"/>
        <v>0</v>
      </c>
      <c r="AS34" s="163">
        <f t="shared" si="29"/>
        <v>0</v>
      </c>
      <c r="AT34" s="163">
        <f t="shared" si="30"/>
        <v>0</v>
      </c>
      <c r="AU34" s="163">
        <f t="shared" si="31"/>
        <v>0</v>
      </c>
      <c r="AX34" s="89" t="str">
        <f t="shared" si="11"/>
        <v>2010 Q4</v>
      </c>
      <c r="AY34" s="286">
        <f t="shared" si="12"/>
        <v>0.98529411764705888</v>
      </c>
      <c r="AZ34" s="287">
        <f t="shared" si="13"/>
        <v>1</v>
      </c>
      <c r="BA34" s="287">
        <v>1</v>
      </c>
      <c r="BB34" s="287"/>
      <c r="BC34" s="287"/>
      <c r="BD34" s="54"/>
      <c r="BE34" s="287" t="str">
        <f t="shared" si="14"/>
        <v>2002 Q2</v>
      </c>
      <c r="BF34" s="287">
        <f t="shared" si="15"/>
        <v>1</v>
      </c>
      <c r="BG34" s="287">
        <f t="shared" si="16"/>
        <v>1</v>
      </c>
      <c r="BH34" s="287"/>
      <c r="BI34" s="287"/>
    </row>
    <row r="35" spans="1:61" s="17" customFormat="1">
      <c r="A35" s="89" t="str">
        <f>Tri_Incurred_CCounts_Attror!A26</f>
        <v>2002 Q3</v>
      </c>
      <c r="B35" s="89" t="str">
        <f t="shared" si="0"/>
        <v>2014 Q1</v>
      </c>
      <c r="C35" s="208">
        <f>INDEX(Tri_Incurred_CCounts_Attror!$B26:$CC26,1,MATCH(B35,$A$21:$A$100)-$P35)</f>
        <v>125</v>
      </c>
      <c r="D35" s="208">
        <f>INDEX(Tri_Incurred_CCounts_Attror!$B26:$CC26,1,Tot_Acc_Per-$P35)</f>
        <v>125</v>
      </c>
      <c r="E35" s="87">
        <f t="shared" si="1"/>
        <v>0</v>
      </c>
      <c r="F35" s="87">
        <f>IF(AI35-FSR_M&gt;0,VLOOKUP((MATCH(LastFSR,$A$21:$A$100,1)-MATCH(A35,$A$21:$A$100,1))*3+3,$AI$21:$AU$100,5+MATCH(FSR_M,AN$16:$AU$16),0),VLOOKUP(3,$AI$21:$AU$100,5+MATCH((MATCH($D$16,$A$21:$A$100,1)-MATCH($A35,$A$21:$A$100,1))*3,$AN$16:$AU$16,1),0))*M35</f>
        <v>0</v>
      </c>
      <c r="G35" s="87">
        <f t="shared" si="2"/>
        <v>0</v>
      </c>
      <c r="H35" s="88">
        <f t="shared" si="3"/>
        <v>0</v>
      </c>
      <c r="J35" s="89" t="str">
        <f t="shared" si="4"/>
        <v>2002 Q3</v>
      </c>
      <c r="K35" s="87">
        <f t="shared" si="5"/>
        <v>125</v>
      </c>
      <c r="L35" s="87">
        <f t="shared" si="6"/>
        <v>125</v>
      </c>
      <c r="M35" s="279">
        <f t="shared" si="7"/>
        <v>125</v>
      </c>
      <c r="N35" s="87">
        <f t="shared" si="8"/>
        <v>0</v>
      </c>
      <c r="O35" s="88">
        <f t="shared" si="9"/>
        <v>0</v>
      </c>
      <c r="P35" s="172">
        <f t="shared" si="17"/>
        <v>14</v>
      </c>
      <c r="Q35" s="289"/>
      <c r="R35" s="60"/>
      <c r="S35" s="18"/>
      <c r="T35" s="19"/>
      <c r="U35" s="92"/>
      <c r="V35" s="20"/>
      <c r="W35" s="20"/>
      <c r="X35" s="20"/>
      <c r="Y35" s="20"/>
      <c r="Z35" s="20"/>
      <c r="AA35" s="61"/>
      <c r="AG35" s="193"/>
      <c r="AI35" s="89">
        <f t="shared" si="18"/>
        <v>144</v>
      </c>
      <c r="AJ35" s="121">
        <f>VLOOKUP(AI35,'User Entries'!$A$78:$E$157,5,0)</f>
        <v>1</v>
      </c>
      <c r="AK35" s="88">
        <f t="shared" si="10"/>
        <v>1</v>
      </c>
      <c r="AL35" s="121">
        <f t="shared" si="19"/>
        <v>1</v>
      </c>
      <c r="AN35" s="163">
        <f t="shared" si="20"/>
        <v>0</v>
      </c>
      <c r="AO35" s="163">
        <f t="shared" si="25"/>
        <v>0</v>
      </c>
      <c r="AP35" s="163">
        <f t="shared" si="26"/>
        <v>0</v>
      </c>
      <c r="AQ35" s="163">
        <f t="shared" si="27"/>
        <v>0</v>
      </c>
      <c r="AR35" s="163">
        <f t="shared" si="28"/>
        <v>0</v>
      </c>
      <c r="AS35" s="163">
        <f t="shared" si="29"/>
        <v>0</v>
      </c>
      <c r="AT35" s="163">
        <f t="shared" si="30"/>
        <v>0</v>
      </c>
      <c r="AU35" s="163">
        <f t="shared" si="31"/>
        <v>0</v>
      </c>
      <c r="AX35" s="89" t="str">
        <f t="shared" si="11"/>
        <v>2010 Q3</v>
      </c>
      <c r="AY35" s="286">
        <f t="shared" si="12"/>
        <v>1</v>
      </c>
      <c r="AZ35" s="287">
        <f t="shared" si="13"/>
        <v>1</v>
      </c>
      <c r="BA35" s="287">
        <v>1</v>
      </c>
      <c r="BB35" s="287"/>
      <c r="BC35" s="287"/>
      <c r="BD35" s="54"/>
      <c r="BE35" s="287" t="str">
        <f t="shared" si="14"/>
        <v>2002 Q3</v>
      </c>
      <c r="BF35" s="287">
        <f t="shared" si="15"/>
        <v>1</v>
      </c>
      <c r="BG35" s="287">
        <f t="shared" si="16"/>
        <v>1</v>
      </c>
      <c r="BH35" s="287"/>
      <c r="BI35" s="287"/>
    </row>
    <row r="36" spans="1:61" s="17" customFormat="1">
      <c r="A36" s="89" t="str">
        <f>Tri_Incurred_CCounts_Attror!A27</f>
        <v>2002 Q4</v>
      </c>
      <c r="B36" s="89" t="str">
        <f t="shared" si="0"/>
        <v>2014 Q1</v>
      </c>
      <c r="C36" s="208">
        <f>INDEX(Tri_Incurred_CCounts_Attror!$B27:$CC27,1,MATCH(B36,$A$21:$A$100)-$P36)</f>
        <v>114</v>
      </c>
      <c r="D36" s="208">
        <f>INDEX(Tri_Incurred_CCounts_Attror!$B27:$CC27,1,Tot_Acc_Per-$P36)</f>
        <v>114</v>
      </c>
      <c r="E36" s="87">
        <f t="shared" si="1"/>
        <v>0</v>
      </c>
      <c r="F36" s="87">
        <f>IF(AI36-FSR_M&gt;0,VLOOKUP((MATCH(LastFSR,$A$21:$A$100,1)-MATCH(A36,$A$21:$A$100,1))*3+3,$AI$21:$AU$100,5+MATCH(FSR_M,AN$16:$AU$16),0),VLOOKUP(3,$AI$21:$AU$100,5+MATCH((MATCH($D$16,$A$21:$A$100,1)-MATCH($A36,$A$21:$A$100,1))*3,$AN$16:$AU$16,1),0))*M36</f>
        <v>0</v>
      </c>
      <c r="G36" s="87">
        <f t="shared" si="2"/>
        <v>0</v>
      </c>
      <c r="H36" s="88">
        <f t="shared" si="3"/>
        <v>0</v>
      </c>
      <c r="J36" s="89" t="str">
        <f t="shared" si="4"/>
        <v>2002 Q4</v>
      </c>
      <c r="K36" s="87">
        <f t="shared" si="5"/>
        <v>114</v>
      </c>
      <c r="L36" s="87">
        <f t="shared" si="6"/>
        <v>114</v>
      </c>
      <c r="M36" s="279">
        <f t="shared" si="7"/>
        <v>114</v>
      </c>
      <c r="N36" s="87">
        <f t="shared" si="8"/>
        <v>0</v>
      </c>
      <c r="O36" s="88">
        <f t="shared" si="9"/>
        <v>0</v>
      </c>
      <c r="P36" s="172">
        <f t="shared" si="17"/>
        <v>15</v>
      </c>
      <c r="Q36" s="289"/>
      <c r="R36" s="60"/>
      <c r="S36" s="20"/>
      <c r="T36" s="167"/>
      <c r="U36" s="167"/>
      <c r="V36" s="20"/>
      <c r="W36" s="20"/>
      <c r="X36" s="20"/>
      <c r="Y36" s="20"/>
      <c r="Z36" s="20"/>
      <c r="AA36" s="61"/>
      <c r="AG36" s="193"/>
      <c r="AI36" s="89">
        <f t="shared" si="18"/>
        <v>141</v>
      </c>
      <c r="AJ36" s="121">
        <f>VLOOKUP(AI36,'User Entries'!$A$78:$E$157,5,0)</f>
        <v>1</v>
      </c>
      <c r="AK36" s="88">
        <f t="shared" si="10"/>
        <v>1</v>
      </c>
      <c r="AL36" s="121">
        <f t="shared" si="19"/>
        <v>1</v>
      </c>
      <c r="AN36" s="163">
        <f t="shared" si="20"/>
        <v>0</v>
      </c>
      <c r="AO36" s="163">
        <f t="shared" si="25"/>
        <v>0</v>
      </c>
      <c r="AP36" s="163">
        <f t="shared" si="26"/>
        <v>0</v>
      </c>
      <c r="AQ36" s="163">
        <f t="shared" si="27"/>
        <v>0</v>
      </c>
      <c r="AR36" s="163">
        <f t="shared" si="28"/>
        <v>0</v>
      </c>
      <c r="AS36" s="163">
        <f t="shared" si="29"/>
        <v>0</v>
      </c>
      <c r="AT36" s="163">
        <f t="shared" si="30"/>
        <v>0</v>
      </c>
      <c r="AU36" s="163">
        <f t="shared" si="31"/>
        <v>0</v>
      </c>
      <c r="AX36" s="89" t="str">
        <f t="shared" si="11"/>
        <v>2010 Q2</v>
      </c>
      <c r="AY36" s="286">
        <f t="shared" si="12"/>
        <v>0.98412698412698407</v>
      </c>
      <c r="AZ36" s="287">
        <f t="shared" si="13"/>
        <v>1</v>
      </c>
      <c r="BA36" s="287">
        <v>1</v>
      </c>
      <c r="BB36" s="287"/>
      <c r="BC36" s="287"/>
      <c r="BD36" s="54"/>
      <c r="BE36" s="287" t="str">
        <f t="shared" si="14"/>
        <v>2002 Q4</v>
      </c>
      <c r="BF36" s="287">
        <f t="shared" si="15"/>
        <v>1</v>
      </c>
      <c r="BG36" s="287">
        <f t="shared" si="16"/>
        <v>1</v>
      </c>
      <c r="BH36" s="287"/>
      <c r="BI36" s="287"/>
    </row>
    <row r="37" spans="1:61" s="17" customFormat="1">
      <c r="A37" s="89" t="str">
        <f>Tri_Incurred_CCounts_Attror!A28</f>
        <v>2003 Q1</v>
      </c>
      <c r="B37" s="89" t="str">
        <f t="shared" si="0"/>
        <v>2014 Q1</v>
      </c>
      <c r="C37" s="208">
        <f>INDEX(Tri_Incurred_CCounts_Attror!$B28:$CC28,1,MATCH(B37,$A$21:$A$100)-$P37)</f>
        <v>121</v>
      </c>
      <c r="D37" s="208">
        <f>INDEX(Tri_Incurred_CCounts_Attror!$B28:$CC28,1,Tot_Acc_Per-$P37)</f>
        <v>121</v>
      </c>
      <c r="E37" s="87">
        <f t="shared" si="1"/>
        <v>0</v>
      </c>
      <c r="F37" s="87">
        <f>IF(AI37-FSR_M&gt;0,VLOOKUP((MATCH(LastFSR,$A$21:$A$100,1)-MATCH(A37,$A$21:$A$100,1))*3+3,$AI$21:$AU$100,5+MATCH(FSR_M,AN$16:$AU$16),0),VLOOKUP(3,$AI$21:$AU$100,5+MATCH((MATCH($D$16,$A$21:$A$100,1)-MATCH($A37,$A$21:$A$100,1))*3,$AN$16:$AU$16,1),0))*M37</f>
        <v>0</v>
      </c>
      <c r="G37" s="87">
        <f t="shared" si="2"/>
        <v>0</v>
      </c>
      <c r="H37" s="88">
        <f t="shared" si="3"/>
        <v>0</v>
      </c>
      <c r="J37" s="89" t="str">
        <f t="shared" si="4"/>
        <v>2003 Q1</v>
      </c>
      <c r="K37" s="87">
        <f t="shared" si="5"/>
        <v>121</v>
      </c>
      <c r="L37" s="87">
        <f t="shared" si="6"/>
        <v>121</v>
      </c>
      <c r="M37" s="279">
        <f t="shared" si="7"/>
        <v>121</v>
      </c>
      <c r="N37" s="87">
        <f t="shared" si="8"/>
        <v>0</v>
      </c>
      <c r="O37" s="88">
        <f t="shared" si="9"/>
        <v>0</v>
      </c>
      <c r="P37" s="172">
        <f t="shared" si="17"/>
        <v>16</v>
      </c>
      <c r="Q37" s="290"/>
      <c r="R37" s="60"/>
      <c r="S37" s="20"/>
      <c r="T37" s="167"/>
      <c r="U37" s="167"/>
      <c r="V37" s="20"/>
      <c r="W37" s="20"/>
      <c r="X37" s="20"/>
      <c r="Y37" s="20"/>
      <c r="Z37" s="20"/>
      <c r="AA37" s="61"/>
      <c r="AG37" s="193"/>
      <c r="AI37" s="89">
        <f t="shared" si="18"/>
        <v>138</v>
      </c>
      <c r="AJ37" s="121">
        <f>VLOOKUP(AI37,'User Entries'!$A$78:$E$157,5,0)</f>
        <v>1</v>
      </c>
      <c r="AK37" s="88">
        <f t="shared" si="10"/>
        <v>1</v>
      </c>
      <c r="AL37" s="121">
        <f t="shared" si="19"/>
        <v>1</v>
      </c>
      <c r="AN37" s="163">
        <f t="shared" si="20"/>
        <v>0</v>
      </c>
      <c r="AO37" s="163">
        <f t="shared" si="25"/>
        <v>0</v>
      </c>
      <c r="AP37" s="163">
        <f t="shared" si="26"/>
        <v>0</v>
      </c>
      <c r="AQ37" s="163">
        <f t="shared" si="27"/>
        <v>0</v>
      </c>
      <c r="AR37" s="163">
        <f t="shared" si="28"/>
        <v>0</v>
      </c>
      <c r="AS37" s="163">
        <f t="shared" si="29"/>
        <v>0</v>
      </c>
      <c r="AT37" s="163">
        <f t="shared" si="30"/>
        <v>0</v>
      </c>
      <c r="AU37" s="163">
        <f t="shared" si="31"/>
        <v>0</v>
      </c>
      <c r="AX37" s="89" t="str">
        <f t="shared" si="11"/>
        <v>2010 Q1</v>
      </c>
      <c r="AY37" s="286">
        <f t="shared" si="12"/>
        <v>1</v>
      </c>
      <c r="AZ37" s="287">
        <f t="shared" si="13"/>
        <v>1</v>
      </c>
      <c r="BA37" s="287">
        <v>1</v>
      </c>
      <c r="BB37" s="287"/>
      <c r="BC37" s="287"/>
      <c r="BD37" s="54"/>
      <c r="BE37" s="287" t="str">
        <f t="shared" si="14"/>
        <v>2003 Q1</v>
      </c>
      <c r="BF37" s="287">
        <f t="shared" si="15"/>
        <v>1</v>
      </c>
      <c r="BG37" s="287">
        <f t="shared" si="16"/>
        <v>1</v>
      </c>
      <c r="BH37" s="287"/>
      <c r="BI37" s="287"/>
    </row>
    <row r="38" spans="1:61" s="17" customFormat="1">
      <c r="A38" s="89" t="str">
        <f>Tri_Incurred_CCounts_Attror!A29</f>
        <v>2003 Q2</v>
      </c>
      <c r="B38" s="89" t="str">
        <f t="shared" si="0"/>
        <v>2014 Q1</v>
      </c>
      <c r="C38" s="208">
        <f>INDEX(Tri_Incurred_CCounts_Attror!$B29:$CC29,1,MATCH(B38,$A$21:$A$100)-$P38)</f>
        <v>100</v>
      </c>
      <c r="D38" s="208">
        <f>INDEX(Tri_Incurred_CCounts_Attror!$B29:$CC29,1,Tot_Acc_Per-$P38)</f>
        <v>100</v>
      </c>
      <c r="E38" s="87">
        <f t="shared" si="1"/>
        <v>0</v>
      </c>
      <c r="F38" s="87">
        <f>IF(AI38-FSR_M&gt;0,VLOOKUP((MATCH(LastFSR,$A$21:$A$100,1)-MATCH(A38,$A$21:$A$100,1))*3+3,$AI$21:$AU$100,5+MATCH(FSR_M,AN$16:$AU$16),0),VLOOKUP(3,$AI$21:$AU$100,5+MATCH((MATCH($D$16,$A$21:$A$100,1)-MATCH($A38,$A$21:$A$100,1))*3,$AN$16:$AU$16,1),0))*M38</f>
        <v>0</v>
      </c>
      <c r="G38" s="87">
        <f t="shared" si="2"/>
        <v>0</v>
      </c>
      <c r="H38" s="88">
        <f t="shared" si="3"/>
        <v>0</v>
      </c>
      <c r="J38" s="89" t="str">
        <f t="shared" si="4"/>
        <v>2003 Q2</v>
      </c>
      <c r="K38" s="87">
        <f t="shared" si="5"/>
        <v>100</v>
      </c>
      <c r="L38" s="87">
        <f t="shared" si="6"/>
        <v>100</v>
      </c>
      <c r="M38" s="279">
        <f t="shared" si="7"/>
        <v>100</v>
      </c>
      <c r="N38" s="87">
        <f t="shared" si="8"/>
        <v>0</v>
      </c>
      <c r="O38" s="88">
        <f t="shared" si="9"/>
        <v>0</v>
      </c>
      <c r="P38" s="172">
        <f t="shared" si="17"/>
        <v>17</v>
      </c>
      <c r="Q38" s="289"/>
      <c r="R38" s="60"/>
      <c r="S38" s="20"/>
      <c r="T38" s="167"/>
      <c r="U38" s="167"/>
      <c r="V38" s="20"/>
      <c r="W38" s="20"/>
      <c r="X38" s="20"/>
      <c r="Y38" s="20"/>
      <c r="Z38" s="20"/>
      <c r="AA38" s="61"/>
      <c r="AG38" s="193"/>
      <c r="AI38" s="89">
        <f t="shared" si="18"/>
        <v>135</v>
      </c>
      <c r="AJ38" s="121">
        <f>VLOOKUP(AI38,'User Entries'!$A$78:$E$157,5,0)</f>
        <v>1</v>
      </c>
      <c r="AK38" s="88">
        <f t="shared" si="10"/>
        <v>1</v>
      </c>
      <c r="AL38" s="121">
        <f t="shared" si="19"/>
        <v>1</v>
      </c>
      <c r="AN38" s="163">
        <f t="shared" si="20"/>
        <v>0</v>
      </c>
      <c r="AO38" s="163">
        <f t="shared" si="25"/>
        <v>0</v>
      </c>
      <c r="AP38" s="163">
        <f t="shared" si="26"/>
        <v>0</v>
      </c>
      <c r="AQ38" s="163">
        <f t="shared" si="27"/>
        <v>0</v>
      </c>
      <c r="AR38" s="163">
        <f t="shared" si="28"/>
        <v>0</v>
      </c>
      <c r="AS38" s="163">
        <f t="shared" si="29"/>
        <v>0</v>
      </c>
      <c r="AT38" s="163">
        <f t="shared" si="30"/>
        <v>0</v>
      </c>
      <c r="AU38" s="163">
        <f t="shared" si="31"/>
        <v>0</v>
      </c>
      <c r="AX38" s="89" t="str">
        <f t="shared" si="11"/>
        <v>2009 Q4</v>
      </c>
      <c r="AY38" s="286">
        <f t="shared" si="12"/>
        <v>1</v>
      </c>
      <c r="AZ38" s="287">
        <f t="shared" si="13"/>
        <v>1</v>
      </c>
      <c r="BA38" s="287">
        <v>1</v>
      </c>
      <c r="BB38" s="287"/>
      <c r="BC38" s="287"/>
      <c r="BD38" s="54"/>
      <c r="BE38" s="287" t="str">
        <f t="shared" si="14"/>
        <v>2003 Q2</v>
      </c>
      <c r="BF38" s="287">
        <f t="shared" si="15"/>
        <v>1</v>
      </c>
      <c r="BG38" s="287">
        <f t="shared" si="16"/>
        <v>1</v>
      </c>
      <c r="BH38" s="287"/>
      <c r="BI38" s="287"/>
    </row>
    <row r="39" spans="1:61" s="17" customFormat="1">
      <c r="A39" s="89" t="str">
        <f>Tri_Incurred_CCounts_Attror!A30</f>
        <v>2003 Q3</v>
      </c>
      <c r="B39" s="89" t="str">
        <f t="shared" si="0"/>
        <v>2014 Q1</v>
      </c>
      <c r="C39" s="208">
        <f>INDEX(Tri_Incurred_CCounts_Attror!$B30:$CC30,1,MATCH(B39,$A$21:$A$100)-$P39)</f>
        <v>55</v>
      </c>
      <c r="D39" s="208">
        <f>INDEX(Tri_Incurred_CCounts_Attror!$B30:$CC30,1,Tot_Acc_Per-$P39)</f>
        <v>55</v>
      </c>
      <c r="E39" s="87">
        <f t="shared" si="1"/>
        <v>0</v>
      </c>
      <c r="F39" s="87">
        <f>IF(AI39-FSR_M&gt;0,VLOOKUP((MATCH(LastFSR,$A$21:$A$100,1)-MATCH(A39,$A$21:$A$100,1))*3+3,$AI$21:$AU$100,5+MATCH(FSR_M,AN$16:$AU$16),0),VLOOKUP(3,$AI$21:$AU$100,5+MATCH((MATCH($D$16,$A$21:$A$100,1)-MATCH($A39,$A$21:$A$100,1))*3,$AN$16:$AU$16,1),0))*M39</f>
        <v>0</v>
      </c>
      <c r="G39" s="87">
        <f t="shared" si="2"/>
        <v>0</v>
      </c>
      <c r="H39" s="88">
        <f t="shared" si="3"/>
        <v>0</v>
      </c>
      <c r="J39" s="89" t="str">
        <f t="shared" si="4"/>
        <v>2003 Q3</v>
      </c>
      <c r="K39" s="87">
        <f t="shared" si="5"/>
        <v>55</v>
      </c>
      <c r="L39" s="87">
        <f t="shared" si="6"/>
        <v>55</v>
      </c>
      <c r="M39" s="279">
        <f t="shared" si="7"/>
        <v>55</v>
      </c>
      <c r="N39" s="87">
        <f t="shared" si="8"/>
        <v>0</v>
      </c>
      <c r="O39" s="88">
        <f t="shared" si="9"/>
        <v>0</v>
      </c>
      <c r="P39" s="172">
        <f t="shared" si="17"/>
        <v>18</v>
      </c>
      <c r="Q39" s="289"/>
      <c r="R39" s="60"/>
      <c r="S39" s="20"/>
      <c r="T39" s="167"/>
      <c r="U39" s="167"/>
      <c r="V39" s="20"/>
      <c r="W39" s="20"/>
      <c r="X39" s="20"/>
      <c r="Y39" s="20"/>
      <c r="Z39" s="20"/>
      <c r="AA39" s="61"/>
      <c r="AG39" s="193"/>
      <c r="AI39" s="89">
        <f t="shared" si="18"/>
        <v>132</v>
      </c>
      <c r="AJ39" s="121">
        <f>VLOOKUP(AI39,'User Entries'!$A$78:$E$157,5,0)</f>
        <v>1</v>
      </c>
      <c r="AK39" s="88">
        <f t="shared" si="10"/>
        <v>1</v>
      </c>
      <c r="AL39" s="121">
        <f t="shared" si="19"/>
        <v>1</v>
      </c>
      <c r="AN39" s="163">
        <f t="shared" si="20"/>
        <v>0</v>
      </c>
      <c r="AO39" s="163">
        <f t="shared" si="25"/>
        <v>0</v>
      </c>
      <c r="AP39" s="163">
        <f t="shared" si="26"/>
        <v>0</v>
      </c>
      <c r="AQ39" s="163">
        <f t="shared" si="27"/>
        <v>0</v>
      </c>
      <c r="AR39" s="163">
        <f t="shared" si="28"/>
        <v>0</v>
      </c>
      <c r="AS39" s="163">
        <f t="shared" si="29"/>
        <v>0</v>
      </c>
      <c r="AT39" s="163">
        <f t="shared" si="30"/>
        <v>0</v>
      </c>
      <c r="AU39" s="163">
        <f t="shared" si="31"/>
        <v>0</v>
      </c>
      <c r="AX39" s="89" t="str">
        <f t="shared" si="11"/>
        <v>2009 Q3</v>
      </c>
      <c r="AY39" s="286">
        <f t="shared" si="12"/>
        <v>1</v>
      </c>
      <c r="AZ39" s="287">
        <f t="shared" si="13"/>
        <v>1</v>
      </c>
      <c r="BA39" s="287">
        <v>1</v>
      </c>
      <c r="BB39" s="287"/>
      <c r="BC39" s="287"/>
      <c r="BD39" s="54"/>
      <c r="BE39" s="287" t="str">
        <f t="shared" si="14"/>
        <v>2003 Q3</v>
      </c>
      <c r="BF39" s="287">
        <f t="shared" si="15"/>
        <v>1</v>
      </c>
      <c r="BG39" s="287">
        <f t="shared" si="16"/>
        <v>1</v>
      </c>
      <c r="BH39" s="287"/>
      <c r="BI39" s="287"/>
    </row>
    <row r="40" spans="1:61" s="17" customFormat="1">
      <c r="A40" s="89" t="str">
        <f>Tri_Incurred_CCounts_Attror!A31</f>
        <v>2003 Q4</v>
      </c>
      <c r="B40" s="89" t="str">
        <f t="shared" si="0"/>
        <v>2014 Q1</v>
      </c>
      <c r="C40" s="208">
        <f>INDEX(Tri_Incurred_CCounts_Attror!$B31:$CC31,1,MATCH(B40,$A$21:$A$100)-$P40)</f>
        <v>67</v>
      </c>
      <c r="D40" s="208">
        <f>INDEX(Tri_Incurred_CCounts_Attror!$B31:$CC31,1,Tot_Acc_Per-$P40)</f>
        <v>67</v>
      </c>
      <c r="E40" s="87">
        <f t="shared" si="1"/>
        <v>0</v>
      </c>
      <c r="F40" s="87">
        <f>IF(AI40-FSR_M&gt;0,VLOOKUP((MATCH(LastFSR,$A$21:$A$100,1)-MATCH(A40,$A$21:$A$100,1))*3+3,$AI$21:$AU$100,5+MATCH(FSR_M,AN$16:$AU$16),0),VLOOKUP(3,$AI$21:$AU$100,5+MATCH((MATCH($D$16,$A$21:$A$100,1)-MATCH($A40,$A$21:$A$100,1))*3,$AN$16:$AU$16,1),0))*M40</f>
        <v>0</v>
      </c>
      <c r="G40" s="87">
        <f t="shared" si="2"/>
        <v>0</v>
      </c>
      <c r="H40" s="88">
        <f t="shared" si="3"/>
        <v>0</v>
      </c>
      <c r="J40" s="89" t="str">
        <f t="shared" si="4"/>
        <v>2003 Q4</v>
      </c>
      <c r="K40" s="87">
        <f t="shared" si="5"/>
        <v>67</v>
      </c>
      <c r="L40" s="87">
        <f t="shared" si="6"/>
        <v>67</v>
      </c>
      <c r="M40" s="279">
        <f t="shared" si="7"/>
        <v>67</v>
      </c>
      <c r="N40" s="87">
        <f t="shared" si="8"/>
        <v>0</v>
      </c>
      <c r="O40" s="88">
        <f t="shared" si="9"/>
        <v>0</v>
      </c>
      <c r="P40" s="172">
        <f t="shared" si="17"/>
        <v>19</v>
      </c>
      <c r="Q40" s="289"/>
      <c r="R40" s="60"/>
      <c r="S40" s="20"/>
      <c r="T40" s="167"/>
      <c r="U40" s="167"/>
      <c r="V40" s="20"/>
      <c r="W40" s="20"/>
      <c r="X40" s="20"/>
      <c r="Y40" s="20"/>
      <c r="Z40" s="20"/>
      <c r="AA40" s="61"/>
      <c r="AG40" s="193"/>
      <c r="AI40" s="89">
        <f t="shared" si="18"/>
        <v>129</v>
      </c>
      <c r="AJ40" s="121">
        <f>VLOOKUP(AI40,'User Entries'!$A$78:$E$157,5,0)</f>
        <v>1</v>
      </c>
      <c r="AK40" s="88">
        <f t="shared" si="10"/>
        <v>1</v>
      </c>
      <c r="AL40" s="121">
        <f t="shared" si="19"/>
        <v>1</v>
      </c>
      <c r="AN40" s="163">
        <f t="shared" si="20"/>
        <v>0</v>
      </c>
      <c r="AO40" s="163">
        <f t="shared" si="25"/>
        <v>0</v>
      </c>
      <c r="AP40" s="163">
        <f t="shared" si="26"/>
        <v>0</v>
      </c>
      <c r="AQ40" s="163">
        <f t="shared" si="27"/>
        <v>0</v>
      </c>
      <c r="AR40" s="163">
        <f t="shared" si="28"/>
        <v>0</v>
      </c>
      <c r="AS40" s="163">
        <f t="shared" si="29"/>
        <v>0</v>
      </c>
      <c r="AT40" s="163">
        <f t="shared" si="30"/>
        <v>0</v>
      </c>
      <c r="AU40" s="163">
        <f t="shared" si="31"/>
        <v>0</v>
      </c>
      <c r="AX40" s="89" t="str">
        <f t="shared" si="11"/>
        <v>2009 Q2</v>
      </c>
      <c r="AY40" s="286">
        <f t="shared" si="12"/>
        <v>1</v>
      </c>
      <c r="AZ40" s="287">
        <f t="shared" si="13"/>
        <v>0.98412698412698418</v>
      </c>
      <c r="BA40" s="287">
        <v>1</v>
      </c>
      <c r="BB40" s="287"/>
      <c r="BC40" s="287"/>
      <c r="BD40" s="54"/>
      <c r="BE40" s="287" t="str">
        <f t="shared" si="14"/>
        <v>2003 Q4</v>
      </c>
      <c r="BF40" s="287">
        <f t="shared" si="15"/>
        <v>1</v>
      </c>
      <c r="BG40" s="287">
        <f t="shared" si="16"/>
        <v>1</v>
      </c>
      <c r="BH40" s="287"/>
      <c r="BI40" s="287"/>
    </row>
    <row r="41" spans="1:61" s="17" customFormat="1">
      <c r="A41" s="89" t="str">
        <f>Tri_Incurred_CCounts_Attror!A32</f>
        <v>2004 Q1</v>
      </c>
      <c r="B41" s="89" t="str">
        <f t="shared" si="0"/>
        <v>2014 Q1</v>
      </c>
      <c r="C41" s="208">
        <f>INDEX(Tri_Incurred_CCounts_Attror!$B32:$CC32,1,MATCH(B41,$A$21:$A$100)-$P41)</f>
        <v>67</v>
      </c>
      <c r="D41" s="208">
        <f>INDEX(Tri_Incurred_CCounts_Attror!$B32:$CC32,1,Tot_Acc_Per-$P41)</f>
        <v>67</v>
      </c>
      <c r="E41" s="87">
        <f t="shared" si="1"/>
        <v>0</v>
      </c>
      <c r="F41" s="87">
        <f>IF(AI41-FSR_M&gt;0,VLOOKUP((MATCH(LastFSR,$A$21:$A$100,1)-MATCH(A41,$A$21:$A$100,1))*3+3,$AI$21:$AU$100,5+MATCH(FSR_M,AN$16:$AU$16),0),VLOOKUP(3,$AI$21:$AU$100,5+MATCH((MATCH($D$16,$A$21:$A$100,1)-MATCH($A41,$A$21:$A$100,1))*3,$AN$16:$AU$16,1),0))*M41</f>
        <v>0</v>
      </c>
      <c r="G41" s="87">
        <f t="shared" si="2"/>
        <v>0</v>
      </c>
      <c r="H41" s="88">
        <f t="shared" si="3"/>
        <v>0</v>
      </c>
      <c r="J41" s="89" t="str">
        <f t="shared" si="4"/>
        <v>2004 Q1</v>
      </c>
      <c r="K41" s="87">
        <f t="shared" si="5"/>
        <v>67</v>
      </c>
      <c r="L41" s="87">
        <f t="shared" si="6"/>
        <v>67</v>
      </c>
      <c r="M41" s="279">
        <f t="shared" si="7"/>
        <v>67</v>
      </c>
      <c r="N41" s="87">
        <f t="shared" si="8"/>
        <v>0</v>
      </c>
      <c r="O41" s="88">
        <f t="shared" si="9"/>
        <v>0</v>
      </c>
      <c r="P41" s="172">
        <f t="shared" si="17"/>
        <v>20</v>
      </c>
      <c r="Q41" s="289"/>
      <c r="R41" s="96"/>
      <c r="S41" s="281"/>
      <c r="T41" s="282"/>
      <c r="U41" s="282"/>
      <c r="V41" s="97"/>
      <c r="W41" s="97"/>
      <c r="X41" s="97"/>
      <c r="Y41" s="97"/>
      <c r="Z41" s="97"/>
      <c r="AA41" s="98"/>
      <c r="AG41" s="193"/>
      <c r="AI41" s="89">
        <f t="shared" si="18"/>
        <v>126</v>
      </c>
      <c r="AJ41" s="121">
        <f>VLOOKUP(AI41,'User Entries'!$A$78:$E$157,5,0)</f>
        <v>1</v>
      </c>
      <c r="AK41" s="88">
        <f t="shared" si="10"/>
        <v>1</v>
      </c>
      <c r="AL41" s="121">
        <f t="shared" si="19"/>
        <v>1</v>
      </c>
      <c r="AN41" s="163">
        <f t="shared" si="20"/>
        <v>0</v>
      </c>
      <c r="AO41" s="163">
        <f t="shared" si="25"/>
        <v>0</v>
      </c>
      <c r="AP41" s="163">
        <f t="shared" si="26"/>
        <v>0</v>
      </c>
      <c r="AQ41" s="163">
        <f>$AK37-$AK41</f>
        <v>0</v>
      </c>
      <c r="AR41" s="163">
        <f t="shared" si="28"/>
        <v>0</v>
      </c>
      <c r="AS41" s="163">
        <f t="shared" si="29"/>
        <v>0</v>
      </c>
      <c r="AT41" s="163">
        <f t="shared" si="30"/>
        <v>0</v>
      </c>
      <c r="AU41" s="163">
        <f t="shared" si="31"/>
        <v>0</v>
      </c>
      <c r="AX41" s="89" t="str">
        <f t="shared" si="11"/>
        <v>2009 Q1</v>
      </c>
      <c r="AY41" s="286">
        <f t="shared" si="12"/>
        <v>0.98412698412698418</v>
      </c>
      <c r="AZ41" s="287">
        <f t="shared" si="13"/>
        <v>1</v>
      </c>
      <c r="BA41" s="287">
        <v>1</v>
      </c>
      <c r="BB41" s="287"/>
      <c r="BC41" s="287"/>
      <c r="BD41" s="54"/>
      <c r="BE41" s="287" t="str">
        <f t="shared" si="14"/>
        <v>2004 Q1</v>
      </c>
      <c r="BF41" s="287">
        <f t="shared" si="15"/>
        <v>1</v>
      </c>
      <c r="BG41" s="287">
        <f t="shared" si="16"/>
        <v>1</v>
      </c>
      <c r="BH41" s="287"/>
      <c r="BI41" s="287"/>
    </row>
    <row r="42" spans="1:61" s="17" customFormat="1">
      <c r="A42" s="89" t="str">
        <f>Tri_Incurred_CCounts_Attror!A33</f>
        <v>2004 Q2</v>
      </c>
      <c r="B42" s="89" t="str">
        <f t="shared" si="0"/>
        <v>2014 Q1</v>
      </c>
      <c r="C42" s="208">
        <f>INDEX(Tri_Incurred_CCounts_Attror!$B33:$CC33,1,MATCH(B42,$A$21:$A$100)-$P42)</f>
        <v>67</v>
      </c>
      <c r="D42" s="208">
        <f>INDEX(Tri_Incurred_CCounts_Attror!$B33:$CC33,1,Tot_Acc_Per-$P42)</f>
        <v>67</v>
      </c>
      <c r="E42" s="87">
        <f t="shared" si="1"/>
        <v>0</v>
      </c>
      <c r="F42" s="87">
        <f>IF(AI42-FSR_M&gt;0,VLOOKUP((MATCH(LastFSR,$A$21:$A$100,1)-MATCH(A42,$A$21:$A$100,1))*3+3,$AI$21:$AU$100,5+MATCH(FSR_M,AN$16:$AU$16),0),VLOOKUP(3,$AI$21:$AU$100,5+MATCH((MATCH($D$16,$A$21:$A$100,1)-MATCH($A42,$A$21:$A$100,1))*3,$AN$16:$AU$16,1),0))*M42</f>
        <v>0</v>
      </c>
      <c r="G42" s="87">
        <f t="shared" si="2"/>
        <v>0</v>
      </c>
      <c r="H42" s="88">
        <f t="shared" si="3"/>
        <v>0</v>
      </c>
      <c r="J42" s="89" t="str">
        <f t="shared" si="4"/>
        <v>2004 Q2</v>
      </c>
      <c r="K42" s="87">
        <f t="shared" si="5"/>
        <v>67</v>
      </c>
      <c r="L42" s="87">
        <f t="shared" si="6"/>
        <v>67</v>
      </c>
      <c r="M42" s="279">
        <f t="shared" si="7"/>
        <v>67</v>
      </c>
      <c r="N42" s="87">
        <f t="shared" si="8"/>
        <v>0</v>
      </c>
      <c r="O42" s="88">
        <f t="shared" si="9"/>
        <v>0</v>
      </c>
      <c r="P42" s="172">
        <f t="shared" si="17"/>
        <v>21</v>
      </c>
      <c r="R42" s="20"/>
      <c r="S42" s="20"/>
      <c r="T42" s="20"/>
      <c r="U42" s="20"/>
      <c r="V42" s="20"/>
      <c r="W42" s="20"/>
      <c r="X42" s="20"/>
      <c r="Y42" s="20"/>
      <c r="Z42" s="20"/>
      <c r="AA42" s="20"/>
      <c r="AG42" s="193"/>
      <c r="AI42" s="89">
        <f t="shared" si="18"/>
        <v>123</v>
      </c>
      <c r="AJ42" s="121">
        <f>VLOOKUP(AI42,'User Entries'!$A$78:$E$157,5,0)</f>
        <v>1</v>
      </c>
      <c r="AK42" s="88">
        <f t="shared" si="10"/>
        <v>1</v>
      </c>
      <c r="AL42" s="121">
        <f t="shared" si="19"/>
        <v>1</v>
      </c>
      <c r="AN42" s="163">
        <f t="shared" si="20"/>
        <v>0</v>
      </c>
      <c r="AO42" s="163">
        <f t="shared" si="25"/>
        <v>0</v>
      </c>
      <c r="AP42" s="163">
        <f t="shared" si="26"/>
        <v>0</v>
      </c>
      <c r="AQ42" s="163">
        <f t="shared" ref="AQ42:AQ73" si="32">AK38-AK42</f>
        <v>0</v>
      </c>
      <c r="AR42" s="163">
        <f t="shared" si="28"/>
        <v>0</v>
      </c>
      <c r="AS42" s="163">
        <f t="shared" si="29"/>
        <v>0</v>
      </c>
      <c r="AT42" s="163">
        <f t="shared" si="30"/>
        <v>0</v>
      </c>
      <c r="AU42" s="163">
        <f t="shared" si="31"/>
        <v>0</v>
      </c>
      <c r="AX42" s="89" t="str">
        <f t="shared" si="11"/>
        <v>2008 Q4</v>
      </c>
      <c r="AY42" s="286">
        <f t="shared" si="12"/>
        <v>1</v>
      </c>
      <c r="AZ42" s="287">
        <f t="shared" si="13"/>
        <v>1</v>
      </c>
      <c r="BA42" s="287">
        <v>1</v>
      </c>
      <c r="BB42" s="287"/>
      <c r="BC42" s="287"/>
      <c r="BD42" s="54"/>
      <c r="BE42" s="287" t="str">
        <f t="shared" si="14"/>
        <v>2004 Q2</v>
      </c>
      <c r="BF42" s="287">
        <f t="shared" si="15"/>
        <v>1</v>
      </c>
      <c r="BG42" s="287">
        <f t="shared" si="16"/>
        <v>1</v>
      </c>
      <c r="BH42" s="287"/>
      <c r="BI42" s="287"/>
    </row>
    <row r="43" spans="1:61" s="17" customFormat="1">
      <c r="A43" s="89" t="str">
        <f>Tri_Incurred_CCounts_Attror!A34</f>
        <v>2004 Q3</v>
      </c>
      <c r="B43" s="89" t="str">
        <f t="shared" si="0"/>
        <v>2014 Q1</v>
      </c>
      <c r="C43" s="208">
        <f>INDEX(Tri_Incurred_CCounts_Attror!$B34:$CC34,1,MATCH(B43,$A$21:$A$100)-$P43)</f>
        <v>62</v>
      </c>
      <c r="D43" s="208">
        <f>INDEX(Tri_Incurred_CCounts_Attror!$B34:$CC34,1,Tot_Acc_Per-$P43)</f>
        <v>62</v>
      </c>
      <c r="E43" s="87">
        <f t="shared" si="1"/>
        <v>0</v>
      </c>
      <c r="F43" s="87">
        <f>IF(AI43-FSR_M&gt;0,VLOOKUP((MATCH(LastFSR,$A$21:$A$100,1)-MATCH(A43,$A$21:$A$100,1))*3+3,$AI$21:$AU$100,5+MATCH(FSR_M,AN$16:$AU$16),0),VLOOKUP(3,$AI$21:$AU$100,5+MATCH((MATCH($D$16,$A$21:$A$100,1)-MATCH($A43,$A$21:$A$100,1))*3,$AN$16:$AU$16,1),0))*M43</f>
        <v>0</v>
      </c>
      <c r="G43" s="87">
        <f t="shared" si="2"/>
        <v>0</v>
      </c>
      <c r="H43" s="88">
        <f t="shared" si="3"/>
        <v>0</v>
      </c>
      <c r="J43" s="89" t="str">
        <f t="shared" si="4"/>
        <v>2004 Q3</v>
      </c>
      <c r="K43" s="87">
        <f t="shared" si="5"/>
        <v>62</v>
      </c>
      <c r="L43" s="87">
        <f t="shared" si="6"/>
        <v>62</v>
      </c>
      <c r="M43" s="279">
        <f t="shared" si="7"/>
        <v>62</v>
      </c>
      <c r="N43" s="87">
        <f t="shared" si="8"/>
        <v>0</v>
      </c>
      <c r="O43" s="88">
        <f t="shared" si="9"/>
        <v>0</v>
      </c>
      <c r="P43" s="172">
        <f t="shared" si="17"/>
        <v>22</v>
      </c>
      <c r="R43" s="20"/>
      <c r="S43" s="20"/>
      <c r="T43" s="20"/>
      <c r="U43" s="20"/>
      <c r="V43" s="20"/>
      <c r="W43" s="20"/>
      <c r="X43" s="20"/>
      <c r="Y43" s="20"/>
      <c r="Z43" s="20"/>
      <c r="AA43" s="20"/>
      <c r="AG43" s="193"/>
      <c r="AI43" s="89">
        <f t="shared" si="18"/>
        <v>120</v>
      </c>
      <c r="AJ43" s="121">
        <f>VLOOKUP(AI43,'User Entries'!$A$78:$E$157,5,0)</f>
        <v>1</v>
      </c>
      <c r="AK43" s="88">
        <f t="shared" si="10"/>
        <v>1</v>
      </c>
      <c r="AL43" s="121">
        <f t="shared" si="19"/>
        <v>1</v>
      </c>
      <c r="AN43" s="163">
        <f t="shared" si="20"/>
        <v>0</v>
      </c>
      <c r="AO43" s="163">
        <f t="shared" si="25"/>
        <v>0</v>
      </c>
      <c r="AP43" s="163">
        <f t="shared" si="26"/>
        <v>0</v>
      </c>
      <c r="AQ43" s="163">
        <f t="shared" si="32"/>
        <v>0</v>
      </c>
      <c r="AR43" s="163">
        <f t="shared" si="28"/>
        <v>0</v>
      </c>
      <c r="AS43" s="163">
        <f t="shared" si="29"/>
        <v>0</v>
      </c>
      <c r="AT43" s="163">
        <f t="shared" si="30"/>
        <v>0</v>
      </c>
      <c r="AU43" s="163">
        <f t="shared" si="31"/>
        <v>0</v>
      </c>
      <c r="AX43" s="89" t="str">
        <f t="shared" si="11"/>
        <v>2008 Q3</v>
      </c>
      <c r="AY43" s="286">
        <f t="shared" si="12"/>
        <v>1</v>
      </c>
      <c r="AZ43" s="287">
        <f t="shared" si="13"/>
        <v>1</v>
      </c>
      <c r="BA43" s="287">
        <v>1</v>
      </c>
      <c r="BB43" s="287"/>
      <c r="BC43" s="287"/>
      <c r="BD43" s="284"/>
      <c r="BE43" s="287" t="str">
        <f t="shared" si="14"/>
        <v>2004 Q3</v>
      </c>
      <c r="BF43" s="287">
        <f t="shared" si="15"/>
        <v>1</v>
      </c>
      <c r="BG43" s="287">
        <f t="shared" si="16"/>
        <v>1</v>
      </c>
      <c r="BH43" s="287"/>
      <c r="BI43" s="287"/>
    </row>
    <row r="44" spans="1:61" s="17" customFormat="1">
      <c r="A44" s="89" t="str">
        <f>Tri_Incurred_CCounts_Attror!A35</f>
        <v>2004 Q4</v>
      </c>
      <c r="B44" s="89" t="str">
        <f t="shared" si="0"/>
        <v>2014 Q1</v>
      </c>
      <c r="C44" s="208">
        <f>INDEX(Tri_Incurred_CCounts_Attror!$B35:$CC35,1,MATCH(B44,$A$21:$A$100)-$P44)</f>
        <v>61</v>
      </c>
      <c r="D44" s="208">
        <f>INDEX(Tri_Incurred_CCounts_Attror!$B35:$CC35,1,Tot_Acc_Per-$P44)</f>
        <v>61</v>
      </c>
      <c r="E44" s="87">
        <f t="shared" si="1"/>
        <v>0</v>
      </c>
      <c r="F44" s="87">
        <f>IF(AI44-FSR_M&gt;0,VLOOKUP((MATCH(LastFSR,$A$21:$A$100,1)-MATCH(A44,$A$21:$A$100,1))*3+3,$AI$21:$AU$100,5+MATCH(FSR_M,AN$16:$AU$16),0),VLOOKUP(3,$AI$21:$AU$100,5+MATCH((MATCH($D$16,$A$21:$A$100,1)-MATCH($A44,$A$21:$A$100,1))*3,$AN$16:$AU$16,1),0))*M44</f>
        <v>0</v>
      </c>
      <c r="G44" s="87">
        <f t="shared" si="2"/>
        <v>0</v>
      </c>
      <c r="H44" s="88">
        <f t="shared" si="3"/>
        <v>0</v>
      </c>
      <c r="J44" s="89" t="str">
        <f t="shared" si="4"/>
        <v>2004 Q4</v>
      </c>
      <c r="K44" s="87">
        <f t="shared" si="5"/>
        <v>61</v>
      </c>
      <c r="L44" s="87">
        <f t="shared" si="6"/>
        <v>61</v>
      </c>
      <c r="M44" s="279">
        <f t="shared" si="7"/>
        <v>61</v>
      </c>
      <c r="N44" s="87">
        <f t="shared" si="8"/>
        <v>0</v>
      </c>
      <c r="O44" s="88">
        <f t="shared" si="9"/>
        <v>0</v>
      </c>
      <c r="P44" s="172">
        <f t="shared" si="17"/>
        <v>23</v>
      </c>
      <c r="AI44" s="89">
        <f t="shared" si="18"/>
        <v>117</v>
      </c>
      <c r="AJ44" s="121">
        <f>VLOOKUP(AI44,'User Entries'!$A$78:$E$157,5,0)</f>
        <v>1</v>
      </c>
      <c r="AK44" s="88">
        <f t="shared" si="10"/>
        <v>1</v>
      </c>
      <c r="AL44" s="121">
        <f t="shared" si="19"/>
        <v>1</v>
      </c>
      <c r="AN44" s="163">
        <f t="shared" si="20"/>
        <v>0</v>
      </c>
      <c r="AO44" s="163">
        <f t="shared" si="25"/>
        <v>0</v>
      </c>
      <c r="AP44" s="163">
        <f t="shared" si="26"/>
        <v>0</v>
      </c>
      <c r="AQ44" s="163">
        <f t="shared" si="32"/>
        <v>0</v>
      </c>
      <c r="AR44" s="163">
        <f t="shared" si="28"/>
        <v>0</v>
      </c>
      <c r="AS44" s="163">
        <f t="shared" si="29"/>
        <v>0</v>
      </c>
      <c r="AT44" s="163">
        <f t="shared" si="30"/>
        <v>0</v>
      </c>
      <c r="AU44" s="163">
        <f t="shared" si="31"/>
        <v>0</v>
      </c>
      <c r="AX44" s="89" t="str">
        <f t="shared" si="11"/>
        <v>2008 Q2</v>
      </c>
      <c r="AY44" s="286">
        <f t="shared" si="12"/>
        <v>1</v>
      </c>
      <c r="AZ44" s="287">
        <f t="shared" si="13"/>
        <v>1</v>
      </c>
      <c r="BA44" s="287">
        <v>1</v>
      </c>
      <c r="BB44" s="287"/>
      <c r="BC44" s="287"/>
      <c r="BD44" s="284"/>
      <c r="BE44" s="287" t="str">
        <f t="shared" si="14"/>
        <v>2004 Q4</v>
      </c>
      <c r="BF44" s="287">
        <f t="shared" si="15"/>
        <v>1</v>
      </c>
      <c r="BG44" s="287">
        <f t="shared" si="16"/>
        <v>1</v>
      </c>
      <c r="BH44" s="287"/>
      <c r="BI44" s="287"/>
    </row>
    <row r="45" spans="1:61" s="17" customFormat="1">
      <c r="A45" s="89" t="str">
        <f>Tri_Incurred_CCounts_Attror!A36</f>
        <v>2005 Q1</v>
      </c>
      <c r="B45" s="89" t="str">
        <f t="shared" si="0"/>
        <v>2014 Q1</v>
      </c>
      <c r="C45" s="208">
        <f>INDEX(Tri_Incurred_CCounts_Attror!$B36:$CC36,1,MATCH(B45,$A$21:$A$100)-$P45)</f>
        <v>65</v>
      </c>
      <c r="D45" s="208">
        <f>INDEX(Tri_Incurred_CCounts_Attror!$B36:$CC36,1,Tot_Acc_Per-$P45)</f>
        <v>65</v>
      </c>
      <c r="E45" s="87">
        <f t="shared" si="1"/>
        <v>0</v>
      </c>
      <c r="F45" s="87">
        <f>IF(AI45-FSR_M&gt;0,VLOOKUP((MATCH(LastFSR,$A$21:$A$100,1)-MATCH(A45,$A$21:$A$100,1))*3+3,$AI$21:$AU$100,5+MATCH(FSR_M,AN$16:$AU$16),0),VLOOKUP(3,$AI$21:$AU$100,5+MATCH((MATCH($D$16,$A$21:$A$100,1)-MATCH($A45,$A$21:$A$100,1))*3,$AN$16:$AU$16,1),0))*M45</f>
        <v>0</v>
      </c>
      <c r="G45" s="87">
        <f t="shared" si="2"/>
        <v>0</v>
      </c>
      <c r="H45" s="88">
        <f t="shared" si="3"/>
        <v>0</v>
      </c>
      <c r="J45" s="89" t="str">
        <f t="shared" si="4"/>
        <v>2005 Q1</v>
      </c>
      <c r="K45" s="87">
        <f t="shared" si="5"/>
        <v>65</v>
      </c>
      <c r="L45" s="87">
        <f t="shared" si="6"/>
        <v>65</v>
      </c>
      <c r="M45" s="279">
        <f t="shared" si="7"/>
        <v>65</v>
      </c>
      <c r="N45" s="87">
        <f t="shared" si="8"/>
        <v>0</v>
      </c>
      <c r="O45" s="88">
        <f t="shared" si="9"/>
        <v>0</v>
      </c>
      <c r="P45" s="172">
        <f t="shared" si="17"/>
        <v>24</v>
      </c>
      <c r="R45" s="57"/>
      <c r="S45" s="58"/>
      <c r="T45" s="58"/>
      <c r="U45" s="58"/>
      <c r="V45" s="58"/>
      <c r="W45" s="58"/>
      <c r="X45" s="58"/>
      <c r="Y45" s="58"/>
      <c r="Z45" s="58"/>
      <c r="AA45" s="59"/>
      <c r="AI45" s="89">
        <f t="shared" si="18"/>
        <v>114</v>
      </c>
      <c r="AJ45" s="121">
        <f>VLOOKUP(AI45,'User Entries'!$A$78:$E$157,5,0)</f>
        <v>1</v>
      </c>
      <c r="AK45" s="88">
        <f t="shared" si="10"/>
        <v>1</v>
      </c>
      <c r="AL45" s="121">
        <f t="shared" si="19"/>
        <v>1</v>
      </c>
      <c r="AN45" s="163">
        <f t="shared" si="20"/>
        <v>0</v>
      </c>
      <c r="AO45" s="163">
        <f t="shared" si="25"/>
        <v>0</v>
      </c>
      <c r="AP45" s="163">
        <f t="shared" si="26"/>
        <v>0</v>
      </c>
      <c r="AQ45" s="163">
        <f t="shared" si="32"/>
        <v>0</v>
      </c>
      <c r="AR45" s="163">
        <f t="shared" si="28"/>
        <v>0</v>
      </c>
      <c r="AS45" s="163">
        <f t="shared" si="29"/>
        <v>0</v>
      </c>
      <c r="AT45" s="163">
        <f t="shared" si="30"/>
        <v>0</v>
      </c>
      <c r="AU45" s="163">
        <f t="shared" si="31"/>
        <v>0</v>
      </c>
      <c r="AX45" s="89" t="str">
        <f t="shared" si="11"/>
        <v>2008 Q1</v>
      </c>
      <c r="AY45" s="286">
        <f t="shared" si="12"/>
        <v>1</v>
      </c>
      <c r="AZ45" s="287">
        <f t="shared" si="13"/>
        <v>1</v>
      </c>
      <c r="BA45" s="287">
        <v>1</v>
      </c>
      <c r="BB45" s="287"/>
      <c r="BC45" s="287"/>
      <c r="BD45" s="284"/>
      <c r="BE45" s="287" t="str">
        <f t="shared" si="14"/>
        <v>2005 Q1</v>
      </c>
      <c r="BF45" s="287">
        <f t="shared" si="15"/>
        <v>1</v>
      </c>
      <c r="BG45" s="287">
        <f t="shared" si="16"/>
        <v>1</v>
      </c>
      <c r="BH45" s="287"/>
      <c r="BI45" s="287"/>
    </row>
    <row r="46" spans="1:61" s="17" customFormat="1" ht="18">
      <c r="A46" s="89" t="str">
        <f>Tri_Incurred_CCounts_Attror!A37</f>
        <v>2005 Q2</v>
      </c>
      <c r="B46" s="89" t="str">
        <f t="shared" si="0"/>
        <v>2014 Q1</v>
      </c>
      <c r="C46" s="208">
        <f>INDEX(Tri_Incurred_CCounts_Attror!$B37:$CC37,1,MATCH(B46,$A$21:$A$100)-$P46)</f>
        <v>79</v>
      </c>
      <c r="D46" s="208">
        <f>INDEX(Tri_Incurred_CCounts_Attror!$B37:$CC37,1,Tot_Acc_Per-$P46)</f>
        <v>79</v>
      </c>
      <c r="E46" s="87">
        <f t="shared" si="1"/>
        <v>0</v>
      </c>
      <c r="F46" s="87">
        <f>IF(AI46-FSR_M&gt;0,VLOOKUP((MATCH(LastFSR,$A$21:$A$100,1)-MATCH(A46,$A$21:$A$100,1))*3+3,$AI$21:$AU$100,5+MATCH(FSR_M,AN$16:$AU$16),0),VLOOKUP(3,$AI$21:$AU$100,5+MATCH((MATCH($D$16,$A$21:$A$100,1)-MATCH($A46,$A$21:$A$100,1))*3,$AN$16:$AU$16,1),0))*M46</f>
        <v>0</v>
      </c>
      <c r="G46" s="87">
        <f t="shared" si="2"/>
        <v>0</v>
      </c>
      <c r="H46" s="88">
        <f t="shared" si="3"/>
        <v>0</v>
      </c>
      <c r="J46" s="89" t="str">
        <f t="shared" si="4"/>
        <v>2005 Q2</v>
      </c>
      <c r="K46" s="87">
        <f t="shared" si="5"/>
        <v>79</v>
      </c>
      <c r="L46" s="87">
        <f t="shared" si="6"/>
        <v>79</v>
      </c>
      <c r="M46" s="279">
        <f t="shared" si="7"/>
        <v>79</v>
      </c>
      <c r="N46" s="87">
        <f t="shared" si="8"/>
        <v>0</v>
      </c>
      <c r="O46" s="88">
        <f t="shared" si="9"/>
        <v>0</v>
      </c>
      <c r="P46" s="172">
        <f t="shared" si="17"/>
        <v>25</v>
      </c>
      <c r="R46" s="60"/>
      <c r="S46" s="20"/>
      <c r="T46" s="913" t="s">
        <v>64</v>
      </c>
      <c r="U46" s="913"/>
      <c r="V46" s="913"/>
      <c r="W46" s="913"/>
      <c r="X46" s="913"/>
      <c r="Y46" s="913"/>
      <c r="Z46" s="20"/>
      <c r="AA46" s="61"/>
      <c r="AI46" s="89">
        <f t="shared" si="18"/>
        <v>111</v>
      </c>
      <c r="AJ46" s="121">
        <f>VLOOKUP(AI46,'User Entries'!$A$78:$E$157,5,0)</f>
        <v>1</v>
      </c>
      <c r="AK46" s="88">
        <f t="shared" si="10"/>
        <v>1</v>
      </c>
      <c r="AL46" s="121">
        <f t="shared" si="19"/>
        <v>1</v>
      </c>
      <c r="AN46" s="163">
        <f t="shared" si="20"/>
        <v>0</v>
      </c>
      <c r="AO46" s="163">
        <f t="shared" si="25"/>
        <v>0</v>
      </c>
      <c r="AP46" s="163">
        <f t="shared" si="26"/>
        <v>0</v>
      </c>
      <c r="AQ46" s="163">
        <f t="shared" si="32"/>
        <v>0</v>
      </c>
      <c r="AR46" s="163">
        <f t="shared" si="28"/>
        <v>0</v>
      </c>
      <c r="AS46" s="163">
        <f t="shared" si="29"/>
        <v>0</v>
      </c>
      <c r="AT46" s="163">
        <f t="shared" si="30"/>
        <v>0</v>
      </c>
      <c r="AU46" s="163">
        <f t="shared" si="31"/>
        <v>0</v>
      </c>
      <c r="AX46" s="89" t="str">
        <f t="shared" si="11"/>
        <v>2007 Q4</v>
      </c>
      <c r="AY46" s="286">
        <f t="shared" si="12"/>
        <v>1</v>
      </c>
      <c r="AZ46" s="287">
        <f t="shared" si="13"/>
        <v>1</v>
      </c>
      <c r="BA46" s="287">
        <v>1</v>
      </c>
      <c r="BB46" s="287"/>
      <c r="BC46" s="287"/>
      <c r="BD46" s="284"/>
      <c r="BE46" s="287" t="str">
        <f t="shared" si="14"/>
        <v>2005 Q2</v>
      </c>
      <c r="BF46" s="287">
        <f t="shared" si="15"/>
        <v>1</v>
      </c>
      <c r="BG46" s="287">
        <f t="shared" si="16"/>
        <v>1</v>
      </c>
      <c r="BH46" s="287"/>
      <c r="BI46" s="287"/>
    </row>
    <row r="47" spans="1:61" s="17" customFormat="1">
      <c r="A47" s="89" t="str">
        <f>Tri_Incurred_CCounts_Attror!A38</f>
        <v>2005 Q3</v>
      </c>
      <c r="B47" s="89" t="str">
        <f t="shared" si="0"/>
        <v>2014 Q1</v>
      </c>
      <c r="C47" s="208">
        <f>INDEX(Tri_Incurred_CCounts_Attror!$B38:$CC38,1,MATCH(B47,$A$21:$A$100)-$P47)</f>
        <v>71</v>
      </c>
      <c r="D47" s="208">
        <f>INDEX(Tri_Incurred_CCounts_Attror!$B38:$CC38,1,Tot_Acc_Per-$P47)</f>
        <v>71</v>
      </c>
      <c r="E47" s="87">
        <f t="shared" si="1"/>
        <v>0</v>
      </c>
      <c r="F47" s="87">
        <f>IF(AI47-FSR_M&gt;0,VLOOKUP((MATCH(LastFSR,$A$21:$A$100,1)-MATCH(A47,$A$21:$A$100,1))*3+3,$AI$21:$AU$100,5+MATCH(FSR_M,AN$16:$AU$16),0),VLOOKUP(3,$AI$21:$AU$100,5+MATCH((MATCH($D$16,$A$21:$A$100,1)-MATCH($A47,$A$21:$A$100,1))*3,$AN$16:$AU$16,1),0))*M47</f>
        <v>0</v>
      </c>
      <c r="G47" s="87">
        <f t="shared" si="2"/>
        <v>0</v>
      </c>
      <c r="H47" s="88">
        <f t="shared" si="3"/>
        <v>0</v>
      </c>
      <c r="J47" s="89" t="str">
        <f t="shared" si="4"/>
        <v>2005 Q3</v>
      </c>
      <c r="K47" s="87">
        <f t="shared" si="5"/>
        <v>71</v>
      </c>
      <c r="L47" s="87">
        <f t="shared" si="6"/>
        <v>71</v>
      </c>
      <c r="M47" s="279">
        <f t="shared" si="7"/>
        <v>71</v>
      </c>
      <c r="N47" s="87">
        <f t="shared" si="8"/>
        <v>0</v>
      </c>
      <c r="O47" s="88">
        <f t="shared" si="9"/>
        <v>0</v>
      </c>
      <c r="P47" s="172">
        <f t="shared" si="17"/>
        <v>26</v>
      </c>
      <c r="R47" s="60"/>
      <c r="S47" s="20"/>
      <c r="T47" s="20"/>
      <c r="U47" s="20"/>
      <c r="V47" s="20"/>
      <c r="W47" s="20"/>
      <c r="X47" s="20"/>
      <c r="Y47" s="20"/>
      <c r="Z47" s="20"/>
      <c r="AA47" s="61"/>
      <c r="AI47" s="89">
        <f t="shared" si="18"/>
        <v>108</v>
      </c>
      <c r="AJ47" s="121">
        <f>VLOOKUP(AI47,'User Entries'!$A$78:$E$157,5,0)</f>
        <v>1</v>
      </c>
      <c r="AK47" s="88">
        <f t="shared" si="10"/>
        <v>1</v>
      </c>
      <c r="AL47" s="121">
        <f t="shared" si="19"/>
        <v>1</v>
      </c>
      <c r="AN47" s="163">
        <f t="shared" si="20"/>
        <v>0</v>
      </c>
      <c r="AO47" s="163">
        <f t="shared" si="25"/>
        <v>0</v>
      </c>
      <c r="AP47" s="163">
        <f t="shared" si="26"/>
        <v>0</v>
      </c>
      <c r="AQ47" s="163">
        <f t="shared" si="32"/>
        <v>0</v>
      </c>
      <c r="AR47" s="163">
        <f t="shared" si="28"/>
        <v>0</v>
      </c>
      <c r="AS47" s="163">
        <f t="shared" si="29"/>
        <v>0</v>
      </c>
      <c r="AT47" s="163">
        <f t="shared" si="30"/>
        <v>0</v>
      </c>
      <c r="AU47" s="163">
        <f t="shared" si="31"/>
        <v>0</v>
      </c>
      <c r="AX47" s="89" t="str">
        <f t="shared" si="11"/>
        <v>2007 Q3</v>
      </c>
      <c r="AY47" s="286">
        <f t="shared" si="12"/>
        <v>1</v>
      </c>
      <c r="AZ47" s="287">
        <f t="shared" si="13"/>
        <v>1</v>
      </c>
      <c r="BA47" s="287">
        <v>1</v>
      </c>
      <c r="BB47" s="287"/>
      <c r="BC47" s="287"/>
      <c r="BD47" s="284"/>
      <c r="BE47" s="287" t="str">
        <f t="shared" si="14"/>
        <v>2005 Q3</v>
      </c>
      <c r="BF47" s="287">
        <f t="shared" si="15"/>
        <v>1</v>
      </c>
      <c r="BG47" s="287">
        <f t="shared" si="16"/>
        <v>1</v>
      </c>
      <c r="BH47" s="287"/>
      <c r="BI47" s="287"/>
    </row>
    <row r="48" spans="1:61" s="17" customFormat="1">
      <c r="A48" s="89" t="str">
        <f>Tri_Incurred_CCounts_Attror!A39</f>
        <v>2005 Q4</v>
      </c>
      <c r="B48" s="89" t="str">
        <f t="shared" si="0"/>
        <v>2014 Q1</v>
      </c>
      <c r="C48" s="208">
        <f>INDEX(Tri_Incurred_CCounts_Attror!$B39:$CC39,1,MATCH(B48,$A$21:$A$100)-$P48)</f>
        <v>77</v>
      </c>
      <c r="D48" s="208">
        <f>INDEX(Tri_Incurred_CCounts_Attror!$B39:$CC39,1,Tot_Acc_Per-$P48)</f>
        <v>77</v>
      </c>
      <c r="E48" s="87">
        <f t="shared" si="1"/>
        <v>0</v>
      </c>
      <c r="F48" s="87">
        <f>IF(AI48-FSR_M&gt;0,VLOOKUP((MATCH(LastFSR,$A$21:$A$100,1)-MATCH(A48,$A$21:$A$100,1))*3+3,$AI$21:$AU$100,5+MATCH(FSR_M,AN$16:$AU$16),0),VLOOKUP(3,$AI$21:$AU$100,5+MATCH((MATCH($D$16,$A$21:$A$100,1)-MATCH($A48,$A$21:$A$100,1))*3,$AN$16:$AU$16,1),0))*M48</f>
        <v>0</v>
      </c>
      <c r="G48" s="87">
        <f t="shared" si="2"/>
        <v>0</v>
      </c>
      <c r="H48" s="88">
        <f t="shared" si="3"/>
        <v>0</v>
      </c>
      <c r="J48" s="89" t="str">
        <f t="shared" si="4"/>
        <v>2005 Q4</v>
      </c>
      <c r="K48" s="87">
        <f t="shared" si="5"/>
        <v>77</v>
      </c>
      <c r="L48" s="87">
        <f t="shared" si="6"/>
        <v>77</v>
      </c>
      <c r="M48" s="279">
        <f t="shared" si="7"/>
        <v>77</v>
      </c>
      <c r="N48" s="87">
        <f t="shared" si="8"/>
        <v>0</v>
      </c>
      <c r="O48" s="88">
        <f t="shared" si="9"/>
        <v>0</v>
      </c>
      <c r="P48" s="172">
        <f t="shared" si="17"/>
        <v>27</v>
      </c>
      <c r="Q48" s="99"/>
      <c r="R48" s="60"/>
      <c r="S48" s="20"/>
      <c r="T48" s="20"/>
      <c r="U48" s="20"/>
      <c r="V48" s="20"/>
      <c r="W48" s="20"/>
      <c r="X48" s="20"/>
      <c r="Y48" s="20"/>
      <c r="Z48" s="20"/>
      <c r="AA48" s="61"/>
      <c r="AI48" s="89">
        <f t="shared" si="18"/>
        <v>105</v>
      </c>
      <c r="AJ48" s="121">
        <f>VLOOKUP(AI48,'User Entries'!$A$78:$E$157,5,0)</f>
        <v>1</v>
      </c>
      <c r="AK48" s="88">
        <f t="shared" si="10"/>
        <v>1</v>
      </c>
      <c r="AL48" s="121">
        <f t="shared" si="19"/>
        <v>1</v>
      </c>
      <c r="AN48" s="163">
        <f t="shared" si="20"/>
        <v>0</v>
      </c>
      <c r="AO48" s="163">
        <f t="shared" si="25"/>
        <v>0</v>
      </c>
      <c r="AP48" s="163">
        <f t="shared" si="26"/>
        <v>0</v>
      </c>
      <c r="AQ48" s="163">
        <f t="shared" si="32"/>
        <v>0</v>
      </c>
      <c r="AR48" s="163">
        <f t="shared" si="28"/>
        <v>0</v>
      </c>
      <c r="AS48" s="163">
        <f t="shared" si="29"/>
        <v>0</v>
      </c>
      <c r="AT48" s="163">
        <f t="shared" si="30"/>
        <v>0</v>
      </c>
      <c r="AU48" s="163">
        <f t="shared" si="31"/>
        <v>0</v>
      </c>
      <c r="AX48" s="89" t="str">
        <f t="shared" si="11"/>
        <v>2007 Q2</v>
      </c>
      <c r="AY48" s="286">
        <f t="shared" si="12"/>
        <v>1</v>
      </c>
      <c r="AZ48" s="287">
        <f t="shared" si="13"/>
        <v>1</v>
      </c>
      <c r="BA48" s="287">
        <v>1</v>
      </c>
      <c r="BB48" s="287"/>
      <c r="BC48" s="287"/>
      <c r="BD48" s="284"/>
      <c r="BE48" s="287" t="str">
        <f t="shared" si="14"/>
        <v>2005 Q4</v>
      </c>
      <c r="BF48" s="287">
        <f t="shared" si="15"/>
        <v>1</v>
      </c>
      <c r="BG48" s="287">
        <f t="shared" si="16"/>
        <v>1</v>
      </c>
      <c r="BH48" s="287"/>
      <c r="BI48" s="287"/>
    </row>
    <row r="49" spans="1:61" s="17" customFormat="1">
      <c r="A49" s="89" t="str">
        <f>Tri_Incurred_CCounts_Attror!A40</f>
        <v>2006 Q1</v>
      </c>
      <c r="B49" s="89" t="str">
        <f t="shared" si="0"/>
        <v>2014 Q1</v>
      </c>
      <c r="C49" s="208">
        <f>INDEX(Tri_Incurred_CCounts_Attror!$B40:$CC40,1,MATCH(B49,$A$21:$A$100)-$P49)</f>
        <v>73</v>
      </c>
      <c r="D49" s="208">
        <f>INDEX(Tri_Incurred_CCounts_Attror!$B40:$CC40,1,Tot_Acc_Per-$P49)</f>
        <v>73</v>
      </c>
      <c r="E49" s="87">
        <f t="shared" si="1"/>
        <v>0</v>
      </c>
      <c r="F49" s="87">
        <f>IF(AI49-FSR_M&gt;0,VLOOKUP((MATCH(LastFSR,$A$21:$A$100,1)-MATCH(A49,$A$21:$A$100,1))*3+3,$AI$21:$AU$100,5+MATCH(FSR_M,AN$16:$AU$16),0),VLOOKUP(3,$AI$21:$AU$100,5+MATCH((MATCH($D$16,$A$21:$A$100,1)-MATCH($A49,$A$21:$A$100,1))*3,$AN$16:$AU$16,1),0))*M49</f>
        <v>0</v>
      </c>
      <c r="G49" s="87">
        <f t="shared" si="2"/>
        <v>0</v>
      </c>
      <c r="H49" s="88">
        <f t="shared" si="3"/>
        <v>0</v>
      </c>
      <c r="J49" s="89" t="str">
        <f t="shared" si="4"/>
        <v>2006 Q1</v>
      </c>
      <c r="K49" s="87">
        <f t="shared" si="5"/>
        <v>73</v>
      </c>
      <c r="L49" s="87">
        <f t="shared" si="6"/>
        <v>73</v>
      </c>
      <c r="M49" s="279">
        <f t="shared" si="7"/>
        <v>73</v>
      </c>
      <c r="N49" s="87">
        <f t="shared" si="8"/>
        <v>0</v>
      </c>
      <c r="O49" s="88">
        <f t="shared" si="9"/>
        <v>0</v>
      </c>
      <c r="P49" s="172">
        <f t="shared" si="17"/>
        <v>28</v>
      </c>
      <c r="Q49" s="101"/>
      <c r="R49" s="60"/>
      <c r="S49" s="20"/>
      <c r="T49" s="20"/>
      <c r="U49" s="20"/>
      <c r="V49" s="20"/>
      <c r="W49" s="20"/>
      <c r="X49" s="20"/>
      <c r="Y49" s="20"/>
      <c r="Z49" s="20"/>
      <c r="AA49" s="61"/>
      <c r="AI49" s="89">
        <f t="shared" si="18"/>
        <v>102</v>
      </c>
      <c r="AJ49" s="121">
        <f>VLOOKUP(AI49,'User Entries'!$A$78:$E$157,5,0)</f>
        <v>1</v>
      </c>
      <c r="AK49" s="88">
        <f t="shared" si="10"/>
        <v>1</v>
      </c>
      <c r="AL49" s="121">
        <f t="shared" si="19"/>
        <v>1</v>
      </c>
      <c r="AN49" s="163">
        <f t="shared" si="20"/>
        <v>0</v>
      </c>
      <c r="AO49" s="163">
        <f t="shared" si="25"/>
        <v>0</v>
      </c>
      <c r="AP49" s="163">
        <f t="shared" si="26"/>
        <v>0</v>
      </c>
      <c r="AQ49" s="163">
        <f t="shared" si="32"/>
        <v>0</v>
      </c>
      <c r="AR49" s="163">
        <f t="shared" si="28"/>
        <v>0</v>
      </c>
      <c r="AS49" s="163">
        <f t="shared" si="29"/>
        <v>0</v>
      </c>
      <c r="AT49" s="163">
        <f t="shared" si="30"/>
        <v>0</v>
      </c>
      <c r="AU49" s="163">
        <f t="shared" si="31"/>
        <v>0</v>
      </c>
      <c r="AX49" s="89" t="str">
        <f t="shared" si="11"/>
        <v>2007 Q1</v>
      </c>
      <c r="AY49" s="286">
        <f t="shared" si="12"/>
        <v>1</v>
      </c>
      <c r="AZ49" s="287">
        <f t="shared" si="13"/>
        <v>1</v>
      </c>
      <c r="BA49" s="287">
        <v>1</v>
      </c>
      <c r="BB49" s="287"/>
      <c r="BC49" s="287"/>
      <c r="BD49" s="284"/>
      <c r="BE49" s="287" t="str">
        <f t="shared" si="14"/>
        <v>2006 Q1</v>
      </c>
      <c r="BF49" s="287">
        <f t="shared" si="15"/>
        <v>1</v>
      </c>
      <c r="BG49" s="287">
        <f t="shared" si="16"/>
        <v>1</v>
      </c>
      <c r="BH49" s="287"/>
      <c r="BI49" s="287"/>
    </row>
    <row r="50" spans="1:61" s="17" customFormat="1">
      <c r="A50" s="89" t="str">
        <f>Tri_Incurred_CCounts_Attror!A41</f>
        <v>2006 Q2</v>
      </c>
      <c r="B50" s="89" t="str">
        <f t="shared" si="0"/>
        <v>2014 Q1</v>
      </c>
      <c r="C50" s="208">
        <f>INDEX(Tri_Incurred_CCounts_Attror!$B41:$CC41,1,MATCH(B50,$A$21:$A$100)-$P50)</f>
        <v>68</v>
      </c>
      <c r="D50" s="208">
        <f>INDEX(Tri_Incurred_CCounts_Attror!$B41:$CC41,1,Tot_Acc_Per-$P50)</f>
        <v>68</v>
      </c>
      <c r="E50" s="87">
        <f t="shared" si="1"/>
        <v>0</v>
      </c>
      <c r="F50" s="87">
        <f>IF(AI50-FSR_M&gt;0,VLOOKUP((MATCH(LastFSR,$A$21:$A$100,1)-MATCH(A50,$A$21:$A$100,1))*3+3,$AI$21:$AU$100,5+MATCH(FSR_M,AN$16:$AU$16),0),VLOOKUP(3,$AI$21:$AU$100,5+MATCH((MATCH($D$16,$A$21:$A$100,1)-MATCH($A50,$A$21:$A$100,1))*3,$AN$16:$AU$16,1),0))*M50</f>
        <v>0</v>
      </c>
      <c r="G50" s="87">
        <f t="shared" si="2"/>
        <v>0</v>
      </c>
      <c r="H50" s="88">
        <f t="shared" si="3"/>
        <v>0</v>
      </c>
      <c r="J50" s="89" t="str">
        <f t="shared" si="4"/>
        <v>2006 Q2</v>
      </c>
      <c r="K50" s="87">
        <f t="shared" si="5"/>
        <v>68</v>
      </c>
      <c r="L50" s="87">
        <f t="shared" si="6"/>
        <v>68</v>
      </c>
      <c r="M50" s="279">
        <f t="shared" si="7"/>
        <v>68</v>
      </c>
      <c r="N50" s="87">
        <f t="shared" si="8"/>
        <v>0</v>
      </c>
      <c r="O50" s="88">
        <f t="shared" si="9"/>
        <v>0</v>
      </c>
      <c r="P50" s="172">
        <f t="shared" si="17"/>
        <v>29</v>
      </c>
      <c r="Q50" s="103"/>
      <c r="R50" s="60"/>
      <c r="S50" s="20"/>
      <c r="T50" s="20"/>
      <c r="U50" s="20"/>
      <c r="V50" s="20"/>
      <c r="W50" s="20"/>
      <c r="X50" s="20"/>
      <c r="Y50" s="20"/>
      <c r="Z50" s="20"/>
      <c r="AA50" s="61"/>
      <c r="AI50" s="89">
        <f t="shared" si="18"/>
        <v>99</v>
      </c>
      <c r="AJ50" s="121">
        <f>VLOOKUP(AI50,'User Entries'!$A$78:$E$157,5,0)</f>
        <v>1</v>
      </c>
      <c r="AK50" s="88">
        <f t="shared" si="10"/>
        <v>1</v>
      </c>
      <c r="AL50" s="121">
        <f t="shared" si="19"/>
        <v>1</v>
      </c>
      <c r="AN50" s="163">
        <f t="shared" si="20"/>
        <v>0</v>
      </c>
      <c r="AO50" s="163">
        <f t="shared" si="25"/>
        <v>0</v>
      </c>
      <c r="AP50" s="163">
        <f t="shared" si="26"/>
        <v>0</v>
      </c>
      <c r="AQ50" s="163">
        <f t="shared" si="32"/>
        <v>0</v>
      </c>
      <c r="AR50" s="163">
        <f t="shared" si="28"/>
        <v>0</v>
      </c>
      <c r="AS50" s="163">
        <f t="shared" si="29"/>
        <v>0</v>
      </c>
      <c r="AT50" s="163">
        <f t="shared" si="30"/>
        <v>0</v>
      </c>
      <c r="AU50" s="163">
        <f t="shared" si="31"/>
        <v>0</v>
      </c>
      <c r="AX50" s="89" t="str">
        <f t="shared" si="11"/>
        <v>2006 Q4</v>
      </c>
      <c r="AY50" s="286">
        <f t="shared" si="12"/>
        <v>1</v>
      </c>
      <c r="AZ50" s="287">
        <f t="shared" si="13"/>
        <v>1</v>
      </c>
      <c r="BA50" s="287">
        <v>1</v>
      </c>
      <c r="BB50" s="287"/>
      <c r="BC50" s="287"/>
      <c r="BD50" s="284"/>
      <c r="BE50" s="287" t="str">
        <f t="shared" si="14"/>
        <v>2006 Q2</v>
      </c>
      <c r="BF50" s="287">
        <f t="shared" si="15"/>
        <v>1</v>
      </c>
      <c r="BG50" s="287">
        <f t="shared" si="16"/>
        <v>1</v>
      </c>
      <c r="BH50" s="287"/>
      <c r="BI50" s="287"/>
    </row>
    <row r="51" spans="1:61" s="17" customFormat="1">
      <c r="A51" s="89" t="str">
        <f>Tri_Incurred_CCounts_Attror!A42</f>
        <v>2006 Q3</v>
      </c>
      <c r="B51" s="89" t="str">
        <f t="shared" si="0"/>
        <v>2014 Q1</v>
      </c>
      <c r="C51" s="208">
        <f>INDEX(Tri_Incurred_CCounts_Attror!$B42:$CC42,1,MATCH(B51,$A$21:$A$100)-$P51)</f>
        <v>69</v>
      </c>
      <c r="D51" s="208">
        <f>INDEX(Tri_Incurred_CCounts_Attror!$B42:$CC42,1,Tot_Acc_Per-$P51)</f>
        <v>69</v>
      </c>
      <c r="E51" s="87">
        <f t="shared" si="1"/>
        <v>0</v>
      </c>
      <c r="F51" s="87">
        <f>IF(AI51-FSR_M&gt;0,VLOOKUP((MATCH(LastFSR,$A$21:$A$100,1)-MATCH(A51,$A$21:$A$100,1))*3+3,$AI$21:$AU$100,5+MATCH(FSR_M,AN$16:$AU$16),0),VLOOKUP(3,$AI$21:$AU$100,5+MATCH((MATCH($D$16,$A$21:$A$100,1)-MATCH($A51,$A$21:$A$100,1))*3,$AN$16:$AU$16,1),0))*M51</f>
        <v>0</v>
      </c>
      <c r="G51" s="87">
        <f t="shared" si="2"/>
        <v>0</v>
      </c>
      <c r="H51" s="88">
        <f t="shared" si="3"/>
        <v>0</v>
      </c>
      <c r="J51" s="89" t="str">
        <f t="shared" si="4"/>
        <v>2006 Q3</v>
      </c>
      <c r="K51" s="87">
        <f t="shared" si="5"/>
        <v>69</v>
      </c>
      <c r="L51" s="87">
        <f t="shared" si="6"/>
        <v>69</v>
      </c>
      <c r="M51" s="279">
        <f t="shared" si="7"/>
        <v>69</v>
      </c>
      <c r="N51" s="87">
        <f t="shared" si="8"/>
        <v>0</v>
      </c>
      <c r="O51" s="88">
        <f t="shared" si="9"/>
        <v>0</v>
      </c>
      <c r="P51" s="172">
        <f t="shared" si="17"/>
        <v>30</v>
      </c>
      <c r="Q51" s="103"/>
      <c r="R51" s="60"/>
      <c r="S51" s="20"/>
      <c r="T51" s="20"/>
      <c r="U51" s="20"/>
      <c r="V51" s="20"/>
      <c r="W51" s="20"/>
      <c r="X51" s="20"/>
      <c r="Y51" s="20"/>
      <c r="Z51" s="20"/>
      <c r="AA51" s="61"/>
      <c r="AI51" s="89">
        <f t="shared" si="18"/>
        <v>96</v>
      </c>
      <c r="AJ51" s="121">
        <f>VLOOKUP(AI51,'User Entries'!$A$78:$E$157,5,0)</f>
        <v>1</v>
      </c>
      <c r="AK51" s="88">
        <f t="shared" si="10"/>
        <v>1</v>
      </c>
      <c r="AL51" s="121">
        <f t="shared" si="19"/>
        <v>1</v>
      </c>
      <c r="AN51" s="163">
        <f t="shared" si="20"/>
        <v>0</v>
      </c>
      <c r="AO51" s="163">
        <f t="shared" si="25"/>
        <v>0</v>
      </c>
      <c r="AP51" s="163">
        <f t="shared" si="26"/>
        <v>0</v>
      </c>
      <c r="AQ51" s="163">
        <f t="shared" si="32"/>
        <v>0</v>
      </c>
      <c r="AR51" s="163">
        <f t="shared" si="28"/>
        <v>0</v>
      </c>
      <c r="AS51" s="163">
        <f t="shared" si="29"/>
        <v>0</v>
      </c>
      <c r="AT51" s="163">
        <f t="shared" si="30"/>
        <v>0</v>
      </c>
      <c r="AU51" s="163">
        <f t="shared" si="31"/>
        <v>0</v>
      </c>
      <c r="AX51" s="89" t="str">
        <f t="shared" si="11"/>
        <v>2006 Q3</v>
      </c>
      <c r="AY51" s="286">
        <f t="shared" si="12"/>
        <v>1</v>
      </c>
      <c r="AZ51" s="287">
        <f t="shared" si="13"/>
        <v>1</v>
      </c>
      <c r="BA51" s="287">
        <v>1</v>
      </c>
      <c r="BB51" s="287"/>
      <c r="BC51" s="287"/>
      <c r="BD51" s="284"/>
      <c r="BE51" s="287" t="str">
        <f t="shared" si="14"/>
        <v>2006 Q3</v>
      </c>
      <c r="BF51" s="287">
        <f t="shared" si="15"/>
        <v>1</v>
      </c>
      <c r="BG51" s="287">
        <f t="shared" si="16"/>
        <v>1</v>
      </c>
      <c r="BH51" s="287"/>
      <c r="BI51" s="287"/>
    </row>
    <row r="52" spans="1:61" s="17" customFormat="1">
      <c r="A52" s="89" t="str">
        <f>Tri_Incurred_CCounts_Attror!A43</f>
        <v>2006 Q4</v>
      </c>
      <c r="B52" s="89" t="str">
        <f t="shared" si="0"/>
        <v>2014 Q1</v>
      </c>
      <c r="C52" s="208">
        <f>INDEX(Tri_Incurred_CCounts_Attror!$B43:$CC43,1,MATCH(B52,$A$21:$A$100)-$P52)</f>
        <v>54</v>
      </c>
      <c r="D52" s="208">
        <f>INDEX(Tri_Incurred_CCounts_Attror!$B43:$CC43,1,Tot_Acc_Per-$P52)</f>
        <v>54</v>
      </c>
      <c r="E52" s="87">
        <f t="shared" si="1"/>
        <v>0</v>
      </c>
      <c r="F52" s="87">
        <f>IF(AI52-FSR_M&gt;0,VLOOKUP((MATCH(LastFSR,$A$21:$A$100,1)-MATCH(A52,$A$21:$A$100,1))*3+3,$AI$21:$AU$100,5+MATCH(FSR_M,AN$16:$AU$16),0),VLOOKUP(3,$AI$21:$AU$100,5+MATCH((MATCH($D$16,$A$21:$A$100,1)-MATCH($A52,$A$21:$A$100,1))*3,$AN$16:$AU$16,1),0))*M52</f>
        <v>0</v>
      </c>
      <c r="G52" s="87">
        <f t="shared" si="2"/>
        <v>0</v>
      </c>
      <c r="H52" s="88">
        <f t="shared" si="3"/>
        <v>0</v>
      </c>
      <c r="J52" s="89" t="str">
        <f t="shared" si="4"/>
        <v>2006 Q4</v>
      </c>
      <c r="K52" s="87">
        <f t="shared" si="5"/>
        <v>54</v>
      </c>
      <c r="L52" s="87">
        <f t="shared" si="6"/>
        <v>54</v>
      </c>
      <c r="M52" s="279">
        <f t="shared" si="7"/>
        <v>54</v>
      </c>
      <c r="N52" s="87">
        <f t="shared" si="8"/>
        <v>0</v>
      </c>
      <c r="O52" s="88">
        <f t="shared" si="9"/>
        <v>0</v>
      </c>
      <c r="P52" s="172">
        <f t="shared" si="17"/>
        <v>31</v>
      </c>
      <c r="Q52" s="101"/>
      <c r="R52" s="83"/>
      <c r="S52" s="84"/>
      <c r="T52" s="84"/>
      <c r="U52" s="84"/>
      <c r="V52" s="84"/>
      <c r="W52" s="84"/>
      <c r="X52" s="84"/>
      <c r="Y52" s="84"/>
      <c r="Z52" s="84"/>
      <c r="AA52" s="85"/>
      <c r="AI52" s="89">
        <f t="shared" si="18"/>
        <v>93</v>
      </c>
      <c r="AJ52" s="121">
        <f>VLOOKUP(AI52,'User Entries'!$A$78:$E$157,5,0)</f>
        <v>1</v>
      </c>
      <c r="AK52" s="88">
        <f t="shared" si="10"/>
        <v>1</v>
      </c>
      <c r="AL52" s="121">
        <f t="shared" si="19"/>
        <v>1</v>
      </c>
      <c r="AN52" s="163">
        <f t="shared" si="20"/>
        <v>0</v>
      </c>
      <c r="AO52" s="163">
        <f t="shared" si="25"/>
        <v>0</v>
      </c>
      <c r="AP52" s="163">
        <f t="shared" si="26"/>
        <v>0</v>
      </c>
      <c r="AQ52" s="163">
        <f t="shared" si="32"/>
        <v>0</v>
      </c>
      <c r="AR52" s="163">
        <f t="shared" si="28"/>
        <v>0</v>
      </c>
      <c r="AS52" s="163">
        <f t="shared" si="29"/>
        <v>0</v>
      </c>
      <c r="AT52" s="163">
        <f t="shared" si="30"/>
        <v>0</v>
      </c>
      <c r="AU52" s="163">
        <f t="shared" si="31"/>
        <v>0</v>
      </c>
      <c r="AX52" s="89" t="str">
        <f t="shared" si="11"/>
        <v>2006 Q2</v>
      </c>
      <c r="AY52" s="286">
        <f t="shared" si="12"/>
        <v>1</v>
      </c>
      <c r="AZ52" s="287">
        <f t="shared" si="13"/>
        <v>1</v>
      </c>
      <c r="BA52" s="287">
        <v>1</v>
      </c>
      <c r="BB52" s="287"/>
      <c r="BC52" s="287"/>
      <c r="BD52" s="284"/>
      <c r="BE52" s="287" t="str">
        <f t="shared" si="14"/>
        <v>2006 Q4</v>
      </c>
      <c r="BF52" s="287">
        <f t="shared" si="15"/>
        <v>1</v>
      </c>
      <c r="BG52" s="287">
        <f t="shared" si="16"/>
        <v>1</v>
      </c>
      <c r="BH52" s="287"/>
      <c r="BI52" s="287"/>
    </row>
    <row r="53" spans="1:61" s="17" customFormat="1">
      <c r="A53" s="89" t="str">
        <f>Tri_Incurred_CCounts_Attror!A44</f>
        <v>2007 Q1</v>
      </c>
      <c r="B53" s="89" t="str">
        <f t="shared" si="0"/>
        <v>2014 Q1</v>
      </c>
      <c r="C53" s="208">
        <f>INDEX(Tri_Incurred_CCounts_Attror!$B44:$CC44,1,MATCH(B53,$A$21:$A$100)-$P53)</f>
        <v>68</v>
      </c>
      <c r="D53" s="208">
        <f>INDEX(Tri_Incurred_CCounts_Attror!$B44:$CC44,1,Tot_Acc_Per-$P53)</f>
        <v>68</v>
      </c>
      <c r="E53" s="87">
        <f t="shared" ref="E53:E80" si="33">D53-C53</f>
        <v>0</v>
      </c>
      <c r="F53" s="87">
        <f>IF(AI53-FSR_M&gt;0,VLOOKUP((MATCH(LastFSR,$A$21:$A$100,1)-MATCH(A53,$A$21:$A$100,1))*3+3,$AI$21:$AU$100,5+MATCH(FSR_M,AN$16:$AU$16),0),VLOOKUP(3,$AI$21:$AU$100,5+MATCH((MATCH($D$16,$A$21:$A$100,1)-MATCH($A53,$A$21:$A$100,1))*3,$AN$16:$AU$16,1),0))*M53</f>
        <v>0</v>
      </c>
      <c r="G53" s="87">
        <f t="shared" ref="G53:G80" si="34">E53-F53</f>
        <v>0</v>
      </c>
      <c r="H53" s="88">
        <f t="shared" si="3"/>
        <v>0</v>
      </c>
      <c r="J53" s="89" t="str">
        <f t="shared" ref="J53:J80" si="35">A53</f>
        <v>2007 Q1</v>
      </c>
      <c r="K53" s="87">
        <f t="shared" ref="K53:K80" si="36">D53</f>
        <v>68</v>
      </c>
      <c r="L53" s="87">
        <f t="shared" ref="L53:L80" si="37">IF(ISERROR(M53),"",K53/AK53)</f>
        <v>68</v>
      </c>
      <c r="M53" s="279">
        <f t="shared" ref="M53:M80" si="38">C53/VLOOKUP(IF((AI53-FSR_M)&gt;0,AI53-FSR_M,3),$AI$21:$AL$100,3,0)</f>
        <v>68</v>
      </c>
      <c r="N53" s="87">
        <f t="shared" ref="N53:N80" si="39">L53-M53</f>
        <v>0</v>
      </c>
      <c r="O53" s="88">
        <f t="shared" ref="O53:O80" si="40">IF(N53=0,0,N53/M53)</f>
        <v>0</v>
      </c>
      <c r="P53" s="172">
        <f t="shared" si="17"/>
        <v>32</v>
      </c>
      <c r="Q53" s="103"/>
      <c r="R53" s="60"/>
      <c r="S53" s="20"/>
      <c r="T53" s="20"/>
      <c r="U53" s="20"/>
      <c r="V53" s="20"/>
      <c r="W53" s="20"/>
      <c r="X53" s="20"/>
      <c r="Y53" s="20"/>
      <c r="Z53" s="20"/>
      <c r="AA53" s="61"/>
      <c r="AI53" s="89">
        <f t="shared" si="18"/>
        <v>90</v>
      </c>
      <c r="AJ53" s="121">
        <f>VLOOKUP(AI53,'User Entries'!$A$78:$E$157,5,0)</f>
        <v>1</v>
      </c>
      <c r="AK53" s="88">
        <f t="shared" ref="AK53:AK84" si="41">1/AJ53</f>
        <v>1</v>
      </c>
      <c r="AL53" s="121">
        <f t="shared" si="19"/>
        <v>1</v>
      </c>
      <c r="AN53" s="163">
        <f t="shared" si="20"/>
        <v>0</v>
      </c>
      <c r="AO53" s="163">
        <f t="shared" si="25"/>
        <v>0</v>
      </c>
      <c r="AP53" s="163">
        <f t="shared" si="26"/>
        <v>0</v>
      </c>
      <c r="AQ53" s="163">
        <f t="shared" si="32"/>
        <v>0</v>
      </c>
      <c r="AR53" s="163">
        <f t="shared" si="28"/>
        <v>0</v>
      </c>
      <c r="AS53" s="163">
        <f t="shared" si="29"/>
        <v>0</v>
      </c>
      <c r="AT53" s="163">
        <f t="shared" si="30"/>
        <v>0</v>
      </c>
      <c r="AU53" s="163">
        <f t="shared" si="31"/>
        <v>0</v>
      </c>
      <c r="AX53" s="89" t="str">
        <f t="shared" ref="AX53:AX84" si="42">IF(ISERROR(A54),"",INDEX($A$21:$A$100,Tot_Acc_Per-P53-1,1))</f>
        <v>2006 Q1</v>
      </c>
      <c r="AY53" s="286">
        <f t="shared" ref="AY53:AY84" si="43">VLOOKUP(AX53,$BE$21:$BG$100,2,0)</f>
        <v>1</v>
      </c>
      <c r="AZ53" s="287">
        <f t="shared" ref="AZ53:AZ84" si="44">VLOOKUP(AX53,$BE$21:$BG$100,3,0)</f>
        <v>1</v>
      </c>
      <c r="BA53" s="287">
        <v>1</v>
      </c>
      <c r="BB53" s="287"/>
      <c r="BC53" s="287"/>
      <c r="BD53" s="284"/>
      <c r="BE53" s="287" t="str">
        <f t="shared" ref="BE53:BE84" si="45">A53</f>
        <v>2007 Q1</v>
      </c>
      <c r="BF53" s="287">
        <f t="shared" ref="BF53:BF84" si="46">D53/M53</f>
        <v>1</v>
      </c>
      <c r="BG53" s="287">
        <f t="shared" ref="BG53:BG84" si="47">(C53+F53)/M53</f>
        <v>1</v>
      </c>
      <c r="BH53" s="287"/>
      <c r="BI53" s="287"/>
    </row>
    <row r="54" spans="1:61" s="17" customFormat="1">
      <c r="A54" s="89" t="str">
        <f>Tri_Incurred_CCounts_Attror!A45</f>
        <v>2007 Q2</v>
      </c>
      <c r="B54" s="89" t="str">
        <f t="shared" si="0"/>
        <v>2014 Q1</v>
      </c>
      <c r="C54" s="208">
        <f>INDEX(Tri_Incurred_CCounts_Attror!$B45:$CC45,1,MATCH(B54,$A$21:$A$100)-$P54)</f>
        <v>69</v>
      </c>
      <c r="D54" s="208">
        <f>INDEX(Tri_Incurred_CCounts_Attror!$B45:$CC45,1,Tot_Acc_Per-$P54)</f>
        <v>69</v>
      </c>
      <c r="E54" s="87">
        <f t="shared" si="33"/>
        <v>0</v>
      </c>
      <c r="F54" s="87">
        <f>IF(AI54-FSR_M&gt;0,VLOOKUP((MATCH(LastFSR,$A$21:$A$100,1)-MATCH(A54,$A$21:$A$100,1))*3+3,$AI$21:$AU$100,5+MATCH(FSR_M,AN$16:$AU$16),0),VLOOKUP(3,$AI$21:$AU$100,5+MATCH((MATCH($D$16,$A$21:$A$100,1)-MATCH($A54,$A$21:$A$100,1))*3,$AN$16:$AU$16,1),0))*M54</f>
        <v>0</v>
      </c>
      <c r="G54" s="87">
        <f t="shared" si="34"/>
        <v>0</v>
      </c>
      <c r="H54" s="88">
        <f t="shared" si="3"/>
        <v>0</v>
      </c>
      <c r="J54" s="89" t="str">
        <f t="shared" si="35"/>
        <v>2007 Q2</v>
      </c>
      <c r="K54" s="87">
        <f t="shared" si="36"/>
        <v>69</v>
      </c>
      <c r="L54" s="87">
        <f t="shared" si="37"/>
        <v>69</v>
      </c>
      <c r="M54" s="279">
        <f t="shared" si="38"/>
        <v>69</v>
      </c>
      <c r="N54" s="87">
        <f t="shared" si="39"/>
        <v>0</v>
      </c>
      <c r="O54" s="88">
        <f t="shared" si="40"/>
        <v>0</v>
      </c>
      <c r="P54" s="172">
        <f t="shared" ref="P54:P108" si="48">P53+1</f>
        <v>33</v>
      </c>
      <c r="Q54" s="54"/>
      <c r="R54" s="91"/>
      <c r="S54" s="92"/>
      <c r="T54" s="20"/>
      <c r="U54" s="20"/>
      <c r="V54" s="20"/>
      <c r="W54" s="20"/>
      <c r="X54" s="20"/>
      <c r="Y54" s="20"/>
      <c r="Z54" s="20"/>
      <c r="AA54" s="61"/>
      <c r="AI54" s="89">
        <f t="shared" ref="AI54:AI85" si="49">AI53-3</f>
        <v>87</v>
      </c>
      <c r="AJ54" s="121">
        <f>VLOOKUP(AI54,'User Entries'!$A$78:$E$157,5,0)</f>
        <v>1</v>
      </c>
      <c r="AK54" s="88">
        <f t="shared" si="41"/>
        <v>1</v>
      </c>
      <c r="AL54" s="121">
        <f t="shared" ref="AL54:AL85" si="50">AJ54/AJ53</f>
        <v>1</v>
      </c>
      <c r="AN54" s="163">
        <f t="shared" ref="AN54:AN85" si="51">AK53-AK54</f>
        <v>0</v>
      </c>
      <c r="AO54" s="163">
        <f t="shared" si="25"/>
        <v>0</v>
      </c>
      <c r="AP54" s="163">
        <f t="shared" si="26"/>
        <v>0</v>
      </c>
      <c r="AQ54" s="163">
        <f t="shared" si="32"/>
        <v>0</v>
      </c>
      <c r="AR54" s="163">
        <f t="shared" si="28"/>
        <v>0</v>
      </c>
      <c r="AS54" s="163">
        <f t="shared" si="29"/>
        <v>0</v>
      </c>
      <c r="AT54" s="163">
        <f t="shared" si="30"/>
        <v>0</v>
      </c>
      <c r="AU54" s="163">
        <f t="shared" si="31"/>
        <v>0</v>
      </c>
      <c r="AX54" s="89" t="str">
        <f t="shared" si="42"/>
        <v>2005 Q4</v>
      </c>
      <c r="AY54" s="286">
        <f t="shared" si="43"/>
        <v>1</v>
      </c>
      <c r="AZ54" s="287">
        <f t="shared" si="44"/>
        <v>1</v>
      </c>
      <c r="BA54" s="287">
        <v>1</v>
      </c>
      <c r="BB54" s="287"/>
      <c r="BC54" s="287"/>
      <c r="BD54" s="284"/>
      <c r="BE54" s="287" t="str">
        <f t="shared" si="45"/>
        <v>2007 Q2</v>
      </c>
      <c r="BF54" s="287">
        <f t="shared" si="46"/>
        <v>1</v>
      </c>
      <c r="BG54" s="287">
        <f t="shared" si="47"/>
        <v>1</v>
      </c>
      <c r="BH54" s="287"/>
      <c r="BI54" s="287"/>
    </row>
    <row r="55" spans="1:61" s="17" customFormat="1">
      <c r="A55" s="89" t="str">
        <f>Tri_Incurred_CCounts_Attror!A46</f>
        <v>2007 Q3</v>
      </c>
      <c r="B55" s="89" t="str">
        <f t="shared" si="0"/>
        <v>2014 Q1</v>
      </c>
      <c r="C55" s="208">
        <f>INDEX(Tri_Incurred_CCounts_Attror!$B46:$CC46,1,MATCH(B55,$A$21:$A$100)-$P55)</f>
        <v>83</v>
      </c>
      <c r="D55" s="208">
        <f>INDEX(Tri_Incurred_CCounts_Attror!$B46:$CC46,1,Tot_Acc_Per-$P55)</f>
        <v>83</v>
      </c>
      <c r="E55" s="87">
        <f t="shared" si="33"/>
        <v>0</v>
      </c>
      <c r="F55" s="87">
        <f>IF(AI55-FSR_M&gt;0,VLOOKUP((MATCH(LastFSR,$A$21:$A$100,1)-MATCH(A55,$A$21:$A$100,1))*3+3,$AI$21:$AU$100,5+MATCH(FSR_M,AN$16:$AU$16),0),VLOOKUP(3,$AI$21:$AU$100,5+MATCH((MATCH($D$16,$A$21:$A$100,1)-MATCH($A55,$A$21:$A$100,1))*3,$AN$16:$AU$16,1),0))*M55</f>
        <v>0</v>
      </c>
      <c r="G55" s="87">
        <f t="shared" si="34"/>
        <v>0</v>
      </c>
      <c r="H55" s="88">
        <f t="shared" si="3"/>
        <v>0</v>
      </c>
      <c r="J55" s="89" t="str">
        <f t="shared" si="35"/>
        <v>2007 Q3</v>
      </c>
      <c r="K55" s="87">
        <f t="shared" si="36"/>
        <v>83</v>
      </c>
      <c r="L55" s="87">
        <f t="shared" si="37"/>
        <v>83</v>
      </c>
      <c r="M55" s="279">
        <f t="shared" si="38"/>
        <v>83</v>
      </c>
      <c r="N55" s="87">
        <f t="shared" si="39"/>
        <v>0</v>
      </c>
      <c r="O55" s="88">
        <f t="shared" si="40"/>
        <v>0</v>
      </c>
      <c r="P55" s="172">
        <f t="shared" si="48"/>
        <v>34</v>
      </c>
      <c r="Q55" s="54"/>
      <c r="R55" s="166"/>
      <c r="S55" s="167"/>
      <c r="T55" s="20"/>
      <c r="U55" s="20"/>
      <c r="V55" s="20"/>
      <c r="W55" s="20"/>
      <c r="X55" s="20"/>
      <c r="Y55" s="20"/>
      <c r="Z55" s="20"/>
      <c r="AA55" s="61"/>
      <c r="AI55" s="89">
        <f t="shared" si="49"/>
        <v>84</v>
      </c>
      <c r="AJ55" s="121">
        <f>VLOOKUP(AI55,'User Entries'!$A$78:$E$157,5,0)</f>
        <v>1</v>
      </c>
      <c r="AK55" s="88">
        <f t="shared" si="41"/>
        <v>1</v>
      </c>
      <c r="AL55" s="121">
        <f t="shared" si="50"/>
        <v>1</v>
      </c>
      <c r="AN55" s="163">
        <f t="shared" si="51"/>
        <v>0</v>
      </c>
      <c r="AO55" s="163">
        <f t="shared" ref="AO55:AO86" si="52">AK53-AK55</f>
        <v>0</v>
      </c>
      <c r="AP55" s="163">
        <f t="shared" si="26"/>
        <v>0</v>
      </c>
      <c r="AQ55" s="163">
        <f t="shared" si="32"/>
        <v>0</v>
      </c>
      <c r="AR55" s="163">
        <f t="shared" si="28"/>
        <v>0</v>
      </c>
      <c r="AS55" s="163">
        <f t="shared" si="29"/>
        <v>0</v>
      </c>
      <c r="AT55" s="163">
        <f t="shared" si="30"/>
        <v>0</v>
      </c>
      <c r="AU55" s="163">
        <f t="shared" si="31"/>
        <v>0</v>
      </c>
      <c r="AX55" s="89" t="str">
        <f t="shared" si="42"/>
        <v>2005 Q3</v>
      </c>
      <c r="AY55" s="286">
        <f t="shared" si="43"/>
        <v>1</v>
      </c>
      <c r="AZ55" s="287">
        <f t="shared" si="44"/>
        <v>1</v>
      </c>
      <c r="BA55" s="287">
        <v>1</v>
      </c>
      <c r="BB55" s="287"/>
      <c r="BC55" s="287"/>
      <c r="BD55" s="284"/>
      <c r="BE55" s="287" t="str">
        <f t="shared" si="45"/>
        <v>2007 Q3</v>
      </c>
      <c r="BF55" s="287">
        <f t="shared" si="46"/>
        <v>1</v>
      </c>
      <c r="BG55" s="287">
        <f t="shared" si="47"/>
        <v>1</v>
      </c>
      <c r="BH55" s="287"/>
      <c r="BI55" s="287"/>
    </row>
    <row r="56" spans="1:61" s="17" customFormat="1">
      <c r="A56" s="89" t="str">
        <f>Tri_Incurred_CCounts_Attror!A47</f>
        <v>2007 Q4</v>
      </c>
      <c r="B56" s="89" t="str">
        <f t="shared" si="0"/>
        <v>2014 Q1</v>
      </c>
      <c r="C56" s="208">
        <f>INDEX(Tri_Incurred_CCounts_Attror!$B47:$CC47,1,MATCH(B56,$A$21:$A$100)-$P56)</f>
        <v>81</v>
      </c>
      <c r="D56" s="208">
        <f>INDEX(Tri_Incurred_CCounts_Attror!$B47:$CC47,1,Tot_Acc_Per-$P56)</f>
        <v>81</v>
      </c>
      <c r="E56" s="87">
        <f t="shared" si="33"/>
        <v>0</v>
      </c>
      <c r="F56" s="87">
        <f>IF(AI56-FSR_M&gt;0,VLOOKUP((MATCH(LastFSR,$A$21:$A$100,1)-MATCH(A56,$A$21:$A$100,1))*3+3,$AI$21:$AU$100,5+MATCH(FSR_M,AN$16:$AU$16),0),VLOOKUP(3,$AI$21:$AU$100,5+MATCH((MATCH($D$16,$A$21:$A$100,1)-MATCH($A56,$A$21:$A$100,1))*3,$AN$16:$AU$16,1),0))*M56</f>
        <v>0</v>
      </c>
      <c r="G56" s="87">
        <f t="shared" si="34"/>
        <v>0</v>
      </c>
      <c r="H56" s="88">
        <f t="shared" si="3"/>
        <v>0</v>
      </c>
      <c r="J56" s="89" t="str">
        <f t="shared" si="35"/>
        <v>2007 Q4</v>
      </c>
      <c r="K56" s="87">
        <f t="shared" si="36"/>
        <v>81</v>
      </c>
      <c r="L56" s="87">
        <f t="shared" si="37"/>
        <v>81</v>
      </c>
      <c r="M56" s="279">
        <f t="shared" si="38"/>
        <v>81</v>
      </c>
      <c r="N56" s="87">
        <f t="shared" si="39"/>
        <v>0</v>
      </c>
      <c r="O56" s="88">
        <f t="shared" si="40"/>
        <v>0</v>
      </c>
      <c r="P56" s="172">
        <f t="shared" si="48"/>
        <v>35</v>
      </c>
      <c r="R56" s="166"/>
      <c r="S56" s="167"/>
      <c r="T56" s="20"/>
      <c r="U56" s="20"/>
      <c r="V56" s="20"/>
      <c r="W56" s="20"/>
      <c r="X56" s="20"/>
      <c r="Y56" s="20"/>
      <c r="Z56" s="20"/>
      <c r="AA56" s="61"/>
      <c r="AI56" s="89">
        <f t="shared" si="49"/>
        <v>81</v>
      </c>
      <c r="AJ56" s="121">
        <f>VLOOKUP(AI56,'User Entries'!$A$78:$E$157,5,0)</f>
        <v>1</v>
      </c>
      <c r="AK56" s="88">
        <f t="shared" si="41"/>
        <v>1</v>
      </c>
      <c r="AL56" s="121">
        <f t="shared" si="50"/>
        <v>1</v>
      </c>
      <c r="AN56" s="163">
        <f t="shared" si="51"/>
        <v>0</v>
      </c>
      <c r="AO56" s="163">
        <f t="shared" si="52"/>
        <v>0</v>
      </c>
      <c r="AP56" s="163">
        <f t="shared" ref="AP56:AP87" si="53">AK53-AK56</f>
        <v>0</v>
      </c>
      <c r="AQ56" s="163">
        <f t="shared" si="32"/>
        <v>0</v>
      </c>
      <c r="AR56" s="163">
        <f t="shared" si="28"/>
        <v>0</v>
      </c>
      <c r="AS56" s="163">
        <f t="shared" si="29"/>
        <v>0</v>
      </c>
      <c r="AT56" s="163">
        <f t="shared" si="30"/>
        <v>0</v>
      </c>
      <c r="AU56" s="163">
        <f t="shared" si="31"/>
        <v>0</v>
      </c>
      <c r="AX56" s="89" t="str">
        <f t="shared" si="42"/>
        <v>2005 Q2</v>
      </c>
      <c r="AY56" s="286">
        <f t="shared" si="43"/>
        <v>1</v>
      </c>
      <c r="AZ56" s="287">
        <f t="shared" si="44"/>
        <v>1</v>
      </c>
      <c r="BA56" s="287">
        <v>1</v>
      </c>
      <c r="BB56" s="287"/>
      <c r="BC56" s="287"/>
      <c r="BD56" s="284"/>
      <c r="BE56" s="287" t="str">
        <f t="shared" si="45"/>
        <v>2007 Q4</v>
      </c>
      <c r="BF56" s="287">
        <f t="shared" si="46"/>
        <v>1</v>
      </c>
      <c r="BG56" s="287">
        <f t="shared" si="47"/>
        <v>1</v>
      </c>
      <c r="BH56" s="287"/>
      <c r="BI56" s="287"/>
    </row>
    <row r="57" spans="1:61" s="17" customFormat="1">
      <c r="A57" s="89" t="str">
        <f>Tri_Incurred_CCounts_Attror!A48</f>
        <v>2008 Q1</v>
      </c>
      <c r="B57" s="89" t="str">
        <f t="shared" si="0"/>
        <v>2014 Q1</v>
      </c>
      <c r="C57" s="208">
        <f>INDEX(Tri_Incurred_CCounts_Attror!$B48:$CC48,1,MATCH(B57,$A$21:$A$100)-$P57)</f>
        <v>62</v>
      </c>
      <c r="D57" s="208">
        <f>INDEX(Tri_Incurred_CCounts_Attror!$B48:$CC48,1,Tot_Acc_Per-$P57)</f>
        <v>62</v>
      </c>
      <c r="E57" s="87">
        <f t="shared" si="33"/>
        <v>0</v>
      </c>
      <c r="F57" s="87">
        <f>IF(AI57-FSR_M&gt;0,VLOOKUP((MATCH(LastFSR,$A$21:$A$100,1)-MATCH(A57,$A$21:$A$100,1))*3+3,$AI$21:$AU$100,5+MATCH(FSR_M,AN$16:$AU$16),0),VLOOKUP(3,$AI$21:$AU$100,5+MATCH((MATCH($D$16,$A$21:$A$100,1)-MATCH($A57,$A$21:$A$100,1))*3,$AN$16:$AU$16,1),0))*M57</f>
        <v>0</v>
      </c>
      <c r="G57" s="87">
        <f t="shared" si="34"/>
        <v>0</v>
      </c>
      <c r="H57" s="88">
        <f t="shared" si="3"/>
        <v>0</v>
      </c>
      <c r="J57" s="89" t="str">
        <f t="shared" si="35"/>
        <v>2008 Q1</v>
      </c>
      <c r="K57" s="87">
        <f t="shared" si="36"/>
        <v>62</v>
      </c>
      <c r="L57" s="87">
        <f t="shared" si="37"/>
        <v>62</v>
      </c>
      <c r="M57" s="279">
        <f t="shared" si="38"/>
        <v>62</v>
      </c>
      <c r="N57" s="87">
        <f t="shared" si="39"/>
        <v>0</v>
      </c>
      <c r="O57" s="88">
        <f t="shared" si="40"/>
        <v>0</v>
      </c>
      <c r="P57" s="172">
        <f t="shared" si="48"/>
        <v>36</v>
      </c>
      <c r="R57" s="166"/>
      <c r="S57" s="167"/>
      <c r="T57" s="20"/>
      <c r="U57" s="20"/>
      <c r="V57" s="20"/>
      <c r="W57" s="20"/>
      <c r="X57" s="20"/>
      <c r="Y57" s="20"/>
      <c r="Z57" s="20"/>
      <c r="AA57" s="61"/>
      <c r="AI57" s="89">
        <f t="shared" si="49"/>
        <v>78</v>
      </c>
      <c r="AJ57" s="121">
        <f>VLOOKUP(AI57,'User Entries'!$A$78:$E$157,5,0)</f>
        <v>1</v>
      </c>
      <c r="AK57" s="88">
        <f t="shared" si="41"/>
        <v>1</v>
      </c>
      <c r="AL57" s="121">
        <f t="shared" si="50"/>
        <v>1</v>
      </c>
      <c r="AN57" s="163">
        <f t="shared" si="51"/>
        <v>0</v>
      </c>
      <c r="AO57" s="163">
        <f t="shared" si="52"/>
        <v>0</v>
      </c>
      <c r="AP57" s="163">
        <f t="shared" si="53"/>
        <v>0</v>
      </c>
      <c r="AQ57" s="163">
        <f t="shared" si="32"/>
        <v>0</v>
      </c>
      <c r="AR57" s="163">
        <f t="shared" si="28"/>
        <v>0</v>
      </c>
      <c r="AS57" s="163">
        <f t="shared" si="29"/>
        <v>0</v>
      </c>
      <c r="AT57" s="163">
        <f t="shared" si="30"/>
        <v>0</v>
      </c>
      <c r="AU57" s="163">
        <f t="shared" si="31"/>
        <v>0</v>
      </c>
      <c r="AX57" s="89" t="str">
        <f t="shared" si="42"/>
        <v>2005 Q1</v>
      </c>
      <c r="AY57" s="286">
        <f t="shared" si="43"/>
        <v>1</v>
      </c>
      <c r="AZ57" s="287">
        <f t="shared" si="44"/>
        <v>1</v>
      </c>
      <c r="BA57" s="287">
        <v>1</v>
      </c>
      <c r="BB57" s="287"/>
      <c r="BC57" s="287"/>
      <c r="BD57" s="284"/>
      <c r="BE57" s="287" t="str">
        <f t="shared" si="45"/>
        <v>2008 Q1</v>
      </c>
      <c r="BF57" s="287">
        <f t="shared" si="46"/>
        <v>1</v>
      </c>
      <c r="BG57" s="287">
        <f t="shared" si="47"/>
        <v>1</v>
      </c>
      <c r="BH57" s="287"/>
      <c r="BI57" s="287"/>
    </row>
    <row r="58" spans="1:61" s="17" customFormat="1">
      <c r="A58" s="89" t="str">
        <f>Tri_Incurred_CCounts_Attror!A49</f>
        <v>2008 Q2</v>
      </c>
      <c r="B58" s="89" t="str">
        <f t="shared" si="0"/>
        <v>2014 Q1</v>
      </c>
      <c r="C58" s="208">
        <f>INDEX(Tri_Incurred_CCounts_Attror!$B49:$CC49,1,MATCH(B58,$A$21:$A$100)-$P58)</f>
        <v>84</v>
      </c>
      <c r="D58" s="208">
        <f>INDEX(Tri_Incurred_CCounts_Attror!$B49:$CC49,1,Tot_Acc_Per-$P58)</f>
        <v>84</v>
      </c>
      <c r="E58" s="87">
        <f t="shared" si="33"/>
        <v>0</v>
      </c>
      <c r="F58" s="87">
        <f>IF(AI58-FSR_M&gt;0,VLOOKUP((MATCH(LastFSR,$A$21:$A$100,1)-MATCH(A58,$A$21:$A$100,1))*3+3,$AI$21:$AU$100,5+MATCH(FSR_M,AN$16:$AU$16),0),VLOOKUP(3,$AI$21:$AU$100,5+MATCH((MATCH($D$16,$A$21:$A$100,1)-MATCH($A58,$A$21:$A$100,1))*3,$AN$16:$AU$16,1),0))*M58</f>
        <v>0</v>
      </c>
      <c r="G58" s="87">
        <f t="shared" si="34"/>
        <v>0</v>
      </c>
      <c r="H58" s="88">
        <f t="shared" si="3"/>
        <v>0</v>
      </c>
      <c r="J58" s="89" t="str">
        <f t="shared" si="35"/>
        <v>2008 Q2</v>
      </c>
      <c r="K58" s="87">
        <f t="shared" si="36"/>
        <v>84</v>
      </c>
      <c r="L58" s="87">
        <f t="shared" si="37"/>
        <v>84</v>
      </c>
      <c r="M58" s="279">
        <f t="shared" si="38"/>
        <v>84</v>
      </c>
      <c r="N58" s="87">
        <f t="shared" si="39"/>
        <v>0</v>
      </c>
      <c r="O58" s="88">
        <f t="shared" si="40"/>
        <v>0</v>
      </c>
      <c r="P58" s="172">
        <f t="shared" si="48"/>
        <v>37</v>
      </c>
      <c r="R58" s="166"/>
      <c r="S58" s="167"/>
      <c r="T58" s="20"/>
      <c r="U58" s="20"/>
      <c r="V58" s="20"/>
      <c r="W58" s="20"/>
      <c r="X58" s="20"/>
      <c r="Y58" s="20"/>
      <c r="Z58" s="20"/>
      <c r="AA58" s="61"/>
      <c r="AI58" s="89">
        <f t="shared" si="49"/>
        <v>75</v>
      </c>
      <c r="AJ58" s="121">
        <f>VLOOKUP(AI58,'User Entries'!$A$78:$E$157,5,0)</f>
        <v>1</v>
      </c>
      <c r="AK58" s="88">
        <f t="shared" si="41"/>
        <v>1</v>
      </c>
      <c r="AL58" s="121">
        <f t="shared" si="50"/>
        <v>1</v>
      </c>
      <c r="AN58" s="163">
        <f t="shared" si="51"/>
        <v>0</v>
      </c>
      <c r="AO58" s="163">
        <f t="shared" si="52"/>
        <v>0</v>
      </c>
      <c r="AP58" s="163">
        <f t="shared" si="53"/>
        <v>0</v>
      </c>
      <c r="AQ58" s="163">
        <f t="shared" si="32"/>
        <v>0</v>
      </c>
      <c r="AR58" s="163">
        <f t="shared" ref="AR58:AR89" si="54">$AK53-$AK58</f>
        <v>0</v>
      </c>
      <c r="AS58" s="163">
        <f t="shared" si="29"/>
        <v>0</v>
      </c>
      <c r="AT58" s="163">
        <f t="shared" si="30"/>
        <v>0</v>
      </c>
      <c r="AU58" s="163">
        <f t="shared" si="31"/>
        <v>0</v>
      </c>
      <c r="AX58" s="89" t="str">
        <f t="shared" si="42"/>
        <v>2004 Q4</v>
      </c>
      <c r="AY58" s="286">
        <f t="shared" si="43"/>
        <v>1</v>
      </c>
      <c r="AZ58" s="287">
        <f t="shared" si="44"/>
        <v>1</v>
      </c>
      <c r="BA58" s="287">
        <v>1</v>
      </c>
      <c r="BB58" s="287"/>
      <c r="BC58" s="287"/>
      <c r="BD58" s="284"/>
      <c r="BE58" s="287" t="str">
        <f t="shared" si="45"/>
        <v>2008 Q2</v>
      </c>
      <c r="BF58" s="287">
        <f t="shared" si="46"/>
        <v>1</v>
      </c>
      <c r="BG58" s="287">
        <f t="shared" si="47"/>
        <v>1</v>
      </c>
      <c r="BH58" s="287"/>
      <c r="BI58" s="287"/>
    </row>
    <row r="59" spans="1:61" s="17" customFormat="1">
      <c r="A59" s="89" t="str">
        <f>Tri_Incurred_CCounts_Attror!A50</f>
        <v>2008 Q3</v>
      </c>
      <c r="B59" s="89" t="str">
        <f t="shared" si="0"/>
        <v>2014 Q1</v>
      </c>
      <c r="C59" s="208">
        <f>INDEX(Tri_Incurred_CCounts_Attror!$B50:$CC50,1,MATCH(B59,$A$21:$A$100)-$P59)</f>
        <v>60</v>
      </c>
      <c r="D59" s="208">
        <f>INDEX(Tri_Incurred_CCounts_Attror!$B50:$CC50,1,Tot_Acc_Per-$P59)</f>
        <v>60</v>
      </c>
      <c r="E59" s="87">
        <f t="shared" si="33"/>
        <v>0</v>
      </c>
      <c r="F59" s="87">
        <f>IF(AI59-FSR_M&gt;0,VLOOKUP((MATCH(LastFSR,$A$21:$A$100,1)-MATCH(A59,$A$21:$A$100,1))*3+3,$AI$21:$AU$100,5+MATCH(FSR_M,AN$16:$AU$16),0),VLOOKUP(3,$AI$21:$AU$100,5+MATCH((MATCH($D$16,$A$21:$A$100,1)-MATCH($A59,$A$21:$A$100,1))*3,$AN$16:$AU$16,1),0))*M59</f>
        <v>0</v>
      </c>
      <c r="G59" s="87">
        <f t="shared" si="34"/>
        <v>0</v>
      </c>
      <c r="H59" s="88">
        <f t="shared" si="3"/>
        <v>0</v>
      </c>
      <c r="J59" s="89" t="str">
        <f t="shared" si="35"/>
        <v>2008 Q3</v>
      </c>
      <c r="K59" s="87">
        <f t="shared" si="36"/>
        <v>60</v>
      </c>
      <c r="L59" s="87">
        <f t="shared" si="37"/>
        <v>60</v>
      </c>
      <c r="M59" s="279">
        <f t="shared" si="38"/>
        <v>60</v>
      </c>
      <c r="N59" s="87">
        <f t="shared" si="39"/>
        <v>0</v>
      </c>
      <c r="O59" s="88">
        <f t="shared" si="40"/>
        <v>0</v>
      </c>
      <c r="P59" s="172">
        <f t="shared" si="48"/>
        <v>38</v>
      </c>
      <c r="R59" s="166"/>
      <c r="S59" s="167"/>
      <c r="T59" s="20"/>
      <c r="U59" s="20"/>
      <c r="V59" s="20"/>
      <c r="W59" s="20"/>
      <c r="X59" s="20"/>
      <c r="Y59" s="20"/>
      <c r="Z59" s="20"/>
      <c r="AA59" s="61"/>
      <c r="AI59" s="89">
        <f t="shared" si="49"/>
        <v>72</v>
      </c>
      <c r="AJ59" s="121">
        <f>VLOOKUP(AI59,'User Entries'!$A$78:$E$157,5,0)</f>
        <v>1</v>
      </c>
      <c r="AK59" s="88">
        <f t="shared" si="41"/>
        <v>1</v>
      </c>
      <c r="AL59" s="121">
        <f t="shared" si="50"/>
        <v>1</v>
      </c>
      <c r="AN59" s="163">
        <f t="shared" si="51"/>
        <v>0</v>
      </c>
      <c r="AO59" s="163">
        <f t="shared" si="52"/>
        <v>0</v>
      </c>
      <c r="AP59" s="163">
        <f t="shared" si="53"/>
        <v>0</v>
      </c>
      <c r="AQ59" s="163">
        <f t="shared" si="32"/>
        <v>0</v>
      </c>
      <c r="AR59" s="163">
        <f t="shared" si="54"/>
        <v>0</v>
      </c>
      <c r="AS59" s="163">
        <f t="shared" ref="AS59:AS90" si="55">$AK53-$AK59</f>
        <v>0</v>
      </c>
      <c r="AT59" s="163">
        <f t="shared" si="30"/>
        <v>0</v>
      </c>
      <c r="AU59" s="163">
        <f t="shared" si="31"/>
        <v>0</v>
      </c>
      <c r="AX59" s="89" t="str">
        <f t="shared" si="42"/>
        <v>2004 Q3</v>
      </c>
      <c r="AY59" s="286">
        <f t="shared" si="43"/>
        <v>1</v>
      </c>
      <c r="AZ59" s="287">
        <f t="shared" si="44"/>
        <v>1</v>
      </c>
      <c r="BA59" s="287">
        <v>1</v>
      </c>
      <c r="BB59" s="287"/>
      <c r="BC59" s="287"/>
      <c r="BD59" s="284"/>
      <c r="BE59" s="287" t="str">
        <f t="shared" si="45"/>
        <v>2008 Q3</v>
      </c>
      <c r="BF59" s="287">
        <f t="shared" si="46"/>
        <v>1</v>
      </c>
      <c r="BG59" s="287">
        <f t="shared" si="47"/>
        <v>1</v>
      </c>
      <c r="BH59" s="287"/>
      <c r="BI59" s="287"/>
    </row>
    <row r="60" spans="1:61" s="17" customFormat="1">
      <c r="A60" s="89" t="str">
        <f>Tri_Incurred_CCounts_Attror!A51</f>
        <v>2008 Q4</v>
      </c>
      <c r="B60" s="89" t="str">
        <f t="shared" si="0"/>
        <v>2014 Q1</v>
      </c>
      <c r="C60" s="208">
        <f>INDEX(Tri_Incurred_CCounts_Attror!$B51:$CC51,1,MATCH(B60,$A$21:$A$100)-$P60)</f>
        <v>72</v>
      </c>
      <c r="D60" s="208">
        <f>INDEX(Tri_Incurred_CCounts_Attror!$B51:$CC51,1,Tot_Acc_Per-$P60)</f>
        <v>72</v>
      </c>
      <c r="E60" s="87">
        <f t="shared" si="33"/>
        <v>0</v>
      </c>
      <c r="F60" s="87">
        <f>IF(AI60-FSR_M&gt;0,VLOOKUP((MATCH(LastFSR,$A$21:$A$100,1)-MATCH(A60,$A$21:$A$100,1))*3+3,$AI$21:$AU$100,5+MATCH(FSR_M,AN$16:$AU$16),0),VLOOKUP(3,$AI$21:$AU$100,5+MATCH((MATCH($D$16,$A$21:$A$100,1)-MATCH($A60,$A$21:$A$100,1))*3,$AN$16:$AU$16,1),0))*M60</f>
        <v>0</v>
      </c>
      <c r="G60" s="87">
        <f t="shared" si="34"/>
        <v>0</v>
      </c>
      <c r="H60" s="88">
        <f t="shared" si="3"/>
        <v>0</v>
      </c>
      <c r="J60" s="89" t="str">
        <f t="shared" si="35"/>
        <v>2008 Q4</v>
      </c>
      <c r="K60" s="87">
        <f t="shared" si="36"/>
        <v>72</v>
      </c>
      <c r="L60" s="87">
        <f t="shared" si="37"/>
        <v>72</v>
      </c>
      <c r="M60" s="279">
        <f t="shared" si="38"/>
        <v>72</v>
      </c>
      <c r="N60" s="87">
        <f t="shared" si="39"/>
        <v>0</v>
      </c>
      <c r="O60" s="88">
        <f t="shared" si="40"/>
        <v>0</v>
      </c>
      <c r="P60" s="172">
        <f t="shared" si="48"/>
        <v>39</v>
      </c>
      <c r="R60" s="94"/>
      <c r="S60" s="95"/>
      <c r="T60" s="20"/>
      <c r="U60" s="20"/>
      <c r="V60" s="20"/>
      <c r="W60" s="20"/>
      <c r="X60" s="20"/>
      <c r="Y60" s="20"/>
      <c r="Z60" s="20"/>
      <c r="AA60" s="61"/>
      <c r="AI60" s="89">
        <f t="shared" si="49"/>
        <v>69</v>
      </c>
      <c r="AJ60" s="121">
        <f>VLOOKUP(AI60,'User Entries'!$A$78:$E$157,5,0)</f>
        <v>1</v>
      </c>
      <c r="AK60" s="88">
        <f t="shared" si="41"/>
        <v>1</v>
      </c>
      <c r="AL60" s="121">
        <f t="shared" si="50"/>
        <v>1</v>
      </c>
      <c r="AN60" s="163">
        <f t="shared" si="51"/>
        <v>0</v>
      </c>
      <c r="AO60" s="163">
        <f t="shared" si="52"/>
        <v>0</v>
      </c>
      <c r="AP60" s="163">
        <f t="shared" si="53"/>
        <v>0</v>
      </c>
      <c r="AQ60" s="163">
        <f t="shared" si="32"/>
        <v>0</v>
      </c>
      <c r="AR60" s="163">
        <f t="shared" si="54"/>
        <v>0</v>
      </c>
      <c r="AS60" s="163">
        <f t="shared" si="55"/>
        <v>0</v>
      </c>
      <c r="AT60" s="163">
        <f t="shared" ref="AT60:AT91" si="56">$AK53-$AK60</f>
        <v>0</v>
      </c>
      <c r="AU60" s="163">
        <f t="shared" si="31"/>
        <v>0</v>
      </c>
      <c r="AX60" s="89" t="str">
        <f t="shared" si="42"/>
        <v>2004 Q2</v>
      </c>
      <c r="AY60" s="286">
        <f t="shared" si="43"/>
        <v>1</v>
      </c>
      <c r="AZ60" s="287">
        <f t="shared" si="44"/>
        <v>1</v>
      </c>
      <c r="BA60" s="287">
        <v>1</v>
      </c>
      <c r="BB60" s="287"/>
      <c r="BC60" s="287"/>
      <c r="BD60" s="284"/>
      <c r="BE60" s="287" t="str">
        <f t="shared" si="45"/>
        <v>2008 Q4</v>
      </c>
      <c r="BF60" s="287">
        <f t="shared" si="46"/>
        <v>1</v>
      </c>
      <c r="BG60" s="287">
        <f t="shared" si="47"/>
        <v>1</v>
      </c>
      <c r="BH60" s="287"/>
      <c r="BI60" s="287"/>
    </row>
    <row r="61" spans="1:61" s="17" customFormat="1">
      <c r="A61" s="89" t="str">
        <f>Tri_Incurred_CCounts_Attror!A52</f>
        <v>2009 Q1</v>
      </c>
      <c r="B61" s="89" t="str">
        <f t="shared" si="0"/>
        <v>2014 Q1</v>
      </c>
      <c r="C61" s="208">
        <f>INDEX(Tri_Incurred_CCounts_Attror!$B52:$CC52,1,MATCH(B61,$A$21:$A$100)-$P61)</f>
        <v>62</v>
      </c>
      <c r="D61" s="208">
        <f>INDEX(Tri_Incurred_CCounts_Attror!$B52:$CC52,1,Tot_Acc_Per-$P61)</f>
        <v>62</v>
      </c>
      <c r="E61" s="87">
        <f t="shared" si="33"/>
        <v>0</v>
      </c>
      <c r="F61" s="87">
        <f>IF(AI61-FSR_M&gt;0,VLOOKUP((MATCH(LastFSR,$A$21:$A$100,1)-MATCH(A61,$A$21:$A$100,1))*3+3,$AI$21:$AU$100,5+MATCH(FSR_M,AN$16:$AU$16),0),VLOOKUP(3,$AI$21:$AU$100,5+MATCH((MATCH($D$16,$A$21:$A$100,1)-MATCH($A61,$A$21:$A$100,1))*3,$AN$16:$AU$16,1),0))*M61</f>
        <v>0.99999999999999634</v>
      </c>
      <c r="G61" s="87">
        <f t="shared" si="34"/>
        <v>-0.99999999999999634</v>
      </c>
      <c r="H61" s="88">
        <f t="shared" si="3"/>
        <v>0</v>
      </c>
      <c r="J61" s="89" t="str">
        <f t="shared" si="35"/>
        <v>2009 Q1</v>
      </c>
      <c r="K61" s="87">
        <f t="shared" si="36"/>
        <v>62</v>
      </c>
      <c r="L61" s="87">
        <f t="shared" si="37"/>
        <v>62</v>
      </c>
      <c r="M61" s="279">
        <f t="shared" si="38"/>
        <v>62.999999999999993</v>
      </c>
      <c r="N61" s="87">
        <f t="shared" si="39"/>
        <v>-0.99999999999999289</v>
      </c>
      <c r="O61" s="88">
        <f t="shared" si="40"/>
        <v>-1.5873015873015761E-2</v>
      </c>
      <c r="P61" s="172">
        <f t="shared" si="48"/>
        <v>40</v>
      </c>
      <c r="R61" s="60"/>
      <c r="S61" s="20"/>
      <c r="T61" s="20"/>
      <c r="U61" s="20"/>
      <c r="V61" s="20"/>
      <c r="W61" s="20"/>
      <c r="X61" s="20"/>
      <c r="Y61" s="20"/>
      <c r="Z61" s="20"/>
      <c r="AA61" s="61"/>
      <c r="AI61" s="89">
        <f t="shared" si="49"/>
        <v>66</v>
      </c>
      <c r="AJ61" s="121">
        <f>VLOOKUP(AI61,'User Entries'!$A$78:$E$157,5,0)</f>
        <v>1</v>
      </c>
      <c r="AK61" s="88">
        <f t="shared" si="41"/>
        <v>1</v>
      </c>
      <c r="AL61" s="121">
        <f t="shared" si="50"/>
        <v>1</v>
      </c>
      <c r="AN61" s="163">
        <f t="shared" si="51"/>
        <v>0</v>
      </c>
      <c r="AO61" s="163">
        <f t="shared" si="52"/>
        <v>0</v>
      </c>
      <c r="AP61" s="163">
        <f t="shared" si="53"/>
        <v>0</v>
      </c>
      <c r="AQ61" s="163">
        <f t="shared" si="32"/>
        <v>0</v>
      </c>
      <c r="AR61" s="163">
        <f t="shared" si="54"/>
        <v>0</v>
      </c>
      <c r="AS61" s="163">
        <f t="shared" si="55"/>
        <v>0</v>
      </c>
      <c r="AT61" s="163">
        <f t="shared" si="56"/>
        <v>0</v>
      </c>
      <c r="AU61" s="163">
        <f t="shared" ref="AU61:AU92" si="57">$AK53-$AK61</f>
        <v>0</v>
      </c>
      <c r="AX61" s="89" t="str">
        <f t="shared" si="42"/>
        <v>2004 Q1</v>
      </c>
      <c r="AY61" s="286">
        <f t="shared" si="43"/>
        <v>1</v>
      </c>
      <c r="AZ61" s="287">
        <f t="shared" si="44"/>
        <v>1</v>
      </c>
      <c r="BA61" s="287">
        <v>1</v>
      </c>
      <c r="BB61" s="287"/>
      <c r="BC61" s="287"/>
      <c r="BD61" s="284"/>
      <c r="BE61" s="287" t="str">
        <f t="shared" si="45"/>
        <v>2009 Q1</v>
      </c>
      <c r="BF61" s="287">
        <f t="shared" si="46"/>
        <v>0.98412698412698418</v>
      </c>
      <c r="BG61" s="287">
        <f t="shared" si="47"/>
        <v>1</v>
      </c>
      <c r="BH61" s="287"/>
      <c r="BI61" s="287"/>
    </row>
    <row r="62" spans="1:61" s="17" customFormat="1">
      <c r="A62" s="89" t="str">
        <f>Tri_Incurred_CCounts_Attror!A53</f>
        <v>2009 Q2</v>
      </c>
      <c r="B62" s="89" t="str">
        <f t="shared" si="0"/>
        <v>2014 Q1</v>
      </c>
      <c r="C62" s="208">
        <f>INDEX(Tri_Incurred_CCounts_Attror!$B53:$CC53,1,MATCH(B62,$A$21:$A$100)-$P62)</f>
        <v>71</v>
      </c>
      <c r="D62" s="208">
        <f>INDEX(Tri_Incurred_CCounts_Attror!$B53:$CC53,1,Tot_Acc_Per-$P62)</f>
        <v>71</v>
      </c>
      <c r="E62" s="87">
        <f t="shared" si="33"/>
        <v>0</v>
      </c>
      <c r="F62" s="87">
        <f>IF(AI62-FSR_M&gt;0,VLOOKUP((MATCH(LastFSR,$A$21:$A$100,1)-MATCH(A62,$A$21:$A$100,1))*3+3,$AI$21:$AU$100,5+MATCH(FSR_M,AN$16:$AU$16),0),VLOOKUP(3,$AI$21:$AU$100,5+MATCH((MATCH($D$16,$A$21:$A$100,1)-MATCH($A62,$A$21:$A$100,1))*3,$AN$16:$AU$16,1),0))*M62</f>
        <v>-1.126984126984123</v>
      </c>
      <c r="G62" s="87">
        <f t="shared" si="34"/>
        <v>1.126984126984123</v>
      </c>
      <c r="H62" s="88">
        <f t="shared" si="3"/>
        <v>0</v>
      </c>
      <c r="J62" s="89" t="str">
        <f t="shared" si="35"/>
        <v>2009 Q2</v>
      </c>
      <c r="K62" s="87">
        <f t="shared" si="36"/>
        <v>71</v>
      </c>
      <c r="L62" s="87">
        <f t="shared" si="37"/>
        <v>72.145161290322577</v>
      </c>
      <c r="M62" s="279">
        <f t="shared" si="38"/>
        <v>71</v>
      </c>
      <c r="N62" s="87">
        <f t="shared" si="39"/>
        <v>1.1451612903225765</v>
      </c>
      <c r="O62" s="88">
        <f t="shared" si="40"/>
        <v>1.6129032258064457E-2</v>
      </c>
      <c r="P62" s="172">
        <f t="shared" si="48"/>
        <v>41</v>
      </c>
      <c r="R62" s="60"/>
      <c r="S62" s="18" t="s">
        <v>141</v>
      </c>
      <c r="T62" s="19" t="s">
        <v>24</v>
      </c>
      <c r="U62" s="92" t="s">
        <v>58</v>
      </c>
      <c r="V62" s="20"/>
      <c r="W62" s="20"/>
      <c r="X62" s="20"/>
      <c r="Y62" s="20"/>
      <c r="Z62" s="20"/>
      <c r="AA62" s="61"/>
      <c r="AI62" s="89">
        <f t="shared" si="49"/>
        <v>63</v>
      </c>
      <c r="AJ62" s="121">
        <f>VLOOKUP(AI62,'User Entries'!$A$78:$E$157,5,0)</f>
        <v>1.0161290322580645</v>
      </c>
      <c r="AK62" s="88">
        <f t="shared" si="41"/>
        <v>0.98412698412698418</v>
      </c>
      <c r="AL62" s="121">
        <f t="shared" si="50"/>
        <v>1.0161290322580645</v>
      </c>
      <c r="AN62" s="163">
        <f t="shared" si="51"/>
        <v>1.5873015873015817E-2</v>
      </c>
      <c r="AO62" s="163">
        <f t="shared" si="52"/>
        <v>1.5873015873015817E-2</v>
      </c>
      <c r="AP62" s="163">
        <f t="shared" si="53"/>
        <v>1.5873015873015817E-2</v>
      </c>
      <c r="AQ62" s="163">
        <f t="shared" si="32"/>
        <v>1.5873015873015817E-2</v>
      </c>
      <c r="AR62" s="163">
        <f t="shared" si="54"/>
        <v>1.5873015873015817E-2</v>
      </c>
      <c r="AS62" s="163">
        <f t="shared" si="55"/>
        <v>1.5873015873015817E-2</v>
      </c>
      <c r="AT62" s="163">
        <f t="shared" si="56"/>
        <v>1.5873015873015817E-2</v>
      </c>
      <c r="AU62" s="163">
        <f t="shared" si="57"/>
        <v>1.5873015873015817E-2</v>
      </c>
      <c r="AX62" s="89" t="str">
        <f t="shared" si="42"/>
        <v>2003 Q4</v>
      </c>
      <c r="AY62" s="286">
        <f t="shared" si="43"/>
        <v>1</v>
      </c>
      <c r="AZ62" s="287">
        <f t="shared" si="44"/>
        <v>1</v>
      </c>
      <c r="BA62" s="287">
        <v>1</v>
      </c>
      <c r="BB62" s="287"/>
      <c r="BC62" s="287"/>
      <c r="BD62" s="284"/>
      <c r="BE62" s="287" t="str">
        <f t="shared" si="45"/>
        <v>2009 Q2</v>
      </c>
      <c r="BF62" s="287">
        <f t="shared" si="46"/>
        <v>1</v>
      </c>
      <c r="BG62" s="287">
        <f t="shared" si="47"/>
        <v>0.98412698412698418</v>
      </c>
      <c r="BH62" s="287"/>
      <c r="BI62" s="287"/>
    </row>
    <row r="63" spans="1:61" s="17" customFormat="1">
      <c r="A63" s="89" t="str">
        <f>Tri_Incurred_CCounts_Attror!A54</f>
        <v>2009 Q3</v>
      </c>
      <c r="B63" s="89" t="str">
        <f t="shared" si="0"/>
        <v>2014 Q1</v>
      </c>
      <c r="C63" s="208">
        <f>INDEX(Tri_Incurred_CCounts_Attror!$B54:$CC54,1,MATCH(B63,$A$21:$A$100)-$P63)</f>
        <v>53</v>
      </c>
      <c r="D63" s="208">
        <f>INDEX(Tri_Incurred_CCounts_Attror!$B54:$CC54,1,Tot_Acc_Per-$P63)</f>
        <v>53</v>
      </c>
      <c r="E63" s="87">
        <f t="shared" si="33"/>
        <v>0</v>
      </c>
      <c r="F63" s="87">
        <f>IF(AI63-FSR_M&gt;0,VLOOKUP((MATCH(LastFSR,$A$21:$A$100,1)-MATCH(A63,$A$21:$A$100,1))*3+3,$AI$21:$AU$100,5+MATCH(FSR_M,AN$16:$AU$16),0),VLOOKUP(3,$AI$21:$AU$100,5+MATCH((MATCH($D$16,$A$21:$A$100,1)-MATCH($A63,$A$21:$A$100,1))*3,$AN$16:$AU$16,1),0))*M63</f>
        <v>0</v>
      </c>
      <c r="G63" s="87">
        <f t="shared" si="34"/>
        <v>0</v>
      </c>
      <c r="H63" s="88">
        <f t="shared" si="3"/>
        <v>0</v>
      </c>
      <c r="J63" s="89" t="str">
        <f t="shared" si="35"/>
        <v>2009 Q3</v>
      </c>
      <c r="K63" s="87">
        <f t="shared" si="36"/>
        <v>53</v>
      </c>
      <c r="L63" s="87">
        <f t="shared" si="37"/>
        <v>53</v>
      </c>
      <c r="M63" s="279">
        <f t="shared" si="38"/>
        <v>53</v>
      </c>
      <c r="N63" s="87">
        <f t="shared" si="39"/>
        <v>0</v>
      </c>
      <c r="O63" s="88">
        <f t="shared" si="40"/>
        <v>0</v>
      </c>
      <c r="P63" s="172">
        <f t="shared" si="48"/>
        <v>42</v>
      </c>
      <c r="R63" s="60"/>
      <c r="S63" s="20" t="e">
        <f>IF('User Entries'!#REF!='User Entries'!#REF!,'User Entries'!#REF!,'User Entries'!#REF!&amp;"/"&amp;'User Entries'!#REF!)</f>
        <v>#REF!</v>
      </c>
      <c r="T63" s="167" t="e">
        <f ca="1">SUM(INDIRECT(ADDRESS(ROW(E$20)+MATCH('User Entries'!#REF!,$A$21:$A$100),COLUMN(E16))&amp;":"&amp;ADDRESS(ROW(E$20)+MATCH('User Entries'!#REF!,$A$21:$A$100),COLUMN(E16))))</f>
        <v>#REF!</v>
      </c>
      <c r="U63" s="167" t="e">
        <f ca="1">SUM(INDIRECT(ADDRESS(ROW(F$20)+MATCH('User Entries'!#REF!,$A$21:$A$100),COLUMN(F16))&amp;":"&amp;ADDRESS(ROW(F$20)+MATCH('User Entries'!#REF!,$A$21:$A$100),COLUMN(F16))))</f>
        <v>#REF!</v>
      </c>
      <c r="V63" s="20"/>
      <c r="W63" s="20"/>
      <c r="X63" s="20"/>
      <c r="Y63" s="20"/>
      <c r="Z63" s="20"/>
      <c r="AA63" s="61"/>
      <c r="AI63" s="89">
        <f t="shared" si="49"/>
        <v>60</v>
      </c>
      <c r="AJ63" s="121">
        <f>VLOOKUP(AI63,'User Entries'!$A$78:$E$157,5,0)</f>
        <v>1</v>
      </c>
      <c r="AK63" s="88">
        <f t="shared" si="41"/>
        <v>1</v>
      </c>
      <c r="AL63" s="121">
        <f t="shared" si="50"/>
        <v>0.98412698412698418</v>
      </c>
      <c r="AN63" s="163">
        <f t="shared" si="51"/>
        <v>-1.5873015873015817E-2</v>
      </c>
      <c r="AO63" s="163">
        <f t="shared" si="52"/>
        <v>0</v>
      </c>
      <c r="AP63" s="163">
        <f t="shared" si="53"/>
        <v>0</v>
      </c>
      <c r="AQ63" s="163">
        <f t="shared" si="32"/>
        <v>0</v>
      </c>
      <c r="AR63" s="163">
        <f t="shared" si="54"/>
        <v>0</v>
      </c>
      <c r="AS63" s="163">
        <f t="shared" si="55"/>
        <v>0</v>
      </c>
      <c r="AT63" s="163">
        <f t="shared" si="56"/>
        <v>0</v>
      </c>
      <c r="AU63" s="163">
        <f t="shared" si="57"/>
        <v>0</v>
      </c>
      <c r="AX63" s="89" t="str">
        <f t="shared" si="42"/>
        <v>2003 Q3</v>
      </c>
      <c r="AY63" s="286">
        <f t="shared" si="43"/>
        <v>1</v>
      </c>
      <c r="AZ63" s="287">
        <f t="shared" si="44"/>
        <v>1</v>
      </c>
      <c r="BA63" s="287">
        <v>1</v>
      </c>
      <c r="BB63" s="287"/>
      <c r="BC63" s="287"/>
      <c r="BD63" s="284"/>
      <c r="BE63" s="287" t="str">
        <f t="shared" si="45"/>
        <v>2009 Q3</v>
      </c>
      <c r="BF63" s="287">
        <f t="shared" si="46"/>
        <v>1</v>
      </c>
      <c r="BG63" s="287">
        <f t="shared" si="47"/>
        <v>1</v>
      </c>
      <c r="BH63" s="287"/>
      <c r="BI63" s="287"/>
    </row>
    <row r="64" spans="1:61" s="17" customFormat="1">
      <c r="A64" s="89" t="str">
        <f>Tri_Incurred_CCounts_Attror!A55</f>
        <v>2009 Q4</v>
      </c>
      <c r="B64" s="89" t="str">
        <f t="shared" si="0"/>
        <v>2014 Q1</v>
      </c>
      <c r="C64" s="208">
        <f>INDEX(Tri_Incurred_CCounts_Attror!$B55:$CC55,1,MATCH(B64,$A$21:$A$100)-$P64)</f>
        <v>57</v>
      </c>
      <c r="D64" s="208">
        <f>INDEX(Tri_Incurred_CCounts_Attror!$B55:$CC55,1,Tot_Acc_Per-$P64)</f>
        <v>57</v>
      </c>
      <c r="E64" s="87">
        <f t="shared" si="33"/>
        <v>0</v>
      </c>
      <c r="F64" s="87">
        <f>IF(AI64-FSR_M&gt;0,VLOOKUP((MATCH(LastFSR,$A$21:$A$100,1)-MATCH(A64,$A$21:$A$100,1))*3+3,$AI$21:$AU$100,5+MATCH(FSR_M,AN$16:$AU$16),0),VLOOKUP(3,$AI$21:$AU$100,5+MATCH((MATCH($D$16,$A$21:$A$100,1)-MATCH($A64,$A$21:$A$100,1))*3,$AN$16:$AU$16,1),0))*M64</f>
        <v>0</v>
      </c>
      <c r="G64" s="87">
        <f t="shared" si="34"/>
        <v>0</v>
      </c>
      <c r="H64" s="88">
        <f t="shared" si="3"/>
        <v>0</v>
      </c>
      <c r="J64" s="89" t="str">
        <f t="shared" si="35"/>
        <v>2009 Q4</v>
      </c>
      <c r="K64" s="87">
        <f t="shared" si="36"/>
        <v>57</v>
      </c>
      <c r="L64" s="87">
        <f t="shared" si="37"/>
        <v>57</v>
      </c>
      <c r="M64" s="279">
        <f t="shared" si="38"/>
        <v>57</v>
      </c>
      <c r="N64" s="87">
        <f t="shared" si="39"/>
        <v>0</v>
      </c>
      <c r="O64" s="88">
        <f t="shared" si="40"/>
        <v>0</v>
      </c>
      <c r="P64" s="172">
        <f t="shared" si="48"/>
        <v>43</v>
      </c>
      <c r="R64" s="60"/>
      <c r="S64" s="20" t="e">
        <f>IF('User Entries'!#REF!='User Entries'!#REF!,'User Entries'!#REF!,'User Entries'!#REF!&amp;"/"&amp;'User Entries'!#REF!)</f>
        <v>#REF!</v>
      </c>
      <c r="T64" s="167" t="e">
        <f ca="1">SUM(INDIRECT(ADDRESS(ROW(E$20)+MATCH('User Entries'!#REF!,$A$21:$A$100),COLUMN(E17))&amp;":"&amp;ADDRESS(ROW(E$20)+MATCH('User Entries'!#REF!,$A$21:$A$100),COLUMN(E17))))</f>
        <v>#REF!</v>
      </c>
      <c r="U64" s="167" t="e">
        <f ca="1">SUM(INDIRECT(ADDRESS(ROW(F$20)+MATCH('User Entries'!#REF!,$A$21:$A$100),COLUMN(F17))&amp;":"&amp;ADDRESS(ROW(F$20)+MATCH('User Entries'!#REF!,$A$21:$A$100),COLUMN(F17))))</f>
        <v>#REF!</v>
      </c>
      <c r="V64" s="20"/>
      <c r="W64" s="20"/>
      <c r="X64" s="20"/>
      <c r="Y64" s="20"/>
      <c r="Z64" s="20"/>
      <c r="AA64" s="61"/>
      <c r="AI64" s="89">
        <f t="shared" si="49"/>
        <v>57</v>
      </c>
      <c r="AJ64" s="121">
        <f>VLOOKUP(AI64,'User Entries'!$A$78:$E$157,5,0)</f>
        <v>1</v>
      </c>
      <c r="AK64" s="88">
        <f t="shared" si="41"/>
        <v>1</v>
      </c>
      <c r="AL64" s="121">
        <f t="shared" si="50"/>
        <v>1</v>
      </c>
      <c r="AN64" s="163">
        <f t="shared" si="51"/>
        <v>0</v>
      </c>
      <c r="AO64" s="163">
        <f t="shared" si="52"/>
        <v>-1.5873015873015817E-2</v>
      </c>
      <c r="AP64" s="163">
        <f t="shared" si="53"/>
        <v>0</v>
      </c>
      <c r="AQ64" s="163">
        <f t="shared" si="32"/>
        <v>0</v>
      </c>
      <c r="AR64" s="163">
        <f t="shared" si="54"/>
        <v>0</v>
      </c>
      <c r="AS64" s="163">
        <f t="shared" si="55"/>
        <v>0</v>
      </c>
      <c r="AT64" s="163">
        <f t="shared" si="56"/>
        <v>0</v>
      </c>
      <c r="AU64" s="163">
        <f t="shared" si="57"/>
        <v>0</v>
      </c>
      <c r="AX64" s="89" t="str">
        <f t="shared" si="42"/>
        <v>2003 Q2</v>
      </c>
      <c r="AY64" s="286">
        <f t="shared" si="43"/>
        <v>1</v>
      </c>
      <c r="AZ64" s="287">
        <f t="shared" si="44"/>
        <v>1</v>
      </c>
      <c r="BA64" s="287">
        <v>1</v>
      </c>
      <c r="BB64" s="287"/>
      <c r="BC64" s="287"/>
      <c r="BD64" s="284"/>
      <c r="BE64" s="287" t="str">
        <f t="shared" si="45"/>
        <v>2009 Q4</v>
      </c>
      <c r="BF64" s="287">
        <f t="shared" si="46"/>
        <v>1</v>
      </c>
      <c r="BG64" s="287">
        <f t="shared" si="47"/>
        <v>1</v>
      </c>
      <c r="BH64" s="287"/>
      <c r="BI64" s="287"/>
    </row>
    <row r="65" spans="1:61" s="17" customFormat="1">
      <c r="A65" s="89" t="str">
        <f>Tri_Incurred_CCounts_Attror!A56</f>
        <v>2010 Q1</v>
      </c>
      <c r="B65" s="89" t="str">
        <f t="shared" si="0"/>
        <v>2014 Q1</v>
      </c>
      <c r="C65" s="208">
        <f>INDEX(Tri_Incurred_CCounts_Attror!$B56:$CC56,1,MATCH(B65,$A$21:$A$100)-$P65)</f>
        <v>48</v>
      </c>
      <c r="D65" s="208">
        <f>INDEX(Tri_Incurred_CCounts_Attror!$B56:$CC56,1,Tot_Acc_Per-$P65)</f>
        <v>48</v>
      </c>
      <c r="E65" s="87">
        <f t="shared" si="33"/>
        <v>0</v>
      </c>
      <c r="F65" s="87">
        <f>IF(AI65-FSR_M&gt;0,VLOOKUP((MATCH(LastFSR,$A$21:$A$100,1)-MATCH(A65,$A$21:$A$100,1))*3+3,$AI$21:$AU$100,5+MATCH(FSR_M,AN$16:$AU$16),0),VLOOKUP(3,$AI$21:$AU$100,5+MATCH((MATCH($D$16,$A$21:$A$100,1)-MATCH($A65,$A$21:$A$100,1))*3,$AN$16:$AU$16,1),0))*M65</f>
        <v>0</v>
      </c>
      <c r="G65" s="87">
        <f t="shared" si="34"/>
        <v>0</v>
      </c>
      <c r="H65" s="88">
        <f t="shared" si="3"/>
        <v>0</v>
      </c>
      <c r="J65" s="89" t="str">
        <f t="shared" si="35"/>
        <v>2010 Q1</v>
      </c>
      <c r="K65" s="87">
        <f t="shared" si="36"/>
        <v>48</v>
      </c>
      <c r="L65" s="87">
        <f t="shared" si="37"/>
        <v>48</v>
      </c>
      <c r="M65" s="279">
        <f t="shared" si="38"/>
        <v>48</v>
      </c>
      <c r="N65" s="87">
        <f t="shared" si="39"/>
        <v>0</v>
      </c>
      <c r="O65" s="88">
        <f t="shared" si="40"/>
        <v>0</v>
      </c>
      <c r="P65" s="172">
        <f t="shared" si="48"/>
        <v>44</v>
      </c>
      <c r="R65" s="60"/>
      <c r="S65" s="20" t="e">
        <f>IF('User Entries'!#REF!='User Entries'!#REF!,'User Entries'!#REF!,'User Entries'!#REF!&amp;"/"&amp;'User Entries'!#REF!)</f>
        <v>#REF!</v>
      </c>
      <c r="T65" s="167" t="e">
        <f ca="1">SUM(INDIRECT(ADDRESS(ROW(E$20)+MATCH('User Entries'!#REF!,$A$21:$A$100),COLUMN(E18))&amp;":"&amp;ADDRESS(ROW(E$20)+MATCH('User Entries'!#REF!,$A$21:$A$100),COLUMN(E18))))</f>
        <v>#REF!</v>
      </c>
      <c r="U65" s="167" t="e">
        <f ca="1">SUM(INDIRECT(ADDRESS(ROW(F$20)+MATCH('User Entries'!#REF!,$A$21:$A$100),COLUMN(F18))&amp;":"&amp;ADDRESS(ROW(F$20)+MATCH('User Entries'!#REF!,$A$21:$A$100),COLUMN(F18))))</f>
        <v>#REF!</v>
      </c>
      <c r="V65" s="20"/>
      <c r="W65" s="20"/>
      <c r="X65" s="20"/>
      <c r="Y65" s="20"/>
      <c r="Z65" s="20"/>
      <c r="AA65" s="61"/>
      <c r="AI65" s="89">
        <f t="shared" si="49"/>
        <v>54</v>
      </c>
      <c r="AJ65" s="121">
        <f>VLOOKUP(AI65,'User Entries'!$A$78:$E$157,5,0)</f>
        <v>1</v>
      </c>
      <c r="AK65" s="88">
        <f t="shared" si="41"/>
        <v>1</v>
      </c>
      <c r="AL65" s="121">
        <f t="shared" si="50"/>
        <v>1</v>
      </c>
      <c r="AN65" s="163">
        <f t="shared" si="51"/>
        <v>0</v>
      </c>
      <c r="AO65" s="163">
        <f t="shared" si="52"/>
        <v>0</v>
      </c>
      <c r="AP65" s="163">
        <f t="shared" si="53"/>
        <v>-1.5873015873015817E-2</v>
      </c>
      <c r="AQ65" s="163">
        <f t="shared" si="32"/>
        <v>0</v>
      </c>
      <c r="AR65" s="163">
        <f t="shared" si="54"/>
        <v>0</v>
      </c>
      <c r="AS65" s="163">
        <f t="shared" si="55"/>
        <v>0</v>
      </c>
      <c r="AT65" s="163">
        <f t="shared" si="56"/>
        <v>0</v>
      </c>
      <c r="AU65" s="163">
        <f t="shared" si="57"/>
        <v>0</v>
      </c>
      <c r="AX65" s="89" t="str">
        <f t="shared" si="42"/>
        <v>2003 Q1</v>
      </c>
      <c r="AY65" s="286">
        <f t="shared" si="43"/>
        <v>1</v>
      </c>
      <c r="AZ65" s="287">
        <f t="shared" si="44"/>
        <v>1</v>
      </c>
      <c r="BA65" s="287">
        <v>1</v>
      </c>
      <c r="BB65" s="287"/>
      <c r="BC65" s="287"/>
      <c r="BD65" s="284"/>
      <c r="BE65" s="287" t="str">
        <f t="shared" si="45"/>
        <v>2010 Q1</v>
      </c>
      <c r="BF65" s="287">
        <f t="shared" si="46"/>
        <v>1</v>
      </c>
      <c r="BG65" s="287">
        <f t="shared" si="47"/>
        <v>1</v>
      </c>
      <c r="BH65" s="287"/>
      <c r="BI65" s="287"/>
    </row>
    <row r="66" spans="1:61" s="17" customFormat="1">
      <c r="A66" s="89" t="str">
        <f>Tri_Incurred_CCounts_Attror!A57</f>
        <v>2010 Q2</v>
      </c>
      <c r="B66" s="89" t="str">
        <f t="shared" si="0"/>
        <v>2014 Q1</v>
      </c>
      <c r="C66" s="208">
        <f>INDEX(Tri_Incurred_CCounts_Attror!$B57:$CC57,1,MATCH(B66,$A$21:$A$100)-$P66)</f>
        <v>63</v>
      </c>
      <c r="D66" s="208">
        <f>INDEX(Tri_Incurred_CCounts_Attror!$B57:$CC57,1,Tot_Acc_Per-$P66)</f>
        <v>62</v>
      </c>
      <c r="E66" s="87">
        <f t="shared" si="33"/>
        <v>-1</v>
      </c>
      <c r="F66" s="87">
        <f>IF(AI66-FSR_M&gt;0,VLOOKUP((MATCH(LastFSR,$A$21:$A$100,1)-MATCH(A66,$A$21:$A$100,1))*3+3,$AI$21:$AU$100,5+MATCH(FSR_M,AN$16:$AU$16),0),VLOOKUP(3,$AI$21:$AU$100,5+MATCH((MATCH($D$16,$A$21:$A$100,1)-MATCH($A66,$A$21:$A$100,1))*3,$AN$16:$AU$16,1),0))*M66</f>
        <v>0</v>
      </c>
      <c r="G66" s="87">
        <f t="shared" si="34"/>
        <v>-1</v>
      </c>
      <c r="H66" s="88">
        <f t="shared" si="3"/>
        <v>0</v>
      </c>
      <c r="J66" s="89" t="str">
        <f t="shared" si="35"/>
        <v>2010 Q2</v>
      </c>
      <c r="K66" s="87">
        <f t="shared" si="36"/>
        <v>62</v>
      </c>
      <c r="L66" s="87">
        <f t="shared" si="37"/>
        <v>62</v>
      </c>
      <c r="M66" s="279">
        <f t="shared" si="38"/>
        <v>63</v>
      </c>
      <c r="N66" s="87">
        <f t="shared" si="39"/>
        <v>-1</v>
      </c>
      <c r="O66" s="88">
        <f t="shared" si="40"/>
        <v>-1.5873015873015872E-2</v>
      </c>
      <c r="P66" s="172">
        <f t="shared" si="48"/>
        <v>45</v>
      </c>
      <c r="R66" s="60"/>
      <c r="S66" s="20" t="e">
        <f>IF('User Entries'!#REF!='User Entries'!#REF!,'User Entries'!#REF!,'User Entries'!#REF!&amp;"/"&amp;'User Entries'!#REF!)</f>
        <v>#REF!</v>
      </c>
      <c r="T66" s="167" t="e">
        <f ca="1">SUM(INDIRECT(ADDRESS(ROW(E$20)+MATCH('User Entries'!#REF!,$A$21:$A$100),COLUMN(E19))&amp;":"&amp;ADDRESS(ROW(E$20)+MATCH('User Entries'!#REF!,$A$21:$A$100),COLUMN(E19))))</f>
        <v>#REF!</v>
      </c>
      <c r="U66" s="167" t="e">
        <f ca="1">SUM(INDIRECT(ADDRESS(ROW(F$20)+MATCH('User Entries'!#REF!,$A$21:$A$100),COLUMN(F19))&amp;":"&amp;ADDRESS(ROW(F$20)+MATCH('User Entries'!#REF!,$A$21:$A$100),COLUMN(F19))))</f>
        <v>#REF!</v>
      </c>
      <c r="V66" s="20"/>
      <c r="W66" s="20"/>
      <c r="X66" s="20"/>
      <c r="Y66" s="20"/>
      <c r="Z66" s="20"/>
      <c r="AA66" s="61"/>
      <c r="AI66" s="89">
        <f t="shared" si="49"/>
        <v>51</v>
      </c>
      <c r="AJ66" s="121">
        <f>VLOOKUP(AI66,'User Entries'!$A$78:$E$157,5,0)</f>
        <v>1</v>
      </c>
      <c r="AK66" s="88">
        <f t="shared" si="41"/>
        <v>1</v>
      </c>
      <c r="AL66" s="121">
        <f t="shared" si="50"/>
        <v>1</v>
      </c>
      <c r="AN66" s="163">
        <f t="shared" si="51"/>
        <v>0</v>
      </c>
      <c r="AO66" s="163">
        <f t="shared" si="52"/>
        <v>0</v>
      </c>
      <c r="AP66" s="163">
        <f t="shared" si="53"/>
        <v>0</v>
      </c>
      <c r="AQ66" s="163">
        <f t="shared" si="32"/>
        <v>-1.5873015873015817E-2</v>
      </c>
      <c r="AR66" s="163">
        <f t="shared" si="54"/>
        <v>0</v>
      </c>
      <c r="AS66" s="163">
        <f t="shared" si="55"/>
        <v>0</v>
      </c>
      <c r="AT66" s="163">
        <f t="shared" si="56"/>
        <v>0</v>
      </c>
      <c r="AU66" s="163">
        <f t="shared" si="57"/>
        <v>0</v>
      </c>
      <c r="AX66" s="89" t="str">
        <f t="shared" si="42"/>
        <v>2002 Q4</v>
      </c>
      <c r="AY66" s="286">
        <f t="shared" si="43"/>
        <v>1</v>
      </c>
      <c r="AZ66" s="287">
        <f t="shared" si="44"/>
        <v>1</v>
      </c>
      <c r="BA66" s="287">
        <v>1</v>
      </c>
      <c r="BB66" s="287"/>
      <c r="BC66" s="287"/>
      <c r="BD66" s="284"/>
      <c r="BE66" s="287" t="str">
        <f t="shared" si="45"/>
        <v>2010 Q2</v>
      </c>
      <c r="BF66" s="287">
        <f t="shared" si="46"/>
        <v>0.98412698412698407</v>
      </c>
      <c r="BG66" s="287">
        <f t="shared" si="47"/>
        <v>1</v>
      </c>
      <c r="BH66" s="287"/>
      <c r="BI66" s="287"/>
    </row>
    <row r="67" spans="1:61" s="17" customFormat="1">
      <c r="A67" s="89" t="str">
        <f>Tri_Incurred_CCounts_Attror!A58</f>
        <v>2010 Q3</v>
      </c>
      <c r="B67" s="89" t="str">
        <f t="shared" si="0"/>
        <v>2014 Q1</v>
      </c>
      <c r="C67" s="208">
        <f>INDEX(Tri_Incurred_CCounts_Attror!$B58:$CC58,1,MATCH(B67,$A$21:$A$100)-$P67)</f>
        <v>71</v>
      </c>
      <c r="D67" s="208">
        <f>INDEX(Tri_Incurred_CCounts_Attror!$B58:$CC58,1,Tot_Acc_Per-$P67)</f>
        <v>71</v>
      </c>
      <c r="E67" s="87">
        <f t="shared" si="33"/>
        <v>0</v>
      </c>
      <c r="F67" s="87">
        <f>IF(AI67-FSR_M&gt;0,VLOOKUP((MATCH(LastFSR,$A$21:$A$100,1)-MATCH(A67,$A$21:$A$100,1))*3+3,$AI$21:$AU$100,5+MATCH(FSR_M,AN$16:$AU$16),0),VLOOKUP(3,$AI$21:$AU$100,5+MATCH((MATCH($D$16,$A$21:$A$100,1)-MATCH($A67,$A$21:$A$100,1))*3,$AN$16:$AU$16,1),0))*M67</f>
        <v>0</v>
      </c>
      <c r="G67" s="87">
        <f t="shared" si="34"/>
        <v>0</v>
      </c>
      <c r="H67" s="88">
        <f t="shared" si="3"/>
        <v>0</v>
      </c>
      <c r="J67" s="89" t="str">
        <f t="shared" si="35"/>
        <v>2010 Q3</v>
      </c>
      <c r="K67" s="87">
        <f t="shared" si="36"/>
        <v>71</v>
      </c>
      <c r="L67" s="87">
        <f t="shared" si="37"/>
        <v>71</v>
      </c>
      <c r="M67" s="279">
        <f t="shared" si="38"/>
        <v>71</v>
      </c>
      <c r="N67" s="87">
        <f t="shared" si="39"/>
        <v>0</v>
      </c>
      <c r="O67" s="88">
        <f t="shared" si="40"/>
        <v>0</v>
      </c>
      <c r="P67" s="172">
        <f t="shared" si="48"/>
        <v>46</v>
      </c>
      <c r="R67" s="60"/>
      <c r="S67" s="20" t="e">
        <f>IF('User Entries'!#REF!='User Entries'!#REF!,'User Entries'!#REF!,'User Entries'!#REF!&amp;"/"&amp;'User Entries'!#REF!)</f>
        <v>#REF!</v>
      </c>
      <c r="T67" s="167" t="e">
        <f ca="1">SUM(INDIRECT(ADDRESS(ROW(E$20)+MATCH('User Entries'!#REF!,$A$21:$A$100),COLUMN(E20))&amp;":"&amp;ADDRESS(ROW(E$20)+MATCH('User Entries'!#REF!,$A$21:$A$100),COLUMN(E20))))</f>
        <v>#REF!</v>
      </c>
      <c r="U67" s="167" t="e">
        <f ca="1">SUM(INDIRECT(ADDRESS(ROW(F$20)+MATCH('User Entries'!#REF!,$A$21:$A$100),COLUMN(F20))&amp;":"&amp;ADDRESS(ROW(F$20)+MATCH('User Entries'!#REF!,$A$21:$A$100),COLUMN(F20))))</f>
        <v>#REF!</v>
      </c>
      <c r="V67" s="20"/>
      <c r="W67" s="20"/>
      <c r="X67" s="20"/>
      <c r="Y67" s="20"/>
      <c r="Z67" s="20"/>
      <c r="AA67" s="61"/>
      <c r="AI67" s="89">
        <f t="shared" si="49"/>
        <v>48</v>
      </c>
      <c r="AJ67" s="121">
        <f>VLOOKUP(AI67,'User Entries'!$A$78:$E$157,5,0)</f>
        <v>1</v>
      </c>
      <c r="AK67" s="88">
        <f t="shared" si="41"/>
        <v>1</v>
      </c>
      <c r="AL67" s="121">
        <f t="shared" si="50"/>
        <v>1</v>
      </c>
      <c r="AN67" s="163">
        <f t="shared" si="51"/>
        <v>0</v>
      </c>
      <c r="AO67" s="163">
        <f t="shared" si="52"/>
        <v>0</v>
      </c>
      <c r="AP67" s="163">
        <f t="shared" si="53"/>
        <v>0</v>
      </c>
      <c r="AQ67" s="163">
        <f t="shared" si="32"/>
        <v>0</v>
      </c>
      <c r="AR67" s="163">
        <f t="shared" si="54"/>
        <v>-1.5873015873015817E-2</v>
      </c>
      <c r="AS67" s="163">
        <f t="shared" si="55"/>
        <v>0</v>
      </c>
      <c r="AT67" s="163">
        <f t="shared" si="56"/>
        <v>0</v>
      </c>
      <c r="AU67" s="163">
        <f t="shared" si="57"/>
        <v>0</v>
      </c>
      <c r="AX67" s="89" t="str">
        <f t="shared" si="42"/>
        <v>2002 Q3</v>
      </c>
      <c r="AY67" s="286">
        <f t="shared" si="43"/>
        <v>1</v>
      </c>
      <c r="AZ67" s="287">
        <f t="shared" si="44"/>
        <v>1</v>
      </c>
      <c r="BA67" s="287">
        <v>1</v>
      </c>
      <c r="BB67" s="287"/>
      <c r="BC67" s="287"/>
      <c r="BD67" s="284"/>
      <c r="BE67" s="287" t="str">
        <f t="shared" si="45"/>
        <v>2010 Q3</v>
      </c>
      <c r="BF67" s="287">
        <f t="shared" si="46"/>
        <v>1</v>
      </c>
      <c r="BG67" s="287">
        <f t="shared" si="47"/>
        <v>1</v>
      </c>
      <c r="BH67" s="287"/>
      <c r="BI67" s="287"/>
    </row>
    <row r="68" spans="1:61" s="17" customFormat="1">
      <c r="A68" s="89" t="str">
        <f>Tri_Incurred_CCounts_Attror!A59</f>
        <v>2010 Q4</v>
      </c>
      <c r="B68" s="89" t="str">
        <f t="shared" si="0"/>
        <v>2014 Q1</v>
      </c>
      <c r="C68" s="208">
        <f>INDEX(Tri_Incurred_CCounts_Attror!$B59:$CC59,1,MATCH(B68,$A$21:$A$100)-$P68)</f>
        <v>67</v>
      </c>
      <c r="D68" s="208">
        <f>INDEX(Tri_Incurred_CCounts_Attror!$B59:$CC59,1,Tot_Acc_Per-$P68)</f>
        <v>67</v>
      </c>
      <c r="E68" s="87">
        <f t="shared" si="33"/>
        <v>0</v>
      </c>
      <c r="F68" s="87">
        <f>IF(AI68-FSR_M&gt;0,VLOOKUP((MATCH(LastFSR,$A$21:$A$100,1)-MATCH(A68,$A$21:$A$100,1))*3+3,$AI$21:$AU$100,5+MATCH(FSR_M,AN$16:$AU$16),0),VLOOKUP(3,$AI$21:$AU$100,5+MATCH((MATCH($D$16,$A$21:$A$100,1)-MATCH($A68,$A$21:$A$100,1))*3,$AN$16:$AU$16,1),0))*M68</f>
        <v>1.000000000000004</v>
      </c>
      <c r="G68" s="87">
        <f t="shared" si="34"/>
        <v>-1.000000000000004</v>
      </c>
      <c r="H68" s="88">
        <f t="shared" si="3"/>
        <v>0</v>
      </c>
      <c r="J68" s="89" t="str">
        <f t="shared" si="35"/>
        <v>2010 Q4</v>
      </c>
      <c r="K68" s="87">
        <f t="shared" si="36"/>
        <v>67</v>
      </c>
      <c r="L68" s="87">
        <f t="shared" si="37"/>
        <v>67</v>
      </c>
      <c r="M68" s="279">
        <f t="shared" si="38"/>
        <v>68</v>
      </c>
      <c r="N68" s="87">
        <f t="shared" si="39"/>
        <v>-1</v>
      </c>
      <c r="O68" s="88">
        <f t="shared" si="40"/>
        <v>-1.4705882352941176E-2</v>
      </c>
      <c r="P68" s="172">
        <f t="shared" si="48"/>
        <v>47</v>
      </c>
      <c r="R68" s="60"/>
      <c r="S68" s="18" t="s">
        <v>6</v>
      </c>
      <c r="T68" s="25" t="e">
        <f ca="1">SUM(T63:T67)</f>
        <v>#REF!</v>
      </c>
      <c r="U68" s="25" t="e">
        <f ca="1">SUM(U63:U67)</f>
        <v>#REF!</v>
      </c>
      <c r="V68" s="20"/>
      <c r="W68" s="20"/>
      <c r="X68" s="20"/>
      <c r="Y68" s="20"/>
      <c r="Z68" s="20"/>
      <c r="AA68" s="61"/>
      <c r="AI68" s="89">
        <f t="shared" si="49"/>
        <v>45</v>
      </c>
      <c r="AJ68" s="121">
        <f>VLOOKUP(AI68,'User Entries'!$A$78:$E$157,5,0)</f>
        <v>1</v>
      </c>
      <c r="AK68" s="88">
        <f t="shared" si="41"/>
        <v>1</v>
      </c>
      <c r="AL68" s="121">
        <f t="shared" si="50"/>
        <v>1</v>
      </c>
      <c r="AN68" s="163">
        <f t="shared" si="51"/>
        <v>0</v>
      </c>
      <c r="AO68" s="163">
        <f t="shared" si="52"/>
        <v>0</v>
      </c>
      <c r="AP68" s="163">
        <f t="shared" si="53"/>
        <v>0</v>
      </c>
      <c r="AQ68" s="163">
        <f t="shared" si="32"/>
        <v>0</v>
      </c>
      <c r="AR68" s="163">
        <f t="shared" si="54"/>
        <v>0</v>
      </c>
      <c r="AS68" s="163">
        <f t="shared" si="55"/>
        <v>-1.5873015873015817E-2</v>
      </c>
      <c r="AT68" s="163">
        <f t="shared" si="56"/>
        <v>0</v>
      </c>
      <c r="AU68" s="163">
        <f t="shared" si="57"/>
        <v>0</v>
      </c>
      <c r="AX68" s="89" t="str">
        <f t="shared" si="42"/>
        <v>2002 Q2</v>
      </c>
      <c r="AY68" s="286">
        <f t="shared" si="43"/>
        <v>1</v>
      </c>
      <c r="AZ68" s="287">
        <f t="shared" si="44"/>
        <v>1</v>
      </c>
      <c r="BA68" s="287">
        <v>1</v>
      </c>
      <c r="BB68" s="287"/>
      <c r="BC68" s="287"/>
      <c r="BD68" s="284"/>
      <c r="BE68" s="287" t="str">
        <f t="shared" si="45"/>
        <v>2010 Q4</v>
      </c>
      <c r="BF68" s="287">
        <f t="shared" si="46"/>
        <v>0.98529411764705888</v>
      </c>
      <c r="BG68" s="287">
        <f t="shared" si="47"/>
        <v>1</v>
      </c>
      <c r="BH68" s="287"/>
      <c r="BI68" s="287"/>
    </row>
    <row r="69" spans="1:61" s="17" customFormat="1">
      <c r="A69" s="89" t="str">
        <f>Tri_Incurred_CCounts_Attror!A60</f>
        <v>2011 Q1</v>
      </c>
      <c r="B69" s="89" t="str">
        <f t="shared" si="0"/>
        <v>2014 Q1</v>
      </c>
      <c r="C69" s="208">
        <f>INDEX(Tri_Incurred_CCounts_Attror!$B60:$CC60,1,MATCH(B69,$A$21:$A$100)-$P69)</f>
        <v>64</v>
      </c>
      <c r="D69" s="208">
        <f>INDEX(Tri_Incurred_CCounts_Attror!$B60:$CC60,1,Tot_Acc_Per-$P69)</f>
        <v>64</v>
      </c>
      <c r="E69" s="87">
        <f t="shared" si="33"/>
        <v>0</v>
      </c>
      <c r="F69" s="87">
        <f>IF(AI69-FSR_M&gt;0,VLOOKUP((MATCH(LastFSR,$A$21:$A$100,1)-MATCH(A69,$A$21:$A$100,1))*3+3,$AI$21:$AU$100,5+MATCH(FSR_M,AN$16:$AU$16),0),VLOOKUP(3,$AI$21:$AU$100,5+MATCH((MATCH($D$16,$A$21:$A$100,1)-MATCH($A69,$A$21:$A$100,1))*3,$AN$16:$AU$16,1),0))*M69</f>
        <v>-0.94117647058823906</v>
      </c>
      <c r="G69" s="87">
        <f t="shared" si="34"/>
        <v>0.94117647058823906</v>
      </c>
      <c r="H69" s="88"/>
      <c r="J69" s="89" t="str">
        <f t="shared" si="35"/>
        <v>2011 Q1</v>
      </c>
      <c r="K69" s="87">
        <f t="shared" si="36"/>
        <v>64</v>
      </c>
      <c r="L69" s="87">
        <f t="shared" si="37"/>
        <v>64.955223880597018</v>
      </c>
      <c r="M69" s="279">
        <f t="shared" si="38"/>
        <v>64</v>
      </c>
      <c r="N69" s="87">
        <f t="shared" si="39"/>
        <v>0.95522388059701768</v>
      </c>
      <c r="O69" s="88">
        <f t="shared" si="40"/>
        <v>1.4925373134328401E-2</v>
      </c>
      <c r="P69" s="172">
        <f t="shared" si="48"/>
        <v>48</v>
      </c>
      <c r="R69" s="60"/>
      <c r="S69" s="20"/>
      <c r="T69" s="20"/>
      <c r="U69" s="20"/>
      <c r="V69" s="20"/>
      <c r="W69" s="20"/>
      <c r="X69" s="20"/>
      <c r="Y69" s="20"/>
      <c r="Z69" s="20"/>
      <c r="AA69" s="61"/>
      <c r="AI69" s="89">
        <f t="shared" si="49"/>
        <v>42</v>
      </c>
      <c r="AJ69" s="121">
        <f>VLOOKUP(AI69,'User Entries'!$A$78:$E$157,5,0)</f>
        <v>1.0149253731343284</v>
      </c>
      <c r="AK69" s="88">
        <f t="shared" si="41"/>
        <v>0.98529411764705876</v>
      </c>
      <c r="AL69" s="121">
        <f t="shared" si="50"/>
        <v>1.0149253731343284</v>
      </c>
      <c r="AN69" s="163">
        <f t="shared" si="51"/>
        <v>1.4705882352941235E-2</v>
      </c>
      <c r="AO69" s="163">
        <f t="shared" si="52"/>
        <v>1.4705882352941235E-2</v>
      </c>
      <c r="AP69" s="163">
        <f t="shared" si="53"/>
        <v>1.4705882352941235E-2</v>
      </c>
      <c r="AQ69" s="163">
        <f t="shared" si="32"/>
        <v>1.4705882352941235E-2</v>
      </c>
      <c r="AR69" s="163">
        <f t="shared" si="54"/>
        <v>1.4705882352941235E-2</v>
      </c>
      <c r="AS69" s="163">
        <f t="shared" si="55"/>
        <v>1.4705882352941235E-2</v>
      </c>
      <c r="AT69" s="163">
        <f t="shared" si="56"/>
        <v>-1.1671335200745814E-3</v>
      </c>
      <c r="AU69" s="163">
        <f t="shared" si="57"/>
        <v>1.4705882352941235E-2</v>
      </c>
      <c r="AX69" s="89" t="str">
        <f t="shared" si="42"/>
        <v>2002 Q1</v>
      </c>
      <c r="AY69" s="286">
        <f t="shared" si="43"/>
        <v>1</v>
      </c>
      <c r="AZ69" s="287">
        <f t="shared" si="44"/>
        <v>1</v>
      </c>
      <c r="BA69" s="287">
        <v>1</v>
      </c>
      <c r="BB69" s="287"/>
      <c r="BC69" s="287"/>
      <c r="BD69" s="284"/>
      <c r="BE69" s="287" t="str">
        <f t="shared" si="45"/>
        <v>2011 Q1</v>
      </c>
      <c r="BF69" s="287">
        <f t="shared" si="46"/>
        <v>1</v>
      </c>
      <c r="BG69" s="287">
        <f t="shared" si="47"/>
        <v>0.98529411764705876</v>
      </c>
      <c r="BH69" s="287"/>
      <c r="BI69" s="287"/>
    </row>
    <row r="70" spans="1:61" s="17" customFormat="1">
      <c r="A70" s="89" t="str">
        <f>Tri_Incurred_CCounts_Attror!A61</f>
        <v>2011 Q2</v>
      </c>
      <c r="B70" s="89" t="str">
        <f t="shared" si="0"/>
        <v>2014 Q1</v>
      </c>
      <c r="C70" s="208">
        <f>INDEX(Tri_Incurred_CCounts_Attror!$B61:$CC61,1,MATCH(B70,$A$21:$A$100)-$P70)</f>
        <v>103</v>
      </c>
      <c r="D70" s="208">
        <f>INDEX(Tri_Incurred_CCounts_Attror!$B61:$CC61,1,Tot_Acc_Per-$P70)</f>
        <v>102</v>
      </c>
      <c r="E70" s="87">
        <f t="shared" si="33"/>
        <v>-1</v>
      </c>
      <c r="F70" s="87">
        <f>IF(AI70-FSR_M&gt;0,VLOOKUP((MATCH(LastFSR,$A$21:$A$100,1)-MATCH(A70,$A$21:$A$100,1))*3+3,$AI$21:$AU$100,5+MATCH(FSR_M,AN$16:$AU$16),0),VLOOKUP(3,$AI$21:$AU$100,5+MATCH((MATCH($D$16,$A$21:$A$100,1)-MATCH($A70,$A$21:$A$100,1))*3,$AN$16:$AU$16,1),0))*M70</f>
        <v>-4.0000000000000036</v>
      </c>
      <c r="G70" s="87">
        <f t="shared" si="34"/>
        <v>3.0000000000000036</v>
      </c>
      <c r="H70" s="88"/>
      <c r="J70" s="89" t="str">
        <f t="shared" si="35"/>
        <v>2011 Q2</v>
      </c>
      <c r="K70" s="87">
        <f t="shared" si="36"/>
        <v>102</v>
      </c>
      <c r="L70" s="87">
        <f t="shared" si="37"/>
        <v>102</v>
      </c>
      <c r="M70" s="279">
        <f t="shared" si="38"/>
        <v>99</v>
      </c>
      <c r="N70" s="87">
        <f t="shared" si="39"/>
        <v>3</v>
      </c>
      <c r="O70" s="88">
        <f t="shared" si="40"/>
        <v>3.0303030303030304E-2</v>
      </c>
      <c r="P70" s="172">
        <f t="shared" si="48"/>
        <v>49</v>
      </c>
      <c r="R70" s="60"/>
      <c r="S70" s="20"/>
      <c r="T70" s="20"/>
      <c r="U70" s="20"/>
      <c r="V70" s="20"/>
      <c r="W70" s="20"/>
      <c r="X70" s="20"/>
      <c r="Y70" s="20"/>
      <c r="Z70" s="20"/>
      <c r="AA70" s="61"/>
      <c r="AI70" s="89">
        <f t="shared" si="49"/>
        <v>39</v>
      </c>
      <c r="AJ70" s="121">
        <f>VLOOKUP(AI70,'User Entries'!$A$78:$E$157,5,0)</f>
        <v>1</v>
      </c>
      <c r="AK70" s="88">
        <f t="shared" si="41"/>
        <v>1</v>
      </c>
      <c r="AL70" s="121">
        <f t="shared" si="50"/>
        <v>0.98529411764705876</v>
      </c>
      <c r="AN70" s="163">
        <f t="shared" si="51"/>
        <v>-1.4705882352941235E-2</v>
      </c>
      <c r="AO70" s="163">
        <f t="shared" si="52"/>
        <v>0</v>
      </c>
      <c r="AP70" s="163">
        <f t="shared" si="53"/>
        <v>0</v>
      </c>
      <c r="AQ70" s="163">
        <f t="shared" si="32"/>
        <v>0</v>
      </c>
      <c r="AR70" s="163">
        <f t="shared" si="54"/>
        <v>0</v>
      </c>
      <c r="AS70" s="163">
        <f t="shared" si="55"/>
        <v>0</v>
      </c>
      <c r="AT70" s="163">
        <f t="shared" si="56"/>
        <v>0</v>
      </c>
      <c r="AU70" s="163">
        <f t="shared" si="57"/>
        <v>-1.5873015873015817E-2</v>
      </c>
      <c r="AX70" s="89" t="str">
        <f t="shared" si="42"/>
        <v>2001 Q4</v>
      </c>
      <c r="AY70" s="286">
        <f t="shared" si="43"/>
        <v>1</v>
      </c>
      <c r="AZ70" s="287">
        <f t="shared" si="44"/>
        <v>1</v>
      </c>
      <c r="BA70" s="287">
        <v>1</v>
      </c>
      <c r="BB70" s="287"/>
      <c r="BC70" s="287"/>
      <c r="BD70" s="284"/>
      <c r="BE70" s="287" t="str">
        <f t="shared" si="45"/>
        <v>2011 Q2</v>
      </c>
      <c r="BF70" s="287">
        <f t="shared" si="46"/>
        <v>1.0303030303030303</v>
      </c>
      <c r="BG70" s="287">
        <f t="shared" si="47"/>
        <v>1</v>
      </c>
      <c r="BH70" s="287"/>
      <c r="BI70" s="287"/>
    </row>
    <row r="71" spans="1:61" s="17" customFormat="1">
      <c r="A71" s="89" t="str">
        <f>Tri_Incurred_CCounts_Attror!A62</f>
        <v>2011 Q3</v>
      </c>
      <c r="B71" s="89" t="str">
        <f t="shared" si="0"/>
        <v>2014 Q1</v>
      </c>
      <c r="C71" s="208">
        <f>INDEX(Tri_Incurred_CCounts_Attror!$B62:$CC62,1,MATCH(B71,$A$21:$A$100)-$P71)</f>
        <v>65</v>
      </c>
      <c r="D71" s="208">
        <f>INDEX(Tri_Incurred_CCounts_Attror!$B62:$CC62,1,Tot_Acc_Per-$P71)</f>
        <v>63</v>
      </c>
      <c r="E71" s="87">
        <f t="shared" si="33"/>
        <v>-2</v>
      </c>
      <c r="F71" s="87">
        <f>IF(AI71-FSR_M&gt;0,VLOOKUP((MATCH(LastFSR,$A$21:$A$100,1)-MATCH(A71,$A$21:$A$100,1))*3+3,$AI$21:$AU$100,5+MATCH(FSR_M,AN$16:$AU$16),0),VLOOKUP(3,$AI$21:$AU$100,5+MATCH((MATCH($D$16,$A$21:$A$100,1)-MATCH($A71,$A$21:$A$100,1))*3,$AN$16:$AU$16,1),0))*M71</f>
        <v>0.54545454545454086</v>
      </c>
      <c r="G71" s="87">
        <f t="shared" si="34"/>
        <v>-2.545454545454541</v>
      </c>
      <c r="H71" s="88"/>
      <c r="J71" s="89" t="str">
        <f t="shared" si="35"/>
        <v>2011 Q3</v>
      </c>
      <c r="K71" s="87">
        <f t="shared" si="36"/>
        <v>63</v>
      </c>
      <c r="L71" s="87">
        <f t="shared" si="37"/>
        <v>60.553398058252426</v>
      </c>
      <c r="M71" s="279">
        <f t="shared" si="38"/>
        <v>62.999999999999993</v>
      </c>
      <c r="N71" s="87">
        <f t="shared" si="39"/>
        <v>-2.4466019417475664</v>
      </c>
      <c r="O71" s="88">
        <f t="shared" si="40"/>
        <v>-3.8834951456310579E-2</v>
      </c>
      <c r="P71" s="172">
        <f t="shared" si="48"/>
        <v>50</v>
      </c>
      <c r="R71" s="60"/>
      <c r="S71" s="20"/>
      <c r="T71" s="20"/>
      <c r="U71" s="20"/>
      <c r="V71" s="20"/>
      <c r="W71" s="20"/>
      <c r="X71" s="20"/>
      <c r="Y71" s="20"/>
      <c r="Z71" s="20"/>
      <c r="AA71" s="61"/>
      <c r="AI71" s="89">
        <f t="shared" si="49"/>
        <v>36</v>
      </c>
      <c r="AJ71" s="121">
        <f>VLOOKUP(AI71,'User Entries'!$A$78:$E$157,5,0)</f>
        <v>0.96116504854368934</v>
      </c>
      <c r="AK71" s="88">
        <f t="shared" si="41"/>
        <v>1.0404040404040404</v>
      </c>
      <c r="AL71" s="121">
        <f t="shared" si="50"/>
        <v>0.96116504854368934</v>
      </c>
      <c r="AN71" s="163">
        <f t="shared" si="51"/>
        <v>-4.0404040404040442E-2</v>
      </c>
      <c r="AO71" s="163">
        <f t="shared" si="52"/>
        <v>-5.5109922756981677E-2</v>
      </c>
      <c r="AP71" s="163">
        <f t="shared" si="53"/>
        <v>-4.0404040404040442E-2</v>
      </c>
      <c r="AQ71" s="163">
        <f t="shared" si="32"/>
        <v>-4.0404040404040442E-2</v>
      </c>
      <c r="AR71" s="163">
        <f t="shared" si="54"/>
        <v>-4.0404040404040442E-2</v>
      </c>
      <c r="AS71" s="163">
        <f t="shared" si="55"/>
        <v>-4.0404040404040442E-2</v>
      </c>
      <c r="AT71" s="163">
        <f t="shared" si="56"/>
        <v>-4.0404040404040442E-2</v>
      </c>
      <c r="AU71" s="163">
        <f t="shared" si="57"/>
        <v>-4.0404040404040442E-2</v>
      </c>
      <c r="AX71" s="89" t="str">
        <f t="shared" si="42"/>
        <v>2001 Q3</v>
      </c>
      <c r="AY71" s="286">
        <f t="shared" si="43"/>
        <v>1</v>
      </c>
      <c r="AZ71" s="287">
        <f t="shared" si="44"/>
        <v>1</v>
      </c>
      <c r="BA71" s="287">
        <v>1</v>
      </c>
      <c r="BB71" s="287"/>
      <c r="BC71" s="287"/>
      <c r="BD71" s="284"/>
      <c r="BE71" s="287" t="str">
        <f t="shared" si="45"/>
        <v>2011 Q3</v>
      </c>
      <c r="BF71" s="287">
        <f t="shared" si="46"/>
        <v>1.0000000000000002</v>
      </c>
      <c r="BG71" s="287">
        <f t="shared" si="47"/>
        <v>1.0404040404040404</v>
      </c>
      <c r="BH71" s="287"/>
      <c r="BI71" s="287"/>
    </row>
    <row r="72" spans="1:61" s="17" customFormat="1">
      <c r="A72" s="89" t="str">
        <f>Tri_Incurred_CCounts_Attror!A63</f>
        <v>2011 Q4</v>
      </c>
      <c r="B72" s="89" t="str">
        <f t="shared" si="0"/>
        <v>2014 Q1</v>
      </c>
      <c r="C72" s="208">
        <f>INDEX(Tri_Incurred_CCounts_Attror!$B63:$CC63,1,MATCH(B72,$A$21:$A$100)-$P72)</f>
        <v>66</v>
      </c>
      <c r="D72" s="208">
        <f>INDEX(Tri_Incurred_CCounts_Attror!$B63:$CC63,1,Tot_Acc_Per-$P72)</f>
        <v>66</v>
      </c>
      <c r="E72" s="87">
        <f t="shared" si="33"/>
        <v>0</v>
      </c>
      <c r="F72" s="87">
        <f>IF(AI72-FSR_M&gt;0,VLOOKUP((MATCH(LastFSR,$A$21:$A$100,1)-MATCH(A72,$A$21:$A$100,1))*3+3,$AI$21:$AU$100,5+MATCH(FSR_M,AN$16:$AU$16),0),VLOOKUP(3,$AI$21:$AU$100,5+MATCH((MATCH($D$16,$A$21:$A$100,1)-MATCH($A72,$A$21:$A$100,1))*3,$AN$16:$AU$16,1),0))*M72</f>
        <v>3.1746031746038739E-2</v>
      </c>
      <c r="G72" s="87">
        <f t="shared" si="34"/>
        <v>-3.1746031746038739E-2</v>
      </c>
      <c r="H72" s="88"/>
      <c r="J72" s="89" t="str">
        <f t="shared" si="35"/>
        <v>2011 Q4</v>
      </c>
      <c r="K72" s="87">
        <f t="shared" si="36"/>
        <v>66</v>
      </c>
      <c r="L72" s="87">
        <f t="shared" si="37"/>
        <v>63.969230769230762</v>
      </c>
      <c r="M72" s="279">
        <f t="shared" si="38"/>
        <v>64</v>
      </c>
      <c r="N72" s="87">
        <f t="shared" si="39"/>
        <v>-3.0769230769237765E-2</v>
      </c>
      <c r="O72" s="88">
        <f t="shared" si="40"/>
        <v>-4.8076923076934008E-4</v>
      </c>
      <c r="P72" s="172">
        <f t="shared" si="48"/>
        <v>51</v>
      </c>
      <c r="R72" s="60"/>
      <c r="S72" s="20"/>
      <c r="T72" s="20"/>
      <c r="U72" s="20"/>
      <c r="V72" s="20"/>
      <c r="W72" s="20"/>
      <c r="X72" s="20"/>
      <c r="Y72" s="20"/>
      <c r="Z72" s="20"/>
      <c r="AA72" s="61"/>
      <c r="AI72" s="89">
        <f t="shared" si="49"/>
        <v>33</v>
      </c>
      <c r="AJ72" s="121">
        <f>VLOOKUP(AI72,'User Entries'!$A$78:$E$157,5,0)</f>
        <v>0.96923076923076923</v>
      </c>
      <c r="AK72" s="88">
        <f t="shared" si="41"/>
        <v>1.0317460317460319</v>
      </c>
      <c r="AL72" s="121">
        <f t="shared" si="50"/>
        <v>1.0083916083916085</v>
      </c>
      <c r="AN72" s="163">
        <f t="shared" si="51"/>
        <v>8.6580086580085869E-3</v>
      </c>
      <c r="AO72" s="163">
        <f t="shared" si="52"/>
        <v>-3.1746031746031855E-2</v>
      </c>
      <c r="AP72" s="163">
        <f t="shared" si="53"/>
        <v>-4.6451914098973091E-2</v>
      </c>
      <c r="AQ72" s="163">
        <f t="shared" si="32"/>
        <v>-3.1746031746031855E-2</v>
      </c>
      <c r="AR72" s="163">
        <f t="shared" si="54"/>
        <v>-3.1746031746031855E-2</v>
      </c>
      <c r="AS72" s="163">
        <f t="shared" si="55"/>
        <v>-3.1746031746031855E-2</v>
      </c>
      <c r="AT72" s="163">
        <f t="shared" si="56"/>
        <v>-3.1746031746031855E-2</v>
      </c>
      <c r="AU72" s="163">
        <f t="shared" si="57"/>
        <v>-3.1746031746031855E-2</v>
      </c>
      <c r="AX72" s="89" t="str">
        <f t="shared" si="42"/>
        <v>2001 Q2</v>
      </c>
      <c r="AY72" s="286">
        <f t="shared" si="43"/>
        <v>1</v>
      </c>
      <c r="AZ72" s="287">
        <f t="shared" si="44"/>
        <v>1</v>
      </c>
      <c r="BA72" s="287">
        <v>1</v>
      </c>
      <c r="BB72" s="287"/>
      <c r="BC72" s="287"/>
      <c r="BD72" s="284"/>
      <c r="BE72" s="287" t="str">
        <f t="shared" si="45"/>
        <v>2011 Q4</v>
      </c>
      <c r="BF72" s="287">
        <f t="shared" si="46"/>
        <v>1.03125</v>
      </c>
      <c r="BG72" s="287">
        <f t="shared" si="47"/>
        <v>1.0317460317460319</v>
      </c>
      <c r="BH72" s="287"/>
      <c r="BI72" s="287"/>
    </row>
    <row r="73" spans="1:61" s="17" customFormat="1">
      <c r="A73" s="89" t="str">
        <f>Tri_Incurred_CCounts_Attror!A64</f>
        <v>2012 Q1</v>
      </c>
      <c r="B73" s="89" t="str">
        <f t="shared" si="0"/>
        <v>2014 Q1</v>
      </c>
      <c r="C73" s="208">
        <f>INDEX(Tri_Incurred_CCounts_Attror!$B64:$CC64,1,MATCH(B73,$A$21:$A$100)-$P73)</f>
        <v>92</v>
      </c>
      <c r="D73" s="208">
        <f>INDEX(Tri_Incurred_CCounts_Attror!$B64:$CC64,1,Tot_Acc_Per-$P73)</f>
        <v>90</v>
      </c>
      <c r="E73" s="87">
        <f t="shared" si="33"/>
        <v>-2</v>
      </c>
      <c r="F73" s="87">
        <f>IF(AI73-FSR_M&gt;0,VLOOKUP((MATCH(LastFSR,$A$21:$A$100,1)-MATCH(A73,$A$21:$A$100,1))*3+3,$AI$21:$AU$100,5+MATCH(FSR_M,AN$16:$AU$16),0),VLOOKUP(3,$AI$21:$AU$100,5+MATCH((MATCH($D$16,$A$21:$A$100,1)-MATCH($A73,$A$21:$A$100,1))*3,$AN$16:$AU$16,1),0))*M73</f>
        <v>-7.437500000000008</v>
      </c>
      <c r="G73" s="87">
        <f t="shared" si="34"/>
        <v>5.437500000000008</v>
      </c>
      <c r="H73" s="88"/>
      <c r="J73" s="89" t="str">
        <f t="shared" si="35"/>
        <v>2012 Q1</v>
      </c>
      <c r="K73" s="87">
        <f t="shared" si="36"/>
        <v>90</v>
      </c>
      <c r="L73" s="331">
        <f t="shared" si="37"/>
        <v>87.272727272727266</v>
      </c>
      <c r="M73" s="279">
        <f t="shared" si="38"/>
        <v>81.999999999999986</v>
      </c>
      <c r="N73" s="87">
        <f>L73-M73</f>
        <v>5.2727272727272805</v>
      </c>
      <c r="O73" s="88">
        <f t="shared" si="40"/>
        <v>6.4301552106430265E-2</v>
      </c>
      <c r="P73" s="172">
        <f t="shared" si="48"/>
        <v>52</v>
      </c>
      <c r="R73" s="60"/>
      <c r="S73" s="20"/>
      <c r="T73" s="20"/>
      <c r="U73" s="20"/>
      <c r="V73" s="20"/>
      <c r="W73" s="20"/>
      <c r="X73" s="20"/>
      <c r="Y73" s="20"/>
      <c r="Z73" s="20"/>
      <c r="AA73" s="61"/>
      <c r="AI73" s="89">
        <f t="shared" si="49"/>
        <v>30</v>
      </c>
      <c r="AJ73" s="121">
        <f>VLOOKUP(AI73,'User Entries'!$A$78:$E$157,5,0)</f>
        <v>0.96969696969696972</v>
      </c>
      <c r="AK73" s="88">
        <f t="shared" si="41"/>
        <v>1.03125</v>
      </c>
      <c r="AL73" s="121">
        <f t="shared" si="50"/>
        <v>1.0004810004810005</v>
      </c>
      <c r="AN73" s="163">
        <f t="shared" si="51"/>
        <v>4.9603174603185529E-4</v>
      </c>
      <c r="AO73" s="163">
        <f t="shared" si="52"/>
        <v>9.1540404040404422E-3</v>
      </c>
      <c r="AP73" s="163">
        <f t="shared" si="53"/>
        <v>-3.125E-2</v>
      </c>
      <c r="AQ73" s="163">
        <f t="shared" si="32"/>
        <v>-4.5955882352941235E-2</v>
      </c>
      <c r="AR73" s="163">
        <f t="shared" si="54"/>
        <v>-3.125E-2</v>
      </c>
      <c r="AS73" s="163">
        <f t="shared" si="55"/>
        <v>-3.125E-2</v>
      </c>
      <c r="AT73" s="163">
        <f t="shared" si="56"/>
        <v>-3.125E-2</v>
      </c>
      <c r="AU73" s="163">
        <f t="shared" si="57"/>
        <v>-3.125E-2</v>
      </c>
      <c r="AX73" s="89" t="str">
        <f t="shared" si="42"/>
        <v>2001 Q1</v>
      </c>
      <c r="AY73" s="286">
        <f t="shared" si="43"/>
        <v>1</v>
      </c>
      <c r="AZ73" s="287">
        <f t="shared" si="44"/>
        <v>1</v>
      </c>
      <c r="BA73" s="287">
        <v>1</v>
      </c>
      <c r="BB73" s="287"/>
      <c r="BC73" s="287"/>
      <c r="BD73" s="284"/>
      <c r="BE73" s="287" t="str">
        <f t="shared" si="45"/>
        <v>2012 Q1</v>
      </c>
      <c r="BF73" s="287">
        <f t="shared" si="46"/>
        <v>1.0975609756097562</v>
      </c>
      <c r="BG73" s="287">
        <f t="shared" si="47"/>
        <v>1.03125</v>
      </c>
      <c r="BH73" s="287"/>
      <c r="BI73" s="287"/>
    </row>
    <row r="74" spans="1:61" s="17" customFormat="1">
      <c r="A74" s="89" t="str">
        <f>Tri_Incurred_CCounts_Attror!A65</f>
        <v>2012 Q2</v>
      </c>
      <c r="B74" s="89" t="str">
        <f t="shared" si="0"/>
        <v>2014 Q1</v>
      </c>
      <c r="C74" s="208">
        <f>INDEX(Tri_Incurred_CCounts_Attror!$B65:$CC65,1,MATCH(B74,$A$21:$A$100)-$P74)</f>
        <v>95</v>
      </c>
      <c r="D74" s="208">
        <f>INDEX(Tri_Incurred_CCounts_Attror!$B65:$CC65,1,Tot_Acc_Per-$P74)</f>
        <v>92</v>
      </c>
      <c r="E74" s="87">
        <f t="shared" si="33"/>
        <v>-3</v>
      </c>
      <c r="F74" s="87">
        <f>IF(AI74-FSR_M&gt;0,VLOOKUP((MATCH(LastFSR,$A$21:$A$100,1)-MATCH(A74,$A$21:$A$100,1))*3+3,$AI$21:$AU$100,5+MATCH(FSR_M,AN$16:$AU$16),0),VLOOKUP(3,$AI$21:$AU$100,5+MATCH((MATCH($D$16,$A$21:$A$100,1)-MATCH($A74,$A$21:$A$100,1))*3,$AN$16:$AU$16,1),0))*M74</f>
        <v>5.5893427246604954</v>
      </c>
      <c r="G74" s="87">
        <f t="shared" si="34"/>
        <v>-8.5893427246604954</v>
      </c>
      <c r="H74" s="88"/>
      <c r="J74" s="89" t="str">
        <f t="shared" si="35"/>
        <v>2012 Q2</v>
      </c>
      <c r="K74" s="87">
        <f t="shared" si="36"/>
        <v>92</v>
      </c>
      <c r="L74" s="87">
        <f t="shared" si="37"/>
        <v>81.999999999999986</v>
      </c>
      <c r="M74" s="279">
        <f t="shared" si="38"/>
        <v>89.655718515458261</v>
      </c>
      <c r="N74" s="87">
        <f t="shared" si="39"/>
        <v>-7.6557185154582754</v>
      </c>
      <c r="O74" s="88">
        <f t="shared" si="40"/>
        <v>-8.5390186395509077E-2</v>
      </c>
      <c r="P74" s="172">
        <f t="shared" si="48"/>
        <v>53</v>
      </c>
      <c r="R74" s="60"/>
      <c r="S74" s="20"/>
      <c r="T74" s="20"/>
      <c r="U74" s="20"/>
      <c r="V74" s="20"/>
      <c r="W74" s="20"/>
      <c r="X74" s="20"/>
      <c r="Y74" s="20"/>
      <c r="Z74" s="20"/>
      <c r="AA74" s="61"/>
      <c r="AI74" s="89">
        <f t="shared" si="49"/>
        <v>27</v>
      </c>
      <c r="AJ74" s="121">
        <f>VLOOKUP(AI74,'User Entries'!$A$78:$E$157,5,0)</f>
        <v>0.89130434782608692</v>
      </c>
      <c r="AK74" s="88">
        <f t="shared" si="41"/>
        <v>1.1219512195121952</v>
      </c>
      <c r="AL74" s="121">
        <f t="shared" si="50"/>
        <v>0.91915760869565211</v>
      </c>
      <c r="AN74" s="163">
        <f t="shared" si="51"/>
        <v>-9.070121951219523E-2</v>
      </c>
      <c r="AO74" s="163">
        <f t="shared" si="52"/>
        <v>-9.0205187766163375E-2</v>
      </c>
      <c r="AP74" s="163">
        <f t="shared" si="53"/>
        <v>-8.1547179108154788E-2</v>
      </c>
      <c r="AQ74" s="163">
        <f t="shared" ref="AQ74:AQ100" si="58">AK70-AK74</f>
        <v>-0.12195121951219523</v>
      </c>
      <c r="AR74" s="163">
        <f t="shared" si="54"/>
        <v>-0.13665710186513647</v>
      </c>
      <c r="AS74" s="163">
        <f t="shared" si="55"/>
        <v>-0.12195121951219523</v>
      </c>
      <c r="AT74" s="163">
        <f t="shared" si="56"/>
        <v>-0.12195121951219523</v>
      </c>
      <c r="AU74" s="163">
        <f t="shared" si="57"/>
        <v>-0.12195121951219523</v>
      </c>
      <c r="AX74" s="89" t="str">
        <f t="shared" si="42"/>
        <v>2000 Q4</v>
      </c>
      <c r="AY74" s="286">
        <f t="shared" si="43"/>
        <v>1</v>
      </c>
      <c r="AZ74" s="287">
        <f t="shared" si="44"/>
        <v>1</v>
      </c>
      <c r="BA74" s="287">
        <v>1</v>
      </c>
      <c r="BB74" s="287"/>
      <c r="BC74" s="287"/>
      <c r="BD74" s="284"/>
      <c r="BE74" s="287" t="str">
        <f t="shared" si="45"/>
        <v>2012 Q2</v>
      </c>
      <c r="BF74" s="287">
        <f t="shared" si="46"/>
        <v>1.0261475957513801</v>
      </c>
      <c r="BG74" s="287">
        <f t="shared" si="47"/>
        <v>1.1219512195121952</v>
      </c>
      <c r="BH74" s="287"/>
      <c r="BI74" s="287"/>
    </row>
    <row r="75" spans="1:61" s="17" customFormat="1">
      <c r="A75" s="89" t="str">
        <f>Tri_Incurred_CCounts_Attror!A66</f>
        <v>2012 Q3</v>
      </c>
      <c r="B75" s="89" t="str">
        <f t="shared" si="0"/>
        <v>2014 Q1</v>
      </c>
      <c r="C75" s="208">
        <f>INDEX(Tri_Incurred_CCounts_Attror!$B66:$CC66,1,MATCH(B75,$A$21:$A$100)-$P75)</f>
        <v>83</v>
      </c>
      <c r="D75" s="208">
        <f>INDEX(Tri_Incurred_CCounts_Attror!$B66:$CC66,1,Tot_Acc_Per-$P75)</f>
        <v>82</v>
      </c>
      <c r="E75" s="87">
        <f t="shared" si="33"/>
        <v>-1</v>
      </c>
      <c r="F75" s="87">
        <f>IF(AI75-FSR_M&gt;0,VLOOKUP((MATCH(LastFSR,$A$21:$A$100,1)-MATCH(A75,$A$21:$A$100,1))*3+3,$AI$21:$AU$100,5+MATCH(FSR_M,AN$16:$AU$16),0),VLOOKUP(3,$AI$21:$AU$100,5+MATCH((MATCH($D$16,$A$21:$A$100,1)-MATCH($A75,$A$21:$A$100,1))*3,$AN$16:$AU$16,1),0))*M75</f>
        <v>4.9570922253223495</v>
      </c>
      <c r="G75" s="87">
        <f t="shared" si="34"/>
        <v>-5.9570922253223495</v>
      </c>
      <c r="H75" s="88"/>
      <c r="J75" s="89" t="str">
        <f t="shared" si="35"/>
        <v>2012 Q3</v>
      </c>
      <c r="K75" s="87">
        <f t="shared" si="36"/>
        <v>82</v>
      </c>
      <c r="L75" s="87">
        <f t="shared" si="37"/>
        <v>77.387041244921861</v>
      </c>
      <c r="M75" s="279">
        <f t="shared" si="38"/>
        <v>83.009013705175818</v>
      </c>
      <c r="N75" s="87">
        <f t="shared" si="39"/>
        <v>-5.6219724602539571</v>
      </c>
      <c r="O75" s="88">
        <f t="shared" si="40"/>
        <v>-6.7727252852582839E-2</v>
      </c>
      <c r="P75" s="172">
        <f t="shared" si="48"/>
        <v>54</v>
      </c>
      <c r="R75" s="60"/>
      <c r="S75" s="20"/>
      <c r="T75" s="20"/>
      <c r="U75" s="20"/>
      <c r="V75" s="20"/>
      <c r="W75" s="20"/>
      <c r="X75" s="20"/>
      <c r="Y75" s="20"/>
      <c r="Z75" s="20"/>
      <c r="AA75" s="61"/>
      <c r="AI75" s="89">
        <f t="shared" si="49"/>
        <v>24</v>
      </c>
      <c r="AJ75" s="121">
        <f>VLOOKUP(AI75,'User Entries'!$A$78:$E$157,5,0)</f>
        <v>0.94374440542587634</v>
      </c>
      <c r="AK75" s="88">
        <f t="shared" si="41"/>
        <v>1.059608930395447</v>
      </c>
      <c r="AL75" s="121">
        <f t="shared" si="50"/>
        <v>1.0588351865753736</v>
      </c>
      <c r="AN75" s="163">
        <f t="shared" si="51"/>
        <v>6.2342289116748217E-2</v>
      </c>
      <c r="AO75" s="163">
        <f t="shared" si="52"/>
        <v>-2.8358930395447013E-2</v>
      </c>
      <c r="AP75" s="163">
        <f t="shared" si="53"/>
        <v>-2.7862898649415158E-2</v>
      </c>
      <c r="AQ75" s="163">
        <f t="shared" si="58"/>
        <v>-1.9204889991406571E-2</v>
      </c>
      <c r="AR75" s="163">
        <f t="shared" si="54"/>
        <v>-5.9608930395447013E-2</v>
      </c>
      <c r="AS75" s="163">
        <f t="shared" si="55"/>
        <v>-7.4314812748388248E-2</v>
      </c>
      <c r="AT75" s="163">
        <f t="shared" si="56"/>
        <v>-5.9608930395447013E-2</v>
      </c>
      <c r="AU75" s="163">
        <f t="shared" si="57"/>
        <v>-5.9608930395447013E-2</v>
      </c>
      <c r="AX75" s="89" t="str">
        <f t="shared" si="42"/>
        <v>2000 Q3</v>
      </c>
      <c r="AY75" s="286">
        <f t="shared" si="43"/>
        <v>1</v>
      </c>
      <c r="AZ75" s="287">
        <f t="shared" si="44"/>
        <v>1</v>
      </c>
      <c r="BA75" s="287">
        <v>1</v>
      </c>
      <c r="BB75" s="287"/>
      <c r="BC75" s="287"/>
      <c r="BD75" s="284"/>
      <c r="BE75" s="287" t="str">
        <f t="shared" si="45"/>
        <v>2012 Q3</v>
      </c>
      <c r="BF75" s="287">
        <f t="shared" si="46"/>
        <v>0.98784452844169979</v>
      </c>
      <c r="BG75" s="287">
        <f t="shared" si="47"/>
        <v>1.059608930395447</v>
      </c>
      <c r="BH75" s="287"/>
      <c r="BI75" s="287"/>
    </row>
    <row r="76" spans="1:61" s="17" customFormat="1">
      <c r="A76" s="89" t="str">
        <f>Tri_Incurred_CCounts_Attror!A67</f>
        <v>2012 Q4</v>
      </c>
      <c r="B76" s="89" t="str">
        <f t="shared" si="0"/>
        <v>2014 Q1</v>
      </c>
      <c r="C76" s="208">
        <f>INDEX(Tri_Incurred_CCounts_Attror!$B67:$CC67,1,MATCH(B76,$A$21:$A$100)-$P76)</f>
        <v>79</v>
      </c>
      <c r="D76" s="208">
        <f>INDEX(Tri_Incurred_CCounts_Attror!$B67:$CC67,1,Tot_Acc_Per-$P76)</f>
        <v>75</v>
      </c>
      <c r="E76" s="87">
        <f t="shared" si="33"/>
        <v>-4</v>
      </c>
      <c r="F76" s="87">
        <f>IF(AI76-FSR_M&gt;0,VLOOKUP((MATCH(LastFSR,$A$21:$A$100,1)-MATCH(A76,$A$21:$A$100,1))*3+3,$AI$21:$AU$100,5+MATCH(FSR_M,AN$16:$AU$16),0),VLOOKUP(3,$AI$21:$AU$100,5+MATCH((MATCH($D$16,$A$21:$A$100,1)-MATCH($A76,$A$21:$A$100,1))*3,$AN$16:$AU$16,1),0))*M76</f>
        <v>-0.24764890282131141</v>
      </c>
      <c r="G76" s="87">
        <f t="shared" si="34"/>
        <v>-3.7523510971786886</v>
      </c>
      <c r="H76" s="88"/>
      <c r="J76" s="89" t="str">
        <f t="shared" si="35"/>
        <v>2012 Q4</v>
      </c>
      <c r="K76" s="87">
        <f t="shared" si="36"/>
        <v>75</v>
      </c>
      <c r="L76" s="87">
        <f t="shared" si="37"/>
        <v>75.008144914315494</v>
      </c>
      <c r="M76" s="279">
        <f t="shared" si="38"/>
        <v>78.76090351253643</v>
      </c>
      <c r="N76" s="87">
        <f t="shared" si="39"/>
        <v>-3.7527585982209359</v>
      </c>
      <c r="O76" s="88">
        <f t="shared" si="40"/>
        <v>-4.7647480296154891E-2</v>
      </c>
      <c r="P76" s="172">
        <f t="shared" si="48"/>
        <v>55</v>
      </c>
      <c r="R76" s="96"/>
      <c r="S76" s="97"/>
      <c r="T76" s="97"/>
      <c r="U76" s="97"/>
      <c r="V76" s="97"/>
      <c r="W76" s="97"/>
      <c r="X76" s="97"/>
      <c r="Y76" s="97"/>
      <c r="Z76" s="97"/>
      <c r="AA76" s="98"/>
      <c r="AI76" s="89">
        <f t="shared" si="49"/>
        <v>21</v>
      </c>
      <c r="AJ76" s="121">
        <f>VLOOKUP(AI76,'User Entries'!$A$78:$E$157,5,0)</f>
        <v>1.00010859885754</v>
      </c>
      <c r="AK76" s="88">
        <f t="shared" si="41"/>
        <v>0.99989141293489125</v>
      </c>
      <c r="AL76" s="121">
        <f t="shared" si="50"/>
        <v>1.0597240027147272</v>
      </c>
      <c r="AN76" s="163">
        <f t="shared" si="51"/>
        <v>5.9717517460555758E-2</v>
      </c>
      <c r="AO76" s="163">
        <f t="shared" si="52"/>
        <v>0.12205980657730398</v>
      </c>
      <c r="AP76" s="163">
        <f t="shared" si="53"/>
        <v>3.1358587065108745E-2</v>
      </c>
      <c r="AQ76" s="163">
        <f t="shared" si="58"/>
        <v>3.18546188111406E-2</v>
      </c>
      <c r="AR76" s="163">
        <f t="shared" si="54"/>
        <v>4.0512627469149187E-2</v>
      </c>
      <c r="AS76" s="163">
        <f t="shared" si="55"/>
        <v>1.0858706510874505E-4</v>
      </c>
      <c r="AT76" s="163">
        <f t="shared" si="56"/>
        <v>-1.459729528783249E-2</v>
      </c>
      <c r="AU76" s="163">
        <f t="shared" si="57"/>
        <v>1.0858706510874505E-4</v>
      </c>
      <c r="AX76" s="89" t="str">
        <f t="shared" si="42"/>
        <v>2000 Q2</v>
      </c>
      <c r="AY76" s="286">
        <f t="shared" si="43"/>
        <v>1</v>
      </c>
      <c r="AZ76" s="287">
        <f t="shared" si="44"/>
        <v>1</v>
      </c>
      <c r="BA76" s="287">
        <v>1</v>
      </c>
      <c r="BB76" s="287"/>
      <c r="BC76" s="287"/>
      <c r="BD76" s="284"/>
      <c r="BE76" s="287" t="str">
        <f t="shared" si="45"/>
        <v>2012 Q4</v>
      </c>
      <c r="BF76" s="287">
        <f t="shared" si="46"/>
        <v>0.95224910653878159</v>
      </c>
      <c r="BG76" s="287">
        <f t="shared" si="47"/>
        <v>0.99989141293489125</v>
      </c>
      <c r="BH76" s="287"/>
      <c r="BI76" s="287"/>
    </row>
    <row r="77" spans="1:61" s="17" customFormat="1">
      <c r="A77" s="89" t="str">
        <f>Tri_Incurred_CCounts_Attror!A68</f>
        <v>2013 Q1</v>
      </c>
      <c r="B77" s="89" t="str">
        <f t="shared" si="0"/>
        <v>2014 Q1</v>
      </c>
      <c r="C77" s="208">
        <f>INDEX(Tri_Incurred_CCounts_Attror!$B68:$CC68,1,MATCH(B77,$A$21:$A$100)-$P77)</f>
        <v>84</v>
      </c>
      <c r="D77" s="208">
        <f>INDEX(Tri_Incurred_CCounts_Attror!$B68:$CC68,1,Tot_Acc_Per-$P77)</f>
        <v>82</v>
      </c>
      <c r="E77" s="87">
        <f t="shared" si="33"/>
        <v>-2</v>
      </c>
      <c r="F77" s="87">
        <f>IF(AI77-FSR_M&gt;0,VLOOKUP((MATCH(LastFSR,$A$21:$A$100,1)-MATCH(A77,$A$21:$A$100,1))*3+3,$AI$21:$AU$100,5+MATCH(FSR_M,AN$16:$AU$16),0),VLOOKUP(3,$AI$21:$AU$100,5+MATCH((MATCH($D$16,$A$21:$A$100,1)-MATCH($A77,$A$21:$A$100,1))*3,$AN$16:$AU$16,1),0))*M77</f>
        <v>1.4880952380952306</v>
      </c>
      <c r="G77" s="87">
        <f t="shared" si="34"/>
        <v>-3.4880952380952306</v>
      </c>
      <c r="H77" s="88"/>
      <c r="J77" s="89" t="str">
        <f t="shared" si="35"/>
        <v>2013 Q1</v>
      </c>
      <c r="K77" s="87">
        <f t="shared" si="36"/>
        <v>82</v>
      </c>
      <c r="L77" s="87">
        <f t="shared" si="37"/>
        <v>81.75182389908845</v>
      </c>
      <c r="M77" s="279">
        <f t="shared" si="38"/>
        <v>85.229362285039784</v>
      </c>
      <c r="N77" s="87">
        <f t="shared" si="39"/>
        <v>-3.477538385951334</v>
      </c>
      <c r="O77" s="88">
        <f t="shared" si="40"/>
        <v>-4.0802116696838669E-2</v>
      </c>
      <c r="P77" s="172">
        <f t="shared" si="48"/>
        <v>56</v>
      </c>
      <c r="AI77" s="89">
        <f t="shared" si="49"/>
        <v>18</v>
      </c>
      <c r="AJ77" s="121">
        <f>VLOOKUP(AI77,'User Entries'!$A$78:$E$157,5,0)</f>
        <v>0.9969734621840054</v>
      </c>
      <c r="AK77" s="88">
        <f t="shared" si="41"/>
        <v>1.0030357255541833</v>
      </c>
      <c r="AL77" s="121">
        <f t="shared" si="50"/>
        <v>0.99686520376175547</v>
      </c>
      <c r="AN77" s="163">
        <f t="shared" si="51"/>
        <v>-3.1443126192920445E-3</v>
      </c>
      <c r="AO77" s="163">
        <f t="shared" si="52"/>
        <v>5.6573204841263713E-2</v>
      </c>
      <c r="AP77" s="163">
        <f t="shared" si="53"/>
        <v>0.11891549395801193</v>
      </c>
      <c r="AQ77" s="163">
        <f t="shared" si="58"/>
        <v>2.8214274445816701E-2</v>
      </c>
      <c r="AR77" s="163">
        <f t="shared" si="54"/>
        <v>2.8710306191848556E-2</v>
      </c>
      <c r="AS77" s="163">
        <f t="shared" si="55"/>
        <v>3.7368314849857143E-2</v>
      </c>
      <c r="AT77" s="163">
        <f t="shared" si="56"/>
        <v>-3.0357255541832995E-3</v>
      </c>
      <c r="AU77" s="163">
        <f t="shared" si="57"/>
        <v>-1.7741607907124535E-2</v>
      </c>
      <c r="AX77" s="89" t="str">
        <f t="shared" si="42"/>
        <v>2000 Q1</v>
      </c>
      <c r="AY77" s="286">
        <f t="shared" si="43"/>
        <v>0.9859154929577465</v>
      </c>
      <c r="AZ77" s="287">
        <f t="shared" si="44"/>
        <v>1</v>
      </c>
      <c r="BA77" s="287">
        <v>1</v>
      </c>
      <c r="BB77" s="287"/>
      <c r="BC77" s="287"/>
      <c r="BD77" s="284"/>
      <c r="BE77" s="287" t="str">
        <f t="shared" si="45"/>
        <v>2013 Q1</v>
      </c>
      <c r="BF77" s="287">
        <f t="shared" si="46"/>
        <v>0.96210974482902323</v>
      </c>
      <c r="BG77" s="287">
        <f t="shared" si="47"/>
        <v>1.0030357255541833</v>
      </c>
      <c r="BH77" s="287"/>
      <c r="BI77" s="287"/>
    </row>
    <row r="78" spans="1:61" s="17" customFormat="1">
      <c r="A78" s="89" t="str">
        <f>Tri_Incurred_CCounts_Attror!A69</f>
        <v>2013 Q2</v>
      </c>
      <c r="B78" s="89" t="str">
        <f t="shared" si="0"/>
        <v>2014 Q1</v>
      </c>
      <c r="C78" s="208">
        <f>INDEX(Tri_Incurred_CCounts_Attror!$B69:$CC69,1,MATCH(B78,$A$21:$A$100)-$P78)</f>
        <v>93</v>
      </c>
      <c r="D78" s="208">
        <f>INDEX(Tri_Incurred_CCounts_Attror!$B69:$CC69,1,Tot_Acc_Per-$P78)</f>
        <v>93</v>
      </c>
      <c r="E78" s="87">
        <f t="shared" si="33"/>
        <v>0</v>
      </c>
      <c r="F78" s="87">
        <f>IF(AI78-FSR_M&gt;0,VLOOKUP((MATCH(LastFSR,$A$21:$A$100,1)-MATCH(A78,$A$21:$A$100,1))*3+3,$AI$21:$AU$100,5+MATCH(FSR_M,AN$16:$AU$16),0),VLOOKUP(3,$AI$21:$AU$100,5+MATCH((MATCH($D$16,$A$21:$A$100,1)-MATCH($A78,$A$21:$A$100,1))*3,$AN$16:$AU$16,1),0))*M78</f>
        <v>-2.6940024479804277</v>
      </c>
      <c r="G78" s="87">
        <f t="shared" si="34"/>
        <v>2.6940024479804277</v>
      </c>
      <c r="H78" s="88"/>
      <c r="J78" s="89" t="str">
        <f t="shared" si="35"/>
        <v>2013 Q2</v>
      </c>
      <c r="K78" s="87">
        <f t="shared" si="36"/>
        <v>93</v>
      </c>
      <c r="L78" s="87">
        <f t="shared" si="37"/>
        <v>94.361079672722624</v>
      </c>
      <c r="M78" s="279">
        <f t="shared" si="38"/>
        <v>91.627649784202291</v>
      </c>
      <c r="N78" s="87">
        <f t="shared" si="39"/>
        <v>2.7334298885203339</v>
      </c>
      <c r="O78" s="88">
        <f t="shared" si="40"/>
        <v>2.9831932773109391E-2</v>
      </c>
      <c r="P78" s="172">
        <f t="shared" si="48"/>
        <v>57</v>
      </c>
      <c r="AI78" s="89">
        <f t="shared" si="49"/>
        <v>15</v>
      </c>
      <c r="AJ78" s="121">
        <f>VLOOKUP(AI78,'User Entries'!$A$78:$E$157,5,0)</f>
        <v>1.0146352652980928</v>
      </c>
      <c r="AK78" s="88">
        <f t="shared" si="41"/>
        <v>0.98557583616631639</v>
      </c>
      <c r="AL78" s="121">
        <f t="shared" si="50"/>
        <v>1.0177154195011338</v>
      </c>
      <c r="AN78" s="163">
        <f t="shared" si="51"/>
        <v>1.7459889387866911E-2</v>
      </c>
      <c r="AO78" s="163">
        <f t="shared" si="52"/>
        <v>1.4315576768574867E-2</v>
      </c>
      <c r="AP78" s="163">
        <f t="shared" si="53"/>
        <v>7.4033094229130625E-2</v>
      </c>
      <c r="AQ78" s="163">
        <f t="shared" si="58"/>
        <v>0.13637538334587884</v>
      </c>
      <c r="AR78" s="163">
        <f t="shared" si="54"/>
        <v>4.5674163833683612E-2</v>
      </c>
      <c r="AS78" s="163">
        <f t="shared" si="55"/>
        <v>4.6170195579715467E-2</v>
      </c>
      <c r="AT78" s="163">
        <f t="shared" si="56"/>
        <v>5.4828204237724054E-2</v>
      </c>
      <c r="AU78" s="163">
        <f t="shared" si="57"/>
        <v>1.4424163833683612E-2</v>
      </c>
      <c r="AX78" s="89" t="str">
        <f t="shared" si="42"/>
        <v>1999 Q4</v>
      </c>
      <c r="AY78" s="286">
        <f t="shared" si="43"/>
        <v>1</v>
      </c>
      <c r="AZ78" s="287">
        <f t="shared" si="44"/>
        <v>1</v>
      </c>
      <c r="BA78" s="287">
        <v>1</v>
      </c>
      <c r="BB78" s="287"/>
      <c r="BC78" s="287"/>
      <c r="BD78" s="284"/>
      <c r="BE78" s="287" t="str">
        <f t="shared" si="45"/>
        <v>2013 Q2</v>
      </c>
      <c r="BF78" s="287">
        <f t="shared" si="46"/>
        <v>1.014977468253631</v>
      </c>
      <c r="BG78" s="287">
        <f t="shared" si="47"/>
        <v>0.98557583616631639</v>
      </c>
      <c r="BH78" s="287"/>
      <c r="BI78" s="287"/>
    </row>
    <row r="79" spans="1:61" s="17" customFormat="1">
      <c r="A79" s="89" t="str">
        <f>Tri_Incurred_CCounts_Attror!A70</f>
        <v>2013 Q3</v>
      </c>
      <c r="B79" s="89" t="str">
        <f t="shared" si="0"/>
        <v>2014 Q1</v>
      </c>
      <c r="C79" s="208">
        <f>INDEX(Tri_Incurred_CCounts_Attror!$B70:$CC70,1,MATCH(B79,$A$21:$A$100)-$P79)</f>
        <v>98</v>
      </c>
      <c r="D79" s="208">
        <f>INDEX(Tri_Incurred_CCounts_Attror!$B70:$CC70,1,Tot_Acc_Per-$P79)</f>
        <v>96</v>
      </c>
      <c r="E79" s="87">
        <f t="shared" si="33"/>
        <v>-2</v>
      </c>
      <c r="F79" s="87">
        <f>IF(AI79-FSR_M&gt;0,VLOOKUP((MATCH(LastFSR,$A$21:$A$100,1)-MATCH(A79,$A$21:$A$100,1))*3+3,$AI$21:$AU$100,5+MATCH(FSR_M,AN$16:$AU$16),0),VLOOKUP(3,$AI$21:$AU$100,5+MATCH((MATCH($D$16,$A$21:$A$100,1)-MATCH($A79,$A$21:$A$100,1))*3,$AN$16:$AU$16,1),0))*M79</f>
        <v>0</v>
      </c>
      <c r="G79" s="87">
        <f t="shared" si="34"/>
        <v>-2</v>
      </c>
      <c r="H79" s="88"/>
      <c r="J79" s="89" t="str">
        <f t="shared" si="35"/>
        <v>2013 Q3</v>
      </c>
      <c r="K79" s="87">
        <f t="shared" si="36"/>
        <v>96</v>
      </c>
      <c r="L79" s="87">
        <f t="shared" si="37"/>
        <v>94.583380422402371</v>
      </c>
      <c r="M79" s="279">
        <f t="shared" si="38"/>
        <v>96.553867514535767</v>
      </c>
      <c r="N79" s="87">
        <f t="shared" si="39"/>
        <v>-1.9704870921333963</v>
      </c>
      <c r="O79" s="88">
        <f t="shared" si="40"/>
        <v>-2.040816326530626E-2</v>
      </c>
      <c r="P79" s="172">
        <f t="shared" si="48"/>
        <v>58</v>
      </c>
      <c r="AI79" s="89">
        <f t="shared" si="49"/>
        <v>12</v>
      </c>
      <c r="AJ79" s="121">
        <f>VLOOKUP(AI79,'User Entries'!$A$78:$E$157,5,0)</f>
        <v>0.9852435460666914</v>
      </c>
      <c r="AK79" s="88">
        <f t="shared" si="41"/>
        <v>1.014977468253631</v>
      </c>
      <c r="AL79" s="121">
        <f t="shared" si="50"/>
        <v>0.97103223174214603</v>
      </c>
      <c r="AN79" s="163">
        <f t="shared" si="51"/>
        <v>-2.9401632087314611E-2</v>
      </c>
      <c r="AO79" s="163">
        <f t="shared" si="52"/>
        <v>-1.1941742699447699E-2</v>
      </c>
      <c r="AP79" s="163">
        <f t="shared" si="53"/>
        <v>-1.5086055318739744E-2</v>
      </c>
      <c r="AQ79" s="163">
        <f t="shared" si="58"/>
        <v>4.4631462141816014E-2</v>
      </c>
      <c r="AR79" s="163">
        <f t="shared" si="54"/>
        <v>0.10697375125856423</v>
      </c>
      <c r="AS79" s="163">
        <f t="shared" si="55"/>
        <v>1.6272531746369001E-2</v>
      </c>
      <c r="AT79" s="163">
        <f t="shared" si="56"/>
        <v>1.6768563492400856E-2</v>
      </c>
      <c r="AU79" s="163">
        <f t="shared" si="57"/>
        <v>2.5426572150409443E-2</v>
      </c>
      <c r="AX79" s="89" t="str">
        <f t="shared" si="42"/>
        <v>1999 Q3</v>
      </c>
      <c r="AY79" s="286">
        <f t="shared" si="43"/>
        <v>1</v>
      </c>
      <c r="AZ79" s="287">
        <f t="shared" si="44"/>
        <v>1</v>
      </c>
      <c r="BA79" s="287">
        <v>1</v>
      </c>
      <c r="BB79" s="287"/>
      <c r="BC79" s="287"/>
      <c r="BD79" s="284"/>
      <c r="BE79" s="287" t="str">
        <f t="shared" si="45"/>
        <v>2013 Q3</v>
      </c>
      <c r="BF79" s="287">
        <f t="shared" si="46"/>
        <v>0.99426364237090359</v>
      </c>
      <c r="BG79" s="287">
        <f t="shared" si="47"/>
        <v>1.0149774682536308</v>
      </c>
      <c r="BH79" s="287"/>
      <c r="BI79" s="287"/>
    </row>
    <row r="80" spans="1:61" s="17" customFormat="1">
      <c r="A80" s="89" t="str">
        <f>Tri_Incurred_CCounts_Attror!A71</f>
        <v>2013 Q4</v>
      </c>
      <c r="B80" s="89" t="str">
        <f t="shared" si="0"/>
        <v>2014 Q1</v>
      </c>
      <c r="C80" s="208">
        <f>INDEX(Tri_Incurred_CCounts_Attror!$B71:$CC71,1,MATCH(B80,$A$21:$A$100)-$P80)</f>
        <v>86</v>
      </c>
      <c r="D80" s="208">
        <f>INDEX(Tri_Incurred_CCounts_Attror!$B71:$CC71,1,Tot_Acc_Per-$P80)</f>
        <v>86</v>
      </c>
      <c r="E80" s="87">
        <f t="shared" si="33"/>
        <v>0</v>
      </c>
      <c r="F80" s="87">
        <f>IF(AI80-FSR_M&gt;0,VLOOKUP((MATCH(LastFSR,$A$21:$A$100,1)-MATCH(A80,$A$21:$A$100,1))*3+3,$AI$21:$AU$100,5+MATCH(FSR_M,AN$16:$AU$16),0),VLOOKUP(3,$AI$21:$AU$100,5+MATCH((MATCH($D$16,$A$21:$A$100,1)-MATCH($A80,$A$21:$A$100,1))*3,$AN$16:$AU$16,1),0))*M80</f>
        <v>0.28296703296703773</v>
      </c>
      <c r="G80" s="87">
        <f t="shared" si="34"/>
        <v>-0.28296703296703773</v>
      </c>
      <c r="H80" s="88"/>
      <c r="J80" s="89" t="str">
        <f t="shared" si="35"/>
        <v>2013 Q4</v>
      </c>
      <c r="K80" s="87">
        <f t="shared" si="36"/>
        <v>86</v>
      </c>
      <c r="L80" s="87">
        <f t="shared" si="37"/>
        <v>84.730944961735474</v>
      </c>
      <c r="M80" s="279">
        <f t="shared" si="38"/>
        <v>85.009736404715881</v>
      </c>
      <c r="N80" s="87">
        <f t="shared" si="39"/>
        <v>-0.27879144298040615</v>
      </c>
      <c r="O80" s="88">
        <f t="shared" si="40"/>
        <v>-3.2795236730664688E-3</v>
      </c>
      <c r="P80" s="172">
        <f t="shared" si="48"/>
        <v>59</v>
      </c>
      <c r="R80" s="57"/>
      <c r="S80" s="58"/>
      <c r="T80" s="58"/>
      <c r="U80" s="58"/>
      <c r="V80" s="58"/>
      <c r="W80" s="58"/>
      <c r="X80" s="58"/>
      <c r="Y80" s="58"/>
      <c r="Z80" s="58"/>
      <c r="AA80" s="59"/>
      <c r="AI80" s="89">
        <f t="shared" si="49"/>
        <v>9</v>
      </c>
      <c r="AJ80" s="121">
        <f>VLOOKUP(AI80,'User Entries'!$A$78:$E$157,5,0)</f>
        <v>0.98524354606669151</v>
      </c>
      <c r="AK80" s="88">
        <f t="shared" si="41"/>
        <v>1.0149774682536308</v>
      </c>
      <c r="AL80" s="121">
        <f t="shared" si="50"/>
        <v>1.0000000000000002</v>
      </c>
      <c r="AN80" s="163">
        <f t="shared" si="51"/>
        <v>0</v>
      </c>
      <c r="AO80" s="163">
        <f t="shared" si="52"/>
        <v>-2.9401632087314389E-2</v>
      </c>
      <c r="AP80" s="163">
        <f t="shared" si="53"/>
        <v>-1.1941742699447477E-2</v>
      </c>
      <c r="AQ80" s="163">
        <f t="shared" si="58"/>
        <v>-1.5086055318739522E-2</v>
      </c>
      <c r="AR80" s="163">
        <f t="shared" si="54"/>
        <v>4.4631462141816236E-2</v>
      </c>
      <c r="AS80" s="163">
        <f t="shared" si="55"/>
        <v>0.10697375125856445</v>
      </c>
      <c r="AT80" s="163">
        <f t="shared" si="56"/>
        <v>1.6272531746369223E-2</v>
      </c>
      <c r="AU80" s="163">
        <f t="shared" si="57"/>
        <v>1.6768563492401078E-2</v>
      </c>
      <c r="AX80" s="89" t="str">
        <f t="shared" si="42"/>
        <v>1999 Q2</v>
      </c>
      <c r="AY80" s="286">
        <f t="shared" si="43"/>
        <v>0.98684210526315785</v>
      </c>
      <c r="AZ80" s="287">
        <f t="shared" si="44"/>
        <v>1</v>
      </c>
      <c r="BA80" s="287">
        <v>1</v>
      </c>
      <c r="BB80" s="287"/>
      <c r="BC80" s="287"/>
      <c r="BD80" s="284"/>
      <c r="BE80" s="287" t="str">
        <f t="shared" si="45"/>
        <v>2013 Q4</v>
      </c>
      <c r="BF80" s="287">
        <f t="shared" si="46"/>
        <v>1.0116488256188638</v>
      </c>
      <c r="BG80" s="287">
        <f t="shared" si="47"/>
        <v>1.0149774682536308</v>
      </c>
      <c r="BH80" s="287"/>
      <c r="BI80" s="287"/>
    </row>
    <row r="81" spans="1:61" s="17" customFormat="1" ht="18">
      <c r="A81" s="89" t="str">
        <f>Tri_Incurred_CCounts_Attror!A72</f>
        <v>2014 Q1</v>
      </c>
      <c r="B81" s="89" t="str">
        <f t="shared" ref="B81:B108" si="59">IF(MATCH(A81,$A$21:$A$100)&gt;AP_FSR,A81,LastFSR)</f>
        <v>2014 Q1</v>
      </c>
      <c r="C81" s="208">
        <f>INDEX(Tri_Incurred_CCounts_Attror!$B72:$CC72,1,MATCH(B81,$A$21:$A$100)-$P81)</f>
        <v>55</v>
      </c>
      <c r="D81" s="208">
        <f>INDEX(Tri_Incurred_CCounts_Attror!$B72:$CC72,1,Tot_Acc_Per-$P81)</f>
        <v>72</v>
      </c>
      <c r="E81" s="87">
        <f t="shared" ref="E81:E108" si="60">D81-C81</f>
        <v>17</v>
      </c>
      <c r="F81" s="87">
        <f>IF(AI81-FSR_M&gt;0,VLOOKUP((MATCH(LastFSR,$A$21:$A$100,1)-MATCH(A81,$A$21:$A$100,1))*3+3,$AI$21:$AU$100,5+MATCH(FSR_M,AN$16:$AU$16),0),VLOOKUP(3,$AI$21:$AU$100,5+MATCH((MATCH($D$16,$A$21:$A$100,1)-MATCH($A81,$A$21:$A$100,1))*3,$AN$16:$AU$16,1),0))*M81</f>
        <v>14.874787692064631</v>
      </c>
      <c r="G81" s="87">
        <f t="shared" ref="G81:G108" si="61">E81-F81</f>
        <v>2.1252123079353691</v>
      </c>
      <c r="H81" s="88"/>
      <c r="J81" s="89" t="str">
        <f t="shared" ref="J81:J108" si="62">A81</f>
        <v>2014 Q1</v>
      </c>
      <c r="K81" s="87">
        <f t="shared" ref="K81:K108" si="63">D81</f>
        <v>72</v>
      </c>
      <c r="L81" s="87">
        <f t="shared" ref="L81:L108" si="64">IF(ISERROR(M81),"",K81/AK81)</f>
        <v>71.17094210627377</v>
      </c>
      <c r="M81" s="279">
        <f t="shared" ref="M81:M108" si="65">C81/VLOOKUP(IF((AI81-FSR_M)&gt;0,AI81-FSR_M,3),$AI$21:$AL$100,3,0)</f>
        <v>69.070200965556978</v>
      </c>
      <c r="N81" s="87">
        <f t="shared" ref="N81:N108" si="66">L81-M81</f>
        <v>2.1007411407167922</v>
      </c>
      <c r="O81" s="88">
        <f t="shared" ref="O81:O108" si="67">IF(N81=0,0,N81/M81)</f>
        <v>3.0414579823857212E-2</v>
      </c>
      <c r="P81" s="172">
        <f t="shared" si="48"/>
        <v>60</v>
      </c>
      <c r="R81" s="100"/>
      <c r="S81" s="20"/>
      <c r="T81" s="911" t="s">
        <v>142</v>
      </c>
      <c r="U81" s="912"/>
      <c r="V81" s="912"/>
      <c r="W81" s="912"/>
      <c r="X81" s="912"/>
      <c r="Y81" s="912"/>
      <c r="Z81" s="20"/>
      <c r="AA81" s="61"/>
      <c r="AI81" s="89">
        <f t="shared" si="49"/>
        <v>6</v>
      </c>
      <c r="AJ81" s="121">
        <f>VLOOKUP(AI81,'User Entries'!$A$78:$E$157,5,0)</f>
        <v>0.98848530703158</v>
      </c>
      <c r="AK81" s="88">
        <f t="shared" si="41"/>
        <v>1.0116488256188638</v>
      </c>
      <c r="AL81" s="121">
        <f t="shared" si="50"/>
        <v>1.0032903143368259</v>
      </c>
      <c r="AN81" s="163">
        <f t="shared" si="51"/>
        <v>3.328642634766954E-3</v>
      </c>
      <c r="AO81" s="163">
        <f t="shared" si="52"/>
        <v>3.328642634767176E-3</v>
      </c>
      <c r="AP81" s="163">
        <f t="shared" si="53"/>
        <v>-2.6072989452547435E-2</v>
      </c>
      <c r="AQ81" s="163">
        <f t="shared" si="58"/>
        <v>-8.6131000646805234E-3</v>
      </c>
      <c r="AR81" s="163">
        <f t="shared" si="54"/>
        <v>-1.1757412683972568E-2</v>
      </c>
      <c r="AS81" s="163">
        <f t="shared" si="55"/>
        <v>4.796010477658319E-2</v>
      </c>
      <c r="AT81" s="163">
        <f t="shared" si="56"/>
        <v>0.11030239389333141</v>
      </c>
      <c r="AU81" s="163">
        <f t="shared" si="57"/>
        <v>1.9601174381136177E-2</v>
      </c>
      <c r="AX81" s="89" t="str">
        <f t="shared" si="42"/>
        <v>1999 Q1</v>
      </c>
      <c r="AY81" s="286">
        <f t="shared" si="43"/>
        <v>1</v>
      </c>
      <c r="AZ81" s="287">
        <f t="shared" si="44"/>
        <v>1</v>
      </c>
      <c r="BA81" s="287">
        <v>1</v>
      </c>
      <c r="BB81" s="287"/>
      <c r="BC81" s="287"/>
      <c r="BD81" s="284"/>
      <c r="BE81" s="287" t="str">
        <f t="shared" si="45"/>
        <v>2014 Q1</v>
      </c>
      <c r="BF81" s="287">
        <f t="shared" si="46"/>
        <v>1.0424176995793601</v>
      </c>
      <c r="BG81" s="287">
        <f t="shared" si="47"/>
        <v>1.0116488256188638</v>
      </c>
      <c r="BH81" s="287"/>
      <c r="BI81" s="287"/>
    </row>
    <row r="82" spans="1:61" s="17" customFormat="1">
      <c r="A82" s="89" t="str">
        <f>Tri_Incurred_CCounts_Attror!A73</f>
        <v>2014 Q2</v>
      </c>
      <c r="B82" s="89" t="str">
        <f t="shared" si="59"/>
        <v>2014 Q2</v>
      </c>
      <c r="C82" s="208">
        <f>INDEX(Tri_Incurred_CCounts_Attror!$B73:$CC73,1,MATCH(B82,$A$21:$A$100)-$P82)</f>
        <v>92</v>
      </c>
      <c r="D82" s="208">
        <f>INDEX(Tri_Incurred_CCounts_Attror!$B73:$CC73,1,Tot_Acc_Per-$P82)</f>
        <v>92</v>
      </c>
      <c r="E82" s="87">
        <f t="shared" si="60"/>
        <v>0</v>
      </c>
      <c r="F82" s="87" t="e">
        <f>IF(AI82-FSR_M&gt;0,VLOOKUP((MATCH(LastFSR,$A$21:$A$100,1)-MATCH(A82,$A$21:$A$100,1))*3+3,$AI$21:$AU$100,5+MATCH(FSR_M,AN$16:$AU$16),0),VLOOKUP(3,$AI$21:$AU$100,5+MATCH((MATCH($D$16,$A$21:$A$100,1)-MATCH($A82,$A$21:$A$100,1))*3,$AN$16:$AU$16,1),0))*M82</f>
        <v>#N/A</v>
      </c>
      <c r="G82" s="87" t="e">
        <f t="shared" si="61"/>
        <v>#N/A</v>
      </c>
      <c r="H82" s="88"/>
      <c r="J82" s="89" t="str">
        <f t="shared" si="62"/>
        <v>2014 Q2</v>
      </c>
      <c r="K82" s="87">
        <f t="shared" si="63"/>
        <v>92</v>
      </c>
      <c r="L82" s="87">
        <f t="shared" si="64"/>
        <v>115.53560888784077</v>
      </c>
      <c r="M82" s="279">
        <f t="shared" si="65"/>
        <v>115.53560888784077</v>
      </c>
      <c r="N82" s="87">
        <f t="shared" si="66"/>
        <v>0</v>
      </c>
      <c r="O82" s="88">
        <f t="shared" si="67"/>
        <v>0</v>
      </c>
      <c r="P82" s="172">
        <f t="shared" si="48"/>
        <v>61</v>
      </c>
      <c r="R82" s="102"/>
      <c r="S82" s="20"/>
      <c r="T82" s="20"/>
      <c r="U82" s="20"/>
      <c r="V82" s="20"/>
      <c r="W82" s="20"/>
      <c r="X82" s="20"/>
      <c r="Y82" s="20"/>
      <c r="Z82" s="20"/>
      <c r="AA82" s="61"/>
      <c r="AI82" s="89">
        <f t="shared" si="49"/>
        <v>3</v>
      </c>
      <c r="AJ82" s="121">
        <f>VLOOKUP(AI82,'User Entries'!$A$78:$E$157,5,0)</f>
        <v>1.2558218357373996</v>
      </c>
      <c r="AK82" s="88">
        <f t="shared" si="41"/>
        <v>0.79629129828978895</v>
      </c>
      <c r="AL82" s="121">
        <f t="shared" si="50"/>
        <v>1.2704506853102662</v>
      </c>
      <c r="AN82" s="163">
        <f t="shared" si="51"/>
        <v>0.21535752732907487</v>
      </c>
      <c r="AO82" s="163">
        <f t="shared" si="52"/>
        <v>0.21868616996384183</v>
      </c>
      <c r="AP82" s="163">
        <f t="shared" si="53"/>
        <v>0.21868616996384205</v>
      </c>
      <c r="AQ82" s="163">
        <f t="shared" si="58"/>
        <v>0.18928453787652744</v>
      </c>
      <c r="AR82" s="163">
        <f t="shared" si="54"/>
        <v>0.20674442726439435</v>
      </c>
      <c r="AS82" s="163">
        <f t="shared" si="55"/>
        <v>0.2036001146451023</v>
      </c>
      <c r="AT82" s="163">
        <f t="shared" si="56"/>
        <v>0.26331763210565806</v>
      </c>
      <c r="AU82" s="163">
        <f t="shared" si="57"/>
        <v>0.32565992122240628</v>
      </c>
      <c r="AX82" s="89" t="str">
        <f t="shared" si="42"/>
        <v/>
      </c>
      <c r="AY82" s="286" t="e">
        <f t="shared" si="43"/>
        <v>#N/A</v>
      </c>
      <c r="AZ82" s="287" t="e">
        <f t="shared" si="44"/>
        <v>#N/A</v>
      </c>
      <c r="BA82" s="287">
        <v>1</v>
      </c>
      <c r="BB82" s="287"/>
      <c r="BC82" s="287"/>
      <c r="BD82" s="284"/>
      <c r="BE82" s="287" t="str">
        <f t="shared" si="45"/>
        <v>2014 Q2</v>
      </c>
      <c r="BF82" s="287">
        <f t="shared" si="46"/>
        <v>0.79629129828978895</v>
      </c>
      <c r="BG82" s="287" t="e">
        <f t="shared" si="47"/>
        <v>#N/A</v>
      </c>
      <c r="BH82" s="287"/>
      <c r="BI82" s="287"/>
    </row>
    <row r="83" spans="1:61" s="17" customFormat="1">
      <c r="A83" s="89" t="e">
        <f>Tri_Incurred_CCounts_Attror!A74</f>
        <v>#N/A</v>
      </c>
      <c r="B83" s="89" t="e">
        <f t="shared" si="59"/>
        <v>#N/A</v>
      </c>
      <c r="C83" s="208" t="e">
        <f>INDEX(Tri_Incurred_CCounts_Attror!$B74:$CC74,1,MATCH(B83,$A$21:$A$100)-$P83)</f>
        <v>#N/A</v>
      </c>
      <c r="D83" s="208" t="e">
        <f>INDEX(Tri_Incurred_CCounts_Attror!$B74:$CC74,1,Tot_Acc_Per-$P83)</f>
        <v>#N/A</v>
      </c>
      <c r="E83" s="87" t="e">
        <f t="shared" si="60"/>
        <v>#N/A</v>
      </c>
      <c r="F83" s="87" t="e">
        <f>IF(AI83-FSR_M&gt;0,VLOOKUP((MATCH(LastFSR,$A$21:$A$100,1)-MATCH(A83,$A$21:$A$100,1))*3+3,$AI$21:$AU$100,5+MATCH(FSR_M,AN$16:$AU$16),0),VLOOKUP(3,$AI$21:$AU$100,5+MATCH((MATCH($D$16,$A$21:$A$100,1)-MATCH($A83,$A$21:$A$100,1))*3,$AN$16:$AU$16,1),0))*M83</f>
        <v>#N/A</v>
      </c>
      <c r="G83" s="87" t="e">
        <f t="shared" si="61"/>
        <v>#N/A</v>
      </c>
      <c r="H83" s="88"/>
      <c r="J83" s="89" t="e">
        <f t="shared" si="62"/>
        <v>#N/A</v>
      </c>
      <c r="K83" s="87" t="e">
        <f t="shared" si="63"/>
        <v>#N/A</v>
      </c>
      <c r="L83" s="87" t="str">
        <f t="shared" si="64"/>
        <v/>
      </c>
      <c r="M83" s="279" t="e">
        <f t="shared" si="65"/>
        <v>#N/A</v>
      </c>
      <c r="N83" s="87" t="e">
        <f t="shared" si="66"/>
        <v>#VALUE!</v>
      </c>
      <c r="O83" s="88" t="e">
        <f t="shared" si="67"/>
        <v>#VALUE!</v>
      </c>
      <c r="P83" s="172">
        <f t="shared" si="48"/>
        <v>62</v>
      </c>
      <c r="R83" s="102"/>
      <c r="S83" s="20"/>
      <c r="T83" s="20"/>
      <c r="U83" s="20"/>
      <c r="V83" s="20"/>
      <c r="W83" s="20"/>
      <c r="X83" s="20"/>
      <c r="Y83" s="20"/>
      <c r="Z83" s="20"/>
      <c r="AA83" s="61"/>
      <c r="AI83" s="89">
        <f t="shared" si="49"/>
        <v>0</v>
      </c>
      <c r="AJ83" s="121" t="e">
        <f>VLOOKUP(AI83,'User Entries'!$A$78:$E$157,5,0)</f>
        <v>#N/A</v>
      </c>
      <c r="AK83" s="88" t="e">
        <f t="shared" si="41"/>
        <v>#N/A</v>
      </c>
      <c r="AL83" s="121" t="e">
        <f t="shared" si="50"/>
        <v>#N/A</v>
      </c>
      <c r="AN83" s="163" t="e">
        <f t="shared" si="51"/>
        <v>#N/A</v>
      </c>
      <c r="AO83" s="163" t="e">
        <f t="shared" si="52"/>
        <v>#N/A</v>
      </c>
      <c r="AP83" s="163" t="e">
        <f t="shared" si="53"/>
        <v>#N/A</v>
      </c>
      <c r="AQ83" s="163" t="e">
        <f t="shared" si="58"/>
        <v>#N/A</v>
      </c>
      <c r="AR83" s="163" t="e">
        <f t="shared" si="54"/>
        <v>#N/A</v>
      </c>
      <c r="AS83" s="163" t="e">
        <f t="shared" si="55"/>
        <v>#N/A</v>
      </c>
      <c r="AT83" s="163" t="e">
        <f t="shared" si="56"/>
        <v>#N/A</v>
      </c>
      <c r="AU83" s="163" t="e">
        <f t="shared" si="57"/>
        <v>#N/A</v>
      </c>
      <c r="AX83" s="89" t="str">
        <f t="shared" si="42"/>
        <v/>
      </c>
      <c r="AY83" s="286" t="e">
        <f t="shared" si="43"/>
        <v>#N/A</v>
      </c>
      <c r="AZ83" s="287" t="e">
        <f t="shared" si="44"/>
        <v>#N/A</v>
      </c>
      <c r="BA83" s="287">
        <v>1</v>
      </c>
      <c r="BB83" s="287"/>
      <c r="BC83" s="287"/>
      <c r="BD83" s="284"/>
      <c r="BE83" s="287" t="e">
        <f t="shared" si="45"/>
        <v>#N/A</v>
      </c>
      <c r="BF83" s="287" t="e">
        <f t="shared" si="46"/>
        <v>#N/A</v>
      </c>
      <c r="BG83" s="287" t="e">
        <f t="shared" si="47"/>
        <v>#N/A</v>
      </c>
      <c r="BH83" s="287"/>
      <c r="BI83" s="287"/>
    </row>
    <row r="84" spans="1:61" s="17" customFormat="1">
      <c r="A84" s="89" t="e">
        <f>Tri_Incurred_CCounts_Attror!A75</f>
        <v>#N/A</v>
      </c>
      <c r="B84" s="89" t="e">
        <f t="shared" si="59"/>
        <v>#N/A</v>
      </c>
      <c r="C84" s="208" t="e">
        <f>INDEX(Tri_Incurred_CCounts_Attror!$B75:$CC75,1,MATCH(B84,$A$21:$A$100)-$P84)</f>
        <v>#N/A</v>
      </c>
      <c r="D84" s="208" t="e">
        <f>INDEX(Tri_Incurred_CCounts_Attror!$B75:$CC75,1,Tot_Acc_Per-$P84)</f>
        <v>#VALUE!</v>
      </c>
      <c r="E84" s="87" t="e">
        <f t="shared" si="60"/>
        <v>#VALUE!</v>
      </c>
      <c r="F84" s="87" t="e">
        <f>IF(AI84-FSR_M&gt;0,VLOOKUP((MATCH(LastFSR,$A$21:$A$100,1)-MATCH(A84,$A$21:$A$100,1))*3+3,$AI$21:$AU$100,5+MATCH(FSR_M,AN$16:$AU$16),0),VLOOKUP(3,$AI$21:$AU$100,5+MATCH((MATCH($D$16,$A$21:$A$100,1)-MATCH($A84,$A$21:$A$100,1))*3,$AN$16:$AU$16,1),0))*M84</f>
        <v>#N/A</v>
      </c>
      <c r="G84" s="87" t="e">
        <f t="shared" si="61"/>
        <v>#VALUE!</v>
      </c>
      <c r="H84" s="88"/>
      <c r="J84" s="89" t="e">
        <f t="shared" si="62"/>
        <v>#N/A</v>
      </c>
      <c r="K84" s="87" t="e">
        <f t="shared" si="63"/>
        <v>#VALUE!</v>
      </c>
      <c r="L84" s="87" t="str">
        <f t="shared" si="64"/>
        <v/>
      </c>
      <c r="M84" s="279" t="e">
        <f t="shared" si="65"/>
        <v>#N/A</v>
      </c>
      <c r="N84" s="87" t="e">
        <f t="shared" si="66"/>
        <v>#VALUE!</v>
      </c>
      <c r="O84" s="88" t="e">
        <f t="shared" si="67"/>
        <v>#VALUE!</v>
      </c>
      <c r="P84" s="172">
        <f t="shared" si="48"/>
        <v>63</v>
      </c>
      <c r="R84" s="102"/>
      <c r="S84" s="18" t="s">
        <v>141</v>
      </c>
      <c r="T84" s="92" t="s">
        <v>116</v>
      </c>
      <c r="U84" s="19" t="s">
        <v>117</v>
      </c>
      <c r="V84" s="92" t="s">
        <v>118</v>
      </c>
      <c r="W84" s="19" t="s">
        <v>119</v>
      </c>
      <c r="X84" s="20"/>
      <c r="Y84" s="20"/>
      <c r="Z84" s="20"/>
      <c r="AA84" s="61"/>
      <c r="AI84" s="89">
        <f t="shared" si="49"/>
        <v>-3</v>
      </c>
      <c r="AJ84" s="121" t="e">
        <f>VLOOKUP(AI84,'User Entries'!$A$78:$E$157,5,0)</f>
        <v>#N/A</v>
      </c>
      <c r="AK84" s="88" t="e">
        <f t="shared" si="41"/>
        <v>#N/A</v>
      </c>
      <c r="AL84" s="121" t="e">
        <f t="shared" si="50"/>
        <v>#N/A</v>
      </c>
      <c r="AN84" s="163" t="e">
        <f t="shared" si="51"/>
        <v>#N/A</v>
      </c>
      <c r="AO84" s="163" t="e">
        <f t="shared" si="52"/>
        <v>#N/A</v>
      </c>
      <c r="AP84" s="163" t="e">
        <f t="shared" si="53"/>
        <v>#N/A</v>
      </c>
      <c r="AQ84" s="163" t="e">
        <f t="shared" si="58"/>
        <v>#N/A</v>
      </c>
      <c r="AR84" s="163" t="e">
        <f t="shared" si="54"/>
        <v>#N/A</v>
      </c>
      <c r="AS84" s="163" t="e">
        <f t="shared" si="55"/>
        <v>#N/A</v>
      </c>
      <c r="AT84" s="163" t="e">
        <f t="shared" si="56"/>
        <v>#N/A</v>
      </c>
      <c r="AU84" s="163" t="e">
        <f t="shared" si="57"/>
        <v>#N/A</v>
      </c>
      <c r="AX84" s="89" t="str">
        <f t="shared" si="42"/>
        <v/>
      </c>
      <c r="AY84" s="286" t="e">
        <f t="shared" si="43"/>
        <v>#N/A</v>
      </c>
      <c r="AZ84" s="287" t="e">
        <f t="shared" si="44"/>
        <v>#N/A</v>
      </c>
      <c r="BA84" s="287">
        <v>1</v>
      </c>
      <c r="BB84" s="287"/>
      <c r="BC84" s="287"/>
      <c r="BD84" s="284"/>
      <c r="BE84" s="287" t="e">
        <f t="shared" si="45"/>
        <v>#N/A</v>
      </c>
      <c r="BF84" s="287" t="e">
        <f t="shared" si="46"/>
        <v>#VALUE!</v>
      </c>
      <c r="BG84" s="287" t="e">
        <f t="shared" si="47"/>
        <v>#N/A</v>
      </c>
      <c r="BH84" s="287"/>
      <c r="BI84" s="287"/>
    </row>
    <row r="85" spans="1:61" s="17" customFormat="1">
      <c r="A85" s="89" t="e">
        <f>Tri_Incurred_CCounts_Attror!A76</f>
        <v>#N/A</v>
      </c>
      <c r="B85" s="89" t="e">
        <f t="shared" si="59"/>
        <v>#N/A</v>
      </c>
      <c r="C85" s="208" t="e">
        <f>INDEX(Tri_Incurred_CCounts_Attror!$B76:$CC76,1,MATCH(B85,$A$21:$A$100)-$P85)</f>
        <v>#N/A</v>
      </c>
      <c r="D85" s="208" t="e">
        <f>INDEX(Tri_Incurred_CCounts_Attror!$B76:$CC76,1,Tot_Acc_Per-$P85)</f>
        <v>#VALUE!</v>
      </c>
      <c r="E85" s="87" t="e">
        <f t="shared" si="60"/>
        <v>#VALUE!</v>
      </c>
      <c r="F85" s="87" t="e">
        <f>IF(AI85-FSR_M&gt;0,VLOOKUP((MATCH(LastFSR,$A$21:$A$100,1)-MATCH(A85,$A$21:$A$100,1))*3+3,$AI$21:$AU$100,5+MATCH(FSR_M,AN$16:$AU$16),0),VLOOKUP(3,$AI$21:$AU$100,5+MATCH((MATCH($D$16,$A$21:$A$100,1)-MATCH($A85,$A$21:$A$100,1))*3,$AN$16:$AU$16,1),0))*M85</f>
        <v>#N/A</v>
      </c>
      <c r="G85" s="87" t="e">
        <f t="shared" si="61"/>
        <v>#VALUE!</v>
      </c>
      <c r="H85" s="88"/>
      <c r="J85" s="89" t="e">
        <f t="shared" si="62"/>
        <v>#N/A</v>
      </c>
      <c r="K85" s="87" t="e">
        <f t="shared" si="63"/>
        <v>#VALUE!</v>
      </c>
      <c r="L85" s="87" t="str">
        <f t="shared" si="64"/>
        <v/>
      </c>
      <c r="M85" s="279" t="e">
        <f t="shared" si="65"/>
        <v>#N/A</v>
      </c>
      <c r="N85" s="87" t="e">
        <f t="shared" si="66"/>
        <v>#VALUE!</v>
      </c>
      <c r="O85" s="88" t="e">
        <f t="shared" si="67"/>
        <v>#VALUE!</v>
      </c>
      <c r="P85" s="172">
        <f t="shared" si="48"/>
        <v>64</v>
      </c>
      <c r="R85" s="104"/>
      <c r="S85" s="20" t="e">
        <f>IF('User Entries'!#REF!='User Entries'!#REF!,'User Entries'!#REF!,'User Entries'!#REF!&amp;"/"&amp;'User Entries'!#REF!)</f>
        <v>#REF!</v>
      </c>
      <c r="T85" s="167" t="e">
        <f ca="1">SUM(INDIRECT(ADDRESS(ROW(L$20)+MATCH('User Entries'!#REF!,$A$21:$A$68),COLUMN(L35))&amp;":"&amp;ADDRESS(ROW(L$20)+MATCH('User Entries'!#REF!,$A$21:$A$68),COLUMN(L35))))</f>
        <v>#REF!</v>
      </c>
      <c r="U85" s="167" t="e">
        <f ca="1">SUM(INDIRECT(ADDRESS(ROW(M$20)+MATCH('User Entries'!#REF!,$A$21:$A$68),COLUMN(M35))&amp;":"&amp;ADDRESS(ROW(M$20)+MATCH('User Entries'!#REF!,$A$21:$A$68),COLUMN(M35))))</f>
        <v>#REF!</v>
      </c>
      <c r="V85" s="105" t="e">
        <f t="shared" ref="V85:V90" ca="1" si="68">T85-U85</f>
        <v>#REF!</v>
      </c>
      <c r="W85" s="168" t="e">
        <f t="shared" ref="W85:W90" ca="1" si="69">V85/U85</f>
        <v>#REF!</v>
      </c>
      <c r="X85" s="20"/>
      <c r="Y85" s="20"/>
      <c r="Z85" s="20"/>
      <c r="AA85" s="61"/>
      <c r="AI85" s="89">
        <f t="shared" si="49"/>
        <v>-6</v>
      </c>
      <c r="AJ85" s="121" t="e">
        <f>VLOOKUP(AI85,'User Entries'!$A$78:$E$157,5,0)</f>
        <v>#N/A</v>
      </c>
      <c r="AK85" s="88" t="e">
        <f t="shared" ref="AK85:AK100" si="70">1/AJ85</f>
        <v>#N/A</v>
      </c>
      <c r="AL85" s="121" t="e">
        <f t="shared" si="50"/>
        <v>#N/A</v>
      </c>
      <c r="AN85" s="163" t="e">
        <f t="shared" si="51"/>
        <v>#N/A</v>
      </c>
      <c r="AO85" s="163" t="e">
        <f t="shared" si="52"/>
        <v>#N/A</v>
      </c>
      <c r="AP85" s="163" t="e">
        <f t="shared" si="53"/>
        <v>#N/A</v>
      </c>
      <c r="AQ85" s="163" t="e">
        <f t="shared" si="58"/>
        <v>#N/A</v>
      </c>
      <c r="AR85" s="163" t="e">
        <f t="shared" si="54"/>
        <v>#N/A</v>
      </c>
      <c r="AS85" s="163" t="e">
        <f t="shared" si="55"/>
        <v>#N/A</v>
      </c>
      <c r="AT85" s="163" t="e">
        <f t="shared" si="56"/>
        <v>#N/A</v>
      </c>
      <c r="AU85" s="163" t="e">
        <f t="shared" si="57"/>
        <v>#N/A</v>
      </c>
      <c r="AX85" s="89" t="str">
        <f t="shared" ref="AX85:AX100" si="71">IF(ISERROR(A86),"",INDEX($A$21:$A$100,Tot_Acc_Per-P85-1,1))</f>
        <v/>
      </c>
      <c r="AY85" s="286" t="e">
        <f t="shared" ref="AY85:AY100" si="72">VLOOKUP(AX85,$BE$21:$BG$100,2,0)</f>
        <v>#N/A</v>
      </c>
      <c r="AZ85" s="287" t="e">
        <f t="shared" ref="AZ85:AZ100" si="73">VLOOKUP(AX85,$BE$21:$BG$100,3,0)</f>
        <v>#N/A</v>
      </c>
      <c r="BA85" s="287">
        <v>1</v>
      </c>
      <c r="BB85" s="287"/>
      <c r="BC85" s="287"/>
      <c r="BD85" s="284"/>
      <c r="BE85" s="287" t="e">
        <f t="shared" ref="BE85:BE100" si="74">A85</f>
        <v>#N/A</v>
      </c>
      <c r="BF85" s="287" t="e">
        <f t="shared" ref="BF85:BF100" si="75">D85/M85</f>
        <v>#VALUE!</v>
      </c>
      <c r="BG85" s="287" t="e">
        <f t="shared" ref="BG85:BG100" si="76">(C85+F85)/M85</f>
        <v>#N/A</v>
      </c>
      <c r="BH85" s="287"/>
      <c r="BI85" s="287"/>
    </row>
    <row r="86" spans="1:61" s="17" customFormat="1">
      <c r="A86" s="89" t="e">
        <f>Tri_Incurred_CCounts_Attror!A77</f>
        <v>#N/A</v>
      </c>
      <c r="B86" s="89" t="e">
        <f t="shared" si="59"/>
        <v>#N/A</v>
      </c>
      <c r="C86" s="208" t="e">
        <f>INDEX(Tri_Incurred_CCounts_Attror!$B77:$CC77,1,MATCH(B86,$A$21:$A$100)-$P86)</f>
        <v>#N/A</v>
      </c>
      <c r="D86" s="208" t="e">
        <f>INDEX(Tri_Incurred_CCounts_Attror!$B77:$CC77,1,Tot_Acc_Per-$P86)</f>
        <v>#VALUE!</v>
      </c>
      <c r="E86" s="87" t="e">
        <f t="shared" si="60"/>
        <v>#VALUE!</v>
      </c>
      <c r="F86" s="87" t="e">
        <f>IF(AI86-FSR_M&gt;0,VLOOKUP((MATCH(LastFSR,$A$21:$A$100,1)-MATCH(A86,$A$21:$A$100,1))*3+3,$AI$21:$AU$100,5+MATCH(FSR_M,AN$16:$AU$16),0),VLOOKUP(3,$AI$21:$AU$100,5+MATCH((MATCH($D$16,$A$21:$A$100,1)-MATCH($A86,$A$21:$A$100,1))*3,$AN$16:$AU$16,1),0))*M86</f>
        <v>#N/A</v>
      </c>
      <c r="G86" s="87" t="e">
        <f t="shared" si="61"/>
        <v>#VALUE!</v>
      </c>
      <c r="H86" s="88"/>
      <c r="J86" s="89" t="e">
        <f t="shared" si="62"/>
        <v>#N/A</v>
      </c>
      <c r="K86" s="87" t="e">
        <f t="shared" si="63"/>
        <v>#VALUE!</v>
      </c>
      <c r="L86" s="87" t="str">
        <f t="shared" si="64"/>
        <v/>
      </c>
      <c r="M86" s="279" t="e">
        <f t="shared" si="65"/>
        <v>#N/A</v>
      </c>
      <c r="N86" s="87" t="e">
        <f t="shared" si="66"/>
        <v>#VALUE!</v>
      </c>
      <c r="O86" s="88" t="e">
        <f t="shared" si="67"/>
        <v>#VALUE!</v>
      </c>
      <c r="P86" s="172">
        <f t="shared" si="48"/>
        <v>65</v>
      </c>
      <c r="R86" s="102"/>
      <c r="S86" s="20" t="e">
        <f>IF('User Entries'!#REF!='User Entries'!#REF!,'User Entries'!#REF!,'User Entries'!#REF!&amp;"/"&amp;'User Entries'!#REF!)</f>
        <v>#REF!</v>
      </c>
      <c r="T86" s="167" t="e">
        <f ca="1">SUM(INDIRECT(ADDRESS(ROW(L$20)+MATCH('User Entries'!#REF!,$A$21:$A$68),COLUMN(L36))&amp;":"&amp;ADDRESS(ROW(L$20)+MATCH('User Entries'!#REF!,$A$21:$A$68),COLUMN(L36))))</f>
        <v>#REF!</v>
      </c>
      <c r="U86" s="167" t="e">
        <f ca="1">SUM(INDIRECT(ADDRESS(ROW(M$20)+MATCH('User Entries'!#REF!,$A$21:$A$68),COLUMN(M36))&amp;":"&amp;ADDRESS(ROW(M$20)+MATCH('User Entries'!#REF!,$A$21:$A$68),COLUMN(M36))))</f>
        <v>#REF!</v>
      </c>
      <c r="V86" s="105" t="e">
        <f t="shared" ca="1" si="68"/>
        <v>#REF!</v>
      </c>
      <c r="W86" s="168" t="e">
        <f t="shared" ca="1" si="69"/>
        <v>#REF!</v>
      </c>
      <c r="X86" s="20"/>
      <c r="Y86" s="20"/>
      <c r="Z86" s="20"/>
      <c r="AA86" s="61"/>
      <c r="AI86" s="89">
        <f t="shared" ref="AI86:AI100" si="77">AI85-3</f>
        <v>-9</v>
      </c>
      <c r="AJ86" s="121" t="e">
        <f>VLOOKUP(AI86,'User Entries'!$A$78:$E$157,5,0)</f>
        <v>#N/A</v>
      </c>
      <c r="AK86" s="88" t="e">
        <f t="shared" si="70"/>
        <v>#N/A</v>
      </c>
      <c r="AL86" s="121" t="e">
        <f t="shared" ref="AL86:AL100" si="78">AJ86/AJ85</f>
        <v>#N/A</v>
      </c>
      <c r="AN86" s="163" t="e">
        <f t="shared" ref="AN86:AN100" si="79">AK85-AK86</f>
        <v>#N/A</v>
      </c>
      <c r="AO86" s="163" t="e">
        <f t="shared" si="52"/>
        <v>#N/A</v>
      </c>
      <c r="AP86" s="163" t="e">
        <f t="shared" si="53"/>
        <v>#N/A</v>
      </c>
      <c r="AQ86" s="163" t="e">
        <f t="shared" si="58"/>
        <v>#N/A</v>
      </c>
      <c r="AR86" s="163" t="e">
        <f t="shared" si="54"/>
        <v>#N/A</v>
      </c>
      <c r="AS86" s="163" t="e">
        <f t="shared" si="55"/>
        <v>#N/A</v>
      </c>
      <c r="AT86" s="163" t="e">
        <f t="shared" si="56"/>
        <v>#N/A</v>
      </c>
      <c r="AU86" s="163" t="e">
        <f t="shared" si="57"/>
        <v>#N/A</v>
      </c>
      <c r="AX86" s="89" t="str">
        <f t="shared" si="71"/>
        <v/>
      </c>
      <c r="AY86" s="286" t="e">
        <f t="shared" si="72"/>
        <v>#N/A</v>
      </c>
      <c r="AZ86" s="287" t="e">
        <f t="shared" si="73"/>
        <v>#N/A</v>
      </c>
      <c r="BA86" s="287">
        <v>1</v>
      </c>
      <c r="BB86" s="287"/>
      <c r="BC86" s="287"/>
      <c r="BD86" s="284"/>
      <c r="BE86" s="287" t="e">
        <f t="shared" si="74"/>
        <v>#N/A</v>
      </c>
      <c r="BF86" s="287" t="e">
        <f t="shared" si="75"/>
        <v>#VALUE!</v>
      </c>
      <c r="BG86" s="287" t="e">
        <f t="shared" si="76"/>
        <v>#N/A</v>
      </c>
      <c r="BH86" s="287"/>
      <c r="BI86" s="287"/>
    </row>
    <row r="87" spans="1:61" s="17" customFormat="1">
      <c r="A87" s="89" t="e">
        <f>Tri_Incurred_CCounts_Attror!A78</f>
        <v>#N/A</v>
      </c>
      <c r="B87" s="89" t="e">
        <f t="shared" si="59"/>
        <v>#N/A</v>
      </c>
      <c r="C87" s="208" t="e">
        <f>INDEX(Tri_Incurred_CCounts_Attror!$B78:$CC78,1,MATCH(B87,$A$21:$A$100)-$P87)</f>
        <v>#N/A</v>
      </c>
      <c r="D87" s="208" t="e">
        <f>INDEX(Tri_Incurred_CCounts_Attror!$B78:$CC78,1,Tot_Acc_Per-$P87)</f>
        <v>#VALUE!</v>
      </c>
      <c r="E87" s="87" t="e">
        <f t="shared" si="60"/>
        <v>#VALUE!</v>
      </c>
      <c r="F87" s="87" t="e">
        <f>IF(AI87-FSR_M&gt;0,VLOOKUP((MATCH(LastFSR,$A$21:$A$100,1)-MATCH(A87,$A$21:$A$100,1))*3+3,$AI$21:$AU$100,5+MATCH(FSR_M,AN$16:$AU$16),0),VLOOKUP(3,$AI$21:$AU$100,5+MATCH((MATCH($D$16,$A$21:$A$100,1)-MATCH($A87,$A$21:$A$100,1))*3,$AN$16:$AU$16,1),0))*M87</f>
        <v>#N/A</v>
      </c>
      <c r="G87" s="87" t="e">
        <f t="shared" si="61"/>
        <v>#VALUE!</v>
      </c>
      <c r="H87" s="88"/>
      <c r="J87" s="89" t="e">
        <f t="shared" si="62"/>
        <v>#N/A</v>
      </c>
      <c r="K87" s="87" t="e">
        <f t="shared" si="63"/>
        <v>#VALUE!</v>
      </c>
      <c r="L87" s="87" t="str">
        <f t="shared" si="64"/>
        <v/>
      </c>
      <c r="M87" s="279" t="e">
        <f t="shared" si="65"/>
        <v>#N/A</v>
      </c>
      <c r="N87" s="87" t="e">
        <f t="shared" si="66"/>
        <v>#VALUE!</v>
      </c>
      <c r="O87" s="88" t="e">
        <f t="shared" si="67"/>
        <v>#VALUE!</v>
      </c>
      <c r="P87" s="172">
        <f t="shared" si="48"/>
        <v>66</v>
      </c>
      <c r="R87" s="83"/>
      <c r="S87" s="20" t="e">
        <f>IF('User Entries'!#REF!='User Entries'!#REF!,'User Entries'!#REF!,'User Entries'!#REF!&amp;"/"&amp;'User Entries'!#REF!)</f>
        <v>#REF!</v>
      </c>
      <c r="T87" s="167" t="e">
        <f ca="1">SUM(INDIRECT(ADDRESS(ROW(L$20)+MATCH('User Entries'!#REF!,$A$21:$A$68),COLUMN(L37))&amp;":"&amp;ADDRESS(ROW(L$20)+MATCH('User Entries'!#REF!,$A$21:$A$68),COLUMN(L37))))</f>
        <v>#REF!</v>
      </c>
      <c r="U87" s="167" t="e">
        <f ca="1">SUM(INDIRECT(ADDRESS(ROW(M$20)+MATCH('User Entries'!#REF!,$A$21:$A$68),COLUMN(M37))&amp;":"&amp;ADDRESS(ROW(M$20)+MATCH('User Entries'!#REF!,$A$21:$A$68),COLUMN(M37))))</f>
        <v>#REF!</v>
      </c>
      <c r="V87" s="105" t="e">
        <f t="shared" ca="1" si="68"/>
        <v>#REF!</v>
      </c>
      <c r="W87" s="168" t="e">
        <f t="shared" ca="1" si="69"/>
        <v>#REF!</v>
      </c>
      <c r="X87" s="20"/>
      <c r="Y87" s="20"/>
      <c r="Z87" s="20"/>
      <c r="AA87" s="61"/>
      <c r="AI87" s="89">
        <f t="shared" si="77"/>
        <v>-12</v>
      </c>
      <c r="AJ87" s="121" t="e">
        <f>VLOOKUP(AI87,'User Entries'!$A$78:$E$157,5,0)</f>
        <v>#N/A</v>
      </c>
      <c r="AK87" s="88" t="e">
        <f t="shared" si="70"/>
        <v>#N/A</v>
      </c>
      <c r="AL87" s="121" t="e">
        <f t="shared" si="78"/>
        <v>#N/A</v>
      </c>
      <c r="AN87" s="163" t="e">
        <f t="shared" si="79"/>
        <v>#N/A</v>
      </c>
      <c r="AO87" s="163" t="e">
        <f t="shared" ref="AO87:AO100" si="80">AK85-AK87</f>
        <v>#N/A</v>
      </c>
      <c r="AP87" s="163" t="e">
        <f t="shared" si="53"/>
        <v>#N/A</v>
      </c>
      <c r="AQ87" s="163" t="e">
        <f t="shared" si="58"/>
        <v>#N/A</v>
      </c>
      <c r="AR87" s="163" t="e">
        <f t="shared" si="54"/>
        <v>#N/A</v>
      </c>
      <c r="AS87" s="163" t="e">
        <f t="shared" si="55"/>
        <v>#N/A</v>
      </c>
      <c r="AT87" s="163" t="e">
        <f t="shared" si="56"/>
        <v>#N/A</v>
      </c>
      <c r="AU87" s="163" t="e">
        <f t="shared" si="57"/>
        <v>#N/A</v>
      </c>
      <c r="AX87" s="89" t="str">
        <f t="shared" si="71"/>
        <v/>
      </c>
      <c r="AY87" s="286" t="e">
        <f t="shared" si="72"/>
        <v>#N/A</v>
      </c>
      <c r="AZ87" s="287" t="e">
        <f t="shared" si="73"/>
        <v>#N/A</v>
      </c>
      <c r="BA87" s="287">
        <v>1</v>
      </c>
      <c r="BB87" s="287"/>
      <c r="BC87" s="287"/>
      <c r="BD87" s="284"/>
      <c r="BE87" s="287" t="e">
        <f t="shared" si="74"/>
        <v>#N/A</v>
      </c>
      <c r="BF87" s="287" t="e">
        <f t="shared" si="75"/>
        <v>#VALUE!</v>
      </c>
      <c r="BG87" s="287" t="e">
        <f t="shared" si="76"/>
        <v>#N/A</v>
      </c>
      <c r="BH87" s="287"/>
      <c r="BI87" s="287"/>
    </row>
    <row r="88" spans="1:61" s="17" customFormat="1">
      <c r="A88" s="89" t="e">
        <f>Tri_Incurred_CCounts_Attror!A79</f>
        <v>#N/A</v>
      </c>
      <c r="B88" s="89" t="e">
        <f t="shared" si="59"/>
        <v>#N/A</v>
      </c>
      <c r="C88" s="208" t="e">
        <f>INDEX(Tri_Incurred_CCounts_Attror!$B79:$CC79,1,MATCH(B88,$A$21:$A$100)-$P88)</f>
        <v>#N/A</v>
      </c>
      <c r="D88" s="208" t="e">
        <f>INDEX(Tri_Incurred_CCounts_Attror!$B79:$CC79,1,Tot_Acc_Per-$P88)</f>
        <v>#VALUE!</v>
      </c>
      <c r="E88" s="87" t="e">
        <f t="shared" si="60"/>
        <v>#VALUE!</v>
      </c>
      <c r="F88" s="87" t="e">
        <f>IF(AI88-FSR_M&gt;0,VLOOKUP((MATCH(LastFSR,$A$21:$A$100,1)-MATCH(A88,$A$21:$A$100,1))*3+3,$AI$21:$AU$100,5+MATCH(FSR_M,AN$16:$AU$16),0),VLOOKUP(3,$AI$21:$AU$100,5+MATCH((MATCH($D$16,$A$21:$A$100,1)-MATCH($A88,$A$21:$A$100,1))*3,$AN$16:$AU$16,1),0))*M88</f>
        <v>#N/A</v>
      </c>
      <c r="G88" s="87" t="e">
        <f t="shared" si="61"/>
        <v>#VALUE!</v>
      </c>
      <c r="H88" s="88"/>
      <c r="J88" s="89" t="e">
        <f t="shared" si="62"/>
        <v>#N/A</v>
      </c>
      <c r="K88" s="87" t="e">
        <f t="shared" si="63"/>
        <v>#VALUE!</v>
      </c>
      <c r="L88" s="87" t="str">
        <f t="shared" si="64"/>
        <v/>
      </c>
      <c r="M88" s="279" t="e">
        <f t="shared" si="65"/>
        <v>#N/A</v>
      </c>
      <c r="N88" s="87" t="e">
        <f t="shared" si="66"/>
        <v>#VALUE!</v>
      </c>
      <c r="O88" s="88" t="e">
        <f t="shared" si="67"/>
        <v>#VALUE!</v>
      </c>
      <c r="P88" s="172">
        <f t="shared" si="48"/>
        <v>67</v>
      </c>
      <c r="R88" s="83"/>
      <c r="S88" s="20" t="e">
        <f>IF('User Entries'!#REF!='User Entries'!#REF!,'User Entries'!#REF!,'User Entries'!#REF!&amp;"/"&amp;'User Entries'!#REF!)</f>
        <v>#REF!</v>
      </c>
      <c r="T88" s="167" t="e">
        <f ca="1">SUM(INDIRECT(ADDRESS(ROW(L$20)+MATCH('User Entries'!#REF!,$A$21:$A$68),COLUMN(L38))&amp;":"&amp;ADDRESS(ROW(L$20)+MATCH('User Entries'!#REF!,$A$21:$A$68),COLUMN(L38))))</f>
        <v>#REF!</v>
      </c>
      <c r="U88" s="167" t="e">
        <f ca="1">SUM(INDIRECT(ADDRESS(ROW(M$20)+MATCH('User Entries'!#REF!,$A$21:$A$68),COLUMN(M38))&amp;":"&amp;ADDRESS(ROW(M$20)+MATCH('User Entries'!#REF!,$A$21:$A$68),COLUMN(M38))))</f>
        <v>#REF!</v>
      </c>
      <c r="V88" s="105" t="e">
        <f t="shared" ca="1" si="68"/>
        <v>#REF!</v>
      </c>
      <c r="W88" s="168" t="e">
        <f t="shared" ca="1" si="69"/>
        <v>#REF!</v>
      </c>
      <c r="X88" s="20"/>
      <c r="Y88" s="20"/>
      <c r="Z88" s="20"/>
      <c r="AA88" s="61"/>
      <c r="AI88" s="89">
        <f t="shared" si="77"/>
        <v>-15</v>
      </c>
      <c r="AJ88" s="121" t="e">
        <f>VLOOKUP(AI88,'User Entries'!$A$78:$E$157,5,0)</f>
        <v>#N/A</v>
      </c>
      <c r="AK88" s="88" t="e">
        <f t="shared" si="70"/>
        <v>#N/A</v>
      </c>
      <c r="AL88" s="121" t="e">
        <f t="shared" si="78"/>
        <v>#N/A</v>
      </c>
      <c r="AN88" s="163" t="e">
        <f t="shared" si="79"/>
        <v>#N/A</v>
      </c>
      <c r="AO88" s="163" t="e">
        <f t="shared" si="80"/>
        <v>#N/A</v>
      </c>
      <c r="AP88" s="163" t="e">
        <f t="shared" ref="AP88:AP100" si="81">AK85-AK88</f>
        <v>#N/A</v>
      </c>
      <c r="AQ88" s="163" t="e">
        <f t="shared" si="58"/>
        <v>#N/A</v>
      </c>
      <c r="AR88" s="163" t="e">
        <f t="shared" si="54"/>
        <v>#N/A</v>
      </c>
      <c r="AS88" s="163" t="e">
        <f t="shared" si="55"/>
        <v>#N/A</v>
      </c>
      <c r="AT88" s="163" t="e">
        <f t="shared" si="56"/>
        <v>#N/A</v>
      </c>
      <c r="AU88" s="163" t="e">
        <f t="shared" si="57"/>
        <v>#N/A</v>
      </c>
      <c r="AX88" s="89" t="str">
        <f t="shared" si="71"/>
        <v/>
      </c>
      <c r="AY88" s="286" t="e">
        <f t="shared" si="72"/>
        <v>#N/A</v>
      </c>
      <c r="AZ88" s="287" t="e">
        <f t="shared" si="73"/>
        <v>#N/A</v>
      </c>
      <c r="BA88" s="287">
        <v>1</v>
      </c>
      <c r="BB88" s="287"/>
      <c r="BC88" s="287"/>
      <c r="BD88" s="284"/>
      <c r="BE88" s="287" t="e">
        <f t="shared" si="74"/>
        <v>#N/A</v>
      </c>
      <c r="BF88" s="287" t="e">
        <f t="shared" si="75"/>
        <v>#VALUE!</v>
      </c>
      <c r="BG88" s="287" t="e">
        <f t="shared" si="76"/>
        <v>#N/A</v>
      </c>
      <c r="BH88" s="287"/>
      <c r="BI88" s="287"/>
    </row>
    <row r="89" spans="1:61" s="17" customFormat="1">
      <c r="A89" s="89" t="e">
        <f>Tri_Incurred_CCounts_Attror!A80</f>
        <v>#N/A</v>
      </c>
      <c r="B89" s="89" t="e">
        <f t="shared" si="59"/>
        <v>#N/A</v>
      </c>
      <c r="C89" s="208" t="e">
        <f>INDEX(Tri_Incurred_CCounts_Attror!$B80:$CC80,1,MATCH(B89,$A$21:$A$100)-$P89)</f>
        <v>#N/A</v>
      </c>
      <c r="D89" s="208" t="e">
        <f>INDEX(Tri_Incurred_CCounts_Attror!$B80:$CC80,1,Tot_Acc_Per-$P89)</f>
        <v>#VALUE!</v>
      </c>
      <c r="E89" s="87" t="e">
        <f t="shared" si="60"/>
        <v>#VALUE!</v>
      </c>
      <c r="F89" s="87" t="e">
        <f>IF(AI89-FSR_M&gt;0,VLOOKUP((MATCH(LastFSR,$A$21:$A$100,1)-MATCH(A89,$A$21:$A$100,1))*3+3,$AI$21:$AU$100,5+MATCH(FSR_M,AN$16:$AU$16),0),VLOOKUP(3,$AI$21:$AU$100,5+MATCH((MATCH($D$16,$A$21:$A$100,1)-MATCH($A89,$A$21:$A$100,1))*3,$AN$16:$AU$16,1),0))*M89</f>
        <v>#N/A</v>
      </c>
      <c r="G89" s="87" t="e">
        <f t="shared" si="61"/>
        <v>#VALUE!</v>
      </c>
      <c r="H89" s="88"/>
      <c r="J89" s="89" t="e">
        <f t="shared" si="62"/>
        <v>#N/A</v>
      </c>
      <c r="K89" s="87" t="e">
        <f t="shared" si="63"/>
        <v>#VALUE!</v>
      </c>
      <c r="L89" s="87" t="str">
        <f t="shared" si="64"/>
        <v/>
      </c>
      <c r="M89" s="279" t="e">
        <f t="shared" si="65"/>
        <v>#N/A</v>
      </c>
      <c r="N89" s="87" t="e">
        <f t="shared" si="66"/>
        <v>#VALUE!</v>
      </c>
      <c r="O89" s="88" t="e">
        <f t="shared" si="67"/>
        <v>#VALUE!</v>
      </c>
      <c r="P89" s="172">
        <f t="shared" si="48"/>
        <v>68</v>
      </c>
      <c r="R89" s="60"/>
      <c r="S89" s="20" t="e">
        <f>IF('User Entries'!#REF!='User Entries'!#REF!,'User Entries'!#REF!,'User Entries'!#REF!&amp;"/"&amp;'User Entries'!#REF!)</f>
        <v>#REF!</v>
      </c>
      <c r="T89" s="167" t="e">
        <f ca="1">SUM(INDIRECT(ADDRESS(ROW(L$20)+MATCH('User Entries'!#REF!,$A$21:$A$68),COLUMN(L39))&amp;":"&amp;ADDRESS(ROW(L$20)+MATCH('User Entries'!#REF!,$A$21:$A$68),COLUMN(L39))))</f>
        <v>#REF!</v>
      </c>
      <c r="U89" s="167" t="e">
        <f ca="1">SUM(INDIRECT(ADDRESS(ROW(M$20)+MATCH('User Entries'!#REF!,$A$21:$A$68),COLUMN(M39))&amp;":"&amp;ADDRESS(ROW(M$20)+MATCH('User Entries'!#REF!,$A$21:$A$68),COLUMN(M39))))</f>
        <v>#REF!</v>
      </c>
      <c r="V89" s="105" t="e">
        <f t="shared" ca="1" si="68"/>
        <v>#REF!</v>
      </c>
      <c r="W89" s="168" t="e">
        <f t="shared" ca="1" si="69"/>
        <v>#REF!</v>
      </c>
      <c r="X89" s="20"/>
      <c r="Y89" s="20"/>
      <c r="Z89" s="20"/>
      <c r="AA89" s="61"/>
      <c r="AI89" s="89">
        <f t="shared" si="77"/>
        <v>-18</v>
      </c>
      <c r="AJ89" s="121" t="e">
        <f>VLOOKUP(AI89,'User Entries'!$A$78:$E$157,5,0)</f>
        <v>#N/A</v>
      </c>
      <c r="AK89" s="88" t="e">
        <f t="shared" si="70"/>
        <v>#N/A</v>
      </c>
      <c r="AL89" s="121" t="e">
        <f t="shared" si="78"/>
        <v>#N/A</v>
      </c>
      <c r="AN89" s="163" t="e">
        <f t="shared" si="79"/>
        <v>#N/A</v>
      </c>
      <c r="AO89" s="163" t="e">
        <f t="shared" si="80"/>
        <v>#N/A</v>
      </c>
      <c r="AP89" s="163" t="e">
        <f t="shared" si="81"/>
        <v>#N/A</v>
      </c>
      <c r="AQ89" s="163" t="e">
        <f t="shared" si="58"/>
        <v>#N/A</v>
      </c>
      <c r="AR89" s="163" t="e">
        <f t="shared" si="54"/>
        <v>#N/A</v>
      </c>
      <c r="AS89" s="163" t="e">
        <f t="shared" si="55"/>
        <v>#N/A</v>
      </c>
      <c r="AT89" s="163" t="e">
        <f t="shared" si="56"/>
        <v>#N/A</v>
      </c>
      <c r="AU89" s="163" t="e">
        <f t="shared" si="57"/>
        <v>#N/A</v>
      </c>
      <c r="AX89" s="89" t="str">
        <f t="shared" si="71"/>
        <v/>
      </c>
      <c r="AY89" s="286" t="e">
        <f t="shared" si="72"/>
        <v>#N/A</v>
      </c>
      <c r="AZ89" s="287" t="e">
        <f t="shared" si="73"/>
        <v>#N/A</v>
      </c>
      <c r="BA89" s="287">
        <v>1</v>
      </c>
      <c r="BB89" s="287"/>
      <c r="BC89" s="287"/>
      <c r="BD89" s="284"/>
      <c r="BE89" s="287" t="e">
        <f t="shared" si="74"/>
        <v>#N/A</v>
      </c>
      <c r="BF89" s="287" t="e">
        <f t="shared" si="75"/>
        <v>#VALUE!</v>
      </c>
      <c r="BG89" s="287" t="e">
        <f t="shared" si="76"/>
        <v>#N/A</v>
      </c>
      <c r="BH89" s="287"/>
      <c r="BI89" s="287"/>
    </row>
    <row r="90" spans="1:61" s="17" customFormat="1">
      <c r="A90" s="89" t="e">
        <f>Tri_Incurred_CCounts_Attror!A81</f>
        <v>#N/A</v>
      </c>
      <c r="B90" s="89" t="e">
        <f t="shared" si="59"/>
        <v>#N/A</v>
      </c>
      <c r="C90" s="208" t="e">
        <f>INDEX(Tri_Incurred_CCounts_Attror!$B81:$CC81,1,MATCH(B90,$A$21:$A$100)-$P90)</f>
        <v>#N/A</v>
      </c>
      <c r="D90" s="208" t="e">
        <f>INDEX(Tri_Incurred_CCounts_Attror!$B81:$CC81,1,Tot_Acc_Per-$P90)</f>
        <v>#VALUE!</v>
      </c>
      <c r="E90" s="87" t="e">
        <f t="shared" si="60"/>
        <v>#VALUE!</v>
      </c>
      <c r="F90" s="87" t="e">
        <f>IF(AI90-FSR_M&gt;0,VLOOKUP((MATCH(LastFSR,$A$21:$A$100,1)-MATCH(A90,$A$21:$A$100,1))*3+3,$AI$21:$AU$100,5+MATCH(FSR_M,AN$16:$AU$16),0),VLOOKUP(3,$AI$21:$AU$100,5+MATCH((MATCH($D$16,$A$21:$A$100,1)-MATCH($A90,$A$21:$A$100,1))*3,$AN$16:$AU$16,1),0))*M90</f>
        <v>#N/A</v>
      </c>
      <c r="G90" s="87" t="e">
        <f t="shared" si="61"/>
        <v>#VALUE!</v>
      </c>
      <c r="H90" s="88"/>
      <c r="J90" s="89" t="e">
        <f t="shared" si="62"/>
        <v>#N/A</v>
      </c>
      <c r="K90" s="87" t="e">
        <f t="shared" si="63"/>
        <v>#VALUE!</v>
      </c>
      <c r="L90" s="87" t="str">
        <f t="shared" si="64"/>
        <v/>
      </c>
      <c r="M90" s="279" t="e">
        <f t="shared" si="65"/>
        <v>#N/A</v>
      </c>
      <c r="N90" s="87" t="e">
        <f t="shared" si="66"/>
        <v>#VALUE!</v>
      </c>
      <c r="O90" s="88" t="e">
        <f t="shared" si="67"/>
        <v>#VALUE!</v>
      </c>
      <c r="P90" s="172">
        <f t="shared" si="48"/>
        <v>69</v>
      </c>
      <c r="R90" s="60"/>
      <c r="S90" s="20" t="s">
        <v>6</v>
      </c>
      <c r="T90" s="167" t="e">
        <f ca="1">SUM(T85:T89)</f>
        <v>#REF!</v>
      </c>
      <c r="U90" s="167" t="e">
        <f ca="1">SUM(U85:U89)</f>
        <v>#REF!</v>
      </c>
      <c r="V90" s="105" t="e">
        <f t="shared" ca="1" si="68"/>
        <v>#REF!</v>
      </c>
      <c r="W90" s="168" t="e">
        <f t="shared" ca="1" si="69"/>
        <v>#REF!</v>
      </c>
      <c r="X90" s="20"/>
      <c r="Y90" s="20"/>
      <c r="Z90" s="20"/>
      <c r="AA90" s="61"/>
      <c r="AI90" s="89">
        <f t="shared" si="77"/>
        <v>-21</v>
      </c>
      <c r="AJ90" s="121" t="e">
        <f>VLOOKUP(AI90,'User Entries'!$A$78:$E$157,5,0)</f>
        <v>#N/A</v>
      </c>
      <c r="AK90" s="88" t="e">
        <f t="shared" si="70"/>
        <v>#N/A</v>
      </c>
      <c r="AL90" s="121" t="e">
        <f t="shared" si="78"/>
        <v>#N/A</v>
      </c>
      <c r="AN90" s="163" t="e">
        <f t="shared" si="79"/>
        <v>#N/A</v>
      </c>
      <c r="AO90" s="163" t="e">
        <f t="shared" si="80"/>
        <v>#N/A</v>
      </c>
      <c r="AP90" s="163" t="e">
        <f t="shared" si="81"/>
        <v>#N/A</v>
      </c>
      <c r="AQ90" s="163" t="e">
        <f t="shared" si="58"/>
        <v>#N/A</v>
      </c>
      <c r="AR90" s="163" t="e">
        <f t="shared" ref="AR90:AR100" si="82">$AK85-$AK90</f>
        <v>#N/A</v>
      </c>
      <c r="AS90" s="163" t="e">
        <f t="shared" si="55"/>
        <v>#N/A</v>
      </c>
      <c r="AT90" s="163" t="e">
        <f t="shared" si="56"/>
        <v>#N/A</v>
      </c>
      <c r="AU90" s="163" t="e">
        <f t="shared" si="57"/>
        <v>#N/A</v>
      </c>
      <c r="AX90" s="89" t="str">
        <f t="shared" si="71"/>
        <v/>
      </c>
      <c r="AY90" s="286" t="e">
        <f t="shared" si="72"/>
        <v>#N/A</v>
      </c>
      <c r="AZ90" s="287" t="e">
        <f t="shared" si="73"/>
        <v>#N/A</v>
      </c>
      <c r="BA90" s="287">
        <v>1</v>
      </c>
      <c r="BB90" s="287"/>
      <c r="BC90" s="287"/>
      <c r="BD90" s="284"/>
      <c r="BE90" s="287" t="e">
        <f t="shared" si="74"/>
        <v>#N/A</v>
      </c>
      <c r="BF90" s="287" t="e">
        <f t="shared" si="75"/>
        <v>#VALUE!</v>
      </c>
      <c r="BG90" s="287" t="e">
        <f t="shared" si="76"/>
        <v>#N/A</v>
      </c>
      <c r="BH90" s="287"/>
      <c r="BI90" s="287"/>
    </row>
    <row r="91" spans="1:61" s="17" customFormat="1">
      <c r="A91" s="89" t="e">
        <f>Tri_Incurred_CCounts_Attror!A82</f>
        <v>#N/A</v>
      </c>
      <c r="B91" s="89" t="e">
        <f t="shared" si="59"/>
        <v>#N/A</v>
      </c>
      <c r="C91" s="208" t="e">
        <f>INDEX(Tri_Incurred_CCounts_Attror!$B82:$CC82,1,MATCH(B91,$A$21:$A$100)-$P91)</f>
        <v>#N/A</v>
      </c>
      <c r="D91" s="208" t="e">
        <f>INDEX(Tri_Incurred_CCounts_Attror!$B82:$CC82,1,Tot_Acc_Per-$P91)</f>
        <v>#VALUE!</v>
      </c>
      <c r="E91" s="87" t="e">
        <f t="shared" si="60"/>
        <v>#VALUE!</v>
      </c>
      <c r="F91" s="87" t="e">
        <f>IF(AI91-FSR_M&gt;0,VLOOKUP((MATCH(LastFSR,$A$21:$A$100,1)-MATCH(A91,$A$21:$A$100,1))*3+3,$AI$21:$AU$100,5+MATCH(FSR_M,AN$16:$AU$16),0),VLOOKUP(3,$AI$21:$AU$100,5+MATCH((MATCH($D$16,$A$21:$A$100,1)-MATCH($A91,$A$21:$A$100,1))*3,$AN$16:$AU$16,1),0))*M91</f>
        <v>#N/A</v>
      </c>
      <c r="G91" s="87" t="e">
        <f t="shared" si="61"/>
        <v>#VALUE!</v>
      </c>
      <c r="H91" s="88"/>
      <c r="J91" s="89" t="e">
        <f t="shared" si="62"/>
        <v>#N/A</v>
      </c>
      <c r="K91" s="87" t="e">
        <f t="shared" si="63"/>
        <v>#VALUE!</v>
      </c>
      <c r="L91" s="87" t="str">
        <f t="shared" si="64"/>
        <v/>
      </c>
      <c r="M91" s="279" t="e">
        <f t="shared" si="65"/>
        <v>#N/A</v>
      </c>
      <c r="N91" s="87" t="e">
        <f t="shared" si="66"/>
        <v>#VALUE!</v>
      </c>
      <c r="O91" s="88" t="e">
        <f t="shared" si="67"/>
        <v>#VALUE!</v>
      </c>
      <c r="P91" s="172">
        <f t="shared" si="48"/>
        <v>70</v>
      </c>
      <c r="R91" s="60"/>
      <c r="S91" s="20"/>
      <c r="T91" s="20"/>
      <c r="U91" s="20"/>
      <c r="V91" s="20"/>
      <c r="W91" s="20"/>
      <c r="X91" s="20"/>
      <c r="Y91" s="20"/>
      <c r="Z91" s="20"/>
      <c r="AA91" s="61"/>
      <c r="AI91" s="89">
        <f t="shared" si="77"/>
        <v>-24</v>
      </c>
      <c r="AJ91" s="121" t="e">
        <f>VLOOKUP(AI91,'User Entries'!$A$78:$E$157,5,0)</f>
        <v>#N/A</v>
      </c>
      <c r="AK91" s="88" t="e">
        <f t="shared" si="70"/>
        <v>#N/A</v>
      </c>
      <c r="AL91" s="121" t="e">
        <f t="shared" si="78"/>
        <v>#N/A</v>
      </c>
      <c r="AN91" s="163" t="e">
        <f t="shared" si="79"/>
        <v>#N/A</v>
      </c>
      <c r="AO91" s="163" t="e">
        <f t="shared" si="80"/>
        <v>#N/A</v>
      </c>
      <c r="AP91" s="163" t="e">
        <f t="shared" si="81"/>
        <v>#N/A</v>
      </c>
      <c r="AQ91" s="163" t="e">
        <f t="shared" si="58"/>
        <v>#N/A</v>
      </c>
      <c r="AR91" s="163" t="e">
        <f t="shared" si="82"/>
        <v>#N/A</v>
      </c>
      <c r="AS91" s="163" t="e">
        <f t="shared" ref="AS91:AS100" si="83">$AK85-$AK91</f>
        <v>#N/A</v>
      </c>
      <c r="AT91" s="163" t="e">
        <f t="shared" si="56"/>
        <v>#N/A</v>
      </c>
      <c r="AU91" s="163" t="e">
        <f t="shared" si="57"/>
        <v>#N/A</v>
      </c>
      <c r="AX91" s="89" t="str">
        <f t="shared" si="71"/>
        <v/>
      </c>
      <c r="AY91" s="286" t="e">
        <f t="shared" si="72"/>
        <v>#N/A</v>
      </c>
      <c r="AZ91" s="287" t="e">
        <f t="shared" si="73"/>
        <v>#N/A</v>
      </c>
      <c r="BA91" s="287">
        <v>1</v>
      </c>
      <c r="BB91" s="287"/>
      <c r="BC91" s="287"/>
      <c r="BD91" s="284"/>
      <c r="BE91" s="287" t="e">
        <f t="shared" si="74"/>
        <v>#N/A</v>
      </c>
      <c r="BF91" s="287" t="e">
        <f t="shared" si="75"/>
        <v>#VALUE!</v>
      </c>
      <c r="BG91" s="287" t="e">
        <f t="shared" si="76"/>
        <v>#N/A</v>
      </c>
      <c r="BH91" s="287"/>
      <c r="BI91" s="287"/>
    </row>
    <row r="92" spans="1:61" s="17" customFormat="1">
      <c r="A92" s="89" t="e">
        <f>Tri_Incurred_CCounts_Attror!A83</f>
        <v>#N/A</v>
      </c>
      <c r="B92" s="89" t="e">
        <f t="shared" si="59"/>
        <v>#N/A</v>
      </c>
      <c r="C92" s="208" t="e">
        <f>INDEX(Tri_Incurred_CCounts_Attror!$B83:$CC83,1,MATCH(B92,$A$21:$A$100)-$P92)</f>
        <v>#N/A</v>
      </c>
      <c r="D92" s="208" t="e">
        <f>INDEX(Tri_Incurred_CCounts_Attror!$B83:$CC83,1,Tot_Acc_Per-$P92)</f>
        <v>#VALUE!</v>
      </c>
      <c r="E92" s="87" t="e">
        <f t="shared" si="60"/>
        <v>#VALUE!</v>
      </c>
      <c r="F92" s="87" t="e">
        <f>IF(AI92-FSR_M&gt;0,VLOOKUP((MATCH(LastFSR,$A$21:$A$100,1)-MATCH(A92,$A$21:$A$100,1))*3+3,$AI$21:$AU$100,5+MATCH(FSR_M,AN$16:$AU$16),0),VLOOKUP(3,$AI$21:$AU$100,5+MATCH((MATCH($D$16,$A$21:$A$100,1)-MATCH($A92,$A$21:$A$100,1))*3,$AN$16:$AU$16,1),0))*M92</f>
        <v>#N/A</v>
      </c>
      <c r="G92" s="87" t="e">
        <f t="shared" si="61"/>
        <v>#VALUE!</v>
      </c>
      <c r="H92" s="88"/>
      <c r="J92" s="89" t="e">
        <f t="shared" si="62"/>
        <v>#N/A</v>
      </c>
      <c r="K92" s="87" t="e">
        <f t="shared" si="63"/>
        <v>#VALUE!</v>
      </c>
      <c r="L92" s="87" t="str">
        <f t="shared" si="64"/>
        <v/>
      </c>
      <c r="M92" s="279" t="e">
        <f t="shared" si="65"/>
        <v>#N/A</v>
      </c>
      <c r="N92" s="87" t="e">
        <f t="shared" si="66"/>
        <v>#VALUE!</v>
      </c>
      <c r="O92" s="88" t="e">
        <f t="shared" si="67"/>
        <v>#VALUE!</v>
      </c>
      <c r="P92" s="172">
        <f t="shared" si="48"/>
        <v>71</v>
      </c>
      <c r="R92" s="60"/>
      <c r="S92" s="20"/>
      <c r="T92" s="20"/>
      <c r="U92" s="20"/>
      <c r="V92" s="20"/>
      <c r="W92" s="20"/>
      <c r="X92" s="20"/>
      <c r="Y92" s="20"/>
      <c r="Z92" s="20"/>
      <c r="AA92" s="61"/>
      <c r="AI92" s="89">
        <f t="shared" si="77"/>
        <v>-27</v>
      </c>
      <c r="AJ92" s="121" t="e">
        <f>VLOOKUP(AI92,'User Entries'!$A$78:$E$157,5,0)</f>
        <v>#N/A</v>
      </c>
      <c r="AK92" s="88" t="e">
        <f t="shared" si="70"/>
        <v>#N/A</v>
      </c>
      <c r="AL92" s="121" t="e">
        <f t="shared" si="78"/>
        <v>#N/A</v>
      </c>
      <c r="AN92" s="163" t="e">
        <f t="shared" si="79"/>
        <v>#N/A</v>
      </c>
      <c r="AO92" s="163" t="e">
        <f t="shared" si="80"/>
        <v>#N/A</v>
      </c>
      <c r="AP92" s="163" t="e">
        <f t="shared" si="81"/>
        <v>#N/A</v>
      </c>
      <c r="AQ92" s="163" t="e">
        <f t="shared" si="58"/>
        <v>#N/A</v>
      </c>
      <c r="AR92" s="163" t="e">
        <f t="shared" si="82"/>
        <v>#N/A</v>
      </c>
      <c r="AS92" s="163" t="e">
        <f t="shared" si="83"/>
        <v>#N/A</v>
      </c>
      <c r="AT92" s="163" t="e">
        <f t="shared" ref="AT92:AT100" si="84">$AK85-$AK92</f>
        <v>#N/A</v>
      </c>
      <c r="AU92" s="163" t="e">
        <f t="shared" si="57"/>
        <v>#N/A</v>
      </c>
      <c r="AX92" s="89" t="str">
        <f t="shared" si="71"/>
        <v/>
      </c>
      <c r="AY92" s="286" t="e">
        <f t="shared" si="72"/>
        <v>#N/A</v>
      </c>
      <c r="AZ92" s="287" t="e">
        <f t="shared" si="73"/>
        <v>#N/A</v>
      </c>
      <c r="BA92" s="287">
        <v>1</v>
      </c>
      <c r="BB92" s="287"/>
      <c r="BC92" s="287"/>
      <c r="BD92" s="284"/>
      <c r="BE92" s="287" t="e">
        <f t="shared" si="74"/>
        <v>#N/A</v>
      </c>
      <c r="BF92" s="287" t="e">
        <f t="shared" si="75"/>
        <v>#VALUE!</v>
      </c>
      <c r="BG92" s="287" t="e">
        <f t="shared" si="76"/>
        <v>#N/A</v>
      </c>
      <c r="BH92" s="287"/>
      <c r="BI92" s="287"/>
    </row>
    <row r="93" spans="1:61" s="17" customFormat="1">
      <c r="A93" s="89" t="e">
        <f>Tri_Incurred_CCounts_Attror!A84</f>
        <v>#N/A</v>
      </c>
      <c r="B93" s="89" t="e">
        <f t="shared" si="59"/>
        <v>#N/A</v>
      </c>
      <c r="C93" s="208" t="e">
        <f>INDEX(Tri_Incurred_CCounts_Attror!$B84:$CC84,1,MATCH(B93,$A$21:$A$100)-$P93)</f>
        <v>#N/A</v>
      </c>
      <c r="D93" s="208" t="e">
        <f>INDEX(Tri_Incurred_CCounts_Attror!$B84:$CC84,1,Tot_Acc_Per-$P93)</f>
        <v>#VALUE!</v>
      </c>
      <c r="E93" s="87" t="e">
        <f t="shared" si="60"/>
        <v>#VALUE!</v>
      </c>
      <c r="F93" s="87" t="e">
        <f>IF(AI93-FSR_M&gt;0,VLOOKUP((MATCH(LastFSR,$A$21:$A$100,1)-MATCH(A93,$A$21:$A$100,1))*3+3,$AI$21:$AU$100,5+MATCH(FSR_M,AN$16:$AU$16),0),VLOOKUP(3,$AI$21:$AU$100,5+MATCH((MATCH($D$16,$A$21:$A$100,1)-MATCH($A93,$A$21:$A$100,1))*3,$AN$16:$AU$16,1),0))*M93</f>
        <v>#N/A</v>
      </c>
      <c r="G93" s="87" t="e">
        <f t="shared" si="61"/>
        <v>#VALUE!</v>
      </c>
      <c r="H93" s="88"/>
      <c r="J93" s="89" t="e">
        <f t="shared" si="62"/>
        <v>#N/A</v>
      </c>
      <c r="K93" s="87" t="e">
        <f t="shared" si="63"/>
        <v>#VALUE!</v>
      </c>
      <c r="L93" s="87" t="str">
        <f t="shared" si="64"/>
        <v/>
      </c>
      <c r="M93" s="279" t="e">
        <f t="shared" si="65"/>
        <v>#N/A</v>
      </c>
      <c r="N93" s="87" t="e">
        <f t="shared" si="66"/>
        <v>#VALUE!</v>
      </c>
      <c r="O93" s="88" t="e">
        <f t="shared" si="67"/>
        <v>#VALUE!</v>
      </c>
      <c r="P93" s="172">
        <f t="shared" si="48"/>
        <v>72</v>
      </c>
      <c r="R93" s="60"/>
      <c r="S93" s="20"/>
      <c r="T93" s="20"/>
      <c r="U93" s="20"/>
      <c r="V93" s="20"/>
      <c r="W93" s="20"/>
      <c r="X93" s="20"/>
      <c r="Y93" s="20"/>
      <c r="Z93" s="20"/>
      <c r="AA93" s="61"/>
      <c r="AI93" s="89">
        <f t="shared" si="77"/>
        <v>-30</v>
      </c>
      <c r="AJ93" s="121" t="e">
        <f>VLOOKUP(AI93,'User Entries'!$A$78:$E$157,5,0)</f>
        <v>#N/A</v>
      </c>
      <c r="AK93" s="88" t="e">
        <f t="shared" si="70"/>
        <v>#N/A</v>
      </c>
      <c r="AL93" s="121" t="e">
        <f t="shared" si="78"/>
        <v>#N/A</v>
      </c>
      <c r="AN93" s="163" t="e">
        <f t="shared" si="79"/>
        <v>#N/A</v>
      </c>
      <c r="AO93" s="163" t="e">
        <f t="shared" si="80"/>
        <v>#N/A</v>
      </c>
      <c r="AP93" s="163" t="e">
        <f t="shared" si="81"/>
        <v>#N/A</v>
      </c>
      <c r="AQ93" s="163" t="e">
        <f t="shared" si="58"/>
        <v>#N/A</v>
      </c>
      <c r="AR93" s="163" t="e">
        <f t="shared" si="82"/>
        <v>#N/A</v>
      </c>
      <c r="AS93" s="163" t="e">
        <f t="shared" si="83"/>
        <v>#N/A</v>
      </c>
      <c r="AT93" s="163" t="e">
        <f t="shared" si="84"/>
        <v>#N/A</v>
      </c>
      <c r="AU93" s="163" t="e">
        <f t="shared" ref="AU93:AU100" si="85">$AK85-$AK93</f>
        <v>#N/A</v>
      </c>
      <c r="AX93" s="89" t="str">
        <f t="shared" si="71"/>
        <v/>
      </c>
      <c r="AY93" s="286" t="e">
        <f t="shared" si="72"/>
        <v>#N/A</v>
      </c>
      <c r="AZ93" s="287" t="e">
        <f t="shared" si="73"/>
        <v>#N/A</v>
      </c>
      <c r="BA93" s="287">
        <v>1</v>
      </c>
      <c r="BB93" s="287"/>
      <c r="BC93" s="287"/>
      <c r="BD93" s="284"/>
      <c r="BE93" s="287" t="e">
        <f t="shared" si="74"/>
        <v>#N/A</v>
      </c>
      <c r="BF93" s="287" t="e">
        <f t="shared" si="75"/>
        <v>#VALUE!</v>
      </c>
      <c r="BG93" s="287" t="e">
        <f t="shared" si="76"/>
        <v>#N/A</v>
      </c>
      <c r="BH93" s="287"/>
      <c r="BI93" s="287"/>
    </row>
    <row r="94" spans="1:61" s="17" customFormat="1">
      <c r="A94" s="89" t="e">
        <f>Tri_Incurred_CCounts_Attror!A85</f>
        <v>#N/A</v>
      </c>
      <c r="B94" s="89" t="e">
        <f t="shared" si="59"/>
        <v>#N/A</v>
      </c>
      <c r="C94" s="208" t="e">
        <f>INDEX(Tri_Incurred_CCounts_Attror!$B85:$CC85,1,MATCH(B94,$A$21:$A$100)-$P94)</f>
        <v>#N/A</v>
      </c>
      <c r="D94" s="208" t="e">
        <f>INDEX(Tri_Incurred_CCounts_Attror!$B85:$CC85,1,Tot_Acc_Per-$P94)</f>
        <v>#VALUE!</v>
      </c>
      <c r="E94" s="87" t="e">
        <f t="shared" si="60"/>
        <v>#VALUE!</v>
      </c>
      <c r="F94" s="87" t="e">
        <f>IF(AI94-FSR_M&gt;0,VLOOKUP((MATCH(LastFSR,$A$21:$A$100,1)-MATCH(A94,$A$21:$A$100,1))*3+3,$AI$21:$AU$100,5+MATCH(FSR_M,AN$16:$AU$16),0),VLOOKUP(3,$AI$21:$AU$100,5+MATCH((MATCH($D$16,$A$21:$A$100,1)-MATCH($A94,$A$21:$A$100,1))*3,$AN$16:$AU$16,1),0))*M94</f>
        <v>#N/A</v>
      </c>
      <c r="G94" s="87" t="e">
        <f t="shared" si="61"/>
        <v>#VALUE!</v>
      </c>
      <c r="H94" s="88"/>
      <c r="J94" s="89" t="e">
        <f t="shared" si="62"/>
        <v>#N/A</v>
      </c>
      <c r="K94" s="87" t="e">
        <f t="shared" si="63"/>
        <v>#VALUE!</v>
      </c>
      <c r="L94" s="87" t="str">
        <f t="shared" si="64"/>
        <v/>
      </c>
      <c r="M94" s="279" t="e">
        <f t="shared" si="65"/>
        <v>#N/A</v>
      </c>
      <c r="N94" s="87" t="e">
        <f t="shared" si="66"/>
        <v>#VALUE!</v>
      </c>
      <c r="O94" s="88" t="e">
        <f t="shared" si="67"/>
        <v>#VALUE!</v>
      </c>
      <c r="P94" s="172">
        <f t="shared" si="48"/>
        <v>73</v>
      </c>
      <c r="R94" s="60"/>
      <c r="S94" s="20"/>
      <c r="T94" s="20"/>
      <c r="U94" s="20"/>
      <c r="V94" s="20"/>
      <c r="W94" s="20"/>
      <c r="X94" s="20"/>
      <c r="Y94" s="20"/>
      <c r="Z94" s="20"/>
      <c r="AA94" s="61"/>
      <c r="AI94" s="89">
        <f t="shared" si="77"/>
        <v>-33</v>
      </c>
      <c r="AJ94" s="121" t="e">
        <f>VLOOKUP(AI94,'User Entries'!$A$78:$E$157,5,0)</f>
        <v>#N/A</v>
      </c>
      <c r="AK94" s="88" t="e">
        <f t="shared" si="70"/>
        <v>#N/A</v>
      </c>
      <c r="AL94" s="121" t="e">
        <f t="shared" si="78"/>
        <v>#N/A</v>
      </c>
      <c r="AN94" s="163" t="e">
        <f t="shared" si="79"/>
        <v>#N/A</v>
      </c>
      <c r="AO94" s="163" t="e">
        <f t="shared" si="80"/>
        <v>#N/A</v>
      </c>
      <c r="AP94" s="163" t="e">
        <f t="shared" si="81"/>
        <v>#N/A</v>
      </c>
      <c r="AQ94" s="163" t="e">
        <f t="shared" si="58"/>
        <v>#N/A</v>
      </c>
      <c r="AR94" s="163" t="e">
        <f t="shared" si="82"/>
        <v>#N/A</v>
      </c>
      <c r="AS94" s="163" t="e">
        <f t="shared" si="83"/>
        <v>#N/A</v>
      </c>
      <c r="AT94" s="163" t="e">
        <f t="shared" si="84"/>
        <v>#N/A</v>
      </c>
      <c r="AU94" s="163" t="e">
        <f t="shared" si="85"/>
        <v>#N/A</v>
      </c>
      <c r="AX94" s="89" t="str">
        <f t="shared" si="71"/>
        <v/>
      </c>
      <c r="AY94" s="286" t="e">
        <f t="shared" si="72"/>
        <v>#N/A</v>
      </c>
      <c r="AZ94" s="287" t="e">
        <f t="shared" si="73"/>
        <v>#N/A</v>
      </c>
      <c r="BA94" s="287">
        <v>1</v>
      </c>
      <c r="BB94" s="287"/>
      <c r="BC94" s="287"/>
      <c r="BD94" s="284"/>
      <c r="BE94" s="287" t="e">
        <f t="shared" si="74"/>
        <v>#N/A</v>
      </c>
      <c r="BF94" s="287" t="e">
        <f t="shared" si="75"/>
        <v>#VALUE!</v>
      </c>
      <c r="BG94" s="287" t="e">
        <f t="shared" si="76"/>
        <v>#N/A</v>
      </c>
      <c r="BH94" s="287"/>
      <c r="BI94" s="287"/>
    </row>
    <row r="95" spans="1:61" s="17" customFormat="1">
      <c r="A95" s="89" t="e">
        <f>Tri_Incurred_CCounts_Attror!A86</f>
        <v>#N/A</v>
      </c>
      <c r="B95" s="89" t="e">
        <f t="shared" si="59"/>
        <v>#N/A</v>
      </c>
      <c r="C95" s="208" t="e">
        <f>INDEX(Tri_Incurred_CCounts_Attror!$B86:$CC86,1,MATCH(B95,$A$21:$A$100)-$P95)</f>
        <v>#N/A</v>
      </c>
      <c r="D95" s="208" t="e">
        <f>INDEX(Tri_Incurred_CCounts_Attror!$B86:$CC86,1,Tot_Acc_Per-$P95)</f>
        <v>#VALUE!</v>
      </c>
      <c r="E95" s="87" t="e">
        <f t="shared" si="60"/>
        <v>#VALUE!</v>
      </c>
      <c r="F95" s="87" t="e">
        <f>IF(AI95-FSR_M&gt;0,VLOOKUP((MATCH(LastFSR,$A$21:$A$100,1)-MATCH(A95,$A$21:$A$100,1))*3+3,$AI$21:$AU$100,5+MATCH(FSR_M,AN$16:$AU$16),0),VLOOKUP(3,$AI$21:$AU$100,5+MATCH((MATCH($D$16,$A$21:$A$100,1)-MATCH($A95,$A$21:$A$100,1))*3,$AN$16:$AU$16,1),0))*M95</f>
        <v>#N/A</v>
      </c>
      <c r="G95" s="87" t="e">
        <f t="shared" si="61"/>
        <v>#VALUE!</v>
      </c>
      <c r="H95" s="88"/>
      <c r="J95" s="89" t="e">
        <f t="shared" si="62"/>
        <v>#N/A</v>
      </c>
      <c r="K95" s="87" t="e">
        <f t="shared" si="63"/>
        <v>#VALUE!</v>
      </c>
      <c r="L95" s="87" t="str">
        <f t="shared" si="64"/>
        <v/>
      </c>
      <c r="M95" s="279" t="e">
        <f t="shared" si="65"/>
        <v>#N/A</v>
      </c>
      <c r="N95" s="87" t="e">
        <f t="shared" si="66"/>
        <v>#VALUE!</v>
      </c>
      <c r="O95" s="88" t="e">
        <f t="shared" si="67"/>
        <v>#VALUE!</v>
      </c>
      <c r="P95" s="172">
        <f t="shared" si="48"/>
        <v>74</v>
      </c>
      <c r="R95" s="60"/>
      <c r="S95" s="20"/>
      <c r="T95" s="20"/>
      <c r="U95" s="20"/>
      <c r="V95" s="20"/>
      <c r="W95" s="20"/>
      <c r="X95" s="20"/>
      <c r="Y95" s="20"/>
      <c r="Z95" s="20"/>
      <c r="AA95" s="61"/>
      <c r="AI95" s="89">
        <f t="shared" si="77"/>
        <v>-36</v>
      </c>
      <c r="AJ95" s="121" t="e">
        <f>VLOOKUP(AI95,'User Entries'!$A$78:$E$157,5,0)</f>
        <v>#N/A</v>
      </c>
      <c r="AK95" s="88" t="e">
        <f t="shared" si="70"/>
        <v>#N/A</v>
      </c>
      <c r="AL95" s="121" t="e">
        <f t="shared" si="78"/>
        <v>#N/A</v>
      </c>
      <c r="AN95" s="163" t="e">
        <f t="shared" si="79"/>
        <v>#N/A</v>
      </c>
      <c r="AO95" s="163" t="e">
        <f t="shared" si="80"/>
        <v>#N/A</v>
      </c>
      <c r="AP95" s="163" t="e">
        <f t="shared" si="81"/>
        <v>#N/A</v>
      </c>
      <c r="AQ95" s="163" t="e">
        <f t="shared" si="58"/>
        <v>#N/A</v>
      </c>
      <c r="AR95" s="163" t="e">
        <f t="shared" si="82"/>
        <v>#N/A</v>
      </c>
      <c r="AS95" s="163" t="e">
        <f t="shared" si="83"/>
        <v>#N/A</v>
      </c>
      <c r="AT95" s="163" t="e">
        <f t="shared" si="84"/>
        <v>#N/A</v>
      </c>
      <c r="AU95" s="163" t="e">
        <f t="shared" si="85"/>
        <v>#N/A</v>
      </c>
      <c r="AX95" s="89" t="str">
        <f t="shared" si="71"/>
        <v/>
      </c>
      <c r="AY95" s="286" t="e">
        <f t="shared" si="72"/>
        <v>#N/A</v>
      </c>
      <c r="AZ95" s="287" t="e">
        <f t="shared" si="73"/>
        <v>#N/A</v>
      </c>
      <c r="BA95" s="287">
        <v>1</v>
      </c>
      <c r="BB95" s="287"/>
      <c r="BC95" s="287"/>
      <c r="BD95" s="284"/>
      <c r="BE95" s="287" t="e">
        <f t="shared" si="74"/>
        <v>#N/A</v>
      </c>
      <c r="BF95" s="287" t="e">
        <f t="shared" si="75"/>
        <v>#VALUE!</v>
      </c>
      <c r="BG95" s="287" t="e">
        <f t="shared" si="76"/>
        <v>#N/A</v>
      </c>
      <c r="BH95" s="287"/>
      <c r="BI95" s="287"/>
    </row>
    <row r="96" spans="1:61" s="17" customFormat="1">
      <c r="A96" s="89" t="e">
        <f>Tri_Incurred_CCounts_Attror!A87</f>
        <v>#N/A</v>
      </c>
      <c r="B96" s="89" t="e">
        <f t="shared" si="59"/>
        <v>#N/A</v>
      </c>
      <c r="C96" s="208" t="e">
        <f>INDEX(Tri_Incurred_CCounts_Attror!$B87:$CC87,1,MATCH(B96,$A$21:$A$100)-$P96)</f>
        <v>#N/A</v>
      </c>
      <c r="D96" s="208" t="e">
        <f>INDEX(Tri_Incurred_CCounts_Attror!$B87:$CC87,1,Tot_Acc_Per-$P96)</f>
        <v>#VALUE!</v>
      </c>
      <c r="E96" s="87" t="e">
        <f t="shared" si="60"/>
        <v>#VALUE!</v>
      </c>
      <c r="F96" s="87" t="e">
        <f>IF(AI96-FSR_M&gt;0,VLOOKUP((MATCH(LastFSR,$A$21:$A$100,1)-MATCH(A96,$A$21:$A$100,1))*3+3,$AI$21:$AU$100,5+MATCH(FSR_M,AN$16:$AU$16),0),VLOOKUP(3,$AI$21:$AU$100,5+MATCH((MATCH($D$16,$A$21:$A$100,1)-MATCH($A96,$A$21:$A$100,1))*3,$AN$16:$AU$16,1),0))*M96</f>
        <v>#N/A</v>
      </c>
      <c r="G96" s="87" t="e">
        <f t="shared" si="61"/>
        <v>#VALUE!</v>
      </c>
      <c r="H96" s="88"/>
      <c r="J96" s="89" t="e">
        <f t="shared" si="62"/>
        <v>#N/A</v>
      </c>
      <c r="K96" s="87" t="e">
        <f t="shared" si="63"/>
        <v>#VALUE!</v>
      </c>
      <c r="L96" s="87" t="str">
        <f t="shared" si="64"/>
        <v/>
      </c>
      <c r="M96" s="279" t="e">
        <f t="shared" si="65"/>
        <v>#N/A</v>
      </c>
      <c r="N96" s="87" t="e">
        <f t="shared" si="66"/>
        <v>#VALUE!</v>
      </c>
      <c r="O96" s="88" t="e">
        <f t="shared" si="67"/>
        <v>#VALUE!</v>
      </c>
      <c r="P96" s="172">
        <f t="shared" si="48"/>
        <v>75</v>
      </c>
      <c r="R96" s="60"/>
      <c r="S96" s="20"/>
      <c r="T96" s="20"/>
      <c r="U96" s="20"/>
      <c r="V96" s="20"/>
      <c r="W96" s="20"/>
      <c r="X96" s="20"/>
      <c r="Y96" s="20"/>
      <c r="Z96" s="20"/>
      <c r="AA96" s="61"/>
      <c r="AI96" s="89">
        <f t="shared" si="77"/>
        <v>-39</v>
      </c>
      <c r="AJ96" s="121" t="e">
        <f>VLOOKUP(AI96,'User Entries'!$A$78:$E$157,5,0)</f>
        <v>#N/A</v>
      </c>
      <c r="AK96" s="88" t="e">
        <f t="shared" si="70"/>
        <v>#N/A</v>
      </c>
      <c r="AL96" s="121" t="e">
        <f t="shared" si="78"/>
        <v>#N/A</v>
      </c>
      <c r="AN96" s="163" t="e">
        <f t="shared" si="79"/>
        <v>#N/A</v>
      </c>
      <c r="AO96" s="163" t="e">
        <f t="shared" si="80"/>
        <v>#N/A</v>
      </c>
      <c r="AP96" s="163" t="e">
        <f t="shared" si="81"/>
        <v>#N/A</v>
      </c>
      <c r="AQ96" s="163" t="e">
        <f t="shared" si="58"/>
        <v>#N/A</v>
      </c>
      <c r="AR96" s="163" t="e">
        <f t="shared" si="82"/>
        <v>#N/A</v>
      </c>
      <c r="AS96" s="163" t="e">
        <f t="shared" si="83"/>
        <v>#N/A</v>
      </c>
      <c r="AT96" s="163" t="e">
        <f t="shared" si="84"/>
        <v>#N/A</v>
      </c>
      <c r="AU96" s="163" t="e">
        <f t="shared" si="85"/>
        <v>#N/A</v>
      </c>
      <c r="AX96" s="89" t="str">
        <f t="shared" si="71"/>
        <v/>
      </c>
      <c r="AY96" s="286" t="e">
        <f t="shared" si="72"/>
        <v>#N/A</v>
      </c>
      <c r="AZ96" s="287" t="e">
        <f t="shared" si="73"/>
        <v>#N/A</v>
      </c>
      <c r="BA96" s="287">
        <v>1</v>
      </c>
      <c r="BB96" s="287"/>
      <c r="BC96" s="287"/>
      <c r="BD96" s="284"/>
      <c r="BE96" s="287" t="e">
        <f t="shared" si="74"/>
        <v>#N/A</v>
      </c>
      <c r="BF96" s="287" t="e">
        <f t="shared" si="75"/>
        <v>#VALUE!</v>
      </c>
      <c r="BG96" s="287" t="e">
        <f t="shared" si="76"/>
        <v>#N/A</v>
      </c>
      <c r="BH96" s="287"/>
      <c r="BI96" s="287"/>
    </row>
    <row r="97" spans="1:61" s="17" customFormat="1">
      <c r="A97" s="89" t="e">
        <f>Tri_Incurred_CCounts_Attror!A88</f>
        <v>#N/A</v>
      </c>
      <c r="B97" s="89" t="e">
        <f t="shared" si="59"/>
        <v>#N/A</v>
      </c>
      <c r="C97" s="208" t="e">
        <f>INDEX(Tri_Incurred_CCounts_Attror!$B88:$CC88,1,MATCH(B97,$A$21:$A$100)-$P97)</f>
        <v>#N/A</v>
      </c>
      <c r="D97" s="208" t="e">
        <f>INDEX(Tri_Incurred_CCounts_Attror!$B88:$CC88,1,Tot_Acc_Per-$P97)</f>
        <v>#VALUE!</v>
      </c>
      <c r="E97" s="87" t="e">
        <f t="shared" si="60"/>
        <v>#VALUE!</v>
      </c>
      <c r="F97" s="87" t="e">
        <f>IF(AI97-FSR_M&gt;0,VLOOKUP((MATCH(LastFSR,$A$21:$A$100,1)-MATCH(A97,$A$21:$A$100,1))*3+3,$AI$21:$AU$100,5+MATCH(FSR_M,AN$16:$AU$16),0),VLOOKUP(3,$AI$21:$AU$100,5+MATCH((MATCH($D$16,$A$21:$A$100,1)-MATCH($A97,$A$21:$A$100,1))*3,$AN$16:$AU$16,1),0))*M97</f>
        <v>#N/A</v>
      </c>
      <c r="G97" s="87" t="e">
        <f t="shared" si="61"/>
        <v>#VALUE!</v>
      </c>
      <c r="H97" s="88"/>
      <c r="J97" s="89" t="e">
        <f t="shared" si="62"/>
        <v>#N/A</v>
      </c>
      <c r="K97" s="87" t="e">
        <f t="shared" si="63"/>
        <v>#VALUE!</v>
      </c>
      <c r="L97" s="87" t="str">
        <f t="shared" si="64"/>
        <v/>
      </c>
      <c r="M97" s="279" t="e">
        <f t="shared" si="65"/>
        <v>#N/A</v>
      </c>
      <c r="N97" s="87" t="e">
        <f t="shared" si="66"/>
        <v>#VALUE!</v>
      </c>
      <c r="O97" s="88" t="e">
        <f t="shared" si="67"/>
        <v>#VALUE!</v>
      </c>
      <c r="P97" s="172">
        <f t="shared" si="48"/>
        <v>76</v>
      </c>
      <c r="R97" s="60"/>
      <c r="S97" s="20"/>
      <c r="T97" s="20"/>
      <c r="U97" s="20"/>
      <c r="V97" s="20"/>
      <c r="W97" s="20"/>
      <c r="X97" s="20"/>
      <c r="Y97" s="20"/>
      <c r="Z97" s="20"/>
      <c r="AA97" s="61"/>
      <c r="AI97" s="89">
        <f t="shared" si="77"/>
        <v>-42</v>
      </c>
      <c r="AJ97" s="121" t="e">
        <f>VLOOKUP(AI97,'User Entries'!$A$78:$E$157,5,0)</f>
        <v>#N/A</v>
      </c>
      <c r="AK97" s="88" t="e">
        <f t="shared" si="70"/>
        <v>#N/A</v>
      </c>
      <c r="AL97" s="121" t="e">
        <f t="shared" si="78"/>
        <v>#N/A</v>
      </c>
      <c r="AN97" s="163" t="e">
        <f t="shared" si="79"/>
        <v>#N/A</v>
      </c>
      <c r="AO97" s="163" t="e">
        <f t="shared" si="80"/>
        <v>#N/A</v>
      </c>
      <c r="AP97" s="163" t="e">
        <f t="shared" si="81"/>
        <v>#N/A</v>
      </c>
      <c r="AQ97" s="163" t="e">
        <f t="shared" si="58"/>
        <v>#N/A</v>
      </c>
      <c r="AR97" s="163" t="e">
        <f t="shared" si="82"/>
        <v>#N/A</v>
      </c>
      <c r="AS97" s="163" t="e">
        <f t="shared" si="83"/>
        <v>#N/A</v>
      </c>
      <c r="AT97" s="163" t="e">
        <f t="shared" si="84"/>
        <v>#N/A</v>
      </c>
      <c r="AU97" s="163" t="e">
        <f t="shared" si="85"/>
        <v>#N/A</v>
      </c>
      <c r="AX97" s="89" t="str">
        <f t="shared" si="71"/>
        <v/>
      </c>
      <c r="AY97" s="286" t="e">
        <f t="shared" si="72"/>
        <v>#N/A</v>
      </c>
      <c r="AZ97" s="287" t="e">
        <f t="shared" si="73"/>
        <v>#N/A</v>
      </c>
      <c r="BA97" s="287">
        <v>1</v>
      </c>
      <c r="BB97" s="287"/>
      <c r="BC97" s="287"/>
      <c r="BD97" s="284"/>
      <c r="BE97" s="287" t="e">
        <f t="shared" si="74"/>
        <v>#N/A</v>
      </c>
      <c r="BF97" s="287" t="e">
        <f t="shared" si="75"/>
        <v>#VALUE!</v>
      </c>
      <c r="BG97" s="287" t="e">
        <f t="shared" si="76"/>
        <v>#N/A</v>
      </c>
      <c r="BH97" s="287"/>
      <c r="BI97" s="287"/>
    </row>
    <row r="98" spans="1:61" s="17" customFormat="1">
      <c r="A98" s="89" t="e">
        <f>Tri_Incurred_CCounts_Attror!A89</f>
        <v>#N/A</v>
      </c>
      <c r="B98" s="89" t="e">
        <f t="shared" si="59"/>
        <v>#N/A</v>
      </c>
      <c r="C98" s="208" t="e">
        <f>INDEX(Tri_Incurred_CCounts_Attror!$B89:$CC89,1,MATCH(B98,$A$21:$A$100)-$P98)</f>
        <v>#N/A</v>
      </c>
      <c r="D98" s="208" t="e">
        <f>INDEX(Tri_Incurred_CCounts_Attror!$B89:$CC89,1,Tot_Acc_Per-$P98)</f>
        <v>#VALUE!</v>
      </c>
      <c r="E98" s="87" t="e">
        <f t="shared" si="60"/>
        <v>#VALUE!</v>
      </c>
      <c r="F98" s="87" t="e">
        <f>IF(AI98-FSR_M&gt;0,VLOOKUP((MATCH(LastFSR,$A$21:$A$100,1)-MATCH(A98,$A$21:$A$100,1))*3+3,$AI$21:$AU$100,5+MATCH(FSR_M,AN$16:$AU$16),0),VLOOKUP(3,$AI$21:$AU$100,5+MATCH((MATCH($D$16,$A$21:$A$100,1)-MATCH($A98,$A$21:$A$100,1))*3,$AN$16:$AU$16,1),0))*M98</f>
        <v>#N/A</v>
      </c>
      <c r="G98" s="87" t="e">
        <f t="shared" si="61"/>
        <v>#VALUE!</v>
      </c>
      <c r="H98" s="88"/>
      <c r="J98" s="89" t="e">
        <f t="shared" si="62"/>
        <v>#N/A</v>
      </c>
      <c r="K98" s="87" t="e">
        <f t="shared" si="63"/>
        <v>#VALUE!</v>
      </c>
      <c r="L98" s="87" t="str">
        <f t="shared" si="64"/>
        <v/>
      </c>
      <c r="M98" s="279" t="e">
        <f t="shared" si="65"/>
        <v>#N/A</v>
      </c>
      <c r="N98" s="87" t="e">
        <f t="shared" si="66"/>
        <v>#VALUE!</v>
      </c>
      <c r="O98" s="88" t="e">
        <f t="shared" si="67"/>
        <v>#VALUE!</v>
      </c>
      <c r="P98" s="172">
        <f t="shared" si="48"/>
        <v>77</v>
      </c>
      <c r="R98" s="60"/>
      <c r="S98" s="20"/>
      <c r="T98" s="20"/>
      <c r="U98" s="20"/>
      <c r="V98" s="20"/>
      <c r="W98" s="20"/>
      <c r="X98" s="20"/>
      <c r="Y98" s="20"/>
      <c r="Z98" s="20"/>
      <c r="AA98" s="61"/>
      <c r="AI98" s="89">
        <f t="shared" si="77"/>
        <v>-45</v>
      </c>
      <c r="AJ98" s="121" t="e">
        <f>VLOOKUP(AI98,'User Entries'!$A$78:$E$157,5,0)</f>
        <v>#N/A</v>
      </c>
      <c r="AK98" s="88" t="e">
        <f t="shared" si="70"/>
        <v>#N/A</v>
      </c>
      <c r="AL98" s="121" t="e">
        <f t="shared" si="78"/>
        <v>#N/A</v>
      </c>
      <c r="AN98" s="163" t="e">
        <f t="shared" si="79"/>
        <v>#N/A</v>
      </c>
      <c r="AO98" s="163" t="e">
        <f t="shared" si="80"/>
        <v>#N/A</v>
      </c>
      <c r="AP98" s="163" t="e">
        <f t="shared" si="81"/>
        <v>#N/A</v>
      </c>
      <c r="AQ98" s="163" t="e">
        <f t="shared" si="58"/>
        <v>#N/A</v>
      </c>
      <c r="AR98" s="163" t="e">
        <f t="shared" si="82"/>
        <v>#N/A</v>
      </c>
      <c r="AS98" s="163" t="e">
        <f t="shared" si="83"/>
        <v>#N/A</v>
      </c>
      <c r="AT98" s="163" t="e">
        <f t="shared" si="84"/>
        <v>#N/A</v>
      </c>
      <c r="AU98" s="163" t="e">
        <f t="shared" si="85"/>
        <v>#N/A</v>
      </c>
      <c r="AX98" s="89" t="str">
        <f t="shared" si="71"/>
        <v/>
      </c>
      <c r="AY98" s="286" t="e">
        <f t="shared" si="72"/>
        <v>#N/A</v>
      </c>
      <c r="AZ98" s="287" t="e">
        <f t="shared" si="73"/>
        <v>#N/A</v>
      </c>
      <c r="BA98" s="287">
        <v>1</v>
      </c>
      <c r="BB98" s="287"/>
      <c r="BC98" s="287"/>
      <c r="BD98" s="284"/>
      <c r="BE98" s="287" t="e">
        <f t="shared" si="74"/>
        <v>#N/A</v>
      </c>
      <c r="BF98" s="287" t="e">
        <f t="shared" si="75"/>
        <v>#VALUE!</v>
      </c>
      <c r="BG98" s="287" t="e">
        <f t="shared" si="76"/>
        <v>#N/A</v>
      </c>
      <c r="BH98" s="287"/>
      <c r="BI98" s="287"/>
    </row>
    <row r="99" spans="1:61" s="17" customFormat="1">
      <c r="A99" s="89" t="e">
        <f>Tri_Incurred_CCounts_Attror!A90</f>
        <v>#N/A</v>
      </c>
      <c r="B99" s="89" t="e">
        <f t="shared" si="59"/>
        <v>#N/A</v>
      </c>
      <c r="C99" s="208" t="e">
        <f>INDEX(Tri_Incurred_CCounts_Attror!$B90:$CC90,1,MATCH(B99,$A$21:$A$100)-$P99)</f>
        <v>#N/A</v>
      </c>
      <c r="D99" s="208" t="e">
        <f>INDEX(Tri_Incurred_CCounts_Attror!$B90:$CC90,1,Tot_Acc_Per-$P99)</f>
        <v>#VALUE!</v>
      </c>
      <c r="E99" s="87" t="e">
        <f t="shared" si="60"/>
        <v>#VALUE!</v>
      </c>
      <c r="F99" s="87" t="e">
        <f>IF(AI99-FSR_M&gt;0,VLOOKUP((MATCH(LastFSR,$A$21:$A$100,1)-MATCH(A99,$A$21:$A$100,1))*3+3,$AI$21:$AU$100,5+MATCH(FSR_M,AN$16:$AU$16),0),VLOOKUP(3,$AI$21:$AU$100,5+MATCH((MATCH($D$16,$A$21:$A$100,1)-MATCH($A99,$A$21:$A$100,1))*3,$AN$16:$AU$16,1),0))*M99</f>
        <v>#N/A</v>
      </c>
      <c r="G99" s="87" t="e">
        <f t="shared" si="61"/>
        <v>#VALUE!</v>
      </c>
      <c r="H99" s="88"/>
      <c r="J99" s="89" t="e">
        <f t="shared" si="62"/>
        <v>#N/A</v>
      </c>
      <c r="K99" s="87" t="e">
        <f t="shared" si="63"/>
        <v>#VALUE!</v>
      </c>
      <c r="L99" s="87" t="str">
        <f t="shared" si="64"/>
        <v/>
      </c>
      <c r="M99" s="279" t="e">
        <f t="shared" si="65"/>
        <v>#N/A</v>
      </c>
      <c r="N99" s="87" t="e">
        <f t="shared" si="66"/>
        <v>#VALUE!</v>
      </c>
      <c r="O99" s="88" t="e">
        <f t="shared" si="67"/>
        <v>#VALUE!</v>
      </c>
      <c r="P99" s="172">
        <f t="shared" si="48"/>
        <v>78</v>
      </c>
      <c r="R99" s="60"/>
      <c r="S99" s="20"/>
      <c r="T99" s="20"/>
      <c r="U99" s="20"/>
      <c r="V99" s="20"/>
      <c r="W99" s="20"/>
      <c r="X99" s="20"/>
      <c r="Y99" s="20"/>
      <c r="Z99" s="20"/>
      <c r="AA99" s="61"/>
      <c r="AI99" s="89">
        <f t="shared" si="77"/>
        <v>-48</v>
      </c>
      <c r="AJ99" s="121" t="e">
        <f>VLOOKUP(AI99,'User Entries'!$A$78:$E$157,5,0)</f>
        <v>#N/A</v>
      </c>
      <c r="AK99" s="88" t="e">
        <f t="shared" si="70"/>
        <v>#N/A</v>
      </c>
      <c r="AL99" s="121" t="e">
        <f t="shared" si="78"/>
        <v>#N/A</v>
      </c>
      <c r="AN99" s="163" t="e">
        <f t="shared" si="79"/>
        <v>#N/A</v>
      </c>
      <c r="AO99" s="163" t="e">
        <f t="shared" si="80"/>
        <v>#N/A</v>
      </c>
      <c r="AP99" s="163" t="e">
        <f t="shared" si="81"/>
        <v>#N/A</v>
      </c>
      <c r="AQ99" s="163" t="e">
        <f t="shared" si="58"/>
        <v>#N/A</v>
      </c>
      <c r="AR99" s="163" t="e">
        <f t="shared" si="82"/>
        <v>#N/A</v>
      </c>
      <c r="AS99" s="163" t="e">
        <f t="shared" si="83"/>
        <v>#N/A</v>
      </c>
      <c r="AT99" s="163" t="e">
        <f t="shared" si="84"/>
        <v>#N/A</v>
      </c>
      <c r="AU99" s="163" t="e">
        <f t="shared" si="85"/>
        <v>#N/A</v>
      </c>
      <c r="AX99" s="89" t="str">
        <f t="shared" si="71"/>
        <v/>
      </c>
      <c r="AY99" s="286" t="e">
        <f t="shared" si="72"/>
        <v>#N/A</v>
      </c>
      <c r="AZ99" s="287" t="e">
        <f t="shared" si="73"/>
        <v>#N/A</v>
      </c>
      <c r="BA99" s="287">
        <v>1</v>
      </c>
      <c r="BB99" s="287"/>
      <c r="BC99" s="287"/>
      <c r="BD99" s="284"/>
      <c r="BE99" s="287" t="e">
        <f t="shared" si="74"/>
        <v>#N/A</v>
      </c>
      <c r="BF99" s="287" t="e">
        <f t="shared" si="75"/>
        <v>#VALUE!</v>
      </c>
      <c r="BG99" s="287" t="e">
        <f t="shared" si="76"/>
        <v>#N/A</v>
      </c>
      <c r="BH99" s="287"/>
      <c r="BI99" s="287"/>
    </row>
    <row r="100" spans="1:61" s="17" customFormat="1">
      <c r="A100" s="89" t="e">
        <f>Tri_Incurred_CCounts_Attror!A91</f>
        <v>#N/A</v>
      </c>
      <c r="B100" s="89" t="e">
        <f t="shared" si="59"/>
        <v>#N/A</v>
      </c>
      <c r="C100" s="208" t="e">
        <f>INDEX(Tri_Incurred_CCounts_Attror!$B91:$CC91,1,MATCH(B100,$A$21:$A$100)-$P100)</f>
        <v>#N/A</v>
      </c>
      <c r="D100" s="208" t="e">
        <f>INDEX(Tri_Incurred_CCounts_Attror!$B91:$CC91,1,Tot_Acc_Per-$P100)</f>
        <v>#VALUE!</v>
      </c>
      <c r="E100" s="87" t="e">
        <f t="shared" si="60"/>
        <v>#VALUE!</v>
      </c>
      <c r="F100" s="87" t="e">
        <f>IF(AI100-FSR_M&gt;0,VLOOKUP((MATCH(LastFSR,$A$21:$A$100,1)-MATCH(A100,$A$21:$A$100,1))*3+3,$AI$21:$AU$100,5+MATCH(FSR_M,AN$16:$AU$16),0),VLOOKUP(3,$AI$21:$AU$100,5+MATCH((MATCH($D$16,$A$21:$A$100,1)-MATCH($A100,$A$21:$A$100,1))*3,$AN$16:$AU$16,1),0))*M100</f>
        <v>#N/A</v>
      </c>
      <c r="G100" s="87" t="e">
        <f t="shared" si="61"/>
        <v>#VALUE!</v>
      </c>
      <c r="H100" s="88"/>
      <c r="J100" s="89" t="e">
        <f t="shared" si="62"/>
        <v>#N/A</v>
      </c>
      <c r="K100" s="87" t="e">
        <f t="shared" si="63"/>
        <v>#VALUE!</v>
      </c>
      <c r="L100" s="87" t="str">
        <f t="shared" si="64"/>
        <v/>
      </c>
      <c r="M100" s="279" t="e">
        <f t="shared" si="65"/>
        <v>#N/A</v>
      </c>
      <c r="N100" s="87" t="e">
        <f t="shared" si="66"/>
        <v>#VALUE!</v>
      </c>
      <c r="O100" s="88" t="e">
        <f t="shared" si="67"/>
        <v>#VALUE!</v>
      </c>
      <c r="P100" s="172">
        <f t="shared" si="48"/>
        <v>79</v>
      </c>
      <c r="R100" s="60"/>
      <c r="S100" s="20"/>
      <c r="T100" s="20"/>
      <c r="U100" s="20"/>
      <c r="V100" s="20"/>
      <c r="W100" s="20"/>
      <c r="X100" s="20"/>
      <c r="Y100" s="20"/>
      <c r="Z100" s="20"/>
      <c r="AA100" s="61"/>
      <c r="AI100" s="89">
        <f t="shared" si="77"/>
        <v>-51</v>
      </c>
      <c r="AJ100" s="121" t="e">
        <f>VLOOKUP(AI100,'User Entries'!$A$78:$E$157,5,0)</f>
        <v>#N/A</v>
      </c>
      <c r="AK100" s="88" t="e">
        <f t="shared" si="70"/>
        <v>#N/A</v>
      </c>
      <c r="AL100" s="121" t="e">
        <f t="shared" si="78"/>
        <v>#N/A</v>
      </c>
      <c r="AN100" s="163" t="e">
        <f t="shared" si="79"/>
        <v>#N/A</v>
      </c>
      <c r="AO100" s="163" t="e">
        <f t="shared" si="80"/>
        <v>#N/A</v>
      </c>
      <c r="AP100" s="163" t="e">
        <f t="shared" si="81"/>
        <v>#N/A</v>
      </c>
      <c r="AQ100" s="163" t="e">
        <f t="shared" si="58"/>
        <v>#N/A</v>
      </c>
      <c r="AR100" s="163" t="e">
        <f t="shared" si="82"/>
        <v>#N/A</v>
      </c>
      <c r="AS100" s="163" t="e">
        <f t="shared" si="83"/>
        <v>#N/A</v>
      </c>
      <c r="AT100" s="163" t="e">
        <f t="shared" si="84"/>
        <v>#N/A</v>
      </c>
      <c r="AU100" s="163" t="e">
        <f t="shared" si="85"/>
        <v>#N/A</v>
      </c>
      <c r="AX100" s="89" t="str">
        <f t="shared" si="71"/>
        <v/>
      </c>
      <c r="AY100" s="286" t="e">
        <f t="shared" si="72"/>
        <v>#N/A</v>
      </c>
      <c r="AZ100" s="287" t="e">
        <f t="shared" si="73"/>
        <v>#N/A</v>
      </c>
      <c r="BA100" s="287">
        <v>1</v>
      </c>
      <c r="BB100" s="287"/>
      <c r="BC100" s="287"/>
      <c r="BD100" s="284"/>
      <c r="BE100" s="287" t="e">
        <f t="shared" si="74"/>
        <v>#N/A</v>
      </c>
      <c r="BF100" s="287" t="e">
        <f t="shared" si="75"/>
        <v>#VALUE!</v>
      </c>
      <c r="BG100" s="287" t="e">
        <f t="shared" si="76"/>
        <v>#N/A</v>
      </c>
      <c r="BH100" s="287"/>
      <c r="BI100" s="287"/>
    </row>
    <row r="101" spans="1:61">
      <c r="A101" s="89" t="e">
        <f>Tri_Incurred_CCounts_Attror!A92</f>
        <v>#N/A</v>
      </c>
      <c r="B101" s="89" t="e">
        <f t="shared" si="59"/>
        <v>#N/A</v>
      </c>
      <c r="C101" s="208" t="e">
        <f>INDEX(Tri_Incurred_CCounts_Attror!$B92:$CC92,1,MATCH(B101,$A$21:$A$100)-$P101)</f>
        <v>#N/A</v>
      </c>
      <c r="D101" s="208" t="e">
        <f>INDEX(Tri_Incurred_CCounts_Attror!$B92:$CC92,1,Tot_Acc_Per-$P101)</f>
        <v>#VALUE!</v>
      </c>
      <c r="E101" s="87" t="e">
        <f t="shared" si="60"/>
        <v>#VALUE!</v>
      </c>
      <c r="F101" s="87" t="e">
        <f>IF(AI101-FSR_M&gt;0,VLOOKUP((MATCH(LastFSR,$A$21:$A$100,1)-MATCH(A101,$A$21:$A$100,1))*3+3,$AI$21:$AU$100,5+MATCH(FSR_M,AN$16:$AU$16),0),VLOOKUP(3,$AI$21:$AU$100,5+MATCH((MATCH($D$16,$A$21:$A$100,1)-MATCH($A101,$A$21:$A$100,1))*3,$AN$16:$AU$16,1),0))*M101</f>
        <v>#N/A</v>
      </c>
      <c r="G101" s="87" t="e">
        <f t="shared" si="61"/>
        <v>#VALUE!</v>
      </c>
      <c r="H101" s="88"/>
      <c r="J101" s="89" t="e">
        <f t="shared" si="62"/>
        <v>#N/A</v>
      </c>
      <c r="K101" s="87" t="e">
        <f t="shared" si="63"/>
        <v>#VALUE!</v>
      </c>
      <c r="L101" s="87" t="str">
        <f t="shared" si="64"/>
        <v/>
      </c>
      <c r="M101" s="279" t="e">
        <f t="shared" si="65"/>
        <v>#N/A</v>
      </c>
      <c r="N101" s="87" t="e">
        <f t="shared" si="66"/>
        <v>#VALUE!</v>
      </c>
      <c r="O101" s="88" t="e">
        <f t="shared" si="67"/>
        <v>#VALUE!</v>
      </c>
      <c r="P101" s="172">
        <f t="shared" si="48"/>
        <v>80</v>
      </c>
      <c r="R101" s="60"/>
      <c r="S101" s="20"/>
      <c r="T101" s="20"/>
      <c r="U101" s="20"/>
      <c r="V101" s="20"/>
      <c r="W101" s="20"/>
      <c r="X101" s="20"/>
      <c r="Y101" s="20"/>
      <c r="Z101" s="20"/>
      <c r="AA101" s="61"/>
      <c r="AX101" s="285"/>
      <c r="AY101" s="284"/>
      <c r="AZ101" s="284"/>
      <c r="BA101" s="284"/>
      <c r="BB101" s="284"/>
      <c r="BC101" s="284"/>
      <c r="BD101" s="284"/>
      <c r="BE101" s="284"/>
      <c r="BF101" s="284"/>
      <c r="BG101" s="284"/>
      <c r="BH101" s="284"/>
      <c r="BI101" s="284"/>
    </row>
    <row r="102" spans="1:61">
      <c r="A102" s="89" t="e">
        <f>Tri_Incurred_CCounts_Attror!A93</f>
        <v>#N/A</v>
      </c>
      <c r="B102" s="89" t="e">
        <f t="shared" si="59"/>
        <v>#N/A</v>
      </c>
      <c r="C102" s="208" t="e">
        <f>INDEX(Tri_Incurred_CCounts_Attror!$B93:$CC93,1,MATCH(B102,$A$21:$A$100)-$P102)</f>
        <v>#N/A</v>
      </c>
      <c r="D102" s="208" t="e">
        <f>INDEX(Tri_Incurred_CCounts_Attror!$B93:$CC93,1,Tot_Acc_Per-$P102)</f>
        <v>#VALUE!</v>
      </c>
      <c r="E102" s="87" t="e">
        <f t="shared" si="60"/>
        <v>#VALUE!</v>
      </c>
      <c r="F102" s="87" t="e">
        <f>IF(AI102-FSR_M&gt;0,VLOOKUP((MATCH(LastFSR,$A$21:$A$100,1)-MATCH(A102,$A$21:$A$100,1))*3+3,$AI$21:$AU$100,5+MATCH(FSR_M,AN$16:$AU$16),0),VLOOKUP(3,$AI$21:$AU$100,5+MATCH((MATCH($D$16,$A$21:$A$100,1)-MATCH($A102,$A$21:$A$100,1))*3,$AN$16:$AU$16,1),0))*M102</f>
        <v>#N/A</v>
      </c>
      <c r="G102" s="87" t="e">
        <f t="shared" si="61"/>
        <v>#VALUE!</v>
      </c>
      <c r="H102" s="88"/>
      <c r="J102" s="89" t="e">
        <f t="shared" si="62"/>
        <v>#N/A</v>
      </c>
      <c r="K102" s="87" t="e">
        <f t="shared" si="63"/>
        <v>#VALUE!</v>
      </c>
      <c r="L102" s="87" t="str">
        <f t="shared" si="64"/>
        <v/>
      </c>
      <c r="M102" s="279" t="e">
        <f t="shared" si="65"/>
        <v>#N/A</v>
      </c>
      <c r="N102" s="87" t="e">
        <f t="shared" si="66"/>
        <v>#VALUE!</v>
      </c>
      <c r="O102" s="88" t="e">
        <f t="shared" si="67"/>
        <v>#VALUE!</v>
      </c>
      <c r="P102" s="172">
        <f t="shared" si="48"/>
        <v>81</v>
      </c>
      <c r="R102" s="60"/>
      <c r="S102" s="20"/>
      <c r="T102" s="20"/>
      <c r="U102" s="20"/>
      <c r="V102" s="20"/>
      <c r="W102" s="20"/>
      <c r="X102" s="20"/>
      <c r="Y102" s="20"/>
      <c r="Z102" s="20"/>
      <c r="AA102" s="61"/>
      <c r="AX102" s="285"/>
      <c r="AY102" s="284"/>
      <c r="AZ102" s="284"/>
      <c r="BA102" s="284"/>
      <c r="BB102" s="284"/>
      <c r="BC102" s="284"/>
      <c r="BD102" s="284"/>
      <c r="BE102" s="284"/>
      <c r="BF102" s="284"/>
      <c r="BG102" s="284"/>
      <c r="BH102" s="284"/>
      <c r="BI102" s="284"/>
    </row>
    <row r="103" spans="1:61">
      <c r="A103" s="89" t="e">
        <f>Tri_Incurred_CCounts_Attror!A94</f>
        <v>#N/A</v>
      </c>
      <c r="B103" s="89" t="e">
        <f t="shared" si="59"/>
        <v>#N/A</v>
      </c>
      <c r="C103" s="208" t="e">
        <f>INDEX(Tri_Incurred_CCounts_Attror!$B94:$CC94,1,MATCH(B103,$A$21:$A$100)-$P103)</f>
        <v>#N/A</v>
      </c>
      <c r="D103" s="208" t="e">
        <f>INDEX(Tri_Incurred_CCounts_Attror!$B94:$CC94,1,Tot_Acc_Per-$P103)</f>
        <v>#VALUE!</v>
      </c>
      <c r="E103" s="87" t="e">
        <f t="shared" si="60"/>
        <v>#VALUE!</v>
      </c>
      <c r="F103" s="87" t="e">
        <f>IF(AI103-FSR_M&gt;0,VLOOKUP((MATCH(LastFSR,$A$21:$A$100,1)-MATCH(A103,$A$21:$A$100,1))*3+3,$AI$21:$AU$100,5+MATCH(FSR_M,AN$16:$AU$16),0),VLOOKUP(3,$AI$21:$AU$100,5+MATCH((MATCH($D$16,$A$21:$A$100,1)-MATCH($A103,$A$21:$A$100,1))*3,$AN$16:$AU$16,1),0))*M103</f>
        <v>#N/A</v>
      </c>
      <c r="G103" s="87" t="e">
        <f t="shared" si="61"/>
        <v>#VALUE!</v>
      </c>
      <c r="H103" s="88"/>
      <c r="J103" s="89" t="e">
        <f t="shared" si="62"/>
        <v>#N/A</v>
      </c>
      <c r="K103" s="87" t="e">
        <f t="shared" si="63"/>
        <v>#VALUE!</v>
      </c>
      <c r="L103" s="87" t="str">
        <f t="shared" si="64"/>
        <v/>
      </c>
      <c r="M103" s="279" t="e">
        <f t="shared" si="65"/>
        <v>#N/A</v>
      </c>
      <c r="N103" s="87" t="e">
        <f t="shared" si="66"/>
        <v>#VALUE!</v>
      </c>
      <c r="O103" s="88" t="e">
        <f t="shared" si="67"/>
        <v>#VALUE!</v>
      </c>
      <c r="P103" s="172">
        <f t="shared" si="48"/>
        <v>82</v>
      </c>
      <c r="R103" s="60"/>
      <c r="S103" s="20"/>
      <c r="T103" s="20"/>
      <c r="U103" s="20"/>
      <c r="V103" s="20"/>
      <c r="W103" s="20"/>
      <c r="X103" s="20"/>
      <c r="Y103" s="20"/>
      <c r="Z103" s="20"/>
      <c r="AA103" s="61"/>
      <c r="AX103" s="285"/>
      <c r="AY103" s="284"/>
      <c r="AZ103" s="284"/>
      <c r="BA103" s="284"/>
      <c r="BB103" s="284"/>
      <c r="BC103" s="284"/>
      <c r="BD103" s="284"/>
      <c r="BE103" s="284"/>
      <c r="BF103" s="284"/>
      <c r="BG103" s="284"/>
      <c r="BH103" s="284"/>
      <c r="BI103" s="284"/>
    </row>
    <row r="104" spans="1:61">
      <c r="A104" s="89" t="e">
        <f>Tri_Incurred_CCounts_Attror!A95</f>
        <v>#N/A</v>
      </c>
      <c r="B104" s="89" t="e">
        <f t="shared" si="59"/>
        <v>#N/A</v>
      </c>
      <c r="C104" s="208" t="e">
        <f>INDEX(Tri_Incurred_CCounts_Attror!$B95:$CC95,1,MATCH(B104,$A$21:$A$100)-$P104)</f>
        <v>#N/A</v>
      </c>
      <c r="D104" s="208" t="e">
        <f>INDEX(Tri_Incurred_CCounts_Attror!$B95:$CC95,1,Tot_Acc_Per-$P104)</f>
        <v>#VALUE!</v>
      </c>
      <c r="E104" s="87" t="e">
        <f t="shared" si="60"/>
        <v>#VALUE!</v>
      </c>
      <c r="F104" s="87" t="e">
        <f>IF(AI104-FSR_M&gt;0,VLOOKUP((MATCH(LastFSR,$A$21:$A$100,1)-MATCH(A104,$A$21:$A$100,1))*3+3,$AI$21:$AU$100,5+MATCH(FSR_M,AN$16:$AU$16),0),VLOOKUP(3,$AI$21:$AU$100,5+MATCH((MATCH($D$16,$A$21:$A$100,1)-MATCH($A104,$A$21:$A$100,1))*3,$AN$16:$AU$16,1),0))*M104</f>
        <v>#N/A</v>
      </c>
      <c r="G104" s="87" t="e">
        <f t="shared" si="61"/>
        <v>#VALUE!</v>
      </c>
      <c r="H104" s="88"/>
      <c r="J104" s="89" t="e">
        <f t="shared" si="62"/>
        <v>#N/A</v>
      </c>
      <c r="K104" s="87" t="e">
        <f t="shared" si="63"/>
        <v>#VALUE!</v>
      </c>
      <c r="L104" s="87" t="str">
        <f t="shared" si="64"/>
        <v/>
      </c>
      <c r="M104" s="279" t="e">
        <f t="shared" si="65"/>
        <v>#N/A</v>
      </c>
      <c r="N104" s="87" t="e">
        <f t="shared" si="66"/>
        <v>#VALUE!</v>
      </c>
      <c r="O104" s="88" t="e">
        <f t="shared" si="67"/>
        <v>#VALUE!</v>
      </c>
      <c r="P104" s="172">
        <f t="shared" si="48"/>
        <v>83</v>
      </c>
      <c r="R104" s="60"/>
      <c r="S104" s="20"/>
      <c r="T104" s="20"/>
      <c r="U104" s="20"/>
      <c r="V104" s="20"/>
      <c r="W104" s="20"/>
      <c r="X104" s="20"/>
      <c r="Y104" s="20"/>
      <c r="Z104" s="20"/>
      <c r="AA104" s="61"/>
      <c r="AX104" s="285"/>
      <c r="AY104" s="284"/>
      <c r="AZ104" s="284"/>
      <c r="BA104" s="284"/>
      <c r="BB104" s="284"/>
      <c r="BC104" s="284"/>
      <c r="BD104" s="284"/>
      <c r="BE104" s="284"/>
      <c r="BF104" s="284"/>
      <c r="BG104" s="284"/>
      <c r="BH104" s="284"/>
      <c r="BI104" s="284"/>
    </row>
    <row r="105" spans="1:61">
      <c r="A105" s="89" t="e">
        <f>Tri_Incurred_CCounts_Attror!A96</f>
        <v>#N/A</v>
      </c>
      <c r="B105" s="89" t="e">
        <f t="shared" si="59"/>
        <v>#N/A</v>
      </c>
      <c r="C105" s="208" t="e">
        <f>INDEX(Tri_Incurred_CCounts_Attror!$B96:$CC96,1,MATCH(B105,$A$21:$A$100)-$P105)</f>
        <v>#N/A</v>
      </c>
      <c r="D105" s="208" t="e">
        <f>INDEX(Tri_Incurred_CCounts_Attror!$B96:$CC96,1,Tot_Acc_Per-$P105)</f>
        <v>#VALUE!</v>
      </c>
      <c r="E105" s="87" t="e">
        <f t="shared" si="60"/>
        <v>#VALUE!</v>
      </c>
      <c r="F105" s="87" t="e">
        <f>IF(AI105-FSR_M&gt;0,VLOOKUP((MATCH(LastFSR,$A$21:$A$100,1)-MATCH(A105,$A$21:$A$100,1))*3+3,$AI$21:$AU$100,5+MATCH(FSR_M,AN$16:$AU$16),0),VLOOKUP(3,$AI$21:$AU$100,5+MATCH((MATCH($D$16,$A$21:$A$100,1)-MATCH($A105,$A$21:$A$100,1))*3,$AN$16:$AU$16,1),0))*M105</f>
        <v>#N/A</v>
      </c>
      <c r="G105" s="87" t="e">
        <f t="shared" si="61"/>
        <v>#VALUE!</v>
      </c>
      <c r="H105" s="88"/>
      <c r="J105" s="89" t="e">
        <f t="shared" si="62"/>
        <v>#N/A</v>
      </c>
      <c r="K105" s="87" t="e">
        <f t="shared" si="63"/>
        <v>#VALUE!</v>
      </c>
      <c r="L105" s="87" t="str">
        <f t="shared" si="64"/>
        <v/>
      </c>
      <c r="M105" s="279" t="e">
        <f t="shared" si="65"/>
        <v>#N/A</v>
      </c>
      <c r="N105" s="87" t="e">
        <f t="shared" si="66"/>
        <v>#VALUE!</v>
      </c>
      <c r="O105" s="88" t="e">
        <f t="shared" si="67"/>
        <v>#VALUE!</v>
      </c>
      <c r="P105" s="172">
        <f t="shared" si="48"/>
        <v>84</v>
      </c>
      <c r="R105" s="60"/>
      <c r="S105" s="20"/>
      <c r="T105" s="20"/>
      <c r="U105" s="20"/>
      <c r="V105" s="20"/>
      <c r="W105" s="20"/>
      <c r="X105" s="20"/>
      <c r="Y105" s="20"/>
      <c r="Z105" s="20"/>
      <c r="AA105" s="61"/>
      <c r="AX105" s="285"/>
      <c r="AY105" s="284"/>
      <c r="AZ105" s="284"/>
      <c r="BA105" s="284"/>
      <c r="BB105" s="284"/>
      <c r="BC105" s="284"/>
      <c r="BD105" s="284"/>
      <c r="BE105" s="284"/>
      <c r="BF105" s="284"/>
      <c r="BG105" s="284"/>
      <c r="BH105" s="284"/>
      <c r="BI105" s="284"/>
    </row>
    <row r="106" spans="1:61">
      <c r="A106" s="89" t="e">
        <f>Tri_Incurred_CCounts_Attror!A97</f>
        <v>#N/A</v>
      </c>
      <c r="B106" s="89" t="e">
        <f t="shared" si="59"/>
        <v>#N/A</v>
      </c>
      <c r="C106" s="208" t="e">
        <f>INDEX(Tri_Incurred_CCounts_Attror!$B97:$CC97,1,MATCH(B106,$A$21:$A$100)-$P106)</f>
        <v>#N/A</v>
      </c>
      <c r="D106" s="208" t="e">
        <f>INDEX(Tri_Incurred_CCounts_Attror!$B97:$CC97,1,Tot_Acc_Per-$P106)</f>
        <v>#VALUE!</v>
      </c>
      <c r="E106" s="87" t="e">
        <f t="shared" si="60"/>
        <v>#VALUE!</v>
      </c>
      <c r="F106" s="87" t="e">
        <f>IF(AI106-FSR_M&gt;0,VLOOKUP((MATCH(LastFSR,$A$21:$A$100,1)-MATCH(A106,$A$21:$A$100,1))*3+3,$AI$21:$AU$100,5+MATCH(FSR_M,AN$16:$AU$16),0),VLOOKUP(3,$AI$21:$AU$100,5+MATCH((MATCH($D$16,$A$21:$A$100,1)-MATCH($A106,$A$21:$A$100,1))*3,$AN$16:$AU$16,1),0))*M106</f>
        <v>#N/A</v>
      </c>
      <c r="G106" s="87" t="e">
        <f t="shared" si="61"/>
        <v>#VALUE!</v>
      </c>
      <c r="H106" s="88"/>
      <c r="J106" s="89" t="e">
        <f t="shared" si="62"/>
        <v>#N/A</v>
      </c>
      <c r="K106" s="87" t="e">
        <f t="shared" si="63"/>
        <v>#VALUE!</v>
      </c>
      <c r="L106" s="87" t="str">
        <f t="shared" si="64"/>
        <v/>
      </c>
      <c r="M106" s="279" t="e">
        <f t="shared" si="65"/>
        <v>#N/A</v>
      </c>
      <c r="N106" s="87" t="e">
        <f t="shared" si="66"/>
        <v>#VALUE!</v>
      </c>
      <c r="O106" s="88" t="e">
        <f t="shared" si="67"/>
        <v>#VALUE!</v>
      </c>
      <c r="P106" s="172">
        <f t="shared" si="48"/>
        <v>85</v>
      </c>
      <c r="R106" s="60"/>
      <c r="S106" s="20"/>
      <c r="T106" s="20"/>
      <c r="U106" s="20"/>
      <c r="V106" s="20"/>
      <c r="W106" s="20"/>
      <c r="X106" s="20"/>
      <c r="Y106" s="20"/>
      <c r="Z106" s="20"/>
      <c r="AA106" s="61"/>
      <c r="AX106" s="285"/>
      <c r="AY106" s="284"/>
      <c r="AZ106" s="284"/>
      <c r="BA106" s="284"/>
      <c r="BB106" s="284"/>
      <c r="BC106" s="284"/>
      <c r="BD106" s="284"/>
      <c r="BE106" s="284"/>
      <c r="BF106" s="284"/>
      <c r="BG106" s="284"/>
      <c r="BH106" s="284"/>
      <c r="BI106" s="284"/>
    </row>
    <row r="107" spans="1:61">
      <c r="A107" s="89" t="e">
        <f>Tri_Incurred_CCounts_Attror!A98</f>
        <v>#N/A</v>
      </c>
      <c r="B107" s="89" t="e">
        <f t="shared" si="59"/>
        <v>#N/A</v>
      </c>
      <c r="C107" s="208" t="e">
        <f>INDEX(Tri_Incurred_CCounts_Attror!$B98:$CC98,1,MATCH(B107,$A$21:$A$100)-$P107)</f>
        <v>#N/A</v>
      </c>
      <c r="D107" s="208" t="e">
        <f>INDEX(Tri_Incurred_CCounts_Attror!$B98:$CC98,1,Tot_Acc_Per-$P107)</f>
        <v>#VALUE!</v>
      </c>
      <c r="E107" s="87" t="e">
        <f t="shared" si="60"/>
        <v>#VALUE!</v>
      </c>
      <c r="F107" s="87" t="e">
        <f>IF(AI107-FSR_M&gt;0,VLOOKUP((MATCH(LastFSR,$A$21:$A$100,1)-MATCH(A107,$A$21:$A$100,1))*3+3,$AI$21:$AU$100,5+MATCH(FSR_M,AN$16:$AU$16),0),VLOOKUP(3,$AI$21:$AU$100,5+MATCH((MATCH($D$16,$A$21:$A$100,1)-MATCH($A107,$A$21:$A$100,1))*3,$AN$16:$AU$16,1),0))*M107</f>
        <v>#N/A</v>
      </c>
      <c r="G107" s="87" t="e">
        <f t="shared" si="61"/>
        <v>#VALUE!</v>
      </c>
      <c r="H107" s="88"/>
      <c r="J107" s="89" t="e">
        <f t="shared" si="62"/>
        <v>#N/A</v>
      </c>
      <c r="K107" s="87" t="e">
        <f t="shared" si="63"/>
        <v>#VALUE!</v>
      </c>
      <c r="L107" s="87" t="str">
        <f t="shared" si="64"/>
        <v/>
      </c>
      <c r="M107" s="279" t="e">
        <f t="shared" si="65"/>
        <v>#N/A</v>
      </c>
      <c r="N107" s="87" t="e">
        <f t="shared" si="66"/>
        <v>#VALUE!</v>
      </c>
      <c r="O107" s="88" t="e">
        <f t="shared" si="67"/>
        <v>#VALUE!</v>
      </c>
      <c r="P107" s="172">
        <f t="shared" si="48"/>
        <v>86</v>
      </c>
      <c r="R107" s="96"/>
      <c r="S107" s="97"/>
      <c r="T107" s="97"/>
      <c r="U107" s="97"/>
      <c r="V107" s="97"/>
      <c r="W107" s="97"/>
      <c r="X107" s="97"/>
      <c r="Y107" s="97"/>
      <c r="Z107" s="97"/>
      <c r="AA107" s="61"/>
      <c r="AX107" s="285"/>
      <c r="AY107" s="284"/>
      <c r="AZ107" s="284"/>
      <c r="BA107" s="284"/>
      <c r="BB107" s="284"/>
      <c r="BC107" s="284"/>
      <c r="BD107" s="284"/>
      <c r="BE107" s="284"/>
      <c r="BF107" s="284"/>
      <c r="BG107" s="284"/>
      <c r="BH107" s="284"/>
      <c r="BI107" s="284"/>
    </row>
    <row r="108" spans="1:61">
      <c r="A108" s="89" t="e">
        <f>Tri_Incurred_CCounts_Attror!A99</f>
        <v>#N/A</v>
      </c>
      <c r="B108" s="89" t="e">
        <f t="shared" si="59"/>
        <v>#N/A</v>
      </c>
      <c r="C108" s="208" t="e">
        <f>INDEX(Tri_Incurred_CCounts_Attror!$B99:$CC99,1,MATCH(B108,$A$21:$A$100)-$P108)</f>
        <v>#N/A</v>
      </c>
      <c r="D108" s="208" t="e">
        <f>INDEX(Tri_Incurred_CCounts_Attror!$B99:$CC99,1,Tot_Acc_Per-$P108)</f>
        <v>#VALUE!</v>
      </c>
      <c r="E108" s="87" t="e">
        <f t="shared" si="60"/>
        <v>#VALUE!</v>
      </c>
      <c r="F108" s="87" t="e">
        <f>IF(AI108-FSR_M&gt;0,VLOOKUP((MATCH(LastFSR,$A$21:$A$100,1)-MATCH(A108,$A$21:$A$100,1))*3+3,$AI$21:$AU$100,5+MATCH(FSR_M,AN$16:$AU$16),0),VLOOKUP(3,$AI$21:$AU$100,5+MATCH((MATCH($D$16,$A$21:$A$100,1)-MATCH($A108,$A$21:$A$100,1))*3,$AN$16:$AU$16,1),0))*M108</f>
        <v>#N/A</v>
      </c>
      <c r="G108" s="87" t="e">
        <f t="shared" si="61"/>
        <v>#VALUE!</v>
      </c>
      <c r="H108" s="88"/>
      <c r="J108" s="89" t="e">
        <f t="shared" si="62"/>
        <v>#N/A</v>
      </c>
      <c r="K108" s="87" t="e">
        <f t="shared" si="63"/>
        <v>#VALUE!</v>
      </c>
      <c r="L108" s="87" t="str">
        <f t="shared" si="64"/>
        <v/>
      </c>
      <c r="M108" s="279" t="e">
        <f t="shared" si="65"/>
        <v>#N/A</v>
      </c>
      <c r="N108" s="87" t="e">
        <f t="shared" si="66"/>
        <v>#VALUE!</v>
      </c>
      <c r="O108" s="88" t="e">
        <f t="shared" si="67"/>
        <v>#VALUE!</v>
      </c>
      <c r="P108" s="172">
        <f t="shared" si="48"/>
        <v>87</v>
      </c>
      <c r="AX108" s="285"/>
      <c r="AY108" s="284"/>
      <c r="AZ108" s="284"/>
      <c r="BA108" s="284"/>
      <c r="BB108" s="284"/>
      <c r="BC108" s="284"/>
      <c r="BD108" s="284"/>
      <c r="BE108" s="284"/>
      <c r="BF108" s="284"/>
      <c r="BG108" s="284"/>
      <c r="BH108" s="284"/>
      <c r="BI108" s="284"/>
    </row>
    <row r="109" spans="1:61">
      <c r="AX109" s="285"/>
      <c r="AY109" s="284"/>
      <c r="AZ109" s="284"/>
      <c r="BA109" s="284"/>
      <c r="BB109" s="284"/>
      <c r="BC109" s="284"/>
      <c r="BD109" s="284"/>
      <c r="BE109" s="284"/>
      <c r="BF109" s="284"/>
      <c r="BG109" s="284"/>
      <c r="BH109" s="284"/>
      <c r="BI109" s="284"/>
    </row>
    <row r="110" spans="1:61">
      <c r="AX110" s="285"/>
      <c r="AY110" s="284"/>
      <c r="AZ110" s="284"/>
      <c r="BA110" s="284"/>
      <c r="BB110" s="284"/>
      <c r="BC110" s="284"/>
      <c r="BD110" s="284"/>
      <c r="BE110" s="284"/>
      <c r="BF110" s="284"/>
      <c r="BG110" s="284"/>
      <c r="BH110" s="284"/>
      <c r="BI110" s="284"/>
    </row>
    <row r="111" spans="1:61">
      <c r="AX111" s="285"/>
      <c r="AY111" s="284"/>
      <c r="AZ111" s="284"/>
      <c r="BA111" s="284"/>
      <c r="BB111" s="284"/>
      <c r="BC111" s="284"/>
      <c r="BD111" s="284"/>
      <c r="BE111" s="284"/>
      <c r="BF111" s="284"/>
      <c r="BG111" s="284"/>
      <c r="BH111" s="284"/>
      <c r="BI111" s="284"/>
    </row>
    <row r="112" spans="1:61">
      <c r="AX112" s="285"/>
      <c r="AY112" s="284"/>
      <c r="AZ112" s="284"/>
      <c r="BA112" s="284"/>
      <c r="BB112" s="284"/>
      <c r="BC112" s="284"/>
      <c r="BD112" s="284"/>
      <c r="BE112" s="284"/>
      <c r="BF112" s="284"/>
      <c r="BG112" s="284"/>
      <c r="BH112" s="284"/>
      <c r="BI112" s="284"/>
    </row>
    <row r="113" spans="18:61">
      <c r="R113" s="20"/>
      <c r="S113" s="20"/>
      <c r="T113" s="20"/>
      <c r="U113" s="20"/>
      <c r="V113" s="20"/>
      <c r="W113" s="20"/>
      <c r="X113" s="20"/>
      <c r="Y113" s="20"/>
      <c r="Z113" s="20"/>
      <c r="AA113" s="20"/>
      <c r="AX113" s="285"/>
      <c r="AY113" s="284"/>
      <c r="AZ113" s="284"/>
      <c r="BA113" s="284"/>
      <c r="BB113" s="284"/>
      <c r="BC113" s="284"/>
      <c r="BD113" s="284"/>
      <c r="BE113" s="284"/>
      <c r="BF113" s="284"/>
      <c r="BG113" s="284"/>
      <c r="BH113" s="284"/>
      <c r="BI113" s="284"/>
    </row>
    <row r="114" spans="18:61">
      <c r="R114" s="20"/>
      <c r="S114" s="20"/>
      <c r="T114" s="20"/>
      <c r="U114" s="20"/>
      <c r="V114" s="20"/>
      <c r="W114" s="20"/>
      <c r="X114" s="20"/>
      <c r="Y114" s="20"/>
      <c r="Z114" s="20"/>
      <c r="AA114" s="20"/>
      <c r="AX114" s="285"/>
      <c r="AY114" s="284"/>
      <c r="AZ114" s="284"/>
      <c r="BA114" s="284"/>
      <c r="BB114" s="284"/>
      <c r="BC114" s="284"/>
      <c r="BD114" s="284"/>
      <c r="BE114" s="284"/>
      <c r="BF114" s="284"/>
      <c r="BG114" s="284"/>
      <c r="BH114" s="284"/>
      <c r="BI114" s="284"/>
    </row>
    <row r="115" spans="18:61">
      <c r="R115" s="20"/>
      <c r="S115" s="20"/>
      <c r="T115" s="20"/>
      <c r="U115" s="20"/>
      <c r="V115" s="20"/>
      <c r="W115" s="20"/>
      <c r="X115" s="20"/>
      <c r="Y115" s="20"/>
      <c r="Z115" s="20"/>
      <c r="AA115" s="20"/>
      <c r="AX115" s="285"/>
      <c r="AY115" s="284"/>
      <c r="AZ115" s="284"/>
      <c r="BA115" s="284"/>
      <c r="BB115" s="284"/>
      <c r="BC115" s="284"/>
      <c r="BD115" s="284"/>
      <c r="BE115" s="284"/>
      <c r="BF115" s="284"/>
      <c r="BG115" s="284"/>
      <c r="BH115" s="284"/>
      <c r="BI115" s="284"/>
    </row>
    <row r="116" spans="18:61">
      <c r="R116" s="20"/>
      <c r="S116" s="20"/>
      <c r="T116" s="20"/>
      <c r="U116" s="20"/>
      <c r="V116" s="20"/>
      <c r="W116" s="20"/>
      <c r="X116" s="20"/>
      <c r="Y116" s="20"/>
      <c r="Z116" s="20"/>
      <c r="AA116" s="20"/>
      <c r="AX116" s="285"/>
      <c r="AY116" s="284"/>
      <c r="AZ116" s="284"/>
      <c r="BA116" s="284"/>
      <c r="BB116" s="284"/>
      <c r="BC116" s="284"/>
      <c r="BD116" s="284"/>
      <c r="BE116" s="284"/>
      <c r="BF116" s="284"/>
      <c r="BG116" s="284"/>
      <c r="BH116" s="284"/>
      <c r="BI116" s="284"/>
    </row>
    <row r="117" spans="18:61">
      <c r="R117" s="20"/>
      <c r="S117" s="20"/>
      <c r="T117" s="20"/>
      <c r="U117" s="20"/>
      <c r="V117" s="20"/>
      <c r="W117" s="20"/>
      <c r="X117" s="20"/>
      <c r="Y117" s="20"/>
      <c r="Z117" s="20"/>
      <c r="AA117" s="20"/>
      <c r="AX117" s="285"/>
      <c r="AY117" s="284"/>
      <c r="AZ117" s="284"/>
      <c r="BA117" s="284"/>
      <c r="BB117" s="284"/>
      <c r="BC117" s="284"/>
      <c r="BD117" s="284"/>
      <c r="BE117" s="284"/>
      <c r="BF117" s="284"/>
      <c r="BG117" s="284"/>
      <c r="BH117" s="284"/>
      <c r="BI117" s="284"/>
    </row>
    <row r="118" spans="18:61">
      <c r="R118" s="20"/>
      <c r="S118" s="20"/>
      <c r="T118" s="20"/>
      <c r="U118" s="20"/>
      <c r="V118" s="20"/>
      <c r="W118" s="20"/>
      <c r="X118" s="20"/>
      <c r="Y118" s="20"/>
      <c r="Z118" s="20"/>
      <c r="AA118" s="20"/>
      <c r="AX118" s="285"/>
      <c r="AY118" s="284"/>
      <c r="AZ118" s="284"/>
      <c r="BA118" s="284"/>
      <c r="BB118" s="284"/>
      <c r="BC118" s="284"/>
      <c r="BD118" s="284"/>
      <c r="BE118" s="284"/>
      <c r="BF118" s="284"/>
      <c r="BG118" s="284"/>
      <c r="BH118" s="284"/>
      <c r="BI118" s="284"/>
    </row>
    <row r="119" spans="18:61">
      <c r="AX119" s="285"/>
      <c r="AY119" s="284"/>
      <c r="AZ119" s="284"/>
      <c r="BA119" s="284"/>
      <c r="BB119" s="284"/>
      <c r="BC119" s="284"/>
      <c r="BD119" s="284"/>
      <c r="BE119" s="284"/>
      <c r="BF119" s="284"/>
      <c r="BG119" s="284"/>
      <c r="BH119" s="284"/>
      <c r="BI119" s="284"/>
    </row>
    <row r="120" spans="18:61">
      <c r="AX120" s="285"/>
      <c r="AY120" s="284"/>
      <c r="AZ120" s="284"/>
      <c r="BA120" s="284"/>
      <c r="BB120" s="284"/>
      <c r="BC120" s="284"/>
      <c r="BD120" s="284"/>
      <c r="BE120" s="284"/>
      <c r="BF120" s="284"/>
      <c r="BG120" s="284"/>
      <c r="BH120" s="284"/>
      <c r="BI120" s="284"/>
    </row>
    <row r="121" spans="18:61">
      <c r="AX121" s="285"/>
      <c r="AY121" s="284"/>
      <c r="AZ121" s="284"/>
      <c r="BA121" s="284"/>
      <c r="BB121" s="284"/>
      <c r="BC121" s="284"/>
      <c r="BD121" s="284"/>
      <c r="BE121" s="284"/>
      <c r="BF121" s="284"/>
      <c r="BG121" s="284"/>
      <c r="BH121" s="284"/>
      <c r="BI121" s="284"/>
    </row>
    <row r="122" spans="18:61">
      <c r="AX122" s="285"/>
      <c r="AY122" s="284"/>
      <c r="AZ122" s="284"/>
      <c r="BA122" s="284"/>
      <c r="BB122" s="284"/>
      <c r="BC122" s="284"/>
      <c r="BD122" s="284"/>
      <c r="BE122" s="284"/>
      <c r="BF122" s="284"/>
      <c r="BG122" s="284"/>
      <c r="BH122" s="284"/>
      <c r="BI122" s="284"/>
    </row>
    <row r="123" spans="18:61">
      <c r="AX123" s="285"/>
      <c r="AY123" s="284"/>
      <c r="AZ123" s="284"/>
      <c r="BA123" s="284"/>
      <c r="BB123" s="284"/>
      <c r="BC123" s="284"/>
      <c r="BD123" s="284"/>
      <c r="BE123" s="284"/>
      <c r="BF123" s="284"/>
      <c r="BG123" s="284"/>
      <c r="BH123" s="284"/>
      <c r="BI123" s="284"/>
    </row>
    <row r="124" spans="18:61">
      <c r="AX124" s="285"/>
      <c r="AY124" s="284"/>
      <c r="AZ124" s="284"/>
      <c r="BA124" s="284"/>
      <c r="BB124" s="284"/>
      <c r="BC124" s="284"/>
      <c r="BD124" s="284"/>
      <c r="BE124" s="284"/>
      <c r="BF124" s="284"/>
      <c r="BG124" s="284"/>
      <c r="BH124" s="284"/>
      <c r="BI124" s="284"/>
    </row>
    <row r="125" spans="18:61">
      <c r="AX125" s="285"/>
      <c r="AY125" s="284"/>
      <c r="AZ125" s="284"/>
      <c r="BA125" s="284"/>
      <c r="BB125" s="284"/>
      <c r="BC125" s="284"/>
      <c r="BD125" s="284"/>
      <c r="BE125" s="284"/>
      <c r="BF125" s="284"/>
      <c r="BG125" s="284"/>
      <c r="BH125" s="284"/>
      <c r="BI125" s="284"/>
    </row>
    <row r="126" spans="18:61">
      <c r="AX126" s="285"/>
      <c r="AY126" s="284"/>
      <c r="AZ126" s="284"/>
      <c r="BA126" s="284"/>
      <c r="BB126" s="284"/>
      <c r="BC126" s="284"/>
      <c r="BD126" s="284"/>
      <c r="BE126" s="284"/>
      <c r="BF126" s="284"/>
      <c r="BG126" s="284"/>
      <c r="BH126" s="284"/>
      <c r="BI126" s="284"/>
    </row>
    <row r="127" spans="18:61">
      <c r="AX127" s="285"/>
      <c r="AY127" s="284"/>
      <c r="AZ127" s="284"/>
      <c r="BA127" s="284"/>
      <c r="BB127" s="284"/>
      <c r="BC127" s="284"/>
      <c r="BD127" s="284"/>
      <c r="BE127" s="284"/>
      <c r="BF127" s="284"/>
      <c r="BG127" s="284"/>
      <c r="BH127" s="284"/>
      <c r="BI127" s="284"/>
    </row>
    <row r="128" spans="18:61">
      <c r="AX128" s="285"/>
      <c r="AY128" s="284"/>
      <c r="AZ128" s="284"/>
      <c r="BA128" s="284"/>
      <c r="BB128" s="284"/>
      <c r="BC128" s="284"/>
      <c r="BD128" s="284"/>
      <c r="BE128" s="284"/>
      <c r="BF128" s="284"/>
      <c r="BG128" s="284"/>
      <c r="BH128" s="284"/>
      <c r="BI128" s="284"/>
    </row>
    <row r="129" spans="50:61">
      <c r="AX129" s="285"/>
      <c r="AY129" s="284"/>
      <c r="AZ129" s="284"/>
      <c r="BA129" s="284"/>
      <c r="BB129" s="284"/>
      <c r="BC129" s="284"/>
      <c r="BD129" s="284"/>
      <c r="BE129" s="284"/>
      <c r="BF129" s="284"/>
      <c r="BG129" s="284"/>
      <c r="BH129" s="284"/>
      <c r="BI129" s="284"/>
    </row>
    <row r="130" spans="50:61">
      <c r="AX130" s="285"/>
      <c r="AY130" s="284"/>
      <c r="AZ130" s="284"/>
      <c r="BA130" s="284"/>
      <c r="BB130" s="284"/>
      <c r="BC130" s="284"/>
      <c r="BD130" s="284"/>
      <c r="BE130" s="284"/>
      <c r="BF130" s="284"/>
      <c r="BG130" s="284"/>
      <c r="BH130" s="284"/>
      <c r="BI130" s="284"/>
    </row>
    <row r="131" spans="50:61">
      <c r="AX131" s="285"/>
      <c r="AY131" s="284"/>
      <c r="AZ131" s="284"/>
      <c r="BA131" s="284"/>
      <c r="BB131" s="284"/>
      <c r="BC131" s="284"/>
      <c r="BD131" s="284"/>
      <c r="BE131" s="284"/>
      <c r="BF131" s="284"/>
      <c r="BG131" s="284"/>
      <c r="BH131" s="284"/>
      <c r="BI131" s="284"/>
    </row>
    <row r="132" spans="50:61">
      <c r="AX132" s="285"/>
      <c r="AY132" s="284"/>
      <c r="AZ132" s="284"/>
      <c r="BA132" s="284"/>
      <c r="BB132" s="284"/>
      <c r="BC132" s="284"/>
      <c r="BD132" s="284"/>
      <c r="BE132" s="284"/>
      <c r="BF132" s="284"/>
      <c r="BG132" s="284"/>
      <c r="BH132" s="284"/>
      <c r="BI132" s="284"/>
    </row>
    <row r="133" spans="50:61">
      <c r="AX133" s="285"/>
      <c r="AY133" s="284"/>
      <c r="AZ133" s="284"/>
      <c r="BA133" s="284"/>
      <c r="BB133" s="284"/>
      <c r="BC133" s="284"/>
      <c r="BD133" s="284"/>
      <c r="BE133" s="284"/>
      <c r="BF133" s="284"/>
      <c r="BG133" s="284"/>
      <c r="BH133" s="284"/>
      <c r="BI133" s="284"/>
    </row>
    <row r="134" spans="50:61">
      <c r="AX134" s="285"/>
      <c r="AY134" s="284"/>
      <c r="AZ134" s="284"/>
      <c r="BA134" s="284"/>
      <c r="BB134" s="284"/>
      <c r="BC134" s="284"/>
      <c r="BD134" s="284"/>
      <c r="BE134" s="284"/>
      <c r="BF134" s="284"/>
      <c r="BG134" s="284"/>
      <c r="BH134" s="284"/>
      <c r="BI134" s="284"/>
    </row>
    <row r="135" spans="50:61">
      <c r="AX135" s="285"/>
      <c r="AY135" s="284"/>
      <c r="AZ135" s="284"/>
      <c r="BA135" s="284"/>
      <c r="BB135" s="284"/>
      <c r="BC135" s="284"/>
      <c r="BD135" s="284"/>
      <c r="BE135" s="284"/>
      <c r="BF135" s="284"/>
      <c r="BG135" s="284"/>
      <c r="BH135" s="284"/>
      <c r="BI135" s="284"/>
    </row>
    <row r="136" spans="50:61">
      <c r="AX136" s="285"/>
      <c r="AY136" s="284"/>
      <c r="AZ136" s="284"/>
      <c r="BA136" s="284"/>
      <c r="BB136" s="284"/>
      <c r="BC136" s="284"/>
      <c r="BD136" s="284"/>
      <c r="BE136" s="284"/>
      <c r="BF136" s="284"/>
      <c r="BG136" s="284"/>
      <c r="BH136" s="284"/>
      <c r="BI136" s="284"/>
    </row>
    <row r="137" spans="50:61">
      <c r="AX137" s="285"/>
      <c r="AY137" s="284"/>
      <c r="AZ137" s="284"/>
      <c r="BA137" s="284"/>
      <c r="BB137" s="284"/>
      <c r="BC137" s="284"/>
      <c r="BD137" s="284"/>
      <c r="BE137" s="284"/>
      <c r="BF137" s="284"/>
      <c r="BG137" s="284"/>
      <c r="BH137" s="284"/>
      <c r="BI137" s="284"/>
    </row>
    <row r="138" spans="50:61">
      <c r="AX138" s="285"/>
      <c r="AY138" s="284"/>
      <c r="AZ138" s="284"/>
      <c r="BA138" s="284"/>
      <c r="BB138" s="284"/>
      <c r="BC138" s="284"/>
      <c r="BD138" s="284"/>
      <c r="BE138" s="284"/>
      <c r="BF138" s="284"/>
      <c r="BG138" s="284"/>
      <c r="BH138" s="284"/>
      <c r="BI138" s="284"/>
    </row>
    <row r="139" spans="50:61">
      <c r="AX139" s="285"/>
      <c r="AY139" s="284"/>
      <c r="AZ139" s="284"/>
      <c r="BA139" s="284"/>
      <c r="BB139" s="284"/>
      <c r="BC139" s="284"/>
      <c r="BD139" s="284"/>
      <c r="BE139" s="284"/>
      <c r="BF139" s="284"/>
      <c r="BG139" s="284"/>
      <c r="BH139" s="284"/>
      <c r="BI139" s="284"/>
    </row>
    <row r="140" spans="50:61">
      <c r="AX140" s="285"/>
      <c r="AY140" s="284"/>
      <c r="AZ140" s="284"/>
      <c r="BA140" s="284"/>
      <c r="BB140" s="284"/>
      <c r="BC140" s="284"/>
      <c r="BD140" s="284"/>
      <c r="BE140" s="284"/>
      <c r="BF140" s="284"/>
      <c r="BG140" s="284"/>
      <c r="BH140" s="284"/>
      <c r="BI140" s="284"/>
    </row>
    <row r="141" spans="50:61">
      <c r="AX141" s="285"/>
      <c r="AY141" s="284"/>
      <c r="AZ141" s="284"/>
      <c r="BA141" s="284"/>
      <c r="BB141" s="284"/>
      <c r="BC141" s="284"/>
      <c r="BD141" s="284"/>
      <c r="BE141" s="284"/>
      <c r="BF141" s="284"/>
      <c r="BG141" s="284"/>
      <c r="BH141" s="284"/>
      <c r="BI141" s="284"/>
    </row>
    <row r="142" spans="50:61">
      <c r="AX142" s="285"/>
      <c r="AY142" s="284"/>
      <c r="AZ142" s="284"/>
      <c r="BA142" s="284"/>
      <c r="BB142" s="284"/>
      <c r="BC142" s="284"/>
      <c r="BD142" s="284"/>
      <c r="BE142" s="284"/>
      <c r="BF142" s="284"/>
      <c r="BG142" s="284"/>
      <c r="BH142" s="284"/>
      <c r="BI142" s="284"/>
    </row>
    <row r="143" spans="50:61">
      <c r="AX143" s="285"/>
      <c r="AY143" s="284"/>
      <c r="AZ143" s="284"/>
      <c r="BA143" s="284"/>
      <c r="BB143" s="284"/>
      <c r="BC143" s="284"/>
      <c r="BD143" s="284"/>
      <c r="BE143" s="284"/>
      <c r="BF143" s="284"/>
      <c r="BG143" s="284"/>
      <c r="BH143" s="284"/>
      <c r="BI143" s="284"/>
    </row>
    <row r="144" spans="50:61">
      <c r="AX144" s="285"/>
      <c r="AY144" s="284"/>
      <c r="AZ144" s="284"/>
      <c r="BA144" s="284"/>
      <c r="BB144" s="284"/>
      <c r="BC144" s="284"/>
      <c r="BD144" s="284"/>
      <c r="BE144" s="284"/>
      <c r="BF144" s="284"/>
      <c r="BG144" s="284"/>
      <c r="BH144" s="284"/>
      <c r="BI144" s="284"/>
    </row>
    <row r="145" spans="50:61">
      <c r="AX145" s="285"/>
      <c r="AY145" s="284"/>
      <c r="AZ145" s="284"/>
      <c r="BA145" s="284"/>
      <c r="BB145" s="284"/>
      <c r="BC145" s="284"/>
      <c r="BD145" s="284"/>
      <c r="BE145" s="284"/>
      <c r="BF145" s="284"/>
      <c r="BG145" s="284"/>
      <c r="BH145" s="284"/>
      <c r="BI145" s="284"/>
    </row>
    <row r="146" spans="50:61">
      <c r="AX146" s="285"/>
      <c r="AY146" s="284"/>
      <c r="AZ146" s="284"/>
      <c r="BA146" s="284"/>
      <c r="BB146" s="284"/>
      <c r="BC146" s="284"/>
      <c r="BD146" s="284"/>
      <c r="BE146" s="284"/>
      <c r="BF146" s="284"/>
      <c r="BG146" s="284"/>
      <c r="BH146" s="284"/>
      <c r="BI146" s="284"/>
    </row>
    <row r="147" spans="50:61">
      <c r="AX147" s="285"/>
      <c r="AY147" s="284"/>
      <c r="AZ147" s="284"/>
      <c r="BA147" s="284"/>
      <c r="BB147" s="284"/>
      <c r="BC147" s="284"/>
      <c r="BD147" s="284"/>
      <c r="BE147" s="284"/>
      <c r="BF147" s="284"/>
      <c r="BG147" s="284"/>
      <c r="BH147" s="284"/>
      <c r="BI147" s="284"/>
    </row>
    <row r="148" spans="50:61">
      <c r="AX148" s="285"/>
      <c r="AY148" s="284"/>
      <c r="AZ148" s="284"/>
      <c r="BA148" s="284"/>
      <c r="BB148" s="284"/>
      <c r="BC148" s="284"/>
      <c r="BD148" s="284"/>
      <c r="BE148" s="284"/>
      <c r="BF148" s="284"/>
      <c r="BG148" s="284"/>
      <c r="BH148" s="284"/>
      <c r="BI148" s="284"/>
    </row>
    <row r="149" spans="50:61">
      <c r="AX149" s="285"/>
      <c r="AY149" s="284"/>
      <c r="AZ149" s="284"/>
      <c r="BA149" s="284"/>
      <c r="BB149" s="284"/>
      <c r="BC149" s="284"/>
      <c r="BD149" s="284"/>
      <c r="BE149" s="284"/>
      <c r="BF149" s="284"/>
      <c r="BG149" s="284"/>
      <c r="BH149" s="284"/>
      <c r="BI149" s="284"/>
    </row>
    <row r="150" spans="50:61">
      <c r="AX150" s="285"/>
      <c r="AY150" s="284"/>
      <c r="AZ150" s="284"/>
      <c r="BA150" s="284"/>
      <c r="BB150" s="284"/>
      <c r="BC150" s="284"/>
      <c r="BD150" s="284"/>
      <c r="BE150" s="284"/>
      <c r="BF150" s="284"/>
      <c r="BG150" s="284"/>
      <c r="BH150" s="284"/>
      <c r="BI150" s="284"/>
    </row>
    <row r="151" spans="50:61">
      <c r="AX151" s="285"/>
      <c r="AY151" s="284"/>
      <c r="AZ151" s="284"/>
      <c r="BA151" s="284"/>
      <c r="BB151" s="284"/>
      <c r="BC151" s="284"/>
      <c r="BD151" s="284"/>
      <c r="BE151" s="284"/>
      <c r="BF151" s="284"/>
      <c r="BG151" s="284"/>
      <c r="BH151" s="284"/>
      <c r="BI151" s="284"/>
    </row>
    <row r="152" spans="50:61">
      <c r="AX152" s="285"/>
      <c r="AY152" s="284"/>
      <c r="AZ152" s="284"/>
      <c r="BA152" s="284"/>
      <c r="BB152" s="284"/>
      <c r="BC152" s="284"/>
      <c r="BD152" s="284"/>
      <c r="BE152" s="284"/>
      <c r="BF152" s="284"/>
      <c r="BG152" s="284"/>
      <c r="BH152" s="284"/>
      <c r="BI152" s="284"/>
    </row>
    <row r="153" spans="50:61">
      <c r="AX153" s="285"/>
      <c r="AY153" s="284"/>
      <c r="AZ153" s="284"/>
      <c r="BA153" s="284"/>
      <c r="BB153" s="284"/>
      <c r="BC153" s="284"/>
      <c r="BD153" s="284"/>
      <c r="BE153" s="284"/>
      <c r="BF153" s="284"/>
      <c r="BG153" s="284"/>
      <c r="BH153" s="284"/>
      <c r="BI153" s="284"/>
    </row>
    <row r="154" spans="50:61">
      <c r="AX154" s="285"/>
      <c r="AY154" s="284"/>
      <c r="AZ154" s="284"/>
      <c r="BA154" s="284"/>
      <c r="BB154" s="284"/>
      <c r="BC154" s="284"/>
      <c r="BD154" s="284"/>
      <c r="BE154" s="284"/>
      <c r="BF154" s="284"/>
      <c r="BG154" s="284"/>
      <c r="BH154" s="284"/>
      <c r="BI154" s="284"/>
    </row>
    <row r="155" spans="50:61">
      <c r="AX155" s="285"/>
      <c r="AY155" s="284"/>
      <c r="AZ155" s="284"/>
      <c r="BA155" s="284"/>
      <c r="BB155" s="284"/>
      <c r="BC155" s="284"/>
      <c r="BD155" s="284"/>
      <c r="BE155" s="284"/>
      <c r="BF155" s="284"/>
      <c r="BG155" s="284"/>
      <c r="BH155" s="284"/>
      <c r="BI155" s="284"/>
    </row>
    <row r="156" spans="50:61">
      <c r="AX156" s="285"/>
      <c r="AY156" s="284"/>
      <c r="AZ156" s="284"/>
      <c r="BA156" s="284"/>
      <c r="BB156" s="284"/>
      <c r="BC156" s="284"/>
      <c r="BD156" s="284"/>
      <c r="BE156" s="284"/>
      <c r="BF156" s="284"/>
      <c r="BG156" s="284"/>
      <c r="BH156" s="284"/>
      <c r="BI156" s="284"/>
    </row>
    <row r="157" spans="50:61">
      <c r="AX157" s="285"/>
      <c r="AY157" s="284"/>
      <c r="AZ157" s="284"/>
      <c r="BA157" s="284"/>
      <c r="BB157" s="284"/>
      <c r="BC157" s="284"/>
      <c r="BD157" s="284"/>
      <c r="BE157" s="284"/>
      <c r="BF157" s="284"/>
      <c r="BG157" s="284"/>
      <c r="BH157" s="284"/>
      <c r="BI157" s="284"/>
    </row>
    <row r="158" spans="50:61">
      <c r="AX158" s="285"/>
      <c r="AY158" s="284"/>
      <c r="AZ158" s="284"/>
      <c r="BA158" s="284"/>
      <c r="BB158" s="284"/>
      <c r="BC158" s="284"/>
      <c r="BD158" s="284"/>
      <c r="BE158" s="284"/>
      <c r="BF158" s="284"/>
      <c r="BG158" s="284"/>
      <c r="BH158" s="284"/>
      <c r="BI158" s="284"/>
    </row>
    <row r="159" spans="50:61">
      <c r="AX159" s="285"/>
      <c r="AY159" s="284"/>
      <c r="AZ159" s="284"/>
      <c r="BA159" s="284"/>
      <c r="BB159" s="284"/>
      <c r="BC159" s="284"/>
      <c r="BD159" s="284"/>
      <c r="BE159" s="284"/>
      <c r="BF159" s="284"/>
      <c r="BG159" s="284"/>
      <c r="BH159" s="284"/>
      <c r="BI159" s="284"/>
    </row>
    <row r="160" spans="50:61">
      <c r="AX160" s="285"/>
      <c r="AY160" s="284"/>
      <c r="AZ160" s="284"/>
      <c r="BA160" s="284"/>
      <c r="BB160" s="284"/>
      <c r="BC160" s="284"/>
      <c r="BD160" s="284"/>
      <c r="BE160" s="284"/>
      <c r="BF160" s="284"/>
      <c r="BG160" s="284"/>
      <c r="BH160" s="284"/>
      <c r="BI160" s="284"/>
    </row>
    <row r="161" spans="50:61">
      <c r="AX161" s="285"/>
      <c r="AY161" s="284"/>
      <c r="AZ161" s="284"/>
      <c r="BA161" s="284"/>
      <c r="BB161" s="284"/>
      <c r="BC161" s="284"/>
      <c r="BD161" s="284"/>
      <c r="BE161" s="284"/>
      <c r="BF161" s="284"/>
      <c r="BG161" s="284"/>
      <c r="BH161" s="284"/>
      <c r="BI161" s="284"/>
    </row>
    <row r="162" spans="50:61">
      <c r="AX162" s="285"/>
      <c r="AY162" s="284"/>
      <c r="AZ162" s="284"/>
      <c r="BA162" s="284"/>
      <c r="BB162" s="284"/>
      <c r="BC162" s="284"/>
      <c r="BD162" s="284"/>
      <c r="BE162" s="284"/>
      <c r="BF162" s="284"/>
      <c r="BG162" s="284"/>
      <c r="BH162" s="284"/>
      <c r="BI162" s="284"/>
    </row>
    <row r="163" spans="50:61">
      <c r="AX163" s="285"/>
      <c r="AY163" s="284"/>
      <c r="AZ163" s="284"/>
      <c r="BA163" s="284"/>
      <c r="BB163" s="284"/>
      <c r="BC163" s="284"/>
      <c r="BD163" s="284"/>
      <c r="BE163" s="284"/>
      <c r="BF163" s="284"/>
      <c r="BG163" s="284"/>
      <c r="BH163" s="284"/>
      <c r="BI163" s="284"/>
    </row>
    <row r="164" spans="50:61">
      <c r="AX164" s="285"/>
      <c r="AY164" s="284"/>
      <c r="AZ164" s="284"/>
      <c r="BA164" s="284"/>
      <c r="BB164" s="284"/>
      <c r="BC164" s="284"/>
      <c r="BD164" s="284"/>
      <c r="BE164" s="284"/>
      <c r="BF164" s="284"/>
      <c r="BG164" s="284"/>
      <c r="BH164" s="284"/>
      <c r="BI164" s="284"/>
    </row>
    <row r="165" spans="50:61">
      <c r="AX165" s="285"/>
      <c r="AY165" s="284"/>
      <c r="AZ165" s="284"/>
      <c r="BA165" s="284"/>
      <c r="BB165" s="284"/>
      <c r="BC165" s="284"/>
      <c r="BD165" s="284"/>
      <c r="BE165" s="284"/>
      <c r="BF165" s="284"/>
      <c r="BG165" s="284"/>
      <c r="BH165" s="284"/>
      <c r="BI165" s="284"/>
    </row>
    <row r="166" spans="50:61">
      <c r="AX166" s="285"/>
      <c r="AY166" s="284"/>
      <c r="AZ166" s="284"/>
      <c r="BA166" s="284"/>
      <c r="BB166" s="284"/>
      <c r="BC166" s="284"/>
      <c r="BD166" s="284"/>
      <c r="BE166" s="284"/>
      <c r="BF166" s="284"/>
      <c r="BG166" s="284"/>
      <c r="BH166" s="284"/>
      <c r="BI166" s="284"/>
    </row>
    <row r="167" spans="50:61">
      <c r="AX167" s="285"/>
      <c r="AY167" s="284"/>
      <c r="AZ167" s="284"/>
      <c r="BA167" s="284"/>
      <c r="BB167" s="284"/>
      <c r="BC167" s="284"/>
      <c r="BD167" s="284"/>
      <c r="BE167" s="284"/>
      <c r="BF167" s="284"/>
      <c r="BG167" s="284"/>
      <c r="BH167" s="284"/>
      <c r="BI167" s="284"/>
    </row>
    <row r="168" spans="50:61">
      <c r="AX168" s="285"/>
      <c r="AY168" s="284"/>
      <c r="AZ168" s="284"/>
      <c r="BA168" s="284"/>
      <c r="BB168" s="284"/>
      <c r="BC168" s="284"/>
      <c r="BD168" s="284"/>
      <c r="BE168" s="284"/>
      <c r="BF168" s="284"/>
      <c r="BG168" s="284"/>
      <c r="BH168" s="284"/>
      <c r="BI168" s="284"/>
    </row>
    <row r="169" spans="50:61">
      <c r="AX169" s="285"/>
      <c r="AY169" s="284"/>
      <c r="AZ169" s="284"/>
      <c r="BA169" s="284"/>
      <c r="BB169" s="284"/>
      <c r="BC169" s="284"/>
      <c r="BD169" s="284"/>
      <c r="BE169" s="284"/>
      <c r="BF169" s="284"/>
      <c r="BG169" s="284"/>
      <c r="BH169" s="284"/>
      <c r="BI169" s="284"/>
    </row>
    <row r="170" spans="50:61">
      <c r="AX170" s="285"/>
      <c r="AY170" s="284"/>
      <c r="AZ170" s="284"/>
      <c r="BA170" s="284"/>
      <c r="BB170" s="284"/>
      <c r="BC170" s="284"/>
      <c r="BD170" s="284"/>
      <c r="BE170" s="284"/>
      <c r="BF170" s="284"/>
      <c r="BG170" s="284"/>
      <c r="BH170" s="284"/>
      <c r="BI170" s="284"/>
    </row>
    <row r="171" spans="50:61">
      <c r="AX171" s="285"/>
      <c r="AY171" s="284"/>
      <c r="AZ171" s="284"/>
      <c r="BA171" s="284"/>
      <c r="BB171" s="284"/>
      <c r="BC171" s="284"/>
      <c r="BD171" s="284"/>
      <c r="BE171" s="284"/>
      <c r="BF171" s="284"/>
      <c r="BG171" s="284"/>
      <c r="BH171" s="284"/>
      <c r="BI171" s="284"/>
    </row>
    <row r="172" spans="50:61">
      <c r="AX172" s="285"/>
      <c r="AY172" s="284"/>
      <c r="AZ172" s="284"/>
      <c r="BA172" s="284"/>
      <c r="BB172" s="284"/>
      <c r="BC172" s="284"/>
      <c r="BD172" s="284"/>
      <c r="BE172" s="284"/>
      <c r="BF172" s="284"/>
      <c r="BG172" s="284"/>
      <c r="BH172" s="284"/>
      <c r="BI172" s="284"/>
    </row>
    <row r="173" spans="50:61">
      <c r="AX173" s="285"/>
      <c r="AY173" s="284"/>
      <c r="AZ173" s="284"/>
      <c r="BA173" s="284"/>
      <c r="BB173" s="284"/>
      <c r="BC173" s="284"/>
      <c r="BD173" s="284"/>
      <c r="BE173" s="284"/>
      <c r="BF173" s="284"/>
      <c r="BG173" s="284"/>
      <c r="BH173" s="284"/>
      <c r="BI173" s="284"/>
    </row>
    <row r="174" spans="50:61">
      <c r="AX174" s="285"/>
      <c r="AY174" s="284"/>
      <c r="AZ174" s="284"/>
      <c r="BA174" s="284"/>
      <c r="BB174" s="284"/>
      <c r="BC174" s="284"/>
      <c r="BD174" s="284"/>
      <c r="BE174" s="284"/>
      <c r="BF174" s="284"/>
      <c r="BG174" s="284"/>
      <c r="BH174" s="284"/>
      <c r="BI174" s="284"/>
    </row>
    <row r="175" spans="50:61">
      <c r="AX175" s="285"/>
      <c r="AY175" s="284"/>
      <c r="AZ175" s="284"/>
      <c r="BA175" s="284"/>
      <c r="BB175" s="284"/>
      <c r="BC175" s="284"/>
      <c r="BD175" s="284"/>
      <c r="BE175" s="284"/>
      <c r="BF175" s="284"/>
      <c r="BG175" s="284"/>
      <c r="BH175" s="284"/>
      <c r="BI175" s="284"/>
    </row>
    <row r="176" spans="50:61">
      <c r="AX176" s="285"/>
      <c r="AY176" s="284"/>
      <c r="AZ176" s="284"/>
      <c r="BA176" s="284"/>
      <c r="BB176" s="284"/>
      <c r="BC176" s="284"/>
      <c r="BD176" s="284"/>
      <c r="BE176" s="284"/>
      <c r="BF176" s="284"/>
      <c r="BG176" s="284"/>
      <c r="BH176" s="284"/>
      <c r="BI176" s="284"/>
    </row>
    <row r="177" spans="50:61">
      <c r="AX177" s="285"/>
      <c r="AY177" s="284"/>
      <c r="AZ177" s="284"/>
      <c r="BA177" s="284"/>
      <c r="BB177" s="284"/>
      <c r="BC177" s="284"/>
      <c r="BD177" s="284"/>
      <c r="BE177" s="284"/>
      <c r="BF177" s="284"/>
      <c r="BG177" s="284"/>
      <c r="BH177" s="284"/>
      <c r="BI177" s="284"/>
    </row>
    <row r="178" spans="50:61">
      <c r="AX178" s="285"/>
      <c r="AY178" s="284"/>
      <c r="AZ178" s="284"/>
      <c r="BA178" s="284"/>
      <c r="BB178" s="284"/>
      <c r="BC178" s="284"/>
      <c r="BD178" s="284"/>
      <c r="BE178" s="284"/>
      <c r="BF178" s="284"/>
      <c r="BG178" s="284"/>
      <c r="BH178" s="284"/>
      <c r="BI178" s="284"/>
    </row>
    <row r="179" spans="50:61">
      <c r="AX179" s="285"/>
      <c r="AY179" s="284"/>
      <c r="AZ179" s="284"/>
      <c r="BA179" s="284"/>
      <c r="BB179" s="284"/>
      <c r="BC179" s="284"/>
      <c r="BD179" s="284"/>
      <c r="BE179" s="284"/>
      <c r="BF179" s="284"/>
      <c r="BG179" s="284"/>
      <c r="BH179" s="284"/>
      <c r="BI179" s="284"/>
    </row>
    <row r="180" spans="50:61">
      <c r="AX180" s="285"/>
      <c r="AY180" s="284"/>
      <c r="AZ180" s="284"/>
      <c r="BA180" s="284"/>
      <c r="BB180" s="284"/>
      <c r="BC180" s="284"/>
      <c r="BD180" s="284"/>
      <c r="BE180" s="284"/>
      <c r="BF180" s="284"/>
      <c r="BG180" s="284"/>
      <c r="BH180" s="284"/>
      <c r="BI180" s="284"/>
    </row>
    <row r="181" spans="50:61">
      <c r="AX181" s="285"/>
      <c r="AY181" s="284"/>
      <c r="AZ181" s="284"/>
      <c r="BA181" s="284"/>
      <c r="BB181" s="284"/>
      <c r="BC181" s="284"/>
      <c r="BD181" s="284"/>
      <c r="BE181" s="284"/>
      <c r="BF181" s="284"/>
      <c r="BG181" s="284"/>
      <c r="BH181" s="284"/>
      <c r="BI181" s="284"/>
    </row>
    <row r="182" spans="50:61">
      <c r="AX182" s="285"/>
      <c r="AY182" s="284"/>
      <c r="AZ182" s="284"/>
      <c r="BA182" s="284"/>
      <c r="BB182" s="284"/>
      <c r="BC182" s="284"/>
      <c r="BD182" s="284"/>
      <c r="BE182" s="284"/>
      <c r="BF182" s="284"/>
      <c r="BG182" s="284"/>
      <c r="BH182" s="284"/>
      <c r="BI182" s="284"/>
    </row>
    <row r="183" spans="50:61">
      <c r="AX183" s="285"/>
      <c r="AY183" s="284"/>
      <c r="AZ183" s="284"/>
      <c r="BA183" s="284"/>
      <c r="BB183" s="284"/>
      <c r="BC183" s="284"/>
      <c r="BD183" s="284"/>
      <c r="BE183" s="284"/>
      <c r="BF183" s="284"/>
      <c r="BG183" s="284"/>
      <c r="BH183" s="284"/>
      <c r="BI183" s="284"/>
    </row>
    <row r="184" spans="50:61">
      <c r="AX184" s="285"/>
      <c r="AY184" s="284"/>
      <c r="AZ184" s="284"/>
      <c r="BA184" s="284"/>
      <c r="BB184" s="284"/>
      <c r="BC184" s="284"/>
      <c r="BD184" s="284"/>
      <c r="BE184" s="284"/>
      <c r="BF184" s="284"/>
      <c r="BG184" s="284"/>
      <c r="BH184" s="284"/>
      <c r="BI184" s="284"/>
    </row>
    <row r="185" spans="50:61">
      <c r="AX185" s="285"/>
      <c r="AY185" s="284"/>
      <c r="AZ185" s="284"/>
      <c r="BA185" s="284"/>
      <c r="BB185" s="284"/>
      <c r="BC185" s="284"/>
      <c r="BD185" s="284"/>
      <c r="BE185" s="284"/>
      <c r="BF185" s="284"/>
      <c r="BG185" s="284"/>
      <c r="BH185" s="284"/>
      <c r="BI185" s="284"/>
    </row>
    <row r="186" spans="50:61">
      <c r="AX186" s="285"/>
      <c r="AY186" s="284"/>
      <c r="AZ186" s="284"/>
      <c r="BA186" s="284"/>
      <c r="BB186" s="284"/>
      <c r="BC186" s="284"/>
      <c r="BD186" s="284"/>
      <c r="BE186" s="284"/>
      <c r="BF186" s="284"/>
      <c r="BG186" s="284"/>
      <c r="BH186" s="284"/>
      <c r="BI186" s="284"/>
    </row>
    <row r="187" spans="50:61">
      <c r="AX187" s="285"/>
      <c r="AY187" s="284"/>
      <c r="AZ187" s="284"/>
      <c r="BA187" s="284"/>
      <c r="BB187" s="284"/>
      <c r="BC187" s="284"/>
      <c r="BD187" s="284"/>
      <c r="BE187" s="284"/>
      <c r="BF187" s="284"/>
      <c r="BG187" s="284"/>
      <c r="BH187" s="284"/>
      <c r="BI187" s="284"/>
    </row>
    <row r="188" spans="50:61">
      <c r="AX188" s="285"/>
      <c r="AY188" s="284"/>
      <c r="AZ188" s="284"/>
      <c r="BA188" s="284"/>
      <c r="BB188" s="284"/>
      <c r="BC188" s="284"/>
      <c r="BD188" s="284"/>
      <c r="BE188" s="284"/>
      <c r="BF188" s="284"/>
      <c r="BG188" s="284"/>
      <c r="BH188" s="284"/>
      <c r="BI188" s="284"/>
    </row>
    <row r="189" spans="50:61">
      <c r="AX189" s="285"/>
      <c r="AY189" s="284"/>
      <c r="AZ189" s="284"/>
      <c r="BA189" s="284"/>
      <c r="BB189" s="284"/>
      <c r="BC189" s="284"/>
      <c r="BD189" s="284"/>
      <c r="BE189" s="284"/>
      <c r="BF189" s="284"/>
      <c r="BG189" s="284"/>
      <c r="BH189" s="284"/>
      <c r="BI189" s="284"/>
    </row>
    <row r="190" spans="50:61">
      <c r="AX190" s="285"/>
      <c r="AY190" s="284"/>
      <c r="AZ190" s="284"/>
      <c r="BA190" s="284"/>
      <c r="BB190" s="284"/>
      <c r="BC190" s="284"/>
      <c r="BD190" s="284"/>
      <c r="BE190" s="284"/>
      <c r="BF190" s="284"/>
      <c r="BG190" s="284"/>
      <c r="BH190" s="284"/>
      <c r="BI190" s="284"/>
    </row>
    <row r="191" spans="50:61">
      <c r="AX191" s="285"/>
      <c r="AY191" s="284"/>
      <c r="AZ191" s="284"/>
      <c r="BA191" s="284"/>
      <c r="BB191" s="284"/>
      <c r="BC191" s="284"/>
      <c r="BD191" s="284"/>
      <c r="BE191" s="284"/>
      <c r="BF191" s="284"/>
      <c r="BG191" s="284"/>
      <c r="BH191" s="284"/>
      <c r="BI191" s="284"/>
    </row>
    <row r="192" spans="50:61">
      <c r="AX192" s="285"/>
      <c r="AY192" s="284"/>
      <c r="AZ192" s="284"/>
      <c r="BA192" s="284"/>
      <c r="BB192" s="284"/>
      <c r="BC192" s="284"/>
      <c r="BD192" s="284"/>
      <c r="BE192" s="284"/>
      <c r="BF192" s="284"/>
      <c r="BG192" s="284"/>
      <c r="BH192" s="284"/>
      <c r="BI192" s="284"/>
    </row>
    <row r="193" spans="50:61">
      <c r="AX193" s="285"/>
      <c r="AY193" s="284"/>
      <c r="AZ193" s="284"/>
      <c r="BA193" s="284"/>
      <c r="BB193" s="284"/>
      <c r="BC193" s="284"/>
      <c r="BD193" s="284"/>
      <c r="BE193" s="284"/>
      <c r="BF193" s="284"/>
      <c r="BG193" s="284"/>
      <c r="BH193" s="284"/>
      <c r="BI193" s="284"/>
    </row>
    <row r="194" spans="50:61">
      <c r="AX194" s="285"/>
      <c r="AY194" s="284"/>
      <c r="AZ194" s="284"/>
      <c r="BA194" s="284"/>
      <c r="BB194" s="284"/>
      <c r="BC194" s="284"/>
      <c r="BD194" s="284"/>
      <c r="BE194" s="284"/>
      <c r="BF194" s="284"/>
      <c r="BG194" s="284"/>
      <c r="BH194" s="284"/>
      <c r="BI194" s="284"/>
    </row>
    <row r="195" spans="50:61">
      <c r="AX195" s="285"/>
      <c r="AY195" s="284"/>
      <c r="AZ195" s="284"/>
      <c r="BA195" s="284"/>
      <c r="BB195" s="284"/>
      <c r="BC195" s="284"/>
      <c r="BD195" s="284"/>
      <c r="BE195" s="284"/>
      <c r="BF195" s="284"/>
      <c r="BG195" s="284"/>
      <c r="BH195" s="284"/>
      <c r="BI195" s="284"/>
    </row>
    <row r="196" spans="50:61">
      <c r="AX196" s="285"/>
      <c r="AY196" s="284"/>
      <c r="AZ196" s="284"/>
      <c r="BA196" s="284"/>
      <c r="BB196" s="284"/>
      <c r="BC196" s="284"/>
      <c r="BD196" s="284"/>
      <c r="BE196" s="284"/>
      <c r="BF196" s="284"/>
      <c r="BG196" s="284"/>
      <c r="BH196" s="284"/>
      <c r="BI196" s="284"/>
    </row>
    <row r="197" spans="50:61">
      <c r="AX197" s="285"/>
      <c r="AY197" s="284"/>
      <c r="AZ197" s="284"/>
      <c r="BA197" s="284"/>
      <c r="BB197" s="284"/>
      <c r="BC197" s="284"/>
      <c r="BD197" s="284"/>
      <c r="BE197" s="284"/>
      <c r="BF197" s="284"/>
      <c r="BG197" s="284"/>
      <c r="BH197" s="284"/>
      <c r="BI197" s="284"/>
    </row>
    <row r="198" spans="50:61">
      <c r="AX198" s="285"/>
      <c r="AY198" s="284"/>
      <c r="AZ198" s="284"/>
      <c r="BA198" s="284"/>
      <c r="BB198" s="284"/>
      <c r="BC198" s="284"/>
      <c r="BD198" s="284"/>
      <c r="BE198" s="284"/>
      <c r="BF198" s="284"/>
      <c r="BG198" s="284"/>
      <c r="BH198" s="284"/>
      <c r="BI198" s="284"/>
    </row>
    <row r="199" spans="50:61">
      <c r="AX199" s="285"/>
      <c r="AY199" s="284"/>
      <c r="AZ199" s="284"/>
      <c r="BA199" s="284"/>
      <c r="BB199" s="284"/>
      <c r="BC199" s="284"/>
      <c r="BD199" s="284"/>
      <c r="BE199" s="284"/>
      <c r="BF199" s="284"/>
      <c r="BG199" s="284"/>
      <c r="BH199" s="284"/>
      <c r="BI199" s="284"/>
    </row>
    <row r="200" spans="50:61">
      <c r="AX200" s="285"/>
      <c r="AY200" s="284"/>
      <c r="AZ200" s="284"/>
      <c r="BA200" s="284"/>
      <c r="BB200" s="284"/>
      <c r="BC200" s="284"/>
      <c r="BD200" s="284"/>
      <c r="BE200" s="284"/>
      <c r="BF200" s="284"/>
      <c r="BG200" s="284"/>
      <c r="BH200" s="284"/>
      <c r="BI200" s="284"/>
    </row>
    <row r="201" spans="50:61">
      <c r="AX201" s="285"/>
      <c r="AY201" s="284"/>
      <c r="AZ201" s="284"/>
      <c r="BA201" s="284"/>
      <c r="BB201" s="284"/>
      <c r="BC201" s="284"/>
      <c r="BD201" s="284"/>
      <c r="BE201" s="284"/>
      <c r="BF201" s="284"/>
      <c r="BG201" s="284"/>
      <c r="BH201" s="284"/>
      <c r="BI201" s="284"/>
    </row>
    <row r="202" spans="50:61">
      <c r="AX202" s="285"/>
      <c r="AY202" s="284"/>
      <c r="AZ202" s="284"/>
      <c r="BA202" s="284"/>
      <c r="BB202" s="284"/>
      <c r="BC202" s="284"/>
      <c r="BD202" s="284"/>
      <c r="BE202" s="284"/>
      <c r="BF202" s="284"/>
      <c r="BG202" s="284"/>
      <c r="BH202" s="284"/>
      <c r="BI202" s="284"/>
    </row>
    <row r="203" spans="50:61">
      <c r="AX203" s="285"/>
      <c r="AY203" s="284"/>
      <c r="AZ203" s="284"/>
      <c r="BA203" s="284"/>
      <c r="BB203" s="284"/>
      <c r="BC203" s="284"/>
      <c r="BD203" s="284"/>
      <c r="BE203" s="284"/>
      <c r="BF203" s="284"/>
      <c r="BG203" s="284"/>
      <c r="BH203" s="284"/>
      <c r="BI203" s="284"/>
    </row>
    <row r="204" spans="50:61">
      <c r="AX204" s="285"/>
      <c r="AY204" s="284"/>
      <c r="AZ204" s="284"/>
      <c r="BA204" s="284"/>
      <c r="BB204" s="284"/>
      <c r="BC204" s="284"/>
      <c r="BD204" s="284"/>
      <c r="BE204" s="284"/>
      <c r="BF204" s="284"/>
      <c r="BG204" s="284"/>
      <c r="BH204" s="284"/>
      <c r="BI204" s="284"/>
    </row>
    <row r="205" spans="50:61">
      <c r="AX205" s="285"/>
      <c r="AY205" s="284"/>
      <c r="AZ205" s="284"/>
      <c r="BA205" s="284"/>
      <c r="BB205" s="284"/>
      <c r="BC205" s="284"/>
      <c r="BD205" s="284"/>
      <c r="BE205" s="284"/>
      <c r="BF205" s="284"/>
      <c r="BG205" s="284"/>
      <c r="BH205" s="284"/>
      <c r="BI205" s="284"/>
    </row>
    <row r="206" spans="50:61">
      <c r="AX206" s="285"/>
      <c r="AY206" s="284"/>
      <c r="AZ206" s="284"/>
      <c r="BA206" s="284"/>
      <c r="BB206" s="284"/>
      <c r="BC206" s="284"/>
      <c r="BD206" s="284"/>
      <c r="BE206" s="284"/>
      <c r="BF206" s="284"/>
      <c r="BG206" s="284"/>
      <c r="BH206" s="284"/>
      <c r="BI206" s="284"/>
    </row>
    <row r="207" spans="50:61">
      <c r="AX207" s="285"/>
      <c r="AY207" s="284"/>
      <c r="AZ207" s="284"/>
      <c r="BA207" s="284"/>
      <c r="BB207" s="284"/>
      <c r="BC207" s="284"/>
      <c r="BD207" s="284"/>
      <c r="BE207" s="284"/>
      <c r="BF207" s="284"/>
      <c r="BG207" s="284"/>
      <c r="BH207" s="284"/>
      <c r="BI207" s="284"/>
    </row>
    <row r="208" spans="50:61">
      <c r="AX208" s="285"/>
      <c r="AY208" s="284"/>
      <c r="AZ208" s="284"/>
      <c r="BA208" s="284"/>
      <c r="BB208" s="284"/>
      <c r="BC208" s="284"/>
      <c r="BD208" s="284"/>
      <c r="BE208" s="284"/>
      <c r="BF208" s="284"/>
      <c r="BG208" s="284"/>
      <c r="BH208" s="284"/>
      <c r="BI208" s="284"/>
    </row>
    <row r="209" spans="50:61">
      <c r="AX209" s="285"/>
      <c r="AY209" s="284"/>
      <c r="AZ209" s="284"/>
      <c r="BA209" s="284"/>
      <c r="BB209" s="284"/>
      <c r="BC209" s="284"/>
      <c r="BD209" s="284"/>
      <c r="BE209" s="284"/>
      <c r="BF209" s="284"/>
      <c r="BG209" s="284"/>
      <c r="BH209" s="284"/>
      <c r="BI209" s="284"/>
    </row>
    <row r="210" spans="50:61">
      <c r="AX210" s="285"/>
      <c r="AY210" s="284"/>
      <c r="AZ210" s="284"/>
      <c r="BA210" s="284"/>
      <c r="BB210" s="284"/>
      <c r="BC210" s="284"/>
      <c r="BD210" s="284"/>
      <c r="BE210" s="284"/>
      <c r="BF210" s="284"/>
      <c r="BG210" s="284"/>
      <c r="BH210" s="284"/>
      <c r="BI210" s="284"/>
    </row>
    <row r="211" spans="50:61">
      <c r="AX211" s="285"/>
      <c r="AY211" s="284"/>
      <c r="AZ211" s="284"/>
      <c r="BA211" s="284"/>
      <c r="BB211" s="284"/>
      <c r="BC211" s="284"/>
      <c r="BD211" s="284"/>
      <c r="BE211" s="284"/>
      <c r="BF211" s="284"/>
      <c r="BG211" s="284"/>
      <c r="BH211" s="284"/>
      <c r="BI211" s="284"/>
    </row>
    <row r="212" spans="50:61">
      <c r="AX212" s="285"/>
      <c r="AY212" s="284"/>
      <c r="AZ212" s="284"/>
      <c r="BA212" s="284"/>
      <c r="BB212" s="284"/>
      <c r="BC212" s="284"/>
      <c r="BD212" s="284"/>
      <c r="BE212" s="284"/>
      <c r="BF212" s="284"/>
      <c r="BG212" s="284"/>
      <c r="BH212" s="284"/>
      <c r="BI212" s="284"/>
    </row>
    <row r="213" spans="50:61">
      <c r="AX213" s="285"/>
      <c r="AY213" s="284"/>
      <c r="AZ213" s="284"/>
      <c r="BA213" s="284"/>
      <c r="BB213" s="284"/>
      <c r="BC213" s="284"/>
      <c r="BD213" s="284"/>
      <c r="BE213" s="284"/>
      <c r="BF213" s="284"/>
      <c r="BG213" s="284"/>
      <c r="BH213" s="284"/>
      <c r="BI213" s="284"/>
    </row>
    <row r="214" spans="50:61">
      <c r="AX214" s="285"/>
      <c r="AY214" s="284"/>
      <c r="AZ214" s="284"/>
      <c r="BA214" s="284"/>
      <c r="BB214" s="284"/>
      <c r="BC214" s="284"/>
      <c r="BD214" s="284"/>
      <c r="BE214" s="284"/>
      <c r="BF214" s="284"/>
      <c r="BG214" s="284"/>
      <c r="BH214" s="284"/>
      <c r="BI214" s="284"/>
    </row>
    <row r="215" spans="50:61">
      <c r="AX215" s="285"/>
      <c r="AY215" s="284"/>
      <c r="AZ215" s="284"/>
      <c r="BA215" s="284"/>
      <c r="BB215" s="284"/>
      <c r="BC215" s="284"/>
      <c r="BD215" s="284"/>
      <c r="BE215" s="284"/>
      <c r="BF215" s="284"/>
      <c r="BG215" s="284"/>
      <c r="BH215" s="284"/>
      <c r="BI215" s="284"/>
    </row>
    <row r="216" spans="50:61">
      <c r="AX216" s="285"/>
      <c r="AY216" s="284"/>
      <c r="AZ216" s="284"/>
      <c r="BA216" s="284"/>
      <c r="BB216" s="284"/>
      <c r="BC216" s="284"/>
      <c r="BD216" s="284"/>
      <c r="BE216" s="284"/>
      <c r="BF216" s="284"/>
      <c r="BG216" s="284"/>
      <c r="BH216" s="284"/>
      <c r="BI216" s="284"/>
    </row>
    <row r="217" spans="50:61">
      <c r="AX217" s="285"/>
      <c r="AY217" s="284"/>
      <c r="AZ217" s="284"/>
      <c r="BA217" s="284"/>
      <c r="BB217" s="284"/>
      <c r="BC217" s="284"/>
      <c r="BD217" s="284"/>
      <c r="BE217" s="284"/>
      <c r="BF217" s="284"/>
      <c r="BG217" s="284"/>
      <c r="BH217" s="284"/>
      <c r="BI217" s="284"/>
    </row>
    <row r="218" spans="50:61">
      <c r="AX218" s="285"/>
      <c r="AY218" s="284"/>
      <c r="AZ218" s="284"/>
      <c r="BA218" s="284"/>
      <c r="BB218" s="284"/>
      <c r="BC218" s="284"/>
      <c r="BD218" s="284"/>
      <c r="BE218" s="284"/>
      <c r="BF218" s="284"/>
      <c r="BG218" s="284"/>
      <c r="BH218" s="284"/>
      <c r="BI218" s="284"/>
    </row>
    <row r="219" spans="50:61">
      <c r="AX219" s="285"/>
      <c r="AY219" s="284"/>
      <c r="AZ219" s="284"/>
      <c r="BA219" s="284"/>
      <c r="BB219" s="284"/>
      <c r="BC219" s="284"/>
      <c r="BD219" s="284"/>
      <c r="BE219" s="284"/>
      <c r="BF219" s="284"/>
      <c r="BG219" s="284"/>
      <c r="BH219" s="284"/>
      <c r="BI219" s="284"/>
    </row>
    <row r="220" spans="50:61">
      <c r="AX220" s="285"/>
      <c r="AY220" s="284"/>
      <c r="AZ220" s="284"/>
      <c r="BA220" s="284"/>
      <c r="BB220" s="284"/>
      <c r="BC220" s="284"/>
      <c r="BD220" s="284"/>
      <c r="BE220" s="284"/>
      <c r="BF220" s="284"/>
      <c r="BG220" s="284"/>
      <c r="BH220" s="284"/>
      <c r="BI220" s="284"/>
    </row>
    <row r="221" spans="50:61">
      <c r="AX221" s="285"/>
      <c r="AY221" s="284"/>
      <c r="AZ221" s="284"/>
      <c r="BA221" s="284"/>
      <c r="BB221" s="284"/>
      <c r="BC221" s="284"/>
      <c r="BD221" s="284"/>
      <c r="BE221" s="284"/>
      <c r="BF221" s="284"/>
      <c r="BG221" s="284"/>
      <c r="BH221" s="284"/>
      <c r="BI221" s="284"/>
    </row>
    <row r="222" spans="50:61">
      <c r="AX222" s="285"/>
      <c r="AY222" s="284"/>
      <c r="AZ222" s="284"/>
      <c r="BA222" s="284"/>
      <c r="BB222" s="284"/>
      <c r="BC222" s="284"/>
      <c r="BD222" s="284"/>
      <c r="BE222" s="284"/>
      <c r="BF222" s="284"/>
      <c r="BG222" s="284"/>
      <c r="BH222" s="284"/>
      <c r="BI222" s="284"/>
    </row>
    <row r="223" spans="50:61">
      <c r="AX223" s="285"/>
      <c r="AY223" s="284"/>
      <c r="AZ223" s="284"/>
      <c r="BA223" s="284"/>
      <c r="BB223" s="284"/>
      <c r="BC223" s="284"/>
      <c r="BD223" s="284"/>
      <c r="BE223" s="284"/>
      <c r="BF223" s="284"/>
      <c r="BG223" s="284"/>
      <c r="BH223" s="284"/>
      <c r="BI223" s="284"/>
    </row>
    <row r="224" spans="50:61">
      <c r="AX224" s="285"/>
      <c r="AY224" s="284"/>
      <c r="AZ224" s="284"/>
      <c r="BA224" s="284"/>
      <c r="BB224" s="284"/>
      <c r="BC224" s="284"/>
      <c r="BD224" s="284"/>
      <c r="BE224" s="284"/>
      <c r="BF224" s="284"/>
      <c r="BG224" s="284"/>
      <c r="BH224" s="284"/>
      <c r="BI224" s="284"/>
    </row>
    <row r="225" spans="50:61">
      <c r="AX225" s="285"/>
      <c r="AY225" s="284"/>
      <c r="AZ225" s="284"/>
      <c r="BA225" s="284"/>
      <c r="BB225" s="284"/>
      <c r="BC225" s="284"/>
      <c r="BD225" s="284"/>
      <c r="BE225" s="284"/>
      <c r="BF225" s="284"/>
      <c r="BG225" s="284"/>
      <c r="BH225" s="284"/>
      <c r="BI225" s="284"/>
    </row>
    <row r="226" spans="50:61">
      <c r="AX226" s="285"/>
      <c r="AY226" s="284"/>
      <c r="AZ226" s="284"/>
      <c r="BA226" s="284"/>
      <c r="BB226" s="284"/>
      <c r="BC226" s="284"/>
      <c r="BD226" s="284"/>
      <c r="BE226" s="284"/>
      <c r="BF226" s="284"/>
      <c r="BG226" s="284"/>
      <c r="BH226" s="284"/>
      <c r="BI226" s="284"/>
    </row>
    <row r="227" spans="50:61">
      <c r="AX227" s="285"/>
      <c r="AY227" s="284"/>
      <c r="AZ227" s="284"/>
      <c r="BA227" s="284"/>
      <c r="BB227" s="284"/>
      <c r="BC227" s="284"/>
      <c r="BD227" s="284"/>
      <c r="BE227" s="284"/>
      <c r="BF227" s="284"/>
      <c r="BG227" s="284"/>
      <c r="BH227" s="284"/>
      <c r="BI227" s="284"/>
    </row>
    <row r="228" spans="50:61">
      <c r="AX228" s="285"/>
      <c r="AY228" s="284"/>
      <c r="AZ228" s="284"/>
      <c r="BA228" s="284"/>
      <c r="BB228" s="284"/>
      <c r="BC228" s="284"/>
      <c r="BD228" s="284"/>
      <c r="BE228" s="284"/>
      <c r="BF228" s="284"/>
      <c r="BG228" s="284"/>
      <c r="BH228" s="284"/>
      <c r="BI228" s="284"/>
    </row>
    <row r="229" spans="50:61">
      <c r="AX229" s="285"/>
      <c r="AY229" s="284"/>
      <c r="AZ229" s="284"/>
      <c r="BA229" s="284"/>
      <c r="BB229" s="284"/>
      <c r="BC229" s="284"/>
      <c r="BD229" s="284"/>
      <c r="BE229" s="284"/>
      <c r="BF229" s="284"/>
      <c r="BG229" s="284"/>
      <c r="BH229" s="284"/>
      <c r="BI229" s="284"/>
    </row>
    <row r="230" spans="50:61">
      <c r="AX230" s="285"/>
    </row>
    <row r="231" spans="50:61">
      <c r="AX231" s="285"/>
    </row>
    <row r="232" spans="50:61">
      <c r="AX232" s="285"/>
    </row>
    <row r="233" spans="50:61">
      <c r="AX233" s="285"/>
    </row>
    <row r="234" spans="50:61">
      <c r="AX234" s="285"/>
    </row>
    <row r="235" spans="50:61">
      <c r="AX235" s="285"/>
    </row>
    <row r="236" spans="50:61">
      <c r="AX236" s="285"/>
    </row>
    <row r="237" spans="50:61">
      <c r="AX237" s="285"/>
    </row>
    <row r="238" spans="50:61">
      <c r="AX238" s="285"/>
    </row>
    <row r="239" spans="50:61">
      <c r="AX239" s="285"/>
    </row>
    <row r="240" spans="50:61">
      <c r="AX240" s="285"/>
    </row>
    <row r="241" spans="50:50">
      <c r="AX241" s="285"/>
    </row>
    <row r="242" spans="50:50">
      <c r="AX242" s="285"/>
    </row>
    <row r="243" spans="50:50">
      <c r="AX243" s="285"/>
    </row>
    <row r="244" spans="50:50">
      <c r="AX244" s="285"/>
    </row>
    <row r="245" spans="50:50">
      <c r="AX245" s="285"/>
    </row>
    <row r="246" spans="50:50">
      <c r="AX246" s="285"/>
    </row>
    <row r="247" spans="50:50">
      <c r="AX247" s="285"/>
    </row>
    <row r="248" spans="50:50">
      <c r="AX248" s="285"/>
    </row>
    <row r="249" spans="50:50">
      <c r="AX249" s="285"/>
    </row>
    <row r="250" spans="50:50">
      <c r="AX250" s="285"/>
    </row>
    <row r="251" spans="50:50">
      <c r="AX251" s="285"/>
    </row>
    <row r="252" spans="50:50">
      <c r="AX252" s="285"/>
    </row>
    <row r="253" spans="50:50">
      <c r="AX253" s="285"/>
    </row>
    <row r="254" spans="50:50">
      <c r="AX254" s="285"/>
    </row>
    <row r="255" spans="50:50">
      <c r="AX255" s="285"/>
    </row>
    <row r="256" spans="50:50">
      <c r="AX256" s="285"/>
    </row>
    <row r="257" spans="50:50">
      <c r="AX257" s="285"/>
    </row>
    <row r="258" spans="50:50">
      <c r="AX258" s="285"/>
    </row>
    <row r="259" spans="50:50">
      <c r="AX259" s="285"/>
    </row>
    <row r="260" spans="50:50">
      <c r="AX260" s="285"/>
    </row>
    <row r="261" spans="50:50">
      <c r="AX261" s="285"/>
    </row>
    <row r="262" spans="50:50">
      <c r="AX262" s="285"/>
    </row>
    <row r="263" spans="50:50">
      <c r="AX263" s="285"/>
    </row>
    <row r="264" spans="50:50">
      <c r="AX264" s="285"/>
    </row>
    <row r="265" spans="50:50">
      <c r="AX265" s="285"/>
    </row>
    <row r="266" spans="50:50">
      <c r="AX266" s="285"/>
    </row>
    <row r="267" spans="50:50">
      <c r="AX267" s="285"/>
    </row>
    <row r="268" spans="50:50">
      <c r="AX268" s="285"/>
    </row>
    <row r="269" spans="50:50">
      <c r="AX269" s="285"/>
    </row>
    <row r="270" spans="50:50">
      <c r="AX270" s="285"/>
    </row>
    <row r="271" spans="50:50">
      <c r="AX271" s="285"/>
    </row>
    <row r="272" spans="50:50">
      <c r="AX272" s="285"/>
    </row>
    <row r="273" spans="50:50">
      <c r="AX273" s="285"/>
    </row>
    <row r="274" spans="50:50">
      <c r="AX274" s="285"/>
    </row>
    <row r="275" spans="50:50">
      <c r="AX275" s="285"/>
    </row>
    <row r="276" spans="50:50">
      <c r="AX276" s="285"/>
    </row>
    <row r="277" spans="50:50">
      <c r="AX277" s="285"/>
    </row>
    <row r="278" spans="50:50">
      <c r="AX278" s="285"/>
    </row>
    <row r="279" spans="50:50">
      <c r="AX279" s="285"/>
    </row>
    <row r="280" spans="50:50">
      <c r="AX280" s="285"/>
    </row>
    <row r="281" spans="50:50">
      <c r="AX281" s="285"/>
    </row>
    <row r="282" spans="50:50">
      <c r="AX282" s="285"/>
    </row>
    <row r="283" spans="50:50">
      <c r="AX283" s="285"/>
    </row>
    <row r="284" spans="50:50">
      <c r="AX284" s="285"/>
    </row>
    <row r="285" spans="50:50">
      <c r="AX285" s="285"/>
    </row>
    <row r="286" spans="50:50">
      <c r="AX286" s="285"/>
    </row>
    <row r="287" spans="50:50">
      <c r="AX287" s="285"/>
    </row>
    <row r="288" spans="50:50">
      <c r="AX288" s="285"/>
    </row>
    <row r="289" spans="50:50">
      <c r="AX289" s="285"/>
    </row>
    <row r="290" spans="50:50">
      <c r="AX290" s="285"/>
    </row>
    <row r="291" spans="50:50">
      <c r="AX291" s="285"/>
    </row>
    <row r="292" spans="50:50">
      <c r="AX292" s="285"/>
    </row>
    <row r="293" spans="50:50">
      <c r="AX293" s="285"/>
    </row>
    <row r="294" spans="50:50">
      <c r="AX294" s="285"/>
    </row>
    <row r="295" spans="50:50">
      <c r="AX295" s="285"/>
    </row>
    <row r="296" spans="50:50">
      <c r="AX296" s="285"/>
    </row>
    <row r="297" spans="50:50">
      <c r="AX297" s="285"/>
    </row>
    <row r="298" spans="50:50">
      <c r="AX298" s="285"/>
    </row>
    <row r="299" spans="50:50">
      <c r="AX299" s="285"/>
    </row>
    <row r="300" spans="50:50">
      <c r="AX300" s="285"/>
    </row>
    <row r="301" spans="50:50">
      <c r="AX301" s="285"/>
    </row>
    <row r="302" spans="50:50">
      <c r="AX302" s="285"/>
    </row>
    <row r="303" spans="50:50">
      <c r="AX303" s="285"/>
    </row>
    <row r="304" spans="50:50">
      <c r="AX304" s="285"/>
    </row>
    <row r="305" spans="50:50">
      <c r="AX305" s="285"/>
    </row>
    <row r="306" spans="50:50">
      <c r="AX306" s="285"/>
    </row>
    <row r="307" spans="50:50">
      <c r="AX307" s="285"/>
    </row>
    <row r="308" spans="50:50">
      <c r="AX308" s="285"/>
    </row>
    <row r="309" spans="50:50">
      <c r="AX309" s="285"/>
    </row>
    <row r="310" spans="50:50">
      <c r="AX310" s="285"/>
    </row>
    <row r="311" spans="50:50">
      <c r="AX311" s="285"/>
    </row>
    <row r="312" spans="50:50">
      <c r="AX312" s="285"/>
    </row>
    <row r="313" spans="50:50">
      <c r="AX313" s="285"/>
    </row>
    <row r="314" spans="50:50">
      <c r="AX314" s="285"/>
    </row>
    <row r="315" spans="50:50">
      <c r="AX315" s="285"/>
    </row>
    <row r="316" spans="50:50">
      <c r="AX316" s="285"/>
    </row>
  </sheetData>
  <mergeCells count="25">
    <mergeCell ref="T81:Y81"/>
    <mergeCell ref="T19:Y19"/>
    <mergeCell ref="T16:Y16"/>
    <mergeCell ref="T46:Y46"/>
    <mergeCell ref="AI15:AI16"/>
    <mergeCell ref="C8:H8"/>
    <mergeCell ref="J8:O8"/>
    <mergeCell ref="J15:J16"/>
    <mergeCell ref="K11:O11"/>
    <mergeCell ref="K12:O12"/>
    <mergeCell ref="K13:O13"/>
    <mergeCell ref="K14:O14"/>
    <mergeCell ref="R11:AA11"/>
    <mergeCell ref="AY17:BI17"/>
    <mergeCell ref="AN14:AQ14"/>
    <mergeCell ref="A15:A16"/>
    <mergeCell ref="C11:H11"/>
    <mergeCell ref="C12:H12"/>
    <mergeCell ref="C13:H13"/>
    <mergeCell ref="C14:H14"/>
    <mergeCell ref="G15:G16"/>
    <mergeCell ref="H15:H16"/>
    <mergeCell ref="AK15:AK16"/>
    <mergeCell ref="AL15:AL16"/>
    <mergeCell ref="AJ15:AJ16"/>
  </mergeCells>
  <phoneticPr fontId="4" type="noConversion"/>
  <conditionalFormatting sqref="K21:K108">
    <cfRule type="expression" dxfId="167" priority="1" stopIfTrue="1">
      <formula>ISERROR(K21)</formula>
    </cfRule>
    <cfRule type="expression" dxfId="166" priority="2" stopIfTrue="1">
      <formula>ISERROR(J22)</formula>
    </cfRule>
  </conditionalFormatting>
  <conditionalFormatting sqref="AX21:AX316">
    <cfRule type="expression" dxfId="165" priority="3" stopIfTrue="1">
      <formula>ISERROR(A21)</formula>
    </cfRule>
  </conditionalFormatting>
  <conditionalFormatting sqref="AY21:AY100">
    <cfRule type="expression" dxfId="164" priority="4" stopIfTrue="1">
      <formula>ISERROR(A21)</formula>
    </cfRule>
  </conditionalFormatting>
  <conditionalFormatting sqref="AZ21:BC100 BE21:BI100">
    <cfRule type="expression" dxfId="163" priority="5" stopIfTrue="1">
      <formula>ISERROR($A21)</formula>
    </cfRule>
  </conditionalFormatting>
  <conditionalFormatting sqref="N19:O19 BD43:BD229 BE101:BI229 AN21:AU100 AJ19:AL100 L101:L65536 AY101:BC229 J21:J108 A21:A108 L21:O108 C21:H108">
    <cfRule type="expression" dxfId="162" priority="6" stopIfTrue="1">
      <formula>ISERROR(A19)</formula>
    </cfRule>
  </conditionalFormatting>
  <conditionalFormatting sqref="AI21:AI100">
    <cfRule type="cellIs" dxfId="161" priority="7" stopIfTrue="1" operator="lessThan">
      <formula>1</formula>
    </cfRule>
  </conditionalFormatting>
  <conditionalFormatting sqref="B21:B50 B52:B108">
    <cfRule type="expression" dxfId="160" priority="8" stopIfTrue="1">
      <formula>ISERROR(B21)</formula>
    </cfRule>
    <cfRule type="expression" dxfId="159" priority="9" stopIfTrue="1">
      <formula>$IT$21=B21</formula>
    </cfRule>
  </conditionalFormatting>
  <conditionalFormatting sqref="B51">
    <cfRule type="expression" dxfId="158" priority="10" stopIfTrue="1">
      <formula>ISERROR(B51)</formula>
    </cfRule>
    <cfRule type="expression" dxfId="157" priority="11" stopIfTrue="1">
      <formula>$IT$21=B51</formula>
    </cfRule>
  </conditionalFormatting>
  <dataValidations count="1">
    <dataValidation type="list" allowBlank="1" showInputMessage="1" showErrorMessage="1" sqref="R82:R86 Q49:Q53">
      <formula1>$A$21:$A$68</formula1>
    </dataValidation>
  </dataValidations>
  <hyperlinks>
    <hyperlink ref="N1" location="INDEX!A1" display="&lt;&lt;&lt; Index &lt;&lt;&lt;"/>
  </hyperlinks>
  <printOptions horizontalCentered="1"/>
  <pageMargins left="0.78740157480314965" right="0.78740157480314965" top="0.98425196850393704" bottom="0.98425196850393704" header="0" footer="0"/>
  <pageSetup paperSize="9" scale="47" orientation="landscape" r:id="rId1"/>
  <headerFooter alignWithMargins="0"/>
  <drawing r:id="rId2"/>
  <legacyDrawing r:id="rId3"/>
</worksheet>
</file>

<file path=xl/worksheets/sheet20.xml><?xml version="1.0" encoding="utf-8"?>
<worksheet xmlns="http://schemas.openxmlformats.org/spreadsheetml/2006/main" xmlns:r="http://schemas.openxmlformats.org/officeDocument/2006/relationships">
  <sheetPr codeName="Hoja12" enableFormatConditionsCalculation="0">
    <tabColor rgb="FF66FF99"/>
  </sheetPr>
  <dimension ref="A1:AM97"/>
  <sheetViews>
    <sheetView showGridLines="0" zoomScale="80" zoomScaleNormal="80" zoomScaleSheetLayoutView="55" workbookViewId="0"/>
  </sheetViews>
  <sheetFormatPr baseColWidth="10" defaultColWidth="11.42578125" defaultRowHeight="12.75"/>
  <cols>
    <col min="1" max="1" width="16.7109375" style="17" customWidth="1"/>
    <col min="2" max="2" width="12.140625" style="17" customWidth="1"/>
    <col min="3" max="3" width="12.28515625" style="17" customWidth="1"/>
    <col min="4" max="4" width="12.7109375" style="17" customWidth="1"/>
    <col min="5" max="5" width="11.7109375" style="17" customWidth="1"/>
    <col min="6" max="6" width="3.85546875" style="17" customWidth="1"/>
    <col min="7" max="7" width="12.42578125" style="17" customWidth="1"/>
    <col min="8" max="8" width="11.42578125" style="17"/>
    <col min="9" max="9" width="12.28515625" style="17" bestFit="1" customWidth="1"/>
    <col min="10" max="10" width="13.140625" style="17" customWidth="1"/>
    <col min="11" max="11" width="12.7109375" style="17" customWidth="1"/>
    <col min="12" max="12" width="3.42578125" style="17" customWidth="1"/>
    <col min="13" max="13" width="12.42578125" style="17" customWidth="1"/>
    <col min="14" max="14" width="13.140625" style="17" customWidth="1"/>
    <col min="15" max="15" width="12.7109375" style="17" customWidth="1"/>
    <col min="16" max="16" width="14.42578125" style="17" customWidth="1"/>
    <col min="17" max="17" width="11.42578125" style="17"/>
    <col min="18" max="18" width="5.140625" style="17" customWidth="1"/>
    <col min="19" max="20" width="11.42578125" style="17"/>
    <col min="21" max="21" width="12.140625" style="17" customWidth="1"/>
    <col min="22" max="22" width="12.7109375" style="17" customWidth="1"/>
    <col min="23" max="23" width="11.42578125" style="17"/>
    <col min="24" max="24" width="5.7109375" style="17" customWidth="1"/>
    <col min="25" max="25" width="20" style="17" customWidth="1"/>
    <col min="26" max="26" width="13.28515625" style="17" customWidth="1"/>
    <col min="27" max="27" width="14.140625" style="17" customWidth="1"/>
    <col min="28" max="28" width="14.7109375" style="17" customWidth="1"/>
    <col min="29" max="31" width="13" style="17" customWidth="1"/>
    <col min="32" max="32" width="6.42578125" style="17" customWidth="1"/>
    <col min="33" max="33" width="14" style="17" customWidth="1"/>
    <col min="34" max="34" width="15.7109375" style="17" customWidth="1"/>
    <col min="35" max="35" width="14.28515625" style="17" customWidth="1"/>
    <col min="36" max="36" width="14.42578125" style="17" customWidth="1"/>
    <col min="37" max="37" width="13.7109375" style="17" customWidth="1"/>
    <col min="38" max="38" width="14.42578125" style="17" customWidth="1"/>
    <col min="39" max="16384" width="11.42578125" style="17"/>
  </cols>
  <sheetData>
    <row r="1" spans="1:38" ht="15.75">
      <c r="A1" s="15" t="s">
        <v>48</v>
      </c>
      <c r="B1" s="16" t="str">
        <f>operation</f>
        <v>RSA ARGENTINA</v>
      </c>
      <c r="N1" s="463" t="s">
        <v>361</v>
      </c>
      <c r="Y1" s="15" t="s">
        <v>48</v>
      </c>
      <c r="Z1" s="16" t="str">
        <f>operation</f>
        <v>RSA ARGENTINA</v>
      </c>
    </row>
    <row r="2" spans="1:38" ht="15.75">
      <c r="A2" s="15" t="s">
        <v>49</v>
      </c>
      <c r="B2" s="16" t="str">
        <f>class</f>
        <v>Motor Comercial_CT</v>
      </c>
      <c r="Y2" s="15" t="s">
        <v>49</v>
      </c>
      <c r="Z2" s="16" t="str">
        <f>class</f>
        <v>Motor Comercial_CT</v>
      </c>
    </row>
    <row r="3" spans="1:38" ht="15.75">
      <c r="A3" s="15" t="s">
        <v>47</v>
      </c>
      <c r="B3" s="16" t="str">
        <f>currency&amp;" "&amp;Cover!$D$21</f>
        <v>AR$ (Thousands)</v>
      </c>
      <c r="Y3" s="15" t="s">
        <v>47</v>
      </c>
      <c r="Z3" s="16" t="str">
        <f>B3</f>
        <v>AR$ (Thousands)</v>
      </c>
    </row>
    <row r="4" spans="1:38" ht="15.75">
      <c r="A4" s="55" t="s">
        <v>96</v>
      </c>
      <c r="B4" s="16" t="str">
        <f>reinsurance</f>
        <v>Gross</v>
      </c>
      <c r="Y4" s="55" t="s">
        <v>96</v>
      </c>
      <c r="Z4" s="16" t="str">
        <f>reinsurance</f>
        <v>Gross</v>
      </c>
    </row>
    <row r="5" spans="1:38" ht="15.75">
      <c r="A5" s="21" t="str">
        <f>"Data Evaluated as of "&amp;Info_as_at</f>
        <v>Data Evaluated as of June 2014</v>
      </c>
      <c r="B5" s="56"/>
      <c r="Y5" s="21" t="str">
        <f>"Data Evaluated as of "&amp;Info_as_at</f>
        <v>Data Evaluated as of June 2014</v>
      </c>
      <c r="Z5" s="56"/>
    </row>
    <row r="6" spans="1:38">
      <c r="A6" s="53"/>
      <c r="B6" s="54"/>
    </row>
    <row r="7" spans="1:38" ht="13.5" thickBot="1"/>
    <row r="8" spans="1:38" s="54" customFormat="1" ht="13.5" thickBot="1">
      <c r="A8" s="107" t="s">
        <v>19</v>
      </c>
      <c r="B8" s="909" t="s">
        <v>124</v>
      </c>
      <c r="C8" s="909"/>
      <c r="D8" s="909"/>
      <c r="E8" s="909"/>
      <c r="G8" s="107" t="s">
        <v>19</v>
      </c>
      <c r="H8" s="909" t="s">
        <v>125</v>
      </c>
      <c r="I8" s="909"/>
      <c r="J8" s="909"/>
      <c r="K8" s="909"/>
      <c r="M8" s="107" t="s">
        <v>19</v>
      </c>
      <c r="N8" s="909" t="s">
        <v>123</v>
      </c>
      <c r="O8" s="909"/>
      <c r="P8" s="909"/>
      <c r="Q8" s="909"/>
      <c r="S8" s="107" t="s">
        <v>19</v>
      </c>
      <c r="T8" s="909" t="s">
        <v>20</v>
      </c>
      <c r="U8" s="909"/>
      <c r="V8" s="909"/>
      <c r="W8" s="909"/>
      <c r="Y8" s="918" t="s">
        <v>107</v>
      </c>
      <c r="Z8" s="919"/>
      <c r="AA8" s="919"/>
      <c r="AB8" s="919"/>
      <c r="AC8" s="919"/>
      <c r="AD8" s="920"/>
      <c r="AE8" s="42"/>
      <c r="AG8" s="921" t="s">
        <v>108</v>
      </c>
      <c r="AH8" s="922"/>
      <c r="AI8" s="922"/>
      <c r="AJ8" s="922"/>
      <c r="AK8" s="922"/>
      <c r="AL8" s="923"/>
    </row>
    <row r="9" spans="1:38">
      <c r="A9" s="53" t="s">
        <v>46</v>
      </c>
      <c r="B9" s="804" t="str">
        <f>IF('User Entries'!$C$24="No","",'User Entries'!$A$34)</f>
        <v/>
      </c>
      <c r="C9" s="804"/>
      <c r="D9" s="804"/>
      <c r="E9" s="804"/>
      <c r="G9" s="53" t="s">
        <v>46</v>
      </c>
      <c r="H9" s="804" t="str">
        <f>B9</f>
        <v/>
      </c>
      <c r="I9" s="804"/>
      <c r="J9" s="804"/>
      <c r="K9" s="804"/>
      <c r="M9" s="53" t="s">
        <v>46</v>
      </c>
      <c r="N9" s="804" t="str">
        <f>H9</f>
        <v/>
      </c>
      <c r="O9" s="804"/>
      <c r="P9" s="804"/>
      <c r="Q9" s="804"/>
      <c r="S9" s="53" t="s">
        <v>46</v>
      </c>
      <c r="T9" s="804" t="str">
        <f>N9</f>
        <v/>
      </c>
      <c r="U9" s="804"/>
      <c r="V9" s="804"/>
      <c r="W9" s="804"/>
      <c r="Y9" s="107"/>
      <c r="Z9" s="895"/>
      <c r="AA9" s="895"/>
      <c r="AB9" s="895"/>
      <c r="AC9" s="895"/>
      <c r="AD9" s="99"/>
      <c r="AE9" s="99"/>
      <c r="AF9" s="54"/>
      <c r="AG9" s="107"/>
      <c r="AH9" s="895"/>
      <c r="AI9" s="895"/>
      <c r="AJ9" s="895"/>
      <c r="AK9" s="895"/>
      <c r="AL9" s="99"/>
    </row>
    <row r="10" spans="1:38" s="20" customFormat="1">
      <c r="A10" s="18"/>
      <c r="B10" s="896"/>
      <c r="C10" s="896"/>
      <c r="D10" s="896"/>
      <c r="E10" s="896"/>
      <c r="G10" s="18"/>
      <c r="H10" s="896"/>
      <c r="I10" s="896"/>
      <c r="J10" s="896"/>
      <c r="K10" s="896"/>
      <c r="M10" s="18"/>
      <c r="N10" s="896"/>
      <c r="O10" s="896"/>
      <c r="P10" s="896"/>
      <c r="Q10" s="896"/>
      <c r="S10" s="18"/>
      <c r="T10" s="896"/>
      <c r="U10" s="896"/>
      <c r="V10" s="896"/>
      <c r="W10" s="896"/>
      <c r="Y10" s="302"/>
      <c r="Z10" s="917"/>
      <c r="AA10" s="917"/>
      <c r="AB10" s="917"/>
      <c r="AC10" s="917"/>
      <c r="AD10" s="109"/>
      <c r="AE10" s="109"/>
      <c r="AF10" s="84"/>
      <c r="AG10" s="108"/>
      <c r="AH10" s="917"/>
      <c r="AI10" s="917"/>
      <c r="AJ10" s="917"/>
      <c r="AK10" s="917"/>
      <c r="AL10" s="109"/>
    </row>
    <row r="11" spans="1:38">
      <c r="A11" s="33"/>
      <c r="B11" s="910"/>
      <c r="C11" s="910"/>
      <c r="D11" s="910"/>
      <c r="E11" s="910"/>
      <c r="G11" s="33"/>
      <c r="H11" s="910"/>
      <c r="I11" s="910"/>
      <c r="J11" s="910"/>
      <c r="K11" s="910"/>
      <c r="M11" s="33"/>
      <c r="N11" s="910"/>
      <c r="O11" s="910"/>
      <c r="P11" s="910"/>
      <c r="Q11" s="910"/>
      <c r="S11" s="33"/>
      <c r="T11" s="910"/>
      <c r="U11" s="910"/>
      <c r="V11" s="910"/>
      <c r="W11" s="910"/>
      <c r="Y11" s="110"/>
      <c r="Z11" s="916"/>
      <c r="AA11" s="916"/>
      <c r="AB11" s="916"/>
      <c r="AC11" s="916"/>
      <c r="AD11" s="109"/>
      <c r="AE11" s="109"/>
      <c r="AF11" s="54"/>
      <c r="AG11" s="110"/>
      <c r="AH11" s="916"/>
      <c r="AI11" s="916"/>
      <c r="AJ11" s="916"/>
      <c r="AK11" s="916"/>
      <c r="AL11" s="109"/>
    </row>
    <row r="12" spans="1:38" ht="22.7" customHeight="1">
      <c r="A12" s="893" t="s">
        <v>23</v>
      </c>
      <c r="B12" s="62" t="s">
        <v>43</v>
      </c>
      <c r="C12" s="62" t="s">
        <v>43</v>
      </c>
      <c r="D12" s="64" t="s">
        <v>25</v>
      </c>
      <c r="E12" s="64" t="s">
        <v>25</v>
      </c>
      <c r="G12" s="893" t="s">
        <v>23</v>
      </c>
      <c r="H12" s="62" t="s">
        <v>43</v>
      </c>
      <c r="I12" s="62" t="s">
        <v>43</v>
      </c>
      <c r="J12" s="64" t="s">
        <v>25</v>
      </c>
      <c r="K12" s="64" t="s">
        <v>25</v>
      </c>
      <c r="M12" s="893" t="s">
        <v>23</v>
      </c>
      <c r="N12" s="62" t="s">
        <v>43</v>
      </c>
      <c r="O12" s="62" t="s">
        <v>43</v>
      </c>
      <c r="P12" s="64" t="s">
        <v>25</v>
      </c>
      <c r="Q12" s="64" t="s">
        <v>25</v>
      </c>
      <c r="S12" s="893" t="s">
        <v>23</v>
      </c>
      <c r="T12" s="62" t="s">
        <v>43</v>
      </c>
      <c r="U12" s="62" t="s">
        <v>43</v>
      </c>
      <c r="V12" s="64" t="s">
        <v>25</v>
      </c>
      <c r="W12" s="64" t="s">
        <v>25</v>
      </c>
      <c r="Y12" s="893" t="s">
        <v>23</v>
      </c>
      <c r="Z12" s="111" t="s">
        <v>62</v>
      </c>
      <c r="AA12" s="927" t="s">
        <v>109</v>
      </c>
      <c r="AB12" s="64" t="s">
        <v>25</v>
      </c>
      <c r="AC12" s="64" t="s">
        <v>25</v>
      </c>
      <c r="AD12" s="924" t="s">
        <v>153</v>
      </c>
      <c r="AE12" s="130"/>
      <c r="AG12" s="893" t="s">
        <v>23</v>
      </c>
      <c r="AH12" s="111" t="s">
        <v>62</v>
      </c>
      <c r="AI12" s="927" t="s">
        <v>109</v>
      </c>
      <c r="AJ12" s="927" t="s">
        <v>25</v>
      </c>
      <c r="AK12" s="64" t="s">
        <v>25</v>
      </c>
      <c r="AL12" s="924" t="s">
        <v>153</v>
      </c>
    </row>
    <row r="13" spans="1:38" ht="30" customHeight="1">
      <c r="A13" s="894"/>
      <c r="B13" s="65" t="str">
        <f>LastAnalysis</f>
        <v>2014 Q1</v>
      </c>
      <c r="C13" s="65" t="str">
        <f>INDEX($A$18:$A$97,Tot_Acc_Per,1)</f>
        <v>2014 Q2</v>
      </c>
      <c r="D13" s="71" t="s">
        <v>61</v>
      </c>
      <c r="E13" s="71" t="s">
        <v>26</v>
      </c>
      <c r="G13" s="894"/>
      <c r="H13" s="65" t="str">
        <f>LastAnalysis</f>
        <v>2014 Q1</v>
      </c>
      <c r="I13" s="65" t="str">
        <f>INDEX($A$18:$A$97,Tot_Acc_Per,1)</f>
        <v>2014 Q2</v>
      </c>
      <c r="J13" s="71" t="s">
        <v>61</v>
      </c>
      <c r="K13" s="71" t="s">
        <v>26</v>
      </c>
      <c r="M13" s="894"/>
      <c r="N13" s="65" t="str">
        <f>LastAnalysis</f>
        <v>2014 Q1</v>
      </c>
      <c r="O13" s="65" t="str">
        <f>INDEX($A$18:$A$97,Tot_Acc_Per,1)</f>
        <v>2014 Q2</v>
      </c>
      <c r="P13" s="71" t="s">
        <v>61</v>
      </c>
      <c r="Q13" s="71" t="s">
        <v>26</v>
      </c>
      <c r="S13" s="894"/>
      <c r="T13" s="65" t="str">
        <f>LastAnalysis</f>
        <v>2014 Q1</v>
      </c>
      <c r="U13" s="65" t="str">
        <f>INDEX($A$18:$A$97,Tot_Acc_Per,1)</f>
        <v>2014 Q2</v>
      </c>
      <c r="V13" s="71" t="s">
        <v>61</v>
      </c>
      <c r="W13" s="71" t="s">
        <v>26</v>
      </c>
      <c r="Y13" s="894"/>
      <c r="Z13" s="67" t="s">
        <v>212</v>
      </c>
      <c r="AA13" s="928"/>
      <c r="AB13" s="71" t="s">
        <v>61</v>
      </c>
      <c r="AC13" s="71" t="s">
        <v>26</v>
      </c>
      <c r="AD13" s="925"/>
      <c r="AE13" s="131"/>
      <c r="AG13" s="894"/>
      <c r="AH13" s="67" t="s">
        <v>212</v>
      </c>
      <c r="AI13" s="928"/>
      <c r="AJ13" s="928"/>
      <c r="AK13" s="71" t="s">
        <v>26</v>
      </c>
      <c r="AL13" s="925"/>
    </row>
    <row r="14" spans="1:38" ht="9.9499999999999993" customHeight="1" thickBot="1">
      <c r="A14" s="74"/>
      <c r="B14" s="73"/>
      <c r="C14" s="74"/>
      <c r="D14" s="74"/>
      <c r="E14" s="74"/>
      <c r="G14" s="74"/>
      <c r="H14" s="73"/>
      <c r="I14" s="74"/>
      <c r="J14" s="74"/>
      <c r="K14" s="74"/>
      <c r="M14" s="74"/>
      <c r="N14" s="73"/>
      <c r="O14" s="74"/>
      <c r="P14" s="74"/>
      <c r="Q14" s="74"/>
      <c r="S14" s="74"/>
      <c r="T14" s="73"/>
      <c r="U14" s="74"/>
      <c r="V14" s="74"/>
      <c r="W14" s="74"/>
      <c r="Y14" s="74"/>
      <c r="Z14" s="73"/>
      <c r="AA14" s="74"/>
      <c r="AB14" s="74"/>
      <c r="AC14" s="74"/>
      <c r="AD14" s="926"/>
      <c r="AE14" s="132"/>
      <c r="AG14" s="74"/>
      <c r="AH14" s="73"/>
      <c r="AI14" s="74"/>
      <c r="AJ14" s="74"/>
      <c r="AK14" s="74"/>
      <c r="AL14" s="926"/>
    </row>
    <row r="15" spans="1:38" ht="8.25" customHeight="1">
      <c r="A15" s="39"/>
      <c r="B15" s="112"/>
      <c r="C15" s="39"/>
      <c r="D15" s="39"/>
      <c r="E15" s="39"/>
      <c r="G15" s="39"/>
      <c r="H15" s="112"/>
      <c r="I15" s="39"/>
      <c r="J15" s="39"/>
      <c r="K15" s="39"/>
      <c r="M15" s="39"/>
      <c r="N15" s="112"/>
      <c r="O15" s="39"/>
      <c r="P15" s="39"/>
      <c r="Q15" s="39"/>
      <c r="S15" s="39"/>
      <c r="T15" s="112"/>
      <c r="U15" s="39"/>
      <c r="V15" s="39"/>
      <c r="W15" s="39"/>
      <c r="Y15" s="39"/>
      <c r="Z15" s="112"/>
      <c r="AA15" s="39"/>
      <c r="AB15" s="39"/>
      <c r="AC15" s="39"/>
      <c r="AD15" s="207"/>
      <c r="AE15" s="20"/>
      <c r="AG15" s="39"/>
      <c r="AH15" s="112"/>
      <c r="AI15" s="39"/>
      <c r="AJ15" s="39"/>
      <c r="AK15" s="39"/>
      <c r="AL15" s="207"/>
    </row>
    <row r="16" spans="1:38" ht="23.25" customHeight="1">
      <c r="A16" s="81" t="str">
        <f>"Total up to "&amp;B13</f>
        <v>Total up to 2014 Q1</v>
      </c>
      <c r="B16" s="173">
        <f ca="1">SUM(INDIRECT(ADDRESS(ROW(B18),COLUMN(B18))&amp;":"&amp;ADDRESS(ROW(B18)+MATCH(B13,$A$18:$A$97)-1,COLUMN(B18))))</f>
        <v>0</v>
      </c>
      <c r="C16" s="173">
        <f ca="1">SUM(INDIRECT(ADDRESS(ROW(C18),COLUMN(C18))&amp;":"&amp;ADDRESS(ROW(C18)+MATCH(B13,$A$18:$A$97)-1,COLUMN(C18))))</f>
        <v>0</v>
      </c>
      <c r="D16" s="175">
        <f ca="1">C16-B16</f>
        <v>0</v>
      </c>
      <c r="E16" s="79">
        <f ca="1">IF(C16=0,0,D16/C16)</f>
        <v>0</v>
      </c>
      <c r="G16" s="81" t="str">
        <f>"Total up to "&amp;H13</f>
        <v>Total up to 2014 Q1</v>
      </c>
      <c r="H16" s="173">
        <f ca="1">SUM(INDIRECT(ADDRESS(ROW(H18),COLUMN(H18))&amp;":"&amp;ADDRESS(ROW(H18)+MATCH(H13,$A$18:$A$97)-1,COLUMN(H18))))</f>
        <v>0</v>
      </c>
      <c r="I16" s="173">
        <f ca="1">SUM(INDIRECT(ADDRESS(ROW(I18),COLUMN(I18))&amp;":"&amp;ADDRESS(ROW(I18)+MATCH(H13,$A$18:$A$97)-1,COLUMN(I18))))</f>
        <v>0</v>
      </c>
      <c r="J16" s="175">
        <f ca="1">I16-H16</f>
        <v>0</v>
      </c>
      <c r="K16" s="79">
        <f ca="1">IF(I16=0,0,J16/I16)</f>
        <v>0</v>
      </c>
      <c r="M16" s="81" t="str">
        <f>"Total up to "&amp;N13</f>
        <v>Total up to 2014 Q1</v>
      </c>
      <c r="N16" s="173">
        <f ca="1">SUM(INDIRECT(ADDRESS(ROW(N18),COLUMN(N18))&amp;":"&amp;ADDRESS(ROW(N18)+MATCH(N13,$A$18:$A$97)-1,COLUMN(N18))))</f>
        <v>0</v>
      </c>
      <c r="O16" s="173">
        <f ca="1">SUM(INDIRECT(ADDRESS(ROW(O18),COLUMN(O18))&amp;":"&amp;ADDRESS(ROW(O18)+MATCH(N13,$A$18:$A$97)-1,COLUMN(O18))))</f>
        <v>0</v>
      </c>
      <c r="P16" s="175">
        <f ca="1">O16-N16</f>
        <v>0</v>
      </c>
      <c r="Q16" s="79">
        <f ca="1">IF(O16=0,0,P16/O16)</f>
        <v>0</v>
      </c>
      <c r="S16" s="81" t="str">
        <f>"Total up to "&amp;T13</f>
        <v>Total up to 2014 Q1</v>
      </c>
      <c r="T16" s="173">
        <f ca="1">SUM(INDIRECT(ADDRESS(ROW(T18),COLUMN(T18))&amp;":"&amp;ADDRESS(ROW(T18)+MATCH(T13,$A$18:$A$97)-1,COLUMN(T18))))</f>
        <v>0</v>
      </c>
      <c r="U16" s="173">
        <f ca="1">SUM(INDIRECT(ADDRESS(ROW(U18),COLUMN(U18))&amp;":"&amp;ADDRESS(ROW(U18)+MATCH(T13,$A$18:$A$97)-1,COLUMN(U18))))</f>
        <v>0</v>
      </c>
      <c r="V16" s="175">
        <f ca="1">U16-T16</f>
        <v>0</v>
      </c>
      <c r="W16" s="79">
        <f ca="1">IF(U16=0,0,V16/U16)</f>
        <v>0</v>
      </c>
      <c r="Y16" s="81" t="s">
        <v>94</v>
      </c>
      <c r="Z16" s="173">
        <f ca="1">SUM(INDIRECT(ADDRESS(ROW(Z18),COLUMN(Z18))&amp;":"&amp;ADDRESS(ROW(Z18)+MATCH(Z13,$A$18:$A$97)-1,COLUMN(Z18))))</f>
        <v>0</v>
      </c>
      <c r="AA16" s="173">
        <f ca="1">SUM(INDIRECT(ADDRESS(ROW(AA18),COLUMN(AA18))&amp;":"&amp;ADDRESS(ROW(AA18)+MATCH(Z13,$A$18:$A$97)-1,COLUMN(AA18))))</f>
        <v>0</v>
      </c>
      <c r="AB16" s="175">
        <f ca="1">AA16-Z16</f>
        <v>0</v>
      </c>
      <c r="AC16" s="79">
        <f ca="1">IF(AA16=0,0,AB16/AA16)</f>
        <v>0</v>
      </c>
      <c r="AD16" s="207"/>
      <c r="AE16" s="134"/>
      <c r="AG16" s="81" t="s">
        <v>94</v>
      </c>
      <c r="AH16" s="113">
        <f ca="1">SUM(INDIRECT(ADDRESS(ROW(AH18),COLUMN(AH18))&amp;":"&amp;ADDRESS(ROW(AH18)+Tot_Acc_Per-1,COLUMN(AH18))))</f>
        <v>0</v>
      </c>
      <c r="AI16" s="113">
        <f ca="1">SUM(INDIRECT(ADDRESS(ROW(AI18),COLUMN(AI18))&amp;":"&amp;ADDRESS(ROW(AI18)+Tot_Acc_Per-1,COLUMN(AI18))))</f>
        <v>0</v>
      </c>
      <c r="AJ16" s="114">
        <f ca="1">AI16-AH16</f>
        <v>0</v>
      </c>
      <c r="AK16" s="115">
        <f ca="1">IF(AI16=0,0,AJ16/AI16)</f>
        <v>0</v>
      </c>
      <c r="AL16" s="207"/>
    </row>
    <row r="17" spans="1:39">
      <c r="A17" s="32"/>
      <c r="B17" s="112"/>
      <c r="C17" s="32"/>
      <c r="D17" s="32"/>
      <c r="E17" s="32"/>
      <c r="G17" s="32"/>
      <c r="H17" s="112"/>
      <c r="I17" s="32"/>
      <c r="J17" s="32"/>
      <c r="K17" s="32"/>
      <c r="M17" s="32"/>
      <c r="N17" s="112"/>
      <c r="O17" s="32"/>
      <c r="P17" s="32"/>
      <c r="Q17" s="32"/>
      <c r="S17" s="32"/>
      <c r="T17" s="112"/>
      <c r="U17" s="32"/>
      <c r="V17" s="32"/>
      <c r="W17" s="32"/>
      <c r="Y17" s="32"/>
      <c r="Z17" s="112"/>
      <c r="AA17" s="32"/>
      <c r="AB17" s="32"/>
      <c r="AC17" s="32"/>
      <c r="AD17" s="303"/>
      <c r="AE17" s="20"/>
      <c r="AG17" s="32"/>
      <c r="AH17" s="112"/>
      <c r="AI17" s="32"/>
      <c r="AJ17" s="32"/>
      <c r="AK17" s="32"/>
      <c r="AL17" s="303"/>
    </row>
    <row r="18" spans="1:39">
      <c r="A18" s="89" t="str">
        <f>Tri_Incurred_AttrorTot!A12</f>
        <v>1999 Q1</v>
      </c>
      <c r="B18" s="208">
        <f>IF(AP_LA-$AM18=0,"",INDEX(Tri_Paid_LL!$B12:$CC12,1,AP_LA-$AM18))/unit</f>
        <v>0</v>
      </c>
      <c r="C18" s="208">
        <f>INDEX(Tri_Paid_LL!$B12:$CC12,1,Tot_Acc_Per-$AM18)/unit</f>
        <v>0</v>
      </c>
      <c r="D18" s="116">
        <f t="shared" ref="D18:D81" si="0">C18-B18</f>
        <v>0</v>
      </c>
      <c r="E18" s="117">
        <f t="shared" ref="E18:E49" si="1">IFERROR(D18/C18,0)</f>
        <v>0</v>
      </c>
      <c r="G18" s="89" t="str">
        <f t="shared" ref="G18:G81" si="2">A18</f>
        <v>1999 Q1</v>
      </c>
      <c r="H18" s="208">
        <f>IF(AP_LA-$AM18=0,"",INDEX(Tri_Outstanding_LL!$B12:$CC12,1,AP_LA-$AM18))/unit</f>
        <v>0</v>
      </c>
      <c r="I18" s="208">
        <f>INDEX(Tri_Outstanding_LL!$B12:$CC12,1,Tot_Acc_Per-$AM18)/unit</f>
        <v>0</v>
      </c>
      <c r="J18" s="116">
        <f t="shared" ref="J18:J81" si="3">I18-H18</f>
        <v>0</v>
      </c>
      <c r="K18" s="117">
        <f t="shared" ref="K18:K49" si="4">IFERROR(J18/I18,0)</f>
        <v>0</v>
      </c>
      <c r="M18" s="89" t="str">
        <f t="shared" ref="M18:M81" si="5">G18</f>
        <v>1999 Q1</v>
      </c>
      <c r="N18" s="208">
        <f>IF(AP_LA-$AM18=0,"",INDEX(Tri_Incurred_LL!$B12:$CC12,1,AP_LA-$AM18))/unit</f>
        <v>0</v>
      </c>
      <c r="O18" s="208">
        <f>INDEX(Tri_Incurred_LL!$B12:$CC12,1,Tot_Acc_Per-$AM18)/unit</f>
        <v>0</v>
      </c>
      <c r="P18" s="116">
        <f t="shared" ref="P18:P81" si="6">O18-N18</f>
        <v>0</v>
      </c>
      <c r="Q18" s="117">
        <f t="shared" ref="Q18:Q49" si="7">IFERROR(P18/O18,0)</f>
        <v>0</v>
      </c>
      <c r="S18" s="89" t="str">
        <f t="shared" ref="S18:S81" si="8">M18</f>
        <v>1999 Q1</v>
      </c>
      <c r="T18" s="208">
        <f>IF(AP_LA-$AM18=0,"",INDEX(Tri_Incurred_CCounts_LL!$B12:$CC12,1,AP_LA-$AM18))</f>
        <v>0</v>
      </c>
      <c r="U18" s="208">
        <f>INDEX(Tri_Incurred_CCounts_LL!$B12:$CC12,1,Tot_Acc_Per-$AM18)</f>
        <v>0</v>
      </c>
      <c r="V18" s="116">
        <f>U18-T18</f>
        <v>0</v>
      </c>
      <c r="W18" s="117">
        <f t="shared" ref="W18:W49" si="9">IFERROR(V18/U18,0)</f>
        <v>0</v>
      </c>
      <c r="Y18" s="89" t="str">
        <f t="shared" ref="Y18:Y81" si="10">S18</f>
        <v>1999 Q1</v>
      </c>
      <c r="Z18" s="90">
        <f>'User Entries'!J167/unit</f>
        <v>0</v>
      </c>
      <c r="AA18" s="3">
        <f t="shared" ref="AA18:AA81" si="11">O18</f>
        <v>0</v>
      </c>
      <c r="AB18" s="116">
        <f t="shared" ref="AB18:AB81" si="12">AA18-Z18</f>
        <v>0</v>
      </c>
      <c r="AC18" s="117">
        <f t="shared" ref="AC18:AC81" si="13">IF(AA18=0,0,AB18/AA18)</f>
        <v>0</v>
      </c>
      <c r="AD18" s="3"/>
      <c r="AE18" s="133"/>
      <c r="AG18" s="89" t="str">
        <f t="shared" ref="AG18:AG81" si="14">Y18</f>
        <v>1999 Q1</v>
      </c>
      <c r="AH18" s="90">
        <f>'User Entries'!K167</f>
        <v>0</v>
      </c>
      <c r="AI18" s="129">
        <f>U18</f>
        <v>0</v>
      </c>
      <c r="AJ18" s="116">
        <f t="shared" ref="AJ18:AJ81" si="15">AI18-AH18</f>
        <v>0</v>
      </c>
      <c r="AK18" s="117">
        <f t="shared" ref="AK18:AK81" si="16">IF(AI18=0,0,AJ18/AI18)</f>
        <v>0</v>
      </c>
      <c r="AL18" s="3"/>
      <c r="AM18" s="174">
        <v>0</v>
      </c>
    </row>
    <row r="19" spans="1:39">
      <c r="A19" s="89" t="str">
        <f>Tri_Incurred_AttrorTot!A13</f>
        <v>1999 Q2</v>
      </c>
      <c r="B19" s="208">
        <f>IF(AP_LA-$AM19=0,"",INDEX(Tri_Paid_LL!$B13:$CC13,1,AP_LA-$AM19))/unit</f>
        <v>0</v>
      </c>
      <c r="C19" s="208">
        <f>INDEX(Tri_Paid_LL!$B13:$CC13,1,Tot_Acc_Per-$AM19)/unit</f>
        <v>0</v>
      </c>
      <c r="D19" s="116">
        <f t="shared" si="0"/>
        <v>0</v>
      </c>
      <c r="E19" s="117">
        <f t="shared" si="1"/>
        <v>0</v>
      </c>
      <c r="G19" s="89" t="str">
        <f t="shared" si="2"/>
        <v>1999 Q2</v>
      </c>
      <c r="H19" s="208">
        <f>IF(AP_LA-$AM19=0,"",INDEX(Tri_Outstanding_LL!$B13:$CC13,1,AP_LA-$AM19))/unit</f>
        <v>0</v>
      </c>
      <c r="I19" s="208">
        <f>INDEX(Tri_Outstanding_LL!$B13:$CC13,1,Tot_Acc_Per-$AM19)/unit</f>
        <v>0</v>
      </c>
      <c r="J19" s="116">
        <f t="shared" si="3"/>
        <v>0</v>
      </c>
      <c r="K19" s="117">
        <f t="shared" si="4"/>
        <v>0</v>
      </c>
      <c r="M19" s="89" t="str">
        <f t="shared" si="5"/>
        <v>1999 Q2</v>
      </c>
      <c r="N19" s="208">
        <f>IF(AP_LA-$AM19=0,"",INDEX(Tri_Incurred_LL!$B13:$CC13,1,AP_LA-$AM19))/unit</f>
        <v>0</v>
      </c>
      <c r="O19" s="208">
        <f>INDEX(Tri_Incurred_LL!$B13:$CC13,1,Tot_Acc_Per-$AM19)/unit</f>
        <v>0</v>
      </c>
      <c r="P19" s="116">
        <f t="shared" si="6"/>
        <v>0</v>
      </c>
      <c r="Q19" s="117">
        <f t="shared" si="7"/>
        <v>0</v>
      </c>
      <c r="S19" s="89" t="str">
        <f t="shared" si="8"/>
        <v>1999 Q2</v>
      </c>
      <c r="T19" s="208">
        <f>IF(AP_LA-$AM19=0,"",INDEX(Tri_Incurred_CCounts_LL!$B13:$CC13,1,AP_LA-$AM19))</f>
        <v>0</v>
      </c>
      <c r="U19" s="208">
        <f>INDEX(Tri_Incurred_CCounts_LL!$B13:$CC13,1,Tot_Acc_Per-$AM19)</f>
        <v>0</v>
      </c>
      <c r="V19" s="116">
        <f t="shared" ref="V19:V82" si="17">U19-T19</f>
        <v>0</v>
      </c>
      <c r="W19" s="117">
        <f t="shared" si="9"/>
        <v>0</v>
      </c>
      <c r="Y19" s="89" t="str">
        <f t="shared" si="10"/>
        <v>1999 Q2</v>
      </c>
      <c r="Z19" s="90">
        <f>'User Entries'!J168/unit</f>
        <v>0</v>
      </c>
      <c r="AA19" s="3">
        <f t="shared" si="11"/>
        <v>0</v>
      </c>
      <c r="AB19" s="116">
        <f t="shared" si="12"/>
        <v>0</v>
      </c>
      <c r="AC19" s="117">
        <f t="shared" si="13"/>
        <v>0</v>
      </c>
      <c r="AD19" s="3"/>
      <c r="AE19" s="133"/>
      <c r="AG19" s="89" t="str">
        <f t="shared" si="14"/>
        <v>1999 Q2</v>
      </c>
      <c r="AH19" s="90">
        <f>'User Entries'!K168</f>
        <v>0</v>
      </c>
      <c r="AI19" s="129">
        <f t="shared" ref="AI19:AI82" si="18">U19</f>
        <v>0</v>
      </c>
      <c r="AJ19" s="116">
        <f t="shared" si="15"/>
        <v>0</v>
      </c>
      <c r="AK19" s="117">
        <f t="shared" si="16"/>
        <v>0</v>
      </c>
      <c r="AL19" s="3"/>
      <c r="AM19" s="174">
        <f t="shared" ref="AM19:AM82" si="19">AM18+1</f>
        <v>1</v>
      </c>
    </row>
    <row r="20" spans="1:39">
      <c r="A20" s="89" t="str">
        <f>Tri_Incurred_AttrorTot!A14</f>
        <v>1999 Q3</v>
      </c>
      <c r="B20" s="208">
        <f>IF(AP_LA-$AM20=0,"",INDEX(Tri_Paid_LL!$B14:$CC14,1,AP_LA-$AM20))/unit</f>
        <v>0</v>
      </c>
      <c r="C20" s="208">
        <f>INDEX(Tri_Paid_LL!$B14:$CC14,1,Tot_Acc_Per-$AM20)/unit</f>
        <v>0</v>
      </c>
      <c r="D20" s="116">
        <f t="shared" si="0"/>
        <v>0</v>
      </c>
      <c r="E20" s="117">
        <f t="shared" si="1"/>
        <v>0</v>
      </c>
      <c r="G20" s="89" t="str">
        <f t="shared" si="2"/>
        <v>1999 Q3</v>
      </c>
      <c r="H20" s="208">
        <f>IF(AP_LA-$AM20=0,"",INDEX(Tri_Outstanding_LL!$B14:$CC14,1,AP_LA-$AM20))/unit</f>
        <v>0</v>
      </c>
      <c r="I20" s="208">
        <f>INDEX(Tri_Outstanding_LL!$B14:$CC14,1,Tot_Acc_Per-$AM20)/unit</f>
        <v>0</v>
      </c>
      <c r="J20" s="116">
        <f t="shared" si="3"/>
        <v>0</v>
      </c>
      <c r="K20" s="117">
        <f t="shared" si="4"/>
        <v>0</v>
      </c>
      <c r="M20" s="89" t="str">
        <f t="shared" si="5"/>
        <v>1999 Q3</v>
      </c>
      <c r="N20" s="208">
        <f>IF(AP_LA-$AM20=0,"",INDEX(Tri_Incurred_LL!$B14:$CC14,1,AP_LA-$AM20))/unit</f>
        <v>0</v>
      </c>
      <c r="O20" s="208">
        <f>INDEX(Tri_Incurred_LL!$B14:$CC14,1,Tot_Acc_Per-$AM20)/unit</f>
        <v>0</v>
      </c>
      <c r="P20" s="116">
        <f t="shared" si="6"/>
        <v>0</v>
      </c>
      <c r="Q20" s="117">
        <f t="shared" si="7"/>
        <v>0</v>
      </c>
      <c r="S20" s="89" t="str">
        <f t="shared" si="8"/>
        <v>1999 Q3</v>
      </c>
      <c r="T20" s="208">
        <f>IF(AP_LA-$AM20=0,"",INDEX(Tri_Incurred_CCounts_LL!$B14:$CC14,1,AP_LA-$AM20))</f>
        <v>0</v>
      </c>
      <c r="U20" s="208">
        <f>INDEX(Tri_Incurred_CCounts_LL!$B14:$CC14,1,Tot_Acc_Per-$AM20)</f>
        <v>0</v>
      </c>
      <c r="V20" s="116">
        <f t="shared" si="17"/>
        <v>0</v>
      </c>
      <c r="W20" s="117">
        <f t="shared" si="9"/>
        <v>0</v>
      </c>
      <c r="Y20" s="89" t="str">
        <f t="shared" si="10"/>
        <v>1999 Q3</v>
      </c>
      <c r="Z20" s="90">
        <f>'User Entries'!J169/unit</f>
        <v>0</v>
      </c>
      <c r="AA20" s="3">
        <f t="shared" si="11"/>
        <v>0</v>
      </c>
      <c r="AB20" s="116">
        <f t="shared" si="12"/>
        <v>0</v>
      </c>
      <c r="AC20" s="117">
        <f t="shared" si="13"/>
        <v>0</v>
      </c>
      <c r="AD20" s="3"/>
      <c r="AE20" s="133"/>
      <c r="AG20" s="89" t="str">
        <f t="shared" si="14"/>
        <v>1999 Q3</v>
      </c>
      <c r="AH20" s="90">
        <f>'User Entries'!K169</f>
        <v>0</v>
      </c>
      <c r="AI20" s="129">
        <f t="shared" si="18"/>
        <v>0</v>
      </c>
      <c r="AJ20" s="116">
        <f t="shared" si="15"/>
        <v>0</v>
      </c>
      <c r="AK20" s="117">
        <f t="shared" si="16"/>
        <v>0</v>
      </c>
      <c r="AL20" s="3"/>
      <c r="AM20" s="174">
        <f t="shared" si="19"/>
        <v>2</v>
      </c>
    </row>
    <row r="21" spans="1:39">
      <c r="A21" s="89" t="str">
        <f>Tri_Incurred_AttrorTot!A15</f>
        <v>1999 Q4</v>
      </c>
      <c r="B21" s="208">
        <f>IF(AP_LA-$AM21=0,"",INDEX(Tri_Paid_LL!$B15:$CC15,1,AP_LA-$AM21))/unit</f>
        <v>0</v>
      </c>
      <c r="C21" s="208">
        <f>INDEX(Tri_Paid_LL!$B15:$CC15,1,Tot_Acc_Per-$AM21)/unit</f>
        <v>0</v>
      </c>
      <c r="D21" s="116">
        <f t="shared" si="0"/>
        <v>0</v>
      </c>
      <c r="E21" s="117">
        <f t="shared" si="1"/>
        <v>0</v>
      </c>
      <c r="G21" s="89" t="str">
        <f t="shared" si="2"/>
        <v>1999 Q4</v>
      </c>
      <c r="H21" s="208">
        <f>IF(AP_LA-$AM21=0,"",INDEX(Tri_Outstanding_LL!$B15:$CC15,1,AP_LA-$AM21))/unit</f>
        <v>0</v>
      </c>
      <c r="I21" s="208">
        <f>INDEX(Tri_Outstanding_LL!$B15:$CC15,1,Tot_Acc_Per-$AM21)/unit</f>
        <v>0</v>
      </c>
      <c r="J21" s="116">
        <f t="shared" si="3"/>
        <v>0</v>
      </c>
      <c r="K21" s="117">
        <f t="shared" si="4"/>
        <v>0</v>
      </c>
      <c r="M21" s="89" t="str">
        <f t="shared" si="5"/>
        <v>1999 Q4</v>
      </c>
      <c r="N21" s="208">
        <f>IF(AP_LA-$AM21=0,"",INDEX(Tri_Incurred_LL!$B15:$CC15,1,AP_LA-$AM21))/unit</f>
        <v>0</v>
      </c>
      <c r="O21" s="208">
        <f>INDEX(Tri_Incurred_LL!$B15:$CC15,1,Tot_Acc_Per-$AM21)/unit</f>
        <v>0</v>
      </c>
      <c r="P21" s="116">
        <f t="shared" si="6"/>
        <v>0</v>
      </c>
      <c r="Q21" s="117">
        <f t="shared" si="7"/>
        <v>0</v>
      </c>
      <c r="S21" s="89" t="str">
        <f t="shared" si="8"/>
        <v>1999 Q4</v>
      </c>
      <c r="T21" s="208">
        <f>IF(AP_LA-$AM21=0,"",INDEX(Tri_Incurred_CCounts_LL!$B15:$CC15,1,AP_LA-$AM21))</f>
        <v>0</v>
      </c>
      <c r="U21" s="208">
        <f>INDEX(Tri_Incurred_CCounts_LL!$B15:$CC15,1,Tot_Acc_Per-$AM21)</f>
        <v>0</v>
      </c>
      <c r="V21" s="116">
        <f t="shared" si="17"/>
        <v>0</v>
      </c>
      <c r="W21" s="117">
        <f t="shared" si="9"/>
        <v>0</v>
      </c>
      <c r="Y21" s="89" t="str">
        <f t="shared" si="10"/>
        <v>1999 Q4</v>
      </c>
      <c r="Z21" s="90">
        <f>'User Entries'!J170/unit</f>
        <v>0</v>
      </c>
      <c r="AA21" s="3">
        <f t="shared" si="11"/>
        <v>0</v>
      </c>
      <c r="AB21" s="116">
        <f t="shared" si="12"/>
        <v>0</v>
      </c>
      <c r="AC21" s="117">
        <f t="shared" si="13"/>
        <v>0</v>
      </c>
      <c r="AD21" s="3"/>
      <c r="AE21" s="133"/>
      <c r="AG21" s="89" t="str">
        <f t="shared" si="14"/>
        <v>1999 Q4</v>
      </c>
      <c r="AH21" s="90">
        <f>'User Entries'!K170</f>
        <v>0</v>
      </c>
      <c r="AI21" s="129">
        <f t="shared" si="18"/>
        <v>0</v>
      </c>
      <c r="AJ21" s="116">
        <f t="shared" si="15"/>
        <v>0</v>
      </c>
      <c r="AK21" s="117">
        <f t="shared" si="16"/>
        <v>0</v>
      </c>
      <c r="AL21" s="3"/>
      <c r="AM21" s="174">
        <f t="shared" si="19"/>
        <v>3</v>
      </c>
    </row>
    <row r="22" spans="1:39">
      <c r="A22" s="89" t="str">
        <f>Tri_Incurred_AttrorTot!A16</f>
        <v>2000 Q1</v>
      </c>
      <c r="B22" s="208">
        <f>IF(AP_LA-$AM22=0,"",INDEX(Tri_Paid_LL!$B16:$CC16,1,AP_LA-$AM22))/unit</f>
        <v>0</v>
      </c>
      <c r="C22" s="208">
        <f>INDEX(Tri_Paid_LL!$B16:$CC16,1,Tot_Acc_Per-$AM22)/unit</f>
        <v>0</v>
      </c>
      <c r="D22" s="116">
        <f t="shared" si="0"/>
        <v>0</v>
      </c>
      <c r="E22" s="117">
        <f t="shared" si="1"/>
        <v>0</v>
      </c>
      <c r="G22" s="89" t="str">
        <f t="shared" si="2"/>
        <v>2000 Q1</v>
      </c>
      <c r="H22" s="208">
        <f>IF(AP_LA-$AM22=0,"",INDEX(Tri_Outstanding_LL!$B16:$CC16,1,AP_LA-$AM22))/unit</f>
        <v>0</v>
      </c>
      <c r="I22" s="208">
        <f>INDEX(Tri_Outstanding_LL!$B16:$CC16,1,Tot_Acc_Per-$AM22)/unit</f>
        <v>0</v>
      </c>
      <c r="J22" s="116">
        <f t="shared" si="3"/>
        <v>0</v>
      </c>
      <c r="K22" s="117">
        <f t="shared" si="4"/>
        <v>0</v>
      </c>
      <c r="M22" s="89" t="str">
        <f t="shared" si="5"/>
        <v>2000 Q1</v>
      </c>
      <c r="N22" s="208">
        <f>IF(AP_LA-$AM22=0,"",INDEX(Tri_Incurred_LL!$B16:$CC16,1,AP_LA-$AM22))/unit</f>
        <v>0</v>
      </c>
      <c r="O22" s="208">
        <f>INDEX(Tri_Incurred_LL!$B16:$CC16,1,Tot_Acc_Per-$AM22)/unit</f>
        <v>0</v>
      </c>
      <c r="P22" s="116">
        <f t="shared" si="6"/>
        <v>0</v>
      </c>
      <c r="Q22" s="117">
        <f t="shared" si="7"/>
        <v>0</v>
      </c>
      <c r="S22" s="89" t="str">
        <f t="shared" si="8"/>
        <v>2000 Q1</v>
      </c>
      <c r="T22" s="208">
        <f>IF(AP_LA-$AM22=0,"",INDEX(Tri_Incurred_CCounts_LL!$B16:$CC16,1,AP_LA-$AM22))</f>
        <v>0</v>
      </c>
      <c r="U22" s="208">
        <f>INDEX(Tri_Incurred_CCounts_LL!$B16:$CC16,1,Tot_Acc_Per-$AM22)</f>
        <v>0</v>
      </c>
      <c r="V22" s="116">
        <f t="shared" si="17"/>
        <v>0</v>
      </c>
      <c r="W22" s="117">
        <f t="shared" si="9"/>
        <v>0</v>
      </c>
      <c r="Y22" s="89" t="str">
        <f t="shared" si="10"/>
        <v>2000 Q1</v>
      </c>
      <c r="Z22" s="90">
        <f>'User Entries'!J171/unit</f>
        <v>0</v>
      </c>
      <c r="AA22" s="3">
        <f t="shared" si="11"/>
        <v>0</v>
      </c>
      <c r="AB22" s="116">
        <f t="shared" si="12"/>
        <v>0</v>
      </c>
      <c r="AC22" s="117">
        <f t="shared" si="13"/>
        <v>0</v>
      </c>
      <c r="AD22" s="3"/>
      <c r="AE22" s="133"/>
      <c r="AG22" s="89" t="str">
        <f t="shared" si="14"/>
        <v>2000 Q1</v>
      </c>
      <c r="AH22" s="90">
        <f>'User Entries'!K171</f>
        <v>0</v>
      </c>
      <c r="AI22" s="129">
        <f t="shared" si="18"/>
        <v>0</v>
      </c>
      <c r="AJ22" s="116">
        <f t="shared" si="15"/>
        <v>0</v>
      </c>
      <c r="AK22" s="117">
        <f t="shared" si="16"/>
        <v>0</v>
      </c>
      <c r="AL22" s="3"/>
      <c r="AM22" s="174">
        <f t="shared" si="19"/>
        <v>4</v>
      </c>
    </row>
    <row r="23" spans="1:39">
      <c r="A23" s="89" t="str">
        <f>Tri_Incurred_AttrorTot!A17</f>
        <v>2000 Q2</v>
      </c>
      <c r="B23" s="208">
        <f>IF(AP_LA-$AM23=0,"",INDEX(Tri_Paid_LL!$B17:$CC17,1,AP_LA-$AM23))/unit</f>
        <v>0</v>
      </c>
      <c r="C23" s="208">
        <f>INDEX(Tri_Paid_LL!$B17:$CC17,1,Tot_Acc_Per-$AM23)/unit</f>
        <v>0</v>
      </c>
      <c r="D23" s="116">
        <f t="shared" si="0"/>
        <v>0</v>
      </c>
      <c r="E23" s="117">
        <f t="shared" si="1"/>
        <v>0</v>
      </c>
      <c r="G23" s="89" t="str">
        <f t="shared" si="2"/>
        <v>2000 Q2</v>
      </c>
      <c r="H23" s="208">
        <f>IF(AP_LA-$AM23=0,"",INDEX(Tri_Outstanding_LL!$B17:$CC17,1,AP_LA-$AM23))/unit</f>
        <v>0</v>
      </c>
      <c r="I23" s="208">
        <f>INDEX(Tri_Outstanding_LL!$B17:$CC17,1,Tot_Acc_Per-$AM23)/unit</f>
        <v>0</v>
      </c>
      <c r="J23" s="116">
        <f t="shared" si="3"/>
        <v>0</v>
      </c>
      <c r="K23" s="117">
        <f t="shared" si="4"/>
        <v>0</v>
      </c>
      <c r="M23" s="89" t="str">
        <f t="shared" si="5"/>
        <v>2000 Q2</v>
      </c>
      <c r="N23" s="208">
        <f>IF(AP_LA-$AM23=0,"",INDEX(Tri_Incurred_LL!$B17:$CC17,1,AP_LA-$AM23))/unit</f>
        <v>0</v>
      </c>
      <c r="O23" s="208">
        <f>INDEX(Tri_Incurred_LL!$B17:$CC17,1,Tot_Acc_Per-$AM23)/unit</f>
        <v>0</v>
      </c>
      <c r="P23" s="116">
        <f t="shared" si="6"/>
        <v>0</v>
      </c>
      <c r="Q23" s="117">
        <f t="shared" si="7"/>
        <v>0</v>
      </c>
      <c r="S23" s="89" t="str">
        <f t="shared" si="8"/>
        <v>2000 Q2</v>
      </c>
      <c r="T23" s="208">
        <f>IF(AP_LA-$AM23=0,"",INDEX(Tri_Incurred_CCounts_LL!$B17:$CC17,1,AP_LA-$AM23))</f>
        <v>0</v>
      </c>
      <c r="U23" s="208">
        <f>INDEX(Tri_Incurred_CCounts_LL!$B17:$CC17,1,Tot_Acc_Per-$AM23)</f>
        <v>0</v>
      </c>
      <c r="V23" s="116">
        <f t="shared" si="17"/>
        <v>0</v>
      </c>
      <c r="W23" s="117">
        <f t="shared" si="9"/>
        <v>0</v>
      </c>
      <c r="Y23" s="89" t="str">
        <f t="shared" si="10"/>
        <v>2000 Q2</v>
      </c>
      <c r="Z23" s="90">
        <f>'User Entries'!J172/unit</f>
        <v>0</v>
      </c>
      <c r="AA23" s="3">
        <f t="shared" si="11"/>
        <v>0</v>
      </c>
      <c r="AB23" s="116">
        <f t="shared" si="12"/>
        <v>0</v>
      </c>
      <c r="AC23" s="117">
        <f t="shared" si="13"/>
        <v>0</v>
      </c>
      <c r="AD23" s="3"/>
      <c r="AE23" s="133"/>
      <c r="AG23" s="89" t="str">
        <f t="shared" si="14"/>
        <v>2000 Q2</v>
      </c>
      <c r="AH23" s="90">
        <f>'User Entries'!K172</f>
        <v>0</v>
      </c>
      <c r="AI23" s="129">
        <f t="shared" si="18"/>
        <v>0</v>
      </c>
      <c r="AJ23" s="116">
        <f t="shared" si="15"/>
        <v>0</v>
      </c>
      <c r="AK23" s="117">
        <f t="shared" si="16"/>
        <v>0</v>
      </c>
      <c r="AL23" s="3"/>
      <c r="AM23" s="174">
        <f t="shared" si="19"/>
        <v>5</v>
      </c>
    </row>
    <row r="24" spans="1:39">
      <c r="A24" s="89" t="str">
        <f>Tri_Incurred_AttrorTot!A18</f>
        <v>2000 Q3</v>
      </c>
      <c r="B24" s="208">
        <f>IF(AP_LA-$AM24=0,"",INDEX(Tri_Paid_LL!$B18:$CC18,1,AP_LA-$AM24))/unit</f>
        <v>0</v>
      </c>
      <c r="C24" s="208">
        <f>INDEX(Tri_Paid_LL!$B18:$CC18,1,Tot_Acc_Per-$AM24)/unit</f>
        <v>0</v>
      </c>
      <c r="D24" s="116">
        <f t="shared" si="0"/>
        <v>0</v>
      </c>
      <c r="E24" s="117">
        <f t="shared" si="1"/>
        <v>0</v>
      </c>
      <c r="G24" s="89" t="str">
        <f t="shared" si="2"/>
        <v>2000 Q3</v>
      </c>
      <c r="H24" s="208">
        <f>IF(AP_LA-$AM24=0,"",INDEX(Tri_Outstanding_LL!$B18:$CC18,1,AP_LA-$AM24))/unit</f>
        <v>0</v>
      </c>
      <c r="I24" s="208">
        <f>INDEX(Tri_Outstanding_LL!$B18:$CC18,1,Tot_Acc_Per-$AM24)/unit</f>
        <v>0</v>
      </c>
      <c r="J24" s="116">
        <f t="shared" si="3"/>
        <v>0</v>
      </c>
      <c r="K24" s="117">
        <f t="shared" si="4"/>
        <v>0</v>
      </c>
      <c r="M24" s="89" t="str">
        <f t="shared" si="5"/>
        <v>2000 Q3</v>
      </c>
      <c r="N24" s="208">
        <f>IF(AP_LA-$AM24=0,"",INDEX(Tri_Incurred_LL!$B18:$CC18,1,AP_LA-$AM24))/unit</f>
        <v>0</v>
      </c>
      <c r="O24" s="208">
        <f>INDEX(Tri_Incurred_LL!$B18:$CC18,1,Tot_Acc_Per-$AM24)/unit</f>
        <v>0</v>
      </c>
      <c r="P24" s="116">
        <f t="shared" si="6"/>
        <v>0</v>
      </c>
      <c r="Q24" s="117">
        <f t="shared" si="7"/>
        <v>0</v>
      </c>
      <c r="S24" s="89" t="str">
        <f t="shared" si="8"/>
        <v>2000 Q3</v>
      </c>
      <c r="T24" s="208">
        <f>IF(AP_LA-$AM24=0,"",INDEX(Tri_Incurred_CCounts_LL!$B18:$CC18,1,AP_LA-$AM24))</f>
        <v>0</v>
      </c>
      <c r="U24" s="208">
        <f>INDEX(Tri_Incurred_CCounts_LL!$B18:$CC18,1,Tot_Acc_Per-$AM24)</f>
        <v>0</v>
      </c>
      <c r="V24" s="116">
        <f t="shared" si="17"/>
        <v>0</v>
      </c>
      <c r="W24" s="117">
        <f t="shared" si="9"/>
        <v>0</v>
      </c>
      <c r="Y24" s="89" t="str">
        <f t="shared" si="10"/>
        <v>2000 Q3</v>
      </c>
      <c r="Z24" s="90">
        <f>'User Entries'!J173/unit</f>
        <v>0</v>
      </c>
      <c r="AA24" s="3">
        <f t="shared" si="11"/>
        <v>0</v>
      </c>
      <c r="AB24" s="116">
        <f t="shared" si="12"/>
        <v>0</v>
      </c>
      <c r="AC24" s="117">
        <f t="shared" si="13"/>
        <v>0</v>
      </c>
      <c r="AD24" s="135"/>
      <c r="AE24" s="133"/>
      <c r="AG24" s="89" t="str">
        <f t="shared" si="14"/>
        <v>2000 Q3</v>
      </c>
      <c r="AH24" s="90">
        <f>'User Entries'!K173</f>
        <v>0</v>
      </c>
      <c r="AI24" s="129">
        <f t="shared" si="18"/>
        <v>0</v>
      </c>
      <c r="AJ24" s="116">
        <f t="shared" si="15"/>
        <v>0</v>
      </c>
      <c r="AK24" s="117">
        <f t="shared" si="16"/>
        <v>0</v>
      </c>
      <c r="AL24" s="3"/>
      <c r="AM24" s="174">
        <f t="shared" si="19"/>
        <v>6</v>
      </c>
    </row>
    <row r="25" spans="1:39">
      <c r="A25" s="89" t="str">
        <f>Tri_Incurred_AttrorTot!A19</f>
        <v>2000 Q4</v>
      </c>
      <c r="B25" s="208">
        <f>IF(AP_LA-$AM25=0,"",INDEX(Tri_Paid_LL!$B19:$CC19,1,AP_LA-$AM25))/unit</f>
        <v>0</v>
      </c>
      <c r="C25" s="208">
        <f>INDEX(Tri_Paid_LL!$B19:$CC19,1,Tot_Acc_Per-$AM25)/unit</f>
        <v>0</v>
      </c>
      <c r="D25" s="116">
        <f t="shared" si="0"/>
        <v>0</v>
      </c>
      <c r="E25" s="117">
        <f t="shared" si="1"/>
        <v>0</v>
      </c>
      <c r="G25" s="89" t="str">
        <f t="shared" si="2"/>
        <v>2000 Q4</v>
      </c>
      <c r="H25" s="208">
        <f>IF(AP_LA-$AM25=0,"",INDEX(Tri_Outstanding_LL!$B19:$CC19,1,AP_LA-$AM25))/unit</f>
        <v>0</v>
      </c>
      <c r="I25" s="208">
        <f>INDEX(Tri_Outstanding_LL!$B19:$CC19,1,Tot_Acc_Per-$AM25)/unit</f>
        <v>0</v>
      </c>
      <c r="J25" s="116">
        <f t="shared" si="3"/>
        <v>0</v>
      </c>
      <c r="K25" s="117">
        <f t="shared" si="4"/>
        <v>0</v>
      </c>
      <c r="M25" s="89" t="str">
        <f t="shared" si="5"/>
        <v>2000 Q4</v>
      </c>
      <c r="N25" s="208">
        <f>IF(AP_LA-$AM25=0,"",INDEX(Tri_Incurred_LL!$B19:$CC19,1,AP_LA-$AM25))/unit</f>
        <v>0</v>
      </c>
      <c r="O25" s="208">
        <f>INDEX(Tri_Incurred_LL!$B19:$CC19,1,Tot_Acc_Per-$AM25)/unit</f>
        <v>0</v>
      </c>
      <c r="P25" s="116">
        <f t="shared" si="6"/>
        <v>0</v>
      </c>
      <c r="Q25" s="117">
        <f t="shared" si="7"/>
        <v>0</v>
      </c>
      <c r="S25" s="89" t="str">
        <f t="shared" si="8"/>
        <v>2000 Q4</v>
      </c>
      <c r="T25" s="208">
        <f>IF(AP_LA-$AM25=0,"",INDEX(Tri_Incurred_CCounts_LL!$B19:$CC19,1,AP_LA-$AM25))</f>
        <v>0</v>
      </c>
      <c r="U25" s="208">
        <f>INDEX(Tri_Incurred_CCounts_LL!$B19:$CC19,1,Tot_Acc_Per-$AM25)</f>
        <v>0</v>
      </c>
      <c r="V25" s="116">
        <f t="shared" si="17"/>
        <v>0</v>
      </c>
      <c r="W25" s="117">
        <f t="shared" si="9"/>
        <v>0</v>
      </c>
      <c r="Y25" s="89" t="str">
        <f t="shared" si="10"/>
        <v>2000 Q4</v>
      </c>
      <c r="Z25" s="90">
        <f>'User Entries'!J174/unit</f>
        <v>0</v>
      </c>
      <c r="AA25" s="3">
        <f t="shared" si="11"/>
        <v>0</v>
      </c>
      <c r="AB25" s="116">
        <f t="shared" si="12"/>
        <v>0</v>
      </c>
      <c r="AC25" s="117">
        <f t="shared" si="13"/>
        <v>0</v>
      </c>
      <c r="AD25" s="3"/>
      <c r="AE25" s="133"/>
      <c r="AG25" s="89" t="str">
        <f t="shared" si="14"/>
        <v>2000 Q4</v>
      </c>
      <c r="AH25" s="90">
        <f>'User Entries'!K174</f>
        <v>0</v>
      </c>
      <c r="AI25" s="129">
        <f t="shared" si="18"/>
        <v>0</v>
      </c>
      <c r="AJ25" s="116">
        <f t="shared" si="15"/>
        <v>0</v>
      </c>
      <c r="AK25" s="117">
        <f t="shared" si="16"/>
        <v>0</v>
      </c>
      <c r="AL25" s="3"/>
      <c r="AM25" s="174">
        <f t="shared" si="19"/>
        <v>7</v>
      </c>
    </row>
    <row r="26" spans="1:39">
      <c r="A26" s="89" t="str">
        <f>Tri_Incurred_AttrorTot!A20</f>
        <v>2001 Q1</v>
      </c>
      <c r="B26" s="208">
        <f>IF(AP_LA-$AM26=0,"",INDEX(Tri_Paid_LL!$B20:$CC20,1,AP_LA-$AM26))/unit</f>
        <v>0</v>
      </c>
      <c r="C26" s="208">
        <f>INDEX(Tri_Paid_LL!$B20:$CC20,1,Tot_Acc_Per-$AM26)/unit</f>
        <v>0</v>
      </c>
      <c r="D26" s="116">
        <f t="shared" si="0"/>
        <v>0</v>
      </c>
      <c r="E26" s="117">
        <f t="shared" si="1"/>
        <v>0</v>
      </c>
      <c r="G26" s="89" t="str">
        <f t="shared" si="2"/>
        <v>2001 Q1</v>
      </c>
      <c r="H26" s="208">
        <f>IF(AP_LA-$AM26=0,"",INDEX(Tri_Outstanding_LL!$B20:$CC20,1,AP_LA-$AM26))/unit</f>
        <v>0</v>
      </c>
      <c r="I26" s="208">
        <f>INDEX(Tri_Outstanding_LL!$B20:$CC20,1,Tot_Acc_Per-$AM26)/unit</f>
        <v>0</v>
      </c>
      <c r="J26" s="116">
        <f t="shared" si="3"/>
        <v>0</v>
      </c>
      <c r="K26" s="117">
        <f t="shared" si="4"/>
        <v>0</v>
      </c>
      <c r="M26" s="89" t="str">
        <f t="shared" si="5"/>
        <v>2001 Q1</v>
      </c>
      <c r="N26" s="208">
        <f>IF(AP_LA-$AM26=0,"",INDEX(Tri_Incurred_LL!$B20:$CC20,1,AP_LA-$AM26))/unit</f>
        <v>0</v>
      </c>
      <c r="O26" s="208">
        <f>INDEX(Tri_Incurred_LL!$B20:$CC20,1,Tot_Acc_Per-$AM26)/unit</f>
        <v>0</v>
      </c>
      <c r="P26" s="116">
        <f t="shared" si="6"/>
        <v>0</v>
      </c>
      <c r="Q26" s="117">
        <f t="shared" si="7"/>
        <v>0</v>
      </c>
      <c r="S26" s="89" t="str">
        <f t="shared" si="8"/>
        <v>2001 Q1</v>
      </c>
      <c r="T26" s="208">
        <f>IF(AP_LA-$AM26=0,"",INDEX(Tri_Incurred_CCounts_LL!$B20:$CC20,1,AP_LA-$AM26))</f>
        <v>0</v>
      </c>
      <c r="U26" s="208">
        <f>INDEX(Tri_Incurred_CCounts_LL!$B20:$CC20,1,Tot_Acc_Per-$AM26)</f>
        <v>0</v>
      </c>
      <c r="V26" s="116">
        <f t="shared" si="17"/>
        <v>0</v>
      </c>
      <c r="W26" s="117">
        <f t="shared" si="9"/>
        <v>0</v>
      </c>
      <c r="Y26" s="89" t="str">
        <f t="shared" si="10"/>
        <v>2001 Q1</v>
      </c>
      <c r="Z26" s="90">
        <f>'User Entries'!J175/unit</f>
        <v>0</v>
      </c>
      <c r="AA26" s="3">
        <f t="shared" si="11"/>
        <v>0</v>
      </c>
      <c r="AB26" s="116">
        <f t="shared" si="12"/>
        <v>0</v>
      </c>
      <c r="AC26" s="117">
        <f t="shared" si="13"/>
        <v>0</v>
      </c>
      <c r="AD26" s="3"/>
      <c r="AE26" s="133"/>
      <c r="AG26" s="89" t="str">
        <f t="shared" si="14"/>
        <v>2001 Q1</v>
      </c>
      <c r="AH26" s="90">
        <f>'User Entries'!K175</f>
        <v>0</v>
      </c>
      <c r="AI26" s="129">
        <f t="shared" si="18"/>
        <v>0</v>
      </c>
      <c r="AJ26" s="116">
        <f t="shared" si="15"/>
        <v>0</v>
      </c>
      <c r="AK26" s="117">
        <f t="shared" si="16"/>
        <v>0</v>
      </c>
      <c r="AL26" s="3"/>
      <c r="AM26" s="174">
        <f t="shared" si="19"/>
        <v>8</v>
      </c>
    </row>
    <row r="27" spans="1:39">
      <c r="A27" s="89" t="str">
        <f>Tri_Incurred_AttrorTot!A21</f>
        <v>2001 Q2</v>
      </c>
      <c r="B27" s="208">
        <f>IF(AP_LA-$AM27=0,"",INDEX(Tri_Paid_LL!$B21:$CC21,1,AP_LA-$AM27))/unit</f>
        <v>0</v>
      </c>
      <c r="C27" s="208">
        <f>INDEX(Tri_Paid_LL!$B21:$CC21,1,Tot_Acc_Per-$AM27)/unit</f>
        <v>0</v>
      </c>
      <c r="D27" s="116">
        <f t="shared" si="0"/>
        <v>0</v>
      </c>
      <c r="E27" s="117">
        <f t="shared" si="1"/>
        <v>0</v>
      </c>
      <c r="G27" s="89" t="str">
        <f t="shared" si="2"/>
        <v>2001 Q2</v>
      </c>
      <c r="H27" s="208">
        <f>IF(AP_LA-$AM27=0,"",INDEX(Tri_Outstanding_LL!$B21:$CC21,1,AP_LA-$AM27))/unit</f>
        <v>0</v>
      </c>
      <c r="I27" s="208">
        <f>INDEX(Tri_Outstanding_LL!$B21:$CC21,1,Tot_Acc_Per-$AM27)/unit</f>
        <v>0</v>
      </c>
      <c r="J27" s="116">
        <f t="shared" si="3"/>
        <v>0</v>
      </c>
      <c r="K27" s="117">
        <f t="shared" si="4"/>
        <v>0</v>
      </c>
      <c r="M27" s="89" t="str">
        <f t="shared" si="5"/>
        <v>2001 Q2</v>
      </c>
      <c r="N27" s="208">
        <f>IF(AP_LA-$AM27=0,"",INDEX(Tri_Incurred_LL!$B21:$CC21,1,AP_LA-$AM27))/unit</f>
        <v>0</v>
      </c>
      <c r="O27" s="208">
        <f>INDEX(Tri_Incurred_LL!$B21:$CC21,1,Tot_Acc_Per-$AM27)/unit</f>
        <v>0</v>
      </c>
      <c r="P27" s="116">
        <f t="shared" si="6"/>
        <v>0</v>
      </c>
      <c r="Q27" s="117">
        <f t="shared" si="7"/>
        <v>0</v>
      </c>
      <c r="S27" s="89" t="str">
        <f t="shared" si="8"/>
        <v>2001 Q2</v>
      </c>
      <c r="T27" s="208">
        <f>IF(AP_LA-$AM27=0,"",INDEX(Tri_Incurred_CCounts_LL!$B21:$CC21,1,AP_LA-$AM27))</f>
        <v>0</v>
      </c>
      <c r="U27" s="208">
        <f>INDEX(Tri_Incurred_CCounts_LL!$B21:$CC21,1,Tot_Acc_Per-$AM27)</f>
        <v>0</v>
      </c>
      <c r="V27" s="116">
        <f t="shared" si="17"/>
        <v>0</v>
      </c>
      <c r="W27" s="117">
        <f t="shared" si="9"/>
        <v>0</v>
      </c>
      <c r="Y27" s="89" t="str">
        <f t="shared" si="10"/>
        <v>2001 Q2</v>
      </c>
      <c r="Z27" s="90">
        <f>'User Entries'!J176/unit</f>
        <v>0</v>
      </c>
      <c r="AA27" s="3">
        <f t="shared" si="11"/>
        <v>0</v>
      </c>
      <c r="AB27" s="116">
        <f t="shared" si="12"/>
        <v>0</v>
      </c>
      <c r="AC27" s="117">
        <f t="shared" si="13"/>
        <v>0</v>
      </c>
      <c r="AD27" s="3"/>
      <c r="AE27" s="133"/>
      <c r="AG27" s="89" t="str">
        <f t="shared" si="14"/>
        <v>2001 Q2</v>
      </c>
      <c r="AH27" s="90">
        <f>'User Entries'!K176</f>
        <v>0</v>
      </c>
      <c r="AI27" s="129">
        <f t="shared" si="18"/>
        <v>0</v>
      </c>
      <c r="AJ27" s="116">
        <f t="shared" si="15"/>
        <v>0</v>
      </c>
      <c r="AK27" s="117">
        <f t="shared" si="16"/>
        <v>0</v>
      </c>
      <c r="AL27" s="3"/>
      <c r="AM27" s="174">
        <f t="shared" si="19"/>
        <v>9</v>
      </c>
    </row>
    <row r="28" spans="1:39">
      <c r="A28" s="89" t="str">
        <f>Tri_Incurred_AttrorTot!A22</f>
        <v>2001 Q3</v>
      </c>
      <c r="B28" s="208">
        <f>IF(AP_LA-$AM28=0,"",INDEX(Tri_Paid_LL!$B22:$CC22,1,AP_LA-$AM28))/unit</f>
        <v>0</v>
      </c>
      <c r="C28" s="208">
        <f>INDEX(Tri_Paid_LL!$B22:$CC22,1,Tot_Acc_Per-$AM28)/unit</f>
        <v>0</v>
      </c>
      <c r="D28" s="116">
        <f t="shared" si="0"/>
        <v>0</v>
      </c>
      <c r="E28" s="117">
        <f t="shared" si="1"/>
        <v>0</v>
      </c>
      <c r="G28" s="89" t="str">
        <f t="shared" si="2"/>
        <v>2001 Q3</v>
      </c>
      <c r="H28" s="208">
        <f>IF(AP_LA-$AM28=0,"",INDEX(Tri_Outstanding_LL!$B22:$CC22,1,AP_LA-$AM28))/unit</f>
        <v>0</v>
      </c>
      <c r="I28" s="208">
        <f>INDEX(Tri_Outstanding_LL!$B22:$CC22,1,Tot_Acc_Per-$AM28)/unit</f>
        <v>0</v>
      </c>
      <c r="J28" s="116">
        <f t="shared" si="3"/>
        <v>0</v>
      </c>
      <c r="K28" s="117">
        <f t="shared" si="4"/>
        <v>0</v>
      </c>
      <c r="M28" s="89" t="str">
        <f t="shared" si="5"/>
        <v>2001 Q3</v>
      </c>
      <c r="N28" s="208">
        <f>IF(AP_LA-$AM28=0,"",INDEX(Tri_Incurred_LL!$B22:$CC22,1,AP_LA-$AM28))/unit</f>
        <v>0</v>
      </c>
      <c r="O28" s="208">
        <f>INDEX(Tri_Incurred_LL!$B22:$CC22,1,Tot_Acc_Per-$AM28)/unit</f>
        <v>0</v>
      </c>
      <c r="P28" s="116">
        <f t="shared" si="6"/>
        <v>0</v>
      </c>
      <c r="Q28" s="117">
        <f t="shared" si="7"/>
        <v>0</v>
      </c>
      <c r="S28" s="89" t="str">
        <f t="shared" si="8"/>
        <v>2001 Q3</v>
      </c>
      <c r="T28" s="208">
        <f>IF(AP_LA-$AM28=0,"",INDEX(Tri_Incurred_CCounts_LL!$B22:$CC22,1,AP_LA-$AM28))</f>
        <v>0</v>
      </c>
      <c r="U28" s="208">
        <f>INDEX(Tri_Incurred_CCounts_LL!$B22:$CC22,1,Tot_Acc_Per-$AM28)</f>
        <v>0</v>
      </c>
      <c r="V28" s="116">
        <f t="shared" si="17"/>
        <v>0</v>
      </c>
      <c r="W28" s="117">
        <f t="shared" si="9"/>
        <v>0</v>
      </c>
      <c r="Y28" s="89" t="str">
        <f t="shared" si="10"/>
        <v>2001 Q3</v>
      </c>
      <c r="Z28" s="90">
        <f>'User Entries'!J177/unit</f>
        <v>0</v>
      </c>
      <c r="AA28" s="3">
        <f t="shared" si="11"/>
        <v>0</v>
      </c>
      <c r="AB28" s="116">
        <f t="shared" si="12"/>
        <v>0</v>
      </c>
      <c r="AC28" s="117">
        <f t="shared" si="13"/>
        <v>0</v>
      </c>
      <c r="AD28" s="3"/>
      <c r="AE28" s="133"/>
      <c r="AG28" s="89" t="str">
        <f t="shared" si="14"/>
        <v>2001 Q3</v>
      </c>
      <c r="AH28" s="90">
        <f>'User Entries'!K177</f>
        <v>0</v>
      </c>
      <c r="AI28" s="129">
        <f t="shared" si="18"/>
        <v>0</v>
      </c>
      <c r="AJ28" s="116">
        <f t="shared" si="15"/>
        <v>0</v>
      </c>
      <c r="AK28" s="117">
        <f t="shared" si="16"/>
        <v>0</v>
      </c>
      <c r="AL28" s="3"/>
      <c r="AM28" s="174">
        <f t="shared" si="19"/>
        <v>10</v>
      </c>
    </row>
    <row r="29" spans="1:39">
      <c r="A29" s="89" t="str">
        <f>Tri_Incurred_AttrorTot!A23</f>
        <v>2001 Q4</v>
      </c>
      <c r="B29" s="208">
        <f>IF(AP_LA-$AM29=0,"",INDEX(Tri_Paid_LL!$B23:$CC23,1,AP_LA-$AM29))/unit</f>
        <v>0</v>
      </c>
      <c r="C29" s="208">
        <f>INDEX(Tri_Paid_LL!$B23:$CC23,1,Tot_Acc_Per-$AM29)/unit</f>
        <v>0</v>
      </c>
      <c r="D29" s="116">
        <f t="shared" si="0"/>
        <v>0</v>
      </c>
      <c r="E29" s="117">
        <f t="shared" si="1"/>
        <v>0</v>
      </c>
      <c r="G29" s="89" t="str">
        <f t="shared" si="2"/>
        <v>2001 Q4</v>
      </c>
      <c r="H29" s="208">
        <f>IF(AP_LA-$AM29=0,"",INDEX(Tri_Outstanding_LL!$B23:$CC23,1,AP_LA-$AM29))/unit</f>
        <v>0</v>
      </c>
      <c r="I29" s="208">
        <f>INDEX(Tri_Outstanding_LL!$B23:$CC23,1,Tot_Acc_Per-$AM29)/unit</f>
        <v>0</v>
      </c>
      <c r="J29" s="116">
        <f t="shared" si="3"/>
        <v>0</v>
      </c>
      <c r="K29" s="117">
        <f t="shared" si="4"/>
        <v>0</v>
      </c>
      <c r="M29" s="89" t="str">
        <f t="shared" si="5"/>
        <v>2001 Q4</v>
      </c>
      <c r="N29" s="208">
        <f>IF(AP_LA-$AM29=0,"",INDEX(Tri_Incurred_LL!$B23:$CC23,1,AP_LA-$AM29))/unit</f>
        <v>0</v>
      </c>
      <c r="O29" s="208">
        <f>INDEX(Tri_Incurred_LL!$B23:$CC23,1,Tot_Acc_Per-$AM29)/unit</f>
        <v>0</v>
      </c>
      <c r="P29" s="116">
        <f t="shared" si="6"/>
        <v>0</v>
      </c>
      <c r="Q29" s="117">
        <f t="shared" si="7"/>
        <v>0</v>
      </c>
      <c r="S29" s="89" t="str">
        <f t="shared" si="8"/>
        <v>2001 Q4</v>
      </c>
      <c r="T29" s="208">
        <f>IF(AP_LA-$AM29=0,"",INDEX(Tri_Incurred_CCounts_LL!$B23:$CC23,1,AP_LA-$AM29))</f>
        <v>0</v>
      </c>
      <c r="U29" s="208">
        <f>INDEX(Tri_Incurred_CCounts_LL!$B23:$CC23,1,Tot_Acc_Per-$AM29)</f>
        <v>0</v>
      </c>
      <c r="V29" s="116">
        <f t="shared" si="17"/>
        <v>0</v>
      </c>
      <c r="W29" s="117">
        <f t="shared" si="9"/>
        <v>0</v>
      </c>
      <c r="Y29" s="89" t="str">
        <f t="shared" si="10"/>
        <v>2001 Q4</v>
      </c>
      <c r="Z29" s="90">
        <f>'User Entries'!J178/unit</f>
        <v>0</v>
      </c>
      <c r="AA29" s="3">
        <f t="shared" si="11"/>
        <v>0</v>
      </c>
      <c r="AB29" s="116">
        <f t="shared" si="12"/>
        <v>0</v>
      </c>
      <c r="AC29" s="117">
        <f t="shared" si="13"/>
        <v>0</v>
      </c>
      <c r="AD29" s="3"/>
      <c r="AE29" s="133"/>
      <c r="AG29" s="89" t="str">
        <f t="shared" si="14"/>
        <v>2001 Q4</v>
      </c>
      <c r="AH29" s="90">
        <f>'User Entries'!K178</f>
        <v>0</v>
      </c>
      <c r="AI29" s="129">
        <f t="shared" si="18"/>
        <v>0</v>
      </c>
      <c r="AJ29" s="116">
        <f t="shared" si="15"/>
        <v>0</v>
      </c>
      <c r="AK29" s="117">
        <f t="shared" si="16"/>
        <v>0</v>
      </c>
      <c r="AL29" s="3"/>
      <c r="AM29" s="174">
        <f t="shared" si="19"/>
        <v>11</v>
      </c>
    </row>
    <row r="30" spans="1:39">
      <c r="A30" s="89" t="str">
        <f>Tri_Incurred_AttrorTot!A24</f>
        <v>2002 Q1</v>
      </c>
      <c r="B30" s="208">
        <f>IF(AP_LA-$AM30=0,"",INDEX(Tri_Paid_LL!$B24:$CC24,1,AP_LA-$AM30))/unit</f>
        <v>0</v>
      </c>
      <c r="C30" s="208">
        <f>INDEX(Tri_Paid_LL!$B24:$CC24,1,Tot_Acc_Per-$AM30)/unit</f>
        <v>0</v>
      </c>
      <c r="D30" s="116">
        <f t="shared" si="0"/>
        <v>0</v>
      </c>
      <c r="E30" s="117">
        <f t="shared" si="1"/>
        <v>0</v>
      </c>
      <c r="G30" s="89" t="str">
        <f t="shared" si="2"/>
        <v>2002 Q1</v>
      </c>
      <c r="H30" s="208">
        <f>IF(AP_LA-$AM30=0,"",INDEX(Tri_Outstanding_LL!$B24:$CC24,1,AP_LA-$AM30))/unit</f>
        <v>0</v>
      </c>
      <c r="I30" s="208">
        <f>INDEX(Tri_Outstanding_LL!$B24:$CC24,1,Tot_Acc_Per-$AM30)/unit</f>
        <v>0</v>
      </c>
      <c r="J30" s="116">
        <f t="shared" si="3"/>
        <v>0</v>
      </c>
      <c r="K30" s="117">
        <f t="shared" si="4"/>
        <v>0</v>
      </c>
      <c r="M30" s="89" t="str">
        <f t="shared" si="5"/>
        <v>2002 Q1</v>
      </c>
      <c r="N30" s="208">
        <f>IF(AP_LA-$AM30=0,"",INDEX(Tri_Incurred_LL!$B24:$CC24,1,AP_LA-$AM30))/unit</f>
        <v>0</v>
      </c>
      <c r="O30" s="208">
        <f>INDEX(Tri_Incurred_LL!$B24:$CC24,1,Tot_Acc_Per-$AM30)/unit</f>
        <v>0</v>
      </c>
      <c r="P30" s="116">
        <f t="shared" si="6"/>
        <v>0</v>
      </c>
      <c r="Q30" s="117">
        <f t="shared" si="7"/>
        <v>0</v>
      </c>
      <c r="S30" s="89" t="str">
        <f t="shared" si="8"/>
        <v>2002 Q1</v>
      </c>
      <c r="T30" s="208">
        <f>IF(AP_LA-$AM30=0,"",INDEX(Tri_Incurred_CCounts_LL!$B24:$CC24,1,AP_LA-$AM30))</f>
        <v>0</v>
      </c>
      <c r="U30" s="208">
        <f>INDEX(Tri_Incurred_CCounts_LL!$B24:$CC24,1,Tot_Acc_Per-$AM30)</f>
        <v>0</v>
      </c>
      <c r="V30" s="116">
        <f t="shared" si="17"/>
        <v>0</v>
      </c>
      <c r="W30" s="117">
        <f t="shared" si="9"/>
        <v>0</v>
      </c>
      <c r="Y30" s="89" t="str">
        <f t="shared" si="10"/>
        <v>2002 Q1</v>
      </c>
      <c r="Z30" s="90">
        <f>'User Entries'!J179/unit</f>
        <v>0</v>
      </c>
      <c r="AA30" s="3">
        <f t="shared" si="11"/>
        <v>0</v>
      </c>
      <c r="AB30" s="116">
        <f t="shared" si="12"/>
        <v>0</v>
      </c>
      <c r="AC30" s="117">
        <f t="shared" si="13"/>
        <v>0</v>
      </c>
      <c r="AD30" s="3"/>
      <c r="AE30" s="133"/>
      <c r="AG30" s="89" t="str">
        <f t="shared" si="14"/>
        <v>2002 Q1</v>
      </c>
      <c r="AH30" s="90">
        <f>'User Entries'!K179</f>
        <v>0</v>
      </c>
      <c r="AI30" s="129">
        <f t="shared" si="18"/>
        <v>0</v>
      </c>
      <c r="AJ30" s="116">
        <f t="shared" si="15"/>
        <v>0</v>
      </c>
      <c r="AK30" s="117">
        <f t="shared" si="16"/>
        <v>0</v>
      </c>
      <c r="AL30" s="3"/>
      <c r="AM30" s="174">
        <f t="shared" si="19"/>
        <v>12</v>
      </c>
    </row>
    <row r="31" spans="1:39">
      <c r="A31" s="89" t="str">
        <f>Tri_Incurred_AttrorTot!A25</f>
        <v>2002 Q2</v>
      </c>
      <c r="B31" s="208">
        <f>IF(AP_LA-$AM31=0,"",INDEX(Tri_Paid_LL!$B25:$CC25,1,AP_LA-$AM31))/unit</f>
        <v>0</v>
      </c>
      <c r="C31" s="208">
        <f>INDEX(Tri_Paid_LL!$B25:$CC25,1,Tot_Acc_Per-$AM31)/unit</f>
        <v>0</v>
      </c>
      <c r="D31" s="116">
        <f t="shared" si="0"/>
        <v>0</v>
      </c>
      <c r="E31" s="117">
        <f t="shared" si="1"/>
        <v>0</v>
      </c>
      <c r="G31" s="89" t="str">
        <f t="shared" si="2"/>
        <v>2002 Q2</v>
      </c>
      <c r="H31" s="208">
        <f>IF(AP_LA-$AM31=0,"",INDEX(Tri_Outstanding_LL!$B25:$CC25,1,AP_LA-$AM31))/unit</f>
        <v>0</v>
      </c>
      <c r="I31" s="208">
        <f>INDEX(Tri_Outstanding_LL!$B25:$CC25,1,Tot_Acc_Per-$AM31)/unit</f>
        <v>0</v>
      </c>
      <c r="J31" s="116">
        <f t="shared" si="3"/>
        <v>0</v>
      </c>
      <c r="K31" s="117">
        <f t="shared" si="4"/>
        <v>0</v>
      </c>
      <c r="M31" s="89" t="str">
        <f t="shared" si="5"/>
        <v>2002 Q2</v>
      </c>
      <c r="N31" s="208">
        <f>IF(AP_LA-$AM31=0,"",INDEX(Tri_Incurred_LL!$B25:$CC25,1,AP_LA-$AM31))/unit</f>
        <v>0</v>
      </c>
      <c r="O31" s="208">
        <f>INDEX(Tri_Incurred_LL!$B25:$CC25,1,Tot_Acc_Per-$AM31)/unit</f>
        <v>0</v>
      </c>
      <c r="P31" s="116">
        <f t="shared" si="6"/>
        <v>0</v>
      </c>
      <c r="Q31" s="117">
        <f t="shared" si="7"/>
        <v>0</v>
      </c>
      <c r="S31" s="89" t="str">
        <f t="shared" si="8"/>
        <v>2002 Q2</v>
      </c>
      <c r="T31" s="208">
        <f>IF(AP_LA-$AM31=0,"",INDEX(Tri_Incurred_CCounts_LL!$B25:$CC25,1,AP_LA-$AM31))</f>
        <v>0</v>
      </c>
      <c r="U31" s="208">
        <f>INDEX(Tri_Incurred_CCounts_LL!$B25:$CC25,1,Tot_Acc_Per-$AM31)</f>
        <v>0</v>
      </c>
      <c r="V31" s="116">
        <f t="shared" si="17"/>
        <v>0</v>
      </c>
      <c r="W31" s="117">
        <f t="shared" si="9"/>
        <v>0</v>
      </c>
      <c r="Y31" s="89" t="str">
        <f t="shared" si="10"/>
        <v>2002 Q2</v>
      </c>
      <c r="Z31" s="90">
        <f>'User Entries'!J180/unit</f>
        <v>0</v>
      </c>
      <c r="AA31" s="3">
        <f t="shared" si="11"/>
        <v>0</v>
      </c>
      <c r="AB31" s="116">
        <f t="shared" si="12"/>
        <v>0</v>
      </c>
      <c r="AC31" s="117">
        <f t="shared" si="13"/>
        <v>0</v>
      </c>
      <c r="AD31" s="3"/>
      <c r="AE31" s="133"/>
      <c r="AG31" s="89" t="str">
        <f t="shared" si="14"/>
        <v>2002 Q2</v>
      </c>
      <c r="AH31" s="90">
        <f>'User Entries'!K180</f>
        <v>0</v>
      </c>
      <c r="AI31" s="129">
        <f t="shared" si="18"/>
        <v>0</v>
      </c>
      <c r="AJ31" s="116">
        <f t="shared" si="15"/>
        <v>0</v>
      </c>
      <c r="AK31" s="117">
        <f t="shared" si="16"/>
        <v>0</v>
      </c>
      <c r="AL31" s="3"/>
      <c r="AM31" s="174">
        <f t="shared" si="19"/>
        <v>13</v>
      </c>
    </row>
    <row r="32" spans="1:39">
      <c r="A32" s="89" t="str">
        <f>Tri_Incurred_AttrorTot!A26</f>
        <v>2002 Q3</v>
      </c>
      <c r="B32" s="208">
        <f>IF(AP_LA-$AM32=0,"",INDEX(Tri_Paid_LL!$B26:$CC26,1,AP_LA-$AM32))/unit</f>
        <v>0</v>
      </c>
      <c r="C32" s="208">
        <f>INDEX(Tri_Paid_LL!$B26:$CC26,1,Tot_Acc_Per-$AM32)/unit</f>
        <v>0</v>
      </c>
      <c r="D32" s="116">
        <f t="shared" si="0"/>
        <v>0</v>
      </c>
      <c r="E32" s="117">
        <f t="shared" si="1"/>
        <v>0</v>
      </c>
      <c r="G32" s="89" t="str">
        <f t="shared" si="2"/>
        <v>2002 Q3</v>
      </c>
      <c r="H32" s="208">
        <f>IF(AP_LA-$AM32=0,"",INDEX(Tri_Outstanding_LL!$B26:$CC26,1,AP_LA-$AM32))/unit</f>
        <v>0</v>
      </c>
      <c r="I32" s="208">
        <f>INDEX(Tri_Outstanding_LL!$B26:$CC26,1,Tot_Acc_Per-$AM32)/unit</f>
        <v>0</v>
      </c>
      <c r="J32" s="116">
        <f t="shared" si="3"/>
        <v>0</v>
      </c>
      <c r="K32" s="117">
        <f t="shared" si="4"/>
        <v>0</v>
      </c>
      <c r="M32" s="89" t="str">
        <f t="shared" si="5"/>
        <v>2002 Q3</v>
      </c>
      <c r="N32" s="208">
        <f>IF(AP_LA-$AM32=0,"",INDEX(Tri_Incurred_LL!$B26:$CC26,1,AP_LA-$AM32))/unit</f>
        <v>0</v>
      </c>
      <c r="O32" s="208">
        <f>INDEX(Tri_Incurred_LL!$B26:$CC26,1,Tot_Acc_Per-$AM32)/unit</f>
        <v>0</v>
      </c>
      <c r="P32" s="116">
        <f t="shared" si="6"/>
        <v>0</v>
      </c>
      <c r="Q32" s="117">
        <f t="shared" si="7"/>
        <v>0</v>
      </c>
      <c r="S32" s="89" t="str">
        <f t="shared" si="8"/>
        <v>2002 Q3</v>
      </c>
      <c r="T32" s="208">
        <f>IF(AP_LA-$AM32=0,"",INDEX(Tri_Incurred_CCounts_LL!$B26:$CC26,1,AP_LA-$AM32))</f>
        <v>0</v>
      </c>
      <c r="U32" s="208">
        <f>INDEX(Tri_Incurred_CCounts_LL!$B26:$CC26,1,Tot_Acc_Per-$AM32)</f>
        <v>0</v>
      </c>
      <c r="V32" s="116">
        <f t="shared" si="17"/>
        <v>0</v>
      </c>
      <c r="W32" s="117">
        <f t="shared" si="9"/>
        <v>0</v>
      </c>
      <c r="Y32" s="89" t="str">
        <f t="shared" si="10"/>
        <v>2002 Q3</v>
      </c>
      <c r="Z32" s="90">
        <f>'User Entries'!J181/unit</f>
        <v>0</v>
      </c>
      <c r="AA32" s="3">
        <f t="shared" si="11"/>
        <v>0</v>
      </c>
      <c r="AB32" s="116">
        <f t="shared" si="12"/>
        <v>0</v>
      </c>
      <c r="AC32" s="117">
        <f t="shared" si="13"/>
        <v>0</v>
      </c>
      <c r="AD32" s="3"/>
      <c r="AE32" s="133"/>
      <c r="AG32" s="89" t="str">
        <f t="shared" si="14"/>
        <v>2002 Q3</v>
      </c>
      <c r="AH32" s="90">
        <f>'User Entries'!K181</f>
        <v>0</v>
      </c>
      <c r="AI32" s="129">
        <f t="shared" si="18"/>
        <v>0</v>
      </c>
      <c r="AJ32" s="116">
        <f t="shared" si="15"/>
        <v>0</v>
      </c>
      <c r="AK32" s="117">
        <f t="shared" si="16"/>
        <v>0</v>
      </c>
      <c r="AL32" s="3"/>
      <c r="AM32" s="174">
        <f t="shared" si="19"/>
        <v>14</v>
      </c>
    </row>
    <row r="33" spans="1:39">
      <c r="A33" s="89" t="str">
        <f>Tri_Incurred_AttrorTot!A27</f>
        <v>2002 Q4</v>
      </c>
      <c r="B33" s="208">
        <f>IF(AP_LA-$AM33=0,"",INDEX(Tri_Paid_LL!$B27:$CC27,1,AP_LA-$AM33))/unit</f>
        <v>0</v>
      </c>
      <c r="C33" s="208">
        <f>INDEX(Tri_Paid_LL!$B27:$CC27,1,Tot_Acc_Per-$AM33)/unit</f>
        <v>0</v>
      </c>
      <c r="D33" s="116">
        <f t="shared" si="0"/>
        <v>0</v>
      </c>
      <c r="E33" s="117">
        <f t="shared" si="1"/>
        <v>0</v>
      </c>
      <c r="G33" s="89" t="str">
        <f t="shared" si="2"/>
        <v>2002 Q4</v>
      </c>
      <c r="H33" s="208">
        <f>IF(AP_LA-$AM33=0,"",INDEX(Tri_Outstanding_LL!$B27:$CC27,1,AP_LA-$AM33))/unit</f>
        <v>0</v>
      </c>
      <c r="I33" s="208">
        <f>INDEX(Tri_Outstanding_LL!$B27:$CC27,1,Tot_Acc_Per-$AM33)/unit</f>
        <v>0</v>
      </c>
      <c r="J33" s="116">
        <f t="shared" si="3"/>
        <v>0</v>
      </c>
      <c r="K33" s="117">
        <f t="shared" si="4"/>
        <v>0</v>
      </c>
      <c r="M33" s="89" t="str">
        <f t="shared" si="5"/>
        <v>2002 Q4</v>
      </c>
      <c r="N33" s="208">
        <f>IF(AP_LA-$AM33=0,"",INDEX(Tri_Incurred_LL!$B27:$CC27,1,AP_LA-$AM33))/unit</f>
        <v>0</v>
      </c>
      <c r="O33" s="208">
        <f>INDEX(Tri_Incurred_LL!$B27:$CC27,1,Tot_Acc_Per-$AM33)/unit</f>
        <v>0</v>
      </c>
      <c r="P33" s="116">
        <f t="shared" si="6"/>
        <v>0</v>
      </c>
      <c r="Q33" s="117">
        <f t="shared" si="7"/>
        <v>0</v>
      </c>
      <c r="S33" s="89" t="str">
        <f t="shared" si="8"/>
        <v>2002 Q4</v>
      </c>
      <c r="T33" s="208">
        <f>IF(AP_LA-$AM33=0,"",INDEX(Tri_Incurred_CCounts_LL!$B27:$CC27,1,AP_LA-$AM33))</f>
        <v>0</v>
      </c>
      <c r="U33" s="208">
        <f>INDEX(Tri_Incurred_CCounts_LL!$B27:$CC27,1,Tot_Acc_Per-$AM33)</f>
        <v>0</v>
      </c>
      <c r="V33" s="116">
        <f t="shared" si="17"/>
        <v>0</v>
      </c>
      <c r="W33" s="117">
        <f t="shared" si="9"/>
        <v>0</v>
      </c>
      <c r="Y33" s="89" t="str">
        <f t="shared" si="10"/>
        <v>2002 Q4</v>
      </c>
      <c r="Z33" s="90">
        <f>'User Entries'!J182/unit</f>
        <v>0</v>
      </c>
      <c r="AA33" s="3">
        <f t="shared" si="11"/>
        <v>0</v>
      </c>
      <c r="AB33" s="116">
        <f t="shared" si="12"/>
        <v>0</v>
      </c>
      <c r="AC33" s="117">
        <f t="shared" si="13"/>
        <v>0</v>
      </c>
      <c r="AD33" s="3"/>
      <c r="AE33" s="133"/>
      <c r="AG33" s="89" t="str">
        <f t="shared" si="14"/>
        <v>2002 Q4</v>
      </c>
      <c r="AH33" s="90">
        <f>'User Entries'!K182</f>
        <v>0</v>
      </c>
      <c r="AI33" s="129">
        <f t="shared" si="18"/>
        <v>0</v>
      </c>
      <c r="AJ33" s="116">
        <f t="shared" si="15"/>
        <v>0</v>
      </c>
      <c r="AK33" s="117">
        <f t="shared" si="16"/>
        <v>0</v>
      </c>
      <c r="AL33" s="3"/>
      <c r="AM33" s="174">
        <f t="shared" si="19"/>
        <v>15</v>
      </c>
    </row>
    <row r="34" spans="1:39">
      <c r="A34" s="89" t="str">
        <f>Tri_Incurred_AttrorTot!A28</f>
        <v>2003 Q1</v>
      </c>
      <c r="B34" s="208">
        <f>IF(AP_LA-$AM34=0,"",INDEX(Tri_Paid_LL!$B28:$CC28,1,AP_LA-$AM34))/unit</f>
        <v>0</v>
      </c>
      <c r="C34" s="208">
        <f>INDEX(Tri_Paid_LL!$B28:$CC28,1,Tot_Acc_Per-$AM34)/unit</f>
        <v>0</v>
      </c>
      <c r="D34" s="116">
        <f t="shared" si="0"/>
        <v>0</v>
      </c>
      <c r="E34" s="117">
        <f t="shared" si="1"/>
        <v>0</v>
      </c>
      <c r="G34" s="89" t="str">
        <f t="shared" si="2"/>
        <v>2003 Q1</v>
      </c>
      <c r="H34" s="208">
        <f>IF(AP_LA-$AM34=0,"",INDEX(Tri_Outstanding_LL!$B28:$CC28,1,AP_LA-$AM34))/unit</f>
        <v>0</v>
      </c>
      <c r="I34" s="208">
        <f>INDEX(Tri_Outstanding_LL!$B28:$CC28,1,Tot_Acc_Per-$AM34)/unit</f>
        <v>0</v>
      </c>
      <c r="J34" s="116">
        <f t="shared" si="3"/>
        <v>0</v>
      </c>
      <c r="K34" s="117">
        <f t="shared" si="4"/>
        <v>0</v>
      </c>
      <c r="M34" s="89" t="str">
        <f t="shared" si="5"/>
        <v>2003 Q1</v>
      </c>
      <c r="N34" s="208">
        <f>IF(AP_LA-$AM34=0,"",INDEX(Tri_Incurred_LL!$B28:$CC28,1,AP_LA-$AM34))/unit</f>
        <v>0</v>
      </c>
      <c r="O34" s="208">
        <f>INDEX(Tri_Incurred_LL!$B28:$CC28,1,Tot_Acc_Per-$AM34)/unit</f>
        <v>0</v>
      </c>
      <c r="P34" s="116">
        <f t="shared" si="6"/>
        <v>0</v>
      </c>
      <c r="Q34" s="117">
        <f t="shared" si="7"/>
        <v>0</v>
      </c>
      <c r="S34" s="89" t="str">
        <f t="shared" si="8"/>
        <v>2003 Q1</v>
      </c>
      <c r="T34" s="208">
        <f>IF(AP_LA-$AM34=0,"",INDEX(Tri_Incurred_CCounts_LL!$B28:$CC28,1,AP_LA-$AM34))</f>
        <v>0</v>
      </c>
      <c r="U34" s="208">
        <f>INDEX(Tri_Incurred_CCounts_LL!$B28:$CC28,1,Tot_Acc_Per-$AM34)</f>
        <v>0</v>
      </c>
      <c r="V34" s="116">
        <f t="shared" si="17"/>
        <v>0</v>
      </c>
      <c r="W34" s="117">
        <f t="shared" si="9"/>
        <v>0</v>
      </c>
      <c r="Y34" s="89" t="str">
        <f t="shared" si="10"/>
        <v>2003 Q1</v>
      </c>
      <c r="Z34" s="90">
        <f>'User Entries'!J183/unit</f>
        <v>0</v>
      </c>
      <c r="AA34" s="3">
        <f t="shared" si="11"/>
        <v>0</v>
      </c>
      <c r="AB34" s="116">
        <f t="shared" si="12"/>
        <v>0</v>
      </c>
      <c r="AC34" s="117">
        <f t="shared" si="13"/>
        <v>0</v>
      </c>
      <c r="AD34" s="3"/>
      <c r="AE34" s="133"/>
      <c r="AG34" s="89" t="str">
        <f t="shared" si="14"/>
        <v>2003 Q1</v>
      </c>
      <c r="AH34" s="90">
        <f>'User Entries'!K183</f>
        <v>0</v>
      </c>
      <c r="AI34" s="129">
        <f t="shared" si="18"/>
        <v>0</v>
      </c>
      <c r="AJ34" s="116">
        <f t="shared" si="15"/>
        <v>0</v>
      </c>
      <c r="AK34" s="117">
        <f t="shared" si="16"/>
        <v>0</v>
      </c>
      <c r="AL34" s="3"/>
      <c r="AM34" s="174">
        <f t="shared" si="19"/>
        <v>16</v>
      </c>
    </row>
    <row r="35" spans="1:39">
      <c r="A35" s="89" t="str">
        <f>Tri_Incurred_AttrorTot!A29</f>
        <v>2003 Q2</v>
      </c>
      <c r="B35" s="208">
        <f>IF(AP_LA-$AM35=0,"",INDEX(Tri_Paid_LL!$B29:$CC29,1,AP_LA-$AM35))/unit</f>
        <v>0</v>
      </c>
      <c r="C35" s="208">
        <f>INDEX(Tri_Paid_LL!$B29:$CC29,1,Tot_Acc_Per-$AM35)/unit</f>
        <v>0</v>
      </c>
      <c r="D35" s="116">
        <f t="shared" si="0"/>
        <v>0</v>
      </c>
      <c r="E35" s="117">
        <f t="shared" si="1"/>
        <v>0</v>
      </c>
      <c r="G35" s="89" t="str">
        <f t="shared" si="2"/>
        <v>2003 Q2</v>
      </c>
      <c r="H35" s="208">
        <f>IF(AP_LA-$AM35=0,"",INDEX(Tri_Outstanding_LL!$B29:$CC29,1,AP_LA-$AM35))/unit</f>
        <v>0</v>
      </c>
      <c r="I35" s="208">
        <f>INDEX(Tri_Outstanding_LL!$B29:$CC29,1,Tot_Acc_Per-$AM35)/unit</f>
        <v>0</v>
      </c>
      <c r="J35" s="116">
        <f t="shared" si="3"/>
        <v>0</v>
      </c>
      <c r="K35" s="117">
        <f t="shared" si="4"/>
        <v>0</v>
      </c>
      <c r="M35" s="89" t="str">
        <f t="shared" si="5"/>
        <v>2003 Q2</v>
      </c>
      <c r="N35" s="208">
        <f>IF(AP_LA-$AM35=0,"",INDEX(Tri_Incurred_LL!$B29:$CC29,1,AP_LA-$AM35))/unit</f>
        <v>0</v>
      </c>
      <c r="O35" s="208">
        <f>INDEX(Tri_Incurred_LL!$B29:$CC29,1,Tot_Acc_Per-$AM35)/unit</f>
        <v>0</v>
      </c>
      <c r="P35" s="116">
        <f t="shared" si="6"/>
        <v>0</v>
      </c>
      <c r="Q35" s="117">
        <f t="shared" si="7"/>
        <v>0</v>
      </c>
      <c r="S35" s="89" t="str">
        <f t="shared" si="8"/>
        <v>2003 Q2</v>
      </c>
      <c r="T35" s="208">
        <f>IF(AP_LA-$AM35=0,"",INDEX(Tri_Incurred_CCounts_LL!$B29:$CC29,1,AP_LA-$AM35))</f>
        <v>0</v>
      </c>
      <c r="U35" s="208">
        <f>INDEX(Tri_Incurred_CCounts_LL!$B29:$CC29,1,Tot_Acc_Per-$AM35)</f>
        <v>0</v>
      </c>
      <c r="V35" s="116">
        <f t="shared" si="17"/>
        <v>0</v>
      </c>
      <c r="W35" s="117">
        <f t="shared" si="9"/>
        <v>0</v>
      </c>
      <c r="Y35" s="89" t="str">
        <f t="shared" si="10"/>
        <v>2003 Q2</v>
      </c>
      <c r="Z35" s="90">
        <f>'User Entries'!J184/unit</f>
        <v>0</v>
      </c>
      <c r="AA35" s="3">
        <f t="shared" si="11"/>
        <v>0</v>
      </c>
      <c r="AB35" s="116">
        <f t="shared" si="12"/>
        <v>0</v>
      </c>
      <c r="AC35" s="117">
        <f t="shared" si="13"/>
        <v>0</v>
      </c>
      <c r="AD35" s="3"/>
      <c r="AE35" s="133"/>
      <c r="AG35" s="89" t="str">
        <f t="shared" si="14"/>
        <v>2003 Q2</v>
      </c>
      <c r="AH35" s="90">
        <f>'User Entries'!K184</f>
        <v>0</v>
      </c>
      <c r="AI35" s="129">
        <f t="shared" si="18"/>
        <v>0</v>
      </c>
      <c r="AJ35" s="116">
        <f t="shared" si="15"/>
        <v>0</v>
      </c>
      <c r="AK35" s="117">
        <f t="shared" si="16"/>
        <v>0</v>
      </c>
      <c r="AL35" s="3"/>
      <c r="AM35" s="174">
        <f t="shared" si="19"/>
        <v>17</v>
      </c>
    </row>
    <row r="36" spans="1:39">
      <c r="A36" s="89" t="str">
        <f>Tri_Incurred_AttrorTot!A30</f>
        <v>2003 Q3</v>
      </c>
      <c r="B36" s="208">
        <f>IF(AP_LA-$AM36=0,"",INDEX(Tri_Paid_LL!$B30:$CC30,1,AP_LA-$AM36))/unit</f>
        <v>0</v>
      </c>
      <c r="C36" s="208">
        <f>INDEX(Tri_Paid_LL!$B30:$CC30,1,Tot_Acc_Per-$AM36)/unit</f>
        <v>0</v>
      </c>
      <c r="D36" s="116">
        <f t="shared" si="0"/>
        <v>0</v>
      </c>
      <c r="E36" s="117">
        <f t="shared" si="1"/>
        <v>0</v>
      </c>
      <c r="G36" s="89" t="str">
        <f t="shared" si="2"/>
        <v>2003 Q3</v>
      </c>
      <c r="H36" s="208">
        <f>IF(AP_LA-$AM36=0,"",INDEX(Tri_Outstanding_LL!$B30:$CC30,1,AP_LA-$AM36))/unit</f>
        <v>0</v>
      </c>
      <c r="I36" s="208">
        <f>INDEX(Tri_Outstanding_LL!$B30:$CC30,1,Tot_Acc_Per-$AM36)/unit</f>
        <v>0</v>
      </c>
      <c r="J36" s="116">
        <f t="shared" si="3"/>
        <v>0</v>
      </c>
      <c r="K36" s="117">
        <f t="shared" si="4"/>
        <v>0</v>
      </c>
      <c r="M36" s="89" t="str">
        <f t="shared" si="5"/>
        <v>2003 Q3</v>
      </c>
      <c r="N36" s="208">
        <f>IF(AP_LA-$AM36=0,"",INDEX(Tri_Incurred_LL!$B30:$CC30,1,AP_LA-$AM36))/unit</f>
        <v>0</v>
      </c>
      <c r="O36" s="208">
        <f>INDEX(Tri_Incurred_LL!$B30:$CC30,1,Tot_Acc_Per-$AM36)/unit</f>
        <v>0</v>
      </c>
      <c r="P36" s="116">
        <f t="shared" si="6"/>
        <v>0</v>
      </c>
      <c r="Q36" s="117">
        <f t="shared" si="7"/>
        <v>0</v>
      </c>
      <c r="S36" s="89" t="str">
        <f t="shared" si="8"/>
        <v>2003 Q3</v>
      </c>
      <c r="T36" s="208">
        <f>IF(AP_LA-$AM36=0,"",INDEX(Tri_Incurred_CCounts_LL!$B30:$CC30,1,AP_LA-$AM36))</f>
        <v>0</v>
      </c>
      <c r="U36" s="208">
        <f>INDEX(Tri_Incurred_CCounts_LL!$B30:$CC30,1,Tot_Acc_Per-$AM36)</f>
        <v>0</v>
      </c>
      <c r="V36" s="116">
        <f t="shared" si="17"/>
        <v>0</v>
      </c>
      <c r="W36" s="117">
        <f t="shared" si="9"/>
        <v>0</v>
      </c>
      <c r="Y36" s="89" t="str">
        <f t="shared" si="10"/>
        <v>2003 Q3</v>
      </c>
      <c r="Z36" s="90">
        <f>'User Entries'!J185/unit</f>
        <v>0</v>
      </c>
      <c r="AA36" s="3">
        <f t="shared" si="11"/>
        <v>0</v>
      </c>
      <c r="AB36" s="116">
        <f t="shared" si="12"/>
        <v>0</v>
      </c>
      <c r="AC36" s="117">
        <f t="shared" si="13"/>
        <v>0</v>
      </c>
      <c r="AD36" s="3"/>
      <c r="AE36" s="133"/>
      <c r="AG36" s="89" t="str">
        <f t="shared" si="14"/>
        <v>2003 Q3</v>
      </c>
      <c r="AH36" s="90">
        <f>'User Entries'!K185</f>
        <v>0</v>
      </c>
      <c r="AI36" s="129">
        <f t="shared" si="18"/>
        <v>0</v>
      </c>
      <c r="AJ36" s="116">
        <f t="shared" si="15"/>
        <v>0</v>
      </c>
      <c r="AK36" s="117">
        <f t="shared" si="16"/>
        <v>0</v>
      </c>
      <c r="AL36" s="3"/>
      <c r="AM36" s="174">
        <f t="shared" si="19"/>
        <v>18</v>
      </c>
    </row>
    <row r="37" spans="1:39">
      <c r="A37" s="89" t="str">
        <f>Tri_Incurred_AttrorTot!A31</f>
        <v>2003 Q4</v>
      </c>
      <c r="B37" s="208">
        <f>IF(AP_LA-$AM37=0,"",INDEX(Tri_Paid_LL!$B31:$CC31,1,AP_LA-$AM37))/unit</f>
        <v>0</v>
      </c>
      <c r="C37" s="208">
        <f>INDEX(Tri_Paid_LL!$B31:$CC31,1,Tot_Acc_Per-$AM37)/unit</f>
        <v>0</v>
      </c>
      <c r="D37" s="116">
        <f t="shared" si="0"/>
        <v>0</v>
      </c>
      <c r="E37" s="117">
        <f t="shared" si="1"/>
        <v>0</v>
      </c>
      <c r="G37" s="89" t="str">
        <f t="shared" si="2"/>
        <v>2003 Q4</v>
      </c>
      <c r="H37" s="208">
        <f>IF(AP_LA-$AM37=0,"",INDEX(Tri_Outstanding_LL!$B31:$CC31,1,AP_LA-$AM37))/unit</f>
        <v>0</v>
      </c>
      <c r="I37" s="208">
        <f>INDEX(Tri_Outstanding_LL!$B31:$CC31,1,Tot_Acc_Per-$AM37)/unit</f>
        <v>0</v>
      </c>
      <c r="J37" s="116">
        <f t="shared" si="3"/>
        <v>0</v>
      </c>
      <c r="K37" s="117">
        <f t="shared" si="4"/>
        <v>0</v>
      </c>
      <c r="M37" s="89" t="str">
        <f t="shared" si="5"/>
        <v>2003 Q4</v>
      </c>
      <c r="N37" s="208">
        <f>IF(AP_LA-$AM37=0,"",INDEX(Tri_Incurred_LL!$B31:$CC31,1,AP_LA-$AM37))/unit</f>
        <v>0</v>
      </c>
      <c r="O37" s="208">
        <f>INDEX(Tri_Incurred_LL!$B31:$CC31,1,Tot_Acc_Per-$AM37)/unit</f>
        <v>0</v>
      </c>
      <c r="P37" s="116">
        <f t="shared" si="6"/>
        <v>0</v>
      </c>
      <c r="Q37" s="117">
        <f t="shared" si="7"/>
        <v>0</v>
      </c>
      <c r="S37" s="89" t="str">
        <f t="shared" si="8"/>
        <v>2003 Q4</v>
      </c>
      <c r="T37" s="208">
        <f>IF(AP_LA-$AM37=0,"",INDEX(Tri_Incurred_CCounts_LL!$B31:$CC31,1,AP_LA-$AM37))</f>
        <v>0</v>
      </c>
      <c r="U37" s="208">
        <f>INDEX(Tri_Incurred_CCounts_LL!$B31:$CC31,1,Tot_Acc_Per-$AM37)</f>
        <v>0</v>
      </c>
      <c r="V37" s="116">
        <f t="shared" si="17"/>
        <v>0</v>
      </c>
      <c r="W37" s="117">
        <f t="shared" si="9"/>
        <v>0</v>
      </c>
      <c r="Y37" s="89" t="str">
        <f t="shared" si="10"/>
        <v>2003 Q4</v>
      </c>
      <c r="Z37" s="90">
        <f>'User Entries'!J186/unit</f>
        <v>0</v>
      </c>
      <c r="AA37" s="3">
        <f t="shared" si="11"/>
        <v>0</v>
      </c>
      <c r="AB37" s="116">
        <f t="shared" si="12"/>
        <v>0</v>
      </c>
      <c r="AC37" s="117">
        <f t="shared" si="13"/>
        <v>0</v>
      </c>
      <c r="AD37" s="3"/>
      <c r="AE37" s="133"/>
      <c r="AG37" s="89" t="str">
        <f t="shared" si="14"/>
        <v>2003 Q4</v>
      </c>
      <c r="AH37" s="90">
        <f>'User Entries'!K186</f>
        <v>0</v>
      </c>
      <c r="AI37" s="129">
        <f t="shared" si="18"/>
        <v>0</v>
      </c>
      <c r="AJ37" s="116">
        <f t="shared" si="15"/>
        <v>0</v>
      </c>
      <c r="AK37" s="117">
        <f t="shared" si="16"/>
        <v>0</v>
      </c>
      <c r="AL37" s="3"/>
      <c r="AM37" s="174">
        <f t="shared" si="19"/>
        <v>19</v>
      </c>
    </row>
    <row r="38" spans="1:39">
      <c r="A38" s="89" t="str">
        <f>Tri_Incurred_AttrorTot!A32</f>
        <v>2004 Q1</v>
      </c>
      <c r="B38" s="208">
        <f>IF(AP_LA-$AM38=0,"",INDEX(Tri_Paid_LL!$B32:$CC32,1,AP_LA-$AM38))/unit</f>
        <v>0</v>
      </c>
      <c r="C38" s="208">
        <f>INDEX(Tri_Paid_LL!$B32:$CC32,1,Tot_Acc_Per-$AM38)/unit</f>
        <v>0</v>
      </c>
      <c r="D38" s="116">
        <f t="shared" si="0"/>
        <v>0</v>
      </c>
      <c r="E38" s="117">
        <f t="shared" si="1"/>
        <v>0</v>
      </c>
      <c r="G38" s="89" t="str">
        <f t="shared" si="2"/>
        <v>2004 Q1</v>
      </c>
      <c r="H38" s="208">
        <f>IF(AP_LA-$AM38=0,"",INDEX(Tri_Outstanding_LL!$B32:$CC32,1,AP_LA-$AM38))/unit</f>
        <v>0</v>
      </c>
      <c r="I38" s="208">
        <f>INDEX(Tri_Outstanding_LL!$B32:$CC32,1,Tot_Acc_Per-$AM38)/unit</f>
        <v>0</v>
      </c>
      <c r="J38" s="116">
        <f t="shared" si="3"/>
        <v>0</v>
      </c>
      <c r="K38" s="117">
        <f t="shared" si="4"/>
        <v>0</v>
      </c>
      <c r="M38" s="89" t="str">
        <f t="shared" si="5"/>
        <v>2004 Q1</v>
      </c>
      <c r="N38" s="208">
        <f>IF(AP_LA-$AM38=0,"",INDEX(Tri_Incurred_LL!$B32:$CC32,1,AP_LA-$AM38))/unit</f>
        <v>0</v>
      </c>
      <c r="O38" s="208">
        <f>INDEX(Tri_Incurred_LL!$B32:$CC32,1,Tot_Acc_Per-$AM38)/unit</f>
        <v>0</v>
      </c>
      <c r="P38" s="116">
        <f t="shared" si="6"/>
        <v>0</v>
      </c>
      <c r="Q38" s="117">
        <f t="shared" si="7"/>
        <v>0</v>
      </c>
      <c r="S38" s="89" t="str">
        <f t="shared" si="8"/>
        <v>2004 Q1</v>
      </c>
      <c r="T38" s="208">
        <f>IF(AP_LA-$AM38=0,"",INDEX(Tri_Incurred_CCounts_LL!$B32:$CC32,1,AP_LA-$AM38))</f>
        <v>0</v>
      </c>
      <c r="U38" s="208">
        <f>INDEX(Tri_Incurred_CCounts_LL!$B32:$CC32,1,Tot_Acc_Per-$AM38)</f>
        <v>0</v>
      </c>
      <c r="V38" s="116">
        <f t="shared" si="17"/>
        <v>0</v>
      </c>
      <c r="W38" s="117">
        <f t="shared" si="9"/>
        <v>0</v>
      </c>
      <c r="Y38" s="89" t="str">
        <f t="shared" si="10"/>
        <v>2004 Q1</v>
      </c>
      <c r="Z38" s="90">
        <f>'User Entries'!J187/unit</f>
        <v>0</v>
      </c>
      <c r="AA38" s="3">
        <f t="shared" si="11"/>
        <v>0</v>
      </c>
      <c r="AB38" s="116">
        <f t="shared" si="12"/>
        <v>0</v>
      </c>
      <c r="AC38" s="117">
        <f t="shared" si="13"/>
        <v>0</v>
      </c>
      <c r="AD38" s="3"/>
      <c r="AE38" s="133"/>
      <c r="AG38" s="89" t="str">
        <f t="shared" si="14"/>
        <v>2004 Q1</v>
      </c>
      <c r="AH38" s="90">
        <f>'User Entries'!K187</f>
        <v>0</v>
      </c>
      <c r="AI38" s="129">
        <f t="shared" si="18"/>
        <v>0</v>
      </c>
      <c r="AJ38" s="116">
        <f t="shared" si="15"/>
        <v>0</v>
      </c>
      <c r="AK38" s="117">
        <f t="shared" si="16"/>
        <v>0</v>
      </c>
      <c r="AL38" s="3"/>
      <c r="AM38" s="174">
        <f t="shared" si="19"/>
        <v>20</v>
      </c>
    </row>
    <row r="39" spans="1:39">
      <c r="A39" s="89" t="str">
        <f>Tri_Incurred_AttrorTot!A33</f>
        <v>2004 Q2</v>
      </c>
      <c r="B39" s="208">
        <f>IF(AP_LA-$AM39=0,"",INDEX(Tri_Paid_LL!$B33:$CC33,1,AP_LA-$AM39))/unit</f>
        <v>0</v>
      </c>
      <c r="C39" s="208">
        <f>INDEX(Tri_Paid_LL!$B33:$CC33,1,Tot_Acc_Per-$AM39)/unit</f>
        <v>0</v>
      </c>
      <c r="D39" s="116">
        <f t="shared" si="0"/>
        <v>0</v>
      </c>
      <c r="E39" s="117">
        <f t="shared" si="1"/>
        <v>0</v>
      </c>
      <c r="G39" s="89" t="str">
        <f t="shared" si="2"/>
        <v>2004 Q2</v>
      </c>
      <c r="H39" s="208">
        <f>IF(AP_LA-$AM39=0,"",INDEX(Tri_Outstanding_LL!$B33:$CC33,1,AP_LA-$AM39))/unit</f>
        <v>0</v>
      </c>
      <c r="I39" s="208">
        <f>INDEX(Tri_Outstanding_LL!$B33:$CC33,1,Tot_Acc_Per-$AM39)/unit</f>
        <v>0</v>
      </c>
      <c r="J39" s="116">
        <f t="shared" si="3"/>
        <v>0</v>
      </c>
      <c r="K39" s="117">
        <f t="shared" si="4"/>
        <v>0</v>
      </c>
      <c r="M39" s="89" t="str">
        <f t="shared" si="5"/>
        <v>2004 Q2</v>
      </c>
      <c r="N39" s="208">
        <f>IF(AP_LA-$AM39=0,"",INDEX(Tri_Incurred_LL!$B33:$CC33,1,AP_LA-$AM39))/unit</f>
        <v>0</v>
      </c>
      <c r="O39" s="208">
        <f>INDEX(Tri_Incurred_LL!$B33:$CC33,1,Tot_Acc_Per-$AM39)/unit</f>
        <v>0</v>
      </c>
      <c r="P39" s="116">
        <f t="shared" si="6"/>
        <v>0</v>
      </c>
      <c r="Q39" s="117">
        <f t="shared" si="7"/>
        <v>0</v>
      </c>
      <c r="S39" s="89" t="str">
        <f t="shared" si="8"/>
        <v>2004 Q2</v>
      </c>
      <c r="T39" s="208">
        <f>IF(AP_LA-$AM39=0,"",INDEX(Tri_Incurred_CCounts_LL!$B33:$CC33,1,AP_LA-$AM39))</f>
        <v>0</v>
      </c>
      <c r="U39" s="208">
        <f>INDEX(Tri_Incurred_CCounts_LL!$B33:$CC33,1,Tot_Acc_Per-$AM39)</f>
        <v>0</v>
      </c>
      <c r="V39" s="116">
        <f t="shared" si="17"/>
        <v>0</v>
      </c>
      <c r="W39" s="117">
        <f t="shared" si="9"/>
        <v>0</v>
      </c>
      <c r="Y39" s="89" t="str">
        <f t="shared" si="10"/>
        <v>2004 Q2</v>
      </c>
      <c r="Z39" s="90">
        <f>'User Entries'!J188/unit</f>
        <v>0</v>
      </c>
      <c r="AA39" s="3">
        <f t="shared" si="11"/>
        <v>0</v>
      </c>
      <c r="AB39" s="116">
        <f t="shared" si="12"/>
        <v>0</v>
      </c>
      <c r="AC39" s="117">
        <f t="shared" si="13"/>
        <v>0</v>
      </c>
      <c r="AD39" s="3"/>
      <c r="AE39" s="133"/>
      <c r="AG39" s="89" t="str">
        <f t="shared" si="14"/>
        <v>2004 Q2</v>
      </c>
      <c r="AH39" s="90">
        <f>'User Entries'!K188</f>
        <v>0</v>
      </c>
      <c r="AI39" s="129">
        <f t="shared" si="18"/>
        <v>0</v>
      </c>
      <c r="AJ39" s="116">
        <f t="shared" si="15"/>
        <v>0</v>
      </c>
      <c r="AK39" s="117">
        <f t="shared" si="16"/>
        <v>0</v>
      </c>
      <c r="AL39" s="3"/>
      <c r="AM39" s="174">
        <f t="shared" si="19"/>
        <v>21</v>
      </c>
    </row>
    <row r="40" spans="1:39">
      <c r="A40" s="89" t="str">
        <f>Tri_Incurred_AttrorTot!A34</f>
        <v>2004 Q3</v>
      </c>
      <c r="B40" s="208">
        <f>IF(AP_LA-$AM40=0,"",INDEX(Tri_Paid_LL!$B34:$CC34,1,AP_LA-$AM40))/unit</f>
        <v>0</v>
      </c>
      <c r="C40" s="208">
        <f>INDEX(Tri_Paid_LL!$B34:$CC34,1,Tot_Acc_Per-$AM40)/unit</f>
        <v>0</v>
      </c>
      <c r="D40" s="116">
        <f t="shared" si="0"/>
        <v>0</v>
      </c>
      <c r="E40" s="117">
        <f t="shared" si="1"/>
        <v>0</v>
      </c>
      <c r="G40" s="89" t="str">
        <f t="shared" si="2"/>
        <v>2004 Q3</v>
      </c>
      <c r="H40" s="208">
        <f>IF(AP_LA-$AM40=0,"",INDEX(Tri_Outstanding_LL!$B34:$CC34,1,AP_LA-$AM40))/unit</f>
        <v>0</v>
      </c>
      <c r="I40" s="208">
        <f>INDEX(Tri_Outstanding_LL!$B34:$CC34,1,Tot_Acc_Per-$AM40)/unit</f>
        <v>0</v>
      </c>
      <c r="J40" s="116">
        <f t="shared" si="3"/>
        <v>0</v>
      </c>
      <c r="K40" s="117">
        <f t="shared" si="4"/>
        <v>0</v>
      </c>
      <c r="M40" s="89" t="str">
        <f t="shared" si="5"/>
        <v>2004 Q3</v>
      </c>
      <c r="N40" s="208">
        <f>IF(AP_LA-$AM40=0,"",INDEX(Tri_Incurred_LL!$B34:$CC34,1,AP_LA-$AM40))/unit</f>
        <v>0</v>
      </c>
      <c r="O40" s="208">
        <f>INDEX(Tri_Incurred_LL!$B34:$CC34,1,Tot_Acc_Per-$AM40)/unit</f>
        <v>0</v>
      </c>
      <c r="P40" s="116">
        <f t="shared" si="6"/>
        <v>0</v>
      </c>
      <c r="Q40" s="117">
        <f t="shared" si="7"/>
        <v>0</v>
      </c>
      <c r="S40" s="89" t="str">
        <f t="shared" si="8"/>
        <v>2004 Q3</v>
      </c>
      <c r="T40" s="208">
        <f>IF(AP_LA-$AM40=0,"",INDEX(Tri_Incurred_CCounts_LL!$B34:$CC34,1,AP_LA-$AM40))</f>
        <v>0</v>
      </c>
      <c r="U40" s="208">
        <f>INDEX(Tri_Incurred_CCounts_LL!$B34:$CC34,1,Tot_Acc_Per-$AM40)</f>
        <v>0</v>
      </c>
      <c r="V40" s="116">
        <f t="shared" si="17"/>
        <v>0</v>
      </c>
      <c r="W40" s="117">
        <f t="shared" si="9"/>
        <v>0</v>
      </c>
      <c r="Y40" s="89" t="str">
        <f t="shared" si="10"/>
        <v>2004 Q3</v>
      </c>
      <c r="Z40" s="90">
        <f>'User Entries'!J189/unit</f>
        <v>0</v>
      </c>
      <c r="AA40" s="3">
        <f t="shared" si="11"/>
        <v>0</v>
      </c>
      <c r="AB40" s="116">
        <f t="shared" si="12"/>
        <v>0</v>
      </c>
      <c r="AC40" s="117">
        <f t="shared" si="13"/>
        <v>0</v>
      </c>
      <c r="AD40" s="3"/>
      <c r="AE40" s="133"/>
      <c r="AG40" s="89" t="str">
        <f t="shared" si="14"/>
        <v>2004 Q3</v>
      </c>
      <c r="AH40" s="90">
        <f>'User Entries'!K189</f>
        <v>0</v>
      </c>
      <c r="AI40" s="129">
        <f t="shared" si="18"/>
        <v>0</v>
      </c>
      <c r="AJ40" s="116">
        <f t="shared" si="15"/>
        <v>0</v>
      </c>
      <c r="AK40" s="117">
        <f t="shared" si="16"/>
        <v>0</v>
      </c>
      <c r="AL40" s="3"/>
      <c r="AM40" s="174">
        <f t="shared" si="19"/>
        <v>22</v>
      </c>
    </row>
    <row r="41" spans="1:39">
      <c r="A41" s="89" t="str">
        <f>Tri_Incurred_AttrorTot!A35</f>
        <v>2004 Q4</v>
      </c>
      <c r="B41" s="208">
        <f>IF(AP_LA-$AM41=0,"",INDEX(Tri_Paid_LL!$B35:$CC35,1,AP_LA-$AM41))/unit</f>
        <v>0</v>
      </c>
      <c r="C41" s="208">
        <f>INDEX(Tri_Paid_LL!$B35:$CC35,1,Tot_Acc_Per-$AM41)/unit</f>
        <v>0</v>
      </c>
      <c r="D41" s="116">
        <f t="shared" si="0"/>
        <v>0</v>
      </c>
      <c r="E41" s="117">
        <f t="shared" si="1"/>
        <v>0</v>
      </c>
      <c r="G41" s="89" t="str">
        <f t="shared" si="2"/>
        <v>2004 Q4</v>
      </c>
      <c r="H41" s="208">
        <f>IF(AP_LA-$AM41=0,"",INDEX(Tri_Outstanding_LL!$B35:$CC35,1,AP_LA-$AM41))/unit</f>
        <v>0</v>
      </c>
      <c r="I41" s="208">
        <f>INDEX(Tri_Outstanding_LL!$B35:$CC35,1,Tot_Acc_Per-$AM41)/unit</f>
        <v>0</v>
      </c>
      <c r="J41" s="116">
        <f t="shared" si="3"/>
        <v>0</v>
      </c>
      <c r="K41" s="117">
        <f t="shared" si="4"/>
        <v>0</v>
      </c>
      <c r="M41" s="89" t="str">
        <f t="shared" si="5"/>
        <v>2004 Q4</v>
      </c>
      <c r="N41" s="208">
        <f>IF(AP_LA-$AM41=0,"",INDEX(Tri_Incurred_LL!$B35:$CC35,1,AP_LA-$AM41))/unit</f>
        <v>0</v>
      </c>
      <c r="O41" s="208">
        <f>INDEX(Tri_Incurred_LL!$B35:$CC35,1,Tot_Acc_Per-$AM41)/unit</f>
        <v>0</v>
      </c>
      <c r="P41" s="116">
        <f t="shared" si="6"/>
        <v>0</v>
      </c>
      <c r="Q41" s="117">
        <f t="shared" si="7"/>
        <v>0</v>
      </c>
      <c r="S41" s="89" t="str">
        <f t="shared" si="8"/>
        <v>2004 Q4</v>
      </c>
      <c r="T41" s="208">
        <f>IF(AP_LA-$AM41=0,"",INDEX(Tri_Incurred_CCounts_LL!$B35:$CC35,1,AP_LA-$AM41))</f>
        <v>0</v>
      </c>
      <c r="U41" s="208">
        <f>INDEX(Tri_Incurred_CCounts_LL!$B35:$CC35,1,Tot_Acc_Per-$AM41)</f>
        <v>0</v>
      </c>
      <c r="V41" s="116">
        <f t="shared" si="17"/>
        <v>0</v>
      </c>
      <c r="W41" s="117">
        <f t="shared" si="9"/>
        <v>0</v>
      </c>
      <c r="Y41" s="89" t="str">
        <f t="shared" si="10"/>
        <v>2004 Q4</v>
      </c>
      <c r="Z41" s="90">
        <f>'User Entries'!J190/unit</f>
        <v>0</v>
      </c>
      <c r="AA41" s="3">
        <f t="shared" si="11"/>
        <v>0</v>
      </c>
      <c r="AB41" s="116">
        <f t="shared" si="12"/>
        <v>0</v>
      </c>
      <c r="AC41" s="117">
        <f t="shared" si="13"/>
        <v>0</v>
      </c>
      <c r="AD41" s="3"/>
      <c r="AE41" s="133"/>
      <c r="AG41" s="89" t="str">
        <f t="shared" si="14"/>
        <v>2004 Q4</v>
      </c>
      <c r="AH41" s="90">
        <f>'User Entries'!K190</f>
        <v>0</v>
      </c>
      <c r="AI41" s="129">
        <f t="shared" si="18"/>
        <v>0</v>
      </c>
      <c r="AJ41" s="116">
        <f t="shared" si="15"/>
        <v>0</v>
      </c>
      <c r="AK41" s="117">
        <f t="shared" si="16"/>
        <v>0</v>
      </c>
      <c r="AL41" s="3"/>
      <c r="AM41" s="174">
        <f t="shared" si="19"/>
        <v>23</v>
      </c>
    </row>
    <row r="42" spans="1:39">
      <c r="A42" s="89" t="str">
        <f>Tri_Incurred_AttrorTot!A36</f>
        <v>2005 Q1</v>
      </c>
      <c r="B42" s="208">
        <f>IF(AP_LA-$AM42=0,"",INDEX(Tri_Paid_LL!$B36:$CC36,1,AP_LA-$AM42))/unit</f>
        <v>0</v>
      </c>
      <c r="C42" s="208">
        <f>INDEX(Tri_Paid_LL!$B36:$CC36,1,Tot_Acc_Per-$AM42)/unit</f>
        <v>0</v>
      </c>
      <c r="D42" s="116">
        <f t="shared" si="0"/>
        <v>0</v>
      </c>
      <c r="E42" s="117">
        <f t="shared" si="1"/>
        <v>0</v>
      </c>
      <c r="G42" s="89" t="str">
        <f t="shared" si="2"/>
        <v>2005 Q1</v>
      </c>
      <c r="H42" s="208">
        <f>IF(AP_LA-$AM42=0,"",INDEX(Tri_Outstanding_LL!$B36:$CC36,1,AP_LA-$AM42))/unit</f>
        <v>0</v>
      </c>
      <c r="I42" s="208">
        <f>INDEX(Tri_Outstanding_LL!$B36:$CC36,1,Tot_Acc_Per-$AM42)/unit</f>
        <v>0</v>
      </c>
      <c r="J42" s="116">
        <f t="shared" si="3"/>
        <v>0</v>
      </c>
      <c r="K42" s="117">
        <f t="shared" si="4"/>
        <v>0</v>
      </c>
      <c r="M42" s="89" t="str">
        <f t="shared" si="5"/>
        <v>2005 Q1</v>
      </c>
      <c r="N42" s="208">
        <f>IF(AP_LA-$AM42=0,"",INDEX(Tri_Incurred_LL!$B36:$CC36,1,AP_LA-$AM42))/unit</f>
        <v>0</v>
      </c>
      <c r="O42" s="208">
        <f>INDEX(Tri_Incurred_LL!$B36:$CC36,1,Tot_Acc_Per-$AM42)/unit</f>
        <v>0</v>
      </c>
      <c r="P42" s="116">
        <f t="shared" si="6"/>
        <v>0</v>
      </c>
      <c r="Q42" s="117">
        <f t="shared" si="7"/>
        <v>0</v>
      </c>
      <c r="S42" s="89" t="str">
        <f t="shared" si="8"/>
        <v>2005 Q1</v>
      </c>
      <c r="T42" s="208">
        <f>IF(AP_LA-$AM42=0,"",INDEX(Tri_Incurred_CCounts_LL!$B36:$CC36,1,AP_LA-$AM42))</f>
        <v>0</v>
      </c>
      <c r="U42" s="208">
        <f>INDEX(Tri_Incurred_CCounts_LL!$B36:$CC36,1,Tot_Acc_Per-$AM42)</f>
        <v>0</v>
      </c>
      <c r="V42" s="116">
        <f t="shared" si="17"/>
        <v>0</v>
      </c>
      <c r="W42" s="117">
        <f t="shared" si="9"/>
        <v>0</v>
      </c>
      <c r="Y42" s="89" t="str">
        <f t="shared" si="10"/>
        <v>2005 Q1</v>
      </c>
      <c r="Z42" s="90">
        <f>'User Entries'!J191/unit</f>
        <v>0</v>
      </c>
      <c r="AA42" s="3">
        <f t="shared" si="11"/>
        <v>0</v>
      </c>
      <c r="AB42" s="116">
        <f t="shared" si="12"/>
        <v>0</v>
      </c>
      <c r="AC42" s="117">
        <f t="shared" si="13"/>
        <v>0</v>
      </c>
      <c r="AD42" s="3"/>
      <c r="AE42" s="133"/>
      <c r="AG42" s="89" t="str">
        <f t="shared" si="14"/>
        <v>2005 Q1</v>
      </c>
      <c r="AH42" s="90">
        <f>'User Entries'!K191</f>
        <v>0</v>
      </c>
      <c r="AI42" s="129">
        <f t="shared" si="18"/>
        <v>0</v>
      </c>
      <c r="AJ42" s="116">
        <f t="shared" si="15"/>
        <v>0</v>
      </c>
      <c r="AK42" s="117">
        <f t="shared" si="16"/>
        <v>0</v>
      </c>
      <c r="AL42" s="3"/>
      <c r="AM42" s="174">
        <f t="shared" si="19"/>
        <v>24</v>
      </c>
    </row>
    <row r="43" spans="1:39">
      <c r="A43" s="89" t="str">
        <f>Tri_Incurred_AttrorTot!A37</f>
        <v>2005 Q2</v>
      </c>
      <c r="B43" s="208">
        <f>IF(AP_LA-$AM43=0,"",INDEX(Tri_Paid_LL!$B37:$CC37,1,AP_LA-$AM43))/unit</f>
        <v>0</v>
      </c>
      <c r="C43" s="208">
        <f>INDEX(Tri_Paid_LL!$B37:$CC37,1,Tot_Acc_Per-$AM43)/unit</f>
        <v>0</v>
      </c>
      <c r="D43" s="116">
        <f t="shared" si="0"/>
        <v>0</v>
      </c>
      <c r="E43" s="117">
        <f t="shared" si="1"/>
        <v>0</v>
      </c>
      <c r="G43" s="89" t="str">
        <f t="shared" si="2"/>
        <v>2005 Q2</v>
      </c>
      <c r="H43" s="208">
        <f>IF(AP_LA-$AM43=0,"",INDEX(Tri_Outstanding_LL!$B37:$CC37,1,AP_LA-$AM43))/unit</f>
        <v>0</v>
      </c>
      <c r="I43" s="208">
        <f>INDEX(Tri_Outstanding_LL!$B37:$CC37,1,Tot_Acc_Per-$AM43)/unit</f>
        <v>0</v>
      </c>
      <c r="J43" s="116">
        <f t="shared" si="3"/>
        <v>0</v>
      </c>
      <c r="K43" s="117">
        <f t="shared" si="4"/>
        <v>0</v>
      </c>
      <c r="M43" s="89" t="str">
        <f t="shared" si="5"/>
        <v>2005 Q2</v>
      </c>
      <c r="N43" s="208">
        <f>IF(AP_LA-$AM43=0,"",INDEX(Tri_Incurred_LL!$B37:$CC37,1,AP_LA-$AM43))/unit</f>
        <v>0</v>
      </c>
      <c r="O43" s="208">
        <f>INDEX(Tri_Incurred_LL!$B37:$CC37,1,Tot_Acc_Per-$AM43)/unit</f>
        <v>0</v>
      </c>
      <c r="P43" s="116">
        <f t="shared" si="6"/>
        <v>0</v>
      </c>
      <c r="Q43" s="117">
        <f t="shared" si="7"/>
        <v>0</v>
      </c>
      <c r="S43" s="89" t="str">
        <f t="shared" si="8"/>
        <v>2005 Q2</v>
      </c>
      <c r="T43" s="208">
        <f>IF(AP_LA-$AM43=0,"",INDEX(Tri_Incurred_CCounts_LL!$B37:$CC37,1,AP_LA-$AM43))</f>
        <v>0</v>
      </c>
      <c r="U43" s="208">
        <f>INDEX(Tri_Incurred_CCounts_LL!$B37:$CC37,1,Tot_Acc_Per-$AM43)</f>
        <v>0</v>
      </c>
      <c r="V43" s="116">
        <f t="shared" si="17"/>
        <v>0</v>
      </c>
      <c r="W43" s="117">
        <f t="shared" si="9"/>
        <v>0</v>
      </c>
      <c r="Y43" s="89" t="str">
        <f t="shared" si="10"/>
        <v>2005 Q2</v>
      </c>
      <c r="Z43" s="90">
        <f>'User Entries'!J192/unit</f>
        <v>0</v>
      </c>
      <c r="AA43" s="3">
        <f t="shared" si="11"/>
        <v>0</v>
      </c>
      <c r="AB43" s="116">
        <f t="shared" si="12"/>
        <v>0</v>
      </c>
      <c r="AC43" s="117">
        <f t="shared" si="13"/>
        <v>0</v>
      </c>
      <c r="AD43" s="3"/>
      <c r="AE43" s="133"/>
      <c r="AG43" s="89" t="str">
        <f t="shared" si="14"/>
        <v>2005 Q2</v>
      </c>
      <c r="AH43" s="90">
        <f>'User Entries'!K192</f>
        <v>0</v>
      </c>
      <c r="AI43" s="129">
        <f t="shared" si="18"/>
        <v>0</v>
      </c>
      <c r="AJ43" s="116">
        <f t="shared" si="15"/>
        <v>0</v>
      </c>
      <c r="AK43" s="117">
        <f t="shared" si="16"/>
        <v>0</v>
      </c>
      <c r="AL43" s="3"/>
      <c r="AM43" s="174">
        <f t="shared" si="19"/>
        <v>25</v>
      </c>
    </row>
    <row r="44" spans="1:39">
      <c r="A44" s="89" t="str">
        <f>Tri_Incurred_AttrorTot!A38</f>
        <v>2005 Q3</v>
      </c>
      <c r="B44" s="208">
        <f>IF(AP_LA-$AM44=0,"",INDEX(Tri_Paid_LL!$B38:$CC38,1,AP_LA-$AM44))/unit</f>
        <v>0</v>
      </c>
      <c r="C44" s="208">
        <f>INDEX(Tri_Paid_LL!$B38:$CC38,1,Tot_Acc_Per-$AM44)/unit</f>
        <v>0</v>
      </c>
      <c r="D44" s="116">
        <f t="shared" si="0"/>
        <v>0</v>
      </c>
      <c r="E44" s="117">
        <f t="shared" si="1"/>
        <v>0</v>
      </c>
      <c r="G44" s="89" t="str">
        <f t="shared" si="2"/>
        <v>2005 Q3</v>
      </c>
      <c r="H44" s="208">
        <f>IF(AP_LA-$AM44=0,"",INDEX(Tri_Outstanding_LL!$B38:$CC38,1,AP_LA-$AM44))/unit</f>
        <v>0</v>
      </c>
      <c r="I44" s="208">
        <f>INDEX(Tri_Outstanding_LL!$B38:$CC38,1,Tot_Acc_Per-$AM44)/unit</f>
        <v>0</v>
      </c>
      <c r="J44" s="116">
        <f t="shared" si="3"/>
        <v>0</v>
      </c>
      <c r="K44" s="117">
        <f t="shared" si="4"/>
        <v>0</v>
      </c>
      <c r="M44" s="89" t="str">
        <f t="shared" si="5"/>
        <v>2005 Q3</v>
      </c>
      <c r="N44" s="208">
        <f>IF(AP_LA-$AM44=0,"",INDEX(Tri_Incurred_LL!$B38:$CC38,1,AP_LA-$AM44))/unit</f>
        <v>0</v>
      </c>
      <c r="O44" s="208">
        <f>INDEX(Tri_Incurred_LL!$B38:$CC38,1,Tot_Acc_Per-$AM44)/unit</f>
        <v>0</v>
      </c>
      <c r="P44" s="116">
        <f t="shared" si="6"/>
        <v>0</v>
      </c>
      <c r="Q44" s="117">
        <f t="shared" si="7"/>
        <v>0</v>
      </c>
      <c r="S44" s="89" t="str">
        <f t="shared" si="8"/>
        <v>2005 Q3</v>
      </c>
      <c r="T44" s="208">
        <f>IF(AP_LA-$AM44=0,"",INDEX(Tri_Incurred_CCounts_LL!$B38:$CC38,1,AP_LA-$AM44))</f>
        <v>0</v>
      </c>
      <c r="U44" s="208">
        <f>INDEX(Tri_Incurred_CCounts_LL!$B38:$CC38,1,Tot_Acc_Per-$AM44)</f>
        <v>0</v>
      </c>
      <c r="V44" s="116">
        <f t="shared" si="17"/>
        <v>0</v>
      </c>
      <c r="W44" s="117">
        <f t="shared" si="9"/>
        <v>0</v>
      </c>
      <c r="Y44" s="89" t="str">
        <f t="shared" si="10"/>
        <v>2005 Q3</v>
      </c>
      <c r="Z44" s="90">
        <f>'User Entries'!J193/unit</f>
        <v>0</v>
      </c>
      <c r="AA44" s="3">
        <f t="shared" si="11"/>
        <v>0</v>
      </c>
      <c r="AB44" s="116">
        <f t="shared" si="12"/>
        <v>0</v>
      </c>
      <c r="AC44" s="117">
        <f t="shared" si="13"/>
        <v>0</v>
      </c>
      <c r="AD44" s="3"/>
      <c r="AE44" s="133"/>
      <c r="AG44" s="89" t="str">
        <f t="shared" si="14"/>
        <v>2005 Q3</v>
      </c>
      <c r="AH44" s="90">
        <f>'User Entries'!K193</f>
        <v>0</v>
      </c>
      <c r="AI44" s="129">
        <f t="shared" si="18"/>
        <v>0</v>
      </c>
      <c r="AJ44" s="116">
        <f t="shared" si="15"/>
        <v>0</v>
      </c>
      <c r="AK44" s="117">
        <f t="shared" si="16"/>
        <v>0</v>
      </c>
      <c r="AL44" s="3"/>
      <c r="AM44" s="174">
        <f t="shared" si="19"/>
        <v>26</v>
      </c>
    </row>
    <row r="45" spans="1:39">
      <c r="A45" s="89" t="str">
        <f>Tri_Incurred_AttrorTot!A39</f>
        <v>2005 Q4</v>
      </c>
      <c r="B45" s="208">
        <f>IF(AP_LA-$AM45=0,"",INDEX(Tri_Paid_LL!$B39:$CC39,1,AP_LA-$AM45))/unit</f>
        <v>0</v>
      </c>
      <c r="C45" s="208">
        <f>INDEX(Tri_Paid_LL!$B39:$CC39,1,Tot_Acc_Per-$AM45)/unit</f>
        <v>0</v>
      </c>
      <c r="D45" s="116">
        <f t="shared" si="0"/>
        <v>0</v>
      </c>
      <c r="E45" s="117">
        <f t="shared" si="1"/>
        <v>0</v>
      </c>
      <c r="G45" s="89" t="str">
        <f t="shared" si="2"/>
        <v>2005 Q4</v>
      </c>
      <c r="H45" s="208">
        <f>IF(AP_LA-$AM45=0,"",INDEX(Tri_Outstanding_LL!$B39:$CC39,1,AP_LA-$AM45))/unit</f>
        <v>0</v>
      </c>
      <c r="I45" s="208">
        <f>INDEX(Tri_Outstanding_LL!$B39:$CC39,1,Tot_Acc_Per-$AM45)/unit</f>
        <v>0</v>
      </c>
      <c r="J45" s="116">
        <f t="shared" si="3"/>
        <v>0</v>
      </c>
      <c r="K45" s="117">
        <f t="shared" si="4"/>
        <v>0</v>
      </c>
      <c r="M45" s="89" t="str">
        <f t="shared" si="5"/>
        <v>2005 Q4</v>
      </c>
      <c r="N45" s="208">
        <f>IF(AP_LA-$AM45=0,"",INDEX(Tri_Incurred_LL!$B39:$CC39,1,AP_LA-$AM45))/unit</f>
        <v>0</v>
      </c>
      <c r="O45" s="208">
        <f>INDEX(Tri_Incurred_LL!$B39:$CC39,1,Tot_Acc_Per-$AM45)/unit</f>
        <v>0</v>
      </c>
      <c r="P45" s="116">
        <f t="shared" si="6"/>
        <v>0</v>
      </c>
      <c r="Q45" s="117">
        <f t="shared" si="7"/>
        <v>0</v>
      </c>
      <c r="S45" s="89" t="str">
        <f t="shared" si="8"/>
        <v>2005 Q4</v>
      </c>
      <c r="T45" s="208">
        <f>IF(AP_LA-$AM45=0,"",INDEX(Tri_Incurred_CCounts_LL!$B39:$CC39,1,AP_LA-$AM45))</f>
        <v>0</v>
      </c>
      <c r="U45" s="208">
        <f>INDEX(Tri_Incurred_CCounts_LL!$B39:$CC39,1,Tot_Acc_Per-$AM45)</f>
        <v>0</v>
      </c>
      <c r="V45" s="116">
        <f t="shared" si="17"/>
        <v>0</v>
      </c>
      <c r="W45" s="117">
        <f t="shared" si="9"/>
        <v>0</v>
      </c>
      <c r="Y45" s="89" t="str">
        <f t="shared" si="10"/>
        <v>2005 Q4</v>
      </c>
      <c r="Z45" s="90">
        <f>'User Entries'!J194/unit</f>
        <v>0</v>
      </c>
      <c r="AA45" s="3">
        <f t="shared" si="11"/>
        <v>0</v>
      </c>
      <c r="AB45" s="116">
        <f t="shared" si="12"/>
        <v>0</v>
      </c>
      <c r="AC45" s="117">
        <f t="shared" si="13"/>
        <v>0</v>
      </c>
      <c r="AD45" s="3"/>
      <c r="AE45" s="133"/>
      <c r="AG45" s="89" t="str">
        <f t="shared" si="14"/>
        <v>2005 Q4</v>
      </c>
      <c r="AH45" s="90">
        <f>'User Entries'!K194</f>
        <v>0</v>
      </c>
      <c r="AI45" s="129">
        <f t="shared" si="18"/>
        <v>0</v>
      </c>
      <c r="AJ45" s="116">
        <f t="shared" si="15"/>
        <v>0</v>
      </c>
      <c r="AK45" s="117">
        <f t="shared" si="16"/>
        <v>0</v>
      </c>
      <c r="AL45" s="3"/>
      <c r="AM45" s="174">
        <f t="shared" si="19"/>
        <v>27</v>
      </c>
    </row>
    <row r="46" spans="1:39">
      <c r="A46" s="89" t="str">
        <f>Tri_Incurred_AttrorTot!A40</f>
        <v>2006 Q1</v>
      </c>
      <c r="B46" s="208">
        <f>IF(AP_LA-$AM46=0,"",INDEX(Tri_Paid_LL!$B40:$CC40,1,AP_LA-$AM46))/unit</f>
        <v>0</v>
      </c>
      <c r="C46" s="208">
        <f>INDEX(Tri_Paid_LL!$B40:$CC40,1,Tot_Acc_Per-$AM46)/unit</f>
        <v>0</v>
      </c>
      <c r="D46" s="116">
        <f t="shared" si="0"/>
        <v>0</v>
      </c>
      <c r="E46" s="117">
        <f t="shared" si="1"/>
        <v>0</v>
      </c>
      <c r="G46" s="89" t="str">
        <f t="shared" si="2"/>
        <v>2006 Q1</v>
      </c>
      <c r="H46" s="208">
        <f>IF(AP_LA-$AM46=0,"",INDEX(Tri_Outstanding_LL!$B40:$CC40,1,AP_LA-$AM46))/unit</f>
        <v>0</v>
      </c>
      <c r="I46" s="208">
        <f>INDEX(Tri_Outstanding_LL!$B40:$CC40,1,Tot_Acc_Per-$AM46)/unit</f>
        <v>0</v>
      </c>
      <c r="J46" s="116">
        <f t="shared" si="3"/>
        <v>0</v>
      </c>
      <c r="K46" s="117">
        <f t="shared" si="4"/>
        <v>0</v>
      </c>
      <c r="M46" s="89" t="str">
        <f t="shared" si="5"/>
        <v>2006 Q1</v>
      </c>
      <c r="N46" s="208">
        <f>IF(AP_LA-$AM46=0,"",INDEX(Tri_Incurred_LL!$B40:$CC40,1,AP_LA-$AM46))/unit</f>
        <v>0</v>
      </c>
      <c r="O46" s="208">
        <f>INDEX(Tri_Incurred_LL!$B40:$CC40,1,Tot_Acc_Per-$AM46)/unit</f>
        <v>0</v>
      </c>
      <c r="P46" s="116">
        <f t="shared" si="6"/>
        <v>0</v>
      </c>
      <c r="Q46" s="117">
        <f t="shared" si="7"/>
        <v>0</v>
      </c>
      <c r="S46" s="89" t="str">
        <f t="shared" si="8"/>
        <v>2006 Q1</v>
      </c>
      <c r="T46" s="208">
        <f>IF(AP_LA-$AM46=0,"",INDEX(Tri_Incurred_CCounts_LL!$B40:$CC40,1,AP_LA-$AM46))</f>
        <v>0</v>
      </c>
      <c r="U46" s="208">
        <f>INDEX(Tri_Incurred_CCounts_LL!$B40:$CC40,1,Tot_Acc_Per-$AM46)</f>
        <v>0</v>
      </c>
      <c r="V46" s="116">
        <f t="shared" si="17"/>
        <v>0</v>
      </c>
      <c r="W46" s="117">
        <f t="shared" si="9"/>
        <v>0</v>
      </c>
      <c r="Y46" s="89" t="str">
        <f t="shared" si="10"/>
        <v>2006 Q1</v>
      </c>
      <c r="Z46" s="90">
        <f>'User Entries'!J195/unit</f>
        <v>0</v>
      </c>
      <c r="AA46" s="3">
        <f t="shared" si="11"/>
        <v>0</v>
      </c>
      <c r="AB46" s="116">
        <f t="shared" si="12"/>
        <v>0</v>
      </c>
      <c r="AC46" s="117">
        <f t="shared" si="13"/>
        <v>0</v>
      </c>
      <c r="AD46" s="3"/>
      <c r="AE46" s="133"/>
      <c r="AG46" s="89" t="str">
        <f t="shared" si="14"/>
        <v>2006 Q1</v>
      </c>
      <c r="AH46" s="90">
        <f>'User Entries'!K195</f>
        <v>0</v>
      </c>
      <c r="AI46" s="129">
        <f t="shared" si="18"/>
        <v>0</v>
      </c>
      <c r="AJ46" s="116">
        <f t="shared" si="15"/>
        <v>0</v>
      </c>
      <c r="AK46" s="117">
        <f t="shared" si="16"/>
        <v>0</v>
      </c>
      <c r="AL46" s="3"/>
      <c r="AM46" s="174">
        <f t="shared" si="19"/>
        <v>28</v>
      </c>
    </row>
    <row r="47" spans="1:39">
      <c r="A47" s="89" t="str">
        <f>Tri_Incurred_AttrorTot!A41</f>
        <v>2006 Q2</v>
      </c>
      <c r="B47" s="208">
        <f>IF(AP_LA-$AM47=0,"",INDEX(Tri_Paid_LL!$B41:$CC41,1,AP_LA-$AM47))/unit</f>
        <v>0</v>
      </c>
      <c r="C47" s="208">
        <f>INDEX(Tri_Paid_LL!$B41:$CC41,1,Tot_Acc_Per-$AM47)/unit</f>
        <v>0</v>
      </c>
      <c r="D47" s="116">
        <f t="shared" si="0"/>
        <v>0</v>
      </c>
      <c r="E47" s="117">
        <f t="shared" si="1"/>
        <v>0</v>
      </c>
      <c r="G47" s="89" t="str">
        <f t="shared" si="2"/>
        <v>2006 Q2</v>
      </c>
      <c r="H47" s="208">
        <f>IF(AP_LA-$AM47=0,"",INDEX(Tri_Outstanding_LL!$B41:$CC41,1,AP_LA-$AM47))/unit</f>
        <v>0</v>
      </c>
      <c r="I47" s="208">
        <f>INDEX(Tri_Outstanding_LL!$B41:$CC41,1,Tot_Acc_Per-$AM47)/unit</f>
        <v>0</v>
      </c>
      <c r="J47" s="116">
        <f t="shared" si="3"/>
        <v>0</v>
      </c>
      <c r="K47" s="117">
        <f t="shared" si="4"/>
        <v>0</v>
      </c>
      <c r="M47" s="89" t="str">
        <f t="shared" si="5"/>
        <v>2006 Q2</v>
      </c>
      <c r="N47" s="208">
        <f>IF(AP_LA-$AM47=0,"",INDEX(Tri_Incurred_LL!$B41:$CC41,1,AP_LA-$AM47))/unit</f>
        <v>0</v>
      </c>
      <c r="O47" s="208">
        <f>INDEX(Tri_Incurred_LL!$B41:$CC41,1,Tot_Acc_Per-$AM47)/unit</f>
        <v>0</v>
      </c>
      <c r="P47" s="116">
        <f t="shared" si="6"/>
        <v>0</v>
      </c>
      <c r="Q47" s="117">
        <f t="shared" si="7"/>
        <v>0</v>
      </c>
      <c r="S47" s="89" t="str">
        <f t="shared" si="8"/>
        <v>2006 Q2</v>
      </c>
      <c r="T47" s="208">
        <f>IF(AP_LA-$AM47=0,"",INDEX(Tri_Incurred_CCounts_LL!$B41:$CC41,1,AP_LA-$AM47))</f>
        <v>0</v>
      </c>
      <c r="U47" s="208">
        <f>INDEX(Tri_Incurred_CCounts_LL!$B41:$CC41,1,Tot_Acc_Per-$AM47)</f>
        <v>0</v>
      </c>
      <c r="V47" s="116">
        <f t="shared" si="17"/>
        <v>0</v>
      </c>
      <c r="W47" s="117">
        <f t="shared" si="9"/>
        <v>0</v>
      </c>
      <c r="Y47" s="89" t="str">
        <f t="shared" si="10"/>
        <v>2006 Q2</v>
      </c>
      <c r="Z47" s="90">
        <f>'User Entries'!J196/unit</f>
        <v>0</v>
      </c>
      <c r="AA47" s="3">
        <f t="shared" si="11"/>
        <v>0</v>
      </c>
      <c r="AB47" s="116">
        <f t="shared" si="12"/>
        <v>0</v>
      </c>
      <c r="AC47" s="117">
        <f t="shared" si="13"/>
        <v>0</v>
      </c>
      <c r="AD47" s="3"/>
      <c r="AE47" s="133"/>
      <c r="AG47" s="89" t="str">
        <f t="shared" si="14"/>
        <v>2006 Q2</v>
      </c>
      <c r="AH47" s="90">
        <f>'User Entries'!K196</f>
        <v>0</v>
      </c>
      <c r="AI47" s="129">
        <f t="shared" si="18"/>
        <v>0</v>
      </c>
      <c r="AJ47" s="116">
        <f t="shared" si="15"/>
        <v>0</v>
      </c>
      <c r="AK47" s="117">
        <f t="shared" si="16"/>
        <v>0</v>
      </c>
      <c r="AL47" s="3"/>
      <c r="AM47" s="174">
        <f t="shared" si="19"/>
        <v>29</v>
      </c>
    </row>
    <row r="48" spans="1:39">
      <c r="A48" s="89" t="str">
        <f>Tri_Incurred_AttrorTot!A42</f>
        <v>2006 Q3</v>
      </c>
      <c r="B48" s="208">
        <f>IF(AP_LA-$AM48=0,"",INDEX(Tri_Paid_LL!$B42:$CC42,1,AP_LA-$AM48))/unit</f>
        <v>0</v>
      </c>
      <c r="C48" s="208">
        <f>INDEX(Tri_Paid_LL!$B42:$CC42,1,Tot_Acc_Per-$AM48)/unit</f>
        <v>0</v>
      </c>
      <c r="D48" s="116">
        <f t="shared" si="0"/>
        <v>0</v>
      </c>
      <c r="E48" s="117">
        <f t="shared" si="1"/>
        <v>0</v>
      </c>
      <c r="G48" s="89" t="str">
        <f t="shared" si="2"/>
        <v>2006 Q3</v>
      </c>
      <c r="H48" s="208">
        <f>IF(AP_LA-$AM48=0,"",INDEX(Tri_Outstanding_LL!$B42:$CC42,1,AP_LA-$AM48))/unit</f>
        <v>0</v>
      </c>
      <c r="I48" s="208">
        <f>INDEX(Tri_Outstanding_LL!$B42:$CC42,1,Tot_Acc_Per-$AM48)/unit</f>
        <v>0</v>
      </c>
      <c r="J48" s="116">
        <f t="shared" si="3"/>
        <v>0</v>
      </c>
      <c r="K48" s="117">
        <f t="shared" si="4"/>
        <v>0</v>
      </c>
      <c r="M48" s="89" t="str">
        <f t="shared" si="5"/>
        <v>2006 Q3</v>
      </c>
      <c r="N48" s="208">
        <f>IF(AP_LA-$AM48=0,"",INDEX(Tri_Incurred_LL!$B42:$CC42,1,AP_LA-$AM48))/unit</f>
        <v>0</v>
      </c>
      <c r="O48" s="208">
        <f>INDEX(Tri_Incurred_LL!$B42:$CC42,1,Tot_Acc_Per-$AM48)/unit</f>
        <v>0</v>
      </c>
      <c r="P48" s="116">
        <f t="shared" si="6"/>
        <v>0</v>
      </c>
      <c r="Q48" s="117">
        <f t="shared" si="7"/>
        <v>0</v>
      </c>
      <c r="S48" s="89" t="str">
        <f t="shared" si="8"/>
        <v>2006 Q3</v>
      </c>
      <c r="T48" s="208">
        <f>IF(AP_LA-$AM48=0,"",INDEX(Tri_Incurred_CCounts_LL!$B42:$CC42,1,AP_LA-$AM48))</f>
        <v>0</v>
      </c>
      <c r="U48" s="208">
        <f>INDEX(Tri_Incurred_CCounts_LL!$B42:$CC42,1,Tot_Acc_Per-$AM48)</f>
        <v>0</v>
      </c>
      <c r="V48" s="116">
        <f t="shared" si="17"/>
        <v>0</v>
      </c>
      <c r="W48" s="117">
        <f t="shared" si="9"/>
        <v>0</v>
      </c>
      <c r="Y48" s="89" t="str">
        <f t="shared" si="10"/>
        <v>2006 Q3</v>
      </c>
      <c r="Z48" s="90">
        <f>'User Entries'!J197/unit</f>
        <v>0</v>
      </c>
      <c r="AA48" s="3">
        <f t="shared" si="11"/>
        <v>0</v>
      </c>
      <c r="AB48" s="116">
        <f t="shared" si="12"/>
        <v>0</v>
      </c>
      <c r="AC48" s="117">
        <f t="shared" si="13"/>
        <v>0</v>
      </c>
      <c r="AD48" s="3"/>
      <c r="AE48" s="133"/>
      <c r="AG48" s="89" t="str">
        <f t="shared" si="14"/>
        <v>2006 Q3</v>
      </c>
      <c r="AH48" s="90">
        <f>'User Entries'!K197</f>
        <v>0</v>
      </c>
      <c r="AI48" s="129">
        <f t="shared" si="18"/>
        <v>0</v>
      </c>
      <c r="AJ48" s="116">
        <f t="shared" si="15"/>
        <v>0</v>
      </c>
      <c r="AK48" s="117">
        <f t="shared" si="16"/>
        <v>0</v>
      </c>
      <c r="AL48" s="3"/>
      <c r="AM48" s="174">
        <f t="shared" si="19"/>
        <v>30</v>
      </c>
    </row>
    <row r="49" spans="1:39">
      <c r="A49" s="89" t="str">
        <f>Tri_Incurred_AttrorTot!A43</f>
        <v>2006 Q4</v>
      </c>
      <c r="B49" s="208">
        <f>IF(AP_LA-$AM49=0,"",INDEX(Tri_Paid_LL!$B43:$CC43,1,AP_LA-$AM49))/unit</f>
        <v>0</v>
      </c>
      <c r="C49" s="208">
        <f>INDEX(Tri_Paid_LL!$B43:$CC43,1,Tot_Acc_Per-$AM49)/unit</f>
        <v>0</v>
      </c>
      <c r="D49" s="116">
        <f t="shared" si="0"/>
        <v>0</v>
      </c>
      <c r="E49" s="117">
        <f t="shared" si="1"/>
        <v>0</v>
      </c>
      <c r="G49" s="89" t="str">
        <f t="shared" si="2"/>
        <v>2006 Q4</v>
      </c>
      <c r="H49" s="208">
        <f>IF(AP_LA-$AM49=0,"",INDEX(Tri_Outstanding_LL!$B43:$CC43,1,AP_LA-$AM49))/unit</f>
        <v>0</v>
      </c>
      <c r="I49" s="208">
        <f>INDEX(Tri_Outstanding_LL!$B43:$CC43,1,Tot_Acc_Per-$AM49)/unit</f>
        <v>0</v>
      </c>
      <c r="J49" s="116">
        <f t="shared" si="3"/>
        <v>0</v>
      </c>
      <c r="K49" s="117">
        <f t="shared" si="4"/>
        <v>0</v>
      </c>
      <c r="M49" s="89" t="str">
        <f t="shared" si="5"/>
        <v>2006 Q4</v>
      </c>
      <c r="N49" s="208">
        <f>IF(AP_LA-$AM49=0,"",INDEX(Tri_Incurred_LL!$B43:$CC43,1,AP_LA-$AM49))/unit</f>
        <v>0</v>
      </c>
      <c r="O49" s="208">
        <f>INDEX(Tri_Incurred_LL!$B43:$CC43,1,Tot_Acc_Per-$AM49)/unit</f>
        <v>0</v>
      </c>
      <c r="P49" s="116">
        <f t="shared" si="6"/>
        <v>0</v>
      </c>
      <c r="Q49" s="117">
        <f t="shared" si="7"/>
        <v>0</v>
      </c>
      <c r="S49" s="89" t="str">
        <f t="shared" si="8"/>
        <v>2006 Q4</v>
      </c>
      <c r="T49" s="208">
        <f>IF(AP_LA-$AM49=0,"",INDEX(Tri_Incurred_CCounts_LL!$B43:$CC43,1,AP_LA-$AM49))</f>
        <v>0</v>
      </c>
      <c r="U49" s="208">
        <f>INDEX(Tri_Incurred_CCounts_LL!$B43:$CC43,1,Tot_Acc_Per-$AM49)</f>
        <v>0</v>
      </c>
      <c r="V49" s="116">
        <f t="shared" si="17"/>
        <v>0</v>
      </c>
      <c r="W49" s="117">
        <f t="shared" si="9"/>
        <v>0</v>
      </c>
      <c r="Y49" s="89" t="str">
        <f t="shared" si="10"/>
        <v>2006 Q4</v>
      </c>
      <c r="Z49" s="90">
        <f>'User Entries'!J198/unit</f>
        <v>0</v>
      </c>
      <c r="AA49" s="3">
        <f t="shared" si="11"/>
        <v>0</v>
      </c>
      <c r="AB49" s="116">
        <f t="shared" si="12"/>
        <v>0</v>
      </c>
      <c r="AC49" s="117">
        <f t="shared" si="13"/>
        <v>0</v>
      </c>
      <c r="AD49" s="3"/>
      <c r="AE49" s="133"/>
      <c r="AG49" s="89" t="str">
        <f t="shared" si="14"/>
        <v>2006 Q4</v>
      </c>
      <c r="AH49" s="90">
        <f>'User Entries'!K198</f>
        <v>0</v>
      </c>
      <c r="AI49" s="129">
        <f t="shared" si="18"/>
        <v>0</v>
      </c>
      <c r="AJ49" s="116">
        <f t="shared" si="15"/>
        <v>0</v>
      </c>
      <c r="AK49" s="117">
        <f t="shared" si="16"/>
        <v>0</v>
      </c>
      <c r="AL49" s="3"/>
      <c r="AM49" s="174">
        <f t="shared" si="19"/>
        <v>31</v>
      </c>
    </row>
    <row r="50" spans="1:39">
      <c r="A50" s="89" t="str">
        <f>Tri_Incurred_AttrorTot!A44</f>
        <v>2007 Q1</v>
      </c>
      <c r="B50" s="208">
        <f>IF(AP_LA-$AM50=0,"",INDEX(Tri_Paid_LL!$B44:$CC44,1,AP_LA-$AM50))/unit</f>
        <v>0</v>
      </c>
      <c r="C50" s="208">
        <f>INDEX(Tri_Paid_LL!$B44:$CC44,1,Tot_Acc_Per-$AM50)/unit</f>
        <v>0</v>
      </c>
      <c r="D50" s="116">
        <f t="shared" si="0"/>
        <v>0</v>
      </c>
      <c r="E50" s="117">
        <f t="shared" ref="E50:E81" si="20">IFERROR(D50/C50,0)</f>
        <v>0</v>
      </c>
      <c r="G50" s="89" t="str">
        <f t="shared" si="2"/>
        <v>2007 Q1</v>
      </c>
      <c r="H50" s="208">
        <f>IF(AP_LA-$AM50=0,"",INDEX(Tri_Outstanding_LL!$B44:$CC44,1,AP_LA-$AM50))/unit</f>
        <v>0</v>
      </c>
      <c r="I50" s="208">
        <f>INDEX(Tri_Outstanding_LL!$B44:$CC44,1,Tot_Acc_Per-$AM50)/unit</f>
        <v>0</v>
      </c>
      <c r="J50" s="116">
        <f t="shared" si="3"/>
        <v>0</v>
      </c>
      <c r="K50" s="117">
        <f t="shared" ref="K50:K81" si="21">IFERROR(J50/I50,0)</f>
        <v>0</v>
      </c>
      <c r="M50" s="89" t="str">
        <f t="shared" si="5"/>
        <v>2007 Q1</v>
      </c>
      <c r="N50" s="208">
        <f>IF(AP_LA-$AM50=0,"",INDEX(Tri_Incurred_LL!$B44:$CC44,1,AP_LA-$AM50))/unit</f>
        <v>0</v>
      </c>
      <c r="O50" s="208">
        <f>INDEX(Tri_Incurred_LL!$B44:$CC44,1,Tot_Acc_Per-$AM50)/unit</f>
        <v>0</v>
      </c>
      <c r="P50" s="116">
        <f t="shared" si="6"/>
        <v>0</v>
      </c>
      <c r="Q50" s="117">
        <f t="shared" ref="Q50:Q81" si="22">IFERROR(P50/O50,0)</f>
        <v>0</v>
      </c>
      <c r="S50" s="89" t="str">
        <f t="shared" si="8"/>
        <v>2007 Q1</v>
      </c>
      <c r="T50" s="208">
        <f>IF(AP_LA-$AM50=0,"",INDEX(Tri_Incurred_CCounts_LL!$B44:$CC44,1,AP_LA-$AM50))</f>
        <v>0</v>
      </c>
      <c r="U50" s="208">
        <f>INDEX(Tri_Incurred_CCounts_LL!$B44:$CC44,1,Tot_Acc_Per-$AM50)</f>
        <v>0</v>
      </c>
      <c r="V50" s="116">
        <f t="shared" si="17"/>
        <v>0</v>
      </c>
      <c r="W50" s="117">
        <f t="shared" ref="W50:W81" si="23">IFERROR(V50/U50,0)</f>
        <v>0</v>
      </c>
      <c r="Y50" s="89" t="str">
        <f t="shared" si="10"/>
        <v>2007 Q1</v>
      </c>
      <c r="Z50" s="90">
        <f>'User Entries'!J199/unit</f>
        <v>0</v>
      </c>
      <c r="AA50" s="3">
        <f t="shared" si="11"/>
        <v>0</v>
      </c>
      <c r="AB50" s="116">
        <f t="shared" si="12"/>
        <v>0</v>
      </c>
      <c r="AC50" s="117">
        <f t="shared" si="13"/>
        <v>0</v>
      </c>
      <c r="AD50" s="3"/>
      <c r="AE50" s="133"/>
      <c r="AG50" s="89" t="str">
        <f t="shared" si="14"/>
        <v>2007 Q1</v>
      </c>
      <c r="AH50" s="90">
        <f>'User Entries'!K199</f>
        <v>0</v>
      </c>
      <c r="AI50" s="129">
        <f t="shared" si="18"/>
        <v>0</v>
      </c>
      <c r="AJ50" s="116">
        <f t="shared" si="15"/>
        <v>0</v>
      </c>
      <c r="AK50" s="117">
        <f t="shared" si="16"/>
        <v>0</v>
      </c>
      <c r="AL50" s="3"/>
      <c r="AM50" s="174">
        <f t="shared" si="19"/>
        <v>32</v>
      </c>
    </row>
    <row r="51" spans="1:39">
      <c r="A51" s="89" t="str">
        <f>Tri_Incurred_AttrorTot!A45</f>
        <v>2007 Q2</v>
      </c>
      <c r="B51" s="208">
        <f>IF(AP_LA-$AM51=0,"",INDEX(Tri_Paid_LL!$B45:$CC45,1,AP_LA-$AM51))/unit</f>
        <v>0</v>
      </c>
      <c r="C51" s="208">
        <f>INDEX(Tri_Paid_LL!$B45:$CC45,1,Tot_Acc_Per-$AM51)/unit</f>
        <v>0</v>
      </c>
      <c r="D51" s="116">
        <f t="shared" si="0"/>
        <v>0</v>
      </c>
      <c r="E51" s="117">
        <f t="shared" si="20"/>
        <v>0</v>
      </c>
      <c r="G51" s="89" t="str">
        <f t="shared" si="2"/>
        <v>2007 Q2</v>
      </c>
      <c r="H51" s="208">
        <f>IF(AP_LA-$AM51=0,"",INDEX(Tri_Outstanding_LL!$B45:$CC45,1,AP_LA-$AM51))/unit</f>
        <v>0</v>
      </c>
      <c r="I51" s="208">
        <f>INDEX(Tri_Outstanding_LL!$B45:$CC45,1,Tot_Acc_Per-$AM51)/unit</f>
        <v>0</v>
      </c>
      <c r="J51" s="116">
        <f t="shared" si="3"/>
        <v>0</v>
      </c>
      <c r="K51" s="117">
        <f t="shared" si="21"/>
        <v>0</v>
      </c>
      <c r="M51" s="89" t="str">
        <f t="shared" si="5"/>
        <v>2007 Q2</v>
      </c>
      <c r="N51" s="208">
        <f>IF(AP_LA-$AM51=0,"",INDEX(Tri_Incurred_LL!$B45:$CC45,1,AP_LA-$AM51))/unit</f>
        <v>0</v>
      </c>
      <c r="O51" s="208">
        <f>INDEX(Tri_Incurred_LL!$B45:$CC45,1,Tot_Acc_Per-$AM51)/unit</f>
        <v>0</v>
      </c>
      <c r="P51" s="116">
        <f t="shared" si="6"/>
        <v>0</v>
      </c>
      <c r="Q51" s="117">
        <f t="shared" si="22"/>
        <v>0</v>
      </c>
      <c r="S51" s="89" t="str">
        <f t="shared" si="8"/>
        <v>2007 Q2</v>
      </c>
      <c r="T51" s="208">
        <f>IF(AP_LA-$AM51=0,"",INDEX(Tri_Incurred_CCounts_LL!$B45:$CC45,1,AP_LA-$AM51))</f>
        <v>0</v>
      </c>
      <c r="U51" s="208">
        <f>INDEX(Tri_Incurred_CCounts_LL!$B45:$CC45,1,Tot_Acc_Per-$AM51)</f>
        <v>0</v>
      </c>
      <c r="V51" s="116">
        <f t="shared" si="17"/>
        <v>0</v>
      </c>
      <c r="W51" s="117">
        <f t="shared" si="23"/>
        <v>0</v>
      </c>
      <c r="Y51" s="89" t="str">
        <f t="shared" si="10"/>
        <v>2007 Q2</v>
      </c>
      <c r="Z51" s="90">
        <f>'User Entries'!J200/unit</f>
        <v>0</v>
      </c>
      <c r="AA51" s="3">
        <f t="shared" si="11"/>
        <v>0</v>
      </c>
      <c r="AB51" s="116">
        <f t="shared" si="12"/>
        <v>0</v>
      </c>
      <c r="AC51" s="117">
        <f t="shared" si="13"/>
        <v>0</v>
      </c>
      <c r="AD51" s="3"/>
      <c r="AE51" s="133"/>
      <c r="AG51" s="89" t="str">
        <f t="shared" si="14"/>
        <v>2007 Q2</v>
      </c>
      <c r="AH51" s="90">
        <f>'User Entries'!K200</f>
        <v>0</v>
      </c>
      <c r="AI51" s="129">
        <f t="shared" si="18"/>
        <v>0</v>
      </c>
      <c r="AJ51" s="116">
        <f t="shared" si="15"/>
        <v>0</v>
      </c>
      <c r="AK51" s="117">
        <f t="shared" si="16"/>
        <v>0</v>
      </c>
      <c r="AL51" s="3"/>
      <c r="AM51" s="174">
        <f t="shared" si="19"/>
        <v>33</v>
      </c>
    </row>
    <row r="52" spans="1:39">
      <c r="A52" s="89" t="str">
        <f>Tri_Incurred_AttrorTot!A46</f>
        <v>2007 Q3</v>
      </c>
      <c r="B52" s="208">
        <f>IF(AP_LA-$AM52=0,"",INDEX(Tri_Paid_LL!$B46:$CC46,1,AP_LA-$AM52))/unit</f>
        <v>0</v>
      </c>
      <c r="C52" s="208">
        <f>INDEX(Tri_Paid_LL!$B46:$CC46,1,Tot_Acc_Per-$AM52)/unit</f>
        <v>0</v>
      </c>
      <c r="D52" s="116">
        <f t="shared" si="0"/>
        <v>0</v>
      </c>
      <c r="E52" s="117">
        <f t="shared" si="20"/>
        <v>0</v>
      </c>
      <c r="G52" s="89" t="str">
        <f t="shared" si="2"/>
        <v>2007 Q3</v>
      </c>
      <c r="H52" s="208">
        <f>IF(AP_LA-$AM52=0,"",INDEX(Tri_Outstanding_LL!$B46:$CC46,1,AP_LA-$AM52))/unit</f>
        <v>0</v>
      </c>
      <c r="I52" s="208">
        <f>INDEX(Tri_Outstanding_LL!$B46:$CC46,1,Tot_Acc_Per-$AM52)/unit</f>
        <v>0</v>
      </c>
      <c r="J52" s="116">
        <f t="shared" si="3"/>
        <v>0</v>
      </c>
      <c r="K52" s="117">
        <f t="shared" si="21"/>
        <v>0</v>
      </c>
      <c r="M52" s="89" t="str">
        <f t="shared" si="5"/>
        <v>2007 Q3</v>
      </c>
      <c r="N52" s="208">
        <f>IF(AP_LA-$AM52=0,"",INDEX(Tri_Incurred_LL!$B46:$CC46,1,AP_LA-$AM52))/unit</f>
        <v>0</v>
      </c>
      <c r="O52" s="208">
        <f>INDEX(Tri_Incurred_LL!$B46:$CC46,1,Tot_Acc_Per-$AM52)/unit</f>
        <v>0</v>
      </c>
      <c r="P52" s="116">
        <f t="shared" si="6"/>
        <v>0</v>
      </c>
      <c r="Q52" s="117">
        <f t="shared" si="22"/>
        <v>0</v>
      </c>
      <c r="S52" s="89" t="str">
        <f t="shared" si="8"/>
        <v>2007 Q3</v>
      </c>
      <c r="T52" s="208">
        <f>IF(AP_LA-$AM52=0,"",INDEX(Tri_Incurred_CCounts_LL!$B46:$CC46,1,AP_LA-$AM52))</f>
        <v>0</v>
      </c>
      <c r="U52" s="208">
        <f>INDEX(Tri_Incurred_CCounts_LL!$B46:$CC46,1,Tot_Acc_Per-$AM52)</f>
        <v>0</v>
      </c>
      <c r="V52" s="116">
        <f t="shared" si="17"/>
        <v>0</v>
      </c>
      <c r="W52" s="117">
        <f t="shared" si="23"/>
        <v>0</v>
      </c>
      <c r="Y52" s="89" t="str">
        <f t="shared" si="10"/>
        <v>2007 Q3</v>
      </c>
      <c r="Z52" s="90">
        <f>'User Entries'!J201/unit</f>
        <v>0</v>
      </c>
      <c r="AA52" s="3">
        <f t="shared" si="11"/>
        <v>0</v>
      </c>
      <c r="AB52" s="116">
        <f t="shared" si="12"/>
        <v>0</v>
      </c>
      <c r="AC52" s="117">
        <f t="shared" si="13"/>
        <v>0</v>
      </c>
      <c r="AD52" s="3"/>
      <c r="AE52" s="133"/>
      <c r="AG52" s="89" t="str">
        <f t="shared" si="14"/>
        <v>2007 Q3</v>
      </c>
      <c r="AH52" s="90">
        <f>'User Entries'!K201</f>
        <v>0</v>
      </c>
      <c r="AI52" s="129">
        <f t="shared" si="18"/>
        <v>0</v>
      </c>
      <c r="AJ52" s="116">
        <f t="shared" si="15"/>
        <v>0</v>
      </c>
      <c r="AK52" s="117">
        <f t="shared" si="16"/>
        <v>0</v>
      </c>
      <c r="AL52" s="3"/>
      <c r="AM52" s="174">
        <f t="shared" si="19"/>
        <v>34</v>
      </c>
    </row>
    <row r="53" spans="1:39">
      <c r="A53" s="89" t="str">
        <f>Tri_Incurred_AttrorTot!A47</f>
        <v>2007 Q4</v>
      </c>
      <c r="B53" s="208">
        <f>IF(AP_LA-$AM53=0,"",INDEX(Tri_Paid_LL!$B47:$CC47,1,AP_LA-$AM53))/unit</f>
        <v>0</v>
      </c>
      <c r="C53" s="208">
        <f>INDEX(Tri_Paid_LL!$B47:$CC47,1,Tot_Acc_Per-$AM53)/unit</f>
        <v>0</v>
      </c>
      <c r="D53" s="116">
        <f t="shared" si="0"/>
        <v>0</v>
      </c>
      <c r="E53" s="117">
        <f t="shared" si="20"/>
        <v>0</v>
      </c>
      <c r="G53" s="89" t="str">
        <f t="shared" si="2"/>
        <v>2007 Q4</v>
      </c>
      <c r="H53" s="208">
        <f>IF(AP_LA-$AM53=0,"",INDEX(Tri_Outstanding_LL!$B47:$CC47,1,AP_LA-$AM53))/unit</f>
        <v>0</v>
      </c>
      <c r="I53" s="208">
        <f>INDEX(Tri_Outstanding_LL!$B47:$CC47,1,Tot_Acc_Per-$AM53)/unit</f>
        <v>0</v>
      </c>
      <c r="J53" s="116">
        <f t="shared" si="3"/>
        <v>0</v>
      </c>
      <c r="K53" s="117">
        <f t="shared" si="21"/>
        <v>0</v>
      </c>
      <c r="M53" s="89" t="str">
        <f t="shared" si="5"/>
        <v>2007 Q4</v>
      </c>
      <c r="N53" s="208">
        <f>IF(AP_LA-$AM53=0,"",INDEX(Tri_Incurred_LL!$B47:$CC47,1,AP_LA-$AM53))/unit</f>
        <v>0</v>
      </c>
      <c r="O53" s="208">
        <f>INDEX(Tri_Incurred_LL!$B47:$CC47,1,Tot_Acc_Per-$AM53)/unit</f>
        <v>0</v>
      </c>
      <c r="P53" s="116">
        <f t="shared" si="6"/>
        <v>0</v>
      </c>
      <c r="Q53" s="117">
        <f t="shared" si="22"/>
        <v>0</v>
      </c>
      <c r="S53" s="89" t="str">
        <f t="shared" si="8"/>
        <v>2007 Q4</v>
      </c>
      <c r="T53" s="208">
        <f>IF(AP_LA-$AM53=0,"",INDEX(Tri_Incurred_CCounts_LL!$B47:$CC47,1,AP_LA-$AM53))</f>
        <v>0</v>
      </c>
      <c r="U53" s="208">
        <f>INDEX(Tri_Incurred_CCounts_LL!$B47:$CC47,1,Tot_Acc_Per-$AM53)</f>
        <v>0</v>
      </c>
      <c r="V53" s="116">
        <f t="shared" si="17"/>
        <v>0</v>
      </c>
      <c r="W53" s="117">
        <f t="shared" si="23"/>
        <v>0</v>
      </c>
      <c r="Y53" s="89" t="str">
        <f t="shared" si="10"/>
        <v>2007 Q4</v>
      </c>
      <c r="Z53" s="90">
        <f>'User Entries'!J202/unit</f>
        <v>0</v>
      </c>
      <c r="AA53" s="3">
        <f t="shared" si="11"/>
        <v>0</v>
      </c>
      <c r="AB53" s="116">
        <f t="shared" si="12"/>
        <v>0</v>
      </c>
      <c r="AC53" s="117">
        <f t="shared" si="13"/>
        <v>0</v>
      </c>
      <c r="AD53" s="3"/>
      <c r="AE53" s="133"/>
      <c r="AG53" s="89" t="str">
        <f t="shared" si="14"/>
        <v>2007 Q4</v>
      </c>
      <c r="AH53" s="90">
        <f>'User Entries'!K202</f>
        <v>0</v>
      </c>
      <c r="AI53" s="129">
        <f t="shared" si="18"/>
        <v>0</v>
      </c>
      <c r="AJ53" s="116">
        <f t="shared" si="15"/>
        <v>0</v>
      </c>
      <c r="AK53" s="117">
        <f t="shared" si="16"/>
        <v>0</v>
      </c>
      <c r="AL53" s="3"/>
      <c r="AM53" s="174">
        <f t="shared" si="19"/>
        <v>35</v>
      </c>
    </row>
    <row r="54" spans="1:39">
      <c r="A54" s="89" t="str">
        <f>Tri_Incurred_AttrorTot!A48</f>
        <v>2008 Q1</v>
      </c>
      <c r="B54" s="208">
        <f>IF(AP_LA-$AM54=0,"",INDEX(Tri_Paid_LL!$B48:$CC48,1,AP_LA-$AM54))/unit</f>
        <v>0</v>
      </c>
      <c r="C54" s="208">
        <f>INDEX(Tri_Paid_LL!$B48:$CC48,1,Tot_Acc_Per-$AM54)/unit</f>
        <v>0</v>
      </c>
      <c r="D54" s="116">
        <f t="shared" si="0"/>
        <v>0</v>
      </c>
      <c r="E54" s="117">
        <f t="shared" si="20"/>
        <v>0</v>
      </c>
      <c r="G54" s="89" t="str">
        <f t="shared" si="2"/>
        <v>2008 Q1</v>
      </c>
      <c r="H54" s="208">
        <f>IF(AP_LA-$AM54=0,"",INDEX(Tri_Outstanding_LL!$B48:$CC48,1,AP_LA-$AM54))/unit</f>
        <v>0</v>
      </c>
      <c r="I54" s="208">
        <f>INDEX(Tri_Outstanding_LL!$B48:$CC48,1,Tot_Acc_Per-$AM54)/unit</f>
        <v>0</v>
      </c>
      <c r="J54" s="116">
        <f t="shared" si="3"/>
        <v>0</v>
      </c>
      <c r="K54" s="117">
        <f t="shared" si="21"/>
        <v>0</v>
      </c>
      <c r="M54" s="89" t="str">
        <f t="shared" si="5"/>
        <v>2008 Q1</v>
      </c>
      <c r="N54" s="208">
        <f>IF(AP_LA-$AM54=0,"",INDEX(Tri_Incurred_LL!$B48:$CC48,1,AP_LA-$AM54))/unit</f>
        <v>0</v>
      </c>
      <c r="O54" s="208">
        <f>INDEX(Tri_Incurred_LL!$B48:$CC48,1,Tot_Acc_Per-$AM54)/unit</f>
        <v>0</v>
      </c>
      <c r="P54" s="116">
        <f t="shared" si="6"/>
        <v>0</v>
      </c>
      <c r="Q54" s="117">
        <f t="shared" si="22"/>
        <v>0</v>
      </c>
      <c r="S54" s="89" t="str">
        <f t="shared" si="8"/>
        <v>2008 Q1</v>
      </c>
      <c r="T54" s="208">
        <f>IF(AP_LA-$AM54=0,"",INDEX(Tri_Incurred_CCounts_LL!$B48:$CC48,1,AP_LA-$AM54))</f>
        <v>0</v>
      </c>
      <c r="U54" s="208">
        <f>INDEX(Tri_Incurred_CCounts_LL!$B48:$CC48,1,Tot_Acc_Per-$AM54)</f>
        <v>0</v>
      </c>
      <c r="V54" s="116">
        <f t="shared" si="17"/>
        <v>0</v>
      </c>
      <c r="W54" s="117">
        <f t="shared" si="23"/>
        <v>0</v>
      </c>
      <c r="Y54" s="89" t="str">
        <f t="shared" si="10"/>
        <v>2008 Q1</v>
      </c>
      <c r="Z54" s="90">
        <f>'User Entries'!J203/unit</f>
        <v>0</v>
      </c>
      <c r="AA54" s="3">
        <f t="shared" si="11"/>
        <v>0</v>
      </c>
      <c r="AB54" s="116">
        <f t="shared" si="12"/>
        <v>0</v>
      </c>
      <c r="AC54" s="117">
        <f t="shared" si="13"/>
        <v>0</v>
      </c>
      <c r="AD54" s="3"/>
      <c r="AE54" s="133"/>
      <c r="AG54" s="89" t="str">
        <f t="shared" si="14"/>
        <v>2008 Q1</v>
      </c>
      <c r="AH54" s="90">
        <f>'User Entries'!K203</f>
        <v>0</v>
      </c>
      <c r="AI54" s="129">
        <f t="shared" si="18"/>
        <v>0</v>
      </c>
      <c r="AJ54" s="116">
        <f t="shared" si="15"/>
        <v>0</v>
      </c>
      <c r="AK54" s="117">
        <f t="shared" si="16"/>
        <v>0</v>
      </c>
      <c r="AL54" s="3"/>
      <c r="AM54" s="174">
        <f t="shared" si="19"/>
        <v>36</v>
      </c>
    </row>
    <row r="55" spans="1:39">
      <c r="A55" s="89" t="str">
        <f>Tri_Incurred_AttrorTot!A49</f>
        <v>2008 Q2</v>
      </c>
      <c r="B55" s="208">
        <f>IF(AP_LA-$AM55=0,"",INDEX(Tri_Paid_LL!$B49:$CC49,1,AP_LA-$AM55))/unit</f>
        <v>0</v>
      </c>
      <c r="C55" s="208">
        <f>INDEX(Tri_Paid_LL!$B49:$CC49,1,Tot_Acc_Per-$AM55)/unit</f>
        <v>0</v>
      </c>
      <c r="D55" s="116">
        <f t="shared" si="0"/>
        <v>0</v>
      </c>
      <c r="E55" s="117">
        <f t="shared" si="20"/>
        <v>0</v>
      </c>
      <c r="G55" s="89" t="str">
        <f t="shared" si="2"/>
        <v>2008 Q2</v>
      </c>
      <c r="H55" s="208">
        <f>IF(AP_LA-$AM55=0,"",INDEX(Tri_Outstanding_LL!$B49:$CC49,1,AP_LA-$AM55))/unit</f>
        <v>0</v>
      </c>
      <c r="I55" s="208">
        <f>INDEX(Tri_Outstanding_LL!$B49:$CC49,1,Tot_Acc_Per-$AM55)/unit</f>
        <v>0</v>
      </c>
      <c r="J55" s="116">
        <f t="shared" si="3"/>
        <v>0</v>
      </c>
      <c r="K55" s="117">
        <f t="shared" si="21"/>
        <v>0</v>
      </c>
      <c r="M55" s="89" t="str">
        <f t="shared" si="5"/>
        <v>2008 Q2</v>
      </c>
      <c r="N55" s="208">
        <f>IF(AP_LA-$AM55=0,"",INDEX(Tri_Incurred_LL!$B49:$CC49,1,AP_LA-$AM55))/unit</f>
        <v>0</v>
      </c>
      <c r="O55" s="208">
        <f>INDEX(Tri_Incurred_LL!$B49:$CC49,1,Tot_Acc_Per-$AM55)/unit</f>
        <v>0</v>
      </c>
      <c r="P55" s="116">
        <f t="shared" si="6"/>
        <v>0</v>
      </c>
      <c r="Q55" s="117">
        <f t="shared" si="22"/>
        <v>0</v>
      </c>
      <c r="S55" s="89" t="str">
        <f t="shared" si="8"/>
        <v>2008 Q2</v>
      </c>
      <c r="T55" s="208">
        <f>IF(AP_LA-$AM55=0,"",INDEX(Tri_Incurred_CCounts_LL!$B49:$CC49,1,AP_LA-$AM55))</f>
        <v>0</v>
      </c>
      <c r="U55" s="208">
        <f>INDEX(Tri_Incurred_CCounts_LL!$B49:$CC49,1,Tot_Acc_Per-$AM55)</f>
        <v>0</v>
      </c>
      <c r="V55" s="116">
        <f t="shared" si="17"/>
        <v>0</v>
      </c>
      <c r="W55" s="117">
        <f t="shared" si="23"/>
        <v>0</v>
      </c>
      <c r="Y55" s="89" t="str">
        <f t="shared" si="10"/>
        <v>2008 Q2</v>
      </c>
      <c r="Z55" s="90">
        <f>'User Entries'!J204/unit</f>
        <v>0</v>
      </c>
      <c r="AA55" s="3">
        <f t="shared" si="11"/>
        <v>0</v>
      </c>
      <c r="AB55" s="116">
        <f t="shared" si="12"/>
        <v>0</v>
      </c>
      <c r="AC55" s="117">
        <f t="shared" si="13"/>
        <v>0</v>
      </c>
      <c r="AD55" s="3"/>
      <c r="AE55" s="133"/>
      <c r="AG55" s="89" t="str">
        <f t="shared" si="14"/>
        <v>2008 Q2</v>
      </c>
      <c r="AH55" s="90">
        <f>'User Entries'!K204</f>
        <v>0</v>
      </c>
      <c r="AI55" s="129">
        <f t="shared" si="18"/>
        <v>0</v>
      </c>
      <c r="AJ55" s="116">
        <f t="shared" si="15"/>
        <v>0</v>
      </c>
      <c r="AK55" s="117">
        <f t="shared" si="16"/>
        <v>0</v>
      </c>
      <c r="AL55" s="3"/>
      <c r="AM55" s="174">
        <f t="shared" si="19"/>
        <v>37</v>
      </c>
    </row>
    <row r="56" spans="1:39">
      <c r="A56" s="89" t="str">
        <f>Tri_Incurred_AttrorTot!A50</f>
        <v>2008 Q3</v>
      </c>
      <c r="B56" s="208">
        <f>IF(AP_LA-$AM56=0,"",INDEX(Tri_Paid_LL!$B50:$CC50,1,AP_LA-$AM56))/unit</f>
        <v>0</v>
      </c>
      <c r="C56" s="208">
        <f>INDEX(Tri_Paid_LL!$B50:$CC50,1,Tot_Acc_Per-$AM56)/unit</f>
        <v>0</v>
      </c>
      <c r="D56" s="116">
        <f t="shared" si="0"/>
        <v>0</v>
      </c>
      <c r="E56" s="117">
        <f t="shared" si="20"/>
        <v>0</v>
      </c>
      <c r="G56" s="89" t="str">
        <f t="shared" si="2"/>
        <v>2008 Q3</v>
      </c>
      <c r="H56" s="208">
        <f>IF(AP_LA-$AM56=0,"",INDEX(Tri_Outstanding_LL!$B50:$CC50,1,AP_LA-$AM56))/unit</f>
        <v>0</v>
      </c>
      <c r="I56" s="208">
        <f>INDEX(Tri_Outstanding_LL!$B50:$CC50,1,Tot_Acc_Per-$AM56)/unit</f>
        <v>0</v>
      </c>
      <c r="J56" s="116">
        <f t="shared" si="3"/>
        <v>0</v>
      </c>
      <c r="K56" s="117">
        <f t="shared" si="21"/>
        <v>0</v>
      </c>
      <c r="M56" s="89" t="str">
        <f t="shared" si="5"/>
        <v>2008 Q3</v>
      </c>
      <c r="N56" s="208">
        <f>IF(AP_LA-$AM56=0,"",INDEX(Tri_Incurred_LL!$B50:$CC50,1,AP_LA-$AM56))/unit</f>
        <v>0</v>
      </c>
      <c r="O56" s="208">
        <f>INDEX(Tri_Incurred_LL!$B50:$CC50,1,Tot_Acc_Per-$AM56)/unit</f>
        <v>0</v>
      </c>
      <c r="P56" s="116">
        <f t="shared" si="6"/>
        <v>0</v>
      </c>
      <c r="Q56" s="117">
        <f t="shared" si="22"/>
        <v>0</v>
      </c>
      <c r="S56" s="89" t="str">
        <f t="shared" si="8"/>
        <v>2008 Q3</v>
      </c>
      <c r="T56" s="208">
        <f>IF(AP_LA-$AM56=0,"",INDEX(Tri_Incurred_CCounts_LL!$B50:$CC50,1,AP_LA-$AM56))</f>
        <v>0</v>
      </c>
      <c r="U56" s="208">
        <f>INDEX(Tri_Incurred_CCounts_LL!$B50:$CC50,1,Tot_Acc_Per-$AM56)</f>
        <v>0</v>
      </c>
      <c r="V56" s="116">
        <f t="shared" si="17"/>
        <v>0</v>
      </c>
      <c r="W56" s="117">
        <f t="shared" si="23"/>
        <v>0</v>
      </c>
      <c r="Y56" s="89" t="str">
        <f t="shared" si="10"/>
        <v>2008 Q3</v>
      </c>
      <c r="Z56" s="90">
        <f>'User Entries'!J205/unit</f>
        <v>0</v>
      </c>
      <c r="AA56" s="3">
        <f t="shared" si="11"/>
        <v>0</v>
      </c>
      <c r="AB56" s="116">
        <f t="shared" si="12"/>
        <v>0</v>
      </c>
      <c r="AC56" s="117">
        <f t="shared" si="13"/>
        <v>0</v>
      </c>
      <c r="AD56" s="3"/>
      <c r="AE56" s="133"/>
      <c r="AG56" s="89" t="str">
        <f t="shared" si="14"/>
        <v>2008 Q3</v>
      </c>
      <c r="AH56" s="90">
        <f>'User Entries'!K205</f>
        <v>0</v>
      </c>
      <c r="AI56" s="129">
        <f t="shared" si="18"/>
        <v>0</v>
      </c>
      <c r="AJ56" s="116">
        <f t="shared" si="15"/>
        <v>0</v>
      </c>
      <c r="AK56" s="117">
        <f t="shared" si="16"/>
        <v>0</v>
      </c>
      <c r="AL56" s="3"/>
      <c r="AM56" s="174">
        <f t="shared" si="19"/>
        <v>38</v>
      </c>
    </row>
    <row r="57" spans="1:39">
      <c r="A57" s="89" t="str">
        <f>Tri_Incurred_AttrorTot!A51</f>
        <v>2008 Q4</v>
      </c>
      <c r="B57" s="208">
        <f>IF(AP_LA-$AM57=0,"",INDEX(Tri_Paid_LL!$B51:$CC51,1,AP_LA-$AM57))/unit</f>
        <v>0</v>
      </c>
      <c r="C57" s="208">
        <f>INDEX(Tri_Paid_LL!$B51:$CC51,1,Tot_Acc_Per-$AM57)/unit</f>
        <v>0</v>
      </c>
      <c r="D57" s="116">
        <f t="shared" si="0"/>
        <v>0</v>
      </c>
      <c r="E57" s="117">
        <f t="shared" si="20"/>
        <v>0</v>
      </c>
      <c r="G57" s="89" t="str">
        <f t="shared" si="2"/>
        <v>2008 Q4</v>
      </c>
      <c r="H57" s="208">
        <f>IF(AP_LA-$AM57=0,"",INDEX(Tri_Outstanding_LL!$B51:$CC51,1,AP_LA-$AM57))/unit</f>
        <v>0</v>
      </c>
      <c r="I57" s="208">
        <f>INDEX(Tri_Outstanding_LL!$B51:$CC51,1,Tot_Acc_Per-$AM57)/unit</f>
        <v>0</v>
      </c>
      <c r="J57" s="116">
        <f t="shared" si="3"/>
        <v>0</v>
      </c>
      <c r="K57" s="117">
        <f t="shared" si="21"/>
        <v>0</v>
      </c>
      <c r="M57" s="89" t="str">
        <f t="shared" si="5"/>
        <v>2008 Q4</v>
      </c>
      <c r="N57" s="208">
        <f>IF(AP_LA-$AM57=0,"",INDEX(Tri_Incurred_LL!$B51:$CC51,1,AP_LA-$AM57))/unit</f>
        <v>0</v>
      </c>
      <c r="O57" s="208">
        <f>INDEX(Tri_Incurred_LL!$B51:$CC51,1,Tot_Acc_Per-$AM57)/unit</f>
        <v>0</v>
      </c>
      <c r="P57" s="116">
        <f t="shared" si="6"/>
        <v>0</v>
      </c>
      <c r="Q57" s="117">
        <f t="shared" si="22"/>
        <v>0</v>
      </c>
      <c r="S57" s="89" t="str">
        <f t="shared" si="8"/>
        <v>2008 Q4</v>
      </c>
      <c r="T57" s="208">
        <f>IF(AP_LA-$AM57=0,"",INDEX(Tri_Incurred_CCounts_LL!$B51:$CC51,1,AP_LA-$AM57))</f>
        <v>0</v>
      </c>
      <c r="U57" s="208">
        <f>INDEX(Tri_Incurred_CCounts_LL!$B51:$CC51,1,Tot_Acc_Per-$AM57)</f>
        <v>0</v>
      </c>
      <c r="V57" s="116">
        <f t="shared" si="17"/>
        <v>0</v>
      </c>
      <c r="W57" s="117">
        <f t="shared" si="23"/>
        <v>0</v>
      </c>
      <c r="Y57" s="89" t="str">
        <f t="shared" si="10"/>
        <v>2008 Q4</v>
      </c>
      <c r="Z57" s="90">
        <f>'User Entries'!J206/unit</f>
        <v>0</v>
      </c>
      <c r="AA57" s="3">
        <f t="shared" si="11"/>
        <v>0</v>
      </c>
      <c r="AB57" s="116">
        <f t="shared" si="12"/>
        <v>0</v>
      </c>
      <c r="AC57" s="117">
        <f t="shared" si="13"/>
        <v>0</v>
      </c>
      <c r="AD57" s="3"/>
      <c r="AE57" s="133"/>
      <c r="AG57" s="89" t="str">
        <f t="shared" si="14"/>
        <v>2008 Q4</v>
      </c>
      <c r="AH57" s="90">
        <f>'User Entries'!K206</f>
        <v>0</v>
      </c>
      <c r="AI57" s="129">
        <f t="shared" si="18"/>
        <v>0</v>
      </c>
      <c r="AJ57" s="116">
        <f t="shared" si="15"/>
        <v>0</v>
      </c>
      <c r="AK57" s="117">
        <f t="shared" si="16"/>
        <v>0</v>
      </c>
      <c r="AL57" s="3"/>
      <c r="AM57" s="174">
        <f t="shared" si="19"/>
        <v>39</v>
      </c>
    </row>
    <row r="58" spans="1:39">
      <c r="A58" s="89" t="str">
        <f>Tri_Incurred_AttrorTot!A52</f>
        <v>2009 Q1</v>
      </c>
      <c r="B58" s="208">
        <f>IF(AP_LA-$AM58=0,"",INDEX(Tri_Paid_LL!$B52:$CC52,1,AP_LA-$AM58))/unit</f>
        <v>0</v>
      </c>
      <c r="C58" s="208">
        <f>INDEX(Tri_Paid_LL!$B52:$CC52,1,Tot_Acc_Per-$AM58)/unit</f>
        <v>0</v>
      </c>
      <c r="D58" s="116">
        <f t="shared" si="0"/>
        <v>0</v>
      </c>
      <c r="E58" s="117">
        <f t="shared" si="20"/>
        <v>0</v>
      </c>
      <c r="G58" s="89" t="str">
        <f t="shared" si="2"/>
        <v>2009 Q1</v>
      </c>
      <c r="H58" s="208">
        <f>IF(AP_LA-$AM58=0,"",INDEX(Tri_Outstanding_LL!$B52:$CC52,1,AP_LA-$AM58))/unit</f>
        <v>0</v>
      </c>
      <c r="I58" s="208">
        <f>INDEX(Tri_Outstanding_LL!$B52:$CC52,1,Tot_Acc_Per-$AM58)/unit</f>
        <v>0</v>
      </c>
      <c r="J58" s="116">
        <f t="shared" si="3"/>
        <v>0</v>
      </c>
      <c r="K58" s="117">
        <f t="shared" si="21"/>
        <v>0</v>
      </c>
      <c r="M58" s="89" t="str">
        <f t="shared" si="5"/>
        <v>2009 Q1</v>
      </c>
      <c r="N58" s="208">
        <f>IF(AP_LA-$AM58=0,"",INDEX(Tri_Incurred_LL!$B52:$CC52,1,AP_LA-$AM58))/unit</f>
        <v>0</v>
      </c>
      <c r="O58" s="208">
        <f>INDEX(Tri_Incurred_LL!$B52:$CC52,1,Tot_Acc_Per-$AM58)/unit</f>
        <v>0</v>
      </c>
      <c r="P58" s="116">
        <f t="shared" si="6"/>
        <v>0</v>
      </c>
      <c r="Q58" s="117">
        <f t="shared" si="22"/>
        <v>0</v>
      </c>
      <c r="S58" s="89" t="str">
        <f t="shared" si="8"/>
        <v>2009 Q1</v>
      </c>
      <c r="T58" s="208">
        <f>IF(AP_LA-$AM58=0,"",INDEX(Tri_Incurred_CCounts_LL!$B52:$CC52,1,AP_LA-$AM58))</f>
        <v>0</v>
      </c>
      <c r="U58" s="208">
        <f>INDEX(Tri_Incurred_CCounts_LL!$B52:$CC52,1,Tot_Acc_Per-$AM58)</f>
        <v>0</v>
      </c>
      <c r="V58" s="116">
        <f t="shared" si="17"/>
        <v>0</v>
      </c>
      <c r="W58" s="117">
        <f t="shared" si="23"/>
        <v>0</v>
      </c>
      <c r="Y58" s="89" t="str">
        <f t="shared" si="10"/>
        <v>2009 Q1</v>
      </c>
      <c r="Z58" s="90">
        <f>'User Entries'!J207/unit</f>
        <v>0</v>
      </c>
      <c r="AA58" s="3">
        <f t="shared" si="11"/>
        <v>0</v>
      </c>
      <c r="AB58" s="116">
        <f t="shared" si="12"/>
        <v>0</v>
      </c>
      <c r="AC58" s="117">
        <f t="shared" si="13"/>
        <v>0</v>
      </c>
      <c r="AD58" s="3"/>
      <c r="AE58" s="133"/>
      <c r="AG58" s="89" t="str">
        <f t="shared" si="14"/>
        <v>2009 Q1</v>
      </c>
      <c r="AH58" s="90">
        <f>'User Entries'!K207</f>
        <v>0</v>
      </c>
      <c r="AI58" s="129">
        <f t="shared" si="18"/>
        <v>0</v>
      </c>
      <c r="AJ58" s="116">
        <f t="shared" si="15"/>
        <v>0</v>
      </c>
      <c r="AK58" s="117">
        <f t="shared" si="16"/>
        <v>0</v>
      </c>
      <c r="AL58" s="3"/>
      <c r="AM58" s="174">
        <f t="shared" si="19"/>
        <v>40</v>
      </c>
    </row>
    <row r="59" spans="1:39">
      <c r="A59" s="89" t="str">
        <f>Tri_Incurred_AttrorTot!A53</f>
        <v>2009 Q2</v>
      </c>
      <c r="B59" s="208">
        <f>IF(AP_LA-$AM59=0,"",INDEX(Tri_Paid_LL!$B53:$CC53,1,AP_LA-$AM59))/unit</f>
        <v>0</v>
      </c>
      <c r="C59" s="208">
        <f>INDEX(Tri_Paid_LL!$B53:$CC53,1,Tot_Acc_Per-$AM59)/unit</f>
        <v>0</v>
      </c>
      <c r="D59" s="116">
        <f t="shared" si="0"/>
        <v>0</v>
      </c>
      <c r="E59" s="117">
        <f t="shared" si="20"/>
        <v>0</v>
      </c>
      <c r="G59" s="89" t="str">
        <f t="shared" si="2"/>
        <v>2009 Q2</v>
      </c>
      <c r="H59" s="208">
        <f>IF(AP_LA-$AM59=0,"",INDEX(Tri_Outstanding_LL!$B53:$CC53,1,AP_LA-$AM59))/unit</f>
        <v>0</v>
      </c>
      <c r="I59" s="208">
        <f>INDEX(Tri_Outstanding_LL!$B53:$CC53,1,Tot_Acc_Per-$AM59)/unit</f>
        <v>0</v>
      </c>
      <c r="J59" s="116">
        <f t="shared" si="3"/>
        <v>0</v>
      </c>
      <c r="K59" s="117">
        <f t="shared" si="21"/>
        <v>0</v>
      </c>
      <c r="M59" s="89" t="str">
        <f t="shared" si="5"/>
        <v>2009 Q2</v>
      </c>
      <c r="N59" s="208">
        <f>IF(AP_LA-$AM59=0,"",INDEX(Tri_Incurred_LL!$B53:$CC53,1,AP_LA-$AM59))/unit</f>
        <v>0</v>
      </c>
      <c r="O59" s="208">
        <f>INDEX(Tri_Incurred_LL!$B53:$CC53,1,Tot_Acc_Per-$AM59)/unit</f>
        <v>0</v>
      </c>
      <c r="P59" s="116">
        <f t="shared" si="6"/>
        <v>0</v>
      </c>
      <c r="Q59" s="117">
        <f t="shared" si="22"/>
        <v>0</v>
      </c>
      <c r="S59" s="89" t="str">
        <f t="shared" si="8"/>
        <v>2009 Q2</v>
      </c>
      <c r="T59" s="208">
        <f>IF(AP_LA-$AM59=0,"",INDEX(Tri_Incurred_CCounts_LL!$B53:$CC53,1,AP_LA-$AM59))</f>
        <v>0</v>
      </c>
      <c r="U59" s="208">
        <f>INDEX(Tri_Incurred_CCounts_LL!$B53:$CC53,1,Tot_Acc_Per-$AM59)</f>
        <v>0</v>
      </c>
      <c r="V59" s="116">
        <f t="shared" si="17"/>
        <v>0</v>
      </c>
      <c r="W59" s="117">
        <f t="shared" si="23"/>
        <v>0</v>
      </c>
      <c r="Y59" s="89" t="str">
        <f t="shared" si="10"/>
        <v>2009 Q2</v>
      </c>
      <c r="Z59" s="90">
        <f>'User Entries'!J208/unit</f>
        <v>0</v>
      </c>
      <c r="AA59" s="3">
        <f t="shared" si="11"/>
        <v>0</v>
      </c>
      <c r="AB59" s="116">
        <f t="shared" si="12"/>
        <v>0</v>
      </c>
      <c r="AC59" s="117">
        <f t="shared" si="13"/>
        <v>0</v>
      </c>
      <c r="AD59" s="3"/>
      <c r="AE59" s="133"/>
      <c r="AG59" s="89" t="str">
        <f t="shared" si="14"/>
        <v>2009 Q2</v>
      </c>
      <c r="AH59" s="90">
        <f>'User Entries'!K208</f>
        <v>0</v>
      </c>
      <c r="AI59" s="129">
        <f t="shared" si="18"/>
        <v>0</v>
      </c>
      <c r="AJ59" s="116">
        <f t="shared" si="15"/>
        <v>0</v>
      </c>
      <c r="AK59" s="117">
        <f t="shared" si="16"/>
        <v>0</v>
      </c>
      <c r="AL59" s="3"/>
      <c r="AM59" s="174">
        <f t="shared" si="19"/>
        <v>41</v>
      </c>
    </row>
    <row r="60" spans="1:39">
      <c r="A60" s="89" t="str">
        <f>Tri_Incurred_AttrorTot!A54</f>
        <v>2009 Q3</v>
      </c>
      <c r="B60" s="208">
        <f>IF(AP_LA-$AM60=0,"",INDEX(Tri_Paid_LL!$B54:$CC54,1,AP_LA-$AM60))/unit</f>
        <v>0</v>
      </c>
      <c r="C60" s="208">
        <f>INDEX(Tri_Paid_LL!$B54:$CC54,1,Tot_Acc_Per-$AM60)/unit</f>
        <v>0</v>
      </c>
      <c r="D60" s="116">
        <f t="shared" si="0"/>
        <v>0</v>
      </c>
      <c r="E60" s="117">
        <f t="shared" si="20"/>
        <v>0</v>
      </c>
      <c r="G60" s="89" t="str">
        <f t="shared" si="2"/>
        <v>2009 Q3</v>
      </c>
      <c r="H60" s="208">
        <f>IF(AP_LA-$AM60=0,"",INDEX(Tri_Outstanding_LL!$B54:$CC54,1,AP_LA-$AM60))/unit</f>
        <v>0</v>
      </c>
      <c r="I60" s="208">
        <f>INDEX(Tri_Outstanding_LL!$B54:$CC54,1,Tot_Acc_Per-$AM60)/unit</f>
        <v>0</v>
      </c>
      <c r="J60" s="116">
        <f t="shared" si="3"/>
        <v>0</v>
      </c>
      <c r="K60" s="117">
        <f t="shared" si="21"/>
        <v>0</v>
      </c>
      <c r="M60" s="89" t="str">
        <f t="shared" si="5"/>
        <v>2009 Q3</v>
      </c>
      <c r="N60" s="208">
        <f>IF(AP_LA-$AM60=0,"",INDEX(Tri_Incurred_LL!$B54:$CC54,1,AP_LA-$AM60))/unit</f>
        <v>0</v>
      </c>
      <c r="O60" s="208">
        <f>INDEX(Tri_Incurred_LL!$B54:$CC54,1,Tot_Acc_Per-$AM60)/unit</f>
        <v>0</v>
      </c>
      <c r="P60" s="116">
        <f t="shared" si="6"/>
        <v>0</v>
      </c>
      <c r="Q60" s="117">
        <f t="shared" si="22"/>
        <v>0</v>
      </c>
      <c r="S60" s="89" t="str">
        <f t="shared" si="8"/>
        <v>2009 Q3</v>
      </c>
      <c r="T60" s="208">
        <f>IF(AP_LA-$AM60=0,"",INDEX(Tri_Incurred_CCounts_LL!$B54:$CC54,1,AP_LA-$AM60))</f>
        <v>0</v>
      </c>
      <c r="U60" s="208">
        <f>INDEX(Tri_Incurred_CCounts_LL!$B54:$CC54,1,Tot_Acc_Per-$AM60)</f>
        <v>0</v>
      </c>
      <c r="V60" s="116">
        <f t="shared" si="17"/>
        <v>0</v>
      </c>
      <c r="W60" s="117">
        <f t="shared" si="23"/>
        <v>0</v>
      </c>
      <c r="Y60" s="89" t="str">
        <f t="shared" si="10"/>
        <v>2009 Q3</v>
      </c>
      <c r="Z60" s="90">
        <f>'User Entries'!J209/unit</f>
        <v>0</v>
      </c>
      <c r="AA60" s="3">
        <f t="shared" si="11"/>
        <v>0</v>
      </c>
      <c r="AB60" s="116">
        <f t="shared" si="12"/>
        <v>0</v>
      </c>
      <c r="AC60" s="117">
        <f t="shared" si="13"/>
        <v>0</v>
      </c>
      <c r="AD60" s="3"/>
      <c r="AE60" s="133"/>
      <c r="AG60" s="89" t="str">
        <f t="shared" si="14"/>
        <v>2009 Q3</v>
      </c>
      <c r="AH60" s="90">
        <f>'User Entries'!K209</f>
        <v>0</v>
      </c>
      <c r="AI60" s="129">
        <f t="shared" si="18"/>
        <v>0</v>
      </c>
      <c r="AJ60" s="116">
        <f t="shared" si="15"/>
        <v>0</v>
      </c>
      <c r="AK60" s="117">
        <f t="shared" si="16"/>
        <v>0</v>
      </c>
      <c r="AL60" s="3"/>
      <c r="AM60" s="174">
        <f t="shared" si="19"/>
        <v>42</v>
      </c>
    </row>
    <row r="61" spans="1:39">
      <c r="A61" s="89" t="str">
        <f>Tri_Incurred_AttrorTot!A55</f>
        <v>2009 Q4</v>
      </c>
      <c r="B61" s="208">
        <f>IF(AP_LA-$AM61=0,"",INDEX(Tri_Paid_LL!$B55:$CC55,1,AP_LA-$AM61))/unit</f>
        <v>0</v>
      </c>
      <c r="C61" s="208">
        <f>INDEX(Tri_Paid_LL!$B55:$CC55,1,Tot_Acc_Per-$AM61)/unit</f>
        <v>0</v>
      </c>
      <c r="D61" s="116">
        <f t="shared" si="0"/>
        <v>0</v>
      </c>
      <c r="E61" s="117">
        <f t="shared" si="20"/>
        <v>0</v>
      </c>
      <c r="G61" s="89" t="str">
        <f t="shared" si="2"/>
        <v>2009 Q4</v>
      </c>
      <c r="H61" s="208">
        <f>IF(AP_LA-$AM61=0,"",INDEX(Tri_Outstanding_LL!$B55:$CC55,1,AP_LA-$AM61))/unit</f>
        <v>0</v>
      </c>
      <c r="I61" s="208">
        <f>INDEX(Tri_Outstanding_LL!$B55:$CC55,1,Tot_Acc_Per-$AM61)/unit</f>
        <v>0</v>
      </c>
      <c r="J61" s="116">
        <f t="shared" si="3"/>
        <v>0</v>
      </c>
      <c r="K61" s="117">
        <f t="shared" si="21"/>
        <v>0</v>
      </c>
      <c r="M61" s="89" t="str">
        <f t="shared" si="5"/>
        <v>2009 Q4</v>
      </c>
      <c r="N61" s="208">
        <f>IF(AP_LA-$AM61=0,"",INDEX(Tri_Incurred_LL!$B55:$CC55,1,AP_LA-$AM61))/unit</f>
        <v>0</v>
      </c>
      <c r="O61" s="208">
        <f>INDEX(Tri_Incurred_LL!$B55:$CC55,1,Tot_Acc_Per-$AM61)/unit</f>
        <v>0</v>
      </c>
      <c r="P61" s="116">
        <f t="shared" si="6"/>
        <v>0</v>
      </c>
      <c r="Q61" s="117">
        <f t="shared" si="22"/>
        <v>0</v>
      </c>
      <c r="S61" s="89" t="str">
        <f t="shared" si="8"/>
        <v>2009 Q4</v>
      </c>
      <c r="T61" s="208">
        <f>IF(AP_LA-$AM61=0,"",INDEX(Tri_Incurred_CCounts_LL!$B55:$CC55,1,AP_LA-$AM61))</f>
        <v>0</v>
      </c>
      <c r="U61" s="208">
        <f>INDEX(Tri_Incurred_CCounts_LL!$B55:$CC55,1,Tot_Acc_Per-$AM61)</f>
        <v>0</v>
      </c>
      <c r="V61" s="116">
        <f t="shared" si="17"/>
        <v>0</v>
      </c>
      <c r="W61" s="117">
        <f t="shared" si="23"/>
        <v>0</v>
      </c>
      <c r="Y61" s="89" t="str">
        <f t="shared" si="10"/>
        <v>2009 Q4</v>
      </c>
      <c r="Z61" s="90">
        <f>'User Entries'!J210/unit</f>
        <v>0</v>
      </c>
      <c r="AA61" s="3">
        <f t="shared" si="11"/>
        <v>0</v>
      </c>
      <c r="AB61" s="116">
        <f t="shared" si="12"/>
        <v>0</v>
      </c>
      <c r="AC61" s="117">
        <f t="shared" si="13"/>
        <v>0</v>
      </c>
      <c r="AD61" s="3"/>
      <c r="AE61" s="133"/>
      <c r="AG61" s="89" t="str">
        <f t="shared" si="14"/>
        <v>2009 Q4</v>
      </c>
      <c r="AH61" s="90">
        <f>'User Entries'!K210</f>
        <v>0</v>
      </c>
      <c r="AI61" s="129">
        <f t="shared" si="18"/>
        <v>0</v>
      </c>
      <c r="AJ61" s="116">
        <f t="shared" si="15"/>
        <v>0</v>
      </c>
      <c r="AK61" s="117">
        <f t="shared" si="16"/>
        <v>0</v>
      </c>
      <c r="AL61" s="3"/>
      <c r="AM61" s="174">
        <f t="shared" si="19"/>
        <v>43</v>
      </c>
    </row>
    <row r="62" spans="1:39">
      <c r="A62" s="89" t="str">
        <f>Tri_Incurred_AttrorTot!A56</f>
        <v>2010 Q1</v>
      </c>
      <c r="B62" s="208">
        <f>IF(AP_LA-$AM62=0,"",INDEX(Tri_Paid_LL!$B56:$CC56,1,AP_LA-$AM62))/unit</f>
        <v>0</v>
      </c>
      <c r="C62" s="208">
        <f>INDEX(Tri_Paid_LL!$B56:$CC56,1,Tot_Acc_Per-$AM62)/unit</f>
        <v>0</v>
      </c>
      <c r="D62" s="116">
        <f t="shared" si="0"/>
        <v>0</v>
      </c>
      <c r="E62" s="117">
        <f t="shared" si="20"/>
        <v>0</v>
      </c>
      <c r="G62" s="89" t="str">
        <f t="shared" si="2"/>
        <v>2010 Q1</v>
      </c>
      <c r="H62" s="208">
        <f>IF(AP_LA-$AM62=0,"",INDEX(Tri_Outstanding_LL!$B56:$CC56,1,AP_LA-$AM62))/unit</f>
        <v>0</v>
      </c>
      <c r="I62" s="208">
        <f>INDEX(Tri_Outstanding_LL!$B56:$CC56,1,Tot_Acc_Per-$AM62)/unit</f>
        <v>0</v>
      </c>
      <c r="J62" s="116">
        <f t="shared" si="3"/>
        <v>0</v>
      </c>
      <c r="K62" s="117">
        <f t="shared" si="21"/>
        <v>0</v>
      </c>
      <c r="M62" s="89" t="str">
        <f t="shared" si="5"/>
        <v>2010 Q1</v>
      </c>
      <c r="N62" s="208">
        <f>IF(AP_LA-$AM62=0,"",INDEX(Tri_Incurred_LL!$B56:$CC56,1,AP_LA-$AM62))/unit</f>
        <v>0</v>
      </c>
      <c r="O62" s="208">
        <f>INDEX(Tri_Incurred_LL!$B56:$CC56,1,Tot_Acc_Per-$AM62)/unit</f>
        <v>0</v>
      </c>
      <c r="P62" s="116">
        <f t="shared" si="6"/>
        <v>0</v>
      </c>
      <c r="Q62" s="117">
        <f t="shared" si="22"/>
        <v>0</v>
      </c>
      <c r="S62" s="89" t="str">
        <f t="shared" si="8"/>
        <v>2010 Q1</v>
      </c>
      <c r="T62" s="208">
        <f>IF(AP_LA-$AM62=0,"",INDEX(Tri_Incurred_CCounts_LL!$B56:$CC56,1,AP_LA-$AM62))</f>
        <v>0</v>
      </c>
      <c r="U62" s="208">
        <f>INDEX(Tri_Incurred_CCounts_LL!$B56:$CC56,1,Tot_Acc_Per-$AM62)</f>
        <v>0</v>
      </c>
      <c r="V62" s="116">
        <f t="shared" si="17"/>
        <v>0</v>
      </c>
      <c r="W62" s="117">
        <f t="shared" si="23"/>
        <v>0</v>
      </c>
      <c r="Y62" s="89" t="str">
        <f t="shared" si="10"/>
        <v>2010 Q1</v>
      </c>
      <c r="Z62" s="90">
        <f>'User Entries'!J211/unit</f>
        <v>0</v>
      </c>
      <c r="AA62" s="3">
        <v>0</v>
      </c>
      <c r="AB62" s="116">
        <f t="shared" si="12"/>
        <v>0</v>
      </c>
      <c r="AC62" s="117">
        <f t="shared" si="13"/>
        <v>0</v>
      </c>
      <c r="AD62" s="3"/>
      <c r="AE62" s="133"/>
      <c r="AG62" s="89" t="str">
        <f t="shared" si="14"/>
        <v>2010 Q1</v>
      </c>
      <c r="AH62" s="90">
        <f>'User Entries'!K211</f>
        <v>0</v>
      </c>
      <c r="AI62" s="129">
        <f t="shared" si="18"/>
        <v>0</v>
      </c>
      <c r="AJ62" s="116">
        <f t="shared" si="15"/>
        <v>0</v>
      </c>
      <c r="AK62" s="117">
        <f t="shared" si="16"/>
        <v>0</v>
      </c>
      <c r="AL62" s="3"/>
      <c r="AM62" s="174">
        <f t="shared" si="19"/>
        <v>44</v>
      </c>
    </row>
    <row r="63" spans="1:39">
      <c r="A63" s="89" t="str">
        <f>Tri_Incurred_AttrorTot!A57</f>
        <v>2010 Q2</v>
      </c>
      <c r="B63" s="208">
        <f>IF(AP_LA-$AM63=0,"",INDEX(Tri_Paid_LL!$B57:$CC57,1,AP_LA-$AM63))/unit</f>
        <v>0</v>
      </c>
      <c r="C63" s="208">
        <f>INDEX(Tri_Paid_LL!$B57:$CC57,1,Tot_Acc_Per-$AM63)/unit</f>
        <v>0</v>
      </c>
      <c r="D63" s="116">
        <f t="shared" si="0"/>
        <v>0</v>
      </c>
      <c r="E63" s="117">
        <f t="shared" si="20"/>
        <v>0</v>
      </c>
      <c r="G63" s="89" t="str">
        <f t="shared" si="2"/>
        <v>2010 Q2</v>
      </c>
      <c r="H63" s="208">
        <f>IF(AP_LA-$AM63=0,"",INDEX(Tri_Outstanding_LL!$B57:$CC57,1,AP_LA-$AM63))/unit</f>
        <v>0</v>
      </c>
      <c r="I63" s="208">
        <f>INDEX(Tri_Outstanding_LL!$B57:$CC57,1,Tot_Acc_Per-$AM63)/unit</f>
        <v>0</v>
      </c>
      <c r="J63" s="116">
        <f t="shared" si="3"/>
        <v>0</v>
      </c>
      <c r="K63" s="117">
        <f t="shared" si="21"/>
        <v>0</v>
      </c>
      <c r="M63" s="89" t="str">
        <f t="shared" si="5"/>
        <v>2010 Q2</v>
      </c>
      <c r="N63" s="208">
        <f>IF(AP_LA-$AM63=0,"",INDEX(Tri_Incurred_LL!$B57:$CC57,1,AP_LA-$AM63))/unit</f>
        <v>0</v>
      </c>
      <c r="O63" s="208">
        <f>INDEX(Tri_Incurred_LL!$B57:$CC57,1,Tot_Acc_Per-$AM63)/unit</f>
        <v>0</v>
      </c>
      <c r="P63" s="116">
        <f t="shared" si="6"/>
        <v>0</v>
      </c>
      <c r="Q63" s="117">
        <f t="shared" si="22"/>
        <v>0</v>
      </c>
      <c r="S63" s="89" t="str">
        <f t="shared" si="8"/>
        <v>2010 Q2</v>
      </c>
      <c r="T63" s="208">
        <f>IF(AP_LA-$AM63=0,"",INDEX(Tri_Incurred_CCounts_LL!$B57:$CC57,1,AP_LA-$AM63))</f>
        <v>0</v>
      </c>
      <c r="U63" s="208">
        <f>INDEX(Tri_Incurred_CCounts_LL!$B57:$CC57,1,Tot_Acc_Per-$AM63)</f>
        <v>0</v>
      </c>
      <c r="V63" s="116">
        <f t="shared" si="17"/>
        <v>0</v>
      </c>
      <c r="W63" s="117">
        <f t="shared" si="23"/>
        <v>0</v>
      </c>
      <c r="Y63" s="89" t="str">
        <f t="shared" si="10"/>
        <v>2010 Q2</v>
      </c>
      <c r="Z63" s="90">
        <f>'User Entries'!J212/unit</f>
        <v>0</v>
      </c>
      <c r="AA63" s="3">
        <v>0</v>
      </c>
      <c r="AB63" s="116">
        <f t="shared" si="12"/>
        <v>0</v>
      </c>
      <c r="AC63" s="117">
        <f t="shared" si="13"/>
        <v>0</v>
      </c>
      <c r="AD63" s="3"/>
      <c r="AE63" s="133"/>
      <c r="AG63" s="89" t="str">
        <f t="shared" si="14"/>
        <v>2010 Q2</v>
      </c>
      <c r="AH63" s="90">
        <f>'User Entries'!K212</f>
        <v>0</v>
      </c>
      <c r="AI63" s="129">
        <f t="shared" si="18"/>
        <v>0</v>
      </c>
      <c r="AJ63" s="116">
        <f t="shared" si="15"/>
        <v>0</v>
      </c>
      <c r="AK63" s="117">
        <f t="shared" si="16"/>
        <v>0</v>
      </c>
      <c r="AL63" s="3"/>
      <c r="AM63" s="174">
        <f t="shared" si="19"/>
        <v>45</v>
      </c>
    </row>
    <row r="64" spans="1:39">
      <c r="A64" s="89" t="str">
        <f>Tri_Incurred_AttrorTot!A58</f>
        <v>2010 Q3</v>
      </c>
      <c r="B64" s="208">
        <f>IF(AP_LA-$AM64=0,"",INDEX(Tri_Paid_LL!$B58:$CC58,1,AP_LA-$AM64))/unit</f>
        <v>0</v>
      </c>
      <c r="C64" s="208">
        <f>INDEX(Tri_Paid_LL!$B58:$CC58,1,Tot_Acc_Per-$AM64)/unit</f>
        <v>0</v>
      </c>
      <c r="D64" s="116">
        <f t="shared" si="0"/>
        <v>0</v>
      </c>
      <c r="E64" s="117">
        <f t="shared" si="20"/>
        <v>0</v>
      </c>
      <c r="G64" s="89" t="str">
        <f t="shared" si="2"/>
        <v>2010 Q3</v>
      </c>
      <c r="H64" s="208">
        <f>IF(AP_LA-$AM64=0,"",INDEX(Tri_Outstanding_LL!$B58:$CC58,1,AP_LA-$AM64))/unit</f>
        <v>0</v>
      </c>
      <c r="I64" s="208">
        <f>INDEX(Tri_Outstanding_LL!$B58:$CC58,1,Tot_Acc_Per-$AM64)/unit</f>
        <v>0</v>
      </c>
      <c r="J64" s="116">
        <f t="shared" si="3"/>
        <v>0</v>
      </c>
      <c r="K64" s="117">
        <f t="shared" si="21"/>
        <v>0</v>
      </c>
      <c r="M64" s="89" t="str">
        <f t="shared" si="5"/>
        <v>2010 Q3</v>
      </c>
      <c r="N64" s="208">
        <f>IF(AP_LA-$AM64=0,"",INDEX(Tri_Incurred_LL!$B58:$CC58,1,AP_LA-$AM64))/unit</f>
        <v>0</v>
      </c>
      <c r="O64" s="208">
        <f>INDEX(Tri_Incurred_LL!$B58:$CC58,1,Tot_Acc_Per-$AM64)/unit</f>
        <v>0</v>
      </c>
      <c r="P64" s="116">
        <f t="shared" si="6"/>
        <v>0</v>
      </c>
      <c r="Q64" s="117">
        <f t="shared" si="22"/>
        <v>0</v>
      </c>
      <c r="S64" s="89" t="str">
        <f t="shared" si="8"/>
        <v>2010 Q3</v>
      </c>
      <c r="T64" s="208">
        <f>IF(AP_LA-$AM64=0,"",INDEX(Tri_Incurred_CCounts_LL!$B58:$CC58,1,AP_LA-$AM64))</f>
        <v>0</v>
      </c>
      <c r="U64" s="208">
        <f>INDEX(Tri_Incurred_CCounts_LL!$B58:$CC58,1,Tot_Acc_Per-$AM64)</f>
        <v>0</v>
      </c>
      <c r="V64" s="116">
        <f t="shared" si="17"/>
        <v>0</v>
      </c>
      <c r="W64" s="117">
        <f t="shared" si="23"/>
        <v>0</v>
      </c>
      <c r="Y64" s="89" t="str">
        <f t="shared" si="10"/>
        <v>2010 Q3</v>
      </c>
      <c r="Z64" s="90">
        <f>'User Entries'!J213/unit</f>
        <v>0</v>
      </c>
      <c r="AA64" s="3">
        <f t="shared" si="11"/>
        <v>0</v>
      </c>
      <c r="AB64" s="116">
        <f t="shared" si="12"/>
        <v>0</v>
      </c>
      <c r="AC64" s="117">
        <f t="shared" si="13"/>
        <v>0</v>
      </c>
      <c r="AD64" s="3"/>
      <c r="AE64" s="133"/>
      <c r="AG64" s="89" t="str">
        <f t="shared" si="14"/>
        <v>2010 Q3</v>
      </c>
      <c r="AH64" s="90">
        <f>'User Entries'!K213</f>
        <v>0</v>
      </c>
      <c r="AI64" s="129">
        <f t="shared" si="18"/>
        <v>0</v>
      </c>
      <c r="AJ64" s="116">
        <f t="shared" si="15"/>
        <v>0</v>
      </c>
      <c r="AK64" s="117">
        <f t="shared" si="16"/>
        <v>0</v>
      </c>
      <c r="AL64" s="3"/>
      <c r="AM64" s="174">
        <f t="shared" si="19"/>
        <v>46</v>
      </c>
    </row>
    <row r="65" spans="1:39">
      <c r="A65" s="89" t="str">
        <f>Tri_Incurred_AttrorTot!A59</f>
        <v>2010 Q4</v>
      </c>
      <c r="B65" s="208">
        <f>IF(AP_LA-$AM65=0,"",INDEX(Tri_Paid_LL!$B59:$CC59,1,AP_LA-$AM65))/unit</f>
        <v>0</v>
      </c>
      <c r="C65" s="208">
        <f>INDEX(Tri_Paid_LL!$B59:$CC59,1,Tot_Acc_Per-$AM65)/unit</f>
        <v>0</v>
      </c>
      <c r="D65" s="116">
        <f t="shared" si="0"/>
        <v>0</v>
      </c>
      <c r="E65" s="117">
        <f t="shared" si="20"/>
        <v>0</v>
      </c>
      <c r="G65" s="89" t="str">
        <f t="shared" si="2"/>
        <v>2010 Q4</v>
      </c>
      <c r="H65" s="208">
        <f>IF(AP_LA-$AM65=0,"",INDEX(Tri_Outstanding_LL!$B59:$CC59,1,AP_LA-$AM65))/unit</f>
        <v>0</v>
      </c>
      <c r="I65" s="208">
        <f>INDEX(Tri_Outstanding_LL!$B59:$CC59,1,Tot_Acc_Per-$AM65)/unit</f>
        <v>0</v>
      </c>
      <c r="J65" s="116">
        <f t="shared" si="3"/>
        <v>0</v>
      </c>
      <c r="K65" s="117">
        <f t="shared" si="21"/>
        <v>0</v>
      </c>
      <c r="M65" s="89" t="str">
        <f t="shared" si="5"/>
        <v>2010 Q4</v>
      </c>
      <c r="N65" s="208">
        <f>IF(AP_LA-$AM65=0,"",INDEX(Tri_Incurred_LL!$B59:$CC59,1,AP_LA-$AM65))/unit</f>
        <v>0</v>
      </c>
      <c r="O65" s="208">
        <f>INDEX(Tri_Incurred_LL!$B59:$CC59,1,Tot_Acc_Per-$AM65)/unit</f>
        <v>0</v>
      </c>
      <c r="P65" s="116">
        <f t="shared" si="6"/>
        <v>0</v>
      </c>
      <c r="Q65" s="117">
        <f t="shared" si="22"/>
        <v>0</v>
      </c>
      <c r="S65" s="89" t="str">
        <f t="shared" si="8"/>
        <v>2010 Q4</v>
      </c>
      <c r="T65" s="208">
        <f>IF(AP_LA-$AM65=0,"",INDEX(Tri_Incurred_CCounts_LL!$B59:$CC59,1,AP_LA-$AM65))</f>
        <v>0</v>
      </c>
      <c r="U65" s="208">
        <f>INDEX(Tri_Incurred_CCounts_LL!$B59:$CC59,1,Tot_Acc_Per-$AM65)</f>
        <v>0</v>
      </c>
      <c r="V65" s="116">
        <f t="shared" si="17"/>
        <v>0</v>
      </c>
      <c r="W65" s="117">
        <f t="shared" si="23"/>
        <v>0</v>
      </c>
      <c r="Y65" s="89" t="str">
        <f t="shared" si="10"/>
        <v>2010 Q4</v>
      </c>
      <c r="Z65" s="90">
        <f>'User Entries'!J214/unit</f>
        <v>0</v>
      </c>
      <c r="AA65" s="3">
        <f t="shared" si="11"/>
        <v>0</v>
      </c>
      <c r="AB65" s="116">
        <f t="shared" si="12"/>
        <v>0</v>
      </c>
      <c r="AC65" s="117">
        <f t="shared" si="13"/>
        <v>0</v>
      </c>
      <c r="AD65" s="3"/>
      <c r="AE65" s="133"/>
      <c r="AG65" s="89" t="str">
        <f t="shared" si="14"/>
        <v>2010 Q4</v>
      </c>
      <c r="AH65" s="90">
        <f>'User Entries'!K214</f>
        <v>0</v>
      </c>
      <c r="AI65" s="129">
        <f t="shared" si="18"/>
        <v>0</v>
      </c>
      <c r="AJ65" s="116">
        <f t="shared" si="15"/>
        <v>0</v>
      </c>
      <c r="AK65" s="117">
        <f t="shared" si="16"/>
        <v>0</v>
      </c>
      <c r="AL65" s="3"/>
      <c r="AM65" s="174">
        <f t="shared" si="19"/>
        <v>47</v>
      </c>
    </row>
    <row r="66" spans="1:39">
      <c r="A66" s="89" t="str">
        <f>Tri_Incurred_AttrorTot!A60</f>
        <v>2011 Q1</v>
      </c>
      <c r="B66" s="208">
        <f>IF(AP_LA-$AM66=0,"",INDEX(Tri_Paid_LL!$B60:$CC60,1,AP_LA-$AM66))/unit</f>
        <v>0</v>
      </c>
      <c r="C66" s="208">
        <f>INDEX(Tri_Paid_LL!$B60:$CC60,1,Tot_Acc_Per-$AM66)/unit</f>
        <v>0</v>
      </c>
      <c r="D66" s="116">
        <f t="shared" si="0"/>
        <v>0</v>
      </c>
      <c r="E66" s="117">
        <f t="shared" si="20"/>
        <v>0</v>
      </c>
      <c r="G66" s="89" t="str">
        <f t="shared" si="2"/>
        <v>2011 Q1</v>
      </c>
      <c r="H66" s="208">
        <f>IF(AP_LA-$AM66=0,"",INDEX(Tri_Outstanding_LL!$B60:$CC60,1,AP_LA-$AM66))/unit</f>
        <v>0</v>
      </c>
      <c r="I66" s="208">
        <f>INDEX(Tri_Outstanding_LL!$B60:$CC60,1,Tot_Acc_Per-$AM66)/unit</f>
        <v>0</v>
      </c>
      <c r="J66" s="116">
        <f t="shared" si="3"/>
        <v>0</v>
      </c>
      <c r="K66" s="117">
        <f t="shared" si="21"/>
        <v>0</v>
      </c>
      <c r="M66" s="89" t="str">
        <f t="shared" si="5"/>
        <v>2011 Q1</v>
      </c>
      <c r="N66" s="208">
        <f>IF(AP_LA-$AM66=0,"",INDEX(Tri_Incurred_LL!$B60:$CC60,1,AP_LA-$AM66))/unit</f>
        <v>0</v>
      </c>
      <c r="O66" s="208">
        <f>INDEX(Tri_Incurred_LL!$B60:$CC60,1,Tot_Acc_Per-$AM66)/unit</f>
        <v>0</v>
      </c>
      <c r="P66" s="116">
        <f t="shared" si="6"/>
        <v>0</v>
      </c>
      <c r="Q66" s="117">
        <f t="shared" si="22"/>
        <v>0</v>
      </c>
      <c r="S66" s="89" t="str">
        <f t="shared" si="8"/>
        <v>2011 Q1</v>
      </c>
      <c r="T66" s="208">
        <f>IF(AP_LA-$AM66=0,"",INDEX(Tri_Incurred_CCounts_LL!$B60:$CC60,1,AP_LA-$AM66))</f>
        <v>0</v>
      </c>
      <c r="U66" s="208">
        <f>INDEX(Tri_Incurred_CCounts_LL!$B60:$CC60,1,Tot_Acc_Per-$AM66)</f>
        <v>0</v>
      </c>
      <c r="V66" s="116">
        <f t="shared" si="17"/>
        <v>0</v>
      </c>
      <c r="W66" s="117">
        <f t="shared" si="23"/>
        <v>0</v>
      </c>
      <c r="Y66" s="89" t="str">
        <f t="shared" si="10"/>
        <v>2011 Q1</v>
      </c>
      <c r="Z66" s="90">
        <f>'User Entries'!J215/unit</f>
        <v>0</v>
      </c>
      <c r="AA66" s="3">
        <f t="shared" si="11"/>
        <v>0</v>
      </c>
      <c r="AB66" s="116">
        <f t="shared" si="12"/>
        <v>0</v>
      </c>
      <c r="AC66" s="117">
        <f t="shared" si="13"/>
        <v>0</v>
      </c>
      <c r="AD66" s="3"/>
      <c r="AE66" s="133"/>
      <c r="AG66" s="89" t="str">
        <f t="shared" si="14"/>
        <v>2011 Q1</v>
      </c>
      <c r="AH66" s="90">
        <f>'User Entries'!K215</f>
        <v>0</v>
      </c>
      <c r="AI66" s="129">
        <f t="shared" si="18"/>
        <v>0</v>
      </c>
      <c r="AJ66" s="116">
        <f t="shared" si="15"/>
        <v>0</v>
      </c>
      <c r="AK66" s="117">
        <f t="shared" si="16"/>
        <v>0</v>
      </c>
      <c r="AL66" s="3"/>
      <c r="AM66" s="174">
        <f t="shared" si="19"/>
        <v>48</v>
      </c>
    </row>
    <row r="67" spans="1:39">
      <c r="A67" s="89" t="str">
        <f>Tri_Incurred_AttrorTot!A61</f>
        <v>2011 Q2</v>
      </c>
      <c r="B67" s="208">
        <f>IF(AP_LA-$AM67=0,"",INDEX(Tri_Paid_LL!$B61:$CC61,1,AP_LA-$AM67))/unit</f>
        <v>0</v>
      </c>
      <c r="C67" s="208">
        <f>INDEX(Tri_Paid_LL!$B61:$CC61,1,Tot_Acc_Per-$AM67)/unit</f>
        <v>0</v>
      </c>
      <c r="D67" s="116">
        <f t="shared" si="0"/>
        <v>0</v>
      </c>
      <c r="E67" s="117">
        <f t="shared" si="20"/>
        <v>0</v>
      </c>
      <c r="G67" s="89" t="str">
        <f t="shared" si="2"/>
        <v>2011 Q2</v>
      </c>
      <c r="H67" s="208">
        <f>IF(AP_LA-$AM67=0,"",INDEX(Tri_Outstanding_LL!$B61:$CC61,1,AP_LA-$AM67))/unit</f>
        <v>0</v>
      </c>
      <c r="I67" s="208">
        <f>INDEX(Tri_Outstanding_LL!$B61:$CC61,1,Tot_Acc_Per-$AM67)/unit</f>
        <v>0</v>
      </c>
      <c r="J67" s="116">
        <f t="shared" si="3"/>
        <v>0</v>
      </c>
      <c r="K67" s="117">
        <f t="shared" si="21"/>
        <v>0</v>
      </c>
      <c r="M67" s="89" t="str">
        <f t="shared" si="5"/>
        <v>2011 Q2</v>
      </c>
      <c r="N67" s="208">
        <f>IF(AP_LA-$AM67=0,"",INDEX(Tri_Incurred_LL!$B61:$CC61,1,AP_LA-$AM67))/unit</f>
        <v>0</v>
      </c>
      <c r="O67" s="208">
        <f>INDEX(Tri_Incurred_LL!$B61:$CC61,1,Tot_Acc_Per-$AM67)/unit</f>
        <v>0</v>
      </c>
      <c r="P67" s="116">
        <f t="shared" si="6"/>
        <v>0</v>
      </c>
      <c r="Q67" s="117">
        <f t="shared" si="22"/>
        <v>0</v>
      </c>
      <c r="S67" s="89" t="str">
        <f t="shared" si="8"/>
        <v>2011 Q2</v>
      </c>
      <c r="T67" s="208">
        <f>IF(AP_LA-$AM67=0,"",INDEX(Tri_Incurred_CCounts_LL!$B61:$CC61,1,AP_LA-$AM67))</f>
        <v>0</v>
      </c>
      <c r="U67" s="208">
        <f>INDEX(Tri_Incurred_CCounts_LL!$B61:$CC61,1,Tot_Acc_Per-$AM67)</f>
        <v>0</v>
      </c>
      <c r="V67" s="116">
        <f t="shared" si="17"/>
        <v>0</v>
      </c>
      <c r="W67" s="117">
        <f t="shared" si="23"/>
        <v>0</v>
      </c>
      <c r="Y67" s="89" t="str">
        <f t="shared" si="10"/>
        <v>2011 Q2</v>
      </c>
      <c r="Z67" s="90">
        <f>'User Entries'!J216/unit</f>
        <v>0</v>
      </c>
      <c r="AA67" s="3">
        <f t="shared" si="11"/>
        <v>0</v>
      </c>
      <c r="AB67" s="116">
        <f t="shared" si="12"/>
        <v>0</v>
      </c>
      <c r="AC67" s="117">
        <f t="shared" si="13"/>
        <v>0</v>
      </c>
      <c r="AD67" s="3"/>
      <c r="AE67" s="133"/>
      <c r="AG67" s="89" t="str">
        <f t="shared" si="14"/>
        <v>2011 Q2</v>
      </c>
      <c r="AH67" s="90">
        <f>'User Entries'!K216</f>
        <v>0</v>
      </c>
      <c r="AI67" s="129">
        <f t="shared" si="18"/>
        <v>0</v>
      </c>
      <c r="AJ67" s="116">
        <f t="shared" si="15"/>
        <v>0</v>
      </c>
      <c r="AK67" s="117">
        <f t="shared" si="16"/>
        <v>0</v>
      </c>
      <c r="AL67" s="3"/>
      <c r="AM67" s="174">
        <f t="shared" si="19"/>
        <v>49</v>
      </c>
    </row>
    <row r="68" spans="1:39">
      <c r="A68" s="89" t="str">
        <f>Tri_Incurred_AttrorTot!A62</f>
        <v>2011 Q3</v>
      </c>
      <c r="B68" s="208">
        <f>IF(AP_LA-$AM68=0,"",INDEX(Tri_Paid_LL!$B62:$CC62,1,AP_LA-$AM68))/unit</f>
        <v>0</v>
      </c>
      <c r="C68" s="208">
        <f>INDEX(Tri_Paid_LL!$B62:$CC62,1,Tot_Acc_Per-$AM68)/unit</f>
        <v>0</v>
      </c>
      <c r="D68" s="116">
        <f t="shared" si="0"/>
        <v>0</v>
      </c>
      <c r="E68" s="117">
        <f t="shared" si="20"/>
        <v>0</v>
      </c>
      <c r="G68" s="89" t="str">
        <f t="shared" si="2"/>
        <v>2011 Q3</v>
      </c>
      <c r="H68" s="208">
        <f>IF(AP_LA-$AM68=0,"",INDEX(Tri_Outstanding_LL!$B62:$CC62,1,AP_LA-$AM68))/unit</f>
        <v>0</v>
      </c>
      <c r="I68" s="208">
        <f>INDEX(Tri_Outstanding_LL!$B62:$CC62,1,Tot_Acc_Per-$AM68)/unit</f>
        <v>0</v>
      </c>
      <c r="J68" s="116">
        <f t="shared" si="3"/>
        <v>0</v>
      </c>
      <c r="K68" s="117">
        <f t="shared" si="21"/>
        <v>0</v>
      </c>
      <c r="M68" s="89" t="str">
        <f t="shared" si="5"/>
        <v>2011 Q3</v>
      </c>
      <c r="N68" s="208">
        <f>IF(AP_LA-$AM68=0,"",INDEX(Tri_Incurred_LL!$B62:$CC62,1,AP_LA-$AM68))/unit</f>
        <v>0</v>
      </c>
      <c r="O68" s="208">
        <f>INDEX(Tri_Incurred_LL!$B62:$CC62,1,Tot_Acc_Per-$AM68)/unit</f>
        <v>0</v>
      </c>
      <c r="P68" s="116">
        <f t="shared" si="6"/>
        <v>0</v>
      </c>
      <c r="Q68" s="117">
        <f t="shared" si="22"/>
        <v>0</v>
      </c>
      <c r="S68" s="89" t="str">
        <f t="shared" si="8"/>
        <v>2011 Q3</v>
      </c>
      <c r="T68" s="208">
        <f>IF(AP_LA-$AM68=0,"",INDEX(Tri_Incurred_CCounts_LL!$B62:$CC62,1,AP_LA-$AM68))</f>
        <v>0</v>
      </c>
      <c r="U68" s="208">
        <f>INDEX(Tri_Incurred_CCounts_LL!$B62:$CC62,1,Tot_Acc_Per-$AM68)</f>
        <v>0</v>
      </c>
      <c r="V68" s="116">
        <f t="shared" si="17"/>
        <v>0</v>
      </c>
      <c r="W68" s="117">
        <f t="shared" si="23"/>
        <v>0</v>
      </c>
      <c r="Y68" s="89" t="str">
        <f t="shared" si="10"/>
        <v>2011 Q3</v>
      </c>
      <c r="Z68" s="90">
        <f>'User Entries'!J217/unit</f>
        <v>0</v>
      </c>
      <c r="AA68" s="3">
        <f t="shared" si="11"/>
        <v>0</v>
      </c>
      <c r="AB68" s="116">
        <f t="shared" si="12"/>
        <v>0</v>
      </c>
      <c r="AC68" s="117">
        <f t="shared" si="13"/>
        <v>0</v>
      </c>
      <c r="AD68" s="3"/>
      <c r="AE68" s="133"/>
      <c r="AG68" s="89" t="str">
        <f t="shared" si="14"/>
        <v>2011 Q3</v>
      </c>
      <c r="AH68" s="90">
        <f>'User Entries'!K217</f>
        <v>0</v>
      </c>
      <c r="AI68" s="129">
        <f t="shared" si="18"/>
        <v>0</v>
      </c>
      <c r="AJ68" s="116">
        <f t="shared" si="15"/>
        <v>0</v>
      </c>
      <c r="AK68" s="117">
        <f t="shared" si="16"/>
        <v>0</v>
      </c>
      <c r="AL68" s="3"/>
      <c r="AM68" s="174">
        <f t="shared" si="19"/>
        <v>50</v>
      </c>
    </row>
    <row r="69" spans="1:39">
      <c r="A69" s="89" t="str">
        <f>Tri_Incurred_AttrorTot!A63</f>
        <v>2011 Q4</v>
      </c>
      <c r="B69" s="208">
        <f>IF(AP_LA-$AM69=0,"",INDEX(Tri_Paid_LL!$B63:$CC63,1,AP_LA-$AM69))/unit</f>
        <v>0</v>
      </c>
      <c r="C69" s="208">
        <f>INDEX(Tri_Paid_LL!$B63:$CC63,1,Tot_Acc_Per-$AM69)/unit</f>
        <v>0</v>
      </c>
      <c r="D69" s="116">
        <f t="shared" si="0"/>
        <v>0</v>
      </c>
      <c r="E69" s="117">
        <f t="shared" si="20"/>
        <v>0</v>
      </c>
      <c r="G69" s="89" t="str">
        <f t="shared" si="2"/>
        <v>2011 Q4</v>
      </c>
      <c r="H69" s="208">
        <f>IF(AP_LA-$AM69=0,"",INDEX(Tri_Outstanding_LL!$B63:$CC63,1,AP_LA-$AM69))/unit</f>
        <v>0</v>
      </c>
      <c r="I69" s="208">
        <f>INDEX(Tri_Outstanding_LL!$B63:$CC63,1,Tot_Acc_Per-$AM69)/unit</f>
        <v>0</v>
      </c>
      <c r="J69" s="116">
        <f t="shared" si="3"/>
        <v>0</v>
      </c>
      <c r="K69" s="117">
        <f t="shared" si="21"/>
        <v>0</v>
      </c>
      <c r="M69" s="89" t="str">
        <f t="shared" si="5"/>
        <v>2011 Q4</v>
      </c>
      <c r="N69" s="208">
        <f>IF(AP_LA-$AM69=0,"",INDEX(Tri_Incurred_LL!$B63:$CC63,1,AP_LA-$AM69))/unit</f>
        <v>0</v>
      </c>
      <c r="O69" s="208">
        <f>INDEX(Tri_Incurred_LL!$B63:$CC63,1,Tot_Acc_Per-$AM69)/unit</f>
        <v>0</v>
      </c>
      <c r="P69" s="116">
        <f t="shared" si="6"/>
        <v>0</v>
      </c>
      <c r="Q69" s="117">
        <f t="shared" si="22"/>
        <v>0</v>
      </c>
      <c r="S69" s="89" t="str">
        <f t="shared" si="8"/>
        <v>2011 Q4</v>
      </c>
      <c r="T69" s="208">
        <f>IF(AP_LA-$AM69=0,"",INDEX(Tri_Incurred_CCounts_LL!$B63:$CC63,1,AP_LA-$AM69))</f>
        <v>0</v>
      </c>
      <c r="U69" s="208">
        <f>INDEX(Tri_Incurred_CCounts_LL!$B63:$CC63,1,Tot_Acc_Per-$AM69)</f>
        <v>0</v>
      </c>
      <c r="V69" s="116">
        <f t="shared" si="17"/>
        <v>0</v>
      </c>
      <c r="W69" s="117">
        <f t="shared" si="23"/>
        <v>0</v>
      </c>
      <c r="Y69" s="89" t="str">
        <f t="shared" si="10"/>
        <v>2011 Q4</v>
      </c>
      <c r="Z69" s="90">
        <f>'User Entries'!J218/unit</f>
        <v>0</v>
      </c>
      <c r="AA69" s="3">
        <f t="shared" si="11"/>
        <v>0</v>
      </c>
      <c r="AB69" s="116">
        <f t="shared" si="12"/>
        <v>0</v>
      </c>
      <c r="AC69" s="117">
        <f t="shared" si="13"/>
        <v>0</v>
      </c>
      <c r="AD69" s="3"/>
      <c r="AE69" s="133"/>
      <c r="AG69" s="89" t="str">
        <f t="shared" si="14"/>
        <v>2011 Q4</v>
      </c>
      <c r="AH69" s="90">
        <f>'User Entries'!K218</f>
        <v>0</v>
      </c>
      <c r="AI69" s="129">
        <f t="shared" si="18"/>
        <v>0</v>
      </c>
      <c r="AJ69" s="116">
        <f t="shared" si="15"/>
        <v>0</v>
      </c>
      <c r="AK69" s="117">
        <f t="shared" si="16"/>
        <v>0</v>
      </c>
      <c r="AL69" s="3"/>
      <c r="AM69" s="174">
        <f t="shared" si="19"/>
        <v>51</v>
      </c>
    </row>
    <row r="70" spans="1:39">
      <c r="A70" s="89" t="str">
        <f>Tri_Incurred_AttrorTot!A64</f>
        <v>2012 Q1</v>
      </c>
      <c r="B70" s="208">
        <f>IF(AP_LA-$AM70=0,"",INDEX(Tri_Paid_LL!$B64:$CC64,1,AP_LA-$AM70))/unit</f>
        <v>0</v>
      </c>
      <c r="C70" s="208">
        <f>INDEX(Tri_Paid_LL!$B64:$CC64,1,Tot_Acc_Per-$AM70)/unit</f>
        <v>0</v>
      </c>
      <c r="D70" s="116">
        <f t="shared" si="0"/>
        <v>0</v>
      </c>
      <c r="E70" s="117">
        <f t="shared" si="20"/>
        <v>0</v>
      </c>
      <c r="G70" s="89" t="str">
        <f t="shared" si="2"/>
        <v>2012 Q1</v>
      </c>
      <c r="H70" s="208">
        <f>IF(AP_LA-$AM70=0,"",INDEX(Tri_Outstanding_LL!$B64:$CC64,1,AP_LA-$AM70))/unit</f>
        <v>0</v>
      </c>
      <c r="I70" s="208">
        <f>INDEX(Tri_Outstanding_LL!$B64:$CC64,1,Tot_Acc_Per-$AM70)/unit</f>
        <v>0</v>
      </c>
      <c r="J70" s="116">
        <f t="shared" si="3"/>
        <v>0</v>
      </c>
      <c r="K70" s="117">
        <f t="shared" si="21"/>
        <v>0</v>
      </c>
      <c r="M70" s="89" t="str">
        <f t="shared" si="5"/>
        <v>2012 Q1</v>
      </c>
      <c r="N70" s="208">
        <f>IF(AP_LA-$AM70=0,"",INDEX(Tri_Incurred_LL!$B64:$CC64,1,AP_LA-$AM70))/unit</f>
        <v>0</v>
      </c>
      <c r="O70" s="208">
        <f>INDEX(Tri_Incurred_LL!$B64:$CC64,1,Tot_Acc_Per-$AM70)/unit</f>
        <v>0</v>
      </c>
      <c r="P70" s="116">
        <f t="shared" si="6"/>
        <v>0</v>
      </c>
      <c r="Q70" s="117">
        <f t="shared" si="22"/>
        <v>0</v>
      </c>
      <c r="S70" s="89" t="str">
        <f t="shared" si="8"/>
        <v>2012 Q1</v>
      </c>
      <c r="T70" s="208">
        <f>IF(AP_LA-$AM70=0,"",INDEX(Tri_Incurred_CCounts_LL!$B64:$CC64,1,AP_LA-$AM70))</f>
        <v>0</v>
      </c>
      <c r="U70" s="208">
        <f>INDEX(Tri_Incurred_CCounts_LL!$B64:$CC64,1,Tot_Acc_Per-$AM70)</f>
        <v>0</v>
      </c>
      <c r="V70" s="116">
        <f t="shared" si="17"/>
        <v>0</v>
      </c>
      <c r="W70" s="117">
        <f t="shared" si="23"/>
        <v>0</v>
      </c>
      <c r="Y70" s="89" t="str">
        <f t="shared" si="10"/>
        <v>2012 Q1</v>
      </c>
      <c r="Z70" s="90">
        <f>'User Entries'!J219/unit</f>
        <v>0</v>
      </c>
      <c r="AA70" s="3">
        <f>O70</f>
        <v>0</v>
      </c>
      <c r="AB70" s="116">
        <f t="shared" si="12"/>
        <v>0</v>
      </c>
      <c r="AC70" s="117">
        <f t="shared" si="13"/>
        <v>0</v>
      </c>
      <c r="AD70" s="3"/>
      <c r="AE70" s="133"/>
      <c r="AG70" s="89" t="str">
        <f t="shared" si="14"/>
        <v>2012 Q1</v>
      </c>
      <c r="AH70" s="90">
        <f>'User Entries'!K219</f>
        <v>0</v>
      </c>
      <c r="AI70" s="129">
        <f t="shared" si="18"/>
        <v>0</v>
      </c>
      <c r="AJ70" s="116">
        <f t="shared" si="15"/>
        <v>0</v>
      </c>
      <c r="AK70" s="117">
        <f t="shared" si="16"/>
        <v>0</v>
      </c>
      <c r="AL70" s="3"/>
      <c r="AM70" s="174">
        <f t="shared" si="19"/>
        <v>52</v>
      </c>
    </row>
    <row r="71" spans="1:39">
      <c r="A71" s="89" t="str">
        <f>Tri_Incurred_AttrorTot!A65</f>
        <v>2012 Q2</v>
      </c>
      <c r="B71" s="208">
        <f>IF(AP_LA-$AM71=0,"",INDEX(Tri_Paid_LL!$B65:$CC65,1,AP_LA-$AM71))/unit</f>
        <v>0</v>
      </c>
      <c r="C71" s="208">
        <f>INDEX(Tri_Paid_LL!$B65:$CC65,1,Tot_Acc_Per-$AM71)/unit</f>
        <v>0</v>
      </c>
      <c r="D71" s="116">
        <f t="shared" si="0"/>
        <v>0</v>
      </c>
      <c r="E71" s="117">
        <f t="shared" si="20"/>
        <v>0</v>
      </c>
      <c r="G71" s="89" t="str">
        <f t="shared" si="2"/>
        <v>2012 Q2</v>
      </c>
      <c r="H71" s="208">
        <f>IF(AP_LA-$AM71=0,"",INDEX(Tri_Outstanding_LL!$B65:$CC65,1,AP_LA-$AM71))/unit</f>
        <v>0</v>
      </c>
      <c r="I71" s="208">
        <f>INDEX(Tri_Outstanding_LL!$B65:$CC65,1,Tot_Acc_Per-$AM71)/unit</f>
        <v>0</v>
      </c>
      <c r="J71" s="116">
        <f t="shared" si="3"/>
        <v>0</v>
      </c>
      <c r="K71" s="117">
        <f t="shared" si="21"/>
        <v>0</v>
      </c>
      <c r="M71" s="89" t="str">
        <f t="shared" si="5"/>
        <v>2012 Q2</v>
      </c>
      <c r="N71" s="208">
        <f>IF(AP_LA-$AM71=0,"",INDEX(Tri_Incurred_LL!$B65:$CC65,1,AP_LA-$AM71))/unit</f>
        <v>0</v>
      </c>
      <c r="O71" s="208">
        <f>INDEX(Tri_Incurred_LL!$B65:$CC65,1,Tot_Acc_Per-$AM71)/unit</f>
        <v>0</v>
      </c>
      <c r="P71" s="116">
        <f t="shared" si="6"/>
        <v>0</v>
      </c>
      <c r="Q71" s="117">
        <f t="shared" si="22"/>
        <v>0</v>
      </c>
      <c r="S71" s="89" t="str">
        <f t="shared" si="8"/>
        <v>2012 Q2</v>
      </c>
      <c r="T71" s="208">
        <f>IF(AP_LA-$AM71=0,"",INDEX(Tri_Incurred_CCounts_LL!$B65:$CC65,1,AP_LA-$AM71))</f>
        <v>0</v>
      </c>
      <c r="U71" s="208">
        <f>INDEX(Tri_Incurred_CCounts_LL!$B65:$CC65,1,Tot_Acc_Per-$AM71)</f>
        <v>0</v>
      </c>
      <c r="V71" s="116">
        <f t="shared" si="17"/>
        <v>0</v>
      </c>
      <c r="W71" s="117">
        <f t="shared" si="23"/>
        <v>0</v>
      </c>
      <c r="Y71" s="89" t="str">
        <f t="shared" si="10"/>
        <v>2012 Q2</v>
      </c>
      <c r="Z71" s="90">
        <f>'User Entries'!J220/unit</f>
        <v>0</v>
      </c>
      <c r="AA71" s="3">
        <f t="shared" si="11"/>
        <v>0</v>
      </c>
      <c r="AB71" s="116">
        <f t="shared" si="12"/>
        <v>0</v>
      </c>
      <c r="AC71" s="117">
        <f t="shared" si="13"/>
        <v>0</v>
      </c>
      <c r="AD71" s="3"/>
      <c r="AE71" s="133"/>
      <c r="AG71" s="89" t="str">
        <f t="shared" si="14"/>
        <v>2012 Q2</v>
      </c>
      <c r="AH71" s="90">
        <f>'User Entries'!K220</f>
        <v>0</v>
      </c>
      <c r="AI71" s="129">
        <f t="shared" si="18"/>
        <v>0</v>
      </c>
      <c r="AJ71" s="116">
        <f t="shared" si="15"/>
        <v>0</v>
      </c>
      <c r="AK71" s="117">
        <f t="shared" si="16"/>
        <v>0</v>
      </c>
      <c r="AL71" s="3"/>
      <c r="AM71" s="174">
        <f t="shared" si="19"/>
        <v>53</v>
      </c>
    </row>
    <row r="72" spans="1:39">
      <c r="A72" s="89" t="str">
        <f>Tri_Incurred_AttrorTot!A66</f>
        <v>2012 Q3</v>
      </c>
      <c r="B72" s="208">
        <f>IF(AP_LA-$AM72=0,"",INDEX(Tri_Paid_LL!$B66:$CC66,1,AP_LA-$AM72))/unit</f>
        <v>0</v>
      </c>
      <c r="C72" s="208">
        <f>INDEX(Tri_Paid_LL!$B66:$CC66,1,Tot_Acc_Per-$AM72)/unit</f>
        <v>0</v>
      </c>
      <c r="D72" s="116">
        <f t="shared" si="0"/>
        <v>0</v>
      </c>
      <c r="E72" s="117">
        <f t="shared" si="20"/>
        <v>0</v>
      </c>
      <c r="G72" s="89" t="str">
        <f t="shared" si="2"/>
        <v>2012 Q3</v>
      </c>
      <c r="H72" s="208">
        <f>IF(AP_LA-$AM72=0,"",INDEX(Tri_Outstanding_LL!$B66:$CC66,1,AP_LA-$AM72))/unit</f>
        <v>0</v>
      </c>
      <c r="I72" s="208">
        <f>INDEX(Tri_Outstanding_LL!$B66:$CC66,1,Tot_Acc_Per-$AM72)/unit</f>
        <v>0</v>
      </c>
      <c r="J72" s="116">
        <f t="shared" si="3"/>
        <v>0</v>
      </c>
      <c r="K72" s="117">
        <f t="shared" si="21"/>
        <v>0</v>
      </c>
      <c r="M72" s="89" t="str">
        <f t="shared" si="5"/>
        <v>2012 Q3</v>
      </c>
      <c r="N72" s="208">
        <f>IF(AP_LA-$AM72=0,"",INDEX(Tri_Incurred_LL!$B66:$CC66,1,AP_LA-$AM72))/unit</f>
        <v>0</v>
      </c>
      <c r="O72" s="208">
        <f>INDEX(Tri_Incurred_LL!$B66:$CC66,1,Tot_Acc_Per-$AM72)/unit</f>
        <v>0</v>
      </c>
      <c r="P72" s="116">
        <f t="shared" si="6"/>
        <v>0</v>
      </c>
      <c r="Q72" s="117">
        <f t="shared" si="22"/>
        <v>0</v>
      </c>
      <c r="S72" s="89" t="str">
        <f t="shared" si="8"/>
        <v>2012 Q3</v>
      </c>
      <c r="T72" s="208">
        <f>IF(AP_LA-$AM72=0,"",INDEX(Tri_Incurred_CCounts_LL!$B66:$CC66,1,AP_LA-$AM72))</f>
        <v>0</v>
      </c>
      <c r="U72" s="208">
        <f>INDEX(Tri_Incurred_CCounts_LL!$B66:$CC66,1,Tot_Acc_Per-$AM72)</f>
        <v>0</v>
      </c>
      <c r="V72" s="116">
        <f t="shared" si="17"/>
        <v>0</v>
      </c>
      <c r="W72" s="117">
        <f t="shared" si="23"/>
        <v>0</v>
      </c>
      <c r="Y72" s="89" t="str">
        <f t="shared" si="10"/>
        <v>2012 Q3</v>
      </c>
      <c r="Z72" s="90">
        <f>'User Entries'!J221/unit</f>
        <v>0</v>
      </c>
      <c r="AA72" s="3">
        <f t="shared" si="11"/>
        <v>0</v>
      </c>
      <c r="AB72" s="116">
        <f t="shared" si="12"/>
        <v>0</v>
      </c>
      <c r="AC72" s="117">
        <f t="shared" si="13"/>
        <v>0</v>
      </c>
      <c r="AD72" s="3"/>
      <c r="AE72" s="133"/>
      <c r="AG72" s="89" t="str">
        <f t="shared" si="14"/>
        <v>2012 Q3</v>
      </c>
      <c r="AH72" s="90">
        <f>'User Entries'!K221</f>
        <v>0</v>
      </c>
      <c r="AI72" s="129">
        <f t="shared" si="18"/>
        <v>0</v>
      </c>
      <c r="AJ72" s="116">
        <f t="shared" si="15"/>
        <v>0</v>
      </c>
      <c r="AK72" s="117">
        <f t="shared" si="16"/>
        <v>0</v>
      </c>
      <c r="AL72" s="3"/>
      <c r="AM72" s="174">
        <f t="shared" si="19"/>
        <v>54</v>
      </c>
    </row>
    <row r="73" spans="1:39">
      <c r="A73" s="89" t="str">
        <f>Tri_Incurred_AttrorTot!A67</f>
        <v>2012 Q4</v>
      </c>
      <c r="B73" s="208">
        <f>IF(AP_LA-$AM73=0,"",INDEX(Tri_Paid_LL!$B67:$CC67,1,AP_LA-$AM73))/unit</f>
        <v>0</v>
      </c>
      <c r="C73" s="208">
        <f>INDEX(Tri_Paid_LL!$B67:$CC67,1,Tot_Acc_Per-$AM73)/unit</f>
        <v>0</v>
      </c>
      <c r="D73" s="116">
        <f t="shared" si="0"/>
        <v>0</v>
      </c>
      <c r="E73" s="117">
        <f t="shared" si="20"/>
        <v>0</v>
      </c>
      <c r="G73" s="89" t="str">
        <f t="shared" si="2"/>
        <v>2012 Q4</v>
      </c>
      <c r="H73" s="208">
        <f>IF(AP_LA-$AM73=0,"",INDEX(Tri_Outstanding_LL!$B67:$CC67,1,AP_LA-$AM73))/unit</f>
        <v>0</v>
      </c>
      <c r="I73" s="208">
        <f>INDEX(Tri_Outstanding_LL!$B67:$CC67,1,Tot_Acc_Per-$AM73)/unit</f>
        <v>0</v>
      </c>
      <c r="J73" s="116">
        <f t="shared" si="3"/>
        <v>0</v>
      </c>
      <c r="K73" s="117">
        <f t="shared" si="21"/>
        <v>0</v>
      </c>
      <c r="M73" s="89" t="str">
        <f t="shared" si="5"/>
        <v>2012 Q4</v>
      </c>
      <c r="N73" s="208">
        <f>IF(AP_LA-$AM73=0,"",INDEX(Tri_Incurred_LL!$B67:$CC67,1,AP_LA-$AM73))/unit</f>
        <v>0</v>
      </c>
      <c r="O73" s="208">
        <f>INDEX(Tri_Incurred_LL!$B67:$CC67,1,Tot_Acc_Per-$AM73)/unit</f>
        <v>0</v>
      </c>
      <c r="P73" s="116">
        <f t="shared" si="6"/>
        <v>0</v>
      </c>
      <c r="Q73" s="117">
        <f t="shared" si="22"/>
        <v>0</v>
      </c>
      <c r="S73" s="89" t="str">
        <f t="shared" si="8"/>
        <v>2012 Q4</v>
      </c>
      <c r="T73" s="208">
        <f>IF(AP_LA-$AM73=0,"",INDEX(Tri_Incurred_CCounts_LL!$B67:$CC67,1,AP_LA-$AM73))</f>
        <v>0</v>
      </c>
      <c r="U73" s="208">
        <f>INDEX(Tri_Incurred_CCounts_LL!$B67:$CC67,1,Tot_Acc_Per-$AM73)</f>
        <v>0</v>
      </c>
      <c r="V73" s="116">
        <f t="shared" si="17"/>
        <v>0</v>
      </c>
      <c r="W73" s="117">
        <f t="shared" si="23"/>
        <v>0</v>
      </c>
      <c r="Y73" s="89" t="str">
        <f t="shared" si="10"/>
        <v>2012 Q4</v>
      </c>
      <c r="Z73" s="90">
        <f>'User Entries'!J222/unit</f>
        <v>0</v>
      </c>
      <c r="AA73" s="3">
        <f t="shared" si="11"/>
        <v>0</v>
      </c>
      <c r="AB73" s="116">
        <f t="shared" si="12"/>
        <v>0</v>
      </c>
      <c r="AC73" s="117">
        <f t="shared" si="13"/>
        <v>0</v>
      </c>
      <c r="AD73" s="3"/>
      <c r="AE73" s="133"/>
      <c r="AG73" s="89" t="str">
        <f t="shared" si="14"/>
        <v>2012 Q4</v>
      </c>
      <c r="AH73" s="90">
        <f>'User Entries'!K222</f>
        <v>0</v>
      </c>
      <c r="AI73" s="129">
        <f t="shared" si="18"/>
        <v>0</v>
      </c>
      <c r="AJ73" s="116">
        <f t="shared" si="15"/>
        <v>0</v>
      </c>
      <c r="AK73" s="117">
        <f t="shared" si="16"/>
        <v>0</v>
      </c>
      <c r="AL73" s="3"/>
      <c r="AM73" s="174">
        <f t="shared" si="19"/>
        <v>55</v>
      </c>
    </row>
    <row r="74" spans="1:39">
      <c r="A74" s="89" t="str">
        <f>Tri_Incurred_AttrorTot!A68</f>
        <v>2013 Q1</v>
      </c>
      <c r="B74" s="208">
        <f>IF(AP_LA-$AM74=0,"",INDEX(Tri_Paid_LL!$B68:$CC68,1,AP_LA-$AM74))/unit</f>
        <v>0</v>
      </c>
      <c r="C74" s="208">
        <f>INDEX(Tri_Paid_LL!$B68:$CC68,1,Tot_Acc_Per-$AM74)/unit</f>
        <v>0</v>
      </c>
      <c r="D74" s="116">
        <f t="shared" si="0"/>
        <v>0</v>
      </c>
      <c r="E74" s="117">
        <f t="shared" si="20"/>
        <v>0</v>
      </c>
      <c r="G74" s="89" t="str">
        <f t="shared" si="2"/>
        <v>2013 Q1</v>
      </c>
      <c r="H74" s="208">
        <f>IF(AP_LA-$AM74=0,"",INDEX(Tri_Outstanding_LL!$B68:$CC68,1,AP_LA-$AM74))/unit</f>
        <v>0</v>
      </c>
      <c r="I74" s="208">
        <f>INDEX(Tri_Outstanding_LL!$B68:$CC68,1,Tot_Acc_Per-$AM74)/unit</f>
        <v>0</v>
      </c>
      <c r="J74" s="116">
        <f t="shared" si="3"/>
        <v>0</v>
      </c>
      <c r="K74" s="117">
        <f t="shared" si="21"/>
        <v>0</v>
      </c>
      <c r="M74" s="89" t="str">
        <f t="shared" si="5"/>
        <v>2013 Q1</v>
      </c>
      <c r="N74" s="208">
        <f>IF(AP_LA-$AM74=0,"",INDEX(Tri_Incurred_LL!$B68:$CC68,1,AP_LA-$AM74))/unit</f>
        <v>0</v>
      </c>
      <c r="O74" s="208">
        <f>INDEX(Tri_Incurred_LL!$B68:$CC68,1,Tot_Acc_Per-$AM74)/unit</f>
        <v>0</v>
      </c>
      <c r="P74" s="116">
        <f t="shared" si="6"/>
        <v>0</v>
      </c>
      <c r="Q74" s="117">
        <f t="shared" si="22"/>
        <v>0</v>
      </c>
      <c r="S74" s="89" t="str">
        <f t="shared" si="8"/>
        <v>2013 Q1</v>
      </c>
      <c r="T74" s="208">
        <f>IF(AP_LA-$AM74=0,"",INDEX(Tri_Incurred_CCounts_LL!$B68:$CC68,1,AP_LA-$AM74))</f>
        <v>0</v>
      </c>
      <c r="U74" s="208">
        <f>INDEX(Tri_Incurred_CCounts_LL!$B68:$CC68,1,Tot_Acc_Per-$AM74)</f>
        <v>0</v>
      </c>
      <c r="V74" s="116">
        <f t="shared" si="17"/>
        <v>0</v>
      </c>
      <c r="W74" s="117">
        <f t="shared" si="23"/>
        <v>0</v>
      </c>
      <c r="Y74" s="89" t="str">
        <f t="shared" si="10"/>
        <v>2013 Q1</v>
      </c>
      <c r="Z74" s="90">
        <f>'User Entries'!J223/unit</f>
        <v>0</v>
      </c>
      <c r="AA74" s="3">
        <f t="shared" si="11"/>
        <v>0</v>
      </c>
      <c r="AB74" s="116">
        <f t="shared" si="12"/>
        <v>0</v>
      </c>
      <c r="AC74" s="117">
        <f t="shared" si="13"/>
        <v>0</v>
      </c>
      <c r="AD74" s="3"/>
      <c r="AE74" s="133"/>
      <c r="AG74" s="89" t="str">
        <f t="shared" si="14"/>
        <v>2013 Q1</v>
      </c>
      <c r="AH74" s="90">
        <f>'User Entries'!K223</f>
        <v>0</v>
      </c>
      <c r="AI74" s="129">
        <f t="shared" si="18"/>
        <v>0</v>
      </c>
      <c r="AJ74" s="116">
        <f t="shared" si="15"/>
        <v>0</v>
      </c>
      <c r="AK74" s="117">
        <f t="shared" si="16"/>
        <v>0</v>
      </c>
      <c r="AL74" s="3"/>
      <c r="AM74" s="174">
        <f t="shared" si="19"/>
        <v>56</v>
      </c>
    </row>
    <row r="75" spans="1:39">
      <c r="A75" s="89" t="str">
        <f>Tri_Incurred_AttrorTot!A69</f>
        <v>2013 Q2</v>
      </c>
      <c r="B75" s="208">
        <f>IF(AP_LA-$AM75=0,"",INDEX(Tri_Paid_LL!$B69:$CC69,1,AP_LA-$AM75))/unit</f>
        <v>0</v>
      </c>
      <c r="C75" s="208">
        <f>INDEX(Tri_Paid_LL!$B69:$CC69,1,Tot_Acc_Per-$AM75)/unit</f>
        <v>0</v>
      </c>
      <c r="D75" s="116">
        <f t="shared" si="0"/>
        <v>0</v>
      </c>
      <c r="E75" s="117">
        <f t="shared" si="20"/>
        <v>0</v>
      </c>
      <c r="G75" s="89" t="str">
        <f t="shared" si="2"/>
        <v>2013 Q2</v>
      </c>
      <c r="H75" s="208">
        <f>IF(AP_LA-$AM75=0,"",INDEX(Tri_Outstanding_LL!$B69:$CC69,1,AP_LA-$AM75))/unit</f>
        <v>0</v>
      </c>
      <c r="I75" s="208">
        <f>INDEX(Tri_Outstanding_LL!$B69:$CC69,1,Tot_Acc_Per-$AM75)/unit</f>
        <v>0</v>
      </c>
      <c r="J75" s="116">
        <f t="shared" si="3"/>
        <v>0</v>
      </c>
      <c r="K75" s="117">
        <f t="shared" si="21"/>
        <v>0</v>
      </c>
      <c r="M75" s="89" t="str">
        <f t="shared" si="5"/>
        <v>2013 Q2</v>
      </c>
      <c r="N75" s="208">
        <f>IF(AP_LA-$AM75=0,"",INDEX(Tri_Incurred_LL!$B69:$CC69,1,AP_LA-$AM75))/unit</f>
        <v>0</v>
      </c>
      <c r="O75" s="208">
        <f>INDEX(Tri_Incurred_LL!$B69:$CC69,1,Tot_Acc_Per-$AM75)/unit</f>
        <v>0</v>
      </c>
      <c r="P75" s="116">
        <f t="shared" si="6"/>
        <v>0</v>
      </c>
      <c r="Q75" s="117">
        <f t="shared" si="22"/>
        <v>0</v>
      </c>
      <c r="S75" s="89" t="str">
        <f t="shared" si="8"/>
        <v>2013 Q2</v>
      </c>
      <c r="T75" s="208">
        <f>IF(AP_LA-$AM75=0,"",INDEX(Tri_Incurred_CCounts_LL!$B69:$CC69,1,AP_LA-$AM75))</f>
        <v>0</v>
      </c>
      <c r="U75" s="208">
        <f>INDEX(Tri_Incurred_CCounts_LL!$B69:$CC69,1,Tot_Acc_Per-$AM75)</f>
        <v>0</v>
      </c>
      <c r="V75" s="116">
        <f t="shared" si="17"/>
        <v>0</v>
      </c>
      <c r="W75" s="117">
        <f t="shared" si="23"/>
        <v>0</v>
      </c>
      <c r="Y75" s="89" t="str">
        <f t="shared" si="10"/>
        <v>2013 Q2</v>
      </c>
      <c r="Z75" s="90">
        <f>'User Entries'!J224/unit</f>
        <v>0</v>
      </c>
      <c r="AA75" s="3">
        <f t="shared" si="11"/>
        <v>0</v>
      </c>
      <c r="AB75" s="116">
        <f t="shared" si="12"/>
        <v>0</v>
      </c>
      <c r="AC75" s="117">
        <f t="shared" si="13"/>
        <v>0</v>
      </c>
      <c r="AD75" s="3"/>
      <c r="AE75" s="133"/>
      <c r="AG75" s="89" t="str">
        <f t="shared" si="14"/>
        <v>2013 Q2</v>
      </c>
      <c r="AH75" s="90">
        <f>'User Entries'!K224</f>
        <v>0</v>
      </c>
      <c r="AI75" s="129">
        <f t="shared" si="18"/>
        <v>0</v>
      </c>
      <c r="AJ75" s="116">
        <f t="shared" si="15"/>
        <v>0</v>
      </c>
      <c r="AK75" s="117">
        <f t="shared" si="16"/>
        <v>0</v>
      </c>
      <c r="AL75" s="3"/>
      <c r="AM75" s="174">
        <f t="shared" si="19"/>
        <v>57</v>
      </c>
    </row>
    <row r="76" spans="1:39">
      <c r="A76" s="89" t="str">
        <f>Tri_Incurred_AttrorTot!A70</f>
        <v>2013 Q3</v>
      </c>
      <c r="B76" s="208">
        <f>IF(AP_LA-$AM76=0,"",INDEX(Tri_Paid_LL!$B70:$CC70,1,AP_LA-$AM76))/unit</f>
        <v>0</v>
      </c>
      <c r="C76" s="208">
        <f>INDEX(Tri_Paid_LL!$B70:$CC70,1,Tot_Acc_Per-$AM76)/unit</f>
        <v>0</v>
      </c>
      <c r="D76" s="116">
        <f t="shared" si="0"/>
        <v>0</v>
      </c>
      <c r="E76" s="117">
        <f t="shared" si="20"/>
        <v>0</v>
      </c>
      <c r="G76" s="89" t="str">
        <f t="shared" si="2"/>
        <v>2013 Q3</v>
      </c>
      <c r="H76" s="208">
        <f>IF(AP_LA-$AM76=0,"",INDEX(Tri_Outstanding_LL!$B70:$CC70,1,AP_LA-$AM76))/unit</f>
        <v>0</v>
      </c>
      <c r="I76" s="208">
        <f>INDEX(Tri_Outstanding_LL!$B70:$CC70,1,Tot_Acc_Per-$AM76)/unit</f>
        <v>0</v>
      </c>
      <c r="J76" s="116">
        <f t="shared" si="3"/>
        <v>0</v>
      </c>
      <c r="K76" s="117">
        <f t="shared" si="21"/>
        <v>0</v>
      </c>
      <c r="M76" s="89" t="str">
        <f t="shared" si="5"/>
        <v>2013 Q3</v>
      </c>
      <c r="N76" s="208">
        <f>IF(AP_LA-$AM76=0,"",INDEX(Tri_Incurred_LL!$B70:$CC70,1,AP_LA-$AM76))/unit</f>
        <v>0</v>
      </c>
      <c r="O76" s="208">
        <f>INDEX(Tri_Incurred_LL!$B70:$CC70,1,Tot_Acc_Per-$AM76)/unit</f>
        <v>0</v>
      </c>
      <c r="P76" s="116">
        <f t="shared" si="6"/>
        <v>0</v>
      </c>
      <c r="Q76" s="117">
        <f t="shared" si="22"/>
        <v>0</v>
      </c>
      <c r="S76" s="89" t="str">
        <f t="shared" si="8"/>
        <v>2013 Q3</v>
      </c>
      <c r="T76" s="208">
        <f>IF(AP_LA-$AM76=0,"",INDEX(Tri_Incurred_CCounts_LL!$B70:$CC70,1,AP_LA-$AM76))</f>
        <v>0</v>
      </c>
      <c r="U76" s="208">
        <f>INDEX(Tri_Incurred_CCounts_LL!$B70:$CC70,1,Tot_Acc_Per-$AM76)</f>
        <v>0</v>
      </c>
      <c r="V76" s="116">
        <f t="shared" si="17"/>
        <v>0</v>
      </c>
      <c r="W76" s="117">
        <f t="shared" si="23"/>
        <v>0</v>
      </c>
      <c r="Y76" s="89" t="str">
        <f t="shared" si="10"/>
        <v>2013 Q3</v>
      </c>
      <c r="Z76" s="90">
        <f>'User Entries'!J225/unit</f>
        <v>0</v>
      </c>
      <c r="AA76" s="3">
        <f t="shared" si="11"/>
        <v>0</v>
      </c>
      <c r="AB76" s="116">
        <f t="shared" si="12"/>
        <v>0</v>
      </c>
      <c r="AC76" s="117">
        <f t="shared" si="13"/>
        <v>0</v>
      </c>
      <c r="AD76" s="3"/>
      <c r="AE76" s="133"/>
      <c r="AG76" s="89" t="str">
        <f t="shared" si="14"/>
        <v>2013 Q3</v>
      </c>
      <c r="AH76" s="90">
        <f>'User Entries'!K225</f>
        <v>0</v>
      </c>
      <c r="AI76" s="129">
        <f t="shared" si="18"/>
        <v>0</v>
      </c>
      <c r="AJ76" s="116">
        <f t="shared" si="15"/>
        <v>0</v>
      </c>
      <c r="AK76" s="117">
        <f t="shared" si="16"/>
        <v>0</v>
      </c>
      <c r="AL76" s="3"/>
      <c r="AM76" s="174">
        <f t="shared" si="19"/>
        <v>58</v>
      </c>
    </row>
    <row r="77" spans="1:39">
      <c r="A77" s="89" t="str">
        <f>Tri_Incurred_AttrorTot!A71</f>
        <v>2013 Q4</v>
      </c>
      <c r="B77" s="208">
        <f>IF(AP_LA-$AM77=0,"",INDEX(Tri_Paid_LL!$B71:$CC71,1,AP_LA-$AM77))/unit</f>
        <v>0</v>
      </c>
      <c r="C77" s="208">
        <f>INDEX(Tri_Paid_LL!$B71:$CC71,1,Tot_Acc_Per-$AM77)/unit</f>
        <v>0</v>
      </c>
      <c r="D77" s="116">
        <f t="shared" si="0"/>
        <v>0</v>
      </c>
      <c r="E77" s="117">
        <f t="shared" si="20"/>
        <v>0</v>
      </c>
      <c r="G77" s="89" t="str">
        <f t="shared" si="2"/>
        <v>2013 Q4</v>
      </c>
      <c r="H77" s="208">
        <f>IF(AP_LA-$AM77=0,"",INDEX(Tri_Outstanding_LL!$B71:$CC71,1,AP_LA-$AM77))/unit</f>
        <v>0</v>
      </c>
      <c r="I77" s="208">
        <f>INDEX(Tri_Outstanding_LL!$B71:$CC71,1,Tot_Acc_Per-$AM77)/unit</f>
        <v>0</v>
      </c>
      <c r="J77" s="116">
        <f t="shared" si="3"/>
        <v>0</v>
      </c>
      <c r="K77" s="117">
        <f t="shared" si="21"/>
        <v>0</v>
      </c>
      <c r="M77" s="89" t="str">
        <f t="shared" si="5"/>
        <v>2013 Q4</v>
      </c>
      <c r="N77" s="208">
        <f>IF(AP_LA-$AM77=0,"",INDEX(Tri_Incurred_LL!$B71:$CC71,1,AP_LA-$AM77))/unit</f>
        <v>0</v>
      </c>
      <c r="O77" s="208">
        <f>INDEX(Tri_Incurred_LL!$B71:$CC71,1,Tot_Acc_Per-$AM77)/unit</f>
        <v>0</v>
      </c>
      <c r="P77" s="116">
        <f t="shared" si="6"/>
        <v>0</v>
      </c>
      <c r="Q77" s="117">
        <f t="shared" si="22"/>
        <v>0</v>
      </c>
      <c r="S77" s="89" t="str">
        <f t="shared" si="8"/>
        <v>2013 Q4</v>
      </c>
      <c r="T77" s="208">
        <f>IF(AP_LA-$AM77=0,"",INDEX(Tri_Incurred_CCounts_LL!$B71:$CC71,1,AP_LA-$AM77))</f>
        <v>0</v>
      </c>
      <c r="U77" s="208">
        <f>INDEX(Tri_Incurred_CCounts_LL!$B71:$CC71,1,Tot_Acc_Per-$AM77)</f>
        <v>0</v>
      </c>
      <c r="V77" s="116">
        <f t="shared" si="17"/>
        <v>0</v>
      </c>
      <c r="W77" s="117">
        <f t="shared" si="23"/>
        <v>0</v>
      </c>
      <c r="Y77" s="89" t="str">
        <f t="shared" si="10"/>
        <v>2013 Q4</v>
      </c>
      <c r="Z77" s="90">
        <f>'User Entries'!J226/unit</f>
        <v>0</v>
      </c>
      <c r="AA77" s="3">
        <f t="shared" si="11"/>
        <v>0</v>
      </c>
      <c r="AB77" s="116">
        <f t="shared" si="12"/>
        <v>0</v>
      </c>
      <c r="AC77" s="117">
        <f t="shared" si="13"/>
        <v>0</v>
      </c>
      <c r="AD77" s="3"/>
      <c r="AE77" s="133"/>
      <c r="AG77" s="89" t="str">
        <f t="shared" si="14"/>
        <v>2013 Q4</v>
      </c>
      <c r="AH77" s="90">
        <f>'User Entries'!K226</f>
        <v>0</v>
      </c>
      <c r="AI77" s="129">
        <f t="shared" si="18"/>
        <v>0</v>
      </c>
      <c r="AJ77" s="116">
        <f t="shared" si="15"/>
        <v>0</v>
      </c>
      <c r="AK77" s="117">
        <f t="shared" si="16"/>
        <v>0</v>
      </c>
      <c r="AL77" s="3"/>
      <c r="AM77" s="174">
        <f t="shared" si="19"/>
        <v>59</v>
      </c>
    </row>
    <row r="78" spans="1:39">
      <c r="A78" s="89" t="str">
        <f>Tri_Incurred_AttrorTot!A72</f>
        <v>2014 Q1</v>
      </c>
      <c r="B78" s="208">
        <f>IF(AP_LA-$AM78=0,"",INDEX(Tri_Paid_LL!$B72:$CC72,1,AP_LA-$AM78))/unit</f>
        <v>0</v>
      </c>
      <c r="C78" s="208">
        <f>INDEX(Tri_Paid_LL!$B72:$CC72,1,Tot_Acc_Per-$AM78)/unit</f>
        <v>0</v>
      </c>
      <c r="D78" s="116">
        <f t="shared" si="0"/>
        <v>0</v>
      </c>
      <c r="E78" s="117">
        <f t="shared" si="20"/>
        <v>0</v>
      </c>
      <c r="G78" s="89" t="str">
        <f t="shared" si="2"/>
        <v>2014 Q1</v>
      </c>
      <c r="H78" s="208">
        <f>IF(AP_LA-$AM78=0,"",INDEX(Tri_Outstanding_LL!$B72:$CC72,1,AP_LA-$AM78))/unit</f>
        <v>0</v>
      </c>
      <c r="I78" s="208">
        <f>INDEX(Tri_Outstanding_LL!$B72:$CC72,1,Tot_Acc_Per-$AM78)/unit</f>
        <v>0</v>
      </c>
      <c r="J78" s="116">
        <f t="shared" si="3"/>
        <v>0</v>
      </c>
      <c r="K78" s="117">
        <f t="shared" si="21"/>
        <v>0</v>
      </c>
      <c r="M78" s="89" t="str">
        <f t="shared" si="5"/>
        <v>2014 Q1</v>
      </c>
      <c r="N78" s="208">
        <f>IF(AP_LA-$AM78=0,"",INDEX(Tri_Incurred_LL!$B72:$CC72,1,AP_LA-$AM78))/unit</f>
        <v>0</v>
      </c>
      <c r="O78" s="208">
        <f>INDEX(Tri_Incurred_LL!$B72:$CC72,1,Tot_Acc_Per-$AM78)/unit</f>
        <v>0</v>
      </c>
      <c r="P78" s="116">
        <f t="shared" si="6"/>
        <v>0</v>
      </c>
      <c r="Q78" s="117">
        <f t="shared" si="22"/>
        <v>0</v>
      </c>
      <c r="S78" s="89" t="str">
        <f t="shared" si="8"/>
        <v>2014 Q1</v>
      </c>
      <c r="T78" s="208">
        <f>IF(AP_LA-$AM78=0,"",INDEX(Tri_Incurred_CCounts_LL!$B72:$CC72,1,AP_LA-$AM78))</f>
        <v>0</v>
      </c>
      <c r="U78" s="208">
        <f>INDEX(Tri_Incurred_CCounts_LL!$B72:$CC72,1,Tot_Acc_Per-$AM78)</f>
        <v>0</v>
      </c>
      <c r="V78" s="116">
        <f t="shared" si="17"/>
        <v>0</v>
      </c>
      <c r="W78" s="117">
        <f t="shared" si="23"/>
        <v>0</v>
      </c>
      <c r="Y78" s="89" t="str">
        <f t="shared" si="10"/>
        <v>2014 Q1</v>
      </c>
      <c r="Z78" s="90">
        <f>'User Entries'!J227/unit</f>
        <v>0</v>
      </c>
      <c r="AA78" s="3">
        <f t="shared" si="11"/>
        <v>0</v>
      </c>
      <c r="AB78" s="116">
        <f t="shared" si="12"/>
        <v>0</v>
      </c>
      <c r="AC78" s="117">
        <f t="shared" si="13"/>
        <v>0</v>
      </c>
      <c r="AD78" s="3"/>
      <c r="AE78" s="133"/>
      <c r="AG78" s="89" t="str">
        <f t="shared" si="14"/>
        <v>2014 Q1</v>
      </c>
      <c r="AH78" s="90">
        <f>'User Entries'!K227</f>
        <v>0</v>
      </c>
      <c r="AI78" s="129">
        <f t="shared" si="18"/>
        <v>0</v>
      </c>
      <c r="AJ78" s="116">
        <f t="shared" si="15"/>
        <v>0</v>
      </c>
      <c r="AK78" s="117">
        <f t="shared" si="16"/>
        <v>0</v>
      </c>
      <c r="AL78" s="3"/>
      <c r="AM78" s="174">
        <f t="shared" si="19"/>
        <v>60</v>
      </c>
    </row>
    <row r="79" spans="1:39">
      <c r="A79" s="89" t="str">
        <f>Tri_Incurred_AttrorTot!A73</f>
        <v>2014 Q2</v>
      </c>
      <c r="B79" s="208" t="e">
        <f>IF(AP_LA-$AM79=0,"",INDEX(Tri_Paid_LL!$B73:$CC73,1,AP_LA-$AM79))/unit</f>
        <v>#VALUE!</v>
      </c>
      <c r="C79" s="208">
        <f>INDEX(Tri_Paid_LL!$B73:$CC73,1,Tot_Acc_Per-$AM79)/unit</f>
        <v>0</v>
      </c>
      <c r="D79" s="116" t="e">
        <f t="shared" si="0"/>
        <v>#VALUE!</v>
      </c>
      <c r="E79" s="117">
        <f t="shared" si="20"/>
        <v>0</v>
      </c>
      <c r="G79" s="89" t="str">
        <f t="shared" si="2"/>
        <v>2014 Q2</v>
      </c>
      <c r="H79" s="208" t="e">
        <f>IF(AP_LA-$AM79=0,"",INDEX(Tri_Outstanding_LL!$B73:$CC73,1,AP_LA-$AM79))/unit</f>
        <v>#VALUE!</v>
      </c>
      <c r="I79" s="208">
        <f>INDEX(Tri_Outstanding_LL!$B73:$CC73,1,Tot_Acc_Per-$AM79)/unit</f>
        <v>0</v>
      </c>
      <c r="J79" s="116" t="e">
        <f t="shared" si="3"/>
        <v>#VALUE!</v>
      </c>
      <c r="K79" s="117">
        <f t="shared" si="21"/>
        <v>0</v>
      </c>
      <c r="M79" s="89" t="str">
        <f t="shared" si="5"/>
        <v>2014 Q2</v>
      </c>
      <c r="N79" s="208" t="e">
        <f>IF(AP_LA-$AM79=0,"",INDEX(Tri_Incurred_LL!$B73:$CC73,1,AP_LA-$AM79))/unit</f>
        <v>#VALUE!</v>
      </c>
      <c r="O79" s="208">
        <f>INDEX(Tri_Incurred_LL!$B73:$CC73,1,Tot_Acc_Per-$AM79)/unit</f>
        <v>0</v>
      </c>
      <c r="P79" s="116" t="e">
        <f t="shared" si="6"/>
        <v>#VALUE!</v>
      </c>
      <c r="Q79" s="117">
        <f t="shared" si="22"/>
        <v>0</v>
      </c>
      <c r="S79" s="89" t="str">
        <f t="shared" si="8"/>
        <v>2014 Q2</v>
      </c>
      <c r="T79" s="208" t="str">
        <f>IF(AP_LA-$AM79=0,"",INDEX(Tri_Incurred_CCounts_LL!$B73:$CC73,1,AP_LA-$AM79))</f>
        <v/>
      </c>
      <c r="U79" s="208">
        <f>INDEX(Tri_Incurred_CCounts_LL!$B73:$CC73,1,Tot_Acc_Per-$AM79)</f>
        <v>0</v>
      </c>
      <c r="V79" s="116" t="e">
        <f t="shared" si="17"/>
        <v>#VALUE!</v>
      </c>
      <c r="W79" s="117">
        <f t="shared" si="23"/>
        <v>0</v>
      </c>
      <c r="Y79" s="89" t="str">
        <f t="shared" si="10"/>
        <v>2014 Q2</v>
      </c>
      <c r="Z79" s="90">
        <f>'User Entries'!J228/unit</f>
        <v>0</v>
      </c>
      <c r="AA79" s="3">
        <f t="shared" si="11"/>
        <v>0</v>
      </c>
      <c r="AB79" s="116">
        <f t="shared" si="12"/>
        <v>0</v>
      </c>
      <c r="AC79" s="117">
        <f t="shared" si="13"/>
        <v>0</v>
      </c>
      <c r="AD79" s="3"/>
      <c r="AE79" s="133"/>
      <c r="AG79" s="89" t="str">
        <f t="shared" si="14"/>
        <v>2014 Q2</v>
      </c>
      <c r="AH79" s="90">
        <f>'User Entries'!K228</f>
        <v>0</v>
      </c>
      <c r="AI79" s="129">
        <f t="shared" si="18"/>
        <v>0</v>
      </c>
      <c r="AJ79" s="116">
        <f t="shared" si="15"/>
        <v>0</v>
      </c>
      <c r="AK79" s="117">
        <f t="shared" si="16"/>
        <v>0</v>
      </c>
      <c r="AL79" s="3"/>
      <c r="AM79" s="174">
        <f t="shared" si="19"/>
        <v>61</v>
      </c>
    </row>
    <row r="80" spans="1:39">
      <c r="A80" s="89" t="e">
        <f>Tri_Incurred_AttrorTot!A74</f>
        <v>#N/A</v>
      </c>
      <c r="B80" s="208" t="e">
        <f>IF(AP_LA-$AM80=0,"",INDEX(Tri_Paid_LL!$B74:$CC74,1,AP_LA-$AM80))/unit</f>
        <v>#VALUE!</v>
      </c>
      <c r="C80" s="208">
        <f>INDEX(Tri_Paid_LL!$B74:$CC74,1,Tot_Acc_Per-$AM80)/unit</f>
        <v>0</v>
      </c>
      <c r="D80" s="116" t="e">
        <f t="shared" si="0"/>
        <v>#VALUE!</v>
      </c>
      <c r="E80" s="117">
        <f t="shared" si="20"/>
        <v>0</v>
      </c>
      <c r="G80" s="89" t="e">
        <f t="shared" si="2"/>
        <v>#N/A</v>
      </c>
      <c r="H80" s="208" t="e">
        <f>IF(AP_LA-$AM80=0,"",INDEX(Tri_Outstanding_LL!$B74:$CC74,1,AP_LA-$AM80))/unit</f>
        <v>#VALUE!</v>
      </c>
      <c r="I80" s="208">
        <f>INDEX(Tri_Outstanding_LL!$B74:$CC74,1,Tot_Acc_Per-$AM80)/unit</f>
        <v>0</v>
      </c>
      <c r="J80" s="116" t="e">
        <f t="shared" si="3"/>
        <v>#VALUE!</v>
      </c>
      <c r="K80" s="117">
        <f t="shared" si="21"/>
        <v>0</v>
      </c>
      <c r="M80" s="89" t="e">
        <f t="shared" si="5"/>
        <v>#N/A</v>
      </c>
      <c r="N80" s="208" t="e">
        <f>IF(AP_LA-$AM80=0,"",INDEX(Tri_Incurred_LL!$B74:$CC74,1,AP_LA-$AM80))/unit</f>
        <v>#VALUE!</v>
      </c>
      <c r="O80" s="208">
        <f>INDEX(Tri_Incurred_LL!$B74:$CC74,1,Tot_Acc_Per-$AM80)/unit</f>
        <v>0</v>
      </c>
      <c r="P80" s="116" t="e">
        <f t="shared" si="6"/>
        <v>#VALUE!</v>
      </c>
      <c r="Q80" s="117">
        <f t="shared" si="22"/>
        <v>0</v>
      </c>
      <c r="S80" s="89" t="e">
        <f t="shared" si="8"/>
        <v>#N/A</v>
      </c>
      <c r="T80" s="208" t="e">
        <f>IF(AP_LA-$AM80=0,"",INDEX(Tri_Incurred_CCounts_LL!$B74:$CC74,1,AP_LA-$AM80))</f>
        <v>#VALUE!</v>
      </c>
      <c r="U80" s="208">
        <f>INDEX(Tri_Incurred_CCounts_LL!$B74:$CC74,1,Tot_Acc_Per-$AM80)</f>
        <v>0</v>
      </c>
      <c r="V80" s="116" t="e">
        <f t="shared" si="17"/>
        <v>#VALUE!</v>
      </c>
      <c r="W80" s="117">
        <f t="shared" si="23"/>
        <v>0</v>
      </c>
      <c r="Y80" s="89" t="e">
        <f t="shared" si="10"/>
        <v>#N/A</v>
      </c>
      <c r="Z80" s="90">
        <f>'User Entries'!J229/unit</f>
        <v>0</v>
      </c>
      <c r="AA80" s="3">
        <f t="shared" si="11"/>
        <v>0</v>
      </c>
      <c r="AB80" s="116">
        <f t="shared" si="12"/>
        <v>0</v>
      </c>
      <c r="AC80" s="117">
        <f t="shared" si="13"/>
        <v>0</v>
      </c>
      <c r="AD80" s="3"/>
      <c r="AE80" s="133"/>
      <c r="AG80" s="89" t="e">
        <f t="shared" si="14"/>
        <v>#N/A</v>
      </c>
      <c r="AH80" s="90">
        <f>'User Entries'!K229</f>
        <v>0</v>
      </c>
      <c r="AI80" s="129">
        <f t="shared" si="18"/>
        <v>0</v>
      </c>
      <c r="AJ80" s="116">
        <f t="shared" si="15"/>
        <v>0</v>
      </c>
      <c r="AK80" s="117">
        <f t="shared" si="16"/>
        <v>0</v>
      </c>
      <c r="AL80" s="3"/>
      <c r="AM80" s="174">
        <f t="shared" si="19"/>
        <v>62</v>
      </c>
    </row>
    <row r="81" spans="1:39">
      <c r="A81" s="89" t="e">
        <f>Tri_Incurred_AttrorTot!A75</f>
        <v>#N/A</v>
      </c>
      <c r="B81" s="208" t="e">
        <f>IF(AP_LA-$AM81=0,"",INDEX(Tri_Paid_LL!$B75:$CC75,1,AP_LA-$AM81))/unit</f>
        <v>#VALUE!</v>
      </c>
      <c r="C81" s="208" t="e">
        <f>INDEX(Tri_Paid_LL!$B75:$CC75,1,Tot_Acc_Per-$AM81)/unit</f>
        <v>#VALUE!</v>
      </c>
      <c r="D81" s="116" t="e">
        <f t="shared" si="0"/>
        <v>#VALUE!</v>
      </c>
      <c r="E81" s="117">
        <f t="shared" si="20"/>
        <v>0</v>
      </c>
      <c r="G81" s="89" t="e">
        <f t="shared" si="2"/>
        <v>#N/A</v>
      </c>
      <c r="H81" s="208" t="e">
        <f>IF(AP_LA-$AM81=0,"",INDEX(Tri_Outstanding_LL!$B75:$CC75,1,AP_LA-$AM81))/unit</f>
        <v>#VALUE!</v>
      </c>
      <c r="I81" s="208" t="e">
        <f>INDEX(Tri_Outstanding_LL!$B75:$CC75,1,Tot_Acc_Per-$AM81)/unit</f>
        <v>#VALUE!</v>
      </c>
      <c r="J81" s="116" t="e">
        <f t="shared" si="3"/>
        <v>#VALUE!</v>
      </c>
      <c r="K81" s="117">
        <f t="shared" si="21"/>
        <v>0</v>
      </c>
      <c r="M81" s="89" t="e">
        <f t="shared" si="5"/>
        <v>#N/A</v>
      </c>
      <c r="N81" s="208" t="e">
        <f>IF(AP_LA-$AM81=0,"",INDEX(Tri_Incurred_LL!$B75:$CC75,1,AP_LA-$AM81))/unit</f>
        <v>#VALUE!</v>
      </c>
      <c r="O81" s="208" t="e">
        <f>INDEX(Tri_Incurred_LL!$B75:$CC75,1,Tot_Acc_Per-$AM81)/unit</f>
        <v>#VALUE!</v>
      </c>
      <c r="P81" s="116" t="e">
        <f t="shared" si="6"/>
        <v>#VALUE!</v>
      </c>
      <c r="Q81" s="117">
        <f t="shared" si="22"/>
        <v>0</v>
      </c>
      <c r="S81" s="89" t="e">
        <f t="shared" si="8"/>
        <v>#N/A</v>
      </c>
      <c r="T81" s="208" t="e">
        <f>IF(AP_LA-$AM81=0,"",INDEX(Tri_Incurred_CCounts_LL!$B75:$CC75,1,AP_LA-$AM81))</f>
        <v>#VALUE!</v>
      </c>
      <c r="U81" s="208" t="e">
        <f>INDEX(Tri_Incurred_CCounts_LL!$B75:$CC75,1,Tot_Acc_Per-$AM81)</f>
        <v>#VALUE!</v>
      </c>
      <c r="V81" s="116" t="e">
        <f t="shared" si="17"/>
        <v>#VALUE!</v>
      </c>
      <c r="W81" s="117">
        <f t="shared" si="23"/>
        <v>0</v>
      </c>
      <c r="Y81" s="89" t="e">
        <f t="shared" si="10"/>
        <v>#N/A</v>
      </c>
      <c r="Z81" s="90">
        <f>'User Entries'!J230/unit</f>
        <v>0</v>
      </c>
      <c r="AA81" s="3" t="e">
        <f t="shared" si="11"/>
        <v>#VALUE!</v>
      </c>
      <c r="AB81" s="116" t="e">
        <f t="shared" si="12"/>
        <v>#VALUE!</v>
      </c>
      <c r="AC81" s="117" t="e">
        <f t="shared" si="13"/>
        <v>#VALUE!</v>
      </c>
      <c r="AD81" s="3"/>
      <c r="AE81" s="133"/>
      <c r="AG81" s="89" t="e">
        <f t="shared" si="14"/>
        <v>#N/A</v>
      </c>
      <c r="AH81" s="90">
        <f>'User Entries'!K230</f>
        <v>0</v>
      </c>
      <c r="AI81" s="129" t="e">
        <f t="shared" si="18"/>
        <v>#VALUE!</v>
      </c>
      <c r="AJ81" s="116" t="e">
        <f t="shared" si="15"/>
        <v>#VALUE!</v>
      </c>
      <c r="AK81" s="117" t="e">
        <f t="shared" si="16"/>
        <v>#VALUE!</v>
      </c>
      <c r="AL81" s="3"/>
      <c r="AM81" s="174">
        <f t="shared" si="19"/>
        <v>63</v>
      </c>
    </row>
    <row r="82" spans="1:39">
      <c r="A82" s="89" t="e">
        <f>Tri_Incurred_AttrorTot!A76</f>
        <v>#N/A</v>
      </c>
      <c r="B82" s="208" t="e">
        <f>IF(AP_LA-$AM82=0,"",INDEX(Tri_Paid_LL!$B76:$CC76,1,AP_LA-$AM82))/unit</f>
        <v>#VALUE!</v>
      </c>
      <c r="C82" s="208" t="e">
        <f>INDEX(Tri_Paid_LL!$B76:$CC76,1,Tot_Acc_Per-$AM82)/unit</f>
        <v>#VALUE!</v>
      </c>
      <c r="D82" s="116" t="e">
        <f t="shared" ref="D82:D97" si="24">C82-B82</f>
        <v>#VALUE!</v>
      </c>
      <c r="E82" s="117">
        <f t="shared" ref="E82:E97" si="25">IFERROR(D82/C82,0)</f>
        <v>0</v>
      </c>
      <c r="G82" s="89" t="e">
        <f t="shared" ref="G82:G97" si="26">A82</f>
        <v>#N/A</v>
      </c>
      <c r="H82" s="208" t="e">
        <f>IF(AP_LA-$AM82=0,"",INDEX(Tri_Outstanding_LL!$B76:$CC76,1,AP_LA-$AM82))/unit</f>
        <v>#VALUE!</v>
      </c>
      <c r="I82" s="208" t="e">
        <f>INDEX(Tri_Outstanding_LL!$B76:$CC76,1,Tot_Acc_Per-$AM82)/unit</f>
        <v>#VALUE!</v>
      </c>
      <c r="J82" s="116" t="e">
        <f t="shared" ref="J82:J97" si="27">I82-H82</f>
        <v>#VALUE!</v>
      </c>
      <c r="K82" s="117">
        <f t="shared" ref="K82:K97" si="28">IFERROR(J82/I82,0)</f>
        <v>0</v>
      </c>
      <c r="M82" s="89" t="e">
        <f t="shared" ref="M82:M97" si="29">G82</f>
        <v>#N/A</v>
      </c>
      <c r="N82" s="208" t="e">
        <f>IF(AP_LA-$AM82=0,"",INDEX(Tri_Incurred_LL!$B76:$CC76,1,AP_LA-$AM82))/unit</f>
        <v>#VALUE!</v>
      </c>
      <c r="O82" s="208" t="e">
        <f>INDEX(Tri_Incurred_LL!$B76:$CC76,1,Tot_Acc_Per-$AM82)/unit</f>
        <v>#VALUE!</v>
      </c>
      <c r="P82" s="116" t="e">
        <f t="shared" ref="P82:P97" si="30">O82-N82</f>
        <v>#VALUE!</v>
      </c>
      <c r="Q82" s="117">
        <f t="shared" ref="Q82:Q97" si="31">IFERROR(P82/O82,0)</f>
        <v>0</v>
      </c>
      <c r="S82" s="89" t="e">
        <f t="shared" ref="S82:S97" si="32">M82</f>
        <v>#N/A</v>
      </c>
      <c r="T82" s="208" t="e">
        <f>IF(AP_LA-$AM82=0,"",INDEX(Tri_Incurred_CCounts_LL!$B76:$CC76,1,AP_LA-$AM82))</f>
        <v>#VALUE!</v>
      </c>
      <c r="U82" s="208" t="e">
        <f>INDEX(Tri_Incurred_CCounts_LL!$B76:$CC76,1,Tot_Acc_Per-$AM82)</f>
        <v>#VALUE!</v>
      </c>
      <c r="V82" s="116" t="e">
        <f t="shared" si="17"/>
        <v>#VALUE!</v>
      </c>
      <c r="W82" s="117">
        <f t="shared" ref="W82:W97" si="33">IFERROR(V82/U82,0)</f>
        <v>0</v>
      </c>
      <c r="Y82" s="89" t="e">
        <f t="shared" ref="Y82:Y97" si="34">S82</f>
        <v>#N/A</v>
      </c>
      <c r="Z82" s="90">
        <f>'User Entries'!J231/unit</f>
        <v>0</v>
      </c>
      <c r="AA82" s="3" t="e">
        <f t="shared" ref="AA82:AA97" si="35">O82</f>
        <v>#VALUE!</v>
      </c>
      <c r="AB82" s="116" t="e">
        <f t="shared" ref="AB82:AB97" si="36">AA82-Z82</f>
        <v>#VALUE!</v>
      </c>
      <c r="AC82" s="117" t="e">
        <f t="shared" ref="AC82:AC97" si="37">IF(AA82=0,0,AB82/AA82)</f>
        <v>#VALUE!</v>
      </c>
      <c r="AD82" s="3"/>
      <c r="AE82" s="133"/>
      <c r="AG82" s="89" t="e">
        <f t="shared" ref="AG82:AG97" si="38">Y82</f>
        <v>#N/A</v>
      </c>
      <c r="AH82" s="90">
        <f>'User Entries'!K231</f>
        <v>0</v>
      </c>
      <c r="AI82" s="129" t="e">
        <f t="shared" si="18"/>
        <v>#VALUE!</v>
      </c>
      <c r="AJ82" s="116" t="e">
        <f t="shared" ref="AJ82:AJ97" si="39">AI82-AH82</f>
        <v>#VALUE!</v>
      </c>
      <c r="AK82" s="117" t="e">
        <f t="shared" ref="AK82:AK97" si="40">IF(AI82=0,0,AJ82/AI82)</f>
        <v>#VALUE!</v>
      </c>
      <c r="AL82" s="3"/>
      <c r="AM82" s="174">
        <f t="shared" si="19"/>
        <v>64</v>
      </c>
    </row>
    <row r="83" spans="1:39">
      <c r="A83" s="89" t="e">
        <f>Tri_Incurred_AttrorTot!A77</f>
        <v>#N/A</v>
      </c>
      <c r="B83" s="208" t="e">
        <f>IF(AP_LA-$AM83=0,"",INDEX(Tri_Paid_LL!$B77:$CC77,1,AP_LA-$AM83))/unit</f>
        <v>#VALUE!</v>
      </c>
      <c r="C83" s="208" t="e">
        <f>INDEX(Tri_Paid_LL!$B77:$CC77,1,Tot_Acc_Per-$AM83)/unit</f>
        <v>#VALUE!</v>
      </c>
      <c r="D83" s="116" t="e">
        <f t="shared" si="24"/>
        <v>#VALUE!</v>
      </c>
      <c r="E83" s="117">
        <f t="shared" si="25"/>
        <v>0</v>
      </c>
      <c r="G83" s="89" t="e">
        <f t="shared" si="26"/>
        <v>#N/A</v>
      </c>
      <c r="H83" s="208" t="e">
        <f>IF(AP_LA-$AM83=0,"",INDEX(Tri_Outstanding_LL!$B77:$CC77,1,AP_LA-$AM83))/unit</f>
        <v>#VALUE!</v>
      </c>
      <c r="I83" s="208" t="e">
        <f>INDEX(Tri_Outstanding_LL!$B77:$CC77,1,Tot_Acc_Per-$AM83)/unit</f>
        <v>#VALUE!</v>
      </c>
      <c r="J83" s="116" t="e">
        <f t="shared" si="27"/>
        <v>#VALUE!</v>
      </c>
      <c r="K83" s="117">
        <f t="shared" si="28"/>
        <v>0</v>
      </c>
      <c r="M83" s="89" t="e">
        <f t="shared" si="29"/>
        <v>#N/A</v>
      </c>
      <c r="N83" s="208" t="e">
        <f>IF(AP_LA-$AM83=0,"",INDEX(Tri_Incurred_LL!$B77:$CC77,1,AP_LA-$AM83))/unit</f>
        <v>#VALUE!</v>
      </c>
      <c r="O83" s="208" t="e">
        <f>INDEX(Tri_Incurred_LL!$B77:$CC77,1,Tot_Acc_Per-$AM83)/unit</f>
        <v>#VALUE!</v>
      </c>
      <c r="P83" s="116" t="e">
        <f t="shared" si="30"/>
        <v>#VALUE!</v>
      </c>
      <c r="Q83" s="117">
        <f t="shared" si="31"/>
        <v>0</v>
      </c>
      <c r="S83" s="89" t="e">
        <f t="shared" si="32"/>
        <v>#N/A</v>
      </c>
      <c r="T83" s="208" t="e">
        <f>IF(AP_LA-$AM83=0,"",INDEX(Tri_Incurred_CCounts_LL!$B77:$CC77,1,AP_LA-$AM83))</f>
        <v>#VALUE!</v>
      </c>
      <c r="U83" s="208" t="e">
        <f>INDEX(Tri_Incurred_CCounts_LL!$B77:$CC77,1,Tot_Acc_Per-$AM83)</f>
        <v>#VALUE!</v>
      </c>
      <c r="V83" s="116" t="e">
        <f t="shared" ref="V83:V97" si="41">U83-T83</f>
        <v>#VALUE!</v>
      </c>
      <c r="W83" s="117">
        <f t="shared" si="33"/>
        <v>0</v>
      </c>
      <c r="Y83" s="89" t="e">
        <f t="shared" si="34"/>
        <v>#N/A</v>
      </c>
      <c r="Z83" s="90">
        <f>'User Entries'!J232/unit</f>
        <v>0</v>
      </c>
      <c r="AA83" s="3" t="e">
        <f t="shared" si="35"/>
        <v>#VALUE!</v>
      </c>
      <c r="AB83" s="116" t="e">
        <f t="shared" si="36"/>
        <v>#VALUE!</v>
      </c>
      <c r="AC83" s="117" t="e">
        <f t="shared" si="37"/>
        <v>#VALUE!</v>
      </c>
      <c r="AD83" s="3"/>
      <c r="AE83" s="133"/>
      <c r="AG83" s="89" t="e">
        <f t="shared" si="38"/>
        <v>#N/A</v>
      </c>
      <c r="AH83" s="90">
        <f>'User Entries'!K232</f>
        <v>0</v>
      </c>
      <c r="AI83" s="129" t="e">
        <f t="shared" ref="AI83:AI97" si="42">U83</f>
        <v>#VALUE!</v>
      </c>
      <c r="AJ83" s="116" t="e">
        <f t="shared" si="39"/>
        <v>#VALUE!</v>
      </c>
      <c r="AK83" s="117" t="e">
        <f t="shared" si="40"/>
        <v>#VALUE!</v>
      </c>
      <c r="AL83" s="3"/>
      <c r="AM83" s="174">
        <f t="shared" ref="AM83:AM97" si="43">AM82+1</f>
        <v>65</v>
      </c>
    </row>
    <row r="84" spans="1:39">
      <c r="A84" s="89" t="e">
        <f>Tri_Incurred_AttrorTot!A78</f>
        <v>#N/A</v>
      </c>
      <c r="B84" s="208" t="e">
        <f>IF(AP_LA-$AM84=0,"",INDEX(Tri_Paid_LL!$B78:$CC78,1,AP_LA-$AM84))/unit</f>
        <v>#VALUE!</v>
      </c>
      <c r="C84" s="208" t="e">
        <f>INDEX(Tri_Paid_LL!$B78:$CC78,1,Tot_Acc_Per-$AM84)/unit</f>
        <v>#VALUE!</v>
      </c>
      <c r="D84" s="116" t="e">
        <f t="shared" si="24"/>
        <v>#VALUE!</v>
      </c>
      <c r="E84" s="117">
        <f t="shared" si="25"/>
        <v>0</v>
      </c>
      <c r="G84" s="89" t="e">
        <f t="shared" si="26"/>
        <v>#N/A</v>
      </c>
      <c r="H84" s="208" t="e">
        <f>IF(AP_LA-$AM84=0,"",INDEX(Tri_Outstanding_LL!$B78:$CC78,1,AP_LA-$AM84))/unit</f>
        <v>#VALUE!</v>
      </c>
      <c r="I84" s="208" t="e">
        <f>INDEX(Tri_Outstanding_LL!$B78:$CC78,1,Tot_Acc_Per-$AM84)/unit</f>
        <v>#VALUE!</v>
      </c>
      <c r="J84" s="116" t="e">
        <f t="shared" si="27"/>
        <v>#VALUE!</v>
      </c>
      <c r="K84" s="117">
        <f t="shared" si="28"/>
        <v>0</v>
      </c>
      <c r="M84" s="89" t="e">
        <f t="shared" si="29"/>
        <v>#N/A</v>
      </c>
      <c r="N84" s="208" t="e">
        <f>IF(AP_LA-$AM84=0,"",INDEX(Tri_Incurred_LL!$B78:$CC78,1,AP_LA-$AM84))/unit</f>
        <v>#VALUE!</v>
      </c>
      <c r="O84" s="208" t="e">
        <f>INDEX(Tri_Incurred_LL!$B78:$CC78,1,Tot_Acc_Per-$AM84)/unit</f>
        <v>#VALUE!</v>
      </c>
      <c r="P84" s="116" t="e">
        <f t="shared" si="30"/>
        <v>#VALUE!</v>
      </c>
      <c r="Q84" s="117">
        <f t="shared" si="31"/>
        <v>0</v>
      </c>
      <c r="S84" s="89" t="e">
        <f t="shared" si="32"/>
        <v>#N/A</v>
      </c>
      <c r="T84" s="208" t="e">
        <f>IF(AP_LA-$AM84=0,"",INDEX(Tri_Incurred_CCounts_LL!$B78:$CC78,1,AP_LA-$AM84))</f>
        <v>#VALUE!</v>
      </c>
      <c r="U84" s="208" t="e">
        <f>INDEX(Tri_Incurred_CCounts_LL!$B78:$CC78,1,Tot_Acc_Per-$AM84)</f>
        <v>#VALUE!</v>
      </c>
      <c r="V84" s="116" t="e">
        <f t="shared" si="41"/>
        <v>#VALUE!</v>
      </c>
      <c r="W84" s="117">
        <f t="shared" si="33"/>
        <v>0</v>
      </c>
      <c r="Y84" s="89" t="e">
        <f t="shared" si="34"/>
        <v>#N/A</v>
      </c>
      <c r="Z84" s="90">
        <f>'User Entries'!J233/unit</f>
        <v>0</v>
      </c>
      <c r="AA84" s="3" t="e">
        <f t="shared" si="35"/>
        <v>#VALUE!</v>
      </c>
      <c r="AB84" s="116" t="e">
        <f t="shared" si="36"/>
        <v>#VALUE!</v>
      </c>
      <c r="AC84" s="117" t="e">
        <f t="shared" si="37"/>
        <v>#VALUE!</v>
      </c>
      <c r="AD84" s="3"/>
      <c r="AE84" s="133"/>
      <c r="AG84" s="89" t="e">
        <f t="shared" si="38"/>
        <v>#N/A</v>
      </c>
      <c r="AH84" s="90">
        <f>'User Entries'!K233</f>
        <v>0</v>
      </c>
      <c r="AI84" s="129" t="e">
        <f t="shared" si="42"/>
        <v>#VALUE!</v>
      </c>
      <c r="AJ84" s="116" t="e">
        <f t="shared" si="39"/>
        <v>#VALUE!</v>
      </c>
      <c r="AK84" s="117" t="e">
        <f t="shared" si="40"/>
        <v>#VALUE!</v>
      </c>
      <c r="AL84" s="3"/>
      <c r="AM84" s="174">
        <f t="shared" si="43"/>
        <v>66</v>
      </c>
    </row>
    <row r="85" spans="1:39">
      <c r="A85" s="89" t="e">
        <f>Tri_Incurred_AttrorTot!A79</f>
        <v>#N/A</v>
      </c>
      <c r="B85" s="208" t="e">
        <f>IF(AP_LA-$AM85=0,"",INDEX(Tri_Paid_LL!$B79:$CC79,1,AP_LA-$AM85))/unit</f>
        <v>#VALUE!</v>
      </c>
      <c r="C85" s="208" t="e">
        <f>INDEX(Tri_Paid_LL!$B79:$CC79,1,Tot_Acc_Per-$AM85)/unit</f>
        <v>#VALUE!</v>
      </c>
      <c r="D85" s="116" t="e">
        <f t="shared" si="24"/>
        <v>#VALUE!</v>
      </c>
      <c r="E85" s="117">
        <f t="shared" si="25"/>
        <v>0</v>
      </c>
      <c r="G85" s="89" t="e">
        <f t="shared" si="26"/>
        <v>#N/A</v>
      </c>
      <c r="H85" s="208" t="e">
        <f>IF(AP_LA-$AM85=0,"",INDEX(Tri_Outstanding_LL!$B79:$CC79,1,AP_LA-$AM85))/unit</f>
        <v>#VALUE!</v>
      </c>
      <c r="I85" s="208" t="e">
        <f>INDEX(Tri_Outstanding_LL!$B79:$CC79,1,Tot_Acc_Per-$AM85)/unit</f>
        <v>#VALUE!</v>
      </c>
      <c r="J85" s="116" t="e">
        <f t="shared" si="27"/>
        <v>#VALUE!</v>
      </c>
      <c r="K85" s="117">
        <f t="shared" si="28"/>
        <v>0</v>
      </c>
      <c r="M85" s="89" t="e">
        <f t="shared" si="29"/>
        <v>#N/A</v>
      </c>
      <c r="N85" s="208" t="e">
        <f>IF(AP_LA-$AM85=0,"",INDEX(Tri_Incurred_LL!$B79:$CC79,1,AP_LA-$AM85))/unit</f>
        <v>#VALUE!</v>
      </c>
      <c r="O85" s="208" t="e">
        <f>INDEX(Tri_Incurred_LL!$B79:$CC79,1,Tot_Acc_Per-$AM85)/unit</f>
        <v>#VALUE!</v>
      </c>
      <c r="P85" s="116" t="e">
        <f t="shared" si="30"/>
        <v>#VALUE!</v>
      </c>
      <c r="Q85" s="117">
        <f t="shared" si="31"/>
        <v>0</v>
      </c>
      <c r="S85" s="89" t="e">
        <f t="shared" si="32"/>
        <v>#N/A</v>
      </c>
      <c r="T85" s="208" t="e">
        <f>IF(AP_LA-$AM85=0,"",INDEX(Tri_Incurred_CCounts_LL!$B79:$CC79,1,AP_LA-$AM85))</f>
        <v>#VALUE!</v>
      </c>
      <c r="U85" s="208" t="e">
        <f>INDEX(Tri_Incurred_CCounts_LL!$B79:$CC79,1,Tot_Acc_Per-$AM85)</f>
        <v>#VALUE!</v>
      </c>
      <c r="V85" s="116" t="e">
        <f t="shared" si="41"/>
        <v>#VALUE!</v>
      </c>
      <c r="W85" s="117">
        <f t="shared" si="33"/>
        <v>0</v>
      </c>
      <c r="Y85" s="89" t="e">
        <f t="shared" si="34"/>
        <v>#N/A</v>
      </c>
      <c r="Z85" s="90">
        <f>'User Entries'!J234/unit</f>
        <v>0</v>
      </c>
      <c r="AA85" s="3" t="e">
        <f t="shared" si="35"/>
        <v>#VALUE!</v>
      </c>
      <c r="AB85" s="116" t="e">
        <f t="shared" si="36"/>
        <v>#VALUE!</v>
      </c>
      <c r="AC85" s="117" t="e">
        <f t="shared" si="37"/>
        <v>#VALUE!</v>
      </c>
      <c r="AD85" s="3"/>
      <c r="AE85" s="133"/>
      <c r="AG85" s="89" t="e">
        <f t="shared" si="38"/>
        <v>#N/A</v>
      </c>
      <c r="AH85" s="90">
        <f>'User Entries'!K234</f>
        <v>0</v>
      </c>
      <c r="AI85" s="129" t="e">
        <f t="shared" si="42"/>
        <v>#VALUE!</v>
      </c>
      <c r="AJ85" s="116" t="e">
        <f t="shared" si="39"/>
        <v>#VALUE!</v>
      </c>
      <c r="AK85" s="117" t="e">
        <f t="shared" si="40"/>
        <v>#VALUE!</v>
      </c>
      <c r="AL85" s="3"/>
      <c r="AM85" s="174">
        <f t="shared" si="43"/>
        <v>67</v>
      </c>
    </row>
    <row r="86" spans="1:39">
      <c r="A86" s="89" t="e">
        <f>Tri_Incurred_AttrorTot!A80</f>
        <v>#N/A</v>
      </c>
      <c r="B86" s="208" t="e">
        <f>IF(AP_LA-$AM86=0,"",INDEX(Tri_Paid_LL!$B80:$CC80,1,AP_LA-$AM86))/unit</f>
        <v>#VALUE!</v>
      </c>
      <c r="C86" s="208" t="e">
        <f>INDEX(Tri_Paid_LL!$B80:$CC80,1,Tot_Acc_Per-$AM86)/unit</f>
        <v>#VALUE!</v>
      </c>
      <c r="D86" s="116" t="e">
        <f t="shared" si="24"/>
        <v>#VALUE!</v>
      </c>
      <c r="E86" s="117">
        <f t="shared" si="25"/>
        <v>0</v>
      </c>
      <c r="G86" s="89" t="e">
        <f t="shared" si="26"/>
        <v>#N/A</v>
      </c>
      <c r="H86" s="208" t="e">
        <f>IF(AP_LA-$AM86=0,"",INDEX(Tri_Outstanding_LL!$B80:$CC80,1,AP_LA-$AM86))/unit</f>
        <v>#VALUE!</v>
      </c>
      <c r="I86" s="208" t="e">
        <f>INDEX(Tri_Outstanding_LL!$B80:$CC80,1,Tot_Acc_Per-$AM86)/unit</f>
        <v>#VALUE!</v>
      </c>
      <c r="J86" s="116" t="e">
        <f t="shared" si="27"/>
        <v>#VALUE!</v>
      </c>
      <c r="K86" s="117">
        <f t="shared" si="28"/>
        <v>0</v>
      </c>
      <c r="M86" s="89" t="e">
        <f t="shared" si="29"/>
        <v>#N/A</v>
      </c>
      <c r="N86" s="208" t="e">
        <f>IF(AP_LA-$AM86=0,"",INDEX(Tri_Incurred_LL!$B80:$CC80,1,AP_LA-$AM86))/unit</f>
        <v>#VALUE!</v>
      </c>
      <c r="O86" s="208" t="e">
        <f>INDEX(Tri_Incurred_LL!$B80:$CC80,1,Tot_Acc_Per-$AM86)/unit</f>
        <v>#VALUE!</v>
      </c>
      <c r="P86" s="116" t="e">
        <f t="shared" si="30"/>
        <v>#VALUE!</v>
      </c>
      <c r="Q86" s="117">
        <f t="shared" si="31"/>
        <v>0</v>
      </c>
      <c r="S86" s="89" t="e">
        <f t="shared" si="32"/>
        <v>#N/A</v>
      </c>
      <c r="T86" s="208" t="e">
        <f>IF(AP_LA-$AM86=0,"",INDEX(Tri_Incurred_CCounts_LL!$B80:$CC80,1,AP_LA-$AM86))</f>
        <v>#VALUE!</v>
      </c>
      <c r="U86" s="208" t="e">
        <f>INDEX(Tri_Incurred_CCounts_LL!$B80:$CC80,1,Tot_Acc_Per-$AM86)</f>
        <v>#VALUE!</v>
      </c>
      <c r="V86" s="116" t="e">
        <f t="shared" si="41"/>
        <v>#VALUE!</v>
      </c>
      <c r="W86" s="117">
        <f t="shared" si="33"/>
        <v>0</v>
      </c>
      <c r="Y86" s="89" t="e">
        <f t="shared" si="34"/>
        <v>#N/A</v>
      </c>
      <c r="Z86" s="90">
        <f>'User Entries'!J235/unit</f>
        <v>0</v>
      </c>
      <c r="AA86" s="3" t="e">
        <f t="shared" si="35"/>
        <v>#VALUE!</v>
      </c>
      <c r="AB86" s="116" t="e">
        <f t="shared" si="36"/>
        <v>#VALUE!</v>
      </c>
      <c r="AC86" s="117" t="e">
        <f t="shared" si="37"/>
        <v>#VALUE!</v>
      </c>
      <c r="AD86" s="3"/>
      <c r="AE86" s="133"/>
      <c r="AG86" s="89" t="e">
        <f t="shared" si="38"/>
        <v>#N/A</v>
      </c>
      <c r="AH86" s="90">
        <f>'User Entries'!K235</f>
        <v>0</v>
      </c>
      <c r="AI86" s="129" t="e">
        <f t="shared" si="42"/>
        <v>#VALUE!</v>
      </c>
      <c r="AJ86" s="116" t="e">
        <f t="shared" si="39"/>
        <v>#VALUE!</v>
      </c>
      <c r="AK86" s="117" t="e">
        <f t="shared" si="40"/>
        <v>#VALUE!</v>
      </c>
      <c r="AL86" s="3"/>
      <c r="AM86" s="174">
        <f t="shared" si="43"/>
        <v>68</v>
      </c>
    </row>
    <row r="87" spans="1:39">
      <c r="A87" s="89" t="e">
        <f>Tri_Incurred_AttrorTot!A81</f>
        <v>#N/A</v>
      </c>
      <c r="B87" s="208" t="e">
        <f>IF(AP_LA-$AM87=0,"",INDEX(Tri_Paid_LL!$B81:$CC81,1,AP_LA-$AM87))/unit</f>
        <v>#VALUE!</v>
      </c>
      <c r="C87" s="208" t="e">
        <f>INDEX(Tri_Paid_LL!$B81:$CC81,1,Tot_Acc_Per-$AM87)/unit</f>
        <v>#VALUE!</v>
      </c>
      <c r="D87" s="116" t="e">
        <f t="shared" si="24"/>
        <v>#VALUE!</v>
      </c>
      <c r="E87" s="117">
        <f t="shared" si="25"/>
        <v>0</v>
      </c>
      <c r="G87" s="89" t="e">
        <f t="shared" si="26"/>
        <v>#N/A</v>
      </c>
      <c r="H87" s="208" t="e">
        <f>IF(AP_LA-$AM87=0,"",INDEX(Tri_Outstanding_LL!$B81:$CC81,1,AP_LA-$AM87))/unit</f>
        <v>#VALUE!</v>
      </c>
      <c r="I87" s="208" t="e">
        <f>INDEX(Tri_Outstanding_LL!$B81:$CC81,1,Tot_Acc_Per-$AM87)/unit</f>
        <v>#VALUE!</v>
      </c>
      <c r="J87" s="116" t="e">
        <f t="shared" si="27"/>
        <v>#VALUE!</v>
      </c>
      <c r="K87" s="117">
        <f t="shared" si="28"/>
        <v>0</v>
      </c>
      <c r="M87" s="89" t="e">
        <f t="shared" si="29"/>
        <v>#N/A</v>
      </c>
      <c r="N87" s="208" t="e">
        <f>IF(AP_LA-$AM87=0,"",INDEX(Tri_Incurred_LL!$B81:$CC81,1,AP_LA-$AM87))/unit</f>
        <v>#VALUE!</v>
      </c>
      <c r="O87" s="208" t="e">
        <f>INDEX(Tri_Incurred_LL!$B81:$CC81,1,Tot_Acc_Per-$AM87)/unit</f>
        <v>#VALUE!</v>
      </c>
      <c r="P87" s="116" t="e">
        <f t="shared" si="30"/>
        <v>#VALUE!</v>
      </c>
      <c r="Q87" s="117">
        <f t="shared" si="31"/>
        <v>0</v>
      </c>
      <c r="S87" s="89" t="e">
        <f t="shared" si="32"/>
        <v>#N/A</v>
      </c>
      <c r="T87" s="208" t="e">
        <f>IF(AP_LA-$AM87=0,"",INDEX(Tri_Incurred_CCounts_LL!$B81:$CC81,1,AP_LA-$AM87))</f>
        <v>#VALUE!</v>
      </c>
      <c r="U87" s="208" t="e">
        <f>INDEX(Tri_Incurred_CCounts_LL!$B81:$CC81,1,Tot_Acc_Per-$AM87)</f>
        <v>#VALUE!</v>
      </c>
      <c r="V87" s="116" t="e">
        <f t="shared" si="41"/>
        <v>#VALUE!</v>
      </c>
      <c r="W87" s="117">
        <f t="shared" si="33"/>
        <v>0</v>
      </c>
      <c r="Y87" s="89" t="e">
        <f t="shared" si="34"/>
        <v>#N/A</v>
      </c>
      <c r="Z87" s="90">
        <f>'User Entries'!J236/unit</f>
        <v>0</v>
      </c>
      <c r="AA87" s="3" t="e">
        <f t="shared" si="35"/>
        <v>#VALUE!</v>
      </c>
      <c r="AB87" s="116" t="e">
        <f t="shared" si="36"/>
        <v>#VALUE!</v>
      </c>
      <c r="AC87" s="117" t="e">
        <f t="shared" si="37"/>
        <v>#VALUE!</v>
      </c>
      <c r="AD87" s="3"/>
      <c r="AE87" s="133"/>
      <c r="AG87" s="89" t="e">
        <f t="shared" si="38"/>
        <v>#N/A</v>
      </c>
      <c r="AH87" s="90">
        <f>'User Entries'!K236</f>
        <v>0</v>
      </c>
      <c r="AI87" s="129" t="e">
        <f t="shared" si="42"/>
        <v>#VALUE!</v>
      </c>
      <c r="AJ87" s="116" t="e">
        <f t="shared" si="39"/>
        <v>#VALUE!</v>
      </c>
      <c r="AK87" s="117" t="e">
        <f t="shared" si="40"/>
        <v>#VALUE!</v>
      </c>
      <c r="AL87" s="3"/>
      <c r="AM87" s="174">
        <f t="shared" si="43"/>
        <v>69</v>
      </c>
    </row>
    <row r="88" spans="1:39">
      <c r="A88" s="89" t="e">
        <f>Tri_Incurred_AttrorTot!A82</f>
        <v>#N/A</v>
      </c>
      <c r="B88" s="208" t="e">
        <f>IF(AP_LA-$AM88=0,"",INDEX(Tri_Paid_LL!$B82:$CC82,1,AP_LA-$AM88))/unit</f>
        <v>#VALUE!</v>
      </c>
      <c r="C88" s="208" t="e">
        <f>INDEX(Tri_Paid_LL!$B82:$CC82,1,Tot_Acc_Per-$AM88)/unit</f>
        <v>#VALUE!</v>
      </c>
      <c r="D88" s="116" t="e">
        <f t="shared" si="24"/>
        <v>#VALUE!</v>
      </c>
      <c r="E88" s="117">
        <f t="shared" si="25"/>
        <v>0</v>
      </c>
      <c r="G88" s="89" t="e">
        <f t="shared" si="26"/>
        <v>#N/A</v>
      </c>
      <c r="H88" s="208" t="e">
        <f>IF(AP_LA-$AM88=0,"",INDEX(Tri_Outstanding_LL!$B82:$CC82,1,AP_LA-$AM88))/unit</f>
        <v>#VALUE!</v>
      </c>
      <c r="I88" s="208" t="e">
        <f>INDEX(Tri_Outstanding_LL!$B82:$CC82,1,Tot_Acc_Per-$AM88)/unit</f>
        <v>#VALUE!</v>
      </c>
      <c r="J88" s="116" t="e">
        <f t="shared" si="27"/>
        <v>#VALUE!</v>
      </c>
      <c r="K88" s="117">
        <f t="shared" si="28"/>
        <v>0</v>
      </c>
      <c r="M88" s="89" t="e">
        <f t="shared" si="29"/>
        <v>#N/A</v>
      </c>
      <c r="N88" s="208" t="e">
        <f>IF(AP_LA-$AM88=0,"",INDEX(Tri_Incurred_LL!$B82:$CC82,1,AP_LA-$AM88))/unit</f>
        <v>#VALUE!</v>
      </c>
      <c r="O88" s="208" t="e">
        <f>INDEX(Tri_Incurred_LL!$B82:$CC82,1,Tot_Acc_Per-$AM88)/unit</f>
        <v>#VALUE!</v>
      </c>
      <c r="P88" s="116" t="e">
        <f t="shared" si="30"/>
        <v>#VALUE!</v>
      </c>
      <c r="Q88" s="117">
        <f t="shared" si="31"/>
        <v>0</v>
      </c>
      <c r="S88" s="89" t="e">
        <f t="shared" si="32"/>
        <v>#N/A</v>
      </c>
      <c r="T88" s="208" t="e">
        <f>IF(AP_LA-$AM88=0,"",INDEX(Tri_Incurred_CCounts_LL!$B82:$CC82,1,AP_LA-$AM88))</f>
        <v>#VALUE!</v>
      </c>
      <c r="U88" s="208" t="e">
        <f>INDEX(Tri_Incurred_CCounts_LL!$B82:$CC82,1,Tot_Acc_Per-$AM88)</f>
        <v>#VALUE!</v>
      </c>
      <c r="V88" s="116" t="e">
        <f t="shared" si="41"/>
        <v>#VALUE!</v>
      </c>
      <c r="W88" s="117">
        <f t="shared" si="33"/>
        <v>0</v>
      </c>
      <c r="Y88" s="89" t="e">
        <f t="shared" si="34"/>
        <v>#N/A</v>
      </c>
      <c r="Z88" s="90">
        <f>'User Entries'!J237/unit</f>
        <v>0</v>
      </c>
      <c r="AA88" s="3" t="e">
        <f t="shared" si="35"/>
        <v>#VALUE!</v>
      </c>
      <c r="AB88" s="116" t="e">
        <f t="shared" si="36"/>
        <v>#VALUE!</v>
      </c>
      <c r="AC88" s="117" t="e">
        <f t="shared" si="37"/>
        <v>#VALUE!</v>
      </c>
      <c r="AD88" s="3"/>
      <c r="AE88" s="133"/>
      <c r="AG88" s="89" t="e">
        <f t="shared" si="38"/>
        <v>#N/A</v>
      </c>
      <c r="AH88" s="90">
        <f>'User Entries'!K237</f>
        <v>0</v>
      </c>
      <c r="AI88" s="129" t="e">
        <f t="shared" si="42"/>
        <v>#VALUE!</v>
      </c>
      <c r="AJ88" s="116" t="e">
        <f t="shared" si="39"/>
        <v>#VALUE!</v>
      </c>
      <c r="AK88" s="117" t="e">
        <f t="shared" si="40"/>
        <v>#VALUE!</v>
      </c>
      <c r="AL88" s="3"/>
      <c r="AM88" s="174">
        <f t="shared" si="43"/>
        <v>70</v>
      </c>
    </row>
    <row r="89" spans="1:39">
      <c r="A89" s="89" t="e">
        <f>Tri_Incurred_AttrorTot!A83</f>
        <v>#N/A</v>
      </c>
      <c r="B89" s="208" t="e">
        <f>IF(AP_LA-$AM89=0,"",INDEX(Tri_Paid_LL!$B83:$CC83,1,AP_LA-$AM89))/unit</f>
        <v>#VALUE!</v>
      </c>
      <c r="C89" s="208" t="e">
        <f>INDEX(Tri_Paid_LL!$B83:$CC83,1,Tot_Acc_Per-$AM89)/unit</f>
        <v>#VALUE!</v>
      </c>
      <c r="D89" s="116" t="e">
        <f t="shared" si="24"/>
        <v>#VALUE!</v>
      </c>
      <c r="E89" s="117">
        <f t="shared" si="25"/>
        <v>0</v>
      </c>
      <c r="G89" s="89" t="e">
        <f t="shared" si="26"/>
        <v>#N/A</v>
      </c>
      <c r="H89" s="208" t="e">
        <f>IF(AP_LA-$AM89=0,"",INDEX(Tri_Outstanding_LL!$B83:$CC83,1,AP_LA-$AM89))/unit</f>
        <v>#VALUE!</v>
      </c>
      <c r="I89" s="208" t="e">
        <f>INDEX(Tri_Outstanding_LL!$B83:$CC83,1,Tot_Acc_Per-$AM89)/unit</f>
        <v>#VALUE!</v>
      </c>
      <c r="J89" s="116" t="e">
        <f t="shared" si="27"/>
        <v>#VALUE!</v>
      </c>
      <c r="K89" s="117">
        <f t="shared" si="28"/>
        <v>0</v>
      </c>
      <c r="M89" s="89" t="e">
        <f t="shared" si="29"/>
        <v>#N/A</v>
      </c>
      <c r="N89" s="208" t="e">
        <f>IF(AP_LA-$AM89=0,"",INDEX(Tri_Incurred_LL!$B83:$CC83,1,AP_LA-$AM89))/unit</f>
        <v>#VALUE!</v>
      </c>
      <c r="O89" s="208" t="e">
        <f>INDEX(Tri_Incurred_LL!$B83:$CC83,1,Tot_Acc_Per-$AM89)/unit</f>
        <v>#VALUE!</v>
      </c>
      <c r="P89" s="116" t="e">
        <f t="shared" si="30"/>
        <v>#VALUE!</v>
      </c>
      <c r="Q89" s="117">
        <f t="shared" si="31"/>
        <v>0</v>
      </c>
      <c r="S89" s="89" t="e">
        <f t="shared" si="32"/>
        <v>#N/A</v>
      </c>
      <c r="T89" s="208" t="e">
        <f>IF(AP_LA-$AM89=0,"",INDEX(Tri_Incurred_CCounts_LL!$B83:$CC83,1,AP_LA-$AM89))</f>
        <v>#VALUE!</v>
      </c>
      <c r="U89" s="208" t="e">
        <f>INDEX(Tri_Incurred_CCounts_LL!$B83:$CC83,1,Tot_Acc_Per-$AM89)</f>
        <v>#VALUE!</v>
      </c>
      <c r="V89" s="116" t="e">
        <f t="shared" si="41"/>
        <v>#VALUE!</v>
      </c>
      <c r="W89" s="117">
        <f t="shared" si="33"/>
        <v>0</v>
      </c>
      <c r="Y89" s="89" t="e">
        <f t="shared" si="34"/>
        <v>#N/A</v>
      </c>
      <c r="Z89" s="90">
        <f>'User Entries'!J238/unit</f>
        <v>0</v>
      </c>
      <c r="AA89" s="3" t="e">
        <f t="shared" si="35"/>
        <v>#VALUE!</v>
      </c>
      <c r="AB89" s="116" t="e">
        <f t="shared" si="36"/>
        <v>#VALUE!</v>
      </c>
      <c r="AC89" s="117" t="e">
        <f t="shared" si="37"/>
        <v>#VALUE!</v>
      </c>
      <c r="AD89" s="3"/>
      <c r="AE89" s="133"/>
      <c r="AG89" s="89" t="e">
        <f t="shared" si="38"/>
        <v>#N/A</v>
      </c>
      <c r="AH89" s="90">
        <f>'User Entries'!K238</f>
        <v>0</v>
      </c>
      <c r="AI89" s="129" t="e">
        <f t="shared" si="42"/>
        <v>#VALUE!</v>
      </c>
      <c r="AJ89" s="116" t="e">
        <f t="shared" si="39"/>
        <v>#VALUE!</v>
      </c>
      <c r="AK89" s="117" t="e">
        <f t="shared" si="40"/>
        <v>#VALUE!</v>
      </c>
      <c r="AL89" s="3"/>
      <c r="AM89" s="174">
        <f t="shared" si="43"/>
        <v>71</v>
      </c>
    </row>
    <row r="90" spans="1:39">
      <c r="A90" s="89" t="e">
        <f>Tri_Incurred_AttrorTot!A84</f>
        <v>#N/A</v>
      </c>
      <c r="B90" s="208" t="e">
        <f>IF(AP_LA-$AM90=0,"",INDEX(Tri_Paid_LL!$B84:$CC84,1,AP_LA-$AM90))/unit</f>
        <v>#VALUE!</v>
      </c>
      <c r="C90" s="208" t="e">
        <f>INDEX(Tri_Paid_LL!$B84:$CC84,1,Tot_Acc_Per-$AM90)/unit</f>
        <v>#VALUE!</v>
      </c>
      <c r="D90" s="116" t="e">
        <f t="shared" si="24"/>
        <v>#VALUE!</v>
      </c>
      <c r="E90" s="117">
        <f t="shared" si="25"/>
        <v>0</v>
      </c>
      <c r="G90" s="89" t="e">
        <f t="shared" si="26"/>
        <v>#N/A</v>
      </c>
      <c r="H90" s="208" t="e">
        <f>IF(AP_LA-$AM90=0,"",INDEX(Tri_Outstanding_LL!$B84:$CC84,1,AP_LA-$AM90))/unit</f>
        <v>#VALUE!</v>
      </c>
      <c r="I90" s="208" t="e">
        <f>INDEX(Tri_Outstanding_LL!$B84:$CC84,1,Tot_Acc_Per-$AM90)/unit</f>
        <v>#VALUE!</v>
      </c>
      <c r="J90" s="116" t="e">
        <f t="shared" si="27"/>
        <v>#VALUE!</v>
      </c>
      <c r="K90" s="117">
        <f t="shared" si="28"/>
        <v>0</v>
      </c>
      <c r="M90" s="89" t="e">
        <f t="shared" si="29"/>
        <v>#N/A</v>
      </c>
      <c r="N90" s="208" t="e">
        <f>IF(AP_LA-$AM90=0,"",INDEX(Tri_Incurred_LL!$B84:$CC84,1,AP_LA-$AM90))/unit</f>
        <v>#VALUE!</v>
      </c>
      <c r="O90" s="208" t="e">
        <f>INDEX(Tri_Incurred_LL!$B84:$CC84,1,Tot_Acc_Per-$AM90)/unit</f>
        <v>#VALUE!</v>
      </c>
      <c r="P90" s="116" t="e">
        <f t="shared" si="30"/>
        <v>#VALUE!</v>
      </c>
      <c r="Q90" s="117">
        <f t="shared" si="31"/>
        <v>0</v>
      </c>
      <c r="S90" s="89" t="e">
        <f t="shared" si="32"/>
        <v>#N/A</v>
      </c>
      <c r="T90" s="208" t="e">
        <f>IF(AP_LA-$AM90=0,"",INDEX(Tri_Incurred_CCounts_LL!$B84:$CC84,1,AP_LA-$AM90))</f>
        <v>#VALUE!</v>
      </c>
      <c r="U90" s="208" t="e">
        <f>INDEX(Tri_Incurred_CCounts_LL!$B84:$CC84,1,Tot_Acc_Per-$AM90)</f>
        <v>#VALUE!</v>
      </c>
      <c r="V90" s="116" t="e">
        <f t="shared" si="41"/>
        <v>#VALUE!</v>
      </c>
      <c r="W90" s="117">
        <f t="shared" si="33"/>
        <v>0</v>
      </c>
      <c r="Y90" s="89" t="e">
        <f t="shared" si="34"/>
        <v>#N/A</v>
      </c>
      <c r="Z90" s="90">
        <f>'User Entries'!J239/unit</f>
        <v>0</v>
      </c>
      <c r="AA90" s="3" t="e">
        <f t="shared" si="35"/>
        <v>#VALUE!</v>
      </c>
      <c r="AB90" s="116" t="e">
        <f t="shared" si="36"/>
        <v>#VALUE!</v>
      </c>
      <c r="AC90" s="117" t="e">
        <f t="shared" si="37"/>
        <v>#VALUE!</v>
      </c>
      <c r="AD90" s="3"/>
      <c r="AE90" s="133"/>
      <c r="AG90" s="89" t="e">
        <f t="shared" si="38"/>
        <v>#N/A</v>
      </c>
      <c r="AH90" s="90">
        <f>'User Entries'!K239</f>
        <v>0</v>
      </c>
      <c r="AI90" s="129" t="e">
        <f t="shared" si="42"/>
        <v>#VALUE!</v>
      </c>
      <c r="AJ90" s="116" t="e">
        <f t="shared" si="39"/>
        <v>#VALUE!</v>
      </c>
      <c r="AK90" s="117" t="e">
        <f t="shared" si="40"/>
        <v>#VALUE!</v>
      </c>
      <c r="AL90" s="3"/>
      <c r="AM90" s="174">
        <f t="shared" si="43"/>
        <v>72</v>
      </c>
    </row>
    <row r="91" spans="1:39">
      <c r="A91" s="89" t="e">
        <f>Tri_Incurred_AttrorTot!A85</f>
        <v>#N/A</v>
      </c>
      <c r="B91" s="208" t="e">
        <f>IF(AP_LA-$AM91=0,"",INDEX(Tri_Paid_LL!$B85:$CC85,1,AP_LA-$AM91))/unit</f>
        <v>#VALUE!</v>
      </c>
      <c r="C91" s="208" t="e">
        <f>INDEX(Tri_Paid_LL!$B85:$CC85,1,Tot_Acc_Per-$AM91)/unit</f>
        <v>#VALUE!</v>
      </c>
      <c r="D91" s="116" t="e">
        <f t="shared" si="24"/>
        <v>#VALUE!</v>
      </c>
      <c r="E91" s="117">
        <f t="shared" si="25"/>
        <v>0</v>
      </c>
      <c r="G91" s="89" t="e">
        <f t="shared" si="26"/>
        <v>#N/A</v>
      </c>
      <c r="H91" s="208" t="e">
        <f>IF(AP_LA-$AM91=0,"",INDEX(Tri_Outstanding_LL!$B85:$CC85,1,AP_LA-$AM91))/unit</f>
        <v>#VALUE!</v>
      </c>
      <c r="I91" s="208" t="e">
        <f>INDEX(Tri_Outstanding_LL!$B85:$CC85,1,Tot_Acc_Per-$AM91)/unit</f>
        <v>#VALUE!</v>
      </c>
      <c r="J91" s="116" t="e">
        <f t="shared" si="27"/>
        <v>#VALUE!</v>
      </c>
      <c r="K91" s="117">
        <f t="shared" si="28"/>
        <v>0</v>
      </c>
      <c r="M91" s="89" t="e">
        <f t="shared" si="29"/>
        <v>#N/A</v>
      </c>
      <c r="N91" s="208" t="e">
        <f>IF(AP_LA-$AM91=0,"",INDEX(Tri_Incurred_LL!$B85:$CC85,1,AP_LA-$AM91))/unit</f>
        <v>#VALUE!</v>
      </c>
      <c r="O91" s="208" t="e">
        <f>INDEX(Tri_Incurred_LL!$B85:$CC85,1,Tot_Acc_Per-$AM91)/unit</f>
        <v>#VALUE!</v>
      </c>
      <c r="P91" s="116" t="e">
        <f t="shared" si="30"/>
        <v>#VALUE!</v>
      </c>
      <c r="Q91" s="117">
        <f t="shared" si="31"/>
        <v>0</v>
      </c>
      <c r="S91" s="89" t="e">
        <f t="shared" si="32"/>
        <v>#N/A</v>
      </c>
      <c r="T91" s="208" t="e">
        <f>IF(AP_LA-$AM91=0,"",INDEX(Tri_Incurred_CCounts_LL!$B85:$CC85,1,AP_LA-$AM91))</f>
        <v>#VALUE!</v>
      </c>
      <c r="U91" s="208" t="e">
        <f>INDEX(Tri_Incurred_CCounts_LL!$B85:$CC85,1,Tot_Acc_Per-$AM91)</f>
        <v>#VALUE!</v>
      </c>
      <c r="V91" s="116" t="e">
        <f t="shared" si="41"/>
        <v>#VALUE!</v>
      </c>
      <c r="W91" s="117">
        <f t="shared" si="33"/>
        <v>0</v>
      </c>
      <c r="Y91" s="89" t="e">
        <f t="shared" si="34"/>
        <v>#N/A</v>
      </c>
      <c r="Z91" s="90">
        <f>'User Entries'!J240/unit</f>
        <v>0</v>
      </c>
      <c r="AA91" s="3" t="e">
        <f t="shared" si="35"/>
        <v>#VALUE!</v>
      </c>
      <c r="AB91" s="116" t="e">
        <f t="shared" si="36"/>
        <v>#VALUE!</v>
      </c>
      <c r="AC91" s="117" t="e">
        <f t="shared" si="37"/>
        <v>#VALUE!</v>
      </c>
      <c r="AD91" s="3"/>
      <c r="AE91" s="133"/>
      <c r="AG91" s="89" t="e">
        <f t="shared" si="38"/>
        <v>#N/A</v>
      </c>
      <c r="AH91" s="90">
        <f>'User Entries'!K240</f>
        <v>0</v>
      </c>
      <c r="AI91" s="129" t="e">
        <f t="shared" si="42"/>
        <v>#VALUE!</v>
      </c>
      <c r="AJ91" s="116" t="e">
        <f t="shared" si="39"/>
        <v>#VALUE!</v>
      </c>
      <c r="AK91" s="117" t="e">
        <f t="shared" si="40"/>
        <v>#VALUE!</v>
      </c>
      <c r="AL91" s="3"/>
      <c r="AM91" s="174">
        <f t="shared" si="43"/>
        <v>73</v>
      </c>
    </row>
    <row r="92" spans="1:39">
      <c r="A92" s="89" t="e">
        <f>Tri_Incurred_AttrorTot!A86</f>
        <v>#N/A</v>
      </c>
      <c r="B92" s="208" t="e">
        <f>IF(AP_LA-$AM92=0,"",INDEX(Tri_Paid_LL!$B86:$CC86,1,AP_LA-$AM92))/unit</f>
        <v>#VALUE!</v>
      </c>
      <c r="C92" s="208" t="e">
        <f>INDEX(Tri_Paid_LL!$B86:$CC86,1,Tot_Acc_Per-$AM92)/unit</f>
        <v>#VALUE!</v>
      </c>
      <c r="D92" s="116" t="e">
        <f t="shared" si="24"/>
        <v>#VALUE!</v>
      </c>
      <c r="E92" s="117">
        <f t="shared" si="25"/>
        <v>0</v>
      </c>
      <c r="G92" s="89" t="e">
        <f t="shared" si="26"/>
        <v>#N/A</v>
      </c>
      <c r="H92" s="208" t="e">
        <f>IF(AP_LA-$AM92=0,"",INDEX(Tri_Outstanding_LL!$B86:$CC86,1,AP_LA-$AM92))/unit</f>
        <v>#VALUE!</v>
      </c>
      <c r="I92" s="208" t="e">
        <f>INDEX(Tri_Outstanding_LL!$B86:$CC86,1,Tot_Acc_Per-$AM92)/unit</f>
        <v>#VALUE!</v>
      </c>
      <c r="J92" s="116" t="e">
        <f t="shared" si="27"/>
        <v>#VALUE!</v>
      </c>
      <c r="K92" s="117">
        <f t="shared" si="28"/>
        <v>0</v>
      </c>
      <c r="M92" s="89" t="e">
        <f t="shared" si="29"/>
        <v>#N/A</v>
      </c>
      <c r="N92" s="208" t="e">
        <f>IF(AP_LA-$AM92=0,"",INDEX(Tri_Incurred_LL!$B86:$CC86,1,AP_LA-$AM92))/unit</f>
        <v>#VALUE!</v>
      </c>
      <c r="O92" s="208" t="e">
        <f>INDEX(Tri_Incurred_LL!$B86:$CC86,1,Tot_Acc_Per-$AM92)/unit</f>
        <v>#VALUE!</v>
      </c>
      <c r="P92" s="116" t="e">
        <f t="shared" si="30"/>
        <v>#VALUE!</v>
      </c>
      <c r="Q92" s="117">
        <f t="shared" si="31"/>
        <v>0</v>
      </c>
      <c r="S92" s="89" t="e">
        <f t="shared" si="32"/>
        <v>#N/A</v>
      </c>
      <c r="T92" s="208" t="e">
        <f>IF(AP_LA-$AM92=0,"",INDEX(Tri_Incurred_CCounts_LL!$B86:$CC86,1,AP_LA-$AM92))</f>
        <v>#VALUE!</v>
      </c>
      <c r="U92" s="208" t="e">
        <f>INDEX(Tri_Incurred_CCounts_LL!$B86:$CC86,1,Tot_Acc_Per-$AM92)</f>
        <v>#VALUE!</v>
      </c>
      <c r="V92" s="116" t="e">
        <f t="shared" si="41"/>
        <v>#VALUE!</v>
      </c>
      <c r="W92" s="117">
        <f t="shared" si="33"/>
        <v>0</v>
      </c>
      <c r="Y92" s="89" t="e">
        <f t="shared" si="34"/>
        <v>#N/A</v>
      </c>
      <c r="Z92" s="90">
        <f>'User Entries'!J241/unit</f>
        <v>0</v>
      </c>
      <c r="AA92" s="3" t="e">
        <f t="shared" si="35"/>
        <v>#VALUE!</v>
      </c>
      <c r="AB92" s="116" t="e">
        <f t="shared" si="36"/>
        <v>#VALUE!</v>
      </c>
      <c r="AC92" s="117" t="e">
        <f t="shared" si="37"/>
        <v>#VALUE!</v>
      </c>
      <c r="AD92" s="3"/>
      <c r="AE92" s="133"/>
      <c r="AG92" s="89" t="e">
        <f t="shared" si="38"/>
        <v>#N/A</v>
      </c>
      <c r="AH92" s="90">
        <f>'User Entries'!K241</f>
        <v>0</v>
      </c>
      <c r="AI92" s="129" t="e">
        <f t="shared" si="42"/>
        <v>#VALUE!</v>
      </c>
      <c r="AJ92" s="116" t="e">
        <f t="shared" si="39"/>
        <v>#VALUE!</v>
      </c>
      <c r="AK92" s="117" t="e">
        <f t="shared" si="40"/>
        <v>#VALUE!</v>
      </c>
      <c r="AL92" s="3"/>
      <c r="AM92" s="174">
        <f t="shared" si="43"/>
        <v>74</v>
      </c>
    </row>
    <row r="93" spans="1:39">
      <c r="A93" s="89" t="e">
        <f>Tri_Incurred_AttrorTot!A87</f>
        <v>#N/A</v>
      </c>
      <c r="B93" s="208" t="e">
        <f>IF(AP_LA-$AM93=0,"",INDEX(Tri_Paid_LL!$B87:$CC87,1,AP_LA-$AM93))/unit</f>
        <v>#VALUE!</v>
      </c>
      <c r="C93" s="208" t="e">
        <f>INDEX(Tri_Paid_LL!$B87:$CC87,1,Tot_Acc_Per-$AM93)/unit</f>
        <v>#VALUE!</v>
      </c>
      <c r="D93" s="116" t="e">
        <f t="shared" si="24"/>
        <v>#VALUE!</v>
      </c>
      <c r="E93" s="117">
        <f t="shared" si="25"/>
        <v>0</v>
      </c>
      <c r="G93" s="89" t="e">
        <f t="shared" si="26"/>
        <v>#N/A</v>
      </c>
      <c r="H93" s="208" t="e">
        <f>IF(AP_LA-$AM93=0,"",INDEX(Tri_Outstanding_LL!$B87:$CC87,1,AP_LA-$AM93))/unit</f>
        <v>#VALUE!</v>
      </c>
      <c r="I93" s="208" t="e">
        <f>INDEX(Tri_Outstanding_LL!$B87:$CC87,1,Tot_Acc_Per-$AM93)/unit</f>
        <v>#VALUE!</v>
      </c>
      <c r="J93" s="116" t="e">
        <f t="shared" si="27"/>
        <v>#VALUE!</v>
      </c>
      <c r="K93" s="117">
        <f t="shared" si="28"/>
        <v>0</v>
      </c>
      <c r="M93" s="89" t="e">
        <f t="shared" si="29"/>
        <v>#N/A</v>
      </c>
      <c r="N93" s="208" t="e">
        <f>IF(AP_LA-$AM93=0,"",INDEX(Tri_Incurred_LL!$B87:$CC87,1,AP_LA-$AM93))/unit</f>
        <v>#VALUE!</v>
      </c>
      <c r="O93" s="208" t="e">
        <f>INDEX(Tri_Incurred_LL!$B87:$CC87,1,Tot_Acc_Per-$AM93)/unit</f>
        <v>#VALUE!</v>
      </c>
      <c r="P93" s="116" t="e">
        <f t="shared" si="30"/>
        <v>#VALUE!</v>
      </c>
      <c r="Q93" s="117">
        <f t="shared" si="31"/>
        <v>0</v>
      </c>
      <c r="S93" s="89" t="e">
        <f t="shared" si="32"/>
        <v>#N/A</v>
      </c>
      <c r="T93" s="208" t="e">
        <f>IF(AP_LA-$AM93=0,"",INDEX(Tri_Incurred_CCounts_LL!$B87:$CC87,1,AP_LA-$AM93))</f>
        <v>#VALUE!</v>
      </c>
      <c r="U93" s="208" t="e">
        <f>INDEX(Tri_Incurred_CCounts_LL!$B87:$CC87,1,Tot_Acc_Per-$AM93)</f>
        <v>#VALUE!</v>
      </c>
      <c r="V93" s="116" t="e">
        <f t="shared" si="41"/>
        <v>#VALUE!</v>
      </c>
      <c r="W93" s="117">
        <f t="shared" si="33"/>
        <v>0</v>
      </c>
      <c r="Y93" s="89" t="e">
        <f t="shared" si="34"/>
        <v>#N/A</v>
      </c>
      <c r="Z93" s="90">
        <f>'User Entries'!J242/unit</f>
        <v>0</v>
      </c>
      <c r="AA93" s="3" t="e">
        <f t="shared" si="35"/>
        <v>#VALUE!</v>
      </c>
      <c r="AB93" s="116" t="e">
        <f t="shared" si="36"/>
        <v>#VALUE!</v>
      </c>
      <c r="AC93" s="117" t="e">
        <f t="shared" si="37"/>
        <v>#VALUE!</v>
      </c>
      <c r="AD93" s="3"/>
      <c r="AE93" s="133"/>
      <c r="AG93" s="89" t="e">
        <f t="shared" si="38"/>
        <v>#N/A</v>
      </c>
      <c r="AH93" s="90">
        <f>'User Entries'!K242</f>
        <v>0</v>
      </c>
      <c r="AI93" s="129" t="e">
        <f t="shared" si="42"/>
        <v>#VALUE!</v>
      </c>
      <c r="AJ93" s="116" t="e">
        <f t="shared" si="39"/>
        <v>#VALUE!</v>
      </c>
      <c r="AK93" s="117" t="e">
        <f t="shared" si="40"/>
        <v>#VALUE!</v>
      </c>
      <c r="AL93" s="3"/>
      <c r="AM93" s="174">
        <f t="shared" si="43"/>
        <v>75</v>
      </c>
    </row>
    <row r="94" spans="1:39">
      <c r="A94" s="89" t="e">
        <f>Tri_Incurred_AttrorTot!A88</f>
        <v>#N/A</v>
      </c>
      <c r="B94" s="208" t="e">
        <f>IF(AP_LA-$AM94=0,"",INDEX(Tri_Paid_LL!$B88:$CC88,1,AP_LA-$AM94))/unit</f>
        <v>#VALUE!</v>
      </c>
      <c r="C94" s="208" t="e">
        <f>INDEX(Tri_Paid_LL!$B88:$CC88,1,Tot_Acc_Per-$AM94)/unit</f>
        <v>#VALUE!</v>
      </c>
      <c r="D94" s="116" t="e">
        <f t="shared" si="24"/>
        <v>#VALUE!</v>
      </c>
      <c r="E94" s="117">
        <f t="shared" si="25"/>
        <v>0</v>
      </c>
      <c r="G94" s="89" t="e">
        <f t="shared" si="26"/>
        <v>#N/A</v>
      </c>
      <c r="H94" s="208" t="e">
        <f>IF(AP_LA-$AM94=0,"",INDEX(Tri_Outstanding_LL!$B88:$CC88,1,AP_LA-$AM94))/unit</f>
        <v>#VALUE!</v>
      </c>
      <c r="I94" s="208" t="e">
        <f>INDEX(Tri_Outstanding_LL!$B88:$CC88,1,Tot_Acc_Per-$AM94)/unit</f>
        <v>#VALUE!</v>
      </c>
      <c r="J94" s="116" t="e">
        <f t="shared" si="27"/>
        <v>#VALUE!</v>
      </c>
      <c r="K94" s="117">
        <f t="shared" si="28"/>
        <v>0</v>
      </c>
      <c r="M94" s="89" t="e">
        <f t="shared" si="29"/>
        <v>#N/A</v>
      </c>
      <c r="N94" s="208" t="e">
        <f>IF(AP_LA-$AM94=0,"",INDEX(Tri_Incurred_LL!$B88:$CC88,1,AP_LA-$AM94))/unit</f>
        <v>#VALUE!</v>
      </c>
      <c r="O94" s="208" t="e">
        <f>INDEX(Tri_Incurred_LL!$B88:$CC88,1,Tot_Acc_Per-$AM94)/unit</f>
        <v>#VALUE!</v>
      </c>
      <c r="P94" s="116" t="e">
        <f t="shared" si="30"/>
        <v>#VALUE!</v>
      </c>
      <c r="Q94" s="117">
        <f t="shared" si="31"/>
        <v>0</v>
      </c>
      <c r="S94" s="89" t="e">
        <f t="shared" si="32"/>
        <v>#N/A</v>
      </c>
      <c r="T94" s="208" t="e">
        <f>IF(AP_LA-$AM94=0,"",INDEX(Tri_Incurred_CCounts_LL!$B88:$CC88,1,AP_LA-$AM94))</f>
        <v>#VALUE!</v>
      </c>
      <c r="U94" s="208" t="e">
        <f>INDEX(Tri_Incurred_CCounts_LL!$B88:$CC88,1,Tot_Acc_Per-$AM94)</f>
        <v>#VALUE!</v>
      </c>
      <c r="V94" s="116" t="e">
        <f t="shared" si="41"/>
        <v>#VALUE!</v>
      </c>
      <c r="W94" s="117">
        <f t="shared" si="33"/>
        <v>0</v>
      </c>
      <c r="Y94" s="89" t="e">
        <f t="shared" si="34"/>
        <v>#N/A</v>
      </c>
      <c r="Z94" s="90">
        <f>'User Entries'!J243/unit</f>
        <v>0</v>
      </c>
      <c r="AA94" s="3" t="e">
        <f t="shared" si="35"/>
        <v>#VALUE!</v>
      </c>
      <c r="AB94" s="116" t="e">
        <f t="shared" si="36"/>
        <v>#VALUE!</v>
      </c>
      <c r="AC94" s="117" t="e">
        <f t="shared" si="37"/>
        <v>#VALUE!</v>
      </c>
      <c r="AD94" s="3"/>
      <c r="AE94" s="133"/>
      <c r="AG94" s="89" t="e">
        <f t="shared" si="38"/>
        <v>#N/A</v>
      </c>
      <c r="AH94" s="90">
        <f>'User Entries'!K243</f>
        <v>0</v>
      </c>
      <c r="AI94" s="129" t="e">
        <f t="shared" si="42"/>
        <v>#VALUE!</v>
      </c>
      <c r="AJ94" s="116" t="e">
        <f t="shared" si="39"/>
        <v>#VALUE!</v>
      </c>
      <c r="AK94" s="117" t="e">
        <f t="shared" si="40"/>
        <v>#VALUE!</v>
      </c>
      <c r="AL94" s="3"/>
      <c r="AM94" s="174">
        <f t="shared" si="43"/>
        <v>76</v>
      </c>
    </row>
    <row r="95" spans="1:39">
      <c r="A95" s="89" t="e">
        <f>Tri_Incurred_AttrorTot!A89</f>
        <v>#N/A</v>
      </c>
      <c r="B95" s="208" t="e">
        <f>IF(AP_LA-$AM95=0,"",INDEX(Tri_Paid_LL!$B89:$CC89,1,AP_LA-$AM95))/unit</f>
        <v>#VALUE!</v>
      </c>
      <c r="C95" s="208" t="e">
        <f>INDEX(Tri_Paid_LL!$B89:$CC89,1,Tot_Acc_Per-$AM95)/unit</f>
        <v>#VALUE!</v>
      </c>
      <c r="D95" s="116" t="e">
        <f t="shared" si="24"/>
        <v>#VALUE!</v>
      </c>
      <c r="E95" s="117">
        <f t="shared" si="25"/>
        <v>0</v>
      </c>
      <c r="G95" s="89" t="e">
        <f t="shared" si="26"/>
        <v>#N/A</v>
      </c>
      <c r="H95" s="208" t="e">
        <f>IF(AP_LA-$AM95=0,"",INDEX(Tri_Outstanding_LL!$B89:$CC89,1,AP_LA-$AM95))/unit</f>
        <v>#VALUE!</v>
      </c>
      <c r="I95" s="208" t="e">
        <f>INDEX(Tri_Outstanding_LL!$B89:$CC89,1,Tot_Acc_Per-$AM95)/unit</f>
        <v>#VALUE!</v>
      </c>
      <c r="J95" s="116" t="e">
        <f t="shared" si="27"/>
        <v>#VALUE!</v>
      </c>
      <c r="K95" s="117">
        <f t="shared" si="28"/>
        <v>0</v>
      </c>
      <c r="M95" s="89" t="e">
        <f t="shared" si="29"/>
        <v>#N/A</v>
      </c>
      <c r="N95" s="208" t="e">
        <f>IF(AP_LA-$AM95=0,"",INDEX(Tri_Incurred_LL!$B89:$CC89,1,AP_LA-$AM95))/unit</f>
        <v>#VALUE!</v>
      </c>
      <c r="O95" s="208" t="e">
        <f>INDEX(Tri_Incurred_LL!$B89:$CC89,1,Tot_Acc_Per-$AM95)/unit</f>
        <v>#VALUE!</v>
      </c>
      <c r="P95" s="116" t="e">
        <f t="shared" si="30"/>
        <v>#VALUE!</v>
      </c>
      <c r="Q95" s="117">
        <f t="shared" si="31"/>
        <v>0</v>
      </c>
      <c r="S95" s="89" t="e">
        <f t="shared" si="32"/>
        <v>#N/A</v>
      </c>
      <c r="T95" s="208" t="e">
        <f>IF(AP_LA-$AM95=0,"",INDEX(Tri_Incurred_CCounts_LL!$B89:$CC89,1,AP_LA-$AM95))</f>
        <v>#VALUE!</v>
      </c>
      <c r="U95" s="208" t="e">
        <f>INDEX(Tri_Incurred_CCounts_LL!$B89:$CC89,1,Tot_Acc_Per-$AM95)</f>
        <v>#VALUE!</v>
      </c>
      <c r="V95" s="116" t="e">
        <f t="shared" si="41"/>
        <v>#VALUE!</v>
      </c>
      <c r="W95" s="117">
        <f t="shared" si="33"/>
        <v>0</v>
      </c>
      <c r="Y95" s="89" t="e">
        <f t="shared" si="34"/>
        <v>#N/A</v>
      </c>
      <c r="Z95" s="90">
        <f>'User Entries'!J244/unit</f>
        <v>0</v>
      </c>
      <c r="AA95" s="3" t="e">
        <f t="shared" si="35"/>
        <v>#VALUE!</v>
      </c>
      <c r="AB95" s="116" t="e">
        <f t="shared" si="36"/>
        <v>#VALUE!</v>
      </c>
      <c r="AC95" s="117" t="e">
        <f t="shared" si="37"/>
        <v>#VALUE!</v>
      </c>
      <c r="AD95" s="3"/>
      <c r="AE95" s="133"/>
      <c r="AG95" s="89" t="e">
        <f t="shared" si="38"/>
        <v>#N/A</v>
      </c>
      <c r="AH95" s="90">
        <f>'User Entries'!K244</f>
        <v>0</v>
      </c>
      <c r="AI95" s="129" t="e">
        <f t="shared" si="42"/>
        <v>#VALUE!</v>
      </c>
      <c r="AJ95" s="116" t="e">
        <f t="shared" si="39"/>
        <v>#VALUE!</v>
      </c>
      <c r="AK95" s="117" t="e">
        <f t="shared" si="40"/>
        <v>#VALUE!</v>
      </c>
      <c r="AL95" s="3"/>
      <c r="AM95" s="174">
        <f t="shared" si="43"/>
        <v>77</v>
      </c>
    </row>
    <row r="96" spans="1:39">
      <c r="A96" s="89" t="e">
        <f>Tri_Incurred_AttrorTot!A90</f>
        <v>#N/A</v>
      </c>
      <c r="B96" s="208" t="e">
        <f>IF(AP_LA-$AM96=0,"",INDEX(Tri_Paid_LL!$B90:$CC90,1,AP_LA-$AM96))/unit</f>
        <v>#VALUE!</v>
      </c>
      <c r="C96" s="208" t="e">
        <f>INDEX(Tri_Paid_LL!$B90:$CC90,1,Tot_Acc_Per-$AM96)/unit</f>
        <v>#VALUE!</v>
      </c>
      <c r="D96" s="116" t="e">
        <f t="shared" si="24"/>
        <v>#VALUE!</v>
      </c>
      <c r="E96" s="117">
        <f t="shared" si="25"/>
        <v>0</v>
      </c>
      <c r="G96" s="89" t="e">
        <f t="shared" si="26"/>
        <v>#N/A</v>
      </c>
      <c r="H96" s="208" t="e">
        <f>IF(AP_LA-$AM96=0,"",INDEX(Tri_Outstanding_LL!$B90:$CC90,1,AP_LA-$AM96))/unit</f>
        <v>#VALUE!</v>
      </c>
      <c r="I96" s="208" t="e">
        <f>INDEX(Tri_Outstanding_LL!$B90:$CC90,1,Tot_Acc_Per-$AM96)/unit</f>
        <v>#VALUE!</v>
      </c>
      <c r="J96" s="116" t="e">
        <f t="shared" si="27"/>
        <v>#VALUE!</v>
      </c>
      <c r="K96" s="117">
        <f t="shared" si="28"/>
        <v>0</v>
      </c>
      <c r="M96" s="89" t="e">
        <f t="shared" si="29"/>
        <v>#N/A</v>
      </c>
      <c r="N96" s="208" t="e">
        <f>IF(AP_LA-$AM96=0,"",INDEX(Tri_Incurred_LL!$B90:$CC90,1,AP_LA-$AM96))/unit</f>
        <v>#VALUE!</v>
      </c>
      <c r="O96" s="208" t="e">
        <f>INDEX(Tri_Incurred_LL!$B90:$CC90,1,Tot_Acc_Per-$AM96)/unit</f>
        <v>#VALUE!</v>
      </c>
      <c r="P96" s="116" t="e">
        <f t="shared" si="30"/>
        <v>#VALUE!</v>
      </c>
      <c r="Q96" s="117">
        <f t="shared" si="31"/>
        <v>0</v>
      </c>
      <c r="S96" s="89" t="e">
        <f t="shared" si="32"/>
        <v>#N/A</v>
      </c>
      <c r="T96" s="208" t="e">
        <f>IF(AP_LA-$AM96=0,"",INDEX(Tri_Incurred_CCounts_LL!$B90:$CC90,1,AP_LA-$AM96))</f>
        <v>#VALUE!</v>
      </c>
      <c r="U96" s="208" t="e">
        <f>INDEX(Tri_Incurred_CCounts_LL!$B90:$CC90,1,Tot_Acc_Per-$AM96)</f>
        <v>#VALUE!</v>
      </c>
      <c r="V96" s="116" t="e">
        <f t="shared" si="41"/>
        <v>#VALUE!</v>
      </c>
      <c r="W96" s="117">
        <f t="shared" si="33"/>
        <v>0</v>
      </c>
      <c r="Y96" s="89" t="e">
        <f t="shared" si="34"/>
        <v>#N/A</v>
      </c>
      <c r="Z96" s="90">
        <f>'User Entries'!J253/unit</f>
        <v>0</v>
      </c>
      <c r="AA96" s="3" t="e">
        <f t="shared" si="35"/>
        <v>#VALUE!</v>
      </c>
      <c r="AB96" s="116" t="e">
        <f t="shared" si="36"/>
        <v>#VALUE!</v>
      </c>
      <c r="AC96" s="117" t="e">
        <f t="shared" si="37"/>
        <v>#VALUE!</v>
      </c>
      <c r="AD96" s="3"/>
      <c r="AE96" s="133"/>
      <c r="AG96" s="89" t="e">
        <f t="shared" si="38"/>
        <v>#N/A</v>
      </c>
      <c r="AH96" s="90">
        <f>'User Entries'!K253</f>
        <v>0</v>
      </c>
      <c r="AI96" s="129" t="e">
        <f t="shared" si="42"/>
        <v>#VALUE!</v>
      </c>
      <c r="AJ96" s="116" t="e">
        <f t="shared" si="39"/>
        <v>#VALUE!</v>
      </c>
      <c r="AK96" s="117" t="e">
        <f t="shared" si="40"/>
        <v>#VALUE!</v>
      </c>
      <c r="AL96" s="3"/>
      <c r="AM96" s="174">
        <f t="shared" si="43"/>
        <v>78</v>
      </c>
    </row>
    <row r="97" spans="1:39">
      <c r="A97" s="89" t="e">
        <f>Tri_Incurred_AttrorTot!A91</f>
        <v>#N/A</v>
      </c>
      <c r="B97" s="208" t="e">
        <f>IF(AP_LA-$AM97=0,"",INDEX(Tri_Paid_LL!$B91:$CC91,1,AP_LA-$AM97))/unit</f>
        <v>#VALUE!</v>
      </c>
      <c r="C97" s="208" t="e">
        <f>INDEX(Tri_Paid_LL!$B91:$CC91,1,Tot_Acc_Per-$AM97)/unit</f>
        <v>#VALUE!</v>
      </c>
      <c r="D97" s="116" t="e">
        <f t="shared" si="24"/>
        <v>#VALUE!</v>
      </c>
      <c r="E97" s="117">
        <f t="shared" si="25"/>
        <v>0</v>
      </c>
      <c r="G97" s="89" t="e">
        <f t="shared" si="26"/>
        <v>#N/A</v>
      </c>
      <c r="H97" s="208" t="e">
        <f>IF(AP_LA-$AM97=0,"",INDEX(Tri_Outstanding_LL!$B91:$CC91,1,AP_LA-$AM97))/unit</f>
        <v>#VALUE!</v>
      </c>
      <c r="I97" s="208" t="e">
        <f>INDEX(Tri_Outstanding_LL!$B91:$CC91,1,Tot_Acc_Per-$AM97)/unit</f>
        <v>#VALUE!</v>
      </c>
      <c r="J97" s="116" t="e">
        <f t="shared" si="27"/>
        <v>#VALUE!</v>
      </c>
      <c r="K97" s="117">
        <f t="shared" si="28"/>
        <v>0</v>
      </c>
      <c r="M97" s="89" t="e">
        <f t="shared" si="29"/>
        <v>#N/A</v>
      </c>
      <c r="N97" s="208" t="e">
        <f>IF(AP_LA-$AM97=0,"",INDEX(Tri_Incurred_LL!$B91:$CC91,1,AP_LA-$AM97))/unit</f>
        <v>#VALUE!</v>
      </c>
      <c r="O97" s="208" t="e">
        <f>INDEX(Tri_Incurred_LL!$B91:$CC91,1,Tot_Acc_Per-$AM97)/unit</f>
        <v>#VALUE!</v>
      </c>
      <c r="P97" s="116" t="e">
        <f t="shared" si="30"/>
        <v>#VALUE!</v>
      </c>
      <c r="Q97" s="117">
        <f t="shared" si="31"/>
        <v>0</v>
      </c>
      <c r="S97" s="89" t="e">
        <f t="shared" si="32"/>
        <v>#N/A</v>
      </c>
      <c r="T97" s="208" t="e">
        <f>IF(AP_LA-$AM97=0,"",INDEX(Tri_Incurred_CCounts_LL!$B91:$CC91,1,AP_LA-$AM97))</f>
        <v>#VALUE!</v>
      </c>
      <c r="U97" s="208" t="e">
        <f>INDEX(Tri_Incurred_CCounts_LL!$B91:$CC91,1,Tot_Acc_Per-$AM97)</f>
        <v>#VALUE!</v>
      </c>
      <c r="V97" s="116" t="e">
        <f t="shared" si="41"/>
        <v>#VALUE!</v>
      </c>
      <c r="W97" s="117">
        <f t="shared" si="33"/>
        <v>0</v>
      </c>
      <c r="Y97" s="89" t="e">
        <f t="shared" si="34"/>
        <v>#N/A</v>
      </c>
      <c r="Z97" s="90">
        <f>'User Entries'!J254/unit</f>
        <v>0</v>
      </c>
      <c r="AA97" s="3" t="e">
        <f t="shared" si="35"/>
        <v>#VALUE!</v>
      </c>
      <c r="AB97" s="116" t="e">
        <f t="shared" si="36"/>
        <v>#VALUE!</v>
      </c>
      <c r="AC97" s="117" t="e">
        <f t="shared" si="37"/>
        <v>#VALUE!</v>
      </c>
      <c r="AD97" s="3"/>
      <c r="AE97" s="133"/>
      <c r="AG97" s="89" t="e">
        <f t="shared" si="38"/>
        <v>#N/A</v>
      </c>
      <c r="AH97" s="90">
        <f>'User Entries'!K254</f>
        <v>0</v>
      </c>
      <c r="AI97" s="129" t="e">
        <f t="shared" si="42"/>
        <v>#VALUE!</v>
      </c>
      <c r="AJ97" s="116" t="e">
        <f t="shared" si="39"/>
        <v>#VALUE!</v>
      </c>
      <c r="AK97" s="117" t="e">
        <f t="shared" si="40"/>
        <v>#VALUE!</v>
      </c>
      <c r="AL97" s="3"/>
      <c r="AM97" s="174">
        <f t="shared" si="43"/>
        <v>79</v>
      </c>
    </row>
  </sheetData>
  <mergeCells count="35">
    <mergeCell ref="B9:E9"/>
    <mergeCell ref="N8:Q8"/>
    <mergeCell ref="N10:Q10"/>
    <mergeCell ref="AH9:AK9"/>
    <mergeCell ref="Z9:AC9"/>
    <mergeCell ref="AH10:AK10"/>
    <mergeCell ref="AL12:AL14"/>
    <mergeCell ref="AG12:AG13"/>
    <mergeCell ref="AI12:AI13"/>
    <mergeCell ref="AJ12:AJ13"/>
    <mergeCell ref="S12:S13"/>
    <mergeCell ref="AA12:AA13"/>
    <mergeCell ref="AD12:AD14"/>
    <mergeCell ref="Y12:Y13"/>
    <mergeCell ref="A12:A13"/>
    <mergeCell ref="G12:G13"/>
    <mergeCell ref="M12:M13"/>
    <mergeCell ref="B11:E11"/>
    <mergeCell ref="H11:K11"/>
    <mergeCell ref="AH11:AK11"/>
    <mergeCell ref="Z10:AC10"/>
    <mergeCell ref="Z11:AC11"/>
    <mergeCell ref="Y8:AD8"/>
    <mergeCell ref="B8:E8"/>
    <mergeCell ref="T10:W10"/>
    <mergeCell ref="T11:W11"/>
    <mergeCell ref="T8:W8"/>
    <mergeCell ref="T9:W9"/>
    <mergeCell ref="N9:Q9"/>
    <mergeCell ref="N11:Q11"/>
    <mergeCell ref="AG8:AL8"/>
    <mergeCell ref="B10:E10"/>
    <mergeCell ref="H8:K8"/>
    <mergeCell ref="H10:K10"/>
    <mergeCell ref="H9:K9"/>
  </mergeCells>
  <phoneticPr fontId="4" type="noConversion"/>
  <conditionalFormatting sqref="E18:E97 K18:K97 Q18:Q97 AC18:AC97 AK18:AK97 AE18:AE97 W18:W97">
    <cfRule type="expression" dxfId="156" priority="21" stopIfTrue="1">
      <formula>ISERROR($A18)</formula>
    </cfRule>
  </conditionalFormatting>
  <conditionalFormatting sqref="AI18:AI97">
    <cfRule type="expression" dxfId="155" priority="22" stopIfTrue="1">
      <formula>ISERROR(AG18)</formula>
    </cfRule>
  </conditionalFormatting>
  <conditionalFormatting sqref="AD18:AD97 AA18:AA97">
    <cfRule type="expression" dxfId="154" priority="23" stopIfTrue="1">
      <formula>ISERROR(G18)</formula>
    </cfRule>
  </conditionalFormatting>
  <conditionalFormatting sqref="AA98:AA65536 A18:D97 S18:V97 M18:P97 G18:J97 AG18:AH97 AJ18:AJ97 AB18:AB97 Y18:Z97">
    <cfRule type="expression" dxfId="153" priority="24" stopIfTrue="1">
      <formula>ISERROR(A18)</formula>
    </cfRule>
  </conditionalFormatting>
  <conditionalFormatting sqref="AL18:AL97">
    <cfRule type="expression" dxfId="152" priority="25" stopIfTrue="1">
      <formula>ISERROR(A18)</formula>
    </cfRule>
  </conditionalFormatting>
  <conditionalFormatting sqref="E18:E97 K18:K97 Q18:Q97 AC18:AC97 AK18:AK97 AE18:AE97 W18:W97">
    <cfRule type="expression" dxfId="151" priority="20" stopIfTrue="1">
      <formula>ISERROR($A18)</formula>
    </cfRule>
  </conditionalFormatting>
  <conditionalFormatting sqref="AI18:AI97">
    <cfRule type="expression" dxfId="150" priority="19" stopIfTrue="1">
      <formula>ISERROR(AG18)</formula>
    </cfRule>
  </conditionalFormatting>
  <conditionalFormatting sqref="AD18:AD97 AA18:AA97">
    <cfRule type="expression" dxfId="149" priority="18" stopIfTrue="1">
      <formula>ISERROR(G18)</formula>
    </cfRule>
  </conditionalFormatting>
  <conditionalFormatting sqref="A18:D97 S18:V97 M18:P97 G18:J97 AG18:AH97 AJ18:AJ97 AB18:AB97 Y18:Z97">
    <cfRule type="expression" dxfId="148" priority="17" stopIfTrue="1">
      <formula>ISERROR(A18)</formula>
    </cfRule>
  </conditionalFormatting>
  <conditionalFormatting sqref="AL18:AL97">
    <cfRule type="expression" dxfId="147" priority="16" stopIfTrue="1">
      <formula>ISERROR(A18)</formula>
    </cfRule>
  </conditionalFormatting>
  <conditionalFormatting sqref="E18:E97 K18:K97 Q18:Q97 AC18:AC97 AK18:AK97 AE18:AE97 W18:W97">
    <cfRule type="expression" dxfId="146" priority="15" stopIfTrue="1">
      <formula>ISERROR($A18)</formula>
    </cfRule>
  </conditionalFormatting>
  <conditionalFormatting sqref="AI18:AI97">
    <cfRule type="expression" dxfId="145" priority="14" stopIfTrue="1">
      <formula>ISERROR(AG18)</formula>
    </cfRule>
  </conditionalFormatting>
  <conditionalFormatting sqref="AD18:AD97 AA18:AA97">
    <cfRule type="expression" dxfId="144" priority="13" stopIfTrue="1">
      <formula>ISERROR(G18)</formula>
    </cfRule>
  </conditionalFormatting>
  <conditionalFormatting sqref="A18:D97 S18:V97 M18:P97 G18:J97 AG18:AH97 AJ18:AJ97 AB18:AB97 Y18:Z97">
    <cfRule type="expression" dxfId="143" priority="12" stopIfTrue="1">
      <formula>ISERROR(A18)</formula>
    </cfRule>
  </conditionalFormatting>
  <conditionalFormatting sqref="AL18:AL97">
    <cfRule type="expression" dxfId="142" priority="11" stopIfTrue="1">
      <formula>ISERROR(A18)</formula>
    </cfRule>
  </conditionalFormatting>
  <conditionalFormatting sqref="E18:E97 K18:K97 Q18:Q97 AC18:AC97 AK18:AK97 AE18:AE97 W18:W97">
    <cfRule type="expression" dxfId="141" priority="10" stopIfTrue="1">
      <formula>ISERROR($A18)</formula>
    </cfRule>
  </conditionalFormatting>
  <conditionalFormatting sqref="AI18:AI97">
    <cfRule type="expression" dxfId="140" priority="9" stopIfTrue="1">
      <formula>ISERROR(AG18)</formula>
    </cfRule>
  </conditionalFormatting>
  <conditionalFormatting sqref="AD18:AD97 AA18:AA97">
    <cfRule type="expression" dxfId="139" priority="8" stopIfTrue="1">
      <formula>ISERROR(G18)</formula>
    </cfRule>
  </conditionalFormatting>
  <conditionalFormatting sqref="A18:D97 S18:V97 M18:P97 G18:J97 AG18:AH97 AJ18:AJ97 AB18:AB97 Y18:Z97">
    <cfRule type="expression" dxfId="138" priority="7" stopIfTrue="1">
      <formula>ISERROR(A18)</formula>
    </cfRule>
  </conditionalFormatting>
  <conditionalFormatting sqref="AL18:AL97">
    <cfRule type="expression" dxfId="137" priority="6" stopIfTrue="1">
      <formula>ISERROR(A18)</formula>
    </cfRule>
  </conditionalFormatting>
  <conditionalFormatting sqref="E18:E97 K18:K97 Q18:Q97 AC18:AC97 AK18:AK97 AE18:AE97 W18:W97">
    <cfRule type="expression" dxfId="136" priority="5" stopIfTrue="1">
      <formula>ISERROR($A18)</formula>
    </cfRule>
  </conditionalFormatting>
  <conditionalFormatting sqref="AI18:AI97">
    <cfRule type="expression" dxfId="135" priority="4" stopIfTrue="1">
      <formula>ISERROR(AG18)</formula>
    </cfRule>
  </conditionalFormatting>
  <conditionalFormatting sqref="AD18:AD97 AA18:AA97">
    <cfRule type="expression" dxfId="134" priority="3" stopIfTrue="1">
      <formula>ISERROR(G18)</formula>
    </cfRule>
  </conditionalFormatting>
  <conditionalFormatting sqref="A18:D97 S18:V97 M18:P97 G18:J97 AG18:AH97 AJ18:AJ97 AB18:AB97 Y18:Z97">
    <cfRule type="expression" dxfId="133" priority="2" stopIfTrue="1">
      <formula>ISERROR(A18)</formula>
    </cfRule>
  </conditionalFormatting>
  <conditionalFormatting sqref="AL18:AL97">
    <cfRule type="expression" dxfId="132" priority="1" stopIfTrue="1">
      <formula>ISERROR(A18)</formula>
    </cfRule>
  </conditionalFormatting>
  <dataValidations disablePrompts="1" count="1">
    <dataValidation type="list" allowBlank="1" showInputMessage="1" showErrorMessage="1" sqref="Z9:AE9 AH9:AL9">
      <formula1>"Attritional,Large Losses,Total"</formula1>
    </dataValidation>
  </dataValidations>
  <hyperlinks>
    <hyperlink ref="N1" location="INDEX!A1" display="&lt;&lt;&lt; Index &lt;&lt;&lt;"/>
  </hyperlinks>
  <pageMargins left="0.78740157480314965" right="0.78740157480314965" top="0.44" bottom="0.98425196850393704" header="0" footer="0"/>
  <pageSetup paperSize="9" scale="50" orientation="landscape" r:id="rId1"/>
  <headerFooter alignWithMargins="0"/>
</worksheet>
</file>

<file path=xl/worksheets/sheet21.xml><?xml version="1.0" encoding="utf-8"?>
<worksheet xmlns="http://schemas.openxmlformats.org/spreadsheetml/2006/main" xmlns:r="http://schemas.openxmlformats.org/officeDocument/2006/relationships">
  <sheetPr codeName="Hoja17">
    <tabColor rgb="FFFFC000"/>
  </sheetPr>
  <dimension ref="A1:AM97"/>
  <sheetViews>
    <sheetView showGridLines="0" zoomScale="80" zoomScaleNormal="80" zoomScaleSheetLayoutView="55" workbookViewId="0"/>
  </sheetViews>
  <sheetFormatPr baseColWidth="10" defaultColWidth="11.42578125" defaultRowHeight="12.75"/>
  <cols>
    <col min="1" max="1" width="16.7109375" style="17" customWidth="1"/>
    <col min="2" max="2" width="12.140625" style="17" customWidth="1"/>
    <col min="3" max="3" width="12.28515625" style="17" customWidth="1"/>
    <col min="4" max="4" width="12.7109375" style="17" customWidth="1"/>
    <col min="5" max="5" width="11.7109375" style="17" customWidth="1"/>
    <col min="6" max="6" width="3.85546875" style="17" customWidth="1"/>
    <col min="7" max="7" width="12.42578125" style="17" customWidth="1"/>
    <col min="8" max="8" width="11.42578125" style="17"/>
    <col min="9" max="9" width="12.28515625" style="17" bestFit="1" customWidth="1"/>
    <col min="10" max="10" width="13.140625" style="17" customWidth="1"/>
    <col min="11" max="11" width="12.7109375" style="17" customWidth="1"/>
    <col min="12" max="12" width="3.42578125" style="17" customWidth="1"/>
    <col min="13" max="13" width="12.42578125" style="17" customWidth="1"/>
    <col min="14" max="14" width="13.140625" style="17" customWidth="1"/>
    <col min="15" max="15" width="12.7109375" style="17" customWidth="1"/>
    <col min="16" max="16" width="14.42578125" style="17" customWidth="1"/>
    <col min="17" max="17" width="11.42578125" style="17"/>
    <col min="18" max="18" width="5.140625" style="17" customWidth="1"/>
    <col min="19" max="20" width="11.42578125" style="17"/>
    <col min="21" max="21" width="12.140625" style="17" customWidth="1"/>
    <col min="22" max="22" width="12.7109375" style="17" customWidth="1"/>
    <col min="23" max="23" width="11.42578125" style="17"/>
    <col min="24" max="24" width="5.7109375" style="17" customWidth="1"/>
    <col min="25" max="25" width="20" style="17" customWidth="1"/>
    <col min="26" max="26" width="13.28515625" style="17" customWidth="1"/>
    <col min="27" max="27" width="14.140625" style="17" customWidth="1"/>
    <col min="28" max="28" width="14.7109375" style="17" customWidth="1"/>
    <col min="29" max="31" width="13" style="17" customWidth="1"/>
    <col min="32" max="32" width="6.42578125" style="17" customWidth="1"/>
    <col min="33" max="33" width="14" style="17" customWidth="1"/>
    <col min="34" max="34" width="15.7109375" style="17" customWidth="1"/>
    <col min="35" max="35" width="14.28515625" style="17" customWidth="1"/>
    <col min="36" max="36" width="14.42578125" style="17" customWidth="1"/>
    <col min="37" max="37" width="13.7109375" style="17" customWidth="1"/>
    <col min="38" max="38" width="14.42578125" style="17" customWidth="1"/>
    <col min="39" max="16384" width="11.42578125" style="17"/>
  </cols>
  <sheetData>
    <row r="1" spans="1:38" ht="15.75">
      <c r="A1" s="15" t="s">
        <v>48</v>
      </c>
      <c r="B1" s="16" t="str">
        <f>operation</f>
        <v>RSA ARGENTINA</v>
      </c>
      <c r="N1" s="463" t="s">
        <v>361</v>
      </c>
      <c r="Y1" s="15" t="s">
        <v>48</v>
      </c>
      <c r="Z1" s="16" t="str">
        <f>operation</f>
        <v>RSA ARGENTINA</v>
      </c>
    </row>
    <row r="2" spans="1:38" ht="15.75">
      <c r="A2" s="15" t="s">
        <v>49</v>
      </c>
      <c r="B2" s="16" t="str">
        <f>class</f>
        <v>Motor Comercial_CT</v>
      </c>
      <c r="Y2" s="15" t="s">
        <v>49</v>
      </c>
      <c r="Z2" s="16" t="str">
        <f>class</f>
        <v>Motor Comercial_CT</v>
      </c>
    </row>
    <row r="3" spans="1:38" ht="15.75">
      <c r="A3" s="15" t="s">
        <v>47</v>
      </c>
      <c r="B3" s="16" t="str">
        <f>currency&amp;" "&amp;Cover!$D$21</f>
        <v>AR$ (Thousands)</v>
      </c>
      <c r="Y3" s="15" t="s">
        <v>47</v>
      </c>
      <c r="Z3" s="16" t="str">
        <f>B3</f>
        <v>AR$ (Thousands)</v>
      </c>
    </row>
    <row r="4" spans="1:38" ht="15.75">
      <c r="A4" s="55" t="s">
        <v>96</v>
      </c>
      <c r="B4" s="16" t="str">
        <f>reinsurance</f>
        <v>Gross</v>
      </c>
      <c r="Y4" s="55" t="s">
        <v>96</v>
      </c>
      <c r="Z4" s="16" t="str">
        <f>reinsurance</f>
        <v>Gross</v>
      </c>
    </row>
    <row r="5" spans="1:38" ht="15.75">
      <c r="A5" s="21" t="str">
        <f>"Data Evaluated as of "&amp;Info_as_at</f>
        <v>Data Evaluated as of June 2014</v>
      </c>
      <c r="B5" s="56"/>
      <c r="Y5" s="21" t="str">
        <f>"Data Evaluated as of "&amp;Info_as_at</f>
        <v>Data Evaluated as of June 2014</v>
      </c>
      <c r="Z5" s="56"/>
    </row>
    <row r="6" spans="1:38">
      <c r="A6" s="53"/>
      <c r="B6" s="54"/>
    </row>
    <row r="7" spans="1:38" ht="13.5" thickBot="1"/>
    <row r="8" spans="1:38" s="54" customFormat="1" ht="13.5" thickBot="1">
      <c r="A8" s="107" t="s">
        <v>19</v>
      </c>
      <c r="B8" s="909" t="s">
        <v>124</v>
      </c>
      <c r="C8" s="909"/>
      <c r="D8" s="909"/>
      <c r="E8" s="909"/>
      <c r="G8" s="107" t="s">
        <v>19</v>
      </c>
      <c r="H8" s="909" t="s">
        <v>125</v>
      </c>
      <c r="I8" s="909"/>
      <c r="J8" s="909"/>
      <c r="K8" s="909"/>
      <c r="M8" s="107" t="s">
        <v>19</v>
      </c>
      <c r="N8" s="909" t="s">
        <v>123</v>
      </c>
      <c r="O8" s="909"/>
      <c r="P8" s="909"/>
      <c r="Q8" s="909"/>
      <c r="S8" s="107" t="s">
        <v>19</v>
      </c>
      <c r="T8" s="909" t="s">
        <v>20</v>
      </c>
      <c r="U8" s="909"/>
      <c r="V8" s="909"/>
      <c r="W8" s="909"/>
      <c r="Y8" s="918" t="s">
        <v>107</v>
      </c>
      <c r="Z8" s="919"/>
      <c r="AA8" s="919"/>
      <c r="AB8" s="919"/>
      <c r="AC8" s="919"/>
      <c r="AD8" s="920"/>
      <c r="AE8" s="42"/>
      <c r="AG8" s="921" t="s">
        <v>108</v>
      </c>
      <c r="AH8" s="922"/>
      <c r="AI8" s="922"/>
      <c r="AJ8" s="922"/>
      <c r="AK8" s="922"/>
      <c r="AL8" s="923"/>
    </row>
    <row r="9" spans="1:38">
      <c r="A9" s="53" t="s">
        <v>46</v>
      </c>
      <c r="B9" s="804" t="s">
        <v>287</v>
      </c>
      <c r="C9" s="804"/>
      <c r="D9" s="804"/>
      <c r="E9" s="804"/>
      <c r="G9" s="53" t="s">
        <v>46</v>
      </c>
      <c r="H9" s="804" t="str">
        <f>B9</f>
        <v>Weather Losses</v>
      </c>
      <c r="I9" s="804"/>
      <c r="J9" s="804"/>
      <c r="K9" s="804"/>
      <c r="M9" s="53" t="s">
        <v>46</v>
      </c>
      <c r="N9" s="804" t="str">
        <f>H9</f>
        <v>Weather Losses</v>
      </c>
      <c r="O9" s="804"/>
      <c r="P9" s="804"/>
      <c r="Q9" s="804"/>
      <c r="S9" s="53" t="s">
        <v>46</v>
      </c>
      <c r="T9" s="804" t="str">
        <f>N9</f>
        <v>Weather Losses</v>
      </c>
      <c r="U9" s="804"/>
      <c r="V9" s="804"/>
      <c r="W9" s="804"/>
      <c r="Y9" s="107"/>
      <c r="Z9" s="895"/>
      <c r="AA9" s="895"/>
      <c r="AB9" s="895"/>
      <c r="AC9" s="895"/>
      <c r="AD9" s="99"/>
      <c r="AE9" s="99"/>
      <c r="AF9" s="54"/>
      <c r="AG9" s="107"/>
      <c r="AH9" s="895"/>
      <c r="AI9" s="895"/>
      <c r="AJ9" s="895"/>
      <c r="AK9" s="895"/>
      <c r="AL9" s="99"/>
    </row>
    <row r="10" spans="1:38" s="20" customFormat="1">
      <c r="A10" s="18"/>
      <c r="B10" s="896"/>
      <c r="C10" s="896"/>
      <c r="D10" s="896"/>
      <c r="E10" s="896"/>
      <c r="G10" s="18"/>
      <c r="H10" s="896"/>
      <c r="I10" s="896"/>
      <c r="J10" s="896"/>
      <c r="K10" s="896"/>
      <c r="M10" s="18"/>
      <c r="N10" s="896"/>
      <c r="O10" s="896"/>
      <c r="P10" s="896"/>
      <c r="Q10" s="896"/>
      <c r="S10" s="18"/>
      <c r="T10" s="896"/>
      <c r="U10" s="896"/>
      <c r="V10" s="896"/>
      <c r="W10" s="896"/>
      <c r="Y10" s="302"/>
      <c r="Z10" s="917"/>
      <c r="AA10" s="917"/>
      <c r="AB10" s="917"/>
      <c r="AC10" s="917"/>
      <c r="AD10" s="109"/>
      <c r="AE10" s="109"/>
      <c r="AF10" s="84"/>
      <c r="AG10" s="108"/>
      <c r="AH10" s="917"/>
      <c r="AI10" s="917"/>
      <c r="AJ10" s="917"/>
      <c r="AK10" s="917"/>
      <c r="AL10" s="109"/>
    </row>
    <row r="11" spans="1:38">
      <c r="A11" s="33"/>
      <c r="B11" s="910"/>
      <c r="C11" s="910"/>
      <c r="D11" s="910"/>
      <c r="E11" s="910"/>
      <c r="G11" s="33"/>
      <c r="H11" s="910"/>
      <c r="I11" s="910"/>
      <c r="J11" s="910"/>
      <c r="K11" s="910"/>
      <c r="M11" s="33"/>
      <c r="N11" s="910"/>
      <c r="O11" s="910"/>
      <c r="P11" s="910"/>
      <c r="Q11" s="910"/>
      <c r="S11" s="33"/>
      <c r="T11" s="910"/>
      <c r="U11" s="910"/>
      <c r="V11" s="910"/>
      <c r="W11" s="910"/>
      <c r="Y11" s="110"/>
      <c r="Z11" s="916"/>
      <c r="AA11" s="916"/>
      <c r="AB11" s="916"/>
      <c r="AC11" s="916"/>
      <c r="AD11" s="109"/>
      <c r="AE11" s="109"/>
      <c r="AF11" s="54"/>
      <c r="AG11" s="110"/>
      <c r="AH11" s="916"/>
      <c r="AI11" s="916"/>
      <c r="AJ11" s="916"/>
      <c r="AK11" s="916"/>
      <c r="AL11" s="109"/>
    </row>
    <row r="12" spans="1:38" ht="22.7" customHeight="1">
      <c r="A12" s="893" t="s">
        <v>23</v>
      </c>
      <c r="B12" s="62" t="s">
        <v>43</v>
      </c>
      <c r="C12" s="62" t="s">
        <v>43</v>
      </c>
      <c r="D12" s="64" t="s">
        <v>25</v>
      </c>
      <c r="E12" s="64" t="s">
        <v>25</v>
      </c>
      <c r="G12" s="893" t="s">
        <v>23</v>
      </c>
      <c r="H12" s="62" t="s">
        <v>43</v>
      </c>
      <c r="I12" s="62" t="s">
        <v>43</v>
      </c>
      <c r="J12" s="64" t="s">
        <v>25</v>
      </c>
      <c r="K12" s="64" t="s">
        <v>25</v>
      </c>
      <c r="M12" s="893" t="s">
        <v>23</v>
      </c>
      <c r="N12" s="62" t="s">
        <v>43</v>
      </c>
      <c r="O12" s="62" t="s">
        <v>43</v>
      </c>
      <c r="P12" s="64" t="s">
        <v>25</v>
      </c>
      <c r="Q12" s="64" t="s">
        <v>25</v>
      </c>
      <c r="S12" s="893" t="s">
        <v>23</v>
      </c>
      <c r="T12" s="62" t="s">
        <v>43</v>
      </c>
      <c r="U12" s="62" t="s">
        <v>43</v>
      </c>
      <c r="V12" s="64" t="s">
        <v>25</v>
      </c>
      <c r="W12" s="64" t="s">
        <v>25</v>
      </c>
      <c r="Y12" s="893" t="s">
        <v>23</v>
      </c>
      <c r="Z12" s="111" t="s">
        <v>62</v>
      </c>
      <c r="AA12" s="927" t="s">
        <v>109</v>
      </c>
      <c r="AB12" s="64" t="s">
        <v>25</v>
      </c>
      <c r="AC12" s="64" t="s">
        <v>25</v>
      </c>
      <c r="AD12" s="924" t="s">
        <v>153</v>
      </c>
      <c r="AE12" s="130"/>
      <c r="AG12" s="893" t="s">
        <v>23</v>
      </c>
      <c r="AH12" s="111" t="s">
        <v>62</v>
      </c>
      <c r="AI12" s="927" t="s">
        <v>109</v>
      </c>
      <c r="AJ12" s="927" t="s">
        <v>25</v>
      </c>
      <c r="AK12" s="64" t="s">
        <v>25</v>
      </c>
      <c r="AL12" s="924" t="s">
        <v>153</v>
      </c>
    </row>
    <row r="13" spans="1:38" ht="30" customHeight="1">
      <c r="A13" s="894"/>
      <c r="B13" s="65" t="str">
        <f>LastAnalysis</f>
        <v>2014 Q1</v>
      </c>
      <c r="C13" s="65" t="str">
        <f>INDEX($A$18:$A$97,Tot_Acc_Per,1)</f>
        <v>2014 Q2</v>
      </c>
      <c r="D13" s="71" t="s">
        <v>61</v>
      </c>
      <c r="E13" s="71" t="s">
        <v>26</v>
      </c>
      <c r="G13" s="894"/>
      <c r="H13" s="65" t="str">
        <f>LastAnalysis</f>
        <v>2014 Q1</v>
      </c>
      <c r="I13" s="65" t="str">
        <f>INDEX($A$18:$A$97,Tot_Acc_Per,1)</f>
        <v>2014 Q2</v>
      </c>
      <c r="J13" s="71" t="s">
        <v>61</v>
      </c>
      <c r="K13" s="71" t="s">
        <v>26</v>
      </c>
      <c r="M13" s="894"/>
      <c r="N13" s="65" t="str">
        <f>LastAnalysis</f>
        <v>2014 Q1</v>
      </c>
      <c r="O13" s="65" t="str">
        <f>INDEX($A$18:$A$97,Tot_Acc_Per,1)</f>
        <v>2014 Q2</v>
      </c>
      <c r="P13" s="71" t="s">
        <v>61</v>
      </c>
      <c r="Q13" s="71" t="s">
        <v>26</v>
      </c>
      <c r="S13" s="894"/>
      <c r="T13" s="65" t="str">
        <f>LastAnalysis</f>
        <v>2014 Q1</v>
      </c>
      <c r="U13" s="65" t="str">
        <f>INDEX($A$18:$A$97,Tot_Acc_Per,1)</f>
        <v>2014 Q2</v>
      </c>
      <c r="V13" s="71" t="s">
        <v>61</v>
      </c>
      <c r="W13" s="71" t="s">
        <v>26</v>
      </c>
      <c r="Y13" s="894"/>
      <c r="Z13" s="67" t="s">
        <v>212</v>
      </c>
      <c r="AA13" s="928"/>
      <c r="AB13" s="71" t="s">
        <v>61</v>
      </c>
      <c r="AC13" s="71" t="s">
        <v>26</v>
      </c>
      <c r="AD13" s="925"/>
      <c r="AE13" s="131"/>
      <c r="AG13" s="894"/>
      <c r="AH13" s="67" t="s">
        <v>212</v>
      </c>
      <c r="AI13" s="928"/>
      <c r="AJ13" s="928"/>
      <c r="AK13" s="71" t="s">
        <v>26</v>
      </c>
      <c r="AL13" s="925"/>
    </row>
    <row r="14" spans="1:38" ht="9.9499999999999993" customHeight="1" thickBot="1">
      <c r="A14" s="74"/>
      <c r="B14" s="73"/>
      <c r="C14" s="74"/>
      <c r="D14" s="74"/>
      <c r="E14" s="74"/>
      <c r="G14" s="74"/>
      <c r="H14" s="73"/>
      <c r="I14" s="74"/>
      <c r="J14" s="74"/>
      <c r="K14" s="74"/>
      <c r="M14" s="74"/>
      <c r="N14" s="73"/>
      <c r="O14" s="74"/>
      <c r="P14" s="74"/>
      <c r="Q14" s="74"/>
      <c r="S14" s="74"/>
      <c r="T14" s="73"/>
      <c r="U14" s="74"/>
      <c r="V14" s="74"/>
      <c r="W14" s="74"/>
      <c r="Y14" s="74"/>
      <c r="Z14" s="73"/>
      <c r="AA14" s="74"/>
      <c r="AB14" s="74"/>
      <c r="AC14" s="74"/>
      <c r="AD14" s="926"/>
      <c r="AE14" s="132"/>
      <c r="AG14" s="74"/>
      <c r="AH14" s="73"/>
      <c r="AI14" s="74"/>
      <c r="AJ14" s="74"/>
      <c r="AK14" s="74"/>
      <c r="AL14" s="926"/>
    </row>
    <row r="15" spans="1:38" ht="8.25" customHeight="1">
      <c r="A15" s="39"/>
      <c r="B15" s="112"/>
      <c r="C15" s="39"/>
      <c r="D15" s="39"/>
      <c r="E15" s="39"/>
      <c r="G15" s="39"/>
      <c r="H15" s="112"/>
      <c r="I15" s="39"/>
      <c r="J15" s="39"/>
      <c r="K15" s="39"/>
      <c r="M15" s="39"/>
      <c r="N15" s="112"/>
      <c r="O15" s="39"/>
      <c r="P15" s="39"/>
      <c r="Q15" s="39"/>
      <c r="S15" s="39"/>
      <c r="T15" s="112"/>
      <c r="U15" s="39"/>
      <c r="V15" s="39"/>
      <c r="W15" s="39"/>
      <c r="Y15" s="39"/>
      <c r="Z15" s="112"/>
      <c r="AA15" s="39"/>
      <c r="AB15" s="39"/>
      <c r="AC15" s="39"/>
      <c r="AD15" s="207"/>
      <c r="AE15" s="20"/>
      <c r="AG15" s="39"/>
      <c r="AH15" s="112"/>
      <c r="AI15" s="39"/>
      <c r="AJ15" s="39"/>
      <c r="AK15" s="39"/>
      <c r="AL15" s="207"/>
    </row>
    <row r="16" spans="1:38" ht="23.25" customHeight="1">
      <c r="A16" s="81" t="str">
        <f>"Total up to "&amp;B13</f>
        <v>Total up to 2014 Q1</v>
      </c>
      <c r="B16" s="173">
        <f ca="1">SUM(INDIRECT(ADDRESS(ROW(B18),COLUMN(B18))&amp;":"&amp;ADDRESS(ROW(B18)+MATCH(B13,$A$18:$A$97)-1,COLUMN(B18))))</f>
        <v>0</v>
      </c>
      <c r="C16" s="173">
        <f ca="1">SUM(INDIRECT(ADDRESS(ROW(C18),COLUMN(C18))&amp;":"&amp;ADDRESS(ROW(C18)+MATCH(B13,$A$18:$A$97)-1,COLUMN(C18))))</f>
        <v>0</v>
      </c>
      <c r="D16" s="175">
        <f ca="1">C16-B16</f>
        <v>0</v>
      </c>
      <c r="E16" s="79">
        <f ca="1">IF(C16=0,0,D16/C16)</f>
        <v>0</v>
      </c>
      <c r="G16" s="81" t="str">
        <f>"Total up to "&amp;H13</f>
        <v>Total up to 2014 Q1</v>
      </c>
      <c r="H16" s="173">
        <f ca="1">SUM(INDIRECT(ADDRESS(ROW(H18),COLUMN(H18))&amp;":"&amp;ADDRESS(ROW(H18)+MATCH(H13,$A$18:$A$97)-1,COLUMN(H18))))</f>
        <v>0</v>
      </c>
      <c r="I16" s="173">
        <f ca="1">SUM(INDIRECT(ADDRESS(ROW(I18),COLUMN(I18))&amp;":"&amp;ADDRESS(ROW(I18)+MATCH(H13,$A$18:$A$97)-1,COLUMN(I18))))</f>
        <v>0</v>
      </c>
      <c r="J16" s="175">
        <f ca="1">I16-H16</f>
        <v>0</v>
      </c>
      <c r="K16" s="79">
        <f ca="1">IF(I16=0,0,J16/I16)</f>
        <v>0</v>
      </c>
      <c r="M16" s="81" t="str">
        <f>"Total up to "&amp;N13</f>
        <v>Total up to 2014 Q1</v>
      </c>
      <c r="N16" s="173">
        <f ca="1">SUM(INDIRECT(ADDRESS(ROW(N18),COLUMN(N18))&amp;":"&amp;ADDRESS(ROW(N18)+MATCH(N13,$A$18:$A$97)-1,COLUMN(N18))))</f>
        <v>0</v>
      </c>
      <c r="O16" s="173">
        <f ca="1">SUM(INDIRECT(ADDRESS(ROW(O18),COLUMN(O18))&amp;":"&amp;ADDRESS(ROW(O18)+MATCH(N13,$A$18:$A$97)-1,COLUMN(O18))))</f>
        <v>0</v>
      </c>
      <c r="P16" s="175">
        <f ca="1">O16-N16</f>
        <v>0</v>
      </c>
      <c r="Q16" s="79">
        <f ca="1">IF(O16=0,0,P16/O16)</f>
        <v>0</v>
      </c>
      <c r="S16" s="81" t="str">
        <f>"Total up to "&amp;T13</f>
        <v>Total up to 2014 Q1</v>
      </c>
      <c r="T16" s="173">
        <f ca="1">SUM(INDIRECT(ADDRESS(ROW(T18),COLUMN(T18))&amp;":"&amp;ADDRESS(ROW(T18)+MATCH(T13,$A$18:$A$97)-1,COLUMN(T18))))</f>
        <v>0</v>
      </c>
      <c r="U16" s="173">
        <f ca="1">SUM(INDIRECT(ADDRESS(ROW(U18),COLUMN(U18))&amp;":"&amp;ADDRESS(ROW(U18)+MATCH(T13,$A$18:$A$97)-1,COLUMN(U18))))</f>
        <v>0</v>
      </c>
      <c r="V16" s="175">
        <f ca="1">U16-T16</f>
        <v>0</v>
      </c>
      <c r="W16" s="79">
        <f ca="1">IF(U16=0,0,V16/U16)</f>
        <v>0</v>
      </c>
      <c r="Y16" s="81" t="s">
        <v>94</v>
      </c>
      <c r="Z16" s="173">
        <f ca="1">SUM(INDIRECT(ADDRESS(ROW(Z18),COLUMN(Z18))&amp;":"&amp;ADDRESS(ROW(Z18)+MATCH(Z13,$A$18:$A$97)-1,COLUMN(Z18))))</f>
        <v>0</v>
      </c>
      <c r="AA16" s="173">
        <f ca="1">SUM(INDIRECT(ADDRESS(ROW(AA18),COLUMN(AA18))&amp;":"&amp;ADDRESS(ROW(AA18)+MATCH(Z13,$A$18:$A$97)-1,COLUMN(AA18))))</f>
        <v>0</v>
      </c>
      <c r="AB16" s="175">
        <f ca="1">AA16-Z16</f>
        <v>0</v>
      </c>
      <c r="AC16" s="79">
        <f ca="1">IF(AA16=0,0,AB16/AA16)</f>
        <v>0</v>
      </c>
      <c r="AD16" s="207"/>
      <c r="AE16" s="134"/>
      <c r="AG16" s="81" t="s">
        <v>94</v>
      </c>
      <c r="AH16" s="113">
        <f ca="1">SUM(INDIRECT(ADDRESS(ROW(AH18),COLUMN(AH18))&amp;":"&amp;ADDRESS(ROW(AH18)+Tot_Acc_Per-1,COLUMN(AH18))))</f>
        <v>0</v>
      </c>
      <c r="AI16" s="113">
        <f ca="1">SUM(INDIRECT(ADDRESS(ROW(AI18),COLUMN(AI18))&amp;":"&amp;ADDRESS(ROW(AI18)+Tot_Acc_Per-1,COLUMN(AI18))))</f>
        <v>0</v>
      </c>
      <c r="AJ16" s="114">
        <f ca="1">AI16-AH16</f>
        <v>0</v>
      </c>
      <c r="AK16" s="115">
        <f ca="1">IF(AI16=0,0,AJ16/AI16)</f>
        <v>0</v>
      </c>
      <c r="AL16" s="207"/>
    </row>
    <row r="17" spans="1:39">
      <c r="A17" s="32"/>
      <c r="B17" s="112"/>
      <c r="C17" s="32"/>
      <c r="D17" s="32"/>
      <c r="E17" s="32"/>
      <c r="G17" s="32"/>
      <c r="H17" s="112"/>
      <c r="I17" s="32"/>
      <c r="J17" s="32"/>
      <c r="K17" s="32"/>
      <c r="M17" s="32"/>
      <c r="N17" s="112"/>
      <c r="O17" s="32"/>
      <c r="P17" s="32"/>
      <c r="Q17" s="32"/>
      <c r="S17" s="32"/>
      <c r="T17" s="112"/>
      <c r="U17" s="32"/>
      <c r="V17" s="32"/>
      <c r="W17" s="32"/>
      <c r="Y17" s="32"/>
      <c r="Z17" s="112"/>
      <c r="AA17" s="32"/>
      <c r="AB17" s="32"/>
      <c r="AC17" s="32"/>
      <c r="AD17" s="303"/>
      <c r="AE17" s="20"/>
      <c r="AG17" s="32"/>
      <c r="AH17" s="112"/>
      <c r="AI17" s="32"/>
      <c r="AJ17" s="32"/>
      <c r="AK17" s="32"/>
      <c r="AL17" s="303"/>
    </row>
    <row r="18" spans="1:39">
      <c r="A18" s="89" t="str">
        <f>Tri_Incurred_AttrorTot!A12</f>
        <v>1999 Q1</v>
      </c>
      <c r="B18" s="87">
        <f>IFERROR(IF(AP_LA-$AM18=0,"",INDEX(Tri_Paid_WL!$B12:$CC12,1,AP_LA-$AM18))/unit,0)</f>
        <v>0</v>
      </c>
      <c r="C18" s="87">
        <f>IFERROR(INDEX(Tri_Paid_WL!$B12:$CC12,1,Tot_Acc_Per-$AM18)/unit,0)</f>
        <v>0</v>
      </c>
      <c r="D18" s="116">
        <f t="shared" ref="D18:D81" si="0">C18-B18</f>
        <v>0</v>
      </c>
      <c r="E18" s="117">
        <f t="shared" ref="E18:E49" si="1">IFERROR(D18/C18,0)</f>
        <v>0</v>
      </c>
      <c r="G18" s="89" t="str">
        <f t="shared" ref="G18:G81" si="2">A18</f>
        <v>1999 Q1</v>
      </c>
      <c r="H18" s="87">
        <f>IFERROR(IF(AP_LA-$AM18=0,"",INDEX(Tri_Outstanding_WL!$B12:$CC12,1,AP_LA-$AM18))/unit,0)</f>
        <v>0</v>
      </c>
      <c r="I18" s="87">
        <f>IFERROR(INDEX(Tri_Outstanding_WL!$B12:$CC12,1,Tot_Acc_Per-$AM18)/unit,0)</f>
        <v>0</v>
      </c>
      <c r="J18" s="116">
        <f t="shared" ref="J18:J81" si="3">I18-H18</f>
        <v>0</v>
      </c>
      <c r="K18" s="117">
        <f t="shared" ref="K18:K49" si="4">IFERROR(J18/I18,0)</f>
        <v>0</v>
      </c>
      <c r="M18" s="89" t="str">
        <f t="shared" ref="M18:M81" si="5">G18</f>
        <v>1999 Q1</v>
      </c>
      <c r="N18" s="87">
        <f>IFERROR(IF(AP_LA-$AM18=0,"",INDEX(Tri_Incurred_WL!$B12:$CC12,1,AP_LA-$AM18))/unit,0)</f>
        <v>0</v>
      </c>
      <c r="O18" s="87">
        <f>IFERROR(INDEX(Tri_Incurred_WL!$B12:$CC12,1,Tot_Acc_Per-$AM18)/unit,0)</f>
        <v>0</v>
      </c>
      <c r="P18" s="116">
        <f t="shared" ref="P18:P81" si="6">O18-N18</f>
        <v>0</v>
      </c>
      <c r="Q18" s="117">
        <f t="shared" ref="Q18:Q49" si="7">IFERROR(P18/O18,0)</f>
        <v>0</v>
      </c>
      <c r="S18" s="89" t="str">
        <f t="shared" ref="S18:S81" si="8">M18</f>
        <v>1999 Q1</v>
      </c>
      <c r="T18" s="87">
        <f>IFERROR(IF(AP_LA-$AM18=0,"",INDEX(Tri_Incurred_CCounts_WL!$B12:$CC12,1,AP_LA-$AM18)),0)</f>
        <v>0</v>
      </c>
      <c r="U18" s="87">
        <f>IFERROR(INDEX(Tri_Incurred_CCounts_WL!$B12:$CC12,1,Tot_Acc_Per-$AM18),0)</f>
        <v>0</v>
      </c>
      <c r="V18" s="116">
        <f>U18-T18</f>
        <v>0</v>
      </c>
      <c r="W18" s="117">
        <f t="shared" ref="W18:W49" si="9">IFERROR(V18/U18,0)</f>
        <v>0</v>
      </c>
      <c r="Y18" s="89" t="str">
        <f t="shared" ref="Y18:Y81" si="10">S18</f>
        <v>1999 Q1</v>
      </c>
      <c r="Z18" s="90">
        <f>+'User Entries'!O167/unit</f>
        <v>0</v>
      </c>
      <c r="AA18" s="467">
        <f t="shared" ref="AA18:AA49" si="11">IFERROR(O18,0)</f>
        <v>0</v>
      </c>
      <c r="AB18" s="116">
        <f t="shared" ref="AB18:AB81" si="12">AA18-Z18</f>
        <v>0</v>
      </c>
      <c r="AC18" s="117">
        <f t="shared" ref="AC18:AC81" si="13">IF(AA18=0,0,AB18/AA18)</f>
        <v>0</v>
      </c>
      <c r="AD18" s="3"/>
      <c r="AE18" s="133"/>
      <c r="AG18" s="89" t="str">
        <f t="shared" ref="AG18:AG81" si="14">Y18</f>
        <v>1999 Q1</v>
      </c>
      <c r="AH18" s="90">
        <f>+'User Entries'!P167/unit</f>
        <v>0</v>
      </c>
      <c r="AI18" s="129">
        <f t="shared" ref="AI18:AI49" si="15">IFERROR(U18,0)</f>
        <v>0</v>
      </c>
      <c r="AJ18" s="116">
        <f t="shared" ref="AJ18:AJ81" si="16">AI18-AH18</f>
        <v>0</v>
      </c>
      <c r="AK18" s="117">
        <f t="shared" ref="AK18:AK81" si="17">IF(AI18=0,0,AJ18/AI18)</f>
        <v>0</v>
      </c>
      <c r="AL18" s="3"/>
      <c r="AM18" s="174">
        <v>0</v>
      </c>
    </row>
    <row r="19" spans="1:39">
      <c r="A19" s="89" t="str">
        <f>Tri_Incurred_AttrorTot!A13</f>
        <v>1999 Q2</v>
      </c>
      <c r="B19" s="87">
        <f>IFERROR(IF(AP_LA-$AM19=0,"",INDEX(Tri_Paid_WL!$B13:$CC13,1,AP_LA-$AM19))/unit,0)</f>
        <v>0</v>
      </c>
      <c r="C19" s="87">
        <f>IFERROR(INDEX(Tri_Paid_WL!$B13:$CC13,1,Tot_Acc_Per-$AM19)/unit,0)</f>
        <v>0</v>
      </c>
      <c r="D19" s="116">
        <f t="shared" si="0"/>
        <v>0</v>
      </c>
      <c r="E19" s="117">
        <f t="shared" si="1"/>
        <v>0</v>
      </c>
      <c r="G19" s="89" t="str">
        <f t="shared" si="2"/>
        <v>1999 Q2</v>
      </c>
      <c r="H19" s="87">
        <f>IFERROR(IF(AP_LA-$AM19=0,"",INDEX(Tri_Outstanding_WL!$B13:$CC13,1,AP_LA-$AM19))/unit,0)</f>
        <v>0</v>
      </c>
      <c r="I19" s="87">
        <f>IFERROR(INDEX(Tri_Outstanding_WL!$B13:$CC13,1,Tot_Acc_Per-$AM19)/unit,0)</f>
        <v>0</v>
      </c>
      <c r="J19" s="116">
        <f t="shared" si="3"/>
        <v>0</v>
      </c>
      <c r="K19" s="117">
        <f t="shared" si="4"/>
        <v>0</v>
      </c>
      <c r="M19" s="89" t="str">
        <f t="shared" si="5"/>
        <v>1999 Q2</v>
      </c>
      <c r="N19" s="87">
        <f>IFERROR(IF(AP_LA-$AM19=0,"",INDEX(Tri_Incurred_WL!$B13:$CC13,1,AP_LA-$AM19))/unit,0)</f>
        <v>0</v>
      </c>
      <c r="O19" s="87">
        <f>IFERROR(INDEX(Tri_Incurred_WL!$B13:$CC13,1,Tot_Acc_Per-$AM19)/unit,0)</f>
        <v>0</v>
      </c>
      <c r="P19" s="116">
        <f t="shared" si="6"/>
        <v>0</v>
      </c>
      <c r="Q19" s="117">
        <f t="shared" si="7"/>
        <v>0</v>
      </c>
      <c r="S19" s="89" t="str">
        <f t="shared" si="8"/>
        <v>1999 Q2</v>
      </c>
      <c r="T19" s="87">
        <f>IFERROR(IF(AP_LA-$AM19=0,"",INDEX(Tri_Incurred_CCounts_WL!$B13:$CC13,1,AP_LA-$AM19)),0)</f>
        <v>0</v>
      </c>
      <c r="U19" s="87">
        <f>IFERROR(INDEX(Tri_Incurred_CCounts_WL!$B13:$CC13,1,Tot_Acc_Per-$AM19),0)</f>
        <v>0</v>
      </c>
      <c r="V19" s="116">
        <f t="shared" ref="V19:V82" si="18">U19-T19</f>
        <v>0</v>
      </c>
      <c r="W19" s="117">
        <f t="shared" si="9"/>
        <v>0</v>
      </c>
      <c r="Y19" s="89" t="str">
        <f t="shared" si="10"/>
        <v>1999 Q2</v>
      </c>
      <c r="Z19" s="90">
        <f>+'User Entries'!O168/unit</f>
        <v>0</v>
      </c>
      <c r="AA19" s="467">
        <f t="shared" si="11"/>
        <v>0</v>
      </c>
      <c r="AB19" s="116">
        <f t="shared" si="12"/>
        <v>0</v>
      </c>
      <c r="AC19" s="117">
        <f t="shared" si="13"/>
        <v>0</v>
      </c>
      <c r="AD19" s="3"/>
      <c r="AE19" s="133"/>
      <c r="AG19" s="89" t="str">
        <f t="shared" si="14"/>
        <v>1999 Q2</v>
      </c>
      <c r="AH19" s="90">
        <f>+'User Entries'!P168/unit</f>
        <v>0</v>
      </c>
      <c r="AI19" s="129">
        <f t="shared" si="15"/>
        <v>0</v>
      </c>
      <c r="AJ19" s="116">
        <f t="shared" si="16"/>
        <v>0</v>
      </c>
      <c r="AK19" s="117">
        <f t="shared" si="17"/>
        <v>0</v>
      </c>
      <c r="AL19" s="3"/>
      <c r="AM19" s="174">
        <f t="shared" ref="AM19:AM82" si="19">AM18+1</f>
        <v>1</v>
      </c>
    </row>
    <row r="20" spans="1:39">
      <c r="A20" s="89" t="str">
        <f>Tri_Incurred_AttrorTot!A14</f>
        <v>1999 Q3</v>
      </c>
      <c r="B20" s="87">
        <f>IFERROR(IF(AP_LA-$AM20=0,"",INDEX(Tri_Paid_WL!$B14:$CC14,1,AP_LA-$AM20))/unit,0)</f>
        <v>0</v>
      </c>
      <c r="C20" s="87">
        <f>IFERROR(INDEX(Tri_Paid_WL!$B14:$CC14,1,Tot_Acc_Per-$AM20)/unit,0)</f>
        <v>0</v>
      </c>
      <c r="D20" s="116">
        <f t="shared" si="0"/>
        <v>0</v>
      </c>
      <c r="E20" s="117">
        <f t="shared" si="1"/>
        <v>0</v>
      </c>
      <c r="G20" s="89" t="str">
        <f t="shared" si="2"/>
        <v>1999 Q3</v>
      </c>
      <c r="H20" s="87">
        <f>IFERROR(IF(AP_LA-$AM20=0,"",INDEX(Tri_Outstanding_WL!$B14:$CC14,1,AP_LA-$AM20))/unit,0)</f>
        <v>0</v>
      </c>
      <c r="I20" s="87">
        <f>IFERROR(INDEX(Tri_Outstanding_WL!$B14:$CC14,1,Tot_Acc_Per-$AM20)/unit,0)</f>
        <v>0</v>
      </c>
      <c r="J20" s="116">
        <f t="shared" si="3"/>
        <v>0</v>
      </c>
      <c r="K20" s="117">
        <f t="shared" si="4"/>
        <v>0</v>
      </c>
      <c r="M20" s="89" t="str">
        <f t="shared" si="5"/>
        <v>1999 Q3</v>
      </c>
      <c r="N20" s="87">
        <f>IFERROR(IF(AP_LA-$AM20=0,"",INDEX(Tri_Incurred_WL!$B14:$CC14,1,AP_LA-$AM20))/unit,0)</f>
        <v>0</v>
      </c>
      <c r="O20" s="87">
        <f>IFERROR(INDEX(Tri_Incurred_WL!$B14:$CC14,1,Tot_Acc_Per-$AM20)/unit,0)</f>
        <v>0</v>
      </c>
      <c r="P20" s="116">
        <f t="shared" si="6"/>
        <v>0</v>
      </c>
      <c r="Q20" s="117">
        <f t="shared" si="7"/>
        <v>0</v>
      </c>
      <c r="S20" s="89" t="str">
        <f t="shared" si="8"/>
        <v>1999 Q3</v>
      </c>
      <c r="T20" s="87">
        <f>IFERROR(IF(AP_LA-$AM20=0,"",INDEX(Tri_Incurred_CCounts_WL!$B14:$CC14,1,AP_LA-$AM20)),0)</f>
        <v>0</v>
      </c>
      <c r="U20" s="87">
        <f>IFERROR(INDEX(Tri_Incurred_CCounts_WL!$B14:$CC14,1,Tot_Acc_Per-$AM20),0)</f>
        <v>0</v>
      </c>
      <c r="V20" s="116">
        <f t="shared" si="18"/>
        <v>0</v>
      </c>
      <c r="W20" s="117">
        <f t="shared" si="9"/>
        <v>0</v>
      </c>
      <c r="Y20" s="89" t="str">
        <f t="shared" si="10"/>
        <v>1999 Q3</v>
      </c>
      <c r="Z20" s="90">
        <f>+'User Entries'!O169/unit</f>
        <v>0</v>
      </c>
      <c r="AA20" s="467">
        <f t="shared" si="11"/>
        <v>0</v>
      </c>
      <c r="AB20" s="116">
        <f t="shared" si="12"/>
        <v>0</v>
      </c>
      <c r="AC20" s="117">
        <f t="shared" si="13"/>
        <v>0</v>
      </c>
      <c r="AD20" s="3"/>
      <c r="AE20" s="133"/>
      <c r="AG20" s="89" t="str">
        <f t="shared" si="14"/>
        <v>1999 Q3</v>
      </c>
      <c r="AH20" s="90">
        <f>+'User Entries'!P169/unit</f>
        <v>0</v>
      </c>
      <c r="AI20" s="129">
        <f t="shared" si="15"/>
        <v>0</v>
      </c>
      <c r="AJ20" s="116">
        <f t="shared" si="16"/>
        <v>0</v>
      </c>
      <c r="AK20" s="117">
        <f t="shared" si="17"/>
        <v>0</v>
      </c>
      <c r="AL20" s="3"/>
      <c r="AM20" s="174">
        <f t="shared" si="19"/>
        <v>2</v>
      </c>
    </row>
    <row r="21" spans="1:39">
      <c r="A21" s="89" t="str">
        <f>Tri_Incurred_AttrorTot!A15</f>
        <v>1999 Q4</v>
      </c>
      <c r="B21" s="87">
        <f>IFERROR(IF(AP_LA-$AM21=0,"",INDEX(Tri_Paid_WL!$B15:$CC15,1,AP_LA-$AM21))/unit,0)</f>
        <v>0</v>
      </c>
      <c r="C21" s="87">
        <f>IFERROR(INDEX(Tri_Paid_WL!$B15:$CC15,1,Tot_Acc_Per-$AM21)/unit,0)</f>
        <v>0</v>
      </c>
      <c r="D21" s="116">
        <f t="shared" si="0"/>
        <v>0</v>
      </c>
      <c r="E21" s="117">
        <f t="shared" si="1"/>
        <v>0</v>
      </c>
      <c r="G21" s="89" t="str">
        <f t="shared" si="2"/>
        <v>1999 Q4</v>
      </c>
      <c r="H21" s="87">
        <f>IFERROR(IF(AP_LA-$AM21=0,"",INDEX(Tri_Outstanding_WL!$B15:$CC15,1,AP_LA-$AM21))/unit,0)</f>
        <v>0</v>
      </c>
      <c r="I21" s="87">
        <f>IFERROR(INDEX(Tri_Outstanding_WL!$B15:$CC15,1,Tot_Acc_Per-$AM21)/unit,0)</f>
        <v>0</v>
      </c>
      <c r="J21" s="116">
        <f t="shared" si="3"/>
        <v>0</v>
      </c>
      <c r="K21" s="117">
        <f t="shared" si="4"/>
        <v>0</v>
      </c>
      <c r="M21" s="89" t="str">
        <f t="shared" si="5"/>
        <v>1999 Q4</v>
      </c>
      <c r="N21" s="87">
        <f>IFERROR(IF(AP_LA-$AM21=0,"",INDEX(Tri_Incurred_WL!$B15:$CC15,1,AP_LA-$AM21))/unit,0)</f>
        <v>0</v>
      </c>
      <c r="O21" s="87">
        <f>IFERROR(INDEX(Tri_Incurred_WL!$B15:$CC15,1,Tot_Acc_Per-$AM21)/unit,0)</f>
        <v>0</v>
      </c>
      <c r="P21" s="116">
        <f t="shared" si="6"/>
        <v>0</v>
      </c>
      <c r="Q21" s="117">
        <f t="shared" si="7"/>
        <v>0</v>
      </c>
      <c r="S21" s="89" t="str">
        <f t="shared" si="8"/>
        <v>1999 Q4</v>
      </c>
      <c r="T21" s="87">
        <f>IFERROR(IF(AP_LA-$AM21=0,"",INDEX(Tri_Incurred_CCounts_WL!$B15:$CC15,1,AP_LA-$AM21)),0)</f>
        <v>0</v>
      </c>
      <c r="U21" s="87">
        <f>IFERROR(INDEX(Tri_Incurred_CCounts_WL!$B15:$CC15,1,Tot_Acc_Per-$AM21),0)</f>
        <v>0</v>
      </c>
      <c r="V21" s="116">
        <f t="shared" si="18"/>
        <v>0</v>
      </c>
      <c r="W21" s="117">
        <f t="shared" si="9"/>
        <v>0</v>
      </c>
      <c r="Y21" s="89" t="str">
        <f t="shared" si="10"/>
        <v>1999 Q4</v>
      </c>
      <c r="Z21" s="90">
        <f>+'User Entries'!O170/unit</f>
        <v>0</v>
      </c>
      <c r="AA21" s="467">
        <f t="shared" si="11"/>
        <v>0</v>
      </c>
      <c r="AB21" s="116">
        <f t="shared" si="12"/>
        <v>0</v>
      </c>
      <c r="AC21" s="117">
        <f t="shared" si="13"/>
        <v>0</v>
      </c>
      <c r="AD21" s="3"/>
      <c r="AE21" s="133"/>
      <c r="AG21" s="89" t="str">
        <f t="shared" si="14"/>
        <v>1999 Q4</v>
      </c>
      <c r="AH21" s="90">
        <f>+'User Entries'!P170/unit</f>
        <v>0</v>
      </c>
      <c r="AI21" s="129">
        <f t="shared" si="15"/>
        <v>0</v>
      </c>
      <c r="AJ21" s="116">
        <f t="shared" si="16"/>
        <v>0</v>
      </c>
      <c r="AK21" s="117">
        <f t="shared" si="17"/>
        <v>0</v>
      </c>
      <c r="AL21" s="3"/>
      <c r="AM21" s="174">
        <f t="shared" si="19"/>
        <v>3</v>
      </c>
    </row>
    <row r="22" spans="1:39">
      <c r="A22" s="89" t="str">
        <f>Tri_Incurred_AttrorTot!A16</f>
        <v>2000 Q1</v>
      </c>
      <c r="B22" s="87">
        <f>IFERROR(IF(AP_LA-$AM22=0,"",INDEX(Tri_Paid_WL!$B16:$CC16,1,AP_LA-$AM22))/unit,0)</f>
        <v>0</v>
      </c>
      <c r="C22" s="87">
        <f>IFERROR(INDEX(Tri_Paid_WL!$B16:$CC16,1,Tot_Acc_Per-$AM22)/unit,0)</f>
        <v>0</v>
      </c>
      <c r="D22" s="116">
        <f t="shared" si="0"/>
        <v>0</v>
      </c>
      <c r="E22" s="117">
        <f t="shared" si="1"/>
        <v>0</v>
      </c>
      <c r="G22" s="89" t="str">
        <f t="shared" si="2"/>
        <v>2000 Q1</v>
      </c>
      <c r="H22" s="87">
        <f>IFERROR(IF(AP_LA-$AM22=0,"",INDEX(Tri_Outstanding_WL!$B16:$CC16,1,AP_LA-$AM22))/unit,0)</f>
        <v>0</v>
      </c>
      <c r="I22" s="87">
        <f>IFERROR(INDEX(Tri_Outstanding_WL!$B16:$CC16,1,Tot_Acc_Per-$AM22)/unit,0)</f>
        <v>0</v>
      </c>
      <c r="J22" s="116">
        <f t="shared" si="3"/>
        <v>0</v>
      </c>
      <c r="K22" s="117">
        <f t="shared" si="4"/>
        <v>0</v>
      </c>
      <c r="M22" s="89" t="str">
        <f t="shared" si="5"/>
        <v>2000 Q1</v>
      </c>
      <c r="N22" s="87">
        <f>IFERROR(IF(AP_LA-$AM22=0,"",INDEX(Tri_Incurred_WL!$B16:$CC16,1,AP_LA-$AM22))/unit,0)</f>
        <v>0</v>
      </c>
      <c r="O22" s="87">
        <f>IFERROR(INDEX(Tri_Incurred_WL!$B16:$CC16,1,Tot_Acc_Per-$AM22)/unit,0)</f>
        <v>0</v>
      </c>
      <c r="P22" s="116">
        <f t="shared" si="6"/>
        <v>0</v>
      </c>
      <c r="Q22" s="117">
        <f t="shared" si="7"/>
        <v>0</v>
      </c>
      <c r="S22" s="89" t="str">
        <f t="shared" si="8"/>
        <v>2000 Q1</v>
      </c>
      <c r="T22" s="87">
        <f>IFERROR(IF(AP_LA-$AM22=0,"",INDEX(Tri_Incurred_CCounts_WL!$B16:$CC16,1,AP_LA-$AM22)),0)</f>
        <v>0</v>
      </c>
      <c r="U22" s="87">
        <f>IFERROR(INDEX(Tri_Incurred_CCounts_WL!$B16:$CC16,1,Tot_Acc_Per-$AM22),0)</f>
        <v>0</v>
      </c>
      <c r="V22" s="116">
        <f t="shared" si="18"/>
        <v>0</v>
      </c>
      <c r="W22" s="117">
        <f t="shared" si="9"/>
        <v>0</v>
      </c>
      <c r="Y22" s="89" t="str">
        <f t="shared" si="10"/>
        <v>2000 Q1</v>
      </c>
      <c r="Z22" s="90">
        <f>+'User Entries'!O171/unit</f>
        <v>0</v>
      </c>
      <c r="AA22" s="467">
        <f t="shared" si="11"/>
        <v>0</v>
      </c>
      <c r="AB22" s="116">
        <f t="shared" si="12"/>
        <v>0</v>
      </c>
      <c r="AC22" s="117">
        <f t="shared" si="13"/>
        <v>0</v>
      </c>
      <c r="AD22" s="3"/>
      <c r="AE22" s="133"/>
      <c r="AG22" s="89" t="str">
        <f t="shared" si="14"/>
        <v>2000 Q1</v>
      </c>
      <c r="AH22" s="90">
        <f>+'User Entries'!P171/unit</f>
        <v>0</v>
      </c>
      <c r="AI22" s="129">
        <f t="shared" si="15"/>
        <v>0</v>
      </c>
      <c r="AJ22" s="116">
        <f t="shared" si="16"/>
        <v>0</v>
      </c>
      <c r="AK22" s="117">
        <f t="shared" si="17"/>
        <v>0</v>
      </c>
      <c r="AL22" s="3"/>
      <c r="AM22" s="174">
        <f t="shared" si="19"/>
        <v>4</v>
      </c>
    </row>
    <row r="23" spans="1:39">
      <c r="A23" s="89" t="str">
        <f>Tri_Incurred_AttrorTot!A17</f>
        <v>2000 Q2</v>
      </c>
      <c r="B23" s="87">
        <f>IFERROR(IF(AP_LA-$AM23=0,"",INDEX(Tri_Paid_WL!$B17:$CC17,1,AP_LA-$AM23))/unit,0)</f>
        <v>0</v>
      </c>
      <c r="C23" s="87">
        <f>IFERROR(INDEX(Tri_Paid_WL!$B17:$CC17,1,Tot_Acc_Per-$AM23)/unit,0)</f>
        <v>0</v>
      </c>
      <c r="D23" s="116">
        <f t="shared" si="0"/>
        <v>0</v>
      </c>
      <c r="E23" s="117">
        <f t="shared" si="1"/>
        <v>0</v>
      </c>
      <c r="G23" s="89" t="str">
        <f t="shared" si="2"/>
        <v>2000 Q2</v>
      </c>
      <c r="H23" s="87">
        <f>IFERROR(IF(AP_LA-$AM23=0,"",INDEX(Tri_Outstanding_WL!$B17:$CC17,1,AP_LA-$AM23))/unit,0)</f>
        <v>0</v>
      </c>
      <c r="I23" s="87">
        <f>IFERROR(INDEX(Tri_Outstanding_WL!$B17:$CC17,1,Tot_Acc_Per-$AM23)/unit,0)</f>
        <v>0</v>
      </c>
      <c r="J23" s="116">
        <f t="shared" si="3"/>
        <v>0</v>
      </c>
      <c r="K23" s="117">
        <f t="shared" si="4"/>
        <v>0</v>
      </c>
      <c r="M23" s="89" t="str">
        <f t="shared" si="5"/>
        <v>2000 Q2</v>
      </c>
      <c r="N23" s="87">
        <f>IFERROR(IF(AP_LA-$AM23=0,"",INDEX(Tri_Incurred_WL!$B17:$CC17,1,AP_LA-$AM23))/unit,0)</f>
        <v>0</v>
      </c>
      <c r="O23" s="87">
        <f>IFERROR(INDEX(Tri_Incurred_WL!$B17:$CC17,1,Tot_Acc_Per-$AM23)/unit,0)</f>
        <v>0</v>
      </c>
      <c r="P23" s="116">
        <f t="shared" si="6"/>
        <v>0</v>
      </c>
      <c r="Q23" s="117">
        <f t="shared" si="7"/>
        <v>0</v>
      </c>
      <c r="S23" s="89" t="str">
        <f t="shared" si="8"/>
        <v>2000 Q2</v>
      </c>
      <c r="T23" s="87">
        <f>IFERROR(IF(AP_LA-$AM23=0,"",INDEX(Tri_Incurred_CCounts_WL!$B17:$CC17,1,AP_LA-$AM23)),0)</f>
        <v>0</v>
      </c>
      <c r="U23" s="87">
        <f>IFERROR(INDEX(Tri_Incurred_CCounts_WL!$B17:$CC17,1,Tot_Acc_Per-$AM23),0)</f>
        <v>0</v>
      </c>
      <c r="V23" s="116">
        <f t="shared" si="18"/>
        <v>0</v>
      </c>
      <c r="W23" s="117">
        <f t="shared" si="9"/>
        <v>0</v>
      </c>
      <c r="Y23" s="89" t="str">
        <f t="shared" si="10"/>
        <v>2000 Q2</v>
      </c>
      <c r="Z23" s="90">
        <f>+'User Entries'!O172/unit</f>
        <v>0</v>
      </c>
      <c r="AA23" s="467">
        <f t="shared" si="11"/>
        <v>0</v>
      </c>
      <c r="AB23" s="116">
        <f t="shared" si="12"/>
        <v>0</v>
      </c>
      <c r="AC23" s="117">
        <f t="shared" si="13"/>
        <v>0</v>
      </c>
      <c r="AD23" s="3"/>
      <c r="AE23" s="133"/>
      <c r="AG23" s="89" t="str">
        <f t="shared" si="14"/>
        <v>2000 Q2</v>
      </c>
      <c r="AH23" s="90">
        <f>+'User Entries'!P172/unit</f>
        <v>0</v>
      </c>
      <c r="AI23" s="129">
        <f t="shared" si="15"/>
        <v>0</v>
      </c>
      <c r="AJ23" s="116">
        <f t="shared" si="16"/>
        <v>0</v>
      </c>
      <c r="AK23" s="117">
        <f t="shared" si="17"/>
        <v>0</v>
      </c>
      <c r="AL23" s="3"/>
      <c r="AM23" s="174">
        <f t="shared" si="19"/>
        <v>5</v>
      </c>
    </row>
    <row r="24" spans="1:39">
      <c r="A24" s="89" t="str">
        <f>Tri_Incurred_AttrorTot!A18</f>
        <v>2000 Q3</v>
      </c>
      <c r="B24" s="87">
        <f>IFERROR(IF(AP_LA-$AM24=0,"",INDEX(Tri_Paid_WL!$B18:$CC18,1,AP_LA-$AM24))/unit,0)</f>
        <v>0</v>
      </c>
      <c r="C24" s="87">
        <f>IFERROR(INDEX(Tri_Paid_WL!$B18:$CC18,1,Tot_Acc_Per-$AM24)/unit,0)</f>
        <v>0</v>
      </c>
      <c r="D24" s="116">
        <f t="shared" si="0"/>
        <v>0</v>
      </c>
      <c r="E24" s="117">
        <f t="shared" si="1"/>
        <v>0</v>
      </c>
      <c r="G24" s="89" t="str">
        <f t="shared" si="2"/>
        <v>2000 Q3</v>
      </c>
      <c r="H24" s="87">
        <f>IFERROR(IF(AP_LA-$AM24=0,"",INDEX(Tri_Outstanding_WL!$B18:$CC18,1,AP_LA-$AM24))/unit,0)</f>
        <v>0</v>
      </c>
      <c r="I24" s="87">
        <f>IFERROR(INDEX(Tri_Outstanding_WL!$B18:$CC18,1,Tot_Acc_Per-$AM24)/unit,0)</f>
        <v>0</v>
      </c>
      <c r="J24" s="116">
        <f t="shared" si="3"/>
        <v>0</v>
      </c>
      <c r="K24" s="117">
        <f t="shared" si="4"/>
        <v>0</v>
      </c>
      <c r="M24" s="89" t="str">
        <f t="shared" si="5"/>
        <v>2000 Q3</v>
      </c>
      <c r="N24" s="87">
        <f>IFERROR(IF(AP_LA-$AM24=0,"",INDEX(Tri_Incurred_WL!$B18:$CC18,1,AP_LA-$AM24))/unit,0)</f>
        <v>0</v>
      </c>
      <c r="O24" s="87">
        <f>IFERROR(INDEX(Tri_Incurred_WL!$B18:$CC18,1,Tot_Acc_Per-$AM24)/unit,0)</f>
        <v>0</v>
      </c>
      <c r="P24" s="116">
        <f t="shared" si="6"/>
        <v>0</v>
      </c>
      <c r="Q24" s="117">
        <f t="shared" si="7"/>
        <v>0</v>
      </c>
      <c r="S24" s="89" t="str">
        <f t="shared" si="8"/>
        <v>2000 Q3</v>
      </c>
      <c r="T24" s="87">
        <f>IFERROR(IF(AP_LA-$AM24=0,"",INDEX(Tri_Incurred_CCounts_WL!$B18:$CC18,1,AP_LA-$AM24)),0)</f>
        <v>0</v>
      </c>
      <c r="U24" s="87">
        <f>IFERROR(INDEX(Tri_Incurred_CCounts_WL!$B18:$CC18,1,Tot_Acc_Per-$AM24),0)</f>
        <v>0</v>
      </c>
      <c r="V24" s="116">
        <f t="shared" si="18"/>
        <v>0</v>
      </c>
      <c r="W24" s="117">
        <f t="shared" si="9"/>
        <v>0</v>
      </c>
      <c r="Y24" s="89" t="str">
        <f t="shared" si="10"/>
        <v>2000 Q3</v>
      </c>
      <c r="Z24" s="90">
        <f>+'User Entries'!O173/unit</f>
        <v>0</v>
      </c>
      <c r="AA24" s="467">
        <f t="shared" si="11"/>
        <v>0</v>
      </c>
      <c r="AB24" s="116">
        <f t="shared" si="12"/>
        <v>0</v>
      </c>
      <c r="AC24" s="117">
        <f t="shared" si="13"/>
        <v>0</v>
      </c>
      <c r="AD24" s="135"/>
      <c r="AE24" s="133"/>
      <c r="AG24" s="89" t="str">
        <f t="shared" si="14"/>
        <v>2000 Q3</v>
      </c>
      <c r="AH24" s="90">
        <f>+'User Entries'!P173/unit</f>
        <v>0</v>
      </c>
      <c r="AI24" s="129">
        <f t="shared" si="15"/>
        <v>0</v>
      </c>
      <c r="AJ24" s="116">
        <f t="shared" si="16"/>
        <v>0</v>
      </c>
      <c r="AK24" s="117">
        <f t="shared" si="17"/>
        <v>0</v>
      </c>
      <c r="AL24" s="3"/>
      <c r="AM24" s="174">
        <f t="shared" si="19"/>
        <v>6</v>
      </c>
    </row>
    <row r="25" spans="1:39">
      <c r="A25" s="89" t="str">
        <f>Tri_Incurred_AttrorTot!A19</f>
        <v>2000 Q4</v>
      </c>
      <c r="B25" s="87">
        <f>IFERROR(IF(AP_LA-$AM25=0,"",INDEX(Tri_Paid_WL!$B19:$CC19,1,AP_LA-$AM25))/unit,0)</f>
        <v>0</v>
      </c>
      <c r="C25" s="87">
        <f>IFERROR(INDEX(Tri_Paid_WL!$B19:$CC19,1,Tot_Acc_Per-$AM25)/unit,0)</f>
        <v>0</v>
      </c>
      <c r="D25" s="116">
        <f t="shared" si="0"/>
        <v>0</v>
      </c>
      <c r="E25" s="117">
        <f t="shared" si="1"/>
        <v>0</v>
      </c>
      <c r="G25" s="89" t="str">
        <f t="shared" si="2"/>
        <v>2000 Q4</v>
      </c>
      <c r="H25" s="87">
        <f>IFERROR(IF(AP_LA-$AM25=0,"",INDEX(Tri_Outstanding_WL!$B19:$CC19,1,AP_LA-$AM25))/unit,0)</f>
        <v>0</v>
      </c>
      <c r="I25" s="87">
        <f>IFERROR(INDEX(Tri_Outstanding_WL!$B19:$CC19,1,Tot_Acc_Per-$AM25)/unit,0)</f>
        <v>0</v>
      </c>
      <c r="J25" s="116">
        <f t="shared" si="3"/>
        <v>0</v>
      </c>
      <c r="K25" s="117">
        <f t="shared" si="4"/>
        <v>0</v>
      </c>
      <c r="M25" s="89" t="str">
        <f t="shared" si="5"/>
        <v>2000 Q4</v>
      </c>
      <c r="N25" s="87">
        <f>IFERROR(IF(AP_LA-$AM25=0,"",INDEX(Tri_Incurred_WL!$B19:$CC19,1,AP_LA-$AM25))/unit,0)</f>
        <v>0</v>
      </c>
      <c r="O25" s="87">
        <f>IFERROR(INDEX(Tri_Incurred_WL!$B19:$CC19,1,Tot_Acc_Per-$AM25)/unit,0)</f>
        <v>0</v>
      </c>
      <c r="P25" s="116">
        <f t="shared" si="6"/>
        <v>0</v>
      </c>
      <c r="Q25" s="117">
        <f t="shared" si="7"/>
        <v>0</v>
      </c>
      <c r="S25" s="89" t="str">
        <f t="shared" si="8"/>
        <v>2000 Q4</v>
      </c>
      <c r="T25" s="87">
        <f>IFERROR(IF(AP_LA-$AM25=0,"",INDEX(Tri_Incurred_CCounts_WL!$B19:$CC19,1,AP_LA-$AM25)),0)</f>
        <v>0</v>
      </c>
      <c r="U25" s="87">
        <f>IFERROR(INDEX(Tri_Incurred_CCounts_WL!$B19:$CC19,1,Tot_Acc_Per-$AM25),0)</f>
        <v>0</v>
      </c>
      <c r="V25" s="116">
        <f t="shared" si="18"/>
        <v>0</v>
      </c>
      <c r="W25" s="117">
        <f t="shared" si="9"/>
        <v>0</v>
      </c>
      <c r="Y25" s="89" t="str">
        <f t="shared" si="10"/>
        <v>2000 Q4</v>
      </c>
      <c r="Z25" s="90">
        <f>+'User Entries'!O174/unit</f>
        <v>0</v>
      </c>
      <c r="AA25" s="467">
        <f t="shared" si="11"/>
        <v>0</v>
      </c>
      <c r="AB25" s="116">
        <f t="shared" si="12"/>
        <v>0</v>
      </c>
      <c r="AC25" s="117">
        <f t="shared" si="13"/>
        <v>0</v>
      </c>
      <c r="AD25" s="3"/>
      <c r="AE25" s="133"/>
      <c r="AG25" s="89" t="str">
        <f t="shared" si="14"/>
        <v>2000 Q4</v>
      </c>
      <c r="AH25" s="90">
        <f>+'User Entries'!P174/unit</f>
        <v>0</v>
      </c>
      <c r="AI25" s="129">
        <f t="shared" si="15"/>
        <v>0</v>
      </c>
      <c r="AJ25" s="116">
        <f t="shared" si="16"/>
        <v>0</v>
      </c>
      <c r="AK25" s="117">
        <f t="shared" si="17"/>
        <v>0</v>
      </c>
      <c r="AL25" s="3"/>
      <c r="AM25" s="174">
        <f t="shared" si="19"/>
        <v>7</v>
      </c>
    </row>
    <row r="26" spans="1:39">
      <c r="A26" s="89" t="str">
        <f>Tri_Incurred_AttrorTot!A20</f>
        <v>2001 Q1</v>
      </c>
      <c r="B26" s="87">
        <f>IFERROR(IF(AP_LA-$AM26=0,"",INDEX(Tri_Paid_WL!$B20:$CC20,1,AP_LA-$AM26))/unit,0)</f>
        <v>0</v>
      </c>
      <c r="C26" s="87">
        <f>IFERROR(INDEX(Tri_Paid_WL!$B20:$CC20,1,Tot_Acc_Per-$AM26)/unit,0)</f>
        <v>0</v>
      </c>
      <c r="D26" s="116">
        <f t="shared" si="0"/>
        <v>0</v>
      </c>
      <c r="E26" s="117">
        <f t="shared" si="1"/>
        <v>0</v>
      </c>
      <c r="G26" s="89" t="str">
        <f t="shared" si="2"/>
        <v>2001 Q1</v>
      </c>
      <c r="H26" s="87">
        <f>IFERROR(IF(AP_LA-$AM26=0,"",INDEX(Tri_Outstanding_WL!$B20:$CC20,1,AP_LA-$AM26))/unit,0)</f>
        <v>0</v>
      </c>
      <c r="I26" s="87">
        <f>IFERROR(INDEX(Tri_Outstanding_WL!$B20:$CC20,1,Tot_Acc_Per-$AM26)/unit,0)</f>
        <v>0</v>
      </c>
      <c r="J26" s="116">
        <f t="shared" si="3"/>
        <v>0</v>
      </c>
      <c r="K26" s="117">
        <f t="shared" si="4"/>
        <v>0</v>
      </c>
      <c r="M26" s="89" t="str">
        <f t="shared" si="5"/>
        <v>2001 Q1</v>
      </c>
      <c r="N26" s="87">
        <f>IFERROR(IF(AP_LA-$AM26=0,"",INDEX(Tri_Incurred_WL!$B20:$CC20,1,AP_LA-$AM26))/unit,0)</f>
        <v>0</v>
      </c>
      <c r="O26" s="87">
        <f>IFERROR(INDEX(Tri_Incurred_WL!$B20:$CC20,1,Tot_Acc_Per-$AM26)/unit,0)</f>
        <v>0</v>
      </c>
      <c r="P26" s="116">
        <f t="shared" si="6"/>
        <v>0</v>
      </c>
      <c r="Q26" s="117">
        <f t="shared" si="7"/>
        <v>0</v>
      </c>
      <c r="S26" s="89" t="str">
        <f t="shared" si="8"/>
        <v>2001 Q1</v>
      </c>
      <c r="T26" s="87">
        <f>IFERROR(IF(AP_LA-$AM26=0,"",INDEX(Tri_Incurred_CCounts_WL!$B20:$CC20,1,AP_LA-$AM26)),0)</f>
        <v>0</v>
      </c>
      <c r="U26" s="87">
        <f>IFERROR(INDEX(Tri_Incurred_CCounts_WL!$B20:$CC20,1,Tot_Acc_Per-$AM26),0)</f>
        <v>0</v>
      </c>
      <c r="V26" s="116">
        <f t="shared" si="18"/>
        <v>0</v>
      </c>
      <c r="W26" s="117">
        <f t="shared" si="9"/>
        <v>0</v>
      </c>
      <c r="Y26" s="89" t="str">
        <f t="shared" si="10"/>
        <v>2001 Q1</v>
      </c>
      <c r="Z26" s="90">
        <f>+'User Entries'!O175/unit</f>
        <v>0</v>
      </c>
      <c r="AA26" s="467">
        <f t="shared" si="11"/>
        <v>0</v>
      </c>
      <c r="AB26" s="116">
        <f t="shared" si="12"/>
        <v>0</v>
      </c>
      <c r="AC26" s="117">
        <f t="shared" si="13"/>
        <v>0</v>
      </c>
      <c r="AD26" s="3"/>
      <c r="AE26" s="133"/>
      <c r="AG26" s="89" t="str">
        <f t="shared" si="14"/>
        <v>2001 Q1</v>
      </c>
      <c r="AH26" s="90">
        <f>+'User Entries'!P175/unit</f>
        <v>0</v>
      </c>
      <c r="AI26" s="129">
        <f t="shared" si="15"/>
        <v>0</v>
      </c>
      <c r="AJ26" s="116">
        <f t="shared" si="16"/>
        <v>0</v>
      </c>
      <c r="AK26" s="117">
        <f t="shared" si="17"/>
        <v>0</v>
      </c>
      <c r="AL26" s="3"/>
      <c r="AM26" s="174">
        <f t="shared" si="19"/>
        <v>8</v>
      </c>
    </row>
    <row r="27" spans="1:39">
      <c r="A27" s="89" t="str">
        <f>Tri_Incurred_AttrorTot!A21</f>
        <v>2001 Q2</v>
      </c>
      <c r="B27" s="87">
        <f>IFERROR(IF(AP_LA-$AM27=0,"",INDEX(Tri_Paid_WL!$B21:$CC21,1,AP_LA-$AM27))/unit,0)</f>
        <v>0</v>
      </c>
      <c r="C27" s="87">
        <f>IFERROR(INDEX(Tri_Paid_WL!$B21:$CC21,1,Tot_Acc_Per-$AM27)/unit,0)</f>
        <v>0</v>
      </c>
      <c r="D27" s="116">
        <f t="shared" si="0"/>
        <v>0</v>
      </c>
      <c r="E27" s="117">
        <f t="shared" si="1"/>
        <v>0</v>
      </c>
      <c r="G27" s="89" t="str">
        <f t="shared" si="2"/>
        <v>2001 Q2</v>
      </c>
      <c r="H27" s="87">
        <f>IFERROR(IF(AP_LA-$AM27=0,"",INDEX(Tri_Outstanding_WL!$B21:$CC21,1,AP_LA-$AM27))/unit,0)</f>
        <v>0</v>
      </c>
      <c r="I27" s="87">
        <f>IFERROR(INDEX(Tri_Outstanding_WL!$B21:$CC21,1,Tot_Acc_Per-$AM27)/unit,0)</f>
        <v>0</v>
      </c>
      <c r="J27" s="116">
        <f t="shared" si="3"/>
        <v>0</v>
      </c>
      <c r="K27" s="117">
        <f t="shared" si="4"/>
        <v>0</v>
      </c>
      <c r="M27" s="89" t="str">
        <f t="shared" si="5"/>
        <v>2001 Q2</v>
      </c>
      <c r="N27" s="87">
        <f>IFERROR(IF(AP_LA-$AM27=0,"",INDEX(Tri_Incurred_WL!$B21:$CC21,1,AP_LA-$AM27))/unit,0)</f>
        <v>0</v>
      </c>
      <c r="O27" s="87">
        <f>IFERROR(INDEX(Tri_Incurred_WL!$B21:$CC21,1,Tot_Acc_Per-$AM27)/unit,0)</f>
        <v>0</v>
      </c>
      <c r="P27" s="116">
        <f t="shared" si="6"/>
        <v>0</v>
      </c>
      <c r="Q27" s="117">
        <f t="shared" si="7"/>
        <v>0</v>
      </c>
      <c r="S27" s="89" t="str">
        <f t="shared" si="8"/>
        <v>2001 Q2</v>
      </c>
      <c r="T27" s="87">
        <f>IFERROR(IF(AP_LA-$AM27=0,"",INDEX(Tri_Incurred_CCounts_WL!$B21:$CC21,1,AP_LA-$AM27)),0)</f>
        <v>0</v>
      </c>
      <c r="U27" s="87">
        <f>IFERROR(INDEX(Tri_Incurred_CCounts_WL!$B21:$CC21,1,Tot_Acc_Per-$AM27),0)</f>
        <v>0</v>
      </c>
      <c r="V27" s="116">
        <f t="shared" si="18"/>
        <v>0</v>
      </c>
      <c r="W27" s="117">
        <f t="shared" si="9"/>
        <v>0</v>
      </c>
      <c r="Y27" s="89" t="str">
        <f t="shared" si="10"/>
        <v>2001 Q2</v>
      </c>
      <c r="Z27" s="90">
        <f>+'User Entries'!O176/unit</f>
        <v>0</v>
      </c>
      <c r="AA27" s="467">
        <f t="shared" si="11"/>
        <v>0</v>
      </c>
      <c r="AB27" s="116">
        <f t="shared" si="12"/>
        <v>0</v>
      </c>
      <c r="AC27" s="117">
        <f t="shared" si="13"/>
        <v>0</v>
      </c>
      <c r="AD27" s="3"/>
      <c r="AE27" s="133"/>
      <c r="AG27" s="89" t="str">
        <f t="shared" si="14"/>
        <v>2001 Q2</v>
      </c>
      <c r="AH27" s="90">
        <f>+'User Entries'!P176/unit</f>
        <v>0</v>
      </c>
      <c r="AI27" s="129">
        <f t="shared" si="15"/>
        <v>0</v>
      </c>
      <c r="AJ27" s="116">
        <f t="shared" si="16"/>
        <v>0</v>
      </c>
      <c r="AK27" s="117">
        <f t="shared" si="17"/>
        <v>0</v>
      </c>
      <c r="AL27" s="3"/>
      <c r="AM27" s="174">
        <f t="shared" si="19"/>
        <v>9</v>
      </c>
    </row>
    <row r="28" spans="1:39">
      <c r="A28" s="89" t="str">
        <f>Tri_Incurred_AttrorTot!A22</f>
        <v>2001 Q3</v>
      </c>
      <c r="B28" s="87">
        <f>IFERROR(IF(AP_LA-$AM28=0,"",INDEX(Tri_Paid_WL!$B22:$CC22,1,AP_LA-$AM28))/unit,0)</f>
        <v>0</v>
      </c>
      <c r="C28" s="87">
        <f>IFERROR(INDEX(Tri_Paid_WL!$B22:$CC22,1,Tot_Acc_Per-$AM28)/unit,0)</f>
        <v>0</v>
      </c>
      <c r="D28" s="116">
        <f t="shared" si="0"/>
        <v>0</v>
      </c>
      <c r="E28" s="117">
        <f t="shared" si="1"/>
        <v>0</v>
      </c>
      <c r="G28" s="89" t="str">
        <f t="shared" si="2"/>
        <v>2001 Q3</v>
      </c>
      <c r="H28" s="87">
        <f>IFERROR(IF(AP_LA-$AM28=0,"",INDEX(Tri_Outstanding_WL!$B22:$CC22,1,AP_LA-$AM28))/unit,0)</f>
        <v>0</v>
      </c>
      <c r="I28" s="87">
        <f>IFERROR(INDEX(Tri_Outstanding_WL!$B22:$CC22,1,Tot_Acc_Per-$AM28)/unit,0)</f>
        <v>0</v>
      </c>
      <c r="J28" s="116">
        <f t="shared" si="3"/>
        <v>0</v>
      </c>
      <c r="K28" s="117">
        <f t="shared" si="4"/>
        <v>0</v>
      </c>
      <c r="M28" s="89" t="str">
        <f t="shared" si="5"/>
        <v>2001 Q3</v>
      </c>
      <c r="N28" s="87">
        <f>IFERROR(IF(AP_LA-$AM28=0,"",INDEX(Tri_Incurred_WL!$B22:$CC22,1,AP_LA-$AM28))/unit,0)</f>
        <v>0</v>
      </c>
      <c r="O28" s="87">
        <f>IFERROR(INDEX(Tri_Incurred_WL!$B22:$CC22,1,Tot_Acc_Per-$AM28)/unit,0)</f>
        <v>0</v>
      </c>
      <c r="P28" s="116">
        <f t="shared" si="6"/>
        <v>0</v>
      </c>
      <c r="Q28" s="117">
        <f t="shared" si="7"/>
        <v>0</v>
      </c>
      <c r="S28" s="89" t="str">
        <f t="shared" si="8"/>
        <v>2001 Q3</v>
      </c>
      <c r="T28" s="87">
        <f>IFERROR(IF(AP_LA-$AM28=0,"",INDEX(Tri_Incurred_CCounts_WL!$B22:$CC22,1,AP_LA-$AM28)),0)</f>
        <v>0</v>
      </c>
      <c r="U28" s="87">
        <f>IFERROR(INDEX(Tri_Incurred_CCounts_WL!$B22:$CC22,1,Tot_Acc_Per-$AM28),0)</f>
        <v>0</v>
      </c>
      <c r="V28" s="116">
        <f t="shared" si="18"/>
        <v>0</v>
      </c>
      <c r="W28" s="117">
        <f t="shared" si="9"/>
        <v>0</v>
      </c>
      <c r="Y28" s="89" t="str">
        <f t="shared" si="10"/>
        <v>2001 Q3</v>
      </c>
      <c r="Z28" s="90">
        <f>+'User Entries'!O177/unit</f>
        <v>0</v>
      </c>
      <c r="AA28" s="467">
        <f t="shared" si="11"/>
        <v>0</v>
      </c>
      <c r="AB28" s="116">
        <f t="shared" si="12"/>
        <v>0</v>
      </c>
      <c r="AC28" s="117">
        <f t="shared" si="13"/>
        <v>0</v>
      </c>
      <c r="AD28" s="3"/>
      <c r="AE28" s="133"/>
      <c r="AG28" s="89" t="str">
        <f t="shared" si="14"/>
        <v>2001 Q3</v>
      </c>
      <c r="AH28" s="90">
        <f>+'User Entries'!P177/unit</f>
        <v>0</v>
      </c>
      <c r="AI28" s="129">
        <f t="shared" si="15"/>
        <v>0</v>
      </c>
      <c r="AJ28" s="116">
        <f t="shared" si="16"/>
        <v>0</v>
      </c>
      <c r="AK28" s="117">
        <f t="shared" si="17"/>
        <v>0</v>
      </c>
      <c r="AL28" s="3"/>
      <c r="AM28" s="174">
        <f t="shared" si="19"/>
        <v>10</v>
      </c>
    </row>
    <row r="29" spans="1:39">
      <c r="A29" s="89" t="str">
        <f>Tri_Incurred_AttrorTot!A23</f>
        <v>2001 Q4</v>
      </c>
      <c r="B29" s="87">
        <f>IFERROR(IF(AP_LA-$AM29=0,"",INDEX(Tri_Paid_WL!$B23:$CC23,1,AP_LA-$AM29))/unit,0)</f>
        <v>0</v>
      </c>
      <c r="C29" s="87">
        <f>IFERROR(INDEX(Tri_Paid_WL!$B23:$CC23,1,Tot_Acc_Per-$AM29)/unit,0)</f>
        <v>0</v>
      </c>
      <c r="D29" s="116">
        <f t="shared" si="0"/>
        <v>0</v>
      </c>
      <c r="E29" s="117">
        <f t="shared" si="1"/>
        <v>0</v>
      </c>
      <c r="G29" s="89" t="str">
        <f t="shared" si="2"/>
        <v>2001 Q4</v>
      </c>
      <c r="H29" s="87">
        <f>IFERROR(IF(AP_LA-$AM29=0,"",INDEX(Tri_Outstanding_WL!$B23:$CC23,1,AP_LA-$AM29))/unit,0)</f>
        <v>0</v>
      </c>
      <c r="I29" s="87">
        <f>IFERROR(INDEX(Tri_Outstanding_WL!$B23:$CC23,1,Tot_Acc_Per-$AM29)/unit,0)</f>
        <v>0</v>
      </c>
      <c r="J29" s="116">
        <f t="shared" si="3"/>
        <v>0</v>
      </c>
      <c r="K29" s="117">
        <f t="shared" si="4"/>
        <v>0</v>
      </c>
      <c r="M29" s="89" t="str">
        <f t="shared" si="5"/>
        <v>2001 Q4</v>
      </c>
      <c r="N29" s="87">
        <f>IFERROR(IF(AP_LA-$AM29=0,"",INDEX(Tri_Incurred_WL!$B23:$CC23,1,AP_LA-$AM29))/unit,0)</f>
        <v>0</v>
      </c>
      <c r="O29" s="87">
        <f>IFERROR(INDEX(Tri_Incurred_WL!$B23:$CC23,1,Tot_Acc_Per-$AM29)/unit,0)</f>
        <v>0</v>
      </c>
      <c r="P29" s="116">
        <f t="shared" si="6"/>
        <v>0</v>
      </c>
      <c r="Q29" s="117">
        <f t="shared" si="7"/>
        <v>0</v>
      </c>
      <c r="S29" s="89" t="str">
        <f t="shared" si="8"/>
        <v>2001 Q4</v>
      </c>
      <c r="T29" s="87">
        <f>IFERROR(IF(AP_LA-$AM29=0,"",INDEX(Tri_Incurred_CCounts_WL!$B23:$CC23,1,AP_LA-$AM29)),0)</f>
        <v>0</v>
      </c>
      <c r="U29" s="87">
        <f>IFERROR(INDEX(Tri_Incurred_CCounts_WL!$B23:$CC23,1,Tot_Acc_Per-$AM29),0)</f>
        <v>0</v>
      </c>
      <c r="V29" s="116">
        <f t="shared" si="18"/>
        <v>0</v>
      </c>
      <c r="W29" s="117">
        <f t="shared" si="9"/>
        <v>0</v>
      </c>
      <c r="Y29" s="89" t="str">
        <f t="shared" si="10"/>
        <v>2001 Q4</v>
      </c>
      <c r="Z29" s="90">
        <f>+'User Entries'!O178/unit</f>
        <v>0</v>
      </c>
      <c r="AA29" s="467">
        <f t="shared" si="11"/>
        <v>0</v>
      </c>
      <c r="AB29" s="116">
        <f t="shared" si="12"/>
        <v>0</v>
      </c>
      <c r="AC29" s="117">
        <f t="shared" si="13"/>
        <v>0</v>
      </c>
      <c r="AD29" s="3"/>
      <c r="AE29" s="133"/>
      <c r="AG29" s="89" t="str">
        <f t="shared" si="14"/>
        <v>2001 Q4</v>
      </c>
      <c r="AH29" s="90">
        <f>+'User Entries'!P178/unit</f>
        <v>0</v>
      </c>
      <c r="AI29" s="129">
        <f t="shared" si="15"/>
        <v>0</v>
      </c>
      <c r="AJ29" s="116">
        <f t="shared" si="16"/>
        <v>0</v>
      </c>
      <c r="AK29" s="117">
        <f t="shared" si="17"/>
        <v>0</v>
      </c>
      <c r="AL29" s="3"/>
      <c r="AM29" s="174">
        <f t="shared" si="19"/>
        <v>11</v>
      </c>
    </row>
    <row r="30" spans="1:39">
      <c r="A30" s="89" t="str">
        <f>Tri_Incurred_AttrorTot!A24</f>
        <v>2002 Q1</v>
      </c>
      <c r="B30" s="87">
        <f>IFERROR(IF(AP_LA-$AM30=0,"",INDEX(Tri_Paid_WL!$B24:$CC24,1,AP_LA-$AM30))/unit,0)</f>
        <v>0</v>
      </c>
      <c r="C30" s="87">
        <f>IFERROR(INDEX(Tri_Paid_WL!$B24:$CC24,1,Tot_Acc_Per-$AM30)/unit,0)</f>
        <v>0</v>
      </c>
      <c r="D30" s="116">
        <f t="shared" si="0"/>
        <v>0</v>
      </c>
      <c r="E30" s="117">
        <f t="shared" si="1"/>
        <v>0</v>
      </c>
      <c r="G30" s="89" t="str">
        <f t="shared" si="2"/>
        <v>2002 Q1</v>
      </c>
      <c r="H30" s="87">
        <f>IFERROR(IF(AP_LA-$AM30=0,"",INDEX(Tri_Outstanding_WL!$B24:$CC24,1,AP_LA-$AM30))/unit,0)</f>
        <v>0</v>
      </c>
      <c r="I30" s="87">
        <f>IFERROR(INDEX(Tri_Outstanding_WL!$B24:$CC24,1,Tot_Acc_Per-$AM30)/unit,0)</f>
        <v>0</v>
      </c>
      <c r="J30" s="116">
        <f t="shared" si="3"/>
        <v>0</v>
      </c>
      <c r="K30" s="117">
        <f t="shared" si="4"/>
        <v>0</v>
      </c>
      <c r="M30" s="89" t="str">
        <f t="shared" si="5"/>
        <v>2002 Q1</v>
      </c>
      <c r="N30" s="87">
        <f>IFERROR(IF(AP_LA-$AM30=0,"",INDEX(Tri_Incurred_WL!$B24:$CC24,1,AP_LA-$AM30))/unit,0)</f>
        <v>0</v>
      </c>
      <c r="O30" s="87">
        <f>IFERROR(INDEX(Tri_Incurred_WL!$B24:$CC24,1,Tot_Acc_Per-$AM30)/unit,0)</f>
        <v>0</v>
      </c>
      <c r="P30" s="116">
        <f t="shared" si="6"/>
        <v>0</v>
      </c>
      <c r="Q30" s="117">
        <f t="shared" si="7"/>
        <v>0</v>
      </c>
      <c r="S30" s="89" t="str">
        <f t="shared" si="8"/>
        <v>2002 Q1</v>
      </c>
      <c r="T30" s="87">
        <f>IFERROR(IF(AP_LA-$AM30=0,"",INDEX(Tri_Incurred_CCounts_WL!$B24:$CC24,1,AP_LA-$AM30)),0)</f>
        <v>0</v>
      </c>
      <c r="U30" s="87">
        <f>IFERROR(INDEX(Tri_Incurred_CCounts_WL!$B24:$CC24,1,Tot_Acc_Per-$AM30),0)</f>
        <v>0</v>
      </c>
      <c r="V30" s="116">
        <f t="shared" si="18"/>
        <v>0</v>
      </c>
      <c r="W30" s="117">
        <f t="shared" si="9"/>
        <v>0</v>
      </c>
      <c r="Y30" s="89" t="str">
        <f t="shared" si="10"/>
        <v>2002 Q1</v>
      </c>
      <c r="Z30" s="90">
        <f>+'User Entries'!O179/unit</f>
        <v>0</v>
      </c>
      <c r="AA30" s="467">
        <f t="shared" si="11"/>
        <v>0</v>
      </c>
      <c r="AB30" s="116">
        <f t="shared" si="12"/>
        <v>0</v>
      </c>
      <c r="AC30" s="117">
        <f t="shared" si="13"/>
        <v>0</v>
      </c>
      <c r="AD30" s="3"/>
      <c r="AE30" s="133"/>
      <c r="AG30" s="89" t="str">
        <f t="shared" si="14"/>
        <v>2002 Q1</v>
      </c>
      <c r="AH30" s="90">
        <f>+'User Entries'!P179/unit</f>
        <v>0</v>
      </c>
      <c r="AI30" s="129">
        <f t="shared" si="15"/>
        <v>0</v>
      </c>
      <c r="AJ30" s="116">
        <f t="shared" si="16"/>
        <v>0</v>
      </c>
      <c r="AK30" s="117">
        <f t="shared" si="17"/>
        <v>0</v>
      </c>
      <c r="AL30" s="3"/>
      <c r="AM30" s="174">
        <f t="shared" si="19"/>
        <v>12</v>
      </c>
    </row>
    <row r="31" spans="1:39">
      <c r="A31" s="89" t="str">
        <f>Tri_Incurred_AttrorTot!A25</f>
        <v>2002 Q2</v>
      </c>
      <c r="B31" s="87">
        <f>IFERROR(IF(AP_LA-$AM31=0,"",INDEX(Tri_Paid_WL!$B25:$CC25,1,AP_LA-$AM31))/unit,0)</f>
        <v>0</v>
      </c>
      <c r="C31" s="87">
        <f>IFERROR(INDEX(Tri_Paid_WL!$B25:$CC25,1,Tot_Acc_Per-$AM31)/unit,0)</f>
        <v>0</v>
      </c>
      <c r="D31" s="116">
        <f t="shared" si="0"/>
        <v>0</v>
      </c>
      <c r="E31" s="117">
        <f t="shared" si="1"/>
        <v>0</v>
      </c>
      <c r="G31" s="89" t="str">
        <f t="shared" si="2"/>
        <v>2002 Q2</v>
      </c>
      <c r="H31" s="87">
        <f>IFERROR(IF(AP_LA-$AM31=0,"",INDEX(Tri_Outstanding_WL!$B25:$CC25,1,AP_LA-$AM31))/unit,0)</f>
        <v>0</v>
      </c>
      <c r="I31" s="87">
        <f>IFERROR(INDEX(Tri_Outstanding_WL!$B25:$CC25,1,Tot_Acc_Per-$AM31)/unit,0)</f>
        <v>0</v>
      </c>
      <c r="J31" s="116">
        <f t="shared" si="3"/>
        <v>0</v>
      </c>
      <c r="K31" s="117">
        <f t="shared" si="4"/>
        <v>0</v>
      </c>
      <c r="M31" s="89" t="str">
        <f t="shared" si="5"/>
        <v>2002 Q2</v>
      </c>
      <c r="N31" s="87">
        <f>IFERROR(IF(AP_LA-$AM31=0,"",INDEX(Tri_Incurred_WL!$B25:$CC25,1,AP_LA-$AM31))/unit,0)</f>
        <v>0</v>
      </c>
      <c r="O31" s="87">
        <f>IFERROR(INDEX(Tri_Incurred_WL!$B25:$CC25,1,Tot_Acc_Per-$AM31)/unit,0)</f>
        <v>0</v>
      </c>
      <c r="P31" s="116">
        <f t="shared" si="6"/>
        <v>0</v>
      </c>
      <c r="Q31" s="117">
        <f t="shared" si="7"/>
        <v>0</v>
      </c>
      <c r="S31" s="89" t="str">
        <f t="shared" si="8"/>
        <v>2002 Q2</v>
      </c>
      <c r="T31" s="87">
        <f>IFERROR(IF(AP_LA-$AM31=0,"",INDEX(Tri_Incurred_CCounts_WL!$B25:$CC25,1,AP_LA-$AM31)),0)</f>
        <v>0</v>
      </c>
      <c r="U31" s="87">
        <f>IFERROR(INDEX(Tri_Incurred_CCounts_WL!$B25:$CC25,1,Tot_Acc_Per-$AM31),0)</f>
        <v>0</v>
      </c>
      <c r="V31" s="116">
        <f t="shared" si="18"/>
        <v>0</v>
      </c>
      <c r="W31" s="117">
        <f t="shared" si="9"/>
        <v>0</v>
      </c>
      <c r="Y31" s="89" t="str">
        <f t="shared" si="10"/>
        <v>2002 Q2</v>
      </c>
      <c r="Z31" s="90">
        <f>+'User Entries'!O180/unit</f>
        <v>0</v>
      </c>
      <c r="AA31" s="467">
        <f t="shared" si="11"/>
        <v>0</v>
      </c>
      <c r="AB31" s="116">
        <f t="shared" si="12"/>
        <v>0</v>
      </c>
      <c r="AC31" s="117">
        <f t="shared" si="13"/>
        <v>0</v>
      </c>
      <c r="AD31" s="3"/>
      <c r="AE31" s="133"/>
      <c r="AG31" s="89" t="str">
        <f t="shared" si="14"/>
        <v>2002 Q2</v>
      </c>
      <c r="AH31" s="90">
        <f>+'User Entries'!P180/unit</f>
        <v>0</v>
      </c>
      <c r="AI31" s="129">
        <f t="shared" si="15"/>
        <v>0</v>
      </c>
      <c r="AJ31" s="116">
        <f t="shared" si="16"/>
        <v>0</v>
      </c>
      <c r="AK31" s="117">
        <f t="shared" si="17"/>
        <v>0</v>
      </c>
      <c r="AL31" s="3"/>
      <c r="AM31" s="174">
        <f t="shared" si="19"/>
        <v>13</v>
      </c>
    </row>
    <row r="32" spans="1:39">
      <c r="A32" s="89" t="str">
        <f>Tri_Incurred_AttrorTot!A26</f>
        <v>2002 Q3</v>
      </c>
      <c r="B32" s="87">
        <f>IFERROR(IF(AP_LA-$AM32=0,"",INDEX(Tri_Paid_WL!$B26:$CC26,1,AP_LA-$AM32))/unit,0)</f>
        <v>0</v>
      </c>
      <c r="C32" s="87">
        <f>IFERROR(INDEX(Tri_Paid_WL!$B26:$CC26,1,Tot_Acc_Per-$AM32)/unit,0)</f>
        <v>0</v>
      </c>
      <c r="D32" s="116">
        <f t="shared" si="0"/>
        <v>0</v>
      </c>
      <c r="E32" s="117">
        <f t="shared" si="1"/>
        <v>0</v>
      </c>
      <c r="G32" s="89" t="str">
        <f t="shared" si="2"/>
        <v>2002 Q3</v>
      </c>
      <c r="H32" s="87">
        <f>IFERROR(IF(AP_LA-$AM32=0,"",INDEX(Tri_Outstanding_WL!$B26:$CC26,1,AP_LA-$AM32))/unit,0)</f>
        <v>0</v>
      </c>
      <c r="I32" s="87">
        <f>IFERROR(INDEX(Tri_Outstanding_WL!$B26:$CC26,1,Tot_Acc_Per-$AM32)/unit,0)</f>
        <v>0</v>
      </c>
      <c r="J32" s="116">
        <f t="shared" si="3"/>
        <v>0</v>
      </c>
      <c r="K32" s="117">
        <f t="shared" si="4"/>
        <v>0</v>
      </c>
      <c r="M32" s="89" t="str">
        <f t="shared" si="5"/>
        <v>2002 Q3</v>
      </c>
      <c r="N32" s="87">
        <f>IFERROR(IF(AP_LA-$AM32=0,"",INDEX(Tri_Incurred_WL!$B26:$CC26,1,AP_LA-$AM32))/unit,0)</f>
        <v>0</v>
      </c>
      <c r="O32" s="87">
        <f>IFERROR(INDEX(Tri_Incurred_WL!$B26:$CC26,1,Tot_Acc_Per-$AM32)/unit,0)</f>
        <v>0</v>
      </c>
      <c r="P32" s="116">
        <f t="shared" si="6"/>
        <v>0</v>
      </c>
      <c r="Q32" s="117">
        <f t="shared" si="7"/>
        <v>0</v>
      </c>
      <c r="S32" s="89" t="str">
        <f t="shared" si="8"/>
        <v>2002 Q3</v>
      </c>
      <c r="T32" s="87">
        <f>IFERROR(IF(AP_LA-$AM32=0,"",INDEX(Tri_Incurred_CCounts_WL!$B26:$CC26,1,AP_LA-$AM32)),0)</f>
        <v>0</v>
      </c>
      <c r="U32" s="87">
        <f>IFERROR(INDEX(Tri_Incurred_CCounts_WL!$B26:$CC26,1,Tot_Acc_Per-$AM32),0)</f>
        <v>0</v>
      </c>
      <c r="V32" s="116">
        <f t="shared" si="18"/>
        <v>0</v>
      </c>
      <c r="W32" s="117">
        <f t="shared" si="9"/>
        <v>0</v>
      </c>
      <c r="Y32" s="89" t="str">
        <f t="shared" si="10"/>
        <v>2002 Q3</v>
      </c>
      <c r="Z32" s="90">
        <f>+'User Entries'!O181/unit</f>
        <v>0</v>
      </c>
      <c r="AA32" s="467">
        <f t="shared" si="11"/>
        <v>0</v>
      </c>
      <c r="AB32" s="116">
        <f t="shared" si="12"/>
        <v>0</v>
      </c>
      <c r="AC32" s="117">
        <f t="shared" si="13"/>
        <v>0</v>
      </c>
      <c r="AD32" s="3"/>
      <c r="AE32" s="133"/>
      <c r="AG32" s="89" t="str">
        <f t="shared" si="14"/>
        <v>2002 Q3</v>
      </c>
      <c r="AH32" s="90">
        <f>+'User Entries'!P181/unit</f>
        <v>0</v>
      </c>
      <c r="AI32" s="129">
        <f t="shared" si="15"/>
        <v>0</v>
      </c>
      <c r="AJ32" s="116">
        <f t="shared" si="16"/>
        <v>0</v>
      </c>
      <c r="AK32" s="117">
        <f t="shared" si="17"/>
        <v>0</v>
      </c>
      <c r="AL32" s="3"/>
      <c r="AM32" s="174">
        <f t="shared" si="19"/>
        <v>14</v>
      </c>
    </row>
    <row r="33" spans="1:39">
      <c r="A33" s="89" t="str">
        <f>Tri_Incurred_AttrorTot!A27</f>
        <v>2002 Q4</v>
      </c>
      <c r="B33" s="87">
        <f>IFERROR(IF(AP_LA-$AM33=0,"",INDEX(Tri_Paid_WL!$B27:$CC27,1,AP_LA-$AM33))/unit,0)</f>
        <v>0</v>
      </c>
      <c r="C33" s="87">
        <f>IFERROR(INDEX(Tri_Paid_WL!$B27:$CC27,1,Tot_Acc_Per-$AM33)/unit,0)</f>
        <v>0</v>
      </c>
      <c r="D33" s="116">
        <f t="shared" si="0"/>
        <v>0</v>
      </c>
      <c r="E33" s="117">
        <f t="shared" si="1"/>
        <v>0</v>
      </c>
      <c r="G33" s="89" t="str">
        <f t="shared" si="2"/>
        <v>2002 Q4</v>
      </c>
      <c r="H33" s="87">
        <f>IFERROR(IF(AP_LA-$AM33=0,"",INDEX(Tri_Outstanding_WL!$B27:$CC27,1,AP_LA-$AM33))/unit,0)</f>
        <v>0</v>
      </c>
      <c r="I33" s="87">
        <f>IFERROR(INDEX(Tri_Outstanding_WL!$B27:$CC27,1,Tot_Acc_Per-$AM33)/unit,0)</f>
        <v>0</v>
      </c>
      <c r="J33" s="116">
        <f t="shared" si="3"/>
        <v>0</v>
      </c>
      <c r="K33" s="117">
        <f t="shared" si="4"/>
        <v>0</v>
      </c>
      <c r="M33" s="89" t="str">
        <f t="shared" si="5"/>
        <v>2002 Q4</v>
      </c>
      <c r="N33" s="87">
        <f>IFERROR(IF(AP_LA-$AM33=0,"",INDEX(Tri_Incurred_WL!$B27:$CC27,1,AP_LA-$AM33))/unit,0)</f>
        <v>0</v>
      </c>
      <c r="O33" s="87">
        <f>IFERROR(INDEX(Tri_Incurred_WL!$B27:$CC27,1,Tot_Acc_Per-$AM33)/unit,0)</f>
        <v>0</v>
      </c>
      <c r="P33" s="116">
        <f t="shared" si="6"/>
        <v>0</v>
      </c>
      <c r="Q33" s="117">
        <f t="shared" si="7"/>
        <v>0</v>
      </c>
      <c r="S33" s="89" t="str">
        <f t="shared" si="8"/>
        <v>2002 Q4</v>
      </c>
      <c r="T33" s="87">
        <f>IFERROR(IF(AP_LA-$AM33=0,"",INDEX(Tri_Incurred_CCounts_WL!$B27:$CC27,1,AP_LA-$AM33)),0)</f>
        <v>0</v>
      </c>
      <c r="U33" s="87">
        <f>IFERROR(INDEX(Tri_Incurred_CCounts_WL!$B27:$CC27,1,Tot_Acc_Per-$AM33),0)</f>
        <v>0</v>
      </c>
      <c r="V33" s="116">
        <f t="shared" si="18"/>
        <v>0</v>
      </c>
      <c r="W33" s="117">
        <f t="shared" si="9"/>
        <v>0</v>
      </c>
      <c r="Y33" s="89" t="str">
        <f t="shared" si="10"/>
        <v>2002 Q4</v>
      </c>
      <c r="Z33" s="90">
        <f>+'User Entries'!O182/unit</f>
        <v>0</v>
      </c>
      <c r="AA33" s="467">
        <f t="shared" si="11"/>
        <v>0</v>
      </c>
      <c r="AB33" s="116">
        <f t="shared" si="12"/>
        <v>0</v>
      </c>
      <c r="AC33" s="117">
        <f t="shared" si="13"/>
        <v>0</v>
      </c>
      <c r="AD33" s="3"/>
      <c r="AE33" s="133"/>
      <c r="AG33" s="89" t="str">
        <f t="shared" si="14"/>
        <v>2002 Q4</v>
      </c>
      <c r="AH33" s="90">
        <f>+'User Entries'!P182/unit</f>
        <v>0</v>
      </c>
      <c r="AI33" s="129">
        <f t="shared" si="15"/>
        <v>0</v>
      </c>
      <c r="AJ33" s="116">
        <f t="shared" si="16"/>
        <v>0</v>
      </c>
      <c r="AK33" s="117">
        <f t="shared" si="17"/>
        <v>0</v>
      </c>
      <c r="AL33" s="3"/>
      <c r="AM33" s="174">
        <f t="shared" si="19"/>
        <v>15</v>
      </c>
    </row>
    <row r="34" spans="1:39">
      <c r="A34" s="89" t="str">
        <f>Tri_Incurred_AttrorTot!A28</f>
        <v>2003 Q1</v>
      </c>
      <c r="B34" s="87">
        <f>IFERROR(IF(AP_LA-$AM34=0,"",INDEX(Tri_Paid_WL!$B28:$CC28,1,AP_LA-$AM34))/unit,0)</f>
        <v>0</v>
      </c>
      <c r="C34" s="87">
        <f>IFERROR(INDEX(Tri_Paid_WL!$B28:$CC28,1,Tot_Acc_Per-$AM34)/unit,0)</f>
        <v>0</v>
      </c>
      <c r="D34" s="116">
        <f t="shared" si="0"/>
        <v>0</v>
      </c>
      <c r="E34" s="117">
        <f t="shared" si="1"/>
        <v>0</v>
      </c>
      <c r="G34" s="89" t="str">
        <f t="shared" si="2"/>
        <v>2003 Q1</v>
      </c>
      <c r="H34" s="87">
        <f>IFERROR(IF(AP_LA-$AM34=0,"",INDEX(Tri_Outstanding_WL!$B28:$CC28,1,AP_LA-$AM34))/unit,0)</f>
        <v>0</v>
      </c>
      <c r="I34" s="87">
        <f>IFERROR(INDEX(Tri_Outstanding_WL!$B28:$CC28,1,Tot_Acc_Per-$AM34)/unit,0)</f>
        <v>0</v>
      </c>
      <c r="J34" s="116">
        <f t="shared" si="3"/>
        <v>0</v>
      </c>
      <c r="K34" s="117">
        <f t="shared" si="4"/>
        <v>0</v>
      </c>
      <c r="M34" s="89" t="str">
        <f t="shared" si="5"/>
        <v>2003 Q1</v>
      </c>
      <c r="N34" s="87">
        <f>IFERROR(IF(AP_LA-$AM34=0,"",INDEX(Tri_Incurred_WL!$B28:$CC28,1,AP_LA-$AM34))/unit,0)</f>
        <v>0</v>
      </c>
      <c r="O34" s="87">
        <f>IFERROR(INDEX(Tri_Incurred_WL!$B28:$CC28,1,Tot_Acc_Per-$AM34)/unit,0)</f>
        <v>0</v>
      </c>
      <c r="P34" s="116">
        <f t="shared" si="6"/>
        <v>0</v>
      </c>
      <c r="Q34" s="117">
        <f t="shared" si="7"/>
        <v>0</v>
      </c>
      <c r="S34" s="89" t="str">
        <f t="shared" si="8"/>
        <v>2003 Q1</v>
      </c>
      <c r="T34" s="87">
        <f>IFERROR(IF(AP_LA-$AM34=0,"",INDEX(Tri_Incurred_CCounts_WL!$B28:$CC28,1,AP_LA-$AM34)),0)</f>
        <v>0</v>
      </c>
      <c r="U34" s="87">
        <f>IFERROR(INDEX(Tri_Incurred_CCounts_WL!$B28:$CC28,1,Tot_Acc_Per-$AM34),0)</f>
        <v>0</v>
      </c>
      <c r="V34" s="116">
        <f t="shared" si="18"/>
        <v>0</v>
      </c>
      <c r="W34" s="117">
        <f t="shared" si="9"/>
        <v>0</v>
      </c>
      <c r="Y34" s="89" t="str">
        <f t="shared" si="10"/>
        <v>2003 Q1</v>
      </c>
      <c r="Z34" s="90">
        <f>+'User Entries'!O183/unit</f>
        <v>0</v>
      </c>
      <c r="AA34" s="467">
        <f t="shared" si="11"/>
        <v>0</v>
      </c>
      <c r="AB34" s="116">
        <f t="shared" si="12"/>
        <v>0</v>
      </c>
      <c r="AC34" s="117">
        <f t="shared" si="13"/>
        <v>0</v>
      </c>
      <c r="AD34" s="3"/>
      <c r="AE34" s="133"/>
      <c r="AG34" s="89" t="str">
        <f t="shared" si="14"/>
        <v>2003 Q1</v>
      </c>
      <c r="AH34" s="90">
        <f>+'User Entries'!P183/unit</f>
        <v>0</v>
      </c>
      <c r="AI34" s="129">
        <f t="shared" si="15"/>
        <v>0</v>
      </c>
      <c r="AJ34" s="116">
        <f t="shared" si="16"/>
        <v>0</v>
      </c>
      <c r="AK34" s="117">
        <f t="shared" si="17"/>
        <v>0</v>
      </c>
      <c r="AL34" s="3"/>
      <c r="AM34" s="174">
        <f t="shared" si="19"/>
        <v>16</v>
      </c>
    </row>
    <row r="35" spans="1:39">
      <c r="A35" s="89" t="str">
        <f>Tri_Incurred_AttrorTot!A29</f>
        <v>2003 Q2</v>
      </c>
      <c r="B35" s="87">
        <f>IFERROR(IF(AP_LA-$AM35=0,"",INDEX(Tri_Paid_WL!$B29:$CC29,1,AP_LA-$AM35))/unit,0)</f>
        <v>0</v>
      </c>
      <c r="C35" s="87">
        <f>IFERROR(INDEX(Tri_Paid_WL!$B29:$CC29,1,Tot_Acc_Per-$AM35)/unit,0)</f>
        <v>0</v>
      </c>
      <c r="D35" s="116">
        <f t="shared" si="0"/>
        <v>0</v>
      </c>
      <c r="E35" s="117">
        <f t="shared" si="1"/>
        <v>0</v>
      </c>
      <c r="G35" s="89" t="str">
        <f t="shared" si="2"/>
        <v>2003 Q2</v>
      </c>
      <c r="H35" s="87">
        <f>IFERROR(IF(AP_LA-$AM35=0,"",INDEX(Tri_Outstanding_WL!$B29:$CC29,1,AP_LA-$AM35))/unit,0)</f>
        <v>0</v>
      </c>
      <c r="I35" s="87">
        <f>IFERROR(INDEX(Tri_Outstanding_WL!$B29:$CC29,1,Tot_Acc_Per-$AM35)/unit,0)</f>
        <v>0</v>
      </c>
      <c r="J35" s="116">
        <f t="shared" si="3"/>
        <v>0</v>
      </c>
      <c r="K35" s="117">
        <f t="shared" si="4"/>
        <v>0</v>
      </c>
      <c r="M35" s="89" t="str">
        <f t="shared" si="5"/>
        <v>2003 Q2</v>
      </c>
      <c r="N35" s="87">
        <f>IFERROR(IF(AP_LA-$AM35=0,"",INDEX(Tri_Incurred_WL!$B29:$CC29,1,AP_LA-$AM35))/unit,0)</f>
        <v>0</v>
      </c>
      <c r="O35" s="87">
        <f>IFERROR(INDEX(Tri_Incurred_WL!$B29:$CC29,1,Tot_Acc_Per-$AM35)/unit,0)</f>
        <v>0</v>
      </c>
      <c r="P35" s="116">
        <f t="shared" si="6"/>
        <v>0</v>
      </c>
      <c r="Q35" s="117">
        <f t="shared" si="7"/>
        <v>0</v>
      </c>
      <c r="S35" s="89" t="str">
        <f t="shared" si="8"/>
        <v>2003 Q2</v>
      </c>
      <c r="T35" s="87">
        <f>IFERROR(IF(AP_LA-$AM35=0,"",INDEX(Tri_Incurred_CCounts_WL!$B29:$CC29,1,AP_LA-$AM35)),0)</f>
        <v>0</v>
      </c>
      <c r="U35" s="87">
        <f>IFERROR(INDEX(Tri_Incurred_CCounts_WL!$B29:$CC29,1,Tot_Acc_Per-$AM35),0)</f>
        <v>0</v>
      </c>
      <c r="V35" s="116">
        <f t="shared" si="18"/>
        <v>0</v>
      </c>
      <c r="W35" s="117">
        <f t="shared" si="9"/>
        <v>0</v>
      </c>
      <c r="Y35" s="89" t="str">
        <f t="shared" si="10"/>
        <v>2003 Q2</v>
      </c>
      <c r="Z35" s="90">
        <f>+'User Entries'!O184/unit</f>
        <v>0</v>
      </c>
      <c r="AA35" s="467">
        <f t="shared" si="11"/>
        <v>0</v>
      </c>
      <c r="AB35" s="116">
        <f t="shared" si="12"/>
        <v>0</v>
      </c>
      <c r="AC35" s="117">
        <f t="shared" si="13"/>
        <v>0</v>
      </c>
      <c r="AD35" s="3"/>
      <c r="AE35" s="133"/>
      <c r="AG35" s="89" t="str">
        <f t="shared" si="14"/>
        <v>2003 Q2</v>
      </c>
      <c r="AH35" s="90">
        <f>+'User Entries'!P184/unit</f>
        <v>0</v>
      </c>
      <c r="AI35" s="129">
        <f t="shared" si="15"/>
        <v>0</v>
      </c>
      <c r="AJ35" s="116">
        <f t="shared" si="16"/>
        <v>0</v>
      </c>
      <c r="AK35" s="117">
        <f t="shared" si="17"/>
        <v>0</v>
      </c>
      <c r="AL35" s="3"/>
      <c r="AM35" s="174">
        <f t="shared" si="19"/>
        <v>17</v>
      </c>
    </row>
    <row r="36" spans="1:39">
      <c r="A36" s="89" t="str">
        <f>Tri_Incurred_AttrorTot!A30</f>
        <v>2003 Q3</v>
      </c>
      <c r="B36" s="87">
        <f>IFERROR(IF(AP_LA-$AM36=0,"",INDEX(Tri_Paid_WL!$B30:$CC30,1,AP_LA-$AM36))/unit,0)</f>
        <v>0</v>
      </c>
      <c r="C36" s="87">
        <f>IFERROR(INDEX(Tri_Paid_WL!$B30:$CC30,1,Tot_Acc_Per-$AM36)/unit,0)</f>
        <v>0</v>
      </c>
      <c r="D36" s="116">
        <f t="shared" si="0"/>
        <v>0</v>
      </c>
      <c r="E36" s="117">
        <f t="shared" si="1"/>
        <v>0</v>
      </c>
      <c r="G36" s="89" t="str">
        <f t="shared" si="2"/>
        <v>2003 Q3</v>
      </c>
      <c r="H36" s="87">
        <f>IFERROR(IF(AP_LA-$AM36=0,"",INDEX(Tri_Outstanding_WL!$B30:$CC30,1,AP_LA-$AM36))/unit,0)</f>
        <v>0</v>
      </c>
      <c r="I36" s="87">
        <f>IFERROR(INDEX(Tri_Outstanding_WL!$B30:$CC30,1,Tot_Acc_Per-$AM36)/unit,0)</f>
        <v>0</v>
      </c>
      <c r="J36" s="116">
        <f t="shared" si="3"/>
        <v>0</v>
      </c>
      <c r="K36" s="117">
        <f t="shared" si="4"/>
        <v>0</v>
      </c>
      <c r="M36" s="89" t="str">
        <f t="shared" si="5"/>
        <v>2003 Q3</v>
      </c>
      <c r="N36" s="87">
        <f>IFERROR(IF(AP_LA-$AM36=0,"",INDEX(Tri_Incurred_WL!$B30:$CC30,1,AP_LA-$AM36))/unit,0)</f>
        <v>0</v>
      </c>
      <c r="O36" s="87">
        <f>IFERROR(INDEX(Tri_Incurred_WL!$B30:$CC30,1,Tot_Acc_Per-$AM36)/unit,0)</f>
        <v>0</v>
      </c>
      <c r="P36" s="116">
        <f t="shared" si="6"/>
        <v>0</v>
      </c>
      <c r="Q36" s="117">
        <f t="shared" si="7"/>
        <v>0</v>
      </c>
      <c r="S36" s="89" t="str">
        <f t="shared" si="8"/>
        <v>2003 Q3</v>
      </c>
      <c r="T36" s="87">
        <f>IFERROR(IF(AP_LA-$AM36=0,"",INDEX(Tri_Incurred_CCounts_WL!$B30:$CC30,1,AP_LA-$AM36)),0)</f>
        <v>0</v>
      </c>
      <c r="U36" s="87">
        <f>IFERROR(INDEX(Tri_Incurred_CCounts_WL!$B30:$CC30,1,Tot_Acc_Per-$AM36),0)</f>
        <v>0</v>
      </c>
      <c r="V36" s="116">
        <f t="shared" si="18"/>
        <v>0</v>
      </c>
      <c r="W36" s="117">
        <f t="shared" si="9"/>
        <v>0</v>
      </c>
      <c r="Y36" s="89" t="str">
        <f t="shared" si="10"/>
        <v>2003 Q3</v>
      </c>
      <c r="Z36" s="90">
        <f>+'User Entries'!O185/unit</f>
        <v>0</v>
      </c>
      <c r="AA36" s="467">
        <f t="shared" si="11"/>
        <v>0</v>
      </c>
      <c r="AB36" s="116">
        <f t="shared" si="12"/>
        <v>0</v>
      </c>
      <c r="AC36" s="117">
        <f t="shared" si="13"/>
        <v>0</v>
      </c>
      <c r="AD36" s="3"/>
      <c r="AE36" s="133"/>
      <c r="AG36" s="89" t="str">
        <f t="shared" si="14"/>
        <v>2003 Q3</v>
      </c>
      <c r="AH36" s="90">
        <f>+'User Entries'!P185/unit</f>
        <v>0</v>
      </c>
      <c r="AI36" s="129">
        <f t="shared" si="15"/>
        <v>0</v>
      </c>
      <c r="AJ36" s="116">
        <f t="shared" si="16"/>
        <v>0</v>
      </c>
      <c r="AK36" s="117">
        <f t="shared" si="17"/>
        <v>0</v>
      </c>
      <c r="AL36" s="3"/>
      <c r="AM36" s="174">
        <f t="shared" si="19"/>
        <v>18</v>
      </c>
    </row>
    <row r="37" spans="1:39">
      <c r="A37" s="89" t="str">
        <f>Tri_Incurred_AttrorTot!A31</f>
        <v>2003 Q4</v>
      </c>
      <c r="B37" s="87">
        <f>IFERROR(IF(AP_LA-$AM37=0,"",INDEX(Tri_Paid_WL!$B31:$CC31,1,AP_LA-$AM37))/unit,0)</f>
        <v>0</v>
      </c>
      <c r="C37" s="87">
        <f>IFERROR(INDEX(Tri_Paid_WL!$B31:$CC31,1,Tot_Acc_Per-$AM37)/unit,0)</f>
        <v>0</v>
      </c>
      <c r="D37" s="116">
        <f t="shared" si="0"/>
        <v>0</v>
      </c>
      <c r="E37" s="117">
        <f t="shared" si="1"/>
        <v>0</v>
      </c>
      <c r="G37" s="89" t="str">
        <f t="shared" si="2"/>
        <v>2003 Q4</v>
      </c>
      <c r="H37" s="87">
        <f>IFERROR(IF(AP_LA-$AM37=0,"",INDEX(Tri_Outstanding_WL!$B31:$CC31,1,AP_LA-$AM37))/unit,0)</f>
        <v>0</v>
      </c>
      <c r="I37" s="87">
        <f>IFERROR(INDEX(Tri_Outstanding_WL!$B31:$CC31,1,Tot_Acc_Per-$AM37)/unit,0)</f>
        <v>0</v>
      </c>
      <c r="J37" s="116">
        <f t="shared" si="3"/>
        <v>0</v>
      </c>
      <c r="K37" s="117">
        <f t="shared" si="4"/>
        <v>0</v>
      </c>
      <c r="M37" s="89" t="str">
        <f t="shared" si="5"/>
        <v>2003 Q4</v>
      </c>
      <c r="N37" s="87">
        <f>IFERROR(IF(AP_LA-$AM37=0,"",INDEX(Tri_Incurred_WL!$B31:$CC31,1,AP_LA-$AM37))/unit,0)</f>
        <v>0</v>
      </c>
      <c r="O37" s="87">
        <f>IFERROR(INDEX(Tri_Incurred_WL!$B31:$CC31,1,Tot_Acc_Per-$AM37)/unit,0)</f>
        <v>0</v>
      </c>
      <c r="P37" s="116">
        <f t="shared" si="6"/>
        <v>0</v>
      </c>
      <c r="Q37" s="117">
        <f t="shared" si="7"/>
        <v>0</v>
      </c>
      <c r="S37" s="89" t="str">
        <f t="shared" si="8"/>
        <v>2003 Q4</v>
      </c>
      <c r="T37" s="87">
        <f>IFERROR(IF(AP_LA-$AM37=0,"",INDEX(Tri_Incurred_CCounts_WL!$B31:$CC31,1,AP_LA-$AM37)),0)</f>
        <v>0</v>
      </c>
      <c r="U37" s="87">
        <f>IFERROR(INDEX(Tri_Incurred_CCounts_WL!$B31:$CC31,1,Tot_Acc_Per-$AM37),0)</f>
        <v>0</v>
      </c>
      <c r="V37" s="116">
        <f t="shared" si="18"/>
        <v>0</v>
      </c>
      <c r="W37" s="117">
        <f t="shared" si="9"/>
        <v>0</v>
      </c>
      <c r="Y37" s="89" t="str">
        <f t="shared" si="10"/>
        <v>2003 Q4</v>
      </c>
      <c r="Z37" s="90">
        <f>+'User Entries'!O186/unit</f>
        <v>0</v>
      </c>
      <c r="AA37" s="467">
        <f t="shared" si="11"/>
        <v>0</v>
      </c>
      <c r="AB37" s="116">
        <f t="shared" si="12"/>
        <v>0</v>
      </c>
      <c r="AC37" s="117">
        <f t="shared" si="13"/>
        <v>0</v>
      </c>
      <c r="AD37" s="3"/>
      <c r="AE37" s="133"/>
      <c r="AG37" s="89" t="str">
        <f t="shared" si="14"/>
        <v>2003 Q4</v>
      </c>
      <c r="AH37" s="90">
        <f>+'User Entries'!P186/unit</f>
        <v>0</v>
      </c>
      <c r="AI37" s="129">
        <f t="shared" si="15"/>
        <v>0</v>
      </c>
      <c r="AJ37" s="116">
        <f t="shared" si="16"/>
        <v>0</v>
      </c>
      <c r="AK37" s="117">
        <f t="shared" si="17"/>
        <v>0</v>
      </c>
      <c r="AL37" s="3"/>
      <c r="AM37" s="174">
        <f t="shared" si="19"/>
        <v>19</v>
      </c>
    </row>
    <row r="38" spans="1:39">
      <c r="A38" s="89" t="str">
        <f>Tri_Incurred_AttrorTot!A32</f>
        <v>2004 Q1</v>
      </c>
      <c r="B38" s="87">
        <f>IFERROR(IF(AP_LA-$AM38=0,"",INDEX(Tri_Paid_WL!$B32:$CC32,1,AP_LA-$AM38))/unit,0)</f>
        <v>0</v>
      </c>
      <c r="C38" s="87">
        <f>IFERROR(INDEX(Tri_Paid_WL!$B32:$CC32,1,Tot_Acc_Per-$AM38)/unit,0)</f>
        <v>0</v>
      </c>
      <c r="D38" s="116">
        <f t="shared" si="0"/>
        <v>0</v>
      </c>
      <c r="E38" s="117">
        <f t="shared" si="1"/>
        <v>0</v>
      </c>
      <c r="G38" s="89" t="str">
        <f t="shared" si="2"/>
        <v>2004 Q1</v>
      </c>
      <c r="H38" s="87">
        <f>IFERROR(IF(AP_LA-$AM38=0,"",INDEX(Tri_Outstanding_WL!$B32:$CC32,1,AP_LA-$AM38))/unit,0)</f>
        <v>0</v>
      </c>
      <c r="I38" s="87">
        <f>IFERROR(INDEX(Tri_Outstanding_WL!$B32:$CC32,1,Tot_Acc_Per-$AM38)/unit,0)</f>
        <v>0</v>
      </c>
      <c r="J38" s="116">
        <f t="shared" si="3"/>
        <v>0</v>
      </c>
      <c r="K38" s="117">
        <f t="shared" si="4"/>
        <v>0</v>
      </c>
      <c r="M38" s="89" t="str">
        <f t="shared" si="5"/>
        <v>2004 Q1</v>
      </c>
      <c r="N38" s="87">
        <f>IFERROR(IF(AP_LA-$AM38=0,"",INDEX(Tri_Incurred_WL!$B32:$CC32,1,AP_LA-$AM38))/unit,0)</f>
        <v>0</v>
      </c>
      <c r="O38" s="87">
        <f>IFERROR(INDEX(Tri_Incurred_WL!$B32:$CC32,1,Tot_Acc_Per-$AM38)/unit,0)</f>
        <v>0</v>
      </c>
      <c r="P38" s="116">
        <f t="shared" si="6"/>
        <v>0</v>
      </c>
      <c r="Q38" s="117">
        <f t="shared" si="7"/>
        <v>0</v>
      </c>
      <c r="S38" s="89" t="str">
        <f t="shared" si="8"/>
        <v>2004 Q1</v>
      </c>
      <c r="T38" s="87">
        <f>IFERROR(IF(AP_LA-$AM38=0,"",INDEX(Tri_Incurred_CCounts_WL!$B32:$CC32,1,AP_LA-$AM38)),0)</f>
        <v>0</v>
      </c>
      <c r="U38" s="87">
        <f>IFERROR(INDEX(Tri_Incurred_CCounts_WL!$B32:$CC32,1,Tot_Acc_Per-$AM38),0)</f>
        <v>0</v>
      </c>
      <c r="V38" s="116">
        <f t="shared" si="18"/>
        <v>0</v>
      </c>
      <c r="W38" s="117">
        <f t="shared" si="9"/>
        <v>0</v>
      </c>
      <c r="Y38" s="89" t="str">
        <f t="shared" si="10"/>
        <v>2004 Q1</v>
      </c>
      <c r="Z38" s="90">
        <f>+'User Entries'!O187/unit</f>
        <v>0</v>
      </c>
      <c r="AA38" s="467">
        <f t="shared" si="11"/>
        <v>0</v>
      </c>
      <c r="AB38" s="116">
        <f t="shared" si="12"/>
        <v>0</v>
      </c>
      <c r="AC38" s="117">
        <f t="shared" si="13"/>
        <v>0</v>
      </c>
      <c r="AD38" s="3"/>
      <c r="AE38" s="133"/>
      <c r="AG38" s="89" t="str">
        <f t="shared" si="14"/>
        <v>2004 Q1</v>
      </c>
      <c r="AH38" s="90">
        <f>+'User Entries'!P187/unit</f>
        <v>0</v>
      </c>
      <c r="AI38" s="129">
        <f t="shared" si="15"/>
        <v>0</v>
      </c>
      <c r="AJ38" s="116">
        <f t="shared" si="16"/>
        <v>0</v>
      </c>
      <c r="AK38" s="117">
        <f t="shared" si="17"/>
        <v>0</v>
      </c>
      <c r="AL38" s="3"/>
      <c r="AM38" s="174">
        <f t="shared" si="19"/>
        <v>20</v>
      </c>
    </row>
    <row r="39" spans="1:39">
      <c r="A39" s="89" t="str">
        <f>Tri_Incurred_AttrorTot!A33</f>
        <v>2004 Q2</v>
      </c>
      <c r="B39" s="87">
        <f>IFERROR(IF(AP_LA-$AM39=0,"",INDEX(Tri_Paid_WL!$B33:$CC33,1,AP_LA-$AM39))/unit,0)</f>
        <v>0</v>
      </c>
      <c r="C39" s="87">
        <f>IFERROR(INDEX(Tri_Paid_WL!$B33:$CC33,1,Tot_Acc_Per-$AM39)/unit,0)</f>
        <v>0</v>
      </c>
      <c r="D39" s="116">
        <f t="shared" si="0"/>
        <v>0</v>
      </c>
      <c r="E39" s="117">
        <f t="shared" si="1"/>
        <v>0</v>
      </c>
      <c r="G39" s="89" t="str">
        <f t="shared" si="2"/>
        <v>2004 Q2</v>
      </c>
      <c r="H39" s="87">
        <f>IFERROR(IF(AP_LA-$AM39=0,"",INDEX(Tri_Outstanding_WL!$B33:$CC33,1,AP_LA-$AM39))/unit,0)</f>
        <v>0</v>
      </c>
      <c r="I39" s="87">
        <f>IFERROR(INDEX(Tri_Outstanding_WL!$B33:$CC33,1,Tot_Acc_Per-$AM39)/unit,0)</f>
        <v>0</v>
      </c>
      <c r="J39" s="116">
        <f t="shared" si="3"/>
        <v>0</v>
      </c>
      <c r="K39" s="117">
        <f t="shared" si="4"/>
        <v>0</v>
      </c>
      <c r="M39" s="89" t="str">
        <f t="shared" si="5"/>
        <v>2004 Q2</v>
      </c>
      <c r="N39" s="87">
        <f>IFERROR(IF(AP_LA-$AM39=0,"",INDEX(Tri_Incurred_WL!$B33:$CC33,1,AP_LA-$AM39))/unit,0)</f>
        <v>0</v>
      </c>
      <c r="O39" s="87">
        <f>IFERROR(INDEX(Tri_Incurred_WL!$B33:$CC33,1,Tot_Acc_Per-$AM39)/unit,0)</f>
        <v>0</v>
      </c>
      <c r="P39" s="116">
        <f t="shared" si="6"/>
        <v>0</v>
      </c>
      <c r="Q39" s="117">
        <f t="shared" si="7"/>
        <v>0</v>
      </c>
      <c r="S39" s="89" t="str">
        <f t="shared" si="8"/>
        <v>2004 Q2</v>
      </c>
      <c r="T39" s="87">
        <f>IFERROR(IF(AP_LA-$AM39=0,"",INDEX(Tri_Incurred_CCounts_WL!$B33:$CC33,1,AP_LA-$AM39)),0)</f>
        <v>0</v>
      </c>
      <c r="U39" s="87">
        <f>IFERROR(INDEX(Tri_Incurred_CCounts_WL!$B33:$CC33,1,Tot_Acc_Per-$AM39),0)</f>
        <v>0</v>
      </c>
      <c r="V39" s="116">
        <f t="shared" si="18"/>
        <v>0</v>
      </c>
      <c r="W39" s="117">
        <f t="shared" si="9"/>
        <v>0</v>
      </c>
      <c r="Y39" s="89" t="str">
        <f t="shared" si="10"/>
        <v>2004 Q2</v>
      </c>
      <c r="Z39" s="90">
        <f>+'User Entries'!O188/unit</f>
        <v>0</v>
      </c>
      <c r="AA39" s="467">
        <f t="shared" si="11"/>
        <v>0</v>
      </c>
      <c r="AB39" s="116">
        <f t="shared" si="12"/>
        <v>0</v>
      </c>
      <c r="AC39" s="117">
        <f t="shared" si="13"/>
        <v>0</v>
      </c>
      <c r="AD39" s="3"/>
      <c r="AE39" s="133"/>
      <c r="AG39" s="89" t="str">
        <f t="shared" si="14"/>
        <v>2004 Q2</v>
      </c>
      <c r="AH39" s="90">
        <f>+'User Entries'!P188/unit</f>
        <v>0</v>
      </c>
      <c r="AI39" s="129">
        <f t="shared" si="15"/>
        <v>0</v>
      </c>
      <c r="AJ39" s="116">
        <f t="shared" si="16"/>
        <v>0</v>
      </c>
      <c r="AK39" s="117">
        <f t="shared" si="17"/>
        <v>0</v>
      </c>
      <c r="AL39" s="3"/>
      <c r="AM39" s="174">
        <f t="shared" si="19"/>
        <v>21</v>
      </c>
    </row>
    <row r="40" spans="1:39">
      <c r="A40" s="89" t="str">
        <f>Tri_Incurred_AttrorTot!A34</f>
        <v>2004 Q3</v>
      </c>
      <c r="B40" s="87">
        <f>IFERROR(IF(AP_LA-$AM40=0,"",INDEX(Tri_Paid_WL!$B34:$CC34,1,AP_LA-$AM40))/unit,0)</f>
        <v>0</v>
      </c>
      <c r="C40" s="87">
        <f>IFERROR(INDEX(Tri_Paid_WL!$B34:$CC34,1,Tot_Acc_Per-$AM40)/unit,0)</f>
        <v>0</v>
      </c>
      <c r="D40" s="116">
        <f t="shared" si="0"/>
        <v>0</v>
      </c>
      <c r="E40" s="117">
        <f t="shared" si="1"/>
        <v>0</v>
      </c>
      <c r="G40" s="89" t="str">
        <f t="shared" si="2"/>
        <v>2004 Q3</v>
      </c>
      <c r="H40" s="87">
        <f>IFERROR(IF(AP_LA-$AM40=0,"",INDEX(Tri_Outstanding_WL!$B34:$CC34,1,AP_LA-$AM40))/unit,0)</f>
        <v>0</v>
      </c>
      <c r="I40" s="87">
        <f>IFERROR(INDEX(Tri_Outstanding_WL!$B34:$CC34,1,Tot_Acc_Per-$AM40)/unit,0)</f>
        <v>0</v>
      </c>
      <c r="J40" s="116">
        <f t="shared" si="3"/>
        <v>0</v>
      </c>
      <c r="K40" s="117">
        <f t="shared" si="4"/>
        <v>0</v>
      </c>
      <c r="M40" s="89" t="str">
        <f t="shared" si="5"/>
        <v>2004 Q3</v>
      </c>
      <c r="N40" s="87">
        <f>IFERROR(IF(AP_LA-$AM40=0,"",INDEX(Tri_Incurred_WL!$B34:$CC34,1,AP_LA-$AM40))/unit,0)</f>
        <v>0</v>
      </c>
      <c r="O40" s="87">
        <f>IFERROR(INDEX(Tri_Incurred_WL!$B34:$CC34,1,Tot_Acc_Per-$AM40)/unit,0)</f>
        <v>0</v>
      </c>
      <c r="P40" s="116">
        <f t="shared" si="6"/>
        <v>0</v>
      </c>
      <c r="Q40" s="117">
        <f t="shared" si="7"/>
        <v>0</v>
      </c>
      <c r="S40" s="89" t="str">
        <f t="shared" si="8"/>
        <v>2004 Q3</v>
      </c>
      <c r="T40" s="87">
        <f>IFERROR(IF(AP_LA-$AM40=0,"",INDEX(Tri_Incurred_CCounts_WL!$B34:$CC34,1,AP_LA-$AM40)),0)</f>
        <v>0</v>
      </c>
      <c r="U40" s="87">
        <f>IFERROR(INDEX(Tri_Incurred_CCounts_WL!$B34:$CC34,1,Tot_Acc_Per-$AM40),0)</f>
        <v>0</v>
      </c>
      <c r="V40" s="116">
        <f t="shared" si="18"/>
        <v>0</v>
      </c>
      <c r="W40" s="117">
        <f t="shared" si="9"/>
        <v>0</v>
      </c>
      <c r="Y40" s="89" t="str">
        <f t="shared" si="10"/>
        <v>2004 Q3</v>
      </c>
      <c r="Z40" s="90">
        <f>+'User Entries'!O189/unit</f>
        <v>0</v>
      </c>
      <c r="AA40" s="467">
        <f t="shared" si="11"/>
        <v>0</v>
      </c>
      <c r="AB40" s="116">
        <f t="shared" si="12"/>
        <v>0</v>
      </c>
      <c r="AC40" s="117">
        <f t="shared" si="13"/>
        <v>0</v>
      </c>
      <c r="AD40" s="3"/>
      <c r="AE40" s="133"/>
      <c r="AG40" s="89" t="str">
        <f t="shared" si="14"/>
        <v>2004 Q3</v>
      </c>
      <c r="AH40" s="90">
        <f>+'User Entries'!P189/unit</f>
        <v>0</v>
      </c>
      <c r="AI40" s="129">
        <f t="shared" si="15"/>
        <v>0</v>
      </c>
      <c r="AJ40" s="116">
        <f t="shared" si="16"/>
        <v>0</v>
      </c>
      <c r="AK40" s="117">
        <f t="shared" si="17"/>
        <v>0</v>
      </c>
      <c r="AL40" s="3"/>
      <c r="AM40" s="174">
        <f t="shared" si="19"/>
        <v>22</v>
      </c>
    </row>
    <row r="41" spans="1:39">
      <c r="A41" s="89" t="str">
        <f>Tri_Incurred_AttrorTot!A35</f>
        <v>2004 Q4</v>
      </c>
      <c r="B41" s="87">
        <f>IFERROR(IF(AP_LA-$AM41=0,"",INDEX(Tri_Paid_WL!$B35:$CC35,1,AP_LA-$AM41))/unit,0)</f>
        <v>0</v>
      </c>
      <c r="C41" s="87">
        <f>IFERROR(INDEX(Tri_Paid_WL!$B35:$CC35,1,Tot_Acc_Per-$AM41)/unit,0)</f>
        <v>0</v>
      </c>
      <c r="D41" s="116">
        <f t="shared" si="0"/>
        <v>0</v>
      </c>
      <c r="E41" s="117">
        <f t="shared" si="1"/>
        <v>0</v>
      </c>
      <c r="G41" s="89" t="str">
        <f t="shared" si="2"/>
        <v>2004 Q4</v>
      </c>
      <c r="H41" s="87">
        <f>IFERROR(IF(AP_LA-$AM41=0,"",INDEX(Tri_Outstanding_WL!$B35:$CC35,1,AP_LA-$AM41))/unit,0)</f>
        <v>0</v>
      </c>
      <c r="I41" s="87">
        <f>IFERROR(INDEX(Tri_Outstanding_WL!$B35:$CC35,1,Tot_Acc_Per-$AM41)/unit,0)</f>
        <v>0</v>
      </c>
      <c r="J41" s="116">
        <f t="shared" si="3"/>
        <v>0</v>
      </c>
      <c r="K41" s="117">
        <f t="shared" si="4"/>
        <v>0</v>
      </c>
      <c r="M41" s="89" t="str">
        <f t="shared" si="5"/>
        <v>2004 Q4</v>
      </c>
      <c r="N41" s="87">
        <f>IFERROR(IF(AP_LA-$AM41=0,"",INDEX(Tri_Incurred_WL!$B35:$CC35,1,AP_LA-$AM41))/unit,0)</f>
        <v>0</v>
      </c>
      <c r="O41" s="87">
        <f>IFERROR(INDEX(Tri_Incurred_WL!$B35:$CC35,1,Tot_Acc_Per-$AM41)/unit,0)</f>
        <v>0</v>
      </c>
      <c r="P41" s="116">
        <f t="shared" si="6"/>
        <v>0</v>
      </c>
      <c r="Q41" s="117">
        <f t="shared" si="7"/>
        <v>0</v>
      </c>
      <c r="S41" s="89" t="str">
        <f t="shared" si="8"/>
        <v>2004 Q4</v>
      </c>
      <c r="T41" s="87">
        <f>IFERROR(IF(AP_LA-$AM41=0,"",INDEX(Tri_Incurred_CCounts_WL!$B35:$CC35,1,AP_LA-$AM41)),0)</f>
        <v>0</v>
      </c>
      <c r="U41" s="87">
        <f>IFERROR(INDEX(Tri_Incurred_CCounts_WL!$B35:$CC35,1,Tot_Acc_Per-$AM41),0)</f>
        <v>0</v>
      </c>
      <c r="V41" s="116">
        <f t="shared" si="18"/>
        <v>0</v>
      </c>
      <c r="W41" s="117">
        <f t="shared" si="9"/>
        <v>0</v>
      </c>
      <c r="Y41" s="89" t="str">
        <f t="shared" si="10"/>
        <v>2004 Q4</v>
      </c>
      <c r="Z41" s="90">
        <f>+'User Entries'!O190/unit</f>
        <v>0</v>
      </c>
      <c r="AA41" s="467">
        <f t="shared" si="11"/>
        <v>0</v>
      </c>
      <c r="AB41" s="116">
        <f t="shared" si="12"/>
        <v>0</v>
      </c>
      <c r="AC41" s="117">
        <f t="shared" si="13"/>
        <v>0</v>
      </c>
      <c r="AD41" s="3"/>
      <c r="AE41" s="133"/>
      <c r="AG41" s="89" t="str">
        <f t="shared" si="14"/>
        <v>2004 Q4</v>
      </c>
      <c r="AH41" s="90">
        <f>+'User Entries'!P190/unit</f>
        <v>0</v>
      </c>
      <c r="AI41" s="129">
        <f t="shared" si="15"/>
        <v>0</v>
      </c>
      <c r="AJ41" s="116">
        <f t="shared" si="16"/>
        <v>0</v>
      </c>
      <c r="AK41" s="117">
        <f t="shared" si="17"/>
        <v>0</v>
      </c>
      <c r="AL41" s="3"/>
      <c r="AM41" s="174">
        <f t="shared" si="19"/>
        <v>23</v>
      </c>
    </row>
    <row r="42" spans="1:39">
      <c r="A42" s="89" t="str">
        <f>Tri_Incurred_AttrorTot!A36</f>
        <v>2005 Q1</v>
      </c>
      <c r="B42" s="87">
        <f>IFERROR(IF(AP_LA-$AM42=0,"",INDEX(Tri_Paid_WL!$B36:$CC36,1,AP_LA-$AM42))/unit,0)</f>
        <v>0</v>
      </c>
      <c r="C42" s="87">
        <f>IFERROR(INDEX(Tri_Paid_WL!$B36:$CC36,1,Tot_Acc_Per-$AM42)/unit,0)</f>
        <v>0</v>
      </c>
      <c r="D42" s="116">
        <f t="shared" si="0"/>
        <v>0</v>
      </c>
      <c r="E42" s="117">
        <f t="shared" si="1"/>
        <v>0</v>
      </c>
      <c r="G42" s="89" t="str">
        <f t="shared" si="2"/>
        <v>2005 Q1</v>
      </c>
      <c r="H42" s="87">
        <f>IFERROR(IF(AP_LA-$AM42=0,"",INDEX(Tri_Outstanding_WL!$B36:$CC36,1,AP_LA-$AM42))/unit,0)</f>
        <v>0</v>
      </c>
      <c r="I42" s="87">
        <f>IFERROR(INDEX(Tri_Outstanding_WL!$B36:$CC36,1,Tot_Acc_Per-$AM42)/unit,0)</f>
        <v>0</v>
      </c>
      <c r="J42" s="116">
        <f t="shared" si="3"/>
        <v>0</v>
      </c>
      <c r="K42" s="117">
        <f t="shared" si="4"/>
        <v>0</v>
      </c>
      <c r="M42" s="89" t="str">
        <f t="shared" si="5"/>
        <v>2005 Q1</v>
      </c>
      <c r="N42" s="87">
        <f>IFERROR(IF(AP_LA-$AM42=0,"",INDEX(Tri_Incurred_WL!$B36:$CC36,1,AP_LA-$AM42))/unit,0)</f>
        <v>0</v>
      </c>
      <c r="O42" s="87">
        <f>IFERROR(INDEX(Tri_Incurred_WL!$B36:$CC36,1,Tot_Acc_Per-$AM42)/unit,0)</f>
        <v>0</v>
      </c>
      <c r="P42" s="116">
        <f t="shared" si="6"/>
        <v>0</v>
      </c>
      <c r="Q42" s="117">
        <f t="shared" si="7"/>
        <v>0</v>
      </c>
      <c r="S42" s="89" t="str">
        <f t="shared" si="8"/>
        <v>2005 Q1</v>
      </c>
      <c r="T42" s="87">
        <f>IFERROR(IF(AP_LA-$AM42=0,"",INDEX(Tri_Incurred_CCounts_WL!$B36:$CC36,1,AP_LA-$AM42)),0)</f>
        <v>0</v>
      </c>
      <c r="U42" s="87">
        <f>IFERROR(INDEX(Tri_Incurred_CCounts_WL!$B36:$CC36,1,Tot_Acc_Per-$AM42),0)</f>
        <v>0</v>
      </c>
      <c r="V42" s="116">
        <f t="shared" si="18"/>
        <v>0</v>
      </c>
      <c r="W42" s="117">
        <f t="shared" si="9"/>
        <v>0</v>
      </c>
      <c r="Y42" s="89" t="str">
        <f t="shared" si="10"/>
        <v>2005 Q1</v>
      </c>
      <c r="Z42" s="90">
        <f>+'User Entries'!O191/unit</f>
        <v>0</v>
      </c>
      <c r="AA42" s="467">
        <f t="shared" si="11"/>
        <v>0</v>
      </c>
      <c r="AB42" s="116">
        <f t="shared" si="12"/>
        <v>0</v>
      </c>
      <c r="AC42" s="117">
        <f t="shared" si="13"/>
        <v>0</v>
      </c>
      <c r="AD42" s="3"/>
      <c r="AE42" s="133"/>
      <c r="AG42" s="89" t="str">
        <f t="shared" si="14"/>
        <v>2005 Q1</v>
      </c>
      <c r="AH42" s="90">
        <f>+'User Entries'!P191/unit</f>
        <v>0</v>
      </c>
      <c r="AI42" s="129">
        <f t="shared" si="15"/>
        <v>0</v>
      </c>
      <c r="AJ42" s="116">
        <f t="shared" si="16"/>
        <v>0</v>
      </c>
      <c r="AK42" s="117">
        <f t="shared" si="17"/>
        <v>0</v>
      </c>
      <c r="AL42" s="3"/>
      <c r="AM42" s="174">
        <f t="shared" si="19"/>
        <v>24</v>
      </c>
    </row>
    <row r="43" spans="1:39">
      <c r="A43" s="89" t="str">
        <f>Tri_Incurred_AttrorTot!A37</f>
        <v>2005 Q2</v>
      </c>
      <c r="B43" s="87">
        <f>IFERROR(IF(AP_LA-$AM43=0,"",INDEX(Tri_Paid_WL!$B37:$CC37,1,AP_LA-$AM43))/unit,0)</f>
        <v>0</v>
      </c>
      <c r="C43" s="87">
        <f>IFERROR(INDEX(Tri_Paid_WL!$B37:$CC37,1,Tot_Acc_Per-$AM43)/unit,0)</f>
        <v>0</v>
      </c>
      <c r="D43" s="116">
        <f t="shared" si="0"/>
        <v>0</v>
      </c>
      <c r="E43" s="117">
        <f t="shared" si="1"/>
        <v>0</v>
      </c>
      <c r="G43" s="89" t="str">
        <f t="shared" si="2"/>
        <v>2005 Q2</v>
      </c>
      <c r="H43" s="87">
        <f>IFERROR(IF(AP_LA-$AM43=0,"",INDEX(Tri_Outstanding_WL!$B37:$CC37,1,AP_LA-$AM43))/unit,0)</f>
        <v>0</v>
      </c>
      <c r="I43" s="87">
        <f>IFERROR(INDEX(Tri_Outstanding_WL!$B37:$CC37,1,Tot_Acc_Per-$AM43)/unit,0)</f>
        <v>0</v>
      </c>
      <c r="J43" s="116">
        <f t="shared" si="3"/>
        <v>0</v>
      </c>
      <c r="K43" s="117">
        <f t="shared" si="4"/>
        <v>0</v>
      </c>
      <c r="M43" s="89" t="str">
        <f t="shared" si="5"/>
        <v>2005 Q2</v>
      </c>
      <c r="N43" s="87">
        <f>IFERROR(IF(AP_LA-$AM43=0,"",INDEX(Tri_Incurred_WL!$B37:$CC37,1,AP_LA-$AM43))/unit,0)</f>
        <v>0</v>
      </c>
      <c r="O43" s="87">
        <f>IFERROR(INDEX(Tri_Incurred_WL!$B37:$CC37,1,Tot_Acc_Per-$AM43)/unit,0)</f>
        <v>0</v>
      </c>
      <c r="P43" s="116">
        <f t="shared" si="6"/>
        <v>0</v>
      </c>
      <c r="Q43" s="117">
        <f t="shared" si="7"/>
        <v>0</v>
      </c>
      <c r="S43" s="89" t="str">
        <f t="shared" si="8"/>
        <v>2005 Q2</v>
      </c>
      <c r="T43" s="87">
        <f>IFERROR(IF(AP_LA-$AM43=0,"",INDEX(Tri_Incurred_CCounts_WL!$B37:$CC37,1,AP_LA-$AM43)),0)</f>
        <v>0</v>
      </c>
      <c r="U43" s="87">
        <f>IFERROR(INDEX(Tri_Incurred_CCounts_WL!$B37:$CC37,1,Tot_Acc_Per-$AM43),0)</f>
        <v>0</v>
      </c>
      <c r="V43" s="116">
        <f t="shared" si="18"/>
        <v>0</v>
      </c>
      <c r="W43" s="117">
        <f t="shared" si="9"/>
        <v>0</v>
      </c>
      <c r="Y43" s="89" t="str">
        <f t="shared" si="10"/>
        <v>2005 Q2</v>
      </c>
      <c r="Z43" s="90">
        <f>+'User Entries'!O192/unit</f>
        <v>0</v>
      </c>
      <c r="AA43" s="467">
        <f t="shared" si="11"/>
        <v>0</v>
      </c>
      <c r="AB43" s="116">
        <f t="shared" si="12"/>
        <v>0</v>
      </c>
      <c r="AC43" s="117">
        <f t="shared" si="13"/>
        <v>0</v>
      </c>
      <c r="AD43" s="3"/>
      <c r="AE43" s="133"/>
      <c r="AG43" s="89" t="str">
        <f t="shared" si="14"/>
        <v>2005 Q2</v>
      </c>
      <c r="AH43" s="90">
        <f>+'User Entries'!P192/unit</f>
        <v>0</v>
      </c>
      <c r="AI43" s="129">
        <f t="shared" si="15"/>
        <v>0</v>
      </c>
      <c r="AJ43" s="116">
        <f t="shared" si="16"/>
        <v>0</v>
      </c>
      <c r="AK43" s="117">
        <f t="shared" si="17"/>
        <v>0</v>
      </c>
      <c r="AL43" s="3"/>
      <c r="AM43" s="174">
        <f t="shared" si="19"/>
        <v>25</v>
      </c>
    </row>
    <row r="44" spans="1:39">
      <c r="A44" s="89" t="str">
        <f>Tri_Incurred_AttrorTot!A38</f>
        <v>2005 Q3</v>
      </c>
      <c r="B44" s="87">
        <f>IFERROR(IF(AP_LA-$AM44=0,"",INDEX(Tri_Paid_WL!$B38:$CC38,1,AP_LA-$AM44))/unit,0)</f>
        <v>0</v>
      </c>
      <c r="C44" s="87">
        <f>IFERROR(INDEX(Tri_Paid_WL!$B38:$CC38,1,Tot_Acc_Per-$AM44)/unit,0)</f>
        <v>0</v>
      </c>
      <c r="D44" s="116">
        <f t="shared" si="0"/>
        <v>0</v>
      </c>
      <c r="E44" s="117">
        <f t="shared" si="1"/>
        <v>0</v>
      </c>
      <c r="G44" s="89" t="str">
        <f t="shared" si="2"/>
        <v>2005 Q3</v>
      </c>
      <c r="H44" s="87">
        <f>IFERROR(IF(AP_LA-$AM44=0,"",INDEX(Tri_Outstanding_WL!$B38:$CC38,1,AP_LA-$AM44))/unit,0)</f>
        <v>0</v>
      </c>
      <c r="I44" s="87">
        <f>IFERROR(INDEX(Tri_Outstanding_WL!$B38:$CC38,1,Tot_Acc_Per-$AM44)/unit,0)</f>
        <v>0</v>
      </c>
      <c r="J44" s="116">
        <f t="shared" si="3"/>
        <v>0</v>
      </c>
      <c r="K44" s="117">
        <f t="shared" si="4"/>
        <v>0</v>
      </c>
      <c r="M44" s="89" t="str">
        <f t="shared" si="5"/>
        <v>2005 Q3</v>
      </c>
      <c r="N44" s="87">
        <f>IFERROR(IF(AP_LA-$AM44=0,"",INDEX(Tri_Incurred_WL!$B38:$CC38,1,AP_LA-$AM44))/unit,0)</f>
        <v>0</v>
      </c>
      <c r="O44" s="87">
        <f>IFERROR(INDEX(Tri_Incurred_WL!$B38:$CC38,1,Tot_Acc_Per-$AM44)/unit,0)</f>
        <v>0</v>
      </c>
      <c r="P44" s="116">
        <f t="shared" si="6"/>
        <v>0</v>
      </c>
      <c r="Q44" s="117">
        <f t="shared" si="7"/>
        <v>0</v>
      </c>
      <c r="S44" s="89" t="str">
        <f t="shared" si="8"/>
        <v>2005 Q3</v>
      </c>
      <c r="T44" s="87">
        <f>IFERROR(IF(AP_LA-$AM44=0,"",INDEX(Tri_Incurred_CCounts_WL!$B38:$CC38,1,AP_LA-$AM44)),0)</f>
        <v>0</v>
      </c>
      <c r="U44" s="87">
        <f>IFERROR(INDEX(Tri_Incurred_CCounts_WL!$B38:$CC38,1,Tot_Acc_Per-$AM44),0)</f>
        <v>0</v>
      </c>
      <c r="V44" s="116">
        <f t="shared" si="18"/>
        <v>0</v>
      </c>
      <c r="W44" s="117">
        <f t="shared" si="9"/>
        <v>0</v>
      </c>
      <c r="Y44" s="89" t="str">
        <f t="shared" si="10"/>
        <v>2005 Q3</v>
      </c>
      <c r="Z44" s="90">
        <f>+'User Entries'!O193/unit</f>
        <v>0</v>
      </c>
      <c r="AA44" s="467">
        <f t="shared" si="11"/>
        <v>0</v>
      </c>
      <c r="AB44" s="116">
        <f t="shared" si="12"/>
        <v>0</v>
      </c>
      <c r="AC44" s="117">
        <f t="shared" si="13"/>
        <v>0</v>
      </c>
      <c r="AD44" s="3"/>
      <c r="AE44" s="133"/>
      <c r="AG44" s="89" t="str">
        <f t="shared" si="14"/>
        <v>2005 Q3</v>
      </c>
      <c r="AH44" s="90">
        <f>+'User Entries'!P193/unit</f>
        <v>0</v>
      </c>
      <c r="AI44" s="129">
        <f t="shared" si="15"/>
        <v>0</v>
      </c>
      <c r="AJ44" s="116">
        <f t="shared" si="16"/>
        <v>0</v>
      </c>
      <c r="AK44" s="117">
        <f t="shared" si="17"/>
        <v>0</v>
      </c>
      <c r="AL44" s="3"/>
      <c r="AM44" s="174">
        <f t="shared" si="19"/>
        <v>26</v>
      </c>
    </row>
    <row r="45" spans="1:39">
      <c r="A45" s="89" t="str">
        <f>Tri_Incurred_AttrorTot!A39</f>
        <v>2005 Q4</v>
      </c>
      <c r="B45" s="87">
        <f>IFERROR(IF(AP_LA-$AM45=0,"",INDEX(Tri_Paid_WL!$B39:$CC39,1,AP_LA-$AM45))/unit,0)</f>
        <v>0</v>
      </c>
      <c r="C45" s="87">
        <f>IFERROR(INDEX(Tri_Paid_WL!$B39:$CC39,1,Tot_Acc_Per-$AM45)/unit,0)</f>
        <v>0</v>
      </c>
      <c r="D45" s="116">
        <f t="shared" si="0"/>
        <v>0</v>
      </c>
      <c r="E45" s="117">
        <f t="shared" si="1"/>
        <v>0</v>
      </c>
      <c r="G45" s="89" t="str">
        <f t="shared" si="2"/>
        <v>2005 Q4</v>
      </c>
      <c r="H45" s="87">
        <f>IFERROR(IF(AP_LA-$AM45=0,"",INDEX(Tri_Outstanding_WL!$B39:$CC39,1,AP_LA-$AM45))/unit,0)</f>
        <v>0</v>
      </c>
      <c r="I45" s="87">
        <f>IFERROR(INDEX(Tri_Outstanding_WL!$B39:$CC39,1,Tot_Acc_Per-$AM45)/unit,0)</f>
        <v>0</v>
      </c>
      <c r="J45" s="116">
        <f t="shared" si="3"/>
        <v>0</v>
      </c>
      <c r="K45" s="117">
        <f t="shared" si="4"/>
        <v>0</v>
      </c>
      <c r="M45" s="89" t="str">
        <f t="shared" si="5"/>
        <v>2005 Q4</v>
      </c>
      <c r="N45" s="87">
        <f>IFERROR(IF(AP_LA-$AM45=0,"",INDEX(Tri_Incurred_WL!$B39:$CC39,1,AP_LA-$AM45))/unit,0)</f>
        <v>0</v>
      </c>
      <c r="O45" s="87">
        <f>IFERROR(INDEX(Tri_Incurred_WL!$B39:$CC39,1,Tot_Acc_Per-$AM45)/unit,0)</f>
        <v>0</v>
      </c>
      <c r="P45" s="116">
        <f t="shared" si="6"/>
        <v>0</v>
      </c>
      <c r="Q45" s="117">
        <f t="shared" si="7"/>
        <v>0</v>
      </c>
      <c r="S45" s="89" t="str">
        <f t="shared" si="8"/>
        <v>2005 Q4</v>
      </c>
      <c r="T45" s="87">
        <f>IFERROR(IF(AP_LA-$AM45=0,"",INDEX(Tri_Incurred_CCounts_WL!$B39:$CC39,1,AP_LA-$AM45)),0)</f>
        <v>0</v>
      </c>
      <c r="U45" s="87">
        <f>IFERROR(INDEX(Tri_Incurred_CCounts_WL!$B39:$CC39,1,Tot_Acc_Per-$AM45),0)</f>
        <v>0</v>
      </c>
      <c r="V45" s="116">
        <f t="shared" si="18"/>
        <v>0</v>
      </c>
      <c r="W45" s="117">
        <f t="shared" si="9"/>
        <v>0</v>
      </c>
      <c r="Y45" s="89" t="str">
        <f t="shared" si="10"/>
        <v>2005 Q4</v>
      </c>
      <c r="Z45" s="90">
        <f>+'User Entries'!O194/unit</f>
        <v>0</v>
      </c>
      <c r="AA45" s="467">
        <f t="shared" si="11"/>
        <v>0</v>
      </c>
      <c r="AB45" s="116">
        <f t="shared" si="12"/>
        <v>0</v>
      </c>
      <c r="AC45" s="117">
        <f t="shared" si="13"/>
        <v>0</v>
      </c>
      <c r="AD45" s="3"/>
      <c r="AE45" s="133"/>
      <c r="AG45" s="89" t="str">
        <f t="shared" si="14"/>
        <v>2005 Q4</v>
      </c>
      <c r="AH45" s="90">
        <f>+'User Entries'!P194/unit</f>
        <v>0</v>
      </c>
      <c r="AI45" s="129">
        <f t="shared" si="15"/>
        <v>0</v>
      </c>
      <c r="AJ45" s="116">
        <f t="shared" si="16"/>
        <v>0</v>
      </c>
      <c r="AK45" s="117">
        <f t="shared" si="17"/>
        <v>0</v>
      </c>
      <c r="AL45" s="3"/>
      <c r="AM45" s="174">
        <f t="shared" si="19"/>
        <v>27</v>
      </c>
    </row>
    <row r="46" spans="1:39">
      <c r="A46" s="89" t="str">
        <f>Tri_Incurred_AttrorTot!A40</f>
        <v>2006 Q1</v>
      </c>
      <c r="B46" s="87">
        <f>IFERROR(IF(AP_LA-$AM46=0,"",INDEX(Tri_Paid_WL!$B40:$CC40,1,AP_LA-$AM46))/unit,0)</f>
        <v>0</v>
      </c>
      <c r="C46" s="87">
        <f>IFERROR(INDEX(Tri_Paid_WL!$B40:$CC40,1,Tot_Acc_Per-$AM46)/unit,0)</f>
        <v>0</v>
      </c>
      <c r="D46" s="116">
        <f t="shared" si="0"/>
        <v>0</v>
      </c>
      <c r="E46" s="117">
        <f t="shared" si="1"/>
        <v>0</v>
      </c>
      <c r="G46" s="89" t="str">
        <f t="shared" si="2"/>
        <v>2006 Q1</v>
      </c>
      <c r="H46" s="87">
        <f>IFERROR(IF(AP_LA-$AM46=0,"",INDEX(Tri_Outstanding_WL!$B40:$CC40,1,AP_LA-$AM46))/unit,0)</f>
        <v>0</v>
      </c>
      <c r="I46" s="87">
        <f>IFERROR(INDEX(Tri_Outstanding_WL!$B40:$CC40,1,Tot_Acc_Per-$AM46)/unit,0)</f>
        <v>0</v>
      </c>
      <c r="J46" s="116">
        <f t="shared" si="3"/>
        <v>0</v>
      </c>
      <c r="K46" s="117">
        <f t="shared" si="4"/>
        <v>0</v>
      </c>
      <c r="M46" s="89" t="str">
        <f t="shared" si="5"/>
        <v>2006 Q1</v>
      </c>
      <c r="N46" s="87">
        <f>IFERROR(IF(AP_LA-$AM46=0,"",INDEX(Tri_Incurred_WL!$B40:$CC40,1,AP_LA-$AM46))/unit,0)</f>
        <v>0</v>
      </c>
      <c r="O46" s="87">
        <f>IFERROR(INDEX(Tri_Incurred_WL!$B40:$CC40,1,Tot_Acc_Per-$AM46)/unit,0)</f>
        <v>0</v>
      </c>
      <c r="P46" s="116">
        <f t="shared" si="6"/>
        <v>0</v>
      </c>
      <c r="Q46" s="117">
        <f t="shared" si="7"/>
        <v>0</v>
      </c>
      <c r="S46" s="89" t="str">
        <f t="shared" si="8"/>
        <v>2006 Q1</v>
      </c>
      <c r="T46" s="87">
        <f>IFERROR(IF(AP_LA-$AM46=0,"",INDEX(Tri_Incurred_CCounts_WL!$B40:$CC40,1,AP_LA-$AM46)),0)</f>
        <v>0</v>
      </c>
      <c r="U46" s="87">
        <f>IFERROR(INDEX(Tri_Incurred_CCounts_WL!$B40:$CC40,1,Tot_Acc_Per-$AM46),0)</f>
        <v>0</v>
      </c>
      <c r="V46" s="116">
        <f t="shared" si="18"/>
        <v>0</v>
      </c>
      <c r="W46" s="117">
        <f t="shared" si="9"/>
        <v>0</v>
      </c>
      <c r="Y46" s="89" t="str">
        <f t="shared" si="10"/>
        <v>2006 Q1</v>
      </c>
      <c r="Z46" s="90">
        <f>+'User Entries'!O195/unit</f>
        <v>0</v>
      </c>
      <c r="AA46" s="467">
        <f t="shared" si="11"/>
        <v>0</v>
      </c>
      <c r="AB46" s="116">
        <f t="shared" si="12"/>
        <v>0</v>
      </c>
      <c r="AC46" s="117">
        <f t="shared" si="13"/>
        <v>0</v>
      </c>
      <c r="AD46" s="3"/>
      <c r="AE46" s="133"/>
      <c r="AG46" s="89" t="str">
        <f t="shared" si="14"/>
        <v>2006 Q1</v>
      </c>
      <c r="AH46" s="90">
        <f>+'User Entries'!P195/unit</f>
        <v>0</v>
      </c>
      <c r="AI46" s="129">
        <f t="shared" si="15"/>
        <v>0</v>
      </c>
      <c r="AJ46" s="116">
        <f t="shared" si="16"/>
        <v>0</v>
      </c>
      <c r="AK46" s="117">
        <f t="shared" si="17"/>
        <v>0</v>
      </c>
      <c r="AL46" s="3"/>
      <c r="AM46" s="174">
        <f t="shared" si="19"/>
        <v>28</v>
      </c>
    </row>
    <row r="47" spans="1:39">
      <c r="A47" s="89" t="str">
        <f>Tri_Incurred_AttrorTot!A41</f>
        <v>2006 Q2</v>
      </c>
      <c r="B47" s="87">
        <f>IFERROR(IF(AP_LA-$AM47=0,"",INDEX(Tri_Paid_WL!$B41:$CC41,1,AP_LA-$AM47))/unit,0)</f>
        <v>0</v>
      </c>
      <c r="C47" s="87">
        <f>IFERROR(INDEX(Tri_Paid_WL!$B41:$CC41,1,Tot_Acc_Per-$AM47)/unit,0)</f>
        <v>0</v>
      </c>
      <c r="D47" s="116">
        <f t="shared" si="0"/>
        <v>0</v>
      </c>
      <c r="E47" s="117">
        <f t="shared" si="1"/>
        <v>0</v>
      </c>
      <c r="G47" s="89" t="str">
        <f t="shared" si="2"/>
        <v>2006 Q2</v>
      </c>
      <c r="H47" s="87">
        <f>IFERROR(IF(AP_LA-$AM47=0,"",INDEX(Tri_Outstanding_WL!$B41:$CC41,1,AP_LA-$AM47))/unit,0)</f>
        <v>0</v>
      </c>
      <c r="I47" s="87">
        <f>IFERROR(INDEX(Tri_Outstanding_WL!$B41:$CC41,1,Tot_Acc_Per-$AM47)/unit,0)</f>
        <v>0</v>
      </c>
      <c r="J47" s="116">
        <f t="shared" si="3"/>
        <v>0</v>
      </c>
      <c r="K47" s="117">
        <f t="shared" si="4"/>
        <v>0</v>
      </c>
      <c r="M47" s="89" t="str">
        <f t="shared" si="5"/>
        <v>2006 Q2</v>
      </c>
      <c r="N47" s="87">
        <f>IFERROR(IF(AP_LA-$AM47=0,"",INDEX(Tri_Incurred_WL!$B41:$CC41,1,AP_LA-$AM47))/unit,0)</f>
        <v>0</v>
      </c>
      <c r="O47" s="87">
        <f>IFERROR(INDEX(Tri_Incurred_WL!$B41:$CC41,1,Tot_Acc_Per-$AM47)/unit,0)</f>
        <v>0</v>
      </c>
      <c r="P47" s="116">
        <f t="shared" si="6"/>
        <v>0</v>
      </c>
      <c r="Q47" s="117">
        <f t="shared" si="7"/>
        <v>0</v>
      </c>
      <c r="S47" s="89" t="str">
        <f t="shared" si="8"/>
        <v>2006 Q2</v>
      </c>
      <c r="T47" s="87">
        <f>IFERROR(IF(AP_LA-$AM47=0,"",INDEX(Tri_Incurred_CCounts_WL!$B41:$CC41,1,AP_LA-$AM47)),0)</f>
        <v>0</v>
      </c>
      <c r="U47" s="87">
        <f>IFERROR(INDEX(Tri_Incurred_CCounts_WL!$B41:$CC41,1,Tot_Acc_Per-$AM47),0)</f>
        <v>0</v>
      </c>
      <c r="V47" s="116">
        <f t="shared" si="18"/>
        <v>0</v>
      </c>
      <c r="W47" s="117">
        <f t="shared" si="9"/>
        <v>0</v>
      </c>
      <c r="Y47" s="89" t="str">
        <f t="shared" si="10"/>
        <v>2006 Q2</v>
      </c>
      <c r="Z47" s="90">
        <f>+'User Entries'!O196/unit</f>
        <v>0</v>
      </c>
      <c r="AA47" s="467">
        <f t="shared" si="11"/>
        <v>0</v>
      </c>
      <c r="AB47" s="116">
        <f t="shared" si="12"/>
        <v>0</v>
      </c>
      <c r="AC47" s="117">
        <f t="shared" si="13"/>
        <v>0</v>
      </c>
      <c r="AD47" s="3"/>
      <c r="AE47" s="133"/>
      <c r="AG47" s="89" t="str">
        <f t="shared" si="14"/>
        <v>2006 Q2</v>
      </c>
      <c r="AH47" s="90">
        <f>+'User Entries'!P196/unit</f>
        <v>0</v>
      </c>
      <c r="AI47" s="129">
        <f t="shared" si="15"/>
        <v>0</v>
      </c>
      <c r="AJ47" s="116">
        <f t="shared" si="16"/>
        <v>0</v>
      </c>
      <c r="AK47" s="117">
        <f t="shared" si="17"/>
        <v>0</v>
      </c>
      <c r="AL47" s="3"/>
      <c r="AM47" s="174">
        <f t="shared" si="19"/>
        <v>29</v>
      </c>
    </row>
    <row r="48" spans="1:39">
      <c r="A48" s="89" t="str">
        <f>Tri_Incurred_AttrorTot!A42</f>
        <v>2006 Q3</v>
      </c>
      <c r="B48" s="87">
        <f>IFERROR(IF(AP_LA-$AM48=0,"",INDEX(Tri_Paid_WL!$B42:$CC42,1,AP_LA-$AM48))/unit,0)</f>
        <v>0</v>
      </c>
      <c r="C48" s="87">
        <f>IFERROR(INDEX(Tri_Paid_WL!$B42:$CC42,1,Tot_Acc_Per-$AM48)/unit,0)</f>
        <v>0</v>
      </c>
      <c r="D48" s="116">
        <f t="shared" si="0"/>
        <v>0</v>
      </c>
      <c r="E48" s="117">
        <f t="shared" si="1"/>
        <v>0</v>
      </c>
      <c r="G48" s="89" t="str">
        <f t="shared" si="2"/>
        <v>2006 Q3</v>
      </c>
      <c r="H48" s="87">
        <f>IFERROR(IF(AP_LA-$AM48=0,"",INDEX(Tri_Outstanding_WL!$B42:$CC42,1,AP_LA-$AM48))/unit,0)</f>
        <v>0</v>
      </c>
      <c r="I48" s="87">
        <f>IFERROR(INDEX(Tri_Outstanding_WL!$B42:$CC42,1,Tot_Acc_Per-$AM48)/unit,0)</f>
        <v>0</v>
      </c>
      <c r="J48" s="116">
        <f t="shared" si="3"/>
        <v>0</v>
      </c>
      <c r="K48" s="117">
        <f t="shared" si="4"/>
        <v>0</v>
      </c>
      <c r="M48" s="89" t="str">
        <f t="shared" si="5"/>
        <v>2006 Q3</v>
      </c>
      <c r="N48" s="87">
        <f>IFERROR(IF(AP_LA-$AM48=0,"",INDEX(Tri_Incurred_WL!$B42:$CC42,1,AP_LA-$AM48))/unit,0)</f>
        <v>0</v>
      </c>
      <c r="O48" s="87">
        <f>IFERROR(INDEX(Tri_Incurred_WL!$B42:$CC42,1,Tot_Acc_Per-$AM48)/unit,0)</f>
        <v>0</v>
      </c>
      <c r="P48" s="116">
        <f t="shared" si="6"/>
        <v>0</v>
      </c>
      <c r="Q48" s="117">
        <f t="shared" si="7"/>
        <v>0</v>
      </c>
      <c r="S48" s="89" t="str">
        <f t="shared" si="8"/>
        <v>2006 Q3</v>
      </c>
      <c r="T48" s="87">
        <f>IFERROR(IF(AP_LA-$AM48=0,"",INDEX(Tri_Incurred_CCounts_WL!$B42:$CC42,1,AP_LA-$AM48)),0)</f>
        <v>0</v>
      </c>
      <c r="U48" s="87">
        <f>IFERROR(INDEX(Tri_Incurred_CCounts_WL!$B42:$CC42,1,Tot_Acc_Per-$AM48),0)</f>
        <v>0</v>
      </c>
      <c r="V48" s="116">
        <f t="shared" si="18"/>
        <v>0</v>
      </c>
      <c r="W48" s="117">
        <f t="shared" si="9"/>
        <v>0</v>
      </c>
      <c r="Y48" s="89" t="str">
        <f t="shared" si="10"/>
        <v>2006 Q3</v>
      </c>
      <c r="Z48" s="90">
        <f>+'User Entries'!O197/unit</f>
        <v>0</v>
      </c>
      <c r="AA48" s="467">
        <f t="shared" si="11"/>
        <v>0</v>
      </c>
      <c r="AB48" s="116">
        <f t="shared" si="12"/>
        <v>0</v>
      </c>
      <c r="AC48" s="117">
        <f t="shared" si="13"/>
        <v>0</v>
      </c>
      <c r="AD48" s="3"/>
      <c r="AE48" s="133"/>
      <c r="AG48" s="89" t="str">
        <f t="shared" si="14"/>
        <v>2006 Q3</v>
      </c>
      <c r="AH48" s="90">
        <f>+'User Entries'!P197/unit</f>
        <v>0</v>
      </c>
      <c r="AI48" s="129">
        <f t="shared" si="15"/>
        <v>0</v>
      </c>
      <c r="AJ48" s="116">
        <f t="shared" si="16"/>
        <v>0</v>
      </c>
      <c r="AK48" s="117">
        <f t="shared" si="17"/>
        <v>0</v>
      </c>
      <c r="AL48" s="3"/>
      <c r="AM48" s="174">
        <f t="shared" si="19"/>
        <v>30</v>
      </c>
    </row>
    <row r="49" spans="1:39">
      <c r="A49" s="89" t="str">
        <f>Tri_Incurred_AttrorTot!A43</f>
        <v>2006 Q4</v>
      </c>
      <c r="B49" s="87">
        <f>IFERROR(IF(AP_LA-$AM49=0,"",INDEX(Tri_Paid_WL!$B43:$CC43,1,AP_LA-$AM49))/unit,0)</f>
        <v>0</v>
      </c>
      <c r="C49" s="87">
        <f>IFERROR(INDEX(Tri_Paid_WL!$B43:$CC43,1,Tot_Acc_Per-$AM49)/unit,0)</f>
        <v>0</v>
      </c>
      <c r="D49" s="116">
        <f t="shared" si="0"/>
        <v>0</v>
      </c>
      <c r="E49" s="117">
        <f t="shared" si="1"/>
        <v>0</v>
      </c>
      <c r="G49" s="89" t="str">
        <f t="shared" si="2"/>
        <v>2006 Q4</v>
      </c>
      <c r="H49" s="87">
        <f>IFERROR(IF(AP_LA-$AM49=0,"",INDEX(Tri_Outstanding_WL!$B43:$CC43,1,AP_LA-$AM49))/unit,0)</f>
        <v>0</v>
      </c>
      <c r="I49" s="87">
        <f>IFERROR(INDEX(Tri_Outstanding_WL!$B43:$CC43,1,Tot_Acc_Per-$AM49)/unit,0)</f>
        <v>0</v>
      </c>
      <c r="J49" s="116">
        <f t="shared" si="3"/>
        <v>0</v>
      </c>
      <c r="K49" s="117">
        <f t="shared" si="4"/>
        <v>0</v>
      </c>
      <c r="M49" s="89" t="str">
        <f t="shared" si="5"/>
        <v>2006 Q4</v>
      </c>
      <c r="N49" s="87">
        <f>IFERROR(IF(AP_LA-$AM49=0,"",INDEX(Tri_Incurred_WL!$B43:$CC43,1,AP_LA-$AM49))/unit,0)</f>
        <v>0</v>
      </c>
      <c r="O49" s="87">
        <f>IFERROR(INDEX(Tri_Incurred_WL!$B43:$CC43,1,Tot_Acc_Per-$AM49)/unit,0)</f>
        <v>0</v>
      </c>
      <c r="P49" s="116">
        <f t="shared" si="6"/>
        <v>0</v>
      </c>
      <c r="Q49" s="117">
        <f t="shared" si="7"/>
        <v>0</v>
      </c>
      <c r="S49" s="89" t="str">
        <f t="shared" si="8"/>
        <v>2006 Q4</v>
      </c>
      <c r="T49" s="87">
        <f>IFERROR(IF(AP_LA-$AM49=0,"",INDEX(Tri_Incurred_CCounts_WL!$B43:$CC43,1,AP_LA-$AM49)),0)</f>
        <v>0</v>
      </c>
      <c r="U49" s="87">
        <f>IFERROR(INDEX(Tri_Incurred_CCounts_WL!$B43:$CC43,1,Tot_Acc_Per-$AM49),0)</f>
        <v>0</v>
      </c>
      <c r="V49" s="116">
        <f t="shared" si="18"/>
        <v>0</v>
      </c>
      <c r="W49" s="117">
        <f t="shared" si="9"/>
        <v>0</v>
      </c>
      <c r="Y49" s="89" t="str">
        <f t="shared" si="10"/>
        <v>2006 Q4</v>
      </c>
      <c r="Z49" s="90">
        <f>+'User Entries'!O198/unit</f>
        <v>0</v>
      </c>
      <c r="AA49" s="467">
        <f t="shared" si="11"/>
        <v>0</v>
      </c>
      <c r="AB49" s="116">
        <f t="shared" si="12"/>
        <v>0</v>
      </c>
      <c r="AC49" s="117">
        <f t="shared" si="13"/>
        <v>0</v>
      </c>
      <c r="AD49" s="3"/>
      <c r="AE49" s="133"/>
      <c r="AG49" s="89" t="str">
        <f t="shared" si="14"/>
        <v>2006 Q4</v>
      </c>
      <c r="AH49" s="90">
        <f>+'User Entries'!P198/unit</f>
        <v>0</v>
      </c>
      <c r="AI49" s="129">
        <f t="shared" si="15"/>
        <v>0</v>
      </c>
      <c r="AJ49" s="116">
        <f t="shared" si="16"/>
        <v>0</v>
      </c>
      <c r="AK49" s="117">
        <f t="shared" si="17"/>
        <v>0</v>
      </c>
      <c r="AL49" s="3"/>
      <c r="AM49" s="174">
        <f t="shared" si="19"/>
        <v>31</v>
      </c>
    </row>
    <row r="50" spans="1:39">
      <c r="A50" s="89" t="str">
        <f>Tri_Incurred_AttrorTot!A44</f>
        <v>2007 Q1</v>
      </c>
      <c r="B50" s="87">
        <f>IFERROR(IF(AP_LA-$AM50=0,"",INDEX(Tri_Paid_WL!$B44:$CC44,1,AP_LA-$AM50))/unit,0)</f>
        <v>0</v>
      </c>
      <c r="C50" s="87">
        <f>IFERROR(INDEX(Tri_Paid_WL!$B44:$CC44,1,Tot_Acc_Per-$AM50)/unit,0)</f>
        <v>0</v>
      </c>
      <c r="D50" s="116">
        <f t="shared" si="0"/>
        <v>0</v>
      </c>
      <c r="E50" s="117">
        <f t="shared" ref="E50:E81" si="20">IFERROR(D50/C50,0)</f>
        <v>0</v>
      </c>
      <c r="G50" s="89" t="str">
        <f t="shared" si="2"/>
        <v>2007 Q1</v>
      </c>
      <c r="H50" s="87">
        <f>IFERROR(IF(AP_LA-$AM50=0,"",INDEX(Tri_Outstanding_WL!$B44:$CC44,1,AP_LA-$AM50))/unit,0)</f>
        <v>0</v>
      </c>
      <c r="I50" s="87">
        <f>IFERROR(INDEX(Tri_Outstanding_WL!$B44:$CC44,1,Tot_Acc_Per-$AM50)/unit,0)</f>
        <v>0</v>
      </c>
      <c r="J50" s="116">
        <f t="shared" si="3"/>
        <v>0</v>
      </c>
      <c r="K50" s="117">
        <f t="shared" ref="K50:K81" si="21">IFERROR(J50/I50,0)</f>
        <v>0</v>
      </c>
      <c r="M50" s="89" t="str">
        <f t="shared" si="5"/>
        <v>2007 Q1</v>
      </c>
      <c r="N50" s="87">
        <f>IFERROR(IF(AP_LA-$AM50=0,"",INDEX(Tri_Incurred_WL!$B44:$CC44,1,AP_LA-$AM50))/unit,0)</f>
        <v>0</v>
      </c>
      <c r="O50" s="87">
        <f>IFERROR(INDEX(Tri_Incurred_WL!$B44:$CC44,1,Tot_Acc_Per-$AM50)/unit,0)</f>
        <v>0</v>
      </c>
      <c r="P50" s="116">
        <f t="shared" si="6"/>
        <v>0</v>
      </c>
      <c r="Q50" s="117">
        <f t="shared" ref="Q50:Q81" si="22">IFERROR(P50/O50,0)</f>
        <v>0</v>
      </c>
      <c r="S50" s="89" t="str">
        <f t="shared" si="8"/>
        <v>2007 Q1</v>
      </c>
      <c r="T50" s="87">
        <f>IFERROR(IF(AP_LA-$AM50=0,"",INDEX(Tri_Incurred_CCounts_WL!$B44:$CC44,1,AP_LA-$AM50)),0)</f>
        <v>0</v>
      </c>
      <c r="U50" s="87">
        <f>IFERROR(INDEX(Tri_Incurred_CCounts_WL!$B44:$CC44,1,Tot_Acc_Per-$AM50),0)</f>
        <v>0</v>
      </c>
      <c r="V50" s="116">
        <f t="shared" si="18"/>
        <v>0</v>
      </c>
      <c r="W50" s="117">
        <f t="shared" ref="W50:W81" si="23">IFERROR(V50/U50,0)</f>
        <v>0</v>
      </c>
      <c r="Y50" s="89" t="str">
        <f t="shared" si="10"/>
        <v>2007 Q1</v>
      </c>
      <c r="Z50" s="90">
        <f>+'User Entries'!O199/unit</f>
        <v>0</v>
      </c>
      <c r="AA50" s="467">
        <f t="shared" ref="AA50:AA81" si="24">IFERROR(O50,0)</f>
        <v>0</v>
      </c>
      <c r="AB50" s="116">
        <f t="shared" si="12"/>
        <v>0</v>
      </c>
      <c r="AC50" s="117">
        <f t="shared" si="13"/>
        <v>0</v>
      </c>
      <c r="AD50" s="3"/>
      <c r="AE50" s="133"/>
      <c r="AG50" s="89" t="str">
        <f t="shared" si="14"/>
        <v>2007 Q1</v>
      </c>
      <c r="AH50" s="90">
        <f>+'User Entries'!P199/unit</f>
        <v>0</v>
      </c>
      <c r="AI50" s="129">
        <f t="shared" ref="AI50:AI81" si="25">IFERROR(U50,0)</f>
        <v>0</v>
      </c>
      <c r="AJ50" s="116">
        <f t="shared" si="16"/>
        <v>0</v>
      </c>
      <c r="AK50" s="117">
        <f t="shared" si="17"/>
        <v>0</v>
      </c>
      <c r="AL50" s="3"/>
      <c r="AM50" s="174">
        <f t="shared" si="19"/>
        <v>32</v>
      </c>
    </row>
    <row r="51" spans="1:39">
      <c r="A51" s="89" t="str">
        <f>Tri_Incurred_AttrorTot!A45</f>
        <v>2007 Q2</v>
      </c>
      <c r="B51" s="87">
        <f>IFERROR(IF(AP_LA-$AM51=0,"",INDEX(Tri_Paid_WL!$B45:$CC45,1,AP_LA-$AM51))/unit,0)</f>
        <v>0</v>
      </c>
      <c r="C51" s="87">
        <f>IFERROR(INDEX(Tri_Paid_WL!$B45:$CC45,1,Tot_Acc_Per-$AM51)/unit,0)</f>
        <v>0</v>
      </c>
      <c r="D51" s="116">
        <f t="shared" si="0"/>
        <v>0</v>
      </c>
      <c r="E51" s="117">
        <f t="shared" si="20"/>
        <v>0</v>
      </c>
      <c r="G51" s="89" t="str">
        <f t="shared" si="2"/>
        <v>2007 Q2</v>
      </c>
      <c r="H51" s="87">
        <f>IFERROR(IF(AP_LA-$AM51=0,"",INDEX(Tri_Outstanding_WL!$B45:$CC45,1,AP_LA-$AM51))/unit,0)</f>
        <v>0</v>
      </c>
      <c r="I51" s="87">
        <f>IFERROR(INDEX(Tri_Outstanding_WL!$B45:$CC45,1,Tot_Acc_Per-$AM51)/unit,0)</f>
        <v>0</v>
      </c>
      <c r="J51" s="116">
        <f t="shared" si="3"/>
        <v>0</v>
      </c>
      <c r="K51" s="117">
        <f t="shared" si="21"/>
        <v>0</v>
      </c>
      <c r="M51" s="89" t="str">
        <f t="shared" si="5"/>
        <v>2007 Q2</v>
      </c>
      <c r="N51" s="87">
        <f>IFERROR(IF(AP_LA-$AM51=0,"",INDEX(Tri_Incurred_WL!$B45:$CC45,1,AP_LA-$AM51))/unit,0)</f>
        <v>0</v>
      </c>
      <c r="O51" s="87">
        <f>IFERROR(INDEX(Tri_Incurred_WL!$B45:$CC45,1,Tot_Acc_Per-$AM51)/unit,0)</f>
        <v>0</v>
      </c>
      <c r="P51" s="116">
        <f t="shared" si="6"/>
        <v>0</v>
      </c>
      <c r="Q51" s="117">
        <f t="shared" si="22"/>
        <v>0</v>
      </c>
      <c r="S51" s="89" t="str">
        <f t="shared" si="8"/>
        <v>2007 Q2</v>
      </c>
      <c r="T51" s="87">
        <f>IFERROR(IF(AP_LA-$AM51=0,"",INDEX(Tri_Incurred_CCounts_WL!$B45:$CC45,1,AP_LA-$AM51)),0)</f>
        <v>0</v>
      </c>
      <c r="U51" s="87">
        <f>IFERROR(INDEX(Tri_Incurred_CCounts_WL!$B45:$CC45,1,Tot_Acc_Per-$AM51),0)</f>
        <v>0</v>
      </c>
      <c r="V51" s="116">
        <f t="shared" si="18"/>
        <v>0</v>
      </c>
      <c r="W51" s="117">
        <f t="shared" si="23"/>
        <v>0</v>
      </c>
      <c r="Y51" s="89" t="str">
        <f t="shared" si="10"/>
        <v>2007 Q2</v>
      </c>
      <c r="Z51" s="90">
        <f>+'User Entries'!O200/unit</f>
        <v>0</v>
      </c>
      <c r="AA51" s="467">
        <f t="shared" si="24"/>
        <v>0</v>
      </c>
      <c r="AB51" s="116">
        <f t="shared" si="12"/>
        <v>0</v>
      </c>
      <c r="AC51" s="117">
        <f t="shared" si="13"/>
        <v>0</v>
      </c>
      <c r="AD51" s="3"/>
      <c r="AE51" s="133"/>
      <c r="AG51" s="89" t="str">
        <f t="shared" si="14"/>
        <v>2007 Q2</v>
      </c>
      <c r="AH51" s="90">
        <f>+'User Entries'!P200/unit</f>
        <v>0</v>
      </c>
      <c r="AI51" s="129">
        <f t="shared" si="25"/>
        <v>0</v>
      </c>
      <c r="AJ51" s="116">
        <f t="shared" si="16"/>
        <v>0</v>
      </c>
      <c r="AK51" s="117">
        <f t="shared" si="17"/>
        <v>0</v>
      </c>
      <c r="AL51" s="3"/>
      <c r="AM51" s="174">
        <f t="shared" si="19"/>
        <v>33</v>
      </c>
    </row>
    <row r="52" spans="1:39">
      <c r="A52" s="89" t="str">
        <f>Tri_Incurred_AttrorTot!A46</f>
        <v>2007 Q3</v>
      </c>
      <c r="B52" s="87">
        <f>IFERROR(IF(AP_LA-$AM52=0,"",INDEX(Tri_Paid_WL!$B46:$CC46,1,AP_LA-$AM52))/unit,0)</f>
        <v>0</v>
      </c>
      <c r="C52" s="87">
        <f>IFERROR(INDEX(Tri_Paid_WL!$B46:$CC46,1,Tot_Acc_Per-$AM52)/unit,0)</f>
        <v>0</v>
      </c>
      <c r="D52" s="116">
        <f t="shared" si="0"/>
        <v>0</v>
      </c>
      <c r="E52" s="117">
        <f t="shared" si="20"/>
        <v>0</v>
      </c>
      <c r="G52" s="89" t="str">
        <f t="shared" si="2"/>
        <v>2007 Q3</v>
      </c>
      <c r="H52" s="87">
        <f>IFERROR(IF(AP_LA-$AM52=0,"",INDEX(Tri_Outstanding_WL!$B46:$CC46,1,AP_LA-$AM52))/unit,0)</f>
        <v>0</v>
      </c>
      <c r="I52" s="87">
        <f>IFERROR(INDEX(Tri_Outstanding_WL!$B46:$CC46,1,Tot_Acc_Per-$AM52)/unit,0)</f>
        <v>0</v>
      </c>
      <c r="J52" s="116">
        <f t="shared" si="3"/>
        <v>0</v>
      </c>
      <c r="K52" s="117">
        <f t="shared" si="21"/>
        <v>0</v>
      </c>
      <c r="M52" s="89" t="str">
        <f t="shared" si="5"/>
        <v>2007 Q3</v>
      </c>
      <c r="N52" s="87">
        <f>IFERROR(IF(AP_LA-$AM52=0,"",INDEX(Tri_Incurred_WL!$B46:$CC46,1,AP_LA-$AM52))/unit,0)</f>
        <v>0</v>
      </c>
      <c r="O52" s="87">
        <f>IFERROR(INDEX(Tri_Incurred_WL!$B46:$CC46,1,Tot_Acc_Per-$AM52)/unit,0)</f>
        <v>0</v>
      </c>
      <c r="P52" s="116">
        <f t="shared" si="6"/>
        <v>0</v>
      </c>
      <c r="Q52" s="117">
        <f t="shared" si="22"/>
        <v>0</v>
      </c>
      <c r="S52" s="89" t="str">
        <f t="shared" si="8"/>
        <v>2007 Q3</v>
      </c>
      <c r="T52" s="87">
        <f>IFERROR(IF(AP_LA-$AM52=0,"",INDEX(Tri_Incurred_CCounts_WL!$B46:$CC46,1,AP_LA-$AM52)),0)</f>
        <v>0</v>
      </c>
      <c r="U52" s="87">
        <f>IFERROR(INDEX(Tri_Incurred_CCounts_WL!$B46:$CC46,1,Tot_Acc_Per-$AM52),0)</f>
        <v>0</v>
      </c>
      <c r="V52" s="116">
        <f t="shared" si="18"/>
        <v>0</v>
      </c>
      <c r="W52" s="117">
        <f t="shared" si="23"/>
        <v>0</v>
      </c>
      <c r="Y52" s="89" t="str">
        <f t="shared" si="10"/>
        <v>2007 Q3</v>
      </c>
      <c r="Z52" s="90">
        <f>+'User Entries'!O201/unit</f>
        <v>0</v>
      </c>
      <c r="AA52" s="467">
        <f t="shared" si="24"/>
        <v>0</v>
      </c>
      <c r="AB52" s="116">
        <f t="shared" si="12"/>
        <v>0</v>
      </c>
      <c r="AC52" s="117">
        <f t="shared" si="13"/>
        <v>0</v>
      </c>
      <c r="AD52" s="3"/>
      <c r="AE52" s="133"/>
      <c r="AG52" s="89" t="str">
        <f t="shared" si="14"/>
        <v>2007 Q3</v>
      </c>
      <c r="AH52" s="90">
        <f>+'User Entries'!P201/unit</f>
        <v>0</v>
      </c>
      <c r="AI52" s="129">
        <f t="shared" si="25"/>
        <v>0</v>
      </c>
      <c r="AJ52" s="116">
        <f t="shared" si="16"/>
        <v>0</v>
      </c>
      <c r="AK52" s="117">
        <f t="shared" si="17"/>
        <v>0</v>
      </c>
      <c r="AL52" s="3"/>
      <c r="AM52" s="174">
        <f t="shared" si="19"/>
        <v>34</v>
      </c>
    </row>
    <row r="53" spans="1:39">
      <c r="A53" s="89" t="str">
        <f>Tri_Incurred_AttrorTot!A47</f>
        <v>2007 Q4</v>
      </c>
      <c r="B53" s="87">
        <f>IFERROR(IF(AP_LA-$AM53=0,"",INDEX(Tri_Paid_WL!$B47:$CC47,1,AP_LA-$AM53))/unit,0)</f>
        <v>0</v>
      </c>
      <c r="C53" s="87">
        <f>IFERROR(INDEX(Tri_Paid_WL!$B47:$CC47,1,Tot_Acc_Per-$AM53)/unit,0)</f>
        <v>0</v>
      </c>
      <c r="D53" s="116">
        <f t="shared" si="0"/>
        <v>0</v>
      </c>
      <c r="E53" s="117">
        <f t="shared" si="20"/>
        <v>0</v>
      </c>
      <c r="G53" s="89" t="str">
        <f t="shared" si="2"/>
        <v>2007 Q4</v>
      </c>
      <c r="H53" s="87">
        <f>IFERROR(IF(AP_LA-$AM53=0,"",INDEX(Tri_Outstanding_WL!$B47:$CC47,1,AP_LA-$AM53))/unit,0)</f>
        <v>0</v>
      </c>
      <c r="I53" s="87">
        <f>IFERROR(INDEX(Tri_Outstanding_WL!$B47:$CC47,1,Tot_Acc_Per-$AM53)/unit,0)</f>
        <v>0</v>
      </c>
      <c r="J53" s="116">
        <f t="shared" si="3"/>
        <v>0</v>
      </c>
      <c r="K53" s="117">
        <f t="shared" si="21"/>
        <v>0</v>
      </c>
      <c r="M53" s="89" t="str">
        <f t="shared" si="5"/>
        <v>2007 Q4</v>
      </c>
      <c r="N53" s="87">
        <f>IFERROR(IF(AP_LA-$AM53=0,"",INDEX(Tri_Incurred_WL!$B47:$CC47,1,AP_LA-$AM53))/unit,0)</f>
        <v>0</v>
      </c>
      <c r="O53" s="87">
        <f>IFERROR(INDEX(Tri_Incurred_WL!$B47:$CC47,1,Tot_Acc_Per-$AM53)/unit,0)</f>
        <v>0</v>
      </c>
      <c r="P53" s="116">
        <f t="shared" si="6"/>
        <v>0</v>
      </c>
      <c r="Q53" s="117">
        <f t="shared" si="22"/>
        <v>0</v>
      </c>
      <c r="S53" s="89" t="str">
        <f t="shared" si="8"/>
        <v>2007 Q4</v>
      </c>
      <c r="T53" s="87">
        <f>IFERROR(IF(AP_LA-$AM53=0,"",INDEX(Tri_Incurred_CCounts_WL!$B47:$CC47,1,AP_LA-$AM53)),0)</f>
        <v>0</v>
      </c>
      <c r="U53" s="87">
        <f>IFERROR(INDEX(Tri_Incurred_CCounts_WL!$B47:$CC47,1,Tot_Acc_Per-$AM53),0)</f>
        <v>0</v>
      </c>
      <c r="V53" s="116">
        <f t="shared" si="18"/>
        <v>0</v>
      </c>
      <c r="W53" s="117">
        <f t="shared" si="23"/>
        <v>0</v>
      </c>
      <c r="Y53" s="89" t="str">
        <f t="shared" si="10"/>
        <v>2007 Q4</v>
      </c>
      <c r="Z53" s="90">
        <f>+'User Entries'!O202/unit</f>
        <v>0</v>
      </c>
      <c r="AA53" s="467">
        <f t="shared" si="24"/>
        <v>0</v>
      </c>
      <c r="AB53" s="116">
        <f t="shared" si="12"/>
        <v>0</v>
      </c>
      <c r="AC53" s="117">
        <f t="shared" si="13"/>
        <v>0</v>
      </c>
      <c r="AD53" s="3"/>
      <c r="AE53" s="133"/>
      <c r="AG53" s="89" t="str">
        <f t="shared" si="14"/>
        <v>2007 Q4</v>
      </c>
      <c r="AH53" s="90">
        <f>+'User Entries'!P202/unit</f>
        <v>0</v>
      </c>
      <c r="AI53" s="129">
        <f t="shared" si="25"/>
        <v>0</v>
      </c>
      <c r="AJ53" s="116">
        <f t="shared" si="16"/>
        <v>0</v>
      </c>
      <c r="AK53" s="117">
        <f t="shared" si="17"/>
        <v>0</v>
      </c>
      <c r="AL53" s="3"/>
      <c r="AM53" s="174">
        <f t="shared" si="19"/>
        <v>35</v>
      </c>
    </row>
    <row r="54" spans="1:39">
      <c r="A54" s="89" t="str">
        <f>Tri_Incurred_AttrorTot!A48</f>
        <v>2008 Q1</v>
      </c>
      <c r="B54" s="87">
        <f>IFERROR(IF(AP_LA-$AM54=0,"",INDEX(Tri_Paid_WL!$B48:$CC48,1,AP_LA-$AM54))/unit,0)</f>
        <v>0</v>
      </c>
      <c r="C54" s="87">
        <f>IFERROR(INDEX(Tri_Paid_WL!$B48:$CC48,1,Tot_Acc_Per-$AM54)/unit,0)</f>
        <v>0</v>
      </c>
      <c r="D54" s="116">
        <f t="shared" si="0"/>
        <v>0</v>
      </c>
      <c r="E54" s="117">
        <f t="shared" si="20"/>
        <v>0</v>
      </c>
      <c r="G54" s="89" t="str">
        <f t="shared" si="2"/>
        <v>2008 Q1</v>
      </c>
      <c r="H54" s="87">
        <f>IFERROR(IF(AP_LA-$AM54=0,"",INDEX(Tri_Outstanding_WL!$B48:$CC48,1,AP_LA-$AM54))/unit,0)</f>
        <v>0</v>
      </c>
      <c r="I54" s="87">
        <f>IFERROR(INDEX(Tri_Outstanding_WL!$B48:$CC48,1,Tot_Acc_Per-$AM54)/unit,0)</f>
        <v>0</v>
      </c>
      <c r="J54" s="116">
        <f t="shared" si="3"/>
        <v>0</v>
      </c>
      <c r="K54" s="117">
        <f t="shared" si="21"/>
        <v>0</v>
      </c>
      <c r="M54" s="89" t="str">
        <f t="shared" si="5"/>
        <v>2008 Q1</v>
      </c>
      <c r="N54" s="87">
        <f>IFERROR(IF(AP_LA-$AM54=0,"",INDEX(Tri_Incurred_WL!$B48:$CC48,1,AP_LA-$AM54))/unit,0)</f>
        <v>0</v>
      </c>
      <c r="O54" s="87">
        <f>IFERROR(INDEX(Tri_Incurred_WL!$B48:$CC48,1,Tot_Acc_Per-$AM54)/unit,0)</f>
        <v>0</v>
      </c>
      <c r="P54" s="116">
        <f t="shared" si="6"/>
        <v>0</v>
      </c>
      <c r="Q54" s="117">
        <f t="shared" si="22"/>
        <v>0</v>
      </c>
      <c r="S54" s="89" t="str">
        <f t="shared" si="8"/>
        <v>2008 Q1</v>
      </c>
      <c r="T54" s="87">
        <f>IFERROR(IF(AP_LA-$AM54=0,"",INDEX(Tri_Incurred_CCounts_WL!$B48:$CC48,1,AP_LA-$AM54)),0)</f>
        <v>0</v>
      </c>
      <c r="U54" s="87">
        <f>IFERROR(INDEX(Tri_Incurred_CCounts_WL!$B48:$CC48,1,Tot_Acc_Per-$AM54),0)</f>
        <v>0</v>
      </c>
      <c r="V54" s="116">
        <f t="shared" si="18"/>
        <v>0</v>
      </c>
      <c r="W54" s="117">
        <f t="shared" si="23"/>
        <v>0</v>
      </c>
      <c r="Y54" s="89" t="str">
        <f t="shared" si="10"/>
        <v>2008 Q1</v>
      </c>
      <c r="Z54" s="90">
        <f>+'User Entries'!O203/unit</f>
        <v>0</v>
      </c>
      <c r="AA54" s="467">
        <f t="shared" si="24"/>
        <v>0</v>
      </c>
      <c r="AB54" s="116">
        <f t="shared" si="12"/>
        <v>0</v>
      </c>
      <c r="AC54" s="117">
        <f t="shared" si="13"/>
        <v>0</v>
      </c>
      <c r="AD54" s="3"/>
      <c r="AE54" s="133"/>
      <c r="AG54" s="89" t="str">
        <f t="shared" si="14"/>
        <v>2008 Q1</v>
      </c>
      <c r="AH54" s="90">
        <f>+'User Entries'!P203/unit</f>
        <v>0</v>
      </c>
      <c r="AI54" s="129">
        <f t="shared" si="25"/>
        <v>0</v>
      </c>
      <c r="AJ54" s="116">
        <f t="shared" si="16"/>
        <v>0</v>
      </c>
      <c r="AK54" s="117">
        <f t="shared" si="17"/>
        <v>0</v>
      </c>
      <c r="AL54" s="3"/>
      <c r="AM54" s="174">
        <f t="shared" si="19"/>
        <v>36</v>
      </c>
    </row>
    <row r="55" spans="1:39">
      <c r="A55" s="89" t="str">
        <f>Tri_Incurred_AttrorTot!A49</f>
        <v>2008 Q2</v>
      </c>
      <c r="B55" s="87">
        <f>IFERROR(IF(AP_LA-$AM55=0,"",INDEX(Tri_Paid_WL!$B49:$CC49,1,AP_LA-$AM55))/unit,0)</f>
        <v>0</v>
      </c>
      <c r="C55" s="87">
        <f>IFERROR(INDEX(Tri_Paid_WL!$B49:$CC49,1,Tot_Acc_Per-$AM55)/unit,0)</f>
        <v>0</v>
      </c>
      <c r="D55" s="116">
        <f t="shared" si="0"/>
        <v>0</v>
      </c>
      <c r="E55" s="117">
        <f t="shared" si="20"/>
        <v>0</v>
      </c>
      <c r="G55" s="89" t="str">
        <f t="shared" si="2"/>
        <v>2008 Q2</v>
      </c>
      <c r="H55" s="87">
        <f>IFERROR(IF(AP_LA-$AM55=0,"",INDEX(Tri_Outstanding_WL!$B49:$CC49,1,AP_LA-$AM55))/unit,0)</f>
        <v>0</v>
      </c>
      <c r="I55" s="87">
        <f>IFERROR(INDEX(Tri_Outstanding_WL!$B49:$CC49,1,Tot_Acc_Per-$AM55)/unit,0)</f>
        <v>0</v>
      </c>
      <c r="J55" s="116">
        <f t="shared" si="3"/>
        <v>0</v>
      </c>
      <c r="K55" s="117">
        <f t="shared" si="21"/>
        <v>0</v>
      </c>
      <c r="M55" s="89" t="str">
        <f t="shared" si="5"/>
        <v>2008 Q2</v>
      </c>
      <c r="N55" s="87">
        <f>IFERROR(IF(AP_LA-$AM55=0,"",INDEX(Tri_Incurred_WL!$B49:$CC49,1,AP_LA-$AM55))/unit,0)</f>
        <v>0</v>
      </c>
      <c r="O55" s="87">
        <f>IFERROR(INDEX(Tri_Incurred_WL!$B49:$CC49,1,Tot_Acc_Per-$AM55)/unit,0)</f>
        <v>0</v>
      </c>
      <c r="P55" s="116">
        <f t="shared" si="6"/>
        <v>0</v>
      </c>
      <c r="Q55" s="117">
        <f t="shared" si="22"/>
        <v>0</v>
      </c>
      <c r="S55" s="89" t="str">
        <f t="shared" si="8"/>
        <v>2008 Q2</v>
      </c>
      <c r="T55" s="87">
        <f>IFERROR(IF(AP_LA-$AM55=0,"",INDEX(Tri_Incurred_CCounts_WL!$B49:$CC49,1,AP_LA-$AM55)),0)</f>
        <v>0</v>
      </c>
      <c r="U55" s="87">
        <f>IFERROR(INDEX(Tri_Incurred_CCounts_WL!$B49:$CC49,1,Tot_Acc_Per-$AM55),0)</f>
        <v>0</v>
      </c>
      <c r="V55" s="116">
        <f t="shared" si="18"/>
        <v>0</v>
      </c>
      <c r="W55" s="117">
        <f t="shared" si="23"/>
        <v>0</v>
      </c>
      <c r="Y55" s="89" t="str">
        <f t="shared" si="10"/>
        <v>2008 Q2</v>
      </c>
      <c r="Z55" s="90">
        <f>+'User Entries'!O204/unit</f>
        <v>0</v>
      </c>
      <c r="AA55" s="467">
        <f t="shared" si="24"/>
        <v>0</v>
      </c>
      <c r="AB55" s="116">
        <f t="shared" si="12"/>
        <v>0</v>
      </c>
      <c r="AC55" s="117">
        <f t="shared" si="13"/>
        <v>0</v>
      </c>
      <c r="AD55" s="3"/>
      <c r="AE55" s="133"/>
      <c r="AG55" s="89" t="str">
        <f t="shared" si="14"/>
        <v>2008 Q2</v>
      </c>
      <c r="AH55" s="90">
        <f>+'User Entries'!P204/unit</f>
        <v>0</v>
      </c>
      <c r="AI55" s="129">
        <f t="shared" si="25"/>
        <v>0</v>
      </c>
      <c r="AJ55" s="116">
        <f t="shared" si="16"/>
        <v>0</v>
      </c>
      <c r="AK55" s="117">
        <f t="shared" si="17"/>
        <v>0</v>
      </c>
      <c r="AL55" s="3"/>
      <c r="AM55" s="174">
        <f t="shared" si="19"/>
        <v>37</v>
      </c>
    </row>
    <row r="56" spans="1:39">
      <c r="A56" s="89" t="str">
        <f>Tri_Incurred_AttrorTot!A50</f>
        <v>2008 Q3</v>
      </c>
      <c r="B56" s="87">
        <f>IFERROR(IF(AP_LA-$AM56=0,"",INDEX(Tri_Paid_WL!$B50:$CC50,1,AP_LA-$AM56))/unit,0)</f>
        <v>0</v>
      </c>
      <c r="C56" s="87">
        <f>IFERROR(INDEX(Tri_Paid_WL!$B50:$CC50,1,Tot_Acc_Per-$AM56)/unit,0)</f>
        <v>0</v>
      </c>
      <c r="D56" s="116">
        <f t="shared" si="0"/>
        <v>0</v>
      </c>
      <c r="E56" s="117">
        <f t="shared" si="20"/>
        <v>0</v>
      </c>
      <c r="G56" s="89" t="str">
        <f t="shared" si="2"/>
        <v>2008 Q3</v>
      </c>
      <c r="H56" s="87">
        <f>IFERROR(IF(AP_LA-$AM56=0,"",INDEX(Tri_Outstanding_WL!$B50:$CC50,1,AP_LA-$AM56))/unit,0)</f>
        <v>0</v>
      </c>
      <c r="I56" s="87">
        <f>IFERROR(INDEX(Tri_Outstanding_WL!$B50:$CC50,1,Tot_Acc_Per-$AM56)/unit,0)</f>
        <v>0</v>
      </c>
      <c r="J56" s="116">
        <f t="shared" si="3"/>
        <v>0</v>
      </c>
      <c r="K56" s="117">
        <f t="shared" si="21"/>
        <v>0</v>
      </c>
      <c r="M56" s="89" t="str">
        <f t="shared" si="5"/>
        <v>2008 Q3</v>
      </c>
      <c r="N56" s="87">
        <f>IFERROR(IF(AP_LA-$AM56=0,"",INDEX(Tri_Incurred_WL!$B50:$CC50,1,AP_LA-$AM56))/unit,0)</f>
        <v>0</v>
      </c>
      <c r="O56" s="87">
        <f>IFERROR(INDEX(Tri_Incurred_WL!$B50:$CC50,1,Tot_Acc_Per-$AM56)/unit,0)</f>
        <v>0</v>
      </c>
      <c r="P56" s="116">
        <f t="shared" si="6"/>
        <v>0</v>
      </c>
      <c r="Q56" s="117">
        <f t="shared" si="22"/>
        <v>0</v>
      </c>
      <c r="S56" s="89" t="str">
        <f t="shared" si="8"/>
        <v>2008 Q3</v>
      </c>
      <c r="T56" s="87">
        <f>IFERROR(IF(AP_LA-$AM56=0,"",INDEX(Tri_Incurred_CCounts_WL!$B50:$CC50,1,AP_LA-$AM56)),0)</f>
        <v>0</v>
      </c>
      <c r="U56" s="87">
        <f>IFERROR(INDEX(Tri_Incurred_CCounts_WL!$B50:$CC50,1,Tot_Acc_Per-$AM56),0)</f>
        <v>0</v>
      </c>
      <c r="V56" s="116">
        <f t="shared" si="18"/>
        <v>0</v>
      </c>
      <c r="W56" s="117">
        <f t="shared" si="23"/>
        <v>0</v>
      </c>
      <c r="Y56" s="89" t="str">
        <f t="shared" si="10"/>
        <v>2008 Q3</v>
      </c>
      <c r="Z56" s="90">
        <f>+'User Entries'!O205/unit</f>
        <v>0</v>
      </c>
      <c r="AA56" s="467">
        <f t="shared" si="24"/>
        <v>0</v>
      </c>
      <c r="AB56" s="116">
        <f t="shared" si="12"/>
        <v>0</v>
      </c>
      <c r="AC56" s="117">
        <f t="shared" si="13"/>
        <v>0</v>
      </c>
      <c r="AD56" s="3"/>
      <c r="AE56" s="133"/>
      <c r="AG56" s="89" t="str">
        <f t="shared" si="14"/>
        <v>2008 Q3</v>
      </c>
      <c r="AH56" s="90">
        <f>+'User Entries'!P205/unit</f>
        <v>0</v>
      </c>
      <c r="AI56" s="129">
        <f t="shared" si="25"/>
        <v>0</v>
      </c>
      <c r="AJ56" s="116">
        <f t="shared" si="16"/>
        <v>0</v>
      </c>
      <c r="AK56" s="117">
        <f t="shared" si="17"/>
        <v>0</v>
      </c>
      <c r="AL56" s="3"/>
      <c r="AM56" s="174">
        <f t="shared" si="19"/>
        <v>38</v>
      </c>
    </row>
    <row r="57" spans="1:39">
      <c r="A57" s="89" t="str">
        <f>Tri_Incurred_AttrorTot!A51</f>
        <v>2008 Q4</v>
      </c>
      <c r="B57" s="87">
        <f>IFERROR(IF(AP_LA-$AM57=0,"",INDEX(Tri_Paid_WL!$B51:$CC51,1,AP_LA-$AM57))/unit,0)</f>
        <v>0</v>
      </c>
      <c r="C57" s="87">
        <f>IFERROR(INDEX(Tri_Paid_WL!$B51:$CC51,1,Tot_Acc_Per-$AM57)/unit,0)</f>
        <v>0</v>
      </c>
      <c r="D57" s="116">
        <f t="shared" si="0"/>
        <v>0</v>
      </c>
      <c r="E57" s="117">
        <f t="shared" si="20"/>
        <v>0</v>
      </c>
      <c r="G57" s="89" t="str">
        <f t="shared" si="2"/>
        <v>2008 Q4</v>
      </c>
      <c r="H57" s="87">
        <f>IFERROR(IF(AP_LA-$AM57=0,"",INDEX(Tri_Outstanding_WL!$B51:$CC51,1,AP_LA-$AM57))/unit,0)</f>
        <v>0</v>
      </c>
      <c r="I57" s="87">
        <f>IFERROR(INDEX(Tri_Outstanding_WL!$B51:$CC51,1,Tot_Acc_Per-$AM57)/unit,0)</f>
        <v>0</v>
      </c>
      <c r="J57" s="116">
        <f t="shared" si="3"/>
        <v>0</v>
      </c>
      <c r="K57" s="117">
        <f t="shared" si="21"/>
        <v>0</v>
      </c>
      <c r="M57" s="89" t="str">
        <f t="shared" si="5"/>
        <v>2008 Q4</v>
      </c>
      <c r="N57" s="87">
        <f>IFERROR(IF(AP_LA-$AM57=0,"",INDEX(Tri_Incurred_WL!$B51:$CC51,1,AP_LA-$AM57))/unit,0)</f>
        <v>0</v>
      </c>
      <c r="O57" s="87">
        <f>IFERROR(INDEX(Tri_Incurred_WL!$B51:$CC51,1,Tot_Acc_Per-$AM57)/unit,0)</f>
        <v>0</v>
      </c>
      <c r="P57" s="116">
        <f t="shared" si="6"/>
        <v>0</v>
      </c>
      <c r="Q57" s="117">
        <f t="shared" si="22"/>
        <v>0</v>
      </c>
      <c r="S57" s="89" t="str">
        <f t="shared" si="8"/>
        <v>2008 Q4</v>
      </c>
      <c r="T57" s="87">
        <f>IFERROR(IF(AP_LA-$AM57=0,"",INDEX(Tri_Incurred_CCounts_WL!$B51:$CC51,1,AP_LA-$AM57)),0)</f>
        <v>0</v>
      </c>
      <c r="U57" s="87">
        <f>IFERROR(INDEX(Tri_Incurred_CCounts_WL!$B51:$CC51,1,Tot_Acc_Per-$AM57),0)</f>
        <v>0</v>
      </c>
      <c r="V57" s="116">
        <f t="shared" si="18"/>
        <v>0</v>
      </c>
      <c r="W57" s="117">
        <f t="shared" si="23"/>
        <v>0</v>
      </c>
      <c r="Y57" s="89" t="str">
        <f t="shared" si="10"/>
        <v>2008 Q4</v>
      </c>
      <c r="Z57" s="90">
        <f>+'User Entries'!O206/unit</f>
        <v>0</v>
      </c>
      <c r="AA57" s="467">
        <f t="shared" si="24"/>
        <v>0</v>
      </c>
      <c r="AB57" s="116">
        <f t="shared" si="12"/>
        <v>0</v>
      </c>
      <c r="AC57" s="117">
        <f t="shared" si="13"/>
        <v>0</v>
      </c>
      <c r="AD57" s="3"/>
      <c r="AE57" s="133"/>
      <c r="AG57" s="89" t="str">
        <f t="shared" si="14"/>
        <v>2008 Q4</v>
      </c>
      <c r="AH57" s="90">
        <f>+'User Entries'!P206/unit</f>
        <v>0</v>
      </c>
      <c r="AI57" s="129">
        <f t="shared" si="25"/>
        <v>0</v>
      </c>
      <c r="AJ57" s="116">
        <f t="shared" si="16"/>
        <v>0</v>
      </c>
      <c r="AK57" s="117">
        <f t="shared" si="17"/>
        <v>0</v>
      </c>
      <c r="AL57" s="3"/>
      <c r="AM57" s="174">
        <f t="shared" si="19"/>
        <v>39</v>
      </c>
    </row>
    <row r="58" spans="1:39">
      <c r="A58" s="89" t="str">
        <f>Tri_Incurred_AttrorTot!A52</f>
        <v>2009 Q1</v>
      </c>
      <c r="B58" s="87">
        <f>IFERROR(IF(AP_LA-$AM58=0,"",INDEX(Tri_Paid_WL!$B52:$CC52,1,AP_LA-$AM58))/unit,0)</f>
        <v>0</v>
      </c>
      <c r="C58" s="87">
        <f>IFERROR(INDEX(Tri_Paid_WL!$B52:$CC52,1,Tot_Acc_Per-$AM58)/unit,0)</f>
        <v>0</v>
      </c>
      <c r="D58" s="116">
        <f t="shared" si="0"/>
        <v>0</v>
      </c>
      <c r="E58" s="117">
        <f t="shared" si="20"/>
        <v>0</v>
      </c>
      <c r="G58" s="89" t="str">
        <f t="shared" si="2"/>
        <v>2009 Q1</v>
      </c>
      <c r="H58" s="87">
        <f>IFERROR(IF(AP_LA-$AM58=0,"",INDEX(Tri_Outstanding_WL!$B52:$CC52,1,AP_LA-$AM58))/unit,0)</f>
        <v>0</v>
      </c>
      <c r="I58" s="87">
        <f>IFERROR(INDEX(Tri_Outstanding_WL!$B52:$CC52,1,Tot_Acc_Per-$AM58)/unit,0)</f>
        <v>0</v>
      </c>
      <c r="J58" s="116">
        <f t="shared" si="3"/>
        <v>0</v>
      </c>
      <c r="K58" s="117">
        <f t="shared" si="21"/>
        <v>0</v>
      </c>
      <c r="M58" s="89" t="str">
        <f t="shared" si="5"/>
        <v>2009 Q1</v>
      </c>
      <c r="N58" s="87">
        <f>IFERROR(IF(AP_LA-$AM58=0,"",INDEX(Tri_Incurred_WL!$B52:$CC52,1,AP_LA-$AM58))/unit,0)</f>
        <v>0</v>
      </c>
      <c r="O58" s="87">
        <f>IFERROR(INDEX(Tri_Incurred_WL!$B52:$CC52,1,Tot_Acc_Per-$AM58)/unit,0)</f>
        <v>0</v>
      </c>
      <c r="P58" s="116">
        <f t="shared" si="6"/>
        <v>0</v>
      </c>
      <c r="Q58" s="117">
        <f t="shared" si="22"/>
        <v>0</v>
      </c>
      <c r="S58" s="89" t="str">
        <f t="shared" si="8"/>
        <v>2009 Q1</v>
      </c>
      <c r="T58" s="87">
        <f>IFERROR(IF(AP_LA-$AM58=0,"",INDEX(Tri_Incurred_CCounts_WL!$B52:$CC52,1,AP_LA-$AM58)),0)</f>
        <v>0</v>
      </c>
      <c r="U58" s="87">
        <f>IFERROR(INDEX(Tri_Incurred_CCounts_WL!$B52:$CC52,1,Tot_Acc_Per-$AM58),0)</f>
        <v>0</v>
      </c>
      <c r="V58" s="116">
        <f t="shared" si="18"/>
        <v>0</v>
      </c>
      <c r="W58" s="117">
        <f t="shared" si="23"/>
        <v>0</v>
      </c>
      <c r="Y58" s="89" t="str">
        <f t="shared" si="10"/>
        <v>2009 Q1</v>
      </c>
      <c r="Z58" s="90">
        <f>+'User Entries'!O207/unit</f>
        <v>0</v>
      </c>
      <c r="AA58" s="467">
        <f t="shared" si="24"/>
        <v>0</v>
      </c>
      <c r="AB58" s="116">
        <f t="shared" si="12"/>
        <v>0</v>
      </c>
      <c r="AC58" s="117">
        <f t="shared" si="13"/>
        <v>0</v>
      </c>
      <c r="AD58" s="3"/>
      <c r="AE58" s="133"/>
      <c r="AG58" s="89" t="str">
        <f t="shared" si="14"/>
        <v>2009 Q1</v>
      </c>
      <c r="AH58" s="90">
        <f>+'User Entries'!P207/unit</f>
        <v>0</v>
      </c>
      <c r="AI58" s="129">
        <f t="shared" si="25"/>
        <v>0</v>
      </c>
      <c r="AJ58" s="116">
        <f t="shared" si="16"/>
        <v>0</v>
      </c>
      <c r="AK58" s="117">
        <f t="shared" si="17"/>
        <v>0</v>
      </c>
      <c r="AL58" s="3"/>
      <c r="AM58" s="174">
        <f t="shared" si="19"/>
        <v>40</v>
      </c>
    </row>
    <row r="59" spans="1:39">
      <c r="A59" s="89" t="str">
        <f>Tri_Incurred_AttrorTot!A53</f>
        <v>2009 Q2</v>
      </c>
      <c r="B59" s="87">
        <f>IFERROR(IF(AP_LA-$AM59=0,"",INDEX(Tri_Paid_WL!$B53:$CC53,1,AP_LA-$AM59))/unit,0)</f>
        <v>0</v>
      </c>
      <c r="C59" s="87">
        <f>IFERROR(INDEX(Tri_Paid_WL!$B53:$CC53,1,Tot_Acc_Per-$AM59)/unit,0)</f>
        <v>0</v>
      </c>
      <c r="D59" s="116">
        <f t="shared" si="0"/>
        <v>0</v>
      </c>
      <c r="E59" s="117">
        <f t="shared" si="20"/>
        <v>0</v>
      </c>
      <c r="G59" s="89" t="str">
        <f t="shared" si="2"/>
        <v>2009 Q2</v>
      </c>
      <c r="H59" s="87">
        <f>IFERROR(IF(AP_LA-$AM59=0,"",INDEX(Tri_Outstanding_WL!$B53:$CC53,1,AP_LA-$AM59))/unit,0)</f>
        <v>0</v>
      </c>
      <c r="I59" s="87">
        <f>IFERROR(INDEX(Tri_Outstanding_WL!$B53:$CC53,1,Tot_Acc_Per-$AM59)/unit,0)</f>
        <v>0</v>
      </c>
      <c r="J59" s="116">
        <f t="shared" si="3"/>
        <v>0</v>
      </c>
      <c r="K59" s="117">
        <f t="shared" si="21"/>
        <v>0</v>
      </c>
      <c r="M59" s="89" t="str">
        <f t="shared" si="5"/>
        <v>2009 Q2</v>
      </c>
      <c r="N59" s="87">
        <f>IFERROR(IF(AP_LA-$AM59=0,"",INDEX(Tri_Incurred_WL!$B53:$CC53,1,AP_LA-$AM59))/unit,0)</f>
        <v>0</v>
      </c>
      <c r="O59" s="87">
        <f>IFERROR(INDEX(Tri_Incurred_WL!$B53:$CC53,1,Tot_Acc_Per-$AM59)/unit,0)</f>
        <v>0</v>
      </c>
      <c r="P59" s="116">
        <f t="shared" si="6"/>
        <v>0</v>
      </c>
      <c r="Q59" s="117">
        <f t="shared" si="22"/>
        <v>0</v>
      </c>
      <c r="S59" s="89" t="str">
        <f t="shared" si="8"/>
        <v>2009 Q2</v>
      </c>
      <c r="T59" s="87">
        <f>IFERROR(IF(AP_LA-$AM59=0,"",INDEX(Tri_Incurred_CCounts_WL!$B53:$CC53,1,AP_LA-$AM59)),0)</f>
        <v>0</v>
      </c>
      <c r="U59" s="87">
        <f>IFERROR(INDEX(Tri_Incurred_CCounts_WL!$B53:$CC53,1,Tot_Acc_Per-$AM59),0)</f>
        <v>0</v>
      </c>
      <c r="V59" s="116">
        <f t="shared" si="18"/>
        <v>0</v>
      </c>
      <c r="W59" s="117">
        <f t="shared" si="23"/>
        <v>0</v>
      </c>
      <c r="Y59" s="89" t="str">
        <f t="shared" si="10"/>
        <v>2009 Q2</v>
      </c>
      <c r="Z59" s="90">
        <f>+'User Entries'!O208/unit</f>
        <v>0</v>
      </c>
      <c r="AA59" s="467">
        <f t="shared" si="24"/>
        <v>0</v>
      </c>
      <c r="AB59" s="116">
        <f t="shared" si="12"/>
        <v>0</v>
      </c>
      <c r="AC59" s="117">
        <f t="shared" si="13"/>
        <v>0</v>
      </c>
      <c r="AD59" s="3"/>
      <c r="AE59" s="133"/>
      <c r="AG59" s="89" t="str">
        <f t="shared" si="14"/>
        <v>2009 Q2</v>
      </c>
      <c r="AH59" s="90">
        <f>+'User Entries'!P208/unit</f>
        <v>0</v>
      </c>
      <c r="AI59" s="129">
        <f t="shared" si="25"/>
        <v>0</v>
      </c>
      <c r="AJ59" s="116">
        <f t="shared" si="16"/>
        <v>0</v>
      </c>
      <c r="AK59" s="117">
        <f t="shared" si="17"/>
        <v>0</v>
      </c>
      <c r="AL59" s="3"/>
      <c r="AM59" s="174">
        <f t="shared" si="19"/>
        <v>41</v>
      </c>
    </row>
    <row r="60" spans="1:39">
      <c r="A60" s="89" t="str">
        <f>Tri_Incurred_AttrorTot!A54</f>
        <v>2009 Q3</v>
      </c>
      <c r="B60" s="87">
        <f>IFERROR(IF(AP_LA-$AM60=0,"",INDEX(Tri_Paid_WL!$B54:$CC54,1,AP_LA-$AM60))/unit,0)</f>
        <v>0</v>
      </c>
      <c r="C60" s="87">
        <f>IFERROR(INDEX(Tri_Paid_WL!$B54:$CC54,1,Tot_Acc_Per-$AM60)/unit,0)</f>
        <v>0</v>
      </c>
      <c r="D60" s="116">
        <f t="shared" si="0"/>
        <v>0</v>
      </c>
      <c r="E60" s="117">
        <f t="shared" si="20"/>
        <v>0</v>
      </c>
      <c r="G60" s="89" t="str">
        <f t="shared" si="2"/>
        <v>2009 Q3</v>
      </c>
      <c r="H60" s="87">
        <f>IFERROR(IF(AP_LA-$AM60=0,"",INDEX(Tri_Outstanding_WL!$B54:$CC54,1,AP_LA-$AM60))/unit,0)</f>
        <v>0</v>
      </c>
      <c r="I60" s="87">
        <f>IFERROR(INDEX(Tri_Outstanding_WL!$B54:$CC54,1,Tot_Acc_Per-$AM60)/unit,0)</f>
        <v>0</v>
      </c>
      <c r="J60" s="116">
        <f t="shared" si="3"/>
        <v>0</v>
      </c>
      <c r="K60" s="117">
        <f t="shared" si="21"/>
        <v>0</v>
      </c>
      <c r="M60" s="89" t="str">
        <f t="shared" si="5"/>
        <v>2009 Q3</v>
      </c>
      <c r="N60" s="87">
        <f>IFERROR(IF(AP_LA-$AM60=0,"",INDEX(Tri_Incurred_WL!$B54:$CC54,1,AP_LA-$AM60))/unit,0)</f>
        <v>0</v>
      </c>
      <c r="O60" s="87">
        <f>IFERROR(INDEX(Tri_Incurred_WL!$B54:$CC54,1,Tot_Acc_Per-$AM60)/unit,0)</f>
        <v>0</v>
      </c>
      <c r="P60" s="116">
        <f t="shared" si="6"/>
        <v>0</v>
      </c>
      <c r="Q60" s="117">
        <f t="shared" si="22"/>
        <v>0</v>
      </c>
      <c r="S60" s="89" t="str">
        <f t="shared" si="8"/>
        <v>2009 Q3</v>
      </c>
      <c r="T60" s="87">
        <f>IFERROR(IF(AP_LA-$AM60=0,"",INDEX(Tri_Incurred_CCounts_WL!$B54:$CC54,1,AP_LA-$AM60)),0)</f>
        <v>0</v>
      </c>
      <c r="U60" s="87">
        <f>IFERROR(INDEX(Tri_Incurred_CCounts_WL!$B54:$CC54,1,Tot_Acc_Per-$AM60),0)</f>
        <v>0</v>
      </c>
      <c r="V60" s="116">
        <f t="shared" si="18"/>
        <v>0</v>
      </c>
      <c r="W60" s="117">
        <f t="shared" si="23"/>
        <v>0</v>
      </c>
      <c r="Y60" s="89" t="str">
        <f t="shared" si="10"/>
        <v>2009 Q3</v>
      </c>
      <c r="Z60" s="90">
        <f>+'User Entries'!O209/unit</f>
        <v>0</v>
      </c>
      <c r="AA60" s="467">
        <f t="shared" si="24"/>
        <v>0</v>
      </c>
      <c r="AB60" s="116">
        <f t="shared" si="12"/>
        <v>0</v>
      </c>
      <c r="AC60" s="117">
        <f t="shared" si="13"/>
        <v>0</v>
      </c>
      <c r="AD60" s="3"/>
      <c r="AE60" s="133"/>
      <c r="AG60" s="89" t="str">
        <f t="shared" si="14"/>
        <v>2009 Q3</v>
      </c>
      <c r="AH60" s="90">
        <f>+'User Entries'!P209/unit</f>
        <v>0</v>
      </c>
      <c r="AI60" s="129">
        <f t="shared" si="25"/>
        <v>0</v>
      </c>
      <c r="AJ60" s="116">
        <f t="shared" si="16"/>
        <v>0</v>
      </c>
      <c r="AK60" s="117">
        <f t="shared" si="17"/>
        <v>0</v>
      </c>
      <c r="AL60" s="3"/>
      <c r="AM60" s="174">
        <f t="shared" si="19"/>
        <v>42</v>
      </c>
    </row>
    <row r="61" spans="1:39">
      <c r="A61" s="89" t="str">
        <f>Tri_Incurred_AttrorTot!A55</f>
        <v>2009 Q4</v>
      </c>
      <c r="B61" s="87">
        <f>IFERROR(IF(AP_LA-$AM61=0,"",INDEX(Tri_Paid_WL!$B55:$CC55,1,AP_LA-$AM61))/unit,0)</f>
        <v>0</v>
      </c>
      <c r="C61" s="87">
        <f>IFERROR(INDEX(Tri_Paid_WL!$B55:$CC55,1,Tot_Acc_Per-$AM61)/unit,0)</f>
        <v>0</v>
      </c>
      <c r="D61" s="116">
        <f t="shared" si="0"/>
        <v>0</v>
      </c>
      <c r="E61" s="117">
        <f t="shared" si="20"/>
        <v>0</v>
      </c>
      <c r="G61" s="89" t="str">
        <f t="shared" si="2"/>
        <v>2009 Q4</v>
      </c>
      <c r="H61" s="87">
        <f>IFERROR(IF(AP_LA-$AM61=0,"",INDEX(Tri_Outstanding_WL!$B55:$CC55,1,AP_LA-$AM61))/unit,0)</f>
        <v>0</v>
      </c>
      <c r="I61" s="87">
        <f>IFERROR(INDEX(Tri_Outstanding_WL!$B55:$CC55,1,Tot_Acc_Per-$AM61)/unit,0)</f>
        <v>0</v>
      </c>
      <c r="J61" s="116">
        <f t="shared" si="3"/>
        <v>0</v>
      </c>
      <c r="K61" s="117">
        <f t="shared" si="21"/>
        <v>0</v>
      </c>
      <c r="M61" s="89" t="str">
        <f t="shared" si="5"/>
        <v>2009 Q4</v>
      </c>
      <c r="N61" s="87">
        <f>IFERROR(IF(AP_LA-$AM61=0,"",INDEX(Tri_Incurred_WL!$B55:$CC55,1,AP_LA-$AM61))/unit,0)</f>
        <v>0</v>
      </c>
      <c r="O61" s="87">
        <f>IFERROR(INDEX(Tri_Incurred_WL!$B55:$CC55,1,Tot_Acc_Per-$AM61)/unit,0)</f>
        <v>0</v>
      </c>
      <c r="P61" s="116">
        <f t="shared" si="6"/>
        <v>0</v>
      </c>
      <c r="Q61" s="117">
        <f t="shared" si="22"/>
        <v>0</v>
      </c>
      <c r="S61" s="89" t="str">
        <f t="shared" si="8"/>
        <v>2009 Q4</v>
      </c>
      <c r="T61" s="87">
        <f>IFERROR(IF(AP_LA-$AM61=0,"",INDEX(Tri_Incurred_CCounts_WL!$B55:$CC55,1,AP_LA-$AM61)),0)</f>
        <v>0</v>
      </c>
      <c r="U61" s="87">
        <f>IFERROR(INDEX(Tri_Incurred_CCounts_WL!$B55:$CC55,1,Tot_Acc_Per-$AM61),0)</f>
        <v>0</v>
      </c>
      <c r="V61" s="116">
        <f t="shared" si="18"/>
        <v>0</v>
      </c>
      <c r="W61" s="117">
        <f t="shared" si="23"/>
        <v>0</v>
      </c>
      <c r="Y61" s="89" t="str">
        <f t="shared" si="10"/>
        <v>2009 Q4</v>
      </c>
      <c r="Z61" s="90">
        <f>+'User Entries'!O210/unit</f>
        <v>0</v>
      </c>
      <c r="AA61" s="467">
        <f t="shared" si="24"/>
        <v>0</v>
      </c>
      <c r="AB61" s="116">
        <f t="shared" si="12"/>
        <v>0</v>
      </c>
      <c r="AC61" s="117">
        <f t="shared" si="13"/>
        <v>0</v>
      </c>
      <c r="AD61" s="3"/>
      <c r="AE61" s="133"/>
      <c r="AG61" s="89" t="str">
        <f t="shared" si="14"/>
        <v>2009 Q4</v>
      </c>
      <c r="AH61" s="90">
        <f>+'User Entries'!P210/unit</f>
        <v>0</v>
      </c>
      <c r="AI61" s="129">
        <f t="shared" si="25"/>
        <v>0</v>
      </c>
      <c r="AJ61" s="116">
        <f t="shared" si="16"/>
        <v>0</v>
      </c>
      <c r="AK61" s="117">
        <f t="shared" si="17"/>
        <v>0</v>
      </c>
      <c r="AL61" s="3"/>
      <c r="AM61" s="174">
        <f t="shared" si="19"/>
        <v>43</v>
      </c>
    </row>
    <row r="62" spans="1:39">
      <c r="A62" s="89" t="str">
        <f>Tri_Incurred_AttrorTot!A56</f>
        <v>2010 Q1</v>
      </c>
      <c r="B62" s="87">
        <f>IFERROR(IF(AP_LA-$AM62=0,"",INDEX(Tri_Paid_WL!$B56:$CC56,1,AP_LA-$AM62))/unit,0)</f>
        <v>0</v>
      </c>
      <c r="C62" s="87">
        <f>IFERROR(INDEX(Tri_Paid_WL!$B56:$CC56,1,Tot_Acc_Per-$AM62)/unit,0)</f>
        <v>0</v>
      </c>
      <c r="D62" s="116">
        <f t="shared" si="0"/>
        <v>0</v>
      </c>
      <c r="E62" s="117">
        <f t="shared" si="20"/>
        <v>0</v>
      </c>
      <c r="G62" s="89" t="str">
        <f t="shared" si="2"/>
        <v>2010 Q1</v>
      </c>
      <c r="H62" s="87">
        <f>IFERROR(IF(AP_LA-$AM62=0,"",INDEX(Tri_Outstanding_WL!$B56:$CC56,1,AP_LA-$AM62))/unit,0)</f>
        <v>0</v>
      </c>
      <c r="I62" s="87">
        <f>IFERROR(INDEX(Tri_Outstanding_WL!$B56:$CC56,1,Tot_Acc_Per-$AM62)/unit,0)</f>
        <v>0</v>
      </c>
      <c r="J62" s="116">
        <f t="shared" si="3"/>
        <v>0</v>
      </c>
      <c r="K62" s="117">
        <f t="shared" si="21"/>
        <v>0</v>
      </c>
      <c r="M62" s="89" t="str">
        <f t="shared" si="5"/>
        <v>2010 Q1</v>
      </c>
      <c r="N62" s="87">
        <f>IFERROR(IF(AP_LA-$AM62=0,"",INDEX(Tri_Incurred_WL!$B56:$CC56,1,AP_LA-$AM62))/unit,0)</f>
        <v>0</v>
      </c>
      <c r="O62" s="87">
        <f>IFERROR(INDEX(Tri_Incurred_WL!$B56:$CC56,1,Tot_Acc_Per-$AM62)/unit,0)</f>
        <v>0</v>
      </c>
      <c r="P62" s="116">
        <f t="shared" si="6"/>
        <v>0</v>
      </c>
      <c r="Q62" s="117">
        <f t="shared" si="22"/>
        <v>0</v>
      </c>
      <c r="S62" s="89" t="str">
        <f t="shared" si="8"/>
        <v>2010 Q1</v>
      </c>
      <c r="T62" s="87">
        <f>IFERROR(IF(AP_LA-$AM62=0,"",INDEX(Tri_Incurred_CCounts_WL!$B56:$CC56,1,AP_LA-$AM62)),0)</f>
        <v>0</v>
      </c>
      <c r="U62" s="87">
        <f>IFERROR(INDEX(Tri_Incurred_CCounts_WL!$B56:$CC56,1,Tot_Acc_Per-$AM62),0)</f>
        <v>0</v>
      </c>
      <c r="V62" s="116">
        <f t="shared" si="18"/>
        <v>0</v>
      </c>
      <c r="W62" s="117">
        <f t="shared" si="23"/>
        <v>0</v>
      </c>
      <c r="Y62" s="89" t="str">
        <f t="shared" si="10"/>
        <v>2010 Q1</v>
      </c>
      <c r="Z62" s="90">
        <f>+'User Entries'!O211/unit</f>
        <v>0</v>
      </c>
      <c r="AA62" s="467">
        <f t="shared" si="24"/>
        <v>0</v>
      </c>
      <c r="AB62" s="116">
        <f t="shared" si="12"/>
        <v>0</v>
      </c>
      <c r="AC62" s="117">
        <f t="shared" si="13"/>
        <v>0</v>
      </c>
      <c r="AD62" s="3"/>
      <c r="AE62" s="133"/>
      <c r="AG62" s="89" t="str">
        <f t="shared" si="14"/>
        <v>2010 Q1</v>
      </c>
      <c r="AH62" s="90">
        <f>+'User Entries'!P211/unit</f>
        <v>0</v>
      </c>
      <c r="AI62" s="129">
        <f t="shared" si="25"/>
        <v>0</v>
      </c>
      <c r="AJ62" s="116">
        <f t="shared" si="16"/>
        <v>0</v>
      </c>
      <c r="AK62" s="117">
        <f t="shared" si="17"/>
        <v>0</v>
      </c>
      <c r="AL62" s="3"/>
      <c r="AM62" s="174">
        <f t="shared" si="19"/>
        <v>44</v>
      </c>
    </row>
    <row r="63" spans="1:39">
      <c r="A63" s="89" t="str">
        <f>Tri_Incurred_AttrorTot!A57</f>
        <v>2010 Q2</v>
      </c>
      <c r="B63" s="87">
        <f>IFERROR(IF(AP_LA-$AM63=0,"",INDEX(Tri_Paid_WL!$B57:$CC57,1,AP_LA-$AM63))/unit,0)</f>
        <v>0</v>
      </c>
      <c r="C63" s="87">
        <f>IFERROR(INDEX(Tri_Paid_WL!$B57:$CC57,1,Tot_Acc_Per-$AM63)/unit,0)</f>
        <v>0</v>
      </c>
      <c r="D63" s="116">
        <f t="shared" si="0"/>
        <v>0</v>
      </c>
      <c r="E63" s="117">
        <f t="shared" si="20"/>
        <v>0</v>
      </c>
      <c r="G63" s="89" t="str">
        <f t="shared" si="2"/>
        <v>2010 Q2</v>
      </c>
      <c r="H63" s="87">
        <f>IFERROR(IF(AP_LA-$AM63=0,"",INDEX(Tri_Outstanding_WL!$B57:$CC57,1,AP_LA-$AM63))/unit,0)</f>
        <v>0</v>
      </c>
      <c r="I63" s="87">
        <f>IFERROR(INDEX(Tri_Outstanding_WL!$B57:$CC57,1,Tot_Acc_Per-$AM63)/unit,0)</f>
        <v>0</v>
      </c>
      <c r="J63" s="116">
        <f t="shared" si="3"/>
        <v>0</v>
      </c>
      <c r="K63" s="117">
        <f t="shared" si="21"/>
        <v>0</v>
      </c>
      <c r="M63" s="89" t="str">
        <f t="shared" si="5"/>
        <v>2010 Q2</v>
      </c>
      <c r="N63" s="87">
        <f>IFERROR(IF(AP_LA-$AM63=0,"",INDEX(Tri_Incurred_WL!$B57:$CC57,1,AP_LA-$AM63))/unit,0)</f>
        <v>0</v>
      </c>
      <c r="O63" s="87">
        <f>IFERROR(INDEX(Tri_Incurred_WL!$B57:$CC57,1,Tot_Acc_Per-$AM63)/unit,0)</f>
        <v>0</v>
      </c>
      <c r="P63" s="116">
        <f t="shared" si="6"/>
        <v>0</v>
      </c>
      <c r="Q63" s="117">
        <f t="shared" si="22"/>
        <v>0</v>
      </c>
      <c r="S63" s="89" t="str">
        <f t="shared" si="8"/>
        <v>2010 Q2</v>
      </c>
      <c r="T63" s="87">
        <f>IFERROR(IF(AP_LA-$AM63=0,"",INDEX(Tri_Incurred_CCounts_WL!$B57:$CC57,1,AP_LA-$AM63)),0)</f>
        <v>0</v>
      </c>
      <c r="U63" s="87">
        <f>IFERROR(INDEX(Tri_Incurred_CCounts_WL!$B57:$CC57,1,Tot_Acc_Per-$AM63),0)</f>
        <v>0</v>
      </c>
      <c r="V63" s="116">
        <f t="shared" si="18"/>
        <v>0</v>
      </c>
      <c r="W63" s="117">
        <f t="shared" si="23"/>
        <v>0</v>
      </c>
      <c r="Y63" s="89" t="str">
        <f t="shared" si="10"/>
        <v>2010 Q2</v>
      </c>
      <c r="Z63" s="90">
        <f>+'User Entries'!O212/unit</f>
        <v>0</v>
      </c>
      <c r="AA63" s="467">
        <f t="shared" si="24"/>
        <v>0</v>
      </c>
      <c r="AB63" s="116">
        <f t="shared" si="12"/>
        <v>0</v>
      </c>
      <c r="AC63" s="117">
        <f t="shared" si="13"/>
        <v>0</v>
      </c>
      <c r="AD63" s="3"/>
      <c r="AE63" s="133"/>
      <c r="AG63" s="89" t="str">
        <f t="shared" si="14"/>
        <v>2010 Q2</v>
      </c>
      <c r="AH63" s="90">
        <f>+'User Entries'!P212/unit</f>
        <v>0</v>
      </c>
      <c r="AI63" s="129">
        <f t="shared" si="25"/>
        <v>0</v>
      </c>
      <c r="AJ63" s="116">
        <f t="shared" si="16"/>
        <v>0</v>
      </c>
      <c r="AK63" s="117">
        <f t="shared" si="17"/>
        <v>0</v>
      </c>
      <c r="AL63" s="3"/>
      <c r="AM63" s="174">
        <f t="shared" si="19"/>
        <v>45</v>
      </c>
    </row>
    <row r="64" spans="1:39">
      <c r="A64" s="89" t="str">
        <f>Tri_Incurred_AttrorTot!A58</f>
        <v>2010 Q3</v>
      </c>
      <c r="B64" s="87">
        <f>IFERROR(IF(AP_LA-$AM64=0,"",INDEX(Tri_Paid_WL!$B58:$CC58,1,AP_LA-$AM64))/unit,0)</f>
        <v>0</v>
      </c>
      <c r="C64" s="87">
        <f>IFERROR(INDEX(Tri_Paid_WL!$B58:$CC58,1,Tot_Acc_Per-$AM64)/unit,0)</f>
        <v>0</v>
      </c>
      <c r="D64" s="116">
        <f t="shared" si="0"/>
        <v>0</v>
      </c>
      <c r="E64" s="117">
        <f t="shared" si="20"/>
        <v>0</v>
      </c>
      <c r="G64" s="89" t="str">
        <f t="shared" si="2"/>
        <v>2010 Q3</v>
      </c>
      <c r="H64" s="87">
        <f>IFERROR(IF(AP_LA-$AM64=0,"",INDEX(Tri_Outstanding_WL!$B58:$CC58,1,AP_LA-$AM64))/unit,0)</f>
        <v>0</v>
      </c>
      <c r="I64" s="87">
        <f>IFERROR(INDEX(Tri_Outstanding_WL!$B58:$CC58,1,Tot_Acc_Per-$AM64)/unit,0)</f>
        <v>0</v>
      </c>
      <c r="J64" s="116">
        <f t="shared" si="3"/>
        <v>0</v>
      </c>
      <c r="K64" s="117">
        <f t="shared" si="21"/>
        <v>0</v>
      </c>
      <c r="M64" s="89" t="str">
        <f t="shared" si="5"/>
        <v>2010 Q3</v>
      </c>
      <c r="N64" s="87">
        <f>IFERROR(IF(AP_LA-$AM64=0,"",INDEX(Tri_Incurred_WL!$B58:$CC58,1,AP_LA-$AM64))/unit,0)</f>
        <v>0</v>
      </c>
      <c r="O64" s="87">
        <f>IFERROR(INDEX(Tri_Incurred_WL!$B58:$CC58,1,Tot_Acc_Per-$AM64)/unit,0)</f>
        <v>0</v>
      </c>
      <c r="P64" s="116">
        <f t="shared" si="6"/>
        <v>0</v>
      </c>
      <c r="Q64" s="117">
        <f t="shared" si="22"/>
        <v>0</v>
      </c>
      <c r="S64" s="89" t="str">
        <f t="shared" si="8"/>
        <v>2010 Q3</v>
      </c>
      <c r="T64" s="87">
        <f>IFERROR(IF(AP_LA-$AM64=0,"",INDEX(Tri_Incurred_CCounts_WL!$B58:$CC58,1,AP_LA-$AM64)),0)</f>
        <v>0</v>
      </c>
      <c r="U64" s="87">
        <f>IFERROR(INDEX(Tri_Incurred_CCounts_WL!$B58:$CC58,1,Tot_Acc_Per-$AM64),0)</f>
        <v>0</v>
      </c>
      <c r="V64" s="116">
        <f t="shared" si="18"/>
        <v>0</v>
      </c>
      <c r="W64" s="117">
        <f t="shared" si="23"/>
        <v>0</v>
      </c>
      <c r="Y64" s="89" t="str">
        <f t="shared" si="10"/>
        <v>2010 Q3</v>
      </c>
      <c r="Z64" s="90">
        <f>+'User Entries'!O213/unit</f>
        <v>0</v>
      </c>
      <c r="AA64" s="467">
        <f t="shared" si="24"/>
        <v>0</v>
      </c>
      <c r="AB64" s="116">
        <f t="shared" si="12"/>
        <v>0</v>
      </c>
      <c r="AC64" s="117">
        <f t="shared" si="13"/>
        <v>0</v>
      </c>
      <c r="AD64" s="3"/>
      <c r="AE64" s="133"/>
      <c r="AG64" s="89" t="str">
        <f t="shared" si="14"/>
        <v>2010 Q3</v>
      </c>
      <c r="AH64" s="90">
        <f>+'User Entries'!P213/unit</f>
        <v>0</v>
      </c>
      <c r="AI64" s="129">
        <f t="shared" si="25"/>
        <v>0</v>
      </c>
      <c r="AJ64" s="116">
        <f t="shared" si="16"/>
        <v>0</v>
      </c>
      <c r="AK64" s="117">
        <f t="shared" si="17"/>
        <v>0</v>
      </c>
      <c r="AL64" s="3"/>
      <c r="AM64" s="174">
        <f t="shared" si="19"/>
        <v>46</v>
      </c>
    </row>
    <row r="65" spans="1:39">
      <c r="A65" s="89" t="str">
        <f>Tri_Incurred_AttrorTot!A59</f>
        <v>2010 Q4</v>
      </c>
      <c r="B65" s="87">
        <f>IFERROR(IF(AP_LA-$AM65=0,"",INDEX(Tri_Paid_WL!$B59:$CC59,1,AP_LA-$AM65))/unit,0)</f>
        <v>0</v>
      </c>
      <c r="C65" s="87">
        <f>IFERROR(INDEX(Tri_Paid_WL!$B59:$CC59,1,Tot_Acc_Per-$AM65)/unit,0)</f>
        <v>0</v>
      </c>
      <c r="D65" s="116">
        <f t="shared" si="0"/>
        <v>0</v>
      </c>
      <c r="E65" s="117">
        <f t="shared" si="20"/>
        <v>0</v>
      </c>
      <c r="G65" s="89" t="str">
        <f t="shared" si="2"/>
        <v>2010 Q4</v>
      </c>
      <c r="H65" s="87">
        <f>IFERROR(IF(AP_LA-$AM65=0,"",INDEX(Tri_Outstanding_WL!$B59:$CC59,1,AP_LA-$AM65))/unit,0)</f>
        <v>0</v>
      </c>
      <c r="I65" s="87">
        <f>IFERROR(INDEX(Tri_Outstanding_WL!$B59:$CC59,1,Tot_Acc_Per-$AM65)/unit,0)</f>
        <v>0</v>
      </c>
      <c r="J65" s="116">
        <f t="shared" si="3"/>
        <v>0</v>
      </c>
      <c r="K65" s="117">
        <f t="shared" si="21"/>
        <v>0</v>
      </c>
      <c r="M65" s="89" t="str">
        <f t="shared" si="5"/>
        <v>2010 Q4</v>
      </c>
      <c r="N65" s="87">
        <f>IFERROR(IF(AP_LA-$AM65=0,"",INDEX(Tri_Incurred_WL!$B59:$CC59,1,AP_LA-$AM65))/unit,0)</f>
        <v>0</v>
      </c>
      <c r="O65" s="87">
        <f>IFERROR(INDEX(Tri_Incurred_WL!$B59:$CC59,1,Tot_Acc_Per-$AM65)/unit,0)</f>
        <v>0</v>
      </c>
      <c r="P65" s="116">
        <f t="shared" si="6"/>
        <v>0</v>
      </c>
      <c r="Q65" s="117">
        <f t="shared" si="22"/>
        <v>0</v>
      </c>
      <c r="S65" s="89" t="str">
        <f t="shared" si="8"/>
        <v>2010 Q4</v>
      </c>
      <c r="T65" s="87">
        <f>IFERROR(IF(AP_LA-$AM65=0,"",INDEX(Tri_Incurred_CCounts_WL!$B59:$CC59,1,AP_LA-$AM65)),0)</f>
        <v>0</v>
      </c>
      <c r="U65" s="87">
        <f>IFERROR(INDEX(Tri_Incurred_CCounts_WL!$B59:$CC59,1,Tot_Acc_Per-$AM65),0)</f>
        <v>0</v>
      </c>
      <c r="V65" s="116">
        <f t="shared" si="18"/>
        <v>0</v>
      </c>
      <c r="W65" s="117">
        <f t="shared" si="23"/>
        <v>0</v>
      </c>
      <c r="Y65" s="89" t="str">
        <f t="shared" si="10"/>
        <v>2010 Q4</v>
      </c>
      <c r="Z65" s="90">
        <f>+'User Entries'!O214/unit</f>
        <v>0</v>
      </c>
      <c r="AA65" s="467">
        <f t="shared" si="24"/>
        <v>0</v>
      </c>
      <c r="AB65" s="116">
        <f t="shared" si="12"/>
        <v>0</v>
      </c>
      <c r="AC65" s="117">
        <f t="shared" si="13"/>
        <v>0</v>
      </c>
      <c r="AD65" s="3"/>
      <c r="AE65" s="133"/>
      <c r="AG65" s="89" t="str">
        <f t="shared" si="14"/>
        <v>2010 Q4</v>
      </c>
      <c r="AH65" s="90">
        <f>+'User Entries'!P214/unit</f>
        <v>0</v>
      </c>
      <c r="AI65" s="129">
        <f t="shared" si="25"/>
        <v>0</v>
      </c>
      <c r="AJ65" s="116">
        <f t="shared" si="16"/>
        <v>0</v>
      </c>
      <c r="AK65" s="117">
        <f t="shared" si="17"/>
        <v>0</v>
      </c>
      <c r="AL65" s="3"/>
      <c r="AM65" s="174">
        <f t="shared" si="19"/>
        <v>47</v>
      </c>
    </row>
    <row r="66" spans="1:39">
      <c r="A66" s="89" t="str">
        <f>Tri_Incurred_AttrorTot!A60</f>
        <v>2011 Q1</v>
      </c>
      <c r="B66" s="87">
        <f>IFERROR(IF(AP_LA-$AM66=0,"",INDEX(Tri_Paid_WL!$B60:$CC60,1,AP_LA-$AM66))/unit,0)</f>
        <v>0</v>
      </c>
      <c r="C66" s="87">
        <f>IFERROR(INDEX(Tri_Paid_WL!$B60:$CC60,1,Tot_Acc_Per-$AM66)/unit,0)</f>
        <v>0</v>
      </c>
      <c r="D66" s="116">
        <f t="shared" si="0"/>
        <v>0</v>
      </c>
      <c r="E66" s="117">
        <f t="shared" si="20"/>
        <v>0</v>
      </c>
      <c r="G66" s="89" t="str">
        <f t="shared" si="2"/>
        <v>2011 Q1</v>
      </c>
      <c r="H66" s="87">
        <f>IFERROR(IF(AP_LA-$AM66=0,"",INDEX(Tri_Outstanding_WL!$B60:$CC60,1,AP_LA-$AM66))/unit,0)</f>
        <v>0</v>
      </c>
      <c r="I66" s="87">
        <f>IFERROR(INDEX(Tri_Outstanding_WL!$B60:$CC60,1,Tot_Acc_Per-$AM66)/unit,0)</f>
        <v>0</v>
      </c>
      <c r="J66" s="116">
        <f t="shared" si="3"/>
        <v>0</v>
      </c>
      <c r="K66" s="117">
        <f t="shared" si="21"/>
        <v>0</v>
      </c>
      <c r="M66" s="89" t="str">
        <f t="shared" si="5"/>
        <v>2011 Q1</v>
      </c>
      <c r="N66" s="87">
        <f>IFERROR(IF(AP_LA-$AM66=0,"",INDEX(Tri_Incurred_WL!$B60:$CC60,1,AP_LA-$AM66))/unit,0)</f>
        <v>0</v>
      </c>
      <c r="O66" s="87">
        <f>IFERROR(INDEX(Tri_Incurred_WL!$B60:$CC60,1,Tot_Acc_Per-$AM66)/unit,0)</f>
        <v>0</v>
      </c>
      <c r="P66" s="116">
        <f t="shared" si="6"/>
        <v>0</v>
      </c>
      <c r="Q66" s="117">
        <f t="shared" si="22"/>
        <v>0</v>
      </c>
      <c r="S66" s="89" t="str">
        <f t="shared" si="8"/>
        <v>2011 Q1</v>
      </c>
      <c r="T66" s="87">
        <f>IFERROR(IF(AP_LA-$AM66=0,"",INDEX(Tri_Incurred_CCounts_WL!$B60:$CC60,1,AP_LA-$AM66)),0)</f>
        <v>0</v>
      </c>
      <c r="U66" s="87">
        <f>IFERROR(INDEX(Tri_Incurred_CCounts_WL!$B60:$CC60,1,Tot_Acc_Per-$AM66),0)</f>
        <v>0</v>
      </c>
      <c r="V66" s="116">
        <f t="shared" si="18"/>
        <v>0</v>
      </c>
      <c r="W66" s="117">
        <f t="shared" si="23"/>
        <v>0</v>
      </c>
      <c r="Y66" s="89" t="str">
        <f t="shared" si="10"/>
        <v>2011 Q1</v>
      </c>
      <c r="Z66" s="90">
        <f>+'User Entries'!O215/unit</f>
        <v>0</v>
      </c>
      <c r="AA66" s="467">
        <f t="shared" si="24"/>
        <v>0</v>
      </c>
      <c r="AB66" s="116">
        <f t="shared" si="12"/>
        <v>0</v>
      </c>
      <c r="AC66" s="117">
        <f t="shared" si="13"/>
        <v>0</v>
      </c>
      <c r="AD66" s="3"/>
      <c r="AE66" s="133"/>
      <c r="AG66" s="89" t="str">
        <f t="shared" si="14"/>
        <v>2011 Q1</v>
      </c>
      <c r="AH66" s="90">
        <f>+'User Entries'!P215/unit</f>
        <v>0</v>
      </c>
      <c r="AI66" s="129">
        <f t="shared" si="25"/>
        <v>0</v>
      </c>
      <c r="AJ66" s="116">
        <f t="shared" si="16"/>
        <v>0</v>
      </c>
      <c r="AK66" s="117">
        <f t="shared" si="17"/>
        <v>0</v>
      </c>
      <c r="AL66" s="3"/>
      <c r="AM66" s="174">
        <f t="shared" si="19"/>
        <v>48</v>
      </c>
    </row>
    <row r="67" spans="1:39">
      <c r="A67" s="89" t="str">
        <f>Tri_Incurred_AttrorTot!A61</f>
        <v>2011 Q2</v>
      </c>
      <c r="B67" s="87">
        <f>IFERROR(IF(AP_LA-$AM67=0,"",INDEX(Tri_Paid_WL!$B61:$CC61,1,AP_LA-$AM67))/unit,0)</f>
        <v>0</v>
      </c>
      <c r="C67" s="87">
        <f>IFERROR(INDEX(Tri_Paid_WL!$B61:$CC61,1,Tot_Acc_Per-$AM67)/unit,0)</f>
        <v>0</v>
      </c>
      <c r="D67" s="116">
        <f t="shared" si="0"/>
        <v>0</v>
      </c>
      <c r="E67" s="117">
        <f t="shared" si="20"/>
        <v>0</v>
      </c>
      <c r="G67" s="89" t="str">
        <f t="shared" si="2"/>
        <v>2011 Q2</v>
      </c>
      <c r="H67" s="87">
        <f>IFERROR(IF(AP_LA-$AM67=0,"",INDEX(Tri_Outstanding_WL!$B61:$CC61,1,AP_LA-$AM67))/unit,0)</f>
        <v>0</v>
      </c>
      <c r="I67" s="87">
        <f>IFERROR(INDEX(Tri_Outstanding_WL!$B61:$CC61,1,Tot_Acc_Per-$AM67)/unit,0)</f>
        <v>0</v>
      </c>
      <c r="J67" s="116">
        <f t="shared" si="3"/>
        <v>0</v>
      </c>
      <c r="K67" s="117">
        <f t="shared" si="21"/>
        <v>0</v>
      </c>
      <c r="M67" s="89" t="str">
        <f t="shared" si="5"/>
        <v>2011 Q2</v>
      </c>
      <c r="N67" s="87">
        <f>IFERROR(IF(AP_LA-$AM67=0,"",INDEX(Tri_Incurred_WL!$B61:$CC61,1,AP_LA-$AM67))/unit,0)</f>
        <v>0</v>
      </c>
      <c r="O67" s="87">
        <f>IFERROR(INDEX(Tri_Incurred_WL!$B61:$CC61,1,Tot_Acc_Per-$AM67)/unit,0)</f>
        <v>0</v>
      </c>
      <c r="P67" s="116">
        <f t="shared" si="6"/>
        <v>0</v>
      </c>
      <c r="Q67" s="117">
        <f t="shared" si="22"/>
        <v>0</v>
      </c>
      <c r="S67" s="89" t="str">
        <f t="shared" si="8"/>
        <v>2011 Q2</v>
      </c>
      <c r="T67" s="87">
        <f>IFERROR(IF(AP_LA-$AM67=0,"",INDEX(Tri_Incurred_CCounts_WL!$B61:$CC61,1,AP_LA-$AM67)),0)</f>
        <v>0</v>
      </c>
      <c r="U67" s="87">
        <f>IFERROR(INDEX(Tri_Incurred_CCounts_WL!$B61:$CC61,1,Tot_Acc_Per-$AM67),0)</f>
        <v>0</v>
      </c>
      <c r="V67" s="116">
        <f t="shared" si="18"/>
        <v>0</v>
      </c>
      <c r="W67" s="117">
        <f t="shared" si="23"/>
        <v>0</v>
      </c>
      <c r="Y67" s="89" t="str">
        <f t="shared" si="10"/>
        <v>2011 Q2</v>
      </c>
      <c r="Z67" s="90">
        <f>+'User Entries'!O216/unit</f>
        <v>0</v>
      </c>
      <c r="AA67" s="467">
        <f t="shared" si="24"/>
        <v>0</v>
      </c>
      <c r="AB67" s="116">
        <f t="shared" si="12"/>
        <v>0</v>
      </c>
      <c r="AC67" s="117">
        <f t="shared" si="13"/>
        <v>0</v>
      </c>
      <c r="AD67" s="3"/>
      <c r="AE67" s="133"/>
      <c r="AG67" s="89" t="str">
        <f t="shared" si="14"/>
        <v>2011 Q2</v>
      </c>
      <c r="AH67" s="90">
        <f>+'User Entries'!P216/unit</f>
        <v>0</v>
      </c>
      <c r="AI67" s="129">
        <f t="shared" si="25"/>
        <v>0</v>
      </c>
      <c r="AJ67" s="116">
        <f t="shared" si="16"/>
        <v>0</v>
      </c>
      <c r="AK67" s="117">
        <f t="shared" si="17"/>
        <v>0</v>
      </c>
      <c r="AL67" s="3"/>
      <c r="AM67" s="174">
        <f t="shared" si="19"/>
        <v>49</v>
      </c>
    </row>
    <row r="68" spans="1:39">
      <c r="A68" s="89" t="str">
        <f>Tri_Incurred_AttrorTot!A62</f>
        <v>2011 Q3</v>
      </c>
      <c r="B68" s="87">
        <f>IFERROR(IF(AP_LA-$AM68=0,"",INDEX(Tri_Paid_WL!$B62:$CC62,1,AP_LA-$AM68))/unit,0)</f>
        <v>0</v>
      </c>
      <c r="C68" s="87">
        <f>IFERROR(INDEX(Tri_Paid_WL!$B62:$CC62,1,Tot_Acc_Per-$AM68)/unit,0)</f>
        <v>0</v>
      </c>
      <c r="D68" s="116">
        <f t="shared" si="0"/>
        <v>0</v>
      </c>
      <c r="E68" s="117">
        <f t="shared" si="20"/>
        <v>0</v>
      </c>
      <c r="G68" s="89" t="str">
        <f t="shared" si="2"/>
        <v>2011 Q3</v>
      </c>
      <c r="H68" s="87">
        <f>IFERROR(IF(AP_LA-$AM68=0,"",INDEX(Tri_Outstanding_WL!$B62:$CC62,1,AP_LA-$AM68))/unit,0)</f>
        <v>0</v>
      </c>
      <c r="I68" s="87">
        <f>IFERROR(INDEX(Tri_Outstanding_WL!$B62:$CC62,1,Tot_Acc_Per-$AM68)/unit,0)</f>
        <v>0</v>
      </c>
      <c r="J68" s="116">
        <f t="shared" si="3"/>
        <v>0</v>
      </c>
      <c r="K68" s="117">
        <f t="shared" si="21"/>
        <v>0</v>
      </c>
      <c r="M68" s="89" t="str">
        <f t="shared" si="5"/>
        <v>2011 Q3</v>
      </c>
      <c r="N68" s="87">
        <f>IFERROR(IF(AP_LA-$AM68=0,"",INDEX(Tri_Incurred_WL!$B62:$CC62,1,AP_LA-$AM68))/unit,0)</f>
        <v>0</v>
      </c>
      <c r="O68" s="87">
        <f>IFERROR(INDEX(Tri_Incurred_WL!$B62:$CC62,1,Tot_Acc_Per-$AM68)/unit,0)</f>
        <v>0</v>
      </c>
      <c r="P68" s="116">
        <f t="shared" si="6"/>
        <v>0</v>
      </c>
      <c r="Q68" s="117">
        <f t="shared" si="22"/>
        <v>0</v>
      </c>
      <c r="S68" s="89" t="str">
        <f t="shared" si="8"/>
        <v>2011 Q3</v>
      </c>
      <c r="T68" s="87">
        <f>IFERROR(IF(AP_LA-$AM68=0,"",INDEX(Tri_Incurred_CCounts_WL!$B62:$CC62,1,AP_LA-$AM68)),0)</f>
        <v>0</v>
      </c>
      <c r="U68" s="87">
        <f>IFERROR(INDEX(Tri_Incurred_CCounts_WL!$B62:$CC62,1,Tot_Acc_Per-$AM68),0)</f>
        <v>0</v>
      </c>
      <c r="V68" s="116">
        <f t="shared" si="18"/>
        <v>0</v>
      </c>
      <c r="W68" s="117">
        <f t="shared" si="23"/>
        <v>0</v>
      </c>
      <c r="Y68" s="89" t="str">
        <f t="shared" si="10"/>
        <v>2011 Q3</v>
      </c>
      <c r="Z68" s="90">
        <f>+'User Entries'!O217/unit</f>
        <v>0</v>
      </c>
      <c r="AA68" s="467">
        <f t="shared" si="24"/>
        <v>0</v>
      </c>
      <c r="AB68" s="116">
        <f t="shared" si="12"/>
        <v>0</v>
      </c>
      <c r="AC68" s="117">
        <f t="shared" si="13"/>
        <v>0</v>
      </c>
      <c r="AD68" s="3"/>
      <c r="AE68" s="133"/>
      <c r="AG68" s="89" t="str">
        <f t="shared" si="14"/>
        <v>2011 Q3</v>
      </c>
      <c r="AH68" s="90">
        <f>+'User Entries'!P217/unit</f>
        <v>0</v>
      </c>
      <c r="AI68" s="129">
        <f t="shared" si="25"/>
        <v>0</v>
      </c>
      <c r="AJ68" s="116">
        <f t="shared" si="16"/>
        <v>0</v>
      </c>
      <c r="AK68" s="117">
        <f t="shared" si="17"/>
        <v>0</v>
      </c>
      <c r="AL68" s="3"/>
      <c r="AM68" s="174">
        <f t="shared" si="19"/>
        <v>50</v>
      </c>
    </row>
    <row r="69" spans="1:39">
      <c r="A69" s="89" t="str">
        <f>Tri_Incurred_AttrorTot!A63</f>
        <v>2011 Q4</v>
      </c>
      <c r="B69" s="87">
        <f>IFERROR(IF(AP_LA-$AM69=0,"",INDEX(Tri_Paid_WL!$B63:$CC63,1,AP_LA-$AM69))/unit,0)</f>
        <v>0</v>
      </c>
      <c r="C69" s="87">
        <f>IFERROR(INDEX(Tri_Paid_WL!$B63:$CC63,1,Tot_Acc_Per-$AM69)/unit,0)</f>
        <v>0</v>
      </c>
      <c r="D69" s="116">
        <f t="shared" si="0"/>
        <v>0</v>
      </c>
      <c r="E69" s="117">
        <f t="shared" si="20"/>
        <v>0</v>
      </c>
      <c r="G69" s="89" t="str">
        <f t="shared" si="2"/>
        <v>2011 Q4</v>
      </c>
      <c r="H69" s="87">
        <f>IFERROR(IF(AP_LA-$AM69=0,"",INDEX(Tri_Outstanding_WL!$B63:$CC63,1,AP_LA-$AM69))/unit,0)</f>
        <v>0</v>
      </c>
      <c r="I69" s="87">
        <f>IFERROR(INDEX(Tri_Outstanding_WL!$B63:$CC63,1,Tot_Acc_Per-$AM69)/unit,0)</f>
        <v>0</v>
      </c>
      <c r="J69" s="116">
        <f t="shared" si="3"/>
        <v>0</v>
      </c>
      <c r="K69" s="117">
        <f t="shared" si="21"/>
        <v>0</v>
      </c>
      <c r="M69" s="89" t="str">
        <f t="shared" si="5"/>
        <v>2011 Q4</v>
      </c>
      <c r="N69" s="87">
        <f>IFERROR(IF(AP_LA-$AM69=0,"",INDEX(Tri_Incurred_WL!$B63:$CC63,1,AP_LA-$AM69))/unit,0)</f>
        <v>0</v>
      </c>
      <c r="O69" s="87">
        <f>IFERROR(INDEX(Tri_Incurred_WL!$B63:$CC63,1,Tot_Acc_Per-$AM69)/unit,0)</f>
        <v>0</v>
      </c>
      <c r="P69" s="116">
        <f t="shared" si="6"/>
        <v>0</v>
      </c>
      <c r="Q69" s="117">
        <f t="shared" si="22"/>
        <v>0</v>
      </c>
      <c r="S69" s="89" t="str">
        <f t="shared" si="8"/>
        <v>2011 Q4</v>
      </c>
      <c r="T69" s="87">
        <f>IFERROR(IF(AP_LA-$AM69=0,"",INDEX(Tri_Incurred_CCounts_WL!$B63:$CC63,1,AP_LA-$AM69)),0)</f>
        <v>0</v>
      </c>
      <c r="U69" s="87">
        <f>IFERROR(INDEX(Tri_Incurred_CCounts_WL!$B63:$CC63,1,Tot_Acc_Per-$AM69),0)</f>
        <v>0</v>
      </c>
      <c r="V69" s="116">
        <f t="shared" si="18"/>
        <v>0</v>
      </c>
      <c r="W69" s="117">
        <f t="shared" si="23"/>
        <v>0</v>
      </c>
      <c r="Y69" s="89" t="str">
        <f t="shared" si="10"/>
        <v>2011 Q4</v>
      </c>
      <c r="Z69" s="90">
        <f>+'User Entries'!O218/unit</f>
        <v>0</v>
      </c>
      <c r="AA69" s="467">
        <f t="shared" si="24"/>
        <v>0</v>
      </c>
      <c r="AB69" s="116">
        <f t="shared" si="12"/>
        <v>0</v>
      </c>
      <c r="AC69" s="117">
        <f t="shared" si="13"/>
        <v>0</v>
      </c>
      <c r="AD69" s="3"/>
      <c r="AE69" s="133"/>
      <c r="AG69" s="89" t="str">
        <f t="shared" si="14"/>
        <v>2011 Q4</v>
      </c>
      <c r="AH69" s="90">
        <f>+'User Entries'!P218/unit</f>
        <v>0</v>
      </c>
      <c r="AI69" s="129">
        <f t="shared" si="25"/>
        <v>0</v>
      </c>
      <c r="AJ69" s="116">
        <f t="shared" si="16"/>
        <v>0</v>
      </c>
      <c r="AK69" s="117">
        <f t="shared" si="17"/>
        <v>0</v>
      </c>
      <c r="AL69" s="3"/>
      <c r="AM69" s="174">
        <f t="shared" si="19"/>
        <v>51</v>
      </c>
    </row>
    <row r="70" spans="1:39">
      <c r="A70" s="89" t="str">
        <f>Tri_Incurred_AttrorTot!A64</f>
        <v>2012 Q1</v>
      </c>
      <c r="B70" s="87">
        <f>IFERROR(IF(AP_LA-$AM70=0,"",INDEX(Tri_Paid_WL!$B64:$CC64,1,AP_LA-$AM70))/unit,0)</f>
        <v>0</v>
      </c>
      <c r="C70" s="87">
        <f>IFERROR(INDEX(Tri_Paid_WL!$B64:$CC64,1,Tot_Acc_Per-$AM70)/unit,0)</f>
        <v>0</v>
      </c>
      <c r="D70" s="116">
        <f t="shared" si="0"/>
        <v>0</v>
      </c>
      <c r="E70" s="117">
        <f t="shared" si="20"/>
        <v>0</v>
      </c>
      <c r="G70" s="89" t="str">
        <f t="shared" si="2"/>
        <v>2012 Q1</v>
      </c>
      <c r="H70" s="87">
        <f>IFERROR(IF(AP_LA-$AM70=0,"",INDEX(Tri_Outstanding_WL!$B64:$CC64,1,AP_LA-$AM70))/unit,0)</f>
        <v>0</v>
      </c>
      <c r="I70" s="87">
        <f>IFERROR(INDEX(Tri_Outstanding_WL!$B64:$CC64,1,Tot_Acc_Per-$AM70)/unit,0)</f>
        <v>0</v>
      </c>
      <c r="J70" s="116">
        <f t="shared" si="3"/>
        <v>0</v>
      </c>
      <c r="K70" s="117">
        <f t="shared" si="21"/>
        <v>0</v>
      </c>
      <c r="M70" s="89" t="str">
        <f t="shared" si="5"/>
        <v>2012 Q1</v>
      </c>
      <c r="N70" s="87">
        <f>IFERROR(IF(AP_LA-$AM70=0,"",INDEX(Tri_Incurred_WL!$B64:$CC64,1,AP_LA-$AM70))/unit,0)</f>
        <v>0</v>
      </c>
      <c r="O70" s="87">
        <f>IFERROR(INDEX(Tri_Incurred_WL!$B64:$CC64,1,Tot_Acc_Per-$AM70)/unit,0)</f>
        <v>0</v>
      </c>
      <c r="P70" s="116">
        <f t="shared" si="6"/>
        <v>0</v>
      </c>
      <c r="Q70" s="117">
        <f t="shared" si="22"/>
        <v>0</v>
      </c>
      <c r="S70" s="89" t="str">
        <f t="shared" si="8"/>
        <v>2012 Q1</v>
      </c>
      <c r="T70" s="87">
        <f>IFERROR(IF(AP_LA-$AM70=0,"",INDEX(Tri_Incurred_CCounts_WL!$B64:$CC64,1,AP_LA-$AM70)),0)</f>
        <v>0</v>
      </c>
      <c r="U70" s="87">
        <f>IFERROR(INDEX(Tri_Incurred_CCounts_WL!$B64:$CC64,1,Tot_Acc_Per-$AM70),0)</f>
        <v>0</v>
      </c>
      <c r="V70" s="116">
        <f t="shared" si="18"/>
        <v>0</v>
      </c>
      <c r="W70" s="117">
        <f t="shared" si="23"/>
        <v>0</v>
      </c>
      <c r="Y70" s="89" t="str">
        <f t="shared" si="10"/>
        <v>2012 Q1</v>
      </c>
      <c r="Z70" s="90">
        <f>+'User Entries'!O219/unit</f>
        <v>0</v>
      </c>
      <c r="AA70" s="467">
        <f t="shared" si="24"/>
        <v>0</v>
      </c>
      <c r="AB70" s="116">
        <f t="shared" si="12"/>
        <v>0</v>
      </c>
      <c r="AC70" s="117">
        <f t="shared" si="13"/>
        <v>0</v>
      </c>
      <c r="AD70" s="3"/>
      <c r="AE70" s="133"/>
      <c r="AG70" s="89" t="str">
        <f t="shared" si="14"/>
        <v>2012 Q1</v>
      </c>
      <c r="AH70" s="90">
        <f>+'User Entries'!P219/unit</f>
        <v>0</v>
      </c>
      <c r="AI70" s="129">
        <f t="shared" si="25"/>
        <v>0</v>
      </c>
      <c r="AJ70" s="116">
        <f t="shared" si="16"/>
        <v>0</v>
      </c>
      <c r="AK70" s="117">
        <f t="shared" si="17"/>
        <v>0</v>
      </c>
      <c r="AL70" s="3"/>
      <c r="AM70" s="174">
        <f t="shared" si="19"/>
        <v>52</v>
      </c>
    </row>
    <row r="71" spans="1:39">
      <c r="A71" s="89" t="str">
        <f>Tri_Incurred_AttrorTot!A65</f>
        <v>2012 Q2</v>
      </c>
      <c r="B71" s="87">
        <f>IFERROR(IF(AP_LA-$AM71=0,"",INDEX(Tri_Paid_WL!$B65:$CC65,1,AP_LA-$AM71))/unit,0)</f>
        <v>0</v>
      </c>
      <c r="C71" s="87">
        <f>IFERROR(INDEX(Tri_Paid_WL!$B65:$CC65,1,Tot_Acc_Per-$AM71)/unit,0)</f>
        <v>0</v>
      </c>
      <c r="D71" s="116">
        <f t="shared" si="0"/>
        <v>0</v>
      </c>
      <c r="E71" s="117">
        <f t="shared" si="20"/>
        <v>0</v>
      </c>
      <c r="G71" s="89" t="str">
        <f t="shared" si="2"/>
        <v>2012 Q2</v>
      </c>
      <c r="H71" s="87">
        <f>IFERROR(IF(AP_LA-$AM71=0,"",INDEX(Tri_Outstanding_WL!$B65:$CC65,1,AP_LA-$AM71))/unit,0)</f>
        <v>0</v>
      </c>
      <c r="I71" s="87">
        <f>IFERROR(INDEX(Tri_Outstanding_WL!$B65:$CC65,1,Tot_Acc_Per-$AM71)/unit,0)</f>
        <v>0</v>
      </c>
      <c r="J71" s="116">
        <f t="shared" si="3"/>
        <v>0</v>
      </c>
      <c r="K71" s="117">
        <f t="shared" si="21"/>
        <v>0</v>
      </c>
      <c r="M71" s="89" t="str">
        <f t="shared" si="5"/>
        <v>2012 Q2</v>
      </c>
      <c r="N71" s="87">
        <f>IFERROR(IF(AP_LA-$AM71=0,"",INDEX(Tri_Incurred_WL!$B65:$CC65,1,AP_LA-$AM71))/unit,0)</f>
        <v>0</v>
      </c>
      <c r="O71" s="87">
        <f>IFERROR(INDEX(Tri_Incurred_WL!$B65:$CC65,1,Tot_Acc_Per-$AM71)/unit,0)</f>
        <v>0</v>
      </c>
      <c r="P71" s="116">
        <f t="shared" si="6"/>
        <v>0</v>
      </c>
      <c r="Q71" s="117">
        <f t="shared" si="22"/>
        <v>0</v>
      </c>
      <c r="S71" s="89" t="str">
        <f t="shared" si="8"/>
        <v>2012 Q2</v>
      </c>
      <c r="T71" s="87">
        <f>IFERROR(IF(AP_LA-$AM71=0,"",INDEX(Tri_Incurred_CCounts_WL!$B65:$CC65,1,AP_LA-$AM71)),0)</f>
        <v>0</v>
      </c>
      <c r="U71" s="87">
        <f>IFERROR(INDEX(Tri_Incurred_CCounts_WL!$B65:$CC65,1,Tot_Acc_Per-$AM71),0)</f>
        <v>0</v>
      </c>
      <c r="V71" s="116">
        <f t="shared" si="18"/>
        <v>0</v>
      </c>
      <c r="W71" s="117">
        <f t="shared" si="23"/>
        <v>0</v>
      </c>
      <c r="Y71" s="89" t="str">
        <f t="shared" si="10"/>
        <v>2012 Q2</v>
      </c>
      <c r="Z71" s="90">
        <f>+'User Entries'!O220/unit</f>
        <v>0</v>
      </c>
      <c r="AA71" s="467">
        <f t="shared" si="24"/>
        <v>0</v>
      </c>
      <c r="AB71" s="116">
        <f t="shared" si="12"/>
        <v>0</v>
      </c>
      <c r="AC71" s="117">
        <f t="shared" si="13"/>
        <v>0</v>
      </c>
      <c r="AD71" s="3"/>
      <c r="AE71" s="133"/>
      <c r="AG71" s="89" t="str">
        <f t="shared" si="14"/>
        <v>2012 Q2</v>
      </c>
      <c r="AH71" s="90">
        <f>+'User Entries'!P220/unit</f>
        <v>0</v>
      </c>
      <c r="AI71" s="129">
        <f t="shared" si="25"/>
        <v>0</v>
      </c>
      <c r="AJ71" s="116">
        <f t="shared" si="16"/>
        <v>0</v>
      </c>
      <c r="AK71" s="117">
        <f t="shared" si="17"/>
        <v>0</v>
      </c>
      <c r="AL71" s="3"/>
      <c r="AM71" s="174">
        <f t="shared" si="19"/>
        <v>53</v>
      </c>
    </row>
    <row r="72" spans="1:39">
      <c r="A72" s="89" t="str">
        <f>Tri_Incurred_AttrorTot!A66</f>
        <v>2012 Q3</v>
      </c>
      <c r="B72" s="87">
        <f>IFERROR(IF(AP_LA-$AM72=0,"",INDEX(Tri_Paid_WL!$B66:$CC66,1,AP_LA-$AM72))/unit,0)</f>
        <v>0</v>
      </c>
      <c r="C72" s="87">
        <f>IFERROR(INDEX(Tri_Paid_WL!$B66:$CC66,1,Tot_Acc_Per-$AM72)/unit,0)</f>
        <v>0</v>
      </c>
      <c r="D72" s="116">
        <f t="shared" si="0"/>
        <v>0</v>
      </c>
      <c r="E72" s="117">
        <f t="shared" si="20"/>
        <v>0</v>
      </c>
      <c r="G72" s="89" t="str">
        <f t="shared" si="2"/>
        <v>2012 Q3</v>
      </c>
      <c r="H72" s="87">
        <f>IFERROR(IF(AP_LA-$AM72=0,"",INDEX(Tri_Outstanding_WL!$B66:$CC66,1,AP_LA-$AM72))/unit,0)</f>
        <v>0</v>
      </c>
      <c r="I72" s="87">
        <f>IFERROR(INDEX(Tri_Outstanding_WL!$B66:$CC66,1,Tot_Acc_Per-$AM72)/unit,0)</f>
        <v>0</v>
      </c>
      <c r="J72" s="116">
        <f t="shared" si="3"/>
        <v>0</v>
      </c>
      <c r="K72" s="117">
        <f t="shared" si="21"/>
        <v>0</v>
      </c>
      <c r="M72" s="89" t="str">
        <f t="shared" si="5"/>
        <v>2012 Q3</v>
      </c>
      <c r="N72" s="87">
        <f>IFERROR(IF(AP_LA-$AM72=0,"",INDEX(Tri_Incurred_WL!$B66:$CC66,1,AP_LA-$AM72))/unit,0)</f>
        <v>0</v>
      </c>
      <c r="O72" s="87">
        <f>IFERROR(INDEX(Tri_Incurred_WL!$B66:$CC66,1,Tot_Acc_Per-$AM72)/unit,0)</f>
        <v>0</v>
      </c>
      <c r="P72" s="116">
        <f t="shared" si="6"/>
        <v>0</v>
      </c>
      <c r="Q72" s="117">
        <f t="shared" si="22"/>
        <v>0</v>
      </c>
      <c r="S72" s="89" t="str">
        <f t="shared" si="8"/>
        <v>2012 Q3</v>
      </c>
      <c r="T72" s="87">
        <f>IFERROR(IF(AP_LA-$AM72=0,"",INDEX(Tri_Incurred_CCounts_WL!$B66:$CC66,1,AP_LA-$AM72)),0)</f>
        <v>0</v>
      </c>
      <c r="U72" s="87">
        <f>IFERROR(INDEX(Tri_Incurred_CCounts_WL!$B66:$CC66,1,Tot_Acc_Per-$AM72),0)</f>
        <v>0</v>
      </c>
      <c r="V72" s="116">
        <f t="shared" si="18"/>
        <v>0</v>
      </c>
      <c r="W72" s="117">
        <f t="shared" si="23"/>
        <v>0</v>
      </c>
      <c r="Y72" s="89" t="str">
        <f t="shared" si="10"/>
        <v>2012 Q3</v>
      </c>
      <c r="Z72" s="90">
        <f>+'User Entries'!O221/unit</f>
        <v>0</v>
      </c>
      <c r="AA72" s="467">
        <f t="shared" si="24"/>
        <v>0</v>
      </c>
      <c r="AB72" s="116">
        <f t="shared" si="12"/>
        <v>0</v>
      </c>
      <c r="AC72" s="117">
        <f t="shared" si="13"/>
        <v>0</v>
      </c>
      <c r="AD72" s="3"/>
      <c r="AE72" s="133"/>
      <c r="AG72" s="89" t="str">
        <f t="shared" si="14"/>
        <v>2012 Q3</v>
      </c>
      <c r="AH72" s="90">
        <f>+'User Entries'!P221/unit</f>
        <v>0</v>
      </c>
      <c r="AI72" s="129">
        <f t="shared" si="25"/>
        <v>0</v>
      </c>
      <c r="AJ72" s="116">
        <f t="shared" si="16"/>
        <v>0</v>
      </c>
      <c r="AK72" s="117">
        <f t="shared" si="17"/>
        <v>0</v>
      </c>
      <c r="AL72" s="3"/>
      <c r="AM72" s="174">
        <f t="shared" si="19"/>
        <v>54</v>
      </c>
    </row>
    <row r="73" spans="1:39">
      <c r="A73" s="89" t="str">
        <f>Tri_Incurred_AttrorTot!A67</f>
        <v>2012 Q4</v>
      </c>
      <c r="B73" s="87">
        <f>IFERROR(IF(AP_LA-$AM73=0,"",INDEX(Tri_Paid_WL!$B67:$CC67,1,AP_LA-$AM73))/unit,0)</f>
        <v>0</v>
      </c>
      <c r="C73" s="87">
        <f>IFERROR(INDEX(Tri_Paid_WL!$B67:$CC67,1,Tot_Acc_Per-$AM73)/unit,0)</f>
        <v>0</v>
      </c>
      <c r="D73" s="116">
        <f t="shared" si="0"/>
        <v>0</v>
      </c>
      <c r="E73" s="117">
        <f t="shared" si="20"/>
        <v>0</v>
      </c>
      <c r="G73" s="89" t="str">
        <f t="shared" si="2"/>
        <v>2012 Q4</v>
      </c>
      <c r="H73" s="87">
        <f>IFERROR(IF(AP_LA-$AM73=0,"",INDEX(Tri_Outstanding_WL!$B67:$CC67,1,AP_LA-$AM73))/unit,0)</f>
        <v>0</v>
      </c>
      <c r="I73" s="87">
        <f>IFERROR(INDEX(Tri_Outstanding_WL!$B67:$CC67,1,Tot_Acc_Per-$AM73)/unit,0)</f>
        <v>0</v>
      </c>
      <c r="J73" s="116">
        <f t="shared" si="3"/>
        <v>0</v>
      </c>
      <c r="K73" s="117">
        <f t="shared" si="21"/>
        <v>0</v>
      </c>
      <c r="M73" s="89" t="str">
        <f t="shared" si="5"/>
        <v>2012 Q4</v>
      </c>
      <c r="N73" s="87">
        <f>IFERROR(IF(AP_LA-$AM73=0,"",INDEX(Tri_Incurred_WL!$B67:$CC67,1,AP_LA-$AM73))/unit,0)</f>
        <v>0</v>
      </c>
      <c r="O73" s="87">
        <f>IFERROR(INDEX(Tri_Incurred_WL!$B67:$CC67,1,Tot_Acc_Per-$AM73)/unit,0)</f>
        <v>0</v>
      </c>
      <c r="P73" s="116">
        <f t="shared" si="6"/>
        <v>0</v>
      </c>
      <c r="Q73" s="117">
        <f t="shared" si="22"/>
        <v>0</v>
      </c>
      <c r="S73" s="89" t="str">
        <f t="shared" si="8"/>
        <v>2012 Q4</v>
      </c>
      <c r="T73" s="87">
        <f>IFERROR(IF(AP_LA-$AM73=0,"",INDEX(Tri_Incurred_CCounts_WL!$B67:$CC67,1,AP_LA-$AM73)),0)</f>
        <v>0</v>
      </c>
      <c r="U73" s="87">
        <f>IFERROR(INDEX(Tri_Incurred_CCounts_WL!$B67:$CC67,1,Tot_Acc_Per-$AM73),0)</f>
        <v>0</v>
      </c>
      <c r="V73" s="116">
        <f t="shared" si="18"/>
        <v>0</v>
      </c>
      <c r="W73" s="117">
        <f t="shared" si="23"/>
        <v>0</v>
      </c>
      <c r="Y73" s="89" t="str">
        <f t="shared" si="10"/>
        <v>2012 Q4</v>
      </c>
      <c r="Z73" s="90">
        <f>+'User Entries'!O222/unit</f>
        <v>0</v>
      </c>
      <c r="AA73" s="467">
        <f t="shared" si="24"/>
        <v>0</v>
      </c>
      <c r="AB73" s="116">
        <f t="shared" si="12"/>
        <v>0</v>
      </c>
      <c r="AC73" s="117">
        <f t="shared" si="13"/>
        <v>0</v>
      </c>
      <c r="AD73" s="3"/>
      <c r="AE73" s="133"/>
      <c r="AG73" s="89" t="str">
        <f t="shared" si="14"/>
        <v>2012 Q4</v>
      </c>
      <c r="AH73" s="90">
        <f>+'User Entries'!P222/unit</f>
        <v>0</v>
      </c>
      <c r="AI73" s="129">
        <f t="shared" si="25"/>
        <v>0</v>
      </c>
      <c r="AJ73" s="116">
        <f t="shared" si="16"/>
        <v>0</v>
      </c>
      <c r="AK73" s="117">
        <f t="shared" si="17"/>
        <v>0</v>
      </c>
      <c r="AL73" s="3"/>
      <c r="AM73" s="174">
        <f t="shared" si="19"/>
        <v>55</v>
      </c>
    </row>
    <row r="74" spans="1:39">
      <c r="A74" s="89" t="str">
        <f>Tri_Incurred_AttrorTot!A68</f>
        <v>2013 Q1</v>
      </c>
      <c r="B74" s="87">
        <f>IFERROR(IF(AP_LA-$AM74=0,"",INDEX(Tri_Paid_WL!$B68:$CC68,1,AP_LA-$AM74))/unit,0)</f>
        <v>0</v>
      </c>
      <c r="C74" s="87">
        <f>IFERROR(INDEX(Tri_Paid_WL!$B68:$CC68,1,Tot_Acc_Per-$AM74)/unit,0)</f>
        <v>0</v>
      </c>
      <c r="D74" s="116">
        <f t="shared" si="0"/>
        <v>0</v>
      </c>
      <c r="E74" s="117">
        <f t="shared" si="20"/>
        <v>0</v>
      </c>
      <c r="G74" s="89" t="str">
        <f t="shared" si="2"/>
        <v>2013 Q1</v>
      </c>
      <c r="H74" s="87">
        <f>IFERROR(IF(AP_LA-$AM74=0,"",INDEX(Tri_Outstanding_WL!$B68:$CC68,1,AP_LA-$AM74))/unit,0)</f>
        <v>0</v>
      </c>
      <c r="I74" s="87">
        <f>IFERROR(INDEX(Tri_Outstanding_WL!$B68:$CC68,1,Tot_Acc_Per-$AM74)/unit,0)</f>
        <v>0</v>
      </c>
      <c r="J74" s="116">
        <f t="shared" si="3"/>
        <v>0</v>
      </c>
      <c r="K74" s="117">
        <f t="shared" si="21"/>
        <v>0</v>
      </c>
      <c r="M74" s="89" t="str">
        <f t="shared" si="5"/>
        <v>2013 Q1</v>
      </c>
      <c r="N74" s="87">
        <f>IFERROR(IF(AP_LA-$AM74=0,"",INDEX(Tri_Incurred_WL!$B68:$CC68,1,AP_LA-$AM74))/unit,0)</f>
        <v>0</v>
      </c>
      <c r="O74" s="87">
        <f>IFERROR(INDEX(Tri_Incurred_WL!$B68:$CC68,1,Tot_Acc_Per-$AM74)/unit,0)</f>
        <v>0</v>
      </c>
      <c r="P74" s="116">
        <f t="shared" si="6"/>
        <v>0</v>
      </c>
      <c r="Q74" s="117">
        <f t="shared" si="22"/>
        <v>0</v>
      </c>
      <c r="S74" s="89" t="str">
        <f t="shared" si="8"/>
        <v>2013 Q1</v>
      </c>
      <c r="T74" s="87">
        <f>IFERROR(IF(AP_LA-$AM74=0,"",INDEX(Tri_Incurred_CCounts_WL!$B68:$CC68,1,AP_LA-$AM74)),0)</f>
        <v>0</v>
      </c>
      <c r="U74" s="87">
        <f>IFERROR(INDEX(Tri_Incurred_CCounts_WL!$B68:$CC68,1,Tot_Acc_Per-$AM74),0)</f>
        <v>0</v>
      </c>
      <c r="V74" s="116">
        <f t="shared" si="18"/>
        <v>0</v>
      </c>
      <c r="W74" s="117">
        <f t="shared" si="23"/>
        <v>0</v>
      </c>
      <c r="Y74" s="89" t="str">
        <f t="shared" si="10"/>
        <v>2013 Q1</v>
      </c>
      <c r="Z74" s="90">
        <f>+'User Entries'!O223/unit</f>
        <v>0</v>
      </c>
      <c r="AA74" s="467">
        <f t="shared" si="24"/>
        <v>0</v>
      </c>
      <c r="AB74" s="116">
        <f t="shared" si="12"/>
        <v>0</v>
      </c>
      <c r="AC74" s="117">
        <f t="shared" si="13"/>
        <v>0</v>
      </c>
      <c r="AD74" s="3"/>
      <c r="AE74" s="133"/>
      <c r="AG74" s="89" t="str">
        <f t="shared" si="14"/>
        <v>2013 Q1</v>
      </c>
      <c r="AH74" s="90">
        <f>+'User Entries'!P223/unit</f>
        <v>0</v>
      </c>
      <c r="AI74" s="129">
        <f t="shared" si="25"/>
        <v>0</v>
      </c>
      <c r="AJ74" s="116">
        <f t="shared" si="16"/>
        <v>0</v>
      </c>
      <c r="AK74" s="117">
        <f t="shared" si="17"/>
        <v>0</v>
      </c>
      <c r="AL74" s="3"/>
      <c r="AM74" s="174">
        <f t="shared" si="19"/>
        <v>56</v>
      </c>
    </row>
    <row r="75" spans="1:39">
      <c r="A75" s="89" t="str">
        <f>Tri_Incurred_AttrorTot!A69</f>
        <v>2013 Q2</v>
      </c>
      <c r="B75" s="87">
        <f>IFERROR(IF(AP_LA-$AM75=0,"",INDEX(Tri_Paid_WL!$B69:$CC69,1,AP_LA-$AM75))/unit,0)</f>
        <v>0</v>
      </c>
      <c r="C75" s="87">
        <f>IFERROR(INDEX(Tri_Paid_WL!$B69:$CC69,1,Tot_Acc_Per-$AM75)/unit,0)</f>
        <v>0</v>
      </c>
      <c r="D75" s="116">
        <f t="shared" si="0"/>
        <v>0</v>
      </c>
      <c r="E75" s="117">
        <f t="shared" si="20"/>
        <v>0</v>
      </c>
      <c r="G75" s="89" t="str">
        <f t="shared" si="2"/>
        <v>2013 Q2</v>
      </c>
      <c r="H75" s="87">
        <f>IFERROR(IF(AP_LA-$AM75=0,"",INDEX(Tri_Outstanding_WL!$B69:$CC69,1,AP_LA-$AM75))/unit,0)</f>
        <v>0</v>
      </c>
      <c r="I75" s="87">
        <f>IFERROR(INDEX(Tri_Outstanding_WL!$B69:$CC69,1,Tot_Acc_Per-$AM75)/unit,0)</f>
        <v>0</v>
      </c>
      <c r="J75" s="116">
        <f t="shared" si="3"/>
        <v>0</v>
      </c>
      <c r="K75" s="117">
        <f t="shared" si="21"/>
        <v>0</v>
      </c>
      <c r="M75" s="89" t="str">
        <f t="shared" si="5"/>
        <v>2013 Q2</v>
      </c>
      <c r="N75" s="87">
        <f>IFERROR(IF(AP_LA-$AM75=0,"",INDEX(Tri_Incurred_WL!$B69:$CC69,1,AP_LA-$AM75))/unit,0)</f>
        <v>0</v>
      </c>
      <c r="O75" s="87">
        <f>IFERROR(INDEX(Tri_Incurred_WL!$B69:$CC69,1,Tot_Acc_Per-$AM75)/unit,0)</f>
        <v>0</v>
      </c>
      <c r="P75" s="116">
        <f t="shared" si="6"/>
        <v>0</v>
      </c>
      <c r="Q75" s="117">
        <f t="shared" si="22"/>
        <v>0</v>
      </c>
      <c r="S75" s="89" t="str">
        <f t="shared" si="8"/>
        <v>2013 Q2</v>
      </c>
      <c r="T75" s="87">
        <f>IFERROR(IF(AP_LA-$AM75=0,"",INDEX(Tri_Incurred_CCounts_WL!$B69:$CC69,1,AP_LA-$AM75)),0)</f>
        <v>0</v>
      </c>
      <c r="U75" s="87">
        <f>IFERROR(INDEX(Tri_Incurred_CCounts_WL!$B69:$CC69,1,Tot_Acc_Per-$AM75),0)</f>
        <v>0</v>
      </c>
      <c r="V75" s="116">
        <f t="shared" si="18"/>
        <v>0</v>
      </c>
      <c r="W75" s="117">
        <f t="shared" si="23"/>
        <v>0</v>
      </c>
      <c r="Y75" s="89" t="str">
        <f t="shared" si="10"/>
        <v>2013 Q2</v>
      </c>
      <c r="Z75" s="90">
        <f>+'User Entries'!O224/unit</f>
        <v>0</v>
      </c>
      <c r="AA75" s="467">
        <f t="shared" si="24"/>
        <v>0</v>
      </c>
      <c r="AB75" s="116">
        <f t="shared" si="12"/>
        <v>0</v>
      </c>
      <c r="AC75" s="117">
        <f t="shared" si="13"/>
        <v>0</v>
      </c>
      <c r="AD75" s="3"/>
      <c r="AE75" s="133"/>
      <c r="AG75" s="89" t="str">
        <f t="shared" si="14"/>
        <v>2013 Q2</v>
      </c>
      <c r="AH75" s="90">
        <f>+'User Entries'!P224/unit</f>
        <v>0</v>
      </c>
      <c r="AI75" s="129">
        <f t="shared" si="25"/>
        <v>0</v>
      </c>
      <c r="AJ75" s="116">
        <f t="shared" si="16"/>
        <v>0</v>
      </c>
      <c r="AK75" s="117">
        <f t="shared" si="17"/>
        <v>0</v>
      </c>
      <c r="AL75" s="3"/>
      <c r="AM75" s="174">
        <f t="shared" si="19"/>
        <v>57</v>
      </c>
    </row>
    <row r="76" spans="1:39">
      <c r="A76" s="89" t="str">
        <f>Tri_Incurred_AttrorTot!A70</f>
        <v>2013 Q3</v>
      </c>
      <c r="B76" s="87">
        <f>IFERROR(IF(AP_LA-$AM76=0,"",INDEX(Tri_Paid_WL!$B70:$CC70,1,AP_LA-$AM76))/unit,0)</f>
        <v>0</v>
      </c>
      <c r="C76" s="87">
        <f>IFERROR(INDEX(Tri_Paid_WL!$B70:$CC70,1,Tot_Acc_Per-$AM76)/unit,0)</f>
        <v>0</v>
      </c>
      <c r="D76" s="116">
        <f t="shared" si="0"/>
        <v>0</v>
      </c>
      <c r="E76" s="117">
        <f t="shared" si="20"/>
        <v>0</v>
      </c>
      <c r="G76" s="89" t="str">
        <f t="shared" si="2"/>
        <v>2013 Q3</v>
      </c>
      <c r="H76" s="87">
        <f>IFERROR(IF(AP_LA-$AM76=0,"",INDEX(Tri_Outstanding_WL!$B70:$CC70,1,AP_LA-$AM76))/unit,0)</f>
        <v>0</v>
      </c>
      <c r="I76" s="87">
        <f>IFERROR(INDEX(Tri_Outstanding_WL!$B70:$CC70,1,Tot_Acc_Per-$AM76)/unit,0)</f>
        <v>0</v>
      </c>
      <c r="J76" s="116">
        <f t="shared" si="3"/>
        <v>0</v>
      </c>
      <c r="K76" s="117">
        <f t="shared" si="21"/>
        <v>0</v>
      </c>
      <c r="M76" s="89" t="str">
        <f t="shared" si="5"/>
        <v>2013 Q3</v>
      </c>
      <c r="N76" s="87">
        <f>IFERROR(IF(AP_LA-$AM76=0,"",INDEX(Tri_Incurred_WL!$B70:$CC70,1,AP_LA-$AM76))/unit,0)</f>
        <v>0</v>
      </c>
      <c r="O76" s="87">
        <f>IFERROR(INDEX(Tri_Incurred_WL!$B70:$CC70,1,Tot_Acc_Per-$AM76)/unit,0)</f>
        <v>0</v>
      </c>
      <c r="P76" s="116">
        <f t="shared" si="6"/>
        <v>0</v>
      </c>
      <c r="Q76" s="117">
        <f t="shared" si="22"/>
        <v>0</v>
      </c>
      <c r="S76" s="89" t="str">
        <f t="shared" si="8"/>
        <v>2013 Q3</v>
      </c>
      <c r="T76" s="87">
        <f>IFERROR(IF(AP_LA-$AM76=0,"",INDEX(Tri_Incurred_CCounts_WL!$B70:$CC70,1,AP_LA-$AM76)),0)</f>
        <v>0</v>
      </c>
      <c r="U76" s="87">
        <f>IFERROR(INDEX(Tri_Incurred_CCounts_WL!$B70:$CC70,1,Tot_Acc_Per-$AM76),0)</f>
        <v>0</v>
      </c>
      <c r="V76" s="116">
        <f t="shared" si="18"/>
        <v>0</v>
      </c>
      <c r="W76" s="117">
        <f t="shared" si="23"/>
        <v>0</v>
      </c>
      <c r="Y76" s="89" t="str">
        <f t="shared" si="10"/>
        <v>2013 Q3</v>
      </c>
      <c r="Z76" s="90">
        <f>+'User Entries'!O225/unit</f>
        <v>0</v>
      </c>
      <c r="AA76" s="467">
        <f t="shared" si="24"/>
        <v>0</v>
      </c>
      <c r="AB76" s="116">
        <f t="shared" si="12"/>
        <v>0</v>
      </c>
      <c r="AC76" s="117">
        <f t="shared" si="13"/>
        <v>0</v>
      </c>
      <c r="AD76" s="3"/>
      <c r="AE76" s="133"/>
      <c r="AG76" s="89" t="str">
        <f t="shared" si="14"/>
        <v>2013 Q3</v>
      </c>
      <c r="AH76" s="90">
        <f>+'User Entries'!P225/unit</f>
        <v>0</v>
      </c>
      <c r="AI76" s="129">
        <f t="shared" si="25"/>
        <v>0</v>
      </c>
      <c r="AJ76" s="116">
        <f t="shared" si="16"/>
        <v>0</v>
      </c>
      <c r="AK76" s="117">
        <f t="shared" si="17"/>
        <v>0</v>
      </c>
      <c r="AL76" s="3"/>
      <c r="AM76" s="174">
        <f t="shared" si="19"/>
        <v>58</v>
      </c>
    </row>
    <row r="77" spans="1:39">
      <c r="A77" s="89" t="str">
        <f>Tri_Incurred_AttrorTot!A71</f>
        <v>2013 Q4</v>
      </c>
      <c r="B77" s="87">
        <f>IFERROR(IF(AP_LA-$AM77=0,"",INDEX(Tri_Paid_WL!$B71:$CC71,1,AP_LA-$AM77))/unit,0)</f>
        <v>0</v>
      </c>
      <c r="C77" s="87">
        <f>IFERROR(INDEX(Tri_Paid_WL!$B71:$CC71,1,Tot_Acc_Per-$AM77)/unit,0)</f>
        <v>0</v>
      </c>
      <c r="D77" s="116">
        <f t="shared" si="0"/>
        <v>0</v>
      </c>
      <c r="E77" s="117">
        <f t="shared" si="20"/>
        <v>0</v>
      </c>
      <c r="G77" s="89" t="str">
        <f t="shared" si="2"/>
        <v>2013 Q4</v>
      </c>
      <c r="H77" s="87">
        <f>IFERROR(IF(AP_LA-$AM77=0,"",INDEX(Tri_Outstanding_WL!$B71:$CC71,1,AP_LA-$AM77))/unit,0)</f>
        <v>0</v>
      </c>
      <c r="I77" s="87">
        <f>IFERROR(INDEX(Tri_Outstanding_WL!$B71:$CC71,1,Tot_Acc_Per-$AM77)/unit,0)</f>
        <v>0</v>
      </c>
      <c r="J77" s="116">
        <f t="shared" si="3"/>
        <v>0</v>
      </c>
      <c r="K77" s="117">
        <f t="shared" si="21"/>
        <v>0</v>
      </c>
      <c r="M77" s="89" t="str">
        <f t="shared" si="5"/>
        <v>2013 Q4</v>
      </c>
      <c r="N77" s="87">
        <f>IFERROR(IF(AP_LA-$AM77=0,"",INDEX(Tri_Incurred_WL!$B71:$CC71,1,AP_LA-$AM77))/unit,0)</f>
        <v>0</v>
      </c>
      <c r="O77" s="87">
        <f>IFERROR(INDEX(Tri_Incurred_WL!$B71:$CC71,1,Tot_Acc_Per-$AM77)/unit,0)</f>
        <v>0</v>
      </c>
      <c r="P77" s="116">
        <f t="shared" si="6"/>
        <v>0</v>
      </c>
      <c r="Q77" s="117">
        <f t="shared" si="22"/>
        <v>0</v>
      </c>
      <c r="S77" s="89" t="str">
        <f t="shared" si="8"/>
        <v>2013 Q4</v>
      </c>
      <c r="T77" s="87">
        <f>IFERROR(IF(AP_LA-$AM77=0,"",INDEX(Tri_Incurred_CCounts_WL!$B71:$CC71,1,AP_LA-$AM77)),0)</f>
        <v>0</v>
      </c>
      <c r="U77" s="87">
        <f>IFERROR(INDEX(Tri_Incurred_CCounts_WL!$B71:$CC71,1,Tot_Acc_Per-$AM77),0)</f>
        <v>0</v>
      </c>
      <c r="V77" s="116">
        <f t="shared" si="18"/>
        <v>0</v>
      </c>
      <c r="W77" s="117">
        <f t="shared" si="23"/>
        <v>0</v>
      </c>
      <c r="Y77" s="89" t="str">
        <f t="shared" si="10"/>
        <v>2013 Q4</v>
      </c>
      <c r="Z77" s="90">
        <f>+'User Entries'!O226/unit</f>
        <v>0</v>
      </c>
      <c r="AA77" s="467">
        <f t="shared" si="24"/>
        <v>0</v>
      </c>
      <c r="AB77" s="116">
        <f t="shared" si="12"/>
        <v>0</v>
      </c>
      <c r="AC77" s="117">
        <f t="shared" si="13"/>
        <v>0</v>
      </c>
      <c r="AD77" s="3"/>
      <c r="AE77" s="133"/>
      <c r="AG77" s="89" t="str">
        <f t="shared" si="14"/>
        <v>2013 Q4</v>
      </c>
      <c r="AH77" s="90">
        <f>+'User Entries'!P226/unit</f>
        <v>0</v>
      </c>
      <c r="AI77" s="129">
        <f t="shared" si="25"/>
        <v>0</v>
      </c>
      <c r="AJ77" s="116">
        <f t="shared" si="16"/>
        <v>0</v>
      </c>
      <c r="AK77" s="117">
        <f t="shared" si="17"/>
        <v>0</v>
      </c>
      <c r="AL77" s="3"/>
      <c r="AM77" s="174">
        <f t="shared" si="19"/>
        <v>59</v>
      </c>
    </row>
    <row r="78" spans="1:39">
      <c r="A78" s="89" t="str">
        <f>Tri_Incurred_AttrorTot!A72</f>
        <v>2014 Q1</v>
      </c>
      <c r="B78" s="87">
        <f>IFERROR(IF(AP_LA-$AM78=0,"",INDEX(Tri_Paid_WL!$B72:$CC72,1,AP_LA-$AM78))/unit,0)</f>
        <v>0</v>
      </c>
      <c r="C78" s="87">
        <f>IFERROR(INDEX(Tri_Paid_WL!$B72:$CC72,1,Tot_Acc_Per-$AM78)/unit,0)</f>
        <v>0</v>
      </c>
      <c r="D78" s="116">
        <f t="shared" si="0"/>
        <v>0</v>
      </c>
      <c r="E78" s="117">
        <f t="shared" si="20"/>
        <v>0</v>
      </c>
      <c r="G78" s="89" t="str">
        <f t="shared" si="2"/>
        <v>2014 Q1</v>
      </c>
      <c r="H78" s="87">
        <f>IFERROR(IF(AP_LA-$AM78=0,"",INDEX(Tri_Outstanding_WL!$B72:$CC72,1,AP_LA-$AM78))/unit,0)</f>
        <v>0</v>
      </c>
      <c r="I78" s="87">
        <f>IFERROR(INDEX(Tri_Outstanding_WL!$B72:$CC72,1,Tot_Acc_Per-$AM78)/unit,0)</f>
        <v>0</v>
      </c>
      <c r="J78" s="116">
        <f t="shared" si="3"/>
        <v>0</v>
      </c>
      <c r="K78" s="117">
        <f t="shared" si="21"/>
        <v>0</v>
      </c>
      <c r="M78" s="89" t="str">
        <f t="shared" si="5"/>
        <v>2014 Q1</v>
      </c>
      <c r="N78" s="87">
        <f>IFERROR(IF(AP_LA-$AM78=0,"",INDEX(Tri_Incurred_WL!$B72:$CC72,1,AP_LA-$AM78))/unit,0)</f>
        <v>0</v>
      </c>
      <c r="O78" s="87">
        <f>IFERROR(INDEX(Tri_Incurred_WL!$B72:$CC72,1,Tot_Acc_Per-$AM78)/unit,0)</f>
        <v>0</v>
      </c>
      <c r="P78" s="116">
        <f t="shared" si="6"/>
        <v>0</v>
      </c>
      <c r="Q78" s="117">
        <f t="shared" si="22"/>
        <v>0</v>
      </c>
      <c r="S78" s="89" t="str">
        <f t="shared" si="8"/>
        <v>2014 Q1</v>
      </c>
      <c r="T78" s="87">
        <f>IFERROR(IF(AP_LA-$AM78=0,"",INDEX(Tri_Incurred_CCounts_WL!$B72:$CC72,1,AP_LA-$AM78)),0)</f>
        <v>0</v>
      </c>
      <c r="U78" s="87">
        <f>IFERROR(INDEX(Tri_Incurred_CCounts_WL!$B72:$CC72,1,Tot_Acc_Per-$AM78),0)</f>
        <v>0</v>
      </c>
      <c r="V78" s="116">
        <f t="shared" si="18"/>
        <v>0</v>
      </c>
      <c r="W78" s="117">
        <f t="shared" si="23"/>
        <v>0</v>
      </c>
      <c r="Y78" s="89" t="str">
        <f t="shared" si="10"/>
        <v>2014 Q1</v>
      </c>
      <c r="Z78" s="90">
        <f>+'User Entries'!O227/unit</f>
        <v>0</v>
      </c>
      <c r="AA78" s="467">
        <f t="shared" si="24"/>
        <v>0</v>
      </c>
      <c r="AB78" s="116">
        <f t="shared" si="12"/>
        <v>0</v>
      </c>
      <c r="AC78" s="117">
        <f t="shared" si="13"/>
        <v>0</v>
      </c>
      <c r="AD78" s="3"/>
      <c r="AE78" s="133"/>
      <c r="AG78" s="89" t="str">
        <f t="shared" si="14"/>
        <v>2014 Q1</v>
      </c>
      <c r="AH78" s="90">
        <f>+'User Entries'!P227/unit</f>
        <v>0</v>
      </c>
      <c r="AI78" s="129">
        <f t="shared" si="25"/>
        <v>0</v>
      </c>
      <c r="AJ78" s="116">
        <f t="shared" si="16"/>
        <v>0</v>
      </c>
      <c r="AK78" s="117">
        <f t="shared" si="17"/>
        <v>0</v>
      </c>
      <c r="AL78" s="3"/>
      <c r="AM78" s="174">
        <f t="shared" si="19"/>
        <v>60</v>
      </c>
    </row>
    <row r="79" spans="1:39">
      <c r="A79" s="89" t="str">
        <f>Tri_Incurred_AttrorTot!A73</f>
        <v>2014 Q2</v>
      </c>
      <c r="B79" s="87">
        <f>IFERROR(IF(AP_LA-$AM79=0,"",INDEX(Tri_Paid_WL!$B73:$CC73,1,AP_LA-$AM79))/unit,0)</f>
        <v>0</v>
      </c>
      <c r="C79" s="87">
        <f>IFERROR(INDEX(Tri_Paid_WL!$B73:$CC73,1,Tot_Acc_Per-$AM79)/unit,0)</f>
        <v>0</v>
      </c>
      <c r="D79" s="116">
        <f t="shared" si="0"/>
        <v>0</v>
      </c>
      <c r="E79" s="117">
        <f t="shared" si="20"/>
        <v>0</v>
      </c>
      <c r="G79" s="89" t="str">
        <f t="shared" si="2"/>
        <v>2014 Q2</v>
      </c>
      <c r="H79" s="87">
        <f>IFERROR(IF(AP_LA-$AM79=0,"",INDEX(Tri_Outstanding_WL!$B73:$CC73,1,AP_LA-$AM79))/unit,0)</f>
        <v>0</v>
      </c>
      <c r="I79" s="87">
        <f>IFERROR(INDEX(Tri_Outstanding_WL!$B73:$CC73,1,Tot_Acc_Per-$AM79)/unit,0)</f>
        <v>0</v>
      </c>
      <c r="J79" s="116">
        <f t="shared" si="3"/>
        <v>0</v>
      </c>
      <c r="K79" s="117">
        <f t="shared" si="21"/>
        <v>0</v>
      </c>
      <c r="M79" s="89" t="str">
        <f t="shared" si="5"/>
        <v>2014 Q2</v>
      </c>
      <c r="N79" s="87">
        <f>IFERROR(IF(AP_LA-$AM79=0,"",INDEX(Tri_Incurred_WL!$B73:$CC73,1,AP_LA-$AM79))/unit,0)</f>
        <v>0</v>
      </c>
      <c r="O79" s="87">
        <f>IFERROR(INDEX(Tri_Incurred_WL!$B73:$CC73,1,Tot_Acc_Per-$AM79)/unit,0)</f>
        <v>0</v>
      </c>
      <c r="P79" s="116">
        <f t="shared" si="6"/>
        <v>0</v>
      </c>
      <c r="Q79" s="117">
        <f t="shared" si="22"/>
        <v>0</v>
      </c>
      <c r="S79" s="89" t="str">
        <f t="shared" si="8"/>
        <v>2014 Q2</v>
      </c>
      <c r="T79" s="87" t="str">
        <f>IFERROR(IF(AP_LA-$AM79=0,"",INDEX(Tri_Incurred_CCounts_WL!$B73:$CC73,1,AP_LA-$AM79)),0)</f>
        <v/>
      </c>
      <c r="U79" s="87">
        <f>IFERROR(INDEX(Tri_Incurred_CCounts_WL!$B73:$CC73,1,Tot_Acc_Per-$AM79),0)</f>
        <v>0</v>
      </c>
      <c r="V79" s="116" t="e">
        <f t="shared" si="18"/>
        <v>#VALUE!</v>
      </c>
      <c r="W79" s="117">
        <f t="shared" si="23"/>
        <v>0</v>
      </c>
      <c r="Y79" s="89" t="str">
        <f t="shared" si="10"/>
        <v>2014 Q2</v>
      </c>
      <c r="Z79" s="90">
        <f>+'User Entries'!O228/unit</f>
        <v>0</v>
      </c>
      <c r="AA79" s="467">
        <f t="shared" si="24"/>
        <v>0</v>
      </c>
      <c r="AB79" s="116">
        <f t="shared" si="12"/>
        <v>0</v>
      </c>
      <c r="AC79" s="117">
        <f t="shared" si="13"/>
        <v>0</v>
      </c>
      <c r="AD79" s="3"/>
      <c r="AE79" s="133"/>
      <c r="AG79" s="89" t="str">
        <f t="shared" si="14"/>
        <v>2014 Q2</v>
      </c>
      <c r="AH79" s="90">
        <f>+'User Entries'!P228/unit</f>
        <v>0</v>
      </c>
      <c r="AI79" s="129">
        <f t="shared" si="25"/>
        <v>0</v>
      </c>
      <c r="AJ79" s="116">
        <f t="shared" si="16"/>
        <v>0</v>
      </c>
      <c r="AK79" s="117">
        <f t="shared" si="17"/>
        <v>0</v>
      </c>
      <c r="AL79" s="3"/>
      <c r="AM79" s="174">
        <f t="shared" si="19"/>
        <v>61</v>
      </c>
    </row>
    <row r="80" spans="1:39">
      <c r="A80" s="89" t="e">
        <f>Tri_Incurred_AttrorTot!A74</f>
        <v>#N/A</v>
      </c>
      <c r="B80" s="87">
        <f>IFERROR(IF(AP_LA-$AM80=0,"",INDEX(Tri_Paid_WL!$B74:$CC74,1,AP_LA-$AM80))/unit,0)</f>
        <v>0</v>
      </c>
      <c r="C80" s="87">
        <f>IFERROR(INDEX(Tri_Paid_WL!$B74:$CC74,1,Tot_Acc_Per-$AM80)/unit,0)</f>
        <v>0</v>
      </c>
      <c r="D80" s="116">
        <f t="shared" si="0"/>
        <v>0</v>
      </c>
      <c r="E80" s="117">
        <f t="shared" si="20"/>
        <v>0</v>
      </c>
      <c r="G80" s="89" t="e">
        <f t="shared" si="2"/>
        <v>#N/A</v>
      </c>
      <c r="H80" s="87">
        <f>IFERROR(IF(AP_LA-$AM80=0,"",INDEX(Tri_Outstanding_WL!$B74:$CC74,1,AP_LA-$AM80))/unit,0)</f>
        <v>0</v>
      </c>
      <c r="I80" s="87">
        <f>IFERROR(INDEX(Tri_Outstanding_WL!$B74:$CC74,1,Tot_Acc_Per-$AM80)/unit,0)</f>
        <v>0</v>
      </c>
      <c r="J80" s="116">
        <f t="shared" si="3"/>
        <v>0</v>
      </c>
      <c r="K80" s="117">
        <f t="shared" si="21"/>
        <v>0</v>
      </c>
      <c r="M80" s="89" t="e">
        <f t="shared" si="5"/>
        <v>#N/A</v>
      </c>
      <c r="N80" s="87">
        <f>IFERROR(IF(AP_LA-$AM80=0,"",INDEX(Tri_Incurred_WL!$B74:$CC74,1,AP_LA-$AM80))/unit,0)</f>
        <v>0</v>
      </c>
      <c r="O80" s="87">
        <f>IFERROR(INDEX(Tri_Incurred_WL!$B74:$CC74,1,Tot_Acc_Per-$AM80)/unit,0)</f>
        <v>0</v>
      </c>
      <c r="P80" s="116">
        <f t="shared" si="6"/>
        <v>0</v>
      </c>
      <c r="Q80" s="117">
        <f t="shared" si="22"/>
        <v>0</v>
      </c>
      <c r="S80" s="89" t="e">
        <f t="shared" si="8"/>
        <v>#N/A</v>
      </c>
      <c r="T80" s="87">
        <f>IFERROR(IF(AP_LA-$AM80=0,"",INDEX(Tri_Incurred_CCounts_WL!$B74:$CC74,1,AP_LA-$AM80)),0)</f>
        <v>0</v>
      </c>
      <c r="U80" s="87">
        <f>IFERROR(INDEX(Tri_Incurred_CCounts_WL!$B74:$CC74,1,Tot_Acc_Per-$AM80),0)</f>
        <v>0</v>
      </c>
      <c r="V80" s="116">
        <f t="shared" si="18"/>
        <v>0</v>
      </c>
      <c r="W80" s="117">
        <f t="shared" si="23"/>
        <v>0</v>
      </c>
      <c r="Y80" s="89" t="e">
        <f t="shared" si="10"/>
        <v>#N/A</v>
      </c>
      <c r="Z80" s="90">
        <f>+'User Entries'!O229/unit</f>
        <v>0</v>
      </c>
      <c r="AA80" s="467">
        <f t="shared" si="24"/>
        <v>0</v>
      </c>
      <c r="AB80" s="116">
        <f t="shared" si="12"/>
        <v>0</v>
      </c>
      <c r="AC80" s="117">
        <f t="shared" si="13"/>
        <v>0</v>
      </c>
      <c r="AD80" s="3"/>
      <c r="AE80" s="133"/>
      <c r="AG80" s="89" t="e">
        <f t="shared" si="14"/>
        <v>#N/A</v>
      </c>
      <c r="AH80" s="90">
        <f>+'User Entries'!P229/unit</f>
        <v>0</v>
      </c>
      <c r="AI80" s="129">
        <f t="shared" si="25"/>
        <v>0</v>
      </c>
      <c r="AJ80" s="116">
        <f t="shared" si="16"/>
        <v>0</v>
      </c>
      <c r="AK80" s="117">
        <f t="shared" si="17"/>
        <v>0</v>
      </c>
      <c r="AL80" s="3"/>
      <c r="AM80" s="174">
        <f t="shared" si="19"/>
        <v>62</v>
      </c>
    </row>
    <row r="81" spans="1:39">
      <c r="A81" s="89" t="e">
        <f>Tri_Incurred_AttrorTot!A75</f>
        <v>#N/A</v>
      </c>
      <c r="B81" s="87">
        <f>IFERROR(IF(AP_LA-$AM81=0,"",INDEX(Tri_Paid_WL!$B75:$CC75,1,AP_LA-$AM81))/unit,0)</f>
        <v>0</v>
      </c>
      <c r="C81" s="87">
        <f>IFERROR(INDEX(Tri_Paid_WL!$B75:$CC75,1,Tot_Acc_Per-$AM81)/unit,0)</f>
        <v>0</v>
      </c>
      <c r="D81" s="116">
        <f t="shared" si="0"/>
        <v>0</v>
      </c>
      <c r="E81" s="117">
        <f t="shared" si="20"/>
        <v>0</v>
      </c>
      <c r="G81" s="89" t="e">
        <f t="shared" si="2"/>
        <v>#N/A</v>
      </c>
      <c r="H81" s="87">
        <f>IFERROR(IF(AP_LA-$AM81=0,"",INDEX(Tri_Outstanding_WL!$B75:$CC75,1,AP_LA-$AM81))/unit,0)</f>
        <v>0</v>
      </c>
      <c r="I81" s="87">
        <f>IFERROR(INDEX(Tri_Outstanding_WL!$B75:$CC75,1,Tot_Acc_Per-$AM81)/unit,0)</f>
        <v>0</v>
      </c>
      <c r="J81" s="116">
        <f t="shared" si="3"/>
        <v>0</v>
      </c>
      <c r="K81" s="117">
        <f t="shared" si="21"/>
        <v>0</v>
      </c>
      <c r="M81" s="89" t="e">
        <f t="shared" si="5"/>
        <v>#N/A</v>
      </c>
      <c r="N81" s="87">
        <f>IFERROR(IF(AP_LA-$AM81=0,"",INDEX(Tri_Incurred_WL!$B75:$CC75,1,AP_LA-$AM81))/unit,0)</f>
        <v>0</v>
      </c>
      <c r="O81" s="87">
        <f>IFERROR(INDEX(Tri_Incurred_WL!$B75:$CC75,1,Tot_Acc_Per-$AM81)/unit,0)</f>
        <v>0</v>
      </c>
      <c r="P81" s="116">
        <f t="shared" si="6"/>
        <v>0</v>
      </c>
      <c r="Q81" s="117">
        <f t="shared" si="22"/>
        <v>0</v>
      </c>
      <c r="S81" s="89" t="e">
        <f t="shared" si="8"/>
        <v>#N/A</v>
      </c>
      <c r="T81" s="87">
        <f>IFERROR(IF(AP_LA-$AM81=0,"",INDEX(Tri_Incurred_CCounts_WL!$B75:$CC75,1,AP_LA-$AM81)),0)</f>
        <v>0</v>
      </c>
      <c r="U81" s="87">
        <f>IFERROR(INDEX(Tri_Incurred_CCounts_WL!$B75:$CC75,1,Tot_Acc_Per-$AM81),0)</f>
        <v>0</v>
      </c>
      <c r="V81" s="116">
        <f t="shared" si="18"/>
        <v>0</v>
      </c>
      <c r="W81" s="117">
        <f t="shared" si="23"/>
        <v>0</v>
      </c>
      <c r="Y81" s="89" t="e">
        <f t="shared" si="10"/>
        <v>#N/A</v>
      </c>
      <c r="Z81" s="90">
        <f>+'User Entries'!O230/unit</f>
        <v>0</v>
      </c>
      <c r="AA81" s="467">
        <f t="shared" si="24"/>
        <v>0</v>
      </c>
      <c r="AB81" s="116">
        <f t="shared" si="12"/>
        <v>0</v>
      </c>
      <c r="AC81" s="117">
        <f t="shared" si="13"/>
        <v>0</v>
      </c>
      <c r="AD81" s="3"/>
      <c r="AE81" s="133"/>
      <c r="AG81" s="89" t="e">
        <f t="shared" si="14"/>
        <v>#N/A</v>
      </c>
      <c r="AH81" s="90">
        <f>+'User Entries'!P230/unit</f>
        <v>0</v>
      </c>
      <c r="AI81" s="129">
        <f t="shared" si="25"/>
        <v>0</v>
      </c>
      <c r="AJ81" s="116">
        <f t="shared" si="16"/>
        <v>0</v>
      </c>
      <c r="AK81" s="117">
        <f t="shared" si="17"/>
        <v>0</v>
      </c>
      <c r="AL81" s="3"/>
      <c r="AM81" s="174">
        <f t="shared" si="19"/>
        <v>63</v>
      </c>
    </row>
    <row r="82" spans="1:39">
      <c r="A82" s="89" t="e">
        <f>Tri_Incurred_AttrorTot!A76</f>
        <v>#N/A</v>
      </c>
      <c r="B82" s="87">
        <f>IFERROR(IF(AP_LA-$AM82=0,"",INDEX(Tri_Paid_WL!$B76:$CC76,1,AP_LA-$AM82))/unit,0)</f>
        <v>0</v>
      </c>
      <c r="C82" s="87">
        <f>IFERROR(INDEX(Tri_Paid_WL!$B76:$CC76,1,Tot_Acc_Per-$AM82)/unit,0)</f>
        <v>0</v>
      </c>
      <c r="D82" s="116">
        <f t="shared" ref="D82:D97" si="26">C82-B82</f>
        <v>0</v>
      </c>
      <c r="E82" s="117">
        <f t="shared" ref="E82:E97" si="27">IFERROR(D82/C82,0)</f>
        <v>0</v>
      </c>
      <c r="G82" s="89" t="e">
        <f t="shared" ref="G82:G97" si="28">A82</f>
        <v>#N/A</v>
      </c>
      <c r="H82" s="87">
        <f>IFERROR(IF(AP_LA-$AM82=0,"",INDEX(Tri_Outstanding_WL!$B76:$CC76,1,AP_LA-$AM82))/unit,0)</f>
        <v>0</v>
      </c>
      <c r="I82" s="87">
        <f>IFERROR(INDEX(Tri_Outstanding_WL!$B76:$CC76,1,Tot_Acc_Per-$AM82)/unit,0)</f>
        <v>0</v>
      </c>
      <c r="J82" s="116">
        <f t="shared" ref="J82:J97" si="29">I82-H82</f>
        <v>0</v>
      </c>
      <c r="K82" s="117">
        <f t="shared" ref="K82:K97" si="30">IFERROR(J82/I82,0)</f>
        <v>0</v>
      </c>
      <c r="M82" s="89" t="e">
        <f t="shared" ref="M82:M97" si="31">G82</f>
        <v>#N/A</v>
      </c>
      <c r="N82" s="87">
        <f>IFERROR(IF(AP_LA-$AM82=0,"",INDEX(Tri_Incurred_WL!$B76:$CC76,1,AP_LA-$AM82))/unit,0)</f>
        <v>0</v>
      </c>
      <c r="O82" s="87">
        <f>IFERROR(INDEX(Tri_Incurred_WL!$B76:$CC76,1,Tot_Acc_Per-$AM82)/unit,0)</f>
        <v>0</v>
      </c>
      <c r="P82" s="116">
        <f t="shared" ref="P82:P97" si="32">O82-N82</f>
        <v>0</v>
      </c>
      <c r="Q82" s="117">
        <f t="shared" ref="Q82:Q97" si="33">IFERROR(P82/O82,0)</f>
        <v>0</v>
      </c>
      <c r="S82" s="89" t="e">
        <f t="shared" ref="S82:S97" si="34">M82</f>
        <v>#N/A</v>
      </c>
      <c r="T82" s="87">
        <f>IFERROR(IF(AP_LA-$AM82=0,"",INDEX(Tri_Incurred_CCounts_WL!$B76:$CC76,1,AP_LA-$AM82)),0)</f>
        <v>0</v>
      </c>
      <c r="U82" s="87">
        <f>IFERROR(INDEX(Tri_Incurred_CCounts_WL!$B76:$CC76,1,Tot_Acc_Per-$AM82),0)</f>
        <v>0</v>
      </c>
      <c r="V82" s="116">
        <f t="shared" si="18"/>
        <v>0</v>
      </c>
      <c r="W82" s="117">
        <f t="shared" ref="W82:W97" si="35">IFERROR(V82/U82,0)</f>
        <v>0</v>
      </c>
      <c r="Y82" s="89" t="e">
        <f t="shared" ref="Y82:Y97" si="36">S82</f>
        <v>#N/A</v>
      </c>
      <c r="Z82" s="90">
        <f>+'User Entries'!O231/unit</f>
        <v>0</v>
      </c>
      <c r="AA82" s="467">
        <f t="shared" ref="AA82:AA97" si="37">IFERROR(O82,0)</f>
        <v>0</v>
      </c>
      <c r="AB82" s="116">
        <f t="shared" ref="AB82:AB97" si="38">AA82-Z82</f>
        <v>0</v>
      </c>
      <c r="AC82" s="117">
        <f t="shared" ref="AC82:AC97" si="39">IF(AA82=0,0,AB82/AA82)</f>
        <v>0</v>
      </c>
      <c r="AD82" s="3"/>
      <c r="AE82" s="133"/>
      <c r="AG82" s="89" t="e">
        <f t="shared" ref="AG82:AG97" si="40">Y82</f>
        <v>#N/A</v>
      </c>
      <c r="AH82" s="90">
        <f>+'User Entries'!P231/unit</f>
        <v>0</v>
      </c>
      <c r="AI82" s="129">
        <f t="shared" ref="AI82:AI97" si="41">IFERROR(U82,0)</f>
        <v>0</v>
      </c>
      <c r="AJ82" s="116">
        <f t="shared" ref="AJ82:AJ97" si="42">AI82-AH82</f>
        <v>0</v>
      </c>
      <c r="AK82" s="117">
        <f t="shared" ref="AK82:AK97" si="43">IF(AI82=0,0,AJ82/AI82)</f>
        <v>0</v>
      </c>
      <c r="AL82" s="3"/>
      <c r="AM82" s="174">
        <f t="shared" si="19"/>
        <v>64</v>
      </c>
    </row>
    <row r="83" spans="1:39">
      <c r="A83" s="89" t="e">
        <f>Tri_Incurred_AttrorTot!A77</f>
        <v>#N/A</v>
      </c>
      <c r="B83" s="87">
        <f>IFERROR(IF(AP_LA-$AM83=0,"",INDEX(Tri_Paid_WL!$B77:$CC77,1,AP_LA-$AM83))/unit,0)</f>
        <v>0</v>
      </c>
      <c r="C83" s="87">
        <f>IFERROR(INDEX(Tri_Paid_WL!$B77:$CC77,1,Tot_Acc_Per-$AM83)/unit,0)</f>
        <v>0</v>
      </c>
      <c r="D83" s="116">
        <f t="shared" si="26"/>
        <v>0</v>
      </c>
      <c r="E83" s="117">
        <f t="shared" si="27"/>
        <v>0</v>
      </c>
      <c r="G83" s="89" t="e">
        <f t="shared" si="28"/>
        <v>#N/A</v>
      </c>
      <c r="H83" s="87">
        <f>IFERROR(IF(AP_LA-$AM83=0,"",INDEX(Tri_Outstanding_WL!$B77:$CC77,1,AP_LA-$AM83))/unit,0)</f>
        <v>0</v>
      </c>
      <c r="I83" s="87">
        <f>IFERROR(INDEX(Tri_Outstanding_WL!$B77:$CC77,1,Tot_Acc_Per-$AM83)/unit,0)</f>
        <v>0</v>
      </c>
      <c r="J83" s="116">
        <f t="shared" si="29"/>
        <v>0</v>
      </c>
      <c r="K83" s="117">
        <f t="shared" si="30"/>
        <v>0</v>
      </c>
      <c r="M83" s="89" t="e">
        <f t="shared" si="31"/>
        <v>#N/A</v>
      </c>
      <c r="N83" s="87">
        <f>IFERROR(IF(AP_LA-$AM83=0,"",INDEX(Tri_Incurred_WL!$B77:$CC77,1,AP_LA-$AM83))/unit,0)</f>
        <v>0</v>
      </c>
      <c r="O83" s="87">
        <f>IFERROR(INDEX(Tri_Incurred_WL!$B77:$CC77,1,Tot_Acc_Per-$AM83)/unit,0)</f>
        <v>0</v>
      </c>
      <c r="P83" s="116">
        <f t="shared" si="32"/>
        <v>0</v>
      </c>
      <c r="Q83" s="117">
        <f t="shared" si="33"/>
        <v>0</v>
      </c>
      <c r="S83" s="89" t="e">
        <f t="shared" si="34"/>
        <v>#N/A</v>
      </c>
      <c r="T83" s="87">
        <f>IFERROR(IF(AP_LA-$AM83=0,"",INDEX(Tri_Incurred_CCounts_WL!$B77:$CC77,1,AP_LA-$AM83)),0)</f>
        <v>0</v>
      </c>
      <c r="U83" s="87">
        <f>IFERROR(INDEX(Tri_Incurred_CCounts_WL!$B77:$CC77,1,Tot_Acc_Per-$AM83),0)</f>
        <v>0</v>
      </c>
      <c r="V83" s="116">
        <f t="shared" ref="V83:V97" si="44">U83-T83</f>
        <v>0</v>
      </c>
      <c r="W83" s="117">
        <f t="shared" si="35"/>
        <v>0</v>
      </c>
      <c r="Y83" s="89" t="e">
        <f t="shared" si="36"/>
        <v>#N/A</v>
      </c>
      <c r="Z83" s="90">
        <f>+'User Entries'!O232/unit</f>
        <v>0</v>
      </c>
      <c r="AA83" s="467">
        <f t="shared" si="37"/>
        <v>0</v>
      </c>
      <c r="AB83" s="116">
        <f t="shared" si="38"/>
        <v>0</v>
      </c>
      <c r="AC83" s="117">
        <f t="shared" si="39"/>
        <v>0</v>
      </c>
      <c r="AD83" s="3"/>
      <c r="AE83" s="133"/>
      <c r="AG83" s="89" t="e">
        <f t="shared" si="40"/>
        <v>#N/A</v>
      </c>
      <c r="AH83" s="90">
        <f>+'User Entries'!P232/unit</f>
        <v>0</v>
      </c>
      <c r="AI83" s="129">
        <f t="shared" si="41"/>
        <v>0</v>
      </c>
      <c r="AJ83" s="116">
        <f t="shared" si="42"/>
        <v>0</v>
      </c>
      <c r="AK83" s="117">
        <f t="shared" si="43"/>
        <v>0</v>
      </c>
      <c r="AL83" s="3"/>
      <c r="AM83" s="174">
        <f t="shared" ref="AM83:AM97" si="45">AM82+1</f>
        <v>65</v>
      </c>
    </row>
    <row r="84" spans="1:39">
      <c r="A84" s="89" t="e">
        <f>Tri_Incurred_AttrorTot!A78</f>
        <v>#N/A</v>
      </c>
      <c r="B84" s="87">
        <f>IFERROR(IF(AP_LA-$AM84=0,"",INDEX(Tri_Paid_WL!$B78:$CC78,1,AP_LA-$AM84))/unit,0)</f>
        <v>0</v>
      </c>
      <c r="C84" s="87">
        <f>IFERROR(INDEX(Tri_Paid_WL!$B78:$CC78,1,Tot_Acc_Per-$AM84)/unit,0)</f>
        <v>0</v>
      </c>
      <c r="D84" s="116">
        <f t="shared" si="26"/>
        <v>0</v>
      </c>
      <c r="E84" s="117">
        <f t="shared" si="27"/>
        <v>0</v>
      </c>
      <c r="G84" s="89" t="e">
        <f t="shared" si="28"/>
        <v>#N/A</v>
      </c>
      <c r="H84" s="87">
        <f>IFERROR(IF(AP_LA-$AM84=0,"",INDEX(Tri_Outstanding_WL!$B78:$CC78,1,AP_LA-$AM84))/unit,0)</f>
        <v>0</v>
      </c>
      <c r="I84" s="87">
        <f>IFERROR(INDEX(Tri_Outstanding_WL!$B78:$CC78,1,Tot_Acc_Per-$AM84)/unit,0)</f>
        <v>0</v>
      </c>
      <c r="J84" s="116">
        <f t="shared" si="29"/>
        <v>0</v>
      </c>
      <c r="K84" s="117">
        <f t="shared" si="30"/>
        <v>0</v>
      </c>
      <c r="M84" s="89" t="e">
        <f t="shared" si="31"/>
        <v>#N/A</v>
      </c>
      <c r="N84" s="87">
        <f>IFERROR(IF(AP_LA-$AM84=0,"",INDEX(Tri_Incurred_WL!$B78:$CC78,1,AP_LA-$AM84))/unit,0)</f>
        <v>0</v>
      </c>
      <c r="O84" s="87">
        <f>IFERROR(INDEX(Tri_Incurred_WL!$B78:$CC78,1,Tot_Acc_Per-$AM84)/unit,0)</f>
        <v>0</v>
      </c>
      <c r="P84" s="116">
        <f t="shared" si="32"/>
        <v>0</v>
      </c>
      <c r="Q84" s="117">
        <f t="shared" si="33"/>
        <v>0</v>
      </c>
      <c r="S84" s="89" t="e">
        <f t="shared" si="34"/>
        <v>#N/A</v>
      </c>
      <c r="T84" s="87">
        <f>IFERROR(IF(AP_LA-$AM84=0,"",INDEX(Tri_Incurred_CCounts_WL!$B78:$CC78,1,AP_LA-$AM84)),0)</f>
        <v>0</v>
      </c>
      <c r="U84" s="87">
        <f>IFERROR(INDEX(Tri_Incurred_CCounts_WL!$B78:$CC78,1,Tot_Acc_Per-$AM84),0)</f>
        <v>0</v>
      </c>
      <c r="V84" s="116">
        <f t="shared" si="44"/>
        <v>0</v>
      </c>
      <c r="W84" s="117">
        <f t="shared" si="35"/>
        <v>0</v>
      </c>
      <c r="Y84" s="89" t="e">
        <f t="shared" si="36"/>
        <v>#N/A</v>
      </c>
      <c r="Z84" s="90">
        <f>+'User Entries'!O233/unit</f>
        <v>0</v>
      </c>
      <c r="AA84" s="467">
        <f t="shared" si="37"/>
        <v>0</v>
      </c>
      <c r="AB84" s="116">
        <f t="shared" si="38"/>
        <v>0</v>
      </c>
      <c r="AC84" s="117">
        <f t="shared" si="39"/>
        <v>0</v>
      </c>
      <c r="AD84" s="3"/>
      <c r="AE84" s="133"/>
      <c r="AG84" s="89" t="e">
        <f t="shared" si="40"/>
        <v>#N/A</v>
      </c>
      <c r="AH84" s="90">
        <f>+'User Entries'!P233/unit</f>
        <v>0</v>
      </c>
      <c r="AI84" s="129">
        <f t="shared" si="41"/>
        <v>0</v>
      </c>
      <c r="AJ84" s="116">
        <f t="shared" si="42"/>
        <v>0</v>
      </c>
      <c r="AK84" s="117">
        <f t="shared" si="43"/>
        <v>0</v>
      </c>
      <c r="AL84" s="3"/>
      <c r="AM84" s="174">
        <f t="shared" si="45"/>
        <v>66</v>
      </c>
    </row>
    <row r="85" spans="1:39">
      <c r="A85" s="89" t="e">
        <f>Tri_Incurred_AttrorTot!A79</f>
        <v>#N/A</v>
      </c>
      <c r="B85" s="87">
        <f>IFERROR(IF(AP_LA-$AM85=0,"",INDEX(Tri_Paid_WL!$B79:$CC79,1,AP_LA-$AM85))/unit,0)</f>
        <v>0</v>
      </c>
      <c r="C85" s="87">
        <f>IFERROR(INDEX(Tri_Paid_WL!$B79:$CC79,1,Tot_Acc_Per-$AM85)/unit,0)</f>
        <v>0</v>
      </c>
      <c r="D85" s="116">
        <f t="shared" si="26"/>
        <v>0</v>
      </c>
      <c r="E85" s="117">
        <f t="shared" si="27"/>
        <v>0</v>
      </c>
      <c r="G85" s="89" t="e">
        <f t="shared" si="28"/>
        <v>#N/A</v>
      </c>
      <c r="H85" s="87">
        <f>IFERROR(IF(AP_LA-$AM85=0,"",INDEX(Tri_Outstanding_WL!$B79:$CC79,1,AP_LA-$AM85))/unit,0)</f>
        <v>0</v>
      </c>
      <c r="I85" s="87">
        <f>IFERROR(INDEX(Tri_Outstanding_WL!$B79:$CC79,1,Tot_Acc_Per-$AM85)/unit,0)</f>
        <v>0</v>
      </c>
      <c r="J85" s="116">
        <f t="shared" si="29"/>
        <v>0</v>
      </c>
      <c r="K85" s="117">
        <f t="shared" si="30"/>
        <v>0</v>
      </c>
      <c r="M85" s="89" t="e">
        <f t="shared" si="31"/>
        <v>#N/A</v>
      </c>
      <c r="N85" s="87">
        <f>IFERROR(IF(AP_LA-$AM85=0,"",INDEX(Tri_Incurred_WL!$B79:$CC79,1,AP_LA-$AM85))/unit,0)</f>
        <v>0</v>
      </c>
      <c r="O85" s="87">
        <f>IFERROR(INDEX(Tri_Incurred_WL!$B79:$CC79,1,Tot_Acc_Per-$AM85)/unit,0)</f>
        <v>0</v>
      </c>
      <c r="P85" s="116">
        <f t="shared" si="32"/>
        <v>0</v>
      </c>
      <c r="Q85" s="117">
        <f t="shared" si="33"/>
        <v>0</v>
      </c>
      <c r="S85" s="89" t="e">
        <f t="shared" si="34"/>
        <v>#N/A</v>
      </c>
      <c r="T85" s="87">
        <f>IFERROR(IF(AP_LA-$AM85=0,"",INDEX(Tri_Incurred_CCounts_WL!$B79:$CC79,1,AP_LA-$AM85)),0)</f>
        <v>0</v>
      </c>
      <c r="U85" s="87">
        <f>IFERROR(INDEX(Tri_Incurred_CCounts_WL!$B79:$CC79,1,Tot_Acc_Per-$AM85),0)</f>
        <v>0</v>
      </c>
      <c r="V85" s="116">
        <f t="shared" si="44"/>
        <v>0</v>
      </c>
      <c r="W85" s="117">
        <f t="shared" si="35"/>
        <v>0</v>
      </c>
      <c r="Y85" s="89" t="e">
        <f t="shared" si="36"/>
        <v>#N/A</v>
      </c>
      <c r="Z85" s="90">
        <f>+'User Entries'!O234/unit</f>
        <v>0</v>
      </c>
      <c r="AA85" s="467">
        <f t="shared" si="37"/>
        <v>0</v>
      </c>
      <c r="AB85" s="116">
        <f t="shared" si="38"/>
        <v>0</v>
      </c>
      <c r="AC85" s="117">
        <f t="shared" si="39"/>
        <v>0</v>
      </c>
      <c r="AD85" s="3"/>
      <c r="AE85" s="133"/>
      <c r="AG85" s="89" t="e">
        <f t="shared" si="40"/>
        <v>#N/A</v>
      </c>
      <c r="AH85" s="90">
        <f>+'User Entries'!P234/unit</f>
        <v>0</v>
      </c>
      <c r="AI85" s="129">
        <f t="shared" si="41"/>
        <v>0</v>
      </c>
      <c r="AJ85" s="116">
        <f t="shared" si="42"/>
        <v>0</v>
      </c>
      <c r="AK85" s="117">
        <f t="shared" si="43"/>
        <v>0</v>
      </c>
      <c r="AL85" s="3"/>
      <c r="AM85" s="174">
        <f t="shared" si="45"/>
        <v>67</v>
      </c>
    </row>
    <row r="86" spans="1:39">
      <c r="A86" s="89" t="e">
        <f>Tri_Incurred_AttrorTot!A80</f>
        <v>#N/A</v>
      </c>
      <c r="B86" s="87">
        <f>IFERROR(IF(AP_LA-$AM86=0,"",INDEX(Tri_Paid_WL!$B80:$CC80,1,AP_LA-$AM86))/unit,0)</f>
        <v>0</v>
      </c>
      <c r="C86" s="87">
        <f>IFERROR(INDEX(Tri_Paid_WL!$B80:$CC80,1,Tot_Acc_Per-$AM86)/unit,0)</f>
        <v>0</v>
      </c>
      <c r="D86" s="116">
        <f t="shared" si="26"/>
        <v>0</v>
      </c>
      <c r="E86" s="117">
        <f t="shared" si="27"/>
        <v>0</v>
      </c>
      <c r="G86" s="89" t="e">
        <f t="shared" si="28"/>
        <v>#N/A</v>
      </c>
      <c r="H86" s="87">
        <f>IFERROR(IF(AP_LA-$AM86=0,"",INDEX(Tri_Outstanding_WL!$B80:$CC80,1,AP_LA-$AM86))/unit,0)</f>
        <v>0</v>
      </c>
      <c r="I86" s="87">
        <f>IFERROR(INDEX(Tri_Outstanding_WL!$B80:$CC80,1,Tot_Acc_Per-$AM86)/unit,0)</f>
        <v>0</v>
      </c>
      <c r="J86" s="116">
        <f t="shared" si="29"/>
        <v>0</v>
      </c>
      <c r="K86" s="117">
        <f t="shared" si="30"/>
        <v>0</v>
      </c>
      <c r="M86" s="89" t="e">
        <f t="shared" si="31"/>
        <v>#N/A</v>
      </c>
      <c r="N86" s="87">
        <f>IFERROR(IF(AP_LA-$AM86=0,"",INDEX(Tri_Incurred_WL!$B80:$CC80,1,AP_LA-$AM86))/unit,0)</f>
        <v>0</v>
      </c>
      <c r="O86" s="87">
        <f>IFERROR(INDEX(Tri_Incurred_WL!$B80:$CC80,1,Tot_Acc_Per-$AM86)/unit,0)</f>
        <v>0</v>
      </c>
      <c r="P86" s="116">
        <f t="shared" si="32"/>
        <v>0</v>
      </c>
      <c r="Q86" s="117">
        <f t="shared" si="33"/>
        <v>0</v>
      </c>
      <c r="S86" s="89" t="e">
        <f t="shared" si="34"/>
        <v>#N/A</v>
      </c>
      <c r="T86" s="87">
        <f>IFERROR(IF(AP_LA-$AM86=0,"",INDEX(Tri_Incurred_CCounts_WL!$B80:$CC80,1,AP_LA-$AM86)),0)</f>
        <v>0</v>
      </c>
      <c r="U86" s="87">
        <f>IFERROR(INDEX(Tri_Incurred_CCounts_WL!$B80:$CC80,1,Tot_Acc_Per-$AM86),0)</f>
        <v>0</v>
      </c>
      <c r="V86" s="116">
        <f t="shared" si="44"/>
        <v>0</v>
      </c>
      <c r="W86" s="117">
        <f t="shared" si="35"/>
        <v>0</v>
      </c>
      <c r="Y86" s="89" t="e">
        <f t="shared" si="36"/>
        <v>#N/A</v>
      </c>
      <c r="Z86" s="90">
        <f>+'User Entries'!O235/unit</f>
        <v>0</v>
      </c>
      <c r="AA86" s="467">
        <f t="shared" si="37"/>
        <v>0</v>
      </c>
      <c r="AB86" s="116">
        <f t="shared" si="38"/>
        <v>0</v>
      </c>
      <c r="AC86" s="117">
        <f t="shared" si="39"/>
        <v>0</v>
      </c>
      <c r="AD86" s="3"/>
      <c r="AE86" s="133"/>
      <c r="AG86" s="89" t="e">
        <f t="shared" si="40"/>
        <v>#N/A</v>
      </c>
      <c r="AH86" s="90">
        <f>+'User Entries'!P235/unit</f>
        <v>0</v>
      </c>
      <c r="AI86" s="129">
        <f t="shared" si="41"/>
        <v>0</v>
      </c>
      <c r="AJ86" s="116">
        <f t="shared" si="42"/>
        <v>0</v>
      </c>
      <c r="AK86" s="117">
        <f t="shared" si="43"/>
        <v>0</v>
      </c>
      <c r="AL86" s="3"/>
      <c r="AM86" s="174">
        <f t="shared" si="45"/>
        <v>68</v>
      </c>
    </row>
    <row r="87" spans="1:39">
      <c r="A87" s="89" t="e">
        <f>Tri_Incurred_AttrorTot!A81</f>
        <v>#N/A</v>
      </c>
      <c r="B87" s="87">
        <f>IFERROR(IF(AP_LA-$AM87=0,"",INDEX(Tri_Paid_WL!$B81:$CC81,1,AP_LA-$AM87))/unit,0)</f>
        <v>0</v>
      </c>
      <c r="C87" s="87">
        <f>IFERROR(INDEX(Tri_Paid_WL!$B81:$CC81,1,Tot_Acc_Per-$AM87)/unit,0)</f>
        <v>0</v>
      </c>
      <c r="D87" s="116">
        <f t="shared" si="26"/>
        <v>0</v>
      </c>
      <c r="E87" s="117">
        <f t="shared" si="27"/>
        <v>0</v>
      </c>
      <c r="G87" s="89" t="e">
        <f t="shared" si="28"/>
        <v>#N/A</v>
      </c>
      <c r="H87" s="87">
        <f>IFERROR(IF(AP_LA-$AM87=0,"",INDEX(Tri_Outstanding_WL!$B81:$CC81,1,AP_LA-$AM87))/unit,0)</f>
        <v>0</v>
      </c>
      <c r="I87" s="87">
        <f>IFERROR(INDEX(Tri_Outstanding_WL!$B81:$CC81,1,Tot_Acc_Per-$AM87)/unit,0)</f>
        <v>0</v>
      </c>
      <c r="J87" s="116">
        <f t="shared" si="29"/>
        <v>0</v>
      </c>
      <c r="K87" s="117">
        <f t="shared" si="30"/>
        <v>0</v>
      </c>
      <c r="M87" s="89" t="e">
        <f t="shared" si="31"/>
        <v>#N/A</v>
      </c>
      <c r="N87" s="87">
        <f>IFERROR(IF(AP_LA-$AM87=0,"",INDEX(Tri_Incurred_WL!$B81:$CC81,1,AP_LA-$AM87))/unit,0)</f>
        <v>0</v>
      </c>
      <c r="O87" s="87">
        <f>IFERROR(INDEX(Tri_Incurred_WL!$B81:$CC81,1,Tot_Acc_Per-$AM87)/unit,0)</f>
        <v>0</v>
      </c>
      <c r="P87" s="116">
        <f t="shared" si="32"/>
        <v>0</v>
      </c>
      <c r="Q87" s="117">
        <f t="shared" si="33"/>
        <v>0</v>
      </c>
      <c r="S87" s="89" t="e">
        <f t="shared" si="34"/>
        <v>#N/A</v>
      </c>
      <c r="T87" s="87">
        <f>IFERROR(IF(AP_LA-$AM87=0,"",INDEX(Tri_Incurred_CCounts_WL!$B81:$CC81,1,AP_LA-$AM87)),0)</f>
        <v>0</v>
      </c>
      <c r="U87" s="87">
        <f>IFERROR(INDEX(Tri_Incurred_CCounts_WL!$B81:$CC81,1,Tot_Acc_Per-$AM87),0)</f>
        <v>0</v>
      </c>
      <c r="V87" s="116">
        <f t="shared" si="44"/>
        <v>0</v>
      </c>
      <c r="W87" s="117">
        <f t="shared" si="35"/>
        <v>0</v>
      </c>
      <c r="Y87" s="89" t="e">
        <f t="shared" si="36"/>
        <v>#N/A</v>
      </c>
      <c r="Z87" s="90">
        <f>+'User Entries'!O236/unit</f>
        <v>0</v>
      </c>
      <c r="AA87" s="467">
        <f t="shared" si="37"/>
        <v>0</v>
      </c>
      <c r="AB87" s="116">
        <f t="shared" si="38"/>
        <v>0</v>
      </c>
      <c r="AC87" s="117">
        <f t="shared" si="39"/>
        <v>0</v>
      </c>
      <c r="AD87" s="3"/>
      <c r="AE87" s="133"/>
      <c r="AG87" s="89" t="e">
        <f t="shared" si="40"/>
        <v>#N/A</v>
      </c>
      <c r="AH87" s="90">
        <f>+'User Entries'!P236/unit</f>
        <v>0</v>
      </c>
      <c r="AI87" s="129">
        <f t="shared" si="41"/>
        <v>0</v>
      </c>
      <c r="AJ87" s="116">
        <f t="shared" si="42"/>
        <v>0</v>
      </c>
      <c r="AK87" s="117">
        <f t="shared" si="43"/>
        <v>0</v>
      </c>
      <c r="AL87" s="3"/>
      <c r="AM87" s="174">
        <f t="shared" si="45"/>
        <v>69</v>
      </c>
    </row>
    <row r="88" spans="1:39">
      <c r="A88" s="89" t="e">
        <f>Tri_Incurred_AttrorTot!A82</f>
        <v>#N/A</v>
      </c>
      <c r="B88" s="87">
        <f>IFERROR(IF(AP_LA-$AM88=0,"",INDEX(Tri_Paid_WL!$B82:$CC82,1,AP_LA-$AM88))/unit,0)</f>
        <v>0</v>
      </c>
      <c r="C88" s="87">
        <f>IFERROR(INDEX(Tri_Paid_WL!$B82:$CC82,1,Tot_Acc_Per-$AM88)/unit,0)</f>
        <v>0</v>
      </c>
      <c r="D88" s="116">
        <f t="shared" si="26"/>
        <v>0</v>
      </c>
      <c r="E88" s="117">
        <f t="shared" si="27"/>
        <v>0</v>
      </c>
      <c r="G88" s="89" t="e">
        <f t="shared" si="28"/>
        <v>#N/A</v>
      </c>
      <c r="H88" s="87">
        <f>IFERROR(IF(AP_LA-$AM88=0,"",INDEX(Tri_Outstanding_WL!$B82:$CC82,1,AP_LA-$AM88))/unit,0)</f>
        <v>0</v>
      </c>
      <c r="I88" s="87">
        <f>IFERROR(INDEX(Tri_Outstanding_WL!$B82:$CC82,1,Tot_Acc_Per-$AM88)/unit,0)</f>
        <v>0</v>
      </c>
      <c r="J88" s="116">
        <f t="shared" si="29"/>
        <v>0</v>
      </c>
      <c r="K88" s="117">
        <f t="shared" si="30"/>
        <v>0</v>
      </c>
      <c r="M88" s="89" t="e">
        <f t="shared" si="31"/>
        <v>#N/A</v>
      </c>
      <c r="N88" s="87">
        <f>IFERROR(IF(AP_LA-$AM88=0,"",INDEX(Tri_Incurred_WL!$B82:$CC82,1,AP_LA-$AM88))/unit,0)</f>
        <v>0</v>
      </c>
      <c r="O88" s="87">
        <f>IFERROR(INDEX(Tri_Incurred_WL!$B82:$CC82,1,Tot_Acc_Per-$AM88)/unit,0)</f>
        <v>0</v>
      </c>
      <c r="P88" s="116">
        <f t="shared" si="32"/>
        <v>0</v>
      </c>
      <c r="Q88" s="117">
        <f t="shared" si="33"/>
        <v>0</v>
      </c>
      <c r="S88" s="89" t="e">
        <f t="shared" si="34"/>
        <v>#N/A</v>
      </c>
      <c r="T88" s="87">
        <f>IFERROR(IF(AP_LA-$AM88=0,"",INDEX(Tri_Incurred_CCounts_WL!$B82:$CC82,1,AP_LA-$AM88)),0)</f>
        <v>0</v>
      </c>
      <c r="U88" s="87">
        <f>IFERROR(INDEX(Tri_Incurred_CCounts_WL!$B82:$CC82,1,Tot_Acc_Per-$AM88),0)</f>
        <v>0</v>
      </c>
      <c r="V88" s="116">
        <f t="shared" si="44"/>
        <v>0</v>
      </c>
      <c r="W88" s="117">
        <f t="shared" si="35"/>
        <v>0</v>
      </c>
      <c r="Y88" s="89" t="e">
        <f t="shared" si="36"/>
        <v>#N/A</v>
      </c>
      <c r="Z88" s="90">
        <f>+'User Entries'!O237/unit</f>
        <v>0</v>
      </c>
      <c r="AA88" s="467">
        <f t="shared" si="37"/>
        <v>0</v>
      </c>
      <c r="AB88" s="116">
        <f t="shared" si="38"/>
        <v>0</v>
      </c>
      <c r="AC88" s="117">
        <f t="shared" si="39"/>
        <v>0</v>
      </c>
      <c r="AD88" s="3"/>
      <c r="AE88" s="133"/>
      <c r="AG88" s="89" t="e">
        <f t="shared" si="40"/>
        <v>#N/A</v>
      </c>
      <c r="AH88" s="90">
        <f>+'User Entries'!P237/unit</f>
        <v>0</v>
      </c>
      <c r="AI88" s="129">
        <f t="shared" si="41"/>
        <v>0</v>
      </c>
      <c r="AJ88" s="116">
        <f t="shared" si="42"/>
        <v>0</v>
      </c>
      <c r="AK88" s="117">
        <f t="shared" si="43"/>
        <v>0</v>
      </c>
      <c r="AL88" s="3"/>
      <c r="AM88" s="174">
        <f t="shared" si="45"/>
        <v>70</v>
      </c>
    </row>
    <row r="89" spans="1:39">
      <c r="A89" s="89" t="e">
        <f>Tri_Incurred_AttrorTot!A83</f>
        <v>#N/A</v>
      </c>
      <c r="B89" s="87">
        <f>IFERROR(IF(AP_LA-$AM89=0,"",INDEX(Tri_Paid_WL!$B83:$CC83,1,AP_LA-$AM89))/unit,0)</f>
        <v>0</v>
      </c>
      <c r="C89" s="87">
        <f>IFERROR(INDEX(Tri_Paid_WL!$B83:$CC83,1,Tot_Acc_Per-$AM89)/unit,0)</f>
        <v>0</v>
      </c>
      <c r="D89" s="116">
        <f t="shared" si="26"/>
        <v>0</v>
      </c>
      <c r="E89" s="117">
        <f t="shared" si="27"/>
        <v>0</v>
      </c>
      <c r="G89" s="89" t="e">
        <f t="shared" si="28"/>
        <v>#N/A</v>
      </c>
      <c r="H89" s="87">
        <f>IFERROR(IF(AP_LA-$AM89=0,"",INDEX(Tri_Outstanding_WL!$B83:$CC83,1,AP_LA-$AM89))/unit,0)</f>
        <v>0</v>
      </c>
      <c r="I89" s="87">
        <f>IFERROR(INDEX(Tri_Outstanding_WL!$B83:$CC83,1,Tot_Acc_Per-$AM89)/unit,0)</f>
        <v>0</v>
      </c>
      <c r="J89" s="116">
        <f t="shared" si="29"/>
        <v>0</v>
      </c>
      <c r="K89" s="117">
        <f t="shared" si="30"/>
        <v>0</v>
      </c>
      <c r="M89" s="89" t="e">
        <f t="shared" si="31"/>
        <v>#N/A</v>
      </c>
      <c r="N89" s="87">
        <f>IFERROR(IF(AP_LA-$AM89=0,"",INDEX(Tri_Incurred_WL!$B83:$CC83,1,AP_LA-$AM89))/unit,0)</f>
        <v>0</v>
      </c>
      <c r="O89" s="87">
        <f>IFERROR(INDEX(Tri_Incurred_WL!$B83:$CC83,1,Tot_Acc_Per-$AM89)/unit,0)</f>
        <v>0</v>
      </c>
      <c r="P89" s="116">
        <f t="shared" si="32"/>
        <v>0</v>
      </c>
      <c r="Q89" s="117">
        <f t="shared" si="33"/>
        <v>0</v>
      </c>
      <c r="S89" s="89" t="e">
        <f t="shared" si="34"/>
        <v>#N/A</v>
      </c>
      <c r="T89" s="87">
        <f>IFERROR(IF(AP_LA-$AM89=0,"",INDEX(Tri_Incurred_CCounts_WL!$B83:$CC83,1,AP_LA-$AM89)),0)</f>
        <v>0</v>
      </c>
      <c r="U89" s="87">
        <f>IFERROR(INDEX(Tri_Incurred_CCounts_WL!$B83:$CC83,1,Tot_Acc_Per-$AM89),0)</f>
        <v>0</v>
      </c>
      <c r="V89" s="116">
        <f t="shared" si="44"/>
        <v>0</v>
      </c>
      <c r="W89" s="117">
        <f t="shared" si="35"/>
        <v>0</v>
      </c>
      <c r="Y89" s="89" t="e">
        <f t="shared" si="36"/>
        <v>#N/A</v>
      </c>
      <c r="Z89" s="90">
        <f>+'User Entries'!O238/unit</f>
        <v>0</v>
      </c>
      <c r="AA89" s="467">
        <f t="shared" si="37"/>
        <v>0</v>
      </c>
      <c r="AB89" s="116">
        <f t="shared" si="38"/>
        <v>0</v>
      </c>
      <c r="AC89" s="117">
        <f t="shared" si="39"/>
        <v>0</v>
      </c>
      <c r="AD89" s="3"/>
      <c r="AE89" s="133"/>
      <c r="AG89" s="89" t="e">
        <f t="shared" si="40"/>
        <v>#N/A</v>
      </c>
      <c r="AH89" s="90">
        <f>+'User Entries'!P238/unit</f>
        <v>0</v>
      </c>
      <c r="AI89" s="129">
        <f t="shared" si="41"/>
        <v>0</v>
      </c>
      <c r="AJ89" s="116">
        <f t="shared" si="42"/>
        <v>0</v>
      </c>
      <c r="AK89" s="117">
        <f t="shared" si="43"/>
        <v>0</v>
      </c>
      <c r="AL89" s="3"/>
      <c r="AM89" s="174">
        <f t="shared" si="45"/>
        <v>71</v>
      </c>
    </row>
    <row r="90" spans="1:39">
      <c r="A90" s="89" t="e">
        <f>Tri_Incurred_AttrorTot!A84</f>
        <v>#N/A</v>
      </c>
      <c r="B90" s="87">
        <f>IFERROR(IF(AP_LA-$AM90=0,"",INDEX(Tri_Paid_WL!$B84:$CC84,1,AP_LA-$AM90))/unit,0)</f>
        <v>0</v>
      </c>
      <c r="C90" s="87">
        <f>IFERROR(INDEX(Tri_Paid_WL!$B84:$CC84,1,Tot_Acc_Per-$AM90)/unit,0)</f>
        <v>0</v>
      </c>
      <c r="D90" s="116">
        <f t="shared" si="26"/>
        <v>0</v>
      </c>
      <c r="E90" s="117">
        <f t="shared" si="27"/>
        <v>0</v>
      </c>
      <c r="G90" s="89" t="e">
        <f t="shared" si="28"/>
        <v>#N/A</v>
      </c>
      <c r="H90" s="87">
        <f>IFERROR(IF(AP_LA-$AM90=0,"",INDEX(Tri_Outstanding_WL!$B84:$CC84,1,AP_LA-$AM90))/unit,0)</f>
        <v>0</v>
      </c>
      <c r="I90" s="87">
        <f>IFERROR(INDEX(Tri_Outstanding_WL!$B84:$CC84,1,Tot_Acc_Per-$AM90)/unit,0)</f>
        <v>0</v>
      </c>
      <c r="J90" s="116">
        <f t="shared" si="29"/>
        <v>0</v>
      </c>
      <c r="K90" s="117">
        <f t="shared" si="30"/>
        <v>0</v>
      </c>
      <c r="M90" s="89" t="e">
        <f t="shared" si="31"/>
        <v>#N/A</v>
      </c>
      <c r="N90" s="87">
        <f>IFERROR(IF(AP_LA-$AM90=0,"",INDEX(Tri_Incurred_WL!$B84:$CC84,1,AP_LA-$AM90))/unit,0)</f>
        <v>0</v>
      </c>
      <c r="O90" s="87">
        <f>IFERROR(INDEX(Tri_Incurred_WL!$B84:$CC84,1,Tot_Acc_Per-$AM90)/unit,0)</f>
        <v>0</v>
      </c>
      <c r="P90" s="116">
        <f t="shared" si="32"/>
        <v>0</v>
      </c>
      <c r="Q90" s="117">
        <f t="shared" si="33"/>
        <v>0</v>
      </c>
      <c r="S90" s="89" t="e">
        <f t="shared" si="34"/>
        <v>#N/A</v>
      </c>
      <c r="T90" s="87">
        <f>IFERROR(IF(AP_LA-$AM90=0,"",INDEX(Tri_Incurred_CCounts_WL!$B84:$CC84,1,AP_LA-$AM90)),0)</f>
        <v>0</v>
      </c>
      <c r="U90" s="87">
        <f>IFERROR(INDEX(Tri_Incurred_CCounts_WL!$B84:$CC84,1,Tot_Acc_Per-$AM90),0)</f>
        <v>0</v>
      </c>
      <c r="V90" s="116">
        <f t="shared" si="44"/>
        <v>0</v>
      </c>
      <c r="W90" s="117">
        <f t="shared" si="35"/>
        <v>0</v>
      </c>
      <c r="Y90" s="89" t="e">
        <f t="shared" si="36"/>
        <v>#N/A</v>
      </c>
      <c r="Z90" s="90">
        <f>+'User Entries'!O239/unit</f>
        <v>0</v>
      </c>
      <c r="AA90" s="467">
        <f t="shared" si="37"/>
        <v>0</v>
      </c>
      <c r="AB90" s="116">
        <f t="shared" si="38"/>
        <v>0</v>
      </c>
      <c r="AC90" s="117">
        <f t="shared" si="39"/>
        <v>0</v>
      </c>
      <c r="AD90" s="3"/>
      <c r="AE90" s="133"/>
      <c r="AG90" s="89" t="e">
        <f t="shared" si="40"/>
        <v>#N/A</v>
      </c>
      <c r="AH90" s="90">
        <f>+'User Entries'!P239/unit</f>
        <v>0</v>
      </c>
      <c r="AI90" s="129">
        <f t="shared" si="41"/>
        <v>0</v>
      </c>
      <c r="AJ90" s="116">
        <f t="shared" si="42"/>
        <v>0</v>
      </c>
      <c r="AK90" s="117">
        <f t="shared" si="43"/>
        <v>0</v>
      </c>
      <c r="AL90" s="3"/>
      <c r="AM90" s="174">
        <f t="shared" si="45"/>
        <v>72</v>
      </c>
    </row>
    <row r="91" spans="1:39">
      <c r="A91" s="89" t="e">
        <f>Tri_Incurred_AttrorTot!A85</f>
        <v>#N/A</v>
      </c>
      <c r="B91" s="87">
        <f>IFERROR(IF(AP_LA-$AM91=0,"",INDEX(Tri_Paid_WL!$B85:$CC85,1,AP_LA-$AM91))/unit,0)</f>
        <v>0</v>
      </c>
      <c r="C91" s="87">
        <f>IFERROR(INDEX(Tri_Paid_WL!$B85:$CC85,1,Tot_Acc_Per-$AM91)/unit,0)</f>
        <v>0</v>
      </c>
      <c r="D91" s="116">
        <f t="shared" si="26"/>
        <v>0</v>
      </c>
      <c r="E91" s="117">
        <f t="shared" si="27"/>
        <v>0</v>
      </c>
      <c r="G91" s="89" t="e">
        <f t="shared" si="28"/>
        <v>#N/A</v>
      </c>
      <c r="H91" s="87">
        <f>IFERROR(IF(AP_LA-$AM91=0,"",INDEX(Tri_Outstanding_WL!$B85:$CC85,1,AP_LA-$AM91))/unit,0)</f>
        <v>0</v>
      </c>
      <c r="I91" s="87">
        <f>IFERROR(INDEX(Tri_Outstanding_WL!$B85:$CC85,1,Tot_Acc_Per-$AM91)/unit,0)</f>
        <v>0</v>
      </c>
      <c r="J91" s="116">
        <f t="shared" si="29"/>
        <v>0</v>
      </c>
      <c r="K91" s="117">
        <f t="shared" si="30"/>
        <v>0</v>
      </c>
      <c r="M91" s="89" t="e">
        <f t="shared" si="31"/>
        <v>#N/A</v>
      </c>
      <c r="N91" s="87">
        <f>IFERROR(IF(AP_LA-$AM91=0,"",INDEX(Tri_Incurred_WL!$B85:$CC85,1,AP_LA-$AM91))/unit,0)</f>
        <v>0</v>
      </c>
      <c r="O91" s="87">
        <f>IFERROR(INDEX(Tri_Incurred_WL!$B85:$CC85,1,Tot_Acc_Per-$AM91)/unit,0)</f>
        <v>0</v>
      </c>
      <c r="P91" s="116">
        <f t="shared" si="32"/>
        <v>0</v>
      </c>
      <c r="Q91" s="117">
        <f t="shared" si="33"/>
        <v>0</v>
      </c>
      <c r="S91" s="89" t="e">
        <f t="shared" si="34"/>
        <v>#N/A</v>
      </c>
      <c r="T91" s="87">
        <f>IFERROR(IF(AP_LA-$AM91=0,"",INDEX(Tri_Incurred_CCounts_WL!$B85:$CC85,1,AP_LA-$AM91)),0)</f>
        <v>0</v>
      </c>
      <c r="U91" s="87">
        <f>IFERROR(INDEX(Tri_Incurred_CCounts_WL!$B85:$CC85,1,Tot_Acc_Per-$AM91),0)</f>
        <v>0</v>
      </c>
      <c r="V91" s="116">
        <f t="shared" si="44"/>
        <v>0</v>
      </c>
      <c r="W91" s="117">
        <f t="shared" si="35"/>
        <v>0</v>
      </c>
      <c r="Y91" s="89" t="e">
        <f t="shared" si="36"/>
        <v>#N/A</v>
      </c>
      <c r="Z91" s="90">
        <f>+'User Entries'!O240/unit</f>
        <v>0</v>
      </c>
      <c r="AA91" s="467">
        <f t="shared" si="37"/>
        <v>0</v>
      </c>
      <c r="AB91" s="116">
        <f t="shared" si="38"/>
        <v>0</v>
      </c>
      <c r="AC91" s="117">
        <f t="shared" si="39"/>
        <v>0</v>
      </c>
      <c r="AD91" s="3"/>
      <c r="AE91" s="133"/>
      <c r="AG91" s="89" t="e">
        <f t="shared" si="40"/>
        <v>#N/A</v>
      </c>
      <c r="AH91" s="90">
        <f>+'User Entries'!P240/unit</f>
        <v>0</v>
      </c>
      <c r="AI91" s="129">
        <f t="shared" si="41"/>
        <v>0</v>
      </c>
      <c r="AJ91" s="116">
        <f t="shared" si="42"/>
        <v>0</v>
      </c>
      <c r="AK91" s="117">
        <f t="shared" si="43"/>
        <v>0</v>
      </c>
      <c r="AL91" s="3"/>
      <c r="AM91" s="174">
        <f t="shared" si="45"/>
        <v>73</v>
      </c>
    </row>
    <row r="92" spans="1:39">
      <c r="A92" s="89" t="e">
        <f>Tri_Incurred_AttrorTot!A86</f>
        <v>#N/A</v>
      </c>
      <c r="B92" s="87">
        <f>IFERROR(IF(AP_LA-$AM92=0,"",INDEX(Tri_Paid_WL!$B86:$CC86,1,AP_LA-$AM92))/unit,0)</f>
        <v>0</v>
      </c>
      <c r="C92" s="87">
        <f>IFERROR(INDEX(Tri_Paid_WL!$B86:$CC86,1,Tot_Acc_Per-$AM92)/unit,0)</f>
        <v>0</v>
      </c>
      <c r="D92" s="116">
        <f t="shared" si="26"/>
        <v>0</v>
      </c>
      <c r="E92" s="117">
        <f t="shared" si="27"/>
        <v>0</v>
      </c>
      <c r="G92" s="89" t="e">
        <f t="shared" si="28"/>
        <v>#N/A</v>
      </c>
      <c r="H92" s="87">
        <f>IFERROR(IF(AP_LA-$AM92=0,"",INDEX(Tri_Outstanding_WL!$B86:$CC86,1,AP_LA-$AM92))/unit,0)</f>
        <v>0</v>
      </c>
      <c r="I92" s="87">
        <f>IFERROR(INDEX(Tri_Outstanding_WL!$B86:$CC86,1,Tot_Acc_Per-$AM92)/unit,0)</f>
        <v>0</v>
      </c>
      <c r="J92" s="116">
        <f t="shared" si="29"/>
        <v>0</v>
      </c>
      <c r="K92" s="117">
        <f t="shared" si="30"/>
        <v>0</v>
      </c>
      <c r="M92" s="89" t="e">
        <f t="shared" si="31"/>
        <v>#N/A</v>
      </c>
      <c r="N92" s="87">
        <f>IFERROR(IF(AP_LA-$AM92=0,"",INDEX(Tri_Incurred_WL!$B86:$CC86,1,AP_LA-$AM92))/unit,0)</f>
        <v>0</v>
      </c>
      <c r="O92" s="87">
        <f>IFERROR(INDEX(Tri_Incurred_WL!$B86:$CC86,1,Tot_Acc_Per-$AM92)/unit,0)</f>
        <v>0</v>
      </c>
      <c r="P92" s="116">
        <f t="shared" si="32"/>
        <v>0</v>
      </c>
      <c r="Q92" s="117">
        <f t="shared" si="33"/>
        <v>0</v>
      </c>
      <c r="S92" s="89" t="e">
        <f t="shared" si="34"/>
        <v>#N/A</v>
      </c>
      <c r="T92" s="87">
        <f>IFERROR(IF(AP_LA-$AM92=0,"",INDEX(Tri_Incurred_CCounts_WL!$B86:$CC86,1,AP_LA-$AM92)),0)</f>
        <v>0</v>
      </c>
      <c r="U92" s="87">
        <f>IFERROR(INDEX(Tri_Incurred_CCounts_WL!$B86:$CC86,1,Tot_Acc_Per-$AM92),0)</f>
        <v>0</v>
      </c>
      <c r="V92" s="116">
        <f t="shared" si="44"/>
        <v>0</v>
      </c>
      <c r="W92" s="117">
        <f t="shared" si="35"/>
        <v>0</v>
      </c>
      <c r="Y92" s="89" t="e">
        <f t="shared" si="36"/>
        <v>#N/A</v>
      </c>
      <c r="Z92" s="90">
        <f>+'User Entries'!O241/unit</f>
        <v>0</v>
      </c>
      <c r="AA92" s="467">
        <f t="shared" si="37"/>
        <v>0</v>
      </c>
      <c r="AB92" s="116">
        <f t="shared" si="38"/>
        <v>0</v>
      </c>
      <c r="AC92" s="117">
        <f t="shared" si="39"/>
        <v>0</v>
      </c>
      <c r="AD92" s="3"/>
      <c r="AE92" s="133"/>
      <c r="AG92" s="89" t="e">
        <f t="shared" si="40"/>
        <v>#N/A</v>
      </c>
      <c r="AH92" s="90">
        <f>+'User Entries'!P241/unit</f>
        <v>0</v>
      </c>
      <c r="AI92" s="129">
        <f t="shared" si="41"/>
        <v>0</v>
      </c>
      <c r="AJ92" s="116">
        <f t="shared" si="42"/>
        <v>0</v>
      </c>
      <c r="AK92" s="117">
        <f t="shared" si="43"/>
        <v>0</v>
      </c>
      <c r="AL92" s="3"/>
      <c r="AM92" s="174">
        <f t="shared" si="45"/>
        <v>74</v>
      </c>
    </row>
    <row r="93" spans="1:39">
      <c r="A93" s="89" t="e">
        <f>Tri_Incurred_AttrorTot!A87</f>
        <v>#N/A</v>
      </c>
      <c r="B93" s="87">
        <f>IFERROR(IF(AP_LA-$AM93=0,"",INDEX(Tri_Paid_WL!$B87:$CC87,1,AP_LA-$AM93))/unit,0)</f>
        <v>0</v>
      </c>
      <c r="C93" s="87">
        <f>IFERROR(INDEX(Tri_Paid_WL!$B87:$CC87,1,Tot_Acc_Per-$AM93)/unit,0)</f>
        <v>0</v>
      </c>
      <c r="D93" s="116">
        <f t="shared" si="26"/>
        <v>0</v>
      </c>
      <c r="E93" s="117">
        <f t="shared" si="27"/>
        <v>0</v>
      </c>
      <c r="G93" s="89" t="e">
        <f t="shared" si="28"/>
        <v>#N/A</v>
      </c>
      <c r="H93" s="87">
        <f>IFERROR(IF(AP_LA-$AM93=0,"",INDEX(Tri_Outstanding_WL!$B87:$CC87,1,AP_LA-$AM93))/unit,0)</f>
        <v>0</v>
      </c>
      <c r="I93" s="87">
        <f>IFERROR(INDEX(Tri_Outstanding_WL!$B87:$CC87,1,Tot_Acc_Per-$AM93)/unit,0)</f>
        <v>0</v>
      </c>
      <c r="J93" s="116">
        <f t="shared" si="29"/>
        <v>0</v>
      </c>
      <c r="K93" s="117">
        <f t="shared" si="30"/>
        <v>0</v>
      </c>
      <c r="M93" s="89" t="e">
        <f t="shared" si="31"/>
        <v>#N/A</v>
      </c>
      <c r="N93" s="87">
        <f>IFERROR(IF(AP_LA-$AM93=0,"",INDEX(Tri_Incurred_WL!$B87:$CC87,1,AP_LA-$AM93))/unit,0)</f>
        <v>0</v>
      </c>
      <c r="O93" s="87">
        <f>IFERROR(INDEX(Tri_Incurred_WL!$B87:$CC87,1,Tot_Acc_Per-$AM93)/unit,0)</f>
        <v>0</v>
      </c>
      <c r="P93" s="116">
        <f t="shared" si="32"/>
        <v>0</v>
      </c>
      <c r="Q93" s="117">
        <f t="shared" si="33"/>
        <v>0</v>
      </c>
      <c r="S93" s="89" t="e">
        <f t="shared" si="34"/>
        <v>#N/A</v>
      </c>
      <c r="T93" s="87">
        <f>IFERROR(IF(AP_LA-$AM93=0,"",INDEX(Tri_Incurred_CCounts_WL!$B87:$CC87,1,AP_LA-$AM93)),0)</f>
        <v>0</v>
      </c>
      <c r="U93" s="87">
        <f>IFERROR(INDEX(Tri_Incurred_CCounts_WL!$B87:$CC87,1,Tot_Acc_Per-$AM93),0)</f>
        <v>0</v>
      </c>
      <c r="V93" s="116">
        <f t="shared" si="44"/>
        <v>0</v>
      </c>
      <c r="W93" s="117">
        <f t="shared" si="35"/>
        <v>0</v>
      </c>
      <c r="Y93" s="89" t="e">
        <f t="shared" si="36"/>
        <v>#N/A</v>
      </c>
      <c r="Z93" s="90">
        <f>+'User Entries'!O242/unit</f>
        <v>0</v>
      </c>
      <c r="AA93" s="467">
        <f t="shared" si="37"/>
        <v>0</v>
      </c>
      <c r="AB93" s="116">
        <f t="shared" si="38"/>
        <v>0</v>
      </c>
      <c r="AC93" s="117">
        <f t="shared" si="39"/>
        <v>0</v>
      </c>
      <c r="AD93" s="3"/>
      <c r="AE93" s="133"/>
      <c r="AG93" s="89" t="e">
        <f t="shared" si="40"/>
        <v>#N/A</v>
      </c>
      <c r="AH93" s="90">
        <f>+'User Entries'!P242/unit</f>
        <v>0</v>
      </c>
      <c r="AI93" s="129">
        <f t="shared" si="41"/>
        <v>0</v>
      </c>
      <c r="AJ93" s="116">
        <f t="shared" si="42"/>
        <v>0</v>
      </c>
      <c r="AK93" s="117">
        <f t="shared" si="43"/>
        <v>0</v>
      </c>
      <c r="AL93" s="3"/>
      <c r="AM93" s="174">
        <f t="shared" si="45"/>
        <v>75</v>
      </c>
    </row>
    <row r="94" spans="1:39">
      <c r="A94" s="89" t="e">
        <f>Tri_Incurred_AttrorTot!A88</f>
        <v>#N/A</v>
      </c>
      <c r="B94" s="87">
        <f>IFERROR(IF(AP_LA-$AM94=0,"",INDEX(Tri_Paid_WL!$B88:$CC88,1,AP_LA-$AM94))/unit,0)</f>
        <v>0</v>
      </c>
      <c r="C94" s="87">
        <f>IFERROR(INDEX(Tri_Paid_WL!$B88:$CC88,1,Tot_Acc_Per-$AM94)/unit,0)</f>
        <v>0</v>
      </c>
      <c r="D94" s="116">
        <f t="shared" si="26"/>
        <v>0</v>
      </c>
      <c r="E94" s="117">
        <f t="shared" si="27"/>
        <v>0</v>
      </c>
      <c r="G94" s="89" t="e">
        <f t="shared" si="28"/>
        <v>#N/A</v>
      </c>
      <c r="H94" s="87">
        <f>IFERROR(IF(AP_LA-$AM94=0,"",INDEX(Tri_Outstanding_WL!$B88:$CC88,1,AP_LA-$AM94))/unit,0)</f>
        <v>0</v>
      </c>
      <c r="I94" s="87">
        <f>IFERROR(INDEX(Tri_Outstanding_WL!$B88:$CC88,1,Tot_Acc_Per-$AM94)/unit,0)</f>
        <v>0</v>
      </c>
      <c r="J94" s="116">
        <f t="shared" si="29"/>
        <v>0</v>
      </c>
      <c r="K94" s="117">
        <f t="shared" si="30"/>
        <v>0</v>
      </c>
      <c r="M94" s="89" t="e">
        <f t="shared" si="31"/>
        <v>#N/A</v>
      </c>
      <c r="N94" s="87">
        <f>IFERROR(IF(AP_LA-$AM94=0,"",INDEX(Tri_Incurred_WL!$B88:$CC88,1,AP_LA-$AM94))/unit,0)</f>
        <v>0</v>
      </c>
      <c r="O94" s="87">
        <f>IFERROR(INDEX(Tri_Incurred_WL!$B88:$CC88,1,Tot_Acc_Per-$AM94)/unit,0)</f>
        <v>0</v>
      </c>
      <c r="P94" s="116">
        <f t="shared" si="32"/>
        <v>0</v>
      </c>
      <c r="Q94" s="117">
        <f t="shared" si="33"/>
        <v>0</v>
      </c>
      <c r="S94" s="89" t="e">
        <f t="shared" si="34"/>
        <v>#N/A</v>
      </c>
      <c r="T94" s="87">
        <f>IFERROR(IF(AP_LA-$AM94=0,"",INDEX(Tri_Incurred_CCounts_WL!$B88:$CC88,1,AP_LA-$AM94)),0)</f>
        <v>0</v>
      </c>
      <c r="U94" s="87">
        <f>IFERROR(INDEX(Tri_Incurred_CCounts_WL!$B88:$CC88,1,Tot_Acc_Per-$AM94),0)</f>
        <v>0</v>
      </c>
      <c r="V94" s="116">
        <f t="shared" si="44"/>
        <v>0</v>
      </c>
      <c r="W94" s="117">
        <f t="shared" si="35"/>
        <v>0</v>
      </c>
      <c r="Y94" s="89" t="e">
        <f t="shared" si="36"/>
        <v>#N/A</v>
      </c>
      <c r="Z94" s="90">
        <f>+'User Entries'!O243/unit</f>
        <v>0</v>
      </c>
      <c r="AA94" s="467">
        <f t="shared" si="37"/>
        <v>0</v>
      </c>
      <c r="AB94" s="116">
        <f t="shared" si="38"/>
        <v>0</v>
      </c>
      <c r="AC94" s="117">
        <f t="shared" si="39"/>
        <v>0</v>
      </c>
      <c r="AD94" s="3"/>
      <c r="AE94" s="133"/>
      <c r="AG94" s="89" t="e">
        <f t="shared" si="40"/>
        <v>#N/A</v>
      </c>
      <c r="AH94" s="90">
        <f>+'User Entries'!P243/unit</f>
        <v>0</v>
      </c>
      <c r="AI94" s="129">
        <f t="shared" si="41"/>
        <v>0</v>
      </c>
      <c r="AJ94" s="116">
        <f t="shared" si="42"/>
        <v>0</v>
      </c>
      <c r="AK94" s="117">
        <f t="shared" si="43"/>
        <v>0</v>
      </c>
      <c r="AL94" s="3"/>
      <c r="AM94" s="174">
        <f t="shared" si="45"/>
        <v>76</v>
      </c>
    </row>
    <row r="95" spans="1:39">
      <c r="A95" s="89" t="e">
        <f>Tri_Incurred_AttrorTot!A89</f>
        <v>#N/A</v>
      </c>
      <c r="B95" s="87">
        <f>IFERROR(IF(AP_LA-$AM95=0,"",INDEX(Tri_Paid_WL!$B89:$CC89,1,AP_LA-$AM95))/unit,0)</f>
        <v>0</v>
      </c>
      <c r="C95" s="87">
        <f>IFERROR(INDEX(Tri_Paid_WL!$B89:$CC89,1,Tot_Acc_Per-$AM95)/unit,0)</f>
        <v>0</v>
      </c>
      <c r="D95" s="116">
        <f t="shared" si="26"/>
        <v>0</v>
      </c>
      <c r="E95" s="117">
        <f t="shared" si="27"/>
        <v>0</v>
      </c>
      <c r="G95" s="89" t="e">
        <f t="shared" si="28"/>
        <v>#N/A</v>
      </c>
      <c r="H95" s="87">
        <f>IFERROR(IF(AP_LA-$AM95=0,"",INDEX(Tri_Outstanding_WL!$B89:$CC89,1,AP_LA-$AM95))/unit,0)</f>
        <v>0</v>
      </c>
      <c r="I95" s="87">
        <f>IFERROR(INDEX(Tri_Outstanding_WL!$B89:$CC89,1,Tot_Acc_Per-$AM95)/unit,0)</f>
        <v>0</v>
      </c>
      <c r="J95" s="116">
        <f t="shared" si="29"/>
        <v>0</v>
      </c>
      <c r="K95" s="117">
        <f t="shared" si="30"/>
        <v>0</v>
      </c>
      <c r="M95" s="89" t="e">
        <f t="shared" si="31"/>
        <v>#N/A</v>
      </c>
      <c r="N95" s="87">
        <f>IFERROR(IF(AP_LA-$AM95=0,"",INDEX(Tri_Incurred_WL!$B89:$CC89,1,AP_LA-$AM95))/unit,0)</f>
        <v>0</v>
      </c>
      <c r="O95" s="87">
        <f>IFERROR(INDEX(Tri_Incurred_WL!$B89:$CC89,1,Tot_Acc_Per-$AM95)/unit,0)</f>
        <v>0</v>
      </c>
      <c r="P95" s="116">
        <f t="shared" si="32"/>
        <v>0</v>
      </c>
      <c r="Q95" s="117">
        <f t="shared" si="33"/>
        <v>0</v>
      </c>
      <c r="S95" s="89" t="e">
        <f t="shared" si="34"/>
        <v>#N/A</v>
      </c>
      <c r="T95" s="87">
        <f>IFERROR(IF(AP_LA-$AM95=0,"",INDEX(Tri_Incurred_CCounts_WL!$B89:$CC89,1,AP_LA-$AM95)),0)</f>
        <v>0</v>
      </c>
      <c r="U95" s="87">
        <f>IFERROR(INDEX(Tri_Incurred_CCounts_WL!$B89:$CC89,1,Tot_Acc_Per-$AM95),0)</f>
        <v>0</v>
      </c>
      <c r="V95" s="116">
        <f t="shared" si="44"/>
        <v>0</v>
      </c>
      <c r="W95" s="117">
        <f t="shared" si="35"/>
        <v>0</v>
      </c>
      <c r="Y95" s="89" t="e">
        <f t="shared" si="36"/>
        <v>#N/A</v>
      </c>
      <c r="Z95" s="90">
        <f>+'User Entries'!O244/unit</f>
        <v>0</v>
      </c>
      <c r="AA95" s="467">
        <f t="shared" si="37"/>
        <v>0</v>
      </c>
      <c r="AB95" s="116">
        <f t="shared" si="38"/>
        <v>0</v>
      </c>
      <c r="AC95" s="117">
        <f t="shared" si="39"/>
        <v>0</v>
      </c>
      <c r="AD95" s="3"/>
      <c r="AE95" s="133"/>
      <c r="AG95" s="89" t="e">
        <f t="shared" si="40"/>
        <v>#N/A</v>
      </c>
      <c r="AH95" s="90">
        <f>+'User Entries'!P244/unit</f>
        <v>0</v>
      </c>
      <c r="AI95" s="129">
        <f t="shared" si="41"/>
        <v>0</v>
      </c>
      <c r="AJ95" s="116">
        <f t="shared" si="42"/>
        <v>0</v>
      </c>
      <c r="AK95" s="117">
        <f t="shared" si="43"/>
        <v>0</v>
      </c>
      <c r="AL95" s="3"/>
      <c r="AM95" s="174">
        <f t="shared" si="45"/>
        <v>77</v>
      </c>
    </row>
    <row r="96" spans="1:39">
      <c r="A96" s="89" t="e">
        <f>Tri_Incurred_AttrorTot!A90</f>
        <v>#N/A</v>
      </c>
      <c r="B96" s="87">
        <f>IFERROR(IF(AP_LA-$AM96=0,"",INDEX(Tri_Paid_WL!$B90:$CC90,1,AP_LA-$AM96))/unit,0)</f>
        <v>0</v>
      </c>
      <c r="C96" s="87">
        <f>IFERROR(INDEX(Tri_Paid_WL!$B90:$CC90,1,Tot_Acc_Per-$AM96)/unit,0)</f>
        <v>0</v>
      </c>
      <c r="D96" s="116">
        <f t="shared" si="26"/>
        <v>0</v>
      </c>
      <c r="E96" s="117">
        <f t="shared" si="27"/>
        <v>0</v>
      </c>
      <c r="G96" s="89" t="e">
        <f t="shared" si="28"/>
        <v>#N/A</v>
      </c>
      <c r="H96" s="87">
        <f>IFERROR(IF(AP_LA-$AM96=0,"",INDEX(Tri_Outstanding_WL!$B90:$CC90,1,AP_LA-$AM96))/unit,0)</f>
        <v>0</v>
      </c>
      <c r="I96" s="87">
        <f>IFERROR(INDEX(Tri_Outstanding_WL!$B90:$CC90,1,Tot_Acc_Per-$AM96)/unit,0)</f>
        <v>0</v>
      </c>
      <c r="J96" s="116">
        <f t="shared" si="29"/>
        <v>0</v>
      </c>
      <c r="K96" s="117">
        <f t="shared" si="30"/>
        <v>0</v>
      </c>
      <c r="M96" s="89" t="e">
        <f t="shared" si="31"/>
        <v>#N/A</v>
      </c>
      <c r="N96" s="87">
        <f>IFERROR(IF(AP_LA-$AM96=0,"",INDEX(Tri_Incurred_WL!$B90:$CC90,1,AP_LA-$AM96))/unit,0)</f>
        <v>0</v>
      </c>
      <c r="O96" s="87">
        <f>IFERROR(INDEX(Tri_Incurred_WL!$B90:$CC90,1,Tot_Acc_Per-$AM96)/unit,0)</f>
        <v>0</v>
      </c>
      <c r="P96" s="116">
        <f t="shared" si="32"/>
        <v>0</v>
      </c>
      <c r="Q96" s="117">
        <f t="shared" si="33"/>
        <v>0</v>
      </c>
      <c r="S96" s="89" t="e">
        <f t="shared" si="34"/>
        <v>#N/A</v>
      </c>
      <c r="T96" s="87">
        <f>IFERROR(IF(AP_LA-$AM96=0,"",INDEX(Tri_Incurred_CCounts_WL!$B90:$CC90,1,AP_LA-$AM96)),0)</f>
        <v>0</v>
      </c>
      <c r="U96" s="87">
        <f>IFERROR(INDEX(Tri_Incurred_CCounts_WL!$B90:$CC90,1,Tot_Acc_Per-$AM96),0)</f>
        <v>0</v>
      </c>
      <c r="V96" s="116">
        <f t="shared" si="44"/>
        <v>0</v>
      </c>
      <c r="W96" s="117">
        <f t="shared" si="35"/>
        <v>0</v>
      </c>
      <c r="Y96" s="89" t="e">
        <f t="shared" si="36"/>
        <v>#N/A</v>
      </c>
      <c r="Z96" s="90">
        <f>+'User Entries'!O253/unit</f>
        <v>0</v>
      </c>
      <c r="AA96" s="467">
        <f t="shared" si="37"/>
        <v>0</v>
      </c>
      <c r="AB96" s="116">
        <f t="shared" si="38"/>
        <v>0</v>
      </c>
      <c r="AC96" s="117">
        <f t="shared" si="39"/>
        <v>0</v>
      </c>
      <c r="AD96" s="3"/>
      <c r="AE96" s="133"/>
      <c r="AG96" s="89" t="e">
        <f t="shared" si="40"/>
        <v>#N/A</v>
      </c>
      <c r="AH96" s="90">
        <f>+'User Entries'!P253/unit</f>
        <v>0</v>
      </c>
      <c r="AI96" s="129">
        <f t="shared" si="41"/>
        <v>0</v>
      </c>
      <c r="AJ96" s="116">
        <f t="shared" si="42"/>
        <v>0</v>
      </c>
      <c r="AK96" s="117">
        <f t="shared" si="43"/>
        <v>0</v>
      </c>
      <c r="AL96" s="3"/>
      <c r="AM96" s="174">
        <f t="shared" si="45"/>
        <v>78</v>
      </c>
    </row>
    <row r="97" spans="1:39">
      <c r="A97" s="89" t="e">
        <f>Tri_Incurred_AttrorTot!A91</f>
        <v>#N/A</v>
      </c>
      <c r="B97" s="87">
        <f>IFERROR(IF(AP_LA-$AM97=0,"",INDEX(Tri_Paid_WL!$B91:$CC91,1,AP_LA-$AM97))/unit,0)</f>
        <v>0</v>
      </c>
      <c r="C97" s="87">
        <f>IFERROR(INDEX(Tri_Paid_WL!$B91:$CC91,1,Tot_Acc_Per-$AM97)/unit,0)</f>
        <v>0</v>
      </c>
      <c r="D97" s="116">
        <f t="shared" si="26"/>
        <v>0</v>
      </c>
      <c r="E97" s="117">
        <f t="shared" si="27"/>
        <v>0</v>
      </c>
      <c r="G97" s="89" t="e">
        <f t="shared" si="28"/>
        <v>#N/A</v>
      </c>
      <c r="H97" s="87">
        <f>IFERROR(IF(AP_LA-$AM97=0,"",INDEX(Tri_Outstanding_WL!$B91:$CC91,1,AP_LA-$AM97))/unit,0)</f>
        <v>0</v>
      </c>
      <c r="I97" s="87">
        <f>IFERROR(INDEX(Tri_Outstanding_WL!$B91:$CC91,1,Tot_Acc_Per-$AM97)/unit,0)</f>
        <v>0</v>
      </c>
      <c r="J97" s="116">
        <f t="shared" si="29"/>
        <v>0</v>
      </c>
      <c r="K97" s="117">
        <f t="shared" si="30"/>
        <v>0</v>
      </c>
      <c r="M97" s="89" t="e">
        <f t="shared" si="31"/>
        <v>#N/A</v>
      </c>
      <c r="N97" s="87">
        <f>IFERROR(IF(AP_LA-$AM97=0,"",INDEX(Tri_Incurred_WL!$B91:$CC91,1,AP_LA-$AM97))/unit,0)</f>
        <v>0</v>
      </c>
      <c r="O97" s="87">
        <f>IFERROR(INDEX(Tri_Incurred_WL!$B91:$CC91,1,Tot_Acc_Per-$AM97)/unit,0)</f>
        <v>0</v>
      </c>
      <c r="P97" s="116">
        <f t="shared" si="32"/>
        <v>0</v>
      </c>
      <c r="Q97" s="117">
        <f t="shared" si="33"/>
        <v>0</v>
      </c>
      <c r="S97" s="89" t="e">
        <f t="shared" si="34"/>
        <v>#N/A</v>
      </c>
      <c r="T97" s="87">
        <f>IFERROR(IF(AP_LA-$AM97=0,"",INDEX(Tri_Incurred_CCounts_WL!$B91:$CC91,1,AP_LA-$AM97)),0)</f>
        <v>0</v>
      </c>
      <c r="U97" s="87">
        <f>IFERROR(INDEX(Tri_Incurred_CCounts_WL!$B91:$CC91,1,Tot_Acc_Per-$AM97),0)</f>
        <v>0</v>
      </c>
      <c r="V97" s="116">
        <f t="shared" si="44"/>
        <v>0</v>
      </c>
      <c r="W97" s="117">
        <f t="shared" si="35"/>
        <v>0</v>
      </c>
      <c r="Y97" s="89" t="e">
        <f t="shared" si="36"/>
        <v>#N/A</v>
      </c>
      <c r="Z97" s="90">
        <f>+'User Entries'!O254/unit</f>
        <v>0</v>
      </c>
      <c r="AA97" s="467">
        <f t="shared" si="37"/>
        <v>0</v>
      </c>
      <c r="AB97" s="116">
        <f t="shared" si="38"/>
        <v>0</v>
      </c>
      <c r="AC97" s="117">
        <f t="shared" si="39"/>
        <v>0</v>
      </c>
      <c r="AD97" s="3"/>
      <c r="AE97" s="133"/>
      <c r="AG97" s="89" t="e">
        <f t="shared" si="40"/>
        <v>#N/A</v>
      </c>
      <c r="AH97" s="90">
        <f>+'User Entries'!P254/unit</f>
        <v>0</v>
      </c>
      <c r="AI97" s="129">
        <f t="shared" si="41"/>
        <v>0</v>
      </c>
      <c r="AJ97" s="116">
        <f t="shared" si="42"/>
        <v>0</v>
      </c>
      <c r="AK97" s="117">
        <f t="shared" si="43"/>
        <v>0</v>
      </c>
      <c r="AL97" s="3"/>
      <c r="AM97" s="174">
        <f t="shared" si="45"/>
        <v>79</v>
      </c>
    </row>
  </sheetData>
  <mergeCells count="35">
    <mergeCell ref="AG8:AL8"/>
    <mergeCell ref="B9:E9"/>
    <mergeCell ref="H9:K9"/>
    <mergeCell ref="N9:Q9"/>
    <mergeCell ref="T9:W9"/>
    <mergeCell ref="Z9:AC9"/>
    <mergeCell ref="AH9:AK9"/>
    <mergeCell ref="B8:E8"/>
    <mergeCell ref="H8:K8"/>
    <mergeCell ref="N8:Q8"/>
    <mergeCell ref="T8:W8"/>
    <mergeCell ref="Y8:AD8"/>
    <mergeCell ref="AH11:AK11"/>
    <mergeCell ref="B10:E10"/>
    <mergeCell ref="H10:K10"/>
    <mergeCell ref="N10:Q10"/>
    <mergeCell ref="T10:W10"/>
    <mergeCell ref="Z10:AC10"/>
    <mergeCell ref="AH10:AK10"/>
    <mergeCell ref="AA12:AA13"/>
    <mergeCell ref="B11:E11"/>
    <mergeCell ref="H11:K11"/>
    <mergeCell ref="N11:Q11"/>
    <mergeCell ref="T11:W11"/>
    <mergeCell ref="Z11:AC11"/>
    <mergeCell ref="AD12:AD14"/>
    <mergeCell ref="AG12:AG13"/>
    <mergeCell ref="AI12:AI13"/>
    <mergeCell ref="AJ12:AJ13"/>
    <mergeCell ref="AL12:AL14"/>
    <mergeCell ref="A12:A13"/>
    <mergeCell ref="G12:G13"/>
    <mergeCell ref="M12:M13"/>
    <mergeCell ref="S12:S13"/>
    <mergeCell ref="Y12:Y13"/>
  </mergeCells>
  <conditionalFormatting sqref="E18:E97 K18:K97 Q18:Q97 AC18:AC97 AK18:AK97 AE18:AE97 W18:W97">
    <cfRule type="expression" dxfId="131" priority="25" stopIfTrue="1">
      <formula>ISERROR($A18)</formula>
    </cfRule>
  </conditionalFormatting>
  <conditionalFormatting sqref="AI18:AI97">
    <cfRule type="expression" dxfId="130" priority="24" stopIfTrue="1">
      <formula>ISERROR(AG18)</formula>
    </cfRule>
  </conditionalFormatting>
  <conditionalFormatting sqref="AD18:AD97 AA18:AA97">
    <cfRule type="expression" dxfId="129" priority="23" stopIfTrue="1">
      <formula>ISERROR(G18)</formula>
    </cfRule>
  </conditionalFormatting>
  <conditionalFormatting sqref="AA98:AA65536 A18:D97 S18:V97 M18:P97 G18:J97 AG18:AH97 AJ18:AJ97 AB18:AB97 Y18:Z97">
    <cfRule type="expression" dxfId="128" priority="22" stopIfTrue="1">
      <formula>ISERROR(A18)</formula>
    </cfRule>
  </conditionalFormatting>
  <conditionalFormatting sqref="AL18:AL97">
    <cfRule type="expression" dxfId="127" priority="21" stopIfTrue="1">
      <formula>ISERROR(A18)</formula>
    </cfRule>
  </conditionalFormatting>
  <conditionalFormatting sqref="E18:E97 K18:K97 Q18:Q97 AC18:AC97 AK18:AK97 AE18:AE97 W18:W97">
    <cfRule type="expression" dxfId="126" priority="20" stopIfTrue="1">
      <formula>ISERROR($A18)</formula>
    </cfRule>
  </conditionalFormatting>
  <conditionalFormatting sqref="AI18:AI97">
    <cfRule type="expression" dxfId="125" priority="19" stopIfTrue="1">
      <formula>ISERROR(AG18)</formula>
    </cfRule>
  </conditionalFormatting>
  <conditionalFormatting sqref="AD18:AD97 AA18:AA97">
    <cfRule type="expression" dxfId="124" priority="18" stopIfTrue="1">
      <formula>ISERROR(G18)</formula>
    </cfRule>
  </conditionalFormatting>
  <conditionalFormatting sqref="A18:D97 S18:V97 M18:P97 G18:J97 AG18:AH97 AJ18:AJ97 AB18:AB97 Y18:Z97">
    <cfRule type="expression" dxfId="123" priority="17" stopIfTrue="1">
      <formula>ISERROR(A18)</formula>
    </cfRule>
  </conditionalFormatting>
  <conditionalFormatting sqref="AL18:AL97">
    <cfRule type="expression" dxfId="122" priority="16" stopIfTrue="1">
      <formula>ISERROR(A18)</formula>
    </cfRule>
  </conditionalFormatting>
  <conditionalFormatting sqref="E18:E97 K18:K97 Q18:Q97 AC18:AC97 AK18:AK97 AE18:AE97 W18:W97">
    <cfRule type="expression" dxfId="121" priority="15" stopIfTrue="1">
      <formula>ISERROR($A18)</formula>
    </cfRule>
  </conditionalFormatting>
  <conditionalFormatting sqref="AI18:AI97">
    <cfRule type="expression" dxfId="120" priority="14" stopIfTrue="1">
      <formula>ISERROR(AG18)</formula>
    </cfRule>
  </conditionalFormatting>
  <conditionalFormatting sqref="AD18:AD97 AA18:AA97">
    <cfRule type="expression" dxfId="119" priority="13" stopIfTrue="1">
      <formula>ISERROR(G18)</formula>
    </cfRule>
  </conditionalFormatting>
  <conditionalFormatting sqref="A18:D97 S18:V97 M18:P97 G18:J97 AG18:AH97 AJ18:AJ97 AB18:AB97 Y18:Z97">
    <cfRule type="expression" dxfId="118" priority="12" stopIfTrue="1">
      <formula>ISERROR(A18)</formula>
    </cfRule>
  </conditionalFormatting>
  <conditionalFormatting sqref="AL18:AL97">
    <cfRule type="expression" dxfId="117" priority="11" stopIfTrue="1">
      <formula>ISERROR(A18)</formula>
    </cfRule>
  </conditionalFormatting>
  <conditionalFormatting sqref="E18:E97 K18:K97 Q18:Q97 AC18:AC97 AK18:AK97 AE18:AE97 W18:W97">
    <cfRule type="expression" dxfId="116" priority="10" stopIfTrue="1">
      <formula>ISERROR($A18)</formula>
    </cfRule>
  </conditionalFormatting>
  <conditionalFormatting sqref="AI18:AI97">
    <cfRule type="expression" dxfId="115" priority="9" stopIfTrue="1">
      <formula>ISERROR(AG18)</formula>
    </cfRule>
  </conditionalFormatting>
  <conditionalFormatting sqref="AD18:AD97 AA18:AA97">
    <cfRule type="expression" dxfId="114" priority="8" stopIfTrue="1">
      <formula>ISERROR(G18)</formula>
    </cfRule>
  </conditionalFormatting>
  <conditionalFormatting sqref="A18:D97 S18:V97 M18:P97 G18:J97 AG18:AH97 AJ18:AJ97 AB18:AB97 Y18:Z97">
    <cfRule type="expression" dxfId="113" priority="7" stopIfTrue="1">
      <formula>ISERROR(A18)</formula>
    </cfRule>
  </conditionalFormatting>
  <conditionalFormatting sqref="AL18:AL97">
    <cfRule type="expression" dxfId="112" priority="6" stopIfTrue="1">
      <formula>ISERROR(A18)</formula>
    </cfRule>
  </conditionalFormatting>
  <conditionalFormatting sqref="E18:E97 K18:K97 Q18:Q97 AC18:AC97 AK18:AK97 AE18:AE97 W18:W97">
    <cfRule type="expression" dxfId="111" priority="5" stopIfTrue="1">
      <formula>ISERROR($A18)</formula>
    </cfRule>
  </conditionalFormatting>
  <conditionalFormatting sqref="AI18:AI97">
    <cfRule type="expression" dxfId="110" priority="4" stopIfTrue="1">
      <formula>ISERROR(AG18)</formula>
    </cfRule>
  </conditionalFormatting>
  <conditionalFormatting sqref="AD18:AD97 AA18:AA97">
    <cfRule type="expression" dxfId="109" priority="3" stopIfTrue="1">
      <formula>ISERROR(G18)</formula>
    </cfRule>
  </conditionalFormatting>
  <conditionalFormatting sqref="A18:D97 S18:V97 M18:P97 G18:J97 AG18:AH97 AJ18:AJ97 AB18:AB97 Y18:Z97">
    <cfRule type="expression" dxfId="108" priority="2" stopIfTrue="1">
      <formula>ISERROR(A18)</formula>
    </cfRule>
  </conditionalFormatting>
  <conditionalFormatting sqref="AL18:AL97">
    <cfRule type="expression" dxfId="107" priority="1" stopIfTrue="1">
      <formula>ISERROR(A18)</formula>
    </cfRule>
  </conditionalFormatting>
  <dataValidations count="1">
    <dataValidation type="list" allowBlank="1" showInputMessage="1" showErrorMessage="1" sqref="Z9:AE9 AH9:AL9">
      <formula1>"Attritional,Large Losses,Total"</formula1>
    </dataValidation>
  </dataValidations>
  <hyperlinks>
    <hyperlink ref="N1" location="INDEX!A1" display="&lt;&lt;&lt; Index &lt;&lt;&lt;"/>
  </hyperlinks>
  <pageMargins left="0.78740157480314965" right="0.78740157480314965" top="0.44" bottom="0.98425196850393704" header="0" footer="0"/>
  <pageSetup paperSize="9" scale="50" orientation="landscape" r:id="rId1"/>
  <headerFooter alignWithMargins="0"/>
</worksheet>
</file>

<file path=xl/worksheets/sheet22.xml><?xml version="1.0" encoding="utf-8"?>
<worksheet xmlns="http://schemas.openxmlformats.org/spreadsheetml/2006/main" xmlns:r="http://schemas.openxmlformats.org/officeDocument/2006/relationships">
  <sheetPr codeName="Hoja16" enableFormatConditionsCalculation="0"/>
  <dimension ref="A1:J105"/>
  <sheetViews>
    <sheetView showGridLines="0" zoomScale="80" zoomScaleNormal="80" zoomScaleSheetLayoutView="55" workbookViewId="0">
      <pane xSplit="1" ySplit="16" topLeftCell="B17" activePane="bottomRight" state="frozen"/>
      <selection pane="topRight" activeCell="B1" sqref="B1"/>
      <selection pane="bottomLeft" activeCell="A17" sqref="A17"/>
      <selection pane="bottomRight" activeCell="B13" sqref="B13"/>
    </sheetView>
  </sheetViews>
  <sheetFormatPr baseColWidth="10" defaultColWidth="11.42578125" defaultRowHeight="12.75"/>
  <cols>
    <col min="1" max="1" width="16.7109375" style="17" customWidth="1"/>
    <col min="2" max="2" width="12.140625" style="17" customWidth="1"/>
    <col min="3" max="3" width="12.28515625" style="17" customWidth="1"/>
    <col min="4" max="4" width="12.7109375" style="17" customWidth="1"/>
    <col min="5" max="5" width="11.7109375" style="17" customWidth="1"/>
    <col min="6" max="6" width="3.85546875" style="17" customWidth="1"/>
    <col min="7" max="16384" width="11.42578125" style="17"/>
  </cols>
  <sheetData>
    <row r="1" spans="1:10" ht="15.75">
      <c r="A1" s="15" t="s">
        <v>48</v>
      </c>
      <c r="B1" s="16" t="str">
        <f>operation</f>
        <v>RSA ARGENTINA</v>
      </c>
      <c r="J1" s="463" t="s">
        <v>361</v>
      </c>
    </row>
    <row r="2" spans="1:10" ht="15.75">
      <c r="A2" s="15" t="s">
        <v>49</v>
      </c>
      <c r="B2" s="16" t="str">
        <f>class</f>
        <v>Motor Comercial_CT</v>
      </c>
    </row>
    <row r="3" spans="1:10" ht="15.75">
      <c r="A3" s="15" t="s">
        <v>47</v>
      </c>
      <c r="B3" s="16" t="str">
        <f>currency&amp;" "&amp;Cover!$D$21</f>
        <v>AR$ (Thousands)</v>
      </c>
    </row>
    <row r="4" spans="1:10" ht="15.75">
      <c r="A4" s="55" t="s">
        <v>96</v>
      </c>
      <c r="B4" s="16" t="str">
        <f>reinsurance</f>
        <v>Gross</v>
      </c>
    </row>
    <row r="5" spans="1:10" ht="15.75">
      <c r="A5" s="21" t="str">
        <f>"Data Evaluated as of "&amp;Info_as_at</f>
        <v>Data Evaluated as of June 2014</v>
      </c>
      <c r="B5" s="56"/>
    </row>
    <row r="6" spans="1:10">
      <c r="A6" s="53"/>
      <c r="B6" s="54"/>
    </row>
    <row r="8" spans="1:10" s="54" customFormat="1">
      <c r="A8" s="107" t="s">
        <v>19</v>
      </c>
      <c r="B8" s="909" t="s">
        <v>221</v>
      </c>
      <c r="C8" s="909"/>
      <c r="D8" s="909"/>
      <c r="E8" s="909"/>
    </row>
    <row r="9" spans="1:10">
      <c r="A9" s="53" t="s">
        <v>46</v>
      </c>
      <c r="B9" s="804" t="s">
        <v>222</v>
      </c>
      <c r="C9" s="804"/>
      <c r="D9" s="804"/>
      <c r="E9" s="804"/>
    </row>
    <row r="10" spans="1:10" s="20" customFormat="1">
      <c r="A10" s="18"/>
      <c r="B10" s="896"/>
      <c r="C10" s="896"/>
      <c r="D10" s="896"/>
      <c r="E10" s="896"/>
    </row>
    <row r="11" spans="1:10">
      <c r="A11" s="33"/>
      <c r="B11" s="910"/>
      <c r="C11" s="910"/>
      <c r="D11" s="910"/>
      <c r="E11" s="910"/>
    </row>
    <row r="12" spans="1:10" ht="22.7" customHeight="1">
      <c r="A12" s="893" t="s">
        <v>23</v>
      </c>
      <c r="B12" s="62" t="s">
        <v>43</v>
      </c>
      <c r="C12" s="62" t="s">
        <v>43</v>
      </c>
      <c r="D12" s="64" t="s">
        <v>25</v>
      </c>
      <c r="E12" s="64" t="s">
        <v>25</v>
      </c>
    </row>
    <row r="13" spans="1:10" ht="30" customHeight="1">
      <c r="A13" s="894"/>
      <c r="B13" s="65" t="str">
        <f>LastAnalysis</f>
        <v>2014 Q1</v>
      </c>
      <c r="C13" s="65" t="str">
        <f>INDEX($A$18:$A$108,Tot_Acc_Per,1)</f>
        <v>2014 Q2</v>
      </c>
      <c r="D13" s="71" t="s">
        <v>61</v>
      </c>
      <c r="E13" s="71" t="s">
        <v>26</v>
      </c>
    </row>
    <row r="14" spans="1:10" ht="9.9499999999999993" customHeight="1" thickBot="1">
      <c r="A14" s="74"/>
      <c r="B14" s="73"/>
      <c r="C14" s="74"/>
      <c r="D14" s="74"/>
      <c r="E14" s="74"/>
    </row>
    <row r="15" spans="1:10" ht="8.25" customHeight="1">
      <c r="A15" s="39"/>
      <c r="B15" s="75"/>
      <c r="C15" s="39"/>
      <c r="D15" s="39"/>
      <c r="E15" s="39"/>
    </row>
    <row r="16" spans="1:10" ht="23.25" customHeight="1">
      <c r="A16" s="81" t="str">
        <f>"Total up to "&amp;C13</f>
        <v>Total up to 2014 Q2</v>
      </c>
      <c r="B16" s="173">
        <f ca="1">SUM(INDIRECT(ADDRESS(ROW(B18),COLUMN(B18))&amp;":"&amp;ADDRESS(ROW(B18)+MATCH(B13,$A$18:$A$97)-1,COLUMN(B18))))</f>
        <v>0</v>
      </c>
      <c r="C16" s="173">
        <f ca="1">SUM(INDIRECT(ADDRESS(ROW(C18),COLUMN(C18))&amp;":"&amp;ADDRESS(ROW(C18)+MATCH(B13,$A$18:$A$97)-1,COLUMN(C18))))</f>
        <v>0</v>
      </c>
      <c r="D16" s="175">
        <f ca="1">C16-B16</f>
        <v>0</v>
      </c>
      <c r="E16" s="79">
        <f ca="1">IF(C16=0,0,D16/C16)</f>
        <v>0</v>
      </c>
    </row>
    <row r="17" spans="1:5">
      <c r="A17" s="32"/>
      <c r="B17" s="75"/>
      <c r="C17" s="32"/>
      <c r="D17" s="32"/>
      <c r="E17" s="32"/>
    </row>
    <row r="18" spans="1:5">
      <c r="A18" s="89" t="str">
        <f>Tri_Incurred_AttrorTot!A12</f>
        <v>1999 Q1</v>
      </c>
      <c r="B18" s="208">
        <f>'User Entries'!M167/unit</f>
        <v>0</v>
      </c>
      <c r="C18" s="208">
        <f>'User Entries'!N167/unit</f>
        <v>0</v>
      </c>
      <c r="D18" s="116">
        <f t="shared" ref="D18:D81" si="0">C18-B18</f>
        <v>0</v>
      </c>
      <c r="E18" s="298">
        <f t="shared" ref="E18:E49" si="1">IF(C18=0,0,D18/C18)</f>
        <v>0</v>
      </c>
    </row>
    <row r="19" spans="1:5">
      <c r="A19" s="89" t="str">
        <f>Tri_Incurred_AttrorTot!A13</f>
        <v>1999 Q2</v>
      </c>
      <c r="B19" s="208">
        <f>'User Entries'!M168/unit</f>
        <v>0</v>
      </c>
      <c r="C19" s="208">
        <f>'User Entries'!N168/unit</f>
        <v>0</v>
      </c>
      <c r="D19" s="116">
        <f t="shared" si="0"/>
        <v>0</v>
      </c>
      <c r="E19" s="298">
        <f t="shared" si="1"/>
        <v>0</v>
      </c>
    </row>
    <row r="20" spans="1:5">
      <c r="A20" s="89" t="str">
        <f>Tri_Incurred_AttrorTot!A14</f>
        <v>1999 Q3</v>
      </c>
      <c r="B20" s="208">
        <f>'User Entries'!M169/unit</f>
        <v>0</v>
      </c>
      <c r="C20" s="208">
        <f>'User Entries'!N169/unit</f>
        <v>0</v>
      </c>
      <c r="D20" s="116">
        <f t="shared" si="0"/>
        <v>0</v>
      </c>
      <c r="E20" s="298">
        <f t="shared" si="1"/>
        <v>0</v>
      </c>
    </row>
    <row r="21" spans="1:5">
      <c r="A21" s="89" t="str">
        <f>Tri_Incurred_AttrorTot!A15</f>
        <v>1999 Q4</v>
      </c>
      <c r="B21" s="208">
        <f>'User Entries'!M170/unit</f>
        <v>0</v>
      </c>
      <c r="C21" s="208">
        <f>'User Entries'!N170/unit</f>
        <v>0</v>
      </c>
      <c r="D21" s="116">
        <f t="shared" si="0"/>
        <v>0</v>
      </c>
      <c r="E21" s="298">
        <f t="shared" si="1"/>
        <v>0</v>
      </c>
    </row>
    <row r="22" spans="1:5">
      <c r="A22" s="89" t="str">
        <f>Tri_Incurred_AttrorTot!A16</f>
        <v>2000 Q1</v>
      </c>
      <c r="B22" s="208">
        <f>'User Entries'!M171/unit</f>
        <v>0</v>
      </c>
      <c r="C22" s="208">
        <f>'User Entries'!N171/unit</f>
        <v>0</v>
      </c>
      <c r="D22" s="116">
        <f t="shared" si="0"/>
        <v>0</v>
      </c>
      <c r="E22" s="298">
        <f t="shared" si="1"/>
        <v>0</v>
      </c>
    </row>
    <row r="23" spans="1:5">
      <c r="A23" s="89" t="str">
        <f>Tri_Incurred_AttrorTot!A17</f>
        <v>2000 Q2</v>
      </c>
      <c r="B23" s="208">
        <f>'User Entries'!M172/unit</f>
        <v>0</v>
      </c>
      <c r="C23" s="208">
        <f>'User Entries'!N172/unit</f>
        <v>0</v>
      </c>
      <c r="D23" s="116">
        <f t="shared" si="0"/>
        <v>0</v>
      </c>
      <c r="E23" s="298">
        <f t="shared" si="1"/>
        <v>0</v>
      </c>
    </row>
    <row r="24" spans="1:5">
      <c r="A24" s="89" t="str">
        <f>Tri_Incurred_AttrorTot!A18</f>
        <v>2000 Q3</v>
      </c>
      <c r="B24" s="208">
        <f>'User Entries'!M173/unit</f>
        <v>0</v>
      </c>
      <c r="C24" s="208">
        <f>'User Entries'!N173/unit</f>
        <v>0</v>
      </c>
      <c r="D24" s="116">
        <f t="shared" si="0"/>
        <v>0</v>
      </c>
      <c r="E24" s="298">
        <f t="shared" si="1"/>
        <v>0</v>
      </c>
    </row>
    <row r="25" spans="1:5">
      <c r="A25" s="89" t="str">
        <f>Tri_Incurred_AttrorTot!A19</f>
        <v>2000 Q4</v>
      </c>
      <c r="B25" s="208">
        <f>'User Entries'!M174/unit</f>
        <v>0</v>
      </c>
      <c r="C25" s="208">
        <f>'User Entries'!N174/unit</f>
        <v>0</v>
      </c>
      <c r="D25" s="116">
        <f t="shared" si="0"/>
        <v>0</v>
      </c>
      <c r="E25" s="298">
        <f t="shared" si="1"/>
        <v>0</v>
      </c>
    </row>
    <row r="26" spans="1:5">
      <c r="A26" s="89" t="str">
        <f>Tri_Incurred_AttrorTot!A20</f>
        <v>2001 Q1</v>
      </c>
      <c r="B26" s="208">
        <f>'User Entries'!M175/unit</f>
        <v>0</v>
      </c>
      <c r="C26" s="208">
        <f>'User Entries'!N175/unit</f>
        <v>0</v>
      </c>
      <c r="D26" s="116">
        <f t="shared" si="0"/>
        <v>0</v>
      </c>
      <c r="E26" s="298">
        <f t="shared" si="1"/>
        <v>0</v>
      </c>
    </row>
    <row r="27" spans="1:5">
      <c r="A27" s="89" t="str">
        <f>Tri_Incurred_AttrorTot!A21</f>
        <v>2001 Q2</v>
      </c>
      <c r="B27" s="208">
        <f>'User Entries'!M176/unit</f>
        <v>0</v>
      </c>
      <c r="C27" s="208">
        <f>'User Entries'!N176/unit</f>
        <v>0</v>
      </c>
      <c r="D27" s="116">
        <f t="shared" si="0"/>
        <v>0</v>
      </c>
      <c r="E27" s="298">
        <f t="shared" si="1"/>
        <v>0</v>
      </c>
    </row>
    <row r="28" spans="1:5">
      <c r="A28" s="89" t="str">
        <f>Tri_Incurred_AttrorTot!A22</f>
        <v>2001 Q3</v>
      </c>
      <c r="B28" s="208">
        <f>'User Entries'!M177/unit</f>
        <v>0</v>
      </c>
      <c r="C28" s="208">
        <f>'User Entries'!N177/unit</f>
        <v>0</v>
      </c>
      <c r="D28" s="116">
        <f t="shared" si="0"/>
        <v>0</v>
      </c>
      <c r="E28" s="298">
        <f t="shared" si="1"/>
        <v>0</v>
      </c>
    </row>
    <row r="29" spans="1:5">
      <c r="A29" s="89" t="str">
        <f>Tri_Incurred_AttrorTot!A23</f>
        <v>2001 Q4</v>
      </c>
      <c r="B29" s="208">
        <f>'User Entries'!M178/unit</f>
        <v>0</v>
      </c>
      <c r="C29" s="208">
        <f>'User Entries'!N178/unit</f>
        <v>0</v>
      </c>
      <c r="D29" s="116">
        <f t="shared" si="0"/>
        <v>0</v>
      </c>
      <c r="E29" s="298">
        <f t="shared" si="1"/>
        <v>0</v>
      </c>
    </row>
    <row r="30" spans="1:5">
      <c r="A30" s="89" t="str">
        <f>Tri_Incurred_AttrorTot!A24</f>
        <v>2002 Q1</v>
      </c>
      <c r="B30" s="208">
        <f>'User Entries'!M179/unit</f>
        <v>0</v>
      </c>
      <c r="C30" s="208">
        <f>'User Entries'!N179/unit</f>
        <v>0</v>
      </c>
      <c r="D30" s="116">
        <f t="shared" si="0"/>
        <v>0</v>
      </c>
      <c r="E30" s="298">
        <f t="shared" si="1"/>
        <v>0</v>
      </c>
    </row>
    <row r="31" spans="1:5">
      <c r="A31" s="89" t="str">
        <f>Tri_Incurred_AttrorTot!A25</f>
        <v>2002 Q2</v>
      </c>
      <c r="B31" s="208">
        <f>'User Entries'!M180/unit</f>
        <v>0</v>
      </c>
      <c r="C31" s="208">
        <f>'User Entries'!N180/unit</f>
        <v>0</v>
      </c>
      <c r="D31" s="116">
        <f t="shared" si="0"/>
        <v>0</v>
      </c>
      <c r="E31" s="298">
        <f t="shared" si="1"/>
        <v>0</v>
      </c>
    </row>
    <row r="32" spans="1:5">
      <c r="A32" s="89" t="str">
        <f>Tri_Incurred_AttrorTot!A26</f>
        <v>2002 Q3</v>
      </c>
      <c r="B32" s="208">
        <f>'User Entries'!M181/unit</f>
        <v>0</v>
      </c>
      <c r="C32" s="208">
        <f>'User Entries'!N181/unit</f>
        <v>0</v>
      </c>
      <c r="D32" s="116">
        <f t="shared" si="0"/>
        <v>0</v>
      </c>
      <c r="E32" s="298">
        <f t="shared" si="1"/>
        <v>0</v>
      </c>
    </row>
    <row r="33" spans="1:5">
      <c r="A33" s="89" t="str">
        <f>Tri_Incurred_AttrorTot!A27</f>
        <v>2002 Q4</v>
      </c>
      <c r="B33" s="208">
        <f>'User Entries'!M182/unit</f>
        <v>0</v>
      </c>
      <c r="C33" s="208">
        <f>'User Entries'!N182/unit</f>
        <v>0</v>
      </c>
      <c r="D33" s="116">
        <f t="shared" si="0"/>
        <v>0</v>
      </c>
      <c r="E33" s="298">
        <f t="shared" si="1"/>
        <v>0</v>
      </c>
    </row>
    <row r="34" spans="1:5">
      <c r="A34" s="89" t="str">
        <f>Tri_Incurred_AttrorTot!A28</f>
        <v>2003 Q1</v>
      </c>
      <c r="B34" s="208">
        <f>'User Entries'!M183/unit</f>
        <v>0</v>
      </c>
      <c r="C34" s="208">
        <f>'User Entries'!N183/unit</f>
        <v>0</v>
      </c>
      <c r="D34" s="116">
        <f t="shared" si="0"/>
        <v>0</v>
      </c>
      <c r="E34" s="298">
        <f t="shared" si="1"/>
        <v>0</v>
      </c>
    </row>
    <row r="35" spans="1:5">
      <c r="A35" s="89" t="str">
        <f>Tri_Incurred_AttrorTot!A29</f>
        <v>2003 Q2</v>
      </c>
      <c r="B35" s="208">
        <f>'User Entries'!M184/unit</f>
        <v>0</v>
      </c>
      <c r="C35" s="208">
        <f>'User Entries'!N184/unit</f>
        <v>0</v>
      </c>
      <c r="D35" s="116">
        <f t="shared" si="0"/>
        <v>0</v>
      </c>
      <c r="E35" s="298">
        <f t="shared" si="1"/>
        <v>0</v>
      </c>
    </row>
    <row r="36" spans="1:5">
      <c r="A36" s="89" t="str">
        <f>Tri_Incurred_AttrorTot!A30</f>
        <v>2003 Q3</v>
      </c>
      <c r="B36" s="208">
        <f>'User Entries'!M185/unit</f>
        <v>0</v>
      </c>
      <c r="C36" s="208">
        <f>'User Entries'!N185/unit</f>
        <v>0</v>
      </c>
      <c r="D36" s="116">
        <f t="shared" si="0"/>
        <v>0</v>
      </c>
      <c r="E36" s="298">
        <f t="shared" si="1"/>
        <v>0</v>
      </c>
    </row>
    <row r="37" spans="1:5">
      <c r="A37" s="89" t="str">
        <f>Tri_Incurred_AttrorTot!A31</f>
        <v>2003 Q4</v>
      </c>
      <c r="B37" s="208">
        <f>'User Entries'!M186/unit</f>
        <v>0</v>
      </c>
      <c r="C37" s="208">
        <f>'User Entries'!N186/unit</f>
        <v>0</v>
      </c>
      <c r="D37" s="116">
        <f t="shared" si="0"/>
        <v>0</v>
      </c>
      <c r="E37" s="298">
        <f t="shared" si="1"/>
        <v>0</v>
      </c>
    </row>
    <row r="38" spans="1:5">
      <c r="A38" s="89" t="str">
        <f>Tri_Incurred_AttrorTot!A32</f>
        <v>2004 Q1</v>
      </c>
      <c r="B38" s="208">
        <f>'User Entries'!M187/unit</f>
        <v>0</v>
      </c>
      <c r="C38" s="208">
        <f>'User Entries'!N187/unit</f>
        <v>0</v>
      </c>
      <c r="D38" s="116">
        <f t="shared" si="0"/>
        <v>0</v>
      </c>
      <c r="E38" s="298">
        <f t="shared" si="1"/>
        <v>0</v>
      </c>
    </row>
    <row r="39" spans="1:5">
      <c r="A39" s="89" t="str">
        <f>Tri_Incurred_AttrorTot!A33</f>
        <v>2004 Q2</v>
      </c>
      <c r="B39" s="208">
        <f>'User Entries'!M188/unit</f>
        <v>0</v>
      </c>
      <c r="C39" s="208">
        <f>'User Entries'!N188/unit</f>
        <v>0</v>
      </c>
      <c r="D39" s="116">
        <f t="shared" si="0"/>
        <v>0</v>
      </c>
      <c r="E39" s="298">
        <f t="shared" si="1"/>
        <v>0</v>
      </c>
    </row>
    <row r="40" spans="1:5">
      <c r="A40" s="89" t="str">
        <f>Tri_Incurred_AttrorTot!A34</f>
        <v>2004 Q3</v>
      </c>
      <c r="B40" s="208">
        <f>'User Entries'!M189/unit</f>
        <v>0</v>
      </c>
      <c r="C40" s="208">
        <f>'User Entries'!N189/unit</f>
        <v>0</v>
      </c>
      <c r="D40" s="116">
        <f t="shared" si="0"/>
        <v>0</v>
      </c>
      <c r="E40" s="298">
        <f t="shared" si="1"/>
        <v>0</v>
      </c>
    </row>
    <row r="41" spans="1:5">
      <c r="A41" s="89" t="str">
        <f>Tri_Incurred_AttrorTot!A35</f>
        <v>2004 Q4</v>
      </c>
      <c r="B41" s="208">
        <f>'User Entries'!M190/unit</f>
        <v>0</v>
      </c>
      <c r="C41" s="208">
        <f>'User Entries'!N190/unit</f>
        <v>0</v>
      </c>
      <c r="D41" s="116">
        <f t="shared" si="0"/>
        <v>0</v>
      </c>
      <c r="E41" s="298">
        <f t="shared" si="1"/>
        <v>0</v>
      </c>
    </row>
    <row r="42" spans="1:5">
      <c r="A42" s="89" t="str">
        <f>Tri_Incurred_AttrorTot!A36</f>
        <v>2005 Q1</v>
      </c>
      <c r="B42" s="208">
        <f>'User Entries'!M191/unit</f>
        <v>0</v>
      </c>
      <c r="C42" s="208">
        <f>'User Entries'!N191/unit</f>
        <v>0</v>
      </c>
      <c r="D42" s="116">
        <f t="shared" si="0"/>
        <v>0</v>
      </c>
      <c r="E42" s="298">
        <f t="shared" si="1"/>
        <v>0</v>
      </c>
    </row>
    <row r="43" spans="1:5">
      <c r="A43" s="89" t="str">
        <f>Tri_Incurred_AttrorTot!A37</f>
        <v>2005 Q2</v>
      </c>
      <c r="B43" s="208">
        <f>'User Entries'!M192/unit</f>
        <v>0</v>
      </c>
      <c r="C43" s="208">
        <f>'User Entries'!N192/unit</f>
        <v>0</v>
      </c>
      <c r="D43" s="116">
        <f t="shared" si="0"/>
        <v>0</v>
      </c>
      <c r="E43" s="298">
        <f t="shared" si="1"/>
        <v>0</v>
      </c>
    </row>
    <row r="44" spans="1:5">
      <c r="A44" s="89" t="str">
        <f>Tri_Incurred_AttrorTot!A38</f>
        <v>2005 Q3</v>
      </c>
      <c r="B44" s="208">
        <f>'User Entries'!M193/unit</f>
        <v>0</v>
      </c>
      <c r="C44" s="208">
        <f>'User Entries'!N193/unit</f>
        <v>0</v>
      </c>
      <c r="D44" s="116">
        <f t="shared" si="0"/>
        <v>0</v>
      </c>
      <c r="E44" s="298">
        <f t="shared" si="1"/>
        <v>0</v>
      </c>
    </row>
    <row r="45" spans="1:5">
      <c r="A45" s="89" t="str">
        <f>Tri_Incurred_AttrorTot!A39</f>
        <v>2005 Q4</v>
      </c>
      <c r="B45" s="208">
        <f>'User Entries'!M194/unit</f>
        <v>0</v>
      </c>
      <c r="C45" s="208">
        <f>'User Entries'!N194/unit</f>
        <v>0</v>
      </c>
      <c r="D45" s="116">
        <f t="shared" si="0"/>
        <v>0</v>
      </c>
      <c r="E45" s="298">
        <f t="shared" si="1"/>
        <v>0</v>
      </c>
    </row>
    <row r="46" spans="1:5">
      <c r="A46" s="89" t="str">
        <f>Tri_Incurred_AttrorTot!A40</f>
        <v>2006 Q1</v>
      </c>
      <c r="B46" s="208">
        <f>'User Entries'!M195/unit</f>
        <v>0</v>
      </c>
      <c r="C46" s="208">
        <f>'User Entries'!N195/unit</f>
        <v>0</v>
      </c>
      <c r="D46" s="116">
        <f t="shared" si="0"/>
        <v>0</v>
      </c>
      <c r="E46" s="298">
        <f t="shared" si="1"/>
        <v>0</v>
      </c>
    </row>
    <row r="47" spans="1:5">
      <c r="A47" s="89" t="str">
        <f>Tri_Incurred_AttrorTot!A41</f>
        <v>2006 Q2</v>
      </c>
      <c r="B47" s="208">
        <f>'User Entries'!M196/unit</f>
        <v>0</v>
      </c>
      <c r="C47" s="208">
        <f>'User Entries'!N196/unit</f>
        <v>0</v>
      </c>
      <c r="D47" s="116">
        <f t="shared" si="0"/>
        <v>0</v>
      </c>
      <c r="E47" s="298">
        <f t="shared" si="1"/>
        <v>0</v>
      </c>
    </row>
    <row r="48" spans="1:5">
      <c r="A48" s="89" t="str">
        <f>Tri_Incurred_AttrorTot!A42</f>
        <v>2006 Q3</v>
      </c>
      <c r="B48" s="208">
        <f>'User Entries'!M197/unit</f>
        <v>0</v>
      </c>
      <c r="C48" s="208">
        <f>'User Entries'!N197/unit</f>
        <v>0</v>
      </c>
      <c r="D48" s="116">
        <f t="shared" si="0"/>
        <v>0</v>
      </c>
      <c r="E48" s="298">
        <f t="shared" si="1"/>
        <v>0</v>
      </c>
    </row>
    <row r="49" spans="1:5">
      <c r="A49" s="89" t="str">
        <f>Tri_Incurred_AttrorTot!A43</f>
        <v>2006 Q4</v>
      </c>
      <c r="B49" s="208">
        <f>'User Entries'!M198/unit</f>
        <v>0</v>
      </c>
      <c r="C49" s="208">
        <f>'User Entries'!N198/unit</f>
        <v>0</v>
      </c>
      <c r="D49" s="116">
        <f t="shared" si="0"/>
        <v>0</v>
      </c>
      <c r="E49" s="298">
        <f t="shared" si="1"/>
        <v>0</v>
      </c>
    </row>
    <row r="50" spans="1:5">
      <c r="A50" s="89" t="str">
        <f>Tri_Incurred_AttrorTot!A44</f>
        <v>2007 Q1</v>
      </c>
      <c r="B50" s="208">
        <f>'User Entries'!M199/unit</f>
        <v>0</v>
      </c>
      <c r="C50" s="208">
        <f>'User Entries'!N199/unit</f>
        <v>0</v>
      </c>
      <c r="D50" s="116">
        <f t="shared" si="0"/>
        <v>0</v>
      </c>
      <c r="E50" s="298">
        <f t="shared" ref="E50:E81" si="2">IF(C50=0,0,D50/C50)</f>
        <v>0</v>
      </c>
    </row>
    <row r="51" spans="1:5">
      <c r="A51" s="89" t="str">
        <f>Tri_Incurred_AttrorTot!A45</f>
        <v>2007 Q2</v>
      </c>
      <c r="B51" s="208">
        <f>'User Entries'!M200/unit</f>
        <v>0</v>
      </c>
      <c r="C51" s="208">
        <f>'User Entries'!N200/unit</f>
        <v>0</v>
      </c>
      <c r="D51" s="116">
        <f t="shared" si="0"/>
        <v>0</v>
      </c>
      <c r="E51" s="298">
        <f t="shared" si="2"/>
        <v>0</v>
      </c>
    </row>
    <row r="52" spans="1:5">
      <c r="A52" s="89" t="str">
        <f>Tri_Incurred_AttrorTot!A46</f>
        <v>2007 Q3</v>
      </c>
      <c r="B52" s="208">
        <f>'User Entries'!M201/unit</f>
        <v>0</v>
      </c>
      <c r="C52" s="208">
        <f>'User Entries'!N201/unit</f>
        <v>0</v>
      </c>
      <c r="D52" s="116">
        <f t="shared" si="0"/>
        <v>0</v>
      </c>
      <c r="E52" s="298">
        <f t="shared" si="2"/>
        <v>0</v>
      </c>
    </row>
    <row r="53" spans="1:5">
      <c r="A53" s="89" t="str">
        <f>Tri_Incurred_AttrorTot!A47</f>
        <v>2007 Q4</v>
      </c>
      <c r="B53" s="208">
        <f>'User Entries'!M202/unit</f>
        <v>0</v>
      </c>
      <c r="C53" s="208">
        <f>'User Entries'!N202/unit</f>
        <v>0</v>
      </c>
      <c r="D53" s="116">
        <f t="shared" si="0"/>
        <v>0</v>
      </c>
      <c r="E53" s="298">
        <f t="shared" si="2"/>
        <v>0</v>
      </c>
    </row>
    <row r="54" spans="1:5">
      <c r="A54" s="89" t="str">
        <f>Tri_Incurred_AttrorTot!A48</f>
        <v>2008 Q1</v>
      </c>
      <c r="B54" s="208">
        <f>'User Entries'!M203/unit</f>
        <v>0</v>
      </c>
      <c r="C54" s="208">
        <f>'User Entries'!N203/unit</f>
        <v>0</v>
      </c>
      <c r="D54" s="116">
        <f t="shared" si="0"/>
        <v>0</v>
      </c>
      <c r="E54" s="298">
        <f t="shared" si="2"/>
        <v>0</v>
      </c>
    </row>
    <row r="55" spans="1:5">
      <c r="A55" s="89" t="str">
        <f>Tri_Incurred_AttrorTot!A49</f>
        <v>2008 Q2</v>
      </c>
      <c r="B55" s="208">
        <f>'User Entries'!M204/unit</f>
        <v>0</v>
      </c>
      <c r="C55" s="208">
        <f>'User Entries'!N204/unit</f>
        <v>0</v>
      </c>
      <c r="D55" s="116">
        <f t="shared" si="0"/>
        <v>0</v>
      </c>
      <c r="E55" s="298">
        <f t="shared" si="2"/>
        <v>0</v>
      </c>
    </row>
    <row r="56" spans="1:5">
      <c r="A56" s="89" t="str">
        <f>Tri_Incurred_AttrorTot!A50</f>
        <v>2008 Q3</v>
      </c>
      <c r="B56" s="208">
        <f>'User Entries'!M205/unit</f>
        <v>0</v>
      </c>
      <c r="C56" s="208">
        <f>'User Entries'!N205/unit</f>
        <v>0</v>
      </c>
      <c r="D56" s="116">
        <f t="shared" si="0"/>
        <v>0</v>
      </c>
      <c r="E56" s="298">
        <f t="shared" si="2"/>
        <v>0</v>
      </c>
    </row>
    <row r="57" spans="1:5">
      <c r="A57" s="89" t="str">
        <f>Tri_Incurred_AttrorTot!A51</f>
        <v>2008 Q4</v>
      </c>
      <c r="B57" s="208">
        <f>'User Entries'!M206/unit</f>
        <v>0</v>
      </c>
      <c r="C57" s="208">
        <f>'User Entries'!N206/unit</f>
        <v>0</v>
      </c>
      <c r="D57" s="116">
        <f t="shared" si="0"/>
        <v>0</v>
      </c>
      <c r="E57" s="298">
        <f t="shared" si="2"/>
        <v>0</v>
      </c>
    </row>
    <row r="58" spans="1:5">
      <c r="A58" s="89" t="str">
        <f>Tri_Incurred_AttrorTot!A52</f>
        <v>2009 Q1</v>
      </c>
      <c r="B58" s="208">
        <f>'User Entries'!M207/unit</f>
        <v>0</v>
      </c>
      <c r="C58" s="208">
        <f>'User Entries'!N207/unit</f>
        <v>0</v>
      </c>
      <c r="D58" s="116">
        <f t="shared" si="0"/>
        <v>0</v>
      </c>
      <c r="E58" s="298">
        <f t="shared" si="2"/>
        <v>0</v>
      </c>
    </row>
    <row r="59" spans="1:5">
      <c r="A59" s="89" t="str">
        <f>Tri_Incurred_AttrorTot!A53</f>
        <v>2009 Q2</v>
      </c>
      <c r="B59" s="208">
        <f>'User Entries'!M208/unit</f>
        <v>0</v>
      </c>
      <c r="C59" s="208">
        <f>'User Entries'!N208/unit</f>
        <v>0</v>
      </c>
      <c r="D59" s="116">
        <f t="shared" si="0"/>
        <v>0</v>
      </c>
      <c r="E59" s="298">
        <f t="shared" si="2"/>
        <v>0</v>
      </c>
    </row>
    <row r="60" spans="1:5">
      <c r="A60" s="89" t="str">
        <f>Tri_Incurred_AttrorTot!A54</f>
        <v>2009 Q3</v>
      </c>
      <c r="B60" s="208">
        <f>'User Entries'!M209/unit</f>
        <v>0</v>
      </c>
      <c r="C60" s="208">
        <f>'User Entries'!N209/unit</f>
        <v>0</v>
      </c>
      <c r="D60" s="116">
        <f t="shared" si="0"/>
        <v>0</v>
      </c>
      <c r="E60" s="298">
        <f t="shared" si="2"/>
        <v>0</v>
      </c>
    </row>
    <row r="61" spans="1:5">
      <c r="A61" s="89" t="str">
        <f>Tri_Incurred_AttrorTot!A55</f>
        <v>2009 Q4</v>
      </c>
      <c r="B61" s="208">
        <f>'User Entries'!M210/unit</f>
        <v>0</v>
      </c>
      <c r="C61" s="208">
        <f>'User Entries'!N210/unit</f>
        <v>0</v>
      </c>
      <c r="D61" s="116">
        <f t="shared" si="0"/>
        <v>0</v>
      </c>
      <c r="E61" s="298">
        <f t="shared" si="2"/>
        <v>0</v>
      </c>
    </row>
    <row r="62" spans="1:5">
      <c r="A62" s="89" t="str">
        <f>Tri_Incurred_AttrorTot!A56</f>
        <v>2010 Q1</v>
      </c>
      <c r="B62" s="208">
        <f>'User Entries'!M211/unit</f>
        <v>0</v>
      </c>
      <c r="C62" s="208">
        <f>'User Entries'!N211/unit</f>
        <v>0</v>
      </c>
      <c r="D62" s="116">
        <f t="shared" si="0"/>
        <v>0</v>
      </c>
      <c r="E62" s="298">
        <f t="shared" si="2"/>
        <v>0</v>
      </c>
    </row>
    <row r="63" spans="1:5">
      <c r="A63" s="89" t="str">
        <f>Tri_Incurred_AttrorTot!A57</f>
        <v>2010 Q2</v>
      </c>
      <c r="B63" s="208">
        <f>'User Entries'!M212/unit</f>
        <v>0</v>
      </c>
      <c r="C63" s="208">
        <f>'User Entries'!N212/unit</f>
        <v>0</v>
      </c>
      <c r="D63" s="116">
        <f t="shared" si="0"/>
        <v>0</v>
      </c>
      <c r="E63" s="298">
        <f t="shared" si="2"/>
        <v>0</v>
      </c>
    </row>
    <row r="64" spans="1:5">
      <c r="A64" s="89" t="str">
        <f>Tri_Incurred_AttrorTot!A58</f>
        <v>2010 Q3</v>
      </c>
      <c r="B64" s="208">
        <f>'User Entries'!M213/unit</f>
        <v>0</v>
      </c>
      <c r="C64" s="208">
        <f>'User Entries'!N213/unit</f>
        <v>0</v>
      </c>
      <c r="D64" s="116">
        <f t="shared" si="0"/>
        <v>0</v>
      </c>
      <c r="E64" s="298">
        <f t="shared" si="2"/>
        <v>0</v>
      </c>
    </row>
    <row r="65" spans="1:5">
      <c r="A65" s="89" t="str">
        <f>Tri_Incurred_AttrorTot!A59</f>
        <v>2010 Q4</v>
      </c>
      <c r="B65" s="208">
        <f>'User Entries'!M214/unit</f>
        <v>0</v>
      </c>
      <c r="C65" s="208">
        <f>'User Entries'!N214/unit</f>
        <v>0</v>
      </c>
      <c r="D65" s="116">
        <f t="shared" si="0"/>
        <v>0</v>
      </c>
      <c r="E65" s="298">
        <f t="shared" si="2"/>
        <v>0</v>
      </c>
    </row>
    <row r="66" spans="1:5">
      <c r="A66" s="89" t="str">
        <f>Tri_Incurred_AttrorTot!A60</f>
        <v>2011 Q1</v>
      </c>
      <c r="B66" s="208">
        <f>'User Entries'!M215/unit</f>
        <v>0</v>
      </c>
      <c r="C66" s="208">
        <f>'User Entries'!N215/unit</f>
        <v>0</v>
      </c>
      <c r="D66" s="116">
        <f t="shared" si="0"/>
        <v>0</v>
      </c>
      <c r="E66" s="298">
        <f t="shared" si="2"/>
        <v>0</v>
      </c>
    </row>
    <row r="67" spans="1:5">
      <c r="A67" s="89" t="str">
        <f>Tri_Incurred_AttrorTot!A61</f>
        <v>2011 Q2</v>
      </c>
      <c r="B67" s="208">
        <f>'User Entries'!M216/unit</f>
        <v>0</v>
      </c>
      <c r="C67" s="208">
        <f>'User Entries'!N216/unit</f>
        <v>0</v>
      </c>
      <c r="D67" s="116">
        <f t="shared" si="0"/>
        <v>0</v>
      </c>
      <c r="E67" s="298">
        <f t="shared" si="2"/>
        <v>0</v>
      </c>
    </row>
    <row r="68" spans="1:5">
      <c r="A68" s="89" t="str">
        <f>Tri_Incurred_AttrorTot!A62</f>
        <v>2011 Q3</v>
      </c>
      <c r="B68" s="208">
        <f>'User Entries'!M217/unit</f>
        <v>0</v>
      </c>
      <c r="C68" s="208">
        <f>'User Entries'!N217/unit</f>
        <v>0</v>
      </c>
      <c r="D68" s="116">
        <f t="shared" si="0"/>
        <v>0</v>
      </c>
      <c r="E68" s="298">
        <f t="shared" si="2"/>
        <v>0</v>
      </c>
    </row>
    <row r="69" spans="1:5">
      <c r="A69" s="89" t="str">
        <f>Tri_Incurred_AttrorTot!A63</f>
        <v>2011 Q4</v>
      </c>
      <c r="B69" s="208">
        <f>'User Entries'!M218/unit</f>
        <v>0</v>
      </c>
      <c r="C69" s="208">
        <f>'User Entries'!N218/unit</f>
        <v>0</v>
      </c>
      <c r="D69" s="116">
        <f t="shared" si="0"/>
        <v>0</v>
      </c>
      <c r="E69" s="298">
        <f t="shared" si="2"/>
        <v>0</v>
      </c>
    </row>
    <row r="70" spans="1:5">
      <c r="A70" s="89" t="str">
        <f>Tri_Incurred_AttrorTot!A64</f>
        <v>2012 Q1</v>
      </c>
      <c r="B70" s="208">
        <f>'User Entries'!M219/unit</f>
        <v>0</v>
      </c>
      <c r="C70" s="208">
        <f>'User Entries'!N219/unit</f>
        <v>0</v>
      </c>
      <c r="D70" s="116">
        <f t="shared" si="0"/>
        <v>0</v>
      </c>
      <c r="E70" s="298">
        <f t="shared" si="2"/>
        <v>0</v>
      </c>
    </row>
    <row r="71" spans="1:5">
      <c r="A71" s="89" t="str">
        <f>Tri_Incurred_AttrorTot!A65</f>
        <v>2012 Q2</v>
      </c>
      <c r="B71" s="208">
        <f>'User Entries'!M220/unit</f>
        <v>0</v>
      </c>
      <c r="C71" s="208">
        <f>'User Entries'!N220/unit</f>
        <v>0</v>
      </c>
      <c r="D71" s="116">
        <f t="shared" si="0"/>
        <v>0</v>
      </c>
      <c r="E71" s="298">
        <f t="shared" si="2"/>
        <v>0</v>
      </c>
    </row>
    <row r="72" spans="1:5">
      <c r="A72" s="89" t="str">
        <f>Tri_Incurred_AttrorTot!A66</f>
        <v>2012 Q3</v>
      </c>
      <c r="B72" s="208">
        <f>'User Entries'!M221/unit</f>
        <v>0</v>
      </c>
      <c r="C72" s="208">
        <f>'User Entries'!N221/unit</f>
        <v>0</v>
      </c>
      <c r="D72" s="116">
        <f t="shared" si="0"/>
        <v>0</v>
      </c>
      <c r="E72" s="298">
        <f t="shared" si="2"/>
        <v>0</v>
      </c>
    </row>
    <row r="73" spans="1:5">
      <c r="A73" s="89" t="str">
        <f>Tri_Incurred_AttrorTot!A67</f>
        <v>2012 Q4</v>
      </c>
      <c r="B73" s="208">
        <f>'User Entries'!M222/unit</f>
        <v>0</v>
      </c>
      <c r="C73" s="208">
        <f>'User Entries'!N222/unit</f>
        <v>0</v>
      </c>
      <c r="D73" s="116">
        <f t="shared" si="0"/>
        <v>0</v>
      </c>
      <c r="E73" s="298">
        <f t="shared" si="2"/>
        <v>0</v>
      </c>
    </row>
    <row r="74" spans="1:5">
      <c r="A74" s="89" t="str">
        <f>Tri_Incurred_AttrorTot!A68</f>
        <v>2013 Q1</v>
      </c>
      <c r="B74" s="208">
        <f>'User Entries'!M223/unit</f>
        <v>0</v>
      </c>
      <c r="C74" s="208">
        <f>'User Entries'!N223/unit</f>
        <v>0</v>
      </c>
      <c r="D74" s="116">
        <f t="shared" si="0"/>
        <v>0</v>
      </c>
      <c r="E74" s="298">
        <f t="shared" si="2"/>
        <v>0</v>
      </c>
    </row>
    <row r="75" spans="1:5">
      <c r="A75" s="89" t="str">
        <f>Tri_Incurred_AttrorTot!A69</f>
        <v>2013 Q2</v>
      </c>
      <c r="B75" s="208">
        <f>'User Entries'!M224/unit</f>
        <v>0</v>
      </c>
      <c r="C75" s="208">
        <f>'User Entries'!N224/unit</f>
        <v>0</v>
      </c>
      <c r="D75" s="116">
        <f t="shared" si="0"/>
        <v>0</v>
      </c>
      <c r="E75" s="298">
        <f t="shared" si="2"/>
        <v>0</v>
      </c>
    </row>
    <row r="76" spans="1:5">
      <c r="A76" s="89" t="str">
        <f>Tri_Incurred_AttrorTot!A70</f>
        <v>2013 Q3</v>
      </c>
      <c r="B76" s="208">
        <f>'User Entries'!M225/unit</f>
        <v>0</v>
      </c>
      <c r="C76" s="208">
        <f>'User Entries'!N225/unit</f>
        <v>0</v>
      </c>
      <c r="D76" s="116">
        <f t="shared" si="0"/>
        <v>0</v>
      </c>
      <c r="E76" s="298">
        <f t="shared" si="2"/>
        <v>0</v>
      </c>
    </row>
    <row r="77" spans="1:5">
      <c r="A77" s="89" t="str">
        <f>Tri_Incurred_AttrorTot!A71</f>
        <v>2013 Q4</v>
      </c>
      <c r="B77" s="208">
        <f>'User Entries'!M226/unit</f>
        <v>0</v>
      </c>
      <c r="C77" s="208">
        <f>'User Entries'!N226/unit</f>
        <v>0</v>
      </c>
      <c r="D77" s="116">
        <f t="shared" si="0"/>
        <v>0</v>
      </c>
      <c r="E77" s="298">
        <f t="shared" si="2"/>
        <v>0</v>
      </c>
    </row>
    <row r="78" spans="1:5">
      <c r="A78" s="89" t="str">
        <f>Tri_Incurred_AttrorTot!A72</f>
        <v>2014 Q1</v>
      </c>
      <c r="B78" s="208">
        <f>'User Entries'!M227/unit</f>
        <v>0</v>
      </c>
      <c r="C78" s="208">
        <f>'User Entries'!N227/unit</f>
        <v>0</v>
      </c>
      <c r="D78" s="116">
        <f t="shared" si="0"/>
        <v>0</v>
      </c>
      <c r="E78" s="298">
        <f t="shared" si="2"/>
        <v>0</v>
      </c>
    </row>
    <row r="79" spans="1:5">
      <c r="A79" s="89" t="str">
        <f>Tri_Incurred_AttrorTot!A73</f>
        <v>2014 Q2</v>
      </c>
      <c r="B79" s="208">
        <f>'User Entries'!M228/unit</f>
        <v>0</v>
      </c>
      <c r="C79" s="208">
        <f>'User Entries'!N228/unit</f>
        <v>0</v>
      </c>
      <c r="D79" s="116">
        <f t="shared" si="0"/>
        <v>0</v>
      </c>
      <c r="E79" s="298">
        <f t="shared" si="2"/>
        <v>0</v>
      </c>
    </row>
    <row r="80" spans="1:5">
      <c r="A80" s="89" t="e">
        <f>Tri_Incurred_AttrorTot!A74</f>
        <v>#N/A</v>
      </c>
      <c r="B80" s="208">
        <f>'User Entries'!M229/unit</f>
        <v>0</v>
      </c>
      <c r="C80" s="208">
        <f>'User Entries'!N229/unit</f>
        <v>0</v>
      </c>
      <c r="D80" s="116">
        <f t="shared" si="0"/>
        <v>0</v>
      </c>
      <c r="E80" s="298">
        <f t="shared" si="2"/>
        <v>0</v>
      </c>
    </row>
    <row r="81" spans="1:5">
      <c r="A81" s="89" t="e">
        <f>Tri_Incurred_AttrorTot!A75</f>
        <v>#N/A</v>
      </c>
      <c r="B81" s="208">
        <f>'User Entries'!M230/unit</f>
        <v>0</v>
      </c>
      <c r="C81" s="208">
        <f>'User Entries'!N230/unit</f>
        <v>0</v>
      </c>
      <c r="D81" s="116">
        <f t="shared" si="0"/>
        <v>0</v>
      </c>
      <c r="E81" s="298">
        <f t="shared" si="2"/>
        <v>0</v>
      </c>
    </row>
    <row r="82" spans="1:5">
      <c r="A82" s="89" t="e">
        <f>Tri_Incurred_AttrorTot!A76</f>
        <v>#N/A</v>
      </c>
      <c r="B82" s="208">
        <f>'User Entries'!M231/unit</f>
        <v>0</v>
      </c>
      <c r="C82" s="208">
        <f>'User Entries'!N231/unit</f>
        <v>0</v>
      </c>
      <c r="D82" s="116">
        <f t="shared" ref="D82:D97" si="3">C82-B82</f>
        <v>0</v>
      </c>
      <c r="E82" s="298">
        <f t="shared" ref="E82:E97" si="4">IF(C82=0,0,D82/C82)</f>
        <v>0</v>
      </c>
    </row>
    <row r="83" spans="1:5">
      <c r="A83" s="89" t="e">
        <f>Tri_Incurred_AttrorTot!A77</f>
        <v>#N/A</v>
      </c>
      <c r="B83" s="208">
        <f>'User Entries'!M232/unit</f>
        <v>0</v>
      </c>
      <c r="C83" s="208">
        <f>'User Entries'!N232/unit</f>
        <v>0</v>
      </c>
      <c r="D83" s="116">
        <f t="shared" si="3"/>
        <v>0</v>
      </c>
      <c r="E83" s="298">
        <f t="shared" si="4"/>
        <v>0</v>
      </c>
    </row>
    <row r="84" spans="1:5">
      <c r="A84" s="89" t="e">
        <f>Tri_Incurred_AttrorTot!A78</f>
        <v>#N/A</v>
      </c>
      <c r="B84" s="208">
        <f>'User Entries'!M233/unit</f>
        <v>0</v>
      </c>
      <c r="C84" s="208">
        <f>'User Entries'!N233/unit</f>
        <v>0</v>
      </c>
      <c r="D84" s="116">
        <f t="shared" si="3"/>
        <v>0</v>
      </c>
      <c r="E84" s="298">
        <f t="shared" si="4"/>
        <v>0</v>
      </c>
    </row>
    <row r="85" spans="1:5">
      <c r="A85" s="89" t="e">
        <f>Tri_Incurred_AttrorTot!A79</f>
        <v>#N/A</v>
      </c>
      <c r="B85" s="208">
        <f>'User Entries'!M234/unit</f>
        <v>0</v>
      </c>
      <c r="C85" s="208">
        <f>'User Entries'!N234/unit</f>
        <v>0</v>
      </c>
      <c r="D85" s="116">
        <f t="shared" si="3"/>
        <v>0</v>
      </c>
      <c r="E85" s="298">
        <f t="shared" si="4"/>
        <v>0</v>
      </c>
    </row>
    <row r="86" spans="1:5">
      <c r="A86" s="89" t="e">
        <f>Tri_Incurred_AttrorTot!A80</f>
        <v>#N/A</v>
      </c>
      <c r="B86" s="208">
        <f>'User Entries'!M235/unit</f>
        <v>0</v>
      </c>
      <c r="C86" s="208">
        <f>'User Entries'!N235/unit</f>
        <v>0</v>
      </c>
      <c r="D86" s="116">
        <f t="shared" si="3"/>
        <v>0</v>
      </c>
      <c r="E86" s="298">
        <f t="shared" si="4"/>
        <v>0</v>
      </c>
    </row>
    <row r="87" spans="1:5">
      <c r="A87" s="89" t="e">
        <f>Tri_Incurred_AttrorTot!A81</f>
        <v>#N/A</v>
      </c>
      <c r="B87" s="208">
        <f>'User Entries'!M236/unit</f>
        <v>0</v>
      </c>
      <c r="C87" s="208">
        <f>'User Entries'!N236/unit</f>
        <v>0</v>
      </c>
      <c r="D87" s="116">
        <f t="shared" si="3"/>
        <v>0</v>
      </c>
      <c r="E87" s="298">
        <f t="shared" si="4"/>
        <v>0</v>
      </c>
    </row>
    <row r="88" spans="1:5">
      <c r="A88" s="89" t="e">
        <f>Tri_Incurred_AttrorTot!A82</f>
        <v>#N/A</v>
      </c>
      <c r="B88" s="208">
        <f>'User Entries'!M237/unit</f>
        <v>0</v>
      </c>
      <c r="C88" s="208">
        <f>'User Entries'!N237/unit</f>
        <v>0</v>
      </c>
      <c r="D88" s="116">
        <f t="shared" si="3"/>
        <v>0</v>
      </c>
      <c r="E88" s="298">
        <f t="shared" si="4"/>
        <v>0</v>
      </c>
    </row>
    <row r="89" spans="1:5">
      <c r="A89" s="89" t="e">
        <f>Tri_Incurred_AttrorTot!A83</f>
        <v>#N/A</v>
      </c>
      <c r="B89" s="208">
        <f>'User Entries'!M238/unit</f>
        <v>0</v>
      </c>
      <c r="C89" s="208">
        <f>'User Entries'!N238/unit</f>
        <v>0</v>
      </c>
      <c r="D89" s="116">
        <f t="shared" si="3"/>
        <v>0</v>
      </c>
      <c r="E89" s="298">
        <f t="shared" si="4"/>
        <v>0</v>
      </c>
    </row>
    <row r="90" spans="1:5">
      <c r="A90" s="89" t="e">
        <f>Tri_Incurred_AttrorTot!A84</f>
        <v>#N/A</v>
      </c>
      <c r="B90" s="208">
        <f>'User Entries'!M239/unit</f>
        <v>0</v>
      </c>
      <c r="C90" s="208">
        <f>'User Entries'!N239/unit</f>
        <v>0</v>
      </c>
      <c r="D90" s="116">
        <f t="shared" si="3"/>
        <v>0</v>
      </c>
      <c r="E90" s="298">
        <f t="shared" si="4"/>
        <v>0</v>
      </c>
    </row>
    <row r="91" spans="1:5">
      <c r="A91" s="89" t="e">
        <f>Tri_Incurred_AttrorTot!A85</f>
        <v>#N/A</v>
      </c>
      <c r="B91" s="208">
        <f>'User Entries'!M240/unit</f>
        <v>0</v>
      </c>
      <c r="C91" s="208">
        <f>'User Entries'!N240/unit</f>
        <v>0</v>
      </c>
      <c r="D91" s="116">
        <f t="shared" si="3"/>
        <v>0</v>
      </c>
      <c r="E91" s="298">
        <f t="shared" si="4"/>
        <v>0</v>
      </c>
    </row>
    <row r="92" spans="1:5">
      <c r="A92" s="89" t="e">
        <f>Tri_Incurred_AttrorTot!A86</f>
        <v>#N/A</v>
      </c>
      <c r="B92" s="208">
        <f>'User Entries'!M241/unit</f>
        <v>0</v>
      </c>
      <c r="C92" s="208">
        <f>'User Entries'!N241/unit</f>
        <v>0</v>
      </c>
      <c r="D92" s="116">
        <f t="shared" si="3"/>
        <v>0</v>
      </c>
      <c r="E92" s="298">
        <f t="shared" si="4"/>
        <v>0</v>
      </c>
    </row>
    <row r="93" spans="1:5">
      <c r="A93" s="89" t="e">
        <f>Tri_Incurred_AttrorTot!A87</f>
        <v>#N/A</v>
      </c>
      <c r="B93" s="208">
        <f>'User Entries'!M242/unit</f>
        <v>0</v>
      </c>
      <c r="C93" s="208">
        <f>'User Entries'!N242/unit</f>
        <v>0</v>
      </c>
      <c r="D93" s="116">
        <f t="shared" si="3"/>
        <v>0</v>
      </c>
      <c r="E93" s="298">
        <f t="shared" si="4"/>
        <v>0</v>
      </c>
    </row>
    <row r="94" spans="1:5">
      <c r="A94" s="89" t="e">
        <f>Tri_Incurred_AttrorTot!A88</f>
        <v>#N/A</v>
      </c>
      <c r="B94" s="208">
        <f>'User Entries'!M243/unit</f>
        <v>0</v>
      </c>
      <c r="C94" s="208">
        <f>'User Entries'!N243/unit</f>
        <v>0</v>
      </c>
      <c r="D94" s="116">
        <f t="shared" si="3"/>
        <v>0</v>
      </c>
      <c r="E94" s="298">
        <f t="shared" si="4"/>
        <v>0</v>
      </c>
    </row>
    <row r="95" spans="1:5">
      <c r="A95" s="89" t="e">
        <f>Tri_Incurred_AttrorTot!A89</f>
        <v>#N/A</v>
      </c>
      <c r="B95" s="208">
        <f>'User Entries'!M244/unit</f>
        <v>0</v>
      </c>
      <c r="C95" s="208">
        <f>'User Entries'!N244/unit</f>
        <v>0</v>
      </c>
      <c r="D95" s="116">
        <f t="shared" si="3"/>
        <v>0</v>
      </c>
      <c r="E95" s="298">
        <f t="shared" si="4"/>
        <v>0</v>
      </c>
    </row>
    <row r="96" spans="1:5">
      <c r="A96" s="89" t="e">
        <f>Tri_Incurred_AttrorTot!A90</f>
        <v>#N/A</v>
      </c>
      <c r="B96" s="208">
        <f>'User Entries'!M253/unit</f>
        <v>0</v>
      </c>
      <c r="C96" s="208">
        <f>'User Entries'!N253/unit</f>
        <v>0</v>
      </c>
      <c r="D96" s="116">
        <f t="shared" si="3"/>
        <v>0</v>
      </c>
      <c r="E96" s="298">
        <f t="shared" si="4"/>
        <v>0</v>
      </c>
    </row>
    <row r="97" spans="1:5">
      <c r="A97" s="89" t="e">
        <f>Tri_Incurred_AttrorTot!A91</f>
        <v>#N/A</v>
      </c>
      <c r="B97" s="208">
        <f>'User Entries'!M254/unit</f>
        <v>0</v>
      </c>
      <c r="C97" s="208">
        <f>'User Entries'!N254/unit</f>
        <v>0</v>
      </c>
      <c r="D97" s="116">
        <f t="shared" si="3"/>
        <v>0</v>
      </c>
      <c r="E97" s="298">
        <f t="shared" si="4"/>
        <v>0</v>
      </c>
    </row>
    <row r="98" spans="1:5">
      <c r="A98" s="89" t="e">
        <f>Tri_Incurred_AttrorTot!A92</f>
        <v>#N/A</v>
      </c>
      <c r="B98" s="208">
        <f>'User Entries'!M255/unit</f>
        <v>0</v>
      </c>
      <c r="C98" s="208">
        <f>'User Entries'!N255/unit</f>
        <v>0</v>
      </c>
      <c r="D98" s="116">
        <f t="shared" ref="D98:D105" si="5">C98-B98</f>
        <v>0</v>
      </c>
      <c r="E98" s="298">
        <f t="shared" ref="E98:E105" si="6">IF(C98=0,0,D98/C98)</f>
        <v>0</v>
      </c>
    </row>
    <row r="99" spans="1:5">
      <c r="A99" s="89" t="e">
        <f>Tri_Incurred_AttrorTot!A93</f>
        <v>#N/A</v>
      </c>
      <c r="B99" s="208">
        <f>'User Entries'!M256/unit</f>
        <v>0</v>
      </c>
      <c r="C99" s="208">
        <f>'User Entries'!N256/unit</f>
        <v>0</v>
      </c>
      <c r="D99" s="116">
        <f t="shared" si="5"/>
        <v>0</v>
      </c>
      <c r="E99" s="298">
        <f t="shared" si="6"/>
        <v>0</v>
      </c>
    </row>
    <row r="100" spans="1:5">
      <c r="A100" s="89" t="e">
        <f>Tri_Incurred_AttrorTot!A94</f>
        <v>#N/A</v>
      </c>
      <c r="B100" s="208">
        <f>'User Entries'!M257/unit</f>
        <v>0</v>
      </c>
      <c r="C100" s="208">
        <f>'User Entries'!N257/unit</f>
        <v>0</v>
      </c>
      <c r="D100" s="116">
        <f t="shared" si="5"/>
        <v>0</v>
      </c>
      <c r="E100" s="298">
        <f t="shared" si="6"/>
        <v>0</v>
      </c>
    </row>
    <row r="101" spans="1:5">
      <c r="A101" s="89" t="e">
        <f>Tri_Incurred_AttrorTot!A95</f>
        <v>#N/A</v>
      </c>
      <c r="B101" s="208">
        <f>'User Entries'!M258/unit</f>
        <v>0</v>
      </c>
      <c r="C101" s="208">
        <f>'User Entries'!N258/unit</f>
        <v>0</v>
      </c>
      <c r="D101" s="116">
        <f t="shared" si="5"/>
        <v>0</v>
      </c>
      <c r="E101" s="298">
        <f t="shared" si="6"/>
        <v>0</v>
      </c>
    </row>
    <row r="102" spans="1:5">
      <c r="A102" s="89" t="e">
        <f>Tri_Incurred_AttrorTot!A96</f>
        <v>#N/A</v>
      </c>
      <c r="B102" s="208">
        <f>'User Entries'!M259/unit</f>
        <v>0</v>
      </c>
      <c r="C102" s="208">
        <f>'User Entries'!N259/unit</f>
        <v>0</v>
      </c>
      <c r="D102" s="116">
        <f t="shared" si="5"/>
        <v>0</v>
      </c>
      <c r="E102" s="298">
        <f t="shared" si="6"/>
        <v>0</v>
      </c>
    </row>
    <row r="103" spans="1:5">
      <c r="A103" s="89" t="e">
        <f>Tri_Incurred_AttrorTot!A97</f>
        <v>#N/A</v>
      </c>
      <c r="B103" s="208">
        <f>'User Entries'!M260/unit</f>
        <v>0</v>
      </c>
      <c r="C103" s="208">
        <f>'User Entries'!N260/unit</f>
        <v>0</v>
      </c>
      <c r="D103" s="116">
        <f t="shared" si="5"/>
        <v>0</v>
      </c>
      <c r="E103" s="298">
        <f t="shared" si="6"/>
        <v>0</v>
      </c>
    </row>
    <row r="104" spans="1:5">
      <c r="A104" s="89" t="e">
        <f>Tri_Incurred_AttrorTot!A98</f>
        <v>#N/A</v>
      </c>
      <c r="B104" s="208">
        <f>'User Entries'!M261/unit</f>
        <v>0</v>
      </c>
      <c r="C104" s="208">
        <f>'User Entries'!N261/unit</f>
        <v>0</v>
      </c>
      <c r="D104" s="116">
        <f t="shared" si="5"/>
        <v>0</v>
      </c>
      <c r="E104" s="298">
        <f t="shared" si="6"/>
        <v>0</v>
      </c>
    </row>
    <row r="105" spans="1:5">
      <c r="A105" s="89" t="e">
        <f>Tri_Incurred_AttrorTot!A99</f>
        <v>#N/A</v>
      </c>
      <c r="B105" s="208">
        <f>'User Entries'!M262/unit</f>
        <v>0</v>
      </c>
      <c r="C105" s="208">
        <f>'User Entries'!N262/unit</f>
        <v>0</v>
      </c>
      <c r="D105" s="116">
        <f t="shared" si="5"/>
        <v>0</v>
      </c>
      <c r="E105" s="298">
        <f t="shared" si="6"/>
        <v>0</v>
      </c>
    </row>
  </sheetData>
  <mergeCells count="5">
    <mergeCell ref="B8:E8"/>
    <mergeCell ref="A12:A13"/>
    <mergeCell ref="B11:E11"/>
    <mergeCell ref="B10:E10"/>
    <mergeCell ref="B9:E9"/>
  </mergeCells>
  <phoneticPr fontId="4" type="noConversion"/>
  <conditionalFormatting sqref="E18:E97">
    <cfRule type="expression" dxfId="106" priority="6" stopIfTrue="1">
      <formula>ISERROR($A18)</formula>
    </cfRule>
  </conditionalFormatting>
  <conditionalFormatting sqref="A18:A97">
    <cfRule type="expression" dxfId="105" priority="7" stopIfTrue="1">
      <formula>ISERROR(A18)</formula>
    </cfRule>
  </conditionalFormatting>
  <conditionalFormatting sqref="B18:B97">
    <cfRule type="expression" dxfId="104" priority="8" stopIfTrue="1">
      <formula>ISERROR(A18)</formula>
    </cfRule>
  </conditionalFormatting>
  <conditionalFormatting sqref="C18:C97">
    <cfRule type="expression" dxfId="103" priority="9" stopIfTrue="1">
      <formula>ISERROR(A18)</formula>
    </cfRule>
  </conditionalFormatting>
  <conditionalFormatting sqref="D18:D97">
    <cfRule type="expression" dxfId="102" priority="10" stopIfTrue="1">
      <formula>ISERROR(A18)</formula>
    </cfRule>
  </conditionalFormatting>
  <conditionalFormatting sqref="E98:E105">
    <cfRule type="expression" dxfId="101" priority="5" stopIfTrue="1">
      <formula>ISERROR($A98)</formula>
    </cfRule>
  </conditionalFormatting>
  <conditionalFormatting sqref="A98:A105">
    <cfRule type="expression" dxfId="100" priority="4" stopIfTrue="1">
      <formula>ISERROR(A98)</formula>
    </cfRule>
  </conditionalFormatting>
  <conditionalFormatting sqref="B98:B105">
    <cfRule type="expression" dxfId="99" priority="3" stopIfTrue="1">
      <formula>ISERROR(A98)</formula>
    </cfRule>
  </conditionalFormatting>
  <conditionalFormatting sqref="C98:C105">
    <cfRule type="expression" dxfId="98" priority="2" stopIfTrue="1">
      <formula>ISERROR(A98)</formula>
    </cfRule>
  </conditionalFormatting>
  <conditionalFormatting sqref="D98:D105">
    <cfRule type="expression" dxfId="97" priority="1" stopIfTrue="1">
      <formula>ISERROR(A98)</formula>
    </cfRule>
  </conditionalFormatting>
  <hyperlinks>
    <hyperlink ref="J1" location="INDEX!A1" display="&lt;&lt;&lt; Index &lt;&lt;&lt;"/>
  </hyperlinks>
  <pageMargins left="0.78740157480314965" right="0.78740157480314965" top="0.44" bottom="0.98425196850393704" header="0" footer="0"/>
  <pageSetup paperSize="9" scale="50" orientation="landscape" r:id="rId1"/>
  <headerFooter alignWithMargins="0"/>
</worksheet>
</file>

<file path=xl/worksheets/sheet23.xml><?xml version="1.0" encoding="utf-8"?>
<worksheet xmlns="http://schemas.openxmlformats.org/spreadsheetml/2006/main" xmlns:r="http://schemas.openxmlformats.org/officeDocument/2006/relationships">
  <dimension ref="A1:K26"/>
  <sheetViews>
    <sheetView topLeftCell="A10" workbookViewId="0">
      <selection activeCell="B40" sqref="B40"/>
    </sheetView>
  </sheetViews>
  <sheetFormatPr baseColWidth="10" defaultRowHeight="12.75"/>
  <sheetData>
    <row r="1" spans="1:11">
      <c r="B1" s="616" t="s">
        <v>596</v>
      </c>
    </row>
    <row r="2" spans="1:11">
      <c r="A2" s="616" t="s">
        <v>597</v>
      </c>
      <c r="B2">
        <v>1</v>
      </c>
      <c r="C2">
        <f>+B2+1</f>
        <v>2</v>
      </c>
      <c r="D2">
        <f t="shared" ref="D2:K2" si="0">+C2+1</f>
        <v>3</v>
      </c>
      <c r="E2">
        <f t="shared" si="0"/>
        <v>4</v>
      </c>
      <c r="F2">
        <f t="shared" si="0"/>
        <v>5</v>
      </c>
      <c r="G2">
        <f t="shared" si="0"/>
        <v>6</v>
      </c>
      <c r="H2">
        <f t="shared" si="0"/>
        <v>7</v>
      </c>
      <c r="I2">
        <f t="shared" si="0"/>
        <v>8</v>
      </c>
      <c r="J2">
        <f t="shared" si="0"/>
        <v>9</v>
      </c>
      <c r="K2">
        <f t="shared" si="0"/>
        <v>10</v>
      </c>
    </row>
    <row r="3" spans="1:11">
      <c r="A3">
        <f t="shared" ref="A3:A7" si="1">A7-10</f>
        <v>20111</v>
      </c>
      <c r="B3" s="688">
        <f>+Tri_Paid_AttrorTot!B60/Tri_Incurred_AttrorTot!B60</f>
        <v>0.17257024048267702</v>
      </c>
      <c r="C3" s="688">
        <f>+Tri_Paid_AttrorTot!C59/Tri_Incurred_AttrorTot!C59</f>
        <v>0.72011775606022743</v>
      </c>
      <c r="D3" s="688">
        <f>+Tri_Paid_AttrorTot!D58/Tri_Incurred_AttrorTot!D58</f>
        <v>0.82166010929125055</v>
      </c>
      <c r="E3" s="688">
        <f>+Tri_Paid_AttrorTot!E57/Tri_Incurred_AttrorTot!E57</f>
        <v>0.86682933144774976</v>
      </c>
      <c r="F3" s="688">
        <f>+Tri_Paid_AttrorTot!F56/Tri_Incurred_AttrorTot!F56</f>
        <v>0.87107553884482181</v>
      </c>
      <c r="G3" s="688">
        <f>+Tri_Paid_AttrorTot!G55/Tri_Incurred_AttrorTot!G55</f>
        <v>0.95124314878707528</v>
      </c>
      <c r="H3" s="688">
        <f>+Tri_Paid_AttrorTot!H54/Tri_Incurred_AttrorTot!H54</f>
        <v>1</v>
      </c>
      <c r="I3" s="688">
        <f>+Tri_Paid_AttrorTot!I53/Tri_Incurred_AttrorTot!I53</f>
        <v>1</v>
      </c>
      <c r="J3" s="688">
        <f>+Tri_Paid_AttrorTot!J52/Tri_Incurred_AttrorTot!J52</f>
        <v>1</v>
      </c>
      <c r="K3" s="688">
        <f>+Tri_Paid_AttrorTot!K51/Tri_Incurred_AttrorTot!K51</f>
        <v>1</v>
      </c>
    </row>
    <row r="4" spans="1:11">
      <c r="A4">
        <f t="shared" si="1"/>
        <v>20112</v>
      </c>
      <c r="B4" s="688">
        <f>+Tri_Paid_AttrorTot!B61/Tri_Incurred_AttrorTot!B61</f>
        <v>8.0892387946218031E-2</v>
      </c>
      <c r="C4" s="688">
        <f>+Tri_Paid_AttrorTot!C60/Tri_Incurred_AttrorTot!C60</f>
        <v>0.69006060770471944</v>
      </c>
      <c r="D4" s="688">
        <f>+Tri_Paid_AttrorTot!D59/Tri_Incurred_AttrorTot!D59</f>
        <v>0.92968770892735031</v>
      </c>
      <c r="E4" s="688">
        <f>+Tri_Paid_AttrorTot!E58/Tri_Incurred_AttrorTot!E58</f>
        <v>0.90396938851512942</v>
      </c>
      <c r="F4" s="688">
        <f>+Tri_Paid_AttrorTot!F57/Tri_Incurred_AttrorTot!F57</f>
        <v>0.92880898590588978</v>
      </c>
      <c r="G4" s="688">
        <f>+Tri_Paid_AttrorTot!G56/Tri_Incurred_AttrorTot!G56</f>
        <v>0.88058596116266485</v>
      </c>
      <c r="H4" s="688">
        <f>+Tri_Paid_AttrorTot!H55/Tri_Incurred_AttrorTot!H55</f>
        <v>0.95556167816878568</v>
      </c>
      <c r="I4" s="688">
        <f>+Tri_Paid_AttrorTot!I54/Tri_Incurred_AttrorTot!I54</f>
        <v>1</v>
      </c>
      <c r="J4" s="688">
        <f>+Tri_Paid_AttrorTot!J53/Tri_Incurred_AttrorTot!J53</f>
        <v>0.99802939822551251</v>
      </c>
      <c r="K4" s="688">
        <f>+Tri_Paid_AttrorTot!K52/Tri_Incurred_AttrorTot!K52</f>
        <v>1</v>
      </c>
    </row>
    <row r="5" spans="1:11">
      <c r="A5">
        <f t="shared" si="1"/>
        <v>20113</v>
      </c>
      <c r="B5" s="688">
        <f>+Tri_Paid_AttrorTot!B62/Tri_Incurred_AttrorTot!B62</f>
        <v>0.2012217935585964</v>
      </c>
      <c r="C5" s="688">
        <f>+Tri_Paid_AttrorTot!C61/Tri_Incurred_AttrorTot!C61</f>
        <v>0.75042658362947978</v>
      </c>
      <c r="D5" s="688">
        <f>+Tri_Paid_AttrorTot!D60/Tri_Incurred_AttrorTot!D60</f>
        <v>0.84807546599092853</v>
      </c>
      <c r="E5" s="688">
        <f>+Tri_Paid_AttrorTot!E59/Tri_Incurred_AttrorTot!E59</f>
        <v>0.93520948213712585</v>
      </c>
      <c r="F5" s="688">
        <f>+Tri_Paid_AttrorTot!F58/Tri_Incurred_AttrorTot!F58</f>
        <v>0.92450108943438336</v>
      </c>
      <c r="G5" s="688">
        <f>+Tri_Paid_AttrorTot!G57/Tri_Incurred_AttrorTot!G57</f>
        <v>0.97922768156702011</v>
      </c>
      <c r="H5" s="688">
        <f>+Tri_Paid_AttrorTot!H56/Tri_Incurred_AttrorTot!H56</f>
        <v>0.90004442470013324</v>
      </c>
      <c r="I5" s="688">
        <f>+Tri_Paid_AttrorTot!I55/Tri_Incurred_AttrorTot!I55</f>
        <v>0.95565083011566665</v>
      </c>
      <c r="J5" s="688">
        <f>+Tri_Paid_AttrorTot!J54/Tri_Incurred_AttrorTot!J54</f>
        <v>1</v>
      </c>
      <c r="K5" s="688">
        <f>+Tri_Paid_AttrorTot!K53/Tri_Incurred_AttrorTot!K53</f>
        <v>0.99802939822551251</v>
      </c>
    </row>
    <row r="6" spans="1:11">
      <c r="A6">
        <f t="shared" si="1"/>
        <v>20114</v>
      </c>
      <c r="B6" s="688">
        <f>+Tri_Paid_AttrorTot!B63/Tri_Incurred_AttrorTot!B63</f>
        <v>0.11738728683077958</v>
      </c>
      <c r="C6" s="688">
        <f>+Tri_Paid_AttrorTot!C62/Tri_Incurred_AttrorTot!C62</f>
        <v>0.70358478458541962</v>
      </c>
      <c r="D6" s="688">
        <f>+Tri_Paid_AttrorTot!D61/Tri_Incurred_AttrorTot!D61</f>
        <v>0.8867954956947075</v>
      </c>
      <c r="E6" s="688">
        <f>+Tri_Paid_AttrorTot!E60/Tri_Incurred_AttrorTot!E60</f>
        <v>0.90518332355819042</v>
      </c>
      <c r="F6" s="688">
        <f>+Tri_Paid_AttrorTot!F59/Tri_Incurred_AttrorTot!F59</f>
        <v>0.95549309428886053</v>
      </c>
      <c r="G6" s="688">
        <f>+Tri_Paid_AttrorTot!G58/Tri_Incurred_AttrorTot!G58</f>
        <v>0.95679892106212938</v>
      </c>
      <c r="H6" s="688">
        <f>+Tri_Paid_AttrorTot!H57/Tri_Incurred_AttrorTot!H57</f>
        <v>0.97925333791413183</v>
      </c>
      <c r="I6" s="688">
        <f>+Tri_Paid_AttrorTot!I56/Tri_Incurred_AttrorTot!I56</f>
        <v>0.90004442470013324</v>
      </c>
      <c r="J6" s="688">
        <f>+Tri_Paid_AttrorTot!J55/Tri_Incurred_AttrorTot!J55</f>
        <v>0.95567193687039043</v>
      </c>
      <c r="K6" s="688">
        <f>+Tri_Paid_AttrorTot!K54/Tri_Incurred_AttrorTot!K54</f>
        <v>1</v>
      </c>
    </row>
    <row r="7" spans="1:11">
      <c r="A7">
        <f t="shared" si="1"/>
        <v>20121</v>
      </c>
      <c r="B7" s="688">
        <f>+Tri_Paid_AttrorTot!B64/Tri_Incurred_AttrorTot!B64</f>
        <v>0.25127077555505456</v>
      </c>
      <c r="C7" s="688">
        <f>+Tri_Paid_AttrorTot!C63/Tri_Incurred_AttrorTot!C63</f>
        <v>0.61021175715938281</v>
      </c>
      <c r="D7" s="688">
        <f>+Tri_Paid_AttrorTot!D62/Tri_Incurred_AttrorTot!D62</f>
        <v>0.86659760534997099</v>
      </c>
      <c r="E7" s="688">
        <f>+Tri_Paid_AttrorTot!E61/Tri_Incurred_AttrorTot!E61</f>
        <v>0.94107981200771895</v>
      </c>
      <c r="F7" s="688">
        <f>+Tri_Paid_AttrorTot!F60/Tri_Incurred_AttrorTot!F60</f>
        <v>0.92394362789851081</v>
      </c>
      <c r="G7" s="688">
        <f>+Tri_Paid_AttrorTot!G59/Tri_Incurred_AttrorTot!G59</f>
        <v>0.95299143506740924</v>
      </c>
      <c r="H7" s="688">
        <f>+Tri_Paid_AttrorTot!H58/Tri_Incurred_AttrorTot!H58</f>
        <v>0.97627921192243305</v>
      </c>
      <c r="I7" s="688">
        <f>+Tri_Paid_AttrorTot!I57/Tri_Incurred_AttrorTot!I57</f>
        <v>0.9795142916185382</v>
      </c>
      <c r="J7" s="688">
        <f>+Tri_Paid_AttrorTot!J56/Tri_Incurred_AttrorTot!J56</f>
        <v>1</v>
      </c>
      <c r="K7" s="688">
        <f>+Tri_Paid_AttrorTot!K55/Tri_Incurred_AttrorTot!K55</f>
        <v>0.95542279653870177</v>
      </c>
    </row>
    <row r="8" spans="1:11">
      <c r="A8">
        <f>A12-10</f>
        <v>20122</v>
      </c>
      <c r="B8" s="688">
        <f>+Tri_Paid_AttrorTot!B65/Tri_Incurred_AttrorTot!B65</f>
        <v>6.0300003290217154E-2</v>
      </c>
      <c r="C8" s="688">
        <f>+Tri_Paid_AttrorTot!C64/Tri_Incurred_AttrorTot!C64</f>
        <v>0.67327447902388948</v>
      </c>
      <c r="D8" s="688">
        <f>+Tri_Paid_AttrorTot!D63/Tri_Incurred_AttrorTot!D63</f>
        <v>0.8545652389013384</v>
      </c>
      <c r="E8" s="688">
        <f>+Tri_Paid_AttrorTot!E62/Tri_Incurred_AttrorTot!E62</f>
        <v>0.90918587690390207</v>
      </c>
      <c r="F8" s="688">
        <f>+Tri_Paid_AttrorTot!F61/Tri_Incurred_AttrorTot!F61</f>
        <v>0.94142891268403994</v>
      </c>
      <c r="G8" s="688">
        <f>+Tri_Paid_AttrorTot!G60/Tri_Incurred_AttrorTot!G60</f>
        <v>0.9442197942263969</v>
      </c>
      <c r="H8" s="688">
        <f>+Tri_Paid_AttrorTot!H59/Tri_Incurred_AttrorTot!H59</f>
        <v>0.95299143506740924</v>
      </c>
      <c r="I8" s="688">
        <f>+Tri_Paid_AttrorTot!I58/Tri_Incurred_AttrorTot!I58</f>
        <v>0.97629026551254972</v>
      </c>
      <c r="J8" s="688">
        <f>+Tri_Paid_AttrorTot!J57/Tri_Incurred_AttrorTot!J57</f>
        <v>0.9792358217388234</v>
      </c>
      <c r="K8" s="688">
        <f>+Tri_Paid_AttrorTot!K56/Tri_Incurred_AttrorTot!K56</f>
        <v>1</v>
      </c>
    </row>
    <row r="9" spans="1:11">
      <c r="A9">
        <v>20123</v>
      </c>
      <c r="B9" s="688">
        <f>+Tri_Paid_AttrorTot!B66/Tri_Incurred_AttrorTot!B66</f>
        <v>9.8233630480682635E-2</v>
      </c>
      <c r="C9" s="688">
        <f>+Tri_Paid_AttrorTot!C65/Tri_Incurred_AttrorTot!C65</f>
        <v>0.4243593598698418</v>
      </c>
      <c r="D9" s="688">
        <f>+Tri_Paid_AttrorTot!D64/Tri_Incurred_AttrorTot!D64</f>
        <v>0.84729106108311769</v>
      </c>
      <c r="E9" s="688">
        <f>+Tri_Paid_AttrorTot!E63/Tri_Incurred_AttrorTot!E63</f>
        <v>0.95040355228235551</v>
      </c>
      <c r="F9" s="688">
        <f>+Tri_Paid_AttrorTot!F62/Tri_Incurred_AttrorTot!F62</f>
        <v>0.93723715627342485</v>
      </c>
      <c r="G9" s="688">
        <f>+Tri_Paid_AttrorTot!G61/Tri_Incurred_AttrorTot!G61</f>
        <v>0.93097082736725179</v>
      </c>
      <c r="H9" s="688">
        <f>+Tri_Paid_AttrorTot!H60/Tri_Incurred_AttrorTot!H60</f>
        <v>0.95668043172274908</v>
      </c>
      <c r="I9" s="688">
        <f>+Tri_Paid_AttrorTot!I59/Tri_Incurred_AttrorTot!I59</f>
        <v>1</v>
      </c>
      <c r="J9" s="688">
        <f>+Tri_Paid_AttrorTot!J58/Tri_Incurred_AttrorTot!J58</f>
        <v>1</v>
      </c>
      <c r="K9" s="688">
        <f>+Tri_Paid_AttrorTot!K57/Tri_Incurred_AttrorTot!K57</f>
        <v>0.9792358217388234</v>
      </c>
    </row>
    <row r="10" spans="1:11">
      <c r="A10">
        <v>20124</v>
      </c>
      <c r="B10" s="688">
        <f>+Tri_Paid_AttrorTot!B67/Tri_Incurred_AttrorTot!B67</f>
        <v>0.16854410012126619</v>
      </c>
      <c r="C10" s="688">
        <f>+Tri_Paid_AttrorTot!C66/Tri_Incurred_AttrorTot!C66</f>
        <v>0.5722337269862906</v>
      </c>
      <c r="D10" s="688">
        <f>+Tri_Paid_AttrorTot!D65/Tri_Incurred_AttrorTot!D65</f>
        <v>0.79980415035464381</v>
      </c>
      <c r="E10" s="688">
        <f>+Tri_Paid_AttrorTot!E64/Tri_Incurred_AttrorTot!E64</f>
        <v>0.93148418033942926</v>
      </c>
      <c r="F10" s="688">
        <f>+Tri_Paid_AttrorTot!F63/Tri_Incurred_AttrorTot!F63</f>
        <v>1</v>
      </c>
      <c r="G10" s="688">
        <f>+Tri_Paid_AttrorTot!G62/Tri_Incurred_AttrorTot!G62</f>
        <v>0.9302876546190777</v>
      </c>
      <c r="H10" s="688">
        <f>+Tri_Paid_AttrorTot!H61/Tri_Incurred_AttrorTot!H61</f>
        <v>0.95237316079180845</v>
      </c>
      <c r="I10" s="688">
        <f>+Tri_Paid_AttrorTot!I60/Tri_Incurred_AttrorTot!I60</f>
        <v>0.93740864067123386</v>
      </c>
      <c r="J10" s="688">
        <f>+Tri_Paid_AttrorTot!J59/Tri_Incurred_AttrorTot!J59</f>
        <v>1</v>
      </c>
      <c r="K10" s="688">
        <f>+Tri_Paid_AttrorTot!K58/Tri_Incurred_AttrorTot!K58</f>
        <v>1</v>
      </c>
    </row>
    <row r="11" spans="1:11">
      <c r="A11">
        <f>+A12-1</f>
        <v>20131</v>
      </c>
      <c r="B11" s="688">
        <f>+Tri_Paid_AttrorTot!B68/Tri_Incurred_AttrorTot!B68</f>
        <v>5.3109444543585425E-2</v>
      </c>
      <c r="C11" s="688">
        <f>+Tri_Paid_AttrorTot!C67/Tri_Incurred_AttrorTot!C67</f>
        <v>0.41991538981695736</v>
      </c>
      <c r="D11" s="688">
        <f>+Tri_Paid_AttrorTot!D66/Tri_Incurred_AttrorTot!D66</f>
        <v>0.71975594540335852</v>
      </c>
      <c r="E11" s="688">
        <f>+Tri_Paid_AttrorTot!E65/Tri_Incurred_AttrorTot!E65</f>
        <v>0.87299993950401733</v>
      </c>
      <c r="F11" s="688">
        <f>+Tri_Paid_AttrorTot!F64/Tri_Incurred_AttrorTot!F64</f>
        <v>0.93622927287093927</v>
      </c>
      <c r="G11" s="688">
        <f>+Tri_Paid_AttrorTot!G63/Tri_Incurred_AttrorTot!G63</f>
        <v>1</v>
      </c>
      <c r="H11" s="688">
        <f>+Tri_Paid_AttrorTot!H62/Tri_Incurred_AttrorTot!H62</f>
        <v>0.95065113304840565</v>
      </c>
      <c r="I11" s="688">
        <f>+Tri_Paid_AttrorTot!I61/Tri_Incurred_AttrorTot!I61</f>
        <v>0.93089565333129898</v>
      </c>
      <c r="J11" s="688">
        <f>+Tri_Paid_AttrorTot!J60/Tri_Incurred_AttrorTot!J60</f>
        <v>0.90544338520902612</v>
      </c>
      <c r="K11" s="688">
        <f>+Tri_Paid_AttrorTot!K59/Tri_Incurred_AttrorTot!K59</f>
        <v>1</v>
      </c>
    </row>
    <row r="12" spans="1:11">
      <c r="A12">
        <v>20132</v>
      </c>
      <c r="B12" s="688">
        <f>+Tri_Paid_AttrorTot!B69/Tri_Incurred_AttrorTot!B69</f>
        <v>0.15140507687028734</v>
      </c>
      <c r="C12" s="688">
        <f>+Tri_Paid_AttrorTot!C68/Tri_Incurred_AttrorTot!C68</f>
        <v>0.55079306390875182</v>
      </c>
      <c r="D12" s="688">
        <f>+Tri_Paid_AttrorTot!D67/Tri_Incurred_AttrorTot!D67</f>
        <v>0.60385797059306368</v>
      </c>
      <c r="E12" s="688">
        <f>+Tri_Paid_AttrorTot!E66/Tri_Incurred_AttrorTot!E66</f>
        <v>0.8300232609588557</v>
      </c>
      <c r="F12" s="688">
        <f>+Tri_Paid_AttrorTot!F65/Tri_Incurred_AttrorTot!F65</f>
        <v>0.89681915079898156</v>
      </c>
      <c r="G12" s="688">
        <f>+Tri_Paid_AttrorTot!G64/Tri_Incurred_AttrorTot!G64</f>
        <v>0.93644759303476488</v>
      </c>
      <c r="H12" s="688">
        <f>+Tri_Paid_AttrorTot!H63/Tri_Incurred_AttrorTot!H63</f>
        <v>1</v>
      </c>
      <c r="I12" s="688">
        <f>+Tri_Paid_AttrorTot!I62/Tri_Incurred_AttrorTot!I62</f>
        <v>0.96505909460474404</v>
      </c>
      <c r="J12" s="688">
        <f>+Tri_Paid_AttrorTot!J61/Tri_Incurred_AttrorTot!J61</f>
        <v>0.93089565333129898</v>
      </c>
      <c r="K12" s="688">
        <f>+Tri_Paid_AttrorTot!K60/Tri_Incurred_AttrorTot!K60</f>
        <v>0.99075830275155419</v>
      </c>
    </row>
    <row r="14" spans="1:11">
      <c r="B14">
        <f>+B2</f>
        <v>1</v>
      </c>
      <c r="C14">
        <f t="shared" ref="C14:K14" si="2">+C2</f>
        <v>2</v>
      </c>
      <c r="D14">
        <f t="shared" si="2"/>
        <v>3</v>
      </c>
      <c r="E14">
        <f t="shared" si="2"/>
        <v>4</v>
      </c>
      <c r="F14">
        <f t="shared" si="2"/>
        <v>5</v>
      </c>
      <c r="G14">
        <f t="shared" si="2"/>
        <v>6</v>
      </c>
      <c r="H14">
        <f t="shared" si="2"/>
        <v>7</v>
      </c>
      <c r="I14">
        <f t="shared" si="2"/>
        <v>8</v>
      </c>
      <c r="J14">
        <f t="shared" si="2"/>
        <v>9</v>
      </c>
      <c r="K14">
        <f t="shared" si="2"/>
        <v>10</v>
      </c>
    </row>
    <row r="15" spans="1:11">
      <c r="A15">
        <f t="shared" ref="A15:A23" si="3">+A3</f>
        <v>20111</v>
      </c>
      <c r="B15" s="689">
        <f>1-B3</f>
        <v>0.827429759517323</v>
      </c>
      <c r="C15" s="689">
        <f t="shared" ref="C15:K15" si="4">1-C3</f>
        <v>0.27988224393977257</v>
      </c>
      <c r="D15" s="689">
        <f t="shared" si="4"/>
        <v>0.17833989070874945</v>
      </c>
      <c r="E15" s="689">
        <f t="shared" si="4"/>
        <v>0.13317066855225024</v>
      </c>
      <c r="F15" s="689">
        <f t="shared" si="4"/>
        <v>0.12892446115517819</v>
      </c>
      <c r="G15" s="689">
        <f t="shared" si="4"/>
        <v>4.8756851212924723E-2</v>
      </c>
      <c r="H15" s="689">
        <f t="shared" si="4"/>
        <v>0</v>
      </c>
      <c r="I15" s="689">
        <f t="shared" si="4"/>
        <v>0</v>
      </c>
      <c r="J15" s="689">
        <f t="shared" si="4"/>
        <v>0</v>
      </c>
      <c r="K15" s="689">
        <f t="shared" si="4"/>
        <v>0</v>
      </c>
    </row>
    <row r="16" spans="1:11">
      <c r="A16">
        <f t="shared" si="3"/>
        <v>20112</v>
      </c>
      <c r="B16" s="689">
        <f t="shared" ref="B16:K24" si="5">1-B4</f>
        <v>0.919107612053782</v>
      </c>
      <c r="C16" s="689">
        <f t="shared" si="5"/>
        <v>0.30993939229528056</v>
      </c>
      <c r="D16" s="689">
        <f t="shared" si="5"/>
        <v>7.0312291072649691E-2</v>
      </c>
      <c r="E16" s="689">
        <f t="shared" si="5"/>
        <v>9.6030611484870576E-2</v>
      </c>
      <c r="F16" s="689">
        <f t="shared" si="5"/>
        <v>7.1191014094110217E-2</v>
      </c>
      <c r="G16" s="689">
        <f t="shared" si="5"/>
        <v>0.11941403883733515</v>
      </c>
      <c r="H16" s="689">
        <f t="shared" si="5"/>
        <v>4.4438321831214322E-2</v>
      </c>
      <c r="I16" s="689">
        <f t="shared" si="5"/>
        <v>0</v>
      </c>
      <c r="J16" s="689">
        <f t="shared" si="5"/>
        <v>1.9706017744874904E-3</v>
      </c>
      <c r="K16" s="689">
        <f t="shared" si="5"/>
        <v>0</v>
      </c>
    </row>
    <row r="17" spans="1:11">
      <c r="A17">
        <f t="shared" si="3"/>
        <v>20113</v>
      </c>
      <c r="B17" s="689">
        <f t="shared" si="5"/>
        <v>0.79877820644140363</v>
      </c>
      <c r="C17" s="689">
        <f t="shared" si="5"/>
        <v>0.24957341637052022</v>
      </c>
      <c r="D17" s="689">
        <f t="shared" si="5"/>
        <v>0.15192453400907147</v>
      </c>
      <c r="E17" s="689">
        <f t="shared" si="5"/>
        <v>6.4790517862874153E-2</v>
      </c>
      <c r="F17" s="689">
        <f t="shared" si="5"/>
        <v>7.5498910565616639E-2</v>
      </c>
      <c r="G17" s="689">
        <f t="shared" si="5"/>
        <v>2.0772318432979886E-2</v>
      </c>
      <c r="H17" s="689">
        <f t="shared" si="5"/>
        <v>9.9955575299866761E-2</v>
      </c>
      <c r="I17" s="689">
        <f t="shared" si="5"/>
        <v>4.434916988433335E-2</v>
      </c>
      <c r="J17" s="689">
        <f t="shared" si="5"/>
        <v>0</v>
      </c>
      <c r="K17" s="689">
        <f t="shared" si="5"/>
        <v>1.9706017744874904E-3</v>
      </c>
    </row>
    <row r="18" spans="1:11">
      <c r="A18">
        <f t="shared" si="3"/>
        <v>20114</v>
      </c>
      <c r="B18" s="689">
        <f t="shared" si="5"/>
        <v>0.88261271316922041</v>
      </c>
      <c r="C18" s="689">
        <f t="shared" si="5"/>
        <v>0.29641521541458038</v>
      </c>
      <c r="D18" s="689">
        <f t="shared" si="5"/>
        <v>0.1132045043052925</v>
      </c>
      <c r="E18" s="689">
        <f t="shared" si="5"/>
        <v>9.4816676441809578E-2</v>
      </c>
      <c r="F18" s="689">
        <f t="shared" si="5"/>
        <v>4.4506905711139466E-2</v>
      </c>
      <c r="G18" s="689">
        <f t="shared" si="5"/>
        <v>4.3201078937870618E-2</v>
      </c>
      <c r="H18" s="689">
        <f t="shared" si="5"/>
        <v>2.0746662085868173E-2</v>
      </c>
      <c r="I18" s="689">
        <f t="shared" si="5"/>
        <v>9.9955575299866761E-2</v>
      </c>
      <c r="J18" s="689">
        <f t="shared" si="5"/>
        <v>4.4328063129609574E-2</v>
      </c>
      <c r="K18" s="689">
        <f t="shared" si="5"/>
        <v>0</v>
      </c>
    </row>
    <row r="19" spans="1:11">
      <c r="A19">
        <f t="shared" si="3"/>
        <v>20121</v>
      </c>
      <c r="B19" s="689">
        <f t="shared" si="5"/>
        <v>0.7487292244449455</v>
      </c>
      <c r="C19" s="689">
        <f t="shared" si="5"/>
        <v>0.38978824284061719</v>
      </c>
      <c r="D19" s="689">
        <f t="shared" si="5"/>
        <v>0.13340239465002901</v>
      </c>
      <c r="E19" s="689">
        <f t="shared" si="5"/>
        <v>5.8920187992281048E-2</v>
      </c>
      <c r="F19" s="689">
        <f t="shared" si="5"/>
        <v>7.6056372101489189E-2</v>
      </c>
      <c r="G19" s="689">
        <f t="shared" si="5"/>
        <v>4.7008564932590757E-2</v>
      </c>
      <c r="H19" s="689">
        <f t="shared" si="5"/>
        <v>2.3720788077566946E-2</v>
      </c>
      <c r="I19" s="689">
        <f t="shared" si="5"/>
        <v>2.0485708381461798E-2</v>
      </c>
      <c r="J19" s="689">
        <f t="shared" si="5"/>
        <v>0</v>
      </c>
      <c r="K19" s="689">
        <f t="shared" si="5"/>
        <v>4.4577203461298232E-2</v>
      </c>
    </row>
    <row r="20" spans="1:11">
      <c r="A20">
        <f t="shared" si="3"/>
        <v>20122</v>
      </c>
      <c r="B20" s="689">
        <f t="shared" si="5"/>
        <v>0.93969999670978288</v>
      </c>
      <c r="C20" s="689">
        <f t="shared" si="5"/>
        <v>0.32672552097611052</v>
      </c>
      <c r="D20" s="689">
        <f t="shared" si="5"/>
        <v>0.1454347610986616</v>
      </c>
      <c r="E20" s="689">
        <f t="shared" si="5"/>
        <v>9.0814123096097932E-2</v>
      </c>
      <c r="F20" s="689">
        <f t="shared" si="5"/>
        <v>5.8571087315960058E-2</v>
      </c>
      <c r="G20" s="689">
        <f t="shared" si="5"/>
        <v>5.5780205773603098E-2</v>
      </c>
      <c r="H20" s="689">
        <f t="shared" si="5"/>
        <v>4.7008564932590757E-2</v>
      </c>
      <c r="I20" s="689">
        <f t="shared" si="5"/>
        <v>2.3709734487450285E-2</v>
      </c>
      <c r="J20" s="689">
        <f t="shared" si="5"/>
        <v>2.0764178261176602E-2</v>
      </c>
      <c r="K20" s="689">
        <f t="shared" si="5"/>
        <v>0</v>
      </c>
    </row>
    <row r="21" spans="1:11">
      <c r="A21">
        <f t="shared" si="3"/>
        <v>20123</v>
      </c>
      <c r="B21" s="689">
        <f t="shared" si="5"/>
        <v>0.90176636951931732</v>
      </c>
      <c r="C21" s="689">
        <f t="shared" si="5"/>
        <v>0.57564064013015814</v>
      </c>
      <c r="D21" s="689">
        <f t="shared" si="5"/>
        <v>0.15270893891688231</v>
      </c>
      <c r="E21" s="689">
        <f t="shared" si="5"/>
        <v>4.9596447717644487E-2</v>
      </c>
      <c r="F21" s="689">
        <f t="shared" si="5"/>
        <v>6.2762843726575146E-2</v>
      </c>
      <c r="G21" s="689">
        <f t="shared" si="5"/>
        <v>6.9029172632748215E-2</v>
      </c>
      <c r="H21" s="689">
        <f t="shared" si="5"/>
        <v>4.3319568277250919E-2</v>
      </c>
      <c r="I21" s="689">
        <f t="shared" si="5"/>
        <v>0</v>
      </c>
      <c r="J21" s="689">
        <f t="shared" si="5"/>
        <v>0</v>
      </c>
      <c r="K21" s="689">
        <f t="shared" si="5"/>
        <v>2.0764178261176602E-2</v>
      </c>
    </row>
    <row r="22" spans="1:11">
      <c r="A22">
        <f t="shared" si="3"/>
        <v>20124</v>
      </c>
      <c r="B22" s="689">
        <f t="shared" si="5"/>
        <v>0.83145589987873381</v>
      </c>
      <c r="C22" s="689">
        <f t="shared" si="5"/>
        <v>0.4277662730137094</v>
      </c>
      <c r="D22" s="689">
        <f t="shared" si="5"/>
        <v>0.20019584964535619</v>
      </c>
      <c r="E22" s="689">
        <f t="shared" si="5"/>
        <v>6.8515819660570743E-2</v>
      </c>
      <c r="F22" s="689">
        <f t="shared" si="5"/>
        <v>0</v>
      </c>
      <c r="G22" s="689">
        <f t="shared" si="5"/>
        <v>6.9712345380922303E-2</v>
      </c>
      <c r="H22" s="689">
        <f t="shared" si="5"/>
        <v>4.7626839208191551E-2</v>
      </c>
      <c r="I22" s="689">
        <f t="shared" si="5"/>
        <v>6.2591359328766139E-2</v>
      </c>
      <c r="J22" s="689">
        <f t="shared" si="5"/>
        <v>0</v>
      </c>
      <c r="K22" s="689">
        <f t="shared" si="5"/>
        <v>0</v>
      </c>
    </row>
    <row r="23" spans="1:11">
      <c r="A23">
        <f t="shared" si="3"/>
        <v>20131</v>
      </c>
      <c r="B23" s="689">
        <f t="shared" si="5"/>
        <v>0.94689055545641454</v>
      </c>
      <c r="C23" s="689">
        <f t="shared" si="5"/>
        <v>0.58008461018304258</v>
      </c>
      <c r="D23" s="689">
        <f t="shared" si="5"/>
        <v>0.28024405459664148</v>
      </c>
      <c r="E23" s="689">
        <f t="shared" si="5"/>
        <v>0.12700006049598267</v>
      </c>
      <c r="F23" s="689">
        <f t="shared" si="5"/>
        <v>6.3770727129060734E-2</v>
      </c>
      <c r="G23" s="689">
        <f t="shared" si="5"/>
        <v>0</v>
      </c>
      <c r="H23" s="689">
        <f t="shared" si="5"/>
        <v>4.934886695159435E-2</v>
      </c>
      <c r="I23" s="689">
        <f t="shared" si="5"/>
        <v>6.9104346668701022E-2</v>
      </c>
      <c r="J23" s="689">
        <f t="shared" si="5"/>
        <v>9.4556614790973881E-2</v>
      </c>
      <c r="K23" s="689">
        <f t="shared" si="5"/>
        <v>0</v>
      </c>
    </row>
    <row r="24" spans="1:11">
      <c r="A24">
        <f>+A12</f>
        <v>20132</v>
      </c>
      <c r="B24" s="689">
        <f t="shared" si="5"/>
        <v>0.84859492312971263</v>
      </c>
      <c r="C24" s="689">
        <f t="shared" si="5"/>
        <v>0.44920693609124818</v>
      </c>
      <c r="D24" s="689">
        <f t="shared" si="5"/>
        <v>0.39614202940693632</v>
      </c>
      <c r="E24" s="689">
        <f t="shared" si="5"/>
        <v>0.1699767390411443</v>
      </c>
      <c r="F24" s="689">
        <f t="shared" si="5"/>
        <v>0.10318084920101844</v>
      </c>
      <c r="G24" s="689">
        <f t="shared" si="5"/>
        <v>6.355240696523512E-2</v>
      </c>
      <c r="H24" s="689">
        <f t="shared" si="5"/>
        <v>0</v>
      </c>
      <c r="I24" s="689">
        <f t="shared" si="5"/>
        <v>3.4940905395255961E-2</v>
      </c>
      <c r="J24" s="689">
        <f t="shared" si="5"/>
        <v>6.9104346668701022E-2</v>
      </c>
      <c r="K24" s="689">
        <f t="shared" si="5"/>
        <v>9.2416972484458126E-3</v>
      </c>
    </row>
    <row r="25" spans="1:11">
      <c r="B25" s="689"/>
    </row>
    <row r="26" spans="1:11">
      <c r="B26" s="689"/>
    </row>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sheetPr codeName="Hoja32" enableFormatConditionsCalculation="0">
    <tabColor rgb="FFFFFF99"/>
  </sheetPr>
  <dimension ref="A1:IV131"/>
  <sheetViews>
    <sheetView showGridLines="0" zoomScale="80" zoomScaleNormal="80" workbookViewId="0">
      <pane xSplit="1" ySplit="11" topLeftCell="B65" activePane="bottomRight" state="frozen"/>
      <selection pane="topRight" activeCell="B1" sqref="B1"/>
      <selection pane="bottomLeft" activeCell="A12" sqref="A12"/>
      <selection pane="bottomRight" activeCell="B97" sqref="B97"/>
    </sheetView>
  </sheetViews>
  <sheetFormatPr baseColWidth="10" defaultColWidth="11.42578125" defaultRowHeight="12.75"/>
  <cols>
    <col min="1" max="1" width="15.7109375" style="13" customWidth="1"/>
    <col min="2" max="2" width="14" style="13" bestFit="1" customWidth="1"/>
    <col min="3" max="3" width="17.85546875" style="13" customWidth="1"/>
    <col min="4" max="24" width="14" style="13" bestFit="1" customWidth="1"/>
    <col min="25" max="25" width="12" style="13" bestFit="1" customWidth="1"/>
    <col min="26" max="81" width="11.85546875" style="13" bestFit="1" customWidth="1"/>
    <col min="82" max="121" width="11.5703125" style="13" bestFit="1" customWidth="1"/>
    <col min="122" max="16384" width="11.42578125" style="13"/>
  </cols>
  <sheetData>
    <row r="1" spans="1:256" ht="15.75">
      <c r="A1" s="122" t="s">
        <v>48</v>
      </c>
      <c r="B1" s="16" t="str">
        <f>operation</f>
        <v>RSA ARGENTINA</v>
      </c>
      <c r="E1" s="463" t="s">
        <v>361</v>
      </c>
    </row>
    <row r="2" spans="1:256" ht="15.75">
      <c r="A2" s="122" t="s">
        <v>49</v>
      </c>
      <c r="B2" s="16" t="str">
        <f>class</f>
        <v>Motor Comercial_CT</v>
      </c>
    </row>
    <row r="3" spans="1:256" ht="15.75">
      <c r="A3" s="122" t="s">
        <v>47</v>
      </c>
      <c r="B3" s="16" t="str">
        <f>currency&amp;" "&amp;Cover!$D$21</f>
        <v>AR$ (Thousands)</v>
      </c>
    </row>
    <row r="4" spans="1:256" ht="15.75">
      <c r="A4" s="122" t="s">
        <v>96</v>
      </c>
      <c r="B4" s="16" t="str">
        <f>reinsurance</f>
        <v>Gross</v>
      </c>
    </row>
    <row r="5" spans="1:256">
      <c r="A5" s="6"/>
      <c r="IV5" s="124" t="s">
        <v>19</v>
      </c>
    </row>
    <row r="6" spans="1:256">
      <c r="A6" s="6" t="s">
        <v>19</v>
      </c>
      <c r="B6" s="930" t="s">
        <v>123</v>
      </c>
      <c r="C6" s="930"/>
      <c r="IV6" s="13" t="s">
        <v>123</v>
      </c>
    </row>
    <row r="7" spans="1:256">
      <c r="A7" s="6" t="s">
        <v>46</v>
      </c>
      <c r="B7" s="931" t="s">
        <v>44</v>
      </c>
      <c r="C7" s="931"/>
      <c r="D7" s="125"/>
      <c r="E7" s="125"/>
      <c r="IV7" s="13" t="s">
        <v>124</v>
      </c>
    </row>
    <row r="8" spans="1:256">
      <c r="A8" s="6" t="s">
        <v>21</v>
      </c>
      <c r="B8" s="929" t="str">
        <f>VLOOKUP(B7&amp;B6,path,14,0)</f>
        <v>Incurred Claims</v>
      </c>
      <c r="C8" s="929"/>
      <c r="IV8" s="13" t="s">
        <v>125</v>
      </c>
    </row>
    <row r="9" spans="1:256">
      <c r="A9" s="6" t="s">
        <v>17</v>
      </c>
      <c r="B9" s="929" t="str">
        <f>VLOOKUP(B7&amp;B6,path,12,0)</f>
        <v>Attritional\Linea Comercial\Cascos Totales\</v>
      </c>
      <c r="C9" s="929"/>
      <c r="D9" s="929"/>
      <c r="E9" s="929"/>
      <c r="IV9" s="13" t="s">
        <v>20</v>
      </c>
    </row>
    <row r="10" spans="1:256">
      <c r="IV10" s="13" t="s">
        <v>27</v>
      </c>
    </row>
    <row r="11" spans="1:256" ht="25.5">
      <c r="A11" s="126" t="s">
        <v>23</v>
      </c>
      <c r="B11" s="127" t="str">
        <f t="array" ref="B11:CC11">[33]!ResQ3Headers(1,0,ACC_Length,ProjectName)</f>
        <v>3m</v>
      </c>
      <c r="C11" s="127" t="str">
        <v>6m</v>
      </c>
      <c r="D11" s="127" t="str">
        <v>9m</v>
      </c>
      <c r="E11" s="127" t="str">
        <v>12m</v>
      </c>
      <c r="F11" s="127" t="str">
        <v>15m</v>
      </c>
      <c r="G11" s="127" t="str">
        <v>18m</v>
      </c>
      <c r="H11" s="127" t="str">
        <v>21m</v>
      </c>
      <c r="I11" s="127" t="str">
        <v>24m</v>
      </c>
      <c r="J11" s="127" t="str">
        <v>27m</v>
      </c>
      <c r="K11" s="127" t="str">
        <v>30m</v>
      </c>
      <c r="L11" s="127" t="str">
        <v>33m</v>
      </c>
      <c r="M11" s="127" t="str">
        <v>36m</v>
      </c>
      <c r="N11" s="127" t="str">
        <v>39m</v>
      </c>
      <c r="O11" s="127" t="str">
        <v>42m</v>
      </c>
      <c r="P11" s="127" t="str">
        <v>45m</v>
      </c>
      <c r="Q11" s="127" t="str">
        <v>48m</v>
      </c>
      <c r="R11" s="127" t="str">
        <v>51m</v>
      </c>
      <c r="S11" s="127" t="str">
        <v>54m</v>
      </c>
      <c r="T11" s="127" t="str">
        <v>57m</v>
      </c>
      <c r="U11" s="127" t="str">
        <v>60m</v>
      </c>
      <c r="V11" s="127" t="str">
        <v>63m</v>
      </c>
      <c r="W11" s="127" t="str">
        <v>66m</v>
      </c>
      <c r="X11" s="127" t="str">
        <v>69m</v>
      </c>
      <c r="Y11" s="127" t="str">
        <v>72m</v>
      </c>
      <c r="Z11" s="127" t="str">
        <v>75m</v>
      </c>
      <c r="AA11" s="127" t="str">
        <v>78m</v>
      </c>
      <c r="AB11" s="127" t="str">
        <v>81m</v>
      </c>
      <c r="AC11" s="127" t="str">
        <v>84m</v>
      </c>
      <c r="AD11" s="127" t="str">
        <v>87m</v>
      </c>
      <c r="AE11" s="127" t="str">
        <v>90m</v>
      </c>
      <c r="AF11" s="127" t="str">
        <v>93m</v>
      </c>
      <c r="AG11" s="127" t="str">
        <v>96m</v>
      </c>
      <c r="AH11" s="127" t="str">
        <v>99m</v>
      </c>
      <c r="AI11" s="127" t="str">
        <v>102m</v>
      </c>
      <c r="AJ11" s="127" t="str">
        <v>105m</v>
      </c>
      <c r="AK11" s="127" t="str">
        <v>108m</v>
      </c>
      <c r="AL11" s="127" t="str">
        <v>111m</v>
      </c>
      <c r="AM11" s="127" t="str">
        <v>114m</v>
      </c>
      <c r="AN11" s="127" t="str">
        <v>117m</v>
      </c>
      <c r="AO11" s="127" t="str">
        <v>120m</v>
      </c>
      <c r="AP11" s="127" t="str">
        <v>123m</v>
      </c>
      <c r="AQ11" s="127" t="str">
        <v>126m</v>
      </c>
      <c r="AR11" s="127" t="str">
        <v>129m</v>
      </c>
      <c r="AS11" s="127" t="str">
        <v>132m</v>
      </c>
      <c r="AT11" s="127" t="str">
        <v>135m</v>
      </c>
      <c r="AU11" s="127" t="str">
        <v>138m</v>
      </c>
      <c r="AV11" s="127" t="str">
        <v>141m</v>
      </c>
      <c r="AW11" s="127" t="str">
        <v>144m</v>
      </c>
      <c r="AX11" s="127" t="str">
        <v>147m</v>
      </c>
      <c r="AY11" s="127" t="str">
        <v>150m</v>
      </c>
      <c r="AZ11" s="127" t="str">
        <v>153m</v>
      </c>
      <c r="BA11" s="127" t="str">
        <v>156m</v>
      </c>
      <c r="BB11" s="127" t="str">
        <v>159m</v>
      </c>
      <c r="BC11" s="127" t="str">
        <v>162m</v>
      </c>
      <c r="BD11" s="127" t="str">
        <v>165m</v>
      </c>
      <c r="BE11" s="127" t="str">
        <v>168m</v>
      </c>
      <c r="BF11" s="127" t="str">
        <v>171m</v>
      </c>
      <c r="BG11" s="127" t="str">
        <v>174m</v>
      </c>
      <c r="BH11" s="127" t="str">
        <v>177m</v>
      </c>
      <c r="BI11" s="127" t="str">
        <v>180m</v>
      </c>
      <c r="BJ11" s="127" t="str">
        <v>183m</v>
      </c>
      <c r="BK11" s="127" t="str">
        <v>186m</v>
      </c>
      <c r="BL11" s="127" t="e">
        <v>#N/A</v>
      </c>
      <c r="BM11" s="127" t="e">
        <v>#N/A</v>
      </c>
      <c r="BN11" s="127" t="e">
        <v>#N/A</v>
      </c>
      <c r="BO11" s="127" t="e">
        <v>#N/A</v>
      </c>
      <c r="BP11" s="127" t="e">
        <v>#N/A</v>
      </c>
      <c r="BQ11" s="127" t="e">
        <v>#N/A</v>
      </c>
      <c r="BR11" s="127" t="e">
        <v>#N/A</v>
      </c>
      <c r="BS11" s="127" t="e">
        <v>#N/A</v>
      </c>
      <c r="BT11" s="127" t="e">
        <v>#N/A</v>
      </c>
      <c r="BU11" s="127" t="e">
        <v>#N/A</v>
      </c>
      <c r="BV11" s="127" t="e">
        <v>#N/A</v>
      </c>
      <c r="BW11" s="127" t="e">
        <v>#N/A</v>
      </c>
      <c r="BX11" s="127" t="e">
        <v>#N/A</v>
      </c>
      <c r="BY11" s="127" t="e">
        <v>#N/A</v>
      </c>
      <c r="BZ11" s="127" t="e">
        <v>#N/A</v>
      </c>
      <c r="CA11" s="127" t="e">
        <v>#N/A</v>
      </c>
      <c r="CB11" s="127" t="e">
        <v>#N/A</v>
      </c>
      <c r="CC11" s="127" t="e">
        <v>#N/A</v>
      </c>
      <c r="CD11" s="127"/>
      <c r="CE11" s="127"/>
      <c r="CF11" s="127"/>
      <c r="CG11" s="127"/>
      <c r="CH11" s="127"/>
      <c r="CI11" s="127"/>
      <c r="CJ11" s="127"/>
      <c r="CK11" s="127"/>
      <c r="CL11" s="127"/>
      <c r="CM11" s="127"/>
      <c r="CN11" s="127"/>
      <c r="CO11" s="127"/>
      <c r="CP11" s="127"/>
      <c r="CQ11" s="127"/>
      <c r="CR11" s="127"/>
      <c r="CS11" s="127"/>
      <c r="CT11" s="127"/>
      <c r="CU11" s="127"/>
      <c r="CV11" s="127"/>
      <c r="CW11" s="127"/>
      <c r="CX11" s="127"/>
      <c r="CY11" s="127"/>
      <c r="CZ11" s="127"/>
      <c r="DA11" s="127"/>
      <c r="DB11" s="127"/>
      <c r="DC11" s="127"/>
      <c r="DD11" s="127"/>
      <c r="DE11" s="127"/>
      <c r="DF11" s="127"/>
      <c r="DG11" s="127"/>
      <c r="DH11" s="127"/>
      <c r="DI11" s="127"/>
      <c r="DJ11" s="127"/>
      <c r="DK11" s="127"/>
      <c r="DL11" s="127"/>
      <c r="DM11" s="127"/>
      <c r="DN11" s="127"/>
      <c r="DO11" s="127"/>
      <c r="DP11" s="127"/>
      <c r="DQ11" s="127"/>
      <c r="DR11" s="127"/>
      <c r="DS11" s="127"/>
      <c r="DT11" s="127"/>
      <c r="DU11" s="127"/>
      <c r="DV11" s="127"/>
      <c r="DW11" s="127"/>
      <c r="DX11" s="127"/>
      <c r="DY11" s="127"/>
      <c r="DZ11" s="127"/>
      <c r="EB11" s="127"/>
      <c r="EC11" s="127"/>
      <c r="ED11" s="127"/>
      <c r="EE11" s="127"/>
      <c r="EF11" s="127"/>
      <c r="EG11" s="127"/>
      <c r="EH11" s="127"/>
      <c r="EI11" s="127"/>
      <c r="EJ11" s="127"/>
      <c r="EK11" s="127"/>
      <c r="EL11" s="127"/>
      <c r="EM11" s="127"/>
    </row>
    <row r="12" spans="1:256">
      <c r="A12" s="127" t="str">
        <f t="array" ref="A12:A99">+[33]!ResQ3Headers(0,0,ACC_Length,ProjectName)</f>
        <v>1999 Q1</v>
      </c>
      <c r="B12" s="128">
        <f t="array" ref="B12:CC99">[33]!ResQ3Tri(B9,B8,1,0,0,ProjectName,ACC_Length,'User Entries'!$B$8,0)</f>
        <v>248330</v>
      </c>
      <c r="C12" s="128">
        <v>278074</v>
      </c>
      <c r="D12" s="128">
        <v>331848</v>
      </c>
      <c r="E12" s="128">
        <v>382131</v>
      </c>
      <c r="F12" s="128">
        <v>381272</v>
      </c>
      <c r="G12" s="128">
        <v>381718</v>
      </c>
      <c r="H12" s="128">
        <v>394283</v>
      </c>
      <c r="I12" s="128">
        <v>401332</v>
      </c>
      <c r="J12" s="128">
        <v>397366</v>
      </c>
      <c r="K12" s="128">
        <v>398240</v>
      </c>
      <c r="L12" s="128">
        <v>401572</v>
      </c>
      <c r="M12" s="128">
        <v>390287</v>
      </c>
      <c r="N12" s="128">
        <v>390611</v>
      </c>
      <c r="O12" s="128">
        <v>391301</v>
      </c>
      <c r="P12" s="128">
        <v>386734</v>
      </c>
      <c r="Q12" s="128">
        <v>386881</v>
      </c>
      <c r="R12" s="128">
        <v>386987</v>
      </c>
      <c r="S12" s="128">
        <v>387090</v>
      </c>
      <c r="T12" s="128">
        <v>398422</v>
      </c>
      <c r="U12" s="128">
        <v>398536</v>
      </c>
      <c r="V12" s="128">
        <v>395561</v>
      </c>
      <c r="W12" s="128">
        <v>395586</v>
      </c>
      <c r="X12" s="128">
        <v>395586</v>
      </c>
      <c r="Y12" s="128">
        <v>395761</v>
      </c>
      <c r="Z12" s="128">
        <v>395761</v>
      </c>
      <c r="AA12" s="128">
        <v>395761</v>
      </c>
      <c r="AB12" s="128">
        <v>395761</v>
      </c>
      <c r="AC12" s="128">
        <v>395761</v>
      </c>
      <c r="AD12" s="128">
        <v>395761</v>
      </c>
      <c r="AE12" s="128">
        <v>395761</v>
      </c>
      <c r="AF12" s="128">
        <v>395761</v>
      </c>
      <c r="AG12" s="128">
        <v>395761</v>
      </c>
      <c r="AH12" s="128">
        <v>395761</v>
      </c>
      <c r="AI12" s="128">
        <v>395761</v>
      </c>
      <c r="AJ12" s="128">
        <v>395830</v>
      </c>
      <c r="AK12" s="128">
        <v>395895</v>
      </c>
      <c r="AL12" s="128">
        <v>395895</v>
      </c>
      <c r="AM12" s="128">
        <v>395895</v>
      </c>
      <c r="AN12" s="128">
        <v>395895</v>
      </c>
      <c r="AO12" s="128">
        <v>395895</v>
      </c>
      <c r="AP12" s="128">
        <v>395895</v>
      </c>
      <c r="AQ12" s="128">
        <v>395895</v>
      </c>
      <c r="AR12" s="128">
        <v>395895</v>
      </c>
      <c r="AS12" s="128">
        <v>395895</v>
      </c>
      <c r="AT12" s="128">
        <v>395895</v>
      </c>
      <c r="AU12" s="128">
        <v>395895</v>
      </c>
      <c r="AV12" s="128">
        <v>395895</v>
      </c>
      <c r="AW12" s="128">
        <v>395895</v>
      </c>
      <c r="AX12" s="128">
        <v>395895</v>
      </c>
      <c r="AY12" s="128">
        <v>395895</v>
      </c>
      <c r="AZ12" s="128">
        <v>395895</v>
      </c>
      <c r="BA12" s="128">
        <v>395895</v>
      </c>
      <c r="BB12" s="128">
        <v>395895</v>
      </c>
      <c r="BC12" s="128">
        <v>395895</v>
      </c>
      <c r="BD12" s="128">
        <v>395895</v>
      </c>
      <c r="BE12" s="128">
        <v>395895</v>
      </c>
      <c r="BF12" s="128">
        <v>395895</v>
      </c>
      <c r="BG12" s="128">
        <v>395895</v>
      </c>
      <c r="BH12" s="128">
        <v>395895</v>
      </c>
      <c r="BI12" s="128">
        <v>395895</v>
      </c>
      <c r="BJ12" s="128">
        <v>395895</v>
      </c>
      <c r="BK12" s="128">
        <v>395895</v>
      </c>
      <c r="BL12" s="128" t="e">
        <v>#N/A</v>
      </c>
      <c r="BM12" s="128" t="e">
        <v>#N/A</v>
      </c>
      <c r="BN12" s="128" t="e">
        <v>#N/A</v>
      </c>
      <c r="BO12" s="128" t="e">
        <v>#N/A</v>
      </c>
      <c r="BP12" s="128" t="e">
        <v>#N/A</v>
      </c>
      <c r="BQ12" s="128" t="e">
        <v>#N/A</v>
      </c>
      <c r="BR12" s="128" t="e">
        <v>#N/A</v>
      </c>
      <c r="BS12" s="128" t="e">
        <v>#N/A</v>
      </c>
      <c r="BT12" s="128" t="e">
        <v>#N/A</v>
      </c>
      <c r="BU12" s="128" t="e">
        <v>#N/A</v>
      </c>
      <c r="BV12" s="128" t="e">
        <v>#N/A</v>
      </c>
      <c r="BW12" s="128" t="e">
        <v>#N/A</v>
      </c>
      <c r="BX12" s="128" t="e">
        <v>#N/A</v>
      </c>
      <c r="BY12" s="128" t="e">
        <v>#N/A</v>
      </c>
      <c r="BZ12" s="128" t="e">
        <v>#N/A</v>
      </c>
      <c r="CA12" s="128" t="e">
        <v>#N/A</v>
      </c>
      <c r="CB12" s="128" t="e">
        <v>#N/A</v>
      </c>
      <c r="CC12" s="128" t="e">
        <v>#N/A</v>
      </c>
      <c r="CD12" s="128"/>
      <c r="CE12" s="128"/>
      <c r="CF12" s="128"/>
      <c r="CG12" s="128"/>
      <c r="CH12" s="128"/>
      <c r="CI12" s="128"/>
      <c r="CJ12" s="128"/>
      <c r="CK12" s="128"/>
      <c r="CL12" s="128"/>
      <c r="CM12" s="128"/>
      <c r="CN12" s="128"/>
      <c r="CO12" s="128"/>
      <c r="CP12" s="128"/>
      <c r="CQ12" s="128"/>
      <c r="CR12" s="128"/>
      <c r="CS12" s="128"/>
      <c r="CT12" s="128"/>
      <c r="CU12" s="128"/>
      <c r="CV12" s="128"/>
      <c r="CW12" s="128"/>
      <c r="CX12" s="128"/>
      <c r="CY12" s="128"/>
      <c r="CZ12" s="128"/>
      <c r="DA12" s="128"/>
      <c r="DB12" s="128"/>
      <c r="DC12" s="128"/>
      <c r="DD12" s="128"/>
      <c r="DE12" s="128"/>
      <c r="DF12" s="128"/>
      <c r="DG12" s="128"/>
      <c r="DH12" s="128"/>
      <c r="DI12" s="128"/>
      <c r="DJ12" s="128"/>
      <c r="DK12" s="128"/>
      <c r="DL12" s="128"/>
      <c r="DM12" s="128"/>
      <c r="DN12" s="128"/>
      <c r="DO12" s="128"/>
      <c r="DP12" s="128"/>
      <c r="DQ12" s="128"/>
      <c r="DR12" s="127"/>
      <c r="DS12" s="127"/>
      <c r="DT12" s="127"/>
      <c r="DU12" s="127"/>
      <c r="DV12" s="127"/>
      <c r="DW12" s="127"/>
      <c r="DX12" s="127"/>
      <c r="DY12" s="127"/>
      <c r="DZ12" s="127"/>
      <c r="EB12" s="127"/>
      <c r="EC12" s="127"/>
      <c r="ED12" s="127"/>
      <c r="EE12" s="127"/>
      <c r="EF12" s="127"/>
      <c r="EG12" s="127"/>
      <c r="EH12" s="127"/>
      <c r="EI12" s="127"/>
      <c r="EJ12" s="127"/>
      <c r="EK12" s="127"/>
      <c r="EL12" s="127"/>
      <c r="EM12" s="127"/>
    </row>
    <row r="13" spans="1:256">
      <c r="A13" s="127" t="str">
        <v>1999 Q2</v>
      </c>
      <c r="B13" s="128">
        <v>629401</v>
      </c>
      <c r="C13" s="128">
        <v>732007</v>
      </c>
      <c r="D13" s="128">
        <v>769107</v>
      </c>
      <c r="E13" s="128">
        <v>777535</v>
      </c>
      <c r="F13" s="128">
        <v>785617</v>
      </c>
      <c r="G13" s="128">
        <v>785182</v>
      </c>
      <c r="H13" s="128">
        <v>783660</v>
      </c>
      <c r="I13" s="128">
        <v>794063</v>
      </c>
      <c r="J13" s="128">
        <v>793061</v>
      </c>
      <c r="K13" s="128">
        <v>784725</v>
      </c>
      <c r="L13" s="128">
        <v>786877</v>
      </c>
      <c r="M13" s="128">
        <v>789025</v>
      </c>
      <c r="N13" s="128">
        <v>789409</v>
      </c>
      <c r="O13" s="128">
        <v>788858</v>
      </c>
      <c r="P13" s="128">
        <v>752486</v>
      </c>
      <c r="Q13" s="128">
        <v>752142</v>
      </c>
      <c r="R13" s="128">
        <v>752222</v>
      </c>
      <c r="S13" s="128">
        <v>752222</v>
      </c>
      <c r="T13" s="128">
        <v>752222</v>
      </c>
      <c r="U13" s="128">
        <v>752234</v>
      </c>
      <c r="V13" s="128">
        <v>752234</v>
      </c>
      <c r="W13" s="128">
        <v>752234</v>
      </c>
      <c r="X13" s="128">
        <v>752234</v>
      </c>
      <c r="Y13" s="128">
        <v>752234</v>
      </c>
      <c r="Z13" s="128">
        <v>752234</v>
      </c>
      <c r="AA13" s="128">
        <v>752234</v>
      </c>
      <c r="AB13" s="128">
        <v>752234</v>
      </c>
      <c r="AC13" s="128">
        <v>752234</v>
      </c>
      <c r="AD13" s="128">
        <v>752234</v>
      </c>
      <c r="AE13" s="128">
        <v>752234</v>
      </c>
      <c r="AF13" s="128">
        <v>752234</v>
      </c>
      <c r="AG13" s="128">
        <v>752234</v>
      </c>
      <c r="AH13" s="128">
        <v>752234</v>
      </c>
      <c r="AI13" s="128">
        <v>752234</v>
      </c>
      <c r="AJ13" s="128">
        <v>752234</v>
      </c>
      <c r="AK13" s="128">
        <v>752234</v>
      </c>
      <c r="AL13" s="128">
        <v>752234</v>
      </c>
      <c r="AM13" s="128">
        <v>752234</v>
      </c>
      <c r="AN13" s="128">
        <v>752234</v>
      </c>
      <c r="AO13" s="128">
        <v>752234</v>
      </c>
      <c r="AP13" s="128">
        <v>752234</v>
      </c>
      <c r="AQ13" s="128">
        <v>752234</v>
      </c>
      <c r="AR13" s="128">
        <v>752234</v>
      </c>
      <c r="AS13" s="128">
        <v>752234</v>
      </c>
      <c r="AT13" s="128">
        <v>752234</v>
      </c>
      <c r="AU13" s="128">
        <v>752234</v>
      </c>
      <c r="AV13" s="128">
        <v>752234</v>
      </c>
      <c r="AW13" s="128">
        <v>752234</v>
      </c>
      <c r="AX13" s="128">
        <v>752234</v>
      </c>
      <c r="AY13" s="128">
        <v>752234</v>
      </c>
      <c r="AZ13" s="128">
        <v>752234</v>
      </c>
      <c r="BA13" s="128">
        <v>752234</v>
      </c>
      <c r="BB13" s="128">
        <v>752234</v>
      </c>
      <c r="BC13" s="128">
        <v>752234</v>
      </c>
      <c r="BD13" s="128">
        <v>752234</v>
      </c>
      <c r="BE13" s="128">
        <v>752234</v>
      </c>
      <c r="BF13" s="128">
        <v>752234</v>
      </c>
      <c r="BG13" s="128">
        <v>752234</v>
      </c>
      <c r="BH13" s="128">
        <v>752234</v>
      </c>
      <c r="BI13" s="128">
        <v>774285</v>
      </c>
      <c r="BJ13" s="128">
        <v>752234</v>
      </c>
      <c r="BK13" s="128" t="str">
        <v/>
      </c>
      <c r="BL13" s="128" t="e">
        <v>#N/A</v>
      </c>
      <c r="BM13" s="128" t="e">
        <v>#N/A</v>
      </c>
      <c r="BN13" s="128" t="e">
        <v>#N/A</v>
      </c>
      <c r="BO13" s="128" t="e">
        <v>#N/A</v>
      </c>
      <c r="BP13" s="128" t="e">
        <v>#N/A</v>
      </c>
      <c r="BQ13" s="128" t="e">
        <v>#N/A</v>
      </c>
      <c r="BR13" s="128" t="e">
        <v>#N/A</v>
      </c>
      <c r="BS13" s="128" t="e">
        <v>#N/A</v>
      </c>
      <c r="BT13" s="128" t="e">
        <v>#N/A</v>
      </c>
      <c r="BU13" s="128" t="e">
        <v>#N/A</v>
      </c>
      <c r="BV13" s="128" t="e">
        <v>#N/A</v>
      </c>
      <c r="BW13" s="128" t="e">
        <v>#N/A</v>
      </c>
      <c r="BX13" s="128" t="e">
        <v>#N/A</v>
      </c>
      <c r="BY13" s="128" t="e">
        <v>#N/A</v>
      </c>
      <c r="BZ13" s="128" t="e">
        <v>#N/A</v>
      </c>
      <c r="CA13" s="128" t="e">
        <v>#N/A</v>
      </c>
      <c r="CB13" s="128" t="e">
        <v>#N/A</v>
      </c>
      <c r="CC13" s="128" t="e">
        <v>#N/A</v>
      </c>
      <c r="CD13" s="128"/>
      <c r="CE13" s="128"/>
      <c r="CF13" s="128"/>
      <c r="CG13" s="128"/>
      <c r="CH13" s="128"/>
      <c r="CI13" s="128"/>
      <c r="CJ13" s="128"/>
      <c r="CK13" s="128"/>
      <c r="CL13" s="128"/>
      <c r="CM13" s="128"/>
      <c r="CN13" s="128"/>
      <c r="CO13" s="128"/>
      <c r="CP13" s="128"/>
      <c r="CQ13" s="128"/>
      <c r="CR13" s="128"/>
      <c r="CS13" s="128"/>
      <c r="CT13" s="128"/>
      <c r="CU13" s="128"/>
      <c r="CV13" s="128"/>
      <c r="CW13" s="128"/>
      <c r="CX13" s="128"/>
      <c r="CY13" s="128"/>
      <c r="CZ13" s="128"/>
      <c r="DA13" s="128"/>
      <c r="DB13" s="128"/>
      <c r="DC13" s="128"/>
      <c r="DD13" s="128"/>
      <c r="DE13" s="128"/>
      <c r="DF13" s="128"/>
      <c r="DG13" s="128"/>
      <c r="DH13" s="128"/>
      <c r="DI13" s="128"/>
      <c r="DJ13" s="128"/>
      <c r="DK13" s="128"/>
      <c r="DL13" s="128"/>
      <c r="DM13" s="128"/>
      <c r="DN13" s="128"/>
      <c r="DO13" s="128"/>
      <c r="DP13" s="128"/>
      <c r="DQ13" s="128"/>
      <c r="DR13" s="127"/>
      <c r="DS13" s="127"/>
      <c r="DT13" s="127"/>
      <c r="DU13" s="127"/>
      <c r="DV13" s="127"/>
      <c r="DW13" s="127"/>
      <c r="DX13" s="127"/>
      <c r="DY13" s="127"/>
      <c r="DZ13" s="127"/>
      <c r="EB13" s="127"/>
      <c r="EC13" s="127"/>
      <c r="ED13" s="127"/>
      <c r="EE13" s="127"/>
      <c r="EF13" s="127"/>
      <c r="EG13" s="127"/>
      <c r="EH13" s="127"/>
      <c r="EI13" s="127"/>
      <c r="EJ13" s="127"/>
      <c r="EK13" s="127"/>
      <c r="EL13" s="127"/>
      <c r="EM13" s="127"/>
    </row>
    <row r="14" spans="1:256">
      <c r="A14" s="127" t="str">
        <v>1999 Q3</v>
      </c>
      <c r="B14" s="128">
        <v>694139</v>
      </c>
      <c r="C14" s="128">
        <v>822717</v>
      </c>
      <c r="D14" s="128">
        <v>903934</v>
      </c>
      <c r="E14" s="128">
        <v>927211</v>
      </c>
      <c r="F14" s="128">
        <v>911534</v>
      </c>
      <c r="G14" s="128">
        <v>916736</v>
      </c>
      <c r="H14" s="128">
        <v>926458</v>
      </c>
      <c r="I14" s="128">
        <v>927193</v>
      </c>
      <c r="J14" s="128">
        <v>926401</v>
      </c>
      <c r="K14" s="128">
        <v>926921</v>
      </c>
      <c r="L14" s="128">
        <v>927583</v>
      </c>
      <c r="M14" s="128">
        <v>906837</v>
      </c>
      <c r="N14" s="128">
        <v>907419</v>
      </c>
      <c r="O14" s="128">
        <v>894337</v>
      </c>
      <c r="P14" s="128">
        <v>885245</v>
      </c>
      <c r="Q14" s="128">
        <v>885365</v>
      </c>
      <c r="R14" s="128">
        <v>890046</v>
      </c>
      <c r="S14" s="128">
        <v>892559</v>
      </c>
      <c r="T14" s="128">
        <v>890195</v>
      </c>
      <c r="U14" s="128">
        <v>892550</v>
      </c>
      <c r="V14" s="128">
        <v>893879</v>
      </c>
      <c r="W14" s="128">
        <v>894986</v>
      </c>
      <c r="X14" s="128">
        <v>896957</v>
      </c>
      <c r="Y14" s="128">
        <v>901820</v>
      </c>
      <c r="Z14" s="128">
        <v>859569</v>
      </c>
      <c r="AA14" s="128">
        <v>861462</v>
      </c>
      <c r="AB14" s="128">
        <v>861462</v>
      </c>
      <c r="AC14" s="128">
        <v>861462</v>
      </c>
      <c r="AD14" s="128">
        <v>861462</v>
      </c>
      <c r="AE14" s="128">
        <v>861462</v>
      </c>
      <c r="AF14" s="128">
        <v>861462</v>
      </c>
      <c r="AG14" s="128">
        <v>861462</v>
      </c>
      <c r="AH14" s="128">
        <v>861462</v>
      </c>
      <c r="AI14" s="128">
        <v>861462</v>
      </c>
      <c r="AJ14" s="128">
        <v>861462</v>
      </c>
      <c r="AK14" s="128">
        <v>861462</v>
      </c>
      <c r="AL14" s="128">
        <v>861462</v>
      </c>
      <c r="AM14" s="128">
        <v>861462</v>
      </c>
      <c r="AN14" s="128">
        <v>861462</v>
      </c>
      <c r="AO14" s="128">
        <v>861462</v>
      </c>
      <c r="AP14" s="128">
        <v>861462</v>
      </c>
      <c r="AQ14" s="128">
        <v>861462</v>
      </c>
      <c r="AR14" s="128">
        <v>861462</v>
      </c>
      <c r="AS14" s="128">
        <v>861462</v>
      </c>
      <c r="AT14" s="128">
        <v>861462</v>
      </c>
      <c r="AU14" s="128">
        <v>861462</v>
      </c>
      <c r="AV14" s="128">
        <v>861462</v>
      </c>
      <c r="AW14" s="128">
        <v>861594</v>
      </c>
      <c r="AX14" s="128">
        <v>861594</v>
      </c>
      <c r="AY14" s="128">
        <v>861594</v>
      </c>
      <c r="AZ14" s="128">
        <v>861594</v>
      </c>
      <c r="BA14" s="128">
        <v>861594</v>
      </c>
      <c r="BB14" s="128">
        <v>861594</v>
      </c>
      <c r="BC14" s="128">
        <v>861594</v>
      </c>
      <c r="BD14" s="128">
        <v>861594</v>
      </c>
      <c r="BE14" s="128">
        <v>861594</v>
      </c>
      <c r="BF14" s="128">
        <v>861594</v>
      </c>
      <c r="BG14" s="128">
        <v>861594</v>
      </c>
      <c r="BH14" s="128">
        <v>861594</v>
      </c>
      <c r="BI14" s="128">
        <v>861594</v>
      </c>
      <c r="BJ14" s="128" t="str">
        <v/>
      </c>
      <c r="BK14" s="128" t="str">
        <v/>
      </c>
      <c r="BL14" s="128" t="e">
        <v>#N/A</v>
      </c>
      <c r="BM14" s="128" t="e">
        <v>#N/A</v>
      </c>
      <c r="BN14" s="128" t="e">
        <v>#N/A</v>
      </c>
      <c r="BO14" s="128" t="e">
        <v>#N/A</v>
      </c>
      <c r="BP14" s="128" t="e">
        <v>#N/A</v>
      </c>
      <c r="BQ14" s="128" t="e">
        <v>#N/A</v>
      </c>
      <c r="BR14" s="128" t="e">
        <v>#N/A</v>
      </c>
      <c r="BS14" s="128" t="e">
        <v>#N/A</v>
      </c>
      <c r="BT14" s="128" t="e">
        <v>#N/A</v>
      </c>
      <c r="BU14" s="128" t="e">
        <v>#N/A</v>
      </c>
      <c r="BV14" s="128" t="e">
        <v>#N/A</v>
      </c>
      <c r="BW14" s="128" t="e">
        <v>#N/A</v>
      </c>
      <c r="BX14" s="128" t="e">
        <v>#N/A</v>
      </c>
      <c r="BY14" s="128" t="e">
        <v>#N/A</v>
      </c>
      <c r="BZ14" s="128" t="e">
        <v>#N/A</v>
      </c>
      <c r="CA14" s="128" t="e">
        <v>#N/A</v>
      </c>
      <c r="CB14" s="128" t="e">
        <v>#N/A</v>
      </c>
      <c r="CC14" s="128" t="e">
        <v>#N/A</v>
      </c>
      <c r="CD14" s="128"/>
      <c r="CE14" s="128"/>
      <c r="CF14" s="128"/>
      <c r="CG14" s="128"/>
      <c r="CH14" s="128"/>
      <c r="CI14" s="128"/>
      <c r="CJ14" s="128"/>
      <c r="CK14" s="128"/>
      <c r="CL14" s="128"/>
      <c r="CM14" s="128"/>
      <c r="CN14" s="128"/>
      <c r="CO14" s="128"/>
      <c r="CP14" s="128"/>
      <c r="CQ14" s="128"/>
      <c r="CR14" s="128"/>
      <c r="CS14" s="128"/>
      <c r="CT14" s="128"/>
      <c r="CU14" s="128"/>
      <c r="CV14" s="128"/>
      <c r="CW14" s="128"/>
      <c r="CX14" s="128"/>
      <c r="CY14" s="128"/>
      <c r="CZ14" s="128"/>
      <c r="DA14" s="128"/>
      <c r="DB14" s="128"/>
      <c r="DC14" s="128"/>
      <c r="DD14" s="128"/>
      <c r="DE14" s="128"/>
      <c r="DF14" s="128"/>
      <c r="DG14" s="128"/>
      <c r="DH14" s="128"/>
      <c r="DI14" s="128"/>
      <c r="DJ14" s="128"/>
      <c r="DK14" s="128"/>
      <c r="DL14" s="128"/>
      <c r="DM14" s="128"/>
      <c r="DN14" s="128"/>
      <c r="DO14" s="128"/>
      <c r="DP14" s="128"/>
      <c r="DQ14" s="128"/>
      <c r="DR14" s="127"/>
      <c r="DS14" s="127"/>
      <c r="DT14" s="127"/>
      <c r="DU14" s="127"/>
      <c r="DV14" s="127"/>
      <c r="DW14" s="127"/>
      <c r="DX14" s="127"/>
      <c r="DY14" s="127"/>
      <c r="DZ14" s="127"/>
      <c r="EB14" s="127"/>
      <c r="EC14" s="127"/>
      <c r="ED14" s="127"/>
      <c r="EE14" s="127"/>
      <c r="EF14" s="127"/>
      <c r="EG14" s="127"/>
      <c r="EH14" s="127"/>
      <c r="EI14" s="127"/>
      <c r="EJ14" s="127"/>
      <c r="EK14" s="127"/>
      <c r="EL14" s="127"/>
      <c r="EM14" s="127"/>
    </row>
    <row r="15" spans="1:256">
      <c r="A15" s="127" t="str">
        <v>1999 Q4</v>
      </c>
      <c r="B15" s="128">
        <v>908543</v>
      </c>
      <c r="C15" s="128">
        <v>1114679</v>
      </c>
      <c r="D15" s="128">
        <v>1131163</v>
      </c>
      <c r="E15" s="128">
        <v>1159391</v>
      </c>
      <c r="F15" s="128">
        <v>1203518</v>
      </c>
      <c r="G15" s="128">
        <v>1174821</v>
      </c>
      <c r="H15" s="128">
        <v>1171304</v>
      </c>
      <c r="I15" s="128">
        <v>1173382</v>
      </c>
      <c r="J15" s="128">
        <v>1195160</v>
      </c>
      <c r="K15" s="128">
        <v>1196964</v>
      </c>
      <c r="L15" s="128">
        <v>1234153</v>
      </c>
      <c r="M15" s="128">
        <v>1234615</v>
      </c>
      <c r="N15" s="128">
        <v>1234886</v>
      </c>
      <c r="O15" s="128">
        <v>1236214</v>
      </c>
      <c r="P15" s="128">
        <v>1236303</v>
      </c>
      <c r="Q15" s="128">
        <v>1236319</v>
      </c>
      <c r="R15" s="128">
        <v>1247279</v>
      </c>
      <c r="S15" s="128">
        <v>1247279</v>
      </c>
      <c r="T15" s="128">
        <v>1247279</v>
      </c>
      <c r="U15" s="128">
        <v>1248067</v>
      </c>
      <c r="V15" s="128">
        <v>1247279</v>
      </c>
      <c r="W15" s="128">
        <v>1244344</v>
      </c>
      <c r="X15" s="128">
        <v>1244344</v>
      </c>
      <c r="Y15" s="128">
        <v>1244404</v>
      </c>
      <c r="Z15" s="128">
        <v>1245614</v>
      </c>
      <c r="AA15" s="128">
        <v>1245754</v>
      </c>
      <c r="AB15" s="128">
        <v>1264304</v>
      </c>
      <c r="AC15" s="128">
        <v>1248134</v>
      </c>
      <c r="AD15" s="128">
        <v>1248134</v>
      </c>
      <c r="AE15" s="128">
        <v>1243034</v>
      </c>
      <c r="AF15" s="128">
        <v>1243034</v>
      </c>
      <c r="AG15" s="128">
        <v>1243034</v>
      </c>
      <c r="AH15" s="128">
        <v>1243103</v>
      </c>
      <c r="AI15" s="128">
        <v>1243103</v>
      </c>
      <c r="AJ15" s="128">
        <v>1243103</v>
      </c>
      <c r="AK15" s="128">
        <v>1243103</v>
      </c>
      <c r="AL15" s="128">
        <v>1243103</v>
      </c>
      <c r="AM15" s="128">
        <v>1243103</v>
      </c>
      <c r="AN15" s="128">
        <v>1243103</v>
      </c>
      <c r="AO15" s="128">
        <v>1243103</v>
      </c>
      <c r="AP15" s="128">
        <v>1243103</v>
      </c>
      <c r="AQ15" s="128">
        <v>1243103</v>
      </c>
      <c r="AR15" s="128">
        <v>1243103</v>
      </c>
      <c r="AS15" s="128">
        <v>1243103</v>
      </c>
      <c r="AT15" s="128">
        <v>1243103</v>
      </c>
      <c r="AU15" s="128">
        <v>1243103</v>
      </c>
      <c r="AV15" s="128">
        <v>1243103</v>
      </c>
      <c r="AW15" s="128">
        <v>1243103</v>
      </c>
      <c r="AX15" s="128">
        <v>1243103</v>
      </c>
      <c r="AY15" s="128">
        <v>1243103</v>
      </c>
      <c r="AZ15" s="128">
        <v>1243103</v>
      </c>
      <c r="BA15" s="128">
        <v>1243103</v>
      </c>
      <c r="BB15" s="128">
        <v>1243103</v>
      </c>
      <c r="BC15" s="128">
        <v>1243103</v>
      </c>
      <c r="BD15" s="128">
        <v>1243103</v>
      </c>
      <c r="BE15" s="128">
        <v>1243103</v>
      </c>
      <c r="BF15" s="128">
        <v>1243103</v>
      </c>
      <c r="BG15" s="128">
        <v>1285103</v>
      </c>
      <c r="BH15" s="128">
        <v>1285103</v>
      </c>
      <c r="BI15" s="128" t="str">
        <v/>
      </c>
      <c r="BJ15" s="128" t="str">
        <v/>
      </c>
      <c r="BK15" s="128" t="str">
        <v/>
      </c>
      <c r="BL15" s="128" t="e">
        <v>#N/A</v>
      </c>
      <c r="BM15" s="128" t="e">
        <v>#N/A</v>
      </c>
      <c r="BN15" s="128" t="e">
        <v>#N/A</v>
      </c>
      <c r="BO15" s="128" t="e">
        <v>#N/A</v>
      </c>
      <c r="BP15" s="128" t="e">
        <v>#N/A</v>
      </c>
      <c r="BQ15" s="128" t="e">
        <v>#N/A</v>
      </c>
      <c r="BR15" s="128" t="e">
        <v>#N/A</v>
      </c>
      <c r="BS15" s="128" t="e">
        <v>#N/A</v>
      </c>
      <c r="BT15" s="128" t="e">
        <v>#N/A</v>
      </c>
      <c r="BU15" s="128" t="e">
        <v>#N/A</v>
      </c>
      <c r="BV15" s="128" t="e">
        <v>#N/A</v>
      </c>
      <c r="BW15" s="128" t="e">
        <v>#N/A</v>
      </c>
      <c r="BX15" s="128" t="e">
        <v>#N/A</v>
      </c>
      <c r="BY15" s="128" t="e">
        <v>#N/A</v>
      </c>
      <c r="BZ15" s="128" t="e">
        <v>#N/A</v>
      </c>
      <c r="CA15" s="128" t="e">
        <v>#N/A</v>
      </c>
      <c r="CB15" s="128" t="e">
        <v>#N/A</v>
      </c>
      <c r="CC15" s="128" t="e">
        <v>#N/A</v>
      </c>
      <c r="CD15" s="128"/>
      <c r="CE15" s="128"/>
      <c r="CF15" s="128"/>
      <c r="CG15" s="128"/>
      <c r="CH15" s="128"/>
      <c r="CI15" s="128"/>
      <c r="CJ15" s="128"/>
      <c r="CK15" s="128"/>
      <c r="CL15" s="128"/>
      <c r="CM15" s="128"/>
      <c r="CN15" s="128"/>
      <c r="CO15" s="128"/>
      <c r="CP15" s="128"/>
      <c r="CQ15" s="128"/>
      <c r="CR15" s="128"/>
      <c r="CS15" s="128"/>
      <c r="CT15" s="128"/>
      <c r="CU15" s="128"/>
      <c r="CV15" s="128"/>
      <c r="CW15" s="128"/>
      <c r="CX15" s="128"/>
      <c r="CY15" s="128"/>
      <c r="CZ15" s="128"/>
      <c r="DA15" s="128"/>
      <c r="DB15" s="128"/>
      <c r="DC15" s="128"/>
      <c r="DD15" s="128"/>
      <c r="DE15" s="128"/>
      <c r="DF15" s="128"/>
      <c r="DG15" s="128"/>
      <c r="DH15" s="128"/>
      <c r="DI15" s="128"/>
      <c r="DJ15" s="128"/>
      <c r="DK15" s="128"/>
      <c r="DL15" s="128"/>
      <c r="DM15" s="128"/>
      <c r="DN15" s="128"/>
      <c r="DO15" s="128"/>
      <c r="DP15" s="128"/>
      <c r="DQ15" s="128"/>
      <c r="DR15" s="127"/>
      <c r="DS15" s="127"/>
      <c r="DT15" s="127"/>
      <c r="DU15" s="127"/>
      <c r="DV15" s="127"/>
      <c r="DW15" s="127"/>
      <c r="DX15" s="127"/>
      <c r="DY15" s="127"/>
      <c r="DZ15" s="127"/>
      <c r="EB15" s="127"/>
      <c r="EC15" s="127"/>
      <c r="ED15" s="127"/>
      <c r="EE15" s="127"/>
      <c r="EF15" s="127"/>
      <c r="EG15" s="127"/>
      <c r="EH15" s="127"/>
      <c r="EI15" s="127"/>
      <c r="EJ15" s="127"/>
      <c r="EK15" s="127"/>
      <c r="EL15" s="127"/>
      <c r="EM15" s="127"/>
    </row>
    <row r="16" spans="1:256">
      <c r="A16" s="127" t="str">
        <v>2000 Q1</v>
      </c>
      <c r="B16" s="128">
        <v>376340</v>
      </c>
      <c r="C16" s="128">
        <v>425593</v>
      </c>
      <c r="D16" s="128">
        <v>436232</v>
      </c>
      <c r="E16" s="128">
        <v>445010</v>
      </c>
      <c r="F16" s="128">
        <v>445146</v>
      </c>
      <c r="G16" s="128">
        <v>441077</v>
      </c>
      <c r="H16" s="128">
        <v>441312</v>
      </c>
      <c r="I16" s="128">
        <v>446018</v>
      </c>
      <c r="J16" s="128">
        <v>446585</v>
      </c>
      <c r="K16" s="128">
        <v>446890</v>
      </c>
      <c r="L16" s="128">
        <v>449112</v>
      </c>
      <c r="M16" s="128">
        <v>449505</v>
      </c>
      <c r="N16" s="128">
        <v>449147</v>
      </c>
      <c r="O16" s="128">
        <v>450853</v>
      </c>
      <c r="P16" s="128">
        <v>441744</v>
      </c>
      <c r="Q16" s="128">
        <v>442402</v>
      </c>
      <c r="R16" s="128">
        <v>442502</v>
      </c>
      <c r="S16" s="128">
        <v>442891</v>
      </c>
      <c r="T16" s="128">
        <v>424902</v>
      </c>
      <c r="U16" s="128">
        <v>426320</v>
      </c>
      <c r="V16" s="128">
        <v>426736</v>
      </c>
      <c r="W16" s="128">
        <v>426916</v>
      </c>
      <c r="X16" s="128">
        <v>427096</v>
      </c>
      <c r="Y16" s="128">
        <v>427306</v>
      </c>
      <c r="Z16" s="128">
        <v>427376</v>
      </c>
      <c r="AA16" s="128">
        <v>427591</v>
      </c>
      <c r="AB16" s="128">
        <v>427591</v>
      </c>
      <c r="AC16" s="128">
        <v>427591</v>
      </c>
      <c r="AD16" s="128">
        <v>427591</v>
      </c>
      <c r="AE16" s="128">
        <v>427591</v>
      </c>
      <c r="AF16" s="128">
        <v>427591</v>
      </c>
      <c r="AG16" s="128">
        <v>427911</v>
      </c>
      <c r="AH16" s="128">
        <v>428151</v>
      </c>
      <c r="AI16" s="128">
        <v>428151</v>
      </c>
      <c r="AJ16" s="128">
        <v>431651</v>
      </c>
      <c r="AK16" s="128">
        <v>431651</v>
      </c>
      <c r="AL16" s="128">
        <v>431651</v>
      </c>
      <c r="AM16" s="128">
        <v>431651</v>
      </c>
      <c r="AN16" s="128">
        <v>431651</v>
      </c>
      <c r="AO16" s="128">
        <v>434161</v>
      </c>
      <c r="AP16" s="128">
        <v>425612</v>
      </c>
      <c r="AQ16" s="128">
        <v>425612</v>
      </c>
      <c r="AR16" s="128">
        <v>426612</v>
      </c>
      <c r="AS16" s="128">
        <v>426612</v>
      </c>
      <c r="AT16" s="128">
        <v>426612</v>
      </c>
      <c r="AU16" s="128">
        <v>426612</v>
      </c>
      <c r="AV16" s="128">
        <v>426612</v>
      </c>
      <c r="AW16" s="128">
        <v>427473</v>
      </c>
      <c r="AX16" s="128">
        <v>427473</v>
      </c>
      <c r="AY16" s="128">
        <v>427473</v>
      </c>
      <c r="AZ16" s="128">
        <v>427473</v>
      </c>
      <c r="BA16" s="128">
        <v>427800</v>
      </c>
      <c r="BB16" s="128">
        <v>427800</v>
      </c>
      <c r="BC16" s="128">
        <v>427800</v>
      </c>
      <c r="BD16" s="128">
        <v>427800</v>
      </c>
      <c r="BE16" s="128">
        <v>427800</v>
      </c>
      <c r="BF16" s="128">
        <v>427801</v>
      </c>
      <c r="BG16" s="128">
        <v>427800</v>
      </c>
      <c r="BH16" s="128" t="str">
        <v/>
      </c>
      <c r="BI16" s="128" t="str">
        <v/>
      </c>
      <c r="BJ16" s="128" t="str">
        <v/>
      </c>
      <c r="BK16" s="128" t="str">
        <v/>
      </c>
      <c r="BL16" s="128" t="e">
        <v>#N/A</v>
      </c>
      <c r="BM16" s="128" t="e">
        <v>#N/A</v>
      </c>
      <c r="BN16" s="128" t="e">
        <v>#N/A</v>
      </c>
      <c r="BO16" s="128" t="e">
        <v>#N/A</v>
      </c>
      <c r="BP16" s="128" t="e">
        <v>#N/A</v>
      </c>
      <c r="BQ16" s="128" t="e">
        <v>#N/A</v>
      </c>
      <c r="BR16" s="128" t="e">
        <v>#N/A</v>
      </c>
      <c r="BS16" s="128" t="e">
        <v>#N/A</v>
      </c>
      <c r="BT16" s="128" t="e">
        <v>#N/A</v>
      </c>
      <c r="BU16" s="128" t="e">
        <v>#N/A</v>
      </c>
      <c r="BV16" s="128" t="e">
        <v>#N/A</v>
      </c>
      <c r="BW16" s="128" t="e">
        <v>#N/A</v>
      </c>
      <c r="BX16" s="128" t="e">
        <v>#N/A</v>
      </c>
      <c r="BY16" s="128" t="e">
        <v>#N/A</v>
      </c>
      <c r="BZ16" s="128" t="e">
        <v>#N/A</v>
      </c>
      <c r="CA16" s="128" t="e">
        <v>#N/A</v>
      </c>
      <c r="CB16" s="128" t="e">
        <v>#N/A</v>
      </c>
      <c r="CC16" s="128" t="e">
        <v>#N/A</v>
      </c>
      <c r="CD16" s="128"/>
      <c r="CE16" s="128"/>
      <c r="CF16" s="128"/>
      <c r="CG16" s="128"/>
      <c r="CH16" s="128"/>
      <c r="CI16" s="128"/>
      <c r="CJ16" s="128"/>
      <c r="CK16" s="128"/>
      <c r="CL16" s="128"/>
      <c r="CM16" s="128"/>
      <c r="CN16" s="128"/>
      <c r="CO16" s="128"/>
      <c r="CP16" s="128"/>
      <c r="CQ16" s="128"/>
      <c r="CR16" s="128"/>
      <c r="CS16" s="128"/>
      <c r="CT16" s="128"/>
      <c r="CU16" s="128"/>
      <c r="CV16" s="128"/>
      <c r="CW16" s="128"/>
      <c r="CX16" s="128"/>
      <c r="CY16" s="128"/>
      <c r="CZ16" s="128"/>
      <c r="DA16" s="128"/>
      <c r="DB16" s="128"/>
      <c r="DC16" s="128"/>
      <c r="DD16" s="128"/>
      <c r="DE16" s="128"/>
      <c r="DF16" s="128"/>
      <c r="DG16" s="128"/>
      <c r="DH16" s="128"/>
      <c r="DI16" s="128"/>
      <c r="DJ16" s="128"/>
      <c r="DK16" s="128"/>
      <c r="DL16" s="128"/>
      <c r="DM16" s="128"/>
      <c r="DN16" s="128"/>
      <c r="DO16" s="128"/>
      <c r="DP16" s="128"/>
      <c r="DQ16" s="128"/>
      <c r="DR16" s="127"/>
      <c r="DS16" s="127"/>
      <c r="DT16" s="127"/>
      <c r="DU16" s="127"/>
      <c r="DV16" s="127"/>
      <c r="DW16" s="127"/>
      <c r="DX16" s="127"/>
      <c r="DY16" s="127"/>
      <c r="DZ16" s="127"/>
      <c r="EB16" s="127"/>
      <c r="EC16" s="127"/>
      <c r="ED16" s="127"/>
      <c r="EE16" s="127"/>
      <c r="EF16" s="127"/>
      <c r="EG16" s="127"/>
      <c r="EH16" s="127"/>
      <c r="EI16" s="127"/>
      <c r="EJ16" s="127"/>
      <c r="EK16" s="127"/>
      <c r="EL16" s="127"/>
      <c r="EM16" s="127"/>
    </row>
    <row r="17" spans="1:143">
      <c r="A17" s="127" t="str">
        <v>2000 Q2</v>
      </c>
      <c r="B17" s="128">
        <v>654460</v>
      </c>
      <c r="C17" s="128">
        <v>719990</v>
      </c>
      <c r="D17" s="128">
        <v>766152</v>
      </c>
      <c r="E17" s="128">
        <v>766057</v>
      </c>
      <c r="F17" s="128">
        <v>744834</v>
      </c>
      <c r="G17" s="128">
        <v>731700</v>
      </c>
      <c r="H17" s="128">
        <v>751351</v>
      </c>
      <c r="I17" s="128">
        <v>754199</v>
      </c>
      <c r="J17" s="128">
        <v>727692</v>
      </c>
      <c r="K17" s="128">
        <v>719564</v>
      </c>
      <c r="L17" s="128">
        <v>717710</v>
      </c>
      <c r="M17" s="128">
        <v>719689</v>
      </c>
      <c r="N17" s="128">
        <v>710535</v>
      </c>
      <c r="O17" s="128">
        <v>680282</v>
      </c>
      <c r="P17" s="128">
        <v>678799</v>
      </c>
      <c r="Q17" s="128">
        <v>678803</v>
      </c>
      <c r="R17" s="128">
        <v>678807</v>
      </c>
      <c r="S17" s="128">
        <v>678577</v>
      </c>
      <c r="T17" s="128">
        <v>678577</v>
      </c>
      <c r="U17" s="128">
        <v>680077</v>
      </c>
      <c r="V17" s="128">
        <v>680077</v>
      </c>
      <c r="W17" s="128">
        <v>680077</v>
      </c>
      <c r="X17" s="128">
        <v>680532</v>
      </c>
      <c r="Y17" s="128">
        <v>680672</v>
      </c>
      <c r="Z17" s="128">
        <v>680957</v>
      </c>
      <c r="AA17" s="128">
        <v>681327</v>
      </c>
      <c r="AB17" s="128">
        <v>681327</v>
      </c>
      <c r="AC17" s="128">
        <v>681327</v>
      </c>
      <c r="AD17" s="128">
        <v>682227</v>
      </c>
      <c r="AE17" s="128">
        <v>682547</v>
      </c>
      <c r="AF17" s="128">
        <v>660020</v>
      </c>
      <c r="AG17" s="128">
        <v>660408</v>
      </c>
      <c r="AH17" s="128">
        <v>660508</v>
      </c>
      <c r="AI17" s="128">
        <v>660508</v>
      </c>
      <c r="AJ17" s="128">
        <v>660911</v>
      </c>
      <c r="AK17" s="128">
        <v>660911</v>
      </c>
      <c r="AL17" s="128">
        <v>660911</v>
      </c>
      <c r="AM17" s="128">
        <v>660911</v>
      </c>
      <c r="AN17" s="128">
        <v>660911</v>
      </c>
      <c r="AO17" s="128">
        <v>660911</v>
      </c>
      <c r="AP17" s="128">
        <v>660911</v>
      </c>
      <c r="AQ17" s="128">
        <v>660911</v>
      </c>
      <c r="AR17" s="128">
        <v>660911</v>
      </c>
      <c r="AS17" s="128">
        <v>660911</v>
      </c>
      <c r="AT17" s="128">
        <v>660911</v>
      </c>
      <c r="AU17" s="128">
        <v>660911</v>
      </c>
      <c r="AV17" s="128">
        <v>660911</v>
      </c>
      <c r="AW17" s="128">
        <v>660911</v>
      </c>
      <c r="AX17" s="128">
        <v>660911</v>
      </c>
      <c r="AY17" s="128">
        <v>660911</v>
      </c>
      <c r="AZ17" s="128">
        <v>660911</v>
      </c>
      <c r="BA17" s="128">
        <v>660911</v>
      </c>
      <c r="BB17" s="128">
        <v>660911</v>
      </c>
      <c r="BC17" s="128">
        <v>660911</v>
      </c>
      <c r="BD17" s="128">
        <v>660911</v>
      </c>
      <c r="BE17" s="128">
        <v>660911</v>
      </c>
      <c r="BF17" s="128">
        <v>660911</v>
      </c>
      <c r="BG17" s="128" t="str">
        <v/>
      </c>
      <c r="BH17" s="128" t="str">
        <v/>
      </c>
      <c r="BI17" s="128" t="str">
        <v/>
      </c>
      <c r="BJ17" s="128" t="str">
        <v/>
      </c>
      <c r="BK17" s="128" t="str">
        <v/>
      </c>
      <c r="BL17" s="128" t="e">
        <v>#N/A</v>
      </c>
      <c r="BM17" s="128" t="e">
        <v>#N/A</v>
      </c>
      <c r="BN17" s="128" t="e">
        <v>#N/A</v>
      </c>
      <c r="BO17" s="128" t="e">
        <v>#N/A</v>
      </c>
      <c r="BP17" s="128" t="e">
        <v>#N/A</v>
      </c>
      <c r="BQ17" s="128" t="e">
        <v>#N/A</v>
      </c>
      <c r="BR17" s="128" t="e">
        <v>#N/A</v>
      </c>
      <c r="BS17" s="128" t="e">
        <v>#N/A</v>
      </c>
      <c r="BT17" s="128" t="e">
        <v>#N/A</v>
      </c>
      <c r="BU17" s="128" t="e">
        <v>#N/A</v>
      </c>
      <c r="BV17" s="128" t="e">
        <v>#N/A</v>
      </c>
      <c r="BW17" s="128" t="e">
        <v>#N/A</v>
      </c>
      <c r="BX17" s="128" t="e">
        <v>#N/A</v>
      </c>
      <c r="BY17" s="128" t="e">
        <v>#N/A</v>
      </c>
      <c r="BZ17" s="128" t="e">
        <v>#N/A</v>
      </c>
      <c r="CA17" s="128" t="e">
        <v>#N/A</v>
      </c>
      <c r="CB17" s="128" t="e">
        <v>#N/A</v>
      </c>
      <c r="CC17" s="128" t="e">
        <v>#N/A</v>
      </c>
      <c r="CD17" s="128"/>
      <c r="CE17" s="128"/>
      <c r="CF17" s="128"/>
      <c r="CG17" s="128"/>
      <c r="CH17" s="128"/>
      <c r="CI17" s="128"/>
      <c r="CJ17" s="128"/>
      <c r="CK17" s="128"/>
      <c r="CL17" s="128"/>
      <c r="CM17" s="128"/>
      <c r="CN17" s="128"/>
      <c r="CO17" s="128"/>
      <c r="CP17" s="128"/>
      <c r="CQ17" s="128"/>
      <c r="CR17" s="128"/>
      <c r="CS17" s="128"/>
      <c r="CT17" s="128"/>
      <c r="CU17" s="128"/>
      <c r="CV17" s="128"/>
      <c r="CW17" s="128"/>
      <c r="CX17" s="128"/>
      <c r="CY17" s="128"/>
      <c r="CZ17" s="128"/>
      <c r="DA17" s="128"/>
      <c r="DB17" s="128"/>
      <c r="DC17" s="128"/>
      <c r="DD17" s="128"/>
      <c r="DE17" s="128"/>
      <c r="DF17" s="128"/>
      <c r="DG17" s="128"/>
      <c r="DH17" s="128"/>
      <c r="DI17" s="128"/>
      <c r="DJ17" s="128"/>
      <c r="DK17" s="128"/>
      <c r="DL17" s="128"/>
      <c r="DM17" s="128"/>
      <c r="DN17" s="128"/>
      <c r="DO17" s="128"/>
      <c r="DP17" s="128"/>
      <c r="DQ17" s="128"/>
      <c r="DR17" s="127"/>
      <c r="DS17" s="127"/>
      <c r="DT17" s="127"/>
      <c r="DU17" s="127"/>
      <c r="DV17" s="127"/>
      <c r="DW17" s="127"/>
      <c r="DX17" s="127"/>
      <c r="DY17" s="127"/>
      <c r="DZ17" s="127"/>
      <c r="EB17" s="127"/>
      <c r="EC17" s="127"/>
      <c r="ED17" s="127"/>
      <c r="EE17" s="127"/>
      <c r="EF17" s="127"/>
      <c r="EG17" s="127"/>
      <c r="EH17" s="127"/>
      <c r="EI17" s="127"/>
      <c r="EJ17" s="127"/>
      <c r="EK17" s="127"/>
      <c r="EL17" s="127"/>
      <c r="EM17" s="127"/>
    </row>
    <row r="18" spans="1:143">
      <c r="A18" s="127" t="str">
        <v>2000 Q3</v>
      </c>
      <c r="B18" s="128">
        <v>791341</v>
      </c>
      <c r="C18" s="128">
        <v>920942</v>
      </c>
      <c r="D18" s="128">
        <v>922260</v>
      </c>
      <c r="E18" s="128">
        <v>952878</v>
      </c>
      <c r="F18" s="128">
        <v>1019270</v>
      </c>
      <c r="G18" s="128">
        <v>1014226</v>
      </c>
      <c r="H18" s="128">
        <v>1034535</v>
      </c>
      <c r="I18" s="128">
        <v>1032742</v>
      </c>
      <c r="J18" s="128">
        <v>1034353</v>
      </c>
      <c r="K18" s="128">
        <v>1017848</v>
      </c>
      <c r="L18" s="128">
        <v>1018389</v>
      </c>
      <c r="M18" s="128">
        <v>1017436</v>
      </c>
      <c r="N18" s="128">
        <v>1018402</v>
      </c>
      <c r="O18" s="128">
        <v>1018402</v>
      </c>
      <c r="P18" s="128">
        <v>1018402</v>
      </c>
      <c r="Q18" s="128">
        <v>1018402</v>
      </c>
      <c r="R18" s="128">
        <v>1018402</v>
      </c>
      <c r="S18" s="128">
        <v>1018402</v>
      </c>
      <c r="T18" s="128">
        <v>1018402</v>
      </c>
      <c r="U18" s="128">
        <v>1018402</v>
      </c>
      <c r="V18" s="128">
        <v>1018502</v>
      </c>
      <c r="W18" s="128">
        <v>1018502</v>
      </c>
      <c r="X18" s="128">
        <v>1018502</v>
      </c>
      <c r="Y18" s="128">
        <v>1018502</v>
      </c>
      <c r="Z18" s="128">
        <v>1018502</v>
      </c>
      <c r="AA18" s="128">
        <v>1018502</v>
      </c>
      <c r="AB18" s="128">
        <v>1018502</v>
      </c>
      <c r="AC18" s="128">
        <v>1018502</v>
      </c>
      <c r="AD18" s="128">
        <v>1018602</v>
      </c>
      <c r="AE18" s="128">
        <v>1018602</v>
      </c>
      <c r="AF18" s="128">
        <v>1018602</v>
      </c>
      <c r="AG18" s="128">
        <v>1018602</v>
      </c>
      <c r="AH18" s="128">
        <v>1018602</v>
      </c>
      <c r="AI18" s="128">
        <v>1018602</v>
      </c>
      <c r="AJ18" s="128">
        <v>1019752</v>
      </c>
      <c r="AK18" s="128">
        <v>1019752</v>
      </c>
      <c r="AL18" s="128">
        <v>1019752</v>
      </c>
      <c r="AM18" s="128">
        <v>1019752</v>
      </c>
      <c r="AN18" s="128">
        <v>1019752</v>
      </c>
      <c r="AO18" s="128">
        <v>1019752</v>
      </c>
      <c r="AP18" s="128">
        <v>1019752</v>
      </c>
      <c r="AQ18" s="128">
        <v>1019752</v>
      </c>
      <c r="AR18" s="128">
        <v>1019752</v>
      </c>
      <c r="AS18" s="128">
        <v>1019752</v>
      </c>
      <c r="AT18" s="128">
        <v>1019752</v>
      </c>
      <c r="AU18" s="128">
        <v>1019752</v>
      </c>
      <c r="AV18" s="128">
        <v>1019752</v>
      </c>
      <c r="AW18" s="128">
        <v>1019752</v>
      </c>
      <c r="AX18" s="128">
        <v>1019752</v>
      </c>
      <c r="AY18" s="128">
        <v>1019752</v>
      </c>
      <c r="AZ18" s="128">
        <v>1019752</v>
      </c>
      <c r="BA18" s="128">
        <v>1019752</v>
      </c>
      <c r="BB18" s="128">
        <v>1019752</v>
      </c>
      <c r="BC18" s="128">
        <v>1019752</v>
      </c>
      <c r="BD18" s="128">
        <v>1019752</v>
      </c>
      <c r="BE18" s="128">
        <v>1019752</v>
      </c>
      <c r="BF18" s="128" t="str">
        <v/>
      </c>
      <c r="BG18" s="128" t="str">
        <v/>
      </c>
      <c r="BH18" s="128" t="str">
        <v/>
      </c>
      <c r="BI18" s="128" t="str">
        <v/>
      </c>
      <c r="BJ18" s="128" t="str">
        <v/>
      </c>
      <c r="BK18" s="128" t="str">
        <v/>
      </c>
      <c r="BL18" s="128" t="e">
        <v>#N/A</v>
      </c>
      <c r="BM18" s="128" t="e">
        <v>#N/A</v>
      </c>
      <c r="BN18" s="128" t="e">
        <v>#N/A</v>
      </c>
      <c r="BO18" s="128" t="e">
        <v>#N/A</v>
      </c>
      <c r="BP18" s="128" t="e">
        <v>#N/A</v>
      </c>
      <c r="BQ18" s="128" t="e">
        <v>#N/A</v>
      </c>
      <c r="BR18" s="128" t="e">
        <v>#N/A</v>
      </c>
      <c r="BS18" s="128" t="e">
        <v>#N/A</v>
      </c>
      <c r="BT18" s="128" t="e">
        <v>#N/A</v>
      </c>
      <c r="BU18" s="128" t="e">
        <v>#N/A</v>
      </c>
      <c r="BV18" s="128" t="e">
        <v>#N/A</v>
      </c>
      <c r="BW18" s="128" t="e">
        <v>#N/A</v>
      </c>
      <c r="BX18" s="128" t="e">
        <v>#N/A</v>
      </c>
      <c r="BY18" s="128" t="e">
        <v>#N/A</v>
      </c>
      <c r="BZ18" s="128" t="e">
        <v>#N/A</v>
      </c>
      <c r="CA18" s="128" t="e">
        <v>#N/A</v>
      </c>
      <c r="CB18" s="128" t="e">
        <v>#N/A</v>
      </c>
      <c r="CC18" s="128" t="e">
        <v>#N/A</v>
      </c>
      <c r="CD18" s="128"/>
      <c r="CE18" s="128"/>
      <c r="CF18" s="128"/>
      <c r="CG18" s="128"/>
      <c r="CH18" s="128"/>
      <c r="CI18" s="128"/>
      <c r="CJ18" s="128"/>
      <c r="CK18" s="128"/>
      <c r="CL18" s="128"/>
      <c r="CM18" s="128"/>
      <c r="CN18" s="128"/>
      <c r="CO18" s="128"/>
      <c r="CP18" s="128"/>
      <c r="CQ18" s="128"/>
      <c r="CR18" s="128"/>
      <c r="CS18" s="128"/>
      <c r="CT18" s="128"/>
      <c r="CU18" s="128"/>
      <c r="CV18" s="128"/>
      <c r="CW18" s="128"/>
      <c r="CX18" s="128"/>
      <c r="CY18" s="128"/>
      <c r="CZ18" s="128"/>
      <c r="DA18" s="128"/>
      <c r="DB18" s="128"/>
      <c r="DC18" s="128"/>
      <c r="DD18" s="128"/>
      <c r="DE18" s="128"/>
      <c r="DF18" s="128"/>
      <c r="DG18" s="128"/>
      <c r="DH18" s="128"/>
      <c r="DI18" s="128"/>
      <c r="DJ18" s="128"/>
      <c r="DK18" s="128"/>
      <c r="DL18" s="128"/>
      <c r="DM18" s="128"/>
      <c r="DN18" s="128"/>
      <c r="DO18" s="128"/>
      <c r="DP18" s="128"/>
      <c r="DQ18" s="128"/>
      <c r="DR18" s="127"/>
      <c r="DS18" s="127"/>
      <c r="DT18" s="127"/>
      <c r="DU18" s="127"/>
      <c r="DV18" s="127"/>
      <c r="DW18" s="127"/>
      <c r="DX18" s="127"/>
      <c r="DY18" s="127"/>
      <c r="DZ18" s="127"/>
      <c r="EB18" s="127"/>
      <c r="EC18" s="127"/>
      <c r="ED18" s="127"/>
      <c r="EE18" s="127"/>
      <c r="EF18" s="127"/>
      <c r="EG18" s="127"/>
      <c r="EH18" s="127"/>
      <c r="EI18" s="127"/>
      <c r="EJ18" s="127"/>
      <c r="EK18" s="127"/>
      <c r="EL18" s="127"/>
      <c r="EM18" s="127"/>
    </row>
    <row r="19" spans="1:143">
      <c r="A19" s="127" t="str">
        <v>2000 Q4</v>
      </c>
      <c r="B19" s="128">
        <v>555725</v>
      </c>
      <c r="C19" s="128">
        <v>692108</v>
      </c>
      <c r="D19" s="128">
        <v>673485</v>
      </c>
      <c r="E19" s="128">
        <v>690593</v>
      </c>
      <c r="F19" s="128">
        <v>719871</v>
      </c>
      <c r="G19" s="128">
        <v>737303</v>
      </c>
      <c r="H19" s="128">
        <v>737303</v>
      </c>
      <c r="I19" s="128">
        <v>737318</v>
      </c>
      <c r="J19" s="128">
        <v>729673</v>
      </c>
      <c r="K19" s="128">
        <v>686407</v>
      </c>
      <c r="L19" s="128">
        <v>686407</v>
      </c>
      <c r="M19" s="128">
        <v>686407</v>
      </c>
      <c r="N19" s="128">
        <v>686407</v>
      </c>
      <c r="O19" s="128">
        <v>686407</v>
      </c>
      <c r="P19" s="128">
        <v>686407</v>
      </c>
      <c r="Q19" s="128">
        <v>686820</v>
      </c>
      <c r="R19" s="128">
        <v>686820</v>
      </c>
      <c r="S19" s="128">
        <v>686820</v>
      </c>
      <c r="T19" s="128">
        <v>686820</v>
      </c>
      <c r="U19" s="128">
        <v>686820</v>
      </c>
      <c r="V19" s="128">
        <v>686820</v>
      </c>
      <c r="W19" s="128">
        <v>686820</v>
      </c>
      <c r="X19" s="128">
        <v>686820</v>
      </c>
      <c r="Y19" s="128">
        <v>686820</v>
      </c>
      <c r="Z19" s="128">
        <v>686820</v>
      </c>
      <c r="AA19" s="128">
        <v>686820</v>
      </c>
      <c r="AB19" s="128">
        <v>686820</v>
      </c>
      <c r="AC19" s="128">
        <v>686820</v>
      </c>
      <c r="AD19" s="128">
        <v>686820</v>
      </c>
      <c r="AE19" s="128">
        <v>686820</v>
      </c>
      <c r="AF19" s="128">
        <v>686820</v>
      </c>
      <c r="AG19" s="128">
        <v>686820</v>
      </c>
      <c r="AH19" s="128">
        <v>686820</v>
      </c>
      <c r="AI19" s="128">
        <v>686820</v>
      </c>
      <c r="AJ19" s="128">
        <v>686820</v>
      </c>
      <c r="AK19" s="128">
        <v>686820</v>
      </c>
      <c r="AL19" s="128">
        <v>686820</v>
      </c>
      <c r="AM19" s="128">
        <v>686820</v>
      </c>
      <c r="AN19" s="128">
        <v>686820</v>
      </c>
      <c r="AO19" s="128">
        <v>686820</v>
      </c>
      <c r="AP19" s="128">
        <v>686820</v>
      </c>
      <c r="AQ19" s="128">
        <v>686820</v>
      </c>
      <c r="AR19" s="128">
        <v>686820</v>
      </c>
      <c r="AS19" s="128">
        <v>686820</v>
      </c>
      <c r="AT19" s="128">
        <v>686820</v>
      </c>
      <c r="AU19" s="128">
        <v>686820</v>
      </c>
      <c r="AV19" s="128">
        <v>686820</v>
      </c>
      <c r="AW19" s="128">
        <v>686820</v>
      </c>
      <c r="AX19" s="128">
        <v>686820</v>
      </c>
      <c r="AY19" s="128">
        <v>686820</v>
      </c>
      <c r="AZ19" s="128">
        <v>686820</v>
      </c>
      <c r="BA19" s="128">
        <v>686820</v>
      </c>
      <c r="BB19" s="128">
        <v>686820</v>
      </c>
      <c r="BC19" s="128">
        <v>686820</v>
      </c>
      <c r="BD19" s="128">
        <v>686820</v>
      </c>
      <c r="BE19" s="128" t="str">
        <v/>
      </c>
      <c r="BF19" s="128" t="str">
        <v/>
      </c>
      <c r="BG19" s="128" t="str">
        <v/>
      </c>
      <c r="BH19" s="128" t="str">
        <v/>
      </c>
      <c r="BI19" s="128" t="str">
        <v/>
      </c>
      <c r="BJ19" s="128" t="str">
        <v/>
      </c>
      <c r="BK19" s="128" t="str">
        <v/>
      </c>
      <c r="BL19" s="128" t="e">
        <v>#N/A</v>
      </c>
      <c r="BM19" s="128" t="e">
        <v>#N/A</v>
      </c>
      <c r="BN19" s="128" t="e">
        <v>#N/A</v>
      </c>
      <c r="BO19" s="128" t="e">
        <v>#N/A</v>
      </c>
      <c r="BP19" s="128" t="e">
        <v>#N/A</v>
      </c>
      <c r="BQ19" s="128" t="e">
        <v>#N/A</v>
      </c>
      <c r="BR19" s="128" t="e">
        <v>#N/A</v>
      </c>
      <c r="BS19" s="128" t="e">
        <v>#N/A</v>
      </c>
      <c r="BT19" s="128" t="e">
        <v>#N/A</v>
      </c>
      <c r="BU19" s="128" t="e">
        <v>#N/A</v>
      </c>
      <c r="BV19" s="128" t="e">
        <v>#N/A</v>
      </c>
      <c r="BW19" s="128" t="e">
        <v>#N/A</v>
      </c>
      <c r="BX19" s="128" t="e">
        <v>#N/A</v>
      </c>
      <c r="BY19" s="128" t="e">
        <v>#N/A</v>
      </c>
      <c r="BZ19" s="128" t="e">
        <v>#N/A</v>
      </c>
      <c r="CA19" s="128" t="e">
        <v>#N/A</v>
      </c>
      <c r="CB19" s="128" t="e">
        <v>#N/A</v>
      </c>
      <c r="CC19" s="128" t="e">
        <v>#N/A</v>
      </c>
      <c r="CD19" s="128"/>
      <c r="CE19" s="128"/>
      <c r="CF19" s="128"/>
      <c r="CG19" s="128"/>
      <c r="CH19" s="128"/>
      <c r="CI19" s="128"/>
      <c r="CJ19" s="128"/>
      <c r="CK19" s="128"/>
      <c r="CL19" s="128"/>
      <c r="CM19" s="128"/>
      <c r="CN19" s="128"/>
      <c r="CO19" s="128"/>
      <c r="CP19" s="128"/>
      <c r="CQ19" s="128"/>
      <c r="CR19" s="128"/>
      <c r="CS19" s="128"/>
      <c r="CT19" s="128"/>
      <c r="CU19" s="128"/>
      <c r="CV19" s="128"/>
      <c r="CW19" s="128"/>
      <c r="CX19" s="128"/>
      <c r="CY19" s="128"/>
      <c r="CZ19" s="128"/>
      <c r="DA19" s="128"/>
      <c r="DB19" s="128"/>
      <c r="DC19" s="128"/>
      <c r="DD19" s="128"/>
      <c r="DE19" s="128"/>
      <c r="DF19" s="128"/>
      <c r="DG19" s="128"/>
      <c r="DH19" s="128"/>
      <c r="DI19" s="128"/>
      <c r="DJ19" s="128"/>
      <c r="DK19" s="128"/>
      <c r="DL19" s="128"/>
      <c r="DM19" s="128"/>
      <c r="DN19" s="128"/>
      <c r="DO19" s="128"/>
      <c r="DP19" s="128"/>
      <c r="DQ19" s="128"/>
      <c r="DR19" s="127"/>
      <c r="DS19" s="127"/>
      <c r="DT19" s="127"/>
      <c r="DU19" s="127"/>
      <c r="DV19" s="127"/>
      <c r="DW19" s="127"/>
      <c r="DX19" s="127"/>
      <c r="DY19" s="127"/>
      <c r="DZ19" s="127"/>
      <c r="EB19" s="127"/>
      <c r="EC19" s="127"/>
      <c r="ED19" s="127"/>
      <c r="EE19" s="127"/>
      <c r="EF19" s="127"/>
      <c r="EG19" s="127"/>
      <c r="EH19" s="127"/>
      <c r="EI19" s="127"/>
      <c r="EJ19" s="127"/>
      <c r="EK19" s="127"/>
      <c r="EL19" s="127"/>
      <c r="EM19" s="127"/>
    </row>
    <row r="20" spans="1:143">
      <c r="A20" s="127" t="str">
        <v>2001 Q1</v>
      </c>
      <c r="B20" s="128">
        <v>775176</v>
      </c>
      <c r="C20" s="128">
        <v>681560</v>
      </c>
      <c r="D20" s="128">
        <v>707412</v>
      </c>
      <c r="E20" s="128">
        <v>807822</v>
      </c>
      <c r="F20" s="128">
        <v>739302</v>
      </c>
      <c r="G20" s="128">
        <v>730532</v>
      </c>
      <c r="H20" s="128">
        <v>728192</v>
      </c>
      <c r="I20" s="128">
        <v>808078</v>
      </c>
      <c r="J20" s="128">
        <v>791309</v>
      </c>
      <c r="K20" s="128">
        <v>786440</v>
      </c>
      <c r="L20" s="128">
        <v>787129</v>
      </c>
      <c r="M20" s="128">
        <v>787149</v>
      </c>
      <c r="N20" s="128">
        <v>787261</v>
      </c>
      <c r="O20" s="128">
        <v>789174</v>
      </c>
      <c r="P20" s="128">
        <v>783312</v>
      </c>
      <c r="Q20" s="128">
        <v>787003</v>
      </c>
      <c r="R20" s="128">
        <v>788439</v>
      </c>
      <c r="S20" s="128">
        <v>782525</v>
      </c>
      <c r="T20" s="128">
        <v>790614</v>
      </c>
      <c r="U20" s="128">
        <v>792483</v>
      </c>
      <c r="V20" s="128">
        <v>792763</v>
      </c>
      <c r="W20" s="128">
        <v>765437</v>
      </c>
      <c r="X20" s="128">
        <v>767697</v>
      </c>
      <c r="Y20" s="128">
        <v>766668</v>
      </c>
      <c r="Z20" s="128">
        <v>766668</v>
      </c>
      <c r="AA20" s="128">
        <v>766668</v>
      </c>
      <c r="AB20" s="128">
        <v>766668</v>
      </c>
      <c r="AC20" s="128">
        <v>766988</v>
      </c>
      <c r="AD20" s="128">
        <v>767228</v>
      </c>
      <c r="AE20" s="128">
        <v>767228</v>
      </c>
      <c r="AF20" s="128">
        <v>767228</v>
      </c>
      <c r="AG20" s="128">
        <v>767228</v>
      </c>
      <c r="AH20" s="128">
        <v>732573</v>
      </c>
      <c r="AI20" s="128">
        <v>732573</v>
      </c>
      <c r="AJ20" s="128">
        <v>732573</v>
      </c>
      <c r="AK20" s="128">
        <v>732573</v>
      </c>
      <c r="AL20" s="128">
        <v>732573</v>
      </c>
      <c r="AM20" s="128">
        <v>732573</v>
      </c>
      <c r="AN20" s="128">
        <v>732573</v>
      </c>
      <c r="AO20" s="128">
        <v>732573</v>
      </c>
      <c r="AP20" s="128">
        <v>732573</v>
      </c>
      <c r="AQ20" s="128">
        <v>732573</v>
      </c>
      <c r="AR20" s="128">
        <v>732573</v>
      </c>
      <c r="AS20" s="128">
        <v>732573</v>
      </c>
      <c r="AT20" s="128">
        <v>732573</v>
      </c>
      <c r="AU20" s="128">
        <v>732573</v>
      </c>
      <c r="AV20" s="128">
        <v>732573</v>
      </c>
      <c r="AW20" s="128">
        <v>732573</v>
      </c>
      <c r="AX20" s="128">
        <v>732573</v>
      </c>
      <c r="AY20" s="128">
        <v>732573</v>
      </c>
      <c r="AZ20" s="128">
        <v>732573</v>
      </c>
      <c r="BA20" s="128">
        <v>732573</v>
      </c>
      <c r="BB20" s="128">
        <v>732573</v>
      </c>
      <c r="BC20" s="128">
        <v>732573</v>
      </c>
      <c r="BD20" s="128" t="str">
        <v/>
      </c>
      <c r="BE20" s="128" t="str">
        <v/>
      </c>
      <c r="BF20" s="128" t="str">
        <v/>
      </c>
      <c r="BG20" s="128" t="str">
        <v/>
      </c>
      <c r="BH20" s="128" t="str">
        <v/>
      </c>
      <c r="BI20" s="128" t="str">
        <v/>
      </c>
      <c r="BJ20" s="128" t="str">
        <v/>
      </c>
      <c r="BK20" s="128" t="str">
        <v/>
      </c>
      <c r="BL20" s="128" t="e">
        <v>#N/A</v>
      </c>
      <c r="BM20" s="128" t="e">
        <v>#N/A</v>
      </c>
      <c r="BN20" s="128" t="e">
        <v>#N/A</v>
      </c>
      <c r="BO20" s="128" t="e">
        <v>#N/A</v>
      </c>
      <c r="BP20" s="128" t="e">
        <v>#N/A</v>
      </c>
      <c r="BQ20" s="128" t="e">
        <v>#N/A</v>
      </c>
      <c r="BR20" s="128" t="e">
        <v>#N/A</v>
      </c>
      <c r="BS20" s="128" t="e">
        <v>#N/A</v>
      </c>
      <c r="BT20" s="128" t="e">
        <v>#N/A</v>
      </c>
      <c r="BU20" s="128" t="e">
        <v>#N/A</v>
      </c>
      <c r="BV20" s="128" t="e">
        <v>#N/A</v>
      </c>
      <c r="BW20" s="128" t="e">
        <v>#N/A</v>
      </c>
      <c r="BX20" s="128" t="e">
        <v>#N/A</v>
      </c>
      <c r="BY20" s="128" t="e">
        <v>#N/A</v>
      </c>
      <c r="BZ20" s="128" t="e">
        <v>#N/A</v>
      </c>
      <c r="CA20" s="128" t="e">
        <v>#N/A</v>
      </c>
      <c r="CB20" s="128" t="e">
        <v>#N/A</v>
      </c>
      <c r="CC20" s="128" t="e">
        <v>#N/A</v>
      </c>
      <c r="CD20" s="128"/>
      <c r="CE20" s="128"/>
      <c r="CF20" s="128"/>
      <c r="CG20" s="128"/>
      <c r="CH20" s="128"/>
      <c r="CI20" s="128"/>
      <c r="CJ20" s="128"/>
      <c r="CK20" s="128"/>
      <c r="CL20" s="128"/>
      <c r="CM20" s="128"/>
      <c r="CN20" s="128"/>
      <c r="CO20" s="128"/>
      <c r="CP20" s="128"/>
      <c r="CQ20" s="128"/>
      <c r="CR20" s="128"/>
      <c r="CS20" s="128"/>
      <c r="CT20" s="128"/>
      <c r="CU20" s="128"/>
      <c r="CV20" s="128"/>
      <c r="CW20" s="128"/>
      <c r="CX20" s="128"/>
      <c r="CY20" s="128"/>
      <c r="CZ20" s="128"/>
      <c r="DA20" s="128"/>
      <c r="DB20" s="128"/>
      <c r="DC20" s="128"/>
      <c r="DD20" s="128"/>
      <c r="DE20" s="128"/>
      <c r="DF20" s="128"/>
      <c r="DG20" s="128"/>
      <c r="DH20" s="128"/>
      <c r="DI20" s="128"/>
      <c r="DJ20" s="128"/>
      <c r="DK20" s="128"/>
      <c r="DL20" s="128"/>
      <c r="DM20" s="128"/>
      <c r="DN20" s="128"/>
      <c r="DO20" s="128"/>
      <c r="DP20" s="128"/>
      <c r="DQ20" s="128"/>
      <c r="DR20" s="127"/>
      <c r="DS20" s="127"/>
      <c r="DT20" s="127"/>
      <c r="DU20" s="127"/>
      <c r="DV20" s="127"/>
      <c r="DW20" s="127"/>
      <c r="DX20" s="127"/>
      <c r="DY20" s="127"/>
      <c r="DZ20" s="127"/>
      <c r="EB20" s="127"/>
      <c r="EC20" s="127"/>
      <c r="ED20" s="127"/>
      <c r="EE20" s="127"/>
      <c r="EF20" s="127"/>
      <c r="EG20" s="127"/>
      <c r="EH20" s="127"/>
      <c r="EI20" s="127"/>
      <c r="EJ20" s="127"/>
      <c r="EK20" s="127"/>
      <c r="EL20" s="127"/>
      <c r="EM20" s="127"/>
    </row>
    <row r="21" spans="1:143">
      <c r="A21" s="127" t="str">
        <v>2001 Q2</v>
      </c>
      <c r="B21" s="128">
        <v>712177</v>
      </c>
      <c r="C21" s="128">
        <v>800714</v>
      </c>
      <c r="D21" s="128">
        <v>1007385</v>
      </c>
      <c r="E21" s="128">
        <v>1044810</v>
      </c>
      <c r="F21" s="128">
        <v>966395</v>
      </c>
      <c r="G21" s="128">
        <v>967643</v>
      </c>
      <c r="H21" s="128">
        <v>939839</v>
      </c>
      <c r="I21" s="128">
        <v>893591</v>
      </c>
      <c r="J21" s="128">
        <v>892316</v>
      </c>
      <c r="K21" s="128">
        <v>884735</v>
      </c>
      <c r="L21" s="128">
        <v>886235</v>
      </c>
      <c r="M21" s="128">
        <v>848235</v>
      </c>
      <c r="N21" s="128">
        <v>851596</v>
      </c>
      <c r="O21" s="128">
        <v>852323</v>
      </c>
      <c r="P21" s="128">
        <v>852082</v>
      </c>
      <c r="Q21" s="128">
        <v>848154</v>
      </c>
      <c r="R21" s="128">
        <v>848154</v>
      </c>
      <c r="S21" s="128">
        <v>848224</v>
      </c>
      <c r="T21" s="128">
        <v>848335</v>
      </c>
      <c r="U21" s="128">
        <v>848566</v>
      </c>
      <c r="V21" s="128">
        <v>827600</v>
      </c>
      <c r="W21" s="128">
        <v>825893</v>
      </c>
      <c r="X21" s="128">
        <v>828339</v>
      </c>
      <c r="Y21" s="128">
        <v>806596</v>
      </c>
      <c r="Z21" s="128">
        <v>806596</v>
      </c>
      <c r="AA21" s="128">
        <v>806892</v>
      </c>
      <c r="AB21" s="128">
        <v>806892</v>
      </c>
      <c r="AC21" s="128">
        <v>806892</v>
      </c>
      <c r="AD21" s="128">
        <v>806961</v>
      </c>
      <c r="AE21" s="128">
        <v>806961</v>
      </c>
      <c r="AF21" s="128">
        <v>806961</v>
      </c>
      <c r="AG21" s="128">
        <v>806961</v>
      </c>
      <c r="AH21" s="128">
        <v>806961</v>
      </c>
      <c r="AI21" s="128">
        <v>806961</v>
      </c>
      <c r="AJ21" s="128">
        <v>806961</v>
      </c>
      <c r="AK21" s="128">
        <v>806961</v>
      </c>
      <c r="AL21" s="128">
        <v>807056</v>
      </c>
      <c r="AM21" s="128">
        <v>807056</v>
      </c>
      <c r="AN21" s="128">
        <v>807056</v>
      </c>
      <c r="AO21" s="128">
        <v>807056</v>
      </c>
      <c r="AP21" s="128">
        <v>807056</v>
      </c>
      <c r="AQ21" s="128">
        <v>807056</v>
      </c>
      <c r="AR21" s="128">
        <v>807056</v>
      </c>
      <c r="AS21" s="128">
        <v>807056</v>
      </c>
      <c r="AT21" s="128">
        <v>807056</v>
      </c>
      <c r="AU21" s="128">
        <v>807056</v>
      </c>
      <c r="AV21" s="128">
        <v>807056</v>
      </c>
      <c r="AW21" s="128">
        <v>807056</v>
      </c>
      <c r="AX21" s="128">
        <v>807056</v>
      </c>
      <c r="AY21" s="128">
        <v>807056</v>
      </c>
      <c r="AZ21" s="128">
        <v>807056</v>
      </c>
      <c r="BA21" s="128">
        <v>807056</v>
      </c>
      <c r="BB21" s="128">
        <v>807056</v>
      </c>
      <c r="BC21" s="128" t="str">
        <v/>
      </c>
      <c r="BD21" s="128" t="str">
        <v/>
      </c>
      <c r="BE21" s="128" t="str">
        <v/>
      </c>
      <c r="BF21" s="128" t="str">
        <v/>
      </c>
      <c r="BG21" s="128" t="str">
        <v/>
      </c>
      <c r="BH21" s="128" t="str">
        <v/>
      </c>
      <c r="BI21" s="128" t="str">
        <v/>
      </c>
      <c r="BJ21" s="128" t="str">
        <v/>
      </c>
      <c r="BK21" s="128" t="str">
        <v/>
      </c>
      <c r="BL21" s="128" t="e">
        <v>#N/A</v>
      </c>
      <c r="BM21" s="128" t="e">
        <v>#N/A</v>
      </c>
      <c r="BN21" s="128" t="e">
        <v>#N/A</v>
      </c>
      <c r="BO21" s="128" t="e">
        <v>#N/A</v>
      </c>
      <c r="BP21" s="128" t="e">
        <v>#N/A</v>
      </c>
      <c r="BQ21" s="128" t="e">
        <v>#N/A</v>
      </c>
      <c r="BR21" s="128" t="e">
        <v>#N/A</v>
      </c>
      <c r="BS21" s="128" t="e">
        <v>#N/A</v>
      </c>
      <c r="BT21" s="128" t="e">
        <v>#N/A</v>
      </c>
      <c r="BU21" s="128" t="e">
        <v>#N/A</v>
      </c>
      <c r="BV21" s="128" t="e">
        <v>#N/A</v>
      </c>
      <c r="BW21" s="128" t="e">
        <v>#N/A</v>
      </c>
      <c r="BX21" s="128" t="e">
        <v>#N/A</v>
      </c>
      <c r="BY21" s="128" t="e">
        <v>#N/A</v>
      </c>
      <c r="BZ21" s="128" t="e">
        <v>#N/A</v>
      </c>
      <c r="CA21" s="128" t="e">
        <v>#N/A</v>
      </c>
      <c r="CB21" s="128" t="e">
        <v>#N/A</v>
      </c>
      <c r="CC21" s="128" t="e">
        <v>#N/A</v>
      </c>
      <c r="CD21" s="128"/>
      <c r="CE21" s="128"/>
      <c r="CF21" s="128"/>
      <c r="CG21" s="128"/>
      <c r="CH21" s="128"/>
      <c r="CI21" s="128"/>
      <c r="CJ21" s="128"/>
      <c r="CK21" s="128"/>
      <c r="CL21" s="128"/>
      <c r="CM21" s="128"/>
      <c r="CN21" s="128"/>
      <c r="CO21" s="128"/>
      <c r="CP21" s="128"/>
      <c r="CQ21" s="128"/>
      <c r="CR21" s="128"/>
      <c r="CS21" s="128"/>
      <c r="CT21" s="128"/>
      <c r="CU21" s="128"/>
      <c r="CV21" s="128"/>
      <c r="CW21" s="128"/>
      <c r="CX21" s="128"/>
      <c r="CY21" s="128"/>
      <c r="CZ21" s="128"/>
      <c r="DA21" s="128"/>
      <c r="DB21" s="128"/>
      <c r="DC21" s="128"/>
      <c r="DD21" s="128"/>
      <c r="DE21" s="128"/>
      <c r="DF21" s="128"/>
      <c r="DG21" s="128"/>
      <c r="DH21" s="128"/>
      <c r="DI21" s="128"/>
      <c r="DJ21" s="128"/>
      <c r="DK21" s="128"/>
      <c r="DL21" s="128"/>
      <c r="DM21" s="128"/>
      <c r="DN21" s="128"/>
      <c r="DO21" s="128"/>
      <c r="DP21" s="128"/>
      <c r="DQ21" s="128"/>
      <c r="DR21" s="127"/>
      <c r="DS21" s="127"/>
      <c r="DT21" s="127"/>
      <c r="DU21" s="127"/>
      <c r="DV21" s="127"/>
      <c r="DW21" s="127"/>
      <c r="DX21" s="127"/>
      <c r="DY21" s="127"/>
      <c r="DZ21" s="127"/>
      <c r="EB21" s="127"/>
      <c r="EC21" s="127"/>
      <c r="ED21" s="127"/>
      <c r="EE21" s="127"/>
      <c r="EF21" s="127"/>
      <c r="EG21" s="127"/>
      <c r="EH21" s="127"/>
      <c r="EI21" s="127"/>
      <c r="EJ21" s="127"/>
      <c r="EK21" s="127"/>
      <c r="EL21" s="127"/>
      <c r="EM21" s="127"/>
    </row>
    <row r="22" spans="1:143">
      <c r="A22" s="127" t="str">
        <v>2001 Q3</v>
      </c>
      <c r="B22" s="128">
        <v>731758</v>
      </c>
      <c r="C22" s="128">
        <v>845134</v>
      </c>
      <c r="D22" s="128">
        <v>903740</v>
      </c>
      <c r="E22" s="128">
        <v>916520</v>
      </c>
      <c r="F22" s="128">
        <v>869502</v>
      </c>
      <c r="G22" s="128">
        <v>871921</v>
      </c>
      <c r="H22" s="128">
        <v>811515</v>
      </c>
      <c r="I22" s="128">
        <v>816466</v>
      </c>
      <c r="J22" s="128">
        <v>810613</v>
      </c>
      <c r="K22" s="128">
        <v>811332</v>
      </c>
      <c r="L22" s="128">
        <v>811679</v>
      </c>
      <c r="M22" s="128">
        <v>812516</v>
      </c>
      <c r="N22" s="128">
        <v>816521</v>
      </c>
      <c r="O22" s="128">
        <v>798554</v>
      </c>
      <c r="P22" s="128">
        <v>796698</v>
      </c>
      <c r="Q22" s="128">
        <v>796906</v>
      </c>
      <c r="R22" s="128">
        <v>815928</v>
      </c>
      <c r="S22" s="128">
        <v>811250</v>
      </c>
      <c r="T22" s="128">
        <v>809439</v>
      </c>
      <c r="U22" s="128">
        <v>814559</v>
      </c>
      <c r="V22" s="128">
        <v>814559</v>
      </c>
      <c r="W22" s="128">
        <v>814559</v>
      </c>
      <c r="X22" s="128">
        <v>814559</v>
      </c>
      <c r="Y22" s="128">
        <v>814619</v>
      </c>
      <c r="Z22" s="128">
        <v>814789</v>
      </c>
      <c r="AA22" s="128">
        <v>814789</v>
      </c>
      <c r="AB22" s="128">
        <v>814789</v>
      </c>
      <c r="AC22" s="128">
        <v>814789</v>
      </c>
      <c r="AD22" s="128">
        <v>814789</v>
      </c>
      <c r="AE22" s="128">
        <v>814789</v>
      </c>
      <c r="AF22" s="128">
        <v>795589</v>
      </c>
      <c r="AG22" s="128">
        <v>795589</v>
      </c>
      <c r="AH22" s="128">
        <v>795589</v>
      </c>
      <c r="AI22" s="128">
        <v>795589</v>
      </c>
      <c r="AJ22" s="128">
        <v>795589</v>
      </c>
      <c r="AK22" s="128">
        <v>795589</v>
      </c>
      <c r="AL22" s="128">
        <v>795589</v>
      </c>
      <c r="AM22" s="128">
        <v>795589</v>
      </c>
      <c r="AN22" s="128">
        <v>795589</v>
      </c>
      <c r="AO22" s="128">
        <v>795589</v>
      </c>
      <c r="AP22" s="128">
        <v>795589</v>
      </c>
      <c r="AQ22" s="128">
        <v>795589</v>
      </c>
      <c r="AR22" s="128">
        <v>795589</v>
      </c>
      <c r="AS22" s="128">
        <v>795589</v>
      </c>
      <c r="AT22" s="128">
        <v>795589</v>
      </c>
      <c r="AU22" s="128">
        <v>795589</v>
      </c>
      <c r="AV22" s="128">
        <v>795589</v>
      </c>
      <c r="AW22" s="128">
        <v>795589</v>
      </c>
      <c r="AX22" s="128">
        <v>795589</v>
      </c>
      <c r="AY22" s="128">
        <v>795589</v>
      </c>
      <c r="AZ22" s="128">
        <v>795589</v>
      </c>
      <c r="BA22" s="128">
        <v>795589</v>
      </c>
      <c r="BB22" s="128" t="str">
        <v/>
      </c>
      <c r="BC22" s="128" t="str">
        <v/>
      </c>
      <c r="BD22" s="128" t="str">
        <v/>
      </c>
      <c r="BE22" s="128" t="str">
        <v/>
      </c>
      <c r="BF22" s="128" t="str">
        <v/>
      </c>
      <c r="BG22" s="128" t="str">
        <v/>
      </c>
      <c r="BH22" s="128" t="str">
        <v/>
      </c>
      <c r="BI22" s="128" t="str">
        <v/>
      </c>
      <c r="BJ22" s="128" t="str">
        <v/>
      </c>
      <c r="BK22" s="128" t="str">
        <v/>
      </c>
      <c r="BL22" s="128" t="e">
        <v>#N/A</v>
      </c>
      <c r="BM22" s="128" t="e">
        <v>#N/A</v>
      </c>
      <c r="BN22" s="128" t="e">
        <v>#N/A</v>
      </c>
      <c r="BO22" s="128" t="e">
        <v>#N/A</v>
      </c>
      <c r="BP22" s="128" t="e">
        <v>#N/A</v>
      </c>
      <c r="BQ22" s="128" t="e">
        <v>#N/A</v>
      </c>
      <c r="BR22" s="128" t="e">
        <v>#N/A</v>
      </c>
      <c r="BS22" s="128" t="e">
        <v>#N/A</v>
      </c>
      <c r="BT22" s="128" t="e">
        <v>#N/A</v>
      </c>
      <c r="BU22" s="128" t="e">
        <v>#N/A</v>
      </c>
      <c r="BV22" s="128" t="e">
        <v>#N/A</v>
      </c>
      <c r="BW22" s="128" t="e">
        <v>#N/A</v>
      </c>
      <c r="BX22" s="128" t="e">
        <v>#N/A</v>
      </c>
      <c r="BY22" s="128" t="e">
        <v>#N/A</v>
      </c>
      <c r="BZ22" s="128" t="e">
        <v>#N/A</v>
      </c>
      <c r="CA22" s="128" t="e">
        <v>#N/A</v>
      </c>
      <c r="CB22" s="128" t="e">
        <v>#N/A</v>
      </c>
      <c r="CC22" s="128" t="e">
        <v>#N/A</v>
      </c>
      <c r="CD22" s="128"/>
      <c r="CE22" s="128"/>
      <c r="CF22" s="128"/>
      <c r="CG22" s="128"/>
      <c r="CH22" s="128"/>
      <c r="CI22" s="128"/>
      <c r="CJ22" s="128"/>
      <c r="CK22" s="128"/>
      <c r="CL22" s="128"/>
      <c r="CM22" s="128"/>
      <c r="CN22" s="128"/>
      <c r="CO22" s="128"/>
      <c r="CP22" s="128"/>
      <c r="CQ22" s="128"/>
      <c r="CR22" s="128"/>
      <c r="CS22" s="128"/>
      <c r="CT22" s="128"/>
      <c r="CU22" s="128"/>
      <c r="CV22" s="128"/>
      <c r="CW22" s="128"/>
      <c r="CX22" s="128"/>
      <c r="CY22" s="128"/>
      <c r="CZ22" s="128"/>
      <c r="DA22" s="128"/>
      <c r="DB22" s="128"/>
      <c r="DC22" s="128"/>
      <c r="DD22" s="128"/>
      <c r="DE22" s="128"/>
      <c r="DF22" s="128"/>
      <c r="DG22" s="128"/>
      <c r="DH22" s="128"/>
      <c r="DI22" s="128"/>
      <c r="DJ22" s="128"/>
      <c r="DK22" s="128"/>
      <c r="DL22" s="128"/>
      <c r="DM22" s="128"/>
      <c r="DN22" s="128"/>
      <c r="DO22" s="128"/>
      <c r="DP22" s="128"/>
      <c r="DQ22" s="128"/>
      <c r="DR22" s="127"/>
      <c r="DS22" s="127"/>
      <c r="DT22" s="127"/>
      <c r="DU22" s="127"/>
      <c r="DV22" s="127"/>
      <c r="DW22" s="127"/>
      <c r="DX22" s="127"/>
      <c r="DY22" s="127"/>
      <c r="DZ22" s="127"/>
      <c r="EB22" s="127"/>
      <c r="EC22" s="127"/>
      <c r="ED22" s="127"/>
      <c r="EE22" s="127"/>
      <c r="EF22" s="127"/>
      <c r="EG22" s="127"/>
      <c r="EH22" s="127"/>
      <c r="EI22" s="127"/>
      <c r="EJ22" s="127"/>
      <c r="EK22" s="127"/>
      <c r="EL22" s="127"/>
      <c r="EM22" s="127"/>
    </row>
    <row r="23" spans="1:143">
      <c r="A23" s="127" t="str">
        <v>2001 Q4</v>
      </c>
      <c r="B23" s="128">
        <v>576743</v>
      </c>
      <c r="C23" s="128">
        <v>816565</v>
      </c>
      <c r="D23" s="128">
        <v>840974</v>
      </c>
      <c r="E23" s="128">
        <v>857102</v>
      </c>
      <c r="F23" s="128">
        <v>811055</v>
      </c>
      <c r="G23" s="128">
        <v>803130</v>
      </c>
      <c r="H23" s="128">
        <v>790366</v>
      </c>
      <c r="I23" s="128">
        <v>790522</v>
      </c>
      <c r="J23" s="128">
        <v>792075</v>
      </c>
      <c r="K23" s="128">
        <v>784891</v>
      </c>
      <c r="L23" s="128">
        <v>786214</v>
      </c>
      <c r="M23" s="128">
        <v>786214</v>
      </c>
      <c r="N23" s="128">
        <v>786214</v>
      </c>
      <c r="O23" s="128">
        <v>786283</v>
      </c>
      <c r="P23" s="128">
        <v>786283</v>
      </c>
      <c r="Q23" s="128">
        <v>786503</v>
      </c>
      <c r="R23" s="128">
        <v>786633</v>
      </c>
      <c r="S23" s="128">
        <v>787667</v>
      </c>
      <c r="T23" s="128">
        <v>789578</v>
      </c>
      <c r="U23" s="128">
        <v>790927</v>
      </c>
      <c r="V23" s="128">
        <v>779224</v>
      </c>
      <c r="W23" s="128">
        <v>779450</v>
      </c>
      <c r="X23" s="128">
        <v>779885</v>
      </c>
      <c r="Y23" s="128">
        <v>781813</v>
      </c>
      <c r="Z23" s="128">
        <v>783578</v>
      </c>
      <c r="AA23" s="128">
        <v>784058</v>
      </c>
      <c r="AB23" s="128">
        <v>771162</v>
      </c>
      <c r="AC23" s="128">
        <v>771209</v>
      </c>
      <c r="AD23" s="128">
        <v>772809</v>
      </c>
      <c r="AE23" s="128">
        <v>773409</v>
      </c>
      <c r="AF23" s="128">
        <v>773909</v>
      </c>
      <c r="AG23" s="128">
        <v>774627</v>
      </c>
      <c r="AH23" s="128">
        <v>774449</v>
      </c>
      <c r="AI23" s="128">
        <v>774449</v>
      </c>
      <c r="AJ23" s="128">
        <v>774449</v>
      </c>
      <c r="AK23" s="128">
        <v>774449</v>
      </c>
      <c r="AL23" s="128">
        <v>774449</v>
      </c>
      <c r="AM23" s="128">
        <v>774449</v>
      </c>
      <c r="AN23" s="128">
        <v>774449</v>
      </c>
      <c r="AO23" s="128">
        <v>774449</v>
      </c>
      <c r="AP23" s="128">
        <v>774449</v>
      </c>
      <c r="AQ23" s="128">
        <v>774449</v>
      </c>
      <c r="AR23" s="128">
        <v>774449</v>
      </c>
      <c r="AS23" s="128">
        <v>774449</v>
      </c>
      <c r="AT23" s="128">
        <v>774449</v>
      </c>
      <c r="AU23" s="128">
        <v>774449</v>
      </c>
      <c r="AV23" s="128">
        <v>774449</v>
      </c>
      <c r="AW23" s="128">
        <v>774449</v>
      </c>
      <c r="AX23" s="128">
        <v>774449</v>
      </c>
      <c r="AY23" s="128">
        <v>774449</v>
      </c>
      <c r="AZ23" s="128">
        <v>774449</v>
      </c>
      <c r="BA23" s="128" t="str">
        <v/>
      </c>
      <c r="BB23" s="128" t="str">
        <v/>
      </c>
      <c r="BC23" s="128" t="str">
        <v/>
      </c>
      <c r="BD23" s="128" t="str">
        <v/>
      </c>
      <c r="BE23" s="128" t="str">
        <v/>
      </c>
      <c r="BF23" s="128" t="str">
        <v/>
      </c>
      <c r="BG23" s="128" t="str">
        <v/>
      </c>
      <c r="BH23" s="128" t="str">
        <v/>
      </c>
      <c r="BI23" s="128" t="str">
        <v/>
      </c>
      <c r="BJ23" s="128" t="str">
        <v/>
      </c>
      <c r="BK23" s="128" t="str">
        <v/>
      </c>
      <c r="BL23" s="128" t="e">
        <v>#N/A</v>
      </c>
      <c r="BM23" s="128" t="e">
        <v>#N/A</v>
      </c>
      <c r="BN23" s="128" t="e">
        <v>#N/A</v>
      </c>
      <c r="BO23" s="128" t="e">
        <v>#N/A</v>
      </c>
      <c r="BP23" s="128" t="e">
        <v>#N/A</v>
      </c>
      <c r="BQ23" s="128" t="e">
        <v>#N/A</v>
      </c>
      <c r="BR23" s="128" t="e">
        <v>#N/A</v>
      </c>
      <c r="BS23" s="128" t="e">
        <v>#N/A</v>
      </c>
      <c r="BT23" s="128" t="e">
        <v>#N/A</v>
      </c>
      <c r="BU23" s="128" t="e">
        <v>#N/A</v>
      </c>
      <c r="BV23" s="128" t="e">
        <v>#N/A</v>
      </c>
      <c r="BW23" s="128" t="e">
        <v>#N/A</v>
      </c>
      <c r="BX23" s="128" t="e">
        <v>#N/A</v>
      </c>
      <c r="BY23" s="128" t="e">
        <v>#N/A</v>
      </c>
      <c r="BZ23" s="128" t="e">
        <v>#N/A</v>
      </c>
      <c r="CA23" s="128" t="e">
        <v>#N/A</v>
      </c>
      <c r="CB23" s="128" t="e">
        <v>#N/A</v>
      </c>
      <c r="CC23" s="128" t="e">
        <v>#N/A</v>
      </c>
      <c r="CD23" s="128"/>
      <c r="CE23" s="128"/>
      <c r="CF23" s="128"/>
      <c r="CG23" s="128"/>
      <c r="CH23" s="128"/>
      <c r="CI23" s="128"/>
      <c r="CJ23" s="128"/>
      <c r="CK23" s="128"/>
      <c r="CL23" s="128"/>
      <c r="CM23" s="128"/>
      <c r="CN23" s="128"/>
      <c r="CO23" s="128"/>
      <c r="CP23" s="128"/>
      <c r="CQ23" s="128"/>
      <c r="CR23" s="128"/>
      <c r="CS23" s="128"/>
      <c r="CT23" s="128"/>
      <c r="CU23" s="128"/>
      <c r="CV23" s="128"/>
      <c r="CW23" s="128"/>
      <c r="CX23" s="128"/>
      <c r="CY23" s="128"/>
      <c r="CZ23" s="128"/>
      <c r="DA23" s="128"/>
      <c r="DB23" s="128"/>
      <c r="DC23" s="128"/>
      <c r="DD23" s="128"/>
      <c r="DE23" s="128"/>
      <c r="DF23" s="128"/>
      <c r="DG23" s="128"/>
      <c r="DH23" s="128"/>
      <c r="DI23" s="128"/>
      <c r="DJ23" s="128"/>
      <c r="DK23" s="128"/>
      <c r="DL23" s="128"/>
      <c r="DM23" s="128"/>
      <c r="DN23" s="128"/>
      <c r="DO23" s="128"/>
      <c r="DP23" s="128"/>
      <c r="DQ23" s="128"/>
      <c r="DR23" s="127"/>
      <c r="DS23" s="127"/>
      <c r="DT23" s="127"/>
      <c r="DU23" s="127"/>
      <c r="DV23" s="127"/>
      <c r="DW23" s="127"/>
      <c r="DX23" s="127"/>
      <c r="DY23" s="127"/>
      <c r="DZ23" s="127"/>
      <c r="EB23" s="127"/>
      <c r="EC23" s="127"/>
      <c r="ED23" s="127"/>
      <c r="EE23" s="127"/>
      <c r="EF23" s="127"/>
      <c r="EG23" s="127"/>
      <c r="EH23" s="127"/>
      <c r="EI23" s="127"/>
      <c r="EJ23" s="127"/>
      <c r="EK23" s="127"/>
      <c r="EL23" s="127"/>
      <c r="EM23" s="127"/>
    </row>
    <row r="24" spans="1:143">
      <c r="A24" s="127" t="str">
        <v>2002 Q1</v>
      </c>
      <c r="B24" s="128">
        <v>901451</v>
      </c>
      <c r="C24" s="128">
        <v>1077810</v>
      </c>
      <c r="D24" s="128">
        <v>1086036</v>
      </c>
      <c r="E24" s="128">
        <v>1126712</v>
      </c>
      <c r="F24" s="128">
        <v>1100810</v>
      </c>
      <c r="G24" s="128">
        <v>1079695</v>
      </c>
      <c r="H24" s="128">
        <v>1079839</v>
      </c>
      <c r="I24" s="128">
        <v>1080717</v>
      </c>
      <c r="J24" s="128">
        <v>1092922</v>
      </c>
      <c r="K24" s="128">
        <v>1093212</v>
      </c>
      <c r="L24" s="128">
        <v>1079812</v>
      </c>
      <c r="M24" s="128">
        <v>1080105</v>
      </c>
      <c r="N24" s="128">
        <v>1080280</v>
      </c>
      <c r="O24" s="128">
        <v>1080460</v>
      </c>
      <c r="P24" s="128">
        <v>1080640</v>
      </c>
      <c r="Q24" s="128">
        <v>1081104</v>
      </c>
      <c r="R24" s="128">
        <v>1081244</v>
      </c>
      <c r="S24" s="128">
        <v>1081114</v>
      </c>
      <c r="T24" s="128">
        <v>1081114</v>
      </c>
      <c r="U24" s="128">
        <v>1081114</v>
      </c>
      <c r="V24" s="128">
        <v>1081548</v>
      </c>
      <c r="W24" s="128">
        <v>1081568</v>
      </c>
      <c r="X24" s="128">
        <v>1077114</v>
      </c>
      <c r="Y24" s="128">
        <v>1077241</v>
      </c>
      <c r="Z24" s="128">
        <v>1077241</v>
      </c>
      <c r="AA24" s="128">
        <v>1077241</v>
      </c>
      <c r="AB24" s="128">
        <v>1077241</v>
      </c>
      <c r="AC24" s="128">
        <v>1077241</v>
      </c>
      <c r="AD24" s="128">
        <v>1077241</v>
      </c>
      <c r="AE24" s="128">
        <v>1077241</v>
      </c>
      <c r="AF24" s="128">
        <v>1077241</v>
      </c>
      <c r="AG24" s="128">
        <v>1077241</v>
      </c>
      <c r="AH24" s="128">
        <v>1077241</v>
      </c>
      <c r="AI24" s="128">
        <v>1077241</v>
      </c>
      <c r="AJ24" s="128">
        <v>1077241</v>
      </c>
      <c r="AK24" s="128">
        <v>1077241</v>
      </c>
      <c r="AL24" s="128">
        <v>1077241</v>
      </c>
      <c r="AM24" s="128">
        <v>1077241</v>
      </c>
      <c r="AN24" s="128">
        <v>1077241</v>
      </c>
      <c r="AO24" s="128">
        <v>1077241</v>
      </c>
      <c r="AP24" s="128">
        <v>1077241</v>
      </c>
      <c r="AQ24" s="128">
        <v>1077241</v>
      </c>
      <c r="AR24" s="128">
        <v>1077241</v>
      </c>
      <c r="AS24" s="128">
        <v>1077241</v>
      </c>
      <c r="AT24" s="128">
        <v>1077241</v>
      </c>
      <c r="AU24" s="128">
        <v>1077241</v>
      </c>
      <c r="AV24" s="128">
        <v>1077241</v>
      </c>
      <c r="AW24" s="128">
        <v>1077241</v>
      </c>
      <c r="AX24" s="128">
        <v>1077241</v>
      </c>
      <c r="AY24" s="128">
        <v>1077241</v>
      </c>
      <c r="AZ24" s="128" t="str">
        <v/>
      </c>
      <c r="BA24" s="128" t="str">
        <v/>
      </c>
      <c r="BB24" s="128" t="str">
        <v/>
      </c>
      <c r="BC24" s="128" t="str">
        <v/>
      </c>
      <c r="BD24" s="128" t="str">
        <v/>
      </c>
      <c r="BE24" s="128" t="str">
        <v/>
      </c>
      <c r="BF24" s="128" t="str">
        <v/>
      </c>
      <c r="BG24" s="128" t="str">
        <v/>
      </c>
      <c r="BH24" s="128" t="str">
        <v/>
      </c>
      <c r="BI24" s="128" t="str">
        <v/>
      </c>
      <c r="BJ24" s="128" t="str">
        <v/>
      </c>
      <c r="BK24" s="128" t="str">
        <v/>
      </c>
      <c r="BL24" s="128" t="e">
        <v>#N/A</v>
      </c>
      <c r="BM24" s="128" t="e">
        <v>#N/A</v>
      </c>
      <c r="BN24" s="128" t="e">
        <v>#N/A</v>
      </c>
      <c r="BO24" s="128" t="e">
        <v>#N/A</v>
      </c>
      <c r="BP24" s="128" t="e">
        <v>#N/A</v>
      </c>
      <c r="BQ24" s="128" t="e">
        <v>#N/A</v>
      </c>
      <c r="BR24" s="128" t="e">
        <v>#N/A</v>
      </c>
      <c r="BS24" s="128" t="e">
        <v>#N/A</v>
      </c>
      <c r="BT24" s="128" t="e">
        <v>#N/A</v>
      </c>
      <c r="BU24" s="128" t="e">
        <v>#N/A</v>
      </c>
      <c r="BV24" s="128" t="e">
        <v>#N/A</v>
      </c>
      <c r="BW24" s="128" t="e">
        <v>#N/A</v>
      </c>
      <c r="BX24" s="128" t="e">
        <v>#N/A</v>
      </c>
      <c r="BY24" s="128" t="e">
        <v>#N/A</v>
      </c>
      <c r="BZ24" s="128" t="e">
        <v>#N/A</v>
      </c>
      <c r="CA24" s="128" t="e">
        <v>#N/A</v>
      </c>
      <c r="CB24" s="128" t="e">
        <v>#N/A</v>
      </c>
      <c r="CC24" s="128" t="e">
        <v>#N/A</v>
      </c>
      <c r="CD24" s="128"/>
      <c r="CE24" s="128"/>
      <c r="CF24" s="128"/>
      <c r="CG24" s="128"/>
      <c r="CH24" s="128"/>
      <c r="CI24" s="128"/>
      <c r="CJ24" s="128"/>
      <c r="CK24" s="128"/>
      <c r="CL24" s="128"/>
      <c r="CM24" s="128"/>
      <c r="CN24" s="128"/>
      <c r="CO24" s="128"/>
      <c r="CP24" s="128"/>
      <c r="CQ24" s="128"/>
      <c r="CR24" s="128"/>
      <c r="CS24" s="128"/>
      <c r="CT24" s="128"/>
      <c r="CU24" s="128"/>
      <c r="CV24" s="128"/>
      <c r="CW24" s="128"/>
      <c r="CX24" s="128"/>
      <c r="CY24" s="128"/>
      <c r="CZ24" s="128"/>
      <c r="DA24" s="128"/>
      <c r="DB24" s="128"/>
      <c r="DC24" s="128"/>
      <c r="DD24" s="128"/>
      <c r="DE24" s="128"/>
      <c r="DF24" s="128"/>
      <c r="DG24" s="128"/>
      <c r="DH24" s="128"/>
      <c r="DI24" s="128"/>
      <c r="DJ24" s="128"/>
      <c r="DK24" s="128"/>
      <c r="DL24" s="128"/>
      <c r="DM24" s="128"/>
      <c r="DN24" s="128"/>
      <c r="DO24" s="128"/>
      <c r="DP24" s="128"/>
      <c r="DQ24" s="128"/>
      <c r="DR24" s="127"/>
      <c r="DS24" s="127"/>
      <c r="DT24" s="127"/>
      <c r="DU24" s="127"/>
      <c r="DV24" s="127"/>
      <c r="DW24" s="127"/>
      <c r="DX24" s="127"/>
      <c r="DY24" s="127"/>
      <c r="DZ24" s="127"/>
      <c r="EB24" s="127"/>
      <c r="EC24" s="127"/>
      <c r="ED24" s="127"/>
      <c r="EE24" s="127"/>
      <c r="EF24" s="127"/>
      <c r="EG24" s="127"/>
      <c r="EH24" s="127"/>
      <c r="EI24" s="127"/>
      <c r="EJ24" s="127"/>
      <c r="EK24" s="127"/>
      <c r="EL24" s="127"/>
      <c r="EM24" s="127"/>
    </row>
    <row r="25" spans="1:143">
      <c r="A25" s="127" t="str">
        <v>2002 Q2</v>
      </c>
      <c r="B25" s="128">
        <v>1144104</v>
      </c>
      <c r="C25" s="128">
        <v>1459636</v>
      </c>
      <c r="D25" s="128">
        <v>1498090</v>
      </c>
      <c r="E25" s="128">
        <v>1501751</v>
      </c>
      <c r="F25" s="128">
        <v>1431334</v>
      </c>
      <c r="G25" s="128">
        <v>1427616</v>
      </c>
      <c r="H25" s="128">
        <v>1428924</v>
      </c>
      <c r="I25" s="128">
        <v>1421274</v>
      </c>
      <c r="J25" s="128">
        <v>1412649</v>
      </c>
      <c r="K25" s="128">
        <v>1386625</v>
      </c>
      <c r="L25" s="128">
        <v>1376037</v>
      </c>
      <c r="M25" s="128">
        <v>1370327</v>
      </c>
      <c r="N25" s="128">
        <v>1370327</v>
      </c>
      <c r="O25" s="128">
        <v>1359877</v>
      </c>
      <c r="P25" s="128">
        <v>1362079</v>
      </c>
      <c r="Q25" s="128">
        <v>1362232</v>
      </c>
      <c r="R25" s="128">
        <v>1342931</v>
      </c>
      <c r="S25" s="128">
        <v>1343292</v>
      </c>
      <c r="T25" s="128">
        <v>1343323</v>
      </c>
      <c r="U25" s="128">
        <v>1343323</v>
      </c>
      <c r="V25" s="128">
        <v>1343457</v>
      </c>
      <c r="W25" s="128">
        <v>1343762</v>
      </c>
      <c r="X25" s="128">
        <v>1343762</v>
      </c>
      <c r="Y25" s="128">
        <v>1343762</v>
      </c>
      <c r="Z25" s="128">
        <v>1346214</v>
      </c>
      <c r="AA25" s="128">
        <v>1325904</v>
      </c>
      <c r="AB25" s="128">
        <v>1325903</v>
      </c>
      <c r="AC25" s="128">
        <v>1325903</v>
      </c>
      <c r="AD25" s="128">
        <v>1325903</v>
      </c>
      <c r="AE25" s="128">
        <v>1325903</v>
      </c>
      <c r="AF25" s="128">
        <v>1325903</v>
      </c>
      <c r="AG25" s="128">
        <v>1325903</v>
      </c>
      <c r="AH25" s="128">
        <v>1325903</v>
      </c>
      <c r="AI25" s="128">
        <v>1325903</v>
      </c>
      <c r="AJ25" s="128">
        <v>1325903</v>
      </c>
      <c r="AK25" s="128">
        <v>1325903</v>
      </c>
      <c r="AL25" s="128">
        <v>1325903</v>
      </c>
      <c r="AM25" s="128">
        <v>1328803</v>
      </c>
      <c r="AN25" s="128">
        <v>1331924</v>
      </c>
      <c r="AO25" s="128">
        <v>1319546</v>
      </c>
      <c r="AP25" s="128">
        <v>1320247</v>
      </c>
      <c r="AQ25" s="128">
        <v>1320247</v>
      </c>
      <c r="AR25" s="128">
        <v>1320247</v>
      </c>
      <c r="AS25" s="128">
        <v>1320247</v>
      </c>
      <c r="AT25" s="128">
        <v>1320247</v>
      </c>
      <c r="AU25" s="128">
        <v>1320247</v>
      </c>
      <c r="AV25" s="128">
        <v>1320247</v>
      </c>
      <c r="AW25" s="128">
        <v>1320247</v>
      </c>
      <c r="AX25" s="128">
        <v>1320247</v>
      </c>
      <c r="AY25" s="128" t="str">
        <v/>
      </c>
      <c r="AZ25" s="128" t="str">
        <v/>
      </c>
      <c r="BA25" s="128" t="str">
        <v/>
      </c>
      <c r="BB25" s="128" t="str">
        <v/>
      </c>
      <c r="BC25" s="128" t="str">
        <v/>
      </c>
      <c r="BD25" s="128" t="str">
        <v/>
      </c>
      <c r="BE25" s="128" t="str">
        <v/>
      </c>
      <c r="BF25" s="128" t="str">
        <v/>
      </c>
      <c r="BG25" s="128" t="str">
        <v/>
      </c>
      <c r="BH25" s="128" t="str">
        <v/>
      </c>
      <c r="BI25" s="128" t="str">
        <v/>
      </c>
      <c r="BJ25" s="128" t="str">
        <v/>
      </c>
      <c r="BK25" s="128" t="str">
        <v/>
      </c>
      <c r="BL25" s="128" t="e">
        <v>#N/A</v>
      </c>
      <c r="BM25" s="128" t="e">
        <v>#N/A</v>
      </c>
      <c r="BN25" s="128" t="e">
        <v>#N/A</v>
      </c>
      <c r="BO25" s="128" t="e">
        <v>#N/A</v>
      </c>
      <c r="BP25" s="128" t="e">
        <v>#N/A</v>
      </c>
      <c r="BQ25" s="128" t="e">
        <v>#N/A</v>
      </c>
      <c r="BR25" s="128" t="e">
        <v>#N/A</v>
      </c>
      <c r="BS25" s="128" t="e">
        <v>#N/A</v>
      </c>
      <c r="BT25" s="128" t="e">
        <v>#N/A</v>
      </c>
      <c r="BU25" s="128" t="e">
        <v>#N/A</v>
      </c>
      <c r="BV25" s="128" t="e">
        <v>#N/A</v>
      </c>
      <c r="BW25" s="128" t="e">
        <v>#N/A</v>
      </c>
      <c r="BX25" s="128" t="e">
        <v>#N/A</v>
      </c>
      <c r="BY25" s="128" t="e">
        <v>#N/A</v>
      </c>
      <c r="BZ25" s="128" t="e">
        <v>#N/A</v>
      </c>
      <c r="CA25" s="128" t="e">
        <v>#N/A</v>
      </c>
      <c r="CB25" s="128" t="e">
        <v>#N/A</v>
      </c>
      <c r="CC25" s="128" t="e">
        <v>#N/A</v>
      </c>
      <c r="CD25" s="128"/>
      <c r="CE25" s="128"/>
      <c r="CF25" s="128"/>
      <c r="CG25" s="128"/>
      <c r="CH25" s="128"/>
      <c r="CI25" s="128"/>
      <c r="CJ25" s="128"/>
      <c r="CK25" s="128"/>
      <c r="CL25" s="128"/>
      <c r="CM25" s="128"/>
      <c r="CN25" s="128"/>
      <c r="CO25" s="128"/>
      <c r="CP25" s="128"/>
      <c r="CQ25" s="128"/>
      <c r="CR25" s="128"/>
      <c r="CS25" s="128"/>
      <c r="CT25" s="128"/>
      <c r="CU25" s="128"/>
      <c r="CV25" s="128"/>
      <c r="CW25" s="128"/>
      <c r="CX25" s="128"/>
      <c r="CY25" s="128"/>
      <c r="CZ25" s="128"/>
      <c r="DA25" s="128"/>
      <c r="DB25" s="128"/>
      <c r="DC25" s="128"/>
      <c r="DD25" s="128"/>
      <c r="DE25" s="128"/>
      <c r="DF25" s="128"/>
      <c r="DG25" s="128"/>
      <c r="DH25" s="128"/>
      <c r="DI25" s="128"/>
      <c r="DJ25" s="128"/>
      <c r="DK25" s="128"/>
      <c r="DL25" s="128"/>
      <c r="DM25" s="128"/>
      <c r="DN25" s="128"/>
      <c r="DO25" s="128"/>
      <c r="DP25" s="128"/>
      <c r="DQ25" s="128"/>
      <c r="DR25" s="127"/>
      <c r="DS25" s="127"/>
      <c r="DT25" s="127"/>
      <c r="DU25" s="127"/>
      <c r="DV25" s="127"/>
      <c r="DW25" s="127"/>
      <c r="DX25" s="127"/>
      <c r="DY25" s="127"/>
      <c r="DZ25" s="127"/>
      <c r="EB25" s="127"/>
      <c r="EC25" s="127"/>
      <c r="ED25" s="127"/>
      <c r="EE25" s="127"/>
      <c r="EF25" s="127"/>
      <c r="EG25" s="127"/>
      <c r="EH25" s="127"/>
      <c r="EI25" s="127"/>
      <c r="EJ25" s="127"/>
      <c r="EK25" s="127"/>
      <c r="EL25" s="127"/>
      <c r="EM25" s="127"/>
    </row>
    <row r="26" spans="1:143">
      <c r="A26" s="127" t="str">
        <v>2002 Q3</v>
      </c>
      <c r="B26" s="128">
        <v>1467898</v>
      </c>
      <c r="C26" s="128">
        <v>1644988</v>
      </c>
      <c r="D26" s="128">
        <v>1708432</v>
      </c>
      <c r="E26" s="128">
        <v>1712272</v>
      </c>
      <c r="F26" s="128">
        <v>1792084</v>
      </c>
      <c r="G26" s="128">
        <v>1790289</v>
      </c>
      <c r="H26" s="128">
        <v>1748810</v>
      </c>
      <c r="I26" s="128">
        <v>1740021</v>
      </c>
      <c r="J26" s="128">
        <v>1728830</v>
      </c>
      <c r="K26" s="128">
        <v>1825008</v>
      </c>
      <c r="L26" s="128">
        <v>1716409</v>
      </c>
      <c r="M26" s="128">
        <v>1715759</v>
      </c>
      <c r="N26" s="128">
        <v>1716593</v>
      </c>
      <c r="O26" s="128">
        <v>1724727</v>
      </c>
      <c r="P26" s="128">
        <v>1709914</v>
      </c>
      <c r="Q26" s="128">
        <v>1695232</v>
      </c>
      <c r="R26" s="128">
        <v>1696164</v>
      </c>
      <c r="S26" s="128">
        <v>1709984</v>
      </c>
      <c r="T26" s="128">
        <v>1709984</v>
      </c>
      <c r="U26" s="128">
        <v>1710269</v>
      </c>
      <c r="V26" s="128">
        <v>1710269</v>
      </c>
      <c r="W26" s="128">
        <v>1710269</v>
      </c>
      <c r="X26" s="128">
        <v>1710269</v>
      </c>
      <c r="Y26" s="128">
        <v>1710269</v>
      </c>
      <c r="Z26" s="128">
        <v>1710269</v>
      </c>
      <c r="AA26" s="128">
        <v>1710269</v>
      </c>
      <c r="AB26" s="128">
        <v>1710269</v>
      </c>
      <c r="AC26" s="128">
        <v>1710269</v>
      </c>
      <c r="AD26" s="128">
        <v>1710269</v>
      </c>
      <c r="AE26" s="128">
        <v>1710269</v>
      </c>
      <c r="AF26" s="128">
        <v>1710269</v>
      </c>
      <c r="AG26" s="128">
        <v>1710269</v>
      </c>
      <c r="AH26" s="128">
        <v>1710269</v>
      </c>
      <c r="AI26" s="128">
        <v>1710269</v>
      </c>
      <c r="AJ26" s="128">
        <v>1710269</v>
      </c>
      <c r="AK26" s="128">
        <v>1710269</v>
      </c>
      <c r="AL26" s="128">
        <v>1710269</v>
      </c>
      <c r="AM26" s="128">
        <v>1710269</v>
      </c>
      <c r="AN26" s="128">
        <v>1710269</v>
      </c>
      <c r="AO26" s="128">
        <v>1710269</v>
      </c>
      <c r="AP26" s="128">
        <v>1710269</v>
      </c>
      <c r="AQ26" s="128">
        <v>1710269</v>
      </c>
      <c r="AR26" s="128">
        <v>1710269</v>
      </c>
      <c r="AS26" s="128">
        <v>1710269</v>
      </c>
      <c r="AT26" s="128">
        <v>1710269</v>
      </c>
      <c r="AU26" s="128">
        <v>1710269</v>
      </c>
      <c r="AV26" s="128">
        <v>1710269</v>
      </c>
      <c r="AW26" s="128">
        <v>1710269</v>
      </c>
      <c r="AX26" s="128" t="str">
        <v/>
      </c>
      <c r="AY26" s="128" t="str">
        <v/>
      </c>
      <c r="AZ26" s="128" t="str">
        <v/>
      </c>
      <c r="BA26" s="128" t="str">
        <v/>
      </c>
      <c r="BB26" s="128" t="str">
        <v/>
      </c>
      <c r="BC26" s="128" t="str">
        <v/>
      </c>
      <c r="BD26" s="128" t="str">
        <v/>
      </c>
      <c r="BE26" s="128" t="str">
        <v/>
      </c>
      <c r="BF26" s="128" t="str">
        <v/>
      </c>
      <c r="BG26" s="128" t="str">
        <v/>
      </c>
      <c r="BH26" s="128" t="str">
        <v/>
      </c>
      <c r="BI26" s="128" t="str">
        <v/>
      </c>
      <c r="BJ26" s="128" t="str">
        <v/>
      </c>
      <c r="BK26" s="128" t="str">
        <v/>
      </c>
      <c r="BL26" s="128" t="e">
        <v>#N/A</v>
      </c>
      <c r="BM26" s="128" t="e">
        <v>#N/A</v>
      </c>
      <c r="BN26" s="128" t="e">
        <v>#N/A</v>
      </c>
      <c r="BO26" s="128" t="e">
        <v>#N/A</v>
      </c>
      <c r="BP26" s="128" t="e">
        <v>#N/A</v>
      </c>
      <c r="BQ26" s="128" t="e">
        <v>#N/A</v>
      </c>
      <c r="BR26" s="128" t="e">
        <v>#N/A</v>
      </c>
      <c r="BS26" s="128" t="e">
        <v>#N/A</v>
      </c>
      <c r="BT26" s="128" t="e">
        <v>#N/A</v>
      </c>
      <c r="BU26" s="128" t="e">
        <v>#N/A</v>
      </c>
      <c r="BV26" s="128" t="e">
        <v>#N/A</v>
      </c>
      <c r="BW26" s="128" t="e">
        <v>#N/A</v>
      </c>
      <c r="BX26" s="128" t="e">
        <v>#N/A</v>
      </c>
      <c r="BY26" s="128" t="e">
        <v>#N/A</v>
      </c>
      <c r="BZ26" s="128" t="e">
        <v>#N/A</v>
      </c>
      <c r="CA26" s="128" t="e">
        <v>#N/A</v>
      </c>
      <c r="CB26" s="128" t="e">
        <v>#N/A</v>
      </c>
      <c r="CC26" s="128" t="e">
        <v>#N/A</v>
      </c>
      <c r="CD26" s="128"/>
      <c r="CE26" s="128"/>
      <c r="CF26" s="128"/>
      <c r="CG26" s="128"/>
      <c r="CH26" s="128"/>
      <c r="CI26" s="128"/>
      <c r="CJ26" s="128"/>
      <c r="CK26" s="128"/>
      <c r="CL26" s="128"/>
      <c r="CM26" s="128"/>
      <c r="CN26" s="128"/>
      <c r="CO26" s="128"/>
      <c r="CP26" s="128"/>
      <c r="CQ26" s="128"/>
      <c r="CR26" s="128"/>
      <c r="CS26" s="128"/>
      <c r="CT26" s="128"/>
      <c r="CU26" s="128"/>
      <c r="CV26" s="128"/>
      <c r="CW26" s="128"/>
      <c r="CX26" s="128"/>
      <c r="CY26" s="128"/>
      <c r="CZ26" s="128"/>
      <c r="DA26" s="128"/>
      <c r="DB26" s="128"/>
      <c r="DC26" s="128"/>
      <c r="DD26" s="128"/>
      <c r="DE26" s="128"/>
      <c r="DF26" s="128"/>
      <c r="DG26" s="128"/>
      <c r="DH26" s="128"/>
      <c r="DI26" s="128"/>
      <c r="DJ26" s="128"/>
      <c r="DK26" s="128"/>
      <c r="DL26" s="128"/>
      <c r="DM26" s="128"/>
      <c r="DN26" s="128"/>
      <c r="DO26" s="128"/>
      <c r="DP26" s="128"/>
      <c r="DQ26" s="128"/>
      <c r="DR26" s="127"/>
      <c r="DS26" s="127"/>
      <c r="DT26" s="127"/>
      <c r="DU26" s="127"/>
      <c r="DV26" s="127"/>
      <c r="DW26" s="127"/>
      <c r="DX26" s="127"/>
      <c r="DY26" s="127"/>
      <c r="DZ26" s="127"/>
      <c r="EB26" s="127"/>
      <c r="EC26" s="127"/>
      <c r="ED26" s="127"/>
      <c r="EE26" s="127"/>
      <c r="EF26" s="127"/>
      <c r="EG26" s="127"/>
      <c r="EH26" s="127"/>
      <c r="EI26" s="127"/>
      <c r="EJ26" s="127"/>
      <c r="EK26" s="127"/>
      <c r="EL26" s="127"/>
      <c r="EM26" s="127"/>
    </row>
    <row r="27" spans="1:143">
      <c r="A27" s="127" t="str">
        <v>2002 Q4</v>
      </c>
      <c r="B27" s="128">
        <v>1990882</v>
      </c>
      <c r="C27" s="128">
        <v>2218249</v>
      </c>
      <c r="D27" s="128">
        <v>2214929</v>
      </c>
      <c r="E27" s="128">
        <v>2241481</v>
      </c>
      <c r="F27" s="128">
        <v>2217388</v>
      </c>
      <c r="G27" s="128">
        <v>2173474</v>
      </c>
      <c r="H27" s="128">
        <v>2148772</v>
      </c>
      <c r="I27" s="128">
        <v>2185469</v>
      </c>
      <c r="J27" s="128">
        <v>2183513</v>
      </c>
      <c r="K27" s="128">
        <v>2181815</v>
      </c>
      <c r="L27" s="128">
        <v>2216008</v>
      </c>
      <c r="M27" s="128">
        <v>2216557</v>
      </c>
      <c r="N27" s="128">
        <v>2192400</v>
      </c>
      <c r="O27" s="128">
        <v>2192588</v>
      </c>
      <c r="P27" s="128">
        <v>2189725</v>
      </c>
      <c r="Q27" s="128">
        <v>2189955</v>
      </c>
      <c r="R27" s="128">
        <v>2192715</v>
      </c>
      <c r="S27" s="128">
        <v>2209990</v>
      </c>
      <c r="T27" s="128">
        <v>2210050</v>
      </c>
      <c r="U27" s="128">
        <v>2210119</v>
      </c>
      <c r="V27" s="128">
        <v>2210488</v>
      </c>
      <c r="W27" s="128">
        <v>2212870</v>
      </c>
      <c r="X27" s="128">
        <v>2185028</v>
      </c>
      <c r="Y27" s="128">
        <v>2185846</v>
      </c>
      <c r="Z27" s="128">
        <v>2185846</v>
      </c>
      <c r="AA27" s="128">
        <v>2185846</v>
      </c>
      <c r="AB27" s="128">
        <v>2185846</v>
      </c>
      <c r="AC27" s="128">
        <v>2185846</v>
      </c>
      <c r="AD27" s="128">
        <v>2185846</v>
      </c>
      <c r="AE27" s="128">
        <v>2186571</v>
      </c>
      <c r="AF27" s="128">
        <v>2186571</v>
      </c>
      <c r="AG27" s="128">
        <v>2186571</v>
      </c>
      <c r="AH27" s="128">
        <v>2186571</v>
      </c>
      <c r="AI27" s="128">
        <v>2186571</v>
      </c>
      <c r="AJ27" s="128">
        <v>2200322</v>
      </c>
      <c r="AK27" s="128">
        <v>2200322</v>
      </c>
      <c r="AL27" s="128">
        <v>2211046</v>
      </c>
      <c r="AM27" s="128">
        <v>2211046</v>
      </c>
      <c r="AN27" s="128">
        <v>2211046</v>
      </c>
      <c r="AO27" s="128">
        <v>2211046</v>
      </c>
      <c r="AP27" s="128">
        <v>2211046</v>
      </c>
      <c r="AQ27" s="128">
        <v>2211046</v>
      </c>
      <c r="AR27" s="128">
        <v>2213601</v>
      </c>
      <c r="AS27" s="128">
        <v>2216683</v>
      </c>
      <c r="AT27" s="128">
        <v>2217516</v>
      </c>
      <c r="AU27" s="128">
        <v>2217516</v>
      </c>
      <c r="AV27" s="128">
        <v>2217516</v>
      </c>
      <c r="AW27" s="128" t="str">
        <v/>
      </c>
      <c r="AX27" s="128" t="str">
        <v/>
      </c>
      <c r="AY27" s="128" t="str">
        <v/>
      </c>
      <c r="AZ27" s="128" t="str">
        <v/>
      </c>
      <c r="BA27" s="128" t="str">
        <v/>
      </c>
      <c r="BB27" s="128" t="str">
        <v/>
      </c>
      <c r="BC27" s="128" t="str">
        <v/>
      </c>
      <c r="BD27" s="128" t="str">
        <v/>
      </c>
      <c r="BE27" s="128" t="str">
        <v/>
      </c>
      <c r="BF27" s="128" t="str">
        <v/>
      </c>
      <c r="BG27" s="128" t="str">
        <v/>
      </c>
      <c r="BH27" s="128" t="str">
        <v/>
      </c>
      <c r="BI27" s="128" t="str">
        <v/>
      </c>
      <c r="BJ27" s="128" t="str">
        <v/>
      </c>
      <c r="BK27" s="128" t="str">
        <v/>
      </c>
      <c r="BL27" s="128" t="e">
        <v>#N/A</v>
      </c>
      <c r="BM27" s="128" t="e">
        <v>#N/A</v>
      </c>
      <c r="BN27" s="128" t="e">
        <v>#N/A</v>
      </c>
      <c r="BO27" s="128" t="e">
        <v>#N/A</v>
      </c>
      <c r="BP27" s="128" t="e">
        <v>#N/A</v>
      </c>
      <c r="BQ27" s="128" t="e">
        <v>#N/A</v>
      </c>
      <c r="BR27" s="128" t="e">
        <v>#N/A</v>
      </c>
      <c r="BS27" s="128" t="e">
        <v>#N/A</v>
      </c>
      <c r="BT27" s="128" t="e">
        <v>#N/A</v>
      </c>
      <c r="BU27" s="128" t="e">
        <v>#N/A</v>
      </c>
      <c r="BV27" s="128" t="e">
        <v>#N/A</v>
      </c>
      <c r="BW27" s="128" t="e">
        <v>#N/A</v>
      </c>
      <c r="BX27" s="128" t="e">
        <v>#N/A</v>
      </c>
      <c r="BY27" s="128" t="e">
        <v>#N/A</v>
      </c>
      <c r="BZ27" s="128" t="e">
        <v>#N/A</v>
      </c>
      <c r="CA27" s="128" t="e">
        <v>#N/A</v>
      </c>
      <c r="CB27" s="128" t="e">
        <v>#N/A</v>
      </c>
      <c r="CC27" s="128" t="e">
        <v>#N/A</v>
      </c>
      <c r="CD27" s="128"/>
      <c r="CE27" s="128"/>
      <c r="CF27" s="128"/>
      <c r="CG27" s="128"/>
      <c r="CH27" s="128"/>
      <c r="CI27" s="128"/>
      <c r="CJ27" s="128"/>
      <c r="CK27" s="128"/>
      <c r="CL27" s="128"/>
      <c r="CM27" s="128"/>
      <c r="CN27" s="128"/>
      <c r="CO27" s="128"/>
      <c r="CP27" s="128"/>
      <c r="CQ27" s="128"/>
      <c r="CR27" s="128"/>
      <c r="CS27" s="128"/>
      <c r="CT27" s="128"/>
      <c r="CU27" s="128"/>
      <c r="CV27" s="128"/>
      <c r="CW27" s="128"/>
      <c r="CX27" s="128"/>
      <c r="CY27" s="128"/>
      <c r="CZ27" s="128"/>
      <c r="DA27" s="128"/>
      <c r="DB27" s="128"/>
      <c r="DC27" s="128"/>
      <c r="DD27" s="128"/>
      <c r="DE27" s="128"/>
      <c r="DF27" s="128"/>
      <c r="DG27" s="128"/>
      <c r="DH27" s="128"/>
      <c r="DI27" s="128"/>
      <c r="DJ27" s="128"/>
      <c r="DK27" s="128"/>
      <c r="DL27" s="128"/>
      <c r="DM27" s="128"/>
      <c r="DN27" s="128"/>
      <c r="DO27" s="128"/>
      <c r="DP27" s="128"/>
      <c r="DQ27" s="128"/>
      <c r="DR27" s="127"/>
      <c r="DS27" s="127"/>
      <c r="DT27" s="127"/>
      <c r="DU27" s="127"/>
      <c r="DV27" s="127"/>
      <c r="DW27" s="127"/>
      <c r="DX27" s="127"/>
      <c r="DY27" s="127"/>
      <c r="DZ27" s="127"/>
      <c r="EB27" s="127"/>
      <c r="EC27" s="127"/>
      <c r="ED27" s="127"/>
      <c r="EE27" s="127"/>
      <c r="EF27" s="127"/>
      <c r="EG27" s="127"/>
      <c r="EH27" s="127"/>
      <c r="EI27" s="127"/>
      <c r="EJ27" s="127"/>
      <c r="EK27" s="127"/>
      <c r="EL27" s="127"/>
      <c r="EM27" s="127"/>
    </row>
    <row r="28" spans="1:143">
      <c r="A28" s="127" t="str">
        <v>2003 Q1</v>
      </c>
      <c r="B28" s="128">
        <v>1920306</v>
      </c>
      <c r="C28" s="128">
        <v>2108602</v>
      </c>
      <c r="D28" s="128">
        <v>2124583</v>
      </c>
      <c r="E28" s="128">
        <v>2097540</v>
      </c>
      <c r="F28" s="128">
        <v>2062632</v>
      </c>
      <c r="G28" s="128">
        <v>2069847</v>
      </c>
      <c r="H28" s="128">
        <v>2046431</v>
      </c>
      <c r="I28" s="128">
        <v>2041902</v>
      </c>
      <c r="J28" s="128">
        <v>2041628</v>
      </c>
      <c r="K28" s="128">
        <v>2041868</v>
      </c>
      <c r="L28" s="128">
        <v>2041868</v>
      </c>
      <c r="M28" s="128">
        <v>2042018</v>
      </c>
      <c r="N28" s="128">
        <v>2042018</v>
      </c>
      <c r="O28" s="128">
        <v>2042075</v>
      </c>
      <c r="P28" s="128">
        <v>2042075</v>
      </c>
      <c r="Q28" s="128">
        <v>2042075</v>
      </c>
      <c r="R28" s="128">
        <v>2042075</v>
      </c>
      <c r="S28" s="128">
        <v>2042075</v>
      </c>
      <c r="T28" s="128">
        <v>2042075</v>
      </c>
      <c r="U28" s="128">
        <v>2042075</v>
      </c>
      <c r="V28" s="128">
        <v>2042120</v>
      </c>
      <c r="W28" s="128">
        <v>2042120</v>
      </c>
      <c r="X28" s="128">
        <v>2042166</v>
      </c>
      <c r="Y28" s="128">
        <v>2042166</v>
      </c>
      <c r="Z28" s="128">
        <v>2042166</v>
      </c>
      <c r="AA28" s="128">
        <v>2042166</v>
      </c>
      <c r="AB28" s="128">
        <v>2042166</v>
      </c>
      <c r="AC28" s="128">
        <v>2042166</v>
      </c>
      <c r="AD28" s="128">
        <v>2042166</v>
      </c>
      <c r="AE28" s="128">
        <v>2042166</v>
      </c>
      <c r="AF28" s="128">
        <v>2042166</v>
      </c>
      <c r="AG28" s="128">
        <v>2042166</v>
      </c>
      <c r="AH28" s="128">
        <v>2042166</v>
      </c>
      <c r="AI28" s="128">
        <v>2042166</v>
      </c>
      <c r="AJ28" s="128">
        <v>2042166</v>
      </c>
      <c r="AK28" s="128">
        <v>2042166</v>
      </c>
      <c r="AL28" s="128">
        <v>2042166</v>
      </c>
      <c r="AM28" s="128">
        <v>2042166</v>
      </c>
      <c r="AN28" s="128">
        <v>2042166</v>
      </c>
      <c r="AO28" s="128">
        <v>2042166</v>
      </c>
      <c r="AP28" s="128">
        <v>2042166</v>
      </c>
      <c r="AQ28" s="128">
        <v>2042166</v>
      </c>
      <c r="AR28" s="128">
        <v>2042166</v>
      </c>
      <c r="AS28" s="128">
        <v>2042166</v>
      </c>
      <c r="AT28" s="128">
        <v>2042166</v>
      </c>
      <c r="AU28" s="128">
        <v>2042166</v>
      </c>
      <c r="AV28" s="128" t="str">
        <v/>
      </c>
      <c r="AW28" s="128" t="str">
        <v/>
      </c>
      <c r="AX28" s="128" t="str">
        <v/>
      </c>
      <c r="AY28" s="128" t="str">
        <v/>
      </c>
      <c r="AZ28" s="128" t="str">
        <v/>
      </c>
      <c r="BA28" s="128" t="str">
        <v/>
      </c>
      <c r="BB28" s="128" t="str">
        <v/>
      </c>
      <c r="BC28" s="128" t="str">
        <v/>
      </c>
      <c r="BD28" s="128" t="str">
        <v/>
      </c>
      <c r="BE28" s="128" t="str">
        <v/>
      </c>
      <c r="BF28" s="128" t="str">
        <v/>
      </c>
      <c r="BG28" s="128" t="str">
        <v/>
      </c>
      <c r="BH28" s="128" t="str">
        <v/>
      </c>
      <c r="BI28" s="128" t="str">
        <v/>
      </c>
      <c r="BJ28" s="128" t="str">
        <v/>
      </c>
      <c r="BK28" s="128" t="str">
        <v/>
      </c>
      <c r="BL28" s="128" t="e">
        <v>#N/A</v>
      </c>
      <c r="BM28" s="128" t="e">
        <v>#N/A</v>
      </c>
      <c r="BN28" s="128" t="e">
        <v>#N/A</v>
      </c>
      <c r="BO28" s="128" t="e">
        <v>#N/A</v>
      </c>
      <c r="BP28" s="128" t="e">
        <v>#N/A</v>
      </c>
      <c r="BQ28" s="128" t="e">
        <v>#N/A</v>
      </c>
      <c r="BR28" s="128" t="e">
        <v>#N/A</v>
      </c>
      <c r="BS28" s="128" t="e">
        <v>#N/A</v>
      </c>
      <c r="BT28" s="128" t="e">
        <v>#N/A</v>
      </c>
      <c r="BU28" s="128" t="e">
        <v>#N/A</v>
      </c>
      <c r="BV28" s="128" t="e">
        <v>#N/A</v>
      </c>
      <c r="BW28" s="128" t="e">
        <v>#N/A</v>
      </c>
      <c r="BX28" s="128" t="e">
        <v>#N/A</v>
      </c>
      <c r="BY28" s="128" t="e">
        <v>#N/A</v>
      </c>
      <c r="BZ28" s="128" t="e">
        <v>#N/A</v>
      </c>
      <c r="CA28" s="128" t="e">
        <v>#N/A</v>
      </c>
      <c r="CB28" s="128" t="e">
        <v>#N/A</v>
      </c>
      <c r="CC28" s="128" t="e">
        <v>#N/A</v>
      </c>
      <c r="CD28" s="128"/>
      <c r="CE28" s="128"/>
      <c r="CF28" s="128"/>
      <c r="CG28" s="128"/>
      <c r="CH28" s="128"/>
      <c r="CI28" s="128"/>
      <c r="CJ28" s="128"/>
      <c r="CK28" s="128"/>
      <c r="CL28" s="128"/>
      <c r="CM28" s="128"/>
      <c r="CN28" s="128"/>
      <c r="CO28" s="128"/>
      <c r="CP28" s="128"/>
      <c r="CQ28" s="128"/>
      <c r="CR28" s="128"/>
      <c r="CS28" s="128"/>
      <c r="CT28" s="128"/>
      <c r="CU28" s="128"/>
      <c r="CV28" s="128"/>
      <c r="CW28" s="128"/>
      <c r="CX28" s="128"/>
      <c r="CY28" s="128"/>
      <c r="CZ28" s="128"/>
      <c r="DA28" s="128"/>
      <c r="DB28" s="128"/>
      <c r="DC28" s="128"/>
      <c r="DD28" s="128"/>
      <c r="DE28" s="128"/>
      <c r="DF28" s="128"/>
      <c r="DG28" s="128"/>
      <c r="DH28" s="128"/>
      <c r="DI28" s="128"/>
      <c r="DJ28" s="128"/>
      <c r="DK28" s="128"/>
      <c r="DL28" s="128"/>
      <c r="DM28" s="128"/>
      <c r="DN28" s="128"/>
      <c r="DO28" s="128"/>
      <c r="DP28" s="128"/>
      <c r="DQ28" s="128"/>
      <c r="DR28" s="127"/>
      <c r="DS28" s="127"/>
      <c r="DT28" s="127"/>
      <c r="DU28" s="127"/>
      <c r="DV28" s="127"/>
      <c r="DW28" s="127"/>
      <c r="DX28" s="127"/>
      <c r="DY28" s="127"/>
      <c r="DZ28" s="127"/>
      <c r="EB28" s="127"/>
      <c r="EC28" s="127"/>
      <c r="ED28" s="127"/>
      <c r="EE28" s="127"/>
      <c r="EF28" s="127"/>
      <c r="EG28" s="127"/>
      <c r="EH28" s="127"/>
      <c r="EI28" s="127"/>
      <c r="EJ28" s="127"/>
      <c r="EK28" s="127"/>
      <c r="EL28" s="127"/>
      <c r="EM28" s="127"/>
    </row>
    <row r="29" spans="1:143">
      <c r="A29" s="127" t="str">
        <v>2003 Q2</v>
      </c>
      <c r="B29" s="128">
        <v>1736941</v>
      </c>
      <c r="C29" s="128">
        <v>1705269</v>
      </c>
      <c r="D29" s="128">
        <v>1750319</v>
      </c>
      <c r="E29" s="128">
        <v>1718575</v>
      </c>
      <c r="F29" s="128">
        <v>1714962</v>
      </c>
      <c r="G29" s="128">
        <v>1721979</v>
      </c>
      <c r="H29" s="128">
        <v>1720564</v>
      </c>
      <c r="I29" s="128">
        <v>1709019</v>
      </c>
      <c r="J29" s="128">
        <v>1703558</v>
      </c>
      <c r="K29" s="128">
        <v>1704146</v>
      </c>
      <c r="L29" s="128">
        <v>1704292</v>
      </c>
      <c r="M29" s="128">
        <v>1704423</v>
      </c>
      <c r="N29" s="128">
        <v>1703105</v>
      </c>
      <c r="O29" s="128">
        <v>1703105</v>
      </c>
      <c r="P29" s="128">
        <v>1703105</v>
      </c>
      <c r="Q29" s="128">
        <v>1703275</v>
      </c>
      <c r="R29" s="128">
        <v>1703275</v>
      </c>
      <c r="S29" s="128">
        <v>1703691</v>
      </c>
      <c r="T29" s="128">
        <v>1703691</v>
      </c>
      <c r="U29" s="128">
        <v>1703691</v>
      </c>
      <c r="V29" s="128">
        <v>1703789</v>
      </c>
      <c r="W29" s="128">
        <v>1703789</v>
      </c>
      <c r="X29" s="128">
        <v>1703789</v>
      </c>
      <c r="Y29" s="128">
        <v>1704339</v>
      </c>
      <c r="Z29" s="128">
        <v>1704339</v>
      </c>
      <c r="AA29" s="128">
        <v>1704339</v>
      </c>
      <c r="AB29" s="128">
        <v>1704339</v>
      </c>
      <c r="AC29" s="128">
        <v>1704339</v>
      </c>
      <c r="AD29" s="128">
        <v>1704339</v>
      </c>
      <c r="AE29" s="128">
        <v>1704339</v>
      </c>
      <c r="AF29" s="128">
        <v>1704339</v>
      </c>
      <c r="AG29" s="128">
        <v>1704339</v>
      </c>
      <c r="AH29" s="128">
        <v>1704339</v>
      </c>
      <c r="AI29" s="128">
        <v>1704339</v>
      </c>
      <c r="AJ29" s="128">
        <v>1704339</v>
      </c>
      <c r="AK29" s="128">
        <v>1704339</v>
      </c>
      <c r="AL29" s="128">
        <v>1704339</v>
      </c>
      <c r="AM29" s="128">
        <v>1704339</v>
      </c>
      <c r="AN29" s="128">
        <v>1704339</v>
      </c>
      <c r="AO29" s="128">
        <v>1704339</v>
      </c>
      <c r="AP29" s="128">
        <v>1704339</v>
      </c>
      <c r="AQ29" s="128">
        <v>1704339</v>
      </c>
      <c r="AR29" s="128">
        <v>1704339</v>
      </c>
      <c r="AS29" s="128">
        <v>1704339</v>
      </c>
      <c r="AT29" s="128">
        <v>1704339</v>
      </c>
      <c r="AU29" s="128" t="str">
        <v/>
      </c>
      <c r="AV29" s="128" t="str">
        <v/>
      </c>
      <c r="AW29" s="128" t="str">
        <v/>
      </c>
      <c r="AX29" s="128" t="str">
        <v/>
      </c>
      <c r="AY29" s="128" t="str">
        <v/>
      </c>
      <c r="AZ29" s="128" t="str">
        <v/>
      </c>
      <c r="BA29" s="128" t="str">
        <v/>
      </c>
      <c r="BB29" s="128" t="str">
        <v/>
      </c>
      <c r="BC29" s="128" t="str">
        <v/>
      </c>
      <c r="BD29" s="128" t="str">
        <v/>
      </c>
      <c r="BE29" s="128" t="str">
        <v/>
      </c>
      <c r="BF29" s="128" t="str">
        <v/>
      </c>
      <c r="BG29" s="128" t="str">
        <v/>
      </c>
      <c r="BH29" s="128" t="str">
        <v/>
      </c>
      <c r="BI29" s="128" t="str">
        <v/>
      </c>
      <c r="BJ29" s="128" t="str">
        <v/>
      </c>
      <c r="BK29" s="128" t="str">
        <v/>
      </c>
      <c r="BL29" s="128" t="e">
        <v>#N/A</v>
      </c>
      <c r="BM29" s="128" t="e">
        <v>#N/A</v>
      </c>
      <c r="BN29" s="128" t="e">
        <v>#N/A</v>
      </c>
      <c r="BO29" s="128" t="e">
        <v>#N/A</v>
      </c>
      <c r="BP29" s="128" t="e">
        <v>#N/A</v>
      </c>
      <c r="BQ29" s="128" t="e">
        <v>#N/A</v>
      </c>
      <c r="BR29" s="128" t="e">
        <v>#N/A</v>
      </c>
      <c r="BS29" s="128" t="e">
        <v>#N/A</v>
      </c>
      <c r="BT29" s="128" t="e">
        <v>#N/A</v>
      </c>
      <c r="BU29" s="128" t="e">
        <v>#N/A</v>
      </c>
      <c r="BV29" s="128" t="e">
        <v>#N/A</v>
      </c>
      <c r="BW29" s="128" t="e">
        <v>#N/A</v>
      </c>
      <c r="BX29" s="128" t="e">
        <v>#N/A</v>
      </c>
      <c r="BY29" s="128" t="e">
        <v>#N/A</v>
      </c>
      <c r="BZ29" s="128" t="e">
        <v>#N/A</v>
      </c>
      <c r="CA29" s="128" t="e">
        <v>#N/A</v>
      </c>
      <c r="CB29" s="128" t="e">
        <v>#N/A</v>
      </c>
      <c r="CC29" s="128" t="e">
        <v>#N/A</v>
      </c>
      <c r="CD29" s="128"/>
      <c r="CE29" s="128"/>
      <c r="CF29" s="128"/>
      <c r="CG29" s="128"/>
      <c r="CH29" s="128"/>
      <c r="CI29" s="128"/>
      <c r="CJ29" s="128"/>
      <c r="CK29" s="128"/>
      <c r="CL29" s="128"/>
      <c r="CM29" s="128"/>
      <c r="CN29" s="128"/>
      <c r="CO29" s="128"/>
      <c r="CP29" s="128"/>
      <c r="CQ29" s="128"/>
      <c r="CR29" s="128"/>
      <c r="CS29" s="128"/>
      <c r="CT29" s="128"/>
      <c r="CU29" s="128"/>
      <c r="CV29" s="128"/>
      <c r="CW29" s="128"/>
      <c r="CX29" s="128"/>
      <c r="CY29" s="128"/>
      <c r="CZ29" s="128"/>
      <c r="DA29" s="128"/>
      <c r="DB29" s="128"/>
      <c r="DC29" s="128"/>
      <c r="DD29" s="128"/>
      <c r="DE29" s="128"/>
      <c r="DF29" s="128"/>
      <c r="DG29" s="128"/>
      <c r="DH29" s="128"/>
      <c r="DI29" s="128"/>
      <c r="DJ29" s="128"/>
      <c r="DK29" s="128"/>
      <c r="DL29" s="128"/>
      <c r="DM29" s="128"/>
      <c r="DN29" s="128"/>
      <c r="DO29" s="128"/>
      <c r="DP29" s="128"/>
      <c r="DQ29" s="128"/>
      <c r="DR29" s="127"/>
      <c r="DS29" s="127"/>
      <c r="DT29" s="127"/>
      <c r="DU29" s="127"/>
      <c r="DV29" s="127"/>
      <c r="DW29" s="127"/>
      <c r="DX29" s="127"/>
      <c r="DY29" s="127"/>
      <c r="DZ29" s="127"/>
      <c r="EB29" s="127"/>
      <c r="EC29" s="127"/>
      <c r="ED29" s="127"/>
      <c r="EE29" s="127"/>
      <c r="EF29" s="127"/>
      <c r="EG29" s="127"/>
      <c r="EH29" s="127"/>
      <c r="EI29" s="127"/>
      <c r="EJ29" s="127"/>
      <c r="EK29" s="127"/>
      <c r="EL29" s="127"/>
      <c r="EM29" s="127"/>
    </row>
    <row r="30" spans="1:143">
      <c r="A30" s="127" t="str">
        <v>2003 Q3</v>
      </c>
      <c r="B30" s="128">
        <v>682285</v>
      </c>
      <c r="C30" s="128">
        <v>755992</v>
      </c>
      <c r="D30" s="128">
        <v>764087</v>
      </c>
      <c r="E30" s="128">
        <v>817520</v>
      </c>
      <c r="F30" s="128">
        <v>742460</v>
      </c>
      <c r="G30" s="128">
        <v>744300</v>
      </c>
      <c r="H30" s="128">
        <v>743393</v>
      </c>
      <c r="I30" s="128">
        <v>742835</v>
      </c>
      <c r="J30" s="128">
        <v>743400</v>
      </c>
      <c r="K30" s="128">
        <v>746627</v>
      </c>
      <c r="L30" s="128">
        <v>745806</v>
      </c>
      <c r="M30" s="128">
        <v>735732</v>
      </c>
      <c r="N30" s="128">
        <v>737068</v>
      </c>
      <c r="O30" s="128">
        <v>737188</v>
      </c>
      <c r="P30" s="128">
        <v>737188</v>
      </c>
      <c r="Q30" s="128">
        <v>711765</v>
      </c>
      <c r="R30" s="128">
        <v>712221</v>
      </c>
      <c r="S30" s="128">
        <v>712221</v>
      </c>
      <c r="T30" s="128">
        <v>712221</v>
      </c>
      <c r="U30" s="128">
        <v>712221</v>
      </c>
      <c r="V30" s="128">
        <v>712221</v>
      </c>
      <c r="W30" s="128">
        <v>712221</v>
      </c>
      <c r="X30" s="128">
        <v>712221</v>
      </c>
      <c r="Y30" s="128">
        <v>712221</v>
      </c>
      <c r="Z30" s="128">
        <v>712221</v>
      </c>
      <c r="AA30" s="128">
        <v>712221</v>
      </c>
      <c r="AB30" s="128">
        <v>712221</v>
      </c>
      <c r="AC30" s="128">
        <v>712221</v>
      </c>
      <c r="AD30" s="128">
        <v>712221</v>
      </c>
      <c r="AE30" s="128">
        <v>712221</v>
      </c>
      <c r="AF30" s="128">
        <v>712221</v>
      </c>
      <c r="AG30" s="128">
        <v>712221</v>
      </c>
      <c r="AH30" s="128">
        <v>712221</v>
      </c>
      <c r="AI30" s="128">
        <v>712221</v>
      </c>
      <c r="AJ30" s="128">
        <v>712221</v>
      </c>
      <c r="AK30" s="128">
        <v>712221</v>
      </c>
      <c r="AL30" s="128">
        <v>712221</v>
      </c>
      <c r="AM30" s="128">
        <v>712221</v>
      </c>
      <c r="AN30" s="128">
        <v>712221</v>
      </c>
      <c r="AO30" s="128">
        <v>712221</v>
      </c>
      <c r="AP30" s="128">
        <v>712221</v>
      </c>
      <c r="AQ30" s="128">
        <v>712221</v>
      </c>
      <c r="AR30" s="128">
        <v>712221</v>
      </c>
      <c r="AS30" s="128">
        <v>712221</v>
      </c>
      <c r="AT30" s="128" t="str">
        <v/>
      </c>
      <c r="AU30" s="128" t="str">
        <v/>
      </c>
      <c r="AV30" s="128" t="str">
        <v/>
      </c>
      <c r="AW30" s="128" t="str">
        <v/>
      </c>
      <c r="AX30" s="128" t="str">
        <v/>
      </c>
      <c r="AY30" s="128" t="str">
        <v/>
      </c>
      <c r="AZ30" s="128" t="str">
        <v/>
      </c>
      <c r="BA30" s="128" t="str">
        <v/>
      </c>
      <c r="BB30" s="128" t="str">
        <v/>
      </c>
      <c r="BC30" s="128" t="str">
        <v/>
      </c>
      <c r="BD30" s="128" t="str">
        <v/>
      </c>
      <c r="BE30" s="128" t="str">
        <v/>
      </c>
      <c r="BF30" s="128" t="str">
        <v/>
      </c>
      <c r="BG30" s="128" t="str">
        <v/>
      </c>
      <c r="BH30" s="128" t="str">
        <v/>
      </c>
      <c r="BI30" s="128" t="str">
        <v/>
      </c>
      <c r="BJ30" s="128" t="str">
        <v/>
      </c>
      <c r="BK30" s="128" t="str">
        <v/>
      </c>
      <c r="BL30" s="128" t="e">
        <v>#N/A</v>
      </c>
      <c r="BM30" s="128" t="e">
        <v>#N/A</v>
      </c>
      <c r="BN30" s="128" t="e">
        <v>#N/A</v>
      </c>
      <c r="BO30" s="128" t="e">
        <v>#N/A</v>
      </c>
      <c r="BP30" s="128" t="e">
        <v>#N/A</v>
      </c>
      <c r="BQ30" s="128" t="e">
        <v>#N/A</v>
      </c>
      <c r="BR30" s="128" t="e">
        <v>#N/A</v>
      </c>
      <c r="BS30" s="128" t="e">
        <v>#N/A</v>
      </c>
      <c r="BT30" s="128" t="e">
        <v>#N/A</v>
      </c>
      <c r="BU30" s="128" t="e">
        <v>#N/A</v>
      </c>
      <c r="BV30" s="128" t="e">
        <v>#N/A</v>
      </c>
      <c r="BW30" s="128" t="e">
        <v>#N/A</v>
      </c>
      <c r="BX30" s="128" t="e">
        <v>#N/A</v>
      </c>
      <c r="BY30" s="128" t="e">
        <v>#N/A</v>
      </c>
      <c r="BZ30" s="128" t="e">
        <v>#N/A</v>
      </c>
      <c r="CA30" s="128" t="e">
        <v>#N/A</v>
      </c>
      <c r="CB30" s="128" t="e">
        <v>#N/A</v>
      </c>
      <c r="CC30" s="128" t="e">
        <v>#N/A</v>
      </c>
      <c r="CD30" s="128"/>
      <c r="CE30" s="128"/>
      <c r="CF30" s="128"/>
      <c r="CG30" s="128"/>
      <c r="CH30" s="128"/>
      <c r="CI30" s="128"/>
      <c r="CJ30" s="128"/>
      <c r="CK30" s="128"/>
      <c r="CL30" s="128"/>
      <c r="CM30" s="128"/>
      <c r="CN30" s="128"/>
      <c r="CO30" s="128"/>
      <c r="CP30" s="128"/>
      <c r="CQ30" s="128"/>
      <c r="CR30" s="128"/>
      <c r="CS30" s="128"/>
      <c r="CT30" s="128"/>
      <c r="CU30" s="128"/>
      <c r="CV30" s="128"/>
      <c r="CW30" s="128"/>
      <c r="CX30" s="128"/>
      <c r="CY30" s="128"/>
      <c r="CZ30" s="128"/>
      <c r="DA30" s="128"/>
      <c r="DB30" s="128"/>
      <c r="DC30" s="128"/>
      <c r="DD30" s="128"/>
      <c r="DE30" s="128"/>
      <c r="DF30" s="128"/>
      <c r="DG30" s="128"/>
      <c r="DH30" s="128"/>
      <c r="DI30" s="128"/>
      <c r="DJ30" s="128"/>
      <c r="DK30" s="128"/>
      <c r="DL30" s="128"/>
      <c r="DM30" s="128"/>
      <c r="DN30" s="128"/>
      <c r="DO30" s="128"/>
      <c r="DP30" s="128"/>
      <c r="DQ30" s="128"/>
      <c r="DR30" s="127"/>
      <c r="DS30" s="127"/>
      <c r="DT30" s="127"/>
      <c r="DU30" s="127"/>
      <c r="DV30" s="127"/>
      <c r="DW30" s="127"/>
      <c r="DX30" s="127"/>
      <c r="DY30" s="127"/>
      <c r="DZ30" s="127"/>
      <c r="EB30" s="127"/>
      <c r="EC30" s="127"/>
      <c r="ED30" s="127"/>
      <c r="EE30" s="127"/>
      <c r="EF30" s="127"/>
      <c r="EG30" s="127"/>
      <c r="EH30" s="127"/>
      <c r="EI30" s="127"/>
      <c r="EJ30" s="127"/>
      <c r="EK30" s="127"/>
      <c r="EL30" s="127"/>
      <c r="EM30" s="127"/>
    </row>
    <row r="31" spans="1:143">
      <c r="A31" s="127" t="str">
        <v>2003 Q4</v>
      </c>
      <c r="B31" s="128">
        <v>1096337</v>
      </c>
      <c r="C31" s="128">
        <v>1042548</v>
      </c>
      <c r="D31" s="128">
        <v>1069458</v>
      </c>
      <c r="E31" s="128">
        <v>1041455</v>
      </c>
      <c r="F31" s="128">
        <v>1035282</v>
      </c>
      <c r="G31" s="128">
        <v>1035402</v>
      </c>
      <c r="H31" s="128">
        <v>1035402</v>
      </c>
      <c r="I31" s="128">
        <v>1035402</v>
      </c>
      <c r="J31" s="128">
        <v>1035702</v>
      </c>
      <c r="K31" s="128">
        <v>1035702</v>
      </c>
      <c r="L31" s="128">
        <v>1035702</v>
      </c>
      <c r="M31" s="128">
        <v>1035702</v>
      </c>
      <c r="N31" s="128">
        <v>1035702</v>
      </c>
      <c r="O31" s="128">
        <v>1035702</v>
      </c>
      <c r="P31" s="128">
        <v>1035702</v>
      </c>
      <c r="Q31" s="128">
        <v>1035702</v>
      </c>
      <c r="R31" s="128">
        <v>1035776</v>
      </c>
      <c r="S31" s="128">
        <v>1039272</v>
      </c>
      <c r="T31" s="128">
        <v>1039272</v>
      </c>
      <c r="U31" s="128">
        <v>1039272</v>
      </c>
      <c r="V31" s="128">
        <v>1039272</v>
      </c>
      <c r="W31" s="128">
        <v>1039272</v>
      </c>
      <c r="X31" s="128">
        <v>1039272</v>
      </c>
      <c r="Y31" s="128">
        <v>1039272</v>
      </c>
      <c r="Z31" s="128">
        <v>1042052</v>
      </c>
      <c r="AA31" s="128">
        <v>1030783</v>
      </c>
      <c r="AB31" s="128">
        <v>1030937</v>
      </c>
      <c r="AC31" s="128">
        <v>1030937</v>
      </c>
      <c r="AD31" s="128">
        <v>1030937</v>
      </c>
      <c r="AE31" s="128">
        <v>1030937</v>
      </c>
      <c r="AF31" s="128">
        <v>1030937</v>
      </c>
      <c r="AG31" s="128">
        <v>1030937</v>
      </c>
      <c r="AH31" s="128">
        <v>1030937</v>
      </c>
      <c r="AI31" s="128">
        <v>1030937</v>
      </c>
      <c r="AJ31" s="128">
        <v>1030937</v>
      </c>
      <c r="AK31" s="128">
        <v>1030937</v>
      </c>
      <c r="AL31" s="128">
        <v>1030937</v>
      </c>
      <c r="AM31" s="128">
        <v>1030937</v>
      </c>
      <c r="AN31" s="128">
        <v>1030937</v>
      </c>
      <c r="AO31" s="128">
        <v>1031926</v>
      </c>
      <c r="AP31" s="128">
        <v>1031926</v>
      </c>
      <c r="AQ31" s="128">
        <v>1031926</v>
      </c>
      <c r="AR31" s="128">
        <v>1031926</v>
      </c>
      <c r="AS31" s="128" t="str">
        <v/>
      </c>
      <c r="AT31" s="128" t="str">
        <v/>
      </c>
      <c r="AU31" s="128" t="str">
        <v/>
      </c>
      <c r="AV31" s="128" t="str">
        <v/>
      </c>
      <c r="AW31" s="128" t="str">
        <v/>
      </c>
      <c r="AX31" s="128" t="str">
        <v/>
      </c>
      <c r="AY31" s="128" t="str">
        <v/>
      </c>
      <c r="AZ31" s="128" t="str">
        <v/>
      </c>
      <c r="BA31" s="128" t="str">
        <v/>
      </c>
      <c r="BB31" s="128" t="str">
        <v/>
      </c>
      <c r="BC31" s="128" t="str">
        <v/>
      </c>
      <c r="BD31" s="128" t="str">
        <v/>
      </c>
      <c r="BE31" s="128" t="str">
        <v/>
      </c>
      <c r="BF31" s="128" t="str">
        <v/>
      </c>
      <c r="BG31" s="128" t="str">
        <v/>
      </c>
      <c r="BH31" s="128" t="str">
        <v/>
      </c>
      <c r="BI31" s="128" t="str">
        <v/>
      </c>
      <c r="BJ31" s="128" t="str">
        <v/>
      </c>
      <c r="BK31" s="128" t="str">
        <v/>
      </c>
      <c r="BL31" s="128" t="e">
        <v>#N/A</v>
      </c>
      <c r="BM31" s="128" t="e">
        <v>#N/A</v>
      </c>
      <c r="BN31" s="128" t="e">
        <v>#N/A</v>
      </c>
      <c r="BO31" s="128" t="e">
        <v>#N/A</v>
      </c>
      <c r="BP31" s="128" t="e">
        <v>#N/A</v>
      </c>
      <c r="BQ31" s="128" t="e">
        <v>#N/A</v>
      </c>
      <c r="BR31" s="128" t="e">
        <v>#N/A</v>
      </c>
      <c r="BS31" s="128" t="e">
        <v>#N/A</v>
      </c>
      <c r="BT31" s="128" t="e">
        <v>#N/A</v>
      </c>
      <c r="BU31" s="128" t="e">
        <v>#N/A</v>
      </c>
      <c r="BV31" s="128" t="e">
        <v>#N/A</v>
      </c>
      <c r="BW31" s="128" t="e">
        <v>#N/A</v>
      </c>
      <c r="BX31" s="128" t="e">
        <v>#N/A</v>
      </c>
      <c r="BY31" s="128" t="e">
        <v>#N/A</v>
      </c>
      <c r="BZ31" s="128" t="e">
        <v>#N/A</v>
      </c>
      <c r="CA31" s="128" t="e">
        <v>#N/A</v>
      </c>
      <c r="CB31" s="128" t="e">
        <v>#N/A</v>
      </c>
      <c r="CC31" s="128" t="e">
        <v>#N/A</v>
      </c>
      <c r="CD31" s="128"/>
      <c r="CE31" s="128"/>
      <c r="CF31" s="128"/>
      <c r="CG31" s="128"/>
      <c r="CH31" s="128"/>
      <c r="CI31" s="128"/>
      <c r="CJ31" s="128"/>
      <c r="CK31" s="128"/>
      <c r="CL31" s="128"/>
      <c r="CM31" s="128"/>
      <c r="CN31" s="128"/>
      <c r="CO31" s="128"/>
      <c r="CP31" s="128"/>
      <c r="CQ31" s="128"/>
      <c r="CR31" s="128"/>
      <c r="CS31" s="128"/>
      <c r="CT31" s="128"/>
      <c r="CU31" s="128"/>
      <c r="CV31" s="128"/>
      <c r="CW31" s="128"/>
      <c r="CX31" s="128"/>
      <c r="CY31" s="128"/>
      <c r="CZ31" s="128"/>
      <c r="DA31" s="128"/>
      <c r="DB31" s="128"/>
      <c r="DC31" s="128"/>
      <c r="DD31" s="128"/>
      <c r="DE31" s="128"/>
      <c r="DF31" s="128"/>
      <c r="DG31" s="128"/>
      <c r="DH31" s="128"/>
      <c r="DI31" s="128"/>
      <c r="DJ31" s="128"/>
      <c r="DK31" s="128"/>
      <c r="DL31" s="128"/>
      <c r="DM31" s="128"/>
      <c r="DN31" s="128"/>
      <c r="DO31" s="128"/>
      <c r="DP31" s="128"/>
      <c r="DQ31" s="128"/>
      <c r="DR31" s="127"/>
      <c r="DS31" s="127"/>
      <c r="DT31" s="127"/>
      <c r="DU31" s="127"/>
      <c r="DV31" s="127"/>
      <c r="DW31" s="127"/>
      <c r="DX31" s="127"/>
      <c r="DY31" s="127"/>
      <c r="DZ31" s="127"/>
      <c r="EA31" s="127"/>
      <c r="EB31" s="127"/>
      <c r="EC31" s="127"/>
      <c r="ED31" s="127"/>
      <c r="EE31" s="127"/>
      <c r="EF31" s="127"/>
      <c r="EG31" s="127"/>
      <c r="EH31" s="127"/>
      <c r="EI31" s="127"/>
      <c r="EJ31" s="127"/>
      <c r="EK31" s="127"/>
      <c r="EL31" s="127"/>
      <c r="EM31" s="127"/>
    </row>
    <row r="32" spans="1:143">
      <c r="A32" s="127" t="str">
        <v>2004 Q1</v>
      </c>
      <c r="B32" s="128">
        <v>1238344</v>
      </c>
      <c r="C32" s="128">
        <v>1353482</v>
      </c>
      <c r="D32" s="128">
        <v>1284143</v>
      </c>
      <c r="E32" s="128">
        <v>1266984</v>
      </c>
      <c r="F32" s="128">
        <v>1228237</v>
      </c>
      <c r="G32" s="128">
        <v>1233875</v>
      </c>
      <c r="H32" s="128">
        <v>1231722</v>
      </c>
      <c r="I32" s="128">
        <v>1232232</v>
      </c>
      <c r="J32" s="128">
        <v>1232372</v>
      </c>
      <c r="K32" s="128">
        <v>1219957</v>
      </c>
      <c r="L32" s="128">
        <v>1220327</v>
      </c>
      <c r="M32" s="128">
        <v>1221947</v>
      </c>
      <c r="N32" s="128">
        <v>1222265</v>
      </c>
      <c r="O32" s="128">
        <v>1200994</v>
      </c>
      <c r="P32" s="128">
        <v>1203134</v>
      </c>
      <c r="Q32" s="128">
        <v>1203454</v>
      </c>
      <c r="R32" s="128">
        <v>1203694</v>
      </c>
      <c r="S32" s="128">
        <v>1204592</v>
      </c>
      <c r="T32" s="128">
        <v>1208435</v>
      </c>
      <c r="U32" s="128">
        <v>1208435</v>
      </c>
      <c r="V32" s="128">
        <v>1208435</v>
      </c>
      <c r="W32" s="128">
        <v>1208435</v>
      </c>
      <c r="X32" s="128">
        <v>1208435</v>
      </c>
      <c r="Y32" s="128">
        <v>1208435</v>
      </c>
      <c r="Z32" s="128">
        <v>1208435</v>
      </c>
      <c r="AA32" s="128">
        <v>1208435</v>
      </c>
      <c r="AB32" s="128">
        <v>1208435</v>
      </c>
      <c r="AC32" s="128">
        <v>1208435</v>
      </c>
      <c r="AD32" s="128">
        <v>1208435</v>
      </c>
      <c r="AE32" s="128">
        <v>1208435</v>
      </c>
      <c r="AF32" s="128">
        <v>1208435</v>
      </c>
      <c r="AG32" s="128">
        <v>1208435</v>
      </c>
      <c r="AH32" s="128">
        <v>1208435</v>
      </c>
      <c r="AI32" s="128">
        <v>1208435</v>
      </c>
      <c r="AJ32" s="128">
        <v>1208435</v>
      </c>
      <c r="AK32" s="128">
        <v>1208435</v>
      </c>
      <c r="AL32" s="128">
        <v>1208435</v>
      </c>
      <c r="AM32" s="128">
        <v>1208435</v>
      </c>
      <c r="AN32" s="128">
        <v>1208435</v>
      </c>
      <c r="AO32" s="128">
        <v>1208435</v>
      </c>
      <c r="AP32" s="128">
        <v>1208435</v>
      </c>
      <c r="AQ32" s="128">
        <v>1208435</v>
      </c>
      <c r="AR32" s="128" t="str">
        <v/>
      </c>
      <c r="AS32" s="128" t="str">
        <v/>
      </c>
      <c r="AT32" s="128" t="str">
        <v/>
      </c>
      <c r="AU32" s="128" t="str">
        <v/>
      </c>
      <c r="AV32" s="128" t="str">
        <v/>
      </c>
      <c r="AW32" s="128" t="str">
        <v/>
      </c>
      <c r="AX32" s="128" t="str">
        <v/>
      </c>
      <c r="AY32" s="128" t="str">
        <v/>
      </c>
      <c r="AZ32" s="128" t="str">
        <v/>
      </c>
      <c r="BA32" s="128" t="str">
        <v/>
      </c>
      <c r="BB32" s="128" t="str">
        <v/>
      </c>
      <c r="BC32" s="128" t="str">
        <v/>
      </c>
      <c r="BD32" s="128" t="str">
        <v/>
      </c>
      <c r="BE32" s="128" t="str">
        <v/>
      </c>
      <c r="BF32" s="128" t="str">
        <v/>
      </c>
      <c r="BG32" s="128" t="str">
        <v/>
      </c>
      <c r="BH32" s="128" t="str">
        <v/>
      </c>
      <c r="BI32" s="128" t="str">
        <v/>
      </c>
      <c r="BJ32" s="128" t="str">
        <v/>
      </c>
      <c r="BK32" s="128" t="str">
        <v/>
      </c>
      <c r="BL32" s="128" t="e">
        <v>#N/A</v>
      </c>
      <c r="BM32" s="128" t="e">
        <v>#N/A</v>
      </c>
      <c r="BN32" s="128" t="e">
        <v>#N/A</v>
      </c>
      <c r="BO32" s="128" t="e">
        <v>#N/A</v>
      </c>
      <c r="BP32" s="128" t="e">
        <v>#N/A</v>
      </c>
      <c r="BQ32" s="128" t="e">
        <v>#N/A</v>
      </c>
      <c r="BR32" s="128" t="e">
        <v>#N/A</v>
      </c>
      <c r="BS32" s="128" t="e">
        <v>#N/A</v>
      </c>
      <c r="BT32" s="128" t="e">
        <v>#N/A</v>
      </c>
      <c r="BU32" s="128" t="e">
        <v>#N/A</v>
      </c>
      <c r="BV32" s="128" t="e">
        <v>#N/A</v>
      </c>
      <c r="BW32" s="128" t="e">
        <v>#N/A</v>
      </c>
      <c r="BX32" s="128" t="e">
        <v>#N/A</v>
      </c>
      <c r="BY32" s="128" t="e">
        <v>#N/A</v>
      </c>
      <c r="BZ32" s="128" t="e">
        <v>#N/A</v>
      </c>
      <c r="CA32" s="128" t="e">
        <v>#N/A</v>
      </c>
      <c r="CB32" s="128" t="e">
        <v>#N/A</v>
      </c>
      <c r="CC32" s="128" t="e">
        <v>#N/A</v>
      </c>
      <c r="CD32" s="128"/>
      <c r="CE32" s="128"/>
      <c r="CF32" s="128"/>
      <c r="CG32" s="128"/>
      <c r="CH32" s="128"/>
      <c r="CI32" s="128"/>
      <c r="CJ32" s="128"/>
      <c r="CK32" s="128"/>
      <c r="CL32" s="128"/>
      <c r="CM32" s="128"/>
      <c r="CN32" s="128"/>
      <c r="CO32" s="128"/>
      <c r="CP32" s="128"/>
      <c r="CQ32" s="128"/>
      <c r="CR32" s="128"/>
      <c r="CS32" s="128"/>
      <c r="CT32" s="128"/>
      <c r="CU32" s="128"/>
      <c r="CV32" s="128"/>
      <c r="CW32" s="128"/>
      <c r="CX32" s="128"/>
      <c r="CY32" s="128"/>
      <c r="CZ32" s="128"/>
      <c r="DA32" s="128"/>
      <c r="DB32" s="128"/>
      <c r="DC32" s="128"/>
      <c r="DD32" s="128"/>
      <c r="DE32" s="128"/>
      <c r="DF32" s="128"/>
      <c r="DG32" s="128"/>
      <c r="DH32" s="128"/>
      <c r="DI32" s="128"/>
      <c r="DJ32" s="128"/>
      <c r="DK32" s="128"/>
      <c r="DL32" s="128"/>
      <c r="DM32" s="128"/>
      <c r="DN32" s="128"/>
      <c r="DO32" s="128"/>
      <c r="DP32" s="128"/>
      <c r="DQ32" s="128"/>
      <c r="DR32" s="127"/>
      <c r="DS32" s="127"/>
      <c r="DT32" s="127"/>
      <c r="DU32" s="127"/>
      <c r="DV32" s="127"/>
      <c r="DW32" s="127"/>
      <c r="DX32" s="127"/>
      <c r="DY32" s="127"/>
      <c r="DZ32" s="127"/>
      <c r="EA32" s="127"/>
      <c r="EB32" s="127"/>
      <c r="EC32" s="127"/>
      <c r="ED32" s="127"/>
      <c r="EE32" s="127"/>
      <c r="EF32" s="127"/>
      <c r="EG32" s="127"/>
      <c r="EH32" s="127"/>
      <c r="EI32" s="127"/>
      <c r="EJ32" s="127"/>
      <c r="EK32" s="127"/>
      <c r="EL32" s="127"/>
      <c r="EM32" s="127"/>
    </row>
    <row r="33" spans="1:143">
      <c r="A33" s="127" t="str">
        <v>2004 Q2</v>
      </c>
      <c r="B33" s="128">
        <v>1403325</v>
      </c>
      <c r="C33" s="128">
        <v>1201088</v>
      </c>
      <c r="D33" s="128">
        <v>1021381</v>
      </c>
      <c r="E33" s="128">
        <v>1046463</v>
      </c>
      <c r="F33" s="128">
        <v>1047387</v>
      </c>
      <c r="G33" s="128">
        <v>1062543</v>
      </c>
      <c r="H33" s="128">
        <v>935525</v>
      </c>
      <c r="I33" s="128">
        <v>928662</v>
      </c>
      <c r="J33" s="128">
        <v>929024</v>
      </c>
      <c r="K33" s="128">
        <v>937249</v>
      </c>
      <c r="L33" s="128">
        <v>927549</v>
      </c>
      <c r="M33" s="128">
        <v>927549</v>
      </c>
      <c r="N33" s="128">
        <v>927549</v>
      </c>
      <c r="O33" s="128">
        <v>927728</v>
      </c>
      <c r="P33" s="128">
        <v>927748</v>
      </c>
      <c r="Q33" s="128">
        <v>928808</v>
      </c>
      <c r="R33" s="128">
        <v>928873</v>
      </c>
      <c r="S33" s="128">
        <v>928873</v>
      </c>
      <c r="T33" s="128">
        <v>928873</v>
      </c>
      <c r="U33" s="128">
        <v>928873</v>
      </c>
      <c r="V33" s="128">
        <v>928873</v>
      </c>
      <c r="W33" s="128">
        <v>928873</v>
      </c>
      <c r="X33" s="128">
        <v>928873</v>
      </c>
      <c r="Y33" s="128">
        <v>928873</v>
      </c>
      <c r="Z33" s="128">
        <v>928873</v>
      </c>
      <c r="AA33" s="128">
        <v>928873</v>
      </c>
      <c r="AB33" s="128">
        <v>928873</v>
      </c>
      <c r="AC33" s="128">
        <v>928873</v>
      </c>
      <c r="AD33" s="128">
        <v>928873</v>
      </c>
      <c r="AE33" s="128">
        <v>928873</v>
      </c>
      <c r="AF33" s="128">
        <v>928873</v>
      </c>
      <c r="AG33" s="128">
        <v>928873</v>
      </c>
      <c r="AH33" s="128">
        <v>928873</v>
      </c>
      <c r="AI33" s="128">
        <v>928873</v>
      </c>
      <c r="AJ33" s="128">
        <v>928873</v>
      </c>
      <c r="AK33" s="128">
        <v>928873</v>
      </c>
      <c r="AL33" s="128">
        <v>928873</v>
      </c>
      <c r="AM33" s="128">
        <v>928873</v>
      </c>
      <c r="AN33" s="128">
        <v>928873</v>
      </c>
      <c r="AO33" s="128">
        <v>928873</v>
      </c>
      <c r="AP33" s="128">
        <v>928873</v>
      </c>
      <c r="AQ33" s="128" t="str">
        <v/>
      </c>
      <c r="AR33" s="128" t="str">
        <v/>
      </c>
      <c r="AS33" s="128" t="str">
        <v/>
      </c>
      <c r="AT33" s="128" t="str">
        <v/>
      </c>
      <c r="AU33" s="128" t="str">
        <v/>
      </c>
      <c r="AV33" s="128" t="str">
        <v/>
      </c>
      <c r="AW33" s="128" t="str">
        <v/>
      </c>
      <c r="AX33" s="128" t="str">
        <v/>
      </c>
      <c r="AY33" s="128" t="str">
        <v/>
      </c>
      <c r="AZ33" s="128" t="str">
        <v/>
      </c>
      <c r="BA33" s="128" t="str">
        <v/>
      </c>
      <c r="BB33" s="128" t="str">
        <v/>
      </c>
      <c r="BC33" s="128" t="str">
        <v/>
      </c>
      <c r="BD33" s="128" t="str">
        <v/>
      </c>
      <c r="BE33" s="128" t="str">
        <v/>
      </c>
      <c r="BF33" s="128" t="str">
        <v/>
      </c>
      <c r="BG33" s="128" t="str">
        <v/>
      </c>
      <c r="BH33" s="128" t="str">
        <v/>
      </c>
      <c r="BI33" s="128" t="str">
        <v/>
      </c>
      <c r="BJ33" s="128" t="str">
        <v/>
      </c>
      <c r="BK33" s="128" t="str">
        <v/>
      </c>
      <c r="BL33" s="128" t="e">
        <v>#N/A</v>
      </c>
      <c r="BM33" s="128" t="e">
        <v>#N/A</v>
      </c>
      <c r="BN33" s="128" t="e">
        <v>#N/A</v>
      </c>
      <c r="BO33" s="128" t="e">
        <v>#N/A</v>
      </c>
      <c r="BP33" s="128" t="e">
        <v>#N/A</v>
      </c>
      <c r="BQ33" s="128" t="e">
        <v>#N/A</v>
      </c>
      <c r="BR33" s="128" t="e">
        <v>#N/A</v>
      </c>
      <c r="BS33" s="128" t="e">
        <v>#N/A</v>
      </c>
      <c r="BT33" s="128" t="e">
        <v>#N/A</v>
      </c>
      <c r="BU33" s="128" t="e">
        <v>#N/A</v>
      </c>
      <c r="BV33" s="128" t="e">
        <v>#N/A</v>
      </c>
      <c r="BW33" s="128" t="e">
        <v>#N/A</v>
      </c>
      <c r="BX33" s="128" t="e">
        <v>#N/A</v>
      </c>
      <c r="BY33" s="128" t="e">
        <v>#N/A</v>
      </c>
      <c r="BZ33" s="128" t="e">
        <v>#N/A</v>
      </c>
      <c r="CA33" s="128" t="e">
        <v>#N/A</v>
      </c>
      <c r="CB33" s="128" t="e">
        <v>#N/A</v>
      </c>
      <c r="CC33" s="128" t="e">
        <v>#N/A</v>
      </c>
      <c r="CD33" s="128"/>
      <c r="CE33" s="128"/>
      <c r="CF33" s="128"/>
      <c r="CG33" s="128"/>
      <c r="CH33" s="128"/>
      <c r="CI33" s="128"/>
      <c r="CJ33" s="128"/>
      <c r="CK33" s="128"/>
      <c r="CL33" s="128"/>
      <c r="CM33" s="128"/>
      <c r="CN33" s="128"/>
      <c r="CO33" s="128"/>
      <c r="CP33" s="128"/>
      <c r="CQ33" s="128"/>
      <c r="CR33" s="128"/>
      <c r="CS33" s="128"/>
      <c r="CT33" s="128"/>
      <c r="CU33" s="128"/>
      <c r="CV33" s="128"/>
      <c r="CW33" s="128"/>
      <c r="CX33" s="128"/>
      <c r="CY33" s="128"/>
      <c r="CZ33" s="128"/>
      <c r="DA33" s="128"/>
      <c r="DB33" s="128"/>
      <c r="DC33" s="128"/>
      <c r="DD33" s="128"/>
      <c r="DE33" s="128"/>
      <c r="DF33" s="128"/>
      <c r="DG33" s="128"/>
      <c r="DH33" s="128"/>
      <c r="DI33" s="128"/>
      <c r="DJ33" s="128"/>
      <c r="DK33" s="128"/>
      <c r="DL33" s="128"/>
      <c r="DM33" s="128"/>
      <c r="DN33" s="128"/>
      <c r="DO33" s="128"/>
      <c r="DP33" s="128"/>
      <c r="DQ33" s="128"/>
      <c r="DR33" s="127"/>
      <c r="DS33" s="127"/>
      <c r="DT33" s="127"/>
      <c r="DU33" s="127"/>
      <c r="DV33" s="127"/>
      <c r="DW33" s="127"/>
      <c r="DX33" s="127"/>
      <c r="DY33" s="127"/>
      <c r="DZ33" s="127"/>
      <c r="EA33" s="127"/>
      <c r="EB33" s="127"/>
      <c r="EC33" s="127"/>
      <c r="ED33" s="127"/>
      <c r="EE33" s="127"/>
      <c r="EF33" s="127"/>
      <c r="EG33" s="127"/>
      <c r="EH33" s="127"/>
      <c r="EI33" s="127"/>
      <c r="EJ33" s="127"/>
      <c r="EK33" s="127"/>
      <c r="EL33" s="127"/>
      <c r="EM33" s="127"/>
    </row>
    <row r="34" spans="1:143">
      <c r="A34" s="127" t="str">
        <v>2004 Q3</v>
      </c>
      <c r="B34" s="128">
        <v>1386953</v>
      </c>
      <c r="C34" s="128">
        <v>1153827</v>
      </c>
      <c r="D34" s="128">
        <v>1163025</v>
      </c>
      <c r="E34" s="128">
        <v>1164623</v>
      </c>
      <c r="F34" s="128">
        <v>1164282</v>
      </c>
      <c r="G34" s="128">
        <v>1144665</v>
      </c>
      <c r="H34" s="128">
        <v>1144960</v>
      </c>
      <c r="I34" s="128">
        <v>1144960</v>
      </c>
      <c r="J34" s="128">
        <v>1145380</v>
      </c>
      <c r="K34" s="128">
        <v>1145380</v>
      </c>
      <c r="L34" s="128">
        <v>1145380</v>
      </c>
      <c r="M34" s="128">
        <v>1145454</v>
      </c>
      <c r="N34" s="128">
        <v>1145454</v>
      </c>
      <c r="O34" s="128">
        <v>1147466</v>
      </c>
      <c r="P34" s="128">
        <v>1133447</v>
      </c>
      <c r="Q34" s="128">
        <v>1133573</v>
      </c>
      <c r="R34" s="128">
        <v>1180086</v>
      </c>
      <c r="S34" s="128">
        <v>1179333</v>
      </c>
      <c r="T34" s="128">
        <v>1179333</v>
      </c>
      <c r="U34" s="128">
        <v>1170333</v>
      </c>
      <c r="V34" s="128">
        <v>1134333</v>
      </c>
      <c r="W34" s="128">
        <v>1134333</v>
      </c>
      <c r="X34" s="128">
        <v>1134333</v>
      </c>
      <c r="Y34" s="128">
        <v>1134333</v>
      </c>
      <c r="Z34" s="128">
        <v>1134333</v>
      </c>
      <c r="AA34" s="128">
        <v>1134333</v>
      </c>
      <c r="AB34" s="128">
        <v>1134333</v>
      </c>
      <c r="AC34" s="128">
        <v>1134333</v>
      </c>
      <c r="AD34" s="128">
        <v>1134333</v>
      </c>
      <c r="AE34" s="128">
        <v>1134333</v>
      </c>
      <c r="AF34" s="128">
        <v>1134333</v>
      </c>
      <c r="AG34" s="128">
        <v>1134333</v>
      </c>
      <c r="AH34" s="128">
        <v>1134333</v>
      </c>
      <c r="AI34" s="128">
        <v>1134333</v>
      </c>
      <c r="AJ34" s="128">
        <v>1134333</v>
      </c>
      <c r="AK34" s="128">
        <v>1134333</v>
      </c>
      <c r="AL34" s="128">
        <v>1134333</v>
      </c>
      <c r="AM34" s="128">
        <v>1134333</v>
      </c>
      <c r="AN34" s="128">
        <v>1134333</v>
      </c>
      <c r="AO34" s="128">
        <v>1134333</v>
      </c>
      <c r="AP34" s="128" t="str">
        <v/>
      </c>
      <c r="AQ34" s="128" t="str">
        <v/>
      </c>
      <c r="AR34" s="128" t="str">
        <v/>
      </c>
      <c r="AS34" s="128" t="str">
        <v/>
      </c>
      <c r="AT34" s="128" t="str">
        <v/>
      </c>
      <c r="AU34" s="128" t="str">
        <v/>
      </c>
      <c r="AV34" s="128" t="str">
        <v/>
      </c>
      <c r="AW34" s="128" t="str">
        <v/>
      </c>
      <c r="AX34" s="128" t="str">
        <v/>
      </c>
      <c r="AY34" s="128" t="str">
        <v/>
      </c>
      <c r="AZ34" s="128" t="str">
        <v/>
      </c>
      <c r="BA34" s="128" t="str">
        <v/>
      </c>
      <c r="BB34" s="128" t="str">
        <v/>
      </c>
      <c r="BC34" s="128" t="str">
        <v/>
      </c>
      <c r="BD34" s="128" t="str">
        <v/>
      </c>
      <c r="BE34" s="128" t="str">
        <v/>
      </c>
      <c r="BF34" s="128" t="str">
        <v/>
      </c>
      <c r="BG34" s="128" t="str">
        <v/>
      </c>
      <c r="BH34" s="128" t="str">
        <v/>
      </c>
      <c r="BI34" s="128" t="str">
        <v/>
      </c>
      <c r="BJ34" s="128" t="str">
        <v/>
      </c>
      <c r="BK34" s="128" t="str">
        <v/>
      </c>
      <c r="BL34" s="128" t="e">
        <v>#N/A</v>
      </c>
      <c r="BM34" s="128" t="e">
        <v>#N/A</v>
      </c>
      <c r="BN34" s="128" t="e">
        <v>#N/A</v>
      </c>
      <c r="BO34" s="128" t="e">
        <v>#N/A</v>
      </c>
      <c r="BP34" s="128" t="e">
        <v>#N/A</v>
      </c>
      <c r="BQ34" s="128" t="e">
        <v>#N/A</v>
      </c>
      <c r="BR34" s="128" t="e">
        <v>#N/A</v>
      </c>
      <c r="BS34" s="128" t="e">
        <v>#N/A</v>
      </c>
      <c r="BT34" s="128" t="e">
        <v>#N/A</v>
      </c>
      <c r="BU34" s="128" t="e">
        <v>#N/A</v>
      </c>
      <c r="BV34" s="128" t="e">
        <v>#N/A</v>
      </c>
      <c r="BW34" s="128" t="e">
        <v>#N/A</v>
      </c>
      <c r="BX34" s="128" t="e">
        <v>#N/A</v>
      </c>
      <c r="BY34" s="128" t="e">
        <v>#N/A</v>
      </c>
      <c r="BZ34" s="128" t="e">
        <v>#N/A</v>
      </c>
      <c r="CA34" s="128" t="e">
        <v>#N/A</v>
      </c>
      <c r="CB34" s="128" t="e">
        <v>#N/A</v>
      </c>
      <c r="CC34" s="128" t="e">
        <v>#N/A</v>
      </c>
      <c r="CD34" s="128"/>
      <c r="CE34" s="128"/>
      <c r="CF34" s="128"/>
      <c r="CG34" s="128"/>
      <c r="CH34" s="128"/>
      <c r="CI34" s="128"/>
      <c r="CJ34" s="128"/>
      <c r="CK34" s="128"/>
      <c r="CL34" s="128"/>
      <c r="CM34" s="128"/>
      <c r="CN34" s="128"/>
      <c r="CO34" s="128"/>
      <c r="CP34" s="128"/>
      <c r="CQ34" s="128"/>
      <c r="CR34" s="128"/>
      <c r="CS34" s="128"/>
      <c r="CT34" s="128"/>
      <c r="CU34" s="128"/>
      <c r="CV34" s="128"/>
      <c r="CW34" s="128"/>
      <c r="CX34" s="128"/>
      <c r="CY34" s="128"/>
      <c r="CZ34" s="128"/>
      <c r="DA34" s="128"/>
      <c r="DB34" s="128"/>
      <c r="DC34" s="128"/>
      <c r="DD34" s="128"/>
      <c r="DE34" s="128"/>
      <c r="DF34" s="128"/>
      <c r="DG34" s="128"/>
      <c r="DH34" s="128"/>
      <c r="DI34" s="128"/>
      <c r="DJ34" s="128"/>
      <c r="DK34" s="128"/>
      <c r="DL34" s="128"/>
      <c r="DM34" s="128"/>
      <c r="DN34" s="128"/>
      <c r="DO34" s="128"/>
      <c r="DP34" s="128"/>
      <c r="DQ34" s="128"/>
      <c r="DR34" s="127"/>
      <c r="DS34" s="127"/>
      <c r="DT34" s="127"/>
      <c r="DU34" s="127"/>
      <c r="DV34" s="127"/>
      <c r="DW34" s="127"/>
      <c r="DX34" s="127"/>
      <c r="DY34" s="127"/>
      <c r="DZ34" s="127"/>
      <c r="EA34" s="127"/>
      <c r="EB34" s="127"/>
      <c r="EC34" s="127"/>
      <c r="ED34" s="127"/>
      <c r="EE34" s="127"/>
      <c r="EF34" s="127"/>
      <c r="EG34" s="127"/>
      <c r="EH34" s="127"/>
      <c r="EI34" s="127"/>
      <c r="EJ34" s="127"/>
      <c r="EK34" s="127"/>
      <c r="EL34" s="127"/>
      <c r="EM34" s="127"/>
    </row>
    <row r="35" spans="1:143">
      <c r="A35" s="127" t="str">
        <v>2004 Q4</v>
      </c>
      <c r="B35" s="128">
        <v>954579</v>
      </c>
      <c r="C35" s="128">
        <v>979245</v>
      </c>
      <c r="D35" s="128">
        <v>939606</v>
      </c>
      <c r="E35" s="128">
        <v>958118</v>
      </c>
      <c r="F35" s="128">
        <v>923917</v>
      </c>
      <c r="G35" s="128">
        <v>898433</v>
      </c>
      <c r="H35" s="128">
        <v>897413</v>
      </c>
      <c r="I35" s="128">
        <v>897413</v>
      </c>
      <c r="J35" s="128">
        <v>876995</v>
      </c>
      <c r="K35" s="128">
        <v>876995</v>
      </c>
      <c r="L35" s="128">
        <v>876995</v>
      </c>
      <c r="M35" s="128">
        <v>878115</v>
      </c>
      <c r="N35" s="128">
        <v>878115</v>
      </c>
      <c r="O35" s="128">
        <v>878115</v>
      </c>
      <c r="P35" s="128">
        <v>878115</v>
      </c>
      <c r="Q35" s="128">
        <v>878115</v>
      </c>
      <c r="R35" s="128">
        <v>878115</v>
      </c>
      <c r="S35" s="128">
        <v>846115</v>
      </c>
      <c r="T35" s="128">
        <v>846115</v>
      </c>
      <c r="U35" s="128">
        <v>846115</v>
      </c>
      <c r="V35" s="128">
        <v>846115</v>
      </c>
      <c r="W35" s="128">
        <v>877765</v>
      </c>
      <c r="X35" s="128">
        <v>863954</v>
      </c>
      <c r="Y35" s="128">
        <v>865485</v>
      </c>
      <c r="Z35" s="128">
        <v>834085</v>
      </c>
      <c r="AA35" s="128">
        <v>834085</v>
      </c>
      <c r="AB35" s="128">
        <v>833415</v>
      </c>
      <c r="AC35" s="128">
        <v>833415</v>
      </c>
      <c r="AD35" s="128">
        <v>864865</v>
      </c>
      <c r="AE35" s="128">
        <v>865245</v>
      </c>
      <c r="AF35" s="128">
        <v>865245</v>
      </c>
      <c r="AG35" s="128">
        <v>865245</v>
      </c>
      <c r="AH35" s="128">
        <v>865245</v>
      </c>
      <c r="AI35" s="128">
        <v>865245</v>
      </c>
      <c r="AJ35" s="128">
        <v>865245</v>
      </c>
      <c r="AK35" s="128">
        <v>865245</v>
      </c>
      <c r="AL35" s="128">
        <v>865245</v>
      </c>
      <c r="AM35" s="128">
        <v>865245</v>
      </c>
      <c r="AN35" s="128">
        <v>865245</v>
      </c>
      <c r="AO35" s="128" t="str">
        <v/>
      </c>
      <c r="AP35" s="128" t="str">
        <v/>
      </c>
      <c r="AQ35" s="128" t="str">
        <v/>
      </c>
      <c r="AR35" s="128" t="str">
        <v/>
      </c>
      <c r="AS35" s="128" t="str">
        <v/>
      </c>
      <c r="AT35" s="128" t="str">
        <v/>
      </c>
      <c r="AU35" s="128" t="str">
        <v/>
      </c>
      <c r="AV35" s="128" t="str">
        <v/>
      </c>
      <c r="AW35" s="128" t="str">
        <v/>
      </c>
      <c r="AX35" s="128" t="str">
        <v/>
      </c>
      <c r="AY35" s="128" t="str">
        <v/>
      </c>
      <c r="AZ35" s="128" t="str">
        <v/>
      </c>
      <c r="BA35" s="128" t="str">
        <v/>
      </c>
      <c r="BB35" s="128" t="str">
        <v/>
      </c>
      <c r="BC35" s="128" t="str">
        <v/>
      </c>
      <c r="BD35" s="128" t="str">
        <v/>
      </c>
      <c r="BE35" s="128" t="str">
        <v/>
      </c>
      <c r="BF35" s="128" t="str">
        <v/>
      </c>
      <c r="BG35" s="128" t="str">
        <v/>
      </c>
      <c r="BH35" s="128" t="str">
        <v/>
      </c>
      <c r="BI35" s="128" t="str">
        <v/>
      </c>
      <c r="BJ35" s="128" t="str">
        <v/>
      </c>
      <c r="BK35" s="128" t="str">
        <v/>
      </c>
      <c r="BL35" s="128" t="e">
        <v>#N/A</v>
      </c>
      <c r="BM35" s="128" t="e">
        <v>#N/A</v>
      </c>
      <c r="BN35" s="128" t="e">
        <v>#N/A</v>
      </c>
      <c r="BO35" s="128" t="e">
        <v>#N/A</v>
      </c>
      <c r="BP35" s="128" t="e">
        <v>#N/A</v>
      </c>
      <c r="BQ35" s="128" t="e">
        <v>#N/A</v>
      </c>
      <c r="BR35" s="128" t="e">
        <v>#N/A</v>
      </c>
      <c r="BS35" s="128" t="e">
        <v>#N/A</v>
      </c>
      <c r="BT35" s="128" t="e">
        <v>#N/A</v>
      </c>
      <c r="BU35" s="128" t="e">
        <v>#N/A</v>
      </c>
      <c r="BV35" s="128" t="e">
        <v>#N/A</v>
      </c>
      <c r="BW35" s="128" t="e">
        <v>#N/A</v>
      </c>
      <c r="BX35" s="128" t="e">
        <v>#N/A</v>
      </c>
      <c r="BY35" s="128" t="e">
        <v>#N/A</v>
      </c>
      <c r="BZ35" s="128" t="e">
        <v>#N/A</v>
      </c>
      <c r="CA35" s="128" t="e">
        <v>#N/A</v>
      </c>
      <c r="CB35" s="128" t="e">
        <v>#N/A</v>
      </c>
      <c r="CC35" s="128" t="e">
        <v>#N/A</v>
      </c>
      <c r="CD35" s="128"/>
      <c r="CE35" s="128"/>
      <c r="CF35" s="128"/>
      <c r="CG35" s="128"/>
      <c r="CH35" s="128"/>
      <c r="CI35" s="128"/>
      <c r="CJ35" s="128"/>
      <c r="CK35" s="128"/>
      <c r="CL35" s="128"/>
      <c r="CM35" s="128"/>
      <c r="CN35" s="128"/>
      <c r="CO35" s="128"/>
      <c r="CP35" s="128"/>
      <c r="CQ35" s="128"/>
      <c r="CR35" s="128"/>
      <c r="CS35" s="128"/>
      <c r="CT35" s="128"/>
      <c r="CU35" s="128"/>
      <c r="CV35" s="128"/>
      <c r="CW35" s="128"/>
      <c r="CX35" s="128"/>
      <c r="CY35" s="128"/>
      <c r="CZ35" s="128"/>
      <c r="DA35" s="128"/>
      <c r="DB35" s="128"/>
      <c r="DC35" s="128"/>
      <c r="DD35" s="128"/>
      <c r="DE35" s="128"/>
      <c r="DF35" s="128"/>
      <c r="DG35" s="128"/>
      <c r="DH35" s="128"/>
      <c r="DI35" s="128"/>
      <c r="DJ35" s="128"/>
      <c r="DK35" s="128"/>
      <c r="DL35" s="128"/>
      <c r="DM35" s="128"/>
      <c r="DN35" s="128"/>
      <c r="DO35" s="128"/>
      <c r="DP35" s="128"/>
      <c r="DQ35" s="128"/>
      <c r="DR35" s="127"/>
      <c r="DS35" s="127"/>
      <c r="DT35" s="127"/>
      <c r="DU35" s="127"/>
      <c r="DV35" s="127"/>
      <c r="DW35" s="127"/>
      <c r="DX35" s="127"/>
      <c r="DY35" s="127"/>
      <c r="DZ35" s="127"/>
      <c r="EA35" s="127"/>
      <c r="EB35" s="127"/>
      <c r="EC35" s="127"/>
      <c r="ED35" s="127"/>
      <c r="EE35" s="127"/>
      <c r="EF35" s="127"/>
      <c r="EG35" s="127"/>
      <c r="EH35" s="127"/>
      <c r="EI35" s="127"/>
      <c r="EJ35" s="127"/>
      <c r="EK35" s="127"/>
      <c r="EL35" s="127"/>
      <c r="EM35" s="127"/>
    </row>
    <row r="36" spans="1:143">
      <c r="A36" s="127" t="str">
        <v>2005 Q1</v>
      </c>
      <c r="B36" s="128">
        <v>1073058</v>
      </c>
      <c r="C36" s="128">
        <v>1158614</v>
      </c>
      <c r="D36" s="128">
        <v>1154653</v>
      </c>
      <c r="E36" s="128">
        <v>1239427</v>
      </c>
      <c r="F36" s="128">
        <v>1174168</v>
      </c>
      <c r="G36" s="128">
        <v>1056941</v>
      </c>
      <c r="H36" s="128">
        <v>983091</v>
      </c>
      <c r="I36" s="128">
        <v>983091</v>
      </c>
      <c r="J36" s="128">
        <v>983091</v>
      </c>
      <c r="K36" s="128">
        <v>1058141</v>
      </c>
      <c r="L36" s="128">
        <v>1057091</v>
      </c>
      <c r="M36" s="128">
        <v>1073880</v>
      </c>
      <c r="N36" s="128">
        <v>1073880</v>
      </c>
      <c r="O36" s="128">
        <v>1073880</v>
      </c>
      <c r="P36" s="128">
        <v>1073880</v>
      </c>
      <c r="Q36" s="128">
        <v>1073880</v>
      </c>
      <c r="R36" s="128">
        <v>1073880</v>
      </c>
      <c r="S36" s="128">
        <v>1073880</v>
      </c>
      <c r="T36" s="128">
        <v>1073880</v>
      </c>
      <c r="U36" s="128">
        <v>1073880</v>
      </c>
      <c r="V36" s="128">
        <v>1073880</v>
      </c>
      <c r="W36" s="128">
        <v>1073880</v>
      </c>
      <c r="X36" s="128">
        <v>1073880</v>
      </c>
      <c r="Y36" s="128">
        <v>1073880</v>
      </c>
      <c r="Z36" s="128">
        <v>1073880</v>
      </c>
      <c r="AA36" s="128">
        <v>1073880</v>
      </c>
      <c r="AB36" s="128">
        <v>1073880</v>
      </c>
      <c r="AC36" s="128">
        <v>1073880</v>
      </c>
      <c r="AD36" s="128">
        <v>1073880</v>
      </c>
      <c r="AE36" s="128">
        <v>1073880</v>
      </c>
      <c r="AF36" s="128">
        <v>1073880</v>
      </c>
      <c r="AG36" s="128">
        <v>1073880</v>
      </c>
      <c r="AH36" s="128">
        <v>1073880</v>
      </c>
      <c r="AI36" s="128">
        <v>1073880</v>
      </c>
      <c r="AJ36" s="128">
        <v>1073880</v>
      </c>
      <c r="AK36" s="128">
        <v>1073880</v>
      </c>
      <c r="AL36" s="128">
        <v>1073880</v>
      </c>
      <c r="AM36" s="128">
        <v>1073880</v>
      </c>
      <c r="AN36" s="128" t="str">
        <v/>
      </c>
      <c r="AO36" s="128" t="str">
        <v/>
      </c>
      <c r="AP36" s="128" t="str">
        <v/>
      </c>
      <c r="AQ36" s="128" t="str">
        <v/>
      </c>
      <c r="AR36" s="128" t="str">
        <v/>
      </c>
      <c r="AS36" s="128" t="str">
        <v/>
      </c>
      <c r="AT36" s="128" t="str">
        <v/>
      </c>
      <c r="AU36" s="128" t="str">
        <v/>
      </c>
      <c r="AV36" s="128" t="str">
        <v/>
      </c>
      <c r="AW36" s="128" t="str">
        <v/>
      </c>
      <c r="AX36" s="128" t="str">
        <v/>
      </c>
      <c r="AY36" s="128" t="str">
        <v/>
      </c>
      <c r="AZ36" s="128" t="str">
        <v/>
      </c>
      <c r="BA36" s="128" t="str">
        <v/>
      </c>
      <c r="BB36" s="128" t="str">
        <v/>
      </c>
      <c r="BC36" s="128" t="str">
        <v/>
      </c>
      <c r="BD36" s="128" t="str">
        <v/>
      </c>
      <c r="BE36" s="128" t="str">
        <v/>
      </c>
      <c r="BF36" s="128" t="str">
        <v/>
      </c>
      <c r="BG36" s="128" t="str">
        <v/>
      </c>
      <c r="BH36" s="128" t="str">
        <v/>
      </c>
      <c r="BI36" s="128" t="str">
        <v/>
      </c>
      <c r="BJ36" s="128" t="str">
        <v/>
      </c>
      <c r="BK36" s="128" t="str">
        <v/>
      </c>
      <c r="BL36" s="128" t="e">
        <v>#N/A</v>
      </c>
      <c r="BM36" s="128" t="e">
        <v>#N/A</v>
      </c>
      <c r="BN36" s="128" t="e">
        <v>#N/A</v>
      </c>
      <c r="BO36" s="128" t="e">
        <v>#N/A</v>
      </c>
      <c r="BP36" s="128" t="e">
        <v>#N/A</v>
      </c>
      <c r="BQ36" s="128" t="e">
        <v>#N/A</v>
      </c>
      <c r="BR36" s="128" t="e">
        <v>#N/A</v>
      </c>
      <c r="BS36" s="128" t="e">
        <v>#N/A</v>
      </c>
      <c r="BT36" s="128" t="e">
        <v>#N/A</v>
      </c>
      <c r="BU36" s="128" t="e">
        <v>#N/A</v>
      </c>
      <c r="BV36" s="128" t="e">
        <v>#N/A</v>
      </c>
      <c r="BW36" s="128" t="e">
        <v>#N/A</v>
      </c>
      <c r="BX36" s="128" t="e">
        <v>#N/A</v>
      </c>
      <c r="BY36" s="128" t="e">
        <v>#N/A</v>
      </c>
      <c r="BZ36" s="128" t="e">
        <v>#N/A</v>
      </c>
      <c r="CA36" s="128" t="e">
        <v>#N/A</v>
      </c>
      <c r="CB36" s="128" t="e">
        <v>#N/A</v>
      </c>
      <c r="CC36" s="128" t="e">
        <v>#N/A</v>
      </c>
      <c r="CD36" s="128"/>
      <c r="CE36" s="128"/>
      <c r="CF36" s="128"/>
      <c r="CG36" s="128"/>
      <c r="CH36" s="128"/>
      <c r="CI36" s="128"/>
      <c r="CJ36" s="128"/>
      <c r="CK36" s="128"/>
      <c r="CL36" s="128"/>
      <c r="CM36" s="128"/>
      <c r="CN36" s="128"/>
      <c r="CO36" s="128"/>
      <c r="CP36" s="128"/>
      <c r="CQ36" s="128"/>
      <c r="CR36" s="128"/>
      <c r="CS36" s="128"/>
      <c r="CT36" s="128"/>
      <c r="CU36" s="128"/>
      <c r="CV36" s="128"/>
      <c r="CW36" s="128"/>
      <c r="CX36" s="128"/>
      <c r="CY36" s="128"/>
      <c r="CZ36" s="128"/>
      <c r="DA36" s="128"/>
      <c r="DB36" s="128"/>
      <c r="DC36" s="128"/>
      <c r="DD36" s="128"/>
      <c r="DE36" s="128"/>
      <c r="DF36" s="128"/>
      <c r="DG36" s="128"/>
      <c r="DH36" s="128"/>
      <c r="DI36" s="128"/>
      <c r="DJ36" s="128"/>
      <c r="DK36" s="128"/>
      <c r="DL36" s="128"/>
      <c r="DM36" s="128"/>
      <c r="DN36" s="128"/>
      <c r="DO36" s="128"/>
      <c r="DP36" s="128"/>
      <c r="DQ36" s="128"/>
      <c r="DR36" s="127"/>
      <c r="DS36" s="127"/>
      <c r="DT36" s="127"/>
      <c r="DU36" s="127"/>
      <c r="DV36" s="127"/>
      <c r="DW36" s="127"/>
      <c r="DX36" s="127"/>
      <c r="DY36" s="127"/>
      <c r="DZ36" s="127"/>
      <c r="EA36" s="127"/>
      <c r="EB36" s="127"/>
      <c r="EC36" s="127"/>
      <c r="ED36" s="127"/>
      <c r="EE36" s="127"/>
      <c r="EF36" s="127"/>
      <c r="EG36" s="127"/>
      <c r="EH36" s="127"/>
      <c r="EI36" s="127"/>
      <c r="EJ36" s="127"/>
      <c r="EK36" s="127"/>
      <c r="EL36" s="127"/>
      <c r="EM36" s="127"/>
    </row>
    <row r="37" spans="1:143">
      <c r="A37" s="127" t="str">
        <v>2005 Q2</v>
      </c>
      <c r="B37" s="128">
        <v>1358285</v>
      </c>
      <c r="C37" s="128">
        <v>1440116</v>
      </c>
      <c r="D37" s="128">
        <v>1417678</v>
      </c>
      <c r="E37" s="128">
        <v>1417628</v>
      </c>
      <c r="F37" s="128">
        <v>1378734</v>
      </c>
      <c r="G37" s="128">
        <v>1361219</v>
      </c>
      <c r="H37" s="128">
        <v>1358817</v>
      </c>
      <c r="I37" s="128">
        <v>1358817</v>
      </c>
      <c r="J37" s="128">
        <v>1379202</v>
      </c>
      <c r="K37" s="128">
        <v>1381459</v>
      </c>
      <c r="L37" s="128">
        <v>1381775</v>
      </c>
      <c r="M37" s="128">
        <v>1381935</v>
      </c>
      <c r="N37" s="128">
        <v>1381935</v>
      </c>
      <c r="O37" s="128">
        <v>1382035</v>
      </c>
      <c r="P37" s="128">
        <v>1382035</v>
      </c>
      <c r="Q37" s="128">
        <v>1363235</v>
      </c>
      <c r="R37" s="128">
        <v>1363235</v>
      </c>
      <c r="S37" s="128">
        <v>1363235</v>
      </c>
      <c r="T37" s="128">
        <v>1363680</v>
      </c>
      <c r="U37" s="128">
        <v>1363680</v>
      </c>
      <c r="V37" s="128">
        <v>1363680</v>
      </c>
      <c r="W37" s="128">
        <v>1363793</v>
      </c>
      <c r="X37" s="128">
        <v>1363793</v>
      </c>
      <c r="Y37" s="128">
        <v>1363793</v>
      </c>
      <c r="Z37" s="128">
        <v>1363793</v>
      </c>
      <c r="AA37" s="128">
        <v>1363793</v>
      </c>
      <c r="AB37" s="128">
        <v>1363793</v>
      </c>
      <c r="AC37" s="128">
        <v>1363793</v>
      </c>
      <c r="AD37" s="128">
        <v>1363793</v>
      </c>
      <c r="AE37" s="128">
        <v>1363793</v>
      </c>
      <c r="AF37" s="128">
        <v>1363793</v>
      </c>
      <c r="AG37" s="128">
        <v>1363793</v>
      </c>
      <c r="AH37" s="128">
        <v>1363793</v>
      </c>
      <c r="AI37" s="128">
        <v>1363793</v>
      </c>
      <c r="AJ37" s="128">
        <v>1363793</v>
      </c>
      <c r="AK37" s="128">
        <v>1363793</v>
      </c>
      <c r="AL37" s="128">
        <v>1363793</v>
      </c>
      <c r="AM37" s="128" t="str">
        <v/>
      </c>
      <c r="AN37" s="128" t="str">
        <v/>
      </c>
      <c r="AO37" s="128" t="str">
        <v/>
      </c>
      <c r="AP37" s="128" t="str">
        <v/>
      </c>
      <c r="AQ37" s="128" t="str">
        <v/>
      </c>
      <c r="AR37" s="128" t="str">
        <v/>
      </c>
      <c r="AS37" s="128" t="str">
        <v/>
      </c>
      <c r="AT37" s="128" t="str">
        <v/>
      </c>
      <c r="AU37" s="128" t="str">
        <v/>
      </c>
      <c r="AV37" s="128" t="str">
        <v/>
      </c>
      <c r="AW37" s="128" t="str">
        <v/>
      </c>
      <c r="AX37" s="128" t="str">
        <v/>
      </c>
      <c r="AY37" s="128" t="str">
        <v/>
      </c>
      <c r="AZ37" s="128" t="str">
        <v/>
      </c>
      <c r="BA37" s="128" t="str">
        <v/>
      </c>
      <c r="BB37" s="128" t="str">
        <v/>
      </c>
      <c r="BC37" s="128" t="str">
        <v/>
      </c>
      <c r="BD37" s="128" t="str">
        <v/>
      </c>
      <c r="BE37" s="128" t="str">
        <v/>
      </c>
      <c r="BF37" s="128" t="str">
        <v/>
      </c>
      <c r="BG37" s="128" t="str">
        <v/>
      </c>
      <c r="BH37" s="128" t="str">
        <v/>
      </c>
      <c r="BI37" s="128" t="str">
        <v/>
      </c>
      <c r="BJ37" s="128" t="str">
        <v/>
      </c>
      <c r="BK37" s="128" t="str">
        <v/>
      </c>
      <c r="BL37" s="128" t="e">
        <v>#N/A</v>
      </c>
      <c r="BM37" s="128" t="e">
        <v>#N/A</v>
      </c>
      <c r="BN37" s="128" t="e">
        <v>#N/A</v>
      </c>
      <c r="BO37" s="128" t="e">
        <v>#N/A</v>
      </c>
      <c r="BP37" s="128" t="e">
        <v>#N/A</v>
      </c>
      <c r="BQ37" s="128" t="e">
        <v>#N/A</v>
      </c>
      <c r="BR37" s="128" t="e">
        <v>#N/A</v>
      </c>
      <c r="BS37" s="128" t="e">
        <v>#N/A</v>
      </c>
      <c r="BT37" s="128" t="e">
        <v>#N/A</v>
      </c>
      <c r="BU37" s="128" t="e">
        <v>#N/A</v>
      </c>
      <c r="BV37" s="128" t="e">
        <v>#N/A</v>
      </c>
      <c r="BW37" s="128" t="e">
        <v>#N/A</v>
      </c>
      <c r="BX37" s="128" t="e">
        <v>#N/A</v>
      </c>
      <c r="BY37" s="128" t="e">
        <v>#N/A</v>
      </c>
      <c r="BZ37" s="128" t="e">
        <v>#N/A</v>
      </c>
      <c r="CA37" s="128" t="e">
        <v>#N/A</v>
      </c>
      <c r="CB37" s="128" t="e">
        <v>#N/A</v>
      </c>
      <c r="CC37" s="128" t="e">
        <v>#N/A</v>
      </c>
      <c r="CD37" s="128"/>
      <c r="CE37" s="128"/>
      <c r="CF37" s="128"/>
      <c r="CG37" s="128"/>
      <c r="CH37" s="128"/>
      <c r="CI37" s="128"/>
      <c r="CJ37" s="128"/>
      <c r="CK37" s="128"/>
      <c r="CL37" s="128"/>
      <c r="CM37" s="128"/>
      <c r="CN37" s="128"/>
      <c r="CO37" s="128"/>
      <c r="CP37" s="128"/>
      <c r="CQ37" s="128"/>
      <c r="CR37" s="128"/>
      <c r="CS37" s="128"/>
      <c r="CT37" s="128"/>
      <c r="CU37" s="128"/>
      <c r="CV37" s="128"/>
      <c r="CW37" s="128"/>
      <c r="CX37" s="128"/>
      <c r="CY37" s="128"/>
      <c r="CZ37" s="128"/>
      <c r="DA37" s="128"/>
      <c r="DB37" s="128"/>
      <c r="DC37" s="128"/>
      <c r="DD37" s="128"/>
      <c r="DE37" s="128"/>
      <c r="DF37" s="128"/>
      <c r="DG37" s="128"/>
      <c r="DH37" s="128"/>
      <c r="DI37" s="128"/>
      <c r="DJ37" s="128"/>
      <c r="DK37" s="128"/>
      <c r="DL37" s="128"/>
      <c r="DM37" s="128"/>
      <c r="DN37" s="128"/>
      <c r="DO37" s="128"/>
      <c r="DP37" s="128"/>
      <c r="DQ37" s="128"/>
      <c r="DR37" s="127"/>
      <c r="DS37" s="127"/>
      <c r="DT37" s="127"/>
      <c r="DU37" s="127"/>
      <c r="DV37" s="127"/>
      <c r="DW37" s="127"/>
      <c r="DX37" s="127"/>
      <c r="DY37" s="127"/>
      <c r="DZ37" s="127"/>
      <c r="EA37" s="127"/>
      <c r="EB37" s="127"/>
      <c r="EC37" s="127"/>
      <c r="ED37" s="127"/>
      <c r="EE37" s="127"/>
      <c r="EF37" s="127"/>
      <c r="EG37" s="127"/>
      <c r="EH37" s="127"/>
      <c r="EI37" s="127"/>
      <c r="EJ37" s="127"/>
      <c r="EK37" s="127"/>
      <c r="EL37" s="127"/>
      <c r="EM37" s="127"/>
    </row>
    <row r="38" spans="1:143">
      <c r="A38" s="127" t="str">
        <v>2005 Q3</v>
      </c>
      <c r="B38" s="128">
        <v>1204214</v>
      </c>
      <c r="C38" s="128">
        <v>1146342</v>
      </c>
      <c r="D38" s="128">
        <v>1158308</v>
      </c>
      <c r="E38" s="128">
        <v>1154971</v>
      </c>
      <c r="F38" s="128">
        <v>1131876</v>
      </c>
      <c r="G38" s="128">
        <v>1068289</v>
      </c>
      <c r="H38" s="128">
        <v>1084524</v>
      </c>
      <c r="I38" s="128">
        <v>1084690</v>
      </c>
      <c r="J38" s="128">
        <v>1084935</v>
      </c>
      <c r="K38" s="128">
        <v>1102639</v>
      </c>
      <c r="L38" s="128">
        <v>1102960</v>
      </c>
      <c r="M38" s="128">
        <v>1103005</v>
      </c>
      <c r="N38" s="128">
        <v>1103005</v>
      </c>
      <c r="O38" s="128">
        <v>1103005</v>
      </c>
      <c r="P38" s="128">
        <v>1087090</v>
      </c>
      <c r="Q38" s="128">
        <v>1087890</v>
      </c>
      <c r="R38" s="128">
        <v>1087890</v>
      </c>
      <c r="S38" s="128">
        <v>1088477</v>
      </c>
      <c r="T38" s="128">
        <v>1088477</v>
      </c>
      <c r="U38" s="128">
        <v>1088477</v>
      </c>
      <c r="V38" s="128">
        <v>1088477</v>
      </c>
      <c r="W38" s="128">
        <v>1088477</v>
      </c>
      <c r="X38" s="128">
        <v>1088477</v>
      </c>
      <c r="Y38" s="128">
        <v>1088477</v>
      </c>
      <c r="Z38" s="128">
        <v>1088477</v>
      </c>
      <c r="AA38" s="128">
        <v>1088477</v>
      </c>
      <c r="AB38" s="128">
        <v>1088477</v>
      </c>
      <c r="AC38" s="128">
        <v>1088477</v>
      </c>
      <c r="AD38" s="128">
        <v>1088477</v>
      </c>
      <c r="AE38" s="128">
        <v>1088477</v>
      </c>
      <c r="AF38" s="128">
        <v>1088477</v>
      </c>
      <c r="AG38" s="128">
        <v>1088477</v>
      </c>
      <c r="AH38" s="128">
        <v>1088477</v>
      </c>
      <c r="AI38" s="128">
        <v>1088477</v>
      </c>
      <c r="AJ38" s="128">
        <v>1088477</v>
      </c>
      <c r="AK38" s="128">
        <v>1088477</v>
      </c>
      <c r="AL38" s="128" t="str">
        <v/>
      </c>
      <c r="AM38" s="128" t="str">
        <v/>
      </c>
      <c r="AN38" s="128" t="str">
        <v/>
      </c>
      <c r="AO38" s="128" t="str">
        <v/>
      </c>
      <c r="AP38" s="128" t="str">
        <v/>
      </c>
      <c r="AQ38" s="128" t="str">
        <v/>
      </c>
      <c r="AR38" s="128" t="str">
        <v/>
      </c>
      <c r="AS38" s="128" t="str">
        <v/>
      </c>
      <c r="AT38" s="128" t="str">
        <v/>
      </c>
      <c r="AU38" s="128" t="str">
        <v/>
      </c>
      <c r="AV38" s="128" t="str">
        <v/>
      </c>
      <c r="AW38" s="128" t="str">
        <v/>
      </c>
      <c r="AX38" s="128" t="str">
        <v/>
      </c>
      <c r="AY38" s="128" t="str">
        <v/>
      </c>
      <c r="AZ38" s="128" t="str">
        <v/>
      </c>
      <c r="BA38" s="128" t="str">
        <v/>
      </c>
      <c r="BB38" s="128" t="str">
        <v/>
      </c>
      <c r="BC38" s="128" t="str">
        <v/>
      </c>
      <c r="BD38" s="128" t="str">
        <v/>
      </c>
      <c r="BE38" s="128" t="str">
        <v/>
      </c>
      <c r="BF38" s="128" t="str">
        <v/>
      </c>
      <c r="BG38" s="128" t="str">
        <v/>
      </c>
      <c r="BH38" s="128" t="str">
        <v/>
      </c>
      <c r="BI38" s="128" t="str">
        <v/>
      </c>
      <c r="BJ38" s="128" t="str">
        <v/>
      </c>
      <c r="BK38" s="128" t="str">
        <v/>
      </c>
      <c r="BL38" s="128" t="e">
        <v>#N/A</v>
      </c>
      <c r="BM38" s="128" t="e">
        <v>#N/A</v>
      </c>
      <c r="BN38" s="128" t="e">
        <v>#N/A</v>
      </c>
      <c r="BO38" s="128" t="e">
        <v>#N/A</v>
      </c>
      <c r="BP38" s="128" t="e">
        <v>#N/A</v>
      </c>
      <c r="BQ38" s="128" t="e">
        <v>#N/A</v>
      </c>
      <c r="BR38" s="128" t="e">
        <v>#N/A</v>
      </c>
      <c r="BS38" s="128" t="e">
        <v>#N/A</v>
      </c>
      <c r="BT38" s="128" t="e">
        <v>#N/A</v>
      </c>
      <c r="BU38" s="128" t="e">
        <v>#N/A</v>
      </c>
      <c r="BV38" s="128" t="e">
        <v>#N/A</v>
      </c>
      <c r="BW38" s="128" t="e">
        <v>#N/A</v>
      </c>
      <c r="BX38" s="128" t="e">
        <v>#N/A</v>
      </c>
      <c r="BY38" s="128" t="e">
        <v>#N/A</v>
      </c>
      <c r="BZ38" s="128" t="e">
        <v>#N/A</v>
      </c>
      <c r="CA38" s="128" t="e">
        <v>#N/A</v>
      </c>
      <c r="CB38" s="128" t="e">
        <v>#N/A</v>
      </c>
      <c r="CC38" s="128" t="e">
        <v>#N/A</v>
      </c>
      <c r="CD38" s="128"/>
      <c r="CE38" s="128"/>
      <c r="CF38" s="128"/>
      <c r="CG38" s="128"/>
      <c r="CH38" s="128"/>
      <c r="CI38" s="128"/>
      <c r="CJ38" s="128"/>
      <c r="CK38" s="128"/>
      <c r="CL38" s="128"/>
      <c r="CM38" s="128"/>
      <c r="CN38" s="128"/>
      <c r="CO38" s="128"/>
      <c r="CP38" s="128"/>
      <c r="CQ38" s="128"/>
      <c r="CR38" s="128"/>
      <c r="CS38" s="128"/>
      <c r="CT38" s="128"/>
      <c r="CU38" s="128"/>
      <c r="CV38" s="128"/>
      <c r="CW38" s="128"/>
      <c r="CX38" s="128"/>
      <c r="CY38" s="128"/>
      <c r="CZ38" s="128"/>
      <c r="DA38" s="128"/>
      <c r="DB38" s="128"/>
      <c r="DC38" s="128"/>
      <c r="DD38" s="128"/>
      <c r="DE38" s="128"/>
      <c r="DF38" s="128"/>
      <c r="DG38" s="128"/>
      <c r="DH38" s="128"/>
      <c r="DI38" s="128"/>
      <c r="DJ38" s="128"/>
      <c r="DK38" s="128"/>
      <c r="DL38" s="128"/>
      <c r="DM38" s="128"/>
      <c r="DN38" s="128"/>
      <c r="DO38" s="128"/>
      <c r="DP38" s="128"/>
      <c r="DQ38" s="128"/>
      <c r="DR38" s="127"/>
      <c r="DS38" s="127"/>
      <c r="DT38" s="127"/>
      <c r="DU38" s="127"/>
      <c r="DV38" s="127"/>
      <c r="DW38" s="127"/>
      <c r="DX38" s="127"/>
      <c r="DY38" s="127"/>
      <c r="DZ38" s="127"/>
      <c r="EA38" s="127"/>
      <c r="EB38" s="127"/>
      <c r="EC38" s="127"/>
      <c r="ED38" s="127"/>
      <c r="EE38" s="127"/>
      <c r="EF38" s="127"/>
      <c r="EG38" s="127"/>
      <c r="EH38" s="127"/>
      <c r="EI38" s="127"/>
      <c r="EJ38" s="127"/>
      <c r="EK38" s="127"/>
      <c r="EL38" s="127"/>
      <c r="EM38" s="127"/>
    </row>
    <row r="39" spans="1:143">
      <c r="A39" s="127" t="str">
        <v>2005 Q4</v>
      </c>
      <c r="B39" s="128">
        <v>1781122</v>
      </c>
      <c r="C39" s="128">
        <v>1871509</v>
      </c>
      <c r="D39" s="128">
        <v>1833267</v>
      </c>
      <c r="E39" s="128">
        <v>1812310</v>
      </c>
      <c r="F39" s="128">
        <v>1668612</v>
      </c>
      <c r="G39" s="128">
        <v>1665502</v>
      </c>
      <c r="H39" s="128">
        <v>1666361</v>
      </c>
      <c r="I39" s="128">
        <v>1667718</v>
      </c>
      <c r="J39" s="128">
        <v>1667918</v>
      </c>
      <c r="K39" s="128">
        <v>1667918</v>
      </c>
      <c r="L39" s="128">
        <v>1673663</v>
      </c>
      <c r="M39" s="128">
        <v>1678153</v>
      </c>
      <c r="N39" s="128">
        <v>1678153</v>
      </c>
      <c r="O39" s="128">
        <v>1678153</v>
      </c>
      <c r="P39" s="128">
        <v>1678153</v>
      </c>
      <c r="Q39" s="128">
        <v>1678153</v>
      </c>
      <c r="R39" s="128">
        <v>1678203</v>
      </c>
      <c r="S39" s="128">
        <v>1678203</v>
      </c>
      <c r="T39" s="128">
        <v>1678203</v>
      </c>
      <c r="U39" s="128">
        <v>1678203</v>
      </c>
      <c r="V39" s="128">
        <v>1678203</v>
      </c>
      <c r="W39" s="128">
        <v>1678203</v>
      </c>
      <c r="X39" s="128">
        <v>1678203</v>
      </c>
      <c r="Y39" s="128">
        <v>1678203</v>
      </c>
      <c r="Z39" s="128">
        <v>1678203</v>
      </c>
      <c r="AA39" s="128">
        <v>1678203</v>
      </c>
      <c r="AB39" s="128">
        <v>1678203</v>
      </c>
      <c r="AC39" s="128">
        <v>1678203</v>
      </c>
      <c r="AD39" s="128">
        <v>1678203</v>
      </c>
      <c r="AE39" s="128">
        <v>1678203</v>
      </c>
      <c r="AF39" s="128">
        <v>1678203</v>
      </c>
      <c r="AG39" s="128">
        <v>1678203</v>
      </c>
      <c r="AH39" s="128">
        <v>1678203</v>
      </c>
      <c r="AI39" s="128">
        <v>1678203</v>
      </c>
      <c r="AJ39" s="128">
        <v>1678203</v>
      </c>
      <c r="AK39" s="128" t="str">
        <v/>
      </c>
      <c r="AL39" s="128" t="str">
        <v/>
      </c>
      <c r="AM39" s="128" t="str">
        <v/>
      </c>
      <c r="AN39" s="128" t="str">
        <v/>
      </c>
      <c r="AO39" s="128" t="str">
        <v/>
      </c>
      <c r="AP39" s="128" t="str">
        <v/>
      </c>
      <c r="AQ39" s="128" t="str">
        <v/>
      </c>
      <c r="AR39" s="128" t="str">
        <v/>
      </c>
      <c r="AS39" s="128" t="str">
        <v/>
      </c>
      <c r="AT39" s="128" t="str">
        <v/>
      </c>
      <c r="AU39" s="128" t="str">
        <v/>
      </c>
      <c r="AV39" s="128" t="str">
        <v/>
      </c>
      <c r="AW39" s="128" t="str">
        <v/>
      </c>
      <c r="AX39" s="128" t="str">
        <v/>
      </c>
      <c r="AY39" s="128" t="str">
        <v/>
      </c>
      <c r="AZ39" s="128" t="str">
        <v/>
      </c>
      <c r="BA39" s="128" t="str">
        <v/>
      </c>
      <c r="BB39" s="128" t="str">
        <v/>
      </c>
      <c r="BC39" s="128" t="str">
        <v/>
      </c>
      <c r="BD39" s="128" t="str">
        <v/>
      </c>
      <c r="BE39" s="128" t="str">
        <v/>
      </c>
      <c r="BF39" s="128" t="str">
        <v/>
      </c>
      <c r="BG39" s="128" t="str">
        <v/>
      </c>
      <c r="BH39" s="128" t="str">
        <v/>
      </c>
      <c r="BI39" s="128" t="str">
        <v/>
      </c>
      <c r="BJ39" s="128" t="str">
        <v/>
      </c>
      <c r="BK39" s="128" t="str">
        <v/>
      </c>
      <c r="BL39" s="128" t="e">
        <v>#N/A</v>
      </c>
      <c r="BM39" s="128" t="e">
        <v>#N/A</v>
      </c>
      <c r="BN39" s="128" t="e">
        <v>#N/A</v>
      </c>
      <c r="BO39" s="128" t="e">
        <v>#N/A</v>
      </c>
      <c r="BP39" s="128" t="e">
        <v>#N/A</v>
      </c>
      <c r="BQ39" s="128" t="e">
        <v>#N/A</v>
      </c>
      <c r="BR39" s="128" t="e">
        <v>#N/A</v>
      </c>
      <c r="BS39" s="128" t="e">
        <v>#N/A</v>
      </c>
      <c r="BT39" s="128" t="e">
        <v>#N/A</v>
      </c>
      <c r="BU39" s="128" t="e">
        <v>#N/A</v>
      </c>
      <c r="BV39" s="128" t="e">
        <v>#N/A</v>
      </c>
      <c r="BW39" s="128" t="e">
        <v>#N/A</v>
      </c>
      <c r="BX39" s="128" t="e">
        <v>#N/A</v>
      </c>
      <c r="BY39" s="128" t="e">
        <v>#N/A</v>
      </c>
      <c r="BZ39" s="128" t="e">
        <v>#N/A</v>
      </c>
      <c r="CA39" s="128" t="e">
        <v>#N/A</v>
      </c>
      <c r="CB39" s="128" t="e">
        <v>#N/A</v>
      </c>
      <c r="CC39" s="128" t="e">
        <v>#N/A</v>
      </c>
      <c r="CD39" s="128"/>
      <c r="CE39" s="128"/>
      <c r="CF39" s="128"/>
      <c r="CG39" s="128"/>
      <c r="CH39" s="128"/>
      <c r="CI39" s="128"/>
      <c r="CJ39" s="128"/>
      <c r="CK39" s="128"/>
      <c r="CL39" s="128"/>
      <c r="CM39" s="128"/>
      <c r="CN39" s="128"/>
      <c r="CO39" s="128"/>
      <c r="CP39" s="128"/>
      <c r="CQ39" s="128"/>
      <c r="CR39" s="128"/>
      <c r="CS39" s="128"/>
      <c r="CT39" s="128"/>
      <c r="CU39" s="128"/>
      <c r="CV39" s="128"/>
      <c r="CW39" s="128"/>
      <c r="CX39" s="128"/>
      <c r="CY39" s="128"/>
      <c r="CZ39" s="128"/>
      <c r="DA39" s="128"/>
      <c r="DB39" s="128"/>
      <c r="DC39" s="128"/>
      <c r="DD39" s="128"/>
      <c r="DE39" s="128"/>
      <c r="DF39" s="128"/>
      <c r="DG39" s="128"/>
      <c r="DH39" s="128"/>
      <c r="DI39" s="128"/>
      <c r="DJ39" s="128"/>
      <c r="DK39" s="128"/>
      <c r="DL39" s="128"/>
      <c r="DM39" s="128"/>
      <c r="DN39" s="128"/>
      <c r="DO39" s="128"/>
      <c r="DP39" s="128"/>
      <c r="DQ39" s="128"/>
      <c r="DR39" s="127"/>
      <c r="DS39" s="127"/>
      <c r="DT39" s="127"/>
      <c r="DU39" s="127"/>
      <c r="DV39" s="127"/>
      <c r="DW39" s="127"/>
      <c r="DX39" s="127"/>
      <c r="DY39" s="127"/>
      <c r="DZ39" s="127"/>
      <c r="EA39" s="127"/>
      <c r="EB39" s="127"/>
      <c r="EC39" s="127"/>
      <c r="ED39" s="127"/>
      <c r="EE39" s="127"/>
      <c r="EF39" s="127"/>
      <c r="EG39" s="127"/>
      <c r="EH39" s="127"/>
      <c r="EI39" s="127"/>
      <c r="EJ39" s="127"/>
      <c r="EK39" s="127"/>
      <c r="EL39" s="127"/>
      <c r="EM39" s="127"/>
    </row>
    <row r="40" spans="1:143">
      <c r="A40" s="127" t="str">
        <v>2006 Q1</v>
      </c>
      <c r="B40" s="128">
        <v>1558712</v>
      </c>
      <c r="C40" s="128">
        <v>1571297</v>
      </c>
      <c r="D40" s="128">
        <v>1567061</v>
      </c>
      <c r="E40" s="128">
        <v>1561239</v>
      </c>
      <c r="F40" s="128">
        <v>1583411</v>
      </c>
      <c r="G40" s="128">
        <v>1575923</v>
      </c>
      <c r="H40" s="128">
        <v>1575988</v>
      </c>
      <c r="I40" s="128">
        <v>1584659</v>
      </c>
      <c r="J40" s="128">
        <v>1585059</v>
      </c>
      <c r="K40" s="128">
        <v>1585089</v>
      </c>
      <c r="L40" s="128">
        <v>1583808</v>
      </c>
      <c r="M40" s="128">
        <v>1583808</v>
      </c>
      <c r="N40" s="128">
        <v>1583808</v>
      </c>
      <c r="O40" s="128">
        <v>1583808</v>
      </c>
      <c r="P40" s="128">
        <v>1583808</v>
      </c>
      <c r="Q40" s="128">
        <v>1583808</v>
      </c>
      <c r="R40" s="128">
        <v>1583808</v>
      </c>
      <c r="S40" s="128">
        <v>1583808</v>
      </c>
      <c r="T40" s="128">
        <v>1583808</v>
      </c>
      <c r="U40" s="128">
        <v>1586408</v>
      </c>
      <c r="V40" s="128">
        <v>1587285</v>
      </c>
      <c r="W40" s="128">
        <v>1588185</v>
      </c>
      <c r="X40" s="128">
        <v>1563440</v>
      </c>
      <c r="Y40" s="128">
        <v>1563440</v>
      </c>
      <c r="Z40" s="128">
        <v>1563309</v>
      </c>
      <c r="AA40" s="128">
        <v>1563309</v>
      </c>
      <c r="AB40" s="128">
        <v>1563309</v>
      </c>
      <c r="AC40" s="128">
        <v>1563309</v>
      </c>
      <c r="AD40" s="128">
        <v>1563309</v>
      </c>
      <c r="AE40" s="128">
        <v>1563309</v>
      </c>
      <c r="AF40" s="128">
        <v>1563309</v>
      </c>
      <c r="AG40" s="128">
        <v>1563309</v>
      </c>
      <c r="AH40" s="128">
        <v>1563309</v>
      </c>
      <c r="AI40" s="128">
        <v>1563309</v>
      </c>
      <c r="AJ40" s="128" t="str">
        <v/>
      </c>
      <c r="AK40" s="128" t="str">
        <v/>
      </c>
      <c r="AL40" s="128" t="str">
        <v/>
      </c>
      <c r="AM40" s="128" t="str">
        <v/>
      </c>
      <c r="AN40" s="128" t="str">
        <v/>
      </c>
      <c r="AO40" s="128" t="str">
        <v/>
      </c>
      <c r="AP40" s="128" t="str">
        <v/>
      </c>
      <c r="AQ40" s="128" t="str">
        <v/>
      </c>
      <c r="AR40" s="128" t="str">
        <v/>
      </c>
      <c r="AS40" s="128" t="str">
        <v/>
      </c>
      <c r="AT40" s="128" t="str">
        <v/>
      </c>
      <c r="AU40" s="128" t="str">
        <v/>
      </c>
      <c r="AV40" s="128" t="str">
        <v/>
      </c>
      <c r="AW40" s="128" t="str">
        <v/>
      </c>
      <c r="AX40" s="128" t="str">
        <v/>
      </c>
      <c r="AY40" s="128" t="str">
        <v/>
      </c>
      <c r="AZ40" s="128" t="str">
        <v/>
      </c>
      <c r="BA40" s="128" t="str">
        <v/>
      </c>
      <c r="BB40" s="128" t="str">
        <v/>
      </c>
      <c r="BC40" s="128" t="str">
        <v/>
      </c>
      <c r="BD40" s="128" t="str">
        <v/>
      </c>
      <c r="BE40" s="128" t="str">
        <v/>
      </c>
      <c r="BF40" s="128" t="str">
        <v/>
      </c>
      <c r="BG40" s="128" t="str">
        <v/>
      </c>
      <c r="BH40" s="128" t="str">
        <v/>
      </c>
      <c r="BI40" s="128" t="str">
        <v/>
      </c>
      <c r="BJ40" s="128" t="str">
        <v/>
      </c>
      <c r="BK40" s="128" t="str">
        <v/>
      </c>
      <c r="BL40" s="128" t="e">
        <v>#N/A</v>
      </c>
      <c r="BM40" s="128" t="e">
        <v>#N/A</v>
      </c>
      <c r="BN40" s="128" t="e">
        <v>#N/A</v>
      </c>
      <c r="BO40" s="128" t="e">
        <v>#N/A</v>
      </c>
      <c r="BP40" s="128" t="e">
        <v>#N/A</v>
      </c>
      <c r="BQ40" s="128" t="e">
        <v>#N/A</v>
      </c>
      <c r="BR40" s="128" t="e">
        <v>#N/A</v>
      </c>
      <c r="BS40" s="128" t="e">
        <v>#N/A</v>
      </c>
      <c r="BT40" s="128" t="e">
        <v>#N/A</v>
      </c>
      <c r="BU40" s="128" t="e">
        <v>#N/A</v>
      </c>
      <c r="BV40" s="128" t="e">
        <v>#N/A</v>
      </c>
      <c r="BW40" s="128" t="e">
        <v>#N/A</v>
      </c>
      <c r="BX40" s="128" t="e">
        <v>#N/A</v>
      </c>
      <c r="BY40" s="128" t="e">
        <v>#N/A</v>
      </c>
      <c r="BZ40" s="128" t="e">
        <v>#N/A</v>
      </c>
      <c r="CA40" s="128" t="e">
        <v>#N/A</v>
      </c>
      <c r="CB40" s="128" t="e">
        <v>#N/A</v>
      </c>
      <c r="CC40" s="128" t="e">
        <v>#N/A</v>
      </c>
      <c r="CD40" s="128"/>
      <c r="CE40" s="128"/>
      <c r="CF40" s="128"/>
      <c r="CG40" s="128"/>
      <c r="CH40" s="128"/>
      <c r="CI40" s="128"/>
      <c r="CJ40" s="128"/>
      <c r="CK40" s="128"/>
      <c r="CL40" s="128"/>
      <c r="CM40" s="128"/>
      <c r="CN40" s="128"/>
      <c r="CO40" s="128"/>
      <c r="CP40" s="128"/>
      <c r="CQ40" s="128"/>
      <c r="CR40" s="128"/>
      <c r="CS40" s="128"/>
      <c r="CT40" s="128"/>
      <c r="CU40" s="128"/>
      <c r="CV40" s="128"/>
      <c r="CW40" s="128"/>
      <c r="CX40" s="128"/>
      <c r="CY40" s="128"/>
      <c r="CZ40" s="128"/>
      <c r="DA40" s="128"/>
      <c r="DB40" s="128"/>
      <c r="DC40" s="128"/>
      <c r="DD40" s="128"/>
      <c r="DE40" s="128"/>
      <c r="DF40" s="128"/>
      <c r="DG40" s="128"/>
      <c r="DH40" s="128"/>
      <c r="DI40" s="128"/>
      <c r="DJ40" s="128"/>
      <c r="DK40" s="128"/>
      <c r="DL40" s="128"/>
      <c r="DM40" s="128"/>
      <c r="DN40" s="128"/>
      <c r="DO40" s="128"/>
      <c r="DP40" s="128"/>
      <c r="DQ40" s="128"/>
      <c r="DR40" s="127"/>
      <c r="DS40" s="127"/>
      <c r="DT40" s="127"/>
      <c r="DU40" s="127"/>
      <c r="DV40" s="127"/>
      <c r="DW40" s="127"/>
      <c r="DX40" s="127"/>
      <c r="DY40" s="127"/>
      <c r="DZ40" s="127"/>
      <c r="EA40" s="127"/>
      <c r="EB40" s="127"/>
      <c r="EC40" s="127"/>
      <c r="ED40" s="127"/>
      <c r="EE40" s="127"/>
      <c r="EF40" s="127"/>
      <c r="EG40" s="127"/>
      <c r="EH40" s="127"/>
      <c r="EI40" s="127"/>
      <c r="EJ40" s="127"/>
      <c r="EK40" s="127"/>
      <c r="EL40" s="127"/>
      <c r="EM40" s="127"/>
    </row>
    <row r="41" spans="1:143">
      <c r="A41" s="127" t="str">
        <v>2006 Q2</v>
      </c>
      <c r="B41" s="128">
        <v>1550437</v>
      </c>
      <c r="C41" s="128">
        <v>1494873</v>
      </c>
      <c r="D41" s="128">
        <v>1426457</v>
      </c>
      <c r="E41" s="128">
        <v>1390370</v>
      </c>
      <c r="F41" s="128">
        <v>1423585</v>
      </c>
      <c r="G41" s="128">
        <v>1548203</v>
      </c>
      <c r="H41" s="128">
        <v>1527214</v>
      </c>
      <c r="I41" s="128">
        <v>1525805</v>
      </c>
      <c r="J41" s="128">
        <v>1540820</v>
      </c>
      <c r="K41" s="128">
        <v>1635791</v>
      </c>
      <c r="L41" s="128">
        <v>1638022</v>
      </c>
      <c r="M41" s="128">
        <v>1624737</v>
      </c>
      <c r="N41" s="128">
        <v>1624737</v>
      </c>
      <c r="O41" s="128">
        <v>1624737</v>
      </c>
      <c r="P41" s="128">
        <v>1637977</v>
      </c>
      <c r="Q41" s="128">
        <v>1637977</v>
      </c>
      <c r="R41" s="128">
        <v>1637977</v>
      </c>
      <c r="S41" s="128">
        <v>1637977</v>
      </c>
      <c r="T41" s="128">
        <v>1637977</v>
      </c>
      <c r="U41" s="128">
        <v>1637977</v>
      </c>
      <c r="V41" s="128">
        <v>1637977</v>
      </c>
      <c r="W41" s="128">
        <v>1637977</v>
      </c>
      <c r="X41" s="128">
        <v>1637977</v>
      </c>
      <c r="Y41" s="128">
        <v>1637977</v>
      </c>
      <c r="Z41" s="128">
        <v>1637977</v>
      </c>
      <c r="AA41" s="128">
        <v>1637977</v>
      </c>
      <c r="AB41" s="128">
        <v>1637977</v>
      </c>
      <c r="AC41" s="128">
        <v>1637977</v>
      </c>
      <c r="AD41" s="128">
        <v>1637977</v>
      </c>
      <c r="AE41" s="128">
        <v>1637977</v>
      </c>
      <c r="AF41" s="128">
        <v>1637977</v>
      </c>
      <c r="AG41" s="128">
        <v>1637977</v>
      </c>
      <c r="AH41" s="128">
        <v>1637977</v>
      </c>
      <c r="AI41" s="128" t="str">
        <v/>
      </c>
      <c r="AJ41" s="128" t="str">
        <v/>
      </c>
      <c r="AK41" s="128" t="str">
        <v/>
      </c>
      <c r="AL41" s="128" t="str">
        <v/>
      </c>
      <c r="AM41" s="128" t="str">
        <v/>
      </c>
      <c r="AN41" s="128" t="str">
        <v/>
      </c>
      <c r="AO41" s="128" t="str">
        <v/>
      </c>
      <c r="AP41" s="128" t="str">
        <v/>
      </c>
      <c r="AQ41" s="128" t="str">
        <v/>
      </c>
      <c r="AR41" s="128" t="str">
        <v/>
      </c>
      <c r="AS41" s="128" t="str">
        <v/>
      </c>
      <c r="AT41" s="128" t="str">
        <v/>
      </c>
      <c r="AU41" s="128" t="str">
        <v/>
      </c>
      <c r="AV41" s="128" t="str">
        <v/>
      </c>
      <c r="AW41" s="128" t="str">
        <v/>
      </c>
      <c r="AX41" s="128" t="str">
        <v/>
      </c>
      <c r="AY41" s="128" t="str">
        <v/>
      </c>
      <c r="AZ41" s="128" t="str">
        <v/>
      </c>
      <c r="BA41" s="128" t="str">
        <v/>
      </c>
      <c r="BB41" s="128" t="str">
        <v/>
      </c>
      <c r="BC41" s="128" t="str">
        <v/>
      </c>
      <c r="BD41" s="128" t="str">
        <v/>
      </c>
      <c r="BE41" s="128" t="str">
        <v/>
      </c>
      <c r="BF41" s="128" t="str">
        <v/>
      </c>
      <c r="BG41" s="128" t="str">
        <v/>
      </c>
      <c r="BH41" s="128" t="str">
        <v/>
      </c>
      <c r="BI41" s="128" t="str">
        <v/>
      </c>
      <c r="BJ41" s="128" t="str">
        <v/>
      </c>
      <c r="BK41" s="128" t="str">
        <v/>
      </c>
      <c r="BL41" s="128" t="e">
        <v>#N/A</v>
      </c>
      <c r="BM41" s="128" t="e">
        <v>#N/A</v>
      </c>
      <c r="BN41" s="128" t="e">
        <v>#N/A</v>
      </c>
      <c r="BO41" s="128" t="e">
        <v>#N/A</v>
      </c>
      <c r="BP41" s="128" t="e">
        <v>#N/A</v>
      </c>
      <c r="BQ41" s="128" t="e">
        <v>#N/A</v>
      </c>
      <c r="BR41" s="128" t="e">
        <v>#N/A</v>
      </c>
      <c r="BS41" s="128" t="e">
        <v>#N/A</v>
      </c>
      <c r="BT41" s="128" t="e">
        <v>#N/A</v>
      </c>
      <c r="BU41" s="128" t="e">
        <v>#N/A</v>
      </c>
      <c r="BV41" s="128" t="e">
        <v>#N/A</v>
      </c>
      <c r="BW41" s="128" t="e">
        <v>#N/A</v>
      </c>
      <c r="BX41" s="128" t="e">
        <v>#N/A</v>
      </c>
      <c r="BY41" s="128" t="e">
        <v>#N/A</v>
      </c>
      <c r="BZ41" s="128" t="e">
        <v>#N/A</v>
      </c>
      <c r="CA41" s="128" t="e">
        <v>#N/A</v>
      </c>
      <c r="CB41" s="128" t="e">
        <v>#N/A</v>
      </c>
      <c r="CC41" s="128" t="e">
        <v>#N/A</v>
      </c>
      <c r="CD41" s="128"/>
      <c r="CE41" s="128"/>
      <c r="CF41" s="128"/>
      <c r="CG41" s="128"/>
      <c r="CH41" s="128"/>
      <c r="CI41" s="128"/>
      <c r="CJ41" s="128"/>
      <c r="CK41" s="128"/>
      <c r="CL41" s="128"/>
      <c r="CM41" s="128"/>
      <c r="CN41" s="128"/>
      <c r="CO41" s="128"/>
      <c r="CP41" s="128"/>
      <c r="CQ41" s="128"/>
      <c r="CR41" s="128"/>
      <c r="CS41" s="128"/>
      <c r="CT41" s="128"/>
      <c r="CU41" s="128"/>
      <c r="CV41" s="128"/>
      <c r="CW41" s="128"/>
      <c r="CX41" s="128"/>
      <c r="CY41" s="128"/>
      <c r="CZ41" s="128"/>
      <c r="DA41" s="128"/>
      <c r="DB41" s="128"/>
      <c r="DC41" s="128"/>
      <c r="DD41" s="128"/>
      <c r="DE41" s="128"/>
      <c r="DF41" s="128"/>
      <c r="DG41" s="128"/>
      <c r="DH41" s="128"/>
      <c r="DI41" s="128"/>
      <c r="DJ41" s="128"/>
      <c r="DK41" s="128"/>
      <c r="DL41" s="128"/>
      <c r="DM41" s="128"/>
      <c r="DN41" s="128"/>
      <c r="DO41" s="128"/>
      <c r="DP41" s="128"/>
      <c r="DQ41" s="128"/>
      <c r="DR41" s="127"/>
      <c r="DS41" s="127"/>
      <c r="DT41" s="127"/>
      <c r="DU41" s="127"/>
      <c r="DV41" s="127"/>
      <c r="DW41" s="127"/>
      <c r="DX41" s="127"/>
      <c r="DY41" s="127"/>
      <c r="DZ41" s="127"/>
      <c r="EA41" s="127"/>
      <c r="EB41" s="127"/>
      <c r="EC41" s="127"/>
      <c r="ED41" s="127"/>
      <c r="EE41" s="127"/>
      <c r="EF41" s="127"/>
      <c r="EG41" s="127"/>
      <c r="EH41" s="127"/>
      <c r="EI41" s="127"/>
      <c r="EJ41" s="127"/>
      <c r="EK41" s="127"/>
      <c r="EL41" s="127"/>
      <c r="EM41" s="127"/>
    </row>
    <row r="42" spans="1:143">
      <c r="A42" s="127" t="str">
        <v>2006 Q3</v>
      </c>
      <c r="B42" s="128">
        <v>1687525</v>
      </c>
      <c r="C42" s="128">
        <v>1569549</v>
      </c>
      <c r="D42" s="128">
        <v>1553945</v>
      </c>
      <c r="E42" s="128">
        <v>1525578</v>
      </c>
      <c r="F42" s="128">
        <v>1531617</v>
      </c>
      <c r="G42" s="128">
        <v>1500944</v>
      </c>
      <c r="H42" s="128">
        <v>1517033</v>
      </c>
      <c r="I42" s="128">
        <v>1517033</v>
      </c>
      <c r="J42" s="128">
        <v>1517902</v>
      </c>
      <c r="K42" s="128">
        <v>1515686</v>
      </c>
      <c r="L42" s="128">
        <v>1515686</v>
      </c>
      <c r="M42" s="128">
        <v>1509394</v>
      </c>
      <c r="N42" s="128">
        <v>1483794</v>
      </c>
      <c r="O42" s="128">
        <v>1483794</v>
      </c>
      <c r="P42" s="128">
        <v>1483794</v>
      </c>
      <c r="Q42" s="128">
        <v>1483794</v>
      </c>
      <c r="R42" s="128">
        <v>1483794</v>
      </c>
      <c r="S42" s="128">
        <v>1483794</v>
      </c>
      <c r="T42" s="128">
        <v>1483794</v>
      </c>
      <c r="U42" s="128">
        <v>1483794</v>
      </c>
      <c r="V42" s="128">
        <v>1483794</v>
      </c>
      <c r="W42" s="128">
        <v>1483794</v>
      </c>
      <c r="X42" s="128">
        <v>1483794</v>
      </c>
      <c r="Y42" s="128">
        <v>1483794</v>
      </c>
      <c r="Z42" s="128">
        <v>1483794</v>
      </c>
      <c r="AA42" s="128">
        <v>1483794</v>
      </c>
      <c r="AB42" s="128">
        <v>1483794</v>
      </c>
      <c r="AC42" s="128">
        <v>1483794</v>
      </c>
      <c r="AD42" s="128">
        <v>1483794</v>
      </c>
      <c r="AE42" s="128">
        <v>1483794</v>
      </c>
      <c r="AF42" s="128">
        <v>1483794</v>
      </c>
      <c r="AG42" s="128">
        <v>1483794</v>
      </c>
      <c r="AH42" s="128" t="str">
        <v/>
      </c>
      <c r="AI42" s="128" t="str">
        <v/>
      </c>
      <c r="AJ42" s="128" t="str">
        <v/>
      </c>
      <c r="AK42" s="128" t="str">
        <v/>
      </c>
      <c r="AL42" s="128" t="str">
        <v/>
      </c>
      <c r="AM42" s="128" t="str">
        <v/>
      </c>
      <c r="AN42" s="128" t="str">
        <v/>
      </c>
      <c r="AO42" s="128" t="str">
        <v/>
      </c>
      <c r="AP42" s="128" t="str">
        <v/>
      </c>
      <c r="AQ42" s="128" t="str">
        <v/>
      </c>
      <c r="AR42" s="128" t="str">
        <v/>
      </c>
      <c r="AS42" s="128" t="str">
        <v/>
      </c>
      <c r="AT42" s="128" t="str">
        <v/>
      </c>
      <c r="AU42" s="128" t="str">
        <v/>
      </c>
      <c r="AV42" s="128" t="str">
        <v/>
      </c>
      <c r="AW42" s="128" t="str">
        <v/>
      </c>
      <c r="AX42" s="128" t="str">
        <v/>
      </c>
      <c r="AY42" s="128" t="str">
        <v/>
      </c>
      <c r="AZ42" s="128" t="str">
        <v/>
      </c>
      <c r="BA42" s="128" t="str">
        <v/>
      </c>
      <c r="BB42" s="128" t="str">
        <v/>
      </c>
      <c r="BC42" s="128" t="str">
        <v/>
      </c>
      <c r="BD42" s="128" t="str">
        <v/>
      </c>
      <c r="BE42" s="128" t="str">
        <v/>
      </c>
      <c r="BF42" s="128" t="str">
        <v/>
      </c>
      <c r="BG42" s="128" t="str">
        <v/>
      </c>
      <c r="BH42" s="128" t="str">
        <v/>
      </c>
      <c r="BI42" s="128" t="str">
        <v/>
      </c>
      <c r="BJ42" s="128" t="str">
        <v/>
      </c>
      <c r="BK42" s="128" t="str">
        <v/>
      </c>
      <c r="BL42" s="128" t="e">
        <v>#N/A</v>
      </c>
      <c r="BM42" s="128" t="e">
        <v>#N/A</v>
      </c>
      <c r="BN42" s="128" t="e">
        <v>#N/A</v>
      </c>
      <c r="BO42" s="128" t="e">
        <v>#N/A</v>
      </c>
      <c r="BP42" s="128" t="e">
        <v>#N/A</v>
      </c>
      <c r="BQ42" s="128" t="e">
        <v>#N/A</v>
      </c>
      <c r="BR42" s="128" t="e">
        <v>#N/A</v>
      </c>
      <c r="BS42" s="128" t="e">
        <v>#N/A</v>
      </c>
      <c r="BT42" s="128" t="e">
        <v>#N/A</v>
      </c>
      <c r="BU42" s="128" t="e">
        <v>#N/A</v>
      </c>
      <c r="BV42" s="128" t="e">
        <v>#N/A</v>
      </c>
      <c r="BW42" s="128" t="e">
        <v>#N/A</v>
      </c>
      <c r="BX42" s="128" t="e">
        <v>#N/A</v>
      </c>
      <c r="BY42" s="128" t="e">
        <v>#N/A</v>
      </c>
      <c r="BZ42" s="128" t="e">
        <v>#N/A</v>
      </c>
      <c r="CA42" s="128" t="e">
        <v>#N/A</v>
      </c>
      <c r="CB42" s="128" t="e">
        <v>#N/A</v>
      </c>
      <c r="CC42" s="128" t="e">
        <v>#N/A</v>
      </c>
      <c r="CD42" s="128"/>
      <c r="CE42" s="128"/>
      <c r="CF42" s="128"/>
      <c r="CG42" s="128"/>
      <c r="CH42" s="128"/>
      <c r="CI42" s="128"/>
      <c r="CJ42" s="128"/>
      <c r="CK42" s="128"/>
      <c r="CL42" s="128"/>
      <c r="CM42" s="128"/>
      <c r="CN42" s="128"/>
      <c r="CO42" s="128"/>
      <c r="CP42" s="128"/>
      <c r="CQ42" s="128"/>
      <c r="CR42" s="128"/>
      <c r="CS42" s="128"/>
      <c r="CT42" s="128"/>
      <c r="CU42" s="128"/>
      <c r="CV42" s="128"/>
      <c r="CW42" s="128"/>
      <c r="CX42" s="128"/>
      <c r="CY42" s="128"/>
      <c r="CZ42" s="128"/>
      <c r="DA42" s="128"/>
      <c r="DB42" s="128"/>
      <c r="DC42" s="128"/>
      <c r="DD42" s="128"/>
      <c r="DE42" s="128"/>
      <c r="DF42" s="128"/>
      <c r="DG42" s="128"/>
      <c r="DH42" s="128"/>
      <c r="DI42" s="128"/>
      <c r="DJ42" s="128"/>
      <c r="DK42" s="128"/>
      <c r="DL42" s="128"/>
      <c r="DM42" s="128"/>
      <c r="DN42" s="128"/>
      <c r="DO42" s="128"/>
      <c r="DP42" s="128"/>
      <c r="DQ42" s="128"/>
      <c r="DR42" s="127"/>
      <c r="DS42" s="127"/>
      <c r="DT42" s="127"/>
      <c r="DU42" s="127"/>
      <c r="DV42" s="127"/>
      <c r="DW42" s="127"/>
      <c r="DX42" s="127"/>
      <c r="DY42" s="127"/>
      <c r="DZ42" s="127"/>
      <c r="EA42" s="127"/>
      <c r="EB42" s="127"/>
      <c r="EC42" s="127"/>
      <c r="ED42" s="127"/>
      <c r="EE42" s="127"/>
      <c r="EF42" s="127"/>
      <c r="EG42" s="127"/>
      <c r="EH42" s="127"/>
      <c r="EI42" s="127"/>
      <c r="EJ42" s="127"/>
      <c r="EK42" s="127"/>
      <c r="EL42" s="127"/>
      <c r="EM42" s="127"/>
    </row>
    <row r="43" spans="1:143">
      <c r="A43" s="127" t="str">
        <v>2006 Q4</v>
      </c>
      <c r="B43" s="128">
        <v>1868484</v>
      </c>
      <c r="C43" s="128">
        <v>1803580</v>
      </c>
      <c r="D43" s="128">
        <v>1839222</v>
      </c>
      <c r="E43" s="128">
        <v>1841823</v>
      </c>
      <c r="F43" s="128">
        <v>1844373</v>
      </c>
      <c r="G43" s="128">
        <v>1860776</v>
      </c>
      <c r="H43" s="128">
        <v>1855751</v>
      </c>
      <c r="I43" s="128">
        <v>1857598</v>
      </c>
      <c r="J43" s="128">
        <v>1838805</v>
      </c>
      <c r="K43" s="128">
        <v>1838887</v>
      </c>
      <c r="L43" s="128">
        <v>1841251</v>
      </c>
      <c r="M43" s="128">
        <v>1814340</v>
      </c>
      <c r="N43" s="128">
        <v>1815023</v>
      </c>
      <c r="O43" s="128">
        <v>1815023</v>
      </c>
      <c r="P43" s="128">
        <v>1815023</v>
      </c>
      <c r="Q43" s="128">
        <v>1815023</v>
      </c>
      <c r="R43" s="128">
        <v>1815023</v>
      </c>
      <c r="S43" s="128">
        <v>1815023</v>
      </c>
      <c r="T43" s="128">
        <v>1815023</v>
      </c>
      <c r="U43" s="128">
        <v>1815023</v>
      </c>
      <c r="V43" s="128">
        <v>1815023</v>
      </c>
      <c r="W43" s="128">
        <v>1815023</v>
      </c>
      <c r="X43" s="128">
        <v>1815023</v>
      </c>
      <c r="Y43" s="128">
        <v>1815023</v>
      </c>
      <c r="Z43" s="128">
        <v>1815023</v>
      </c>
      <c r="AA43" s="128">
        <v>1815023</v>
      </c>
      <c r="AB43" s="128">
        <v>1817643</v>
      </c>
      <c r="AC43" s="128">
        <v>1773933</v>
      </c>
      <c r="AD43" s="128">
        <v>1773933</v>
      </c>
      <c r="AE43" s="128">
        <v>1783798</v>
      </c>
      <c r="AF43" s="128">
        <v>1783798</v>
      </c>
      <c r="AG43" s="128" t="str">
        <v/>
      </c>
      <c r="AH43" s="128" t="str">
        <v/>
      </c>
      <c r="AI43" s="128" t="str">
        <v/>
      </c>
      <c r="AJ43" s="128" t="str">
        <v/>
      </c>
      <c r="AK43" s="128" t="str">
        <v/>
      </c>
      <c r="AL43" s="128" t="str">
        <v/>
      </c>
      <c r="AM43" s="128" t="str">
        <v/>
      </c>
      <c r="AN43" s="128" t="str">
        <v/>
      </c>
      <c r="AO43" s="128" t="str">
        <v/>
      </c>
      <c r="AP43" s="128" t="str">
        <v/>
      </c>
      <c r="AQ43" s="128" t="str">
        <v/>
      </c>
      <c r="AR43" s="128" t="str">
        <v/>
      </c>
      <c r="AS43" s="128" t="str">
        <v/>
      </c>
      <c r="AT43" s="128" t="str">
        <v/>
      </c>
      <c r="AU43" s="128" t="str">
        <v/>
      </c>
      <c r="AV43" s="128" t="str">
        <v/>
      </c>
      <c r="AW43" s="128" t="str">
        <v/>
      </c>
      <c r="AX43" s="128" t="str">
        <v/>
      </c>
      <c r="AY43" s="128" t="str">
        <v/>
      </c>
      <c r="AZ43" s="128" t="str">
        <v/>
      </c>
      <c r="BA43" s="128" t="str">
        <v/>
      </c>
      <c r="BB43" s="128" t="str">
        <v/>
      </c>
      <c r="BC43" s="128" t="str">
        <v/>
      </c>
      <c r="BD43" s="128" t="str">
        <v/>
      </c>
      <c r="BE43" s="128" t="str">
        <v/>
      </c>
      <c r="BF43" s="128" t="str">
        <v/>
      </c>
      <c r="BG43" s="128" t="str">
        <v/>
      </c>
      <c r="BH43" s="128" t="str">
        <v/>
      </c>
      <c r="BI43" s="128" t="str">
        <v/>
      </c>
      <c r="BJ43" s="128" t="str">
        <v/>
      </c>
      <c r="BK43" s="128" t="str">
        <v/>
      </c>
      <c r="BL43" s="128" t="e">
        <v>#N/A</v>
      </c>
      <c r="BM43" s="128" t="e">
        <v>#N/A</v>
      </c>
      <c r="BN43" s="128" t="e">
        <v>#N/A</v>
      </c>
      <c r="BO43" s="128" t="e">
        <v>#N/A</v>
      </c>
      <c r="BP43" s="128" t="e">
        <v>#N/A</v>
      </c>
      <c r="BQ43" s="128" t="e">
        <v>#N/A</v>
      </c>
      <c r="BR43" s="128" t="e">
        <v>#N/A</v>
      </c>
      <c r="BS43" s="128" t="e">
        <v>#N/A</v>
      </c>
      <c r="BT43" s="128" t="e">
        <v>#N/A</v>
      </c>
      <c r="BU43" s="128" t="e">
        <v>#N/A</v>
      </c>
      <c r="BV43" s="128" t="e">
        <v>#N/A</v>
      </c>
      <c r="BW43" s="128" t="e">
        <v>#N/A</v>
      </c>
      <c r="BX43" s="128" t="e">
        <v>#N/A</v>
      </c>
      <c r="BY43" s="128" t="e">
        <v>#N/A</v>
      </c>
      <c r="BZ43" s="128" t="e">
        <v>#N/A</v>
      </c>
      <c r="CA43" s="128" t="e">
        <v>#N/A</v>
      </c>
      <c r="CB43" s="128" t="e">
        <v>#N/A</v>
      </c>
      <c r="CC43" s="128" t="e">
        <v>#N/A</v>
      </c>
      <c r="CD43" s="128"/>
      <c r="CE43" s="128"/>
      <c r="CF43" s="128"/>
      <c r="CG43" s="128"/>
      <c r="CH43" s="128"/>
      <c r="CI43" s="128"/>
      <c r="CJ43" s="128"/>
      <c r="CK43" s="128"/>
      <c r="CL43" s="128"/>
      <c r="CM43" s="128"/>
      <c r="CN43" s="128"/>
      <c r="CO43" s="128"/>
      <c r="CP43" s="128"/>
      <c r="CQ43" s="128"/>
      <c r="CR43" s="128"/>
      <c r="CS43" s="128"/>
      <c r="CT43" s="128"/>
      <c r="CU43" s="128"/>
      <c r="CV43" s="128"/>
      <c r="CW43" s="128"/>
      <c r="CX43" s="128"/>
      <c r="CY43" s="128"/>
      <c r="CZ43" s="128"/>
      <c r="DA43" s="128"/>
      <c r="DB43" s="128"/>
      <c r="DC43" s="128"/>
      <c r="DD43" s="128"/>
      <c r="DE43" s="128"/>
      <c r="DF43" s="128"/>
      <c r="DG43" s="128"/>
      <c r="DH43" s="128"/>
      <c r="DI43" s="128"/>
      <c r="DJ43" s="128"/>
      <c r="DK43" s="128"/>
      <c r="DL43" s="128"/>
      <c r="DM43" s="128"/>
      <c r="DN43" s="128"/>
      <c r="DO43" s="128"/>
      <c r="DP43" s="128"/>
      <c r="DQ43" s="128"/>
      <c r="DR43" s="127"/>
      <c r="DS43" s="127"/>
      <c r="DT43" s="127"/>
      <c r="DU43" s="127"/>
      <c r="DV43" s="127"/>
      <c r="DW43" s="127"/>
      <c r="DX43" s="127"/>
      <c r="DY43" s="127"/>
      <c r="DZ43" s="127"/>
      <c r="EA43" s="127"/>
      <c r="EB43" s="127"/>
      <c r="EC43" s="127"/>
      <c r="ED43" s="127"/>
      <c r="EE43" s="127"/>
      <c r="EF43" s="127"/>
      <c r="EG43" s="127"/>
      <c r="EH43" s="127"/>
      <c r="EI43" s="127"/>
      <c r="EJ43" s="127"/>
      <c r="EK43" s="127"/>
      <c r="EL43" s="127"/>
      <c r="EM43" s="127"/>
    </row>
    <row r="44" spans="1:143">
      <c r="A44" s="127" t="str">
        <v>2007 Q1</v>
      </c>
      <c r="B44" s="128">
        <v>1674809</v>
      </c>
      <c r="C44" s="128">
        <v>1759818</v>
      </c>
      <c r="D44" s="128">
        <v>1966957</v>
      </c>
      <c r="E44" s="128">
        <v>1939677</v>
      </c>
      <c r="F44" s="128">
        <v>2029292</v>
      </c>
      <c r="G44" s="128">
        <v>1842961</v>
      </c>
      <c r="H44" s="128">
        <v>1841155</v>
      </c>
      <c r="I44" s="128">
        <v>1868616</v>
      </c>
      <c r="J44" s="128">
        <v>1868616</v>
      </c>
      <c r="K44" s="128">
        <v>1868616</v>
      </c>
      <c r="L44" s="128">
        <v>1868616</v>
      </c>
      <c r="M44" s="128">
        <v>1868616</v>
      </c>
      <c r="N44" s="128">
        <v>1868616</v>
      </c>
      <c r="O44" s="128">
        <v>1895009</v>
      </c>
      <c r="P44" s="128">
        <v>1894008</v>
      </c>
      <c r="Q44" s="128">
        <v>1867615</v>
      </c>
      <c r="R44" s="128">
        <v>1867615</v>
      </c>
      <c r="S44" s="128">
        <v>1867615</v>
      </c>
      <c r="T44" s="128">
        <v>1867615</v>
      </c>
      <c r="U44" s="128">
        <v>1867615</v>
      </c>
      <c r="V44" s="128">
        <v>1867615</v>
      </c>
      <c r="W44" s="128">
        <v>1867615</v>
      </c>
      <c r="X44" s="128">
        <v>1867615</v>
      </c>
      <c r="Y44" s="128">
        <v>1867615</v>
      </c>
      <c r="Z44" s="128">
        <v>1867615</v>
      </c>
      <c r="AA44" s="128">
        <v>1867615</v>
      </c>
      <c r="AB44" s="128">
        <v>1867615</v>
      </c>
      <c r="AC44" s="128">
        <v>1867615</v>
      </c>
      <c r="AD44" s="128">
        <v>1867615</v>
      </c>
      <c r="AE44" s="128">
        <v>1867615</v>
      </c>
      <c r="AF44" s="128" t="str">
        <v/>
      </c>
      <c r="AG44" s="128" t="str">
        <v/>
      </c>
      <c r="AH44" s="128" t="str">
        <v/>
      </c>
      <c r="AI44" s="128" t="str">
        <v/>
      </c>
      <c r="AJ44" s="128" t="str">
        <v/>
      </c>
      <c r="AK44" s="128" t="str">
        <v/>
      </c>
      <c r="AL44" s="128" t="str">
        <v/>
      </c>
      <c r="AM44" s="128" t="str">
        <v/>
      </c>
      <c r="AN44" s="128" t="str">
        <v/>
      </c>
      <c r="AO44" s="128" t="str">
        <v/>
      </c>
      <c r="AP44" s="128" t="str">
        <v/>
      </c>
      <c r="AQ44" s="128" t="str">
        <v/>
      </c>
      <c r="AR44" s="128" t="str">
        <v/>
      </c>
      <c r="AS44" s="128" t="str">
        <v/>
      </c>
      <c r="AT44" s="128" t="str">
        <v/>
      </c>
      <c r="AU44" s="128" t="str">
        <v/>
      </c>
      <c r="AV44" s="128" t="str">
        <v/>
      </c>
      <c r="AW44" s="128" t="str">
        <v/>
      </c>
      <c r="AX44" s="128" t="str">
        <v/>
      </c>
      <c r="AY44" s="128" t="str">
        <v/>
      </c>
      <c r="AZ44" s="128" t="str">
        <v/>
      </c>
      <c r="BA44" s="128" t="str">
        <v/>
      </c>
      <c r="BB44" s="128" t="str">
        <v/>
      </c>
      <c r="BC44" s="128" t="str">
        <v/>
      </c>
      <c r="BD44" s="128" t="str">
        <v/>
      </c>
      <c r="BE44" s="128" t="str">
        <v/>
      </c>
      <c r="BF44" s="128" t="str">
        <v/>
      </c>
      <c r="BG44" s="128" t="str">
        <v/>
      </c>
      <c r="BH44" s="128" t="str">
        <v/>
      </c>
      <c r="BI44" s="128" t="str">
        <v/>
      </c>
      <c r="BJ44" s="128" t="str">
        <v/>
      </c>
      <c r="BK44" s="128" t="str">
        <v/>
      </c>
      <c r="BL44" s="128" t="e">
        <v>#N/A</v>
      </c>
      <c r="BM44" s="128" t="e">
        <v>#N/A</v>
      </c>
      <c r="BN44" s="128" t="e">
        <v>#N/A</v>
      </c>
      <c r="BO44" s="128" t="e">
        <v>#N/A</v>
      </c>
      <c r="BP44" s="128" t="e">
        <v>#N/A</v>
      </c>
      <c r="BQ44" s="128" t="e">
        <v>#N/A</v>
      </c>
      <c r="BR44" s="128" t="e">
        <v>#N/A</v>
      </c>
      <c r="BS44" s="128" t="e">
        <v>#N/A</v>
      </c>
      <c r="BT44" s="128" t="e">
        <v>#N/A</v>
      </c>
      <c r="BU44" s="128" t="e">
        <v>#N/A</v>
      </c>
      <c r="BV44" s="128" t="e">
        <v>#N/A</v>
      </c>
      <c r="BW44" s="128" t="e">
        <v>#N/A</v>
      </c>
      <c r="BX44" s="128" t="e">
        <v>#N/A</v>
      </c>
      <c r="BY44" s="128" t="e">
        <v>#N/A</v>
      </c>
      <c r="BZ44" s="128" t="e">
        <v>#N/A</v>
      </c>
      <c r="CA44" s="128" t="e">
        <v>#N/A</v>
      </c>
      <c r="CB44" s="128" t="e">
        <v>#N/A</v>
      </c>
      <c r="CC44" s="128" t="e">
        <v>#N/A</v>
      </c>
      <c r="CD44" s="128"/>
      <c r="CE44" s="128"/>
      <c r="CF44" s="128"/>
      <c r="CG44" s="128"/>
      <c r="CH44" s="128"/>
      <c r="CI44" s="128"/>
      <c r="CJ44" s="128"/>
      <c r="CK44" s="128"/>
      <c r="CL44" s="128"/>
      <c r="CM44" s="128"/>
      <c r="CN44" s="128"/>
      <c r="CO44" s="128"/>
      <c r="CP44" s="128"/>
      <c r="CQ44" s="128"/>
      <c r="CR44" s="128"/>
      <c r="CS44" s="128"/>
      <c r="CT44" s="128"/>
      <c r="CU44" s="128"/>
      <c r="CV44" s="128"/>
      <c r="CW44" s="128"/>
      <c r="CX44" s="128"/>
      <c r="CY44" s="128"/>
      <c r="CZ44" s="128"/>
      <c r="DA44" s="128"/>
      <c r="DB44" s="128"/>
      <c r="DC44" s="128"/>
      <c r="DD44" s="128"/>
      <c r="DE44" s="128"/>
      <c r="DF44" s="128"/>
      <c r="DG44" s="128"/>
      <c r="DH44" s="128"/>
      <c r="DI44" s="128"/>
      <c r="DJ44" s="128"/>
      <c r="DK44" s="128"/>
      <c r="DL44" s="128"/>
      <c r="DM44" s="128"/>
      <c r="DN44" s="128"/>
      <c r="DO44" s="128"/>
      <c r="DP44" s="128"/>
      <c r="DQ44" s="128"/>
      <c r="DR44" s="127"/>
      <c r="DS44" s="127"/>
      <c r="DT44" s="127"/>
      <c r="DU44" s="127"/>
      <c r="DV44" s="127"/>
      <c r="DW44" s="127"/>
      <c r="DX44" s="127"/>
      <c r="DY44" s="127"/>
      <c r="DZ44" s="127"/>
      <c r="EA44" s="127"/>
      <c r="EB44" s="127"/>
      <c r="EC44" s="127"/>
      <c r="ED44" s="127"/>
      <c r="EE44" s="127"/>
      <c r="EF44" s="127"/>
      <c r="EG44" s="127"/>
      <c r="EH44" s="127"/>
      <c r="EI44" s="127"/>
      <c r="EJ44" s="127"/>
      <c r="EK44" s="127"/>
      <c r="EL44" s="127"/>
      <c r="EM44" s="127"/>
    </row>
    <row r="45" spans="1:143">
      <c r="A45" s="127" t="str">
        <v>2007 Q2</v>
      </c>
      <c r="B45" s="128">
        <v>2699312</v>
      </c>
      <c r="C45" s="128">
        <v>2611804</v>
      </c>
      <c r="D45" s="128">
        <v>2489904</v>
      </c>
      <c r="E45" s="128">
        <v>2479945</v>
      </c>
      <c r="F45" s="128">
        <v>2441483</v>
      </c>
      <c r="G45" s="128">
        <v>2414170</v>
      </c>
      <c r="H45" s="128">
        <v>2402254</v>
      </c>
      <c r="I45" s="128">
        <v>2402069</v>
      </c>
      <c r="J45" s="128">
        <v>2391829</v>
      </c>
      <c r="K45" s="128">
        <v>2363669</v>
      </c>
      <c r="L45" s="128">
        <v>2343669</v>
      </c>
      <c r="M45" s="128">
        <v>2343719</v>
      </c>
      <c r="N45" s="128">
        <v>2343719</v>
      </c>
      <c r="O45" s="128">
        <v>2343719</v>
      </c>
      <c r="P45" s="128">
        <v>2343719</v>
      </c>
      <c r="Q45" s="128">
        <v>2343719</v>
      </c>
      <c r="R45" s="128">
        <v>2344919</v>
      </c>
      <c r="S45" s="128">
        <v>2345619</v>
      </c>
      <c r="T45" s="128">
        <v>2345619</v>
      </c>
      <c r="U45" s="128">
        <v>2347297</v>
      </c>
      <c r="V45" s="128">
        <v>2334069</v>
      </c>
      <c r="W45" s="128">
        <v>2334900</v>
      </c>
      <c r="X45" s="128">
        <v>2334900</v>
      </c>
      <c r="Y45" s="128">
        <v>2334900</v>
      </c>
      <c r="Z45" s="128">
        <v>2334900</v>
      </c>
      <c r="AA45" s="128">
        <v>2334900</v>
      </c>
      <c r="AB45" s="128">
        <v>2334900</v>
      </c>
      <c r="AC45" s="128">
        <v>2334900</v>
      </c>
      <c r="AD45" s="128">
        <v>2334900</v>
      </c>
      <c r="AE45" s="128" t="str">
        <v/>
      </c>
      <c r="AF45" s="128" t="str">
        <v/>
      </c>
      <c r="AG45" s="128" t="str">
        <v/>
      </c>
      <c r="AH45" s="128" t="str">
        <v/>
      </c>
      <c r="AI45" s="128" t="str">
        <v/>
      </c>
      <c r="AJ45" s="128" t="str">
        <v/>
      </c>
      <c r="AK45" s="128" t="str">
        <v/>
      </c>
      <c r="AL45" s="128" t="str">
        <v/>
      </c>
      <c r="AM45" s="128" t="str">
        <v/>
      </c>
      <c r="AN45" s="128" t="str">
        <v/>
      </c>
      <c r="AO45" s="128" t="str">
        <v/>
      </c>
      <c r="AP45" s="128" t="str">
        <v/>
      </c>
      <c r="AQ45" s="128" t="str">
        <v/>
      </c>
      <c r="AR45" s="128" t="str">
        <v/>
      </c>
      <c r="AS45" s="128" t="str">
        <v/>
      </c>
      <c r="AT45" s="128" t="str">
        <v/>
      </c>
      <c r="AU45" s="128" t="str">
        <v/>
      </c>
      <c r="AV45" s="128" t="str">
        <v/>
      </c>
      <c r="AW45" s="128" t="str">
        <v/>
      </c>
      <c r="AX45" s="128" t="str">
        <v/>
      </c>
      <c r="AY45" s="128" t="str">
        <v/>
      </c>
      <c r="AZ45" s="128" t="str">
        <v/>
      </c>
      <c r="BA45" s="128" t="str">
        <v/>
      </c>
      <c r="BB45" s="128" t="str">
        <v/>
      </c>
      <c r="BC45" s="128" t="str">
        <v/>
      </c>
      <c r="BD45" s="128" t="str">
        <v/>
      </c>
      <c r="BE45" s="128" t="str">
        <v/>
      </c>
      <c r="BF45" s="128" t="str">
        <v/>
      </c>
      <c r="BG45" s="128" t="str">
        <v/>
      </c>
      <c r="BH45" s="128" t="str">
        <v/>
      </c>
      <c r="BI45" s="128" t="str">
        <v/>
      </c>
      <c r="BJ45" s="128" t="str">
        <v/>
      </c>
      <c r="BK45" s="128" t="str">
        <v/>
      </c>
      <c r="BL45" s="128" t="e">
        <v>#N/A</v>
      </c>
      <c r="BM45" s="128" t="e">
        <v>#N/A</v>
      </c>
      <c r="BN45" s="128" t="e">
        <v>#N/A</v>
      </c>
      <c r="BO45" s="128" t="e">
        <v>#N/A</v>
      </c>
      <c r="BP45" s="128" t="e">
        <v>#N/A</v>
      </c>
      <c r="BQ45" s="128" t="e">
        <v>#N/A</v>
      </c>
      <c r="BR45" s="128" t="e">
        <v>#N/A</v>
      </c>
      <c r="BS45" s="128" t="e">
        <v>#N/A</v>
      </c>
      <c r="BT45" s="128" t="e">
        <v>#N/A</v>
      </c>
      <c r="BU45" s="128" t="e">
        <v>#N/A</v>
      </c>
      <c r="BV45" s="128" t="e">
        <v>#N/A</v>
      </c>
      <c r="BW45" s="128" t="e">
        <v>#N/A</v>
      </c>
      <c r="BX45" s="128" t="e">
        <v>#N/A</v>
      </c>
      <c r="BY45" s="128" t="e">
        <v>#N/A</v>
      </c>
      <c r="BZ45" s="128" t="e">
        <v>#N/A</v>
      </c>
      <c r="CA45" s="128" t="e">
        <v>#N/A</v>
      </c>
      <c r="CB45" s="128" t="e">
        <v>#N/A</v>
      </c>
      <c r="CC45" s="128" t="e">
        <v>#N/A</v>
      </c>
      <c r="CD45" s="128"/>
      <c r="CE45" s="128"/>
      <c r="CF45" s="128"/>
      <c r="CG45" s="128"/>
      <c r="CH45" s="128"/>
      <c r="CI45" s="128"/>
      <c r="CJ45" s="128"/>
      <c r="CK45" s="128"/>
      <c r="CL45" s="128"/>
      <c r="CM45" s="128"/>
      <c r="CN45" s="128"/>
      <c r="CO45" s="128"/>
      <c r="CP45" s="128"/>
      <c r="CQ45" s="128"/>
      <c r="CR45" s="128"/>
      <c r="CS45" s="128"/>
      <c r="CT45" s="128"/>
      <c r="CU45" s="128"/>
      <c r="CV45" s="128"/>
      <c r="CW45" s="128"/>
      <c r="CX45" s="128"/>
      <c r="CY45" s="128"/>
      <c r="CZ45" s="128"/>
      <c r="DA45" s="128"/>
      <c r="DB45" s="128"/>
      <c r="DC45" s="128"/>
      <c r="DD45" s="128"/>
      <c r="DE45" s="128"/>
      <c r="DF45" s="128"/>
      <c r="DG45" s="128"/>
      <c r="DH45" s="128"/>
      <c r="DI45" s="128"/>
      <c r="DJ45" s="128"/>
      <c r="DK45" s="128"/>
      <c r="DL45" s="128"/>
      <c r="DM45" s="128"/>
      <c r="DN45" s="128"/>
      <c r="DO45" s="128"/>
      <c r="DP45" s="128"/>
      <c r="DQ45" s="128"/>
      <c r="DR45" s="127"/>
      <c r="DS45" s="127"/>
      <c r="DT45" s="127"/>
      <c r="DU45" s="127"/>
      <c r="DV45" s="127"/>
      <c r="DW45" s="127"/>
      <c r="DX45" s="127"/>
      <c r="DY45" s="127"/>
      <c r="DZ45" s="127"/>
      <c r="EA45" s="127"/>
      <c r="EB45" s="127"/>
      <c r="EC45" s="127"/>
      <c r="ED45" s="127"/>
      <c r="EE45" s="127"/>
      <c r="EF45" s="127"/>
      <c r="EG45" s="127"/>
      <c r="EH45" s="127"/>
      <c r="EI45" s="127"/>
      <c r="EJ45" s="127"/>
      <c r="EK45" s="127"/>
      <c r="EL45" s="127"/>
      <c r="EM45" s="127"/>
    </row>
    <row r="46" spans="1:143">
      <c r="A46" s="127" t="str">
        <v>2007 Q3</v>
      </c>
      <c r="B46" s="128">
        <v>2614334</v>
      </c>
      <c r="C46" s="128">
        <v>2833497</v>
      </c>
      <c r="D46" s="128">
        <v>2711061</v>
      </c>
      <c r="E46" s="128">
        <v>2642263</v>
      </c>
      <c r="F46" s="128">
        <v>2650207</v>
      </c>
      <c r="G46" s="128">
        <v>2450038</v>
      </c>
      <c r="H46" s="128">
        <v>2435519</v>
      </c>
      <c r="I46" s="128">
        <v>2386595</v>
      </c>
      <c r="J46" s="128">
        <v>2387275</v>
      </c>
      <c r="K46" s="128">
        <v>2387375</v>
      </c>
      <c r="L46" s="128">
        <v>2387375</v>
      </c>
      <c r="M46" s="128">
        <v>2387713</v>
      </c>
      <c r="N46" s="128">
        <v>2387999</v>
      </c>
      <c r="O46" s="128">
        <v>2387999</v>
      </c>
      <c r="P46" s="128">
        <v>2387999</v>
      </c>
      <c r="Q46" s="128">
        <v>2388119</v>
      </c>
      <c r="R46" s="128">
        <v>2398519</v>
      </c>
      <c r="S46" s="128">
        <v>2362014</v>
      </c>
      <c r="T46" s="128">
        <v>2363445</v>
      </c>
      <c r="U46" s="128">
        <v>2363445</v>
      </c>
      <c r="V46" s="128">
        <v>2365208</v>
      </c>
      <c r="W46" s="128">
        <v>2365208</v>
      </c>
      <c r="X46" s="128">
        <v>2365208</v>
      </c>
      <c r="Y46" s="128">
        <v>2365208</v>
      </c>
      <c r="Z46" s="128">
        <v>2367548</v>
      </c>
      <c r="AA46" s="128">
        <v>2378900</v>
      </c>
      <c r="AB46" s="128">
        <v>2378900</v>
      </c>
      <c r="AC46" s="128">
        <v>2379400</v>
      </c>
      <c r="AD46" s="128" t="str">
        <v/>
      </c>
      <c r="AE46" s="128" t="str">
        <v/>
      </c>
      <c r="AF46" s="128" t="str">
        <v/>
      </c>
      <c r="AG46" s="128" t="str">
        <v/>
      </c>
      <c r="AH46" s="128" t="str">
        <v/>
      </c>
      <c r="AI46" s="128" t="str">
        <v/>
      </c>
      <c r="AJ46" s="128" t="str">
        <v/>
      </c>
      <c r="AK46" s="128" t="str">
        <v/>
      </c>
      <c r="AL46" s="128" t="str">
        <v/>
      </c>
      <c r="AM46" s="128" t="str">
        <v/>
      </c>
      <c r="AN46" s="128" t="str">
        <v/>
      </c>
      <c r="AO46" s="128" t="str">
        <v/>
      </c>
      <c r="AP46" s="128" t="str">
        <v/>
      </c>
      <c r="AQ46" s="128" t="str">
        <v/>
      </c>
      <c r="AR46" s="128" t="str">
        <v/>
      </c>
      <c r="AS46" s="128" t="str">
        <v/>
      </c>
      <c r="AT46" s="128" t="str">
        <v/>
      </c>
      <c r="AU46" s="128" t="str">
        <v/>
      </c>
      <c r="AV46" s="128" t="str">
        <v/>
      </c>
      <c r="AW46" s="128" t="str">
        <v/>
      </c>
      <c r="AX46" s="128" t="str">
        <v/>
      </c>
      <c r="AY46" s="128" t="str">
        <v/>
      </c>
      <c r="AZ46" s="128" t="str">
        <v/>
      </c>
      <c r="BA46" s="128" t="str">
        <v/>
      </c>
      <c r="BB46" s="128" t="str">
        <v/>
      </c>
      <c r="BC46" s="128" t="str">
        <v/>
      </c>
      <c r="BD46" s="128" t="str">
        <v/>
      </c>
      <c r="BE46" s="128" t="str">
        <v/>
      </c>
      <c r="BF46" s="128" t="str">
        <v/>
      </c>
      <c r="BG46" s="128" t="str">
        <v/>
      </c>
      <c r="BH46" s="128" t="str">
        <v/>
      </c>
      <c r="BI46" s="128" t="str">
        <v/>
      </c>
      <c r="BJ46" s="128" t="str">
        <v/>
      </c>
      <c r="BK46" s="128" t="str">
        <v/>
      </c>
      <c r="BL46" s="128" t="e">
        <v>#N/A</v>
      </c>
      <c r="BM46" s="128" t="e">
        <v>#N/A</v>
      </c>
      <c r="BN46" s="128" t="e">
        <v>#N/A</v>
      </c>
      <c r="BO46" s="128" t="e">
        <v>#N/A</v>
      </c>
      <c r="BP46" s="128" t="e">
        <v>#N/A</v>
      </c>
      <c r="BQ46" s="128" t="e">
        <v>#N/A</v>
      </c>
      <c r="BR46" s="128" t="e">
        <v>#N/A</v>
      </c>
      <c r="BS46" s="128" t="e">
        <v>#N/A</v>
      </c>
      <c r="BT46" s="128" t="e">
        <v>#N/A</v>
      </c>
      <c r="BU46" s="128" t="e">
        <v>#N/A</v>
      </c>
      <c r="BV46" s="128" t="e">
        <v>#N/A</v>
      </c>
      <c r="BW46" s="128" t="e">
        <v>#N/A</v>
      </c>
      <c r="BX46" s="128" t="e">
        <v>#N/A</v>
      </c>
      <c r="BY46" s="128" t="e">
        <v>#N/A</v>
      </c>
      <c r="BZ46" s="128" t="e">
        <v>#N/A</v>
      </c>
      <c r="CA46" s="128" t="e">
        <v>#N/A</v>
      </c>
      <c r="CB46" s="128" t="e">
        <v>#N/A</v>
      </c>
      <c r="CC46" s="128" t="e">
        <v>#N/A</v>
      </c>
      <c r="CD46" s="128"/>
      <c r="CE46" s="128"/>
      <c r="CF46" s="128"/>
      <c r="CG46" s="128"/>
      <c r="CH46" s="128"/>
      <c r="CI46" s="128"/>
      <c r="CJ46" s="128"/>
      <c r="CK46" s="128"/>
      <c r="CL46" s="128"/>
      <c r="CM46" s="128"/>
      <c r="CN46" s="128"/>
      <c r="CO46" s="128"/>
      <c r="CP46" s="128"/>
      <c r="CQ46" s="128"/>
      <c r="CR46" s="128"/>
      <c r="CS46" s="128"/>
      <c r="CT46" s="128"/>
      <c r="CU46" s="128"/>
      <c r="CV46" s="128"/>
      <c r="CW46" s="128"/>
      <c r="CX46" s="128"/>
      <c r="CY46" s="128"/>
      <c r="CZ46" s="128"/>
      <c r="DA46" s="128"/>
      <c r="DB46" s="128"/>
      <c r="DC46" s="128"/>
      <c r="DD46" s="128"/>
      <c r="DE46" s="128"/>
      <c r="DF46" s="128"/>
      <c r="DG46" s="128"/>
      <c r="DH46" s="128"/>
      <c r="DI46" s="128"/>
      <c r="DJ46" s="128"/>
      <c r="DK46" s="128"/>
      <c r="DL46" s="128"/>
      <c r="DM46" s="128"/>
      <c r="DN46" s="128"/>
      <c r="DO46" s="128"/>
      <c r="DP46" s="128"/>
      <c r="DQ46" s="128"/>
      <c r="DR46" s="127"/>
      <c r="DS46" s="127"/>
      <c r="DT46" s="127"/>
      <c r="DU46" s="127"/>
      <c r="DV46" s="127"/>
      <c r="DW46" s="127"/>
      <c r="DX46" s="127"/>
      <c r="DY46" s="127"/>
      <c r="DZ46" s="127"/>
      <c r="EA46" s="127"/>
      <c r="EB46" s="127"/>
      <c r="EC46" s="127"/>
      <c r="ED46" s="127"/>
      <c r="EE46" s="127"/>
      <c r="EF46" s="127"/>
      <c r="EG46" s="127"/>
      <c r="EH46" s="127"/>
      <c r="EI46" s="127"/>
      <c r="EJ46" s="127"/>
      <c r="EK46" s="127"/>
      <c r="EL46" s="127"/>
      <c r="EM46" s="127"/>
    </row>
    <row r="47" spans="1:143">
      <c r="A47" s="127" t="str">
        <v>2007 Q4</v>
      </c>
      <c r="B47" s="128">
        <v>3257682</v>
      </c>
      <c r="C47" s="128">
        <v>3296019</v>
      </c>
      <c r="D47" s="128">
        <v>3271004</v>
      </c>
      <c r="E47" s="128">
        <v>3208410</v>
      </c>
      <c r="F47" s="128">
        <v>3194967</v>
      </c>
      <c r="G47" s="128">
        <v>3145076</v>
      </c>
      <c r="H47" s="128">
        <v>3136076</v>
      </c>
      <c r="I47" s="128">
        <v>3121841</v>
      </c>
      <c r="J47" s="128">
        <v>3075862</v>
      </c>
      <c r="K47" s="128">
        <v>3077062</v>
      </c>
      <c r="L47" s="128">
        <v>3075430</v>
      </c>
      <c r="M47" s="128">
        <v>3077347</v>
      </c>
      <c r="N47" s="128">
        <v>3089398</v>
      </c>
      <c r="O47" s="128">
        <v>3098368</v>
      </c>
      <c r="P47" s="128">
        <v>3098368</v>
      </c>
      <c r="Q47" s="128">
        <v>3098638</v>
      </c>
      <c r="R47" s="128">
        <v>3098638</v>
      </c>
      <c r="S47" s="128">
        <v>3098638</v>
      </c>
      <c r="T47" s="128">
        <v>3098638</v>
      </c>
      <c r="U47" s="128">
        <v>3098638</v>
      </c>
      <c r="V47" s="128">
        <v>3098638</v>
      </c>
      <c r="W47" s="128">
        <v>3098638</v>
      </c>
      <c r="X47" s="128">
        <v>3098638</v>
      </c>
      <c r="Y47" s="128">
        <v>3098638</v>
      </c>
      <c r="Z47" s="128">
        <v>3098638</v>
      </c>
      <c r="AA47" s="128">
        <v>3098638</v>
      </c>
      <c r="AB47" s="128">
        <v>3098638</v>
      </c>
      <c r="AC47" s="128" t="str">
        <v/>
      </c>
      <c r="AD47" s="128" t="str">
        <v/>
      </c>
      <c r="AE47" s="128" t="str">
        <v/>
      </c>
      <c r="AF47" s="128" t="str">
        <v/>
      </c>
      <c r="AG47" s="128" t="str">
        <v/>
      </c>
      <c r="AH47" s="128" t="str">
        <v/>
      </c>
      <c r="AI47" s="128" t="str">
        <v/>
      </c>
      <c r="AJ47" s="128" t="str">
        <v/>
      </c>
      <c r="AK47" s="128" t="str">
        <v/>
      </c>
      <c r="AL47" s="128" t="str">
        <v/>
      </c>
      <c r="AM47" s="128" t="str">
        <v/>
      </c>
      <c r="AN47" s="128" t="str">
        <v/>
      </c>
      <c r="AO47" s="128" t="str">
        <v/>
      </c>
      <c r="AP47" s="128" t="str">
        <v/>
      </c>
      <c r="AQ47" s="128" t="str">
        <v/>
      </c>
      <c r="AR47" s="128" t="str">
        <v/>
      </c>
      <c r="AS47" s="128" t="str">
        <v/>
      </c>
      <c r="AT47" s="128" t="str">
        <v/>
      </c>
      <c r="AU47" s="128" t="str">
        <v/>
      </c>
      <c r="AV47" s="128" t="str">
        <v/>
      </c>
      <c r="AW47" s="128" t="str">
        <v/>
      </c>
      <c r="AX47" s="128" t="str">
        <v/>
      </c>
      <c r="AY47" s="128" t="str">
        <v/>
      </c>
      <c r="AZ47" s="128" t="str">
        <v/>
      </c>
      <c r="BA47" s="128" t="str">
        <v/>
      </c>
      <c r="BB47" s="128" t="str">
        <v/>
      </c>
      <c r="BC47" s="128" t="str">
        <v/>
      </c>
      <c r="BD47" s="128" t="str">
        <v/>
      </c>
      <c r="BE47" s="128" t="str">
        <v/>
      </c>
      <c r="BF47" s="128" t="str">
        <v/>
      </c>
      <c r="BG47" s="128" t="str">
        <v/>
      </c>
      <c r="BH47" s="128" t="str">
        <v/>
      </c>
      <c r="BI47" s="128" t="str">
        <v/>
      </c>
      <c r="BJ47" s="128" t="str">
        <v/>
      </c>
      <c r="BK47" s="128" t="str">
        <v/>
      </c>
      <c r="BL47" s="128" t="e">
        <v>#N/A</v>
      </c>
      <c r="BM47" s="128" t="e">
        <v>#N/A</v>
      </c>
      <c r="BN47" s="128" t="e">
        <v>#N/A</v>
      </c>
      <c r="BO47" s="128" t="e">
        <v>#N/A</v>
      </c>
      <c r="BP47" s="128" t="e">
        <v>#N/A</v>
      </c>
      <c r="BQ47" s="128" t="e">
        <v>#N/A</v>
      </c>
      <c r="BR47" s="128" t="e">
        <v>#N/A</v>
      </c>
      <c r="BS47" s="128" t="e">
        <v>#N/A</v>
      </c>
      <c r="BT47" s="128" t="e">
        <v>#N/A</v>
      </c>
      <c r="BU47" s="128" t="e">
        <v>#N/A</v>
      </c>
      <c r="BV47" s="128" t="e">
        <v>#N/A</v>
      </c>
      <c r="BW47" s="128" t="e">
        <v>#N/A</v>
      </c>
      <c r="BX47" s="128" t="e">
        <v>#N/A</v>
      </c>
      <c r="BY47" s="128" t="e">
        <v>#N/A</v>
      </c>
      <c r="BZ47" s="128" t="e">
        <v>#N/A</v>
      </c>
      <c r="CA47" s="128" t="e">
        <v>#N/A</v>
      </c>
      <c r="CB47" s="128" t="e">
        <v>#N/A</v>
      </c>
      <c r="CC47" s="128" t="e">
        <v>#N/A</v>
      </c>
      <c r="CD47" s="128"/>
      <c r="CE47" s="128"/>
      <c r="CF47" s="128"/>
      <c r="CG47" s="128"/>
      <c r="CH47" s="128"/>
      <c r="CI47" s="128"/>
      <c r="CJ47" s="128"/>
      <c r="CK47" s="128"/>
      <c r="CL47" s="128"/>
      <c r="CM47" s="128"/>
      <c r="CN47" s="128"/>
      <c r="CO47" s="128"/>
      <c r="CP47" s="128"/>
      <c r="CQ47" s="128"/>
      <c r="CR47" s="128"/>
      <c r="CS47" s="128"/>
      <c r="CT47" s="128"/>
      <c r="CU47" s="128"/>
      <c r="CV47" s="128"/>
      <c r="CW47" s="128"/>
      <c r="CX47" s="128"/>
      <c r="CY47" s="128"/>
      <c r="CZ47" s="128"/>
      <c r="DA47" s="128"/>
      <c r="DB47" s="128"/>
      <c r="DC47" s="128"/>
      <c r="DD47" s="128"/>
      <c r="DE47" s="128"/>
      <c r="DF47" s="128"/>
      <c r="DG47" s="128"/>
      <c r="DH47" s="128"/>
      <c r="DI47" s="128"/>
      <c r="DJ47" s="128"/>
      <c r="DK47" s="128"/>
      <c r="DL47" s="128"/>
      <c r="DM47" s="128"/>
      <c r="DN47" s="128"/>
      <c r="DO47" s="128"/>
      <c r="DP47" s="128"/>
      <c r="DQ47" s="128"/>
      <c r="DR47" s="127"/>
      <c r="DS47" s="127"/>
      <c r="DT47" s="127"/>
      <c r="DU47" s="127"/>
      <c r="DV47" s="127"/>
      <c r="DW47" s="127"/>
      <c r="DX47" s="127"/>
      <c r="DY47" s="127"/>
      <c r="DZ47" s="127"/>
      <c r="EA47" s="127"/>
      <c r="EB47" s="127"/>
      <c r="EC47" s="127"/>
      <c r="ED47" s="127"/>
      <c r="EE47" s="127"/>
      <c r="EF47" s="127"/>
      <c r="EG47" s="127"/>
      <c r="EH47" s="127"/>
      <c r="EI47" s="127"/>
      <c r="EJ47" s="127"/>
      <c r="EK47" s="127"/>
      <c r="EL47" s="127"/>
      <c r="EM47" s="127"/>
    </row>
    <row r="48" spans="1:143">
      <c r="A48" s="127" t="str">
        <v>2008 Q1</v>
      </c>
      <c r="B48" s="128">
        <v>2014805</v>
      </c>
      <c r="C48" s="128">
        <v>2483205</v>
      </c>
      <c r="D48" s="128">
        <v>2487585</v>
      </c>
      <c r="E48" s="128">
        <v>2481956</v>
      </c>
      <c r="F48" s="128">
        <v>2502597</v>
      </c>
      <c r="G48" s="128">
        <v>2496843</v>
      </c>
      <c r="H48" s="128">
        <v>2475122</v>
      </c>
      <c r="I48" s="128">
        <v>2423314</v>
      </c>
      <c r="J48" s="128">
        <v>2425018</v>
      </c>
      <c r="K48" s="128">
        <v>2425018</v>
      </c>
      <c r="L48" s="128">
        <v>2428187</v>
      </c>
      <c r="M48" s="128">
        <v>2418126</v>
      </c>
      <c r="N48" s="128">
        <v>2419826</v>
      </c>
      <c r="O48" s="128">
        <v>2420073</v>
      </c>
      <c r="P48" s="128">
        <v>2347488</v>
      </c>
      <c r="Q48" s="128">
        <v>2347253</v>
      </c>
      <c r="R48" s="128">
        <v>2352517</v>
      </c>
      <c r="S48" s="128">
        <v>2352517</v>
      </c>
      <c r="T48" s="128">
        <v>2352517</v>
      </c>
      <c r="U48" s="128">
        <v>2352517</v>
      </c>
      <c r="V48" s="128">
        <v>2352517</v>
      </c>
      <c r="W48" s="128">
        <v>2352517</v>
      </c>
      <c r="X48" s="128">
        <v>2352517</v>
      </c>
      <c r="Y48" s="128">
        <v>2352517</v>
      </c>
      <c r="Z48" s="128">
        <v>2352517</v>
      </c>
      <c r="AA48" s="128">
        <v>2352517</v>
      </c>
      <c r="AB48" s="128" t="str">
        <v/>
      </c>
      <c r="AC48" s="128" t="str">
        <v/>
      </c>
      <c r="AD48" s="128" t="str">
        <v/>
      </c>
      <c r="AE48" s="128" t="str">
        <v/>
      </c>
      <c r="AF48" s="128" t="str">
        <v/>
      </c>
      <c r="AG48" s="128" t="str">
        <v/>
      </c>
      <c r="AH48" s="128" t="str">
        <v/>
      </c>
      <c r="AI48" s="128" t="str">
        <v/>
      </c>
      <c r="AJ48" s="128" t="str">
        <v/>
      </c>
      <c r="AK48" s="128" t="str">
        <v/>
      </c>
      <c r="AL48" s="128" t="str">
        <v/>
      </c>
      <c r="AM48" s="128" t="str">
        <v/>
      </c>
      <c r="AN48" s="128" t="str">
        <v/>
      </c>
      <c r="AO48" s="128" t="str">
        <v/>
      </c>
      <c r="AP48" s="128" t="str">
        <v/>
      </c>
      <c r="AQ48" s="128" t="str">
        <v/>
      </c>
      <c r="AR48" s="128" t="str">
        <v/>
      </c>
      <c r="AS48" s="128" t="str">
        <v/>
      </c>
      <c r="AT48" s="128" t="str">
        <v/>
      </c>
      <c r="AU48" s="128" t="str">
        <v/>
      </c>
      <c r="AV48" s="128" t="str">
        <v/>
      </c>
      <c r="AW48" s="128" t="str">
        <v/>
      </c>
      <c r="AX48" s="128" t="str">
        <v/>
      </c>
      <c r="AY48" s="128" t="str">
        <v/>
      </c>
      <c r="AZ48" s="128" t="str">
        <v/>
      </c>
      <c r="BA48" s="128" t="str">
        <v/>
      </c>
      <c r="BB48" s="128" t="str">
        <v/>
      </c>
      <c r="BC48" s="128" t="str">
        <v/>
      </c>
      <c r="BD48" s="128" t="str">
        <v/>
      </c>
      <c r="BE48" s="128" t="str">
        <v/>
      </c>
      <c r="BF48" s="128" t="str">
        <v/>
      </c>
      <c r="BG48" s="128" t="str">
        <v/>
      </c>
      <c r="BH48" s="128" t="str">
        <v/>
      </c>
      <c r="BI48" s="128" t="str">
        <v/>
      </c>
      <c r="BJ48" s="128" t="str">
        <v/>
      </c>
      <c r="BK48" s="128" t="str">
        <v/>
      </c>
      <c r="BL48" s="128" t="e">
        <v>#N/A</v>
      </c>
      <c r="BM48" s="128" t="e">
        <v>#N/A</v>
      </c>
      <c r="BN48" s="128" t="e">
        <v>#N/A</v>
      </c>
      <c r="BO48" s="128" t="e">
        <v>#N/A</v>
      </c>
      <c r="BP48" s="128" t="e">
        <v>#N/A</v>
      </c>
      <c r="BQ48" s="128" t="e">
        <v>#N/A</v>
      </c>
      <c r="BR48" s="128" t="e">
        <v>#N/A</v>
      </c>
      <c r="BS48" s="128" t="e">
        <v>#N/A</v>
      </c>
      <c r="BT48" s="128" t="e">
        <v>#N/A</v>
      </c>
      <c r="BU48" s="128" t="e">
        <v>#N/A</v>
      </c>
      <c r="BV48" s="128" t="e">
        <v>#N/A</v>
      </c>
      <c r="BW48" s="128" t="e">
        <v>#N/A</v>
      </c>
      <c r="BX48" s="128" t="e">
        <v>#N/A</v>
      </c>
      <c r="BY48" s="128" t="e">
        <v>#N/A</v>
      </c>
      <c r="BZ48" s="128" t="e">
        <v>#N/A</v>
      </c>
      <c r="CA48" s="128" t="e">
        <v>#N/A</v>
      </c>
      <c r="CB48" s="128" t="e">
        <v>#N/A</v>
      </c>
      <c r="CC48" s="128" t="e">
        <v>#N/A</v>
      </c>
      <c r="CD48" s="128"/>
      <c r="CE48" s="128"/>
      <c r="CF48" s="128"/>
      <c r="CG48" s="128"/>
      <c r="CH48" s="128"/>
      <c r="CI48" s="128"/>
      <c r="CJ48" s="128"/>
      <c r="CK48" s="128"/>
      <c r="CL48" s="128"/>
      <c r="CM48" s="128"/>
      <c r="CN48" s="128"/>
      <c r="CO48" s="128"/>
      <c r="CP48" s="128"/>
      <c r="CQ48" s="128"/>
      <c r="CR48" s="128"/>
      <c r="CS48" s="128"/>
      <c r="CT48" s="128"/>
      <c r="CU48" s="128"/>
      <c r="CV48" s="128"/>
      <c r="CW48" s="128"/>
      <c r="CX48" s="128"/>
      <c r="CY48" s="128"/>
      <c r="CZ48" s="128"/>
      <c r="DA48" s="128"/>
      <c r="DB48" s="128"/>
      <c r="DC48" s="128"/>
      <c r="DD48" s="128"/>
      <c r="DE48" s="128"/>
      <c r="DF48" s="128"/>
      <c r="DG48" s="128"/>
      <c r="DH48" s="128"/>
      <c r="DI48" s="128"/>
      <c r="DJ48" s="128"/>
      <c r="DK48" s="128"/>
      <c r="DL48" s="128"/>
      <c r="DM48" s="128"/>
      <c r="DN48" s="128"/>
      <c r="DO48" s="128"/>
      <c r="DP48" s="128"/>
      <c r="DQ48" s="128"/>
      <c r="DR48" s="127"/>
      <c r="DS48" s="127"/>
      <c r="DT48" s="127"/>
      <c r="DU48" s="127"/>
      <c r="DV48" s="127"/>
      <c r="DW48" s="127"/>
      <c r="DX48" s="127"/>
      <c r="DY48" s="127"/>
      <c r="DZ48" s="127"/>
      <c r="EA48" s="127"/>
      <c r="EB48" s="127"/>
      <c r="EC48" s="127"/>
      <c r="ED48" s="127"/>
      <c r="EE48" s="127"/>
      <c r="EF48" s="127"/>
      <c r="EG48" s="127"/>
      <c r="EH48" s="127"/>
      <c r="EI48" s="127"/>
      <c r="EJ48" s="127"/>
      <c r="EK48" s="127"/>
      <c r="EL48" s="127"/>
      <c r="EM48" s="127"/>
    </row>
    <row r="49" spans="1:143">
      <c r="A49" s="127" t="str">
        <v>2008 Q2</v>
      </c>
      <c r="B49" s="128">
        <v>2881799</v>
      </c>
      <c r="C49" s="128">
        <v>3019339</v>
      </c>
      <c r="D49" s="128">
        <v>3025896</v>
      </c>
      <c r="E49" s="128">
        <v>3024935</v>
      </c>
      <c r="F49" s="128">
        <v>3032850</v>
      </c>
      <c r="G49" s="128">
        <v>2991322</v>
      </c>
      <c r="H49" s="128">
        <v>2991923</v>
      </c>
      <c r="I49" s="128">
        <v>2992123</v>
      </c>
      <c r="J49" s="128">
        <v>2992123</v>
      </c>
      <c r="K49" s="128">
        <v>2994723</v>
      </c>
      <c r="L49" s="128">
        <v>2998317</v>
      </c>
      <c r="M49" s="128">
        <v>2998795</v>
      </c>
      <c r="N49" s="128">
        <v>3001201</v>
      </c>
      <c r="O49" s="128">
        <v>3001201</v>
      </c>
      <c r="P49" s="128">
        <v>2964726</v>
      </c>
      <c r="Q49" s="128">
        <v>2965326</v>
      </c>
      <c r="R49" s="128">
        <v>2965792</v>
      </c>
      <c r="S49" s="128">
        <v>2965792</v>
      </c>
      <c r="T49" s="128">
        <v>2965792</v>
      </c>
      <c r="U49" s="128">
        <v>2965792</v>
      </c>
      <c r="V49" s="128">
        <v>2965792</v>
      </c>
      <c r="W49" s="128">
        <v>2965792</v>
      </c>
      <c r="X49" s="128">
        <v>2965792</v>
      </c>
      <c r="Y49" s="128">
        <v>2965792</v>
      </c>
      <c r="Z49" s="128">
        <v>2965792</v>
      </c>
      <c r="AA49" s="128" t="str">
        <v/>
      </c>
      <c r="AB49" s="128" t="str">
        <v/>
      </c>
      <c r="AC49" s="128" t="str">
        <v/>
      </c>
      <c r="AD49" s="128" t="str">
        <v/>
      </c>
      <c r="AE49" s="128" t="str">
        <v/>
      </c>
      <c r="AF49" s="128" t="str">
        <v/>
      </c>
      <c r="AG49" s="128" t="str">
        <v/>
      </c>
      <c r="AH49" s="128" t="str">
        <v/>
      </c>
      <c r="AI49" s="128" t="str">
        <v/>
      </c>
      <c r="AJ49" s="128" t="str">
        <v/>
      </c>
      <c r="AK49" s="128" t="str">
        <v/>
      </c>
      <c r="AL49" s="128" t="str">
        <v/>
      </c>
      <c r="AM49" s="128" t="str">
        <v/>
      </c>
      <c r="AN49" s="128" t="str">
        <v/>
      </c>
      <c r="AO49" s="128" t="str">
        <v/>
      </c>
      <c r="AP49" s="128" t="str">
        <v/>
      </c>
      <c r="AQ49" s="128" t="str">
        <v/>
      </c>
      <c r="AR49" s="128" t="str">
        <v/>
      </c>
      <c r="AS49" s="128" t="str">
        <v/>
      </c>
      <c r="AT49" s="128" t="str">
        <v/>
      </c>
      <c r="AU49" s="128" t="str">
        <v/>
      </c>
      <c r="AV49" s="128" t="str">
        <v/>
      </c>
      <c r="AW49" s="128" t="str">
        <v/>
      </c>
      <c r="AX49" s="128" t="str">
        <v/>
      </c>
      <c r="AY49" s="128" t="str">
        <v/>
      </c>
      <c r="AZ49" s="128" t="str">
        <v/>
      </c>
      <c r="BA49" s="128" t="str">
        <v/>
      </c>
      <c r="BB49" s="128" t="str">
        <v/>
      </c>
      <c r="BC49" s="128" t="str">
        <v/>
      </c>
      <c r="BD49" s="128" t="str">
        <v/>
      </c>
      <c r="BE49" s="128" t="str">
        <v/>
      </c>
      <c r="BF49" s="128" t="str">
        <v/>
      </c>
      <c r="BG49" s="128" t="str">
        <v/>
      </c>
      <c r="BH49" s="128" t="str">
        <v/>
      </c>
      <c r="BI49" s="128" t="str">
        <v/>
      </c>
      <c r="BJ49" s="128" t="str">
        <v/>
      </c>
      <c r="BK49" s="128" t="str">
        <v/>
      </c>
      <c r="BL49" s="128" t="e">
        <v>#N/A</v>
      </c>
      <c r="BM49" s="128" t="e">
        <v>#N/A</v>
      </c>
      <c r="BN49" s="128" t="e">
        <v>#N/A</v>
      </c>
      <c r="BO49" s="128" t="e">
        <v>#N/A</v>
      </c>
      <c r="BP49" s="128" t="e">
        <v>#N/A</v>
      </c>
      <c r="BQ49" s="128" t="e">
        <v>#N/A</v>
      </c>
      <c r="BR49" s="128" t="e">
        <v>#N/A</v>
      </c>
      <c r="BS49" s="128" t="e">
        <v>#N/A</v>
      </c>
      <c r="BT49" s="128" t="e">
        <v>#N/A</v>
      </c>
      <c r="BU49" s="128" t="e">
        <v>#N/A</v>
      </c>
      <c r="BV49" s="128" t="e">
        <v>#N/A</v>
      </c>
      <c r="BW49" s="128" t="e">
        <v>#N/A</v>
      </c>
      <c r="BX49" s="128" t="e">
        <v>#N/A</v>
      </c>
      <c r="BY49" s="128" t="e">
        <v>#N/A</v>
      </c>
      <c r="BZ49" s="128" t="e">
        <v>#N/A</v>
      </c>
      <c r="CA49" s="128" t="e">
        <v>#N/A</v>
      </c>
      <c r="CB49" s="128" t="e">
        <v>#N/A</v>
      </c>
      <c r="CC49" s="128" t="e">
        <v>#N/A</v>
      </c>
      <c r="CD49" s="128"/>
      <c r="CE49" s="128"/>
      <c r="CF49" s="128"/>
      <c r="CG49" s="128"/>
      <c r="CH49" s="128"/>
      <c r="CI49" s="128"/>
      <c r="CJ49" s="128"/>
      <c r="CK49" s="128"/>
      <c r="CL49" s="128"/>
      <c r="CM49" s="128"/>
      <c r="CN49" s="128"/>
      <c r="CO49" s="128"/>
      <c r="CP49" s="128"/>
      <c r="CQ49" s="128"/>
      <c r="CR49" s="128"/>
      <c r="CS49" s="128"/>
      <c r="CT49" s="128"/>
      <c r="CU49" s="128"/>
      <c r="CV49" s="128"/>
      <c r="CW49" s="128"/>
      <c r="CX49" s="128"/>
      <c r="CY49" s="128"/>
      <c r="CZ49" s="128"/>
      <c r="DA49" s="128"/>
      <c r="DB49" s="128"/>
      <c r="DC49" s="128"/>
      <c r="DD49" s="128"/>
      <c r="DE49" s="128"/>
      <c r="DF49" s="128"/>
      <c r="DG49" s="128"/>
      <c r="DH49" s="128"/>
      <c r="DI49" s="128"/>
      <c r="DJ49" s="128"/>
      <c r="DK49" s="128"/>
      <c r="DL49" s="128"/>
      <c r="DM49" s="128"/>
      <c r="DN49" s="128"/>
      <c r="DO49" s="128"/>
      <c r="DP49" s="128"/>
      <c r="DQ49" s="128"/>
      <c r="DR49" s="127"/>
      <c r="DS49" s="127"/>
      <c r="DT49" s="127"/>
      <c r="DU49" s="127"/>
      <c r="DV49" s="127"/>
      <c r="DW49" s="127"/>
      <c r="DX49" s="127"/>
      <c r="DY49" s="127"/>
      <c r="DZ49" s="127"/>
      <c r="EA49" s="127"/>
      <c r="EB49" s="127"/>
      <c r="EC49" s="127"/>
      <c r="ED49" s="127"/>
      <c r="EE49" s="127"/>
      <c r="EF49" s="127"/>
      <c r="EG49" s="127"/>
      <c r="EH49" s="127"/>
      <c r="EI49" s="127"/>
      <c r="EJ49" s="127"/>
      <c r="EK49" s="127"/>
      <c r="EL49" s="127"/>
      <c r="EM49" s="127"/>
    </row>
    <row r="50" spans="1:143">
      <c r="A50" s="127" t="str">
        <v>2008 Q3</v>
      </c>
      <c r="B50" s="128">
        <v>2610638</v>
      </c>
      <c r="C50" s="128">
        <v>2503968</v>
      </c>
      <c r="D50" s="128">
        <v>2493593</v>
      </c>
      <c r="E50" s="128">
        <v>2437194</v>
      </c>
      <c r="F50" s="128">
        <v>2400790</v>
      </c>
      <c r="G50" s="128">
        <v>2306392</v>
      </c>
      <c r="H50" s="128">
        <v>2308656</v>
      </c>
      <c r="I50" s="128">
        <v>2296288</v>
      </c>
      <c r="J50" s="128">
        <v>2297462</v>
      </c>
      <c r="K50" s="128">
        <v>2241262</v>
      </c>
      <c r="L50" s="128">
        <v>2241262</v>
      </c>
      <c r="M50" s="128">
        <v>2241262</v>
      </c>
      <c r="N50" s="128">
        <v>2241262</v>
      </c>
      <c r="O50" s="128">
        <v>2241262</v>
      </c>
      <c r="P50" s="128">
        <v>2241262</v>
      </c>
      <c r="Q50" s="128">
        <v>2241362</v>
      </c>
      <c r="R50" s="128">
        <v>2241362</v>
      </c>
      <c r="S50" s="128">
        <v>2241262</v>
      </c>
      <c r="T50" s="128">
        <v>2241262</v>
      </c>
      <c r="U50" s="128">
        <v>2241262</v>
      </c>
      <c r="V50" s="128">
        <v>2241262</v>
      </c>
      <c r="W50" s="128">
        <v>2241262</v>
      </c>
      <c r="X50" s="128">
        <v>2241262</v>
      </c>
      <c r="Y50" s="128">
        <v>2241262</v>
      </c>
      <c r="Z50" s="128" t="str">
        <v/>
      </c>
      <c r="AA50" s="128" t="str">
        <v/>
      </c>
      <c r="AB50" s="128" t="str">
        <v/>
      </c>
      <c r="AC50" s="128" t="str">
        <v/>
      </c>
      <c r="AD50" s="128" t="str">
        <v/>
      </c>
      <c r="AE50" s="128" t="str">
        <v/>
      </c>
      <c r="AF50" s="128" t="str">
        <v/>
      </c>
      <c r="AG50" s="128" t="str">
        <v/>
      </c>
      <c r="AH50" s="128" t="str">
        <v/>
      </c>
      <c r="AI50" s="128" t="str">
        <v/>
      </c>
      <c r="AJ50" s="128" t="str">
        <v/>
      </c>
      <c r="AK50" s="128" t="str">
        <v/>
      </c>
      <c r="AL50" s="128" t="str">
        <v/>
      </c>
      <c r="AM50" s="128" t="str">
        <v/>
      </c>
      <c r="AN50" s="128" t="str">
        <v/>
      </c>
      <c r="AO50" s="128" t="str">
        <v/>
      </c>
      <c r="AP50" s="128" t="str">
        <v/>
      </c>
      <c r="AQ50" s="128" t="str">
        <v/>
      </c>
      <c r="AR50" s="128" t="str">
        <v/>
      </c>
      <c r="AS50" s="128" t="str">
        <v/>
      </c>
      <c r="AT50" s="128" t="str">
        <v/>
      </c>
      <c r="AU50" s="128" t="str">
        <v/>
      </c>
      <c r="AV50" s="128" t="str">
        <v/>
      </c>
      <c r="AW50" s="128" t="str">
        <v/>
      </c>
      <c r="AX50" s="128" t="str">
        <v/>
      </c>
      <c r="AY50" s="128" t="str">
        <v/>
      </c>
      <c r="AZ50" s="128" t="str">
        <v/>
      </c>
      <c r="BA50" s="128" t="str">
        <v/>
      </c>
      <c r="BB50" s="128" t="str">
        <v/>
      </c>
      <c r="BC50" s="128" t="str">
        <v/>
      </c>
      <c r="BD50" s="128" t="str">
        <v/>
      </c>
      <c r="BE50" s="128" t="str">
        <v/>
      </c>
      <c r="BF50" s="128" t="str">
        <v/>
      </c>
      <c r="BG50" s="128" t="str">
        <v/>
      </c>
      <c r="BH50" s="128" t="str">
        <v/>
      </c>
      <c r="BI50" s="128" t="str">
        <v/>
      </c>
      <c r="BJ50" s="128" t="str">
        <v/>
      </c>
      <c r="BK50" s="128" t="str">
        <v/>
      </c>
      <c r="BL50" s="128" t="e">
        <v>#N/A</v>
      </c>
      <c r="BM50" s="128" t="e">
        <v>#N/A</v>
      </c>
      <c r="BN50" s="128" t="e">
        <v>#N/A</v>
      </c>
      <c r="BO50" s="128" t="e">
        <v>#N/A</v>
      </c>
      <c r="BP50" s="128" t="e">
        <v>#N/A</v>
      </c>
      <c r="BQ50" s="128" t="e">
        <v>#N/A</v>
      </c>
      <c r="BR50" s="128" t="e">
        <v>#N/A</v>
      </c>
      <c r="BS50" s="128" t="e">
        <v>#N/A</v>
      </c>
      <c r="BT50" s="128" t="e">
        <v>#N/A</v>
      </c>
      <c r="BU50" s="128" t="e">
        <v>#N/A</v>
      </c>
      <c r="BV50" s="128" t="e">
        <v>#N/A</v>
      </c>
      <c r="BW50" s="128" t="e">
        <v>#N/A</v>
      </c>
      <c r="BX50" s="128" t="e">
        <v>#N/A</v>
      </c>
      <c r="BY50" s="128" t="e">
        <v>#N/A</v>
      </c>
      <c r="BZ50" s="128" t="e">
        <v>#N/A</v>
      </c>
      <c r="CA50" s="128" t="e">
        <v>#N/A</v>
      </c>
      <c r="CB50" s="128" t="e">
        <v>#N/A</v>
      </c>
      <c r="CC50" s="128" t="e">
        <v>#N/A</v>
      </c>
      <c r="CD50" s="128"/>
      <c r="CE50" s="128"/>
      <c r="CF50" s="128"/>
      <c r="CG50" s="128"/>
      <c r="CH50" s="128"/>
      <c r="CI50" s="128"/>
      <c r="CJ50" s="128"/>
      <c r="CK50" s="128"/>
      <c r="CL50" s="128"/>
      <c r="CM50" s="128"/>
      <c r="CN50" s="128"/>
      <c r="CO50" s="128"/>
      <c r="CP50" s="128"/>
      <c r="CQ50" s="128"/>
      <c r="CR50" s="128"/>
      <c r="CS50" s="128"/>
      <c r="CT50" s="128"/>
      <c r="CU50" s="128"/>
      <c r="CV50" s="128"/>
      <c r="CW50" s="128"/>
      <c r="CX50" s="128"/>
      <c r="CY50" s="128"/>
      <c r="CZ50" s="128"/>
      <c r="DA50" s="128"/>
      <c r="DB50" s="128"/>
      <c r="DC50" s="128"/>
      <c r="DD50" s="128"/>
      <c r="DE50" s="128"/>
      <c r="DF50" s="128"/>
      <c r="DG50" s="128"/>
      <c r="DH50" s="128"/>
      <c r="DI50" s="128"/>
      <c r="DJ50" s="128"/>
      <c r="DK50" s="128"/>
      <c r="DL50" s="128"/>
      <c r="DM50" s="128"/>
      <c r="DN50" s="128"/>
      <c r="DO50" s="128"/>
      <c r="DP50" s="128"/>
      <c r="DQ50" s="128"/>
      <c r="DR50" s="127"/>
      <c r="DS50" s="127"/>
      <c r="DT50" s="127"/>
      <c r="DU50" s="127"/>
      <c r="DV50" s="127"/>
      <c r="DW50" s="127"/>
      <c r="DX50" s="127"/>
      <c r="DY50" s="127"/>
      <c r="DZ50" s="127"/>
      <c r="EA50" s="127"/>
      <c r="EB50" s="127"/>
      <c r="EC50" s="127"/>
      <c r="ED50" s="127"/>
      <c r="EE50" s="127"/>
      <c r="EF50" s="127"/>
      <c r="EG50" s="127"/>
      <c r="EH50" s="127"/>
      <c r="EI50" s="127"/>
      <c r="EJ50" s="127"/>
      <c r="EK50" s="127"/>
      <c r="EL50" s="127"/>
      <c r="EM50" s="127"/>
    </row>
    <row r="51" spans="1:143">
      <c r="A51" s="127" t="str">
        <v>2008 Q4</v>
      </c>
      <c r="B51" s="128">
        <v>2560501</v>
      </c>
      <c r="C51" s="128">
        <v>2639795</v>
      </c>
      <c r="D51" s="128">
        <v>2427339</v>
      </c>
      <c r="E51" s="128">
        <v>2310006</v>
      </c>
      <c r="F51" s="128">
        <v>2207887</v>
      </c>
      <c r="G51" s="128">
        <v>2197456</v>
      </c>
      <c r="H51" s="128">
        <v>2269648</v>
      </c>
      <c r="I51" s="128">
        <v>2269648</v>
      </c>
      <c r="J51" s="128">
        <v>2273671</v>
      </c>
      <c r="K51" s="128">
        <v>2241225</v>
      </c>
      <c r="L51" s="128">
        <v>2241225</v>
      </c>
      <c r="M51" s="128">
        <v>2242200</v>
      </c>
      <c r="N51" s="128">
        <v>2246505</v>
      </c>
      <c r="O51" s="128">
        <v>2254125</v>
      </c>
      <c r="P51" s="128">
        <v>2168025</v>
      </c>
      <c r="Q51" s="128">
        <v>2170672</v>
      </c>
      <c r="R51" s="128">
        <v>2170672</v>
      </c>
      <c r="S51" s="128">
        <v>2172672</v>
      </c>
      <c r="T51" s="128">
        <v>2172672</v>
      </c>
      <c r="U51" s="128">
        <v>2172736</v>
      </c>
      <c r="V51" s="128">
        <v>2172736</v>
      </c>
      <c r="W51" s="128">
        <v>2172736</v>
      </c>
      <c r="X51" s="128">
        <v>2172736</v>
      </c>
      <c r="Y51" s="128" t="str">
        <v/>
      </c>
      <c r="Z51" s="128" t="str">
        <v/>
      </c>
      <c r="AA51" s="128" t="str">
        <v/>
      </c>
      <c r="AB51" s="128" t="str">
        <v/>
      </c>
      <c r="AC51" s="128" t="str">
        <v/>
      </c>
      <c r="AD51" s="128" t="str">
        <v/>
      </c>
      <c r="AE51" s="128" t="str">
        <v/>
      </c>
      <c r="AF51" s="128" t="str">
        <v/>
      </c>
      <c r="AG51" s="128" t="str">
        <v/>
      </c>
      <c r="AH51" s="128" t="str">
        <v/>
      </c>
      <c r="AI51" s="128" t="str">
        <v/>
      </c>
      <c r="AJ51" s="128" t="str">
        <v/>
      </c>
      <c r="AK51" s="128" t="str">
        <v/>
      </c>
      <c r="AL51" s="128" t="str">
        <v/>
      </c>
      <c r="AM51" s="128" t="str">
        <v/>
      </c>
      <c r="AN51" s="128" t="str">
        <v/>
      </c>
      <c r="AO51" s="128" t="str">
        <v/>
      </c>
      <c r="AP51" s="128" t="str">
        <v/>
      </c>
      <c r="AQ51" s="128" t="str">
        <v/>
      </c>
      <c r="AR51" s="128" t="str">
        <v/>
      </c>
      <c r="AS51" s="128" t="str">
        <v/>
      </c>
      <c r="AT51" s="128" t="str">
        <v/>
      </c>
      <c r="AU51" s="128" t="str">
        <v/>
      </c>
      <c r="AV51" s="128" t="str">
        <v/>
      </c>
      <c r="AW51" s="128" t="str">
        <v/>
      </c>
      <c r="AX51" s="128" t="str">
        <v/>
      </c>
      <c r="AY51" s="128" t="str">
        <v/>
      </c>
      <c r="AZ51" s="128" t="str">
        <v/>
      </c>
      <c r="BA51" s="128" t="str">
        <v/>
      </c>
      <c r="BB51" s="128" t="str">
        <v/>
      </c>
      <c r="BC51" s="128" t="str">
        <v/>
      </c>
      <c r="BD51" s="128" t="str">
        <v/>
      </c>
      <c r="BE51" s="128" t="str">
        <v/>
      </c>
      <c r="BF51" s="128" t="str">
        <v/>
      </c>
      <c r="BG51" s="128" t="str">
        <v/>
      </c>
      <c r="BH51" s="128" t="str">
        <v/>
      </c>
      <c r="BI51" s="128" t="str">
        <v/>
      </c>
      <c r="BJ51" s="128" t="str">
        <v/>
      </c>
      <c r="BK51" s="128" t="str">
        <v/>
      </c>
      <c r="BL51" s="128" t="e">
        <v>#N/A</v>
      </c>
      <c r="BM51" s="128" t="e">
        <v>#N/A</v>
      </c>
      <c r="BN51" s="128" t="e">
        <v>#N/A</v>
      </c>
      <c r="BO51" s="128" t="e">
        <v>#N/A</v>
      </c>
      <c r="BP51" s="128" t="e">
        <v>#N/A</v>
      </c>
      <c r="BQ51" s="128" t="e">
        <v>#N/A</v>
      </c>
      <c r="BR51" s="128" t="e">
        <v>#N/A</v>
      </c>
      <c r="BS51" s="128" t="e">
        <v>#N/A</v>
      </c>
      <c r="BT51" s="128" t="e">
        <v>#N/A</v>
      </c>
      <c r="BU51" s="128" t="e">
        <v>#N/A</v>
      </c>
      <c r="BV51" s="128" t="e">
        <v>#N/A</v>
      </c>
      <c r="BW51" s="128" t="e">
        <v>#N/A</v>
      </c>
      <c r="BX51" s="128" t="e">
        <v>#N/A</v>
      </c>
      <c r="BY51" s="128" t="e">
        <v>#N/A</v>
      </c>
      <c r="BZ51" s="128" t="e">
        <v>#N/A</v>
      </c>
      <c r="CA51" s="128" t="e">
        <v>#N/A</v>
      </c>
      <c r="CB51" s="128" t="e">
        <v>#N/A</v>
      </c>
      <c r="CC51" s="128" t="e">
        <v>#N/A</v>
      </c>
      <c r="CD51" s="128"/>
      <c r="CE51" s="128"/>
      <c r="CF51" s="128"/>
      <c r="CG51" s="128"/>
      <c r="CH51" s="128"/>
      <c r="CI51" s="128"/>
      <c r="CJ51" s="128"/>
      <c r="CK51" s="128"/>
      <c r="CL51" s="128"/>
      <c r="CM51" s="128"/>
      <c r="CN51" s="128"/>
      <c r="CO51" s="128"/>
      <c r="CP51" s="128"/>
      <c r="CQ51" s="128"/>
      <c r="CR51" s="128"/>
      <c r="CS51" s="128"/>
      <c r="CT51" s="128"/>
      <c r="CU51" s="128"/>
      <c r="CV51" s="128"/>
      <c r="CW51" s="128"/>
      <c r="CX51" s="128"/>
      <c r="CY51" s="128"/>
      <c r="CZ51" s="128"/>
      <c r="DA51" s="128"/>
      <c r="DB51" s="128"/>
      <c r="DC51" s="128"/>
      <c r="DD51" s="128"/>
      <c r="DE51" s="128"/>
      <c r="DF51" s="128"/>
      <c r="DG51" s="128"/>
      <c r="DH51" s="128"/>
      <c r="DI51" s="128"/>
      <c r="DJ51" s="128"/>
      <c r="DK51" s="128"/>
      <c r="DL51" s="128"/>
      <c r="DM51" s="128"/>
      <c r="DN51" s="128"/>
      <c r="DO51" s="128"/>
      <c r="DP51" s="128"/>
      <c r="DQ51" s="128"/>
      <c r="DR51" s="127"/>
      <c r="DS51" s="127"/>
      <c r="DT51" s="127"/>
      <c r="DU51" s="127"/>
      <c r="DV51" s="127"/>
      <c r="DW51" s="127"/>
      <c r="DX51" s="127"/>
      <c r="DY51" s="127"/>
      <c r="DZ51" s="127"/>
      <c r="EA51" s="127"/>
      <c r="EB51" s="127"/>
      <c r="EC51" s="127"/>
      <c r="ED51" s="127"/>
      <c r="EE51" s="127"/>
      <c r="EF51" s="127"/>
      <c r="EG51" s="127"/>
      <c r="EH51" s="127"/>
      <c r="EI51" s="127"/>
      <c r="EJ51" s="127"/>
      <c r="EK51" s="127"/>
      <c r="EL51" s="127"/>
      <c r="EM51" s="127"/>
    </row>
    <row r="52" spans="1:143">
      <c r="A52" s="127" t="str">
        <v>2009 Q1</v>
      </c>
      <c r="B52" s="128">
        <v>2676982</v>
      </c>
      <c r="C52" s="128">
        <v>2356351</v>
      </c>
      <c r="D52" s="128">
        <v>2233155</v>
      </c>
      <c r="E52" s="128">
        <v>2228155</v>
      </c>
      <c r="F52" s="128">
        <v>2227083</v>
      </c>
      <c r="G52" s="128">
        <v>2216591</v>
      </c>
      <c r="H52" s="128">
        <v>2185184</v>
      </c>
      <c r="I52" s="128">
        <v>2185833</v>
      </c>
      <c r="J52" s="128">
        <v>2175833</v>
      </c>
      <c r="K52" s="128">
        <v>2175833</v>
      </c>
      <c r="L52" s="128">
        <v>2182428</v>
      </c>
      <c r="M52" s="128">
        <v>2184631</v>
      </c>
      <c r="N52" s="128">
        <v>2188401</v>
      </c>
      <c r="O52" s="128">
        <v>2168923</v>
      </c>
      <c r="P52" s="128">
        <v>2169966</v>
      </c>
      <c r="Q52" s="128">
        <v>2164914</v>
      </c>
      <c r="R52" s="128">
        <v>2165394</v>
      </c>
      <c r="S52" s="128">
        <v>2165840</v>
      </c>
      <c r="T52" s="128">
        <v>2165840</v>
      </c>
      <c r="U52" s="128">
        <v>2165840</v>
      </c>
      <c r="V52" s="128">
        <v>2165840</v>
      </c>
      <c r="W52" s="128">
        <v>2165840</v>
      </c>
      <c r="X52" s="128" t="str">
        <v/>
      </c>
      <c r="Y52" s="128" t="str">
        <v/>
      </c>
      <c r="Z52" s="128" t="str">
        <v/>
      </c>
      <c r="AA52" s="128" t="str">
        <v/>
      </c>
      <c r="AB52" s="128" t="str">
        <v/>
      </c>
      <c r="AC52" s="128" t="str">
        <v/>
      </c>
      <c r="AD52" s="128" t="str">
        <v/>
      </c>
      <c r="AE52" s="128" t="str">
        <v/>
      </c>
      <c r="AF52" s="128" t="str">
        <v/>
      </c>
      <c r="AG52" s="128" t="str">
        <v/>
      </c>
      <c r="AH52" s="128" t="str">
        <v/>
      </c>
      <c r="AI52" s="128" t="str">
        <v/>
      </c>
      <c r="AJ52" s="128" t="str">
        <v/>
      </c>
      <c r="AK52" s="128" t="str">
        <v/>
      </c>
      <c r="AL52" s="128" t="str">
        <v/>
      </c>
      <c r="AM52" s="128" t="str">
        <v/>
      </c>
      <c r="AN52" s="128" t="str">
        <v/>
      </c>
      <c r="AO52" s="128" t="str">
        <v/>
      </c>
      <c r="AP52" s="128" t="str">
        <v/>
      </c>
      <c r="AQ52" s="128" t="str">
        <v/>
      </c>
      <c r="AR52" s="128" t="str">
        <v/>
      </c>
      <c r="AS52" s="128" t="str">
        <v/>
      </c>
      <c r="AT52" s="128" t="str">
        <v/>
      </c>
      <c r="AU52" s="128" t="str">
        <v/>
      </c>
      <c r="AV52" s="128" t="str">
        <v/>
      </c>
      <c r="AW52" s="128" t="str">
        <v/>
      </c>
      <c r="AX52" s="128" t="str">
        <v/>
      </c>
      <c r="AY52" s="128" t="str">
        <v/>
      </c>
      <c r="AZ52" s="128" t="str">
        <v/>
      </c>
      <c r="BA52" s="128" t="str">
        <v/>
      </c>
      <c r="BB52" s="128" t="str">
        <v/>
      </c>
      <c r="BC52" s="128" t="str">
        <v/>
      </c>
      <c r="BD52" s="128" t="str">
        <v/>
      </c>
      <c r="BE52" s="128" t="str">
        <v/>
      </c>
      <c r="BF52" s="128" t="str">
        <v/>
      </c>
      <c r="BG52" s="128" t="str">
        <v/>
      </c>
      <c r="BH52" s="128" t="str">
        <v/>
      </c>
      <c r="BI52" s="128" t="str">
        <v/>
      </c>
      <c r="BJ52" s="128" t="str">
        <v/>
      </c>
      <c r="BK52" s="128" t="str">
        <v/>
      </c>
      <c r="BL52" s="128" t="e">
        <v>#N/A</v>
      </c>
      <c r="BM52" s="128" t="e">
        <v>#N/A</v>
      </c>
      <c r="BN52" s="128" t="e">
        <v>#N/A</v>
      </c>
      <c r="BO52" s="128" t="e">
        <v>#N/A</v>
      </c>
      <c r="BP52" s="128" t="e">
        <v>#N/A</v>
      </c>
      <c r="BQ52" s="128" t="e">
        <v>#N/A</v>
      </c>
      <c r="BR52" s="128" t="e">
        <v>#N/A</v>
      </c>
      <c r="BS52" s="128" t="e">
        <v>#N/A</v>
      </c>
      <c r="BT52" s="128" t="e">
        <v>#N/A</v>
      </c>
      <c r="BU52" s="128" t="e">
        <v>#N/A</v>
      </c>
      <c r="BV52" s="128" t="e">
        <v>#N/A</v>
      </c>
      <c r="BW52" s="128" t="e">
        <v>#N/A</v>
      </c>
      <c r="BX52" s="128" t="e">
        <v>#N/A</v>
      </c>
      <c r="BY52" s="128" t="e">
        <v>#N/A</v>
      </c>
      <c r="BZ52" s="128" t="e">
        <v>#N/A</v>
      </c>
      <c r="CA52" s="128" t="e">
        <v>#N/A</v>
      </c>
      <c r="CB52" s="128" t="e">
        <v>#N/A</v>
      </c>
      <c r="CC52" s="128" t="e">
        <v>#N/A</v>
      </c>
      <c r="CD52" s="128"/>
      <c r="CE52" s="128"/>
      <c r="CF52" s="128"/>
      <c r="CG52" s="128"/>
      <c r="CH52" s="128"/>
      <c r="CI52" s="128"/>
      <c r="CJ52" s="128"/>
      <c r="CK52" s="128"/>
      <c r="CL52" s="128"/>
      <c r="CM52" s="128"/>
      <c r="CN52" s="128"/>
      <c r="CO52" s="128"/>
      <c r="CP52" s="128"/>
      <c r="CQ52" s="128"/>
      <c r="CR52" s="128"/>
      <c r="CS52" s="128"/>
      <c r="CT52" s="128"/>
      <c r="CU52" s="128"/>
      <c r="CV52" s="128"/>
      <c r="CW52" s="128"/>
      <c r="CX52" s="128"/>
      <c r="CY52" s="128"/>
      <c r="CZ52" s="128"/>
      <c r="DA52" s="128"/>
      <c r="DB52" s="128"/>
      <c r="DC52" s="128"/>
      <c r="DD52" s="128"/>
      <c r="DE52" s="128"/>
      <c r="DF52" s="128"/>
      <c r="DG52" s="128"/>
      <c r="DH52" s="128"/>
      <c r="DI52" s="128"/>
      <c r="DJ52" s="128"/>
      <c r="DK52" s="128"/>
      <c r="DL52" s="128"/>
      <c r="DM52" s="128"/>
      <c r="DN52" s="128"/>
      <c r="DO52" s="128"/>
      <c r="DP52" s="128"/>
      <c r="DQ52" s="128"/>
      <c r="DR52" s="127"/>
      <c r="DS52" s="127"/>
      <c r="DT52" s="127"/>
      <c r="DU52" s="127"/>
      <c r="DV52" s="127"/>
      <c r="DW52" s="127"/>
      <c r="DX52" s="127"/>
      <c r="DY52" s="127"/>
      <c r="DZ52" s="127"/>
      <c r="EA52" s="127"/>
      <c r="EB52" s="127"/>
      <c r="EC52" s="127"/>
      <c r="ED52" s="127"/>
      <c r="EE52" s="127"/>
      <c r="EF52" s="127"/>
      <c r="EG52" s="127"/>
      <c r="EH52" s="127"/>
      <c r="EI52" s="127"/>
      <c r="EJ52" s="127"/>
      <c r="EK52" s="127"/>
      <c r="EL52" s="127"/>
      <c r="EM52" s="127"/>
    </row>
    <row r="53" spans="1:143">
      <c r="A53" s="127" t="str">
        <v>2009 Q2</v>
      </c>
      <c r="B53" s="128">
        <v>3157869</v>
      </c>
      <c r="C53" s="128">
        <v>2740973</v>
      </c>
      <c r="D53" s="128">
        <v>2613214</v>
      </c>
      <c r="E53" s="128">
        <v>2593713</v>
      </c>
      <c r="F53" s="128">
        <v>2612273</v>
      </c>
      <c r="G53" s="128">
        <v>2591129</v>
      </c>
      <c r="H53" s="128">
        <v>2530721</v>
      </c>
      <c r="I53" s="128">
        <v>2531046</v>
      </c>
      <c r="J53" s="128">
        <v>2537296</v>
      </c>
      <c r="K53" s="128">
        <v>2537296</v>
      </c>
      <c r="L53" s="128">
        <v>2537296</v>
      </c>
      <c r="M53" s="128">
        <v>2537296</v>
      </c>
      <c r="N53" s="128">
        <v>2537296</v>
      </c>
      <c r="O53" s="128">
        <v>2537296</v>
      </c>
      <c r="P53" s="128">
        <v>2545901</v>
      </c>
      <c r="Q53" s="128">
        <v>2545901</v>
      </c>
      <c r="R53" s="128">
        <v>2545901</v>
      </c>
      <c r="S53" s="128">
        <v>2545901</v>
      </c>
      <c r="T53" s="128">
        <v>2545901</v>
      </c>
      <c r="U53" s="128">
        <v>2545901</v>
      </c>
      <c r="V53" s="128">
        <v>2545901</v>
      </c>
      <c r="W53" s="128" t="str">
        <v/>
      </c>
      <c r="X53" s="128" t="str">
        <v/>
      </c>
      <c r="Y53" s="128" t="str">
        <v/>
      </c>
      <c r="Z53" s="128" t="str">
        <v/>
      </c>
      <c r="AA53" s="128" t="str">
        <v/>
      </c>
      <c r="AB53" s="128" t="str">
        <v/>
      </c>
      <c r="AC53" s="128" t="str">
        <v/>
      </c>
      <c r="AD53" s="128" t="str">
        <v/>
      </c>
      <c r="AE53" s="128" t="str">
        <v/>
      </c>
      <c r="AF53" s="128" t="str">
        <v/>
      </c>
      <c r="AG53" s="128" t="str">
        <v/>
      </c>
      <c r="AH53" s="128" t="str">
        <v/>
      </c>
      <c r="AI53" s="128" t="str">
        <v/>
      </c>
      <c r="AJ53" s="128" t="str">
        <v/>
      </c>
      <c r="AK53" s="128" t="str">
        <v/>
      </c>
      <c r="AL53" s="128" t="str">
        <v/>
      </c>
      <c r="AM53" s="128" t="str">
        <v/>
      </c>
      <c r="AN53" s="128" t="str">
        <v/>
      </c>
      <c r="AO53" s="128" t="str">
        <v/>
      </c>
      <c r="AP53" s="128" t="str">
        <v/>
      </c>
      <c r="AQ53" s="128" t="str">
        <v/>
      </c>
      <c r="AR53" s="128" t="str">
        <v/>
      </c>
      <c r="AS53" s="128" t="str">
        <v/>
      </c>
      <c r="AT53" s="128" t="str">
        <v/>
      </c>
      <c r="AU53" s="128" t="str">
        <v/>
      </c>
      <c r="AV53" s="128" t="str">
        <v/>
      </c>
      <c r="AW53" s="128" t="str">
        <v/>
      </c>
      <c r="AX53" s="128" t="str">
        <v/>
      </c>
      <c r="AY53" s="128" t="str">
        <v/>
      </c>
      <c r="AZ53" s="128" t="str">
        <v/>
      </c>
      <c r="BA53" s="128" t="str">
        <v/>
      </c>
      <c r="BB53" s="128" t="str">
        <v/>
      </c>
      <c r="BC53" s="128" t="str">
        <v/>
      </c>
      <c r="BD53" s="128" t="str">
        <v/>
      </c>
      <c r="BE53" s="128" t="str">
        <v/>
      </c>
      <c r="BF53" s="128" t="str">
        <v/>
      </c>
      <c r="BG53" s="128" t="str">
        <v/>
      </c>
      <c r="BH53" s="128" t="str">
        <v/>
      </c>
      <c r="BI53" s="128" t="str">
        <v/>
      </c>
      <c r="BJ53" s="128" t="str">
        <v/>
      </c>
      <c r="BK53" s="128" t="str">
        <v/>
      </c>
      <c r="BL53" s="128" t="e">
        <v>#N/A</v>
      </c>
      <c r="BM53" s="128" t="e">
        <v>#N/A</v>
      </c>
      <c r="BN53" s="128" t="e">
        <v>#N/A</v>
      </c>
      <c r="BO53" s="128" t="e">
        <v>#N/A</v>
      </c>
      <c r="BP53" s="128" t="e">
        <v>#N/A</v>
      </c>
      <c r="BQ53" s="128" t="e">
        <v>#N/A</v>
      </c>
      <c r="BR53" s="128" t="e">
        <v>#N/A</v>
      </c>
      <c r="BS53" s="128" t="e">
        <v>#N/A</v>
      </c>
      <c r="BT53" s="128" t="e">
        <v>#N/A</v>
      </c>
      <c r="BU53" s="128" t="e">
        <v>#N/A</v>
      </c>
      <c r="BV53" s="128" t="e">
        <v>#N/A</v>
      </c>
      <c r="BW53" s="128" t="e">
        <v>#N/A</v>
      </c>
      <c r="BX53" s="128" t="e">
        <v>#N/A</v>
      </c>
      <c r="BY53" s="128" t="e">
        <v>#N/A</v>
      </c>
      <c r="BZ53" s="128" t="e">
        <v>#N/A</v>
      </c>
      <c r="CA53" s="128" t="e">
        <v>#N/A</v>
      </c>
      <c r="CB53" s="128" t="e">
        <v>#N/A</v>
      </c>
      <c r="CC53" s="128" t="e">
        <v>#N/A</v>
      </c>
      <c r="CD53" s="128"/>
      <c r="CE53" s="128"/>
      <c r="CF53" s="128"/>
      <c r="CG53" s="128"/>
      <c r="CH53" s="128"/>
      <c r="CI53" s="128"/>
      <c r="CJ53" s="128"/>
      <c r="CK53" s="128"/>
      <c r="CL53" s="128"/>
      <c r="CM53" s="128"/>
      <c r="CN53" s="128"/>
      <c r="CO53" s="128"/>
      <c r="CP53" s="128"/>
      <c r="CQ53" s="128"/>
      <c r="CR53" s="128"/>
      <c r="CS53" s="128"/>
      <c r="CT53" s="128"/>
      <c r="CU53" s="128"/>
      <c r="CV53" s="128"/>
      <c r="CW53" s="128"/>
      <c r="CX53" s="128"/>
      <c r="CY53" s="128"/>
      <c r="CZ53" s="128"/>
      <c r="DA53" s="128"/>
      <c r="DB53" s="128"/>
      <c r="DC53" s="128"/>
      <c r="DD53" s="128"/>
      <c r="DE53" s="128"/>
      <c r="DF53" s="128"/>
      <c r="DG53" s="128"/>
      <c r="DH53" s="128"/>
      <c r="DI53" s="128"/>
      <c r="DJ53" s="128"/>
      <c r="DK53" s="128"/>
      <c r="DL53" s="128"/>
      <c r="DM53" s="128"/>
      <c r="DN53" s="128"/>
      <c r="DO53" s="128"/>
      <c r="DP53" s="128"/>
      <c r="DQ53" s="128"/>
      <c r="DR53" s="127"/>
      <c r="DS53" s="127"/>
      <c r="DT53" s="127"/>
      <c r="DU53" s="127"/>
      <c r="DV53" s="127"/>
      <c r="DW53" s="127"/>
      <c r="DX53" s="127"/>
      <c r="DY53" s="127"/>
      <c r="DZ53" s="127"/>
      <c r="EA53" s="127"/>
      <c r="EB53" s="127"/>
      <c r="EC53" s="127"/>
      <c r="ED53" s="127"/>
      <c r="EE53" s="127"/>
      <c r="EF53" s="127"/>
      <c r="EG53" s="127"/>
      <c r="EH53" s="127"/>
      <c r="EI53" s="127"/>
      <c r="EJ53" s="127"/>
      <c r="EK53" s="127"/>
      <c r="EL53" s="127"/>
      <c r="EM53" s="127"/>
    </row>
    <row r="54" spans="1:143">
      <c r="A54" s="127" t="str">
        <v>2009 Q3</v>
      </c>
      <c r="B54" s="128">
        <v>2358699</v>
      </c>
      <c r="C54" s="128">
        <v>2038532</v>
      </c>
      <c r="D54" s="128">
        <v>2074329</v>
      </c>
      <c r="E54" s="128">
        <v>2075303</v>
      </c>
      <c r="F54" s="128">
        <v>2075303</v>
      </c>
      <c r="G54" s="128">
        <v>2072103</v>
      </c>
      <c r="H54" s="128">
        <v>2075601</v>
      </c>
      <c r="I54" s="128">
        <v>2048130</v>
      </c>
      <c r="J54" s="128">
        <v>2049167</v>
      </c>
      <c r="K54" s="128">
        <v>2024493</v>
      </c>
      <c r="L54" s="128">
        <v>2024493</v>
      </c>
      <c r="M54" s="128">
        <v>2024993</v>
      </c>
      <c r="N54" s="128">
        <v>2025440</v>
      </c>
      <c r="O54" s="128">
        <v>2025440</v>
      </c>
      <c r="P54" s="128">
        <v>2025440</v>
      </c>
      <c r="Q54" s="128">
        <v>2025440</v>
      </c>
      <c r="R54" s="128">
        <v>2025440</v>
      </c>
      <c r="S54" s="128">
        <v>2025965</v>
      </c>
      <c r="T54" s="128">
        <v>2025965</v>
      </c>
      <c r="U54" s="128">
        <v>2025965</v>
      </c>
      <c r="V54" s="128" t="str">
        <v/>
      </c>
      <c r="W54" s="128" t="str">
        <v/>
      </c>
      <c r="X54" s="128" t="str">
        <v/>
      </c>
      <c r="Y54" s="128" t="str">
        <v/>
      </c>
      <c r="Z54" s="128" t="str">
        <v/>
      </c>
      <c r="AA54" s="128" t="str">
        <v/>
      </c>
      <c r="AB54" s="128" t="str">
        <v/>
      </c>
      <c r="AC54" s="128" t="str">
        <v/>
      </c>
      <c r="AD54" s="128" t="str">
        <v/>
      </c>
      <c r="AE54" s="128" t="str">
        <v/>
      </c>
      <c r="AF54" s="128" t="str">
        <v/>
      </c>
      <c r="AG54" s="128" t="str">
        <v/>
      </c>
      <c r="AH54" s="128" t="str">
        <v/>
      </c>
      <c r="AI54" s="128" t="str">
        <v/>
      </c>
      <c r="AJ54" s="128" t="str">
        <v/>
      </c>
      <c r="AK54" s="128" t="str">
        <v/>
      </c>
      <c r="AL54" s="128" t="str">
        <v/>
      </c>
      <c r="AM54" s="128" t="str">
        <v/>
      </c>
      <c r="AN54" s="128" t="str">
        <v/>
      </c>
      <c r="AO54" s="128" t="str">
        <v/>
      </c>
      <c r="AP54" s="128" t="str">
        <v/>
      </c>
      <c r="AQ54" s="128" t="str">
        <v/>
      </c>
      <c r="AR54" s="128" t="str">
        <v/>
      </c>
      <c r="AS54" s="128" t="str">
        <v/>
      </c>
      <c r="AT54" s="128" t="str">
        <v/>
      </c>
      <c r="AU54" s="128" t="str">
        <v/>
      </c>
      <c r="AV54" s="128" t="str">
        <v/>
      </c>
      <c r="AW54" s="128" t="str">
        <v/>
      </c>
      <c r="AX54" s="128" t="str">
        <v/>
      </c>
      <c r="AY54" s="128" t="str">
        <v/>
      </c>
      <c r="AZ54" s="128" t="str">
        <v/>
      </c>
      <c r="BA54" s="128" t="str">
        <v/>
      </c>
      <c r="BB54" s="128" t="str">
        <v/>
      </c>
      <c r="BC54" s="128" t="str">
        <v/>
      </c>
      <c r="BD54" s="128" t="str">
        <v/>
      </c>
      <c r="BE54" s="128" t="str">
        <v/>
      </c>
      <c r="BF54" s="128" t="str">
        <v/>
      </c>
      <c r="BG54" s="128" t="str">
        <v/>
      </c>
      <c r="BH54" s="128" t="str">
        <v/>
      </c>
      <c r="BI54" s="128" t="str">
        <v/>
      </c>
      <c r="BJ54" s="128" t="str">
        <v/>
      </c>
      <c r="BK54" s="128" t="str">
        <v/>
      </c>
      <c r="BL54" s="128" t="e">
        <v>#N/A</v>
      </c>
      <c r="BM54" s="128" t="e">
        <v>#N/A</v>
      </c>
      <c r="BN54" s="128" t="e">
        <v>#N/A</v>
      </c>
      <c r="BO54" s="128" t="e">
        <v>#N/A</v>
      </c>
      <c r="BP54" s="128" t="e">
        <v>#N/A</v>
      </c>
      <c r="BQ54" s="128" t="e">
        <v>#N/A</v>
      </c>
      <c r="BR54" s="128" t="e">
        <v>#N/A</v>
      </c>
      <c r="BS54" s="128" t="e">
        <v>#N/A</v>
      </c>
      <c r="BT54" s="128" t="e">
        <v>#N/A</v>
      </c>
      <c r="BU54" s="128" t="e">
        <v>#N/A</v>
      </c>
      <c r="BV54" s="128" t="e">
        <v>#N/A</v>
      </c>
      <c r="BW54" s="128" t="e">
        <v>#N/A</v>
      </c>
      <c r="BX54" s="128" t="e">
        <v>#N/A</v>
      </c>
      <c r="BY54" s="128" t="e">
        <v>#N/A</v>
      </c>
      <c r="BZ54" s="128" t="e">
        <v>#N/A</v>
      </c>
      <c r="CA54" s="128" t="e">
        <v>#N/A</v>
      </c>
      <c r="CB54" s="128" t="e">
        <v>#N/A</v>
      </c>
      <c r="CC54" s="128" t="e">
        <v>#N/A</v>
      </c>
      <c r="CD54" s="128"/>
      <c r="CE54" s="128"/>
      <c r="CF54" s="128"/>
      <c r="CG54" s="128"/>
      <c r="CH54" s="128"/>
      <c r="CI54" s="128"/>
      <c r="CJ54" s="128"/>
      <c r="CK54" s="128"/>
      <c r="CL54" s="128"/>
      <c r="CM54" s="128"/>
      <c r="CN54" s="128"/>
      <c r="CO54" s="128"/>
      <c r="CP54" s="128"/>
      <c r="CQ54" s="128"/>
      <c r="CR54" s="128"/>
      <c r="CS54" s="128"/>
      <c r="CT54" s="128"/>
      <c r="CU54" s="128"/>
      <c r="CV54" s="128"/>
      <c r="CW54" s="128"/>
      <c r="CX54" s="128"/>
      <c r="CY54" s="128"/>
      <c r="CZ54" s="128"/>
      <c r="DA54" s="128"/>
      <c r="DB54" s="128"/>
      <c r="DC54" s="128"/>
      <c r="DD54" s="128"/>
      <c r="DE54" s="128"/>
      <c r="DF54" s="128"/>
      <c r="DG54" s="128"/>
      <c r="DH54" s="128"/>
      <c r="DI54" s="128"/>
      <c r="DJ54" s="128"/>
      <c r="DK54" s="128"/>
      <c r="DL54" s="128"/>
      <c r="DM54" s="128"/>
      <c r="DN54" s="128"/>
      <c r="DO54" s="128"/>
      <c r="DP54" s="128"/>
      <c r="DQ54" s="128"/>
      <c r="DR54" s="127"/>
      <c r="DS54" s="127"/>
      <c r="DT54" s="127"/>
      <c r="DU54" s="127"/>
      <c r="DV54" s="127"/>
      <c r="DW54" s="127"/>
      <c r="DX54" s="127"/>
      <c r="DY54" s="127"/>
      <c r="DZ54" s="127"/>
      <c r="EA54" s="127"/>
      <c r="EB54" s="127"/>
      <c r="EC54" s="127"/>
      <c r="ED54" s="127"/>
      <c r="EE54" s="127"/>
      <c r="EF54" s="127"/>
      <c r="EG54" s="127"/>
      <c r="EH54" s="127"/>
      <c r="EI54" s="127"/>
      <c r="EJ54" s="127"/>
      <c r="EK54" s="127"/>
      <c r="EL54" s="127"/>
      <c r="EM54" s="127"/>
    </row>
    <row r="55" spans="1:143">
      <c r="A55" s="127" t="str">
        <v>2009 Q4</v>
      </c>
      <c r="B55" s="128">
        <v>2232505</v>
      </c>
      <c r="C55" s="128">
        <v>2480782</v>
      </c>
      <c r="D55" s="128">
        <v>2554193</v>
      </c>
      <c r="E55" s="128">
        <v>2538411</v>
      </c>
      <c r="F55" s="128">
        <v>2484459</v>
      </c>
      <c r="G55" s="128">
        <v>2484779</v>
      </c>
      <c r="H55" s="128">
        <v>2475341</v>
      </c>
      <c r="I55" s="128">
        <v>2480317</v>
      </c>
      <c r="J55" s="128">
        <v>2481498</v>
      </c>
      <c r="K55" s="128">
        <v>2467629</v>
      </c>
      <c r="L55" s="128">
        <v>2358929</v>
      </c>
      <c r="M55" s="128">
        <v>2358929</v>
      </c>
      <c r="N55" s="128">
        <v>2358929</v>
      </c>
      <c r="O55" s="128">
        <v>2360724</v>
      </c>
      <c r="P55" s="128">
        <v>2360724</v>
      </c>
      <c r="Q55" s="128">
        <v>2360724</v>
      </c>
      <c r="R55" s="128">
        <v>2360724</v>
      </c>
      <c r="S55" s="128">
        <v>2360724</v>
      </c>
      <c r="T55" s="128">
        <v>2360724</v>
      </c>
      <c r="U55" s="128" t="str">
        <v/>
      </c>
      <c r="V55" s="128" t="str">
        <v/>
      </c>
      <c r="W55" s="128" t="str">
        <v/>
      </c>
      <c r="X55" s="128" t="str">
        <v/>
      </c>
      <c r="Y55" s="128" t="str">
        <v/>
      </c>
      <c r="Z55" s="128" t="str">
        <v/>
      </c>
      <c r="AA55" s="128" t="str">
        <v/>
      </c>
      <c r="AB55" s="128" t="str">
        <v/>
      </c>
      <c r="AC55" s="128" t="str">
        <v/>
      </c>
      <c r="AD55" s="128" t="str">
        <v/>
      </c>
      <c r="AE55" s="128" t="str">
        <v/>
      </c>
      <c r="AF55" s="128" t="str">
        <v/>
      </c>
      <c r="AG55" s="128" t="str">
        <v/>
      </c>
      <c r="AH55" s="128" t="str">
        <v/>
      </c>
      <c r="AI55" s="128" t="str">
        <v/>
      </c>
      <c r="AJ55" s="128" t="str">
        <v/>
      </c>
      <c r="AK55" s="128" t="str">
        <v/>
      </c>
      <c r="AL55" s="128" t="str">
        <v/>
      </c>
      <c r="AM55" s="128" t="str">
        <v/>
      </c>
      <c r="AN55" s="128" t="str">
        <v/>
      </c>
      <c r="AO55" s="128" t="str">
        <v/>
      </c>
      <c r="AP55" s="128" t="str">
        <v/>
      </c>
      <c r="AQ55" s="128" t="str">
        <v/>
      </c>
      <c r="AR55" s="128" t="str">
        <v/>
      </c>
      <c r="AS55" s="128" t="str">
        <v/>
      </c>
      <c r="AT55" s="128" t="str">
        <v/>
      </c>
      <c r="AU55" s="128" t="str">
        <v/>
      </c>
      <c r="AV55" s="128" t="str">
        <v/>
      </c>
      <c r="AW55" s="128" t="str">
        <v/>
      </c>
      <c r="AX55" s="128" t="str">
        <v/>
      </c>
      <c r="AY55" s="128" t="str">
        <v/>
      </c>
      <c r="AZ55" s="128" t="str">
        <v/>
      </c>
      <c r="BA55" s="128" t="str">
        <v/>
      </c>
      <c r="BB55" s="128" t="str">
        <v/>
      </c>
      <c r="BC55" s="128" t="str">
        <v/>
      </c>
      <c r="BD55" s="128" t="str">
        <v/>
      </c>
      <c r="BE55" s="128" t="str">
        <v/>
      </c>
      <c r="BF55" s="128" t="str">
        <v/>
      </c>
      <c r="BG55" s="128" t="str">
        <v/>
      </c>
      <c r="BH55" s="128" t="str">
        <v/>
      </c>
      <c r="BI55" s="128" t="str">
        <v/>
      </c>
      <c r="BJ55" s="128" t="str">
        <v/>
      </c>
      <c r="BK55" s="128" t="str">
        <v/>
      </c>
      <c r="BL55" s="128" t="e">
        <v>#N/A</v>
      </c>
      <c r="BM55" s="128" t="e">
        <v>#N/A</v>
      </c>
      <c r="BN55" s="128" t="e">
        <v>#N/A</v>
      </c>
      <c r="BO55" s="128" t="e">
        <v>#N/A</v>
      </c>
      <c r="BP55" s="128" t="e">
        <v>#N/A</v>
      </c>
      <c r="BQ55" s="128" t="e">
        <v>#N/A</v>
      </c>
      <c r="BR55" s="128" t="e">
        <v>#N/A</v>
      </c>
      <c r="BS55" s="128" t="e">
        <v>#N/A</v>
      </c>
      <c r="BT55" s="128" t="e">
        <v>#N/A</v>
      </c>
      <c r="BU55" s="128" t="e">
        <v>#N/A</v>
      </c>
      <c r="BV55" s="128" t="e">
        <v>#N/A</v>
      </c>
      <c r="BW55" s="128" t="e">
        <v>#N/A</v>
      </c>
      <c r="BX55" s="128" t="e">
        <v>#N/A</v>
      </c>
      <c r="BY55" s="128" t="e">
        <v>#N/A</v>
      </c>
      <c r="BZ55" s="128" t="e">
        <v>#N/A</v>
      </c>
      <c r="CA55" s="128" t="e">
        <v>#N/A</v>
      </c>
      <c r="CB55" s="128" t="e">
        <v>#N/A</v>
      </c>
      <c r="CC55" s="128" t="e">
        <v>#N/A</v>
      </c>
      <c r="CD55" s="128"/>
      <c r="CE55" s="128"/>
      <c r="CF55" s="128"/>
      <c r="CG55" s="128"/>
      <c r="CH55" s="128"/>
      <c r="CI55" s="128"/>
      <c r="CJ55" s="128"/>
      <c r="CK55" s="128"/>
      <c r="CL55" s="128"/>
      <c r="CM55" s="128"/>
      <c r="CN55" s="128"/>
      <c r="CO55" s="128"/>
      <c r="CP55" s="128"/>
      <c r="CQ55" s="128"/>
      <c r="CR55" s="128"/>
      <c r="CS55" s="128"/>
      <c r="CT55" s="128"/>
      <c r="CU55" s="128"/>
      <c r="CV55" s="128"/>
      <c r="CW55" s="128"/>
      <c r="CX55" s="128"/>
      <c r="CY55" s="128"/>
      <c r="CZ55" s="128"/>
      <c r="DA55" s="128"/>
      <c r="DB55" s="128"/>
      <c r="DC55" s="128"/>
      <c r="DD55" s="128"/>
      <c r="DE55" s="128"/>
      <c r="DF55" s="128"/>
      <c r="DG55" s="128"/>
      <c r="DH55" s="128"/>
      <c r="DI55" s="128"/>
      <c r="DJ55" s="128"/>
      <c r="DK55" s="128"/>
      <c r="DL55" s="128"/>
      <c r="DM55" s="128"/>
      <c r="DN55" s="128"/>
      <c r="DO55" s="128"/>
      <c r="DP55" s="128"/>
      <c r="DQ55" s="128"/>
      <c r="DR55" s="127"/>
      <c r="DS55" s="127"/>
      <c r="DT55" s="127"/>
      <c r="DU55" s="127"/>
      <c r="DV55" s="127"/>
      <c r="DW55" s="127"/>
      <c r="DX55" s="127"/>
      <c r="DY55" s="127"/>
      <c r="DZ55" s="127"/>
      <c r="EA55" s="127"/>
      <c r="EB55" s="127"/>
      <c r="EC55" s="127"/>
      <c r="ED55" s="127"/>
      <c r="EE55" s="127"/>
      <c r="EF55" s="127"/>
      <c r="EG55" s="127"/>
      <c r="EH55" s="127"/>
      <c r="EI55" s="127"/>
      <c r="EJ55" s="127"/>
      <c r="EK55" s="127"/>
      <c r="EL55" s="127"/>
      <c r="EM55" s="127"/>
    </row>
    <row r="56" spans="1:143">
      <c r="A56" s="127" t="str">
        <v>2010 Q1</v>
      </c>
      <c r="B56" s="128">
        <v>2689039</v>
      </c>
      <c r="C56" s="128">
        <v>2797060</v>
      </c>
      <c r="D56" s="128">
        <v>2623061</v>
      </c>
      <c r="E56" s="128">
        <v>2630695</v>
      </c>
      <c r="F56" s="128">
        <v>2510695</v>
      </c>
      <c r="G56" s="128">
        <v>2484465</v>
      </c>
      <c r="H56" s="128">
        <v>2431080</v>
      </c>
      <c r="I56" s="128">
        <v>2431080</v>
      </c>
      <c r="J56" s="128">
        <v>2188080</v>
      </c>
      <c r="K56" s="128">
        <v>2188080</v>
      </c>
      <c r="L56" s="128">
        <v>2188080</v>
      </c>
      <c r="M56" s="128">
        <v>2188080</v>
      </c>
      <c r="N56" s="128">
        <v>2188080</v>
      </c>
      <c r="O56" s="128">
        <v>2188540</v>
      </c>
      <c r="P56" s="128">
        <v>2188540</v>
      </c>
      <c r="Q56" s="128">
        <v>2188540</v>
      </c>
      <c r="R56" s="128">
        <v>2188540</v>
      </c>
      <c r="S56" s="128">
        <v>2188540</v>
      </c>
      <c r="T56" s="128" t="str">
        <v/>
      </c>
      <c r="U56" s="128" t="str">
        <v/>
      </c>
      <c r="V56" s="128" t="str">
        <v/>
      </c>
      <c r="W56" s="128" t="str">
        <v/>
      </c>
      <c r="X56" s="128" t="str">
        <v/>
      </c>
      <c r="Y56" s="128" t="str">
        <v/>
      </c>
      <c r="Z56" s="128" t="str">
        <v/>
      </c>
      <c r="AA56" s="128" t="str">
        <v/>
      </c>
      <c r="AB56" s="128" t="str">
        <v/>
      </c>
      <c r="AC56" s="128" t="str">
        <v/>
      </c>
      <c r="AD56" s="128" t="str">
        <v/>
      </c>
      <c r="AE56" s="128" t="str">
        <v/>
      </c>
      <c r="AF56" s="128" t="str">
        <v/>
      </c>
      <c r="AG56" s="128" t="str">
        <v/>
      </c>
      <c r="AH56" s="128" t="str">
        <v/>
      </c>
      <c r="AI56" s="128" t="str">
        <v/>
      </c>
      <c r="AJ56" s="128" t="str">
        <v/>
      </c>
      <c r="AK56" s="128" t="str">
        <v/>
      </c>
      <c r="AL56" s="128" t="str">
        <v/>
      </c>
      <c r="AM56" s="128" t="str">
        <v/>
      </c>
      <c r="AN56" s="128" t="str">
        <v/>
      </c>
      <c r="AO56" s="128" t="str">
        <v/>
      </c>
      <c r="AP56" s="128" t="str">
        <v/>
      </c>
      <c r="AQ56" s="128" t="str">
        <v/>
      </c>
      <c r="AR56" s="128" t="str">
        <v/>
      </c>
      <c r="AS56" s="128" t="str">
        <v/>
      </c>
      <c r="AT56" s="128" t="str">
        <v/>
      </c>
      <c r="AU56" s="128" t="str">
        <v/>
      </c>
      <c r="AV56" s="128" t="str">
        <v/>
      </c>
      <c r="AW56" s="128" t="str">
        <v/>
      </c>
      <c r="AX56" s="128" t="str">
        <v/>
      </c>
      <c r="AY56" s="128" t="str">
        <v/>
      </c>
      <c r="AZ56" s="128" t="str">
        <v/>
      </c>
      <c r="BA56" s="128" t="str">
        <v/>
      </c>
      <c r="BB56" s="128" t="str">
        <v/>
      </c>
      <c r="BC56" s="128" t="str">
        <v/>
      </c>
      <c r="BD56" s="128" t="str">
        <v/>
      </c>
      <c r="BE56" s="128" t="str">
        <v/>
      </c>
      <c r="BF56" s="128" t="str">
        <v/>
      </c>
      <c r="BG56" s="128" t="str">
        <v/>
      </c>
      <c r="BH56" s="128" t="str">
        <v/>
      </c>
      <c r="BI56" s="128" t="str">
        <v/>
      </c>
      <c r="BJ56" s="128" t="str">
        <v/>
      </c>
      <c r="BK56" s="128" t="str">
        <v/>
      </c>
      <c r="BL56" s="128" t="e">
        <v>#N/A</v>
      </c>
      <c r="BM56" s="128" t="e">
        <v>#N/A</v>
      </c>
      <c r="BN56" s="128" t="e">
        <v>#N/A</v>
      </c>
      <c r="BO56" s="128" t="e">
        <v>#N/A</v>
      </c>
      <c r="BP56" s="128" t="e">
        <v>#N/A</v>
      </c>
      <c r="BQ56" s="128" t="e">
        <v>#N/A</v>
      </c>
      <c r="BR56" s="128" t="e">
        <v>#N/A</v>
      </c>
      <c r="BS56" s="128" t="e">
        <v>#N/A</v>
      </c>
      <c r="BT56" s="128" t="e">
        <v>#N/A</v>
      </c>
      <c r="BU56" s="128" t="e">
        <v>#N/A</v>
      </c>
      <c r="BV56" s="128" t="e">
        <v>#N/A</v>
      </c>
      <c r="BW56" s="128" t="e">
        <v>#N/A</v>
      </c>
      <c r="BX56" s="128" t="e">
        <v>#N/A</v>
      </c>
      <c r="BY56" s="128" t="e">
        <v>#N/A</v>
      </c>
      <c r="BZ56" s="128" t="e">
        <v>#N/A</v>
      </c>
      <c r="CA56" s="128" t="e">
        <v>#N/A</v>
      </c>
      <c r="CB56" s="128" t="e">
        <v>#N/A</v>
      </c>
      <c r="CC56" s="128" t="e">
        <v>#N/A</v>
      </c>
      <c r="CD56" s="128"/>
      <c r="CE56" s="128"/>
      <c r="CF56" s="128"/>
      <c r="CG56" s="128"/>
      <c r="CH56" s="128"/>
      <c r="CI56" s="128"/>
      <c r="CJ56" s="128"/>
      <c r="CK56" s="128"/>
      <c r="CL56" s="128"/>
      <c r="CM56" s="128"/>
      <c r="CN56" s="128"/>
      <c r="CO56" s="128"/>
      <c r="CP56" s="128"/>
      <c r="CQ56" s="128"/>
      <c r="CR56" s="128"/>
      <c r="CS56" s="128"/>
      <c r="CT56" s="128"/>
      <c r="CU56" s="128"/>
      <c r="CV56" s="128"/>
      <c r="CW56" s="128"/>
      <c r="CX56" s="128"/>
      <c r="CY56" s="128"/>
      <c r="CZ56" s="128"/>
      <c r="DA56" s="128"/>
      <c r="DB56" s="128"/>
      <c r="DC56" s="128"/>
      <c r="DD56" s="128"/>
      <c r="DE56" s="128"/>
      <c r="DF56" s="128"/>
      <c r="DG56" s="128"/>
      <c r="DH56" s="128"/>
      <c r="DI56" s="128"/>
      <c r="DJ56" s="128"/>
      <c r="DK56" s="128"/>
      <c r="DL56" s="128"/>
      <c r="DM56" s="128"/>
      <c r="DN56" s="128"/>
      <c r="DO56" s="128"/>
      <c r="DP56" s="128"/>
      <c r="DQ56" s="128"/>
      <c r="DR56" s="127"/>
      <c r="DS56" s="127"/>
      <c r="DT56" s="127"/>
      <c r="DU56" s="127"/>
      <c r="DV56" s="127"/>
      <c r="DW56" s="127"/>
      <c r="DX56" s="127"/>
      <c r="DY56" s="127"/>
      <c r="DZ56" s="127"/>
      <c r="EA56" s="127"/>
      <c r="EB56" s="127"/>
      <c r="EC56" s="127"/>
      <c r="ED56" s="127"/>
      <c r="EE56" s="127"/>
      <c r="EF56" s="127"/>
      <c r="EG56" s="127"/>
      <c r="EH56" s="127"/>
      <c r="EI56" s="127"/>
      <c r="EJ56" s="127"/>
      <c r="EK56" s="127"/>
      <c r="EL56" s="127"/>
      <c r="EM56" s="127"/>
    </row>
    <row r="57" spans="1:143">
      <c r="A57" s="127" t="str">
        <v>2010 Q2</v>
      </c>
      <c r="B57" s="128">
        <v>2192504</v>
      </c>
      <c r="C57" s="128">
        <v>2440528</v>
      </c>
      <c r="D57" s="128">
        <v>2494149</v>
      </c>
      <c r="E57" s="128">
        <v>2510275</v>
      </c>
      <c r="F57" s="128">
        <v>2484513</v>
      </c>
      <c r="G57" s="128">
        <v>2476854</v>
      </c>
      <c r="H57" s="128">
        <v>2479917</v>
      </c>
      <c r="I57" s="128">
        <v>2511507</v>
      </c>
      <c r="J57" s="128">
        <v>2477825</v>
      </c>
      <c r="K57" s="128">
        <v>2477825</v>
      </c>
      <c r="L57" s="128">
        <v>2477825</v>
      </c>
      <c r="M57" s="128">
        <v>2477825</v>
      </c>
      <c r="N57" s="128">
        <v>2478748</v>
      </c>
      <c r="O57" s="128">
        <v>2478748</v>
      </c>
      <c r="P57" s="128">
        <v>2478748</v>
      </c>
      <c r="Q57" s="128">
        <v>2478748</v>
      </c>
      <c r="R57" s="128">
        <v>2427298</v>
      </c>
      <c r="S57" s="128" t="str">
        <v/>
      </c>
      <c r="T57" s="128" t="str">
        <v/>
      </c>
      <c r="U57" s="128" t="str">
        <v/>
      </c>
      <c r="V57" s="128" t="str">
        <v/>
      </c>
      <c r="W57" s="128" t="str">
        <v/>
      </c>
      <c r="X57" s="128" t="str">
        <v/>
      </c>
      <c r="Y57" s="128" t="str">
        <v/>
      </c>
      <c r="Z57" s="128" t="str">
        <v/>
      </c>
      <c r="AA57" s="128" t="str">
        <v/>
      </c>
      <c r="AB57" s="128" t="str">
        <v/>
      </c>
      <c r="AC57" s="128" t="str">
        <v/>
      </c>
      <c r="AD57" s="128" t="str">
        <v/>
      </c>
      <c r="AE57" s="128" t="str">
        <v/>
      </c>
      <c r="AF57" s="128" t="str">
        <v/>
      </c>
      <c r="AG57" s="128" t="str">
        <v/>
      </c>
      <c r="AH57" s="128" t="str">
        <v/>
      </c>
      <c r="AI57" s="128" t="str">
        <v/>
      </c>
      <c r="AJ57" s="128" t="str">
        <v/>
      </c>
      <c r="AK57" s="128" t="str">
        <v/>
      </c>
      <c r="AL57" s="128" t="str">
        <v/>
      </c>
      <c r="AM57" s="128" t="str">
        <v/>
      </c>
      <c r="AN57" s="128" t="str">
        <v/>
      </c>
      <c r="AO57" s="128" t="str">
        <v/>
      </c>
      <c r="AP57" s="128" t="str">
        <v/>
      </c>
      <c r="AQ57" s="128" t="str">
        <v/>
      </c>
      <c r="AR57" s="128" t="str">
        <v/>
      </c>
      <c r="AS57" s="128" t="str">
        <v/>
      </c>
      <c r="AT57" s="128" t="str">
        <v/>
      </c>
      <c r="AU57" s="128" t="str">
        <v/>
      </c>
      <c r="AV57" s="128" t="str">
        <v/>
      </c>
      <c r="AW57" s="128" t="str">
        <v/>
      </c>
      <c r="AX57" s="128" t="str">
        <v/>
      </c>
      <c r="AY57" s="128" t="str">
        <v/>
      </c>
      <c r="AZ57" s="128" t="str">
        <v/>
      </c>
      <c r="BA57" s="128" t="str">
        <v/>
      </c>
      <c r="BB57" s="128" t="str">
        <v/>
      </c>
      <c r="BC57" s="128" t="str">
        <v/>
      </c>
      <c r="BD57" s="128" t="str">
        <v/>
      </c>
      <c r="BE57" s="128" t="str">
        <v/>
      </c>
      <c r="BF57" s="128" t="str">
        <v/>
      </c>
      <c r="BG57" s="128" t="str">
        <v/>
      </c>
      <c r="BH57" s="128" t="str">
        <v/>
      </c>
      <c r="BI57" s="128" t="str">
        <v/>
      </c>
      <c r="BJ57" s="128" t="str">
        <v/>
      </c>
      <c r="BK57" s="128" t="str">
        <v/>
      </c>
      <c r="BL57" s="128" t="e">
        <v>#N/A</v>
      </c>
      <c r="BM57" s="128" t="e">
        <v>#N/A</v>
      </c>
      <c r="BN57" s="128" t="e">
        <v>#N/A</v>
      </c>
      <c r="BO57" s="128" t="e">
        <v>#N/A</v>
      </c>
      <c r="BP57" s="128" t="e">
        <v>#N/A</v>
      </c>
      <c r="BQ57" s="128" t="e">
        <v>#N/A</v>
      </c>
      <c r="BR57" s="128" t="e">
        <v>#N/A</v>
      </c>
      <c r="BS57" s="128" t="e">
        <v>#N/A</v>
      </c>
      <c r="BT57" s="128" t="e">
        <v>#N/A</v>
      </c>
      <c r="BU57" s="128" t="e">
        <v>#N/A</v>
      </c>
      <c r="BV57" s="128" t="e">
        <v>#N/A</v>
      </c>
      <c r="BW57" s="128" t="e">
        <v>#N/A</v>
      </c>
      <c r="BX57" s="128" t="e">
        <v>#N/A</v>
      </c>
      <c r="BY57" s="128" t="e">
        <v>#N/A</v>
      </c>
      <c r="BZ57" s="128" t="e">
        <v>#N/A</v>
      </c>
      <c r="CA57" s="128" t="e">
        <v>#N/A</v>
      </c>
      <c r="CB57" s="128" t="e">
        <v>#N/A</v>
      </c>
      <c r="CC57" s="128" t="e">
        <v>#N/A</v>
      </c>
      <c r="CD57" s="128"/>
      <c r="CE57" s="128"/>
      <c r="CF57" s="128"/>
      <c r="CG57" s="128"/>
      <c r="CH57" s="128"/>
      <c r="CI57" s="128"/>
      <c r="CJ57" s="128"/>
      <c r="CK57" s="128"/>
      <c r="CL57" s="128"/>
      <c r="CM57" s="128"/>
      <c r="CN57" s="128"/>
      <c r="CO57" s="128"/>
      <c r="CP57" s="128"/>
      <c r="CQ57" s="128"/>
      <c r="CR57" s="128"/>
      <c r="CS57" s="128"/>
      <c r="CT57" s="128"/>
      <c r="CU57" s="128"/>
      <c r="CV57" s="128"/>
      <c r="CW57" s="128"/>
      <c r="CX57" s="128"/>
      <c r="CY57" s="128"/>
      <c r="CZ57" s="128"/>
      <c r="DA57" s="128"/>
      <c r="DB57" s="128"/>
      <c r="DC57" s="128"/>
      <c r="DD57" s="128"/>
      <c r="DE57" s="128"/>
      <c r="DF57" s="128"/>
      <c r="DG57" s="128"/>
      <c r="DH57" s="128"/>
      <c r="DI57" s="128"/>
      <c r="DJ57" s="128"/>
      <c r="DK57" s="128"/>
      <c r="DL57" s="128"/>
      <c r="DM57" s="128"/>
      <c r="DN57" s="128"/>
      <c r="DO57" s="128"/>
      <c r="DP57" s="128"/>
      <c r="DQ57" s="128"/>
      <c r="DR57" s="127"/>
      <c r="DS57" s="127"/>
      <c r="DT57" s="127"/>
      <c r="DU57" s="127"/>
      <c r="DV57" s="127"/>
      <c r="DW57" s="127"/>
      <c r="DX57" s="127"/>
      <c r="DY57" s="127"/>
      <c r="DZ57" s="127"/>
      <c r="EA57" s="127"/>
      <c r="EB57" s="127"/>
      <c r="EC57" s="127"/>
      <c r="ED57" s="127"/>
      <c r="EE57" s="127"/>
      <c r="EF57" s="127"/>
      <c r="EG57" s="127"/>
      <c r="EH57" s="127"/>
      <c r="EI57" s="127"/>
      <c r="EJ57" s="127"/>
      <c r="EK57" s="127"/>
      <c r="EL57" s="127"/>
      <c r="EM57" s="127"/>
    </row>
    <row r="58" spans="1:143">
      <c r="A58" s="127" t="str">
        <v>2010 Q3</v>
      </c>
      <c r="B58" s="128">
        <v>3410217</v>
      </c>
      <c r="C58" s="128">
        <v>3367631</v>
      </c>
      <c r="D58" s="128">
        <v>3346105</v>
      </c>
      <c r="E58" s="128">
        <v>3343059</v>
      </c>
      <c r="F58" s="128">
        <v>3294829</v>
      </c>
      <c r="G58" s="128">
        <v>3305473</v>
      </c>
      <c r="H58" s="128">
        <v>3288255</v>
      </c>
      <c r="I58" s="128">
        <v>3289788</v>
      </c>
      <c r="J58" s="128">
        <v>3265376</v>
      </c>
      <c r="K58" s="128">
        <v>3265376</v>
      </c>
      <c r="L58" s="128">
        <v>3265376</v>
      </c>
      <c r="M58" s="128">
        <v>3265376</v>
      </c>
      <c r="N58" s="128">
        <v>3265376</v>
      </c>
      <c r="O58" s="128">
        <v>3265376</v>
      </c>
      <c r="P58" s="128">
        <v>3265376</v>
      </c>
      <c r="Q58" s="128">
        <v>3265376</v>
      </c>
      <c r="R58" s="128" t="str">
        <v/>
      </c>
      <c r="S58" s="128" t="str">
        <v/>
      </c>
      <c r="T58" s="128" t="str">
        <v/>
      </c>
      <c r="U58" s="128" t="str">
        <v/>
      </c>
      <c r="V58" s="128" t="str">
        <v/>
      </c>
      <c r="W58" s="128" t="str">
        <v/>
      </c>
      <c r="X58" s="128" t="str">
        <v/>
      </c>
      <c r="Y58" s="128" t="str">
        <v/>
      </c>
      <c r="Z58" s="128" t="str">
        <v/>
      </c>
      <c r="AA58" s="128" t="str">
        <v/>
      </c>
      <c r="AB58" s="128" t="str">
        <v/>
      </c>
      <c r="AC58" s="128" t="str">
        <v/>
      </c>
      <c r="AD58" s="128" t="str">
        <v/>
      </c>
      <c r="AE58" s="128" t="str">
        <v/>
      </c>
      <c r="AF58" s="128" t="str">
        <v/>
      </c>
      <c r="AG58" s="128" t="str">
        <v/>
      </c>
      <c r="AH58" s="128" t="str">
        <v/>
      </c>
      <c r="AI58" s="128" t="str">
        <v/>
      </c>
      <c r="AJ58" s="128" t="str">
        <v/>
      </c>
      <c r="AK58" s="128" t="str">
        <v/>
      </c>
      <c r="AL58" s="128" t="str">
        <v/>
      </c>
      <c r="AM58" s="128" t="str">
        <v/>
      </c>
      <c r="AN58" s="128" t="str">
        <v/>
      </c>
      <c r="AO58" s="128" t="str">
        <v/>
      </c>
      <c r="AP58" s="128" t="str">
        <v/>
      </c>
      <c r="AQ58" s="128" t="str">
        <v/>
      </c>
      <c r="AR58" s="128" t="str">
        <v/>
      </c>
      <c r="AS58" s="128" t="str">
        <v/>
      </c>
      <c r="AT58" s="128" t="str">
        <v/>
      </c>
      <c r="AU58" s="128" t="str">
        <v/>
      </c>
      <c r="AV58" s="128" t="str">
        <v/>
      </c>
      <c r="AW58" s="128" t="str">
        <v/>
      </c>
      <c r="AX58" s="128" t="str">
        <v/>
      </c>
      <c r="AY58" s="128" t="str">
        <v/>
      </c>
      <c r="AZ58" s="128" t="str">
        <v/>
      </c>
      <c r="BA58" s="128" t="str">
        <v/>
      </c>
      <c r="BB58" s="128" t="str">
        <v/>
      </c>
      <c r="BC58" s="128" t="str">
        <v/>
      </c>
      <c r="BD58" s="128" t="str">
        <v/>
      </c>
      <c r="BE58" s="128" t="str">
        <v/>
      </c>
      <c r="BF58" s="128" t="str">
        <v/>
      </c>
      <c r="BG58" s="128" t="str">
        <v/>
      </c>
      <c r="BH58" s="128" t="str">
        <v/>
      </c>
      <c r="BI58" s="128" t="str">
        <v/>
      </c>
      <c r="BJ58" s="128" t="str">
        <v/>
      </c>
      <c r="BK58" s="128" t="str">
        <v/>
      </c>
      <c r="BL58" s="128" t="e">
        <v>#N/A</v>
      </c>
      <c r="BM58" s="128" t="e">
        <v>#N/A</v>
      </c>
      <c r="BN58" s="128" t="e">
        <v>#N/A</v>
      </c>
      <c r="BO58" s="128" t="e">
        <v>#N/A</v>
      </c>
      <c r="BP58" s="128" t="e">
        <v>#N/A</v>
      </c>
      <c r="BQ58" s="128" t="e">
        <v>#N/A</v>
      </c>
      <c r="BR58" s="128" t="e">
        <v>#N/A</v>
      </c>
      <c r="BS58" s="128" t="e">
        <v>#N/A</v>
      </c>
      <c r="BT58" s="128" t="e">
        <v>#N/A</v>
      </c>
      <c r="BU58" s="128" t="e">
        <v>#N/A</v>
      </c>
      <c r="BV58" s="128" t="e">
        <v>#N/A</v>
      </c>
      <c r="BW58" s="128" t="e">
        <v>#N/A</v>
      </c>
      <c r="BX58" s="128" t="e">
        <v>#N/A</v>
      </c>
      <c r="BY58" s="128" t="e">
        <v>#N/A</v>
      </c>
      <c r="BZ58" s="128" t="e">
        <v>#N/A</v>
      </c>
      <c r="CA58" s="128" t="e">
        <v>#N/A</v>
      </c>
      <c r="CB58" s="128" t="e">
        <v>#N/A</v>
      </c>
      <c r="CC58" s="128" t="e">
        <v>#N/A</v>
      </c>
      <c r="CD58" s="128"/>
      <c r="CE58" s="128"/>
      <c r="CF58" s="128"/>
      <c r="CG58" s="128"/>
      <c r="CH58" s="128"/>
      <c r="CI58" s="128"/>
      <c r="CJ58" s="128"/>
      <c r="CK58" s="128"/>
      <c r="CL58" s="128"/>
      <c r="CM58" s="128"/>
      <c r="CN58" s="128"/>
      <c r="CO58" s="128"/>
      <c r="CP58" s="128"/>
      <c r="CQ58" s="128"/>
      <c r="CR58" s="128"/>
      <c r="CS58" s="128"/>
      <c r="CT58" s="128"/>
      <c r="CU58" s="128"/>
      <c r="CV58" s="128"/>
      <c r="CW58" s="128"/>
      <c r="CX58" s="128"/>
      <c r="CY58" s="128"/>
      <c r="CZ58" s="128"/>
      <c r="DA58" s="128"/>
      <c r="DB58" s="128"/>
      <c r="DC58" s="128"/>
      <c r="DD58" s="128"/>
      <c r="DE58" s="128"/>
      <c r="DF58" s="128"/>
      <c r="DG58" s="128"/>
      <c r="DH58" s="128"/>
      <c r="DI58" s="128"/>
      <c r="DJ58" s="128"/>
      <c r="DK58" s="128"/>
      <c r="DL58" s="128"/>
      <c r="DM58" s="128"/>
      <c r="DN58" s="128"/>
      <c r="DO58" s="128"/>
      <c r="DP58" s="128"/>
      <c r="DQ58" s="128"/>
      <c r="DR58" s="127"/>
      <c r="DS58" s="127"/>
      <c r="DT58" s="127"/>
      <c r="DU58" s="127"/>
      <c r="DV58" s="127"/>
      <c r="DW58" s="127"/>
      <c r="DX58" s="127"/>
      <c r="DY58" s="127"/>
      <c r="DZ58" s="127"/>
      <c r="EA58" s="127"/>
      <c r="EB58" s="127"/>
      <c r="EC58" s="127"/>
      <c r="ED58" s="127"/>
      <c r="EE58" s="127"/>
      <c r="EF58" s="127"/>
      <c r="EG58" s="127"/>
      <c r="EH58" s="127"/>
      <c r="EI58" s="127"/>
      <c r="EJ58" s="127"/>
      <c r="EK58" s="127"/>
      <c r="EL58" s="127"/>
      <c r="EM58" s="127"/>
    </row>
    <row r="59" spans="1:143">
      <c r="A59" s="127" t="str">
        <v>2010 Q4</v>
      </c>
      <c r="B59" s="128">
        <v>2722460</v>
      </c>
      <c r="C59" s="128">
        <v>3133257</v>
      </c>
      <c r="D59" s="128">
        <v>3141044</v>
      </c>
      <c r="E59" s="128">
        <v>3100145</v>
      </c>
      <c r="F59" s="128">
        <v>3073905</v>
      </c>
      <c r="G59" s="128">
        <v>3099499</v>
      </c>
      <c r="H59" s="128">
        <v>3099499</v>
      </c>
      <c r="I59" s="128">
        <v>2994841</v>
      </c>
      <c r="J59" s="128">
        <v>2995301</v>
      </c>
      <c r="K59" s="128">
        <v>2995301</v>
      </c>
      <c r="L59" s="128">
        <v>2995301</v>
      </c>
      <c r="M59" s="128">
        <v>2999299</v>
      </c>
      <c r="N59" s="128">
        <v>3003349</v>
      </c>
      <c r="O59" s="128">
        <v>2989030</v>
      </c>
      <c r="P59" s="128">
        <v>2995525</v>
      </c>
      <c r="Q59" s="128" t="str">
        <v/>
      </c>
      <c r="R59" s="128" t="str">
        <v/>
      </c>
      <c r="S59" s="128" t="str">
        <v/>
      </c>
      <c r="T59" s="128" t="str">
        <v/>
      </c>
      <c r="U59" s="128" t="str">
        <v/>
      </c>
      <c r="V59" s="128" t="str">
        <v/>
      </c>
      <c r="W59" s="128" t="str">
        <v/>
      </c>
      <c r="X59" s="128" t="str">
        <v/>
      </c>
      <c r="Y59" s="128" t="str">
        <v/>
      </c>
      <c r="Z59" s="128" t="str">
        <v/>
      </c>
      <c r="AA59" s="128" t="str">
        <v/>
      </c>
      <c r="AB59" s="128" t="str">
        <v/>
      </c>
      <c r="AC59" s="128" t="str">
        <v/>
      </c>
      <c r="AD59" s="128" t="str">
        <v/>
      </c>
      <c r="AE59" s="128" t="str">
        <v/>
      </c>
      <c r="AF59" s="128" t="str">
        <v/>
      </c>
      <c r="AG59" s="128" t="str">
        <v/>
      </c>
      <c r="AH59" s="128" t="str">
        <v/>
      </c>
      <c r="AI59" s="128" t="str">
        <v/>
      </c>
      <c r="AJ59" s="128" t="str">
        <v/>
      </c>
      <c r="AK59" s="128" t="str">
        <v/>
      </c>
      <c r="AL59" s="128" t="str">
        <v/>
      </c>
      <c r="AM59" s="128" t="str">
        <v/>
      </c>
      <c r="AN59" s="128" t="str">
        <v/>
      </c>
      <c r="AO59" s="128" t="str">
        <v/>
      </c>
      <c r="AP59" s="128" t="str">
        <v/>
      </c>
      <c r="AQ59" s="128" t="str">
        <v/>
      </c>
      <c r="AR59" s="128" t="str">
        <v/>
      </c>
      <c r="AS59" s="128" t="str">
        <v/>
      </c>
      <c r="AT59" s="128" t="str">
        <v/>
      </c>
      <c r="AU59" s="128" t="str">
        <v/>
      </c>
      <c r="AV59" s="128" t="str">
        <v/>
      </c>
      <c r="AW59" s="128" t="str">
        <v/>
      </c>
      <c r="AX59" s="128" t="str">
        <v/>
      </c>
      <c r="AY59" s="128" t="str">
        <v/>
      </c>
      <c r="AZ59" s="128" t="str">
        <v/>
      </c>
      <c r="BA59" s="128" t="str">
        <v/>
      </c>
      <c r="BB59" s="128" t="str">
        <v/>
      </c>
      <c r="BC59" s="128" t="str">
        <v/>
      </c>
      <c r="BD59" s="128" t="str">
        <v/>
      </c>
      <c r="BE59" s="128" t="str">
        <v/>
      </c>
      <c r="BF59" s="128" t="str">
        <v/>
      </c>
      <c r="BG59" s="128" t="str">
        <v/>
      </c>
      <c r="BH59" s="128" t="str">
        <v/>
      </c>
      <c r="BI59" s="128" t="str">
        <v/>
      </c>
      <c r="BJ59" s="128" t="str">
        <v/>
      </c>
      <c r="BK59" s="128" t="str">
        <v/>
      </c>
      <c r="BL59" s="128" t="e">
        <v>#N/A</v>
      </c>
      <c r="BM59" s="128" t="e">
        <v>#N/A</v>
      </c>
      <c r="BN59" s="128" t="e">
        <v>#N/A</v>
      </c>
      <c r="BO59" s="128" t="e">
        <v>#N/A</v>
      </c>
      <c r="BP59" s="128" t="e">
        <v>#N/A</v>
      </c>
      <c r="BQ59" s="128" t="e">
        <v>#N/A</v>
      </c>
      <c r="BR59" s="128" t="e">
        <v>#N/A</v>
      </c>
      <c r="BS59" s="128" t="e">
        <v>#N/A</v>
      </c>
      <c r="BT59" s="128" t="e">
        <v>#N/A</v>
      </c>
      <c r="BU59" s="128" t="e">
        <v>#N/A</v>
      </c>
      <c r="BV59" s="128" t="e">
        <v>#N/A</v>
      </c>
      <c r="BW59" s="128" t="e">
        <v>#N/A</v>
      </c>
      <c r="BX59" s="128" t="e">
        <v>#N/A</v>
      </c>
      <c r="BY59" s="128" t="e">
        <v>#N/A</v>
      </c>
      <c r="BZ59" s="128" t="e">
        <v>#N/A</v>
      </c>
      <c r="CA59" s="128" t="e">
        <v>#N/A</v>
      </c>
      <c r="CB59" s="128" t="e">
        <v>#N/A</v>
      </c>
      <c r="CC59" s="128" t="e">
        <v>#N/A</v>
      </c>
      <c r="CD59" s="128"/>
      <c r="CE59" s="128"/>
      <c r="CF59" s="128"/>
      <c r="CG59" s="128"/>
      <c r="CH59" s="128"/>
      <c r="CI59" s="128"/>
      <c r="CJ59" s="128"/>
      <c r="CK59" s="128"/>
      <c r="CL59" s="128"/>
      <c r="CM59" s="128"/>
      <c r="CN59" s="128"/>
      <c r="CO59" s="128"/>
      <c r="CP59" s="128"/>
      <c r="CQ59" s="128"/>
      <c r="CR59" s="128"/>
      <c r="CS59" s="128"/>
      <c r="CT59" s="128"/>
      <c r="CU59" s="128"/>
      <c r="CV59" s="128"/>
      <c r="CW59" s="128"/>
      <c r="CX59" s="128"/>
      <c r="CY59" s="128"/>
      <c r="CZ59" s="128"/>
      <c r="DA59" s="128"/>
      <c r="DB59" s="128"/>
      <c r="DC59" s="128"/>
      <c r="DD59" s="128"/>
      <c r="DE59" s="128"/>
      <c r="DF59" s="128"/>
      <c r="DG59" s="128"/>
      <c r="DH59" s="128"/>
      <c r="DI59" s="128"/>
      <c r="DJ59" s="128"/>
      <c r="DK59" s="128"/>
      <c r="DL59" s="128"/>
      <c r="DM59" s="128"/>
      <c r="DN59" s="128"/>
      <c r="DO59" s="128"/>
      <c r="DP59" s="128"/>
      <c r="DQ59" s="128"/>
      <c r="DR59" s="127"/>
      <c r="DS59" s="127"/>
      <c r="DT59" s="127"/>
      <c r="DU59" s="127"/>
      <c r="DV59" s="127"/>
      <c r="DW59" s="127"/>
      <c r="DX59" s="127"/>
      <c r="DY59" s="127"/>
      <c r="DZ59" s="127"/>
      <c r="EA59" s="127"/>
      <c r="EB59" s="127"/>
      <c r="EC59" s="127"/>
      <c r="ED59" s="127"/>
      <c r="EE59" s="127"/>
      <c r="EF59" s="127"/>
      <c r="EG59" s="127"/>
      <c r="EH59" s="127"/>
      <c r="EI59" s="127"/>
      <c r="EJ59" s="127"/>
      <c r="EK59" s="127"/>
      <c r="EL59" s="127"/>
      <c r="EM59" s="127"/>
    </row>
    <row r="60" spans="1:143">
      <c r="A60" s="127" t="str">
        <v>2011 Q1</v>
      </c>
      <c r="B60" s="128">
        <v>2862701</v>
      </c>
      <c r="C60" s="128">
        <v>3465071</v>
      </c>
      <c r="D60" s="128">
        <v>3372115</v>
      </c>
      <c r="E60" s="128">
        <v>3469685</v>
      </c>
      <c r="F60" s="128">
        <v>3472214</v>
      </c>
      <c r="G60" s="128">
        <v>3483440</v>
      </c>
      <c r="H60" s="128">
        <v>3394586</v>
      </c>
      <c r="I60" s="128">
        <v>3467763</v>
      </c>
      <c r="J60" s="128">
        <v>3592948</v>
      </c>
      <c r="K60" s="128">
        <v>3722260</v>
      </c>
      <c r="L60" s="128">
        <v>3794925</v>
      </c>
      <c r="M60" s="128">
        <v>3815221</v>
      </c>
      <c r="N60" s="128">
        <v>3778949</v>
      </c>
      <c r="O60" s="128">
        <v>3745049</v>
      </c>
      <c r="P60" s="128" t="str">
        <v/>
      </c>
      <c r="Q60" s="128" t="str">
        <v/>
      </c>
      <c r="R60" s="128" t="str">
        <v/>
      </c>
      <c r="S60" s="128" t="str">
        <v/>
      </c>
      <c r="T60" s="128" t="str">
        <v/>
      </c>
      <c r="U60" s="128" t="str">
        <v/>
      </c>
      <c r="V60" s="128" t="str">
        <v/>
      </c>
      <c r="W60" s="128" t="str">
        <v/>
      </c>
      <c r="X60" s="128" t="str">
        <v/>
      </c>
      <c r="Y60" s="128" t="str">
        <v/>
      </c>
      <c r="Z60" s="128" t="str">
        <v/>
      </c>
      <c r="AA60" s="128" t="str">
        <v/>
      </c>
      <c r="AB60" s="128" t="str">
        <v/>
      </c>
      <c r="AC60" s="128" t="str">
        <v/>
      </c>
      <c r="AD60" s="128" t="str">
        <v/>
      </c>
      <c r="AE60" s="128" t="str">
        <v/>
      </c>
      <c r="AF60" s="128" t="str">
        <v/>
      </c>
      <c r="AG60" s="128" t="str">
        <v/>
      </c>
      <c r="AH60" s="128" t="str">
        <v/>
      </c>
      <c r="AI60" s="128" t="str">
        <v/>
      </c>
      <c r="AJ60" s="128" t="str">
        <v/>
      </c>
      <c r="AK60" s="128" t="str">
        <v/>
      </c>
      <c r="AL60" s="128" t="str">
        <v/>
      </c>
      <c r="AM60" s="128" t="str">
        <v/>
      </c>
      <c r="AN60" s="128" t="str">
        <v/>
      </c>
      <c r="AO60" s="128" t="str">
        <v/>
      </c>
      <c r="AP60" s="128" t="str">
        <v/>
      </c>
      <c r="AQ60" s="128" t="str">
        <v/>
      </c>
      <c r="AR60" s="128" t="str">
        <v/>
      </c>
      <c r="AS60" s="128" t="str">
        <v/>
      </c>
      <c r="AT60" s="128" t="str">
        <v/>
      </c>
      <c r="AU60" s="128" t="str">
        <v/>
      </c>
      <c r="AV60" s="128" t="str">
        <v/>
      </c>
      <c r="AW60" s="128" t="str">
        <v/>
      </c>
      <c r="AX60" s="128" t="str">
        <v/>
      </c>
      <c r="AY60" s="128" t="str">
        <v/>
      </c>
      <c r="AZ60" s="128" t="str">
        <v/>
      </c>
      <c r="BA60" s="128" t="str">
        <v/>
      </c>
      <c r="BB60" s="128" t="str">
        <v/>
      </c>
      <c r="BC60" s="128" t="str">
        <v/>
      </c>
      <c r="BD60" s="128" t="str">
        <v/>
      </c>
      <c r="BE60" s="128" t="str">
        <v/>
      </c>
      <c r="BF60" s="128" t="str">
        <v/>
      </c>
      <c r="BG60" s="128" t="str">
        <v/>
      </c>
      <c r="BH60" s="128" t="str">
        <v/>
      </c>
      <c r="BI60" s="128" t="str">
        <v/>
      </c>
      <c r="BJ60" s="128" t="str">
        <v/>
      </c>
      <c r="BK60" s="128" t="str">
        <v/>
      </c>
      <c r="BL60" s="128" t="e">
        <v>#N/A</v>
      </c>
      <c r="BM60" s="128" t="e">
        <v>#N/A</v>
      </c>
      <c r="BN60" s="128" t="e">
        <v>#N/A</v>
      </c>
      <c r="BO60" s="128" t="e">
        <v>#N/A</v>
      </c>
      <c r="BP60" s="128" t="e">
        <v>#N/A</v>
      </c>
      <c r="BQ60" s="128" t="e">
        <v>#N/A</v>
      </c>
      <c r="BR60" s="128" t="e">
        <v>#N/A</v>
      </c>
      <c r="BS60" s="128" t="e">
        <v>#N/A</v>
      </c>
      <c r="BT60" s="128" t="e">
        <v>#N/A</v>
      </c>
      <c r="BU60" s="128" t="e">
        <v>#N/A</v>
      </c>
      <c r="BV60" s="128" t="e">
        <v>#N/A</v>
      </c>
      <c r="BW60" s="128" t="e">
        <v>#N/A</v>
      </c>
      <c r="BX60" s="128" t="e">
        <v>#N/A</v>
      </c>
      <c r="BY60" s="128" t="e">
        <v>#N/A</v>
      </c>
      <c r="BZ60" s="128" t="e">
        <v>#N/A</v>
      </c>
      <c r="CA60" s="128" t="e">
        <v>#N/A</v>
      </c>
      <c r="CB60" s="128" t="e">
        <v>#N/A</v>
      </c>
      <c r="CC60" s="128" t="e">
        <v>#N/A</v>
      </c>
      <c r="CD60" s="128"/>
      <c r="CE60" s="128"/>
      <c r="CF60" s="128"/>
      <c r="CG60" s="128"/>
      <c r="CH60" s="128"/>
      <c r="CI60" s="128"/>
      <c r="CJ60" s="128"/>
      <c r="CK60" s="128"/>
      <c r="CL60" s="128"/>
      <c r="CM60" s="128"/>
      <c r="CN60" s="128"/>
      <c r="CO60" s="128"/>
      <c r="CP60" s="128"/>
      <c r="CQ60" s="128"/>
      <c r="CR60" s="128"/>
      <c r="CS60" s="128"/>
      <c r="CT60" s="128"/>
      <c r="CU60" s="128"/>
      <c r="CV60" s="128"/>
      <c r="CW60" s="128"/>
      <c r="CX60" s="128"/>
      <c r="CY60" s="128"/>
      <c r="CZ60" s="128"/>
      <c r="DA60" s="128"/>
      <c r="DB60" s="128"/>
      <c r="DC60" s="128"/>
      <c r="DD60" s="128"/>
      <c r="DE60" s="128"/>
      <c r="DF60" s="128"/>
      <c r="DG60" s="128"/>
      <c r="DH60" s="128"/>
      <c r="DI60" s="128"/>
      <c r="DJ60" s="128"/>
      <c r="DK60" s="128"/>
      <c r="DL60" s="128"/>
      <c r="DM60" s="128"/>
      <c r="DN60" s="128"/>
      <c r="DO60" s="128"/>
      <c r="DP60" s="128"/>
      <c r="DQ60" s="128"/>
      <c r="DR60" s="127"/>
      <c r="DS60" s="127"/>
      <c r="DT60" s="127"/>
      <c r="DU60" s="127"/>
      <c r="DV60" s="127"/>
      <c r="DW60" s="127"/>
      <c r="DX60" s="127"/>
      <c r="DY60" s="127"/>
      <c r="DZ60" s="127"/>
      <c r="EA60" s="127"/>
      <c r="EB60" s="127"/>
      <c r="EC60" s="127"/>
      <c r="ED60" s="127"/>
      <c r="EE60" s="127"/>
      <c r="EF60" s="127"/>
      <c r="EG60" s="127"/>
      <c r="EH60" s="127"/>
      <c r="EI60" s="127"/>
      <c r="EJ60" s="127"/>
      <c r="EK60" s="127"/>
      <c r="EL60" s="127"/>
      <c r="EM60" s="127"/>
    </row>
    <row r="61" spans="1:143">
      <c r="A61" s="127" t="str">
        <v>2011 Q2</v>
      </c>
      <c r="B61" s="128">
        <v>4675545</v>
      </c>
      <c r="C61" s="128">
        <v>4819688</v>
      </c>
      <c r="D61" s="128">
        <v>4811752</v>
      </c>
      <c r="E61" s="128">
        <v>4721896</v>
      </c>
      <c r="F61" s="128">
        <v>4696942</v>
      </c>
      <c r="G61" s="128">
        <v>4814718</v>
      </c>
      <c r="H61" s="128">
        <v>4663148</v>
      </c>
      <c r="I61" s="128">
        <v>4928648</v>
      </c>
      <c r="J61" s="128">
        <v>4928648</v>
      </c>
      <c r="K61" s="128">
        <v>4940547</v>
      </c>
      <c r="L61" s="128">
        <v>4942127</v>
      </c>
      <c r="M61" s="128">
        <v>4948194</v>
      </c>
      <c r="N61" s="128">
        <v>4936674</v>
      </c>
      <c r="O61" s="128" t="str">
        <v/>
      </c>
      <c r="P61" s="128" t="str">
        <v/>
      </c>
      <c r="Q61" s="128" t="str">
        <v/>
      </c>
      <c r="R61" s="128" t="str">
        <v/>
      </c>
      <c r="S61" s="128" t="str">
        <v/>
      </c>
      <c r="T61" s="128" t="str">
        <v/>
      </c>
      <c r="U61" s="128" t="str">
        <v/>
      </c>
      <c r="V61" s="128" t="str">
        <v/>
      </c>
      <c r="W61" s="128" t="str">
        <v/>
      </c>
      <c r="X61" s="128" t="str">
        <v/>
      </c>
      <c r="Y61" s="128" t="str">
        <v/>
      </c>
      <c r="Z61" s="128" t="str">
        <v/>
      </c>
      <c r="AA61" s="128" t="str">
        <v/>
      </c>
      <c r="AB61" s="128" t="str">
        <v/>
      </c>
      <c r="AC61" s="128" t="str">
        <v/>
      </c>
      <c r="AD61" s="128" t="str">
        <v/>
      </c>
      <c r="AE61" s="128" t="str">
        <v/>
      </c>
      <c r="AF61" s="128" t="str">
        <v/>
      </c>
      <c r="AG61" s="128" t="str">
        <v/>
      </c>
      <c r="AH61" s="128" t="str">
        <v/>
      </c>
      <c r="AI61" s="128" t="str">
        <v/>
      </c>
      <c r="AJ61" s="128" t="str">
        <v/>
      </c>
      <c r="AK61" s="128" t="str">
        <v/>
      </c>
      <c r="AL61" s="128" t="str">
        <v/>
      </c>
      <c r="AM61" s="128" t="str">
        <v/>
      </c>
      <c r="AN61" s="128" t="str">
        <v/>
      </c>
      <c r="AO61" s="128" t="str">
        <v/>
      </c>
      <c r="AP61" s="128" t="str">
        <v/>
      </c>
      <c r="AQ61" s="128" t="str">
        <v/>
      </c>
      <c r="AR61" s="128" t="str">
        <v/>
      </c>
      <c r="AS61" s="128" t="str">
        <v/>
      </c>
      <c r="AT61" s="128" t="str">
        <v/>
      </c>
      <c r="AU61" s="128" t="str">
        <v/>
      </c>
      <c r="AV61" s="128" t="str">
        <v/>
      </c>
      <c r="AW61" s="128" t="str">
        <v/>
      </c>
      <c r="AX61" s="128" t="str">
        <v/>
      </c>
      <c r="AY61" s="128" t="str">
        <v/>
      </c>
      <c r="AZ61" s="128" t="str">
        <v/>
      </c>
      <c r="BA61" s="128" t="str">
        <v/>
      </c>
      <c r="BB61" s="128" t="str">
        <v/>
      </c>
      <c r="BC61" s="128" t="str">
        <v/>
      </c>
      <c r="BD61" s="128" t="str">
        <v/>
      </c>
      <c r="BE61" s="128" t="str">
        <v/>
      </c>
      <c r="BF61" s="128" t="str">
        <v/>
      </c>
      <c r="BG61" s="128" t="str">
        <v/>
      </c>
      <c r="BH61" s="128" t="str">
        <v/>
      </c>
      <c r="BI61" s="128" t="str">
        <v/>
      </c>
      <c r="BJ61" s="128" t="str">
        <v/>
      </c>
      <c r="BK61" s="128" t="str">
        <v/>
      </c>
      <c r="BL61" s="128" t="e">
        <v>#N/A</v>
      </c>
      <c r="BM61" s="128" t="e">
        <v>#N/A</v>
      </c>
      <c r="BN61" s="128" t="e">
        <v>#N/A</v>
      </c>
      <c r="BO61" s="128" t="e">
        <v>#N/A</v>
      </c>
      <c r="BP61" s="128" t="e">
        <v>#N/A</v>
      </c>
      <c r="BQ61" s="128" t="e">
        <v>#N/A</v>
      </c>
      <c r="BR61" s="128" t="e">
        <v>#N/A</v>
      </c>
      <c r="BS61" s="128" t="e">
        <v>#N/A</v>
      </c>
      <c r="BT61" s="128" t="e">
        <v>#N/A</v>
      </c>
      <c r="BU61" s="128" t="e">
        <v>#N/A</v>
      </c>
      <c r="BV61" s="128" t="e">
        <v>#N/A</v>
      </c>
      <c r="BW61" s="128" t="e">
        <v>#N/A</v>
      </c>
      <c r="BX61" s="128" t="e">
        <v>#N/A</v>
      </c>
      <c r="BY61" s="128" t="e">
        <v>#N/A</v>
      </c>
      <c r="BZ61" s="128" t="e">
        <v>#N/A</v>
      </c>
      <c r="CA61" s="128" t="e">
        <v>#N/A</v>
      </c>
      <c r="CB61" s="128" t="e">
        <v>#N/A</v>
      </c>
      <c r="CC61" s="128" t="e">
        <v>#N/A</v>
      </c>
      <c r="CD61" s="128"/>
      <c r="CE61" s="128"/>
      <c r="CF61" s="128"/>
      <c r="CG61" s="128"/>
      <c r="CH61" s="128"/>
      <c r="CI61" s="128"/>
      <c r="CJ61" s="128"/>
      <c r="CK61" s="128"/>
      <c r="CL61" s="128"/>
      <c r="CM61" s="128"/>
      <c r="CN61" s="128"/>
      <c r="CO61" s="128"/>
      <c r="CP61" s="128"/>
      <c r="CQ61" s="128"/>
      <c r="CR61" s="128"/>
      <c r="CS61" s="128"/>
      <c r="CT61" s="128"/>
      <c r="CU61" s="128"/>
      <c r="CV61" s="128"/>
      <c r="CW61" s="128"/>
      <c r="CX61" s="128"/>
      <c r="CY61" s="128"/>
      <c r="CZ61" s="128"/>
      <c r="DA61" s="128"/>
      <c r="DB61" s="128"/>
      <c r="DC61" s="128"/>
      <c r="DD61" s="128"/>
      <c r="DE61" s="128"/>
      <c r="DF61" s="128"/>
      <c r="DG61" s="128"/>
      <c r="DH61" s="128"/>
      <c r="DI61" s="128"/>
      <c r="DJ61" s="128"/>
      <c r="DK61" s="128"/>
      <c r="DL61" s="128"/>
      <c r="DM61" s="128"/>
      <c r="DN61" s="128"/>
      <c r="DO61" s="128"/>
      <c r="DP61" s="128"/>
      <c r="DQ61" s="128"/>
      <c r="DR61" s="127"/>
      <c r="DS61" s="127"/>
      <c r="DT61" s="127"/>
      <c r="DU61" s="127"/>
      <c r="DV61" s="127"/>
      <c r="DW61" s="127"/>
      <c r="DX61" s="127"/>
      <c r="DY61" s="127"/>
      <c r="DZ61" s="127"/>
      <c r="EA61" s="127"/>
      <c r="EB61" s="127"/>
      <c r="EC61" s="127"/>
      <c r="ED61" s="127"/>
      <c r="EE61" s="127"/>
      <c r="EF61" s="127"/>
      <c r="EG61" s="127"/>
      <c r="EH61" s="127"/>
      <c r="EI61" s="127"/>
      <c r="EJ61" s="127"/>
      <c r="EK61" s="127"/>
      <c r="EL61" s="127"/>
      <c r="EM61" s="127"/>
    </row>
    <row r="62" spans="1:143">
      <c r="A62" s="127" t="str">
        <v>2011 Q3</v>
      </c>
      <c r="B62" s="128">
        <v>2771663</v>
      </c>
      <c r="C62" s="128">
        <v>3004532</v>
      </c>
      <c r="D62" s="128">
        <v>2966446</v>
      </c>
      <c r="E62" s="128">
        <v>2939752</v>
      </c>
      <c r="F62" s="128">
        <v>2937582</v>
      </c>
      <c r="G62" s="128">
        <v>2886691</v>
      </c>
      <c r="H62" s="128">
        <v>2886814</v>
      </c>
      <c r="I62" s="128">
        <v>2903903</v>
      </c>
      <c r="J62" s="128">
        <v>2903903</v>
      </c>
      <c r="K62" s="128">
        <v>2903878</v>
      </c>
      <c r="L62" s="128">
        <v>2903878</v>
      </c>
      <c r="M62" s="128">
        <v>2808038</v>
      </c>
      <c r="N62" s="128" t="str">
        <v/>
      </c>
      <c r="O62" s="128" t="str">
        <v/>
      </c>
      <c r="P62" s="128" t="str">
        <v/>
      </c>
      <c r="Q62" s="128" t="str">
        <v/>
      </c>
      <c r="R62" s="128" t="str">
        <v/>
      </c>
      <c r="S62" s="128" t="str">
        <v/>
      </c>
      <c r="T62" s="128" t="str">
        <v/>
      </c>
      <c r="U62" s="128" t="str">
        <v/>
      </c>
      <c r="V62" s="128" t="str">
        <v/>
      </c>
      <c r="W62" s="128" t="str">
        <v/>
      </c>
      <c r="X62" s="128" t="str">
        <v/>
      </c>
      <c r="Y62" s="128" t="str">
        <v/>
      </c>
      <c r="Z62" s="128" t="str">
        <v/>
      </c>
      <c r="AA62" s="128" t="str">
        <v/>
      </c>
      <c r="AB62" s="128" t="str">
        <v/>
      </c>
      <c r="AC62" s="128" t="str">
        <v/>
      </c>
      <c r="AD62" s="128" t="str">
        <v/>
      </c>
      <c r="AE62" s="128" t="str">
        <v/>
      </c>
      <c r="AF62" s="128" t="str">
        <v/>
      </c>
      <c r="AG62" s="128" t="str">
        <v/>
      </c>
      <c r="AH62" s="128" t="str">
        <v/>
      </c>
      <c r="AI62" s="128" t="str">
        <v/>
      </c>
      <c r="AJ62" s="128" t="str">
        <v/>
      </c>
      <c r="AK62" s="128" t="str">
        <v/>
      </c>
      <c r="AL62" s="128" t="str">
        <v/>
      </c>
      <c r="AM62" s="128" t="str">
        <v/>
      </c>
      <c r="AN62" s="128" t="str">
        <v/>
      </c>
      <c r="AO62" s="128" t="str">
        <v/>
      </c>
      <c r="AP62" s="128" t="str">
        <v/>
      </c>
      <c r="AQ62" s="128" t="str">
        <v/>
      </c>
      <c r="AR62" s="128" t="str">
        <v/>
      </c>
      <c r="AS62" s="128" t="str">
        <v/>
      </c>
      <c r="AT62" s="128" t="str">
        <v/>
      </c>
      <c r="AU62" s="128" t="str">
        <v/>
      </c>
      <c r="AV62" s="128" t="str">
        <v/>
      </c>
      <c r="AW62" s="128" t="str">
        <v/>
      </c>
      <c r="AX62" s="128" t="str">
        <v/>
      </c>
      <c r="AY62" s="128" t="str">
        <v/>
      </c>
      <c r="AZ62" s="128" t="str">
        <v/>
      </c>
      <c r="BA62" s="128" t="str">
        <v/>
      </c>
      <c r="BB62" s="128" t="str">
        <v/>
      </c>
      <c r="BC62" s="128" t="str">
        <v/>
      </c>
      <c r="BD62" s="128" t="str">
        <v/>
      </c>
      <c r="BE62" s="128" t="str">
        <v/>
      </c>
      <c r="BF62" s="128" t="str">
        <v/>
      </c>
      <c r="BG62" s="128" t="str">
        <v/>
      </c>
      <c r="BH62" s="128" t="str">
        <v/>
      </c>
      <c r="BI62" s="128" t="str">
        <v/>
      </c>
      <c r="BJ62" s="128" t="str">
        <v/>
      </c>
      <c r="BK62" s="128" t="str">
        <v/>
      </c>
      <c r="BL62" s="128" t="e">
        <v>#N/A</v>
      </c>
      <c r="BM62" s="128" t="e">
        <v>#N/A</v>
      </c>
      <c r="BN62" s="128" t="e">
        <v>#N/A</v>
      </c>
      <c r="BO62" s="128" t="e">
        <v>#N/A</v>
      </c>
      <c r="BP62" s="128" t="e">
        <v>#N/A</v>
      </c>
      <c r="BQ62" s="128" t="e">
        <v>#N/A</v>
      </c>
      <c r="BR62" s="128" t="e">
        <v>#N/A</v>
      </c>
      <c r="BS62" s="128" t="e">
        <v>#N/A</v>
      </c>
      <c r="BT62" s="128" t="e">
        <v>#N/A</v>
      </c>
      <c r="BU62" s="128" t="e">
        <v>#N/A</v>
      </c>
      <c r="BV62" s="128" t="e">
        <v>#N/A</v>
      </c>
      <c r="BW62" s="128" t="e">
        <v>#N/A</v>
      </c>
      <c r="BX62" s="128" t="e">
        <v>#N/A</v>
      </c>
      <c r="BY62" s="128" t="e">
        <v>#N/A</v>
      </c>
      <c r="BZ62" s="128" t="e">
        <v>#N/A</v>
      </c>
      <c r="CA62" s="128" t="e">
        <v>#N/A</v>
      </c>
      <c r="CB62" s="128" t="e">
        <v>#N/A</v>
      </c>
      <c r="CC62" s="128" t="e">
        <v>#N/A</v>
      </c>
      <c r="CD62" s="128"/>
      <c r="CE62" s="128"/>
      <c r="CF62" s="128"/>
      <c r="CG62" s="128"/>
      <c r="CH62" s="128"/>
      <c r="CI62" s="128"/>
      <c r="CJ62" s="128"/>
      <c r="CK62" s="128"/>
      <c r="CL62" s="128"/>
      <c r="CM62" s="128"/>
      <c r="CN62" s="128"/>
      <c r="CO62" s="128"/>
      <c r="CP62" s="128"/>
      <c r="CQ62" s="128"/>
      <c r="CR62" s="128"/>
      <c r="CS62" s="128"/>
      <c r="CT62" s="128"/>
      <c r="CU62" s="128"/>
      <c r="CV62" s="128"/>
      <c r="CW62" s="128"/>
      <c r="CX62" s="128"/>
      <c r="CY62" s="128"/>
      <c r="CZ62" s="128"/>
      <c r="DA62" s="128"/>
      <c r="DB62" s="128"/>
      <c r="DC62" s="128"/>
      <c r="DD62" s="128"/>
      <c r="DE62" s="128"/>
      <c r="DF62" s="128"/>
      <c r="DG62" s="128"/>
      <c r="DH62" s="128"/>
      <c r="DI62" s="128"/>
      <c r="DJ62" s="128"/>
      <c r="DK62" s="128"/>
      <c r="DL62" s="128"/>
      <c r="DM62" s="128"/>
      <c r="DN62" s="128"/>
      <c r="DO62" s="128"/>
      <c r="DP62" s="128"/>
      <c r="DQ62" s="128"/>
      <c r="DR62" s="127"/>
      <c r="DS62" s="127"/>
      <c r="DT62" s="127"/>
      <c r="DU62" s="127"/>
      <c r="DV62" s="127"/>
      <c r="DW62" s="127"/>
      <c r="DX62" s="127"/>
      <c r="DY62" s="127"/>
      <c r="DZ62" s="127"/>
      <c r="EA62" s="127"/>
      <c r="EB62" s="127"/>
      <c r="EC62" s="127"/>
      <c r="ED62" s="127"/>
      <c r="EE62" s="127"/>
      <c r="EF62" s="127"/>
      <c r="EG62" s="127"/>
      <c r="EH62" s="127"/>
      <c r="EI62" s="127"/>
      <c r="EJ62" s="127"/>
      <c r="EK62" s="127"/>
      <c r="EL62" s="127"/>
      <c r="EM62" s="127"/>
    </row>
    <row r="63" spans="1:143">
      <c r="A63" s="127" t="str">
        <v>2011 Q4</v>
      </c>
      <c r="B63" s="128">
        <v>3622181</v>
      </c>
      <c r="C63" s="128">
        <v>3853754</v>
      </c>
      <c r="D63" s="128">
        <v>3729301</v>
      </c>
      <c r="E63" s="128">
        <v>3678086</v>
      </c>
      <c r="F63" s="128">
        <v>3663042</v>
      </c>
      <c r="G63" s="128">
        <v>3641608</v>
      </c>
      <c r="H63" s="128">
        <v>3642008</v>
      </c>
      <c r="I63" s="128">
        <v>3642008</v>
      </c>
      <c r="J63" s="128">
        <v>3642358</v>
      </c>
      <c r="K63" s="128">
        <v>3642358</v>
      </c>
      <c r="L63" s="128">
        <v>3642358</v>
      </c>
      <c r="M63" s="128" t="str">
        <v/>
      </c>
      <c r="N63" s="128" t="str">
        <v/>
      </c>
      <c r="O63" s="128" t="str">
        <v/>
      </c>
      <c r="P63" s="128" t="str">
        <v/>
      </c>
      <c r="Q63" s="128" t="str">
        <v/>
      </c>
      <c r="R63" s="128" t="str">
        <v/>
      </c>
      <c r="S63" s="128" t="str">
        <v/>
      </c>
      <c r="T63" s="128" t="str">
        <v/>
      </c>
      <c r="U63" s="128" t="str">
        <v/>
      </c>
      <c r="V63" s="128" t="str">
        <v/>
      </c>
      <c r="W63" s="128" t="str">
        <v/>
      </c>
      <c r="X63" s="128" t="str">
        <v/>
      </c>
      <c r="Y63" s="128" t="str">
        <v/>
      </c>
      <c r="Z63" s="128" t="str">
        <v/>
      </c>
      <c r="AA63" s="128" t="str">
        <v/>
      </c>
      <c r="AB63" s="128" t="str">
        <v/>
      </c>
      <c r="AC63" s="128" t="str">
        <v/>
      </c>
      <c r="AD63" s="128" t="str">
        <v/>
      </c>
      <c r="AE63" s="128" t="str">
        <v/>
      </c>
      <c r="AF63" s="128" t="str">
        <v/>
      </c>
      <c r="AG63" s="128" t="str">
        <v/>
      </c>
      <c r="AH63" s="128" t="str">
        <v/>
      </c>
      <c r="AI63" s="128" t="str">
        <v/>
      </c>
      <c r="AJ63" s="128" t="str">
        <v/>
      </c>
      <c r="AK63" s="128" t="str">
        <v/>
      </c>
      <c r="AL63" s="128" t="str">
        <v/>
      </c>
      <c r="AM63" s="128" t="str">
        <v/>
      </c>
      <c r="AN63" s="128" t="str">
        <v/>
      </c>
      <c r="AO63" s="128" t="str">
        <v/>
      </c>
      <c r="AP63" s="128" t="str">
        <v/>
      </c>
      <c r="AQ63" s="128" t="str">
        <v/>
      </c>
      <c r="AR63" s="128" t="str">
        <v/>
      </c>
      <c r="AS63" s="128" t="str">
        <v/>
      </c>
      <c r="AT63" s="128" t="str">
        <v/>
      </c>
      <c r="AU63" s="128" t="str">
        <v/>
      </c>
      <c r="AV63" s="128" t="str">
        <v/>
      </c>
      <c r="AW63" s="128" t="str">
        <v/>
      </c>
      <c r="AX63" s="128" t="str">
        <v/>
      </c>
      <c r="AY63" s="128" t="str">
        <v/>
      </c>
      <c r="AZ63" s="128" t="str">
        <v/>
      </c>
      <c r="BA63" s="128" t="str">
        <v/>
      </c>
      <c r="BB63" s="128" t="str">
        <v/>
      </c>
      <c r="BC63" s="128" t="str">
        <v/>
      </c>
      <c r="BD63" s="128" t="str">
        <v/>
      </c>
      <c r="BE63" s="128" t="str">
        <v/>
      </c>
      <c r="BF63" s="128" t="str">
        <v/>
      </c>
      <c r="BG63" s="128" t="str">
        <v/>
      </c>
      <c r="BH63" s="128" t="str">
        <v/>
      </c>
      <c r="BI63" s="128" t="str">
        <v/>
      </c>
      <c r="BJ63" s="128" t="str">
        <v/>
      </c>
      <c r="BK63" s="128" t="str">
        <v/>
      </c>
      <c r="BL63" s="128" t="e">
        <v>#N/A</v>
      </c>
      <c r="BM63" s="128" t="e">
        <v>#N/A</v>
      </c>
      <c r="BN63" s="128" t="e">
        <v>#N/A</v>
      </c>
      <c r="BO63" s="128" t="e">
        <v>#N/A</v>
      </c>
      <c r="BP63" s="128" t="e">
        <v>#N/A</v>
      </c>
      <c r="BQ63" s="128" t="e">
        <v>#N/A</v>
      </c>
      <c r="BR63" s="128" t="e">
        <v>#N/A</v>
      </c>
      <c r="BS63" s="128" t="e">
        <v>#N/A</v>
      </c>
      <c r="BT63" s="128" t="e">
        <v>#N/A</v>
      </c>
      <c r="BU63" s="128" t="e">
        <v>#N/A</v>
      </c>
      <c r="BV63" s="128" t="e">
        <v>#N/A</v>
      </c>
      <c r="BW63" s="128" t="e">
        <v>#N/A</v>
      </c>
      <c r="BX63" s="128" t="e">
        <v>#N/A</v>
      </c>
      <c r="BY63" s="128" t="e">
        <v>#N/A</v>
      </c>
      <c r="BZ63" s="128" t="e">
        <v>#N/A</v>
      </c>
      <c r="CA63" s="128" t="e">
        <v>#N/A</v>
      </c>
      <c r="CB63" s="128" t="e">
        <v>#N/A</v>
      </c>
      <c r="CC63" s="128" t="e">
        <v>#N/A</v>
      </c>
      <c r="CD63" s="128"/>
      <c r="CE63" s="128"/>
      <c r="CF63" s="128"/>
      <c r="CG63" s="128"/>
      <c r="CH63" s="128"/>
      <c r="CI63" s="128"/>
      <c r="CJ63" s="128"/>
      <c r="CK63" s="128"/>
      <c r="CL63" s="128"/>
      <c r="CM63" s="128"/>
      <c r="CN63" s="128"/>
      <c r="CO63" s="128"/>
      <c r="CP63" s="128"/>
      <c r="CQ63" s="128"/>
      <c r="CR63" s="128"/>
      <c r="CS63" s="128"/>
      <c r="CT63" s="128"/>
      <c r="CU63" s="128"/>
      <c r="CV63" s="128"/>
      <c r="CW63" s="128"/>
      <c r="CX63" s="128"/>
      <c r="CY63" s="128"/>
      <c r="CZ63" s="128"/>
      <c r="DA63" s="128"/>
      <c r="DB63" s="128"/>
      <c r="DC63" s="128"/>
      <c r="DD63" s="128"/>
      <c r="DE63" s="128"/>
      <c r="DF63" s="128"/>
      <c r="DG63" s="128"/>
      <c r="DH63" s="128"/>
      <c r="DI63" s="128"/>
      <c r="DJ63" s="128"/>
      <c r="DK63" s="128"/>
      <c r="DL63" s="128"/>
      <c r="DM63" s="128"/>
      <c r="DN63" s="128"/>
      <c r="DO63" s="128"/>
      <c r="DP63" s="128"/>
      <c r="DQ63" s="128"/>
      <c r="DR63" s="127"/>
      <c r="DS63" s="127"/>
      <c r="DT63" s="127"/>
      <c r="DU63" s="127"/>
      <c r="DV63" s="127"/>
      <c r="DW63" s="127"/>
      <c r="DX63" s="127"/>
      <c r="DY63" s="127"/>
      <c r="DZ63" s="127"/>
      <c r="EA63" s="127"/>
      <c r="EB63" s="127"/>
      <c r="EC63" s="127"/>
      <c r="ED63" s="127"/>
      <c r="EE63" s="127"/>
      <c r="EF63" s="127"/>
      <c r="EG63" s="127"/>
      <c r="EH63" s="127"/>
      <c r="EI63" s="127"/>
      <c r="EJ63" s="127"/>
      <c r="EK63" s="127"/>
      <c r="EL63" s="127"/>
      <c r="EM63" s="127"/>
    </row>
    <row r="64" spans="1:143">
      <c r="A64" s="127" t="str">
        <v>2012 Q1</v>
      </c>
      <c r="B64" s="128">
        <v>4568470</v>
      </c>
      <c r="C64" s="128">
        <v>4399338</v>
      </c>
      <c r="D64" s="128">
        <v>4367688</v>
      </c>
      <c r="E64" s="128">
        <v>4360555</v>
      </c>
      <c r="F64" s="128">
        <v>4245945</v>
      </c>
      <c r="G64" s="128">
        <v>4260531</v>
      </c>
      <c r="H64" s="128">
        <v>4268531</v>
      </c>
      <c r="I64" s="128">
        <v>4272218</v>
      </c>
      <c r="J64" s="128">
        <v>4116020</v>
      </c>
      <c r="K64" s="128">
        <v>4079455</v>
      </c>
      <c r="L64" s="128" t="str">
        <v/>
      </c>
      <c r="M64" s="128" t="str">
        <v/>
      </c>
      <c r="N64" s="128" t="str">
        <v/>
      </c>
      <c r="O64" s="128" t="str">
        <v/>
      </c>
      <c r="P64" s="128" t="str">
        <v/>
      </c>
      <c r="Q64" s="128" t="str">
        <v/>
      </c>
      <c r="R64" s="128" t="str">
        <v/>
      </c>
      <c r="S64" s="128" t="str">
        <v/>
      </c>
      <c r="T64" s="128" t="str">
        <v/>
      </c>
      <c r="U64" s="128" t="str">
        <v/>
      </c>
      <c r="V64" s="128" t="str">
        <v/>
      </c>
      <c r="W64" s="128" t="str">
        <v/>
      </c>
      <c r="X64" s="128" t="str">
        <v/>
      </c>
      <c r="Y64" s="128" t="str">
        <v/>
      </c>
      <c r="Z64" s="128" t="str">
        <v/>
      </c>
      <c r="AA64" s="128" t="str">
        <v/>
      </c>
      <c r="AB64" s="128" t="str">
        <v/>
      </c>
      <c r="AC64" s="128" t="str">
        <v/>
      </c>
      <c r="AD64" s="128" t="str">
        <v/>
      </c>
      <c r="AE64" s="128" t="str">
        <v/>
      </c>
      <c r="AF64" s="128" t="str">
        <v/>
      </c>
      <c r="AG64" s="128" t="str">
        <v/>
      </c>
      <c r="AH64" s="128" t="str">
        <v/>
      </c>
      <c r="AI64" s="128" t="str">
        <v/>
      </c>
      <c r="AJ64" s="128" t="str">
        <v/>
      </c>
      <c r="AK64" s="128" t="str">
        <v/>
      </c>
      <c r="AL64" s="128" t="str">
        <v/>
      </c>
      <c r="AM64" s="128" t="str">
        <v/>
      </c>
      <c r="AN64" s="128" t="str">
        <v/>
      </c>
      <c r="AO64" s="128" t="str">
        <v/>
      </c>
      <c r="AP64" s="128" t="str">
        <v/>
      </c>
      <c r="AQ64" s="128" t="str">
        <v/>
      </c>
      <c r="AR64" s="128" t="str">
        <v/>
      </c>
      <c r="AS64" s="128" t="str">
        <v/>
      </c>
      <c r="AT64" s="128" t="str">
        <v/>
      </c>
      <c r="AU64" s="128" t="str">
        <v/>
      </c>
      <c r="AV64" s="128" t="str">
        <v/>
      </c>
      <c r="AW64" s="128" t="str">
        <v/>
      </c>
      <c r="AX64" s="128" t="str">
        <v/>
      </c>
      <c r="AY64" s="128" t="str">
        <v/>
      </c>
      <c r="AZ64" s="128" t="str">
        <v/>
      </c>
      <c r="BA64" s="128" t="str">
        <v/>
      </c>
      <c r="BB64" s="128" t="str">
        <v/>
      </c>
      <c r="BC64" s="128" t="str">
        <v/>
      </c>
      <c r="BD64" s="128" t="str">
        <v/>
      </c>
      <c r="BE64" s="128" t="str">
        <v/>
      </c>
      <c r="BF64" s="128" t="str">
        <v/>
      </c>
      <c r="BG64" s="128" t="str">
        <v/>
      </c>
      <c r="BH64" s="128" t="str">
        <v/>
      </c>
      <c r="BI64" s="128" t="str">
        <v/>
      </c>
      <c r="BJ64" s="128" t="str">
        <v/>
      </c>
      <c r="BK64" s="128" t="str">
        <v/>
      </c>
      <c r="BL64" s="128" t="e">
        <v>#N/A</v>
      </c>
      <c r="BM64" s="128" t="e">
        <v>#N/A</v>
      </c>
      <c r="BN64" s="128" t="e">
        <v>#N/A</v>
      </c>
      <c r="BO64" s="128" t="e">
        <v>#N/A</v>
      </c>
      <c r="BP64" s="128" t="e">
        <v>#N/A</v>
      </c>
      <c r="BQ64" s="128" t="e">
        <v>#N/A</v>
      </c>
      <c r="BR64" s="128" t="e">
        <v>#N/A</v>
      </c>
      <c r="BS64" s="128" t="e">
        <v>#N/A</v>
      </c>
      <c r="BT64" s="128" t="e">
        <v>#N/A</v>
      </c>
      <c r="BU64" s="128" t="e">
        <v>#N/A</v>
      </c>
      <c r="BV64" s="128" t="e">
        <v>#N/A</v>
      </c>
      <c r="BW64" s="128" t="e">
        <v>#N/A</v>
      </c>
      <c r="BX64" s="128" t="e">
        <v>#N/A</v>
      </c>
      <c r="BY64" s="128" t="e">
        <v>#N/A</v>
      </c>
      <c r="BZ64" s="128" t="e">
        <v>#N/A</v>
      </c>
      <c r="CA64" s="128" t="e">
        <v>#N/A</v>
      </c>
      <c r="CB64" s="128" t="e">
        <v>#N/A</v>
      </c>
      <c r="CC64" s="128" t="e">
        <v>#N/A</v>
      </c>
      <c r="CD64" s="128"/>
      <c r="CE64" s="128"/>
      <c r="CF64" s="128"/>
      <c r="CG64" s="128"/>
      <c r="CH64" s="128"/>
      <c r="CI64" s="128"/>
      <c r="CJ64" s="128"/>
      <c r="CK64" s="128"/>
      <c r="CL64" s="128"/>
      <c r="CM64" s="128"/>
      <c r="CN64" s="128"/>
      <c r="CO64" s="128"/>
      <c r="CP64" s="128"/>
      <c r="CQ64" s="128"/>
      <c r="CR64" s="128"/>
      <c r="CS64" s="128"/>
      <c r="CT64" s="128"/>
      <c r="CU64" s="128"/>
      <c r="CV64" s="128"/>
      <c r="CW64" s="128"/>
      <c r="CX64" s="128"/>
      <c r="CY64" s="128"/>
      <c r="CZ64" s="128"/>
      <c r="DA64" s="128"/>
      <c r="DB64" s="128"/>
      <c r="DC64" s="128"/>
      <c r="DD64" s="128"/>
      <c r="DE64" s="128"/>
      <c r="DF64" s="128"/>
      <c r="DG64" s="128"/>
      <c r="DH64" s="128"/>
      <c r="DI64" s="128"/>
      <c r="DJ64" s="128"/>
      <c r="DK64" s="128"/>
      <c r="DL64" s="128"/>
      <c r="DM64" s="128"/>
      <c r="DN64" s="128"/>
      <c r="DO64" s="128"/>
      <c r="DP64" s="128"/>
      <c r="DQ64" s="128"/>
      <c r="DR64" s="127"/>
      <c r="DS64" s="127"/>
      <c r="DT64" s="127"/>
      <c r="DU64" s="127"/>
      <c r="DV64" s="127"/>
      <c r="DW64" s="127"/>
      <c r="DX64" s="127"/>
      <c r="DY64" s="127"/>
      <c r="DZ64" s="127"/>
      <c r="EA64" s="127"/>
      <c r="EB64" s="127"/>
      <c r="EC64" s="127"/>
      <c r="ED64" s="127"/>
      <c r="EE64" s="127"/>
      <c r="EF64" s="127"/>
      <c r="EG64" s="127"/>
      <c r="EH64" s="127"/>
      <c r="EI64" s="127"/>
      <c r="EJ64" s="127"/>
      <c r="EK64" s="127"/>
      <c r="EL64" s="127"/>
      <c r="EM64" s="127"/>
    </row>
    <row r="65" spans="1:143">
      <c r="A65" s="127" t="str">
        <v>2012 Q2</v>
      </c>
      <c r="B65" s="128">
        <v>4650149</v>
      </c>
      <c r="C65" s="128">
        <v>5676783</v>
      </c>
      <c r="D65" s="128">
        <v>5694164</v>
      </c>
      <c r="E65" s="128">
        <v>5686328</v>
      </c>
      <c r="F65" s="128">
        <v>5670907</v>
      </c>
      <c r="G65" s="128">
        <v>5847164</v>
      </c>
      <c r="H65" s="128">
        <v>5751189</v>
      </c>
      <c r="I65" s="128">
        <v>5891921</v>
      </c>
      <c r="J65" s="128">
        <v>5573630</v>
      </c>
      <c r="K65" s="128" t="str">
        <v/>
      </c>
      <c r="L65" s="128" t="str">
        <v/>
      </c>
      <c r="M65" s="128" t="str">
        <v/>
      </c>
      <c r="N65" s="128" t="str">
        <v/>
      </c>
      <c r="O65" s="128" t="str">
        <v/>
      </c>
      <c r="P65" s="128" t="str">
        <v/>
      </c>
      <c r="Q65" s="128" t="str">
        <v/>
      </c>
      <c r="R65" s="128" t="str">
        <v/>
      </c>
      <c r="S65" s="128" t="str">
        <v/>
      </c>
      <c r="T65" s="128" t="str">
        <v/>
      </c>
      <c r="U65" s="128" t="str">
        <v/>
      </c>
      <c r="V65" s="128" t="str">
        <v/>
      </c>
      <c r="W65" s="128" t="str">
        <v/>
      </c>
      <c r="X65" s="128" t="str">
        <v/>
      </c>
      <c r="Y65" s="128" t="str">
        <v/>
      </c>
      <c r="Z65" s="128" t="str">
        <v/>
      </c>
      <c r="AA65" s="128" t="str">
        <v/>
      </c>
      <c r="AB65" s="128" t="str">
        <v/>
      </c>
      <c r="AC65" s="128" t="str">
        <v/>
      </c>
      <c r="AD65" s="128" t="str">
        <v/>
      </c>
      <c r="AE65" s="128" t="str">
        <v/>
      </c>
      <c r="AF65" s="128" t="str">
        <v/>
      </c>
      <c r="AG65" s="128" t="str">
        <v/>
      </c>
      <c r="AH65" s="128" t="str">
        <v/>
      </c>
      <c r="AI65" s="128" t="str">
        <v/>
      </c>
      <c r="AJ65" s="128" t="str">
        <v/>
      </c>
      <c r="AK65" s="128" t="str">
        <v/>
      </c>
      <c r="AL65" s="128" t="str">
        <v/>
      </c>
      <c r="AM65" s="128" t="str">
        <v/>
      </c>
      <c r="AN65" s="128" t="str">
        <v/>
      </c>
      <c r="AO65" s="128" t="str">
        <v/>
      </c>
      <c r="AP65" s="128" t="str">
        <v/>
      </c>
      <c r="AQ65" s="128" t="str">
        <v/>
      </c>
      <c r="AR65" s="128" t="str">
        <v/>
      </c>
      <c r="AS65" s="128" t="str">
        <v/>
      </c>
      <c r="AT65" s="128" t="str">
        <v/>
      </c>
      <c r="AU65" s="128" t="str">
        <v/>
      </c>
      <c r="AV65" s="128" t="str">
        <v/>
      </c>
      <c r="AW65" s="128" t="str">
        <v/>
      </c>
      <c r="AX65" s="128" t="str">
        <v/>
      </c>
      <c r="AY65" s="128" t="str">
        <v/>
      </c>
      <c r="AZ65" s="128" t="str">
        <v/>
      </c>
      <c r="BA65" s="128" t="str">
        <v/>
      </c>
      <c r="BB65" s="128" t="str">
        <v/>
      </c>
      <c r="BC65" s="128" t="str">
        <v/>
      </c>
      <c r="BD65" s="128" t="str">
        <v/>
      </c>
      <c r="BE65" s="128" t="str">
        <v/>
      </c>
      <c r="BF65" s="128" t="str">
        <v/>
      </c>
      <c r="BG65" s="128" t="str">
        <v/>
      </c>
      <c r="BH65" s="128" t="str">
        <v/>
      </c>
      <c r="BI65" s="128" t="str">
        <v/>
      </c>
      <c r="BJ65" s="128" t="str">
        <v/>
      </c>
      <c r="BK65" s="128" t="str">
        <v/>
      </c>
      <c r="BL65" s="128" t="e">
        <v>#N/A</v>
      </c>
      <c r="BM65" s="128" t="e">
        <v>#N/A</v>
      </c>
      <c r="BN65" s="128" t="e">
        <v>#N/A</v>
      </c>
      <c r="BO65" s="128" t="e">
        <v>#N/A</v>
      </c>
      <c r="BP65" s="128" t="e">
        <v>#N/A</v>
      </c>
      <c r="BQ65" s="128" t="e">
        <v>#N/A</v>
      </c>
      <c r="BR65" s="128" t="e">
        <v>#N/A</v>
      </c>
      <c r="BS65" s="128" t="e">
        <v>#N/A</v>
      </c>
      <c r="BT65" s="128" t="e">
        <v>#N/A</v>
      </c>
      <c r="BU65" s="128" t="e">
        <v>#N/A</v>
      </c>
      <c r="BV65" s="128" t="e">
        <v>#N/A</v>
      </c>
      <c r="BW65" s="128" t="e">
        <v>#N/A</v>
      </c>
      <c r="BX65" s="128" t="e">
        <v>#N/A</v>
      </c>
      <c r="BY65" s="128" t="e">
        <v>#N/A</v>
      </c>
      <c r="BZ65" s="128" t="e">
        <v>#N/A</v>
      </c>
      <c r="CA65" s="128" t="e">
        <v>#N/A</v>
      </c>
      <c r="CB65" s="128" t="e">
        <v>#N/A</v>
      </c>
      <c r="CC65" s="128" t="e">
        <v>#N/A</v>
      </c>
      <c r="CD65" s="128"/>
      <c r="CE65" s="128"/>
      <c r="CF65" s="128"/>
      <c r="CG65" s="128"/>
      <c r="CH65" s="128"/>
      <c r="CI65" s="128"/>
      <c r="CJ65" s="128"/>
      <c r="CK65" s="128"/>
      <c r="CL65" s="128"/>
      <c r="CM65" s="128"/>
      <c r="CN65" s="128"/>
      <c r="CO65" s="128"/>
      <c r="CP65" s="128"/>
      <c r="CQ65" s="128"/>
      <c r="CR65" s="128"/>
      <c r="CS65" s="128"/>
      <c r="CT65" s="128"/>
      <c r="CU65" s="128"/>
      <c r="CV65" s="128"/>
      <c r="CW65" s="128"/>
      <c r="CX65" s="128"/>
      <c r="CY65" s="128"/>
      <c r="CZ65" s="128"/>
      <c r="DA65" s="128"/>
      <c r="DB65" s="128"/>
      <c r="DC65" s="128"/>
      <c r="DD65" s="128"/>
      <c r="DE65" s="128"/>
      <c r="DF65" s="128"/>
      <c r="DG65" s="128"/>
      <c r="DH65" s="128"/>
      <c r="DI65" s="128"/>
      <c r="DJ65" s="128"/>
      <c r="DK65" s="128"/>
      <c r="DL65" s="128"/>
      <c r="DM65" s="128"/>
      <c r="DN65" s="128"/>
      <c r="DO65" s="128"/>
      <c r="DP65" s="128"/>
      <c r="DQ65" s="128"/>
      <c r="DR65" s="127"/>
      <c r="DS65" s="127"/>
      <c r="DT65" s="127"/>
      <c r="DU65" s="127"/>
      <c r="DV65" s="127"/>
      <c r="DW65" s="127"/>
      <c r="DX65" s="127"/>
      <c r="DY65" s="127"/>
      <c r="DZ65" s="127"/>
      <c r="EA65" s="127"/>
      <c r="EB65" s="127"/>
      <c r="EC65" s="127"/>
      <c r="ED65" s="127"/>
      <c r="EE65" s="127"/>
      <c r="EF65" s="127"/>
      <c r="EG65" s="127"/>
      <c r="EH65" s="127"/>
      <c r="EI65" s="127"/>
      <c r="EJ65" s="127"/>
      <c r="EK65" s="127"/>
      <c r="EL65" s="127"/>
      <c r="EM65" s="127"/>
    </row>
    <row r="66" spans="1:143">
      <c r="A66" s="127" t="str">
        <v>2012 Q3</v>
      </c>
      <c r="B66" s="128">
        <v>4057022</v>
      </c>
      <c r="C66" s="128">
        <v>4683567</v>
      </c>
      <c r="D66" s="128">
        <v>4704685</v>
      </c>
      <c r="E66" s="128">
        <v>4728094</v>
      </c>
      <c r="F66" s="128">
        <v>4856420</v>
      </c>
      <c r="G66" s="128">
        <v>4813201</v>
      </c>
      <c r="H66" s="128">
        <v>4641308</v>
      </c>
      <c r="I66" s="128">
        <v>4445149</v>
      </c>
      <c r="J66" s="128" t="str">
        <v/>
      </c>
      <c r="K66" s="128" t="str">
        <v/>
      </c>
      <c r="L66" s="128" t="str">
        <v/>
      </c>
      <c r="M66" s="128" t="str">
        <v/>
      </c>
      <c r="N66" s="128" t="str">
        <v/>
      </c>
      <c r="O66" s="128" t="str">
        <v/>
      </c>
      <c r="P66" s="128" t="str">
        <v/>
      </c>
      <c r="Q66" s="128" t="str">
        <v/>
      </c>
      <c r="R66" s="128" t="str">
        <v/>
      </c>
      <c r="S66" s="128" t="str">
        <v/>
      </c>
      <c r="T66" s="128" t="str">
        <v/>
      </c>
      <c r="U66" s="128" t="str">
        <v/>
      </c>
      <c r="V66" s="128" t="str">
        <v/>
      </c>
      <c r="W66" s="128" t="str">
        <v/>
      </c>
      <c r="X66" s="128" t="str">
        <v/>
      </c>
      <c r="Y66" s="128" t="str">
        <v/>
      </c>
      <c r="Z66" s="128" t="str">
        <v/>
      </c>
      <c r="AA66" s="128" t="str">
        <v/>
      </c>
      <c r="AB66" s="128" t="str">
        <v/>
      </c>
      <c r="AC66" s="128" t="str">
        <v/>
      </c>
      <c r="AD66" s="128" t="str">
        <v/>
      </c>
      <c r="AE66" s="128" t="str">
        <v/>
      </c>
      <c r="AF66" s="128" t="str">
        <v/>
      </c>
      <c r="AG66" s="128" t="str">
        <v/>
      </c>
      <c r="AH66" s="128" t="str">
        <v/>
      </c>
      <c r="AI66" s="128" t="str">
        <v/>
      </c>
      <c r="AJ66" s="128" t="str">
        <v/>
      </c>
      <c r="AK66" s="128" t="str">
        <v/>
      </c>
      <c r="AL66" s="128" t="str">
        <v/>
      </c>
      <c r="AM66" s="128" t="str">
        <v/>
      </c>
      <c r="AN66" s="128" t="str">
        <v/>
      </c>
      <c r="AO66" s="128" t="str">
        <v/>
      </c>
      <c r="AP66" s="128" t="str">
        <v/>
      </c>
      <c r="AQ66" s="128" t="str">
        <v/>
      </c>
      <c r="AR66" s="128" t="str">
        <v/>
      </c>
      <c r="AS66" s="128" t="str">
        <v/>
      </c>
      <c r="AT66" s="128" t="str">
        <v/>
      </c>
      <c r="AU66" s="128" t="str">
        <v/>
      </c>
      <c r="AV66" s="128" t="str">
        <v/>
      </c>
      <c r="AW66" s="128" t="str">
        <v/>
      </c>
      <c r="AX66" s="128" t="str">
        <v/>
      </c>
      <c r="AY66" s="128" t="str">
        <v/>
      </c>
      <c r="AZ66" s="128" t="str">
        <v/>
      </c>
      <c r="BA66" s="128" t="str">
        <v/>
      </c>
      <c r="BB66" s="128" t="str">
        <v/>
      </c>
      <c r="BC66" s="128" t="str">
        <v/>
      </c>
      <c r="BD66" s="128" t="str">
        <v/>
      </c>
      <c r="BE66" s="128" t="str">
        <v/>
      </c>
      <c r="BF66" s="128" t="str">
        <v/>
      </c>
      <c r="BG66" s="128" t="str">
        <v/>
      </c>
      <c r="BH66" s="128" t="str">
        <v/>
      </c>
      <c r="BI66" s="128" t="str">
        <v/>
      </c>
      <c r="BJ66" s="128" t="str">
        <v/>
      </c>
      <c r="BK66" s="128" t="str">
        <v/>
      </c>
      <c r="BL66" s="128" t="e">
        <v>#N/A</v>
      </c>
      <c r="BM66" s="128" t="e">
        <v>#N/A</v>
      </c>
      <c r="BN66" s="128" t="e">
        <v>#N/A</v>
      </c>
      <c r="BO66" s="128" t="e">
        <v>#N/A</v>
      </c>
      <c r="BP66" s="128" t="e">
        <v>#N/A</v>
      </c>
      <c r="BQ66" s="128" t="e">
        <v>#N/A</v>
      </c>
      <c r="BR66" s="128" t="e">
        <v>#N/A</v>
      </c>
      <c r="BS66" s="128" t="e">
        <v>#N/A</v>
      </c>
      <c r="BT66" s="128" t="e">
        <v>#N/A</v>
      </c>
      <c r="BU66" s="128" t="e">
        <v>#N/A</v>
      </c>
      <c r="BV66" s="128" t="e">
        <v>#N/A</v>
      </c>
      <c r="BW66" s="128" t="e">
        <v>#N/A</v>
      </c>
      <c r="BX66" s="128" t="e">
        <v>#N/A</v>
      </c>
      <c r="BY66" s="128" t="e">
        <v>#N/A</v>
      </c>
      <c r="BZ66" s="128" t="e">
        <v>#N/A</v>
      </c>
      <c r="CA66" s="128" t="e">
        <v>#N/A</v>
      </c>
      <c r="CB66" s="128" t="e">
        <v>#N/A</v>
      </c>
      <c r="CC66" s="128" t="e">
        <v>#N/A</v>
      </c>
      <c r="CD66" s="128"/>
      <c r="CE66" s="128"/>
      <c r="CF66" s="128"/>
      <c r="CG66" s="128"/>
      <c r="CH66" s="128"/>
      <c r="CI66" s="128"/>
      <c r="CJ66" s="128"/>
      <c r="CK66" s="128"/>
      <c r="CL66" s="128"/>
      <c r="CM66" s="128"/>
      <c r="CN66" s="128"/>
      <c r="CO66" s="128"/>
      <c r="CP66" s="128"/>
      <c r="CQ66" s="128"/>
      <c r="CR66" s="128"/>
      <c r="CS66" s="128"/>
      <c r="CT66" s="128"/>
      <c r="CU66" s="128"/>
      <c r="CV66" s="128"/>
      <c r="CW66" s="128"/>
      <c r="CX66" s="128"/>
      <c r="CY66" s="128"/>
      <c r="CZ66" s="128"/>
      <c r="DA66" s="128"/>
      <c r="DB66" s="128"/>
      <c r="DC66" s="128"/>
      <c r="DD66" s="128"/>
      <c r="DE66" s="128"/>
      <c r="DF66" s="128"/>
      <c r="DG66" s="128"/>
      <c r="DH66" s="128"/>
      <c r="DI66" s="128"/>
      <c r="DJ66" s="128"/>
      <c r="DK66" s="128"/>
      <c r="DL66" s="128"/>
      <c r="DM66" s="128"/>
      <c r="DN66" s="128"/>
      <c r="DO66" s="128"/>
      <c r="DP66" s="128"/>
      <c r="DQ66" s="128"/>
      <c r="DR66" s="127"/>
      <c r="DS66" s="127"/>
      <c r="DT66" s="127"/>
      <c r="DU66" s="127"/>
      <c r="DV66" s="127"/>
      <c r="DW66" s="127"/>
      <c r="DX66" s="127"/>
      <c r="DY66" s="127"/>
      <c r="DZ66" s="127"/>
      <c r="EA66" s="127"/>
      <c r="EB66" s="127"/>
      <c r="EC66" s="127"/>
      <c r="ED66" s="127"/>
      <c r="EE66" s="127"/>
      <c r="EF66" s="127"/>
      <c r="EG66" s="127"/>
      <c r="EH66" s="127"/>
      <c r="EI66" s="127"/>
      <c r="EJ66" s="127"/>
      <c r="EK66" s="127"/>
      <c r="EL66" s="127"/>
      <c r="EM66" s="127"/>
    </row>
    <row r="67" spans="1:143">
      <c r="A67" s="127" t="str">
        <v>2012 Q4</v>
      </c>
      <c r="B67" s="128">
        <v>4591552</v>
      </c>
      <c r="C67" s="128">
        <v>6203745</v>
      </c>
      <c r="D67" s="128">
        <v>6073193</v>
      </c>
      <c r="E67" s="128">
        <v>6214635</v>
      </c>
      <c r="F67" s="128">
        <v>5935880</v>
      </c>
      <c r="G67" s="128">
        <v>5854471</v>
      </c>
      <c r="H67" s="128">
        <v>5198193</v>
      </c>
      <c r="I67" s="128" t="str">
        <v/>
      </c>
      <c r="J67" s="128" t="str">
        <v/>
      </c>
      <c r="K67" s="128" t="str">
        <v/>
      </c>
      <c r="L67" s="128" t="str">
        <v/>
      </c>
      <c r="M67" s="128" t="str">
        <v/>
      </c>
      <c r="N67" s="128" t="str">
        <v/>
      </c>
      <c r="O67" s="128" t="str">
        <v/>
      </c>
      <c r="P67" s="128" t="str">
        <v/>
      </c>
      <c r="Q67" s="128" t="str">
        <v/>
      </c>
      <c r="R67" s="128" t="str">
        <v/>
      </c>
      <c r="S67" s="128" t="str">
        <v/>
      </c>
      <c r="T67" s="128" t="str">
        <v/>
      </c>
      <c r="U67" s="128" t="str">
        <v/>
      </c>
      <c r="V67" s="128" t="str">
        <v/>
      </c>
      <c r="W67" s="128" t="str">
        <v/>
      </c>
      <c r="X67" s="128" t="str">
        <v/>
      </c>
      <c r="Y67" s="128" t="str">
        <v/>
      </c>
      <c r="Z67" s="128" t="str">
        <v/>
      </c>
      <c r="AA67" s="128" t="str">
        <v/>
      </c>
      <c r="AB67" s="128" t="str">
        <v/>
      </c>
      <c r="AC67" s="128" t="str">
        <v/>
      </c>
      <c r="AD67" s="128" t="str">
        <v/>
      </c>
      <c r="AE67" s="128" t="str">
        <v/>
      </c>
      <c r="AF67" s="128" t="str">
        <v/>
      </c>
      <c r="AG67" s="128" t="str">
        <v/>
      </c>
      <c r="AH67" s="128" t="str">
        <v/>
      </c>
      <c r="AI67" s="128" t="str">
        <v/>
      </c>
      <c r="AJ67" s="128" t="str">
        <v/>
      </c>
      <c r="AK67" s="128" t="str">
        <v/>
      </c>
      <c r="AL67" s="128" t="str">
        <v/>
      </c>
      <c r="AM67" s="128" t="str">
        <v/>
      </c>
      <c r="AN67" s="128" t="str">
        <v/>
      </c>
      <c r="AO67" s="128" t="str">
        <v/>
      </c>
      <c r="AP67" s="128" t="str">
        <v/>
      </c>
      <c r="AQ67" s="128" t="str">
        <v/>
      </c>
      <c r="AR67" s="128" t="str">
        <v/>
      </c>
      <c r="AS67" s="128" t="str">
        <v/>
      </c>
      <c r="AT67" s="128" t="str">
        <v/>
      </c>
      <c r="AU67" s="128" t="str">
        <v/>
      </c>
      <c r="AV67" s="128" t="str">
        <v/>
      </c>
      <c r="AW67" s="128" t="str">
        <v/>
      </c>
      <c r="AX67" s="128" t="str">
        <v/>
      </c>
      <c r="AY67" s="128" t="str">
        <v/>
      </c>
      <c r="AZ67" s="128" t="str">
        <v/>
      </c>
      <c r="BA67" s="128" t="str">
        <v/>
      </c>
      <c r="BB67" s="128" t="str">
        <v/>
      </c>
      <c r="BC67" s="128" t="str">
        <v/>
      </c>
      <c r="BD67" s="128" t="str">
        <v/>
      </c>
      <c r="BE67" s="128" t="str">
        <v/>
      </c>
      <c r="BF67" s="128" t="str">
        <v/>
      </c>
      <c r="BG67" s="128" t="str">
        <v/>
      </c>
      <c r="BH67" s="128" t="str">
        <v/>
      </c>
      <c r="BI67" s="128" t="str">
        <v/>
      </c>
      <c r="BJ67" s="128" t="str">
        <v/>
      </c>
      <c r="BK67" s="128" t="str">
        <v/>
      </c>
      <c r="BL67" s="128" t="e">
        <v>#N/A</v>
      </c>
      <c r="BM67" s="128" t="e">
        <v>#N/A</v>
      </c>
      <c r="BN67" s="128" t="e">
        <v>#N/A</v>
      </c>
      <c r="BO67" s="128" t="e">
        <v>#N/A</v>
      </c>
      <c r="BP67" s="128" t="e">
        <v>#N/A</v>
      </c>
      <c r="BQ67" s="128" t="e">
        <v>#N/A</v>
      </c>
      <c r="BR67" s="128" t="e">
        <v>#N/A</v>
      </c>
      <c r="BS67" s="128" t="e">
        <v>#N/A</v>
      </c>
      <c r="BT67" s="128" t="e">
        <v>#N/A</v>
      </c>
      <c r="BU67" s="128" t="e">
        <v>#N/A</v>
      </c>
      <c r="BV67" s="128" t="e">
        <v>#N/A</v>
      </c>
      <c r="BW67" s="128" t="e">
        <v>#N/A</v>
      </c>
      <c r="BX67" s="128" t="e">
        <v>#N/A</v>
      </c>
      <c r="BY67" s="128" t="e">
        <v>#N/A</v>
      </c>
      <c r="BZ67" s="128" t="e">
        <v>#N/A</v>
      </c>
      <c r="CA67" s="128" t="e">
        <v>#N/A</v>
      </c>
      <c r="CB67" s="128" t="e">
        <v>#N/A</v>
      </c>
      <c r="CC67" s="128" t="e">
        <v>#N/A</v>
      </c>
      <c r="CD67" s="128"/>
      <c r="CE67" s="128"/>
      <c r="CF67" s="128"/>
      <c r="CG67" s="128"/>
      <c r="CH67" s="128"/>
      <c r="CI67" s="128"/>
      <c r="CJ67" s="128"/>
      <c r="CK67" s="128"/>
      <c r="CL67" s="128"/>
      <c r="CM67" s="128"/>
      <c r="CN67" s="128"/>
      <c r="CO67" s="128"/>
      <c r="CP67" s="128"/>
      <c r="CQ67" s="128"/>
      <c r="CR67" s="128"/>
      <c r="CS67" s="128"/>
      <c r="CT67" s="128"/>
      <c r="CU67" s="128"/>
      <c r="CV67" s="128"/>
      <c r="CW67" s="128"/>
      <c r="CX67" s="128"/>
      <c r="CY67" s="128"/>
      <c r="CZ67" s="128"/>
      <c r="DA67" s="128"/>
      <c r="DB67" s="128"/>
      <c r="DC67" s="128"/>
      <c r="DD67" s="128"/>
      <c r="DE67" s="128"/>
      <c r="DF67" s="128"/>
      <c r="DG67" s="128"/>
      <c r="DH67" s="128"/>
      <c r="DI67" s="128"/>
      <c r="DJ67" s="128"/>
      <c r="DK67" s="128"/>
      <c r="DL67" s="128"/>
      <c r="DM67" s="128"/>
      <c r="DN67" s="128"/>
      <c r="DO67" s="128"/>
      <c r="DP67" s="128"/>
      <c r="DQ67" s="128"/>
      <c r="DR67" s="127"/>
      <c r="DS67" s="127"/>
      <c r="DT67" s="127"/>
      <c r="DU67" s="127"/>
      <c r="DV67" s="127"/>
      <c r="DW67" s="127"/>
      <c r="DX67" s="127"/>
      <c r="DY67" s="127"/>
      <c r="DZ67" s="127"/>
      <c r="EA67" s="127"/>
      <c r="EB67" s="127"/>
      <c r="EC67" s="127"/>
      <c r="ED67" s="127"/>
      <c r="EE67" s="127"/>
      <c r="EF67" s="127"/>
      <c r="EG67" s="127"/>
      <c r="EH67" s="127"/>
      <c r="EI67" s="127"/>
      <c r="EJ67" s="127"/>
      <c r="EK67" s="127"/>
      <c r="EL67" s="127"/>
      <c r="EM67" s="127"/>
    </row>
    <row r="68" spans="1:143">
      <c r="A68" s="127" t="str">
        <v>2013 Q1</v>
      </c>
      <c r="B68" s="128">
        <v>5116171</v>
      </c>
      <c r="C68" s="128">
        <v>6304473</v>
      </c>
      <c r="D68" s="128">
        <v>6070221</v>
      </c>
      <c r="E68" s="128">
        <v>6116783</v>
      </c>
      <c r="F68" s="128">
        <v>6055677</v>
      </c>
      <c r="G68" s="128">
        <v>5546046</v>
      </c>
      <c r="H68" s="128" t="str">
        <v/>
      </c>
      <c r="I68" s="128" t="str">
        <v/>
      </c>
      <c r="J68" s="128" t="str">
        <v/>
      </c>
      <c r="K68" s="128" t="str">
        <v/>
      </c>
      <c r="L68" s="128" t="str">
        <v/>
      </c>
      <c r="M68" s="128" t="str">
        <v/>
      </c>
      <c r="N68" s="128" t="str">
        <v/>
      </c>
      <c r="O68" s="128" t="str">
        <v/>
      </c>
      <c r="P68" s="128" t="str">
        <v/>
      </c>
      <c r="Q68" s="128" t="str">
        <v/>
      </c>
      <c r="R68" s="128" t="str">
        <v/>
      </c>
      <c r="S68" s="128" t="str">
        <v/>
      </c>
      <c r="T68" s="128" t="str">
        <v/>
      </c>
      <c r="U68" s="128" t="str">
        <v/>
      </c>
      <c r="V68" s="128" t="str">
        <v/>
      </c>
      <c r="W68" s="128" t="str">
        <v/>
      </c>
      <c r="X68" s="128" t="str">
        <v/>
      </c>
      <c r="Y68" s="128" t="str">
        <v/>
      </c>
      <c r="Z68" s="128" t="str">
        <v/>
      </c>
      <c r="AA68" s="128" t="str">
        <v/>
      </c>
      <c r="AB68" s="128" t="str">
        <v/>
      </c>
      <c r="AC68" s="128" t="str">
        <v/>
      </c>
      <c r="AD68" s="128" t="str">
        <v/>
      </c>
      <c r="AE68" s="128" t="str">
        <v/>
      </c>
      <c r="AF68" s="128" t="str">
        <v/>
      </c>
      <c r="AG68" s="128" t="str">
        <v/>
      </c>
      <c r="AH68" s="128" t="str">
        <v/>
      </c>
      <c r="AI68" s="128" t="str">
        <v/>
      </c>
      <c r="AJ68" s="128" t="str">
        <v/>
      </c>
      <c r="AK68" s="128" t="str">
        <v/>
      </c>
      <c r="AL68" s="128" t="str">
        <v/>
      </c>
      <c r="AM68" s="128" t="str">
        <v/>
      </c>
      <c r="AN68" s="128" t="str">
        <v/>
      </c>
      <c r="AO68" s="128" t="str">
        <v/>
      </c>
      <c r="AP68" s="128" t="str">
        <v/>
      </c>
      <c r="AQ68" s="128" t="str">
        <v/>
      </c>
      <c r="AR68" s="128" t="str">
        <v/>
      </c>
      <c r="AS68" s="128" t="str">
        <v/>
      </c>
      <c r="AT68" s="128" t="str">
        <v/>
      </c>
      <c r="AU68" s="128" t="str">
        <v/>
      </c>
      <c r="AV68" s="128" t="str">
        <v/>
      </c>
      <c r="AW68" s="128" t="str">
        <v/>
      </c>
      <c r="AX68" s="128" t="str">
        <v/>
      </c>
      <c r="AY68" s="128" t="str">
        <v/>
      </c>
      <c r="AZ68" s="128" t="str">
        <v/>
      </c>
      <c r="BA68" s="128" t="str">
        <v/>
      </c>
      <c r="BB68" s="128" t="str">
        <v/>
      </c>
      <c r="BC68" s="128" t="str">
        <v/>
      </c>
      <c r="BD68" s="128" t="str">
        <v/>
      </c>
      <c r="BE68" s="128" t="str">
        <v/>
      </c>
      <c r="BF68" s="128" t="str">
        <v/>
      </c>
      <c r="BG68" s="128" t="str">
        <v/>
      </c>
      <c r="BH68" s="128" t="str">
        <v/>
      </c>
      <c r="BI68" s="128" t="str">
        <v/>
      </c>
      <c r="BJ68" s="128" t="str">
        <v/>
      </c>
      <c r="BK68" s="128" t="str">
        <v/>
      </c>
      <c r="BL68" s="128" t="e">
        <v>#N/A</v>
      </c>
      <c r="BM68" s="128" t="e">
        <v>#N/A</v>
      </c>
      <c r="BN68" s="128" t="e">
        <v>#N/A</v>
      </c>
      <c r="BO68" s="128" t="e">
        <v>#N/A</v>
      </c>
      <c r="BP68" s="128" t="e">
        <v>#N/A</v>
      </c>
      <c r="BQ68" s="128" t="e">
        <v>#N/A</v>
      </c>
      <c r="BR68" s="128" t="e">
        <v>#N/A</v>
      </c>
      <c r="BS68" s="128" t="e">
        <v>#N/A</v>
      </c>
      <c r="BT68" s="128" t="e">
        <v>#N/A</v>
      </c>
      <c r="BU68" s="128" t="e">
        <v>#N/A</v>
      </c>
      <c r="BV68" s="128" t="e">
        <v>#N/A</v>
      </c>
      <c r="BW68" s="128" t="e">
        <v>#N/A</v>
      </c>
      <c r="BX68" s="128" t="e">
        <v>#N/A</v>
      </c>
      <c r="BY68" s="128" t="e">
        <v>#N/A</v>
      </c>
      <c r="BZ68" s="128" t="e">
        <v>#N/A</v>
      </c>
      <c r="CA68" s="128" t="e">
        <v>#N/A</v>
      </c>
      <c r="CB68" s="128" t="e">
        <v>#N/A</v>
      </c>
      <c r="CC68" s="128" t="e">
        <v>#N/A</v>
      </c>
      <c r="CD68" s="128"/>
      <c r="CE68" s="128"/>
      <c r="CF68" s="128"/>
      <c r="CG68" s="128"/>
      <c r="CH68" s="128"/>
      <c r="CI68" s="128"/>
      <c r="CJ68" s="128"/>
      <c r="CK68" s="128"/>
      <c r="CL68" s="128"/>
      <c r="CM68" s="128"/>
      <c r="CN68" s="128"/>
      <c r="CO68" s="128"/>
      <c r="CP68" s="128"/>
      <c r="CQ68" s="128"/>
      <c r="CR68" s="128"/>
      <c r="CS68" s="128"/>
      <c r="CT68" s="128"/>
      <c r="CU68" s="128"/>
      <c r="CV68" s="128"/>
      <c r="CW68" s="128"/>
      <c r="CX68" s="128"/>
      <c r="CY68" s="128"/>
      <c r="CZ68" s="128"/>
      <c r="DA68" s="128"/>
      <c r="DB68" s="128"/>
      <c r="DC68" s="128"/>
      <c r="DD68" s="128"/>
      <c r="DE68" s="128"/>
      <c r="DF68" s="128"/>
      <c r="DG68" s="128"/>
      <c r="DH68" s="128"/>
      <c r="DI68" s="128"/>
      <c r="DJ68" s="128"/>
      <c r="DK68" s="128"/>
      <c r="DL68" s="128"/>
      <c r="DM68" s="128"/>
      <c r="DN68" s="128"/>
      <c r="DO68" s="128"/>
      <c r="DP68" s="128"/>
      <c r="DQ68" s="128"/>
      <c r="DR68" s="127"/>
      <c r="DS68" s="127"/>
      <c r="DT68" s="127"/>
      <c r="DU68" s="127"/>
      <c r="DV68" s="127"/>
      <c r="DW68" s="127"/>
      <c r="DX68" s="127"/>
      <c r="DY68" s="127"/>
      <c r="DZ68" s="127"/>
      <c r="EA68" s="127"/>
      <c r="EB68" s="127"/>
      <c r="EC68" s="127"/>
      <c r="ED68" s="127"/>
      <c r="EE68" s="127"/>
      <c r="EF68" s="127"/>
      <c r="EG68" s="127"/>
      <c r="EH68" s="127"/>
      <c r="EI68" s="127"/>
      <c r="EJ68" s="127"/>
      <c r="EK68" s="127"/>
      <c r="EL68" s="127"/>
      <c r="EM68" s="127"/>
    </row>
    <row r="69" spans="1:143">
      <c r="A69" s="127" t="str">
        <v>2013 Q2</v>
      </c>
      <c r="B69" s="128">
        <v>6458152</v>
      </c>
      <c r="C69" s="128">
        <v>8999851</v>
      </c>
      <c r="D69" s="128">
        <v>8699415</v>
      </c>
      <c r="E69" s="128">
        <v>8570987</v>
      </c>
      <c r="F69" s="128">
        <v>7808866</v>
      </c>
      <c r="G69" s="128" t="str">
        <v/>
      </c>
      <c r="H69" s="128" t="str">
        <v/>
      </c>
      <c r="I69" s="128" t="str">
        <v/>
      </c>
      <c r="J69" s="128" t="str">
        <v/>
      </c>
      <c r="K69" s="128" t="str">
        <v/>
      </c>
      <c r="L69" s="128" t="str">
        <v/>
      </c>
      <c r="M69" s="128" t="str">
        <v/>
      </c>
      <c r="N69" s="128" t="str">
        <v/>
      </c>
      <c r="O69" s="128" t="str">
        <v/>
      </c>
      <c r="P69" s="128" t="str">
        <v/>
      </c>
      <c r="Q69" s="128" t="str">
        <v/>
      </c>
      <c r="R69" s="128" t="str">
        <v/>
      </c>
      <c r="S69" s="128" t="str">
        <v/>
      </c>
      <c r="T69" s="128" t="str">
        <v/>
      </c>
      <c r="U69" s="128" t="str">
        <v/>
      </c>
      <c r="V69" s="128" t="str">
        <v/>
      </c>
      <c r="W69" s="128" t="str">
        <v/>
      </c>
      <c r="X69" s="128" t="str">
        <v/>
      </c>
      <c r="Y69" s="128" t="str">
        <v/>
      </c>
      <c r="Z69" s="128" t="str">
        <v/>
      </c>
      <c r="AA69" s="128" t="str">
        <v/>
      </c>
      <c r="AB69" s="128" t="str">
        <v/>
      </c>
      <c r="AC69" s="128" t="str">
        <v/>
      </c>
      <c r="AD69" s="128" t="str">
        <v/>
      </c>
      <c r="AE69" s="128" t="str">
        <v/>
      </c>
      <c r="AF69" s="128" t="str">
        <v/>
      </c>
      <c r="AG69" s="128" t="str">
        <v/>
      </c>
      <c r="AH69" s="128" t="str">
        <v/>
      </c>
      <c r="AI69" s="128" t="str">
        <v/>
      </c>
      <c r="AJ69" s="128" t="str">
        <v/>
      </c>
      <c r="AK69" s="128" t="str">
        <v/>
      </c>
      <c r="AL69" s="128" t="str">
        <v/>
      </c>
      <c r="AM69" s="128" t="str">
        <v/>
      </c>
      <c r="AN69" s="128" t="str">
        <v/>
      </c>
      <c r="AO69" s="128" t="str">
        <v/>
      </c>
      <c r="AP69" s="128" t="str">
        <v/>
      </c>
      <c r="AQ69" s="128" t="str">
        <v/>
      </c>
      <c r="AR69" s="128" t="str">
        <v/>
      </c>
      <c r="AS69" s="128" t="str">
        <v/>
      </c>
      <c r="AT69" s="128" t="str">
        <v/>
      </c>
      <c r="AU69" s="128" t="str">
        <v/>
      </c>
      <c r="AV69" s="128" t="str">
        <v/>
      </c>
      <c r="AW69" s="128" t="str">
        <v/>
      </c>
      <c r="AX69" s="128" t="str">
        <v/>
      </c>
      <c r="AY69" s="128" t="str">
        <v/>
      </c>
      <c r="AZ69" s="128" t="str">
        <v/>
      </c>
      <c r="BA69" s="128" t="str">
        <v/>
      </c>
      <c r="BB69" s="128" t="str">
        <v/>
      </c>
      <c r="BC69" s="128" t="str">
        <v/>
      </c>
      <c r="BD69" s="128" t="str">
        <v/>
      </c>
      <c r="BE69" s="128" t="str">
        <v/>
      </c>
      <c r="BF69" s="128" t="str">
        <v/>
      </c>
      <c r="BG69" s="128" t="str">
        <v/>
      </c>
      <c r="BH69" s="128" t="str">
        <v/>
      </c>
      <c r="BI69" s="128" t="str">
        <v/>
      </c>
      <c r="BJ69" s="128" t="str">
        <v/>
      </c>
      <c r="BK69" s="128" t="str">
        <v/>
      </c>
      <c r="BL69" s="128" t="e">
        <v>#N/A</v>
      </c>
      <c r="BM69" s="128" t="e">
        <v>#N/A</v>
      </c>
      <c r="BN69" s="128" t="e">
        <v>#N/A</v>
      </c>
      <c r="BO69" s="128" t="e">
        <v>#N/A</v>
      </c>
      <c r="BP69" s="128" t="e">
        <v>#N/A</v>
      </c>
      <c r="BQ69" s="128" t="e">
        <v>#N/A</v>
      </c>
      <c r="BR69" s="128" t="e">
        <v>#N/A</v>
      </c>
      <c r="BS69" s="128" t="e">
        <v>#N/A</v>
      </c>
      <c r="BT69" s="128" t="e">
        <v>#N/A</v>
      </c>
      <c r="BU69" s="128" t="e">
        <v>#N/A</v>
      </c>
      <c r="BV69" s="128" t="e">
        <v>#N/A</v>
      </c>
      <c r="BW69" s="128" t="e">
        <v>#N/A</v>
      </c>
      <c r="BX69" s="128" t="e">
        <v>#N/A</v>
      </c>
      <c r="BY69" s="128" t="e">
        <v>#N/A</v>
      </c>
      <c r="BZ69" s="128" t="e">
        <v>#N/A</v>
      </c>
      <c r="CA69" s="128" t="e">
        <v>#N/A</v>
      </c>
      <c r="CB69" s="128" t="e">
        <v>#N/A</v>
      </c>
      <c r="CC69" s="128" t="e">
        <v>#N/A</v>
      </c>
      <c r="CD69" s="128"/>
      <c r="CE69" s="128"/>
      <c r="CF69" s="128"/>
      <c r="CG69" s="128"/>
      <c r="CH69" s="128"/>
      <c r="CI69" s="128"/>
      <c r="CJ69" s="128"/>
      <c r="CK69" s="128"/>
      <c r="CL69" s="128"/>
      <c r="CM69" s="128"/>
      <c r="CN69" s="128"/>
      <c r="CO69" s="128"/>
      <c r="CP69" s="128"/>
      <c r="CQ69" s="128"/>
      <c r="CR69" s="128"/>
      <c r="CS69" s="128"/>
      <c r="CT69" s="128"/>
      <c r="CU69" s="128"/>
      <c r="CV69" s="128"/>
      <c r="CW69" s="128"/>
      <c r="CX69" s="128"/>
      <c r="CY69" s="128"/>
      <c r="CZ69" s="128"/>
      <c r="DA69" s="128"/>
      <c r="DB69" s="128"/>
      <c r="DC69" s="128"/>
      <c r="DD69" s="128"/>
      <c r="DE69" s="128"/>
      <c r="DF69" s="128"/>
      <c r="DG69" s="128"/>
      <c r="DH69" s="128"/>
      <c r="DI69" s="128"/>
      <c r="DJ69" s="128"/>
      <c r="DK69" s="128"/>
      <c r="DL69" s="128"/>
      <c r="DM69" s="128"/>
      <c r="DN69" s="128"/>
      <c r="DO69" s="128"/>
      <c r="DP69" s="128"/>
      <c r="DQ69" s="128"/>
      <c r="DR69" s="127"/>
      <c r="DS69" s="127"/>
      <c r="DT69" s="127"/>
      <c r="DU69" s="127"/>
      <c r="DV69" s="127"/>
      <c r="DW69" s="127"/>
      <c r="DX69" s="127"/>
      <c r="DY69" s="127"/>
      <c r="DZ69" s="127"/>
      <c r="EA69" s="127"/>
      <c r="EB69" s="127"/>
      <c r="EC69" s="127"/>
      <c r="ED69" s="127"/>
      <c r="EE69" s="127"/>
      <c r="EF69" s="127"/>
      <c r="EG69" s="127"/>
      <c r="EH69" s="127"/>
      <c r="EI69" s="127"/>
      <c r="EJ69" s="127"/>
      <c r="EK69" s="127"/>
      <c r="EL69" s="127"/>
      <c r="EM69" s="127"/>
    </row>
    <row r="70" spans="1:143">
      <c r="A70" s="127" t="str">
        <v>2013 Q3</v>
      </c>
      <c r="B70" s="128">
        <v>7809549</v>
      </c>
      <c r="C70" s="128">
        <v>8368300</v>
      </c>
      <c r="D70" s="128">
        <v>8546139</v>
      </c>
      <c r="E70" s="128">
        <v>8172260</v>
      </c>
      <c r="F70" s="128" t="str">
        <v/>
      </c>
      <c r="G70" s="128" t="str">
        <v/>
      </c>
      <c r="H70" s="128" t="str">
        <v/>
      </c>
      <c r="I70" s="128" t="str">
        <v/>
      </c>
      <c r="J70" s="128" t="str">
        <v/>
      </c>
      <c r="K70" s="128" t="str">
        <v/>
      </c>
      <c r="L70" s="128" t="str">
        <v/>
      </c>
      <c r="M70" s="128" t="str">
        <v/>
      </c>
      <c r="N70" s="128" t="str">
        <v/>
      </c>
      <c r="O70" s="128" t="str">
        <v/>
      </c>
      <c r="P70" s="128" t="str">
        <v/>
      </c>
      <c r="Q70" s="128" t="str">
        <v/>
      </c>
      <c r="R70" s="128" t="str">
        <v/>
      </c>
      <c r="S70" s="128" t="str">
        <v/>
      </c>
      <c r="T70" s="128" t="str">
        <v/>
      </c>
      <c r="U70" s="128" t="str">
        <v/>
      </c>
      <c r="V70" s="128" t="str">
        <v/>
      </c>
      <c r="W70" s="128" t="str">
        <v/>
      </c>
      <c r="X70" s="128" t="str">
        <v/>
      </c>
      <c r="Y70" s="128" t="str">
        <v/>
      </c>
      <c r="Z70" s="128" t="str">
        <v/>
      </c>
      <c r="AA70" s="128" t="str">
        <v/>
      </c>
      <c r="AB70" s="128" t="str">
        <v/>
      </c>
      <c r="AC70" s="128" t="str">
        <v/>
      </c>
      <c r="AD70" s="128" t="str">
        <v/>
      </c>
      <c r="AE70" s="128" t="str">
        <v/>
      </c>
      <c r="AF70" s="128" t="str">
        <v/>
      </c>
      <c r="AG70" s="128" t="str">
        <v/>
      </c>
      <c r="AH70" s="128" t="str">
        <v/>
      </c>
      <c r="AI70" s="128" t="str">
        <v/>
      </c>
      <c r="AJ70" s="128" t="str">
        <v/>
      </c>
      <c r="AK70" s="128" t="str">
        <v/>
      </c>
      <c r="AL70" s="128" t="str">
        <v/>
      </c>
      <c r="AM70" s="128" t="str">
        <v/>
      </c>
      <c r="AN70" s="128" t="str">
        <v/>
      </c>
      <c r="AO70" s="128" t="str">
        <v/>
      </c>
      <c r="AP70" s="128" t="str">
        <v/>
      </c>
      <c r="AQ70" s="128" t="str">
        <v/>
      </c>
      <c r="AR70" s="128" t="str">
        <v/>
      </c>
      <c r="AS70" s="128" t="str">
        <v/>
      </c>
      <c r="AT70" s="128" t="str">
        <v/>
      </c>
      <c r="AU70" s="128" t="str">
        <v/>
      </c>
      <c r="AV70" s="128" t="str">
        <v/>
      </c>
      <c r="AW70" s="128" t="str">
        <v/>
      </c>
      <c r="AX70" s="128" t="str">
        <v/>
      </c>
      <c r="AY70" s="128" t="str">
        <v/>
      </c>
      <c r="AZ70" s="128" t="str">
        <v/>
      </c>
      <c r="BA70" s="128" t="str">
        <v/>
      </c>
      <c r="BB70" s="128" t="str">
        <v/>
      </c>
      <c r="BC70" s="128" t="str">
        <v/>
      </c>
      <c r="BD70" s="128" t="str">
        <v/>
      </c>
      <c r="BE70" s="128" t="str">
        <v/>
      </c>
      <c r="BF70" s="128" t="str">
        <v/>
      </c>
      <c r="BG70" s="128" t="str">
        <v/>
      </c>
      <c r="BH70" s="128" t="str">
        <v/>
      </c>
      <c r="BI70" s="128" t="str">
        <v/>
      </c>
      <c r="BJ70" s="128" t="str">
        <v/>
      </c>
      <c r="BK70" s="128" t="str">
        <v/>
      </c>
      <c r="BL70" s="128" t="e">
        <v>#N/A</v>
      </c>
      <c r="BM70" s="128" t="e">
        <v>#N/A</v>
      </c>
      <c r="BN70" s="128" t="e">
        <v>#N/A</v>
      </c>
      <c r="BO70" s="128" t="e">
        <v>#N/A</v>
      </c>
      <c r="BP70" s="128" t="e">
        <v>#N/A</v>
      </c>
      <c r="BQ70" s="128" t="e">
        <v>#N/A</v>
      </c>
      <c r="BR70" s="128" t="e">
        <v>#N/A</v>
      </c>
      <c r="BS70" s="128" t="e">
        <v>#N/A</v>
      </c>
      <c r="BT70" s="128" t="e">
        <v>#N/A</v>
      </c>
      <c r="BU70" s="128" t="e">
        <v>#N/A</v>
      </c>
      <c r="BV70" s="128" t="e">
        <v>#N/A</v>
      </c>
      <c r="BW70" s="128" t="e">
        <v>#N/A</v>
      </c>
      <c r="BX70" s="128" t="e">
        <v>#N/A</v>
      </c>
      <c r="BY70" s="128" t="e">
        <v>#N/A</v>
      </c>
      <c r="BZ70" s="128" t="e">
        <v>#N/A</v>
      </c>
      <c r="CA70" s="128" t="e">
        <v>#N/A</v>
      </c>
      <c r="CB70" s="128" t="e">
        <v>#N/A</v>
      </c>
      <c r="CC70" s="128" t="e">
        <v>#N/A</v>
      </c>
      <c r="CD70" s="128"/>
      <c r="CE70" s="128"/>
      <c r="CF70" s="128"/>
      <c r="CG70" s="128"/>
      <c r="CH70" s="128"/>
      <c r="CI70" s="128"/>
      <c r="CJ70" s="128"/>
      <c r="CK70" s="128"/>
      <c r="CL70" s="128"/>
      <c r="CM70" s="128"/>
      <c r="CN70" s="128"/>
      <c r="CO70" s="128"/>
      <c r="CP70" s="128"/>
      <c r="CQ70" s="128"/>
      <c r="CR70" s="128"/>
      <c r="CS70" s="128"/>
      <c r="CT70" s="128"/>
      <c r="CU70" s="128"/>
      <c r="CV70" s="128"/>
      <c r="CW70" s="128"/>
      <c r="CX70" s="128"/>
      <c r="CY70" s="128"/>
      <c r="CZ70" s="128"/>
      <c r="DA70" s="128"/>
      <c r="DB70" s="128"/>
      <c r="DC70" s="128"/>
      <c r="DD70" s="128"/>
      <c r="DE70" s="128"/>
      <c r="DF70" s="128"/>
      <c r="DG70" s="128"/>
      <c r="DH70" s="128"/>
      <c r="DI70" s="128"/>
      <c r="DJ70" s="128"/>
      <c r="DK70" s="128"/>
      <c r="DL70" s="128"/>
      <c r="DM70" s="128"/>
      <c r="DN70" s="128"/>
      <c r="DO70" s="128"/>
      <c r="DP70" s="128"/>
      <c r="DQ70" s="128"/>
      <c r="DR70" s="127"/>
      <c r="DS70" s="127"/>
      <c r="DT70" s="127"/>
      <c r="DU70" s="127"/>
      <c r="DV70" s="127"/>
      <c r="DW70" s="127"/>
      <c r="DX70" s="127"/>
      <c r="DY70" s="127"/>
      <c r="DZ70" s="127"/>
      <c r="EA70" s="127"/>
      <c r="EB70" s="127"/>
      <c r="EC70" s="127"/>
      <c r="ED70" s="127"/>
      <c r="EE70" s="127"/>
      <c r="EF70" s="127"/>
      <c r="EG70" s="127"/>
      <c r="EH70" s="127"/>
      <c r="EI70" s="127"/>
      <c r="EJ70" s="127"/>
      <c r="EK70" s="127"/>
      <c r="EL70" s="127"/>
      <c r="EM70" s="127"/>
    </row>
    <row r="71" spans="1:143">
      <c r="A71" s="127" t="str">
        <v>2013 Q4</v>
      </c>
      <c r="B71" s="128">
        <v>6118903</v>
      </c>
      <c r="C71" s="128">
        <v>8075296</v>
      </c>
      <c r="D71" s="128">
        <v>8200381</v>
      </c>
      <c r="E71" s="128" t="str">
        <v/>
      </c>
      <c r="F71" s="128" t="str">
        <v/>
      </c>
      <c r="G71" s="128" t="str">
        <v/>
      </c>
      <c r="H71" s="128" t="str">
        <v/>
      </c>
      <c r="I71" s="128" t="str">
        <v/>
      </c>
      <c r="J71" s="128" t="str">
        <v/>
      </c>
      <c r="K71" s="128" t="str">
        <v/>
      </c>
      <c r="L71" s="128" t="str">
        <v/>
      </c>
      <c r="M71" s="128" t="str">
        <v/>
      </c>
      <c r="N71" s="128" t="str">
        <v/>
      </c>
      <c r="O71" s="128" t="str">
        <v/>
      </c>
      <c r="P71" s="128" t="str">
        <v/>
      </c>
      <c r="Q71" s="128" t="str">
        <v/>
      </c>
      <c r="R71" s="128" t="str">
        <v/>
      </c>
      <c r="S71" s="128" t="str">
        <v/>
      </c>
      <c r="T71" s="128" t="str">
        <v/>
      </c>
      <c r="U71" s="128" t="str">
        <v/>
      </c>
      <c r="V71" s="128" t="str">
        <v/>
      </c>
      <c r="W71" s="128" t="str">
        <v/>
      </c>
      <c r="X71" s="128" t="str">
        <v/>
      </c>
      <c r="Y71" s="128" t="str">
        <v/>
      </c>
      <c r="Z71" s="128" t="str">
        <v/>
      </c>
      <c r="AA71" s="128" t="str">
        <v/>
      </c>
      <c r="AB71" s="128" t="str">
        <v/>
      </c>
      <c r="AC71" s="128" t="str">
        <v/>
      </c>
      <c r="AD71" s="128" t="str">
        <v/>
      </c>
      <c r="AE71" s="128" t="str">
        <v/>
      </c>
      <c r="AF71" s="128" t="str">
        <v/>
      </c>
      <c r="AG71" s="128" t="str">
        <v/>
      </c>
      <c r="AH71" s="128" t="str">
        <v/>
      </c>
      <c r="AI71" s="128" t="str">
        <v/>
      </c>
      <c r="AJ71" s="128" t="str">
        <v/>
      </c>
      <c r="AK71" s="128" t="str">
        <v/>
      </c>
      <c r="AL71" s="128" t="str">
        <v/>
      </c>
      <c r="AM71" s="128" t="str">
        <v/>
      </c>
      <c r="AN71" s="128" t="str">
        <v/>
      </c>
      <c r="AO71" s="128" t="str">
        <v/>
      </c>
      <c r="AP71" s="128" t="str">
        <v/>
      </c>
      <c r="AQ71" s="128" t="str">
        <v/>
      </c>
      <c r="AR71" s="128" t="str">
        <v/>
      </c>
      <c r="AS71" s="128" t="str">
        <v/>
      </c>
      <c r="AT71" s="128" t="str">
        <v/>
      </c>
      <c r="AU71" s="128" t="str">
        <v/>
      </c>
      <c r="AV71" s="128" t="str">
        <v/>
      </c>
      <c r="AW71" s="128" t="str">
        <v/>
      </c>
      <c r="AX71" s="128" t="str">
        <v/>
      </c>
      <c r="AY71" s="128" t="str">
        <v/>
      </c>
      <c r="AZ71" s="128" t="str">
        <v/>
      </c>
      <c r="BA71" s="128" t="str">
        <v/>
      </c>
      <c r="BB71" s="128" t="str">
        <v/>
      </c>
      <c r="BC71" s="128" t="str">
        <v/>
      </c>
      <c r="BD71" s="128" t="str">
        <v/>
      </c>
      <c r="BE71" s="128" t="str">
        <v/>
      </c>
      <c r="BF71" s="128" t="str">
        <v/>
      </c>
      <c r="BG71" s="128" t="str">
        <v/>
      </c>
      <c r="BH71" s="128" t="str">
        <v/>
      </c>
      <c r="BI71" s="128" t="str">
        <v/>
      </c>
      <c r="BJ71" s="128" t="str">
        <v/>
      </c>
      <c r="BK71" s="128" t="str">
        <v/>
      </c>
      <c r="BL71" s="128" t="e">
        <v>#N/A</v>
      </c>
      <c r="BM71" s="128" t="e">
        <v>#N/A</v>
      </c>
      <c r="BN71" s="128" t="e">
        <v>#N/A</v>
      </c>
      <c r="BO71" s="128" t="e">
        <v>#N/A</v>
      </c>
      <c r="BP71" s="128" t="e">
        <v>#N/A</v>
      </c>
      <c r="BQ71" s="128" t="e">
        <v>#N/A</v>
      </c>
      <c r="BR71" s="128" t="e">
        <v>#N/A</v>
      </c>
      <c r="BS71" s="128" t="e">
        <v>#N/A</v>
      </c>
      <c r="BT71" s="128" t="e">
        <v>#N/A</v>
      </c>
      <c r="BU71" s="128" t="e">
        <v>#N/A</v>
      </c>
      <c r="BV71" s="128" t="e">
        <v>#N/A</v>
      </c>
      <c r="BW71" s="128" t="e">
        <v>#N/A</v>
      </c>
      <c r="BX71" s="128" t="e">
        <v>#N/A</v>
      </c>
      <c r="BY71" s="128" t="e">
        <v>#N/A</v>
      </c>
      <c r="BZ71" s="128" t="e">
        <v>#N/A</v>
      </c>
      <c r="CA71" s="128" t="e">
        <v>#N/A</v>
      </c>
      <c r="CB71" s="128" t="e">
        <v>#N/A</v>
      </c>
      <c r="CC71" s="128" t="e">
        <v>#N/A</v>
      </c>
      <c r="CD71" s="128"/>
      <c r="CE71" s="128"/>
      <c r="CF71" s="128"/>
      <c r="CG71" s="128"/>
      <c r="CH71" s="128"/>
      <c r="CI71" s="128"/>
      <c r="CJ71" s="128"/>
      <c r="CK71" s="128"/>
      <c r="CL71" s="128"/>
      <c r="CM71" s="128"/>
      <c r="CN71" s="128"/>
      <c r="CO71" s="128"/>
      <c r="CP71" s="128"/>
      <c r="CQ71" s="128"/>
      <c r="CR71" s="128"/>
      <c r="CS71" s="128"/>
      <c r="CT71" s="128"/>
      <c r="CU71" s="128"/>
      <c r="CV71" s="128"/>
      <c r="CW71" s="128"/>
      <c r="CX71" s="128"/>
      <c r="CY71" s="128"/>
      <c r="CZ71" s="128"/>
      <c r="DA71" s="128"/>
      <c r="DB71" s="128"/>
      <c r="DC71" s="128"/>
      <c r="DD71" s="128"/>
      <c r="DE71" s="128"/>
      <c r="DF71" s="128"/>
      <c r="DG71" s="128"/>
      <c r="DH71" s="128"/>
      <c r="DI71" s="128"/>
      <c r="DJ71" s="128"/>
      <c r="DK71" s="128"/>
      <c r="DL71" s="128"/>
      <c r="DM71" s="128"/>
      <c r="DN71" s="128"/>
      <c r="DO71" s="128"/>
      <c r="DP71" s="128"/>
      <c r="DQ71" s="128"/>
      <c r="DR71" s="127"/>
      <c r="DS71" s="127"/>
      <c r="DT71" s="127"/>
      <c r="DU71" s="127"/>
      <c r="DV71" s="127"/>
      <c r="DW71" s="127"/>
      <c r="DX71" s="127"/>
      <c r="DY71" s="127"/>
      <c r="DZ71" s="127"/>
      <c r="EA71" s="127"/>
      <c r="EB71" s="127"/>
      <c r="EC71" s="127"/>
      <c r="ED71" s="127"/>
      <c r="EE71" s="127"/>
      <c r="EF71" s="127"/>
      <c r="EG71" s="127"/>
      <c r="EH71" s="127"/>
      <c r="EI71" s="127"/>
      <c r="EJ71" s="127"/>
      <c r="EK71" s="127"/>
      <c r="EL71" s="127"/>
      <c r="EM71" s="127"/>
    </row>
    <row r="72" spans="1:143">
      <c r="A72" s="127" t="str">
        <v>2014 Q1</v>
      </c>
      <c r="B72" s="128">
        <v>6338842</v>
      </c>
      <c r="C72" s="128">
        <v>8886300</v>
      </c>
      <c r="D72" s="128" t="str">
        <v/>
      </c>
      <c r="E72" s="128" t="str">
        <v/>
      </c>
      <c r="F72" s="128" t="str">
        <v/>
      </c>
      <c r="G72" s="128" t="str">
        <v/>
      </c>
      <c r="H72" s="128" t="str">
        <v/>
      </c>
      <c r="I72" s="128" t="str">
        <v/>
      </c>
      <c r="J72" s="128" t="str">
        <v/>
      </c>
      <c r="K72" s="128" t="str">
        <v/>
      </c>
      <c r="L72" s="128" t="str">
        <v/>
      </c>
      <c r="M72" s="128" t="str">
        <v/>
      </c>
      <c r="N72" s="128" t="str">
        <v/>
      </c>
      <c r="O72" s="128" t="str">
        <v/>
      </c>
      <c r="P72" s="128" t="str">
        <v/>
      </c>
      <c r="Q72" s="128" t="str">
        <v/>
      </c>
      <c r="R72" s="128" t="str">
        <v/>
      </c>
      <c r="S72" s="128" t="str">
        <v/>
      </c>
      <c r="T72" s="128" t="str">
        <v/>
      </c>
      <c r="U72" s="128" t="str">
        <v/>
      </c>
      <c r="V72" s="128" t="str">
        <v/>
      </c>
      <c r="W72" s="128" t="str">
        <v/>
      </c>
      <c r="X72" s="128" t="str">
        <v/>
      </c>
      <c r="Y72" s="128" t="str">
        <v/>
      </c>
      <c r="Z72" s="128" t="str">
        <v/>
      </c>
      <c r="AA72" s="128" t="str">
        <v/>
      </c>
      <c r="AB72" s="128" t="str">
        <v/>
      </c>
      <c r="AC72" s="128" t="str">
        <v/>
      </c>
      <c r="AD72" s="128" t="str">
        <v/>
      </c>
      <c r="AE72" s="128" t="str">
        <v/>
      </c>
      <c r="AF72" s="128" t="str">
        <v/>
      </c>
      <c r="AG72" s="128" t="str">
        <v/>
      </c>
      <c r="AH72" s="128" t="str">
        <v/>
      </c>
      <c r="AI72" s="128" t="str">
        <v/>
      </c>
      <c r="AJ72" s="128" t="str">
        <v/>
      </c>
      <c r="AK72" s="128" t="str">
        <v/>
      </c>
      <c r="AL72" s="128" t="str">
        <v/>
      </c>
      <c r="AM72" s="128" t="str">
        <v/>
      </c>
      <c r="AN72" s="128" t="str">
        <v/>
      </c>
      <c r="AO72" s="128" t="str">
        <v/>
      </c>
      <c r="AP72" s="128" t="str">
        <v/>
      </c>
      <c r="AQ72" s="128" t="str">
        <v/>
      </c>
      <c r="AR72" s="128" t="str">
        <v/>
      </c>
      <c r="AS72" s="128" t="str">
        <v/>
      </c>
      <c r="AT72" s="128" t="str">
        <v/>
      </c>
      <c r="AU72" s="128" t="str">
        <v/>
      </c>
      <c r="AV72" s="128" t="str">
        <v/>
      </c>
      <c r="AW72" s="128" t="str">
        <v/>
      </c>
      <c r="AX72" s="128" t="str">
        <v/>
      </c>
      <c r="AY72" s="128" t="str">
        <v/>
      </c>
      <c r="AZ72" s="128" t="str">
        <v/>
      </c>
      <c r="BA72" s="128" t="str">
        <v/>
      </c>
      <c r="BB72" s="128" t="str">
        <v/>
      </c>
      <c r="BC72" s="128" t="str">
        <v/>
      </c>
      <c r="BD72" s="128" t="str">
        <v/>
      </c>
      <c r="BE72" s="128" t="str">
        <v/>
      </c>
      <c r="BF72" s="128" t="str">
        <v/>
      </c>
      <c r="BG72" s="128" t="str">
        <v/>
      </c>
      <c r="BH72" s="128" t="str">
        <v/>
      </c>
      <c r="BI72" s="128" t="str">
        <v/>
      </c>
      <c r="BJ72" s="128" t="str">
        <v/>
      </c>
      <c r="BK72" s="128" t="str">
        <v/>
      </c>
      <c r="BL72" s="128" t="e">
        <v>#N/A</v>
      </c>
      <c r="BM72" s="128" t="e">
        <v>#N/A</v>
      </c>
      <c r="BN72" s="128" t="e">
        <v>#N/A</v>
      </c>
      <c r="BO72" s="128" t="e">
        <v>#N/A</v>
      </c>
      <c r="BP72" s="128" t="e">
        <v>#N/A</v>
      </c>
      <c r="BQ72" s="128" t="e">
        <v>#N/A</v>
      </c>
      <c r="BR72" s="128" t="e">
        <v>#N/A</v>
      </c>
      <c r="BS72" s="128" t="e">
        <v>#N/A</v>
      </c>
      <c r="BT72" s="128" t="e">
        <v>#N/A</v>
      </c>
      <c r="BU72" s="128" t="e">
        <v>#N/A</v>
      </c>
      <c r="BV72" s="128" t="e">
        <v>#N/A</v>
      </c>
      <c r="BW72" s="128" t="e">
        <v>#N/A</v>
      </c>
      <c r="BX72" s="128" t="e">
        <v>#N/A</v>
      </c>
      <c r="BY72" s="128" t="e">
        <v>#N/A</v>
      </c>
      <c r="BZ72" s="128" t="e">
        <v>#N/A</v>
      </c>
      <c r="CA72" s="128" t="e">
        <v>#N/A</v>
      </c>
      <c r="CB72" s="128" t="e">
        <v>#N/A</v>
      </c>
      <c r="CC72" s="128" t="e">
        <v>#N/A</v>
      </c>
      <c r="CD72" s="128"/>
      <c r="CE72" s="128"/>
      <c r="CF72" s="128"/>
      <c r="CG72" s="128"/>
      <c r="CH72" s="128"/>
      <c r="CI72" s="128"/>
      <c r="CJ72" s="128"/>
      <c r="CK72" s="128"/>
      <c r="CL72" s="128"/>
      <c r="CM72" s="128"/>
      <c r="CN72" s="128"/>
      <c r="CO72" s="128"/>
      <c r="CP72" s="128"/>
      <c r="CQ72" s="128"/>
      <c r="CR72" s="128"/>
      <c r="CS72" s="128"/>
      <c r="CT72" s="128"/>
      <c r="CU72" s="128"/>
      <c r="CV72" s="128"/>
      <c r="CW72" s="128"/>
      <c r="CX72" s="128"/>
      <c r="CY72" s="128"/>
      <c r="CZ72" s="128"/>
      <c r="DA72" s="128"/>
      <c r="DB72" s="128"/>
      <c r="DC72" s="128"/>
      <c r="DD72" s="128"/>
      <c r="DE72" s="128"/>
      <c r="DF72" s="128"/>
      <c r="DG72" s="128"/>
      <c r="DH72" s="128"/>
      <c r="DI72" s="128"/>
      <c r="DJ72" s="128"/>
      <c r="DK72" s="128"/>
      <c r="DL72" s="128"/>
      <c r="DM72" s="128"/>
      <c r="DN72" s="128"/>
      <c r="DO72" s="128"/>
      <c r="DP72" s="128"/>
      <c r="DQ72" s="128"/>
      <c r="DR72" s="127"/>
      <c r="DS72" s="127"/>
      <c r="DT72" s="127"/>
      <c r="DU72" s="127"/>
      <c r="DV72" s="127"/>
      <c r="DW72" s="127"/>
      <c r="DX72" s="127"/>
      <c r="DY72" s="127"/>
      <c r="DZ72" s="127"/>
      <c r="EA72" s="127"/>
      <c r="EB72" s="127"/>
      <c r="EC72" s="127"/>
      <c r="ED72" s="127"/>
      <c r="EE72" s="127"/>
      <c r="EF72" s="127"/>
      <c r="EG72" s="127"/>
      <c r="EH72" s="127"/>
      <c r="EI72" s="127"/>
      <c r="EJ72" s="127"/>
      <c r="EK72" s="127"/>
      <c r="EL72" s="127"/>
      <c r="EM72" s="127"/>
    </row>
    <row r="73" spans="1:143">
      <c r="A73" s="127" t="str">
        <v>2014 Q2</v>
      </c>
      <c r="B73" s="128">
        <v>9744062</v>
      </c>
      <c r="C73" s="128" t="str">
        <v/>
      </c>
      <c r="D73" s="128" t="str">
        <v/>
      </c>
      <c r="E73" s="128" t="str">
        <v/>
      </c>
      <c r="F73" s="128" t="str">
        <v/>
      </c>
      <c r="G73" s="128" t="str">
        <v/>
      </c>
      <c r="H73" s="128" t="str">
        <v/>
      </c>
      <c r="I73" s="128" t="str">
        <v/>
      </c>
      <c r="J73" s="128" t="str">
        <v/>
      </c>
      <c r="K73" s="128" t="str">
        <v/>
      </c>
      <c r="L73" s="128" t="str">
        <v/>
      </c>
      <c r="M73" s="128" t="str">
        <v/>
      </c>
      <c r="N73" s="128" t="str">
        <v/>
      </c>
      <c r="O73" s="128" t="str">
        <v/>
      </c>
      <c r="P73" s="128" t="str">
        <v/>
      </c>
      <c r="Q73" s="128" t="str">
        <v/>
      </c>
      <c r="R73" s="128" t="str">
        <v/>
      </c>
      <c r="S73" s="128" t="str">
        <v/>
      </c>
      <c r="T73" s="128" t="str">
        <v/>
      </c>
      <c r="U73" s="128" t="str">
        <v/>
      </c>
      <c r="V73" s="128" t="str">
        <v/>
      </c>
      <c r="W73" s="128" t="str">
        <v/>
      </c>
      <c r="X73" s="128" t="str">
        <v/>
      </c>
      <c r="Y73" s="128" t="str">
        <v/>
      </c>
      <c r="Z73" s="128" t="str">
        <v/>
      </c>
      <c r="AA73" s="128" t="str">
        <v/>
      </c>
      <c r="AB73" s="128" t="str">
        <v/>
      </c>
      <c r="AC73" s="128" t="str">
        <v/>
      </c>
      <c r="AD73" s="128" t="str">
        <v/>
      </c>
      <c r="AE73" s="128" t="str">
        <v/>
      </c>
      <c r="AF73" s="128" t="str">
        <v/>
      </c>
      <c r="AG73" s="128" t="str">
        <v/>
      </c>
      <c r="AH73" s="128" t="str">
        <v/>
      </c>
      <c r="AI73" s="128" t="str">
        <v/>
      </c>
      <c r="AJ73" s="128" t="str">
        <v/>
      </c>
      <c r="AK73" s="128" t="str">
        <v/>
      </c>
      <c r="AL73" s="128" t="str">
        <v/>
      </c>
      <c r="AM73" s="128" t="str">
        <v/>
      </c>
      <c r="AN73" s="128" t="str">
        <v/>
      </c>
      <c r="AO73" s="128" t="str">
        <v/>
      </c>
      <c r="AP73" s="128" t="str">
        <v/>
      </c>
      <c r="AQ73" s="128" t="str">
        <v/>
      </c>
      <c r="AR73" s="128" t="str">
        <v/>
      </c>
      <c r="AS73" s="128" t="str">
        <v/>
      </c>
      <c r="AT73" s="128" t="str">
        <v/>
      </c>
      <c r="AU73" s="128" t="str">
        <v/>
      </c>
      <c r="AV73" s="128" t="str">
        <v/>
      </c>
      <c r="AW73" s="128" t="str">
        <v/>
      </c>
      <c r="AX73" s="128" t="str">
        <v/>
      </c>
      <c r="AY73" s="128" t="str">
        <v/>
      </c>
      <c r="AZ73" s="128" t="str">
        <v/>
      </c>
      <c r="BA73" s="128" t="str">
        <v/>
      </c>
      <c r="BB73" s="128" t="str">
        <v/>
      </c>
      <c r="BC73" s="128" t="str">
        <v/>
      </c>
      <c r="BD73" s="128" t="str">
        <v/>
      </c>
      <c r="BE73" s="128" t="str">
        <v/>
      </c>
      <c r="BF73" s="128" t="str">
        <v/>
      </c>
      <c r="BG73" s="128" t="str">
        <v/>
      </c>
      <c r="BH73" s="128" t="str">
        <v/>
      </c>
      <c r="BI73" s="128" t="str">
        <v/>
      </c>
      <c r="BJ73" s="128" t="str">
        <v/>
      </c>
      <c r="BK73" s="128" t="str">
        <v/>
      </c>
      <c r="BL73" s="128" t="e">
        <v>#N/A</v>
      </c>
      <c r="BM73" s="128" t="e">
        <v>#N/A</v>
      </c>
      <c r="BN73" s="128" t="e">
        <v>#N/A</v>
      </c>
      <c r="BO73" s="128" t="e">
        <v>#N/A</v>
      </c>
      <c r="BP73" s="128" t="e">
        <v>#N/A</v>
      </c>
      <c r="BQ73" s="128" t="e">
        <v>#N/A</v>
      </c>
      <c r="BR73" s="128" t="e">
        <v>#N/A</v>
      </c>
      <c r="BS73" s="128" t="e">
        <v>#N/A</v>
      </c>
      <c r="BT73" s="128" t="e">
        <v>#N/A</v>
      </c>
      <c r="BU73" s="128" t="e">
        <v>#N/A</v>
      </c>
      <c r="BV73" s="128" t="e">
        <v>#N/A</v>
      </c>
      <c r="BW73" s="128" t="e">
        <v>#N/A</v>
      </c>
      <c r="BX73" s="128" t="e">
        <v>#N/A</v>
      </c>
      <c r="BY73" s="128" t="e">
        <v>#N/A</v>
      </c>
      <c r="BZ73" s="128" t="e">
        <v>#N/A</v>
      </c>
      <c r="CA73" s="128" t="e">
        <v>#N/A</v>
      </c>
      <c r="CB73" s="128" t="e">
        <v>#N/A</v>
      </c>
      <c r="CC73" s="128" t="e">
        <v>#N/A</v>
      </c>
      <c r="CD73" s="128"/>
      <c r="CE73" s="128"/>
      <c r="CF73" s="128"/>
      <c r="CG73" s="128"/>
      <c r="CH73" s="128"/>
      <c r="CI73" s="128"/>
      <c r="CJ73" s="128"/>
      <c r="CK73" s="128"/>
      <c r="CL73" s="128"/>
      <c r="CM73" s="128"/>
      <c r="CN73" s="128"/>
      <c r="CO73" s="128"/>
      <c r="CP73" s="128"/>
      <c r="CQ73" s="128"/>
      <c r="CR73" s="128"/>
      <c r="CS73" s="128"/>
      <c r="CT73" s="128"/>
      <c r="CU73" s="128"/>
      <c r="CV73" s="128"/>
      <c r="CW73" s="128"/>
      <c r="CX73" s="128"/>
      <c r="CY73" s="128"/>
      <c r="CZ73" s="128"/>
      <c r="DA73" s="128"/>
      <c r="DB73" s="128"/>
      <c r="DC73" s="128"/>
      <c r="DD73" s="128"/>
      <c r="DE73" s="128"/>
      <c r="DF73" s="128"/>
      <c r="DG73" s="128"/>
      <c r="DH73" s="128"/>
      <c r="DI73" s="128"/>
      <c r="DJ73" s="128"/>
      <c r="DK73" s="128"/>
      <c r="DL73" s="128"/>
      <c r="DM73" s="128"/>
      <c r="DN73" s="128"/>
      <c r="DO73" s="128"/>
      <c r="DP73" s="128"/>
      <c r="DQ73" s="128"/>
      <c r="DR73" s="127"/>
      <c r="DS73" s="127"/>
      <c r="DT73" s="127"/>
      <c r="DU73" s="127"/>
      <c r="DV73" s="127"/>
      <c r="DW73" s="127"/>
      <c r="DX73" s="127"/>
      <c r="DY73" s="127"/>
      <c r="DZ73" s="127"/>
      <c r="EA73" s="127"/>
      <c r="EB73" s="127"/>
      <c r="EC73" s="127"/>
      <c r="ED73" s="127"/>
      <c r="EE73" s="127"/>
      <c r="EF73" s="127"/>
      <c r="EG73" s="127"/>
      <c r="EH73" s="127"/>
      <c r="EI73" s="127"/>
      <c r="EJ73" s="127"/>
      <c r="EK73" s="127"/>
      <c r="EL73" s="127"/>
      <c r="EM73" s="127"/>
    </row>
    <row r="74" spans="1:143">
      <c r="A74" s="127" t="e">
        <v>#N/A</v>
      </c>
      <c r="B74" s="128" t="e">
        <v>#N/A</v>
      </c>
      <c r="C74" s="128" t="e">
        <v>#N/A</v>
      </c>
      <c r="D74" s="128" t="e">
        <v>#N/A</v>
      </c>
      <c r="E74" s="128" t="e">
        <v>#N/A</v>
      </c>
      <c r="F74" s="128" t="e">
        <v>#N/A</v>
      </c>
      <c r="G74" s="128" t="e">
        <v>#N/A</v>
      </c>
      <c r="H74" s="128" t="e">
        <v>#N/A</v>
      </c>
      <c r="I74" s="128" t="e">
        <v>#N/A</v>
      </c>
      <c r="J74" s="128" t="e">
        <v>#N/A</v>
      </c>
      <c r="K74" s="128" t="e">
        <v>#N/A</v>
      </c>
      <c r="L74" s="128" t="e">
        <v>#N/A</v>
      </c>
      <c r="M74" s="128" t="e">
        <v>#N/A</v>
      </c>
      <c r="N74" s="128" t="e">
        <v>#N/A</v>
      </c>
      <c r="O74" s="128" t="e">
        <v>#N/A</v>
      </c>
      <c r="P74" s="128" t="e">
        <v>#N/A</v>
      </c>
      <c r="Q74" s="128" t="e">
        <v>#N/A</v>
      </c>
      <c r="R74" s="128" t="e">
        <v>#N/A</v>
      </c>
      <c r="S74" s="128" t="e">
        <v>#N/A</v>
      </c>
      <c r="T74" s="128" t="e">
        <v>#N/A</v>
      </c>
      <c r="U74" s="128" t="e">
        <v>#N/A</v>
      </c>
      <c r="V74" s="128" t="e">
        <v>#N/A</v>
      </c>
      <c r="W74" s="128" t="e">
        <v>#N/A</v>
      </c>
      <c r="X74" s="128" t="e">
        <v>#N/A</v>
      </c>
      <c r="Y74" s="128" t="e">
        <v>#N/A</v>
      </c>
      <c r="Z74" s="128" t="e">
        <v>#N/A</v>
      </c>
      <c r="AA74" s="128" t="e">
        <v>#N/A</v>
      </c>
      <c r="AB74" s="128" t="e">
        <v>#N/A</v>
      </c>
      <c r="AC74" s="128" t="e">
        <v>#N/A</v>
      </c>
      <c r="AD74" s="128" t="e">
        <v>#N/A</v>
      </c>
      <c r="AE74" s="128" t="e">
        <v>#N/A</v>
      </c>
      <c r="AF74" s="128" t="e">
        <v>#N/A</v>
      </c>
      <c r="AG74" s="128" t="e">
        <v>#N/A</v>
      </c>
      <c r="AH74" s="128" t="e">
        <v>#N/A</v>
      </c>
      <c r="AI74" s="128" t="e">
        <v>#N/A</v>
      </c>
      <c r="AJ74" s="128" t="e">
        <v>#N/A</v>
      </c>
      <c r="AK74" s="128" t="e">
        <v>#N/A</v>
      </c>
      <c r="AL74" s="128" t="e">
        <v>#N/A</v>
      </c>
      <c r="AM74" s="128" t="e">
        <v>#N/A</v>
      </c>
      <c r="AN74" s="128" t="e">
        <v>#N/A</v>
      </c>
      <c r="AO74" s="128" t="e">
        <v>#N/A</v>
      </c>
      <c r="AP74" s="128" t="e">
        <v>#N/A</v>
      </c>
      <c r="AQ74" s="128" t="e">
        <v>#N/A</v>
      </c>
      <c r="AR74" s="128" t="e">
        <v>#N/A</v>
      </c>
      <c r="AS74" s="128" t="e">
        <v>#N/A</v>
      </c>
      <c r="AT74" s="128" t="e">
        <v>#N/A</v>
      </c>
      <c r="AU74" s="128" t="e">
        <v>#N/A</v>
      </c>
      <c r="AV74" s="128" t="e">
        <v>#N/A</v>
      </c>
      <c r="AW74" s="128" t="e">
        <v>#N/A</v>
      </c>
      <c r="AX74" s="128" t="e">
        <v>#N/A</v>
      </c>
      <c r="AY74" s="128" t="e">
        <v>#N/A</v>
      </c>
      <c r="AZ74" s="128" t="e">
        <v>#N/A</v>
      </c>
      <c r="BA74" s="128" t="e">
        <v>#N/A</v>
      </c>
      <c r="BB74" s="128" t="e">
        <v>#N/A</v>
      </c>
      <c r="BC74" s="128" t="e">
        <v>#N/A</v>
      </c>
      <c r="BD74" s="128" t="e">
        <v>#N/A</v>
      </c>
      <c r="BE74" s="128" t="e">
        <v>#N/A</v>
      </c>
      <c r="BF74" s="128" t="e">
        <v>#N/A</v>
      </c>
      <c r="BG74" s="128" t="e">
        <v>#N/A</v>
      </c>
      <c r="BH74" s="128" t="e">
        <v>#N/A</v>
      </c>
      <c r="BI74" s="128" t="e">
        <v>#N/A</v>
      </c>
      <c r="BJ74" s="128" t="e">
        <v>#N/A</v>
      </c>
      <c r="BK74" s="128" t="e">
        <v>#N/A</v>
      </c>
      <c r="BL74" s="128" t="e">
        <v>#N/A</v>
      </c>
      <c r="BM74" s="128" t="e">
        <v>#N/A</v>
      </c>
      <c r="BN74" s="128" t="e">
        <v>#N/A</v>
      </c>
      <c r="BO74" s="128" t="e">
        <v>#N/A</v>
      </c>
      <c r="BP74" s="128" t="e">
        <v>#N/A</v>
      </c>
      <c r="BQ74" s="128" t="e">
        <v>#N/A</v>
      </c>
      <c r="BR74" s="128" t="e">
        <v>#N/A</v>
      </c>
      <c r="BS74" s="128" t="e">
        <v>#N/A</v>
      </c>
      <c r="BT74" s="128" t="e">
        <v>#N/A</v>
      </c>
      <c r="BU74" s="128" t="e">
        <v>#N/A</v>
      </c>
      <c r="BV74" s="128" t="e">
        <v>#N/A</v>
      </c>
      <c r="BW74" s="128" t="e">
        <v>#N/A</v>
      </c>
      <c r="BX74" s="128" t="e">
        <v>#N/A</v>
      </c>
      <c r="BY74" s="128" t="e">
        <v>#N/A</v>
      </c>
      <c r="BZ74" s="128" t="e">
        <v>#N/A</v>
      </c>
      <c r="CA74" s="128" t="e">
        <v>#N/A</v>
      </c>
      <c r="CB74" s="128" t="e">
        <v>#N/A</v>
      </c>
      <c r="CC74" s="128" t="e">
        <v>#N/A</v>
      </c>
      <c r="CD74" s="128"/>
      <c r="CE74" s="128"/>
      <c r="CF74" s="128"/>
      <c r="CG74" s="128"/>
      <c r="CH74" s="128"/>
      <c r="CI74" s="128"/>
      <c r="CJ74" s="128"/>
      <c r="CK74" s="128"/>
      <c r="CL74" s="128"/>
      <c r="CM74" s="128"/>
      <c r="CN74" s="128"/>
      <c r="CO74" s="128"/>
      <c r="CP74" s="128"/>
      <c r="CQ74" s="128"/>
      <c r="CR74" s="128"/>
      <c r="CS74" s="128"/>
      <c r="CT74" s="128"/>
      <c r="CU74" s="128"/>
      <c r="CV74" s="128"/>
      <c r="CW74" s="128"/>
      <c r="CX74" s="128"/>
      <c r="CY74" s="128"/>
      <c r="CZ74" s="128"/>
      <c r="DA74" s="128"/>
      <c r="DB74" s="128"/>
      <c r="DC74" s="128"/>
      <c r="DD74" s="128"/>
      <c r="DE74" s="128"/>
      <c r="DF74" s="128"/>
      <c r="DG74" s="128"/>
      <c r="DH74" s="128"/>
      <c r="DI74" s="128"/>
      <c r="DJ74" s="128"/>
      <c r="DK74" s="128"/>
      <c r="DL74" s="128"/>
      <c r="DM74" s="128"/>
      <c r="DN74" s="128"/>
      <c r="DO74" s="128"/>
      <c r="DP74" s="128"/>
      <c r="DQ74" s="128"/>
      <c r="DR74" s="127"/>
      <c r="DS74" s="127"/>
      <c r="DT74" s="127"/>
      <c r="DU74" s="127"/>
      <c r="DV74" s="127"/>
      <c r="DW74" s="127"/>
      <c r="DX74" s="127"/>
      <c r="DY74" s="127"/>
      <c r="DZ74" s="127"/>
      <c r="EA74" s="127"/>
      <c r="EB74" s="127"/>
      <c r="EC74" s="127"/>
      <c r="ED74" s="127"/>
      <c r="EE74" s="127"/>
      <c r="EF74" s="127"/>
      <c r="EG74" s="127"/>
      <c r="EH74" s="127"/>
      <c r="EI74" s="127"/>
      <c r="EJ74" s="127"/>
      <c r="EK74" s="127"/>
      <c r="EL74" s="127"/>
      <c r="EM74" s="127"/>
    </row>
    <row r="75" spans="1:143">
      <c r="A75" s="127" t="e">
        <v>#N/A</v>
      </c>
      <c r="B75" s="128" t="e">
        <v>#N/A</v>
      </c>
      <c r="C75" s="128" t="e">
        <v>#N/A</v>
      </c>
      <c r="D75" s="128" t="e">
        <v>#N/A</v>
      </c>
      <c r="E75" s="128" t="e">
        <v>#N/A</v>
      </c>
      <c r="F75" s="128" t="e">
        <v>#N/A</v>
      </c>
      <c r="G75" s="128" t="e">
        <v>#N/A</v>
      </c>
      <c r="H75" s="128" t="e">
        <v>#N/A</v>
      </c>
      <c r="I75" s="128" t="e">
        <v>#N/A</v>
      </c>
      <c r="J75" s="128" t="e">
        <v>#N/A</v>
      </c>
      <c r="K75" s="128" t="e">
        <v>#N/A</v>
      </c>
      <c r="L75" s="128" t="e">
        <v>#N/A</v>
      </c>
      <c r="M75" s="128" t="e">
        <v>#N/A</v>
      </c>
      <c r="N75" s="128" t="e">
        <v>#N/A</v>
      </c>
      <c r="O75" s="128" t="e">
        <v>#N/A</v>
      </c>
      <c r="P75" s="128" t="e">
        <v>#N/A</v>
      </c>
      <c r="Q75" s="128" t="e">
        <v>#N/A</v>
      </c>
      <c r="R75" s="128" t="e">
        <v>#N/A</v>
      </c>
      <c r="S75" s="128" t="e">
        <v>#N/A</v>
      </c>
      <c r="T75" s="128" t="e">
        <v>#N/A</v>
      </c>
      <c r="U75" s="128" t="e">
        <v>#N/A</v>
      </c>
      <c r="V75" s="128" t="e">
        <v>#N/A</v>
      </c>
      <c r="W75" s="128" t="e">
        <v>#N/A</v>
      </c>
      <c r="X75" s="128" t="e">
        <v>#N/A</v>
      </c>
      <c r="Y75" s="128" t="e">
        <v>#N/A</v>
      </c>
      <c r="Z75" s="128" t="e">
        <v>#N/A</v>
      </c>
      <c r="AA75" s="128" t="e">
        <v>#N/A</v>
      </c>
      <c r="AB75" s="128" t="e">
        <v>#N/A</v>
      </c>
      <c r="AC75" s="128" t="e">
        <v>#N/A</v>
      </c>
      <c r="AD75" s="128" t="e">
        <v>#N/A</v>
      </c>
      <c r="AE75" s="128" t="e">
        <v>#N/A</v>
      </c>
      <c r="AF75" s="128" t="e">
        <v>#N/A</v>
      </c>
      <c r="AG75" s="128" t="e">
        <v>#N/A</v>
      </c>
      <c r="AH75" s="128" t="e">
        <v>#N/A</v>
      </c>
      <c r="AI75" s="128" t="e">
        <v>#N/A</v>
      </c>
      <c r="AJ75" s="128" t="e">
        <v>#N/A</v>
      </c>
      <c r="AK75" s="128" t="e">
        <v>#N/A</v>
      </c>
      <c r="AL75" s="128" t="e">
        <v>#N/A</v>
      </c>
      <c r="AM75" s="128" t="e">
        <v>#N/A</v>
      </c>
      <c r="AN75" s="128" t="e">
        <v>#N/A</v>
      </c>
      <c r="AO75" s="128" t="e">
        <v>#N/A</v>
      </c>
      <c r="AP75" s="128" t="e">
        <v>#N/A</v>
      </c>
      <c r="AQ75" s="128" t="e">
        <v>#N/A</v>
      </c>
      <c r="AR75" s="128" t="e">
        <v>#N/A</v>
      </c>
      <c r="AS75" s="128" t="e">
        <v>#N/A</v>
      </c>
      <c r="AT75" s="128" t="e">
        <v>#N/A</v>
      </c>
      <c r="AU75" s="128" t="e">
        <v>#N/A</v>
      </c>
      <c r="AV75" s="128" t="e">
        <v>#N/A</v>
      </c>
      <c r="AW75" s="128" t="e">
        <v>#N/A</v>
      </c>
      <c r="AX75" s="128" t="e">
        <v>#N/A</v>
      </c>
      <c r="AY75" s="128" t="e">
        <v>#N/A</v>
      </c>
      <c r="AZ75" s="128" t="e">
        <v>#N/A</v>
      </c>
      <c r="BA75" s="128" t="e">
        <v>#N/A</v>
      </c>
      <c r="BB75" s="128" t="e">
        <v>#N/A</v>
      </c>
      <c r="BC75" s="128" t="e">
        <v>#N/A</v>
      </c>
      <c r="BD75" s="128" t="e">
        <v>#N/A</v>
      </c>
      <c r="BE75" s="128" t="e">
        <v>#N/A</v>
      </c>
      <c r="BF75" s="128" t="e">
        <v>#N/A</v>
      </c>
      <c r="BG75" s="128" t="e">
        <v>#N/A</v>
      </c>
      <c r="BH75" s="128" t="e">
        <v>#N/A</v>
      </c>
      <c r="BI75" s="128" t="e">
        <v>#N/A</v>
      </c>
      <c r="BJ75" s="128" t="e">
        <v>#N/A</v>
      </c>
      <c r="BK75" s="128" t="e">
        <v>#N/A</v>
      </c>
      <c r="BL75" s="128" t="e">
        <v>#N/A</v>
      </c>
      <c r="BM75" s="128" t="e">
        <v>#N/A</v>
      </c>
      <c r="BN75" s="128" t="e">
        <v>#N/A</v>
      </c>
      <c r="BO75" s="128" t="e">
        <v>#N/A</v>
      </c>
      <c r="BP75" s="128" t="e">
        <v>#N/A</v>
      </c>
      <c r="BQ75" s="128" t="e">
        <v>#N/A</v>
      </c>
      <c r="BR75" s="128" t="e">
        <v>#N/A</v>
      </c>
      <c r="BS75" s="128" t="e">
        <v>#N/A</v>
      </c>
      <c r="BT75" s="128" t="e">
        <v>#N/A</v>
      </c>
      <c r="BU75" s="128" t="e">
        <v>#N/A</v>
      </c>
      <c r="BV75" s="128" t="e">
        <v>#N/A</v>
      </c>
      <c r="BW75" s="128" t="e">
        <v>#N/A</v>
      </c>
      <c r="BX75" s="128" t="e">
        <v>#N/A</v>
      </c>
      <c r="BY75" s="128" t="e">
        <v>#N/A</v>
      </c>
      <c r="BZ75" s="128" t="e">
        <v>#N/A</v>
      </c>
      <c r="CA75" s="128" t="e">
        <v>#N/A</v>
      </c>
      <c r="CB75" s="128" t="e">
        <v>#N/A</v>
      </c>
      <c r="CC75" s="128" t="e">
        <v>#N/A</v>
      </c>
      <c r="CD75" s="128"/>
      <c r="CE75" s="128"/>
      <c r="CF75" s="128"/>
      <c r="CG75" s="128"/>
      <c r="CH75" s="128"/>
      <c r="CI75" s="128"/>
      <c r="CJ75" s="128"/>
      <c r="CK75" s="128"/>
      <c r="CL75" s="128"/>
      <c r="CM75" s="128"/>
      <c r="CN75" s="128"/>
      <c r="CO75" s="128"/>
      <c r="CP75" s="128"/>
      <c r="CQ75" s="128"/>
      <c r="CR75" s="128"/>
      <c r="CS75" s="128"/>
      <c r="CT75" s="128"/>
      <c r="CU75" s="128"/>
      <c r="CV75" s="128"/>
      <c r="CW75" s="128"/>
      <c r="CX75" s="128"/>
      <c r="CY75" s="128"/>
      <c r="CZ75" s="128"/>
      <c r="DA75" s="128"/>
      <c r="DB75" s="128"/>
      <c r="DC75" s="128"/>
      <c r="DD75" s="128"/>
      <c r="DE75" s="128"/>
      <c r="DF75" s="128"/>
      <c r="DG75" s="128"/>
      <c r="DH75" s="128"/>
      <c r="DI75" s="128"/>
      <c r="DJ75" s="128"/>
      <c r="DK75" s="128"/>
      <c r="DL75" s="128"/>
      <c r="DM75" s="128"/>
      <c r="DN75" s="128"/>
      <c r="DO75" s="128"/>
      <c r="DP75" s="128"/>
      <c r="DQ75" s="128"/>
      <c r="DR75" s="127"/>
      <c r="DS75" s="127"/>
      <c r="DT75" s="127"/>
      <c r="DU75" s="127"/>
      <c r="DV75" s="127"/>
      <c r="DW75" s="127"/>
      <c r="DX75" s="127"/>
      <c r="DY75" s="127"/>
      <c r="DZ75" s="127"/>
      <c r="EA75" s="127"/>
      <c r="EB75" s="127"/>
      <c r="EC75" s="127"/>
      <c r="ED75" s="127"/>
      <c r="EE75" s="127"/>
      <c r="EF75" s="127"/>
      <c r="EG75" s="127"/>
      <c r="EH75" s="127"/>
      <c r="EI75" s="127"/>
      <c r="EJ75" s="127"/>
      <c r="EK75" s="127"/>
      <c r="EL75" s="127"/>
      <c r="EM75" s="127"/>
    </row>
    <row r="76" spans="1:143">
      <c r="A76" s="127" t="e">
        <v>#N/A</v>
      </c>
      <c r="B76" s="128" t="e">
        <v>#N/A</v>
      </c>
      <c r="C76" s="128" t="e">
        <v>#N/A</v>
      </c>
      <c r="D76" s="128" t="e">
        <v>#N/A</v>
      </c>
      <c r="E76" s="128" t="e">
        <v>#N/A</v>
      </c>
      <c r="F76" s="128" t="e">
        <v>#N/A</v>
      </c>
      <c r="G76" s="128" t="e">
        <v>#N/A</v>
      </c>
      <c r="H76" s="128" t="e">
        <v>#N/A</v>
      </c>
      <c r="I76" s="128" t="e">
        <v>#N/A</v>
      </c>
      <c r="J76" s="128" t="e">
        <v>#N/A</v>
      </c>
      <c r="K76" s="128" t="e">
        <v>#N/A</v>
      </c>
      <c r="L76" s="128" t="e">
        <v>#N/A</v>
      </c>
      <c r="M76" s="128" t="e">
        <v>#N/A</v>
      </c>
      <c r="N76" s="128" t="e">
        <v>#N/A</v>
      </c>
      <c r="O76" s="128" t="e">
        <v>#N/A</v>
      </c>
      <c r="P76" s="128" t="e">
        <v>#N/A</v>
      </c>
      <c r="Q76" s="128" t="e">
        <v>#N/A</v>
      </c>
      <c r="R76" s="128" t="e">
        <v>#N/A</v>
      </c>
      <c r="S76" s="128" t="e">
        <v>#N/A</v>
      </c>
      <c r="T76" s="128" t="e">
        <v>#N/A</v>
      </c>
      <c r="U76" s="128" t="e">
        <v>#N/A</v>
      </c>
      <c r="V76" s="128" t="e">
        <v>#N/A</v>
      </c>
      <c r="W76" s="128" t="e">
        <v>#N/A</v>
      </c>
      <c r="X76" s="128" t="e">
        <v>#N/A</v>
      </c>
      <c r="Y76" s="128" t="e">
        <v>#N/A</v>
      </c>
      <c r="Z76" s="128" t="e">
        <v>#N/A</v>
      </c>
      <c r="AA76" s="128" t="e">
        <v>#N/A</v>
      </c>
      <c r="AB76" s="128" t="e">
        <v>#N/A</v>
      </c>
      <c r="AC76" s="128" t="e">
        <v>#N/A</v>
      </c>
      <c r="AD76" s="128" t="e">
        <v>#N/A</v>
      </c>
      <c r="AE76" s="128" t="e">
        <v>#N/A</v>
      </c>
      <c r="AF76" s="128" t="e">
        <v>#N/A</v>
      </c>
      <c r="AG76" s="128" t="e">
        <v>#N/A</v>
      </c>
      <c r="AH76" s="128" t="e">
        <v>#N/A</v>
      </c>
      <c r="AI76" s="128" t="e">
        <v>#N/A</v>
      </c>
      <c r="AJ76" s="128" t="e">
        <v>#N/A</v>
      </c>
      <c r="AK76" s="128" t="e">
        <v>#N/A</v>
      </c>
      <c r="AL76" s="128" t="e">
        <v>#N/A</v>
      </c>
      <c r="AM76" s="128" t="e">
        <v>#N/A</v>
      </c>
      <c r="AN76" s="128" t="e">
        <v>#N/A</v>
      </c>
      <c r="AO76" s="128" t="e">
        <v>#N/A</v>
      </c>
      <c r="AP76" s="128" t="e">
        <v>#N/A</v>
      </c>
      <c r="AQ76" s="128" t="e">
        <v>#N/A</v>
      </c>
      <c r="AR76" s="128" t="e">
        <v>#N/A</v>
      </c>
      <c r="AS76" s="128" t="e">
        <v>#N/A</v>
      </c>
      <c r="AT76" s="128" t="e">
        <v>#N/A</v>
      </c>
      <c r="AU76" s="128" t="e">
        <v>#N/A</v>
      </c>
      <c r="AV76" s="128" t="e">
        <v>#N/A</v>
      </c>
      <c r="AW76" s="128" t="e">
        <v>#N/A</v>
      </c>
      <c r="AX76" s="128" t="e">
        <v>#N/A</v>
      </c>
      <c r="AY76" s="128" t="e">
        <v>#N/A</v>
      </c>
      <c r="AZ76" s="128" t="e">
        <v>#N/A</v>
      </c>
      <c r="BA76" s="128" t="e">
        <v>#N/A</v>
      </c>
      <c r="BB76" s="128" t="e">
        <v>#N/A</v>
      </c>
      <c r="BC76" s="128" t="e">
        <v>#N/A</v>
      </c>
      <c r="BD76" s="128" t="e">
        <v>#N/A</v>
      </c>
      <c r="BE76" s="128" t="e">
        <v>#N/A</v>
      </c>
      <c r="BF76" s="128" t="e">
        <v>#N/A</v>
      </c>
      <c r="BG76" s="128" t="e">
        <v>#N/A</v>
      </c>
      <c r="BH76" s="128" t="e">
        <v>#N/A</v>
      </c>
      <c r="BI76" s="128" t="e">
        <v>#N/A</v>
      </c>
      <c r="BJ76" s="128" t="e">
        <v>#N/A</v>
      </c>
      <c r="BK76" s="128" t="e">
        <v>#N/A</v>
      </c>
      <c r="BL76" s="128" t="e">
        <v>#N/A</v>
      </c>
      <c r="BM76" s="128" t="e">
        <v>#N/A</v>
      </c>
      <c r="BN76" s="128" t="e">
        <v>#N/A</v>
      </c>
      <c r="BO76" s="128" t="e">
        <v>#N/A</v>
      </c>
      <c r="BP76" s="128" t="e">
        <v>#N/A</v>
      </c>
      <c r="BQ76" s="128" t="e">
        <v>#N/A</v>
      </c>
      <c r="BR76" s="128" t="e">
        <v>#N/A</v>
      </c>
      <c r="BS76" s="128" t="e">
        <v>#N/A</v>
      </c>
      <c r="BT76" s="128" t="e">
        <v>#N/A</v>
      </c>
      <c r="BU76" s="128" t="e">
        <v>#N/A</v>
      </c>
      <c r="BV76" s="128" t="e">
        <v>#N/A</v>
      </c>
      <c r="BW76" s="128" t="e">
        <v>#N/A</v>
      </c>
      <c r="BX76" s="128" t="e">
        <v>#N/A</v>
      </c>
      <c r="BY76" s="128" t="e">
        <v>#N/A</v>
      </c>
      <c r="BZ76" s="128" t="e">
        <v>#N/A</v>
      </c>
      <c r="CA76" s="128" t="e">
        <v>#N/A</v>
      </c>
      <c r="CB76" s="128" t="e">
        <v>#N/A</v>
      </c>
      <c r="CC76" s="128" t="e">
        <v>#N/A</v>
      </c>
      <c r="CD76" s="128"/>
      <c r="CE76" s="128"/>
      <c r="CF76" s="128"/>
      <c r="CG76" s="128"/>
      <c r="CH76" s="128"/>
      <c r="CI76" s="128"/>
      <c r="CJ76" s="128"/>
      <c r="CK76" s="128"/>
      <c r="CL76" s="128"/>
      <c r="CM76" s="128"/>
      <c r="CN76" s="128"/>
      <c r="CO76" s="128"/>
      <c r="CP76" s="128"/>
      <c r="CQ76" s="128"/>
      <c r="CR76" s="128"/>
      <c r="CS76" s="128"/>
      <c r="CT76" s="128"/>
      <c r="CU76" s="128"/>
      <c r="CV76" s="128"/>
      <c r="CW76" s="128"/>
      <c r="CX76" s="128"/>
      <c r="CY76" s="128"/>
      <c r="CZ76" s="128"/>
      <c r="DA76" s="128"/>
      <c r="DB76" s="128"/>
      <c r="DC76" s="128"/>
      <c r="DD76" s="128"/>
      <c r="DE76" s="128"/>
      <c r="DF76" s="128"/>
      <c r="DG76" s="128"/>
      <c r="DH76" s="128"/>
      <c r="DI76" s="128"/>
      <c r="DJ76" s="128"/>
      <c r="DK76" s="128"/>
      <c r="DL76" s="128"/>
      <c r="DM76" s="128"/>
      <c r="DN76" s="128"/>
      <c r="DO76" s="128"/>
      <c r="DP76" s="128"/>
      <c r="DQ76" s="128"/>
      <c r="DR76" s="127"/>
      <c r="DS76" s="127"/>
      <c r="DT76" s="127"/>
      <c r="DU76" s="127"/>
      <c r="DV76" s="127"/>
      <c r="DW76" s="127"/>
      <c r="DX76" s="127"/>
      <c r="DY76" s="127"/>
      <c r="DZ76" s="127"/>
      <c r="EA76" s="127"/>
      <c r="EB76" s="127"/>
      <c r="EC76" s="127"/>
      <c r="ED76" s="127"/>
      <c r="EE76" s="127"/>
      <c r="EF76" s="127"/>
      <c r="EG76" s="127"/>
      <c r="EH76" s="127"/>
      <c r="EI76" s="127"/>
      <c r="EJ76" s="127"/>
      <c r="EK76" s="127"/>
      <c r="EL76" s="127"/>
      <c r="EM76" s="127"/>
    </row>
    <row r="77" spans="1:143">
      <c r="A77" s="127" t="e">
        <v>#N/A</v>
      </c>
      <c r="B77" s="128" t="e">
        <v>#N/A</v>
      </c>
      <c r="C77" s="128" t="e">
        <v>#N/A</v>
      </c>
      <c r="D77" s="128" t="e">
        <v>#N/A</v>
      </c>
      <c r="E77" s="128" t="e">
        <v>#N/A</v>
      </c>
      <c r="F77" s="128" t="e">
        <v>#N/A</v>
      </c>
      <c r="G77" s="128" t="e">
        <v>#N/A</v>
      </c>
      <c r="H77" s="128" t="e">
        <v>#N/A</v>
      </c>
      <c r="I77" s="128" t="e">
        <v>#N/A</v>
      </c>
      <c r="J77" s="128" t="e">
        <v>#N/A</v>
      </c>
      <c r="K77" s="128" t="e">
        <v>#N/A</v>
      </c>
      <c r="L77" s="128" t="e">
        <v>#N/A</v>
      </c>
      <c r="M77" s="128" t="e">
        <v>#N/A</v>
      </c>
      <c r="N77" s="128" t="e">
        <v>#N/A</v>
      </c>
      <c r="O77" s="128" t="e">
        <v>#N/A</v>
      </c>
      <c r="P77" s="128" t="e">
        <v>#N/A</v>
      </c>
      <c r="Q77" s="128" t="e">
        <v>#N/A</v>
      </c>
      <c r="R77" s="128" t="e">
        <v>#N/A</v>
      </c>
      <c r="S77" s="128" t="e">
        <v>#N/A</v>
      </c>
      <c r="T77" s="128" t="e">
        <v>#N/A</v>
      </c>
      <c r="U77" s="128" t="e">
        <v>#N/A</v>
      </c>
      <c r="V77" s="128" t="e">
        <v>#N/A</v>
      </c>
      <c r="W77" s="128" t="e">
        <v>#N/A</v>
      </c>
      <c r="X77" s="128" t="e">
        <v>#N/A</v>
      </c>
      <c r="Y77" s="128" t="e">
        <v>#N/A</v>
      </c>
      <c r="Z77" s="128" t="e">
        <v>#N/A</v>
      </c>
      <c r="AA77" s="128" t="e">
        <v>#N/A</v>
      </c>
      <c r="AB77" s="128" t="e">
        <v>#N/A</v>
      </c>
      <c r="AC77" s="128" t="e">
        <v>#N/A</v>
      </c>
      <c r="AD77" s="128" t="e">
        <v>#N/A</v>
      </c>
      <c r="AE77" s="128" t="e">
        <v>#N/A</v>
      </c>
      <c r="AF77" s="128" t="e">
        <v>#N/A</v>
      </c>
      <c r="AG77" s="128" t="e">
        <v>#N/A</v>
      </c>
      <c r="AH77" s="128" t="e">
        <v>#N/A</v>
      </c>
      <c r="AI77" s="128" t="e">
        <v>#N/A</v>
      </c>
      <c r="AJ77" s="128" t="e">
        <v>#N/A</v>
      </c>
      <c r="AK77" s="128" t="e">
        <v>#N/A</v>
      </c>
      <c r="AL77" s="128" t="e">
        <v>#N/A</v>
      </c>
      <c r="AM77" s="128" t="e">
        <v>#N/A</v>
      </c>
      <c r="AN77" s="128" t="e">
        <v>#N/A</v>
      </c>
      <c r="AO77" s="128" t="e">
        <v>#N/A</v>
      </c>
      <c r="AP77" s="128" t="e">
        <v>#N/A</v>
      </c>
      <c r="AQ77" s="128" t="e">
        <v>#N/A</v>
      </c>
      <c r="AR77" s="128" t="e">
        <v>#N/A</v>
      </c>
      <c r="AS77" s="128" t="e">
        <v>#N/A</v>
      </c>
      <c r="AT77" s="128" t="e">
        <v>#N/A</v>
      </c>
      <c r="AU77" s="128" t="e">
        <v>#N/A</v>
      </c>
      <c r="AV77" s="128" t="e">
        <v>#N/A</v>
      </c>
      <c r="AW77" s="128" t="e">
        <v>#N/A</v>
      </c>
      <c r="AX77" s="128" t="e">
        <v>#N/A</v>
      </c>
      <c r="AY77" s="128" t="e">
        <v>#N/A</v>
      </c>
      <c r="AZ77" s="128" t="e">
        <v>#N/A</v>
      </c>
      <c r="BA77" s="128" t="e">
        <v>#N/A</v>
      </c>
      <c r="BB77" s="128" t="e">
        <v>#N/A</v>
      </c>
      <c r="BC77" s="128" t="e">
        <v>#N/A</v>
      </c>
      <c r="BD77" s="128" t="e">
        <v>#N/A</v>
      </c>
      <c r="BE77" s="128" t="e">
        <v>#N/A</v>
      </c>
      <c r="BF77" s="128" t="e">
        <v>#N/A</v>
      </c>
      <c r="BG77" s="128" t="e">
        <v>#N/A</v>
      </c>
      <c r="BH77" s="128" t="e">
        <v>#N/A</v>
      </c>
      <c r="BI77" s="128" t="e">
        <v>#N/A</v>
      </c>
      <c r="BJ77" s="128" t="e">
        <v>#N/A</v>
      </c>
      <c r="BK77" s="128" t="e">
        <v>#N/A</v>
      </c>
      <c r="BL77" s="128" t="e">
        <v>#N/A</v>
      </c>
      <c r="BM77" s="128" t="e">
        <v>#N/A</v>
      </c>
      <c r="BN77" s="128" t="e">
        <v>#N/A</v>
      </c>
      <c r="BO77" s="128" t="e">
        <v>#N/A</v>
      </c>
      <c r="BP77" s="128" t="e">
        <v>#N/A</v>
      </c>
      <c r="BQ77" s="128" t="e">
        <v>#N/A</v>
      </c>
      <c r="BR77" s="128" t="e">
        <v>#N/A</v>
      </c>
      <c r="BS77" s="128" t="e">
        <v>#N/A</v>
      </c>
      <c r="BT77" s="128" t="e">
        <v>#N/A</v>
      </c>
      <c r="BU77" s="128" t="e">
        <v>#N/A</v>
      </c>
      <c r="BV77" s="128" t="e">
        <v>#N/A</v>
      </c>
      <c r="BW77" s="128" t="e">
        <v>#N/A</v>
      </c>
      <c r="BX77" s="128" t="e">
        <v>#N/A</v>
      </c>
      <c r="BY77" s="128" t="e">
        <v>#N/A</v>
      </c>
      <c r="BZ77" s="128" t="e">
        <v>#N/A</v>
      </c>
      <c r="CA77" s="128" t="e">
        <v>#N/A</v>
      </c>
      <c r="CB77" s="128" t="e">
        <v>#N/A</v>
      </c>
      <c r="CC77" s="128" t="e">
        <v>#N/A</v>
      </c>
      <c r="CD77" s="128"/>
      <c r="CE77" s="128"/>
      <c r="CF77" s="128"/>
      <c r="CG77" s="128"/>
      <c r="CH77" s="128"/>
      <c r="CI77" s="128"/>
      <c r="CJ77" s="128"/>
      <c r="CK77" s="128"/>
      <c r="CL77" s="128"/>
      <c r="CM77" s="128"/>
      <c r="CN77" s="128"/>
      <c r="CO77" s="128"/>
      <c r="CP77" s="128"/>
      <c r="CQ77" s="128"/>
      <c r="CR77" s="128"/>
      <c r="CS77" s="128"/>
      <c r="CT77" s="128"/>
      <c r="CU77" s="128"/>
      <c r="CV77" s="128"/>
      <c r="CW77" s="128"/>
      <c r="CX77" s="128"/>
      <c r="CY77" s="128"/>
      <c r="CZ77" s="128"/>
      <c r="DA77" s="128"/>
      <c r="DB77" s="128"/>
      <c r="DC77" s="128"/>
      <c r="DD77" s="128"/>
      <c r="DE77" s="128"/>
      <c r="DF77" s="128"/>
      <c r="DG77" s="128"/>
      <c r="DH77" s="128"/>
      <c r="DI77" s="128"/>
      <c r="DJ77" s="128"/>
      <c r="DK77" s="128"/>
      <c r="DL77" s="128"/>
      <c r="DM77" s="128"/>
      <c r="DN77" s="128"/>
      <c r="DO77" s="128"/>
      <c r="DP77" s="128"/>
      <c r="DQ77" s="128"/>
      <c r="DR77" s="127"/>
      <c r="DS77" s="127"/>
      <c r="DT77" s="127"/>
      <c r="DU77" s="127"/>
      <c r="DV77" s="127"/>
      <c r="DW77" s="127"/>
      <c r="DX77" s="127"/>
      <c r="DY77" s="127"/>
      <c r="DZ77" s="127"/>
      <c r="EA77" s="127"/>
      <c r="EB77" s="127"/>
      <c r="EC77" s="127"/>
      <c r="ED77" s="127"/>
      <c r="EE77" s="127"/>
      <c r="EF77" s="127"/>
      <c r="EG77" s="127"/>
      <c r="EH77" s="127"/>
      <c r="EI77" s="127"/>
      <c r="EJ77" s="127"/>
      <c r="EK77" s="127"/>
      <c r="EL77" s="127"/>
      <c r="EM77" s="127"/>
    </row>
    <row r="78" spans="1:143">
      <c r="A78" s="127" t="e">
        <v>#N/A</v>
      </c>
      <c r="B78" s="128" t="e">
        <v>#N/A</v>
      </c>
      <c r="C78" s="128" t="e">
        <v>#N/A</v>
      </c>
      <c r="D78" s="128" t="e">
        <v>#N/A</v>
      </c>
      <c r="E78" s="128" t="e">
        <v>#N/A</v>
      </c>
      <c r="F78" s="128" t="e">
        <v>#N/A</v>
      </c>
      <c r="G78" s="128" t="e">
        <v>#N/A</v>
      </c>
      <c r="H78" s="128" t="e">
        <v>#N/A</v>
      </c>
      <c r="I78" s="128" t="e">
        <v>#N/A</v>
      </c>
      <c r="J78" s="128" t="e">
        <v>#N/A</v>
      </c>
      <c r="K78" s="128" t="e">
        <v>#N/A</v>
      </c>
      <c r="L78" s="128" t="e">
        <v>#N/A</v>
      </c>
      <c r="M78" s="128" t="e">
        <v>#N/A</v>
      </c>
      <c r="N78" s="128" t="e">
        <v>#N/A</v>
      </c>
      <c r="O78" s="128" t="e">
        <v>#N/A</v>
      </c>
      <c r="P78" s="128" t="e">
        <v>#N/A</v>
      </c>
      <c r="Q78" s="128" t="e">
        <v>#N/A</v>
      </c>
      <c r="R78" s="128" t="e">
        <v>#N/A</v>
      </c>
      <c r="S78" s="128" t="e">
        <v>#N/A</v>
      </c>
      <c r="T78" s="128" t="e">
        <v>#N/A</v>
      </c>
      <c r="U78" s="128" t="e">
        <v>#N/A</v>
      </c>
      <c r="V78" s="128" t="e">
        <v>#N/A</v>
      </c>
      <c r="W78" s="128" t="e">
        <v>#N/A</v>
      </c>
      <c r="X78" s="128" t="e">
        <v>#N/A</v>
      </c>
      <c r="Y78" s="128" t="e">
        <v>#N/A</v>
      </c>
      <c r="Z78" s="128" t="e">
        <v>#N/A</v>
      </c>
      <c r="AA78" s="128" t="e">
        <v>#N/A</v>
      </c>
      <c r="AB78" s="128" t="e">
        <v>#N/A</v>
      </c>
      <c r="AC78" s="128" t="e">
        <v>#N/A</v>
      </c>
      <c r="AD78" s="128" t="e">
        <v>#N/A</v>
      </c>
      <c r="AE78" s="128" t="e">
        <v>#N/A</v>
      </c>
      <c r="AF78" s="128" t="e">
        <v>#N/A</v>
      </c>
      <c r="AG78" s="128" t="e">
        <v>#N/A</v>
      </c>
      <c r="AH78" s="128" t="e">
        <v>#N/A</v>
      </c>
      <c r="AI78" s="128" t="e">
        <v>#N/A</v>
      </c>
      <c r="AJ78" s="128" t="e">
        <v>#N/A</v>
      </c>
      <c r="AK78" s="128" t="e">
        <v>#N/A</v>
      </c>
      <c r="AL78" s="128" t="e">
        <v>#N/A</v>
      </c>
      <c r="AM78" s="128" t="e">
        <v>#N/A</v>
      </c>
      <c r="AN78" s="128" t="e">
        <v>#N/A</v>
      </c>
      <c r="AO78" s="128" t="e">
        <v>#N/A</v>
      </c>
      <c r="AP78" s="128" t="e">
        <v>#N/A</v>
      </c>
      <c r="AQ78" s="128" t="e">
        <v>#N/A</v>
      </c>
      <c r="AR78" s="128" t="e">
        <v>#N/A</v>
      </c>
      <c r="AS78" s="128" t="e">
        <v>#N/A</v>
      </c>
      <c r="AT78" s="128" t="e">
        <v>#N/A</v>
      </c>
      <c r="AU78" s="128" t="e">
        <v>#N/A</v>
      </c>
      <c r="AV78" s="128" t="e">
        <v>#N/A</v>
      </c>
      <c r="AW78" s="128" t="e">
        <v>#N/A</v>
      </c>
      <c r="AX78" s="128" t="e">
        <v>#N/A</v>
      </c>
      <c r="AY78" s="128" t="e">
        <v>#N/A</v>
      </c>
      <c r="AZ78" s="128" t="e">
        <v>#N/A</v>
      </c>
      <c r="BA78" s="128" t="e">
        <v>#N/A</v>
      </c>
      <c r="BB78" s="128" t="e">
        <v>#N/A</v>
      </c>
      <c r="BC78" s="128" t="e">
        <v>#N/A</v>
      </c>
      <c r="BD78" s="128" t="e">
        <v>#N/A</v>
      </c>
      <c r="BE78" s="128" t="e">
        <v>#N/A</v>
      </c>
      <c r="BF78" s="128" t="e">
        <v>#N/A</v>
      </c>
      <c r="BG78" s="128" t="e">
        <v>#N/A</v>
      </c>
      <c r="BH78" s="128" t="e">
        <v>#N/A</v>
      </c>
      <c r="BI78" s="128" t="e">
        <v>#N/A</v>
      </c>
      <c r="BJ78" s="128" t="e">
        <v>#N/A</v>
      </c>
      <c r="BK78" s="128" t="e">
        <v>#N/A</v>
      </c>
      <c r="BL78" s="128" t="e">
        <v>#N/A</v>
      </c>
      <c r="BM78" s="128" t="e">
        <v>#N/A</v>
      </c>
      <c r="BN78" s="128" t="e">
        <v>#N/A</v>
      </c>
      <c r="BO78" s="128" t="e">
        <v>#N/A</v>
      </c>
      <c r="BP78" s="128" t="e">
        <v>#N/A</v>
      </c>
      <c r="BQ78" s="128" t="e">
        <v>#N/A</v>
      </c>
      <c r="BR78" s="128" t="e">
        <v>#N/A</v>
      </c>
      <c r="BS78" s="128" t="e">
        <v>#N/A</v>
      </c>
      <c r="BT78" s="128" t="e">
        <v>#N/A</v>
      </c>
      <c r="BU78" s="128" t="e">
        <v>#N/A</v>
      </c>
      <c r="BV78" s="128" t="e">
        <v>#N/A</v>
      </c>
      <c r="BW78" s="128" t="e">
        <v>#N/A</v>
      </c>
      <c r="BX78" s="128" t="e">
        <v>#N/A</v>
      </c>
      <c r="BY78" s="128" t="e">
        <v>#N/A</v>
      </c>
      <c r="BZ78" s="128" t="e">
        <v>#N/A</v>
      </c>
      <c r="CA78" s="128" t="e">
        <v>#N/A</v>
      </c>
      <c r="CB78" s="128" t="e">
        <v>#N/A</v>
      </c>
      <c r="CC78" s="128" t="e">
        <v>#N/A</v>
      </c>
      <c r="CD78" s="128"/>
      <c r="CE78" s="128"/>
      <c r="CF78" s="128"/>
      <c r="CG78" s="128"/>
      <c r="CH78" s="128"/>
      <c r="CI78" s="128"/>
      <c r="CJ78" s="128"/>
      <c r="CK78" s="128"/>
      <c r="CL78" s="128"/>
      <c r="CM78" s="128"/>
      <c r="CN78" s="128"/>
      <c r="CO78" s="128"/>
      <c r="CP78" s="128"/>
      <c r="CQ78" s="128"/>
      <c r="CR78" s="128"/>
      <c r="CS78" s="128"/>
      <c r="CT78" s="128"/>
      <c r="CU78" s="128"/>
      <c r="CV78" s="128"/>
      <c r="CW78" s="128"/>
      <c r="CX78" s="128"/>
      <c r="CY78" s="128"/>
      <c r="CZ78" s="128"/>
      <c r="DA78" s="128"/>
      <c r="DB78" s="128"/>
      <c r="DC78" s="128"/>
      <c r="DD78" s="128"/>
      <c r="DE78" s="128"/>
      <c r="DF78" s="128"/>
      <c r="DG78" s="128"/>
      <c r="DH78" s="128"/>
      <c r="DI78" s="128"/>
      <c r="DJ78" s="128"/>
      <c r="DK78" s="128"/>
      <c r="DL78" s="128"/>
      <c r="DM78" s="128"/>
      <c r="DN78" s="128"/>
      <c r="DO78" s="128"/>
      <c r="DP78" s="128"/>
      <c r="DQ78" s="128"/>
      <c r="DR78" s="127"/>
      <c r="DS78" s="127"/>
      <c r="DT78" s="127"/>
      <c r="DU78" s="127"/>
      <c r="DV78" s="127"/>
      <c r="DW78" s="127"/>
      <c r="DX78" s="127"/>
      <c r="DY78" s="127"/>
      <c r="DZ78" s="127"/>
      <c r="EA78" s="127"/>
      <c r="EB78" s="127"/>
      <c r="EC78" s="127"/>
      <c r="ED78" s="127"/>
      <c r="EE78" s="127"/>
      <c r="EF78" s="127"/>
      <c r="EG78" s="127"/>
      <c r="EH78" s="127"/>
      <c r="EI78" s="127"/>
      <c r="EJ78" s="127"/>
      <c r="EK78" s="127"/>
      <c r="EL78" s="127"/>
      <c r="EM78" s="127"/>
    </row>
    <row r="79" spans="1:143">
      <c r="A79" s="127" t="e">
        <v>#N/A</v>
      </c>
      <c r="B79" s="128" t="e">
        <v>#N/A</v>
      </c>
      <c r="C79" s="128" t="e">
        <v>#N/A</v>
      </c>
      <c r="D79" s="128" t="e">
        <v>#N/A</v>
      </c>
      <c r="E79" s="128" t="e">
        <v>#N/A</v>
      </c>
      <c r="F79" s="128" t="e">
        <v>#N/A</v>
      </c>
      <c r="G79" s="128" t="e">
        <v>#N/A</v>
      </c>
      <c r="H79" s="128" t="e">
        <v>#N/A</v>
      </c>
      <c r="I79" s="128" t="e">
        <v>#N/A</v>
      </c>
      <c r="J79" s="128" t="e">
        <v>#N/A</v>
      </c>
      <c r="K79" s="128" t="e">
        <v>#N/A</v>
      </c>
      <c r="L79" s="128" t="e">
        <v>#N/A</v>
      </c>
      <c r="M79" s="128" t="e">
        <v>#N/A</v>
      </c>
      <c r="N79" s="128" t="e">
        <v>#N/A</v>
      </c>
      <c r="O79" s="128" t="e">
        <v>#N/A</v>
      </c>
      <c r="P79" s="128" t="e">
        <v>#N/A</v>
      </c>
      <c r="Q79" s="128" t="e">
        <v>#N/A</v>
      </c>
      <c r="R79" s="128" t="e">
        <v>#N/A</v>
      </c>
      <c r="S79" s="128" t="e">
        <v>#N/A</v>
      </c>
      <c r="T79" s="128" t="e">
        <v>#N/A</v>
      </c>
      <c r="U79" s="128" t="e">
        <v>#N/A</v>
      </c>
      <c r="V79" s="128" t="e">
        <v>#N/A</v>
      </c>
      <c r="W79" s="128" t="e">
        <v>#N/A</v>
      </c>
      <c r="X79" s="128" t="e">
        <v>#N/A</v>
      </c>
      <c r="Y79" s="128" t="e">
        <v>#N/A</v>
      </c>
      <c r="Z79" s="128" t="e">
        <v>#N/A</v>
      </c>
      <c r="AA79" s="128" t="e">
        <v>#N/A</v>
      </c>
      <c r="AB79" s="128" t="e">
        <v>#N/A</v>
      </c>
      <c r="AC79" s="128" t="e">
        <v>#N/A</v>
      </c>
      <c r="AD79" s="128" t="e">
        <v>#N/A</v>
      </c>
      <c r="AE79" s="128" t="e">
        <v>#N/A</v>
      </c>
      <c r="AF79" s="128" t="e">
        <v>#N/A</v>
      </c>
      <c r="AG79" s="128" t="e">
        <v>#N/A</v>
      </c>
      <c r="AH79" s="128" t="e">
        <v>#N/A</v>
      </c>
      <c r="AI79" s="128" t="e">
        <v>#N/A</v>
      </c>
      <c r="AJ79" s="128" t="e">
        <v>#N/A</v>
      </c>
      <c r="AK79" s="128" t="e">
        <v>#N/A</v>
      </c>
      <c r="AL79" s="128" t="e">
        <v>#N/A</v>
      </c>
      <c r="AM79" s="128" t="e">
        <v>#N/A</v>
      </c>
      <c r="AN79" s="128" t="e">
        <v>#N/A</v>
      </c>
      <c r="AO79" s="128" t="e">
        <v>#N/A</v>
      </c>
      <c r="AP79" s="128" t="e">
        <v>#N/A</v>
      </c>
      <c r="AQ79" s="128" t="e">
        <v>#N/A</v>
      </c>
      <c r="AR79" s="128" t="e">
        <v>#N/A</v>
      </c>
      <c r="AS79" s="128" t="e">
        <v>#N/A</v>
      </c>
      <c r="AT79" s="128" t="e">
        <v>#N/A</v>
      </c>
      <c r="AU79" s="128" t="e">
        <v>#N/A</v>
      </c>
      <c r="AV79" s="128" t="e">
        <v>#N/A</v>
      </c>
      <c r="AW79" s="128" t="e">
        <v>#N/A</v>
      </c>
      <c r="AX79" s="128" t="e">
        <v>#N/A</v>
      </c>
      <c r="AY79" s="128" t="e">
        <v>#N/A</v>
      </c>
      <c r="AZ79" s="128" t="e">
        <v>#N/A</v>
      </c>
      <c r="BA79" s="128" t="e">
        <v>#N/A</v>
      </c>
      <c r="BB79" s="128" t="e">
        <v>#N/A</v>
      </c>
      <c r="BC79" s="128" t="e">
        <v>#N/A</v>
      </c>
      <c r="BD79" s="128" t="e">
        <v>#N/A</v>
      </c>
      <c r="BE79" s="128" t="e">
        <v>#N/A</v>
      </c>
      <c r="BF79" s="128" t="e">
        <v>#N/A</v>
      </c>
      <c r="BG79" s="128" t="e">
        <v>#N/A</v>
      </c>
      <c r="BH79" s="128" t="e">
        <v>#N/A</v>
      </c>
      <c r="BI79" s="128" t="e">
        <v>#N/A</v>
      </c>
      <c r="BJ79" s="128" t="e">
        <v>#N/A</v>
      </c>
      <c r="BK79" s="128" t="e">
        <v>#N/A</v>
      </c>
      <c r="BL79" s="128" t="e">
        <v>#N/A</v>
      </c>
      <c r="BM79" s="128" t="e">
        <v>#N/A</v>
      </c>
      <c r="BN79" s="128" t="e">
        <v>#N/A</v>
      </c>
      <c r="BO79" s="128" t="e">
        <v>#N/A</v>
      </c>
      <c r="BP79" s="128" t="e">
        <v>#N/A</v>
      </c>
      <c r="BQ79" s="128" t="e">
        <v>#N/A</v>
      </c>
      <c r="BR79" s="128" t="e">
        <v>#N/A</v>
      </c>
      <c r="BS79" s="128" t="e">
        <v>#N/A</v>
      </c>
      <c r="BT79" s="128" t="e">
        <v>#N/A</v>
      </c>
      <c r="BU79" s="128" t="e">
        <v>#N/A</v>
      </c>
      <c r="BV79" s="128" t="e">
        <v>#N/A</v>
      </c>
      <c r="BW79" s="128" t="e">
        <v>#N/A</v>
      </c>
      <c r="BX79" s="128" t="e">
        <v>#N/A</v>
      </c>
      <c r="BY79" s="128" t="e">
        <v>#N/A</v>
      </c>
      <c r="BZ79" s="128" t="e">
        <v>#N/A</v>
      </c>
      <c r="CA79" s="128" t="e">
        <v>#N/A</v>
      </c>
      <c r="CB79" s="128" t="e">
        <v>#N/A</v>
      </c>
      <c r="CC79" s="128" t="e">
        <v>#N/A</v>
      </c>
      <c r="CD79" s="128"/>
      <c r="CE79" s="128"/>
      <c r="CF79" s="128"/>
      <c r="CG79" s="128"/>
      <c r="CH79" s="128"/>
      <c r="CI79" s="128"/>
      <c r="CJ79" s="128"/>
      <c r="CK79" s="128"/>
      <c r="CL79" s="128"/>
      <c r="CM79" s="128"/>
      <c r="CN79" s="128"/>
      <c r="CO79" s="128"/>
      <c r="CP79" s="128"/>
      <c r="CQ79" s="128"/>
      <c r="CR79" s="128"/>
      <c r="CS79" s="128"/>
      <c r="CT79" s="128"/>
      <c r="CU79" s="128"/>
      <c r="CV79" s="128"/>
      <c r="CW79" s="128"/>
      <c r="CX79" s="128"/>
      <c r="CY79" s="128"/>
      <c r="CZ79" s="128"/>
      <c r="DA79" s="128"/>
      <c r="DB79" s="128"/>
      <c r="DC79" s="128"/>
      <c r="DD79" s="128"/>
      <c r="DE79" s="128"/>
      <c r="DF79" s="128"/>
      <c r="DG79" s="128"/>
      <c r="DH79" s="128"/>
      <c r="DI79" s="128"/>
      <c r="DJ79" s="128"/>
      <c r="DK79" s="128"/>
      <c r="DL79" s="128"/>
      <c r="DM79" s="128"/>
      <c r="DN79" s="128"/>
      <c r="DO79" s="128"/>
      <c r="DP79" s="128"/>
      <c r="DQ79" s="128"/>
      <c r="DR79" s="127"/>
      <c r="DS79" s="127"/>
      <c r="DT79" s="127"/>
      <c r="DU79" s="127"/>
      <c r="DV79" s="127"/>
      <c r="DW79" s="127"/>
      <c r="DX79" s="127"/>
      <c r="DY79" s="127"/>
      <c r="DZ79" s="127"/>
      <c r="EA79" s="127"/>
      <c r="EB79" s="127"/>
      <c r="EC79" s="127"/>
      <c r="ED79" s="127"/>
      <c r="EE79" s="127"/>
      <c r="EF79" s="127"/>
      <c r="EG79" s="127"/>
      <c r="EH79" s="127"/>
      <c r="EI79" s="127"/>
      <c r="EJ79" s="127"/>
      <c r="EK79" s="127"/>
      <c r="EL79" s="127"/>
      <c r="EM79" s="127"/>
    </row>
    <row r="80" spans="1:143">
      <c r="A80" s="127" t="e">
        <v>#N/A</v>
      </c>
      <c r="B80" s="128" t="e">
        <v>#N/A</v>
      </c>
      <c r="C80" s="128" t="e">
        <v>#N/A</v>
      </c>
      <c r="D80" s="128" t="e">
        <v>#N/A</v>
      </c>
      <c r="E80" s="128" t="e">
        <v>#N/A</v>
      </c>
      <c r="F80" s="128" t="e">
        <v>#N/A</v>
      </c>
      <c r="G80" s="128" t="e">
        <v>#N/A</v>
      </c>
      <c r="H80" s="128" t="e">
        <v>#N/A</v>
      </c>
      <c r="I80" s="128" t="e">
        <v>#N/A</v>
      </c>
      <c r="J80" s="128" t="e">
        <v>#N/A</v>
      </c>
      <c r="K80" s="128" t="e">
        <v>#N/A</v>
      </c>
      <c r="L80" s="128" t="e">
        <v>#N/A</v>
      </c>
      <c r="M80" s="128" t="e">
        <v>#N/A</v>
      </c>
      <c r="N80" s="128" t="e">
        <v>#N/A</v>
      </c>
      <c r="O80" s="128" t="e">
        <v>#N/A</v>
      </c>
      <c r="P80" s="128" t="e">
        <v>#N/A</v>
      </c>
      <c r="Q80" s="128" t="e">
        <v>#N/A</v>
      </c>
      <c r="R80" s="128" t="e">
        <v>#N/A</v>
      </c>
      <c r="S80" s="128" t="e">
        <v>#N/A</v>
      </c>
      <c r="T80" s="128" t="e">
        <v>#N/A</v>
      </c>
      <c r="U80" s="128" t="e">
        <v>#N/A</v>
      </c>
      <c r="V80" s="128" t="e">
        <v>#N/A</v>
      </c>
      <c r="W80" s="128" t="e">
        <v>#N/A</v>
      </c>
      <c r="X80" s="128" t="e">
        <v>#N/A</v>
      </c>
      <c r="Y80" s="128" t="e">
        <v>#N/A</v>
      </c>
      <c r="Z80" s="128" t="e">
        <v>#N/A</v>
      </c>
      <c r="AA80" s="128" t="e">
        <v>#N/A</v>
      </c>
      <c r="AB80" s="128" t="e">
        <v>#N/A</v>
      </c>
      <c r="AC80" s="128" t="e">
        <v>#N/A</v>
      </c>
      <c r="AD80" s="128" t="e">
        <v>#N/A</v>
      </c>
      <c r="AE80" s="128" t="e">
        <v>#N/A</v>
      </c>
      <c r="AF80" s="128" t="e">
        <v>#N/A</v>
      </c>
      <c r="AG80" s="128" t="e">
        <v>#N/A</v>
      </c>
      <c r="AH80" s="128" t="e">
        <v>#N/A</v>
      </c>
      <c r="AI80" s="128" t="e">
        <v>#N/A</v>
      </c>
      <c r="AJ80" s="128" t="e">
        <v>#N/A</v>
      </c>
      <c r="AK80" s="128" t="e">
        <v>#N/A</v>
      </c>
      <c r="AL80" s="128" t="e">
        <v>#N/A</v>
      </c>
      <c r="AM80" s="128" t="e">
        <v>#N/A</v>
      </c>
      <c r="AN80" s="128" t="e">
        <v>#N/A</v>
      </c>
      <c r="AO80" s="128" t="e">
        <v>#N/A</v>
      </c>
      <c r="AP80" s="128" t="e">
        <v>#N/A</v>
      </c>
      <c r="AQ80" s="128" t="e">
        <v>#N/A</v>
      </c>
      <c r="AR80" s="128" t="e">
        <v>#N/A</v>
      </c>
      <c r="AS80" s="128" t="e">
        <v>#N/A</v>
      </c>
      <c r="AT80" s="128" t="e">
        <v>#N/A</v>
      </c>
      <c r="AU80" s="128" t="e">
        <v>#N/A</v>
      </c>
      <c r="AV80" s="128" t="e">
        <v>#N/A</v>
      </c>
      <c r="AW80" s="128" t="e">
        <v>#N/A</v>
      </c>
      <c r="AX80" s="128" t="e">
        <v>#N/A</v>
      </c>
      <c r="AY80" s="128" t="e">
        <v>#N/A</v>
      </c>
      <c r="AZ80" s="128" t="e">
        <v>#N/A</v>
      </c>
      <c r="BA80" s="128" t="e">
        <v>#N/A</v>
      </c>
      <c r="BB80" s="128" t="e">
        <v>#N/A</v>
      </c>
      <c r="BC80" s="128" t="e">
        <v>#N/A</v>
      </c>
      <c r="BD80" s="128" t="e">
        <v>#N/A</v>
      </c>
      <c r="BE80" s="128" t="e">
        <v>#N/A</v>
      </c>
      <c r="BF80" s="128" t="e">
        <v>#N/A</v>
      </c>
      <c r="BG80" s="128" t="e">
        <v>#N/A</v>
      </c>
      <c r="BH80" s="128" t="e">
        <v>#N/A</v>
      </c>
      <c r="BI80" s="128" t="e">
        <v>#N/A</v>
      </c>
      <c r="BJ80" s="128" t="e">
        <v>#N/A</v>
      </c>
      <c r="BK80" s="128" t="e">
        <v>#N/A</v>
      </c>
      <c r="BL80" s="128" t="e">
        <v>#N/A</v>
      </c>
      <c r="BM80" s="128" t="e">
        <v>#N/A</v>
      </c>
      <c r="BN80" s="128" t="e">
        <v>#N/A</v>
      </c>
      <c r="BO80" s="128" t="e">
        <v>#N/A</v>
      </c>
      <c r="BP80" s="128" t="e">
        <v>#N/A</v>
      </c>
      <c r="BQ80" s="128" t="e">
        <v>#N/A</v>
      </c>
      <c r="BR80" s="128" t="e">
        <v>#N/A</v>
      </c>
      <c r="BS80" s="128" t="e">
        <v>#N/A</v>
      </c>
      <c r="BT80" s="128" t="e">
        <v>#N/A</v>
      </c>
      <c r="BU80" s="128" t="e">
        <v>#N/A</v>
      </c>
      <c r="BV80" s="128" t="e">
        <v>#N/A</v>
      </c>
      <c r="BW80" s="128" t="e">
        <v>#N/A</v>
      </c>
      <c r="BX80" s="128" t="e">
        <v>#N/A</v>
      </c>
      <c r="BY80" s="128" t="e">
        <v>#N/A</v>
      </c>
      <c r="BZ80" s="128" t="e">
        <v>#N/A</v>
      </c>
      <c r="CA80" s="128" t="e">
        <v>#N/A</v>
      </c>
      <c r="CB80" s="128" t="e">
        <v>#N/A</v>
      </c>
      <c r="CC80" s="128" t="e">
        <v>#N/A</v>
      </c>
      <c r="CD80" s="128"/>
      <c r="CE80" s="128"/>
      <c r="CF80" s="128"/>
      <c r="CG80" s="128"/>
      <c r="CH80" s="128"/>
      <c r="CI80" s="128"/>
      <c r="CJ80" s="128"/>
      <c r="CK80" s="128"/>
      <c r="CL80" s="128"/>
      <c r="CM80" s="128"/>
      <c r="CN80" s="128"/>
      <c r="CO80" s="128"/>
      <c r="CP80" s="128"/>
      <c r="CQ80" s="128"/>
      <c r="CR80" s="128"/>
      <c r="CS80" s="128"/>
      <c r="CT80" s="128"/>
      <c r="CU80" s="128"/>
      <c r="CV80" s="128"/>
      <c r="CW80" s="128"/>
      <c r="CX80" s="128"/>
      <c r="CY80" s="128"/>
      <c r="CZ80" s="128"/>
      <c r="DA80" s="128"/>
      <c r="DB80" s="128"/>
      <c r="DC80" s="128"/>
      <c r="DD80" s="128"/>
      <c r="DE80" s="128"/>
      <c r="DF80" s="128"/>
      <c r="DG80" s="128"/>
      <c r="DH80" s="128"/>
      <c r="DI80" s="128"/>
      <c r="DJ80" s="128"/>
      <c r="DK80" s="128"/>
      <c r="DL80" s="128"/>
      <c r="DM80" s="128"/>
      <c r="DN80" s="128"/>
      <c r="DO80" s="128"/>
      <c r="DP80" s="128"/>
      <c r="DQ80" s="128"/>
      <c r="DR80" s="127"/>
      <c r="DS80" s="127"/>
      <c r="DT80" s="127"/>
      <c r="DU80" s="127"/>
      <c r="DV80" s="127"/>
      <c r="DW80" s="127"/>
      <c r="DX80" s="127"/>
      <c r="DY80" s="127"/>
      <c r="DZ80" s="127"/>
      <c r="EA80" s="127"/>
      <c r="EB80" s="127"/>
      <c r="EC80" s="127"/>
      <c r="ED80" s="127"/>
      <c r="EE80" s="127"/>
      <c r="EF80" s="127"/>
      <c r="EG80" s="127"/>
      <c r="EH80" s="127"/>
      <c r="EI80" s="127"/>
      <c r="EJ80" s="127"/>
      <c r="EK80" s="127"/>
      <c r="EL80" s="127"/>
      <c r="EM80" s="127"/>
    </row>
    <row r="81" spans="1:143">
      <c r="A81" s="127" t="e">
        <v>#N/A</v>
      </c>
      <c r="B81" s="128" t="e">
        <v>#N/A</v>
      </c>
      <c r="C81" s="128" t="e">
        <v>#N/A</v>
      </c>
      <c r="D81" s="128" t="e">
        <v>#N/A</v>
      </c>
      <c r="E81" s="128" t="e">
        <v>#N/A</v>
      </c>
      <c r="F81" s="128" t="e">
        <v>#N/A</v>
      </c>
      <c r="G81" s="128" t="e">
        <v>#N/A</v>
      </c>
      <c r="H81" s="128" t="e">
        <v>#N/A</v>
      </c>
      <c r="I81" s="128" t="e">
        <v>#N/A</v>
      </c>
      <c r="J81" s="128" t="e">
        <v>#N/A</v>
      </c>
      <c r="K81" s="128" t="e">
        <v>#N/A</v>
      </c>
      <c r="L81" s="128" t="e">
        <v>#N/A</v>
      </c>
      <c r="M81" s="128" t="e">
        <v>#N/A</v>
      </c>
      <c r="N81" s="128" t="e">
        <v>#N/A</v>
      </c>
      <c r="O81" s="128" t="e">
        <v>#N/A</v>
      </c>
      <c r="P81" s="128" t="e">
        <v>#N/A</v>
      </c>
      <c r="Q81" s="128" t="e">
        <v>#N/A</v>
      </c>
      <c r="R81" s="128" t="e">
        <v>#N/A</v>
      </c>
      <c r="S81" s="128" t="e">
        <v>#N/A</v>
      </c>
      <c r="T81" s="128" t="e">
        <v>#N/A</v>
      </c>
      <c r="U81" s="128" t="e">
        <v>#N/A</v>
      </c>
      <c r="V81" s="128" t="e">
        <v>#N/A</v>
      </c>
      <c r="W81" s="128" t="e">
        <v>#N/A</v>
      </c>
      <c r="X81" s="128" t="e">
        <v>#N/A</v>
      </c>
      <c r="Y81" s="128" t="e">
        <v>#N/A</v>
      </c>
      <c r="Z81" s="128" t="e">
        <v>#N/A</v>
      </c>
      <c r="AA81" s="128" t="e">
        <v>#N/A</v>
      </c>
      <c r="AB81" s="128" t="e">
        <v>#N/A</v>
      </c>
      <c r="AC81" s="128" t="e">
        <v>#N/A</v>
      </c>
      <c r="AD81" s="128" t="e">
        <v>#N/A</v>
      </c>
      <c r="AE81" s="128" t="e">
        <v>#N/A</v>
      </c>
      <c r="AF81" s="128" t="e">
        <v>#N/A</v>
      </c>
      <c r="AG81" s="128" t="e">
        <v>#N/A</v>
      </c>
      <c r="AH81" s="128" t="e">
        <v>#N/A</v>
      </c>
      <c r="AI81" s="128" t="e">
        <v>#N/A</v>
      </c>
      <c r="AJ81" s="128" t="e">
        <v>#N/A</v>
      </c>
      <c r="AK81" s="128" t="e">
        <v>#N/A</v>
      </c>
      <c r="AL81" s="128" t="e">
        <v>#N/A</v>
      </c>
      <c r="AM81" s="128" t="e">
        <v>#N/A</v>
      </c>
      <c r="AN81" s="128" t="e">
        <v>#N/A</v>
      </c>
      <c r="AO81" s="128" t="e">
        <v>#N/A</v>
      </c>
      <c r="AP81" s="128" t="e">
        <v>#N/A</v>
      </c>
      <c r="AQ81" s="128" t="e">
        <v>#N/A</v>
      </c>
      <c r="AR81" s="128" t="e">
        <v>#N/A</v>
      </c>
      <c r="AS81" s="128" t="e">
        <v>#N/A</v>
      </c>
      <c r="AT81" s="128" t="e">
        <v>#N/A</v>
      </c>
      <c r="AU81" s="128" t="e">
        <v>#N/A</v>
      </c>
      <c r="AV81" s="128" t="e">
        <v>#N/A</v>
      </c>
      <c r="AW81" s="128" t="e">
        <v>#N/A</v>
      </c>
      <c r="AX81" s="128" t="e">
        <v>#N/A</v>
      </c>
      <c r="AY81" s="128" t="e">
        <v>#N/A</v>
      </c>
      <c r="AZ81" s="128" t="e">
        <v>#N/A</v>
      </c>
      <c r="BA81" s="128" t="e">
        <v>#N/A</v>
      </c>
      <c r="BB81" s="128" t="e">
        <v>#N/A</v>
      </c>
      <c r="BC81" s="128" t="e">
        <v>#N/A</v>
      </c>
      <c r="BD81" s="128" t="e">
        <v>#N/A</v>
      </c>
      <c r="BE81" s="128" t="e">
        <v>#N/A</v>
      </c>
      <c r="BF81" s="128" t="e">
        <v>#N/A</v>
      </c>
      <c r="BG81" s="128" t="e">
        <v>#N/A</v>
      </c>
      <c r="BH81" s="128" t="e">
        <v>#N/A</v>
      </c>
      <c r="BI81" s="128" t="e">
        <v>#N/A</v>
      </c>
      <c r="BJ81" s="128" t="e">
        <v>#N/A</v>
      </c>
      <c r="BK81" s="128" t="e">
        <v>#N/A</v>
      </c>
      <c r="BL81" s="128" t="e">
        <v>#N/A</v>
      </c>
      <c r="BM81" s="128" t="e">
        <v>#N/A</v>
      </c>
      <c r="BN81" s="128" t="e">
        <v>#N/A</v>
      </c>
      <c r="BO81" s="128" t="e">
        <v>#N/A</v>
      </c>
      <c r="BP81" s="128" t="e">
        <v>#N/A</v>
      </c>
      <c r="BQ81" s="128" t="e">
        <v>#N/A</v>
      </c>
      <c r="BR81" s="128" t="e">
        <v>#N/A</v>
      </c>
      <c r="BS81" s="128" t="e">
        <v>#N/A</v>
      </c>
      <c r="BT81" s="128" t="e">
        <v>#N/A</v>
      </c>
      <c r="BU81" s="128" t="e">
        <v>#N/A</v>
      </c>
      <c r="BV81" s="128" t="e">
        <v>#N/A</v>
      </c>
      <c r="BW81" s="128" t="e">
        <v>#N/A</v>
      </c>
      <c r="BX81" s="128" t="e">
        <v>#N/A</v>
      </c>
      <c r="BY81" s="128" t="e">
        <v>#N/A</v>
      </c>
      <c r="BZ81" s="128" t="e">
        <v>#N/A</v>
      </c>
      <c r="CA81" s="128" t="e">
        <v>#N/A</v>
      </c>
      <c r="CB81" s="128" t="e">
        <v>#N/A</v>
      </c>
      <c r="CC81" s="128" t="e">
        <v>#N/A</v>
      </c>
      <c r="CD81" s="128"/>
      <c r="CE81" s="128"/>
      <c r="CF81" s="128"/>
      <c r="CG81" s="128"/>
      <c r="CH81" s="128"/>
      <c r="CI81" s="128"/>
      <c r="CJ81" s="128"/>
      <c r="CK81" s="128"/>
      <c r="CL81" s="128"/>
      <c r="CM81" s="128"/>
      <c r="CN81" s="128"/>
      <c r="CO81" s="128"/>
      <c r="CP81" s="128"/>
      <c r="CQ81" s="128"/>
      <c r="CR81" s="128"/>
      <c r="CS81" s="128"/>
      <c r="CT81" s="128"/>
      <c r="CU81" s="128"/>
      <c r="CV81" s="128"/>
      <c r="CW81" s="128"/>
      <c r="CX81" s="128"/>
      <c r="CY81" s="128"/>
      <c r="CZ81" s="128"/>
      <c r="DA81" s="128"/>
      <c r="DB81" s="128"/>
      <c r="DC81" s="128"/>
      <c r="DD81" s="128"/>
      <c r="DE81" s="128"/>
      <c r="DF81" s="128"/>
      <c r="DG81" s="128"/>
      <c r="DH81" s="128"/>
      <c r="DI81" s="128"/>
      <c r="DJ81" s="128"/>
      <c r="DK81" s="128"/>
      <c r="DL81" s="128"/>
      <c r="DM81" s="128"/>
      <c r="DN81" s="128"/>
      <c r="DO81" s="128"/>
      <c r="DP81" s="128"/>
      <c r="DQ81" s="128"/>
      <c r="DR81" s="127"/>
      <c r="DS81" s="127"/>
      <c r="DT81" s="127"/>
      <c r="DU81" s="127"/>
      <c r="DV81" s="127"/>
      <c r="DW81" s="127"/>
      <c r="DX81" s="127"/>
      <c r="DY81" s="127"/>
      <c r="DZ81" s="127"/>
      <c r="EA81" s="127"/>
      <c r="EB81" s="127"/>
      <c r="EC81" s="127"/>
      <c r="ED81" s="127"/>
      <c r="EE81" s="127"/>
      <c r="EF81" s="127"/>
      <c r="EG81" s="127"/>
      <c r="EH81" s="127"/>
      <c r="EI81" s="127"/>
      <c r="EJ81" s="127"/>
      <c r="EK81" s="127"/>
      <c r="EL81" s="127"/>
      <c r="EM81" s="127"/>
    </row>
    <row r="82" spans="1:143">
      <c r="A82" s="127" t="e">
        <v>#N/A</v>
      </c>
      <c r="B82" s="128" t="e">
        <v>#N/A</v>
      </c>
      <c r="C82" s="128" t="e">
        <v>#N/A</v>
      </c>
      <c r="D82" s="128" t="e">
        <v>#N/A</v>
      </c>
      <c r="E82" s="128" t="e">
        <v>#N/A</v>
      </c>
      <c r="F82" s="128" t="e">
        <v>#N/A</v>
      </c>
      <c r="G82" s="128" t="e">
        <v>#N/A</v>
      </c>
      <c r="H82" s="128" t="e">
        <v>#N/A</v>
      </c>
      <c r="I82" s="128" t="e">
        <v>#N/A</v>
      </c>
      <c r="J82" s="128" t="e">
        <v>#N/A</v>
      </c>
      <c r="K82" s="128" t="e">
        <v>#N/A</v>
      </c>
      <c r="L82" s="128" t="e">
        <v>#N/A</v>
      </c>
      <c r="M82" s="128" t="e">
        <v>#N/A</v>
      </c>
      <c r="N82" s="128" t="e">
        <v>#N/A</v>
      </c>
      <c r="O82" s="128" t="e">
        <v>#N/A</v>
      </c>
      <c r="P82" s="128" t="e">
        <v>#N/A</v>
      </c>
      <c r="Q82" s="128" t="e">
        <v>#N/A</v>
      </c>
      <c r="R82" s="128" t="e">
        <v>#N/A</v>
      </c>
      <c r="S82" s="128" t="e">
        <v>#N/A</v>
      </c>
      <c r="T82" s="128" t="e">
        <v>#N/A</v>
      </c>
      <c r="U82" s="128" t="e">
        <v>#N/A</v>
      </c>
      <c r="V82" s="128" t="e">
        <v>#N/A</v>
      </c>
      <c r="W82" s="128" t="e">
        <v>#N/A</v>
      </c>
      <c r="X82" s="128" t="e">
        <v>#N/A</v>
      </c>
      <c r="Y82" s="128" t="e">
        <v>#N/A</v>
      </c>
      <c r="Z82" s="128" t="e">
        <v>#N/A</v>
      </c>
      <c r="AA82" s="128" t="e">
        <v>#N/A</v>
      </c>
      <c r="AB82" s="128" t="e">
        <v>#N/A</v>
      </c>
      <c r="AC82" s="128" t="e">
        <v>#N/A</v>
      </c>
      <c r="AD82" s="128" t="e">
        <v>#N/A</v>
      </c>
      <c r="AE82" s="128" t="e">
        <v>#N/A</v>
      </c>
      <c r="AF82" s="128" t="e">
        <v>#N/A</v>
      </c>
      <c r="AG82" s="128" t="e">
        <v>#N/A</v>
      </c>
      <c r="AH82" s="128" t="e">
        <v>#N/A</v>
      </c>
      <c r="AI82" s="128" t="e">
        <v>#N/A</v>
      </c>
      <c r="AJ82" s="128" t="e">
        <v>#N/A</v>
      </c>
      <c r="AK82" s="128" t="e">
        <v>#N/A</v>
      </c>
      <c r="AL82" s="128" t="e">
        <v>#N/A</v>
      </c>
      <c r="AM82" s="128" t="e">
        <v>#N/A</v>
      </c>
      <c r="AN82" s="128" t="e">
        <v>#N/A</v>
      </c>
      <c r="AO82" s="128" t="e">
        <v>#N/A</v>
      </c>
      <c r="AP82" s="128" t="e">
        <v>#N/A</v>
      </c>
      <c r="AQ82" s="128" t="e">
        <v>#N/A</v>
      </c>
      <c r="AR82" s="128" t="e">
        <v>#N/A</v>
      </c>
      <c r="AS82" s="128" t="e">
        <v>#N/A</v>
      </c>
      <c r="AT82" s="128" t="e">
        <v>#N/A</v>
      </c>
      <c r="AU82" s="128" t="e">
        <v>#N/A</v>
      </c>
      <c r="AV82" s="128" t="e">
        <v>#N/A</v>
      </c>
      <c r="AW82" s="128" t="e">
        <v>#N/A</v>
      </c>
      <c r="AX82" s="128" t="e">
        <v>#N/A</v>
      </c>
      <c r="AY82" s="128" t="e">
        <v>#N/A</v>
      </c>
      <c r="AZ82" s="128" t="e">
        <v>#N/A</v>
      </c>
      <c r="BA82" s="128" t="e">
        <v>#N/A</v>
      </c>
      <c r="BB82" s="128" t="e">
        <v>#N/A</v>
      </c>
      <c r="BC82" s="128" t="e">
        <v>#N/A</v>
      </c>
      <c r="BD82" s="128" t="e">
        <v>#N/A</v>
      </c>
      <c r="BE82" s="128" t="e">
        <v>#N/A</v>
      </c>
      <c r="BF82" s="128" t="e">
        <v>#N/A</v>
      </c>
      <c r="BG82" s="128" t="e">
        <v>#N/A</v>
      </c>
      <c r="BH82" s="128" t="e">
        <v>#N/A</v>
      </c>
      <c r="BI82" s="128" t="e">
        <v>#N/A</v>
      </c>
      <c r="BJ82" s="128" t="e">
        <v>#N/A</v>
      </c>
      <c r="BK82" s="128" t="e">
        <v>#N/A</v>
      </c>
      <c r="BL82" s="128" t="e">
        <v>#N/A</v>
      </c>
      <c r="BM82" s="128" t="e">
        <v>#N/A</v>
      </c>
      <c r="BN82" s="128" t="e">
        <v>#N/A</v>
      </c>
      <c r="BO82" s="128" t="e">
        <v>#N/A</v>
      </c>
      <c r="BP82" s="128" t="e">
        <v>#N/A</v>
      </c>
      <c r="BQ82" s="128" t="e">
        <v>#N/A</v>
      </c>
      <c r="BR82" s="128" t="e">
        <v>#N/A</v>
      </c>
      <c r="BS82" s="128" t="e">
        <v>#N/A</v>
      </c>
      <c r="BT82" s="128" t="e">
        <v>#N/A</v>
      </c>
      <c r="BU82" s="128" t="e">
        <v>#N/A</v>
      </c>
      <c r="BV82" s="128" t="e">
        <v>#N/A</v>
      </c>
      <c r="BW82" s="128" t="e">
        <v>#N/A</v>
      </c>
      <c r="BX82" s="128" t="e">
        <v>#N/A</v>
      </c>
      <c r="BY82" s="128" t="e">
        <v>#N/A</v>
      </c>
      <c r="BZ82" s="128" t="e">
        <v>#N/A</v>
      </c>
      <c r="CA82" s="128" t="e">
        <v>#N/A</v>
      </c>
      <c r="CB82" s="128" t="e">
        <v>#N/A</v>
      </c>
      <c r="CC82" s="128" t="e">
        <v>#N/A</v>
      </c>
      <c r="CD82" s="128"/>
      <c r="CE82" s="128"/>
      <c r="CF82" s="128"/>
      <c r="CG82" s="128"/>
      <c r="CH82" s="128"/>
      <c r="CI82" s="128"/>
      <c r="CJ82" s="128"/>
      <c r="CK82" s="128"/>
      <c r="CL82" s="128"/>
      <c r="CM82" s="128"/>
      <c r="CN82" s="128"/>
      <c r="CO82" s="128"/>
      <c r="CP82" s="128"/>
      <c r="CQ82" s="128"/>
      <c r="CR82" s="128"/>
      <c r="CS82" s="128"/>
      <c r="CT82" s="128"/>
      <c r="CU82" s="128"/>
      <c r="CV82" s="128"/>
      <c r="CW82" s="128"/>
      <c r="CX82" s="128"/>
      <c r="CY82" s="128"/>
      <c r="CZ82" s="128"/>
      <c r="DA82" s="128"/>
      <c r="DB82" s="128"/>
      <c r="DC82" s="128"/>
      <c r="DD82" s="128"/>
      <c r="DE82" s="128"/>
      <c r="DF82" s="128"/>
      <c r="DG82" s="128"/>
      <c r="DH82" s="128"/>
      <c r="DI82" s="128"/>
      <c r="DJ82" s="128"/>
      <c r="DK82" s="128"/>
      <c r="DL82" s="128"/>
      <c r="DM82" s="128"/>
      <c r="DN82" s="128"/>
      <c r="DO82" s="128"/>
      <c r="DP82" s="128"/>
      <c r="DQ82" s="128"/>
      <c r="DR82" s="127"/>
      <c r="DS82" s="127"/>
      <c r="DT82" s="127"/>
      <c r="DU82" s="127"/>
      <c r="DV82" s="127"/>
      <c r="DW82" s="127"/>
      <c r="DX82" s="127"/>
      <c r="DY82" s="127"/>
      <c r="DZ82" s="127"/>
      <c r="EA82" s="127"/>
      <c r="EB82" s="127"/>
      <c r="EC82" s="127"/>
      <c r="ED82" s="127"/>
      <c r="EE82" s="127"/>
      <c r="EF82" s="127"/>
      <c r="EG82" s="127"/>
      <c r="EH82" s="127"/>
      <c r="EI82" s="127"/>
      <c r="EJ82" s="127"/>
      <c r="EK82" s="127"/>
      <c r="EL82" s="127"/>
      <c r="EM82" s="127"/>
    </row>
    <row r="83" spans="1:143">
      <c r="A83" s="127" t="e">
        <v>#N/A</v>
      </c>
      <c r="B83" s="128" t="e">
        <v>#N/A</v>
      </c>
      <c r="C83" s="128" t="e">
        <v>#N/A</v>
      </c>
      <c r="D83" s="128" t="e">
        <v>#N/A</v>
      </c>
      <c r="E83" s="128" t="e">
        <v>#N/A</v>
      </c>
      <c r="F83" s="128" t="e">
        <v>#N/A</v>
      </c>
      <c r="G83" s="128" t="e">
        <v>#N/A</v>
      </c>
      <c r="H83" s="128" t="e">
        <v>#N/A</v>
      </c>
      <c r="I83" s="128" t="e">
        <v>#N/A</v>
      </c>
      <c r="J83" s="128" t="e">
        <v>#N/A</v>
      </c>
      <c r="K83" s="128" t="e">
        <v>#N/A</v>
      </c>
      <c r="L83" s="128" t="e">
        <v>#N/A</v>
      </c>
      <c r="M83" s="128" t="e">
        <v>#N/A</v>
      </c>
      <c r="N83" s="128" t="e">
        <v>#N/A</v>
      </c>
      <c r="O83" s="128" t="e">
        <v>#N/A</v>
      </c>
      <c r="P83" s="128" t="e">
        <v>#N/A</v>
      </c>
      <c r="Q83" s="128" t="e">
        <v>#N/A</v>
      </c>
      <c r="R83" s="128" t="e">
        <v>#N/A</v>
      </c>
      <c r="S83" s="128" t="e">
        <v>#N/A</v>
      </c>
      <c r="T83" s="128" t="e">
        <v>#N/A</v>
      </c>
      <c r="U83" s="128" t="e">
        <v>#N/A</v>
      </c>
      <c r="V83" s="128" t="e">
        <v>#N/A</v>
      </c>
      <c r="W83" s="128" t="e">
        <v>#N/A</v>
      </c>
      <c r="X83" s="128" t="e">
        <v>#N/A</v>
      </c>
      <c r="Y83" s="128" t="e">
        <v>#N/A</v>
      </c>
      <c r="Z83" s="128" t="e">
        <v>#N/A</v>
      </c>
      <c r="AA83" s="128" t="e">
        <v>#N/A</v>
      </c>
      <c r="AB83" s="128" t="e">
        <v>#N/A</v>
      </c>
      <c r="AC83" s="128" t="e">
        <v>#N/A</v>
      </c>
      <c r="AD83" s="128" t="e">
        <v>#N/A</v>
      </c>
      <c r="AE83" s="128" t="e">
        <v>#N/A</v>
      </c>
      <c r="AF83" s="128" t="e">
        <v>#N/A</v>
      </c>
      <c r="AG83" s="128" t="e">
        <v>#N/A</v>
      </c>
      <c r="AH83" s="128" t="e">
        <v>#N/A</v>
      </c>
      <c r="AI83" s="128" t="e">
        <v>#N/A</v>
      </c>
      <c r="AJ83" s="128" t="e">
        <v>#N/A</v>
      </c>
      <c r="AK83" s="128" t="e">
        <v>#N/A</v>
      </c>
      <c r="AL83" s="128" t="e">
        <v>#N/A</v>
      </c>
      <c r="AM83" s="128" t="e">
        <v>#N/A</v>
      </c>
      <c r="AN83" s="128" t="e">
        <v>#N/A</v>
      </c>
      <c r="AO83" s="128" t="e">
        <v>#N/A</v>
      </c>
      <c r="AP83" s="128" t="e">
        <v>#N/A</v>
      </c>
      <c r="AQ83" s="128" t="e">
        <v>#N/A</v>
      </c>
      <c r="AR83" s="128" t="e">
        <v>#N/A</v>
      </c>
      <c r="AS83" s="128" t="e">
        <v>#N/A</v>
      </c>
      <c r="AT83" s="128" t="e">
        <v>#N/A</v>
      </c>
      <c r="AU83" s="128" t="e">
        <v>#N/A</v>
      </c>
      <c r="AV83" s="128" t="e">
        <v>#N/A</v>
      </c>
      <c r="AW83" s="128" t="e">
        <v>#N/A</v>
      </c>
      <c r="AX83" s="128" t="e">
        <v>#N/A</v>
      </c>
      <c r="AY83" s="128" t="e">
        <v>#N/A</v>
      </c>
      <c r="AZ83" s="128" t="e">
        <v>#N/A</v>
      </c>
      <c r="BA83" s="128" t="e">
        <v>#N/A</v>
      </c>
      <c r="BB83" s="128" t="e">
        <v>#N/A</v>
      </c>
      <c r="BC83" s="128" t="e">
        <v>#N/A</v>
      </c>
      <c r="BD83" s="128" t="e">
        <v>#N/A</v>
      </c>
      <c r="BE83" s="128" t="e">
        <v>#N/A</v>
      </c>
      <c r="BF83" s="128" t="e">
        <v>#N/A</v>
      </c>
      <c r="BG83" s="128" t="e">
        <v>#N/A</v>
      </c>
      <c r="BH83" s="128" t="e">
        <v>#N/A</v>
      </c>
      <c r="BI83" s="128" t="e">
        <v>#N/A</v>
      </c>
      <c r="BJ83" s="128" t="e">
        <v>#N/A</v>
      </c>
      <c r="BK83" s="128" t="e">
        <v>#N/A</v>
      </c>
      <c r="BL83" s="128" t="e">
        <v>#N/A</v>
      </c>
      <c r="BM83" s="128" t="e">
        <v>#N/A</v>
      </c>
      <c r="BN83" s="128" t="e">
        <v>#N/A</v>
      </c>
      <c r="BO83" s="128" t="e">
        <v>#N/A</v>
      </c>
      <c r="BP83" s="128" t="e">
        <v>#N/A</v>
      </c>
      <c r="BQ83" s="128" t="e">
        <v>#N/A</v>
      </c>
      <c r="BR83" s="128" t="e">
        <v>#N/A</v>
      </c>
      <c r="BS83" s="128" t="e">
        <v>#N/A</v>
      </c>
      <c r="BT83" s="128" t="e">
        <v>#N/A</v>
      </c>
      <c r="BU83" s="128" t="e">
        <v>#N/A</v>
      </c>
      <c r="BV83" s="128" t="e">
        <v>#N/A</v>
      </c>
      <c r="BW83" s="128" t="e">
        <v>#N/A</v>
      </c>
      <c r="BX83" s="128" t="e">
        <v>#N/A</v>
      </c>
      <c r="BY83" s="128" t="e">
        <v>#N/A</v>
      </c>
      <c r="BZ83" s="128" t="e">
        <v>#N/A</v>
      </c>
      <c r="CA83" s="128" t="e">
        <v>#N/A</v>
      </c>
      <c r="CB83" s="128" t="e">
        <v>#N/A</v>
      </c>
      <c r="CC83" s="128" t="e">
        <v>#N/A</v>
      </c>
      <c r="CD83" s="128"/>
      <c r="CE83" s="128"/>
      <c r="CF83" s="128"/>
      <c r="CG83" s="128"/>
      <c r="CH83" s="128"/>
      <c r="CI83" s="128"/>
      <c r="CJ83" s="128"/>
      <c r="CK83" s="128"/>
      <c r="CL83" s="128"/>
      <c r="CM83" s="128"/>
      <c r="CN83" s="128"/>
      <c r="CO83" s="128"/>
      <c r="CP83" s="128"/>
      <c r="CQ83" s="128"/>
      <c r="CR83" s="128"/>
      <c r="CS83" s="128"/>
      <c r="CT83" s="128"/>
      <c r="CU83" s="128"/>
      <c r="CV83" s="128"/>
      <c r="CW83" s="128"/>
      <c r="CX83" s="128"/>
      <c r="CY83" s="128"/>
      <c r="CZ83" s="128"/>
      <c r="DA83" s="128"/>
      <c r="DB83" s="128"/>
      <c r="DC83" s="128"/>
      <c r="DD83" s="128"/>
      <c r="DE83" s="128"/>
      <c r="DF83" s="128"/>
      <c r="DG83" s="128"/>
      <c r="DH83" s="128"/>
      <c r="DI83" s="128"/>
      <c r="DJ83" s="128"/>
      <c r="DK83" s="128"/>
      <c r="DL83" s="128"/>
      <c r="DM83" s="128"/>
      <c r="DN83" s="128"/>
      <c r="DO83" s="128"/>
      <c r="DP83" s="128"/>
      <c r="DQ83" s="128"/>
      <c r="DR83" s="127"/>
      <c r="DS83" s="127"/>
      <c r="DT83" s="127"/>
      <c r="DU83" s="127"/>
      <c r="DV83" s="127"/>
      <c r="DW83" s="127"/>
      <c r="DX83" s="127"/>
      <c r="DY83" s="127"/>
      <c r="DZ83" s="127"/>
      <c r="EA83" s="127"/>
      <c r="EB83" s="127"/>
      <c r="EC83" s="127"/>
      <c r="ED83" s="127"/>
      <c r="EE83" s="127"/>
      <c r="EF83" s="127"/>
      <c r="EG83" s="127"/>
      <c r="EH83" s="127"/>
      <c r="EI83" s="127"/>
      <c r="EJ83" s="127"/>
      <c r="EK83" s="127"/>
      <c r="EL83" s="127"/>
      <c r="EM83" s="127"/>
    </row>
    <row r="84" spans="1:143">
      <c r="A84" s="127" t="e">
        <v>#N/A</v>
      </c>
      <c r="B84" s="128" t="e">
        <v>#N/A</v>
      </c>
      <c r="C84" s="128" t="e">
        <v>#N/A</v>
      </c>
      <c r="D84" s="128" t="e">
        <v>#N/A</v>
      </c>
      <c r="E84" s="128" t="e">
        <v>#N/A</v>
      </c>
      <c r="F84" s="128" t="e">
        <v>#N/A</v>
      </c>
      <c r="G84" s="128" t="e">
        <v>#N/A</v>
      </c>
      <c r="H84" s="128" t="e">
        <v>#N/A</v>
      </c>
      <c r="I84" s="128" t="e">
        <v>#N/A</v>
      </c>
      <c r="J84" s="128" t="e">
        <v>#N/A</v>
      </c>
      <c r="K84" s="128" t="e">
        <v>#N/A</v>
      </c>
      <c r="L84" s="128" t="e">
        <v>#N/A</v>
      </c>
      <c r="M84" s="128" t="e">
        <v>#N/A</v>
      </c>
      <c r="N84" s="128" t="e">
        <v>#N/A</v>
      </c>
      <c r="O84" s="128" t="e">
        <v>#N/A</v>
      </c>
      <c r="P84" s="128" t="e">
        <v>#N/A</v>
      </c>
      <c r="Q84" s="128" t="e">
        <v>#N/A</v>
      </c>
      <c r="R84" s="128" t="e">
        <v>#N/A</v>
      </c>
      <c r="S84" s="128" t="e">
        <v>#N/A</v>
      </c>
      <c r="T84" s="128" t="e">
        <v>#N/A</v>
      </c>
      <c r="U84" s="128" t="e">
        <v>#N/A</v>
      </c>
      <c r="V84" s="128" t="e">
        <v>#N/A</v>
      </c>
      <c r="W84" s="128" t="e">
        <v>#N/A</v>
      </c>
      <c r="X84" s="128" t="e">
        <v>#N/A</v>
      </c>
      <c r="Y84" s="128" t="e">
        <v>#N/A</v>
      </c>
      <c r="Z84" s="128" t="e">
        <v>#N/A</v>
      </c>
      <c r="AA84" s="128" t="e">
        <v>#N/A</v>
      </c>
      <c r="AB84" s="128" t="e">
        <v>#N/A</v>
      </c>
      <c r="AC84" s="128" t="e">
        <v>#N/A</v>
      </c>
      <c r="AD84" s="128" t="e">
        <v>#N/A</v>
      </c>
      <c r="AE84" s="128" t="e">
        <v>#N/A</v>
      </c>
      <c r="AF84" s="128" t="e">
        <v>#N/A</v>
      </c>
      <c r="AG84" s="128" t="e">
        <v>#N/A</v>
      </c>
      <c r="AH84" s="128" t="e">
        <v>#N/A</v>
      </c>
      <c r="AI84" s="128" t="e">
        <v>#N/A</v>
      </c>
      <c r="AJ84" s="128" t="e">
        <v>#N/A</v>
      </c>
      <c r="AK84" s="128" t="e">
        <v>#N/A</v>
      </c>
      <c r="AL84" s="128" t="e">
        <v>#N/A</v>
      </c>
      <c r="AM84" s="128" t="e">
        <v>#N/A</v>
      </c>
      <c r="AN84" s="128" t="e">
        <v>#N/A</v>
      </c>
      <c r="AO84" s="128" t="e">
        <v>#N/A</v>
      </c>
      <c r="AP84" s="128" t="e">
        <v>#N/A</v>
      </c>
      <c r="AQ84" s="128" t="e">
        <v>#N/A</v>
      </c>
      <c r="AR84" s="128" t="e">
        <v>#N/A</v>
      </c>
      <c r="AS84" s="128" t="e">
        <v>#N/A</v>
      </c>
      <c r="AT84" s="128" t="e">
        <v>#N/A</v>
      </c>
      <c r="AU84" s="128" t="e">
        <v>#N/A</v>
      </c>
      <c r="AV84" s="128" t="e">
        <v>#N/A</v>
      </c>
      <c r="AW84" s="128" t="e">
        <v>#N/A</v>
      </c>
      <c r="AX84" s="128" t="e">
        <v>#N/A</v>
      </c>
      <c r="AY84" s="128" t="e">
        <v>#N/A</v>
      </c>
      <c r="AZ84" s="128" t="e">
        <v>#N/A</v>
      </c>
      <c r="BA84" s="128" t="e">
        <v>#N/A</v>
      </c>
      <c r="BB84" s="128" t="e">
        <v>#N/A</v>
      </c>
      <c r="BC84" s="128" t="e">
        <v>#N/A</v>
      </c>
      <c r="BD84" s="128" t="e">
        <v>#N/A</v>
      </c>
      <c r="BE84" s="128" t="e">
        <v>#N/A</v>
      </c>
      <c r="BF84" s="128" t="e">
        <v>#N/A</v>
      </c>
      <c r="BG84" s="128" t="e">
        <v>#N/A</v>
      </c>
      <c r="BH84" s="128" t="e">
        <v>#N/A</v>
      </c>
      <c r="BI84" s="128" t="e">
        <v>#N/A</v>
      </c>
      <c r="BJ84" s="128" t="e">
        <v>#N/A</v>
      </c>
      <c r="BK84" s="128" t="e">
        <v>#N/A</v>
      </c>
      <c r="BL84" s="128" t="e">
        <v>#N/A</v>
      </c>
      <c r="BM84" s="128" t="e">
        <v>#N/A</v>
      </c>
      <c r="BN84" s="128" t="e">
        <v>#N/A</v>
      </c>
      <c r="BO84" s="128" t="e">
        <v>#N/A</v>
      </c>
      <c r="BP84" s="128" t="e">
        <v>#N/A</v>
      </c>
      <c r="BQ84" s="128" t="e">
        <v>#N/A</v>
      </c>
      <c r="BR84" s="128" t="e">
        <v>#N/A</v>
      </c>
      <c r="BS84" s="128" t="e">
        <v>#N/A</v>
      </c>
      <c r="BT84" s="128" t="e">
        <v>#N/A</v>
      </c>
      <c r="BU84" s="128" t="e">
        <v>#N/A</v>
      </c>
      <c r="BV84" s="128" t="e">
        <v>#N/A</v>
      </c>
      <c r="BW84" s="128" t="e">
        <v>#N/A</v>
      </c>
      <c r="BX84" s="128" t="e">
        <v>#N/A</v>
      </c>
      <c r="BY84" s="128" t="e">
        <v>#N/A</v>
      </c>
      <c r="BZ84" s="128" t="e">
        <v>#N/A</v>
      </c>
      <c r="CA84" s="128" t="e">
        <v>#N/A</v>
      </c>
      <c r="CB84" s="128" t="e">
        <v>#N/A</v>
      </c>
      <c r="CC84" s="128" t="e">
        <v>#N/A</v>
      </c>
      <c r="CD84" s="128"/>
      <c r="CE84" s="128"/>
      <c r="CF84" s="128"/>
      <c r="CG84" s="128"/>
      <c r="CH84" s="128"/>
      <c r="CI84" s="128"/>
      <c r="CJ84" s="128"/>
      <c r="CK84" s="128"/>
      <c r="CL84" s="128"/>
      <c r="CM84" s="128"/>
      <c r="CN84" s="128"/>
      <c r="CO84" s="128"/>
      <c r="CP84" s="128"/>
      <c r="CQ84" s="128"/>
      <c r="CR84" s="128"/>
      <c r="CS84" s="128"/>
      <c r="CT84" s="128"/>
      <c r="CU84" s="128"/>
      <c r="CV84" s="128"/>
      <c r="CW84" s="128"/>
      <c r="CX84" s="128"/>
      <c r="CY84" s="128"/>
      <c r="CZ84" s="128"/>
      <c r="DA84" s="128"/>
      <c r="DB84" s="128"/>
      <c r="DC84" s="128"/>
      <c r="DD84" s="128"/>
      <c r="DE84" s="128"/>
      <c r="DF84" s="128"/>
      <c r="DG84" s="128"/>
      <c r="DH84" s="128"/>
      <c r="DI84" s="128"/>
      <c r="DJ84" s="128"/>
      <c r="DK84" s="128"/>
      <c r="DL84" s="128"/>
      <c r="DM84" s="128"/>
      <c r="DN84" s="128"/>
      <c r="DO84" s="128"/>
      <c r="DP84" s="128"/>
      <c r="DQ84" s="128"/>
      <c r="DR84" s="127"/>
      <c r="DS84" s="127"/>
      <c r="DT84" s="127"/>
      <c r="DU84" s="127"/>
      <c r="DV84" s="127"/>
      <c r="DW84" s="127"/>
      <c r="DX84" s="127"/>
      <c r="DY84" s="127"/>
      <c r="DZ84" s="127"/>
      <c r="EA84" s="127"/>
      <c r="EB84" s="127"/>
      <c r="EC84" s="127"/>
      <c r="ED84" s="127"/>
      <c r="EE84" s="127"/>
      <c r="EF84" s="127"/>
      <c r="EG84" s="127"/>
      <c r="EH84" s="127"/>
      <c r="EI84" s="127"/>
      <c r="EJ84" s="127"/>
      <c r="EK84" s="127"/>
      <c r="EL84" s="127"/>
      <c r="EM84" s="127"/>
    </row>
    <row r="85" spans="1:143">
      <c r="A85" s="127" t="e">
        <v>#N/A</v>
      </c>
      <c r="B85" s="128" t="e">
        <v>#N/A</v>
      </c>
      <c r="C85" s="128" t="e">
        <v>#N/A</v>
      </c>
      <c r="D85" s="128" t="e">
        <v>#N/A</v>
      </c>
      <c r="E85" s="128" t="e">
        <v>#N/A</v>
      </c>
      <c r="F85" s="128" t="e">
        <v>#N/A</v>
      </c>
      <c r="G85" s="128" t="e">
        <v>#N/A</v>
      </c>
      <c r="H85" s="128" t="e">
        <v>#N/A</v>
      </c>
      <c r="I85" s="128" t="e">
        <v>#N/A</v>
      </c>
      <c r="J85" s="128" t="e">
        <v>#N/A</v>
      </c>
      <c r="K85" s="128" t="e">
        <v>#N/A</v>
      </c>
      <c r="L85" s="128" t="e">
        <v>#N/A</v>
      </c>
      <c r="M85" s="128" t="e">
        <v>#N/A</v>
      </c>
      <c r="N85" s="128" t="e">
        <v>#N/A</v>
      </c>
      <c r="O85" s="128" t="e">
        <v>#N/A</v>
      </c>
      <c r="P85" s="128" t="e">
        <v>#N/A</v>
      </c>
      <c r="Q85" s="128" t="e">
        <v>#N/A</v>
      </c>
      <c r="R85" s="128" t="e">
        <v>#N/A</v>
      </c>
      <c r="S85" s="128" t="e">
        <v>#N/A</v>
      </c>
      <c r="T85" s="128" t="e">
        <v>#N/A</v>
      </c>
      <c r="U85" s="128" t="e">
        <v>#N/A</v>
      </c>
      <c r="V85" s="128" t="e">
        <v>#N/A</v>
      </c>
      <c r="W85" s="128" t="e">
        <v>#N/A</v>
      </c>
      <c r="X85" s="128" t="e">
        <v>#N/A</v>
      </c>
      <c r="Y85" s="128" t="e">
        <v>#N/A</v>
      </c>
      <c r="Z85" s="128" t="e">
        <v>#N/A</v>
      </c>
      <c r="AA85" s="128" t="e">
        <v>#N/A</v>
      </c>
      <c r="AB85" s="128" t="e">
        <v>#N/A</v>
      </c>
      <c r="AC85" s="128" t="e">
        <v>#N/A</v>
      </c>
      <c r="AD85" s="128" t="e">
        <v>#N/A</v>
      </c>
      <c r="AE85" s="128" t="e">
        <v>#N/A</v>
      </c>
      <c r="AF85" s="128" t="e">
        <v>#N/A</v>
      </c>
      <c r="AG85" s="128" t="e">
        <v>#N/A</v>
      </c>
      <c r="AH85" s="128" t="e">
        <v>#N/A</v>
      </c>
      <c r="AI85" s="128" t="e">
        <v>#N/A</v>
      </c>
      <c r="AJ85" s="128" t="e">
        <v>#N/A</v>
      </c>
      <c r="AK85" s="128" t="e">
        <v>#N/A</v>
      </c>
      <c r="AL85" s="128" t="e">
        <v>#N/A</v>
      </c>
      <c r="AM85" s="128" t="e">
        <v>#N/A</v>
      </c>
      <c r="AN85" s="128" t="e">
        <v>#N/A</v>
      </c>
      <c r="AO85" s="128" t="e">
        <v>#N/A</v>
      </c>
      <c r="AP85" s="128" t="e">
        <v>#N/A</v>
      </c>
      <c r="AQ85" s="128" t="e">
        <v>#N/A</v>
      </c>
      <c r="AR85" s="128" t="e">
        <v>#N/A</v>
      </c>
      <c r="AS85" s="128" t="e">
        <v>#N/A</v>
      </c>
      <c r="AT85" s="128" t="e">
        <v>#N/A</v>
      </c>
      <c r="AU85" s="128" t="e">
        <v>#N/A</v>
      </c>
      <c r="AV85" s="128" t="e">
        <v>#N/A</v>
      </c>
      <c r="AW85" s="128" t="e">
        <v>#N/A</v>
      </c>
      <c r="AX85" s="128" t="e">
        <v>#N/A</v>
      </c>
      <c r="AY85" s="128" t="e">
        <v>#N/A</v>
      </c>
      <c r="AZ85" s="128" t="e">
        <v>#N/A</v>
      </c>
      <c r="BA85" s="128" t="e">
        <v>#N/A</v>
      </c>
      <c r="BB85" s="128" t="e">
        <v>#N/A</v>
      </c>
      <c r="BC85" s="128" t="e">
        <v>#N/A</v>
      </c>
      <c r="BD85" s="128" t="e">
        <v>#N/A</v>
      </c>
      <c r="BE85" s="128" t="e">
        <v>#N/A</v>
      </c>
      <c r="BF85" s="128" t="e">
        <v>#N/A</v>
      </c>
      <c r="BG85" s="128" t="e">
        <v>#N/A</v>
      </c>
      <c r="BH85" s="128" t="e">
        <v>#N/A</v>
      </c>
      <c r="BI85" s="128" t="e">
        <v>#N/A</v>
      </c>
      <c r="BJ85" s="128" t="e">
        <v>#N/A</v>
      </c>
      <c r="BK85" s="128" t="e">
        <v>#N/A</v>
      </c>
      <c r="BL85" s="128" t="e">
        <v>#N/A</v>
      </c>
      <c r="BM85" s="128" t="e">
        <v>#N/A</v>
      </c>
      <c r="BN85" s="128" t="e">
        <v>#N/A</v>
      </c>
      <c r="BO85" s="128" t="e">
        <v>#N/A</v>
      </c>
      <c r="BP85" s="128" t="e">
        <v>#N/A</v>
      </c>
      <c r="BQ85" s="128" t="e">
        <v>#N/A</v>
      </c>
      <c r="BR85" s="128" t="e">
        <v>#N/A</v>
      </c>
      <c r="BS85" s="128" t="e">
        <v>#N/A</v>
      </c>
      <c r="BT85" s="128" t="e">
        <v>#N/A</v>
      </c>
      <c r="BU85" s="128" t="e">
        <v>#N/A</v>
      </c>
      <c r="BV85" s="128" t="e">
        <v>#N/A</v>
      </c>
      <c r="BW85" s="128" t="e">
        <v>#N/A</v>
      </c>
      <c r="BX85" s="128" t="e">
        <v>#N/A</v>
      </c>
      <c r="BY85" s="128" t="e">
        <v>#N/A</v>
      </c>
      <c r="BZ85" s="128" t="e">
        <v>#N/A</v>
      </c>
      <c r="CA85" s="128" t="e">
        <v>#N/A</v>
      </c>
      <c r="CB85" s="128" t="e">
        <v>#N/A</v>
      </c>
      <c r="CC85" s="128" t="e">
        <v>#N/A</v>
      </c>
      <c r="CD85" s="128"/>
      <c r="CE85" s="128"/>
      <c r="CF85" s="128"/>
      <c r="CG85" s="128"/>
      <c r="CH85" s="128"/>
      <c r="CI85" s="128"/>
      <c r="CJ85" s="128"/>
      <c r="CK85" s="128"/>
      <c r="CL85" s="128"/>
      <c r="CM85" s="128"/>
      <c r="CN85" s="128"/>
      <c r="CO85" s="128"/>
      <c r="CP85" s="128"/>
      <c r="CQ85" s="128"/>
      <c r="CR85" s="128"/>
      <c r="CS85" s="128"/>
      <c r="CT85" s="128"/>
      <c r="CU85" s="128"/>
      <c r="CV85" s="128"/>
      <c r="CW85" s="128"/>
      <c r="CX85" s="128"/>
      <c r="CY85" s="128"/>
      <c r="CZ85" s="128"/>
      <c r="DA85" s="128"/>
      <c r="DB85" s="128"/>
      <c r="DC85" s="128"/>
      <c r="DD85" s="128"/>
      <c r="DE85" s="128"/>
      <c r="DF85" s="128"/>
      <c r="DG85" s="128"/>
      <c r="DH85" s="128"/>
      <c r="DI85" s="128"/>
      <c r="DJ85" s="128"/>
      <c r="DK85" s="128"/>
      <c r="DL85" s="128"/>
      <c r="DM85" s="128"/>
      <c r="DN85" s="128"/>
      <c r="DO85" s="128"/>
      <c r="DP85" s="128"/>
      <c r="DQ85" s="128"/>
      <c r="DR85" s="127"/>
      <c r="DS85" s="127"/>
      <c r="DT85" s="127"/>
      <c r="DU85" s="127"/>
      <c r="DV85" s="127"/>
      <c r="DW85" s="127"/>
      <c r="DX85" s="127"/>
      <c r="DY85" s="127"/>
      <c r="DZ85" s="127"/>
      <c r="EA85" s="127"/>
      <c r="EB85" s="127"/>
      <c r="EC85" s="127"/>
      <c r="ED85" s="127"/>
      <c r="EE85" s="127"/>
      <c r="EF85" s="127"/>
      <c r="EG85" s="127"/>
      <c r="EH85" s="127"/>
      <c r="EI85" s="127"/>
      <c r="EJ85" s="127"/>
      <c r="EK85" s="127"/>
      <c r="EL85" s="127"/>
      <c r="EM85" s="127"/>
    </row>
    <row r="86" spans="1:143">
      <c r="A86" s="127" t="e">
        <v>#N/A</v>
      </c>
      <c r="B86" s="128" t="e">
        <v>#N/A</v>
      </c>
      <c r="C86" s="128" t="e">
        <v>#N/A</v>
      </c>
      <c r="D86" s="128" t="e">
        <v>#N/A</v>
      </c>
      <c r="E86" s="128" t="e">
        <v>#N/A</v>
      </c>
      <c r="F86" s="128" t="e">
        <v>#N/A</v>
      </c>
      <c r="G86" s="128" t="e">
        <v>#N/A</v>
      </c>
      <c r="H86" s="128" t="e">
        <v>#N/A</v>
      </c>
      <c r="I86" s="128" t="e">
        <v>#N/A</v>
      </c>
      <c r="J86" s="128" t="e">
        <v>#N/A</v>
      </c>
      <c r="K86" s="128" t="e">
        <v>#N/A</v>
      </c>
      <c r="L86" s="128" t="e">
        <v>#N/A</v>
      </c>
      <c r="M86" s="128" t="e">
        <v>#N/A</v>
      </c>
      <c r="N86" s="128" t="e">
        <v>#N/A</v>
      </c>
      <c r="O86" s="128" t="e">
        <v>#N/A</v>
      </c>
      <c r="P86" s="128" t="e">
        <v>#N/A</v>
      </c>
      <c r="Q86" s="128" t="e">
        <v>#N/A</v>
      </c>
      <c r="R86" s="128" t="e">
        <v>#N/A</v>
      </c>
      <c r="S86" s="128" t="e">
        <v>#N/A</v>
      </c>
      <c r="T86" s="128" t="e">
        <v>#N/A</v>
      </c>
      <c r="U86" s="128" t="e">
        <v>#N/A</v>
      </c>
      <c r="V86" s="128" t="e">
        <v>#N/A</v>
      </c>
      <c r="W86" s="128" t="e">
        <v>#N/A</v>
      </c>
      <c r="X86" s="128" t="e">
        <v>#N/A</v>
      </c>
      <c r="Y86" s="128" t="e">
        <v>#N/A</v>
      </c>
      <c r="Z86" s="128" t="e">
        <v>#N/A</v>
      </c>
      <c r="AA86" s="128" t="e">
        <v>#N/A</v>
      </c>
      <c r="AB86" s="128" t="e">
        <v>#N/A</v>
      </c>
      <c r="AC86" s="128" t="e">
        <v>#N/A</v>
      </c>
      <c r="AD86" s="128" t="e">
        <v>#N/A</v>
      </c>
      <c r="AE86" s="128" t="e">
        <v>#N/A</v>
      </c>
      <c r="AF86" s="128" t="e">
        <v>#N/A</v>
      </c>
      <c r="AG86" s="128" t="e">
        <v>#N/A</v>
      </c>
      <c r="AH86" s="128" t="e">
        <v>#N/A</v>
      </c>
      <c r="AI86" s="128" t="e">
        <v>#N/A</v>
      </c>
      <c r="AJ86" s="128" t="e">
        <v>#N/A</v>
      </c>
      <c r="AK86" s="128" t="e">
        <v>#N/A</v>
      </c>
      <c r="AL86" s="128" t="e">
        <v>#N/A</v>
      </c>
      <c r="AM86" s="128" t="e">
        <v>#N/A</v>
      </c>
      <c r="AN86" s="128" t="e">
        <v>#N/A</v>
      </c>
      <c r="AO86" s="128" t="e">
        <v>#N/A</v>
      </c>
      <c r="AP86" s="128" t="e">
        <v>#N/A</v>
      </c>
      <c r="AQ86" s="128" t="e">
        <v>#N/A</v>
      </c>
      <c r="AR86" s="128" t="e">
        <v>#N/A</v>
      </c>
      <c r="AS86" s="128" t="e">
        <v>#N/A</v>
      </c>
      <c r="AT86" s="128" t="e">
        <v>#N/A</v>
      </c>
      <c r="AU86" s="128" t="e">
        <v>#N/A</v>
      </c>
      <c r="AV86" s="128" t="e">
        <v>#N/A</v>
      </c>
      <c r="AW86" s="128" t="e">
        <v>#N/A</v>
      </c>
      <c r="AX86" s="128" t="e">
        <v>#N/A</v>
      </c>
      <c r="AY86" s="128" t="e">
        <v>#N/A</v>
      </c>
      <c r="AZ86" s="128" t="e">
        <v>#N/A</v>
      </c>
      <c r="BA86" s="128" t="e">
        <v>#N/A</v>
      </c>
      <c r="BB86" s="128" t="e">
        <v>#N/A</v>
      </c>
      <c r="BC86" s="128" t="e">
        <v>#N/A</v>
      </c>
      <c r="BD86" s="128" t="e">
        <v>#N/A</v>
      </c>
      <c r="BE86" s="128" t="e">
        <v>#N/A</v>
      </c>
      <c r="BF86" s="128" t="e">
        <v>#N/A</v>
      </c>
      <c r="BG86" s="128" t="e">
        <v>#N/A</v>
      </c>
      <c r="BH86" s="128" t="e">
        <v>#N/A</v>
      </c>
      <c r="BI86" s="128" t="e">
        <v>#N/A</v>
      </c>
      <c r="BJ86" s="128" t="e">
        <v>#N/A</v>
      </c>
      <c r="BK86" s="128" t="e">
        <v>#N/A</v>
      </c>
      <c r="BL86" s="128" t="e">
        <v>#N/A</v>
      </c>
      <c r="BM86" s="128" t="e">
        <v>#N/A</v>
      </c>
      <c r="BN86" s="128" t="e">
        <v>#N/A</v>
      </c>
      <c r="BO86" s="128" t="e">
        <v>#N/A</v>
      </c>
      <c r="BP86" s="128" t="e">
        <v>#N/A</v>
      </c>
      <c r="BQ86" s="128" t="e">
        <v>#N/A</v>
      </c>
      <c r="BR86" s="128" t="e">
        <v>#N/A</v>
      </c>
      <c r="BS86" s="128" t="e">
        <v>#N/A</v>
      </c>
      <c r="BT86" s="128" t="e">
        <v>#N/A</v>
      </c>
      <c r="BU86" s="128" t="e">
        <v>#N/A</v>
      </c>
      <c r="BV86" s="128" t="e">
        <v>#N/A</v>
      </c>
      <c r="BW86" s="128" t="e">
        <v>#N/A</v>
      </c>
      <c r="BX86" s="128" t="e">
        <v>#N/A</v>
      </c>
      <c r="BY86" s="128" t="e">
        <v>#N/A</v>
      </c>
      <c r="BZ86" s="128" t="e">
        <v>#N/A</v>
      </c>
      <c r="CA86" s="128" t="e">
        <v>#N/A</v>
      </c>
      <c r="CB86" s="128" t="e">
        <v>#N/A</v>
      </c>
      <c r="CC86" s="128" t="e">
        <v>#N/A</v>
      </c>
      <c r="CD86" s="128"/>
      <c r="CE86" s="128"/>
      <c r="CF86" s="128"/>
      <c r="CG86" s="128"/>
      <c r="CH86" s="128"/>
      <c r="CI86" s="128"/>
      <c r="CJ86" s="128"/>
      <c r="CK86" s="128"/>
      <c r="CL86" s="128"/>
      <c r="CM86" s="128"/>
      <c r="CN86" s="128"/>
      <c r="CO86" s="128"/>
      <c r="CP86" s="128"/>
      <c r="CQ86" s="128"/>
      <c r="CR86" s="128"/>
      <c r="CS86" s="128"/>
      <c r="CT86" s="128"/>
      <c r="CU86" s="128"/>
      <c r="CV86" s="128"/>
      <c r="CW86" s="128"/>
      <c r="CX86" s="128"/>
      <c r="CY86" s="128"/>
      <c r="CZ86" s="128"/>
      <c r="DA86" s="128"/>
      <c r="DB86" s="128"/>
      <c r="DC86" s="128"/>
      <c r="DD86" s="128"/>
      <c r="DE86" s="128"/>
      <c r="DF86" s="128"/>
      <c r="DG86" s="128"/>
      <c r="DH86" s="128"/>
      <c r="DI86" s="128"/>
      <c r="DJ86" s="128"/>
      <c r="DK86" s="128"/>
      <c r="DL86" s="128"/>
      <c r="DM86" s="128"/>
      <c r="DN86" s="128"/>
      <c r="DO86" s="128"/>
      <c r="DP86" s="128"/>
      <c r="DQ86" s="128"/>
      <c r="DR86" s="127"/>
      <c r="DS86" s="127"/>
      <c r="DT86" s="127"/>
      <c r="DU86" s="127"/>
      <c r="DV86" s="127"/>
      <c r="DW86" s="127"/>
      <c r="DX86" s="127"/>
      <c r="DY86" s="127"/>
      <c r="DZ86" s="127"/>
      <c r="EA86" s="127"/>
      <c r="EB86" s="127"/>
      <c r="EC86" s="127"/>
      <c r="ED86" s="127"/>
      <c r="EE86" s="127"/>
      <c r="EF86" s="127"/>
      <c r="EG86" s="127"/>
      <c r="EH86" s="127"/>
      <c r="EI86" s="127"/>
      <c r="EJ86" s="127"/>
      <c r="EK86" s="127"/>
      <c r="EL86" s="127"/>
      <c r="EM86" s="127"/>
    </row>
    <row r="87" spans="1:143">
      <c r="A87" s="127" t="e">
        <v>#N/A</v>
      </c>
      <c r="B87" s="128" t="e">
        <v>#N/A</v>
      </c>
      <c r="C87" s="128" t="e">
        <v>#N/A</v>
      </c>
      <c r="D87" s="128" t="e">
        <v>#N/A</v>
      </c>
      <c r="E87" s="128" t="e">
        <v>#N/A</v>
      </c>
      <c r="F87" s="128" t="e">
        <v>#N/A</v>
      </c>
      <c r="G87" s="128" t="e">
        <v>#N/A</v>
      </c>
      <c r="H87" s="128" t="e">
        <v>#N/A</v>
      </c>
      <c r="I87" s="128" t="e">
        <v>#N/A</v>
      </c>
      <c r="J87" s="128" t="e">
        <v>#N/A</v>
      </c>
      <c r="K87" s="128" t="e">
        <v>#N/A</v>
      </c>
      <c r="L87" s="128" t="e">
        <v>#N/A</v>
      </c>
      <c r="M87" s="128" t="e">
        <v>#N/A</v>
      </c>
      <c r="N87" s="128" t="e">
        <v>#N/A</v>
      </c>
      <c r="O87" s="128" t="e">
        <v>#N/A</v>
      </c>
      <c r="P87" s="128" t="e">
        <v>#N/A</v>
      </c>
      <c r="Q87" s="128" t="e">
        <v>#N/A</v>
      </c>
      <c r="R87" s="128" t="e">
        <v>#N/A</v>
      </c>
      <c r="S87" s="128" t="e">
        <v>#N/A</v>
      </c>
      <c r="T87" s="128" t="e">
        <v>#N/A</v>
      </c>
      <c r="U87" s="128" t="e">
        <v>#N/A</v>
      </c>
      <c r="V87" s="128" t="e">
        <v>#N/A</v>
      </c>
      <c r="W87" s="128" t="e">
        <v>#N/A</v>
      </c>
      <c r="X87" s="128" t="e">
        <v>#N/A</v>
      </c>
      <c r="Y87" s="128" t="e">
        <v>#N/A</v>
      </c>
      <c r="Z87" s="128" t="e">
        <v>#N/A</v>
      </c>
      <c r="AA87" s="128" t="e">
        <v>#N/A</v>
      </c>
      <c r="AB87" s="128" t="e">
        <v>#N/A</v>
      </c>
      <c r="AC87" s="128" t="e">
        <v>#N/A</v>
      </c>
      <c r="AD87" s="128" t="e">
        <v>#N/A</v>
      </c>
      <c r="AE87" s="128" t="e">
        <v>#N/A</v>
      </c>
      <c r="AF87" s="128" t="e">
        <v>#N/A</v>
      </c>
      <c r="AG87" s="128" t="e">
        <v>#N/A</v>
      </c>
      <c r="AH87" s="128" t="e">
        <v>#N/A</v>
      </c>
      <c r="AI87" s="128" t="e">
        <v>#N/A</v>
      </c>
      <c r="AJ87" s="128" t="e">
        <v>#N/A</v>
      </c>
      <c r="AK87" s="128" t="e">
        <v>#N/A</v>
      </c>
      <c r="AL87" s="128" t="e">
        <v>#N/A</v>
      </c>
      <c r="AM87" s="128" t="e">
        <v>#N/A</v>
      </c>
      <c r="AN87" s="128" t="e">
        <v>#N/A</v>
      </c>
      <c r="AO87" s="128" t="e">
        <v>#N/A</v>
      </c>
      <c r="AP87" s="128" t="e">
        <v>#N/A</v>
      </c>
      <c r="AQ87" s="128" t="e">
        <v>#N/A</v>
      </c>
      <c r="AR87" s="128" t="e">
        <v>#N/A</v>
      </c>
      <c r="AS87" s="128" t="e">
        <v>#N/A</v>
      </c>
      <c r="AT87" s="128" t="e">
        <v>#N/A</v>
      </c>
      <c r="AU87" s="128" t="e">
        <v>#N/A</v>
      </c>
      <c r="AV87" s="128" t="e">
        <v>#N/A</v>
      </c>
      <c r="AW87" s="128" t="e">
        <v>#N/A</v>
      </c>
      <c r="AX87" s="128" t="e">
        <v>#N/A</v>
      </c>
      <c r="AY87" s="128" t="e">
        <v>#N/A</v>
      </c>
      <c r="AZ87" s="128" t="e">
        <v>#N/A</v>
      </c>
      <c r="BA87" s="128" t="e">
        <v>#N/A</v>
      </c>
      <c r="BB87" s="128" t="e">
        <v>#N/A</v>
      </c>
      <c r="BC87" s="128" t="e">
        <v>#N/A</v>
      </c>
      <c r="BD87" s="128" t="e">
        <v>#N/A</v>
      </c>
      <c r="BE87" s="128" t="e">
        <v>#N/A</v>
      </c>
      <c r="BF87" s="128" t="e">
        <v>#N/A</v>
      </c>
      <c r="BG87" s="128" t="e">
        <v>#N/A</v>
      </c>
      <c r="BH87" s="128" t="e">
        <v>#N/A</v>
      </c>
      <c r="BI87" s="128" t="e">
        <v>#N/A</v>
      </c>
      <c r="BJ87" s="128" t="e">
        <v>#N/A</v>
      </c>
      <c r="BK87" s="128" t="e">
        <v>#N/A</v>
      </c>
      <c r="BL87" s="128" t="e">
        <v>#N/A</v>
      </c>
      <c r="BM87" s="128" t="e">
        <v>#N/A</v>
      </c>
      <c r="BN87" s="128" t="e">
        <v>#N/A</v>
      </c>
      <c r="BO87" s="128" t="e">
        <v>#N/A</v>
      </c>
      <c r="BP87" s="128" t="e">
        <v>#N/A</v>
      </c>
      <c r="BQ87" s="128" t="e">
        <v>#N/A</v>
      </c>
      <c r="BR87" s="128" t="e">
        <v>#N/A</v>
      </c>
      <c r="BS87" s="128" t="e">
        <v>#N/A</v>
      </c>
      <c r="BT87" s="128" t="e">
        <v>#N/A</v>
      </c>
      <c r="BU87" s="128" t="e">
        <v>#N/A</v>
      </c>
      <c r="BV87" s="128" t="e">
        <v>#N/A</v>
      </c>
      <c r="BW87" s="128" t="e">
        <v>#N/A</v>
      </c>
      <c r="BX87" s="128" t="e">
        <v>#N/A</v>
      </c>
      <c r="BY87" s="128" t="e">
        <v>#N/A</v>
      </c>
      <c r="BZ87" s="128" t="e">
        <v>#N/A</v>
      </c>
      <c r="CA87" s="128" t="e">
        <v>#N/A</v>
      </c>
      <c r="CB87" s="128" t="e">
        <v>#N/A</v>
      </c>
      <c r="CC87" s="128" t="e">
        <v>#N/A</v>
      </c>
      <c r="CD87" s="128"/>
      <c r="CE87" s="128"/>
      <c r="CF87" s="128"/>
      <c r="CG87" s="128"/>
      <c r="CH87" s="128"/>
      <c r="CI87" s="128"/>
      <c r="CJ87" s="128"/>
      <c r="CK87" s="128"/>
      <c r="CL87" s="128"/>
      <c r="CM87" s="128"/>
      <c r="CN87" s="128"/>
      <c r="CO87" s="128"/>
      <c r="CP87" s="128"/>
      <c r="CQ87" s="128"/>
      <c r="CR87" s="128"/>
      <c r="CS87" s="128"/>
      <c r="CT87" s="128"/>
      <c r="CU87" s="128"/>
      <c r="CV87" s="128"/>
      <c r="CW87" s="128"/>
      <c r="CX87" s="128"/>
      <c r="CY87" s="128"/>
      <c r="CZ87" s="128"/>
      <c r="DA87" s="128"/>
      <c r="DB87" s="128"/>
      <c r="DC87" s="128"/>
      <c r="DD87" s="128"/>
      <c r="DE87" s="128"/>
      <c r="DF87" s="128"/>
      <c r="DG87" s="128"/>
      <c r="DH87" s="128"/>
      <c r="DI87" s="128"/>
      <c r="DJ87" s="128"/>
      <c r="DK87" s="128"/>
      <c r="DL87" s="128"/>
      <c r="DM87" s="128"/>
      <c r="DN87" s="128"/>
      <c r="DO87" s="128"/>
      <c r="DP87" s="128"/>
      <c r="DQ87" s="128"/>
      <c r="DR87" s="127"/>
      <c r="DS87" s="127"/>
      <c r="DT87" s="127"/>
      <c r="DU87" s="127"/>
      <c r="DV87" s="127"/>
      <c r="DW87" s="127"/>
      <c r="DX87" s="127"/>
      <c r="DY87" s="127"/>
      <c r="DZ87" s="127"/>
      <c r="EA87" s="127"/>
      <c r="EB87" s="127"/>
      <c r="EC87" s="127"/>
      <c r="ED87" s="127"/>
      <c r="EE87" s="127"/>
      <c r="EF87" s="127"/>
      <c r="EG87" s="127"/>
      <c r="EH87" s="127"/>
      <c r="EI87" s="127"/>
      <c r="EJ87" s="127"/>
      <c r="EK87" s="127"/>
      <c r="EL87" s="127"/>
      <c r="EM87" s="127"/>
    </row>
    <row r="88" spans="1:143">
      <c r="A88" s="127" t="e">
        <v>#N/A</v>
      </c>
      <c r="B88" s="128" t="e">
        <v>#N/A</v>
      </c>
      <c r="C88" s="128" t="e">
        <v>#N/A</v>
      </c>
      <c r="D88" s="128" t="e">
        <v>#N/A</v>
      </c>
      <c r="E88" s="128" t="e">
        <v>#N/A</v>
      </c>
      <c r="F88" s="128" t="e">
        <v>#N/A</v>
      </c>
      <c r="G88" s="128" t="e">
        <v>#N/A</v>
      </c>
      <c r="H88" s="128" t="e">
        <v>#N/A</v>
      </c>
      <c r="I88" s="128" t="e">
        <v>#N/A</v>
      </c>
      <c r="J88" s="128" t="e">
        <v>#N/A</v>
      </c>
      <c r="K88" s="128" t="e">
        <v>#N/A</v>
      </c>
      <c r="L88" s="128" t="e">
        <v>#N/A</v>
      </c>
      <c r="M88" s="128" t="e">
        <v>#N/A</v>
      </c>
      <c r="N88" s="128" t="e">
        <v>#N/A</v>
      </c>
      <c r="O88" s="128" t="e">
        <v>#N/A</v>
      </c>
      <c r="P88" s="128" t="e">
        <v>#N/A</v>
      </c>
      <c r="Q88" s="128" t="e">
        <v>#N/A</v>
      </c>
      <c r="R88" s="128" t="e">
        <v>#N/A</v>
      </c>
      <c r="S88" s="128" t="e">
        <v>#N/A</v>
      </c>
      <c r="T88" s="128" t="e">
        <v>#N/A</v>
      </c>
      <c r="U88" s="128" t="e">
        <v>#N/A</v>
      </c>
      <c r="V88" s="128" t="e">
        <v>#N/A</v>
      </c>
      <c r="W88" s="128" t="e">
        <v>#N/A</v>
      </c>
      <c r="X88" s="128" t="e">
        <v>#N/A</v>
      </c>
      <c r="Y88" s="128" t="e">
        <v>#N/A</v>
      </c>
      <c r="Z88" s="128" t="e">
        <v>#N/A</v>
      </c>
      <c r="AA88" s="128" t="e">
        <v>#N/A</v>
      </c>
      <c r="AB88" s="128" t="e">
        <v>#N/A</v>
      </c>
      <c r="AC88" s="128" t="e">
        <v>#N/A</v>
      </c>
      <c r="AD88" s="128" t="e">
        <v>#N/A</v>
      </c>
      <c r="AE88" s="128" t="e">
        <v>#N/A</v>
      </c>
      <c r="AF88" s="128" t="e">
        <v>#N/A</v>
      </c>
      <c r="AG88" s="128" t="e">
        <v>#N/A</v>
      </c>
      <c r="AH88" s="128" t="e">
        <v>#N/A</v>
      </c>
      <c r="AI88" s="128" t="e">
        <v>#N/A</v>
      </c>
      <c r="AJ88" s="128" t="e">
        <v>#N/A</v>
      </c>
      <c r="AK88" s="128" t="e">
        <v>#N/A</v>
      </c>
      <c r="AL88" s="128" t="e">
        <v>#N/A</v>
      </c>
      <c r="AM88" s="128" t="e">
        <v>#N/A</v>
      </c>
      <c r="AN88" s="128" t="e">
        <v>#N/A</v>
      </c>
      <c r="AO88" s="128" t="e">
        <v>#N/A</v>
      </c>
      <c r="AP88" s="128" t="e">
        <v>#N/A</v>
      </c>
      <c r="AQ88" s="128" t="e">
        <v>#N/A</v>
      </c>
      <c r="AR88" s="128" t="e">
        <v>#N/A</v>
      </c>
      <c r="AS88" s="128" t="e">
        <v>#N/A</v>
      </c>
      <c r="AT88" s="128" t="e">
        <v>#N/A</v>
      </c>
      <c r="AU88" s="128" t="e">
        <v>#N/A</v>
      </c>
      <c r="AV88" s="128" t="e">
        <v>#N/A</v>
      </c>
      <c r="AW88" s="128" t="e">
        <v>#N/A</v>
      </c>
      <c r="AX88" s="128" t="e">
        <v>#N/A</v>
      </c>
      <c r="AY88" s="128" t="e">
        <v>#N/A</v>
      </c>
      <c r="AZ88" s="128" t="e">
        <v>#N/A</v>
      </c>
      <c r="BA88" s="128" t="e">
        <v>#N/A</v>
      </c>
      <c r="BB88" s="128" t="e">
        <v>#N/A</v>
      </c>
      <c r="BC88" s="128" t="e">
        <v>#N/A</v>
      </c>
      <c r="BD88" s="128" t="e">
        <v>#N/A</v>
      </c>
      <c r="BE88" s="128" t="e">
        <v>#N/A</v>
      </c>
      <c r="BF88" s="128" t="e">
        <v>#N/A</v>
      </c>
      <c r="BG88" s="128" t="e">
        <v>#N/A</v>
      </c>
      <c r="BH88" s="128" t="e">
        <v>#N/A</v>
      </c>
      <c r="BI88" s="128" t="e">
        <v>#N/A</v>
      </c>
      <c r="BJ88" s="128" t="e">
        <v>#N/A</v>
      </c>
      <c r="BK88" s="128" t="e">
        <v>#N/A</v>
      </c>
      <c r="BL88" s="128" t="e">
        <v>#N/A</v>
      </c>
      <c r="BM88" s="128" t="e">
        <v>#N/A</v>
      </c>
      <c r="BN88" s="128" t="e">
        <v>#N/A</v>
      </c>
      <c r="BO88" s="128" t="e">
        <v>#N/A</v>
      </c>
      <c r="BP88" s="128" t="e">
        <v>#N/A</v>
      </c>
      <c r="BQ88" s="128" t="e">
        <v>#N/A</v>
      </c>
      <c r="BR88" s="128" t="e">
        <v>#N/A</v>
      </c>
      <c r="BS88" s="128" t="e">
        <v>#N/A</v>
      </c>
      <c r="BT88" s="128" t="e">
        <v>#N/A</v>
      </c>
      <c r="BU88" s="128" t="e">
        <v>#N/A</v>
      </c>
      <c r="BV88" s="128" t="e">
        <v>#N/A</v>
      </c>
      <c r="BW88" s="128" t="e">
        <v>#N/A</v>
      </c>
      <c r="BX88" s="128" t="e">
        <v>#N/A</v>
      </c>
      <c r="BY88" s="128" t="e">
        <v>#N/A</v>
      </c>
      <c r="BZ88" s="128" t="e">
        <v>#N/A</v>
      </c>
      <c r="CA88" s="128" t="e">
        <v>#N/A</v>
      </c>
      <c r="CB88" s="128" t="e">
        <v>#N/A</v>
      </c>
      <c r="CC88" s="128" t="e">
        <v>#N/A</v>
      </c>
      <c r="CD88" s="128"/>
      <c r="CE88" s="128"/>
      <c r="CF88" s="128"/>
      <c r="CG88" s="128"/>
      <c r="CH88" s="128"/>
      <c r="CI88" s="128"/>
      <c r="CJ88" s="128"/>
      <c r="CK88" s="128"/>
      <c r="CL88" s="128"/>
      <c r="CM88" s="128"/>
      <c r="CN88" s="128"/>
      <c r="CO88" s="128"/>
      <c r="CP88" s="128"/>
      <c r="CQ88" s="128"/>
      <c r="CR88" s="128"/>
      <c r="CS88" s="128"/>
      <c r="CT88" s="128"/>
      <c r="CU88" s="128"/>
      <c r="CV88" s="128"/>
      <c r="CW88" s="128"/>
      <c r="CX88" s="128"/>
      <c r="CY88" s="128"/>
      <c r="CZ88" s="128"/>
      <c r="DA88" s="128"/>
      <c r="DB88" s="128"/>
      <c r="DC88" s="128"/>
      <c r="DD88" s="128"/>
      <c r="DE88" s="128"/>
      <c r="DF88" s="128"/>
      <c r="DG88" s="128"/>
      <c r="DH88" s="128"/>
      <c r="DI88" s="128"/>
      <c r="DJ88" s="128"/>
      <c r="DK88" s="128"/>
      <c r="DL88" s="128"/>
      <c r="DM88" s="128"/>
      <c r="DN88" s="128"/>
      <c r="DO88" s="128"/>
      <c r="DP88" s="128"/>
      <c r="DQ88" s="128"/>
      <c r="DR88" s="127"/>
      <c r="DS88" s="127"/>
      <c r="DT88" s="127"/>
      <c r="DU88" s="127"/>
      <c r="DV88" s="127"/>
      <c r="DW88" s="127"/>
      <c r="DX88" s="127"/>
      <c r="DY88" s="127"/>
      <c r="DZ88" s="127"/>
      <c r="EA88" s="127"/>
      <c r="EB88" s="127"/>
      <c r="EC88" s="127"/>
      <c r="ED88" s="127"/>
      <c r="EE88" s="127"/>
      <c r="EF88" s="127"/>
      <c r="EG88" s="127"/>
      <c r="EH88" s="127"/>
      <c r="EI88" s="127"/>
      <c r="EJ88" s="127"/>
      <c r="EK88" s="127"/>
      <c r="EL88" s="127"/>
      <c r="EM88" s="127"/>
    </row>
    <row r="89" spans="1:143">
      <c r="A89" s="127" t="e">
        <v>#N/A</v>
      </c>
      <c r="B89" s="128" t="e">
        <v>#N/A</v>
      </c>
      <c r="C89" s="128" t="e">
        <v>#N/A</v>
      </c>
      <c r="D89" s="128" t="e">
        <v>#N/A</v>
      </c>
      <c r="E89" s="128" t="e">
        <v>#N/A</v>
      </c>
      <c r="F89" s="128" t="e">
        <v>#N/A</v>
      </c>
      <c r="G89" s="128" t="e">
        <v>#N/A</v>
      </c>
      <c r="H89" s="128" t="e">
        <v>#N/A</v>
      </c>
      <c r="I89" s="128" t="e">
        <v>#N/A</v>
      </c>
      <c r="J89" s="128" t="e">
        <v>#N/A</v>
      </c>
      <c r="K89" s="128" t="e">
        <v>#N/A</v>
      </c>
      <c r="L89" s="128" t="e">
        <v>#N/A</v>
      </c>
      <c r="M89" s="128" t="e">
        <v>#N/A</v>
      </c>
      <c r="N89" s="128" t="e">
        <v>#N/A</v>
      </c>
      <c r="O89" s="128" t="e">
        <v>#N/A</v>
      </c>
      <c r="P89" s="128" t="e">
        <v>#N/A</v>
      </c>
      <c r="Q89" s="128" t="e">
        <v>#N/A</v>
      </c>
      <c r="R89" s="128" t="e">
        <v>#N/A</v>
      </c>
      <c r="S89" s="128" t="e">
        <v>#N/A</v>
      </c>
      <c r="T89" s="128" t="e">
        <v>#N/A</v>
      </c>
      <c r="U89" s="128" t="e">
        <v>#N/A</v>
      </c>
      <c r="V89" s="128" t="e">
        <v>#N/A</v>
      </c>
      <c r="W89" s="128" t="e">
        <v>#N/A</v>
      </c>
      <c r="X89" s="128" t="e">
        <v>#N/A</v>
      </c>
      <c r="Y89" s="128" t="e">
        <v>#N/A</v>
      </c>
      <c r="Z89" s="128" t="e">
        <v>#N/A</v>
      </c>
      <c r="AA89" s="128" t="e">
        <v>#N/A</v>
      </c>
      <c r="AB89" s="128" t="e">
        <v>#N/A</v>
      </c>
      <c r="AC89" s="128" t="e">
        <v>#N/A</v>
      </c>
      <c r="AD89" s="128" t="e">
        <v>#N/A</v>
      </c>
      <c r="AE89" s="128" t="e">
        <v>#N/A</v>
      </c>
      <c r="AF89" s="128" t="e">
        <v>#N/A</v>
      </c>
      <c r="AG89" s="128" t="e">
        <v>#N/A</v>
      </c>
      <c r="AH89" s="128" t="e">
        <v>#N/A</v>
      </c>
      <c r="AI89" s="128" t="e">
        <v>#N/A</v>
      </c>
      <c r="AJ89" s="128" t="e">
        <v>#N/A</v>
      </c>
      <c r="AK89" s="128" t="e">
        <v>#N/A</v>
      </c>
      <c r="AL89" s="128" t="e">
        <v>#N/A</v>
      </c>
      <c r="AM89" s="128" t="e">
        <v>#N/A</v>
      </c>
      <c r="AN89" s="128" t="e">
        <v>#N/A</v>
      </c>
      <c r="AO89" s="128" t="e">
        <v>#N/A</v>
      </c>
      <c r="AP89" s="128" t="e">
        <v>#N/A</v>
      </c>
      <c r="AQ89" s="128" t="e">
        <v>#N/A</v>
      </c>
      <c r="AR89" s="128" t="e">
        <v>#N/A</v>
      </c>
      <c r="AS89" s="128" t="e">
        <v>#N/A</v>
      </c>
      <c r="AT89" s="128" t="e">
        <v>#N/A</v>
      </c>
      <c r="AU89" s="128" t="e">
        <v>#N/A</v>
      </c>
      <c r="AV89" s="128" t="e">
        <v>#N/A</v>
      </c>
      <c r="AW89" s="128" t="e">
        <v>#N/A</v>
      </c>
      <c r="AX89" s="128" t="e">
        <v>#N/A</v>
      </c>
      <c r="AY89" s="128" t="e">
        <v>#N/A</v>
      </c>
      <c r="AZ89" s="128" t="e">
        <v>#N/A</v>
      </c>
      <c r="BA89" s="128" t="e">
        <v>#N/A</v>
      </c>
      <c r="BB89" s="128" t="e">
        <v>#N/A</v>
      </c>
      <c r="BC89" s="128" t="e">
        <v>#N/A</v>
      </c>
      <c r="BD89" s="128" t="e">
        <v>#N/A</v>
      </c>
      <c r="BE89" s="128" t="e">
        <v>#N/A</v>
      </c>
      <c r="BF89" s="128" t="e">
        <v>#N/A</v>
      </c>
      <c r="BG89" s="128" t="e">
        <v>#N/A</v>
      </c>
      <c r="BH89" s="128" t="e">
        <v>#N/A</v>
      </c>
      <c r="BI89" s="128" t="e">
        <v>#N/A</v>
      </c>
      <c r="BJ89" s="128" t="e">
        <v>#N/A</v>
      </c>
      <c r="BK89" s="128" t="e">
        <v>#N/A</v>
      </c>
      <c r="BL89" s="128" t="e">
        <v>#N/A</v>
      </c>
      <c r="BM89" s="128" t="e">
        <v>#N/A</v>
      </c>
      <c r="BN89" s="128" t="e">
        <v>#N/A</v>
      </c>
      <c r="BO89" s="128" t="e">
        <v>#N/A</v>
      </c>
      <c r="BP89" s="128" t="e">
        <v>#N/A</v>
      </c>
      <c r="BQ89" s="128" t="e">
        <v>#N/A</v>
      </c>
      <c r="BR89" s="128" t="e">
        <v>#N/A</v>
      </c>
      <c r="BS89" s="128" t="e">
        <v>#N/A</v>
      </c>
      <c r="BT89" s="128" t="e">
        <v>#N/A</v>
      </c>
      <c r="BU89" s="128" t="e">
        <v>#N/A</v>
      </c>
      <c r="BV89" s="128" t="e">
        <v>#N/A</v>
      </c>
      <c r="BW89" s="128" t="e">
        <v>#N/A</v>
      </c>
      <c r="BX89" s="128" t="e">
        <v>#N/A</v>
      </c>
      <c r="BY89" s="128" t="e">
        <v>#N/A</v>
      </c>
      <c r="BZ89" s="128" t="e">
        <v>#N/A</v>
      </c>
      <c r="CA89" s="128" t="e">
        <v>#N/A</v>
      </c>
      <c r="CB89" s="128" t="e">
        <v>#N/A</v>
      </c>
      <c r="CC89" s="128" t="e">
        <v>#N/A</v>
      </c>
      <c r="CD89" s="128"/>
      <c r="CE89" s="128"/>
      <c r="CF89" s="128"/>
      <c r="CG89" s="128"/>
      <c r="CH89" s="128"/>
      <c r="CI89" s="128"/>
      <c r="CJ89" s="128"/>
      <c r="CK89" s="128"/>
      <c r="CL89" s="128"/>
      <c r="CM89" s="128"/>
      <c r="CN89" s="128"/>
      <c r="CO89" s="128"/>
      <c r="CP89" s="128"/>
      <c r="CQ89" s="128"/>
      <c r="CR89" s="128"/>
      <c r="CS89" s="128"/>
      <c r="CT89" s="128"/>
      <c r="CU89" s="128"/>
      <c r="CV89" s="128"/>
      <c r="CW89" s="128"/>
      <c r="CX89" s="128"/>
      <c r="CY89" s="128"/>
      <c r="CZ89" s="128"/>
      <c r="DA89" s="128"/>
      <c r="DB89" s="128"/>
      <c r="DC89" s="128"/>
      <c r="DD89" s="128"/>
      <c r="DE89" s="128"/>
      <c r="DF89" s="128"/>
      <c r="DG89" s="128"/>
      <c r="DH89" s="128"/>
      <c r="DI89" s="128"/>
      <c r="DJ89" s="128"/>
      <c r="DK89" s="128"/>
      <c r="DL89" s="128"/>
      <c r="DM89" s="128"/>
      <c r="DN89" s="128"/>
      <c r="DO89" s="128"/>
      <c r="DP89" s="128"/>
      <c r="DQ89" s="128"/>
      <c r="DR89" s="127"/>
      <c r="DS89" s="127"/>
      <c r="DT89" s="127"/>
      <c r="DU89" s="127"/>
      <c r="DV89" s="127"/>
      <c r="DW89" s="127"/>
      <c r="DX89" s="127"/>
      <c r="DY89" s="127"/>
      <c r="DZ89" s="127"/>
      <c r="EA89" s="127"/>
      <c r="EB89" s="127"/>
      <c r="EC89" s="127"/>
      <c r="ED89" s="127"/>
      <c r="EE89" s="127"/>
      <c r="EF89" s="127"/>
      <c r="EG89" s="127"/>
      <c r="EH89" s="127"/>
      <c r="EI89" s="127"/>
      <c r="EJ89" s="127"/>
      <c r="EK89" s="127"/>
      <c r="EL89" s="127"/>
      <c r="EM89" s="127"/>
    </row>
    <row r="90" spans="1:143">
      <c r="A90" s="127" t="e">
        <v>#N/A</v>
      </c>
      <c r="B90" s="128" t="e">
        <v>#N/A</v>
      </c>
      <c r="C90" s="128" t="e">
        <v>#N/A</v>
      </c>
      <c r="D90" s="128" t="e">
        <v>#N/A</v>
      </c>
      <c r="E90" s="128" t="e">
        <v>#N/A</v>
      </c>
      <c r="F90" s="128" t="e">
        <v>#N/A</v>
      </c>
      <c r="G90" s="128" t="e">
        <v>#N/A</v>
      </c>
      <c r="H90" s="128" t="e">
        <v>#N/A</v>
      </c>
      <c r="I90" s="128" t="e">
        <v>#N/A</v>
      </c>
      <c r="J90" s="128" t="e">
        <v>#N/A</v>
      </c>
      <c r="K90" s="128" t="e">
        <v>#N/A</v>
      </c>
      <c r="L90" s="128" t="e">
        <v>#N/A</v>
      </c>
      <c r="M90" s="128" t="e">
        <v>#N/A</v>
      </c>
      <c r="N90" s="128" t="e">
        <v>#N/A</v>
      </c>
      <c r="O90" s="128" t="e">
        <v>#N/A</v>
      </c>
      <c r="P90" s="128" t="e">
        <v>#N/A</v>
      </c>
      <c r="Q90" s="128" t="e">
        <v>#N/A</v>
      </c>
      <c r="R90" s="128" t="e">
        <v>#N/A</v>
      </c>
      <c r="S90" s="128" t="e">
        <v>#N/A</v>
      </c>
      <c r="T90" s="128" t="e">
        <v>#N/A</v>
      </c>
      <c r="U90" s="128" t="e">
        <v>#N/A</v>
      </c>
      <c r="V90" s="128" t="e">
        <v>#N/A</v>
      </c>
      <c r="W90" s="128" t="e">
        <v>#N/A</v>
      </c>
      <c r="X90" s="128" t="e">
        <v>#N/A</v>
      </c>
      <c r="Y90" s="128" t="e">
        <v>#N/A</v>
      </c>
      <c r="Z90" s="128" t="e">
        <v>#N/A</v>
      </c>
      <c r="AA90" s="128" t="e">
        <v>#N/A</v>
      </c>
      <c r="AB90" s="128" t="e">
        <v>#N/A</v>
      </c>
      <c r="AC90" s="128" t="e">
        <v>#N/A</v>
      </c>
      <c r="AD90" s="128" t="e">
        <v>#N/A</v>
      </c>
      <c r="AE90" s="128" t="e">
        <v>#N/A</v>
      </c>
      <c r="AF90" s="128" t="e">
        <v>#N/A</v>
      </c>
      <c r="AG90" s="128" t="e">
        <v>#N/A</v>
      </c>
      <c r="AH90" s="128" t="e">
        <v>#N/A</v>
      </c>
      <c r="AI90" s="128" t="e">
        <v>#N/A</v>
      </c>
      <c r="AJ90" s="128" t="e">
        <v>#N/A</v>
      </c>
      <c r="AK90" s="128" t="e">
        <v>#N/A</v>
      </c>
      <c r="AL90" s="128" t="e">
        <v>#N/A</v>
      </c>
      <c r="AM90" s="128" t="e">
        <v>#N/A</v>
      </c>
      <c r="AN90" s="128" t="e">
        <v>#N/A</v>
      </c>
      <c r="AO90" s="128" t="e">
        <v>#N/A</v>
      </c>
      <c r="AP90" s="128" t="e">
        <v>#N/A</v>
      </c>
      <c r="AQ90" s="128" t="e">
        <v>#N/A</v>
      </c>
      <c r="AR90" s="128" t="e">
        <v>#N/A</v>
      </c>
      <c r="AS90" s="128" t="e">
        <v>#N/A</v>
      </c>
      <c r="AT90" s="128" t="e">
        <v>#N/A</v>
      </c>
      <c r="AU90" s="128" t="e">
        <v>#N/A</v>
      </c>
      <c r="AV90" s="128" t="e">
        <v>#N/A</v>
      </c>
      <c r="AW90" s="128" t="e">
        <v>#N/A</v>
      </c>
      <c r="AX90" s="128" t="e">
        <v>#N/A</v>
      </c>
      <c r="AY90" s="128" t="e">
        <v>#N/A</v>
      </c>
      <c r="AZ90" s="128" t="e">
        <v>#N/A</v>
      </c>
      <c r="BA90" s="128" t="e">
        <v>#N/A</v>
      </c>
      <c r="BB90" s="128" t="e">
        <v>#N/A</v>
      </c>
      <c r="BC90" s="128" t="e">
        <v>#N/A</v>
      </c>
      <c r="BD90" s="128" t="e">
        <v>#N/A</v>
      </c>
      <c r="BE90" s="128" t="e">
        <v>#N/A</v>
      </c>
      <c r="BF90" s="128" t="e">
        <v>#N/A</v>
      </c>
      <c r="BG90" s="128" t="e">
        <v>#N/A</v>
      </c>
      <c r="BH90" s="128" t="e">
        <v>#N/A</v>
      </c>
      <c r="BI90" s="128" t="e">
        <v>#N/A</v>
      </c>
      <c r="BJ90" s="128" t="e">
        <v>#N/A</v>
      </c>
      <c r="BK90" s="128" t="e">
        <v>#N/A</v>
      </c>
      <c r="BL90" s="128" t="e">
        <v>#N/A</v>
      </c>
      <c r="BM90" s="128" t="e">
        <v>#N/A</v>
      </c>
      <c r="BN90" s="128" t="e">
        <v>#N/A</v>
      </c>
      <c r="BO90" s="128" t="e">
        <v>#N/A</v>
      </c>
      <c r="BP90" s="128" t="e">
        <v>#N/A</v>
      </c>
      <c r="BQ90" s="128" t="e">
        <v>#N/A</v>
      </c>
      <c r="BR90" s="128" t="e">
        <v>#N/A</v>
      </c>
      <c r="BS90" s="128" t="e">
        <v>#N/A</v>
      </c>
      <c r="BT90" s="128" t="e">
        <v>#N/A</v>
      </c>
      <c r="BU90" s="128" t="e">
        <v>#N/A</v>
      </c>
      <c r="BV90" s="128" t="e">
        <v>#N/A</v>
      </c>
      <c r="BW90" s="128" t="e">
        <v>#N/A</v>
      </c>
      <c r="BX90" s="128" t="e">
        <v>#N/A</v>
      </c>
      <c r="BY90" s="128" t="e">
        <v>#N/A</v>
      </c>
      <c r="BZ90" s="128" t="e">
        <v>#N/A</v>
      </c>
      <c r="CA90" s="128" t="e">
        <v>#N/A</v>
      </c>
      <c r="CB90" s="128" t="e">
        <v>#N/A</v>
      </c>
      <c r="CC90" s="128" t="e">
        <v>#N/A</v>
      </c>
      <c r="CD90" s="128"/>
      <c r="CE90" s="128"/>
      <c r="CF90" s="128"/>
      <c r="CG90" s="128"/>
      <c r="CH90" s="128"/>
      <c r="CI90" s="128"/>
      <c r="CJ90" s="128"/>
      <c r="CK90" s="128"/>
      <c r="CL90" s="128"/>
      <c r="CM90" s="128"/>
      <c r="CN90" s="128"/>
      <c r="CO90" s="128"/>
      <c r="CP90" s="128"/>
      <c r="CQ90" s="128"/>
      <c r="CR90" s="128"/>
      <c r="CS90" s="128"/>
      <c r="CT90" s="128"/>
      <c r="CU90" s="128"/>
      <c r="CV90" s="128"/>
      <c r="CW90" s="128"/>
      <c r="CX90" s="128"/>
      <c r="CY90" s="128"/>
      <c r="CZ90" s="128"/>
      <c r="DA90" s="128"/>
      <c r="DB90" s="128"/>
      <c r="DC90" s="128"/>
      <c r="DD90" s="128"/>
      <c r="DE90" s="128"/>
      <c r="DF90" s="128"/>
      <c r="DG90" s="128"/>
      <c r="DH90" s="128"/>
      <c r="DI90" s="128"/>
      <c r="DJ90" s="128"/>
      <c r="DK90" s="128"/>
      <c r="DL90" s="128"/>
      <c r="DM90" s="128"/>
      <c r="DN90" s="128"/>
      <c r="DO90" s="128"/>
      <c r="DP90" s="128"/>
      <c r="DQ90" s="128"/>
      <c r="DR90" s="127"/>
      <c r="DS90" s="127"/>
      <c r="DT90" s="127"/>
      <c r="DU90" s="127"/>
      <c r="DV90" s="127"/>
      <c r="DW90" s="127"/>
      <c r="DX90" s="127"/>
      <c r="DY90" s="127"/>
      <c r="DZ90" s="127"/>
      <c r="EA90" s="127"/>
      <c r="EB90" s="127"/>
      <c r="EC90" s="127"/>
      <c r="ED90" s="127"/>
      <c r="EE90" s="127"/>
      <c r="EF90" s="127"/>
      <c r="EG90" s="127"/>
      <c r="EH90" s="127"/>
      <c r="EI90" s="127"/>
      <c r="EJ90" s="127"/>
      <c r="EK90" s="127"/>
      <c r="EL90" s="127"/>
      <c r="EM90" s="127"/>
    </row>
    <row r="91" spans="1:143">
      <c r="A91" s="127" t="e">
        <v>#N/A</v>
      </c>
      <c r="B91" s="128" t="e">
        <v>#N/A</v>
      </c>
      <c r="C91" s="128" t="e">
        <v>#N/A</v>
      </c>
      <c r="D91" s="128" t="e">
        <v>#N/A</v>
      </c>
      <c r="E91" s="128" t="e">
        <v>#N/A</v>
      </c>
      <c r="F91" s="128" t="e">
        <v>#N/A</v>
      </c>
      <c r="G91" s="128" t="e">
        <v>#N/A</v>
      </c>
      <c r="H91" s="128" t="e">
        <v>#N/A</v>
      </c>
      <c r="I91" s="128" t="e">
        <v>#N/A</v>
      </c>
      <c r="J91" s="128" t="e">
        <v>#N/A</v>
      </c>
      <c r="K91" s="128" t="e">
        <v>#N/A</v>
      </c>
      <c r="L91" s="128" t="e">
        <v>#N/A</v>
      </c>
      <c r="M91" s="128" t="e">
        <v>#N/A</v>
      </c>
      <c r="N91" s="128" t="e">
        <v>#N/A</v>
      </c>
      <c r="O91" s="128" t="e">
        <v>#N/A</v>
      </c>
      <c r="P91" s="128" t="e">
        <v>#N/A</v>
      </c>
      <c r="Q91" s="128" t="e">
        <v>#N/A</v>
      </c>
      <c r="R91" s="128" t="e">
        <v>#N/A</v>
      </c>
      <c r="S91" s="128" t="e">
        <v>#N/A</v>
      </c>
      <c r="T91" s="128" t="e">
        <v>#N/A</v>
      </c>
      <c r="U91" s="128" t="e">
        <v>#N/A</v>
      </c>
      <c r="V91" s="128" t="e">
        <v>#N/A</v>
      </c>
      <c r="W91" s="128" t="e">
        <v>#N/A</v>
      </c>
      <c r="X91" s="128" t="e">
        <v>#N/A</v>
      </c>
      <c r="Y91" s="128" t="e">
        <v>#N/A</v>
      </c>
      <c r="Z91" s="128" t="e">
        <v>#N/A</v>
      </c>
      <c r="AA91" s="128" t="e">
        <v>#N/A</v>
      </c>
      <c r="AB91" s="128" t="e">
        <v>#N/A</v>
      </c>
      <c r="AC91" s="128" t="e">
        <v>#N/A</v>
      </c>
      <c r="AD91" s="128" t="e">
        <v>#N/A</v>
      </c>
      <c r="AE91" s="128" t="e">
        <v>#N/A</v>
      </c>
      <c r="AF91" s="128" t="e">
        <v>#N/A</v>
      </c>
      <c r="AG91" s="128" t="e">
        <v>#N/A</v>
      </c>
      <c r="AH91" s="128" t="e">
        <v>#N/A</v>
      </c>
      <c r="AI91" s="128" t="e">
        <v>#N/A</v>
      </c>
      <c r="AJ91" s="128" t="e">
        <v>#N/A</v>
      </c>
      <c r="AK91" s="128" t="e">
        <v>#N/A</v>
      </c>
      <c r="AL91" s="128" t="e">
        <v>#N/A</v>
      </c>
      <c r="AM91" s="128" t="e">
        <v>#N/A</v>
      </c>
      <c r="AN91" s="128" t="e">
        <v>#N/A</v>
      </c>
      <c r="AO91" s="128" t="e">
        <v>#N/A</v>
      </c>
      <c r="AP91" s="128" t="e">
        <v>#N/A</v>
      </c>
      <c r="AQ91" s="128" t="e">
        <v>#N/A</v>
      </c>
      <c r="AR91" s="128" t="e">
        <v>#N/A</v>
      </c>
      <c r="AS91" s="128" t="e">
        <v>#N/A</v>
      </c>
      <c r="AT91" s="128" t="e">
        <v>#N/A</v>
      </c>
      <c r="AU91" s="128" t="e">
        <v>#N/A</v>
      </c>
      <c r="AV91" s="128" t="e">
        <v>#N/A</v>
      </c>
      <c r="AW91" s="128" t="e">
        <v>#N/A</v>
      </c>
      <c r="AX91" s="128" t="e">
        <v>#N/A</v>
      </c>
      <c r="AY91" s="128" t="e">
        <v>#N/A</v>
      </c>
      <c r="AZ91" s="128" t="e">
        <v>#N/A</v>
      </c>
      <c r="BA91" s="128" t="e">
        <v>#N/A</v>
      </c>
      <c r="BB91" s="128" t="e">
        <v>#N/A</v>
      </c>
      <c r="BC91" s="128" t="e">
        <v>#N/A</v>
      </c>
      <c r="BD91" s="128" t="e">
        <v>#N/A</v>
      </c>
      <c r="BE91" s="128" t="e">
        <v>#N/A</v>
      </c>
      <c r="BF91" s="128" t="e">
        <v>#N/A</v>
      </c>
      <c r="BG91" s="128" t="e">
        <v>#N/A</v>
      </c>
      <c r="BH91" s="128" t="e">
        <v>#N/A</v>
      </c>
      <c r="BI91" s="128" t="e">
        <v>#N/A</v>
      </c>
      <c r="BJ91" s="128" t="e">
        <v>#N/A</v>
      </c>
      <c r="BK91" s="128" t="e">
        <v>#N/A</v>
      </c>
      <c r="BL91" s="128" t="e">
        <v>#N/A</v>
      </c>
      <c r="BM91" s="128" t="e">
        <v>#N/A</v>
      </c>
      <c r="BN91" s="128" t="e">
        <v>#N/A</v>
      </c>
      <c r="BO91" s="128" t="e">
        <v>#N/A</v>
      </c>
      <c r="BP91" s="128" t="e">
        <v>#N/A</v>
      </c>
      <c r="BQ91" s="128" t="e">
        <v>#N/A</v>
      </c>
      <c r="BR91" s="128" t="e">
        <v>#N/A</v>
      </c>
      <c r="BS91" s="128" t="e">
        <v>#N/A</v>
      </c>
      <c r="BT91" s="128" t="e">
        <v>#N/A</v>
      </c>
      <c r="BU91" s="128" t="e">
        <v>#N/A</v>
      </c>
      <c r="BV91" s="128" t="e">
        <v>#N/A</v>
      </c>
      <c r="BW91" s="128" t="e">
        <v>#N/A</v>
      </c>
      <c r="BX91" s="128" t="e">
        <v>#N/A</v>
      </c>
      <c r="BY91" s="128" t="e">
        <v>#N/A</v>
      </c>
      <c r="BZ91" s="128" t="e">
        <v>#N/A</v>
      </c>
      <c r="CA91" s="128" t="e">
        <v>#N/A</v>
      </c>
      <c r="CB91" s="128" t="e">
        <v>#N/A</v>
      </c>
      <c r="CC91" s="128" t="e">
        <v>#N/A</v>
      </c>
      <c r="CD91" s="128"/>
      <c r="CE91" s="128"/>
      <c r="CF91" s="128"/>
      <c r="CG91" s="128"/>
      <c r="CH91" s="128"/>
      <c r="CI91" s="128"/>
      <c r="CJ91" s="128"/>
      <c r="CK91" s="128"/>
      <c r="CL91" s="128"/>
      <c r="CM91" s="128"/>
      <c r="CN91" s="128"/>
      <c r="CO91" s="128"/>
      <c r="CP91" s="128"/>
      <c r="CQ91" s="128"/>
      <c r="CR91" s="128"/>
      <c r="CS91" s="128"/>
      <c r="CT91" s="128"/>
      <c r="CU91" s="128"/>
      <c r="CV91" s="128"/>
      <c r="CW91" s="128"/>
      <c r="CX91" s="128"/>
      <c r="CY91" s="128"/>
      <c r="CZ91" s="128"/>
      <c r="DA91" s="128"/>
      <c r="DB91" s="128"/>
      <c r="DC91" s="128"/>
      <c r="DD91" s="128"/>
      <c r="DE91" s="128"/>
      <c r="DF91" s="128"/>
      <c r="DG91" s="128"/>
      <c r="DH91" s="128"/>
      <c r="DI91" s="128"/>
      <c r="DJ91" s="128"/>
      <c r="DK91" s="128"/>
      <c r="DL91" s="128"/>
      <c r="DM91" s="128"/>
      <c r="DN91" s="128"/>
      <c r="DO91" s="128"/>
      <c r="DP91" s="128"/>
      <c r="DQ91" s="128"/>
      <c r="DR91" s="127"/>
      <c r="DS91" s="127"/>
      <c r="DT91" s="127"/>
      <c r="DU91" s="127"/>
      <c r="DV91" s="127"/>
      <c r="DW91" s="127"/>
      <c r="DX91" s="127"/>
      <c r="DY91" s="127"/>
      <c r="DZ91" s="127"/>
      <c r="EA91" s="127"/>
      <c r="EB91" s="127"/>
      <c r="EC91" s="127"/>
      <c r="ED91" s="127"/>
      <c r="EE91" s="127"/>
      <c r="EF91" s="127"/>
      <c r="EG91" s="127"/>
      <c r="EH91" s="127"/>
      <c r="EI91" s="127"/>
      <c r="EJ91" s="127"/>
      <c r="EK91" s="127"/>
      <c r="EL91" s="127"/>
      <c r="EM91" s="127"/>
    </row>
    <row r="92" spans="1:143">
      <c r="A92" s="127" t="e">
        <v>#N/A</v>
      </c>
      <c r="B92" s="128" t="e">
        <v>#N/A</v>
      </c>
      <c r="C92" s="128" t="e">
        <v>#N/A</v>
      </c>
      <c r="D92" s="128" t="e">
        <v>#N/A</v>
      </c>
      <c r="E92" s="128" t="e">
        <v>#N/A</v>
      </c>
      <c r="F92" s="128" t="e">
        <v>#N/A</v>
      </c>
      <c r="G92" s="128" t="e">
        <v>#N/A</v>
      </c>
      <c r="H92" s="128" t="e">
        <v>#N/A</v>
      </c>
      <c r="I92" s="128" t="e">
        <v>#N/A</v>
      </c>
      <c r="J92" s="128" t="e">
        <v>#N/A</v>
      </c>
      <c r="K92" s="128" t="e">
        <v>#N/A</v>
      </c>
      <c r="L92" s="128" t="e">
        <v>#N/A</v>
      </c>
      <c r="M92" s="128" t="e">
        <v>#N/A</v>
      </c>
      <c r="N92" s="128" t="e">
        <v>#N/A</v>
      </c>
      <c r="O92" s="128" t="e">
        <v>#N/A</v>
      </c>
      <c r="P92" s="128" t="e">
        <v>#N/A</v>
      </c>
      <c r="Q92" s="128" t="e">
        <v>#N/A</v>
      </c>
      <c r="R92" s="128" t="e">
        <v>#N/A</v>
      </c>
      <c r="S92" s="128" t="e">
        <v>#N/A</v>
      </c>
      <c r="T92" s="128" t="e">
        <v>#N/A</v>
      </c>
      <c r="U92" s="128" t="e">
        <v>#N/A</v>
      </c>
      <c r="V92" s="128" t="e">
        <v>#N/A</v>
      </c>
      <c r="W92" s="128" t="e">
        <v>#N/A</v>
      </c>
      <c r="X92" s="128" t="e">
        <v>#N/A</v>
      </c>
      <c r="Y92" s="128" t="e">
        <v>#N/A</v>
      </c>
      <c r="Z92" s="128" t="e">
        <v>#N/A</v>
      </c>
      <c r="AA92" s="128" t="e">
        <v>#N/A</v>
      </c>
      <c r="AB92" s="128" t="e">
        <v>#N/A</v>
      </c>
      <c r="AC92" s="128" t="e">
        <v>#N/A</v>
      </c>
      <c r="AD92" s="128" t="e">
        <v>#N/A</v>
      </c>
      <c r="AE92" s="128" t="e">
        <v>#N/A</v>
      </c>
      <c r="AF92" s="128" t="e">
        <v>#N/A</v>
      </c>
      <c r="AG92" s="128" t="e">
        <v>#N/A</v>
      </c>
      <c r="AH92" s="128" t="e">
        <v>#N/A</v>
      </c>
      <c r="AI92" s="128" t="e">
        <v>#N/A</v>
      </c>
      <c r="AJ92" s="128" t="e">
        <v>#N/A</v>
      </c>
      <c r="AK92" s="128" t="e">
        <v>#N/A</v>
      </c>
      <c r="AL92" s="128" t="e">
        <v>#N/A</v>
      </c>
      <c r="AM92" s="128" t="e">
        <v>#N/A</v>
      </c>
      <c r="AN92" s="128" t="e">
        <v>#N/A</v>
      </c>
      <c r="AO92" s="128" t="e">
        <v>#N/A</v>
      </c>
      <c r="AP92" s="128" t="e">
        <v>#N/A</v>
      </c>
      <c r="AQ92" s="128" t="e">
        <v>#N/A</v>
      </c>
      <c r="AR92" s="128" t="e">
        <v>#N/A</v>
      </c>
      <c r="AS92" s="128" t="e">
        <v>#N/A</v>
      </c>
      <c r="AT92" s="128" t="e">
        <v>#N/A</v>
      </c>
      <c r="AU92" s="128" t="e">
        <v>#N/A</v>
      </c>
      <c r="AV92" s="128" t="e">
        <v>#N/A</v>
      </c>
      <c r="AW92" s="128" t="e">
        <v>#N/A</v>
      </c>
      <c r="AX92" s="128" t="e">
        <v>#N/A</v>
      </c>
      <c r="AY92" s="128" t="e">
        <v>#N/A</v>
      </c>
      <c r="AZ92" s="128" t="e">
        <v>#N/A</v>
      </c>
      <c r="BA92" s="128" t="e">
        <v>#N/A</v>
      </c>
      <c r="BB92" s="128" t="e">
        <v>#N/A</v>
      </c>
      <c r="BC92" s="128" t="e">
        <v>#N/A</v>
      </c>
      <c r="BD92" s="128" t="e">
        <v>#N/A</v>
      </c>
      <c r="BE92" s="128" t="e">
        <v>#N/A</v>
      </c>
      <c r="BF92" s="128" t="e">
        <v>#N/A</v>
      </c>
      <c r="BG92" s="128" t="e">
        <v>#N/A</v>
      </c>
      <c r="BH92" s="128" t="e">
        <v>#N/A</v>
      </c>
      <c r="BI92" s="128" t="e">
        <v>#N/A</v>
      </c>
      <c r="BJ92" s="128" t="e">
        <v>#N/A</v>
      </c>
      <c r="BK92" s="128" t="e">
        <v>#N/A</v>
      </c>
      <c r="BL92" s="128" t="e">
        <v>#N/A</v>
      </c>
      <c r="BM92" s="128" t="e">
        <v>#N/A</v>
      </c>
      <c r="BN92" s="128" t="e">
        <v>#N/A</v>
      </c>
      <c r="BO92" s="128" t="e">
        <v>#N/A</v>
      </c>
      <c r="BP92" s="128" t="e">
        <v>#N/A</v>
      </c>
      <c r="BQ92" s="128" t="e">
        <v>#N/A</v>
      </c>
      <c r="BR92" s="128" t="e">
        <v>#N/A</v>
      </c>
      <c r="BS92" s="128" t="e">
        <v>#N/A</v>
      </c>
      <c r="BT92" s="128" t="e">
        <v>#N/A</v>
      </c>
      <c r="BU92" s="128" t="e">
        <v>#N/A</v>
      </c>
      <c r="BV92" s="128" t="e">
        <v>#N/A</v>
      </c>
      <c r="BW92" s="128" t="e">
        <v>#N/A</v>
      </c>
      <c r="BX92" s="128" t="e">
        <v>#N/A</v>
      </c>
      <c r="BY92" s="128" t="e">
        <v>#N/A</v>
      </c>
      <c r="BZ92" s="128" t="e">
        <v>#N/A</v>
      </c>
      <c r="CA92" s="128" t="e">
        <v>#N/A</v>
      </c>
      <c r="CB92" s="128" t="e">
        <v>#N/A</v>
      </c>
      <c r="CC92" s="128" t="e">
        <v>#N/A</v>
      </c>
      <c r="CD92" s="128"/>
      <c r="CE92" s="128"/>
      <c r="CF92" s="128"/>
      <c r="CG92" s="128"/>
      <c r="CH92" s="128"/>
      <c r="CI92" s="128"/>
      <c r="CJ92" s="128"/>
      <c r="CK92" s="128"/>
      <c r="CL92" s="128"/>
      <c r="CM92" s="128"/>
      <c r="CN92" s="128"/>
      <c r="CO92" s="128"/>
      <c r="CP92" s="128"/>
      <c r="CQ92" s="128"/>
      <c r="CR92" s="128"/>
      <c r="CS92" s="128"/>
      <c r="CT92" s="128"/>
      <c r="CU92" s="128"/>
      <c r="CV92" s="128"/>
      <c r="CW92" s="128"/>
      <c r="CX92" s="128"/>
      <c r="CY92" s="128"/>
      <c r="CZ92" s="128"/>
      <c r="DA92" s="128"/>
      <c r="DB92" s="128"/>
      <c r="DC92" s="128"/>
      <c r="DD92" s="128"/>
      <c r="DE92" s="128"/>
      <c r="DF92" s="128"/>
      <c r="DG92" s="128"/>
      <c r="DH92" s="128"/>
      <c r="DI92" s="128"/>
      <c r="DJ92" s="128"/>
      <c r="DK92" s="128"/>
      <c r="DL92" s="128"/>
      <c r="DM92" s="128"/>
      <c r="DN92" s="128"/>
      <c r="DO92" s="128"/>
      <c r="DP92" s="128"/>
      <c r="DQ92" s="128"/>
      <c r="DR92" s="127"/>
      <c r="DS92" s="127"/>
      <c r="DT92" s="127"/>
      <c r="DU92" s="127"/>
      <c r="DV92" s="127"/>
      <c r="DW92" s="127"/>
      <c r="DX92" s="127"/>
      <c r="DY92" s="127"/>
      <c r="DZ92" s="127"/>
      <c r="EA92" s="127"/>
      <c r="EB92" s="127"/>
      <c r="EC92" s="127"/>
      <c r="ED92" s="127"/>
      <c r="EE92" s="127"/>
      <c r="EF92" s="127"/>
      <c r="EG92" s="127"/>
      <c r="EH92" s="127"/>
      <c r="EI92" s="127"/>
      <c r="EJ92" s="127"/>
      <c r="EK92" s="127"/>
      <c r="EL92" s="127"/>
      <c r="EM92" s="127"/>
    </row>
    <row r="93" spans="1:143">
      <c r="A93" s="127" t="e">
        <v>#N/A</v>
      </c>
      <c r="B93" s="128" t="e">
        <v>#N/A</v>
      </c>
      <c r="C93" s="128" t="e">
        <v>#N/A</v>
      </c>
      <c r="D93" s="128" t="e">
        <v>#N/A</v>
      </c>
      <c r="E93" s="128" t="e">
        <v>#N/A</v>
      </c>
      <c r="F93" s="128" t="e">
        <v>#N/A</v>
      </c>
      <c r="G93" s="128" t="e">
        <v>#N/A</v>
      </c>
      <c r="H93" s="128" t="e">
        <v>#N/A</v>
      </c>
      <c r="I93" s="128" t="e">
        <v>#N/A</v>
      </c>
      <c r="J93" s="128" t="e">
        <v>#N/A</v>
      </c>
      <c r="K93" s="128" t="e">
        <v>#N/A</v>
      </c>
      <c r="L93" s="128" t="e">
        <v>#N/A</v>
      </c>
      <c r="M93" s="128" t="e">
        <v>#N/A</v>
      </c>
      <c r="N93" s="128" t="e">
        <v>#N/A</v>
      </c>
      <c r="O93" s="128" t="e">
        <v>#N/A</v>
      </c>
      <c r="P93" s="128" t="e">
        <v>#N/A</v>
      </c>
      <c r="Q93" s="128" t="e">
        <v>#N/A</v>
      </c>
      <c r="R93" s="128" t="e">
        <v>#N/A</v>
      </c>
      <c r="S93" s="128" t="e">
        <v>#N/A</v>
      </c>
      <c r="T93" s="128" t="e">
        <v>#N/A</v>
      </c>
      <c r="U93" s="128" t="e">
        <v>#N/A</v>
      </c>
      <c r="V93" s="128" t="e">
        <v>#N/A</v>
      </c>
      <c r="W93" s="128" t="e">
        <v>#N/A</v>
      </c>
      <c r="X93" s="128" t="e">
        <v>#N/A</v>
      </c>
      <c r="Y93" s="128" t="e">
        <v>#N/A</v>
      </c>
      <c r="Z93" s="128" t="e">
        <v>#N/A</v>
      </c>
      <c r="AA93" s="128" t="e">
        <v>#N/A</v>
      </c>
      <c r="AB93" s="128" t="e">
        <v>#N/A</v>
      </c>
      <c r="AC93" s="128" t="e">
        <v>#N/A</v>
      </c>
      <c r="AD93" s="128" t="e">
        <v>#N/A</v>
      </c>
      <c r="AE93" s="128" t="e">
        <v>#N/A</v>
      </c>
      <c r="AF93" s="128" t="e">
        <v>#N/A</v>
      </c>
      <c r="AG93" s="128" t="e">
        <v>#N/A</v>
      </c>
      <c r="AH93" s="128" t="e">
        <v>#N/A</v>
      </c>
      <c r="AI93" s="128" t="e">
        <v>#N/A</v>
      </c>
      <c r="AJ93" s="128" t="e">
        <v>#N/A</v>
      </c>
      <c r="AK93" s="128" t="e">
        <v>#N/A</v>
      </c>
      <c r="AL93" s="128" t="e">
        <v>#N/A</v>
      </c>
      <c r="AM93" s="128" t="e">
        <v>#N/A</v>
      </c>
      <c r="AN93" s="128" t="e">
        <v>#N/A</v>
      </c>
      <c r="AO93" s="128" t="e">
        <v>#N/A</v>
      </c>
      <c r="AP93" s="128" t="e">
        <v>#N/A</v>
      </c>
      <c r="AQ93" s="128" t="e">
        <v>#N/A</v>
      </c>
      <c r="AR93" s="128" t="e">
        <v>#N/A</v>
      </c>
      <c r="AS93" s="128" t="e">
        <v>#N/A</v>
      </c>
      <c r="AT93" s="128" t="e">
        <v>#N/A</v>
      </c>
      <c r="AU93" s="128" t="e">
        <v>#N/A</v>
      </c>
      <c r="AV93" s="128" t="e">
        <v>#N/A</v>
      </c>
      <c r="AW93" s="128" t="e">
        <v>#N/A</v>
      </c>
      <c r="AX93" s="128" t="e">
        <v>#N/A</v>
      </c>
      <c r="AY93" s="128" t="e">
        <v>#N/A</v>
      </c>
      <c r="AZ93" s="128" t="e">
        <v>#N/A</v>
      </c>
      <c r="BA93" s="128" t="e">
        <v>#N/A</v>
      </c>
      <c r="BB93" s="128" t="e">
        <v>#N/A</v>
      </c>
      <c r="BC93" s="128" t="e">
        <v>#N/A</v>
      </c>
      <c r="BD93" s="128" t="e">
        <v>#N/A</v>
      </c>
      <c r="BE93" s="128" t="e">
        <v>#N/A</v>
      </c>
      <c r="BF93" s="128" t="e">
        <v>#N/A</v>
      </c>
      <c r="BG93" s="128" t="e">
        <v>#N/A</v>
      </c>
      <c r="BH93" s="128" t="e">
        <v>#N/A</v>
      </c>
      <c r="BI93" s="128" t="e">
        <v>#N/A</v>
      </c>
      <c r="BJ93" s="128" t="e">
        <v>#N/A</v>
      </c>
      <c r="BK93" s="128" t="e">
        <v>#N/A</v>
      </c>
      <c r="BL93" s="128" t="e">
        <v>#N/A</v>
      </c>
      <c r="BM93" s="128" t="e">
        <v>#N/A</v>
      </c>
      <c r="BN93" s="128" t="e">
        <v>#N/A</v>
      </c>
      <c r="BO93" s="128" t="e">
        <v>#N/A</v>
      </c>
      <c r="BP93" s="128" t="e">
        <v>#N/A</v>
      </c>
      <c r="BQ93" s="128" t="e">
        <v>#N/A</v>
      </c>
      <c r="BR93" s="128" t="e">
        <v>#N/A</v>
      </c>
      <c r="BS93" s="128" t="e">
        <v>#N/A</v>
      </c>
      <c r="BT93" s="128" t="e">
        <v>#N/A</v>
      </c>
      <c r="BU93" s="128" t="e">
        <v>#N/A</v>
      </c>
      <c r="BV93" s="128" t="e">
        <v>#N/A</v>
      </c>
      <c r="BW93" s="128" t="e">
        <v>#N/A</v>
      </c>
      <c r="BX93" s="128" t="e">
        <v>#N/A</v>
      </c>
      <c r="BY93" s="128" t="e">
        <v>#N/A</v>
      </c>
      <c r="BZ93" s="128" t="e">
        <v>#N/A</v>
      </c>
      <c r="CA93" s="128" t="e">
        <v>#N/A</v>
      </c>
      <c r="CB93" s="128" t="e">
        <v>#N/A</v>
      </c>
      <c r="CC93" s="128" t="e">
        <v>#N/A</v>
      </c>
      <c r="CD93" s="128"/>
      <c r="CE93" s="128"/>
      <c r="CF93" s="128"/>
      <c r="CG93" s="128"/>
      <c r="CH93" s="128"/>
      <c r="CI93" s="128"/>
      <c r="CJ93" s="128"/>
      <c r="CK93" s="128"/>
      <c r="CL93" s="128"/>
      <c r="CM93" s="128"/>
      <c r="CN93" s="128"/>
      <c r="CO93" s="128"/>
      <c r="CP93" s="128"/>
      <c r="CQ93" s="128"/>
      <c r="CR93" s="128"/>
      <c r="CS93" s="128"/>
      <c r="CT93" s="128"/>
      <c r="CU93" s="128"/>
      <c r="CV93" s="128"/>
      <c r="CW93" s="128"/>
      <c r="CX93" s="128"/>
      <c r="CY93" s="128"/>
      <c r="CZ93" s="128"/>
      <c r="DA93" s="128"/>
      <c r="DB93" s="128"/>
      <c r="DC93" s="128"/>
      <c r="DD93" s="128"/>
      <c r="DE93" s="128"/>
      <c r="DF93" s="128"/>
      <c r="DG93" s="128"/>
      <c r="DH93" s="128"/>
      <c r="DI93" s="128"/>
      <c r="DJ93" s="128"/>
      <c r="DK93" s="128"/>
      <c r="DL93" s="128"/>
      <c r="DM93" s="128"/>
      <c r="DN93" s="128"/>
      <c r="DO93" s="128"/>
      <c r="DP93" s="128"/>
      <c r="DQ93" s="128"/>
      <c r="DR93" s="127"/>
      <c r="DS93" s="127"/>
      <c r="DT93" s="127"/>
      <c r="DU93" s="127"/>
      <c r="DV93" s="127"/>
      <c r="DW93" s="127"/>
      <c r="DX93" s="127"/>
      <c r="DY93" s="127"/>
      <c r="DZ93" s="127"/>
      <c r="EA93" s="127"/>
      <c r="EB93" s="127"/>
      <c r="EC93" s="127"/>
      <c r="ED93" s="127"/>
      <c r="EE93" s="127"/>
      <c r="EF93" s="127"/>
      <c r="EG93" s="127"/>
      <c r="EH93" s="127"/>
      <c r="EI93" s="127"/>
      <c r="EJ93" s="127"/>
      <c r="EK93" s="127"/>
      <c r="EL93" s="127"/>
      <c r="EM93" s="127"/>
    </row>
    <row r="94" spans="1:143">
      <c r="A94" s="127" t="e">
        <v>#N/A</v>
      </c>
      <c r="B94" s="128" t="e">
        <v>#N/A</v>
      </c>
      <c r="C94" s="128" t="e">
        <v>#N/A</v>
      </c>
      <c r="D94" s="128" t="e">
        <v>#N/A</v>
      </c>
      <c r="E94" s="128" t="e">
        <v>#N/A</v>
      </c>
      <c r="F94" s="128" t="e">
        <v>#N/A</v>
      </c>
      <c r="G94" s="128" t="e">
        <v>#N/A</v>
      </c>
      <c r="H94" s="128" t="e">
        <v>#N/A</v>
      </c>
      <c r="I94" s="128" t="e">
        <v>#N/A</v>
      </c>
      <c r="J94" s="128" t="e">
        <v>#N/A</v>
      </c>
      <c r="K94" s="128" t="e">
        <v>#N/A</v>
      </c>
      <c r="L94" s="128" t="e">
        <v>#N/A</v>
      </c>
      <c r="M94" s="128" t="e">
        <v>#N/A</v>
      </c>
      <c r="N94" s="128" t="e">
        <v>#N/A</v>
      </c>
      <c r="O94" s="128" t="e">
        <v>#N/A</v>
      </c>
      <c r="P94" s="128" t="e">
        <v>#N/A</v>
      </c>
      <c r="Q94" s="128" t="e">
        <v>#N/A</v>
      </c>
      <c r="R94" s="128" t="e">
        <v>#N/A</v>
      </c>
      <c r="S94" s="128" t="e">
        <v>#N/A</v>
      </c>
      <c r="T94" s="128" t="e">
        <v>#N/A</v>
      </c>
      <c r="U94" s="128" t="e">
        <v>#N/A</v>
      </c>
      <c r="V94" s="128" t="e">
        <v>#N/A</v>
      </c>
      <c r="W94" s="128" t="e">
        <v>#N/A</v>
      </c>
      <c r="X94" s="128" t="e">
        <v>#N/A</v>
      </c>
      <c r="Y94" s="128" t="e">
        <v>#N/A</v>
      </c>
      <c r="Z94" s="128" t="e">
        <v>#N/A</v>
      </c>
      <c r="AA94" s="128" t="e">
        <v>#N/A</v>
      </c>
      <c r="AB94" s="128" t="e">
        <v>#N/A</v>
      </c>
      <c r="AC94" s="128" t="e">
        <v>#N/A</v>
      </c>
      <c r="AD94" s="128" t="e">
        <v>#N/A</v>
      </c>
      <c r="AE94" s="128" t="e">
        <v>#N/A</v>
      </c>
      <c r="AF94" s="128" t="e">
        <v>#N/A</v>
      </c>
      <c r="AG94" s="128" t="e">
        <v>#N/A</v>
      </c>
      <c r="AH94" s="128" t="e">
        <v>#N/A</v>
      </c>
      <c r="AI94" s="128" t="e">
        <v>#N/A</v>
      </c>
      <c r="AJ94" s="128" t="e">
        <v>#N/A</v>
      </c>
      <c r="AK94" s="128" t="e">
        <v>#N/A</v>
      </c>
      <c r="AL94" s="128" t="e">
        <v>#N/A</v>
      </c>
      <c r="AM94" s="128" t="e">
        <v>#N/A</v>
      </c>
      <c r="AN94" s="128" t="e">
        <v>#N/A</v>
      </c>
      <c r="AO94" s="128" t="e">
        <v>#N/A</v>
      </c>
      <c r="AP94" s="128" t="e">
        <v>#N/A</v>
      </c>
      <c r="AQ94" s="128" t="e">
        <v>#N/A</v>
      </c>
      <c r="AR94" s="128" t="e">
        <v>#N/A</v>
      </c>
      <c r="AS94" s="128" t="e">
        <v>#N/A</v>
      </c>
      <c r="AT94" s="128" t="e">
        <v>#N/A</v>
      </c>
      <c r="AU94" s="128" t="e">
        <v>#N/A</v>
      </c>
      <c r="AV94" s="128" t="e">
        <v>#N/A</v>
      </c>
      <c r="AW94" s="128" t="e">
        <v>#N/A</v>
      </c>
      <c r="AX94" s="128" t="e">
        <v>#N/A</v>
      </c>
      <c r="AY94" s="128" t="e">
        <v>#N/A</v>
      </c>
      <c r="AZ94" s="128" t="e">
        <v>#N/A</v>
      </c>
      <c r="BA94" s="128" t="e">
        <v>#N/A</v>
      </c>
      <c r="BB94" s="128" t="e">
        <v>#N/A</v>
      </c>
      <c r="BC94" s="128" t="e">
        <v>#N/A</v>
      </c>
      <c r="BD94" s="128" t="e">
        <v>#N/A</v>
      </c>
      <c r="BE94" s="128" t="e">
        <v>#N/A</v>
      </c>
      <c r="BF94" s="128" t="e">
        <v>#N/A</v>
      </c>
      <c r="BG94" s="128" t="e">
        <v>#N/A</v>
      </c>
      <c r="BH94" s="128" t="e">
        <v>#N/A</v>
      </c>
      <c r="BI94" s="128" t="e">
        <v>#N/A</v>
      </c>
      <c r="BJ94" s="128" t="e">
        <v>#N/A</v>
      </c>
      <c r="BK94" s="128" t="e">
        <v>#N/A</v>
      </c>
      <c r="BL94" s="128" t="e">
        <v>#N/A</v>
      </c>
      <c r="BM94" s="128" t="e">
        <v>#N/A</v>
      </c>
      <c r="BN94" s="128" t="e">
        <v>#N/A</v>
      </c>
      <c r="BO94" s="128" t="e">
        <v>#N/A</v>
      </c>
      <c r="BP94" s="128" t="e">
        <v>#N/A</v>
      </c>
      <c r="BQ94" s="128" t="e">
        <v>#N/A</v>
      </c>
      <c r="BR94" s="128" t="e">
        <v>#N/A</v>
      </c>
      <c r="BS94" s="128" t="e">
        <v>#N/A</v>
      </c>
      <c r="BT94" s="128" t="e">
        <v>#N/A</v>
      </c>
      <c r="BU94" s="128" t="e">
        <v>#N/A</v>
      </c>
      <c r="BV94" s="128" t="e">
        <v>#N/A</v>
      </c>
      <c r="BW94" s="128" t="e">
        <v>#N/A</v>
      </c>
      <c r="BX94" s="128" t="e">
        <v>#N/A</v>
      </c>
      <c r="BY94" s="128" t="e">
        <v>#N/A</v>
      </c>
      <c r="BZ94" s="128" t="e">
        <v>#N/A</v>
      </c>
      <c r="CA94" s="128" t="e">
        <v>#N/A</v>
      </c>
      <c r="CB94" s="128" t="e">
        <v>#N/A</v>
      </c>
      <c r="CC94" s="128" t="e">
        <v>#N/A</v>
      </c>
      <c r="CD94" s="128"/>
      <c r="CE94" s="128"/>
      <c r="CF94" s="128"/>
      <c r="CG94" s="128"/>
      <c r="CH94" s="128"/>
      <c r="CI94" s="128"/>
      <c r="CJ94" s="128"/>
      <c r="CK94" s="128"/>
      <c r="CL94" s="128"/>
      <c r="CM94" s="128"/>
      <c r="CN94" s="128"/>
      <c r="CO94" s="128"/>
      <c r="CP94" s="128"/>
      <c r="CQ94" s="128"/>
      <c r="CR94" s="128"/>
      <c r="CS94" s="128"/>
      <c r="CT94" s="128"/>
      <c r="CU94" s="128"/>
      <c r="CV94" s="128"/>
      <c r="CW94" s="128"/>
      <c r="CX94" s="128"/>
      <c r="CY94" s="128"/>
      <c r="CZ94" s="128"/>
      <c r="DA94" s="128"/>
      <c r="DB94" s="128"/>
      <c r="DC94" s="128"/>
      <c r="DD94" s="128"/>
      <c r="DE94" s="128"/>
      <c r="DF94" s="128"/>
      <c r="DG94" s="128"/>
      <c r="DH94" s="128"/>
      <c r="DI94" s="128"/>
      <c r="DJ94" s="128"/>
      <c r="DK94" s="128"/>
      <c r="DL94" s="128"/>
      <c r="DM94" s="128"/>
      <c r="DN94" s="128"/>
      <c r="DO94" s="128"/>
      <c r="DP94" s="128"/>
      <c r="DQ94" s="128"/>
      <c r="DR94" s="127"/>
      <c r="DS94" s="127"/>
      <c r="DT94" s="127"/>
      <c r="DU94" s="127"/>
      <c r="DV94" s="127"/>
      <c r="DW94" s="127"/>
      <c r="DX94" s="127"/>
      <c r="DY94" s="127"/>
      <c r="DZ94" s="127"/>
      <c r="EA94" s="127"/>
      <c r="EB94" s="127"/>
      <c r="EC94" s="127"/>
      <c r="ED94" s="127"/>
      <c r="EE94" s="127"/>
      <c r="EF94" s="127"/>
      <c r="EG94" s="127"/>
      <c r="EH94" s="127"/>
      <c r="EI94" s="127"/>
      <c r="EJ94" s="127"/>
      <c r="EK94" s="127"/>
      <c r="EL94" s="127"/>
      <c r="EM94" s="127"/>
    </row>
    <row r="95" spans="1:143">
      <c r="A95" s="127" t="e">
        <v>#N/A</v>
      </c>
      <c r="B95" s="128" t="e">
        <v>#N/A</v>
      </c>
      <c r="C95" s="128" t="e">
        <v>#N/A</v>
      </c>
      <c r="D95" s="128" t="e">
        <v>#N/A</v>
      </c>
      <c r="E95" s="128" t="e">
        <v>#N/A</v>
      </c>
      <c r="F95" s="128" t="e">
        <v>#N/A</v>
      </c>
      <c r="G95" s="128" t="e">
        <v>#N/A</v>
      </c>
      <c r="H95" s="128" t="e">
        <v>#N/A</v>
      </c>
      <c r="I95" s="128" t="e">
        <v>#N/A</v>
      </c>
      <c r="J95" s="128" t="e">
        <v>#N/A</v>
      </c>
      <c r="K95" s="128" t="e">
        <v>#N/A</v>
      </c>
      <c r="L95" s="128" t="e">
        <v>#N/A</v>
      </c>
      <c r="M95" s="128" t="e">
        <v>#N/A</v>
      </c>
      <c r="N95" s="128" t="e">
        <v>#N/A</v>
      </c>
      <c r="O95" s="128" t="e">
        <v>#N/A</v>
      </c>
      <c r="P95" s="128" t="e">
        <v>#N/A</v>
      </c>
      <c r="Q95" s="128" t="e">
        <v>#N/A</v>
      </c>
      <c r="R95" s="128" t="e">
        <v>#N/A</v>
      </c>
      <c r="S95" s="128" t="e">
        <v>#N/A</v>
      </c>
      <c r="T95" s="128" t="e">
        <v>#N/A</v>
      </c>
      <c r="U95" s="128" t="e">
        <v>#N/A</v>
      </c>
      <c r="V95" s="128" t="e">
        <v>#N/A</v>
      </c>
      <c r="W95" s="128" t="e">
        <v>#N/A</v>
      </c>
      <c r="X95" s="128" t="e">
        <v>#N/A</v>
      </c>
      <c r="Y95" s="128" t="e">
        <v>#N/A</v>
      </c>
      <c r="Z95" s="128" t="e">
        <v>#N/A</v>
      </c>
      <c r="AA95" s="128" t="e">
        <v>#N/A</v>
      </c>
      <c r="AB95" s="128" t="e">
        <v>#N/A</v>
      </c>
      <c r="AC95" s="128" t="e">
        <v>#N/A</v>
      </c>
      <c r="AD95" s="128" t="e">
        <v>#N/A</v>
      </c>
      <c r="AE95" s="128" t="e">
        <v>#N/A</v>
      </c>
      <c r="AF95" s="128" t="e">
        <v>#N/A</v>
      </c>
      <c r="AG95" s="128" t="e">
        <v>#N/A</v>
      </c>
      <c r="AH95" s="128" t="e">
        <v>#N/A</v>
      </c>
      <c r="AI95" s="128" t="e">
        <v>#N/A</v>
      </c>
      <c r="AJ95" s="128" t="e">
        <v>#N/A</v>
      </c>
      <c r="AK95" s="128" t="e">
        <v>#N/A</v>
      </c>
      <c r="AL95" s="128" t="e">
        <v>#N/A</v>
      </c>
      <c r="AM95" s="128" t="e">
        <v>#N/A</v>
      </c>
      <c r="AN95" s="128" t="e">
        <v>#N/A</v>
      </c>
      <c r="AO95" s="128" t="e">
        <v>#N/A</v>
      </c>
      <c r="AP95" s="128" t="e">
        <v>#N/A</v>
      </c>
      <c r="AQ95" s="128" t="e">
        <v>#N/A</v>
      </c>
      <c r="AR95" s="128" t="e">
        <v>#N/A</v>
      </c>
      <c r="AS95" s="128" t="e">
        <v>#N/A</v>
      </c>
      <c r="AT95" s="128" t="e">
        <v>#N/A</v>
      </c>
      <c r="AU95" s="128" t="e">
        <v>#N/A</v>
      </c>
      <c r="AV95" s="128" t="e">
        <v>#N/A</v>
      </c>
      <c r="AW95" s="128" t="e">
        <v>#N/A</v>
      </c>
      <c r="AX95" s="128" t="e">
        <v>#N/A</v>
      </c>
      <c r="AY95" s="128" t="e">
        <v>#N/A</v>
      </c>
      <c r="AZ95" s="128" t="e">
        <v>#N/A</v>
      </c>
      <c r="BA95" s="128" t="e">
        <v>#N/A</v>
      </c>
      <c r="BB95" s="128" t="e">
        <v>#N/A</v>
      </c>
      <c r="BC95" s="128" t="e">
        <v>#N/A</v>
      </c>
      <c r="BD95" s="128" t="e">
        <v>#N/A</v>
      </c>
      <c r="BE95" s="128" t="e">
        <v>#N/A</v>
      </c>
      <c r="BF95" s="128" t="e">
        <v>#N/A</v>
      </c>
      <c r="BG95" s="128" t="e">
        <v>#N/A</v>
      </c>
      <c r="BH95" s="128" t="e">
        <v>#N/A</v>
      </c>
      <c r="BI95" s="128" t="e">
        <v>#N/A</v>
      </c>
      <c r="BJ95" s="128" t="e">
        <v>#N/A</v>
      </c>
      <c r="BK95" s="128" t="e">
        <v>#N/A</v>
      </c>
      <c r="BL95" s="128" t="e">
        <v>#N/A</v>
      </c>
      <c r="BM95" s="128" t="e">
        <v>#N/A</v>
      </c>
      <c r="BN95" s="128" t="e">
        <v>#N/A</v>
      </c>
      <c r="BO95" s="128" t="e">
        <v>#N/A</v>
      </c>
      <c r="BP95" s="128" t="e">
        <v>#N/A</v>
      </c>
      <c r="BQ95" s="128" t="e">
        <v>#N/A</v>
      </c>
      <c r="BR95" s="128" t="e">
        <v>#N/A</v>
      </c>
      <c r="BS95" s="128" t="e">
        <v>#N/A</v>
      </c>
      <c r="BT95" s="128" t="e">
        <v>#N/A</v>
      </c>
      <c r="BU95" s="128" t="e">
        <v>#N/A</v>
      </c>
      <c r="BV95" s="128" t="e">
        <v>#N/A</v>
      </c>
      <c r="BW95" s="128" t="e">
        <v>#N/A</v>
      </c>
      <c r="BX95" s="128" t="e">
        <v>#N/A</v>
      </c>
      <c r="BY95" s="128" t="e">
        <v>#N/A</v>
      </c>
      <c r="BZ95" s="128" t="e">
        <v>#N/A</v>
      </c>
      <c r="CA95" s="128" t="e">
        <v>#N/A</v>
      </c>
      <c r="CB95" s="128" t="e">
        <v>#N/A</v>
      </c>
      <c r="CC95" s="128" t="e">
        <v>#N/A</v>
      </c>
      <c r="CD95" s="128"/>
      <c r="CE95" s="128"/>
      <c r="CF95" s="128"/>
      <c r="CG95" s="128"/>
      <c r="CH95" s="128"/>
      <c r="CI95" s="128"/>
      <c r="CJ95" s="128"/>
      <c r="CK95" s="128"/>
      <c r="CL95" s="128"/>
      <c r="CM95" s="128"/>
      <c r="CN95" s="128"/>
      <c r="CO95" s="128"/>
      <c r="CP95" s="128"/>
      <c r="CQ95" s="128"/>
      <c r="CR95" s="128"/>
      <c r="CS95" s="128"/>
      <c r="CT95" s="128"/>
      <c r="CU95" s="128"/>
      <c r="CV95" s="128"/>
      <c r="CW95" s="128"/>
      <c r="CX95" s="128"/>
      <c r="CY95" s="128"/>
      <c r="CZ95" s="128"/>
      <c r="DA95" s="128"/>
      <c r="DB95" s="128"/>
      <c r="DC95" s="128"/>
      <c r="DD95" s="128"/>
      <c r="DE95" s="128"/>
      <c r="DF95" s="128"/>
      <c r="DG95" s="128"/>
      <c r="DH95" s="128"/>
      <c r="DI95" s="128"/>
      <c r="DJ95" s="128"/>
      <c r="DK95" s="128"/>
      <c r="DL95" s="128"/>
      <c r="DM95" s="128"/>
      <c r="DN95" s="128"/>
      <c r="DO95" s="128"/>
      <c r="DP95" s="128"/>
      <c r="DQ95" s="128"/>
      <c r="DR95" s="127"/>
      <c r="DS95" s="127"/>
      <c r="DT95" s="127"/>
      <c r="DU95" s="127"/>
      <c r="DV95" s="127"/>
      <c r="DW95" s="127"/>
      <c r="DX95" s="127"/>
      <c r="DY95" s="127"/>
      <c r="DZ95" s="127"/>
      <c r="EA95" s="127"/>
      <c r="EB95" s="127"/>
      <c r="EC95" s="127"/>
      <c r="ED95" s="127"/>
      <c r="EE95" s="127"/>
      <c r="EF95" s="127"/>
      <c r="EG95" s="127"/>
      <c r="EH95" s="127"/>
      <c r="EI95" s="127"/>
      <c r="EJ95" s="127"/>
      <c r="EK95" s="127"/>
      <c r="EL95" s="127"/>
      <c r="EM95" s="127"/>
    </row>
    <row r="96" spans="1:143">
      <c r="A96" s="127" t="e">
        <v>#N/A</v>
      </c>
      <c r="B96" s="128" t="e">
        <v>#N/A</v>
      </c>
      <c r="C96" s="128" t="e">
        <v>#N/A</v>
      </c>
      <c r="D96" s="128" t="e">
        <v>#N/A</v>
      </c>
      <c r="E96" s="128" t="e">
        <v>#N/A</v>
      </c>
      <c r="F96" s="128" t="e">
        <v>#N/A</v>
      </c>
      <c r="G96" s="128" t="e">
        <v>#N/A</v>
      </c>
      <c r="H96" s="128" t="e">
        <v>#N/A</v>
      </c>
      <c r="I96" s="128" t="e">
        <v>#N/A</v>
      </c>
      <c r="J96" s="128" t="e">
        <v>#N/A</v>
      </c>
      <c r="K96" s="128" t="e">
        <v>#N/A</v>
      </c>
      <c r="L96" s="128" t="e">
        <v>#N/A</v>
      </c>
      <c r="M96" s="128" t="e">
        <v>#N/A</v>
      </c>
      <c r="N96" s="128" t="e">
        <v>#N/A</v>
      </c>
      <c r="O96" s="128" t="e">
        <v>#N/A</v>
      </c>
      <c r="P96" s="128" t="e">
        <v>#N/A</v>
      </c>
      <c r="Q96" s="128" t="e">
        <v>#N/A</v>
      </c>
      <c r="R96" s="128" t="e">
        <v>#N/A</v>
      </c>
      <c r="S96" s="128" t="e">
        <v>#N/A</v>
      </c>
      <c r="T96" s="128" t="e">
        <v>#N/A</v>
      </c>
      <c r="U96" s="128" t="e">
        <v>#N/A</v>
      </c>
      <c r="V96" s="128" t="e">
        <v>#N/A</v>
      </c>
      <c r="W96" s="128" t="e">
        <v>#N/A</v>
      </c>
      <c r="X96" s="128" t="e">
        <v>#N/A</v>
      </c>
      <c r="Y96" s="128" t="e">
        <v>#N/A</v>
      </c>
      <c r="Z96" s="128" t="e">
        <v>#N/A</v>
      </c>
      <c r="AA96" s="128" t="e">
        <v>#N/A</v>
      </c>
      <c r="AB96" s="128" t="e">
        <v>#N/A</v>
      </c>
      <c r="AC96" s="128" t="e">
        <v>#N/A</v>
      </c>
      <c r="AD96" s="128" t="e">
        <v>#N/A</v>
      </c>
      <c r="AE96" s="128" t="e">
        <v>#N/A</v>
      </c>
      <c r="AF96" s="128" t="e">
        <v>#N/A</v>
      </c>
      <c r="AG96" s="128" t="e">
        <v>#N/A</v>
      </c>
      <c r="AH96" s="128" t="e">
        <v>#N/A</v>
      </c>
      <c r="AI96" s="128" t="e">
        <v>#N/A</v>
      </c>
      <c r="AJ96" s="128" t="e">
        <v>#N/A</v>
      </c>
      <c r="AK96" s="128" t="e">
        <v>#N/A</v>
      </c>
      <c r="AL96" s="128" t="e">
        <v>#N/A</v>
      </c>
      <c r="AM96" s="128" t="e">
        <v>#N/A</v>
      </c>
      <c r="AN96" s="128" t="e">
        <v>#N/A</v>
      </c>
      <c r="AO96" s="128" t="e">
        <v>#N/A</v>
      </c>
      <c r="AP96" s="128" t="e">
        <v>#N/A</v>
      </c>
      <c r="AQ96" s="128" t="e">
        <v>#N/A</v>
      </c>
      <c r="AR96" s="128" t="e">
        <v>#N/A</v>
      </c>
      <c r="AS96" s="128" t="e">
        <v>#N/A</v>
      </c>
      <c r="AT96" s="128" t="e">
        <v>#N/A</v>
      </c>
      <c r="AU96" s="128" t="e">
        <v>#N/A</v>
      </c>
      <c r="AV96" s="128" t="e">
        <v>#N/A</v>
      </c>
      <c r="AW96" s="128" t="e">
        <v>#N/A</v>
      </c>
      <c r="AX96" s="128" t="e">
        <v>#N/A</v>
      </c>
      <c r="AY96" s="128" t="e">
        <v>#N/A</v>
      </c>
      <c r="AZ96" s="128" t="e">
        <v>#N/A</v>
      </c>
      <c r="BA96" s="128" t="e">
        <v>#N/A</v>
      </c>
      <c r="BB96" s="128" t="e">
        <v>#N/A</v>
      </c>
      <c r="BC96" s="128" t="e">
        <v>#N/A</v>
      </c>
      <c r="BD96" s="128" t="e">
        <v>#N/A</v>
      </c>
      <c r="BE96" s="128" t="e">
        <v>#N/A</v>
      </c>
      <c r="BF96" s="128" t="e">
        <v>#N/A</v>
      </c>
      <c r="BG96" s="128" t="e">
        <v>#N/A</v>
      </c>
      <c r="BH96" s="128" t="e">
        <v>#N/A</v>
      </c>
      <c r="BI96" s="128" t="e">
        <v>#N/A</v>
      </c>
      <c r="BJ96" s="128" t="e">
        <v>#N/A</v>
      </c>
      <c r="BK96" s="128" t="e">
        <v>#N/A</v>
      </c>
      <c r="BL96" s="128" t="e">
        <v>#N/A</v>
      </c>
      <c r="BM96" s="128" t="e">
        <v>#N/A</v>
      </c>
      <c r="BN96" s="128" t="e">
        <v>#N/A</v>
      </c>
      <c r="BO96" s="128" t="e">
        <v>#N/A</v>
      </c>
      <c r="BP96" s="128" t="e">
        <v>#N/A</v>
      </c>
      <c r="BQ96" s="128" t="e">
        <v>#N/A</v>
      </c>
      <c r="BR96" s="128" t="e">
        <v>#N/A</v>
      </c>
      <c r="BS96" s="128" t="e">
        <v>#N/A</v>
      </c>
      <c r="BT96" s="128" t="e">
        <v>#N/A</v>
      </c>
      <c r="BU96" s="128" t="e">
        <v>#N/A</v>
      </c>
      <c r="BV96" s="128" t="e">
        <v>#N/A</v>
      </c>
      <c r="BW96" s="128" t="e">
        <v>#N/A</v>
      </c>
      <c r="BX96" s="128" t="e">
        <v>#N/A</v>
      </c>
      <c r="BY96" s="128" t="e">
        <v>#N/A</v>
      </c>
      <c r="BZ96" s="128" t="e">
        <v>#N/A</v>
      </c>
      <c r="CA96" s="128" t="e">
        <v>#N/A</v>
      </c>
      <c r="CB96" s="128" t="e">
        <v>#N/A</v>
      </c>
      <c r="CC96" s="128" t="e">
        <v>#N/A</v>
      </c>
      <c r="CD96" s="128"/>
      <c r="CE96" s="128"/>
      <c r="CF96" s="128"/>
      <c r="CG96" s="128"/>
      <c r="CH96" s="128"/>
      <c r="CI96" s="128"/>
      <c r="CJ96" s="128"/>
      <c r="CK96" s="128"/>
      <c r="CL96" s="128"/>
      <c r="CM96" s="128"/>
      <c r="CN96" s="128"/>
      <c r="CO96" s="128"/>
      <c r="CP96" s="128"/>
      <c r="CQ96" s="128"/>
      <c r="CR96" s="128"/>
      <c r="CS96" s="128"/>
      <c r="CT96" s="128"/>
      <c r="CU96" s="128"/>
      <c r="CV96" s="128"/>
      <c r="CW96" s="128"/>
      <c r="CX96" s="128"/>
      <c r="CY96" s="128"/>
      <c r="CZ96" s="128"/>
      <c r="DA96" s="128"/>
      <c r="DB96" s="128"/>
      <c r="DC96" s="128"/>
      <c r="DD96" s="128"/>
      <c r="DE96" s="128"/>
      <c r="DF96" s="128"/>
      <c r="DG96" s="128"/>
      <c r="DH96" s="128"/>
      <c r="DI96" s="128"/>
      <c r="DJ96" s="128"/>
      <c r="DK96" s="128"/>
      <c r="DL96" s="128"/>
      <c r="DM96" s="128"/>
      <c r="DN96" s="128"/>
      <c r="DO96" s="128"/>
      <c r="DP96" s="128"/>
      <c r="DQ96" s="128"/>
      <c r="DR96" s="127"/>
      <c r="DS96" s="127"/>
      <c r="DT96" s="127"/>
      <c r="DU96" s="127"/>
      <c r="DV96" s="127"/>
      <c r="DW96" s="127"/>
      <c r="DX96" s="127"/>
      <c r="DY96" s="127"/>
      <c r="DZ96" s="127"/>
      <c r="EA96" s="127"/>
      <c r="EB96" s="127"/>
      <c r="EC96" s="127"/>
      <c r="ED96" s="127"/>
      <c r="EE96" s="127"/>
      <c r="EF96" s="127"/>
      <c r="EG96" s="127"/>
      <c r="EH96" s="127"/>
      <c r="EI96" s="127"/>
      <c r="EJ96" s="127"/>
      <c r="EK96" s="127"/>
      <c r="EL96" s="127"/>
      <c r="EM96" s="127"/>
    </row>
    <row r="97" spans="1:143">
      <c r="A97" s="127" t="e">
        <v>#N/A</v>
      </c>
      <c r="B97" s="128" t="e">
        <v>#N/A</v>
      </c>
      <c r="C97" s="128" t="e">
        <v>#N/A</v>
      </c>
      <c r="D97" s="128" t="e">
        <v>#N/A</v>
      </c>
      <c r="E97" s="128" t="e">
        <v>#N/A</v>
      </c>
      <c r="F97" s="128" t="e">
        <v>#N/A</v>
      </c>
      <c r="G97" s="128" t="e">
        <v>#N/A</v>
      </c>
      <c r="H97" s="128" t="e">
        <v>#N/A</v>
      </c>
      <c r="I97" s="128" t="e">
        <v>#N/A</v>
      </c>
      <c r="J97" s="128" t="e">
        <v>#N/A</v>
      </c>
      <c r="K97" s="128" t="e">
        <v>#N/A</v>
      </c>
      <c r="L97" s="128" t="e">
        <v>#N/A</v>
      </c>
      <c r="M97" s="128" t="e">
        <v>#N/A</v>
      </c>
      <c r="N97" s="128" t="e">
        <v>#N/A</v>
      </c>
      <c r="O97" s="128" t="e">
        <v>#N/A</v>
      </c>
      <c r="P97" s="128" t="e">
        <v>#N/A</v>
      </c>
      <c r="Q97" s="128" t="e">
        <v>#N/A</v>
      </c>
      <c r="R97" s="128" t="e">
        <v>#N/A</v>
      </c>
      <c r="S97" s="128" t="e">
        <v>#N/A</v>
      </c>
      <c r="T97" s="128" t="e">
        <v>#N/A</v>
      </c>
      <c r="U97" s="128" t="e">
        <v>#N/A</v>
      </c>
      <c r="V97" s="128" t="e">
        <v>#N/A</v>
      </c>
      <c r="W97" s="128" t="e">
        <v>#N/A</v>
      </c>
      <c r="X97" s="128" t="e">
        <v>#N/A</v>
      </c>
      <c r="Y97" s="128" t="e">
        <v>#N/A</v>
      </c>
      <c r="Z97" s="128" t="e">
        <v>#N/A</v>
      </c>
      <c r="AA97" s="128" t="e">
        <v>#N/A</v>
      </c>
      <c r="AB97" s="128" t="e">
        <v>#N/A</v>
      </c>
      <c r="AC97" s="128" t="e">
        <v>#N/A</v>
      </c>
      <c r="AD97" s="128" t="e">
        <v>#N/A</v>
      </c>
      <c r="AE97" s="128" t="e">
        <v>#N/A</v>
      </c>
      <c r="AF97" s="128" t="e">
        <v>#N/A</v>
      </c>
      <c r="AG97" s="128" t="e">
        <v>#N/A</v>
      </c>
      <c r="AH97" s="128" t="e">
        <v>#N/A</v>
      </c>
      <c r="AI97" s="128" t="e">
        <v>#N/A</v>
      </c>
      <c r="AJ97" s="128" t="e">
        <v>#N/A</v>
      </c>
      <c r="AK97" s="128" t="e">
        <v>#N/A</v>
      </c>
      <c r="AL97" s="128" t="e">
        <v>#N/A</v>
      </c>
      <c r="AM97" s="128" t="e">
        <v>#N/A</v>
      </c>
      <c r="AN97" s="128" t="e">
        <v>#N/A</v>
      </c>
      <c r="AO97" s="128" t="e">
        <v>#N/A</v>
      </c>
      <c r="AP97" s="128" t="e">
        <v>#N/A</v>
      </c>
      <c r="AQ97" s="128" t="e">
        <v>#N/A</v>
      </c>
      <c r="AR97" s="128" t="e">
        <v>#N/A</v>
      </c>
      <c r="AS97" s="128" t="e">
        <v>#N/A</v>
      </c>
      <c r="AT97" s="128" t="e">
        <v>#N/A</v>
      </c>
      <c r="AU97" s="128" t="e">
        <v>#N/A</v>
      </c>
      <c r="AV97" s="128" t="e">
        <v>#N/A</v>
      </c>
      <c r="AW97" s="128" t="e">
        <v>#N/A</v>
      </c>
      <c r="AX97" s="128" t="e">
        <v>#N/A</v>
      </c>
      <c r="AY97" s="128" t="e">
        <v>#N/A</v>
      </c>
      <c r="AZ97" s="128" t="e">
        <v>#N/A</v>
      </c>
      <c r="BA97" s="128" t="e">
        <v>#N/A</v>
      </c>
      <c r="BB97" s="128" t="e">
        <v>#N/A</v>
      </c>
      <c r="BC97" s="128" t="e">
        <v>#N/A</v>
      </c>
      <c r="BD97" s="128" t="e">
        <v>#N/A</v>
      </c>
      <c r="BE97" s="128" t="e">
        <v>#N/A</v>
      </c>
      <c r="BF97" s="128" t="e">
        <v>#N/A</v>
      </c>
      <c r="BG97" s="128" t="e">
        <v>#N/A</v>
      </c>
      <c r="BH97" s="128" t="e">
        <v>#N/A</v>
      </c>
      <c r="BI97" s="128" t="e">
        <v>#N/A</v>
      </c>
      <c r="BJ97" s="128" t="e">
        <v>#N/A</v>
      </c>
      <c r="BK97" s="128" t="e">
        <v>#N/A</v>
      </c>
      <c r="BL97" s="128" t="e">
        <v>#N/A</v>
      </c>
      <c r="BM97" s="128" t="e">
        <v>#N/A</v>
      </c>
      <c r="BN97" s="128" t="e">
        <v>#N/A</v>
      </c>
      <c r="BO97" s="128" t="e">
        <v>#N/A</v>
      </c>
      <c r="BP97" s="128" t="e">
        <v>#N/A</v>
      </c>
      <c r="BQ97" s="128" t="e">
        <v>#N/A</v>
      </c>
      <c r="BR97" s="128" t="e">
        <v>#N/A</v>
      </c>
      <c r="BS97" s="128" t="e">
        <v>#N/A</v>
      </c>
      <c r="BT97" s="128" t="e">
        <v>#N/A</v>
      </c>
      <c r="BU97" s="128" t="e">
        <v>#N/A</v>
      </c>
      <c r="BV97" s="128" t="e">
        <v>#N/A</v>
      </c>
      <c r="BW97" s="128" t="e">
        <v>#N/A</v>
      </c>
      <c r="BX97" s="128" t="e">
        <v>#N/A</v>
      </c>
      <c r="BY97" s="128" t="e">
        <v>#N/A</v>
      </c>
      <c r="BZ97" s="128" t="e">
        <v>#N/A</v>
      </c>
      <c r="CA97" s="128" t="e">
        <v>#N/A</v>
      </c>
      <c r="CB97" s="128" t="e">
        <v>#N/A</v>
      </c>
      <c r="CC97" s="128" t="e">
        <v>#N/A</v>
      </c>
      <c r="CD97" s="128"/>
      <c r="CE97" s="128"/>
      <c r="CF97" s="128"/>
      <c r="CG97" s="128"/>
      <c r="CH97" s="128"/>
      <c r="CI97" s="128"/>
      <c r="CJ97" s="128"/>
      <c r="CK97" s="128"/>
      <c r="CL97" s="128"/>
      <c r="CM97" s="128"/>
      <c r="CN97" s="128"/>
      <c r="CO97" s="128"/>
      <c r="CP97" s="128"/>
      <c r="CQ97" s="128"/>
      <c r="CR97" s="128"/>
      <c r="CS97" s="128"/>
      <c r="CT97" s="128"/>
      <c r="CU97" s="128"/>
      <c r="CV97" s="128"/>
      <c r="CW97" s="128"/>
      <c r="CX97" s="128"/>
      <c r="CY97" s="128"/>
      <c r="CZ97" s="128"/>
      <c r="DA97" s="128"/>
      <c r="DB97" s="128"/>
      <c r="DC97" s="128"/>
      <c r="DD97" s="128"/>
      <c r="DE97" s="128"/>
      <c r="DF97" s="128"/>
      <c r="DG97" s="128"/>
      <c r="DH97" s="128"/>
      <c r="DI97" s="128"/>
      <c r="DJ97" s="128"/>
      <c r="DK97" s="128"/>
      <c r="DL97" s="128"/>
      <c r="DM97" s="128"/>
      <c r="DN97" s="128"/>
      <c r="DO97" s="128"/>
      <c r="DP97" s="128"/>
      <c r="DQ97" s="128"/>
      <c r="DR97" s="127"/>
      <c r="DS97" s="127"/>
      <c r="DT97" s="127"/>
      <c r="DU97" s="127"/>
      <c r="DV97" s="127"/>
      <c r="DW97" s="127"/>
      <c r="DX97" s="127"/>
      <c r="DY97" s="127"/>
      <c r="DZ97" s="127"/>
      <c r="EA97" s="127"/>
      <c r="EB97" s="127"/>
      <c r="EC97" s="127"/>
      <c r="ED97" s="127"/>
      <c r="EE97" s="127"/>
      <c r="EF97" s="127"/>
      <c r="EG97" s="127"/>
      <c r="EH97" s="127"/>
      <c r="EI97" s="127"/>
      <c r="EJ97" s="127"/>
      <c r="EK97" s="127"/>
      <c r="EL97" s="127"/>
      <c r="EM97" s="127"/>
    </row>
    <row r="98" spans="1:143">
      <c r="A98" s="127" t="e">
        <v>#N/A</v>
      </c>
      <c r="B98" s="128" t="e">
        <v>#N/A</v>
      </c>
      <c r="C98" s="128" t="e">
        <v>#N/A</v>
      </c>
      <c r="D98" s="128" t="e">
        <v>#N/A</v>
      </c>
      <c r="E98" s="128" t="e">
        <v>#N/A</v>
      </c>
      <c r="F98" s="128" t="e">
        <v>#N/A</v>
      </c>
      <c r="G98" s="128" t="e">
        <v>#N/A</v>
      </c>
      <c r="H98" s="128" t="e">
        <v>#N/A</v>
      </c>
      <c r="I98" s="128" t="e">
        <v>#N/A</v>
      </c>
      <c r="J98" s="128" t="e">
        <v>#N/A</v>
      </c>
      <c r="K98" s="128" t="e">
        <v>#N/A</v>
      </c>
      <c r="L98" s="128" t="e">
        <v>#N/A</v>
      </c>
      <c r="M98" s="128" t="e">
        <v>#N/A</v>
      </c>
      <c r="N98" s="128" t="e">
        <v>#N/A</v>
      </c>
      <c r="O98" s="128" t="e">
        <v>#N/A</v>
      </c>
      <c r="P98" s="128" t="e">
        <v>#N/A</v>
      </c>
      <c r="Q98" s="128" t="e">
        <v>#N/A</v>
      </c>
      <c r="R98" s="128" t="e">
        <v>#N/A</v>
      </c>
      <c r="S98" s="128" t="e">
        <v>#N/A</v>
      </c>
      <c r="T98" s="128" t="e">
        <v>#N/A</v>
      </c>
      <c r="U98" s="128" t="e">
        <v>#N/A</v>
      </c>
      <c r="V98" s="128" t="e">
        <v>#N/A</v>
      </c>
      <c r="W98" s="128" t="e">
        <v>#N/A</v>
      </c>
      <c r="X98" s="128" t="e">
        <v>#N/A</v>
      </c>
      <c r="Y98" s="128" t="e">
        <v>#N/A</v>
      </c>
      <c r="Z98" s="128" t="e">
        <v>#N/A</v>
      </c>
      <c r="AA98" s="128" t="e">
        <v>#N/A</v>
      </c>
      <c r="AB98" s="128" t="e">
        <v>#N/A</v>
      </c>
      <c r="AC98" s="128" t="e">
        <v>#N/A</v>
      </c>
      <c r="AD98" s="128" t="e">
        <v>#N/A</v>
      </c>
      <c r="AE98" s="128" t="e">
        <v>#N/A</v>
      </c>
      <c r="AF98" s="128" t="e">
        <v>#N/A</v>
      </c>
      <c r="AG98" s="128" t="e">
        <v>#N/A</v>
      </c>
      <c r="AH98" s="128" t="e">
        <v>#N/A</v>
      </c>
      <c r="AI98" s="128" t="e">
        <v>#N/A</v>
      </c>
      <c r="AJ98" s="128" t="e">
        <v>#N/A</v>
      </c>
      <c r="AK98" s="128" t="e">
        <v>#N/A</v>
      </c>
      <c r="AL98" s="128" t="e">
        <v>#N/A</v>
      </c>
      <c r="AM98" s="128" t="e">
        <v>#N/A</v>
      </c>
      <c r="AN98" s="128" t="e">
        <v>#N/A</v>
      </c>
      <c r="AO98" s="128" t="e">
        <v>#N/A</v>
      </c>
      <c r="AP98" s="128" t="e">
        <v>#N/A</v>
      </c>
      <c r="AQ98" s="128" t="e">
        <v>#N/A</v>
      </c>
      <c r="AR98" s="128" t="e">
        <v>#N/A</v>
      </c>
      <c r="AS98" s="128" t="e">
        <v>#N/A</v>
      </c>
      <c r="AT98" s="128" t="e">
        <v>#N/A</v>
      </c>
      <c r="AU98" s="128" t="e">
        <v>#N/A</v>
      </c>
      <c r="AV98" s="128" t="e">
        <v>#N/A</v>
      </c>
      <c r="AW98" s="128" t="e">
        <v>#N/A</v>
      </c>
      <c r="AX98" s="128" t="e">
        <v>#N/A</v>
      </c>
      <c r="AY98" s="128" t="e">
        <v>#N/A</v>
      </c>
      <c r="AZ98" s="128" t="e">
        <v>#N/A</v>
      </c>
      <c r="BA98" s="128" t="e">
        <v>#N/A</v>
      </c>
      <c r="BB98" s="128" t="e">
        <v>#N/A</v>
      </c>
      <c r="BC98" s="128" t="e">
        <v>#N/A</v>
      </c>
      <c r="BD98" s="128" t="e">
        <v>#N/A</v>
      </c>
      <c r="BE98" s="128" t="e">
        <v>#N/A</v>
      </c>
      <c r="BF98" s="128" t="e">
        <v>#N/A</v>
      </c>
      <c r="BG98" s="128" t="e">
        <v>#N/A</v>
      </c>
      <c r="BH98" s="128" t="e">
        <v>#N/A</v>
      </c>
      <c r="BI98" s="128" t="e">
        <v>#N/A</v>
      </c>
      <c r="BJ98" s="128" t="e">
        <v>#N/A</v>
      </c>
      <c r="BK98" s="128" t="e">
        <v>#N/A</v>
      </c>
      <c r="BL98" s="128" t="e">
        <v>#N/A</v>
      </c>
      <c r="BM98" s="128" t="e">
        <v>#N/A</v>
      </c>
      <c r="BN98" s="128" t="e">
        <v>#N/A</v>
      </c>
      <c r="BO98" s="128" t="e">
        <v>#N/A</v>
      </c>
      <c r="BP98" s="128" t="e">
        <v>#N/A</v>
      </c>
      <c r="BQ98" s="128" t="e">
        <v>#N/A</v>
      </c>
      <c r="BR98" s="128" t="e">
        <v>#N/A</v>
      </c>
      <c r="BS98" s="128" t="e">
        <v>#N/A</v>
      </c>
      <c r="BT98" s="128" t="e">
        <v>#N/A</v>
      </c>
      <c r="BU98" s="128" t="e">
        <v>#N/A</v>
      </c>
      <c r="BV98" s="128" t="e">
        <v>#N/A</v>
      </c>
      <c r="BW98" s="128" t="e">
        <v>#N/A</v>
      </c>
      <c r="BX98" s="128" t="e">
        <v>#N/A</v>
      </c>
      <c r="BY98" s="128" t="e">
        <v>#N/A</v>
      </c>
      <c r="BZ98" s="128" t="e">
        <v>#N/A</v>
      </c>
      <c r="CA98" s="128" t="e">
        <v>#N/A</v>
      </c>
      <c r="CB98" s="128" t="e">
        <v>#N/A</v>
      </c>
      <c r="CC98" s="128" t="e">
        <v>#N/A</v>
      </c>
      <c r="CD98" s="128"/>
      <c r="CE98" s="128"/>
      <c r="CF98" s="128"/>
      <c r="CG98" s="128"/>
      <c r="CH98" s="128"/>
      <c r="CI98" s="128"/>
      <c r="CJ98" s="128"/>
      <c r="CK98" s="128"/>
      <c r="CL98" s="128"/>
      <c r="CM98" s="128"/>
      <c r="CN98" s="128"/>
      <c r="CO98" s="128"/>
      <c r="CP98" s="128"/>
      <c r="CQ98" s="128"/>
      <c r="CR98" s="128"/>
      <c r="CS98" s="128"/>
      <c r="CT98" s="128"/>
      <c r="CU98" s="128"/>
      <c r="CV98" s="128"/>
      <c r="CW98" s="128"/>
      <c r="CX98" s="128"/>
      <c r="CY98" s="128"/>
      <c r="CZ98" s="128"/>
      <c r="DA98" s="128"/>
      <c r="DB98" s="128"/>
      <c r="DC98" s="128"/>
      <c r="DD98" s="128"/>
      <c r="DE98" s="128"/>
      <c r="DF98" s="128"/>
      <c r="DG98" s="128"/>
      <c r="DH98" s="128"/>
      <c r="DI98" s="128"/>
      <c r="DJ98" s="128"/>
      <c r="DK98" s="128"/>
      <c r="DL98" s="128"/>
      <c r="DM98" s="128"/>
      <c r="DN98" s="128"/>
      <c r="DO98" s="128"/>
      <c r="DP98" s="128"/>
      <c r="DQ98" s="128"/>
      <c r="DR98" s="127"/>
      <c r="DS98" s="127"/>
      <c r="DT98" s="127"/>
      <c r="DU98" s="127"/>
      <c r="DV98" s="127"/>
      <c r="DW98" s="127"/>
      <c r="DX98" s="127"/>
      <c r="DY98" s="127"/>
      <c r="DZ98" s="127"/>
      <c r="EA98" s="127"/>
      <c r="EB98" s="127"/>
      <c r="EC98" s="127"/>
      <c r="ED98" s="127"/>
      <c r="EE98" s="127"/>
      <c r="EF98" s="127"/>
      <c r="EG98" s="127"/>
      <c r="EH98" s="127"/>
      <c r="EI98" s="127"/>
      <c r="EJ98" s="127"/>
      <c r="EK98" s="127"/>
      <c r="EL98" s="127"/>
      <c r="EM98" s="127"/>
    </row>
    <row r="99" spans="1:143" s="722" customFormat="1">
      <c r="A99" s="720" t="e">
        <v>#N/A</v>
      </c>
      <c r="B99" s="721" t="e">
        <v>#N/A</v>
      </c>
      <c r="C99" s="721" t="e">
        <v>#N/A</v>
      </c>
      <c r="D99" s="721" t="e">
        <v>#N/A</v>
      </c>
      <c r="E99" s="721" t="e">
        <v>#N/A</v>
      </c>
      <c r="F99" s="721" t="e">
        <v>#N/A</v>
      </c>
      <c r="G99" s="721" t="e">
        <v>#N/A</v>
      </c>
      <c r="H99" s="721" t="e">
        <v>#N/A</v>
      </c>
      <c r="I99" s="721" t="e">
        <v>#N/A</v>
      </c>
      <c r="J99" s="721" t="e">
        <v>#N/A</v>
      </c>
      <c r="K99" s="721" t="e">
        <v>#N/A</v>
      </c>
      <c r="L99" s="721" t="e">
        <v>#N/A</v>
      </c>
      <c r="M99" s="721" t="e">
        <v>#N/A</v>
      </c>
      <c r="N99" s="721" t="e">
        <v>#N/A</v>
      </c>
      <c r="O99" s="721" t="e">
        <v>#N/A</v>
      </c>
      <c r="P99" s="721" t="e">
        <v>#N/A</v>
      </c>
      <c r="Q99" s="721" t="e">
        <v>#N/A</v>
      </c>
      <c r="R99" s="721" t="e">
        <v>#N/A</v>
      </c>
      <c r="S99" s="721" t="e">
        <v>#N/A</v>
      </c>
      <c r="T99" s="721" t="e">
        <v>#N/A</v>
      </c>
      <c r="U99" s="721" t="e">
        <v>#N/A</v>
      </c>
      <c r="V99" s="721" t="e">
        <v>#N/A</v>
      </c>
      <c r="W99" s="721" t="e">
        <v>#N/A</v>
      </c>
      <c r="X99" s="721" t="e">
        <v>#N/A</v>
      </c>
      <c r="Y99" s="721" t="e">
        <v>#N/A</v>
      </c>
      <c r="Z99" s="721" t="e">
        <v>#N/A</v>
      </c>
      <c r="AA99" s="721" t="e">
        <v>#N/A</v>
      </c>
      <c r="AB99" s="721" t="e">
        <v>#N/A</v>
      </c>
      <c r="AC99" s="721" t="e">
        <v>#N/A</v>
      </c>
      <c r="AD99" s="721" t="e">
        <v>#N/A</v>
      </c>
      <c r="AE99" s="721" t="e">
        <v>#N/A</v>
      </c>
      <c r="AF99" s="721" t="e">
        <v>#N/A</v>
      </c>
      <c r="AG99" s="721" t="e">
        <v>#N/A</v>
      </c>
      <c r="AH99" s="721" t="e">
        <v>#N/A</v>
      </c>
      <c r="AI99" s="721" t="e">
        <v>#N/A</v>
      </c>
      <c r="AJ99" s="721" t="e">
        <v>#N/A</v>
      </c>
      <c r="AK99" s="721" t="e">
        <v>#N/A</v>
      </c>
      <c r="AL99" s="721" t="e">
        <v>#N/A</v>
      </c>
      <c r="AM99" s="721" t="e">
        <v>#N/A</v>
      </c>
      <c r="AN99" s="721" t="e">
        <v>#N/A</v>
      </c>
      <c r="AO99" s="721" t="e">
        <v>#N/A</v>
      </c>
      <c r="AP99" s="721" t="e">
        <v>#N/A</v>
      </c>
      <c r="AQ99" s="721" t="e">
        <v>#N/A</v>
      </c>
      <c r="AR99" s="721" t="e">
        <v>#N/A</v>
      </c>
      <c r="AS99" s="721" t="e">
        <v>#N/A</v>
      </c>
      <c r="AT99" s="721" t="e">
        <v>#N/A</v>
      </c>
      <c r="AU99" s="721" t="e">
        <v>#N/A</v>
      </c>
      <c r="AV99" s="721" t="e">
        <v>#N/A</v>
      </c>
      <c r="AW99" s="721" t="e">
        <v>#N/A</v>
      </c>
      <c r="AX99" s="721" t="e">
        <v>#N/A</v>
      </c>
      <c r="AY99" s="721" t="e">
        <v>#N/A</v>
      </c>
      <c r="AZ99" s="721" t="e">
        <v>#N/A</v>
      </c>
      <c r="BA99" s="721" t="e">
        <v>#N/A</v>
      </c>
      <c r="BB99" s="721" t="e">
        <v>#N/A</v>
      </c>
      <c r="BC99" s="721" t="e">
        <v>#N/A</v>
      </c>
      <c r="BD99" s="721" t="e">
        <v>#N/A</v>
      </c>
      <c r="BE99" s="721" t="e">
        <v>#N/A</v>
      </c>
      <c r="BF99" s="721" t="e">
        <v>#N/A</v>
      </c>
      <c r="BG99" s="721" t="e">
        <v>#N/A</v>
      </c>
      <c r="BH99" s="721" t="e">
        <v>#N/A</v>
      </c>
      <c r="BI99" s="721" t="e">
        <v>#N/A</v>
      </c>
      <c r="BJ99" s="721" t="e">
        <v>#N/A</v>
      </c>
      <c r="BK99" s="721" t="e">
        <v>#N/A</v>
      </c>
      <c r="BL99" s="721" t="e">
        <v>#N/A</v>
      </c>
      <c r="BM99" s="721" t="e">
        <v>#N/A</v>
      </c>
      <c r="BN99" s="721" t="e">
        <v>#N/A</v>
      </c>
      <c r="BO99" s="721" t="e">
        <v>#N/A</v>
      </c>
      <c r="BP99" s="721" t="e">
        <v>#N/A</v>
      </c>
      <c r="BQ99" s="721" t="e">
        <v>#N/A</v>
      </c>
      <c r="BR99" s="721" t="e">
        <v>#N/A</v>
      </c>
      <c r="BS99" s="721" t="e">
        <v>#N/A</v>
      </c>
      <c r="BT99" s="721" t="e">
        <v>#N/A</v>
      </c>
      <c r="BU99" s="721" t="e">
        <v>#N/A</v>
      </c>
      <c r="BV99" s="721" t="e">
        <v>#N/A</v>
      </c>
      <c r="BW99" s="721" t="e">
        <v>#N/A</v>
      </c>
      <c r="BX99" s="721" t="e">
        <v>#N/A</v>
      </c>
      <c r="BY99" s="721" t="e">
        <v>#N/A</v>
      </c>
      <c r="BZ99" s="721" t="e">
        <v>#N/A</v>
      </c>
      <c r="CA99" s="721" t="e">
        <v>#N/A</v>
      </c>
      <c r="CB99" s="721" t="e">
        <v>#N/A</v>
      </c>
      <c r="CC99" s="721" t="e">
        <v>#N/A</v>
      </c>
      <c r="CD99" s="721"/>
      <c r="CE99" s="721"/>
      <c r="CF99" s="721"/>
      <c r="CG99" s="721"/>
      <c r="CH99" s="721"/>
      <c r="CI99" s="721"/>
      <c r="CJ99" s="721"/>
      <c r="CK99" s="721"/>
      <c r="CL99" s="721"/>
      <c r="CM99" s="721"/>
      <c r="CN99" s="721"/>
      <c r="CO99" s="721"/>
      <c r="CP99" s="721"/>
      <c r="CQ99" s="721"/>
      <c r="CR99" s="721"/>
      <c r="CS99" s="721"/>
      <c r="CT99" s="721"/>
      <c r="CU99" s="721"/>
      <c r="CV99" s="721"/>
      <c r="CW99" s="721"/>
      <c r="CX99" s="721"/>
      <c r="CY99" s="721"/>
      <c r="CZ99" s="721"/>
      <c r="DA99" s="721"/>
      <c r="DB99" s="721"/>
      <c r="DC99" s="721"/>
      <c r="DD99" s="721"/>
      <c r="DE99" s="721"/>
      <c r="DF99" s="721"/>
      <c r="DG99" s="721"/>
      <c r="DH99" s="721"/>
      <c r="DI99" s="721"/>
      <c r="DJ99" s="721"/>
      <c r="DK99" s="721"/>
      <c r="DL99" s="721"/>
      <c r="DM99" s="721"/>
      <c r="DN99" s="721"/>
      <c r="DO99" s="721"/>
      <c r="DP99" s="721"/>
      <c r="DQ99" s="721"/>
      <c r="DR99" s="720"/>
      <c r="DS99" s="720"/>
      <c r="DT99" s="720"/>
      <c r="DU99" s="720"/>
      <c r="DV99" s="720"/>
      <c r="DW99" s="720"/>
      <c r="DX99" s="720"/>
      <c r="DY99" s="720"/>
      <c r="DZ99" s="720"/>
      <c r="EA99" s="720"/>
      <c r="EB99" s="720"/>
      <c r="EC99" s="720"/>
      <c r="ED99" s="720"/>
      <c r="EE99" s="720"/>
      <c r="EF99" s="720"/>
      <c r="EG99" s="720"/>
      <c r="EH99" s="720"/>
      <c r="EI99" s="720"/>
      <c r="EJ99" s="720"/>
      <c r="EK99" s="720"/>
      <c r="EL99" s="720"/>
      <c r="EM99" s="720"/>
    </row>
    <row r="100" spans="1:143">
      <c r="A100" s="127"/>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c r="AA100" s="128"/>
      <c r="AB100" s="128"/>
      <c r="AC100" s="128"/>
      <c r="AD100" s="128"/>
      <c r="AE100" s="128"/>
      <c r="AF100" s="128"/>
      <c r="AG100" s="128"/>
      <c r="AH100" s="128"/>
      <c r="AI100" s="128"/>
      <c r="AJ100" s="128"/>
      <c r="AK100" s="128"/>
      <c r="AL100" s="128"/>
      <c r="AM100" s="128"/>
      <c r="AN100" s="128"/>
      <c r="AO100" s="128"/>
      <c r="AP100" s="128"/>
      <c r="AQ100" s="128"/>
      <c r="AR100" s="128"/>
      <c r="AS100" s="128"/>
      <c r="AT100" s="128"/>
      <c r="AU100" s="128"/>
      <c r="AV100" s="128"/>
      <c r="AW100" s="128"/>
      <c r="AX100" s="128"/>
      <c r="AY100" s="128"/>
      <c r="AZ100" s="128"/>
      <c r="BA100" s="128"/>
      <c r="BB100" s="128"/>
      <c r="BC100" s="128"/>
      <c r="BD100" s="128"/>
      <c r="BE100" s="128"/>
      <c r="BF100" s="128"/>
      <c r="BG100" s="128"/>
      <c r="BH100" s="128"/>
      <c r="BI100" s="128"/>
      <c r="BJ100" s="128"/>
      <c r="BK100" s="128"/>
      <c r="BL100" s="128"/>
      <c r="BM100" s="128"/>
      <c r="BN100" s="128"/>
      <c r="BO100" s="128"/>
      <c r="BP100" s="128"/>
      <c r="BQ100" s="128"/>
      <c r="BR100" s="128"/>
      <c r="BS100" s="128"/>
      <c r="BT100" s="128"/>
      <c r="BU100" s="128"/>
      <c r="BV100" s="128"/>
      <c r="BW100" s="128"/>
      <c r="BX100" s="128"/>
      <c r="BY100" s="128"/>
      <c r="BZ100" s="128"/>
      <c r="CA100" s="128"/>
      <c r="CB100" s="128"/>
      <c r="CC100" s="128"/>
      <c r="CD100" s="128"/>
      <c r="CE100" s="128"/>
      <c r="CF100" s="128"/>
      <c r="CG100" s="128"/>
      <c r="CH100" s="128"/>
      <c r="CI100" s="128"/>
      <c r="CJ100" s="128"/>
      <c r="CK100" s="128"/>
      <c r="CL100" s="128"/>
      <c r="CM100" s="128"/>
      <c r="CN100" s="128"/>
      <c r="CO100" s="128"/>
      <c r="CP100" s="128"/>
      <c r="CQ100" s="128"/>
      <c r="CR100" s="128"/>
      <c r="CS100" s="128"/>
      <c r="CT100" s="128"/>
      <c r="CU100" s="128"/>
      <c r="CV100" s="128"/>
      <c r="CW100" s="128"/>
      <c r="CX100" s="128"/>
      <c r="CY100" s="128"/>
      <c r="CZ100" s="128"/>
      <c r="DA100" s="128"/>
      <c r="DB100" s="128"/>
      <c r="DC100" s="128"/>
      <c r="DD100" s="128"/>
      <c r="DE100" s="128"/>
      <c r="DF100" s="128"/>
      <c r="DG100" s="128"/>
      <c r="DH100" s="128"/>
      <c r="DI100" s="128"/>
      <c r="DJ100" s="128"/>
      <c r="DK100" s="128"/>
      <c r="DL100" s="128"/>
      <c r="DM100" s="128"/>
      <c r="DN100" s="128"/>
      <c r="DO100" s="128"/>
      <c r="DP100" s="128"/>
      <c r="DQ100" s="128"/>
      <c r="DR100" s="127"/>
      <c r="DS100" s="127"/>
      <c r="DT100" s="127"/>
      <c r="DU100" s="127"/>
      <c r="DV100" s="127"/>
      <c r="DW100" s="127"/>
      <c r="DX100" s="127"/>
      <c r="DY100" s="127"/>
      <c r="DZ100" s="127"/>
      <c r="EA100" s="127"/>
      <c r="EB100" s="127"/>
      <c r="EC100" s="127"/>
      <c r="ED100" s="127"/>
      <c r="EE100" s="127"/>
      <c r="EF100" s="127"/>
      <c r="EG100" s="127"/>
      <c r="EH100" s="127"/>
      <c r="EI100" s="127"/>
      <c r="EJ100" s="127"/>
      <c r="EK100" s="127"/>
      <c r="EL100" s="127"/>
      <c r="EM100" s="127"/>
    </row>
    <row r="101" spans="1:143">
      <c r="A101" s="127"/>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c r="AA101" s="128"/>
      <c r="AB101" s="128"/>
      <c r="AC101" s="128"/>
      <c r="AD101" s="128"/>
      <c r="AE101" s="128"/>
      <c r="AF101" s="128"/>
      <c r="AG101" s="128"/>
      <c r="AH101" s="128"/>
      <c r="AI101" s="128"/>
      <c r="AJ101" s="128"/>
      <c r="AK101" s="128"/>
      <c r="AL101" s="128"/>
      <c r="AM101" s="128"/>
      <c r="AN101" s="128"/>
      <c r="AO101" s="128"/>
      <c r="AP101" s="128"/>
      <c r="AQ101" s="128"/>
      <c r="AR101" s="128"/>
      <c r="AS101" s="128"/>
      <c r="AT101" s="128"/>
      <c r="AU101" s="128"/>
      <c r="AV101" s="128"/>
      <c r="AW101" s="128"/>
      <c r="AX101" s="128"/>
      <c r="AY101" s="128"/>
      <c r="AZ101" s="128"/>
      <c r="BA101" s="128"/>
      <c r="BB101" s="128"/>
      <c r="BC101" s="128"/>
      <c r="BD101" s="128"/>
      <c r="BE101" s="128"/>
      <c r="BF101" s="128"/>
      <c r="BG101" s="128"/>
      <c r="BH101" s="128"/>
      <c r="BI101" s="128"/>
      <c r="BJ101" s="128"/>
      <c r="BK101" s="128"/>
      <c r="BL101" s="128"/>
      <c r="BM101" s="128"/>
      <c r="BN101" s="128"/>
      <c r="BO101" s="128"/>
      <c r="BP101" s="128"/>
      <c r="BQ101" s="128"/>
      <c r="BR101" s="128"/>
      <c r="BS101" s="128"/>
      <c r="BT101" s="128"/>
      <c r="BU101" s="128"/>
      <c r="BV101" s="128"/>
      <c r="BW101" s="128"/>
      <c r="BX101" s="128"/>
      <c r="BY101" s="128"/>
      <c r="BZ101" s="128"/>
      <c r="CA101" s="128"/>
      <c r="CB101" s="128"/>
      <c r="CC101" s="128"/>
      <c r="CD101" s="128"/>
      <c r="CE101" s="128"/>
      <c r="CF101" s="128"/>
      <c r="CG101" s="128"/>
      <c r="CH101" s="128"/>
      <c r="CI101" s="128"/>
      <c r="CJ101" s="128"/>
      <c r="CK101" s="128"/>
      <c r="CL101" s="128"/>
      <c r="CM101" s="128"/>
      <c r="CN101" s="128"/>
      <c r="CO101" s="128"/>
      <c r="CP101" s="128"/>
      <c r="CQ101" s="128"/>
      <c r="CR101" s="128"/>
      <c r="CS101" s="128"/>
      <c r="CT101" s="128"/>
      <c r="CU101" s="128"/>
      <c r="CV101" s="128"/>
      <c r="CW101" s="128"/>
      <c r="CX101" s="128"/>
      <c r="CY101" s="128"/>
      <c r="CZ101" s="128"/>
      <c r="DA101" s="128"/>
      <c r="DB101" s="128"/>
      <c r="DC101" s="128"/>
      <c r="DD101" s="128"/>
      <c r="DE101" s="128"/>
      <c r="DF101" s="128"/>
      <c r="DG101" s="128"/>
      <c r="DH101" s="128"/>
      <c r="DI101" s="128"/>
      <c r="DJ101" s="128"/>
      <c r="DK101" s="128"/>
      <c r="DL101" s="128"/>
      <c r="DM101" s="128"/>
      <c r="DN101" s="128"/>
      <c r="DO101" s="128"/>
      <c r="DP101" s="128"/>
      <c r="DQ101" s="128"/>
      <c r="DR101" s="127"/>
      <c r="DS101" s="127"/>
      <c r="DT101" s="127"/>
      <c r="DU101" s="127"/>
      <c r="DV101" s="127"/>
      <c r="DW101" s="127"/>
      <c r="DX101" s="127"/>
      <c r="DY101" s="127"/>
      <c r="DZ101" s="127"/>
      <c r="EA101" s="127"/>
      <c r="EB101" s="127"/>
      <c r="EC101" s="127"/>
      <c r="ED101" s="127"/>
      <c r="EE101" s="127"/>
      <c r="EF101" s="127"/>
      <c r="EG101" s="127"/>
      <c r="EH101" s="127"/>
      <c r="EI101" s="127"/>
      <c r="EJ101" s="127"/>
      <c r="EK101" s="127"/>
      <c r="EL101" s="127"/>
      <c r="EM101" s="127"/>
    </row>
    <row r="102" spans="1:143">
      <c r="A102" s="127"/>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c r="AA102" s="128"/>
      <c r="AB102" s="128"/>
      <c r="AC102" s="128"/>
      <c r="AD102" s="128"/>
      <c r="AE102" s="128"/>
      <c r="AF102" s="128"/>
      <c r="AG102" s="128"/>
      <c r="AH102" s="128"/>
      <c r="AI102" s="128"/>
      <c r="AJ102" s="128"/>
      <c r="AK102" s="128"/>
      <c r="AL102" s="128"/>
      <c r="AM102" s="128"/>
      <c r="AN102" s="128"/>
      <c r="AO102" s="128"/>
      <c r="AP102" s="128"/>
      <c r="AQ102" s="128"/>
      <c r="AR102" s="128"/>
      <c r="AS102" s="128"/>
      <c r="AT102" s="128"/>
      <c r="AU102" s="128"/>
      <c r="AV102" s="128"/>
      <c r="AW102" s="128"/>
      <c r="AX102" s="128"/>
      <c r="AY102" s="128"/>
      <c r="AZ102" s="128"/>
      <c r="BA102" s="128"/>
      <c r="BB102" s="128"/>
      <c r="BC102" s="128"/>
      <c r="BD102" s="128"/>
      <c r="BE102" s="128"/>
      <c r="BF102" s="128"/>
      <c r="BG102" s="128"/>
      <c r="BH102" s="128"/>
      <c r="BI102" s="128"/>
      <c r="BJ102" s="128"/>
      <c r="BK102" s="128"/>
      <c r="BL102" s="128"/>
      <c r="BM102" s="128"/>
      <c r="BN102" s="128"/>
      <c r="BO102" s="128"/>
      <c r="BP102" s="128"/>
      <c r="BQ102" s="128"/>
      <c r="BR102" s="128"/>
      <c r="BS102" s="128"/>
      <c r="BT102" s="128"/>
      <c r="BU102" s="128"/>
      <c r="BV102" s="128"/>
      <c r="BW102" s="128"/>
      <c r="BX102" s="128"/>
      <c r="BY102" s="128"/>
      <c r="BZ102" s="128"/>
      <c r="CA102" s="128"/>
      <c r="CB102" s="128"/>
      <c r="CC102" s="128"/>
      <c r="CD102" s="128"/>
      <c r="CE102" s="128"/>
      <c r="CF102" s="128"/>
      <c r="CG102" s="128"/>
      <c r="CH102" s="128"/>
      <c r="CI102" s="128"/>
      <c r="CJ102" s="128"/>
      <c r="CK102" s="128"/>
      <c r="CL102" s="128"/>
      <c r="CM102" s="128"/>
      <c r="CN102" s="128"/>
      <c r="CO102" s="128"/>
      <c r="CP102" s="128"/>
      <c r="CQ102" s="128"/>
      <c r="CR102" s="128"/>
      <c r="CS102" s="128"/>
      <c r="CT102" s="128"/>
      <c r="CU102" s="128"/>
      <c r="CV102" s="128"/>
      <c r="CW102" s="128"/>
      <c r="CX102" s="128"/>
      <c r="CY102" s="128"/>
      <c r="CZ102" s="128"/>
      <c r="DA102" s="128"/>
      <c r="DB102" s="128"/>
      <c r="DC102" s="128"/>
      <c r="DD102" s="128"/>
      <c r="DE102" s="128"/>
      <c r="DF102" s="128"/>
      <c r="DG102" s="128"/>
      <c r="DH102" s="128"/>
      <c r="DI102" s="128"/>
      <c r="DJ102" s="128"/>
      <c r="DK102" s="128"/>
      <c r="DL102" s="128"/>
      <c r="DM102" s="128"/>
      <c r="DN102" s="128"/>
      <c r="DO102" s="128"/>
      <c r="DP102" s="128"/>
      <c r="DQ102" s="128"/>
      <c r="DR102" s="127"/>
      <c r="DS102" s="127"/>
      <c r="DT102" s="127"/>
      <c r="DU102" s="127"/>
      <c r="DV102" s="127"/>
      <c r="DW102" s="127"/>
      <c r="DX102" s="127"/>
      <c r="DY102" s="127"/>
      <c r="DZ102" s="127"/>
      <c r="EA102" s="127"/>
      <c r="EB102" s="127"/>
      <c r="EC102" s="127"/>
      <c r="ED102" s="127"/>
      <c r="EE102" s="127"/>
      <c r="EF102" s="127"/>
      <c r="EG102" s="127"/>
      <c r="EH102" s="127"/>
      <c r="EI102" s="127"/>
      <c r="EJ102" s="127"/>
      <c r="EK102" s="127"/>
      <c r="EL102" s="127"/>
      <c r="EM102" s="127"/>
    </row>
    <row r="103" spans="1:143">
      <c r="A103" s="127"/>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c r="AA103" s="128"/>
      <c r="AB103" s="128"/>
      <c r="AC103" s="128"/>
      <c r="AD103" s="128"/>
      <c r="AE103" s="128"/>
      <c r="AF103" s="128"/>
      <c r="AG103" s="128"/>
      <c r="AH103" s="128"/>
      <c r="AI103" s="128"/>
      <c r="AJ103" s="128"/>
      <c r="AK103" s="128"/>
      <c r="AL103" s="128"/>
      <c r="AM103" s="128"/>
      <c r="AN103" s="128"/>
      <c r="AO103" s="128"/>
      <c r="AP103" s="128"/>
      <c r="AQ103" s="128"/>
      <c r="AR103" s="128"/>
      <c r="AS103" s="128"/>
      <c r="AT103" s="128"/>
      <c r="AU103" s="128"/>
      <c r="AV103" s="128"/>
      <c r="AW103" s="128"/>
      <c r="AX103" s="128"/>
      <c r="AY103" s="128"/>
      <c r="AZ103" s="128"/>
      <c r="BA103" s="128"/>
      <c r="BB103" s="128"/>
      <c r="BC103" s="128"/>
      <c r="BD103" s="128"/>
      <c r="BE103" s="128"/>
      <c r="BF103" s="128"/>
      <c r="BG103" s="128"/>
      <c r="BH103" s="128"/>
      <c r="BI103" s="128"/>
      <c r="BJ103" s="128"/>
      <c r="BK103" s="128"/>
      <c r="BL103" s="128"/>
      <c r="BM103" s="128"/>
      <c r="BN103" s="128"/>
      <c r="BO103" s="128"/>
      <c r="BP103" s="128"/>
      <c r="BQ103" s="128"/>
      <c r="BR103" s="128"/>
      <c r="BS103" s="128"/>
      <c r="BT103" s="128"/>
      <c r="BU103" s="128"/>
      <c r="BV103" s="128"/>
      <c r="BW103" s="128"/>
      <c r="BX103" s="128"/>
      <c r="BY103" s="128"/>
      <c r="BZ103" s="128"/>
      <c r="CA103" s="128"/>
      <c r="CB103" s="128"/>
      <c r="CC103" s="128"/>
      <c r="CD103" s="128"/>
      <c r="CE103" s="128"/>
      <c r="CF103" s="128"/>
      <c r="CG103" s="128"/>
      <c r="CH103" s="128"/>
      <c r="CI103" s="128"/>
      <c r="CJ103" s="128"/>
      <c r="CK103" s="128"/>
      <c r="CL103" s="128"/>
      <c r="CM103" s="128"/>
      <c r="CN103" s="128"/>
      <c r="CO103" s="128"/>
      <c r="CP103" s="128"/>
      <c r="CQ103" s="128"/>
      <c r="CR103" s="128"/>
      <c r="CS103" s="128"/>
      <c r="CT103" s="128"/>
      <c r="CU103" s="128"/>
      <c r="CV103" s="128"/>
      <c r="CW103" s="128"/>
      <c r="CX103" s="128"/>
      <c r="CY103" s="128"/>
      <c r="CZ103" s="128"/>
      <c r="DA103" s="128"/>
      <c r="DB103" s="128"/>
      <c r="DC103" s="128"/>
      <c r="DD103" s="128"/>
      <c r="DE103" s="128"/>
      <c r="DF103" s="128"/>
      <c r="DG103" s="128"/>
      <c r="DH103" s="128"/>
      <c r="DI103" s="128"/>
      <c r="DJ103" s="128"/>
      <c r="DK103" s="128"/>
      <c r="DL103" s="128"/>
      <c r="DM103" s="128"/>
      <c r="DN103" s="128"/>
      <c r="DO103" s="128"/>
      <c r="DP103" s="128"/>
      <c r="DQ103" s="128"/>
      <c r="DR103" s="127"/>
      <c r="DS103" s="127"/>
      <c r="DT103" s="127"/>
      <c r="DU103" s="127"/>
      <c r="DV103" s="127"/>
      <c r="DW103" s="127"/>
      <c r="DX103" s="127"/>
      <c r="DY103" s="127"/>
      <c r="DZ103" s="127"/>
      <c r="EA103" s="127"/>
      <c r="EB103" s="127"/>
      <c r="EC103" s="127"/>
      <c r="ED103" s="127"/>
      <c r="EE103" s="127"/>
      <c r="EF103" s="127"/>
      <c r="EG103" s="127"/>
      <c r="EH103" s="127"/>
      <c r="EI103" s="127"/>
      <c r="EJ103" s="127"/>
      <c r="EK103" s="127"/>
      <c r="EL103" s="127"/>
      <c r="EM103" s="127"/>
    </row>
    <row r="104" spans="1:143">
      <c r="A104" s="127"/>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c r="AA104" s="128"/>
      <c r="AB104" s="128"/>
      <c r="AC104" s="128"/>
      <c r="AD104" s="128"/>
      <c r="AE104" s="128"/>
      <c r="AF104" s="128"/>
      <c r="AG104" s="128"/>
      <c r="AH104" s="128"/>
      <c r="AI104" s="128"/>
      <c r="AJ104" s="128"/>
      <c r="AK104" s="128"/>
      <c r="AL104" s="128"/>
      <c r="AM104" s="128"/>
      <c r="AN104" s="128"/>
      <c r="AO104" s="128"/>
      <c r="AP104" s="128"/>
      <c r="AQ104" s="128"/>
      <c r="AR104" s="128"/>
      <c r="AS104" s="128"/>
      <c r="AT104" s="128"/>
      <c r="AU104" s="128"/>
      <c r="AV104" s="128"/>
      <c r="AW104" s="128"/>
      <c r="AX104" s="128"/>
      <c r="AY104" s="128"/>
      <c r="AZ104" s="128"/>
      <c r="BA104" s="128"/>
      <c r="BB104" s="128"/>
      <c r="BC104" s="128"/>
      <c r="BD104" s="128"/>
      <c r="BE104" s="128"/>
      <c r="BF104" s="128"/>
      <c r="BG104" s="128"/>
      <c r="BH104" s="128"/>
      <c r="BI104" s="128"/>
      <c r="BJ104" s="128"/>
      <c r="BK104" s="128"/>
      <c r="BL104" s="128"/>
      <c r="BM104" s="128"/>
      <c r="BN104" s="128"/>
      <c r="BO104" s="128"/>
      <c r="BP104" s="128"/>
      <c r="BQ104" s="128"/>
      <c r="BR104" s="128"/>
      <c r="BS104" s="128"/>
      <c r="BT104" s="128"/>
      <c r="BU104" s="128"/>
      <c r="BV104" s="128"/>
      <c r="BW104" s="128"/>
      <c r="BX104" s="128"/>
      <c r="BY104" s="128"/>
      <c r="BZ104" s="128"/>
      <c r="CA104" s="128"/>
      <c r="CB104" s="128"/>
      <c r="CC104" s="128"/>
      <c r="CD104" s="128"/>
      <c r="CE104" s="128"/>
      <c r="CF104" s="128"/>
      <c r="CG104" s="128"/>
      <c r="CH104" s="128"/>
      <c r="CI104" s="128"/>
      <c r="CJ104" s="128"/>
      <c r="CK104" s="128"/>
      <c r="CL104" s="128"/>
      <c r="CM104" s="128"/>
      <c r="CN104" s="128"/>
      <c r="CO104" s="128"/>
      <c r="CP104" s="128"/>
      <c r="CQ104" s="128"/>
      <c r="CR104" s="128"/>
      <c r="CS104" s="128"/>
      <c r="CT104" s="128"/>
      <c r="CU104" s="128"/>
      <c r="CV104" s="128"/>
      <c r="CW104" s="128"/>
      <c r="CX104" s="128"/>
      <c r="CY104" s="128"/>
      <c r="CZ104" s="128"/>
      <c r="DA104" s="128"/>
      <c r="DB104" s="128"/>
      <c r="DC104" s="128"/>
      <c r="DD104" s="128"/>
      <c r="DE104" s="128"/>
      <c r="DF104" s="128"/>
      <c r="DG104" s="128"/>
      <c r="DH104" s="128"/>
      <c r="DI104" s="128"/>
      <c r="DJ104" s="128"/>
      <c r="DK104" s="128"/>
      <c r="DL104" s="128"/>
      <c r="DM104" s="128"/>
      <c r="DN104" s="128"/>
      <c r="DO104" s="128"/>
      <c r="DP104" s="128"/>
      <c r="DQ104" s="128"/>
      <c r="DR104" s="127"/>
      <c r="DS104" s="127"/>
      <c r="DT104" s="127"/>
      <c r="DU104" s="127"/>
      <c r="DV104" s="127"/>
      <c r="DW104" s="127"/>
      <c r="DX104" s="127"/>
      <c r="DY104" s="127"/>
      <c r="DZ104" s="127"/>
      <c r="EA104" s="127"/>
      <c r="EB104" s="127"/>
      <c r="EC104" s="127"/>
      <c r="ED104" s="127"/>
      <c r="EE104" s="127"/>
      <c r="EF104" s="127"/>
      <c r="EG104" s="127"/>
      <c r="EH104" s="127"/>
      <c r="EI104" s="127"/>
      <c r="EJ104" s="127"/>
      <c r="EK104" s="127"/>
      <c r="EL104" s="127"/>
      <c r="EM104" s="127"/>
    </row>
    <row r="105" spans="1:143">
      <c r="A105" s="127"/>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c r="AA105" s="128"/>
      <c r="AB105" s="128"/>
      <c r="AC105" s="128"/>
      <c r="AD105" s="128"/>
      <c r="AE105" s="128"/>
      <c r="AF105" s="128"/>
      <c r="AG105" s="128"/>
      <c r="AH105" s="128"/>
      <c r="AI105" s="128"/>
      <c r="AJ105" s="128"/>
      <c r="AK105" s="128"/>
      <c r="AL105" s="128"/>
      <c r="AM105" s="128"/>
      <c r="AN105" s="128"/>
      <c r="AO105" s="128"/>
      <c r="AP105" s="128"/>
      <c r="AQ105" s="128"/>
      <c r="AR105" s="128"/>
      <c r="AS105" s="128"/>
      <c r="AT105" s="128"/>
      <c r="AU105" s="128"/>
      <c r="AV105" s="128"/>
      <c r="AW105" s="128"/>
      <c r="AX105" s="128"/>
      <c r="AY105" s="128"/>
      <c r="AZ105" s="128"/>
      <c r="BA105" s="128"/>
      <c r="BB105" s="128"/>
      <c r="BC105" s="128"/>
      <c r="BD105" s="128"/>
      <c r="BE105" s="128"/>
      <c r="BF105" s="128"/>
      <c r="BG105" s="128"/>
      <c r="BH105" s="128"/>
      <c r="BI105" s="128"/>
      <c r="BJ105" s="128"/>
      <c r="BK105" s="128"/>
      <c r="BL105" s="128"/>
      <c r="BM105" s="128"/>
      <c r="BN105" s="128"/>
      <c r="BO105" s="128"/>
      <c r="BP105" s="128"/>
      <c r="BQ105" s="128"/>
      <c r="BR105" s="128"/>
      <c r="BS105" s="128"/>
      <c r="BT105" s="128"/>
      <c r="BU105" s="128"/>
      <c r="BV105" s="128"/>
      <c r="BW105" s="128"/>
      <c r="BX105" s="128"/>
      <c r="BY105" s="128"/>
      <c r="BZ105" s="128"/>
      <c r="CA105" s="128"/>
      <c r="CB105" s="128"/>
      <c r="CC105" s="128"/>
      <c r="CD105" s="128"/>
      <c r="CE105" s="128"/>
      <c r="CF105" s="128"/>
      <c r="CG105" s="128"/>
      <c r="CH105" s="128"/>
      <c r="CI105" s="128"/>
      <c r="CJ105" s="128"/>
      <c r="CK105" s="128"/>
      <c r="CL105" s="128"/>
      <c r="CM105" s="128"/>
      <c r="CN105" s="128"/>
      <c r="CO105" s="128"/>
      <c r="CP105" s="128"/>
      <c r="CQ105" s="128"/>
      <c r="CR105" s="128"/>
      <c r="CS105" s="128"/>
      <c r="CT105" s="128"/>
      <c r="CU105" s="128"/>
      <c r="CV105" s="128"/>
      <c r="CW105" s="128"/>
      <c r="CX105" s="128"/>
      <c r="CY105" s="128"/>
      <c r="CZ105" s="128"/>
      <c r="DA105" s="128"/>
      <c r="DB105" s="128"/>
      <c r="DC105" s="128"/>
      <c r="DD105" s="128"/>
      <c r="DE105" s="128"/>
      <c r="DF105" s="128"/>
      <c r="DG105" s="128"/>
      <c r="DH105" s="128"/>
      <c r="DI105" s="128"/>
      <c r="DJ105" s="128"/>
      <c r="DK105" s="128"/>
      <c r="DL105" s="128"/>
      <c r="DM105" s="128"/>
      <c r="DN105" s="128"/>
      <c r="DO105" s="128"/>
      <c r="DP105" s="128"/>
      <c r="DQ105" s="128"/>
      <c r="DR105" s="127"/>
      <c r="DS105" s="127"/>
      <c r="DT105" s="127"/>
      <c r="DU105" s="127"/>
      <c r="DV105" s="127"/>
      <c r="DW105" s="127"/>
      <c r="DX105" s="127"/>
      <c r="DY105" s="127"/>
      <c r="DZ105" s="127"/>
      <c r="EA105" s="127"/>
      <c r="EB105" s="127"/>
      <c r="EC105" s="127"/>
      <c r="ED105" s="127"/>
      <c r="EE105" s="127"/>
      <c r="EF105" s="127"/>
      <c r="EG105" s="127"/>
      <c r="EH105" s="127"/>
      <c r="EI105" s="127"/>
      <c r="EJ105" s="127"/>
      <c r="EK105" s="127"/>
      <c r="EL105" s="127"/>
      <c r="EM105" s="127"/>
    </row>
    <row r="106" spans="1:143">
      <c r="A106" s="127"/>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c r="AA106" s="128"/>
      <c r="AB106" s="128"/>
      <c r="AC106" s="128"/>
      <c r="AD106" s="128"/>
      <c r="AE106" s="128"/>
      <c r="AF106" s="128"/>
      <c r="AG106" s="128"/>
      <c r="AH106" s="128"/>
      <c r="AI106" s="128"/>
      <c r="AJ106" s="128"/>
      <c r="AK106" s="128"/>
      <c r="AL106" s="128"/>
      <c r="AM106" s="128"/>
      <c r="AN106" s="128"/>
      <c r="AO106" s="128"/>
      <c r="AP106" s="128"/>
      <c r="AQ106" s="128"/>
      <c r="AR106" s="128"/>
      <c r="AS106" s="128"/>
      <c r="AT106" s="128"/>
      <c r="AU106" s="128"/>
      <c r="AV106" s="128"/>
      <c r="AW106" s="128"/>
      <c r="AX106" s="128"/>
      <c r="AY106" s="128"/>
      <c r="AZ106" s="128"/>
      <c r="BA106" s="128"/>
      <c r="BB106" s="128"/>
      <c r="BC106" s="128"/>
      <c r="BD106" s="128"/>
      <c r="BE106" s="128"/>
      <c r="BF106" s="128"/>
      <c r="BG106" s="128"/>
      <c r="BH106" s="128"/>
      <c r="BI106" s="128"/>
      <c r="BJ106" s="128"/>
      <c r="BK106" s="128"/>
      <c r="BL106" s="128"/>
      <c r="BM106" s="128"/>
      <c r="BN106" s="128"/>
      <c r="BO106" s="128"/>
      <c r="BP106" s="128"/>
      <c r="BQ106" s="128"/>
      <c r="BR106" s="128"/>
      <c r="BS106" s="128"/>
      <c r="BT106" s="128"/>
      <c r="BU106" s="128"/>
      <c r="BV106" s="128"/>
      <c r="BW106" s="128"/>
      <c r="BX106" s="128"/>
      <c r="BY106" s="128"/>
      <c r="BZ106" s="128"/>
      <c r="CA106" s="128"/>
      <c r="CB106" s="128"/>
      <c r="CC106" s="128"/>
      <c r="CD106" s="128"/>
      <c r="CE106" s="128"/>
      <c r="CF106" s="128"/>
      <c r="CG106" s="128"/>
      <c r="CH106" s="128"/>
      <c r="CI106" s="128"/>
      <c r="CJ106" s="128"/>
      <c r="CK106" s="128"/>
      <c r="CL106" s="128"/>
      <c r="CM106" s="128"/>
      <c r="CN106" s="128"/>
      <c r="CO106" s="128"/>
      <c r="CP106" s="128"/>
      <c r="CQ106" s="128"/>
      <c r="CR106" s="128"/>
      <c r="CS106" s="128"/>
      <c r="CT106" s="128"/>
      <c r="CU106" s="128"/>
      <c r="CV106" s="128"/>
      <c r="CW106" s="128"/>
      <c r="CX106" s="128"/>
      <c r="CY106" s="128"/>
      <c r="CZ106" s="128"/>
      <c r="DA106" s="128"/>
      <c r="DB106" s="128"/>
      <c r="DC106" s="128"/>
      <c r="DD106" s="128"/>
      <c r="DE106" s="128"/>
      <c r="DF106" s="128"/>
      <c r="DG106" s="128"/>
      <c r="DH106" s="128"/>
      <c r="DI106" s="128"/>
      <c r="DJ106" s="128"/>
      <c r="DK106" s="128"/>
      <c r="DL106" s="128"/>
      <c r="DM106" s="128"/>
      <c r="DN106" s="128"/>
      <c r="DO106" s="128"/>
      <c r="DP106" s="128"/>
      <c r="DQ106" s="128"/>
      <c r="DR106" s="127"/>
      <c r="DS106" s="127"/>
      <c r="DT106" s="127"/>
      <c r="DU106" s="127"/>
      <c r="DV106" s="127"/>
      <c r="DW106" s="127"/>
      <c r="DX106" s="127"/>
      <c r="DY106" s="127"/>
      <c r="DZ106" s="127"/>
      <c r="EA106" s="127"/>
      <c r="EB106" s="127"/>
      <c r="EC106" s="127"/>
      <c r="ED106" s="127"/>
      <c r="EE106" s="127"/>
      <c r="EF106" s="127"/>
      <c r="EG106" s="127"/>
      <c r="EH106" s="127"/>
      <c r="EI106" s="127"/>
      <c r="EJ106" s="127"/>
      <c r="EK106" s="127"/>
      <c r="EL106" s="127"/>
      <c r="EM106" s="127"/>
    </row>
    <row r="107" spans="1:143">
      <c r="A107" s="127"/>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c r="AA107" s="128"/>
      <c r="AB107" s="128"/>
      <c r="AC107" s="128"/>
      <c r="AD107" s="128"/>
      <c r="AE107" s="128"/>
      <c r="AF107" s="128"/>
      <c r="AG107" s="128"/>
      <c r="AH107" s="128"/>
      <c r="AI107" s="128"/>
      <c r="AJ107" s="128"/>
      <c r="AK107" s="128"/>
      <c r="AL107" s="128"/>
      <c r="AM107" s="128"/>
      <c r="AN107" s="128"/>
      <c r="AO107" s="128"/>
      <c r="AP107" s="128"/>
      <c r="AQ107" s="128"/>
      <c r="AR107" s="128"/>
      <c r="AS107" s="128"/>
      <c r="AT107" s="128"/>
      <c r="AU107" s="128"/>
      <c r="AV107" s="128"/>
      <c r="AW107" s="128"/>
      <c r="AX107" s="128"/>
      <c r="AY107" s="128"/>
      <c r="AZ107" s="128"/>
      <c r="BA107" s="128"/>
      <c r="BB107" s="128"/>
      <c r="BC107" s="128"/>
      <c r="BD107" s="128"/>
      <c r="BE107" s="128"/>
      <c r="BF107" s="128"/>
      <c r="BG107" s="128"/>
      <c r="BH107" s="128"/>
      <c r="BI107" s="128"/>
      <c r="BJ107" s="128"/>
      <c r="BK107" s="128"/>
      <c r="BL107" s="128"/>
      <c r="BM107" s="128"/>
      <c r="BN107" s="128"/>
      <c r="BO107" s="128"/>
      <c r="BP107" s="128"/>
      <c r="BQ107" s="128"/>
      <c r="BR107" s="128"/>
      <c r="BS107" s="128"/>
      <c r="BT107" s="128"/>
      <c r="BU107" s="128"/>
      <c r="BV107" s="128"/>
      <c r="BW107" s="128"/>
      <c r="BX107" s="128"/>
      <c r="BY107" s="128"/>
      <c r="BZ107" s="128"/>
      <c r="CA107" s="128"/>
      <c r="CB107" s="128"/>
      <c r="CC107" s="128"/>
      <c r="CD107" s="128"/>
      <c r="CE107" s="128"/>
      <c r="CF107" s="128"/>
      <c r="CG107" s="128"/>
      <c r="CH107" s="128"/>
      <c r="CI107" s="128"/>
      <c r="CJ107" s="128"/>
      <c r="CK107" s="128"/>
      <c r="CL107" s="128"/>
      <c r="CM107" s="128"/>
      <c r="CN107" s="128"/>
      <c r="CO107" s="128"/>
      <c r="CP107" s="128"/>
      <c r="CQ107" s="128"/>
      <c r="CR107" s="128"/>
      <c r="CS107" s="128"/>
      <c r="CT107" s="128"/>
      <c r="CU107" s="128"/>
      <c r="CV107" s="128"/>
      <c r="CW107" s="128"/>
      <c r="CX107" s="128"/>
      <c r="CY107" s="128"/>
      <c r="CZ107" s="128"/>
      <c r="DA107" s="128"/>
      <c r="DB107" s="128"/>
      <c r="DC107" s="128"/>
      <c r="DD107" s="128"/>
      <c r="DE107" s="128"/>
      <c r="DF107" s="128"/>
      <c r="DG107" s="128"/>
      <c r="DH107" s="128"/>
      <c r="DI107" s="128"/>
      <c r="DJ107" s="128"/>
      <c r="DK107" s="128"/>
      <c r="DL107" s="128"/>
      <c r="DM107" s="128"/>
      <c r="DN107" s="128"/>
      <c r="DO107" s="128"/>
      <c r="DP107" s="128"/>
      <c r="DQ107" s="128"/>
      <c r="DR107" s="127"/>
      <c r="DS107" s="127"/>
      <c r="DT107" s="127"/>
      <c r="DU107" s="127"/>
      <c r="DV107" s="127"/>
      <c r="DW107" s="127"/>
      <c r="DX107" s="127"/>
      <c r="DY107" s="127"/>
      <c r="DZ107" s="127"/>
      <c r="EA107" s="127"/>
      <c r="EB107" s="127"/>
      <c r="EC107" s="127"/>
      <c r="ED107" s="127"/>
      <c r="EE107" s="127"/>
      <c r="EF107" s="127"/>
      <c r="EG107" s="127"/>
      <c r="EH107" s="127"/>
      <c r="EI107" s="127"/>
      <c r="EJ107" s="127"/>
      <c r="EK107" s="127"/>
      <c r="EL107" s="127"/>
      <c r="EM107" s="127"/>
    </row>
    <row r="108" spans="1:143">
      <c r="A108" s="127"/>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c r="AA108" s="128"/>
      <c r="AB108" s="128"/>
      <c r="AC108" s="128"/>
      <c r="AD108" s="128"/>
      <c r="AE108" s="128"/>
      <c r="AF108" s="128"/>
      <c r="AG108" s="128"/>
      <c r="AH108" s="128"/>
      <c r="AI108" s="128"/>
      <c r="AJ108" s="128"/>
      <c r="AK108" s="128"/>
      <c r="AL108" s="128"/>
      <c r="AM108" s="128"/>
      <c r="AN108" s="128"/>
      <c r="AO108" s="128"/>
      <c r="AP108" s="128"/>
      <c r="AQ108" s="128"/>
      <c r="AR108" s="128"/>
      <c r="AS108" s="128"/>
      <c r="AT108" s="128"/>
      <c r="AU108" s="128"/>
      <c r="AV108" s="128"/>
      <c r="AW108" s="128"/>
      <c r="AX108" s="128"/>
      <c r="AY108" s="128"/>
      <c r="AZ108" s="128"/>
      <c r="BA108" s="128"/>
      <c r="BB108" s="128"/>
      <c r="BC108" s="128"/>
      <c r="BD108" s="128"/>
      <c r="BE108" s="128"/>
      <c r="BF108" s="128"/>
      <c r="BG108" s="128"/>
      <c r="BH108" s="128"/>
      <c r="BI108" s="128"/>
      <c r="BJ108" s="128"/>
      <c r="BK108" s="128"/>
      <c r="BL108" s="128"/>
      <c r="BM108" s="128"/>
      <c r="BN108" s="128"/>
      <c r="BO108" s="128"/>
      <c r="BP108" s="128"/>
      <c r="BQ108" s="128"/>
      <c r="BR108" s="128"/>
      <c r="BS108" s="128"/>
      <c r="BT108" s="128"/>
      <c r="BU108" s="128"/>
      <c r="BV108" s="128"/>
      <c r="BW108" s="128"/>
      <c r="BX108" s="128"/>
      <c r="BY108" s="128"/>
      <c r="BZ108" s="128"/>
      <c r="CA108" s="128"/>
      <c r="CB108" s="128"/>
      <c r="CC108" s="128"/>
      <c r="CD108" s="128"/>
      <c r="CE108" s="128"/>
      <c r="CF108" s="128"/>
      <c r="CG108" s="128"/>
      <c r="CH108" s="128"/>
      <c r="CI108" s="128"/>
      <c r="CJ108" s="128"/>
      <c r="CK108" s="128"/>
      <c r="CL108" s="128"/>
      <c r="CM108" s="128"/>
      <c r="CN108" s="128"/>
      <c r="CO108" s="128"/>
      <c r="CP108" s="128"/>
      <c r="CQ108" s="128"/>
      <c r="CR108" s="128"/>
      <c r="CS108" s="128"/>
      <c r="CT108" s="128"/>
      <c r="CU108" s="128"/>
      <c r="CV108" s="128"/>
      <c r="CW108" s="128"/>
      <c r="CX108" s="128"/>
      <c r="CY108" s="128"/>
      <c r="CZ108" s="128"/>
      <c r="DA108" s="128"/>
      <c r="DB108" s="128"/>
      <c r="DC108" s="128"/>
      <c r="DD108" s="128"/>
      <c r="DE108" s="128"/>
      <c r="DF108" s="128"/>
      <c r="DG108" s="128"/>
      <c r="DH108" s="128"/>
      <c r="DI108" s="128"/>
      <c r="DJ108" s="128"/>
      <c r="DK108" s="128"/>
      <c r="DL108" s="128"/>
      <c r="DM108" s="128"/>
      <c r="DN108" s="128"/>
      <c r="DO108" s="128"/>
      <c r="DP108" s="128"/>
      <c r="DQ108" s="128"/>
      <c r="DR108" s="127"/>
      <c r="DS108" s="127"/>
      <c r="DT108" s="127"/>
      <c r="DU108" s="127"/>
      <c r="DV108" s="127"/>
      <c r="DW108" s="127"/>
      <c r="DX108" s="127"/>
      <c r="DY108" s="127"/>
      <c r="DZ108" s="127"/>
      <c r="EA108" s="127"/>
      <c r="EB108" s="127"/>
      <c r="EC108" s="127"/>
      <c r="ED108" s="127"/>
      <c r="EE108" s="127"/>
      <c r="EF108" s="127"/>
      <c r="EG108" s="127"/>
      <c r="EH108" s="127"/>
      <c r="EI108" s="127"/>
      <c r="EJ108" s="127"/>
      <c r="EK108" s="127"/>
      <c r="EL108" s="127"/>
      <c r="EM108" s="127"/>
    </row>
    <row r="109" spans="1:143">
      <c r="A109" s="127"/>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c r="AA109" s="128"/>
      <c r="AB109" s="128"/>
      <c r="AC109" s="128"/>
      <c r="AD109" s="128"/>
      <c r="AE109" s="128"/>
      <c r="AF109" s="128"/>
      <c r="AG109" s="128"/>
      <c r="AH109" s="128"/>
      <c r="AI109" s="128"/>
      <c r="AJ109" s="128"/>
      <c r="AK109" s="128"/>
      <c r="AL109" s="128"/>
      <c r="AM109" s="128"/>
      <c r="AN109" s="128"/>
      <c r="AO109" s="128"/>
      <c r="AP109" s="128"/>
      <c r="AQ109" s="128"/>
      <c r="AR109" s="128"/>
      <c r="AS109" s="128"/>
      <c r="AT109" s="128"/>
      <c r="AU109" s="128"/>
      <c r="AV109" s="128"/>
      <c r="AW109" s="128"/>
      <c r="AX109" s="128"/>
      <c r="AY109" s="128"/>
      <c r="AZ109" s="128"/>
      <c r="BA109" s="128"/>
      <c r="BB109" s="128"/>
      <c r="BC109" s="128"/>
      <c r="BD109" s="128"/>
      <c r="BE109" s="128"/>
      <c r="BF109" s="128"/>
      <c r="BG109" s="128"/>
      <c r="BH109" s="128"/>
      <c r="BI109" s="128"/>
      <c r="BJ109" s="128"/>
      <c r="BK109" s="128"/>
      <c r="BL109" s="128"/>
      <c r="BM109" s="128"/>
      <c r="BN109" s="128"/>
      <c r="BO109" s="128"/>
      <c r="BP109" s="128"/>
      <c r="BQ109" s="128"/>
      <c r="BR109" s="128"/>
      <c r="BS109" s="128"/>
      <c r="BT109" s="128"/>
      <c r="BU109" s="128"/>
      <c r="BV109" s="128"/>
      <c r="BW109" s="128"/>
      <c r="BX109" s="128"/>
      <c r="BY109" s="128"/>
      <c r="BZ109" s="128"/>
      <c r="CA109" s="128"/>
      <c r="CB109" s="128"/>
      <c r="CC109" s="128"/>
      <c r="CD109" s="128"/>
      <c r="CE109" s="128"/>
      <c r="CF109" s="128"/>
      <c r="CG109" s="128"/>
      <c r="CH109" s="128"/>
      <c r="CI109" s="128"/>
      <c r="CJ109" s="128"/>
      <c r="CK109" s="128"/>
      <c r="CL109" s="128"/>
      <c r="CM109" s="128"/>
      <c r="CN109" s="128"/>
      <c r="CO109" s="128"/>
      <c r="CP109" s="128"/>
      <c r="CQ109" s="128"/>
      <c r="CR109" s="128"/>
      <c r="CS109" s="128"/>
      <c r="CT109" s="128"/>
      <c r="CU109" s="128"/>
      <c r="CV109" s="128"/>
      <c r="CW109" s="128"/>
      <c r="CX109" s="128"/>
      <c r="CY109" s="128"/>
      <c r="CZ109" s="128"/>
      <c r="DA109" s="128"/>
      <c r="DB109" s="128"/>
      <c r="DC109" s="128"/>
      <c r="DD109" s="128"/>
      <c r="DE109" s="128"/>
      <c r="DF109" s="128"/>
      <c r="DG109" s="128"/>
      <c r="DH109" s="128"/>
      <c r="DI109" s="128"/>
      <c r="DJ109" s="128"/>
      <c r="DK109" s="128"/>
      <c r="DL109" s="128"/>
      <c r="DM109" s="128"/>
      <c r="DN109" s="128"/>
      <c r="DO109" s="128"/>
      <c r="DP109" s="128"/>
      <c r="DQ109" s="128"/>
      <c r="DR109" s="127"/>
      <c r="DS109" s="127"/>
      <c r="DT109" s="127"/>
      <c r="DU109" s="127"/>
      <c r="DV109" s="127"/>
      <c r="DW109" s="127"/>
      <c r="DX109" s="127"/>
      <c r="DY109" s="127"/>
      <c r="DZ109" s="127"/>
      <c r="EA109" s="127"/>
      <c r="EB109" s="127"/>
      <c r="EC109" s="127"/>
      <c r="ED109" s="127"/>
      <c r="EE109" s="127"/>
      <c r="EF109" s="127"/>
      <c r="EG109" s="127"/>
      <c r="EH109" s="127"/>
      <c r="EI109" s="127"/>
      <c r="EJ109" s="127"/>
      <c r="EK109" s="127"/>
      <c r="EL109" s="127"/>
      <c r="EM109" s="127"/>
    </row>
    <row r="110" spans="1:143">
      <c r="A110" s="127"/>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c r="AA110" s="128"/>
      <c r="AB110" s="128"/>
      <c r="AC110" s="128"/>
      <c r="AD110" s="128"/>
      <c r="AE110" s="128"/>
      <c r="AF110" s="128"/>
      <c r="AG110" s="128"/>
      <c r="AH110" s="128"/>
      <c r="AI110" s="128"/>
      <c r="AJ110" s="128"/>
      <c r="AK110" s="128"/>
      <c r="AL110" s="128"/>
      <c r="AM110" s="128"/>
      <c r="AN110" s="128"/>
      <c r="AO110" s="128"/>
      <c r="AP110" s="128"/>
      <c r="AQ110" s="128"/>
      <c r="AR110" s="128"/>
      <c r="AS110" s="128"/>
      <c r="AT110" s="128"/>
      <c r="AU110" s="128"/>
      <c r="AV110" s="128"/>
      <c r="AW110" s="128"/>
      <c r="AX110" s="128"/>
      <c r="AY110" s="128"/>
      <c r="AZ110" s="128"/>
      <c r="BA110" s="128"/>
      <c r="BB110" s="128"/>
      <c r="BC110" s="128"/>
      <c r="BD110" s="128"/>
      <c r="BE110" s="128"/>
      <c r="BF110" s="128"/>
      <c r="BG110" s="128"/>
      <c r="BH110" s="128"/>
      <c r="BI110" s="128"/>
      <c r="BJ110" s="128"/>
      <c r="BK110" s="128"/>
      <c r="BL110" s="128"/>
      <c r="BM110" s="128"/>
      <c r="BN110" s="128"/>
      <c r="BO110" s="128"/>
      <c r="BP110" s="128"/>
      <c r="BQ110" s="128"/>
      <c r="BR110" s="128"/>
      <c r="BS110" s="128"/>
      <c r="BT110" s="128"/>
      <c r="BU110" s="128"/>
      <c r="BV110" s="128"/>
      <c r="BW110" s="128"/>
      <c r="BX110" s="128"/>
      <c r="BY110" s="128"/>
      <c r="BZ110" s="128"/>
      <c r="CA110" s="128"/>
      <c r="CB110" s="128"/>
      <c r="CC110" s="128"/>
      <c r="CD110" s="128"/>
      <c r="CE110" s="128"/>
      <c r="CF110" s="128"/>
      <c r="CG110" s="128"/>
      <c r="CH110" s="128"/>
      <c r="CI110" s="128"/>
      <c r="CJ110" s="128"/>
      <c r="CK110" s="128"/>
      <c r="CL110" s="128"/>
      <c r="CM110" s="128"/>
      <c r="CN110" s="128"/>
      <c r="CO110" s="128"/>
      <c r="CP110" s="128"/>
      <c r="CQ110" s="128"/>
      <c r="CR110" s="128"/>
      <c r="CS110" s="128"/>
      <c r="CT110" s="128"/>
      <c r="CU110" s="128"/>
      <c r="CV110" s="128"/>
      <c r="CW110" s="128"/>
      <c r="CX110" s="128"/>
      <c r="CY110" s="128"/>
      <c r="CZ110" s="128"/>
      <c r="DA110" s="128"/>
      <c r="DB110" s="128"/>
      <c r="DC110" s="128"/>
      <c r="DD110" s="128"/>
      <c r="DE110" s="128"/>
      <c r="DF110" s="128"/>
      <c r="DG110" s="128"/>
      <c r="DH110" s="128"/>
      <c r="DI110" s="128"/>
      <c r="DJ110" s="128"/>
      <c r="DK110" s="128"/>
      <c r="DL110" s="128"/>
      <c r="DM110" s="128"/>
      <c r="DN110" s="128"/>
      <c r="DO110" s="128"/>
      <c r="DP110" s="128"/>
      <c r="DQ110" s="128"/>
      <c r="DR110" s="127"/>
      <c r="DS110" s="127"/>
      <c r="DT110" s="127"/>
      <c r="DU110" s="127"/>
      <c r="DV110" s="127"/>
      <c r="DW110" s="127"/>
      <c r="DX110" s="127"/>
      <c r="DY110" s="127"/>
      <c r="DZ110" s="127"/>
      <c r="EA110" s="127"/>
      <c r="EB110" s="127"/>
      <c r="EC110" s="127"/>
      <c r="ED110" s="127"/>
      <c r="EE110" s="127"/>
      <c r="EF110" s="127"/>
      <c r="EG110" s="127"/>
      <c r="EH110" s="127"/>
      <c r="EI110" s="127"/>
      <c r="EJ110" s="127"/>
      <c r="EK110" s="127"/>
      <c r="EL110" s="127"/>
      <c r="EM110" s="127"/>
    </row>
    <row r="111" spans="1:143">
      <c r="A111" s="127"/>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c r="AA111" s="128"/>
      <c r="AB111" s="128"/>
      <c r="AC111" s="128"/>
      <c r="AD111" s="128"/>
      <c r="AE111" s="128"/>
      <c r="AF111" s="128"/>
      <c r="AG111" s="128"/>
      <c r="AH111" s="128"/>
      <c r="AI111" s="128"/>
      <c r="AJ111" s="128"/>
      <c r="AK111" s="128"/>
      <c r="AL111" s="128"/>
      <c r="AM111" s="128"/>
      <c r="AN111" s="128"/>
      <c r="AO111" s="128"/>
      <c r="AP111" s="128"/>
      <c r="AQ111" s="128"/>
      <c r="AR111" s="128"/>
      <c r="AS111" s="128"/>
      <c r="AT111" s="128"/>
      <c r="AU111" s="128"/>
      <c r="AV111" s="128"/>
      <c r="AW111" s="128"/>
      <c r="AX111" s="128"/>
      <c r="AY111" s="128"/>
      <c r="AZ111" s="128"/>
      <c r="BA111" s="128"/>
      <c r="BB111" s="128"/>
      <c r="BC111" s="128"/>
      <c r="BD111" s="128"/>
      <c r="BE111" s="128"/>
      <c r="BF111" s="128"/>
      <c r="BG111" s="128"/>
      <c r="BH111" s="128"/>
      <c r="BI111" s="128"/>
      <c r="BJ111" s="128"/>
      <c r="BK111" s="128"/>
      <c r="BL111" s="128"/>
      <c r="BM111" s="128"/>
      <c r="BN111" s="128"/>
      <c r="BO111" s="128"/>
      <c r="BP111" s="128"/>
      <c r="BQ111" s="128"/>
      <c r="BR111" s="128"/>
      <c r="BS111" s="128"/>
      <c r="BT111" s="128"/>
      <c r="BU111" s="128"/>
      <c r="BV111" s="128"/>
      <c r="BW111" s="128"/>
      <c r="BX111" s="128"/>
      <c r="BY111" s="128"/>
      <c r="BZ111" s="128"/>
      <c r="CA111" s="128"/>
      <c r="CB111" s="128"/>
      <c r="CC111" s="128"/>
      <c r="CD111" s="128"/>
      <c r="CE111" s="128"/>
      <c r="CF111" s="128"/>
      <c r="CG111" s="128"/>
      <c r="CH111" s="128"/>
      <c r="CI111" s="128"/>
      <c r="CJ111" s="128"/>
      <c r="CK111" s="128"/>
      <c r="CL111" s="128"/>
      <c r="CM111" s="128"/>
      <c r="CN111" s="128"/>
      <c r="CO111" s="128"/>
      <c r="CP111" s="128"/>
      <c r="CQ111" s="128"/>
      <c r="CR111" s="128"/>
      <c r="CS111" s="128"/>
      <c r="CT111" s="128"/>
      <c r="CU111" s="128"/>
      <c r="CV111" s="128"/>
      <c r="CW111" s="128"/>
      <c r="CX111" s="128"/>
      <c r="CY111" s="128"/>
      <c r="CZ111" s="128"/>
      <c r="DA111" s="128"/>
      <c r="DB111" s="128"/>
      <c r="DC111" s="128"/>
      <c r="DD111" s="128"/>
      <c r="DE111" s="128"/>
      <c r="DF111" s="128"/>
      <c r="DG111" s="128"/>
      <c r="DH111" s="128"/>
      <c r="DI111" s="128"/>
      <c r="DJ111" s="128"/>
      <c r="DK111" s="128"/>
      <c r="DL111" s="128"/>
      <c r="DM111" s="128"/>
      <c r="DN111" s="128"/>
      <c r="DO111" s="128"/>
      <c r="DP111" s="128"/>
      <c r="DQ111" s="128"/>
      <c r="DR111" s="127"/>
      <c r="DS111" s="127"/>
      <c r="DT111" s="127"/>
      <c r="DU111" s="127"/>
      <c r="DV111" s="127"/>
      <c r="DW111" s="127"/>
      <c r="DX111" s="127"/>
      <c r="DY111" s="127"/>
      <c r="DZ111" s="127"/>
      <c r="EA111" s="127"/>
      <c r="EB111" s="127"/>
      <c r="EC111" s="127"/>
      <c r="ED111" s="127"/>
      <c r="EE111" s="127"/>
      <c r="EF111" s="127"/>
      <c r="EG111" s="127"/>
      <c r="EH111" s="127"/>
      <c r="EI111" s="127"/>
      <c r="EJ111" s="127"/>
      <c r="EK111" s="127"/>
      <c r="EL111" s="127"/>
      <c r="EM111" s="127"/>
    </row>
    <row r="112" spans="1:143">
      <c r="A112" s="127"/>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c r="AA112" s="128"/>
      <c r="AB112" s="128"/>
      <c r="AC112" s="128"/>
      <c r="AD112" s="128"/>
      <c r="AE112" s="128"/>
      <c r="AF112" s="128"/>
      <c r="AG112" s="128"/>
      <c r="AH112" s="128"/>
      <c r="AI112" s="128"/>
      <c r="AJ112" s="128"/>
      <c r="AK112" s="128"/>
      <c r="AL112" s="128"/>
      <c r="AM112" s="128"/>
      <c r="AN112" s="128"/>
      <c r="AO112" s="128"/>
      <c r="AP112" s="128"/>
      <c r="AQ112" s="128"/>
      <c r="AR112" s="128"/>
      <c r="AS112" s="128"/>
      <c r="AT112" s="128"/>
      <c r="AU112" s="128"/>
      <c r="AV112" s="128"/>
      <c r="AW112" s="128"/>
      <c r="AX112" s="128"/>
      <c r="AY112" s="128"/>
      <c r="AZ112" s="128"/>
      <c r="BA112" s="128"/>
      <c r="BB112" s="128"/>
      <c r="BC112" s="128"/>
      <c r="BD112" s="128"/>
      <c r="BE112" s="128"/>
      <c r="BF112" s="128"/>
      <c r="BG112" s="128"/>
      <c r="BH112" s="128"/>
      <c r="BI112" s="128"/>
      <c r="BJ112" s="128"/>
      <c r="BK112" s="128"/>
      <c r="BL112" s="128"/>
      <c r="BM112" s="128"/>
      <c r="BN112" s="128"/>
      <c r="BO112" s="128"/>
      <c r="BP112" s="128"/>
      <c r="BQ112" s="128"/>
      <c r="BR112" s="128"/>
      <c r="BS112" s="128"/>
      <c r="BT112" s="128"/>
      <c r="BU112" s="128"/>
      <c r="BV112" s="128"/>
      <c r="BW112" s="128"/>
      <c r="BX112" s="128"/>
      <c r="BY112" s="128"/>
      <c r="BZ112" s="128"/>
      <c r="CA112" s="128"/>
      <c r="CB112" s="128"/>
      <c r="CC112" s="128"/>
      <c r="CD112" s="128"/>
      <c r="CE112" s="128"/>
      <c r="CF112" s="128"/>
      <c r="CG112" s="128"/>
      <c r="CH112" s="128"/>
      <c r="CI112" s="128"/>
      <c r="CJ112" s="128"/>
      <c r="CK112" s="128"/>
      <c r="CL112" s="128"/>
      <c r="CM112" s="128"/>
      <c r="CN112" s="128"/>
      <c r="CO112" s="128"/>
      <c r="CP112" s="128"/>
      <c r="CQ112" s="128"/>
      <c r="CR112" s="128"/>
      <c r="CS112" s="128"/>
      <c r="CT112" s="128"/>
      <c r="CU112" s="128"/>
      <c r="CV112" s="128"/>
      <c r="CW112" s="128"/>
      <c r="CX112" s="128"/>
      <c r="CY112" s="128"/>
      <c r="CZ112" s="128"/>
      <c r="DA112" s="128"/>
      <c r="DB112" s="128"/>
      <c r="DC112" s="128"/>
      <c r="DD112" s="128"/>
      <c r="DE112" s="128"/>
      <c r="DF112" s="128"/>
      <c r="DG112" s="128"/>
      <c r="DH112" s="128"/>
      <c r="DI112" s="128"/>
      <c r="DJ112" s="128"/>
      <c r="DK112" s="128"/>
      <c r="DL112" s="128"/>
      <c r="DM112" s="128"/>
      <c r="DN112" s="128"/>
      <c r="DO112" s="128"/>
      <c r="DP112" s="128"/>
      <c r="DQ112" s="128"/>
      <c r="DR112" s="127"/>
      <c r="DS112" s="127"/>
      <c r="DT112" s="127"/>
      <c r="DU112" s="127"/>
      <c r="DV112" s="127"/>
      <c r="DW112" s="127"/>
      <c r="DX112" s="127"/>
      <c r="DY112" s="127"/>
      <c r="DZ112" s="127"/>
      <c r="EA112" s="127"/>
      <c r="EB112" s="127"/>
      <c r="EC112" s="127"/>
      <c r="ED112" s="127"/>
      <c r="EE112" s="127"/>
      <c r="EF112" s="127"/>
      <c r="EG112" s="127"/>
      <c r="EH112" s="127"/>
      <c r="EI112" s="127"/>
      <c r="EJ112" s="127"/>
      <c r="EK112" s="127"/>
      <c r="EL112" s="127"/>
      <c r="EM112" s="127"/>
    </row>
    <row r="113" spans="1:143">
      <c r="A113" s="127"/>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c r="AA113" s="128"/>
      <c r="AB113" s="128"/>
      <c r="AC113" s="128"/>
      <c r="AD113" s="128"/>
      <c r="AE113" s="128"/>
      <c r="AF113" s="128"/>
      <c r="AG113" s="128"/>
      <c r="AH113" s="128"/>
      <c r="AI113" s="128"/>
      <c r="AJ113" s="128"/>
      <c r="AK113" s="128"/>
      <c r="AL113" s="128"/>
      <c r="AM113" s="128"/>
      <c r="AN113" s="128"/>
      <c r="AO113" s="128"/>
      <c r="AP113" s="128"/>
      <c r="AQ113" s="128"/>
      <c r="AR113" s="128"/>
      <c r="AS113" s="128"/>
      <c r="AT113" s="128"/>
      <c r="AU113" s="128"/>
      <c r="AV113" s="128"/>
      <c r="AW113" s="128"/>
      <c r="AX113" s="128"/>
      <c r="AY113" s="128"/>
      <c r="AZ113" s="128"/>
      <c r="BA113" s="128"/>
      <c r="BB113" s="128"/>
      <c r="BC113" s="128"/>
      <c r="BD113" s="128"/>
      <c r="BE113" s="128"/>
      <c r="BF113" s="128"/>
      <c r="BG113" s="128"/>
      <c r="BH113" s="128"/>
      <c r="BI113" s="128"/>
      <c r="BJ113" s="128"/>
      <c r="BK113" s="128"/>
      <c r="BL113" s="128"/>
      <c r="BM113" s="128"/>
      <c r="BN113" s="128"/>
      <c r="BO113" s="128"/>
      <c r="BP113" s="128"/>
      <c r="BQ113" s="128"/>
      <c r="BR113" s="128"/>
      <c r="BS113" s="128"/>
      <c r="BT113" s="128"/>
      <c r="BU113" s="128"/>
      <c r="BV113" s="128"/>
      <c r="BW113" s="128"/>
      <c r="BX113" s="128"/>
      <c r="BY113" s="128"/>
      <c r="BZ113" s="128"/>
      <c r="CA113" s="128"/>
      <c r="CB113" s="128"/>
      <c r="CC113" s="128"/>
      <c r="CD113" s="128"/>
      <c r="CE113" s="128"/>
      <c r="CF113" s="128"/>
      <c r="CG113" s="128"/>
      <c r="CH113" s="128"/>
      <c r="CI113" s="128"/>
      <c r="CJ113" s="128"/>
      <c r="CK113" s="128"/>
      <c r="CL113" s="128"/>
      <c r="CM113" s="128"/>
      <c r="CN113" s="128"/>
      <c r="CO113" s="128"/>
      <c r="CP113" s="128"/>
      <c r="CQ113" s="128"/>
      <c r="CR113" s="128"/>
      <c r="CS113" s="128"/>
      <c r="CT113" s="128"/>
      <c r="CU113" s="128"/>
      <c r="CV113" s="128"/>
      <c r="CW113" s="128"/>
      <c r="CX113" s="128"/>
      <c r="CY113" s="128"/>
      <c r="CZ113" s="128"/>
      <c r="DA113" s="128"/>
      <c r="DB113" s="128"/>
      <c r="DC113" s="128"/>
      <c r="DD113" s="128"/>
      <c r="DE113" s="128"/>
      <c r="DF113" s="128"/>
      <c r="DG113" s="128"/>
      <c r="DH113" s="128"/>
      <c r="DI113" s="128"/>
      <c r="DJ113" s="128"/>
      <c r="DK113" s="128"/>
      <c r="DL113" s="128"/>
      <c r="DM113" s="128"/>
      <c r="DN113" s="128"/>
      <c r="DO113" s="128"/>
      <c r="DP113" s="128"/>
      <c r="DQ113" s="128"/>
      <c r="DR113" s="127"/>
      <c r="DS113" s="127"/>
      <c r="DT113" s="127"/>
      <c r="DU113" s="127"/>
      <c r="DV113" s="127"/>
      <c r="DW113" s="127"/>
      <c r="DX113" s="127"/>
      <c r="DY113" s="127"/>
      <c r="DZ113" s="127"/>
      <c r="EA113" s="127"/>
      <c r="EB113" s="127"/>
      <c r="EC113" s="127"/>
      <c r="ED113" s="127"/>
      <c r="EE113" s="127"/>
      <c r="EF113" s="127"/>
      <c r="EG113" s="127"/>
      <c r="EH113" s="127"/>
      <c r="EI113" s="127"/>
      <c r="EJ113" s="127"/>
      <c r="EK113" s="127"/>
      <c r="EL113" s="127"/>
      <c r="EM113" s="127"/>
    </row>
    <row r="114" spans="1:143">
      <c r="A114" s="127"/>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c r="AA114" s="128"/>
      <c r="AB114" s="128"/>
      <c r="AC114" s="128"/>
      <c r="AD114" s="128"/>
      <c r="AE114" s="128"/>
      <c r="AF114" s="128"/>
      <c r="AG114" s="128"/>
      <c r="AH114" s="128"/>
      <c r="AI114" s="128"/>
      <c r="AJ114" s="128"/>
      <c r="AK114" s="128"/>
      <c r="AL114" s="128"/>
      <c r="AM114" s="128"/>
      <c r="AN114" s="128"/>
      <c r="AO114" s="128"/>
      <c r="AP114" s="128"/>
      <c r="AQ114" s="128"/>
      <c r="AR114" s="128"/>
      <c r="AS114" s="128"/>
      <c r="AT114" s="128"/>
      <c r="AU114" s="128"/>
      <c r="AV114" s="128"/>
      <c r="AW114" s="128"/>
      <c r="AX114" s="128"/>
      <c r="AY114" s="128"/>
      <c r="AZ114" s="128"/>
      <c r="BA114" s="128"/>
      <c r="BB114" s="128"/>
      <c r="BC114" s="128"/>
      <c r="BD114" s="128"/>
      <c r="BE114" s="128"/>
      <c r="BF114" s="128"/>
      <c r="BG114" s="128"/>
      <c r="BH114" s="128"/>
      <c r="BI114" s="128"/>
      <c r="BJ114" s="128"/>
      <c r="BK114" s="128"/>
      <c r="BL114" s="128"/>
      <c r="BM114" s="128"/>
      <c r="BN114" s="128"/>
      <c r="BO114" s="128"/>
      <c r="BP114" s="128"/>
      <c r="BQ114" s="128"/>
      <c r="BR114" s="128"/>
      <c r="BS114" s="128"/>
      <c r="BT114" s="128"/>
      <c r="BU114" s="128"/>
      <c r="BV114" s="128"/>
      <c r="BW114" s="128"/>
      <c r="BX114" s="128"/>
      <c r="BY114" s="128"/>
      <c r="BZ114" s="128"/>
      <c r="CA114" s="128"/>
      <c r="CB114" s="128"/>
      <c r="CC114" s="128"/>
      <c r="CD114" s="128"/>
      <c r="CE114" s="128"/>
      <c r="CF114" s="128"/>
      <c r="CG114" s="128"/>
      <c r="CH114" s="128"/>
      <c r="CI114" s="128"/>
      <c r="CJ114" s="128"/>
      <c r="CK114" s="128"/>
      <c r="CL114" s="128"/>
      <c r="CM114" s="128"/>
      <c r="CN114" s="128"/>
      <c r="CO114" s="128"/>
      <c r="CP114" s="128"/>
      <c r="CQ114" s="128"/>
      <c r="CR114" s="128"/>
      <c r="CS114" s="128"/>
      <c r="CT114" s="128"/>
      <c r="CU114" s="128"/>
      <c r="CV114" s="128"/>
      <c r="CW114" s="128"/>
      <c r="CX114" s="128"/>
      <c r="CY114" s="128"/>
      <c r="CZ114" s="128"/>
      <c r="DA114" s="128"/>
      <c r="DB114" s="128"/>
      <c r="DC114" s="128"/>
      <c r="DD114" s="128"/>
      <c r="DE114" s="128"/>
      <c r="DF114" s="128"/>
      <c r="DG114" s="128"/>
      <c r="DH114" s="128"/>
      <c r="DI114" s="128"/>
      <c r="DJ114" s="128"/>
      <c r="DK114" s="128"/>
      <c r="DL114" s="128"/>
      <c r="DM114" s="128"/>
      <c r="DN114" s="128"/>
      <c r="DO114" s="128"/>
      <c r="DP114" s="128"/>
      <c r="DQ114" s="128"/>
      <c r="DR114" s="127"/>
      <c r="DS114" s="127"/>
      <c r="DT114" s="127"/>
      <c r="DU114" s="127"/>
      <c r="DV114" s="127"/>
      <c r="DW114" s="127"/>
      <c r="DX114" s="127"/>
      <c r="DY114" s="127"/>
      <c r="DZ114" s="127"/>
      <c r="EA114" s="127"/>
      <c r="EB114" s="127"/>
      <c r="EC114" s="127"/>
      <c r="ED114" s="127"/>
      <c r="EE114" s="127"/>
      <c r="EF114" s="127"/>
      <c r="EG114" s="127"/>
      <c r="EH114" s="127"/>
      <c r="EI114" s="127"/>
      <c r="EJ114" s="127"/>
      <c r="EK114" s="127"/>
      <c r="EL114" s="127"/>
      <c r="EM114" s="127"/>
    </row>
    <row r="115" spans="1:143">
      <c r="A115" s="127"/>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c r="AA115" s="128"/>
      <c r="AB115" s="128"/>
      <c r="AC115" s="128"/>
      <c r="AD115" s="128"/>
      <c r="AE115" s="128"/>
      <c r="AF115" s="128"/>
      <c r="AG115" s="128"/>
      <c r="AH115" s="128"/>
      <c r="AI115" s="128"/>
      <c r="AJ115" s="128"/>
      <c r="AK115" s="128"/>
      <c r="AL115" s="128"/>
      <c r="AM115" s="128"/>
      <c r="AN115" s="128"/>
      <c r="AO115" s="128"/>
      <c r="AP115" s="128"/>
      <c r="AQ115" s="128"/>
      <c r="AR115" s="128"/>
      <c r="AS115" s="128"/>
      <c r="AT115" s="128"/>
      <c r="AU115" s="128"/>
      <c r="AV115" s="128"/>
      <c r="AW115" s="128"/>
      <c r="AX115" s="128"/>
      <c r="AY115" s="128"/>
      <c r="AZ115" s="128"/>
      <c r="BA115" s="128"/>
      <c r="BB115" s="128"/>
      <c r="BC115" s="128"/>
      <c r="BD115" s="128"/>
      <c r="BE115" s="128"/>
      <c r="BF115" s="128"/>
      <c r="BG115" s="128"/>
      <c r="BH115" s="128"/>
      <c r="BI115" s="128"/>
      <c r="BJ115" s="128"/>
      <c r="BK115" s="128"/>
      <c r="BL115" s="128"/>
      <c r="BM115" s="128"/>
      <c r="BN115" s="128"/>
      <c r="BO115" s="128"/>
      <c r="BP115" s="128"/>
      <c r="BQ115" s="128"/>
      <c r="BR115" s="128"/>
      <c r="BS115" s="128"/>
      <c r="BT115" s="128"/>
      <c r="BU115" s="128"/>
      <c r="BV115" s="128"/>
      <c r="BW115" s="128"/>
      <c r="BX115" s="128"/>
      <c r="BY115" s="128"/>
      <c r="BZ115" s="128"/>
      <c r="CA115" s="128"/>
      <c r="CB115" s="128"/>
      <c r="CC115" s="128"/>
      <c r="CD115" s="128"/>
      <c r="CE115" s="128"/>
      <c r="CF115" s="128"/>
      <c r="CG115" s="128"/>
      <c r="CH115" s="128"/>
      <c r="CI115" s="128"/>
      <c r="CJ115" s="128"/>
      <c r="CK115" s="128"/>
      <c r="CL115" s="128"/>
      <c r="CM115" s="128"/>
      <c r="CN115" s="128"/>
      <c r="CO115" s="128"/>
      <c r="CP115" s="128"/>
      <c r="CQ115" s="128"/>
      <c r="CR115" s="128"/>
      <c r="CS115" s="128"/>
      <c r="CT115" s="128"/>
      <c r="CU115" s="128"/>
      <c r="CV115" s="128"/>
      <c r="CW115" s="128"/>
      <c r="CX115" s="128"/>
      <c r="CY115" s="128"/>
      <c r="CZ115" s="128"/>
      <c r="DA115" s="128"/>
      <c r="DB115" s="128"/>
      <c r="DC115" s="128"/>
      <c r="DD115" s="128"/>
      <c r="DE115" s="128"/>
      <c r="DF115" s="128"/>
      <c r="DG115" s="128"/>
      <c r="DH115" s="128"/>
      <c r="DI115" s="128"/>
      <c r="DJ115" s="128"/>
      <c r="DK115" s="128"/>
      <c r="DL115" s="128"/>
      <c r="DM115" s="128"/>
      <c r="DN115" s="128"/>
      <c r="DO115" s="128"/>
      <c r="DP115" s="128"/>
      <c r="DQ115" s="128"/>
      <c r="DR115" s="127"/>
      <c r="DS115" s="127"/>
      <c r="DT115" s="127"/>
      <c r="DU115" s="127"/>
      <c r="DV115" s="127"/>
      <c r="DW115" s="127"/>
      <c r="DX115" s="127"/>
      <c r="DY115" s="127"/>
      <c r="DZ115" s="127"/>
      <c r="EA115" s="127"/>
      <c r="EB115" s="127"/>
      <c r="EC115" s="127"/>
      <c r="ED115" s="127"/>
      <c r="EE115" s="127"/>
      <c r="EF115" s="127"/>
      <c r="EG115" s="127"/>
      <c r="EH115" s="127"/>
      <c r="EI115" s="127"/>
      <c r="EJ115" s="127"/>
      <c r="EK115" s="127"/>
      <c r="EL115" s="127"/>
      <c r="EM115" s="127"/>
    </row>
    <row r="116" spans="1:143">
      <c r="A116" s="127"/>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c r="AA116" s="128"/>
      <c r="AB116" s="128"/>
      <c r="AC116" s="128"/>
      <c r="AD116" s="128"/>
      <c r="AE116" s="128"/>
      <c r="AF116" s="128"/>
      <c r="AG116" s="128"/>
      <c r="AH116" s="128"/>
      <c r="AI116" s="128"/>
      <c r="AJ116" s="128"/>
      <c r="AK116" s="128"/>
      <c r="AL116" s="128"/>
      <c r="AM116" s="128"/>
      <c r="AN116" s="128"/>
      <c r="AO116" s="128"/>
      <c r="AP116" s="128"/>
      <c r="AQ116" s="128"/>
      <c r="AR116" s="128"/>
      <c r="AS116" s="128"/>
      <c r="AT116" s="128"/>
      <c r="AU116" s="128"/>
      <c r="AV116" s="128"/>
      <c r="AW116" s="128"/>
      <c r="AX116" s="128"/>
      <c r="AY116" s="128"/>
      <c r="AZ116" s="128"/>
      <c r="BA116" s="128"/>
      <c r="BB116" s="128"/>
      <c r="BC116" s="128"/>
      <c r="BD116" s="128"/>
      <c r="BE116" s="128"/>
      <c r="BF116" s="128"/>
      <c r="BG116" s="128"/>
      <c r="BH116" s="128"/>
      <c r="BI116" s="128"/>
      <c r="BJ116" s="128"/>
      <c r="BK116" s="128"/>
      <c r="BL116" s="128"/>
      <c r="BM116" s="128"/>
      <c r="BN116" s="128"/>
      <c r="BO116" s="128"/>
      <c r="BP116" s="128"/>
      <c r="BQ116" s="128"/>
      <c r="BR116" s="128"/>
      <c r="BS116" s="128"/>
      <c r="BT116" s="128"/>
      <c r="BU116" s="128"/>
      <c r="BV116" s="128"/>
      <c r="BW116" s="128"/>
      <c r="BX116" s="128"/>
      <c r="BY116" s="128"/>
      <c r="BZ116" s="128"/>
      <c r="CA116" s="128"/>
      <c r="CB116" s="128"/>
      <c r="CC116" s="128"/>
      <c r="CD116" s="128"/>
      <c r="CE116" s="128"/>
      <c r="CF116" s="128"/>
      <c r="CG116" s="128"/>
      <c r="CH116" s="128"/>
      <c r="CI116" s="128"/>
      <c r="CJ116" s="128"/>
      <c r="CK116" s="128"/>
      <c r="CL116" s="128"/>
      <c r="CM116" s="128"/>
      <c r="CN116" s="128"/>
      <c r="CO116" s="128"/>
      <c r="CP116" s="128"/>
      <c r="CQ116" s="128"/>
      <c r="CR116" s="128"/>
      <c r="CS116" s="128"/>
      <c r="CT116" s="128"/>
      <c r="CU116" s="128"/>
      <c r="CV116" s="128"/>
      <c r="CW116" s="128"/>
      <c r="CX116" s="128"/>
      <c r="CY116" s="128"/>
      <c r="CZ116" s="128"/>
      <c r="DA116" s="128"/>
      <c r="DB116" s="128"/>
      <c r="DC116" s="128"/>
      <c r="DD116" s="128"/>
      <c r="DE116" s="128"/>
      <c r="DF116" s="128"/>
      <c r="DG116" s="128"/>
      <c r="DH116" s="128"/>
      <c r="DI116" s="128"/>
      <c r="DJ116" s="128"/>
      <c r="DK116" s="128"/>
      <c r="DL116" s="128"/>
      <c r="DM116" s="128"/>
      <c r="DN116" s="128"/>
      <c r="DO116" s="128"/>
      <c r="DP116" s="128"/>
      <c r="DQ116" s="128"/>
      <c r="DR116" s="127"/>
      <c r="DS116" s="127"/>
      <c r="DT116" s="127"/>
      <c r="DU116" s="127"/>
      <c r="DV116" s="127"/>
      <c r="DW116" s="127"/>
      <c r="DX116" s="127"/>
      <c r="DY116" s="127"/>
      <c r="DZ116" s="127"/>
      <c r="EA116" s="127"/>
      <c r="EB116" s="127"/>
      <c r="EC116" s="127"/>
      <c r="ED116" s="127"/>
      <c r="EE116" s="127"/>
      <c r="EF116" s="127"/>
      <c r="EG116" s="127"/>
      <c r="EH116" s="127"/>
      <c r="EI116" s="127"/>
      <c r="EJ116" s="127"/>
      <c r="EK116" s="127"/>
      <c r="EL116" s="127"/>
      <c r="EM116" s="127"/>
    </row>
    <row r="117" spans="1:143">
      <c r="A117" s="127"/>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c r="AA117" s="128"/>
      <c r="AB117" s="128"/>
      <c r="AC117" s="128"/>
      <c r="AD117" s="128"/>
      <c r="AE117" s="128"/>
      <c r="AF117" s="128"/>
      <c r="AG117" s="128"/>
      <c r="AH117" s="128"/>
      <c r="AI117" s="128"/>
      <c r="AJ117" s="128"/>
      <c r="AK117" s="128"/>
      <c r="AL117" s="128"/>
      <c r="AM117" s="128"/>
      <c r="AN117" s="128"/>
      <c r="AO117" s="128"/>
      <c r="AP117" s="128"/>
      <c r="AQ117" s="128"/>
      <c r="AR117" s="128"/>
      <c r="AS117" s="128"/>
      <c r="AT117" s="128"/>
      <c r="AU117" s="128"/>
      <c r="AV117" s="128"/>
      <c r="AW117" s="128"/>
      <c r="AX117" s="128"/>
      <c r="AY117" s="128"/>
      <c r="AZ117" s="128"/>
      <c r="BA117" s="128"/>
      <c r="BB117" s="128"/>
      <c r="BC117" s="128"/>
      <c r="BD117" s="128"/>
      <c r="BE117" s="128"/>
      <c r="BF117" s="128"/>
      <c r="BG117" s="128"/>
      <c r="BH117" s="128"/>
      <c r="BI117" s="128"/>
      <c r="BJ117" s="128"/>
      <c r="BK117" s="128"/>
      <c r="BL117" s="128"/>
      <c r="BM117" s="128"/>
      <c r="BN117" s="128"/>
      <c r="BO117" s="128"/>
      <c r="BP117" s="128"/>
      <c r="BQ117" s="128"/>
      <c r="BR117" s="128"/>
      <c r="BS117" s="128"/>
      <c r="BT117" s="128"/>
      <c r="BU117" s="128"/>
      <c r="BV117" s="128"/>
      <c r="BW117" s="128"/>
      <c r="BX117" s="128"/>
      <c r="BY117" s="128"/>
      <c r="BZ117" s="128"/>
      <c r="CA117" s="128"/>
      <c r="CB117" s="128"/>
      <c r="CC117" s="128"/>
      <c r="CD117" s="128"/>
      <c r="CE117" s="128"/>
      <c r="CF117" s="128"/>
      <c r="CG117" s="128"/>
      <c r="CH117" s="128"/>
      <c r="CI117" s="128"/>
      <c r="CJ117" s="128"/>
      <c r="CK117" s="128"/>
      <c r="CL117" s="128"/>
      <c r="CM117" s="128"/>
      <c r="CN117" s="128"/>
      <c r="CO117" s="128"/>
      <c r="CP117" s="128"/>
      <c r="CQ117" s="128"/>
      <c r="CR117" s="128"/>
      <c r="CS117" s="128"/>
      <c r="CT117" s="128"/>
      <c r="CU117" s="128"/>
      <c r="CV117" s="128"/>
      <c r="CW117" s="128"/>
      <c r="CX117" s="128"/>
      <c r="CY117" s="128"/>
      <c r="CZ117" s="128"/>
      <c r="DA117" s="128"/>
      <c r="DB117" s="128"/>
      <c r="DC117" s="128"/>
      <c r="DD117" s="128"/>
      <c r="DE117" s="128"/>
      <c r="DF117" s="128"/>
      <c r="DG117" s="128"/>
      <c r="DH117" s="128"/>
      <c r="DI117" s="128"/>
      <c r="DJ117" s="128"/>
      <c r="DK117" s="128"/>
      <c r="DL117" s="128"/>
      <c r="DM117" s="128"/>
      <c r="DN117" s="128"/>
      <c r="DO117" s="128"/>
      <c r="DP117" s="128"/>
      <c r="DQ117" s="128"/>
      <c r="DR117" s="127"/>
      <c r="DS117" s="127"/>
      <c r="DT117" s="127"/>
      <c r="DU117" s="127"/>
      <c r="DV117" s="127"/>
      <c r="DW117" s="127"/>
      <c r="DX117" s="127"/>
      <c r="DY117" s="127"/>
      <c r="DZ117" s="127"/>
      <c r="EA117" s="127"/>
      <c r="EB117" s="127"/>
      <c r="EC117" s="127"/>
      <c r="ED117" s="127"/>
      <c r="EE117" s="127"/>
      <c r="EF117" s="127"/>
      <c r="EG117" s="127"/>
      <c r="EH117" s="127"/>
      <c r="EI117" s="127"/>
      <c r="EJ117" s="127"/>
      <c r="EK117" s="127"/>
      <c r="EL117" s="127"/>
      <c r="EM117" s="127"/>
    </row>
    <row r="118" spans="1:143">
      <c r="A118" s="127"/>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c r="AA118" s="128"/>
      <c r="AB118" s="128"/>
      <c r="AC118" s="128"/>
      <c r="AD118" s="128"/>
      <c r="AE118" s="128"/>
      <c r="AF118" s="128"/>
      <c r="AG118" s="128"/>
      <c r="AH118" s="128"/>
      <c r="AI118" s="128"/>
      <c r="AJ118" s="128"/>
      <c r="AK118" s="128"/>
      <c r="AL118" s="128"/>
      <c r="AM118" s="128"/>
      <c r="AN118" s="128"/>
      <c r="AO118" s="128"/>
      <c r="AP118" s="128"/>
      <c r="AQ118" s="128"/>
      <c r="AR118" s="128"/>
      <c r="AS118" s="128"/>
      <c r="AT118" s="128"/>
      <c r="AU118" s="128"/>
      <c r="AV118" s="128"/>
      <c r="AW118" s="128"/>
      <c r="AX118" s="128"/>
      <c r="AY118" s="128"/>
      <c r="AZ118" s="128"/>
      <c r="BA118" s="128"/>
      <c r="BB118" s="128"/>
      <c r="BC118" s="128"/>
      <c r="BD118" s="128"/>
      <c r="BE118" s="128"/>
      <c r="BF118" s="128"/>
      <c r="BG118" s="128"/>
      <c r="BH118" s="128"/>
      <c r="BI118" s="128"/>
      <c r="BJ118" s="128"/>
      <c r="BK118" s="128"/>
      <c r="BL118" s="128"/>
      <c r="BM118" s="128"/>
      <c r="BN118" s="128"/>
      <c r="BO118" s="128"/>
      <c r="BP118" s="128"/>
      <c r="BQ118" s="128"/>
      <c r="BR118" s="128"/>
      <c r="BS118" s="128"/>
      <c r="BT118" s="128"/>
      <c r="BU118" s="128"/>
      <c r="BV118" s="128"/>
      <c r="BW118" s="128"/>
      <c r="BX118" s="128"/>
      <c r="BY118" s="128"/>
      <c r="BZ118" s="128"/>
      <c r="CA118" s="128"/>
      <c r="CB118" s="128"/>
      <c r="CC118" s="128"/>
      <c r="CD118" s="128"/>
      <c r="CE118" s="128"/>
      <c r="CF118" s="128"/>
      <c r="CG118" s="128"/>
      <c r="CH118" s="128"/>
      <c r="CI118" s="128"/>
      <c r="CJ118" s="128"/>
      <c r="CK118" s="128"/>
      <c r="CL118" s="128"/>
      <c r="CM118" s="128"/>
      <c r="CN118" s="128"/>
      <c r="CO118" s="128"/>
      <c r="CP118" s="128"/>
      <c r="CQ118" s="128"/>
      <c r="CR118" s="128"/>
      <c r="CS118" s="128"/>
      <c r="CT118" s="128"/>
      <c r="CU118" s="128"/>
      <c r="CV118" s="128"/>
      <c r="CW118" s="128"/>
      <c r="CX118" s="128"/>
      <c r="CY118" s="128"/>
      <c r="CZ118" s="128"/>
      <c r="DA118" s="128"/>
      <c r="DB118" s="128"/>
      <c r="DC118" s="128"/>
      <c r="DD118" s="128"/>
      <c r="DE118" s="128"/>
      <c r="DF118" s="128"/>
      <c r="DG118" s="128"/>
      <c r="DH118" s="128"/>
      <c r="DI118" s="128"/>
      <c r="DJ118" s="128"/>
      <c r="DK118" s="128"/>
      <c r="DL118" s="128"/>
      <c r="DM118" s="128"/>
      <c r="DN118" s="128"/>
      <c r="DO118" s="128"/>
      <c r="DP118" s="128"/>
      <c r="DQ118" s="128"/>
      <c r="DR118" s="127"/>
      <c r="DS118" s="127"/>
      <c r="DT118" s="127"/>
      <c r="DU118" s="127"/>
      <c r="DV118" s="127"/>
      <c r="DW118" s="127"/>
      <c r="DX118" s="127"/>
      <c r="DY118" s="127"/>
      <c r="DZ118" s="127"/>
      <c r="EA118" s="127"/>
      <c r="EB118" s="127"/>
      <c r="EC118" s="127"/>
      <c r="ED118" s="127"/>
      <c r="EE118" s="127"/>
      <c r="EF118" s="127"/>
      <c r="EG118" s="127"/>
      <c r="EH118" s="127"/>
      <c r="EI118" s="127"/>
      <c r="EJ118" s="127"/>
      <c r="EK118" s="127"/>
      <c r="EL118" s="127"/>
      <c r="EM118" s="127"/>
    </row>
    <row r="119" spans="1:143">
      <c r="A119" s="127"/>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128"/>
      <c r="AB119" s="128"/>
      <c r="AC119" s="128"/>
      <c r="AD119" s="128"/>
      <c r="AE119" s="128"/>
      <c r="AF119" s="128"/>
      <c r="AG119" s="128"/>
      <c r="AH119" s="128"/>
      <c r="AI119" s="128"/>
      <c r="AJ119" s="128"/>
      <c r="AK119" s="128"/>
      <c r="AL119" s="128"/>
      <c r="AM119" s="128"/>
      <c r="AN119" s="128"/>
      <c r="AO119" s="128"/>
      <c r="AP119" s="128"/>
      <c r="AQ119" s="128"/>
      <c r="AR119" s="128"/>
      <c r="AS119" s="128"/>
      <c r="AT119" s="128"/>
      <c r="AU119" s="128"/>
      <c r="AV119" s="128"/>
      <c r="AW119" s="128"/>
      <c r="AX119" s="128"/>
      <c r="AY119" s="128"/>
      <c r="AZ119" s="128"/>
      <c r="BA119" s="128"/>
      <c r="BB119" s="128"/>
      <c r="BC119" s="128"/>
      <c r="BD119" s="128"/>
      <c r="BE119" s="128"/>
      <c r="BF119" s="128"/>
      <c r="BG119" s="128"/>
      <c r="BH119" s="128"/>
      <c r="BI119" s="128"/>
      <c r="BJ119" s="128"/>
      <c r="BK119" s="128"/>
      <c r="BL119" s="128"/>
      <c r="BM119" s="128"/>
      <c r="BN119" s="128"/>
      <c r="BO119" s="128"/>
      <c r="BP119" s="128"/>
      <c r="BQ119" s="128"/>
      <c r="BR119" s="128"/>
      <c r="BS119" s="128"/>
      <c r="BT119" s="128"/>
      <c r="BU119" s="128"/>
      <c r="BV119" s="128"/>
      <c r="BW119" s="128"/>
      <c r="BX119" s="128"/>
      <c r="BY119" s="128"/>
      <c r="BZ119" s="128"/>
      <c r="CA119" s="128"/>
      <c r="CB119" s="128"/>
      <c r="CC119" s="128"/>
      <c r="CD119" s="128"/>
      <c r="CE119" s="128"/>
      <c r="CF119" s="128"/>
      <c r="CG119" s="128"/>
      <c r="CH119" s="128"/>
      <c r="CI119" s="128"/>
      <c r="CJ119" s="128"/>
      <c r="CK119" s="128"/>
      <c r="CL119" s="128"/>
      <c r="CM119" s="128"/>
      <c r="CN119" s="128"/>
      <c r="CO119" s="128"/>
      <c r="CP119" s="128"/>
      <c r="CQ119" s="128"/>
      <c r="CR119" s="128"/>
      <c r="CS119" s="128"/>
      <c r="CT119" s="128"/>
      <c r="CU119" s="128"/>
      <c r="CV119" s="128"/>
      <c r="CW119" s="128"/>
      <c r="CX119" s="128"/>
      <c r="CY119" s="128"/>
      <c r="CZ119" s="128"/>
      <c r="DA119" s="128"/>
      <c r="DB119" s="128"/>
      <c r="DC119" s="128"/>
      <c r="DD119" s="128"/>
      <c r="DE119" s="128"/>
      <c r="DF119" s="128"/>
      <c r="DG119" s="128"/>
      <c r="DH119" s="128"/>
      <c r="DI119" s="128"/>
      <c r="DJ119" s="128"/>
      <c r="DK119" s="128"/>
      <c r="DL119" s="128"/>
      <c r="DM119" s="128"/>
      <c r="DN119" s="128"/>
      <c r="DO119" s="128"/>
      <c r="DP119" s="128"/>
      <c r="DQ119" s="128"/>
      <c r="DR119" s="127"/>
      <c r="DS119" s="127"/>
      <c r="DT119" s="127"/>
      <c r="DU119" s="127"/>
      <c r="DV119" s="127"/>
      <c r="DW119" s="127"/>
      <c r="DX119" s="127"/>
      <c r="DY119" s="127"/>
      <c r="DZ119" s="127"/>
      <c r="EA119" s="127"/>
      <c r="EB119" s="127"/>
      <c r="EC119" s="127"/>
      <c r="ED119" s="127"/>
      <c r="EE119" s="127"/>
      <c r="EF119" s="127"/>
      <c r="EG119" s="127"/>
      <c r="EH119" s="127"/>
      <c r="EI119" s="127"/>
      <c r="EJ119" s="127"/>
      <c r="EK119" s="127"/>
      <c r="EL119" s="127"/>
      <c r="EM119" s="127"/>
    </row>
    <row r="120" spans="1:143">
      <c r="A120" s="127"/>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128"/>
      <c r="AB120" s="128"/>
      <c r="AC120" s="128"/>
      <c r="AD120" s="128"/>
      <c r="AE120" s="128"/>
      <c r="AF120" s="128"/>
      <c r="AG120" s="128"/>
      <c r="AH120" s="128"/>
      <c r="AI120" s="128"/>
      <c r="AJ120" s="128"/>
      <c r="AK120" s="128"/>
      <c r="AL120" s="128"/>
      <c r="AM120" s="128"/>
      <c r="AN120" s="128"/>
      <c r="AO120" s="128"/>
      <c r="AP120" s="128"/>
      <c r="AQ120" s="128"/>
      <c r="AR120" s="128"/>
      <c r="AS120" s="128"/>
      <c r="AT120" s="128"/>
      <c r="AU120" s="128"/>
      <c r="AV120" s="128"/>
      <c r="AW120" s="128"/>
      <c r="AX120" s="128"/>
      <c r="AY120" s="128"/>
      <c r="AZ120" s="128"/>
      <c r="BA120" s="128"/>
      <c r="BB120" s="128"/>
      <c r="BC120" s="128"/>
      <c r="BD120" s="128"/>
      <c r="BE120" s="128"/>
      <c r="BF120" s="128"/>
      <c r="BG120" s="128"/>
      <c r="BH120" s="128"/>
      <c r="BI120" s="128"/>
      <c r="BJ120" s="128"/>
      <c r="BK120" s="128"/>
      <c r="BL120" s="128"/>
      <c r="BM120" s="128"/>
      <c r="BN120" s="128"/>
      <c r="BO120" s="128"/>
      <c r="BP120" s="128"/>
      <c r="BQ120" s="128"/>
      <c r="BR120" s="128"/>
      <c r="BS120" s="128"/>
      <c r="BT120" s="128"/>
      <c r="BU120" s="128"/>
      <c r="BV120" s="128"/>
      <c r="BW120" s="128"/>
      <c r="BX120" s="128"/>
      <c r="BY120" s="128"/>
      <c r="BZ120" s="128"/>
      <c r="CA120" s="128"/>
      <c r="CB120" s="128"/>
      <c r="CC120" s="128"/>
      <c r="CD120" s="128"/>
      <c r="CE120" s="128"/>
      <c r="CF120" s="128"/>
      <c r="CG120" s="128"/>
      <c r="CH120" s="128"/>
      <c r="CI120" s="128"/>
      <c r="CJ120" s="128"/>
      <c r="CK120" s="128"/>
      <c r="CL120" s="128"/>
      <c r="CM120" s="128"/>
      <c r="CN120" s="128"/>
      <c r="CO120" s="128"/>
      <c r="CP120" s="128"/>
      <c r="CQ120" s="128"/>
      <c r="CR120" s="128"/>
      <c r="CS120" s="128"/>
      <c r="CT120" s="128"/>
      <c r="CU120" s="128"/>
      <c r="CV120" s="128"/>
      <c r="CW120" s="128"/>
      <c r="CX120" s="128"/>
      <c r="CY120" s="128"/>
      <c r="CZ120" s="128"/>
      <c r="DA120" s="128"/>
      <c r="DB120" s="128"/>
      <c r="DC120" s="128"/>
      <c r="DD120" s="128"/>
      <c r="DE120" s="128"/>
      <c r="DF120" s="128"/>
      <c r="DG120" s="128"/>
      <c r="DH120" s="128"/>
      <c r="DI120" s="128"/>
      <c r="DJ120" s="128"/>
      <c r="DK120" s="128"/>
      <c r="DL120" s="128"/>
      <c r="DM120" s="128"/>
      <c r="DN120" s="128"/>
      <c r="DO120" s="128"/>
      <c r="DP120" s="128"/>
      <c r="DQ120" s="128"/>
      <c r="DR120" s="127"/>
      <c r="DS120" s="127"/>
      <c r="DT120" s="127"/>
      <c r="DU120" s="127"/>
      <c r="DV120" s="127"/>
      <c r="DW120" s="127"/>
      <c r="DX120" s="127"/>
      <c r="DY120" s="127"/>
      <c r="DZ120" s="127"/>
      <c r="EA120" s="127"/>
      <c r="EB120" s="127"/>
      <c r="EC120" s="127"/>
      <c r="ED120" s="127"/>
      <c r="EE120" s="127"/>
      <c r="EF120" s="127"/>
      <c r="EG120" s="127"/>
      <c r="EH120" s="127"/>
      <c r="EI120" s="127"/>
      <c r="EJ120" s="127"/>
      <c r="EK120" s="127"/>
      <c r="EL120" s="127"/>
      <c r="EM120" s="127"/>
    </row>
    <row r="121" spans="1:143">
      <c r="A121" s="127"/>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128"/>
      <c r="AB121" s="128"/>
      <c r="AC121" s="128"/>
      <c r="AD121" s="128"/>
      <c r="AE121" s="128"/>
      <c r="AF121" s="128"/>
      <c r="AG121" s="128"/>
      <c r="AH121" s="128"/>
      <c r="AI121" s="128"/>
      <c r="AJ121" s="128"/>
      <c r="AK121" s="128"/>
      <c r="AL121" s="128"/>
      <c r="AM121" s="128"/>
      <c r="AN121" s="128"/>
      <c r="AO121" s="128"/>
      <c r="AP121" s="128"/>
      <c r="AQ121" s="128"/>
      <c r="AR121" s="128"/>
      <c r="AS121" s="128"/>
      <c r="AT121" s="128"/>
      <c r="AU121" s="128"/>
      <c r="AV121" s="128"/>
      <c r="AW121" s="128"/>
      <c r="AX121" s="128"/>
      <c r="AY121" s="128"/>
      <c r="AZ121" s="128"/>
      <c r="BA121" s="128"/>
      <c r="BB121" s="128"/>
      <c r="BC121" s="128"/>
      <c r="BD121" s="128"/>
      <c r="BE121" s="128"/>
      <c r="BF121" s="128"/>
      <c r="BG121" s="128"/>
      <c r="BH121" s="128"/>
      <c r="BI121" s="128"/>
      <c r="BJ121" s="128"/>
      <c r="BK121" s="128"/>
      <c r="BL121" s="128"/>
      <c r="BM121" s="128"/>
      <c r="BN121" s="128"/>
      <c r="BO121" s="128"/>
      <c r="BP121" s="128"/>
      <c r="BQ121" s="128"/>
      <c r="BR121" s="128"/>
      <c r="BS121" s="128"/>
      <c r="BT121" s="128"/>
      <c r="BU121" s="128"/>
      <c r="BV121" s="128"/>
      <c r="BW121" s="128"/>
      <c r="BX121" s="128"/>
      <c r="BY121" s="128"/>
      <c r="BZ121" s="128"/>
      <c r="CA121" s="128"/>
      <c r="CB121" s="128"/>
      <c r="CC121" s="128"/>
      <c r="CD121" s="128"/>
      <c r="CE121" s="128"/>
      <c r="CF121" s="128"/>
      <c r="CG121" s="128"/>
      <c r="CH121" s="128"/>
      <c r="CI121" s="128"/>
      <c r="CJ121" s="128"/>
      <c r="CK121" s="128"/>
      <c r="CL121" s="128"/>
      <c r="CM121" s="128"/>
      <c r="CN121" s="128"/>
      <c r="CO121" s="128"/>
      <c r="CP121" s="128"/>
      <c r="CQ121" s="128"/>
      <c r="CR121" s="128"/>
      <c r="CS121" s="128"/>
      <c r="CT121" s="128"/>
      <c r="CU121" s="128"/>
      <c r="CV121" s="128"/>
      <c r="CW121" s="128"/>
      <c r="CX121" s="128"/>
      <c r="CY121" s="128"/>
      <c r="CZ121" s="128"/>
      <c r="DA121" s="128"/>
      <c r="DB121" s="128"/>
      <c r="DC121" s="128"/>
      <c r="DD121" s="128"/>
      <c r="DE121" s="128"/>
      <c r="DF121" s="128"/>
      <c r="DG121" s="128"/>
      <c r="DH121" s="128"/>
      <c r="DI121" s="128"/>
      <c r="DJ121" s="128"/>
      <c r="DK121" s="128"/>
      <c r="DL121" s="128"/>
      <c r="DM121" s="128"/>
      <c r="DN121" s="128"/>
      <c r="DO121" s="128"/>
      <c r="DP121" s="128"/>
      <c r="DQ121" s="128"/>
      <c r="DR121" s="127"/>
      <c r="DS121" s="127"/>
      <c r="DT121" s="127"/>
      <c r="DU121" s="127"/>
      <c r="DV121" s="127"/>
      <c r="DW121" s="127"/>
      <c r="DX121" s="127"/>
      <c r="DY121" s="127"/>
      <c r="DZ121" s="127"/>
      <c r="EA121" s="127"/>
      <c r="EB121" s="127"/>
      <c r="EC121" s="127"/>
      <c r="ED121" s="127"/>
      <c r="EE121" s="127"/>
      <c r="EF121" s="127"/>
      <c r="EG121" s="127"/>
      <c r="EH121" s="127"/>
      <c r="EI121" s="127"/>
      <c r="EJ121" s="127"/>
      <c r="EK121" s="127"/>
      <c r="EL121" s="127"/>
      <c r="EM121" s="127"/>
    </row>
    <row r="122" spans="1:143">
      <c r="A122" s="127"/>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c r="AA122" s="128"/>
      <c r="AB122" s="128"/>
      <c r="AC122" s="128"/>
      <c r="AD122" s="128"/>
      <c r="AE122" s="128"/>
      <c r="AF122" s="128"/>
      <c r="AG122" s="128"/>
      <c r="AH122" s="128"/>
      <c r="AI122" s="128"/>
      <c r="AJ122" s="128"/>
      <c r="AK122" s="128"/>
      <c r="AL122" s="128"/>
      <c r="AM122" s="128"/>
      <c r="AN122" s="128"/>
      <c r="AO122" s="128"/>
      <c r="AP122" s="128"/>
      <c r="AQ122" s="128"/>
      <c r="AR122" s="128"/>
      <c r="AS122" s="128"/>
      <c r="AT122" s="128"/>
      <c r="AU122" s="128"/>
      <c r="AV122" s="128"/>
      <c r="AW122" s="128"/>
      <c r="AX122" s="128"/>
      <c r="AY122" s="128"/>
      <c r="AZ122" s="128"/>
      <c r="BA122" s="128"/>
      <c r="BB122" s="128"/>
      <c r="BC122" s="128"/>
      <c r="BD122" s="128"/>
      <c r="BE122" s="128"/>
      <c r="BF122" s="128"/>
      <c r="BG122" s="128"/>
      <c r="BH122" s="128"/>
      <c r="BI122" s="128"/>
      <c r="BJ122" s="128"/>
      <c r="BK122" s="128"/>
      <c r="BL122" s="128"/>
      <c r="BM122" s="128"/>
      <c r="BN122" s="128"/>
      <c r="BO122" s="128"/>
      <c r="BP122" s="128"/>
      <c r="BQ122" s="128"/>
      <c r="BR122" s="128"/>
      <c r="BS122" s="128"/>
      <c r="BT122" s="128"/>
      <c r="BU122" s="128"/>
      <c r="BV122" s="128"/>
      <c r="BW122" s="128"/>
      <c r="BX122" s="128"/>
      <c r="BY122" s="128"/>
      <c r="BZ122" s="128"/>
      <c r="CA122" s="128"/>
      <c r="CB122" s="128"/>
      <c r="CC122" s="128"/>
      <c r="CD122" s="128"/>
      <c r="CE122" s="128"/>
      <c r="CF122" s="128"/>
      <c r="CG122" s="128"/>
      <c r="CH122" s="128"/>
      <c r="CI122" s="128"/>
      <c r="CJ122" s="128"/>
      <c r="CK122" s="128"/>
      <c r="CL122" s="128"/>
      <c r="CM122" s="128"/>
      <c r="CN122" s="128"/>
      <c r="CO122" s="128"/>
      <c r="CP122" s="128"/>
      <c r="CQ122" s="128"/>
      <c r="CR122" s="128"/>
      <c r="CS122" s="128"/>
      <c r="CT122" s="128"/>
      <c r="CU122" s="128"/>
      <c r="CV122" s="128"/>
      <c r="CW122" s="128"/>
      <c r="CX122" s="128"/>
      <c r="CY122" s="128"/>
      <c r="CZ122" s="128"/>
      <c r="DA122" s="128"/>
      <c r="DB122" s="128"/>
      <c r="DC122" s="128"/>
      <c r="DD122" s="128"/>
      <c r="DE122" s="128"/>
      <c r="DF122" s="128"/>
      <c r="DG122" s="128"/>
      <c r="DH122" s="128"/>
      <c r="DI122" s="128"/>
      <c r="DJ122" s="128"/>
      <c r="DK122" s="128"/>
      <c r="DL122" s="128"/>
      <c r="DM122" s="128"/>
      <c r="DN122" s="128"/>
      <c r="DO122" s="128"/>
      <c r="DP122" s="128"/>
      <c r="DQ122" s="128"/>
      <c r="DR122" s="127"/>
      <c r="DS122" s="127"/>
      <c r="DT122" s="127"/>
      <c r="DU122" s="127"/>
      <c r="DV122" s="127"/>
      <c r="DW122" s="127"/>
      <c r="DX122" s="127"/>
      <c r="DY122" s="127"/>
      <c r="DZ122" s="127"/>
      <c r="EA122" s="127"/>
      <c r="EB122" s="127"/>
      <c r="EC122" s="127"/>
      <c r="ED122" s="127"/>
      <c r="EE122" s="127"/>
      <c r="EF122" s="127"/>
      <c r="EG122" s="127"/>
      <c r="EH122" s="127"/>
      <c r="EI122" s="127"/>
      <c r="EJ122" s="127"/>
      <c r="EK122" s="127"/>
      <c r="EL122" s="127"/>
      <c r="EM122" s="127"/>
    </row>
    <row r="123" spans="1:143">
      <c r="A123" s="127"/>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c r="AA123" s="128"/>
      <c r="AB123" s="128"/>
      <c r="AC123" s="128"/>
      <c r="AD123" s="128"/>
      <c r="AE123" s="128"/>
      <c r="AF123" s="128"/>
      <c r="AG123" s="128"/>
      <c r="AH123" s="128"/>
      <c r="AI123" s="128"/>
      <c r="AJ123" s="128"/>
      <c r="AK123" s="128"/>
      <c r="AL123" s="128"/>
      <c r="AM123" s="128"/>
      <c r="AN123" s="128"/>
      <c r="AO123" s="128"/>
      <c r="AP123" s="128"/>
      <c r="AQ123" s="128"/>
      <c r="AR123" s="128"/>
      <c r="AS123" s="128"/>
      <c r="AT123" s="128"/>
      <c r="AU123" s="128"/>
      <c r="AV123" s="128"/>
      <c r="AW123" s="128"/>
      <c r="AX123" s="128"/>
      <c r="AY123" s="128"/>
      <c r="AZ123" s="128"/>
      <c r="BA123" s="128"/>
      <c r="BB123" s="128"/>
      <c r="BC123" s="128"/>
      <c r="BD123" s="128"/>
      <c r="BE123" s="128"/>
      <c r="BF123" s="128"/>
      <c r="BG123" s="128"/>
      <c r="BH123" s="128"/>
      <c r="BI123" s="128"/>
      <c r="BJ123" s="128"/>
      <c r="BK123" s="128"/>
      <c r="BL123" s="128"/>
      <c r="BM123" s="128"/>
      <c r="BN123" s="128"/>
      <c r="BO123" s="128"/>
      <c r="BP123" s="128"/>
      <c r="BQ123" s="128"/>
      <c r="BR123" s="128"/>
      <c r="BS123" s="128"/>
      <c r="BT123" s="128"/>
      <c r="BU123" s="128"/>
      <c r="BV123" s="128"/>
      <c r="BW123" s="128"/>
      <c r="BX123" s="128"/>
      <c r="BY123" s="128"/>
      <c r="BZ123" s="128"/>
      <c r="CA123" s="128"/>
      <c r="CB123" s="128"/>
      <c r="CC123" s="128"/>
      <c r="CD123" s="128"/>
      <c r="CE123" s="128"/>
      <c r="CF123" s="128"/>
      <c r="CG123" s="128"/>
      <c r="CH123" s="128"/>
      <c r="CI123" s="128"/>
      <c r="CJ123" s="128"/>
      <c r="CK123" s="128"/>
      <c r="CL123" s="128"/>
      <c r="CM123" s="128"/>
      <c r="CN123" s="128"/>
      <c r="CO123" s="128"/>
      <c r="CP123" s="128"/>
      <c r="CQ123" s="128"/>
      <c r="CR123" s="128"/>
      <c r="CS123" s="128"/>
      <c r="CT123" s="128"/>
      <c r="CU123" s="128"/>
      <c r="CV123" s="128"/>
      <c r="CW123" s="128"/>
      <c r="CX123" s="128"/>
      <c r="CY123" s="128"/>
      <c r="CZ123" s="128"/>
      <c r="DA123" s="128"/>
      <c r="DB123" s="128"/>
      <c r="DC123" s="128"/>
      <c r="DD123" s="128"/>
      <c r="DE123" s="128"/>
      <c r="DF123" s="128"/>
      <c r="DG123" s="128"/>
      <c r="DH123" s="128"/>
      <c r="DI123" s="128"/>
      <c r="DJ123" s="128"/>
      <c r="DK123" s="128"/>
      <c r="DL123" s="128"/>
      <c r="DM123" s="128"/>
      <c r="DN123" s="128"/>
      <c r="DO123" s="128"/>
      <c r="DP123" s="128"/>
      <c r="DQ123" s="128"/>
      <c r="DR123" s="127"/>
      <c r="DS123" s="127"/>
      <c r="DT123" s="127"/>
      <c r="DU123" s="127"/>
      <c r="DV123" s="127"/>
      <c r="DW123" s="127"/>
      <c r="DX123" s="127"/>
      <c r="DY123" s="127"/>
      <c r="DZ123" s="127"/>
      <c r="EA123" s="127"/>
      <c r="EB123" s="127"/>
      <c r="EC123" s="127"/>
      <c r="ED123" s="127"/>
      <c r="EE123" s="127"/>
      <c r="EF123" s="127"/>
      <c r="EG123" s="127"/>
      <c r="EH123" s="127"/>
      <c r="EI123" s="127"/>
      <c r="EJ123" s="127"/>
      <c r="EK123" s="127"/>
      <c r="EL123" s="127"/>
      <c r="EM123" s="127"/>
    </row>
    <row r="124" spans="1:143">
      <c r="A124" s="127"/>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c r="AA124" s="128"/>
      <c r="AB124" s="128"/>
      <c r="AC124" s="128"/>
      <c r="AD124" s="128"/>
      <c r="AE124" s="128"/>
      <c r="AF124" s="128"/>
      <c r="AG124" s="128"/>
      <c r="AH124" s="128"/>
      <c r="AI124" s="128"/>
      <c r="AJ124" s="128"/>
      <c r="AK124" s="128"/>
      <c r="AL124" s="128"/>
      <c r="AM124" s="128"/>
      <c r="AN124" s="128"/>
      <c r="AO124" s="128"/>
      <c r="AP124" s="128"/>
      <c r="AQ124" s="128"/>
      <c r="AR124" s="128"/>
      <c r="AS124" s="128"/>
      <c r="AT124" s="128"/>
      <c r="AU124" s="128"/>
      <c r="AV124" s="128"/>
      <c r="AW124" s="128"/>
      <c r="AX124" s="128"/>
      <c r="AY124" s="128"/>
      <c r="AZ124" s="128"/>
      <c r="BA124" s="128"/>
      <c r="BB124" s="128"/>
      <c r="BC124" s="128"/>
      <c r="BD124" s="128"/>
      <c r="BE124" s="128"/>
      <c r="BF124" s="128"/>
      <c r="BG124" s="128"/>
      <c r="BH124" s="128"/>
      <c r="BI124" s="128"/>
      <c r="BJ124" s="128"/>
      <c r="BK124" s="128"/>
      <c r="BL124" s="128"/>
      <c r="BM124" s="128"/>
      <c r="BN124" s="128"/>
      <c r="BO124" s="128"/>
      <c r="BP124" s="128"/>
      <c r="BQ124" s="128"/>
      <c r="BR124" s="128"/>
      <c r="BS124" s="128"/>
      <c r="BT124" s="128"/>
      <c r="BU124" s="128"/>
      <c r="BV124" s="128"/>
      <c r="BW124" s="128"/>
      <c r="BX124" s="128"/>
      <c r="BY124" s="128"/>
      <c r="BZ124" s="128"/>
      <c r="CA124" s="128"/>
      <c r="CB124" s="128"/>
      <c r="CC124" s="128"/>
      <c r="CD124" s="128"/>
      <c r="CE124" s="128"/>
      <c r="CF124" s="128"/>
      <c r="CG124" s="128"/>
      <c r="CH124" s="128"/>
      <c r="CI124" s="128"/>
      <c r="CJ124" s="128"/>
      <c r="CK124" s="128"/>
      <c r="CL124" s="128"/>
      <c r="CM124" s="128"/>
      <c r="CN124" s="128"/>
      <c r="CO124" s="128"/>
      <c r="CP124" s="128"/>
      <c r="CQ124" s="128"/>
      <c r="CR124" s="128"/>
      <c r="CS124" s="128"/>
      <c r="CT124" s="128"/>
      <c r="CU124" s="128"/>
      <c r="CV124" s="128"/>
      <c r="CW124" s="128"/>
      <c r="CX124" s="128"/>
      <c r="CY124" s="128"/>
      <c r="CZ124" s="128"/>
      <c r="DA124" s="128"/>
      <c r="DB124" s="128"/>
      <c r="DC124" s="128"/>
      <c r="DD124" s="128"/>
      <c r="DE124" s="128"/>
      <c r="DF124" s="128"/>
      <c r="DG124" s="128"/>
      <c r="DH124" s="128"/>
      <c r="DI124" s="128"/>
      <c r="DJ124" s="128"/>
      <c r="DK124" s="128"/>
      <c r="DL124" s="128"/>
      <c r="DM124" s="128"/>
      <c r="DN124" s="128"/>
      <c r="DO124" s="128"/>
      <c r="DP124" s="128"/>
      <c r="DQ124" s="128"/>
      <c r="DR124" s="127"/>
      <c r="DS124" s="127"/>
      <c r="DT124" s="127"/>
      <c r="DU124" s="127"/>
      <c r="DV124" s="127"/>
      <c r="DW124" s="127"/>
      <c r="DX124" s="127"/>
      <c r="DY124" s="127"/>
      <c r="DZ124" s="127"/>
      <c r="EA124" s="127"/>
      <c r="EB124" s="127"/>
      <c r="EC124" s="127"/>
      <c r="ED124" s="127"/>
      <c r="EE124" s="127"/>
      <c r="EF124" s="127"/>
      <c r="EG124" s="127"/>
      <c r="EH124" s="127"/>
      <c r="EI124" s="127"/>
      <c r="EJ124" s="127"/>
      <c r="EK124" s="127"/>
      <c r="EL124" s="127"/>
      <c r="EM124" s="127"/>
    </row>
    <row r="125" spans="1:143">
      <c r="A125" s="127"/>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c r="AA125" s="128"/>
      <c r="AB125" s="128"/>
      <c r="AC125" s="128"/>
      <c r="AD125" s="128"/>
      <c r="AE125" s="128"/>
      <c r="AF125" s="128"/>
      <c r="AG125" s="128"/>
      <c r="AH125" s="128"/>
      <c r="AI125" s="128"/>
      <c r="AJ125" s="128"/>
      <c r="AK125" s="128"/>
      <c r="AL125" s="128"/>
      <c r="AM125" s="128"/>
      <c r="AN125" s="128"/>
      <c r="AO125" s="128"/>
      <c r="AP125" s="128"/>
      <c r="AQ125" s="128"/>
      <c r="AR125" s="128"/>
      <c r="AS125" s="128"/>
      <c r="AT125" s="128"/>
      <c r="AU125" s="128"/>
      <c r="AV125" s="128"/>
      <c r="AW125" s="128"/>
      <c r="AX125" s="128"/>
      <c r="AY125" s="128"/>
      <c r="AZ125" s="128"/>
      <c r="BA125" s="128"/>
      <c r="BB125" s="128"/>
      <c r="BC125" s="128"/>
      <c r="BD125" s="128"/>
      <c r="BE125" s="128"/>
      <c r="BF125" s="128"/>
      <c r="BG125" s="128"/>
      <c r="BH125" s="128"/>
      <c r="BI125" s="128"/>
      <c r="BJ125" s="128"/>
      <c r="BK125" s="128"/>
      <c r="BL125" s="128"/>
      <c r="BM125" s="128"/>
      <c r="BN125" s="128"/>
      <c r="BO125" s="128"/>
      <c r="BP125" s="128"/>
      <c r="BQ125" s="128"/>
      <c r="BR125" s="128"/>
      <c r="BS125" s="128"/>
      <c r="BT125" s="128"/>
      <c r="BU125" s="128"/>
      <c r="BV125" s="128"/>
      <c r="BW125" s="128"/>
      <c r="BX125" s="128"/>
      <c r="BY125" s="128"/>
      <c r="BZ125" s="128"/>
      <c r="CA125" s="128"/>
      <c r="CB125" s="128"/>
      <c r="CC125" s="128"/>
      <c r="CD125" s="128"/>
      <c r="CE125" s="128"/>
      <c r="CF125" s="128"/>
      <c r="CG125" s="128"/>
      <c r="CH125" s="128"/>
      <c r="CI125" s="128"/>
      <c r="CJ125" s="128"/>
      <c r="CK125" s="128"/>
      <c r="CL125" s="128"/>
      <c r="CM125" s="128"/>
      <c r="CN125" s="128"/>
      <c r="CO125" s="128"/>
      <c r="CP125" s="128"/>
      <c r="CQ125" s="128"/>
      <c r="CR125" s="128"/>
      <c r="CS125" s="128"/>
      <c r="CT125" s="128"/>
      <c r="CU125" s="128"/>
      <c r="CV125" s="128"/>
      <c r="CW125" s="128"/>
      <c r="CX125" s="128"/>
      <c r="CY125" s="128"/>
      <c r="CZ125" s="128"/>
      <c r="DA125" s="128"/>
      <c r="DB125" s="128"/>
      <c r="DC125" s="128"/>
      <c r="DD125" s="128"/>
      <c r="DE125" s="128"/>
      <c r="DF125" s="128"/>
      <c r="DG125" s="128"/>
      <c r="DH125" s="128"/>
      <c r="DI125" s="128"/>
      <c r="DJ125" s="128"/>
      <c r="DK125" s="128"/>
      <c r="DL125" s="128"/>
      <c r="DM125" s="128"/>
      <c r="DN125" s="128"/>
      <c r="DO125" s="128"/>
      <c r="DP125" s="128"/>
      <c r="DQ125" s="128"/>
      <c r="DR125" s="127"/>
      <c r="DS125" s="127"/>
      <c r="DT125" s="127"/>
      <c r="DU125" s="127"/>
      <c r="DV125" s="127"/>
      <c r="DW125" s="127"/>
      <c r="DX125" s="127"/>
      <c r="DY125" s="127"/>
      <c r="DZ125" s="127"/>
      <c r="EA125" s="127"/>
      <c r="EB125" s="127"/>
      <c r="EC125" s="127"/>
      <c r="ED125" s="127"/>
      <c r="EE125" s="127"/>
      <c r="EF125" s="127"/>
      <c r="EG125" s="127"/>
      <c r="EH125" s="127"/>
      <c r="EI125" s="127"/>
      <c r="EJ125" s="127"/>
      <c r="EK125" s="127"/>
      <c r="EL125" s="127"/>
      <c r="EM125" s="127"/>
    </row>
    <row r="126" spans="1:143">
      <c r="A126" s="127"/>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c r="AA126" s="128"/>
      <c r="AB126" s="128"/>
      <c r="AC126" s="128"/>
      <c r="AD126" s="128"/>
      <c r="AE126" s="128"/>
      <c r="AF126" s="128"/>
      <c r="AG126" s="128"/>
      <c r="AH126" s="128"/>
      <c r="AI126" s="128"/>
      <c r="AJ126" s="128"/>
      <c r="AK126" s="128"/>
      <c r="AL126" s="128"/>
      <c r="AM126" s="128"/>
      <c r="AN126" s="128"/>
      <c r="AO126" s="128"/>
      <c r="AP126" s="128"/>
      <c r="AQ126" s="128"/>
      <c r="AR126" s="128"/>
      <c r="AS126" s="128"/>
      <c r="AT126" s="128"/>
      <c r="AU126" s="128"/>
      <c r="AV126" s="128"/>
      <c r="AW126" s="128"/>
      <c r="AX126" s="128"/>
      <c r="AY126" s="128"/>
      <c r="AZ126" s="128"/>
      <c r="BA126" s="128"/>
      <c r="BB126" s="128"/>
      <c r="BC126" s="128"/>
      <c r="BD126" s="128"/>
      <c r="BE126" s="128"/>
      <c r="BF126" s="128"/>
      <c r="BG126" s="128"/>
      <c r="BH126" s="128"/>
      <c r="BI126" s="128"/>
      <c r="BJ126" s="128"/>
      <c r="BK126" s="128"/>
      <c r="BL126" s="128"/>
      <c r="BM126" s="128"/>
      <c r="BN126" s="128"/>
      <c r="BO126" s="128"/>
      <c r="BP126" s="128"/>
      <c r="BQ126" s="128"/>
      <c r="BR126" s="128"/>
      <c r="BS126" s="128"/>
      <c r="BT126" s="128"/>
      <c r="BU126" s="128"/>
      <c r="BV126" s="128"/>
      <c r="BW126" s="128"/>
      <c r="BX126" s="128"/>
      <c r="BY126" s="128"/>
      <c r="BZ126" s="128"/>
      <c r="CA126" s="128"/>
      <c r="CB126" s="128"/>
      <c r="CC126" s="128"/>
      <c r="CD126" s="128"/>
      <c r="CE126" s="128"/>
      <c r="CF126" s="128"/>
      <c r="CG126" s="128"/>
      <c r="CH126" s="128"/>
      <c r="CI126" s="128"/>
      <c r="CJ126" s="128"/>
      <c r="CK126" s="128"/>
      <c r="CL126" s="128"/>
      <c r="CM126" s="128"/>
      <c r="CN126" s="128"/>
      <c r="CO126" s="128"/>
      <c r="CP126" s="128"/>
      <c r="CQ126" s="128"/>
      <c r="CR126" s="128"/>
      <c r="CS126" s="128"/>
      <c r="CT126" s="128"/>
      <c r="CU126" s="128"/>
      <c r="CV126" s="128"/>
      <c r="CW126" s="128"/>
      <c r="CX126" s="128"/>
      <c r="CY126" s="128"/>
      <c r="CZ126" s="128"/>
      <c r="DA126" s="128"/>
      <c r="DB126" s="128"/>
      <c r="DC126" s="128"/>
      <c r="DD126" s="128"/>
      <c r="DE126" s="128"/>
      <c r="DF126" s="128"/>
      <c r="DG126" s="128"/>
      <c r="DH126" s="128"/>
      <c r="DI126" s="128"/>
      <c r="DJ126" s="128"/>
      <c r="DK126" s="128"/>
      <c r="DL126" s="128"/>
      <c r="DM126" s="128"/>
      <c r="DN126" s="128"/>
      <c r="DO126" s="128"/>
      <c r="DP126" s="128"/>
      <c r="DQ126" s="128"/>
      <c r="DR126" s="127"/>
      <c r="DS126" s="127"/>
      <c r="DT126" s="127"/>
      <c r="DU126" s="127"/>
      <c r="DV126" s="127"/>
      <c r="DW126" s="127"/>
      <c r="DX126" s="127"/>
      <c r="DY126" s="127"/>
      <c r="DZ126" s="127"/>
      <c r="EA126" s="127"/>
      <c r="EB126" s="127"/>
      <c r="EC126" s="127"/>
      <c r="ED126" s="127"/>
      <c r="EE126" s="127"/>
      <c r="EF126" s="127"/>
      <c r="EG126" s="127"/>
      <c r="EH126" s="127"/>
      <c r="EI126" s="127"/>
      <c r="EJ126" s="127"/>
      <c r="EK126" s="127"/>
      <c r="EL126" s="127"/>
      <c r="EM126" s="127"/>
    </row>
    <row r="127" spans="1:143">
      <c r="A127" s="127"/>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c r="AA127" s="128"/>
      <c r="AB127" s="128"/>
      <c r="AC127" s="128"/>
      <c r="AD127" s="128"/>
      <c r="AE127" s="128"/>
      <c r="AF127" s="128"/>
      <c r="AG127" s="128"/>
      <c r="AH127" s="128"/>
      <c r="AI127" s="128"/>
      <c r="AJ127" s="128"/>
      <c r="AK127" s="128"/>
      <c r="AL127" s="128"/>
      <c r="AM127" s="128"/>
      <c r="AN127" s="128"/>
      <c r="AO127" s="128"/>
      <c r="AP127" s="128"/>
      <c r="AQ127" s="128"/>
      <c r="AR127" s="128"/>
      <c r="AS127" s="128"/>
      <c r="AT127" s="128"/>
      <c r="AU127" s="128"/>
      <c r="AV127" s="128"/>
      <c r="AW127" s="128"/>
      <c r="AX127" s="128"/>
      <c r="AY127" s="128"/>
      <c r="AZ127" s="128"/>
      <c r="BA127" s="128"/>
      <c r="BB127" s="128"/>
      <c r="BC127" s="128"/>
      <c r="BD127" s="128"/>
      <c r="BE127" s="128"/>
      <c r="BF127" s="128"/>
      <c r="BG127" s="128"/>
      <c r="BH127" s="128"/>
      <c r="BI127" s="128"/>
      <c r="BJ127" s="128"/>
      <c r="BK127" s="128"/>
      <c r="BL127" s="128"/>
      <c r="BM127" s="128"/>
      <c r="BN127" s="128"/>
      <c r="BO127" s="128"/>
      <c r="BP127" s="128"/>
      <c r="BQ127" s="128"/>
      <c r="BR127" s="128"/>
      <c r="BS127" s="128"/>
      <c r="BT127" s="128"/>
      <c r="BU127" s="128"/>
      <c r="BV127" s="128"/>
      <c r="BW127" s="128"/>
      <c r="BX127" s="128"/>
      <c r="BY127" s="128"/>
      <c r="BZ127" s="128"/>
      <c r="CA127" s="128"/>
      <c r="CB127" s="128"/>
      <c r="CC127" s="128"/>
      <c r="CD127" s="128"/>
      <c r="CE127" s="128"/>
      <c r="CF127" s="128"/>
      <c r="CG127" s="128"/>
      <c r="CH127" s="128"/>
      <c r="CI127" s="128"/>
      <c r="CJ127" s="128"/>
      <c r="CK127" s="128"/>
      <c r="CL127" s="128"/>
      <c r="CM127" s="128"/>
      <c r="CN127" s="128"/>
      <c r="CO127" s="128"/>
      <c r="CP127" s="128"/>
      <c r="CQ127" s="128"/>
      <c r="CR127" s="128"/>
      <c r="CS127" s="128"/>
      <c r="CT127" s="128"/>
      <c r="CU127" s="128"/>
      <c r="CV127" s="128"/>
      <c r="CW127" s="128"/>
      <c r="CX127" s="128"/>
      <c r="CY127" s="128"/>
      <c r="CZ127" s="128"/>
      <c r="DA127" s="128"/>
      <c r="DB127" s="128"/>
      <c r="DC127" s="128"/>
      <c r="DD127" s="128"/>
      <c r="DE127" s="128"/>
      <c r="DF127" s="128"/>
      <c r="DG127" s="128"/>
      <c r="DH127" s="128"/>
      <c r="DI127" s="128"/>
      <c r="DJ127" s="128"/>
      <c r="DK127" s="128"/>
      <c r="DL127" s="128"/>
      <c r="DM127" s="128"/>
      <c r="DN127" s="128"/>
      <c r="DO127" s="128"/>
      <c r="DP127" s="128"/>
      <c r="DQ127" s="128"/>
      <c r="DR127" s="127"/>
      <c r="DS127" s="127"/>
      <c r="DT127" s="127"/>
      <c r="DU127" s="127"/>
      <c r="DV127" s="127"/>
      <c r="DW127" s="127"/>
      <c r="DX127" s="127"/>
      <c r="DY127" s="127"/>
      <c r="DZ127" s="127"/>
      <c r="EA127" s="127"/>
      <c r="EB127" s="127"/>
      <c r="EC127" s="127"/>
      <c r="ED127" s="127"/>
      <c r="EE127" s="127"/>
      <c r="EF127" s="127"/>
      <c r="EG127" s="127"/>
      <c r="EH127" s="127"/>
      <c r="EI127" s="127"/>
      <c r="EJ127" s="127"/>
      <c r="EK127" s="127"/>
      <c r="EL127" s="127"/>
      <c r="EM127" s="127"/>
    </row>
    <row r="128" spans="1:143">
      <c r="A128" s="127"/>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c r="AA128" s="128"/>
      <c r="AB128" s="128"/>
      <c r="AC128" s="128"/>
      <c r="AD128" s="128"/>
      <c r="AE128" s="128"/>
      <c r="AF128" s="128"/>
      <c r="AG128" s="128"/>
      <c r="AH128" s="128"/>
      <c r="AI128" s="128"/>
      <c r="AJ128" s="128"/>
      <c r="AK128" s="128"/>
      <c r="AL128" s="128"/>
      <c r="AM128" s="128"/>
      <c r="AN128" s="128"/>
      <c r="AO128" s="128"/>
      <c r="AP128" s="128"/>
      <c r="AQ128" s="128"/>
      <c r="AR128" s="128"/>
      <c r="AS128" s="128"/>
      <c r="AT128" s="128"/>
      <c r="AU128" s="128"/>
      <c r="AV128" s="128"/>
      <c r="AW128" s="128"/>
      <c r="AX128" s="128"/>
      <c r="AY128" s="128"/>
      <c r="AZ128" s="128"/>
      <c r="BA128" s="128"/>
      <c r="BB128" s="128"/>
      <c r="BC128" s="128"/>
      <c r="BD128" s="128"/>
      <c r="BE128" s="128"/>
      <c r="BF128" s="128"/>
      <c r="BG128" s="128"/>
      <c r="BH128" s="128"/>
      <c r="BI128" s="128"/>
      <c r="BJ128" s="128"/>
      <c r="BK128" s="128"/>
      <c r="BL128" s="128"/>
      <c r="BM128" s="128"/>
      <c r="BN128" s="128"/>
      <c r="BO128" s="128"/>
      <c r="BP128" s="128"/>
      <c r="BQ128" s="128"/>
      <c r="BR128" s="128"/>
      <c r="BS128" s="128"/>
      <c r="BT128" s="128"/>
      <c r="BU128" s="128"/>
      <c r="BV128" s="128"/>
      <c r="BW128" s="128"/>
      <c r="BX128" s="128"/>
      <c r="BY128" s="128"/>
      <c r="BZ128" s="128"/>
      <c r="CA128" s="128"/>
      <c r="CB128" s="128"/>
      <c r="CC128" s="128"/>
      <c r="CD128" s="128"/>
      <c r="CE128" s="128"/>
      <c r="CF128" s="128"/>
      <c r="CG128" s="128"/>
      <c r="CH128" s="128"/>
      <c r="CI128" s="128"/>
      <c r="CJ128" s="128"/>
      <c r="CK128" s="128"/>
      <c r="CL128" s="128"/>
      <c r="CM128" s="128"/>
      <c r="CN128" s="128"/>
      <c r="CO128" s="128"/>
      <c r="CP128" s="128"/>
      <c r="CQ128" s="128"/>
      <c r="CR128" s="128"/>
      <c r="CS128" s="128"/>
      <c r="CT128" s="128"/>
      <c r="CU128" s="128"/>
      <c r="CV128" s="128"/>
      <c r="CW128" s="128"/>
      <c r="CX128" s="128"/>
      <c r="CY128" s="128"/>
      <c r="CZ128" s="128"/>
      <c r="DA128" s="128"/>
      <c r="DB128" s="128"/>
      <c r="DC128" s="128"/>
      <c r="DD128" s="128"/>
      <c r="DE128" s="128"/>
      <c r="DF128" s="128"/>
      <c r="DG128" s="128"/>
      <c r="DH128" s="128"/>
      <c r="DI128" s="128"/>
      <c r="DJ128" s="128"/>
      <c r="DK128" s="128"/>
      <c r="DL128" s="128"/>
      <c r="DM128" s="128"/>
      <c r="DN128" s="128"/>
      <c r="DO128" s="128"/>
      <c r="DP128" s="128"/>
      <c r="DQ128" s="128"/>
      <c r="DR128" s="127"/>
      <c r="DS128" s="127"/>
      <c r="DT128" s="127"/>
      <c r="DU128" s="127"/>
      <c r="DV128" s="127"/>
      <c r="DW128" s="127"/>
      <c r="DX128" s="127"/>
      <c r="DY128" s="127"/>
      <c r="DZ128" s="127"/>
      <c r="EA128" s="127"/>
      <c r="EB128" s="127"/>
      <c r="EC128" s="127"/>
      <c r="ED128" s="127"/>
      <c r="EE128" s="127"/>
      <c r="EF128" s="127"/>
      <c r="EG128" s="127"/>
      <c r="EH128" s="127"/>
      <c r="EI128" s="127"/>
      <c r="EJ128" s="127"/>
      <c r="EK128" s="127"/>
      <c r="EL128" s="127"/>
      <c r="EM128" s="127"/>
    </row>
    <row r="129" spans="1:143">
      <c r="A129" s="127"/>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c r="AA129" s="128"/>
      <c r="AB129" s="128"/>
      <c r="AC129" s="128"/>
      <c r="AD129" s="128"/>
      <c r="AE129" s="128"/>
      <c r="AF129" s="128"/>
      <c r="AG129" s="128"/>
      <c r="AH129" s="128"/>
      <c r="AI129" s="128"/>
      <c r="AJ129" s="128"/>
      <c r="AK129" s="128"/>
      <c r="AL129" s="128"/>
      <c r="AM129" s="128"/>
      <c r="AN129" s="128"/>
      <c r="AO129" s="128"/>
      <c r="AP129" s="128"/>
      <c r="AQ129" s="128"/>
      <c r="AR129" s="128"/>
      <c r="AS129" s="128"/>
      <c r="AT129" s="128"/>
      <c r="AU129" s="128"/>
      <c r="AV129" s="128"/>
      <c r="AW129" s="128"/>
      <c r="AX129" s="128"/>
      <c r="AY129" s="128"/>
      <c r="AZ129" s="128"/>
      <c r="BA129" s="128"/>
      <c r="BB129" s="128"/>
      <c r="BC129" s="128"/>
      <c r="BD129" s="128"/>
      <c r="BE129" s="128"/>
      <c r="BF129" s="128"/>
      <c r="BG129" s="128"/>
      <c r="BH129" s="128"/>
      <c r="BI129" s="128"/>
      <c r="BJ129" s="128"/>
      <c r="BK129" s="128"/>
      <c r="BL129" s="128"/>
      <c r="BM129" s="128"/>
      <c r="BN129" s="128"/>
      <c r="BO129" s="128"/>
      <c r="BP129" s="128"/>
      <c r="BQ129" s="128"/>
      <c r="BR129" s="128"/>
      <c r="BS129" s="128"/>
      <c r="BT129" s="128"/>
      <c r="BU129" s="128"/>
      <c r="BV129" s="128"/>
      <c r="BW129" s="128"/>
      <c r="BX129" s="128"/>
      <c r="BY129" s="128"/>
      <c r="BZ129" s="128"/>
      <c r="CA129" s="128"/>
      <c r="CB129" s="128"/>
      <c r="CC129" s="128"/>
      <c r="CD129" s="128"/>
      <c r="CE129" s="128"/>
      <c r="CF129" s="128"/>
      <c r="CG129" s="128"/>
      <c r="CH129" s="128"/>
      <c r="CI129" s="128"/>
      <c r="CJ129" s="128"/>
      <c r="CK129" s="128"/>
      <c r="CL129" s="128"/>
      <c r="CM129" s="128"/>
      <c r="CN129" s="128"/>
      <c r="CO129" s="128"/>
      <c r="CP129" s="128"/>
      <c r="CQ129" s="128"/>
      <c r="CR129" s="128"/>
      <c r="CS129" s="128"/>
      <c r="CT129" s="128"/>
      <c r="CU129" s="128"/>
      <c r="CV129" s="128"/>
      <c r="CW129" s="128"/>
      <c r="CX129" s="128"/>
      <c r="CY129" s="128"/>
      <c r="CZ129" s="128"/>
      <c r="DA129" s="128"/>
      <c r="DB129" s="128"/>
      <c r="DC129" s="128"/>
      <c r="DD129" s="128"/>
      <c r="DE129" s="128"/>
      <c r="DF129" s="128"/>
      <c r="DG129" s="128"/>
      <c r="DH129" s="128"/>
      <c r="DI129" s="128"/>
      <c r="DJ129" s="128"/>
      <c r="DK129" s="128"/>
      <c r="DL129" s="128"/>
      <c r="DM129" s="128"/>
      <c r="DN129" s="128"/>
      <c r="DO129" s="128"/>
      <c r="DP129" s="128"/>
      <c r="DQ129" s="128"/>
      <c r="DR129" s="127"/>
      <c r="DS129" s="127"/>
      <c r="DT129" s="127"/>
      <c r="DU129" s="127"/>
      <c r="DV129" s="127"/>
      <c r="DW129" s="127"/>
      <c r="DX129" s="127"/>
      <c r="DY129" s="127"/>
      <c r="DZ129" s="127"/>
      <c r="EA129" s="127"/>
      <c r="EB129" s="127"/>
      <c r="EC129" s="127"/>
      <c r="ED129" s="127"/>
      <c r="EE129" s="127"/>
      <c r="EF129" s="127"/>
      <c r="EG129" s="127"/>
      <c r="EH129" s="127"/>
      <c r="EI129" s="127"/>
      <c r="EJ129" s="127"/>
      <c r="EK129" s="127"/>
      <c r="EL129" s="127"/>
      <c r="EM129" s="127"/>
    </row>
    <row r="130" spans="1:143">
      <c r="A130" s="127"/>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c r="AA130" s="128"/>
      <c r="AB130" s="128"/>
      <c r="AC130" s="128"/>
      <c r="AD130" s="128"/>
      <c r="AE130" s="128"/>
      <c r="AF130" s="128"/>
      <c r="AG130" s="128"/>
      <c r="AH130" s="128"/>
      <c r="AI130" s="128"/>
      <c r="AJ130" s="128"/>
      <c r="AK130" s="128"/>
      <c r="AL130" s="128"/>
      <c r="AM130" s="128"/>
      <c r="AN130" s="128"/>
      <c r="AO130" s="128"/>
      <c r="AP130" s="128"/>
      <c r="AQ130" s="128"/>
      <c r="AR130" s="128"/>
      <c r="AS130" s="128"/>
      <c r="AT130" s="128"/>
      <c r="AU130" s="128"/>
      <c r="AV130" s="128"/>
      <c r="AW130" s="128"/>
      <c r="AX130" s="128"/>
      <c r="AY130" s="128"/>
      <c r="AZ130" s="128"/>
      <c r="BA130" s="128"/>
      <c r="BB130" s="128"/>
      <c r="BC130" s="128"/>
      <c r="BD130" s="128"/>
      <c r="BE130" s="128"/>
      <c r="BF130" s="128"/>
      <c r="BG130" s="128"/>
      <c r="BH130" s="128"/>
      <c r="BI130" s="128"/>
      <c r="BJ130" s="128"/>
      <c r="BK130" s="128"/>
      <c r="BL130" s="128"/>
      <c r="BM130" s="128"/>
      <c r="BN130" s="128"/>
      <c r="BO130" s="128"/>
      <c r="BP130" s="128"/>
      <c r="BQ130" s="128"/>
      <c r="BR130" s="128"/>
      <c r="BS130" s="128"/>
      <c r="BT130" s="128"/>
      <c r="BU130" s="128"/>
      <c r="BV130" s="128"/>
      <c r="BW130" s="128"/>
      <c r="BX130" s="128"/>
      <c r="BY130" s="128"/>
      <c r="BZ130" s="128"/>
      <c r="CA130" s="128"/>
      <c r="CB130" s="128"/>
      <c r="CC130" s="128"/>
      <c r="CD130" s="128"/>
      <c r="CE130" s="128"/>
      <c r="CF130" s="128"/>
      <c r="CG130" s="128"/>
      <c r="CH130" s="128"/>
      <c r="CI130" s="128"/>
      <c r="CJ130" s="128"/>
      <c r="CK130" s="128"/>
      <c r="CL130" s="128"/>
      <c r="CM130" s="128"/>
      <c r="CN130" s="128"/>
      <c r="CO130" s="128"/>
      <c r="CP130" s="128"/>
      <c r="CQ130" s="128"/>
      <c r="CR130" s="128"/>
      <c r="CS130" s="128"/>
      <c r="CT130" s="128"/>
      <c r="CU130" s="128"/>
      <c r="CV130" s="128"/>
      <c r="CW130" s="128"/>
      <c r="CX130" s="128"/>
      <c r="CY130" s="128"/>
      <c r="CZ130" s="128"/>
      <c r="DA130" s="128"/>
      <c r="DB130" s="128"/>
      <c r="DC130" s="128"/>
      <c r="DD130" s="128"/>
      <c r="DE130" s="128"/>
      <c r="DF130" s="128"/>
      <c r="DG130" s="128"/>
      <c r="DH130" s="128"/>
      <c r="DI130" s="128"/>
      <c r="DJ130" s="128"/>
      <c r="DK130" s="128"/>
      <c r="DL130" s="128"/>
      <c r="DM130" s="128"/>
      <c r="DN130" s="128"/>
      <c r="DO130" s="128"/>
      <c r="DP130" s="128"/>
      <c r="DQ130" s="128"/>
      <c r="DR130" s="127"/>
      <c r="DS130" s="127"/>
      <c r="DT130" s="127"/>
      <c r="DU130" s="127"/>
      <c r="DV130" s="127"/>
      <c r="DW130" s="127"/>
      <c r="DX130" s="127"/>
      <c r="DY130" s="127"/>
      <c r="DZ130" s="127"/>
      <c r="EA130" s="127"/>
      <c r="EB130" s="127"/>
      <c r="EC130" s="127"/>
      <c r="ED130" s="127"/>
      <c r="EE130" s="127"/>
      <c r="EF130" s="127"/>
      <c r="EG130" s="127"/>
      <c r="EH130" s="127"/>
      <c r="EI130" s="127"/>
      <c r="EJ130" s="127"/>
      <c r="EK130" s="127"/>
      <c r="EL130" s="127"/>
      <c r="EM130" s="127"/>
    </row>
    <row r="131" spans="1:143">
      <c r="A131" s="127"/>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c r="AA131" s="128"/>
      <c r="AB131" s="128"/>
      <c r="AC131" s="128"/>
      <c r="AD131" s="128"/>
      <c r="AE131" s="128"/>
      <c r="AF131" s="128"/>
      <c r="AG131" s="128"/>
      <c r="AH131" s="128"/>
      <c r="AI131" s="128"/>
      <c r="AJ131" s="128"/>
      <c r="AK131" s="128"/>
      <c r="AL131" s="128"/>
      <c r="AM131" s="128"/>
      <c r="AN131" s="128"/>
      <c r="AO131" s="128"/>
      <c r="AP131" s="128"/>
      <c r="AQ131" s="128"/>
      <c r="AR131" s="128"/>
      <c r="AS131" s="128"/>
      <c r="AT131" s="128"/>
      <c r="AU131" s="128"/>
      <c r="AV131" s="128"/>
      <c r="AW131" s="128"/>
      <c r="AX131" s="128"/>
      <c r="AY131" s="128"/>
      <c r="AZ131" s="128"/>
      <c r="BA131" s="128"/>
      <c r="BB131" s="128"/>
      <c r="BC131" s="128"/>
      <c r="BD131" s="128"/>
      <c r="BE131" s="128"/>
      <c r="BF131" s="128"/>
      <c r="BG131" s="128"/>
      <c r="BH131" s="128"/>
      <c r="BI131" s="128"/>
      <c r="BJ131" s="128"/>
      <c r="BK131" s="128"/>
      <c r="BL131" s="128"/>
      <c r="BM131" s="128"/>
      <c r="BN131" s="128"/>
      <c r="BO131" s="128"/>
      <c r="BP131" s="128"/>
      <c r="BQ131" s="128"/>
      <c r="BR131" s="128"/>
      <c r="BS131" s="128"/>
      <c r="BT131" s="128"/>
      <c r="BU131" s="128"/>
      <c r="BV131" s="128"/>
      <c r="BW131" s="128"/>
      <c r="BX131" s="128"/>
      <c r="BY131" s="128"/>
      <c r="BZ131" s="128"/>
      <c r="CA131" s="128"/>
      <c r="CB131" s="128"/>
      <c r="CC131" s="128"/>
      <c r="CD131" s="128"/>
      <c r="CE131" s="128"/>
      <c r="CF131" s="128"/>
      <c r="CG131" s="128"/>
      <c r="CH131" s="128"/>
      <c r="CI131" s="128"/>
      <c r="CJ131" s="128"/>
      <c r="CK131" s="128"/>
      <c r="CL131" s="128"/>
      <c r="CM131" s="128"/>
      <c r="CN131" s="128"/>
      <c r="CO131" s="128"/>
      <c r="CP131" s="128"/>
      <c r="CQ131" s="128"/>
      <c r="CR131" s="128"/>
      <c r="CS131" s="128"/>
      <c r="CT131" s="128"/>
      <c r="CU131" s="128"/>
      <c r="CV131" s="128"/>
      <c r="CW131" s="128"/>
      <c r="CX131" s="128"/>
      <c r="CY131" s="128"/>
      <c r="CZ131" s="128"/>
      <c r="DA131" s="128"/>
      <c r="DB131" s="128"/>
      <c r="DC131" s="128"/>
      <c r="DD131" s="128"/>
      <c r="DE131" s="128"/>
      <c r="DF131" s="128"/>
      <c r="DG131" s="128"/>
      <c r="DH131" s="128"/>
      <c r="DI131" s="128"/>
      <c r="DJ131" s="128"/>
      <c r="DK131" s="128"/>
      <c r="DL131" s="128"/>
      <c r="DM131" s="128"/>
      <c r="DN131" s="128"/>
      <c r="DO131" s="128"/>
      <c r="DP131" s="128"/>
      <c r="DQ131" s="128"/>
      <c r="DR131" s="127"/>
      <c r="DS131" s="127"/>
      <c r="DT131" s="127"/>
      <c r="DU131" s="127"/>
      <c r="DV131" s="127"/>
      <c r="DW131" s="127"/>
      <c r="DX131" s="127"/>
      <c r="DY131" s="127"/>
      <c r="DZ131" s="127"/>
      <c r="EA131" s="127"/>
      <c r="EB131" s="127"/>
      <c r="EC131" s="127"/>
      <c r="ED131" s="127"/>
      <c r="EE131" s="127"/>
      <c r="EF131" s="127"/>
      <c r="EG131" s="127"/>
      <c r="EH131" s="127"/>
      <c r="EI131" s="127"/>
      <c r="EJ131" s="127"/>
      <c r="EK131" s="127"/>
      <c r="EL131" s="127"/>
      <c r="EM131" s="127"/>
    </row>
  </sheetData>
  <mergeCells count="5">
    <mergeCell ref="D9:E9"/>
    <mergeCell ref="B6:C6"/>
    <mergeCell ref="B8:C8"/>
    <mergeCell ref="B7:C7"/>
    <mergeCell ref="B9:C9"/>
  </mergeCells>
  <phoneticPr fontId="4" type="noConversion"/>
  <conditionalFormatting sqref="EA31:EA131 EB11:EM131 A11:DZ131">
    <cfRule type="expression" dxfId="96" priority="7" stopIfTrue="1">
      <formula>ISERROR(A11)</formula>
    </cfRule>
  </conditionalFormatting>
  <dataValidations disablePrompts="1" count="2">
    <dataValidation type="list" allowBlank="1" showInputMessage="1" showErrorMessage="1" sqref="E6">
      <formula1>$A$43:$A$49</formula1>
    </dataValidation>
    <dataValidation type="list" allowBlank="1" showInputMessage="1" showErrorMessage="1" sqref="D7:E7">
      <formula1>"Attritional,Large Losses,Total"</formula1>
    </dataValidation>
  </dataValidations>
  <hyperlinks>
    <hyperlink ref="E1" location="INDEX!A1" display="&lt;&lt;&lt; Index &lt;&lt;&lt;"/>
  </hyperlinks>
  <pageMargins left="0.75" right="0.75" top="1" bottom="1" header="0" footer="0"/>
  <headerFooter alignWithMargins="0"/>
</worksheet>
</file>

<file path=xl/worksheets/sheet25.xml><?xml version="1.0" encoding="utf-8"?>
<worksheet xmlns="http://schemas.openxmlformats.org/spreadsheetml/2006/main" xmlns:r="http://schemas.openxmlformats.org/officeDocument/2006/relationships">
  <sheetPr codeName="Hoja26" enableFormatConditionsCalculation="0">
    <tabColor rgb="FFFFFF99"/>
  </sheetPr>
  <dimension ref="A1:IV131"/>
  <sheetViews>
    <sheetView showGridLines="0" zoomScale="80" zoomScaleNormal="80" workbookViewId="0">
      <pane xSplit="1" ySplit="11" topLeftCell="B65" activePane="bottomRight" state="frozen"/>
      <selection pane="topRight" activeCell="B1" sqref="B1"/>
      <selection pane="bottomLeft" activeCell="A12" sqref="A12"/>
      <selection pane="bottomRight" activeCell="B99" sqref="B99"/>
    </sheetView>
  </sheetViews>
  <sheetFormatPr baseColWidth="10" defaultColWidth="11.42578125" defaultRowHeight="12.75"/>
  <cols>
    <col min="1" max="1" width="15.7109375" style="13" customWidth="1"/>
    <col min="2" max="2" width="15.28515625" style="13" bestFit="1" customWidth="1"/>
    <col min="3" max="24" width="14" style="13" bestFit="1" customWidth="1"/>
    <col min="25" max="25" width="12" style="13" bestFit="1" customWidth="1"/>
    <col min="26" max="81" width="11.7109375" style="13" bestFit="1" customWidth="1"/>
    <col min="82" max="121" width="11.5703125" style="13" bestFit="1" customWidth="1"/>
    <col min="122" max="16384" width="11.42578125" style="13"/>
  </cols>
  <sheetData>
    <row r="1" spans="1:256" ht="15.75">
      <c r="A1" s="122" t="s">
        <v>48</v>
      </c>
      <c r="B1" s="16" t="str">
        <f>operation</f>
        <v>RSA ARGENTINA</v>
      </c>
      <c r="E1" s="463" t="s">
        <v>361</v>
      </c>
    </row>
    <row r="2" spans="1:256" ht="15.75">
      <c r="A2" s="122" t="s">
        <v>49</v>
      </c>
      <c r="B2" s="16" t="str">
        <f>class</f>
        <v>Motor Comercial_CT</v>
      </c>
    </row>
    <row r="3" spans="1:256" ht="15.75">
      <c r="A3" s="122" t="s">
        <v>47</v>
      </c>
      <c r="B3" s="16" t="str">
        <f>currency&amp;" "&amp;Cover!$D$21</f>
        <v>AR$ (Thousands)</v>
      </c>
    </row>
    <row r="4" spans="1:256" ht="15.75">
      <c r="A4" s="123" t="s">
        <v>96</v>
      </c>
      <c r="B4" s="16" t="str">
        <f>reinsurance</f>
        <v>Gross</v>
      </c>
    </row>
    <row r="5" spans="1:256">
      <c r="A5" s="6"/>
      <c r="IV5" s="124" t="s">
        <v>19</v>
      </c>
    </row>
    <row r="6" spans="1:256">
      <c r="A6" s="6" t="s">
        <v>19</v>
      </c>
      <c r="B6" s="930" t="s">
        <v>124</v>
      </c>
      <c r="C6" s="930"/>
      <c r="IV6" s="13" t="s">
        <v>123</v>
      </c>
    </row>
    <row r="7" spans="1:256">
      <c r="A7" s="6" t="s">
        <v>46</v>
      </c>
      <c r="B7" s="931" t="s">
        <v>44</v>
      </c>
      <c r="C7" s="931"/>
      <c r="D7" s="125"/>
      <c r="E7" s="125"/>
      <c r="IV7" s="13" t="s">
        <v>124</v>
      </c>
    </row>
    <row r="8" spans="1:256">
      <c r="A8" s="6" t="s">
        <v>21</v>
      </c>
      <c r="B8" s="929" t="str">
        <f>VLOOKUP(B7&amp;B6,path,14,0)</f>
        <v>Paid Claims</v>
      </c>
      <c r="C8" s="929"/>
      <c r="IV8" s="13" t="s">
        <v>125</v>
      </c>
    </row>
    <row r="9" spans="1:256">
      <c r="A9" s="6" t="s">
        <v>17</v>
      </c>
      <c r="B9" s="929" t="str">
        <f>VLOOKUP(B7&amp;B6,path,12,0)</f>
        <v>Attritional\Linea Comercial\Cascos Totales\</v>
      </c>
      <c r="C9" s="929"/>
      <c r="D9" s="929"/>
      <c r="E9" s="929"/>
      <c r="IV9" s="13" t="s">
        <v>20</v>
      </c>
    </row>
    <row r="10" spans="1:256">
      <c r="IV10" s="13" t="s">
        <v>27</v>
      </c>
    </row>
    <row r="11" spans="1:256" ht="25.5">
      <c r="A11" s="126" t="s">
        <v>23</v>
      </c>
      <c r="B11" s="127" t="str">
        <f t="array" ref="B11:CC11">[33]!ResQ3Headers(1,0,ACC_Length,ProjectName)</f>
        <v>3m</v>
      </c>
      <c r="C11" s="127" t="str">
        <v>6m</v>
      </c>
      <c r="D11" s="127" t="str">
        <v>9m</v>
      </c>
      <c r="E11" s="127" t="str">
        <v>12m</v>
      </c>
      <c r="F11" s="127" t="str">
        <v>15m</v>
      </c>
      <c r="G11" s="127" t="str">
        <v>18m</v>
      </c>
      <c r="H11" s="127" t="str">
        <v>21m</v>
      </c>
      <c r="I11" s="127" t="str">
        <v>24m</v>
      </c>
      <c r="J11" s="127" t="str">
        <v>27m</v>
      </c>
      <c r="K11" s="127" t="str">
        <v>30m</v>
      </c>
      <c r="L11" s="127" t="str">
        <v>33m</v>
      </c>
      <c r="M11" s="127" t="str">
        <v>36m</v>
      </c>
      <c r="N11" s="127" t="str">
        <v>39m</v>
      </c>
      <c r="O11" s="127" t="str">
        <v>42m</v>
      </c>
      <c r="P11" s="127" t="str">
        <v>45m</v>
      </c>
      <c r="Q11" s="127" t="str">
        <v>48m</v>
      </c>
      <c r="R11" s="127" t="str">
        <v>51m</v>
      </c>
      <c r="S11" s="127" t="str">
        <v>54m</v>
      </c>
      <c r="T11" s="127" t="str">
        <v>57m</v>
      </c>
      <c r="U11" s="127" t="str">
        <v>60m</v>
      </c>
      <c r="V11" s="127" t="str">
        <v>63m</v>
      </c>
      <c r="W11" s="127" t="str">
        <v>66m</v>
      </c>
      <c r="X11" s="127" t="str">
        <v>69m</v>
      </c>
      <c r="Y11" s="127" t="str">
        <v>72m</v>
      </c>
      <c r="Z11" s="127" t="str">
        <v>75m</v>
      </c>
      <c r="AA11" s="127" t="str">
        <v>78m</v>
      </c>
      <c r="AB11" s="127" t="str">
        <v>81m</v>
      </c>
      <c r="AC11" s="127" t="str">
        <v>84m</v>
      </c>
      <c r="AD11" s="127" t="str">
        <v>87m</v>
      </c>
      <c r="AE11" s="127" t="str">
        <v>90m</v>
      </c>
      <c r="AF11" s="127" t="str">
        <v>93m</v>
      </c>
      <c r="AG11" s="127" t="str">
        <v>96m</v>
      </c>
      <c r="AH11" s="127" t="str">
        <v>99m</v>
      </c>
      <c r="AI11" s="127" t="str">
        <v>102m</v>
      </c>
      <c r="AJ11" s="127" t="str">
        <v>105m</v>
      </c>
      <c r="AK11" s="127" t="str">
        <v>108m</v>
      </c>
      <c r="AL11" s="127" t="str">
        <v>111m</v>
      </c>
      <c r="AM11" s="127" t="str">
        <v>114m</v>
      </c>
      <c r="AN11" s="127" t="str">
        <v>117m</v>
      </c>
      <c r="AO11" s="127" t="str">
        <v>120m</v>
      </c>
      <c r="AP11" s="127" t="str">
        <v>123m</v>
      </c>
      <c r="AQ11" s="127" t="str">
        <v>126m</v>
      </c>
      <c r="AR11" s="127" t="str">
        <v>129m</v>
      </c>
      <c r="AS11" s="127" t="str">
        <v>132m</v>
      </c>
      <c r="AT11" s="127" t="str">
        <v>135m</v>
      </c>
      <c r="AU11" s="127" t="str">
        <v>138m</v>
      </c>
      <c r="AV11" s="127" t="str">
        <v>141m</v>
      </c>
      <c r="AW11" s="127" t="str">
        <v>144m</v>
      </c>
      <c r="AX11" s="127" t="str">
        <v>147m</v>
      </c>
      <c r="AY11" s="127" t="str">
        <v>150m</v>
      </c>
      <c r="AZ11" s="127" t="str">
        <v>153m</v>
      </c>
      <c r="BA11" s="127" t="str">
        <v>156m</v>
      </c>
      <c r="BB11" s="127" t="str">
        <v>159m</v>
      </c>
      <c r="BC11" s="127" t="str">
        <v>162m</v>
      </c>
      <c r="BD11" s="127" t="str">
        <v>165m</v>
      </c>
      <c r="BE11" s="127" t="str">
        <v>168m</v>
      </c>
      <c r="BF11" s="127" t="str">
        <v>171m</v>
      </c>
      <c r="BG11" s="127" t="str">
        <v>174m</v>
      </c>
      <c r="BH11" s="127" t="str">
        <v>177m</v>
      </c>
      <c r="BI11" s="127" t="str">
        <v>180m</v>
      </c>
      <c r="BJ11" s="127" t="str">
        <v>183m</v>
      </c>
      <c r="BK11" s="127" t="str">
        <v>186m</v>
      </c>
      <c r="BL11" s="127" t="e">
        <v>#N/A</v>
      </c>
      <c r="BM11" s="127" t="e">
        <v>#N/A</v>
      </c>
      <c r="BN11" s="127" t="e">
        <v>#N/A</v>
      </c>
      <c r="BO11" s="127" t="e">
        <v>#N/A</v>
      </c>
      <c r="BP11" s="127" t="e">
        <v>#N/A</v>
      </c>
      <c r="BQ11" s="127" t="e">
        <v>#N/A</v>
      </c>
      <c r="BR11" s="127" t="e">
        <v>#N/A</v>
      </c>
      <c r="BS11" s="127" t="e">
        <v>#N/A</v>
      </c>
      <c r="BT11" s="127" t="e">
        <v>#N/A</v>
      </c>
      <c r="BU11" s="127" t="e">
        <v>#N/A</v>
      </c>
      <c r="BV11" s="127" t="e">
        <v>#N/A</v>
      </c>
      <c r="BW11" s="127" t="e">
        <v>#N/A</v>
      </c>
      <c r="BX11" s="127" t="e">
        <v>#N/A</v>
      </c>
      <c r="BY11" s="127" t="e">
        <v>#N/A</v>
      </c>
      <c r="BZ11" s="127" t="e">
        <v>#N/A</v>
      </c>
      <c r="CA11" s="127" t="e">
        <v>#N/A</v>
      </c>
      <c r="CB11" s="127" t="e">
        <v>#N/A</v>
      </c>
      <c r="CC11" s="127" t="e">
        <v>#N/A</v>
      </c>
      <c r="CD11" s="127"/>
      <c r="CE11" s="127"/>
      <c r="CF11" s="127"/>
      <c r="CG11" s="127"/>
      <c r="CH11" s="127"/>
      <c r="CI11" s="127"/>
      <c r="CJ11" s="127"/>
      <c r="CK11" s="127"/>
      <c r="CL11" s="127"/>
      <c r="CM11" s="127"/>
      <c r="CN11" s="127"/>
      <c r="CO11" s="127"/>
      <c r="CP11" s="127"/>
      <c r="CQ11" s="127"/>
      <c r="CR11" s="127"/>
      <c r="CS11" s="127"/>
      <c r="CT11" s="127"/>
      <c r="CU11" s="127"/>
      <c r="CV11" s="127"/>
      <c r="CW11" s="127"/>
      <c r="CX11" s="127"/>
      <c r="CY11" s="127"/>
      <c r="CZ11" s="127"/>
      <c r="DA11" s="127"/>
      <c r="DB11" s="127"/>
      <c r="DC11" s="127"/>
      <c r="DD11" s="127"/>
      <c r="DE11" s="127"/>
      <c r="DF11" s="127"/>
      <c r="DG11" s="127"/>
      <c r="DH11" s="127"/>
      <c r="DI11" s="127"/>
      <c r="DJ11" s="127"/>
      <c r="DK11" s="127"/>
      <c r="DL11" s="127"/>
      <c r="DM11" s="127"/>
      <c r="DN11" s="127"/>
      <c r="DO11" s="127"/>
      <c r="DP11" s="127"/>
      <c r="DQ11" s="127"/>
      <c r="DR11" s="127"/>
      <c r="DS11" s="127"/>
      <c r="DT11" s="127"/>
      <c r="DU11" s="127"/>
      <c r="DV11" s="127"/>
      <c r="DW11" s="127"/>
      <c r="DX11" s="127"/>
      <c r="DY11" s="127"/>
      <c r="DZ11" s="127"/>
      <c r="EB11" s="127"/>
      <c r="EC11" s="127"/>
      <c r="ED11" s="127"/>
      <c r="EE11" s="127"/>
      <c r="EF11" s="127"/>
      <c r="EG11" s="127"/>
      <c r="EH11" s="127"/>
      <c r="EI11" s="127"/>
      <c r="EJ11" s="127"/>
      <c r="EK11" s="127"/>
      <c r="EL11" s="127"/>
      <c r="EM11" s="127"/>
    </row>
    <row r="12" spans="1:256">
      <c r="A12" s="127" t="str">
        <f t="array" ref="A12:A99">[33]!ResQ3Headers(0,0,ACC_Length,ProjectName)</f>
        <v>1999 Q1</v>
      </c>
      <c r="B12" s="128">
        <f t="array" ref="B12:CC99">[33]!ResQ3Tri(B9,B8,1,0,0,ProjectName,ACC_Length,'User Entries'!$B$8,0)</f>
        <v>114064</v>
      </c>
      <c r="C12" s="128">
        <v>248823</v>
      </c>
      <c r="D12" s="128">
        <v>305429</v>
      </c>
      <c r="E12" s="128">
        <v>365208</v>
      </c>
      <c r="F12" s="128">
        <v>367267</v>
      </c>
      <c r="G12" s="128">
        <v>379719</v>
      </c>
      <c r="H12" s="128">
        <v>392252</v>
      </c>
      <c r="I12" s="128">
        <v>393694</v>
      </c>
      <c r="J12" s="128">
        <v>390057</v>
      </c>
      <c r="K12" s="128">
        <v>390739</v>
      </c>
      <c r="L12" s="128">
        <v>393776</v>
      </c>
      <c r="M12" s="128">
        <v>379944</v>
      </c>
      <c r="N12" s="128">
        <v>380197</v>
      </c>
      <c r="O12" s="128">
        <v>380197</v>
      </c>
      <c r="P12" s="128">
        <v>384209</v>
      </c>
      <c r="Q12" s="128">
        <v>384209</v>
      </c>
      <c r="R12" s="128">
        <v>384209</v>
      </c>
      <c r="S12" s="128">
        <v>384209</v>
      </c>
      <c r="T12" s="128">
        <v>395505</v>
      </c>
      <c r="U12" s="128">
        <v>395593</v>
      </c>
      <c r="V12" s="128">
        <v>395561</v>
      </c>
      <c r="W12" s="128">
        <v>395586</v>
      </c>
      <c r="X12" s="128">
        <v>395586</v>
      </c>
      <c r="Y12" s="128">
        <v>395761</v>
      </c>
      <c r="Z12" s="128">
        <v>395761</v>
      </c>
      <c r="AA12" s="128">
        <v>395761</v>
      </c>
      <c r="AB12" s="128">
        <v>395761</v>
      </c>
      <c r="AC12" s="128">
        <v>395761</v>
      </c>
      <c r="AD12" s="128">
        <v>395761</v>
      </c>
      <c r="AE12" s="128">
        <v>395761</v>
      </c>
      <c r="AF12" s="128">
        <v>395761</v>
      </c>
      <c r="AG12" s="128">
        <v>395761</v>
      </c>
      <c r="AH12" s="128">
        <v>395761</v>
      </c>
      <c r="AI12" s="128">
        <v>395761</v>
      </c>
      <c r="AJ12" s="128">
        <v>395830</v>
      </c>
      <c r="AK12" s="128">
        <v>395895</v>
      </c>
      <c r="AL12" s="128">
        <v>395895</v>
      </c>
      <c r="AM12" s="128">
        <v>395895</v>
      </c>
      <c r="AN12" s="128">
        <v>395895</v>
      </c>
      <c r="AO12" s="128">
        <v>395895</v>
      </c>
      <c r="AP12" s="128">
        <v>395895</v>
      </c>
      <c r="AQ12" s="128">
        <v>395895</v>
      </c>
      <c r="AR12" s="128">
        <v>395895</v>
      </c>
      <c r="AS12" s="128">
        <v>395895</v>
      </c>
      <c r="AT12" s="128">
        <v>395895</v>
      </c>
      <c r="AU12" s="128">
        <v>395895</v>
      </c>
      <c r="AV12" s="128">
        <v>395895</v>
      </c>
      <c r="AW12" s="128">
        <v>395895</v>
      </c>
      <c r="AX12" s="128">
        <v>395895</v>
      </c>
      <c r="AY12" s="128">
        <v>395895</v>
      </c>
      <c r="AZ12" s="128">
        <v>395895</v>
      </c>
      <c r="BA12" s="128">
        <v>395895</v>
      </c>
      <c r="BB12" s="128">
        <v>395895</v>
      </c>
      <c r="BC12" s="128">
        <v>395895</v>
      </c>
      <c r="BD12" s="128">
        <v>395895</v>
      </c>
      <c r="BE12" s="128">
        <v>395895</v>
      </c>
      <c r="BF12" s="128">
        <v>395895</v>
      </c>
      <c r="BG12" s="128">
        <v>395895</v>
      </c>
      <c r="BH12" s="128">
        <v>395895</v>
      </c>
      <c r="BI12" s="128">
        <v>395895</v>
      </c>
      <c r="BJ12" s="128">
        <v>395895</v>
      </c>
      <c r="BK12" s="128">
        <v>395895</v>
      </c>
      <c r="BL12" s="128" t="e">
        <v>#N/A</v>
      </c>
      <c r="BM12" s="128" t="e">
        <v>#N/A</v>
      </c>
      <c r="BN12" s="128" t="e">
        <v>#N/A</v>
      </c>
      <c r="BO12" s="128" t="e">
        <v>#N/A</v>
      </c>
      <c r="BP12" s="128" t="e">
        <v>#N/A</v>
      </c>
      <c r="BQ12" s="128" t="e">
        <v>#N/A</v>
      </c>
      <c r="BR12" s="128" t="e">
        <v>#N/A</v>
      </c>
      <c r="BS12" s="128" t="e">
        <v>#N/A</v>
      </c>
      <c r="BT12" s="128" t="e">
        <v>#N/A</v>
      </c>
      <c r="BU12" s="128" t="e">
        <v>#N/A</v>
      </c>
      <c r="BV12" s="128" t="e">
        <v>#N/A</v>
      </c>
      <c r="BW12" s="128" t="e">
        <v>#N/A</v>
      </c>
      <c r="BX12" s="128" t="e">
        <v>#N/A</v>
      </c>
      <c r="BY12" s="128" t="e">
        <v>#N/A</v>
      </c>
      <c r="BZ12" s="128" t="e">
        <v>#N/A</v>
      </c>
      <c r="CA12" s="128" t="e">
        <v>#N/A</v>
      </c>
      <c r="CB12" s="128" t="e">
        <v>#N/A</v>
      </c>
      <c r="CC12" s="128" t="e">
        <v>#N/A</v>
      </c>
      <c r="CD12" s="128"/>
      <c r="CE12" s="128"/>
      <c r="CF12" s="128"/>
      <c r="CG12" s="128"/>
      <c r="CH12" s="128"/>
      <c r="CI12" s="128"/>
      <c r="CJ12" s="128"/>
      <c r="CK12" s="128"/>
      <c r="CL12" s="128"/>
      <c r="CM12" s="128"/>
      <c r="CN12" s="128"/>
      <c r="CO12" s="128"/>
      <c r="CP12" s="128"/>
      <c r="CQ12" s="128"/>
      <c r="CR12" s="128"/>
      <c r="CS12" s="128"/>
      <c r="CT12" s="128"/>
      <c r="CU12" s="128"/>
      <c r="CV12" s="128"/>
      <c r="CW12" s="128"/>
      <c r="CX12" s="128"/>
      <c r="CY12" s="128"/>
      <c r="CZ12" s="128"/>
      <c r="DA12" s="128"/>
      <c r="DB12" s="128"/>
      <c r="DC12" s="128"/>
      <c r="DD12" s="128"/>
      <c r="DE12" s="128"/>
      <c r="DF12" s="128"/>
      <c r="DG12" s="128"/>
      <c r="DH12" s="128"/>
      <c r="DI12" s="128"/>
      <c r="DJ12" s="128"/>
      <c r="DK12" s="128"/>
      <c r="DL12" s="128"/>
      <c r="DM12" s="128"/>
      <c r="DN12" s="128"/>
      <c r="DO12" s="128"/>
      <c r="DP12" s="128"/>
      <c r="DQ12" s="128"/>
      <c r="DR12" s="127"/>
      <c r="DS12" s="127"/>
      <c r="DT12" s="127"/>
      <c r="DU12" s="127"/>
      <c r="DV12" s="127"/>
      <c r="DW12" s="127"/>
      <c r="DX12" s="127"/>
      <c r="DY12" s="127"/>
      <c r="DZ12" s="127"/>
      <c r="EB12" s="127"/>
      <c r="EC12" s="127"/>
      <c r="ED12" s="127"/>
      <c r="EE12" s="127"/>
      <c r="EF12" s="127"/>
      <c r="EG12" s="127"/>
      <c r="EH12" s="127"/>
      <c r="EI12" s="127"/>
      <c r="EJ12" s="127"/>
      <c r="EK12" s="127"/>
      <c r="EL12" s="127"/>
      <c r="EM12" s="127"/>
    </row>
    <row r="13" spans="1:256">
      <c r="A13" s="127" t="str">
        <v>1999 Q2</v>
      </c>
      <c r="B13" s="128">
        <v>198383</v>
      </c>
      <c r="C13" s="128">
        <v>685803</v>
      </c>
      <c r="D13" s="128">
        <v>747403</v>
      </c>
      <c r="E13" s="128">
        <v>768570</v>
      </c>
      <c r="F13" s="128">
        <v>776687</v>
      </c>
      <c r="G13" s="128">
        <v>776787</v>
      </c>
      <c r="H13" s="128">
        <v>777322</v>
      </c>
      <c r="I13" s="128">
        <v>787676</v>
      </c>
      <c r="J13" s="128">
        <v>789819</v>
      </c>
      <c r="K13" s="128">
        <v>781430</v>
      </c>
      <c r="L13" s="128">
        <v>784844</v>
      </c>
      <c r="M13" s="128">
        <v>786990</v>
      </c>
      <c r="N13" s="128">
        <v>787125</v>
      </c>
      <c r="O13" s="128">
        <v>787283</v>
      </c>
      <c r="P13" s="128">
        <v>750632</v>
      </c>
      <c r="Q13" s="128">
        <v>752142</v>
      </c>
      <c r="R13" s="128">
        <v>752222</v>
      </c>
      <c r="S13" s="128">
        <v>752222</v>
      </c>
      <c r="T13" s="128">
        <v>752222</v>
      </c>
      <c r="U13" s="128">
        <v>752234</v>
      </c>
      <c r="V13" s="128">
        <v>752234</v>
      </c>
      <c r="W13" s="128">
        <v>752234</v>
      </c>
      <c r="X13" s="128">
        <v>752234</v>
      </c>
      <c r="Y13" s="128">
        <v>752234</v>
      </c>
      <c r="Z13" s="128">
        <v>752234</v>
      </c>
      <c r="AA13" s="128">
        <v>752234</v>
      </c>
      <c r="AB13" s="128">
        <v>752234</v>
      </c>
      <c r="AC13" s="128">
        <v>752234</v>
      </c>
      <c r="AD13" s="128">
        <v>752234</v>
      </c>
      <c r="AE13" s="128">
        <v>752234</v>
      </c>
      <c r="AF13" s="128">
        <v>752234</v>
      </c>
      <c r="AG13" s="128">
        <v>752234</v>
      </c>
      <c r="AH13" s="128">
        <v>752234</v>
      </c>
      <c r="AI13" s="128">
        <v>752234</v>
      </c>
      <c r="AJ13" s="128">
        <v>752234</v>
      </c>
      <c r="AK13" s="128">
        <v>752234</v>
      </c>
      <c r="AL13" s="128">
        <v>752234</v>
      </c>
      <c r="AM13" s="128">
        <v>752234</v>
      </c>
      <c r="AN13" s="128">
        <v>752234</v>
      </c>
      <c r="AO13" s="128">
        <v>752234</v>
      </c>
      <c r="AP13" s="128">
        <v>752234</v>
      </c>
      <c r="AQ13" s="128">
        <v>752234</v>
      </c>
      <c r="AR13" s="128">
        <v>752234</v>
      </c>
      <c r="AS13" s="128">
        <v>752234</v>
      </c>
      <c r="AT13" s="128">
        <v>752234</v>
      </c>
      <c r="AU13" s="128">
        <v>752234</v>
      </c>
      <c r="AV13" s="128">
        <v>752234</v>
      </c>
      <c r="AW13" s="128">
        <v>752234</v>
      </c>
      <c r="AX13" s="128">
        <v>752234</v>
      </c>
      <c r="AY13" s="128">
        <v>752234</v>
      </c>
      <c r="AZ13" s="128">
        <v>752234</v>
      </c>
      <c r="BA13" s="128">
        <v>752234</v>
      </c>
      <c r="BB13" s="128">
        <v>752234</v>
      </c>
      <c r="BC13" s="128">
        <v>752234</v>
      </c>
      <c r="BD13" s="128">
        <v>752234</v>
      </c>
      <c r="BE13" s="128">
        <v>752234</v>
      </c>
      <c r="BF13" s="128">
        <v>752234</v>
      </c>
      <c r="BG13" s="128">
        <v>752234</v>
      </c>
      <c r="BH13" s="128">
        <v>752234</v>
      </c>
      <c r="BI13" s="128">
        <v>752234</v>
      </c>
      <c r="BJ13" s="128">
        <v>752234</v>
      </c>
      <c r="BK13" s="128" t="str">
        <v/>
      </c>
      <c r="BL13" s="128" t="e">
        <v>#N/A</v>
      </c>
      <c r="BM13" s="128" t="e">
        <v>#N/A</v>
      </c>
      <c r="BN13" s="128" t="e">
        <v>#N/A</v>
      </c>
      <c r="BO13" s="128" t="e">
        <v>#N/A</v>
      </c>
      <c r="BP13" s="128" t="e">
        <v>#N/A</v>
      </c>
      <c r="BQ13" s="128" t="e">
        <v>#N/A</v>
      </c>
      <c r="BR13" s="128" t="e">
        <v>#N/A</v>
      </c>
      <c r="BS13" s="128" t="e">
        <v>#N/A</v>
      </c>
      <c r="BT13" s="128" t="e">
        <v>#N/A</v>
      </c>
      <c r="BU13" s="128" t="e">
        <v>#N/A</v>
      </c>
      <c r="BV13" s="128" t="e">
        <v>#N/A</v>
      </c>
      <c r="BW13" s="128" t="e">
        <v>#N/A</v>
      </c>
      <c r="BX13" s="128" t="e">
        <v>#N/A</v>
      </c>
      <c r="BY13" s="128" t="e">
        <v>#N/A</v>
      </c>
      <c r="BZ13" s="128" t="e">
        <v>#N/A</v>
      </c>
      <c r="CA13" s="128" t="e">
        <v>#N/A</v>
      </c>
      <c r="CB13" s="128" t="e">
        <v>#N/A</v>
      </c>
      <c r="CC13" s="128" t="e">
        <v>#N/A</v>
      </c>
      <c r="CD13" s="128"/>
      <c r="CE13" s="128"/>
      <c r="CF13" s="128"/>
      <c r="CG13" s="128"/>
      <c r="CH13" s="128"/>
      <c r="CI13" s="128"/>
      <c r="CJ13" s="128"/>
      <c r="CK13" s="128"/>
      <c r="CL13" s="128"/>
      <c r="CM13" s="128"/>
      <c r="CN13" s="128"/>
      <c r="CO13" s="128"/>
      <c r="CP13" s="128"/>
      <c r="CQ13" s="128"/>
      <c r="CR13" s="128"/>
      <c r="CS13" s="128"/>
      <c r="CT13" s="128"/>
      <c r="CU13" s="128"/>
      <c r="CV13" s="128"/>
      <c r="CW13" s="128"/>
      <c r="CX13" s="128"/>
      <c r="CY13" s="128"/>
      <c r="CZ13" s="128"/>
      <c r="DA13" s="128"/>
      <c r="DB13" s="128"/>
      <c r="DC13" s="128"/>
      <c r="DD13" s="128"/>
      <c r="DE13" s="128"/>
      <c r="DF13" s="128"/>
      <c r="DG13" s="128"/>
      <c r="DH13" s="128"/>
      <c r="DI13" s="128"/>
      <c r="DJ13" s="128"/>
      <c r="DK13" s="128"/>
      <c r="DL13" s="128"/>
      <c r="DM13" s="128"/>
      <c r="DN13" s="128"/>
      <c r="DO13" s="128"/>
      <c r="DP13" s="128"/>
      <c r="DQ13" s="128"/>
      <c r="DR13" s="127"/>
      <c r="DS13" s="127"/>
      <c r="DT13" s="127"/>
      <c r="DU13" s="127"/>
      <c r="DV13" s="127"/>
      <c r="DW13" s="127"/>
      <c r="DX13" s="127"/>
      <c r="DY13" s="127"/>
      <c r="DZ13" s="127"/>
      <c r="EB13" s="127"/>
      <c r="EC13" s="127"/>
      <c r="ED13" s="127"/>
      <c r="EE13" s="127"/>
      <c r="EF13" s="127"/>
      <c r="EG13" s="127"/>
      <c r="EH13" s="127"/>
      <c r="EI13" s="127"/>
      <c r="EJ13" s="127"/>
      <c r="EK13" s="127"/>
      <c r="EL13" s="127"/>
      <c r="EM13" s="127"/>
    </row>
    <row r="14" spans="1:256">
      <c r="A14" s="127" t="str">
        <v>1999 Q3</v>
      </c>
      <c r="B14" s="128">
        <v>194347</v>
      </c>
      <c r="C14" s="128">
        <v>789668</v>
      </c>
      <c r="D14" s="128">
        <v>885608</v>
      </c>
      <c r="E14" s="128">
        <v>907496</v>
      </c>
      <c r="F14" s="128">
        <v>904104</v>
      </c>
      <c r="G14" s="128">
        <v>906260</v>
      </c>
      <c r="H14" s="128">
        <v>912832</v>
      </c>
      <c r="I14" s="128">
        <v>913222</v>
      </c>
      <c r="J14" s="128">
        <v>914577</v>
      </c>
      <c r="K14" s="128">
        <v>914609</v>
      </c>
      <c r="L14" s="128">
        <v>915287</v>
      </c>
      <c r="M14" s="128">
        <v>893935</v>
      </c>
      <c r="N14" s="128">
        <v>894617</v>
      </c>
      <c r="O14" s="128">
        <v>881535</v>
      </c>
      <c r="P14" s="128">
        <v>882205</v>
      </c>
      <c r="Q14" s="128">
        <v>882205</v>
      </c>
      <c r="R14" s="128">
        <v>890046</v>
      </c>
      <c r="S14" s="128">
        <v>892559</v>
      </c>
      <c r="T14" s="128">
        <v>890195</v>
      </c>
      <c r="U14" s="128">
        <v>892550</v>
      </c>
      <c r="V14" s="128">
        <v>893879</v>
      </c>
      <c r="W14" s="128">
        <v>894986</v>
      </c>
      <c r="X14" s="128">
        <v>896957</v>
      </c>
      <c r="Y14" s="128">
        <v>901820</v>
      </c>
      <c r="Z14" s="128">
        <v>859569</v>
      </c>
      <c r="AA14" s="128">
        <v>861462</v>
      </c>
      <c r="AB14" s="128">
        <v>861462</v>
      </c>
      <c r="AC14" s="128">
        <v>861462</v>
      </c>
      <c r="AD14" s="128">
        <v>861462</v>
      </c>
      <c r="AE14" s="128">
        <v>861462</v>
      </c>
      <c r="AF14" s="128">
        <v>861462</v>
      </c>
      <c r="AG14" s="128">
        <v>861462</v>
      </c>
      <c r="AH14" s="128">
        <v>861462</v>
      </c>
      <c r="AI14" s="128">
        <v>861462</v>
      </c>
      <c r="AJ14" s="128">
        <v>861462</v>
      </c>
      <c r="AK14" s="128">
        <v>861462</v>
      </c>
      <c r="AL14" s="128">
        <v>861462</v>
      </c>
      <c r="AM14" s="128">
        <v>861462</v>
      </c>
      <c r="AN14" s="128">
        <v>861462</v>
      </c>
      <c r="AO14" s="128">
        <v>861462</v>
      </c>
      <c r="AP14" s="128">
        <v>861462</v>
      </c>
      <c r="AQ14" s="128">
        <v>861462</v>
      </c>
      <c r="AR14" s="128">
        <v>861462</v>
      </c>
      <c r="AS14" s="128">
        <v>861462</v>
      </c>
      <c r="AT14" s="128">
        <v>861462</v>
      </c>
      <c r="AU14" s="128">
        <v>861462</v>
      </c>
      <c r="AV14" s="128">
        <v>861462</v>
      </c>
      <c r="AW14" s="128">
        <v>861594</v>
      </c>
      <c r="AX14" s="128">
        <v>861594</v>
      </c>
      <c r="AY14" s="128">
        <v>861594</v>
      </c>
      <c r="AZ14" s="128">
        <v>861594</v>
      </c>
      <c r="BA14" s="128">
        <v>861594</v>
      </c>
      <c r="BB14" s="128">
        <v>861594</v>
      </c>
      <c r="BC14" s="128">
        <v>861594</v>
      </c>
      <c r="BD14" s="128">
        <v>861594</v>
      </c>
      <c r="BE14" s="128">
        <v>861594</v>
      </c>
      <c r="BF14" s="128">
        <v>861594</v>
      </c>
      <c r="BG14" s="128">
        <v>861594</v>
      </c>
      <c r="BH14" s="128">
        <v>861594</v>
      </c>
      <c r="BI14" s="128">
        <v>861594</v>
      </c>
      <c r="BJ14" s="128" t="str">
        <v/>
      </c>
      <c r="BK14" s="128" t="str">
        <v/>
      </c>
      <c r="BL14" s="128" t="e">
        <v>#N/A</v>
      </c>
      <c r="BM14" s="128" t="e">
        <v>#N/A</v>
      </c>
      <c r="BN14" s="128" t="e">
        <v>#N/A</v>
      </c>
      <c r="BO14" s="128" t="e">
        <v>#N/A</v>
      </c>
      <c r="BP14" s="128" t="e">
        <v>#N/A</v>
      </c>
      <c r="BQ14" s="128" t="e">
        <v>#N/A</v>
      </c>
      <c r="BR14" s="128" t="e">
        <v>#N/A</v>
      </c>
      <c r="BS14" s="128" t="e">
        <v>#N/A</v>
      </c>
      <c r="BT14" s="128" t="e">
        <v>#N/A</v>
      </c>
      <c r="BU14" s="128" t="e">
        <v>#N/A</v>
      </c>
      <c r="BV14" s="128" t="e">
        <v>#N/A</v>
      </c>
      <c r="BW14" s="128" t="e">
        <v>#N/A</v>
      </c>
      <c r="BX14" s="128" t="e">
        <v>#N/A</v>
      </c>
      <c r="BY14" s="128" t="e">
        <v>#N/A</v>
      </c>
      <c r="BZ14" s="128" t="e">
        <v>#N/A</v>
      </c>
      <c r="CA14" s="128" t="e">
        <v>#N/A</v>
      </c>
      <c r="CB14" s="128" t="e">
        <v>#N/A</v>
      </c>
      <c r="CC14" s="128" t="e">
        <v>#N/A</v>
      </c>
      <c r="CD14" s="128"/>
      <c r="CE14" s="128"/>
      <c r="CF14" s="128"/>
      <c r="CG14" s="128"/>
      <c r="CH14" s="128"/>
      <c r="CI14" s="128"/>
      <c r="CJ14" s="128"/>
      <c r="CK14" s="128"/>
      <c r="CL14" s="128"/>
      <c r="CM14" s="128"/>
      <c r="CN14" s="128"/>
      <c r="CO14" s="128"/>
      <c r="CP14" s="128"/>
      <c r="CQ14" s="128"/>
      <c r="CR14" s="128"/>
      <c r="CS14" s="128"/>
      <c r="CT14" s="128"/>
      <c r="CU14" s="128"/>
      <c r="CV14" s="128"/>
      <c r="CW14" s="128"/>
      <c r="CX14" s="128"/>
      <c r="CY14" s="128"/>
      <c r="CZ14" s="128"/>
      <c r="DA14" s="128"/>
      <c r="DB14" s="128"/>
      <c r="DC14" s="128"/>
      <c r="DD14" s="128"/>
      <c r="DE14" s="128"/>
      <c r="DF14" s="128"/>
      <c r="DG14" s="128"/>
      <c r="DH14" s="128"/>
      <c r="DI14" s="128"/>
      <c r="DJ14" s="128"/>
      <c r="DK14" s="128"/>
      <c r="DL14" s="128"/>
      <c r="DM14" s="128"/>
      <c r="DN14" s="128"/>
      <c r="DO14" s="128"/>
      <c r="DP14" s="128"/>
      <c r="DQ14" s="128"/>
      <c r="DR14" s="127"/>
      <c r="DS14" s="127"/>
      <c r="DT14" s="127"/>
      <c r="DU14" s="127"/>
      <c r="DV14" s="127"/>
      <c r="DW14" s="127"/>
      <c r="DX14" s="127"/>
      <c r="DY14" s="127"/>
      <c r="DZ14" s="127"/>
      <c r="EB14" s="127"/>
      <c r="EC14" s="127"/>
      <c r="ED14" s="127"/>
      <c r="EE14" s="127"/>
      <c r="EF14" s="127"/>
      <c r="EG14" s="127"/>
      <c r="EH14" s="127"/>
      <c r="EI14" s="127"/>
      <c r="EJ14" s="127"/>
      <c r="EK14" s="127"/>
      <c r="EL14" s="127"/>
      <c r="EM14" s="127"/>
    </row>
    <row r="15" spans="1:256">
      <c r="A15" s="127" t="str">
        <v>1999 Q4</v>
      </c>
      <c r="B15" s="128">
        <v>250143</v>
      </c>
      <c r="C15" s="128">
        <v>827884</v>
      </c>
      <c r="D15" s="128">
        <v>1008160</v>
      </c>
      <c r="E15" s="128">
        <v>1138050</v>
      </c>
      <c r="F15" s="128">
        <v>1156382</v>
      </c>
      <c r="G15" s="128">
        <v>1155190</v>
      </c>
      <c r="H15" s="128">
        <v>1143999</v>
      </c>
      <c r="I15" s="128">
        <v>1145292</v>
      </c>
      <c r="J15" s="128">
        <v>1162318</v>
      </c>
      <c r="K15" s="128">
        <v>1162520</v>
      </c>
      <c r="L15" s="128">
        <v>1225800</v>
      </c>
      <c r="M15" s="128">
        <v>1225867</v>
      </c>
      <c r="N15" s="128">
        <v>1226272</v>
      </c>
      <c r="O15" s="128">
        <v>1230419</v>
      </c>
      <c r="P15" s="128">
        <v>1230508</v>
      </c>
      <c r="Q15" s="128">
        <v>1230524</v>
      </c>
      <c r="R15" s="128">
        <v>1241484</v>
      </c>
      <c r="S15" s="128">
        <v>1241484</v>
      </c>
      <c r="T15" s="128">
        <v>1241484</v>
      </c>
      <c r="U15" s="128">
        <v>1241484</v>
      </c>
      <c r="V15" s="128">
        <v>1241484</v>
      </c>
      <c r="W15" s="128">
        <v>1241484</v>
      </c>
      <c r="X15" s="128">
        <v>1241484</v>
      </c>
      <c r="Y15" s="128">
        <v>1241544</v>
      </c>
      <c r="Z15" s="128">
        <v>1242754</v>
      </c>
      <c r="AA15" s="128">
        <v>1242894</v>
      </c>
      <c r="AB15" s="128">
        <v>1243034</v>
      </c>
      <c r="AC15" s="128">
        <v>1243034</v>
      </c>
      <c r="AD15" s="128">
        <v>1243034</v>
      </c>
      <c r="AE15" s="128">
        <v>1243034</v>
      </c>
      <c r="AF15" s="128">
        <v>1243034</v>
      </c>
      <c r="AG15" s="128">
        <v>1243034</v>
      </c>
      <c r="AH15" s="128">
        <v>1243103</v>
      </c>
      <c r="AI15" s="128">
        <v>1243103</v>
      </c>
      <c r="AJ15" s="128">
        <v>1243103</v>
      </c>
      <c r="AK15" s="128">
        <v>1243103</v>
      </c>
      <c r="AL15" s="128">
        <v>1243103</v>
      </c>
      <c r="AM15" s="128">
        <v>1243103</v>
      </c>
      <c r="AN15" s="128">
        <v>1243103</v>
      </c>
      <c r="AO15" s="128">
        <v>1243103</v>
      </c>
      <c r="AP15" s="128">
        <v>1243103</v>
      </c>
      <c r="AQ15" s="128">
        <v>1243103</v>
      </c>
      <c r="AR15" s="128">
        <v>1243103</v>
      </c>
      <c r="AS15" s="128">
        <v>1243103</v>
      </c>
      <c r="AT15" s="128">
        <v>1243103</v>
      </c>
      <c r="AU15" s="128">
        <v>1243103</v>
      </c>
      <c r="AV15" s="128">
        <v>1243103</v>
      </c>
      <c r="AW15" s="128">
        <v>1243103</v>
      </c>
      <c r="AX15" s="128">
        <v>1243103</v>
      </c>
      <c r="AY15" s="128">
        <v>1243103</v>
      </c>
      <c r="AZ15" s="128">
        <v>1243103</v>
      </c>
      <c r="BA15" s="128">
        <v>1243103</v>
      </c>
      <c r="BB15" s="128">
        <v>1243103</v>
      </c>
      <c r="BC15" s="128">
        <v>1243103</v>
      </c>
      <c r="BD15" s="128">
        <v>1243103</v>
      </c>
      <c r="BE15" s="128">
        <v>1243103</v>
      </c>
      <c r="BF15" s="128">
        <v>1243103</v>
      </c>
      <c r="BG15" s="128">
        <v>1285103</v>
      </c>
      <c r="BH15" s="128">
        <v>1285103</v>
      </c>
      <c r="BI15" s="128" t="str">
        <v/>
      </c>
      <c r="BJ15" s="128" t="str">
        <v/>
      </c>
      <c r="BK15" s="128" t="str">
        <v/>
      </c>
      <c r="BL15" s="128" t="e">
        <v>#N/A</v>
      </c>
      <c r="BM15" s="128" t="e">
        <v>#N/A</v>
      </c>
      <c r="BN15" s="128" t="e">
        <v>#N/A</v>
      </c>
      <c r="BO15" s="128" t="e">
        <v>#N/A</v>
      </c>
      <c r="BP15" s="128" t="e">
        <v>#N/A</v>
      </c>
      <c r="BQ15" s="128" t="e">
        <v>#N/A</v>
      </c>
      <c r="BR15" s="128" t="e">
        <v>#N/A</v>
      </c>
      <c r="BS15" s="128" t="e">
        <v>#N/A</v>
      </c>
      <c r="BT15" s="128" t="e">
        <v>#N/A</v>
      </c>
      <c r="BU15" s="128" t="e">
        <v>#N/A</v>
      </c>
      <c r="BV15" s="128" t="e">
        <v>#N/A</v>
      </c>
      <c r="BW15" s="128" t="e">
        <v>#N/A</v>
      </c>
      <c r="BX15" s="128" t="e">
        <v>#N/A</v>
      </c>
      <c r="BY15" s="128" t="e">
        <v>#N/A</v>
      </c>
      <c r="BZ15" s="128" t="e">
        <v>#N/A</v>
      </c>
      <c r="CA15" s="128" t="e">
        <v>#N/A</v>
      </c>
      <c r="CB15" s="128" t="e">
        <v>#N/A</v>
      </c>
      <c r="CC15" s="128" t="e">
        <v>#N/A</v>
      </c>
      <c r="CD15" s="128"/>
      <c r="CE15" s="128"/>
      <c r="CF15" s="128"/>
      <c r="CG15" s="128"/>
      <c r="CH15" s="128"/>
      <c r="CI15" s="128"/>
      <c r="CJ15" s="128"/>
      <c r="CK15" s="128"/>
      <c r="CL15" s="128"/>
      <c r="CM15" s="128"/>
      <c r="CN15" s="128"/>
      <c r="CO15" s="128"/>
      <c r="CP15" s="128"/>
      <c r="CQ15" s="128"/>
      <c r="CR15" s="128"/>
      <c r="CS15" s="128"/>
      <c r="CT15" s="128"/>
      <c r="CU15" s="128"/>
      <c r="CV15" s="128"/>
      <c r="CW15" s="128"/>
      <c r="CX15" s="128"/>
      <c r="CY15" s="128"/>
      <c r="CZ15" s="128"/>
      <c r="DA15" s="128"/>
      <c r="DB15" s="128"/>
      <c r="DC15" s="128"/>
      <c r="DD15" s="128"/>
      <c r="DE15" s="128"/>
      <c r="DF15" s="128"/>
      <c r="DG15" s="128"/>
      <c r="DH15" s="128"/>
      <c r="DI15" s="128"/>
      <c r="DJ15" s="128"/>
      <c r="DK15" s="128"/>
      <c r="DL15" s="128"/>
      <c r="DM15" s="128"/>
      <c r="DN15" s="128"/>
      <c r="DO15" s="128"/>
      <c r="DP15" s="128"/>
      <c r="DQ15" s="128"/>
      <c r="DR15" s="127"/>
      <c r="DS15" s="127"/>
      <c r="DT15" s="127"/>
      <c r="DU15" s="127"/>
      <c r="DV15" s="127"/>
      <c r="DW15" s="127"/>
      <c r="DX15" s="127"/>
      <c r="DY15" s="127"/>
      <c r="DZ15" s="127"/>
      <c r="EB15" s="127"/>
      <c r="EC15" s="127"/>
      <c r="ED15" s="127"/>
      <c r="EE15" s="127"/>
      <c r="EF15" s="127"/>
      <c r="EG15" s="127"/>
      <c r="EH15" s="127"/>
      <c r="EI15" s="127"/>
      <c r="EJ15" s="127"/>
      <c r="EK15" s="127"/>
      <c r="EL15" s="127"/>
      <c r="EM15" s="127"/>
    </row>
    <row r="16" spans="1:256">
      <c r="A16" s="127" t="str">
        <v>2000 Q1</v>
      </c>
      <c r="B16" s="128">
        <v>82925</v>
      </c>
      <c r="C16" s="128">
        <v>375364</v>
      </c>
      <c r="D16" s="128">
        <v>419849</v>
      </c>
      <c r="E16" s="128">
        <v>437420</v>
      </c>
      <c r="F16" s="128">
        <v>438146</v>
      </c>
      <c r="G16" s="128">
        <v>441077</v>
      </c>
      <c r="H16" s="128">
        <v>441312</v>
      </c>
      <c r="I16" s="128">
        <v>441312</v>
      </c>
      <c r="J16" s="128">
        <v>441559</v>
      </c>
      <c r="K16" s="128">
        <v>442952</v>
      </c>
      <c r="L16" s="128">
        <v>442952</v>
      </c>
      <c r="M16" s="128">
        <v>449087</v>
      </c>
      <c r="N16" s="128">
        <v>449147</v>
      </c>
      <c r="O16" s="128">
        <v>450853</v>
      </c>
      <c r="P16" s="128">
        <v>441744</v>
      </c>
      <c r="Q16" s="128">
        <v>442402</v>
      </c>
      <c r="R16" s="128">
        <v>442502</v>
      </c>
      <c r="S16" s="128">
        <v>442891</v>
      </c>
      <c r="T16" s="128">
        <v>424902</v>
      </c>
      <c r="U16" s="128">
        <v>426320</v>
      </c>
      <c r="V16" s="128">
        <v>426736</v>
      </c>
      <c r="W16" s="128">
        <v>426916</v>
      </c>
      <c r="X16" s="128">
        <v>427096</v>
      </c>
      <c r="Y16" s="128">
        <v>427306</v>
      </c>
      <c r="Z16" s="128">
        <v>427376</v>
      </c>
      <c r="AA16" s="128">
        <v>427591</v>
      </c>
      <c r="AB16" s="128">
        <v>427591</v>
      </c>
      <c r="AC16" s="128">
        <v>427591</v>
      </c>
      <c r="AD16" s="128">
        <v>427591</v>
      </c>
      <c r="AE16" s="128">
        <v>427591</v>
      </c>
      <c r="AF16" s="128">
        <v>427591</v>
      </c>
      <c r="AG16" s="128">
        <v>427911</v>
      </c>
      <c r="AH16" s="128">
        <v>428151</v>
      </c>
      <c r="AI16" s="128">
        <v>428151</v>
      </c>
      <c r="AJ16" s="128">
        <v>431651</v>
      </c>
      <c r="AK16" s="128">
        <v>431651</v>
      </c>
      <c r="AL16" s="128">
        <v>431651</v>
      </c>
      <c r="AM16" s="128">
        <v>431651</v>
      </c>
      <c r="AN16" s="128">
        <v>431651</v>
      </c>
      <c r="AO16" s="128">
        <v>434161</v>
      </c>
      <c r="AP16" s="128">
        <v>425612</v>
      </c>
      <c r="AQ16" s="128">
        <v>425612</v>
      </c>
      <c r="AR16" s="128">
        <v>426612</v>
      </c>
      <c r="AS16" s="128">
        <v>426612</v>
      </c>
      <c r="AT16" s="128">
        <v>426612</v>
      </c>
      <c r="AU16" s="128">
        <v>426612</v>
      </c>
      <c r="AV16" s="128">
        <v>426612</v>
      </c>
      <c r="AW16" s="128">
        <v>427473</v>
      </c>
      <c r="AX16" s="128">
        <v>427473</v>
      </c>
      <c r="AY16" s="128">
        <v>427473</v>
      </c>
      <c r="AZ16" s="128">
        <v>427473</v>
      </c>
      <c r="BA16" s="128">
        <v>427800</v>
      </c>
      <c r="BB16" s="128">
        <v>427800</v>
      </c>
      <c r="BC16" s="128">
        <v>427800</v>
      </c>
      <c r="BD16" s="128">
        <v>427800</v>
      </c>
      <c r="BE16" s="128">
        <v>427800</v>
      </c>
      <c r="BF16" s="128">
        <v>427800</v>
      </c>
      <c r="BG16" s="128">
        <v>427800</v>
      </c>
      <c r="BH16" s="128" t="str">
        <v/>
      </c>
      <c r="BI16" s="128" t="str">
        <v/>
      </c>
      <c r="BJ16" s="128" t="str">
        <v/>
      </c>
      <c r="BK16" s="128" t="str">
        <v/>
      </c>
      <c r="BL16" s="128" t="e">
        <v>#N/A</v>
      </c>
      <c r="BM16" s="128" t="e">
        <v>#N/A</v>
      </c>
      <c r="BN16" s="128" t="e">
        <v>#N/A</v>
      </c>
      <c r="BO16" s="128" t="e">
        <v>#N/A</v>
      </c>
      <c r="BP16" s="128" t="e">
        <v>#N/A</v>
      </c>
      <c r="BQ16" s="128" t="e">
        <v>#N/A</v>
      </c>
      <c r="BR16" s="128" t="e">
        <v>#N/A</v>
      </c>
      <c r="BS16" s="128" t="e">
        <v>#N/A</v>
      </c>
      <c r="BT16" s="128" t="e">
        <v>#N/A</v>
      </c>
      <c r="BU16" s="128" t="e">
        <v>#N/A</v>
      </c>
      <c r="BV16" s="128" t="e">
        <v>#N/A</v>
      </c>
      <c r="BW16" s="128" t="e">
        <v>#N/A</v>
      </c>
      <c r="BX16" s="128" t="e">
        <v>#N/A</v>
      </c>
      <c r="BY16" s="128" t="e">
        <v>#N/A</v>
      </c>
      <c r="BZ16" s="128" t="e">
        <v>#N/A</v>
      </c>
      <c r="CA16" s="128" t="e">
        <v>#N/A</v>
      </c>
      <c r="CB16" s="128" t="e">
        <v>#N/A</v>
      </c>
      <c r="CC16" s="128" t="e">
        <v>#N/A</v>
      </c>
      <c r="CD16" s="128"/>
      <c r="CE16" s="128"/>
      <c r="CF16" s="128"/>
      <c r="CG16" s="128"/>
      <c r="CH16" s="128"/>
      <c r="CI16" s="128"/>
      <c r="CJ16" s="128"/>
      <c r="CK16" s="128"/>
      <c r="CL16" s="128"/>
      <c r="CM16" s="128"/>
      <c r="CN16" s="128"/>
      <c r="CO16" s="128"/>
      <c r="CP16" s="128"/>
      <c r="CQ16" s="128"/>
      <c r="CR16" s="128"/>
      <c r="CS16" s="128"/>
      <c r="CT16" s="128"/>
      <c r="CU16" s="128"/>
      <c r="CV16" s="128"/>
      <c r="CW16" s="128"/>
      <c r="CX16" s="128"/>
      <c r="CY16" s="128"/>
      <c r="CZ16" s="128"/>
      <c r="DA16" s="128"/>
      <c r="DB16" s="128"/>
      <c r="DC16" s="128"/>
      <c r="DD16" s="128"/>
      <c r="DE16" s="128"/>
      <c r="DF16" s="128"/>
      <c r="DG16" s="128"/>
      <c r="DH16" s="128"/>
      <c r="DI16" s="128"/>
      <c r="DJ16" s="128"/>
      <c r="DK16" s="128"/>
      <c r="DL16" s="128"/>
      <c r="DM16" s="128"/>
      <c r="DN16" s="128"/>
      <c r="DO16" s="128"/>
      <c r="DP16" s="128"/>
      <c r="DQ16" s="128"/>
      <c r="DR16" s="127"/>
      <c r="DS16" s="127"/>
      <c r="DT16" s="127"/>
      <c r="DU16" s="127"/>
      <c r="DV16" s="127"/>
      <c r="DW16" s="127"/>
      <c r="DX16" s="127"/>
      <c r="DY16" s="127"/>
      <c r="DZ16" s="127"/>
      <c r="EB16" s="127"/>
      <c r="EC16" s="127"/>
      <c r="ED16" s="127"/>
      <c r="EE16" s="127"/>
      <c r="EF16" s="127"/>
      <c r="EG16" s="127"/>
      <c r="EH16" s="127"/>
      <c r="EI16" s="127"/>
      <c r="EJ16" s="127"/>
      <c r="EK16" s="127"/>
      <c r="EL16" s="127"/>
      <c r="EM16" s="127"/>
    </row>
    <row r="17" spans="1:143">
      <c r="A17" s="127" t="str">
        <v>2000 Q2</v>
      </c>
      <c r="B17" s="128">
        <v>298075</v>
      </c>
      <c r="C17" s="128">
        <v>703658</v>
      </c>
      <c r="D17" s="128">
        <v>739348</v>
      </c>
      <c r="E17" s="128">
        <v>740339</v>
      </c>
      <c r="F17" s="128">
        <v>744834</v>
      </c>
      <c r="G17" s="128">
        <v>730026</v>
      </c>
      <c r="H17" s="128">
        <v>731768</v>
      </c>
      <c r="I17" s="128">
        <v>732753</v>
      </c>
      <c r="J17" s="128">
        <v>716634</v>
      </c>
      <c r="K17" s="128">
        <v>717563</v>
      </c>
      <c r="L17" s="128">
        <v>715585</v>
      </c>
      <c r="M17" s="128">
        <v>717476</v>
      </c>
      <c r="N17" s="128">
        <v>708235</v>
      </c>
      <c r="O17" s="128">
        <v>677952</v>
      </c>
      <c r="P17" s="128">
        <v>678112</v>
      </c>
      <c r="Q17" s="128">
        <v>678112</v>
      </c>
      <c r="R17" s="128">
        <v>678112</v>
      </c>
      <c r="S17" s="128">
        <v>678577</v>
      </c>
      <c r="T17" s="128">
        <v>678577</v>
      </c>
      <c r="U17" s="128">
        <v>680077</v>
      </c>
      <c r="V17" s="128">
        <v>680077</v>
      </c>
      <c r="W17" s="128">
        <v>680077</v>
      </c>
      <c r="X17" s="128">
        <v>680532</v>
      </c>
      <c r="Y17" s="128">
        <v>680672</v>
      </c>
      <c r="Z17" s="128">
        <v>680957</v>
      </c>
      <c r="AA17" s="128">
        <v>681327</v>
      </c>
      <c r="AB17" s="128">
        <v>681327</v>
      </c>
      <c r="AC17" s="128">
        <v>681327</v>
      </c>
      <c r="AD17" s="128">
        <v>682227</v>
      </c>
      <c r="AE17" s="128">
        <v>682547</v>
      </c>
      <c r="AF17" s="128">
        <v>660020</v>
      </c>
      <c r="AG17" s="128">
        <v>660408</v>
      </c>
      <c r="AH17" s="128">
        <v>660508</v>
      </c>
      <c r="AI17" s="128">
        <v>660508</v>
      </c>
      <c r="AJ17" s="128">
        <v>660911</v>
      </c>
      <c r="AK17" s="128">
        <v>660911</v>
      </c>
      <c r="AL17" s="128">
        <v>660911</v>
      </c>
      <c r="AM17" s="128">
        <v>660911</v>
      </c>
      <c r="AN17" s="128">
        <v>660911</v>
      </c>
      <c r="AO17" s="128">
        <v>660911</v>
      </c>
      <c r="AP17" s="128">
        <v>660911</v>
      </c>
      <c r="AQ17" s="128">
        <v>660911</v>
      </c>
      <c r="AR17" s="128">
        <v>660911</v>
      </c>
      <c r="AS17" s="128">
        <v>660911</v>
      </c>
      <c r="AT17" s="128">
        <v>660911</v>
      </c>
      <c r="AU17" s="128">
        <v>660911</v>
      </c>
      <c r="AV17" s="128">
        <v>660911</v>
      </c>
      <c r="AW17" s="128">
        <v>660911</v>
      </c>
      <c r="AX17" s="128">
        <v>660911</v>
      </c>
      <c r="AY17" s="128">
        <v>660911</v>
      </c>
      <c r="AZ17" s="128">
        <v>660911</v>
      </c>
      <c r="BA17" s="128">
        <v>660911</v>
      </c>
      <c r="BB17" s="128">
        <v>660911</v>
      </c>
      <c r="BC17" s="128">
        <v>660911</v>
      </c>
      <c r="BD17" s="128">
        <v>660911</v>
      </c>
      <c r="BE17" s="128">
        <v>660911</v>
      </c>
      <c r="BF17" s="128">
        <v>660911</v>
      </c>
      <c r="BG17" s="128" t="str">
        <v/>
      </c>
      <c r="BH17" s="128" t="str">
        <v/>
      </c>
      <c r="BI17" s="128" t="str">
        <v/>
      </c>
      <c r="BJ17" s="128" t="str">
        <v/>
      </c>
      <c r="BK17" s="128" t="str">
        <v/>
      </c>
      <c r="BL17" s="128" t="e">
        <v>#N/A</v>
      </c>
      <c r="BM17" s="128" t="e">
        <v>#N/A</v>
      </c>
      <c r="BN17" s="128" t="e">
        <v>#N/A</v>
      </c>
      <c r="BO17" s="128" t="e">
        <v>#N/A</v>
      </c>
      <c r="BP17" s="128" t="e">
        <v>#N/A</v>
      </c>
      <c r="BQ17" s="128" t="e">
        <v>#N/A</v>
      </c>
      <c r="BR17" s="128" t="e">
        <v>#N/A</v>
      </c>
      <c r="BS17" s="128" t="e">
        <v>#N/A</v>
      </c>
      <c r="BT17" s="128" t="e">
        <v>#N/A</v>
      </c>
      <c r="BU17" s="128" t="e">
        <v>#N/A</v>
      </c>
      <c r="BV17" s="128" t="e">
        <v>#N/A</v>
      </c>
      <c r="BW17" s="128" t="e">
        <v>#N/A</v>
      </c>
      <c r="BX17" s="128" t="e">
        <v>#N/A</v>
      </c>
      <c r="BY17" s="128" t="e">
        <v>#N/A</v>
      </c>
      <c r="BZ17" s="128" t="e">
        <v>#N/A</v>
      </c>
      <c r="CA17" s="128" t="e">
        <v>#N/A</v>
      </c>
      <c r="CB17" s="128" t="e">
        <v>#N/A</v>
      </c>
      <c r="CC17" s="128" t="e">
        <v>#N/A</v>
      </c>
      <c r="CD17" s="128"/>
      <c r="CE17" s="128"/>
      <c r="CF17" s="128"/>
      <c r="CG17" s="128"/>
      <c r="CH17" s="128"/>
      <c r="CI17" s="128"/>
      <c r="CJ17" s="128"/>
      <c r="CK17" s="128"/>
      <c r="CL17" s="128"/>
      <c r="CM17" s="128"/>
      <c r="CN17" s="128"/>
      <c r="CO17" s="128"/>
      <c r="CP17" s="128"/>
      <c r="CQ17" s="128"/>
      <c r="CR17" s="128"/>
      <c r="CS17" s="128"/>
      <c r="CT17" s="128"/>
      <c r="CU17" s="128"/>
      <c r="CV17" s="128"/>
      <c r="CW17" s="128"/>
      <c r="CX17" s="128"/>
      <c r="CY17" s="128"/>
      <c r="CZ17" s="128"/>
      <c r="DA17" s="128"/>
      <c r="DB17" s="128"/>
      <c r="DC17" s="128"/>
      <c r="DD17" s="128"/>
      <c r="DE17" s="128"/>
      <c r="DF17" s="128"/>
      <c r="DG17" s="128"/>
      <c r="DH17" s="128"/>
      <c r="DI17" s="128"/>
      <c r="DJ17" s="128"/>
      <c r="DK17" s="128"/>
      <c r="DL17" s="128"/>
      <c r="DM17" s="128"/>
      <c r="DN17" s="128"/>
      <c r="DO17" s="128"/>
      <c r="DP17" s="128"/>
      <c r="DQ17" s="128"/>
      <c r="DR17" s="127"/>
      <c r="DS17" s="127"/>
      <c r="DT17" s="127"/>
      <c r="DU17" s="127"/>
      <c r="DV17" s="127"/>
      <c r="DW17" s="127"/>
      <c r="DX17" s="127"/>
      <c r="DY17" s="127"/>
      <c r="DZ17" s="127"/>
      <c r="EB17" s="127"/>
      <c r="EC17" s="127"/>
      <c r="ED17" s="127"/>
      <c r="EE17" s="127"/>
      <c r="EF17" s="127"/>
      <c r="EG17" s="127"/>
      <c r="EH17" s="127"/>
      <c r="EI17" s="127"/>
      <c r="EJ17" s="127"/>
      <c r="EK17" s="127"/>
      <c r="EL17" s="127"/>
      <c r="EM17" s="127"/>
    </row>
    <row r="18" spans="1:143">
      <c r="A18" s="127" t="str">
        <v>2000 Q3</v>
      </c>
      <c r="B18" s="128">
        <v>263534</v>
      </c>
      <c r="C18" s="128">
        <v>862923</v>
      </c>
      <c r="D18" s="128">
        <v>903274</v>
      </c>
      <c r="E18" s="128">
        <v>919956</v>
      </c>
      <c r="F18" s="128">
        <v>1000895</v>
      </c>
      <c r="G18" s="128">
        <v>1009083</v>
      </c>
      <c r="H18" s="128">
        <v>1009174</v>
      </c>
      <c r="I18" s="128">
        <v>1018750</v>
      </c>
      <c r="J18" s="128">
        <v>1020361</v>
      </c>
      <c r="K18" s="128">
        <v>1003856</v>
      </c>
      <c r="L18" s="128">
        <v>1018389</v>
      </c>
      <c r="M18" s="128">
        <v>1017436</v>
      </c>
      <c r="N18" s="128">
        <v>1018402</v>
      </c>
      <c r="O18" s="128">
        <v>1018402</v>
      </c>
      <c r="P18" s="128">
        <v>1018402</v>
      </c>
      <c r="Q18" s="128">
        <v>1018402</v>
      </c>
      <c r="R18" s="128">
        <v>1018402</v>
      </c>
      <c r="S18" s="128">
        <v>1018402</v>
      </c>
      <c r="T18" s="128">
        <v>1018402</v>
      </c>
      <c r="U18" s="128">
        <v>1018402</v>
      </c>
      <c r="V18" s="128">
        <v>1018502</v>
      </c>
      <c r="W18" s="128">
        <v>1018502</v>
      </c>
      <c r="X18" s="128">
        <v>1018502</v>
      </c>
      <c r="Y18" s="128">
        <v>1018502</v>
      </c>
      <c r="Z18" s="128">
        <v>1018502</v>
      </c>
      <c r="AA18" s="128">
        <v>1018502</v>
      </c>
      <c r="AB18" s="128">
        <v>1018502</v>
      </c>
      <c r="AC18" s="128">
        <v>1018502</v>
      </c>
      <c r="AD18" s="128">
        <v>1018602</v>
      </c>
      <c r="AE18" s="128">
        <v>1018602</v>
      </c>
      <c r="AF18" s="128">
        <v>1018602</v>
      </c>
      <c r="AG18" s="128">
        <v>1018602</v>
      </c>
      <c r="AH18" s="128">
        <v>1018602</v>
      </c>
      <c r="AI18" s="128">
        <v>1018602</v>
      </c>
      <c r="AJ18" s="128">
        <v>1019752</v>
      </c>
      <c r="AK18" s="128">
        <v>1019752</v>
      </c>
      <c r="AL18" s="128">
        <v>1019752</v>
      </c>
      <c r="AM18" s="128">
        <v>1019752</v>
      </c>
      <c r="AN18" s="128">
        <v>1019752</v>
      </c>
      <c r="AO18" s="128">
        <v>1019752</v>
      </c>
      <c r="AP18" s="128">
        <v>1019752</v>
      </c>
      <c r="AQ18" s="128">
        <v>1019752</v>
      </c>
      <c r="AR18" s="128">
        <v>1019752</v>
      </c>
      <c r="AS18" s="128">
        <v>1019752</v>
      </c>
      <c r="AT18" s="128">
        <v>1019752</v>
      </c>
      <c r="AU18" s="128">
        <v>1019752</v>
      </c>
      <c r="AV18" s="128">
        <v>1019752</v>
      </c>
      <c r="AW18" s="128">
        <v>1019752</v>
      </c>
      <c r="AX18" s="128">
        <v>1019752</v>
      </c>
      <c r="AY18" s="128">
        <v>1019752</v>
      </c>
      <c r="AZ18" s="128">
        <v>1019752</v>
      </c>
      <c r="BA18" s="128">
        <v>1019752</v>
      </c>
      <c r="BB18" s="128">
        <v>1019752</v>
      </c>
      <c r="BC18" s="128">
        <v>1019752</v>
      </c>
      <c r="BD18" s="128">
        <v>1019752</v>
      </c>
      <c r="BE18" s="128">
        <v>1019752</v>
      </c>
      <c r="BF18" s="128" t="str">
        <v/>
      </c>
      <c r="BG18" s="128" t="str">
        <v/>
      </c>
      <c r="BH18" s="128" t="str">
        <v/>
      </c>
      <c r="BI18" s="128" t="str">
        <v/>
      </c>
      <c r="BJ18" s="128" t="str">
        <v/>
      </c>
      <c r="BK18" s="128" t="str">
        <v/>
      </c>
      <c r="BL18" s="128" t="e">
        <v>#N/A</v>
      </c>
      <c r="BM18" s="128" t="e">
        <v>#N/A</v>
      </c>
      <c r="BN18" s="128" t="e">
        <v>#N/A</v>
      </c>
      <c r="BO18" s="128" t="e">
        <v>#N/A</v>
      </c>
      <c r="BP18" s="128" t="e">
        <v>#N/A</v>
      </c>
      <c r="BQ18" s="128" t="e">
        <v>#N/A</v>
      </c>
      <c r="BR18" s="128" t="e">
        <v>#N/A</v>
      </c>
      <c r="BS18" s="128" t="e">
        <v>#N/A</v>
      </c>
      <c r="BT18" s="128" t="e">
        <v>#N/A</v>
      </c>
      <c r="BU18" s="128" t="e">
        <v>#N/A</v>
      </c>
      <c r="BV18" s="128" t="e">
        <v>#N/A</v>
      </c>
      <c r="BW18" s="128" t="e">
        <v>#N/A</v>
      </c>
      <c r="BX18" s="128" t="e">
        <v>#N/A</v>
      </c>
      <c r="BY18" s="128" t="e">
        <v>#N/A</v>
      </c>
      <c r="BZ18" s="128" t="e">
        <v>#N/A</v>
      </c>
      <c r="CA18" s="128" t="e">
        <v>#N/A</v>
      </c>
      <c r="CB18" s="128" t="e">
        <v>#N/A</v>
      </c>
      <c r="CC18" s="128" t="e">
        <v>#N/A</v>
      </c>
      <c r="CD18" s="128"/>
      <c r="CE18" s="128"/>
      <c r="CF18" s="128"/>
      <c r="CG18" s="128"/>
      <c r="CH18" s="128"/>
      <c r="CI18" s="128"/>
      <c r="CJ18" s="128"/>
      <c r="CK18" s="128"/>
      <c r="CL18" s="128"/>
      <c r="CM18" s="128"/>
      <c r="CN18" s="128"/>
      <c r="CO18" s="128"/>
      <c r="CP18" s="128"/>
      <c r="CQ18" s="128"/>
      <c r="CR18" s="128"/>
      <c r="CS18" s="128"/>
      <c r="CT18" s="128"/>
      <c r="CU18" s="128"/>
      <c r="CV18" s="128"/>
      <c r="CW18" s="128"/>
      <c r="CX18" s="128"/>
      <c r="CY18" s="128"/>
      <c r="CZ18" s="128"/>
      <c r="DA18" s="128"/>
      <c r="DB18" s="128"/>
      <c r="DC18" s="128"/>
      <c r="DD18" s="128"/>
      <c r="DE18" s="128"/>
      <c r="DF18" s="128"/>
      <c r="DG18" s="128"/>
      <c r="DH18" s="128"/>
      <c r="DI18" s="128"/>
      <c r="DJ18" s="128"/>
      <c r="DK18" s="128"/>
      <c r="DL18" s="128"/>
      <c r="DM18" s="128"/>
      <c r="DN18" s="128"/>
      <c r="DO18" s="128"/>
      <c r="DP18" s="128"/>
      <c r="DQ18" s="128"/>
      <c r="DR18" s="127"/>
      <c r="DS18" s="127"/>
      <c r="DT18" s="127"/>
      <c r="DU18" s="127"/>
      <c r="DV18" s="127"/>
      <c r="DW18" s="127"/>
      <c r="DX18" s="127"/>
      <c r="DY18" s="127"/>
      <c r="DZ18" s="127"/>
      <c r="EB18" s="127"/>
      <c r="EC18" s="127"/>
      <c r="ED18" s="127"/>
      <c r="EE18" s="127"/>
      <c r="EF18" s="127"/>
      <c r="EG18" s="127"/>
      <c r="EH18" s="127"/>
      <c r="EI18" s="127"/>
      <c r="EJ18" s="127"/>
      <c r="EK18" s="127"/>
      <c r="EL18" s="127"/>
      <c r="EM18" s="127"/>
    </row>
    <row r="19" spans="1:143">
      <c r="A19" s="127" t="str">
        <v>2000 Q4</v>
      </c>
      <c r="B19" s="128">
        <v>92523</v>
      </c>
      <c r="C19" s="128">
        <v>613158</v>
      </c>
      <c r="D19" s="128">
        <v>672986</v>
      </c>
      <c r="E19" s="128">
        <v>690473</v>
      </c>
      <c r="F19" s="128">
        <v>673746</v>
      </c>
      <c r="G19" s="128">
        <v>679366</v>
      </c>
      <c r="H19" s="128">
        <v>679366</v>
      </c>
      <c r="I19" s="128">
        <v>679381</v>
      </c>
      <c r="J19" s="128">
        <v>679401</v>
      </c>
      <c r="K19" s="128">
        <v>686407</v>
      </c>
      <c r="L19" s="128">
        <v>686407</v>
      </c>
      <c r="M19" s="128">
        <v>686407</v>
      </c>
      <c r="N19" s="128">
        <v>686407</v>
      </c>
      <c r="O19" s="128">
        <v>686407</v>
      </c>
      <c r="P19" s="128">
        <v>686407</v>
      </c>
      <c r="Q19" s="128">
        <v>686820</v>
      </c>
      <c r="R19" s="128">
        <v>686820</v>
      </c>
      <c r="S19" s="128">
        <v>686820</v>
      </c>
      <c r="T19" s="128">
        <v>686820</v>
      </c>
      <c r="U19" s="128">
        <v>686820</v>
      </c>
      <c r="V19" s="128">
        <v>686820</v>
      </c>
      <c r="W19" s="128">
        <v>686820</v>
      </c>
      <c r="X19" s="128">
        <v>686820</v>
      </c>
      <c r="Y19" s="128">
        <v>686820</v>
      </c>
      <c r="Z19" s="128">
        <v>686820</v>
      </c>
      <c r="AA19" s="128">
        <v>686820</v>
      </c>
      <c r="AB19" s="128">
        <v>686820</v>
      </c>
      <c r="AC19" s="128">
        <v>686820</v>
      </c>
      <c r="AD19" s="128">
        <v>686820</v>
      </c>
      <c r="AE19" s="128">
        <v>686820</v>
      </c>
      <c r="AF19" s="128">
        <v>686820</v>
      </c>
      <c r="AG19" s="128">
        <v>686820</v>
      </c>
      <c r="AH19" s="128">
        <v>686820</v>
      </c>
      <c r="AI19" s="128">
        <v>686820</v>
      </c>
      <c r="AJ19" s="128">
        <v>686820</v>
      </c>
      <c r="AK19" s="128">
        <v>686820</v>
      </c>
      <c r="AL19" s="128">
        <v>686820</v>
      </c>
      <c r="AM19" s="128">
        <v>686820</v>
      </c>
      <c r="AN19" s="128">
        <v>686820</v>
      </c>
      <c r="AO19" s="128">
        <v>686820</v>
      </c>
      <c r="AP19" s="128">
        <v>686820</v>
      </c>
      <c r="AQ19" s="128">
        <v>686820</v>
      </c>
      <c r="AR19" s="128">
        <v>686820</v>
      </c>
      <c r="AS19" s="128">
        <v>686820</v>
      </c>
      <c r="AT19" s="128">
        <v>686820</v>
      </c>
      <c r="AU19" s="128">
        <v>686820</v>
      </c>
      <c r="AV19" s="128">
        <v>686820</v>
      </c>
      <c r="AW19" s="128">
        <v>686820</v>
      </c>
      <c r="AX19" s="128">
        <v>686820</v>
      </c>
      <c r="AY19" s="128">
        <v>686820</v>
      </c>
      <c r="AZ19" s="128">
        <v>686820</v>
      </c>
      <c r="BA19" s="128">
        <v>686820</v>
      </c>
      <c r="BB19" s="128">
        <v>686820</v>
      </c>
      <c r="BC19" s="128">
        <v>686820</v>
      </c>
      <c r="BD19" s="128">
        <v>686820</v>
      </c>
      <c r="BE19" s="128" t="str">
        <v/>
      </c>
      <c r="BF19" s="128" t="str">
        <v/>
      </c>
      <c r="BG19" s="128" t="str">
        <v/>
      </c>
      <c r="BH19" s="128" t="str">
        <v/>
      </c>
      <c r="BI19" s="128" t="str">
        <v/>
      </c>
      <c r="BJ19" s="128" t="str">
        <v/>
      </c>
      <c r="BK19" s="128" t="str">
        <v/>
      </c>
      <c r="BL19" s="128" t="e">
        <v>#N/A</v>
      </c>
      <c r="BM19" s="128" t="e">
        <v>#N/A</v>
      </c>
      <c r="BN19" s="128" t="e">
        <v>#N/A</v>
      </c>
      <c r="BO19" s="128" t="e">
        <v>#N/A</v>
      </c>
      <c r="BP19" s="128" t="e">
        <v>#N/A</v>
      </c>
      <c r="BQ19" s="128" t="e">
        <v>#N/A</v>
      </c>
      <c r="BR19" s="128" t="e">
        <v>#N/A</v>
      </c>
      <c r="BS19" s="128" t="e">
        <v>#N/A</v>
      </c>
      <c r="BT19" s="128" t="e">
        <v>#N/A</v>
      </c>
      <c r="BU19" s="128" t="e">
        <v>#N/A</v>
      </c>
      <c r="BV19" s="128" t="e">
        <v>#N/A</v>
      </c>
      <c r="BW19" s="128" t="e">
        <v>#N/A</v>
      </c>
      <c r="BX19" s="128" t="e">
        <v>#N/A</v>
      </c>
      <c r="BY19" s="128" t="e">
        <v>#N/A</v>
      </c>
      <c r="BZ19" s="128" t="e">
        <v>#N/A</v>
      </c>
      <c r="CA19" s="128" t="e">
        <v>#N/A</v>
      </c>
      <c r="CB19" s="128" t="e">
        <v>#N/A</v>
      </c>
      <c r="CC19" s="128" t="e">
        <v>#N/A</v>
      </c>
      <c r="CD19" s="128"/>
      <c r="CE19" s="128"/>
      <c r="CF19" s="128"/>
      <c r="CG19" s="128"/>
      <c r="CH19" s="128"/>
      <c r="CI19" s="128"/>
      <c r="CJ19" s="128"/>
      <c r="CK19" s="128"/>
      <c r="CL19" s="128"/>
      <c r="CM19" s="128"/>
      <c r="CN19" s="128"/>
      <c r="CO19" s="128"/>
      <c r="CP19" s="128"/>
      <c r="CQ19" s="128"/>
      <c r="CR19" s="128"/>
      <c r="CS19" s="128"/>
      <c r="CT19" s="128"/>
      <c r="CU19" s="128"/>
      <c r="CV19" s="128"/>
      <c r="CW19" s="128"/>
      <c r="CX19" s="128"/>
      <c r="CY19" s="128"/>
      <c r="CZ19" s="128"/>
      <c r="DA19" s="128"/>
      <c r="DB19" s="128"/>
      <c r="DC19" s="128"/>
      <c r="DD19" s="128"/>
      <c r="DE19" s="128"/>
      <c r="DF19" s="128"/>
      <c r="DG19" s="128"/>
      <c r="DH19" s="128"/>
      <c r="DI19" s="128"/>
      <c r="DJ19" s="128"/>
      <c r="DK19" s="128"/>
      <c r="DL19" s="128"/>
      <c r="DM19" s="128"/>
      <c r="DN19" s="128"/>
      <c r="DO19" s="128"/>
      <c r="DP19" s="128"/>
      <c r="DQ19" s="128"/>
      <c r="DR19" s="127"/>
      <c r="DS19" s="127"/>
      <c r="DT19" s="127"/>
      <c r="DU19" s="127"/>
      <c r="DV19" s="127"/>
      <c r="DW19" s="127"/>
      <c r="DX19" s="127"/>
      <c r="DY19" s="127"/>
      <c r="DZ19" s="127"/>
      <c r="EB19" s="127"/>
      <c r="EC19" s="127"/>
      <c r="ED19" s="127"/>
      <c r="EE19" s="127"/>
      <c r="EF19" s="127"/>
      <c r="EG19" s="127"/>
      <c r="EH19" s="127"/>
      <c r="EI19" s="127"/>
      <c r="EJ19" s="127"/>
      <c r="EK19" s="127"/>
      <c r="EL19" s="127"/>
      <c r="EM19" s="127"/>
    </row>
    <row r="20" spans="1:143">
      <c r="A20" s="127" t="str">
        <v>2001 Q1</v>
      </c>
      <c r="B20" s="128">
        <v>184584</v>
      </c>
      <c r="C20" s="128">
        <v>578030</v>
      </c>
      <c r="D20" s="128">
        <v>706857</v>
      </c>
      <c r="E20" s="128">
        <v>702612</v>
      </c>
      <c r="F20" s="128">
        <v>702643</v>
      </c>
      <c r="G20" s="128">
        <v>708650</v>
      </c>
      <c r="H20" s="128">
        <v>708760</v>
      </c>
      <c r="I20" s="128">
        <v>790221</v>
      </c>
      <c r="J20" s="128">
        <v>791309</v>
      </c>
      <c r="K20" s="128">
        <v>786440</v>
      </c>
      <c r="L20" s="128">
        <v>787129</v>
      </c>
      <c r="M20" s="128">
        <v>787149</v>
      </c>
      <c r="N20" s="128">
        <v>787261</v>
      </c>
      <c r="O20" s="128">
        <v>789174</v>
      </c>
      <c r="P20" s="128">
        <v>783312</v>
      </c>
      <c r="Q20" s="128">
        <v>787003</v>
      </c>
      <c r="R20" s="128">
        <v>788439</v>
      </c>
      <c r="S20" s="128">
        <v>782525</v>
      </c>
      <c r="T20" s="128">
        <v>790614</v>
      </c>
      <c r="U20" s="128">
        <v>792483</v>
      </c>
      <c r="V20" s="128">
        <v>792763</v>
      </c>
      <c r="W20" s="128">
        <v>765437</v>
      </c>
      <c r="X20" s="128">
        <v>767697</v>
      </c>
      <c r="Y20" s="128">
        <v>766668</v>
      </c>
      <c r="Z20" s="128">
        <v>766668</v>
      </c>
      <c r="AA20" s="128">
        <v>766668</v>
      </c>
      <c r="AB20" s="128">
        <v>766668</v>
      </c>
      <c r="AC20" s="128">
        <v>766988</v>
      </c>
      <c r="AD20" s="128">
        <v>767228</v>
      </c>
      <c r="AE20" s="128">
        <v>767228</v>
      </c>
      <c r="AF20" s="128">
        <v>767228</v>
      </c>
      <c r="AG20" s="128">
        <v>767228</v>
      </c>
      <c r="AH20" s="128">
        <v>732573</v>
      </c>
      <c r="AI20" s="128">
        <v>732573</v>
      </c>
      <c r="AJ20" s="128">
        <v>732573</v>
      </c>
      <c r="AK20" s="128">
        <v>732573</v>
      </c>
      <c r="AL20" s="128">
        <v>732573</v>
      </c>
      <c r="AM20" s="128">
        <v>732573</v>
      </c>
      <c r="AN20" s="128">
        <v>732573</v>
      </c>
      <c r="AO20" s="128">
        <v>732573</v>
      </c>
      <c r="AP20" s="128">
        <v>732573</v>
      </c>
      <c r="AQ20" s="128">
        <v>732573</v>
      </c>
      <c r="AR20" s="128">
        <v>732573</v>
      </c>
      <c r="AS20" s="128">
        <v>732573</v>
      </c>
      <c r="AT20" s="128">
        <v>732573</v>
      </c>
      <c r="AU20" s="128">
        <v>732573</v>
      </c>
      <c r="AV20" s="128">
        <v>732573</v>
      </c>
      <c r="AW20" s="128">
        <v>732573</v>
      </c>
      <c r="AX20" s="128">
        <v>732573</v>
      </c>
      <c r="AY20" s="128">
        <v>732573</v>
      </c>
      <c r="AZ20" s="128">
        <v>732573</v>
      </c>
      <c r="BA20" s="128">
        <v>732573</v>
      </c>
      <c r="BB20" s="128">
        <v>732573</v>
      </c>
      <c r="BC20" s="128">
        <v>732573</v>
      </c>
      <c r="BD20" s="128" t="str">
        <v/>
      </c>
      <c r="BE20" s="128" t="str">
        <v/>
      </c>
      <c r="BF20" s="128" t="str">
        <v/>
      </c>
      <c r="BG20" s="128" t="str">
        <v/>
      </c>
      <c r="BH20" s="128" t="str">
        <v/>
      </c>
      <c r="BI20" s="128" t="str">
        <v/>
      </c>
      <c r="BJ20" s="128" t="str">
        <v/>
      </c>
      <c r="BK20" s="128" t="str">
        <v/>
      </c>
      <c r="BL20" s="128" t="e">
        <v>#N/A</v>
      </c>
      <c r="BM20" s="128" t="e">
        <v>#N/A</v>
      </c>
      <c r="BN20" s="128" t="e">
        <v>#N/A</v>
      </c>
      <c r="BO20" s="128" t="e">
        <v>#N/A</v>
      </c>
      <c r="BP20" s="128" t="e">
        <v>#N/A</v>
      </c>
      <c r="BQ20" s="128" t="e">
        <v>#N/A</v>
      </c>
      <c r="BR20" s="128" t="e">
        <v>#N/A</v>
      </c>
      <c r="BS20" s="128" t="e">
        <v>#N/A</v>
      </c>
      <c r="BT20" s="128" t="e">
        <v>#N/A</v>
      </c>
      <c r="BU20" s="128" t="e">
        <v>#N/A</v>
      </c>
      <c r="BV20" s="128" t="e">
        <v>#N/A</v>
      </c>
      <c r="BW20" s="128" t="e">
        <v>#N/A</v>
      </c>
      <c r="BX20" s="128" t="e">
        <v>#N/A</v>
      </c>
      <c r="BY20" s="128" t="e">
        <v>#N/A</v>
      </c>
      <c r="BZ20" s="128" t="e">
        <v>#N/A</v>
      </c>
      <c r="CA20" s="128" t="e">
        <v>#N/A</v>
      </c>
      <c r="CB20" s="128" t="e">
        <v>#N/A</v>
      </c>
      <c r="CC20" s="128" t="e">
        <v>#N/A</v>
      </c>
      <c r="CD20" s="128"/>
      <c r="CE20" s="128"/>
      <c r="CF20" s="128"/>
      <c r="CG20" s="128"/>
      <c r="CH20" s="128"/>
      <c r="CI20" s="128"/>
      <c r="CJ20" s="128"/>
      <c r="CK20" s="128"/>
      <c r="CL20" s="128"/>
      <c r="CM20" s="128"/>
      <c r="CN20" s="128"/>
      <c r="CO20" s="128"/>
      <c r="CP20" s="128"/>
      <c r="CQ20" s="128"/>
      <c r="CR20" s="128"/>
      <c r="CS20" s="128"/>
      <c r="CT20" s="128"/>
      <c r="CU20" s="128"/>
      <c r="CV20" s="128"/>
      <c r="CW20" s="128"/>
      <c r="CX20" s="128"/>
      <c r="CY20" s="128"/>
      <c r="CZ20" s="128"/>
      <c r="DA20" s="128"/>
      <c r="DB20" s="128"/>
      <c r="DC20" s="128"/>
      <c r="DD20" s="128"/>
      <c r="DE20" s="128"/>
      <c r="DF20" s="128"/>
      <c r="DG20" s="128"/>
      <c r="DH20" s="128"/>
      <c r="DI20" s="128"/>
      <c r="DJ20" s="128"/>
      <c r="DK20" s="128"/>
      <c r="DL20" s="128"/>
      <c r="DM20" s="128"/>
      <c r="DN20" s="128"/>
      <c r="DO20" s="128"/>
      <c r="DP20" s="128"/>
      <c r="DQ20" s="128"/>
      <c r="DR20" s="127"/>
      <c r="DS20" s="127"/>
      <c r="DT20" s="127"/>
      <c r="DU20" s="127"/>
      <c r="DV20" s="127"/>
      <c r="DW20" s="127"/>
      <c r="DX20" s="127"/>
      <c r="DY20" s="127"/>
      <c r="DZ20" s="127"/>
      <c r="EB20" s="127"/>
      <c r="EC20" s="127"/>
      <c r="ED20" s="127"/>
      <c r="EE20" s="127"/>
      <c r="EF20" s="127"/>
      <c r="EG20" s="127"/>
      <c r="EH20" s="127"/>
      <c r="EI20" s="127"/>
      <c r="EJ20" s="127"/>
      <c r="EK20" s="127"/>
      <c r="EL20" s="127"/>
      <c r="EM20" s="127"/>
    </row>
    <row r="21" spans="1:143">
      <c r="A21" s="127" t="str">
        <v>2001 Q2</v>
      </c>
      <c r="B21" s="128">
        <v>180505</v>
      </c>
      <c r="C21" s="128">
        <v>645411</v>
      </c>
      <c r="D21" s="128">
        <v>855263</v>
      </c>
      <c r="E21" s="128">
        <v>874717</v>
      </c>
      <c r="F21" s="128">
        <v>877576</v>
      </c>
      <c r="G21" s="128">
        <v>893553</v>
      </c>
      <c r="H21" s="128">
        <v>865583</v>
      </c>
      <c r="I21" s="128">
        <v>838293</v>
      </c>
      <c r="J21" s="128">
        <v>840066</v>
      </c>
      <c r="K21" s="128">
        <v>840769</v>
      </c>
      <c r="L21" s="128">
        <v>842269</v>
      </c>
      <c r="M21" s="128">
        <v>844269</v>
      </c>
      <c r="N21" s="128">
        <v>847630</v>
      </c>
      <c r="O21" s="128">
        <v>847818</v>
      </c>
      <c r="P21" s="128">
        <v>848116</v>
      </c>
      <c r="Q21" s="128">
        <v>848154</v>
      </c>
      <c r="R21" s="128">
        <v>848154</v>
      </c>
      <c r="S21" s="128">
        <v>848224</v>
      </c>
      <c r="T21" s="128">
        <v>848335</v>
      </c>
      <c r="U21" s="128">
        <v>848566</v>
      </c>
      <c r="V21" s="128">
        <v>827600</v>
      </c>
      <c r="W21" s="128">
        <v>825893</v>
      </c>
      <c r="X21" s="128">
        <v>828339</v>
      </c>
      <c r="Y21" s="128">
        <v>806596</v>
      </c>
      <c r="Z21" s="128">
        <v>806596</v>
      </c>
      <c r="AA21" s="128">
        <v>806892</v>
      </c>
      <c r="AB21" s="128">
        <v>806892</v>
      </c>
      <c r="AC21" s="128">
        <v>806892</v>
      </c>
      <c r="AD21" s="128">
        <v>806961</v>
      </c>
      <c r="AE21" s="128">
        <v>806961</v>
      </c>
      <c r="AF21" s="128">
        <v>806961</v>
      </c>
      <c r="AG21" s="128">
        <v>806961</v>
      </c>
      <c r="AH21" s="128">
        <v>806961</v>
      </c>
      <c r="AI21" s="128">
        <v>806961</v>
      </c>
      <c r="AJ21" s="128">
        <v>806961</v>
      </c>
      <c r="AK21" s="128">
        <v>806961</v>
      </c>
      <c r="AL21" s="128">
        <v>807056</v>
      </c>
      <c r="AM21" s="128">
        <v>807056</v>
      </c>
      <c r="AN21" s="128">
        <v>807056</v>
      </c>
      <c r="AO21" s="128">
        <v>807056</v>
      </c>
      <c r="AP21" s="128">
        <v>807056</v>
      </c>
      <c r="AQ21" s="128">
        <v>807056</v>
      </c>
      <c r="AR21" s="128">
        <v>807056</v>
      </c>
      <c r="AS21" s="128">
        <v>807056</v>
      </c>
      <c r="AT21" s="128">
        <v>807056</v>
      </c>
      <c r="AU21" s="128">
        <v>807056</v>
      </c>
      <c r="AV21" s="128">
        <v>807056</v>
      </c>
      <c r="AW21" s="128">
        <v>807056</v>
      </c>
      <c r="AX21" s="128">
        <v>807056</v>
      </c>
      <c r="AY21" s="128">
        <v>807056</v>
      </c>
      <c r="AZ21" s="128">
        <v>807056</v>
      </c>
      <c r="BA21" s="128">
        <v>807056</v>
      </c>
      <c r="BB21" s="128">
        <v>807056</v>
      </c>
      <c r="BC21" s="128" t="str">
        <v/>
      </c>
      <c r="BD21" s="128" t="str">
        <v/>
      </c>
      <c r="BE21" s="128" t="str">
        <v/>
      </c>
      <c r="BF21" s="128" t="str">
        <v/>
      </c>
      <c r="BG21" s="128" t="str">
        <v/>
      </c>
      <c r="BH21" s="128" t="str">
        <v/>
      </c>
      <c r="BI21" s="128" t="str">
        <v/>
      </c>
      <c r="BJ21" s="128" t="str">
        <v/>
      </c>
      <c r="BK21" s="128" t="str">
        <v/>
      </c>
      <c r="BL21" s="128" t="e">
        <v>#N/A</v>
      </c>
      <c r="BM21" s="128" t="e">
        <v>#N/A</v>
      </c>
      <c r="BN21" s="128" t="e">
        <v>#N/A</v>
      </c>
      <c r="BO21" s="128" t="e">
        <v>#N/A</v>
      </c>
      <c r="BP21" s="128" t="e">
        <v>#N/A</v>
      </c>
      <c r="BQ21" s="128" t="e">
        <v>#N/A</v>
      </c>
      <c r="BR21" s="128" t="e">
        <v>#N/A</v>
      </c>
      <c r="BS21" s="128" t="e">
        <v>#N/A</v>
      </c>
      <c r="BT21" s="128" t="e">
        <v>#N/A</v>
      </c>
      <c r="BU21" s="128" t="e">
        <v>#N/A</v>
      </c>
      <c r="BV21" s="128" t="e">
        <v>#N/A</v>
      </c>
      <c r="BW21" s="128" t="e">
        <v>#N/A</v>
      </c>
      <c r="BX21" s="128" t="e">
        <v>#N/A</v>
      </c>
      <c r="BY21" s="128" t="e">
        <v>#N/A</v>
      </c>
      <c r="BZ21" s="128" t="e">
        <v>#N/A</v>
      </c>
      <c r="CA21" s="128" t="e">
        <v>#N/A</v>
      </c>
      <c r="CB21" s="128" t="e">
        <v>#N/A</v>
      </c>
      <c r="CC21" s="128" t="e">
        <v>#N/A</v>
      </c>
      <c r="CD21" s="128"/>
      <c r="CE21" s="128"/>
      <c r="CF21" s="128"/>
      <c r="CG21" s="128"/>
      <c r="CH21" s="128"/>
      <c r="CI21" s="128"/>
      <c r="CJ21" s="128"/>
      <c r="CK21" s="128"/>
      <c r="CL21" s="128"/>
      <c r="CM21" s="128"/>
      <c r="CN21" s="128"/>
      <c r="CO21" s="128"/>
      <c r="CP21" s="128"/>
      <c r="CQ21" s="128"/>
      <c r="CR21" s="128"/>
      <c r="CS21" s="128"/>
      <c r="CT21" s="128"/>
      <c r="CU21" s="128"/>
      <c r="CV21" s="128"/>
      <c r="CW21" s="128"/>
      <c r="CX21" s="128"/>
      <c r="CY21" s="128"/>
      <c r="CZ21" s="128"/>
      <c r="DA21" s="128"/>
      <c r="DB21" s="128"/>
      <c r="DC21" s="128"/>
      <c r="DD21" s="128"/>
      <c r="DE21" s="128"/>
      <c r="DF21" s="128"/>
      <c r="DG21" s="128"/>
      <c r="DH21" s="128"/>
      <c r="DI21" s="128"/>
      <c r="DJ21" s="128"/>
      <c r="DK21" s="128"/>
      <c r="DL21" s="128"/>
      <c r="DM21" s="128"/>
      <c r="DN21" s="128"/>
      <c r="DO21" s="128"/>
      <c r="DP21" s="128"/>
      <c r="DQ21" s="128"/>
      <c r="DR21" s="127"/>
      <c r="DS21" s="127"/>
      <c r="DT21" s="127"/>
      <c r="DU21" s="127"/>
      <c r="DV21" s="127"/>
      <c r="DW21" s="127"/>
      <c r="DX21" s="127"/>
      <c r="DY21" s="127"/>
      <c r="DZ21" s="127"/>
      <c r="EB21" s="127"/>
      <c r="EC21" s="127"/>
      <c r="ED21" s="127"/>
      <c r="EE21" s="127"/>
      <c r="EF21" s="127"/>
      <c r="EG21" s="127"/>
      <c r="EH21" s="127"/>
      <c r="EI21" s="127"/>
      <c r="EJ21" s="127"/>
      <c r="EK21" s="127"/>
      <c r="EL21" s="127"/>
      <c r="EM21" s="127"/>
    </row>
    <row r="22" spans="1:143">
      <c r="A22" s="127" t="str">
        <v>2001 Q3</v>
      </c>
      <c r="B22" s="128">
        <v>156922</v>
      </c>
      <c r="C22" s="128">
        <v>573154</v>
      </c>
      <c r="D22" s="128">
        <v>678865</v>
      </c>
      <c r="E22" s="128">
        <v>788903</v>
      </c>
      <c r="F22" s="128">
        <v>793804</v>
      </c>
      <c r="G22" s="128">
        <v>797907</v>
      </c>
      <c r="H22" s="128">
        <v>782512</v>
      </c>
      <c r="I22" s="128">
        <v>791562</v>
      </c>
      <c r="J22" s="128">
        <v>791840</v>
      </c>
      <c r="K22" s="128">
        <v>792536</v>
      </c>
      <c r="L22" s="128">
        <v>792868</v>
      </c>
      <c r="M22" s="128">
        <v>793693</v>
      </c>
      <c r="N22" s="128">
        <v>795468</v>
      </c>
      <c r="O22" s="128">
        <v>795982</v>
      </c>
      <c r="P22" s="128">
        <v>794111</v>
      </c>
      <c r="Q22" s="128">
        <v>794301</v>
      </c>
      <c r="R22" s="128">
        <v>794301</v>
      </c>
      <c r="S22" s="128">
        <v>794401</v>
      </c>
      <c r="T22" s="128">
        <v>795239</v>
      </c>
      <c r="U22" s="128">
        <v>795359</v>
      </c>
      <c r="V22" s="128">
        <v>795359</v>
      </c>
      <c r="W22" s="128">
        <v>795359</v>
      </c>
      <c r="X22" s="128">
        <v>795359</v>
      </c>
      <c r="Y22" s="128">
        <v>795419</v>
      </c>
      <c r="Z22" s="128">
        <v>795589</v>
      </c>
      <c r="AA22" s="128">
        <v>795589</v>
      </c>
      <c r="AB22" s="128">
        <v>795589</v>
      </c>
      <c r="AC22" s="128">
        <v>795589</v>
      </c>
      <c r="AD22" s="128">
        <v>795589</v>
      </c>
      <c r="AE22" s="128">
        <v>795589</v>
      </c>
      <c r="AF22" s="128">
        <v>795589</v>
      </c>
      <c r="AG22" s="128">
        <v>795589</v>
      </c>
      <c r="AH22" s="128">
        <v>795589</v>
      </c>
      <c r="AI22" s="128">
        <v>795589</v>
      </c>
      <c r="AJ22" s="128">
        <v>795589</v>
      </c>
      <c r="AK22" s="128">
        <v>795589</v>
      </c>
      <c r="AL22" s="128">
        <v>795589</v>
      </c>
      <c r="AM22" s="128">
        <v>795589</v>
      </c>
      <c r="AN22" s="128">
        <v>795589</v>
      </c>
      <c r="AO22" s="128">
        <v>795589</v>
      </c>
      <c r="AP22" s="128">
        <v>795589</v>
      </c>
      <c r="AQ22" s="128">
        <v>795589</v>
      </c>
      <c r="AR22" s="128">
        <v>795589</v>
      </c>
      <c r="AS22" s="128">
        <v>795589</v>
      </c>
      <c r="AT22" s="128">
        <v>795589</v>
      </c>
      <c r="AU22" s="128">
        <v>795589</v>
      </c>
      <c r="AV22" s="128">
        <v>795589</v>
      </c>
      <c r="AW22" s="128">
        <v>795589</v>
      </c>
      <c r="AX22" s="128">
        <v>795589</v>
      </c>
      <c r="AY22" s="128">
        <v>795589</v>
      </c>
      <c r="AZ22" s="128">
        <v>795589</v>
      </c>
      <c r="BA22" s="128">
        <v>795589</v>
      </c>
      <c r="BB22" s="128" t="str">
        <v/>
      </c>
      <c r="BC22" s="128" t="str">
        <v/>
      </c>
      <c r="BD22" s="128" t="str">
        <v/>
      </c>
      <c r="BE22" s="128" t="str">
        <v/>
      </c>
      <c r="BF22" s="128" t="str">
        <v/>
      </c>
      <c r="BG22" s="128" t="str">
        <v/>
      </c>
      <c r="BH22" s="128" t="str">
        <v/>
      </c>
      <c r="BI22" s="128" t="str">
        <v/>
      </c>
      <c r="BJ22" s="128" t="str">
        <v/>
      </c>
      <c r="BK22" s="128" t="str">
        <v/>
      </c>
      <c r="BL22" s="128" t="e">
        <v>#N/A</v>
      </c>
      <c r="BM22" s="128" t="e">
        <v>#N/A</v>
      </c>
      <c r="BN22" s="128" t="e">
        <v>#N/A</v>
      </c>
      <c r="BO22" s="128" t="e">
        <v>#N/A</v>
      </c>
      <c r="BP22" s="128" t="e">
        <v>#N/A</v>
      </c>
      <c r="BQ22" s="128" t="e">
        <v>#N/A</v>
      </c>
      <c r="BR22" s="128" t="e">
        <v>#N/A</v>
      </c>
      <c r="BS22" s="128" t="e">
        <v>#N/A</v>
      </c>
      <c r="BT22" s="128" t="e">
        <v>#N/A</v>
      </c>
      <c r="BU22" s="128" t="e">
        <v>#N/A</v>
      </c>
      <c r="BV22" s="128" t="e">
        <v>#N/A</v>
      </c>
      <c r="BW22" s="128" t="e">
        <v>#N/A</v>
      </c>
      <c r="BX22" s="128" t="e">
        <v>#N/A</v>
      </c>
      <c r="BY22" s="128" t="e">
        <v>#N/A</v>
      </c>
      <c r="BZ22" s="128" t="e">
        <v>#N/A</v>
      </c>
      <c r="CA22" s="128" t="e">
        <v>#N/A</v>
      </c>
      <c r="CB22" s="128" t="e">
        <v>#N/A</v>
      </c>
      <c r="CC22" s="128" t="e">
        <v>#N/A</v>
      </c>
      <c r="CD22" s="128"/>
      <c r="CE22" s="128"/>
      <c r="CF22" s="128"/>
      <c r="CG22" s="128"/>
      <c r="CH22" s="128"/>
      <c r="CI22" s="128"/>
      <c r="CJ22" s="128"/>
      <c r="CK22" s="128"/>
      <c r="CL22" s="128"/>
      <c r="CM22" s="128"/>
      <c r="CN22" s="128"/>
      <c r="CO22" s="128"/>
      <c r="CP22" s="128"/>
      <c r="CQ22" s="128"/>
      <c r="CR22" s="128"/>
      <c r="CS22" s="128"/>
      <c r="CT22" s="128"/>
      <c r="CU22" s="128"/>
      <c r="CV22" s="128"/>
      <c r="CW22" s="128"/>
      <c r="CX22" s="128"/>
      <c r="CY22" s="128"/>
      <c r="CZ22" s="128"/>
      <c r="DA22" s="128"/>
      <c r="DB22" s="128"/>
      <c r="DC22" s="128"/>
      <c r="DD22" s="128"/>
      <c r="DE22" s="128"/>
      <c r="DF22" s="128"/>
      <c r="DG22" s="128"/>
      <c r="DH22" s="128"/>
      <c r="DI22" s="128"/>
      <c r="DJ22" s="128"/>
      <c r="DK22" s="128"/>
      <c r="DL22" s="128"/>
      <c r="DM22" s="128"/>
      <c r="DN22" s="128"/>
      <c r="DO22" s="128"/>
      <c r="DP22" s="128"/>
      <c r="DQ22" s="128"/>
      <c r="DR22" s="127"/>
      <c r="DS22" s="127"/>
      <c r="DT22" s="127"/>
      <c r="DU22" s="127"/>
      <c r="DV22" s="127"/>
      <c r="DW22" s="127"/>
      <c r="DX22" s="127"/>
      <c r="DY22" s="127"/>
      <c r="DZ22" s="127"/>
      <c r="EB22" s="127"/>
      <c r="EC22" s="127"/>
      <c r="ED22" s="127"/>
      <c r="EE22" s="127"/>
      <c r="EF22" s="127"/>
      <c r="EG22" s="127"/>
      <c r="EH22" s="127"/>
      <c r="EI22" s="127"/>
      <c r="EJ22" s="127"/>
      <c r="EK22" s="127"/>
      <c r="EL22" s="127"/>
      <c r="EM22" s="127"/>
    </row>
    <row r="23" spans="1:143">
      <c r="A23" s="127" t="str">
        <v>2001 Q4</v>
      </c>
      <c r="B23" s="128">
        <v>59493</v>
      </c>
      <c r="C23" s="128">
        <v>537036</v>
      </c>
      <c r="D23" s="128">
        <v>707876</v>
      </c>
      <c r="E23" s="128">
        <v>758846</v>
      </c>
      <c r="F23" s="128">
        <v>779237</v>
      </c>
      <c r="G23" s="128">
        <v>780037</v>
      </c>
      <c r="H23" s="128">
        <v>782373</v>
      </c>
      <c r="I23" s="128">
        <v>782529</v>
      </c>
      <c r="J23" s="128">
        <v>784082</v>
      </c>
      <c r="K23" s="128">
        <v>784891</v>
      </c>
      <c r="L23" s="128">
        <v>786214</v>
      </c>
      <c r="M23" s="128">
        <v>786214</v>
      </c>
      <c r="N23" s="128">
        <v>786214</v>
      </c>
      <c r="O23" s="128">
        <v>786283</v>
      </c>
      <c r="P23" s="128">
        <v>786283</v>
      </c>
      <c r="Q23" s="128">
        <v>786503</v>
      </c>
      <c r="R23" s="128">
        <v>786633</v>
      </c>
      <c r="S23" s="128">
        <v>787667</v>
      </c>
      <c r="T23" s="128">
        <v>789578</v>
      </c>
      <c r="U23" s="128">
        <v>790927</v>
      </c>
      <c r="V23" s="128">
        <v>779224</v>
      </c>
      <c r="W23" s="128">
        <v>779450</v>
      </c>
      <c r="X23" s="128">
        <v>779885</v>
      </c>
      <c r="Y23" s="128">
        <v>781813</v>
      </c>
      <c r="Z23" s="128">
        <v>783578</v>
      </c>
      <c r="AA23" s="128">
        <v>784058</v>
      </c>
      <c r="AB23" s="128">
        <v>771162</v>
      </c>
      <c r="AC23" s="128">
        <v>771209</v>
      </c>
      <c r="AD23" s="128">
        <v>772809</v>
      </c>
      <c r="AE23" s="128">
        <v>773409</v>
      </c>
      <c r="AF23" s="128">
        <v>773909</v>
      </c>
      <c r="AG23" s="128">
        <v>773909</v>
      </c>
      <c r="AH23" s="128">
        <v>774449</v>
      </c>
      <c r="AI23" s="128">
        <v>774449</v>
      </c>
      <c r="AJ23" s="128">
        <v>774449</v>
      </c>
      <c r="AK23" s="128">
        <v>774449</v>
      </c>
      <c r="AL23" s="128">
        <v>774449</v>
      </c>
      <c r="AM23" s="128">
        <v>774449</v>
      </c>
      <c r="AN23" s="128">
        <v>774449</v>
      </c>
      <c r="AO23" s="128">
        <v>774449</v>
      </c>
      <c r="AP23" s="128">
        <v>774449</v>
      </c>
      <c r="AQ23" s="128">
        <v>774449</v>
      </c>
      <c r="AR23" s="128">
        <v>774449</v>
      </c>
      <c r="AS23" s="128">
        <v>774449</v>
      </c>
      <c r="AT23" s="128">
        <v>774449</v>
      </c>
      <c r="AU23" s="128">
        <v>774449</v>
      </c>
      <c r="AV23" s="128">
        <v>774449</v>
      </c>
      <c r="AW23" s="128">
        <v>774449</v>
      </c>
      <c r="AX23" s="128">
        <v>774449</v>
      </c>
      <c r="AY23" s="128">
        <v>774449</v>
      </c>
      <c r="AZ23" s="128">
        <v>774449</v>
      </c>
      <c r="BA23" s="128" t="str">
        <v/>
      </c>
      <c r="BB23" s="128" t="str">
        <v/>
      </c>
      <c r="BC23" s="128" t="str">
        <v/>
      </c>
      <c r="BD23" s="128" t="str">
        <v/>
      </c>
      <c r="BE23" s="128" t="str">
        <v/>
      </c>
      <c r="BF23" s="128" t="str">
        <v/>
      </c>
      <c r="BG23" s="128" t="str">
        <v/>
      </c>
      <c r="BH23" s="128" t="str">
        <v/>
      </c>
      <c r="BI23" s="128" t="str">
        <v/>
      </c>
      <c r="BJ23" s="128" t="str">
        <v/>
      </c>
      <c r="BK23" s="128" t="str">
        <v/>
      </c>
      <c r="BL23" s="128" t="e">
        <v>#N/A</v>
      </c>
      <c r="BM23" s="128" t="e">
        <v>#N/A</v>
      </c>
      <c r="BN23" s="128" t="e">
        <v>#N/A</v>
      </c>
      <c r="BO23" s="128" t="e">
        <v>#N/A</v>
      </c>
      <c r="BP23" s="128" t="e">
        <v>#N/A</v>
      </c>
      <c r="BQ23" s="128" t="e">
        <v>#N/A</v>
      </c>
      <c r="BR23" s="128" t="e">
        <v>#N/A</v>
      </c>
      <c r="BS23" s="128" t="e">
        <v>#N/A</v>
      </c>
      <c r="BT23" s="128" t="e">
        <v>#N/A</v>
      </c>
      <c r="BU23" s="128" t="e">
        <v>#N/A</v>
      </c>
      <c r="BV23" s="128" t="e">
        <v>#N/A</v>
      </c>
      <c r="BW23" s="128" t="e">
        <v>#N/A</v>
      </c>
      <c r="BX23" s="128" t="e">
        <v>#N/A</v>
      </c>
      <c r="BY23" s="128" t="e">
        <v>#N/A</v>
      </c>
      <c r="BZ23" s="128" t="e">
        <v>#N/A</v>
      </c>
      <c r="CA23" s="128" t="e">
        <v>#N/A</v>
      </c>
      <c r="CB23" s="128" t="e">
        <v>#N/A</v>
      </c>
      <c r="CC23" s="128" t="e">
        <v>#N/A</v>
      </c>
      <c r="CD23" s="128"/>
      <c r="CE23" s="128"/>
      <c r="CF23" s="128"/>
      <c r="CG23" s="128"/>
      <c r="CH23" s="128"/>
      <c r="CI23" s="128"/>
      <c r="CJ23" s="128"/>
      <c r="CK23" s="128"/>
      <c r="CL23" s="128"/>
      <c r="CM23" s="128"/>
      <c r="CN23" s="128"/>
      <c r="CO23" s="128"/>
      <c r="CP23" s="128"/>
      <c r="CQ23" s="128"/>
      <c r="CR23" s="128"/>
      <c r="CS23" s="128"/>
      <c r="CT23" s="128"/>
      <c r="CU23" s="128"/>
      <c r="CV23" s="128"/>
      <c r="CW23" s="128"/>
      <c r="CX23" s="128"/>
      <c r="CY23" s="128"/>
      <c r="CZ23" s="128"/>
      <c r="DA23" s="128"/>
      <c r="DB23" s="128"/>
      <c r="DC23" s="128"/>
      <c r="DD23" s="128"/>
      <c r="DE23" s="128"/>
      <c r="DF23" s="128"/>
      <c r="DG23" s="128"/>
      <c r="DH23" s="128"/>
      <c r="DI23" s="128"/>
      <c r="DJ23" s="128"/>
      <c r="DK23" s="128"/>
      <c r="DL23" s="128"/>
      <c r="DM23" s="128"/>
      <c r="DN23" s="128"/>
      <c r="DO23" s="128"/>
      <c r="DP23" s="128"/>
      <c r="DQ23" s="128"/>
      <c r="DR23" s="127"/>
      <c r="DS23" s="127"/>
      <c r="DT23" s="127"/>
      <c r="DU23" s="127"/>
      <c r="DV23" s="127"/>
      <c r="DW23" s="127"/>
      <c r="DX23" s="127"/>
      <c r="DY23" s="127"/>
      <c r="DZ23" s="127"/>
      <c r="EB23" s="127"/>
      <c r="EC23" s="127"/>
      <c r="ED23" s="127"/>
      <c r="EE23" s="127"/>
      <c r="EF23" s="127"/>
      <c r="EG23" s="127"/>
      <c r="EH23" s="127"/>
      <c r="EI23" s="127"/>
      <c r="EJ23" s="127"/>
      <c r="EK23" s="127"/>
      <c r="EL23" s="127"/>
      <c r="EM23" s="127"/>
    </row>
    <row r="24" spans="1:143">
      <c r="A24" s="127" t="str">
        <v>2002 Q1</v>
      </c>
      <c r="B24" s="128">
        <v>94022</v>
      </c>
      <c r="C24" s="128">
        <v>793104</v>
      </c>
      <c r="D24" s="128">
        <v>971765</v>
      </c>
      <c r="E24" s="128">
        <v>1041682</v>
      </c>
      <c r="F24" s="128">
        <v>1042910</v>
      </c>
      <c r="G24" s="128">
        <v>1054005</v>
      </c>
      <c r="H24" s="128">
        <v>1054334</v>
      </c>
      <c r="I24" s="128">
        <v>1066902</v>
      </c>
      <c r="J24" s="128">
        <v>1079107</v>
      </c>
      <c r="K24" s="128">
        <v>1079397</v>
      </c>
      <c r="L24" s="128">
        <v>1079397</v>
      </c>
      <c r="M24" s="128">
        <v>1079690</v>
      </c>
      <c r="N24" s="128">
        <v>1079865</v>
      </c>
      <c r="O24" s="128">
        <v>1080045</v>
      </c>
      <c r="P24" s="128">
        <v>1080225</v>
      </c>
      <c r="Q24" s="128">
        <v>1080689</v>
      </c>
      <c r="R24" s="128">
        <v>1080829</v>
      </c>
      <c r="S24" s="128">
        <v>1081114</v>
      </c>
      <c r="T24" s="128">
        <v>1081114</v>
      </c>
      <c r="U24" s="128">
        <v>1081114</v>
      </c>
      <c r="V24" s="128">
        <v>1081548</v>
      </c>
      <c r="W24" s="128">
        <v>1081568</v>
      </c>
      <c r="X24" s="128">
        <v>1077114</v>
      </c>
      <c r="Y24" s="128">
        <v>1077241</v>
      </c>
      <c r="Z24" s="128">
        <v>1077241</v>
      </c>
      <c r="AA24" s="128">
        <v>1077241</v>
      </c>
      <c r="AB24" s="128">
        <v>1077241</v>
      </c>
      <c r="AC24" s="128">
        <v>1077241</v>
      </c>
      <c r="AD24" s="128">
        <v>1077241</v>
      </c>
      <c r="AE24" s="128">
        <v>1077241</v>
      </c>
      <c r="AF24" s="128">
        <v>1077241</v>
      </c>
      <c r="AG24" s="128">
        <v>1077241</v>
      </c>
      <c r="AH24" s="128">
        <v>1077241</v>
      </c>
      <c r="AI24" s="128">
        <v>1077241</v>
      </c>
      <c r="AJ24" s="128">
        <v>1077241</v>
      </c>
      <c r="AK24" s="128">
        <v>1077241</v>
      </c>
      <c r="AL24" s="128">
        <v>1077241</v>
      </c>
      <c r="AM24" s="128">
        <v>1077241</v>
      </c>
      <c r="AN24" s="128">
        <v>1077241</v>
      </c>
      <c r="AO24" s="128">
        <v>1077241</v>
      </c>
      <c r="AP24" s="128">
        <v>1077241</v>
      </c>
      <c r="AQ24" s="128">
        <v>1077241</v>
      </c>
      <c r="AR24" s="128">
        <v>1077241</v>
      </c>
      <c r="AS24" s="128">
        <v>1077241</v>
      </c>
      <c r="AT24" s="128">
        <v>1077241</v>
      </c>
      <c r="AU24" s="128">
        <v>1077241</v>
      </c>
      <c r="AV24" s="128">
        <v>1077241</v>
      </c>
      <c r="AW24" s="128">
        <v>1077241</v>
      </c>
      <c r="AX24" s="128">
        <v>1077241</v>
      </c>
      <c r="AY24" s="128">
        <v>1077241</v>
      </c>
      <c r="AZ24" s="128" t="str">
        <v/>
      </c>
      <c r="BA24" s="128" t="str">
        <v/>
      </c>
      <c r="BB24" s="128" t="str">
        <v/>
      </c>
      <c r="BC24" s="128" t="str">
        <v/>
      </c>
      <c r="BD24" s="128" t="str">
        <v/>
      </c>
      <c r="BE24" s="128" t="str">
        <v/>
      </c>
      <c r="BF24" s="128" t="str">
        <v/>
      </c>
      <c r="BG24" s="128" t="str">
        <v/>
      </c>
      <c r="BH24" s="128" t="str">
        <v/>
      </c>
      <c r="BI24" s="128" t="str">
        <v/>
      </c>
      <c r="BJ24" s="128" t="str">
        <v/>
      </c>
      <c r="BK24" s="128" t="str">
        <v/>
      </c>
      <c r="BL24" s="128" t="e">
        <v>#N/A</v>
      </c>
      <c r="BM24" s="128" t="e">
        <v>#N/A</v>
      </c>
      <c r="BN24" s="128" t="e">
        <v>#N/A</v>
      </c>
      <c r="BO24" s="128" t="e">
        <v>#N/A</v>
      </c>
      <c r="BP24" s="128" t="e">
        <v>#N/A</v>
      </c>
      <c r="BQ24" s="128" t="e">
        <v>#N/A</v>
      </c>
      <c r="BR24" s="128" t="e">
        <v>#N/A</v>
      </c>
      <c r="BS24" s="128" t="e">
        <v>#N/A</v>
      </c>
      <c r="BT24" s="128" t="e">
        <v>#N/A</v>
      </c>
      <c r="BU24" s="128" t="e">
        <v>#N/A</v>
      </c>
      <c r="BV24" s="128" t="e">
        <v>#N/A</v>
      </c>
      <c r="BW24" s="128" t="e">
        <v>#N/A</v>
      </c>
      <c r="BX24" s="128" t="e">
        <v>#N/A</v>
      </c>
      <c r="BY24" s="128" t="e">
        <v>#N/A</v>
      </c>
      <c r="BZ24" s="128" t="e">
        <v>#N/A</v>
      </c>
      <c r="CA24" s="128" t="e">
        <v>#N/A</v>
      </c>
      <c r="CB24" s="128" t="e">
        <v>#N/A</v>
      </c>
      <c r="CC24" s="128" t="e">
        <v>#N/A</v>
      </c>
      <c r="CD24" s="128"/>
      <c r="CE24" s="128"/>
      <c r="CF24" s="128"/>
      <c r="CG24" s="128"/>
      <c r="CH24" s="128"/>
      <c r="CI24" s="128"/>
      <c r="CJ24" s="128"/>
      <c r="CK24" s="128"/>
      <c r="CL24" s="128"/>
      <c r="CM24" s="128"/>
      <c r="CN24" s="128"/>
      <c r="CO24" s="128"/>
      <c r="CP24" s="128"/>
      <c r="CQ24" s="128"/>
      <c r="CR24" s="128"/>
      <c r="CS24" s="128"/>
      <c r="CT24" s="128"/>
      <c r="CU24" s="128"/>
      <c r="CV24" s="128"/>
      <c r="CW24" s="128"/>
      <c r="CX24" s="128"/>
      <c r="CY24" s="128"/>
      <c r="CZ24" s="128"/>
      <c r="DA24" s="128"/>
      <c r="DB24" s="128"/>
      <c r="DC24" s="128"/>
      <c r="DD24" s="128"/>
      <c r="DE24" s="128"/>
      <c r="DF24" s="128"/>
      <c r="DG24" s="128"/>
      <c r="DH24" s="128"/>
      <c r="DI24" s="128"/>
      <c r="DJ24" s="128"/>
      <c r="DK24" s="128"/>
      <c r="DL24" s="128"/>
      <c r="DM24" s="128"/>
      <c r="DN24" s="128"/>
      <c r="DO24" s="128"/>
      <c r="DP24" s="128"/>
      <c r="DQ24" s="128"/>
      <c r="DR24" s="127"/>
      <c r="DS24" s="127"/>
      <c r="DT24" s="127"/>
      <c r="DU24" s="127"/>
      <c r="DV24" s="127"/>
      <c r="DW24" s="127"/>
      <c r="DX24" s="127"/>
      <c r="DY24" s="127"/>
      <c r="DZ24" s="127"/>
      <c r="EB24" s="127"/>
      <c r="EC24" s="127"/>
      <c r="ED24" s="127"/>
      <c r="EE24" s="127"/>
      <c r="EF24" s="127"/>
      <c r="EG24" s="127"/>
      <c r="EH24" s="127"/>
      <c r="EI24" s="127"/>
      <c r="EJ24" s="127"/>
      <c r="EK24" s="127"/>
      <c r="EL24" s="127"/>
      <c r="EM24" s="127"/>
    </row>
    <row r="25" spans="1:143">
      <c r="A25" s="127" t="str">
        <v>2002 Q2</v>
      </c>
      <c r="B25" s="128">
        <v>218401</v>
      </c>
      <c r="C25" s="128">
        <v>980144</v>
      </c>
      <c r="D25" s="128">
        <v>1255324</v>
      </c>
      <c r="E25" s="128">
        <v>1284554</v>
      </c>
      <c r="F25" s="128">
        <v>1367369</v>
      </c>
      <c r="G25" s="128">
        <v>1388022</v>
      </c>
      <c r="H25" s="128">
        <v>1389330</v>
      </c>
      <c r="I25" s="128">
        <v>1391680</v>
      </c>
      <c r="J25" s="128">
        <v>1383055</v>
      </c>
      <c r="K25" s="128">
        <v>1375346</v>
      </c>
      <c r="L25" s="128">
        <v>1366108</v>
      </c>
      <c r="M25" s="128">
        <v>1370327</v>
      </c>
      <c r="N25" s="128">
        <v>1370327</v>
      </c>
      <c r="O25" s="128">
        <v>1359877</v>
      </c>
      <c r="P25" s="128">
        <v>1362079</v>
      </c>
      <c r="Q25" s="128">
        <v>1362232</v>
      </c>
      <c r="R25" s="128">
        <v>1342931</v>
      </c>
      <c r="S25" s="128">
        <v>1343292</v>
      </c>
      <c r="T25" s="128">
        <v>1343323</v>
      </c>
      <c r="U25" s="128">
        <v>1343323</v>
      </c>
      <c r="V25" s="128">
        <v>1343457</v>
      </c>
      <c r="W25" s="128">
        <v>1343762</v>
      </c>
      <c r="X25" s="128">
        <v>1343762</v>
      </c>
      <c r="Y25" s="128">
        <v>1343762</v>
      </c>
      <c r="Z25" s="128">
        <v>1346214</v>
      </c>
      <c r="AA25" s="128">
        <v>1325619</v>
      </c>
      <c r="AB25" s="128">
        <v>1325903</v>
      </c>
      <c r="AC25" s="128">
        <v>1325903</v>
      </c>
      <c r="AD25" s="128">
        <v>1325903</v>
      </c>
      <c r="AE25" s="128">
        <v>1325903</v>
      </c>
      <c r="AF25" s="128">
        <v>1325903</v>
      </c>
      <c r="AG25" s="128">
        <v>1325903</v>
      </c>
      <c r="AH25" s="128">
        <v>1325903</v>
      </c>
      <c r="AI25" s="128">
        <v>1325903</v>
      </c>
      <c r="AJ25" s="128">
        <v>1325903</v>
      </c>
      <c r="AK25" s="128">
        <v>1325903</v>
      </c>
      <c r="AL25" s="128">
        <v>1325903</v>
      </c>
      <c r="AM25" s="128">
        <v>1328803</v>
      </c>
      <c r="AN25" s="128">
        <v>1331924</v>
      </c>
      <c r="AO25" s="128">
        <v>1319546</v>
      </c>
      <c r="AP25" s="128">
        <v>1320247</v>
      </c>
      <c r="AQ25" s="128">
        <v>1320247</v>
      </c>
      <c r="AR25" s="128">
        <v>1320247</v>
      </c>
      <c r="AS25" s="128">
        <v>1320247</v>
      </c>
      <c r="AT25" s="128">
        <v>1320247</v>
      </c>
      <c r="AU25" s="128">
        <v>1320247</v>
      </c>
      <c r="AV25" s="128">
        <v>1320247</v>
      </c>
      <c r="AW25" s="128">
        <v>1320247</v>
      </c>
      <c r="AX25" s="128">
        <v>1320247</v>
      </c>
      <c r="AY25" s="128" t="str">
        <v/>
      </c>
      <c r="AZ25" s="128" t="str">
        <v/>
      </c>
      <c r="BA25" s="128" t="str">
        <v/>
      </c>
      <c r="BB25" s="128" t="str">
        <v/>
      </c>
      <c r="BC25" s="128" t="str">
        <v/>
      </c>
      <c r="BD25" s="128" t="str">
        <v/>
      </c>
      <c r="BE25" s="128" t="str">
        <v/>
      </c>
      <c r="BF25" s="128" t="str">
        <v/>
      </c>
      <c r="BG25" s="128" t="str">
        <v/>
      </c>
      <c r="BH25" s="128" t="str">
        <v/>
      </c>
      <c r="BI25" s="128" t="str">
        <v/>
      </c>
      <c r="BJ25" s="128" t="str">
        <v/>
      </c>
      <c r="BK25" s="128" t="str">
        <v/>
      </c>
      <c r="BL25" s="128" t="e">
        <v>#N/A</v>
      </c>
      <c r="BM25" s="128" t="e">
        <v>#N/A</v>
      </c>
      <c r="BN25" s="128" t="e">
        <v>#N/A</v>
      </c>
      <c r="BO25" s="128" t="e">
        <v>#N/A</v>
      </c>
      <c r="BP25" s="128" t="e">
        <v>#N/A</v>
      </c>
      <c r="BQ25" s="128" t="e">
        <v>#N/A</v>
      </c>
      <c r="BR25" s="128" t="e">
        <v>#N/A</v>
      </c>
      <c r="BS25" s="128" t="e">
        <v>#N/A</v>
      </c>
      <c r="BT25" s="128" t="e">
        <v>#N/A</v>
      </c>
      <c r="BU25" s="128" t="e">
        <v>#N/A</v>
      </c>
      <c r="BV25" s="128" t="e">
        <v>#N/A</v>
      </c>
      <c r="BW25" s="128" t="e">
        <v>#N/A</v>
      </c>
      <c r="BX25" s="128" t="e">
        <v>#N/A</v>
      </c>
      <c r="BY25" s="128" t="e">
        <v>#N/A</v>
      </c>
      <c r="BZ25" s="128" t="e">
        <v>#N/A</v>
      </c>
      <c r="CA25" s="128" t="e">
        <v>#N/A</v>
      </c>
      <c r="CB25" s="128" t="e">
        <v>#N/A</v>
      </c>
      <c r="CC25" s="128" t="e">
        <v>#N/A</v>
      </c>
      <c r="CD25" s="128"/>
      <c r="CE25" s="128"/>
      <c r="CF25" s="128"/>
      <c r="CG25" s="128"/>
      <c r="CH25" s="128"/>
      <c r="CI25" s="128"/>
      <c r="CJ25" s="128"/>
      <c r="CK25" s="128"/>
      <c r="CL25" s="128"/>
      <c r="CM25" s="128"/>
      <c r="CN25" s="128"/>
      <c r="CO25" s="128"/>
      <c r="CP25" s="128"/>
      <c r="CQ25" s="128"/>
      <c r="CR25" s="128"/>
      <c r="CS25" s="128"/>
      <c r="CT25" s="128"/>
      <c r="CU25" s="128"/>
      <c r="CV25" s="128"/>
      <c r="CW25" s="128"/>
      <c r="CX25" s="128"/>
      <c r="CY25" s="128"/>
      <c r="CZ25" s="128"/>
      <c r="DA25" s="128"/>
      <c r="DB25" s="128"/>
      <c r="DC25" s="128"/>
      <c r="DD25" s="128"/>
      <c r="DE25" s="128"/>
      <c r="DF25" s="128"/>
      <c r="DG25" s="128"/>
      <c r="DH25" s="128"/>
      <c r="DI25" s="128"/>
      <c r="DJ25" s="128"/>
      <c r="DK25" s="128"/>
      <c r="DL25" s="128"/>
      <c r="DM25" s="128"/>
      <c r="DN25" s="128"/>
      <c r="DO25" s="128"/>
      <c r="DP25" s="128"/>
      <c r="DQ25" s="128"/>
      <c r="DR25" s="127"/>
      <c r="DS25" s="127"/>
      <c r="DT25" s="127"/>
      <c r="DU25" s="127"/>
      <c r="DV25" s="127"/>
      <c r="DW25" s="127"/>
      <c r="DX25" s="127"/>
      <c r="DY25" s="127"/>
      <c r="DZ25" s="127"/>
      <c r="EB25" s="127"/>
      <c r="EC25" s="127"/>
      <c r="ED25" s="127"/>
      <c r="EE25" s="127"/>
      <c r="EF25" s="127"/>
      <c r="EG25" s="127"/>
      <c r="EH25" s="127"/>
      <c r="EI25" s="127"/>
      <c r="EJ25" s="127"/>
      <c r="EK25" s="127"/>
      <c r="EL25" s="127"/>
      <c r="EM25" s="127"/>
    </row>
    <row r="26" spans="1:143">
      <c r="A26" s="127" t="str">
        <v>2002 Q3</v>
      </c>
      <c r="B26" s="128">
        <v>359228</v>
      </c>
      <c r="C26" s="128">
        <v>1226649</v>
      </c>
      <c r="D26" s="128">
        <v>1462573</v>
      </c>
      <c r="E26" s="128">
        <v>1581110</v>
      </c>
      <c r="F26" s="128">
        <v>1713747</v>
      </c>
      <c r="G26" s="128">
        <v>1715012</v>
      </c>
      <c r="H26" s="128">
        <v>1693514</v>
      </c>
      <c r="I26" s="128">
        <v>1696359</v>
      </c>
      <c r="J26" s="128">
        <v>1683222</v>
      </c>
      <c r="K26" s="128">
        <v>1684860</v>
      </c>
      <c r="L26" s="128">
        <v>1699909</v>
      </c>
      <c r="M26" s="128">
        <v>1715759</v>
      </c>
      <c r="N26" s="128">
        <v>1716593</v>
      </c>
      <c r="O26" s="128">
        <v>1724727</v>
      </c>
      <c r="P26" s="128">
        <v>1709914</v>
      </c>
      <c r="Q26" s="128">
        <v>1695232</v>
      </c>
      <c r="R26" s="128">
        <v>1696164</v>
      </c>
      <c r="S26" s="128">
        <v>1709984</v>
      </c>
      <c r="T26" s="128">
        <v>1709984</v>
      </c>
      <c r="U26" s="128">
        <v>1710269</v>
      </c>
      <c r="V26" s="128">
        <v>1710269</v>
      </c>
      <c r="W26" s="128">
        <v>1710269</v>
      </c>
      <c r="X26" s="128">
        <v>1710269</v>
      </c>
      <c r="Y26" s="128">
        <v>1710269</v>
      </c>
      <c r="Z26" s="128">
        <v>1710269</v>
      </c>
      <c r="AA26" s="128">
        <v>1710269</v>
      </c>
      <c r="AB26" s="128">
        <v>1710269</v>
      </c>
      <c r="AC26" s="128">
        <v>1710269</v>
      </c>
      <c r="AD26" s="128">
        <v>1710269</v>
      </c>
      <c r="AE26" s="128">
        <v>1710269</v>
      </c>
      <c r="AF26" s="128">
        <v>1710269</v>
      </c>
      <c r="AG26" s="128">
        <v>1710269</v>
      </c>
      <c r="AH26" s="128">
        <v>1710269</v>
      </c>
      <c r="AI26" s="128">
        <v>1710269</v>
      </c>
      <c r="AJ26" s="128">
        <v>1710269</v>
      </c>
      <c r="AK26" s="128">
        <v>1710269</v>
      </c>
      <c r="AL26" s="128">
        <v>1710269</v>
      </c>
      <c r="AM26" s="128">
        <v>1710269</v>
      </c>
      <c r="AN26" s="128">
        <v>1710269</v>
      </c>
      <c r="AO26" s="128">
        <v>1710269</v>
      </c>
      <c r="AP26" s="128">
        <v>1710269</v>
      </c>
      <c r="AQ26" s="128">
        <v>1710269</v>
      </c>
      <c r="AR26" s="128">
        <v>1710269</v>
      </c>
      <c r="AS26" s="128">
        <v>1710269</v>
      </c>
      <c r="AT26" s="128">
        <v>1710269</v>
      </c>
      <c r="AU26" s="128">
        <v>1710269</v>
      </c>
      <c r="AV26" s="128">
        <v>1710269</v>
      </c>
      <c r="AW26" s="128">
        <v>1710269</v>
      </c>
      <c r="AX26" s="128" t="str">
        <v/>
      </c>
      <c r="AY26" s="128" t="str">
        <v/>
      </c>
      <c r="AZ26" s="128" t="str">
        <v/>
      </c>
      <c r="BA26" s="128" t="str">
        <v/>
      </c>
      <c r="BB26" s="128" t="str">
        <v/>
      </c>
      <c r="BC26" s="128" t="str">
        <v/>
      </c>
      <c r="BD26" s="128" t="str">
        <v/>
      </c>
      <c r="BE26" s="128" t="str">
        <v/>
      </c>
      <c r="BF26" s="128" t="str">
        <v/>
      </c>
      <c r="BG26" s="128" t="str">
        <v/>
      </c>
      <c r="BH26" s="128" t="str">
        <v/>
      </c>
      <c r="BI26" s="128" t="str">
        <v/>
      </c>
      <c r="BJ26" s="128" t="str">
        <v/>
      </c>
      <c r="BK26" s="128" t="str">
        <v/>
      </c>
      <c r="BL26" s="128" t="e">
        <v>#N/A</v>
      </c>
      <c r="BM26" s="128" t="e">
        <v>#N/A</v>
      </c>
      <c r="BN26" s="128" t="e">
        <v>#N/A</v>
      </c>
      <c r="BO26" s="128" t="e">
        <v>#N/A</v>
      </c>
      <c r="BP26" s="128" t="e">
        <v>#N/A</v>
      </c>
      <c r="BQ26" s="128" t="e">
        <v>#N/A</v>
      </c>
      <c r="BR26" s="128" t="e">
        <v>#N/A</v>
      </c>
      <c r="BS26" s="128" t="e">
        <v>#N/A</v>
      </c>
      <c r="BT26" s="128" t="e">
        <v>#N/A</v>
      </c>
      <c r="BU26" s="128" t="e">
        <v>#N/A</v>
      </c>
      <c r="BV26" s="128" t="e">
        <v>#N/A</v>
      </c>
      <c r="BW26" s="128" t="e">
        <v>#N/A</v>
      </c>
      <c r="BX26" s="128" t="e">
        <v>#N/A</v>
      </c>
      <c r="BY26" s="128" t="e">
        <v>#N/A</v>
      </c>
      <c r="BZ26" s="128" t="e">
        <v>#N/A</v>
      </c>
      <c r="CA26" s="128" t="e">
        <v>#N/A</v>
      </c>
      <c r="CB26" s="128" t="e">
        <v>#N/A</v>
      </c>
      <c r="CC26" s="128" t="e">
        <v>#N/A</v>
      </c>
      <c r="CD26" s="128"/>
      <c r="CE26" s="128"/>
      <c r="CF26" s="128"/>
      <c r="CG26" s="128"/>
      <c r="CH26" s="128"/>
      <c r="CI26" s="128"/>
      <c r="CJ26" s="128"/>
      <c r="CK26" s="128"/>
      <c r="CL26" s="128"/>
      <c r="CM26" s="128"/>
      <c r="CN26" s="128"/>
      <c r="CO26" s="128"/>
      <c r="CP26" s="128"/>
      <c r="CQ26" s="128"/>
      <c r="CR26" s="128"/>
      <c r="CS26" s="128"/>
      <c r="CT26" s="128"/>
      <c r="CU26" s="128"/>
      <c r="CV26" s="128"/>
      <c r="CW26" s="128"/>
      <c r="CX26" s="128"/>
      <c r="CY26" s="128"/>
      <c r="CZ26" s="128"/>
      <c r="DA26" s="128"/>
      <c r="DB26" s="128"/>
      <c r="DC26" s="128"/>
      <c r="DD26" s="128"/>
      <c r="DE26" s="128"/>
      <c r="DF26" s="128"/>
      <c r="DG26" s="128"/>
      <c r="DH26" s="128"/>
      <c r="DI26" s="128"/>
      <c r="DJ26" s="128"/>
      <c r="DK26" s="128"/>
      <c r="DL26" s="128"/>
      <c r="DM26" s="128"/>
      <c r="DN26" s="128"/>
      <c r="DO26" s="128"/>
      <c r="DP26" s="128"/>
      <c r="DQ26" s="128"/>
      <c r="DR26" s="127"/>
      <c r="DS26" s="127"/>
      <c r="DT26" s="127"/>
      <c r="DU26" s="127"/>
      <c r="DV26" s="127"/>
      <c r="DW26" s="127"/>
      <c r="DX26" s="127"/>
      <c r="DY26" s="127"/>
      <c r="DZ26" s="127"/>
      <c r="EB26" s="127"/>
      <c r="EC26" s="127"/>
      <c r="ED26" s="127"/>
      <c r="EE26" s="127"/>
      <c r="EF26" s="127"/>
      <c r="EG26" s="127"/>
      <c r="EH26" s="127"/>
      <c r="EI26" s="127"/>
      <c r="EJ26" s="127"/>
      <c r="EK26" s="127"/>
      <c r="EL26" s="127"/>
      <c r="EM26" s="127"/>
    </row>
    <row r="27" spans="1:143">
      <c r="A27" s="127" t="str">
        <v>2002 Q4</v>
      </c>
      <c r="B27" s="128">
        <v>186504</v>
      </c>
      <c r="C27" s="128">
        <v>1655429</v>
      </c>
      <c r="D27" s="128">
        <v>1914397</v>
      </c>
      <c r="E27" s="128">
        <v>1988452</v>
      </c>
      <c r="F27" s="128">
        <v>2018342</v>
      </c>
      <c r="G27" s="128">
        <v>2093988</v>
      </c>
      <c r="H27" s="128">
        <v>2123299</v>
      </c>
      <c r="I27" s="128">
        <v>2157369</v>
      </c>
      <c r="J27" s="128">
        <v>2157554</v>
      </c>
      <c r="K27" s="128">
        <v>2155617</v>
      </c>
      <c r="L27" s="128">
        <v>2189500</v>
      </c>
      <c r="M27" s="128">
        <v>2189725</v>
      </c>
      <c r="N27" s="128">
        <v>2189725</v>
      </c>
      <c r="O27" s="128">
        <v>2189725</v>
      </c>
      <c r="P27" s="128">
        <v>2189725</v>
      </c>
      <c r="Q27" s="128">
        <v>2189955</v>
      </c>
      <c r="R27" s="128">
        <v>2189955</v>
      </c>
      <c r="S27" s="128">
        <v>2189990</v>
      </c>
      <c r="T27" s="128">
        <v>2190050</v>
      </c>
      <c r="U27" s="128">
        <v>2190119</v>
      </c>
      <c r="V27" s="128">
        <v>2190488</v>
      </c>
      <c r="W27" s="128">
        <v>2192870</v>
      </c>
      <c r="X27" s="128">
        <v>2165028</v>
      </c>
      <c r="Y27" s="128">
        <v>2165846</v>
      </c>
      <c r="Z27" s="128">
        <v>2165846</v>
      </c>
      <c r="AA27" s="128">
        <v>2165846</v>
      </c>
      <c r="AB27" s="128">
        <v>2165846</v>
      </c>
      <c r="AC27" s="128">
        <v>2165846</v>
      </c>
      <c r="AD27" s="128">
        <v>2165846</v>
      </c>
      <c r="AE27" s="128">
        <v>2166571</v>
      </c>
      <c r="AF27" s="128">
        <v>2166571</v>
      </c>
      <c r="AG27" s="128">
        <v>2166571</v>
      </c>
      <c r="AH27" s="128">
        <v>2166571</v>
      </c>
      <c r="AI27" s="128">
        <v>2166571</v>
      </c>
      <c r="AJ27" s="128">
        <v>2200322</v>
      </c>
      <c r="AK27" s="128">
        <v>2200322</v>
      </c>
      <c r="AL27" s="128">
        <v>2211046</v>
      </c>
      <c r="AM27" s="128">
        <v>2211046</v>
      </c>
      <c r="AN27" s="128">
        <v>2211046</v>
      </c>
      <c r="AO27" s="128">
        <v>2211046</v>
      </c>
      <c r="AP27" s="128">
        <v>2211046</v>
      </c>
      <c r="AQ27" s="128">
        <v>2211046</v>
      </c>
      <c r="AR27" s="128">
        <v>2213601</v>
      </c>
      <c r="AS27" s="128">
        <v>2216683</v>
      </c>
      <c r="AT27" s="128">
        <v>2217516</v>
      </c>
      <c r="AU27" s="128">
        <v>2217516</v>
      </c>
      <c r="AV27" s="128">
        <v>2217516</v>
      </c>
      <c r="AW27" s="128" t="str">
        <v/>
      </c>
      <c r="AX27" s="128" t="str">
        <v/>
      </c>
      <c r="AY27" s="128" t="str">
        <v/>
      </c>
      <c r="AZ27" s="128" t="str">
        <v/>
      </c>
      <c r="BA27" s="128" t="str">
        <v/>
      </c>
      <c r="BB27" s="128" t="str">
        <v/>
      </c>
      <c r="BC27" s="128" t="str">
        <v/>
      </c>
      <c r="BD27" s="128" t="str">
        <v/>
      </c>
      <c r="BE27" s="128" t="str">
        <v/>
      </c>
      <c r="BF27" s="128" t="str">
        <v/>
      </c>
      <c r="BG27" s="128" t="str">
        <v/>
      </c>
      <c r="BH27" s="128" t="str">
        <v/>
      </c>
      <c r="BI27" s="128" t="str">
        <v/>
      </c>
      <c r="BJ27" s="128" t="str">
        <v/>
      </c>
      <c r="BK27" s="128" t="str">
        <v/>
      </c>
      <c r="BL27" s="128" t="e">
        <v>#N/A</v>
      </c>
      <c r="BM27" s="128" t="e">
        <v>#N/A</v>
      </c>
      <c r="BN27" s="128" t="e">
        <v>#N/A</v>
      </c>
      <c r="BO27" s="128" t="e">
        <v>#N/A</v>
      </c>
      <c r="BP27" s="128" t="e">
        <v>#N/A</v>
      </c>
      <c r="BQ27" s="128" t="e">
        <v>#N/A</v>
      </c>
      <c r="BR27" s="128" t="e">
        <v>#N/A</v>
      </c>
      <c r="BS27" s="128" t="e">
        <v>#N/A</v>
      </c>
      <c r="BT27" s="128" t="e">
        <v>#N/A</v>
      </c>
      <c r="BU27" s="128" t="e">
        <v>#N/A</v>
      </c>
      <c r="BV27" s="128" t="e">
        <v>#N/A</v>
      </c>
      <c r="BW27" s="128" t="e">
        <v>#N/A</v>
      </c>
      <c r="BX27" s="128" t="e">
        <v>#N/A</v>
      </c>
      <c r="BY27" s="128" t="e">
        <v>#N/A</v>
      </c>
      <c r="BZ27" s="128" t="e">
        <v>#N/A</v>
      </c>
      <c r="CA27" s="128" t="e">
        <v>#N/A</v>
      </c>
      <c r="CB27" s="128" t="e">
        <v>#N/A</v>
      </c>
      <c r="CC27" s="128" t="e">
        <v>#N/A</v>
      </c>
      <c r="CD27" s="128"/>
      <c r="CE27" s="128"/>
      <c r="CF27" s="128"/>
      <c r="CG27" s="128"/>
      <c r="CH27" s="128"/>
      <c r="CI27" s="128"/>
      <c r="CJ27" s="128"/>
      <c r="CK27" s="128"/>
      <c r="CL27" s="128"/>
      <c r="CM27" s="128"/>
      <c r="CN27" s="128"/>
      <c r="CO27" s="128"/>
      <c r="CP27" s="128"/>
      <c r="CQ27" s="128"/>
      <c r="CR27" s="128"/>
      <c r="CS27" s="128"/>
      <c r="CT27" s="128"/>
      <c r="CU27" s="128"/>
      <c r="CV27" s="128"/>
      <c r="CW27" s="128"/>
      <c r="CX27" s="128"/>
      <c r="CY27" s="128"/>
      <c r="CZ27" s="128"/>
      <c r="DA27" s="128"/>
      <c r="DB27" s="128"/>
      <c r="DC27" s="128"/>
      <c r="DD27" s="128"/>
      <c r="DE27" s="128"/>
      <c r="DF27" s="128"/>
      <c r="DG27" s="128"/>
      <c r="DH27" s="128"/>
      <c r="DI27" s="128"/>
      <c r="DJ27" s="128"/>
      <c r="DK27" s="128"/>
      <c r="DL27" s="128"/>
      <c r="DM27" s="128"/>
      <c r="DN27" s="128"/>
      <c r="DO27" s="128"/>
      <c r="DP27" s="128"/>
      <c r="DQ27" s="128"/>
      <c r="DR27" s="127"/>
      <c r="DS27" s="127"/>
      <c r="DT27" s="127"/>
      <c r="DU27" s="127"/>
      <c r="DV27" s="127"/>
      <c r="DW27" s="127"/>
      <c r="DX27" s="127"/>
      <c r="DY27" s="127"/>
      <c r="DZ27" s="127"/>
      <c r="EB27" s="127"/>
      <c r="EC27" s="127"/>
      <c r="ED27" s="127"/>
      <c r="EE27" s="127"/>
      <c r="EF27" s="127"/>
      <c r="EG27" s="127"/>
      <c r="EH27" s="127"/>
      <c r="EI27" s="127"/>
      <c r="EJ27" s="127"/>
      <c r="EK27" s="127"/>
      <c r="EL27" s="127"/>
      <c r="EM27" s="127"/>
    </row>
    <row r="28" spans="1:143">
      <c r="A28" s="127" t="str">
        <v>2003 Q1</v>
      </c>
      <c r="B28" s="128">
        <v>325855</v>
      </c>
      <c r="C28" s="128">
        <v>1420962</v>
      </c>
      <c r="D28" s="128">
        <v>1889373</v>
      </c>
      <c r="E28" s="128">
        <v>1915534</v>
      </c>
      <c r="F28" s="128">
        <v>1933871</v>
      </c>
      <c r="G28" s="128">
        <v>1971264</v>
      </c>
      <c r="H28" s="128">
        <v>2005719</v>
      </c>
      <c r="I28" s="128">
        <v>2015080</v>
      </c>
      <c r="J28" s="128">
        <v>2041628</v>
      </c>
      <c r="K28" s="128">
        <v>2041868</v>
      </c>
      <c r="L28" s="128">
        <v>2041868</v>
      </c>
      <c r="M28" s="128">
        <v>2042018</v>
      </c>
      <c r="N28" s="128">
        <v>2042018</v>
      </c>
      <c r="O28" s="128">
        <v>2042075</v>
      </c>
      <c r="P28" s="128">
        <v>2042075</v>
      </c>
      <c r="Q28" s="128">
        <v>2042075</v>
      </c>
      <c r="R28" s="128">
        <v>2042075</v>
      </c>
      <c r="S28" s="128">
        <v>2042075</v>
      </c>
      <c r="T28" s="128">
        <v>2042075</v>
      </c>
      <c r="U28" s="128">
        <v>2042075</v>
      </c>
      <c r="V28" s="128">
        <v>2042120</v>
      </c>
      <c r="W28" s="128">
        <v>2042120</v>
      </c>
      <c r="X28" s="128">
        <v>2042166</v>
      </c>
      <c r="Y28" s="128">
        <v>2042166</v>
      </c>
      <c r="Z28" s="128">
        <v>2042166</v>
      </c>
      <c r="AA28" s="128">
        <v>2042166</v>
      </c>
      <c r="AB28" s="128">
        <v>2042166</v>
      </c>
      <c r="AC28" s="128">
        <v>2042166</v>
      </c>
      <c r="AD28" s="128">
        <v>2042166</v>
      </c>
      <c r="AE28" s="128">
        <v>2042166</v>
      </c>
      <c r="AF28" s="128">
        <v>2042166</v>
      </c>
      <c r="AG28" s="128">
        <v>2042166</v>
      </c>
      <c r="AH28" s="128">
        <v>2042166</v>
      </c>
      <c r="AI28" s="128">
        <v>2042166</v>
      </c>
      <c r="AJ28" s="128">
        <v>2042166</v>
      </c>
      <c r="AK28" s="128">
        <v>2042166</v>
      </c>
      <c r="AL28" s="128">
        <v>2042166</v>
      </c>
      <c r="AM28" s="128">
        <v>2042166</v>
      </c>
      <c r="AN28" s="128">
        <v>2042166</v>
      </c>
      <c r="AO28" s="128">
        <v>2042166</v>
      </c>
      <c r="AP28" s="128">
        <v>2042166</v>
      </c>
      <c r="AQ28" s="128">
        <v>2042166</v>
      </c>
      <c r="AR28" s="128">
        <v>2042166</v>
      </c>
      <c r="AS28" s="128">
        <v>2042166</v>
      </c>
      <c r="AT28" s="128">
        <v>2042166</v>
      </c>
      <c r="AU28" s="128">
        <v>2042166</v>
      </c>
      <c r="AV28" s="128" t="str">
        <v/>
      </c>
      <c r="AW28" s="128" t="str">
        <v/>
      </c>
      <c r="AX28" s="128" t="str">
        <v/>
      </c>
      <c r="AY28" s="128" t="str">
        <v/>
      </c>
      <c r="AZ28" s="128" t="str">
        <v/>
      </c>
      <c r="BA28" s="128" t="str">
        <v/>
      </c>
      <c r="BB28" s="128" t="str">
        <v/>
      </c>
      <c r="BC28" s="128" t="str">
        <v/>
      </c>
      <c r="BD28" s="128" t="str">
        <v/>
      </c>
      <c r="BE28" s="128" t="str">
        <v/>
      </c>
      <c r="BF28" s="128" t="str">
        <v/>
      </c>
      <c r="BG28" s="128" t="str">
        <v/>
      </c>
      <c r="BH28" s="128" t="str">
        <v/>
      </c>
      <c r="BI28" s="128" t="str">
        <v/>
      </c>
      <c r="BJ28" s="128" t="str">
        <v/>
      </c>
      <c r="BK28" s="128" t="str">
        <v/>
      </c>
      <c r="BL28" s="128" t="e">
        <v>#N/A</v>
      </c>
      <c r="BM28" s="128" t="e">
        <v>#N/A</v>
      </c>
      <c r="BN28" s="128" t="e">
        <v>#N/A</v>
      </c>
      <c r="BO28" s="128" t="e">
        <v>#N/A</v>
      </c>
      <c r="BP28" s="128" t="e">
        <v>#N/A</v>
      </c>
      <c r="BQ28" s="128" t="e">
        <v>#N/A</v>
      </c>
      <c r="BR28" s="128" t="e">
        <v>#N/A</v>
      </c>
      <c r="BS28" s="128" t="e">
        <v>#N/A</v>
      </c>
      <c r="BT28" s="128" t="e">
        <v>#N/A</v>
      </c>
      <c r="BU28" s="128" t="e">
        <v>#N/A</v>
      </c>
      <c r="BV28" s="128" t="e">
        <v>#N/A</v>
      </c>
      <c r="BW28" s="128" t="e">
        <v>#N/A</v>
      </c>
      <c r="BX28" s="128" t="e">
        <v>#N/A</v>
      </c>
      <c r="BY28" s="128" t="e">
        <v>#N/A</v>
      </c>
      <c r="BZ28" s="128" t="e">
        <v>#N/A</v>
      </c>
      <c r="CA28" s="128" t="e">
        <v>#N/A</v>
      </c>
      <c r="CB28" s="128" t="e">
        <v>#N/A</v>
      </c>
      <c r="CC28" s="128" t="e">
        <v>#N/A</v>
      </c>
      <c r="CD28" s="128"/>
      <c r="CE28" s="128"/>
      <c r="CF28" s="128"/>
      <c r="CG28" s="128"/>
      <c r="CH28" s="128"/>
      <c r="CI28" s="128"/>
      <c r="CJ28" s="128"/>
      <c r="CK28" s="128"/>
      <c r="CL28" s="128"/>
      <c r="CM28" s="128"/>
      <c r="CN28" s="128"/>
      <c r="CO28" s="128"/>
      <c r="CP28" s="128"/>
      <c r="CQ28" s="128"/>
      <c r="CR28" s="128"/>
      <c r="CS28" s="128"/>
      <c r="CT28" s="128"/>
      <c r="CU28" s="128"/>
      <c r="CV28" s="128"/>
      <c r="CW28" s="128"/>
      <c r="CX28" s="128"/>
      <c r="CY28" s="128"/>
      <c r="CZ28" s="128"/>
      <c r="DA28" s="128"/>
      <c r="DB28" s="128"/>
      <c r="DC28" s="128"/>
      <c r="DD28" s="128"/>
      <c r="DE28" s="128"/>
      <c r="DF28" s="128"/>
      <c r="DG28" s="128"/>
      <c r="DH28" s="128"/>
      <c r="DI28" s="128"/>
      <c r="DJ28" s="128"/>
      <c r="DK28" s="128"/>
      <c r="DL28" s="128"/>
      <c r="DM28" s="128"/>
      <c r="DN28" s="128"/>
      <c r="DO28" s="128"/>
      <c r="DP28" s="128"/>
      <c r="DQ28" s="128"/>
      <c r="DR28" s="127"/>
      <c r="DS28" s="127"/>
      <c r="DT28" s="127"/>
      <c r="DU28" s="127"/>
      <c r="DV28" s="127"/>
      <c r="DW28" s="127"/>
      <c r="DX28" s="127"/>
      <c r="DY28" s="127"/>
      <c r="DZ28" s="127"/>
      <c r="EB28" s="127"/>
      <c r="EC28" s="127"/>
      <c r="ED28" s="127"/>
      <c r="EE28" s="127"/>
      <c r="EF28" s="127"/>
      <c r="EG28" s="127"/>
      <c r="EH28" s="127"/>
      <c r="EI28" s="127"/>
      <c r="EJ28" s="127"/>
      <c r="EK28" s="127"/>
      <c r="EL28" s="127"/>
      <c r="EM28" s="127"/>
    </row>
    <row r="29" spans="1:143">
      <c r="A29" s="127" t="str">
        <v>2003 Q2</v>
      </c>
      <c r="B29" s="128">
        <v>332870</v>
      </c>
      <c r="C29" s="128">
        <v>1438029</v>
      </c>
      <c r="D29" s="128">
        <v>1654065</v>
      </c>
      <c r="E29" s="128">
        <v>1663433</v>
      </c>
      <c r="F29" s="128">
        <v>1668940</v>
      </c>
      <c r="G29" s="128">
        <v>1678393</v>
      </c>
      <c r="H29" s="128">
        <v>1681662</v>
      </c>
      <c r="I29" s="128">
        <v>1685381</v>
      </c>
      <c r="J29" s="128">
        <v>1683647</v>
      </c>
      <c r="K29" s="128">
        <v>1702279</v>
      </c>
      <c r="L29" s="128">
        <v>1703105</v>
      </c>
      <c r="M29" s="128">
        <v>1703105</v>
      </c>
      <c r="N29" s="128">
        <v>1703105</v>
      </c>
      <c r="O29" s="128">
        <v>1703105</v>
      </c>
      <c r="P29" s="128">
        <v>1703105</v>
      </c>
      <c r="Q29" s="128">
        <v>1703275</v>
      </c>
      <c r="R29" s="128">
        <v>1703275</v>
      </c>
      <c r="S29" s="128">
        <v>1703691</v>
      </c>
      <c r="T29" s="128">
        <v>1703691</v>
      </c>
      <c r="U29" s="128">
        <v>1703691</v>
      </c>
      <c r="V29" s="128">
        <v>1703789</v>
      </c>
      <c r="W29" s="128">
        <v>1703789</v>
      </c>
      <c r="X29" s="128">
        <v>1703789</v>
      </c>
      <c r="Y29" s="128">
        <v>1704339</v>
      </c>
      <c r="Z29" s="128">
        <v>1704339</v>
      </c>
      <c r="AA29" s="128">
        <v>1704339</v>
      </c>
      <c r="AB29" s="128">
        <v>1704339</v>
      </c>
      <c r="AC29" s="128">
        <v>1704339</v>
      </c>
      <c r="AD29" s="128">
        <v>1704339</v>
      </c>
      <c r="AE29" s="128">
        <v>1704339</v>
      </c>
      <c r="AF29" s="128">
        <v>1704339</v>
      </c>
      <c r="AG29" s="128">
        <v>1704339</v>
      </c>
      <c r="AH29" s="128">
        <v>1704339</v>
      </c>
      <c r="AI29" s="128">
        <v>1704339</v>
      </c>
      <c r="AJ29" s="128">
        <v>1704339</v>
      </c>
      <c r="AK29" s="128">
        <v>1704339</v>
      </c>
      <c r="AL29" s="128">
        <v>1704339</v>
      </c>
      <c r="AM29" s="128">
        <v>1704339</v>
      </c>
      <c r="AN29" s="128">
        <v>1704339</v>
      </c>
      <c r="AO29" s="128">
        <v>1704339</v>
      </c>
      <c r="AP29" s="128">
        <v>1704339</v>
      </c>
      <c r="AQ29" s="128">
        <v>1704339</v>
      </c>
      <c r="AR29" s="128">
        <v>1704339</v>
      </c>
      <c r="AS29" s="128">
        <v>1704339</v>
      </c>
      <c r="AT29" s="128">
        <v>1704339</v>
      </c>
      <c r="AU29" s="128" t="str">
        <v/>
      </c>
      <c r="AV29" s="128" t="str">
        <v/>
      </c>
      <c r="AW29" s="128" t="str">
        <v/>
      </c>
      <c r="AX29" s="128" t="str">
        <v/>
      </c>
      <c r="AY29" s="128" t="str">
        <v/>
      </c>
      <c r="AZ29" s="128" t="str">
        <v/>
      </c>
      <c r="BA29" s="128" t="str">
        <v/>
      </c>
      <c r="BB29" s="128" t="str">
        <v/>
      </c>
      <c r="BC29" s="128" t="str">
        <v/>
      </c>
      <c r="BD29" s="128" t="str">
        <v/>
      </c>
      <c r="BE29" s="128" t="str">
        <v/>
      </c>
      <c r="BF29" s="128" t="str">
        <v/>
      </c>
      <c r="BG29" s="128" t="str">
        <v/>
      </c>
      <c r="BH29" s="128" t="str">
        <v/>
      </c>
      <c r="BI29" s="128" t="str">
        <v/>
      </c>
      <c r="BJ29" s="128" t="str">
        <v/>
      </c>
      <c r="BK29" s="128" t="str">
        <v/>
      </c>
      <c r="BL29" s="128" t="e">
        <v>#N/A</v>
      </c>
      <c r="BM29" s="128" t="e">
        <v>#N/A</v>
      </c>
      <c r="BN29" s="128" t="e">
        <v>#N/A</v>
      </c>
      <c r="BO29" s="128" t="e">
        <v>#N/A</v>
      </c>
      <c r="BP29" s="128" t="e">
        <v>#N/A</v>
      </c>
      <c r="BQ29" s="128" t="e">
        <v>#N/A</v>
      </c>
      <c r="BR29" s="128" t="e">
        <v>#N/A</v>
      </c>
      <c r="BS29" s="128" t="e">
        <v>#N/A</v>
      </c>
      <c r="BT29" s="128" t="e">
        <v>#N/A</v>
      </c>
      <c r="BU29" s="128" t="e">
        <v>#N/A</v>
      </c>
      <c r="BV29" s="128" t="e">
        <v>#N/A</v>
      </c>
      <c r="BW29" s="128" t="e">
        <v>#N/A</v>
      </c>
      <c r="BX29" s="128" t="e">
        <v>#N/A</v>
      </c>
      <c r="BY29" s="128" t="e">
        <v>#N/A</v>
      </c>
      <c r="BZ29" s="128" t="e">
        <v>#N/A</v>
      </c>
      <c r="CA29" s="128" t="e">
        <v>#N/A</v>
      </c>
      <c r="CB29" s="128" t="e">
        <v>#N/A</v>
      </c>
      <c r="CC29" s="128" t="e">
        <v>#N/A</v>
      </c>
      <c r="CD29" s="128"/>
      <c r="CE29" s="128"/>
      <c r="CF29" s="128"/>
      <c r="CG29" s="128"/>
      <c r="CH29" s="128"/>
      <c r="CI29" s="128"/>
      <c r="CJ29" s="128"/>
      <c r="CK29" s="128"/>
      <c r="CL29" s="128"/>
      <c r="CM29" s="128"/>
      <c r="CN29" s="128"/>
      <c r="CO29" s="128"/>
      <c r="CP29" s="128"/>
      <c r="CQ29" s="128"/>
      <c r="CR29" s="128"/>
      <c r="CS29" s="128"/>
      <c r="CT29" s="128"/>
      <c r="CU29" s="128"/>
      <c r="CV29" s="128"/>
      <c r="CW29" s="128"/>
      <c r="CX29" s="128"/>
      <c r="CY29" s="128"/>
      <c r="CZ29" s="128"/>
      <c r="DA29" s="128"/>
      <c r="DB29" s="128"/>
      <c r="DC29" s="128"/>
      <c r="DD29" s="128"/>
      <c r="DE29" s="128"/>
      <c r="DF29" s="128"/>
      <c r="DG29" s="128"/>
      <c r="DH29" s="128"/>
      <c r="DI29" s="128"/>
      <c r="DJ29" s="128"/>
      <c r="DK29" s="128"/>
      <c r="DL29" s="128"/>
      <c r="DM29" s="128"/>
      <c r="DN29" s="128"/>
      <c r="DO29" s="128"/>
      <c r="DP29" s="128"/>
      <c r="DQ29" s="128"/>
      <c r="DR29" s="127"/>
      <c r="DS29" s="127"/>
      <c r="DT29" s="127"/>
      <c r="DU29" s="127"/>
      <c r="DV29" s="127"/>
      <c r="DW29" s="127"/>
      <c r="DX29" s="127"/>
      <c r="DY29" s="127"/>
      <c r="DZ29" s="127"/>
      <c r="EB29" s="127"/>
      <c r="EC29" s="127"/>
      <c r="ED29" s="127"/>
      <c r="EE29" s="127"/>
      <c r="EF29" s="127"/>
      <c r="EG29" s="127"/>
      <c r="EH29" s="127"/>
      <c r="EI29" s="127"/>
      <c r="EJ29" s="127"/>
      <c r="EK29" s="127"/>
      <c r="EL29" s="127"/>
      <c r="EM29" s="127"/>
    </row>
    <row r="30" spans="1:143">
      <c r="A30" s="127" t="str">
        <v>2003 Q3</v>
      </c>
      <c r="B30" s="128">
        <v>146854</v>
      </c>
      <c r="C30" s="128">
        <v>624381</v>
      </c>
      <c r="D30" s="128">
        <v>649429</v>
      </c>
      <c r="E30" s="128">
        <v>707048</v>
      </c>
      <c r="F30" s="128">
        <v>734376</v>
      </c>
      <c r="G30" s="128">
        <v>736902</v>
      </c>
      <c r="H30" s="128">
        <v>737792</v>
      </c>
      <c r="I30" s="128">
        <v>738152</v>
      </c>
      <c r="J30" s="128">
        <v>738641</v>
      </c>
      <c r="K30" s="128">
        <v>742491</v>
      </c>
      <c r="L30" s="128">
        <v>744488</v>
      </c>
      <c r="M30" s="128">
        <v>735732</v>
      </c>
      <c r="N30" s="128">
        <v>737068</v>
      </c>
      <c r="O30" s="128">
        <v>737188</v>
      </c>
      <c r="P30" s="128">
        <v>737188</v>
      </c>
      <c r="Q30" s="128">
        <v>711765</v>
      </c>
      <c r="R30" s="128">
        <v>712221</v>
      </c>
      <c r="S30" s="128">
        <v>712221</v>
      </c>
      <c r="T30" s="128">
        <v>712221</v>
      </c>
      <c r="U30" s="128">
        <v>712221</v>
      </c>
      <c r="V30" s="128">
        <v>712221</v>
      </c>
      <c r="W30" s="128">
        <v>712221</v>
      </c>
      <c r="X30" s="128">
        <v>712221</v>
      </c>
      <c r="Y30" s="128">
        <v>712221</v>
      </c>
      <c r="Z30" s="128">
        <v>712221</v>
      </c>
      <c r="AA30" s="128">
        <v>712221</v>
      </c>
      <c r="AB30" s="128">
        <v>712221</v>
      </c>
      <c r="AC30" s="128">
        <v>712221</v>
      </c>
      <c r="AD30" s="128">
        <v>712221</v>
      </c>
      <c r="AE30" s="128">
        <v>712221</v>
      </c>
      <c r="AF30" s="128">
        <v>712221</v>
      </c>
      <c r="AG30" s="128">
        <v>712221</v>
      </c>
      <c r="AH30" s="128">
        <v>712221</v>
      </c>
      <c r="AI30" s="128">
        <v>712221</v>
      </c>
      <c r="AJ30" s="128">
        <v>712221</v>
      </c>
      <c r="AK30" s="128">
        <v>712221</v>
      </c>
      <c r="AL30" s="128">
        <v>712221</v>
      </c>
      <c r="AM30" s="128">
        <v>712221</v>
      </c>
      <c r="AN30" s="128">
        <v>712221</v>
      </c>
      <c r="AO30" s="128">
        <v>712221</v>
      </c>
      <c r="AP30" s="128">
        <v>712221</v>
      </c>
      <c r="AQ30" s="128">
        <v>712221</v>
      </c>
      <c r="AR30" s="128">
        <v>712221</v>
      </c>
      <c r="AS30" s="128">
        <v>712221</v>
      </c>
      <c r="AT30" s="128" t="str">
        <v/>
      </c>
      <c r="AU30" s="128" t="str">
        <v/>
      </c>
      <c r="AV30" s="128" t="str">
        <v/>
      </c>
      <c r="AW30" s="128" t="str">
        <v/>
      </c>
      <c r="AX30" s="128" t="str">
        <v/>
      </c>
      <c r="AY30" s="128" t="str">
        <v/>
      </c>
      <c r="AZ30" s="128" t="str">
        <v/>
      </c>
      <c r="BA30" s="128" t="str">
        <v/>
      </c>
      <c r="BB30" s="128" t="str">
        <v/>
      </c>
      <c r="BC30" s="128" t="str">
        <v/>
      </c>
      <c r="BD30" s="128" t="str">
        <v/>
      </c>
      <c r="BE30" s="128" t="str">
        <v/>
      </c>
      <c r="BF30" s="128" t="str">
        <v/>
      </c>
      <c r="BG30" s="128" t="str">
        <v/>
      </c>
      <c r="BH30" s="128" t="str">
        <v/>
      </c>
      <c r="BI30" s="128" t="str">
        <v/>
      </c>
      <c r="BJ30" s="128" t="str">
        <v/>
      </c>
      <c r="BK30" s="128" t="str">
        <v/>
      </c>
      <c r="BL30" s="128" t="e">
        <v>#N/A</v>
      </c>
      <c r="BM30" s="128" t="e">
        <v>#N/A</v>
      </c>
      <c r="BN30" s="128" t="e">
        <v>#N/A</v>
      </c>
      <c r="BO30" s="128" t="e">
        <v>#N/A</v>
      </c>
      <c r="BP30" s="128" t="e">
        <v>#N/A</v>
      </c>
      <c r="BQ30" s="128" t="e">
        <v>#N/A</v>
      </c>
      <c r="BR30" s="128" t="e">
        <v>#N/A</v>
      </c>
      <c r="BS30" s="128" t="e">
        <v>#N/A</v>
      </c>
      <c r="BT30" s="128" t="e">
        <v>#N/A</v>
      </c>
      <c r="BU30" s="128" t="e">
        <v>#N/A</v>
      </c>
      <c r="BV30" s="128" t="e">
        <v>#N/A</v>
      </c>
      <c r="BW30" s="128" t="e">
        <v>#N/A</v>
      </c>
      <c r="BX30" s="128" t="e">
        <v>#N/A</v>
      </c>
      <c r="BY30" s="128" t="e">
        <v>#N/A</v>
      </c>
      <c r="BZ30" s="128" t="e">
        <v>#N/A</v>
      </c>
      <c r="CA30" s="128" t="e">
        <v>#N/A</v>
      </c>
      <c r="CB30" s="128" t="e">
        <v>#N/A</v>
      </c>
      <c r="CC30" s="128" t="e">
        <v>#N/A</v>
      </c>
      <c r="CD30" s="128"/>
      <c r="CE30" s="128"/>
      <c r="CF30" s="128"/>
      <c r="CG30" s="128"/>
      <c r="CH30" s="128"/>
      <c r="CI30" s="128"/>
      <c r="CJ30" s="128"/>
      <c r="CK30" s="128"/>
      <c r="CL30" s="128"/>
      <c r="CM30" s="128"/>
      <c r="CN30" s="128"/>
      <c r="CO30" s="128"/>
      <c r="CP30" s="128"/>
      <c r="CQ30" s="128"/>
      <c r="CR30" s="128"/>
      <c r="CS30" s="128"/>
      <c r="CT30" s="128"/>
      <c r="CU30" s="128"/>
      <c r="CV30" s="128"/>
      <c r="CW30" s="128"/>
      <c r="CX30" s="128"/>
      <c r="CY30" s="128"/>
      <c r="CZ30" s="128"/>
      <c r="DA30" s="128"/>
      <c r="DB30" s="128"/>
      <c r="DC30" s="128"/>
      <c r="DD30" s="128"/>
      <c r="DE30" s="128"/>
      <c r="DF30" s="128"/>
      <c r="DG30" s="128"/>
      <c r="DH30" s="128"/>
      <c r="DI30" s="128"/>
      <c r="DJ30" s="128"/>
      <c r="DK30" s="128"/>
      <c r="DL30" s="128"/>
      <c r="DM30" s="128"/>
      <c r="DN30" s="128"/>
      <c r="DO30" s="128"/>
      <c r="DP30" s="128"/>
      <c r="DQ30" s="128"/>
      <c r="DR30" s="127"/>
      <c r="DS30" s="127"/>
      <c r="DT30" s="127"/>
      <c r="DU30" s="127"/>
      <c r="DV30" s="127"/>
      <c r="DW30" s="127"/>
      <c r="DX30" s="127"/>
      <c r="DY30" s="127"/>
      <c r="DZ30" s="127"/>
      <c r="EB30" s="127"/>
      <c r="EC30" s="127"/>
      <c r="ED30" s="127"/>
      <c r="EE30" s="127"/>
      <c r="EF30" s="127"/>
      <c r="EG30" s="127"/>
      <c r="EH30" s="127"/>
      <c r="EI30" s="127"/>
      <c r="EJ30" s="127"/>
      <c r="EK30" s="127"/>
      <c r="EL30" s="127"/>
      <c r="EM30" s="127"/>
    </row>
    <row r="31" spans="1:143">
      <c r="A31" s="127" t="str">
        <v>2003 Q4</v>
      </c>
      <c r="B31" s="128">
        <v>195896</v>
      </c>
      <c r="C31" s="128">
        <v>933809</v>
      </c>
      <c r="D31" s="128">
        <v>1010363</v>
      </c>
      <c r="E31" s="128">
        <v>1013015</v>
      </c>
      <c r="F31" s="128">
        <v>1035282</v>
      </c>
      <c r="G31" s="128">
        <v>1035402</v>
      </c>
      <c r="H31" s="128">
        <v>1035402</v>
      </c>
      <c r="I31" s="128">
        <v>1035402</v>
      </c>
      <c r="J31" s="128">
        <v>1035702</v>
      </c>
      <c r="K31" s="128">
        <v>1035702</v>
      </c>
      <c r="L31" s="128">
        <v>1035702</v>
      </c>
      <c r="M31" s="128">
        <v>1035702</v>
      </c>
      <c r="N31" s="128">
        <v>1035702</v>
      </c>
      <c r="O31" s="128">
        <v>1035702</v>
      </c>
      <c r="P31" s="128">
        <v>1035702</v>
      </c>
      <c r="Q31" s="128">
        <v>1035702</v>
      </c>
      <c r="R31" s="128">
        <v>1035776</v>
      </c>
      <c r="S31" s="128">
        <v>1039272</v>
      </c>
      <c r="T31" s="128">
        <v>1039272</v>
      </c>
      <c r="U31" s="128">
        <v>1039272</v>
      </c>
      <c r="V31" s="128">
        <v>1039272</v>
      </c>
      <c r="W31" s="128">
        <v>1039272</v>
      </c>
      <c r="X31" s="128">
        <v>1039272</v>
      </c>
      <c r="Y31" s="128">
        <v>1039272</v>
      </c>
      <c r="Z31" s="128">
        <v>1042052</v>
      </c>
      <c r="AA31" s="128">
        <v>1030783</v>
      </c>
      <c r="AB31" s="128">
        <v>1030937</v>
      </c>
      <c r="AC31" s="128">
        <v>1030937</v>
      </c>
      <c r="AD31" s="128">
        <v>1030937</v>
      </c>
      <c r="AE31" s="128">
        <v>1030937</v>
      </c>
      <c r="AF31" s="128">
        <v>1030937</v>
      </c>
      <c r="AG31" s="128">
        <v>1030937</v>
      </c>
      <c r="AH31" s="128">
        <v>1030937</v>
      </c>
      <c r="AI31" s="128">
        <v>1030937</v>
      </c>
      <c r="AJ31" s="128">
        <v>1030937</v>
      </c>
      <c r="AK31" s="128">
        <v>1030937</v>
      </c>
      <c r="AL31" s="128">
        <v>1030937</v>
      </c>
      <c r="AM31" s="128">
        <v>1030937</v>
      </c>
      <c r="AN31" s="128">
        <v>1030937</v>
      </c>
      <c r="AO31" s="128">
        <v>1031926</v>
      </c>
      <c r="AP31" s="128">
        <v>1031926</v>
      </c>
      <c r="AQ31" s="128">
        <v>1031926</v>
      </c>
      <c r="AR31" s="128">
        <v>1031926</v>
      </c>
      <c r="AS31" s="128" t="str">
        <v/>
      </c>
      <c r="AT31" s="128" t="str">
        <v/>
      </c>
      <c r="AU31" s="128" t="str">
        <v/>
      </c>
      <c r="AV31" s="128" t="str">
        <v/>
      </c>
      <c r="AW31" s="128" t="str">
        <v/>
      </c>
      <c r="AX31" s="128" t="str">
        <v/>
      </c>
      <c r="AY31" s="128" t="str">
        <v/>
      </c>
      <c r="AZ31" s="128" t="str">
        <v/>
      </c>
      <c r="BA31" s="128" t="str">
        <v/>
      </c>
      <c r="BB31" s="128" t="str">
        <v/>
      </c>
      <c r="BC31" s="128" t="str">
        <v/>
      </c>
      <c r="BD31" s="128" t="str">
        <v/>
      </c>
      <c r="BE31" s="128" t="str">
        <v/>
      </c>
      <c r="BF31" s="128" t="str">
        <v/>
      </c>
      <c r="BG31" s="128" t="str">
        <v/>
      </c>
      <c r="BH31" s="128" t="str">
        <v/>
      </c>
      <c r="BI31" s="128" t="str">
        <v/>
      </c>
      <c r="BJ31" s="128" t="str">
        <v/>
      </c>
      <c r="BK31" s="128" t="str">
        <v/>
      </c>
      <c r="BL31" s="128" t="e">
        <v>#N/A</v>
      </c>
      <c r="BM31" s="128" t="e">
        <v>#N/A</v>
      </c>
      <c r="BN31" s="128" t="e">
        <v>#N/A</v>
      </c>
      <c r="BO31" s="128" t="e">
        <v>#N/A</v>
      </c>
      <c r="BP31" s="128" t="e">
        <v>#N/A</v>
      </c>
      <c r="BQ31" s="128" t="e">
        <v>#N/A</v>
      </c>
      <c r="BR31" s="128" t="e">
        <v>#N/A</v>
      </c>
      <c r="BS31" s="128" t="e">
        <v>#N/A</v>
      </c>
      <c r="BT31" s="128" t="e">
        <v>#N/A</v>
      </c>
      <c r="BU31" s="128" t="e">
        <v>#N/A</v>
      </c>
      <c r="BV31" s="128" t="e">
        <v>#N/A</v>
      </c>
      <c r="BW31" s="128" t="e">
        <v>#N/A</v>
      </c>
      <c r="BX31" s="128" t="e">
        <v>#N/A</v>
      </c>
      <c r="BY31" s="128" t="e">
        <v>#N/A</v>
      </c>
      <c r="BZ31" s="128" t="e">
        <v>#N/A</v>
      </c>
      <c r="CA31" s="128" t="e">
        <v>#N/A</v>
      </c>
      <c r="CB31" s="128" t="e">
        <v>#N/A</v>
      </c>
      <c r="CC31" s="128" t="e">
        <v>#N/A</v>
      </c>
      <c r="CD31" s="128"/>
      <c r="CE31" s="128"/>
      <c r="CF31" s="128"/>
      <c r="CG31" s="128"/>
      <c r="CH31" s="128"/>
      <c r="CI31" s="128"/>
      <c r="CJ31" s="128"/>
      <c r="CK31" s="128"/>
      <c r="CL31" s="128"/>
      <c r="CM31" s="128"/>
      <c r="CN31" s="128"/>
      <c r="CO31" s="128"/>
      <c r="CP31" s="128"/>
      <c r="CQ31" s="128"/>
      <c r="CR31" s="128"/>
      <c r="CS31" s="128"/>
      <c r="CT31" s="128"/>
      <c r="CU31" s="128"/>
      <c r="CV31" s="128"/>
      <c r="CW31" s="128"/>
      <c r="CX31" s="128"/>
      <c r="CY31" s="128"/>
      <c r="CZ31" s="128"/>
      <c r="DA31" s="128"/>
      <c r="DB31" s="128"/>
      <c r="DC31" s="128"/>
      <c r="DD31" s="128"/>
      <c r="DE31" s="128"/>
      <c r="DF31" s="128"/>
      <c r="DG31" s="128"/>
      <c r="DH31" s="128"/>
      <c r="DI31" s="128"/>
      <c r="DJ31" s="128"/>
      <c r="DK31" s="128"/>
      <c r="DL31" s="128"/>
      <c r="DM31" s="128"/>
      <c r="DN31" s="128"/>
      <c r="DO31" s="128"/>
      <c r="DP31" s="128"/>
      <c r="DQ31" s="128"/>
      <c r="DR31" s="127"/>
      <c r="DS31" s="127"/>
      <c r="DT31" s="127"/>
      <c r="DU31" s="127"/>
      <c r="DV31" s="127"/>
      <c r="DW31" s="127"/>
      <c r="DX31" s="127"/>
      <c r="DY31" s="127"/>
      <c r="DZ31" s="127"/>
      <c r="EA31" s="127"/>
      <c r="EB31" s="127"/>
      <c r="EC31" s="127"/>
      <c r="ED31" s="127"/>
      <c r="EE31" s="127"/>
      <c r="EF31" s="127"/>
      <c r="EG31" s="127"/>
      <c r="EH31" s="127"/>
      <c r="EI31" s="127"/>
      <c r="EJ31" s="127"/>
      <c r="EK31" s="127"/>
      <c r="EL31" s="127"/>
      <c r="EM31" s="127"/>
    </row>
    <row r="32" spans="1:143">
      <c r="A32" s="127" t="str">
        <v>2004 Q1</v>
      </c>
      <c r="B32" s="128">
        <v>76282</v>
      </c>
      <c r="C32" s="128">
        <v>868061</v>
      </c>
      <c r="D32" s="128">
        <v>1175909</v>
      </c>
      <c r="E32" s="128">
        <v>1199620</v>
      </c>
      <c r="F32" s="128">
        <v>1187755</v>
      </c>
      <c r="G32" s="128">
        <v>1221175</v>
      </c>
      <c r="H32" s="128">
        <v>1219022</v>
      </c>
      <c r="I32" s="128">
        <v>1219532</v>
      </c>
      <c r="J32" s="128">
        <v>1219672</v>
      </c>
      <c r="K32" s="128">
        <v>1219957</v>
      </c>
      <c r="L32" s="128">
        <v>1220327</v>
      </c>
      <c r="M32" s="128">
        <v>1221947</v>
      </c>
      <c r="N32" s="128">
        <v>1222265</v>
      </c>
      <c r="O32" s="128">
        <v>1200994</v>
      </c>
      <c r="P32" s="128">
        <v>1203134</v>
      </c>
      <c r="Q32" s="128">
        <v>1203454</v>
      </c>
      <c r="R32" s="128">
        <v>1203694</v>
      </c>
      <c r="S32" s="128">
        <v>1204592</v>
      </c>
      <c r="T32" s="128">
        <v>1208435</v>
      </c>
      <c r="U32" s="128">
        <v>1208435</v>
      </c>
      <c r="V32" s="128">
        <v>1208435</v>
      </c>
      <c r="W32" s="128">
        <v>1208435</v>
      </c>
      <c r="X32" s="128">
        <v>1208435</v>
      </c>
      <c r="Y32" s="128">
        <v>1208435</v>
      </c>
      <c r="Z32" s="128">
        <v>1208435</v>
      </c>
      <c r="AA32" s="128">
        <v>1208435</v>
      </c>
      <c r="AB32" s="128">
        <v>1208435</v>
      </c>
      <c r="AC32" s="128">
        <v>1208435</v>
      </c>
      <c r="AD32" s="128">
        <v>1208435</v>
      </c>
      <c r="AE32" s="128">
        <v>1208435</v>
      </c>
      <c r="AF32" s="128">
        <v>1208435</v>
      </c>
      <c r="AG32" s="128">
        <v>1208435</v>
      </c>
      <c r="AH32" s="128">
        <v>1208435</v>
      </c>
      <c r="AI32" s="128">
        <v>1208435</v>
      </c>
      <c r="AJ32" s="128">
        <v>1208435</v>
      </c>
      <c r="AK32" s="128">
        <v>1208435</v>
      </c>
      <c r="AL32" s="128">
        <v>1208435</v>
      </c>
      <c r="AM32" s="128">
        <v>1208435</v>
      </c>
      <c r="AN32" s="128">
        <v>1208435</v>
      </c>
      <c r="AO32" s="128">
        <v>1208435</v>
      </c>
      <c r="AP32" s="128">
        <v>1208435</v>
      </c>
      <c r="AQ32" s="128">
        <v>1208435</v>
      </c>
      <c r="AR32" s="128" t="str">
        <v/>
      </c>
      <c r="AS32" s="128" t="str">
        <v/>
      </c>
      <c r="AT32" s="128" t="str">
        <v/>
      </c>
      <c r="AU32" s="128" t="str">
        <v/>
      </c>
      <c r="AV32" s="128" t="str">
        <v/>
      </c>
      <c r="AW32" s="128" t="str">
        <v/>
      </c>
      <c r="AX32" s="128" t="str">
        <v/>
      </c>
      <c r="AY32" s="128" t="str">
        <v/>
      </c>
      <c r="AZ32" s="128" t="str">
        <v/>
      </c>
      <c r="BA32" s="128" t="str">
        <v/>
      </c>
      <c r="BB32" s="128" t="str">
        <v/>
      </c>
      <c r="BC32" s="128" t="str">
        <v/>
      </c>
      <c r="BD32" s="128" t="str">
        <v/>
      </c>
      <c r="BE32" s="128" t="str">
        <v/>
      </c>
      <c r="BF32" s="128" t="str">
        <v/>
      </c>
      <c r="BG32" s="128" t="str">
        <v/>
      </c>
      <c r="BH32" s="128" t="str">
        <v/>
      </c>
      <c r="BI32" s="128" t="str">
        <v/>
      </c>
      <c r="BJ32" s="128" t="str">
        <v/>
      </c>
      <c r="BK32" s="128" t="str">
        <v/>
      </c>
      <c r="BL32" s="128" t="e">
        <v>#N/A</v>
      </c>
      <c r="BM32" s="128" t="e">
        <v>#N/A</v>
      </c>
      <c r="BN32" s="128" t="e">
        <v>#N/A</v>
      </c>
      <c r="BO32" s="128" t="e">
        <v>#N/A</v>
      </c>
      <c r="BP32" s="128" t="e">
        <v>#N/A</v>
      </c>
      <c r="BQ32" s="128" t="e">
        <v>#N/A</v>
      </c>
      <c r="BR32" s="128" t="e">
        <v>#N/A</v>
      </c>
      <c r="BS32" s="128" t="e">
        <v>#N/A</v>
      </c>
      <c r="BT32" s="128" t="e">
        <v>#N/A</v>
      </c>
      <c r="BU32" s="128" t="e">
        <v>#N/A</v>
      </c>
      <c r="BV32" s="128" t="e">
        <v>#N/A</v>
      </c>
      <c r="BW32" s="128" t="e">
        <v>#N/A</v>
      </c>
      <c r="BX32" s="128" t="e">
        <v>#N/A</v>
      </c>
      <c r="BY32" s="128" t="e">
        <v>#N/A</v>
      </c>
      <c r="BZ32" s="128" t="e">
        <v>#N/A</v>
      </c>
      <c r="CA32" s="128" t="e">
        <v>#N/A</v>
      </c>
      <c r="CB32" s="128" t="e">
        <v>#N/A</v>
      </c>
      <c r="CC32" s="128" t="e">
        <v>#N/A</v>
      </c>
      <c r="CD32" s="128"/>
      <c r="CE32" s="128"/>
      <c r="CF32" s="128"/>
      <c r="CG32" s="128"/>
      <c r="CH32" s="128"/>
      <c r="CI32" s="128"/>
      <c r="CJ32" s="128"/>
      <c r="CK32" s="128"/>
      <c r="CL32" s="128"/>
      <c r="CM32" s="128"/>
      <c r="CN32" s="128"/>
      <c r="CO32" s="128"/>
      <c r="CP32" s="128"/>
      <c r="CQ32" s="128"/>
      <c r="CR32" s="128"/>
      <c r="CS32" s="128"/>
      <c r="CT32" s="128"/>
      <c r="CU32" s="128"/>
      <c r="CV32" s="128"/>
      <c r="CW32" s="128"/>
      <c r="CX32" s="128"/>
      <c r="CY32" s="128"/>
      <c r="CZ32" s="128"/>
      <c r="DA32" s="128"/>
      <c r="DB32" s="128"/>
      <c r="DC32" s="128"/>
      <c r="DD32" s="128"/>
      <c r="DE32" s="128"/>
      <c r="DF32" s="128"/>
      <c r="DG32" s="128"/>
      <c r="DH32" s="128"/>
      <c r="DI32" s="128"/>
      <c r="DJ32" s="128"/>
      <c r="DK32" s="128"/>
      <c r="DL32" s="128"/>
      <c r="DM32" s="128"/>
      <c r="DN32" s="128"/>
      <c r="DO32" s="128"/>
      <c r="DP32" s="128"/>
      <c r="DQ32" s="128"/>
      <c r="DR32" s="127"/>
      <c r="DS32" s="127"/>
      <c r="DT32" s="127"/>
      <c r="DU32" s="127"/>
      <c r="DV32" s="127"/>
      <c r="DW32" s="127"/>
      <c r="DX32" s="127"/>
      <c r="DY32" s="127"/>
      <c r="DZ32" s="127"/>
      <c r="EA32" s="127"/>
      <c r="EB32" s="127"/>
      <c r="EC32" s="127"/>
      <c r="ED32" s="127"/>
      <c r="EE32" s="127"/>
      <c r="EF32" s="127"/>
      <c r="EG32" s="127"/>
      <c r="EH32" s="127"/>
      <c r="EI32" s="127"/>
      <c r="EJ32" s="127"/>
      <c r="EK32" s="127"/>
      <c r="EL32" s="127"/>
      <c r="EM32" s="127"/>
    </row>
    <row r="33" spans="1:143">
      <c r="A33" s="127" t="str">
        <v>2004 Q2</v>
      </c>
      <c r="B33" s="128">
        <v>209012</v>
      </c>
      <c r="C33" s="128">
        <v>625995</v>
      </c>
      <c r="D33" s="128">
        <v>769797</v>
      </c>
      <c r="E33" s="128">
        <v>869940</v>
      </c>
      <c r="F33" s="128">
        <v>870864</v>
      </c>
      <c r="G33" s="128">
        <v>874056</v>
      </c>
      <c r="H33" s="128">
        <v>884555</v>
      </c>
      <c r="I33" s="128">
        <v>877874</v>
      </c>
      <c r="J33" s="128">
        <v>877874</v>
      </c>
      <c r="K33" s="128">
        <v>927399</v>
      </c>
      <c r="L33" s="128">
        <v>878199</v>
      </c>
      <c r="M33" s="128">
        <v>878199</v>
      </c>
      <c r="N33" s="128">
        <v>878199</v>
      </c>
      <c r="O33" s="128">
        <v>927728</v>
      </c>
      <c r="P33" s="128">
        <v>927748</v>
      </c>
      <c r="Q33" s="128">
        <v>928808</v>
      </c>
      <c r="R33" s="128">
        <v>928873</v>
      </c>
      <c r="S33" s="128">
        <v>928873</v>
      </c>
      <c r="T33" s="128">
        <v>928873</v>
      </c>
      <c r="U33" s="128">
        <v>928873</v>
      </c>
      <c r="V33" s="128">
        <v>928873</v>
      </c>
      <c r="W33" s="128">
        <v>928873</v>
      </c>
      <c r="X33" s="128">
        <v>928873</v>
      </c>
      <c r="Y33" s="128">
        <v>928873</v>
      </c>
      <c r="Z33" s="128">
        <v>928873</v>
      </c>
      <c r="AA33" s="128">
        <v>928873</v>
      </c>
      <c r="AB33" s="128">
        <v>928873</v>
      </c>
      <c r="AC33" s="128">
        <v>928873</v>
      </c>
      <c r="AD33" s="128">
        <v>928873</v>
      </c>
      <c r="AE33" s="128">
        <v>928873</v>
      </c>
      <c r="AF33" s="128">
        <v>928873</v>
      </c>
      <c r="AG33" s="128">
        <v>928873</v>
      </c>
      <c r="AH33" s="128">
        <v>928873</v>
      </c>
      <c r="AI33" s="128">
        <v>928873</v>
      </c>
      <c r="AJ33" s="128">
        <v>928873</v>
      </c>
      <c r="AK33" s="128">
        <v>928873</v>
      </c>
      <c r="AL33" s="128">
        <v>928873</v>
      </c>
      <c r="AM33" s="128">
        <v>928873</v>
      </c>
      <c r="AN33" s="128">
        <v>928873</v>
      </c>
      <c r="AO33" s="128">
        <v>928873</v>
      </c>
      <c r="AP33" s="128">
        <v>928873</v>
      </c>
      <c r="AQ33" s="128" t="str">
        <v/>
      </c>
      <c r="AR33" s="128" t="str">
        <v/>
      </c>
      <c r="AS33" s="128" t="str">
        <v/>
      </c>
      <c r="AT33" s="128" t="str">
        <v/>
      </c>
      <c r="AU33" s="128" t="str">
        <v/>
      </c>
      <c r="AV33" s="128" t="str">
        <v/>
      </c>
      <c r="AW33" s="128" t="str">
        <v/>
      </c>
      <c r="AX33" s="128" t="str">
        <v/>
      </c>
      <c r="AY33" s="128" t="str">
        <v/>
      </c>
      <c r="AZ33" s="128" t="str">
        <v/>
      </c>
      <c r="BA33" s="128" t="str">
        <v/>
      </c>
      <c r="BB33" s="128" t="str">
        <v/>
      </c>
      <c r="BC33" s="128" t="str">
        <v/>
      </c>
      <c r="BD33" s="128" t="str">
        <v/>
      </c>
      <c r="BE33" s="128" t="str">
        <v/>
      </c>
      <c r="BF33" s="128" t="str">
        <v/>
      </c>
      <c r="BG33" s="128" t="str">
        <v/>
      </c>
      <c r="BH33" s="128" t="str">
        <v/>
      </c>
      <c r="BI33" s="128" t="str">
        <v/>
      </c>
      <c r="BJ33" s="128" t="str">
        <v/>
      </c>
      <c r="BK33" s="128" t="str">
        <v/>
      </c>
      <c r="BL33" s="128" t="e">
        <v>#N/A</v>
      </c>
      <c r="BM33" s="128" t="e">
        <v>#N/A</v>
      </c>
      <c r="BN33" s="128" t="e">
        <v>#N/A</v>
      </c>
      <c r="BO33" s="128" t="e">
        <v>#N/A</v>
      </c>
      <c r="BP33" s="128" t="e">
        <v>#N/A</v>
      </c>
      <c r="BQ33" s="128" t="e">
        <v>#N/A</v>
      </c>
      <c r="BR33" s="128" t="e">
        <v>#N/A</v>
      </c>
      <c r="BS33" s="128" t="e">
        <v>#N/A</v>
      </c>
      <c r="BT33" s="128" t="e">
        <v>#N/A</v>
      </c>
      <c r="BU33" s="128" t="e">
        <v>#N/A</v>
      </c>
      <c r="BV33" s="128" t="e">
        <v>#N/A</v>
      </c>
      <c r="BW33" s="128" t="e">
        <v>#N/A</v>
      </c>
      <c r="BX33" s="128" t="e">
        <v>#N/A</v>
      </c>
      <c r="BY33" s="128" t="e">
        <v>#N/A</v>
      </c>
      <c r="BZ33" s="128" t="e">
        <v>#N/A</v>
      </c>
      <c r="CA33" s="128" t="e">
        <v>#N/A</v>
      </c>
      <c r="CB33" s="128" t="e">
        <v>#N/A</v>
      </c>
      <c r="CC33" s="128" t="e">
        <v>#N/A</v>
      </c>
      <c r="CD33" s="128"/>
      <c r="CE33" s="128"/>
      <c r="CF33" s="128"/>
      <c r="CG33" s="128"/>
      <c r="CH33" s="128"/>
      <c r="CI33" s="128"/>
      <c r="CJ33" s="128"/>
      <c r="CK33" s="128"/>
      <c r="CL33" s="128"/>
      <c r="CM33" s="128"/>
      <c r="CN33" s="128"/>
      <c r="CO33" s="128"/>
      <c r="CP33" s="128"/>
      <c r="CQ33" s="128"/>
      <c r="CR33" s="128"/>
      <c r="CS33" s="128"/>
      <c r="CT33" s="128"/>
      <c r="CU33" s="128"/>
      <c r="CV33" s="128"/>
      <c r="CW33" s="128"/>
      <c r="CX33" s="128"/>
      <c r="CY33" s="128"/>
      <c r="CZ33" s="128"/>
      <c r="DA33" s="128"/>
      <c r="DB33" s="128"/>
      <c r="DC33" s="128"/>
      <c r="DD33" s="128"/>
      <c r="DE33" s="128"/>
      <c r="DF33" s="128"/>
      <c r="DG33" s="128"/>
      <c r="DH33" s="128"/>
      <c r="DI33" s="128"/>
      <c r="DJ33" s="128"/>
      <c r="DK33" s="128"/>
      <c r="DL33" s="128"/>
      <c r="DM33" s="128"/>
      <c r="DN33" s="128"/>
      <c r="DO33" s="128"/>
      <c r="DP33" s="128"/>
      <c r="DQ33" s="128"/>
      <c r="DR33" s="127"/>
      <c r="DS33" s="127"/>
      <c r="DT33" s="127"/>
      <c r="DU33" s="127"/>
      <c r="DV33" s="127"/>
      <c r="DW33" s="127"/>
      <c r="DX33" s="127"/>
      <c r="DY33" s="127"/>
      <c r="DZ33" s="127"/>
      <c r="EA33" s="127"/>
      <c r="EB33" s="127"/>
      <c r="EC33" s="127"/>
      <c r="ED33" s="127"/>
      <c r="EE33" s="127"/>
      <c r="EF33" s="127"/>
      <c r="EG33" s="127"/>
      <c r="EH33" s="127"/>
      <c r="EI33" s="127"/>
      <c r="EJ33" s="127"/>
      <c r="EK33" s="127"/>
      <c r="EL33" s="127"/>
      <c r="EM33" s="127"/>
    </row>
    <row r="34" spans="1:143">
      <c r="A34" s="127" t="str">
        <v>2004 Q3</v>
      </c>
      <c r="B34" s="128">
        <v>174743</v>
      </c>
      <c r="C34" s="128">
        <v>910535</v>
      </c>
      <c r="D34" s="128">
        <v>1018820</v>
      </c>
      <c r="E34" s="128">
        <v>1129130</v>
      </c>
      <c r="F34" s="128">
        <v>1129563</v>
      </c>
      <c r="G34" s="128">
        <v>1144665</v>
      </c>
      <c r="H34" s="128">
        <v>1144960</v>
      </c>
      <c r="I34" s="128">
        <v>1144960</v>
      </c>
      <c r="J34" s="128">
        <v>1145380</v>
      </c>
      <c r="K34" s="128">
        <v>1145380</v>
      </c>
      <c r="L34" s="128">
        <v>1145380</v>
      </c>
      <c r="M34" s="128">
        <v>1145454</v>
      </c>
      <c r="N34" s="128">
        <v>1145454</v>
      </c>
      <c r="O34" s="128">
        <v>1147466</v>
      </c>
      <c r="P34" s="128">
        <v>1133447</v>
      </c>
      <c r="Q34" s="128">
        <v>1133573</v>
      </c>
      <c r="R34" s="128">
        <v>1134333</v>
      </c>
      <c r="S34" s="128">
        <v>1134333</v>
      </c>
      <c r="T34" s="128">
        <v>1134333</v>
      </c>
      <c r="U34" s="128">
        <v>1134333</v>
      </c>
      <c r="V34" s="128">
        <v>1134333</v>
      </c>
      <c r="W34" s="128">
        <v>1134333</v>
      </c>
      <c r="X34" s="128">
        <v>1134333</v>
      </c>
      <c r="Y34" s="128">
        <v>1134333</v>
      </c>
      <c r="Z34" s="128">
        <v>1134333</v>
      </c>
      <c r="AA34" s="128">
        <v>1134333</v>
      </c>
      <c r="AB34" s="128">
        <v>1134333</v>
      </c>
      <c r="AC34" s="128">
        <v>1134333</v>
      </c>
      <c r="AD34" s="128">
        <v>1134333</v>
      </c>
      <c r="AE34" s="128">
        <v>1134333</v>
      </c>
      <c r="AF34" s="128">
        <v>1134333</v>
      </c>
      <c r="AG34" s="128">
        <v>1134333</v>
      </c>
      <c r="AH34" s="128">
        <v>1134333</v>
      </c>
      <c r="AI34" s="128">
        <v>1134333</v>
      </c>
      <c r="AJ34" s="128">
        <v>1134333</v>
      </c>
      <c r="AK34" s="128">
        <v>1134333</v>
      </c>
      <c r="AL34" s="128">
        <v>1134333</v>
      </c>
      <c r="AM34" s="128">
        <v>1134333</v>
      </c>
      <c r="AN34" s="128">
        <v>1134333</v>
      </c>
      <c r="AO34" s="128">
        <v>1134333</v>
      </c>
      <c r="AP34" s="128" t="str">
        <v/>
      </c>
      <c r="AQ34" s="128" t="str">
        <v/>
      </c>
      <c r="AR34" s="128" t="str">
        <v/>
      </c>
      <c r="AS34" s="128" t="str">
        <v/>
      </c>
      <c r="AT34" s="128" t="str">
        <v/>
      </c>
      <c r="AU34" s="128" t="str">
        <v/>
      </c>
      <c r="AV34" s="128" t="str">
        <v/>
      </c>
      <c r="AW34" s="128" t="str">
        <v/>
      </c>
      <c r="AX34" s="128" t="str">
        <v/>
      </c>
      <c r="AY34" s="128" t="str">
        <v/>
      </c>
      <c r="AZ34" s="128" t="str">
        <v/>
      </c>
      <c r="BA34" s="128" t="str">
        <v/>
      </c>
      <c r="BB34" s="128" t="str">
        <v/>
      </c>
      <c r="BC34" s="128" t="str">
        <v/>
      </c>
      <c r="BD34" s="128" t="str">
        <v/>
      </c>
      <c r="BE34" s="128" t="str">
        <v/>
      </c>
      <c r="BF34" s="128" t="str">
        <v/>
      </c>
      <c r="BG34" s="128" t="str">
        <v/>
      </c>
      <c r="BH34" s="128" t="str">
        <v/>
      </c>
      <c r="BI34" s="128" t="str">
        <v/>
      </c>
      <c r="BJ34" s="128" t="str">
        <v/>
      </c>
      <c r="BK34" s="128" t="str">
        <v/>
      </c>
      <c r="BL34" s="128" t="e">
        <v>#N/A</v>
      </c>
      <c r="BM34" s="128" t="e">
        <v>#N/A</v>
      </c>
      <c r="BN34" s="128" t="e">
        <v>#N/A</v>
      </c>
      <c r="BO34" s="128" t="e">
        <v>#N/A</v>
      </c>
      <c r="BP34" s="128" t="e">
        <v>#N/A</v>
      </c>
      <c r="BQ34" s="128" t="e">
        <v>#N/A</v>
      </c>
      <c r="BR34" s="128" t="e">
        <v>#N/A</v>
      </c>
      <c r="BS34" s="128" t="e">
        <v>#N/A</v>
      </c>
      <c r="BT34" s="128" t="e">
        <v>#N/A</v>
      </c>
      <c r="BU34" s="128" t="e">
        <v>#N/A</v>
      </c>
      <c r="BV34" s="128" t="e">
        <v>#N/A</v>
      </c>
      <c r="BW34" s="128" t="e">
        <v>#N/A</v>
      </c>
      <c r="BX34" s="128" t="e">
        <v>#N/A</v>
      </c>
      <c r="BY34" s="128" t="e">
        <v>#N/A</v>
      </c>
      <c r="BZ34" s="128" t="e">
        <v>#N/A</v>
      </c>
      <c r="CA34" s="128" t="e">
        <v>#N/A</v>
      </c>
      <c r="CB34" s="128" t="e">
        <v>#N/A</v>
      </c>
      <c r="CC34" s="128" t="e">
        <v>#N/A</v>
      </c>
      <c r="CD34" s="128"/>
      <c r="CE34" s="128"/>
      <c r="CF34" s="128"/>
      <c r="CG34" s="128"/>
      <c r="CH34" s="128"/>
      <c r="CI34" s="128"/>
      <c r="CJ34" s="128"/>
      <c r="CK34" s="128"/>
      <c r="CL34" s="128"/>
      <c r="CM34" s="128"/>
      <c r="CN34" s="128"/>
      <c r="CO34" s="128"/>
      <c r="CP34" s="128"/>
      <c r="CQ34" s="128"/>
      <c r="CR34" s="128"/>
      <c r="CS34" s="128"/>
      <c r="CT34" s="128"/>
      <c r="CU34" s="128"/>
      <c r="CV34" s="128"/>
      <c r="CW34" s="128"/>
      <c r="CX34" s="128"/>
      <c r="CY34" s="128"/>
      <c r="CZ34" s="128"/>
      <c r="DA34" s="128"/>
      <c r="DB34" s="128"/>
      <c r="DC34" s="128"/>
      <c r="DD34" s="128"/>
      <c r="DE34" s="128"/>
      <c r="DF34" s="128"/>
      <c r="DG34" s="128"/>
      <c r="DH34" s="128"/>
      <c r="DI34" s="128"/>
      <c r="DJ34" s="128"/>
      <c r="DK34" s="128"/>
      <c r="DL34" s="128"/>
      <c r="DM34" s="128"/>
      <c r="DN34" s="128"/>
      <c r="DO34" s="128"/>
      <c r="DP34" s="128"/>
      <c r="DQ34" s="128"/>
      <c r="DR34" s="127"/>
      <c r="DS34" s="127"/>
      <c r="DT34" s="127"/>
      <c r="DU34" s="127"/>
      <c r="DV34" s="127"/>
      <c r="DW34" s="127"/>
      <c r="DX34" s="127"/>
      <c r="DY34" s="127"/>
      <c r="DZ34" s="127"/>
      <c r="EA34" s="127"/>
      <c r="EB34" s="127"/>
      <c r="EC34" s="127"/>
      <c r="ED34" s="127"/>
      <c r="EE34" s="127"/>
      <c r="EF34" s="127"/>
      <c r="EG34" s="127"/>
      <c r="EH34" s="127"/>
      <c r="EI34" s="127"/>
      <c r="EJ34" s="127"/>
      <c r="EK34" s="127"/>
      <c r="EL34" s="127"/>
      <c r="EM34" s="127"/>
    </row>
    <row r="35" spans="1:143">
      <c r="A35" s="127" t="str">
        <v>2004 Q4</v>
      </c>
      <c r="B35" s="128">
        <v>131775</v>
      </c>
      <c r="C35" s="128">
        <v>622113</v>
      </c>
      <c r="D35" s="128">
        <v>712934</v>
      </c>
      <c r="E35" s="128">
        <v>841193</v>
      </c>
      <c r="F35" s="128">
        <v>841584</v>
      </c>
      <c r="G35" s="128">
        <v>844245</v>
      </c>
      <c r="H35" s="128">
        <v>844245</v>
      </c>
      <c r="I35" s="128">
        <v>844245</v>
      </c>
      <c r="J35" s="128">
        <v>844995</v>
      </c>
      <c r="K35" s="128">
        <v>844995</v>
      </c>
      <c r="L35" s="128">
        <v>844995</v>
      </c>
      <c r="M35" s="128">
        <v>846115</v>
      </c>
      <c r="N35" s="128">
        <v>846115</v>
      </c>
      <c r="O35" s="128">
        <v>846115</v>
      </c>
      <c r="P35" s="128">
        <v>846115</v>
      </c>
      <c r="Q35" s="128">
        <v>846115</v>
      </c>
      <c r="R35" s="128">
        <v>846115</v>
      </c>
      <c r="S35" s="128">
        <v>846115</v>
      </c>
      <c r="T35" s="128">
        <v>846115</v>
      </c>
      <c r="U35" s="128">
        <v>846115</v>
      </c>
      <c r="V35" s="128">
        <v>846115</v>
      </c>
      <c r="W35" s="128">
        <v>846365</v>
      </c>
      <c r="X35" s="128">
        <v>832554</v>
      </c>
      <c r="Y35" s="128">
        <v>834085</v>
      </c>
      <c r="Z35" s="128">
        <v>834085</v>
      </c>
      <c r="AA35" s="128">
        <v>834085</v>
      </c>
      <c r="AB35" s="128">
        <v>833415</v>
      </c>
      <c r="AC35" s="128">
        <v>833415</v>
      </c>
      <c r="AD35" s="128">
        <v>864865</v>
      </c>
      <c r="AE35" s="128">
        <v>865245</v>
      </c>
      <c r="AF35" s="128">
        <v>865245</v>
      </c>
      <c r="AG35" s="128">
        <v>865245</v>
      </c>
      <c r="AH35" s="128">
        <v>865245</v>
      </c>
      <c r="AI35" s="128">
        <v>865245</v>
      </c>
      <c r="AJ35" s="128">
        <v>865245</v>
      </c>
      <c r="AK35" s="128">
        <v>865245</v>
      </c>
      <c r="AL35" s="128">
        <v>865245</v>
      </c>
      <c r="AM35" s="128">
        <v>865245</v>
      </c>
      <c r="AN35" s="128">
        <v>865245</v>
      </c>
      <c r="AO35" s="128" t="str">
        <v/>
      </c>
      <c r="AP35" s="128" t="str">
        <v/>
      </c>
      <c r="AQ35" s="128" t="str">
        <v/>
      </c>
      <c r="AR35" s="128" t="str">
        <v/>
      </c>
      <c r="AS35" s="128" t="str">
        <v/>
      </c>
      <c r="AT35" s="128" t="str">
        <v/>
      </c>
      <c r="AU35" s="128" t="str">
        <v/>
      </c>
      <c r="AV35" s="128" t="str">
        <v/>
      </c>
      <c r="AW35" s="128" t="str">
        <v/>
      </c>
      <c r="AX35" s="128" t="str">
        <v/>
      </c>
      <c r="AY35" s="128" t="str">
        <v/>
      </c>
      <c r="AZ35" s="128" t="str">
        <v/>
      </c>
      <c r="BA35" s="128" t="str">
        <v/>
      </c>
      <c r="BB35" s="128" t="str">
        <v/>
      </c>
      <c r="BC35" s="128" t="str">
        <v/>
      </c>
      <c r="BD35" s="128" t="str">
        <v/>
      </c>
      <c r="BE35" s="128" t="str">
        <v/>
      </c>
      <c r="BF35" s="128" t="str">
        <v/>
      </c>
      <c r="BG35" s="128" t="str">
        <v/>
      </c>
      <c r="BH35" s="128" t="str">
        <v/>
      </c>
      <c r="BI35" s="128" t="str">
        <v/>
      </c>
      <c r="BJ35" s="128" t="str">
        <v/>
      </c>
      <c r="BK35" s="128" t="str">
        <v/>
      </c>
      <c r="BL35" s="128" t="e">
        <v>#N/A</v>
      </c>
      <c r="BM35" s="128" t="e">
        <v>#N/A</v>
      </c>
      <c r="BN35" s="128" t="e">
        <v>#N/A</v>
      </c>
      <c r="BO35" s="128" t="e">
        <v>#N/A</v>
      </c>
      <c r="BP35" s="128" t="e">
        <v>#N/A</v>
      </c>
      <c r="BQ35" s="128" t="e">
        <v>#N/A</v>
      </c>
      <c r="BR35" s="128" t="e">
        <v>#N/A</v>
      </c>
      <c r="BS35" s="128" t="e">
        <v>#N/A</v>
      </c>
      <c r="BT35" s="128" t="e">
        <v>#N/A</v>
      </c>
      <c r="BU35" s="128" t="e">
        <v>#N/A</v>
      </c>
      <c r="BV35" s="128" t="e">
        <v>#N/A</v>
      </c>
      <c r="BW35" s="128" t="e">
        <v>#N/A</v>
      </c>
      <c r="BX35" s="128" t="e">
        <v>#N/A</v>
      </c>
      <c r="BY35" s="128" t="e">
        <v>#N/A</v>
      </c>
      <c r="BZ35" s="128" t="e">
        <v>#N/A</v>
      </c>
      <c r="CA35" s="128" t="e">
        <v>#N/A</v>
      </c>
      <c r="CB35" s="128" t="e">
        <v>#N/A</v>
      </c>
      <c r="CC35" s="128" t="e">
        <v>#N/A</v>
      </c>
      <c r="CD35" s="128"/>
      <c r="CE35" s="128"/>
      <c r="CF35" s="128"/>
      <c r="CG35" s="128"/>
      <c r="CH35" s="128"/>
      <c r="CI35" s="128"/>
      <c r="CJ35" s="128"/>
      <c r="CK35" s="128"/>
      <c r="CL35" s="128"/>
      <c r="CM35" s="128"/>
      <c r="CN35" s="128"/>
      <c r="CO35" s="128"/>
      <c r="CP35" s="128"/>
      <c r="CQ35" s="128"/>
      <c r="CR35" s="128"/>
      <c r="CS35" s="128"/>
      <c r="CT35" s="128"/>
      <c r="CU35" s="128"/>
      <c r="CV35" s="128"/>
      <c r="CW35" s="128"/>
      <c r="CX35" s="128"/>
      <c r="CY35" s="128"/>
      <c r="CZ35" s="128"/>
      <c r="DA35" s="128"/>
      <c r="DB35" s="128"/>
      <c r="DC35" s="128"/>
      <c r="DD35" s="128"/>
      <c r="DE35" s="128"/>
      <c r="DF35" s="128"/>
      <c r="DG35" s="128"/>
      <c r="DH35" s="128"/>
      <c r="DI35" s="128"/>
      <c r="DJ35" s="128"/>
      <c r="DK35" s="128"/>
      <c r="DL35" s="128"/>
      <c r="DM35" s="128"/>
      <c r="DN35" s="128"/>
      <c r="DO35" s="128"/>
      <c r="DP35" s="128"/>
      <c r="DQ35" s="128"/>
      <c r="DR35" s="127"/>
      <c r="DS35" s="127"/>
      <c r="DT35" s="127"/>
      <c r="DU35" s="127"/>
      <c r="DV35" s="127"/>
      <c r="DW35" s="127"/>
      <c r="DX35" s="127"/>
      <c r="DY35" s="127"/>
      <c r="DZ35" s="127"/>
      <c r="EA35" s="127"/>
      <c r="EB35" s="127"/>
      <c r="EC35" s="127"/>
      <c r="ED35" s="127"/>
      <c r="EE35" s="127"/>
      <c r="EF35" s="127"/>
      <c r="EG35" s="127"/>
      <c r="EH35" s="127"/>
      <c r="EI35" s="127"/>
      <c r="EJ35" s="127"/>
      <c r="EK35" s="127"/>
      <c r="EL35" s="127"/>
      <c r="EM35" s="127"/>
    </row>
    <row r="36" spans="1:143">
      <c r="A36" s="127" t="str">
        <v>2005 Q1</v>
      </c>
      <c r="B36" s="128">
        <v>205415</v>
      </c>
      <c r="C36" s="128">
        <v>691651</v>
      </c>
      <c r="D36" s="128">
        <v>838849</v>
      </c>
      <c r="E36" s="128">
        <v>921713</v>
      </c>
      <c r="F36" s="128">
        <v>982895</v>
      </c>
      <c r="G36" s="128">
        <v>982941</v>
      </c>
      <c r="H36" s="128">
        <v>983091</v>
      </c>
      <c r="I36" s="128">
        <v>983091</v>
      </c>
      <c r="J36" s="128">
        <v>983091</v>
      </c>
      <c r="K36" s="128">
        <v>983091</v>
      </c>
      <c r="L36" s="128">
        <v>983091</v>
      </c>
      <c r="M36" s="128">
        <v>1073880</v>
      </c>
      <c r="N36" s="128">
        <v>1073880</v>
      </c>
      <c r="O36" s="128">
        <v>1073880</v>
      </c>
      <c r="P36" s="128">
        <v>1073880</v>
      </c>
      <c r="Q36" s="128">
        <v>1073880</v>
      </c>
      <c r="R36" s="128">
        <v>1073880</v>
      </c>
      <c r="S36" s="128">
        <v>1073880</v>
      </c>
      <c r="T36" s="128">
        <v>1073880</v>
      </c>
      <c r="U36" s="128">
        <v>1073880</v>
      </c>
      <c r="V36" s="128">
        <v>1073880</v>
      </c>
      <c r="W36" s="128">
        <v>1073880</v>
      </c>
      <c r="X36" s="128">
        <v>1073880</v>
      </c>
      <c r="Y36" s="128">
        <v>1073880</v>
      </c>
      <c r="Z36" s="128">
        <v>1073880</v>
      </c>
      <c r="AA36" s="128">
        <v>1073880</v>
      </c>
      <c r="AB36" s="128">
        <v>1073880</v>
      </c>
      <c r="AC36" s="128">
        <v>1073880</v>
      </c>
      <c r="AD36" s="128">
        <v>1073880</v>
      </c>
      <c r="AE36" s="128">
        <v>1073880</v>
      </c>
      <c r="AF36" s="128">
        <v>1073880</v>
      </c>
      <c r="AG36" s="128">
        <v>1073880</v>
      </c>
      <c r="AH36" s="128">
        <v>1073880</v>
      </c>
      <c r="AI36" s="128">
        <v>1073880</v>
      </c>
      <c r="AJ36" s="128">
        <v>1073880</v>
      </c>
      <c r="AK36" s="128">
        <v>1073880</v>
      </c>
      <c r="AL36" s="128">
        <v>1073880</v>
      </c>
      <c r="AM36" s="128">
        <v>1073880</v>
      </c>
      <c r="AN36" s="128" t="str">
        <v/>
      </c>
      <c r="AO36" s="128" t="str">
        <v/>
      </c>
      <c r="AP36" s="128" t="str">
        <v/>
      </c>
      <c r="AQ36" s="128" t="str">
        <v/>
      </c>
      <c r="AR36" s="128" t="str">
        <v/>
      </c>
      <c r="AS36" s="128" t="str">
        <v/>
      </c>
      <c r="AT36" s="128" t="str">
        <v/>
      </c>
      <c r="AU36" s="128" t="str">
        <v/>
      </c>
      <c r="AV36" s="128" t="str">
        <v/>
      </c>
      <c r="AW36" s="128" t="str">
        <v/>
      </c>
      <c r="AX36" s="128" t="str">
        <v/>
      </c>
      <c r="AY36" s="128" t="str">
        <v/>
      </c>
      <c r="AZ36" s="128" t="str">
        <v/>
      </c>
      <c r="BA36" s="128" t="str">
        <v/>
      </c>
      <c r="BB36" s="128" t="str">
        <v/>
      </c>
      <c r="BC36" s="128" t="str">
        <v/>
      </c>
      <c r="BD36" s="128" t="str">
        <v/>
      </c>
      <c r="BE36" s="128" t="str">
        <v/>
      </c>
      <c r="BF36" s="128" t="str">
        <v/>
      </c>
      <c r="BG36" s="128" t="str">
        <v/>
      </c>
      <c r="BH36" s="128" t="str">
        <v/>
      </c>
      <c r="BI36" s="128" t="str">
        <v/>
      </c>
      <c r="BJ36" s="128" t="str">
        <v/>
      </c>
      <c r="BK36" s="128" t="str">
        <v/>
      </c>
      <c r="BL36" s="128" t="e">
        <v>#N/A</v>
      </c>
      <c r="BM36" s="128" t="e">
        <v>#N/A</v>
      </c>
      <c r="BN36" s="128" t="e">
        <v>#N/A</v>
      </c>
      <c r="BO36" s="128" t="e">
        <v>#N/A</v>
      </c>
      <c r="BP36" s="128" t="e">
        <v>#N/A</v>
      </c>
      <c r="BQ36" s="128" t="e">
        <v>#N/A</v>
      </c>
      <c r="BR36" s="128" t="e">
        <v>#N/A</v>
      </c>
      <c r="BS36" s="128" t="e">
        <v>#N/A</v>
      </c>
      <c r="BT36" s="128" t="e">
        <v>#N/A</v>
      </c>
      <c r="BU36" s="128" t="e">
        <v>#N/A</v>
      </c>
      <c r="BV36" s="128" t="e">
        <v>#N/A</v>
      </c>
      <c r="BW36" s="128" t="e">
        <v>#N/A</v>
      </c>
      <c r="BX36" s="128" t="e">
        <v>#N/A</v>
      </c>
      <c r="BY36" s="128" t="e">
        <v>#N/A</v>
      </c>
      <c r="BZ36" s="128" t="e">
        <v>#N/A</v>
      </c>
      <c r="CA36" s="128" t="e">
        <v>#N/A</v>
      </c>
      <c r="CB36" s="128" t="e">
        <v>#N/A</v>
      </c>
      <c r="CC36" s="128" t="e">
        <v>#N/A</v>
      </c>
      <c r="CD36" s="128"/>
      <c r="CE36" s="128"/>
      <c r="CF36" s="128"/>
      <c r="CG36" s="128"/>
      <c r="CH36" s="128"/>
      <c r="CI36" s="128"/>
      <c r="CJ36" s="128"/>
      <c r="CK36" s="128"/>
      <c r="CL36" s="128"/>
      <c r="CM36" s="128"/>
      <c r="CN36" s="128"/>
      <c r="CO36" s="128"/>
      <c r="CP36" s="128"/>
      <c r="CQ36" s="128"/>
      <c r="CR36" s="128"/>
      <c r="CS36" s="128"/>
      <c r="CT36" s="128"/>
      <c r="CU36" s="128"/>
      <c r="CV36" s="128"/>
      <c r="CW36" s="128"/>
      <c r="CX36" s="128"/>
      <c r="CY36" s="128"/>
      <c r="CZ36" s="128"/>
      <c r="DA36" s="128"/>
      <c r="DB36" s="128"/>
      <c r="DC36" s="128"/>
      <c r="DD36" s="128"/>
      <c r="DE36" s="128"/>
      <c r="DF36" s="128"/>
      <c r="DG36" s="128"/>
      <c r="DH36" s="128"/>
      <c r="DI36" s="128"/>
      <c r="DJ36" s="128"/>
      <c r="DK36" s="128"/>
      <c r="DL36" s="128"/>
      <c r="DM36" s="128"/>
      <c r="DN36" s="128"/>
      <c r="DO36" s="128"/>
      <c r="DP36" s="128"/>
      <c r="DQ36" s="128"/>
      <c r="DR36" s="127"/>
      <c r="DS36" s="127"/>
      <c r="DT36" s="127"/>
      <c r="DU36" s="127"/>
      <c r="DV36" s="127"/>
      <c r="DW36" s="127"/>
      <c r="DX36" s="127"/>
      <c r="DY36" s="127"/>
      <c r="DZ36" s="127"/>
      <c r="EA36" s="127"/>
      <c r="EB36" s="127"/>
      <c r="EC36" s="127"/>
      <c r="ED36" s="127"/>
      <c r="EE36" s="127"/>
      <c r="EF36" s="127"/>
      <c r="EG36" s="127"/>
      <c r="EH36" s="127"/>
      <c r="EI36" s="127"/>
      <c r="EJ36" s="127"/>
      <c r="EK36" s="127"/>
      <c r="EL36" s="127"/>
      <c r="EM36" s="127"/>
    </row>
    <row r="37" spans="1:143">
      <c r="A37" s="127" t="str">
        <v>2005 Q2</v>
      </c>
      <c r="B37" s="128">
        <v>400867</v>
      </c>
      <c r="C37" s="128">
        <v>1160758</v>
      </c>
      <c r="D37" s="128">
        <v>1318134</v>
      </c>
      <c r="E37" s="128">
        <v>1342067</v>
      </c>
      <c r="F37" s="128">
        <v>1338134</v>
      </c>
      <c r="G37" s="128">
        <v>1338219</v>
      </c>
      <c r="H37" s="128">
        <v>1338417</v>
      </c>
      <c r="I37" s="128">
        <v>1338417</v>
      </c>
      <c r="J37" s="128">
        <v>1341002</v>
      </c>
      <c r="K37" s="128">
        <v>1343259</v>
      </c>
      <c r="L37" s="128">
        <v>1361375</v>
      </c>
      <c r="M37" s="128">
        <v>1361535</v>
      </c>
      <c r="N37" s="128">
        <v>1361535</v>
      </c>
      <c r="O37" s="128">
        <v>1361635</v>
      </c>
      <c r="P37" s="128">
        <v>1361635</v>
      </c>
      <c r="Q37" s="128">
        <v>1363235</v>
      </c>
      <c r="R37" s="128">
        <v>1363235</v>
      </c>
      <c r="S37" s="128">
        <v>1363235</v>
      </c>
      <c r="T37" s="128">
        <v>1363680</v>
      </c>
      <c r="U37" s="128">
        <v>1363680</v>
      </c>
      <c r="V37" s="128">
        <v>1363680</v>
      </c>
      <c r="W37" s="128">
        <v>1363793</v>
      </c>
      <c r="X37" s="128">
        <v>1363793</v>
      </c>
      <c r="Y37" s="128">
        <v>1363793</v>
      </c>
      <c r="Z37" s="128">
        <v>1363793</v>
      </c>
      <c r="AA37" s="128">
        <v>1363793</v>
      </c>
      <c r="AB37" s="128">
        <v>1363793</v>
      </c>
      <c r="AC37" s="128">
        <v>1363793</v>
      </c>
      <c r="AD37" s="128">
        <v>1363793</v>
      </c>
      <c r="AE37" s="128">
        <v>1363793</v>
      </c>
      <c r="AF37" s="128">
        <v>1363793</v>
      </c>
      <c r="AG37" s="128">
        <v>1363793</v>
      </c>
      <c r="AH37" s="128">
        <v>1363793</v>
      </c>
      <c r="AI37" s="128">
        <v>1363793</v>
      </c>
      <c r="AJ37" s="128">
        <v>1363793</v>
      </c>
      <c r="AK37" s="128">
        <v>1363793</v>
      </c>
      <c r="AL37" s="128">
        <v>1363793</v>
      </c>
      <c r="AM37" s="128" t="str">
        <v/>
      </c>
      <c r="AN37" s="128" t="str">
        <v/>
      </c>
      <c r="AO37" s="128" t="str">
        <v/>
      </c>
      <c r="AP37" s="128" t="str">
        <v/>
      </c>
      <c r="AQ37" s="128" t="str">
        <v/>
      </c>
      <c r="AR37" s="128" t="str">
        <v/>
      </c>
      <c r="AS37" s="128" t="str">
        <v/>
      </c>
      <c r="AT37" s="128" t="str">
        <v/>
      </c>
      <c r="AU37" s="128" t="str">
        <v/>
      </c>
      <c r="AV37" s="128" t="str">
        <v/>
      </c>
      <c r="AW37" s="128" t="str">
        <v/>
      </c>
      <c r="AX37" s="128" t="str">
        <v/>
      </c>
      <c r="AY37" s="128" t="str">
        <v/>
      </c>
      <c r="AZ37" s="128" t="str">
        <v/>
      </c>
      <c r="BA37" s="128" t="str">
        <v/>
      </c>
      <c r="BB37" s="128" t="str">
        <v/>
      </c>
      <c r="BC37" s="128" t="str">
        <v/>
      </c>
      <c r="BD37" s="128" t="str">
        <v/>
      </c>
      <c r="BE37" s="128" t="str">
        <v/>
      </c>
      <c r="BF37" s="128" t="str">
        <v/>
      </c>
      <c r="BG37" s="128" t="str">
        <v/>
      </c>
      <c r="BH37" s="128" t="str">
        <v/>
      </c>
      <c r="BI37" s="128" t="str">
        <v/>
      </c>
      <c r="BJ37" s="128" t="str">
        <v/>
      </c>
      <c r="BK37" s="128" t="str">
        <v/>
      </c>
      <c r="BL37" s="128" t="e">
        <v>#N/A</v>
      </c>
      <c r="BM37" s="128" t="e">
        <v>#N/A</v>
      </c>
      <c r="BN37" s="128" t="e">
        <v>#N/A</v>
      </c>
      <c r="BO37" s="128" t="e">
        <v>#N/A</v>
      </c>
      <c r="BP37" s="128" t="e">
        <v>#N/A</v>
      </c>
      <c r="BQ37" s="128" t="e">
        <v>#N/A</v>
      </c>
      <c r="BR37" s="128" t="e">
        <v>#N/A</v>
      </c>
      <c r="BS37" s="128" t="e">
        <v>#N/A</v>
      </c>
      <c r="BT37" s="128" t="e">
        <v>#N/A</v>
      </c>
      <c r="BU37" s="128" t="e">
        <v>#N/A</v>
      </c>
      <c r="BV37" s="128" t="e">
        <v>#N/A</v>
      </c>
      <c r="BW37" s="128" t="e">
        <v>#N/A</v>
      </c>
      <c r="BX37" s="128" t="e">
        <v>#N/A</v>
      </c>
      <c r="BY37" s="128" t="e">
        <v>#N/A</v>
      </c>
      <c r="BZ37" s="128" t="e">
        <v>#N/A</v>
      </c>
      <c r="CA37" s="128" t="e">
        <v>#N/A</v>
      </c>
      <c r="CB37" s="128" t="e">
        <v>#N/A</v>
      </c>
      <c r="CC37" s="128" t="e">
        <v>#N/A</v>
      </c>
      <c r="CD37" s="128"/>
      <c r="CE37" s="128"/>
      <c r="CF37" s="128"/>
      <c r="CG37" s="128"/>
      <c r="CH37" s="128"/>
      <c r="CI37" s="128"/>
      <c r="CJ37" s="128"/>
      <c r="CK37" s="128"/>
      <c r="CL37" s="128"/>
      <c r="CM37" s="128"/>
      <c r="CN37" s="128"/>
      <c r="CO37" s="128"/>
      <c r="CP37" s="128"/>
      <c r="CQ37" s="128"/>
      <c r="CR37" s="128"/>
      <c r="CS37" s="128"/>
      <c r="CT37" s="128"/>
      <c r="CU37" s="128"/>
      <c r="CV37" s="128"/>
      <c r="CW37" s="128"/>
      <c r="CX37" s="128"/>
      <c r="CY37" s="128"/>
      <c r="CZ37" s="128"/>
      <c r="DA37" s="128"/>
      <c r="DB37" s="128"/>
      <c r="DC37" s="128"/>
      <c r="DD37" s="128"/>
      <c r="DE37" s="128"/>
      <c r="DF37" s="128"/>
      <c r="DG37" s="128"/>
      <c r="DH37" s="128"/>
      <c r="DI37" s="128"/>
      <c r="DJ37" s="128"/>
      <c r="DK37" s="128"/>
      <c r="DL37" s="128"/>
      <c r="DM37" s="128"/>
      <c r="DN37" s="128"/>
      <c r="DO37" s="128"/>
      <c r="DP37" s="128"/>
      <c r="DQ37" s="128"/>
      <c r="DR37" s="127"/>
      <c r="DS37" s="127"/>
      <c r="DT37" s="127"/>
      <c r="DU37" s="127"/>
      <c r="DV37" s="127"/>
      <c r="DW37" s="127"/>
      <c r="DX37" s="127"/>
      <c r="DY37" s="127"/>
      <c r="DZ37" s="127"/>
      <c r="EA37" s="127"/>
      <c r="EB37" s="127"/>
      <c r="EC37" s="127"/>
      <c r="ED37" s="127"/>
      <c r="EE37" s="127"/>
      <c r="EF37" s="127"/>
      <c r="EG37" s="127"/>
      <c r="EH37" s="127"/>
      <c r="EI37" s="127"/>
      <c r="EJ37" s="127"/>
      <c r="EK37" s="127"/>
      <c r="EL37" s="127"/>
      <c r="EM37" s="127"/>
    </row>
    <row r="38" spans="1:143">
      <c r="A38" s="127" t="str">
        <v>2005 Q3</v>
      </c>
      <c r="B38" s="128">
        <v>302957</v>
      </c>
      <c r="C38" s="128">
        <v>824076</v>
      </c>
      <c r="D38" s="128">
        <v>987655</v>
      </c>
      <c r="E38" s="128">
        <v>1054358</v>
      </c>
      <c r="F38" s="128">
        <v>1055348</v>
      </c>
      <c r="G38" s="128">
        <v>1068289</v>
      </c>
      <c r="H38" s="128">
        <v>1068424</v>
      </c>
      <c r="I38" s="128">
        <v>1068590</v>
      </c>
      <c r="J38" s="128">
        <v>1068835</v>
      </c>
      <c r="K38" s="128">
        <v>1086539</v>
      </c>
      <c r="L38" s="128">
        <v>1086860</v>
      </c>
      <c r="M38" s="128">
        <v>1086905</v>
      </c>
      <c r="N38" s="128">
        <v>1086905</v>
      </c>
      <c r="O38" s="128">
        <v>1086905</v>
      </c>
      <c r="P38" s="128">
        <v>1087090</v>
      </c>
      <c r="Q38" s="128">
        <v>1087890</v>
      </c>
      <c r="R38" s="128">
        <v>1087890</v>
      </c>
      <c r="S38" s="128">
        <v>1088477</v>
      </c>
      <c r="T38" s="128">
        <v>1088477</v>
      </c>
      <c r="U38" s="128">
        <v>1088477</v>
      </c>
      <c r="V38" s="128">
        <v>1088477</v>
      </c>
      <c r="W38" s="128">
        <v>1088477</v>
      </c>
      <c r="X38" s="128">
        <v>1088477</v>
      </c>
      <c r="Y38" s="128">
        <v>1088477</v>
      </c>
      <c r="Z38" s="128">
        <v>1088477</v>
      </c>
      <c r="AA38" s="128">
        <v>1088477</v>
      </c>
      <c r="AB38" s="128">
        <v>1088477</v>
      </c>
      <c r="AC38" s="128">
        <v>1088477</v>
      </c>
      <c r="AD38" s="128">
        <v>1088477</v>
      </c>
      <c r="AE38" s="128">
        <v>1088477</v>
      </c>
      <c r="AF38" s="128">
        <v>1088477</v>
      </c>
      <c r="AG38" s="128">
        <v>1088477</v>
      </c>
      <c r="AH38" s="128">
        <v>1088477</v>
      </c>
      <c r="AI38" s="128">
        <v>1088477</v>
      </c>
      <c r="AJ38" s="128">
        <v>1088477</v>
      </c>
      <c r="AK38" s="128">
        <v>1088477</v>
      </c>
      <c r="AL38" s="128" t="str">
        <v/>
      </c>
      <c r="AM38" s="128" t="str">
        <v/>
      </c>
      <c r="AN38" s="128" t="str">
        <v/>
      </c>
      <c r="AO38" s="128" t="str">
        <v/>
      </c>
      <c r="AP38" s="128" t="str">
        <v/>
      </c>
      <c r="AQ38" s="128" t="str">
        <v/>
      </c>
      <c r="AR38" s="128" t="str">
        <v/>
      </c>
      <c r="AS38" s="128" t="str">
        <v/>
      </c>
      <c r="AT38" s="128" t="str">
        <v/>
      </c>
      <c r="AU38" s="128" t="str">
        <v/>
      </c>
      <c r="AV38" s="128" t="str">
        <v/>
      </c>
      <c r="AW38" s="128" t="str">
        <v/>
      </c>
      <c r="AX38" s="128" t="str">
        <v/>
      </c>
      <c r="AY38" s="128" t="str">
        <v/>
      </c>
      <c r="AZ38" s="128" t="str">
        <v/>
      </c>
      <c r="BA38" s="128" t="str">
        <v/>
      </c>
      <c r="BB38" s="128" t="str">
        <v/>
      </c>
      <c r="BC38" s="128" t="str">
        <v/>
      </c>
      <c r="BD38" s="128" t="str">
        <v/>
      </c>
      <c r="BE38" s="128" t="str">
        <v/>
      </c>
      <c r="BF38" s="128" t="str">
        <v/>
      </c>
      <c r="BG38" s="128" t="str">
        <v/>
      </c>
      <c r="BH38" s="128" t="str">
        <v/>
      </c>
      <c r="BI38" s="128" t="str">
        <v/>
      </c>
      <c r="BJ38" s="128" t="str">
        <v/>
      </c>
      <c r="BK38" s="128" t="str">
        <v/>
      </c>
      <c r="BL38" s="128" t="e">
        <v>#N/A</v>
      </c>
      <c r="BM38" s="128" t="e">
        <v>#N/A</v>
      </c>
      <c r="BN38" s="128" t="e">
        <v>#N/A</v>
      </c>
      <c r="BO38" s="128" t="e">
        <v>#N/A</v>
      </c>
      <c r="BP38" s="128" t="e">
        <v>#N/A</v>
      </c>
      <c r="BQ38" s="128" t="e">
        <v>#N/A</v>
      </c>
      <c r="BR38" s="128" t="e">
        <v>#N/A</v>
      </c>
      <c r="BS38" s="128" t="e">
        <v>#N/A</v>
      </c>
      <c r="BT38" s="128" t="e">
        <v>#N/A</v>
      </c>
      <c r="BU38" s="128" t="e">
        <v>#N/A</v>
      </c>
      <c r="BV38" s="128" t="e">
        <v>#N/A</v>
      </c>
      <c r="BW38" s="128" t="e">
        <v>#N/A</v>
      </c>
      <c r="BX38" s="128" t="e">
        <v>#N/A</v>
      </c>
      <c r="BY38" s="128" t="e">
        <v>#N/A</v>
      </c>
      <c r="BZ38" s="128" t="e">
        <v>#N/A</v>
      </c>
      <c r="CA38" s="128" t="e">
        <v>#N/A</v>
      </c>
      <c r="CB38" s="128" t="e">
        <v>#N/A</v>
      </c>
      <c r="CC38" s="128" t="e">
        <v>#N/A</v>
      </c>
      <c r="CD38" s="128"/>
      <c r="CE38" s="128"/>
      <c r="CF38" s="128"/>
      <c r="CG38" s="128"/>
      <c r="CH38" s="128"/>
      <c r="CI38" s="128"/>
      <c r="CJ38" s="128"/>
      <c r="CK38" s="128"/>
      <c r="CL38" s="128"/>
      <c r="CM38" s="128"/>
      <c r="CN38" s="128"/>
      <c r="CO38" s="128"/>
      <c r="CP38" s="128"/>
      <c r="CQ38" s="128"/>
      <c r="CR38" s="128"/>
      <c r="CS38" s="128"/>
      <c r="CT38" s="128"/>
      <c r="CU38" s="128"/>
      <c r="CV38" s="128"/>
      <c r="CW38" s="128"/>
      <c r="CX38" s="128"/>
      <c r="CY38" s="128"/>
      <c r="CZ38" s="128"/>
      <c r="DA38" s="128"/>
      <c r="DB38" s="128"/>
      <c r="DC38" s="128"/>
      <c r="DD38" s="128"/>
      <c r="DE38" s="128"/>
      <c r="DF38" s="128"/>
      <c r="DG38" s="128"/>
      <c r="DH38" s="128"/>
      <c r="DI38" s="128"/>
      <c r="DJ38" s="128"/>
      <c r="DK38" s="128"/>
      <c r="DL38" s="128"/>
      <c r="DM38" s="128"/>
      <c r="DN38" s="128"/>
      <c r="DO38" s="128"/>
      <c r="DP38" s="128"/>
      <c r="DQ38" s="128"/>
      <c r="DR38" s="127"/>
      <c r="DS38" s="127"/>
      <c r="DT38" s="127"/>
      <c r="DU38" s="127"/>
      <c r="DV38" s="127"/>
      <c r="DW38" s="127"/>
      <c r="DX38" s="127"/>
      <c r="DY38" s="127"/>
      <c r="DZ38" s="127"/>
      <c r="EA38" s="127"/>
      <c r="EB38" s="127"/>
      <c r="EC38" s="127"/>
      <c r="ED38" s="127"/>
      <c r="EE38" s="127"/>
      <c r="EF38" s="127"/>
      <c r="EG38" s="127"/>
      <c r="EH38" s="127"/>
      <c r="EI38" s="127"/>
      <c r="EJ38" s="127"/>
      <c r="EK38" s="127"/>
      <c r="EL38" s="127"/>
      <c r="EM38" s="127"/>
    </row>
    <row r="39" spans="1:143">
      <c r="A39" s="127" t="str">
        <v>2005 Q4</v>
      </c>
      <c r="B39" s="128">
        <v>347217</v>
      </c>
      <c r="C39" s="128">
        <v>1215862</v>
      </c>
      <c r="D39" s="128">
        <v>1560649</v>
      </c>
      <c r="E39" s="128">
        <v>1565655</v>
      </c>
      <c r="F39" s="128">
        <v>1610139</v>
      </c>
      <c r="G39" s="128">
        <v>1610279</v>
      </c>
      <c r="H39" s="128">
        <v>1611138</v>
      </c>
      <c r="I39" s="128">
        <v>1653018</v>
      </c>
      <c r="J39" s="128">
        <v>1653218</v>
      </c>
      <c r="K39" s="128">
        <v>1653218</v>
      </c>
      <c r="L39" s="128">
        <v>1653228</v>
      </c>
      <c r="M39" s="128">
        <v>1678153</v>
      </c>
      <c r="N39" s="128">
        <v>1678153</v>
      </c>
      <c r="O39" s="128">
        <v>1678153</v>
      </c>
      <c r="P39" s="128">
        <v>1678153</v>
      </c>
      <c r="Q39" s="128">
        <v>1678153</v>
      </c>
      <c r="R39" s="128">
        <v>1678203</v>
      </c>
      <c r="S39" s="128">
        <v>1678203</v>
      </c>
      <c r="T39" s="128">
        <v>1678203</v>
      </c>
      <c r="U39" s="128">
        <v>1678203</v>
      </c>
      <c r="V39" s="128">
        <v>1678203</v>
      </c>
      <c r="W39" s="128">
        <v>1678203</v>
      </c>
      <c r="X39" s="128">
        <v>1678203</v>
      </c>
      <c r="Y39" s="128">
        <v>1678203</v>
      </c>
      <c r="Z39" s="128">
        <v>1678203</v>
      </c>
      <c r="AA39" s="128">
        <v>1678203</v>
      </c>
      <c r="AB39" s="128">
        <v>1678203</v>
      </c>
      <c r="AC39" s="128">
        <v>1678203</v>
      </c>
      <c r="AD39" s="128">
        <v>1678203</v>
      </c>
      <c r="AE39" s="128">
        <v>1678203</v>
      </c>
      <c r="AF39" s="128">
        <v>1678203</v>
      </c>
      <c r="AG39" s="128">
        <v>1678203</v>
      </c>
      <c r="AH39" s="128">
        <v>1678203</v>
      </c>
      <c r="AI39" s="128">
        <v>1678203</v>
      </c>
      <c r="AJ39" s="128">
        <v>1678203</v>
      </c>
      <c r="AK39" s="128" t="str">
        <v/>
      </c>
      <c r="AL39" s="128" t="str">
        <v/>
      </c>
      <c r="AM39" s="128" t="str">
        <v/>
      </c>
      <c r="AN39" s="128" t="str">
        <v/>
      </c>
      <c r="AO39" s="128" t="str">
        <v/>
      </c>
      <c r="AP39" s="128" t="str">
        <v/>
      </c>
      <c r="AQ39" s="128" t="str">
        <v/>
      </c>
      <c r="AR39" s="128" t="str">
        <v/>
      </c>
      <c r="AS39" s="128" t="str">
        <v/>
      </c>
      <c r="AT39" s="128" t="str">
        <v/>
      </c>
      <c r="AU39" s="128" t="str">
        <v/>
      </c>
      <c r="AV39" s="128" t="str">
        <v/>
      </c>
      <c r="AW39" s="128" t="str">
        <v/>
      </c>
      <c r="AX39" s="128" t="str">
        <v/>
      </c>
      <c r="AY39" s="128" t="str">
        <v/>
      </c>
      <c r="AZ39" s="128" t="str">
        <v/>
      </c>
      <c r="BA39" s="128" t="str">
        <v/>
      </c>
      <c r="BB39" s="128" t="str">
        <v/>
      </c>
      <c r="BC39" s="128" t="str">
        <v/>
      </c>
      <c r="BD39" s="128" t="str">
        <v/>
      </c>
      <c r="BE39" s="128" t="str">
        <v/>
      </c>
      <c r="BF39" s="128" t="str">
        <v/>
      </c>
      <c r="BG39" s="128" t="str">
        <v/>
      </c>
      <c r="BH39" s="128" t="str">
        <v/>
      </c>
      <c r="BI39" s="128" t="str">
        <v/>
      </c>
      <c r="BJ39" s="128" t="str">
        <v/>
      </c>
      <c r="BK39" s="128" t="str">
        <v/>
      </c>
      <c r="BL39" s="128" t="e">
        <v>#N/A</v>
      </c>
      <c r="BM39" s="128" t="e">
        <v>#N/A</v>
      </c>
      <c r="BN39" s="128" t="e">
        <v>#N/A</v>
      </c>
      <c r="BO39" s="128" t="e">
        <v>#N/A</v>
      </c>
      <c r="BP39" s="128" t="e">
        <v>#N/A</v>
      </c>
      <c r="BQ39" s="128" t="e">
        <v>#N/A</v>
      </c>
      <c r="BR39" s="128" t="e">
        <v>#N/A</v>
      </c>
      <c r="BS39" s="128" t="e">
        <v>#N/A</v>
      </c>
      <c r="BT39" s="128" t="e">
        <v>#N/A</v>
      </c>
      <c r="BU39" s="128" t="e">
        <v>#N/A</v>
      </c>
      <c r="BV39" s="128" t="e">
        <v>#N/A</v>
      </c>
      <c r="BW39" s="128" t="e">
        <v>#N/A</v>
      </c>
      <c r="BX39" s="128" t="e">
        <v>#N/A</v>
      </c>
      <c r="BY39" s="128" t="e">
        <v>#N/A</v>
      </c>
      <c r="BZ39" s="128" t="e">
        <v>#N/A</v>
      </c>
      <c r="CA39" s="128" t="e">
        <v>#N/A</v>
      </c>
      <c r="CB39" s="128" t="e">
        <v>#N/A</v>
      </c>
      <c r="CC39" s="128" t="e">
        <v>#N/A</v>
      </c>
      <c r="CD39" s="128"/>
      <c r="CE39" s="128"/>
      <c r="CF39" s="128"/>
      <c r="CG39" s="128"/>
      <c r="CH39" s="128"/>
      <c r="CI39" s="128"/>
      <c r="CJ39" s="128"/>
      <c r="CK39" s="128"/>
      <c r="CL39" s="128"/>
      <c r="CM39" s="128"/>
      <c r="CN39" s="128"/>
      <c r="CO39" s="128"/>
      <c r="CP39" s="128"/>
      <c r="CQ39" s="128"/>
      <c r="CR39" s="128"/>
      <c r="CS39" s="128"/>
      <c r="CT39" s="128"/>
      <c r="CU39" s="128"/>
      <c r="CV39" s="128"/>
      <c r="CW39" s="128"/>
      <c r="CX39" s="128"/>
      <c r="CY39" s="128"/>
      <c r="CZ39" s="128"/>
      <c r="DA39" s="128"/>
      <c r="DB39" s="128"/>
      <c r="DC39" s="128"/>
      <c r="DD39" s="128"/>
      <c r="DE39" s="128"/>
      <c r="DF39" s="128"/>
      <c r="DG39" s="128"/>
      <c r="DH39" s="128"/>
      <c r="DI39" s="128"/>
      <c r="DJ39" s="128"/>
      <c r="DK39" s="128"/>
      <c r="DL39" s="128"/>
      <c r="DM39" s="128"/>
      <c r="DN39" s="128"/>
      <c r="DO39" s="128"/>
      <c r="DP39" s="128"/>
      <c r="DQ39" s="128"/>
      <c r="DR39" s="127"/>
      <c r="DS39" s="127"/>
      <c r="DT39" s="127"/>
      <c r="DU39" s="127"/>
      <c r="DV39" s="127"/>
      <c r="DW39" s="127"/>
      <c r="DX39" s="127"/>
      <c r="DY39" s="127"/>
      <c r="DZ39" s="127"/>
      <c r="EA39" s="127"/>
      <c r="EB39" s="127"/>
      <c r="EC39" s="127"/>
      <c r="ED39" s="127"/>
      <c r="EE39" s="127"/>
      <c r="EF39" s="127"/>
      <c r="EG39" s="127"/>
      <c r="EH39" s="127"/>
      <c r="EI39" s="127"/>
      <c r="EJ39" s="127"/>
      <c r="EK39" s="127"/>
      <c r="EL39" s="127"/>
      <c r="EM39" s="127"/>
    </row>
    <row r="40" spans="1:143">
      <c r="A40" s="127" t="str">
        <v>2006 Q1</v>
      </c>
      <c r="B40" s="128">
        <v>375476</v>
      </c>
      <c r="C40" s="128">
        <v>1276214</v>
      </c>
      <c r="D40" s="128">
        <v>1398407</v>
      </c>
      <c r="E40" s="128">
        <v>1483989</v>
      </c>
      <c r="F40" s="128">
        <v>1506161</v>
      </c>
      <c r="G40" s="128">
        <v>1505138</v>
      </c>
      <c r="H40" s="128">
        <v>1505203</v>
      </c>
      <c r="I40" s="128">
        <v>1584659</v>
      </c>
      <c r="J40" s="128">
        <v>1585059</v>
      </c>
      <c r="K40" s="128">
        <v>1585089</v>
      </c>
      <c r="L40" s="128">
        <v>1583808</v>
      </c>
      <c r="M40" s="128">
        <v>1583808</v>
      </c>
      <c r="N40" s="128">
        <v>1583808</v>
      </c>
      <c r="O40" s="128">
        <v>1583808</v>
      </c>
      <c r="P40" s="128">
        <v>1583808</v>
      </c>
      <c r="Q40" s="128">
        <v>1583808</v>
      </c>
      <c r="R40" s="128">
        <v>1583808</v>
      </c>
      <c r="S40" s="128">
        <v>1583808</v>
      </c>
      <c r="T40" s="128">
        <v>1583808</v>
      </c>
      <c r="U40" s="128">
        <v>1586408</v>
      </c>
      <c r="V40" s="128">
        <v>1587285</v>
      </c>
      <c r="W40" s="128">
        <v>1588185</v>
      </c>
      <c r="X40" s="128">
        <v>1563440</v>
      </c>
      <c r="Y40" s="128">
        <v>1563440</v>
      </c>
      <c r="Z40" s="128">
        <v>1563309</v>
      </c>
      <c r="AA40" s="128">
        <v>1563309</v>
      </c>
      <c r="AB40" s="128">
        <v>1563309</v>
      </c>
      <c r="AC40" s="128">
        <v>1563309</v>
      </c>
      <c r="AD40" s="128">
        <v>1563309</v>
      </c>
      <c r="AE40" s="128">
        <v>1563309</v>
      </c>
      <c r="AF40" s="128">
        <v>1563309</v>
      </c>
      <c r="AG40" s="128">
        <v>1563309</v>
      </c>
      <c r="AH40" s="128">
        <v>1563309</v>
      </c>
      <c r="AI40" s="128">
        <v>1563309</v>
      </c>
      <c r="AJ40" s="128" t="str">
        <v/>
      </c>
      <c r="AK40" s="128" t="str">
        <v/>
      </c>
      <c r="AL40" s="128" t="str">
        <v/>
      </c>
      <c r="AM40" s="128" t="str">
        <v/>
      </c>
      <c r="AN40" s="128" t="str">
        <v/>
      </c>
      <c r="AO40" s="128" t="str">
        <v/>
      </c>
      <c r="AP40" s="128" t="str">
        <v/>
      </c>
      <c r="AQ40" s="128" t="str">
        <v/>
      </c>
      <c r="AR40" s="128" t="str">
        <v/>
      </c>
      <c r="AS40" s="128" t="str">
        <v/>
      </c>
      <c r="AT40" s="128" t="str">
        <v/>
      </c>
      <c r="AU40" s="128" t="str">
        <v/>
      </c>
      <c r="AV40" s="128" t="str">
        <v/>
      </c>
      <c r="AW40" s="128" t="str">
        <v/>
      </c>
      <c r="AX40" s="128" t="str">
        <v/>
      </c>
      <c r="AY40" s="128" t="str">
        <v/>
      </c>
      <c r="AZ40" s="128" t="str">
        <v/>
      </c>
      <c r="BA40" s="128" t="str">
        <v/>
      </c>
      <c r="BB40" s="128" t="str">
        <v/>
      </c>
      <c r="BC40" s="128" t="str">
        <v/>
      </c>
      <c r="BD40" s="128" t="str">
        <v/>
      </c>
      <c r="BE40" s="128" t="str">
        <v/>
      </c>
      <c r="BF40" s="128" t="str">
        <v/>
      </c>
      <c r="BG40" s="128" t="str">
        <v/>
      </c>
      <c r="BH40" s="128" t="str">
        <v/>
      </c>
      <c r="BI40" s="128" t="str">
        <v/>
      </c>
      <c r="BJ40" s="128" t="str">
        <v/>
      </c>
      <c r="BK40" s="128" t="str">
        <v/>
      </c>
      <c r="BL40" s="128" t="e">
        <v>#N/A</v>
      </c>
      <c r="BM40" s="128" t="e">
        <v>#N/A</v>
      </c>
      <c r="BN40" s="128" t="e">
        <v>#N/A</v>
      </c>
      <c r="BO40" s="128" t="e">
        <v>#N/A</v>
      </c>
      <c r="BP40" s="128" t="e">
        <v>#N/A</v>
      </c>
      <c r="BQ40" s="128" t="e">
        <v>#N/A</v>
      </c>
      <c r="BR40" s="128" t="e">
        <v>#N/A</v>
      </c>
      <c r="BS40" s="128" t="e">
        <v>#N/A</v>
      </c>
      <c r="BT40" s="128" t="e">
        <v>#N/A</v>
      </c>
      <c r="BU40" s="128" t="e">
        <v>#N/A</v>
      </c>
      <c r="BV40" s="128" t="e">
        <v>#N/A</v>
      </c>
      <c r="BW40" s="128" t="e">
        <v>#N/A</v>
      </c>
      <c r="BX40" s="128" t="e">
        <v>#N/A</v>
      </c>
      <c r="BY40" s="128" t="e">
        <v>#N/A</v>
      </c>
      <c r="BZ40" s="128" t="e">
        <v>#N/A</v>
      </c>
      <c r="CA40" s="128" t="e">
        <v>#N/A</v>
      </c>
      <c r="CB40" s="128" t="e">
        <v>#N/A</v>
      </c>
      <c r="CC40" s="128" t="e">
        <v>#N/A</v>
      </c>
      <c r="CD40" s="128"/>
      <c r="CE40" s="128"/>
      <c r="CF40" s="128"/>
      <c r="CG40" s="128"/>
      <c r="CH40" s="128"/>
      <c r="CI40" s="128"/>
      <c r="CJ40" s="128"/>
      <c r="CK40" s="128"/>
      <c r="CL40" s="128"/>
      <c r="CM40" s="128"/>
      <c r="CN40" s="128"/>
      <c r="CO40" s="128"/>
      <c r="CP40" s="128"/>
      <c r="CQ40" s="128"/>
      <c r="CR40" s="128"/>
      <c r="CS40" s="128"/>
      <c r="CT40" s="128"/>
      <c r="CU40" s="128"/>
      <c r="CV40" s="128"/>
      <c r="CW40" s="128"/>
      <c r="CX40" s="128"/>
      <c r="CY40" s="128"/>
      <c r="CZ40" s="128"/>
      <c r="DA40" s="128"/>
      <c r="DB40" s="128"/>
      <c r="DC40" s="128"/>
      <c r="DD40" s="128"/>
      <c r="DE40" s="128"/>
      <c r="DF40" s="128"/>
      <c r="DG40" s="128"/>
      <c r="DH40" s="128"/>
      <c r="DI40" s="128"/>
      <c r="DJ40" s="128"/>
      <c r="DK40" s="128"/>
      <c r="DL40" s="128"/>
      <c r="DM40" s="128"/>
      <c r="DN40" s="128"/>
      <c r="DO40" s="128"/>
      <c r="DP40" s="128"/>
      <c r="DQ40" s="128"/>
      <c r="DR40" s="127"/>
      <c r="DS40" s="127"/>
      <c r="DT40" s="127"/>
      <c r="DU40" s="127"/>
      <c r="DV40" s="127"/>
      <c r="DW40" s="127"/>
      <c r="DX40" s="127"/>
      <c r="DY40" s="127"/>
      <c r="DZ40" s="127"/>
      <c r="EA40" s="127"/>
      <c r="EB40" s="127"/>
      <c r="EC40" s="127"/>
      <c r="ED40" s="127"/>
      <c r="EE40" s="127"/>
      <c r="EF40" s="127"/>
      <c r="EG40" s="127"/>
      <c r="EH40" s="127"/>
      <c r="EI40" s="127"/>
      <c r="EJ40" s="127"/>
      <c r="EK40" s="127"/>
      <c r="EL40" s="127"/>
      <c r="EM40" s="127"/>
    </row>
    <row r="41" spans="1:143">
      <c r="A41" s="127" t="str">
        <v>2006 Q2</v>
      </c>
      <c r="B41" s="128">
        <v>164779</v>
      </c>
      <c r="C41" s="128">
        <v>1050547</v>
      </c>
      <c r="D41" s="128">
        <v>1290621</v>
      </c>
      <c r="E41" s="128">
        <v>1388870</v>
      </c>
      <c r="F41" s="128">
        <v>1408985</v>
      </c>
      <c r="G41" s="128">
        <v>1527163</v>
      </c>
      <c r="H41" s="128">
        <v>1507474</v>
      </c>
      <c r="I41" s="128">
        <v>1507535</v>
      </c>
      <c r="J41" s="128">
        <v>1507535</v>
      </c>
      <c r="K41" s="128">
        <v>1622506</v>
      </c>
      <c r="L41" s="128">
        <v>1624737</v>
      </c>
      <c r="M41" s="128">
        <v>1624737</v>
      </c>
      <c r="N41" s="128">
        <v>1624737</v>
      </c>
      <c r="O41" s="128">
        <v>1624737</v>
      </c>
      <c r="P41" s="128">
        <v>1637977</v>
      </c>
      <c r="Q41" s="128">
        <v>1637977</v>
      </c>
      <c r="R41" s="128">
        <v>1637977</v>
      </c>
      <c r="S41" s="128">
        <v>1637977</v>
      </c>
      <c r="T41" s="128">
        <v>1637977</v>
      </c>
      <c r="U41" s="128">
        <v>1637977</v>
      </c>
      <c r="V41" s="128">
        <v>1637977</v>
      </c>
      <c r="W41" s="128">
        <v>1637977</v>
      </c>
      <c r="X41" s="128">
        <v>1637977</v>
      </c>
      <c r="Y41" s="128">
        <v>1637977</v>
      </c>
      <c r="Z41" s="128">
        <v>1637977</v>
      </c>
      <c r="AA41" s="128">
        <v>1637977</v>
      </c>
      <c r="AB41" s="128">
        <v>1637977</v>
      </c>
      <c r="AC41" s="128">
        <v>1637977</v>
      </c>
      <c r="AD41" s="128">
        <v>1637977</v>
      </c>
      <c r="AE41" s="128">
        <v>1637977</v>
      </c>
      <c r="AF41" s="128">
        <v>1637977</v>
      </c>
      <c r="AG41" s="128">
        <v>1637977</v>
      </c>
      <c r="AH41" s="128">
        <v>1637977</v>
      </c>
      <c r="AI41" s="128" t="str">
        <v/>
      </c>
      <c r="AJ41" s="128" t="str">
        <v/>
      </c>
      <c r="AK41" s="128" t="str">
        <v/>
      </c>
      <c r="AL41" s="128" t="str">
        <v/>
      </c>
      <c r="AM41" s="128" t="str">
        <v/>
      </c>
      <c r="AN41" s="128" t="str">
        <v/>
      </c>
      <c r="AO41" s="128" t="str">
        <v/>
      </c>
      <c r="AP41" s="128" t="str">
        <v/>
      </c>
      <c r="AQ41" s="128" t="str">
        <v/>
      </c>
      <c r="AR41" s="128" t="str">
        <v/>
      </c>
      <c r="AS41" s="128" t="str">
        <v/>
      </c>
      <c r="AT41" s="128" t="str">
        <v/>
      </c>
      <c r="AU41" s="128" t="str">
        <v/>
      </c>
      <c r="AV41" s="128" t="str">
        <v/>
      </c>
      <c r="AW41" s="128" t="str">
        <v/>
      </c>
      <c r="AX41" s="128" t="str">
        <v/>
      </c>
      <c r="AY41" s="128" t="str">
        <v/>
      </c>
      <c r="AZ41" s="128" t="str">
        <v/>
      </c>
      <c r="BA41" s="128" t="str">
        <v/>
      </c>
      <c r="BB41" s="128" t="str">
        <v/>
      </c>
      <c r="BC41" s="128" t="str">
        <v/>
      </c>
      <c r="BD41" s="128" t="str">
        <v/>
      </c>
      <c r="BE41" s="128" t="str">
        <v/>
      </c>
      <c r="BF41" s="128" t="str">
        <v/>
      </c>
      <c r="BG41" s="128" t="str">
        <v/>
      </c>
      <c r="BH41" s="128" t="str">
        <v/>
      </c>
      <c r="BI41" s="128" t="str">
        <v/>
      </c>
      <c r="BJ41" s="128" t="str">
        <v/>
      </c>
      <c r="BK41" s="128" t="str">
        <v/>
      </c>
      <c r="BL41" s="128" t="e">
        <v>#N/A</v>
      </c>
      <c r="BM41" s="128" t="e">
        <v>#N/A</v>
      </c>
      <c r="BN41" s="128" t="e">
        <v>#N/A</v>
      </c>
      <c r="BO41" s="128" t="e">
        <v>#N/A</v>
      </c>
      <c r="BP41" s="128" t="e">
        <v>#N/A</v>
      </c>
      <c r="BQ41" s="128" t="e">
        <v>#N/A</v>
      </c>
      <c r="BR41" s="128" t="e">
        <v>#N/A</v>
      </c>
      <c r="BS41" s="128" t="e">
        <v>#N/A</v>
      </c>
      <c r="BT41" s="128" t="e">
        <v>#N/A</v>
      </c>
      <c r="BU41" s="128" t="e">
        <v>#N/A</v>
      </c>
      <c r="BV41" s="128" t="e">
        <v>#N/A</v>
      </c>
      <c r="BW41" s="128" t="e">
        <v>#N/A</v>
      </c>
      <c r="BX41" s="128" t="e">
        <v>#N/A</v>
      </c>
      <c r="BY41" s="128" t="e">
        <v>#N/A</v>
      </c>
      <c r="BZ41" s="128" t="e">
        <v>#N/A</v>
      </c>
      <c r="CA41" s="128" t="e">
        <v>#N/A</v>
      </c>
      <c r="CB41" s="128" t="e">
        <v>#N/A</v>
      </c>
      <c r="CC41" s="128" t="e">
        <v>#N/A</v>
      </c>
      <c r="CD41" s="128"/>
      <c r="CE41" s="128"/>
      <c r="CF41" s="128"/>
      <c r="CG41" s="128"/>
      <c r="CH41" s="128"/>
      <c r="CI41" s="128"/>
      <c r="CJ41" s="128"/>
      <c r="CK41" s="128"/>
      <c r="CL41" s="128"/>
      <c r="CM41" s="128"/>
      <c r="CN41" s="128"/>
      <c r="CO41" s="128"/>
      <c r="CP41" s="128"/>
      <c r="CQ41" s="128"/>
      <c r="CR41" s="128"/>
      <c r="CS41" s="128"/>
      <c r="CT41" s="128"/>
      <c r="CU41" s="128"/>
      <c r="CV41" s="128"/>
      <c r="CW41" s="128"/>
      <c r="CX41" s="128"/>
      <c r="CY41" s="128"/>
      <c r="CZ41" s="128"/>
      <c r="DA41" s="128"/>
      <c r="DB41" s="128"/>
      <c r="DC41" s="128"/>
      <c r="DD41" s="128"/>
      <c r="DE41" s="128"/>
      <c r="DF41" s="128"/>
      <c r="DG41" s="128"/>
      <c r="DH41" s="128"/>
      <c r="DI41" s="128"/>
      <c r="DJ41" s="128"/>
      <c r="DK41" s="128"/>
      <c r="DL41" s="128"/>
      <c r="DM41" s="128"/>
      <c r="DN41" s="128"/>
      <c r="DO41" s="128"/>
      <c r="DP41" s="128"/>
      <c r="DQ41" s="128"/>
      <c r="DR41" s="127"/>
      <c r="DS41" s="127"/>
      <c r="DT41" s="127"/>
      <c r="DU41" s="127"/>
      <c r="DV41" s="127"/>
      <c r="DW41" s="127"/>
      <c r="DX41" s="127"/>
      <c r="DY41" s="127"/>
      <c r="DZ41" s="127"/>
      <c r="EA41" s="127"/>
      <c r="EB41" s="127"/>
      <c r="EC41" s="127"/>
      <c r="ED41" s="127"/>
      <c r="EE41" s="127"/>
      <c r="EF41" s="127"/>
      <c r="EG41" s="127"/>
      <c r="EH41" s="127"/>
      <c r="EI41" s="127"/>
      <c r="EJ41" s="127"/>
      <c r="EK41" s="127"/>
      <c r="EL41" s="127"/>
      <c r="EM41" s="127"/>
    </row>
    <row r="42" spans="1:143">
      <c r="A42" s="127" t="str">
        <v>2006 Q3</v>
      </c>
      <c r="B42" s="128">
        <v>151526</v>
      </c>
      <c r="C42" s="128">
        <v>1284197</v>
      </c>
      <c r="D42" s="128">
        <v>1397204</v>
      </c>
      <c r="E42" s="128">
        <v>1427609</v>
      </c>
      <c r="F42" s="128">
        <v>1468577</v>
      </c>
      <c r="G42" s="128">
        <v>1468944</v>
      </c>
      <c r="H42" s="128">
        <v>1468633</v>
      </c>
      <c r="I42" s="128">
        <v>1482165</v>
      </c>
      <c r="J42" s="128">
        <v>1483136</v>
      </c>
      <c r="K42" s="128">
        <v>1483686</v>
      </c>
      <c r="L42" s="128">
        <v>1483686</v>
      </c>
      <c r="M42" s="128">
        <v>1483794</v>
      </c>
      <c r="N42" s="128">
        <v>1483794</v>
      </c>
      <c r="O42" s="128">
        <v>1483794</v>
      </c>
      <c r="P42" s="128">
        <v>1483794</v>
      </c>
      <c r="Q42" s="128">
        <v>1483794</v>
      </c>
      <c r="R42" s="128">
        <v>1483794</v>
      </c>
      <c r="S42" s="128">
        <v>1483794</v>
      </c>
      <c r="T42" s="128">
        <v>1483794</v>
      </c>
      <c r="U42" s="128">
        <v>1483794</v>
      </c>
      <c r="V42" s="128">
        <v>1483794</v>
      </c>
      <c r="W42" s="128">
        <v>1483794</v>
      </c>
      <c r="X42" s="128">
        <v>1483794</v>
      </c>
      <c r="Y42" s="128">
        <v>1483794</v>
      </c>
      <c r="Z42" s="128">
        <v>1483794</v>
      </c>
      <c r="AA42" s="128">
        <v>1483794</v>
      </c>
      <c r="AB42" s="128">
        <v>1483794</v>
      </c>
      <c r="AC42" s="128">
        <v>1483794</v>
      </c>
      <c r="AD42" s="128">
        <v>1483794</v>
      </c>
      <c r="AE42" s="128">
        <v>1483794</v>
      </c>
      <c r="AF42" s="128">
        <v>1483794</v>
      </c>
      <c r="AG42" s="128">
        <v>1483794</v>
      </c>
      <c r="AH42" s="128" t="str">
        <v/>
      </c>
      <c r="AI42" s="128" t="str">
        <v/>
      </c>
      <c r="AJ42" s="128" t="str">
        <v/>
      </c>
      <c r="AK42" s="128" t="str">
        <v/>
      </c>
      <c r="AL42" s="128" t="str">
        <v/>
      </c>
      <c r="AM42" s="128" t="str">
        <v/>
      </c>
      <c r="AN42" s="128" t="str">
        <v/>
      </c>
      <c r="AO42" s="128" t="str">
        <v/>
      </c>
      <c r="AP42" s="128" t="str">
        <v/>
      </c>
      <c r="AQ42" s="128" t="str">
        <v/>
      </c>
      <c r="AR42" s="128" t="str">
        <v/>
      </c>
      <c r="AS42" s="128" t="str">
        <v/>
      </c>
      <c r="AT42" s="128" t="str">
        <v/>
      </c>
      <c r="AU42" s="128" t="str">
        <v/>
      </c>
      <c r="AV42" s="128" t="str">
        <v/>
      </c>
      <c r="AW42" s="128" t="str">
        <v/>
      </c>
      <c r="AX42" s="128" t="str">
        <v/>
      </c>
      <c r="AY42" s="128" t="str">
        <v/>
      </c>
      <c r="AZ42" s="128" t="str">
        <v/>
      </c>
      <c r="BA42" s="128" t="str">
        <v/>
      </c>
      <c r="BB42" s="128" t="str">
        <v/>
      </c>
      <c r="BC42" s="128" t="str">
        <v/>
      </c>
      <c r="BD42" s="128" t="str">
        <v/>
      </c>
      <c r="BE42" s="128" t="str">
        <v/>
      </c>
      <c r="BF42" s="128" t="str">
        <v/>
      </c>
      <c r="BG42" s="128" t="str">
        <v/>
      </c>
      <c r="BH42" s="128" t="str">
        <v/>
      </c>
      <c r="BI42" s="128" t="str">
        <v/>
      </c>
      <c r="BJ42" s="128" t="str">
        <v/>
      </c>
      <c r="BK42" s="128" t="str">
        <v/>
      </c>
      <c r="BL42" s="128" t="e">
        <v>#N/A</v>
      </c>
      <c r="BM42" s="128" t="e">
        <v>#N/A</v>
      </c>
      <c r="BN42" s="128" t="e">
        <v>#N/A</v>
      </c>
      <c r="BO42" s="128" t="e">
        <v>#N/A</v>
      </c>
      <c r="BP42" s="128" t="e">
        <v>#N/A</v>
      </c>
      <c r="BQ42" s="128" t="e">
        <v>#N/A</v>
      </c>
      <c r="BR42" s="128" t="e">
        <v>#N/A</v>
      </c>
      <c r="BS42" s="128" t="e">
        <v>#N/A</v>
      </c>
      <c r="BT42" s="128" t="e">
        <v>#N/A</v>
      </c>
      <c r="BU42" s="128" t="e">
        <v>#N/A</v>
      </c>
      <c r="BV42" s="128" t="e">
        <v>#N/A</v>
      </c>
      <c r="BW42" s="128" t="e">
        <v>#N/A</v>
      </c>
      <c r="BX42" s="128" t="e">
        <v>#N/A</v>
      </c>
      <c r="BY42" s="128" t="e">
        <v>#N/A</v>
      </c>
      <c r="BZ42" s="128" t="e">
        <v>#N/A</v>
      </c>
      <c r="CA42" s="128" t="e">
        <v>#N/A</v>
      </c>
      <c r="CB42" s="128" t="e">
        <v>#N/A</v>
      </c>
      <c r="CC42" s="128" t="e">
        <v>#N/A</v>
      </c>
      <c r="CD42" s="128"/>
      <c r="CE42" s="128"/>
      <c r="CF42" s="128"/>
      <c r="CG42" s="128"/>
      <c r="CH42" s="128"/>
      <c r="CI42" s="128"/>
      <c r="CJ42" s="128"/>
      <c r="CK42" s="128"/>
      <c r="CL42" s="128"/>
      <c r="CM42" s="128"/>
      <c r="CN42" s="128"/>
      <c r="CO42" s="128"/>
      <c r="CP42" s="128"/>
      <c r="CQ42" s="128"/>
      <c r="CR42" s="128"/>
      <c r="CS42" s="128"/>
      <c r="CT42" s="128"/>
      <c r="CU42" s="128"/>
      <c r="CV42" s="128"/>
      <c r="CW42" s="128"/>
      <c r="CX42" s="128"/>
      <c r="CY42" s="128"/>
      <c r="CZ42" s="128"/>
      <c r="DA42" s="128"/>
      <c r="DB42" s="128"/>
      <c r="DC42" s="128"/>
      <c r="DD42" s="128"/>
      <c r="DE42" s="128"/>
      <c r="DF42" s="128"/>
      <c r="DG42" s="128"/>
      <c r="DH42" s="128"/>
      <c r="DI42" s="128"/>
      <c r="DJ42" s="128"/>
      <c r="DK42" s="128"/>
      <c r="DL42" s="128"/>
      <c r="DM42" s="128"/>
      <c r="DN42" s="128"/>
      <c r="DO42" s="128"/>
      <c r="DP42" s="128"/>
      <c r="DQ42" s="128"/>
      <c r="DR42" s="127"/>
      <c r="DS42" s="127"/>
      <c r="DT42" s="127"/>
      <c r="DU42" s="127"/>
      <c r="DV42" s="127"/>
      <c r="DW42" s="127"/>
      <c r="DX42" s="127"/>
      <c r="DY42" s="127"/>
      <c r="DZ42" s="127"/>
      <c r="EA42" s="127"/>
      <c r="EB42" s="127"/>
      <c r="EC42" s="127"/>
      <c r="ED42" s="127"/>
      <c r="EE42" s="127"/>
      <c r="EF42" s="127"/>
      <c r="EG42" s="127"/>
      <c r="EH42" s="127"/>
      <c r="EI42" s="127"/>
      <c r="EJ42" s="127"/>
      <c r="EK42" s="127"/>
      <c r="EL42" s="127"/>
      <c r="EM42" s="127"/>
    </row>
    <row r="43" spans="1:143">
      <c r="A43" s="127" t="str">
        <v>2006 Q4</v>
      </c>
      <c r="B43" s="128">
        <v>795696</v>
      </c>
      <c r="C43" s="128">
        <v>1706680</v>
      </c>
      <c r="D43" s="128">
        <v>1796399</v>
      </c>
      <c r="E43" s="128">
        <v>1808030</v>
      </c>
      <c r="F43" s="128">
        <v>1843553</v>
      </c>
      <c r="G43" s="128">
        <v>1855240</v>
      </c>
      <c r="H43" s="128">
        <v>1855751</v>
      </c>
      <c r="I43" s="128">
        <v>1857598</v>
      </c>
      <c r="J43" s="128">
        <v>1838805</v>
      </c>
      <c r="K43" s="128">
        <v>1838887</v>
      </c>
      <c r="L43" s="128">
        <v>1841251</v>
      </c>
      <c r="M43" s="128">
        <v>1814340</v>
      </c>
      <c r="N43" s="128">
        <v>1815023</v>
      </c>
      <c r="O43" s="128">
        <v>1815023</v>
      </c>
      <c r="P43" s="128">
        <v>1815023</v>
      </c>
      <c r="Q43" s="128">
        <v>1815023</v>
      </c>
      <c r="R43" s="128">
        <v>1815023</v>
      </c>
      <c r="S43" s="128">
        <v>1815023</v>
      </c>
      <c r="T43" s="128">
        <v>1815023</v>
      </c>
      <c r="U43" s="128">
        <v>1815023</v>
      </c>
      <c r="V43" s="128">
        <v>1815023</v>
      </c>
      <c r="W43" s="128">
        <v>1815023</v>
      </c>
      <c r="X43" s="128">
        <v>1815023</v>
      </c>
      <c r="Y43" s="128">
        <v>1815023</v>
      </c>
      <c r="Z43" s="128">
        <v>1815023</v>
      </c>
      <c r="AA43" s="128">
        <v>1815023</v>
      </c>
      <c r="AB43" s="128">
        <v>1817643</v>
      </c>
      <c r="AC43" s="128">
        <v>1773933</v>
      </c>
      <c r="AD43" s="128">
        <v>1773798</v>
      </c>
      <c r="AE43" s="128">
        <v>1783798</v>
      </c>
      <c r="AF43" s="128">
        <v>1783798</v>
      </c>
      <c r="AG43" s="128" t="str">
        <v/>
      </c>
      <c r="AH43" s="128" t="str">
        <v/>
      </c>
      <c r="AI43" s="128" t="str">
        <v/>
      </c>
      <c r="AJ43" s="128" t="str">
        <v/>
      </c>
      <c r="AK43" s="128" t="str">
        <v/>
      </c>
      <c r="AL43" s="128" t="str">
        <v/>
      </c>
      <c r="AM43" s="128" t="str">
        <v/>
      </c>
      <c r="AN43" s="128" t="str">
        <v/>
      </c>
      <c r="AO43" s="128" t="str">
        <v/>
      </c>
      <c r="AP43" s="128" t="str">
        <v/>
      </c>
      <c r="AQ43" s="128" t="str">
        <v/>
      </c>
      <c r="AR43" s="128" t="str">
        <v/>
      </c>
      <c r="AS43" s="128" t="str">
        <v/>
      </c>
      <c r="AT43" s="128" t="str">
        <v/>
      </c>
      <c r="AU43" s="128" t="str">
        <v/>
      </c>
      <c r="AV43" s="128" t="str">
        <v/>
      </c>
      <c r="AW43" s="128" t="str">
        <v/>
      </c>
      <c r="AX43" s="128" t="str">
        <v/>
      </c>
      <c r="AY43" s="128" t="str">
        <v/>
      </c>
      <c r="AZ43" s="128" t="str">
        <v/>
      </c>
      <c r="BA43" s="128" t="str">
        <v/>
      </c>
      <c r="BB43" s="128" t="str">
        <v/>
      </c>
      <c r="BC43" s="128" t="str">
        <v/>
      </c>
      <c r="BD43" s="128" t="str">
        <v/>
      </c>
      <c r="BE43" s="128" t="str">
        <v/>
      </c>
      <c r="BF43" s="128" t="str">
        <v/>
      </c>
      <c r="BG43" s="128" t="str">
        <v/>
      </c>
      <c r="BH43" s="128" t="str">
        <v/>
      </c>
      <c r="BI43" s="128" t="str">
        <v/>
      </c>
      <c r="BJ43" s="128" t="str">
        <v/>
      </c>
      <c r="BK43" s="128" t="str">
        <v/>
      </c>
      <c r="BL43" s="128" t="e">
        <v>#N/A</v>
      </c>
      <c r="BM43" s="128" t="e">
        <v>#N/A</v>
      </c>
      <c r="BN43" s="128" t="e">
        <v>#N/A</v>
      </c>
      <c r="BO43" s="128" t="e">
        <v>#N/A</v>
      </c>
      <c r="BP43" s="128" t="e">
        <v>#N/A</v>
      </c>
      <c r="BQ43" s="128" t="e">
        <v>#N/A</v>
      </c>
      <c r="BR43" s="128" t="e">
        <v>#N/A</v>
      </c>
      <c r="BS43" s="128" t="e">
        <v>#N/A</v>
      </c>
      <c r="BT43" s="128" t="e">
        <v>#N/A</v>
      </c>
      <c r="BU43" s="128" t="e">
        <v>#N/A</v>
      </c>
      <c r="BV43" s="128" t="e">
        <v>#N/A</v>
      </c>
      <c r="BW43" s="128" t="e">
        <v>#N/A</v>
      </c>
      <c r="BX43" s="128" t="e">
        <v>#N/A</v>
      </c>
      <c r="BY43" s="128" t="e">
        <v>#N/A</v>
      </c>
      <c r="BZ43" s="128" t="e">
        <v>#N/A</v>
      </c>
      <c r="CA43" s="128" t="e">
        <v>#N/A</v>
      </c>
      <c r="CB43" s="128" t="e">
        <v>#N/A</v>
      </c>
      <c r="CC43" s="128" t="e">
        <v>#N/A</v>
      </c>
      <c r="CD43" s="128"/>
      <c r="CE43" s="128"/>
      <c r="CF43" s="128"/>
      <c r="CG43" s="128"/>
      <c r="CH43" s="128"/>
      <c r="CI43" s="128"/>
      <c r="CJ43" s="128"/>
      <c r="CK43" s="128"/>
      <c r="CL43" s="128"/>
      <c r="CM43" s="128"/>
      <c r="CN43" s="128"/>
      <c r="CO43" s="128"/>
      <c r="CP43" s="128"/>
      <c r="CQ43" s="128"/>
      <c r="CR43" s="128"/>
      <c r="CS43" s="128"/>
      <c r="CT43" s="128"/>
      <c r="CU43" s="128"/>
      <c r="CV43" s="128"/>
      <c r="CW43" s="128"/>
      <c r="CX43" s="128"/>
      <c r="CY43" s="128"/>
      <c r="CZ43" s="128"/>
      <c r="DA43" s="128"/>
      <c r="DB43" s="128"/>
      <c r="DC43" s="128"/>
      <c r="DD43" s="128"/>
      <c r="DE43" s="128"/>
      <c r="DF43" s="128"/>
      <c r="DG43" s="128"/>
      <c r="DH43" s="128"/>
      <c r="DI43" s="128"/>
      <c r="DJ43" s="128"/>
      <c r="DK43" s="128"/>
      <c r="DL43" s="128"/>
      <c r="DM43" s="128"/>
      <c r="DN43" s="128"/>
      <c r="DO43" s="128"/>
      <c r="DP43" s="128"/>
      <c r="DQ43" s="128"/>
      <c r="DR43" s="127"/>
      <c r="DS43" s="127"/>
      <c r="DT43" s="127"/>
      <c r="DU43" s="127"/>
      <c r="DV43" s="127"/>
      <c r="DW43" s="127"/>
      <c r="DX43" s="127"/>
      <c r="DY43" s="127"/>
      <c r="DZ43" s="127"/>
      <c r="EA43" s="127"/>
      <c r="EB43" s="127"/>
      <c r="EC43" s="127"/>
      <c r="ED43" s="127"/>
      <c r="EE43" s="127"/>
      <c r="EF43" s="127"/>
      <c r="EG43" s="127"/>
      <c r="EH43" s="127"/>
      <c r="EI43" s="127"/>
      <c r="EJ43" s="127"/>
      <c r="EK43" s="127"/>
      <c r="EL43" s="127"/>
      <c r="EM43" s="127"/>
    </row>
    <row r="44" spans="1:143">
      <c r="A44" s="127" t="str">
        <v>2007 Q1</v>
      </c>
      <c r="B44" s="128">
        <v>374036</v>
      </c>
      <c r="C44" s="128">
        <v>1361832</v>
      </c>
      <c r="D44" s="128">
        <v>1495831</v>
      </c>
      <c r="E44" s="128">
        <v>1671099</v>
      </c>
      <c r="F44" s="128">
        <v>1732570</v>
      </c>
      <c r="G44" s="128">
        <v>1740560</v>
      </c>
      <c r="H44" s="128">
        <v>1807955</v>
      </c>
      <c r="I44" s="128">
        <v>1868616</v>
      </c>
      <c r="J44" s="128">
        <v>1868616</v>
      </c>
      <c r="K44" s="128">
        <v>1868616</v>
      </c>
      <c r="L44" s="128">
        <v>1868616</v>
      </c>
      <c r="M44" s="128">
        <v>1868616</v>
      </c>
      <c r="N44" s="128">
        <v>1868616</v>
      </c>
      <c r="O44" s="128">
        <v>1868616</v>
      </c>
      <c r="P44" s="128">
        <v>1867615</v>
      </c>
      <c r="Q44" s="128">
        <v>1867615</v>
      </c>
      <c r="R44" s="128">
        <v>1867615</v>
      </c>
      <c r="S44" s="128">
        <v>1867615</v>
      </c>
      <c r="T44" s="128">
        <v>1867615</v>
      </c>
      <c r="U44" s="128">
        <v>1867615</v>
      </c>
      <c r="V44" s="128">
        <v>1867615</v>
      </c>
      <c r="W44" s="128">
        <v>1867615</v>
      </c>
      <c r="X44" s="128">
        <v>1867615</v>
      </c>
      <c r="Y44" s="128">
        <v>1867615</v>
      </c>
      <c r="Z44" s="128">
        <v>1867615</v>
      </c>
      <c r="AA44" s="128">
        <v>1867615</v>
      </c>
      <c r="AB44" s="128">
        <v>1867615</v>
      </c>
      <c r="AC44" s="128">
        <v>1867615</v>
      </c>
      <c r="AD44" s="128">
        <v>1867615</v>
      </c>
      <c r="AE44" s="128">
        <v>1867615</v>
      </c>
      <c r="AF44" s="128" t="str">
        <v/>
      </c>
      <c r="AG44" s="128" t="str">
        <v/>
      </c>
      <c r="AH44" s="128" t="str">
        <v/>
      </c>
      <c r="AI44" s="128" t="str">
        <v/>
      </c>
      <c r="AJ44" s="128" t="str">
        <v/>
      </c>
      <c r="AK44" s="128" t="str">
        <v/>
      </c>
      <c r="AL44" s="128" t="str">
        <v/>
      </c>
      <c r="AM44" s="128" t="str">
        <v/>
      </c>
      <c r="AN44" s="128" t="str">
        <v/>
      </c>
      <c r="AO44" s="128" t="str">
        <v/>
      </c>
      <c r="AP44" s="128" t="str">
        <v/>
      </c>
      <c r="AQ44" s="128" t="str">
        <v/>
      </c>
      <c r="AR44" s="128" t="str">
        <v/>
      </c>
      <c r="AS44" s="128" t="str">
        <v/>
      </c>
      <c r="AT44" s="128" t="str">
        <v/>
      </c>
      <c r="AU44" s="128" t="str">
        <v/>
      </c>
      <c r="AV44" s="128" t="str">
        <v/>
      </c>
      <c r="AW44" s="128" t="str">
        <v/>
      </c>
      <c r="AX44" s="128" t="str">
        <v/>
      </c>
      <c r="AY44" s="128" t="str">
        <v/>
      </c>
      <c r="AZ44" s="128" t="str">
        <v/>
      </c>
      <c r="BA44" s="128" t="str">
        <v/>
      </c>
      <c r="BB44" s="128" t="str">
        <v/>
      </c>
      <c r="BC44" s="128" t="str">
        <v/>
      </c>
      <c r="BD44" s="128" t="str">
        <v/>
      </c>
      <c r="BE44" s="128" t="str">
        <v/>
      </c>
      <c r="BF44" s="128" t="str">
        <v/>
      </c>
      <c r="BG44" s="128" t="str">
        <v/>
      </c>
      <c r="BH44" s="128" t="str">
        <v/>
      </c>
      <c r="BI44" s="128" t="str">
        <v/>
      </c>
      <c r="BJ44" s="128" t="str">
        <v/>
      </c>
      <c r="BK44" s="128" t="str">
        <v/>
      </c>
      <c r="BL44" s="128" t="e">
        <v>#N/A</v>
      </c>
      <c r="BM44" s="128" t="e">
        <v>#N/A</v>
      </c>
      <c r="BN44" s="128" t="e">
        <v>#N/A</v>
      </c>
      <c r="BO44" s="128" t="e">
        <v>#N/A</v>
      </c>
      <c r="BP44" s="128" t="e">
        <v>#N/A</v>
      </c>
      <c r="BQ44" s="128" t="e">
        <v>#N/A</v>
      </c>
      <c r="BR44" s="128" t="e">
        <v>#N/A</v>
      </c>
      <c r="BS44" s="128" t="e">
        <v>#N/A</v>
      </c>
      <c r="BT44" s="128" t="e">
        <v>#N/A</v>
      </c>
      <c r="BU44" s="128" t="e">
        <v>#N/A</v>
      </c>
      <c r="BV44" s="128" t="e">
        <v>#N/A</v>
      </c>
      <c r="BW44" s="128" t="e">
        <v>#N/A</v>
      </c>
      <c r="BX44" s="128" t="e">
        <v>#N/A</v>
      </c>
      <c r="BY44" s="128" t="e">
        <v>#N/A</v>
      </c>
      <c r="BZ44" s="128" t="e">
        <v>#N/A</v>
      </c>
      <c r="CA44" s="128" t="e">
        <v>#N/A</v>
      </c>
      <c r="CB44" s="128" t="e">
        <v>#N/A</v>
      </c>
      <c r="CC44" s="128" t="e">
        <v>#N/A</v>
      </c>
      <c r="CD44" s="128"/>
      <c r="CE44" s="128"/>
      <c r="CF44" s="128"/>
      <c r="CG44" s="128"/>
      <c r="CH44" s="128"/>
      <c r="CI44" s="128"/>
      <c r="CJ44" s="128"/>
      <c r="CK44" s="128"/>
      <c r="CL44" s="128"/>
      <c r="CM44" s="128"/>
      <c r="CN44" s="128"/>
      <c r="CO44" s="128"/>
      <c r="CP44" s="128"/>
      <c r="CQ44" s="128"/>
      <c r="CR44" s="128"/>
      <c r="CS44" s="128"/>
      <c r="CT44" s="128"/>
      <c r="CU44" s="128"/>
      <c r="CV44" s="128"/>
      <c r="CW44" s="128"/>
      <c r="CX44" s="128"/>
      <c r="CY44" s="128"/>
      <c r="CZ44" s="128"/>
      <c r="DA44" s="128"/>
      <c r="DB44" s="128"/>
      <c r="DC44" s="128"/>
      <c r="DD44" s="128"/>
      <c r="DE44" s="128"/>
      <c r="DF44" s="128"/>
      <c r="DG44" s="128"/>
      <c r="DH44" s="128"/>
      <c r="DI44" s="128"/>
      <c r="DJ44" s="128"/>
      <c r="DK44" s="128"/>
      <c r="DL44" s="128"/>
      <c r="DM44" s="128"/>
      <c r="DN44" s="128"/>
      <c r="DO44" s="128"/>
      <c r="DP44" s="128"/>
      <c r="DQ44" s="128"/>
      <c r="DR44" s="127"/>
      <c r="DS44" s="127"/>
      <c r="DT44" s="127"/>
      <c r="DU44" s="127"/>
      <c r="DV44" s="127"/>
      <c r="DW44" s="127"/>
      <c r="DX44" s="127"/>
      <c r="DY44" s="127"/>
      <c r="DZ44" s="127"/>
      <c r="EA44" s="127"/>
      <c r="EB44" s="127"/>
      <c r="EC44" s="127"/>
      <c r="ED44" s="127"/>
      <c r="EE44" s="127"/>
      <c r="EF44" s="127"/>
      <c r="EG44" s="127"/>
      <c r="EH44" s="127"/>
      <c r="EI44" s="127"/>
      <c r="EJ44" s="127"/>
      <c r="EK44" s="127"/>
      <c r="EL44" s="127"/>
      <c r="EM44" s="127"/>
    </row>
    <row r="45" spans="1:143">
      <c r="A45" s="127" t="str">
        <v>2007 Q2</v>
      </c>
      <c r="B45" s="128">
        <v>418741</v>
      </c>
      <c r="C45" s="128">
        <v>1569737</v>
      </c>
      <c r="D45" s="128">
        <v>2175956</v>
      </c>
      <c r="E45" s="128">
        <v>2199030</v>
      </c>
      <c r="F45" s="128">
        <v>2317553</v>
      </c>
      <c r="G45" s="128">
        <v>2353788</v>
      </c>
      <c r="H45" s="128">
        <v>2341854</v>
      </c>
      <c r="I45" s="128">
        <v>2341869</v>
      </c>
      <c r="J45" s="128">
        <v>2343669</v>
      </c>
      <c r="K45" s="128">
        <v>2343669</v>
      </c>
      <c r="L45" s="128">
        <v>2343669</v>
      </c>
      <c r="M45" s="128">
        <v>2343719</v>
      </c>
      <c r="N45" s="128">
        <v>2343719</v>
      </c>
      <c r="O45" s="128">
        <v>2343719</v>
      </c>
      <c r="P45" s="128">
        <v>2343719</v>
      </c>
      <c r="Q45" s="128">
        <v>2343719</v>
      </c>
      <c r="R45" s="128">
        <v>2344919</v>
      </c>
      <c r="S45" s="128">
        <v>2345619</v>
      </c>
      <c r="T45" s="128">
        <v>2345619</v>
      </c>
      <c r="U45" s="128">
        <v>2347297</v>
      </c>
      <c r="V45" s="128">
        <v>2334069</v>
      </c>
      <c r="W45" s="128">
        <v>2334900</v>
      </c>
      <c r="X45" s="128">
        <v>2334900</v>
      </c>
      <c r="Y45" s="128">
        <v>2334900</v>
      </c>
      <c r="Z45" s="128">
        <v>2334900</v>
      </c>
      <c r="AA45" s="128">
        <v>2334900</v>
      </c>
      <c r="AB45" s="128">
        <v>2334900</v>
      </c>
      <c r="AC45" s="128">
        <v>2334900</v>
      </c>
      <c r="AD45" s="128">
        <v>2334900</v>
      </c>
      <c r="AE45" s="128" t="str">
        <v/>
      </c>
      <c r="AF45" s="128" t="str">
        <v/>
      </c>
      <c r="AG45" s="128" t="str">
        <v/>
      </c>
      <c r="AH45" s="128" t="str">
        <v/>
      </c>
      <c r="AI45" s="128" t="str">
        <v/>
      </c>
      <c r="AJ45" s="128" t="str">
        <v/>
      </c>
      <c r="AK45" s="128" t="str">
        <v/>
      </c>
      <c r="AL45" s="128" t="str">
        <v/>
      </c>
      <c r="AM45" s="128" t="str">
        <v/>
      </c>
      <c r="AN45" s="128" t="str">
        <v/>
      </c>
      <c r="AO45" s="128" t="str">
        <v/>
      </c>
      <c r="AP45" s="128" t="str">
        <v/>
      </c>
      <c r="AQ45" s="128" t="str">
        <v/>
      </c>
      <c r="AR45" s="128" t="str">
        <v/>
      </c>
      <c r="AS45" s="128" t="str">
        <v/>
      </c>
      <c r="AT45" s="128" t="str">
        <v/>
      </c>
      <c r="AU45" s="128" t="str">
        <v/>
      </c>
      <c r="AV45" s="128" t="str">
        <v/>
      </c>
      <c r="AW45" s="128" t="str">
        <v/>
      </c>
      <c r="AX45" s="128" t="str">
        <v/>
      </c>
      <c r="AY45" s="128" t="str">
        <v/>
      </c>
      <c r="AZ45" s="128" t="str">
        <v/>
      </c>
      <c r="BA45" s="128" t="str">
        <v/>
      </c>
      <c r="BB45" s="128" t="str">
        <v/>
      </c>
      <c r="BC45" s="128" t="str">
        <v/>
      </c>
      <c r="BD45" s="128" t="str">
        <v/>
      </c>
      <c r="BE45" s="128" t="str">
        <v/>
      </c>
      <c r="BF45" s="128" t="str">
        <v/>
      </c>
      <c r="BG45" s="128" t="str">
        <v/>
      </c>
      <c r="BH45" s="128" t="str">
        <v/>
      </c>
      <c r="BI45" s="128" t="str">
        <v/>
      </c>
      <c r="BJ45" s="128" t="str">
        <v/>
      </c>
      <c r="BK45" s="128" t="str">
        <v/>
      </c>
      <c r="BL45" s="128" t="e">
        <v>#N/A</v>
      </c>
      <c r="BM45" s="128" t="e">
        <v>#N/A</v>
      </c>
      <c r="BN45" s="128" t="e">
        <v>#N/A</v>
      </c>
      <c r="BO45" s="128" t="e">
        <v>#N/A</v>
      </c>
      <c r="BP45" s="128" t="e">
        <v>#N/A</v>
      </c>
      <c r="BQ45" s="128" t="e">
        <v>#N/A</v>
      </c>
      <c r="BR45" s="128" t="e">
        <v>#N/A</v>
      </c>
      <c r="BS45" s="128" t="e">
        <v>#N/A</v>
      </c>
      <c r="BT45" s="128" t="e">
        <v>#N/A</v>
      </c>
      <c r="BU45" s="128" t="e">
        <v>#N/A</v>
      </c>
      <c r="BV45" s="128" t="e">
        <v>#N/A</v>
      </c>
      <c r="BW45" s="128" t="e">
        <v>#N/A</v>
      </c>
      <c r="BX45" s="128" t="e">
        <v>#N/A</v>
      </c>
      <c r="BY45" s="128" t="e">
        <v>#N/A</v>
      </c>
      <c r="BZ45" s="128" t="e">
        <v>#N/A</v>
      </c>
      <c r="CA45" s="128" t="e">
        <v>#N/A</v>
      </c>
      <c r="CB45" s="128" t="e">
        <v>#N/A</v>
      </c>
      <c r="CC45" s="128" t="e">
        <v>#N/A</v>
      </c>
      <c r="CD45" s="128"/>
      <c r="CE45" s="128"/>
      <c r="CF45" s="128"/>
      <c r="CG45" s="128"/>
      <c r="CH45" s="128"/>
      <c r="CI45" s="128"/>
      <c r="CJ45" s="128"/>
      <c r="CK45" s="128"/>
      <c r="CL45" s="128"/>
      <c r="CM45" s="128"/>
      <c r="CN45" s="128"/>
      <c r="CO45" s="128"/>
      <c r="CP45" s="128"/>
      <c r="CQ45" s="128"/>
      <c r="CR45" s="128"/>
      <c r="CS45" s="128"/>
      <c r="CT45" s="128"/>
      <c r="CU45" s="128"/>
      <c r="CV45" s="128"/>
      <c r="CW45" s="128"/>
      <c r="CX45" s="128"/>
      <c r="CY45" s="128"/>
      <c r="CZ45" s="128"/>
      <c r="DA45" s="128"/>
      <c r="DB45" s="128"/>
      <c r="DC45" s="128"/>
      <c r="DD45" s="128"/>
      <c r="DE45" s="128"/>
      <c r="DF45" s="128"/>
      <c r="DG45" s="128"/>
      <c r="DH45" s="128"/>
      <c r="DI45" s="128"/>
      <c r="DJ45" s="128"/>
      <c r="DK45" s="128"/>
      <c r="DL45" s="128"/>
      <c r="DM45" s="128"/>
      <c r="DN45" s="128"/>
      <c r="DO45" s="128"/>
      <c r="DP45" s="128"/>
      <c r="DQ45" s="128"/>
      <c r="DR45" s="127"/>
      <c r="DS45" s="127"/>
      <c r="DT45" s="127"/>
      <c r="DU45" s="127"/>
      <c r="DV45" s="127"/>
      <c r="DW45" s="127"/>
      <c r="DX45" s="127"/>
      <c r="DY45" s="127"/>
      <c r="DZ45" s="127"/>
      <c r="EA45" s="127"/>
      <c r="EB45" s="127"/>
      <c r="EC45" s="127"/>
      <c r="ED45" s="127"/>
      <c r="EE45" s="127"/>
      <c r="EF45" s="127"/>
      <c r="EG45" s="127"/>
      <c r="EH45" s="127"/>
      <c r="EI45" s="127"/>
      <c r="EJ45" s="127"/>
      <c r="EK45" s="127"/>
      <c r="EL45" s="127"/>
      <c r="EM45" s="127"/>
    </row>
    <row r="46" spans="1:143">
      <c r="A46" s="127" t="str">
        <v>2007 Q3</v>
      </c>
      <c r="B46" s="128">
        <v>533948</v>
      </c>
      <c r="C46" s="128">
        <v>1835297</v>
      </c>
      <c r="D46" s="128">
        <v>2507430</v>
      </c>
      <c r="E46" s="128">
        <v>2522575</v>
      </c>
      <c r="F46" s="128">
        <v>2530889</v>
      </c>
      <c r="G46" s="128">
        <v>2446012</v>
      </c>
      <c r="H46" s="128">
        <v>2435519</v>
      </c>
      <c r="I46" s="128">
        <v>2386595</v>
      </c>
      <c r="J46" s="128">
        <v>2387275</v>
      </c>
      <c r="K46" s="128">
        <v>2387375</v>
      </c>
      <c r="L46" s="128">
        <v>2387375</v>
      </c>
      <c r="M46" s="128">
        <v>2387713</v>
      </c>
      <c r="N46" s="128">
        <v>2387999</v>
      </c>
      <c r="O46" s="128">
        <v>2387999</v>
      </c>
      <c r="P46" s="128">
        <v>2387999</v>
      </c>
      <c r="Q46" s="128">
        <v>2388119</v>
      </c>
      <c r="R46" s="128">
        <v>2398519</v>
      </c>
      <c r="S46" s="128">
        <v>2362014</v>
      </c>
      <c r="T46" s="128">
        <v>2363445</v>
      </c>
      <c r="U46" s="128">
        <v>2363445</v>
      </c>
      <c r="V46" s="128">
        <v>2365208</v>
      </c>
      <c r="W46" s="128">
        <v>2365208</v>
      </c>
      <c r="X46" s="128">
        <v>2365208</v>
      </c>
      <c r="Y46" s="128">
        <v>2365208</v>
      </c>
      <c r="Z46" s="128">
        <v>2367548</v>
      </c>
      <c r="AA46" s="128">
        <v>2378900</v>
      </c>
      <c r="AB46" s="128">
        <v>2378900</v>
      </c>
      <c r="AC46" s="128">
        <v>2379400</v>
      </c>
      <c r="AD46" s="128" t="str">
        <v/>
      </c>
      <c r="AE46" s="128" t="str">
        <v/>
      </c>
      <c r="AF46" s="128" t="str">
        <v/>
      </c>
      <c r="AG46" s="128" t="str">
        <v/>
      </c>
      <c r="AH46" s="128" t="str">
        <v/>
      </c>
      <c r="AI46" s="128" t="str">
        <v/>
      </c>
      <c r="AJ46" s="128" t="str">
        <v/>
      </c>
      <c r="AK46" s="128" t="str">
        <v/>
      </c>
      <c r="AL46" s="128" t="str">
        <v/>
      </c>
      <c r="AM46" s="128" t="str">
        <v/>
      </c>
      <c r="AN46" s="128" t="str">
        <v/>
      </c>
      <c r="AO46" s="128" t="str">
        <v/>
      </c>
      <c r="AP46" s="128" t="str">
        <v/>
      </c>
      <c r="AQ46" s="128" t="str">
        <v/>
      </c>
      <c r="AR46" s="128" t="str">
        <v/>
      </c>
      <c r="AS46" s="128" t="str">
        <v/>
      </c>
      <c r="AT46" s="128" t="str">
        <v/>
      </c>
      <c r="AU46" s="128" t="str">
        <v/>
      </c>
      <c r="AV46" s="128" t="str">
        <v/>
      </c>
      <c r="AW46" s="128" t="str">
        <v/>
      </c>
      <c r="AX46" s="128" t="str">
        <v/>
      </c>
      <c r="AY46" s="128" t="str">
        <v/>
      </c>
      <c r="AZ46" s="128" t="str">
        <v/>
      </c>
      <c r="BA46" s="128" t="str">
        <v/>
      </c>
      <c r="BB46" s="128" t="str">
        <v/>
      </c>
      <c r="BC46" s="128" t="str">
        <v/>
      </c>
      <c r="BD46" s="128" t="str">
        <v/>
      </c>
      <c r="BE46" s="128" t="str">
        <v/>
      </c>
      <c r="BF46" s="128" t="str">
        <v/>
      </c>
      <c r="BG46" s="128" t="str">
        <v/>
      </c>
      <c r="BH46" s="128" t="str">
        <v/>
      </c>
      <c r="BI46" s="128" t="str">
        <v/>
      </c>
      <c r="BJ46" s="128" t="str">
        <v/>
      </c>
      <c r="BK46" s="128" t="str">
        <v/>
      </c>
      <c r="BL46" s="128" t="e">
        <v>#N/A</v>
      </c>
      <c r="BM46" s="128" t="e">
        <v>#N/A</v>
      </c>
      <c r="BN46" s="128" t="e">
        <v>#N/A</v>
      </c>
      <c r="BO46" s="128" t="e">
        <v>#N/A</v>
      </c>
      <c r="BP46" s="128" t="e">
        <v>#N/A</v>
      </c>
      <c r="BQ46" s="128" t="e">
        <v>#N/A</v>
      </c>
      <c r="BR46" s="128" t="e">
        <v>#N/A</v>
      </c>
      <c r="BS46" s="128" t="e">
        <v>#N/A</v>
      </c>
      <c r="BT46" s="128" t="e">
        <v>#N/A</v>
      </c>
      <c r="BU46" s="128" t="e">
        <v>#N/A</v>
      </c>
      <c r="BV46" s="128" t="e">
        <v>#N/A</v>
      </c>
      <c r="BW46" s="128" t="e">
        <v>#N/A</v>
      </c>
      <c r="BX46" s="128" t="e">
        <v>#N/A</v>
      </c>
      <c r="BY46" s="128" t="e">
        <v>#N/A</v>
      </c>
      <c r="BZ46" s="128" t="e">
        <v>#N/A</v>
      </c>
      <c r="CA46" s="128" t="e">
        <v>#N/A</v>
      </c>
      <c r="CB46" s="128" t="e">
        <v>#N/A</v>
      </c>
      <c r="CC46" s="128" t="e">
        <v>#N/A</v>
      </c>
      <c r="CD46" s="128"/>
      <c r="CE46" s="128"/>
      <c r="CF46" s="128"/>
      <c r="CG46" s="128"/>
      <c r="CH46" s="128"/>
      <c r="CI46" s="128"/>
      <c r="CJ46" s="128"/>
      <c r="CK46" s="128"/>
      <c r="CL46" s="128"/>
      <c r="CM46" s="128"/>
      <c r="CN46" s="128"/>
      <c r="CO46" s="128"/>
      <c r="CP46" s="128"/>
      <c r="CQ46" s="128"/>
      <c r="CR46" s="128"/>
      <c r="CS46" s="128"/>
      <c r="CT46" s="128"/>
      <c r="CU46" s="128"/>
      <c r="CV46" s="128"/>
      <c r="CW46" s="128"/>
      <c r="CX46" s="128"/>
      <c r="CY46" s="128"/>
      <c r="CZ46" s="128"/>
      <c r="DA46" s="128"/>
      <c r="DB46" s="128"/>
      <c r="DC46" s="128"/>
      <c r="DD46" s="128"/>
      <c r="DE46" s="128"/>
      <c r="DF46" s="128"/>
      <c r="DG46" s="128"/>
      <c r="DH46" s="128"/>
      <c r="DI46" s="128"/>
      <c r="DJ46" s="128"/>
      <c r="DK46" s="128"/>
      <c r="DL46" s="128"/>
      <c r="DM46" s="128"/>
      <c r="DN46" s="128"/>
      <c r="DO46" s="128"/>
      <c r="DP46" s="128"/>
      <c r="DQ46" s="128"/>
      <c r="DR46" s="127"/>
      <c r="DS46" s="127"/>
      <c r="DT46" s="127"/>
      <c r="DU46" s="127"/>
      <c r="DV46" s="127"/>
      <c r="DW46" s="127"/>
      <c r="DX46" s="127"/>
      <c r="DY46" s="127"/>
      <c r="DZ46" s="127"/>
      <c r="EA46" s="127"/>
      <c r="EB46" s="127"/>
      <c r="EC46" s="127"/>
      <c r="ED46" s="127"/>
      <c r="EE46" s="127"/>
      <c r="EF46" s="127"/>
      <c r="EG46" s="127"/>
      <c r="EH46" s="127"/>
      <c r="EI46" s="127"/>
      <c r="EJ46" s="127"/>
      <c r="EK46" s="127"/>
      <c r="EL46" s="127"/>
      <c r="EM46" s="127"/>
    </row>
    <row r="47" spans="1:143">
      <c r="A47" s="127" t="str">
        <v>2007 Q4</v>
      </c>
      <c r="B47" s="128">
        <v>170738</v>
      </c>
      <c r="C47" s="128">
        <v>2091066</v>
      </c>
      <c r="D47" s="128">
        <v>2790340</v>
      </c>
      <c r="E47" s="128">
        <v>2859664</v>
      </c>
      <c r="F47" s="128">
        <v>3048521</v>
      </c>
      <c r="G47" s="128">
        <v>3126896</v>
      </c>
      <c r="H47" s="128">
        <v>3117896</v>
      </c>
      <c r="I47" s="128">
        <v>3120341</v>
      </c>
      <c r="J47" s="128">
        <v>3074362</v>
      </c>
      <c r="K47" s="128">
        <v>3075562</v>
      </c>
      <c r="L47" s="128">
        <v>3075430</v>
      </c>
      <c r="M47" s="128">
        <v>3077347</v>
      </c>
      <c r="N47" s="128">
        <v>3089398</v>
      </c>
      <c r="O47" s="128">
        <v>3098368</v>
      </c>
      <c r="P47" s="128">
        <v>3098368</v>
      </c>
      <c r="Q47" s="128">
        <v>3098638</v>
      </c>
      <c r="R47" s="128">
        <v>3098638</v>
      </c>
      <c r="S47" s="128">
        <v>3098638</v>
      </c>
      <c r="T47" s="128">
        <v>3098638</v>
      </c>
      <c r="U47" s="128">
        <v>3098638</v>
      </c>
      <c r="V47" s="128">
        <v>3098638</v>
      </c>
      <c r="W47" s="128">
        <v>3098638</v>
      </c>
      <c r="X47" s="128">
        <v>3098638</v>
      </c>
      <c r="Y47" s="128">
        <v>3098638</v>
      </c>
      <c r="Z47" s="128">
        <v>3098638</v>
      </c>
      <c r="AA47" s="128">
        <v>3098638</v>
      </c>
      <c r="AB47" s="128">
        <v>3098638</v>
      </c>
      <c r="AC47" s="128" t="str">
        <v/>
      </c>
      <c r="AD47" s="128" t="str">
        <v/>
      </c>
      <c r="AE47" s="128" t="str">
        <v/>
      </c>
      <c r="AF47" s="128" t="str">
        <v/>
      </c>
      <c r="AG47" s="128" t="str">
        <v/>
      </c>
      <c r="AH47" s="128" t="str">
        <v/>
      </c>
      <c r="AI47" s="128" t="str">
        <v/>
      </c>
      <c r="AJ47" s="128" t="str">
        <v/>
      </c>
      <c r="AK47" s="128" t="str">
        <v/>
      </c>
      <c r="AL47" s="128" t="str">
        <v/>
      </c>
      <c r="AM47" s="128" t="str">
        <v/>
      </c>
      <c r="AN47" s="128" t="str">
        <v/>
      </c>
      <c r="AO47" s="128" t="str">
        <v/>
      </c>
      <c r="AP47" s="128" t="str">
        <v/>
      </c>
      <c r="AQ47" s="128" t="str">
        <v/>
      </c>
      <c r="AR47" s="128" t="str">
        <v/>
      </c>
      <c r="AS47" s="128" t="str">
        <v/>
      </c>
      <c r="AT47" s="128" t="str">
        <v/>
      </c>
      <c r="AU47" s="128" t="str">
        <v/>
      </c>
      <c r="AV47" s="128" t="str">
        <v/>
      </c>
      <c r="AW47" s="128" t="str">
        <v/>
      </c>
      <c r="AX47" s="128" t="str">
        <v/>
      </c>
      <c r="AY47" s="128" t="str">
        <v/>
      </c>
      <c r="AZ47" s="128" t="str">
        <v/>
      </c>
      <c r="BA47" s="128" t="str">
        <v/>
      </c>
      <c r="BB47" s="128" t="str">
        <v/>
      </c>
      <c r="BC47" s="128" t="str">
        <v/>
      </c>
      <c r="BD47" s="128" t="str">
        <v/>
      </c>
      <c r="BE47" s="128" t="str">
        <v/>
      </c>
      <c r="BF47" s="128" t="str">
        <v/>
      </c>
      <c r="BG47" s="128" t="str">
        <v/>
      </c>
      <c r="BH47" s="128" t="str">
        <v/>
      </c>
      <c r="BI47" s="128" t="str">
        <v/>
      </c>
      <c r="BJ47" s="128" t="str">
        <v/>
      </c>
      <c r="BK47" s="128" t="str">
        <v/>
      </c>
      <c r="BL47" s="128" t="e">
        <v>#N/A</v>
      </c>
      <c r="BM47" s="128" t="e">
        <v>#N/A</v>
      </c>
      <c r="BN47" s="128" t="e">
        <v>#N/A</v>
      </c>
      <c r="BO47" s="128" t="e">
        <v>#N/A</v>
      </c>
      <c r="BP47" s="128" t="e">
        <v>#N/A</v>
      </c>
      <c r="BQ47" s="128" t="e">
        <v>#N/A</v>
      </c>
      <c r="BR47" s="128" t="e">
        <v>#N/A</v>
      </c>
      <c r="BS47" s="128" t="e">
        <v>#N/A</v>
      </c>
      <c r="BT47" s="128" t="e">
        <v>#N/A</v>
      </c>
      <c r="BU47" s="128" t="e">
        <v>#N/A</v>
      </c>
      <c r="BV47" s="128" t="e">
        <v>#N/A</v>
      </c>
      <c r="BW47" s="128" t="e">
        <v>#N/A</v>
      </c>
      <c r="BX47" s="128" t="e">
        <v>#N/A</v>
      </c>
      <c r="BY47" s="128" t="e">
        <v>#N/A</v>
      </c>
      <c r="BZ47" s="128" t="e">
        <v>#N/A</v>
      </c>
      <c r="CA47" s="128" t="e">
        <v>#N/A</v>
      </c>
      <c r="CB47" s="128" t="e">
        <v>#N/A</v>
      </c>
      <c r="CC47" s="128" t="e">
        <v>#N/A</v>
      </c>
      <c r="CD47" s="128"/>
      <c r="CE47" s="128"/>
      <c r="CF47" s="128"/>
      <c r="CG47" s="128"/>
      <c r="CH47" s="128"/>
      <c r="CI47" s="128"/>
      <c r="CJ47" s="128"/>
      <c r="CK47" s="128"/>
      <c r="CL47" s="128"/>
      <c r="CM47" s="128"/>
      <c r="CN47" s="128"/>
      <c r="CO47" s="128"/>
      <c r="CP47" s="128"/>
      <c r="CQ47" s="128"/>
      <c r="CR47" s="128"/>
      <c r="CS47" s="128"/>
      <c r="CT47" s="128"/>
      <c r="CU47" s="128"/>
      <c r="CV47" s="128"/>
      <c r="CW47" s="128"/>
      <c r="CX47" s="128"/>
      <c r="CY47" s="128"/>
      <c r="CZ47" s="128"/>
      <c r="DA47" s="128"/>
      <c r="DB47" s="128"/>
      <c r="DC47" s="128"/>
      <c r="DD47" s="128"/>
      <c r="DE47" s="128"/>
      <c r="DF47" s="128"/>
      <c r="DG47" s="128"/>
      <c r="DH47" s="128"/>
      <c r="DI47" s="128"/>
      <c r="DJ47" s="128"/>
      <c r="DK47" s="128"/>
      <c r="DL47" s="128"/>
      <c r="DM47" s="128"/>
      <c r="DN47" s="128"/>
      <c r="DO47" s="128"/>
      <c r="DP47" s="128"/>
      <c r="DQ47" s="128"/>
      <c r="DR47" s="127"/>
      <c r="DS47" s="127"/>
      <c r="DT47" s="127"/>
      <c r="DU47" s="127"/>
      <c r="DV47" s="127"/>
      <c r="DW47" s="127"/>
      <c r="DX47" s="127"/>
      <c r="DY47" s="127"/>
      <c r="DZ47" s="127"/>
      <c r="EA47" s="127"/>
      <c r="EB47" s="127"/>
      <c r="EC47" s="127"/>
      <c r="ED47" s="127"/>
      <c r="EE47" s="127"/>
      <c r="EF47" s="127"/>
      <c r="EG47" s="127"/>
      <c r="EH47" s="127"/>
      <c r="EI47" s="127"/>
      <c r="EJ47" s="127"/>
      <c r="EK47" s="127"/>
      <c r="EL47" s="127"/>
      <c r="EM47" s="127"/>
    </row>
    <row r="48" spans="1:143">
      <c r="A48" s="127" t="str">
        <v>2008 Q1</v>
      </c>
      <c r="B48" s="128">
        <v>215921</v>
      </c>
      <c r="C48" s="128">
        <v>1252951</v>
      </c>
      <c r="D48" s="128">
        <v>2235252</v>
      </c>
      <c r="E48" s="128">
        <v>2400725</v>
      </c>
      <c r="F48" s="128">
        <v>2443490</v>
      </c>
      <c r="G48" s="128">
        <v>2496437</v>
      </c>
      <c r="H48" s="128">
        <v>2475122</v>
      </c>
      <c r="I48" s="128">
        <v>2422918</v>
      </c>
      <c r="J48" s="128">
        <v>2425018</v>
      </c>
      <c r="K48" s="128">
        <v>2425018</v>
      </c>
      <c r="L48" s="128">
        <v>2428187</v>
      </c>
      <c r="M48" s="128">
        <v>2418126</v>
      </c>
      <c r="N48" s="128">
        <v>2419826</v>
      </c>
      <c r="O48" s="128">
        <v>2420073</v>
      </c>
      <c r="P48" s="128">
        <v>2347488</v>
      </c>
      <c r="Q48" s="128">
        <v>2347253</v>
      </c>
      <c r="R48" s="128">
        <v>2352517</v>
      </c>
      <c r="S48" s="128">
        <v>2352517</v>
      </c>
      <c r="T48" s="128">
        <v>2352517</v>
      </c>
      <c r="U48" s="128">
        <v>2352517</v>
      </c>
      <c r="V48" s="128">
        <v>2352517</v>
      </c>
      <c r="W48" s="128">
        <v>2352517</v>
      </c>
      <c r="X48" s="128">
        <v>2352517</v>
      </c>
      <c r="Y48" s="128">
        <v>2352517</v>
      </c>
      <c r="Z48" s="128">
        <v>2352517</v>
      </c>
      <c r="AA48" s="128">
        <v>2352517</v>
      </c>
      <c r="AB48" s="128" t="str">
        <v/>
      </c>
      <c r="AC48" s="128" t="str">
        <v/>
      </c>
      <c r="AD48" s="128" t="str">
        <v/>
      </c>
      <c r="AE48" s="128" t="str">
        <v/>
      </c>
      <c r="AF48" s="128" t="str">
        <v/>
      </c>
      <c r="AG48" s="128" t="str">
        <v/>
      </c>
      <c r="AH48" s="128" t="str">
        <v/>
      </c>
      <c r="AI48" s="128" t="str">
        <v/>
      </c>
      <c r="AJ48" s="128" t="str">
        <v/>
      </c>
      <c r="AK48" s="128" t="str">
        <v/>
      </c>
      <c r="AL48" s="128" t="str">
        <v/>
      </c>
      <c r="AM48" s="128" t="str">
        <v/>
      </c>
      <c r="AN48" s="128" t="str">
        <v/>
      </c>
      <c r="AO48" s="128" t="str">
        <v/>
      </c>
      <c r="AP48" s="128" t="str">
        <v/>
      </c>
      <c r="AQ48" s="128" t="str">
        <v/>
      </c>
      <c r="AR48" s="128" t="str">
        <v/>
      </c>
      <c r="AS48" s="128" t="str">
        <v/>
      </c>
      <c r="AT48" s="128" t="str">
        <v/>
      </c>
      <c r="AU48" s="128" t="str">
        <v/>
      </c>
      <c r="AV48" s="128" t="str">
        <v/>
      </c>
      <c r="AW48" s="128" t="str">
        <v/>
      </c>
      <c r="AX48" s="128" t="str">
        <v/>
      </c>
      <c r="AY48" s="128" t="str">
        <v/>
      </c>
      <c r="AZ48" s="128" t="str">
        <v/>
      </c>
      <c r="BA48" s="128" t="str">
        <v/>
      </c>
      <c r="BB48" s="128" t="str">
        <v/>
      </c>
      <c r="BC48" s="128" t="str">
        <v/>
      </c>
      <c r="BD48" s="128" t="str">
        <v/>
      </c>
      <c r="BE48" s="128" t="str">
        <v/>
      </c>
      <c r="BF48" s="128" t="str">
        <v/>
      </c>
      <c r="BG48" s="128" t="str">
        <v/>
      </c>
      <c r="BH48" s="128" t="str">
        <v/>
      </c>
      <c r="BI48" s="128" t="str">
        <v/>
      </c>
      <c r="BJ48" s="128" t="str">
        <v/>
      </c>
      <c r="BK48" s="128" t="str">
        <v/>
      </c>
      <c r="BL48" s="128" t="e">
        <v>#N/A</v>
      </c>
      <c r="BM48" s="128" t="e">
        <v>#N/A</v>
      </c>
      <c r="BN48" s="128" t="e">
        <v>#N/A</v>
      </c>
      <c r="BO48" s="128" t="e">
        <v>#N/A</v>
      </c>
      <c r="BP48" s="128" t="e">
        <v>#N/A</v>
      </c>
      <c r="BQ48" s="128" t="e">
        <v>#N/A</v>
      </c>
      <c r="BR48" s="128" t="e">
        <v>#N/A</v>
      </c>
      <c r="BS48" s="128" t="e">
        <v>#N/A</v>
      </c>
      <c r="BT48" s="128" t="e">
        <v>#N/A</v>
      </c>
      <c r="BU48" s="128" t="e">
        <v>#N/A</v>
      </c>
      <c r="BV48" s="128" t="e">
        <v>#N/A</v>
      </c>
      <c r="BW48" s="128" t="e">
        <v>#N/A</v>
      </c>
      <c r="BX48" s="128" t="e">
        <v>#N/A</v>
      </c>
      <c r="BY48" s="128" t="e">
        <v>#N/A</v>
      </c>
      <c r="BZ48" s="128" t="e">
        <v>#N/A</v>
      </c>
      <c r="CA48" s="128" t="e">
        <v>#N/A</v>
      </c>
      <c r="CB48" s="128" t="e">
        <v>#N/A</v>
      </c>
      <c r="CC48" s="128" t="e">
        <v>#N/A</v>
      </c>
      <c r="CD48" s="128"/>
      <c r="CE48" s="128"/>
      <c r="CF48" s="128"/>
      <c r="CG48" s="128"/>
      <c r="CH48" s="128"/>
      <c r="CI48" s="128"/>
      <c r="CJ48" s="128"/>
      <c r="CK48" s="128"/>
      <c r="CL48" s="128"/>
      <c r="CM48" s="128"/>
      <c r="CN48" s="128"/>
      <c r="CO48" s="128"/>
      <c r="CP48" s="128"/>
      <c r="CQ48" s="128"/>
      <c r="CR48" s="128"/>
      <c r="CS48" s="128"/>
      <c r="CT48" s="128"/>
      <c r="CU48" s="128"/>
      <c r="CV48" s="128"/>
      <c r="CW48" s="128"/>
      <c r="CX48" s="128"/>
      <c r="CY48" s="128"/>
      <c r="CZ48" s="128"/>
      <c r="DA48" s="128"/>
      <c r="DB48" s="128"/>
      <c r="DC48" s="128"/>
      <c r="DD48" s="128"/>
      <c r="DE48" s="128"/>
      <c r="DF48" s="128"/>
      <c r="DG48" s="128"/>
      <c r="DH48" s="128"/>
      <c r="DI48" s="128"/>
      <c r="DJ48" s="128"/>
      <c r="DK48" s="128"/>
      <c r="DL48" s="128"/>
      <c r="DM48" s="128"/>
      <c r="DN48" s="128"/>
      <c r="DO48" s="128"/>
      <c r="DP48" s="128"/>
      <c r="DQ48" s="128"/>
      <c r="DR48" s="127"/>
      <c r="DS48" s="127"/>
      <c r="DT48" s="127"/>
      <c r="DU48" s="127"/>
      <c r="DV48" s="127"/>
      <c r="DW48" s="127"/>
      <c r="DX48" s="127"/>
      <c r="DY48" s="127"/>
      <c r="DZ48" s="127"/>
      <c r="EA48" s="127"/>
      <c r="EB48" s="127"/>
      <c r="EC48" s="127"/>
      <c r="ED48" s="127"/>
      <c r="EE48" s="127"/>
      <c r="EF48" s="127"/>
      <c r="EG48" s="127"/>
      <c r="EH48" s="127"/>
      <c r="EI48" s="127"/>
      <c r="EJ48" s="127"/>
      <c r="EK48" s="127"/>
      <c r="EL48" s="127"/>
      <c r="EM48" s="127"/>
    </row>
    <row r="49" spans="1:143">
      <c r="A49" s="127" t="str">
        <v>2008 Q2</v>
      </c>
      <c r="B49" s="128">
        <v>706790</v>
      </c>
      <c r="C49" s="128">
        <v>2236787</v>
      </c>
      <c r="D49" s="128">
        <v>2903334</v>
      </c>
      <c r="E49" s="128">
        <v>2904754</v>
      </c>
      <c r="F49" s="128">
        <v>3028765</v>
      </c>
      <c r="G49" s="128">
        <v>2991322</v>
      </c>
      <c r="H49" s="128">
        <v>2991923</v>
      </c>
      <c r="I49" s="128">
        <v>2992123</v>
      </c>
      <c r="J49" s="128">
        <v>2992123</v>
      </c>
      <c r="K49" s="128">
        <v>2994723</v>
      </c>
      <c r="L49" s="128">
        <v>2998317</v>
      </c>
      <c r="M49" s="128">
        <v>2998795</v>
      </c>
      <c r="N49" s="128">
        <v>3001201</v>
      </c>
      <c r="O49" s="128">
        <v>3001201</v>
      </c>
      <c r="P49" s="128">
        <v>2964726</v>
      </c>
      <c r="Q49" s="128">
        <v>2965326</v>
      </c>
      <c r="R49" s="128">
        <v>2965792</v>
      </c>
      <c r="S49" s="128">
        <v>2965792</v>
      </c>
      <c r="T49" s="128">
        <v>2965792</v>
      </c>
      <c r="U49" s="128">
        <v>2965792</v>
      </c>
      <c r="V49" s="128">
        <v>2965792</v>
      </c>
      <c r="W49" s="128">
        <v>2965792</v>
      </c>
      <c r="X49" s="128">
        <v>2965792</v>
      </c>
      <c r="Y49" s="128">
        <v>2965792</v>
      </c>
      <c r="Z49" s="128">
        <v>2965792</v>
      </c>
      <c r="AA49" s="128" t="str">
        <v/>
      </c>
      <c r="AB49" s="128" t="str">
        <v/>
      </c>
      <c r="AC49" s="128" t="str">
        <v/>
      </c>
      <c r="AD49" s="128" t="str">
        <v/>
      </c>
      <c r="AE49" s="128" t="str">
        <v/>
      </c>
      <c r="AF49" s="128" t="str">
        <v/>
      </c>
      <c r="AG49" s="128" t="str">
        <v/>
      </c>
      <c r="AH49" s="128" t="str">
        <v/>
      </c>
      <c r="AI49" s="128" t="str">
        <v/>
      </c>
      <c r="AJ49" s="128" t="str">
        <v/>
      </c>
      <c r="AK49" s="128" t="str">
        <v/>
      </c>
      <c r="AL49" s="128" t="str">
        <v/>
      </c>
      <c r="AM49" s="128" t="str">
        <v/>
      </c>
      <c r="AN49" s="128" t="str">
        <v/>
      </c>
      <c r="AO49" s="128" t="str">
        <v/>
      </c>
      <c r="AP49" s="128" t="str">
        <v/>
      </c>
      <c r="AQ49" s="128" t="str">
        <v/>
      </c>
      <c r="AR49" s="128" t="str">
        <v/>
      </c>
      <c r="AS49" s="128" t="str">
        <v/>
      </c>
      <c r="AT49" s="128" t="str">
        <v/>
      </c>
      <c r="AU49" s="128" t="str">
        <v/>
      </c>
      <c r="AV49" s="128" t="str">
        <v/>
      </c>
      <c r="AW49" s="128" t="str">
        <v/>
      </c>
      <c r="AX49" s="128" t="str">
        <v/>
      </c>
      <c r="AY49" s="128" t="str">
        <v/>
      </c>
      <c r="AZ49" s="128" t="str">
        <v/>
      </c>
      <c r="BA49" s="128" t="str">
        <v/>
      </c>
      <c r="BB49" s="128" t="str">
        <v/>
      </c>
      <c r="BC49" s="128" t="str">
        <v/>
      </c>
      <c r="BD49" s="128" t="str">
        <v/>
      </c>
      <c r="BE49" s="128" t="str">
        <v/>
      </c>
      <c r="BF49" s="128" t="str">
        <v/>
      </c>
      <c r="BG49" s="128" t="str">
        <v/>
      </c>
      <c r="BH49" s="128" t="str">
        <v/>
      </c>
      <c r="BI49" s="128" t="str">
        <v/>
      </c>
      <c r="BJ49" s="128" t="str">
        <v/>
      </c>
      <c r="BK49" s="128" t="str">
        <v/>
      </c>
      <c r="BL49" s="128" t="e">
        <v>#N/A</v>
      </c>
      <c r="BM49" s="128" t="e">
        <v>#N/A</v>
      </c>
      <c r="BN49" s="128" t="e">
        <v>#N/A</v>
      </c>
      <c r="BO49" s="128" t="e">
        <v>#N/A</v>
      </c>
      <c r="BP49" s="128" t="e">
        <v>#N/A</v>
      </c>
      <c r="BQ49" s="128" t="e">
        <v>#N/A</v>
      </c>
      <c r="BR49" s="128" t="e">
        <v>#N/A</v>
      </c>
      <c r="BS49" s="128" t="e">
        <v>#N/A</v>
      </c>
      <c r="BT49" s="128" t="e">
        <v>#N/A</v>
      </c>
      <c r="BU49" s="128" t="e">
        <v>#N/A</v>
      </c>
      <c r="BV49" s="128" t="e">
        <v>#N/A</v>
      </c>
      <c r="BW49" s="128" t="e">
        <v>#N/A</v>
      </c>
      <c r="BX49" s="128" t="e">
        <v>#N/A</v>
      </c>
      <c r="BY49" s="128" t="e">
        <v>#N/A</v>
      </c>
      <c r="BZ49" s="128" t="e">
        <v>#N/A</v>
      </c>
      <c r="CA49" s="128" t="e">
        <v>#N/A</v>
      </c>
      <c r="CB49" s="128" t="e">
        <v>#N/A</v>
      </c>
      <c r="CC49" s="128" t="e">
        <v>#N/A</v>
      </c>
      <c r="CD49" s="128"/>
      <c r="CE49" s="128"/>
      <c r="CF49" s="128"/>
      <c r="CG49" s="128"/>
      <c r="CH49" s="128"/>
      <c r="CI49" s="128"/>
      <c r="CJ49" s="128"/>
      <c r="CK49" s="128"/>
      <c r="CL49" s="128"/>
      <c r="CM49" s="128"/>
      <c r="CN49" s="128"/>
      <c r="CO49" s="128"/>
      <c r="CP49" s="128"/>
      <c r="CQ49" s="128"/>
      <c r="CR49" s="128"/>
      <c r="CS49" s="128"/>
      <c r="CT49" s="128"/>
      <c r="CU49" s="128"/>
      <c r="CV49" s="128"/>
      <c r="CW49" s="128"/>
      <c r="CX49" s="128"/>
      <c r="CY49" s="128"/>
      <c r="CZ49" s="128"/>
      <c r="DA49" s="128"/>
      <c r="DB49" s="128"/>
      <c r="DC49" s="128"/>
      <c r="DD49" s="128"/>
      <c r="DE49" s="128"/>
      <c r="DF49" s="128"/>
      <c r="DG49" s="128"/>
      <c r="DH49" s="128"/>
      <c r="DI49" s="128"/>
      <c r="DJ49" s="128"/>
      <c r="DK49" s="128"/>
      <c r="DL49" s="128"/>
      <c r="DM49" s="128"/>
      <c r="DN49" s="128"/>
      <c r="DO49" s="128"/>
      <c r="DP49" s="128"/>
      <c r="DQ49" s="128"/>
      <c r="DR49" s="127"/>
      <c r="DS49" s="127"/>
      <c r="DT49" s="127"/>
      <c r="DU49" s="127"/>
      <c r="DV49" s="127"/>
      <c r="DW49" s="127"/>
      <c r="DX49" s="127"/>
      <c r="DY49" s="127"/>
      <c r="DZ49" s="127"/>
      <c r="EA49" s="127"/>
      <c r="EB49" s="127"/>
      <c r="EC49" s="127"/>
      <c r="ED49" s="127"/>
      <c r="EE49" s="127"/>
      <c r="EF49" s="127"/>
      <c r="EG49" s="127"/>
      <c r="EH49" s="127"/>
      <c r="EI49" s="127"/>
      <c r="EJ49" s="127"/>
      <c r="EK49" s="127"/>
      <c r="EL49" s="127"/>
      <c r="EM49" s="127"/>
    </row>
    <row r="50" spans="1:143">
      <c r="A50" s="127" t="str">
        <v>2008 Q3</v>
      </c>
      <c r="B50" s="128">
        <v>776169</v>
      </c>
      <c r="C50" s="128">
        <v>1993720</v>
      </c>
      <c r="D50" s="128">
        <v>2126765</v>
      </c>
      <c r="E50" s="128">
        <v>2285257</v>
      </c>
      <c r="F50" s="128">
        <v>2249053</v>
      </c>
      <c r="G50" s="128">
        <v>2250093</v>
      </c>
      <c r="H50" s="128">
        <v>2252456</v>
      </c>
      <c r="I50" s="128">
        <v>2240088</v>
      </c>
      <c r="J50" s="128">
        <v>2241262</v>
      </c>
      <c r="K50" s="128">
        <v>2241262</v>
      </c>
      <c r="L50" s="128">
        <v>2241262</v>
      </c>
      <c r="M50" s="128">
        <v>2241262</v>
      </c>
      <c r="N50" s="128">
        <v>2241262</v>
      </c>
      <c r="O50" s="128">
        <v>2241262</v>
      </c>
      <c r="P50" s="128">
        <v>2241262</v>
      </c>
      <c r="Q50" s="128">
        <v>2241262</v>
      </c>
      <c r="R50" s="128">
        <v>2241262</v>
      </c>
      <c r="S50" s="128">
        <v>2241262</v>
      </c>
      <c r="T50" s="128">
        <v>2241262</v>
      </c>
      <c r="U50" s="128">
        <v>2241262</v>
      </c>
      <c r="V50" s="128">
        <v>2241262</v>
      </c>
      <c r="W50" s="128">
        <v>2241262</v>
      </c>
      <c r="X50" s="128">
        <v>2241262</v>
      </c>
      <c r="Y50" s="128">
        <v>2241262</v>
      </c>
      <c r="Z50" s="128" t="str">
        <v/>
      </c>
      <c r="AA50" s="128" t="str">
        <v/>
      </c>
      <c r="AB50" s="128" t="str">
        <v/>
      </c>
      <c r="AC50" s="128" t="str">
        <v/>
      </c>
      <c r="AD50" s="128" t="str">
        <v/>
      </c>
      <c r="AE50" s="128" t="str">
        <v/>
      </c>
      <c r="AF50" s="128" t="str">
        <v/>
      </c>
      <c r="AG50" s="128" t="str">
        <v/>
      </c>
      <c r="AH50" s="128" t="str">
        <v/>
      </c>
      <c r="AI50" s="128" t="str">
        <v/>
      </c>
      <c r="AJ50" s="128" t="str">
        <v/>
      </c>
      <c r="AK50" s="128" t="str">
        <v/>
      </c>
      <c r="AL50" s="128" t="str">
        <v/>
      </c>
      <c r="AM50" s="128" t="str">
        <v/>
      </c>
      <c r="AN50" s="128" t="str">
        <v/>
      </c>
      <c r="AO50" s="128" t="str">
        <v/>
      </c>
      <c r="AP50" s="128" t="str">
        <v/>
      </c>
      <c r="AQ50" s="128" t="str">
        <v/>
      </c>
      <c r="AR50" s="128" t="str">
        <v/>
      </c>
      <c r="AS50" s="128" t="str">
        <v/>
      </c>
      <c r="AT50" s="128" t="str">
        <v/>
      </c>
      <c r="AU50" s="128" t="str">
        <v/>
      </c>
      <c r="AV50" s="128" t="str">
        <v/>
      </c>
      <c r="AW50" s="128" t="str">
        <v/>
      </c>
      <c r="AX50" s="128" t="str">
        <v/>
      </c>
      <c r="AY50" s="128" t="str">
        <v/>
      </c>
      <c r="AZ50" s="128" t="str">
        <v/>
      </c>
      <c r="BA50" s="128" t="str">
        <v/>
      </c>
      <c r="BB50" s="128" t="str">
        <v/>
      </c>
      <c r="BC50" s="128" t="str">
        <v/>
      </c>
      <c r="BD50" s="128" t="str">
        <v/>
      </c>
      <c r="BE50" s="128" t="str">
        <v/>
      </c>
      <c r="BF50" s="128" t="str">
        <v/>
      </c>
      <c r="BG50" s="128" t="str">
        <v/>
      </c>
      <c r="BH50" s="128" t="str">
        <v/>
      </c>
      <c r="BI50" s="128" t="str">
        <v/>
      </c>
      <c r="BJ50" s="128" t="str">
        <v/>
      </c>
      <c r="BK50" s="128" t="str">
        <v/>
      </c>
      <c r="BL50" s="128" t="e">
        <v>#N/A</v>
      </c>
      <c r="BM50" s="128" t="e">
        <v>#N/A</v>
      </c>
      <c r="BN50" s="128" t="e">
        <v>#N/A</v>
      </c>
      <c r="BO50" s="128" t="e">
        <v>#N/A</v>
      </c>
      <c r="BP50" s="128" t="e">
        <v>#N/A</v>
      </c>
      <c r="BQ50" s="128" t="e">
        <v>#N/A</v>
      </c>
      <c r="BR50" s="128" t="e">
        <v>#N/A</v>
      </c>
      <c r="BS50" s="128" t="e">
        <v>#N/A</v>
      </c>
      <c r="BT50" s="128" t="e">
        <v>#N/A</v>
      </c>
      <c r="BU50" s="128" t="e">
        <v>#N/A</v>
      </c>
      <c r="BV50" s="128" t="e">
        <v>#N/A</v>
      </c>
      <c r="BW50" s="128" t="e">
        <v>#N/A</v>
      </c>
      <c r="BX50" s="128" t="e">
        <v>#N/A</v>
      </c>
      <c r="BY50" s="128" t="e">
        <v>#N/A</v>
      </c>
      <c r="BZ50" s="128" t="e">
        <v>#N/A</v>
      </c>
      <c r="CA50" s="128" t="e">
        <v>#N/A</v>
      </c>
      <c r="CB50" s="128" t="e">
        <v>#N/A</v>
      </c>
      <c r="CC50" s="128" t="e">
        <v>#N/A</v>
      </c>
      <c r="CD50" s="128"/>
      <c r="CE50" s="128"/>
      <c r="CF50" s="128"/>
      <c r="CG50" s="128"/>
      <c r="CH50" s="128"/>
      <c r="CI50" s="128"/>
      <c r="CJ50" s="128"/>
      <c r="CK50" s="128"/>
      <c r="CL50" s="128"/>
      <c r="CM50" s="128"/>
      <c r="CN50" s="128"/>
      <c r="CO50" s="128"/>
      <c r="CP50" s="128"/>
      <c r="CQ50" s="128"/>
      <c r="CR50" s="128"/>
      <c r="CS50" s="128"/>
      <c r="CT50" s="128"/>
      <c r="CU50" s="128"/>
      <c r="CV50" s="128"/>
      <c r="CW50" s="128"/>
      <c r="CX50" s="128"/>
      <c r="CY50" s="128"/>
      <c r="CZ50" s="128"/>
      <c r="DA50" s="128"/>
      <c r="DB50" s="128"/>
      <c r="DC50" s="128"/>
      <c r="DD50" s="128"/>
      <c r="DE50" s="128"/>
      <c r="DF50" s="128"/>
      <c r="DG50" s="128"/>
      <c r="DH50" s="128"/>
      <c r="DI50" s="128"/>
      <c r="DJ50" s="128"/>
      <c r="DK50" s="128"/>
      <c r="DL50" s="128"/>
      <c r="DM50" s="128"/>
      <c r="DN50" s="128"/>
      <c r="DO50" s="128"/>
      <c r="DP50" s="128"/>
      <c r="DQ50" s="128"/>
      <c r="DR50" s="127"/>
      <c r="DS50" s="127"/>
      <c r="DT50" s="127"/>
      <c r="DU50" s="127"/>
      <c r="DV50" s="127"/>
      <c r="DW50" s="127"/>
      <c r="DX50" s="127"/>
      <c r="DY50" s="127"/>
      <c r="DZ50" s="127"/>
      <c r="EA50" s="127"/>
      <c r="EB50" s="127"/>
      <c r="EC50" s="127"/>
      <c r="ED50" s="127"/>
      <c r="EE50" s="127"/>
      <c r="EF50" s="127"/>
      <c r="EG50" s="127"/>
      <c r="EH50" s="127"/>
      <c r="EI50" s="127"/>
      <c r="EJ50" s="127"/>
      <c r="EK50" s="127"/>
      <c r="EL50" s="127"/>
      <c r="EM50" s="127"/>
    </row>
    <row r="51" spans="1:143">
      <c r="A51" s="127" t="str">
        <v>2008 Q4</v>
      </c>
      <c r="B51" s="128">
        <v>329633</v>
      </c>
      <c r="C51" s="128">
        <v>1652130</v>
      </c>
      <c r="D51" s="128">
        <v>2029588</v>
      </c>
      <c r="E51" s="128">
        <v>2109888</v>
      </c>
      <c r="F51" s="128">
        <v>2175141</v>
      </c>
      <c r="G51" s="128">
        <v>2165010</v>
      </c>
      <c r="H51" s="128">
        <v>2237202</v>
      </c>
      <c r="I51" s="128">
        <v>2237202</v>
      </c>
      <c r="J51" s="128">
        <v>2241225</v>
      </c>
      <c r="K51" s="128">
        <v>2241225</v>
      </c>
      <c r="L51" s="128">
        <v>2241225</v>
      </c>
      <c r="M51" s="128">
        <v>2242200</v>
      </c>
      <c r="N51" s="128">
        <v>2246505</v>
      </c>
      <c r="O51" s="128">
        <v>2254125</v>
      </c>
      <c r="P51" s="128">
        <v>2168025</v>
      </c>
      <c r="Q51" s="128">
        <v>2170672</v>
      </c>
      <c r="R51" s="128">
        <v>2170672</v>
      </c>
      <c r="S51" s="128">
        <v>2172672</v>
      </c>
      <c r="T51" s="128">
        <v>2172672</v>
      </c>
      <c r="U51" s="128">
        <v>2172736</v>
      </c>
      <c r="V51" s="128">
        <v>2172736</v>
      </c>
      <c r="W51" s="128">
        <v>2172736</v>
      </c>
      <c r="X51" s="128">
        <v>2172736</v>
      </c>
      <c r="Y51" s="128" t="str">
        <v/>
      </c>
      <c r="Z51" s="128" t="str">
        <v/>
      </c>
      <c r="AA51" s="128" t="str">
        <v/>
      </c>
      <c r="AB51" s="128" t="str">
        <v/>
      </c>
      <c r="AC51" s="128" t="str">
        <v/>
      </c>
      <c r="AD51" s="128" t="str">
        <v/>
      </c>
      <c r="AE51" s="128" t="str">
        <v/>
      </c>
      <c r="AF51" s="128" t="str">
        <v/>
      </c>
      <c r="AG51" s="128" t="str">
        <v/>
      </c>
      <c r="AH51" s="128" t="str">
        <v/>
      </c>
      <c r="AI51" s="128" t="str">
        <v/>
      </c>
      <c r="AJ51" s="128" t="str">
        <v/>
      </c>
      <c r="AK51" s="128" t="str">
        <v/>
      </c>
      <c r="AL51" s="128" t="str">
        <v/>
      </c>
      <c r="AM51" s="128" t="str">
        <v/>
      </c>
      <c r="AN51" s="128" t="str">
        <v/>
      </c>
      <c r="AO51" s="128" t="str">
        <v/>
      </c>
      <c r="AP51" s="128" t="str">
        <v/>
      </c>
      <c r="AQ51" s="128" t="str">
        <v/>
      </c>
      <c r="AR51" s="128" t="str">
        <v/>
      </c>
      <c r="AS51" s="128" t="str">
        <v/>
      </c>
      <c r="AT51" s="128" t="str">
        <v/>
      </c>
      <c r="AU51" s="128" t="str">
        <v/>
      </c>
      <c r="AV51" s="128" t="str">
        <v/>
      </c>
      <c r="AW51" s="128" t="str">
        <v/>
      </c>
      <c r="AX51" s="128" t="str">
        <v/>
      </c>
      <c r="AY51" s="128" t="str">
        <v/>
      </c>
      <c r="AZ51" s="128" t="str">
        <v/>
      </c>
      <c r="BA51" s="128" t="str">
        <v/>
      </c>
      <c r="BB51" s="128" t="str">
        <v/>
      </c>
      <c r="BC51" s="128" t="str">
        <v/>
      </c>
      <c r="BD51" s="128" t="str">
        <v/>
      </c>
      <c r="BE51" s="128" t="str">
        <v/>
      </c>
      <c r="BF51" s="128" t="str">
        <v/>
      </c>
      <c r="BG51" s="128" t="str">
        <v/>
      </c>
      <c r="BH51" s="128" t="str">
        <v/>
      </c>
      <c r="BI51" s="128" t="str">
        <v/>
      </c>
      <c r="BJ51" s="128" t="str">
        <v/>
      </c>
      <c r="BK51" s="128" t="str">
        <v/>
      </c>
      <c r="BL51" s="128" t="e">
        <v>#N/A</v>
      </c>
      <c r="BM51" s="128" t="e">
        <v>#N/A</v>
      </c>
      <c r="BN51" s="128" t="e">
        <v>#N/A</v>
      </c>
      <c r="BO51" s="128" t="e">
        <v>#N/A</v>
      </c>
      <c r="BP51" s="128" t="e">
        <v>#N/A</v>
      </c>
      <c r="BQ51" s="128" t="e">
        <v>#N/A</v>
      </c>
      <c r="BR51" s="128" t="e">
        <v>#N/A</v>
      </c>
      <c r="BS51" s="128" t="e">
        <v>#N/A</v>
      </c>
      <c r="BT51" s="128" t="e">
        <v>#N/A</v>
      </c>
      <c r="BU51" s="128" t="e">
        <v>#N/A</v>
      </c>
      <c r="BV51" s="128" t="e">
        <v>#N/A</v>
      </c>
      <c r="BW51" s="128" t="e">
        <v>#N/A</v>
      </c>
      <c r="BX51" s="128" t="e">
        <v>#N/A</v>
      </c>
      <c r="BY51" s="128" t="e">
        <v>#N/A</v>
      </c>
      <c r="BZ51" s="128" t="e">
        <v>#N/A</v>
      </c>
      <c r="CA51" s="128" t="e">
        <v>#N/A</v>
      </c>
      <c r="CB51" s="128" t="e">
        <v>#N/A</v>
      </c>
      <c r="CC51" s="128" t="e">
        <v>#N/A</v>
      </c>
      <c r="CD51" s="128"/>
      <c r="CE51" s="128"/>
      <c r="CF51" s="128"/>
      <c r="CG51" s="128"/>
      <c r="CH51" s="128"/>
      <c r="CI51" s="128"/>
      <c r="CJ51" s="128"/>
      <c r="CK51" s="128"/>
      <c r="CL51" s="128"/>
      <c r="CM51" s="128"/>
      <c r="CN51" s="128"/>
      <c r="CO51" s="128"/>
      <c r="CP51" s="128"/>
      <c r="CQ51" s="128"/>
      <c r="CR51" s="128"/>
      <c r="CS51" s="128"/>
      <c r="CT51" s="128"/>
      <c r="CU51" s="128"/>
      <c r="CV51" s="128"/>
      <c r="CW51" s="128"/>
      <c r="CX51" s="128"/>
      <c r="CY51" s="128"/>
      <c r="CZ51" s="128"/>
      <c r="DA51" s="128"/>
      <c r="DB51" s="128"/>
      <c r="DC51" s="128"/>
      <c r="DD51" s="128"/>
      <c r="DE51" s="128"/>
      <c r="DF51" s="128"/>
      <c r="DG51" s="128"/>
      <c r="DH51" s="128"/>
      <c r="DI51" s="128"/>
      <c r="DJ51" s="128"/>
      <c r="DK51" s="128"/>
      <c r="DL51" s="128"/>
      <c r="DM51" s="128"/>
      <c r="DN51" s="128"/>
      <c r="DO51" s="128"/>
      <c r="DP51" s="128"/>
      <c r="DQ51" s="128"/>
      <c r="DR51" s="127"/>
      <c r="DS51" s="127"/>
      <c r="DT51" s="127"/>
      <c r="DU51" s="127"/>
      <c r="DV51" s="127"/>
      <c r="DW51" s="127"/>
      <c r="DX51" s="127"/>
      <c r="DY51" s="127"/>
      <c r="DZ51" s="127"/>
      <c r="EA51" s="127"/>
      <c r="EB51" s="127"/>
      <c r="EC51" s="127"/>
      <c r="ED51" s="127"/>
      <c r="EE51" s="127"/>
      <c r="EF51" s="127"/>
      <c r="EG51" s="127"/>
      <c r="EH51" s="127"/>
      <c r="EI51" s="127"/>
      <c r="EJ51" s="127"/>
      <c r="EK51" s="127"/>
      <c r="EL51" s="127"/>
      <c r="EM51" s="127"/>
    </row>
    <row r="52" spans="1:143">
      <c r="A52" s="127" t="str">
        <v>2009 Q1</v>
      </c>
      <c r="B52" s="128">
        <v>438548</v>
      </c>
      <c r="C52" s="128">
        <v>1584991</v>
      </c>
      <c r="D52" s="128">
        <v>1973443</v>
      </c>
      <c r="E52" s="128">
        <v>2192683</v>
      </c>
      <c r="F52" s="128">
        <v>2193583</v>
      </c>
      <c r="G52" s="128">
        <v>2183091</v>
      </c>
      <c r="H52" s="128">
        <v>2175184</v>
      </c>
      <c r="I52" s="128">
        <v>2175833</v>
      </c>
      <c r="J52" s="128">
        <v>2175833</v>
      </c>
      <c r="K52" s="128">
        <v>2175833</v>
      </c>
      <c r="L52" s="128">
        <v>2182428</v>
      </c>
      <c r="M52" s="128">
        <v>2184631</v>
      </c>
      <c r="N52" s="128">
        <v>2188401</v>
      </c>
      <c r="O52" s="128">
        <v>2168923</v>
      </c>
      <c r="P52" s="128">
        <v>2169966</v>
      </c>
      <c r="Q52" s="128">
        <v>2164914</v>
      </c>
      <c r="R52" s="128">
        <v>2165394</v>
      </c>
      <c r="S52" s="128">
        <v>2165840</v>
      </c>
      <c r="T52" s="128">
        <v>2165840</v>
      </c>
      <c r="U52" s="128">
        <v>2165840</v>
      </c>
      <c r="V52" s="128">
        <v>2165840</v>
      </c>
      <c r="W52" s="128">
        <v>2165840</v>
      </c>
      <c r="X52" s="128" t="str">
        <v/>
      </c>
      <c r="Y52" s="128" t="str">
        <v/>
      </c>
      <c r="Z52" s="128" t="str">
        <v/>
      </c>
      <c r="AA52" s="128" t="str">
        <v/>
      </c>
      <c r="AB52" s="128" t="str">
        <v/>
      </c>
      <c r="AC52" s="128" t="str">
        <v/>
      </c>
      <c r="AD52" s="128" t="str">
        <v/>
      </c>
      <c r="AE52" s="128" t="str">
        <v/>
      </c>
      <c r="AF52" s="128" t="str">
        <v/>
      </c>
      <c r="AG52" s="128" t="str">
        <v/>
      </c>
      <c r="AH52" s="128" t="str">
        <v/>
      </c>
      <c r="AI52" s="128" t="str">
        <v/>
      </c>
      <c r="AJ52" s="128" t="str">
        <v/>
      </c>
      <c r="AK52" s="128" t="str">
        <v/>
      </c>
      <c r="AL52" s="128" t="str">
        <v/>
      </c>
      <c r="AM52" s="128" t="str">
        <v/>
      </c>
      <c r="AN52" s="128" t="str">
        <v/>
      </c>
      <c r="AO52" s="128" t="str">
        <v/>
      </c>
      <c r="AP52" s="128" t="str">
        <v/>
      </c>
      <c r="AQ52" s="128" t="str">
        <v/>
      </c>
      <c r="AR52" s="128" t="str">
        <v/>
      </c>
      <c r="AS52" s="128" t="str">
        <v/>
      </c>
      <c r="AT52" s="128" t="str">
        <v/>
      </c>
      <c r="AU52" s="128" t="str">
        <v/>
      </c>
      <c r="AV52" s="128" t="str">
        <v/>
      </c>
      <c r="AW52" s="128" t="str">
        <v/>
      </c>
      <c r="AX52" s="128" t="str">
        <v/>
      </c>
      <c r="AY52" s="128" t="str">
        <v/>
      </c>
      <c r="AZ52" s="128" t="str">
        <v/>
      </c>
      <c r="BA52" s="128" t="str">
        <v/>
      </c>
      <c r="BB52" s="128" t="str">
        <v/>
      </c>
      <c r="BC52" s="128" t="str">
        <v/>
      </c>
      <c r="BD52" s="128" t="str">
        <v/>
      </c>
      <c r="BE52" s="128" t="str">
        <v/>
      </c>
      <c r="BF52" s="128" t="str">
        <v/>
      </c>
      <c r="BG52" s="128" t="str">
        <v/>
      </c>
      <c r="BH52" s="128" t="str">
        <v/>
      </c>
      <c r="BI52" s="128" t="str">
        <v/>
      </c>
      <c r="BJ52" s="128" t="str">
        <v/>
      </c>
      <c r="BK52" s="128" t="str">
        <v/>
      </c>
      <c r="BL52" s="128" t="e">
        <v>#N/A</v>
      </c>
      <c r="BM52" s="128" t="e">
        <v>#N/A</v>
      </c>
      <c r="BN52" s="128" t="e">
        <v>#N/A</v>
      </c>
      <c r="BO52" s="128" t="e">
        <v>#N/A</v>
      </c>
      <c r="BP52" s="128" t="e">
        <v>#N/A</v>
      </c>
      <c r="BQ52" s="128" t="e">
        <v>#N/A</v>
      </c>
      <c r="BR52" s="128" t="e">
        <v>#N/A</v>
      </c>
      <c r="BS52" s="128" t="e">
        <v>#N/A</v>
      </c>
      <c r="BT52" s="128" t="e">
        <v>#N/A</v>
      </c>
      <c r="BU52" s="128" t="e">
        <v>#N/A</v>
      </c>
      <c r="BV52" s="128" t="e">
        <v>#N/A</v>
      </c>
      <c r="BW52" s="128" t="e">
        <v>#N/A</v>
      </c>
      <c r="BX52" s="128" t="e">
        <v>#N/A</v>
      </c>
      <c r="BY52" s="128" t="e">
        <v>#N/A</v>
      </c>
      <c r="BZ52" s="128" t="e">
        <v>#N/A</v>
      </c>
      <c r="CA52" s="128" t="e">
        <v>#N/A</v>
      </c>
      <c r="CB52" s="128" t="e">
        <v>#N/A</v>
      </c>
      <c r="CC52" s="128" t="e">
        <v>#N/A</v>
      </c>
      <c r="CD52" s="128"/>
      <c r="CE52" s="128"/>
      <c r="CF52" s="128"/>
      <c r="CG52" s="128"/>
      <c r="CH52" s="128"/>
      <c r="CI52" s="128"/>
      <c r="CJ52" s="128"/>
      <c r="CK52" s="128"/>
      <c r="CL52" s="128"/>
      <c r="CM52" s="128"/>
      <c r="CN52" s="128"/>
      <c r="CO52" s="128"/>
      <c r="CP52" s="128"/>
      <c r="CQ52" s="128"/>
      <c r="CR52" s="128"/>
      <c r="CS52" s="128"/>
      <c r="CT52" s="128"/>
      <c r="CU52" s="128"/>
      <c r="CV52" s="128"/>
      <c r="CW52" s="128"/>
      <c r="CX52" s="128"/>
      <c r="CY52" s="128"/>
      <c r="CZ52" s="128"/>
      <c r="DA52" s="128"/>
      <c r="DB52" s="128"/>
      <c r="DC52" s="128"/>
      <c r="DD52" s="128"/>
      <c r="DE52" s="128"/>
      <c r="DF52" s="128"/>
      <c r="DG52" s="128"/>
      <c r="DH52" s="128"/>
      <c r="DI52" s="128"/>
      <c r="DJ52" s="128"/>
      <c r="DK52" s="128"/>
      <c r="DL52" s="128"/>
      <c r="DM52" s="128"/>
      <c r="DN52" s="128"/>
      <c r="DO52" s="128"/>
      <c r="DP52" s="128"/>
      <c r="DQ52" s="128"/>
      <c r="DR52" s="127"/>
      <c r="DS52" s="127"/>
      <c r="DT52" s="127"/>
      <c r="DU52" s="127"/>
      <c r="DV52" s="127"/>
      <c r="DW52" s="127"/>
      <c r="DX52" s="127"/>
      <c r="DY52" s="127"/>
      <c r="DZ52" s="127"/>
      <c r="EA52" s="127"/>
      <c r="EB52" s="127"/>
      <c r="EC52" s="127"/>
      <c r="ED52" s="127"/>
      <c r="EE52" s="127"/>
      <c r="EF52" s="127"/>
      <c r="EG52" s="127"/>
      <c r="EH52" s="127"/>
      <c r="EI52" s="127"/>
      <c r="EJ52" s="127"/>
      <c r="EK52" s="127"/>
      <c r="EL52" s="127"/>
      <c r="EM52" s="127"/>
    </row>
    <row r="53" spans="1:143">
      <c r="A53" s="127" t="str">
        <v>2009 Q2</v>
      </c>
      <c r="B53" s="128">
        <v>491253</v>
      </c>
      <c r="C53" s="128">
        <v>2142415</v>
      </c>
      <c r="D53" s="128">
        <v>2411246</v>
      </c>
      <c r="E53" s="128">
        <v>2552873</v>
      </c>
      <c r="F53" s="128">
        <v>2572013</v>
      </c>
      <c r="G53" s="128">
        <v>2572209</v>
      </c>
      <c r="H53" s="128">
        <v>2530721</v>
      </c>
      <c r="I53" s="128">
        <v>2531046</v>
      </c>
      <c r="J53" s="128">
        <v>2532296</v>
      </c>
      <c r="K53" s="128">
        <v>2532296</v>
      </c>
      <c r="L53" s="128">
        <v>2532296</v>
      </c>
      <c r="M53" s="128">
        <v>2532296</v>
      </c>
      <c r="N53" s="128">
        <v>2532296</v>
      </c>
      <c r="O53" s="128">
        <v>2532296</v>
      </c>
      <c r="P53" s="128">
        <v>2545901</v>
      </c>
      <c r="Q53" s="128">
        <v>2545901</v>
      </c>
      <c r="R53" s="128">
        <v>2545901</v>
      </c>
      <c r="S53" s="128">
        <v>2545901</v>
      </c>
      <c r="T53" s="128">
        <v>2545901</v>
      </c>
      <c r="U53" s="128">
        <v>2545901</v>
      </c>
      <c r="V53" s="128">
        <v>2545901</v>
      </c>
      <c r="W53" s="128" t="str">
        <v/>
      </c>
      <c r="X53" s="128" t="str">
        <v/>
      </c>
      <c r="Y53" s="128" t="str">
        <v/>
      </c>
      <c r="Z53" s="128" t="str">
        <v/>
      </c>
      <c r="AA53" s="128" t="str">
        <v/>
      </c>
      <c r="AB53" s="128" t="str">
        <v/>
      </c>
      <c r="AC53" s="128" t="str">
        <v/>
      </c>
      <c r="AD53" s="128" t="str">
        <v/>
      </c>
      <c r="AE53" s="128" t="str">
        <v/>
      </c>
      <c r="AF53" s="128" t="str">
        <v/>
      </c>
      <c r="AG53" s="128" t="str">
        <v/>
      </c>
      <c r="AH53" s="128" t="str">
        <v/>
      </c>
      <c r="AI53" s="128" t="str">
        <v/>
      </c>
      <c r="AJ53" s="128" t="str">
        <v/>
      </c>
      <c r="AK53" s="128" t="str">
        <v/>
      </c>
      <c r="AL53" s="128" t="str">
        <v/>
      </c>
      <c r="AM53" s="128" t="str">
        <v/>
      </c>
      <c r="AN53" s="128" t="str">
        <v/>
      </c>
      <c r="AO53" s="128" t="str">
        <v/>
      </c>
      <c r="AP53" s="128" t="str">
        <v/>
      </c>
      <c r="AQ53" s="128" t="str">
        <v/>
      </c>
      <c r="AR53" s="128" t="str">
        <v/>
      </c>
      <c r="AS53" s="128" t="str">
        <v/>
      </c>
      <c r="AT53" s="128" t="str">
        <v/>
      </c>
      <c r="AU53" s="128" t="str">
        <v/>
      </c>
      <c r="AV53" s="128" t="str">
        <v/>
      </c>
      <c r="AW53" s="128" t="str">
        <v/>
      </c>
      <c r="AX53" s="128" t="str">
        <v/>
      </c>
      <c r="AY53" s="128" t="str">
        <v/>
      </c>
      <c r="AZ53" s="128" t="str">
        <v/>
      </c>
      <c r="BA53" s="128" t="str">
        <v/>
      </c>
      <c r="BB53" s="128" t="str">
        <v/>
      </c>
      <c r="BC53" s="128" t="str">
        <v/>
      </c>
      <c r="BD53" s="128" t="str">
        <v/>
      </c>
      <c r="BE53" s="128" t="str">
        <v/>
      </c>
      <c r="BF53" s="128" t="str">
        <v/>
      </c>
      <c r="BG53" s="128" t="str">
        <v/>
      </c>
      <c r="BH53" s="128" t="str">
        <v/>
      </c>
      <c r="BI53" s="128" t="str">
        <v/>
      </c>
      <c r="BJ53" s="128" t="str">
        <v/>
      </c>
      <c r="BK53" s="128" t="str">
        <v/>
      </c>
      <c r="BL53" s="128" t="e">
        <v>#N/A</v>
      </c>
      <c r="BM53" s="128" t="e">
        <v>#N/A</v>
      </c>
      <c r="BN53" s="128" t="e">
        <v>#N/A</v>
      </c>
      <c r="BO53" s="128" t="e">
        <v>#N/A</v>
      </c>
      <c r="BP53" s="128" t="e">
        <v>#N/A</v>
      </c>
      <c r="BQ53" s="128" t="e">
        <v>#N/A</v>
      </c>
      <c r="BR53" s="128" t="e">
        <v>#N/A</v>
      </c>
      <c r="BS53" s="128" t="e">
        <v>#N/A</v>
      </c>
      <c r="BT53" s="128" t="e">
        <v>#N/A</v>
      </c>
      <c r="BU53" s="128" t="e">
        <v>#N/A</v>
      </c>
      <c r="BV53" s="128" t="e">
        <v>#N/A</v>
      </c>
      <c r="BW53" s="128" t="e">
        <v>#N/A</v>
      </c>
      <c r="BX53" s="128" t="e">
        <v>#N/A</v>
      </c>
      <c r="BY53" s="128" t="e">
        <v>#N/A</v>
      </c>
      <c r="BZ53" s="128" t="e">
        <v>#N/A</v>
      </c>
      <c r="CA53" s="128" t="e">
        <v>#N/A</v>
      </c>
      <c r="CB53" s="128" t="e">
        <v>#N/A</v>
      </c>
      <c r="CC53" s="128" t="e">
        <v>#N/A</v>
      </c>
      <c r="CD53" s="128"/>
      <c r="CE53" s="128"/>
      <c r="CF53" s="128"/>
      <c r="CG53" s="128"/>
      <c r="CH53" s="128"/>
      <c r="CI53" s="128"/>
      <c r="CJ53" s="128"/>
      <c r="CK53" s="128"/>
      <c r="CL53" s="128"/>
      <c r="CM53" s="128"/>
      <c r="CN53" s="128"/>
      <c r="CO53" s="128"/>
      <c r="CP53" s="128"/>
      <c r="CQ53" s="128"/>
      <c r="CR53" s="128"/>
      <c r="CS53" s="128"/>
      <c r="CT53" s="128"/>
      <c r="CU53" s="128"/>
      <c r="CV53" s="128"/>
      <c r="CW53" s="128"/>
      <c r="CX53" s="128"/>
      <c r="CY53" s="128"/>
      <c r="CZ53" s="128"/>
      <c r="DA53" s="128"/>
      <c r="DB53" s="128"/>
      <c r="DC53" s="128"/>
      <c r="DD53" s="128"/>
      <c r="DE53" s="128"/>
      <c r="DF53" s="128"/>
      <c r="DG53" s="128"/>
      <c r="DH53" s="128"/>
      <c r="DI53" s="128"/>
      <c r="DJ53" s="128"/>
      <c r="DK53" s="128"/>
      <c r="DL53" s="128"/>
      <c r="DM53" s="128"/>
      <c r="DN53" s="128"/>
      <c r="DO53" s="128"/>
      <c r="DP53" s="128"/>
      <c r="DQ53" s="128"/>
      <c r="DR53" s="127"/>
      <c r="DS53" s="127"/>
      <c r="DT53" s="127"/>
      <c r="DU53" s="127"/>
      <c r="DV53" s="127"/>
      <c r="DW53" s="127"/>
      <c r="DX53" s="127"/>
      <c r="DY53" s="127"/>
      <c r="DZ53" s="127"/>
      <c r="EA53" s="127"/>
      <c r="EB53" s="127"/>
      <c r="EC53" s="127"/>
      <c r="ED53" s="127"/>
      <c r="EE53" s="127"/>
      <c r="EF53" s="127"/>
      <c r="EG53" s="127"/>
      <c r="EH53" s="127"/>
      <c r="EI53" s="127"/>
      <c r="EJ53" s="127"/>
      <c r="EK53" s="127"/>
      <c r="EL53" s="127"/>
      <c r="EM53" s="127"/>
    </row>
    <row r="54" spans="1:143">
      <c r="A54" s="127" t="str">
        <v>2009 Q3</v>
      </c>
      <c r="B54" s="128">
        <v>656727</v>
      </c>
      <c r="C54" s="128">
        <v>1582564</v>
      </c>
      <c r="D54" s="128">
        <v>2034259</v>
      </c>
      <c r="E54" s="128">
        <v>2072103</v>
      </c>
      <c r="F54" s="128">
        <v>2072103</v>
      </c>
      <c r="G54" s="128">
        <v>2072103</v>
      </c>
      <c r="H54" s="128">
        <v>2075601</v>
      </c>
      <c r="I54" s="128">
        <v>2048130</v>
      </c>
      <c r="J54" s="128">
        <v>2049167</v>
      </c>
      <c r="K54" s="128">
        <v>2024493</v>
      </c>
      <c r="L54" s="128">
        <v>2024493</v>
      </c>
      <c r="M54" s="128">
        <v>2024993</v>
      </c>
      <c r="N54" s="128">
        <v>2025440</v>
      </c>
      <c r="O54" s="128">
        <v>2025440</v>
      </c>
      <c r="P54" s="128">
        <v>2025440</v>
      </c>
      <c r="Q54" s="128">
        <v>2025440</v>
      </c>
      <c r="R54" s="128">
        <v>2025440</v>
      </c>
      <c r="S54" s="128">
        <v>2025965</v>
      </c>
      <c r="T54" s="128">
        <v>2025965</v>
      </c>
      <c r="U54" s="128">
        <v>2025965</v>
      </c>
      <c r="V54" s="128" t="str">
        <v/>
      </c>
      <c r="W54" s="128" t="str">
        <v/>
      </c>
      <c r="X54" s="128" t="str">
        <v/>
      </c>
      <c r="Y54" s="128" t="str">
        <v/>
      </c>
      <c r="Z54" s="128" t="str">
        <v/>
      </c>
      <c r="AA54" s="128" t="str">
        <v/>
      </c>
      <c r="AB54" s="128" t="str">
        <v/>
      </c>
      <c r="AC54" s="128" t="str">
        <v/>
      </c>
      <c r="AD54" s="128" t="str">
        <v/>
      </c>
      <c r="AE54" s="128" t="str">
        <v/>
      </c>
      <c r="AF54" s="128" t="str">
        <v/>
      </c>
      <c r="AG54" s="128" t="str">
        <v/>
      </c>
      <c r="AH54" s="128" t="str">
        <v/>
      </c>
      <c r="AI54" s="128" t="str">
        <v/>
      </c>
      <c r="AJ54" s="128" t="str">
        <v/>
      </c>
      <c r="AK54" s="128" t="str">
        <v/>
      </c>
      <c r="AL54" s="128" t="str">
        <v/>
      </c>
      <c r="AM54" s="128" t="str">
        <v/>
      </c>
      <c r="AN54" s="128" t="str">
        <v/>
      </c>
      <c r="AO54" s="128" t="str">
        <v/>
      </c>
      <c r="AP54" s="128" t="str">
        <v/>
      </c>
      <c r="AQ54" s="128" t="str">
        <v/>
      </c>
      <c r="AR54" s="128" t="str">
        <v/>
      </c>
      <c r="AS54" s="128" t="str">
        <v/>
      </c>
      <c r="AT54" s="128" t="str">
        <v/>
      </c>
      <c r="AU54" s="128" t="str">
        <v/>
      </c>
      <c r="AV54" s="128" t="str">
        <v/>
      </c>
      <c r="AW54" s="128" t="str">
        <v/>
      </c>
      <c r="AX54" s="128" t="str">
        <v/>
      </c>
      <c r="AY54" s="128" t="str">
        <v/>
      </c>
      <c r="AZ54" s="128" t="str">
        <v/>
      </c>
      <c r="BA54" s="128" t="str">
        <v/>
      </c>
      <c r="BB54" s="128" t="str">
        <v/>
      </c>
      <c r="BC54" s="128" t="str">
        <v/>
      </c>
      <c r="BD54" s="128" t="str">
        <v/>
      </c>
      <c r="BE54" s="128" t="str">
        <v/>
      </c>
      <c r="BF54" s="128" t="str">
        <v/>
      </c>
      <c r="BG54" s="128" t="str">
        <v/>
      </c>
      <c r="BH54" s="128" t="str">
        <v/>
      </c>
      <c r="BI54" s="128" t="str">
        <v/>
      </c>
      <c r="BJ54" s="128" t="str">
        <v/>
      </c>
      <c r="BK54" s="128" t="str">
        <v/>
      </c>
      <c r="BL54" s="128" t="e">
        <v>#N/A</v>
      </c>
      <c r="BM54" s="128" t="e">
        <v>#N/A</v>
      </c>
      <c r="BN54" s="128" t="e">
        <v>#N/A</v>
      </c>
      <c r="BO54" s="128" t="e">
        <v>#N/A</v>
      </c>
      <c r="BP54" s="128" t="e">
        <v>#N/A</v>
      </c>
      <c r="BQ54" s="128" t="e">
        <v>#N/A</v>
      </c>
      <c r="BR54" s="128" t="e">
        <v>#N/A</v>
      </c>
      <c r="BS54" s="128" t="e">
        <v>#N/A</v>
      </c>
      <c r="BT54" s="128" t="e">
        <v>#N/A</v>
      </c>
      <c r="BU54" s="128" t="e">
        <v>#N/A</v>
      </c>
      <c r="BV54" s="128" t="e">
        <v>#N/A</v>
      </c>
      <c r="BW54" s="128" t="e">
        <v>#N/A</v>
      </c>
      <c r="BX54" s="128" t="e">
        <v>#N/A</v>
      </c>
      <c r="BY54" s="128" t="e">
        <v>#N/A</v>
      </c>
      <c r="BZ54" s="128" t="e">
        <v>#N/A</v>
      </c>
      <c r="CA54" s="128" t="e">
        <v>#N/A</v>
      </c>
      <c r="CB54" s="128" t="e">
        <v>#N/A</v>
      </c>
      <c r="CC54" s="128" t="e">
        <v>#N/A</v>
      </c>
      <c r="CD54" s="128"/>
      <c r="CE54" s="128"/>
      <c r="CF54" s="128"/>
      <c r="CG54" s="128"/>
      <c r="CH54" s="128"/>
      <c r="CI54" s="128"/>
      <c r="CJ54" s="128"/>
      <c r="CK54" s="128"/>
      <c r="CL54" s="128"/>
      <c r="CM54" s="128"/>
      <c r="CN54" s="128"/>
      <c r="CO54" s="128"/>
      <c r="CP54" s="128"/>
      <c r="CQ54" s="128"/>
      <c r="CR54" s="128"/>
      <c r="CS54" s="128"/>
      <c r="CT54" s="128"/>
      <c r="CU54" s="128"/>
      <c r="CV54" s="128"/>
      <c r="CW54" s="128"/>
      <c r="CX54" s="128"/>
      <c r="CY54" s="128"/>
      <c r="CZ54" s="128"/>
      <c r="DA54" s="128"/>
      <c r="DB54" s="128"/>
      <c r="DC54" s="128"/>
      <c r="DD54" s="128"/>
      <c r="DE54" s="128"/>
      <c r="DF54" s="128"/>
      <c r="DG54" s="128"/>
      <c r="DH54" s="128"/>
      <c r="DI54" s="128"/>
      <c r="DJ54" s="128"/>
      <c r="DK54" s="128"/>
      <c r="DL54" s="128"/>
      <c r="DM54" s="128"/>
      <c r="DN54" s="128"/>
      <c r="DO54" s="128"/>
      <c r="DP54" s="128"/>
      <c r="DQ54" s="128"/>
      <c r="DR54" s="127"/>
      <c r="DS54" s="127"/>
      <c r="DT54" s="127"/>
      <c r="DU54" s="127"/>
      <c r="DV54" s="127"/>
      <c r="DW54" s="127"/>
      <c r="DX54" s="127"/>
      <c r="DY54" s="127"/>
      <c r="DZ54" s="127"/>
      <c r="EA54" s="127"/>
      <c r="EB54" s="127"/>
      <c r="EC54" s="127"/>
      <c r="ED54" s="127"/>
      <c r="EE54" s="127"/>
      <c r="EF54" s="127"/>
      <c r="EG54" s="127"/>
      <c r="EH54" s="127"/>
      <c r="EI54" s="127"/>
      <c r="EJ54" s="127"/>
      <c r="EK54" s="127"/>
      <c r="EL54" s="127"/>
      <c r="EM54" s="127"/>
    </row>
    <row r="55" spans="1:143">
      <c r="A55" s="127" t="str">
        <v>2009 Q4</v>
      </c>
      <c r="B55" s="128">
        <v>296768</v>
      </c>
      <c r="C55" s="128">
        <v>2004618</v>
      </c>
      <c r="D55" s="128">
        <v>2305768</v>
      </c>
      <c r="E55" s="128">
        <v>2361461</v>
      </c>
      <c r="F55" s="128">
        <v>2363309</v>
      </c>
      <c r="G55" s="128">
        <v>2363629</v>
      </c>
      <c r="H55" s="128">
        <v>2365341</v>
      </c>
      <c r="I55" s="128">
        <v>2370317</v>
      </c>
      <c r="J55" s="128">
        <v>2371498</v>
      </c>
      <c r="K55" s="128">
        <v>2357629</v>
      </c>
      <c r="L55" s="128">
        <v>2358929</v>
      </c>
      <c r="M55" s="128">
        <v>2358929</v>
      </c>
      <c r="N55" s="128">
        <v>2358929</v>
      </c>
      <c r="O55" s="128">
        <v>2360724</v>
      </c>
      <c r="P55" s="128">
        <v>2360724</v>
      </c>
      <c r="Q55" s="128">
        <v>2360724</v>
      </c>
      <c r="R55" s="128">
        <v>2360724</v>
      </c>
      <c r="S55" s="128">
        <v>2360724</v>
      </c>
      <c r="T55" s="128">
        <v>2360724</v>
      </c>
      <c r="U55" s="128" t="str">
        <v/>
      </c>
      <c r="V55" s="128" t="str">
        <v/>
      </c>
      <c r="W55" s="128" t="str">
        <v/>
      </c>
      <c r="X55" s="128" t="str">
        <v/>
      </c>
      <c r="Y55" s="128" t="str">
        <v/>
      </c>
      <c r="Z55" s="128" t="str">
        <v/>
      </c>
      <c r="AA55" s="128" t="str">
        <v/>
      </c>
      <c r="AB55" s="128" t="str">
        <v/>
      </c>
      <c r="AC55" s="128" t="str">
        <v/>
      </c>
      <c r="AD55" s="128" t="str">
        <v/>
      </c>
      <c r="AE55" s="128" t="str">
        <v/>
      </c>
      <c r="AF55" s="128" t="str">
        <v/>
      </c>
      <c r="AG55" s="128" t="str">
        <v/>
      </c>
      <c r="AH55" s="128" t="str">
        <v/>
      </c>
      <c r="AI55" s="128" t="str">
        <v/>
      </c>
      <c r="AJ55" s="128" t="str">
        <v/>
      </c>
      <c r="AK55" s="128" t="str">
        <v/>
      </c>
      <c r="AL55" s="128" t="str">
        <v/>
      </c>
      <c r="AM55" s="128" t="str">
        <v/>
      </c>
      <c r="AN55" s="128" t="str">
        <v/>
      </c>
      <c r="AO55" s="128" t="str">
        <v/>
      </c>
      <c r="AP55" s="128" t="str">
        <v/>
      </c>
      <c r="AQ55" s="128" t="str">
        <v/>
      </c>
      <c r="AR55" s="128" t="str">
        <v/>
      </c>
      <c r="AS55" s="128" t="str">
        <v/>
      </c>
      <c r="AT55" s="128" t="str">
        <v/>
      </c>
      <c r="AU55" s="128" t="str">
        <v/>
      </c>
      <c r="AV55" s="128" t="str">
        <v/>
      </c>
      <c r="AW55" s="128" t="str">
        <v/>
      </c>
      <c r="AX55" s="128" t="str">
        <v/>
      </c>
      <c r="AY55" s="128" t="str">
        <v/>
      </c>
      <c r="AZ55" s="128" t="str">
        <v/>
      </c>
      <c r="BA55" s="128" t="str">
        <v/>
      </c>
      <c r="BB55" s="128" t="str">
        <v/>
      </c>
      <c r="BC55" s="128" t="str">
        <v/>
      </c>
      <c r="BD55" s="128" t="str">
        <v/>
      </c>
      <c r="BE55" s="128" t="str">
        <v/>
      </c>
      <c r="BF55" s="128" t="str">
        <v/>
      </c>
      <c r="BG55" s="128" t="str">
        <v/>
      </c>
      <c r="BH55" s="128" t="str">
        <v/>
      </c>
      <c r="BI55" s="128" t="str">
        <v/>
      </c>
      <c r="BJ55" s="128" t="str">
        <v/>
      </c>
      <c r="BK55" s="128" t="str">
        <v/>
      </c>
      <c r="BL55" s="128" t="e">
        <v>#N/A</v>
      </c>
      <c r="BM55" s="128" t="e">
        <v>#N/A</v>
      </c>
      <c r="BN55" s="128" t="e">
        <v>#N/A</v>
      </c>
      <c r="BO55" s="128" t="e">
        <v>#N/A</v>
      </c>
      <c r="BP55" s="128" t="e">
        <v>#N/A</v>
      </c>
      <c r="BQ55" s="128" t="e">
        <v>#N/A</v>
      </c>
      <c r="BR55" s="128" t="e">
        <v>#N/A</v>
      </c>
      <c r="BS55" s="128" t="e">
        <v>#N/A</v>
      </c>
      <c r="BT55" s="128" t="e">
        <v>#N/A</v>
      </c>
      <c r="BU55" s="128" t="e">
        <v>#N/A</v>
      </c>
      <c r="BV55" s="128" t="e">
        <v>#N/A</v>
      </c>
      <c r="BW55" s="128" t="e">
        <v>#N/A</v>
      </c>
      <c r="BX55" s="128" t="e">
        <v>#N/A</v>
      </c>
      <c r="BY55" s="128" t="e">
        <v>#N/A</v>
      </c>
      <c r="BZ55" s="128" t="e">
        <v>#N/A</v>
      </c>
      <c r="CA55" s="128" t="e">
        <v>#N/A</v>
      </c>
      <c r="CB55" s="128" t="e">
        <v>#N/A</v>
      </c>
      <c r="CC55" s="128" t="e">
        <v>#N/A</v>
      </c>
      <c r="CD55" s="128"/>
      <c r="CE55" s="128"/>
      <c r="CF55" s="128"/>
      <c r="CG55" s="128"/>
      <c r="CH55" s="128"/>
      <c r="CI55" s="128"/>
      <c r="CJ55" s="128"/>
      <c r="CK55" s="128"/>
      <c r="CL55" s="128"/>
      <c r="CM55" s="128"/>
      <c r="CN55" s="128"/>
      <c r="CO55" s="128"/>
      <c r="CP55" s="128"/>
      <c r="CQ55" s="128"/>
      <c r="CR55" s="128"/>
      <c r="CS55" s="128"/>
      <c r="CT55" s="128"/>
      <c r="CU55" s="128"/>
      <c r="CV55" s="128"/>
      <c r="CW55" s="128"/>
      <c r="CX55" s="128"/>
      <c r="CY55" s="128"/>
      <c r="CZ55" s="128"/>
      <c r="DA55" s="128"/>
      <c r="DB55" s="128"/>
      <c r="DC55" s="128"/>
      <c r="DD55" s="128"/>
      <c r="DE55" s="128"/>
      <c r="DF55" s="128"/>
      <c r="DG55" s="128"/>
      <c r="DH55" s="128"/>
      <c r="DI55" s="128"/>
      <c r="DJ55" s="128"/>
      <c r="DK55" s="128"/>
      <c r="DL55" s="128"/>
      <c r="DM55" s="128"/>
      <c r="DN55" s="128"/>
      <c r="DO55" s="128"/>
      <c r="DP55" s="128"/>
      <c r="DQ55" s="128"/>
      <c r="DR55" s="127"/>
      <c r="DS55" s="127"/>
      <c r="DT55" s="127"/>
      <c r="DU55" s="127"/>
      <c r="DV55" s="127"/>
      <c r="DW55" s="127"/>
      <c r="DX55" s="127"/>
      <c r="DY55" s="127"/>
      <c r="DZ55" s="127"/>
      <c r="EA55" s="127"/>
      <c r="EB55" s="127"/>
      <c r="EC55" s="127"/>
      <c r="ED55" s="127"/>
      <c r="EE55" s="127"/>
      <c r="EF55" s="127"/>
      <c r="EG55" s="127"/>
      <c r="EH55" s="127"/>
      <c r="EI55" s="127"/>
      <c r="EJ55" s="127"/>
      <c r="EK55" s="127"/>
      <c r="EL55" s="127"/>
      <c r="EM55" s="127"/>
    </row>
    <row r="56" spans="1:143">
      <c r="A56" s="127" t="str">
        <v>2010 Q1</v>
      </c>
      <c r="B56" s="128">
        <v>445491</v>
      </c>
      <c r="C56" s="128">
        <v>1879955</v>
      </c>
      <c r="D56" s="128">
        <v>2170479</v>
      </c>
      <c r="E56" s="128">
        <v>2186755</v>
      </c>
      <c r="F56" s="128">
        <v>2187005</v>
      </c>
      <c r="G56" s="128">
        <v>2187785</v>
      </c>
      <c r="H56" s="128">
        <v>2188080</v>
      </c>
      <c r="I56" s="128">
        <v>2188080</v>
      </c>
      <c r="J56" s="128">
        <v>2188080</v>
      </c>
      <c r="K56" s="128">
        <v>2188080</v>
      </c>
      <c r="L56" s="128">
        <v>2188080</v>
      </c>
      <c r="M56" s="128">
        <v>2188080</v>
      </c>
      <c r="N56" s="128">
        <v>2188080</v>
      </c>
      <c r="O56" s="128">
        <v>2188540</v>
      </c>
      <c r="P56" s="128">
        <v>2188540</v>
      </c>
      <c r="Q56" s="128">
        <v>2188540</v>
      </c>
      <c r="R56" s="128">
        <v>2188540</v>
      </c>
      <c r="S56" s="128">
        <v>2188540</v>
      </c>
      <c r="T56" s="128" t="str">
        <v/>
      </c>
      <c r="U56" s="128" t="str">
        <v/>
      </c>
      <c r="V56" s="128" t="str">
        <v/>
      </c>
      <c r="W56" s="128" t="str">
        <v/>
      </c>
      <c r="X56" s="128" t="str">
        <v/>
      </c>
      <c r="Y56" s="128" t="str">
        <v/>
      </c>
      <c r="Z56" s="128" t="str">
        <v/>
      </c>
      <c r="AA56" s="128" t="str">
        <v/>
      </c>
      <c r="AB56" s="128" t="str">
        <v/>
      </c>
      <c r="AC56" s="128" t="str">
        <v/>
      </c>
      <c r="AD56" s="128" t="str">
        <v/>
      </c>
      <c r="AE56" s="128" t="str">
        <v/>
      </c>
      <c r="AF56" s="128" t="str">
        <v/>
      </c>
      <c r="AG56" s="128" t="str">
        <v/>
      </c>
      <c r="AH56" s="128" t="str">
        <v/>
      </c>
      <c r="AI56" s="128" t="str">
        <v/>
      </c>
      <c r="AJ56" s="128" t="str">
        <v/>
      </c>
      <c r="AK56" s="128" t="str">
        <v/>
      </c>
      <c r="AL56" s="128" t="str">
        <v/>
      </c>
      <c r="AM56" s="128" t="str">
        <v/>
      </c>
      <c r="AN56" s="128" t="str">
        <v/>
      </c>
      <c r="AO56" s="128" t="str">
        <v/>
      </c>
      <c r="AP56" s="128" t="str">
        <v/>
      </c>
      <c r="AQ56" s="128" t="str">
        <v/>
      </c>
      <c r="AR56" s="128" t="str">
        <v/>
      </c>
      <c r="AS56" s="128" t="str">
        <v/>
      </c>
      <c r="AT56" s="128" t="str">
        <v/>
      </c>
      <c r="AU56" s="128" t="str">
        <v/>
      </c>
      <c r="AV56" s="128" t="str">
        <v/>
      </c>
      <c r="AW56" s="128" t="str">
        <v/>
      </c>
      <c r="AX56" s="128" t="str">
        <v/>
      </c>
      <c r="AY56" s="128" t="str">
        <v/>
      </c>
      <c r="AZ56" s="128" t="str">
        <v/>
      </c>
      <c r="BA56" s="128" t="str">
        <v/>
      </c>
      <c r="BB56" s="128" t="str">
        <v/>
      </c>
      <c r="BC56" s="128" t="str">
        <v/>
      </c>
      <c r="BD56" s="128" t="str">
        <v/>
      </c>
      <c r="BE56" s="128" t="str">
        <v/>
      </c>
      <c r="BF56" s="128" t="str">
        <v/>
      </c>
      <c r="BG56" s="128" t="str">
        <v/>
      </c>
      <c r="BH56" s="128" t="str">
        <v/>
      </c>
      <c r="BI56" s="128" t="str">
        <v/>
      </c>
      <c r="BJ56" s="128" t="str">
        <v/>
      </c>
      <c r="BK56" s="128" t="str">
        <v/>
      </c>
      <c r="BL56" s="128" t="e">
        <v>#N/A</v>
      </c>
      <c r="BM56" s="128" t="e">
        <v>#N/A</v>
      </c>
      <c r="BN56" s="128" t="e">
        <v>#N/A</v>
      </c>
      <c r="BO56" s="128" t="e">
        <v>#N/A</v>
      </c>
      <c r="BP56" s="128" t="e">
        <v>#N/A</v>
      </c>
      <c r="BQ56" s="128" t="e">
        <v>#N/A</v>
      </c>
      <c r="BR56" s="128" t="e">
        <v>#N/A</v>
      </c>
      <c r="BS56" s="128" t="e">
        <v>#N/A</v>
      </c>
      <c r="BT56" s="128" t="e">
        <v>#N/A</v>
      </c>
      <c r="BU56" s="128" t="e">
        <v>#N/A</v>
      </c>
      <c r="BV56" s="128" t="e">
        <v>#N/A</v>
      </c>
      <c r="BW56" s="128" t="e">
        <v>#N/A</v>
      </c>
      <c r="BX56" s="128" t="e">
        <v>#N/A</v>
      </c>
      <c r="BY56" s="128" t="e">
        <v>#N/A</v>
      </c>
      <c r="BZ56" s="128" t="e">
        <v>#N/A</v>
      </c>
      <c r="CA56" s="128" t="e">
        <v>#N/A</v>
      </c>
      <c r="CB56" s="128" t="e">
        <v>#N/A</v>
      </c>
      <c r="CC56" s="128" t="e">
        <v>#N/A</v>
      </c>
      <c r="CD56" s="128"/>
      <c r="CE56" s="128"/>
      <c r="CF56" s="128"/>
      <c r="CG56" s="128"/>
      <c r="CH56" s="128"/>
      <c r="CI56" s="128"/>
      <c r="CJ56" s="128"/>
      <c r="CK56" s="128"/>
      <c r="CL56" s="128"/>
      <c r="CM56" s="128"/>
      <c r="CN56" s="128"/>
      <c r="CO56" s="128"/>
      <c r="CP56" s="128"/>
      <c r="CQ56" s="128"/>
      <c r="CR56" s="128"/>
      <c r="CS56" s="128"/>
      <c r="CT56" s="128"/>
      <c r="CU56" s="128"/>
      <c r="CV56" s="128"/>
      <c r="CW56" s="128"/>
      <c r="CX56" s="128"/>
      <c r="CY56" s="128"/>
      <c r="CZ56" s="128"/>
      <c r="DA56" s="128"/>
      <c r="DB56" s="128"/>
      <c r="DC56" s="128"/>
      <c r="DD56" s="128"/>
      <c r="DE56" s="128"/>
      <c r="DF56" s="128"/>
      <c r="DG56" s="128"/>
      <c r="DH56" s="128"/>
      <c r="DI56" s="128"/>
      <c r="DJ56" s="128"/>
      <c r="DK56" s="128"/>
      <c r="DL56" s="128"/>
      <c r="DM56" s="128"/>
      <c r="DN56" s="128"/>
      <c r="DO56" s="128"/>
      <c r="DP56" s="128"/>
      <c r="DQ56" s="128"/>
      <c r="DR56" s="127"/>
      <c r="DS56" s="127"/>
      <c r="DT56" s="127"/>
      <c r="DU56" s="127"/>
      <c r="DV56" s="127"/>
      <c r="DW56" s="127"/>
      <c r="DX56" s="127"/>
      <c r="DY56" s="127"/>
      <c r="DZ56" s="127"/>
      <c r="EA56" s="127"/>
      <c r="EB56" s="127"/>
      <c r="EC56" s="127"/>
      <c r="ED56" s="127"/>
      <c r="EE56" s="127"/>
      <c r="EF56" s="127"/>
      <c r="EG56" s="127"/>
      <c r="EH56" s="127"/>
      <c r="EI56" s="127"/>
      <c r="EJ56" s="127"/>
      <c r="EK56" s="127"/>
      <c r="EL56" s="127"/>
      <c r="EM56" s="127"/>
    </row>
    <row r="57" spans="1:143">
      <c r="A57" s="127" t="str">
        <v>2010 Q2</v>
      </c>
      <c r="B57" s="128">
        <v>649747</v>
      </c>
      <c r="C57" s="128">
        <v>1645242</v>
      </c>
      <c r="D57" s="128">
        <v>2023803</v>
      </c>
      <c r="E57" s="128">
        <v>2175980</v>
      </c>
      <c r="F57" s="128">
        <v>2307638</v>
      </c>
      <c r="G57" s="128">
        <v>2425404</v>
      </c>
      <c r="H57" s="128">
        <v>2428467</v>
      </c>
      <c r="I57" s="128">
        <v>2460057</v>
      </c>
      <c r="J57" s="128">
        <v>2426375</v>
      </c>
      <c r="K57" s="128">
        <v>2426375</v>
      </c>
      <c r="L57" s="128">
        <v>2426375</v>
      </c>
      <c r="M57" s="128">
        <v>2426375</v>
      </c>
      <c r="N57" s="128">
        <v>2427298</v>
      </c>
      <c r="O57" s="128">
        <v>2427298</v>
      </c>
      <c r="P57" s="128">
        <v>2427298</v>
      </c>
      <c r="Q57" s="128">
        <v>2427298</v>
      </c>
      <c r="R57" s="128">
        <v>2427298</v>
      </c>
      <c r="S57" s="128" t="str">
        <v/>
      </c>
      <c r="T57" s="128" t="str">
        <v/>
      </c>
      <c r="U57" s="128" t="str">
        <v/>
      </c>
      <c r="V57" s="128" t="str">
        <v/>
      </c>
      <c r="W57" s="128" t="str">
        <v/>
      </c>
      <c r="X57" s="128" t="str">
        <v/>
      </c>
      <c r="Y57" s="128" t="str">
        <v/>
      </c>
      <c r="Z57" s="128" t="str">
        <v/>
      </c>
      <c r="AA57" s="128" t="str">
        <v/>
      </c>
      <c r="AB57" s="128" t="str">
        <v/>
      </c>
      <c r="AC57" s="128" t="str">
        <v/>
      </c>
      <c r="AD57" s="128" t="str">
        <v/>
      </c>
      <c r="AE57" s="128" t="str">
        <v/>
      </c>
      <c r="AF57" s="128" t="str">
        <v/>
      </c>
      <c r="AG57" s="128" t="str">
        <v/>
      </c>
      <c r="AH57" s="128" t="str">
        <v/>
      </c>
      <c r="AI57" s="128" t="str">
        <v/>
      </c>
      <c r="AJ57" s="128" t="str">
        <v/>
      </c>
      <c r="AK57" s="128" t="str">
        <v/>
      </c>
      <c r="AL57" s="128" t="str">
        <v/>
      </c>
      <c r="AM57" s="128" t="str">
        <v/>
      </c>
      <c r="AN57" s="128" t="str">
        <v/>
      </c>
      <c r="AO57" s="128" t="str">
        <v/>
      </c>
      <c r="AP57" s="128" t="str">
        <v/>
      </c>
      <c r="AQ57" s="128" t="str">
        <v/>
      </c>
      <c r="AR57" s="128" t="str">
        <v/>
      </c>
      <c r="AS57" s="128" t="str">
        <v/>
      </c>
      <c r="AT57" s="128" t="str">
        <v/>
      </c>
      <c r="AU57" s="128" t="str">
        <v/>
      </c>
      <c r="AV57" s="128" t="str">
        <v/>
      </c>
      <c r="AW57" s="128" t="str">
        <v/>
      </c>
      <c r="AX57" s="128" t="str">
        <v/>
      </c>
      <c r="AY57" s="128" t="str">
        <v/>
      </c>
      <c r="AZ57" s="128" t="str">
        <v/>
      </c>
      <c r="BA57" s="128" t="str">
        <v/>
      </c>
      <c r="BB57" s="128" t="str">
        <v/>
      </c>
      <c r="BC57" s="128" t="str">
        <v/>
      </c>
      <c r="BD57" s="128" t="str">
        <v/>
      </c>
      <c r="BE57" s="128" t="str">
        <v/>
      </c>
      <c r="BF57" s="128" t="str">
        <v/>
      </c>
      <c r="BG57" s="128" t="str">
        <v/>
      </c>
      <c r="BH57" s="128" t="str">
        <v/>
      </c>
      <c r="BI57" s="128" t="str">
        <v/>
      </c>
      <c r="BJ57" s="128" t="str">
        <v/>
      </c>
      <c r="BK57" s="128" t="str">
        <v/>
      </c>
      <c r="BL57" s="128" t="e">
        <v>#N/A</v>
      </c>
      <c r="BM57" s="128" t="e">
        <v>#N/A</v>
      </c>
      <c r="BN57" s="128" t="e">
        <v>#N/A</v>
      </c>
      <c r="BO57" s="128" t="e">
        <v>#N/A</v>
      </c>
      <c r="BP57" s="128" t="e">
        <v>#N/A</v>
      </c>
      <c r="BQ57" s="128" t="e">
        <v>#N/A</v>
      </c>
      <c r="BR57" s="128" t="e">
        <v>#N/A</v>
      </c>
      <c r="BS57" s="128" t="e">
        <v>#N/A</v>
      </c>
      <c r="BT57" s="128" t="e">
        <v>#N/A</v>
      </c>
      <c r="BU57" s="128" t="e">
        <v>#N/A</v>
      </c>
      <c r="BV57" s="128" t="e">
        <v>#N/A</v>
      </c>
      <c r="BW57" s="128" t="e">
        <v>#N/A</v>
      </c>
      <c r="BX57" s="128" t="e">
        <v>#N/A</v>
      </c>
      <c r="BY57" s="128" t="e">
        <v>#N/A</v>
      </c>
      <c r="BZ57" s="128" t="e">
        <v>#N/A</v>
      </c>
      <c r="CA57" s="128" t="e">
        <v>#N/A</v>
      </c>
      <c r="CB57" s="128" t="e">
        <v>#N/A</v>
      </c>
      <c r="CC57" s="128" t="e">
        <v>#N/A</v>
      </c>
      <c r="CD57" s="128"/>
      <c r="CE57" s="128"/>
      <c r="CF57" s="128"/>
      <c r="CG57" s="128"/>
      <c r="CH57" s="128"/>
      <c r="CI57" s="128"/>
      <c r="CJ57" s="128"/>
      <c r="CK57" s="128"/>
      <c r="CL57" s="128"/>
      <c r="CM57" s="128"/>
      <c r="CN57" s="128"/>
      <c r="CO57" s="128"/>
      <c r="CP57" s="128"/>
      <c r="CQ57" s="128"/>
      <c r="CR57" s="128"/>
      <c r="CS57" s="128"/>
      <c r="CT57" s="128"/>
      <c r="CU57" s="128"/>
      <c r="CV57" s="128"/>
      <c r="CW57" s="128"/>
      <c r="CX57" s="128"/>
      <c r="CY57" s="128"/>
      <c r="CZ57" s="128"/>
      <c r="DA57" s="128"/>
      <c r="DB57" s="128"/>
      <c r="DC57" s="128"/>
      <c r="DD57" s="128"/>
      <c r="DE57" s="128"/>
      <c r="DF57" s="128"/>
      <c r="DG57" s="128"/>
      <c r="DH57" s="128"/>
      <c r="DI57" s="128"/>
      <c r="DJ57" s="128"/>
      <c r="DK57" s="128"/>
      <c r="DL57" s="128"/>
      <c r="DM57" s="128"/>
      <c r="DN57" s="128"/>
      <c r="DO57" s="128"/>
      <c r="DP57" s="128"/>
      <c r="DQ57" s="128"/>
      <c r="DR57" s="127"/>
      <c r="DS57" s="127"/>
      <c r="DT57" s="127"/>
      <c r="DU57" s="127"/>
      <c r="DV57" s="127"/>
      <c r="DW57" s="127"/>
      <c r="DX57" s="127"/>
      <c r="DY57" s="127"/>
      <c r="DZ57" s="127"/>
      <c r="EA57" s="127"/>
      <c r="EB57" s="127"/>
      <c r="EC57" s="127"/>
      <c r="ED57" s="127"/>
      <c r="EE57" s="127"/>
      <c r="EF57" s="127"/>
      <c r="EG57" s="127"/>
      <c r="EH57" s="127"/>
      <c r="EI57" s="127"/>
      <c r="EJ57" s="127"/>
      <c r="EK57" s="127"/>
      <c r="EL57" s="127"/>
      <c r="EM57" s="127"/>
    </row>
    <row r="58" spans="1:143">
      <c r="A58" s="127" t="str">
        <v>2010 Q3</v>
      </c>
      <c r="B58" s="128">
        <v>672763</v>
      </c>
      <c r="C58" s="128">
        <v>2097034</v>
      </c>
      <c r="D58" s="128">
        <v>2749361</v>
      </c>
      <c r="E58" s="128">
        <v>3022023</v>
      </c>
      <c r="F58" s="128">
        <v>3046073</v>
      </c>
      <c r="G58" s="128">
        <v>3162673</v>
      </c>
      <c r="H58" s="128">
        <v>3210255</v>
      </c>
      <c r="I58" s="128">
        <v>3211788</v>
      </c>
      <c r="J58" s="128">
        <v>3265376</v>
      </c>
      <c r="K58" s="128">
        <v>3265376</v>
      </c>
      <c r="L58" s="128">
        <v>3265376</v>
      </c>
      <c r="M58" s="128">
        <v>3265376</v>
      </c>
      <c r="N58" s="128">
        <v>3265376</v>
      </c>
      <c r="O58" s="128">
        <v>3265376</v>
      </c>
      <c r="P58" s="128">
        <v>3265376</v>
      </c>
      <c r="Q58" s="128">
        <v>3265376</v>
      </c>
      <c r="R58" s="128" t="str">
        <v/>
      </c>
      <c r="S58" s="128" t="str">
        <v/>
      </c>
      <c r="T58" s="128" t="str">
        <v/>
      </c>
      <c r="U58" s="128" t="str">
        <v/>
      </c>
      <c r="V58" s="128" t="str">
        <v/>
      </c>
      <c r="W58" s="128" t="str">
        <v/>
      </c>
      <c r="X58" s="128" t="str">
        <v/>
      </c>
      <c r="Y58" s="128" t="str">
        <v/>
      </c>
      <c r="Z58" s="128" t="str">
        <v/>
      </c>
      <c r="AA58" s="128" t="str">
        <v/>
      </c>
      <c r="AB58" s="128" t="str">
        <v/>
      </c>
      <c r="AC58" s="128" t="str">
        <v/>
      </c>
      <c r="AD58" s="128" t="str">
        <v/>
      </c>
      <c r="AE58" s="128" t="str">
        <v/>
      </c>
      <c r="AF58" s="128" t="str">
        <v/>
      </c>
      <c r="AG58" s="128" t="str">
        <v/>
      </c>
      <c r="AH58" s="128" t="str">
        <v/>
      </c>
      <c r="AI58" s="128" t="str">
        <v/>
      </c>
      <c r="AJ58" s="128" t="str">
        <v/>
      </c>
      <c r="AK58" s="128" t="str">
        <v/>
      </c>
      <c r="AL58" s="128" t="str">
        <v/>
      </c>
      <c r="AM58" s="128" t="str">
        <v/>
      </c>
      <c r="AN58" s="128" t="str">
        <v/>
      </c>
      <c r="AO58" s="128" t="str">
        <v/>
      </c>
      <c r="AP58" s="128" t="str">
        <v/>
      </c>
      <c r="AQ58" s="128" t="str">
        <v/>
      </c>
      <c r="AR58" s="128" t="str">
        <v/>
      </c>
      <c r="AS58" s="128" t="str">
        <v/>
      </c>
      <c r="AT58" s="128" t="str">
        <v/>
      </c>
      <c r="AU58" s="128" t="str">
        <v/>
      </c>
      <c r="AV58" s="128" t="str">
        <v/>
      </c>
      <c r="AW58" s="128" t="str">
        <v/>
      </c>
      <c r="AX58" s="128" t="str">
        <v/>
      </c>
      <c r="AY58" s="128" t="str">
        <v/>
      </c>
      <c r="AZ58" s="128" t="str">
        <v/>
      </c>
      <c r="BA58" s="128" t="str">
        <v/>
      </c>
      <c r="BB58" s="128" t="str">
        <v/>
      </c>
      <c r="BC58" s="128" t="str">
        <v/>
      </c>
      <c r="BD58" s="128" t="str">
        <v/>
      </c>
      <c r="BE58" s="128" t="str">
        <v/>
      </c>
      <c r="BF58" s="128" t="str">
        <v/>
      </c>
      <c r="BG58" s="128" t="str">
        <v/>
      </c>
      <c r="BH58" s="128" t="str">
        <v/>
      </c>
      <c r="BI58" s="128" t="str">
        <v/>
      </c>
      <c r="BJ58" s="128" t="str">
        <v/>
      </c>
      <c r="BK58" s="128" t="str">
        <v/>
      </c>
      <c r="BL58" s="128" t="e">
        <v>#N/A</v>
      </c>
      <c r="BM58" s="128" t="e">
        <v>#N/A</v>
      </c>
      <c r="BN58" s="128" t="e">
        <v>#N/A</v>
      </c>
      <c r="BO58" s="128" t="e">
        <v>#N/A</v>
      </c>
      <c r="BP58" s="128" t="e">
        <v>#N/A</v>
      </c>
      <c r="BQ58" s="128" t="e">
        <v>#N/A</v>
      </c>
      <c r="BR58" s="128" t="e">
        <v>#N/A</v>
      </c>
      <c r="BS58" s="128" t="e">
        <v>#N/A</v>
      </c>
      <c r="BT58" s="128" t="e">
        <v>#N/A</v>
      </c>
      <c r="BU58" s="128" t="e">
        <v>#N/A</v>
      </c>
      <c r="BV58" s="128" t="e">
        <v>#N/A</v>
      </c>
      <c r="BW58" s="128" t="e">
        <v>#N/A</v>
      </c>
      <c r="BX58" s="128" t="e">
        <v>#N/A</v>
      </c>
      <c r="BY58" s="128" t="e">
        <v>#N/A</v>
      </c>
      <c r="BZ58" s="128" t="e">
        <v>#N/A</v>
      </c>
      <c r="CA58" s="128" t="e">
        <v>#N/A</v>
      </c>
      <c r="CB58" s="128" t="e">
        <v>#N/A</v>
      </c>
      <c r="CC58" s="128" t="e">
        <v>#N/A</v>
      </c>
      <c r="CD58" s="128"/>
      <c r="CE58" s="128"/>
      <c r="CF58" s="128"/>
      <c r="CG58" s="128"/>
      <c r="CH58" s="128"/>
      <c r="CI58" s="128"/>
      <c r="CJ58" s="128"/>
      <c r="CK58" s="128"/>
      <c r="CL58" s="128"/>
      <c r="CM58" s="128"/>
      <c r="CN58" s="128"/>
      <c r="CO58" s="128"/>
      <c r="CP58" s="128"/>
      <c r="CQ58" s="128"/>
      <c r="CR58" s="128"/>
      <c r="CS58" s="128"/>
      <c r="CT58" s="128"/>
      <c r="CU58" s="128"/>
      <c r="CV58" s="128"/>
      <c r="CW58" s="128"/>
      <c r="CX58" s="128"/>
      <c r="CY58" s="128"/>
      <c r="CZ58" s="128"/>
      <c r="DA58" s="128"/>
      <c r="DB58" s="128"/>
      <c r="DC58" s="128"/>
      <c r="DD58" s="128"/>
      <c r="DE58" s="128"/>
      <c r="DF58" s="128"/>
      <c r="DG58" s="128"/>
      <c r="DH58" s="128"/>
      <c r="DI58" s="128"/>
      <c r="DJ58" s="128"/>
      <c r="DK58" s="128"/>
      <c r="DL58" s="128"/>
      <c r="DM58" s="128"/>
      <c r="DN58" s="128"/>
      <c r="DO58" s="128"/>
      <c r="DP58" s="128"/>
      <c r="DQ58" s="128"/>
      <c r="DR58" s="127"/>
      <c r="DS58" s="127"/>
      <c r="DT58" s="127"/>
      <c r="DU58" s="127"/>
      <c r="DV58" s="127"/>
      <c r="DW58" s="127"/>
      <c r="DX58" s="127"/>
      <c r="DY58" s="127"/>
      <c r="DZ58" s="127"/>
      <c r="EA58" s="127"/>
      <c r="EB58" s="127"/>
      <c r="EC58" s="127"/>
      <c r="ED58" s="127"/>
      <c r="EE58" s="127"/>
      <c r="EF58" s="127"/>
      <c r="EG58" s="127"/>
      <c r="EH58" s="127"/>
      <c r="EI58" s="127"/>
      <c r="EJ58" s="127"/>
      <c r="EK58" s="127"/>
      <c r="EL58" s="127"/>
      <c r="EM58" s="127"/>
    </row>
    <row r="59" spans="1:143">
      <c r="A59" s="127" t="str">
        <v>2010 Q4</v>
      </c>
      <c r="B59" s="128">
        <v>408207</v>
      </c>
      <c r="C59" s="128">
        <v>2256314</v>
      </c>
      <c r="D59" s="128">
        <v>2920190</v>
      </c>
      <c r="E59" s="128">
        <v>2899285</v>
      </c>
      <c r="F59" s="128">
        <v>2937095</v>
      </c>
      <c r="G59" s="128">
        <v>2953796</v>
      </c>
      <c r="H59" s="128">
        <v>2953796</v>
      </c>
      <c r="I59" s="128">
        <v>2994841</v>
      </c>
      <c r="J59" s="128">
        <v>2995301</v>
      </c>
      <c r="K59" s="128">
        <v>2995301</v>
      </c>
      <c r="L59" s="128">
        <v>2995301</v>
      </c>
      <c r="M59" s="128">
        <v>2999299</v>
      </c>
      <c r="N59" s="128">
        <v>3003349</v>
      </c>
      <c r="O59" s="128">
        <v>2989030</v>
      </c>
      <c r="P59" s="128">
        <v>2995525</v>
      </c>
      <c r="Q59" s="128" t="str">
        <v/>
      </c>
      <c r="R59" s="128" t="str">
        <v/>
      </c>
      <c r="S59" s="128" t="str">
        <v/>
      </c>
      <c r="T59" s="128" t="str">
        <v/>
      </c>
      <c r="U59" s="128" t="str">
        <v/>
      </c>
      <c r="V59" s="128" t="str">
        <v/>
      </c>
      <c r="W59" s="128" t="str">
        <v/>
      </c>
      <c r="X59" s="128" t="str">
        <v/>
      </c>
      <c r="Y59" s="128" t="str">
        <v/>
      </c>
      <c r="Z59" s="128" t="str">
        <v/>
      </c>
      <c r="AA59" s="128" t="str">
        <v/>
      </c>
      <c r="AB59" s="128" t="str">
        <v/>
      </c>
      <c r="AC59" s="128" t="str">
        <v/>
      </c>
      <c r="AD59" s="128" t="str">
        <v/>
      </c>
      <c r="AE59" s="128" t="str">
        <v/>
      </c>
      <c r="AF59" s="128" t="str">
        <v/>
      </c>
      <c r="AG59" s="128" t="str">
        <v/>
      </c>
      <c r="AH59" s="128" t="str">
        <v/>
      </c>
      <c r="AI59" s="128" t="str">
        <v/>
      </c>
      <c r="AJ59" s="128" t="str">
        <v/>
      </c>
      <c r="AK59" s="128" t="str">
        <v/>
      </c>
      <c r="AL59" s="128" t="str">
        <v/>
      </c>
      <c r="AM59" s="128" t="str">
        <v/>
      </c>
      <c r="AN59" s="128" t="str">
        <v/>
      </c>
      <c r="AO59" s="128" t="str">
        <v/>
      </c>
      <c r="AP59" s="128" t="str">
        <v/>
      </c>
      <c r="AQ59" s="128" t="str">
        <v/>
      </c>
      <c r="AR59" s="128" t="str">
        <v/>
      </c>
      <c r="AS59" s="128" t="str">
        <v/>
      </c>
      <c r="AT59" s="128" t="str">
        <v/>
      </c>
      <c r="AU59" s="128" t="str">
        <v/>
      </c>
      <c r="AV59" s="128" t="str">
        <v/>
      </c>
      <c r="AW59" s="128" t="str">
        <v/>
      </c>
      <c r="AX59" s="128" t="str">
        <v/>
      </c>
      <c r="AY59" s="128" t="str">
        <v/>
      </c>
      <c r="AZ59" s="128" t="str">
        <v/>
      </c>
      <c r="BA59" s="128" t="str">
        <v/>
      </c>
      <c r="BB59" s="128" t="str">
        <v/>
      </c>
      <c r="BC59" s="128" t="str">
        <v/>
      </c>
      <c r="BD59" s="128" t="str">
        <v/>
      </c>
      <c r="BE59" s="128" t="str">
        <v/>
      </c>
      <c r="BF59" s="128" t="str">
        <v/>
      </c>
      <c r="BG59" s="128" t="str">
        <v/>
      </c>
      <c r="BH59" s="128" t="str">
        <v/>
      </c>
      <c r="BI59" s="128" t="str">
        <v/>
      </c>
      <c r="BJ59" s="128" t="str">
        <v/>
      </c>
      <c r="BK59" s="128" t="str">
        <v/>
      </c>
      <c r="BL59" s="128" t="e">
        <v>#N/A</v>
      </c>
      <c r="BM59" s="128" t="e">
        <v>#N/A</v>
      </c>
      <c r="BN59" s="128" t="e">
        <v>#N/A</v>
      </c>
      <c r="BO59" s="128" t="e">
        <v>#N/A</v>
      </c>
      <c r="BP59" s="128" t="e">
        <v>#N/A</v>
      </c>
      <c r="BQ59" s="128" t="e">
        <v>#N/A</v>
      </c>
      <c r="BR59" s="128" t="e">
        <v>#N/A</v>
      </c>
      <c r="BS59" s="128" t="e">
        <v>#N/A</v>
      </c>
      <c r="BT59" s="128" t="e">
        <v>#N/A</v>
      </c>
      <c r="BU59" s="128" t="e">
        <v>#N/A</v>
      </c>
      <c r="BV59" s="128" t="e">
        <v>#N/A</v>
      </c>
      <c r="BW59" s="128" t="e">
        <v>#N/A</v>
      </c>
      <c r="BX59" s="128" t="e">
        <v>#N/A</v>
      </c>
      <c r="BY59" s="128" t="e">
        <v>#N/A</v>
      </c>
      <c r="BZ59" s="128" t="e">
        <v>#N/A</v>
      </c>
      <c r="CA59" s="128" t="e">
        <v>#N/A</v>
      </c>
      <c r="CB59" s="128" t="e">
        <v>#N/A</v>
      </c>
      <c r="CC59" s="128" t="e">
        <v>#N/A</v>
      </c>
      <c r="CD59" s="128"/>
      <c r="CE59" s="128"/>
      <c r="CF59" s="128"/>
      <c r="CG59" s="128"/>
      <c r="CH59" s="128"/>
      <c r="CI59" s="128"/>
      <c r="CJ59" s="128"/>
      <c r="CK59" s="128"/>
      <c r="CL59" s="128"/>
      <c r="CM59" s="128"/>
      <c r="CN59" s="128"/>
      <c r="CO59" s="128"/>
      <c r="CP59" s="128"/>
      <c r="CQ59" s="128"/>
      <c r="CR59" s="128"/>
      <c r="CS59" s="128"/>
      <c r="CT59" s="128"/>
      <c r="CU59" s="128"/>
      <c r="CV59" s="128"/>
      <c r="CW59" s="128"/>
      <c r="CX59" s="128"/>
      <c r="CY59" s="128"/>
      <c r="CZ59" s="128"/>
      <c r="DA59" s="128"/>
      <c r="DB59" s="128"/>
      <c r="DC59" s="128"/>
      <c r="DD59" s="128"/>
      <c r="DE59" s="128"/>
      <c r="DF59" s="128"/>
      <c r="DG59" s="128"/>
      <c r="DH59" s="128"/>
      <c r="DI59" s="128"/>
      <c r="DJ59" s="128"/>
      <c r="DK59" s="128"/>
      <c r="DL59" s="128"/>
      <c r="DM59" s="128"/>
      <c r="DN59" s="128"/>
      <c r="DO59" s="128"/>
      <c r="DP59" s="128"/>
      <c r="DQ59" s="128"/>
      <c r="DR59" s="127"/>
      <c r="DS59" s="127"/>
      <c r="DT59" s="127"/>
      <c r="DU59" s="127"/>
      <c r="DV59" s="127"/>
      <c r="DW59" s="127"/>
      <c r="DX59" s="127"/>
      <c r="DY59" s="127"/>
      <c r="DZ59" s="127"/>
      <c r="EA59" s="127"/>
      <c r="EB59" s="127"/>
      <c r="EC59" s="127"/>
      <c r="ED59" s="127"/>
      <c r="EE59" s="127"/>
      <c r="EF59" s="127"/>
      <c r="EG59" s="127"/>
      <c r="EH59" s="127"/>
      <c r="EI59" s="127"/>
      <c r="EJ59" s="127"/>
      <c r="EK59" s="127"/>
      <c r="EL59" s="127"/>
      <c r="EM59" s="127"/>
    </row>
    <row r="60" spans="1:143">
      <c r="A60" s="127" t="str">
        <v>2011 Q1</v>
      </c>
      <c r="B60" s="128">
        <v>494017</v>
      </c>
      <c r="C60" s="128">
        <v>2391109</v>
      </c>
      <c r="D60" s="128">
        <v>2859808</v>
      </c>
      <c r="E60" s="128">
        <v>3140701</v>
      </c>
      <c r="F60" s="128">
        <v>3208130</v>
      </c>
      <c r="G60" s="128">
        <v>3289133</v>
      </c>
      <c r="H60" s="128">
        <v>3247534</v>
      </c>
      <c r="I60" s="128">
        <v>3250711</v>
      </c>
      <c r="J60" s="128">
        <v>3253211</v>
      </c>
      <c r="K60" s="128">
        <v>3687860</v>
      </c>
      <c r="L60" s="128">
        <v>3760525</v>
      </c>
      <c r="M60" s="128">
        <v>3780821</v>
      </c>
      <c r="N60" s="128">
        <v>3744549</v>
      </c>
      <c r="O60" s="128">
        <v>3745049</v>
      </c>
      <c r="P60" s="128" t="str">
        <v/>
      </c>
      <c r="Q60" s="128" t="str">
        <v/>
      </c>
      <c r="R60" s="128" t="str">
        <v/>
      </c>
      <c r="S60" s="128" t="str">
        <v/>
      </c>
      <c r="T60" s="128" t="str">
        <v/>
      </c>
      <c r="U60" s="128" t="str">
        <v/>
      </c>
      <c r="V60" s="128" t="str">
        <v/>
      </c>
      <c r="W60" s="128" t="str">
        <v/>
      </c>
      <c r="X60" s="128" t="str">
        <v/>
      </c>
      <c r="Y60" s="128" t="str">
        <v/>
      </c>
      <c r="Z60" s="128" t="str">
        <v/>
      </c>
      <c r="AA60" s="128" t="str">
        <v/>
      </c>
      <c r="AB60" s="128" t="str">
        <v/>
      </c>
      <c r="AC60" s="128" t="str">
        <v/>
      </c>
      <c r="AD60" s="128" t="str">
        <v/>
      </c>
      <c r="AE60" s="128" t="str">
        <v/>
      </c>
      <c r="AF60" s="128" t="str">
        <v/>
      </c>
      <c r="AG60" s="128" t="str">
        <v/>
      </c>
      <c r="AH60" s="128" t="str">
        <v/>
      </c>
      <c r="AI60" s="128" t="str">
        <v/>
      </c>
      <c r="AJ60" s="128" t="str">
        <v/>
      </c>
      <c r="AK60" s="128" t="str">
        <v/>
      </c>
      <c r="AL60" s="128" t="str">
        <v/>
      </c>
      <c r="AM60" s="128" t="str">
        <v/>
      </c>
      <c r="AN60" s="128" t="str">
        <v/>
      </c>
      <c r="AO60" s="128" t="str">
        <v/>
      </c>
      <c r="AP60" s="128" t="str">
        <v/>
      </c>
      <c r="AQ60" s="128" t="str">
        <v/>
      </c>
      <c r="AR60" s="128" t="str">
        <v/>
      </c>
      <c r="AS60" s="128" t="str">
        <v/>
      </c>
      <c r="AT60" s="128" t="str">
        <v/>
      </c>
      <c r="AU60" s="128" t="str">
        <v/>
      </c>
      <c r="AV60" s="128" t="str">
        <v/>
      </c>
      <c r="AW60" s="128" t="str">
        <v/>
      </c>
      <c r="AX60" s="128" t="str">
        <v/>
      </c>
      <c r="AY60" s="128" t="str">
        <v/>
      </c>
      <c r="AZ60" s="128" t="str">
        <v/>
      </c>
      <c r="BA60" s="128" t="str">
        <v/>
      </c>
      <c r="BB60" s="128" t="str">
        <v/>
      </c>
      <c r="BC60" s="128" t="str">
        <v/>
      </c>
      <c r="BD60" s="128" t="str">
        <v/>
      </c>
      <c r="BE60" s="128" t="str">
        <v/>
      </c>
      <c r="BF60" s="128" t="str">
        <v/>
      </c>
      <c r="BG60" s="128" t="str">
        <v/>
      </c>
      <c r="BH60" s="128" t="str">
        <v/>
      </c>
      <c r="BI60" s="128" t="str">
        <v/>
      </c>
      <c r="BJ60" s="128" t="str">
        <v/>
      </c>
      <c r="BK60" s="128" t="str">
        <v/>
      </c>
      <c r="BL60" s="128" t="e">
        <v>#N/A</v>
      </c>
      <c r="BM60" s="128" t="e">
        <v>#N/A</v>
      </c>
      <c r="BN60" s="128" t="e">
        <v>#N/A</v>
      </c>
      <c r="BO60" s="128" t="e">
        <v>#N/A</v>
      </c>
      <c r="BP60" s="128" t="e">
        <v>#N/A</v>
      </c>
      <c r="BQ60" s="128" t="e">
        <v>#N/A</v>
      </c>
      <c r="BR60" s="128" t="e">
        <v>#N/A</v>
      </c>
      <c r="BS60" s="128" t="e">
        <v>#N/A</v>
      </c>
      <c r="BT60" s="128" t="e">
        <v>#N/A</v>
      </c>
      <c r="BU60" s="128" t="e">
        <v>#N/A</v>
      </c>
      <c r="BV60" s="128" t="e">
        <v>#N/A</v>
      </c>
      <c r="BW60" s="128" t="e">
        <v>#N/A</v>
      </c>
      <c r="BX60" s="128" t="e">
        <v>#N/A</v>
      </c>
      <c r="BY60" s="128" t="e">
        <v>#N/A</v>
      </c>
      <c r="BZ60" s="128" t="e">
        <v>#N/A</v>
      </c>
      <c r="CA60" s="128" t="e">
        <v>#N/A</v>
      </c>
      <c r="CB60" s="128" t="e">
        <v>#N/A</v>
      </c>
      <c r="CC60" s="128" t="e">
        <v>#N/A</v>
      </c>
      <c r="CD60" s="128"/>
      <c r="CE60" s="128"/>
      <c r="CF60" s="128"/>
      <c r="CG60" s="128"/>
      <c r="CH60" s="128"/>
      <c r="CI60" s="128"/>
      <c r="CJ60" s="128"/>
      <c r="CK60" s="128"/>
      <c r="CL60" s="128"/>
      <c r="CM60" s="128"/>
      <c r="CN60" s="128"/>
      <c r="CO60" s="128"/>
      <c r="CP60" s="128"/>
      <c r="CQ60" s="128"/>
      <c r="CR60" s="128"/>
      <c r="CS60" s="128"/>
      <c r="CT60" s="128"/>
      <c r="CU60" s="128"/>
      <c r="CV60" s="128"/>
      <c r="CW60" s="128"/>
      <c r="CX60" s="128"/>
      <c r="CY60" s="128"/>
      <c r="CZ60" s="128"/>
      <c r="DA60" s="128"/>
      <c r="DB60" s="128"/>
      <c r="DC60" s="128"/>
      <c r="DD60" s="128"/>
      <c r="DE60" s="128"/>
      <c r="DF60" s="128"/>
      <c r="DG60" s="128"/>
      <c r="DH60" s="128"/>
      <c r="DI60" s="128"/>
      <c r="DJ60" s="128"/>
      <c r="DK60" s="128"/>
      <c r="DL60" s="128"/>
      <c r="DM60" s="128"/>
      <c r="DN60" s="128"/>
      <c r="DO60" s="128"/>
      <c r="DP60" s="128"/>
      <c r="DQ60" s="128"/>
      <c r="DR60" s="127"/>
      <c r="DS60" s="127"/>
      <c r="DT60" s="127"/>
      <c r="DU60" s="127"/>
      <c r="DV60" s="127"/>
      <c r="DW60" s="127"/>
      <c r="DX60" s="127"/>
      <c r="DY60" s="127"/>
      <c r="DZ60" s="127"/>
      <c r="EA60" s="127"/>
      <c r="EB60" s="127"/>
      <c r="EC60" s="127"/>
      <c r="ED60" s="127"/>
      <c r="EE60" s="127"/>
      <c r="EF60" s="127"/>
      <c r="EG60" s="127"/>
      <c r="EH60" s="127"/>
      <c r="EI60" s="127"/>
      <c r="EJ60" s="127"/>
      <c r="EK60" s="127"/>
      <c r="EL60" s="127"/>
      <c r="EM60" s="127"/>
    </row>
    <row r="61" spans="1:143">
      <c r="A61" s="127" t="str">
        <v>2011 Q2</v>
      </c>
      <c r="B61" s="128">
        <v>378216</v>
      </c>
      <c r="C61" s="128">
        <v>3616822</v>
      </c>
      <c r="D61" s="128">
        <v>4267040</v>
      </c>
      <c r="E61" s="128">
        <v>4443681</v>
      </c>
      <c r="F61" s="128">
        <v>4421837</v>
      </c>
      <c r="G61" s="128">
        <v>4482362</v>
      </c>
      <c r="H61" s="128">
        <v>4441057</v>
      </c>
      <c r="I61" s="128">
        <v>4588057</v>
      </c>
      <c r="J61" s="128">
        <v>4588057</v>
      </c>
      <c r="K61" s="128">
        <v>4801907</v>
      </c>
      <c r="L61" s="128">
        <v>4801907</v>
      </c>
      <c r="M61" s="128">
        <v>4803107</v>
      </c>
      <c r="N61" s="128">
        <v>4803107</v>
      </c>
      <c r="O61" s="128" t="str">
        <v/>
      </c>
      <c r="P61" s="128" t="str">
        <v/>
      </c>
      <c r="Q61" s="128" t="str">
        <v/>
      </c>
      <c r="R61" s="128" t="str">
        <v/>
      </c>
      <c r="S61" s="128" t="str">
        <v/>
      </c>
      <c r="T61" s="128" t="str">
        <v/>
      </c>
      <c r="U61" s="128" t="str">
        <v/>
      </c>
      <c r="V61" s="128" t="str">
        <v/>
      </c>
      <c r="W61" s="128" t="str">
        <v/>
      </c>
      <c r="X61" s="128" t="str">
        <v/>
      </c>
      <c r="Y61" s="128" t="str">
        <v/>
      </c>
      <c r="Z61" s="128" t="str">
        <v/>
      </c>
      <c r="AA61" s="128" t="str">
        <v/>
      </c>
      <c r="AB61" s="128" t="str">
        <v/>
      </c>
      <c r="AC61" s="128" t="str">
        <v/>
      </c>
      <c r="AD61" s="128" t="str">
        <v/>
      </c>
      <c r="AE61" s="128" t="str">
        <v/>
      </c>
      <c r="AF61" s="128" t="str">
        <v/>
      </c>
      <c r="AG61" s="128" t="str">
        <v/>
      </c>
      <c r="AH61" s="128" t="str">
        <v/>
      </c>
      <c r="AI61" s="128" t="str">
        <v/>
      </c>
      <c r="AJ61" s="128" t="str">
        <v/>
      </c>
      <c r="AK61" s="128" t="str">
        <v/>
      </c>
      <c r="AL61" s="128" t="str">
        <v/>
      </c>
      <c r="AM61" s="128" t="str">
        <v/>
      </c>
      <c r="AN61" s="128" t="str">
        <v/>
      </c>
      <c r="AO61" s="128" t="str">
        <v/>
      </c>
      <c r="AP61" s="128" t="str">
        <v/>
      </c>
      <c r="AQ61" s="128" t="str">
        <v/>
      </c>
      <c r="AR61" s="128" t="str">
        <v/>
      </c>
      <c r="AS61" s="128" t="str">
        <v/>
      </c>
      <c r="AT61" s="128" t="str">
        <v/>
      </c>
      <c r="AU61" s="128" t="str">
        <v/>
      </c>
      <c r="AV61" s="128" t="str">
        <v/>
      </c>
      <c r="AW61" s="128" t="str">
        <v/>
      </c>
      <c r="AX61" s="128" t="str">
        <v/>
      </c>
      <c r="AY61" s="128" t="str">
        <v/>
      </c>
      <c r="AZ61" s="128" t="str">
        <v/>
      </c>
      <c r="BA61" s="128" t="str">
        <v/>
      </c>
      <c r="BB61" s="128" t="str">
        <v/>
      </c>
      <c r="BC61" s="128" t="str">
        <v/>
      </c>
      <c r="BD61" s="128" t="str">
        <v/>
      </c>
      <c r="BE61" s="128" t="str">
        <v/>
      </c>
      <c r="BF61" s="128" t="str">
        <v/>
      </c>
      <c r="BG61" s="128" t="str">
        <v/>
      </c>
      <c r="BH61" s="128" t="str">
        <v/>
      </c>
      <c r="BI61" s="128" t="str">
        <v/>
      </c>
      <c r="BJ61" s="128" t="str">
        <v/>
      </c>
      <c r="BK61" s="128" t="str">
        <v/>
      </c>
      <c r="BL61" s="128" t="e">
        <v>#N/A</v>
      </c>
      <c r="BM61" s="128" t="e">
        <v>#N/A</v>
      </c>
      <c r="BN61" s="128" t="e">
        <v>#N/A</v>
      </c>
      <c r="BO61" s="128" t="e">
        <v>#N/A</v>
      </c>
      <c r="BP61" s="128" t="e">
        <v>#N/A</v>
      </c>
      <c r="BQ61" s="128" t="e">
        <v>#N/A</v>
      </c>
      <c r="BR61" s="128" t="e">
        <v>#N/A</v>
      </c>
      <c r="BS61" s="128" t="e">
        <v>#N/A</v>
      </c>
      <c r="BT61" s="128" t="e">
        <v>#N/A</v>
      </c>
      <c r="BU61" s="128" t="e">
        <v>#N/A</v>
      </c>
      <c r="BV61" s="128" t="e">
        <v>#N/A</v>
      </c>
      <c r="BW61" s="128" t="e">
        <v>#N/A</v>
      </c>
      <c r="BX61" s="128" t="e">
        <v>#N/A</v>
      </c>
      <c r="BY61" s="128" t="e">
        <v>#N/A</v>
      </c>
      <c r="BZ61" s="128" t="e">
        <v>#N/A</v>
      </c>
      <c r="CA61" s="128" t="e">
        <v>#N/A</v>
      </c>
      <c r="CB61" s="128" t="e">
        <v>#N/A</v>
      </c>
      <c r="CC61" s="128" t="e">
        <v>#N/A</v>
      </c>
      <c r="CD61" s="128"/>
      <c r="CE61" s="128"/>
      <c r="CF61" s="128"/>
      <c r="CG61" s="128"/>
      <c r="CH61" s="128"/>
      <c r="CI61" s="128"/>
      <c r="CJ61" s="128"/>
      <c r="CK61" s="128"/>
      <c r="CL61" s="128"/>
      <c r="CM61" s="128"/>
      <c r="CN61" s="128"/>
      <c r="CO61" s="128"/>
      <c r="CP61" s="128"/>
      <c r="CQ61" s="128"/>
      <c r="CR61" s="128"/>
      <c r="CS61" s="128"/>
      <c r="CT61" s="128"/>
      <c r="CU61" s="128"/>
      <c r="CV61" s="128"/>
      <c r="CW61" s="128"/>
      <c r="CX61" s="128"/>
      <c r="CY61" s="128"/>
      <c r="CZ61" s="128"/>
      <c r="DA61" s="128"/>
      <c r="DB61" s="128"/>
      <c r="DC61" s="128"/>
      <c r="DD61" s="128"/>
      <c r="DE61" s="128"/>
      <c r="DF61" s="128"/>
      <c r="DG61" s="128"/>
      <c r="DH61" s="128"/>
      <c r="DI61" s="128"/>
      <c r="DJ61" s="128"/>
      <c r="DK61" s="128"/>
      <c r="DL61" s="128"/>
      <c r="DM61" s="128"/>
      <c r="DN61" s="128"/>
      <c r="DO61" s="128"/>
      <c r="DP61" s="128"/>
      <c r="DQ61" s="128"/>
      <c r="DR61" s="127"/>
      <c r="DS61" s="127"/>
      <c r="DT61" s="127"/>
      <c r="DU61" s="127"/>
      <c r="DV61" s="127"/>
      <c r="DW61" s="127"/>
      <c r="DX61" s="127"/>
      <c r="DY61" s="127"/>
      <c r="DZ61" s="127"/>
      <c r="EA61" s="127"/>
      <c r="EB61" s="127"/>
      <c r="EC61" s="127"/>
      <c r="ED61" s="127"/>
      <c r="EE61" s="127"/>
      <c r="EF61" s="127"/>
      <c r="EG61" s="127"/>
      <c r="EH61" s="127"/>
      <c r="EI61" s="127"/>
      <c r="EJ61" s="127"/>
      <c r="EK61" s="127"/>
      <c r="EL61" s="127"/>
      <c r="EM61" s="127"/>
    </row>
    <row r="62" spans="1:143">
      <c r="A62" s="127" t="str">
        <v>2011 Q3</v>
      </c>
      <c r="B62" s="128">
        <v>557719</v>
      </c>
      <c r="C62" s="128">
        <v>2113943</v>
      </c>
      <c r="D62" s="128">
        <v>2570715</v>
      </c>
      <c r="E62" s="128">
        <v>2672781</v>
      </c>
      <c r="F62" s="128">
        <v>2753211</v>
      </c>
      <c r="G62" s="128">
        <v>2685453</v>
      </c>
      <c r="H62" s="128">
        <v>2744353</v>
      </c>
      <c r="I62" s="128">
        <v>2802438</v>
      </c>
      <c r="J62" s="128">
        <v>2802438</v>
      </c>
      <c r="K62" s="128">
        <v>2802438</v>
      </c>
      <c r="L62" s="128">
        <v>2802438</v>
      </c>
      <c r="M62" s="128">
        <v>2808038</v>
      </c>
      <c r="N62" s="128" t="str">
        <v/>
      </c>
      <c r="O62" s="128" t="str">
        <v/>
      </c>
      <c r="P62" s="128" t="str">
        <v/>
      </c>
      <c r="Q62" s="128" t="str">
        <v/>
      </c>
      <c r="R62" s="128" t="str">
        <v/>
      </c>
      <c r="S62" s="128" t="str">
        <v/>
      </c>
      <c r="T62" s="128" t="str">
        <v/>
      </c>
      <c r="U62" s="128" t="str">
        <v/>
      </c>
      <c r="V62" s="128" t="str">
        <v/>
      </c>
      <c r="W62" s="128" t="str">
        <v/>
      </c>
      <c r="X62" s="128" t="str">
        <v/>
      </c>
      <c r="Y62" s="128" t="str">
        <v/>
      </c>
      <c r="Z62" s="128" t="str">
        <v/>
      </c>
      <c r="AA62" s="128" t="str">
        <v/>
      </c>
      <c r="AB62" s="128" t="str">
        <v/>
      </c>
      <c r="AC62" s="128" t="str">
        <v/>
      </c>
      <c r="AD62" s="128" t="str">
        <v/>
      </c>
      <c r="AE62" s="128" t="str">
        <v/>
      </c>
      <c r="AF62" s="128" t="str">
        <v/>
      </c>
      <c r="AG62" s="128" t="str">
        <v/>
      </c>
      <c r="AH62" s="128" t="str">
        <v/>
      </c>
      <c r="AI62" s="128" t="str">
        <v/>
      </c>
      <c r="AJ62" s="128" t="str">
        <v/>
      </c>
      <c r="AK62" s="128" t="str">
        <v/>
      </c>
      <c r="AL62" s="128" t="str">
        <v/>
      </c>
      <c r="AM62" s="128" t="str">
        <v/>
      </c>
      <c r="AN62" s="128" t="str">
        <v/>
      </c>
      <c r="AO62" s="128" t="str">
        <v/>
      </c>
      <c r="AP62" s="128" t="str">
        <v/>
      </c>
      <c r="AQ62" s="128" t="str">
        <v/>
      </c>
      <c r="AR62" s="128" t="str">
        <v/>
      </c>
      <c r="AS62" s="128" t="str">
        <v/>
      </c>
      <c r="AT62" s="128" t="str">
        <v/>
      </c>
      <c r="AU62" s="128" t="str">
        <v/>
      </c>
      <c r="AV62" s="128" t="str">
        <v/>
      </c>
      <c r="AW62" s="128" t="str">
        <v/>
      </c>
      <c r="AX62" s="128" t="str">
        <v/>
      </c>
      <c r="AY62" s="128" t="str">
        <v/>
      </c>
      <c r="AZ62" s="128" t="str">
        <v/>
      </c>
      <c r="BA62" s="128" t="str">
        <v/>
      </c>
      <c r="BB62" s="128" t="str">
        <v/>
      </c>
      <c r="BC62" s="128" t="str">
        <v/>
      </c>
      <c r="BD62" s="128" t="str">
        <v/>
      </c>
      <c r="BE62" s="128" t="str">
        <v/>
      </c>
      <c r="BF62" s="128" t="str">
        <v/>
      </c>
      <c r="BG62" s="128" t="str">
        <v/>
      </c>
      <c r="BH62" s="128" t="str">
        <v/>
      </c>
      <c r="BI62" s="128" t="str">
        <v/>
      </c>
      <c r="BJ62" s="128" t="str">
        <v/>
      </c>
      <c r="BK62" s="128" t="str">
        <v/>
      </c>
      <c r="BL62" s="128" t="e">
        <v>#N/A</v>
      </c>
      <c r="BM62" s="128" t="e">
        <v>#N/A</v>
      </c>
      <c r="BN62" s="128" t="e">
        <v>#N/A</v>
      </c>
      <c r="BO62" s="128" t="e">
        <v>#N/A</v>
      </c>
      <c r="BP62" s="128" t="e">
        <v>#N/A</v>
      </c>
      <c r="BQ62" s="128" t="e">
        <v>#N/A</v>
      </c>
      <c r="BR62" s="128" t="e">
        <v>#N/A</v>
      </c>
      <c r="BS62" s="128" t="e">
        <v>#N/A</v>
      </c>
      <c r="BT62" s="128" t="e">
        <v>#N/A</v>
      </c>
      <c r="BU62" s="128" t="e">
        <v>#N/A</v>
      </c>
      <c r="BV62" s="128" t="e">
        <v>#N/A</v>
      </c>
      <c r="BW62" s="128" t="e">
        <v>#N/A</v>
      </c>
      <c r="BX62" s="128" t="e">
        <v>#N/A</v>
      </c>
      <c r="BY62" s="128" t="e">
        <v>#N/A</v>
      </c>
      <c r="BZ62" s="128" t="e">
        <v>#N/A</v>
      </c>
      <c r="CA62" s="128" t="e">
        <v>#N/A</v>
      </c>
      <c r="CB62" s="128" t="e">
        <v>#N/A</v>
      </c>
      <c r="CC62" s="128" t="e">
        <v>#N/A</v>
      </c>
      <c r="CD62" s="128"/>
      <c r="CE62" s="128"/>
      <c r="CF62" s="128"/>
      <c r="CG62" s="128"/>
      <c r="CH62" s="128"/>
      <c r="CI62" s="128"/>
      <c r="CJ62" s="128"/>
      <c r="CK62" s="128"/>
      <c r="CL62" s="128"/>
      <c r="CM62" s="128"/>
      <c r="CN62" s="128"/>
      <c r="CO62" s="128"/>
      <c r="CP62" s="128"/>
      <c r="CQ62" s="128"/>
      <c r="CR62" s="128"/>
      <c r="CS62" s="128"/>
      <c r="CT62" s="128"/>
      <c r="CU62" s="128"/>
      <c r="CV62" s="128"/>
      <c r="CW62" s="128"/>
      <c r="CX62" s="128"/>
      <c r="CY62" s="128"/>
      <c r="CZ62" s="128"/>
      <c r="DA62" s="128"/>
      <c r="DB62" s="128"/>
      <c r="DC62" s="128"/>
      <c r="DD62" s="128"/>
      <c r="DE62" s="128"/>
      <c r="DF62" s="128"/>
      <c r="DG62" s="128"/>
      <c r="DH62" s="128"/>
      <c r="DI62" s="128"/>
      <c r="DJ62" s="128"/>
      <c r="DK62" s="128"/>
      <c r="DL62" s="128"/>
      <c r="DM62" s="128"/>
      <c r="DN62" s="128"/>
      <c r="DO62" s="128"/>
      <c r="DP62" s="128"/>
      <c r="DQ62" s="128"/>
      <c r="DR62" s="127"/>
      <c r="DS62" s="127"/>
      <c r="DT62" s="127"/>
      <c r="DU62" s="127"/>
      <c r="DV62" s="127"/>
      <c r="DW62" s="127"/>
      <c r="DX62" s="127"/>
      <c r="DY62" s="127"/>
      <c r="DZ62" s="127"/>
      <c r="EA62" s="127"/>
      <c r="EB62" s="127"/>
      <c r="EC62" s="127"/>
      <c r="ED62" s="127"/>
      <c r="EE62" s="127"/>
      <c r="EF62" s="127"/>
      <c r="EG62" s="127"/>
      <c r="EH62" s="127"/>
      <c r="EI62" s="127"/>
      <c r="EJ62" s="127"/>
      <c r="EK62" s="127"/>
      <c r="EL62" s="127"/>
      <c r="EM62" s="127"/>
    </row>
    <row r="63" spans="1:143">
      <c r="A63" s="127" t="str">
        <v>2011 Q4</v>
      </c>
      <c r="B63" s="128">
        <v>425198</v>
      </c>
      <c r="C63" s="128">
        <v>2351606</v>
      </c>
      <c r="D63" s="128">
        <v>3186931</v>
      </c>
      <c r="E63" s="128">
        <v>3495666</v>
      </c>
      <c r="F63" s="128">
        <v>3663042</v>
      </c>
      <c r="G63" s="128">
        <v>3641608</v>
      </c>
      <c r="H63" s="128">
        <v>3642008</v>
      </c>
      <c r="I63" s="128">
        <v>3642008</v>
      </c>
      <c r="J63" s="128">
        <v>3642358</v>
      </c>
      <c r="K63" s="128">
        <v>3642358</v>
      </c>
      <c r="L63" s="128">
        <v>3642358</v>
      </c>
      <c r="M63" s="128" t="str">
        <v/>
      </c>
      <c r="N63" s="128" t="str">
        <v/>
      </c>
      <c r="O63" s="128" t="str">
        <v/>
      </c>
      <c r="P63" s="128" t="str">
        <v/>
      </c>
      <c r="Q63" s="128" t="str">
        <v/>
      </c>
      <c r="R63" s="128" t="str">
        <v/>
      </c>
      <c r="S63" s="128" t="str">
        <v/>
      </c>
      <c r="T63" s="128" t="str">
        <v/>
      </c>
      <c r="U63" s="128" t="str">
        <v/>
      </c>
      <c r="V63" s="128" t="str">
        <v/>
      </c>
      <c r="W63" s="128" t="str">
        <v/>
      </c>
      <c r="X63" s="128" t="str">
        <v/>
      </c>
      <c r="Y63" s="128" t="str">
        <v/>
      </c>
      <c r="Z63" s="128" t="str">
        <v/>
      </c>
      <c r="AA63" s="128" t="str">
        <v/>
      </c>
      <c r="AB63" s="128" t="str">
        <v/>
      </c>
      <c r="AC63" s="128" t="str">
        <v/>
      </c>
      <c r="AD63" s="128" t="str">
        <v/>
      </c>
      <c r="AE63" s="128" t="str">
        <v/>
      </c>
      <c r="AF63" s="128" t="str">
        <v/>
      </c>
      <c r="AG63" s="128" t="str">
        <v/>
      </c>
      <c r="AH63" s="128" t="str">
        <v/>
      </c>
      <c r="AI63" s="128" t="str">
        <v/>
      </c>
      <c r="AJ63" s="128" t="str">
        <v/>
      </c>
      <c r="AK63" s="128" t="str">
        <v/>
      </c>
      <c r="AL63" s="128" t="str">
        <v/>
      </c>
      <c r="AM63" s="128" t="str">
        <v/>
      </c>
      <c r="AN63" s="128" t="str">
        <v/>
      </c>
      <c r="AO63" s="128" t="str">
        <v/>
      </c>
      <c r="AP63" s="128" t="str">
        <v/>
      </c>
      <c r="AQ63" s="128" t="str">
        <v/>
      </c>
      <c r="AR63" s="128" t="str">
        <v/>
      </c>
      <c r="AS63" s="128" t="str">
        <v/>
      </c>
      <c r="AT63" s="128" t="str">
        <v/>
      </c>
      <c r="AU63" s="128" t="str">
        <v/>
      </c>
      <c r="AV63" s="128" t="str">
        <v/>
      </c>
      <c r="AW63" s="128" t="str">
        <v/>
      </c>
      <c r="AX63" s="128" t="str">
        <v/>
      </c>
      <c r="AY63" s="128" t="str">
        <v/>
      </c>
      <c r="AZ63" s="128" t="str">
        <v/>
      </c>
      <c r="BA63" s="128" t="str">
        <v/>
      </c>
      <c r="BB63" s="128" t="str">
        <v/>
      </c>
      <c r="BC63" s="128" t="str">
        <v/>
      </c>
      <c r="BD63" s="128" t="str">
        <v/>
      </c>
      <c r="BE63" s="128" t="str">
        <v/>
      </c>
      <c r="BF63" s="128" t="str">
        <v/>
      </c>
      <c r="BG63" s="128" t="str">
        <v/>
      </c>
      <c r="BH63" s="128" t="str">
        <v/>
      </c>
      <c r="BI63" s="128" t="str">
        <v/>
      </c>
      <c r="BJ63" s="128" t="str">
        <v/>
      </c>
      <c r="BK63" s="128" t="str">
        <v/>
      </c>
      <c r="BL63" s="128" t="e">
        <v>#N/A</v>
      </c>
      <c r="BM63" s="128" t="e">
        <v>#N/A</v>
      </c>
      <c r="BN63" s="128" t="e">
        <v>#N/A</v>
      </c>
      <c r="BO63" s="128" t="e">
        <v>#N/A</v>
      </c>
      <c r="BP63" s="128" t="e">
        <v>#N/A</v>
      </c>
      <c r="BQ63" s="128" t="e">
        <v>#N/A</v>
      </c>
      <c r="BR63" s="128" t="e">
        <v>#N/A</v>
      </c>
      <c r="BS63" s="128" t="e">
        <v>#N/A</v>
      </c>
      <c r="BT63" s="128" t="e">
        <v>#N/A</v>
      </c>
      <c r="BU63" s="128" t="e">
        <v>#N/A</v>
      </c>
      <c r="BV63" s="128" t="e">
        <v>#N/A</v>
      </c>
      <c r="BW63" s="128" t="e">
        <v>#N/A</v>
      </c>
      <c r="BX63" s="128" t="e">
        <v>#N/A</v>
      </c>
      <c r="BY63" s="128" t="e">
        <v>#N/A</v>
      </c>
      <c r="BZ63" s="128" t="e">
        <v>#N/A</v>
      </c>
      <c r="CA63" s="128" t="e">
        <v>#N/A</v>
      </c>
      <c r="CB63" s="128" t="e">
        <v>#N/A</v>
      </c>
      <c r="CC63" s="128" t="e">
        <v>#N/A</v>
      </c>
      <c r="CD63" s="128"/>
      <c r="CE63" s="128"/>
      <c r="CF63" s="128"/>
      <c r="CG63" s="128"/>
      <c r="CH63" s="128"/>
      <c r="CI63" s="128"/>
      <c r="CJ63" s="128"/>
      <c r="CK63" s="128"/>
      <c r="CL63" s="128"/>
      <c r="CM63" s="128"/>
      <c r="CN63" s="128"/>
      <c r="CO63" s="128"/>
      <c r="CP63" s="128"/>
      <c r="CQ63" s="128"/>
      <c r="CR63" s="128"/>
      <c r="CS63" s="128"/>
      <c r="CT63" s="128"/>
      <c r="CU63" s="128"/>
      <c r="CV63" s="128"/>
      <c r="CW63" s="128"/>
      <c r="CX63" s="128"/>
      <c r="CY63" s="128"/>
      <c r="CZ63" s="128"/>
      <c r="DA63" s="128"/>
      <c r="DB63" s="128"/>
      <c r="DC63" s="128"/>
      <c r="DD63" s="128"/>
      <c r="DE63" s="128"/>
      <c r="DF63" s="128"/>
      <c r="DG63" s="128"/>
      <c r="DH63" s="128"/>
      <c r="DI63" s="128"/>
      <c r="DJ63" s="128"/>
      <c r="DK63" s="128"/>
      <c r="DL63" s="128"/>
      <c r="DM63" s="128"/>
      <c r="DN63" s="128"/>
      <c r="DO63" s="128"/>
      <c r="DP63" s="128"/>
      <c r="DQ63" s="128"/>
      <c r="DR63" s="127"/>
      <c r="DS63" s="127"/>
      <c r="DT63" s="127"/>
      <c r="DU63" s="127"/>
      <c r="DV63" s="127"/>
      <c r="DW63" s="127"/>
      <c r="DX63" s="127"/>
      <c r="DY63" s="127"/>
      <c r="DZ63" s="127"/>
      <c r="EA63" s="127"/>
      <c r="EB63" s="127"/>
      <c r="EC63" s="127"/>
      <c r="ED63" s="127"/>
      <c r="EE63" s="127"/>
      <c r="EF63" s="127"/>
      <c r="EG63" s="127"/>
      <c r="EH63" s="127"/>
      <c r="EI63" s="127"/>
      <c r="EJ63" s="127"/>
      <c r="EK63" s="127"/>
      <c r="EL63" s="127"/>
      <c r="EM63" s="127"/>
    </row>
    <row r="64" spans="1:143">
      <c r="A64" s="127" t="str">
        <v>2012 Q1</v>
      </c>
      <c r="B64" s="128">
        <v>1147923</v>
      </c>
      <c r="C64" s="128">
        <v>2961962</v>
      </c>
      <c r="D64" s="128">
        <v>3700703</v>
      </c>
      <c r="E64" s="128">
        <v>4061788</v>
      </c>
      <c r="F64" s="128">
        <v>3975178</v>
      </c>
      <c r="G64" s="128">
        <v>3989764</v>
      </c>
      <c r="H64" s="128">
        <v>3989764</v>
      </c>
      <c r="I64" s="128">
        <v>3990289</v>
      </c>
      <c r="J64" s="128">
        <v>3993302</v>
      </c>
      <c r="K64" s="128">
        <v>3989192</v>
      </c>
      <c r="L64" s="128" t="str">
        <v/>
      </c>
      <c r="M64" s="128" t="str">
        <v/>
      </c>
      <c r="N64" s="128" t="str">
        <v/>
      </c>
      <c r="O64" s="128" t="str">
        <v/>
      </c>
      <c r="P64" s="128" t="str">
        <v/>
      </c>
      <c r="Q64" s="128" t="str">
        <v/>
      </c>
      <c r="R64" s="128" t="str">
        <v/>
      </c>
      <c r="S64" s="128" t="str">
        <v/>
      </c>
      <c r="T64" s="128" t="str">
        <v/>
      </c>
      <c r="U64" s="128" t="str">
        <v/>
      </c>
      <c r="V64" s="128" t="str">
        <v/>
      </c>
      <c r="W64" s="128" t="str">
        <v/>
      </c>
      <c r="X64" s="128" t="str">
        <v/>
      </c>
      <c r="Y64" s="128" t="str">
        <v/>
      </c>
      <c r="Z64" s="128" t="str">
        <v/>
      </c>
      <c r="AA64" s="128" t="str">
        <v/>
      </c>
      <c r="AB64" s="128" t="str">
        <v/>
      </c>
      <c r="AC64" s="128" t="str">
        <v/>
      </c>
      <c r="AD64" s="128" t="str">
        <v/>
      </c>
      <c r="AE64" s="128" t="str">
        <v/>
      </c>
      <c r="AF64" s="128" t="str">
        <v/>
      </c>
      <c r="AG64" s="128" t="str">
        <v/>
      </c>
      <c r="AH64" s="128" t="str">
        <v/>
      </c>
      <c r="AI64" s="128" t="str">
        <v/>
      </c>
      <c r="AJ64" s="128" t="str">
        <v/>
      </c>
      <c r="AK64" s="128" t="str">
        <v/>
      </c>
      <c r="AL64" s="128" t="str">
        <v/>
      </c>
      <c r="AM64" s="128" t="str">
        <v/>
      </c>
      <c r="AN64" s="128" t="str">
        <v/>
      </c>
      <c r="AO64" s="128" t="str">
        <v/>
      </c>
      <c r="AP64" s="128" t="str">
        <v/>
      </c>
      <c r="AQ64" s="128" t="str">
        <v/>
      </c>
      <c r="AR64" s="128" t="str">
        <v/>
      </c>
      <c r="AS64" s="128" t="str">
        <v/>
      </c>
      <c r="AT64" s="128" t="str">
        <v/>
      </c>
      <c r="AU64" s="128" t="str">
        <v/>
      </c>
      <c r="AV64" s="128" t="str">
        <v/>
      </c>
      <c r="AW64" s="128" t="str">
        <v/>
      </c>
      <c r="AX64" s="128" t="str">
        <v/>
      </c>
      <c r="AY64" s="128" t="str">
        <v/>
      </c>
      <c r="AZ64" s="128" t="str">
        <v/>
      </c>
      <c r="BA64" s="128" t="str">
        <v/>
      </c>
      <c r="BB64" s="128" t="str">
        <v/>
      </c>
      <c r="BC64" s="128" t="str">
        <v/>
      </c>
      <c r="BD64" s="128" t="str">
        <v/>
      </c>
      <c r="BE64" s="128" t="str">
        <v/>
      </c>
      <c r="BF64" s="128" t="str">
        <v/>
      </c>
      <c r="BG64" s="128" t="str">
        <v/>
      </c>
      <c r="BH64" s="128" t="str">
        <v/>
      </c>
      <c r="BI64" s="128" t="str">
        <v/>
      </c>
      <c r="BJ64" s="128" t="str">
        <v/>
      </c>
      <c r="BK64" s="128" t="str">
        <v/>
      </c>
      <c r="BL64" s="128" t="e">
        <v>#N/A</v>
      </c>
      <c r="BM64" s="128" t="e">
        <v>#N/A</v>
      </c>
      <c r="BN64" s="128" t="e">
        <v>#N/A</v>
      </c>
      <c r="BO64" s="128" t="e">
        <v>#N/A</v>
      </c>
      <c r="BP64" s="128" t="e">
        <v>#N/A</v>
      </c>
      <c r="BQ64" s="128" t="e">
        <v>#N/A</v>
      </c>
      <c r="BR64" s="128" t="e">
        <v>#N/A</v>
      </c>
      <c r="BS64" s="128" t="e">
        <v>#N/A</v>
      </c>
      <c r="BT64" s="128" t="e">
        <v>#N/A</v>
      </c>
      <c r="BU64" s="128" t="e">
        <v>#N/A</v>
      </c>
      <c r="BV64" s="128" t="e">
        <v>#N/A</v>
      </c>
      <c r="BW64" s="128" t="e">
        <v>#N/A</v>
      </c>
      <c r="BX64" s="128" t="e">
        <v>#N/A</v>
      </c>
      <c r="BY64" s="128" t="e">
        <v>#N/A</v>
      </c>
      <c r="BZ64" s="128" t="e">
        <v>#N/A</v>
      </c>
      <c r="CA64" s="128" t="e">
        <v>#N/A</v>
      </c>
      <c r="CB64" s="128" t="e">
        <v>#N/A</v>
      </c>
      <c r="CC64" s="128" t="e">
        <v>#N/A</v>
      </c>
      <c r="CD64" s="128"/>
      <c r="CE64" s="128"/>
      <c r="CF64" s="128"/>
      <c r="CG64" s="128"/>
      <c r="CH64" s="128"/>
      <c r="CI64" s="128"/>
      <c r="CJ64" s="128"/>
      <c r="CK64" s="128"/>
      <c r="CL64" s="128"/>
      <c r="CM64" s="128"/>
      <c r="CN64" s="128"/>
      <c r="CO64" s="128"/>
      <c r="CP64" s="128"/>
      <c r="CQ64" s="128"/>
      <c r="CR64" s="128"/>
      <c r="CS64" s="128"/>
      <c r="CT64" s="128"/>
      <c r="CU64" s="128"/>
      <c r="CV64" s="128"/>
      <c r="CW64" s="128"/>
      <c r="CX64" s="128"/>
      <c r="CY64" s="128"/>
      <c r="CZ64" s="128"/>
      <c r="DA64" s="128"/>
      <c r="DB64" s="128"/>
      <c r="DC64" s="128"/>
      <c r="DD64" s="128"/>
      <c r="DE64" s="128"/>
      <c r="DF64" s="128"/>
      <c r="DG64" s="128"/>
      <c r="DH64" s="128"/>
      <c r="DI64" s="128"/>
      <c r="DJ64" s="128"/>
      <c r="DK64" s="128"/>
      <c r="DL64" s="128"/>
      <c r="DM64" s="128"/>
      <c r="DN64" s="128"/>
      <c r="DO64" s="128"/>
      <c r="DP64" s="128"/>
      <c r="DQ64" s="128"/>
      <c r="DR64" s="127"/>
      <c r="DS64" s="127"/>
      <c r="DT64" s="127"/>
      <c r="DU64" s="127"/>
      <c r="DV64" s="127"/>
      <c r="DW64" s="127"/>
      <c r="DX64" s="127"/>
      <c r="DY64" s="127"/>
      <c r="DZ64" s="127"/>
      <c r="EA64" s="127"/>
      <c r="EB64" s="127"/>
      <c r="EC64" s="127"/>
      <c r="ED64" s="127"/>
      <c r="EE64" s="127"/>
      <c r="EF64" s="127"/>
      <c r="EG64" s="127"/>
      <c r="EH64" s="127"/>
      <c r="EI64" s="127"/>
      <c r="EJ64" s="127"/>
      <c r="EK64" s="127"/>
      <c r="EL64" s="127"/>
      <c r="EM64" s="127"/>
    </row>
    <row r="65" spans="1:143">
      <c r="A65" s="127" t="str">
        <v>2012 Q2</v>
      </c>
      <c r="B65" s="128">
        <v>280404</v>
      </c>
      <c r="C65" s="128">
        <v>2408996</v>
      </c>
      <c r="D65" s="128">
        <v>4554216</v>
      </c>
      <c r="E65" s="128">
        <v>4964164</v>
      </c>
      <c r="F65" s="128">
        <v>5085778</v>
      </c>
      <c r="G65" s="128">
        <v>5277613</v>
      </c>
      <c r="H65" s="128">
        <v>5181638</v>
      </c>
      <c r="I65" s="128">
        <v>5182358</v>
      </c>
      <c r="J65" s="128">
        <v>5525793</v>
      </c>
      <c r="K65" s="128" t="str">
        <v/>
      </c>
      <c r="L65" s="128" t="str">
        <v/>
      </c>
      <c r="M65" s="128" t="str">
        <v/>
      </c>
      <c r="N65" s="128" t="str">
        <v/>
      </c>
      <c r="O65" s="128" t="str">
        <v/>
      </c>
      <c r="P65" s="128" t="str">
        <v/>
      </c>
      <c r="Q65" s="128" t="str">
        <v/>
      </c>
      <c r="R65" s="128" t="str">
        <v/>
      </c>
      <c r="S65" s="128" t="str">
        <v/>
      </c>
      <c r="T65" s="128" t="str">
        <v/>
      </c>
      <c r="U65" s="128" t="str">
        <v/>
      </c>
      <c r="V65" s="128" t="str">
        <v/>
      </c>
      <c r="W65" s="128" t="str">
        <v/>
      </c>
      <c r="X65" s="128" t="str">
        <v/>
      </c>
      <c r="Y65" s="128" t="str">
        <v/>
      </c>
      <c r="Z65" s="128" t="str">
        <v/>
      </c>
      <c r="AA65" s="128" t="str">
        <v/>
      </c>
      <c r="AB65" s="128" t="str">
        <v/>
      </c>
      <c r="AC65" s="128" t="str">
        <v/>
      </c>
      <c r="AD65" s="128" t="str">
        <v/>
      </c>
      <c r="AE65" s="128" t="str">
        <v/>
      </c>
      <c r="AF65" s="128" t="str">
        <v/>
      </c>
      <c r="AG65" s="128" t="str">
        <v/>
      </c>
      <c r="AH65" s="128" t="str">
        <v/>
      </c>
      <c r="AI65" s="128" t="str">
        <v/>
      </c>
      <c r="AJ65" s="128" t="str">
        <v/>
      </c>
      <c r="AK65" s="128" t="str">
        <v/>
      </c>
      <c r="AL65" s="128" t="str">
        <v/>
      </c>
      <c r="AM65" s="128" t="str">
        <v/>
      </c>
      <c r="AN65" s="128" t="str">
        <v/>
      </c>
      <c r="AO65" s="128" t="str">
        <v/>
      </c>
      <c r="AP65" s="128" t="str">
        <v/>
      </c>
      <c r="AQ65" s="128" t="str">
        <v/>
      </c>
      <c r="AR65" s="128" t="str">
        <v/>
      </c>
      <c r="AS65" s="128" t="str">
        <v/>
      </c>
      <c r="AT65" s="128" t="str">
        <v/>
      </c>
      <c r="AU65" s="128" t="str">
        <v/>
      </c>
      <c r="AV65" s="128" t="str">
        <v/>
      </c>
      <c r="AW65" s="128" t="str">
        <v/>
      </c>
      <c r="AX65" s="128" t="str">
        <v/>
      </c>
      <c r="AY65" s="128" t="str">
        <v/>
      </c>
      <c r="AZ65" s="128" t="str">
        <v/>
      </c>
      <c r="BA65" s="128" t="str">
        <v/>
      </c>
      <c r="BB65" s="128" t="str">
        <v/>
      </c>
      <c r="BC65" s="128" t="str">
        <v/>
      </c>
      <c r="BD65" s="128" t="str">
        <v/>
      </c>
      <c r="BE65" s="128" t="str">
        <v/>
      </c>
      <c r="BF65" s="128" t="str">
        <v/>
      </c>
      <c r="BG65" s="128" t="str">
        <v/>
      </c>
      <c r="BH65" s="128" t="str">
        <v/>
      </c>
      <c r="BI65" s="128" t="str">
        <v/>
      </c>
      <c r="BJ65" s="128" t="str">
        <v/>
      </c>
      <c r="BK65" s="128" t="str">
        <v/>
      </c>
      <c r="BL65" s="128" t="e">
        <v>#N/A</v>
      </c>
      <c r="BM65" s="128" t="e">
        <v>#N/A</v>
      </c>
      <c r="BN65" s="128" t="e">
        <v>#N/A</v>
      </c>
      <c r="BO65" s="128" t="e">
        <v>#N/A</v>
      </c>
      <c r="BP65" s="128" t="e">
        <v>#N/A</v>
      </c>
      <c r="BQ65" s="128" t="e">
        <v>#N/A</v>
      </c>
      <c r="BR65" s="128" t="e">
        <v>#N/A</v>
      </c>
      <c r="BS65" s="128" t="e">
        <v>#N/A</v>
      </c>
      <c r="BT65" s="128" t="e">
        <v>#N/A</v>
      </c>
      <c r="BU65" s="128" t="e">
        <v>#N/A</v>
      </c>
      <c r="BV65" s="128" t="e">
        <v>#N/A</v>
      </c>
      <c r="BW65" s="128" t="e">
        <v>#N/A</v>
      </c>
      <c r="BX65" s="128" t="e">
        <v>#N/A</v>
      </c>
      <c r="BY65" s="128" t="e">
        <v>#N/A</v>
      </c>
      <c r="BZ65" s="128" t="e">
        <v>#N/A</v>
      </c>
      <c r="CA65" s="128" t="e">
        <v>#N/A</v>
      </c>
      <c r="CB65" s="128" t="e">
        <v>#N/A</v>
      </c>
      <c r="CC65" s="128" t="e">
        <v>#N/A</v>
      </c>
      <c r="CD65" s="128"/>
      <c r="CE65" s="128"/>
      <c r="CF65" s="128"/>
      <c r="CG65" s="128"/>
      <c r="CH65" s="128"/>
      <c r="CI65" s="128"/>
      <c r="CJ65" s="128"/>
      <c r="CK65" s="128"/>
      <c r="CL65" s="128"/>
      <c r="CM65" s="128"/>
      <c r="CN65" s="128"/>
      <c r="CO65" s="128"/>
      <c r="CP65" s="128"/>
      <c r="CQ65" s="128"/>
      <c r="CR65" s="128"/>
      <c r="CS65" s="128"/>
      <c r="CT65" s="128"/>
      <c r="CU65" s="128"/>
      <c r="CV65" s="128"/>
      <c r="CW65" s="128"/>
      <c r="CX65" s="128"/>
      <c r="CY65" s="128"/>
      <c r="CZ65" s="128"/>
      <c r="DA65" s="128"/>
      <c r="DB65" s="128"/>
      <c r="DC65" s="128"/>
      <c r="DD65" s="128"/>
      <c r="DE65" s="128"/>
      <c r="DF65" s="128"/>
      <c r="DG65" s="128"/>
      <c r="DH65" s="128"/>
      <c r="DI65" s="128"/>
      <c r="DJ65" s="128"/>
      <c r="DK65" s="128"/>
      <c r="DL65" s="128"/>
      <c r="DM65" s="128"/>
      <c r="DN65" s="128"/>
      <c r="DO65" s="128"/>
      <c r="DP65" s="128"/>
      <c r="DQ65" s="128"/>
      <c r="DR65" s="127"/>
      <c r="DS65" s="127"/>
      <c r="DT65" s="127"/>
      <c r="DU65" s="127"/>
      <c r="DV65" s="127"/>
      <c r="DW65" s="127"/>
      <c r="DX65" s="127"/>
      <c r="DY65" s="127"/>
      <c r="DZ65" s="127"/>
      <c r="EA65" s="127"/>
      <c r="EB65" s="127"/>
      <c r="EC65" s="127"/>
      <c r="ED65" s="127"/>
      <c r="EE65" s="127"/>
      <c r="EF65" s="127"/>
      <c r="EG65" s="127"/>
      <c r="EH65" s="127"/>
      <c r="EI65" s="127"/>
      <c r="EJ65" s="127"/>
      <c r="EK65" s="127"/>
      <c r="EL65" s="127"/>
      <c r="EM65" s="127"/>
    </row>
    <row r="66" spans="1:143">
      <c r="A66" s="127" t="str">
        <v>2012 Q3</v>
      </c>
      <c r="B66" s="128">
        <v>398536</v>
      </c>
      <c r="C66" s="128">
        <v>2680095</v>
      </c>
      <c r="D66" s="128">
        <v>3386225</v>
      </c>
      <c r="E66" s="128">
        <v>3924428</v>
      </c>
      <c r="F66" s="128">
        <v>4367188</v>
      </c>
      <c r="G66" s="128">
        <v>4323969</v>
      </c>
      <c r="H66" s="128">
        <v>4443758</v>
      </c>
      <c r="I66" s="128">
        <v>4445149</v>
      </c>
      <c r="J66" s="128" t="str">
        <v/>
      </c>
      <c r="K66" s="128" t="str">
        <v/>
      </c>
      <c r="L66" s="128" t="str">
        <v/>
      </c>
      <c r="M66" s="128" t="str">
        <v/>
      </c>
      <c r="N66" s="128" t="str">
        <v/>
      </c>
      <c r="O66" s="128" t="str">
        <v/>
      </c>
      <c r="P66" s="128" t="str">
        <v/>
      </c>
      <c r="Q66" s="128" t="str">
        <v/>
      </c>
      <c r="R66" s="128" t="str">
        <v/>
      </c>
      <c r="S66" s="128" t="str">
        <v/>
      </c>
      <c r="T66" s="128" t="str">
        <v/>
      </c>
      <c r="U66" s="128" t="str">
        <v/>
      </c>
      <c r="V66" s="128" t="str">
        <v/>
      </c>
      <c r="W66" s="128" t="str">
        <v/>
      </c>
      <c r="X66" s="128" t="str">
        <v/>
      </c>
      <c r="Y66" s="128" t="str">
        <v/>
      </c>
      <c r="Z66" s="128" t="str">
        <v/>
      </c>
      <c r="AA66" s="128" t="str">
        <v/>
      </c>
      <c r="AB66" s="128" t="str">
        <v/>
      </c>
      <c r="AC66" s="128" t="str">
        <v/>
      </c>
      <c r="AD66" s="128" t="str">
        <v/>
      </c>
      <c r="AE66" s="128" t="str">
        <v/>
      </c>
      <c r="AF66" s="128" t="str">
        <v/>
      </c>
      <c r="AG66" s="128" t="str">
        <v/>
      </c>
      <c r="AH66" s="128" t="str">
        <v/>
      </c>
      <c r="AI66" s="128" t="str">
        <v/>
      </c>
      <c r="AJ66" s="128" t="str">
        <v/>
      </c>
      <c r="AK66" s="128" t="str">
        <v/>
      </c>
      <c r="AL66" s="128" t="str">
        <v/>
      </c>
      <c r="AM66" s="128" t="str">
        <v/>
      </c>
      <c r="AN66" s="128" t="str">
        <v/>
      </c>
      <c r="AO66" s="128" t="str">
        <v/>
      </c>
      <c r="AP66" s="128" t="str">
        <v/>
      </c>
      <c r="AQ66" s="128" t="str">
        <v/>
      </c>
      <c r="AR66" s="128" t="str">
        <v/>
      </c>
      <c r="AS66" s="128" t="str">
        <v/>
      </c>
      <c r="AT66" s="128" t="str">
        <v/>
      </c>
      <c r="AU66" s="128" t="str">
        <v/>
      </c>
      <c r="AV66" s="128" t="str">
        <v/>
      </c>
      <c r="AW66" s="128" t="str">
        <v/>
      </c>
      <c r="AX66" s="128" t="str">
        <v/>
      </c>
      <c r="AY66" s="128" t="str">
        <v/>
      </c>
      <c r="AZ66" s="128" t="str">
        <v/>
      </c>
      <c r="BA66" s="128" t="str">
        <v/>
      </c>
      <c r="BB66" s="128" t="str">
        <v/>
      </c>
      <c r="BC66" s="128" t="str">
        <v/>
      </c>
      <c r="BD66" s="128" t="str">
        <v/>
      </c>
      <c r="BE66" s="128" t="str">
        <v/>
      </c>
      <c r="BF66" s="128" t="str">
        <v/>
      </c>
      <c r="BG66" s="128" t="str">
        <v/>
      </c>
      <c r="BH66" s="128" t="str">
        <v/>
      </c>
      <c r="BI66" s="128" t="str">
        <v/>
      </c>
      <c r="BJ66" s="128" t="str">
        <v/>
      </c>
      <c r="BK66" s="128" t="str">
        <v/>
      </c>
      <c r="BL66" s="128" t="e">
        <v>#N/A</v>
      </c>
      <c r="BM66" s="128" t="e">
        <v>#N/A</v>
      </c>
      <c r="BN66" s="128" t="e">
        <v>#N/A</v>
      </c>
      <c r="BO66" s="128" t="e">
        <v>#N/A</v>
      </c>
      <c r="BP66" s="128" t="e">
        <v>#N/A</v>
      </c>
      <c r="BQ66" s="128" t="e">
        <v>#N/A</v>
      </c>
      <c r="BR66" s="128" t="e">
        <v>#N/A</v>
      </c>
      <c r="BS66" s="128" t="e">
        <v>#N/A</v>
      </c>
      <c r="BT66" s="128" t="e">
        <v>#N/A</v>
      </c>
      <c r="BU66" s="128" t="e">
        <v>#N/A</v>
      </c>
      <c r="BV66" s="128" t="e">
        <v>#N/A</v>
      </c>
      <c r="BW66" s="128" t="e">
        <v>#N/A</v>
      </c>
      <c r="BX66" s="128" t="e">
        <v>#N/A</v>
      </c>
      <c r="BY66" s="128" t="e">
        <v>#N/A</v>
      </c>
      <c r="BZ66" s="128" t="e">
        <v>#N/A</v>
      </c>
      <c r="CA66" s="128" t="e">
        <v>#N/A</v>
      </c>
      <c r="CB66" s="128" t="e">
        <v>#N/A</v>
      </c>
      <c r="CC66" s="128" t="e">
        <v>#N/A</v>
      </c>
      <c r="CD66" s="128"/>
      <c r="CE66" s="128"/>
      <c r="CF66" s="128"/>
      <c r="CG66" s="128"/>
      <c r="CH66" s="128"/>
      <c r="CI66" s="128"/>
      <c r="CJ66" s="128"/>
      <c r="CK66" s="128"/>
      <c r="CL66" s="128"/>
      <c r="CM66" s="128"/>
      <c r="CN66" s="128"/>
      <c r="CO66" s="128"/>
      <c r="CP66" s="128"/>
      <c r="CQ66" s="128"/>
      <c r="CR66" s="128"/>
      <c r="CS66" s="128"/>
      <c r="CT66" s="128"/>
      <c r="CU66" s="128"/>
      <c r="CV66" s="128"/>
      <c r="CW66" s="128"/>
      <c r="CX66" s="128"/>
      <c r="CY66" s="128"/>
      <c r="CZ66" s="128"/>
      <c r="DA66" s="128"/>
      <c r="DB66" s="128"/>
      <c r="DC66" s="128"/>
      <c r="DD66" s="128"/>
      <c r="DE66" s="128"/>
      <c r="DF66" s="128"/>
      <c r="DG66" s="128"/>
      <c r="DH66" s="128"/>
      <c r="DI66" s="128"/>
      <c r="DJ66" s="128"/>
      <c r="DK66" s="128"/>
      <c r="DL66" s="128"/>
      <c r="DM66" s="128"/>
      <c r="DN66" s="128"/>
      <c r="DO66" s="128"/>
      <c r="DP66" s="128"/>
      <c r="DQ66" s="128"/>
      <c r="DR66" s="127"/>
      <c r="DS66" s="127"/>
      <c r="DT66" s="127"/>
      <c r="DU66" s="127"/>
      <c r="DV66" s="127"/>
      <c r="DW66" s="127"/>
      <c r="DX66" s="127"/>
      <c r="DY66" s="127"/>
      <c r="DZ66" s="127"/>
      <c r="EA66" s="127"/>
      <c r="EB66" s="127"/>
      <c r="EC66" s="127"/>
      <c r="ED66" s="127"/>
      <c r="EE66" s="127"/>
      <c r="EF66" s="127"/>
      <c r="EG66" s="127"/>
      <c r="EH66" s="127"/>
      <c r="EI66" s="127"/>
      <c r="EJ66" s="127"/>
      <c r="EK66" s="127"/>
      <c r="EL66" s="127"/>
      <c r="EM66" s="127"/>
    </row>
    <row r="67" spans="1:143">
      <c r="A67" s="127" t="str">
        <v>2012 Q4</v>
      </c>
      <c r="B67" s="128">
        <v>773879</v>
      </c>
      <c r="C67" s="128">
        <v>2605048</v>
      </c>
      <c r="D67" s="128">
        <v>3667346</v>
      </c>
      <c r="E67" s="128">
        <v>4678423</v>
      </c>
      <c r="F67" s="128">
        <v>4886915</v>
      </c>
      <c r="G67" s="128">
        <v>5157795</v>
      </c>
      <c r="H67" s="128">
        <v>5161205</v>
      </c>
      <c r="I67" s="128" t="str">
        <v/>
      </c>
      <c r="J67" s="128" t="str">
        <v/>
      </c>
      <c r="K67" s="128" t="str">
        <v/>
      </c>
      <c r="L67" s="128" t="str">
        <v/>
      </c>
      <c r="M67" s="128" t="str">
        <v/>
      </c>
      <c r="N67" s="128" t="str">
        <v/>
      </c>
      <c r="O67" s="128" t="str">
        <v/>
      </c>
      <c r="P67" s="128" t="str">
        <v/>
      </c>
      <c r="Q67" s="128" t="str">
        <v/>
      </c>
      <c r="R67" s="128" t="str">
        <v/>
      </c>
      <c r="S67" s="128" t="str">
        <v/>
      </c>
      <c r="T67" s="128" t="str">
        <v/>
      </c>
      <c r="U67" s="128" t="str">
        <v/>
      </c>
      <c r="V67" s="128" t="str">
        <v/>
      </c>
      <c r="W67" s="128" t="str">
        <v/>
      </c>
      <c r="X67" s="128" t="str">
        <v/>
      </c>
      <c r="Y67" s="128" t="str">
        <v/>
      </c>
      <c r="Z67" s="128" t="str">
        <v/>
      </c>
      <c r="AA67" s="128" t="str">
        <v/>
      </c>
      <c r="AB67" s="128" t="str">
        <v/>
      </c>
      <c r="AC67" s="128" t="str">
        <v/>
      </c>
      <c r="AD67" s="128" t="str">
        <v/>
      </c>
      <c r="AE67" s="128" t="str">
        <v/>
      </c>
      <c r="AF67" s="128" t="str">
        <v/>
      </c>
      <c r="AG67" s="128" t="str">
        <v/>
      </c>
      <c r="AH67" s="128" t="str">
        <v/>
      </c>
      <c r="AI67" s="128" t="str">
        <v/>
      </c>
      <c r="AJ67" s="128" t="str">
        <v/>
      </c>
      <c r="AK67" s="128" t="str">
        <v/>
      </c>
      <c r="AL67" s="128" t="str">
        <v/>
      </c>
      <c r="AM67" s="128" t="str">
        <v/>
      </c>
      <c r="AN67" s="128" t="str">
        <v/>
      </c>
      <c r="AO67" s="128" t="str">
        <v/>
      </c>
      <c r="AP67" s="128" t="str">
        <v/>
      </c>
      <c r="AQ67" s="128" t="str">
        <v/>
      </c>
      <c r="AR67" s="128" t="str">
        <v/>
      </c>
      <c r="AS67" s="128" t="str">
        <v/>
      </c>
      <c r="AT67" s="128" t="str">
        <v/>
      </c>
      <c r="AU67" s="128" t="str">
        <v/>
      </c>
      <c r="AV67" s="128" t="str">
        <v/>
      </c>
      <c r="AW67" s="128" t="str">
        <v/>
      </c>
      <c r="AX67" s="128" t="str">
        <v/>
      </c>
      <c r="AY67" s="128" t="str">
        <v/>
      </c>
      <c r="AZ67" s="128" t="str">
        <v/>
      </c>
      <c r="BA67" s="128" t="str">
        <v/>
      </c>
      <c r="BB67" s="128" t="str">
        <v/>
      </c>
      <c r="BC67" s="128" t="str">
        <v/>
      </c>
      <c r="BD67" s="128" t="str">
        <v/>
      </c>
      <c r="BE67" s="128" t="str">
        <v/>
      </c>
      <c r="BF67" s="128" t="str">
        <v/>
      </c>
      <c r="BG67" s="128" t="str">
        <v/>
      </c>
      <c r="BH67" s="128" t="str">
        <v/>
      </c>
      <c r="BI67" s="128" t="str">
        <v/>
      </c>
      <c r="BJ67" s="128" t="str">
        <v/>
      </c>
      <c r="BK67" s="128" t="str">
        <v/>
      </c>
      <c r="BL67" s="128" t="e">
        <v>#N/A</v>
      </c>
      <c r="BM67" s="128" t="e">
        <v>#N/A</v>
      </c>
      <c r="BN67" s="128" t="e">
        <v>#N/A</v>
      </c>
      <c r="BO67" s="128" t="e">
        <v>#N/A</v>
      </c>
      <c r="BP67" s="128" t="e">
        <v>#N/A</v>
      </c>
      <c r="BQ67" s="128" t="e">
        <v>#N/A</v>
      </c>
      <c r="BR67" s="128" t="e">
        <v>#N/A</v>
      </c>
      <c r="BS67" s="128" t="e">
        <v>#N/A</v>
      </c>
      <c r="BT67" s="128" t="e">
        <v>#N/A</v>
      </c>
      <c r="BU67" s="128" t="e">
        <v>#N/A</v>
      </c>
      <c r="BV67" s="128" t="e">
        <v>#N/A</v>
      </c>
      <c r="BW67" s="128" t="e">
        <v>#N/A</v>
      </c>
      <c r="BX67" s="128" t="e">
        <v>#N/A</v>
      </c>
      <c r="BY67" s="128" t="e">
        <v>#N/A</v>
      </c>
      <c r="BZ67" s="128" t="e">
        <v>#N/A</v>
      </c>
      <c r="CA67" s="128" t="e">
        <v>#N/A</v>
      </c>
      <c r="CB67" s="128" t="e">
        <v>#N/A</v>
      </c>
      <c r="CC67" s="128" t="e">
        <v>#N/A</v>
      </c>
      <c r="CD67" s="128"/>
      <c r="CE67" s="128"/>
      <c r="CF67" s="128"/>
      <c r="CG67" s="128"/>
      <c r="CH67" s="128"/>
      <c r="CI67" s="128"/>
      <c r="CJ67" s="128"/>
      <c r="CK67" s="128"/>
      <c r="CL67" s="128"/>
      <c r="CM67" s="128"/>
      <c r="CN67" s="128"/>
      <c r="CO67" s="128"/>
      <c r="CP67" s="128"/>
      <c r="CQ67" s="128"/>
      <c r="CR67" s="128"/>
      <c r="CS67" s="128"/>
      <c r="CT67" s="128"/>
      <c r="CU67" s="128"/>
      <c r="CV67" s="128"/>
      <c r="CW67" s="128"/>
      <c r="CX67" s="128"/>
      <c r="CY67" s="128"/>
      <c r="CZ67" s="128"/>
      <c r="DA67" s="128"/>
      <c r="DB67" s="128"/>
      <c r="DC67" s="128"/>
      <c r="DD67" s="128"/>
      <c r="DE67" s="128"/>
      <c r="DF67" s="128"/>
      <c r="DG67" s="128"/>
      <c r="DH67" s="128"/>
      <c r="DI67" s="128"/>
      <c r="DJ67" s="128"/>
      <c r="DK67" s="128"/>
      <c r="DL67" s="128"/>
      <c r="DM67" s="128"/>
      <c r="DN67" s="128"/>
      <c r="DO67" s="128"/>
      <c r="DP67" s="128"/>
      <c r="DQ67" s="128"/>
      <c r="DR67" s="127"/>
      <c r="DS67" s="127"/>
      <c r="DT67" s="127"/>
      <c r="DU67" s="127"/>
      <c r="DV67" s="127"/>
      <c r="DW67" s="127"/>
      <c r="DX67" s="127"/>
      <c r="DY67" s="127"/>
      <c r="DZ67" s="127"/>
      <c r="EA67" s="127"/>
      <c r="EB67" s="127"/>
      <c r="EC67" s="127"/>
      <c r="ED67" s="127"/>
      <c r="EE67" s="127"/>
      <c r="EF67" s="127"/>
      <c r="EG67" s="127"/>
      <c r="EH67" s="127"/>
      <c r="EI67" s="127"/>
      <c r="EJ67" s="127"/>
      <c r="EK67" s="127"/>
      <c r="EL67" s="127"/>
      <c r="EM67" s="127"/>
    </row>
    <row r="68" spans="1:143">
      <c r="A68" s="127" t="str">
        <v>2013 Q1</v>
      </c>
      <c r="B68" s="128">
        <v>271717</v>
      </c>
      <c r="C68" s="128">
        <v>3472460</v>
      </c>
      <c r="D68" s="128">
        <v>4977305</v>
      </c>
      <c r="E68" s="128">
        <v>5321951</v>
      </c>
      <c r="F68" s="128">
        <v>5359458</v>
      </c>
      <c r="G68" s="128">
        <v>5347640</v>
      </c>
      <c r="H68" s="128" t="str">
        <v/>
      </c>
      <c r="I68" s="128" t="str">
        <v/>
      </c>
      <c r="J68" s="128" t="str">
        <v/>
      </c>
      <c r="K68" s="128" t="str">
        <v/>
      </c>
      <c r="L68" s="128" t="str">
        <v/>
      </c>
      <c r="M68" s="128" t="str">
        <v/>
      </c>
      <c r="N68" s="128" t="str">
        <v/>
      </c>
      <c r="O68" s="128" t="str">
        <v/>
      </c>
      <c r="P68" s="128" t="str">
        <v/>
      </c>
      <c r="Q68" s="128" t="str">
        <v/>
      </c>
      <c r="R68" s="128" t="str">
        <v/>
      </c>
      <c r="S68" s="128" t="str">
        <v/>
      </c>
      <c r="T68" s="128" t="str">
        <v/>
      </c>
      <c r="U68" s="128" t="str">
        <v/>
      </c>
      <c r="V68" s="128" t="str">
        <v/>
      </c>
      <c r="W68" s="128" t="str">
        <v/>
      </c>
      <c r="X68" s="128" t="str">
        <v/>
      </c>
      <c r="Y68" s="128" t="str">
        <v/>
      </c>
      <c r="Z68" s="128" t="str">
        <v/>
      </c>
      <c r="AA68" s="128" t="str">
        <v/>
      </c>
      <c r="AB68" s="128" t="str">
        <v/>
      </c>
      <c r="AC68" s="128" t="str">
        <v/>
      </c>
      <c r="AD68" s="128" t="str">
        <v/>
      </c>
      <c r="AE68" s="128" t="str">
        <v/>
      </c>
      <c r="AF68" s="128" t="str">
        <v/>
      </c>
      <c r="AG68" s="128" t="str">
        <v/>
      </c>
      <c r="AH68" s="128" t="str">
        <v/>
      </c>
      <c r="AI68" s="128" t="str">
        <v/>
      </c>
      <c r="AJ68" s="128" t="str">
        <v/>
      </c>
      <c r="AK68" s="128" t="str">
        <v/>
      </c>
      <c r="AL68" s="128" t="str">
        <v/>
      </c>
      <c r="AM68" s="128" t="str">
        <v/>
      </c>
      <c r="AN68" s="128" t="str">
        <v/>
      </c>
      <c r="AO68" s="128" t="str">
        <v/>
      </c>
      <c r="AP68" s="128" t="str">
        <v/>
      </c>
      <c r="AQ68" s="128" t="str">
        <v/>
      </c>
      <c r="AR68" s="128" t="str">
        <v/>
      </c>
      <c r="AS68" s="128" t="str">
        <v/>
      </c>
      <c r="AT68" s="128" t="str">
        <v/>
      </c>
      <c r="AU68" s="128" t="str">
        <v/>
      </c>
      <c r="AV68" s="128" t="str">
        <v/>
      </c>
      <c r="AW68" s="128" t="str">
        <v/>
      </c>
      <c r="AX68" s="128" t="str">
        <v/>
      </c>
      <c r="AY68" s="128" t="str">
        <v/>
      </c>
      <c r="AZ68" s="128" t="str">
        <v/>
      </c>
      <c r="BA68" s="128" t="str">
        <v/>
      </c>
      <c r="BB68" s="128" t="str">
        <v/>
      </c>
      <c r="BC68" s="128" t="str">
        <v/>
      </c>
      <c r="BD68" s="128" t="str">
        <v/>
      </c>
      <c r="BE68" s="128" t="str">
        <v/>
      </c>
      <c r="BF68" s="128" t="str">
        <v/>
      </c>
      <c r="BG68" s="128" t="str">
        <v/>
      </c>
      <c r="BH68" s="128" t="str">
        <v/>
      </c>
      <c r="BI68" s="128" t="str">
        <v/>
      </c>
      <c r="BJ68" s="128" t="str">
        <v/>
      </c>
      <c r="BK68" s="128" t="str">
        <v/>
      </c>
      <c r="BL68" s="128" t="e">
        <v>#N/A</v>
      </c>
      <c r="BM68" s="128" t="e">
        <v>#N/A</v>
      </c>
      <c r="BN68" s="128" t="e">
        <v>#N/A</v>
      </c>
      <c r="BO68" s="128" t="e">
        <v>#N/A</v>
      </c>
      <c r="BP68" s="128" t="e">
        <v>#N/A</v>
      </c>
      <c r="BQ68" s="128" t="e">
        <v>#N/A</v>
      </c>
      <c r="BR68" s="128" t="e">
        <v>#N/A</v>
      </c>
      <c r="BS68" s="128" t="e">
        <v>#N/A</v>
      </c>
      <c r="BT68" s="128" t="e">
        <v>#N/A</v>
      </c>
      <c r="BU68" s="128" t="e">
        <v>#N/A</v>
      </c>
      <c r="BV68" s="128" t="e">
        <v>#N/A</v>
      </c>
      <c r="BW68" s="128" t="e">
        <v>#N/A</v>
      </c>
      <c r="BX68" s="128" t="e">
        <v>#N/A</v>
      </c>
      <c r="BY68" s="128" t="e">
        <v>#N/A</v>
      </c>
      <c r="BZ68" s="128" t="e">
        <v>#N/A</v>
      </c>
      <c r="CA68" s="128" t="e">
        <v>#N/A</v>
      </c>
      <c r="CB68" s="128" t="e">
        <v>#N/A</v>
      </c>
      <c r="CC68" s="128" t="e">
        <v>#N/A</v>
      </c>
      <c r="CD68" s="128"/>
      <c r="CE68" s="128"/>
      <c r="CF68" s="128"/>
      <c r="CG68" s="128"/>
      <c r="CH68" s="128"/>
      <c r="CI68" s="128"/>
      <c r="CJ68" s="128"/>
      <c r="CK68" s="128"/>
      <c r="CL68" s="128"/>
      <c r="CM68" s="128"/>
      <c r="CN68" s="128"/>
      <c r="CO68" s="128"/>
      <c r="CP68" s="128"/>
      <c r="CQ68" s="128"/>
      <c r="CR68" s="128"/>
      <c r="CS68" s="128"/>
      <c r="CT68" s="128"/>
      <c r="CU68" s="128"/>
      <c r="CV68" s="128"/>
      <c r="CW68" s="128"/>
      <c r="CX68" s="128"/>
      <c r="CY68" s="128"/>
      <c r="CZ68" s="128"/>
      <c r="DA68" s="128"/>
      <c r="DB68" s="128"/>
      <c r="DC68" s="128"/>
      <c r="DD68" s="128"/>
      <c r="DE68" s="128"/>
      <c r="DF68" s="128"/>
      <c r="DG68" s="128"/>
      <c r="DH68" s="128"/>
      <c r="DI68" s="128"/>
      <c r="DJ68" s="128"/>
      <c r="DK68" s="128"/>
      <c r="DL68" s="128"/>
      <c r="DM68" s="128"/>
      <c r="DN68" s="128"/>
      <c r="DO68" s="128"/>
      <c r="DP68" s="128"/>
      <c r="DQ68" s="128"/>
      <c r="DR68" s="127"/>
      <c r="DS68" s="127"/>
      <c r="DT68" s="127"/>
      <c r="DU68" s="127"/>
      <c r="DV68" s="127"/>
      <c r="DW68" s="127"/>
      <c r="DX68" s="127"/>
      <c r="DY68" s="127"/>
      <c r="DZ68" s="127"/>
      <c r="EA68" s="127"/>
      <c r="EB68" s="127"/>
      <c r="EC68" s="127"/>
      <c r="ED68" s="127"/>
      <c r="EE68" s="127"/>
      <c r="EF68" s="127"/>
      <c r="EG68" s="127"/>
      <c r="EH68" s="127"/>
      <c r="EI68" s="127"/>
      <c r="EJ68" s="127"/>
      <c r="EK68" s="127"/>
      <c r="EL68" s="127"/>
      <c r="EM68" s="127"/>
    </row>
    <row r="69" spans="1:143">
      <c r="A69" s="127" t="str">
        <v>2013 Q2</v>
      </c>
      <c r="B69" s="128">
        <v>977797</v>
      </c>
      <c r="C69" s="128">
        <v>5942877</v>
      </c>
      <c r="D69" s="128">
        <v>6498215</v>
      </c>
      <c r="E69" s="128">
        <v>7739030</v>
      </c>
      <c r="F69" s="128">
        <v>7779691</v>
      </c>
      <c r="G69" s="128" t="str">
        <v/>
      </c>
      <c r="H69" s="128" t="str">
        <v/>
      </c>
      <c r="I69" s="128" t="str">
        <v/>
      </c>
      <c r="J69" s="128" t="str">
        <v/>
      </c>
      <c r="K69" s="128" t="str">
        <v/>
      </c>
      <c r="L69" s="128" t="str">
        <v/>
      </c>
      <c r="M69" s="128" t="str">
        <v/>
      </c>
      <c r="N69" s="128" t="str">
        <v/>
      </c>
      <c r="O69" s="128" t="str">
        <v/>
      </c>
      <c r="P69" s="128" t="str">
        <v/>
      </c>
      <c r="Q69" s="128" t="str">
        <v/>
      </c>
      <c r="R69" s="128" t="str">
        <v/>
      </c>
      <c r="S69" s="128" t="str">
        <v/>
      </c>
      <c r="T69" s="128" t="str">
        <v/>
      </c>
      <c r="U69" s="128" t="str">
        <v/>
      </c>
      <c r="V69" s="128" t="str">
        <v/>
      </c>
      <c r="W69" s="128" t="str">
        <v/>
      </c>
      <c r="X69" s="128" t="str">
        <v/>
      </c>
      <c r="Y69" s="128" t="str">
        <v/>
      </c>
      <c r="Z69" s="128" t="str">
        <v/>
      </c>
      <c r="AA69" s="128" t="str">
        <v/>
      </c>
      <c r="AB69" s="128" t="str">
        <v/>
      </c>
      <c r="AC69" s="128" t="str">
        <v/>
      </c>
      <c r="AD69" s="128" t="str">
        <v/>
      </c>
      <c r="AE69" s="128" t="str">
        <v/>
      </c>
      <c r="AF69" s="128" t="str">
        <v/>
      </c>
      <c r="AG69" s="128" t="str">
        <v/>
      </c>
      <c r="AH69" s="128" t="str">
        <v/>
      </c>
      <c r="AI69" s="128" t="str">
        <v/>
      </c>
      <c r="AJ69" s="128" t="str">
        <v/>
      </c>
      <c r="AK69" s="128" t="str">
        <v/>
      </c>
      <c r="AL69" s="128" t="str">
        <v/>
      </c>
      <c r="AM69" s="128" t="str">
        <v/>
      </c>
      <c r="AN69" s="128" t="str">
        <v/>
      </c>
      <c r="AO69" s="128" t="str">
        <v/>
      </c>
      <c r="AP69" s="128" t="str">
        <v/>
      </c>
      <c r="AQ69" s="128" t="str">
        <v/>
      </c>
      <c r="AR69" s="128" t="str">
        <v/>
      </c>
      <c r="AS69" s="128" t="str">
        <v/>
      </c>
      <c r="AT69" s="128" t="str">
        <v/>
      </c>
      <c r="AU69" s="128" t="str">
        <v/>
      </c>
      <c r="AV69" s="128" t="str">
        <v/>
      </c>
      <c r="AW69" s="128" t="str">
        <v/>
      </c>
      <c r="AX69" s="128" t="str">
        <v/>
      </c>
      <c r="AY69" s="128" t="str">
        <v/>
      </c>
      <c r="AZ69" s="128" t="str">
        <v/>
      </c>
      <c r="BA69" s="128" t="str">
        <v/>
      </c>
      <c r="BB69" s="128" t="str">
        <v/>
      </c>
      <c r="BC69" s="128" t="str">
        <v/>
      </c>
      <c r="BD69" s="128" t="str">
        <v/>
      </c>
      <c r="BE69" s="128" t="str">
        <v/>
      </c>
      <c r="BF69" s="128" t="str">
        <v/>
      </c>
      <c r="BG69" s="128" t="str">
        <v/>
      </c>
      <c r="BH69" s="128" t="str">
        <v/>
      </c>
      <c r="BI69" s="128" t="str">
        <v/>
      </c>
      <c r="BJ69" s="128" t="str">
        <v/>
      </c>
      <c r="BK69" s="128" t="str">
        <v/>
      </c>
      <c r="BL69" s="128" t="e">
        <v>#N/A</v>
      </c>
      <c r="BM69" s="128" t="e">
        <v>#N/A</v>
      </c>
      <c r="BN69" s="128" t="e">
        <v>#N/A</v>
      </c>
      <c r="BO69" s="128" t="e">
        <v>#N/A</v>
      </c>
      <c r="BP69" s="128" t="e">
        <v>#N/A</v>
      </c>
      <c r="BQ69" s="128" t="e">
        <v>#N/A</v>
      </c>
      <c r="BR69" s="128" t="e">
        <v>#N/A</v>
      </c>
      <c r="BS69" s="128" t="e">
        <v>#N/A</v>
      </c>
      <c r="BT69" s="128" t="e">
        <v>#N/A</v>
      </c>
      <c r="BU69" s="128" t="e">
        <v>#N/A</v>
      </c>
      <c r="BV69" s="128" t="e">
        <v>#N/A</v>
      </c>
      <c r="BW69" s="128" t="e">
        <v>#N/A</v>
      </c>
      <c r="BX69" s="128" t="e">
        <v>#N/A</v>
      </c>
      <c r="BY69" s="128" t="e">
        <v>#N/A</v>
      </c>
      <c r="BZ69" s="128" t="e">
        <v>#N/A</v>
      </c>
      <c r="CA69" s="128" t="e">
        <v>#N/A</v>
      </c>
      <c r="CB69" s="128" t="e">
        <v>#N/A</v>
      </c>
      <c r="CC69" s="128" t="e">
        <v>#N/A</v>
      </c>
      <c r="CD69" s="128"/>
      <c r="CE69" s="128"/>
      <c r="CF69" s="128"/>
      <c r="CG69" s="128"/>
      <c r="CH69" s="128"/>
      <c r="CI69" s="128"/>
      <c r="CJ69" s="128"/>
      <c r="CK69" s="128"/>
      <c r="CL69" s="128"/>
      <c r="CM69" s="128"/>
      <c r="CN69" s="128"/>
      <c r="CO69" s="128"/>
      <c r="CP69" s="128"/>
      <c r="CQ69" s="128"/>
      <c r="CR69" s="128"/>
      <c r="CS69" s="128"/>
      <c r="CT69" s="128"/>
      <c r="CU69" s="128"/>
      <c r="CV69" s="128"/>
      <c r="CW69" s="128"/>
      <c r="CX69" s="128"/>
      <c r="CY69" s="128"/>
      <c r="CZ69" s="128"/>
      <c r="DA69" s="128"/>
      <c r="DB69" s="128"/>
      <c r="DC69" s="128"/>
      <c r="DD69" s="128"/>
      <c r="DE69" s="128"/>
      <c r="DF69" s="128"/>
      <c r="DG69" s="128"/>
      <c r="DH69" s="128"/>
      <c r="DI69" s="128"/>
      <c r="DJ69" s="128"/>
      <c r="DK69" s="128"/>
      <c r="DL69" s="128"/>
      <c r="DM69" s="128"/>
      <c r="DN69" s="128"/>
      <c r="DO69" s="128"/>
      <c r="DP69" s="128"/>
      <c r="DQ69" s="128"/>
      <c r="DR69" s="127"/>
      <c r="DS69" s="127"/>
      <c r="DT69" s="127"/>
      <c r="DU69" s="127"/>
      <c r="DV69" s="127"/>
      <c r="DW69" s="127"/>
      <c r="DX69" s="127"/>
      <c r="DY69" s="127"/>
      <c r="DZ69" s="127"/>
      <c r="EA69" s="127"/>
      <c r="EB69" s="127"/>
      <c r="EC69" s="127"/>
      <c r="ED69" s="127"/>
      <c r="EE69" s="127"/>
      <c r="EF69" s="127"/>
      <c r="EG69" s="127"/>
      <c r="EH69" s="127"/>
      <c r="EI69" s="127"/>
      <c r="EJ69" s="127"/>
      <c r="EK69" s="127"/>
      <c r="EL69" s="127"/>
      <c r="EM69" s="127"/>
    </row>
    <row r="70" spans="1:143">
      <c r="A70" s="127" t="str">
        <v>2013 Q3</v>
      </c>
      <c r="B70" s="128">
        <v>1277264</v>
      </c>
      <c r="C70" s="128">
        <v>5349644</v>
      </c>
      <c r="D70" s="128">
        <v>7061236</v>
      </c>
      <c r="E70" s="128">
        <v>7761053</v>
      </c>
      <c r="F70" s="128" t="str">
        <v/>
      </c>
      <c r="G70" s="128" t="str">
        <v/>
      </c>
      <c r="H70" s="128" t="str">
        <v/>
      </c>
      <c r="I70" s="128" t="str">
        <v/>
      </c>
      <c r="J70" s="128" t="str">
        <v/>
      </c>
      <c r="K70" s="128" t="str">
        <v/>
      </c>
      <c r="L70" s="128" t="str">
        <v/>
      </c>
      <c r="M70" s="128" t="str">
        <v/>
      </c>
      <c r="N70" s="128" t="str">
        <v/>
      </c>
      <c r="O70" s="128" t="str">
        <v/>
      </c>
      <c r="P70" s="128" t="str">
        <v/>
      </c>
      <c r="Q70" s="128" t="str">
        <v/>
      </c>
      <c r="R70" s="128" t="str">
        <v/>
      </c>
      <c r="S70" s="128" t="str">
        <v/>
      </c>
      <c r="T70" s="128" t="str">
        <v/>
      </c>
      <c r="U70" s="128" t="str">
        <v/>
      </c>
      <c r="V70" s="128" t="str">
        <v/>
      </c>
      <c r="W70" s="128" t="str">
        <v/>
      </c>
      <c r="X70" s="128" t="str">
        <v/>
      </c>
      <c r="Y70" s="128" t="str">
        <v/>
      </c>
      <c r="Z70" s="128" t="str">
        <v/>
      </c>
      <c r="AA70" s="128" t="str">
        <v/>
      </c>
      <c r="AB70" s="128" t="str">
        <v/>
      </c>
      <c r="AC70" s="128" t="str">
        <v/>
      </c>
      <c r="AD70" s="128" t="str">
        <v/>
      </c>
      <c r="AE70" s="128" t="str">
        <v/>
      </c>
      <c r="AF70" s="128" t="str">
        <v/>
      </c>
      <c r="AG70" s="128" t="str">
        <v/>
      </c>
      <c r="AH70" s="128" t="str">
        <v/>
      </c>
      <c r="AI70" s="128" t="str">
        <v/>
      </c>
      <c r="AJ70" s="128" t="str">
        <v/>
      </c>
      <c r="AK70" s="128" t="str">
        <v/>
      </c>
      <c r="AL70" s="128" t="str">
        <v/>
      </c>
      <c r="AM70" s="128" t="str">
        <v/>
      </c>
      <c r="AN70" s="128" t="str">
        <v/>
      </c>
      <c r="AO70" s="128" t="str">
        <v/>
      </c>
      <c r="AP70" s="128" t="str">
        <v/>
      </c>
      <c r="AQ70" s="128" t="str">
        <v/>
      </c>
      <c r="AR70" s="128" t="str">
        <v/>
      </c>
      <c r="AS70" s="128" t="str">
        <v/>
      </c>
      <c r="AT70" s="128" t="str">
        <v/>
      </c>
      <c r="AU70" s="128" t="str">
        <v/>
      </c>
      <c r="AV70" s="128" t="str">
        <v/>
      </c>
      <c r="AW70" s="128" t="str">
        <v/>
      </c>
      <c r="AX70" s="128" t="str">
        <v/>
      </c>
      <c r="AY70" s="128" t="str">
        <v/>
      </c>
      <c r="AZ70" s="128" t="str">
        <v/>
      </c>
      <c r="BA70" s="128" t="str">
        <v/>
      </c>
      <c r="BB70" s="128" t="str">
        <v/>
      </c>
      <c r="BC70" s="128" t="str">
        <v/>
      </c>
      <c r="BD70" s="128" t="str">
        <v/>
      </c>
      <c r="BE70" s="128" t="str">
        <v/>
      </c>
      <c r="BF70" s="128" t="str">
        <v/>
      </c>
      <c r="BG70" s="128" t="str">
        <v/>
      </c>
      <c r="BH70" s="128" t="str">
        <v/>
      </c>
      <c r="BI70" s="128" t="str">
        <v/>
      </c>
      <c r="BJ70" s="128" t="str">
        <v/>
      </c>
      <c r="BK70" s="128" t="str">
        <v/>
      </c>
      <c r="BL70" s="128" t="e">
        <v>#N/A</v>
      </c>
      <c r="BM70" s="128" t="e">
        <v>#N/A</v>
      </c>
      <c r="BN70" s="128" t="e">
        <v>#N/A</v>
      </c>
      <c r="BO70" s="128" t="e">
        <v>#N/A</v>
      </c>
      <c r="BP70" s="128" t="e">
        <v>#N/A</v>
      </c>
      <c r="BQ70" s="128" t="e">
        <v>#N/A</v>
      </c>
      <c r="BR70" s="128" t="e">
        <v>#N/A</v>
      </c>
      <c r="BS70" s="128" t="e">
        <v>#N/A</v>
      </c>
      <c r="BT70" s="128" t="e">
        <v>#N/A</v>
      </c>
      <c r="BU70" s="128" t="e">
        <v>#N/A</v>
      </c>
      <c r="BV70" s="128" t="e">
        <v>#N/A</v>
      </c>
      <c r="BW70" s="128" t="e">
        <v>#N/A</v>
      </c>
      <c r="BX70" s="128" t="e">
        <v>#N/A</v>
      </c>
      <c r="BY70" s="128" t="e">
        <v>#N/A</v>
      </c>
      <c r="BZ70" s="128" t="e">
        <v>#N/A</v>
      </c>
      <c r="CA70" s="128" t="e">
        <v>#N/A</v>
      </c>
      <c r="CB70" s="128" t="e">
        <v>#N/A</v>
      </c>
      <c r="CC70" s="128" t="e">
        <v>#N/A</v>
      </c>
      <c r="CD70" s="128"/>
      <c r="CE70" s="128"/>
      <c r="CF70" s="128"/>
      <c r="CG70" s="128"/>
      <c r="CH70" s="128"/>
      <c r="CI70" s="128"/>
      <c r="CJ70" s="128"/>
      <c r="CK70" s="128"/>
      <c r="CL70" s="128"/>
      <c r="CM70" s="128"/>
      <c r="CN70" s="128"/>
      <c r="CO70" s="128"/>
      <c r="CP70" s="128"/>
      <c r="CQ70" s="128"/>
      <c r="CR70" s="128"/>
      <c r="CS70" s="128"/>
      <c r="CT70" s="128"/>
      <c r="CU70" s="128"/>
      <c r="CV70" s="128"/>
      <c r="CW70" s="128"/>
      <c r="CX70" s="128"/>
      <c r="CY70" s="128"/>
      <c r="CZ70" s="128"/>
      <c r="DA70" s="128"/>
      <c r="DB70" s="128"/>
      <c r="DC70" s="128"/>
      <c r="DD70" s="128"/>
      <c r="DE70" s="128"/>
      <c r="DF70" s="128"/>
      <c r="DG70" s="128"/>
      <c r="DH70" s="128"/>
      <c r="DI70" s="128"/>
      <c r="DJ70" s="128"/>
      <c r="DK70" s="128"/>
      <c r="DL70" s="128"/>
      <c r="DM70" s="128"/>
      <c r="DN70" s="128"/>
      <c r="DO70" s="128"/>
      <c r="DP70" s="128"/>
      <c r="DQ70" s="128"/>
      <c r="DR70" s="127"/>
      <c r="DS70" s="127"/>
      <c r="DT70" s="127"/>
      <c r="DU70" s="127"/>
      <c r="DV70" s="127"/>
      <c r="DW70" s="127"/>
      <c r="DX70" s="127"/>
      <c r="DY70" s="127"/>
      <c r="DZ70" s="127"/>
      <c r="EA70" s="127"/>
      <c r="EB70" s="127"/>
      <c r="EC70" s="127"/>
      <c r="ED70" s="127"/>
      <c r="EE70" s="127"/>
      <c r="EF70" s="127"/>
      <c r="EG70" s="127"/>
      <c r="EH70" s="127"/>
      <c r="EI70" s="127"/>
      <c r="EJ70" s="127"/>
      <c r="EK70" s="127"/>
      <c r="EL70" s="127"/>
      <c r="EM70" s="127"/>
    </row>
    <row r="71" spans="1:143">
      <c r="A71" s="127" t="str">
        <v>2013 Q4</v>
      </c>
      <c r="B71" s="128">
        <v>616500</v>
      </c>
      <c r="C71" s="128">
        <v>4231614</v>
      </c>
      <c r="D71" s="128">
        <v>5911926</v>
      </c>
      <c r="E71" s="128" t="str">
        <v/>
      </c>
      <c r="F71" s="128" t="str">
        <v/>
      </c>
      <c r="G71" s="128" t="str">
        <v/>
      </c>
      <c r="H71" s="128" t="str">
        <v/>
      </c>
      <c r="I71" s="128" t="str">
        <v/>
      </c>
      <c r="J71" s="128" t="str">
        <v/>
      </c>
      <c r="K71" s="128" t="str">
        <v/>
      </c>
      <c r="L71" s="128" t="str">
        <v/>
      </c>
      <c r="M71" s="128" t="str">
        <v/>
      </c>
      <c r="N71" s="128" t="str">
        <v/>
      </c>
      <c r="O71" s="128" t="str">
        <v/>
      </c>
      <c r="P71" s="128" t="str">
        <v/>
      </c>
      <c r="Q71" s="128" t="str">
        <v/>
      </c>
      <c r="R71" s="128" t="str">
        <v/>
      </c>
      <c r="S71" s="128" t="str">
        <v/>
      </c>
      <c r="T71" s="128" t="str">
        <v/>
      </c>
      <c r="U71" s="128" t="str">
        <v/>
      </c>
      <c r="V71" s="128" t="str">
        <v/>
      </c>
      <c r="W71" s="128" t="str">
        <v/>
      </c>
      <c r="X71" s="128" t="str">
        <v/>
      </c>
      <c r="Y71" s="128" t="str">
        <v/>
      </c>
      <c r="Z71" s="128" t="str">
        <v/>
      </c>
      <c r="AA71" s="128" t="str">
        <v/>
      </c>
      <c r="AB71" s="128" t="str">
        <v/>
      </c>
      <c r="AC71" s="128" t="str">
        <v/>
      </c>
      <c r="AD71" s="128" t="str">
        <v/>
      </c>
      <c r="AE71" s="128" t="str">
        <v/>
      </c>
      <c r="AF71" s="128" t="str">
        <v/>
      </c>
      <c r="AG71" s="128" t="str">
        <v/>
      </c>
      <c r="AH71" s="128" t="str">
        <v/>
      </c>
      <c r="AI71" s="128" t="str">
        <v/>
      </c>
      <c r="AJ71" s="128" t="str">
        <v/>
      </c>
      <c r="AK71" s="128" t="str">
        <v/>
      </c>
      <c r="AL71" s="128" t="str">
        <v/>
      </c>
      <c r="AM71" s="128" t="str">
        <v/>
      </c>
      <c r="AN71" s="128" t="str">
        <v/>
      </c>
      <c r="AO71" s="128" t="str">
        <v/>
      </c>
      <c r="AP71" s="128" t="str">
        <v/>
      </c>
      <c r="AQ71" s="128" t="str">
        <v/>
      </c>
      <c r="AR71" s="128" t="str">
        <v/>
      </c>
      <c r="AS71" s="128" t="str">
        <v/>
      </c>
      <c r="AT71" s="128" t="str">
        <v/>
      </c>
      <c r="AU71" s="128" t="str">
        <v/>
      </c>
      <c r="AV71" s="128" t="str">
        <v/>
      </c>
      <c r="AW71" s="128" t="str">
        <v/>
      </c>
      <c r="AX71" s="128" t="str">
        <v/>
      </c>
      <c r="AY71" s="128" t="str">
        <v/>
      </c>
      <c r="AZ71" s="128" t="str">
        <v/>
      </c>
      <c r="BA71" s="128" t="str">
        <v/>
      </c>
      <c r="BB71" s="128" t="str">
        <v/>
      </c>
      <c r="BC71" s="128" t="str">
        <v/>
      </c>
      <c r="BD71" s="128" t="str">
        <v/>
      </c>
      <c r="BE71" s="128" t="str">
        <v/>
      </c>
      <c r="BF71" s="128" t="str">
        <v/>
      </c>
      <c r="BG71" s="128" t="str">
        <v/>
      </c>
      <c r="BH71" s="128" t="str">
        <v/>
      </c>
      <c r="BI71" s="128" t="str">
        <v/>
      </c>
      <c r="BJ71" s="128" t="str">
        <v/>
      </c>
      <c r="BK71" s="128" t="str">
        <v/>
      </c>
      <c r="BL71" s="128" t="e">
        <v>#N/A</v>
      </c>
      <c r="BM71" s="128" t="e">
        <v>#N/A</v>
      </c>
      <c r="BN71" s="128" t="e">
        <v>#N/A</v>
      </c>
      <c r="BO71" s="128" t="e">
        <v>#N/A</v>
      </c>
      <c r="BP71" s="128" t="e">
        <v>#N/A</v>
      </c>
      <c r="BQ71" s="128" t="e">
        <v>#N/A</v>
      </c>
      <c r="BR71" s="128" t="e">
        <v>#N/A</v>
      </c>
      <c r="BS71" s="128" t="e">
        <v>#N/A</v>
      </c>
      <c r="BT71" s="128" t="e">
        <v>#N/A</v>
      </c>
      <c r="BU71" s="128" t="e">
        <v>#N/A</v>
      </c>
      <c r="BV71" s="128" t="e">
        <v>#N/A</v>
      </c>
      <c r="BW71" s="128" t="e">
        <v>#N/A</v>
      </c>
      <c r="BX71" s="128" t="e">
        <v>#N/A</v>
      </c>
      <c r="BY71" s="128" t="e">
        <v>#N/A</v>
      </c>
      <c r="BZ71" s="128" t="e">
        <v>#N/A</v>
      </c>
      <c r="CA71" s="128" t="e">
        <v>#N/A</v>
      </c>
      <c r="CB71" s="128" t="e">
        <v>#N/A</v>
      </c>
      <c r="CC71" s="128" t="e">
        <v>#N/A</v>
      </c>
      <c r="CD71" s="128"/>
      <c r="CE71" s="128"/>
      <c r="CF71" s="128"/>
      <c r="CG71" s="128"/>
      <c r="CH71" s="128"/>
      <c r="CI71" s="128"/>
      <c r="CJ71" s="128"/>
      <c r="CK71" s="128"/>
      <c r="CL71" s="128"/>
      <c r="CM71" s="128"/>
      <c r="CN71" s="128"/>
      <c r="CO71" s="128"/>
      <c r="CP71" s="128"/>
      <c r="CQ71" s="128"/>
      <c r="CR71" s="128"/>
      <c r="CS71" s="128"/>
      <c r="CT71" s="128"/>
      <c r="CU71" s="128"/>
      <c r="CV71" s="128"/>
      <c r="CW71" s="128"/>
      <c r="CX71" s="128"/>
      <c r="CY71" s="128"/>
      <c r="CZ71" s="128"/>
      <c r="DA71" s="128"/>
      <c r="DB71" s="128"/>
      <c r="DC71" s="128"/>
      <c r="DD71" s="128"/>
      <c r="DE71" s="128"/>
      <c r="DF71" s="128"/>
      <c r="DG71" s="128"/>
      <c r="DH71" s="128"/>
      <c r="DI71" s="128"/>
      <c r="DJ71" s="128"/>
      <c r="DK71" s="128"/>
      <c r="DL71" s="128"/>
      <c r="DM71" s="128"/>
      <c r="DN71" s="128"/>
      <c r="DO71" s="128"/>
      <c r="DP71" s="128"/>
      <c r="DQ71" s="128"/>
      <c r="DR71" s="127"/>
      <c r="DS71" s="127"/>
      <c r="DT71" s="127"/>
      <c r="DU71" s="127"/>
      <c r="DV71" s="127"/>
      <c r="DW71" s="127"/>
      <c r="DX71" s="127"/>
      <c r="DY71" s="127"/>
      <c r="DZ71" s="127"/>
      <c r="EA71" s="127"/>
      <c r="EB71" s="127"/>
      <c r="EC71" s="127"/>
      <c r="ED71" s="127"/>
      <c r="EE71" s="127"/>
      <c r="EF71" s="127"/>
      <c r="EG71" s="127"/>
      <c r="EH71" s="127"/>
      <c r="EI71" s="127"/>
      <c r="EJ71" s="127"/>
      <c r="EK71" s="127"/>
      <c r="EL71" s="127"/>
      <c r="EM71" s="127"/>
    </row>
    <row r="72" spans="1:143">
      <c r="A72" s="127" t="str">
        <v>2014 Q1</v>
      </c>
      <c r="B72" s="128">
        <v>521697</v>
      </c>
      <c r="C72" s="128">
        <v>3466045</v>
      </c>
      <c r="D72" s="128" t="str">
        <v/>
      </c>
      <c r="E72" s="128" t="str">
        <v/>
      </c>
      <c r="F72" s="128" t="str">
        <v/>
      </c>
      <c r="G72" s="128" t="str">
        <v/>
      </c>
      <c r="H72" s="128" t="str">
        <v/>
      </c>
      <c r="I72" s="128" t="str">
        <v/>
      </c>
      <c r="J72" s="128" t="str">
        <v/>
      </c>
      <c r="K72" s="128" t="str">
        <v/>
      </c>
      <c r="L72" s="128" t="str">
        <v/>
      </c>
      <c r="M72" s="128" t="str">
        <v/>
      </c>
      <c r="N72" s="128" t="str">
        <v/>
      </c>
      <c r="O72" s="128" t="str">
        <v/>
      </c>
      <c r="P72" s="128" t="str">
        <v/>
      </c>
      <c r="Q72" s="128" t="str">
        <v/>
      </c>
      <c r="R72" s="128" t="str">
        <v/>
      </c>
      <c r="S72" s="128" t="str">
        <v/>
      </c>
      <c r="T72" s="128" t="str">
        <v/>
      </c>
      <c r="U72" s="128" t="str">
        <v/>
      </c>
      <c r="V72" s="128" t="str">
        <v/>
      </c>
      <c r="W72" s="128" t="str">
        <v/>
      </c>
      <c r="X72" s="128" t="str">
        <v/>
      </c>
      <c r="Y72" s="128" t="str">
        <v/>
      </c>
      <c r="Z72" s="128" t="str">
        <v/>
      </c>
      <c r="AA72" s="128" t="str">
        <v/>
      </c>
      <c r="AB72" s="128" t="str">
        <v/>
      </c>
      <c r="AC72" s="128" t="str">
        <v/>
      </c>
      <c r="AD72" s="128" t="str">
        <v/>
      </c>
      <c r="AE72" s="128" t="str">
        <v/>
      </c>
      <c r="AF72" s="128" t="str">
        <v/>
      </c>
      <c r="AG72" s="128" t="str">
        <v/>
      </c>
      <c r="AH72" s="128" t="str">
        <v/>
      </c>
      <c r="AI72" s="128" t="str">
        <v/>
      </c>
      <c r="AJ72" s="128" t="str">
        <v/>
      </c>
      <c r="AK72" s="128" t="str">
        <v/>
      </c>
      <c r="AL72" s="128" t="str">
        <v/>
      </c>
      <c r="AM72" s="128" t="str">
        <v/>
      </c>
      <c r="AN72" s="128" t="str">
        <v/>
      </c>
      <c r="AO72" s="128" t="str">
        <v/>
      </c>
      <c r="AP72" s="128" t="str">
        <v/>
      </c>
      <c r="AQ72" s="128" t="str">
        <v/>
      </c>
      <c r="AR72" s="128" t="str">
        <v/>
      </c>
      <c r="AS72" s="128" t="str">
        <v/>
      </c>
      <c r="AT72" s="128" t="str">
        <v/>
      </c>
      <c r="AU72" s="128" t="str">
        <v/>
      </c>
      <c r="AV72" s="128" t="str">
        <v/>
      </c>
      <c r="AW72" s="128" t="str">
        <v/>
      </c>
      <c r="AX72" s="128" t="str">
        <v/>
      </c>
      <c r="AY72" s="128" t="str">
        <v/>
      </c>
      <c r="AZ72" s="128" t="str">
        <v/>
      </c>
      <c r="BA72" s="128" t="str">
        <v/>
      </c>
      <c r="BB72" s="128" t="str">
        <v/>
      </c>
      <c r="BC72" s="128" t="str">
        <v/>
      </c>
      <c r="BD72" s="128" t="str">
        <v/>
      </c>
      <c r="BE72" s="128" t="str">
        <v/>
      </c>
      <c r="BF72" s="128" t="str">
        <v/>
      </c>
      <c r="BG72" s="128" t="str">
        <v/>
      </c>
      <c r="BH72" s="128" t="str">
        <v/>
      </c>
      <c r="BI72" s="128" t="str">
        <v/>
      </c>
      <c r="BJ72" s="128" t="str">
        <v/>
      </c>
      <c r="BK72" s="128" t="str">
        <v/>
      </c>
      <c r="BL72" s="128" t="e">
        <v>#N/A</v>
      </c>
      <c r="BM72" s="128" t="e">
        <v>#N/A</v>
      </c>
      <c r="BN72" s="128" t="e">
        <v>#N/A</v>
      </c>
      <c r="BO72" s="128" t="e">
        <v>#N/A</v>
      </c>
      <c r="BP72" s="128" t="e">
        <v>#N/A</v>
      </c>
      <c r="BQ72" s="128" t="e">
        <v>#N/A</v>
      </c>
      <c r="BR72" s="128" t="e">
        <v>#N/A</v>
      </c>
      <c r="BS72" s="128" t="e">
        <v>#N/A</v>
      </c>
      <c r="BT72" s="128" t="e">
        <v>#N/A</v>
      </c>
      <c r="BU72" s="128" t="e">
        <v>#N/A</v>
      </c>
      <c r="BV72" s="128" t="e">
        <v>#N/A</v>
      </c>
      <c r="BW72" s="128" t="e">
        <v>#N/A</v>
      </c>
      <c r="BX72" s="128" t="e">
        <v>#N/A</v>
      </c>
      <c r="BY72" s="128" t="e">
        <v>#N/A</v>
      </c>
      <c r="BZ72" s="128" t="e">
        <v>#N/A</v>
      </c>
      <c r="CA72" s="128" t="e">
        <v>#N/A</v>
      </c>
      <c r="CB72" s="128" t="e">
        <v>#N/A</v>
      </c>
      <c r="CC72" s="128" t="e">
        <v>#N/A</v>
      </c>
      <c r="CD72" s="128"/>
      <c r="CE72" s="128"/>
      <c r="CF72" s="128"/>
      <c r="CG72" s="128"/>
      <c r="CH72" s="128"/>
      <c r="CI72" s="128"/>
      <c r="CJ72" s="128"/>
      <c r="CK72" s="128"/>
      <c r="CL72" s="128"/>
      <c r="CM72" s="128"/>
      <c r="CN72" s="128"/>
      <c r="CO72" s="128"/>
      <c r="CP72" s="128"/>
      <c r="CQ72" s="128"/>
      <c r="CR72" s="128"/>
      <c r="CS72" s="128"/>
      <c r="CT72" s="128"/>
      <c r="CU72" s="128"/>
      <c r="CV72" s="128"/>
      <c r="CW72" s="128"/>
      <c r="CX72" s="128"/>
      <c r="CY72" s="128"/>
      <c r="CZ72" s="128"/>
      <c r="DA72" s="128"/>
      <c r="DB72" s="128"/>
      <c r="DC72" s="128"/>
      <c r="DD72" s="128"/>
      <c r="DE72" s="128"/>
      <c r="DF72" s="128"/>
      <c r="DG72" s="128"/>
      <c r="DH72" s="128"/>
      <c r="DI72" s="128"/>
      <c r="DJ72" s="128"/>
      <c r="DK72" s="128"/>
      <c r="DL72" s="128"/>
      <c r="DM72" s="128"/>
      <c r="DN72" s="128"/>
      <c r="DO72" s="128"/>
      <c r="DP72" s="128"/>
      <c r="DQ72" s="128"/>
      <c r="DR72" s="127"/>
      <c r="DS72" s="127"/>
      <c r="DT72" s="127"/>
      <c r="DU72" s="127"/>
      <c r="DV72" s="127"/>
      <c r="DW72" s="127"/>
      <c r="DX72" s="127"/>
      <c r="DY72" s="127"/>
      <c r="DZ72" s="127"/>
      <c r="EA72" s="127"/>
      <c r="EB72" s="127"/>
      <c r="EC72" s="127"/>
      <c r="ED72" s="127"/>
      <c r="EE72" s="127"/>
      <c r="EF72" s="127"/>
      <c r="EG72" s="127"/>
      <c r="EH72" s="127"/>
      <c r="EI72" s="127"/>
      <c r="EJ72" s="127"/>
      <c r="EK72" s="127"/>
      <c r="EL72" s="127"/>
      <c r="EM72" s="127"/>
    </row>
    <row r="73" spans="1:143">
      <c r="A73" s="127" t="str">
        <v>2014 Q2</v>
      </c>
      <c r="B73" s="128">
        <v>1287682</v>
      </c>
      <c r="C73" s="128" t="str">
        <v/>
      </c>
      <c r="D73" s="128" t="str">
        <v/>
      </c>
      <c r="E73" s="128" t="str">
        <v/>
      </c>
      <c r="F73" s="128" t="str">
        <v/>
      </c>
      <c r="G73" s="128" t="str">
        <v/>
      </c>
      <c r="H73" s="128" t="str">
        <v/>
      </c>
      <c r="I73" s="128" t="str">
        <v/>
      </c>
      <c r="J73" s="128" t="str">
        <v/>
      </c>
      <c r="K73" s="128" t="str">
        <v/>
      </c>
      <c r="L73" s="128" t="str">
        <v/>
      </c>
      <c r="M73" s="128" t="str">
        <v/>
      </c>
      <c r="N73" s="128" t="str">
        <v/>
      </c>
      <c r="O73" s="128" t="str">
        <v/>
      </c>
      <c r="P73" s="128" t="str">
        <v/>
      </c>
      <c r="Q73" s="128" t="str">
        <v/>
      </c>
      <c r="R73" s="128" t="str">
        <v/>
      </c>
      <c r="S73" s="128" t="str">
        <v/>
      </c>
      <c r="T73" s="128" t="str">
        <v/>
      </c>
      <c r="U73" s="128" t="str">
        <v/>
      </c>
      <c r="V73" s="128" t="str">
        <v/>
      </c>
      <c r="W73" s="128" t="str">
        <v/>
      </c>
      <c r="X73" s="128" t="str">
        <v/>
      </c>
      <c r="Y73" s="128" t="str">
        <v/>
      </c>
      <c r="Z73" s="128" t="str">
        <v/>
      </c>
      <c r="AA73" s="128" t="str">
        <v/>
      </c>
      <c r="AB73" s="128" t="str">
        <v/>
      </c>
      <c r="AC73" s="128" t="str">
        <v/>
      </c>
      <c r="AD73" s="128" t="str">
        <v/>
      </c>
      <c r="AE73" s="128" t="str">
        <v/>
      </c>
      <c r="AF73" s="128" t="str">
        <v/>
      </c>
      <c r="AG73" s="128" t="str">
        <v/>
      </c>
      <c r="AH73" s="128" t="str">
        <v/>
      </c>
      <c r="AI73" s="128" t="str">
        <v/>
      </c>
      <c r="AJ73" s="128" t="str">
        <v/>
      </c>
      <c r="AK73" s="128" t="str">
        <v/>
      </c>
      <c r="AL73" s="128" t="str">
        <v/>
      </c>
      <c r="AM73" s="128" t="str">
        <v/>
      </c>
      <c r="AN73" s="128" t="str">
        <v/>
      </c>
      <c r="AO73" s="128" t="str">
        <v/>
      </c>
      <c r="AP73" s="128" t="str">
        <v/>
      </c>
      <c r="AQ73" s="128" t="str">
        <v/>
      </c>
      <c r="AR73" s="128" t="str">
        <v/>
      </c>
      <c r="AS73" s="128" t="str">
        <v/>
      </c>
      <c r="AT73" s="128" t="str">
        <v/>
      </c>
      <c r="AU73" s="128" t="str">
        <v/>
      </c>
      <c r="AV73" s="128" t="str">
        <v/>
      </c>
      <c r="AW73" s="128" t="str">
        <v/>
      </c>
      <c r="AX73" s="128" t="str">
        <v/>
      </c>
      <c r="AY73" s="128" t="str">
        <v/>
      </c>
      <c r="AZ73" s="128" t="str">
        <v/>
      </c>
      <c r="BA73" s="128" t="str">
        <v/>
      </c>
      <c r="BB73" s="128" t="str">
        <v/>
      </c>
      <c r="BC73" s="128" t="str">
        <v/>
      </c>
      <c r="BD73" s="128" t="str">
        <v/>
      </c>
      <c r="BE73" s="128" t="str">
        <v/>
      </c>
      <c r="BF73" s="128" t="str">
        <v/>
      </c>
      <c r="BG73" s="128" t="str">
        <v/>
      </c>
      <c r="BH73" s="128" t="str">
        <v/>
      </c>
      <c r="BI73" s="128" t="str">
        <v/>
      </c>
      <c r="BJ73" s="128" t="str">
        <v/>
      </c>
      <c r="BK73" s="128" t="str">
        <v/>
      </c>
      <c r="BL73" s="128" t="e">
        <v>#N/A</v>
      </c>
      <c r="BM73" s="128" t="e">
        <v>#N/A</v>
      </c>
      <c r="BN73" s="128" t="e">
        <v>#N/A</v>
      </c>
      <c r="BO73" s="128" t="e">
        <v>#N/A</v>
      </c>
      <c r="BP73" s="128" t="e">
        <v>#N/A</v>
      </c>
      <c r="BQ73" s="128" t="e">
        <v>#N/A</v>
      </c>
      <c r="BR73" s="128" t="e">
        <v>#N/A</v>
      </c>
      <c r="BS73" s="128" t="e">
        <v>#N/A</v>
      </c>
      <c r="BT73" s="128" t="e">
        <v>#N/A</v>
      </c>
      <c r="BU73" s="128" t="e">
        <v>#N/A</v>
      </c>
      <c r="BV73" s="128" t="e">
        <v>#N/A</v>
      </c>
      <c r="BW73" s="128" t="e">
        <v>#N/A</v>
      </c>
      <c r="BX73" s="128" t="e">
        <v>#N/A</v>
      </c>
      <c r="BY73" s="128" t="e">
        <v>#N/A</v>
      </c>
      <c r="BZ73" s="128" t="e">
        <v>#N/A</v>
      </c>
      <c r="CA73" s="128" t="e">
        <v>#N/A</v>
      </c>
      <c r="CB73" s="128" t="e">
        <v>#N/A</v>
      </c>
      <c r="CC73" s="128" t="e">
        <v>#N/A</v>
      </c>
      <c r="CD73" s="128"/>
      <c r="CE73" s="128"/>
      <c r="CF73" s="128"/>
      <c r="CG73" s="128"/>
      <c r="CH73" s="128"/>
      <c r="CI73" s="128"/>
      <c r="CJ73" s="128"/>
      <c r="CK73" s="128"/>
      <c r="CL73" s="128"/>
      <c r="CM73" s="128"/>
      <c r="CN73" s="128"/>
      <c r="CO73" s="128"/>
      <c r="CP73" s="128"/>
      <c r="CQ73" s="128"/>
      <c r="CR73" s="128"/>
      <c r="CS73" s="128"/>
      <c r="CT73" s="128"/>
      <c r="CU73" s="128"/>
      <c r="CV73" s="128"/>
      <c r="CW73" s="128"/>
      <c r="CX73" s="128"/>
      <c r="CY73" s="128"/>
      <c r="CZ73" s="128"/>
      <c r="DA73" s="128"/>
      <c r="DB73" s="128"/>
      <c r="DC73" s="128"/>
      <c r="DD73" s="128"/>
      <c r="DE73" s="128"/>
      <c r="DF73" s="128"/>
      <c r="DG73" s="128"/>
      <c r="DH73" s="128"/>
      <c r="DI73" s="128"/>
      <c r="DJ73" s="128"/>
      <c r="DK73" s="128"/>
      <c r="DL73" s="128"/>
      <c r="DM73" s="128"/>
      <c r="DN73" s="128"/>
      <c r="DO73" s="128"/>
      <c r="DP73" s="128"/>
      <c r="DQ73" s="128"/>
      <c r="DR73" s="127"/>
      <c r="DS73" s="127"/>
      <c r="DT73" s="127"/>
      <c r="DU73" s="127"/>
      <c r="DV73" s="127"/>
      <c r="DW73" s="127"/>
      <c r="DX73" s="127"/>
      <c r="DY73" s="127"/>
      <c r="DZ73" s="127"/>
      <c r="EA73" s="127"/>
      <c r="EB73" s="127"/>
      <c r="EC73" s="127"/>
      <c r="ED73" s="127"/>
      <c r="EE73" s="127"/>
      <c r="EF73" s="127"/>
      <c r="EG73" s="127"/>
      <c r="EH73" s="127"/>
      <c r="EI73" s="127"/>
      <c r="EJ73" s="127"/>
      <c r="EK73" s="127"/>
      <c r="EL73" s="127"/>
      <c r="EM73" s="127"/>
    </row>
    <row r="74" spans="1:143">
      <c r="A74" s="127" t="e">
        <v>#N/A</v>
      </c>
      <c r="B74" s="128" t="e">
        <v>#N/A</v>
      </c>
      <c r="C74" s="128" t="e">
        <v>#N/A</v>
      </c>
      <c r="D74" s="128" t="e">
        <v>#N/A</v>
      </c>
      <c r="E74" s="128" t="e">
        <v>#N/A</v>
      </c>
      <c r="F74" s="128" t="e">
        <v>#N/A</v>
      </c>
      <c r="G74" s="128" t="e">
        <v>#N/A</v>
      </c>
      <c r="H74" s="128" t="e">
        <v>#N/A</v>
      </c>
      <c r="I74" s="128" t="e">
        <v>#N/A</v>
      </c>
      <c r="J74" s="128" t="e">
        <v>#N/A</v>
      </c>
      <c r="K74" s="128" t="e">
        <v>#N/A</v>
      </c>
      <c r="L74" s="128" t="e">
        <v>#N/A</v>
      </c>
      <c r="M74" s="128" t="e">
        <v>#N/A</v>
      </c>
      <c r="N74" s="128" t="e">
        <v>#N/A</v>
      </c>
      <c r="O74" s="128" t="e">
        <v>#N/A</v>
      </c>
      <c r="P74" s="128" t="e">
        <v>#N/A</v>
      </c>
      <c r="Q74" s="128" t="e">
        <v>#N/A</v>
      </c>
      <c r="R74" s="128" t="e">
        <v>#N/A</v>
      </c>
      <c r="S74" s="128" t="e">
        <v>#N/A</v>
      </c>
      <c r="T74" s="128" t="e">
        <v>#N/A</v>
      </c>
      <c r="U74" s="128" t="e">
        <v>#N/A</v>
      </c>
      <c r="V74" s="128" t="e">
        <v>#N/A</v>
      </c>
      <c r="W74" s="128" t="e">
        <v>#N/A</v>
      </c>
      <c r="X74" s="128" t="e">
        <v>#N/A</v>
      </c>
      <c r="Y74" s="128" t="e">
        <v>#N/A</v>
      </c>
      <c r="Z74" s="128" t="e">
        <v>#N/A</v>
      </c>
      <c r="AA74" s="128" t="e">
        <v>#N/A</v>
      </c>
      <c r="AB74" s="128" t="e">
        <v>#N/A</v>
      </c>
      <c r="AC74" s="128" t="e">
        <v>#N/A</v>
      </c>
      <c r="AD74" s="128" t="e">
        <v>#N/A</v>
      </c>
      <c r="AE74" s="128" t="e">
        <v>#N/A</v>
      </c>
      <c r="AF74" s="128" t="e">
        <v>#N/A</v>
      </c>
      <c r="AG74" s="128" t="e">
        <v>#N/A</v>
      </c>
      <c r="AH74" s="128" t="e">
        <v>#N/A</v>
      </c>
      <c r="AI74" s="128" t="e">
        <v>#N/A</v>
      </c>
      <c r="AJ74" s="128" t="e">
        <v>#N/A</v>
      </c>
      <c r="AK74" s="128" t="e">
        <v>#N/A</v>
      </c>
      <c r="AL74" s="128" t="e">
        <v>#N/A</v>
      </c>
      <c r="AM74" s="128" t="e">
        <v>#N/A</v>
      </c>
      <c r="AN74" s="128" t="e">
        <v>#N/A</v>
      </c>
      <c r="AO74" s="128" t="e">
        <v>#N/A</v>
      </c>
      <c r="AP74" s="128" t="e">
        <v>#N/A</v>
      </c>
      <c r="AQ74" s="128" t="e">
        <v>#N/A</v>
      </c>
      <c r="AR74" s="128" t="e">
        <v>#N/A</v>
      </c>
      <c r="AS74" s="128" t="e">
        <v>#N/A</v>
      </c>
      <c r="AT74" s="128" t="e">
        <v>#N/A</v>
      </c>
      <c r="AU74" s="128" t="e">
        <v>#N/A</v>
      </c>
      <c r="AV74" s="128" t="e">
        <v>#N/A</v>
      </c>
      <c r="AW74" s="128" t="e">
        <v>#N/A</v>
      </c>
      <c r="AX74" s="128" t="e">
        <v>#N/A</v>
      </c>
      <c r="AY74" s="128" t="e">
        <v>#N/A</v>
      </c>
      <c r="AZ74" s="128" t="e">
        <v>#N/A</v>
      </c>
      <c r="BA74" s="128" t="e">
        <v>#N/A</v>
      </c>
      <c r="BB74" s="128" t="e">
        <v>#N/A</v>
      </c>
      <c r="BC74" s="128" t="e">
        <v>#N/A</v>
      </c>
      <c r="BD74" s="128" t="e">
        <v>#N/A</v>
      </c>
      <c r="BE74" s="128" t="e">
        <v>#N/A</v>
      </c>
      <c r="BF74" s="128" t="e">
        <v>#N/A</v>
      </c>
      <c r="BG74" s="128" t="e">
        <v>#N/A</v>
      </c>
      <c r="BH74" s="128" t="e">
        <v>#N/A</v>
      </c>
      <c r="BI74" s="128" t="e">
        <v>#N/A</v>
      </c>
      <c r="BJ74" s="128" t="e">
        <v>#N/A</v>
      </c>
      <c r="BK74" s="128" t="e">
        <v>#N/A</v>
      </c>
      <c r="BL74" s="128" t="e">
        <v>#N/A</v>
      </c>
      <c r="BM74" s="128" t="e">
        <v>#N/A</v>
      </c>
      <c r="BN74" s="128" t="e">
        <v>#N/A</v>
      </c>
      <c r="BO74" s="128" t="e">
        <v>#N/A</v>
      </c>
      <c r="BP74" s="128" t="e">
        <v>#N/A</v>
      </c>
      <c r="BQ74" s="128" t="e">
        <v>#N/A</v>
      </c>
      <c r="BR74" s="128" t="e">
        <v>#N/A</v>
      </c>
      <c r="BS74" s="128" t="e">
        <v>#N/A</v>
      </c>
      <c r="BT74" s="128" t="e">
        <v>#N/A</v>
      </c>
      <c r="BU74" s="128" t="e">
        <v>#N/A</v>
      </c>
      <c r="BV74" s="128" t="e">
        <v>#N/A</v>
      </c>
      <c r="BW74" s="128" t="e">
        <v>#N/A</v>
      </c>
      <c r="BX74" s="128" t="e">
        <v>#N/A</v>
      </c>
      <c r="BY74" s="128" t="e">
        <v>#N/A</v>
      </c>
      <c r="BZ74" s="128" t="e">
        <v>#N/A</v>
      </c>
      <c r="CA74" s="128" t="e">
        <v>#N/A</v>
      </c>
      <c r="CB74" s="128" t="e">
        <v>#N/A</v>
      </c>
      <c r="CC74" s="128" t="e">
        <v>#N/A</v>
      </c>
      <c r="CD74" s="128"/>
      <c r="CE74" s="128"/>
      <c r="CF74" s="128"/>
      <c r="CG74" s="128"/>
      <c r="CH74" s="128"/>
      <c r="CI74" s="128"/>
      <c r="CJ74" s="128"/>
      <c r="CK74" s="128"/>
      <c r="CL74" s="128"/>
      <c r="CM74" s="128"/>
      <c r="CN74" s="128"/>
      <c r="CO74" s="128"/>
      <c r="CP74" s="128"/>
      <c r="CQ74" s="128"/>
      <c r="CR74" s="128"/>
      <c r="CS74" s="128"/>
      <c r="CT74" s="128"/>
      <c r="CU74" s="128"/>
      <c r="CV74" s="128"/>
      <c r="CW74" s="128"/>
      <c r="CX74" s="128"/>
      <c r="CY74" s="128"/>
      <c r="CZ74" s="128"/>
      <c r="DA74" s="128"/>
      <c r="DB74" s="128"/>
      <c r="DC74" s="128"/>
      <c r="DD74" s="128"/>
      <c r="DE74" s="128"/>
      <c r="DF74" s="128"/>
      <c r="DG74" s="128"/>
      <c r="DH74" s="128"/>
      <c r="DI74" s="128"/>
      <c r="DJ74" s="128"/>
      <c r="DK74" s="128"/>
      <c r="DL74" s="128"/>
      <c r="DM74" s="128"/>
      <c r="DN74" s="128"/>
      <c r="DO74" s="128"/>
      <c r="DP74" s="128"/>
      <c r="DQ74" s="128"/>
      <c r="DR74" s="127"/>
      <c r="DS74" s="127"/>
      <c r="DT74" s="127"/>
      <c r="DU74" s="127"/>
      <c r="DV74" s="127"/>
      <c r="DW74" s="127"/>
      <c r="DX74" s="127"/>
      <c r="DY74" s="127"/>
      <c r="DZ74" s="127"/>
      <c r="EA74" s="127"/>
      <c r="EB74" s="127"/>
      <c r="EC74" s="127"/>
      <c r="ED74" s="127"/>
      <c r="EE74" s="127"/>
      <c r="EF74" s="127"/>
      <c r="EG74" s="127"/>
      <c r="EH74" s="127"/>
      <c r="EI74" s="127"/>
      <c r="EJ74" s="127"/>
      <c r="EK74" s="127"/>
      <c r="EL74" s="127"/>
      <c r="EM74" s="127"/>
    </row>
    <row r="75" spans="1:143">
      <c r="A75" s="127" t="e">
        <v>#N/A</v>
      </c>
      <c r="B75" s="128" t="e">
        <v>#N/A</v>
      </c>
      <c r="C75" s="128" t="e">
        <v>#N/A</v>
      </c>
      <c r="D75" s="128" t="e">
        <v>#N/A</v>
      </c>
      <c r="E75" s="128" t="e">
        <v>#N/A</v>
      </c>
      <c r="F75" s="128" t="e">
        <v>#N/A</v>
      </c>
      <c r="G75" s="128" t="e">
        <v>#N/A</v>
      </c>
      <c r="H75" s="128" t="e">
        <v>#N/A</v>
      </c>
      <c r="I75" s="128" t="e">
        <v>#N/A</v>
      </c>
      <c r="J75" s="128" t="e">
        <v>#N/A</v>
      </c>
      <c r="K75" s="128" t="e">
        <v>#N/A</v>
      </c>
      <c r="L75" s="128" t="e">
        <v>#N/A</v>
      </c>
      <c r="M75" s="128" t="e">
        <v>#N/A</v>
      </c>
      <c r="N75" s="128" t="e">
        <v>#N/A</v>
      </c>
      <c r="O75" s="128" t="e">
        <v>#N/A</v>
      </c>
      <c r="P75" s="128" t="e">
        <v>#N/A</v>
      </c>
      <c r="Q75" s="128" t="e">
        <v>#N/A</v>
      </c>
      <c r="R75" s="128" t="e">
        <v>#N/A</v>
      </c>
      <c r="S75" s="128" t="e">
        <v>#N/A</v>
      </c>
      <c r="T75" s="128" t="e">
        <v>#N/A</v>
      </c>
      <c r="U75" s="128" t="e">
        <v>#N/A</v>
      </c>
      <c r="V75" s="128" t="e">
        <v>#N/A</v>
      </c>
      <c r="W75" s="128" t="e">
        <v>#N/A</v>
      </c>
      <c r="X75" s="128" t="e">
        <v>#N/A</v>
      </c>
      <c r="Y75" s="128" t="e">
        <v>#N/A</v>
      </c>
      <c r="Z75" s="128" t="e">
        <v>#N/A</v>
      </c>
      <c r="AA75" s="128" t="e">
        <v>#N/A</v>
      </c>
      <c r="AB75" s="128" t="e">
        <v>#N/A</v>
      </c>
      <c r="AC75" s="128" t="e">
        <v>#N/A</v>
      </c>
      <c r="AD75" s="128" t="e">
        <v>#N/A</v>
      </c>
      <c r="AE75" s="128" t="e">
        <v>#N/A</v>
      </c>
      <c r="AF75" s="128" t="e">
        <v>#N/A</v>
      </c>
      <c r="AG75" s="128" t="e">
        <v>#N/A</v>
      </c>
      <c r="AH75" s="128" t="e">
        <v>#N/A</v>
      </c>
      <c r="AI75" s="128" t="e">
        <v>#N/A</v>
      </c>
      <c r="AJ75" s="128" t="e">
        <v>#N/A</v>
      </c>
      <c r="AK75" s="128" t="e">
        <v>#N/A</v>
      </c>
      <c r="AL75" s="128" t="e">
        <v>#N/A</v>
      </c>
      <c r="AM75" s="128" t="e">
        <v>#N/A</v>
      </c>
      <c r="AN75" s="128" t="e">
        <v>#N/A</v>
      </c>
      <c r="AO75" s="128" t="e">
        <v>#N/A</v>
      </c>
      <c r="AP75" s="128" t="e">
        <v>#N/A</v>
      </c>
      <c r="AQ75" s="128" t="e">
        <v>#N/A</v>
      </c>
      <c r="AR75" s="128" t="e">
        <v>#N/A</v>
      </c>
      <c r="AS75" s="128" t="e">
        <v>#N/A</v>
      </c>
      <c r="AT75" s="128" t="e">
        <v>#N/A</v>
      </c>
      <c r="AU75" s="128" t="e">
        <v>#N/A</v>
      </c>
      <c r="AV75" s="128" t="e">
        <v>#N/A</v>
      </c>
      <c r="AW75" s="128" t="e">
        <v>#N/A</v>
      </c>
      <c r="AX75" s="128" t="e">
        <v>#N/A</v>
      </c>
      <c r="AY75" s="128" t="e">
        <v>#N/A</v>
      </c>
      <c r="AZ75" s="128" t="e">
        <v>#N/A</v>
      </c>
      <c r="BA75" s="128" t="e">
        <v>#N/A</v>
      </c>
      <c r="BB75" s="128" t="e">
        <v>#N/A</v>
      </c>
      <c r="BC75" s="128" t="e">
        <v>#N/A</v>
      </c>
      <c r="BD75" s="128" t="e">
        <v>#N/A</v>
      </c>
      <c r="BE75" s="128" t="e">
        <v>#N/A</v>
      </c>
      <c r="BF75" s="128" t="e">
        <v>#N/A</v>
      </c>
      <c r="BG75" s="128" t="e">
        <v>#N/A</v>
      </c>
      <c r="BH75" s="128" t="e">
        <v>#N/A</v>
      </c>
      <c r="BI75" s="128" t="e">
        <v>#N/A</v>
      </c>
      <c r="BJ75" s="128" t="e">
        <v>#N/A</v>
      </c>
      <c r="BK75" s="128" t="e">
        <v>#N/A</v>
      </c>
      <c r="BL75" s="128" t="e">
        <v>#N/A</v>
      </c>
      <c r="BM75" s="128" t="e">
        <v>#N/A</v>
      </c>
      <c r="BN75" s="128" t="e">
        <v>#N/A</v>
      </c>
      <c r="BO75" s="128" t="e">
        <v>#N/A</v>
      </c>
      <c r="BP75" s="128" t="e">
        <v>#N/A</v>
      </c>
      <c r="BQ75" s="128" t="e">
        <v>#N/A</v>
      </c>
      <c r="BR75" s="128" t="e">
        <v>#N/A</v>
      </c>
      <c r="BS75" s="128" t="e">
        <v>#N/A</v>
      </c>
      <c r="BT75" s="128" t="e">
        <v>#N/A</v>
      </c>
      <c r="BU75" s="128" t="e">
        <v>#N/A</v>
      </c>
      <c r="BV75" s="128" t="e">
        <v>#N/A</v>
      </c>
      <c r="BW75" s="128" t="e">
        <v>#N/A</v>
      </c>
      <c r="BX75" s="128" t="e">
        <v>#N/A</v>
      </c>
      <c r="BY75" s="128" t="e">
        <v>#N/A</v>
      </c>
      <c r="BZ75" s="128" t="e">
        <v>#N/A</v>
      </c>
      <c r="CA75" s="128" t="e">
        <v>#N/A</v>
      </c>
      <c r="CB75" s="128" t="e">
        <v>#N/A</v>
      </c>
      <c r="CC75" s="128" t="e">
        <v>#N/A</v>
      </c>
      <c r="CD75" s="128"/>
      <c r="CE75" s="128"/>
      <c r="CF75" s="128"/>
      <c r="CG75" s="128"/>
      <c r="CH75" s="128"/>
      <c r="CI75" s="128"/>
      <c r="CJ75" s="128"/>
      <c r="CK75" s="128"/>
      <c r="CL75" s="128"/>
      <c r="CM75" s="128"/>
      <c r="CN75" s="128"/>
      <c r="CO75" s="128"/>
      <c r="CP75" s="128"/>
      <c r="CQ75" s="128"/>
      <c r="CR75" s="128"/>
      <c r="CS75" s="128"/>
      <c r="CT75" s="128"/>
      <c r="CU75" s="128"/>
      <c r="CV75" s="128"/>
      <c r="CW75" s="128"/>
      <c r="CX75" s="128"/>
      <c r="CY75" s="128"/>
      <c r="CZ75" s="128"/>
      <c r="DA75" s="128"/>
      <c r="DB75" s="128"/>
      <c r="DC75" s="128"/>
      <c r="DD75" s="128"/>
      <c r="DE75" s="128"/>
      <c r="DF75" s="128"/>
      <c r="DG75" s="128"/>
      <c r="DH75" s="128"/>
      <c r="DI75" s="128"/>
      <c r="DJ75" s="128"/>
      <c r="DK75" s="128"/>
      <c r="DL75" s="128"/>
      <c r="DM75" s="128"/>
      <c r="DN75" s="128"/>
      <c r="DO75" s="128"/>
      <c r="DP75" s="128"/>
      <c r="DQ75" s="128"/>
      <c r="DR75" s="127"/>
      <c r="DS75" s="127"/>
      <c r="DT75" s="127"/>
      <c r="DU75" s="127"/>
      <c r="DV75" s="127"/>
      <c r="DW75" s="127"/>
      <c r="DX75" s="127"/>
      <c r="DY75" s="127"/>
      <c r="DZ75" s="127"/>
      <c r="EA75" s="127"/>
      <c r="EB75" s="127"/>
      <c r="EC75" s="127"/>
      <c r="ED75" s="127"/>
      <c r="EE75" s="127"/>
      <c r="EF75" s="127"/>
      <c r="EG75" s="127"/>
      <c r="EH75" s="127"/>
      <c r="EI75" s="127"/>
      <c r="EJ75" s="127"/>
      <c r="EK75" s="127"/>
      <c r="EL75" s="127"/>
      <c r="EM75" s="127"/>
    </row>
    <row r="76" spans="1:143">
      <c r="A76" s="127" t="e">
        <v>#N/A</v>
      </c>
      <c r="B76" s="128" t="e">
        <v>#N/A</v>
      </c>
      <c r="C76" s="128" t="e">
        <v>#N/A</v>
      </c>
      <c r="D76" s="128" t="e">
        <v>#N/A</v>
      </c>
      <c r="E76" s="128" t="e">
        <v>#N/A</v>
      </c>
      <c r="F76" s="128" t="e">
        <v>#N/A</v>
      </c>
      <c r="G76" s="128" t="e">
        <v>#N/A</v>
      </c>
      <c r="H76" s="128" t="e">
        <v>#N/A</v>
      </c>
      <c r="I76" s="128" t="e">
        <v>#N/A</v>
      </c>
      <c r="J76" s="128" t="e">
        <v>#N/A</v>
      </c>
      <c r="K76" s="128" t="e">
        <v>#N/A</v>
      </c>
      <c r="L76" s="128" t="e">
        <v>#N/A</v>
      </c>
      <c r="M76" s="128" t="e">
        <v>#N/A</v>
      </c>
      <c r="N76" s="128" t="e">
        <v>#N/A</v>
      </c>
      <c r="O76" s="128" t="e">
        <v>#N/A</v>
      </c>
      <c r="P76" s="128" t="e">
        <v>#N/A</v>
      </c>
      <c r="Q76" s="128" t="e">
        <v>#N/A</v>
      </c>
      <c r="R76" s="128" t="e">
        <v>#N/A</v>
      </c>
      <c r="S76" s="128" t="e">
        <v>#N/A</v>
      </c>
      <c r="T76" s="128" t="e">
        <v>#N/A</v>
      </c>
      <c r="U76" s="128" t="e">
        <v>#N/A</v>
      </c>
      <c r="V76" s="128" t="e">
        <v>#N/A</v>
      </c>
      <c r="W76" s="128" t="e">
        <v>#N/A</v>
      </c>
      <c r="X76" s="128" t="e">
        <v>#N/A</v>
      </c>
      <c r="Y76" s="128" t="e">
        <v>#N/A</v>
      </c>
      <c r="Z76" s="128" t="e">
        <v>#N/A</v>
      </c>
      <c r="AA76" s="128" t="e">
        <v>#N/A</v>
      </c>
      <c r="AB76" s="128" t="e">
        <v>#N/A</v>
      </c>
      <c r="AC76" s="128" t="e">
        <v>#N/A</v>
      </c>
      <c r="AD76" s="128" t="e">
        <v>#N/A</v>
      </c>
      <c r="AE76" s="128" t="e">
        <v>#N/A</v>
      </c>
      <c r="AF76" s="128" t="e">
        <v>#N/A</v>
      </c>
      <c r="AG76" s="128" t="e">
        <v>#N/A</v>
      </c>
      <c r="AH76" s="128" t="e">
        <v>#N/A</v>
      </c>
      <c r="AI76" s="128" t="e">
        <v>#N/A</v>
      </c>
      <c r="AJ76" s="128" t="e">
        <v>#N/A</v>
      </c>
      <c r="AK76" s="128" t="e">
        <v>#N/A</v>
      </c>
      <c r="AL76" s="128" t="e">
        <v>#N/A</v>
      </c>
      <c r="AM76" s="128" t="e">
        <v>#N/A</v>
      </c>
      <c r="AN76" s="128" t="e">
        <v>#N/A</v>
      </c>
      <c r="AO76" s="128" t="e">
        <v>#N/A</v>
      </c>
      <c r="AP76" s="128" t="e">
        <v>#N/A</v>
      </c>
      <c r="AQ76" s="128" t="e">
        <v>#N/A</v>
      </c>
      <c r="AR76" s="128" t="e">
        <v>#N/A</v>
      </c>
      <c r="AS76" s="128" t="e">
        <v>#N/A</v>
      </c>
      <c r="AT76" s="128" t="e">
        <v>#N/A</v>
      </c>
      <c r="AU76" s="128" t="e">
        <v>#N/A</v>
      </c>
      <c r="AV76" s="128" t="e">
        <v>#N/A</v>
      </c>
      <c r="AW76" s="128" t="e">
        <v>#N/A</v>
      </c>
      <c r="AX76" s="128" t="e">
        <v>#N/A</v>
      </c>
      <c r="AY76" s="128" t="e">
        <v>#N/A</v>
      </c>
      <c r="AZ76" s="128" t="e">
        <v>#N/A</v>
      </c>
      <c r="BA76" s="128" t="e">
        <v>#N/A</v>
      </c>
      <c r="BB76" s="128" t="e">
        <v>#N/A</v>
      </c>
      <c r="BC76" s="128" t="e">
        <v>#N/A</v>
      </c>
      <c r="BD76" s="128" t="e">
        <v>#N/A</v>
      </c>
      <c r="BE76" s="128" t="e">
        <v>#N/A</v>
      </c>
      <c r="BF76" s="128" t="e">
        <v>#N/A</v>
      </c>
      <c r="BG76" s="128" t="e">
        <v>#N/A</v>
      </c>
      <c r="BH76" s="128" t="e">
        <v>#N/A</v>
      </c>
      <c r="BI76" s="128" t="e">
        <v>#N/A</v>
      </c>
      <c r="BJ76" s="128" t="e">
        <v>#N/A</v>
      </c>
      <c r="BK76" s="128" t="e">
        <v>#N/A</v>
      </c>
      <c r="BL76" s="128" t="e">
        <v>#N/A</v>
      </c>
      <c r="BM76" s="128" t="e">
        <v>#N/A</v>
      </c>
      <c r="BN76" s="128" t="e">
        <v>#N/A</v>
      </c>
      <c r="BO76" s="128" t="e">
        <v>#N/A</v>
      </c>
      <c r="BP76" s="128" t="e">
        <v>#N/A</v>
      </c>
      <c r="BQ76" s="128" t="e">
        <v>#N/A</v>
      </c>
      <c r="BR76" s="128" t="e">
        <v>#N/A</v>
      </c>
      <c r="BS76" s="128" t="e">
        <v>#N/A</v>
      </c>
      <c r="BT76" s="128" t="e">
        <v>#N/A</v>
      </c>
      <c r="BU76" s="128" t="e">
        <v>#N/A</v>
      </c>
      <c r="BV76" s="128" t="e">
        <v>#N/A</v>
      </c>
      <c r="BW76" s="128" t="e">
        <v>#N/A</v>
      </c>
      <c r="BX76" s="128" t="e">
        <v>#N/A</v>
      </c>
      <c r="BY76" s="128" t="e">
        <v>#N/A</v>
      </c>
      <c r="BZ76" s="128" t="e">
        <v>#N/A</v>
      </c>
      <c r="CA76" s="128" t="e">
        <v>#N/A</v>
      </c>
      <c r="CB76" s="128" t="e">
        <v>#N/A</v>
      </c>
      <c r="CC76" s="128" t="e">
        <v>#N/A</v>
      </c>
      <c r="CD76" s="128"/>
      <c r="CE76" s="128"/>
      <c r="CF76" s="128"/>
      <c r="CG76" s="128"/>
      <c r="CH76" s="128"/>
      <c r="CI76" s="128"/>
      <c r="CJ76" s="128"/>
      <c r="CK76" s="128"/>
      <c r="CL76" s="128"/>
      <c r="CM76" s="128"/>
      <c r="CN76" s="128"/>
      <c r="CO76" s="128"/>
      <c r="CP76" s="128"/>
      <c r="CQ76" s="128"/>
      <c r="CR76" s="128"/>
      <c r="CS76" s="128"/>
      <c r="CT76" s="128"/>
      <c r="CU76" s="128"/>
      <c r="CV76" s="128"/>
      <c r="CW76" s="128"/>
      <c r="CX76" s="128"/>
      <c r="CY76" s="128"/>
      <c r="CZ76" s="128"/>
      <c r="DA76" s="128"/>
      <c r="DB76" s="128"/>
      <c r="DC76" s="128"/>
      <c r="DD76" s="128"/>
      <c r="DE76" s="128"/>
      <c r="DF76" s="128"/>
      <c r="DG76" s="128"/>
      <c r="DH76" s="128"/>
      <c r="DI76" s="128"/>
      <c r="DJ76" s="128"/>
      <c r="DK76" s="128"/>
      <c r="DL76" s="128"/>
      <c r="DM76" s="128"/>
      <c r="DN76" s="128"/>
      <c r="DO76" s="128"/>
      <c r="DP76" s="128"/>
      <c r="DQ76" s="128"/>
      <c r="DR76" s="127"/>
      <c r="DS76" s="127"/>
      <c r="DT76" s="127"/>
      <c r="DU76" s="127"/>
      <c r="DV76" s="127"/>
      <c r="DW76" s="127"/>
      <c r="DX76" s="127"/>
      <c r="DY76" s="127"/>
      <c r="DZ76" s="127"/>
      <c r="EA76" s="127"/>
      <c r="EB76" s="127"/>
      <c r="EC76" s="127"/>
      <c r="ED76" s="127"/>
      <c r="EE76" s="127"/>
      <c r="EF76" s="127"/>
      <c r="EG76" s="127"/>
      <c r="EH76" s="127"/>
      <c r="EI76" s="127"/>
      <c r="EJ76" s="127"/>
      <c r="EK76" s="127"/>
      <c r="EL76" s="127"/>
      <c r="EM76" s="127"/>
    </row>
    <row r="77" spans="1:143">
      <c r="A77" s="127" t="e">
        <v>#N/A</v>
      </c>
      <c r="B77" s="128" t="e">
        <v>#N/A</v>
      </c>
      <c r="C77" s="128" t="e">
        <v>#N/A</v>
      </c>
      <c r="D77" s="128" t="e">
        <v>#N/A</v>
      </c>
      <c r="E77" s="128" t="e">
        <v>#N/A</v>
      </c>
      <c r="F77" s="128" t="e">
        <v>#N/A</v>
      </c>
      <c r="G77" s="128" t="e">
        <v>#N/A</v>
      </c>
      <c r="H77" s="128" t="e">
        <v>#N/A</v>
      </c>
      <c r="I77" s="128" t="e">
        <v>#N/A</v>
      </c>
      <c r="J77" s="128" t="e">
        <v>#N/A</v>
      </c>
      <c r="K77" s="128" t="e">
        <v>#N/A</v>
      </c>
      <c r="L77" s="128" t="e">
        <v>#N/A</v>
      </c>
      <c r="M77" s="128" t="e">
        <v>#N/A</v>
      </c>
      <c r="N77" s="128" t="e">
        <v>#N/A</v>
      </c>
      <c r="O77" s="128" t="e">
        <v>#N/A</v>
      </c>
      <c r="P77" s="128" t="e">
        <v>#N/A</v>
      </c>
      <c r="Q77" s="128" t="e">
        <v>#N/A</v>
      </c>
      <c r="R77" s="128" t="e">
        <v>#N/A</v>
      </c>
      <c r="S77" s="128" t="e">
        <v>#N/A</v>
      </c>
      <c r="T77" s="128" t="e">
        <v>#N/A</v>
      </c>
      <c r="U77" s="128" t="e">
        <v>#N/A</v>
      </c>
      <c r="V77" s="128" t="e">
        <v>#N/A</v>
      </c>
      <c r="W77" s="128" t="e">
        <v>#N/A</v>
      </c>
      <c r="X77" s="128" t="e">
        <v>#N/A</v>
      </c>
      <c r="Y77" s="128" t="e">
        <v>#N/A</v>
      </c>
      <c r="Z77" s="128" t="e">
        <v>#N/A</v>
      </c>
      <c r="AA77" s="128" t="e">
        <v>#N/A</v>
      </c>
      <c r="AB77" s="128" t="e">
        <v>#N/A</v>
      </c>
      <c r="AC77" s="128" t="e">
        <v>#N/A</v>
      </c>
      <c r="AD77" s="128" t="e">
        <v>#N/A</v>
      </c>
      <c r="AE77" s="128" t="e">
        <v>#N/A</v>
      </c>
      <c r="AF77" s="128" t="e">
        <v>#N/A</v>
      </c>
      <c r="AG77" s="128" t="e">
        <v>#N/A</v>
      </c>
      <c r="AH77" s="128" t="e">
        <v>#N/A</v>
      </c>
      <c r="AI77" s="128" t="e">
        <v>#N/A</v>
      </c>
      <c r="AJ77" s="128" t="e">
        <v>#N/A</v>
      </c>
      <c r="AK77" s="128" t="e">
        <v>#N/A</v>
      </c>
      <c r="AL77" s="128" t="e">
        <v>#N/A</v>
      </c>
      <c r="AM77" s="128" t="e">
        <v>#N/A</v>
      </c>
      <c r="AN77" s="128" t="e">
        <v>#N/A</v>
      </c>
      <c r="AO77" s="128" t="e">
        <v>#N/A</v>
      </c>
      <c r="AP77" s="128" t="e">
        <v>#N/A</v>
      </c>
      <c r="AQ77" s="128" t="e">
        <v>#N/A</v>
      </c>
      <c r="AR77" s="128" t="e">
        <v>#N/A</v>
      </c>
      <c r="AS77" s="128" t="e">
        <v>#N/A</v>
      </c>
      <c r="AT77" s="128" t="e">
        <v>#N/A</v>
      </c>
      <c r="AU77" s="128" t="e">
        <v>#N/A</v>
      </c>
      <c r="AV77" s="128" t="e">
        <v>#N/A</v>
      </c>
      <c r="AW77" s="128" t="e">
        <v>#N/A</v>
      </c>
      <c r="AX77" s="128" t="e">
        <v>#N/A</v>
      </c>
      <c r="AY77" s="128" t="e">
        <v>#N/A</v>
      </c>
      <c r="AZ77" s="128" t="e">
        <v>#N/A</v>
      </c>
      <c r="BA77" s="128" t="e">
        <v>#N/A</v>
      </c>
      <c r="BB77" s="128" t="e">
        <v>#N/A</v>
      </c>
      <c r="BC77" s="128" t="e">
        <v>#N/A</v>
      </c>
      <c r="BD77" s="128" t="e">
        <v>#N/A</v>
      </c>
      <c r="BE77" s="128" t="e">
        <v>#N/A</v>
      </c>
      <c r="BF77" s="128" t="e">
        <v>#N/A</v>
      </c>
      <c r="BG77" s="128" t="e">
        <v>#N/A</v>
      </c>
      <c r="BH77" s="128" t="e">
        <v>#N/A</v>
      </c>
      <c r="BI77" s="128" t="e">
        <v>#N/A</v>
      </c>
      <c r="BJ77" s="128" t="e">
        <v>#N/A</v>
      </c>
      <c r="BK77" s="128" t="e">
        <v>#N/A</v>
      </c>
      <c r="BL77" s="128" t="e">
        <v>#N/A</v>
      </c>
      <c r="BM77" s="128" t="e">
        <v>#N/A</v>
      </c>
      <c r="BN77" s="128" t="e">
        <v>#N/A</v>
      </c>
      <c r="BO77" s="128" t="e">
        <v>#N/A</v>
      </c>
      <c r="BP77" s="128" t="e">
        <v>#N/A</v>
      </c>
      <c r="BQ77" s="128" t="e">
        <v>#N/A</v>
      </c>
      <c r="BR77" s="128" t="e">
        <v>#N/A</v>
      </c>
      <c r="BS77" s="128" t="e">
        <v>#N/A</v>
      </c>
      <c r="BT77" s="128" t="e">
        <v>#N/A</v>
      </c>
      <c r="BU77" s="128" t="e">
        <v>#N/A</v>
      </c>
      <c r="BV77" s="128" t="e">
        <v>#N/A</v>
      </c>
      <c r="BW77" s="128" t="e">
        <v>#N/A</v>
      </c>
      <c r="BX77" s="128" t="e">
        <v>#N/A</v>
      </c>
      <c r="BY77" s="128" t="e">
        <v>#N/A</v>
      </c>
      <c r="BZ77" s="128" t="e">
        <v>#N/A</v>
      </c>
      <c r="CA77" s="128" t="e">
        <v>#N/A</v>
      </c>
      <c r="CB77" s="128" t="e">
        <v>#N/A</v>
      </c>
      <c r="CC77" s="128" t="e">
        <v>#N/A</v>
      </c>
      <c r="CD77" s="128"/>
      <c r="CE77" s="128"/>
      <c r="CF77" s="128"/>
      <c r="CG77" s="128"/>
      <c r="CH77" s="128"/>
      <c r="CI77" s="128"/>
      <c r="CJ77" s="128"/>
      <c r="CK77" s="128"/>
      <c r="CL77" s="128"/>
      <c r="CM77" s="128"/>
      <c r="CN77" s="128"/>
      <c r="CO77" s="128"/>
      <c r="CP77" s="128"/>
      <c r="CQ77" s="128"/>
      <c r="CR77" s="128"/>
      <c r="CS77" s="128"/>
      <c r="CT77" s="128"/>
      <c r="CU77" s="128"/>
      <c r="CV77" s="128"/>
      <c r="CW77" s="128"/>
      <c r="CX77" s="128"/>
      <c r="CY77" s="128"/>
      <c r="CZ77" s="128"/>
      <c r="DA77" s="128"/>
      <c r="DB77" s="128"/>
      <c r="DC77" s="128"/>
      <c r="DD77" s="128"/>
      <c r="DE77" s="128"/>
      <c r="DF77" s="128"/>
      <c r="DG77" s="128"/>
      <c r="DH77" s="128"/>
      <c r="DI77" s="128"/>
      <c r="DJ77" s="128"/>
      <c r="DK77" s="128"/>
      <c r="DL77" s="128"/>
      <c r="DM77" s="128"/>
      <c r="DN77" s="128"/>
      <c r="DO77" s="128"/>
      <c r="DP77" s="128"/>
      <c r="DQ77" s="128"/>
      <c r="DR77" s="127"/>
      <c r="DS77" s="127"/>
      <c r="DT77" s="127"/>
      <c r="DU77" s="127"/>
      <c r="DV77" s="127"/>
      <c r="DW77" s="127"/>
      <c r="DX77" s="127"/>
      <c r="DY77" s="127"/>
      <c r="DZ77" s="127"/>
      <c r="EA77" s="127"/>
      <c r="EB77" s="127"/>
      <c r="EC77" s="127"/>
      <c r="ED77" s="127"/>
      <c r="EE77" s="127"/>
      <c r="EF77" s="127"/>
      <c r="EG77" s="127"/>
      <c r="EH77" s="127"/>
      <c r="EI77" s="127"/>
      <c r="EJ77" s="127"/>
      <c r="EK77" s="127"/>
      <c r="EL77" s="127"/>
      <c r="EM77" s="127"/>
    </row>
    <row r="78" spans="1:143">
      <c r="A78" s="127" t="e">
        <v>#N/A</v>
      </c>
      <c r="B78" s="128" t="e">
        <v>#N/A</v>
      </c>
      <c r="C78" s="128" t="e">
        <v>#N/A</v>
      </c>
      <c r="D78" s="128" t="e">
        <v>#N/A</v>
      </c>
      <c r="E78" s="128" t="e">
        <v>#N/A</v>
      </c>
      <c r="F78" s="128" t="e">
        <v>#N/A</v>
      </c>
      <c r="G78" s="128" t="e">
        <v>#N/A</v>
      </c>
      <c r="H78" s="128" t="e">
        <v>#N/A</v>
      </c>
      <c r="I78" s="128" t="e">
        <v>#N/A</v>
      </c>
      <c r="J78" s="128" t="e">
        <v>#N/A</v>
      </c>
      <c r="K78" s="128" t="e">
        <v>#N/A</v>
      </c>
      <c r="L78" s="128" t="e">
        <v>#N/A</v>
      </c>
      <c r="M78" s="128" t="e">
        <v>#N/A</v>
      </c>
      <c r="N78" s="128" t="e">
        <v>#N/A</v>
      </c>
      <c r="O78" s="128" t="e">
        <v>#N/A</v>
      </c>
      <c r="P78" s="128" t="e">
        <v>#N/A</v>
      </c>
      <c r="Q78" s="128" t="e">
        <v>#N/A</v>
      </c>
      <c r="R78" s="128" t="e">
        <v>#N/A</v>
      </c>
      <c r="S78" s="128" t="e">
        <v>#N/A</v>
      </c>
      <c r="T78" s="128" t="e">
        <v>#N/A</v>
      </c>
      <c r="U78" s="128" t="e">
        <v>#N/A</v>
      </c>
      <c r="V78" s="128" t="e">
        <v>#N/A</v>
      </c>
      <c r="W78" s="128" t="e">
        <v>#N/A</v>
      </c>
      <c r="X78" s="128" t="e">
        <v>#N/A</v>
      </c>
      <c r="Y78" s="128" t="e">
        <v>#N/A</v>
      </c>
      <c r="Z78" s="128" t="e">
        <v>#N/A</v>
      </c>
      <c r="AA78" s="128" t="e">
        <v>#N/A</v>
      </c>
      <c r="AB78" s="128" t="e">
        <v>#N/A</v>
      </c>
      <c r="AC78" s="128" t="e">
        <v>#N/A</v>
      </c>
      <c r="AD78" s="128" t="e">
        <v>#N/A</v>
      </c>
      <c r="AE78" s="128" t="e">
        <v>#N/A</v>
      </c>
      <c r="AF78" s="128" t="e">
        <v>#N/A</v>
      </c>
      <c r="AG78" s="128" t="e">
        <v>#N/A</v>
      </c>
      <c r="AH78" s="128" t="e">
        <v>#N/A</v>
      </c>
      <c r="AI78" s="128" t="e">
        <v>#N/A</v>
      </c>
      <c r="AJ78" s="128" t="e">
        <v>#N/A</v>
      </c>
      <c r="AK78" s="128" t="e">
        <v>#N/A</v>
      </c>
      <c r="AL78" s="128" t="e">
        <v>#N/A</v>
      </c>
      <c r="AM78" s="128" t="e">
        <v>#N/A</v>
      </c>
      <c r="AN78" s="128" t="e">
        <v>#N/A</v>
      </c>
      <c r="AO78" s="128" t="e">
        <v>#N/A</v>
      </c>
      <c r="AP78" s="128" t="e">
        <v>#N/A</v>
      </c>
      <c r="AQ78" s="128" t="e">
        <v>#N/A</v>
      </c>
      <c r="AR78" s="128" t="e">
        <v>#N/A</v>
      </c>
      <c r="AS78" s="128" t="e">
        <v>#N/A</v>
      </c>
      <c r="AT78" s="128" t="e">
        <v>#N/A</v>
      </c>
      <c r="AU78" s="128" t="e">
        <v>#N/A</v>
      </c>
      <c r="AV78" s="128" t="e">
        <v>#N/A</v>
      </c>
      <c r="AW78" s="128" t="e">
        <v>#N/A</v>
      </c>
      <c r="AX78" s="128" t="e">
        <v>#N/A</v>
      </c>
      <c r="AY78" s="128" t="e">
        <v>#N/A</v>
      </c>
      <c r="AZ78" s="128" t="e">
        <v>#N/A</v>
      </c>
      <c r="BA78" s="128" t="e">
        <v>#N/A</v>
      </c>
      <c r="BB78" s="128" t="e">
        <v>#N/A</v>
      </c>
      <c r="BC78" s="128" t="e">
        <v>#N/A</v>
      </c>
      <c r="BD78" s="128" t="e">
        <v>#N/A</v>
      </c>
      <c r="BE78" s="128" t="e">
        <v>#N/A</v>
      </c>
      <c r="BF78" s="128" t="e">
        <v>#N/A</v>
      </c>
      <c r="BG78" s="128" t="e">
        <v>#N/A</v>
      </c>
      <c r="BH78" s="128" t="e">
        <v>#N/A</v>
      </c>
      <c r="BI78" s="128" t="e">
        <v>#N/A</v>
      </c>
      <c r="BJ78" s="128" t="e">
        <v>#N/A</v>
      </c>
      <c r="BK78" s="128" t="e">
        <v>#N/A</v>
      </c>
      <c r="BL78" s="128" t="e">
        <v>#N/A</v>
      </c>
      <c r="BM78" s="128" t="e">
        <v>#N/A</v>
      </c>
      <c r="BN78" s="128" t="e">
        <v>#N/A</v>
      </c>
      <c r="BO78" s="128" t="e">
        <v>#N/A</v>
      </c>
      <c r="BP78" s="128" t="e">
        <v>#N/A</v>
      </c>
      <c r="BQ78" s="128" t="e">
        <v>#N/A</v>
      </c>
      <c r="BR78" s="128" t="e">
        <v>#N/A</v>
      </c>
      <c r="BS78" s="128" t="e">
        <v>#N/A</v>
      </c>
      <c r="BT78" s="128" t="e">
        <v>#N/A</v>
      </c>
      <c r="BU78" s="128" t="e">
        <v>#N/A</v>
      </c>
      <c r="BV78" s="128" t="e">
        <v>#N/A</v>
      </c>
      <c r="BW78" s="128" t="e">
        <v>#N/A</v>
      </c>
      <c r="BX78" s="128" t="e">
        <v>#N/A</v>
      </c>
      <c r="BY78" s="128" t="e">
        <v>#N/A</v>
      </c>
      <c r="BZ78" s="128" t="e">
        <v>#N/A</v>
      </c>
      <c r="CA78" s="128" t="e">
        <v>#N/A</v>
      </c>
      <c r="CB78" s="128" t="e">
        <v>#N/A</v>
      </c>
      <c r="CC78" s="128" t="e">
        <v>#N/A</v>
      </c>
      <c r="CD78" s="128"/>
      <c r="CE78" s="128"/>
      <c r="CF78" s="128"/>
      <c r="CG78" s="128"/>
      <c r="CH78" s="128"/>
      <c r="CI78" s="128"/>
      <c r="CJ78" s="128"/>
      <c r="CK78" s="128"/>
      <c r="CL78" s="128"/>
      <c r="CM78" s="128"/>
      <c r="CN78" s="128"/>
      <c r="CO78" s="128"/>
      <c r="CP78" s="128"/>
      <c r="CQ78" s="128"/>
      <c r="CR78" s="128"/>
      <c r="CS78" s="128"/>
      <c r="CT78" s="128"/>
      <c r="CU78" s="128"/>
      <c r="CV78" s="128"/>
      <c r="CW78" s="128"/>
      <c r="CX78" s="128"/>
      <c r="CY78" s="128"/>
      <c r="CZ78" s="128"/>
      <c r="DA78" s="128"/>
      <c r="DB78" s="128"/>
      <c r="DC78" s="128"/>
      <c r="DD78" s="128"/>
      <c r="DE78" s="128"/>
      <c r="DF78" s="128"/>
      <c r="DG78" s="128"/>
      <c r="DH78" s="128"/>
      <c r="DI78" s="128"/>
      <c r="DJ78" s="128"/>
      <c r="DK78" s="128"/>
      <c r="DL78" s="128"/>
      <c r="DM78" s="128"/>
      <c r="DN78" s="128"/>
      <c r="DO78" s="128"/>
      <c r="DP78" s="128"/>
      <c r="DQ78" s="128"/>
      <c r="DR78" s="127"/>
      <c r="DS78" s="127"/>
      <c r="DT78" s="127"/>
      <c r="DU78" s="127"/>
      <c r="DV78" s="127"/>
      <c r="DW78" s="127"/>
      <c r="DX78" s="127"/>
      <c r="DY78" s="127"/>
      <c r="DZ78" s="127"/>
      <c r="EA78" s="127"/>
      <c r="EB78" s="127"/>
      <c r="EC78" s="127"/>
      <c r="ED78" s="127"/>
      <c r="EE78" s="127"/>
      <c r="EF78" s="127"/>
      <c r="EG78" s="127"/>
      <c r="EH78" s="127"/>
      <c r="EI78" s="127"/>
      <c r="EJ78" s="127"/>
      <c r="EK78" s="127"/>
      <c r="EL78" s="127"/>
      <c r="EM78" s="127"/>
    </row>
    <row r="79" spans="1:143">
      <c r="A79" s="127" t="e">
        <v>#N/A</v>
      </c>
      <c r="B79" s="128" t="e">
        <v>#N/A</v>
      </c>
      <c r="C79" s="128" t="e">
        <v>#N/A</v>
      </c>
      <c r="D79" s="128" t="e">
        <v>#N/A</v>
      </c>
      <c r="E79" s="128" t="e">
        <v>#N/A</v>
      </c>
      <c r="F79" s="128" t="e">
        <v>#N/A</v>
      </c>
      <c r="G79" s="128" t="e">
        <v>#N/A</v>
      </c>
      <c r="H79" s="128" t="e">
        <v>#N/A</v>
      </c>
      <c r="I79" s="128" t="e">
        <v>#N/A</v>
      </c>
      <c r="J79" s="128" t="e">
        <v>#N/A</v>
      </c>
      <c r="K79" s="128" t="e">
        <v>#N/A</v>
      </c>
      <c r="L79" s="128" t="e">
        <v>#N/A</v>
      </c>
      <c r="M79" s="128" t="e">
        <v>#N/A</v>
      </c>
      <c r="N79" s="128" t="e">
        <v>#N/A</v>
      </c>
      <c r="O79" s="128" t="e">
        <v>#N/A</v>
      </c>
      <c r="P79" s="128" t="e">
        <v>#N/A</v>
      </c>
      <c r="Q79" s="128" t="e">
        <v>#N/A</v>
      </c>
      <c r="R79" s="128" t="e">
        <v>#N/A</v>
      </c>
      <c r="S79" s="128" t="e">
        <v>#N/A</v>
      </c>
      <c r="T79" s="128" t="e">
        <v>#N/A</v>
      </c>
      <c r="U79" s="128" t="e">
        <v>#N/A</v>
      </c>
      <c r="V79" s="128" t="e">
        <v>#N/A</v>
      </c>
      <c r="W79" s="128" t="e">
        <v>#N/A</v>
      </c>
      <c r="X79" s="128" t="e">
        <v>#N/A</v>
      </c>
      <c r="Y79" s="128" t="e">
        <v>#N/A</v>
      </c>
      <c r="Z79" s="128" t="e">
        <v>#N/A</v>
      </c>
      <c r="AA79" s="128" t="e">
        <v>#N/A</v>
      </c>
      <c r="AB79" s="128" t="e">
        <v>#N/A</v>
      </c>
      <c r="AC79" s="128" t="e">
        <v>#N/A</v>
      </c>
      <c r="AD79" s="128" t="e">
        <v>#N/A</v>
      </c>
      <c r="AE79" s="128" t="e">
        <v>#N/A</v>
      </c>
      <c r="AF79" s="128" t="e">
        <v>#N/A</v>
      </c>
      <c r="AG79" s="128" t="e">
        <v>#N/A</v>
      </c>
      <c r="AH79" s="128" t="e">
        <v>#N/A</v>
      </c>
      <c r="AI79" s="128" t="e">
        <v>#N/A</v>
      </c>
      <c r="AJ79" s="128" t="e">
        <v>#N/A</v>
      </c>
      <c r="AK79" s="128" t="e">
        <v>#N/A</v>
      </c>
      <c r="AL79" s="128" t="e">
        <v>#N/A</v>
      </c>
      <c r="AM79" s="128" t="e">
        <v>#N/A</v>
      </c>
      <c r="AN79" s="128" t="e">
        <v>#N/A</v>
      </c>
      <c r="AO79" s="128" t="e">
        <v>#N/A</v>
      </c>
      <c r="AP79" s="128" t="e">
        <v>#N/A</v>
      </c>
      <c r="AQ79" s="128" t="e">
        <v>#N/A</v>
      </c>
      <c r="AR79" s="128" t="e">
        <v>#N/A</v>
      </c>
      <c r="AS79" s="128" t="e">
        <v>#N/A</v>
      </c>
      <c r="AT79" s="128" t="e">
        <v>#N/A</v>
      </c>
      <c r="AU79" s="128" t="e">
        <v>#N/A</v>
      </c>
      <c r="AV79" s="128" t="e">
        <v>#N/A</v>
      </c>
      <c r="AW79" s="128" t="e">
        <v>#N/A</v>
      </c>
      <c r="AX79" s="128" t="e">
        <v>#N/A</v>
      </c>
      <c r="AY79" s="128" t="e">
        <v>#N/A</v>
      </c>
      <c r="AZ79" s="128" t="e">
        <v>#N/A</v>
      </c>
      <c r="BA79" s="128" t="e">
        <v>#N/A</v>
      </c>
      <c r="BB79" s="128" t="e">
        <v>#N/A</v>
      </c>
      <c r="BC79" s="128" t="e">
        <v>#N/A</v>
      </c>
      <c r="BD79" s="128" t="e">
        <v>#N/A</v>
      </c>
      <c r="BE79" s="128" t="e">
        <v>#N/A</v>
      </c>
      <c r="BF79" s="128" t="e">
        <v>#N/A</v>
      </c>
      <c r="BG79" s="128" t="e">
        <v>#N/A</v>
      </c>
      <c r="BH79" s="128" t="e">
        <v>#N/A</v>
      </c>
      <c r="BI79" s="128" t="e">
        <v>#N/A</v>
      </c>
      <c r="BJ79" s="128" t="e">
        <v>#N/A</v>
      </c>
      <c r="BK79" s="128" t="e">
        <v>#N/A</v>
      </c>
      <c r="BL79" s="128" t="e">
        <v>#N/A</v>
      </c>
      <c r="BM79" s="128" t="e">
        <v>#N/A</v>
      </c>
      <c r="BN79" s="128" t="e">
        <v>#N/A</v>
      </c>
      <c r="BO79" s="128" t="e">
        <v>#N/A</v>
      </c>
      <c r="BP79" s="128" t="e">
        <v>#N/A</v>
      </c>
      <c r="BQ79" s="128" t="e">
        <v>#N/A</v>
      </c>
      <c r="BR79" s="128" t="e">
        <v>#N/A</v>
      </c>
      <c r="BS79" s="128" t="e">
        <v>#N/A</v>
      </c>
      <c r="BT79" s="128" t="e">
        <v>#N/A</v>
      </c>
      <c r="BU79" s="128" t="e">
        <v>#N/A</v>
      </c>
      <c r="BV79" s="128" t="e">
        <v>#N/A</v>
      </c>
      <c r="BW79" s="128" t="e">
        <v>#N/A</v>
      </c>
      <c r="BX79" s="128" t="e">
        <v>#N/A</v>
      </c>
      <c r="BY79" s="128" t="e">
        <v>#N/A</v>
      </c>
      <c r="BZ79" s="128" t="e">
        <v>#N/A</v>
      </c>
      <c r="CA79" s="128" t="e">
        <v>#N/A</v>
      </c>
      <c r="CB79" s="128" t="e">
        <v>#N/A</v>
      </c>
      <c r="CC79" s="128" t="e">
        <v>#N/A</v>
      </c>
      <c r="CD79" s="128"/>
      <c r="CE79" s="128"/>
      <c r="CF79" s="128"/>
      <c r="CG79" s="128"/>
      <c r="CH79" s="128"/>
      <c r="CI79" s="128"/>
      <c r="CJ79" s="128"/>
      <c r="CK79" s="128"/>
      <c r="CL79" s="128"/>
      <c r="CM79" s="128"/>
      <c r="CN79" s="128"/>
      <c r="CO79" s="128"/>
      <c r="CP79" s="128"/>
      <c r="CQ79" s="128"/>
      <c r="CR79" s="128"/>
      <c r="CS79" s="128"/>
      <c r="CT79" s="128"/>
      <c r="CU79" s="128"/>
      <c r="CV79" s="128"/>
      <c r="CW79" s="128"/>
      <c r="CX79" s="128"/>
      <c r="CY79" s="128"/>
      <c r="CZ79" s="128"/>
      <c r="DA79" s="128"/>
      <c r="DB79" s="128"/>
      <c r="DC79" s="128"/>
      <c r="DD79" s="128"/>
      <c r="DE79" s="128"/>
      <c r="DF79" s="128"/>
      <c r="DG79" s="128"/>
      <c r="DH79" s="128"/>
      <c r="DI79" s="128"/>
      <c r="DJ79" s="128"/>
      <c r="DK79" s="128"/>
      <c r="DL79" s="128"/>
      <c r="DM79" s="128"/>
      <c r="DN79" s="128"/>
      <c r="DO79" s="128"/>
      <c r="DP79" s="128"/>
      <c r="DQ79" s="128"/>
      <c r="DR79" s="127"/>
      <c r="DS79" s="127"/>
      <c r="DT79" s="127"/>
      <c r="DU79" s="127"/>
      <c r="DV79" s="127"/>
      <c r="DW79" s="127"/>
      <c r="DX79" s="127"/>
      <c r="DY79" s="127"/>
      <c r="DZ79" s="127"/>
      <c r="EA79" s="127"/>
      <c r="EB79" s="127"/>
      <c r="EC79" s="127"/>
      <c r="ED79" s="127"/>
      <c r="EE79" s="127"/>
      <c r="EF79" s="127"/>
      <c r="EG79" s="127"/>
      <c r="EH79" s="127"/>
      <c r="EI79" s="127"/>
      <c r="EJ79" s="127"/>
      <c r="EK79" s="127"/>
      <c r="EL79" s="127"/>
      <c r="EM79" s="127"/>
    </row>
    <row r="80" spans="1:143">
      <c r="A80" s="127" t="e">
        <v>#N/A</v>
      </c>
      <c r="B80" s="128" t="e">
        <v>#N/A</v>
      </c>
      <c r="C80" s="128" t="e">
        <v>#N/A</v>
      </c>
      <c r="D80" s="128" t="e">
        <v>#N/A</v>
      </c>
      <c r="E80" s="128" t="e">
        <v>#N/A</v>
      </c>
      <c r="F80" s="128" t="e">
        <v>#N/A</v>
      </c>
      <c r="G80" s="128" t="e">
        <v>#N/A</v>
      </c>
      <c r="H80" s="128" t="e">
        <v>#N/A</v>
      </c>
      <c r="I80" s="128" t="e">
        <v>#N/A</v>
      </c>
      <c r="J80" s="128" t="e">
        <v>#N/A</v>
      </c>
      <c r="K80" s="128" t="e">
        <v>#N/A</v>
      </c>
      <c r="L80" s="128" t="e">
        <v>#N/A</v>
      </c>
      <c r="M80" s="128" t="e">
        <v>#N/A</v>
      </c>
      <c r="N80" s="128" t="e">
        <v>#N/A</v>
      </c>
      <c r="O80" s="128" t="e">
        <v>#N/A</v>
      </c>
      <c r="P80" s="128" t="e">
        <v>#N/A</v>
      </c>
      <c r="Q80" s="128" t="e">
        <v>#N/A</v>
      </c>
      <c r="R80" s="128" t="e">
        <v>#N/A</v>
      </c>
      <c r="S80" s="128" t="e">
        <v>#N/A</v>
      </c>
      <c r="T80" s="128" t="e">
        <v>#N/A</v>
      </c>
      <c r="U80" s="128" t="e">
        <v>#N/A</v>
      </c>
      <c r="V80" s="128" t="e">
        <v>#N/A</v>
      </c>
      <c r="W80" s="128" t="e">
        <v>#N/A</v>
      </c>
      <c r="X80" s="128" t="e">
        <v>#N/A</v>
      </c>
      <c r="Y80" s="128" t="e">
        <v>#N/A</v>
      </c>
      <c r="Z80" s="128" t="e">
        <v>#N/A</v>
      </c>
      <c r="AA80" s="128" t="e">
        <v>#N/A</v>
      </c>
      <c r="AB80" s="128" t="e">
        <v>#N/A</v>
      </c>
      <c r="AC80" s="128" t="e">
        <v>#N/A</v>
      </c>
      <c r="AD80" s="128" t="e">
        <v>#N/A</v>
      </c>
      <c r="AE80" s="128" t="e">
        <v>#N/A</v>
      </c>
      <c r="AF80" s="128" t="e">
        <v>#N/A</v>
      </c>
      <c r="AG80" s="128" t="e">
        <v>#N/A</v>
      </c>
      <c r="AH80" s="128" t="e">
        <v>#N/A</v>
      </c>
      <c r="AI80" s="128" t="e">
        <v>#N/A</v>
      </c>
      <c r="AJ80" s="128" t="e">
        <v>#N/A</v>
      </c>
      <c r="AK80" s="128" t="e">
        <v>#N/A</v>
      </c>
      <c r="AL80" s="128" t="e">
        <v>#N/A</v>
      </c>
      <c r="AM80" s="128" t="e">
        <v>#N/A</v>
      </c>
      <c r="AN80" s="128" t="e">
        <v>#N/A</v>
      </c>
      <c r="AO80" s="128" t="e">
        <v>#N/A</v>
      </c>
      <c r="AP80" s="128" t="e">
        <v>#N/A</v>
      </c>
      <c r="AQ80" s="128" t="e">
        <v>#N/A</v>
      </c>
      <c r="AR80" s="128" t="e">
        <v>#N/A</v>
      </c>
      <c r="AS80" s="128" t="e">
        <v>#N/A</v>
      </c>
      <c r="AT80" s="128" t="e">
        <v>#N/A</v>
      </c>
      <c r="AU80" s="128" t="e">
        <v>#N/A</v>
      </c>
      <c r="AV80" s="128" t="e">
        <v>#N/A</v>
      </c>
      <c r="AW80" s="128" t="e">
        <v>#N/A</v>
      </c>
      <c r="AX80" s="128" t="e">
        <v>#N/A</v>
      </c>
      <c r="AY80" s="128" t="e">
        <v>#N/A</v>
      </c>
      <c r="AZ80" s="128" t="e">
        <v>#N/A</v>
      </c>
      <c r="BA80" s="128" t="e">
        <v>#N/A</v>
      </c>
      <c r="BB80" s="128" t="e">
        <v>#N/A</v>
      </c>
      <c r="BC80" s="128" t="e">
        <v>#N/A</v>
      </c>
      <c r="BD80" s="128" t="e">
        <v>#N/A</v>
      </c>
      <c r="BE80" s="128" t="e">
        <v>#N/A</v>
      </c>
      <c r="BF80" s="128" t="e">
        <v>#N/A</v>
      </c>
      <c r="BG80" s="128" t="e">
        <v>#N/A</v>
      </c>
      <c r="BH80" s="128" t="e">
        <v>#N/A</v>
      </c>
      <c r="BI80" s="128" t="e">
        <v>#N/A</v>
      </c>
      <c r="BJ80" s="128" t="e">
        <v>#N/A</v>
      </c>
      <c r="BK80" s="128" t="e">
        <v>#N/A</v>
      </c>
      <c r="BL80" s="128" t="e">
        <v>#N/A</v>
      </c>
      <c r="BM80" s="128" t="e">
        <v>#N/A</v>
      </c>
      <c r="BN80" s="128" t="e">
        <v>#N/A</v>
      </c>
      <c r="BO80" s="128" t="e">
        <v>#N/A</v>
      </c>
      <c r="BP80" s="128" t="e">
        <v>#N/A</v>
      </c>
      <c r="BQ80" s="128" t="e">
        <v>#N/A</v>
      </c>
      <c r="BR80" s="128" t="e">
        <v>#N/A</v>
      </c>
      <c r="BS80" s="128" t="e">
        <v>#N/A</v>
      </c>
      <c r="BT80" s="128" t="e">
        <v>#N/A</v>
      </c>
      <c r="BU80" s="128" t="e">
        <v>#N/A</v>
      </c>
      <c r="BV80" s="128" t="e">
        <v>#N/A</v>
      </c>
      <c r="BW80" s="128" t="e">
        <v>#N/A</v>
      </c>
      <c r="BX80" s="128" t="e">
        <v>#N/A</v>
      </c>
      <c r="BY80" s="128" t="e">
        <v>#N/A</v>
      </c>
      <c r="BZ80" s="128" t="e">
        <v>#N/A</v>
      </c>
      <c r="CA80" s="128" t="e">
        <v>#N/A</v>
      </c>
      <c r="CB80" s="128" t="e">
        <v>#N/A</v>
      </c>
      <c r="CC80" s="128" t="e">
        <v>#N/A</v>
      </c>
      <c r="CD80" s="128"/>
      <c r="CE80" s="128"/>
      <c r="CF80" s="128"/>
      <c r="CG80" s="128"/>
      <c r="CH80" s="128"/>
      <c r="CI80" s="128"/>
      <c r="CJ80" s="128"/>
      <c r="CK80" s="128"/>
      <c r="CL80" s="128"/>
      <c r="CM80" s="128"/>
      <c r="CN80" s="128"/>
      <c r="CO80" s="128"/>
      <c r="CP80" s="128"/>
      <c r="CQ80" s="128"/>
      <c r="CR80" s="128"/>
      <c r="CS80" s="128"/>
      <c r="CT80" s="128"/>
      <c r="CU80" s="128"/>
      <c r="CV80" s="128"/>
      <c r="CW80" s="128"/>
      <c r="CX80" s="128"/>
      <c r="CY80" s="128"/>
      <c r="CZ80" s="128"/>
      <c r="DA80" s="128"/>
      <c r="DB80" s="128"/>
      <c r="DC80" s="128"/>
      <c r="DD80" s="128"/>
      <c r="DE80" s="128"/>
      <c r="DF80" s="128"/>
      <c r="DG80" s="128"/>
      <c r="DH80" s="128"/>
      <c r="DI80" s="128"/>
      <c r="DJ80" s="128"/>
      <c r="DK80" s="128"/>
      <c r="DL80" s="128"/>
      <c r="DM80" s="128"/>
      <c r="DN80" s="128"/>
      <c r="DO80" s="128"/>
      <c r="DP80" s="128"/>
      <c r="DQ80" s="128"/>
      <c r="DR80" s="127"/>
      <c r="DS80" s="127"/>
      <c r="DT80" s="127"/>
      <c r="DU80" s="127"/>
      <c r="DV80" s="127"/>
      <c r="DW80" s="127"/>
      <c r="DX80" s="127"/>
      <c r="DY80" s="127"/>
      <c r="DZ80" s="127"/>
      <c r="EA80" s="127"/>
      <c r="EB80" s="127"/>
      <c r="EC80" s="127"/>
      <c r="ED80" s="127"/>
      <c r="EE80" s="127"/>
      <c r="EF80" s="127"/>
      <c r="EG80" s="127"/>
      <c r="EH80" s="127"/>
      <c r="EI80" s="127"/>
      <c r="EJ80" s="127"/>
      <c r="EK80" s="127"/>
      <c r="EL80" s="127"/>
      <c r="EM80" s="127"/>
    </row>
    <row r="81" spans="1:143">
      <c r="A81" s="127" t="e">
        <v>#N/A</v>
      </c>
      <c r="B81" s="128" t="e">
        <v>#N/A</v>
      </c>
      <c r="C81" s="128" t="e">
        <v>#N/A</v>
      </c>
      <c r="D81" s="128" t="e">
        <v>#N/A</v>
      </c>
      <c r="E81" s="128" t="e">
        <v>#N/A</v>
      </c>
      <c r="F81" s="128" t="e">
        <v>#N/A</v>
      </c>
      <c r="G81" s="128" t="e">
        <v>#N/A</v>
      </c>
      <c r="H81" s="128" t="e">
        <v>#N/A</v>
      </c>
      <c r="I81" s="128" t="e">
        <v>#N/A</v>
      </c>
      <c r="J81" s="128" t="e">
        <v>#N/A</v>
      </c>
      <c r="K81" s="128" t="e">
        <v>#N/A</v>
      </c>
      <c r="L81" s="128" t="e">
        <v>#N/A</v>
      </c>
      <c r="M81" s="128" t="e">
        <v>#N/A</v>
      </c>
      <c r="N81" s="128" t="e">
        <v>#N/A</v>
      </c>
      <c r="O81" s="128" t="e">
        <v>#N/A</v>
      </c>
      <c r="P81" s="128" t="e">
        <v>#N/A</v>
      </c>
      <c r="Q81" s="128" t="e">
        <v>#N/A</v>
      </c>
      <c r="R81" s="128" t="e">
        <v>#N/A</v>
      </c>
      <c r="S81" s="128" t="e">
        <v>#N/A</v>
      </c>
      <c r="T81" s="128" t="e">
        <v>#N/A</v>
      </c>
      <c r="U81" s="128" t="e">
        <v>#N/A</v>
      </c>
      <c r="V81" s="128" t="e">
        <v>#N/A</v>
      </c>
      <c r="W81" s="128" t="e">
        <v>#N/A</v>
      </c>
      <c r="X81" s="128" t="e">
        <v>#N/A</v>
      </c>
      <c r="Y81" s="128" t="e">
        <v>#N/A</v>
      </c>
      <c r="Z81" s="128" t="e">
        <v>#N/A</v>
      </c>
      <c r="AA81" s="128" t="e">
        <v>#N/A</v>
      </c>
      <c r="AB81" s="128" t="e">
        <v>#N/A</v>
      </c>
      <c r="AC81" s="128" t="e">
        <v>#N/A</v>
      </c>
      <c r="AD81" s="128" t="e">
        <v>#N/A</v>
      </c>
      <c r="AE81" s="128" t="e">
        <v>#N/A</v>
      </c>
      <c r="AF81" s="128" t="e">
        <v>#N/A</v>
      </c>
      <c r="AG81" s="128" t="e">
        <v>#N/A</v>
      </c>
      <c r="AH81" s="128" t="e">
        <v>#N/A</v>
      </c>
      <c r="AI81" s="128" t="e">
        <v>#N/A</v>
      </c>
      <c r="AJ81" s="128" t="e">
        <v>#N/A</v>
      </c>
      <c r="AK81" s="128" t="e">
        <v>#N/A</v>
      </c>
      <c r="AL81" s="128" t="e">
        <v>#N/A</v>
      </c>
      <c r="AM81" s="128" t="e">
        <v>#N/A</v>
      </c>
      <c r="AN81" s="128" t="e">
        <v>#N/A</v>
      </c>
      <c r="AO81" s="128" t="e">
        <v>#N/A</v>
      </c>
      <c r="AP81" s="128" t="e">
        <v>#N/A</v>
      </c>
      <c r="AQ81" s="128" t="e">
        <v>#N/A</v>
      </c>
      <c r="AR81" s="128" t="e">
        <v>#N/A</v>
      </c>
      <c r="AS81" s="128" t="e">
        <v>#N/A</v>
      </c>
      <c r="AT81" s="128" t="e">
        <v>#N/A</v>
      </c>
      <c r="AU81" s="128" t="e">
        <v>#N/A</v>
      </c>
      <c r="AV81" s="128" t="e">
        <v>#N/A</v>
      </c>
      <c r="AW81" s="128" t="e">
        <v>#N/A</v>
      </c>
      <c r="AX81" s="128" t="e">
        <v>#N/A</v>
      </c>
      <c r="AY81" s="128" t="e">
        <v>#N/A</v>
      </c>
      <c r="AZ81" s="128" t="e">
        <v>#N/A</v>
      </c>
      <c r="BA81" s="128" t="e">
        <v>#N/A</v>
      </c>
      <c r="BB81" s="128" t="e">
        <v>#N/A</v>
      </c>
      <c r="BC81" s="128" t="e">
        <v>#N/A</v>
      </c>
      <c r="BD81" s="128" t="e">
        <v>#N/A</v>
      </c>
      <c r="BE81" s="128" t="e">
        <v>#N/A</v>
      </c>
      <c r="BF81" s="128" t="e">
        <v>#N/A</v>
      </c>
      <c r="BG81" s="128" t="e">
        <v>#N/A</v>
      </c>
      <c r="BH81" s="128" t="e">
        <v>#N/A</v>
      </c>
      <c r="BI81" s="128" t="e">
        <v>#N/A</v>
      </c>
      <c r="BJ81" s="128" t="e">
        <v>#N/A</v>
      </c>
      <c r="BK81" s="128" t="e">
        <v>#N/A</v>
      </c>
      <c r="BL81" s="128" t="e">
        <v>#N/A</v>
      </c>
      <c r="BM81" s="128" t="e">
        <v>#N/A</v>
      </c>
      <c r="BN81" s="128" t="e">
        <v>#N/A</v>
      </c>
      <c r="BO81" s="128" t="e">
        <v>#N/A</v>
      </c>
      <c r="BP81" s="128" t="e">
        <v>#N/A</v>
      </c>
      <c r="BQ81" s="128" t="e">
        <v>#N/A</v>
      </c>
      <c r="BR81" s="128" t="e">
        <v>#N/A</v>
      </c>
      <c r="BS81" s="128" t="e">
        <v>#N/A</v>
      </c>
      <c r="BT81" s="128" t="e">
        <v>#N/A</v>
      </c>
      <c r="BU81" s="128" t="e">
        <v>#N/A</v>
      </c>
      <c r="BV81" s="128" t="e">
        <v>#N/A</v>
      </c>
      <c r="BW81" s="128" t="e">
        <v>#N/A</v>
      </c>
      <c r="BX81" s="128" t="e">
        <v>#N/A</v>
      </c>
      <c r="BY81" s="128" t="e">
        <v>#N/A</v>
      </c>
      <c r="BZ81" s="128" t="e">
        <v>#N/A</v>
      </c>
      <c r="CA81" s="128" t="e">
        <v>#N/A</v>
      </c>
      <c r="CB81" s="128" t="e">
        <v>#N/A</v>
      </c>
      <c r="CC81" s="128" t="e">
        <v>#N/A</v>
      </c>
      <c r="CD81" s="128"/>
      <c r="CE81" s="128"/>
      <c r="CF81" s="128"/>
      <c r="CG81" s="128"/>
      <c r="CH81" s="128"/>
      <c r="CI81" s="128"/>
      <c r="CJ81" s="128"/>
      <c r="CK81" s="128"/>
      <c r="CL81" s="128"/>
      <c r="CM81" s="128"/>
      <c r="CN81" s="128"/>
      <c r="CO81" s="128"/>
      <c r="CP81" s="128"/>
      <c r="CQ81" s="128"/>
      <c r="CR81" s="128"/>
      <c r="CS81" s="128"/>
      <c r="CT81" s="128"/>
      <c r="CU81" s="128"/>
      <c r="CV81" s="128"/>
      <c r="CW81" s="128"/>
      <c r="CX81" s="128"/>
      <c r="CY81" s="128"/>
      <c r="CZ81" s="128"/>
      <c r="DA81" s="128"/>
      <c r="DB81" s="128"/>
      <c r="DC81" s="128"/>
      <c r="DD81" s="128"/>
      <c r="DE81" s="128"/>
      <c r="DF81" s="128"/>
      <c r="DG81" s="128"/>
      <c r="DH81" s="128"/>
      <c r="DI81" s="128"/>
      <c r="DJ81" s="128"/>
      <c r="DK81" s="128"/>
      <c r="DL81" s="128"/>
      <c r="DM81" s="128"/>
      <c r="DN81" s="128"/>
      <c r="DO81" s="128"/>
      <c r="DP81" s="128"/>
      <c r="DQ81" s="128"/>
      <c r="DR81" s="127"/>
      <c r="DS81" s="127"/>
      <c r="DT81" s="127"/>
      <c r="DU81" s="127"/>
      <c r="DV81" s="127"/>
      <c r="DW81" s="127"/>
      <c r="DX81" s="127"/>
      <c r="DY81" s="127"/>
      <c r="DZ81" s="127"/>
      <c r="EA81" s="127"/>
      <c r="EB81" s="127"/>
      <c r="EC81" s="127"/>
      <c r="ED81" s="127"/>
      <c r="EE81" s="127"/>
      <c r="EF81" s="127"/>
      <c r="EG81" s="127"/>
      <c r="EH81" s="127"/>
      <c r="EI81" s="127"/>
      <c r="EJ81" s="127"/>
      <c r="EK81" s="127"/>
      <c r="EL81" s="127"/>
      <c r="EM81" s="127"/>
    </row>
    <row r="82" spans="1:143">
      <c r="A82" s="127" t="e">
        <v>#N/A</v>
      </c>
      <c r="B82" s="128" t="e">
        <v>#N/A</v>
      </c>
      <c r="C82" s="128" t="e">
        <v>#N/A</v>
      </c>
      <c r="D82" s="128" t="e">
        <v>#N/A</v>
      </c>
      <c r="E82" s="128" t="e">
        <v>#N/A</v>
      </c>
      <c r="F82" s="128" t="e">
        <v>#N/A</v>
      </c>
      <c r="G82" s="128" t="e">
        <v>#N/A</v>
      </c>
      <c r="H82" s="128" t="e">
        <v>#N/A</v>
      </c>
      <c r="I82" s="128" t="e">
        <v>#N/A</v>
      </c>
      <c r="J82" s="128" t="e">
        <v>#N/A</v>
      </c>
      <c r="K82" s="128" t="e">
        <v>#N/A</v>
      </c>
      <c r="L82" s="128" t="e">
        <v>#N/A</v>
      </c>
      <c r="M82" s="128" t="e">
        <v>#N/A</v>
      </c>
      <c r="N82" s="128" t="e">
        <v>#N/A</v>
      </c>
      <c r="O82" s="128" t="e">
        <v>#N/A</v>
      </c>
      <c r="P82" s="128" t="e">
        <v>#N/A</v>
      </c>
      <c r="Q82" s="128" t="e">
        <v>#N/A</v>
      </c>
      <c r="R82" s="128" t="e">
        <v>#N/A</v>
      </c>
      <c r="S82" s="128" t="e">
        <v>#N/A</v>
      </c>
      <c r="T82" s="128" t="e">
        <v>#N/A</v>
      </c>
      <c r="U82" s="128" t="e">
        <v>#N/A</v>
      </c>
      <c r="V82" s="128" t="e">
        <v>#N/A</v>
      </c>
      <c r="W82" s="128" t="e">
        <v>#N/A</v>
      </c>
      <c r="X82" s="128" t="e">
        <v>#N/A</v>
      </c>
      <c r="Y82" s="128" t="e">
        <v>#N/A</v>
      </c>
      <c r="Z82" s="128" t="e">
        <v>#N/A</v>
      </c>
      <c r="AA82" s="128" t="e">
        <v>#N/A</v>
      </c>
      <c r="AB82" s="128" t="e">
        <v>#N/A</v>
      </c>
      <c r="AC82" s="128" t="e">
        <v>#N/A</v>
      </c>
      <c r="AD82" s="128" t="e">
        <v>#N/A</v>
      </c>
      <c r="AE82" s="128" t="e">
        <v>#N/A</v>
      </c>
      <c r="AF82" s="128" t="e">
        <v>#N/A</v>
      </c>
      <c r="AG82" s="128" t="e">
        <v>#N/A</v>
      </c>
      <c r="AH82" s="128" t="e">
        <v>#N/A</v>
      </c>
      <c r="AI82" s="128" t="e">
        <v>#N/A</v>
      </c>
      <c r="AJ82" s="128" t="e">
        <v>#N/A</v>
      </c>
      <c r="AK82" s="128" t="e">
        <v>#N/A</v>
      </c>
      <c r="AL82" s="128" t="e">
        <v>#N/A</v>
      </c>
      <c r="AM82" s="128" t="e">
        <v>#N/A</v>
      </c>
      <c r="AN82" s="128" t="e">
        <v>#N/A</v>
      </c>
      <c r="AO82" s="128" t="e">
        <v>#N/A</v>
      </c>
      <c r="AP82" s="128" t="e">
        <v>#N/A</v>
      </c>
      <c r="AQ82" s="128" t="e">
        <v>#N/A</v>
      </c>
      <c r="AR82" s="128" t="e">
        <v>#N/A</v>
      </c>
      <c r="AS82" s="128" t="e">
        <v>#N/A</v>
      </c>
      <c r="AT82" s="128" t="e">
        <v>#N/A</v>
      </c>
      <c r="AU82" s="128" t="e">
        <v>#N/A</v>
      </c>
      <c r="AV82" s="128" t="e">
        <v>#N/A</v>
      </c>
      <c r="AW82" s="128" t="e">
        <v>#N/A</v>
      </c>
      <c r="AX82" s="128" t="e">
        <v>#N/A</v>
      </c>
      <c r="AY82" s="128" t="e">
        <v>#N/A</v>
      </c>
      <c r="AZ82" s="128" t="e">
        <v>#N/A</v>
      </c>
      <c r="BA82" s="128" t="e">
        <v>#N/A</v>
      </c>
      <c r="BB82" s="128" t="e">
        <v>#N/A</v>
      </c>
      <c r="BC82" s="128" t="e">
        <v>#N/A</v>
      </c>
      <c r="BD82" s="128" t="e">
        <v>#N/A</v>
      </c>
      <c r="BE82" s="128" t="e">
        <v>#N/A</v>
      </c>
      <c r="BF82" s="128" t="e">
        <v>#N/A</v>
      </c>
      <c r="BG82" s="128" t="e">
        <v>#N/A</v>
      </c>
      <c r="BH82" s="128" t="e">
        <v>#N/A</v>
      </c>
      <c r="BI82" s="128" t="e">
        <v>#N/A</v>
      </c>
      <c r="BJ82" s="128" t="e">
        <v>#N/A</v>
      </c>
      <c r="BK82" s="128" t="e">
        <v>#N/A</v>
      </c>
      <c r="BL82" s="128" t="e">
        <v>#N/A</v>
      </c>
      <c r="BM82" s="128" t="e">
        <v>#N/A</v>
      </c>
      <c r="BN82" s="128" t="e">
        <v>#N/A</v>
      </c>
      <c r="BO82" s="128" t="e">
        <v>#N/A</v>
      </c>
      <c r="BP82" s="128" t="e">
        <v>#N/A</v>
      </c>
      <c r="BQ82" s="128" t="e">
        <v>#N/A</v>
      </c>
      <c r="BR82" s="128" t="e">
        <v>#N/A</v>
      </c>
      <c r="BS82" s="128" t="e">
        <v>#N/A</v>
      </c>
      <c r="BT82" s="128" t="e">
        <v>#N/A</v>
      </c>
      <c r="BU82" s="128" t="e">
        <v>#N/A</v>
      </c>
      <c r="BV82" s="128" t="e">
        <v>#N/A</v>
      </c>
      <c r="BW82" s="128" t="e">
        <v>#N/A</v>
      </c>
      <c r="BX82" s="128" t="e">
        <v>#N/A</v>
      </c>
      <c r="BY82" s="128" t="e">
        <v>#N/A</v>
      </c>
      <c r="BZ82" s="128" t="e">
        <v>#N/A</v>
      </c>
      <c r="CA82" s="128" t="e">
        <v>#N/A</v>
      </c>
      <c r="CB82" s="128" t="e">
        <v>#N/A</v>
      </c>
      <c r="CC82" s="128" t="e">
        <v>#N/A</v>
      </c>
      <c r="CD82" s="128"/>
      <c r="CE82" s="128"/>
      <c r="CF82" s="128"/>
      <c r="CG82" s="128"/>
      <c r="CH82" s="128"/>
      <c r="CI82" s="128"/>
      <c r="CJ82" s="128"/>
      <c r="CK82" s="128"/>
      <c r="CL82" s="128"/>
      <c r="CM82" s="128"/>
      <c r="CN82" s="128"/>
      <c r="CO82" s="128"/>
      <c r="CP82" s="128"/>
      <c r="CQ82" s="128"/>
      <c r="CR82" s="128"/>
      <c r="CS82" s="128"/>
      <c r="CT82" s="128"/>
      <c r="CU82" s="128"/>
      <c r="CV82" s="128"/>
      <c r="CW82" s="128"/>
      <c r="CX82" s="128"/>
      <c r="CY82" s="128"/>
      <c r="CZ82" s="128"/>
      <c r="DA82" s="128"/>
      <c r="DB82" s="128"/>
      <c r="DC82" s="128"/>
      <c r="DD82" s="128"/>
      <c r="DE82" s="128"/>
      <c r="DF82" s="128"/>
      <c r="DG82" s="128"/>
      <c r="DH82" s="128"/>
      <c r="DI82" s="128"/>
      <c r="DJ82" s="128"/>
      <c r="DK82" s="128"/>
      <c r="DL82" s="128"/>
      <c r="DM82" s="128"/>
      <c r="DN82" s="128"/>
      <c r="DO82" s="128"/>
      <c r="DP82" s="128"/>
      <c r="DQ82" s="128"/>
      <c r="DR82" s="127"/>
      <c r="DS82" s="127"/>
      <c r="DT82" s="127"/>
      <c r="DU82" s="127"/>
      <c r="DV82" s="127"/>
      <c r="DW82" s="127"/>
      <c r="DX82" s="127"/>
      <c r="DY82" s="127"/>
      <c r="DZ82" s="127"/>
      <c r="EA82" s="127"/>
      <c r="EB82" s="127"/>
      <c r="EC82" s="127"/>
      <c r="ED82" s="127"/>
      <c r="EE82" s="127"/>
      <c r="EF82" s="127"/>
      <c r="EG82" s="127"/>
      <c r="EH82" s="127"/>
      <c r="EI82" s="127"/>
      <c r="EJ82" s="127"/>
      <c r="EK82" s="127"/>
      <c r="EL82" s="127"/>
      <c r="EM82" s="127"/>
    </row>
    <row r="83" spans="1:143">
      <c r="A83" s="127" t="e">
        <v>#N/A</v>
      </c>
      <c r="B83" s="128" t="e">
        <v>#N/A</v>
      </c>
      <c r="C83" s="128" t="e">
        <v>#N/A</v>
      </c>
      <c r="D83" s="128" t="e">
        <v>#N/A</v>
      </c>
      <c r="E83" s="128" t="e">
        <v>#N/A</v>
      </c>
      <c r="F83" s="128" t="e">
        <v>#N/A</v>
      </c>
      <c r="G83" s="128" t="e">
        <v>#N/A</v>
      </c>
      <c r="H83" s="128" t="e">
        <v>#N/A</v>
      </c>
      <c r="I83" s="128" t="e">
        <v>#N/A</v>
      </c>
      <c r="J83" s="128" t="e">
        <v>#N/A</v>
      </c>
      <c r="K83" s="128" t="e">
        <v>#N/A</v>
      </c>
      <c r="L83" s="128" t="e">
        <v>#N/A</v>
      </c>
      <c r="M83" s="128" t="e">
        <v>#N/A</v>
      </c>
      <c r="N83" s="128" t="e">
        <v>#N/A</v>
      </c>
      <c r="O83" s="128" t="e">
        <v>#N/A</v>
      </c>
      <c r="P83" s="128" t="e">
        <v>#N/A</v>
      </c>
      <c r="Q83" s="128" t="e">
        <v>#N/A</v>
      </c>
      <c r="R83" s="128" t="e">
        <v>#N/A</v>
      </c>
      <c r="S83" s="128" t="e">
        <v>#N/A</v>
      </c>
      <c r="T83" s="128" t="e">
        <v>#N/A</v>
      </c>
      <c r="U83" s="128" t="e">
        <v>#N/A</v>
      </c>
      <c r="V83" s="128" t="e">
        <v>#N/A</v>
      </c>
      <c r="W83" s="128" t="e">
        <v>#N/A</v>
      </c>
      <c r="X83" s="128" t="e">
        <v>#N/A</v>
      </c>
      <c r="Y83" s="128" t="e">
        <v>#N/A</v>
      </c>
      <c r="Z83" s="128" t="e">
        <v>#N/A</v>
      </c>
      <c r="AA83" s="128" t="e">
        <v>#N/A</v>
      </c>
      <c r="AB83" s="128" t="e">
        <v>#N/A</v>
      </c>
      <c r="AC83" s="128" t="e">
        <v>#N/A</v>
      </c>
      <c r="AD83" s="128" t="e">
        <v>#N/A</v>
      </c>
      <c r="AE83" s="128" t="e">
        <v>#N/A</v>
      </c>
      <c r="AF83" s="128" t="e">
        <v>#N/A</v>
      </c>
      <c r="AG83" s="128" t="e">
        <v>#N/A</v>
      </c>
      <c r="AH83" s="128" t="e">
        <v>#N/A</v>
      </c>
      <c r="AI83" s="128" t="e">
        <v>#N/A</v>
      </c>
      <c r="AJ83" s="128" t="e">
        <v>#N/A</v>
      </c>
      <c r="AK83" s="128" t="e">
        <v>#N/A</v>
      </c>
      <c r="AL83" s="128" t="e">
        <v>#N/A</v>
      </c>
      <c r="AM83" s="128" t="e">
        <v>#N/A</v>
      </c>
      <c r="AN83" s="128" t="e">
        <v>#N/A</v>
      </c>
      <c r="AO83" s="128" t="e">
        <v>#N/A</v>
      </c>
      <c r="AP83" s="128" t="e">
        <v>#N/A</v>
      </c>
      <c r="AQ83" s="128" t="e">
        <v>#N/A</v>
      </c>
      <c r="AR83" s="128" t="e">
        <v>#N/A</v>
      </c>
      <c r="AS83" s="128" t="e">
        <v>#N/A</v>
      </c>
      <c r="AT83" s="128" t="e">
        <v>#N/A</v>
      </c>
      <c r="AU83" s="128" t="e">
        <v>#N/A</v>
      </c>
      <c r="AV83" s="128" t="e">
        <v>#N/A</v>
      </c>
      <c r="AW83" s="128" t="e">
        <v>#N/A</v>
      </c>
      <c r="AX83" s="128" t="e">
        <v>#N/A</v>
      </c>
      <c r="AY83" s="128" t="e">
        <v>#N/A</v>
      </c>
      <c r="AZ83" s="128" t="e">
        <v>#N/A</v>
      </c>
      <c r="BA83" s="128" t="e">
        <v>#N/A</v>
      </c>
      <c r="BB83" s="128" t="e">
        <v>#N/A</v>
      </c>
      <c r="BC83" s="128" t="e">
        <v>#N/A</v>
      </c>
      <c r="BD83" s="128" t="e">
        <v>#N/A</v>
      </c>
      <c r="BE83" s="128" t="e">
        <v>#N/A</v>
      </c>
      <c r="BF83" s="128" t="e">
        <v>#N/A</v>
      </c>
      <c r="BG83" s="128" t="e">
        <v>#N/A</v>
      </c>
      <c r="BH83" s="128" t="e">
        <v>#N/A</v>
      </c>
      <c r="BI83" s="128" t="e">
        <v>#N/A</v>
      </c>
      <c r="BJ83" s="128" t="e">
        <v>#N/A</v>
      </c>
      <c r="BK83" s="128" t="e">
        <v>#N/A</v>
      </c>
      <c r="BL83" s="128" t="e">
        <v>#N/A</v>
      </c>
      <c r="BM83" s="128" t="e">
        <v>#N/A</v>
      </c>
      <c r="BN83" s="128" t="e">
        <v>#N/A</v>
      </c>
      <c r="BO83" s="128" t="e">
        <v>#N/A</v>
      </c>
      <c r="BP83" s="128" t="e">
        <v>#N/A</v>
      </c>
      <c r="BQ83" s="128" t="e">
        <v>#N/A</v>
      </c>
      <c r="BR83" s="128" t="e">
        <v>#N/A</v>
      </c>
      <c r="BS83" s="128" t="e">
        <v>#N/A</v>
      </c>
      <c r="BT83" s="128" t="e">
        <v>#N/A</v>
      </c>
      <c r="BU83" s="128" t="e">
        <v>#N/A</v>
      </c>
      <c r="BV83" s="128" t="e">
        <v>#N/A</v>
      </c>
      <c r="BW83" s="128" t="e">
        <v>#N/A</v>
      </c>
      <c r="BX83" s="128" t="e">
        <v>#N/A</v>
      </c>
      <c r="BY83" s="128" t="e">
        <v>#N/A</v>
      </c>
      <c r="BZ83" s="128" t="e">
        <v>#N/A</v>
      </c>
      <c r="CA83" s="128" t="e">
        <v>#N/A</v>
      </c>
      <c r="CB83" s="128" t="e">
        <v>#N/A</v>
      </c>
      <c r="CC83" s="128" t="e">
        <v>#N/A</v>
      </c>
      <c r="CD83" s="128"/>
      <c r="CE83" s="128"/>
      <c r="CF83" s="128"/>
      <c r="CG83" s="128"/>
      <c r="CH83" s="128"/>
      <c r="CI83" s="128"/>
      <c r="CJ83" s="128"/>
      <c r="CK83" s="128"/>
      <c r="CL83" s="128"/>
      <c r="CM83" s="128"/>
      <c r="CN83" s="128"/>
      <c r="CO83" s="128"/>
      <c r="CP83" s="128"/>
      <c r="CQ83" s="128"/>
      <c r="CR83" s="128"/>
      <c r="CS83" s="128"/>
      <c r="CT83" s="128"/>
      <c r="CU83" s="128"/>
      <c r="CV83" s="128"/>
      <c r="CW83" s="128"/>
      <c r="CX83" s="128"/>
      <c r="CY83" s="128"/>
      <c r="CZ83" s="128"/>
      <c r="DA83" s="128"/>
      <c r="DB83" s="128"/>
      <c r="DC83" s="128"/>
      <c r="DD83" s="128"/>
      <c r="DE83" s="128"/>
      <c r="DF83" s="128"/>
      <c r="DG83" s="128"/>
      <c r="DH83" s="128"/>
      <c r="DI83" s="128"/>
      <c r="DJ83" s="128"/>
      <c r="DK83" s="128"/>
      <c r="DL83" s="128"/>
      <c r="DM83" s="128"/>
      <c r="DN83" s="128"/>
      <c r="DO83" s="128"/>
      <c r="DP83" s="128"/>
      <c r="DQ83" s="128"/>
      <c r="DR83" s="127"/>
      <c r="DS83" s="127"/>
      <c r="DT83" s="127"/>
      <c r="DU83" s="127"/>
      <c r="DV83" s="127"/>
      <c r="DW83" s="127"/>
      <c r="DX83" s="127"/>
      <c r="DY83" s="127"/>
      <c r="DZ83" s="127"/>
      <c r="EA83" s="127"/>
      <c r="EB83" s="127"/>
      <c r="EC83" s="127"/>
      <c r="ED83" s="127"/>
      <c r="EE83" s="127"/>
      <c r="EF83" s="127"/>
      <c r="EG83" s="127"/>
      <c r="EH83" s="127"/>
      <c r="EI83" s="127"/>
      <c r="EJ83" s="127"/>
      <c r="EK83" s="127"/>
      <c r="EL83" s="127"/>
      <c r="EM83" s="127"/>
    </row>
    <row r="84" spans="1:143">
      <c r="A84" s="127" t="e">
        <v>#N/A</v>
      </c>
      <c r="B84" s="128" t="e">
        <v>#N/A</v>
      </c>
      <c r="C84" s="128" t="e">
        <v>#N/A</v>
      </c>
      <c r="D84" s="128" t="e">
        <v>#N/A</v>
      </c>
      <c r="E84" s="128" t="e">
        <v>#N/A</v>
      </c>
      <c r="F84" s="128" t="e">
        <v>#N/A</v>
      </c>
      <c r="G84" s="128" t="e">
        <v>#N/A</v>
      </c>
      <c r="H84" s="128" t="e">
        <v>#N/A</v>
      </c>
      <c r="I84" s="128" t="e">
        <v>#N/A</v>
      </c>
      <c r="J84" s="128" t="e">
        <v>#N/A</v>
      </c>
      <c r="K84" s="128" t="e">
        <v>#N/A</v>
      </c>
      <c r="L84" s="128" t="e">
        <v>#N/A</v>
      </c>
      <c r="M84" s="128" t="e">
        <v>#N/A</v>
      </c>
      <c r="N84" s="128" t="e">
        <v>#N/A</v>
      </c>
      <c r="O84" s="128" t="e">
        <v>#N/A</v>
      </c>
      <c r="P84" s="128" t="e">
        <v>#N/A</v>
      </c>
      <c r="Q84" s="128" t="e">
        <v>#N/A</v>
      </c>
      <c r="R84" s="128" t="e">
        <v>#N/A</v>
      </c>
      <c r="S84" s="128" t="e">
        <v>#N/A</v>
      </c>
      <c r="T84" s="128" t="e">
        <v>#N/A</v>
      </c>
      <c r="U84" s="128" t="e">
        <v>#N/A</v>
      </c>
      <c r="V84" s="128" t="e">
        <v>#N/A</v>
      </c>
      <c r="W84" s="128" t="e">
        <v>#N/A</v>
      </c>
      <c r="X84" s="128" t="e">
        <v>#N/A</v>
      </c>
      <c r="Y84" s="128" t="e">
        <v>#N/A</v>
      </c>
      <c r="Z84" s="128" t="e">
        <v>#N/A</v>
      </c>
      <c r="AA84" s="128" t="e">
        <v>#N/A</v>
      </c>
      <c r="AB84" s="128" t="e">
        <v>#N/A</v>
      </c>
      <c r="AC84" s="128" t="e">
        <v>#N/A</v>
      </c>
      <c r="AD84" s="128" t="e">
        <v>#N/A</v>
      </c>
      <c r="AE84" s="128" t="e">
        <v>#N/A</v>
      </c>
      <c r="AF84" s="128" t="e">
        <v>#N/A</v>
      </c>
      <c r="AG84" s="128" t="e">
        <v>#N/A</v>
      </c>
      <c r="AH84" s="128" t="e">
        <v>#N/A</v>
      </c>
      <c r="AI84" s="128" t="e">
        <v>#N/A</v>
      </c>
      <c r="AJ84" s="128" t="e">
        <v>#N/A</v>
      </c>
      <c r="AK84" s="128" t="e">
        <v>#N/A</v>
      </c>
      <c r="AL84" s="128" t="e">
        <v>#N/A</v>
      </c>
      <c r="AM84" s="128" t="e">
        <v>#N/A</v>
      </c>
      <c r="AN84" s="128" t="e">
        <v>#N/A</v>
      </c>
      <c r="AO84" s="128" t="e">
        <v>#N/A</v>
      </c>
      <c r="AP84" s="128" t="e">
        <v>#N/A</v>
      </c>
      <c r="AQ84" s="128" t="e">
        <v>#N/A</v>
      </c>
      <c r="AR84" s="128" t="e">
        <v>#N/A</v>
      </c>
      <c r="AS84" s="128" t="e">
        <v>#N/A</v>
      </c>
      <c r="AT84" s="128" t="e">
        <v>#N/A</v>
      </c>
      <c r="AU84" s="128" t="e">
        <v>#N/A</v>
      </c>
      <c r="AV84" s="128" t="e">
        <v>#N/A</v>
      </c>
      <c r="AW84" s="128" t="e">
        <v>#N/A</v>
      </c>
      <c r="AX84" s="128" t="e">
        <v>#N/A</v>
      </c>
      <c r="AY84" s="128" t="e">
        <v>#N/A</v>
      </c>
      <c r="AZ84" s="128" t="e">
        <v>#N/A</v>
      </c>
      <c r="BA84" s="128" t="e">
        <v>#N/A</v>
      </c>
      <c r="BB84" s="128" t="e">
        <v>#N/A</v>
      </c>
      <c r="BC84" s="128" t="e">
        <v>#N/A</v>
      </c>
      <c r="BD84" s="128" t="e">
        <v>#N/A</v>
      </c>
      <c r="BE84" s="128" t="e">
        <v>#N/A</v>
      </c>
      <c r="BF84" s="128" t="e">
        <v>#N/A</v>
      </c>
      <c r="BG84" s="128" t="e">
        <v>#N/A</v>
      </c>
      <c r="BH84" s="128" t="e">
        <v>#N/A</v>
      </c>
      <c r="BI84" s="128" t="e">
        <v>#N/A</v>
      </c>
      <c r="BJ84" s="128" t="e">
        <v>#N/A</v>
      </c>
      <c r="BK84" s="128" t="e">
        <v>#N/A</v>
      </c>
      <c r="BL84" s="128" t="e">
        <v>#N/A</v>
      </c>
      <c r="BM84" s="128" t="e">
        <v>#N/A</v>
      </c>
      <c r="BN84" s="128" t="e">
        <v>#N/A</v>
      </c>
      <c r="BO84" s="128" t="e">
        <v>#N/A</v>
      </c>
      <c r="BP84" s="128" t="e">
        <v>#N/A</v>
      </c>
      <c r="BQ84" s="128" t="e">
        <v>#N/A</v>
      </c>
      <c r="BR84" s="128" t="e">
        <v>#N/A</v>
      </c>
      <c r="BS84" s="128" t="e">
        <v>#N/A</v>
      </c>
      <c r="BT84" s="128" t="e">
        <v>#N/A</v>
      </c>
      <c r="BU84" s="128" t="e">
        <v>#N/A</v>
      </c>
      <c r="BV84" s="128" t="e">
        <v>#N/A</v>
      </c>
      <c r="BW84" s="128" t="e">
        <v>#N/A</v>
      </c>
      <c r="BX84" s="128" t="e">
        <v>#N/A</v>
      </c>
      <c r="BY84" s="128" t="e">
        <v>#N/A</v>
      </c>
      <c r="BZ84" s="128" t="e">
        <v>#N/A</v>
      </c>
      <c r="CA84" s="128" t="e">
        <v>#N/A</v>
      </c>
      <c r="CB84" s="128" t="e">
        <v>#N/A</v>
      </c>
      <c r="CC84" s="128" t="e">
        <v>#N/A</v>
      </c>
      <c r="CD84" s="128"/>
      <c r="CE84" s="128"/>
      <c r="CF84" s="128"/>
      <c r="CG84" s="128"/>
      <c r="CH84" s="128"/>
      <c r="CI84" s="128"/>
      <c r="CJ84" s="128"/>
      <c r="CK84" s="128"/>
      <c r="CL84" s="128"/>
      <c r="CM84" s="128"/>
      <c r="CN84" s="128"/>
      <c r="CO84" s="128"/>
      <c r="CP84" s="128"/>
      <c r="CQ84" s="128"/>
      <c r="CR84" s="128"/>
      <c r="CS84" s="128"/>
      <c r="CT84" s="128"/>
      <c r="CU84" s="128"/>
      <c r="CV84" s="128"/>
      <c r="CW84" s="128"/>
      <c r="CX84" s="128"/>
      <c r="CY84" s="128"/>
      <c r="CZ84" s="128"/>
      <c r="DA84" s="128"/>
      <c r="DB84" s="128"/>
      <c r="DC84" s="128"/>
      <c r="DD84" s="128"/>
      <c r="DE84" s="128"/>
      <c r="DF84" s="128"/>
      <c r="DG84" s="128"/>
      <c r="DH84" s="128"/>
      <c r="DI84" s="128"/>
      <c r="DJ84" s="128"/>
      <c r="DK84" s="128"/>
      <c r="DL84" s="128"/>
      <c r="DM84" s="128"/>
      <c r="DN84" s="128"/>
      <c r="DO84" s="128"/>
      <c r="DP84" s="128"/>
      <c r="DQ84" s="128"/>
      <c r="DR84" s="127"/>
      <c r="DS84" s="127"/>
      <c r="DT84" s="127"/>
      <c r="DU84" s="127"/>
      <c r="DV84" s="127"/>
      <c r="DW84" s="127"/>
      <c r="DX84" s="127"/>
      <c r="DY84" s="127"/>
      <c r="DZ84" s="127"/>
      <c r="EA84" s="127"/>
      <c r="EB84" s="127"/>
      <c r="EC84" s="127"/>
      <c r="ED84" s="127"/>
      <c r="EE84" s="127"/>
      <c r="EF84" s="127"/>
      <c r="EG84" s="127"/>
      <c r="EH84" s="127"/>
      <c r="EI84" s="127"/>
      <c r="EJ84" s="127"/>
      <c r="EK84" s="127"/>
      <c r="EL84" s="127"/>
      <c r="EM84" s="127"/>
    </row>
    <row r="85" spans="1:143">
      <c r="A85" s="127" t="e">
        <v>#N/A</v>
      </c>
      <c r="B85" s="128" t="e">
        <v>#N/A</v>
      </c>
      <c r="C85" s="128" t="e">
        <v>#N/A</v>
      </c>
      <c r="D85" s="128" t="e">
        <v>#N/A</v>
      </c>
      <c r="E85" s="128" t="e">
        <v>#N/A</v>
      </c>
      <c r="F85" s="128" t="e">
        <v>#N/A</v>
      </c>
      <c r="G85" s="128" t="e">
        <v>#N/A</v>
      </c>
      <c r="H85" s="128" t="e">
        <v>#N/A</v>
      </c>
      <c r="I85" s="128" t="e">
        <v>#N/A</v>
      </c>
      <c r="J85" s="128" t="e">
        <v>#N/A</v>
      </c>
      <c r="K85" s="128" t="e">
        <v>#N/A</v>
      </c>
      <c r="L85" s="128" t="e">
        <v>#N/A</v>
      </c>
      <c r="M85" s="128" t="e">
        <v>#N/A</v>
      </c>
      <c r="N85" s="128" t="e">
        <v>#N/A</v>
      </c>
      <c r="O85" s="128" t="e">
        <v>#N/A</v>
      </c>
      <c r="P85" s="128" t="e">
        <v>#N/A</v>
      </c>
      <c r="Q85" s="128" t="e">
        <v>#N/A</v>
      </c>
      <c r="R85" s="128" t="e">
        <v>#N/A</v>
      </c>
      <c r="S85" s="128" t="e">
        <v>#N/A</v>
      </c>
      <c r="T85" s="128" t="e">
        <v>#N/A</v>
      </c>
      <c r="U85" s="128" t="e">
        <v>#N/A</v>
      </c>
      <c r="V85" s="128" t="e">
        <v>#N/A</v>
      </c>
      <c r="W85" s="128" t="e">
        <v>#N/A</v>
      </c>
      <c r="X85" s="128" t="e">
        <v>#N/A</v>
      </c>
      <c r="Y85" s="128" t="e">
        <v>#N/A</v>
      </c>
      <c r="Z85" s="128" t="e">
        <v>#N/A</v>
      </c>
      <c r="AA85" s="128" t="e">
        <v>#N/A</v>
      </c>
      <c r="AB85" s="128" t="e">
        <v>#N/A</v>
      </c>
      <c r="AC85" s="128" t="e">
        <v>#N/A</v>
      </c>
      <c r="AD85" s="128" t="e">
        <v>#N/A</v>
      </c>
      <c r="AE85" s="128" t="e">
        <v>#N/A</v>
      </c>
      <c r="AF85" s="128" t="e">
        <v>#N/A</v>
      </c>
      <c r="AG85" s="128" t="e">
        <v>#N/A</v>
      </c>
      <c r="AH85" s="128" t="e">
        <v>#N/A</v>
      </c>
      <c r="AI85" s="128" t="e">
        <v>#N/A</v>
      </c>
      <c r="AJ85" s="128" t="e">
        <v>#N/A</v>
      </c>
      <c r="AK85" s="128" t="e">
        <v>#N/A</v>
      </c>
      <c r="AL85" s="128" t="e">
        <v>#N/A</v>
      </c>
      <c r="AM85" s="128" t="e">
        <v>#N/A</v>
      </c>
      <c r="AN85" s="128" t="e">
        <v>#N/A</v>
      </c>
      <c r="AO85" s="128" t="e">
        <v>#N/A</v>
      </c>
      <c r="AP85" s="128" t="e">
        <v>#N/A</v>
      </c>
      <c r="AQ85" s="128" t="e">
        <v>#N/A</v>
      </c>
      <c r="AR85" s="128" t="e">
        <v>#N/A</v>
      </c>
      <c r="AS85" s="128" t="e">
        <v>#N/A</v>
      </c>
      <c r="AT85" s="128" t="e">
        <v>#N/A</v>
      </c>
      <c r="AU85" s="128" t="e">
        <v>#N/A</v>
      </c>
      <c r="AV85" s="128" t="e">
        <v>#N/A</v>
      </c>
      <c r="AW85" s="128" t="e">
        <v>#N/A</v>
      </c>
      <c r="AX85" s="128" t="e">
        <v>#N/A</v>
      </c>
      <c r="AY85" s="128" t="e">
        <v>#N/A</v>
      </c>
      <c r="AZ85" s="128" t="e">
        <v>#N/A</v>
      </c>
      <c r="BA85" s="128" t="e">
        <v>#N/A</v>
      </c>
      <c r="BB85" s="128" t="e">
        <v>#N/A</v>
      </c>
      <c r="BC85" s="128" t="e">
        <v>#N/A</v>
      </c>
      <c r="BD85" s="128" t="e">
        <v>#N/A</v>
      </c>
      <c r="BE85" s="128" t="e">
        <v>#N/A</v>
      </c>
      <c r="BF85" s="128" t="e">
        <v>#N/A</v>
      </c>
      <c r="BG85" s="128" t="e">
        <v>#N/A</v>
      </c>
      <c r="BH85" s="128" t="e">
        <v>#N/A</v>
      </c>
      <c r="BI85" s="128" t="e">
        <v>#N/A</v>
      </c>
      <c r="BJ85" s="128" t="e">
        <v>#N/A</v>
      </c>
      <c r="BK85" s="128" t="e">
        <v>#N/A</v>
      </c>
      <c r="BL85" s="128" t="e">
        <v>#N/A</v>
      </c>
      <c r="BM85" s="128" t="e">
        <v>#N/A</v>
      </c>
      <c r="BN85" s="128" t="e">
        <v>#N/A</v>
      </c>
      <c r="BO85" s="128" t="e">
        <v>#N/A</v>
      </c>
      <c r="BP85" s="128" t="e">
        <v>#N/A</v>
      </c>
      <c r="BQ85" s="128" t="e">
        <v>#N/A</v>
      </c>
      <c r="BR85" s="128" t="e">
        <v>#N/A</v>
      </c>
      <c r="BS85" s="128" t="e">
        <v>#N/A</v>
      </c>
      <c r="BT85" s="128" t="e">
        <v>#N/A</v>
      </c>
      <c r="BU85" s="128" t="e">
        <v>#N/A</v>
      </c>
      <c r="BV85" s="128" t="e">
        <v>#N/A</v>
      </c>
      <c r="BW85" s="128" t="e">
        <v>#N/A</v>
      </c>
      <c r="BX85" s="128" t="e">
        <v>#N/A</v>
      </c>
      <c r="BY85" s="128" t="e">
        <v>#N/A</v>
      </c>
      <c r="BZ85" s="128" t="e">
        <v>#N/A</v>
      </c>
      <c r="CA85" s="128" t="e">
        <v>#N/A</v>
      </c>
      <c r="CB85" s="128" t="e">
        <v>#N/A</v>
      </c>
      <c r="CC85" s="128" t="e">
        <v>#N/A</v>
      </c>
      <c r="CD85" s="128"/>
      <c r="CE85" s="128"/>
      <c r="CF85" s="128"/>
      <c r="CG85" s="128"/>
      <c r="CH85" s="128"/>
      <c r="CI85" s="128"/>
      <c r="CJ85" s="128"/>
      <c r="CK85" s="128"/>
      <c r="CL85" s="128"/>
      <c r="CM85" s="128"/>
      <c r="CN85" s="128"/>
      <c r="CO85" s="128"/>
      <c r="CP85" s="128"/>
      <c r="CQ85" s="128"/>
      <c r="CR85" s="128"/>
      <c r="CS85" s="128"/>
      <c r="CT85" s="128"/>
      <c r="CU85" s="128"/>
      <c r="CV85" s="128"/>
      <c r="CW85" s="128"/>
      <c r="CX85" s="128"/>
      <c r="CY85" s="128"/>
      <c r="CZ85" s="128"/>
      <c r="DA85" s="128"/>
      <c r="DB85" s="128"/>
      <c r="DC85" s="128"/>
      <c r="DD85" s="128"/>
      <c r="DE85" s="128"/>
      <c r="DF85" s="128"/>
      <c r="DG85" s="128"/>
      <c r="DH85" s="128"/>
      <c r="DI85" s="128"/>
      <c r="DJ85" s="128"/>
      <c r="DK85" s="128"/>
      <c r="DL85" s="128"/>
      <c r="DM85" s="128"/>
      <c r="DN85" s="128"/>
      <c r="DO85" s="128"/>
      <c r="DP85" s="128"/>
      <c r="DQ85" s="128"/>
      <c r="DR85" s="127"/>
      <c r="DS85" s="127"/>
      <c r="DT85" s="127"/>
      <c r="DU85" s="127"/>
      <c r="DV85" s="127"/>
      <c r="DW85" s="127"/>
      <c r="DX85" s="127"/>
      <c r="DY85" s="127"/>
      <c r="DZ85" s="127"/>
      <c r="EA85" s="127"/>
      <c r="EB85" s="127"/>
      <c r="EC85" s="127"/>
      <c r="ED85" s="127"/>
      <c r="EE85" s="127"/>
      <c r="EF85" s="127"/>
      <c r="EG85" s="127"/>
      <c r="EH85" s="127"/>
      <c r="EI85" s="127"/>
      <c r="EJ85" s="127"/>
      <c r="EK85" s="127"/>
      <c r="EL85" s="127"/>
      <c r="EM85" s="127"/>
    </row>
    <row r="86" spans="1:143">
      <c r="A86" s="127" t="e">
        <v>#N/A</v>
      </c>
      <c r="B86" s="128" t="e">
        <v>#N/A</v>
      </c>
      <c r="C86" s="128" t="e">
        <v>#N/A</v>
      </c>
      <c r="D86" s="128" t="e">
        <v>#N/A</v>
      </c>
      <c r="E86" s="128" t="e">
        <v>#N/A</v>
      </c>
      <c r="F86" s="128" t="e">
        <v>#N/A</v>
      </c>
      <c r="G86" s="128" t="e">
        <v>#N/A</v>
      </c>
      <c r="H86" s="128" t="e">
        <v>#N/A</v>
      </c>
      <c r="I86" s="128" t="e">
        <v>#N/A</v>
      </c>
      <c r="J86" s="128" t="e">
        <v>#N/A</v>
      </c>
      <c r="K86" s="128" t="e">
        <v>#N/A</v>
      </c>
      <c r="L86" s="128" t="e">
        <v>#N/A</v>
      </c>
      <c r="M86" s="128" t="e">
        <v>#N/A</v>
      </c>
      <c r="N86" s="128" t="e">
        <v>#N/A</v>
      </c>
      <c r="O86" s="128" t="e">
        <v>#N/A</v>
      </c>
      <c r="P86" s="128" t="e">
        <v>#N/A</v>
      </c>
      <c r="Q86" s="128" t="e">
        <v>#N/A</v>
      </c>
      <c r="R86" s="128" t="e">
        <v>#N/A</v>
      </c>
      <c r="S86" s="128" t="e">
        <v>#N/A</v>
      </c>
      <c r="T86" s="128" t="e">
        <v>#N/A</v>
      </c>
      <c r="U86" s="128" t="e">
        <v>#N/A</v>
      </c>
      <c r="V86" s="128" t="e">
        <v>#N/A</v>
      </c>
      <c r="W86" s="128" t="e">
        <v>#N/A</v>
      </c>
      <c r="X86" s="128" t="e">
        <v>#N/A</v>
      </c>
      <c r="Y86" s="128" t="e">
        <v>#N/A</v>
      </c>
      <c r="Z86" s="128" t="e">
        <v>#N/A</v>
      </c>
      <c r="AA86" s="128" t="e">
        <v>#N/A</v>
      </c>
      <c r="AB86" s="128" t="e">
        <v>#N/A</v>
      </c>
      <c r="AC86" s="128" t="e">
        <v>#N/A</v>
      </c>
      <c r="AD86" s="128" t="e">
        <v>#N/A</v>
      </c>
      <c r="AE86" s="128" t="e">
        <v>#N/A</v>
      </c>
      <c r="AF86" s="128" t="e">
        <v>#N/A</v>
      </c>
      <c r="AG86" s="128" t="e">
        <v>#N/A</v>
      </c>
      <c r="AH86" s="128" t="e">
        <v>#N/A</v>
      </c>
      <c r="AI86" s="128" t="e">
        <v>#N/A</v>
      </c>
      <c r="AJ86" s="128" t="e">
        <v>#N/A</v>
      </c>
      <c r="AK86" s="128" t="e">
        <v>#N/A</v>
      </c>
      <c r="AL86" s="128" t="e">
        <v>#N/A</v>
      </c>
      <c r="AM86" s="128" t="e">
        <v>#N/A</v>
      </c>
      <c r="AN86" s="128" t="e">
        <v>#N/A</v>
      </c>
      <c r="AO86" s="128" t="e">
        <v>#N/A</v>
      </c>
      <c r="AP86" s="128" t="e">
        <v>#N/A</v>
      </c>
      <c r="AQ86" s="128" t="e">
        <v>#N/A</v>
      </c>
      <c r="AR86" s="128" t="e">
        <v>#N/A</v>
      </c>
      <c r="AS86" s="128" t="e">
        <v>#N/A</v>
      </c>
      <c r="AT86" s="128" t="e">
        <v>#N/A</v>
      </c>
      <c r="AU86" s="128" t="e">
        <v>#N/A</v>
      </c>
      <c r="AV86" s="128" t="e">
        <v>#N/A</v>
      </c>
      <c r="AW86" s="128" t="e">
        <v>#N/A</v>
      </c>
      <c r="AX86" s="128" t="e">
        <v>#N/A</v>
      </c>
      <c r="AY86" s="128" t="e">
        <v>#N/A</v>
      </c>
      <c r="AZ86" s="128" t="e">
        <v>#N/A</v>
      </c>
      <c r="BA86" s="128" t="e">
        <v>#N/A</v>
      </c>
      <c r="BB86" s="128" t="e">
        <v>#N/A</v>
      </c>
      <c r="BC86" s="128" t="e">
        <v>#N/A</v>
      </c>
      <c r="BD86" s="128" t="e">
        <v>#N/A</v>
      </c>
      <c r="BE86" s="128" t="e">
        <v>#N/A</v>
      </c>
      <c r="BF86" s="128" t="e">
        <v>#N/A</v>
      </c>
      <c r="BG86" s="128" t="e">
        <v>#N/A</v>
      </c>
      <c r="BH86" s="128" t="e">
        <v>#N/A</v>
      </c>
      <c r="BI86" s="128" t="e">
        <v>#N/A</v>
      </c>
      <c r="BJ86" s="128" t="e">
        <v>#N/A</v>
      </c>
      <c r="BK86" s="128" t="e">
        <v>#N/A</v>
      </c>
      <c r="BL86" s="128" t="e">
        <v>#N/A</v>
      </c>
      <c r="BM86" s="128" t="e">
        <v>#N/A</v>
      </c>
      <c r="BN86" s="128" t="e">
        <v>#N/A</v>
      </c>
      <c r="BO86" s="128" t="e">
        <v>#N/A</v>
      </c>
      <c r="BP86" s="128" t="e">
        <v>#N/A</v>
      </c>
      <c r="BQ86" s="128" t="e">
        <v>#N/A</v>
      </c>
      <c r="BR86" s="128" t="e">
        <v>#N/A</v>
      </c>
      <c r="BS86" s="128" t="e">
        <v>#N/A</v>
      </c>
      <c r="BT86" s="128" t="e">
        <v>#N/A</v>
      </c>
      <c r="BU86" s="128" t="e">
        <v>#N/A</v>
      </c>
      <c r="BV86" s="128" t="e">
        <v>#N/A</v>
      </c>
      <c r="BW86" s="128" t="e">
        <v>#N/A</v>
      </c>
      <c r="BX86" s="128" t="e">
        <v>#N/A</v>
      </c>
      <c r="BY86" s="128" t="e">
        <v>#N/A</v>
      </c>
      <c r="BZ86" s="128" t="e">
        <v>#N/A</v>
      </c>
      <c r="CA86" s="128" t="e">
        <v>#N/A</v>
      </c>
      <c r="CB86" s="128" t="e">
        <v>#N/A</v>
      </c>
      <c r="CC86" s="128" t="e">
        <v>#N/A</v>
      </c>
      <c r="CD86" s="128"/>
      <c r="CE86" s="128"/>
      <c r="CF86" s="128"/>
      <c r="CG86" s="128"/>
      <c r="CH86" s="128"/>
      <c r="CI86" s="128"/>
      <c r="CJ86" s="128"/>
      <c r="CK86" s="128"/>
      <c r="CL86" s="128"/>
      <c r="CM86" s="128"/>
      <c r="CN86" s="128"/>
      <c r="CO86" s="128"/>
      <c r="CP86" s="128"/>
      <c r="CQ86" s="128"/>
      <c r="CR86" s="128"/>
      <c r="CS86" s="128"/>
      <c r="CT86" s="128"/>
      <c r="CU86" s="128"/>
      <c r="CV86" s="128"/>
      <c r="CW86" s="128"/>
      <c r="CX86" s="128"/>
      <c r="CY86" s="128"/>
      <c r="CZ86" s="128"/>
      <c r="DA86" s="128"/>
      <c r="DB86" s="128"/>
      <c r="DC86" s="128"/>
      <c r="DD86" s="128"/>
      <c r="DE86" s="128"/>
      <c r="DF86" s="128"/>
      <c r="DG86" s="128"/>
      <c r="DH86" s="128"/>
      <c r="DI86" s="128"/>
      <c r="DJ86" s="128"/>
      <c r="DK86" s="128"/>
      <c r="DL86" s="128"/>
      <c r="DM86" s="128"/>
      <c r="DN86" s="128"/>
      <c r="DO86" s="128"/>
      <c r="DP86" s="128"/>
      <c r="DQ86" s="128"/>
      <c r="DR86" s="127"/>
      <c r="DS86" s="127"/>
      <c r="DT86" s="127"/>
      <c r="DU86" s="127"/>
      <c r="DV86" s="127"/>
      <c r="DW86" s="127"/>
      <c r="DX86" s="127"/>
      <c r="DY86" s="127"/>
      <c r="DZ86" s="127"/>
      <c r="EA86" s="127"/>
      <c r="EB86" s="127"/>
      <c r="EC86" s="127"/>
      <c r="ED86" s="127"/>
      <c r="EE86" s="127"/>
      <c r="EF86" s="127"/>
      <c r="EG86" s="127"/>
      <c r="EH86" s="127"/>
      <c r="EI86" s="127"/>
      <c r="EJ86" s="127"/>
      <c r="EK86" s="127"/>
      <c r="EL86" s="127"/>
      <c r="EM86" s="127"/>
    </row>
    <row r="87" spans="1:143">
      <c r="A87" s="127" t="e">
        <v>#N/A</v>
      </c>
      <c r="B87" s="128" t="e">
        <v>#N/A</v>
      </c>
      <c r="C87" s="128" t="e">
        <v>#N/A</v>
      </c>
      <c r="D87" s="128" t="e">
        <v>#N/A</v>
      </c>
      <c r="E87" s="128" t="e">
        <v>#N/A</v>
      </c>
      <c r="F87" s="128" t="e">
        <v>#N/A</v>
      </c>
      <c r="G87" s="128" t="e">
        <v>#N/A</v>
      </c>
      <c r="H87" s="128" t="e">
        <v>#N/A</v>
      </c>
      <c r="I87" s="128" t="e">
        <v>#N/A</v>
      </c>
      <c r="J87" s="128" t="e">
        <v>#N/A</v>
      </c>
      <c r="K87" s="128" t="e">
        <v>#N/A</v>
      </c>
      <c r="L87" s="128" t="e">
        <v>#N/A</v>
      </c>
      <c r="M87" s="128" t="e">
        <v>#N/A</v>
      </c>
      <c r="N87" s="128" t="e">
        <v>#N/A</v>
      </c>
      <c r="O87" s="128" t="e">
        <v>#N/A</v>
      </c>
      <c r="P87" s="128" t="e">
        <v>#N/A</v>
      </c>
      <c r="Q87" s="128" t="e">
        <v>#N/A</v>
      </c>
      <c r="R87" s="128" t="e">
        <v>#N/A</v>
      </c>
      <c r="S87" s="128" t="e">
        <v>#N/A</v>
      </c>
      <c r="T87" s="128" t="e">
        <v>#N/A</v>
      </c>
      <c r="U87" s="128" t="e">
        <v>#N/A</v>
      </c>
      <c r="V87" s="128" t="e">
        <v>#N/A</v>
      </c>
      <c r="W87" s="128" t="e">
        <v>#N/A</v>
      </c>
      <c r="X87" s="128" t="e">
        <v>#N/A</v>
      </c>
      <c r="Y87" s="128" t="e">
        <v>#N/A</v>
      </c>
      <c r="Z87" s="128" t="e">
        <v>#N/A</v>
      </c>
      <c r="AA87" s="128" t="e">
        <v>#N/A</v>
      </c>
      <c r="AB87" s="128" t="e">
        <v>#N/A</v>
      </c>
      <c r="AC87" s="128" t="e">
        <v>#N/A</v>
      </c>
      <c r="AD87" s="128" t="e">
        <v>#N/A</v>
      </c>
      <c r="AE87" s="128" t="e">
        <v>#N/A</v>
      </c>
      <c r="AF87" s="128" t="e">
        <v>#N/A</v>
      </c>
      <c r="AG87" s="128" t="e">
        <v>#N/A</v>
      </c>
      <c r="AH87" s="128" t="e">
        <v>#N/A</v>
      </c>
      <c r="AI87" s="128" t="e">
        <v>#N/A</v>
      </c>
      <c r="AJ87" s="128" t="e">
        <v>#N/A</v>
      </c>
      <c r="AK87" s="128" t="e">
        <v>#N/A</v>
      </c>
      <c r="AL87" s="128" t="e">
        <v>#N/A</v>
      </c>
      <c r="AM87" s="128" t="e">
        <v>#N/A</v>
      </c>
      <c r="AN87" s="128" t="e">
        <v>#N/A</v>
      </c>
      <c r="AO87" s="128" t="e">
        <v>#N/A</v>
      </c>
      <c r="AP87" s="128" t="e">
        <v>#N/A</v>
      </c>
      <c r="AQ87" s="128" t="e">
        <v>#N/A</v>
      </c>
      <c r="AR87" s="128" t="e">
        <v>#N/A</v>
      </c>
      <c r="AS87" s="128" t="e">
        <v>#N/A</v>
      </c>
      <c r="AT87" s="128" t="e">
        <v>#N/A</v>
      </c>
      <c r="AU87" s="128" t="e">
        <v>#N/A</v>
      </c>
      <c r="AV87" s="128" t="e">
        <v>#N/A</v>
      </c>
      <c r="AW87" s="128" t="e">
        <v>#N/A</v>
      </c>
      <c r="AX87" s="128" t="e">
        <v>#N/A</v>
      </c>
      <c r="AY87" s="128" t="e">
        <v>#N/A</v>
      </c>
      <c r="AZ87" s="128" t="e">
        <v>#N/A</v>
      </c>
      <c r="BA87" s="128" t="e">
        <v>#N/A</v>
      </c>
      <c r="BB87" s="128" t="e">
        <v>#N/A</v>
      </c>
      <c r="BC87" s="128" t="e">
        <v>#N/A</v>
      </c>
      <c r="BD87" s="128" t="e">
        <v>#N/A</v>
      </c>
      <c r="BE87" s="128" t="e">
        <v>#N/A</v>
      </c>
      <c r="BF87" s="128" t="e">
        <v>#N/A</v>
      </c>
      <c r="BG87" s="128" t="e">
        <v>#N/A</v>
      </c>
      <c r="BH87" s="128" t="e">
        <v>#N/A</v>
      </c>
      <c r="BI87" s="128" t="e">
        <v>#N/A</v>
      </c>
      <c r="BJ87" s="128" t="e">
        <v>#N/A</v>
      </c>
      <c r="BK87" s="128" t="e">
        <v>#N/A</v>
      </c>
      <c r="BL87" s="128" t="e">
        <v>#N/A</v>
      </c>
      <c r="BM87" s="128" t="e">
        <v>#N/A</v>
      </c>
      <c r="BN87" s="128" t="e">
        <v>#N/A</v>
      </c>
      <c r="BO87" s="128" t="e">
        <v>#N/A</v>
      </c>
      <c r="BP87" s="128" t="e">
        <v>#N/A</v>
      </c>
      <c r="BQ87" s="128" t="e">
        <v>#N/A</v>
      </c>
      <c r="BR87" s="128" t="e">
        <v>#N/A</v>
      </c>
      <c r="BS87" s="128" t="e">
        <v>#N/A</v>
      </c>
      <c r="BT87" s="128" t="e">
        <v>#N/A</v>
      </c>
      <c r="BU87" s="128" t="e">
        <v>#N/A</v>
      </c>
      <c r="BV87" s="128" t="e">
        <v>#N/A</v>
      </c>
      <c r="BW87" s="128" t="e">
        <v>#N/A</v>
      </c>
      <c r="BX87" s="128" t="e">
        <v>#N/A</v>
      </c>
      <c r="BY87" s="128" t="e">
        <v>#N/A</v>
      </c>
      <c r="BZ87" s="128" t="e">
        <v>#N/A</v>
      </c>
      <c r="CA87" s="128" t="e">
        <v>#N/A</v>
      </c>
      <c r="CB87" s="128" t="e">
        <v>#N/A</v>
      </c>
      <c r="CC87" s="128" t="e">
        <v>#N/A</v>
      </c>
      <c r="CD87" s="128"/>
      <c r="CE87" s="128"/>
      <c r="CF87" s="128"/>
      <c r="CG87" s="128"/>
      <c r="CH87" s="128"/>
      <c r="CI87" s="128"/>
      <c r="CJ87" s="128"/>
      <c r="CK87" s="128"/>
      <c r="CL87" s="128"/>
      <c r="CM87" s="128"/>
      <c r="CN87" s="128"/>
      <c r="CO87" s="128"/>
      <c r="CP87" s="128"/>
      <c r="CQ87" s="128"/>
      <c r="CR87" s="128"/>
      <c r="CS87" s="128"/>
      <c r="CT87" s="128"/>
      <c r="CU87" s="128"/>
      <c r="CV87" s="128"/>
      <c r="CW87" s="128"/>
      <c r="CX87" s="128"/>
      <c r="CY87" s="128"/>
      <c r="CZ87" s="128"/>
      <c r="DA87" s="128"/>
      <c r="DB87" s="128"/>
      <c r="DC87" s="128"/>
      <c r="DD87" s="128"/>
      <c r="DE87" s="128"/>
      <c r="DF87" s="128"/>
      <c r="DG87" s="128"/>
      <c r="DH87" s="128"/>
      <c r="DI87" s="128"/>
      <c r="DJ87" s="128"/>
      <c r="DK87" s="128"/>
      <c r="DL87" s="128"/>
      <c r="DM87" s="128"/>
      <c r="DN87" s="128"/>
      <c r="DO87" s="128"/>
      <c r="DP87" s="128"/>
      <c r="DQ87" s="128"/>
      <c r="DR87" s="127"/>
      <c r="DS87" s="127"/>
      <c r="DT87" s="127"/>
      <c r="DU87" s="127"/>
      <c r="DV87" s="127"/>
      <c r="DW87" s="127"/>
      <c r="DX87" s="127"/>
      <c r="DY87" s="127"/>
      <c r="DZ87" s="127"/>
      <c r="EA87" s="127"/>
      <c r="EB87" s="127"/>
      <c r="EC87" s="127"/>
      <c r="ED87" s="127"/>
      <c r="EE87" s="127"/>
      <c r="EF87" s="127"/>
      <c r="EG87" s="127"/>
      <c r="EH87" s="127"/>
      <c r="EI87" s="127"/>
      <c r="EJ87" s="127"/>
      <c r="EK87" s="127"/>
      <c r="EL87" s="127"/>
      <c r="EM87" s="127"/>
    </row>
    <row r="88" spans="1:143">
      <c r="A88" s="127" t="e">
        <v>#N/A</v>
      </c>
      <c r="B88" s="128" t="e">
        <v>#N/A</v>
      </c>
      <c r="C88" s="128" t="e">
        <v>#N/A</v>
      </c>
      <c r="D88" s="128" t="e">
        <v>#N/A</v>
      </c>
      <c r="E88" s="128" t="e">
        <v>#N/A</v>
      </c>
      <c r="F88" s="128" t="e">
        <v>#N/A</v>
      </c>
      <c r="G88" s="128" t="e">
        <v>#N/A</v>
      </c>
      <c r="H88" s="128" t="e">
        <v>#N/A</v>
      </c>
      <c r="I88" s="128" t="e">
        <v>#N/A</v>
      </c>
      <c r="J88" s="128" t="e">
        <v>#N/A</v>
      </c>
      <c r="K88" s="128" t="e">
        <v>#N/A</v>
      </c>
      <c r="L88" s="128" t="e">
        <v>#N/A</v>
      </c>
      <c r="M88" s="128" t="e">
        <v>#N/A</v>
      </c>
      <c r="N88" s="128" t="e">
        <v>#N/A</v>
      </c>
      <c r="O88" s="128" t="e">
        <v>#N/A</v>
      </c>
      <c r="P88" s="128" t="e">
        <v>#N/A</v>
      </c>
      <c r="Q88" s="128" t="e">
        <v>#N/A</v>
      </c>
      <c r="R88" s="128" t="e">
        <v>#N/A</v>
      </c>
      <c r="S88" s="128" t="e">
        <v>#N/A</v>
      </c>
      <c r="T88" s="128" t="e">
        <v>#N/A</v>
      </c>
      <c r="U88" s="128" t="e">
        <v>#N/A</v>
      </c>
      <c r="V88" s="128" t="e">
        <v>#N/A</v>
      </c>
      <c r="W88" s="128" t="e">
        <v>#N/A</v>
      </c>
      <c r="X88" s="128" t="e">
        <v>#N/A</v>
      </c>
      <c r="Y88" s="128" t="e">
        <v>#N/A</v>
      </c>
      <c r="Z88" s="128" t="e">
        <v>#N/A</v>
      </c>
      <c r="AA88" s="128" t="e">
        <v>#N/A</v>
      </c>
      <c r="AB88" s="128" t="e">
        <v>#N/A</v>
      </c>
      <c r="AC88" s="128" t="e">
        <v>#N/A</v>
      </c>
      <c r="AD88" s="128" t="e">
        <v>#N/A</v>
      </c>
      <c r="AE88" s="128" t="e">
        <v>#N/A</v>
      </c>
      <c r="AF88" s="128" t="e">
        <v>#N/A</v>
      </c>
      <c r="AG88" s="128" t="e">
        <v>#N/A</v>
      </c>
      <c r="AH88" s="128" t="e">
        <v>#N/A</v>
      </c>
      <c r="AI88" s="128" t="e">
        <v>#N/A</v>
      </c>
      <c r="AJ88" s="128" t="e">
        <v>#N/A</v>
      </c>
      <c r="AK88" s="128" t="e">
        <v>#N/A</v>
      </c>
      <c r="AL88" s="128" t="e">
        <v>#N/A</v>
      </c>
      <c r="AM88" s="128" t="e">
        <v>#N/A</v>
      </c>
      <c r="AN88" s="128" t="e">
        <v>#N/A</v>
      </c>
      <c r="AO88" s="128" t="e">
        <v>#N/A</v>
      </c>
      <c r="AP88" s="128" t="e">
        <v>#N/A</v>
      </c>
      <c r="AQ88" s="128" t="e">
        <v>#N/A</v>
      </c>
      <c r="AR88" s="128" t="e">
        <v>#N/A</v>
      </c>
      <c r="AS88" s="128" t="e">
        <v>#N/A</v>
      </c>
      <c r="AT88" s="128" t="e">
        <v>#N/A</v>
      </c>
      <c r="AU88" s="128" t="e">
        <v>#N/A</v>
      </c>
      <c r="AV88" s="128" t="e">
        <v>#N/A</v>
      </c>
      <c r="AW88" s="128" t="e">
        <v>#N/A</v>
      </c>
      <c r="AX88" s="128" t="e">
        <v>#N/A</v>
      </c>
      <c r="AY88" s="128" t="e">
        <v>#N/A</v>
      </c>
      <c r="AZ88" s="128" t="e">
        <v>#N/A</v>
      </c>
      <c r="BA88" s="128" t="e">
        <v>#N/A</v>
      </c>
      <c r="BB88" s="128" t="e">
        <v>#N/A</v>
      </c>
      <c r="BC88" s="128" t="e">
        <v>#N/A</v>
      </c>
      <c r="BD88" s="128" t="e">
        <v>#N/A</v>
      </c>
      <c r="BE88" s="128" t="e">
        <v>#N/A</v>
      </c>
      <c r="BF88" s="128" t="e">
        <v>#N/A</v>
      </c>
      <c r="BG88" s="128" t="e">
        <v>#N/A</v>
      </c>
      <c r="BH88" s="128" t="e">
        <v>#N/A</v>
      </c>
      <c r="BI88" s="128" t="e">
        <v>#N/A</v>
      </c>
      <c r="BJ88" s="128" t="e">
        <v>#N/A</v>
      </c>
      <c r="BK88" s="128" t="e">
        <v>#N/A</v>
      </c>
      <c r="BL88" s="128" t="e">
        <v>#N/A</v>
      </c>
      <c r="BM88" s="128" t="e">
        <v>#N/A</v>
      </c>
      <c r="BN88" s="128" t="e">
        <v>#N/A</v>
      </c>
      <c r="BO88" s="128" t="e">
        <v>#N/A</v>
      </c>
      <c r="BP88" s="128" t="e">
        <v>#N/A</v>
      </c>
      <c r="BQ88" s="128" t="e">
        <v>#N/A</v>
      </c>
      <c r="BR88" s="128" t="e">
        <v>#N/A</v>
      </c>
      <c r="BS88" s="128" t="e">
        <v>#N/A</v>
      </c>
      <c r="BT88" s="128" t="e">
        <v>#N/A</v>
      </c>
      <c r="BU88" s="128" t="e">
        <v>#N/A</v>
      </c>
      <c r="BV88" s="128" t="e">
        <v>#N/A</v>
      </c>
      <c r="BW88" s="128" t="e">
        <v>#N/A</v>
      </c>
      <c r="BX88" s="128" t="e">
        <v>#N/A</v>
      </c>
      <c r="BY88" s="128" t="e">
        <v>#N/A</v>
      </c>
      <c r="BZ88" s="128" t="e">
        <v>#N/A</v>
      </c>
      <c r="CA88" s="128" t="e">
        <v>#N/A</v>
      </c>
      <c r="CB88" s="128" t="e">
        <v>#N/A</v>
      </c>
      <c r="CC88" s="128" t="e">
        <v>#N/A</v>
      </c>
      <c r="CD88" s="128"/>
      <c r="CE88" s="128"/>
      <c r="CF88" s="128"/>
      <c r="CG88" s="128"/>
      <c r="CH88" s="128"/>
      <c r="CI88" s="128"/>
      <c r="CJ88" s="128"/>
      <c r="CK88" s="128"/>
      <c r="CL88" s="128"/>
      <c r="CM88" s="128"/>
      <c r="CN88" s="128"/>
      <c r="CO88" s="128"/>
      <c r="CP88" s="128"/>
      <c r="CQ88" s="128"/>
      <c r="CR88" s="128"/>
      <c r="CS88" s="128"/>
      <c r="CT88" s="128"/>
      <c r="CU88" s="128"/>
      <c r="CV88" s="128"/>
      <c r="CW88" s="128"/>
      <c r="CX88" s="128"/>
      <c r="CY88" s="128"/>
      <c r="CZ88" s="128"/>
      <c r="DA88" s="128"/>
      <c r="DB88" s="128"/>
      <c r="DC88" s="128"/>
      <c r="DD88" s="128"/>
      <c r="DE88" s="128"/>
      <c r="DF88" s="128"/>
      <c r="DG88" s="128"/>
      <c r="DH88" s="128"/>
      <c r="DI88" s="128"/>
      <c r="DJ88" s="128"/>
      <c r="DK88" s="128"/>
      <c r="DL88" s="128"/>
      <c r="DM88" s="128"/>
      <c r="DN88" s="128"/>
      <c r="DO88" s="128"/>
      <c r="DP88" s="128"/>
      <c r="DQ88" s="128"/>
      <c r="DR88" s="127"/>
      <c r="DS88" s="127"/>
      <c r="DT88" s="127"/>
      <c r="DU88" s="127"/>
      <c r="DV88" s="127"/>
      <c r="DW88" s="127"/>
      <c r="DX88" s="127"/>
      <c r="DY88" s="127"/>
      <c r="DZ88" s="127"/>
      <c r="EA88" s="127"/>
      <c r="EB88" s="127"/>
      <c r="EC88" s="127"/>
      <c r="ED88" s="127"/>
      <c r="EE88" s="127"/>
      <c r="EF88" s="127"/>
      <c r="EG88" s="127"/>
      <c r="EH88" s="127"/>
      <c r="EI88" s="127"/>
      <c r="EJ88" s="127"/>
      <c r="EK88" s="127"/>
      <c r="EL88" s="127"/>
      <c r="EM88" s="127"/>
    </row>
    <row r="89" spans="1:143">
      <c r="A89" s="127" t="e">
        <v>#N/A</v>
      </c>
      <c r="B89" s="128" t="e">
        <v>#N/A</v>
      </c>
      <c r="C89" s="128" t="e">
        <v>#N/A</v>
      </c>
      <c r="D89" s="128" t="e">
        <v>#N/A</v>
      </c>
      <c r="E89" s="128" t="e">
        <v>#N/A</v>
      </c>
      <c r="F89" s="128" t="e">
        <v>#N/A</v>
      </c>
      <c r="G89" s="128" t="e">
        <v>#N/A</v>
      </c>
      <c r="H89" s="128" t="e">
        <v>#N/A</v>
      </c>
      <c r="I89" s="128" t="e">
        <v>#N/A</v>
      </c>
      <c r="J89" s="128" t="e">
        <v>#N/A</v>
      </c>
      <c r="K89" s="128" t="e">
        <v>#N/A</v>
      </c>
      <c r="L89" s="128" t="e">
        <v>#N/A</v>
      </c>
      <c r="M89" s="128" t="e">
        <v>#N/A</v>
      </c>
      <c r="N89" s="128" t="e">
        <v>#N/A</v>
      </c>
      <c r="O89" s="128" t="e">
        <v>#N/A</v>
      </c>
      <c r="P89" s="128" t="e">
        <v>#N/A</v>
      </c>
      <c r="Q89" s="128" t="e">
        <v>#N/A</v>
      </c>
      <c r="R89" s="128" t="e">
        <v>#N/A</v>
      </c>
      <c r="S89" s="128" t="e">
        <v>#N/A</v>
      </c>
      <c r="T89" s="128" t="e">
        <v>#N/A</v>
      </c>
      <c r="U89" s="128" t="e">
        <v>#N/A</v>
      </c>
      <c r="V89" s="128" t="e">
        <v>#N/A</v>
      </c>
      <c r="W89" s="128" t="e">
        <v>#N/A</v>
      </c>
      <c r="X89" s="128" t="e">
        <v>#N/A</v>
      </c>
      <c r="Y89" s="128" t="e">
        <v>#N/A</v>
      </c>
      <c r="Z89" s="128" t="e">
        <v>#N/A</v>
      </c>
      <c r="AA89" s="128" t="e">
        <v>#N/A</v>
      </c>
      <c r="AB89" s="128" t="e">
        <v>#N/A</v>
      </c>
      <c r="AC89" s="128" t="e">
        <v>#N/A</v>
      </c>
      <c r="AD89" s="128" t="e">
        <v>#N/A</v>
      </c>
      <c r="AE89" s="128" t="e">
        <v>#N/A</v>
      </c>
      <c r="AF89" s="128" t="e">
        <v>#N/A</v>
      </c>
      <c r="AG89" s="128" t="e">
        <v>#N/A</v>
      </c>
      <c r="AH89" s="128" t="e">
        <v>#N/A</v>
      </c>
      <c r="AI89" s="128" t="e">
        <v>#N/A</v>
      </c>
      <c r="AJ89" s="128" t="e">
        <v>#N/A</v>
      </c>
      <c r="AK89" s="128" t="e">
        <v>#N/A</v>
      </c>
      <c r="AL89" s="128" t="e">
        <v>#N/A</v>
      </c>
      <c r="AM89" s="128" t="e">
        <v>#N/A</v>
      </c>
      <c r="AN89" s="128" t="e">
        <v>#N/A</v>
      </c>
      <c r="AO89" s="128" t="e">
        <v>#N/A</v>
      </c>
      <c r="AP89" s="128" t="e">
        <v>#N/A</v>
      </c>
      <c r="AQ89" s="128" t="e">
        <v>#N/A</v>
      </c>
      <c r="AR89" s="128" t="e">
        <v>#N/A</v>
      </c>
      <c r="AS89" s="128" t="e">
        <v>#N/A</v>
      </c>
      <c r="AT89" s="128" t="e">
        <v>#N/A</v>
      </c>
      <c r="AU89" s="128" t="e">
        <v>#N/A</v>
      </c>
      <c r="AV89" s="128" t="e">
        <v>#N/A</v>
      </c>
      <c r="AW89" s="128" t="e">
        <v>#N/A</v>
      </c>
      <c r="AX89" s="128" t="e">
        <v>#N/A</v>
      </c>
      <c r="AY89" s="128" t="e">
        <v>#N/A</v>
      </c>
      <c r="AZ89" s="128" t="e">
        <v>#N/A</v>
      </c>
      <c r="BA89" s="128" t="e">
        <v>#N/A</v>
      </c>
      <c r="BB89" s="128" t="e">
        <v>#N/A</v>
      </c>
      <c r="BC89" s="128" t="e">
        <v>#N/A</v>
      </c>
      <c r="BD89" s="128" t="e">
        <v>#N/A</v>
      </c>
      <c r="BE89" s="128" t="e">
        <v>#N/A</v>
      </c>
      <c r="BF89" s="128" t="e">
        <v>#N/A</v>
      </c>
      <c r="BG89" s="128" t="e">
        <v>#N/A</v>
      </c>
      <c r="BH89" s="128" t="e">
        <v>#N/A</v>
      </c>
      <c r="BI89" s="128" t="e">
        <v>#N/A</v>
      </c>
      <c r="BJ89" s="128" t="e">
        <v>#N/A</v>
      </c>
      <c r="BK89" s="128" t="e">
        <v>#N/A</v>
      </c>
      <c r="BL89" s="128" t="e">
        <v>#N/A</v>
      </c>
      <c r="BM89" s="128" t="e">
        <v>#N/A</v>
      </c>
      <c r="BN89" s="128" t="e">
        <v>#N/A</v>
      </c>
      <c r="BO89" s="128" t="e">
        <v>#N/A</v>
      </c>
      <c r="BP89" s="128" t="e">
        <v>#N/A</v>
      </c>
      <c r="BQ89" s="128" t="e">
        <v>#N/A</v>
      </c>
      <c r="BR89" s="128" t="e">
        <v>#N/A</v>
      </c>
      <c r="BS89" s="128" t="e">
        <v>#N/A</v>
      </c>
      <c r="BT89" s="128" t="e">
        <v>#N/A</v>
      </c>
      <c r="BU89" s="128" t="e">
        <v>#N/A</v>
      </c>
      <c r="BV89" s="128" t="e">
        <v>#N/A</v>
      </c>
      <c r="BW89" s="128" t="e">
        <v>#N/A</v>
      </c>
      <c r="BX89" s="128" t="e">
        <v>#N/A</v>
      </c>
      <c r="BY89" s="128" t="e">
        <v>#N/A</v>
      </c>
      <c r="BZ89" s="128" t="e">
        <v>#N/A</v>
      </c>
      <c r="CA89" s="128" t="e">
        <v>#N/A</v>
      </c>
      <c r="CB89" s="128" t="e">
        <v>#N/A</v>
      </c>
      <c r="CC89" s="128" t="e">
        <v>#N/A</v>
      </c>
      <c r="CD89" s="128"/>
      <c r="CE89" s="128"/>
      <c r="CF89" s="128"/>
      <c r="CG89" s="128"/>
      <c r="CH89" s="128"/>
      <c r="CI89" s="128"/>
      <c r="CJ89" s="128"/>
      <c r="CK89" s="128"/>
      <c r="CL89" s="128"/>
      <c r="CM89" s="128"/>
      <c r="CN89" s="128"/>
      <c r="CO89" s="128"/>
      <c r="CP89" s="128"/>
      <c r="CQ89" s="128"/>
      <c r="CR89" s="128"/>
      <c r="CS89" s="128"/>
      <c r="CT89" s="128"/>
      <c r="CU89" s="128"/>
      <c r="CV89" s="128"/>
      <c r="CW89" s="128"/>
      <c r="CX89" s="128"/>
      <c r="CY89" s="128"/>
      <c r="CZ89" s="128"/>
      <c r="DA89" s="128"/>
      <c r="DB89" s="128"/>
      <c r="DC89" s="128"/>
      <c r="DD89" s="128"/>
      <c r="DE89" s="128"/>
      <c r="DF89" s="128"/>
      <c r="DG89" s="128"/>
      <c r="DH89" s="128"/>
      <c r="DI89" s="128"/>
      <c r="DJ89" s="128"/>
      <c r="DK89" s="128"/>
      <c r="DL89" s="128"/>
      <c r="DM89" s="128"/>
      <c r="DN89" s="128"/>
      <c r="DO89" s="128"/>
      <c r="DP89" s="128"/>
      <c r="DQ89" s="128"/>
      <c r="DR89" s="127"/>
      <c r="DS89" s="127"/>
      <c r="DT89" s="127"/>
      <c r="DU89" s="127"/>
      <c r="DV89" s="127"/>
      <c r="DW89" s="127"/>
      <c r="DX89" s="127"/>
      <c r="DY89" s="127"/>
      <c r="DZ89" s="127"/>
      <c r="EA89" s="127"/>
      <c r="EB89" s="127"/>
      <c r="EC89" s="127"/>
      <c r="ED89" s="127"/>
      <c r="EE89" s="127"/>
      <c r="EF89" s="127"/>
      <c r="EG89" s="127"/>
      <c r="EH89" s="127"/>
      <c r="EI89" s="127"/>
      <c r="EJ89" s="127"/>
      <c r="EK89" s="127"/>
      <c r="EL89" s="127"/>
      <c r="EM89" s="127"/>
    </row>
    <row r="90" spans="1:143">
      <c r="A90" s="127" t="e">
        <v>#N/A</v>
      </c>
      <c r="B90" s="128" t="e">
        <v>#N/A</v>
      </c>
      <c r="C90" s="128" t="e">
        <v>#N/A</v>
      </c>
      <c r="D90" s="128" t="e">
        <v>#N/A</v>
      </c>
      <c r="E90" s="128" t="e">
        <v>#N/A</v>
      </c>
      <c r="F90" s="128" t="e">
        <v>#N/A</v>
      </c>
      <c r="G90" s="128" t="e">
        <v>#N/A</v>
      </c>
      <c r="H90" s="128" t="e">
        <v>#N/A</v>
      </c>
      <c r="I90" s="128" t="e">
        <v>#N/A</v>
      </c>
      <c r="J90" s="128" t="e">
        <v>#N/A</v>
      </c>
      <c r="K90" s="128" t="e">
        <v>#N/A</v>
      </c>
      <c r="L90" s="128" t="e">
        <v>#N/A</v>
      </c>
      <c r="M90" s="128" t="e">
        <v>#N/A</v>
      </c>
      <c r="N90" s="128" t="e">
        <v>#N/A</v>
      </c>
      <c r="O90" s="128" t="e">
        <v>#N/A</v>
      </c>
      <c r="P90" s="128" t="e">
        <v>#N/A</v>
      </c>
      <c r="Q90" s="128" t="e">
        <v>#N/A</v>
      </c>
      <c r="R90" s="128" t="e">
        <v>#N/A</v>
      </c>
      <c r="S90" s="128" t="e">
        <v>#N/A</v>
      </c>
      <c r="T90" s="128" t="e">
        <v>#N/A</v>
      </c>
      <c r="U90" s="128" t="e">
        <v>#N/A</v>
      </c>
      <c r="V90" s="128" t="e">
        <v>#N/A</v>
      </c>
      <c r="W90" s="128" t="e">
        <v>#N/A</v>
      </c>
      <c r="X90" s="128" t="e">
        <v>#N/A</v>
      </c>
      <c r="Y90" s="128" t="e">
        <v>#N/A</v>
      </c>
      <c r="Z90" s="128" t="e">
        <v>#N/A</v>
      </c>
      <c r="AA90" s="128" t="e">
        <v>#N/A</v>
      </c>
      <c r="AB90" s="128" t="e">
        <v>#N/A</v>
      </c>
      <c r="AC90" s="128" t="e">
        <v>#N/A</v>
      </c>
      <c r="AD90" s="128" t="e">
        <v>#N/A</v>
      </c>
      <c r="AE90" s="128" t="e">
        <v>#N/A</v>
      </c>
      <c r="AF90" s="128" t="e">
        <v>#N/A</v>
      </c>
      <c r="AG90" s="128" t="e">
        <v>#N/A</v>
      </c>
      <c r="AH90" s="128" t="e">
        <v>#N/A</v>
      </c>
      <c r="AI90" s="128" t="e">
        <v>#N/A</v>
      </c>
      <c r="AJ90" s="128" t="e">
        <v>#N/A</v>
      </c>
      <c r="AK90" s="128" t="e">
        <v>#N/A</v>
      </c>
      <c r="AL90" s="128" t="e">
        <v>#N/A</v>
      </c>
      <c r="AM90" s="128" t="e">
        <v>#N/A</v>
      </c>
      <c r="AN90" s="128" t="e">
        <v>#N/A</v>
      </c>
      <c r="AO90" s="128" t="e">
        <v>#N/A</v>
      </c>
      <c r="AP90" s="128" t="e">
        <v>#N/A</v>
      </c>
      <c r="AQ90" s="128" t="e">
        <v>#N/A</v>
      </c>
      <c r="AR90" s="128" t="e">
        <v>#N/A</v>
      </c>
      <c r="AS90" s="128" t="e">
        <v>#N/A</v>
      </c>
      <c r="AT90" s="128" t="e">
        <v>#N/A</v>
      </c>
      <c r="AU90" s="128" t="e">
        <v>#N/A</v>
      </c>
      <c r="AV90" s="128" t="e">
        <v>#N/A</v>
      </c>
      <c r="AW90" s="128" t="e">
        <v>#N/A</v>
      </c>
      <c r="AX90" s="128" t="e">
        <v>#N/A</v>
      </c>
      <c r="AY90" s="128" t="e">
        <v>#N/A</v>
      </c>
      <c r="AZ90" s="128" t="e">
        <v>#N/A</v>
      </c>
      <c r="BA90" s="128" t="e">
        <v>#N/A</v>
      </c>
      <c r="BB90" s="128" t="e">
        <v>#N/A</v>
      </c>
      <c r="BC90" s="128" t="e">
        <v>#N/A</v>
      </c>
      <c r="BD90" s="128" t="e">
        <v>#N/A</v>
      </c>
      <c r="BE90" s="128" t="e">
        <v>#N/A</v>
      </c>
      <c r="BF90" s="128" t="e">
        <v>#N/A</v>
      </c>
      <c r="BG90" s="128" t="e">
        <v>#N/A</v>
      </c>
      <c r="BH90" s="128" t="e">
        <v>#N/A</v>
      </c>
      <c r="BI90" s="128" t="e">
        <v>#N/A</v>
      </c>
      <c r="BJ90" s="128" t="e">
        <v>#N/A</v>
      </c>
      <c r="BK90" s="128" t="e">
        <v>#N/A</v>
      </c>
      <c r="BL90" s="128" t="e">
        <v>#N/A</v>
      </c>
      <c r="BM90" s="128" t="e">
        <v>#N/A</v>
      </c>
      <c r="BN90" s="128" t="e">
        <v>#N/A</v>
      </c>
      <c r="BO90" s="128" t="e">
        <v>#N/A</v>
      </c>
      <c r="BP90" s="128" t="e">
        <v>#N/A</v>
      </c>
      <c r="BQ90" s="128" t="e">
        <v>#N/A</v>
      </c>
      <c r="BR90" s="128" t="e">
        <v>#N/A</v>
      </c>
      <c r="BS90" s="128" t="e">
        <v>#N/A</v>
      </c>
      <c r="BT90" s="128" t="e">
        <v>#N/A</v>
      </c>
      <c r="BU90" s="128" t="e">
        <v>#N/A</v>
      </c>
      <c r="BV90" s="128" t="e">
        <v>#N/A</v>
      </c>
      <c r="BW90" s="128" t="e">
        <v>#N/A</v>
      </c>
      <c r="BX90" s="128" t="e">
        <v>#N/A</v>
      </c>
      <c r="BY90" s="128" t="e">
        <v>#N/A</v>
      </c>
      <c r="BZ90" s="128" t="e">
        <v>#N/A</v>
      </c>
      <c r="CA90" s="128" t="e">
        <v>#N/A</v>
      </c>
      <c r="CB90" s="128" t="e">
        <v>#N/A</v>
      </c>
      <c r="CC90" s="128" t="e">
        <v>#N/A</v>
      </c>
      <c r="CD90" s="128"/>
      <c r="CE90" s="128"/>
      <c r="CF90" s="128"/>
      <c r="CG90" s="128"/>
      <c r="CH90" s="128"/>
      <c r="CI90" s="128"/>
      <c r="CJ90" s="128"/>
      <c r="CK90" s="128"/>
      <c r="CL90" s="128"/>
      <c r="CM90" s="128"/>
      <c r="CN90" s="128"/>
      <c r="CO90" s="128"/>
      <c r="CP90" s="128"/>
      <c r="CQ90" s="128"/>
      <c r="CR90" s="128"/>
      <c r="CS90" s="128"/>
      <c r="CT90" s="128"/>
      <c r="CU90" s="128"/>
      <c r="CV90" s="128"/>
      <c r="CW90" s="128"/>
      <c r="CX90" s="128"/>
      <c r="CY90" s="128"/>
      <c r="CZ90" s="128"/>
      <c r="DA90" s="128"/>
      <c r="DB90" s="128"/>
      <c r="DC90" s="128"/>
      <c r="DD90" s="128"/>
      <c r="DE90" s="128"/>
      <c r="DF90" s="128"/>
      <c r="DG90" s="128"/>
      <c r="DH90" s="128"/>
      <c r="DI90" s="128"/>
      <c r="DJ90" s="128"/>
      <c r="DK90" s="128"/>
      <c r="DL90" s="128"/>
      <c r="DM90" s="128"/>
      <c r="DN90" s="128"/>
      <c r="DO90" s="128"/>
      <c r="DP90" s="128"/>
      <c r="DQ90" s="128"/>
      <c r="DR90" s="127"/>
      <c r="DS90" s="127"/>
      <c r="DT90" s="127"/>
      <c r="DU90" s="127"/>
      <c r="DV90" s="127"/>
      <c r="DW90" s="127"/>
      <c r="DX90" s="127"/>
      <c r="DY90" s="127"/>
      <c r="DZ90" s="127"/>
      <c r="EA90" s="127"/>
      <c r="EB90" s="127"/>
      <c r="EC90" s="127"/>
      <c r="ED90" s="127"/>
      <c r="EE90" s="127"/>
      <c r="EF90" s="127"/>
      <c r="EG90" s="127"/>
      <c r="EH90" s="127"/>
      <c r="EI90" s="127"/>
      <c r="EJ90" s="127"/>
      <c r="EK90" s="127"/>
      <c r="EL90" s="127"/>
      <c r="EM90" s="127"/>
    </row>
    <row r="91" spans="1:143">
      <c r="A91" s="127" t="e">
        <v>#N/A</v>
      </c>
      <c r="B91" s="128" t="e">
        <v>#N/A</v>
      </c>
      <c r="C91" s="128" t="e">
        <v>#N/A</v>
      </c>
      <c r="D91" s="128" t="e">
        <v>#N/A</v>
      </c>
      <c r="E91" s="128" t="e">
        <v>#N/A</v>
      </c>
      <c r="F91" s="128" t="e">
        <v>#N/A</v>
      </c>
      <c r="G91" s="128" t="e">
        <v>#N/A</v>
      </c>
      <c r="H91" s="128" t="e">
        <v>#N/A</v>
      </c>
      <c r="I91" s="128" t="e">
        <v>#N/A</v>
      </c>
      <c r="J91" s="128" t="e">
        <v>#N/A</v>
      </c>
      <c r="K91" s="128" t="e">
        <v>#N/A</v>
      </c>
      <c r="L91" s="128" t="e">
        <v>#N/A</v>
      </c>
      <c r="M91" s="128" t="e">
        <v>#N/A</v>
      </c>
      <c r="N91" s="128" t="e">
        <v>#N/A</v>
      </c>
      <c r="O91" s="128" t="e">
        <v>#N/A</v>
      </c>
      <c r="P91" s="128" t="e">
        <v>#N/A</v>
      </c>
      <c r="Q91" s="128" t="e">
        <v>#N/A</v>
      </c>
      <c r="R91" s="128" t="e">
        <v>#N/A</v>
      </c>
      <c r="S91" s="128" t="e">
        <v>#N/A</v>
      </c>
      <c r="T91" s="128" t="e">
        <v>#N/A</v>
      </c>
      <c r="U91" s="128" t="e">
        <v>#N/A</v>
      </c>
      <c r="V91" s="128" t="e">
        <v>#N/A</v>
      </c>
      <c r="W91" s="128" t="e">
        <v>#N/A</v>
      </c>
      <c r="X91" s="128" t="e">
        <v>#N/A</v>
      </c>
      <c r="Y91" s="128" t="e">
        <v>#N/A</v>
      </c>
      <c r="Z91" s="128" t="e">
        <v>#N/A</v>
      </c>
      <c r="AA91" s="128" t="e">
        <v>#N/A</v>
      </c>
      <c r="AB91" s="128" t="e">
        <v>#N/A</v>
      </c>
      <c r="AC91" s="128" t="e">
        <v>#N/A</v>
      </c>
      <c r="AD91" s="128" t="e">
        <v>#N/A</v>
      </c>
      <c r="AE91" s="128" t="e">
        <v>#N/A</v>
      </c>
      <c r="AF91" s="128" t="e">
        <v>#N/A</v>
      </c>
      <c r="AG91" s="128" t="e">
        <v>#N/A</v>
      </c>
      <c r="AH91" s="128" t="e">
        <v>#N/A</v>
      </c>
      <c r="AI91" s="128" t="e">
        <v>#N/A</v>
      </c>
      <c r="AJ91" s="128" t="e">
        <v>#N/A</v>
      </c>
      <c r="AK91" s="128" t="e">
        <v>#N/A</v>
      </c>
      <c r="AL91" s="128" t="e">
        <v>#N/A</v>
      </c>
      <c r="AM91" s="128" t="e">
        <v>#N/A</v>
      </c>
      <c r="AN91" s="128" t="e">
        <v>#N/A</v>
      </c>
      <c r="AO91" s="128" t="e">
        <v>#N/A</v>
      </c>
      <c r="AP91" s="128" t="e">
        <v>#N/A</v>
      </c>
      <c r="AQ91" s="128" t="e">
        <v>#N/A</v>
      </c>
      <c r="AR91" s="128" t="e">
        <v>#N/A</v>
      </c>
      <c r="AS91" s="128" t="e">
        <v>#N/A</v>
      </c>
      <c r="AT91" s="128" t="e">
        <v>#N/A</v>
      </c>
      <c r="AU91" s="128" t="e">
        <v>#N/A</v>
      </c>
      <c r="AV91" s="128" t="e">
        <v>#N/A</v>
      </c>
      <c r="AW91" s="128" t="e">
        <v>#N/A</v>
      </c>
      <c r="AX91" s="128" t="e">
        <v>#N/A</v>
      </c>
      <c r="AY91" s="128" t="e">
        <v>#N/A</v>
      </c>
      <c r="AZ91" s="128" t="e">
        <v>#N/A</v>
      </c>
      <c r="BA91" s="128" t="e">
        <v>#N/A</v>
      </c>
      <c r="BB91" s="128" t="e">
        <v>#N/A</v>
      </c>
      <c r="BC91" s="128" t="e">
        <v>#N/A</v>
      </c>
      <c r="BD91" s="128" t="e">
        <v>#N/A</v>
      </c>
      <c r="BE91" s="128" t="e">
        <v>#N/A</v>
      </c>
      <c r="BF91" s="128" t="e">
        <v>#N/A</v>
      </c>
      <c r="BG91" s="128" t="e">
        <v>#N/A</v>
      </c>
      <c r="BH91" s="128" t="e">
        <v>#N/A</v>
      </c>
      <c r="BI91" s="128" t="e">
        <v>#N/A</v>
      </c>
      <c r="BJ91" s="128" t="e">
        <v>#N/A</v>
      </c>
      <c r="BK91" s="128" t="e">
        <v>#N/A</v>
      </c>
      <c r="BL91" s="128" t="e">
        <v>#N/A</v>
      </c>
      <c r="BM91" s="128" t="e">
        <v>#N/A</v>
      </c>
      <c r="BN91" s="128" t="e">
        <v>#N/A</v>
      </c>
      <c r="BO91" s="128" t="e">
        <v>#N/A</v>
      </c>
      <c r="BP91" s="128" t="e">
        <v>#N/A</v>
      </c>
      <c r="BQ91" s="128" t="e">
        <v>#N/A</v>
      </c>
      <c r="BR91" s="128" t="e">
        <v>#N/A</v>
      </c>
      <c r="BS91" s="128" t="e">
        <v>#N/A</v>
      </c>
      <c r="BT91" s="128" t="e">
        <v>#N/A</v>
      </c>
      <c r="BU91" s="128" t="e">
        <v>#N/A</v>
      </c>
      <c r="BV91" s="128" t="e">
        <v>#N/A</v>
      </c>
      <c r="BW91" s="128" t="e">
        <v>#N/A</v>
      </c>
      <c r="BX91" s="128" t="e">
        <v>#N/A</v>
      </c>
      <c r="BY91" s="128" t="e">
        <v>#N/A</v>
      </c>
      <c r="BZ91" s="128" t="e">
        <v>#N/A</v>
      </c>
      <c r="CA91" s="128" t="e">
        <v>#N/A</v>
      </c>
      <c r="CB91" s="128" t="e">
        <v>#N/A</v>
      </c>
      <c r="CC91" s="128" t="e">
        <v>#N/A</v>
      </c>
      <c r="CD91" s="128"/>
      <c r="CE91" s="128"/>
      <c r="CF91" s="128"/>
      <c r="CG91" s="128"/>
      <c r="CH91" s="128"/>
      <c r="CI91" s="128"/>
      <c r="CJ91" s="128"/>
      <c r="CK91" s="128"/>
      <c r="CL91" s="128"/>
      <c r="CM91" s="128"/>
      <c r="CN91" s="128"/>
      <c r="CO91" s="128"/>
      <c r="CP91" s="128"/>
      <c r="CQ91" s="128"/>
      <c r="CR91" s="128"/>
      <c r="CS91" s="128"/>
      <c r="CT91" s="128"/>
      <c r="CU91" s="128"/>
      <c r="CV91" s="128"/>
      <c r="CW91" s="128"/>
      <c r="CX91" s="128"/>
      <c r="CY91" s="128"/>
      <c r="CZ91" s="128"/>
      <c r="DA91" s="128"/>
      <c r="DB91" s="128"/>
      <c r="DC91" s="128"/>
      <c r="DD91" s="128"/>
      <c r="DE91" s="128"/>
      <c r="DF91" s="128"/>
      <c r="DG91" s="128"/>
      <c r="DH91" s="128"/>
      <c r="DI91" s="128"/>
      <c r="DJ91" s="128"/>
      <c r="DK91" s="128"/>
      <c r="DL91" s="128"/>
      <c r="DM91" s="128"/>
      <c r="DN91" s="128"/>
      <c r="DO91" s="128"/>
      <c r="DP91" s="128"/>
      <c r="DQ91" s="128"/>
      <c r="DR91" s="127"/>
      <c r="DS91" s="127"/>
      <c r="DT91" s="127"/>
      <c r="DU91" s="127"/>
      <c r="DV91" s="127"/>
      <c r="DW91" s="127"/>
      <c r="DX91" s="127"/>
      <c r="DY91" s="127"/>
      <c r="DZ91" s="127"/>
      <c r="EA91" s="127"/>
      <c r="EB91" s="127"/>
      <c r="EC91" s="127"/>
      <c r="ED91" s="127"/>
      <c r="EE91" s="127"/>
      <c r="EF91" s="127"/>
      <c r="EG91" s="127"/>
      <c r="EH91" s="127"/>
      <c r="EI91" s="127"/>
      <c r="EJ91" s="127"/>
      <c r="EK91" s="127"/>
      <c r="EL91" s="127"/>
      <c r="EM91" s="127"/>
    </row>
    <row r="92" spans="1:143">
      <c r="A92" s="127" t="e">
        <v>#N/A</v>
      </c>
      <c r="B92" s="128" t="e">
        <v>#N/A</v>
      </c>
      <c r="C92" s="301" t="e">
        <v>#N/A</v>
      </c>
      <c r="D92" s="301" t="e">
        <v>#N/A</v>
      </c>
      <c r="E92" s="301" t="e">
        <v>#N/A</v>
      </c>
      <c r="F92" s="301" t="e">
        <v>#N/A</v>
      </c>
      <c r="G92" s="301" t="e">
        <v>#N/A</v>
      </c>
      <c r="H92" s="301" t="e">
        <v>#N/A</v>
      </c>
      <c r="I92" s="301" t="e">
        <v>#N/A</v>
      </c>
      <c r="J92" s="301" t="e">
        <v>#N/A</v>
      </c>
      <c r="K92" s="301" t="e">
        <v>#N/A</v>
      </c>
      <c r="L92" s="301" t="e">
        <v>#N/A</v>
      </c>
      <c r="M92" s="301" t="e">
        <v>#N/A</v>
      </c>
      <c r="N92" s="301" t="e">
        <v>#N/A</v>
      </c>
      <c r="O92" s="301" t="e">
        <v>#N/A</v>
      </c>
      <c r="P92" s="301" t="e">
        <v>#N/A</v>
      </c>
      <c r="Q92" s="301" t="e">
        <v>#N/A</v>
      </c>
      <c r="R92" s="301" t="e">
        <v>#N/A</v>
      </c>
      <c r="S92" s="301" t="e">
        <v>#N/A</v>
      </c>
      <c r="T92" s="301" t="e">
        <v>#N/A</v>
      </c>
      <c r="U92" s="301" t="e">
        <v>#N/A</v>
      </c>
      <c r="V92" s="301" t="e">
        <v>#N/A</v>
      </c>
      <c r="W92" s="301" t="e">
        <v>#N/A</v>
      </c>
      <c r="X92" s="301" t="e">
        <v>#N/A</v>
      </c>
      <c r="Y92" s="301" t="e">
        <v>#N/A</v>
      </c>
      <c r="Z92" s="301" t="e">
        <v>#N/A</v>
      </c>
      <c r="AA92" s="301" t="e">
        <v>#N/A</v>
      </c>
      <c r="AB92" s="301" t="e">
        <v>#N/A</v>
      </c>
      <c r="AC92" s="301" t="e">
        <v>#N/A</v>
      </c>
      <c r="AD92" s="301" t="e">
        <v>#N/A</v>
      </c>
      <c r="AE92" s="301" t="e">
        <v>#N/A</v>
      </c>
      <c r="AF92" s="301" t="e">
        <v>#N/A</v>
      </c>
      <c r="AG92" s="301" t="e">
        <v>#N/A</v>
      </c>
      <c r="AH92" s="301" t="e">
        <v>#N/A</v>
      </c>
      <c r="AI92" s="301" t="e">
        <v>#N/A</v>
      </c>
      <c r="AJ92" s="301" t="e">
        <v>#N/A</v>
      </c>
      <c r="AK92" s="301" t="e">
        <v>#N/A</v>
      </c>
      <c r="AL92" s="301" t="e">
        <v>#N/A</v>
      </c>
      <c r="AM92" s="301" t="e">
        <v>#N/A</v>
      </c>
      <c r="AN92" s="301" t="e">
        <v>#N/A</v>
      </c>
      <c r="AO92" s="301" t="e">
        <v>#N/A</v>
      </c>
      <c r="AP92" s="301" t="e">
        <v>#N/A</v>
      </c>
      <c r="AQ92" s="301" t="e">
        <v>#N/A</v>
      </c>
      <c r="AR92" s="301" t="e">
        <v>#N/A</v>
      </c>
      <c r="AS92" s="301" t="e">
        <v>#N/A</v>
      </c>
      <c r="AT92" s="301" t="e">
        <v>#N/A</v>
      </c>
      <c r="AU92" s="301" t="e">
        <v>#N/A</v>
      </c>
      <c r="AV92" s="301" t="e">
        <v>#N/A</v>
      </c>
      <c r="AW92" s="301" t="e">
        <v>#N/A</v>
      </c>
      <c r="AX92" s="301" t="e">
        <v>#N/A</v>
      </c>
      <c r="AY92" s="301" t="e">
        <v>#N/A</v>
      </c>
      <c r="AZ92" s="301" t="e">
        <v>#N/A</v>
      </c>
      <c r="BA92" s="301" t="e">
        <v>#N/A</v>
      </c>
      <c r="BB92" s="301" t="e">
        <v>#N/A</v>
      </c>
      <c r="BC92" s="128" t="e">
        <v>#N/A</v>
      </c>
      <c r="BD92" s="128" t="e">
        <v>#N/A</v>
      </c>
      <c r="BE92" s="128" t="e">
        <v>#N/A</v>
      </c>
      <c r="BF92" s="128" t="e">
        <v>#N/A</v>
      </c>
      <c r="BG92" s="128" t="e">
        <v>#N/A</v>
      </c>
      <c r="BH92" s="128" t="e">
        <v>#N/A</v>
      </c>
      <c r="BI92" s="128" t="e">
        <v>#N/A</v>
      </c>
      <c r="BJ92" s="128" t="e">
        <v>#N/A</v>
      </c>
      <c r="BK92" s="128" t="e">
        <v>#N/A</v>
      </c>
      <c r="BL92" s="128" t="e">
        <v>#N/A</v>
      </c>
      <c r="BM92" s="128" t="e">
        <v>#N/A</v>
      </c>
      <c r="BN92" s="128" t="e">
        <v>#N/A</v>
      </c>
      <c r="BO92" s="128" t="e">
        <v>#N/A</v>
      </c>
      <c r="BP92" s="128" t="e">
        <v>#N/A</v>
      </c>
      <c r="BQ92" s="128" t="e">
        <v>#N/A</v>
      </c>
      <c r="BR92" s="128" t="e">
        <v>#N/A</v>
      </c>
      <c r="BS92" s="128" t="e">
        <v>#N/A</v>
      </c>
      <c r="BT92" s="128" t="e">
        <v>#N/A</v>
      </c>
      <c r="BU92" s="128" t="e">
        <v>#N/A</v>
      </c>
      <c r="BV92" s="128" t="e">
        <v>#N/A</v>
      </c>
      <c r="BW92" s="128" t="e">
        <v>#N/A</v>
      </c>
      <c r="BX92" s="128" t="e">
        <v>#N/A</v>
      </c>
      <c r="BY92" s="128" t="e">
        <v>#N/A</v>
      </c>
      <c r="BZ92" s="128" t="e">
        <v>#N/A</v>
      </c>
      <c r="CA92" s="128" t="e">
        <v>#N/A</v>
      </c>
      <c r="CB92" s="128" t="e">
        <v>#N/A</v>
      </c>
      <c r="CC92" s="128" t="e">
        <v>#N/A</v>
      </c>
      <c r="CD92" s="128"/>
      <c r="CE92" s="128"/>
      <c r="CF92" s="128"/>
      <c r="CG92" s="128"/>
      <c r="CH92" s="128"/>
      <c r="CI92" s="128"/>
      <c r="CJ92" s="128"/>
      <c r="CK92" s="128"/>
      <c r="CL92" s="128"/>
      <c r="CM92" s="128"/>
      <c r="CN92" s="128"/>
      <c r="CO92" s="128"/>
      <c r="CP92" s="128"/>
      <c r="CQ92" s="128"/>
      <c r="CR92" s="128"/>
      <c r="CS92" s="128"/>
      <c r="CT92" s="128"/>
      <c r="CU92" s="128"/>
      <c r="CV92" s="128"/>
      <c r="CW92" s="128"/>
      <c r="CX92" s="128"/>
      <c r="CY92" s="128"/>
      <c r="CZ92" s="128"/>
      <c r="DA92" s="128"/>
      <c r="DB92" s="128"/>
      <c r="DC92" s="128"/>
      <c r="DD92" s="128"/>
      <c r="DE92" s="128"/>
      <c r="DF92" s="128"/>
      <c r="DG92" s="128"/>
      <c r="DH92" s="128"/>
      <c r="DI92" s="128"/>
      <c r="DJ92" s="128"/>
      <c r="DK92" s="128"/>
      <c r="DL92" s="128"/>
      <c r="DM92" s="128"/>
      <c r="DN92" s="128"/>
      <c r="DO92" s="128"/>
      <c r="DP92" s="128"/>
      <c r="DQ92" s="128"/>
      <c r="DR92" s="127"/>
      <c r="DS92" s="127"/>
      <c r="DT92" s="127"/>
      <c r="DU92" s="127"/>
      <c r="DV92" s="127"/>
      <c r="DW92" s="127"/>
      <c r="DX92" s="127"/>
      <c r="DY92" s="127"/>
      <c r="DZ92" s="127"/>
      <c r="EA92" s="127"/>
      <c r="EB92" s="127"/>
      <c r="EC92" s="127"/>
      <c r="ED92" s="127"/>
      <c r="EE92" s="127"/>
      <c r="EF92" s="127"/>
      <c r="EG92" s="127"/>
      <c r="EH92" s="127"/>
      <c r="EI92" s="127"/>
      <c r="EJ92" s="127"/>
      <c r="EK92" s="127"/>
      <c r="EL92" s="127"/>
      <c r="EM92" s="127"/>
    </row>
    <row r="93" spans="1:143">
      <c r="A93" s="127" t="e">
        <v>#N/A</v>
      </c>
      <c r="B93" s="128" t="e">
        <v>#N/A</v>
      </c>
      <c r="C93" s="301" t="e">
        <v>#N/A</v>
      </c>
      <c r="D93" s="301" t="e">
        <v>#N/A</v>
      </c>
      <c r="E93" s="301" t="e">
        <v>#N/A</v>
      </c>
      <c r="F93" s="301" t="e">
        <v>#N/A</v>
      </c>
      <c r="G93" s="301" t="e">
        <v>#N/A</v>
      </c>
      <c r="H93" s="301" t="e">
        <v>#N/A</v>
      </c>
      <c r="I93" s="301" t="e">
        <v>#N/A</v>
      </c>
      <c r="J93" s="301" t="e">
        <v>#N/A</v>
      </c>
      <c r="K93" s="301" t="e">
        <v>#N/A</v>
      </c>
      <c r="L93" s="301" t="e">
        <v>#N/A</v>
      </c>
      <c r="M93" s="301" t="e">
        <v>#N/A</v>
      </c>
      <c r="N93" s="301" t="e">
        <v>#N/A</v>
      </c>
      <c r="O93" s="301" t="e">
        <v>#N/A</v>
      </c>
      <c r="P93" s="301" t="e">
        <v>#N/A</v>
      </c>
      <c r="Q93" s="301" t="e">
        <v>#N/A</v>
      </c>
      <c r="R93" s="301" t="e">
        <v>#N/A</v>
      </c>
      <c r="S93" s="301" t="e">
        <v>#N/A</v>
      </c>
      <c r="T93" s="301" t="e">
        <v>#N/A</v>
      </c>
      <c r="U93" s="301" t="e">
        <v>#N/A</v>
      </c>
      <c r="V93" s="301" t="e">
        <v>#N/A</v>
      </c>
      <c r="W93" s="301" t="e">
        <v>#N/A</v>
      </c>
      <c r="X93" s="301" t="e">
        <v>#N/A</v>
      </c>
      <c r="Y93" s="301" t="e">
        <v>#N/A</v>
      </c>
      <c r="Z93" s="301" t="e">
        <v>#N/A</v>
      </c>
      <c r="AA93" s="301" t="e">
        <v>#N/A</v>
      </c>
      <c r="AB93" s="301" t="e">
        <v>#N/A</v>
      </c>
      <c r="AC93" s="301" t="e">
        <v>#N/A</v>
      </c>
      <c r="AD93" s="301" t="e">
        <v>#N/A</v>
      </c>
      <c r="AE93" s="301" t="e">
        <v>#N/A</v>
      </c>
      <c r="AF93" s="301" t="e">
        <v>#N/A</v>
      </c>
      <c r="AG93" s="301" t="e">
        <v>#N/A</v>
      </c>
      <c r="AH93" s="301" t="e">
        <v>#N/A</v>
      </c>
      <c r="AI93" s="301" t="e">
        <v>#N/A</v>
      </c>
      <c r="AJ93" s="301" t="e">
        <v>#N/A</v>
      </c>
      <c r="AK93" s="301" t="e">
        <v>#N/A</v>
      </c>
      <c r="AL93" s="301" t="e">
        <v>#N/A</v>
      </c>
      <c r="AM93" s="301" t="e">
        <v>#N/A</v>
      </c>
      <c r="AN93" s="301" t="e">
        <v>#N/A</v>
      </c>
      <c r="AO93" s="301" t="e">
        <v>#N/A</v>
      </c>
      <c r="AP93" s="301" t="e">
        <v>#N/A</v>
      </c>
      <c r="AQ93" s="301" t="e">
        <v>#N/A</v>
      </c>
      <c r="AR93" s="301" t="e">
        <v>#N/A</v>
      </c>
      <c r="AS93" s="301" t="e">
        <v>#N/A</v>
      </c>
      <c r="AT93" s="301" t="e">
        <v>#N/A</v>
      </c>
      <c r="AU93" s="301" t="e">
        <v>#N/A</v>
      </c>
      <c r="AV93" s="301" t="e">
        <v>#N/A</v>
      </c>
      <c r="AW93" s="301" t="e">
        <v>#N/A</v>
      </c>
      <c r="AX93" s="301" t="e">
        <v>#N/A</v>
      </c>
      <c r="AY93" s="301" t="e">
        <v>#N/A</v>
      </c>
      <c r="AZ93" s="301" t="e">
        <v>#N/A</v>
      </c>
      <c r="BA93" s="301" t="e">
        <v>#N/A</v>
      </c>
      <c r="BB93" s="301" t="e">
        <v>#N/A</v>
      </c>
      <c r="BC93" s="128" t="e">
        <v>#N/A</v>
      </c>
      <c r="BD93" s="128" t="e">
        <v>#N/A</v>
      </c>
      <c r="BE93" s="128" t="e">
        <v>#N/A</v>
      </c>
      <c r="BF93" s="128" t="e">
        <v>#N/A</v>
      </c>
      <c r="BG93" s="128" t="e">
        <v>#N/A</v>
      </c>
      <c r="BH93" s="128" t="e">
        <v>#N/A</v>
      </c>
      <c r="BI93" s="128" t="e">
        <v>#N/A</v>
      </c>
      <c r="BJ93" s="128" t="e">
        <v>#N/A</v>
      </c>
      <c r="BK93" s="128" t="e">
        <v>#N/A</v>
      </c>
      <c r="BL93" s="128" t="e">
        <v>#N/A</v>
      </c>
      <c r="BM93" s="128" t="e">
        <v>#N/A</v>
      </c>
      <c r="BN93" s="128" t="e">
        <v>#N/A</v>
      </c>
      <c r="BO93" s="128" t="e">
        <v>#N/A</v>
      </c>
      <c r="BP93" s="128" t="e">
        <v>#N/A</v>
      </c>
      <c r="BQ93" s="128" t="e">
        <v>#N/A</v>
      </c>
      <c r="BR93" s="128" t="e">
        <v>#N/A</v>
      </c>
      <c r="BS93" s="128" t="e">
        <v>#N/A</v>
      </c>
      <c r="BT93" s="128" t="e">
        <v>#N/A</v>
      </c>
      <c r="BU93" s="128" t="e">
        <v>#N/A</v>
      </c>
      <c r="BV93" s="128" t="e">
        <v>#N/A</v>
      </c>
      <c r="BW93" s="128" t="e">
        <v>#N/A</v>
      </c>
      <c r="BX93" s="128" t="e">
        <v>#N/A</v>
      </c>
      <c r="BY93" s="128" t="e">
        <v>#N/A</v>
      </c>
      <c r="BZ93" s="128" t="e">
        <v>#N/A</v>
      </c>
      <c r="CA93" s="128" t="e">
        <v>#N/A</v>
      </c>
      <c r="CB93" s="128" t="e">
        <v>#N/A</v>
      </c>
      <c r="CC93" s="128" t="e">
        <v>#N/A</v>
      </c>
      <c r="CD93" s="128"/>
      <c r="CE93" s="128"/>
      <c r="CF93" s="128"/>
      <c r="CG93" s="128"/>
      <c r="CH93" s="128"/>
      <c r="CI93" s="128"/>
      <c r="CJ93" s="128"/>
      <c r="CK93" s="128"/>
      <c r="CL93" s="128"/>
      <c r="CM93" s="128"/>
      <c r="CN93" s="128"/>
      <c r="CO93" s="128"/>
      <c r="CP93" s="128"/>
      <c r="CQ93" s="128"/>
      <c r="CR93" s="128"/>
      <c r="CS93" s="128"/>
      <c r="CT93" s="128"/>
      <c r="CU93" s="128"/>
      <c r="CV93" s="128"/>
      <c r="CW93" s="128"/>
      <c r="CX93" s="128"/>
      <c r="CY93" s="128"/>
      <c r="CZ93" s="128"/>
      <c r="DA93" s="128"/>
      <c r="DB93" s="128"/>
      <c r="DC93" s="128"/>
      <c r="DD93" s="128"/>
      <c r="DE93" s="128"/>
      <c r="DF93" s="128"/>
      <c r="DG93" s="128"/>
      <c r="DH93" s="128"/>
      <c r="DI93" s="128"/>
      <c r="DJ93" s="128"/>
      <c r="DK93" s="128"/>
      <c r="DL93" s="128"/>
      <c r="DM93" s="128"/>
      <c r="DN93" s="128"/>
      <c r="DO93" s="128"/>
      <c r="DP93" s="128"/>
      <c r="DQ93" s="128"/>
      <c r="DR93" s="127"/>
      <c r="DS93" s="127"/>
      <c r="DT93" s="127"/>
      <c r="DU93" s="127"/>
      <c r="DV93" s="127"/>
      <c r="DW93" s="127"/>
      <c r="DX93" s="127"/>
      <c r="DY93" s="127"/>
      <c r="DZ93" s="127"/>
      <c r="EA93" s="127"/>
      <c r="EB93" s="127"/>
      <c r="EC93" s="127"/>
      <c r="ED93" s="127"/>
      <c r="EE93" s="127"/>
      <c r="EF93" s="127"/>
      <c r="EG93" s="127"/>
      <c r="EH93" s="127"/>
      <c r="EI93" s="127"/>
      <c r="EJ93" s="127"/>
      <c r="EK93" s="127"/>
      <c r="EL93" s="127"/>
      <c r="EM93" s="127"/>
    </row>
    <row r="94" spans="1:143">
      <c r="A94" s="127" t="e">
        <v>#N/A</v>
      </c>
      <c r="B94" s="128" t="e">
        <v>#N/A</v>
      </c>
      <c r="C94" s="301" t="e">
        <v>#N/A</v>
      </c>
      <c r="D94" s="301" t="e">
        <v>#N/A</v>
      </c>
      <c r="E94" s="301" t="e">
        <v>#N/A</v>
      </c>
      <c r="F94" s="301" t="e">
        <v>#N/A</v>
      </c>
      <c r="G94" s="301" t="e">
        <v>#N/A</v>
      </c>
      <c r="H94" s="301" t="e">
        <v>#N/A</v>
      </c>
      <c r="I94" s="301" t="e">
        <v>#N/A</v>
      </c>
      <c r="J94" s="301" t="e">
        <v>#N/A</v>
      </c>
      <c r="K94" s="301" t="e">
        <v>#N/A</v>
      </c>
      <c r="L94" s="301" t="e">
        <v>#N/A</v>
      </c>
      <c r="M94" s="301" t="e">
        <v>#N/A</v>
      </c>
      <c r="N94" s="301" t="e">
        <v>#N/A</v>
      </c>
      <c r="O94" s="301" t="e">
        <v>#N/A</v>
      </c>
      <c r="P94" s="301" t="e">
        <v>#N/A</v>
      </c>
      <c r="Q94" s="301" t="e">
        <v>#N/A</v>
      </c>
      <c r="R94" s="301" t="e">
        <v>#N/A</v>
      </c>
      <c r="S94" s="301" t="e">
        <v>#N/A</v>
      </c>
      <c r="T94" s="301" t="e">
        <v>#N/A</v>
      </c>
      <c r="U94" s="301" t="e">
        <v>#N/A</v>
      </c>
      <c r="V94" s="301" t="e">
        <v>#N/A</v>
      </c>
      <c r="W94" s="301" t="e">
        <v>#N/A</v>
      </c>
      <c r="X94" s="301" t="e">
        <v>#N/A</v>
      </c>
      <c r="Y94" s="301" t="e">
        <v>#N/A</v>
      </c>
      <c r="Z94" s="301" t="e">
        <v>#N/A</v>
      </c>
      <c r="AA94" s="301" t="e">
        <v>#N/A</v>
      </c>
      <c r="AB94" s="301" t="e">
        <v>#N/A</v>
      </c>
      <c r="AC94" s="301" t="e">
        <v>#N/A</v>
      </c>
      <c r="AD94" s="301" t="e">
        <v>#N/A</v>
      </c>
      <c r="AE94" s="301" t="e">
        <v>#N/A</v>
      </c>
      <c r="AF94" s="301" t="e">
        <v>#N/A</v>
      </c>
      <c r="AG94" s="301" t="e">
        <v>#N/A</v>
      </c>
      <c r="AH94" s="301" t="e">
        <v>#N/A</v>
      </c>
      <c r="AI94" s="301" t="e">
        <v>#N/A</v>
      </c>
      <c r="AJ94" s="301" t="e">
        <v>#N/A</v>
      </c>
      <c r="AK94" s="301" t="e">
        <v>#N/A</v>
      </c>
      <c r="AL94" s="301" t="e">
        <v>#N/A</v>
      </c>
      <c r="AM94" s="301" t="e">
        <v>#N/A</v>
      </c>
      <c r="AN94" s="301" t="e">
        <v>#N/A</v>
      </c>
      <c r="AO94" s="301" t="e">
        <v>#N/A</v>
      </c>
      <c r="AP94" s="301" t="e">
        <v>#N/A</v>
      </c>
      <c r="AQ94" s="301" t="e">
        <v>#N/A</v>
      </c>
      <c r="AR94" s="301" t="e">
        <v>#N/A</v>
      </c>
      <c r="AS94" s="301" t="e">
        <v>#N/A</v>
      </c>
      <c r="AT94" s="301" t="e">
        <v>#N/A</v>
      </c>
      <c r="AU94" s="301" t="e">
        <v>#N/A</v>
      </c>
      <c r="AV94" s="301" t="e">
        <v>#N/A</v>
      </c>
      <c r="AW94" s="301" t="e">
        <v>#N/A</v>
      </c>
      <c r="AX94" s="301" t="e">
        <v>#N/A</v>
      </c>
      <c r="AY94" s="301" t="e">
        <v>#N/A</v>
      </c>
      <c r="AZ94" s="301" t="e">
        <v>#N/A</v>
      </c>
      <c r="BA94" s="301" t="e">
        <v>#N/A</v>
      </c>
      <c r="BB94" s="301" t="e">
        <v>#N/A</v>
      </c>
      <c r="BC94" s="128" t="e">
        <v>#N/A</v>
      </c>
      <c r="BD94" s="128" t="e">
        <v>#N/A</v>
      </c>
      <c r="BE94" s="128" t="e">
        <v>#N/A</v>
      </c>
      <c r="BF94" s="128" t="e">
        <v>#N/A</v>
      </c>
      <c r="BG94" s="128" t="e">
        <v>#N/A</v>
      </c>
      <c r="BH94" s="128" t="e">
        <v>#N/A</v>
      </c>
      <c r="BI94" s="128" t="e">
        <v>#N/A</v>
      </c>
      <c r="BJ94" s="128" t="e">
        <v>#N/A</v>
      </c>
      <c r="BK94" s="128" t="e">
        <v>#N/A</v>
      </c>
      <c r="BL94" s="128" t="e">
        <v>#N/A</v>
      </c>
      <c r="BM94" s="128" t="e">
        <v>#N/A</v>
      </c>
      <c r="BN94" s="128" t="e">
        <v>#N/A</v>
      </c>
      <c r="BO94" s="128" t="e">
        <v>#N/A</v>
      </c>
      <c r="BP94" s="128" t="e">
        <v>#N/A</v>
      </c>
      <c r="BQ94" s="128" t="e">
        <v>#N/A</v>
      </c>
      <c r="BR94" s="128" t="e">
        <v>#N/A</v>
      </c>
      <c r="BS94" s="128" t="e">
        <v>#N/A</v>
      </c>
      <c r="BT94" s="128" t="e">
        <v>#N/A</v>
      </c>
      <c r="BU94" s="128" t="e">
        <v>#N/A</v>
      </c>
      <c r="BV94" s="128" t="e">
        <v>#N/A</v>
      </c>
      <c r="BW94" s="128" t="e">
        <v>#N/A</v>
      </c>
      <c r="BX94" s="128" t="e">
        <v>#N/A</v>
      </c>
      <c r="BY94" s="128" t="e">
        <v>#N/A</v>
      </c>
      <c r="BZ94" s="128" t="e">
        <v>#N/A</v>
      </c>
      <c r="CA94" s="128" t="e">
        <v>#N/A</v>
      </c>
      <c r="CB94" s="128" t="e">
        <v>#N/A</v>
      </c>
      <c r="CC94" s="128" t="e">
        <v>#N/A</v>
      </c>
      <c r="CD94" s="128"/>
      <c r="CE94" s="128"/>
      <c r="CF94" s="128"/>
      <c r="CG94" s="128"/>
      <c r="CH94" s="128"/>
      <c r="CI94" s="128"/>
      <c r="CJ94" s="128"/>
      <c r="CK94" s="128"/>
      <c r="CL94" s="128"/>
      <c r="CM94" s="128"/>
      <c r="CN94" s="128"/>
      <c r="CO94" s="128"/>
      <c r="CP94" s="128"/>
      <c r="CQ94" s="128"/>
      <c r="CR94" s="128"/>
      <c r="CS94" s="128"/>
      <c r="CT94" s="128"/>
      <c r="CU94" s="128"/>
      <c r="CV94" s="128"/>
      <c r="CW94" s="128"/>
      <c r="CX94" s="128"/>
      <c r="CY94" s="128"/>
      <c r="CZ94" s="128"/>
      <c r="DA94" s="128"/>
      <c r="DB94" s="128"/>
      <c r="DC94" s="128"/>
      <c r="DD94" s="128"/>
      <c r="DE94" s="128"/>
      <c r="DF94" s="128"/>
      <c r="DG94" s="128"/>
      <c r="DH94" s="128"/>
      <c r="DI94" s="128"/>
      <c r="DJ94" s="128"/>
      <c r="DK94" s="128"/>
      <c r="DL94" s="128"/>
      <c r="DM94" s="128"/>
      <c r="DN94" s="128"/>
      <c r="DO94" s="128"/>
      <c r="DP94" s="128"/>
      <c r="DQ94" s="128"/>
      <c r="DR94" s="127"/>
      <c r="DS94" s="127"/>
      <c r="DT94" s="127"/>
      <c r="DU94" s="127"/>
      <c r="DV94" s="127"/>
      <c r="DW94" s="127"/>
      <c r="DX94" s="127"/>
      <c r="DY94" s="127"/>
      <c r="DZ94" s="127"/>
      <c r="EA94" s="127"/>
      <c r="EB94" s="127"/>
      <c r="EC94" s="127"/>
      <c r="ED94" s="127"/>
      <c r="EE94" s="127"/>
      <c r="EF94" s="127"/>
      <c r="EG94" s="127"/>
      <c r="EH94" s="127"/>
      <c r="EI94" s="127"/>
      <c r="EJ94" s="127"/>
      <c r="EK94" s="127"/>
      <c r="EL94" s="127"/>
      <c r="EM94" s="127"/>
    </row>
    <row r="95" spans="1:143">
      <c r="A95" s="127" t="e">
        <v>#N/A</v>
      </c>
      <c r="B95" s="128" t="e">
        <v>#N/A</v>
      </c>
      <c r="C95" s="301" t="e">
        <v>#N/A</v>
      </c>
      <c r="D95" s="301" t="e">
        <v>#N/A</v>
      </c>
      <c r="E95" s="301" t="e">
        <v>#N/A</v>
      </c>
      <c r="F95" s="301" t="e">
        <v>#N/A</v>
      </c>
      <c r="G95" s="301" t="e">
        <v>#N/A</v>
      </c>
      <c r="H95" s="301" t="e">
        <v>#N/A</v>
      </c>
      <c r="I95" s="301" t="e">
        <v>#N/A</v>
      </c>
      <c r="J95" s="301" t="e">
        <v>#N/A</v>
      </c>
      <c r="K95" s="301" t="e">
        <v>#N/A</v>
      </c>
      <c r="L95" s="301" t="e">
        <v>#N/A</v>
      </c>
      <c r="M95" s="301" t="e">
        <v>#N/A</v>
      </c>
      <c r="N95" s="301" t="e">
        <v>#N/A</v>
      </c>
      <c r="O95" s="301" t="e">
        <v>#N/A</v>
      </c>
      <c r="P95" s="301" t="e">
        <v>#N/A</v>
      </c>
      <c r="Q95" s="301" t="e">
        <v>#N/A</v>
      </c>
      <c r="R95" s="301" t="e">
        <v>#N/A</v>
      </c>
      <c r="S95" s="301" t="e">
        <v>#N/A</v>
      </c>
      <c r="T95" s="301" t="e">
        <v>#N/A</v>
      </c>
      <c r="U95" s="301" t="e">
        <v>#N/A</v>
      </c>
      <c r="V95" s="301" t="e">
        <v>#N/A</v>
      </c>
      <c r="W95" s="301" t="e">
        <v>#N/A</v>
      </c>
      <c r="X95" s="301" t="e">
        <v>#N/A</v>
      </c>
      <c r="Y95" s="301" t="e">
        <v>#N/A</v>
      </c>
      <c r="Z95" s="301" t="e">
        <v>#N/A</v>
      </c>
      <c r="AA95" s="301" t="e">
        <v>#N/A</v>
      </c>
      <c r="AB95" s="301" t="e">
        <v>#N/A</v>
      </c>
      <c r="AC95" s="301" t="e">
        <v>#N/A</v>
      </c>
      <c r="AD95" s="301" t="e">
        <v>#N/A</v>
      </c>
      <c r="AE95" s="301" t="e">
        <v>#N/A</v>
      </c>
      <c r="AF95" s="301" t="e">
        <v>#N/A</v>
      </c>
      <c r="AG95" s="301" t="e">
        <v>#N/A</v>
      </c>
      <c r="AH95" s="301" t="e">
        <v>#N/A</v>
      </c>
      <c r="AI95" s="301" t="e">
        <v>#N/A</v>
      </c>
      <c r="AJ95" s="301" t="e">
        <v>#N/A</v>
      </c>
      <c r="AK95" s="301" t="e">
        <v>#N/A</v>
      </c>
      <c r="AL95" s="301" t="e">
        <v>#N/A</v>
      </c>
      <c r="AM95" s="301" t="e">
        <v>#N/A</v>
      </c>
      <c r="AN95" s="301" t="e">
        <v>#N/A</v>
      </c>
      <c r="AO95" s="301" t="e">
        <v>#N/A</v>
      </c>
      <c r="AP95" s="301" t="e">
        <v>#N/A</v>
      </c>
      <c r="AQ95" s="301" t="e">
        <v>#N/A</v>
      </c>
      <c r="AR95" s="301" t="e">
        <v>#N/A</v>
      </c>
      <c r="AS95" s="301" t="e">
        <v>#N/A</v>
      </c>
      <c r="AT95" s="301" t="e">
        <v>#N/A</v>
      </c>
      <c r="AU95" s="301" t="e">
        <v>#N/A</v>
      </c>
      <c r="AV95" s="301" t="e">
        <v>#N/A</v>
      </c>
      <c r="AW95" s="301" t="e">
        <v>#N/A</v>
      </c>
      <c r="AX95" s="301" t="e">
        <v>#N/A</v>
      </c>
      <c r="AY95" s="301" t="e">
        <v>#N/A</v>
      </c>
      <c r="AZ95" s="301" t="e">
        <v>#N/A</v>
      </c>
      <c r="BA95" s="301" t="e">
        <v>#N/A</v>
      </c>
      <c r="BB95" s="301" t="e">
        <v>#N/A</v>
      </c>
      <c r="BC95" s="128" t="e">
        <v>#N/A</v>
      </c>
      <c r="BD95" s="128" t="e">
        <v>#N/A</v>
      </c>
      <c r="BE95" s="128" t="e">
        <v>#N/A</v>
      </c>
      <c r="BF95" s="128" t="e">
        <v>#N/A</v>
      </c>
      <c r="BG95" s="128" t="e">
        <v>#N/A</v>
      </c>
      <c r="BH95" s="128" t="e">
        <v>#N/A</v>
      </c>
      <c r="BI95" s="128" t="e">
        <v>#N/A</v>
      </c>
      <c r="BJ95" s="128" t="e">
        <v>#N/A</v>
      </c>
      <c r="BK95" s="128" t="e">
        <v>#N/A</v>
      </c>
      <c r="BL95" s="128" t="e">
        <v>#N/A</v>
      </c>
      <c r="BM95" s="128" t="e">
        <v>#N/A</v>
      </c>
      <c r="BN95" s="128" t="e">
        <v>#N/A</v>
      </c>
      <c r="BO95" s="128" t="e">
        <v>#N/A</v>
      </c>
      <c r="BP95" s="128" t="e">
        <v>#N/A</v>
      </c>
      <c r="BQ95" s="128" t="e">
        <v>#N/A</v>
      </c>
      <c r="BR95" s="128" t="e">
        <v>#N/A</v>
      </c>
      <c r="BS95" s="128" t="e">
        <v>#N/A</v>
      </c>
      <c r="BT95" s="128" t="e">
        <v>#N/A</v>
      </c>
      <c r="BU95" s="128" t="e">
        <v>#N/A</v>
      </c>
      <c r="BV95" s="128" t="e">
        <v>#N/A</v>
      </c>
      <c r="BW95" s="128" t="e">
        <v>#N/A</v>
      </c>
      <c r="BX95" s="128" t="e">
        <v>#N/A</v>
      </c>
      <c r="BY95" s="128" t="e">
        <v>#N/A</v>
      </c>
      <c r="BZ95" s="128" t="e">
        <v>#N/A</v>
      </c>
      <c r="CA95" s="128" t="e">
        <v>#N/A</v>
      </c>
      <c r="CB95" s="128" t="e">
        <v>#N/A</v>
      </c>
      <c r="CC95" s="128" t="e">
        <v>#N/A</v>
      </c>
      <c r="CD95" s="128"/>
      <c r="CE95" s="128"/>
      <c r="CF95" s="128"/>
      <c r="CG95" s="128"/>
      <c r="CH95" s="128"/>
      <c r="CI95" s="128"/>
      <c r="CJ95" s="128"/>
      <c r="CK95" s="128"/>
      <c r="CL95" s="128"/>
      <c r="CM95" s="128"/>
      <c r="CN95" s="128"/>
      <c r="CO95" s="128"/>
      <c r="CP95" s="128"/>
      <c r="CQ95" s="128"/>
      <c r="CR95" s="128"/>
      <c r="CS95" s="128"/>
      <c r="CT95" s="128"/>
      <c r="CU95" s="128"/>
      <c r="CV95" s="128"/>
      <c r="CW95" s="128"/>
      <c r="CX95" s="128"/>
      <c r="CY95" s="128"/>
      <c r="CZ95" s="128"/>
      <c r="DA95" s="128"/>
      <c r="DB95" s="128"/>
      <c r="DC95" s="128"/>
      <c r="DD95" s="128"/>
      <c r="DE95" s="128"/>
      <c r="DF95" s="128"/>
      <c r="DG95" s="128"/>
      <c r="DH95" s="128"/>
      <c r="DI95" s="128"/>
      <c r="DJ95" s="128"/>
      <c r="DK95" s="128"/>
      <c r="DL95" s="128"/>
      <c r="DM95" s="128"/>
      <c r="DN95" s="128"/>
      <c r="DO95" s="128"/>
      <c r="DP95" s="128"/>
      <c r="DQ95" s="128"/>
      <c r="DR95" s="127"/>
      <c r="DS95" s="127"/>
      <c r="DT95" s="127"/>
      <c r="DU95" s="127"/>
      <c r="DV95" s="127"/>
      <c r="DW95" s="127"/>
      <c r="DX95" s="127"/>
      <c r="DY95" s="127"/>
      <c r="DZ95" s="127"/>
      <c r="EA95" s="127"/>
      <c r="EB95" s="127"/>
      <c r="EC95" s="127"/>
      <c r="ED95" s="127"/>
      <c r="EE95" s="127"/>
      <c r="EF95" s="127"/>
      <c r="EG95" s="127"/>
      <c r="EH95" s="127"/>
      <c r="EI95" s="127"/>
      <c r="EJ95" s="127"/>
      <c r="EK95" s="127"/>
      <c r="EL95" s="127"/>
      <c r="EM95" s="127"/>
    </row>
    <row r="96" spans="1:143">
      <c r="A96" s="127" t="e">
        <v>#N/A</v>
      </c>
      <c r="B96" s="128" t="e">
        <v>#N/A</v>
      </c>
      <c r="C96" s="301" t="e">
        <v>#N/A</v>
      </c>
      <c r="D96" s="301" t="e">
        <v>#N/A</v>
      </c>
      <c r="E96" s="301" t="e">
        <v>#N/A</v>
      </c>
      <c r="F96" s="301" t="e">
        <v>#N/A</v>
      </c>
      <c r="G96" s="301" t="e">
        <v>#N/A</v>
      </c>
      <c r="H96" s="301" t="e">
        <v>#N/A</v>
      </c>
      <c r="I96" s="301" t="e">
        <v>#N/A</v>
      </c>
      <c r="J96" s="301" t="e">
        <v>#N/A</v>
      </c>
      <c r="K96" s="301" t="e">
        <v>#N/A</v>
      </c>
      <c r="L96" s="301" t="e">
        <v>#N/A</v>
      </c>
      <c r="M96" s="301" t="e">
        <v>#N/A</v>
      </c>
      <c r="N96" s="301" t="e">
        <v>#N/A</v>
      </c>
      <c r="O96" s="301" t="e">
        <v>#N/A</v>
      </c>
      <c r="P96" s="301" t="e">
        <v>#N/A</v>
      </c>
      <c r="Q96" s="301" t="e">
        <v>#N/A</v>
      </c>
      <c r="R96" s="301" t="e">
        <v>#N/A</v>
      </c>
      <c r="S96" s="301" t="e">
        <v>#N/A</v>
      </c>
      <c r="T96" s="301" t="e">
        <v>#N/A</v>
      </c>
      <c r="U96" s="301" t="e">
        <v>#N/A</v>
      </c>
      <c r="V96" s="301" t="e">
        <v>#N/A</v>
      </c>
      <c r="W96" s="301" t="e">
        <v>#N/A</v>
      </c>
      <c r="X96" s="301" t="e">
        <v>#N/A</v>
      </c>
      <c r="Y96" s="301" t="e">
        <v>#N/A</v>
      </c>
      <c r="Z96" s="301" t="e">
        <v>#N/A</v>
      </c>
      <c r="AA96" s="301" t="e">
        <v>#N/A</v>
      </c>
      <c r="AB96" s="301" t="e">
        <v>#N/A</v>
      </c>
      <c r="AC96" s="301" t="e">
        <v>#N/A</v>
      </c>
      <c r="AD96" s="301" t="e">
        <v>#N/A</v>
      </c>
      <c r="AE96" s="301" t="e">
        <v>#N/A</v>
      </c>
      <c r="AF96" s="301" t="e">
        <v>#N/A</v>
      </c>
      <c r="AG96" s="301" t="e">
        <v>#N/A</v>
      </c>
      <c r="AH96" s="301" t="e">
        <v>#N/A</v>
      </c>
      <c r="AI96" s="301" t="e">
        <v>#N/A</v>
      </c>
      <c r="AJ96" s="301" t="e">
        <v>#N/A</v>
      </c>
      <c r="AK96" s="301" t="e">
        <v>#N/A</v>
      </c>
      <c r="AL96" s="301" t="e">
        <v>#N/A</v>
      </c>
      <c r="AM96" s="301" t="e">
        <v>#N/A</v>
      </c>
      <c r="AN96" s="301" t="e">
        <v>#N/A</v>
      </c>
      <c r="AO96" s="301" t="e">
        <v>#N/A</v>
      </c>
      <c r="AP96" s="301" t="e">
        <v>#N/A</v>
      </c>
      <c r="AQ96" s="301" t="e">
        <v>#N/A</v>
      </c>
      <c r="AR96" s="301" t="e">
        <v>#N/A</v>
      </c>
      <c r="AS96" s="301" t="e">
        <v>#N/A</v>
      </c>
      <c r="AT96" s="301" t="e">
        <v>#N/A</v>
      </c>
      <c r="AU96" s="301" t="e">
        <v>#N/A</v>
      </c>
      <c r="AV96" s="301" t="e">
        <v>#N/A</v>
      </c>
      <c r="AW96" s="301" t="e">
        <v>#N/A</v>
      </c>
      <c r="AX96" s="301" t="e">
        <v>#N/A</v>
      </c>
      <c r="AY96" s="301" t="e">
        <v>#N/A</v>
      </c>
      <c r="AZ96" s="301" t="e">
        <v>#N/A</v>
      </c>
      <c r="BA96" s="301" t="e">
        <v>#N/A</v>
      </c>
      <c r="BB96" s="301" t="e">
        <v>#N/A</v>
      </c>
      <c r="BC96" s="128" t="e">
        <v>#N/A</v>
      </c>
      <c r="BD96" s="128" t="e">
        <v>#N/A</v>
      </c>
      <c r="BE96" s="128" t="e">
        <v>#N/A</v>
      </c>
      <c r="BF96" s="128" t="e">
        <v>#N/A</v>
      </c>
      <c r="BG96" s="128" t="e">
        <v>#N/A</v>
      </c>
      <c r="BH96" s="128" t="e">
        <v>#N/A</v>
      </c>
      <c r="BI96" s="128" t="e">
        <v>#N/A</v>
      </c>
      <c r="BJ96" s="128" t="e">
        <v>#N/A</v>
      </c>
      <c r="BK96" s="128" t="e">
        <v>#N/A</v>
      </c>
      <c r="BL96" s="128" t="e">
        <v>#N/A</v>
      </c>
      <c r="BM96" s="128" t="e">
        <v>#N/A</v>
      </c>
      <c r="BN96" s="128" t="e">
        <v>#N/A</v>
      </c>
      <c r="BO96" s="128" t="e">
        <v>#N/A</v>
      </c>
      <c r="BP96" s="128" t="e">
        <v>#N/A</v>
      </c>
      <c r="BQ96" s="128" t="e">
        <v>#N/A</v>
      </c>
      <c r="BR96" s="128" t="e">
        <v>#N/A</v>
      </c>
      <c r="BS96" s="128" t="e">
        <v>#N/A</v>
      </c>
      <c r="BT96" s="128" t="e">
        <v>#N/A</v>
      </c>
      <c r="BU96" s="128" t="e">
        <v>#N/A</v>
      </c>
      <c r="BV96" s="128" t="e">
        <v>#N/A</v>
      </c>
      <c r="BW96" s="128" t="e">
        <v>#N/A</v>
      </c>
      <c r="BX96" s="128" t="e">
        <v>#N/A</v>
      </c>
      <c r="BY96" s="128" t="e">
        <v>#N/A</v>
      </c>
      <c r="BZ96" s="128" t="e">
        <v>#N/A</v>
      </c>
      <c r="CA96" s="128" t="e">
        <v>#N/A</v>
      </c>
      <c r="CB96" s="128" t="e">
        <v>#N/A</v>
      </c>
      <c r="CC96" s="128" t="e">
        <v>#N/A</v>
      </c>
      <c r="CD96" s="128"/>
      <c r="CE96" s="128"/>
      <c r="CF96" s="128"/>
      <c r="CG96" s="128"/>
      <c r="CH96" s="128"/>
      <c r="CI96" s="128"/>
      <c r="CJ96" s="128"/>
      <c r="CK96" s="128"/>
      <c r="CL96" s="128"/>
      <c r="CM96" s="128"/>
      <c r="CN96" s="128"/>
      <c r="CO96" s="128"/>
      <c r="CP96" s="128"/>
      <c r="CQ96" s="128"/>
      <c r="CR96" s="128"/>
      <c r="CS96" s="128"/>
      <c r="CT96" s="128"/>
      <c r="CU96" s="128"/>
      <c r="CV96" s="128"/>
      <c r="CW96" s="128"/>
      <c r="CX96" s="128"/>
      <c r="CY96" s="128"/>
      <c r="CZ96" s="128"/>
      <c r="DA96" s="128"/>
      <c r="DB96" s="128"/>
      <c r="DC96" s="128"/>
      <c r="DD96" s="128"/>
      <c r="DE96" s="128"/>
      <c r="DF96" s="128"/>
      <c r="DG96" s="128"/>
      <c r="DH96" s="128"/>
      <c r="DI96" s="128"/>
      <c r="DJ96" s="128"/>
      <c r="DK96" s="128"/>
      <c r="DL96" s="128"/>
      <c r="DM96" s="128"/>
      <c r="DN96" s="128"/>
      <c r="DO96" s="128"/>
      <c r="DP96" s="128"/>
      <c r="DQ96" s="128"/>
      <c r="DR96" s="127"/>
      <c r="DS96" s="127"/>
      <c r="DT96" s="127"/>
      <c r="DU96" s="127"/>
      <c r="DV96" s="127"/>
      <c r="DW96" s="127"/>
      <c r="DX96" s="127"/>
      <c r="DY96" s="127"/>
      <c r="DZ96" s="127"/>
      <c r="EA96" s="127"/>
      <c r="EB96" s="127"/>
      <c r="EC96" s="127"/>
      <c r="ED96" s="127"/>
      <c r="EE96" s="127"/>
      <c r="EF96" s="127"/>
      <c r="EG96" s="127"/>
      <c r="EH96" s="127"/>
      <c r="EI96" s="127"/>
      <c r="EJ96" s="127"/>
      <c r="EK96" s="127"/>
      <c r="EL96" s="127"/>
      <c r="EM96" s="127"/>
    </row>
    <row r="97" spans="1:143">
      <c r="A97" s="127" t="e">
        <v>#N/A</v>
      </c>
      <c r="B97" s="128" t="e">
        <v>#N/A</v>
      </c>
      <c r="C97" s="301" t="e">
        <v>#N/A</v>
      </c>
      <c r="D97" s="301" t="e">
        <v>#N/A</v>
      </c>
      <c r="E97" s="301" t="e">
        <v>#N/A</v>
      </c>
      <c r="F97" s="301" t="e">
        <v>#N/A</v>
      </c>
      <c r="G97" s="301" t="e">
        <v>#N/A</v>
      </c>
      <c r="H97" s="301" t="e">
        <v>#N/A</v>
      </c>
      <c r="I97" s="301" t="e">
        <v>#N/A</v>
      </c>
      <c r="J97" s="301" t="e">
        <v>#N/A</v>
      </c>
      <c r="K97" s="301" t="e">
        <v>#N/A</v>
      </c>
      <c r="L97" s="301" t="e">
        <v>#N/A</v>
      </c>
      <c r="M97" s="301" t="e">
        <v>#N/A</v>
      </c>
      <c r="N97" s="301" t="e">
        <v>#N/A</v>
      </c>
      <c r="O97" s="301" t="e">
        <v>#N/A</v>
      </c>
      <c r="P97" s="301" t="e">
        <v>#N/A</v>
      </c>
      <c r="Q97" s="301" t="e">
        <v>#N/A</v>
      </c>
      <c r="R97" s="301" t="e">
        <v>#N/A</v>
      </c>
      <c r="S97" s="301" t="e">
        <v>#N/A</v>
      </c>
      <c r="T97" s="301" t="e">
        <v>#N/A</v>
      </c>
      <c r="U97" s="301" t="e">
        <v>#N/A</v>
      </c>
      <c r="V97" s="301" t="e">
        <v>#N/A</v>
      </c>
      <c r="W97" s="301" t="e">
        <v>#N/A</v>
      </c>
      <c r="X97" s="301" t="e">
        <v>#N/A</v>
      </c>
      <c r="Y97" s="301" t="e">
        <v>#N/A</v>
      </c>
      <c r="Z97" s="301" t="e">
        <v>#N/A</v>
      </c>
      <c r="AA97" s="301" t="e">
        <v>#N/A</v>
      </c>
      <c r="AB97" s="301" t="e">
        <v>#N/A</v>
      </c>
      <c r="AC97" s="301" t="e">
        <v>#N/A</v>
      </c>
      <c r="AD97" s="301" t="e">
        <v>#N/A</v>
      </c>
      <c r="AE97" s="301" t="e">
        <v>#N/A</v>
      </c>
      <c r="AF97" s="301" t="e">
        <v>#N/A</v>
      </c>
      <c r="AG97" s="301" t="e">
        <v>#N/A</v>
      </c>
      <c r="AH97" s="301" t="e">
        <v>#N/A</v>
      </c>
      <c r="AI97" s="301" t="e">
        <v>#N/A</v>
      </c>
      <c r="AJ97" s="301" t="e">
        <v>#N/A</v>
      </c>
      <c r="AK97" s="301" t="e">
        <v>#N/A</v>
      </c>
      <c r="AL97" s="301" t="e">
        <v>#N/A</v>
      </c>
      <c r="AM97" s="301" t="e">
        <v>#N/A</v>
      </c>
      <c r="AN97" s="301" t="e">
        <v>#N/A</v>
      </c>
      <c r="AO97" s="301" t="e">
        <v>#N/A</v>
      </c>
      <c r="AP97" s="301" t="e">
        <v>#N/A</v>
      </c>
      <c r="AQ97" s="301" t="e">
        <v>#N/A</v>
      </c>
      <c r="AR97" s="301" t="e">
        <v>#N/A</v>
      </c>
      <c r="AS97" s="301" t="e">
        <v>#N/A</v>
      </c>
      <c r="AT97" s="301" t="e">
        <v>#N/A</v>
      </c>
      <c r="AU97" s="301" t="e">
        <v>#N/A</v>
      </c>
      <c r="AV97" s="301" t="e">
        <v>#N/A</v>
      </c>
      <c r="AW97" s="301" t="e">
        <v>#N/A</v>
      </c>
      <c r="AX97" s="301" t="e">
        <v>#N/A</v>
      </c>
      <c r="AY97" s="301" t="e">
        <v>#N/A</v>
      </c>
      <c r="AZ97" s="301" t="e">
        <v>#N/A</v>
      </c>
      <c r="BA97" s="301" t="e">
        <v>#N/A</v>
      </c>
      <c r="BB97" s="301" t="e">
        <v>#N/A</v>
      </c>
      <c r="BC97" s="128" t="e">
        <v>#N/A</v>
      </c>
      <c r="BD97" s="128" t="e">
        <v>#N/A</v>
      </c>
      <c r="BE97" s="128" t="e">
        <v>#N/A</v>
      </c>
      <c r="BF97" s="128" t="e">
        <v>#N/A</v>
      </c>
      <c r="BG97" s="128" t="e">
        <v>#N/A</v>
      </c>
      <c r="BH97" s="128" t="e">
        <v>#N/A</v>
      </c>
      <c r="BI97" s="128" t="e">
        <v>#N/A</v>
      </c>
      <c r="BJ97" s="128" t="e">
        <v>#N/A</v>
      </c>
      <c r="BK97" s="128" t="e">
        <v>#N/A</v>
      </c>
      <c r="BL97" s="128" t="e">
        <v>#N/A</v>
      </c>
      <c r="BM97" s="128" t="e">
        <v>#N/A</v>
      </c>
      <c r="BN97" s="128" t="e">
        <v>#N/A</v>
      </c>
      <c r="BO97" s="128" t="e">
        <v>#N/A</v>
      </c>
      <c r="BP97" s="128" t="e">
        <v>#N/A</v>
      </c>
      <c r="BQ97" s="128" t="e">
        <v>#N/A</v>
      </c>
      <c r="BR97" s="128" t="e">
        <v>#N/A</v>
      </c>
      <c r="BS97" s="128" t="e">
        <v>#N/A</v>
      </c>
      <c r="BT97" s="128" t="e">
        <v>#N/A</v>
      </c>
      <c r="BU97" s="128" t="e">
        <v>#N/A</v>
      </c>
      <c r="BV97" s="128" t="e">
        <v>#N/A</v>
      </c>
      <c r="BW97" s="128" t="e">
        <v>#N/A</v>
      </c>
      <c r="BX97" s="128" t="e">
        <v>#N/A</v>
      </c>
      <c r="BY97" s="128" t="e">
        <v>#N/A</v>
      </c>
      <c r="BZ97" s="128" t="e">
        <v>#N/A</v>
      </c>
      <c r="CA97" s="128" t="e">
        <v>#N/A</v>
      </c>
      <c r="CB97" s="128" t="e">
        <v>#N/A</v>
      </c>
      <c r="CC97" s="128" t="e">
        <v>#N/A</v>
      </c>
      <c r="CD97" s="128"/>
      <c r="CE97" s="128"/>
      <c r="CF97" s="128"/>
      <c r="CG97" s="128"/>
      <c r="CH97" s="128"/>
      <c r="CI97" s="128"/>
      <c r="CJ97" s="128"/>
      <c r="CK97" s="128"/>
      <c r="CL97" s="128"/>
      <c r="CM97" s="128"/>
      <c r="CN97" s="128"/>
      <c r="CO97" s="128"/>
      <c r="CP97" s="128"/>
      <c r="CQ97" s="128"/>
      <c r="CR97" s="128"/>
      <c r="CS97" s="128"/>
      <c r="CT97" s="128"/>
      <c r="CU97" s="128"/>
      <c r="CV97" s="128"/>
      <c r="CW97" s="128"/>
      <c r="CX97" s="128"/>
      <c r="CY97" s="128"/>
      <c r="CZ97" s="128"/>
      <c r="DA97" s="128"/>
      <c r="DB97" s="128"/>
      <c r="DC97" s="128"/>
      <c r="DD97" s="128"/>
      <c r="DE97" s="128"/>
      <c r="DF97" s="128"/>
      <c r="DG97" s="128"/>
      <c r="DH97" s="128"/>
      <c r="DI97" s="128"/>
      <c r="DJ97" s="128"/>
      <c r="DK97" s="128"/>
      <c r="DL97" s="128"/>
      <c r="DM97" s="128"/>
      <c r="DN97" s="128"/>
      <c r="DO97" s="128"/>
      <c r="DP97" s="128"/>
      <c r="DQ97" s="128"/>
      <c r="DR97" s="127"/>
      <c r="DS97" s="127"/>
      <c r="DT97" s="127"/>
      <c r="DU97" s="127"/>
      <c r="DV97" s="127"/>
      <c r="DW97" s="127"/>
      <c r="DX97" s="127"/>
      <c r="DY97" s="127"/>
      <c r="DZ97" s="127"/>
      <c r="EA97" s="127"/>
      <c r="EB97" s="127"/>
      <c r="EC97" s="127"/>
      <c r="ED97" s="127"/>
      <c r="EE97" s="127"/>
      <c r="EF97" s="127"/>
      <c r="EG97" s="127"/>
      <c r="EH97" s="127"/>
      <c r="EI97" s="127"/>
      <c r="EJ97" s="127"/>
      <c r="EK97" s="127"/>
      <c r="EL97" s="127"/>
      <c r="EM97" s="127"/>
    </row>
    <row r="98" spans="1:143">
      <c r="A98" s="127" t="e">
        <v>#N/A</v>
      </c>
      <c r="B98" s="128" t="e">
        <v>#N/A</v>
      </c>
      <c r="C98" s="301" t="e">
        <v>#N/A</v>
      </c>
      <c r="D98" s="301" t="e">
        <v>#N/A</v>
      </c>
      <c r="E98" s="301" t="e">
        <v>#N/A</v>
      </c>
      <c r="F98" s="301" t="e">
        <v>#N/A</v>
      </c>
      <c r="G98" s="301" t="e">
        <v>#N/A</v>
      </c>
      <c r="H98" s="301" t="e">
        <v>#N/A</v>
      </c>
      <c r="I98" s="301" t="e">
        <v>#N/A</v>
      </c>
      <c r="J98" s="301" t="e">
        <v>#N/A</v>
      </c>
      <c r="K98" s="301" t="e">
        <v>#N/A</v>
      </c>
      <c r="L98" s="301" t="e">
        <v>#N/A</v>
      </c>
      <c r="M98" s="301" t="e">
        <v>#N/A</v>
      </c>
      <c r="N98" s="301" t="e">
        <v>#N/A</v>
      </c>
      <c r="O98" s="301" t="e">
        <v>#N/A</v>
      </c>
      <c r="P98" s="301" t="e">
        <v>#N/A</v>
      </c>
      <c r="Q98" s="301" t="e">
        <v>#N/A</v>
      </c>
      <c r="R98" s="301" t="e">
        <v>#N/A</v>
      </c>
      <c r="S98" s="301" t="e">
        <v>#N/A</v>
      </c>
      <c r="T98" s="301" t="e">
        <v>#N/A</v>
      </c>
      <c r="U98" s="301" t="e">
        <v>#N/A</v>
      </c>
      <c r="V98" s="301" t="e">
        <v>#N/A</v>
      </c>
      <c r="W98" s="301" t="e">
        <v>#N/A</v>
      </c>
      <c r="X98" s="301" t="e">
        <v>#N/A</v>
      </c>
      <c r="Y98" s="301" t="e">
        <v>#N/A</v>
      </c>
      <c r="Z98" s="301" t="e">
        <v>#N/A</v>
      </c>
      <c r="AA98" s="301" t="e">
        <v>#N/A</v>
      </c>
      <c r="AB98" s="301" t="e">
        <v>#N/A</v>
      </c>
      <c r="AC98" s="301" t="e">
        <v>#N/A</v>
      </c>
      <c r="AD98" s="301" t="e">
        <v>#N/A</v>
      </c>
      <c r="AE98" s="301" t="e">
        <v>#N/A</v>
      </c>
      <c r="AF98" s="301" t="e">
        <v>#N/A</v>
      </c>
      <c r="AG98" s="301" t="e">
        <v>#N/A</v>
      </c>
      <c r="AH98" s="301" t="e">
        <v>#N/A</v>
      </c>
      <c r="AI98" s="301" t="e">
        <v>#N/A</v>
      </c>
      <c r="AJ98" s="301" t="e">
        <v>#N/A</v>
      </c>
      <c r="AK98" s="301" t="e">
        <v>#N/A</v>
      </c>
      <c r="AL98" s="301" t="e">
        <v>#N/A</v>
      </c>
      <c r="AM98" s="301" t="e">
        <v>#N/A</v>
      </c>
      <c r="AN98" s="301" t="e">
        <v>#N/A</v>
      </c>
      <c r="AO98" s="301" t="e">
        <v>#N/A</v>
      </c>
      <c r="AP98" s="301" t="e">
        <v>#N/A</v>
      </c>
      <c r="AQ98" s="301" t="e">
        <v>#N/A</v>
      </c>
      <c r="AR98" s="301" t="e">
        <v>#N/A</v>
      </c>
      <c r="AS98" s="301" t="e">
        <v>#N/A</v>
      </c>
      <c r="AT98" s="301" t="e">
        <v>#N/A</v>
      </c>
      <c r="AU98" s="301" t="e">
        <v>#N/A</v>
      </c>
      <c r="AV98" s="301" t="e">
        <v>#N/A</v>
      </c>
      <c r="AW98" s="301" t="e">
        <v>#N/A</v>
      </c>
      <c r="AX98" s="301" t="e">
        <v>#N/A</v>
      </c>
      <c r="AY98" s="301" t="e">
        <v>#N/A</v>
      </c>
      <c r="AZ98" s="301" t="e">
        <v>#N/A</v>
      </c>
      <c r="BA98" s="301" t="e">
        <v>#N/A</v>
      </c>
      <c r="BB98" s="301" t="e">
        <v>#N/A</v>
      </c>
      <c r="BC98" s="128" t="e">
        <v>#N/A</v>
      </c>
      <c r="BD98" s="128" t="e">
        <v>#N/A</v>
      </c>
      <c r="BE98" s="128" t="e">
        <v>#N/A</v>
      </c>
      <c r="BF98" s="128" t="e">
        <v>#N/A</v>
      </c>
      <c r="BG98" s="128" t="e">
        <v>#N/A</v>
      </c>
      <c r="BH98" s="128" t="e">
        <v>#N/A</v>
      </c>
      <c r="BI98" s="128" t="e">
        <v>#N/A</v>
      </c>
      <c r="BJ98" s="128" t="e">
        <v>#N/A</v>
      </c>
      <c r="BK98" s="128" t="e">
        <v>#N/A</v>
      </c>
      <c r="BL98" s="128" t="e">
        <v>#N/A</v>
      </c>
      <c r="BM98" s="128" t="e">
        <v>#N/A</v>
      </c>
      <c r="BN98" s="128" t="e">
        <v>#N/A</v>
      </c>
      <c r="BO98" s="128" t="e">
        <v>#N/A</v>
      </c>
      <c r="BP98" s="128" t="e">
        <v>#N/A</v>
      </c>
      <c r="BQ98" s="128" t="e">
        <v>#N/A</v>
      </c>
      <c r="BR98" s="128" t="e">
        <v>#N/A</v>
      </c>
      <c r="BS98" s="128" t="e">
        <v>#N/A</v>
      </c>
      <c r="BT98" s="128" t="e">
        <v>#N/A</v>
      </c>
      <c r="BU98" s="128" t="e">
        <v>#N/A</v>
      </c>
      <c r="BV98" s="128" t="e">
        <v>#N/A</v>
      </c>
      <c r="BW98" s="128" t="e">
        <v>#N/A</v>
      </c>
      <c r="BX98" s="128" t="e">
        <v>#N/A</v>
      </c>
      <c r="BY98" s="128" t="e">
        <v>#N/A</v>
      </c>
      <c r="BZ98" s="128" t="e">
        <v>#N/A</v>
      </c>
      <c r="CA98" s="128" t="e">
        <v>#N/A</v>
      </c>
      <c r="CB98" s="128" t="e">
        <v>#N/A</v>
      </c>
      <c r="CC98" s="128" t="e">
        <v>#N/A</v>
      </c>
      <c r="CD98" s="128"/>
      <c r="CE98" s="128"/>
      <c r="CF98" s="128"/>
      <c r="CG98" s="128"/>
      <c r="CH98" s="128"/>
      <c r="CI98" s="128"/>
      <c r="CJ98" s="128"/>
      <c r="CK98" s="128"/>
      <c r="CL98" s="128"/>
      <c r="CM98" s="128"/>
      <c r="CN98" s="128"/>
      <c r="CO98" s="128"/>
      <c r="CP98" s="128"/>
      <c r="CQ98" s="128"/>
      <c r="CR98" s="128"/>
      <c r="CS98" s="128"/>
      <c r="CT98" s="128"/>
      <c r="CU98" s="128"/>
      <c r="CV98" s="128"/>
      <c r="CW98" s="128"/>
      <c r="CX98" s="128"/>
      <c r="CY98" s="128"/>
      <c r="CZ98" s="128"/>
      <c r="DA98" s="128"/>
      <c r="DB98" s="128"/>
      <c r="DC98" s="128"/>
      <c r="DD98" s="128"/>
      <c r="DE98" s="128"/>
      <c r="DF98" s="128"/>
      <c r="DG98" s="128"/>
      <c r="DH98" s="128"/>
      <c r="DI98" s="128"/>
      <c r="DJ98" s="128"/>
      <c r="DK98" s="128"/>
      <c r="DL98" s="128"/>
      <c r="DM98" s="128"/>
      <c r="DN98" s="128"/>
      <c r="DO98" s="128"/>
      <c r="DP98" s="128"/>
      <c r="DQ98" s="128"/>
      <c r="DR98" s="127"/>
      <c r="DS98" s="127"/>
      <c r="DT98" s="127"/>
      <c r="DU98" s="127"/>
      <c r="DV98" s="127"/>
      <c r="DW98" s="127"/>
      <c r="DX98" s="127"/>
      <c r="DY98" s="127"/>
      <c r="DZ98" s="127"/>
      <c r="EA98" s="127"/>
      <c r="EB98" s="127"/>
      <c r="EC98" s="127"/>
      <c r="ED98" s="127"/>
      <c r="EE98" s="127"/>
      <c r="EF98" s="127"/>
      <c r="EG98" s="127"/>
      <c r="EH98" s="127"/>
      <c r="EI98" s="127"/>
      <c r="EJ98" s="127"/>
      <c r="EK98" s="127"/>
      <c r="EL98" s="127"/>
      <c r="EM98" s="127"/>
    </row>
    <row r="99" spans="1:143">
      <c r="A99" s="127" t="e">
        <v>#N/A</v>
      </c>
      <c r="B99" s="128" t="e">
        <v>#N/A</v>
      </c>
      <c r="C99" s="301" t="e">
        <v>#N/A</v>
      </c>
      <c r="D99" s="301" t="e">
        <v>#N/A</v>
      </c>
      <c r="E99" s="301" t="e">
        <v>#N/A</v>
      </c>
      <c r="F99" s="301" t="e">
        <v>#N/A</v>
      </c>
      <c r="G99" s="301" t="e">
        <v>#N/A</v>
      </c>
      <c r="H99" s="301" t="e">
        <v>#N/A</v>
      </c>
      <c r="I99" s="301" t="e">
        <v>#N/A</v>
      </c>
      <c r="J99" s="301" t="e">
        <v>#N/A</v>
      </c>
      <c r="K99" s="301" t="e">
        <v>#N/A</v>
      </c>
      <c r="L99" s="301" t="e">
        <v>#N/A</v>
      </c>
      <c r="M99" s="301" t="e">
        <v>#N/A</v>
      </c>
      <c r="N99" s="301" t="e">
        <v>#N/A</v>
      </c>
      <c r="O99" s="301" t="e">
        <v>#N/A</v>
      </c>
      <c r="P99" s="301" t="e">
        <v>#N/A</v>
      </c>
      <c r="Q99" s="301" t="e">
        <v>#N/A</v>
      </c>
      <c r="R99" s="301" t="e">
        <v>#N/A</v>
      </c>
      <c r="S99" s="301" t="e">
        <v>#N/A</v>
      </c>
      <c r="T99" s="301" t="e">
        <v>#N/A</v>
      </c>
      <c r="U99" s="301" t="e">
        <v>#N/A</v>
      </c>
      <c r="V99" s="301" t="e">
        <v>#N/A</v>
      </c>
      <c r="W99" s="301" t="e">
        <v>#N/A</v>
      </c>
      <c r="X99" s="301" t="e">
        <v>#N/A</v>
      </c>
      <c r="Y99" s="301" t="e">
        <v>#N/A</v>
      </c>
      <c r="Z99" s="301" t="e">
        <v>#N/A</v>
      </c>
      <c r="AA99" s="301" t="e">
        <v>#N/A</v>
      </c>
      <c r="AB99" s="301" t="e">
        <v>#N/A</v>
      </c>
      <c r="AC99" s="301" t="e">
        <v>#N/A</v>
      </c>
      <c r="AD99" s="301" t="e">
        <v>#N/A</v>
      </c>
      <c r="AE99" s="301" t="e">
        <v>#N/A</v>
      </c>
      <c r="AF99" s="301" t="e">
        <v>#N/A</v>
      </c>
      <c r="AG99" s="301" t="e">
        <v>#N/A</v>
      </c>
      <c r="AH99" s="301" t="e">
        <v>#N/A</v>
      </c>
      <c r="AI99" s="301" t="e">
        <v>#N/A</v>
      </c>
      <c r="AJ99" s="301" t="e">
        <v>#N/A</v>
      </c>
      <c r="AK99" s="301" t="e">
        <v>#N/A</v>
      </c>
      <c r="AL99" s="301" t="e">
        <v>#N/A</v>
      </c>
      <c r="AM99" s="301" t="e">
        <v>#N/A</v>
      </c>
      <c r="AN99" s="301" t="e">
        <v>#N/A</v>
      </c>
      <c r="AO99" s="301" t="e">
        <v>#N/A</v>
      </c>
      <c r="AP99" s="301" t="e">
        <v>#N/A</v>
      </c>
      <c r="AQ99" s="301" t="e">
        <v>#N/A</v>
      </c>
      <c r="AR99" s="301" t="e">
        <v>#N/A</v>
      </c>
      <c r="AS99" s="301" t="e">
        <v>#N/A</v>
      </c>
      <c r="AT99" s="301" t="e">
        <v>#N/A</v>
      </c>
      <c r="AU99" s="301" t="e">
        <v>#N/A</v>
      </c>
      <c r="AV99" s="301" t="e">
        <v>#N/A</v>
      </c>
      <c r="AW99" s="301" t="e">
        <v>#N/A</v>
      </c>
      <c r="AX99" s="301" t="e">
        <v>#N/A</v>
      </c>
      <c r="AY99" s="301" t="e">
        <v>#N/A</v>
      </c>
      <c r="AZ99" s="301" t="e">
        <v>#N/A</v>
      </c>
      <c r="BA99" s="301" t="e">
        <v>#N/A</v>
      </c>
      <c r="BB99" s="301" t="e">
        <v>#N/A</v>
      </c>
      <c r="BC99" s="128" t="e">
        <v>#N/A</v>
      </c>
      <c r="BD99" s="128" t="e">
        <v>#N/A</v>
      </c>
      <c r="BE99" s="128" t="e">
        <v>#N/A</v>
      </c>
      <c r="BF99" s="128" t="e">
        <v>#N/A</v>
      </c>
      <c r="BG99" s="128" t="e">
        <v>#N/A</v>
      </c>
      <c r="BH99" s="128" t="e">
        <v>#N/A</v>
      </c>
      <c r="BI99" s="128" t="e">
        <v>#N/A</v>
      </c>
      <c r="BJ99" s="128" t="e">
        <v>#N/A</v>
      </c>
      <c r="BK99" s="128" t="e">
        <v>#N/A</v>
      </c>
      <c r="BL99" s="128" t="e">
        <v>#N/A</v>
      </c>
      <c r="BM99" s="128" t="e">
        <v>#N/A</v>
      </c>
      <c r="BN99" s="128" t="e">
        <v>#N/A</v>
      </c>
      <c r="BO99" s="128" t="e">
        <v>#N/A</v>
      </c>
      <c r="BP99" s="128" t="e">
        <v>#N/A</v>
      </c>
      <c r="BQ99" s="128" t="e">
        <v>#N/A</v>
      </c>
      <c r="BR99" s="128" t="e">
        <v>#N/A</v>
      </c>
      <c r="BS99" s="128" t="e">
        <v>#N/A</v>
      </c>
      <c r="BT99" s="128" t="e">
        <v>#N/A</v>
      </c>
      <c r="BU99" s="128" t="e">
        <v>#N/A</v>
      </c>
      <c r="BV99" s="128" t="e">
        <v>#N/A</v>
      </c>
      <c r="BW99" s="128" t="e">
        <v>#N/A</v>
      </c>
      <c r="BX99" s="128" t="e">
        <v>#N/A</v>
      </c>
      <c r="BY99" s="128" t="e">
        <v>#N/A</v>
      </c>
      <c r="BZ99" s="128" t="e">
        <v>#N/A</v>
      </c>
      <c r="CA99" s="128" t="e">
        <v>#N/A</v>
      </c>
      <c r="CB99" s="128" t="e">
        <v>#N/A</v>
      </c>
      <c r="CC99" s="128" t="e">
        <v>#N/A</v>
      </c>
      <c r="CD99" s="128"/>
      <c r="CE99" s="128"/>
      <c r="CF99" s="128"/>
      <c r="CG99" s="128"/>
      <c r="CH99" s="128"/>
      <c r="CI99" s="128"/>
      <c r="CJ99" s="128"/>
      <c r="CK99" s="128"/>
      <c r="CL99" s="128"/>
      <c r="CM99" s="128"/>
      <c r="CN99" s="128"/>
      <c r="CO99" s="128"/>
      <c r="CP99" s="128"/>
      <c r="CQ99" s="128"/>
      <c r="CR99" s="128"/>
      <c r="CS99" s="128"/>
      <c r="CT99" s="128"/>
      <c r="CU99" s="128"/>
      <c r="CV99" s="128"/>
      <c r="CW99" s="128"/>
      <c r="CX99" s="128"/>
      <c r="CY99" s="128"/>
      <c r="CZ99" s="128"/>
      <c r="DA99" s="128"/>
      <c r="DB99" s="128"/>
      <c r="DC99" s="128"/>
      <c r="DD99" s="128"/>
      <c r="DE99" s="128"/>
      <c r="DF99" s="128"/>
      <c r="DG99" s="128"/>
      <c r="DH99" s="128"/>
      <c r="DI99" s="128"/>
      <c r="DJ99" s="128"/>
      <c r="DK99" s="128"/>
      <c r="DL99" s="128"/>
      <c r="DM99" s="128"/>
      <c r="DN99" s="128"/>
      <c r="DO99" s="128"/>
      <c r="DP99" s="128"/>
      <c r="DQ99" s="128"/>
      <c r="DR99" s="127"/>
      <c r="DS99" s="127"/>
      <c r="DT99" s="127"/>
      <c r="DU99" s="127"/>
      <c r="DV99" s="127"/>
      <c r="DW99" s="127"/>
      <c r="DX99" s="127"/>
      <c r="DY99" s="127"/>
      <c r="DZ99" s="127"/>
      <c r="EA99" s="127"/>
      <c r="EB99" s="127"/>
      <c r="EC99" s="127"/>
      <c r="ED99" s="127"/>
      <c r="EE99" s="127"/>
      <c r="EF99" s="127"/>
      <c r="EG99" s="127"/>
      <c r="EH99" s="127"/>
      <c r="EI99" s="127"/>
      <c r="EJ99" s="127"/>
      <c r="EK99" s="127"/>
      <c r="EL99" s="127"/>
      <c r="EM99" s="127"/>
    </row>
    <row r="100" spans="1:143">
      <c r="A100" s="127"/>
      <c r="B100" s="128"/>
      <c r="C100" s="301"/>
      <c r="D100" s="301"/>
      <c r="E100" s="301"/>
      <c r="F100" s="301"/>
      <c r="G100" s="301"/>
      <c r="H100" s="301"/>
      <c r="I100" s="301"/>
      <c r="J100" s="301"/>
      <c r="K100" s="301"/>
      <c r="L100" s="128"/>
      <c r="M100" s="301"/>
      <c r="N100" s="301"/>
      <c r="O100" s="301"/>
      <c r="P100" s="301"/>
      <c r="Q100" s="301"/>
      <c r="R100" s="301"/>
      <c r="S100" s="301"/>
      <c r="T100" s="301"/>
      <c r="U100" s="301"/>
      <c r="V100" s="301"/>
      <c r="W100" s="301"/>
      <c r="X100" s="301"/>
      <c r="Y100" s="301"/>
      <c r="Z100" s="301"/>
      <c r="AA100" s="301"/>
      <c r="AB100" s="301"/>
      <c r="AC100" s="301"/>
      <c r="AD100" s="301"/>
      <c r="AE100" s="301"/>
      <c r="AF100" s="301"/>
      <c r="AG100" s="301"/>
      <c r="AH100" s="301"/>
      <c r="AI100" s="301"/>
      <c r="AJ100" s="301"/>
      <c r="AK100" s="301"/>
      <c r="AL100" s="301"/>
      <c r="AM100" s="301"/>
      <c r="AN100" s="301"/>
      <c r="AO100" s="301"/>
      <c r="AP100" s="301"/>
      <c r="AQ100" s="301"/>
      <c r="AR100" s="301"/>
      <c r="AS100" s="301"/>
      <c r="AT100" s="301"/>
      <c r="AU100" s="301"/>
      <c r="AV100" s="301"/>
      <c r="AW100" s="301"/>
      <c r="AX100" s="301"/>
      <c r="AY100" s="301"/>
      <c r="AZ100" s="301"/>
      <c r="BA100" s="301"/>
      <c r="BB100" s="301"/>
      <c r="BC100" s="128"/>
      <c r="BD100" s="128"/>
      <c r="BE100" s="128"/>
      <c r="BF100" s="128"/>
      <c r="BG100" s="128"/>
      <c r="BH100" s="128"/>
      <c r="BI100" s="128"/>
      <c r="BJ100" s="128"/>
      <c r="BK100" s="128"/>
      <c r="BL100" s="128"/>
      <c r="BM100" s="128"/>
      <c r="BN100" s="128"/>
      <c r="BO100" s="128"/>
      <c r="BP100" s="128"/>
      <c r="BQ100" s="128"/>
      <c r="BR100" s="128"/>
      <c r="BS100" s="128"/>
      <c r="BT100" s="128"/>
      <c r="BU100" s="128"/>
      <c r="BV100" s="128"/>
      <c r="BW100" s="128"/>
      <c r="BX100" s="128"/>
      <c r="BY100" s="128"/>
      <c r="BZ100" s="128"/>
      <c r="CA100" s="128"/>
      <c r="CB100" s="128"/>
      <c r="CC100" s="128"/>
      <c r="CD100" s="128"/>
      <c r="CE100" s="128"/>
      <c r="CF100" s="128"/>
      <c r="CG100" s="128"/>
      <c r="CH100" s="128"/>
      <c r="CI100" s="128"/>
      <c r="CJ100" s="128"/>
      <c r="CK100" s="128"/>
      <c r="CL100" s="128"/>
      <c r="CM100" s="128"/>
      <c r="CN100" s="128"/>
      <c r="CO100" s="128"/>
      <c r="CP100" s="128"/>
      <c r="CQ100" s="128"/>
      <c r="CR100" s="128"/>
      <c r="CS100" s="128"/>
      <c r="CT100" s="128"/>
      <c r="CU100" s="128"/>
      <c r="CV100" s="128"/>
      <c r="CW100" s="128"/>
      <c r="CX100" s="128"/>
      <c r="CY100" s="128"/>
      <c r="CZ100" s="128"/>
      <c r="DA100" s="128"/>
      <c r="DB100" s="128"/>
      <c r="DC100" s="128"/>
      <c r="DD100" s="128"/>
      <c r="DE100" s="128"/>
      <c r="DF100" s="128"/>
      <c r="DG100" s="128"/>
      <c r="DH100" s="128"/>
      <c r="DI100" s="128"/>
      <c r="DJ100" s="128"/>
      <c r="DK100" s="128"/>
      <c r="DL100" s="128"/>
      <c r="DM100" s="128"/>
      <c r="DN100" s="128"/>
      <c r="DO100" s="128"/>
      <c r="DP100" s="128"/>
      <c r="DQ100" s="128"/>
      <c r="DR100" s="127"/>
      <c r="DS100" s="127"/>
      <c r="DT100" s="127"/>
      <c r="DU100" s="127"/>
      <c r="DV100" s="127"/>
      <c r="DW100" s="127"/>
      <c r="DX100" s="127"/>
      <c r="DY100" s="127"/>
      <c r="DZ100" s="127"/>
      <c r="EA100" s="127"/>
      <c r="EB100" s="127"/>
      <c r="EC100" s="127"/>
      <c r="ED100" s="127"/>
      <c r="EE100" s="127"/>
      <c r="EF100" s="127"/>
      <c r="EG100" s="127"/>
      <c r="EH100" s="127"/>
      <c r="EI100" s="127"/>
      <c r="EJ100" s="127"/>
      <c r="EK100" s="127"/>
      <c r="EL100" s="127"/>
      <c r="EM100" s="127"/>
    </row>
    <row r="101" spans="1:143">
      <c r="A101" s="127"/>
      <c r="B101" s="128"/>
      <c r="C101" s="301"/>
      <c r="D101" s="301"/>
      <c r="E101" s="301"/>
      <c r="F101" s="301"/>
      <c r="G101" s="301"/>
      <c r="H101" s="301"/>
      <c r="I101" s="301"/>
      <c r="J101" s="301"/>
      <c r="K101" s="128"/>
      <c r="L101" s="128"/>
      <c r="M101" s="301"/>
      <c r="N101" s="301"/>
      <c r="O101" s="301"/>
      <c r="P101" s="301"/>
      <c r="Q101" s="301"/>
      <c r="R101" s="301"/>
      <c r="S101" s="301"/>
      <c r="T101" s="301"/>
      <c r="U101" s="301"/>
      <c r="V101" s="301"/>
      <c r="W101" s="301"/>
      <c r="X101" s="301"/>
      <c r="Y101" s="301"/>
      <c r="Z101" s="301"/>
      <c r="AA101" s="301"/>
      <c r="AB101" s="301"/>
      <c r="AC101" s="301"/>
      <c r="AD101" s="301"/>
      <c r="AE101" s="301"/>
      <c r="AF101" s="301"/>
      <c r="AG101" s="301"/>
      <c r="AH101" s="301"/>
      <c r="AI101" s="301"/>
      <c r="AJ101" s="301"/>
      <c r="AK101" s="301"/>
      <c r="AL101" s="301"/>
      <c r="AM101" s="301"/>
      <c r="AN101" s="301"/>
      <c r="AO101" s="301"/>
      <c r="AP101" s="301"/>
      <c r="AQ101" s="301"/>
      <c r="AR101" s="301"/>
      <c r="AS101" s="301"/>
      <c r="AT101" s="301"/>
      <c r="AU101" s="301"/>
      <c r="AV101" s="301"/>
      <c r="AW101" s="301"/>
      <c r="AX101" s="301"/>
      <c r="AY101" s="301"/>
      <c r="AZ101" s="301"/>
      <c r="BA101" s="301"/>
      <c r="BB101" s="301"/>
      <c r="BC101" s="128"/>
      <c r="BD101" s="128"/>
      <c r="BE101" s="128"/>
      <c r="BF101" s="128"/>
      <c r="BG101" s="128"/>
      <c r="BH101" s="128"/>
      <c r="BI101" s="128"/>
      <c r="BJ101" s="128"/>
      <c r="BK101" s="128"/>
      <c r="BL101" s="128"/>
      <c r="BM101" s="128"/>
      <c r="BN101" s="128"/>
      <c r="BO101" s="128"/>
      <c r="BP101" s="128"/>
      <c r="BQ101" s="128"/>
      <c r="BR101" s="128"/>
      <c r="BS101" s="128"/>
      <c r="BT101" s="128"/>
      <c r="BU101" s="128"/>
      <c r="BV101" s="128"/>
      <c r="BW101" s="128"/>
      <c r="BX101" s="128"/>
      <c r="BY101" s="128"/>
      <c r="BZ101" s="128"/>
      <c r="CA101" s="128"/>
      <c r="CB101" s="128"/>
      <c r="CC101" s="128"/>
      <c r="CD101" s="128"/>
      <c r="CE101" s="128"/>
      <c r="CF101" s="128"/>
      <c r="CG101" s="128"/>
      <c r="CH101" s="128"/>
      <c r="CI101" s="128"/>
      <c r="CJ101" s="128"/>
      <c r="CK101" s="128"/>
      <c r="CL101" s="128"/>
      <c r="CM101" s="128"/>
      <c r="CN101" s="128"/>
      <c r="CO101" s="128"/>
      <c r="CP101" s="128"/>
      <c r="CQ101" s="128"/>
      <c r="CR101" s="128"/>
      <c r="CS101" s="128"/>
      <c r="CT101" s="128"/>
      <c r="CU101" s="128"/>
      <c r="CV101" s="128"/>
      <c r="CW101" s="128"/>
      <c r="CX101" s="128"/>
      <c r="CY101" s="128"/>
      <c r="CZ101" s="128"/>
      <c r="DA101" s="128"/>
      <c r="DB101" s="128"/>
      <c r="DC101" s="128"/>
      <c r="DD101" s="128"/>
      <c r="DE101" s="128"/>
      <c r="DF101" s="128"/>
      <c r="DG101" s="128"/>
      <c r="DH101" s="128"/>
      <c r="DI101" s="128"/>
      <c r="DJ101" s="128"/>
      <c r="DK101" s="128"/>
      <c r="DL101" s="128"/>
      <c r="DM101" s="128"/>
      <c r="DN101" s="128"/>
      <c r="DO101" s="128"/>
      <c r="DP101" s="128"/>
      <c r="DQ101" s="128"/>
      <c r="DR101" s="127"/>
      <c r="DS101" s="127"/>
      <c r="DT101" s="127"/>
      <c r="DU101" s="127"/>
      <c r="DV101" s="127"/>
      <c r="DW101" s="127"/>
      <c r="DX101" s="127"/>
      <c r="DY101" s="127"/>
      <c r="DZ101" s="127"/>
      <c r="EA101" s="127"/>
      <c r="EB101" s="127"/>
      <c r="EC101" s="127"/>
      <c r="ED101" s="127"/>
      <c r="EE101" s="127"/>
      <c r="EF101" s="127"/>
      <c r="EG101" s="127"/>
      <c r="EH101" s="127"/>
      <c r="EI101" s="127"/>
      <c r="EJ101" s="127"/>
      <c r="EK101" s="127"/>
      <c r="EL101" s="127"/>
      <c r="EM101" s="127"/>
    </row>
    <row r="102" spans="1:143">
      <c r="A102" s="127"/>
      <c r="B102" s="128"/>
      <c r="C102" s="301"/>
      <c r="D102" s="301"/>
      <c r="E102" s="301"/>
      <c r="F102" s="301"/>
      <c r="G102" s="301"/>
      <c r="H102" s="301"/>
      <c r="I102" s="301"/>
      <c r="J102" s="128"/>
      <c r="K102" s="128"/>
      <c r="L102" s="301"/>
      <c r="M102" s="301"/>
      <c r="N102" s="301"/>
      <c r="O102" s="301"/>
      <c r="P102" s="301"/>
      <c r="Q102" s="301"/>
      <c r="R102" s="301"/>
      <c r="S102" s="301"/>
      <c r="T102" s="301"/>
      <c r="U102" s="301"/>
      <c r="V102" s="301"/>
      <c r="W102" s="301"/>
      <c r="X102" s="301"/>
      <c r="Y102" s="301"/>
      <c r="Z102" s="301"/>
      <c r="AA102" s="301"/>
      <c r="AB102" s="301"/>
      <c r="AC102" s="301"/>
      <c r="AD102" s="301"/>
      <c r="AE102" s="301"/>
      <c r="AF102" s="301"/>
      <c r="AG102" s="301"/>
      <c r="AH102" s="301"/>
      <c r="AI102" s="301"/>
      <c r="AJ102" s="301"/>
      <c r="AK102" s="301"/>
      <c r="AL102" s="301"/>
      <c r="AM102" s="301"/>
      <c r="AN102" s="301"/>
      <c r="AO102" s="301"/>
      <c r="AP102" s="301"/>
      <c r="AQ102" s="301"/>
      <c r="AR102" s="301"/>
      <c r="AS102" s="301"/>
      <c r="AT102" s="301"/>
      <c r="AU102" s="301"/>
      <c r="AV102" s="301"/>
      <c r="AW102" s="301"/>
      <c r="AX102" s="301"/>
      <c r="AY102" s="301"/>
      <c r="AZ102" s="301"/>
      <c r="BA102" s="301"/>
      <c r="BB102" s="301"/>
      <c r="BC102" s="128"/>
      <c r="BD102" s="128"/>
      <c r="BE102" s="128"/>
      <c r="BF102" s="128"/>
      <c r="BG102" s="128"/>
      <c r="BH102" s="128"/>
      <c r="BI102" s="128"/>
      <c r="BJ102" s="128"/>
      <c r="BK102" s="128"/>
      <c r="BL102" s="128"/>
      <c r="BM102" s="128"/>
      <c r="BN102" s="128"/>
      <c r="BO102" s="128"/>
      <c r="BP102" s="128"/>
      <c r="BQ102" s="128"/>
      <c r="BR102" s="128"/>
      <c r="BS102" s="128"/>
      <c r="BT102" s="128"/>
      <c r="BU102" s="128"/>
      <c r="BV102" s="128"/>
      <c r="BW102" s="128"/>
      <c r="BX102" s="128"/>
      <c r="BY102" s="128"/>
      <c r="BZ102" s="128"/>
      <c r="CA102" s="128"/>
      <c r="CB102" s="128"/>
      <c r="CC102" s="128"/>
      <c r="CD102" s="128"/>
      <c r="CE102" s="128"/>
      <c r="CF102" s="128"/>
      <c r="CG102" s="128"/>
      <c r="CH102" s="128"/>
      <c r="CI102" s="128"/>
      <c r="CJ102" s="128"/>
      <c r="CK102" s="128"/>
      <c r="CL102" s="128"/>
      <c r="CM102" s="128"/>
      <c r="CN102" s="128"/>
      <c r="CO102" s="128"/>
      <c r="CP102" s="128"/>
      <c r="CQ102" s="128"/>
      <c r="CR102" s="128"/>
      <c r="CS102" s="128"/>
      <c r="CT102" s="128"/>
      <c r="CU102" s="128"/>
      <c r="CV102" s="128"/>
      <c r="CW102" s="128"/>
      <c r="CX102" s="128"/>
      <c r="CY102" s="128"/>
      <c r="CZ102" s="128"/>
      <c r="DA102" s="128"/>
      <c r="DB102" s="128"/>
      <c r="DC102" s="128"/>
      <c r="DD102" s="128"/>
      <c r="DE102" s="128"/>
      <c r="DF102" s="128"/>
      <c r="DG102" s="128"/>
      <c r="DH102" s="128"/>
      <c r="DI102" s="128"/>
      <c r="DJ102" s="128"/>
      <c r="DK102" s="128"/>
      <c r="DL102" s="128"/>
      <c r="DM102" s="128"/>
      <c r="DN102" s="128"/>
      <c r="DO102" s="128"/>
      <c r="DP102" s="128"/>
      <c r="DQ102" s="128"/>
      <c r="DR102" s="127"/>
      <c r="DS102" s="127"/>
      <c r="DT102" s="127"/>
      <c r="DU102" s="127"/>
      <c r="DV102" s="127"/>
      <c r="DW102" s="127"/>
      <c r="DX102" s="127"/>
      <c r="DY102" s="127"/>
      <c r="DZ102" s="127"/>
      <c r="EA102" s="127"/>
      <c r="EB102" s="127"/>
      <c r="EC102" s="127"/>
      <c r="ED102" s="127"/>
      <c r="EE102" s="127"/>
      <c r="EF102" s="127"/>
      <c r="EG102" s="127"/>
      <c r="EH102" s="127"/>
      <c r="EI102" s="127"/>
      <c r="EJ102" s="127"/>
      <c r="EK102" s="127"/>
      <c r="EL102" s="127"/>
      <c r="EM102" s="127"/>
    </row>
    <row r="103" spans="1:143">
      <c r="A103" s="127"/>
      <c r="B103" s="128"/>
      <c r="C103" s="301"/>
      <c r="D103" s="301"/>
      <c r="E103" s="301"/>
      <c r="F103" s="301"/>
      <c r="G103" s="301"/>
      <c r="H103" s="301"/>
      <c r="I103" s="128"/>
      <c r="J103" s="128"/>
      <c r="K103" s="301"/>
      <c r="L103" s="301"/>
      <c r="M103" s="301"/>
      <c r="N103" s="301"/>
      <c r="O103" s="301"/>
      <c r="P103" s="301"/>
      <c r="Q103" s="301"/>
      <c r="R103" s="301"/>
      <c r="S103" s="301"/>
      <c r="T103" s="301"/>
      <c r="U103" s="301"/>
      <c r="V103" s="301"/>
      <c r="W103" s="301"/>
      <c r="X103" s="301"/>
      <c r="Y103" s="301"/>
      <c r="Z103" s="301"/>
      <c r="AA103" s="301"/>
      <c r="AB103" s="301"/>
      <c r="AC103" s="301"/>
      <c r="AD103" s="301"/>
      <c r="AE103" s="301"/>
      <c r="AF103" s="301"/>
      <c r="AG103" s="301"/>
      <c r="AH103" s="301"/>
      <c r="AI103" s="301"/>
      <c r="AJ103" s="301"/>
      <c r="AK103" s="301"/>
      <c r="AL103" s="301"/>
      <c r="AM103" s="301"/>
      <c r="AN103" s="301"/>
      <c r="AO103" s="301"/>
      <c r="AP103" s="301"/>
      <c r="AQ103" s="301"/>
      <c r="AR103" s="301"/>
      <c r="AS103" s="301"/>
      <c r="AT103" s="301"/>
      <c r="AU103" s="301"/>
      <c r="AV103" s="301"/>
      <c r="AW103" s="301"/>
      <c r="AX103" s="301"/>
      <c r="AY103" s="301"/>
      <c r="AZ103" s="301"/>
      <c r="BA103" s="301"/>
      <c r="BB103" s="301"/>
      <c r="BC103" s="128"/>
      <c r="BD103" s="128"/>
      <c r="BE103" s="128"/>
      <c r="BF103" s="128"/>
      <c r="BG103" s="128"/>
      <c r="BH103" s="128"/>
      <c r="BI103" s="128"/>
      <c r="BJ103" s="128"/>
      <c r="BK103" s="128"/>
      <c r="BL103" s="128"/>
      <c r="BM103" s="128"/>
      <c r="BN103" s="128"/>
      <c r="BO103" s="128"/>
      <c r="BP103" s="128"/>
      <c r="BQ103" s="128"/>
      <c r="BR103" s="128"/>
      <c r="BS103" s="128"/>
      <c r="BT103" s="128"/>
      <c r="BU103" s="128"/>
      <c r="BV103" s="128"/>
      <c r="BW103" s="128"/>
      <c r="BX103" s="128"/>
      <c r="BY103" s="128"/>
      <c r="BZ103" s="128"/>
      <c r="CA103" s="128"/>
      <c r="CB103" s="128"/>
      <c r="CC103" s="128"/>
      <c r="CD103" s="128"/>
      <c r="CE103" s="128"/>
      <c r="CF103" s="128"/>
      <c r="CG103" s="128"/>
      <c r="CH103" s="128"/>
      <c r="CI103" s="128"/>
      <c r="CJ103" s="128"/>
      <c r="CK103" s="128"/>
      <c r="CL103" s="128"/>
      <c r="CM103" s="128"/>
      <c r="CN103" s="128"/>
      <c r="CO103" s="128"/>
      <c r="CP103" s="128"/>
      <c r="CQ103" s="128"/>
      <c r="CR103" s="128"/>
      <c r="CS103" s="128"/>
      <c r="CT103" s="128"/>
      <c r="CU103" s="128"/>
      <c r="CV103" s="128"/>
      <c r="CW103" s="128"/>
      <c r="CX103" s="128"/>
      <c r="CY103" s="128"/>
      <c r="CZ103" s="128"/>
      <c r="DA103" s="128"/>
      <c r="DB103" s="128"/>
      <c r="DC103" s="128"/>
      <c r="DD103" s="128"/>
      <c r="DE103" s="128"/>
      <c r="DF103" s="128"/>
      <c r="DG103" s="128"/>
      <c r="DH103" s="128"/>
      <c r="DI103" s="128"/>
      <c r="DJ103" s="128"/>
      <c r="DK103" s="128"/>
      <c r="DL103" s="128"/>
      <c r="DM103" s="128"/>
      <c r="DN103" s="128"/>
      <c r="DO103" s="128"/>
      <c r="DP103" s="128"/>
      <c r="DQ103" s="128"/>
      <c r="DR103" s="127"/>
      <c r="DS103" s="127"/>
      <c r="DT103" s="127"/>
      <c r="DU103" s="127"/>
      <c r="DV103" s="127"/>
      <c r="DW103" s="127"/>
      <c r="DX103" s="127"/>
      <c r="DY103" s="127"/>
      <c r="DZ103" s="127"/>
      <c r="EA103" s="127"/>
      <c r="EB103" s="127"/>
      <c r="EC103" s="127"/>
      <c r="ED103" s="127"/>
      <c r="EE103" s="127"/>
      <c r="EF103" s="127"/>
      <c r="EG103" s="127"/>
      <c r="EH103" s="127"/>
      <c r="EI103" s="127"/>
      <c r="EJ103" s="127"/>
      <c r="EK103" s="127"/>
      <c r="EL103" s="127"/>
      <c r="EM103" s="127"/>
    </row>
    <row r="104" spans="1:143">
      <c r="A104" s="127"/>
      <c r="B104" s="128"/>
      <c r="C104" s="301"/>
      <c r="D104" s="301"/>
      <c r="E104" s="301"/>
      <c r="F104" s="301"/>
      <c r="G104" s="301"/>
      <c r="H104" s="128"/>
      <c r="I104" s="128"/>
      <c r="J104" s="301"/>
      <c r="K104" s="301"/>
      <c r="L104" s="301"/>
      <c r="M104" s="301"/>
      <c r="N104" s="301"/>
      <c r="O104" s="301"/>
      <c r="P104" s="301"/>
      <c r="Q104" s="301"/>
      <c r="R104" s="301"/>
      <c r="S104" s="301"/>
      <c r="T104" s="301"/>
      <c r="U104" s="301"/>
      <c r="V104" s="301"/>
      <c r="W104" s="301"/>
      <c r="X104" s="301"/>
      <c r="Y104" s="301"/>
      <c r="Z104" s="301"/>
      <c r="AA104" s="301"/>
      <c r="AB104" s="301"/>
      <c r="AC104" s="301"/>
      <c r="AD104" s="301"/>
      <c r="AE104" s="301"/>
      <c r="AF104" s="301"/>
      <c r="AG104" s="301"/>
      <c r="AH104" s="301"/>
      <c r="AI104" s="301"/>
      <c r="AJ104" s="301"/>
      <c r="AK104" s="301"/>
      <c r="AL104" s="301"/>
      <c r="AM104" s="301"/>
      <c r="AN104" s="301"/>
      <c r="AO104" s="301"/>
      <c r="AP104" s="301"/>
      <c r="AQ104" s="301"/>
      <c r="AR104" s="301"/>
      <c r="AS104" s="301"/>
      <c r="AT104" s="301"/>
      <c r="AU104" s="301"/>
      <c r="AV104" s="301"/>
      <c r="AW104" s="301"/>
      <c r="AX104" s="301"/>
      <c r="AY104" s="301"/>
      <c r="AZ104" s="301"/>
      <c r="BA104" s="301"/>
      <c r="BB104" s="301"/>
      <c r="BC104" s="128"/>
      <c r="BD104" s="128"/>
      <c r="BE104" s="128"/>
      <c r="BF104" s="128"/>
      <c r="BG104" s="128"/>
      <c r="BH104" s="128"/>
      <c r="BI104" s="128"/>
      <c r="BJ104" s="128"/>
      <c r="BK104" s="128"/>
      <c r="BL104" s="128"/>
      <c r="BM104" s="128"/>
      <c r="BN104" s="128"/>
      <c r="BO104" s="128"/>
      <c r="BP104" s="128"/>
      <c r="BQ104" s="128"/>
      <c r="BR104" s="128"/>
      <c r="BS104" s="128"/>
      <c r="BT104" s="128"/>
      <c r="BU104" s="128"/>
      <c r="BV104" s="128"/>
      <c r="BW104" s="128"/>
      <c r="BX104" s="128"/>
      <c r="BY104" s="128"/>
      <c r="BZ104" s="128"/>
      <c r="CA104" s="128"/>
      <c r="CB104" s="128"/>
      <c r="CC104" s="128"/>
      <c r="CD104" s="128"/>
      <c r="CE104" s="128"/>
      <c r="CF104" s="128"/>
      <c r="CG104" s="128"/>
      <c r="CH104" s="128"/>
      <c r="CI104" s="128"/>
      <c r="CJ104" s="128"/>
      <c r="CK104" s="128"/>
      <c r="CL104" s="128"/>
      <c r="CM104" s="128"/>
      <c r="CN104" s="128"/>
      <c r="CO104" s="128"/>
      <c r="CP104" s="128"/>
      <c r="CQ104" s="128"/>
      <c r="CR104" s="128"/>
      <c r="CS104" s="128"/>
      <c r="CT104" s="128"/>
      <c r="CU104" s="128"/>
      <c r="CV104" s="128"/>
      <c r="CW104" s="128"/>
      <c r="CX104" s="128"/>
      <c r="CY104" s="128"/>
      <c r="CZ104" s="128"/>
      <c r="DA104" s="128"/>
      <c r="DB104" s="128"/>
      <c r="DC104" s="128"/>
      <c r="DD104" s="128"/>
      <c r="DE104" s="128"/>
      <c r="DF104" s="128"/>
      <c r="DG104" s="128"/>
      <c r="DH104" s="128"/>
      <c r="DI104" s="128"/>
      <c r="DJ104" s="128"/>
      <c r="DK104" s="128"/>
      <c r="DL104" s="128"/>
      <c r="DM104" s="128"/>
      <c r="DN104" s="128"/>
      <c r="DO104" s="128"/>
      <c r="DP104" s="128"/>
      <c r="DQ104" s="128"/>
      <c r="DR104" s="127"/>
      <c r="DS104" s="127"/>
      <c r="DT104" s="127"/>
      <c r="DU104" s="127"/>
      <c r="DV104" s="127"/>
      <c r="DW104" s="127"/>
      <c r="DX104" s="127"/>
      <c r="DY104" s="127"/>
      <c r="DZ104" s="127"/>
      <c r="EA104" s="127"/>
      <c r="EB104" s="127"/>
      <c r="EC104" s="127"/>
      <c r="ED104" s="127"/>
      <c r="EE104" s="127"/>
      <c r="EF104" s="127"/>
      <c r="EG104" s="127"/>
      <c r="EH104" s="127"/>
      <c r="EI104" s="127"/>
      <c r="EJ104" s="127"/>
      <c r="EK104" s="127"/>
      <c r="EL104" s="127"/>
      <c r="EM104" s="127"/>
    </row>
    <row r="105" spans="1:143">
      <c r="A105" s="127"/>
      <c r="B105" s="128"/>
      <c r="C105" s="301"/>
      <c r="D105" s="301"/>
      <c r="E105" s="301"/>
      <c r="F105" s="301"/>
      <c r="G105" s="128"/>
      <c r="H105" s="128"/>
      <c r="I105" s="301"/>
      <c r="J105" s="301"/>
      <c r="K105" s="301"/>
      <c r="L105" s="301"/>
      <c r="M105" s="301"/>
      <c r="N105" s="301"/>
      <c r="O105" s="301"/>
      <c r="P105" s="301"/>
      <c r="Q105" s="301"/>
      <c r="R105" s="301"/>
      <c r="S105" s="301"/>
      <c r="T105" s="301"/>
      <c r="U105" s="301"/>
      <c r="V105" s="301"/>
      <c r="W105" s="301"/>
      <c r="X105" s="301"/>
      <c r="Y105" s="301"/>
      <c r="Z105" s="301"/>
      <c r="AA105" s="301"/>
      <c r="AB105" s="301"/>
      <c r="AC105" s="301"/>
      <c r="AD105" s="301"/>
      <c r="AE105" s="301"/>
      <c r="AF105" s="301"/>
      <c r="AG105" s="301"/>
      <c r="AH105" s="301"/>
      <c r="AI105" s="301"/>
      <c r="AJ105" s="301"/>
      <c r="AK105" s="301"/>
      <c r="AL105" s="301"/>
      <c r="AM105" s="301"/>
      <c r="AN105" s="301"/>
      <c r="AO105" s="301"/>
      <c r="AP105" s="301"/>
      <c r="AQ105" s="301"/>
      <c r="AR105" s="301"/>
      <c r="AS105" s="301"/>
      <c r="AT105" s="301"/>
      <c r="AU105" s="301"/>
      <c r="AV105" s="301"/>
      <c r="AW105" s="301"/>
      <c r="AX105" s="301"/>
      <c r="AY105" s="301"/>
      <c r="AZ105" s="301"/>
      <c r="BA105" s="301"/>
      <c r="BB105" s="301"/>
      <c r="BC105" s="128"/>
      <c r="BD105" s="128"/>
      <c r="BE105" s="128"/>
      <c r="BF105" s="128"/>
      <c r="BG105" s="128"/>
      <c r="BH105" s="128"/>
      <c r="BI105" s="128"/>
      <c r="BJ105" s="128"/>
      <c r="BK105" s="128"/>
      <c r="BL105" s="128"/>
      <c r="BM105" s="128"/>
      <c r="BN105" s="128"/>
      <c r="BO105" s="128"/>
      <c r="BP105" s="128"/>
      <c r="BQ105" s="128"/>
      <c r="BR105" s="128"/>
      <c r="BS105" s="128"/>
      <c r="BT105" s="128"/>
      <c r="BU105" s="128"/>
      <c r="BV105" s="128"/>
      <c r="BW105" s="128"/>
      <c r="BX105" s="128"/>
      <c r="BY105" s="128"/>
      <c r="BZ105" s="128"/>
      <c r="CA105" s="128"/>
      <c r="CB105" s="128"/>
      <c r="CC105" s="128"/>
      <c r="CD105" s="128"/>
      <c r="CE105" s="128"/>
      <c r="CF105" s="128"/>
      <c r="CG105" s="128"/>
      <c r="CH105" s="128"/>
      <c r="CI105" s="128"/>
      <c r="CJ105" s="128"/>
      <c r="CK105" s="128"/>
      <c r="CL105" s="128"/>
      <c r="CM105" s="128"/>
      <c r="CN105" s="128"/>
      <c r="CO105" s="128"/>
      <c r="CP105" s="128"/>
      <c r="CQ105" s="128"/>
      <c r="CR105" s="128"/>
      <c r="CS105" s="128"/>
      <c r="CT105" s="128"/>
      <c r="CU105" s="128"/>
      <c r="CV105" s="128"/>
      <c r="CW105" s="128"/>
      <c r="CX105" s="128"/>
      <c r="CY105" s="128"/>
      <c r="CZ105" s="128"/>
      <c r="DA105" s="128"/>
      <c r="DB105" s="128"/>
      <c r="DC105" s="128"/>
      <c r="DD105" s="128"/>
      <c r="DE105" s="128"/>
      <c r="DF105" s="128"/>
      <c r="DG105" s="128"/>
      <c r="DH105" s="128"/>
      <c r="DI105" s="128"/>
      <c r="DJ105" s="128"/>
      <c r="DK105" s="128"/>
      <c r="DL105" s="128"/>
      <c r="DM105" s="128"/>
      <c r="DN105" s="128"/>
      <c r="DO105" s="128"/>
      <c r="DP105" s="128"/>
      <c r="DQ105" s="128"/>
      <c r="DR105" s="127"/>
      <c r="DS105" s="127"/>
      <c r="DT105" s="127"/>
      <c r="DU105" s="127"/>
      <c r="DV105" s="127"/>
      <c r="DW105" s="127"/>
      <c r="DX105" s="127"/>
      <c r="DY105" s="127"/>
      <c r="DZ105" s="127"/>
      <c r="EA105" s="127"/>
      <c r="EB105" s="127"/>
      <c r="EC105" s="127"/>
      <c r="ED105" s="127"/>
      <c r="EE105" s="127"/>
      <c r="EF105" s="127"/>
      <c r="EG105" s="127"/>
      <c r="EH105" s="127"/>
      <c r="EI105" s="127"/>
      <c r="EJ105" s="127"/>
      <c r="EK105" s="127"/>
      <c r="EL105" s="127"/>
      <c r="EM105" s="127"/>
    </row>
    <row r="106" spans="1:143">
      <c r="A106" s="127"/>
      <c r="B106" s="128"/>
      <c r="C106" s="301"/>
      <c r="D106" s="301"/>
      <c r="E106" s="301"/>
      <c r="F106" s="128"/>
      <c r="G106" s="128"/>
      <c r="H106" s="301"/>
      <c r="I106" s="301"/>
      <c r="J106" s="301"/>
      <c r="K106" s="301"/>
      <c r="L106" s="301"/>
      <c r="M106" s="301"/>
      <c r="N106" s="301"/>
      <c r="O106" s="301"/>
      <c r="P106" s="301"/>
      <c r="Q106" s="301"/>
      <c r="R106" s="301"/>
      <c r="S106" s="301"/>
      <c r="T106" s="301"/>
      <c r="U106" s="301"/>
      <c r="V106" s="301"/>
      <c r="W106" s="301"/>
      <c r="X106" s="301"/>
      <c r="Y106" s="301"/>
      <c r="Z106" s="301"/>
      <c r="AA106" s="301"/>
      <c r="AB106" s="301"/>
      <c r="AC106" s="301"/>
      <c r="AD106" s="301"/>
      <c r="AE106" s="301"/>
      <c r="AF106" s="301"/>
      <c r="AG106" s="301"/>
      <c r="AH106" s="301"/>
      <c r="AI106" s="301"/>
      <c r="AJ106" s="301"/>
      <c r="AK106" s="301"/>
      <c r="AL106" s="301"/>
      <c r="AM106" s="301"/>
      <c r="AN106" s="301"/>
      <c r="AO106" s="301"/>
      <c r="AP106" s="301"/>
      <c r="AQ106" s="301"/>
      <c r="AR106" s="301"/>
      <c r="AS106" s="301"/>
      <c r="AT106" s="301"/>
      <c r="AU106" s="301"/>
      <c r="AV106" s="301"/>
      <c r="AW106" s="301"/>
      <c r="AX106" s="301"/>
      <c r="AY106" s="301"/>
      <c r="AZ106" s="301"/>
      <c r="BA106" s="301"/>
      <c r="BB106" s="301"/>
      <c r="BC106" s="128"/>
      <c r="BD106" s="128"/>
      <c r="BE106" s="128"/>
      <c r="BF106" s="128"/>
      <c r="BG106" s="128"/>
      <c r="BH106" s="128"/>
      <c r="BI106" s="128"/>
      <c r="BJ106" s="128"/>
      <c r="BK106" s="128"/>
      <c r="BL106" s="128"/>
      <c r="BM106" s="128"/>
      <c r="BN106" s="128"/>
      <c r="BO106" s="128"/>
      <c r="BP106" s="128"/>
      <c r="BQ106" s="128"/>
      <c r="BR106" s="128"/>
      <c r="BS106" s="128"/>
      <c r="BT106" s="128"/>
      <c r="BU106" s="128"/>
      <c r="BV106" s="128"/>
      <c r="BW106" s="128"/>
      <c r="BX106" s="128"/>
      <c r="BY106" s="128"/>
      <c r="BZ106" s="128"/>
      <c r="CA106" s="128"/>
      <c r="CB106" s="128"/>
      <c r="CC106" s="128"/>
      <c r="CD106" s="128"/>
      <c r="CE106" s="128"/>
      <c r="CF106" s="128"/>
      <c r="CG106" s="128"/>
      <c r="CH106" s="128"/>
      <c r="CI106" s="128"/>
      <c r="CJ106" s="128"/>
      <c r="CK106" s="128"/>
      <c r="CL106" s="128"/>
      <c r="CM106" s="128"/>
      <c r="CN106" s="128"/>
      <c r="CO106" s="128"/>
      <c r="CP106" s="128"/>
      <c r="CQ106" s="128"/>
      <c r="CR106" s="128"/>
      <c r="CS106" s="128"/>
      <c r="CT106" s="128"/>
      <c r="CU106" s="128"/>
      <c r="CV106" s="128"/>
      <c r="CW106" s="128"/>
      <c r="CX106" s="128"/>
      <c r="CY106" s="128"/>
      <c r="CZ106" s="128"/>
      <c r="DA106" s="128"/>
      <c r="DB106" s="128"/>
      <c r="DC106" s="128"/>
      <c r="DD106" s="128"/>
      <c r="DE106" s="128"/>
      <c r="DF106" s="128"/>
      <c r="DG106" s="128"/>
      <c r="DH106" s="128"/>
      <c r="DI106" s="128"/>
      <c r="DJ106" s="128"/>
      <c r="DK106" s="128"/>
      <c r="DL106" s="128"/>
      <c r="DM106" s="128"/>
      <c r="DN106" s="128"/>
      <c r="DO106" s="128"/>
      <c r="DP106" s="128"/>
      <c r="DQ106" s="128"/>
      <c r="DR106" s="127"/>
      <c r="DS106" s="127"/>
      <c r="DT106" s="127"/>
      <c r="DU106" s="127"/>
      <c r="DV106" s="127"/>
      <c r="DW106" s="127"/>
      <c r="DX106" s="127"/>
      <c r="DY106" s="127"/>
      <c r="DZ106" s="127"/>
      <c r="EA106" s="127"/>
      <c r="EB106" s="127"/>
      <c r="EC106" s="127"/>
      <c r="ED106" s="127"/>
      <c r="EE106" s="127"/>
      <c r="EF106" s="127"/>
      <c r="EG106" s="127"/>
      <c r="EH106" s="127"/>
      <c r="EI106" s="127"/>
      <c r="EJ106" s="127"/>
      <c r="EK106" s="127"/>
      <c r="EL106" s="127"/>
      <c r="EM106" s="127"/>
    </row>
    <row r="107" spans="1:143">
      <c r="A107" s="127"/>
      <c r="B107" s="128"/>
      <c r="C107" s="301"/>
      <c r="D107" s="301"/>
      <c r="E107" s="128"/>
      <c r="F107" s="128"/>
      <c r="G107" s="301"/>
      <c r="H107" s="301"/>
      <c r="I107" s="301"/>
      <c r="J107" s="301"/>
      <c r="K107" s="301"/>
      <c r="L107" s="301"/>
      <c r="M107" s="301"/>
      <c r="N107" s="301"/>
      <c r="O107" s="301"/>
      <c r="P107" s="301"/>
      <c r="Q107" s="301"/>
      <c r="R107" s="301"/>
      <c r="S107" s="301"/>
      <c r="T107" s="301"/>
      <c r="U107" s="301"/>
      <c r="V107" s="301"/>
      <c r="W107" s="301"/>
      <c r="X107" s="301"/>
      <c r="Y107" s="301"/>
      <c r="Z107" s="301"/>
      <c r="AA107" s="301"/>
      <c r="AB107" s="301"/>
      <c r="AC107" s="301"/>
      <c r="AD107" s="301"/>
      <c r="AE107" s="301"/>
      <c r="AF107" s="301"/>
      <c r="AG107" s="301"/>
      <c r="AH107" s="301"/>
      <c r="AI107" s="301"/>
      <c r="AJ107" s="301"/>
      <c r="AK107" s="301"/>
      <c r="AL107" s="301"/>
      <c r="AM107" s="301"/>
      <c r="AN107" s="301"/>
      <c r="AO107" s="301"/>
      <c r="AP107" s="301"/>
      <c r="AQ107" s="301"/>
      <c r="AR107" s="301"/>
      <c r="AS107" s="301"/>
      <c r="AT107" s="301"/>
      <c r="AU107" s="301"/>
      <c r="AV107" s="301"/>
      <c r="AW107" s="301"/>
      <c r="AX107" s="301"/>
      <c r="AY107" s="301"/>
      <c r="AZ107" s="301"/>
      <c r="BA107" s="301"/>
      <c r="BB107" s="301"/>
      <c r="BC107" s="128"/>
      <c r="BD107" s="128"/>
      <c r="BE107" s="128"/>
      <c r="BF107" s="128"/>
      <c r="BG107" s="128"/>
      <c r="BH107" s="128"/>
      <c r="BI107" s="128"/>
      <c r="BJ107" s="128"/>
      <c r="BK107" s="128"/>
      <c r="BL107" s="128"/>
      <c r="BM107" s="128"/>
      <c r="BN107" s="128"/>
      <c r="BO107" s="128"/>
      <c r="BP107" s="128"/>
      <c r="BQ107" s="128"/>
      <c r="BR107" s="128"/>
      <c r="BS107" s="128"/>
      <c r="BT107" s="128"/>
      <c r="BU107" s="128"/>
      <c r="BV107" s="128"/>
      <c r="BW107" s="128"/>
      <c r="BX107" s="128"/>
      <c r="BY107" s="128"/>
      <c r="BZ107" s="128"/>
      <c r="CA107" s="128"/>
      <c r="CB107" s="128"/>
      <c r="CC107" s="128"/>
      <c r="CD107" s="128"/>
      <c r="CE107" s="128"/>
      <c r="CF107" s="128"/>
      <c r="CG107" s="128"/>
      <c r="CH107" s="128"/>
      <c r="CI107" s="128"/>
      <c r="CJ107" s="128"/>
      <c r="CK107" s="128"/>
      <c r="CL107" s="128"/>
      <c r="CM107" s="128"/>
      <c r="CN107" s="128"/>
      <c r="CO107" s="128"/>
      <c r="CP107" s="128"/>
      <c r="CQ107" s="128"/>
      <c r="CR107" s="128"/>
      <c r="CS107" s="128"/>
      <c r="CT107" s="128"/>
      <c r="CU107" s="128"/>
      <c r="CV107" s="128"/>
      <c r="CW107" s="128"/>
      <c r="CX107" s="128"/>
      <c r="CY107" s="128"/>
      <c r="CZ107" s="128"/>
      <c r="DA107" s="128"/>
      <c r="DB107" s="128"/>
      <c r="DC107" s="128"/>
      <c r="DD107" s="128"/>
      <c r="DE107" s="128"/>
      <c r="DF107" s="128"/>
      <c r="DG107" s="128"/>
      <c r="DH107" s="128"/>
      <c r="DI107" s="128"/>
      <c r="DJ107" s="128"/>
      <c r="DK107" s="128"/>
      <c r="DL107" s="128"/>
      <c r="DM107" s="128"/>
      <c r="DN107" s="128"/>
      <c r="DO107" s="128"/>
      <c r="DP107" s="128"/>
      <c r="DQ107" s="128"/>
      <c r="DR107" s="127"/>
      <c r="DS107" s="127"/>
      <c r="DT107" s="127"/>
      <c r="DU107" s="127"/>
      <c r="DV107" s="127"/>
      <c r="DW107" s="127"/>
      <c r="DX107" s="127"/>
      <c r="DY107" s="127"/>
      <c r="DZ107" s="127"/>
      <c r="EA107" s="127"/>
      <c r="EB107" s="127"/>
      <c r="EC107" s="127"/>
      <c r="ED107" s="127"/>
      <c r="EE107" s="127"/>
      <c r="EF107" s="127"/>
      <c r="EG107" s="127"/>
      <c r="EH107" s="127"/>
      <c r="EI107" s="127"/>
      <c r="EJ107" s="127"/>
      <c r="EK107" s="127"/>
      <c r="EL107" s="127"/>
      <c r="EM107" s="127"/>
    </row>
    <row r="108" spans="1:143">
      <c r="A108" s="127"/>
      <c r="B108" s="128"/>
      <c r="C108" s="301"/>
      <c r="D108" s="128"/>
      <c r="E108" s="128"/>
      <c r="F108" s="301"/>
      <c r="G108" s="301"/>
      <c r="H108" s="301"/>
      <c r="I108" s="301"/>
      <c r="J108" s="301"/>
      <c r="K108" s="301"/>
      <c r="L108" s="301"/>
      <c r="M108" s="301"/>
      <c r="N108" s="301"/>
      <c r="O108" s="301"/>
      <c r="P108" s="301"/>
      <c r="Q108" s="301"/>
      <c r="R108" s="301"/>
      <c r="S108" s="301"/>
      <c r="T108" s="301"/>
      <c r="U108" s="301"/>
      <c r="V108" s="301"/>
      <c r="W108" s="301"/>
      <c r="X108" s="301"/>
      <c r="Y108" s="301"/>
      <c r="Z108" s="301"/>
      <c r="AA108" s="301"/>
      <c r="AB108" s="301"/>
      <c r="AC108" s="301"/>
      <c r="AD108" s="301"/>
      <c r="AE108" s="301"/>
      <c r="AF108" s="301"/>
      <c r="AG108" s="301"/>
      <c r="AH108" s="301"/>
      <c r="AI108" s="301"/>
      <c r="AJ108" s="301"/>
      <c r="AK108" s="301"/>
      <c r="AL108" s="301"/>
      <c r="AM108" s="301"/>
      <c r="AN108" s="301"/>
      <c r="AO108" s="301"/>
      <c r="AP108" s="301"/>
      <c r="AQ108" s="301"/>
      <c r="AR108" s="301"/>
      <c r="AS108" s="301"/>
      <c r="AT108" s="301"/>
      <c r="AU108" s="301"/>
      <c r="AV108" s="301"/>
      <c r="AW108" s="301"/>
      <c r="AX108" s="301"/>
      <c r="AY108" s="301"/>
      <c r="AZ108" s="301"/>
      <c r="BA108" s="301"/>
      <c r="BB108" s="301"/>
      <c r="BC108" s="128"/>
      <c r="BD108" s="128"/>
      <c r="BE108" s="128"/>
      <c r="BF108" s="128"/>
      <c r="BG108" s="128"/>
      <c r="BH108" s="128"/>
      <c r="BI108" s="128"/>
      <c r="BJ108" s="128"/>
      <c r="BK108" s="128"/>
      <c r="BL108" s="128"/>
      <c r="BM108" s="128"/>
      <c r="BN108" s="128"/>
      <c r="BO108" s="128"/>
      <c r="BP108" s="128"/>
      <c r="BQ108" s="128"/>
      <c r="BR108" s="128"/>
      <c r="BS108" s="128"/>
      <c r="BT108" s="128"/>
      <c r="BU108" s="128"/>
      <c r="BV108" s="128"/>
      <c r="BW108" s="128"/>
      <c r="BX108" s="128"/>
      <c r="BY108" s="128"/>
      <c r="BZ108" s="128"/>
      <c r="CA108" s="128"/>
      <c r="CB108" s="128"/>
      <c r="CC108" s="128"/>
      <c r="CD108" s="128"/>
      <c r="CE108" s="128"/>
      <c r="CF108" s="128"/>
      <c r="CG108" s="128"/>
      <c r="CH108" s="128"/>
      <c r="CI108" s="128"/>
      <c r="CJ108" s="128"/>
      <c r="CK108" s="128"/>
      <c r="CL108" s="128"/>
      <c r="CM108" s="128"/>
      <c r="CN108" s="128"/>
      <c r="CO108" s="128"/>
      <c r="CP108" s="128"/>
      <c r="CQ108" s="128"/>
      <c r="CR108" s="128"/>
      <c r="CS108" s="128"/>
      <c r="CT108" s="128"/>
      <c r="CU108" s="128"/>
      <c r="CV108" s="128"/>
      <c r="CW108" s="128"/>
      <c r="CX108" s="128"/>
      <c r="CY108" s="128"/>
      <c r="CZ108" s="128"/>
      <c r="DA108" s="128"/>
      <c r="DB108" s="128"/>
      <c r="DC108" s="128"/>
      <c r="DD108" s="128"/>
      <c r="DE108" s="128"/>
      <c r="DF108" s="128"/>
      <c r="DG108" s="128"/>
      <c r="DH108" s="128"/>
      <c r="DI108" s="128"/>
      <c r="DJ108" s="128"/>
      <c r="DK108" s="128"/>
      <c r="DL108" s="128"/>
      <c r="DM108" s="128"/>
      <c r="DN108" s="128"/>
      <c r="DO108" s="128"/>
      <c r="DP108" s="128"/>
      <c r="DQ108" s="128"/>
      <c r="DR108" s="127"/>
      <c r="DS108" s="127"/>
      <c r="DT108" s="127"/>
      <c r="DU108" s="127"/>
      <c r="DV108" s="127"/>
      <c r="DW108" s="127"/>
      <c r="DX108" s="127"/>
      <c r="DY108" s="127"/>
      <c r="DZ108" s="127"/>
      <c r="EA108" s="127"/>
      <c r="EB108" s="127"/>
      <c r="EC108" s="127"/>
      <c r="ED108" s="127"/>
      <c r="EE108" s="127"/>
      <c r="EF108" s="127"/>
      <c r="EG108" s="127"/>
      <c r="EH108" s="127"/>
      <c r="EI108" s="127"/>
      <c r="EJ108" s="127"/>
      <c r="EK108" s="127"/>
      <c r="EL108" s="127"/>
      <c r="EM108" s="127"/>
    </row>
    <row r="109" spans="1:143">
      <c r="A109" s="127"/>
      <c r="B109" s="128"/>
      <c r="C109" s="128"/>
      <c r="D109" s="128"/>
      <c r="E109" s="301"/>
      <c r="F109" s="301"/>
      <c r="G109" s="301"/>
      <c r="H109" s="301"/>
      <c r="I109" s="301"/>
      <c r="J109" s="301"/>
      <c r="K109" s="301"/>
      <c r="L109" s="301"/>
      <c r="M109" s="301"/>
      <c r="N109" s="301"/>
      <c r="O109" s="301"/>
      <c r="P109" s="301"/>
      <c r="Q109" s="301"/>
      <c r="R109" s="301"/>
      <c r="S109" s="301"/>
      <c r="T109" s="301"/>
      <c r="U109" s="301"/>
      <c r="V109" s="301"/>
      <c r="W109" s="301"/>
      <c r="X109" s="301"/>
      <c r="Y109" s="301"/>
      <c r="Z109" s="301"/>
      <c r="AA109" s="301"/>
      <c r="AB109" s="301"/>
      <c r="AC109" s="301"/>
      <c r="AD109" s="301"/>
      <c r="AE109" s="301"/>
      <c r="AF109" s="301"/>
      <c r="AG109" s="301"/>
      <c r="AH109" s="301"/>
      <c r="AI109" s="301"/>
      <c r="AJ109" s="301"/>
      <c r="AK109" s="301"/>
      <c r="AL109" s="301"/>
      <c r="AM109" s="301"/>
      <c r="AN109" s="301"/>
      <c r="AO109" s="301"/>
      <c r="AP109" s="301"/>
      <c r="AQ109" s="301"/>
      <c r="AR109" s="301"/>
      <c r="AS109" s="301"/>
      <c r="AT109" s="301"/>
      <c r="AU109" s="301"/>
      <c r="AV109" s="301"/>
      <c r="AW109" s="301"/>
      <c r="AX109" s="301"/>
      <c r="AY109" s="301"/>
      <c r="AZ109" s="301"/>
      <c r="BA109" s="301"/>
      <c r="BB109" s="301"/>
      <c r="BC109" s="128"/>
      <c r="BD109" s="128"/>
      <c r="BE109" s="128"/>
      <c r="BF109" s="128"/>
      <c r="BG109" s="128"/>
      <c r="BH109" s="128"/>
      <c r="BI109" s="128"/>
      <c r="BJ109" s="128"/>
      <c r="BK109" s="128"/>
      <c r="BL109" s="128"/>
      <c r="BM109" s="128"/>
      <c r="BN109" s="128"/>
      <c r="BO109" s="128"/>
      <c r="BP109" s="128"/>
      <c r="BQ109" s="128"/>
      <c r="BR109" s="128"/>
      <c r="BS109" s="128"/>
      <c r="BT109" s="128"/>
      <c r="BU109" s="128"/>
      <c r="BV109" s="128"/>
      <c r="BW109" s="128"/>
      <c r="BX109" s="128"/>
      <c r="BY109" s="128"/>
      <c r="BZ109" s="128"/>
      <c r="CA109" s="128"/>
      <c r="CB109" s="128"/>
      <c r="CC109" s="128"/>
      <c r="CD109" s="128"/>
      <c r="CE109" s="128"/>
      <c r="CF109" s="128"/>
      <c r="CG109" s="128"/>
      <c r="CH109" s="128"/>
      <c r="CI109" s="128"/>
      <c r="CJ109" s="128"/>
      <c r="CK109" s="128"/>
      <c r="CL109" s="128"/>
      <c r="CM109" s="128"/>
      <c r="CN109" s="128"/>
      <c r="CO109" s="128"/>
      <c r="CP109" s="128"/>
      <c r="CQ109" s="128"/>
      <c r="CR109" s="128"/>
      <c r="CS109" s="128"/>
      <c r="CT109" s="128"/>
      <c r="CU109" s="128"/>
      <c r="CV109" s="128"/>
      <c r="CW109" s="128"/>
      <c r="CX109" s="128"/>
      <c r="CY109" s="128"/>
      <c r="CZ109" s="128"/>
      <c r="DA109" s="128"/>
      <c r="DB109" s="128"/>
      <c r="DC109" s="128"/>
      <c r="DD109" s="128"/>
      <c r="DE109" s="128"/>
      <c r="DF109" s="128"/>
      <c r="DG109" s="128"/>
      <c r="DH109" s="128"/>
      <c r="DI109" s="128"/>
      <c r="DJ109" s="128"/>
      <c r="DK109" s="128"/>
      <c r="DL109" s="128"/>
      <c r="DM109" s="128"/>
      <c r="DN109" s="128"/>
      <c r="DO109" s="128"/>
      <c r="DP109" s="128"/>
      <c r="DQ109" s="128"/>
      <c r="DR109" s="127"/>
      <c r="DS109" s="127"/>
      <c r="DT109" s="127"/>
      <c r="DU109" s="127"/>
      <c r="DV109" s="127"/>
      <c r="DW109" s="127"/>
      <c r="DX109" s="127"/>
      <c r="DY109" s="127"/>
      <c r="DZ109" s="127"/>
      <c r="EA109" s="127"/>
      <c r="EB109" s="127"/>
      <c r="EC109" s="127"/>
      <c r="ED109" s="127"/>
      <c r="EE109" s="127"/>
      <c r="EF109" s="127"/>
      <c r="EG109" s="127"/>
      <c r="EH109" s="127"/>
      <c r="EI109" s="127"/>
      <c r="EJ109" s="127"/>
      <c r="EK109" s="127"/>
      <c r="EL109" s="127"/>
      <c r="EM109" s="127"/>
    </row>
    <row r="110" spans="1:143">
      <c r="A110" s="127"/>
      <c r="B110" s="128"/>
      <c r="C110" s="128"/>
      <c r="D110" s="301"/>
      <c r="E110" s="301"/>
      <c r="F110" s="301"/>
      <c r="G110" s="301"/>
      <c r="H110" s="301"/>
      <c r="I110" s="301"/>
      <c r="J110" s="301"/>
      <c r="K110" s="301"/>
      <c r="L110" s="301"/>
      <c r="M110" s="301"/>
      <c r="N110" s="301"/>
      <c r="O110" s="301"/>
      <c r="P110" s="301"/>
      <c r="Q110" s="301"/>
      <c r="R110" s="301"/>
      <c r="S110" s="301"/>
      <c r="T110" s="301"/>
      <c r="U110" s="301"/>
      <c r="V110" s="301"/>
      <c r="W110" s="301"/>
      <c r="X110" s="301"/>
      <c r="Y110" s="301"/>
      <c r="Z110" s="301"/>
      <c r="AA110" s="301"/>
      <c r="AB110" s="301"/>
      <c r="AC110" s="301"/>
      <c r="AD110" s="301"/>
      <c r="AE110" s="301"/>
      <c r="AF110" s="301"/>
      <c r="AG110" s="301"/>
      <c r="AH110" s="301"/>
      <c r="AI110" s="301"/>
      <c r="AJ110" s="301"/>
      <c r="AK110" s="301"/>
      <c r="AL110" s="301"/>
      <c r="AM110" s="301"/>
      <c r="AN110" s="301"/>
      <c r="AO110" s="301"/>
      <c r="AP110" s="301"/>
      <c r="AQ110" s="301"/>
      <c r="AR110" s="301"/>
      <c r="AS110" s="301"/>
      <c r="AT110" s="301"/>
      <c r="AU110" s="301"/>
      <c r="AV110" s="301"/>
      <c r="AW110" s="301"/>
      <c r="AX110" s="301"/>
      <c r="AY110" s="301"/>
      <c r="AZ110" s="301"/>
      <c r="BA110" s="301"/>
      <c r="BB110" s="301"/>
      <c r="BC110" s="128"/>
      <c r="BD110" s="128"/>
      <c r="BE110" s="128"/>
      <c r="BF110" s="128"/>
      <c r="BG110" s="128"/>
      <c r="BH110" s="128"/>
      <c r="BI110" s="128"/>
      <c r="BJ110" s="128"/>
      <c r="BK110" s="128"/>
      <c r="BL110" s="128"/>
      <c r="BM110" s="128"/>
      <c r="BN110" s="128"/>
      <c r="BO110" s="128"/>
      <c r="BP110" s="128"/>
      <c r="BQ110" s="128"/>
      <c r="BR110" s="128"/>
      <c r="BS110" s="128"/>
      <c r="BT110" s="128"/>
      <c r="BU110" s="128"/>
      <c r="BV110" s="128"/>
      <c r="BW110" s="128"/>
      <c r="BX110" s="128"/>
      <c r="BY110" s="128"/>
      <c r="BZ110" s="128"/>
      <c r="CA110" s="128"/>
      <c r="CB110" s="128"/>
      <c r="CC110" s="128"/>
      <c r="CD110" s="128"/>
      <c r="CE110" s="128"/>
      <c r="CF110" s="128"/>
      <c r="CG110" s="128"/>
      <c r="CH110" s="128"/>
      <c r="CI110" s="128"/>
      <c r="CJ110" s="128"/>
      <c r="CK110" s="128"/>
      <c r="CL110" s="128"/>
      <c r="CM110" s="128"/>
      <c r="CN110" s="128"/>
      <c r="CO110" s="128"/>
      <c r="CP110" s="128"/>
      <c r="CQ110" s="128"/>
      <c r="CR110" s="128"/>
      <c r="CS110" s="128"/>
      <c r="CT110" s="128"/>
      <c r="CU110" s="128"/>
      <c r="CV110" s="128"/>
      <c r="CW110" s="128"/>
      <c r="CX110" s="128"/>
      <c r="CY110" s="128"/>
      <c r="CZ110" s="128"/>
      <c r="DA110" s="128"/>
      <c r="DB110" s="128"/>
      <c r="DC110" s="128"/>
      <c r="DD110" s="128"/>
      <c r="DE110" s="128"/>
      <c r="DF110" s="128"/>
      <c r="DG110" s="128"/>
      <c r="DH110" s="128"/>
      <c r="DI110" s="128"/>
      <c r="DJ110" s="128"/>
      <c r="DK110" s="128"/>
      <c r="DL110" s="128"/>
      <c r="DM110" s="128"/>
      <c r="DN110" s="128"/>
      <c r="DO110" s="128"/>
      <c r="DP110" s="128"/>
      <c r="DQ110" s="128"/>
      <c r="DR110" s="127"/>
      <c r="DS110" s="127"/>
      <c r="DT110" s="127"/>
      <c r="DU110" s="127"/>
      <c r="DV110" s="127"/>
      <c r="DW110" s="127"/>
      <c r="DX110" s="127"/>
      <c r="DY110" s="127"/>
      <c r="DZ110" s="127"/>
      <c r="EA110" s="127"/>
      <c r="EB110" s="127"/>
      <c r="EC110" s="127"/>
      <c r="ED110" s="127"/>
      <c r="EE110" s="127"/>
      <c r="EF110" s="127"/>
      <c r="EG110" s="127"/>
      <c r="EH110" s="127"/>
      <c r="EI110" s="127"/>
      <c r="EJ110" s="127"/>
      <c r="EK110" s="127"/>
      <c r="EL110" s="127"/>
      <c r="EM110" s="127"/>
    </row>
    <row r="111" spans="1:143">
      <c r="A111" s="127"/>
      <c r="B111" s="128"/>
      <c r="C111" s="301"/>
      <c r="D111" s="301"/>
      <c r="E111" s="301"/>
      <c r="F111" s="301"/>
      <c r="G111" s="301"/>
      <c r="H111" s="301"/>
      <c r="I111" s="301"/>
      <c r="J111" s="301"/>
      <c r="K111" s="301"/>
      <c r="L111" s="301"/>
      <c r="M111" s="301"/>
      <c r="N111" s="301"/>
      <c r="O111" s="301"/>
      <c r="P111" s="301"/>
      <c r="Q111" s="301"/>
      <c r="R111" s="301"/>
      <c r="S111" s="301"/>
      <c r="T111" s="301"/>
      <c r="U111" s="301"/>
      <c r="V111" s="301"/>
      <c r="W111" s="301"/>
      <c r="X111" s="301"/>
      <c r="Y111" s="301"/>
      <c r="Z111" s="301"/>
      <c r="AA111" s="301"/>
      <c r="AB111" s="301"/>
      <c r="AC111" s="301"/>
      <c r="AD111" s="301"/>
      <c r="AE111" s="301"/>
      <c r="AF111" s="301"/>
      <c r="AG111" s="301"/>
      <c r="AH111" s="301"/>
      <c r="AI111" s="301"/>
      <c r="AJ111" s="301"/>
      <c r="AK111" s="301"/>
      <c r="AL111" s="301"/>
      <c r="AM111" s="301"/>
      <c r="AN111" s="301"/>
      <c r="AO111" s="301"/>
      <c r="AP111" s="301"/>
      <c r="AQ111" s="301"/>
      <c r="AR111" s="301"/>
      <c r="AS111" s="301"/>
      <c r="AT111" s="301"/>
      <c r="AU111" s="301"/>
      <c r="AV111" s="301"/>
      <c r="AW111" s="301"/>
      <c r="AX111" s="301"/>
      <c r="AY111" s="301"/>
      <c r="AZ111" s="301"/>
      <c r="BA111" s="301"/>
      <c r="BB111" s="301"/>
      <c r="BC111" s="128"/>
      <c r="BD111" s="128"/>
      <c r="BE111" s="128"/>
      <c r="BF111" s="128"/>
      <c r="BG111" s="128"/>
      <c r="BH111" s="128"/>
      <c r="BI111" s="128"/>
      <c r="BJ111" s="128"/>
      <c r="BK111" s="128"/>
      <c r="BL111" s="128"/>
      <c r="BM111" s="128"/>
      <c r="BN111" s="128"/>
      <c r="BO111" s="128"/>
      <c r="BP111" s="128"/>
      <c r="BQ111" s="128"/>
      <c r="BR111" s="128"/>
      <c r="BS111" s="128"/>
      <c r="BT111" s="128"/>
      <c r="BU111" s="128"/>
      <c r="BV111" s="128"/>
      <c r="BW111" s="128"/>
      <c r="BX111" s="128"/>
      <c r="BY111" s="128"/>
      <c r="BZ111" s="128"/>
      <c r="CA111" s="128"/>
      <c r="CB111" s="128"/>
      <c r="CC111" s="128"/>
      <c r="CD111" s="128"/>
      <c r="CE111" s="128"/>
      <c r="CF111" s="128"/>
      <c r="CG111" s="128"/>
      <c r="CH111" s="128"/>
      <c r="CI111" s="128"/>
      <c r="CJ111" s="128"/>
      <c r="CK111" s="128"/>
      <c r="CL111" s="128"/>
      <c r="CM111" s="128"/>
      <c r="CN111" s="128"/>
      <c r="CO111" s="128"/>
      <c r="CP111" s="128"/>
      <c r="CQ111" s="128"/>
      <c r="CR111" s="128"/>
      <c r="CS111" s="128"/>
      <c r="CT111" s="128"/>
      <c r="CU111" s="128"/>
      <c r="CV111" s="128"/>
      <c r="CW111" s="128"/>
      <c r="CX111" s="128"/>
      <c r="CY111" s="128"/>
      <c r="CZ111" s="128"/>
      <c r="DA111" s="128"/>
      <c r="DB111" s="128"/>
      <c r="DC111" s="128"/>
      <c r="DD111" s="128"/>
      <c r="DE111" s="128"/>
      <c r="DF111" s="128"/>
      <c r="DG111" s="128"/>
      <c r="DH111" s="128"/>
      <c r="DI111" s="128"/>
      <c r="DJ111" s="128"/>
      <c r="DK111" s="128"/>
      <c r="DL111" s="128"/>
      <c r="DM111" s="128"/>
      <c r="DN111" s="128"/>
      <c r="DO111" s="128"/>
      <c r="DP111" s="128"/>
      <c r="DQ111" s="128"/>
      <c r="DR111" s="127"/>
      <c r="DS111" s="127"/>
      <c r="DT111" s="127"/>
      <c r="DU111" s="127"/>
      <c r="DV111" s="127"/>
      <c r="DW111" s="127"/>
      <c r="DX111" s="127"/>
      <c r="DY111" s="127"/>
      <c r="DZ111" s="127"/>
      <c r="EA111" s="127"/>
      <c r="EB111" s="127"/>
      <c r="EC111" s="127"/>
      <c r="ED111" s="127"/>
      <c r="EE111" s="127"/>
      <c r="EF111" s="127"/>
      <c r="EG111" s="127"/>
      <c r="EH111" s="127"/>
      <c r="EI111" s="127"/>
      <c r="EJ111" s="127"/>
      <c r="EK111" s="127"/>
      <c r="EL111" s="127"/>
      <c r="EM111" s="127"/>
    </row>
    <row r="112" spans="1:143">
      <c r="A112" s="127"/>
      <c r="B112" s="128"/>
      <c r="C112" s="301"/>
      <c r="D112" s="301"/>
      <c r="E112" s="301"/>
      <c r="F112" s="301"/>
      <c r="G112" s="301"/>
      <c r="H112" s="301"/>
      <c r="I112" s="301"/>
      <c r="J112" s="301"/>
      <c r="K112" s="301"/>
      <c r="L112" s="301"/>
      <c r="M112" s="301"/>
      <c r="N112" s="301"/>
      <c r="O112" s="301"/>
      <c r="P112" s="301"/>
      <c r="Q112" s="301"/>
      <c r="R112" s="301"/>
      <c r="S112" s="301"/>
      <c r="T112" s="301"/>
      <c r="U112" s="301"/>
      <c r="V112" s="301"/>
      <c r="W112" s="301"/>
      <c r="X112" s="301"/>
      <c r="Y112" s="301"/>
      <c r="Z112" s="301"/>
      <c r="AA112" s="301"/>
      <c r="AB112" s="301"/>
      <c r="AC112" s="301"/>
      <c r="AD112" s="301"/>
      <c r="AE112" s="301"/>
      <c r="AF112" s="301"/>
      <c r="AG112" s="301"/>
      <c r="AH112" s="301"/>
      <c r="AI112" s="301"/>
      <c r="AJ112" s="301"/>
      <c r="AK112" s="301"/>
      <c r="AL112" s="301"/>
      <c r="AM112" s="301"/>
      <c r="AN112" s="301"/>
      <c r="AO112" s="301"/>
      <c r="AP112" s="301"/>
      <c r="AQ112" s="301"/>
      <c r="AR112" s="301"/>
      <c r="AS112" s="301"/>
      <c r="AT112" s="301"/>
      <c r="AU112" s="301"/>
      <c r="AV112" s="301"/>
      <c r="AW112" s="301"/>
      <c r="AX112" s="301"/>
      <c r="AY112" s="301"/>
      <c r="AZ112" s="301"/>
      <c r="BA112" s="301"/>
      <c r="BB112" s="301"/>
      <c r="BC112" s="128"/>
      <c r="BD112" s="128"/>
      <c r="BE112" s="128"/>
      <c r="BF112" s="128"/>
      <c r="BG112" s="128"/>
      <c r="BH112" s="128"/>
      <c r="BI112" s="128"/>
      <c r="BJ112" s="128"/>
      <c r="BK112" s="128"/>
      <c r="BL112" s="128"/>
      <c r="BM112" s="128"/>
      <c r="BN112" s="128"/>
      <c r="BO112" s="128"/>
      <c r="BP112" s="128"/>
      <c r="BQ112" s="128"/>
      <c r="BR112" s="128"/>
      <c r="BS112" s="128"/>
      <c r="BT112" s="128"/>
      <c r="BU112" s="128"/>
      <c r="BV112" s="128"/>
      <c r="BW112" s="128"/>
      <c r="BX112" s="128"/>
      <c r="BY112" s="128"/>
      <c r="BZ112" s="128"/>
      <c r="CA112" s="128"/>
      <c r="CB112" s="128"/>
      <c r="CC112" s="128"/>
      <c r="CD112" s="128"/>
      <c r="CE112" s="128"/>
      <c r="CF112" s="128"/>
      <c r="CG112" s="128"/>
      <c r="CH112" s="128"/>
      <c r="CI112" s="128"/>
      <c r="CJ112" s="128"/>
      <c r="CK112" s="128"/>
      <c r="CL112" s="128"/>
      <c r="CM112" s="128"/>
      <c r="CN112" s="128"/>
      <c r="CO112" s="128"/>
      <c r="CP112" s="128"/>
      <c r="CQ112" s="128"/>
      <c r="CR112" s="128"/>
      <c r="CS112" s="128"/>
      <c r="CT112" s="128"/>
      <c r="CU112" s="128"/>
      <c r="CV112" s="128"/>
      <c r="CW112" s="128"/>
      <c r="CX112" s="128"/>
      <c r="CY112" s="128"/>
      <c r="CZ112" s="128"/>
      <c r="DA112" s="128"/>
      <c r="DB112" s="128"/>
      <c r="DC112" s="128"/>
      <c r="DD112" s="128"/>
      <c r="DE112" s="128"/>
      <c r="DF112" s="128"/>
      <c r="DG112" s="128"/>
      <c r="DH112" s="128"/>
      <c r="DI112" s="128"/>
      <c r="DJ112" s="128"/>
      <c r="DK112" s="128"/>
      <c r="DL112" s="128"/>
      <c r="DM112" s="128"/>
      <c r="DN112" s="128"/>
      <c r="DO112" s="128"/>
      <c r="DP112" s="128"/>
      <c r="DQ112" s="128"/>
      <c r="DR112" s="127"/>
      <c r="DS112" s="127"/>
      <c r="DT112" s="127"/>
      <c r="DU112" s="127"/>
      <c r="DV112" s="127"/>
      <c r="DW112" s="127"/>
      <c r="DX112" s="127"/>
      <c r="DY112" s="127"/>
      <c r="DZ112" s="127"/>
      <c r="EA112" s="127"/>
      <c r="EB112" s="127"/>
      <c r="EC112" s="127"/>
      <c r="ED112" s="127"/>
      <c r="EE112" s="127"/>
      <c r="EF112" s="127"/>
      <c r="EG112" s="127"/>
      <c r="EH112" s="127"/>
      <c r="EI112" s="127"/>
      <c r="EJ112" s="127"/>
      <c r="EK112" s="127"/>
      <c r="EL112" s="127"/>
      <c r="EM112" s="127"/>
    </row>
    <row r="113" spans="1:143">
      <c r="A113" s="127"/>
      <c r="B113" s="128"/>
      <c r="C113" s="301"/>
      <c r="D113" s="301"/>
      <c r="E113" s="301"/>
      <c r="F113" s="301"/>
      <c r="G113" s="301"/>
      <c r="H113" s="301"/>
      <c r="I113" s="301"/>
      <c r="J113" s="301"/>
      <c r="K113" s="301"/>
      <c r="L113" s="301"/>
      <c r="M113" s="301"/>
      <c r="N113" s="301"/>
      <c r="O113" s="301"/>
      <c r="P113" s="301"/>
      <c r="Q113" s="301"/>
      <c r="R113" s="301"/>
      <c r="S113" s="301"/>
      <c r="T113" s="301"/>
      <c r="U113" s="301"/>
      <c r="V113" s="301"/>
      <c r="W113" s="301"/>
      <c r="X113" s="301"/>
      <c r="Y113" s="301"/>
      <c r="Z113" s="301"/>
      <c r="AA113" s="301"/>
      <c r="AB113" s="301"/>
      <c r="AC113" s="301"/>
      <c r="AD113" s="301"/>
      <c r="AE113" s="301"/>
      <c r="AF113" s="301"/>
      <c r="AG113" s="301"/>
      <c r="AH113" s="301"/>
      <c r="AI113" s="301"/>
      <c r="AJ113" s="301"/>
      <c r="AK113" s="301"/>
      <c r="AL113" s="301"/>
      <c r="AM113" s="301"/>
      <c r="AN113" s="301"/>
      <c r="AO113" s="301"/>
      <c r="AP113" s="301"/>
      <c r="AQ113" s="301"/>
      <c r="AR113" s="301"/>
      <c r="AS113" s="301"/>
      <c r="AT113" s="301"/>
      <c r="AU113" s="301"/>
      <c r="AV113" s="301"/>
      <c r="AW113" s="301"/>
      <c r="AX113" s="301"/>
      <c r="AY113" s="301"/>
      <c r="AZ113" s="301"/>
      <c r="BA113" s="301"/>
      <c r="BB113" s="301"/>
      <c r="BC113" s="128"/>
      <c r="BD113" s="128"/>
      <c r="BE113" s="128"/>
      <c r="BF113" s="128"/>
      <c r="BG113" s="128"/>
      <c r="BH113" s="128"/>
      <c r="BI113" s="128"/>
      <c r="BJ113" s="128"/>
      <c r="BK113" s="128"/>
      <c r="BL113" s="128"/>
      <c r="BM113" s="128"/>
      <c r="BN113" s="128"/>
      <c r="BO113" s="128"/>
      <c r="BP113" s="128"/>
      <c r="BQ113" s="128"/>
      <c r="BR113" s="128"/>
      <c r="BS113" s="128"/>
      <c r="BT113" s="128"/>
      <c r="BU113" s="128"/>
      <c r="BV113" s="128"/>
      <c r="BW113" s="128"/>
      <c r="BX113" s="128"/>
      <c r="BY113" s="128"/>
      <c r="BZ113" s="128"/>
      <c r="CA113" s="128"/>
      <c r="CB113" s="128"/>
      <c r="CC113" s="128"/>
      <c r="CD113" s="128"/>
      <c r="CE113" s="128"/>
      <c r="CF113" s="128"/>
      <c r="CG113" s="128"/>
      <c r="CH113" s="128"/>
      <c r="CI113" s="128"/>
      <c r="CJ113" s="128"/>
      <c r="CK113" s="128"/>
      <c r="CL113" s="128"/>
      <c r="CM113" s="128"/>
      <c r="CN113" s="128"/>
      <c r="CO113" s="128"/>
      <c r="CP113" s="128"/>
      <c r="CQ113" s="128"/>
      <c r="CR113" s="128"/>
      <c r="CS113" s="128"/>
      <c r="CT113" s="128"/>
      <c r="CU113" s="128"/>
      <c r="CV113" s="128"/>
      <c r="CW113" s="128"/>
      <c r="CX113" s="128"/>
      <c r="CY113" s="128"/>
      <c r="CZ113" s="128"/>
      <c r="DA113" s="128"/>
      <c r="DB113" s="128"/>
      <c r="DC113" s="128"/>
      <c r="DD113" s="128"/>
      <c r="DE113" s="128"/>
      <c r="DF113" s="128"/>
      <c r="DG113" s="128"/>
      <c r="DH113" s="128"/>
      <c r="DI113" s="128"/>
      <c r="DJ113" s="128"/>
      <c r="DK113" s="128"/>
      <c r="DL113" s="128"/>
      <c r="DM113" s="128"/>
      <c r="DN113" s="128"/>
      <c r="DO113" s="128"/>
      <c r="DP113" s="128"/>
      <c r="DQ113" s="128"/>
      <c r="DR113" s="127"/>
      <c r="DS113" s="127"/>
      <c r="DT113" s="127"/>
      <c r="DU113" s="127"/>
      <c r="DV113" s="127"/>
      <c r="DW113" s="127"/>
      <c r="DX113" s="127"/>
      <c r="DY113" s="127"/>
      <c r="DZ113" s="127"/>
      <c r="EA113" s="127"/>
      <c r="EB113" s="127"/>
      <c r="EC113" s="127"/>
      <c r="ED113" s="127"/>
      <c r="EE113" s="127"/>
      <c r="EF113" s="127"/>
      <c r="EG113" s="127"/>
      <c r="EH113" s="127"/>
      <c r="EI113" s="127"/>
      <c r="EJ113" s="127"/>
      <c r="EK113" s="127"/>
      <c r="EL113" s="127"/>
      <c r="EM113" s="127"/>
    </row>
    <row r="114" spans="1:143">
      <c r="A114" s="127"/>
      <c r="B114" s="128"/>
      <c r="C114" s="301"/>
      <c r="D114" s="301"/>
      <c r="E114" s="301"/>
      <c r="F114" s="301"/>
      <c r="G114" s="301"/>
      <c r="H114" s="301"/>
      <c r="I114" s="301"/>
      <c r="J114" s="301"/>
      <c r="K114" s="301"/>
      <c r="L114" s="301"/>
      <c r="M114" s="301"/>
      <c r="N114" s="301"/>
      <c r="O114" s="301"/>
      <c r="P114" s="301"/>
      <c r="Q114" s="301"/>
      <c r="R114" s="301"/>
      <c r="S114" s="301"/>
      <c r="T114" s="301"/>
      <c r="U114" s="301"/>
      <c r="V114" s="301"/>
      <c r="W114" s="301"/>
      <c r="X114" s="301"/>
      <c r="Y114" s="301"/>
      <c r="Z114" s="301"/>
      <c r="AA114" s="301"/>
      <c r="AB114" s="301"/>
      <c r="AC114" s="301"/>
      <c r="AD114" s="301"/>
      <c r="AE114" s="301"/>
      <c r="AF114" s="301"/>
      <c r="AG114" s="301"/>
      <c r="AH114" s="301"/>
      <c r="AI114" s="301"/>
      <c r="AJ114" s="301"/>
      <c r="AK114" s="301"/>
      <c r="AL114" s="301"/>
      <c r="AM114" s="301"/>
      <c r="AN114" s="301"/>
      <c r="AO114" s="301"/>
      <c r="AP114" s="301"/>
      <c r="AQ114" s="301"/>
      <c r="AR114" s="301"/>
      <c r="AS114" s="301"/>
      <c r="AT114" s="301"/>
      <c r="AU114" s="301"/>
      <c r="AV114" s="301"/>
      <c r="AW114" s="301"/>
      <c r="AX114" s="301"/>
      <c r="AY114" s="301"/>
      <c r="AZ114" s="301"/>
      <c r="BA114" s="301"/>
      <c r="BB114" s="301"/>
      <c r="BC114" s="128"/>
      <c r="BD114" s="128"/>
      <c r="BE114" s="128"/>
      <c r="BF114" s="128"/>
      <c r="BG114" s="128"/>
      <c r="BH114" s="128"/>
      <c r="BI114" s="128"/>
      <c r="BJ114" s="128"/>
      <c r="BK114" s="128"/>
      <c r="BL114" s="128"/>
      <c r="BM114" s="128"/>
      <c r="BN114" s="128"/>
      <c r="BO114" s="128"/>
      <c r="BP114" s="128"/>
      <c r="BQ114" s="128"/>
      <c r="BR114" s="128"/>
      <c r="BS114" s="128"/>
      <c r="BT114" s="128"/>
      <c r="BU114" s="128"/>
      <c r="BV114" s="128"/>
      <c r="BW114" s="128"/>
      <c r="BX114" s="128"/>
      <c r="BY114" s="128"/>
      <c r="BZ114" s="128"/>
      <c r="CA114" s="128"/>
      <c r="CB114" s="128"/>
      <c r="CC114" s="128"/>
      <c r="CD114" s="128"/>
      <c r="CE114" s="128"/>
      <c r="CF114" s="128"/>
      <c r="CG114" s="128"/>
      <c r="CH114" s="128"/>
      <c r="CI114" s="128"/>
      <c r="CJ114" s="128"/>
      <c r="CK114" s="128"/>
      <c r="CL114" s="128"/>
      <c r="CM114" s="128"/>
      <c r="CN114" s="128"/>
      <c r="CO114" s="128"/>
      <c r="CP114" s="128"/>
      <c r="CQ114" s="128"/>
      <c r="CR114" s="128"/>
      <c r="CS114" s="128"/>
      <c r="CT114" s="128"/>
      <c r="CU114" s="128"/>
      <c r="CV114" s="128"/>
      <c r="CW114" s="128"/>
      <c r="CX114" s="128"/>
      <c r="CY114" s="128"/>
      <c r="CZ114" s="128"/>
      <c r="DA114" s="128"/>
      <c r="DB114" s="128"/>
      <c r="DC114" s="128"/>
      <c r="DD114" s="128"/>
      <c r="DE114" s="128"/>
      <c r="DF114" s="128"/>
      <c r="DG114" s="128"/>
      <c r="DH114" s="128"/>
      <c r="DI114" s="128"/>
      <c r="DJ114" s="128"/>
      <c r="DK114" s="128"/>
      <c r="DL114" s="128"/>
      <c r="DM114" s="128"/>
      <c r="DN114" s="128"/>
      <c r="DO114" s="128"/>
      <c r="DP114" s="128"/>
      <c r="DQ114" s="128"/>
      <c r="DR114" s="127"/>
      <c r="DS114" s="127"/>
      <c r="DT114" s="127"/>
      <c r="DU114" s="127"/>
      <c r="DV114" s="127"/>
      <c r="DW114" s="127"/>
      <c r="DX114" s="127"/>
      <c r="DY114" s="127"/>
      <c r="DZ114" s="127"/>
      <c r="EA114" s="127"/>
      <c r="EB114" s="127"/>
      <c r="EC114" s="127"/>
      <c r="ED114" s="127"/>
      <c r="EE114" s="127"/>
      <c r="EF114" s="127"/>
      <c r="EG114" s="127"/>
      <c r="EH114" s="127"/>
      <c r="EI114" s="127"/>
      <c r="EJ114" s="127"/>
      <c r="EK114" s="127"/>
      <c r="EL114" s="127"/>
      <c r="EM114" s="127"/>
    </row>
    <row r="115" spans="1:143">
      <c r="A115" s="127"/>
      <c r="B115" s="128"/>
      <c r="C115" s="301"/>
      <c r="D115" s="301"/>
      <c r="E115" s="301"/>
      <c r="F115" s="301"/>
      <c r="G115" s="301"/>
      <c r="H115" s="301"/>
      <c r="I115" s="301"/>
      <c r="J115" s="301"/>
      <c r="K115" s="301"/>
      <c r="L115" s="301"/>
      <c r="M115" s="301"/>
      <c r="N115" s="301"/>
      <c r="O115" s="301"/>
      <c r="P115" s="301"/>
      <c r="Q115" s="301"/>
      <c r="R115" s="301"/>
      <c r="S115" s="301"/>
      <c r="T115" s="301"/>
      <c r="U115" s="301"/>
      <c r="V115" s="301"/>
      <c r="W115" s="301"/>
      <c r="X115" s="301"/>
      <c r="Y115" s="301"/>
      <c r="Z115" s="301"/>
      <c r="AA115" s="301"/>
      <c r="AB115" s="301"/>
      <c r="AC115" s="301"/>
      <c r="AD115" s="301"/>
      <c r="AE115" s="301"/>
      <c r="AF115" s="301"/>
      <c r="AG115" s="301"/>
      <c r="AH115" s="301"/>
      <c r="AI115" s="301"/>
      <c r="AJ115" s="301"/>
      <c r="AK115" s="301"/>
      <c r="AL115" s="301"/>
      <c r="AM115" s="301"/>
      <c r="AN115" s="301"/>
      <c r="AO115" s="301"/>
      <c r="AP115" s="301"/>
      <c r="AQ115" s="301"/>
      <c r="AR115" s="301"/>
      <c r="AS115" s="301"/>
      <c r="AT115" s="301"/>
      <c r="AU115" s="301"/>
      <c r="AV115" s="301"/>
      <c r="AW115" s="301"/>
      <c r="AX115" s="301"/>
      <c r="AY115" s="301"/>
      <c r="AZ115" s="301"/>
      <c r="BA115" s="301"/>
      <c r="BB115" s="301"/>
      <c r="BC115" s="128"/>
      <c r="BD115" s="128"/>
      <c r="BE115" s="128"/>
      <c r="BF115" s="128"/>
      <c r="BG115" s="128"/>
      <c r="BH115" s="128"/>
      <c r="BI115" s="128"/>
      <c r="BJ115" s="128"/>
      <c r="BK115" s="128"/>
      <c r="BL115" s="128"/>
      <c r="BM115" s="128"/>
      <c r="BN115" s="128"/>
      <c r="BO115" s="128"/>
      <c r="BP115" s="128"/>
      <c r="BQ115" s="128"/>
      <c r="BR115" s="128"/>
      <c r="BS115" s="128"/>
      <c r="BT115" s="128"/>
      <c r="BU115" s="128"/>
      <c r="BV115" s="128"/>
      <c r="BW115" s="128"/>
      <c r="BX115" s="128"/>
      <c r="BY115" s="128"/>
      <c r="BZ115" s="128"/>
      <c r="CA115" s="128"/>
      <c r="CB115" s="128"/>
      <c r="CC115" s="128"/>
      <c r="CD115" s="128"/>
      <c r="CE115" s="128"/>
      <c r="CF115" s="128"/>
      <c r="CG115" s="128"/>
      <c r="CH115" s="128"/>
      <c r="CI115" s="128"/>
      <c r="CJ115" s="128"/>
      <c r="CK115" s="128"/>
      <c r="CL115" s="128"/>
      <c r="CM115" s="128"/>
      <c r="CN115" s="128"/>
      <c r="CO115" s="128"/>
      <c r="CP115" s="128"/>
      <c r="CQ115" s="128"/>
      <c r="CR115" s="128"/>
      <c r="CS115" s="128"/>
      <c r="CT115" s="128"/>
      <c r="CU115" s="128"/>
      <c r="CV115" s="128"/>
      <c r="CW115" s="128"/>
      <c r="CX115" s="128"/>
      <c r="CY115" s="128"/>
      <c r="CZ115" s="128"/>
      <c r="DA115" s="128"/>
      <c r="DB115" s="128"/>
      <c r="DC115" s="128"/>
      <c r="DD115" s="128"/>
      <c r="DE115" s="128"/>
      <c r="DF115" s="128"/>
      <c r="DG115" s="128"/>
      <c r="DH115" s="128"/>
      <c r="DI115" s="128"/>
      <c r="DJ115" s="128"/>
      <c r="DK115" s="128"/>
      <c r="DL115" s="128"/>
      <c r="DM115" s="128"/>
      <c r="DN115" s="128"/>
      <c r="DO115" s="128"/>
      <c r="DP115" s="128"/>
      <c r="DQ115" s="128"/>
      <c r="DR115" s="127"/>
      <c r="DS115" s="127"/>
      <c r="DT115" s="127"/>
      <c r="DU115" s="127"/>
      <c r="DV115" s="127"/>
      <c r="DW115" s="127"/>
      <c r="DX115" s="127"/>
      <c r="DY115" s="127"/>
      <c r="DZ115" s="127"/>
      <c r="EA115" s="127"/>
      <c r="EB115" s="127"/>
      <c r="EC115" s="127"/>
      <c r="ED115" s="127"/>
      <c r="EE115" s="127"/>
      <c r="EF115" s="127"/>
      <c r="EG115" s="127"/>
      <c r="EH115" s="127"/>
      <c r="EI115" s="127"/>
      <c r="EJ115" s="127"/>
      <c r="EK115" s="127"/>
      <c r="EL115" s="127"/>
      <c r="EM115" s="127"/>
    </row>
    <row r="116" spans="1:143">
      <c r="A116" s="127"/>
      <c r="B116" s="128"/>
      <c r="C116" s="301"/>
      <c r="D116" s="301"/>
      <c r="E116" s="301"/>
      <c r="F116" s="301"/>
      <c r="G116" s="301"/>
      <c r="H116" s="301"/>
      <c r="I116" s="301"/>
      <c r="J116" s="301"/>
      <c r="K116" s="301"/>
      <c r="L116" s="301"/>
      <c r="M116" s="301"/>
      <c r="N116" s="301"/>
      <c r="O116" s="301"/>
      <c r="P116" s="301"/>
      <c r="Q116" s="301"/>
      <c r="R116" s="301"/>
      <c r="S116" s="301"/>
      <c r="T116" s="301"/>
      <c r="U116" s="301"/>
      <c r="V116" s="301"/>
      <c r="W116" s="301"/>
      <c r="X116" s="301"/>
      <c r="Y116" s="301"/>
      <c r="Z116" s="301"/>
      <c r="AA116" s="301"/>
      <c r="AB116" s="301"/>
      <c r="AC116" s="301"/>
      <c r="AD116" s="301"/>
      <c r="AE116" s="301"/>
      <c r="AF116" s="301"/>
      <c r="AG116" s="301"/>
      <c r="AH116" s="301"/>
      <c r="AI116" s="301"/>
      <c r="AJ116" s="301"/>
      <c r="AK116" s="301"/>
      <c r="AL116" s="301"/>
      <c r="AM116" s="301"/>
      <c r="AN116" s="301"/>
      <c r="AO116" s="301"/>
      <c r="AP116" s="301"/>
      <c r="AQ116" s="301"/>
      <c r="AR116" s="301"/>
      <c r="AS116" s="301"/>
      <c r="AT116" s="301"/>
      <c r="AU116" s="301"/>
      <c r="AV116" s="301"/>
      <c r="AW116" s="301"/>
      <c r="AX116" s="301"/>
      <c r="AY116" s="301"/>
      <c r="AZ116" s="301"/>
      <c r="BA116" s="301"/>
      <c r="BB116" s="301"/>
      <c r="BC116" s="128"/>
      <c r="BD116" s="128"/>
      <c r="BE116" s="128"/>
      <c r="BF116" s="128"/>
      <c r="BG116" s="128"/>
      <c r="BH116" s="128"/>
      <c r="BI116" s="128"/>
      <c r="BJ116" s="128"/>
      <c r="BK116" s="128"/>
      <c r="BL116" s="128"/>
      <c r="BM116" s="128"/>
      <c r="BN116" s="128"/>
      <c r="BO116" s="128"/>
      <c r="BP116" s="128"/>
      <c r="BQ116" s="128"/>
      <c r="BR116" s="128"/>
      <c r="BS116" s="128"/>
      <c r="BT116" s="128"/>
      <c r="BU116" s="128"/>
      <c r="BV116" s="128"/>
      <c r="BW116" s="128"/>
      <c r="BX116" s="128"/>
      <c r="BY116" s="128"/>
      <c r="BZ116" s="128"/>
      <c r="CA116" s="128"/>
      <c r="CB116" s="128"/>
      <c r="CC116" s="128"/>
      <c r="CD116" s="128"/>
      <c r="CE116" s="128"/>
      <c r="CF116" s="128"/>
      <c r="CG116" s="128"/>
      <c r="CH116" s="128"/>
      <c r="CI116" s="128"/>
      <c r="CJ116" s="128"/>
      <c r="CK116" s="128"/>
      <c r="CL116" s="128"/>
      <c r="CM116" s="128"/>
      <c r="CN116" s="128"/>
      <c r="CO116" s="128"/>
      <c r="CP116" s="128"/>
      <c r="CQ116" s="128"/>
      <c r="CR116" s="128"/>
      <c r="CS116" s="128"/>
      <c r="CT116" s="128"/>
      <c r="CU116" s="128"/>
      <c r="CV116" s="128"/>
      <c r="CW116" s="128"/>
      <c r="CX116" s="128"/>
      <c r="CY116" s="128"/>
      <c r="CZ116" s="128"/>
      <c r="DA116" s="128"/>
      <c r="DB116" s="128"/>
      <c r="DC116" s="128"/>
      <c r="DD116" s="128"/>
      <c r="DE116" s="128"/>
      <c r="DF116" s="128"/>
      <c r="DG116" s="128"/>
      <c r="DH116" s="128"/>
      <c r="DI116" s="128"/>
      <c r="DJ116" s="128"/>
      <c r="DK116" s="128"/>
      <c r="DL116" s="128"/>
      <c r="DM116" s="128"/>
      <c r="DN116" s="128"/>
      <c r="DO116" s="128"/>
      <c r="DP116" s="128"/>
      <c r="DQ116" s="128"/>
      <c r="DR116" s="127"/>
      <c r="DS116" s="127"/>
      <c r="DT116" s="127"/>
      <c r="DU116" s="127"/>
      <c r="DV116" s="127"/>
      <c r="DW116" s="127"/>
      <c r="DX116" s="127"/>
      <c r="DY116" s="127"/>
      <c r="DZ116" s="127"/>
      <c r="EA116" s="127"/>
      <c r="EB116" s="127"/>
      <c r="EC116" s="127"/>
      <c r="ED116" s="127"/>
      <c r="EE116" s="127"/>
      <c r="EF116" s="127"/>
      <c r="EG116" s="127"/>
      <c r="EH116" s="127"/>
      <c r="EI116" s="127"/>
      <c r="EJ116" s="127"/>
      <c r="EK116" s="127"/>
      <c r="EL116" s="127"/>
      <c r="EM116" s="127"/>
    </row>
    <row r="117" spans="1:143">
      <c r="A117" s="127"/>
      <c r="B117" s="128"/>
      <c r="C117" s="301"/>
      <c r="D117" s="301"/>
      <c r="E117" s="301"/>
      <c r="F117" s="301"/>
      <c r="G117" s="301"/>
      <c r="H117" s="301"/>
      <c r="I117" s="301"/>
      <c r="J117" s="301"/>
      <c r="K117" s="301"/>
      <c r="L117" s="301"/>
      <c r="M117" s="301"/>
      <c r="N117" s="301"/>
      <c r="O117" s="301"/>
      <c r="P117" s="301"/>
      <c r="Q117" s="301"/>
      <c r="R117" s="301"/>
      <c r="S117" s="301"/>
      <c r="T117" s="301"/>
      <c r="U117" s="301"/>
      <c r="V117" s="301"/>
      <c r="W117" s="301"/>
      <c r="X117" s="301"/>
      <c r="Y117" s="301"/>
      <c r="Z117" s="301"/>
      <c r="AA117" s="301"/>
      <c r="AB117" s="301"/>
      <c r="AC117" s="301"/>
      <c r="AD117" s="301"/>
      <c r="AE117" s="301"/>
      <c r="AF117" s="301"/>
      <c r="AG117" s="301"/>
      <c r="AH117" s="301"/>
      <c r="AI117" s="301"/>
      <c r="AJ117" s="301"/>
      <c r="AK117" s="301"/>
      <c r="AL117" s="301"/>
      <c r="AM117" s="301"/>
      <c r="AN117" s="301"/>
      <c r="AO117" s="301"/>
      <c r="AP117" s="301"/>
      <c r="AQ117" s="301"/>
      <c r="AR117" s="301"/>
      <c r="AS117" s="301"/>
      <c r="AT117" s="301"/>
      <c r="AU117" s="301"/>
      <c r="AV117" s="301"/>
      <c r="AW117" s="301"/>
      <c r="AX117" s="301"/>
      <c r="AY117" s="301"/>
      <c r="AZ117" s="301"/>
      <c r="BA117" s="301"/>
      <c r="BB117" s="301"/>
      <c r="BC117" s="128"/>
      <c r="BD117" s="128"/>
      <c r="BE117" s="128"/>
      <c r="BF117" s="128"/>
      <c r="BG117" s="128"/>
      <c r="BH117" s="128"/>
      <c r="BI117" s="128"/>
      <c r="BJ117" s="128"/>
      <c r="BK117" s="128"/>
      <c r="BL117" s="128"/>
      <c r="BM117" s="128"/>
      <c r="BN117" s="128"/>
      <c r="BO117" s="128"/>
      <c r="BP117" s="128"/>
      <c r="BQ117" s="128"/>
      <c r="BR117" s="128"/>
      <c r="BS117" s="128"/>
      <c r="BT117" s="128"/>
      <c r="BU117" s="128"/>
      <c r="BV117" s="128"/>
      <c r="BW117" s="128"/>
      <c r="BX117" s="128"/>
      <c r="BY117" s="128"/>
      <c r="BZ117" s="128"/>
      <c r="CA117" s="128"/>
      <c r="CB117" s="128"/>
      <c r="CC117" s="128"/>
      <c r="CD117" s="128"/>
      <c r="CE117" s="128"/>
      <c r="CF117" s="128"/>
      <c r="CG117" s="128"/>
      <c r="CH117" s="128"/>
      <c r="CI117" s="128"/>
      <c r="CJ117" s="128"/>
      <c r="CK117" s="128"/>
      <c r="CL117" s="128"/>
      <c r="CM117" s="128"/>
      <c r="CN117" s="128"/>
      <c r="CO117" s="128"/>
      <c r="CP117" s="128"/>
      <c r="CQ117" s="128"/>
      <c r="CR117" s="128"/>
      <c r="CS117" s="128"/>
      <c r="CT117" s="128"/>
      <c r="CU117" s="128"/>
      <c r="CV117" s="128"/>
      <c r="CW117" s="128"/>
      <c r="CX117" s="128"/>
      <c r="CY117" s="128"/>
      <c r="CZ117" s="128"/>
      <c r="DA117" s="128"/>
      <c r="DB117" s="128"/>
      <c r="DC117" s="128"/>
      <c r="DD117" s="128"/>
      <c r="DE117" s="128"/>
      <c r="DF117" s="128"/>
      <c r="DG117" s="128"/>
      <c r="DH117" s="128"/>
      <c r="DI117" s="128"/>
      <c r="DJ117" s="128"/>
      <c r="DK117" s="128"/>
      <c r="DL117" s="128"/>
      <c r="DM117" s="128"/>
      <c r="DN117" s="128"/>
      <c r="DO117" s="128"/>
      <c r="DP117" s="128"/>
      <c r="DQ117" s="128"/>
      <c r="DR117" s="127"/>
      <c r="DS117" s="127"/>
      <c r="DT117" s="127"/>
      <c r="DU117" s="127"/>
      <c r="DV117" s="127"/>
      <c r="DW117" s="127"/>
      <c r="DX117" s="127"/>
      <c r="DY117" s="127"/>
      <c r="DZ117" s="127"/>
      <c r="EA117" s="127"/>
      <c r="EB117" s="127"/>
      <c r="EC117" s="127"/>
      <c r="ED117" s="127"/>
      <c r="EE117" s="127"/>
      <c r="EF117" s="127"/>
      <c r="EG117" s="127"/>
      <c r="EH117" s="127"/>
      <c r="EI117" s="127"/>
      <c r="EJ117" s="127"/>
      <c r="EK117" s="127"/>
      <c r="EL117" s="127"/>
      <c r="EM117" s="127"/>
    </row>
    <row r="118" spans="1:143">
      <c r="A118" s="127"/>
      <c r="B118" s="128"/>
      <c r="C118" s="301"/>
      <c r="D118" s="301"/>
      <c r="E118" s="301"/>
      <c r="F118" s="301"/>
      <c r="G118" s="301"/>
      <c r="H118" s="301"/>
      <c r="I118" s="301"/>
      <c r="J118" s="301"/>
      <c r="K118" s="301"/>
      <c r="L118" s="301"/>
      <c r="M118" s="301"/>
      <c r="N118" s="301"/>
      <c r="O118" s="301"/>
      <c r="P118" s="301"/>
      <c r="Q118" s="301"/>
      <c r="R118" s="301"/>
      <c r="S118" s="301"/>
      <c r="T118" s="301"/>
      <c r="U118" s="301"/>
      <c r="V118" s="301"/>
      <c r="W118" s="301"/>
      <c r="X118" s="301"/>
      <c r="Y118" s="301"/>
      <c r="Z118" s="301"/>
      <c r="AA118" s="301"/>
      <c r="AB118" s="301"/>
      <c r="AC118" s="301"/>
      <c r="AD118" s="301"/>
      <c r="AE118" s="301"/>
      <c r="AF118" s="301"/>
      <c r="AG118" s="301"/>
      <c r="AH118" s="301"/>
      <c r="AI118" s="301"/>
      <c r="AJ118" s="301"/>
      <c r="AK118" s="301"/>
      <c r="AL118" s="301"/>
      <c r="AM118" s="301"/>
      <c r="AN118" s="301"/>
      <c r="AO118" s="301"/>
      <c r="AP118" s="301"/>
      <c r="AQ118" s="301"/>
      <c r="AR118" s="301"/>
      <c r="AS118" s="301"/>
      <c r="AT118" s="301"/>
      <c r="AU118" s="301"/>
      <c r="AV118" s="301"/>
      <c r="AW118" s="301"/>
      <c r="AX118" s="301"/>
      <c r="AY118" s="301"/>
      <c r="AZ118" s="301"/>
      <c r="BA118" s="301"/>
      <c r="BB118" s="301"/>
      <c r="BC118" s="128"/>
      <c r="BD118" s="128"/>
      <c r="BE118" s="128"/>
      <c r="BF118" s="128"/>
      <c r="BG118" s="128"/>
      <c r="BH118" s="128"/>
      <c r="BI118" s="128"/>
      <c r="BJ118" s="128"/>
      <c r="BK118" s="128"/>
      <c r="BL118" s="128"/>
      <c r="BM118" s="128"/>
      <c r="BN118" s="128"/>
      <c r="BO118" s="128"/>
      <c r="BP118" s="128"/>
      <c r="BQ118" s="128"/>
      <c r="BR118" s="128"/>
      <c r="BS118" s="128"/>
      <c r="BT118" s="128"/>
      <c r="BU118" s="128"/>
      <c r="BV118" s="128"/>
      <c r="BW118" s="128"/>
      <c r="BX118" s="128"/>
      <c r="BY118" s="128"/>
      <c r="BZ118" s="128"/>
      <c r="CA118" s="128"/>
      <c r="CB118" s="128"/>
      <c r="CC118" s="128"/>
      <c r="CD118" s="128"/>
      <c r="CE118" s="128"/>
      <c r="CF118" s="128"/>
      <c r="CG118" s="128"/>
      <c r="CH118" s="128"/>
      <c r="CI118" s="128"/>
      <c r="CJ118" s="128"/>
      <c r="CK118" s="128"/>
      <c r="CL118" s="128"/>
      <c r="CM118" s="128"/>
      <c r="CN118" s="128"/>
      <c r="CO118" s="128"/>
      <c r="CP118" s="128"/>
      <c r="CQ118" s="128"/>
      <c r="CR118" s="128"/>
      <c r="CS118" s="128"/>
      <c r="CT118" s="128"/>
      <c r="CU118" s="128"/>
      <c r="CV118" s="128"/>
      <c r="CW118" s="128"/>
      <c r="CX118" s="128"/>
      <c r="CY118" s="128"/>
      <c r="CZ118" s="128"/>
      <c r="DA118" s="128"/>
      <c r="DB118" s="128"/>
      <c r="DC118" s="128"/>
      <c r="DD118" s="128"/>
      <c r="DE118" s="128"/>
      <c r="DF118" s="128"/>
      <c r="DG118" s="128"/>
      <c r="DH118" s="128"/>
      <c r="DI118" s="128"/>
      <c r="DJ118" s="128"/>
      <c r="DK118" s="128"/>
      <c r="DL118" s="128"/>
      <c r="DM118" s="128"/>
      <c r="DN118" s="128"/>
      <c r="DO118" s="128"/>
      <c r="DP118" s="128"/>
      <c r="DQ118" s="128"/>
      <c r="DR118" s="127"/>
      <c r="DS118" s="127"/>
      <c r="DT118" s="127"/>
      <c r="DU118" s="127"/>
      <c r="DV118" s="127"/>
      <c r="DW118" s="127"/>
      <c r="DX118" s="127"/>
      <c r="DY118" s="127"/>
      <c r="DZ118" s="127"/>
      <c r="EA118" s="127"/>
      <c r="EB118" s="127"/>
      <c r="EC118" s="127"/>
      <c r="ED118" s="127"/>
      <c r="EE118" s="127"/>
      <c r="EF118" s="127"/>
      <c r="EG118" s="127"/>
      <c r="EH118" s="127"/>
      <c r="EI118" s="127"/>
      <c r="EJ118" s="127"/>
      <c r="EK118" s="127"/>
      <c r="EL118" s="127"/>
      <c r="EM118" s="127"/>
    </row>
    <row r="119" spans="1:143">
      <c r="A119" s="127"/>
      <c r="B119" s="128"/>
      <c r="C119" s="301"/>
      <c r="D119" s="301"/>
      <c r="E119" s="301"/>
      <c r="F119" s="301"/>
      <c r="G119" s="301"/>
      <c r="H119" s="301"/>
      <c r="I119" s="301"/>
      <c r="J119" s="301"/>
      <c r="K119" s="301"/>
      <c r="L119" s="301"/>
      <c r="M119" s="301"/>
      <c r="N119" s="301"/>
      <c r="O119" s="301"/>
      <c r="P119" s="301"/>
      <c r="Q119" s="301"/>
      <c r="R119" s="301"/>
      <c r="S119" s="301"/>
      <c r="T119" s="301"/>
      <c r="U119" s="301"/>
      <c r="V119" s="301"/>
      <c r="W119" s="301"/>
      <c r="X119" s="301"/>
      <c r="Y119" s="301"/>
      <c r="Z119" s="301"/>
      <c r="AA119" s="301"/>
      <c r="AB119" s="301"/>
      <c r="AC119" s="301"/>
      <c r="AD119" s="301"/>
      <c r="AE119" s="301"/>
      <c r="AF119" s="301"/>
      <c r="AG119" s="301"/>
      <c r="AH119" s="301"/>
      <c r="AI119" s="301"/>
      <c r="AJ119" s="301"/>
      <c r="AK119" s="301"/>
      <c r="AL119" s="301"/>
      <c r="AM119" s="301"/>
      <c r="AN119" s="301"/>
      <c r="AO119" s="301"/>
      <c r="AP119" s="301"/>
      <c r="AQ119" s="301"/>
      <c r="AR119" s="301"/>
      <c r="AS119" s="301"/>
      <c r="AT119" s="301"/>
      <c r="AU119" s="301"/>
      <c r="AV119" s="301"/>
      <c r="AW119" s="301"/>
      <c r="AX119" s="301"/>
      <c r="AY119" s="301"/>
      <c r="AZ119" s="301"/>
      <c r="BA119" s="301"/>
      <c r="BB119" s="301"/>
      <c r="BC119" s="128"/>
      <c r="BD119" s="128"/>
      <c r="BE119" s="128"/>
      <c r="BF119" s="128"/>
      <c r="BG119" s="128"/>
      <c r="BH119" s="128"/>
      <c r="BI119" s="128"/>
      <c r="BJ119" s="128"/>
      <c r="BK119" s="128"/>
      <c r="BL119" s="128"/>
      <c r="BM119" s="128"/>
      <c r="BN119" s="128"/>
      <c r="BO119" s="128"/>
      <c r="BP119" s="128"/>
      <c r="BQ119" s="128"/>
      <c r="BR119" s="128"/>
      <c r="BS119" s="128"/>
      <c r="BT119" s="128"/>
      <c r="BU119" s="128"/>
      <c r="BV119" s="128"/>
      <c r="BW119" s="128"/>
      <c r="BX119" s="128"/>
      <c r="BY119" s="128"/>
      <c r="BZ119" s="128"/>
      <c r="CA119" s="128"/>
      <c r="CB119" s="128"/>
      <c r="CC119" s="128"/>
      <c r="CD119" s="128"/>
      <c r="CE119" s="128"/>
      <c r="CF119" s="128"/>
      <c r="CG119" s="128"/>
      <c r="CH119" s="128"/>
      <c r="CI119" s="128"/>
      <c r="CJ119" s="128"/>
      <c r="CK119" s="128"/>
      <c r="CL119" s="128"/>
      <c r="CM119" s="128"/>
      <c r="CN119" s="128"/>
      <c r="CO119" s="128"/>
      <c r="CP119" s="128"/>
      <c r="CQ119" s="128"/>
      <c r="CR119" s="128"/>
      <c r="CS119" s="128"/>
      <c r="CT119" s="128"/>
      <c r="CU119" s="128"/>
      <c r="CV119" s="128"/>
      <c r="CW119" s="128"/>
      <c r="CX119" s="128"/>
      <c r="CY119" s="128"/>
      <c r="CZ119" s="128"/>
      <c r="DA119" s="128"/>
      <c r="DB119" s="128"/>
      <c r="DC119" s="128"/>
      <c r="DD119" s="128"/>
      <c r="DE119" s="128"/>
      <c r="DF119" s="128"/>
      <c r="DG119" s="128"/>
      <c r="DH119" s="128"/>
      <c r="DI119" s="128"/>
      <c r="DJ119" s="128"/>
      <c r="DK119" s="128"/>
      <c r="DL119" s="128"/>
      <c r="DM119" s="128"/>
      <c r="DN119" s="128"/>
      <c r="DO119" s="128"/>
      <c r="DP119" s="128"/>
      <c r="DQ119" s="128"/>
      <c r="DR119" s="127"/>
      <c r="DS119" s="127"/>
      <c r="DT119" s="127"/>
      <c r="DU119" s="127"/>
      <c r="DV119" s="127"/>
      <c r="DW119" s="127"/>
      <c r="DX119" s="127"/>
      <c r="DY119" s="127"/>
      <c r="DZ119" s="127"/>
      <c r="EA119" s="127"/>
      <c r="EB119" s="127"/>
      <c r="EC119" s="127"/>
      <c r="ED119" s="127"/>
      <c r="EE119" s="127"/>
      <c r="EF119" s="127"/>
      <c r="EG119" s="127"/>
      <c r="EH119" s="127"/>
      <c r="EI119" s="127"/>
      <c r="EJ119" s="127"/>
      <c r="EK119" s="127"/>
      <c r="EL119" s="127"/>
      <c r="EM119" s="127"/>
    </row>
    <row r="120" spans="1:143">
      <c r="A120" s="127"/>
      <c r="B120" s="128"/>
      <c r="C120" s="301"/>
      <c r="D120" s="301"/>
      <c r="E120" s="301"/>
      <c r="F120" s="301"/>
      <c r="G120" s="301"/>
      <c r="H120" s="301"/>
      <c r="I120" s="301"/>
      <c r="J120" s="301"/>
      <c r="K120" s="301"/>
      <c r="L120" s="301"/>
      <c r="M120" s="301"/>
      <c r="N120" s="301"/>
      <c r="O120" s="301"/>
      <c r="P120" s="301"/>
      <c r="Q120" s="301"/>
      <c r="R120" s="301"/>
      <c r="S120" s="301"/>
      <c r="T120" s="301"/>
      <c r="U120" s="301"/>
      <c r="V120" s="301"/>
      <c r="W120" s="301"/>
      <c r="X120" s="301"/>
      <c r="Y120" s="301"/>
      <c r="Z120" s="301"/>
      <c r="AA120" s="301"/>
      <c r="AB120" s="301"/>
      <c r="AC120" s="301"/>
      <c r="AD120" s="301"/>
      <c r="AE120" s="301"/>
      <c r="AF120" s="301"/>
      <c r="AG120" s="301"/>
      <c r="AH120" s="301"/>
      <c r="AI120" s="301"/>
      <c r="AJ120" s="301"/>
      <c r="AK120" s="301"/>
      <c r="AL120" s="301"/>
      <c r="AM120" s="301"/>
      <c r="AN120" s="301"/>
      <c r="AO120" s="301"/>
      <c r="AP120" s="301"/>
      <c r="AQ120" s="301"/>
      <c r="AR120" s="301"/>
      <c r="AS120" s="301"/>
      <c r="AT120" s="301"/>
      <c r="AU120" s="301"/>
      <c r="AV120" s="301"/>
      <c r="AW120" s="301"/>
      <c r="AX120" s="301"/>
      <c r="AY120" s="301"/>
      <c r="AZ120" s="301"/>
      <c r="BA120" s="301"/>
      <c r="BB120" s="301"/>
      <c r="BC120" s="128"/>
      <c r="BD120" s="128"/>
      <c r="BE120" s="128"/>
      <c r="BF120" s="128"/>
      <c r="BG120" s="128"/>
      <c r="BH120" s="128"/>
      <c r="BI120" s="128"/>
      <c r="BJ120" s="128"/>
      <c r="BK120" s="128"/>
      <c r="BL120" s="128"/>
      <c r="BM120" s="128"/>
      <c r="BN120" s="128"/>
      <c r="BO120" s="128"/>
      <c r="BP120" s="128"/>
      <c r="BQ120" s="128"/>
      <c r="BR120" s="128"/>
      <c r="BS120" s="128"/>
      <c r="BT120" s="128"/>
      <c r="BU120" s="128"/>
      <c r="BV120" s="128"/>
      <c r="BW120" s="128"/>
      <c r="BX120" s="128"/>
      <c r="BY120" s="128"/>
      <c r="BZ120" s="128"/>
      <c r="CA120" s="128"/>
      <c r="CB120" s="128"/>
      <c r="CC120" s="128"/>
      <c r="CD120" s="128"/>
      <c r="CE120" s="128"/>
      <c r="CF120" s="128"/>
      <c r="CG120" s="128"/>
      <c r="CH120" s="128"/>
      <c r="CI120" s="128"/>
      <c r="CJ120" s="128"/>
      <c r="CK120" s="128"/>
      <c r="CL120" s="128"/>
      <c r="CM120" s="128"/>
      <c r="CN120" s="128"/>
      <c r="CO120" s="128"/>
      <c r="CP120" s="128"/>
      <c r="CQ120" s="128"/>
      <c r="CR120" s="128"/>
      <c r="CS120" s="128"/>
      <c r="CT120" s="128"/>
      <c r="CU120" s="128"/>
      <c r="CV120" s="128"/>
      <c r="CW120" s="128"/>
      <c r="CX120" s="128"/>
      <c r="CY120" s="128"/>
      <c r="CZ120" s="128"/>
      <c r="DA120" s="128"/>
      <c r="DB120" s="128"/>
      <c r="DC120" s="128"/>
      <c r="DD120" s="128"/>
      <c r="DE120" s="128"/>
      <c r="DF120" s="128"/>
      <c r="DG120" s="128"/>
      <c r="DH120" s="128"/>
      <c r="DI120" s="128"/>
      <c r="DJ120" s="128"/>
      <c r="DK120" s="128"/>
      <c r="DL120" s="128"/>
      <c r="DM120" s="128"/>
      <c r="DN120" s="128"/>
      <c r="DO120" s="128"/>
      <c r="DP120" s="128"/>
      <c r="DQ120" s="128"/>
      <c r="DR120" s="127"/>
      <c r="DS120" s="127"/>
      <c r="DT120" s="127"/>
      <c r="DU120" s="127"/>
      <c r="DV120" s="127"/>
      <c r="DW120" s="127"/>
      <c r="DX120" s="127"/>
      <c r="DY120" s="127"/>
      <c r="DZ120" s="127"/>
      <c r="EA120" s="127"/>
      <c r="EB120" s="127"/>
      <c r="EC120" s="127"/>
      <c r="ED120" s="127"/>
      <c r="EE120" s="127"/>
      <c r="EF120" s="127"/>
      <c r="EG120" s="127"/>
      <c r="EH120" s="127"/>
      <c r="EI120" s="127"/>
      <c r="EJ120" s="127"/>
      <c r="EK120" s="127"/>
      <c r="EL120" s="127"/>
      <c r="EM120" s="127"/>
    </row>
    <row r="121" spans="1:143">
      <c r="A121" s="127"/>
      <c r="B121" s="128"/>
      <c r="C121" s="301"/>
      <c r="D121" s="301"/>
      <c r="E121" s="301"/>
      <c r="F121" s="301"/>
      <c r="G121" s="301"/>
      <c r="H121" s="301"/>
      <c r="I121" s="301"/>
      <c r="J121" s="301"/>
      <c r="K121" s="301"/>
      <c r="L121" s="301"/>
      <c r="M121" s="301"/>
      <c r="N121" s="301"/>
      <c r="O121" s="301"/>
      <c r="P121" s="301"/>
      <c r="Q121" s="301"/>
      <c r="R121" s="301"/>
      <c r="S121" s="301"/>
      <c r="T121" s="301"/>
      <c r="U121" s="301"/>
      <c r="V121" s="301"/>
      <c r="W121" s="301"/>
      <c r="X121" s="301"/>
      <c r="Y121" s="301"/>
      <c r="Z121" s="301"/>
      <c r="AA121" s="301"/>
      <c r="AB121" s="301"/>
      <c r="AC121" s="301"/>
      <c r="AD121" s="301"/>
      <c r="AE121" s="301"/>
      <c r="AF121" s="301"/>
      <c r="AG121" s="301"/>
      <c r="AH121" s="301"/>
      <c r="AI121" s="301"/>
      <c r="AJ121" s="301"/>
      <c r="AK121" s="301"/>
      <c r="AL121" s="301"/>
      <c r="AM121" s="301"/>
      <c r="AN121" s="301"/>
      <c r="AO121" s="301"/>
      <c r="AP121" s="301"/>
      <c r="AQ121" s="301"/>
      <c r="AR121" s="301"/>
      <c r="AS121" s="301"/>
      <c r="AT121" s="301"/>
      <c r="AU121" s="301"/>
      <c r="AV121" s="301"/>
      <c r="AW121" s="301"/>
      <c r="AX121" s="301"/>
      <c r="AY121" s="301"/>
      <c r="AZ121" s="301"/>
      <c r="BA121" s="301"/>
      <c r="BB121" s="301"/>
      <c r="BC121" s="128"/>
      <c r="BD121" s="128"/>
      <c r="BE121" s="128"/>
      <c r="BF121" s="128"/>
      <c r="BG121" s="128"/>
      <c r="BH121" s="128"/>
      <c r="BI121" s="128"/>
      <c r="BJ121" s="128"/>
      <c r="BK121" s="128"/>
      <c r="BL121" s="128"/>
      <c r="BM121" s="128"/>
      <c r="BN121" s="128"/>
      <c r="BO121" s="128"/>
      <c r="BP121" s="128"/>
      <c r="BQ121" s="128"/>
      <c r="BR121" s="128"/>
      <c r="BS121" s="128"/>
      <c r="BT121" s="128"/>
      <c r="BU121" s="128"/>
      <c r="BV121" s="128"/>
      <c r="BW121" s="128"/>
      <c r="BX121" s="128"/>
      <c r="BY121" s="128"/>
      <c r="BZ121" s="128"/>
      <c r="CA121" s="128"/>
      <c r="CB121" s="128"/>
      <c r="CC121" s="128"/>
      <c r="CD121" s="128"/>
      <c r="CE121" s="128"/>
      <c r="CF121" s="128"/>
      <c r="CG121" s="128"/>
      <c r="CH121" s="128"/>
      <c r="CI121" s="128"/>
      <c r="CJ121" s="128"/>
      <c r="CK121" s="128"/>
      <c r="CL121" s="128"/>
      <c r="CM121" s="128"/>
      <c r="CN121" s="128"/>
      <c r="CO121" s="128"/>
      <c r="CP121" s="128"/>
      <c r="CQ121" s="128"/>
      <c r="CR121" s="128"/>
      <c r="CS121" s="128"/>
      <c r="CT121" s="128"/>
      <c r="CU121" s="128"/>
      <c r="CV121" s="128"/>
      <c r="CW121" s="128"/>
      <c r="CX121" s="128"/>
      <c r="CY121" s="128"/>
      <c r="CZ121" s="128"/>
      <c r="DA121" s="128"/>
      <c r="DB121" s="128"/>
      <c r="DC121" s="128"/>
      <c r="DD121" s="128"/>
      <c r="DE121" s="128"/>
      <c r="DF121" s="128"/>
      <c r="DG121" s="128"/>
      <c r="DH121" s="128"/>
      <c r="DI121" s="128"/>
      <c r="DJ121" s="128"/>
      <c r="DK121" s="128"/>
      <c r="DL121" s="128"/>
      <c r="DM121" s="128"/>
      <c r="DN121" s="128"/>
      <c r="DO121" s="128"/>
      <c r="DP121" s="128"/>
      <c r="DQ121" s="128"/>
      <c r="DR121" s="127"/>
      <c r="DS121" s="127"/>
      <c r="DT121" s="127"/>
      <c r="DU121" s="127"/>
      <c r="DV121" s="127"/>
      <c r="DW121" s="127"/>
      <c r="DX121" s="127"/>
      <c r="DY121" s="127"/>
      <c r="DZ121" s="127"/>
      <c r="EA121" s="127"/>
      <c r="EB121" s="127"/>
      <c r="EC121" s="127"/>
      <c r="ED121" s="127"/>
      <c r="EE121" s="127"/>
      <c r="EF121" s="127"/>
      <c r="EG121" s="127"/>
      <c r="EH121" s="127"/>
      <c r="EI121" s="127"/>
      <c r="EJ121" s="127"/>
      <c r="EK121" s="127"/>
      <c r="EL121" s="127"/>
      <c r="EM121" s="127"/>
    </row>
    <row r="122" spans="1:143">
      <c r="A122" s="127"/>
      <c r="B122" s="128"/>
      <c r="C122" s="301"/>
      <c r="D122" s="301"/>
      <c r="E122" s="301"/>
      <c r="F122" s="301"/>
      <c r="G122" s="301"/>
      <c r="H122" s="301"/>
      <c r="I122" s="301"/>
      <c r="J122" s="301"/>
      <c r="K122" s="301"/>
      <c r="L122" s="301"/>
      <c r="M122" s="301"/>
      <c r="N122" s="301"/>
      <c r="O122" s="301"/>
      <c r="P122" s="301"/>
      <c r="Q122" s="301"/>
      <c r="R122" s="301"/>
      <c r="S122" s="301"/>
      <c r="T122" s="301"/>
      <c r="U122" s="301"/>
      <c r="V122" s="301"/>
      <c r="W122" s="301"/>
      <c r="X122" s="301"/>
      <c r="Y122" s="301"/>
      <c r="Z122" s="301"/>
      <c r="AA122" s="301"/>
      <c r="AB122" s="301"/>
      <c r="AC122" s="301"/>
      <c r="AD122" s="301"/>
      <c r="AE122" s="301"/>
      <c r="AF122" s="301"/>
      <c r="AG122" s="301"/>
      <c r="AH122" s="301"/>
      <c r="AI122" s="301"/>
      <c r="AJ122" s="301"/>
      <c r="AK122" s="301"/>
      <c r="AL122" s="301"/>
      <c r="AM122" s="301"/>
      <c r="AN122" s="301"/>
      <c r="AO122" s="301"/>
      <c r="AP122" s="301"/>
      <c r="AQ122" s="301"/>
      <c r="AR122" s="301"/>
      <c r="AS122" s="301"/>
      <c r="AT122" s="301"/>
      <c r="AU122" s="301"/>
      <c r="AV122" s="301"/>
      <c r="AW122" s="301"/>
      <c r="AX122" s="301"/>
      <c r="AY122" s="301"/>
      <c r="AZ122" s="301"/>
      <c r="BA122" s="301"/>
      <c r="BB122" s="301"/>
      <c r="BC122" s="128"/>
      <c r="BD122" s="128"/>
      <c r="BE122" s="128"/>
      <c r="BF122" s="128"/>
      <c r="BG122" s="128"/>
      <c r="BH122" s="128"/>
      <c r="BI122" s="128"/>
      <c r="BJ122" s="128"/>
      <c r="BK122" s="128"/>
      <c r="BL122" s="128"/>
      <c r="BM122" s="128"/>
      <c r="BN122" s="128"/>
      <c r="BO122" s="128"/>
      <c r="BP122" s="128"/>
      <c r="BQ122" s="128"/>
      <c r="BR122" s="128"/>
      <c r="BS122" s="128"/>
      <c r="BT122" s="128"/>
      <c r="BU122" s="128"/>
      <c r="BV122" s="128"/>
      <c r="BW122" s="128"/>
      <c r="BX122" s="128"/>
      <c r="BY122" s="128"/>
      <c r="BZ122" s="128"/>
      <c r="CA122" s="128"/>
      <c r="CB122" s="128"/>
      <c r="CC122" s="128"/>
      <c r="CD122" s="128"/>
      <c r="CE122" s="128"/>
      <c r="CF122" s="128"/>
      <c r="CG122" s="128"/>
      <c r="CH122" s="128"/>
      <c r="CI122" s="128"/>
      <c r="CJ122" s="128"/>
      <c r="CK122" s="128"/>
      <c r="CL122" s="128"/>
      <c r="CM122" s="128"/>
      <c r="CN122" s="128"/>
      <c r="CO122" s="128"/>
      <c r="CP122" s="128"/>
      <c r="CQ122" s="128"/>
      <c r="CR122" s="128"/>
      <c r="CS122" s="128"/>
      <c r="CT122" s="128"/>
      <c r="CU122" s="128"/>
      <c r="CV122" s="128"/>
      <c r="CW122" s="128"/>
      <c r="CX122" s="128"/>
      <c r="CY122" s="128"/>
      <c r="CZ122" s="128"/>
      <c r="DA122" s="128"/>
      <c r="DB122" s="128"/>
      <c r="DC122" s="128"/>
      <c r="DD122" s="128"/>
      <c r="DE122" s="128"/>
      <c r="DF122" s="128"/>
      <c r="DG122" s="128"/>
      <c r="DH122" s="128"/>
      <c r="DI122" s="128"/>
      <c r="DJ122" s="128"/>
      <c r="DK122" s="128"/>
      <c r="DL122" s="128"/>
      <c r="DM122" s="128"/>
      <c r="DN122" s="128"/>
      <c r="DO122" s="128"/>
      <c r="DP122" s="128"/>
      <c r="DQ122" s="128"/>
      <c r="DR122" s="127"/>
      <c r="DS122" s="127"/>
      <c r="DT122" s="127"/>
      <c r="DU122" s="127"/>
      <c r="DV122" s="127"/>
      <c r="DW122" s="127"/>
      <c r="DX122" s="127"/>
      <c r="DY122" s="127"/>
      <c r="DZ122" s="127"/>
      <c r="EA122" s="127"/>
      <c r="EB122" s="127"/>
      <c r="EC122" s="127"/>
      <c r="ED122" s="127"/>
      <c r="EE122" s="127"/>
      <c r="EF122" s="127"/>
      <c r="EG122" s="127"/>
      <c r="EH122" s="127"/>
      <c r="EI122" s="127"/>
      <c r="EJ122" s="127"/>
      <c r="EK122" s="127"/>
      <c r="EL122" s="127"/>
      <c r="EM122" s="127"/>
    </row>
    <row r="123" spans="1:143">
      <c r="A123" s="127"/>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c r="AA123" s="128"/>
      <c r="AB123" s="128"/>
      <c r="AC123" s="128"/>
      <c r="AD123" s="128"/>
      <c r="AE123" s="128"/>
      <c r="AF123" s="128"/>
      <c r="AG123" s="128"/>
      <c r="AH123" s="128"/>
      <c r="AI123" s="128"/>
      <c r="AJ123" s="128"/>
      <c r="AK123" s="128"/>
      <c r="AL123" s="128"/>
      <c r="AM123" s="128"/>
      <c r="AN123" s="128"/>
      <c r="AO123" s="128"/>
      <c r="AP123" s="128"/>
      <c r="AQ123" s="128"/>
      <c r="AR123" s="128"/>
      <c r="AS123" s="128"/>
      <c r="AT123" s="128"/>
      <c r="AU123" s="128"/>
      <c r="AV123" s="128"/>
      <c r="AW123" s="128"/>
      <c r="AX123" s="128"/>
      <c r="AY123" s="128"/>
      <c r="AZ123" s="128"/>
      <c r="BA123" s="128"/>
      <c r="BB123" s="128"/>
      <c r="BC123" s="128"/>
      <c r="BD123" s="128"/>
      <c r="BE123" s="128"/>
      <c r="BF123" s="128"/>
      <c r="BG123" s="128"/>
      <c r="BH123" s="128"/>
      <c r="BI123" s="128"/>
      <c r="BJ123" s="128"/>
      <c r="BK123" s="128"/>
      <c r="BL123" s="128"/>
      <c r="BM123" s="128"/>
      <c r="BN123" s="128"/>
      <c r="BO123" s="128"/>
      <c r="BP123" s="128"/>
      <c r="BQ123" s="128"/>
      <c r="BR123" s="128"/>
      <c r="BS123" s="128"/>
      <c r="BT123" s="128"/>
      <c r="BU123" s="128"/>
      <c r="BV123" s="128"/>
      <c r="BW123" s="128"/>
      <c r="BX123" s="128"/>
      <c r="BY123" s="128"/>
      <c r="BZ123" s="128"/>
      <c r="CA123" s="128"/>
      <c r="CB123" s="128"/>
      <c r="CC123" s="128"/>
      <c r="CD123" s="128"/>
      <c r="CE123" s="128"/>
      <c r="CF123" s="128"/>
      <c r="CG123" s="128"/>
      <c r="CH123" s="128"/>
      <c r="CI123" s="128"/>
      <c r="CJ123" s="128"/>
      <c r="CK123" s="128"/>
      <c r="CL123" s="128"/>
      <c r="CM123" s="128"/>
      <c r="CN123" s="128"/>
      <c r="CO123" s="128"/>
      <c r="CP123" s="128"/>
      <c r="CQ123" s="128"/>
      <c r="CR123" s="128"/>
      <c r="CS123" s="128"/>
      <c r="CT123" s="128"/>
      <c r="CU123" s="128"/>
      <c r="CV123" s="128"/>
      <c r="CW123" s="128"/>
      <c r="CX123" s="128"/>
      <c r="CY123" s="128"/>
      <c r="CZ123" s="128"/>
      <c r="DA123" s="128"/>
      <c r="DB123" s="128"/>
      <c r="DC123" s="128"/>
      <c r="DD123" s="128"/>
      <c r="DE123" s="128"/>
      <c r="DF123" s="128"/>
      <c r="DG123" s="128"/>
      <c r="DH123" s="128"/>
      <c r="DI123" s="128"/>
      <c r="DJ123" s="128"/>
      <c r="DK123" s="128"/>
      <c r="DL123" s="128"/>
      <c r="DM123" s="128"/>
      <c r="DN123" s="128"/>
      <c r="DO123" s="128"/>
      <c r="DP123" s="128"/>
      <c r="DQ123" s="128"/>
      <c r="DR123" s="127"/>
      <c r="DS123" s="127"/>
      <c r="DT123" s="127"/>
      <c r="DU123" s="127"/>
      <c r="DV123" s="127"/>
      <c r="DW123" s="127"/>
      <c r="DX123" s="127"/>
      <c r="DY123" s="127"/>
      <c r="DZ123" s="127"/>
      <c r="EA123" s="127"/>
      <c r="EB123" s="127"/>
      <c r="EC123" s="127"/>
      <c r="ED123" s="127"/>
      <c r="EE123" s="127"/>
      <c r="EF123" s="127"/>
      <c r="EG123" s="127"/>
      <c r="EH123" s="127"/>
      <c r="EI123" s="127"/>
      <c r="EJ123" s="127"/>
      <c r="EK123" s="127"/>
      <c r="EL123" s="127"/>
      <c r="EM123" s="127"/>
    </row>
    <row r="124" spans="1:143">
      <c r="A124" s="127"/>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c r="AA124" s="128"/>
      <c r="AB124" s="128"/>
      <c r="AC124" s="128"/>
      <c r="AD124" s="128"/>
      <c r="AE124" s="128"/>
      <c r="AF124" s="128"/>
      <c r="AG124" s="128"/>
      <c r="AH124" s="128"/>
      <c r="AI124" s="128"/>
      <c r="AJ124" s="128"/>
      <c r="AK124" s="128"/>
      <c r="AL124" s="128"/>
      <c r="AM124" s="128"/>
      <c r="AN124" s="128"/>
      <c r="AO124" s="128"/>
      <c r="AP124" s="128"/>
      <c r="AQ124" s="128"/>
      <c r="AR124" s="128"/>
      <c r="AS124" s="128"/>
      <c r="AT124" s="128"/>
      <c r="AU124" s="128"/>
      <c r="AV124" s="128"/>
      <c r="AW124" s="128"/>
      <c r="AX124" s="128"/>
      <c r="AY124" s="128"/>
      <c r="AZ124" s="128"/>
      <c r="BA124" s="128"/>
      <c r="BB124" s="128"/>
      <c r="BC124" s="128"/>
      <c r="BD124" s="128"/>
      <c r="BE124" s="128"/>
      <c r="BF124" s="128"/>
      <c r="BG124" s="128"/>
      <c r="BH124" s="128"/>
      <c r="BI124" s="128"/>
      <c r="BJ124" s="128"/>
      <c r="BK124" s="128"/>
      <c r="BL124" s="128"/>
      <c r="BM124" s="128"/>
      <c r="BN124" s="128"/>
      <c r="BO124" s="128"/>
      <c r="BP124" s="128"/>
      <c r="BQ124" s="128"/>
      <c r="BR124" s="128"/>
      <c r="BS124" s="128"/>
      <c r="BT124" s="128"/>
      <c r="BU124" s="128"/>
      <c r="BV124" s="128"/>
      <c r="BW124" s="128"/>
      <c r="BX124" s="128"/>
      <c r="BY124" s="128"/>
      <c r="BZ124" s="128"/>
      <c r="CA124" s="128"/>
      <c r="CB124" s="128"/>
      <c r="CC124" s="128"/>
      <c r="CD124" s="128"/>
      <c r="CE124" s="128"/>
      <c r="CF124" s="128"/>
      <c r="CG124" s="128"/>
      <c r="CH124" s="128"/>
      <c r="CI124" s="128"/>
      <c r="CJ124" s="128"/>
      <c r="CK124" s="128"/>
      <c r="CL124" s="128"/>
      <c r="CM124" s="128"/>
      <c r="CN124" s="128"/>
      <c r="CO124" s="128"/>
      <c r="CP124" s="128"/>
      <c r="CQ124" s="128"/>
      <c r="CR124" s="128"/>
      <c r="CS124" s="128"/>
      <c r="CT124" s="128"/>
      <c r="CU124" s="128"/>
      <c r="CV124" s="128"/>
      <c r="CW124" s="128"/>
      <c r="CX124" s="128"/>
      <c r="CY124" s="128"/>
      <c r="CZ124" s="128"/>
      <c r="DA124" s="128"/>
      <c r="DB124" s="128"/>
      <c r="DC124" s="128"/>
      <c r="DD124" s="128"/>
      <c r="DE124" s="128"/>
      <c r="DF124" s="128"/>
      <c r="DG124" s="128"/>
      <c r="DH124" s="128"/>
      <c r="DI124" s="128"/>
      <c r="DJ124" s="128"/>
      <c r="DK124" s="128"/>
      <c r="DL124" s="128"/>
      <c r="DM124" s="128"/>
      <c r="DN124" s="128"/>
      <c r="DO124" s="128"/>
      <c r="DP124" s="128"/>
      <c r="DQ124" s="128"/>
      <c r="DR124" s="127"/>
      <c r="DS124" s="127"/>
      <c r="DT124" s="127"/>
      <c r="DU124" s="127"/>
      <c r="DV124" s="127"/>
      <c r="DW124" s="127"/>
      <c r="DX124" s="127"/>
      <c r="DY124" s="127"/>
      <c r="DZ124" s="127"/>
      <c r="EA124" s="127"/>
      <c r="EB124" s="127"/>
      <c r="EC124" s="127"/>
      <c r="ED124" s="127"/>
      <c r="EE124" s="127"/>
      <c r="EF124" s="127"/>
      <c r="EG124" s="127"/>
      <c r="EH124" s="127"/>
      <c r="EI124" s="127"/>
      <c r="EJ124" s="127"/>
      <c r="EK124" s="127"/>
      <c r="EL124" s="127"/>
      <c r="EM124" s="127"/>
    </row>
    <row r="125" spans="1:143">
      <c r="A125" s="127"/>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c r="AA125" s="128"/>
      <c r="AB125" s="128"/>
      <c r="AC125" s="128"/>
      <c r="AD125" s="128"/>
      <c r="AE125" s="128"/>
      <c r="AF125" s="128"/>
      <c r="AG125" s="128"/>
      <c r="AH125" s="128"/>
      <c r="AI125" s="128"/>
      <c r="AJ125" s="128"/>
      <c r="AK125" s="128"/>
      <c r="AL125" s="128"/>
      <c r="AM125" s="128"/>
      <c r="AN125" s="128"/>
      <c r="AO125" s="128"/>
      <c r="AP125" s="128"/>
      <c r="AQ125" s="128"/>
      <c r="AR125" s="128"/>
      <c r="AS125" s="128"/>
      <c r="AT125" s="128"/>
      <c r="AU125" s="128"/>
      <c r="AV125" s="128"/>
      <c r="AW125" s="128"/>
      <c r="AX125" s="128"/>
      <c r="AY125" s="128"/>
      <c r="AZ125" s="128"/>
      <c r="BA125" s="128"/>
      <c r="BB125" s="128"/>
      <c r="BC125" s="128"/>
      <c r="BD125" s="128"/>
      <c r="BE125" s="128"/>
      <c r="BF125" s="128"/>
      <c r="BG125" s="128"/>
      <c r="BH125" s="128"/>
      <c r="BI125" s="128"/>
      <c r="BJ125" s="128"/>
      <c r="BK125" s="128"/>
      <c r="BL125" s="128"/>
      <c r="BM125" s="128"/>
      <c r="BN125" s="128"/>
      <c r="BO125" s="128"/>
      <c r="BP125" s="128"/>
      <c r="BQ125" s="128"/>
      <c r="BR125" s="128"/>
      <c r="BS125" s="128"/>
      <c r="BT125" s="128"/>
      <c r="BU125" s="128"/>
      <c r="BV125" s="128"/>
      <c r="BW125" s="128"/>
      <c r="BX125" s="128"/>
      <c r="BY125" s="128"/>
      <c r="BZ125" s="128"/>
      <c r="CA125" s="128"/>
      <c r="CB125" s="128"/>
      <c r="CC125" s="128"/>
      <c r="CD125" s="128"/>
      <c r="CE125" s="128"/>
      <c r="CF125" s="128"/>
      <c r="CG125" s="128"/>
      <c r="CH125" s="128"/>
      <c r="CI125" s="128"/>
      <c r="CJ125" s="128"/>
      <c r="CK125" s="128"/>
      <c r="CL125" s="128"/>
      <c r="CM125" s="128"/>
      <c r="CN125" s="128"/>
      <c r="CO125" s="128"/>
      <c r="CP125" s="128"/>
      <c r="CQ125" s="128"/>
      <c r="CR125" s="128"/>
      <c r="CS125" s="128"/>
      <c r="CT125" s="128"/>
      <c r="CU125" s="128"/>
      <c r="CV125" s="128"/>
      <c r="CW125" s="128"/>
      <c r="CX125" s="128"/>
      <c r="CY125" s="128"/>
      <c r="CZ125" s="128"/>
      <c r="DA125" s="128"/>
      <c r="DB125" s="128"/>
      <c r="DC125" s="128"/>
      <c r="DD125" s="128"/>
      <c r="DE125" s="128"/>
      <c r="DF125" s="128"/>
      <c r="DG125" s="128"/>
      <c r="DH125" s="128"/>
      <c r="DI125" s="128"/>
      <c r="DJ125" s="128"/>
      <c r="DK125" s="128"/>
      <c r="DL125" s="128"/>
      <c r="DM125" s="128"/>
      <c r="DN125" s="128"/>
      <c r="DO125" s="128"/>
      <c r="DP125" s="128"/>
      <c r="DQ125" s="128"/>
      <c r="DR125" s="127"/>
      <c r="DS125" s="127"/>
      <c r="DT125" s="127"/>
      <c r="DU125" s="127"/>
      <c r="DV125" s="127"/>
      <c r="DW125" s="127"/>
      <c r="DX125" s="127"/>
      <c r="DY125" s="127"/>
      <c r="DZ125" s="127"/>
      <c r="EA125" s="127"/>
      <c r="EB125" s="127"/>
      <c r="EC125" s="127"/>
      <c r="ED125" s="127"/>
      <c r="EE125" s="127"/>
      <c r="EF125" s="127"/>
      <c r="EG125" s="127"/>
      <c r="EH125" s="127"/>
      <c r="EI125" s="127"/>
      <c r="EJ125" s="127"/>
      <c r="EK125" s="127"/>
      <c r="EL125" s="127"/>
      <c r="EM125" s="127"/>
    </row>
    <row r="126" spans="1:143">
      <c r="A126" s="127"/>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c r="AA126" s="128"/>
      <c r="AB126" s="128"/>
      <c r="AC126" s="128"/>
      <c r="AD126" s="128"/>
      <c r="AE126" s="128"/>
      <c r="AF126" s="128"/>
      <c r="AG126" s="128"/>
      <c r="AH126" s="128"/>
      <c r="AI126" s="128"/>
      <c r="AJ126" s="128"/>
      <c r="AK126" s="128"/>
      <c r="AL126" s="128"/>
      <c r="AM126" s="128"/>
      <c r="AN126" s="128"/>
      <c r="AO126" s="128"/>
      <c r="AP126" s="128"/>
      <c r="AQ126" s="128"/>
      <c r="AR126" s="128"/>
      <c r="AS126" s="128"/>
      <c r="AT126" s="128"/>
      <c r="AU126" s="128"/>
      <c r="AV126" s="128"/>
      <c r="AW126" s="128"/>
      <c r="AX126" s="128"/>
      <c r="AY126" s="128"/>
      <c r="AZ126" s="128"/>
      <c r="BA126" s="128"/>
      <c r="BB126" s="128"/>
      <c r="BC126" s="128"/>
      <c r="BD126" s="128"/>
      <c r="BE126" s="128"/>
      <c r="BF126" s="128"/>
      <c r="BG126" s="128"/>
      <c r="BH126" s="128"/>
      <c r="BI126" s="128"/>
      <c r="BJ126" s="128"/>
      <c r="BK126" s="128"/>
      <c r="BL126" s="128"/>
      <c r="BM126" s="128"/>
      <c r="BN126" s="128"/>
      <c r="BO126" s="128"/>
      <c r="BP126" s="128"/>
      <c r="BQ126" s="128"/>
      <c r="BR126" s="128"/>
      <c r="BS126" s="128"/>
      <c r="BT126" s="128"/>
      <c r="BU126" s="128"/>
      <c r="BV126" s="128"/>
      <c r="BW126" s="128"/>
      <c r="BX126" s="128"/>
      <c r="BY126" s="128"/>
      <c r="BZ126" s="128"/>
      <c r="CA126" s="128"/>
      <c r="CB126" s="128"/>
      <c r="CC126" s="128"/>
      <c r="CD126" s="128"/>
      <c r="CE126" s="128"/>
      <c r="CF126" s="128"/>
      <c r="CG126" s="128"/>
      <c r="CH126" s="128"/>
      <c r="CI126" s="128"/>
      <c r="CJ126" s="128"/>
      <c r="CK126" s="128"/>
      <c r="CL126" s="128"/>
      <c r="CM126" s="128"/>
      <c r="CN126" s="128"/>
      <c r="CO126" s="128"/>
      <c r="CP126" s="128"/>
      <c r="CQ126" s="128"/>
      <c r="CR126" s="128"/>
      <c r="CS126" s="128"/>
      <c r="CT126" s="128"/>
      <c r="CU126" s="128"/>
      <c r="CV126" s="128"/>
      <c r="CW126" s="128"/>
      <c r="CX126" s="128"/>
      <c r="CY126" s="128"/>
      <c r="CZ126" s="128"/>
      <c r="DA126" s="128"/>
      <c r="DB126" s="128"/>
      <c r="DC126" s="128"/>
      <c r="DD126" s="128"/>
      <c r="DE126" s="128"/>
      <c r="DF126" s="128"/>
      <c r="DG126" s="128"/>
      <c r="DH126" s="128"/>
      <c r="DI126" s="128"/>
      <c r="DJ126" s="128"/>
      <c r="DK126" s="128"/>
      <c r="DL126" s="128"/>
      <c r="DM126" s="128"/>
      <c r="DN126" s="128"/>
      <c r="DO126" s="128"/>
      <c r="DP126" s="128"/>
      <c r="DQ126" s="128"/>
      <c r="DR126" s="127"/>
      <c r="DS126" s="127"/>
      <c r="DT126" s="127"/>
      <c r="DU126" s="127"/>
      <c r="DV126" s="127"/>
      <c r="DW126" s="127"/>
      <c r="DX126" s="127"/>
      <c r="DY126" s="127"/>
      <c r="DZ126" s="127"/>
      <c r="EA126" s="127"/>
      <c r="EB126" s="127"/>
      <c r="EC126" s="127"/>
      <c r="ED126" s="127"/>
      <c r="EE126" s="127"/>
      <c r="EF126" s="127"/>
      <c r="EG126" s="127"/>
      <c r="EH126" s="127"/>
      <c r="EI126" s="127"/>
      <c r="EJ126" s="127"/>
      <c r="EK126" s="127"/>
      <c r="EL126" s="127"/>
      <c r="EM126" s="127"/>
    </row>
    <row r="127" spans="1:143">
      <c r="A127" s="127"/>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c r="AA127" s="128"/>
      <c r="AB127" s="128"/>
      <c r="AC127" s="128"/>
      <c r="AD127" s="128"/>
      <c r="AE127" s="128"/>
      <c r="AF127" s="128"/>
      <c r="AG127" s="128"/>
      <c r="AH127" s="128"/>
      <c r="AI127" s="128"/>
      <c r="AJ127" s="128"/>
      <c r="AK127" s="128"/>
      <c r="AL127" s="128"/>
      <c r="AM127" s="128"/>
      <c r="AN127" s="128"/>
      <c r="AO127" s="128"/>
      <c r="AP127" s="128"/>
      <c r="AQ127" s="128"/>
      <c r="AR127" s="128"/>
      <c r="AS127" s="128"/>
      <c r="AT127" s="128"/>
      <c r="AU127" s="128"/>
      <c r="AV127" s="128"/>
      <c r="AW127" s="128"/>
      <c r="AX127" s="128"/>
      <c r="AY127" s="128"/>
      <c r="AZ127" s="128"/>
      <c r="BA127" s="128"/>
      <c r="BB127" s="128"/>
      <c r="BC127" s="128"/>
      <c r="BD127" s="128"/>
      <c r="BE127" s="128"/>
      <c r="BF127" s="128"/>
      <c r="BG127" s="128"/>
      <c r="BH127" s="128"/>
      <c r="BI127" s="128"/>
      <c r="BJ127" s="128"/>
      <c r="BK127" s="128"/>
      <c r="BL127" s="128"/>
      <c r="BM127" s="128"/>
      <c r="BN127" s="128"/>
      <c r="BO127" s="128"/>
      <c r="BP127" s="128"/>
      <c r="BQ127" s="128"/>
      <c r="BR127" s="128"/>
      <c r="BS127" s="128"/>
      <c r="BT127" s="128"/>
      <c r="BU127" s="128"/>
      <c r="BV127" s="128"/>
      <c r="BW127" s="128"/>
      <c r="BX127" s="128"/>
      <c r="BY127" s="128"/>
      <c r="BZ127" s="128"/>
      <c r="CA127" s="128"/>
      <c r="CB127" s="128"/>
      <c r="CC127" s="128"/>
      <c r="CD127" s="128"/>
      <c r="CE127" s="128"/>
      <c r="CF127" s="128"/>
      <c r="CG127" s="128"/>
      <c r="CH127" s="128"/>
      <c r="CI127" s="128"/>
      <c r="CJ127" s="128"/>
      <c r="CK127" s="128"/>
      <c r="CL127" s="128"/>
      <c r="CM127" s="128"/>
      <c r="CN127" s="128"/>
      <c r="CO127" s="128"/>
      <c r="CP127" s="128"/>
      <c r="CQ127" s="128"/>
      <c r="CR127" s="128"/>
      <c r="CS127" s="128"/>
      <c r="CT127" s="128"/>
      <c r="CU127" s="128"/>
      <c r="CV127" s="128"/>
      <c r="CW127" s="128"/>
      <c r="CX127" s="128"/>
      <c r="CY127" s="128"/>
      <c r="CZ127" s="128"/>
      <c r="DA127" s="128"/>
      <c r="DB127" s="128"/>
      <c r="DC127" s="128"/>
      <c r="DD127" s="128"/>
      <c r="DE127" s="128"/>
      <c r="DF127" s="128"/>
      <c r="DG127" s="128"/>
      <c r="DH127" s="128"/>
      <c r="DI127" s="128"/>
      <c r="DJ127" s="128"/>
      <c r="DK127" s="128"/>
      <c r="DL127" s="128"/>
      <c r="DM127" s="128"/>
      <c r="DN127" s="128"/>
      <c r="DO127" s="128"/>
      <c r="DP127" s="128"/>
      <c r="DQ127" s="128"/>
      <c r="DR127" s="127"/>
      <c r="DS127" s="127"/>
      <c r="DT127" s="127"/>
      <c r="DU127" s="127"/>
      <c r="DV127" s="127"/>
      <c r="DW127" s="127"/>
      <c r="DX127" s="127"/>
      <c r="DY127" s="127"/>
      <c r="DZ127" s="127"/>
      <c r="EA127" s="127"/>
      <c r="EB127" s="127"/>
      <c r="EC127" s="127"/>
      <c r="ED127" s="127"/>
      <c r="EE127" s="127"/>
      <c r="EF127" s="127"/>
      <c r="EG127" s="127"/>
      <c r="EH127" s="127"/>
      <c r="EI127" s="127"/>
      <c r="EJ127" s="127"/>
      <c r="EK127" s="127"/>
      <c r="EL127" s="127"/>
      <c r="EM127" s="127"/>
    </row>
    <row r="128" spans="1:143">
      <c r="A128" s="127"/>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c r="AA128" s="128"/>
      <c r="AB128" s="128"/>
      <c r="AC128" s="128"/>
      <c r="AD128" s="128"/>
      <c r="AE128" s="128"/>
      <c r="AF128" s="128"/>
      <c r="AG128" s="128"/>
      <c r="AH128" s="128"/>
      <c r="AI128" s="128"/>
      <c r="AJ128" s="128"/>
      <c r="AK128" s="128"/>
      <c r="AL128" s="128"/>
      <c r="AM128" s="128"/>
      <c r="AN128" s="128"/>
      <c r="AO128" s="128"/>
      <c r="AP128" s="128"/>
      <c r="AQ128" s="128"/>
      <c r="AR128" s="128"/>
      <c r="AS128" s="128"/>
      <c r="AT128" s="128"/>
      <c r="AU128" s="128"/>
      <c r="AV128" s="128"/>
      <c r="AW128" s="128"/>
      <c r="AX128" s="128"/>
      <c r="AY128" s="128"/>
      <c r="AZ128" s="128"/>
      <c r="BA128" s="128"/>
      <c r="BB128" s="128"/>
      <c r="BC128" s="128"/>
      <c r="BD128" s="128"/>
      <c r="BE128" s="128"/>
      <c r="BF128" s="128"/>
      <c r="BG128" s="128"/>
      <c r="BH128" s="128"/>
      <c r="BI128" s="128"/>
      <c r="BJ128" s="128"/>
      <c r="BK128" s="128"/>
      <c r="BL128" s="128"/>
      <c r="BM128" s="128"/>
      <c r="BN128" s="128"/>
      <c r="BO128" s="128"/>
      <c r="BP128" s="128"/>
      <c r="BQ128" s="128"/>
      <c r="BR128" s="128"/>
      <c r="BS128" s="128"/>
      <c r="BT128" s="128"/>
      <c r="BU128" s="128"/>
      <c r="BV128" s="128"/>
      <c r="BW128" s="128"/>
      <c r="BX128" s="128"/>
      <c r="BY128" s="128"/>
      <c r="BZ128" s="128"/>
      <c r="CA128" s="128"/>
      <c r="CB128" s="128"/>
      <c r="CC128" s="128"/>
      <c r="CD128" s="128"/>
      <c r="CE128" s="128"/>
      <c r="CF128" s="128"/>
      <c r="CG128" s="128"/>
      <c r="CH128" s="128"/>
      <c r="CI128" s="128"/>
      <c r="CJ128" s="128"/>
      <c r="CK128" s="128"/>
      <c r="CL128" s="128"/>
      <c r="CM128" s="128"/>
      <c r="CN128" s="128"/>
      <c r="CO128" s="128"/>
      <c r="CP128" s="128"/>
      <c r="CQ128" s="128"/>
      <c r="CR128" s="128"/>
      <c r="CS128" s="128"/>
      <c r="CT128" s="128"/>
      <c r="CU128" s="128"/>
      <c r="CV128" s="128"/>
      <c r="CW128" s="128"/>
      <c r="CX128" s="128"/>
      <c r="CY128" s="128"/>
      <c r="CZ128" s="128"/>
      <c r="DA128" s="128"/>
      <c r="DB128" s="128"/>
      <c r="DC128" s="128"/>
      <c r="DD128" s="128"/>
      <c r="DE128" s="128"/>
      <c r="DF128" s="128"/>
      <c r="DG128" s="128"/>
      <c r="DH128" s="128"/>
      <c r="DI128" s="128"/>
      <c r="DJ128" s="128"/>
      <c r="DK128" s="128"/>
      <c r="DL128" s="128"/>
      <c r="DM128" s="128"/>
      <c r="DN128" s="128"/>
      <c r="DO128" s="128"/>
      <c r="DP128" s="128"/>
      <c r="DQ128" s="128"/>
      <c r="DR128" s="127"/>
      <c r="DS128" s="127"/>
      <c r="DT128" s="127"/>
      <c r="DU128" s="127"/>
      <c r="DV128" s="127"/>
      <c r="DW128" s="127"/>
      <c r="DX128" s="127"/>
      <c r="DY128" s="127"/>
      <c r="DZ128" s="127"/>
      <c r="EA128" s="127"/>
      <c r="EB128" s="127"/>
      <c r="EC128" s="127"/>
      <c r="ED128" s="127"/>
      <c r="EE128" s="127"/>
      <c r="EF128" s="127"/>
      <c r="EG128" s="127"/>
      <c r="EH128" s="127"/>
      <c r="EI128" s="127"/>
      <c r="EJ128" s="127"/>
      <c r="EK128" s="127"/>
      <c r="EL128" s="127"/>
      <c r="EM128" s="127"/>
    </row>
    <row r="129" spans="1:143">
      <c r="A129" s="127"/>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c r="AA129" s="128"/>
      <c r="AB129" s="128"/>
      <c r="AC129" s="128"/>
      <c r="AD129" s="128"/>
      <c r="AE129" s="128"/>
      <c r="AF129" s="128"/>
      <c r="AG129" s="128"/>
      <c r="AH129" s="128"/>
      <c r="AI129" s="128"/>
      <c r="AJ129" s="128"/>
      <c r="AK129" s="128"/>
      <c r="AL129" s="128"/>
      <c r="AM129" s="128"/>
      <c r="AN129" s="128"/>
      <c r="AO129" s="128"/>
      <c r="AP129" s="128"/>
      <c r="AQ129" s="128"/>
      <c r="AR129" s="128"/>
      <c r="AS129" s="128"/>
      <c r="AT129" s="128"/>
      <c r="AU129" s="128"/>
      <c r="AV129" s="128"/>
      <c r="AW129" s="128"/>
      <c r="AX129" s="128"/>
      <c r="AY129" s="128"/>
      <c r="AZ129" s="128"/>
      <c r="BA129" s="128"/>
      <c r="BB129" s="128"/>
      <c r="BC129" s="128"/>
      <c r="BD129" s="128"/>
      <c r="BE129" s="128"/>
      <c r="BF129" s="128"/>
      <c r="BG129" s="128"/>
      <c r="BH129" s="128"/>
      <c r="BI129" s="128"/>
      <c r="BJ129" s="128"/>
      <c r="BK129" s="128"/>
      <c r="BL129" s="128"/>
      <c r="BM129" s="128"/>
      <c r="BN129" s="128"/>
      <c r="BO129" s="128"/>
      <c r="BP129" s="128"/>
      <c r="BQ129" s="128"/>
      <c r="BR129" s="128"/>
      <c r="BS129" s="128"/>
      <c r="BT129" s="128"/>
      <c r="BU129" s="128"/>
      <c r="BV129" s="128"/>
      <c r="BW129" s="128"/>
      <c r="BX129" s="128"/>
      <c r="BY129" s="128"/>
      <c r="BZ129" s="128"/>
      <c r="CA129" s="128"/>
      <c r="CB129" s="128"/>
      <c r="CC129" s="128"/>
      <c r="CD129" s="128"/>
      <c r="CE129" s="128"/>
      <c r="CF129" s="128"/>
      <c r="CG129" s="128"/>
      <c r="CH129" s="128"/>
      <c r="CI129" s="128"/>
      <c r="CJ129" s="128"/>
      <c r="CK129" s="128"/>
      <c r="CL129" s="128"/>
      <c r="CM129" s="128"/>
      <c r="CN129" s="128"/>
      <c r="CO129" s="128"/>
      <c r="CP129" s="128"/>
      <c r="CQ129" s="128"/>
      <c r="CR129" s="128"/>
      <c r="CS129" s="128"/>
      <c r="CT129" s="128"/>
      <c r="CU129" s="128"/>
      <c r="CV129" s="128"/>
      <c r="CW129" s="128"/>
      <c r="CX129" s="128"/>
      <c r="CY129" s="128"/>
      <c r="CZ129" s="128"/>
      <c r="DA129" s="128"/>
      <c r="DB129" s="128"/>
      <c r="DC129" s="128"/>
      <c r="DD129" s="128"/>
      <c r="DE129" s="128"/>
      <c r="DF129" s="128"/>
      <c r="DG129" s="128"/>
      <c r="DH129" s="128"/>
      <c r="DI129" s="128"/>
      <c r="DJ129" s="128"/>
      <c r="DK129" s="128"/>
      <c r="DL129" s="128"/>
      <c r="DM129" s="128"/>
      <c r="DN129" s="128"/>
      <c r="DO129" s="128"/>
      <c r="DP129" s="128"/>
      <c r="DQ129" s="128"/>
      <c r="DR129" s="127"/>
      <c r="DS129" s="127"/>
      <c r="DT129" s="127"/>
      <c r="DU129" s="127"/>
      <c r="DV129" s="127"/>
      <c r="DW129" s="127"/>
      <c r="DX129" s="127"/>
      <c r="DY129" s="127"/>
      <c r="DZ129" s="127"/>
      <c r="EA129" s="127"/>
      <c r="EB129" s="127"/>
      <c r="EC129" s="127"/>
      <c r="ED129" s="127"/>
      <c r="EE129" s="127"/>
      <c r="EF129" s="127"/>
      <c r="EG129" s="127"/>
      <c r="EH129" s="127"/>
      <c r="EI129" s="127"/>
      <c r="EJ129" s="127"/>
      <c r="EK129" s="127"/>
      <c r="EL129" s="127"/>
      <c r="EM129" s="127"/>
    </row>
    <row r="130" spans="1:143">
      <c r="A130" s="127"/>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c r="AA130" s="128"/>
      <c r="AB130" s="128"/>
      <c r="AC130" s="128"/>
      <c r="AD130" s="128"/>
      <c r="AE130" s="128"/>
      <c r="AF130" s="128"/>
      <c r="AG130" s="128"/>
      <c r="AH130" s="128"/>
      <c r="AI130" s="128"/>
      <c r="AJ130" s="128"/>
      <c r="AK130" s="128"/>
      <c r="AL130" s="128"/>
      <c r="AM130" s="128"/>
      <c r="AN130" s="128"/>
      <c r="AO130" s="128"/>
      <c r="AP130" s="128"/>
      <c r="AQ130" s="128"/>
      <c r="AR130" s="128"/>
      <c r="AS130" s="128"/>
      <c r="AT130" s="128"/>
      <c r="AU130" s="128"/>
      <c r="AV130" s="128"/>
      <c r="AW130" s="128"/>
      <c r="AX130" s="128"/>
      <c r="AY130" s="128"/>
      <c r="AZ130" s="128"/>
      <c r="BA130" s="128"/>
      <c r="BB130" s="128"/>
      <c r="BC130" s="128"/>
      <c r="BD130" s="128"/>
      <c r="BE130" s="128"/>
      <c r="BF130" s="128"/>
      <c r="BG130" s="128"/>
      <c r="BH130" s="128"/>
      <c r="BI130" s="128"/>
      <c r="BJ130" s="128"/>
      <c r="BK130" s="128"/>
      <c r="BL130" s="128"/>
      <c r="BM130" s="128"/>
      <c r="BN130" s="128"/>
      <c r="BO130" s="128"/>
      <c r="BP130" s="128"/>
      <c r="BQ130" s="128"/>
      <c r="BR130" s="128"/>
      <c r="BS130" s="128"/>
      <c r="BT130" s="128"/>
      <c r="BU130" s="128"/>
      <c r="BV130" s="128"/>
      <c r="BW130" s="128"/>
      <c r="BX130" s="128"/>
      <c r="BY130" s="128"/>
      <c r="BZ130" s="128"/>
      <c r="CA130" s="128"/>
      <c r="CB130" s="128"/>
      <c r="CC130" s="128"/>
      <c r="CD130" s="128"/>
      <c r="CE130" s="128"/>
      <c r="CF130" s="128"/>
      <c r="CG130" s="128"/>
      <c r="CH130" s="128"/>
      <c r="CI130" s="128"/>
      <c r="CJ130" s="128"/>
      <c r="CK130" s="128"/>
      <c r="CL130" s="128"/>
      <c r="CM130" s="128"/>
      <c r="CN130" s="128"/>
      <c r="CO130" s="128"/>
      <c r="CP130" s="128"/>
      <c r="CQ130" s="128"/>
      <c r="CR130" s="128"/>
      <c r="CS130" s="128"/>
      <c r="CT130" s="128"/>
      <c r="CU130" s="128"/>
      <c r="CV130" s="128"/>
      <c r="CW130" s="128"/>
      <c r="CX130" s="128"/>
      <c r="CY130" s="128"/>
      <c r="CZ130" s="128"/>
      <c r="DA130" s="128"/>
      <c r="DB130" s="128"/>
      <c r="DC130" s="128"/>
      <c r="DD130" s="128"/>
      <c r="DE130" s="128"/>
      <c r="DF130" s="128"/>
      <c r="DG130" s="128"/>
      <c r="DH130" s="128"/>
      <c r="DI130" s="128"/>
      <c r="DJ130" s="128"/>
      <c r="DK130" s="128"/>
      <c r="DL130" s="128"/>
      <c r="DM130" s="128"/>
      <c r="DN130" s="128"/>
      <c r="DO130" s="128"/>
      <c r="DP130" s="128"/>
      <c r="DQ130" s="128"/>
      <c r="DR130" s="127"/>
      <c r="DS130" s="127"/>
      <c r="DT130" s="127"/>
      <c r="DU130" s="127"/>
      <c r="DV130" s="127"/>
      <c r="DW130" s="127"/>
      <c r="DX130" s="127"/>
      <c r="DY130" s="127"/>
      <c r="DZ130" s="127"/>
      <c r="EA130" s="127"/>
      <c r="EB130" s="127"/>
      <c r="EC130" s="127"/>
      <c r="ED130" s="127"/>
      <c r="EE130" s="127"/>
      <c r="EF130" s="127"/>
      <c r="EG130" s="127"/>
      <c r="EH130" s="127"/>
      <c r="EI130" s="127"/>
      <c r="EJ130" s="127"/>
      <c r="EK130" s="127"/>
      <c r="EL130" s="127"/>
      <c r="EM130" s="127"/>
    </row>
    <row r="131" spans="1:143">
      <c r="A131" s="127"/>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c r="AA131" s="128"/>
      <c r="AB131" s="128"/>
      <c r="AC131" s="128"/>
      <c r="AD131" s="128"/>
      <c r="AE131" s="128"/>
      <c r="AF131" s="128"/>
      <c r="AG131" s="128"/>
      <c r="AH131" s="128"/>
      <c r="AI131" s="128"/>
      <c r="AJ131" s="128"/>
      <c r="AK131" s="128"/>
      <c r="AL131" s="128"/>
      <c r="AM131" s="128"/>
      <c r="AN131" s="128"/>
      <c r="AO131" s="128"/>
      <c r="AP131" s="128"/>
      <c r="AQ131" s="128"/>
      <c r="AR131" s="128"/>
      <c r="AS131" s="128"/>
      <c r="AT131" s="128"/>
      <c r="AU131" s="128"/>
      <c r="AV131" s="128"/>
      <c r="AW131" s="128"/>
      <c r="AX131" s="128"/>
      <c r="AY131" s="128"/>
      <c r="AZ131" s="128"/>
      <c r="BA131" s="128"/>
      <c r="BB131" s="128"/>
      <c r="BC131" s="128"/>
      <c r="BD131" s="128"/>
      <c r="BE131" s="128"/>
      <c r="BF131" s="128"/>
      <c r="BG131" s="128"/>
      <c r="BH131" s="128"/>
      <c r="BI131" s="128"/>
      <c r="BJ131" s="128"/>
      <c r="BK131" s="128"/>
      <c r="BL131" s="128"/>
      <c r="BM131" s="128"/>
      <c r="BN131" s="128"/>
      <c r="BO131" s="128"/>
      <c r="BP131" s="128"/>
      <c r="BQ131" s="128"/>
      <c r="BR131" s="128"/>
      <c r="BS131" s="128"/>
      <c r="BT131" s="128"/>
      <c r="BU131" s="128"/>
      <c r="BV131" s="128"/>
      <c r="BW131" s="128"/>
      <c r="BX131" s="128"/>
      <c r="BY131" s="128"/>
      <c r="BZ131" s="128"/>
      <c r="CA131" s="128"/>
      <c r="CB131" s="128"/>
      <c r="CC131" s="128"/>
      <c r="CD131" s="128"/>
      <c r="CE131" s="128"/>
      <c r="CF131" s="128"/>
      <c r="CG131" s="128"/>
      <c r="CH131" s="128"/>
      <c r="CI131" s="128"/>
      <c r="CJ131" s="128"/>
      <c r="CK131" s="128"/>
      <c r="CL131" s="128"/>
      <c r="CM131" s="128"/>
      <c r="CN131" s="128"/>
      <c r="CO131" s="128"/>
      <c r="CP131" s="128"/>
      <c r="CQ131" s="128"/>
      <c r="CR131" s="128"/>
      <c r="CS131" s="128"/>
      <c r="CT131" s="128"/>
      <c r="CU131" s="128"/>
      <c r="CV131" s="128"/>
      <c r="CW131" s="128"/>
      <c r="CX131" s="128"/>
      <c r="CY131" s="128"/>
      <c r="CZ131" s="128"/>
      <c r="DA131" s="128"/>
      <c r="DB131" s="128"/>
      <c r="DC131" s="128"/>
      <c r="DD131" s="128"/>
      <c r="DE131" s="128"/>
      <c r="DF131" s="128"/>
      <c r="DG131" s="128"/>
      <c r="DH131" s="128"/>
      <c r="DI131" s="128"/>
      <c r="DJ131" s="128"/>
      <c r="DK131" s="128"/>
      <c r="DL131" s="128"/>
      <c r="DM131" s="128"/>
      <c r="DN131" s="128"/>
      <c r="DO131" s="128"/>
      <c r="DP131" s="128"/>
      <c r="DQ131" s="128"/>
      <c r="DR131" s="127"/>
      <c r="DS131" s="127"/>
      <c r="DT131" s="127"/>
      <c r="DU131" s="127"/>
      <c r="DV131" s="127"/>
      <c r="DW131" s="127"/>
      <c r="DX131" s="127"/>
      <c r="DY131" s="127"/>
      <c r="DZ131" s="127"/>
      <c r="EA131" s="127"/>
      <c r="EB131" s="127"/>
      <c r="EC131" s="127"/>
      <c r="ED131" s="127"/>
      <c r="EE131" s="127"/>
      <c r="EF131" s="127"/>
      <c r="EG131" s="127"/>
      <c r="EH131" s="127"/>
      <c r="EI131" s="127"/>
      <c r="EJ131" s="127"/>
      <c r="EK131" s="127"/>
      <c r="EL131" s="127"/>
      <c r="EM131" s="127"/>
    </row>
  </sheetData>
  <mergeCells count="5">
    <mergeCell ref="D9:E9"/>
    <mergeCell ref="B6:C6"/>
    <mergeCell ref="B8:C8"/>
    <mergeCell ref="B7:C7"/>
    <mergeCell ref="B9:C9"/>
  </mergeCells>
  <phoneticPr fontId="4" type="noConversion"/>
  <conditionalFormatting sqref="EA31:EA131 EB11:EM131 A11:DZ131">
    <cfRule type="expression" dxfId="95" priority="5" stopIfTrue="1">
      <formula>ISERROR(A11)</formula>
    </cfRule>
  </conditionalFormatting>
  <conditionalFormatting sqref="E106:E126 C92:BB122">
    <cfRule type="expression" dxfId="94" priority="2" stopIfTrue="1">
      <formula>ISERROR(C92)</formula>
    </cfRule>
  </conditionalFormatting>
  <conditionalFormatting sqref="E106:E126 C92:BB122">
    <cfRule type="expression" dxfId="93" priority="1" stopIfTrue="1">
      <formula>ISERROR(C92)</formula>
    </cfRule>
  </conditionalFormatting>
  <dataValidations count="2">
    <dataValidation type="list" allowBlank="1" showInputMessage="1" showErrorMessage="1" sqref="E6">
      <formula1>$A$43:$A$49</formula1>
    </dataValidation>
    <dataValidation type="list" allowBlank="1" showInputMessage="1" showErrorMessage="1" sqref="D7:E7">
      <formula1>"Attritional,Large Losses,Total"</formula1>
    </dataValidation>
  </dataValidations>
  <hyperlinks>
    <hyperlink ref="E1" location="INDEX!A1" display="&lt;&lt;&lt; Index &lt;&lt;&lt;"/>
  </hyperlinks>
  <pageMargins left="0.75" right="0.75" top="1" bottom="1" header="0" footer="0"/>
  <headerFooter alignWithMargins="0"/>
</worksheet>
</file>

<file path=xl/worksheets/sheet26.xml><?xml version="1.0" encoding="utf-8"?>
<worksheet xmlns="http://schemas.openxmlformats.org/spreadsheetml/2006/main" xmlns:r="http://schemas.openxmlformats.org/officeDocument/2006/relationships">
  <sheetPr codeName="Hoja25" enableFormatConditionsCalculation="0">
    <tabColor rgb="FFFFFF99"/>
  </sheetPr>
  <dimension ref="A1:IV131"/>
  <sheetViews>
    <sheetView showGridLines="0" zoomScale="80" zoomScaleNormal="80" workbookViewId="0">
      <pane xSplit="1" ySplit="11" topLeftCell="B12" activePane="bottomRight" state="frozen"/>
      <selection pane="topRight" activeCell="B1" sqref="B1"/>
      <selection pane="bottomLeft" activeCell="A12" sqref="A12"/>
      <selection pane="bottomRight"/>
    </sheetView>
  </sheetViews>
  <sheetFormatPr baseColWidth="10" defaultColWidth="11.42578125" defaultRowHeight="12.75"/>
  <cols>
    <col min="1" max="1" width="15.7109375" style="13" customWidth="1"/>
    <col min="2" max="2" width="15.140625" style="13" bestFit="1" customWidth="1"/>
    <col min="3" max="3" width="13.85546875" style="13" bestFit="1" customWidth="1"/>
    <col min="4" max="20" width="12.85546875" style="13" bestFit="1" customWidth="1"/>
    <col min="21" max="121" width="11.5703125" style="13" bestFit="1" customWidth="1"/>
    <col min="122" max="16384" width="11.42578125" style="13"/>
  </cols>
  <sheetData>
    <row r="1" spans="1:256" ht="15.75">
      <c r="A1" s="122" t="s">
        <v>48</v>
      </c>
      <c r="B1" s="16" t="str">
        <f>operation</f>
        <v>RSA ARGENTINA</v>
      </c>
      <c r="E1" s="463" t="s">
        <v>361</v>
      </c>
    </row>
    <row r="2" spans="1:256" ht="15.75">
      <c r="A2" s="122" t="s">
        <v>49</v>
      </c>
      <c r="B2" s="16" t="str">
        <f>class</f>
        <v>Motor Comercial_CT</v>
      </c>
    </row>
    <row r="3" spans="1:256" ht="15.75">
      <c r="A3" s="122" t="s">
        <v>47</v>
      </c>
      <c r="B3" s="16" t="str">
        <f>currency&amp;" "&amp;Cover!$D$21</f>
        <v>AR$ (Thousands)</v>
      </c>
    </row>
    <row r="4" spans="1:256" ht="15.75">
      <c r="A4" s="123" t="s">
        <v>96</v>
      </c>
      <c r="B4" s="16" t="str">
        <f>reinsurance</f>
        <v>Gross</v>
      </c>
    </row>
    <row r="5" spans="1:256">
      <c r="A5" s="6"/>
      <c r="IV5" s="124" t="s">
        <v>19</v>
      </c>
    </row>
    <row r="6" spans="1:256">
      <c r="A6" s="6" t="s">
        <v>19</v>
      </c>
      <c r="B6" s="930" t="s">
        <v>125</v>
      </c>
      <c r="C6" s="930"/>
      <c r="IV6" s="13" t="s">
        <v>123</v>
      </c>
    </row>
    <row r="7" spans="1:256">
      <c r="A7" s="6" t="s">
        <v>46</v>
      </c>
      <c r="B7" s="931" t="s">
        <v>44</v>
      </c>
      <c r="C7" s="931"/>
      <c r="D7" s="125"/>
      <c r="E7" s="125"/>
      <c r="IV7" s="13" t="s">
        <v>124</v>
      </c>
    </row>
    <row r="8" spans="1:256">
      <c r="A8" s="6" t="s">
        <v>21</v>
      </c>
      <c r="B8" s="929" t="str">
        <f>VLOOKUP(B7&amp;B6,path,14,0)</f>
        <v>Outstanding Claims</v>
      </c>
      <c r="C8" s="929"/>
      <c r="IV8" s="13" t="s">
        <v>125</v>
      </c>
    </row>
    <row r="9" spans="1:256">
      <c r="A9" s="6" t="s">
        <v>17</v>
      </c>
      <c r="B9" s="929" t="str">
        <f>VLOOKUP(B7&amp;B6,path,12,0)</f>
        <v>Attritional\Linea Comercial\Cascos Totales\</v>
      </c>
      <c r="C9" s="929"/>
      <c r="D9" s="929"/>
      <c r="E9" s="929"/>
      <c r="IV9" s="13" t="s">
        <v>20</v>
      </c>
    </row>
    <row r="10" spans="1:256">
      <c r="IV10" s="13" t="s">
        <v>27</v>
      </c>
    </row>
    <row r="11" spans="1:256" ht="25.5">
      <c r="A11" s="126" t="s">
        <v>23</v>
      </c>
      <c r="B11" s="127" t="str">
        <f t="array" ref="B11:CC11">[33]!ResQ3Headers(1,0,ACC_Length,ProjectName)</f>
        <v>3m</v>
      </c>
      <c r="C11" s="127" t="str">
        <v>6m</v>
      </c>
      <c r="D11" s="127" t="str">
        <v>9m</v>
      </c>
      <c r="E11" s="127" t="str">
        <v>12m</v>
      </c>
      <c r="F11" s="127" t="str">
        <v>15m</v>
      </c>
      <c r="G11" s="127" t="str">
        <v>18m</v>
      </c>
      <c r="H11" s="127" t="str">
        <v>21m</v>
      </c>
      <c r="I11" s="127" t="str">
        <v>24m</v>
      </c>
      <c r="J11" s="127" t="str">
        <v>27m</v>
      </c>
      <c r="K11" s="127" t="str">
        <v>30m</v>
      </c>
      <c r="L11" s="127" t="str">
        <v>33m</v>
      </c>
      <c r="M11" s="127" t="str">
        <v>36m</v>
      </c>
      <c r="N11" s="127" t="str">
        <v>39m</v>
      </c>
      <c r="O11" s="127" t="str">
        <v>42m</v>
      </c>
      <c r="P11" s="127" t="str">
        <v>45m</v>
      </c>
      <c r="Q11" s="127" t="str">
        <v>48m</v>
      </c>
      <c r="R11" s="127" t="str">
        <v>51m</v>
      </c>
      <c r="S11" s="127" t="str">
        <v>54m</v>
      </c>
      <c r="T11" s="127" t="str">
        <v>57m</v>
      </c>
      <c r="U11" s="127" t="str">
        <v>60m</v>
      </c>
      <c r="V11" s="127" t="str">
        <v>63m</v>
      </c>
      <c r="W11" s="127" t="str">
        <v>66m</v>
      </c>
      <c r="X11" s="127" t="str">
        <v>69m</v>
      </c>
      <c r="Y11" s="127" t="str">
        <v>72m</v>
      </c>
      <c r="Z11" s="127" t="str">
        <v>75m</v>
      </c>
      <c r="AA11" s="127" t="str">
        <v>78m</v>
      </c>
      <c r="AB11" s="127" t="str">
        <v>81m</v>
      </c>
      <c r="AC11" s="127" t="str">
        <v>84m</v>
      </c>
      <c r="AD11" s="127" t="str">
        <v>87m</v>
      </c>
      <c r="AE11" s="127" t="str">
        <v>90m</v>
      </c>
      <c r="AF11" s="127" t="str">
        <v>93m</v>
      </c>
      <c r="AG11" s="127" t="str">
        <v>96m</v>
      </c>
      <c r="AH11" s="127" t="str">
        <v>99m</v>
      </c>
      <c r="AI11" s="127" t="str">
        <v>102m</v>
      </c>
      <c r="AJ11" s="127" t="str">
        <v>105m</v>
      </c>
      <c r="AK11" s="127" t="str">
        <v>108m</v>
      </c>
      <c r="AL11" s="127" t="str">
        <v>111m</v>
      </c>
      <c r="AM11" s="127" t="str">
        <v>114m</v>
      </c>
      <c r="AN11" s="127" t="str">
        <v>117m</v>
      </c>
      <c r="AO11" s="127" t="str">
        <v>120m</v>
      </c>
      <c r="AP11" s="127" t="str">
        <v>123m</v>
      </c>
      <c r="AQ11" s="127" t="str">
        <v>126m</v>
      </c>
      <c r="AR11" s="127" t="str">
        <v>129m</v>
      </c>
      <c r="AS11" s="127" t="str">
        <v>132m</v>
      </c>
      <c r="AT11" s="127" t="str">
        <v>135m</v>
      </c>
      <c r="AU11" s="127" t="str">
        <v>138m</v>
      </c>
      <c r="AV11" s="127" t="str">
        <v>141m</v>
      </c>
      <c r="AW11" s="127" t="str">
        <v>144m</v>
      </c>
      <c r="AX11" s="127" t="str">
        <v>147m</v>
      </c>
      <c r="AY11" s="127" t="str">
        <v>150m</v>
      </c>
      <c r="AZ11" s="127" t="str">
        <v>153m</v>
      </c>
      <c r="BA11" s="127" t="str">
        <v>156m</v>
      </c>
      <c r="BB11" s="127" t="str">
        <v>159m</v>
      </c>
      <c r="BC11" s="127" t="str">
        <v>162m</v>
      </c>
      <c r="BD11" s="127" t="str">
        <v>165m</v>
      </c>
      <c r="BE11" s="127" t="str">
        <v>168m</v>
      </c>
      <c r="BF11" s="127" t="str">
        <v>171m</v>
      </c>
      <c r="BG11" s="127" t="str">
        <v>174m</v>
      </c>
      <c r="BH11" s="127" t="str">
        <v>177m</v>
      </c>
      <c r="BI11" s="127" t="str">
        <v>180m</v>
      </c>
      <c r="BJ11" s="127" t="str">
        <v>183m</v>
      </c>
      <c r="BK11" s="127" t="str">
        <v>186m</v>
      </c>
      <c r="BL11" s="127" t="e">
        <v>#N/A</v>
      </c>
      <c r="BM11" s="127" t="e">
        <v>#N/A</v>
      </c>
      <c r="BN11" s="127" t="e">
        <v>#N/A</v>
      </c>
      <c r="BO11" s="127" t="e">
        <v>#N/A</v>
      </c>
      <c r="BP11" s="127" t="e">
        <v>#N/A</v>
      </c>
      <c r="BQ11" s="127" t="e">
        <v>#N/A</v>
      </c>
      <c r="BR11" s="127" t="e">
        <v>#N/A</v>
      </c>
      <c r="BS11" s="127" t="e">
        <v>#N/A</v>
      </c>
      <c r="BT11" s="127" t="e">
        <v>#N/A</v>
      </c>
      <c r="BU11" s="127" t="e">
        <v>#N/A</v>
      </c>
      <c r="BV11" s="127" t="e">
        <v>#N/A</v>
      </c>
      <c r="BW11" s="127" t="e">
        <v>#N/A</v>
      </c>
      <c r="BX11" s="127" t="e">
        <v>#N/A</v>
      </c>
      <c r="BY11" s="127" t="e">
        <v>#N/A</v>
      </c>
      <c r="BZ11" s="127" t="e">
        <v>#N/A</v>
      </c>
      <c r="CA11" s="127" t="e">
        <v>#N/A</v>
      </c>
      <c r="CB11" s="127" t="e">
        <v>#N/A</v>
      </c>
      <c r="CC11" s="127" t="e">
        <v>#N/A</v>
      </c>
      <c r="CD11" s="127"/>
      <c r="CE11" s="127"/>
      <c r="CF11" s="127"/>
      <c r="CG11" s="127"/>
      <c r="CH11" s="127"/>
      <c r="CI11" s="127"/>
      <c r="CJ11" s="127"/>
      <c r="CK11" s="127"/>
      <c r="CL11" s="127"/>
      <c r="CM11" s="127"/>
      <c r="CN11" s="127"/>
      <c r="CO11" s="127"/>
      <c r="CP11" s="127"/>
      <c r="CQ11" s="127"/>
      <c r="CR11" s="127"/>
      <c r="CS11" s="127"/>
      <c r="CT11" s="127"/>
      <c r="CU11" s="127"/>
      <c r="CV11" s="127"/>
      <c r="CW11" s="127"/>
      <c r="CX11" s="127"/>
      <c r="CY11" s="127"/>
      <c r="CZ11" s="127"/>
      <c r="DA11" s="127"/>
      <c r="DB11" s="127"/>
      <c r="DC11" s="127"/>
      <c r="DD11" s="127"/>
      <c r="DE11" s="127"/>
      <c r="DF11" s="127"/>
      <c r="DG11" s="127"/>
      <c r="DH11" s="127"/>
      <c r="DI11" s="127"/>
      <c r="DJ11" s="127"/>
      <c r="DK11" s="127"/>
      <c r="DL11" s="127"/>
      <c r="DM11" s="127"/>
      <c r="DN11" s="127"/>
      <c r="DO11" s="127"/>
      <c r="DP11" s="127"/>
      <c r="DQ11" s="127"/>
      <c r="DR11" s="127"/>
      <c r="DS11" s="127"/>
      <c r="DT11" s="127"/>
      <c r="DU11" s="127"/>
      <c r="DV11" s="127"/>
      <c r="DW11" s="127"/>
      <c r="DX11" s="127"/>
      <c r="DY11" s="127"/>
      <c r="DZ11" s="127"/>
      <c r="EB11" s="127"/>
      <c r="EC11" s="127"/>
      <c r="ED11" s="127"/>
      <c r="EE11" s="127"/>
      <c r="EF11" s="127"/>
      <c r="EG11" s="127"/>
      <c r="EH11" s="127"/>
      <c r="EI11" s="127"/>
      <c r="EJ11" s="127"/>
      <c r="EK11" s="127"/>
      <c r="EL11" s="127"/>
      <c r="EM11" s="127"/>
    </row>
    <row r="12" spans="1:256">
      <c r="A12" s="127" t="str">
        <f t="array" ref="A12:A99">[33]!ResQ3Headers(0,0,ACC_Length,ProjectName)</f>
        <v>1999 Q1</v>
      </c>
      <c r="B12" s="128">
        <f t="array" ref="B12:CC99">[33]!ResQ3Tri(B9,B8,1,0,0,ProjectName,ACC_Length,'User Entries'!$B$8,0)</f>
        <v>134266</v>
      </c>
      <c r="C12" s="128">
        <v>29251</v>
      </c>
      <c r="D12" s="128">
        <v>26419</v>
      </c>
      <c r="E12" s="128">
        <v>16923</v>
      </c>
      <c r="F12" s="128">
        <v>14005</v>
      </c>
      <c r="G12" s="128">
        <v>1999</v>
      </c>
      <c r="H12" s="128">
        <v>2031</v>
      </c>
      <c r="I12" s="128">
        <v>7638</v>
      </c>
      <c r="J12" s="128">
        <v>7309</v>
      </c>
      <c r="K12" s="128">
        <v>7501</v>
      </c>
      <c r="L12" s="128">
        <v>7796</v>
      </c>
      <c r="M12" s="128">
        <v>10343</v>
      </c>
      <c r="N12" s="128">
        <v>10414</v>
      </c>
      <c r="O12" s="128">
        <v>11104</v>
      </c>
      <c r="P12" s="128">
        <v>2525</v>
      </c>
      <c r="Q12" s="128">
        <v>2672</v>
      </c>
      <c r="R12" s="128">
        <v>2778</v>
      </c>
      <c r="S12" s="128">
        <v>2881</v>
      </c>
      <c r="T12" s="128">
        <v>2917</v>
      </c>
      <c r="U12" s="128">
        <v>2943</v>
      </c>
      <c r="V12" s="128">
        <v>0</v>
      </c>
      <c r="W12" s="128">
        <v>0</v>
      </c>
      <c r="X12" s="128">
        <v>0</v>
      </c>
      <c r="Y12" s="128">
        <v>0</v>
      </c>
      <c r="Z12" s="128">
        <v>0</v>
      </c>
      <c r="AA12" s="128">
        <v>0</v>
      </c>
      <c r="AB12" s="128">
        <v>0</v>
      </c>
      <c r="AC12" s="128">
        <v>0</v>
      </c>
      <c r="AD12" s="128">
        <v>0</v>
      </c>
      <c r="AE12" s="128">
        <v>0</v>
      </c>
      <c r="AF12" s="128">
        <v>0</v>
      </c>
      <c r="AG12" s="128">
        <v>0</v>
      </c>
      <c r="AH12" s="128">
        <v>0</v>
      </c>
      <c r="AI12" s="128">
        <v>0</v>
      </c>
      <c r="AJ12" s="128">
        <v>0</v>
      </c>
      <c r="AK12" s="128">
        <v>0</v>
      </c>
      <c r="AL12" s="128">
        <v>0</v>
      </c>
      <c r="AM12" s="128">
        <v>0</v>
      </c>
      <c r="AN12" s="128">
        <v>0</v>
      </c>
      <c r="AO12" s="128">
        <v>0</v>
      </c>
      <c r="AP12" s="128">
        <v>0</v>
      </c>
      <c r="AQ12" s="128">
        <v>0</v>
      </c>
      <c r="AR12" s="128">
        <v>0</v>
      </c>
      <c r="AS12" s="128">
        <v>0</v>
      </c>
      <c r="AT12" s="128">
        <v>0</v>
      </c>
      <c r="AU12" s="128">
        <v>0</v>
      </c>
      <c r="AV12" s="128">
        <v>0</v>
      </c>
      <c r="AW12" s="128">
        <v>0</v>
      </c>
      <c r="AX12" s="128">
        <v>0</v>
      </c>
      <c r="AY12" s="128">
        <v>0</v>
      </c>
      <c r="AZ12" s="128">
        <v>0</v>
      </c>
      <c r="BA12" s="128">
        <v>0</v>
      </c>
      <c r="BB12" s="128">
        <v>0</v>
      </c>
      <c r="BC12" s="128">
        <v>0</v>
      </c>
      <c r="BD12" s="128">
        <v>0</v>
      </c>
      <c r="BE12" s="128">
        <v>0</v>
      </c>
      <c r="BF12" s="128">
        <v>0</v>
      </c>
      <c r="BG12" s="128">
        <v>0</v>
      </c>
      <c r="BH12" s="128">
        <v>0</v>
      </c>
      <c r="BI12" s="128">
        <v>0</v>
      </c>
      <c r="BJ12" s="128">
        <v>0</v>
      </c>
      <c r="BK12" s="128">
        <v>0</v>
      </c>
      <c r="BL12" s="128" t="e">
        <v>#N/A</v>
      </c>
      <c r="BM12" s="128" t="e">
        <v>#N/A</v>
      </c>
      <c r="BN12" s="128" t="e">
        <v>#N/A</v>
      </c>
      <c r="BO12" s="128" t="e">
        <v>#N/A</v>
      </c>
      <c r="BP12" s="128" t="e">
        <v>#N/A</v>
      </c>
      <c r="BQ12" s="128" t="e">
        <v>#N/A</v>
      </c>
      <c r="BR12" s="128" t="e">
        <v>#N/A</v>
      </c>
      <c r="BS12" s="128" t="e">
        <v>#N/A</v>
      </c>
      <c r="BT12" s="128" t="e">
        <v>#N/A</v>
      </c>
      <c r="BU12" s="128" t="e">
        <v>#N/A</v>
      </c>
      <c r="BV12" s="128" t="e">
        <v>#N/A</v>
      </c>
      <c r="BW12" s="128" t="e">
        <v>#N/A</v>
      </c>
      <c r="BX12" s="128" t="e">
        <v>#N/A</v>
      </c>
      <c r="BY12" s="128" t="e">
        <v>#N/A</v>
      </c>
      <c r="BZ12" s="128" t="e">
        <v>#N/A</v>
      </c>
      <c r="CA12" s="128" t="e">
        <v>#N/A</v>
      </c>
      <c r="CB12" s="128" t="e">
        <v>#N/A</v>
      </c>
      <c r="CC12" s="128" t="e">
        <v>#N/A</v>
      </c>
      <c r="CD12" s="128"/>
      <c r="CE12" s="128"/>
      <c r="CF12" s="128"/>
      <c r="CG12" s="128"/>
      <c r="CH12" s="128"/>
      <c r="CI12" s="128"/>
      <c r="CJ12" s="128"/>
      <c r="CK12" s="128"/>
      <c r="CL12" s="128"/>
      <c r="CM12" s="128"/>
      <c r="CN12" s="128"/>
      <c r="CO12" s="128"/>
      <c r="CP12" s="128"/>
      <c r="CQ12" s="128"/>
      <c r="CR12" s="128"/>
      <c r="CS12" s="128"/>
      <c r="CT12" s="128"/>
      <c r="CU12" s="128"/>
      <c r="CV12" s="128"/>
      <c r="CW12" s="128"/>
      <c r="CX12" s="128"/>
      <c r="CY12" s="128"/>
      <c r="CZ12" s="128"/>
      <c r="DA12" s="128"/>
      <c r="DB12" s="128"/>
      <c r="DC12" s="128"/>
      <c r="DD12" s="128"/>
      <c r="DE12" s="128"/>
      <c r="DF12" s="128"/>
      <c r="DG12" s="128"/>
      <c r="DH12" s="128"/>
      <c r="DI12" s="128"/>
      <c r="DJ12" s="128"/>
      <c r="DK12" s="128"/>
      <c r="DL12" s="128"/>
      <c r="DM12" s="128"/>
      <c r="DN12" s="128"/>
      <c r="DO12" s="128"/>
      <c r="DP12" s="128"/>
      <c r="DQ12" s="128"/>
      <c r="DR12" s="127"/>
      <c r="DS12" s="127"/>
      <c r="DT12" s="127"/>
      <c r="DU12" s="127"/>
      <c r="DV12" s="127"/>
      <c r="DW12" s="127"/>
      <c r="DX12" s="127"/>
      <c r="DY12" s="127"/>
      <c r="DZ12" s="127"/>
      <c r="EB12" s="127"/>
      <c r="EC12" s="127"/>
      <c r="ED12" s="127"/>
      <c r="EE12" s="127"/>
      <c r="EF12" s="127"/>
      <c r="EG12" s="127"/>
      <c r="EH12" s="127"/>
      <c r="EI12" s="127"/>
      <c r="EJ12" s="127"/>
      <c r="EK12" s="127"/>
      <c r="EL12" s="127"/>
      <c r="EM12" s="127"/>
    </row>
    <row r="13" spans="1:256">
      <c r="A13" s="127" t="str">
        <v>1999 Q2</v>
      </c>
      <c r="B13" s="128">
        <v>431018</v>
      </c>
      <c r="C13" s="128">
        <v>46204</v>
      </c>
      <c r="D13" s="128">
        <v>21704</v>
      </c>
      <c r="E13" s="128">
        <v>8965</v>
      </c>
      <c r="F13" s="128">
        <v>8930</v>
      </c>
      <c r="G13" s="128">
        <v>8395</v>
      </c>
      <c r="H13" s="128">
        <v>6338</v>
      </c>
      <c r="I13" s="128">
        <v>6387</v>
      </c>
      <c r="J13" s="128">
        <v>3242</v>
      </c>
      <c r="K13" s="128">
        <v>3295</v>
      </c>
      <c r="L13" s="128">
        <v>2033</v>
      </c>
      <c r="M13" s="128">
        <v>2035</v>
      </c>
      <c r="N13" s="128">
        <v>2284</v>
      </c>
      <c r="O13" s="128">
        <v>1575</v>
      </c>
      <c r="P13" s="128">
        <v>1854</v>
      </c>
      <c r="Q13" s="128">
        <v>0</v>
      </c>
      <c r="R13" s="128">
        <v>0</v>
      </c>
      <c r="S13" s="128">
        <v>0</v>
      </c>
      <c r="T13" s="128">
        <v>0</v>
      </c>
      <c r="U13" s="128">
        <v>0</v>
      </c>
      <c r="V13" s="128">
        <v>0</v>
      </c>
      <c r="W13" s="128">
        <v>0</v>
      </c>
      <c r="X13" s="128">
        <v>0</v>
      </c>
      <c r="Y13" s="128">
        <v>0</v>
      </c>
      <c r="Z13" s="128">
        <v>0</v>
      </c>
      <c r="AA13" s="128">
        <v>0</v>
      </c>
      <c r="AB13" s="128">
        <v>0</v>
      </c>
      <c r="AC13" s="128">
        <v>0</v>
      </c>
      <c r="AD13" s="128">
        <v>0</v>
      </c>
      <c r="AE13" s="128">
        <v>0</v>
      </c>
      <c r="AF13" s="128">
        <v>0</v>
      </c>
      <c r="AG13" s="128">
        <v>0</v>
      </c>
      <c r="AH13" s="128">
        <v>0</v>
      </c>
      <c r="AI13" s="128">
        <v>0</v>
      </c>
      <c r="AJ13" s="128">
        <v>0</v>
      </c>
      <c r="AK13" s="128">
        <v>0</v>
      </c>
      <c r="AL13" s="128">
        <v>0</v>
      </c>
      <c r="AM13" s="128">
        <v>0</v>
      </c>
      <c r="AN13" s="128">
        <v>0</v>
      </c>
      <c r="AO13" s="128">
        <v>0</v>
      </c>
      <c r="AP13" s="128">
        <v>0</v>
      </c>
      <c r="AQ13" s="128">
        <v>0</v>
      </c>
      <c r="AR13" s="128">
        <v>0</v>
      </c>
      <c r="AS13" s="128">
        <v>0</v>
      </c>
      <c r="AT13" s="128">
        <v>0</v>
      </c>
      <c r="AU13" s="128">
        <v>0</v>
      </c>
      <c r="AV13" s="128">
        <v>0</v>
      </c>
      <c r="AW13" s="128">
        <v>0</v>
      </c>
      <c r="AX13" s="128">
        <v>0</v>
      </c>
      <c r="AY13" s="128">
        <v>0</v>
      </c>
      <c r="AZ13" s="128">
        <v>0</v>
      </c>
      <c r="BA13" s="128">
        <v>0</v>
      </c>
      <c r="BB13" s="128">
        <v>0</v>
      </c>
      <c r="BC13" s="128">
        <v>0</v>
      </c>
      <c r="BD13" s="128">
        <v>0</v>
      </c>
      <c r="BE13" s="128">
        <v>0</v>
      </c>
      <c r="BF13" s="128">
        <v>0</v>
      </c>
      <c r="BG13" s="128">
        <v>0</v>
      </c>
      <c r="BH13" s="128">
        <v>0</v>
      </c>
      <c r="BI13" s="128">
        <v>22051</v>
      </c>
      <c r="BJ13" s="128">
        <v>0</v>
      </c>
      <c r="BK13" s="128" t="str">
        <v/>
      </c>
      <c r="BL13" s="128" t="e">
        <v>#N/A</v>
      </c>
      <c r="BM13" s="128" t="e">
        <v>#N/A</v>
      </c>
      <c r="BN13" s="128" t="e">
        <v>#N/A</v>
      </c>
      <c r="BO13" s="128" t="e">
        <v>#N/A</v>
      </c>
      <c r="BP13" s="128" t="e">
        <v>#N/A</v>
      </c>
      <c r="BQ13" s="128" t="e">
        <v>#N/A</v>
      </c>
      <c r="BR13" s="128" t="e">
        <v>#N/A</v>
      </c>
      <c r="BS13" s="128" t="e">
        <v>#N/A</v>
      </c>
      <c r="BT13" s="128" t="e">
        <v>#N/A</v>
      </c>
      <c r="BU13" s="128" t="e">
        <v>#N/A</v>
      </c>
      <c r="BV13" s="128" t="e">
        <v>#N/A</v>
      </c>
      <c r="BW13" s="128" t="e">
        <v>#N/A</v>
      </c>
      <c r="BX13" s="128" t="e">
        <v>#N/A</v>
      </c>
      <c r="BY13" s="128" t="e">
        <v>#N/A</v>
      </c>
      <c r="BZ13" s="128" t="e">
        <v>#N/A</v>
      </c>
      <c r="CA13" s="128" t="e">
        <v>#N/A</v>
      </c>
      <c r="CB13" s="128" t="e">
        <v>#N/A</v>
      </c>
      <c r="CC13" s="128" t="e">
        <v>#N/A</v>
      </c>
      <c r="CD13" s="128"/>
      <c r="CE13" s="128"/>
      <c r="CF13" s="128"/>
      <c r="CG13" s="128"/>
      <c r="CH13" s="128"/>
      <c r="CI13" s="128"/>
      <c r="CJ13" s="128"/>
      <c r="CK13" s="128"/>
      <c r="CL13" s="128"/>
      <c r="CM13" s="128"/>
      <c r="CN13" s="128"/>
      <c r="CO13" s="128"/>
      <c r="CP13" s="128"/>
      <c r="CQ13" s="128"/>
      <c r="CR13" s="128"/>
      <c r="CS13" s="128"/>
      <c r="CT13" s="128"/>
      <c r="CU13" s="128"/>
      <c r="CV13" s="128"/>
      <c r="CW13" s="128"/>
      <c r="CX13" s="128"/>
      <c r="CY13" s="128"/>
      <c r="CZ13" s="128"/>
      <c r="DA13" s="128"/>
      <c r="DB13" s="128"/>
      <c r="DC13" s="128"/>
      <c r="DD13" s="128"/>
      <c r="DE13" s="128"/>
      <c r="DF13" s="128"/>
      <c r="DG13" s="128"/>
      <c r="DH13" s="128"/>
      <c r="DI13" s="128"/>
      <c r="DJ13" s="128"/>
      <c r="DK13" s="128"/>
      <c r="DL13" s="128"/>
      <c r="DM13" s="128"/>
      <c r="DN13" s="128"/>
      <c r="DO13" s="128"/>
      <c r="DP13" s="128"/>
      <c r="DQ13" s="128"/>
      <c r="DR13" s="127"/>
      <c r="DS13" s="127"/>
      <c r="DT13" s="127"/>
      <c r="DU13" s="127"/>
      <c r="DV13" s="127"/>
      <c r="DW13" s="127"/>
      <c r="DX13" s="127"/>
      <c r="DY13" s="127"/>
      <c r="DZ13" s="127"/>
      <c r="EB13" s="127"/>
      <c r="EC13" s="127"/>
      <c r="ED13" s="127"/>
      <c r="EE13" s="127"/>
      <c r="EF13" s="127"/>
      <c r="EG13" s="127"/>
      <c r="EH13" s="127"/>
      <c r="EI13" s="127"/>
      <c r="EJ13" s="127"/>
      <c r="EK13" s="127"/>
      <c r="EL13" s="127"/>
      <c r="EM13" s="127"/>
    </row>
    <row r="14" spans="1:256">
      <c r="A14" s="127" t="str">
        <v>1999 Q3</v>
      </c>
      <c r="B14" s="128">
        <v>499792</v>
      </c>
      <c r="C14" s="128">
        <v>33049</v>
      </c>
      <c r="D14" s="128">
        <v>18326</v>
      </c>
      <c r="E14" s="128">
        <v>19715</v>
      </c>
      <c r="F14" s="128">
        <v>7430</v>
      </c>
      <c r="G14" s="128">
        <v>10476</v>
      </c>
      <c r="H14" s="128">
        <v>13626</v>
      </c>
      <c r="I14" s="128">
        <v>13971</v>
      </c>
      <c r="J14" s="128">
        <v>11824</v>
      </c>
      <c r="K14" s="128">
        <v>12312</v>
      </c>
      <c r="L14" s="128">
        <v>12296</v>
      </c>
      <c r="M14" s="128">
        <v>12902</v>
      </c>
      <c r="N14" s="128">
        <v>12802</v>
      </c>
      <c r="O14" s="128">
        <v>12802</v>
      </c>
      <c r="P14" s="128">
        <v>3040</v>
      </c>
      <c r="Q14" s="128">
        <v>3160</v>
      </c>
      <c r="R14" s="128">
        <v>0</v>
      </c>
      <c r="S14" s="128">
        <v>0</v>
      </c>
      <c r="T14" s="128">
        <v>0</v>
      </c>
      <c r="U14" s="128">
        <v>0</v>
      </c>
      <c r="V14" s="128">
        <v>0</v>
      </c>
      <c r="W14" s="128">
        <v>0</v>
      </c>
      <c r="X14" s="128">
        <v>0</v>
      </c>
      <c r="Y14" s="128">
        <v>0</v>
      </c>
      <c r="Z14" s="128">
        <v>0</v>
      </c>
      <c r="AA14" s="128">
        <v>0</v>
      </c>
      <c r="AB14" s="128">
        <v>0</v>
      </c>
      <c r="AC14" s="128">
        <v>0</v>
      </c>
      <c r="AD14" s="128">
        <v>0</v>
      </c>
      <c r="AE14" s="128">
        <v>0</v>
      </c>
      <c r="AF14" s="128">
        <v>0</v>
      </c>
      <c r="AG14" s="128">
        <v>0</v>
      </c>
      <c r="AH14" s="128">
        <v>0</v>
      </c>
      <c r="AI14" s="128">
        <v>0</v>
      </c>
      <c r="AJ14" s="128">
        <v>0</v>
      </c>
      <c r="AK14" s="128">
        <v>0</v>
      </c>
      <c r="AL14" s="128">
        <v>0</v>
      </c>
      <c r="AM14" s="128">
        <v>0</v>
      </c>
      <c r="AN14" s="128">
        <v>0</v>
      </c>
      <c r="AO14" s="128">
        <v>0</v>
      </c>
      <c r="AP14" s="128">
        <v>0</v>
      </c>
      <c r="AQ14" s="128">
        <v>0</v>
      </c>
      <c r="AR14" s="128">
        <v>0</v>
      </c>
      <c r="AS14" s="128">
        <v>0</v>
      </c>
      <c r="AT14" s="128">
        <v>0</v>
      </c>
      <c r="AU14" s="128">
        <v>0</v>
      </c>
      <c r="AV14" s="128">
        <v>0</v>
      </c>
      <c r="AW14" s="128">
        <v>0</v>
      </c>
      <c r="AX14" s="128">
        <v>0</v>
      </c>
      <c r="AY14" s="128">
        <v>0</v>
      </c>
      <c r="AZ14" s="128">
        <v>0</v>
      </c>
      <c r="BA14" s="128">
        <v>0</v>
      </c>
      <c r="BB14" s="128">
        <v>0</v>
      </c>
      <c r="BC14" s="128">
        <v>0</v>
      </c>
      <c r="BD14" s="128">
        <v>0</v>
      </c>
      <c r="BE14" s="128">
        <v>0</v>
      </c>
      <c r="BF14" s="128">
        <v>0</v>
      </c>
      <c r="BG14" s="128">
        <v>0</v>
      </c>
      <c r="BH14" s="128">
        <v>0</v>
      </c>
      <c r="BI14" s="128">
        <v>0</v>
      </c>
      <c r="BJ14" s="128" t="str">
        <v/>
      </c>
      <c r="BK14" s="128" t="str">
        <v/>
      </c>
      <c r="BL14" s="128" t="e">
        <v>#N/A</v>
      </c>
      <c r="BM14" s="128" t="e">
        <v>#N/A</v>
      </c>
      <c r="BN14" s="128" t="e">
        <v>#N/A</v>
      </c>
      <c r="BO14" s="128" t="e">
        <v>#N/A</v>
      </c>
      <c r="BP14" s="128" t="e">
        <v>#N/A</v>
      </c>
      <c r="BQ14" s="128" t="e">
        <v>#N/A</v>
      </c>
      <c r="BR14" s="128" t="e">
        <v>#N/A</v>
      </c>
      <c r="BS14" s="128" t="e">
        <v>#N/A</v>
      </c>
      <c r="BT14" s="128" t="e">
        <v>#N/A</v>
      </c>
      <c r="BU14" s="128" t="e">
        <v>#N/A</v>
      </c>
      <c r="BV14" s="128" t="e">
        <v>#N/A</v>
      </c>
      <c r="BW14" s="128" t="e">
        <v>#N/A</v>
      </c>
      <c r="BX14" s="128" t="e">
        <v>#N/A</v>
      </c>
      <c r="BY14" s="128" t="e">
        <v>#N/A</v>
      </c>
      <c r="BZ14" s="128" t="e">
        <v>#N/A</v>
      </c>
      <c r="CA14" s="128" t="e">
        <v>#N/A</v>
      </c>
      <c r="CB14" s="128" t="e">
        <v>#N/A</v>
      </c>
      <c r="CC14" s="128" t="e">
        <v>#N/A</v>
      </c>
      <c r="CD14" s="128"/>
      <c r="CE14" s="128"/>
      <c r="CF14" s="128"/>
      <c r="CG14" s="128"/>
      <c r="CH14" s="128"/>
      <c r="CI14" s="128"/>
      <c r="CJ14" s="128"/>
      <c r="CK14" s="128"/>
      <c r="CL14" s="128"/>
      <c r="CM14" s="128"/>
      <c r="CN14" s="128"/>
      <c r="CO14" s="128"/>
      <c r="CP14" s="128"/>
      <c r="CQ14" s="128"/>
      <c r="CR14" s="128"/>
      <c r="CS14" s="128"/>
      <c r="CT14" s="128"/>
      <c r="CU14" s="128"/>
      <c r="CV14" s="128"/>
      <c r="CW14" s="128"/>
      <c r="CX14" s="128"/>
      <c r="CY14" s="128"/>
      <c r="CZ14" s="128"/>
      <c r="DA14" s="128"/>
      <c r="DB14" s="128"/>
      <c r="DC14" s="128"/>
      <c r="DD14" s="128"/>
      <c r="DE14" s="128"/>
      <c r="DF14" s="128"/>
      <c r="DG14" s="128"/>
      <c r="DH14" s="128"/>
      <c r="DI14" s="128"/>
      <c r="DJ14" s="128"/>
      <c r="DK14" s="128"/>
      <c r="DL14" s="128"/>
      <c r="DM14" s="128"/>
      <c r="DN14" s="128"/>
      <c r="DO14" s="128"/>
      <c r="DP14" s="128"/>
      <c r="DQ14" s="128"/>
      <c r="DR14" s="127"/>
      <c r="DS14" s="127"/>
      <c r="DT14" s="127"/>
      <c r="DU14" s="127"/>
      <c r="DV14" s="127"/>
      <c r="DW14" s="127"/>
      <c r="DX14" s="127"/>
      <c r="DY14" s="127"/>
      <c r="DZ14" s="127"/>
      <c r="EB14" s="127"/>
      <c r="EC14" s="127"/>
      <c r="ED14" s="127"/>
      <c r="EE14" s="127"/>
      <c r="EF14" s="127"/>
      <c r="EG14" s="127"/>
      <c r="EH14" s="127"/>
      <c r="EI14" s="127"/>
      <c r="EJ14" s="127"/>
      <c r="EK14" s="127"/>
      <c r="EL14" s="127"/>
      <c r="EM14" s="127"/>
    </row>
    <row r="15" spans="1:256">
      <c r="A15" s="127" t="str">
        <v>1999 Q4</v>
      </c>
      <c r="B15" s="128">
        <v>658400</v>
      </c>
      <c r="C15" s="128">
        <v>286795</v>
      </c>
      <c r="D15" s="128">
        <v>123003</v>
      </c>
      <c r="E15" s="128">
        <v>21341</v>
      </c>
      <c r="F15" s="128">
        <v>47136</v>
      </c>
      <c r="G15" s="128">
        <v>19631</v>
      </c>
      <c r="H15" s="128">
        <v>27305</v>
      </c>
      <c r="I15" s="128">
        <v>28090</v>
      </c>
      <c r="J15" s="128">
        <v>32842</v>
      </c>
      <c r="K15" s="128">
        <v>34444</v>
      </c>
      <c r="L15" s="128">
        <v>8353</v>
      </c>
      <c r="M15" s="128">
        <v>8748</v>
      </c>
      <c r="N15" s="128">
        <v>8614</v>
      </c>
      <c r="O15" s="128">
        <v>5795</v>
      </c>
      <c r="P15" s="128">
        <v>5795</v>
      </c>
      <c r="Q15" s="128">
        <v>5795</v>
      </c>
      <c r="R15" s="128">
        <v>5795</v>
      </c>
      <c r="S15" s="128">
        <v>5795</v>
      </c>
      <c r="T15" s="128">
        <v>5795</v>
      </c>
      <c r="U15" s="128">
        <v>6583</v>
      </c>
      <c r="V15" s="128">
        <v>5795</v>
      </c>
      <c r="W15" s="128">
        <v>2860</v>
      </c>
      <c r="X15" s="128">
        <v>2860</v>
      </c>
      <c r="Y15" s="128">
        <v>2860</v>
      </c>
      <c r="Z15" s="128">
        <v>2860</v>
      </c>
      <c r="AA15" s="128">
        <v>2860</v>
      </c>
      <c r="AB15" s="128">
        <v>21270</v>
      </c>
      <c r="AC15" s="128">
        <v>5100</v>
      </c>
      <c r="AD15" s="128">
        <v>5100</v>
      </c>
      <c r="AE15" s="128">
        <v>0</v>
      </c>
      <c r="AF15" s="128">
        <v>0</v>
      </c>
      <c r="AG15" s="128">
        <v>0</v>
      </c>
      <c r="AH15" s="128">
        <v>0</v>
      </c>
      <c r="AI15" s="128">
        <v>0</v>
      </c>
      <c r="AJ15" s="128">
        <v>0</v>
      </c>
      <c r="AK15" s="128">
        <v>0</v>
      </c>
      <c r="AL15" s="128">
        <v>0</v>
      </c>
      <c r="AM15" s="128">
        <v>0</v>
      </c>
      <c r="AN15" s="128">
        <v>0</v>
      </c>
      <c r="AO15" s="128">
        <v>0</v>
      </c>
      <c r="AP15" s="128">
        <v>0</v>
      </c>
      <c r="AQ15" s="128">
        <v>0</v>
      </c>
      <c r="AR15" s="128">
        <v>0</v>
      </c>
      <c r="AS15" s="128">
        <v>0</v>
      </c>
      <c r="AT15" s="128">
        <v>0</v>
      </c>
      <c r="AU15" s="128">
        <v>0</v>
      </c>
      <c r="AV15" s="128">
        <v>0</v>
      </c>
      <c r="AW15" s="128">
        <v>0</v>
      </c>
      <c r="AX15" s="128">
        <v>0</v>
      </c>
      <c r="AY15" s="128">
        <v>0</v>
      </c>
      <c r="AZ15" s="128">
        <v>0</v>
      </c>
      <c r="BA15" s="128">
        <v>0</v>
      </c>
      <c r="BB15" s="128">
        <v>0</v>
      </c>
      <c r="BC15" s="128">
        <v>0</v>
      </c>
      <c r="BD15" s="128">
        <v>0</v>
      </c>
      <c r="BE15" s="128">
        <v>0</v>
      </c>
      <c r="BF15" s="128">
        <v>0</v>
      </c>
      <c r="BG15" s="128">
        <v>0</v>
      </c>
      <c r="BH15" s="128">
        <v>0</v>
      </c>
      <c r="BI15" s="128" t="str">
        <v/>
      </c>
      <c r="BJ15" s="128" t="str">
        <v/>
      </c>
      <c r="BK15" s="128" t="str">
        <v/>
      </c>
      <c r="BL15" s="128" t="e">
        <v>#N/A</v>
      </c>
      <c r="BM15" s="128" t="e">
        <v>#N/A</v>
      </c>
      <c r="BN15" s="128" t="e">
        <v>#N/A</v>
      </c>
      <c r="BO15" s="128" t="e">
        <v>#N/A</v>
      </c>
      <c r="BP15" s="128" t="e">
        <v>#N/A</v>
      </c>
      <c r="BQ15" s="128" t="e">
        <v>#N/A</v>
      </c>
      <c r="BR15" s="128" t="e">
        <v>#N/A</v>
      </c>
      <c r="BS15" s="128" t="e">
        <v>#N/A</v>
      </c>
      <c r="BT15" s="128" t="e">
        <v>#N/A</v>
      </c>
      <c r="BU15" s="128" t="e">
        <v>#N/A</v>
      </c>
      <c r="BV15" s="128" t="e">
        <v>#N/A</v>
      </c>
      <c r="BW15" s="128" t="e">
        <v>#N/A</v>
      </c>
      <c r="BX15" s="128" t="e">
        <v>#N/A</v>
      </c>
      <c r="BY15" s="128" t="e">
        <v>#N/A</v>
      </c>
      <c r="BZ15" s="128" t="e">
        <v>#N/A</v>
      </c>
      <c r="CA15" s="128" t="e">
        <v>#N/A</v>
      </c>
      <c r="CB15" s="128" t="e">
        <v>#N/A</v>
      </c>
      <c r="CC15" s="128" t="e">
        <v>#N/A</v>
      </c>
      <c r="CD15" s="128"/>
      <c r="CE15" s="128"/>
      <c r="CF15" s="128"/>
      <c r="CG15" s="128"/>
      <c r="CH15" s="128"/>
      <c r="CI15" s="128"/>
      <c r="CJ15" s="128"/>
      <c r="CK15" s="128"/>
      <c r="CL15" s="128"/>
      <c r="CM15" s="128"/>
      <c r="CN15" s="128"/>
      <c r="CO15" s="128"/>
      <c r="CP15" s="128"/>
      <c r="CQ15" s="128"/>
      <c r="CR15" s="128"/>
      <c r="CS15" s="128"/>
      <c r="CT15" s="128"/>
      <c r="CU15" s="128"/>
      <c r="CV15" s="128"/>
      <c r="CW15" s="128"/>
      <c r="CX15" s="128"/>
      <c r="CY15" s="128"/>
      <c r="CZ15" s="128"/>
      <c r="DA15" s="128"/>
      <c r="DB15" s="128"/>
      <c r="DC15" s="128"/>
      <c r="DD15" s="128"/>
      <c r="DE15" s="128"/>
      <c r="DF15" s="128"/>
      <c r="DG15" s="128"/>
      <c r="DH15" s="128"/>
      <c r="DI15" s="128"/>
      <c r="DJ15" s="128"/>
      <c r="DK15" s="128"/>
      <c r="DL15" s="128"/>
      <c r="DM15" s="128"/>
      <c r="DN15" s="128"/>
      <c r="DO15" s="128"/>
      <c r="DP15" s="128"/>
      <c r="DQ15" s="128"/>
      <c r="DR15" s="127"/>
      <c r="DS15" s="127"/>
      <c r="DT15" s="127"/>
      <c r="DU15" s="127"/>
      <c r="DV15" s="127"/>
      <c r="DW15" s="127"/>
      <c r="DX15" s="127"/>
      <c r="DY15" s="127"/>
      <c r="DZ15" s="127"/>
      <c r="EB15" s="127"/>
      <c r="EC15" s="127"/>
      <c r="ED15" s="127"/>
      <c r="EE15" s="127"/>
      <c r="EF15" s="127"/>
      <c r="EG15" s="127"/>
      <c r="EH15" s="127"/>
      <c r="EI15" s="127"/>
      <c r="EJ15" s="127"/>
      <c r="EK15" s="127"/>
      <c r="EL15" s="127"/>
      <c r="EM15" s="127"/>
    </row>
    <row r="16" spans="1:256">
      <c r="A16" s="127" t="str">
        <v>2000 Q1</v>
      </c>
      <c r="B16" s="128">
        <v>293415</v>
      </c>
      <c r="C16" s="128">
        <v>50229</v>
      </c>
      <c r="D16" s="128">
        <v>16383</v>
      </c>
      <c r="E16" s="128">
        <v>7590</v>
      </c>
      <c r="F16" s="128">
        <v>7000</v>
      </c>
      <c r="G16" s="128">
        <v>0</v>
      </c>
      <c r="H16" s="128">
        <v>0</v>
      </c>
      <c r="I16" s="128">
        <v>4706</v>
      </c>
      <c r="J16" s="128">
        <v>5026</v>
      </c>
      <c r="K16" s="128">
        <v>3938</v>
      </c>
      <c r="L16" s="128">
        <v>6160</v>
      </c>
      <c r="M16" s="128">
        <v>418</v>
      </c>
      <c r="N16" s="128">
        <v>0</v>
      </c>
      <c r="O16" s="128">
        <v>0</v>
      </c>
      <c r="P16" s="128">
        <v>0</v>
      </c>
      <c r="Q16" s="128">
        <v>0</v>
      </c>
      <c r="R16" s="128">
        <v>0</v>
      </c>
      <c r="S16" s="128">
        <v>0</v>
      </c>
      <c r="T16" s="128">
        <v>0</v>
      </c>
      <c r="U16" s="128">
        <v>0</v>
      </c>
      <c r="V16" s="128">
        <v>0</v>
      </c>
      <c r="W16" s="128">
        <v>0</v>
      </c>
      <c r="X16" s="128">
        <v>0</v>
      </c>
      <c r="Y16" s="128">
        <v>0</v>
      </c>
      <c r="Z16" s="128">
        <v>0</v>
      </c>
      <c r="AA16" s="128">
        <v>0</v>
      </c>
      <c r="AB16" s="128">
        <v>0</v>
      </c>
      <c r="AC16" s="128">
        <v>0</v>
      </c>
      <c r="AD16" s="128">
        <v>0</v>
      </c>
      <c r="AE16" s="128">
        <v>0</v>
      </c>
      <c r="AF16" s="128">
        <v>0</v>
      </c>
      <c r="AG16" s="128">
        <v>0</v>
      </c>
      <c r="AH16" s="128">
        <v>0</v>
      </c>
      <c r="AI16" s="128">
        <v>0</v>
      </c>
      <c r="AJ16" s="128">
        <v>0</v>
      </c>
      <c r="AK16" s="128">
        <v>0</v>
      </c>
      <c r="AL16" s="128">
        <v>0</v>
      </c>
      <c r="AM16" s="128">
        <v>0</v>
      </c>
      <c r="AN16" s="128">
        <v>0</v>
      </c>
      <c r="AO16" s="128">
        <v>0</v>
      </c>
      <c r="AP16" s="128">
        <v>0</v>
      </c>
      <c r="AQ16" s="128">
        <v>0</v>
      </c>
      <c r="AR16" s="128">
        <v>0</v>
      </c>
      <c r="AS16" s="128">
        <v>0</v>
      </c>
      <c r="AT16" s="128">
        <v>0</v>
      </c>
      <c r="AU16" s="128">
        <v>0</v>
      </c>
      <c r="AV16" s="128">
        <v>0</v>
      </c>
      <c r="AW16" s="128">
        <v>0</v>
      </c>
      <c r="AX16" s="128">
        <v>0</v>
      </c>
      <c r="AY16" s="128">
        <v>0</v>
      </c>
      <c r="AZ16" s="128">
        <v>0</v>
      </c>
      <c r="BA16" s="128">
        <v>0</v>
      </c>
      <c r="BB16" s="128">
        <v>0</v>
      </c>
      <c r="BC16" s="128">
        <v>0</v>
      </c>
      <c r="BD16" s="128">
        <v>0</v>
      </c>
      <c r="BE16" s="128">
        <v>0</v>
      </c>
      <c r="BF16" s="128">
        <v>1</v>
      </c>
      <c r="BG16" s="128">
        <v>0</v>
      </c>
      <c r="BH16" s="128" t="str">
        <v/>
      </c>
      <c r="BI16" s="128" t="str">
        <v/>
      </c>
      <c r="BJ16" s="128" t="str">
        <v/>
      </c>
      <c r="BK16" s="128" t="str">
        <v/>
      </c>
      <c r="BL16" s="128" t="e">
        <v>#N/A</v>
      </c>
      <c r="BM16" s="128" t="e">
        <v>#N/A</v>
      </c>
      <c r="BN16" s="128" t="e">
        <v>#N/A</v>
      </c>
      <c r="BO16" s="128" t="e">
        <v>#N/A</v>
      </c>
      <c r="BP16" s="128" t="e">
        <v>#N/A</v>
      </c>
      <c r="BQ16" s="128" t="e">
        <v>#N/A</v>
      </c>
      <c r="BR16" s="128" t="e">
        <v>#N/A</v>
      </c>
      <c r="BS16" s="128" t="e">
        <v>#N/A</v>
      </c>
      <c r="BT16" s="128" t="e">
        <v>#N/A</v>
      </c>
      <c r="BU16" s="128" t="e">
        <v>#N/A</v>
      </c>
      <c r="BV16" s="128" t="e">
        <v>#N/A</v>
      </c>
      <c r="BW16" s="128" t="e">
        <v>#N/A</v>
      </c>
      <c r="BX16" s="128" t="e">
        <v>#N/A</v>
      </c>
      <c r="BY16" s="128" t="e">
        <v>#N/A</v>
      </c>
      <c r="BZ16" s="128" t="e">
        <v>#N/A</v>
      </c>
      <c r="CA16" s="128" t="e">
        <v>#N/A</v>
      </c>
      <c r="CB16" s="128" t="e">
        <v>#N/A</v>
      </c>
      <c r="CC16" s="128" t="e">
        <v>#N/A</v>
      </c>
      <c r="CD16" s="128"/>
      <c r="CE16" s="128"/>
      <c r="CF16" s="128"/>
      <c r="CG16" s="128"/>
      <c r="CH16" s="128"/>
      <c r="CI16" s="128"/>
      <c r="CJ16" s="128"/>
      <c r="CK16" s="128"/>
      <c r="CL16" s="128"/>
      <c r="CM16" s="128"/>
      <c r="CN16" s="128"/>
      <c r="CO16" s="128"/>
      <c r="CP16" s="128"/>
      <c r="CQ16" s="128"/>
      <c r="CR16" s="128"/>
      <c r="CS16" s="128"/>
      <c r="CT16" s="128"/>
      <c r="CU16" s="128"/>
      <c r="CV16" s="128"/>
      <c r="CW16" s="128"/>
      <c r="CX16" s="128"/>
      <c r="CY16" s="128"/>
      <c r="CZ16" s="128"/>
      <c r="DA16" s="128"/>
      <c r="DB16" s="128"/>
      <c r="DC16" s="128"/>
      <c r="DD16" s="128"/>
      <c r="DE16" s="128"/>
      <c r="DF16" s="128"/>
      <c r="DG16" s="128"/>
      <c r="DH16" s="128"/>
      <c r="DI16" s="128"/>
      <c r="DJ16" s="128"/>
      <c r="DK16" s="128"/>
      <c r="DL16" s="128"/>
      <c r="DM16" s="128"/>
      <c r="DN16" s="128"/>
      <c r="DO16" s="128"/>
      <c r="DP16" s="128"/>
      <c r="DQ16" s="128"/>
      <c r="DR16" s="127"/>
      <c r="DS16" s="127"/>
      <c r="DT16" s="127"/>
      <c r="DU16" s="127"/>
      <c r="DV16" s="127"/>
      <c r="DW16" s="127"/>
      <c r="DX16" s="127"/>
      <c r="DY16" s="127"/>
      <c r="DZ16" s="127"/>
      <c r="EB16" s="127"/>
      <c r="EC16" s="127"/>
      <c r="ED16" s="127"/>
      <c r="EE16" s="127"/>
      <c r="EF16" s="127"/>
      <c r="EG16" s="127"/>
      <c r="EH16" s="127"/>
      <c r="EI16" s="127"/>
      <c r="EJ16" s="127"/>
      <c r="EK16" s="127"/>
      <c r="EL16" s="127"/>
      <c r="EM16" s="127"/>
    </row>
    <row r="17" spans="1:143">
      <c r="A17" s="127" t="str">
        <v>2000 Q2</v>
      </c>
      <c r="B17" s="128">
        <v>356385</v>
      </c>
      <c r="C17" s="128">
        <v>16332</v>
      </c>
      <c r="D17" s="128">
        <v>26804</v>
      </c>
      <c r="E17" s="128">
        <v>25718</v>
      </c>
      <c r="F17" s="128">
        <v>0</v>
      </c>
      <c r="G17" s="128">
        <v>1674</v>
      </c>
      <c r="H17" s="128">
        <v>19583</v>
      </c>
      <c r="I17" s="128">
        <v>21446</v>
      </c>
      <c r="J17" s="128">
        <v>11058</v>
      </c>
      <c r="K17" s="128">
        <v>2001</v>
      </c>
      <c r="L17" s="128">
        <v>2125</v>
      </c>
      <c r="M17" s="128">
        <v>2213</v>
      </c>
      <c r="N17" s="128">
        <v>2300</v>
      </c>
      <c r="O17" s="128">
        <v>2330</v>
      </c>
      <c r="P17" s="128">
        <v>687</v>
      </c>
      <c r="Q17" s="128">
        <v>691</v>
      </c>
      <c r="R17" s="128">
        <v>695</v>
      </c>
      <c r="S17" s="128">
        <v>0</v>
      </c>
      <c r="T17" s="128">
        <v>0</v>
      </c>
      <c r="U17" s="128">
        <v>0</v>
      </c>
      <c r="V17" s="128">
        <v>0</v>
      </c>
      <c r="W17" s="128">
        <v>0</v>
      </c>
      <c r="X17" s="128">
        <v>0</v>
      </c>
      <c r="Y17" s="128">
        <v>0</v>
      </c>
      <c r="Z17" s="128">
        <v>0</v>
      </c>
      <c r="AA17" s="128">
        <v>0</v>
      </c>
      <c r="AB17" s="128">
        <v>0</v>
      </c>
      <c r="AC17" s="128">
        <v>0</v>
      </c>
      <c r="AD17" s="128">
        <v>0</v>
      </c>
      <c r="AE17" s="128">
        <v>0</v>
      </c>
      <c r="AF17" s="128">
        <v>0</v>
      </c>
      <c r="AG17" s="128">
        <v>0</v>
      </c>
      <c r="AH17" s="128">
        <v>0</v>
      </c>
      <c r="AI17" s="128">
        <v>0</v>
      </c>
      <c r="AJ17" s="128">
        <v>0</v>
      </c>
      <c r="AK17" s="128">
        <v>0</v>
      </c>
      <c r="AL17" s="128">
        <v>0</v>
      </c>
      <c r="AM17" s="128">
        <v>0</v>
      </c>
      <c r="AN17" s="128">
        <v>0</v>
      </c>
      <c r="AO17" s="128">
        <v>0</v>
      </c>
      <c r="AP17" s="128">
        <v>0</v>
      </c>
      <c r="AQ17" s="128">
        <v>0</v>
      </c>
      <c r="AR17" s="128">
        <v>0</v>
      </c>
      <c r="AS17" s="128">
        <v>0</v>
      </c>
      <c r="AT17" s="128">
        <v>0</v>
      </c>
      <c r="AU17" s="128">
        <v>0</v>
      </c>
      <c r="AV17" s="128">
        <v>0</v>
      </c>
      <c r="AW17" s="128">
        <v>0</v>
      </c>
      <c r="AX17" s="128">
        <v>0</v>
      </c>
      <c r="AY17" s="128">
        <v>0</v>
      </c>
      <c r="AZ17" s="128">
        <v>0</v>
      </c>
      <c r="BA17" s="128">
        <v>0</v>
      </c>
      <c r="BB17" s="128">
        <v>0</v>
      </c>
      <c r="BC17" s="128">
        <v>0</v>
      </c>
      <c r="BD17" s="128">
        <v>0</v>
      </c>
      <c r="BE17" s="128">
        <v>0</v>
      </c>
      <c r="BF17" s="128">
        <v>0</v>
      </c>
      <c r="BG17" s="128" t="str">
        <v/>
      </c>
      <c r="BH17" s="128" t="str">
        <v/>
      </c>
      <c r="BI17" s="128" t="str">
        <v/>
      </c>
      <c r="BJ17" s="128" t="str">
        <v/>
      </c>
      <c r="BK17" s="128" t="str">
        <v/>
      </c>
      <c r="BL17" s="128" t="e">
        <v>#N/A</v>
      </c>
      <c r="BM17" s="128" t="e">
        <v>#N/A</v>
      </c>
      <c r="BN17" s="128" t="e">
        <v>#N/A</v>
      </c>
      <c r="BO17" s="128" t="e">
        <v>#N/A</v>
      </c>
      <c r="BP17" s="128" t="e">
        <v>#N/A</v>
      </c>
      <c r="BQ17" s="128" t="e">
        <v>#N/A</v>
      </c>
      <c r="BR17" s="128" t="e">
        <v>#N/A</v>
      </c>
      <c r="BS17" s="128" t="e">
        <v>#N/A</v>
      </c>
      <c r="BT17" s="128" t="e">
        <v>#N/A</v>
      </c>
      <c r="BU17" s="128" t="e">
        <v>#N/A</v>
      </c>
      <c r="BV17" s="128" t="e">
        <v>#N/A</v>
      </c>
      <c r="BW17" s="128" t="e">
        <v>#N/A</v>
      </c>
      <c r="BX17" s="128" t="e">
        <v>#N/A</v>
      </c>
      <c r="BY17" s="128" t="e">
        <v>#N/A</v>
      </c>
      <c r="BZ17" s="128" t="e">
        <v>#N/A</v>
      </c>
      <c r="CA17" s="128" t="e">
        <v>#N/A</v>
      </c>
      <c r="CB17" s="128" t="e">
        <v>#N/A</v>
      </c>
      <c r="CC17" s="128" t="e">
        <v>#N/A</v>
      </c>
      <c r="CD17" s="128"/>
      <c r="CE17" s="128"/>
      <c r="CF17" s="128"/>
      <c r="CG17" s="128"/>
      <c r="CH17" s="128"/>
      <c r="CI17" s="128"/>
      <c r="CJ17" s="128"/>
      <c r="CK17" s="128"/>
      <c r="CL17" s="128"/>
      <c r="CM17" s="128"/>
      <c r="CN17" s="128"/>
      <c r="CO17" s="128"/>
      <c r="CP17" s="128"/>
      <c r="CQ17" s="128"/>
      <c r="CR17" s="128"/>
      <c r="CS17" s="128"/>
      <c r="CT17" s="128"/>
      <c r="CU17" s="128"/>
      <c r="CV17" s="128"/>
      <c r="CW17" s="128"/>
      <c r="CX17" s="128"/>
      <c r="CY17" s="128"/>
      <c r="CZ17" s="128"/>
      <c r="DA17" s="128"/>
      <c r="DB17" s="128"/>
      <c r="DC17" s="128"/>
      <c r="DD17" s="128"/>
      <c r="DE17" s="128"/>
      <c r="DF17" s="128"/>
      <c r="DG17" s="128"/>
      <c r="DH17" s="128"/>
      <c r="DI17" s="128"/>
      <c r="DJ17" s="128"/>
      <c r="DK17" s="128"/>
      <c r="DL17" s="128"/>
      <c r="DM17" s="128"/>
      <c r="DN17" s="128"/>
      <c r="DO17" s="128"/>
      <c r="DP17" s="128"/>
      <c r="DQ17" s="128"/>
      <c r="DR17" s="127"/>
      <c r="DS17" s="127"/>
      <c r="DT17" s="127"/>
      <c r="DU17" s="127"/>
      <c r="DV17" s="127"/>
      <c r="DW17" s="127"/>
      <c r="DX17" s="127"/>
      <c r="DY17" s="127"/>
      <c r="DZ17" s="127"/>
      <c r="EB17" s="127"/>
      <c r="EC17" s="127"/>
      <c r="ED17" s="127"/>
      <c r="EE17" s="127"/>
      <c r="EF17" s="127"/>
      <c r="EG17" s="127"/>
      <c r="EH17" s="127"/>
      <c r="EI17" s="127"/>
      <c r="EJ17" s="127"/>
      <c r="EK17" s="127"/>
      <c r="EL17" s="127"/>
      <c r="EM17" s="127"/>
    </row>
    <row r="18" spans="1:143">
      <c r="A18" s="127" t="str">
        <v>2000 Q3</v>
      </c>
      <c r="B18" s="128">
        <v>527807</v>
      </c>
      <c r="C18" s="128">
        <v>58019</v>
      </c>
      <c r="D18" s="128">
        <v>18986</v>
      </c>
      <c r="E18" s="128">
        <v>32922</v>
      </c>
      <c r="F18" s="128">
        <v>18375</v>
      </c>
      <c r="G18" s="128">
        <v>5143</v>
      </c>
      <c r="H18" s="128">
        <v>25361</v>
      </c>
      <c r="I18" s="128">
        <v>13992</v>
      </c>
      <c r="J18" s="128">
        <v>13992</v>
      </c>
      <c r="K18" s="128">
        <v>13992</v>
      </c>
      <c r="L18" s="128">
        <v>0</v>
      </c>
      <c r="M18" s="128">
        <v>0</v>
      </c>
      <c r="N18" s="128">
        <v>0</v>
      </c>
      <c r="O18" s="128">
        <v>0</v>
      </c>
      <c r="P18" s="128">
        <v>0</v>
      </c>
      <c r="Q18" s="128">
        <v>0</v>
      </c>
      <c r="R18" s="128">
        <v>0</v>
      </c>
      <c r="S18" s="128">
        <v>0</v>
      </c>
      <c r="T18" s="128">
        <v>0</v>
      </c>
      <c r="U18" s="128">
        <v>0</v>
      </c>
      <c r="V18" s="128">
        <v>0</v>
      </c>
      <c r="W18" s="128">
        <v>0</v>
      </c>
      <c r="X18" s="128">
        <v>0</v>
      </c>
      <c r="Y18" s="128">
        <v>0</v>
      </c>
      <c r="Z18" s="128">
        <v>0</v>
      </c>
      <c r="AA18" s="128">
        <v>0</v>
      </c>
      <c r="AB18" s="128">
        <v>0</v>
      </c>
      <c r="AC18" s="128">
        <v>0</v>
      </c>
      <c r="AD18" s="128">
        <v>0</v>
      </c>
      <c r="AE18" s="128">
        <v>0</v>
      </c>
      <c r="AF18" s="128">
        <v>0</v>
      </c>
      <c r="AG18" s="128">
        <v>0</v>
      </c>
      <c r="AH18" s="128">
        <v>0</v>
      </c>
      <c r="AI18" s="128">
        <v>0</v>
      </c>
      <c r="AJ18" s="128">
        <v>0</v>
      </c>
      <c r="AK18" s="128">
        <v>0</v>
      </c>
      <c r="AL18" s="128">
        <v>0</v>
      </c>
      <c r="AM18" s="128">
        <v>0</v>
      </c>
      <c r="AN18" s="128">
        <v>0</v>
      </c>
      <c r="AO18" s="128">
        <v>0</v>
      </c>
      <c r="AP18" s="128">
        <v>0</v>
      </c>
      <c r="AQ18" s="128">
        <v>0</v>
      </c>
      <c r="AR18" s="128">
        <v>0</v>
      </c>
      <c r="AS18" s="128">
        <v>0</v>
      </c>
      <c r="AT18" s="128">
        <v>0</v>
      </c>
      <c r="AU18" s="128">
        <v>0</v>
      </c>
      <c r="AV18" s="128">
        <v>0</v>
      </c>
      <c r="AW18" s="128">
        <v>0</v>
      </c>
      <c r="AX18" s="128">
        <v>0</v>
      </c>
      <c r="AY18" s="128">
        <v>0</v>
      </c>
      <c r="AZ18" s="128">
        <v>0</v>
      </c>
      <c r="BA18" s="128">
        <v>0</v>
      </c>
      <c r="BB18" s="128">
        <v>0</v>
      </c>
      <c r="BC18" s="128">
        <v>0</v>
      </c>
      <c r="BD18" s="128">
        <v>0</v>
      </c>
      <c r="BE18" s="128">
        <v>0</v>
      </c>
      <c r="BF18" s="128" t="str">
        <v/>
      </c>
      <c r="BG18" s="128" t="str">
        <v/>
      </c>
      <c r="BH18" s="128" t="str">
        <v/>
      </c>
      <c r="BI18" s="128" t="str">
        <v/>
      </c>
      <c r="BJ18" s="128" t="str">
        <v/>
      </c>
      <c r="BK18" s="128" t="str">
        <v/>
      </c>
      <c r="BL18" s="128" t="e">
        <v>#N/A</v>
      </c>
      <c r="BM18" s="128" t="e">
        <v>#N/A</v>
      </c>
      <c r="BN18" s="128" t="e">
        <v>#N/A</v>
      </c>
      <c r="BO18" s="128" t="e">
        <v>#N/A</v>
      </c>
      <c r="BP18" s="128" t="e">
        <v>#N/A</v>
      </c>
      <c r="BQ18" s="128" t="e">
        <v>#N/A</v>
      </c>
      <c r="BR18" s="128" t="e">
        <v>#N/A</v>
      </c>
      <c r="BS18" s="128" t="e">
        <v>#N/A</v>
      </c>
      <c r="BT18" s="128" t="e">
        <v>#N/A</v>
      </c>
      <c r="BU18" s="128" t="e">
        <v>#N/A</v>
      </c>
      <c r="BV18" s="128" t="e">
        <v>#N/A</v>
      </c>
      <c r="BW18" s="128" t="e">
        <v>#N/A</v>
      </c>
      <c r="BX18" s="128" t="e">
        <v>#N/A</v>
      </c>
      <c r="BY18" s="128" t="e">
        <v>#N/A</v>
      </c>
      <c r="BZ18" s="128" t="e">
        <v>#N/A</v>
      </c>
      <c r="CA18" s="128" t="e">
        <v>#N/A</v>
      </c>
      <c r="CB18" s="128" t="e">
        <v>#N/A</v>
      </c>
      <c r="CC18" s="128" t="e">
        <v>#N/A</v>
      </c>
      <c r="CD18" s="128"/>
      <c r="CE18" s="128"/>
      <c r="CF18" s="128"/>
      <c r="CG18" s="128"/>
      <c r="CH18" s="128"/>
      <c r="CI18" s="128"/>
      <c r="CJ18" s="128"/>
      <c r="CK18" s="128"/>
      <c r="CL18" s="128"/>
      <c r="CM18" s="128"/>
      <c r="CN18" s="128"/>
      <c r="CO18" s="128"/>
      <c r="CP18" s="128"/>
      <c r="CQ18" s="128"/>
      <c r="CR18" s="128"/>
      <c r="CS18" s="128"/>
      <c r="CT18" s="128"/>
      <c r="CU18" s="128"/>
      <c r="CV18" s="128"/>
      <c r="CW18" s="128"/>
      <c r="CX18" s="128"/>
      <c r="CY18" s="128"/>
      <c r="CZ18" s="128"/>
      <c r="DA18" s="128"/>
      <c r="DB18" s="128"/>
      <c r="DC18" s="128"/>
      <c r="DD18" s="128"/>
      <c r="DE18" s="128"/>
      <c r="DF18" s="128"/>
      <c r="DG18" s="128"/>
      <c r="DH18" s="128"/>
      <c r="DI18" s="128"/>
      <c r="DJ18" s="128"/>
      <c r="DK18" s="128"/>
      <c r="DL18" s="128"/>
      <c r="DM18" s="128"/>
      <c r="DN18" s="128"/>
      <c r="DO18" s="128"/>
      <c r="DP18" s="128"/>
      <c r="DQ18" s="128"/>
      <c r="DR18" s="127"/>
      <c r="DS18" s="127"/>
      <c r="DT18" s="127"/>
      <c r="DU18" s="127"/>
      <c r="DV18" s="127"/>
      <c r="DW18" s="127"/>
      <c r="DX18" s="127"/>
      <c r="DY18" s="127"/>
      <c r="DZ18" s="127"/>
      <c r="EB18" s="127"/>
      <c r="EC18" s="127"/>
      <c r="ED18" s="127"/>
      <c r="EE18" s="127"/>
      <c r="EF18" s="127"/>
      <c r="EG18" s="127"/>
      <c r="EH18" s="127"/>
      <c r="EI18" s="127"/>
      <c r="EJ18" s="127"/>
      <c r="EK18" s="127"/>
      <c r="EL18" s="127"/>
      <c r="EM18" s="127"/>
    </row>
    <row r="19" spans="1:143">
      <c r="A19" s="127" t="str">
        <v>2000 Q4</v>
      </c>
      <c r="B19" s="128">
        <v>463202</v>
      </c>
      <c r="C19" s="128">
        <v>78950</v>
      </c>
      <c r="D19" s="128">
        <v>499</v>
      </c>
      <c r="E19" s="128">
        <v>120</v>
      </c>
      <c r="F19" s="128">
        <v>46125</v>
      </c>
      <c r="G19" s="128">
        <v>57937</v>
      </c>
      <c r="H19" s="128">
        <v>57937</v>
      </c>
      <c r="I19" s="128">
        <v>57937</v>
      </c>
      <c r="J19" s="128">
        <v>50272</v>
      </c>
      <c r="K19" s="128">
        <v>0</v>
      </c>
      <c r="L19" s="128">
        <v>0</v>
      </c>
      <c r="M19" s="128">
        <v>0</v>
      </c>
      <c r="N19" s="128">
        <v>0</v>
      </c>
      <c r="O19" s="128">
        <v>0</v>
      </c>
      <c r="P19" s="128">
        <v>0</v>
      </c>
      <c r="Q19" s="128">
        <v>0</v>
      </c>
      <c r="R19" s="128">
        <v>0</v>
      </c>
      <c r="S19" s="128">
        <v>0</v>
      </c>
      <c r="T19" s="128">
        <v>0</v>
      </c>
      <c r="U19" s="128">
        <v>0</v>
      </c>
      <c r="V19" s="128">
        <v>0</v>
      </c>
      <c r="W19" s="128">
        <v>0</v>
      </c>
      <c r="X19" s="128">
        <v>0</v>
      </c>
      <c r="Y19" s="128">
        <v>0</v>
      </c>
      <c r="Z19" s="128">
        <v>0</v>
      </c>
      <c r="AA19" s="128">
        <v>0</v>
      </c>
      <c r="AB19" s="128">
        <v>0</v>
      </c>
      <c r="AC19" s="128">
        <v>0</v>
      </c>
      <c r="AD19" s="128">
        <v>0</v>
      </c>
      <c r="AE19" s="128">
        <v>0</v>
      </c>
      <c r="AF19" s="128">
        <v>0</v>
      </c>
      <c r="AG19" s="128">
        <v>0</v>
      </c>
      <c r="AH19" s="128">
        <v>0</v>
      </c>
      <c r="AI19" s="128">
        <v>0</v>
      </c>
      <c r="AJ19" s="128">
        <v>0</v>
      </c>
      <c r="AK19" s="128">
        <v>0</v>
      </c>
      <c r="AL19" s="128">
        <v>0</v>
      </c>
      <c r="AM19" s="128">
        <v>0</v>
      </c>
      <c r="AN19" s="128">
        <v>0</v>
      </c>
      <c r="AO19" s="128">
        <v>0</v>
      </c>
      <c r="AP19" s="128">
        <v>0</v>
      </c>
      <c r="AQ19" s="128">
        <v>0</v>
      </c>
      <c r="AR19" s="128">
        <v>0</v>
      </c>
      <c r="AS19" s="128">
        <v>0</v>
      </c>
      <c r="AT19" s="128">
        <v>0</v>
      </c>
      <c r="AU19" s="128">
        <v>0</v>
      </c>
      <c r="AV19" s="128">
        <v>0</v>
      </c>
      <c r="AW19" s="128">
        <v>0</v>
      </c>
      <c r="AX19" s="128">
        <v>0</v>
      </c>
      <c r="AY19" s="128">
        <v>0</v>
      </c>
      <c r="AZ19" s="128">
        <v>0</v>
      </c>
      <c r="BA19" s="128">
        <v>0</v>
      </c>
      <c r="BB19" s="128">
        <v>0</v>
      </c>
      <c r="BC19" s="128">
        <v>0</v>
      </c>
      <c r="BD19" s="128">
        <v>0</v>
      </c>
      <c r="BE19" s="128" t="str">
        <v/>
      </c>
      <c r="BF19" s="128" t="str">
        <v/>
      </c>
      <c r="BG19" s="128" t="str">
        <v/>
      </c>
      <c r="BH19" s="128" t="str">
        <v/>
      </c>
      <c r="BI19" s="128" t="str">
        <v/>
      </c>
      <c r="BJ19" s="128" t="str">
        <v/>
      </c>
      <c r="BK19" s="128" t="str">
        <v/>
      </c>
      <c r="BL19" s="128" t="e">
        <v>#N/A</v>
      </c>
      <c r="BM19" s="128" t="e">
        <v>#N/A</v>
      </c>
      <c r="BN19" s="128" t="e">
        <v>#N/A</v>
      </c>
      <c r="BO19" s="128" t="e">
        <v>#N/A</v>
      </c>
      <c r="BP19" s="128" t="e">
        <v>#N/A</v>
      </c>
      <c r="BQ19" s="128" t="e">
        <v>#N/A</v>
      </c>
      <c r="BR19" s="128" t="e">
        <v>#N/A</v>
      </c>
      <c r="BS19" s="128" t="e">
        <v>#N/A</v>
      </c>
      <c r="BT19" s="128" t="e">
        <v>#N/A</v>
      </c>
      <c r="BU19" s="128" t="e">
        <v>#N/A</v>
      </c>
      <c r="BV19" s="128" t="e">
        <v>#N/A</v>
      </c>
      <c r="BW19" s="128" t="e">
        <v>#N/A</v>
      </c>
      <c r="BX19" s="128" t="e">
        <v>#N/A</v>
      </c>
      <c r="BY19" s="128" t="e">
        <v>#N/A</v>
      </c>
      <c r="BZ19" s="128" t="e">
        <v>#N/A</v>
      </c>
      <c r="CA19" s="128" t="e">
        <v>#N/A</v>
      </c>
      <c r="CB19" s="128" t="e">
        <v>#N/A</v>
      </c>
      <c r="CC19" s="128" t="e">
        <v>#N/A</v>
      </c>
      <c r="CD19" s="128"/>
      <c r="CE19" s="128"/>
      <c r="CF19" s="128"/>
      <c r="CG19" s="128"/>
      <c r="CH19" s="128"/>
      <c r="CI19" s="128"/>
      <c r="CJ19" s="128"/>
      <c r="CK19" s="128"/>
      <c r="CL19" s="128"/>
      <c r="CM19" s="128"/>
      <c r="CN19" s="128"/>
      <c r="CO19" s="128"/>
      <c r="CP19" s="128"/>
      <c r="CQ19" s="128"/>
      <c r="CR19" s="128"/>
      <c r="CS19" s="128"/>
      <c r="CT19" s="128"/>
      <c r="CU19" s="128"/>
      <c r="CV19" s="128"/>
      <c r="CW19" s="128"/>
      <c r="CX19" s="128"/>
      <c r="CY19" s="128"/>
      <c r="CZ19" s="128"/>
      <c r="DA19" s="128"/>
      <c r="DB19" s="128"/>
      <c r="DC19" s="128"/>
      <c r="DD19" s="128"/>
      <c r="DE19" s="128"/>
      <c r="DF19" s="128"/>
      <c r="DG19" s="128"/>
      <c r="DH19" s="128"/>
      <c r="DI19" s="128"/>
      <c r="DJ19" s="128"/>
      <c r="DK19" s="128"/>
      <c r="DL19" s="128"/>
      <c r="DM19" s="128"/>
      <c r="DN19" s="128"/>
      <c r="DO19" s="128"/>
      <c r="DP19" s="128"/>
      <c r="DQ19" s="128"/>
      <c r="DR19" s="127"/>
      <c r="DS19" s="127"/>
      <c r="DT19" s="127"/>
      <c r="DU19" s="127"/>
      <c r="DV19" s="127"/>
      <c r="DW19" s="127"/>
      <c r="DX19" s="127"/>
      <c r="DY19" s="127"/>
      <c r="DZ19" s="127"/>
      <c r="EB19" s="127"/>
      <c r="EC19" s="127"/>
      <c r="ED19" s="127"/>
      <c r="EE19" s="127"/>
      <c r="EF19" s="127"/>
      <c r="EG19" s="127"/>
      <c r="EH19" s="127"/>
      <c r="EI19" s="127"/>
      <c r="EJ19" s="127"/>
      <c r="EK19" s="127"/>
      <c r="EL19" s="127"/>
      <c r="EM19" s="127"/>
    </row>
    <row r="20" spans="1:143">
      <c r="A20" s="127" t="str">
        <v>2001 Q1</v>
      </c>
      <c r="B20" s="128">
        <v>590592</v>
      </c>
      <c r="C20" s="128">
        <v>103530</v>
      </c>
      <c r="D20" s="128">
        <v>555</v>
      </c>
      <c r="E20" s="128">
        <v>105210</v>
      </c>
      <c r="F20" s="128">
        <v>36659</v>
      </c>
      <c r="G20" s="128">
        <v>21882</v>
      </c>
      <c r="H20" s="128">
        <v>19432</v>
      </c>
      <c r="I20" s="128">
        <v>17857</v>
      </c>
      <c r="J20" s="128">
        <v>0</v>
      </c>
      <c r="K20" s="128">
        <v>0</v>
      </c>
      <c r="L20" s="128">
        <v>0</v>
      </c>
      <c r="M20" s="128">
        <v>0</v>
      </c>
      <c r="N20" s="128">
        <v>0</v>
      </c>
      <c r="O20" s="128">
        <v>0</v>
      </c>
      <c r="P20" s="128">
        <v>0</v>
      </c>
      <c r="Q20" s="128">
        <v>0</v>
      </c>
      <c r="R20" s="128">
        <v>0</v>
      </c>
      <c r="S20" s="128">
        <v>0</v>
      </c>
      <c r="T20" s="128">
        <v>0</v>
      </c>
      <c r="U20" s="128">
        <v>0</v>
      </c>
      <c r="V20" s="128">
        <v>0</v>
      </c>
      <c r="W20" s="128">
        <v>0</v>
      </c>
      <c r="X20" s="128">
        <v>0</v>
      </c>
      <c r="Y20" s="128">
        <v>0</v>
      </c>
      <c r="Z20" s="128">
        <v>0</v>
      </c>
      <c r="AA20" s="128">
        <v>0</v>
      </c>
      <c r="AB20" s="128">
        <v>0</v>
      </c>
      <c r="AC20" s="128">
        <v>0</v>
      </c>
      <c r="AD20" s="128">
        <v>0</v>
      </c>
      <c r="AE20" s="128">
        <v>0</v>
      </c>
      <c r="AF20" s="128">
        <v>0</v>
      </c>
      <c r="AG20" s="128">
        <v>0</v>
      </c>
      <c r="AH20" s="128">
        <v>0</v>
      </c>
      <c r="AI20" s="128">
        <v>0</v>
      </c>
      <c r="AJ20" s="128">
        <v>0</v>
      </c>
      <c r="AK20" s="128">
        <v>0</v>
      </c>
      <c r="AL20" s="128">
        <v>0</v>
      </c>
      <c r="AM20" s="128">
        <v>0</v>
      </c>
      <c r="AN20" s="128">
        <v>0</v>
      </c>
      <c r="AO20" s="128">
        <v>0</v>
      </c>
      <c r="AP20" s="128">
        <v>0</v>
      </c>
      <c r="AQ20" s="128">
        <v>0</v>
      </c>
      <c r="AR20" s="128">
        <v>0</v>
      </c>
      <c r="AS20" s="128">
        <v>0</v>
      </c>
      <c r="AT20" s="128">
        <v>0</v>
      </c>
      <c r="AU20" s="128">
        <v>0</v>
      </c>
      <c r="AV20" s="128">
        <v>0</v>
      </c>
      <c r="AW20" s="128">
        <v>0</v>
      </c>
      <c r="AX20" s="128">
        <v>0</v>
      </c>
      <c r="AY20" s="128">
        <v>0</v>
      </c>
      <c r="AZ20" s="128">
        <v>0</v>
      </c>
      <c r="BA20" s="128">
        <v>0</v>
      </c>
      <c r="BB20" s="128">
        <v>0</v>
      </c>
      <c r="BC20" s="128">
        <v>0</v>
      </c>
      <c r="BD20" s="128" t="str">
        <v/>
      </c>
      <c r="BE20" s="128" t="str">
        <v/>
      </c>
      <c r="BF20" s="128" t="str">
        <v/>
      </c>
      <c r="BG20" s="128" t="str">
        <v/>
      </c>
      <c r="BH20" s="128" t="str">
        <v/>
      </c>
      <c r="BI20" s="128" t="str">
        <v/>
      </c>
      <c r="BJ20" s="128" t="str">
        <v/>
      </c>
      <c r="BK20" s="128" t="str">
        <v/>
      </c>
      <c r="BL20" s="128" t="e">
        <v>#N/A</v>
      </c>
      <c r="BM20" s="128" t="e">
        <v>#N/A</v>
      </c>
      <c r="BN20" s="128" t="e">
        <v>#N/A</v>
      </c>
      <c r="BO20" s="128" t="e">
        <v>#N/A</v>
      </c>
      <c r="BP20" s="128" t="e">
        <v>#N/A</v>
      </c>
      <c r="BQ20" s="128" t="e">
        <v>#N/A</v>
      </c>
      <c r="BR20" s="128" t="e">
        <v>#N/A</v>
      </c>
      <c r="BS20" s="128" t="e">
        <v>#N/A</v>
      </c>
      <c r="BT20" s="128" t="e">
        <v>#N/A</v>
      </c>
      <c r="BU20" s="128" t="e">
        <v>#N/A</v>
      </c>
      <c r="BV20" s="128" t="e">
        <v>#N/A</v>
      </c>
      <c r="BW20" s="128" t="e">
        <v>#N/A</v>
      </c>
      <c r="BX20" s="128" t="e">
        <v>#N/A</v>
      </c>
      <c r="BY20" s="128" t="e">
        <v>#N/A</v>
      </c>
      <c r="BZ20" s="128" t="e">
        <v>#N/A</v>
      </c>
      <c r="CA20" s="128" t="e">
        <v>#N/A</v>
      </c>
      <c r="CB20" s="128" t="e">
        <v>#N/A</v>
      </c>
      <c r="CC20" s="128" t="e">
        <v>#N/A</v>
      </c>
      <c r="CD20" s="128"/>
      <c r="CE20" s="128"/>
      <c r="CF20" s="128"/>
      <c r="CG20" s="128"/>
      <c r="CH20" s="128"/>
      <c r="CI20" s="128"/>
      <c r="CJ20" s="128"/>
      <c r="CK20" s="128"/>
      <c r="CL20" s="128"/>
      <c r="CM20" s="128"/>
      <c r="CN20" s="128"/>
      <c r="CO20" s="128"/>
      <c r="CP20" s="128"/>
      <c r="CQ20" s="128"/>
      <c r="CR20" s="128"/>
      <c r="CS20" s="128"/>
      <c r="CT20" s="128"/>
      <c r="CU20" s="128"/>
      <c r="CV20" s="128"/>
      <c r="CW20" s="128"/>
      <c r="CX20" s="128"/>
      <c r="CY20" s="128"/>
      <c r="CZ20" s="128"/>
      <c r="DA20" s="128"/>
      <c r="DB20" s="128"/>
      <c r="DC20" s="128"/>
      <c r="DD20" s="128"/>
      <c r="DE20" s="128"/>
      <c r="DF20" s="128"/>
      <c r="DG20" s="128"/>
      <c r="DH20" s="128"/>
      <c r="DI20" s="128"/>
      <c r="DJ20" s="128"/>
      <c r="DK20" s="128"/>
      <c r="DL20" s="128"/>
      <c r="DM20" s="128"/>
      <c r="DN20" s="128"/>
      <c r="DO20" s="128"/>
      <c r="DP20" s="128"/>
      <c r="DQ20" s="128"/>
      <c r="DR20" s="127"/>
      <c r="DS20" s="127"/>
      <c r="DT20" s="127"/>
      <c r="DU20" s="127"/>
      <c r="DV20" s="127"/>
      <c r="DW20" s="127"/>
      <c r="DX20" s="127"/>
      <c r="DY20" s="127"/>
      <c r="DZ20" s="127"/>
      <c r="EB20" s="127"/>
      <c r="EC20" s="127"/>
      <c r="ED20" s="127"/>
      <c r="EE20" s="127"/>
      <c r="EF20" s="127"/>
      <c r="EG20" s="127"/>
      <c r="EH20" s="127"/>
      <c r="EI20" s="127"/>
      <c r="EJ20" s="127"/>
      <c r="EK20" s="127"/>
      <c r="EL20" s="127"/>
      <c r="EM20" s="127"/>
    </row>
    <row r="21" spans="1:143">
      <c r="A21" s="127" t="str">
        <v>2001 Q2</v>
      </c>
      <c r="B21" s="128">
        <v>531672</v>
      </c>
      <c r="C21" s="128">
        <v>155303</v>
      </c>
      <c r="D21" s="128">
        <v>152122</v>
      </c>
      <c r="E21" s="128">
        <v>170093</v>
      </c>
      <c r="F21" s="128">
        <v>88819</v>
      </c>
      <c r="G21" s="128">
        <v>74090</v>
      </c>
      <c r="H21" s="128">
        <v>74256</v>
      </c>
      <c r="I21" s="128">
        <v>55298</v>
      </c>
      <c r="J21" s="128">
        <v>52250</v>
      </c>
      <c r="K21" s="128">
        <v>43966</v>
      </c>
      <c r="L21" s="128">
        <v>43966</v>
      </c>
      <c r="M21" s="128">
        <v>3966</v>
      </c>
      <c r="N21" s="128">
        <v>3966</v>
      </c>
      <c r="O21" s="128">
        <v>4505</v>
      </c>
      <c r="P21" s="128">
        <v>3966</v>
      </c>
      <c r="Q21" s="128">
        <v>0</v>
      </c>
      <c r="R21" s="128">
        <v>0</v>
      </c>
      <c r="S21" s="128">
        <v>0</v>
      </c>
      <c r="T21" s="128">
        <v>0</v>
      </c>
      <c r="U21" s="128">
        <v>0</v>
      </c>
      <c r="V21" s="128">
        <v>0</v>
      </c>
      <c r="W21" s="128">
        <v>0</v>
      </c>
      <c r="X21" s="128">
        <v>0</v>
      </c>
      <c r="Y21" s="128">
        <v>0</v>
      </c>
      <c r="Z21" s="128">
        <v>0</v>
      </c>
      <c r="AA21" s="128">
        <v>0</v>
      </c>
      <c r="AB21" s="128">
        <v>0</v>
      </c>
      <c r="AC21" s="128">
        <v>0</v>
      </c>
      <c r="AD21" s="128">
        <v>0</v>
      </c>
      <c r="AE21" s="128">
        <v>0</v>
      </c>
      <c r="AF21" s="128">
        <v>0</v>
      </c>
      <c r="AG21" s="128">
        <v>0</v>
      </c>
      <c r="AH21" s="128">
        <v>0</v>
      </c>
      <c r="AI21" s="128">
        <v>0</v>
      </c>
      <c r="AJ21" s="128">
        <v>0</v>
      </c>
      <c r="AK21" s="128">
        <v>0</v>
      </c>
      <c r="AL21" s="128">
        <v>0</v>
      </c>
      <c r="AM21" s="128">
        <v>0</v>
      </c>
      <c r="AN21" s="128">
        <v>0</v>
      </c>
      <c r="AO21" s="128">
        <v>0</v>
      </c>
      <c r="AP21" s="128">
        <v>0</v>
      </c>
      <c r="AQ21" s="128">
        <v>0</v>
      </c>
      <c r="AR21" s="128">
        <v>0</v>
      </c>
      <c r="AS21" s="128">
        <v>0</v>
      </c>
      <c r="AT21" s="128">
        <v>0</v>
      </c>
      <c r="AU21" s="128">
        <v>0</v>
      </c>
      <c r="AV21" s="128">
        <v>0</v>
      </c>
      <c r="AW21" s="128">
        <v>0</v>
      </c>
      <c r="AX21" s="128">
        <v>0</v>
      </c>
      <c r="AY21" s="128">
        <v>0</v>
      </c>
      <c r="AZ21" s="128">
        <v>0</v>
      </c>
      <c r="BA21" s="128">
        <v>0</v>
      </c>
      <c r="BB21" s="128">
        <v>0</v>
      </c>
      <c r="BC21" s="128" t="str">
        <v/>
      </c>
      <c r="BD21" s="128" t="str">
        <v/>
      </c>
      <c r="BE21" s="128" t="str">
        <v/>
      </c>
      <c r="BF21" s="128" t="str">
        <v/>
      </c>
      <c r="BG21" s="128" t="str">
        <v/>
      </c>
      <c r="BH21" s="128" t="str">
        <v/>
      </c>
      <c r="BI21" s="128" t="str">
        <v/>
      </c>
      <c r="BJ21" s="128" t="str">
        <v/>
      </c>
      <c r="BK21" s="128" t="str">
        <v/>
      </c>
      <c r="BL21" s="128" t="e">
        <v>#N/A</v>
      </c>
      <c r="BM21" s="128" t="e">
        <v>#N/A</v>
      </c>
      <c r="BN21" s="128" t="e">
        <v>#N/A</v>
      </c>
      <c r="BO21" s="128" t="e">
        <v>#N/A</v>
      </c>
      <c r="BP21" s="128" t="e">
        <v>#N/A</v>
      </c>
      <c r="BQ21" s="128" t="e">
        <v>#N/A</v>
      </c>
      <c r="BR21" s="128" t="e">
        <v>#N/A</v>
      </c>
      <c r="BS21" s="128" t="e">
        <v>#N/A</v>
      </c>
      <c r="BT21" s="128" t="e">
        <v>#N/A</v>
      </c>
      <c r="BU21" s="128" t="e">
        <v>#N/A</v>
      </c>
      <c r="BV21" s="128" t="e">
        <v>#N/A</v>
      </c>
      <c r="BW21" s="128" t="e">
        <v>#N/A</v>
      </c>
      <c r="BX21" s="128" t="e">
        <v>#N/A</v>
      </c>
      <c r="BY21" s="128" t="e">
        <v>#N/A</v>
      </c>
      <c r="BZ21" s="128" t="e">
        <v>#N/A</v>
      </c>
      <c r="CA21" s="128" t="e">
        <v>#N/A</v>
      </c>
      <c r="CB21" s="128" t="e">
        <v>#N/A</v>
      </c>
      <c r="CC21" s="128" t="e">
        <v>#N/A</v>
      </c>
      <c r="CD21" s="128"/>
      <c r="CE21" s="128"/>
      <c r="CF21" s="128"/>
      <c r="CG21" s="128"/>
      <c r="CH21" s="128"/>
      <c r="CI21" s="128"/>
      <c r="CJ21" s="128"/>
      <c r="CK21" s="128"/>
      <c r="CL21" s="128"/>
      <c r="CM21" s="128"/>
      <c r="CN21" s="128"/>
      <c r="CO21" s="128"/>
      <c r="CP21" s="128"/>
      <c r="CQ21" s="128"/>
      <c r="CR21" s="128"/>
      <c r="CS21" s="128"/>
      <c r="CT21" s="128"/>
      <c r="CU21" s="128"/>
      <c r="CV21" s="128"/>
      <c r="CW21" s="128"/>
      <c r="CX21" s="128"/>
      <c r="CY21" s="128"/>
      <c r="CZ21" s="128"/>
      <c r="DA21" s="128"/>
      <c r="DB21" s="128"/>
      <c r="DC21" s="128"/>
      <c r="DD21" s="128"/>
      <c r="DE21" s="128"/>
      <c r="DF21" s="128"/>
      <c r="DG21" s="128"/>
      <c r="DH21" s="128"/>
      <c r="DI21" s="128"/>
      <c r="DJ21" s="128"/>
      <c r="DK21" s="128"/>
      <c r="DL21" s="128"/>
      <c r="DM21" s="128"/>
      <c r="DN21" s="128"/>
      <c r="DO21" s="128"/>
      <c r="DP21" s="128"/>
      <c r="DQ21" s="128"/>
      <c r="DR21" s="127"/>
      <c r="DS21" s="127"/>
      <c r="DT21" s="127"/>
      <c r="DU21" s="127"/>
      <c r="DV21" s="127"/>
      <c r="DW21" s="127"/>
      <c r="DX21" s="127"/>
      <c r="DY21" s="127"/>
      <c r="DZ21" s="127"/>
      <c r="EB21" s="127"/>
      <c r="EC21" s="127"/>
      <c r="ED21" s="127"/>
      <c r="EE21" s="127"/>
      <c r="EF21" s="127"/>
      <c r="EG21" s="127"/>
      <c r="EH21" s="127"/>
      <c r="EI21" s="127"/>
      <c r="EJ21" s="127"/>
      <c r="EK21" s="127"/>
      <c r="EL21" s="127"/>
      <c r="EM21" s="127"/>
    </row>
    <row r="22" spans="1:143">
      <c r="A22" s="127" t="str">
        <v>2001 Q3</v>
      </c>
      <c r="B22" s="128">
        <v>574836</v>
      </c>
      <c r="C22" s="128">
        <v>271980</v>
      </c>
      <c r="D22" s="128">
        <v>224875</v>
      </c>
      <c r="E22" s="128">
        <v>127617</v>
      </c>
      <c r="F22" s="128">
        <v>75698</v>
      </c>
      <c r="G22" s="128">
        <v>74014</v>
      </c>
      <c r="H22" s="128">
        <v>29003</v>
      </c>
      <c r="I22" s="128">
        <v>24904</v>
      </c>
      <c r="J22" s="128">
        <v>18773</v>
      </c>
      <c r="K22" s="128">
        <v>18796</v>
      </c>
      <c r="L22" s="128">
        <v>18811</v>
      </c>
      <c r="M22" s="128">
        <v>18823</v>
      </c>
      <c r="N22" s="128">
        <v>21053</v>
      </c>
      <c r="O22" s="128">
        <v>2572</v>
      </c>
      <c r="P22" s="128">
        <v>2587</v>
      </c>
      <c r="Q22" s="128">
        <v>2605</v>
      </c>
      <c r="R22" s="128">
        <v>21627</v>
      </c>
      <c r="S22" s="128">
        <v>16849</v>
      </c>
      <c r="T22" s="128">
        <v>14200</v>
      </c>
      <c r="U22" s="128">
        <v>19200</v>
      </c>
      <c r="V22" s="128">
        <v>19200</v>
      </c>
      <c r="W22" s="128">
        <v>19200</v>
      </c>
      <c r="X22" s="128">
        <v>19200</v>
      </c>
      <c r="Y22" s="128">
        <v>19200</v>
      </c>
      <c r="Z22" s="128">
        <v>19200</v>
      </c>
      <c r="AA22" s="128">
        <v>19200</v>
      </c>
      <c r="AB22" s="128">
        <v>19200</v>
      </c>
      <c r="AC22" s="128">
        <v>19200</v>
      </c>
      <c r="AD22" s="128">
        <v>19200</v>
      </c>
      <c r="AE22" s="128">
        <v>19200</v>
      </c>
      <c r="AF22" s="128">
        <v>0</v>
      </c>
      <c r="AG22" s="128">
        <v>0</v>
      </c>
      <c r="AH22" s="128">
        <v>0</v>
      </c>
      <c r="AI22" s="128">
        <v>0</v>
      </c>
      <c r="AJ22" s="128">
        <v>0</v>
      </c>
      <c r="AK22" s="128">
        <v>0</v>
      </c>
      <c r="AL22" s="128">
        <v>0</v>
      </c>
      <c r="AM22" s="128">
        <v>0</v>
      </c>
      <c r="AN22" s="128">
        <v>0</v>
      </c>
      <c r="AO22" s="128">
        <v>0</v>
      </c>
      <c r="AP22" s="128">
        <v>0</v>
      </c>
      <c r="AQ22" s="128">
        <v>0</v>
      </c>
      <c r="AR22" s="128">
        <v>0</v>
      </c>
      <c r="AS22" s="128">
        <v>0</v>
      </c>
      <c r="AT22" s="128">
        <v>0</v>
      </c>
      <c r="AU22" s="128">
        <v>0</v>
      </c>
      <c r="AV22" s="128">
        <v>0</v>
      </c>
      <c r="AW22" s="128">
        <v>0</v>
      </c>
      <c r="AX22" s="128">
        <v>0</v>
      </c>
      <c r="AY22" s="128">
        <v>0</v>
      </c>
      <c r="AZ22" s="128">
        <v>0</v>
      </c>
      <c r="BA22" s="128">
        <v>0</v>
      </c>
      <c r="BB22" s="128" t="str">
        <v/>
      </c>
      <c r="BC22" s="128" t="str">
        <v/>
      </c>
      <c r="BD22" s="128" t="str">
        <v/>
      </c>
      <c r="BE22" s="128" t="str">
        <v/>
      </c>
      <c r="BF22" s="128" t="str">
        <v/>
      </c>
      <c r="BG22" s="128" t="str">
        <v/>
      </c>
      <c r="BH22" s="128" t="str">
        <v/>
      </c>
      <c r="BI22" s="128" t="str">
        <v/>
      </c>
      <c r="BJ22" s="128" t="str">
        <v/>
      </c>
      <c r="BK22" s="128" t="str">
        <v/>
      </c>
      <c r="BL22" s="128" t="e">
        <v>#N/A</v>
      </c>
      <c r="BM22" s="128" t="e">
        <v>#N/A</v>
      </c>
      <c r="BN22" s="128" t="e">
        <v>#N/A</v>
      </c>
      <c r="BO22" s="128" t="e">
        <v>#N/A</v>
      </c>
      <c r="BP22" s="128" t="e">
        <v>#N/A</v>
      </c>
      <c r="BQ22" s="128" t="e">
        <v>#N/A</v>
      </c>
      <c r="BR22" s="128" t="e">
        <v>#N/A</v>
      </c>
      <c r="BS22" s="128" t="e">
        <v>#N/A</v>
      </c>
      <c r="BT22" s="128" t="e">
        <v>#N/A</v>
      </c>
      <c r="BU22" s="128" t="e">
        <v>#N/A</v>
      </c>
      <c r="BV22" s="128" t="e">
        <v>#N/A</v>
      </c>
      <c r="BW22" s="128" t="e">
        <v>#N/A</v>
      </c>
      <c r="BX22" s="128" t="e">
        <v>#N/A</v>
      </c>
      <c r="BY22" s="128" t="e">
        <v>#N/A</v>
      </c>
      <c r="BZ22" s="128" t="e">
        <v>#N/A</v>
      </c>
      <c r="CA22" s="128" t="e">
        <v>#N/A</v>
      </c>
      <c r="CB22" s="128" t="e">
        <v>#N/A</v>
      </c>
      <c r="CC22" s="128" t="e">
        <v>#N/A</v>
      </c>
      <c r="CD22" s="128"/>
      <c r="CE22" s="128"/>
      <c r="CF22" s="128"/>
      <c r="CG22" s="128"/>
      <c r="CH22" s="128"/>
      <c r="CI22" s="128"/>
      <c r="CJ22" s="128"/>
      <c r="CK22" s="128"/>
      <c r="CL22" s="128"/>
      <c r="CM22" s="128"/>
      <c r="CN22" s="128"/>
      <c r="CO22" s="128"/>
      <c r="CP22" s="128"/>
      <c r="CQ22" s="128"/>
      <c r="CR22" s="128"/>
      <c r="CS22" s="128"/>
      <c r="CT22" s="128"/>
      <c r="CU22" s="128"/>
      <c r="CV22" s="128"/>
      <c r="CW22" s="128"/>
      <c r="CX22" s="128"/>
      <c r="CY22" s="128"/>
      <c r="CZ22" s="128"/>
      <c r="DA22" s="128"/>
      <c r="DB22" s="128"/>
      <c r="DC22" s="128"/>
      <c r="DD22" s="128"/>
      <c r="DE22" s="128"/>
      <c r="DF22" s="128"/>
      <c r="DG22" s="128"/>
      <c r="DH22" s="128"/>
      <c r="DI22" s="128"/>
      <c r="DJ22" s="128"/>
      <c r="DK22" s="128"/>
      <c r="DL22" s="128"/>
      <c r="DM22" s="128"/>
      <c r="DN22" s="128"/>
      <c r="DO22" s="128"/>
      <c r="DP22" s="128"/>
      <c r="DQ22" s="128"/>
      <c r="DR22" s="127"/>
      <c r="DS22" s="127"/>
      <c r="DT22" s="127"/>
      <c r="DU22" s="127"/>
      <c r="DV22" s="127"/>
      <c r="DW22" s="127"/>
      <c r="DX22" s="127"/>
      <c r="DY22" s="127"/>
      <c r="DZ22" s="127"/>
      <c r="EB22" s="127"/>
      <c r="EC22" s="127"/>
      <c r="ED22" s="127"/>
      <c r="EE22" s="127"/>
      <c r="EF22" s="127"/>
      <c r="EG22" s="127"/>
      <c r="EH22" s="127"/>
      <c r="EI22" s="127"/>
      <c r="EJ22" s="127"/>
      <c r="EK22" s="127"/>
      <c r="EL22" s="127"/>
      <c r="EM22" s="127"/>
    </row>
    <row r="23" spans="1:143">
      <c r="A23" s="127" t="str">
        <v>2001 Q4</v>
      </c>
      <c r="B23" s="128">
        <v>517250</v>
      </c>
      <c r="C23" s="128">
        <v>279529</v>
      </c>
      <c r="D23" s="128">
        <v>133098</v>
      </c>
      <c r="E23" s="128">
        <v>98256</v>
      </c>
      <c r="F23" s="128">
        <v>31818</v>
      </c>
      <c r="G23" s="128">
        <v>23093</v>
      </c>
      <c r="H23" s="128">
        <v>7993</v>
      </c>
      <c r="I23" s="128">
        <v>7993</v>
      </c>
      <c r="J23" s="128">
        <v>7993</v>
      </c>
      <c r="K23" s="128">
        <v>0</v>
      </c>
      <c r="L23" s="128">
        <v>0</v>
      </c>
      <c r="M23" s="128">
        <v>0</v>
      </c>
      <c r="N23" s="128">
        <v>0</v>
      </c>
      <c r="O23" s="128">
        <v>0</v>
      </c>
      <c r="P23" s="128">
        <v>0</v>
      </c>
      <c r="Q23" s="128">
        <v>0</v>
      </c>
      <c r="R23" s="128">
        <v>0</v>
      </c>
      <c r="S23" s="128">
        <v>0</v>
      </c>
      <c r="T23" s="128">
        <v>0</v>
      </c>
      <c r="U23" s="128">
        <v>0</v>
      </c>
      <c r="V23" s="128">
        <v>0</v>
      </c>
      <c r="W23" s="128">
        <v>0</v>
      </c>
      <c r="X23" s="128">
        <v>0</v>
      </c>
      <c r="Y23" s="128">
        <v>0</v>
      </c>
      <c r="Z23" s="128">
        <v>0</v>
      </c>
      <c r="AA23" s="128">
        <v>0</v>
      </c>
      <c r="AB23" s="128">
        <v>0</v>
      </c>
      <c r="AC23" s="128">
        <v>0</v>
      </c>
      <c r="AD23" s="128">
        <v>0</v>
      </c>
      <c r="AE23" s="128">
        <v>0</v>
      </c>
      <c r="AF23" s="128">
        <v>0</v>
      </c>
      <c r="AG23" s="128">
        <v>718</v>
      </c>
      <c r="AH23" s="128">
        <v>0</v>
      </c>
      <c r="AI23" s="128">
        <v>0</v>
      </c>
      <c r="AJ23" s="128">
        <v>0</v>
      </c>
      <c r="AK23" s="128">
        <v>0</v>
      </c>
      <c r="AL23" s="128">
        <v>0</v>
      </c>
      <c r="AM23" s="128">
        <v>0</v>
      </c>
      <c r="AN23" s="128">
        <v>0</v>
      </c>
      <c r="AO23" s="128">
        <v>0</v>
      </c>
      <c r="AP23" s="128">
        <v>0</v>
      </c>
      <c r="AQ23" s="128">
        <v>0</v>
      </c>
      <c r="AR23" s="128">
        <v>0</v>
      </c>
      <c r="AS23" s="128">
        <v>0</v>
      </c>
      <c r="AT23" s="128">
        <v>0</v>
      </c>
      <c r="AU23" s="128">
        <v>0</v>
      </c>
      <c r="AV23" s="128">
        <v>0</v>
      </c>
      <c r="AW23" s="128">
        <v>0</v>
      </c>
      <c r="AX23" s="128">
        <v>0</v>
      </c>
      <c r="AY23" s="128">
        <v>0</v>
      </c>
      <c r="AZ23" s="128">
        <v>0</v>
      </c>
      <c r="BA23" s="128" t="str">
        <v/>
      </c>
      <c r="BB23" s="128" t="str">
        <v/>
      </c>
      <c r="BC23" s="128" t="str">
        <v/>
      </c>
      <c r="BD23" s="128" t="str">
        <v/>
      </c>
      <c r="BE23" s="128" t="str">
        <v/>
      </c>
      <c r="BF23" s="128" t="str">
        <v/>
      </c>
      <c r="BG23" s="128" t="str">
        <v/>
      </c>
      <c r="BH23" s="128" t="str">
        <v/>
      </c>
      <c r="BI23" s="128" t="str">
        <v/>
      </c>
      <c r="BJ23" s="128" t="str">
        <v/>
      </c>
      <c r="BK23" s="128" t="str">
        <v/>
      </c>
      <c r="BL23" s="128" t="e">
        <v>#N/A</v>
      </c>
      <c r="BM23" s="128" t="e">
        <v>#N/A</v>
      </c>
      <c r="BN23" s="128" t="e">
        <v>#N/A</v>
      </c>
      <c r="BO23" s="128" t="e">
        <v>#N/A</v>
      </c>
      <c r="BP23" s="128" t="e">
        <v>#N/A</v>
      </c>
      <c r="BQ23" s="128" t="e">
        <v>#N/A</v>
      </c>
      <c r="BR23" s="128" t="e">
        <v>#N/A</v>
      </c>
      <c r="BS23" s="128" t="e">
        <v>#N/A</v>
      </c>
      <c r="BT23" s="128" t="e">
        <v>#N/A</v>
      </c>
      <c r="BU23" s="128" t="e">
        <v>#N/A</v>
      </c>
      <c r="BV23" s="128" t="e">
        <v>#N/A</v>
      </c>
      <c r="BW23" s="128" t="e">
        <v>#N/A</v>
      </c>
      <c r="BX23" s="128" t="e">
        <v>#N/A</v>
      </c>
      <c r="BY23" s="128" t="e">
        <v>#N/A</v>
      </c>
      <c r="BZ23" s="128" t="e">
        <v>#N/A</v>
      </c>
      <c r="CA23" s="128" t="e">
        <v>#N/A</v>
      </c>
      <c r="CB23" s="128" t="e">
        <v>#N/A</v>
      </c>
      <c r="CC23" s="128" t="e">
        <v>#N/A</v>
      </c>
      <c r="CD23" s="128"/>
      <c r="CE23" s="128"/>
      <c r="CF23" s="128"/>
      <c r="CG23" s="128"/>
      <c r="CH23" s="128"/>
      <c r="CI23" s="128"/>
      <c r="CJ23" s="128"/>
      <c r="CK23" s="128"/>
      <c r="CL23" s="128"/>
      <c r="CM23" s="128"/>
      <c r="CN23" s="128"/>
      <c r="CO23" s="128"/>
      <c r="CP23" s="128"/>
      <c r="CQ23" s="128"/>
      <c r="CR23" s="128"/>
      <c r="CS23" s="128"/>
      <c r="CT23" s="128"/>
      <c r="CU23" s="128"/>
      <c r="CV23" s="128"/>
      <c r="CW23" s="128"/>
      <c r="CX23" s="128"/>
      <c r="CY23" s="128"/>
      <c r="CZ23" s="128"/>
      <c r="DA23" s="128"/>
      <c r="DB23" s="128"/>
      <c r="DC23" s="128"/>
      <c r="DD23" s="128"/>
      <c r="DE23" s="128"/>
      <c r="DF23" s="128"/>
      <c r="DG23" s="128"/>
      <c r="DH23" s="128"/>
      <c r="DI23" s="128"/>
      <c r="DJ23" s="128"/>
      <c r="DK23" s="128"/>
      <c r="DL23" s="128"/>
      <c r="DM23" s="128"/>
      <c r="DN23" s="128"/>
      <c r="DO23" s="128"/>
      <c r="DP23" s="128"/>
      <c r="DQ23" s="128"/>
      <c r="DR23" s="127"/>
      <c r="DS23" s="127"/>
      <c r="DT23" s="127"/>
      <c r="DU23" s="127"/>
      <c r="DV23" s="127"/>
      <c r="DW23" s="127"/>
      <c r="DX23" s="127"/>
      <c r="DY23" s="127"/>
      <c r="DZ23" s="127"/>
      <c r="EB23" s="127"/>
      <c r="EC23" s="127"/>
      <c r="ED23" s="127"/>
      <c r="EE23" s="127"/>
      <c r="EF23" s="127"/>
      <c r="EG23" s="127"/>
      <c r="EH23" s="127"/>
      <c r="EI23" s="127"/>
      <c r="EJ23" s="127"/>
      <c r="EK23" s="127"/>
      <c r="EL23" s="127"/>
      <c r="EM23" s="127"/>
    </row>
    <row r="24" spans="1:143">
      <c r="A24" s="127" t="str">
        <v>2002 Q1</v>
      </c>
      <c r="B24" s="128">
        <v>807429</v>
      </c>
      <c r="C24" s="128">
        <v>284706</v>
      </c>
      <c r="D24" s="128">
        <v>114271</v>
      </c>
      <c r="E24" s="128">
        <v>85030</v>
      </c>
      <c r="F24" s="128">
        <v>57900</v>
      </c>
      <c r="G24" s="128">
        <v>25690</v>
      </c>
      <c r="H24" s="128">
        <v>25505</v>
      </c>
      <c r="I24" s="128">
        <v>13815</v>
      </c>
      <c r="J24" s="128">
        <v>13815</v>
      </c>
      <c r="K24" s="128">
        <v>13815</v>
      </c>
      <c r="L24" s="128">
        <v>415</v>
      </c>
      <c r="M24" s="128">
        <v>415</v>
      </c>
      <c r="N24" s="128">
        <v>415</v>
      </c>
      <c r="O24" s="128">
        <v>415</v>
      </c>
      <c r="P24" s="128">
        <v>415</v>
      </c>
      <c r="Q24" s="128">
        <v>415</v>
      </c>
      <c r="R24" s="128">
        <v>415</v>
      </c>
      <c r="S24" s="128">
        <v>0</v>
      </c>
      <c r="T24" s="128">
        <v>0</v>
      </c>
      <c r="U24" s="128">
        <v>0</v>
      </c>
      <c r="V24" s="128">
        <v>0</v>
      </c>
      <c r="W24" s="128">
        <v>0</v>
      </c>
      <c r="X24" s="128">
        <v>0</v>
      </c>
      <c r="Y24" s="128">
        <v>0</v>
      </c>
      <c r="Z24" s="128">
        <v>0</v>
      </c>
      <c r="AA24" s="128">
        <v>0</v>
      </c>
      <c r="AB24" s="128">
        <v>0</v>
      </c>
      <c r="AC24" s="128">
        <v>0</v>
      </c>
      <c r="AD24" s="128">
        <v>0</v>
      </c>
      <c r="AE24" s="128">
        <v>0</v>
      </c>
      <c r="AF24" s="128">
        <v>0</v>
      </c>
      <c r="AG24" s="128">
        <v>0</v>
      </c>
      <c r="AH24" s="128">
        <v>0</v>
      </c>
      <c r="AI24" s="128">
        <v>0</v>
      </c>
      <c r="AJ24" s="128">
        <v>0</v>
      </c>
      <c r="AK24" s="128">
        <v>0</v>
      </c>
      <c r="AL24" s="128">
        <v>0</v>
      </c>
      <c r="AM24" s="128">
        <v>0</v>
      </c>
      <c r="AN24" s="128">
        <v>0</v>
      </c>
      <c r="AO24" s="128">
        <v>0</v>
      </c>
      <c r="AP24" s="128">
        <v>0</v>
      </c>
      <c r="AQ24" s="128">
        <v>0</v>
      </c>
      <c r="AR24" s="128">
        <v>0</v>
      </c>
      <c r="AS24" s="128">
        <v>0</v>
      </c>
      <c r="AT24" s="128">
        <v>0</v>
      </c>
      <c r="AU24" s="128">
        <v>0</v>
      </c>
      <c r="AV24" s="128">
        <v>0</v>
      </c>
      <c r="AW24" s="128">
        <v>0</v>
      </c>
      <c r="AX24" s="128">
        <v>0</v>
      </c>
      <c r="AY24" s="128">
        <v>0</v>
      </c>
      <c r="AZ24" s="128" t="str">
        <v/>
      </c>
      <c r="BA24" s="128" t="str">
        <v/>
      </c>
      <c r="BB24" s="128" t="str">
        <v/>
      </c>
      <c r="BC24" s="128" t="str">
        <v/>
      </c>
      <c r="BD24" s="128" t="str">
        <v/>
      </c>
      <c r="BE24" s="128" t="str">
        <v/>
      </c>
      <c r="BF24" s="128" t="str">
        <v/>
      </c>
      <c r="BG24" s="128" t="str">
        <v/>
      </c>
      <c r="BH24" s="128" t="str">
        <v/>
      </c>
      <c r="BI24" s="128" t="str">
        <v/>
      </c>
      <c r="BJ24" s="128" t="str">
        <v/>
      </c>
      <c r="BK24" s="128" t="str">
        <v/>
      </c>
      <c r="BL24" s="128" t="e">
        <v>#N/A</v>
      </c>
      <c r="BM24" s="128" t="e">
        <v>#N/A</v>
      </c>
      <c r="BN24" s="128" t="e">
        <v>#N/A</v>
      </c>
      <c r="BO24" s="128" t="e">
        <v>#N/A</v>
      </c>
      <c r="BP24" s="128" t="e">
        <v>#N/A</v>
      </c>
      <c r="BQ24" s="128" t="e">
        <v>#N/A</v>
      </c>
      <c r="BR24" s="128" t="e">
        <v>#N/A</v>
      </c>
      <c r="BS24" s="128" t="e">
        <v>#N/A</v>
      </c>
      <c r="BT24" s="128" t="e">
        <v>#N/A</v>
      </c>
      <c r="BU24" s="128" t="e">
        <v>#N/A</v>
      </c>
      <c r="BV24" s="128" t="e">
        <v>#N/A</v>
      </c>
      <c r="BW24" s="128" t="e">
        <v>#N/A</v>
      </c>
      <c r="BX24" s="128" t="e">
        <v>#N/A</v>
      </c>
      <c r="BY24" s="128" t="e">
        <v>#N/A</v>
      </c>
      <c r="BZ24" s="128" t="e">
        <v>#N/A</v>
      </c>
      <c r="CA24" s="128" t="e">
        <v>#N/A</v>
      </c>
      <c r="CB24" s="128" t="e">
        <v>#N/A</v>
      </c>
      <c r="CC24" s="128" t="e">
        <v>#N/A</v>
      </c>
      <c r="CD24" s="128"/>
      <c r="CE24" s="128"/>
      <c r="CF24" s="128"/>
      <c r="CG24" s="128"/>
      <c r="CH24" s="128"/>
      <c r="CI24" s="128"/>
      <c r="CJ24" s="128"/>
      <c r="CK24" s="128"/>
      <c r="CL24" s="128"/>
      <c r="CM24" s="128"/>
      <c r="CN24" s="128"/>
      <c r="CO24" s="128"/>
      <c r="CP24" s="128"/>
      <c r="CQ24" s="128"/>
      <c r="CR24" s="128"/>
      <c r="CS24" s="128"/>
      <c r="CT24" s="128"/>
      <c r="CU24" s="128"/>
      <c r="CV24" s="128"/>
      <c r="CW24" s="128"/>
      <c r="CX24" s="128"/>
      <c r="CY24" s="128"/>
      <c r="CZ24" s="128"/>
      <c r="DA24" s="128"/>
      <c r="DB24" s="128"/>
      <c r="DC24" s="128"/>
      <c r="DD24" s="128"/>
      <c r="DE24" s="128"/>
      <c r="DF24" s="128"/>
      <c r="DG24" s="128"/>
      <c r="DH24" s="128"/>
      <c r="DI24" s="128"/>
      <c r="DJ24" s="128"/>
      <c r="DK24" s="128"/>
      <c r="DL24" s="128"/>
      <c r="DM24" s="128"/>
      <c r="DN24" s="128"/>
      <c r="DO24" s="128"/>
      <c r="DP24" s="128"/>
      <c r="DQ24" s="128"/>
      <c r="DR24" s="127"/>
      <c r="DS24" s="127"/>
      <c r="DT24" s="127"/>
      <c r="DU24" s="127"/>
      <c r="DV24" s="127"/>
      <c r="DW24" s="127"/>
      <c r="DX24" s="127"/>
      <c r="DY24" s="127"/>
      <c r="DZ24" s="127"/>
      <c r="EB24" s="127"/>
      <c r="EC24" s="127"/>
      <c r="ED24" s="127"/>
      <c r="EE24" s="127"/>
      <c r="EF24" s="127"/>
      <c r="EG24" s="127"/>
      <c r="EH24" s="127"/>
      <c r="EI24" s="127"/>
      <c r="EJ24" s="127"/>
      <c r="EK24" s="127"/>
      <c r="EL24" s="127"/>
      <c r="EM24" s="127"/>
    </row>
    <row r="25" spans="1:143">
      <c r="A25" s="127" t="str">
        <v>2002 Q2</v>
      </c>
      <c r="B25" s="128">
        <v>925703</v>
      </c>
      <c r="C25" s="128">
        <v>479492</v>
      </c>
      <c r="D25" s="128">
        <v>242766</v>
      </c>
      <c r="E25" s="128">
        <v>217197</v>
      </c>
      <c r="F25" s="128">
        <v>63965</v>
      </c>
      <c r="G25" s="128">
        <v>39594</v>
      </c>
      <c r="H25" s="128">
        <v>39594</v>
      </c>
      <c r="I25" s="128">
        <v>29594</v>
      </c>
      <c r="J25" s="128">
        <v>29594</v>
      </c>
      <c r="K25" s="128">
        <v>11279</v>
      </c>
      <c r="L25" s="128">
        <v>9929</v>
      </c>
      <c r="M25" s="128">
        <v>0</v>
      </c>
      <c r="N25" s="128">
        <v>0</v>
      </c>
      <c r="O25" s="128">
        <v>0</v>
      </c>
      <c r="P25" s="128">
        <v>0</v>
      </c>
      <c r="Q25" s="128">
        <v>0</v>
      </c>
      <c r="R25" s="128">
        <v>0</v>
      </c>
      <c r="S25" s="128">
        <v>0</v>
      </c>
      <c r="T25" s="128">
        <v>0</v>
      </c>
      <c r="U25" s="128">
        <v>0</v>
      </c>
      <c r="V25" s="128">
        <v>0</v>
      </c>
      <c r="W25" s="128">
        <v>0</v>
      </c>
      <c r="X25" s="128">
        <v>0</v>
      </c>
      <c r="Y25" s="128">
        <v>0</v>
      </c>
      <c r="Z25" s="128">
        <v>0</v>
      </c>
      <c r="AA25" s="128">
        <v>285</v>
      </c>
      <c r="AB25" s="128">
        <v>0</v>
      </c>
      <c r="AC25" s="128">
        <v>0</v>
      </c>
      <c r="AD25" s="128">
        <v>0</v>
      </c>
      <c r="AE25" s="128">
        <v>0</v>
      </c>
      <c r="AF25" s="128">
        <v>0</v>
      </c>
      <c r="AG25" s="128">
        <v>0</v>
      </c>
      <c r="AH25" s="128">
        <v>0</v>
      </c>
      <c r="AI25" s="128">
        <v>0</v>
      </c>
      <c r="AJ25" s="128">
        <v>0</v>
      </c>
      <c r="AK25" s="128">
        <v>0</v>
      </c>
      <c r="AL25" s="128">
        <v>0</v>
      </c>
      <c r="AM25" s="128">
        <v>0</v>
      </c>
      <c r="AN25" s="128">
        <v>0</v>
      </c>
      <c r="AO25" s="128">
        <v>0</v>
      </c>
      <c r="AP25" s="128">
        <v>0</v>
      </c>
      <c r="AQ25" s="128">
        <v>0</v>
      </c>
      <c r="AR25" s="128">
        <v>0</v>
      </c>
      <c r="AS25" s="128">
        <v>0</v>
      </c>
      <c r="AT25" s="128">
        <v>0</v>
      </c>
      <c r="AU25" s="128">
        <v>0</v>
      </c>
      <c r="AV25" s="128">
        <v>0</v>
      </c>
      <c r="AW25" s="128">
        <v>0</v>
      </c>
      <c r="AX25" s="128">
        <v>0</v>
      </c>
      <c r="AY25" s="128" t="str">
        <v/>
      </c>
      <c r="AZ25" s="128" t="str">
        <v/>
      </c>
      <c r="BA25" s="128" t="str">
        <v/>
      </c>
      <c r="BB25" s="128" t="str">
        <v/>
      </c>
      <c r="BC25" s="128" t="str">
        <v/>
      </c>
      <c r="BD25" s="128" t="str">
        <v/>
      </c>
      <c r="BE25" s="128" t="str">
        <v/>
      </c>
      <c r="BF25" s="128" t="str">
        <v/>
      </c>
      <c r="BG25" s="128" t="str">
        <v/>
      </c>
      <c r="BH25" s="128" t="str">
        <v/>
      </c>
      <c r="BI25" s="128" t="str">
        <v/>
      </c>
      <c r="BJ25" s="128" t="str">
        <v/>
      </c>
      <c r="BK25" s="128" t="str">
        <v/>
      </c>
      <c r="BL25" s="128" t="e">
        <v>#N/A</v>
      </c>
      <c r="BM25" s="128" t="e">
        <v>#N/A</v>
      </c>
      <c r="BN25" s="128" t="e">
        <v>#N/A</v>
      </c>
      <c r="BO25" s="128" t="e">
        <v>#N/A</v>
      </c>
      <c r="BP25" s="128" t="e">
        <v>#N/A</v>
      </c>
      <c r="BQ25" s="128" t="e">
        <v>#N/A</v>
      </c>
      <c r="BR25" s="128" t="e">
        <v>#N/A</v>
      </c>
      <c r="BS25" s="128" t="e">
        <v>#N/A</v>
      </c>
      <c r="BT25" s="128" t="e">
        <v>#N/A</v>
      </c>
      <c r="BU25" s="128" t="e">
        <v>#N/A</v>
      </c>
      <c r="BV25" s="128" t="e">
        <v>#N/A</v>
      </c>
      <c r="BW25" s="128" t="e">
        <v>#N/A</v>
      </c>
      <c r="BX25" s="128" t="e">
        <v>#N/A</v>
      </c>
      <c r="BY25" s="128" t="e">
        <v>#N/A</v>
      </c>
      <c r="BZ25" s="128" t="e">
        <v>#N/A</v>
      </c>
      <c r="CA25" s="128" t="e">
        <v>#N/A</v>
      </c>
      <c r="CB25" s="128" t="e">
        <v>#N/A</v>
      </c>
      <c r="CC25" s="128" t="e">
        <v>#N/A</v>
      </c>
      <c r="CD25" s="128"/>
      <c r="CE25" s="128"/>
      <c r="CF25" s="128"/>
      <c r="CG25" s="128"/>
      <c r="CH25" s="128"/>
      <c r="CI25" s="128"/>
      <c r="CJ25" s="128"/>
      <c r="CK25" s="128"/>
      <c r="CL25" s="128"/>
      <c r="CM25" s="128"/>
      <c r="CN25" s="128"/>
      <c r="CO25" s="128"/>
      <c r="CP25" s="128"/>
      <c r="CQ25" s="128"/>
      <c r="CR25" s="128"/>
      <c r="CS25" s="128"/>
      <c r="CT25" s="128"/>
      <c r="CU25" s="128"/>
      <c r="CV25" s="128"/>
      <c r="CW25" s="128"/>
      <c r="CX25" s="128"/>
      <c r="CY25" s="128"/>
      <c r="CZ25" s="128"/>
      <c r="DA25" s="128"/>
      <c r="DB25" s="128"/>
      <c r="DC25" s="128"/>
      <c r="DD25" s="128"/>
      <c r="DE25" s="128"/>
      <c r="DF25" s="128"/>
      <c r="DG25" s="128"/>
      <c r="DH25" s="128"/>
      <c r="DI25" s="128"/>
      <c r="DJ25" s="128"/>
      <c r="DK25" s="128"/>
      <c r="DL25" s="128"/>
      <c r="DM25" s="128"/>
      <c r="DN25" s="128"/>
      <c r="DO25" s="128"/>
      <c r="DP25" s="128"/>
      <c r="DQ25" s="128"/>
      <c r="DR25" s="127"/>
      <c r="DS25" s="127"/>
      <c r="DT25" s="127"/>
      <c r="DU25" s="127"/>
      <c r="DV25" s="127"/>
      <c r="DW25" s="127"/>
      <c r="DX25" s="127"/>
      <c r="DY25" s="127"/>
      <c r="DZ25" s="127"/>
      <c r="EB25" s="127"/>
      <c r="EC25" s="127"/>
      <c r="ED25" s="127"/>
      <c r="EE25" s="127"/>
      <c r="EF25" s="127"/>
      <c r="EG25" s="127"/>
      <c r="EH25" s="127"/>
      <c r="EI25" s="127"/>
      <c r="EJ25" s="127"/>
      <c r="EK25" s="127"/>
      <c r="EL25" s="127"/>
      <c r="EM25" s="127"/>
    </row>
    <row r="26" spans="1:143">
      <c r="A26" s="127" t="str">
        <v>2002 Q3</v>
      </c>
      <c r="B26" s="128">
        <v>1108670</v>
      </c>
      <c r="C26" s="128">
        <v>418339</v>
      </c>
      <c r="D26" s="128">
        <v>245859</v>
      </c>
      <c r="E26" s="128">
        <v>131162</v>
      </c>
      <c r="F26" s="128">
        <v>78337</v>
      </c>
      <c r="G26" s="128">
        <v>75277</v>
      </c>
      <c r="H26" s="128">
        <v>55296</v>
      </c>
      <c r="I26" s="128">
        <v>43662</v>
      </c>
      <c r="J26" s="128">
        <v>45608</v>
      </c>
      <c r="K26" s="128">
        <v>140148</v>
      </c>
      <c r="L26" s="128">
        <v>16500</v>
      </c>
      <c r="M26" s="128">
        <v>0</v>
      </c>
      <c r="N26" s="128">
        <v>0</v>
      </c>
      <c r="O26" s="128">
        <v>0</v>
      </c>
      <c r="P26" s="128">
        <v>0</v>
      </c>
      <c r="Q26" s="128">
        <v>0</v>
      </c>
      <c r="R26" s="128">
        <v>0</v>
      </c>
      <c r="S26" s="128">
        <v>0</v>
      </c>
      <c r="T26" s="128">
        <v>0</v>
      </c>
      <c r="U26" s="128">
        <v>0</v>
      </c>
      <c r="V26" s="128">
        <v>0</v>
      </c>
      <c r="W26" s="128">
        <v>0</v>
      </c>
      <c r="X26" s="128">
        <v>0</v>
      </c>
      <c r="Y26" s="128">
        <v>0</v>
      </c>
      <c r="Z26" s="128">
        <v>0</v>
      </c>
      <c r="AA26" s="128">
        <v>0</v>
      </c>
      <c r="AB26" s="128">
        <v>0</v>
      </c>
      <c r="AC26" s="128">
        <v>0</v>
      </c>
      <c r="AD26" s="128">
        <v>0</v>
      </c>
      <c r="AE26" s="128">
        <v>0</v>
      </c>
      <c r="AF26" s="128">
        <v>0</v>
      </c>
      <c r="AG26" s="128">
        <v>0</v>
      </c>
      <c r="AH26" s="128">
        <v>0</v>
      </c>
      <c r="AI26" s="128">
        <v>0</v>
      </c>
      <c r="AJ26" s="128">
        <v>0</v>
      </c>
      <c r="AK26" s="128">
        <v>0</v>
      </c>
      <c r="AL26" s="128">
        <v>0</v>
      </c>
      <c r="AM26" s="128">
        <v>0</v>
      </c>
      <c r="AN26" s="128">
        <v>0</v>
      </c>
      <c r="AO26" s="128">
        <v>0</v>
      </c>
      <c r="AP26" s="128">
        <v>0</v>
      </c>
      <c r="AQ26" s="128">
        <v>0</v>
      </c>
      <c r="AR26" s="128">
        <v>0</v>
      </c>
      <c r="AS26" s="128">
        <v>0</v>
      </c>
      <c r="AT26" s="128">
        <v>0</v>
      </c>
      <c r="AU26" s="128">
        <v>0</v>
      </c>
      <c r="AV26" s="128">
        <v>0</v>
      </c>
      <c r="AW26" s="128">
        <v>0</v>
      </c>
      <c r="AX26" s="128" t="str">
        <v/>
      </c>
      <c r="AY26" s="128" t="str">
        <v/>
      </c>
      <c r="AZ26" s="128" t="str">
        <v/>
      </c>
      <c r="BA26" s="128" t="str">
        <v/>
      </c>
      <c r="BB26" s="128" t="str">
        <v/>
      </c>
      <c r="BC26" s="128" t="str">
        <v/>
      </c>
      <c r="BD26" s="128" t="str">
        <v/>
      </c>
      <c r="BE26" s="128" t="str">
        <v/>
      </c>
      <c r="BF26" s="128" t="str">
        <v/>
      </c>
      <c r="BG26" s="128" t="str">
        <v/>
      </c>
      <c r="BH26" s="128" t="str">
        <v/>
      </c>
      <c r="BI26" s="128" t="str">
        <v/>
      </c>
      <c r="BJ26" s="128" t="str">
        <v/>
      </c>
      <c r="BK26" s="128" t="str">
        <v/>
      </c>
      <c r="BL26" s="128" t="e">
        <v>#N/A</v>
      </c>
      <c r="BM26" s="128" t="e">
        <v>#N/A</v>
      </c>
      <c r="BN26" s="128" t="e">
        <v>#N/A</v>
      </c>
      <c r="BO26" s="128" t="e">
        <v>#N/A</v>
      </c>
      <c r="BP26" s="128" t="e">
        <v>#N/A</v>
      </c>
      <c r="BQ26" s="128" t="e">
        <v>#N/A</v>
      </c>
      <c r="BR26" s="128" t="e">
        <v>#N/A</v>
      </c>
      <c r="BS26" s="128" t="e">
        <v>#N/A</v>
      </c>
      <c r="BT26" s="128" t="e">
        <v>#N/A</v>
      </c>
      <c r="BU26" s="128" t="e">
        <v>#N/A</v>
      </c>
      <c r="BV26" s="128" t="e">
        <v>#N/A</v>
      </c>
      <c r="BW26" s="128" t="e">
        <v>#N/A</v>
      </c>
      <c r="BX26" s="128" t="e">
        <v>#N/A</v>
      </c>
      <c r="BY26" s="128" t="e">
        <v>#N/A</v>
      </c>
      <c r="BZ26" s="128" t="e">
        <v>#N/A</v>
      </c>
      <c r="CA26" s="128" t="e">
        <v>#N/A</v>
      </c>
      <c r="CB26" s="128" t="e">
        <v>#N/A</v>
      </c>
      <c r="CC26" s="128" t="e">
        <v>#N/A</v>
      </c>
      <c r="CD26" s="128"/>
      <c r="CE26" s="128"/>
      <c r="CF26" s="128"/>
      <c r="CG26" s="128"/>
      <c r="CH26" s="128"/>
      <c r="CI26" s="128"/>
      <c r="CJ26" s="128"/>
      <c r="CK26" s="128"/>
      <c r="CL26" s="128"/>
      <c r="CM26" s="128"/>
      <c r="CN26" s="128"/>
      <c r="CO26" s="128"/>
      <c r="CP26" s="128"/>
      <c r="CQ26" s="128"/>
      <c r="CR26" s="128"/>
      <c r="CS26" s="128"/>
      <c r="CT26" s="128"/>
      <c r="CU26" s="128"/>
      <c r="CV26" s="128"/>
      <c r="CW26" s="128"/>
      <c r="CX26" s="128"/>
      <c r="CY26" s="128"/>
      <c r="CZ26" s="128"/>
      <c r="DA26" s="128"/>
      <c r="DB26" s="128"/>
      <c r="DC26" s="128"/>
      <c r="DD26" s="128"/>
      <c r="DE26" s="128"/>
      <c r="DF26" s="128"/>
      <c r="DG26" s="128"/>
      <c r="DH26" s="128"/>
      <c r="DI26" s="128"/>
      <c r="DJ26" s="128"/>
      <c r="DK26" s="128"/>
      <c r="DL26" s="128"/>
      <c r="DM26" s="128"/>
      <c r="DN26" s="128"/>
      <c r="DO26" s="128"/>
      <c r="DP26" s="128"/>
      <c r="DQ26" s="128"/>
      <c r="DR26" s="127"/>
      <c r="DS26" s="127"/>
      <c r="DT26" s="127"/>
      <c r="DU26" s="127"/>
      <c r="DV26" s="127"/>
      <c r="DW26" s="127"/>
      <c r="DX26" s="127"/>
      <c r="DY26" s="127"/>
      <c r="DZ26" s="127"/>
      <c r="EB26" s="127"/>
      <c r="EC26" s="127"/>
      <c r="ED26" s="127"/>
      <c r="EE26" s="127"/>
      <c r="EF26" s="127"/>
      <c r="EG26" s="127"/>
      <c r="EH26" s="127"/>
      <c r="EI26" s="127"/>
      <c r="EJ26" s="127"/>
      <c r="EK26" s="127"/>
      <c r="EL26" s="127"/>
      <c r="EM26" s="127"/>
    </row>
    <row r="27" spans="1:143">
      <c r="A27" s="127" t="str">
        <v>2002 Q4</v>
      </c>
      <c r="B27" s="128">
        <v>1804378</v>
      </c>
      <c r="C27" s="128">
        <v>562820</v>
      </c>
      <c r="D27" s="128">
        <v>300532</v>
      </c>
      <c r="E27" s="128">
        <v>253029</v>
      </c>
      <c r="F27" s="128">
        <v>199046</v>
      </c>
      <c r="G27" s="128">
        <v>79486</v>
      </c>
      <c r="H27" s="128">
        <v>25473</v>
      </c>
      <c r="I27" s="128">
        <v>28100</v>
      </c>
      <c r="J27" s="128">
        <v>25959</v>
      </c>
      <c r="K27" s="128">
        <v>26198</v>
      </c>
      <c r="L27" s="128">
        <v>26508</v>
      </c>
      <c r="M27" s="128">
        <v>26832</v>
      </c>
      <c r="N27" s="128">
        <v>2675</v>
      </c>
      <c r="O27" s="128">
        <v>2863</v>
      </c>
      <c r="P27" s="128">
        <v>0</v>
      </c>
      <c r="Q27" s="128">
        <v>0</v>
      </c>
      <c r="R27" s="128">
        <v>2760</v>
      </c>
      <c r="S27" s="128">
        <v>20000</v>
      </c>
      <c r="T27" s="128">
        <v>20000</v>
      </c>
      <c r="U27" s="128">
        <v>20000</v>
      </c>
      <c r="V27" s="128">
        <v>20000</v>
      </c>
      <c r="W27" s="128">
        <v>20000</v>
      </c>
      <c r="X27" s="128">
        <v>20000</v>
      </c>
      <c r="Y27" s="128">
        <v>20000</v>
      </c>
      <c r="Z27" s="128">
        <v>20000</v>
      </c>
      <c r="AA27" s="128">
        <v>20000</v>
      </c>
      <c r="AB27" s="128">
        <v>20000</v>
      </c>
      <c r="AC27" s="128">
        <v>20000</v>
      </c>
      <c r="AD27" s="128">
        <v>20000</v>
      </c>
      <c r="AE27" s="128">
        <v>20000</v>
      </c>
      <c r="AF27" s="128">
        <v>20000</v>
      </c>
      <c r="AG27" s="128">
        <v>20000</v>
      </c>
      <c r="AH27" s="128">
        <v>20000</v>
      </c>
      <c r="AI27" s="128">
        <v>20000</v>
      </c>
      <c r="AJ27" s="128">
        <v>0</v>
      </c>
      <c r="AK27" s="128">
        <v>0</v>
      </c>
      <c r="AL27" s="128">
        <v>0</v>
      </c>
      <c r="AM27" s="128">
        <v>0</v>
      </c>
      <c r="AN27" s="128">
        <v>0</v>
      </c>
      <c r="AO27" s="128">
        <v>0</v>
      </c>
      <c r="AP27" s="128">
        <v>0</v>
      </c>
      <c r="AQ27" s="128">
        <v>0</v>
      </c>
      <c r="AR27" s="128">
        <v>0</v>
      </c>
      <c r="AS27" s="128">
        <v>0</v>
      </c>
      <c r="AT27" s="128">
        <v>0</v>
      </c>
      <c r="AU27" s="128">
        <v>0</v>
      </c>
      <c r="AV27" s="128">
        <v>0</v>
      </c>
      <c r="AW27" s="128" t="str">
        <v/>
      </c>
      <c r="AX27" s="128" t="str">
        <v/>
      </c>
      <c r="AY27" s="128" t="str">
        <v/>
      </c>
      <c r="AZ27" s="128" t="str">
        <v/>
      </c>
      <c r="BA27" s="128" t="str">
        <v/>
      </c>
      <c r="BB27" s="128" t="str">
        <v/>
      </c>
      <c r="BC27" s="128" t="str">
        <v/>
      </c>
      <c r="BD27" s="128" t="str">
        <v/>
      </c>
      <c r="BE27" s="128" t="str">
        <v/>
      </c>
      <c r="BF27" s="128" t="str">
        <v/>
      </c>
      <c r="BG27" s="128" t="str">
        <v/>
      </c>
      <c r="BH27" s="128" t="str">
        <v/>
      </c>
      <c r="BI27" s="128" t="str">
        <v/>
      </c>
      <c r="BJ27" s="128" t="str">
        <v/>
      </c>
      <c r="BK27" s="128" t="str">
        <v/>
      </c>
      <c r="BL27" s="128" t="e">
        <v>#N/A</v>
      </c>
      <c r="BM27" s="128" t="e">
        <v>#N/A</v>
      </c>
      <c r="BN27" s="128" t="e">
        <v>#N/A</v>
      </c>
      <c r="BO27" s="128" t="e">
        <v>#N/A</v>
      </c>
      <c r="BP27" s="128" t="e">
        <v>#N/A</v>
      </c>
      <c r="BQ27" s="128" t="e">
        <v>#N/A</v>
      </c>
      <c r="BR27" s="128" t="e">
        <v>#N/A</v>
      </c>
      <c r="BS27" s="128" t="e">
        <v>#N/A</v>
      </c>
      <c r="BT27" s="128" t="e">
        <v>#N/A</v>
      </c>
      <c r="BU27" s="128" t="e">
        <v>#N/A</v>
      </c>
      <c r="BV27" s="128" t="e">
        <v>#N/A</v>
      </c>
      <c r="BW27" s="128" t="e">
        <v>#N/A</v>
      </c>
      <c r="BX27" s="128" t="e">
        <v>#N/A</v>
      </c>
      <c r="BY27" s="128" t="e">
        <v>#N/A</v>
      </c>
      <c r="BZ27" s="128" t="e">
        <v>#N/A</v>
      </c>
      <c r="CA27" s="128" t="e">
        <v>#N/A</v>
      </c>
      <c r="CB27" s="128" t="e">
        <v>#N/A</v>
      </c>
      <c r="CC27" s="128" t="e">
        <v>#N/A</v>
      </c>
      <c r="CD27" s="128"/>
      <c r="CE27" s="128"/>
      <c r="CF27" s="128"/>
      <c r="CG27" s="128"/>
      <c r="CH27" s="128"/>
      <c r="CI27" s="128"/>
      <c r="CJ27" s="128"/>
      <c r="CK27" s="128"/>
      <c r="CL27" s="128"/>
      <c r="CM27" s="128"/>
      <c r="CN27" s="128"/>
      <c r="CO27" s="128"/>
      <c r="CP27" s="128"/>
      <c r="CQ27" s="128"/>
      <c r="CR27" s="128"/>
      <c r="CS27" s="128"/>
      <c r="CT27" s="128"/>
      <c r="CU27" s="128"/>
      <c r="CV27" s="128"/>
      <c r="CW27" s="128"/>
      <c r="CX27" s="128"/>
      <c r="CY27" s="128"/>
      <c r="CZ27" s="128"/>
      <c r="DA27" s="128"/>
      <c r="DB27" s="128"/>
      <c r="DC27" s="128"/>
      <c r="DD27" s="128"/>
      <c r="DE27" s="128"/>
      <c r="DF27" s="128"/>
      <c r="DG27" s="128"/>
      <c r="DH27" s="128"/>
      <c r="DI27" s="128"/>
      <c r="DJ27" s="128"/>
      <c r="DK27" s="128"/>
      <c r="DL27" s="128"/>
      <c r="DM27" s="128"/>
      <c r="DN27" s="128"/>
      <c r="DO27" s="128"/>
      <c r="DP27" s="128"/>
      <c r="DQ27" s="128"/>
      <c r="DR27" s="127"/>
      <c r="DS27" s="127"/>
      <c r="DT27" s="127"/>
      <c r="DU27" s="127"/>
      <c r="DV27" s="127"/>
      <c r="DW27" s="127"/>
      <c r="DX27" s="127"/>
      <c r="DY27" s="127"/>
      <c r="DZ27" s="127"/>
      <c r="EB27" s="127"/>
      <c r="EC27" s="127"/>
      <c r="ED27" s="127"/>
      <c r="EE27" s="127"/>
      <c r="EF27" s="127"/>
      <c r="EG27" s="127"/>
      <c r="EH27" s="127"/>
      <c r="EI27" s="127"/>
      <c r="EJ27" s="127"/>
      <c r="EK27" s="127"/>
      <c r="EL27" s="127"/>
      <c r="EM27" s="127"/>
    </row>
    <row r="28" spans="1:143">
      <c r="A28" s="127" t="str">
        <v>2003 Q1</v>
      </c>
      <c r="B28" s="128">
        <v>1594451</v>
      </c>
      <c r="C28" s="128">
        <v>687640</v>
      </c>
      <c r="D28" s="128">
        <v>235210</v>
      </c>
      <c r="E28" s="128">
        <v>182006</v>
      </c>
      <c r="F28" s="128">
        <v>128761</v>
      </c>
      <c r="G28" s="128">
        <v>98583</v>
      </c>
      <c r="H28" s="128">
        <v>40712</v>
      </c>
      <c r="I28" s="128">
        <v>26822</v>
      </c>
      <c r="J28" s="128">
        <v>0</v>
      </c>
      <c r="K28" s="128">
        <v>0</v>
      </c>
      <c r="L28" s="128">
        <v>0</v>
      </c>
      <c r="M28" s="128">
        <v>0</v>
      </c>
      <c r="N28" s="128">
        <v>0</v>
      </c>
      <c r="O28" s="128">
        <v>0</v>
      </c>
      <c r="P28" s="128">
        <v>0</v>
      </c>
      <c r="Q28" s="128">
        <v>0</v>
      </c>
      <c r="R28" s="128">
        <v>0</v>
      </c>
      <c r="S28" s="128">
        <v>0</v>
      </c>
      <c r="T28" s="128">
        <v>0</v>
      </c>
      <c r="U28" s="128">
        <v>0</v>
      </c>
      <c r="V28" s="128">
        <v>0</v>
      </c>
      <c r="W28" s="128">
        <v>0</v>
      </c>
      <c r="X28" s="128">
        <v>0</v>
      </c>
      <c r="Y28" s="128">
        <v>0</v>
      </c>
      <c r="Z28" s="128">
        <v>0</v>
      </c>
      <c r="AA28" s="128">
        <v>0</v>
      </c>
      <c r="AB28" s="128">
        <v>0</v>
      </c>
      <c r="AC28" s="128">
        <v>0</v>
      </c>
      <c r="AD28" s="128">
        <v>0</v>
      </c>
      <c r="AE28" s="128">
        <v>0</v>
      </c>
      <c r="AF28" s="128">
        <v>0</v>
      </c>
      <c r="AG28" s="128">
        <v>0</v>
      </c>
      <c r="AH28" s="128">
        <v>0</v>
      </c>
      <c r="AI28" s="128">
        <v>0</v>
      </c>
      <c r="AJ28" s="128">
        <v>0</v>
      </c>
      <c r="AK28" s="128">
        <v>0</v>
      </c>
      <c r="AL28" s="128">
        <v>0</v>
      </c>
      <c r="AM28" s="128">
        <v>0</v>
      </c>
      <c r="AN28" s="128">
        <v>0</v>
      </c>
      <c r="AO28" s="128">
        <v>0</v>
      </c>
      <c r="AP28" s="128">
        <v>0</v>
      </c>
      <c r="AQ28" s="128">
        <v>0</v>
      </c>
      <c r="AR28" s="128">
        <v>0</v>
      </c>
      <c r="AS28" s="128">
        <v>0</v>
      </c>
      <c r="AT28" s="128">
        <v>0</v>
      </c>
      <c r="AU28" s="128">
        <v>0</v>
      </c>
      <c r="AV28" s="128" t="str">
        <v/>
      </c>
      <c r="AW28" s="128" t="str">
        <v/>
      </c>
      <c r="AX28" s="128" t="str">
        <v/>
      </c>
      <c r="AY28" s="128" t="str">
        <v/>
      </c>
      <c r="AZ28" s="128" t="str">
        <v/>
      </c>
      <c r="BA28" s="128" t="str">
        <v/>
      </c>
      <c r="BB28" s="128" t="str">
        <v/>
      </c>
      <c r="BC28" s="128" t="str">
        <v/>
      </c>
      <c r="BD28" s="128" t="str">
        <v/>
      </c>
      <c r="BE28" s="128" t="str">
        <v/>
      </c>
      <c r="BF28" s="128" t="str">
        <v/>
      </c>
      <c r="BG28" s="128" t="str">
        <v/>
      </c>
      <c r="BH28" s="128" t="str">
        <v/>
      </c>
      <c r="BI28" s="128" t="str">
        <v/>
      </c>
      <c r="BJ28" s="128" t="str">
        <v/>
      </c>
      <c r="BK28" s="128" t="str">
        <v/>
      </c>
      <c r="BL28" s="128" t="e">
        <v>#N/A</v>
      </c>
      <c r="BM28" s="128" t="e">
        <v>#N/A</v>
      </c>
      <c r="BN28" s="128" t="e">
        <v>#N/A</v>
      </c>
      <c r="BO28" s="128" t="e">
        <v>#N/A</v>
      </c>
      <c r="BP28" s="128" t="e">
        <v>#N/A</v>
      </c>
      <c r="BQ28" s="128" t="e">
        <v>#N/A</v>
      </c>
      <c r="BR28" s="128" t="e">
        <v>#N/A</v>
      </c>
      <c r="BS28" s="128" t="e">
        <v>#N/A</v>
      </c>
      <c r="BT28" s="128" t="e">
        <v>#N/A</v>
      </c>
      <c r="BU28" s="128" t="e">
        <v>#N/A</v>
      </c>
      <c r="BV28" s="128" t="e">
        <v>#N/A</v>
      </c>
      <c r="BW28" s="128" t="e">
        <v>#N/A</v>
      </c>
      <c r="BX28" s="128" t="e">
        <v>#N/A</v>
      </c>
      <c r="BY28" s="128" t="e">
        <v>#N/A</v>
      </c>
      <c r="BZ28" s="128" t="e">
        <v>#N/A</v>
      </c>
      <c r="CA28" s="128" t="e">
        <v>#N/A</v>
      </c>
      <c r="CB28" s="128" t="e">
        <v>#N/A</v>
      </c>
      <c r="CC28" s="128" t="e">
        <v>#N/A</v>
      </c>
      <c r="CD28" s="128"/>
      <c r="CE28" s="128"/>
      <c r="CF28" s="128"/>
      <c r="CG28" s="128"/>
      <c r="CH28" s="128"/>
      <c r="CI28" s="128"/>
      <c r="CJ28" s="128"/>
      <c r="CK28" s="128"/>
      <c r="CL28" s="128"/>
      <c r="CM28" s="128"/>
      <c r="CN28" s="128"/>
      <c r="CO28" s="128"/>
      <c r="CP28" s="128"/>
      <c r="CQ28" s="128"/>
      <c r="CR28" s="128"/>
      <c r="CS28" s="128"/>
      <c r="CT28" s="128"/>
      <c r="CU28" s="128"/>
      <c r="CV28" s="128"/>
      <c r="CW28" s="128"/>
      <c r="CX28" s="128"/>
      <c r="CY28" s="128"/>
      <c r="CZ28" s="128"/>
      <c r="DA28" s="128"/>
      <c r="DB28" s="128"/>
      <c r="DC28" s="128"/>
      <c r="DD28" s="128"/>
      <c r="DE28" s="128"/>
      <c r="DF28" s="128"/>
      <c r="DG28" s="128"/>
      <c r="DH28" s="128"/>
      <c r="DI28" s="128"/>
      <c r="DJ28" s="128"/>
      <c r="DK28" s="128"/>
      <c r="DL28" s="128"/>
      <c r="DM28" s="128"/>
      <c r="DN28" s="128"/>
      <c r="DO28" s="128"/>
      <c r="DP28" s="128"/>
      <c r="DQ28" s="128"/>
      <c r="DR28" s="127"/>
      <c r="DS28" s="127"/>
      <c r="DT28" s="127"/>
      <c r="DU28" s="127"/>
      <c r="DV28" s="127"/>
      <c r="DW28" s="127"/>
      <c r="DX28" s="127"/>
      <c r="DY28" s="127"/>
      <c r="DZ28" s="127"/>
      <c r="EB28" s="127"/>
      <c r="EC28" s="127"/>
      <c r="ED28" s="127"/>
      <c r="EE28" s="127"/>
      <c r="EF28" s="127"/>
      <c r="EG28" s="127"/>
      <c r="EH28" s="127"/>
      <c r="EI28" s="127"/>
      <c r="EJ28" s="127"/>
      <c r="EK28" s="127"/>
      <c r="EL28" s="127"/>
      <c r="EM28" s="127"/>
    </row>
    <row r="29" spans="1:143">
      <c r="A29" s="127" t="str">
        <v>2003 Q2</v>
      </c>
      <c r="B29" s="128">
        <v>1404071</v>
      </c>
      <c r="C29" s="128">
        <v>267240</v>
      </c>
      <c r="D29" s="128">
        <v>96254</v>
      </c>
      <c r="E29" s="128">
        <v>55142</v>
      </c>
      <c r="F29" s="128">
        <v>46022</v>
      </c>
      <c r="G29" s="128">
        <v>43586</v>
      </c>
      <c r="H29" s="128">
        <v>38902</v>
      </c>
      <c r="I29" s="128">
        <v>23638</v>
      </c>
      <c r="J29" s="128">
        <v>19911</v>
      </c>
      <c r="K29" s="128">
        <v>1867</v>
      </c>
      <c r="L29" s="128">
        <v>1187</v>
      </c>
      <c r="M29" s="128">
        <v>1318</v>
      </c>
      <c r="N29" s="128">
        <v>0</v>
      </c>
      <c r="O29" s="128">
        <v>0</v>
      </c>
      <c r="P29" s="128">
        <v>0</v>
      </c>
      <c r="Q29" s="128">
        <v>0</v>
      </c>
      <c r="R29" s="128">
        <v>0</v>
      </c>
      <c r="S29" s="128">
        <v>0</v>
      </c>
      <c r="T29" s="128">
        <v>0</v>
      </c>
      <c r="U29" s="128">
        <v>0</v>
      </c>
      <c r="V29" s="128">
        <v>0</v>
      </c>
      <c r="W29" s="128">
        <v>0</v>
      </c>
      <c r="X29" s="128">
        <v>0</v>
      </c>
      <c r="Y29" s="128">
        <v>0</v>
      </c>
      <c r="Z29" s="128">
        <v>0</v>
      </c>
      <c r="AA29" s="128">
        <v>0</v>
      </c>
      <c r="AB29" s="128">
        <v>0</v>
      </c>
      <c r="AC29" s="128">
        <v>0</v>
      </c>
      <c r="AD29" s="128">
        <v>0</v>
      </c>
      <c r="AE29" s="128">
        <v>0</v>
      </c>
      <c r="AF29" s="128">
        <v>0</v>
      </c>
      <c r="AG29" s="128">
        <v>0</v>
      </c>
      <c r="AH29" s="128">
        <v>0</v>
      </c>
      <c r="AI29" s="128">
        <v>0</v>
      </c>
      <c r="AJ29" s="128">
        <v>0</v>
      </c>
      <c r="AK29" s="128">
        <v>0</v>
      </c>
      <c r="AL29" s="128">
        <v>0</v>
      </c>
      <c r="AM29" s="128">
        <v>0</v>
      </c>
      <c r="AN29" s="128">
        <v>0</v>
      </c>
      <c r="AO29" s="128">
        <v>0</v>
      </c>
      <c r="AP29" s="128">
        <v>0</v>
      </c>
      <c r="AQ29" s="128">
        <v>0</v>
      </c>
      <c r="AR29" s="128">
        <v>0</v>
      </c>
      <c r="AS29" s="128">
        <v>0</v>
      </c>
      <c r="AT29" s="128">
        <v>0</v>
      </c>
      <c r="AU29" s="128" t="str">
        <v/>
      </c>
      <c r="AV29" s="128" t="str">
        <v/>
      </c>
      <c r="AW29" s="128" t="str">
        <v/>
      </c>
      <c r="AX29" s="128" t="str">
        <v/>
      </c>
      <c r="AY29" s="128" t="str">
        <v/>
      </c>
      <c r="AZ29" s="128" t="str">
        <v/>
      </c>
      <c r="BA29" s="128" t="str">
        <v/>
      </c>
      <c r="BB29" s="128" t="str">
        <v/>
      </c>
      <c r="BC29" s="128" t="str">
        <v/>
      </c>
      <c r="BD29" s="128" t="str">
        <v/>
      </c>
      <c r="BE29" s="128" t="str">
        <v/>
      </c>
      <c r="BF29" s="128" t="str">
        <v/>
      </c>
      <c r="BG29" s="128" t="str">
        <v/>
      </c>
      <c r="BH29" s="128" t="str">
        <v/>
      </c>
      <c r="BI29" s="128" t="str">
        <v/>
      </c>
      <c r="BJ29" s="128" t="str">
        <v/>
      </c>
      <c r="BK29" s="128" t="str">
        <v/>
      </c>
      <c r="BL29" s="128" t="e">
        <v>#N/A</v>
      </c>
      <c r="BM29" s="128" t="e">
        <v>#N/A</v>
      </c>
      <c r="BN29" s="128" t="e">
        <v>#N/A</v>
      </c>
      <c r="BO29" s="128" t="e">
        <v>#N/A</v>
      </c>
      <c r="BP29" s="128" t="e">
        <v>#N/A</v>
      </c>
      <c r="BQ29" s="128" t="e">
        <v>#N/A</v>
      </c>
      <c r="BR29" s="128" t="e">
        <v>#N/A</v>
      </c>
      <c r="BS29" s="128" t="e">
        <v>#N/A</v>
      </c>
      <c r="BT29" s="128" t="e">
        <v>#N/A</v>
      </c>
      <c r="BU29" s="128" t="e">
        <v>#N/A</v>
      </c>
      <c r="BV29" s="128" t="e">
        <v>#N/A</v>
      </c>
      <c r="BW29" s="128" t="e">
        <v>#N/A</v>
      </c>
      <c r="BX29" s="128" t="e">
        <v>#N/A</v>
      </c>
      <c r="BY29" s="128" t="e">
        <v>#N/A</v>
      </c>
      <c r="BZ29" s="128" t="e">
        <v>#N/A</v>
      </c>
      <c r="CA29" s="128" t="e">
        <v>#N/A</v>
      </c>
      <c r="CB29" s="128" t="e">
        <v>#N/A</v>
      </c>
      <c r="CC29" s="128" t="e">
        <v>#N/A</v>
      </c>
      <c r="CD29" s="128"/>
      <c r="CE29" s="128"/>
      <c r="CF29" s="128"/>
      <c r="CG29" s="128"/>
      <c r="CH29" s="128"/>
      <c r="CI29" s="128"/>
      <c r="CJ29" s="128"/>
      <c r="CK29" s="128"/>
      <c r="CL29" s="128"/>
      <c r="CM29" s="128"/>
      <c r="CN29" s="128"/>
      <c r="CO29" s="128"/>
      <c r="CP29" s="128"/>
      <c r="CQ29" s="128"/>
      <c r="CR29" s="128"/>
      <c r="CS29" s="128"/>
      <c r="CT29" s="128"/>
      <c r="CU29" s="128"/>
      <c r="CV29" s="128"/>
      <c r="CW29" s="128"/>
      <c r="CX29" s="128"/>
      <c r="CY29" s="128"/>
      <c r="CZ29" s="128"/>
      <c r="DA29" s="128"/>
      <c r="DB29" s="128"/>
      <c r="DC29" s="128"/>
      <c r="DD29" s="128"/>
      <c r="DE29" s="128"/>
      <c r="DF29" s="128"/>
      <c r="DG29" s="128"/>
      <c r="DH29" s="128"/>
      <c r="DI29" s="128"/>
      <c r="DJ29" s="128"/>
      <c r="DK29" s="128"/>
      <c r="DL29" s="128"/>
      <c r="DM29" s="128"/>
      <c r="DN29" s="128"/>
      <c r="DO29" s="128"/>
      <c r="DP29" s="128"/>
      <c r="DQ29" s="128"/>
      <c r="DR29" s="127"/>
      <c r="DS29" s="127"/>
      <c r="DT29" s="127"/>
      <c r="DU29" s="127"/>
      <c r="DV29" s="127"/>
      <c r="DW29" s="127"/>
      <c r="DX29" s="127"/>
      <c r="DY29" s="127"/>
      <c r="DZ29" s="127"/>
      <c r="EB29" s="127"/>
      <c r="EC29" s="127"/>
      <c r="ED29" s="127"/>
      <c r="EE29" s="127"/>
      <c r="EF29" s="127"/>
      <c r="EG29" s="127"/>
      <c r="EH29" s="127"/>
      <c r="EI29" s="127"/>
      <c r="EJ29" s="127"/>
      <c r="EK29" s="127"/>
      <c r="EL29" s="127"/>
      <c r="EM29" s="127"/>
    </row>
    <row r="30" spans="1:143">
      <c r="A30" s="127" t="str">
        <v>2003 Q3</v>
      </c>
      <c r="B30" s="128">
        <v>535431</v>
      </c>
      <c r="C30" s="128">
        <v>131611</v>
      </c>
      <c r="D30" s="128">
        <v>114658</v>
      </c>
      <c r="E30" s="128">
        <v>110472</v>
      </c>
      <c r="F30" s="128">
        <v>8084</v>
      </c>
      <c r="G30" s="128">
        <v>7398</v>
      </c>
      <c r="H30" s="128">
        <v>5601</v>
      </c>
      <c r="I30" s="128">
        <v>4683</v>
      </c>
      <c r="J30" s="128">
        <v>4759</v>
      </c>
      <c r="K30" s="128">
        <v>4136</v>
      </c>
      <c r="L30" s="128">
        <v>1318</v>
      </c>
      <c r="M30" s="128">
        <v>0</v>
      </c>
      <c r="N30" s="128">
        <v>0</v>
      </c>
      <c r="O30" s="128">
        <v>0</v>
      </c>
      <c r="P30" s="128">
        <v>0</v>
      </c>
      <c r="Q30" s="128">
        <v>0</v>
      </c>
      <c r="R30" s="128">
        <v>0</v>
      </c>
      <c r="S30" s="128">
        <v>0</v>
      </c>
      <c r="T30" s="128">
        <v>0</v>
      </c>
      <c r="U30" s="128">
        <v>0</v>
      </c>
      <c r="V30" s="128">
        <v>0</v>
      </c>
      <c r="W30" s="128">
        <v>0</v>
      </c>
      <c r="X30" s="128">
        <v>0</v>
      </c>
      <c r="Y30" s="128">
        <v>0</v>
      </c>
      <c r="Z30" s="128">
        <v>0</v>
      </c>
      <c r="AA30" s="128">
        <v>0</v>
      </c>
      <c r="AB30" s="128">
        <v>0</v>
      </c>
      <c r="AC30" s="128">
        <v>0</v>
      </c>
      <c r="AD30" s="128">
        <v>0</v>
      </c>
      <c r="AE30" s="128">
        <v>0</v>
      </c>
      <c r="AF30" s="128">
        <v>0</v>
      </c>
      <c r="AG30" s="128">
        <v>0</v>
      </c>
      <c r="AH30" s="128">
        <v>0</v>
      </c>
      <c r="AI30" s="128">
        <v>0</v>
      </c>
      <c r="AJ30" s="128">
        <v>0</v>
      </c>
      <c r="AK30" s="128">
        <v>0</v>
      </c>
      <c r="AL30" s="128">
        <v>0</v>
      </c>
      <c r="AM30" s="128">
        <v>0</v>
      </c>
      <c r="AN30" s="128">
        <v>0</v>
      </c>
      <c r="AO30" s="128">
        <v>0</v>
      </c>
      <c r="AP30" s="128">
        <v>0</v>
      </c>
      <c r="AQ30" s="128">
        <v>0</v>
      </c>
      <c r="AR30" s="128">
        <v>0</v>
      </c>
      <c r="AS30" s="128">
        <v>0</v>
      </c>
      <c r="AT30" s="128" t="str">
        <v/>
      </c>
      <c r="AU30" s="128" t="str">
        <v/>
      </c>
      <c r="AV30" s="128" t="str">
        <v/>
      </c>
      <c r="AW30" s="128" t="str">
        <v/>
      </c>
      <c r="AX30" s="128" t="str">
        <v/>
      </c>
      <c r="AY30" s="128" t="str">
        <v/>
      </c>
      <c r="AZ30" s="128" t="str">
        <v/>
      </c>
      <c r="BA30" s="128" t="str">
        <v/>
      </c>
      <c r="BB30" s="128" t="str">
        <v/>
      </c>
      <c r="BC30" s="128" t="str">
        <v/>
      </c>
      <c r="BD30" s="128" t="str">
        <v/>
      </c>
      <c r="BE30" s="128" t="str">
        <v/>
      </c>
      <c r="BF30" s="128" t="str">
        <v/>
      </c>
      <c r="BG30" s="128" t="str">
        <v/>
      </c>
      <c r="BH30" s="128" t="str">
        <v/>
      </c>
      <c r="BI30" s="128" t="str">
        <v/>
      </c>
      <c r="BJ30" s="128" t="str">
        <v/>
      </c>
      <c r="BK30" s="128" t="str">
        <v/>
      </c>
      <c r="BL30" s="128" t="e">
        <v>#N/A</v>
      </c>
      <c r="BM30" s="128" t="e">
        <v>#N/A</v>
      </c>
      <c r="BN30" s="128" t="e">
        <v>#N/A</v>
      </c>
      <c r="BO30" s="128" t="e">
        <v>#N/A</v>
      </c>
      <c r="BP30" s="128" t="e">
        <v>#N/A</v>
      </c>
      <c r="BQ30" s="128" t="e">
        <v>#N/A</v>
      </c>
      <c r="BR30" s="128" t="e">
        <v>#N/A</v>
      </c>
      <c r="BS30" s="128" t="e">
        <v>#N/A</v>
      </c>
      <c r="BT30" s="128" t="e">
        <v>#N/A</v>
      </c>
      <c r="BU30" s="128" t="e">
        <v>#N/A</v>
      </c>
      <c r="BV30" s="128" t="e">
        <v>#N/A</v>
      </c>
      <c r="BW30" s="128" t="e">
        <v>#N/A</v>
      </c>
      <c r="BX30" s="128" t="e">
        <v>#N/A</v>
      </c>
      <c r="BY30" s="128" t="e">
        <v>#N/A</v>
      </c>
      <c r="BZ30" s="128" t="e">
        <v>#N/A</v>
      </c>
      <c r="CA30" s="128" t="e">
        <v>#N/A</v>
      </c>
      <c r="CB30" s="128" t="e">
        <v>#N/A</v>
      </c>
      <c r="CC30" s="128" t="e">
        <v>#N/A</v>
      </c>
      <c r="CD30" s="128"/>
      <c r="CE30" s="128"/>
      <c r="CF30" s="128"/>
      <c r="CG30" s="128"/>
      <c r="CH30" s="128"/>
      <c r="CI30" s="128"/>
      <c r="CJ30" s="128"/>
      <c r="CK30" s="128"/>
      <c r="CL30" s="128"/>
      <c r="CM30" s="128"/>
      <c r="CN30" s="128"/>
      <c r="CO30" s="128"/>
      <c r="CP30" s="128"/>
      <c r="CQ30" s="128"/>
      <c r="CR30" s="128"/>
      <c r="CS30" s="128"/>
      <c r="CT30" s="128"/>
      <c r="CU30" s="128"/>
      <c r="CV30" s="128"/>
      <c r="CW30" s="128"/>
      <c r="CX30" s="128"/>
      <c r="CY30" s="128"/>
      <c r="CZ30" s="128"/>
      <c r="DA30" s="128"/>
      <c r="DB30" s="128"/>
      <c r="DC30" s="128"/>
      <c r="DD30" s="128"/>
      <c r="DE30" s="128"/>
      <c r="DF30" s="128"/>
      <c r="DG30" s="128"/>
      <c r="DH30" s="128"/>
      <c r="DI30" s="128"/>
      <c r="DJ30" s="128"/>
      <c r="DK30" s="128"/>
      <c r="DL30" s="128"/>
      <c r="DM30" s="128"/>
      <c r="DN30" s="128"/>
      <c r="DO30" s="128"/>
      <c r="DP30" s="128"/>
      <c r="DQ30" s="128"/>
      <c r="DR30" s="127"/>
      <c r="DS30" s="127"/>
      <c r="DT30" s="127"/>
      <c r="DU30" s="127"/>
      <c r="DV30" s="127"/>
      <c r="DW30" s="127"/>
      <c r="DX30" s="127"/>
      <c r="DY30" s="127"/>
      <c r="DZ30" s="127"/>
      <c r="EB30" s="127"/>
      <c r="EC30" s="127"/>
      <c r="ED30" s="127"/>
      <c r="EE30" s="127"/>
      <c r="EF30" s="127"/>
      <c r="EG30" s="127"/>
      <c r="EH30" s="127"/>
      <c r="EI30" s="127"/>
      <c r="EJ30" s="127"/>
      <c r="EK30" s="127"/>
      <c r="EL30" s="127"/>
      <c r="EM30" s="127"/>
    </row>
    <row r="31" spans="1:143">
      <c r="A31" s="127" t="str">
        <v>2003 Q4</v>
      </c>
      <c r="B31" s="128">
        <v>900441</v>
      </c>
      <c r="C31" s="128">
        <v>108739</v>
      </c>
      <c r="D31" s="128">
        <v>59095</v>
      </c>
      <c r="E31" s="128">
        <v>28440</v>
      </c>
      <c r="F31" s="128">
        <v>0</v>
      </c>
      <c r="G31" s="128">
        <v>0</v>
      </c>
      <c r="H31" s="128">
        <v>0</v>
      </c>
      <c r="I31" s="128">
        <v>0</v>
      </c>
      <c r="J31" s="128">
        <v>0</v>
      </c>
      <c r="K31" s="128">
        <v>0</v>
      </c>
      <c r="L31" s="128">
        <v>0</v>
      </c>
      <c r="M31" s="128">
        <v>0</v>
      </c>
      <c r="N31" s="128">
        <v>0</v>
      </c>
      <c r="O31" s="128">
        <v>0</v>
      </c>
      <c r="P31" s="128">
        <v>0</v>
      </c>
      <c r="Q31" s="128">
        <v>0</v>
      </c>
      <c r="R31" s="128">
        <v>0</v>
      </c>
      <c r="S31" s="128">
        <v>0</v>
      </c>
      <c r="T31" s="128">
        <v>0</v>
      </c>
      <c r="U31" s="128">
        <v>0</v>
      </c>
      <c r="V31" s="128">
        <v>0</v>
      </c>
      <c r="W31" s="128">
        <v>0</v>
      </c>
      <c r="X31" s="128">
        <v>0</v>
      </c>
      <c r="Y31" s="128">
        <v>0</v>
      </c>
      <c r="Z31" s="128">
        <v>0</v>
      </c>
      <c r="AA31" s="128">
        <v>0</v>
      </c>
      <c r="AB31" s="128">
        <v>0</v>
      </c>
      <c r="AC31" s="128">
        <v>0</v>
      </c>
      <c r="AD31" s="128">
        <v>0</v>
      </c>
      <c r="AE31" s="128">
        <v>0</v>
      </c>
      <c r="AF31" s="128">
        <v>0</v>
      </c>
      <c r="AG31" s="128">
        <v>0</v>
      </c>
      <c r="AH31" s="128">
        <v>0</v>
      </c>
      <c r="AI31" s="128">
        <v>0</v>
      </c>
      <c r="AJ31" s="128">
        <v>0</v>
      </c>
      <c r="AK31" s="128">
        <v>0</v>
      </c>
      <c r="AL31" s="128">
        <v>0</v>
      </c>
      <c r="AM31" s="128">
        <v>0</v>
      </c>
      <c r="AN31" s="128">
        <v>0</v>
      </c>
      <c r="AO31" s="128">
        <v>0</v>
      </c>
      <c r="AP31" s="128">
        <v>0</v>
      </c>
      <c r="AQ31" s="128">
        <v>0</v>
      </c>
      <c r="AR31" s="128">
        <v>0</v>
      </c>
      <c r="AS31" s="128" t="str">
        <v/>
      </c>
      <c r="AT31" s="128" t="str">
        <v/>
      </c>
      <c r="AU31" s="128" t="str">
        <v/>
      </c>
      <c r="AV31" s="128" t="str">
        <v/>
      </c>
      <c r="AW31" s="128" t="str">
        <v/>
      </c>
      <c r="AX31" s="128" t="str">
        <v/>
      </c>
      <c r="AY31" s="128" t="str">
        <v/>
      </c>
      <c r="AZ31" s="128" t="str">
        <v/>
      </c>
      <c r="BA31" s="128" t="str">
        <v/>
      </c>
      <c r="BB31" s="128" t="str">
        <v/>
      </c>
      <c r="BC31" s="128" t="str">
        <v/>
      </c>
      <c r="BD31" s="128" t="str">
        <v/>
      </c>
      <c r="BE31" s="128" t="str">
        <v/>
      </c>
      <c r="BF31" s="128" t="str">
        <v/>
      </c>
      <c r="BG31" s="128" t="str">
        <v/>
      </c>
      <c r="BH31" s="128" t="str">
        <v/>
      </c>
      <c r="BI31" s="128" t="str">
        <v/>
      </c>
      <c r="BJ31" s="128" t="str">
        <v/>
      </c>
      <c r="BK31" s="128" t="str">
        <v/>
      </c>
      <c r="BL31" s="128" t="e">
        <v>#N/A</v>
      </c>
      <c r="BM31" s="128" t="e">
        <v>#N/A</v>
      </c>
      <c r="BN31" s="128" t="e">
        <v>#N/A</v>
      </c>
      <c r="BO31" s="128" t="e">
        <v>#N/A</v>
      </c>
      <c r="BP31" s="128" t="e">
        <v>#N/A</v>
      </c>
      <c r="BQ31" s="128" t="e">
        <v>#N/A</v>
      </c>
      <c r="BR31" s="128" t="e">
        <v>#N/A</v>
      </c>
      <c r="BS31" s="128" t="e">
        <v>#N/A</v>
      </c>
      <c r="BT31" s="128" t="e">
        <v>#N/A</v>
      </c>
      <c r="BU31" s="128" t="e">
        <v>#N/A</v>
      </c>
      <c r="BV31" s="128" t="e">
        <v>#N/A</v>
      </c>
      <c r="BW31" s="128" t="e">
        <v>#N/A</v>
      </c>
      <c r="BX31" s="128" t="e">
        <v>#N/A</v>
      </c>
      <c r="BY31" s="128" t="e">
        <v>#N/A</v>
      </c>
      <c r="BZ31" s="128" t="e">
        <v>#N/A</v>
      </c>
      <c r="CA31" s="128" t="e">
        <v>#N/A</v>
      </c>
      <c r="CB31" s="128" t="e">
        <v>#N/A</v>
      </c>
      <c r="CC31" s="128" t="e">
        <v>#N/A</v>
      </c>
      <c r="CD31" s="128"/>
      <c r="CE31" s="128"/>
      <c r="CF31" s="128"/>
      <c r="CG31" s="128"/>
      <c r="CH31" s="128"/>
      <c r="CI31" s="128"/>
      <c r="CJ31" s="128"/>
      <c r="CK31" s="128"/>
      <c r="CL31" s="128"/>
      <c r="CM31" s="128"/>
      <c r="CN31" s="128"/>
      <c r="CO31" s="128"/>
      <c r="CP31" s="128"/>
      <c r="CQ31" s="128"/>
      <c r="CR31" s="128"/>
      <c r="CS31" s="128"/>
      <c r="CT31" s="128"/>
      <c r="CU31" s="128"/>
      <c r="CV31" s="128"/>
      <c r="CW31" s="128"/>
      <c r="CX31" s="128"/>
      <c r="CY31" s="128"/>
      <c r="CZ31" s="128"/>
      <c r="DA31" s="128"/>
      <c r="DB31" s="128"/>
      <c r="DC31" s="128"/>
      <c r="DD31" s="128"/>
      <c r="DE31" s="128"/>
      <c r="DF31" s="128"/>
      <c r="DG31" s="128"/>
      <c r="DH31" s="128"/>
      <c r="DI31" s="128"/>
      <c r="DJ31" s="128"/>
      <c r="DK31" s="128"/>
      <c r="DL31" s="128"/>
      <c r="DM31" s="128"/>
      <c r="DN31" s="128"/>
      <c r="DO31" s="128"/>
      <c r="DP31" s="128"/>
      <c r="DQ31" s="128"/>
      <c r="DR31" s="127"/>
      <c r="DS31" s="127"/>
      <c r="DT31" s="127"/>
      <c r="DU31" s="127"/>
      <c r="DV31" s="127"/>
      <c r="DW31" s="127"/>
      <c r="DX31" s="127"/>
      <c r="DY31" s="127"/>
      <c r="DZ31" s="127"/>
      <c r="EA31" s="127"/>
      <c r="EB31" s="127"/>
      <c r="EC31" s="127"/>
      <c r="ED31" s="127"/>
      <c r="EE31" s="127"/>
      <c r="EF31" s="127"/>
      <c r="EG31" s="127"/>
      <c r="EH31" s="127"/>
      <c r="EI31" s="127"/>
      <c r="EJ31" s="127"/>
      <c r="EK31" s="127"/>
      <c r="EL31" s="127"/>
      <c r="EM31" s="127"/>
    </row>
    <row r="32" spans="1:143">
      <c r="A32" s="127" t="str">
        <v>2004 Q1</v>
      </c>
      <c r="B32" s="128">
        <v>1162062</v>
      </c>
      <c r="C32" s="128">
        <v>485421</v>
      </c>
      <c r="D32" s="128">
        <v>108234</v>
      </c>
      <c r="E32" s="128">
        <v>67364</v>
      </c>
      <c r="F32" s="128">
        <v>40482</v>
      </c>
      <c r="G32" s="128">
        <v>12700</v>
      </c>
      <c r="H32" s="128">
        <v>12700</v>
      </c>
      <c r="I32" s="128">
        <v>12700</v>
      </c>
      <c r="J32" s="128">
        <v>12700</v>
      </c>
      <c r="K32" s="128">
        <v>0</v>
      </c>
      <c r="L32" s="128">
        <v>0</v>
      </c>
      <c r="M32" s="128">
        <v>0</v>
      </c>
      <c r="N32" s="128">
        <v>0</v>
      </c>
      <c r="O32" s="128">
        <v>0</v>
      </c>
      <c r="P32" s="128">
        <v>0</v>
      </c>
      <c r="Q32" s="128">
        <v>0</v>
      </c>
      <c r="R32" s="128">
        <v>0</v>
      </c>
      <c r="S32" s="128">
        <v>0</v>
      </c>
      <c r="T32" s="128">
        <v>0</v>
      </c>
      <c r="U32" s="128">
        <v>0</v>
      </c>
      <c r="V32" s="128">
        <v>0</v>
      </c>
      <c r="W32" s="128">
        <v>0</v>
      </c>
      <c r="X32" s="128">
        <v>0</v>
      </c>
      <c r="Y32" s="128">
        <v>0</v>
      </c>
      <c r="Z32" s="128">
        <v>0</v>
      </c>
      <c r="AA32" s="128">
        <v>0</v>
      </c>
      <c r="AB32" s="128">
        <v>0</v>
      </c>
      <c r="AC32" s="128">
        <v>0</v>
      </c>
      <c r="AD32" s="128">
        <v>0</v>
      </c>
      <c r="AE32" s="128">
        <v>0</v>
      </c>
      <c r="AF32" s="128">
        <v>0</v>
      </c>
      <c r="AG32" s="128">
        <v>0</v>
      </c>
      <c r="AH32" s="128">
        <v>0</v>
      </c>
      <c r="AI32" s="128">
        <v>0</v>
      </c>
      <c r="AJ32" s="128">
        <v>0</v>
      </c>
      <c r="AK32" s="128">
        <v>0</v>
      </c>
      <c r="AL32" s="128">
        <v>0</v>
      </c>
      <c r="AM32" s="128">
        <v>0</v>
      </c>
      <c r="AN32" s="128">
        <v>0</v>
      </c>
      <c r="AO32" s="128">
        <v>0</v>
      </c>
      <c r="AP32" s="128">
        <v>0</v>
      </c>
      <c r="AQ32" s="128">
        <v>0</v>
      </c>
      <c r="AR32" s="128" t="str">
        <v/>
      </c>
      <c r="AS32" s="128" t="str">
        <v/>
      </c>
      <c r="AT32" s="128" t="str">
        <v/>
      </c>
      <c r="AU32" s="128" t="str">
        <v/>
      </c>
      <c r="AV32" s="128" t="str">
        <v/>
      </c>
      <c r="AW32" s="128" t="str">
        <v/>
      </c>
      <c r="AX32" s="128" t="str">
        <v/>
      </c>
      <c r="AY32" s="128" t="str">
        <v/>
      </c>
      <c r="AZ32" s="128" t="str">
        <v/>
      </c>
      <c r="BA32" s="128" t="str">
        <v/>
      </c>
      <c r="BB32" s="128" t="str">
        <v/>
      </c>
      <c r="BC32" s="128" t="str">
        <v/>
      </c>
      <c r="BD32" s="128" t="str">
        <v/>
      </c>
      <c r="BE32" s="128" t="str">
        <v/>
      </c>
      <c r="BF32" s="128" t="str">
        <v/>
      </c>
      <c r="BG32" s="128" t="str">
        <v/>
      </c>
      <c r="BH32" s="128" t="str">
        <v/>
      </c>
      <c r="BI32" s="128" t="str">
        <v/>
      </c>
      <c r="BJ32" s="128" t="str">
        <v/>
      </c>
      <c r="BK32" s="128" t="str">
        <v/>
      </c>
      <c r="BL32" s="128" t="e">
        <v>#N/A</v>
      </c>
      <c r="BM32" s="128" t="e">
        <v>#N/A</v>
      </c>
      <c r="BN32" s="128" t="e">
        <v>#N/A</v>
      </c>
      <c r="BO32" s="128" t="e">
        <v>#N/A</v>
      </c>
      <c r="BP32" s="128" t="e">
        <v>#N/A</v>
      </c>
      <c r="BQ32" s="128" t="e">
        <v>#N/A</v>
      </c>
      <c r="BR32" s="128" t="e">
        <v>#N/A</v>
      </c>
      <c r="BS32" s="128" t="e">
        <v>#N/A</v>
      </c>
      <c r="BT32" s="128" t="e">
        <v>#N/A</v>
      </c>
      <c r="BU32" s="128" t="e">
        <v>#N/A</v>
      </c>
      <c r="BV32" s="128" t="e">
        <v>#N/A</v>
      </c>
      <c r="BW32" s="128" t="e">
        <v>#N/A</v>
      </c>
      <c r="BX32" s="128" t="e">
        <v>#N/A</v>
      </c>
      <c r="BY32" s="128" t="e">
        <v>#N/A</v>
      </c>
      <c r="BZ32" s="128" t="e">
        <v>#N/A</v>
      </c>
      <c r="CA32" s="128" t="e">
        <v>#N/A</v>
      </c>
      <c r="CB32" s="128" t="e">
        <v>#N/A</v>
      </c>
      <c r="CC32" s="128" t="e">
        <v>#N/A</v>
      </c>
      <c r="CD32" s="128"/>
      <c r="CE32" s="128"/>
      <c r="CF32" s="128"/>
      <c r="CG32" s="128"/>
      <c r="CH32" s="128"/>
      <c r="CI32" s="128"/>
      <c r="CJ32" s="128"/>
      <c r="CK32" s="128"/>
      <c r="CL32" s="128"/>
      <c r="CM32" s="128"/>
      <c r="CN32" s="128"/>
      <c r="CO32" s="128"/>
      <c r="CP32" s="128"/>
      <c r="CQ32" s="128"/>
      <c r="CR32" s="128"/>
      <c r="CS32" s="128"/>
      <c r="CT32" s="128"/>
      <c r="CU32" s="128"/>
      <c r="CV32" s="128"/>
      <c r="CW32" s="128"/>
      <c r="CX32" s="128"/>
      <c r="CY32" s="128"/>
      <c r="CZ32" s="128"/>
      <c r="DA32" s="128"/>
      <c r="DB32" s="128"/>
      <c r="DC32" s="128"/>
      <c r="DD32" s="128"/>
      <c r="DE32" s="128"/>
      <c r="DF32" s="128"/>
      <c r="DG32" s="128"/>
      <c r="DH32" s="128"/>
      <c r="DI32" s="128"/>
      <c r="DJ32" s="128"/>
      <c r="DK32" s="128"/>
      <c r="DL32" s="128"/>
      <c r="DM32" s="128"/>
      <c r="DN32" s="128"/>
      <c r="DO32" s="128"/>
      <c r="DP32" s="128"/>
      <c r="DQ32" s="128"/>
      <c r="DR32" s="127"/>
      <c r="DS32" s="127"/>
      <c r="DT32" s="127"/>
      <c r="DU32" s="127"/>
      <c r="DV32" s="127"/>
      <c r="DW32" s="127"/>
      <c r="DX32" s="127"/>
      <c r="DY32" s="127"/>
      <c r="DZ32" s="127"/>
      <c r="EA32" s="127"/>
      <c r="EB32" s="127"/>
      <c r="EC32" s="127"/>
      <c r="ED32" s="127"/>
      <c r="EE32" s="127"/>
      <c r="EF32" s="127"/>
      <c r="EG32" s="127"/>
      <c r="EH32" s="127"/>
      <c r="EI32" s="127"/>
      <c r="EJ32" s="127"/>
      <c r="EK32" s="127"/>
      <c r="EL32" s="127"/>
      <c r="EM32" s="127"/>
    </row>
    <row r="33" spans="1:143">
      <c r="A33" s="127" t="str">
        <v>2004 Q2</v>
      </c>
      <c r="B33" s="128">
        <v>1194313</v>
      </c>
      <c r="C33" s="128">
        <v>575093</v>
      </c>
      <c r="D33" s="128">
        <v>251584</v>
      </c>
      <c r="E33" s="128">
        <v>176523</v>
      </c>
      <c r="F33" s="128">
        <v>176523</v>
      </c>
      <c r="G33" s="128">
        <v>188487</v>
      </c>
      <c r="H33" s="128">
        <v>50970</v>
      </c>
      <c r="I33" s="128">
        <v>50788</v>
      </c>
      <c r="J33" s="128">
        <v>51150</v>
      </c>
      <c r="K33" s="128">
        <v>9850</v>
      </c>
      <c r="L33" s="128">
        <v>49350</v>
      </c>
      <c r="M33" s="128">
        <v>49350</v>
      </c>
      <c r="N33" s="128">
        <v>49350</v>
      </c>
      <c r="O33" s="128">
        <v>0</v>
      </c>
      <c r="P33" s="128">
        <v>0</v>
      </c>
      <c r="Q33" s="128">
        <v>0</v>
      </c>
      <c r="R33" s="128">
        <v>0</v>
      </c>
      <c r="S33" s="128">
        <v>0</v>
      </c>
      <c r="T33" s="128">
        <v>0</v>
      </c>
      <c r="U33" s="128">
        <v>0</v>
      </c>
      <c r="V33" s="128">
        <v>0</v>
      </c>
      <c r="W33" s="128">
        <v>0</v>
      </c>
      <c r="X33" s="128">
        <v>0</v>
      </c>
      <c r="Y33" s="128">
        <v>0</v>
      </c>
      <c r="Z33" s="128">
        <v>0</v>
      </c>
      <c r="AA33" s="128">
        <v>0</v>
      </c>
      <c r="AB33" s="128">
        <v>0</v>
      </c>
      <c r="AC33" s="128">
        <v>0</v>
      </c>
      <c r="AD33" s="128">
        <v>0</v>
      </c>
      <c r="AE33" s="128">
        <v>0</v>
      </c>
      <c r="AF33" s="128">
        <v>0</v>
      </c>
      <c r="AG33" s="128">
        <v>0</v>
      </c>
      <c r="AH33" s="128">
        <v>0</v>
      </c>
      <c r="AI33" s="128">
        <v>0</v>
      </c>
      <c r="AJ33" s="128">
        <v>0</v>
      </c>
      <c r="AK33" s="128">
        <v>0</v>
      </c>
      <c r="AL33" s="128">
        <v>0</v>
      </c>
      <c r="AM33" s="128">
        <v>0</v>
      </c>
      <c r="AN33" s="128">
        <v>0</v>
      </c>
      <c r="AO33" s="128">
        <v>0</v>
      </c>
      <c r="AP33" s="128">
        <v>0</v>
      </c>
      <c r="AQ33" s="128" t="str">
        <v/>
      </c>
      <c r="AR33" s="128" t="str">
        <v/>
      </c>
      <c r="AS33" s="128" t="str">
        <v/>
      </c>
      <c r="AT33" s="128" t="str">
        <v/>
      </c>
      <c r="AU33" s="128" t="str">
        <v/>
      </c>
      <c r="AV33" s="128" t="str">
        <v/>
      </c>
      <c r="AW33" s="128" t="str">
        <v/>
      </c>
      <c r="AX33" s="128" t="str">
        <v/>
      </c>
      <c r="AY33" s="128" t="str">
        <v/>
      </c>
      <c r="AZ33" s="128" t="str">
        <v/>
      </c>
      <c r="BA33" s="128" t="str">
        <v/>
      </c>
      <c r="BB33" s="128" t="str">
        <v/>
      </c>
      <c r="BC33" s="128" t="str">
        <v/>
      </c>
      <c r="BD33" s="128" t="str">
        <v/>
      </c>
      <c r="BE33" s="128" t="str">
        <v/>
      </c>
      <c r="BF33" s="128" t="str">
        <v/>
      </c>
      <c r="BG33" s="128" t="str">
        <v/>
      </c>
      <c r="BH33" s="128" t="str">
        <v/>
      </c>
      <c r="BI33" s="128" t="str">
        <v/>
      </c>
      <c r="BJ33" s="128" t="str">
        <v/>
      </c>
      <c r="BK33" s="128" t="str">
        <v/>
      </c>
      <c r="BL33" s="128" t="e">
        <v>#N/A</v>
      </c>
      <c r="BM33" s="128" t="e">
        <v>#N/A</v>
      </c>
      <c r="BN33" s="128" t="e">
        <v>#N/A</v>
      </c>
      <c r="BO33" s="128" t="e">
        <v>#N/A</v>
      </c>
      <c r="BP33" s="128" t="e">
        <v>#N/A</v>
      </c>
      <c r="BQ33" s="128" t="e">
        <v>#N/A</v>
      </c>
      <c r="BR33" s="128" t="e">
        <v>#N/A</v>
      </c>
      <c r="BS33" s="128" t="e">
        <v>#N/A</v>
      </c>
      <c r="BT33" s="128" t="e">
        <v>#N/A</v>
      </c>
      <c r="BU33" s="128" t="e">
        <v>#N/A</v>
      </c>
      <c r="BV33" s="128" t="e">
        <v>#N/A</v>
      </c>
      <c r="BW33" s="128" t="e">
        <v>#N/A</v>
      </c>
      <c r="BX33" s="128" t="e">
        <v>#N/A</v>
      </c>
      <c r="BY33" s="128" t="e">
        <v>#N/A</v>
      </c>
      <c r="BZ33" s="128" t="e">
        <v>#N/A</v>
      </c>
      <c r="CA33" s="128" t="e">
        <v>#N/A</v>
      </c>
      <c r="CB33" s="128" t="e">
        <v>#N/A</v>
      </c>
      <c r="CC33" s="128" t="e">
        <v>#N/A</v>
      </c>
      <c r="CD33" s="128"/>
      <c r="CE33" s="128"/>
      <c r="CF33" s="128"/>
      <c r="CG33" s="128"/>
      <c r="CH33" s="128"/>
      <c r="CI33" s="128"/>
      <c r="CJ33" s="128"/>
      <c r="CK33" s="128"/>
      <c r="CL33" s="128"/>
      <c r="CM33" s="128"/>
      <c r="CN33" s="128"/>
      <c r="CO33" s="128"/>
      <c r="CP33" s="128"/>
      <c r="CQ33" s="128"/>
      <c r="CR33" s="128"/>
      <c r="CS33" s="128"/>
      <c r="CT33" s="128"/>
      <c r="CU33" s="128"/>
      <c r="CV33" s="128"/>
      <c r="CW33" s="128"/>
      <c r="CX33" s="128"/>
      <c r="CY33" s="128"/>
      <c r="CZ33" s="128"/>
      <c r="DA33" s="128"/>
      <c r="DB33" s="128"/>
      <c r="DC33" s="128"/>
      <c r="DD33" s="128"/>
      <c r="DE33" s="128"/>
      <c r="DF33" s="128"/>
      <c r="DG33" s="128"/>
      <c r="DH33" s="128"/>
      <c r="DI33" s="128"/>
      <c r="DJ33" s="128"/>
      <c r="DK33" s="128"/>
      <c r="DL33" s="128"/>
      <c r="DM33" s="128"/>
      <c r="DN33" s="128"/>
      <c r="DO33" s="128"/>
      <c r="DP33" s="128"/>
      <c r="DQ33" s="128"/>
      <c r="DR33" s="127"/>
      <c r="DS33" s="127"/>
      <c r="DT33" s="127"/>
      <c r="DU33" s="127"/>
      <c r="DV33" s="127"/>
      <c r="DW33" s="127"/>
      <c r="DX33" s="127"/>
      <c r="DY33" s="127"/>
      <c r="DZ33" s="127"/>
      <c r="EA33" s="127"/>
      <c r="EB33" s="127"/>
      <c r="EC33" s="127"/>
      <c r="ED33" s="127"/>
      <c r="EE33" s="127"/>
      <c r="EF33" s="127"/>
      <c r="EG33" s="127"/>
      <c r="EH33" s="127"/>
      <c r="EI33" s="127"/>
      <c r="EJ33" s="127"/>
      <c r="EK33" s="127"/>
      <c r="EL33" s="127"/>
      <c r="EM33" s="127"/>
    </row>
    <row r="34" spans="1:143">
      <c r="A34" s="127" t="str">
        <v>2004 Q3</v>
      </c>
      <c r="B34" s="128">
        <v>1212210</v>
      </c>
      <c r="C34" s="128">
        <v>243292</v>
      </c>
      <c r="D34" s="128">
        <v>144205</v>
      </c>
      <c r="E34" s="128">
        <v>35493</v>
      </c>
      <c r="F34" s="128">
        <v>34719</v>
      </c>
      <c r="G34" s="128">
        <v>0</v>
      </c>
      <c r="H34" s="128">
        <v>0</v>
      </c>
      <c r="I34" s="128">
        <v>0</v>
      </c>
      <c r="J34" s="128">
        <v>0</v>
      </c>
      <c r="K34" s="128">
        <v>0</v>
      </c>
      <c r="L34" s="128">
        <v>0</v>
      </c>
      <c r="M34" s="128">
        <v>0</v>
      </c>
      <c r="N34" s="128">
        <v>0</v>
      </c>
      <c r="O34" s="128">
        <v>0</v>
      </c>
      <c r="P34" s="128">
        <v>0</v>
      </c>
      <c r="Q34" s="128">
        <v>0</v>
      </c>
      <c r="R34" s="128">
        <v>45753</v>
      </c>
      <c r="S34" s="128">
        <v>45000</v>
      </c>
      <c r="T34" s="128">
        <v>45000</v>
      </c>
      <c r="U34" s="128">
        <v>36000</v>
      </c>
      <c r="V34" s="128">
        <v>0</v>
      </c>
      <c r="W34" s="128">
        <v>0</v>
      </c>
      <c r="X34" s="128">
        <v>0</v>
      </c>
      <c r="Y34" s="128">
        <v>0</v>
      </c>
      <c r="Z34" s="128">
        <v>0</v>
      </c>
      <c r="AA34" s="128">
        <v>0</v>
      </c>
      <c r="AB34" s="128">
        <v>0</v>
      </c>
      <c r="AC34" s="128">
        <v>0</v>
      </c>
      <c r="AD34" s="128">
        <v>0</v>
      </c>
      <c r="AE34" s="128">
        <v>0</v>
      </c>
      <c r="AF34" s="128">
        <v>0</v>
      </c>
      <c r="AG34" s="128">
        <v>0</v>
      </c>
      <c r="AH34" s="128">
        <v>0</v>
      </c>
      <c r="AI34" s="128">
        <v>0</v>
      </c>
      <c r="AJ34" s="128">
        <v>0</v>
      </c>
      <c r="AK34" s="128">
        <v>0</v>
      </c>
      <c r="AL34" s="128">
        <v>0</v>
      </c>
      <c r="AM34" s="128">
        <v>0</v>
      </c>
      <c r="AN34" s="128">
        <v>0</v>
      </c>
      <c r="AO34" s="128">
        <v>0</v>
      </c>
      <c r="AP34" s="128" t="str">
        <v/>
      </c>
      <c r="AQ34" s="128" t="str">
        <v/>
      </c>
      <c r="AR34" s="128" t="str">
        <v/>
      </c>
      <c r="AS34" s="128" t="str">
        <v/>
      </c>
      <c r="AT34" s="128" t="str">
        <v/>
      </c>
      <c r="AU34" s="128" t="str">
        <v/>
      </c>
      <c r="AV34" s="128" t="str">
        <v/>
      </c>
      <c r="AW34" s="128" t="str">
        <v/>
      </c>
      <c r="AX34" s="128" t="str">
        <v/>
      </c>
      <c r="AY34" s="128" t="str">
        <v/>
      </c>
      <c r="AZ34" s="128" t="str">
        <v/>
      </c>
      <c r="BA34" s="128" t="str">
        <v/>
      </c>
      <c r="BB34" s="128" t="str">
        <v/>
      </c>
      <c r="BC34" s="128" t="str">
        <v/>
      </c>
      <c r="BD34" s="128" t="str">
        <v/>
      </c>
      <c r="BE34" s="128" t="str">
        <v/>
      </c>
      <c r="BF34" s="128" t="str">
        <v/>
      </c>
      <c r="BG34" s="128" t="str">
        <v/>
      </c>
      <c r="BH34" s="128" t="str">
        <v/>
      </c>
      <c r="BI34" s="128" t="str">
        <v/>
      </c>
      <c r="BJ34" s="128" t="str">
        <v/>
      </c>
      <c r="BK34" s="128" t="str">
        <v/>
      </c>
      <c r="BL34" s="128" t="e">
        <v>#N/A</v>
      </c>
      <c r="BM34" s="128" t="e">
        <v>#N/A</v>
      </c>
      <c r="BN34" s="128" t="e">
        <v>#N/A</v>
      </c>
      <c r="BO34" s="128" t="e">
        <v>#N/A</v>
      </c>
      <c r="BP34" s="128" t="e">
        <v>#N/A</v>
      </c>
      <c r="BQ34" s="128" t="e">
        <v>#N/A</v>
      </c>
      <c r="BR34" s="128" t="e">
        <v>#N/A</v>
      </c>
      <c r="BS34" s="128" t="e">
        <v>#N/A</v>
      </c>
      <c r="BT34" s="128" t="e">
        <v>#N/A</v>
      </c>
      <c r="BU34" s="128" t="e">
        <v>#N/A</v>
      </c>
      <c r="BV34" s="128" t="e">
        <v>#N/A</v>
      </c>
      <c r="BW34" s="128" t="e">
        <v>#N/A</v>
      </c>
      <c r="BX34" s="128" t="e">
        <v>#N/A</v>
      </c>
      <c r="BY34" s="128" t="e">
        <v>#N/A</v>
      </c>
      <c r="BZ34" s="128" t="e">
        <v>#N/A</v>
      </c>
      <c r="CA34" s="128" t="e">
        <v>#N/A</v>
      </c>
      <c r="CB34" s="128" t="e">
        <v>#N/A</v>
      </c>
      <c r="CC34" s="128" t="e">
        <v>#N/A</v>
      </c>
      <c r="CD34" s="128"/>
      <c r="CE34" s="128"/>
      <c r="CF34" s="128"/>
      <c r="CG34" s="128"/>
      <c r="CH34" s="128"/>
      <c r="CI34" s="128"/>
      <c r="CJ34" s="128"/>
      <c r="CK34" s="128"/>
      <c r="CL34" s="128"/>
      <c r="CM34" s="128"/>
      <c r="CN34" s="128"/>
      <c r="CO34" s="128"/>
      <c r="CP34" s="128"/>
      <c r="CQ34" s="128"/>
      <c r="CR34" s="128"/>
      <c r="CS34" s="128"/>
      <c r="CT34" s="128"/>
      <c r="CU34" s="128"/>
      <c r="CV34" s="128"/>
      <c r="CW34" s="128"/>
      <c r="CX34" s="128"/>
      <c r="CY34" s="128"/>
      <c r="CZ34" s="128"/>
      <c r="DA34" s="128"/>
      <c r="DB34" s="128"/>
      <c r="DC34" s="128"/>
      <c r="DD34" s="128"/>
      <c r="DE34" s="128"/>
      <c r="DF34" s="128"/>
      <c r="DG34" s="128"/>
      <c r="DH34" s="128"/>
      <c r="DI34" s="128"/>
      <c r="DJ34" s="128"/>
      <c r="DK34" s="128"/>
      <c r="DL34" s="128"/>
      <c r="DM34" s="128"/>
      <c r="DN34" s="128"/>
      <c r="DO34" s="128"/>
      <c r="DP34" s="128"/>
      <c r="DQ34" s="128"/>
      <c r="DR34" s="127"/>
      <c r="DS34" s="127"/>
      <c r="DT34" s="127"/>
      <c r="DU34" s="127"/>
      <c r="DV34" s="127"/>
      <c r="DW34" s="127"/>
      <c r="DX34" s="127"/>
      <c r="DY34" s="127"/>
      <c r="DZ34" s="127"/>
      <c r="EA34" s="127"/>
      <c r="EB34" s="127"/>
      <c r="EC34" s="127"/>
      <c r="ED34" s="127"/>
      <c r="EE34" s="127"/>
      <c r="EF34" s="127"/>
      <c r="EG34" s="127"/>
      <c r="EH34" s="127"/>
      <c r="EI34" s="127"/>
      <c r="EJ34" s="127"/>
      <c r="EK34" s="127"/>
      <c r="EL34" s="127"/>
      <c r="EM34" s="127"/>
    </row>
    <row r="35" spans="1:143">
      <c r="A35" s="127" t="str">
        <v>2004 Q4</v>
      </c>
      <c r="B35" s="128">
        <v>822804</v>
      </c>
      <c r="C35" s="128">
        <v>357132</v>
      </c>
      <c r="D35" s="128">
        <v>226672</v>
      </c>
      <c r="E35" s="128">
        <v>116925</v>
      </c>
      <c r="F35" s="128">
        <v>82333</v>
      </c>
      <c r="G35" s="128">
        <v>54188</v>
      </c>
      <c r="H35" s="128">
        <v>53168</v>
      </c>
      <c r="I35" s="128">
        <v>53168</v>
      </c>
      <c r="J35" s="128">
        <v>32000</v>
      </c>
      <c r="K35" s="128">
        <v>32000</v>
      </c>
      <c r="L35" s="128">
        <v>32000</v>
      </c>
      <c r="M35" s="128">
        <v>32000</v>
      </c>
      <c r="N35" s="128">
        <v>32000</v>
      </c>
      <c r="O35" s="128">
        <v>32000</v>
      </c>
      <c r="P35" s="128">
        <v>32000</v>
      </c>
      <c r="Q35" s="128">
        <v>32000</v>
      </c>
      <c r="R35" s="128">
        <v>32000</v>
      </c>
      <c r="S35" s="128">
        <v>0</v>
      </c>
      <c r="T35" s="128">
        <v>0</v>
      </c>
      <c r="U35" s="128">
        <v>0</v>
      </c>
      <c r="V35" s="128">
        <v>0</v>
      </c>
      <c r="W35" s="128">
        <v>31400</v>
      </c>
      <c r="X35" s="128">
        <v>31400</v>
      </c>
      <c r="Y35" s="128">
        <v>31400</v>
      </c>
      <c r="Z35" s="128">
        <v>0</v>
      </c>
      <c r="AA35" s="128">
        <v>0</v>
      </c>
      <c r="AB35" s="128">
        <v>0</v>
      </c>
      <c r="AC35" s="128">
        <v>0</v>
      </c>
      <c r="AD35" s="128">
        <v>0</v>
      </c>
      <c r="AE35" s="128">
        <v>0</v>
      </c>
      <c r="AF35" s="128">
        <v>0</v>
      </c>
      <c r="AG35" s="128">
        <v>0</v>
      </c>
      <c r="AH35" s="128">
        <v>0</v>
      </c>
      <c r="AI35" s="128">
        <v>0</v>
      </c>
      <c r="AJ35" s="128">
        <v>0</v>
      </c>
      <c r="AK35" s="128">
        <v>0</v>
      </c>
      <c r="AL35" s="128">
        <v>0</v>
      </c>
      <c r="AM35" s="128">
        <v>0</v>
      </c>
      <c r="AN35" s="128">
        <v>0</v>
      </c>
      <c r="AO35" s="128" t="str">
        <v/>
      </c>
      <c r="AP35" s="128" t="str">
        <v/>
      </c>
      <c r="AQ35" s="128" t="str">
        <v/>
      </c>
      <c r="AR35" s="128" t="str">
        <v/>
      </c>
      <c r="AS35" s="128" t="str">
        <v/>
      </c>
      <c r="AT35" s="128" t="str">
        <v/>
      </c>
      <c r="AU35" s="128" t="str">
        <v/>
      </c>
      <c r="AV35" s="128" t="str">
        <v/>
      </c>
      <c r="AW35" s="128" t="str">
        <v/>
      </c>
      <c r="AX35" s="128" t="str">
        <v/>
      </c>
      <c r="AY35" s="128" t="str">
        <v/>
      </c>
      <c r="AZ35" s="128" t="str">
        <v/>
      </c>
      <c r="BA35" s="128" t="str">
        <v/>
      </c>
      <c r="BB35" s="128" t="str">
        <v/>
      </c>
      <c r="BC35" s="128" t="str">
        <v/>
      </c>
      <c r="BD35" s="128" t="str">
        <v/>
      </c>
      <c r="BE35" s="128" t="str">
        <v/>
      </c>
      <c r="BF35" s="128" t="str">
        <v/>
      </c>
      <c r="BG35" s="128" t="str">
        <v/>
      </c>
      <c r="BH35" s="128" t="str">
        <v/>
      </c>
      <c r="BI35" s="128" t="str">
        <v/>
      </c>
      <c r="BJ35" s="128" t="str">
        <v/>
      </c>
      <c r="BK35" s="128" t="str">
        <v/>
      </c>
      <c r="BL35" s="128" t="e">
        <v>#N/A</v>
      </c>
      <c r="BM35" s="128" t="e">
        <v>#N/A</v>
      </c>
      <c r="BN35" s="128" t="e">
        <v>#N/A</v>
      </c>
      <c r="BO35" s="128" t="e">
        <v>#N/A</v>
      </c>
      <c r="BP35" s="128" t="e">
        <v>#N/A</v>
      </c>
      <c r="BQ35" s="128" t="e">
        <v>#N/A</v>
      </c>
      <c r="BR35" s="128" t="e">
        <v>#N/A</v>
      </c>
      <c r="BS35" s="128" t="e">
        <v>#N/A</v>
      </c>
      <c r="BT35" s="128" t="e">
        <v>#N/A</v>
      </c>
      <c r="BU35" s="128" t="e">
        <v>#N/A</v>
      </c>
      <c r="BV35" s="128" t="e">
        <v>#N/A</v>
      </c>
      <c r="BW35" s="128" t="e">
        <v>#N/A</v>
      </c>
      <c r="BX35" s="128" t="e">
        <v>#N/A</v>
      </c>
      <c r="BY35" s="128" t="e">
        <v>#N/A</v>
      </c>
      <c r="BZ35" s="128" t="e">
        <v>#N/A</v>
      </c>
      <c r="CA35" s="128" t="e">
        <v>#N/A</v>
      </c>
      <c r="CB35" s="128" t="e">
        <v>#N/A</v>
      </c>
      <c r="CC35" s="128" t="e">
        <v>#N/A</v>
      </c>
      <c r="CD35" s="128"/>
      <c r="CE35" s="128"/>
      <c r="CF35" s="128"/>
      <c r="CG35" s="128"/>
      <c r="CH35" s="128"/>
      <c r="CI35" s="128"/>
      <c r="CJ35" s="128"/>
      <c r="CK35" s="128"/>
      <c r="CL35" s="128"/>
      <c r="CM35" s="128"/>
      <c r="CN35" s="128"/>
      <c r="CO35" s="128"/>
      <c r="CP35" s="128"/>
      <c r="CQ35" s="128"/>
      <c r="CR35" s="128"/>
      <c r="CS35" s="128"/>
      <c r="CT35" s="128"/>
      <c r="CU35" s="128"/>
      <c r="CV35" s="128"/>
      <c r="CW35" s="128"/>
      <c r="CX35" s="128"/>
      <c r="CY35" s="128"/>
      <c r="CZ35" s="128"/>
      <c r="DA35" s="128"/>
      <c r="DB35" s="128"/>
      <c r="DC35" s="128"/>
      <c r="DD35" s="128"/>
      <c r="DE35" s="128"/>
      <c r="DF35" s="128"/>
      <c r="DG35" s="128"/>
      <c r="DH35" s="128"/>
      <c r="DI35" s="128"/>
      <c r="DJ35" s="128"/>
      <c r="DK35" s="128"/>
      <c r="DL35" s="128"/>
      <c r="DM35" s="128"/>
      <c r="DN35" s="128"/>
      <c r="DO35" s="128"/>
      <c r="DP35" s="128"/>
      <c r="DQ35" s="128"/>
      <c r="DR35" s="127"/>
      <c r="DS35" s="127"/>
      <c r="DT35" s="127"/>
      <c r="DU35" s="127"/>
      <c r="DV35" s="127"/>
      <c r="DW35" s="127"/>
      <c r="DX35" s="127"/>
      <c r="DY35" s="127"/>
      <c r="DZ35" s="127"/>
      <c r="EA35" s="127"/>
      <c r="EB35" s="127"/>
      <c r="EC35" s="127"/>
      <c r="ED35" s="127"/>
      <c r="EE35" s="127"/>
      <c r="EF35" s="127"/>
      <c r="EG35" s="127"/>
      <c r="EH35" s="127"/>
      <c r="EI35" s="127"/>
      <c r="EJ35" s="127"/>
      <c r="EK35" s="127"/>
      <c r="EL35" s="127"/>
      <c r="EM35" s="127"/>
    </row>
    <row r="36" spans="1:143">
      <c r="A36" s="127" t="str">
        <v>2005 Q1</v>
      </c>
      <c r="B36" s="128">
        <v>867643</v>
      </c>
      <c r="C36" s="128">
        <v>466963</v>
      </c>
      <c r="D36" s="128">
        <v>315804</v>
      </c>
      <c r="E36" s="128">
        <v>317714</v>
      </c>
      <c r="F36" s="128">
        <v>191273</v>
      </c>
      <c r="G36" s="128">
        <v>74000</v>
      </c>
      <c r="H36" s="128">
        <v>0</v>
      </c>
      <c r="I36" s="128">
        <v>0</v>
      </c>
      <c r="J36" s="128">
        <v>0</v>
      </c>
      <c r="K36" s="128">
        <v>75050</v>
      </c>
      <c r="L36" s="128">
        <v>74000</v>
      </c>
      <c r="M36" s="128">
        <v>0</v>
      </c>
      <c r="N36" s="128">
        <v>0</v>
      </c>
      <c r="O36" s="128">
        <v>0</v>
      </c>
      <c r="P36" s="128">
        <v>0</v>
      </c>
      <c r="Q36" s="128">
        <v>0</v>
      </c>
      <c r="R36" s="128">
        <v>0</v>
      </c>
      <c r="S36" s="128">
        <v>0</v>
      </c>
      <c r="T36" s="128">
        <v>0</v>
      </c>
      <c r="U36" s="128">
        <v>0</v>
      </c>
      <c r="V36" s="128">
        <v>0</v>
      </c>
      <c r="W36" s="128">
        <v>0</v>
      </c>
      <c r="X36" s="128">
        <v>0</v>
      </c>
      <c r="Y36" s="128">
        <v>0</v>
      </c>
      <c r="Z36" s="128">
        <v>0</v>
      </c>
      <c r="AA36" s="128">
        <v>0</v>
      </c>
      <c r="AB36" s="128">
        <v>0</v>
      </c>
      <c r="AC36" s="128">
        <v>0</v>
      </c>
      <c r="AD36" s="128">
        <v>0</v>
      </c>
      <c r="AE36" s="128">
        <v>0</v>
      </c>
      <c r="AF36" s="128">
        <v>0</v>
      </c>
      <c r="AG36" s="128">
        <v>0</v>
      </c>
      <c r="AH36" s="128">
        <v>0</v>
      </c>
      <c r="AI36" s="128">
        <v>0</v>
      </c>
      <c r="AJ36" s="128">
        <v>0</v>
      </c>
      <c r="AK36" s="128">
        <v>0</v>
      </c>
      <c r="AL36" s="128">
        <v>0</v>
      </c>
      <c r="AM36" s="128">
        <v>0</v>
      </c>
      <c r="AN36" s="128" t="str">
        <v/>
      </c>
      <c r="AO36" s="128" t="str">
        <v/>
      </c>
      <c r="AP36" s="128" t="str">
        <v/>
      </c>
      <c r="AQ36" s="128" t="str">
        <v/>
      </c>
      <c r="AR36" s="128" t="str">
        <v/>
      </c>
      <c r="AS36" s="128" t="str">
        <v/>
      </c>
      <c r="AT36" s="128" t="str">
        <v/>
      </c>
      <c r="AU36" s="128" t="str">
        <v/>
      </c>
      <c r="AV36" s="128" t="str">
        <v/>
      </c>
      <c r="AW36" s="128" t="str">
        <v/>
      </c>
      <c r="AX36" s="128" t="str">
        <v/>
      </c>
      <c r="AY36" s="128" t="str">
        <v/>
      </c>
      <c r="AZ36" s="128" t="str">
        <v/>
      </c>
      <c r="BA36" s="128" t="str">
        <v/>
      </c>
      <c r="BB36" s="128" t="str">
        <v/>
      </c>
      <c r="BC36" s="128" t="str">
        <v/>
      </c>
      <c r="BD36" s="128" t="str">
        <v/>
      </c>
      <c r="BE36" s="128" t="str">
        <v/>
      </c>
      <c r="BF36" s="128" t="str">
        <v/>
      </c>
      <c r="BG36" s="128" t="str">
        <v/>
      </c>
      <c r="BH36" s="128" t="str">
        <v/>
      </c>
      <c r="BI36" s="128" t="str">
        <v/>
      </c>
      <c r="BJ36" s="128" t="str">
        <v/>
      </c>
      <c r="BK36" s="128" t="str">
        <v/>
      </c>
      <c r="BL36" s="128" t="e">
        <v>#N/A</v>
      </c>
      <c r="BM36" s="128" t="e">
        <v>#N/A</v>
      </c>
      <c r="BN36" s="128" t="e">
        <v>#N/A</v>
      </c>
      <c r="BO36" s="128" t="e">
        <v>#N/A</v>
      </c>
      <c r="BP36" s="128" t="e">
        <v>#N/A</v>
      </c>
      <c r="BQ36" s="128" t="e">
        <v>#N/A</v>
      </c>
      <c r="BR36" s="128" t="e">
        <v>#N/A</v>
      </c>
      <c r="BS36" s="128" t="e">
        <v>#N/A</v>
      </c>
      <c r="BT36" s="128" t="e">
        <v>#N/A</v>
      </c>
      <c r="BU36" s="128" t="e">
        <v>#N/A</v>
      </c>
      <c r="BV36" s="128" t="e">
        <v>#N/A</v>
      </c>
      <c r="BW36" s="128" t="e">
        <v>#N/A</v>
      </c>
      <c r="BX36" s="128" t="e">
        <v>#N/A</v>
      </c>
      <c r="BY36" s="128" t="e">
        <v>#N/A</v>
      </c>
      <c r="BZ36" s="128" t="e">
        <v>#N/A</v>
      </c>
      <c r="CA36" s="128" t="e">
        <v>#N/A</v>
      </c>
      <c r="CB36" s="128" t="e">
        <v>#N/A</v>
      </c>
      <c r="CC36" s="128" t="e">
        <v>#N/A</v>
      </c>
      <c r="CD36" s="128"/>
      <c r="CE36" s="128"/>
      <c r="CF36" s="128"/>
      <c r="CG36" s="128"/>
      <c r="CH36" s="128"/>
      <c r="CI36" s="128"/>
      <c r="CJ36" s="128"/>
      <c r="CK36" s="128"/>
      <c r="CL36" s="128"/>
      <c r="CM36" s="128"/>
      <c r="CN36" s="128"/>
      <c r="CO36" s="128"/>
      <c r="CP36" s="128"/>
      <c r="CQ36" s="128"/>
      <c r="CR36" s="128"/>
      <c r="CS36" s="128"/>
      <c r="CT36" s="128"/>
      <c r="CU36" s="128"/>
      <c r="CV36" s="128"/>
      <c r="CW36" s="128"/>
      <c r="CX36" s="128"/>
      <c r="CY36" s="128"/>
      <c r="CZ36" s="128"/>
      <c r="DA36" s="128"/>
      <c r="DB36" s="128"/>
      <c r="DC36" s="128"/>
      <c r="DD36" s="128"/>
      <c r="DE36" s="128"/>
      <c r="DF36" s="128"/>
      <c r="DG36" s="128"/>
      <c r="DH36" s="128"/>
      <c r="DI36" s="128"/>
      <c r="DJ36" s="128"/>
      <c r="DK36" s="128"/>
      <c r="DL36" s="128"/>
      <c r="DM36" s="128"/>
      <c r="DN36" s="128"/>
      <c r="DO36" s="128"/>
      <c r="DP36" s="128"/>
      <c r="DQ36" s="128"/>
      <c r="DR36" s="127"/>
      <c r="DS36" s="127"/>
      <c r="DT36" s="127"/>
      <c r="DU36" s="127"/>
      <c r="DV36" s="127"/>
      <c r="DW36" s="127"/>
      <c r="DX36" s="127"/>
      <c r="DY36" s="127"/>
      <c r="DZ36" s="127"/>
      <c r="EA36" s="127"/>
      <c r="EB36" s="127"/>
      <c r="EC36" s="127"/>
      <c r="ED36" s="127"/>
      <c r="EE36" s="127"/>
      <c r="EF36" s="127"/>
      <c r="EG36" s="127"/>
      <c r="EH36" s="127"/>
      <c r="EI36" s="127"/>
      <c r="EJ36" s="127"/>
      <c r="EK36" s="127"/>
      <c r="EL36" s="127"/>
      <c r="EM36" s="127"/>
    </row>
    <row r="37" spans="1:143">
      <c r="A37" s="127" t="str">
        <v>2005 Q2</v>
      </c>
      <c r="B37" s="128">
        <v>957418</v>
      </c>
      <c r="C37" s="128">
        <v>279358</v>
      </c>
      <c r="D37" s="128">
        <v>99544</v>
      </c>
      <c r="E37" s="128">
        <v>75561</v>
      </c>
      <c r="F37" s="128">
        <v>40600</v>
      </c>
      <c r="G37" s="128">
        <v>23000</v>
      </c>
      <c r="H37" s="128">
        <v>20400</v>
      </c>
      <c r="I37" s="128">
        <v>20400</v>
      </c>
      <c r="J37" s="128">
        <v>38200</v>
      </c>
      <c r="K37" s="128">
        <v>38200</v>
      </c>
      <c r="L37" s="128">
        <v>20400</v>
      </c>
      <c r="M37" s="128">
        <v>20400</v>
      </c>
      <c r="N37" s="128">
        <v>20400</v>
      </c>
      <c r="O37" s="128">
        <v>20400</v>
      </c>
      <c r="P37" s="128">
        <v>20400</v>
      </c>
      <c r="Q37" s="128">
        <v>0</v>
      </c>
      <c r="R37" s="128">
        <v>0</v>
      </c>
      <c r="S37" s="128">
        <v>0</v>
      </c>
      <c r="T37" s="128">
        <v>0</v>
      </c>
      <c r="U37" s="128">
        <v>0</v>
      </c>
      <c r="V37" s="128">
        <v>0</v>
      </c>
      <c r="W37" s="128">
        <v>0</v>
      </c>
      <c r="X37" s="128">
        <v>0</v>
      </c>
      <c r="Y37" s="128">
        <v>0</v>
      </c>
      <c r="Z37" s="128">
        <v>0</v>
      </c>
      <c r="AA37" s="128">
        <v>0</v>
      </c>
      <c r="AB37" s="128">
        <v>0</v>
      </c>
      <c r="AC37" s="128">
        <v>0</v>
      </c>
      <c r="AD37" s="128">
        <v>0</v>
      </c>
      <c r="AE37" s="128">
        <v>0</v>
      </c>
      <c r="AF37" s="128">
        <v>0</v>
      </c>
      <c r="AG37" s="128">
        <v>0</v>
      </c>
      <c r="AH37" s="128">
        <v>0</v>
      </c>
      <c r="AI37" s="128">
        <v>0</v>
      </c>
      <c r="AJ37" s="128">
        <v>0</v>
      </c>
      <c r="AK37" s="128">
        <v>0</v>
      </c>
      <c r="AL37" s="128">
        <v>0</v>
      </c>
      <c r="AM37" s="128" t="str">
        <v/>
      </c>
      <c r="AN37" s="128" t="str">
        <v/>
      </c>
      <c r="AO37" s="128" t="str">
        <v/>
      </c>
      <c r="AP37" s="128" t="str">
        <v/>
      </c>
      <c r="AQ37" s="128" t="str">
        <v/>
      </c>
      <c r="AR37" s="128" t="str">
        <v/>
      </c>
      <c r="AS37" s="128" t="str">
        <v/>
      </c>
      <c r="AT37" s="128" t="str">
        <v/>
      </c>
      <c r="AU37" s="128" t="str">
        <v/>
      </c>
      <c r="AV37" s="128" t="str">
        <v/>
      </c>
      <c r="AW37" s="128" t="str">
        <v/>
      </c>
      <c r="AX37" s="128" t="str">
        <v/>
      </c>
      <c r="AY37" s="128" t="str">
        <v/>
      </c>
      <c r="AZ37" s="128" t="str">
        <v/>
      </c>
      <c r="BA37" s="128" t="str">
        <v/>
      </c>
      <c r="BB37" s="128" t="str">
        <v/>
      </c>
      <c r="BC37" s="128" t="str">
        <v/>
      </c>
      <c r="BD37" s="128" t="str">
        <v/>
      </c>
      <c r="BE37" s="128" t="str">
        <v/>
      </c>
      <c r="BF37" s="128" t="str">
        <v/>
      </c>
      <c r="BG37" s="128" t="str">
        <v/>
      </c>
      <c r="BH37" s="128" t="str">
        <v/>
      </c>
      <c r="BI37" s="128" t="str">
        <v/>
      </c>
      <c r="BJ37" s="128" t="str">
        <v/>
      </c>
      <c r="BK37" s="128" t="str">
        <v/>
      </c>
      <c r="BL37" s="128" t="e">
        <v>#N/A</v>
      </c>
      <c r="BM37" s="128" t="e">
        <v>#N/A</v>
      </c>
      <c r="BN37" s="128" t="e">
        <v>#N/A</v>
      </c>
      <c r="BO37" s="128" t="e">
        <v>#N/A</v>
      </c>
      <c r="BP37" s="128" t="e">
        <v>#N/A</v>
      </c>
      <c r="BQ37" s="128" t="e">
        <v>#N/A</v>
      </c>
      <c r="BR37" s="128" t="e">
        <v>#N/A</v>
      </c>
      <c r="BS37" s="128" t="e">
        <v>#N/A</v>
      </c>
      <c r="BT37" s="128" t="e">
        <v>#N/A</v>
      </c>
      <c r="BU37" s="128" t="e">
        <v>#N/A</v>
      </c>
      <c r="BV37" s="128" t="e">
        <v>#N/A</v>
      </c>
      <c r="BW37" s="128" t="e">
        <v>#N/A</v>
      </c>
      <c r="BX37" s="128" t="e">
        <v>#N/A</v>
      </c>
      <c r="BY37" s="128" t="e">
        <v>#N/A</v>
      </c>
      <c r="BZ37" s="128" t="e">
        <v>#N/A</v>
      </c>
      <c r="CA37" s="128" t="e">
        <v>#N/A</v>
      </c>
      <c r="CB37" s="128" t="e">
        <v>#N/A</v>
      </c>
      <c r="CC37" s="128" t="e">
        <v>#N/A</v>
      </c>
      <c r="CD37" s="128"/>
      <c r="CE37" s="128"/>
      <c r="CF37" s="128"/>
      <c r="CG37" s="128"/>
      <c r="CH37" s="128"/>
      <c r="CI37" s="128"/>
      <c r="CJ37" s="128"/>
      <c r="CK37" s="128"/>
      <c r="CL37" s="128"/>
      <c r="CM37" s="128"/>
      <c r="CN37" s="128"/>
      <c r="CO37" s="128"/>
      <c r="CP37" s="128"/>
      <c r="CQ37" s="128"/>
      <c r="CR37" s="128"/>
      <c r="CS37" s="128"/>
      <c r="CT37" s="128"/>
      <c r="CU37" s="128"/>
      <c r="CV37" s="128"/>
      <c r="CW37" s="128"/>
      <c r="CX37" s="128"/>
      <c r="CY37" s="128"/>
      <c r="CZ37" s="128"/>
      <c r="DA37" s="128"/>
      <c r="DB37" s="128"/>
      <c r="DC37" s="128"/>
      <c r="DD37" s="128"/>
      <c r="DE37" s="128"/>
      <c r="DF37" s="128"/>
      <c r="DG37" s="128"/>
      <c r="DH37" s="128"/>
      <c r="DI37" s="128"/>
      <c r="DJ37" s="128"/>
      <c r="DK37" s="128"/>
      <c r="DL37" s="128"/>
      <c r="DM37" s="128"/>
      <c r="DN37" s="128"/>
      <c r="DO37" s="128"/>
      <c r="DP37" s="128"/>
      <c r="DQ37" s="128"/>
      <c r="DR37" s="127"/>
      <c r="DS37" s="127"/>
      <c r="DT37" s="127"/>
      <c r="DU37" s="127"/>
      <c r="DV37" s="127"/>
      <c r="DW37" s="127"/>
      <c r="DX37" s="127"/>
      <c r="DY37" s="127"/>
      <c r="DZ37" s="127"/>
      <c r="EA37" s="127"/>
      <c r="EB37" s="127"/>
      <c r="EC37" s="127"/>
      <c r="ED37" s="127"/>
      <c r="EE37" s="127"/>
      <c r="EF37" s="127"/>
      <c r="EG37" s="127"/>
      <c r="EH37" s="127"/>
      <c r="EI37" s="127"/>
      <c r="EJ37" s="127"/>
      <c r="EK37" s="127"/>
      <c r="EL37" s="127"/>
      <c r="EM37" s="127"/>
    </row>
    <row r="38" spans="1:143">
      <c r="A38" s="127" t="str">
        <v>2005 Q3</v>
      </c>
      <c r="B38" s="128">
        <v>901257</v>
      </c>
      <c r="C38" s="128">
        <v>322266</v>
      </c>
      <c r="D38" s="128">
        <v>170653</v>
      </c>
      <c r="E38" s="128">
        <v>100613</v>
      </c>
      <c r="F38" s="128">
        <v>76528</v>
      </c>
      <c r="G38" s="128">
        <v>0</v>
      </c>
      <c r="H38" s="128">
        <v>16100</v>
      </c>
      <c r="I38" s="128">
        <v>16100</v>
      </c>
      <c r="J38" s="128">
        <v>16100</v>
      </c>
      <c r="K38" s="128">
        <v>16100</v>
      </c>
      <c r="L38" s="128">
        <v>16100</v>
      </c>
      <c r="M38" s="128">
        <v>16100</v>
      </c>
      <c r="N38" s="128">
        <v>16100</v>
      </c>
      <c r="O38" s="128">
        <v>16100</v>
      </c>
      <c r="P38" s="128">
        <v>0</v>
      </c>
      <c r="Q38" s="128">
        <v>0</v>
      </c>
      <c r="R38" s="128">
        <v>0</v>
      </c>
      <c r="S38" s="128">
        <v>0</v>
      </c>
      <c r="T38" s="128">
        <v>0</v>
      </c>
      <c r="U38" s="128">
        <v>0</v>
      </c>
      <c r="V38" s="128">
        <v>0</v>
      </c>
      <c r="W38" s="128">
        <v>0</v>
      </c>
      <c r="X38" s="128">
        <v>0</v>
      </c>
      <c r="Y38" s="128">
        <v>0</v>
      </c>
      <c r="Z38" s="128">
        <v>0</v>
      </c>
      <c r="AA38" s="128">
        <v>0</v>
      </c>
      <c r="AB38" s="128">
        <v>0</v>
      </c>
      <c r="AC38" s="128">
        <v>0</v>
      </c>
      <c r="AD38" s="128">
        <v>0</v>
      </c>
      <c r="AE38" s="128">
        <v>0</v>
      </c>
      <c r="AF38" s="128">
        <v>0</v>
      </c>
      <c r="AG38" s="128">
        <v>0</v>
      </c>
      <c r="AH38" s="128">
        <v>0</v>
      </c>
      <c r="AI38" s="128">
        <v>0</v>
      </c>
      <c r="AJ38" s="128">
        <v>0</v>
      </c>
      <c r="AK38" s="128">
        <v>0</v>
      </c>
      <c r="AL38" s="128" t="str">
        <v/>
      </c>
      <c r="AM38" s="128" t="str">
        <v/>
      </c>
      <c r="AN38" s="128" t="str">
        <v/>
      </c>
      <c r="AO38" s="128" t="str">
        <v/>
      </c>
      <c r="AP38" s="128" t="str">
        <v/>
      </c>
      <c r="AQ38" s="128" t="str">
        <v/>
      </c>
      <c r="AR38" s="128" t="str">
        <v/>
      </c>
      <c r="AS38" s="128" t="str">
        <v/>
      </c>
      <c r="AT38" s="128" t="str">
        <v/>
      </c>
      <c r="AU38" s="128" t="str">
        <v/>
      </c>
      <c r="AV38" s="128" t="str">
        <v/>
      </c>
      <c r="AW38" s="128" t="str">
        <v/>
      </c>
      <c r="AX38" s="128" t="str">
        <v/>
      </c>
      <c r="AY38" s="128" t="str">
        <v/>
      </c>
      <c r="AZ38" s="128" t="str">
        <v/>
      </c>
      <c r="BA38" s="128" t="str">
        <v/>
      </c>
      <c r="BB38" s="128" t="str">
        <v/>
      </c>
      <c r="BC38" s="128" t="str">
        <v/>
      </c>
      <c r="BD38" s="128" t="str">
        <v/>
      </c>
      <c r="BE38" s="128" t="str">
        <v/>
      </c>
      <c r="BF38" s="128" t="str">
        <v/>
      </c>
      <c r="BG38" s="128" t="str">
        <v/>
      </c>
      <c r="BH38" s="128" t="str">
        <v/>
      </c>
      <c r="BI38" s="128" t="str">
        <v/>
      </c>
      <c r="BJ38" s="128" t="str">
        <v/>
      </c>
      <c r="BK38" s="128" t="str">
        <v/>
      </c>
      <c r="BL38" s="128" t="e">
        <v>#N/A</v>
      </c>
      <c r="BM38" s="128" t="e">
        <v>#N/A</v>
      </c>
      <c r="BN38" s="128" t="e">
        <v>#N/A</v>
      </c>
      <c r="BO38" s="128" t="e">
        <v>#N/A</v>
      </c>
      <c r="BP38" s="128" t="e">
        <v>#N/A</v>
      </c>
      <c r="BQ38" s="128" t="e">
        <v>#N/A</v>
      </c>
      <c r="BR38" s="128" t="e">
        <v>#N/A</v>
      </c>
      <c r="BS38" s="128" t="e">
        <v>#N/A</v>
      </c>
      <c r="BT38" s="128" t="e">
        <v>#N/A</v>
      </c>
      <c r="BU38" s="128" t="e">
        <v>#N/A</v>
      </c>
      <c r="BV38" s="128" t="e">
        <v>#N/A</v>
      </c>
      <c r="BW38" s="128" t="e">
        <v>#N/A</v>
      </c>
      <c r="BX38" s="128" t="e">
        <v>#N/A</v>
      </c>
      <c r="BY38" s="128" t="e">
        <v>#N/A</v>
      </c>
      <c r="BZ38" s="128" t="e">
        <v>#N/A</v>
      </c>
      <c r="CA38" s="128" t="e">
        <v>#N/A</v>
      </c>
      <c r="CB38" s="128" t="e">
        <v>#N/A</v>
      </c>
      <c r="CC38" s="128" t="e">
        <v>#N/A</v>
      </c>
      <c r="CD38" s="128"/>
      <c r="CE38" s="128"/>
      <c r="CF38" s="128"/>
      <c r="CG38" s="128"/>
      <c r="CH38" s="128"/>
      <c r="CI38" s="128"/>
      <c r="CJ38" s="128"/>
      <c r="CK38" s="128"/>
      <c r="CL38" s="128"/>
      <c r="CM38" s="128"/>
      <c r="CN38" s="128"/>
      <c r="CO38" s="128"/>
      <c r="CP38" s="128"/>
      <c r="CQ38" s="128"/>
      <c r="CR38" s="128"/>
      <c r="CS38" s="128"/>
      <c r="CT38" s="128"/>
      <c r="CU38" s="128"/>
      <c r="CV38" s="128"/>
      <c r="CW38" s="128"/>
      <c r="CX38" s="128"/>
      <c r="CY38" s="128"/>
      <c r="CZ38" s="128"/>
      <c r="DA38" s="128"/>
      <c r="DB38" s="128"/>
      <c r="DC38" s="128"/>
      <c r="DD38" s="128"/>
      <c r="DE38" s="128"/>
      <c r="DF38" s="128"/>
      <c r="DG38" s="128"/>
      <c r="DH38" s="128"/>
      <c r="DI38" s="128"/>
      <c r="DJ38" s="128"/>
      <c r="DK38" s="128"/>
      <c r="DL38" s="128"/>
      <c r="DM38" s="128"/>
      <c r="DN38" s="128"/>
      <c r="DO38" s="128"/>
      <c r="DP38" s="128"/>
      <c r="DQ38" s="128"/>
      <c r="DR38" s="127"/>
      <c r="DS38" s="127"/>
      <c r="DT38" s="127"/>
      <c r="DU38" s="127"/>
      <c r="DV38" s="127"/>
      <c r="DW38" s="127"/>
      <c r="DX38" s="127"/>
      <c r="DY38" s="127"/>
      <c r="DZ38" s="127"/>
      <c r="EA38" s="127"/>
      <c r="EB38" s="127"/>
      <c r="EC38" s="127"/>
      <c r="ED38" s="127"/>
      <c r="EE38" s="127"/>
      <c r="EF38" s="127"/>
      <c r="EG38" s="127"/>
      <c r="EH38" s="127"/>
      <c r="EI38" s="127"/>
      <c r="EJ38" s="127"/>
      <c r="EK38" s="127"/>
      <c r="EL38" s="127"/>
      <c r="EM38" s="127"/>
    </row>
    <row r="39" spans="1:143">
      <c r="A39" s="127" t="str">
        <v>2005 Q4</v>
      </c>
      <c r="B39" s="128">
        <v>1433905</v>
      </c>
      <c r="C39" s="128">
        <v>655647</v>
      </c>
      <c r="D39" s="128">
        <v>272618</v>
      </c>
      <c r="E39" s="128">
        <v>246655</v>
      </c>
      <c r="F39" s="128">
        <v>58473</v>
      </c>
      <c r="G39" s="128">
        <v>55223</v>
      </c>
      <c r="H39" s="128">
        <v>55223</v>
      </c>
      <c r="I39" s="128">
        <v>14700</v>
      </c>
      <c r="J39" s="128">
        <v>14700</v>
      </c>
      <c r="K39" s="128">
        <v>14700</v>
      </c>
      <c r="L39" s="128">
        <v>20435</v>
      </c>
      <c r="M39" s="128">
        <v>0</v>
      </c>
      <c r="N39" s="128">
        <v>0</v>
      </c>
      <c r="O39" s="128">
        <v>0</v>
      </c>
      <c r="P39" s="128">
        <v>0</v>
      </c>
      <c r="Q39" s="128">
        <v>0</v>
      </c>
      <c r="R39" s="128">
        <v>0</v>
      </c>
      <c r="S39" s="128">
        <v>0</v>
      </c>
      <c r="T39" s="128">
        <v>0</v>
      </c>
      <c r="U39" s="128">
        <v>0</v>
      </c>
      <c r="V39" s="128">
        <v>0</v>
      </c>
      <c r="W39" s="128">
        <v>0</v>
      </c>
      <c r="X39" s="128">
        <v>0</v>
      </c>
      <c r="Y39" s="128">
        <v>0</v>
      </c>
      <c r="Z39" s="128">
        <v>0</v>
      </c>
      <c r="AA39" s="128">
        <v>0</v>
      </c>
      <c r="AB39" s="128">
        <v>0</v>
      </c>
      <c r="AC39" s="128">
        <v>0</v>
      </c>
      <c r="AD39" s="128">
        <v>0</v>
      </c>
      <c r="AE39" s="128">
        <v>0</v>
      </c>
      <c r="AF39" s="128">
        <v>0</v>
      </c>
      <c r="AG39" s="128">
        <v>0</v>
      </c>
      <c r="AH39" s="128">
        <v>0</v>
      </c>
      <c r="AI39" s="128">
        <v>0</v>
      </c>
      <c r="AJ39" s="128">
        <v>0</v>
      </c>
      <c r="AK39" s="128" t="str">
        <v/>
      </c>
      <c r="AL39" s="128" t="str">
        <v/>
      </c>
      <c r="AM39" s="128" t="str">
        <v/>
      </c>
      <c r="AN39" s="128" t="str">
        <v/>
      </c>
      <c r="AO39" s="128" t="str">
        <v/>
      </c>
      <c r="AP39" s="128" t="str">
        <v/>
      </c>
      <c r="AQ39" s="128" t="str">
        <v/>
      </c>
      <c r="AR39" s="128" t="str">
        <v/>
      </c>
      <c r="AS39" s="128" t="str">
        <v/>
      </c>
      <c r="AT39" s="128" t="str">
        <v/>
      </c>
      <c r="AU39" s="128" t="str">
        <v/>
      </c>
      <c r="AV39" s="128" t="str">
        <v/>
      </c>
      <c r="AW39" s="128" t="str">
        <v/>
      </c>
      <c r="AX39" s="128" t="str">
        <v/>
      </c>
      <c r="AY39" s="128" t="str">
        <v/>
      </c>
      <c r="AZ39" s="128" t="str">
        <v/>
      </c>
      <c r="BA39" s="128" t="str">
        <v/>
      </c>
      <c r="BB39" s="128" t="str">
        <v/>
      </c>
      <c r="BC39" s="128" t="str">
        <v/>
      </c>
      <c r="BD39" s="128" t="str">
        <v/>
      </c>
      <c r="BE39" s="128" t="str">
        <v/>
      </c>
      <c r="BF39" s="128" t="str">
        <v/>
      </c>
      <c r="BG39" s="128" t="str">
        <v/>
      </c>
      <c r="BH39" s="128" t="str">
        <v/>
      </c>
      <c r="BI39" s="128" t="str">
        <v/>
      </c>
      <c r="BJ39" s="128" t="str">
        <v/>
      </c>
      <c r="BK39" s="128" t="str">
        <v/>
      </c>
      <c r="BL39" s="128" t="e">
        <v>#N/A</v>
      </c>
      <c r="BM39" s="128" t="e">
        <v>#N/A</v>
      </c>
      <c r="BN39" s="128" t="e">
        <v>#N/A</v>
      </c>
      <c r="BO39" s="128" t="e">
        <v>#N/A</v>
      </c>
      <c r="BP39" s="128" t="e">
        <v>#N/A</v>
      </c>
      <c r="BQ39" s="128" t="e">
        <v>#N/A</v>
      </c>
      <c r="BR39" s="128" t="e">
        <v>#N/A</v>
      </c>
      <c r="BS39" s="128" t="e">
        <v>#N/A</v>
      </c>
      <c r="BT39" s="128" t="e">
        <v>#N/A</v>
      </c>
      <c r="BU39" s="128" t="e">
        <v>#N/A</v>
      </c>
      <c r="BV39" s="128" t="e">
        <v>#N/A</v>
      </c>
      <c r="BW39" s="128" t="e">
        <v>#N/A</v>
      </c>
      <c r="BX39" s="128" t="e">
        <v>#N/A</v>
      </c>
      <c r="BY39" s="128" t="e">
        <v>#N/A</v>
      </c>
      <c r="BZ39" s="128" t="e">
        <v>#N/A</v>
      </c>
      <c r="CA39" s="128" t="e">
        <v>#N/A</v>
      </c>
      <c r="CB39" s="128" t="e">
        <v>#N/A</v>
      </c>
      <c r="CC39" s="128" t="e">
        <v>#N/A</v>
      </c>
      <c r="CD39" s="128"/>
      <c r="CE39" s="128"/>
      <c r="CF39" s="128"/>
      <c r="CG39" s="128"/>
      <c r="CH39" s="128"/>
      <c r="CI39" s="128"/>
      <c r="CJ39" s="128"/>
      <c r="CK39" s="128"/>
      <c r="CL39" s="128"/>
      <c r="CM39" s="128"/>
      <c r="CN39" s="128"/>
      <c r="CO39" s="128"/>
      <c r="CP39" s="128"/>
      <c r="CQ39" s="128"/>
      <c r="CR39" s="128"/>
      <c r="CS39" s="128"/>
      <c r="CT39" s="128"/>
      <c r="CU39" s="128"/>
      <c r="CV39" s="128"/>
      <c r="CW39" s="128"/>
      <c r="CX39" s="128"/>
      <c r="CY39" s="128"/>
      <c r="CZ39" s="128"/>
      <c r="DA39" s="128"/>
      <c r="DB39" s="128"/>
      <c r="DC39" s="128"/>
      <c r="DD39" s="128"/>
      <c r="DE39" s="128"/>
      <c r="DF39" s="128"/>
      <c r="DG39" s="128"/>
      <c r="DH39" s="128"/>
      <c r="DI39" s="128"/>
      <c r="DJ39" s="128"/>
      <c r="DK39" s="128"/>
      <c r="DL39" s="128"/>
      <c r="DM39" s="128"/>
      <c r="DN39" s="128"/>
      <c r="DO39" s="128"/>
      <c r="DP39" s="128"/>
      <c r="DQ39" s="128"/>
      <c r="DR39" s="127"/>
      <c r="DS39" s="127"/>
      <c r="DT39" s="127"/>
      <c r="DU39" s="127"/>
      <c r="DV39" s="127"/>
      <c r="DW39" s="127"/>
      <c r="DX39" s="127"/>
      <c r="DY39" s="127"/>
      <c r="DZ39" s="127"/>
      <c r="EA39" s="127"/>
      <c r="EB39" s="127"/>
      <c r="EC39" s="127"/>
      <c r="ED39" s="127"/>
      <c r="EE39" s="127"/>
      <c r="EF39" s="127"/>
      <c r="EG39" s="127"/>
      <c r="EH39" s="127"/>
      <c r="EI39" s="127"/>
      <c r="EJ39" s="127"/>
      <c r="EK39" s="127"/>
      <c r="EL39" s="127"/>
      <c r="EM39" s="127"/>
    </row>
    <row r="40" spans="1:143">
      <c r="A40" s="127" t="str">
        <v>2006 Q1</v>
      </c>
      <c r="B40" s="128">
        <v>1183236</v>
      </c>
      <c r="C40" s="128">
        <v>295083</v>
      </c>
      <c r="D40" s="128">
        <v>168654</v>
      </c>
      <c r="E40" s="128">
        <v>77250</v>
      </c>
      <c r="F40" s="128">
        <v>77250</v>
      </c>
      <c r="G40" s="128">
        <v>70785</v>
      </c>
      <c r="H40" s="128">
        <v>70785</v>
      </c>
      <c r="I40" s="128">
        <v>0</v>
      </c>
      <c r="J40" s="128">
        <v>0</v>
      </c>
      <c r="K40" s="128">
        <v>0</v>
      </c>
      <c r="L40" s="128">
        <v>0</v>
      </c>
      <c r="M40" s="128">
        <v>0</v>
      </c>
      <c r="N40" s="128">
        <v>0</v>
      </c>
      <c r="O40" s="128">
        <v>0</v>
      </c>
      <c r="P40" s="128">
        <v>0</v>
      </c>
      <c r="Q40" s="128">
        <v>0</v>
      </c>
      <c r="R40" s="128">
        <v>0</v>
      </c>
      <c r="S40" s="128">
        <v>0</v>
      </c>
      <c r="T40" s="128">
        <v>0</v>
      </c>
      <c r="U40" s="128">
        <v>0</v>
      </c>
      <c r="V40" s="128">
        <v>0</v>
      </c>
      <c r="W40" s="128">
        <v>0</v>
      </c>
      <c r="X40" s="128">
        <v>0</v>
      </c>
      <c r="Y40" s="128">
        <v>0</v>
      </c>
      <c r="Z40" s="128">
        <v>0</v>
      </c>
      <c r="AA40" s="128">
        <v>0</v>
      </c>
      <c r="AB40" s="128">
        <v>0</v>
      </c>
      <c r="AC40" s="128">
        <v>0</v>
      </c>
      <c r="AD40" s="128">
        <v>0</v>
      </c>
      <c r="AE40" s="128">
        <v>0</v>
      </c>
      <c r="AF40" s="128">
        <v>0</v>
      </c>
      <c r="AG40" s="128">
        <v>0</v>
      </c>
      <c r="AH40" s="128">
        <v>0</v>
      </c>
      <c r="AI40" s="128">
        <v>0</v>
      </c>
      <c r="AJ40" s="128" t="str">
        <v/>
      </c>
      <c r="AK40" s="128" t="str">
        <v/>
      </c>
      <c r="AL40" s="128" t="str">
        <v/>
      </c>
      <c r="AM40" s="128" t="str">
        <v/>
      </c>
      <c r="AN40" s="128" t="str">
        <v/>
      </c>
      <c r="AO40" s="128" t="str">
        <v/>
      </c>
      <c r="AP40" s="128" t="str">
        <v/>
      </c>
      <c r="AQ40" s="128" t="str">
        <v/>
      </c>
      <c r="AR40" s="128" t="str">
        <v/>
      </c>
      <c r="AS40" s="128" t="str">
        <v/>
      </c>
      <c r="AT40" s="128" t="str">
        <v/>
      </c>
      <c r="AU40" s="128" t="str">
        <v/>
      </c>
      <c r="AV40" s="128" t="str">
        <v/>
      </c>
      <c r="AW40" s="128" t="str">
        <v/>
      </c>
      <c r="AX40" s="128" t="str">
        <v/>
      </c>
      <c r="AY40" s="128" t="str">
        <v/>
      </c>
      <c r="AZ40" s="128" t="str">
        <v/>
      </c>
      <c r="BA40" s="128" t="str">
        <v/>
      </c>
      <c r="BB40" s="128" t="str">
        <v/>
      </c>
      <c r="BC40" s="128" t="str">
        <v/>
      </c>
      <c r="BD40" s="128" t="str">
        <v/>
      </c>
      <c r="BE40" s="128" t="str">
        <v/>
      </c>
      <c r="BF40" s="128" t="str">
        <v/>
      </c>
      <c r="BG40" s="128" t="str">
        <v/>
      </c>
      <c r="BH40" s="128" t="str">
        <v/>
      </c>
      <c r="BI40" s="128" t="str">
        <v/>
      </c>
      <c r="BJ40" s="128" t="str">
        <v/>
      </c>
      <c r="BK40" s="128" t="str">
        <v/>
      </c>
      <c r="BL40" s="128" t="e">
        <v>#N/A</v>
      </c>
      <c r="BM40" s="128" t="e">
        <v>#N/A</v>
      </c>
      <c r="BN40" s="128" t="e">
        <v>#N/A</v>
      </c>
      <c r="BO40" s="128" t="e">
        <v>#N/A</v>
      </c>
      <c r="BP40" s="128" t="e">
        <v>#N/A</v>
      </c>
      <c r="BQ40" s="128" t="e">
        <v>#N/A</v>
      </c>
      <c r="BR40" s="128" t="e">
        <v>#N/A</v>
      </c>
      <c r="BS40" s="128" t="e">
        <v>#N/A</v>
      </c>
      <c r="BT40" s="128" t="e">
        <v>#N/A</v>
      </c>
      <c r="BU40" s="128" t="e">
        <v>#N/A</v>
      </c>
      <c r="BV40" s="128" t="e">
        <v>#N/A</v>
      </c>
      <c r="BW40" s="128" t="e">
        <v>#N/A</v>
      </c>
      <c r="BX40" s="128" t="e">
        <v>#N/A</v>
      </c>
      <c r="BY40" s="128" t="e">
        <v>#N/A</v>
      </c>
      <c r="BZ40" s="128" t="e">
        <v>#N/A</v>
      </c>
      <c r="CA40" s="128" t="e">
        <v>#N/A</v>
      </c>
      <c r="CB40" s="128" t="e">
        <v>#N/A</v>
      </c>
      <c r="CC40" s="128" t="e">
        <v>#N/A</v>
      </c>
      <c r="CD40" s="128"/>
      <c r="CE40" s="128"/>
      <c r="CF40" s="128"/>
      <c r="CG40" s="128"/>
      <c r="CH40" s="128"/>
      <c r="CI40" s="128"/>
      <c r="CJ40" s="128"/>
      <c r="CK40" s="128"/>
      <c r="CL40" s="128"/>
      <c r="CM40" s="128"/>
      <c r="CN40" s="128"/>
      <c r="CO40" s="128"/>
      <c r="CP40" s="128"/>
      <c r="CQ40" s="128"/>
      <c r="CR40" s="128"/>
      <c r="CS40" s="128"/>
      <c r="CT40" s="128"/>
      <c r="CU40" s="128"/>
      <c r="CV40" s="128"/>
      <c r="CW40" s="128"/>
      <c r="CX40" s="128"/>
      <c r="CY40" s="128"/>
      <c r="CZ40" s="128"/>
      <c r="DA40" s="128"/>
      <c r="DB40" s="128"/>
      <c r="DC40" s="128"/>
      <c r="DD40" s="128"/>
      <c r="DE40" s="128"/>
      <c r="DF40" s="128"/>
      <c r="DG40" s="128"/>
      <c r="DH40" s="128"/>
      <c r="DI40" s="128"/>
      <c r="DJ40" s="128"/>
      <c r="DK40" s="128"/>
      <c r="DL40" s="128"/>
      <c r="DM40" s="128"/>
      <c r="DN40" s="128"/>
      <c r="DO40" s="128"/>
      <c r="DP40" s="128"/>
      <c r="DQ40" s="128"/>
      <c r="DR40" s="127"/>
      <c r="DS40" s="127"/>
      <c r="DT40" s="127"/>
      <c r="DU40" s="127"/>
      <c r="DV40" s="127"/>
      <c r="DW40" s="127"/>
      <c r="DX40" s="127"/>
      <c r="DY40" s="127"/>
      <c r="DZ40" s="127"/>
      <c r="EA40" s="127"/>
      <c r="EB40" s="127"/>
      <c r="EC40" s="127"/>
      <c r="ED40" s="127"/>
      <c r="EE40" s="127"/>
      <c r="EF40" s="127"/>
      <c r="EG40" s="127"/>
      <c r="EH40" s="127"/>
      <c r="EI40" s="127"/>
      <c r="EJ40" s="127"/>
      <c r="EK40" s="127"/>
      <c r="EL40" s="127"/>
      <c r="EM40" s="127"/>
    </row>
    <row r="41" spans="1:143">
      <c r="A41" s="127" t="str">
        <v>2006 Q2</v>
      </c>
      <c r="B41" s="128">
        <v>1385658</v>
      </c>
      <c r="C41" s="128">
        <v>444326</v>
      </c>
      <c r="D41" s="128">
        <v>135836</v>
      </c>
      <c r="E41" s="128">
        <v>1500</v>
      </c>
      <c r="F41" s="128">
        <v>14600</v>
      </c>
      <c r="G41" s="128">
        <v>21040</v>
      </c>
      <c r="H41" s="128">
        <v>19740</v>
      </c>
      <c r="I41" s="128">
        <v>18270</v>
      </c>
      <c r="J41" s="128">
        <v>33285</v>
      </c>
      <c r="K41" s="128">
        <v>13285</v>
      </c>
      <c r="L41" s="128">
        <v>13285</v>
      </c>
      <c r="M41" s="128">
        <v>0</v>
      </c>
      <c r="N41" s="128">
        <v>0</v>
      </c>
      <c r="O41" s="128">
        <v>0</v>
      </c>
      <c r="P41" s="128">
        <v>0</v>
      </c>
      <c r="Q41" s="128">
        <v>0</v>
      </c>
      <c r="R41" s="128">
        <v>0</v>
      </c>
      <c r="S41" s="128">
        <v>0</v>
      </c>
      <c r="T41" s="128">
        <v>0</v>
      </c>
      <c r="U41" s="128">
        <v>0</v>
      </c>
      <c r="V41" s="128">
        <v>0</v>
      </c>
      <c r="W41" s="128">
        <v>0</v>
      </c>
      <c r="X41" s="128">
        <v>0</v>
      </c>
      <c r="Y41" s="128">
        <v>0</v>
      </c>
      <c r="Z41" s="128">
        <v>0</v>
      </c>
      <c r="AA41" s="128">
        <v>0</v>
      </c>
      <c r="AB41" s="128">
        <v>0</v>
      </c>
      <c r="AC41" s="128">
        <v>0</v>
      </c>
      <c r="AD41" s="128">
        <v>0</v>
      </c>
      <c r="AE41" s="128">
        <v>0</v>
      </c>
      <c r="AF41" s="128">
        <v>0</v>
      </c>
      <c r="AG41" s="128">
        <v>0</v>
      </c>
      <c r="AH41" s="128">
        <v>0</v>
      </c>
      <c r="AI41" s="128" t="str">
        <v/>
      </c>
      <c r="AJ41" s="128" t="str">
        <v/>
      </c>
      <c r="AK41" s="128" t="str">
        <v/>
      </c>
      <c r="AL41" s="128" t="str">
        <v/>
      </c>
      <c r="AM41" s="128" t="str">
        <v/>
      </c>
      <c r="AN41" s="128" t="str">
        <v/>
      </c>
      <c r="AO41" s="128" t="str">
        <v/>
      </c>
      <c r="AP41" s="128" t="str">
        <v/>
      </c>
      <c r="AQ41" s="128" t="str">
        <v/>
      </c>
      <c r="AR41" s="128" t="str">
        <v/>
      </c>
      <c r="AS41" s="128" t="str">
        <v/>
      </c>
      <c r="AT41" s="128" t="str">
        <v/>
      </c>
      <c r="AU41" s="128" t="str">
        <v/>
      </c>
      <c r="AV41" s="128" t="str">
        <v/>
      </c>
      <c r="AW41" s="128" t="str">
        <v/>
      </c>
      <c r="AX41" s="128" t="str">
        <v/>
      </c>
      <c r="AY41" s="128" t="str">
        <v/>
      </c>
      <c r="AZ41" s="128" t="str">
        <v/>
      </c>
      <c r="BA41" s="128" t="str">
        <v/>
      </c>
      <c r="BB41" s="128" t="str">
        <v/>
      </c>
      <c r="BC41" s="128" t="str">
        <v/>
      </c>
      <c r="BD41" s="128" t="str">
        <v/>
      </c>
      <c r="BE41" s="128" t="str">
        <v/>
      </c>
      <c r="BF41" s="128" t="str">
        <v/>
      </c>
      <c r="BG41" s="128" t="str">
        <v/>
      </c>
      <c r="BH41" s="128" t="str">
        <v/>
      </c>
      <c r="BI41" s="128" t="str">
        <v/>
      </c>
      <c r="BJ41" s="128" t="str">
        <v/>
      </c>
      <c r="BK41" s="128" t="str">
        <v/>
      </c>
      <c r="BL41" s="128" t="e">
        <v>#N/A</v>
      </c>
      <c r="BM41" s="128" t="e">
        <v>#N/A</v>
      </c>
      <c r="BN41" s="128" t="e">
        <v>#N/A</v>
      </c>
      <c r="BO41" s="128" t="e">
        <v>#N/A</v>
      </c>
      <c r="BP41" s="128" t="e">
        <v>#N/A</v>
      </c>
      <c r="BQ41" s="128" t="e">
        <v>#N/A</v>
      </c>
      <c r="BR41" s="128" t="e">
        <v>#N/A</v>
      </c>
      <c r="BS41" s="128" t="e">
        <v>#N/A</v>
      </c>
      <c r="BT41" s="128" t="e">
        <v>#N/A</v>
      </c>
      <c r="BU41" s="128" t="e">
        <v>#N/A</v>
      </c>
      <c r="BV41" s="128" t="e">
        <v>#N/A</v>
      </c>
      <c r="BW41" s="128" t="e">
        <v>#N/A</v>
      </c>
      <c r="BX41" s="128" t="e">
        <v>#N/A</v>
      </c>
      <c r="BY41" s="128" t="e">
        <v>#N/A</v>
      </c>
      <c r="BZ41" s="128" t="e">
        <v>#N/A</v>
      </c>
      <c r="CA41" s="128" t="e">
        <v>#N/A</v>
      </c>
      <c r="CB41" s="128" t="e">
        <v>#N/A</v>
      </c>
      <c r="CC41" s="128" t="e">
        <v>#N/A</v>
      </c>
      <c r="CD41" s="128"/>
      <c r="CE41" s="128"/>
      <c r="CF41" s="128"/>
      <c r="CG41" s="128"/>
      <c r="CH41" s="128"/>
      <c r="CI41" s="128"/>
      <c r="CJ41" s="128"/>
      <c r="CK41" s="128"/>
      <c r="CL41" s="128"/>
      <c r="CM41" s="128"/>
      <c r="CN41" s="128"/>
      <c r="CO41" s="128"/>
      <c r="CP41" s="128"/>
      <c r="CQ41" s="128"/>
      <c r="CR41" s="128"/>
      <c r="CS41" s="128"/>
      <c r="CT41" s="128"/>
      <c r="CU41" s="128"/>
      <c r="CV41" s="128"/>
      <c r="CW41" s="128"/>
      <c r="CX41" s="128"/>
      <c r="CY41" s="128"/>
      <c r="CZ41" s="128"/>
      <c r="DA41" s="128"/>
      <c r="DB41" s="128"/>
      <c r="DC41" s="128"/>
      <c r="DD41" s="128"/>
      <c r="DE41" s="128"/>
      <c r="DF41" s="128"/>
      <c r="DG41" s="128"/>
      <c r="DH41" s="128"/>
      <c r="DI41" s="128"/>
      <c r="DJ41" s="128"/>
      <c r="DK41" s="128"/>
      <c r="DL41" s="128"/>
      <c r="DM41" s="128"/>
      <c r="DN41" s="128"/>
      <c r="DO41" s="128"/>
      <c r="DP41" s="128"/>
      <c r="DQ41" s="128"/>
      <c r="DR41" s="127"/>
      <c r="DS41" s="127"/>
      <c r="DT41" s="127"/>
      <c r="DU41" s="127"/>
      <c r="DV41" s="127"/>
      <c r="DW41" s="127"/>
      <c r="DX41" s="127"/>
      <c r="DY41" s="127"/>
      <c r="DZ41" s="127"/>
      <c r="EA41" s="127"/>
      <c r="EB41" s="127"/>
      <c r="EC41" s="127"/>
      <c r="ED41" s="127"/>
      <c r="EE41" s="127"/>
      <c r="EF41" s="127"/>
      <c r="EG41" s="127"/>
      <c r="EH41" s="127"/>
      <c r="EI41" s="127"/>
      <c r="EJ41" s="127"/>
      <c r="EK41" s="127"/>
      <c r="EL41" s="127"/>
      <c r="EM41" s="127"/>
    </row>
    <row r="42" spans="1:143">
      <c r="A42" s="127" t="str">
        <v>2006 Q3</v>
      </c>
      <c r="B42" s="128">
        <v>1535999</v>
      </c>
      <c r="C42" s="128">
        <v>285352</v>
      </c>
      <c r="D42" s="128">
        <v>156741</v>
      </c>
      <c r="E42" s="128">
        <v>97969</v>
      </c>
      <c r="F42" s="128">
        <v>63040</v>
      </c>
      <c r="G42" s="128">
        <v>32000</v>
      </c>
      <c r="H42" s="128">
        <v>48400</v>
      </c>
      <c r="I42" s="128">
        <v>34868</v>
      </c>
      <c r="J42" s="128">
        <v>34766</v>
      </c>
      <c r="K42" s="128">
        <v>32000</v>
      </c>
      <c r="L42" s="128">
        <v>32000</v>
      </c>
      <c r="M42" s="128">
        <v>25600</v>
      </c>
      <c r="N42" s="128">
        <v>0</v>
      </c>
      <c r="O42" s="128">
        <v>0</v>
      </c>
      <c r="P42" s="128">
        <v>0</v>
      </c>
      <c r="Q42" s="128">
        <v>0</v>
      </c>
      <c r="R42" s="128">
        <v>0</v>
      </c>
      <c r="S42" s="128">
        <v>0</v>
      </c>
      <c r="T42" s="128">
        <v>0</v>
      </c>
      <c r="U42" s="128">
        <v>0</v>
      </c>
      <c r="V42" s="128">
        <v>0</v>
      </c>
      <c r="W42" s="128">
        <v>0</v>
      </c>
      <c r="X42" s="128">
        <v>0</v>
      </c>
      <c r="Y42" s="128">
        <v>0</v>
      </c>
      <c r="Z42" s="128">
        <v>0</v>
      </c>
      <c r="AA42" s="128">
        <v>0</v>
      </c>
      <c r="AB42" s="128">
        <v>0</v>
      </c>
      <c r="AC42" s="128">
        <v>0</v>
      </c>
      <c r="AD42" s="128">
        <v>0</v>
      </c>
      <c r="AE42" s="128">
        <v>0</v>
      </c>
      <c r="AF42" s="128">
        <v>0</v>
      </c>
      <c r="AG42" s="128">
        <v>0</v>
      </c>
      <c r="AH42" s="128" t="str">
        <v/>
      </c>
      <c r="AI42" s="128" t="str">
        <v/>
      </c>
      <c r="AJ42" s="128" t="str">
        <v/>
      </c>
      <c r="AK42" s="128" t="str">
        <v/>
      </c>
      <c r="AL42" s="128" t="str">
        <v/>
      </c>
      <c r="AM42" s="128" t="str">
        <v/>
      </c>
      <c r="AN42" s="128" t="str">
        <v/>
      </c>
      <c r="AO42" s="128" t="str">
        <v/>
      </c>
      <c r="AP42" s="128" t="str">
        <v/>
      </c>
      <c r="AQ42" s="128" t="str">
        <v/>
      </c>
      <c r="AR42" s="128" t="str">
        <v/>
      </c>
      <c r="AS42" s="128" t="str">
        <v/>
      </c>
      <c r="AT42" s="128" t="str">
        <v/>
      </c>
      <c r="AU42" s="128" t="str">
        <v/>
      </c>
      <c r="AV42" s="128" t="str">
        <v/>
      </c>
      <c r="AW42" s="128" t="str">
        <v/>
      </c>
      <c r="AX42" s="128" t="str">
        <v/>
      </c>
      <c r="AY42" s="128" t="str">
        <v/>
      </c>
      <c r="AZ42" s="128" t="str">
        <v/>
      </c>
      <c r="BA42" s="128" t="str">
        <v/>
      </c>
      <c r="BB42" s="128" t="str">
        <v/>
      </c>
      <c r="BC42" s="128" t="str">
        <v/>
      </c>
      <c r="BD42" s="128" t="str">
        <v/>
      </c>
      <c r="BE42" s="128" t="str">
        <v/>
      </c>
      <c r="BF42" s="128" t="str">
        <v/>
      </c>
      <c r="BG42" s="128" t="str">
        <v/>
      </c>
      <c r="BH42" s="128" t="str">
        <v/>
      </c>
      <c r="BI42" s="128" t="str">
        <v/>
      </c>
      <c r="BJ42" s="128" t="str">
        <v/>
      </c>
      <c r="BK42" s="128" t="str">
        <v/>
      </c>
      <c r="BL42" s="128" t="e">
        <v>#N/A</v>
      </c>
      <c r="BM42" s="128" t="e">
        <v>#N/A</v>
      </c>
      <c r="BN42" s="128" t="e">
        <v>#N/A</v>
      </c>
      <c r="BO42" s="128" t="e">
        <v>#N/A</v>
      </c>
      <c r="BP42" s="128" t="e">
        <v>#N/A</v>
      </c>
      <c r="BQ42" s="128" t="e">
        <v>#N/A</v>
      </c>
      <c r="BR42" s="128" t="e">
        <v>#N/A</v>
      </c>
      <c r="BS42" s="128" t="e">
        <v>#N/A</v>
      </c>
      <c r="BT42" s="128" t="e">
        <v>#N/A</v>
      </c>
      <c r="BU42" s="128" t="e">
        <v>#N/A</v>
      </c>
      <c r="BV42" s="128" t="e">
        <v>#N/A</v>
      </c>
      <c r="BW42" s="128" t="e">
        <v>#N/A</v>
      </c>
      <c r="BX42" s="128" t="e">
        <v>#N/A</v>
      </c>
      <c r="BY42" s="128" t="e">
        <v>#N/A</v>
      </c>
      <c r="BZ42" s="128" t="e">
        <v>#N/A</v>
      </c>
      <c r="CA42" s="128" t="e">
        <v>#N/A</v>
      </c>
      <c r="CB42" s="128" t="e">
        <v>#N/A</v>
      </c>
      <c r="CC42" s="128" t="e">
        <v>#N/A</v>
      </c>
      <c r="CD42" s="128"/>
      <c r="CE42" s="128"/>
      <c r="CF42" s="128"/>
      <c r="CG42" s="128"/>
      <c r="CH42" s="128"/>
      <c r="CI42" s="128"/>
      <c r="CJ42" s="128"/>
      <c r="CK42" s="128"/>
      <c r="CL42" s="128"/>
      <c r="CM42" s="128"/>
      <c r="CN42" s="128"/>
      <c r="CO42" s="128"/>
      <c r="CP42" s="128"/>
      <c r="CQ42" s="128"/>
      <c r="CR42" s="128"/>
      <c r="CS42" s="128"/>
      <c r="CT42" s="128"/>
      <c r="CU42" s="128"/>
      <c r="CV42" s="128"/>
      <c r="CW42" s="128"/>
      <c r="CX42" s="128"/>
      <c r="CY42" s="128"/>
      <c r="CZ42" s="128"/>
      <c r="DA42" s="128"/>
      <c r="DB42" s="128"/>
      <c r="DC42" s="128"/>
      <c r="DD42" s="128"/>
      <c r="DE42" s="128"/>
      <c r="DF42" s="128"/>
      <c r="DG42" s="128"/>
      <c r="DH42" s="128"/>
      <c r="DI42" s="128"/>
      <c r="DJ42" s="128"/>
      <c r="DK42" s="128"/>
      <c r="DL42" s="128"/>
      <c r="DM42" s="128"/>
      <c r="DN42" s="128"/>
      <c r="DO42" s="128"/>
      <c r="DP42" s="128"/>
      <c r="DQ42" s="128"/>
      <c r="DR42" s="127"/>
      <c r="DS42" s="127"/>
      <c r="DT42" s="127"/>
      <c r="DU42" s="127"/>
      <c r="DV42" s="127"/>
      <c r="DW42" s="127"/>
      <c r="DX42" s="127"/>
      <c r="DY42" s="127"/>
      <c r="DZ42" s="127"/>
      <c r="EA42" s="127"/>
      <c r="EB42" s="127"/>
      <c r="EC42" s="127"/>
      <c r="ED42" s="127"/>
      <c r="EE42" s="127"/>
      <c r="EF42" s="127"/>
      <c r="EG42" s="127"/>
      <c r="EH42" s="127"/>
      <c r="EI42" s="127"/>
      <c r="EJ42" s="127"/>
      <c r="EK42" s="127"/>
      <c r="EL42" s="127"/>
      <c r="EM42" s="127"/>
    </row>
    <row r="43" spans="1:143">
      <c r="A43" s="127" t="str">
        <v>2006 Q4</v>
      </c>
      <c r="B43" s="128">
        <v>1072788</v>
      </c>
      <c r="C43" s="128">
        <v>96900</v>
      </c>
      <c r="D43" s="128">
        <v>42823</v>
      </c>
      <c r="E43" s="128">
        <v>33793</v>
      </c>
      <c r="F43" s="128">
        <v>820</v>
      </c>
      <c r="G43" s="128">
        <v>5536</v>
      </c>
      <c r="H43" s="128">
        <v>0</v>
      </c>
      <c r="I43" s="128">
        <v>0</v>
      </c>
      <c r="J43" s="128">
        <v>0</v>
      </c>
      <c r="K43" s="128">
        <v>0</v>
      </c>
      <c r="L43" s="128">
        <v>0</v>
      </c>
      <c r="M43" s="128">
        <v>0</v>
      </c>
      <c r="N43" s="128">
        <v>0</v>
      </c>
      <c r="O43" s="128">
        <v>0</v>
      </c>
      <c r="P43" s="128">
        <v>0</v>
      </c>
      <c r="Q43" s="128">
        <v>0</v>
      </c>
      <c r="R43" s="128">
        <v>0</v>
      </c>
      <c r="S43" s="128">
        <v>0</v>
      </c>
      <c r="T43" s="128">
        <v>0</v>
      </c>
      <c r="U43" s="128">
        <v>0</v>
      </c>
      <c r="V43" s="128">
        <v>0</v>
      </c>
      <c r="W43" s="128">
        <v>0</v>
      </c>
      <c r="X43" s="128">
        <v>0</v>
      </c>
      <c r="Y43" s="128">
        <v>0</v>
      </c>
      <c r="Z43" s="128">
        <v>0</v>
      </c>
      <c r="AA43" s="128">
        <v>0</v>
      </c>
      <c r="AB43" s="128">
        <v>0</v>
      </c>
      <c r="AC43" s="128">
        <v>0</v>
      </c>
      <c r="AD43" s="128">
        <v>135</v>
      </c>
      <c r="AE43" s="128">
        <v>0</v>
      </c>
      <c r="AF43" s="128">
        <v>0</v>
      </c>
      <c r="AG43" s="128" t="str">
        <v/>
      </c>
      <c r="AH43" s="128" t="str">
        <v/>
      </c>
      <c r="AI43" s="128" t="str">
        <v/>
      </c>
      <c r="AJ43" s="128" t="str">
        <v/>
      </c>
      <c r="AK43" s="128" t="str">
        <v/>
      </c>
      <c r="AL43" s="128" t="str">
        <v/>
      </c>
      <c r="AM43" s="128" t="str">
        <v/>
      </c>
      <c r="AN43" s="128" t="str">
        <v/>
      </c>
      <c r="AO43" s="128" t="str">
        <v/>
      </c>
      <c r="AP43" s="128" t="str">
        <v/>
      </c>
      <c r="AQ43" s="128" t="str">
        <v/>
      </c>
      <c r="AR43" s="128" t="str">
        <v/>
      </c>
      <c r="AS43" s="128" t="str">
        <v/>
      </c>
      <c r="AT43" s="128" t="str">
        <v/>
      </c>
      <c r="AU43" s="128" t="str">
        <v/>
      </c>
      <c r="AV43" s="128" t="str">
        <v/>
      </c>
      <c r="AW43" s="128" t="str">
        <v/>
      </c>
      <c r="AX43" s="128" t="str">
        <v/>
      </c>
      <c r="AY43" s="128" t="str">
        <v/>
      </c>
      <c r="AZ43" s="128" t="str">
        <v/>
      </c>
      <c r="BA43" s="128" t="str">
        <v/>
      </c>
      <c r="BB43" s="128" t="str">
        <v/>
      </c>
      <c r="BC43" s="128" t="str">
        <v/>
      </c>
      <c r="BD43" s="128" t="str">
        <v/>
      </c>
      <c r="BE43" s="128" t="str">
        <v/>
      </c>
      <c r="BF43" s="128" t="str">
        <v/>
      </c>
      <c r="BG43" s="128" t="str">
        <v/>
      </c>
      <c r="BH43" s="128" t="str">
        <v/>
      </c>
      <c r="BI43" s="128" t="str">
        <v/>
      </c>
      <c r="BJ43" s="128" t="str">
        <v/>
      </c>
      <c r="BK43" s="128" t="str">
        <v/>
      </c>
      <c r="BL43" s="128" t="e">
        <v>#N/A</v>
      </c>
      <c r="BM43" s="128" t="e">
        <v>#N/A</v>
      </c>
      <c r="BN43" s="128" t="e">
        <v>#N/A</v>
      </c>
      <c r="BO43" s="128" t="e">
        <v>#N/A</v>
      </c>
      <c r="BP43" s="128" t="e">
        <v>#N/A</v>
      </c>
      <c r="BQ43" s="128" t="e">
        <v>#N/A</v>
      </c>
      <c r="BR43" s="128" t="e">
        <v>#N/A</v>
      </c>
      <c r="BS43" s="128" t="e">
        <v>#N/A</v>
      </c>
      <c r="BT43" s="128" t="e">
        <v>#N/A</v>
      </c>
      <c r="BU43" s="128" t="e">
        <v>#N/A</v>
      </c>
      <c r="BV43" s="128" t="e">
        <v>#N/A</v>
      </c>
      <c r="BW43" s="128" t="e">
        <v>#N/A</v>
      </c>
      <c r="BX43" s="128" t="e">
        <v>#N/A</v>
      </c>
      <c r="BY43" s="128" t="e">
        <v>#N/A</v>
      </c>
      <c r="BZ43" s="128" t="e">
        <v>#N/A</v>
      </c>
      <c r="CA43" s="128" t="e">
        <v>#N/A</v>
      </c>
      <c r="CB43" s="128" t="e">
        <v>#N/A</v>
      </c>
      <c r="CC43" s="128" t="e">
        <v>#N/A</v>
      </c>
      <c r="CD43" s="128"/>
      <c r="CE43" s="128"/>
      <c r="CF43" s="128"/>
      <c r="CG43" s="128"/>
      <c r="CH43" s="128"/>
      <c r="CI43" s="128"/>
      <c r="CJ43" s="128"/>
      <c r="CK43" s="128"/>
      <c r="CL43" s="128"/>
      <c r="CM43" s="128"/>
      <c r="CN43" s="128"/>
      <c r="CO43" s="128"/>
      <c r="CP43" s="128"/>
      <c r="CQ43" s="128"/>
      <c r="CR43" s="128"/>
      <c r="CS43" s="128"/>
      <c r="CT43" s="128"/>
      <c r="CU43" s="128"/>
      <c r="CV43" s="128"/>
      <c r="CW43" s="128"/>
      <c r="CX43" s="128"/>
      <c r="CY43" s="128"/>
      <c r="CZ43" s="128"/>
      <c r="DA43" s="128"/>
      <c r="DB43" s="128"/>
      <c r="DC43" s="128"/>
      <c r="DD43" s="128"/>
      <c r="DE43" s="128"/>
      <c r="DF43" s="128"/>
      <c r="DG43" s="128"/>
      <c r="DH43" s="128"/>
      <c r="DI43" s="128"/>
      <c r="DJ43" s="128"/>
      <c r="DK43" s="128"/>
      <c r="DL43" s="128"/>
      <c r="DM43" s="128"/>
      <c r="DN43" s="128"/>
      <c r="DO43" s="128"/>
      <c r="DP43" s="128"/>
      <c r="DQ43" s="128"/>
      <c r="DR43" s="127"/>
      <c r="DS43" s="127"/>
      <c r="DT43" s="127"/>
      <c r="DU43" s="127"/>
      <c r="DV43" s="127"/>
      <c r="DW43" s="127"/>
      <c r="DX43" s="127"/>
      <c r="DY43" s="127"/>
      <c r="DZ43" s="127"/>
      <c r="EA43" s="127"/>
      <c r="EB43" s="127"/>
      <c r="EC43" s="127"/>
      <c r="ED43" s="127"/>
      <c r="EE43" s="127"/>
      <c r="EF43" s="127"/>
      <c r="EG43" s="127"/>
      <c r="EH43" s="127"/>
      <c r="EI43" s="127"/>
      <c r="EJ43" s="127"/>
      <c r="EK43" s="127"/>
      <c r="EL43" s="127"/>
      <c r="EM43" s="127"/>
    </row>
    <row r="44" spans="1:143">
      <c r="A44" s="127" t="str">
        <v>2007 Q1</v>
      </c>
      <c r="B44" s="128">
        <v>1300773</v>
      </c>
      <c r="C44" s="128">
        <v>397986</v>
      </c>
      <c r="D44" s="128">
        <v>471126</v>
      </c>
      <c r="E44" s="128">
        <v>268578</v>
      </c>
      <c r="F44" s="128">
        <v>296722</v>
      </c>
      <c r="G44" s="128">
        <v>102401</v>
      </c>
      <c r="H44" s="128">
        <v>33200</v>
      </c>
      <c r="I44" s="128">
        <v>0</v>
      </c>
      <c r="J44" s="128">
        <v>0</v>
      </c>
      <c r="K44" s="128">
        <v>0</v>
      </c>
      <c r="L44" s="128">
        <v>0</v>
      </c>
      <c r="M44" s="128">
        <v>0</v>
      </c>
      <c r="N44" s="128">
        <v>0</v>
      </c>
      <c r="O44" s="128">
        <v>26393</v>
      </c>
      <c r="P44" s="128">
        <v>26393</v>
      </c>
      <c r="Q44" s="128">
        <v>0</v>
      </c>
      <c r="R44" s="128">
        <v>0</v>
      </c>
      <c r="S44" s="128">
        <v>0</v>
      </c>
      <c r="T44" s="128">
        <v>0</v>
      </c>
      <c r="U44" s="128">
        <v>0</v>
      </c>
      <c r="V44" s="128">
        <v>0</v>
      </c>
      <c r="W44" s="128">
        <v>0</v>
      </c>
      <c r="X44" s="128">
        <v>0</v>
      </c>
      <c r="Y44" s="128">
        <v>0</v>
      </c>
      <c r="Z44" s="128">
        <v>0</v>
      </c>
      <c r="AA44" s="128">
        <v>0</v>
      </c>
      <c r="AB44" s="128">
        <v>0</v>
      </c>
      <c r="AC44" s="128">
        <v>0</v>
      </c>
      <c r="AD44" s="128">
        <v>0</v>
      </c>
      <c r="AE44" s="128">
        <v>0</v>
      </c>
      <c r="AF44" s="128" t="str">
        <v/>
      </c>
      <c r="AG44" s="128" t="str">
        <v/>
      </c>
      <c r="AH44" s="128" t="str">
        <v/>
      </c>
      <c r="AI44" s="128" t="str">
        <v/>
      </c>
      <c r="AJ44" s="128" t="str">
        <v/>
      </c>
      <c r="AK44" s="128" t="str">
        <v/>
      </c>
      <c r="AL44" s="128" t="str">
        <v/>
      </c>
      <c r="AM44" s="128" t="str">
        <v/>
      </c>
      <c r="AN44" s="128" t="str">
        <v/>
      </c>
      <c r="AO44" s="128" t="str">
        <v/>
      </c>
      <c r="AP44" s="128" t="str">
        <v/>
      </c>
      <c r="AQ44" s="128" t="str">
        <v/>
      </c>
      <c r="AR44" s="128" t="str">
        <v/>
      </c>
      <c r="AS44" s="128" t="str">
        <v/>
      </c>
      <c r="AT44" s="128" t="str">
        <v/>
      </c>
      <c r="AU44" s="128" t="str">
        <v/>
      </c>
      <c r="AV44" s="128" t="str">
        <v/>
      </c>
      <c r="AW44" s="128" t="str">
        <v/>
      </c>
      <c r="AX44" s="128" t="str">
        <v/>
      </c>
      <c r="AY44" s="128" t="str">
        <v/>
      </c>
      <c r="AZ44" s="128" t="str">
        <v/>
      </c>
      <c r="BA44" s="128" t="str">
        <v/>
      </c>
      <c r="BB44" s="128" t="str">
        <v/>
      </c>
      <c r="BC44" s="128" t="str">
        <v/>
      </c>
      <c r="BD44" s="128" t="str">
        <v/>
      </c>
      <c r="BE44" s="128" t="str">
        <v/>
      </c>
      <c r="BF44" s="128" t="str">
        <v/>
      </c>
      <c r="BG44" s="128" t="str">
        <v/>
      </c>
      <c r="BH44" s="128" t="str">
        <v/>
      </c>
      <c r="BI44" s="128" t="str">
        <v/>
      </c>
      <c r="BJ44" s="128" t="str">
        <v/>
      </c>
      <c r="BK44" s="128" t="str">
        <v/>
      </c>
      <c r="BL44" s="128" t="e">
        <v>#N/A</v>
      </c>
      <c r="BM44" s="128" t="e">
        <v>#N/A</v>
      </c>
      <c r="BN44" s="128" t="e">
        <v>#N/A</v>
      </c>
      <c r="BO44" s="128" t="e">
        <v>#N/A</v>
      </c>
      <c r="BP44" s="128" t="e">
        <v>#N/A</v>
      </c>
      <c r="BQ44" s="128" t="e">
        <v>#N/A</v>
      </c>
      <c r="BR44" s="128" t="e">
        <v>#N/A</v>
      </c>
      <c r="BS44" s="128" t="e">
        <v>#N/A</v>
      </c>
      <c r="BT44" s="128" t="e">
        <v>#N/A</v>
      </c>
      <c r="BU44" s="128" t="e">
        <v>#N/A</v>
      </c>
      <c r="BV44" s="128" t="e">
        <v>#N/A</v>
      </c>
      <c r="BW44" s="128" t="e">
        <v>#N/A</v>
      </c>
      <c r="BX44" s="128" t="e">
        <v>#N/A</v>
      </c>
      <c r="BY44" s="128" t="e">
        <v>#N/A</v>
      </c>
      <c r="BZ44" s="128" t="e">
        <v>#N/A</v>
      </c>
      <c r="CA44" s="128" t="e">
        <v>#N/A</v>
      </c>
      <c r="CB44" s="128" t="e">
        <v>#N/A</v>
      </c>
      <c r="CC44" s="128" t="e">
        <v>#N/A</v>
      </c>
      <c r="CD44" s="128"/>
      <c r="CE44" s="128"/>
      <c r="CF44" s="128"/>
      <c r="CG44" s="128"/>
      <c r="CH44" s="128"/>
      <c r="CI44" s="128"/>
      <c r="CJ44" s="128"/>
      <c r="CK44" s="128"/>
      <c r="CL44" s="128"/>
      <c r="CM44" s="128"/>
      <c r="CN44" s="128"/>
      <c r="CO44" s="128"/>
      <c r="CP44" s="128"/>
      <c r="CQ44" s="128"/>
      <c r="CR44" s="128"/>
      <c r="CS44" s="128"/>
      <c r="CT44" s="128"/>
      <c r="CU44" s="128"/>
      <c r="CV44" s="128"/>
      <c r="CW44" s="128"/>
      <c r="CX44" s="128"/>
      <c r="CY44" s="128"/>
      <c r="CZ44" s="128"/>
      <c r="DA44" s="128"/>
      <c r="DB44" s="128"/>
      <c r="DC44" s="128"/>
      <c r="DD44" s="128"/>
      <c r="DE44" s="128"/>
      <c r="DF44" s="128"/>
      <c r="DG44" s="128"/>
      <c r="DH44" s="128"/>
      <c r="DI44" s="128"/>
      <c r="DJ44" s="128"/>
      <c r="DK44" s="128"/>
      <c r="DL44" s="128"/>
      <c r="DM44" s="128"/>
      <c r="DN44" s="128"/>
      <c r="DO44" s="128"/>
      <c r="DP44" s="128"/>
      <c r="DQ44" s="128"/>
      <c r="DR44" s="127"/>
      <c r="DS44" s="127"/>
      <c r="DT44" s="127"/>
      <c r="DU44" s="127"/>
      <c r="DV44" s="127"/>
      <c r="DW44" s="127"/>
      <c r="DX44" s="127"/>
      <c r="DY44" s="127"/>
      <c r="DZ44" s="127"/>
      <c r="EA44" s="127"/>
      <c r="EB44" s="127"/>
      <c r="EC44" s="127"/>
      <c r="ED44" s="127"/>
      <c r="EE44" s="127"/>
      <c r="EF44" s="127"/>
      <c r="EG44" s="127"/>
      <c r="EH44" s="127"/>
      <c r="EI44" s="127"/>
      <c r="EJ44" s="127"/>
      <c r="EK44" s="127"/>
      <c r="EL44" s="127"/>
      <c r="EM44" s="127"/>
    </row>
    <row r="45" spans="1:143">
      <c r="A45" s="127" t="str">
        <v>2007 Q2</v>
      </c>
      <c r="B45" s="128">
        <v>2280571</v>
      </c>
      <c r="C45" s="128">
        <v>1042067</v>
      </c>
      <c r="D45" s="128">
        <v>313948</v>
      </c>
      <c r="E45" s="128">
        <v>280915</v>
      </c>
      <c r="F45" s="128">
        <v>123930</v>
      </c>
      <c r="G45" s="128">
        <v>60382</v>
      </c>
      <c r="H45" s="128">
        <v>60400</v>
      </c>
      <c r="I45" s="128">
        <v>60200</v>
      </c>
      <c r="J45" s="128">
        <v>48160</v>
      </c>
      <c r="K45" s="128">
        <v>20000</v>
      </c>
      <c r="L45" s="128">
        <v>0</v>
      </c>
      <c r="M45" s="128">
        <v>0</v>
      </c>
      <c r="N45" s="128">
        <v>0</v>
      </c>
      <c r="O45" s="128">
        <v>0</v>
      </c>
      <c r="P45" s="128">
        <v>0</v>
      </c>
      <c r="Q45" s="128">
        <v>0</v>
      </c>
      <c r="R45" s="128">
        <v>0</v>
      </c>
      <c r="S45" s="128">
        <v>0</v>
      </c>
      <c r="T45" s="128">
        <v>0</v>
      </c>
      <c r="U45" s="128">
        <v>0</v>
      </c>
      <c r="V45" s="128">
        <v>0</v>
      </c>
      <c r="W45" s="128">
        <v>0</v>
      </c>
      <c r="X45" s="128">
        <v>0</v>
      </c>
      <c r="Y45" s="128">
        <v>0</v>
      </c>
      <c r="Z45" s="128">
        <v>0</v>
      </c>
      <c r="AA45" s="128">
        <v>0</v>
      </c>
      <c r="AB45" s="128">
        <v>0</v>
      </c>
      <c r="AC45" s="128">
        <v>0</v>
      </c>
      <c r="AD45" s="128">
        <v>0</v>
      </c>
      <c r="AE45" s="128" t="str">
        <v/>
      </c>
      <c r="AF45" s="128" t="str">
        <v/>
      </c>
      <c r="AG45" s="128" t="str">
        <v/>
      </c>
      <c r="AH45" s="128" t="str">
        <v/>
      </c>
      <c r="AI45" s="128" t="str">
        <v/>
      </c>
      <c r="AJ45" s="128" t="str">
        <v/>
      </c>
      <c r="AK45" s="128" t="str">
        <v/>
      </c>
      <c r="AL45" s="128" t="str">
        <v/>
      </c>
      <c r="AM45" s="128" t="str">
        <v/>
      </c>
      <c r="AN45" s="128" t="str">
        <v/>
      </c>
      <c r="AO45" s="128" t="str">
        <v/>
      </c>
      <c r="AP45" s="128" t="str">
        <v/>
      </c>
      <c r="AQ45" s="128" t="str">
        <v/>
      </c>
      <c r="AR45" s="128" t="str">
        <v/>
      </c>
      <c r="AS45" s="128" t="str">
        <v/>
      </c>
      <c r="AT45" s="128" t="str">
        <v/>
      </c>
      <c r="AU45" s="128" t="str">
        <v/>
      </c>
      <c r="AV45" s="128" t="str">
        <v/>
      </c>
      <c r="AW45" s="128" t="str">
        <v/>
      </c>
      <c r="AX45" s="128" t="str">
        <v/>
      </c>
      <c r="AY45" s="128" t="str">
        <v/>
      </c>
      <c r="AZ45" s="128" t="str">
        <v/>
      </c>
      <c r="BA45" s="128" t="str">
        <v/>
      </c>
      <c r="BB45" s="128" t="str">
        <v/>
      </c>
      <c r="BC45" s="128" t="str">
        <v/>
      </c>
      <c r="BD45" s="128" t="str">
        <v/>
      </c>
      <c r="BE45" s="128" t="str">
        <v/>
      </c>
      <c r="BF45" s="128" t="str">
        <v/>
      </c>
      <c r="BG45" s="128" t="str">
        <v/>
      </c>
      <c r="BH45" s="128" t="str">
        <v/>
      </c>
      <c r="BI45" s="128" t="str">
        <v/>
      </c>
      <c r="BJ45" s="128" t="str">
        <v/>
      </c>
      <c r="BK45" s="128" t="str">
        <v/>
      </c>
      <c r="BL45" s="128" t="e">
        <v>#N/A</v>
      </c>
      <c r="BM45" s="128" t="e">
        <v>#N/A</v>
      </c>
      <c r="BN45" s="128" t="e">
        <v>#N/A</v>
      </c>
      <c r="BO45" s="128" t="e">
        <v>#N/A</v>
      </c>
      <c r="BP45" s="128" t="e">
        <v>#N/A</v>
      </c>
      <c r="BQ45" s="128" t="e">
        <v>#N/A</v>
      </c>
      <c r="BR45" s="128" t="e">
        <v>#N/A</v>
      </c>
      <c r="BS45" s="128" t="e">
        <v>#N/A</v>
      </c>
      <c r="BT45" s="128" t="e">
        <v>#N/A</v>
      </c>
      <c r="BU45" s="128" t="e">
        <v>#N/A</v>
      </c>
      <c r="BV45" s="128" t="e">
        <v>#N/A</v>
      </c>
      <c r="BW45" s="128" t="e">
        <v>#N/A</v>
      </c>
      <c r="BX45" s="128" t="e">
        <v>#N/A</v>
      </c>
      <c r="BY45" s="128" t="e">
        <v>#N/A</v>
      </c>
      <c r="BZ45" s="128" t="e">
        <v>#N/A</v>
      </c>
      <c r="CA45" s="128" t="e">
        <v>#N/A</v>
      </c>
      <c r="CB45" s="128" t="e">
        <v>#N/A</v>
      </c>
      <c r="CC45" s="128" t="e">
        <v>#N/A</v>
      </c>
      <c r="CD45" s="128"/>
      <c r="CE45" s="128"/>
      <c r="CF45" s="128"/>
      <c r="CG45" s="128"/>
      <c r="CH45" s="128"/>
      <c r="CI45" s="128"/>
      <c r="CJ45" s="128"/>
      <c r="CK45" s="128"/>
      <c r="CL45" s="128"/>
      <c r="CM45" s="128"/>
      <c r="CN45" s="128"/>
      <c r="CO45" s="128"/>
      <c r="CP45" s="128"/>
      <c r="CQ45" s="128"/>
      <c r="CR45" s="128"/>
      <c r="CS45" s="128"/>
      <c r="CT45" s="128"/>
      <c r="CU45" s="128"/>
      <c r="CV45" s="128"/>
      <c r="CW45" s="128"/>
      <c r="CX45" s="128"/>
      <c r="CY45" s="128"/>
      <c r="CZ45" s="128"/>
      <c r="DA45" s="128"/>
      <c r="DB45" s="128"/>
      <c r="DC45" s="128"/>
      <c r="DD45" s="128"/>
      <c r="DE45" s="128"/>
      <c r="DF45" s="128"/>
      <c r="DG45" s="128"/>
      <c r="DH45" s="128"/>
      <c r="DI45" s="128"/>
      <c r="DJ45" s="128"/>
      <c r="DK45" s="128"/>
      <c r="DL45" s="128"/>
      <c r="DM45" s="128"/>
      <c r="DN45" s="128"/>
      <c r="DO45" s="128"/>
      <c r="DP45" s="128"/>
      <c r="DQ45" s="128"/>
      <c r="DR45" s="127"/>
      <c r="DS45" s="127"/>
      <c r="DT45" s="127"/>
      <c r="DU45" s="127"/>
      <c r="DV45" s="127"/>
      <c r="DW45" s="127"/>
      <c r="DX45" s="127"/>
      <c r="DY45" s="127"/>
      <c r="DZ45" s="127"/>
      <c r="EA45" s="127"/>
      <c r="EB45" s="127"/>
      <c r="EC45" s="127"/>
      <c r="ED45" s="127"/>
      <c r="EE45" s="127"/>
      <c r="EF45" s="127"/>
      <c r="EG45" s="127"/>
      <c r="EH45" s="127"/>
      <c r="EI45" s="127"/>
      <c r="EJ45" s="127"/>
      <c r="EK45" s="127"/>
      <c r="EL45" s="127"/>
      <c r="EM45" s="127"/>
    </row>
    <row r="46" spans="1:143">
      <c r="A46" s="127" t="str">
        <v>2007 Q3</v>
      </c>
      <c r="B46" s="128">
        <v>2080386</v>
      </c>
      <c r="C46" s="128">
        <v>998200</v>
      </c>
      <c r="D46" s="128">
        <v>203631</v>
      </c>
      <c r="E46" s="128">
        <v>119688</v>
      </c>
      <c r="F46" s="128">
        <v>119318</v>
      </c>
      <c r="G46" s="128">
        <v>4026</v>
      </c>
      <c r="H46" s="128">
        <v>0</v>
      </c>
      <c r="I46" s="128">
        <v>0</v>
      </c>
      <c r="J46" s="128">
        <v>0</v>
      </c>
      <c r="K46" s="128">
        <v>0</v>
      </c>
      <c r="L46" s="128">
        <v>0</v>
      </c>
      <c r="M46" s="128">
        <v>0</v>
      </c>
      <c r="N46" s="128">
        <v>0</v>
      </c>
      <c r="O46" s="128">
        <v>0</v>
      </c>
      <c r="P46" s="128">
        <v>0</v>
      </c>
      <c r="Q46" s="128">
        <v>0</v>
      </c>
      <c r="R46" s="128">
        <v>0</v>
      </c>
      <c r="S46" s="128">
        <v>0</v>
      </c>
      <c r="T46" s="128">
        <v>0</v>
      </c>
      <c r="U46" s="128">
        <v>0</v>
      </c>
      <c r="V46" s="128">
        <v>0</v>
      </c>
      <c r="W46" s="128">
        <v>0</v>
      </c>
      <c r="X46" s="128">
        <v>0</v>
      </c>
      <c r="Y46" s="128">
        <v>0</v>
      </c>
      <c r="Z46" s="128">
        <v>0</v>
      </c>
      <c r="AA46" s="128">
        <v>0</v>
      </c>
      <c r="AB46" s="128">
        <v>0</v>
      </c>
      <c r="AC46" s="128">
        <v>0</v>
      </c>
      <c r="AD46" s="128" t="str">
        <v/>
      </c>
      <c r="AE46" s="128" t="str">
        <v/>
      </c>
      <c r="AF46" s="128" t="str">
        <v/>
      </c>
      <c r="AG46" s="128" t="str">
        <v/>
      </c>
      <c r="AH46" s="128" t="str">
        <v/>
      </c>
      <c r="AI46" s="128" t="str">
        <v/>
      </c>
      <c r="AJ46" s="128" t="str">
        <v/>
      </c>
      <c r="AK46" s="128" t="str">
        <v/>
      </c>
      <c r="AL46" s="128" t="str">
        <v/>
      </c>
      <c r="AM46" s="128" t="str">
        <v/>
      </c>
      <c r="AN46" s="128" t="str">
        <v/>
      </c>
      <c r="AO46" s="128" t="str">
        <v/>
      </c>
      <c r="AP46" s="128" t="str">
        <v/>
      </c>
      <c r="AQ46" s="128" t="str">
        <v/>
      </c>
      <c r="AR46" s="128" t="str">
        <v/>
      </c>
      <c r="AS46" s="128" t="str">
        <v/>
      </c>
      <c r="AT46" s="128" t="str">
        <v/>
      </c>
      <c r="AU46" s="128" t="str">
        <v/>
      </c>
      <c r="AV46" s="128" t="str">
        <v/>
      </c>
      <c r="AW46" s="128" t="str">
        <v/>
      </c>
      <c r="AX46" s="128" t="str">
        <v/>
      </c>
      <c r="AY46" s="128" t="str">
        <v/>
      </c>
      <c r="AZ46" s="128" t="str">
        <v/>
      </c>
      <c r="BA46" s="128" t="str">
        <v/>
      </c>
      <c r="BB46" s="128" t="str">
        <v/>
      </c>
      <c r="BC46" s="128" t="str">
        <v/>
      </c>
      <c r="BD46" s="128" t="str">
        <v/>
      </c>
      <c r="BE46" s="128" t="str">
        <v/>
      </c>
      <c r="BF46" s="128" t="str">
        <v/>
      </c>
      <c r="BG46" s="128" t="str">
        <v/>
      </c>
      <c r="BH46" s="128" t="str">
        <v/>
      </c>
      <c r="BI46" s="128" t="str">
        <v/>
      </c>
      <c r="BJ46" s="128" t="str">
        <v/>
      </c>
      <c r="BK46" s="128" t="str">
        <v/>
      </c>
      <c r="BL46" s="128" t="e">
        <v>#N/A</v>
      </c>
      <c r="BM46" s="128" t="e">
        <v>#N/A</v>
      </c>
      <c r="BN46" s="128" t="e">
        <v>#N/A</v>
      </c>
      <c r="BO46" s="128" t="e">
        <v>#N/A</v>
      </c>
      <c r="BP46" s="128" t="e">
        <v>#N/A</v>
      </c>
      <c r="BQ46" s="128" t="e">
        <v>#N/A</v>
      </c>
      <c r="BR46" s="128" t="e">
        <v>#N/A</v>
      </c>
      <c r="BS46" s="128" t="e">
        <v>#N/A</v>
      </c>
      <c r="BT46" s="128" t="e">
        <v>#N/A</v>
      </c>
      <c r="BU46" s="128" t="e">
        <v>#N/A</v>
      </c>
      <c r="BV46" s="128" t="e">
        <v>#N/A</v>
      </c>
      <c r="BW46" s="128" t="e">
        <v>#N/A</v>
      </c>
      <c r="BX46" s="128" t="e">
        <v>#N/A</v>
      </c>
      <c r="BY46" s="128" t="e">
        <v>#N/A</v>
      </c>
      <c r="BZ46" s="128" t="e">
        <v>#N/A</v>
      </c>
      <c r="CA46" s="128" t="e">
        <v>#N/A</v>
      </c>
      <c r="CB46" s="128" t="e">
        <v>#N/A</v>
      </c>
      <c r="CC46" s="128" t="e">
        <v>#N/A</v>
      </c>
      <c r="CD46" s="128"/>
      <c r="CE46" s="128"/>
      <c r="CF46" s="128"/>
      <c r="CG46" s="128"/>
      <c r="CH46" s="128"/>
      <c r="CI46" s="128"/>
      <c r="CJ46" s="128"/>
      <c r="CK46" s="128"/>
      <c r="CL46" s="128"/>
      <c r="CM46" s="128"/>
      <c r="CN46" s="128"/>
      <c r="CO46" s="128"/>
      <c r="CP46" s="128"/>
      <c r="CQ46" s="128"/>
      <c r="CR46" s="128"/>
      <c r="CS46" s="128"/>
      <c r="CT46" s="128"/>
      <c r="CU46" s="128"/>
      <c r="CV46" s="128"/>
      <c r="CW46" s="128"/>
      <c r="CX46" s="128"/>
      <c r="CY46" s="128"/>
      <c r="CZ46" s="128"/>
      <c r="DA46" s="128"/>
      <c r="DB46" s="128"/>
      <c r="DC46" s="128"/>
      <c r="DD46" s="128"/>
      <c r="DE46" s="128"/>
      <c r="DF46" s="128"/>
      <c r="DG46" s="128"/>
      <c r="DH46" s="128"/>
      <c r="DI46" s="128"/>
      <c r="DJ46" s="128"/>
      <c r="DK46" s="128"/>
      <c r="DL46" s="128"/>
      <c r="DM46" s="128"/>
      <c r="DN46" s="128"/>
      <c r="DO46" s="128"/>
      <c r="DP46" s="128"/>
      <c r="DQ46" s="128"/>
      <c r="DR46" s="127"/>
      <c r="DS46" s="127"/>
      <c r="DT46" s="127"/>
      <c r="DU46" s="127"/>
      <c r="DV46" s="127"/>
      <c r="DW46" s="127"/>
      <c r="DX46" s="127"/>
      <c r="DY46" s="127"/>
      <c r="DZ46" s="127"/>
      <c r="EA46" s="127"/>
      <c r="EB46" s="127"/>
      <c r="EC46" s="127"/>
      <c r="ED46" s="127"/>
      <c r="EE46" s="127"/>
      <c r="EF46" s="127"/>
      <c r="EG46" s="127"/>
      <c r="EH46" s="127"/>
      <c r="EI46" s="127"/>
      <c r="EJ46" s="127"/>
      <c r="EK46" s="127"/>
      <c r="EL46" s="127"/>
      <c r="EM46" s="127"/>
    </row>
    <row r="47" spans="1:143">
      <c r="A47" s="127" t="str">
        <v>2007 Q4</v>
      </c>
      <c r="B47" s="128">
        <v>3086944</v>
      </c>
      <c r="C47" s="128">
        <v>1204953</v>
      </c>
      <c r="D47" s="128">
        <v>480664</v>
      </c>
      <c r="E47" s="128">
        <v>348746</v>
      </c>
      <c r="F47" s="128">
        <v>146446</v>
      </c>
      <c r="G47" s="128">
        <v>18180</v>
      </c>
      <c r="H47" s="128">
        <v>18180</v>
      </c>
      <c r="I47" s="128">
        <v>1500</v>
      </c>
      <c r="J47" s="128">
        <v>1500</v>
      </c>
      <c r="K47" s="128">
        <v>1500</v>
      </c>
      <c r="L47" s="128">
        <v>0</v>
      </c>
      <c r="M47" s="128">
        <v>0</v>
      </c>
      <c r="N47" s="128">
        <v>0</v>
      </c>
      <c r="O47" s="128">
        <v>0</v>
      </c>
      <c r="P47" s="128">
        <v>0</v>
      </c>
      <c r="Q47" s="128">
        <v>0</v>
      </c>
      <c r="R47" s="128">
        <v>0</v>
      </c>
      <c r="S47" s="128">
        <v>0</v>
      </c>
      <c r="T47" s="128">
        <v>0</v>
      </c>
      <c r="U47" s="128">
        <v>0</v>
      </c>
      <c r="V47" s="128">
        <v>0</v>
      </c>
      <c r="W47" s="128">
        <v>0</v>
      </c>
      <c r="X47" s="128">
        <v>0</v>
      </c>
      <c r="Y47" s="128">
        <v>0</v>
      </c>
      <c r="Z47" s="128">
        <v>0</v>
      </c>
      <c r="AA47" s="128">
        <v>0</v>
      </c>
      <c r="AB47" s="128">
        <v>0</v>
      </c>
      <c r="AC47" s="128" t="str">
        <v/>
      </c>
      <c r="AD47" s="128" t="str">
        <v/>
      </c>
      <c r="AE47" s="128" t="str">
        <v/>
      </c>
      <c r="AF47" s="128" t="str">
        <v/>
      </c>
      <c r="AG47" s="128" t="str">
        <v/>
      </c>
      <c r="AH47" s="128" t="str">
        <v/>
      </c>
      <c r="AI47" s="128" t="str">
        <v/>
      </c>
      <c r="AJ47" s="128" t="str">
        <v/>
      </c>
      <c r="AK47" s="128" t="str">
        <v/>
      </c>
      <c r="AL47" s="128" t="str">
        <v/>
      </c>
      <c r="AM47" s="128" t="str">
        <v/>
      </c>
      <c r="AN47" s="128" t="str">
        <v/>
      </c>
      <c r="AO47" s="128" t="str">
        <v/>
      </c>
      <c r="AP47" s="128" t="str">
        <v/>
      </c>
      <c r="AQ47" s="128" t="str">
        <v/>
      </c>
      <c r="AR47" s="128" t="str">
        <v/>
      </c>
      <c r="AS47" s="128" t="str">
        <v/>
      </c>
      <c r="AT47" s="128" t="str">
        <v/>
      </c>
      <c r="AU47" s="128" t="str">
        <v/>
      </c>
      <c r="AV47" s="128" t="str">
        <v/>
      </c>
      <c r="AW47" s="128" t="str">
        <v/>
      </c>
      <c r="AX47" s="128" t="str">
        <v/>
      </c>
      <c r="AY47" s="128" t="str">
        <v/>
      </c>
      <c r="AZ47" s="128" t="str">
        <v/>
      </c>
      <c r="BA47" s="128" t="str">
        <v/>
      </c>
      <c r="BB47" s="128" t="str">
        <v/>
      </c>
      <c r="BC47" s="128" t="str">
        <v/>
      </c>
      <c r="BD47" s="128" t="str">
        <v/>
      </c>
      <c r="BE47" s="128" t="str">
        <v/>
      </c>
      <c r="BF47" s="128" t="str">
        <v/>
      </c>
      <c r="BG47" s="128" t="str">
        <v/>
      </c>
      <c r="BH47" s="128" t="str">
        <v/>
      </c>
      <c r="BI47" s="128" t="str">
        <v/>
      </c>
      <c r="BJ47" s="128" t="str">
        <v/>
      </c>
      <c r="BK47" s="128" t="str">
        <v/>
      </c>
      <c r="BL47" s="128" t="e">
        <v>#N/A</v>
      </c>
      <c r="BM47" s="128" t="e">
        <v>#N/A</v>
      </c>
      <c r="BN47" s="128" t="e">
        <v>#N/A</v>
      </c>
      <c r="BO47" s="128" t="e">
        <v>#N/A</v>
      </c>
      <c r="BP47" s="128" t="e">
        <v>#N/A</v>
      </c>
      <c r="BQ47" s="128" t="e">
        <v>#N/A</v>
      </c>
      <c r="BR47" s="128" t="e">
        <v>#N/A</v>
      </c>
      <c r="BS47" s="128" t="e">
        <v>#N/A</v>
      </c>
      <c r="BT47" s="128" t="e">
        <v>#N/A</v>
      </c>
      <c r="BU47" s="128" t="e">
        <v>#N/A</v>
      </c>
      <c r="BV47" s="128" t="e">
        <v>#N/A</v>
      </c>
      <c r="BW47" s="128" t="e">
        <v>#N/A</v>
      </c>
      <c r="BX47" s="128" t="e">
        <v>#N/A</v>
      </c>
      <c r="BY47" s="128" t="e">
        <v>#N/A</v>
      </c>
      <c r="BZ47" s="128" t="e">
        <v>#N/A</v>
      </c>
      <c r="CA47" s="128" t="e">
        <v>#N/A</v>
      </c>
      <c r="CB47" s="128" t="e">
        <v>#N/A</v>
      </c>
      <c r="CC47" s="128" t="e">
        <v>#N/A</v>
      </c>
      <c r="CD47" s="128"/>
      <c r="CE47" s="128"/>
      <c r="CF47" s="128"/>
      <c r="CG47" s="128"/>
      <c r="CH47" s="128"/>
      <c r="CI47" s="128"/>
      <c r="CJ47" s="128"/>
      <c r="CK47" s="128"/>
      <c r="CL47" s="128"/>
      <c r="CM47" s="128"/>
      <c r="CN47" s="128"/>
      <c r="CO47" s="128"/>
      <c r="CP47" s="128"/>
      <c r="CQ47" s="128"/>
      <c r="CR47" s="128"/>
      <c r="CS47" s="128"/>
      <c r="CT47" s="128"/>
      <c r="CU47" s="128"/>
      <c r="CV47" s="128"/>
      <c r="CW47" s="128"/>
      <c r="CX47" s="128"/>
      <c r="CY47" s="128"/>
      <c r="CZ47" s="128"/>
      <c r="DA47" s="128"/>
      <c r="DB47" s="128"/>
      <c r="DC47" s="128"/>
      <c r="DD47" s="128"/>
      <c r="DE47" s="128"/>
      <c r="DF47" s="128"/>
      <c r="DG47" s="128"/>
      <c r="DH47" s="128"/>
      <c r="DI47" s="128"/>
      <c r="DJ47" s="128"/>
      <c r="DK47" s="128"/>
      <c r="DL47" s="128"/>
      <c r="DM47" s="128"/>
      <c r="DN47" s="128"/>
      <c r="DO47" s="128"/>
      <c r="DP47" s="128"/>
      <c r="DQ47" s="128"/>
      <c r="DR47" s="127"/>
      <c r="DS47" s="127"/>
      <c r="DT47" s="127"/>
      <c r="DU47" s="127"/>
      <c r="DV47" s="127"/>
      <c r="DW47" s="127"/>
      <c r="DX47" s="127"/>
      <c r="DY47" s="127"/>
      <c r="DZ47" s="127"/>
      <c r="EA47" s="127"/>
      <c r="EB47" s="127"/>
      <c r="EC47" s="127"/>
      <c r="ED47" s="127"/>
      <c r="EE47" s="127"/>
      <c r="EF47" s="127"/>
      <c r="EG47" s="127"/>
      <c r="EH47" s="127"/>
      <c r="EI47" s="127"/>
      <c r="EJ47" s="127"/>
      <c r="EK47" s="127"/>
      <c r="EL47" s="127"/>
      <c r="EM47" s="127"/>
    </row>
    <row r="48" spans="1:143">
      <c r="A48" s="127" t="str">
        <v>2008 Q1</v>
      </c>
      <c r="B48" s="128">
        <v>1798884</v>
      </c>
      <c r="C48" s="128">
        <v>1230254</v>
      </c>
      <c r="D48" s="128">
        <v>252333</v>
      </c>
      <c r="E48" s="128">
        <v>81231</v>
      </c>
      <c r="F48" s="128">
        <v>59107</v>
      </c>
      <c r="G48" s="128">
        <v>406</v>
      </c>
      <c r="H48" s="128">
        <v>0</v>
      </c>
      <c r="I48" s="128">
        <v>396</v>
      </c>
      <c r="J48" s="128">
        <v>0</v>
      </c>
      <c r="K48" s="128">
        <v>0</v>
      </c>
      <c r="L48" s="128">
        <v>0</v>
      </c>
      <c r="M48" s="128">
        <v>0</v>
      </c>
      <c r="N48" s="128">
        <v>0</v>
      </c>
      <c r="O48" s="128">
        <v>0</v>
      </c>
      <c r="P48" s="128">
        <v>0</v>
      </c>
      <c r="Q48" s="128">
        <v>0</v>
      </c>
      <c r="R48" s="128">
        <v>0</v>
      </c>
      <c r="S48" s="128">
        <v>0</v>
      </c>
      <c r="T48" s="128">
        <v>0</v>
      </c>
      <c r="U48" s="128">
        <v>0</v>
      </c>
      <c r="V48" s="128">
        <v>0</v>
      </c>
      <c r="W48" s="128">
        <v>0</v>
      </c>
      <c r="X48" s="128">
        <v>0</v>
      </c>
      <c r="Y48" s="128">
        <v>0</v>
      </c>
      <c r="Z48" s="128">
        <v>0</v>
      </c>
      <c r="AA48" s="128">
        <v>0</v>
      </c>
      <c r="AB48" s="128" t="str">
        <v/>
      </c>
      <c r="AC48" s="128" t="str">
        <v/>
      </c>
      <c r="AD48" s="128" t="str">
        <v/>
      </c>
      <c r="AE48" s="128" t="str">
        <v/>
      </c>
      <c r="AF48" s="128" t="str">
        <v/>
      </c>
      <c r="AG48" s="128" t="str">
        <v/>
      </c>
      <c r="AH48" s="128" t="str">
        <v/>
      </c>
      <c r="AI48" s="128" t="str">
        <v/>
      </c>
      <c r="AJ48" s="128" t="str">
        <v/>
      </c>
      <c r="AK48" s="128" t="str">
        <v/>
      </c>
      <c r="AL48" s="128" t="str">
        <v/>
      </c>
      <c r="AM48" s="128" t="str">
        <v/>
      </c>
      <c r="AN48" s="128" t="str">
        <v/>
      </c>
      <c r="AO48" s="128" t="str">
        <v/>
      </c>
      <c r="AP48" s="128" t="str">
        <v/>
      </c>
      <c r="AQ48" s="128" t="str">
        <v/>
      </c>
      <c r="AR48" s="128" t="str">
        <v/>
      </c>
      <c r="AS48" s="128" t="str">
        <v/>
      </c>
      <c r="AT48" s="128" t="str">
        <v/>
      </c>
      <c r="AU48" s="128" t="str">
        <v/>
      </c>
      <c r="AV48" s="128" t="str">
        <v/>
      </c>
      <c r="AW48" s="128" t="str">
        <v/>
      </c>
      <c r="AX48" s="128" t="str">
        <v/>
      </c>
      <c r="AY48" s="128" t="str">
        <v/>
      </c>
      <c r="AZ48" s="128" t="str">
        <v/>
      </c>
      <c r="BA48" s="128" t="str">
        <v/>
      </c>
      <c r="BB48" s="128" t="str">
        <v/>
      </c>
      <c r="BC48" s="128" t="str">
        <v/>
      </c>
      <c r="BD48" s="128" t="str">
        <v/>
      </c>
      <c r="BE48" s="128" t="str">
        <v/>
      </c>
      <c r="BF48" s="128" t="str">
        <v/>
      </c>
      <c r="BG48" s="128" t="str">
        <v/>
      </c>
      <c r="BH48" s="128" t="str">
        <v/>
      </c>
      <c r="BI48" s="128" t="str">
        <v/>
      </c>
      <c r="BJ48" s="128" t="str">
        <v/>
      </c>
      <c r="BK48" s="128" t="str">
        <v/>
      </c>
      <c r="BL48" s="128" t="e">
        <v>#N/A</v>
      </c>
      <c r="BM48" s="128" t="e">
        <v>#N/A</v>
      </c>
      <c r="BN48" s="128" t="e">
        <v>#N/A</v>
      </c>
      <c r="BO48" s="128" t="e">
        <v>#N/A</v>
      </c>
      <c r="BP48" s="128" t="e">
        <v>#N/A</v>
      </c>
      <c r="BQ48" s="128" t="e">
        <v>#N/A</v>
      </c>
      <c r="BR48" s="128" t="e">
        <v>#N/A</v>
      </c>
      <c r="BS48" s="128" t="e">
        <v>#N/A</v>
      </c>
      <c r="BT48" s="128" t="e">
        <v>#N/A</v>
      </c>
      <c r="BU48" s="128" t="e">
        <v>#N/A</v>
      </c>
      <c r="BV48" s="128" t="e">
        <v>#N/A</v>
      </c>
      <c r="BW48" s="128" t="e">
        <v>#N/A</v>
      </c>
      <c r="BX48" s="128" t="e">
        <v>#N/A</v>
      </c>
      <c r="BY48" s="128" t="e">
        <v>#N/A</v>
      </c>
      <c r="BZ48" s="128" t="e">
        <v>#N/A</v>
      </c>
      <c r="CA48" s="128" t="e">
        <v>#N/A</v>
      </c>
      <c r="CB48" s="128" t="e">
        <v>#N/A</v>
      </c>
      <c r="CC48" s="128" t="e">
        <v>#N/A</v>
      </c>
      <c r="CD48" s="128"/>
      <c r="CE48" s="128"/>
      <c r="CF48" s="128"/>
      <c r="CG48" s="128"/>
      <c r="CH48" s="128"/>
      <c r="CI48" s="128"/>
      <c r="CJ48" s="128"/>
      <c r="CK48" s="128"/>
      <c r="CL48" s="128"/>
      <c r="CM48" s="128"/>
      <c r="CN48" s="128"/>
      <c r="CO48" s="128"/>
      <c r="CP48" s="128"/>
      <c r="CQ48" s="128"/>
      <c r="CR48" s="128"/>
      <c r="CS48" s="128"/>
      <c r="CT48" s="128"/>
      <c r="CU48" s="128"/>
      <c r="CV48" s="128"/>
      <c r="CW48" s="128"/>
      <c r="CX48" s="128"/>
      <c r="CY48" s="128"/>
      <c r="CZ48" s="128"/>
      <c r="DA48" s="128"/>
      <c r="DB48" s="128"/>
      <c r="DC48" s="128"/>
      <c r="DD48" s="128"/>
      <c r="DE48" s="128"/>
      <c r="DF48" s="128"/>
      <c r="DG48" s="128"/>
      <c r="DH48" s="128"/>
      <c r="DI48" s="128"/>
      <c r="DJ48" s="128"/>
      <c r="DK48" s="128"/>
      <c r="DL48" s="128"/>
      <c r="DM48" s="128"/>
      <c r="DN48" s="128"/>
      <c r="DO48" s="128"/>
      <c r="DP48" s="128"/>
      <c r="DQ48" s="128"/>
      <c r="DR48" s="127"/>
      <c r="DS48" s="127"/>
      <c r="DT48" s="127"/>
      <c r="DU48" s="127"/>
      <c r="DV48" s="127"/>
      <c r="DW48" s="127"/>
      <c r="DX48" s="127"/>
      <c r="DY48" s="127"/>
      <c r="DZ48" s="127"/>
      <c r="EA48" s="127"/>
      <c r="EB48" s="127"/>
      <c r="EC48" s="127"/>
      <c r="ED48" s="127"/>
      <c r="EE48" s="127"/>
      <c r="EF48" s="127"/>
      <c r="EG48" s="127"/>
      <c r="EH48" s="127"/>
      <c r="EI48" s="127"/>
      <c r="EJ48" s="127"/>
      <c r="EK48" s="127"/>
      <c r="EL48" s="127"/>
      <c r="EM48" s="127"/>
    </row>
    <row r="49" spans="1:143">
      <c r="A49" s="127" t="str">
        <v>2008 Q2</v>
      </c>
      <c r="B49" s="128">
        <v>2175009</v>
      </c>
      <c r="C49" s="128">
        <v>782552</v>
      </c>
      <c r="D49" s="128">
        <v>122562</v>
      </c>
      <c r="E49" s="128">
        <v>120181</v>
      </c>
      <c r="F49" s="128">
        <v>4085</v>
      </c>
      <c r="G49" s="128">
        <v>0</v>
      </c>
      <c r="H49" s="128">
        <v>0</v>
      </c>
      <c r="I49" s="128">
        <v>0</v>
      </c>
      <c r="J49" s="128">
        <v>0</v>
      </c>
      <c r="K49" s="128">
        <v>0</v>
      </c>
      <c r="L49" s="128">
        <v>0</v>
      </c>
      <c r="M49" s="128">
        <v>0</v>
      </c>
      <c r="N49" s="128">
        <v>0</v>
      </c>
      <c r="O49" s="128">
        <v>0</v>
      </c>
      <c r="P49" s="128">
        <v>0</v>
      </c>
      <c r="Q49" s="128">
        <v>0</v>
      </c>
      <c r="R49" s="128">
        <v>0</v>
      </c>
      <c r="S49" s="128">
        <v>0</v>
      </c>
      <c r="T49" s="128">
        <v>0</v>
      </c>
      <c r="U49" s="128">
        <v>0</v>
      </c>
      <c r="V49" s="128">
        <v>0</v>
      </c>
      <c r="W49" s="128">
        <v>0</v>
      </c>
      <c r="X49" s="128">
        <v>0</v>
      </c>
      <c r="Y49" s="128">
        <v>0</v>
      </c>
      <c r="Z49" s="128">
        <v>0</v>
      </c>
      <c r="AA49" s="128" t="str">
        <v/>
      </c>
      <c r="AB49" s="128" t="str">
        <v/>
      </c>
      <c r="AC49" s="128" t="str">
        <v/>
      </c>
      <c r="AD49" s="128" t="str">
        <v/>
      </c>
      <c r="AE49" s="128" t="str">
        <v/>
      </c>
      <c r="AF49" s="128" t="str">
        <v/>
      </c>
      <c r="AG49" s="128" t="str">
        <v/>
      </c>
      <c r="AH49" s="128" t="str">
        <v/>
      </c>
      <c r="AI49" s="128" t="str">
        <v/>
      </c>
      <c r="AJ49" s="128" t="str">
        <v/>
      </c>
      <c r="AK49" s="128" t="str">
        <v/>
      </c>
      <c r="AL49" s="128" t="str">
        <v/>
      </c>
      <c r="AM49" s="128" t="str">
        <v/>
      </c>
      <c r="AN49" s="128" t="str">
        <v/>
      </c>
      <c r="AO49" s="128" t="str">
        <v/>
      </c>
      <c r="AP49" s="128" t="str">
        <v/>
      </c>
      <c r="AQ49" s="128" t="str">
        <v/>
      </c>
      <c r="AR49" s="128" t="str">
        <v/>
      </c>
      <c r="AS49" s="128" t="str">
        <v/>
      </c>
      <c r="AT49" s="128" t="str">
        <v/>
      </c>
      <c r="AU49" s="128" t="str">
        <v/>
      </c>
      <c r="AV49" s="128" t="str">
        <v/>
      </c>
      <c r="AW49" s="128" t="str">
        <v/>
      </c>
      <c r="AX49" s="128" t="str">
        <v/>
      </c>
      <c r="AY49" s="128" t="str">
        <v/>
      </c>
      <c r="AZ49" s="128" t="str">
        <v/>
      </c>
      <c r="BA49" s="128" t="str">
        <v/>
      </c>
      <c r="BB49" s="128" t="str">
        <v/>
      </c>
      <c r="BC49" s="128" t="str">
        <v/>
      </c>
      <c r="BD49" s="128" t="str">
        <v/>
      </c>
      <c r="BE49" s="128" t="str">
        <v/>
      </c>
      <c r="BF49" s="128" t="str">
        <v/>
      </c>
      <c r="BG49" s="128" t="str">
        <v/>
      </c>
      <c r="BH49" s="128" t="str">
        <v/>
      </c>
      <c r="BI49" s="128" t="str">
        <v/>
      </c>
      <c r="BJ49" s="128" t="str">
        <v/>
      </c>
      <c r="BK49" s="128" t="str">
        <v/>
      </c>
      <c r="BL49" s="128" t="e">
        <v>#N/A</v>
      </c>
      <c r="BM49" s="128" t="e">
        <v>#N/A</v>
      </c>
      <c r="BN49" s="128" t="e">
        <v>#N/A</v>
      </c>
      <c r="BO49" s="128" t="e">
        <v>#N/A</v>
      </c>
      <c r="BP49" s="128" t="e">
        <v>#N/A</v>
      </c>
      <c r="BQ49" s="128" t="e">
        <v>#N/A</v>
      </c>
      <c r="BR49" s="128" t="e">
        <v>#N/A</v>
      </c>
      <c r="BS49" s="128" t="e">
        <v>#N/A</v>
      </c>
      <c r="BT49" s="128" t="e">
        <v>#N/A</v>
      </c>
      <c r="BU49" s="128" t="e">
        <v>#N/A</v>
      </c>
      <c r="BV49" s="128" t="e">
        <v>#N/A</v>
      </c>
      <c r="BW49" s="128" t="e">
        <v>#N/A</v>
      </c>
      <c r="BX49" s="128" t="e">
        <v>#N/A</v>
      </c>
      <c r="BY49" s="128" t="e">
        <v>#N/A</v>
      </c>
      <c r="BZ49" s="128" t="e">
        <v>#N/A</v>
      </c>
      <c r="CA49" s="128" t="e">
        <v>#N/A</v>
      </c>
      <c r="CB49" s="128" t="e">
        <v>#N/A</v>
      </c>
      <c r="CC49" s="128" t="e">
        <v>#N/A</v>
      </c>
      <c r="CD49" s="128"/>
      <c r="CE49" s="128"/>
      <c r="CF49" s="128"/>
      <c r="CG49" s="128"/>
      <c r="CH49" s="128"/>
      <c r="CI49" s="128"/>
      <c r="CJ49" s="128"/>
      <c r="CK49" s="128"/>
      <c r="CL49" s="128"/>
      <c r="CM49" s="128"/>
      <c r="CN49" s="128"/>
      <c r="CO49" s="128"/>
      <c r="CP49" s="128"/>
      <c r="CQ49" s="128"/>
      <c r="CR49" s="128"/>
      <c r="CS49" s="128"/>
      <c r="CT49" s="128"/>
      <c r="CU49" s="128"/>
      <c r="CV49" s="128"/>
      <c r="CW49" s="128"/>
      <c r="CX49" s="128"/>
      <c r="CY49" s="128"/>
      <c r="CZ49" s="128"/>
      <c r="DA49" s="128"/>
      <c r="DB49" s="128"/>
      <c r="DC49" s="128"/>
      <c r="DD49" s="128"/>
      <c r="DE49" s="128"/>
      <c r="DF49" s="128"/>
      <c r="DG49" s="128"/>
      <c r="DH49" s="128"/>
      <c r="DI49" s="128"/>
      <c r="DJ49" s="128"/>
      <c r="DK49" s="128"/>
      <c r="DL49" s="128"/>
      <c r="DM49" s="128"/>
      <c r="DN49" s="128"/>
      <c r="DO49" s="128"/>
      <c r="DP49" s="128"/>
      <c r="DQ49" s="128"/>
      <c r="DR49" s="127"/>
      <c r="DS49" s="127"/>
      <c r="DT49" s="127"/>
      <c r="DU49" s="127"/>
      <c r="DV49" s="127"/>
      <c r="DW49" s="127"/>
      <c r="DX49" s="127"/>
      <c r="DY49" s="127"/>
      <c r="DZ49" s="127"/>
      <c r="EA49" s="127"/>
      <c r="EB49" s="127"/>
      <c r="EC49" s="127"/>
      <c r="ED49" s="127"/>
      <c r="EE49" s="127"/>
      <c r="EF49" s="127"/>
      <c r="EG49" s="127"/>
      <c r="EH49" s="127"/>
      <c r="EI49" s="127"/>
      <c r="EJ49" s="127"/>
      <c r="EK49" s="127"/>
      <c r="EL49" s="127"/>
      <c r="EM49" s="127"/>
    </row>
    <row r="50" spans="1:143">
      <c r="A50" s="127" t="str">
        <v>2008 Q3</v>
      </c>
      <c r="B50" s="128">
        <v>1834469</v>
      </c>
      <c r="C50" s="128">
        <v>510248</v>
      </c>
      <c r="D50" s="128">
        <v>366828</v>
      </c>
      <c r="E50" s="128">
        <v>151937</v>
      </c>
      <c r="F50" s="128">
        <v>151737</v>
      </c>
      <c r="G50" s="128">
        <v>56299</v>
      </c>
      <c r="H50" s="128">
        <v>56200</v>
      </c>
      <c r="I50" s="128">
        <v>56200</v>
      </c>
      <c r="J50" s="128">
        <v>56200</v>
      </c>
      <c r="K50" s="128">
        <v>0</v>
      </c>
      <c r="L50" s="128">
        <v>0</v>
      </c>
      <c r="M50" s="128">
        <v>0</v>
      </c>
      <c r="N50" s="128">
        <v>0</v>
      </c>
      <c r="O50" s="128">
        <v>0</v>
      </c>
      <c r="P50" s="128">
        <v>0</v>
      </c>
      <c r="Q50" s="128">
        <v>100</v>
      </c>
      <c r="R50" s="128">
        <v>100</v>
      </c>
      <c r="S50" s="128">
        <v>0</v>
      </c>
      <c r="T50" s="128">
        <v>0</v>
      </c>
      <c r="U50" s="128">
        <v>0</v>
      </c>
      <c r="V50" s="128">
        <v>0</v>
      </c>
      <c r="W50" s="128">
        <v>0</v>
      </c>
      <c r="X50" s="128">
        <v>0</v>
      </c>
      <c r="Y50" s="128">
        <v>0</v>
      </c>
      <c r="Z50" s="128" t="str">
        <v/>
      </c>
      <c r="AA50" s="128" t="str">
        <v/>
      </c>
      <c r="AB50" s="128" t="str">
        <v/>
      </c>
      <c r="AC50" s="128" t="str">
        <v/>
      </c>
      <c r="AD50" s="128" t="str">
        <v/>
      </c>
      <c r="AE50" s="128" t="str">
        <v/>
      </c>
      <c r="AF50" s="128" t="str">
        <v/>
      </c>
      <c r="AG50" s="128" t="str">
        <v/>
      </c>
      <c r="AH50" s="128" t="str">
        <v/>
      </c>
      <c r="AI50" s="128" t="str">
        <v/>
      </c>
      <c r="AJ50" s="128" t="str">
        <v/>
      </c>
      <c r="AK50" s="128" t="str">
        <v/>
      </c>
      <c r="AL50" s="128" t="str">
        <v/>
      </c>
      <c r="AM50" s="128" t="str">
        <v/>
      </c>
      <c r="AN50" s="128" t="str">
        <v/>
      </c>
      <c r="AO50" s="128" t="str">
        <v/>
      </c>
      <c r="AP50" s="128" t="str">
        <v/>
      </c>
      <c r="AQ50" s="128" t="str">
        <v/>
      </c>
      <c r="AR50" s="128" t="str">
        <v/>
      </c>
      <c r="AS50" s="128" t="str">
        <v/>
      </c>
      <c r="AT50" s="128" t="str">
        <v/>
      </c>
      <c r="AU50" s="128" t="str">
        <v/>
      </c>
      <c r="AV50" s="128" t="str">
        <v/>
      </c>
      <c r="AW50" s="128" t="str">
        <v/>
      </c>
      <c r="AX50" s="128" t="str">
        <v/>
      </c>
      <c r="AY50" s="128" t="str">
        <v/>
      </c>
      <c r="AZ50" s="128" t="str">
        <v/>
      </c>
      <c r="BA50" s="128" t="str">
        <v/>
      </c>
      <c r="BB50" s="128" t="str">
        <v/>
      </c>
      <c r="BC50" s="128" t="str">
        <v/>
      </c>
      <c r="BD50" s="128" t="str">
        <v/>
      </c>
      <c r="BE50" s="128" t="str">
        <v/>
      </c>
      <c r="BF50" s="128" t="str">
        <v/>
      </c>
      <c r="BG50" s="128" t="str">
        <v/>
      </c>
      <c r="BH50" s="128" t="str">
        <v/>
      </c>
      <c r="BI50" s="128" t="str">
        <v/>
      </c>
      <c r="BJ50" s="128" t="str">
        <v/>
      </c>
      <c r="BK50" s="128" t="str">
        <v/>
      </c>
      <c r="BL50" s="128" t="e">
        <v>#N/A</v>
      </c>
      <c r="BM50" s="128" t="e">
        <v>#N/A</v>
      </c>
      <c r="BN50" s="128" t="e">
        <v>#N/A</v>
      </c>
      <c r="BO50" s="128" t="e">
        <v>#N/A</v>
      </c>
      <c r="BP50" s="128" t="e">
        <v>#N/A</v>
      </c>
      <c r="BQ50" s="128" t="e">
        <v>#N/A</v>
      </c>
      <c r="BR50" s="128" t="e">
        <v>#N/A</v>
      </c>
      <c r="BS50" s="128" t="e">
        <v>#N/A</v>
      </c>
      <c r="BT50" s="128" t="e">
        <v>#N/A</v>
      </c>
      <c r="BU50" s="128" t="e">
        <v>#N/A</v>
      </c>
      <c r="BV50" s="128" t="e">
        <v>#N/A</v>
      </c>
      <c r="BW50" s="128" t="e">
        <v>#N/A</v>
      </c>
      <c r="BX50" s="128" t="e">
        <v>#N/A</v>
      </c>
      <c r="BY50" s="128" t="e">
        <v>#N/A</v>
      </c>
      <c r="BZ50" s="128" t="e">
        <v>#N/A</v>
      </c>
      <c r="CA50" s="128" t="e">
        <v>#N/A</v>
      </c>
      <c r="CB50" s="128" t="e">
        <v>#N/A</v>
      </c>
      <c r="CC50" s="128" t="e">
        <v>#N/A</v>
      </c>
      <c r="CD50" s="128"/>
      <c r="CE50" s="128"/>
      <c r="CF50" s="128"/>
      <c r="CG50" s="128"/>
      <c r="CH50" s="128"/>
      <c r="CI50" s="128"/>
      <c r="CJ50" s="128"/>
      <c r="CK50" s="128"/>
      <c r="CL50" s="128"/>
      <c r="CM50" s="128"/>
      <c r="CN50" s="128"/>
      <c r="CO50" s="128"/>
      <c r="CP50" s="128"/>
      <c r="CQ50" s="128"/>
      <c r="CR50" s="128"/>
      <c r="CS50" s="128"/>
      <c r="CT50" s="128"/>
      <c r="CU50" s="128"/>
      <c r="CV50" s="128"/>
      <c r="CW50" s="128"/>
      <c r="CX50" s="128"/>
      <c r="CY50" s="128"/>
      <c r="CZ50" s="128"/>
      <c r="DA50" s="128"/>
      <c r="DB50" s="128"/>
      <c r="DC50" s="128"/>
      <c r="DD50" s="128"/>
      <c r="DE50" s="128"/>
      <c r="DF50" s="128"/>
      <c r="DG50" s="128"/>
      <c r="DH50" s="128"/>
      <c r="DI50" s="128"/>
      <c r="DJ50" s="128"/>
      <c r="DK50" s="128"/>
      <c r="DL50" s="128"/>
      <c r="DM50" s="128"/>
      <c r="DN50" s="128"/>
      <c r="DO50" s="128"/>
      <c r="DP50" s="128"/>
      <c r="DQ50" s="128"/>
      <c r="DR50" s="127"/>
      <c r="DS50" s="127"/>
      <c r="DT50" s="127"/>
      <c r="DU50" s="127"/>
      <c r="DV50" s="127"/>
      <c r="DW50" s="127"/>
      <c r="DX50" s="127"/>
      <c r="DY50" s="127"/>
      <c r="DZ50" s="127"/>
      <c r="EA50" s="127"/>
      <c r="EB50" s="127"/>
      <c r="EC50" s="127"/>
      <c r="ED50" s="127"/>
      <c r="EE50" s="127"/>
      <c r="EF50" s="127"/>
      <c r="EG50" s="127"/>
      <c r="EH50" s="127"/>
      <c r="EI50" s="127"/>
      <c r="EJ50" s="127"/>
      <c r="EK50" s="127"/>
      <c r="EL50" s="127"/>
      <c r="EM50" s="127"/>
    </row>
    <row r="51" spans="1:143">
      <c r="A51" s="127" t="str">
        <v>2008 Q4</v>
      </c>
      <c r="B51" s="128">
        <v>2230868</v>
      </c>
      <c r="C51" s="128">
        <v>987665</v>
      </c>
      <c r="D51" s="128">
        <v>397751</v>
      </c>
      <c r="E51" s="128">
        <v>200118</v>
      </c>
      <c r="F51" s="128">
        <v>32746</v>
      </c>
      <c r="G51" s="128">
        <v>32446</v>
      </c>
      <c r="H51" s="128">
        <v>32446</v>
      </c>
      <c r="I51" s="128">
        <v>32446</v>
      </c>
      <c r="J51" s="128">
        <v>32446</v>
      </c>
      <c r="K51" s="128">
        <v>0</v>
      </c>
      <c r="L51" s="128">
        <v>0</v>
      </c>
      <c r="M51" s="128">
        <v>0</v>
      </c>
      <c r="N51" s="128">
        <v>0</v>
      </c>
      <c r="O51" s="128">
        <v>0</v>
      </c>
      <c r="P51" s="128">
        <v>0</v>
      </c>
      <c r="Q51" s="128">
        <v>0</v>
      </c>
      <c r="R51" s="128">
        <v>0</v>
      </c>
      <c r="S51" s="128">
        <v>0</v>
      </c>
      <c r="T51" s="128">
        <v>0</v>
      </c>
      <c r="U51" s="128">
        <v>0</v>
      </c>
      <c r="V51" s="128">
        <v>0</v>
      </c>
      <c r="W51" s="128">
        <v>0</v>
      </c>
      <c r="X51" s="128">
        <v>0</v>
      </c>
      <c r="Y51" s="128" t="str">
        <v/>
      </c>
      <c r="Z51" s="128" t="str">
        <v/>
      </c>
      <c r="AA51" s="128" t="str">
        <v/>
      </c>
      <c r="AB51" s="128" t="str">
        <v/>
      </c>
      <c r="AC51" s="128" t="str">
        <v/>
      </c>
      <c r="AD51" s="128" t="str">
        <v/>
      </c>
      <c r="AE51" s="128" t="str">
        <v/>
      </c>
      <c r="AF51" s="128" t="str">
        <v/>
      </c>
      <c r="AG51" s="128" t="str">
        <v/>
      </c>
      <c r="AH51" s="128" t="str">
        <v/>
      </c>
      <c r="AI51" s="128" t="str">
        <v/>
      </c>
      <c r="AJ51" s="128" t="str">
        <v/>
      </c>
      <c r="AK51" s="128" t="str">
        <v/>
      </c>
      <c r="AL51" s="128" t="str">
        <v/>
      </c>
      <c r="AM51" s="128" t="str">
        <v/>
      </c>
      <c r="AN51" s="128" t="str">
        <v/>
      </c>
      <c r="AO51" s="128" t="str">
        <v/>
      </c>
      <c r="AP51" s="128" t="str">
        <v/>
      </c>
      <c r="AQ51" s="128" t="str">
        <v/>
      </c>
      <c r="AR51" s="128" t="str">
        <v/>
      </c>
      <c r="AS51" s="128" t="str">
        <v/>
      </c>
      <c r="AT51" s="128" t="str">
        <v/>
      </c>
      <c r="AU51" s="128" t="str">
        <v/>
      </c>
      <c r="AV51" s="128" t="str">
        <v/>
      </c>
      <c r="AW51" s="128" t="str">
        <v/>
      </c>
      <c r="AX51" s="128" t="str">
        <v/>
      </c>
      <c r="AY51" s="128" t="str">
        <v/>
      </c>
      <c r="AZ51" s="128" t="str">
        <v/>
      </c>
      <c r="BA51" s="128" t="str">
        <v/>
      </c>
      <c r="BB51" s="128" t="str">
        <v/>
      </c>
      <c r="BC51" s="128" t="str">
        <v/>
      </c>
      <c r="BD51" s="128" t="str">
        <v/>
      </c>
      <c r="BE51" s="128" t="str">
        <v/>
      </c>
      <c r="BF51" s="128" t="str">
        <v/>
      </c>
      <c r="BG51" s="128" t="str">
        <v/>
      </c>
      <c r="BH51" s="128" t="str">
        <v/>
      </c>
      <c r="BI51" s="128" t="str">
        <v/>
      </c>
      <c r="BJ51" s="128" t="str">
        <v/>
      </c>
      <c r="BK51" s="128" t="str">
        <v/>
      </c>
      <c r="BL51" s="128" t="e">
        <v>#N/A</v>
      </c>
      <c r="BM51" s="128" t="e">
        <v>#N/A</v>
      </c>
      <c r="BN51" s="128" t="e">
        <v>#N/A</v>
      </c>
      <c r="BO51" s="128" t="e">
        <v>#N/A</v>
      </c>
      <c r="BP51" s="128" t="e">
        <v>#N/A</v>
      </c>
      <c r="BQ51" s="128" t="e">
        <v>#N/A</v>
      </c>
      <c r="BR51" s="128" t="e">
        <v>#N/A</v>
      </c>
      <c r="BS51" s="128" t="e">
        <v>#N/A</v>
      </c>
      <c r="BT51" s="128" t="e">
        <v>#N/A</v>
      </c>
      <c r="BU51" s="128" t="e">
        <v>#N/A</v>
      </c>
      <c r="BV51" s="128" t="e">
        <v>#N/A</v>
      </c>
      <c r="BW51" s="128" t="e">
        <v>#N/A</v>
      </c>
      <c r="BX51" s="128" t="e">
        <v>#N/A</v>
      </c>
      <c r="BY51" s="128" t="e">
        <v>#N/A</v>
      </c>
      <c r="BZ51" s="128" t="e">
        <v>#N/A</v>
      </c>
      <c r="CA51" s="128" t="e">
        <v>#N/A</v>
      </c>
      <c r="CB51" s="128" t="e">
        <v>#N/A</v>
      </c>
      <c r="CC51" s="128" t="e">
        <v>#N/A</v>
      </c>
      <c r="CD51" s="128"/>
      <c r="CE51" s="128"/>
      <c r="CF51" s="128"/>
      <c r="CG51" s="128"/>
      <c r="CH51" s="128"/>
      <c r="CI51" s="128"/>
      <c r="CJ51" s="128"/>
      <c r="CK51" s="128"/>
      <c r="CL51" s="128"/>
      <c r="CM51" s="128"/>
      <c r="CN51" s="128"/>
      <c r="CO51" s="128"/>
      <c r="CP51" s="128"/>
      <c r="CQ51" s="128"/>
      <c r="CR51" s="128"/>
      <c r="CS51" s="128"/>
      <c r="CT51" s="128"/>
      <c r="CU51" s="128"/>
      <c r="CV51" s="128"/>
      <c r="CW51" s="128"/>
      <c r="CX51" s="128"/>
      <c r="CY51" s="128"/>
      <c r="CZ51" s="128"/>
      <c r="DA51" s="128"/>
      <c r="DB51" s="128"/>
      <c r="DC51" s="128"/>
      <c r="DD51" s="128"/>
      <c r="DE51" s="128"/>
      <c r="DF51" s="128"/>
      <c r="DG51" s="128"/>
      <c r="DH51" s="128"/>
      <c r="DI51" s="128"/>
      <c r="DJ51" s="128"/>
      <c r="DK51" s="128"/>
      <c r="DL51" s="128"/>
      <c r="DM51" s="128"/>
      <c r="DN51" s="128"/>
      <c r="DO51" s="128"/>
      <c r="DP51" s="128"/>
      <c r="DQ51" s="128"/>
      <c r="DR51" s="127"/>
      <c r="DS51" s="127"/>
      <c r="DT51" s="127"/>
      <c r="DU51" s="127"/>
      <c r="DV51" s="127"/>
      <c r="DW51" s="127"/>
      <c r="DX51" s="127"/>
      <c r="DY51" s="127"/>
      <c r="DZ51" s="127"/>
      <c r="EA51" s="127"/>
      <c r="EB51" s="127"/>
      <c r="EC51" s="127"/>
      <c r="ED51" s="127"/>
      <c r="EE51" s="127"/>
      <c r="EF51" s="127"/>
      <c r="EG51" s="127"/>
      <c r="EH51" s="127"/>
      <c r="EI51" s="127"/>
      <c r="EJ51" s="127"/>
      <c r="EK51" s="127"/>
      <c r="EL51" s="127"/>
      <c r="EM51" s="127"/>
    </row>
    <row r="52" spans="1:143">
      <c r="A52" s="127" t="str">
        <v>2009 Q1</v>
      </c>
      <c r="B52" s="128">
        <v>2238434</v>
      </c>
      <c r="C52" s="128">
        <v>771360</v>
      </c>
      <c r="D52" s="128">
        <v>259712</v>
      </c>
      <c r="E52" s="128">
        <v>35472</v>
      </c>
      <c r="F52" s="128">
        <v>33500</v>
      </c>
      <c r="G52" s="128">
        <v>33500</v>
      </c>
      <c r="H52" s="128">
        <v>10000</v>
      </c>
      <c r="I52" s="128">
        <v>10000</v>
      </c>
      <c r="J52" s="128">
        <v>0</v>
      </c>
      <c r="K52" s="128">
        <v>0</v>
      </c>
      <c r="L52" s="128">
        <v>0</v>
      </c>
      <c r="M52" s="128">
        <v>0</v>
      </c>
      <c r="N52" s="128">
        <v>0</v>
      </c>
      <c r="O52" s="128">
        <v>0</v>
      </c>
      <c r="P52" s="128">
        <v>0</v>
      </c>
      <c r="Q52" s="128">
        <v>0</v>
      </c>
      <c r="R52" s="128">
        <v>0</v>
      </c>
      <c r="S52" s="128">
        <v>0</v>
      </c>
      <c r="T52" s="128">
        <v>0</v>
      </c>
      <c r="U52" s="128">
        <v>0</v>
      </c>
      <c r="V52" s="128">
        <v>0</v>
      </c>
      <c r="W52" s="128">
        <v>0</v>
      </c>
      <c r="X52" s="128" t="str">
        <v/>
      </c>
      <c r="Y52" s="128" t="str">
        <v/>
      </c>
      <c r="Z52" s="128" t="str">
        <v/>
      </c>
      <c r="AA52" s="128" t="str">
        <v/>
      </c>
      <c r="AB52" s="128" t="str">
        <v/>
      </c>
      <c r="AC52" s="128" t="str">
        <v/>
      </c>
      <c r="AD52" s="128" t="str">
        <v/>
      </c>
      <c r="AE52" s="128" t="str">
        <v/>
      </c>
      <c r="AF52" s="128" t="str">
        <v/>
      </c>
      <c r="AG52" s="128" t="str">
        <v/>
      </c>
      <c r="AH52" s="128" t="str">
        <v/>
      </c>
      <c r="AI52" s="128" t="str">
        <v/>
      </c>
      <c r="AJ52" s="128" t="str">
        <v/>
      </c>
      <c r="AK52" s="128" t="str">
        <v/>
      </c>
      <c r="AL52" s="128" t="str">
        <v/>
      </c>
      <c r="AM52" s="128" t="str">
        <v/>
      </c>
      <c r="AN52" s="128" t="str">
        <v/>
      </c>
      <c r="AO52" s="128" t="str">
        <v/>
      </c>
      <c r="AP52" s="128" t="str">
        <v/>
      </c>
      <c r="AQ52" s="128" t="str">
        <v/>
      </c>
      <c r="AR52" s="128" t="str">
        <v/>
      </c>
      <c r="AS52" s="128" t="str">
        <v/>
      </c>
      <c r="AT52" s="128" t="str">
        <v/>
      </c>
      <c r="AU52" s="128" t="str">
        <v/>
      </c>
      <c r="AV52" s="128" t="str">
        <v/>
      </c>
      <c r="AW52" s="128" t="str">
        <v/>
      </c>
      <c r="AX52" s="128" t="str">
        <v/>
      </c>
      <c r="AY52" s="128" t="str">
        <v/>
      </c>
      <c r="AZ52" s="128" t="str">
        <v/>
      </c>
      <c r="BA52" s="128" t="str">
        <v/>
      </c>
      <c r="BB52" s="128" t="str">
        <v/>
      </c>
      <c r="BC52" s="128" t="str">
        <v/>
      </c>
      <c r="BD52" s="128" t="str">
        <v/>
      </c>
      <c r="BE52" s="128" t="str">
        <v/>
      </c>
      <c r="BF52" s="128" t="str">
        <v/>
      </c>
      <c r="BG52" s="128" t="str">
        <v/>
      </c>
      <c r="BH52" s="128" t="str">
        <v/>
      </c>
      <c r="BI52" s="128" t="str">
        <v/>
      </c>
      <c r="BJ52" s="128" t="str">
        <v/>
      </c>
      <c r="BK52" s="128" t="str">
        <v/>
      </c>
      <c r="BL52" s="128" t="e">
        <v>#N/A</v>
      </c>
      <c r="BM52" s="128" t="e">
        <v>#N/A</v>
      </c>
      <c r="BN52" s="128" t="e">
        <v>#N/A</v>
      </c>
      <c r="BO52" s="128" t="e">
        <v>#N/A</v>
      </c>
      <c r="BP52" s="128" t="e">
        <v>#N/A</v>
      </c>
      <c r="BQ52" s="128" t="e">
        <v>#N/A</v>
      </c>
      <c r="BR52" s="128" t="e">
        <v>#N/A</v>
      </c>
      <c r="BS52" s="128" t="e">
        <v>#N/A</v>
      </c>
      <c r="BT52" s="128" t="e">
        <v>#N/A</v>
      </c>
      <c r="BU52" s="128" t="e">
        <v>#N/A</v>
      </c>
      <c r="BV52" s="128" t="e">
        <v>#N/A</v>
      </c>
      <c r="BW52" s="128" t="e">
        <v>#N/A</v>
      </c>
      <c r="BX52" s="128" t="e">
        <v>#N/A</v>
      </c>
      <c r="BY52" s="128" t="e">
        <v>#N/A</v>
      </c>
      <c r="BZ52" s="128" t="e">
        <v>#N/A</v>
      </c>
      <c r="CA52" s="128" t="e">
        <v>#N/A</v>
      </c>
      <c r="CB52" s="128" t="e">
        <v>#N/A</v>
      </c>
      <c r="CC52" s="128" t="e">
        <v>#N/A</v>
      </c>
      <c r="CD52" s="128"/>
      <c r="CE52" s="128"/>
      <c r="CF52" s="128"/>
      <c r="CG52" s="128"/>
      <c r="CH52" s="128"/>
      <c r="CI52" s="128"/>
      <c r="CJ52" s="128"/>
      <c r="CK52" s="128"/>
      <c r="CL52" s="128"/>
      <c r="CM52" s="128"/>
      <c r="CN52" s="128"/>
      <c r="CO52" s="128"/>
      <c r="CP52" s="128"/>
      <c r="CQ52" s="128"/>
      <c r="CR52" s="128"/>
      <c r="CS52" s="128"/>
      <c r="CT52" s="128"/>
      <c r="CU52" s="128"/>
      <c r="CV52" s="128"/>
      <c r="CW52" s="128"/>
      <c r="CX52" s="128"/>
      <c r="CY52" s="128"/>
      <c r="CZ52" s="128"/>
      <c r="DA52" s="128"/>
      <c r="DB52" s="128"/>
      <c r="DC52" s="128"/>
      <c r="DD52" s="128"/>
      <c r="DE52" s="128"/>
      <c r="DF52" s="128"/>
      <c r="DG52" s="128"/>
      <c r="DH52" s="128"/>
      <c r="DI52" s="128"/>
      <c r="DJ52" s="128"/>
      <c r="DK52" s="128"/>
      <c r="DL52" s="128"/>
      <c r="DM52" s="128"/>
      <c r="DN52" s="128"/>
      <c r="DO52" s="128"/>
      <c r="DP52" s="128"/>
      <c r="DQ52" s="128"/>
      <c r="DR52" s="127"/>
      <c r="DS52" s="127"/>
      <c r="DT52" s="127"/>
      <c r="DU52" s="127"/>
      <c r="DV52" s="127"/>
      <c r="DW52" s="127"/>
      <c r="DX52" s="127"/>
      <c r="DY52" s="127"/>
      <c r="DZ52" s="127"/>
      <c r="EA52" s="127"/>
      <c r="EB52" s="127"/>
      <c r="EC52" s="127"/>
      <c r="ED52" s="127"/>
      <c r="EE52" s="127"/>
      <c r="EF52" s="127"/>
      <c r="EG52" s="127"/>
      <c r="EH52" s="127"/>
      <c r="EI52" s="127"/>
      <c r="EJ52" s="127"/>
      <c r="EK52" s="127"/>
      <c r="EL52" s="127"/>
      <c r="EM52" s="127"/>
    </row>
    <row r="53" spans="1:143">
      <c r="A53" s="127" t="str">
        <v>2009 Q2</v>
      </c>
      <c r="B53" s="128">
        <v>2666616</v>
      </c>
      <c r="C53" s="128">
        <v>598558</v>
      </c>
      <c r="D53" s="128">
        <v>201968</v>
      </c>
      <c r="E53" s="128">
        <v>40840</v>
      </c>
      <c r="F53" s="128">
        <v>40260</v>
      </c>
      <c r="G53" s="128">
        <v>18920</v>
      </c>
      <c r="H53" s="128">
        <v>0</v>
      </c>
      <c r="I53" s="128">
        <v>0</v>
      </c>
      <c r="J53" s="128">
        <v>5000</v>
      </c>
      <c r="K53" s="128">
        <v>5000</v>
      </c>
      <c r="L53" s="128">
        <v>5000</v>
      </c>
      <c r="M53" s="128">
        <v>5000</v>
      </c>
      <c r="N53" s="128">
        <v>5000</v>
      </c>
      <c r="O53" s="128">
        <v>5000</v>
      </c>
      <c r="P53" s="128">
        <v>0</v>
      </c>
      <c r="Q53" s="128">
        <v>0</v>
      </c>
      <c r="R53" s="128">
        <v>0</v>
      </c>
      <c r="S53" s="128">
        <v>0</v>
      </c>
      <c r="T53" s="128">
        <v>0</v>
      </c>
      <c r="U53" s="128">
        <v>0</v>
      </c>
      <c r="V53" s="128">
        <v>0</v>
      </c>
      <c r="W53" s="128" t="str">
        <v/>
      </c>
      <c r="X53" s="128" t="str">
        <v/>
      </c>
      <c r="Y53" s="128" t="str">
        <v/>
      </c>
      <c r="Z53" s="128" t="str">
        <v/>
      </c>
      <c r="AA53" s="128" t="str">
        <v/>
      </c>
      <c r="AB53" s="128" t="str">
        <v/>
      </c>
      <c r="AC53" s="128" t="str">
        <v/>
      </c>
      <c r="AD53" s="128" t="str">
        <v/>
      </c>
      <c r="AE53" s="128" t="str">
        <v/>
      </c>
      <c r="AF53" s="128" t="str">
        <v/>
      </c>
      <c r="AG53" s="128" t="str">
        <v/>
      </c>
      <c r="AH53" s="128" t="str">
        <v/>
      </c>
      <c r="AI53" s="128" t="str">
        <v/>
      </c>
      <c r="AJ53" s="128" t="str">
        <v/>
      </c>
      <c r="AK53" s="128" t="str">
        <v/>
      </c>
      <c r="AL53" s="128" t="str">
        <v/>
      </c>
      <c r="AM53" s="128" t="str">
        <v/>
      </c>
      <c r="AN53" s="128" t="str">
        <v/>
      </c>
      <c r="AO53" s="128" t="str">
        <v/>
      </c>
      <c r="AP53" s="128" t="str">
        <v/>
      </c>
      <c r="AQ53" s="128" t="str">
        <v/>
      </c>
      <c r="AR53" s="128" t="str">
        <v/>
      </c>
      <c r="AS53" s="128" t="str">
        <v/>
      </c>
      <c r="AT53" s="128" t="str">
        <v/>
      </c>
      <c r="AU53" s="128" t="str">
        <v/>
      </c>
      <c r="AV53" s="128" t="str">
        <v/>
      </c>
      <c r="AW53" s="128" t="str">
        <v/>
      </c>
      <c r="AX53" s="128" t="str">
        <v/>
      </c>
      <c r="AY53" s="128" t="str">
        <v/>
      </c>
      <c r="AZ53" s="128" t="str">
        <v/>
      </c>
      <c r="BA53" s="128" t="str">
        <v/>
      </c>
      <c r="BB53" s="128" t="str">
        <v/>
      </c>
      <c r="BC53" s="128" t="str">
        <v/>
      </c>
      <c r="BD53" s="128" t="str">
        <v/>
      </c>
      <c r="BE53" s="128" t="str">
        <v/>
      </c>
      <c r="BF53" s="128" t="str">
        <v/>
      </c>
      <c r="BG53" s="128" t="str">
        <v/>
      </c>
      <c r="BH53" s="128" t="str">
        <v/>
      </c>
      <c r="BI53" s="128" t="str">
        <v/>
      </c>
      <c r="BJ53" s="128" t="str">
        <v/>
      </c>
      <c r="BK53" s="128" t="str">
        <v/>
      </c>
      <c r="BL53" s="128" t="e">
        <v>#N/A</v>
      </c>
      <c r="BM53" s="128" t="e">
        <v>#N/A</v>
      </c>
      <c r="BN53" s="128" t="e">
        <v>#N/A</v>
      </c>
      <c r="BO53" s="128" t="e">
        <v>#N/A</v>
      </c>
      <c r="BP53" s="128" t="e">
        <v>#N/A</v>
      </c>
      <c r="BQ53" s="128" t="e">
        <v>#N/A</v>
      </c>
      <c r="BR53" s="128" t="e">
        <v>#N/A</v>
      </c>
      <c r="BS53" s="128" t="e">
        <v>#N/A</v>
      </c>
      <c r="BT53" s="128" t="e">
        <v>#N/A</v>
      </c>
      <c r="BU53" s="128" t="e">
        <v>#N/A</v>
      </c>
      <c r="BV53" s="128" t="e">
        <v>#N/A</v>
      </c>
      <c r="BW53" s="128" t="e">
        <v>#N/A</v>
      </c>
      <c r="BX53" s="128" t="e">
        <v>#N/A</v>
      </c>
      <c r="BY53" s="128" t="e">
        <v>#N/A</v>
      </c>
      <c r="BZ53" s="128" t="e">
        <v>#N/A</v>
      </c>
      <c r="CA53" s="128" t="e">
        <v>#N/A</v>
      </c>
      <c r="CB53" s="128" t="e">
        <v>#N/A</v>
      </c>
      <c r="CC53" s="128" t="e">
        <v>#N/A</v>
      </c>
      <c r="CD53" s="128"/>
      <c r="CE53" s="128"/>
      <c r="CF53" s="128"/>
      <c r="CG53" s="128"/>
      <c r="CH53" s="128"/>
      <c r="CI53" s="128"/>
      <c r="CJ53" s="128"/>
      <c r="CK53" s="128"/>
      <c r="CL53" s="128"/>
      <c r="CM53" s="128"/>
      <c r="CN53" s="128"/>
      <c r="CO53" s="128"/>
      <c r="CP53" s="128"/>
      <c r="CQ53" s="128"/>
      <c r="CR53" s="128"/>
      <c r="CS53" s="128"/>
      <c r="CT53" s="128"/>
      <c r="CU53" s="128"/>
      <c r="CV53" s="128"/>
      <c r="CW53" s="128"/>
      <c r="CX53" s="128"/>
      <c r="CY53" s="128"/>
      <c r="CZ53" s="128"/>
      <c r="DA53" s="128"/>
      <c r="DB53" s="128"/>
      <c r="DC53" s="128"/>
      <c r="DD53" s="128"/>
      <c r="DE53" s="128"/>
      <c r="DF53" s="128"/>
      <c r="DG53" s="128"/>
      <c r="DH53" s="128"/>
      <c r="DI53" s="128"/>
      <c r="DJ53" s="128"/>
      <c r="DK53" s="128"/>
      <c r="DL53" s="128"/>
      <c r="DM53" s="128"/>
      <c r="DN53" s="128"/>
      <c r="DO53" s="128"/>
      <c r="DP53" s="128"/>
      <c r="DQ53" s="128"/>
      <c r="DR53" s="127"/>
      <c r="DS53" s="127"/>
      <c r="DT53" s="127"/>
      <c r="DU53" s="127"/>
      <c r="DV53" s="127"/>
      <c r="DW53" s="127"/>
      <c r="DX53" s="127"/>
      <c r="DY53" s="127"/>
      <c r="DZ53" s="127"/>
      <c r="EA53" s="127"/>
      <c r="EB53" s="127"/>
      <c r="EC53" s="127"/>
      <c r="ED53" s="127"/>
      <c r="EE53" s="127"/>
      <c r="EF53" s="127"/>
      <c r="EG53" s="127"/>
      <c r="EH53" s="127"/>
      <c r="EI53" s="127"/>
      <c r="EJ53" s="127"/>
      <c r="EK53" s="127"/>
      <c r="EL53" s="127"/>
      <c r="EM53" s="127"/>
    </row>
    <row r="54" spans="1:143">
      <c r="A54" s="127" t="str">
        <v>2009 Q3</v>
      </c>
      <c r="B54" s="128">
        <v>1701972</v>
      </c>
      <c r="C54" s="128">
        <v>455968</v>
      </c>
      <c r="D54" s="128">
        <v>40070</v>
      </c>
      <c r="E54" s="128">
        <v>3200</v>
      </c>
      <c r="F54" s="128">
        <v>3200</v>
      </c>
      <c r="G54" s="128">
        <v>0</v>
      </c>
      <c r="H54" s="128">
        <v>0</v>
      </c>
      <c r="I54" s="128">
        <v>0</v>
      </c>
      <c r="J54" s="128">
        <v>0</v>
      </c>
      <c r="K54" s="128">
        <v>0</v>
      </c>
      <c r="L54" s="128">
        <v>0</v>
      </c>
      <c r="M54" s="128">
        <v>0</v>
      </c>
      <c r="N54" s="128">
        <v>0</v>
      </c>
      <c r="O54" s="128">
        <v>0</v>
      </c>
      <c r="P54" s="128">
        <v>0</v>
      </c>
      <c r="Q54" s="128">
        <v>0</v>
      </c>
      <c r="R54" s="128">
        <v>0</v>
      </c>
      <c r="S54" s="128">
        <v>0</v>
      </c>
      <c r="T54" s="128">
        <v>0</v>
      </c>
      <c r="U54" s="128">
        <v>0</v>
      </c>
      <c r="V54" s="128" t="str">
        <v/>
      </c>
      <c r="W54" s="128" t="str">
        <v/>
      </c>
      <c r="X54" s="128" t="str">
        <v/>
      </c>
      <c r="Y54" s="128" t="str">
        <v/>
      </c>
      <c r="Z54" s="128" t="str">
        <v/>
      </c>
      <c r="AA54" s="128" t="str">
        <v/>
      </c>
      <c r="AB54" s="128" t="str">
        <v/>
      </c>
      <c r="AC54" s="128" t="str">
        <v/>
      </c>
      <c r="AD54" s="128" t="str">
        <v/>
      </c>
      <c r="AE54" s="128" t="str">
        <v/>
      </c>
      <c r="AF54" s="128" t="str">
        <v/>
      </c>
      <c r="AG54" s="128" t="str">
        <v/>
      </c>
      <c r="AH54" s="128" t="str">
        <v/>
      </c>
      <c r="AI54" s="128" t="str">
        <v/>
      </c>
      <c r="AJ54" s="128" t="str">
        <v/>
      </c>
      <c r="AK54" s="128" t="str">
        <v/>
      </c>
      <c r="AL54" s="128" t="str">
        <v/>
      </c>
      <c r="AM54" s="128" t="str">
        <v/>
      </c>
      <c r="AN54" s="128" t="str">
        <v/>
      </c>
      <c r="AO54" s="128" t="str">
        <v/>
      </c>
      <c r="AP54" s="128" t="str">
        <v/>
      </c>
      <c r="AQ54" s="128" t="str">
        <v/>
      </c>
      <c r="AR54" s="128" t="str">
        <v/>
      </c>
      <c r="AS54" s="128" t="str">
        <v/>
      </c>
      <c r="AT54" s="128" t="str">
        <v/>
      </c>
      <c r="AU54" s="128" t="str">
        <v/>
      </c>
      <c r="AV54" s="128" t="str">
        <v/>
      </c>
      <c r="AW54" s="128" t="str">
        <v/>
      </c>
      <c r="AX54" s="128" t="str">
        <v/>
      </c>
      <c r="AY54" s="128" t="str">
        <v/>
      </c>
      <c r="AZ54" s="128" t="str">
        <v/>
      </c>
      <c r="BA54" s="128" t="str">
        <v/>
      </c>
      <c r="BB54" s="128" t="str">
        <v/>
      </c>
      <c r="BC54" s="128" t="str">
        <v/>
      </c>
      <c r="BD54" s="128" t="str">
        <v/>
      </c>
      <c r="BE54" s="128" t="str">
        <v/>
      </c>
      <c r="BF54" s="128" t="str">
        <v/>
      </c>
      <c r="BG54" s="128" t="str">
        <v/>
      </c>
      <c r="BH54" s="128" t="str">
        <v/>
      </c>
      <c r="BI54" s="128" t="str">
        <v/>
      </c>
      <c r="BJ54" s="128" t="str">
        <v/>
      </c>
      <c r="BK54" s="128" t="str">
        <v/>
      </c>
      <c r="BL54" s="128" t="e">
        <v>#N/A</v>
      </c>
      <c r="BM54" s="128" t="e">
        <v>#N/A</v>
      </c>
      <c r="BN54" s="128" t="e">
        <v>#N/A</v>
      </c>
      <c r="BO54" s="128" t="e">
        <v>#N/A</v>
      </c>
      <c r="BP54" s="128" t="e">
        <v>#N/A</v>
      </c>
      <c r="BQ54" s="128" t="e">
        <v>#N/A</v>
      </c>
      <c r="BR54" s="128" t="e">
        <v>#N/A</v>
      </c>
      <c r="BS54" s="128" t="e">
        <v>#N/A</v>
      </c>
      <c r="BT54" s="128" t="e">
        <v>#N/A</v>
      </c>
      <c r="BU54" s="128" t="e">
        <v>#N/A</v>
      </c>
      <c r="BV54" s="128" t="e">
        <v>#N/A</v>
      </c>
      <c r="BW54" s="128" t="e">
        <v>#N/A</v>
      </c>
      <c r="BX54" s="128" t="e">
        <v>#N/A</v>
      </c>
      <c r="BY54" s="128" t="e">
        <v>#N/A</v>
      </c>
      <c r="BZ54" s="128" t="e">
        <v>#N/A</v>
      </c>
      <c r="CA54" s="128" t="e">
        <v>#N/A</v>
      </c>
      <c r="CB54" s="128" t="e">
        <v>#N/A</v>
      </c>
      <c r="CC54" s="128" t="e">
        <v>#N/A</v>
      </c>
      <c r="CD54" s="128"/>
      <c r="CE54" s="128"/>
      <c r="CF54" s="128"/>
      <c r="CG54" s="128"/>
      <c r="CH54" s="128"/>
      <c r="CI54" s="128"/>
      <c r="CJ54" s="128"/>
      <c r="CK54" s="128"/>
      <c r="CL54" s="128"/>
      <c r="CM54" s="128"/>
      <c r="CN54" s="128"/>
      <c r="CO54" s="128"/>
      <c r="CP54" s="128"/>
      <c r="CQ54" s="128"/>
      <c r="CR54" s="128"/>
      <c r="CS54" s="128"/>
      <c r="CT54" s="128"/>
      <c r="CU54" s="128"/>
      <c r="CV54" s="128"/>
      <c r="CW54" s="128"/>
      <c r="CX54" s="128"/>
      <c r="CY54" s="128"/>
      <c r="CZ54" s="128"/>
      <c r="DA54" s="128"/>
      <c r="DB54" s="128"/>
      <c r="DC54" s="128"/>
      <c r="DD54" s="128"/>
      <c r="DE54" s="128"/>
      <c r="DF54" s="128"/>
      <c r="DG54" s="128"/>
      <c r="DH54" s="128"/>
      <c r="DI54" s="128"/>
      <c r="DJ54" s="128"/>
      <c r="DK54" s="128"/>
      <c r="DL54" s="128"/>
      <c r="DM54" s="128"/>
      <c r="DN54" s="128"/>
      <c r="DO54" s="128"/>
      <c r="DP54" s="128"/>
      <c r="DQ54" s="128"/>
      <c r="DR54" s="127"/>
      <c r="DS54" s="127"/>
      <c r="DT54" s="127"/>
      <c r="DU54" s="127"/>
      <c r="DV54" s="127"/>
      <c r="DW54" s="127"/>
      <c r="DX54" s="127"/>
      <c r="DY54" s="127"/>
      <c r="DZ54" s="127"/>
      <c r="EA54" s="127"/>
      <c r="EB54" s="127"/>
      <c r="EC54" s="127"/>
      <c r="ED54" s="127"/>
      <c r="EE54" s="127"/>
      <c r="EF54" s="127"/>
      <c r="EG54" s="127"/>
      <c r="EH54" s="127"/>
      <c r="EI54" s="127"/>
      <c r="EJ54" s="127"/>
      <c r="EK54" s="127"/>
      <c r="EL54" s="127"/>
      <c r="EM54" s="127"/>
    </row>
    <row r="55" spans="1:143">
      <c r="A55" s="127" t="str">
        <v>2009 Q4</v>
      </c>
      <c r="B55" s="128">
        <v>1935737</v>
      </c>
      <c r="C55" s="128">
        <v>476164</v>
      </c>
      <c r="D55" s="128">
        <v>248425</v>
      </c>
      <c r="E55" s="128">
        <v>176950</v>
      </c>
      <c r="F55" s="128">
        <v>121150</v>
      </c>
      <c r="G55" s="128">
        <v>121150</v>
      </c>
      <c r="H55" s="128">
        <v>110000</v>
      </c>
      <c r="I55" s="128">
        <v>110000</v>
      </c>
      <c r="J55" s="128">
        <v>110000</v>
      </c>
      <c r="K55" s="128">
        <v>110000</v>
      </c>
      <c r="L55" s="128">
        <v>0</v>
      </c>
      <c r="M55" s="128">
        <v>0</v>
      </c>
      <c r="N55" s="128">
        <v>0</v>
      </c>
      <c r="O55" s="128">
        <v>0</v>
      </c>
      <c r="P55" s="128">
        <v>0</v>
      </c>
      <c r="Q55" s="128">
        <v>0</v>
      </c>
      <c r="R55" s="128">
        <v>0</v>
      </c>
      <c r="S55" s="128">
        <v>0</v>
      </c>
      <c r="T55" s="128">
        <v>0</v>
      </c>
      <c r="U55" s="128" t="str">
        <v/>
      </c>
      <c r="V55" s="128" t="str">
        <v/>
      </c>
      <c r="W55" s="128" t="str">
        <v/>
      </c>
      <c r="X55" s="128" t="str">
        <v/>
      </c>
      <c r="Y55" s="128" t="str">
        <v/>
      </c>
      <c r="Z55" s="128" t="str">
        <v/>
      </c>
      <c r="AA55" s="128" t="str">
        <v/>
      </c>
      <c r="AB55" s="128" t="str">
        <v/>
      </c>
      <c r="AC55" s="128" t="str">
        <v/>
      </c>
      <c r="AD55" s="128" t="str">
        <v/>
      </c>
      <c r="AE55" s="128" t="str">
        <v/>
      </c>
      <c r="AF55" s="128" t="str">
        <v/>
      </c>
      <c r="AG55" s="128" t="str">
        <v/>
      </c>
      <c r="AH55" s="128" t="str">
        <v/>
      </c>
      <c r="AI55" s="128" t="str">
        <v/>
      </c>
      <c r="AJ55" s="128" t="str">
        <v/>
      </c>
      <c r="AK55" s="128" t="str">
        <v/>
      </c>
      <c r="AL55" s="128" t="str">
        <v/>
      </c>
      <c r="AM55" s="128" t="str">
        <v/>
      </c>
      <c r="AN55" s="128" t="str">
        <v/>
      </c>
      <c r="AO55" s="128" t="str">
        <v/>
      </c>
      <c r="AP55" s="128" t="str">
        <v/>
      </c>
      <c r="AQ55" s="128" t="str">
        <v/>
      </c>
      <c r="AR55" s="128" t="str">
        <v/>
      </c>
      <c r="AS55" s="128" t="str">
        <v/>
      </c>
      <c r="AT55" s="128" t="str">
        <v/>
      </c>
      <c r="AU55" s="128" t="str">
        <v/>
      </c>
      <c r="AV55" s="128" t="str">
        <v/>
      </c>
      <c r="AW55" s="128" t="str">
        <v/>
      </c>
      <c r="AX55" s="128" t="str">
        <v/>
      </c>
      <c r="AY55" s="128" t="str">
        <v/>
      </c>
      <c r="AZ55" s="128" t="str">
        <v/>
      </c>
      <c r="BA55" s="128" t="str">
        <v/>
      </c>
      <c r="BB55" s="128" t="str">
        <v/>
      </c>
      <c r="BC55" s="128" t="str">
        <v/>
      </c>
      <c r="BD55" s="128" t="str">
        <v/>
      </c>
      <c r="BE55" s="128" t="str">
        <v/>
      </c>
      <c r="BF55" s="128" t="str">
        <v/>
      </c>
      <c r="BG55" s="128" t="str">
        <v/>
      </c>
      <c r="BH55" s="128" t="str">
        <v/>
      </c>
      <c r="BI55" s="128" t="str">
        <v/>
      </c>
      <c r="BJ55" s="128" t="str">
        <v/>
      </c>
      <c r="BK55" s="128" t="str">
        <v/>
      </c>
      <c r="BL55" s="128" t="e">
        <v>#N/A</v>
      </c>
      <c r="BM55" s="128" t="e">
        <v>#N/A</v>
      </c>
      <c r="BN55" s="128" t="e">
        <v>#N/A</v>
      </c>
      <c r="BO55" s="128" t="e">
        <v>#N/A</v>
      </c>
      <c r="BP55" s="128" t="e">
        <v>#N/A</v>
      </c>
      <c r="BQ55" s="128" t="e">
        <v>#N/A</v>
      </c>
      <c r="BR55" s="128" t="e">
        <v>#N/A</v>
      </c>
      <c r="BS55" s="128" t="e">
        <v>#N/A</v>
      </c>
      <c r="BT55" s="128" t="e">
        <v>#N/A</v>
      </c>
      <c r="BU55" s="128" t="e">
        <v>#N/A</v>
      </c>
      <c r="BV55" s="128" t="e">
        <v>#N/A</v>
      </c>
      <c r="BW55" s="128" t="e">
        <v>#N/A</v>
      </c>
      <c r="BX55" s="128" t="e">
        <v>#N/A</v>
      </c>
      <c r="BY55" s="128" t="e">
        <v>#N/A</v>
      </c>
      <c r="BZ55" s="128" t="e">
        <v>#N/A</v>
      </c>
      <c r="CA55" s="128" t="e">
        <v>#N/A</v>
      </c>
      <c r="CB55" s="128" t="e">
        <v>#N/A</v>
      </c>
      <c r="CC55" s="128" t="e">
        <v>#N/A</v>
      </c>
      <c r="CD55" s="128"/>
      <c r="CE55" s="128"/>
      <c r="CF55" s="128"/>
      <c r="CG55" s="128"/>
      <c r="CH55" s="128"/>
      <c r="CI55" s="128"/>
      <c r="CJ55" s="128"/>
      <c r="CK55" s="128"/>
      <c r="CL55" s="128"/>
      <c r="CM55" s="128"/>
      <c r="CN55" s="128"/>
      <c r="CO55" s="128"/>
      <c r="CP55" s="128"/>
      <c r="CQ55" s="128"/>
      <c r="CR55" s="128"/>
      <c r="CS55" s="128"/>
      <c r="CT55" s="128"/>
      <c r="CU55" s="128"/>
      <c r="CV55" s="128"/>
      <c r="CW55" s="128"/>
      <c r="CX55" s="128"/>
      <c r="CY55" s="128"/>
      <c r="CZ55" s="128"/>
      <c r="DA55" s="128"/>
      <c r="DB55" s="128"/>
      <c r="DC55" s="128"/>
      <c r="DD55" s="128"/>
      <c r="DE55" s="128"/>
      <c r="DF55" s="128"/>
      <c r="DG55" s="128"/>
      <c r="DH55" s="128"/>
      <c r="DI55" s="128"/>
      <c r="DJ55" s="128"/>
      <c r="DK55" s="128"/>
      <c r="DL55" s="128"/>
      <c r="DM55" s="128"/>
      <c r="DN55" s="128"/>
      <c r="DO55" s="128"/>
      <c r="DP55" s="128"/>
      <c r="DQ55" s="128"/>
      <c r="DR55" s="127"/>
      <c r="DS55" s="127"/>
      <c r="DT55" s="127"/>
      <c r="DU55" s="127"/>
      <c r="DV55" s="127"/>
      <c r="DW55" s="127"/>
      <c r="DX55" s="127"/>
      <c r="DY55" s="127"/>
      <c r="DZ55" s="127"/>
      <c r="EA55" s="127"/>
      <c r="EB55" s="127"/>
      <c r="EC55" s="127"/>
      <c r="ED55" s="127"/>
      <c r="EE55" s="127"/>
      <c r="EF55" s="127"/>
      <c r="EG55" s="127"/>
      <c r="EH55" s="127"/>
      <c r="EI55" s="127"/>
      <c r="EJ55" s="127"/>
      <c r="EK55" s="127"/>
      <c r="EL55" s="127"/>
      <c r="EM55" s="127"/>
    </row>
    <row r="56" spans="1:143">
      <c r="A56" s="127" t="str">
        <v>2010 Q1</v>
      </c>
      <c r="B56" s="128">
        <v>2243548</v>
      </c>
      <c r="C56" s="128">
        <v>917105</v>
      </c>
      <c r="D56" s="128">
        <v>452582</v>
      </c>
      <c r="E56" s="128">
        <v>443940</v>
      </c>
      <c r="F56" s="128">
        <v>323690</v>
      </c>
      <c r="G56" s="128">
        <v>296680</v>
      </c>
      <c r="H56" s="128">
        <v>243000</v>
      </c>
      <c r="I56" s="128">
        <v>243000</v>
      </c>
      <c r="J56" s="128">
        <v>0</v>
      </c>
      <c r="K56" s="128">
        <v>0</v>
      </c>
      <c r="L56" s="128">
        <v>0</v>
      </c>
      <c r="M56" s="128">
        <v>0</v>
      </c>
      <c r="N56" s="128">
        <v>0</v>
      </c>
      <c r="O56" s="128">
        <v>0</v>
      </c>
      <c r="P56" s="128">
        <v>0</v>
      </c>
      <c r="Q56" s="128">
        <v>0</v>
      </c>
      <c r="R56" s="128">
        <v>0</v>
      </c>
      <c r="S56" s="128">
        <v>0</v>
      </c>
      <c r="T56" s="128" t="str">
        <v/>
      </c>
      <c r="U56" s="128" t="str">
        <v/>
      </c>
      <c r="V56" s="128" t="str">
        <v/>
      </c>
      <c r="W56" s="128" t="str">
        <v/>
      </c>
      <c r="X56" s="128" t="str">
        <v/>
      </c>
      <c r="Y56" s="128" t="str">
        <v/>
      </c>
      <c r="Z56" s="128" t="str">
        <v/>
      </c>
      <c r="AA56" s="128" t="str">
        <v/>
      </c>
      <c r="AB56" s="128" t="str">
        <v/>
      </c>
      <c r="AC56" s="128" t="str">
        <v/>
      </c>
      <c r="AD56" s="128" t="str">
        <v/>
      </c>
      <c r="AE56" s="128" t="str">
        <v/>
      </c>
      <c r="AF56" s="128" t="str">
        <v/>
      </c>
      <c r="AG56" s="128" t="str">
        <v/>
      </c>
      <c r="AH56" s="128" t="str">
        <v/>
      </c>
      <c r="AI56" s="128" t="str">
        <v/>
      </c>
      <c r="AJ56" s="128" t="str">
        <v/>
      </c>
      <c r="AK56" s="128" t="str">
        <v/>
      </c>
      <c r="AL56" s="128" t="str">
        <v/>
      </c>
      <c r="AM56" s="128" t="str">
        <v/>
      </c>
      <c r="AN56" s="128" t="str">
        <v/>
      </c>
      <c r="AO56" s="128" t="str">
        <v/>
      </c>
      <c r="AP56" s="128" t="str">
        <v/>
      </c>
      <c r="AQ56" s="128" t="str">
        <v/>
      </c>
      <c r="AR56" s="128" t="str">
        <v/>
      </c>
      <c r="AS56" s="128" t="str">
        <v/>
      </c>
      <c r="AT56" s="128" t="str">
        <v/>
      </c>
      <c r="AU56" s="128" t="str">
        <v/>
      </c>
      <c r="AV56" s="128" t="str">
        <v/>
      </c>
      <c r="AW56" s="128" t="str">
        <v/>
      </c>
      <c r="AX56" s="128" t="str">
        <v/>
      </c>
      <c r="AY56" s="128" t="str">
        <v/>
      </c>
      <c r="AZ56" s="128" t="str">
        <v/>
      </c>
      <c r="BA56" s="128" t="str">
        <v/>
      </c>
      <c r="BB56" s="128" t="str">
        <v/>
      </c>
      <c r="BC56" s="128" t="str">
        <v/>
      </c>
      <c r="BD56" s="128" t="str">
        <v/>
      </c>
      <c r="BE56" s="128" t="str">
        <v/>
      </c>
      <c r="BF56" s="128" t="str">
        <v/>
      </c>
      <c r="BG56" s="128" t="str">
        <v/>
      </c>
      <c r="BH56" s="128" t="str">
        <v/>
      </c>
      <c r="BI56" s="128" t="str">
        <v/>
      </c>
      <c r="BJ56" s="128" t="str">
        <v/>
      </c>
      <c r="BK56" s="128" t="str">
        <v/>
      </c>
      <c r="BL56" s="128" t="e">
        <v>#N/A</v>
      </c>
      <c r="BM56" s="128" t="e">
        <v>#N/A</v>
      </c>
      <c r="BN56" s="128" t="e">
        <v>#N/A</v>
      </c>
      <c r="BO56" s="128" t="e">
        <v>#N/A</v>
      </c>
      <c r="BP56" s="128" t="e">
        <v>#N/A</v>
      </c>
      <c r="BQ56" s="128" t="e">
        <v>#N/A</v>
      </c>
      <c r="BR56" s="128" t="e">
        <v>#N/A</v>
      </c>
      <c r="BS56" s="128" t="e">
        <v>#N/A</v>
      </c>
      <c r="BT56" s="128" t="e">
        <v>#N/A</v>
      </c>
      <c r="BU56" s="128" t="e">
        <v>#N/A</v>
      </c>
      <c r="BV56" s="128" t="e">
        <v>#N/A</v>
      </c>
      <c r="BW56" s="128" t="e">
        <v>#N/A</v>
      </c>
      <c r="BX56" s="128" t="e">
        <v>#N/A</v>
      </c>
      <c r="BY56" s="128" t="e">
        <v>#N/A</v>
      </c>
      <c r="BZ56" s="128" t="e">
        <v>#N/A</v>
      </c>
      <c r="CA56" s="128" t="e">
        <v>#N/A</v>
      </c>
      <c r="CB56" s="128" t="e">
        <v>#N/A</v>
      </c>
      <c r="CC56" s="128" t="e">
        <v>#N/A</v>
      </c>
      <c r="CD56" s="128"/>
      <c r="CE56" s="128"/>
      <c r="CF56" s="128"/>
      <c r="CG56" s="128"/>
      <c r="CH56" s="128"/>
      <c r="CI56" s="128"/>
      <c r="CJ56" s="128"/>
      <c r="CK56" s="128"/>
      <c r="CL56" s="128"/>
      <c r="CM56" s="128"/>
      <c r="CN56" s="128"/>
      <c r="CO56" s="128"/>
      <c r="CP56" s="128"/>
      <c r="CQ56" s="128"/>
      <c r="CR56" s="128"/>
      <c r="CS56" s="128"/>
      <c r="CT56" s="128"/>
      <c r="CU56" s="128"/>
      <c r="CV56" s="128"/>
      <c r="CW56" s="128"/>
      <c r="CX56" s="128"/>
      <c r="CY56" s="128"/>
      <c r="CZ56" s="128"/>
      <c r="DA56" s="128"/>
      <c r="DB56" s="128"/>
      <c r="DC56" s="128"/>
      <c r="DD56" s="128"/>
      <c r="DE56" s="128"/>
      <c r="DF56" s="128"/>
      <c r="DG56" s="128"/>
      <c r="DH56" s="128"/>
      <c r="DI56" s="128"/>
      <c r="DJ56" s="128"/>
      <c r="DK56" s="128"/>
      <c r="DL56" s="128"/>
      <c r="DM56" s="128"/>
      <c r="DN56" s="128"/>
      <c r="DO56" s="128"/>
      <c r="DP56" s="128"/>
      <c r="DQ56" s="128"/>
      <c r="DR56" s="127"/>
      <c r="DS56" s="127"/>
      <c r="DT56" s="127"/>
      <c r="DU56" s="127"/>
      <c r="DV56" s="127"/>
      <c r="DW56" s="127"/>
      <c r="DX56" s="127"/>
      <c r="DY56" s="127"/>
      <c r="DZ56" s="127"/>
      <c r="EA56" s="127"/>
      <c r="EB56" s="127"/>
      <c r="EC56" s="127"/>
      <c r="ED56" s="127"/>
      <c r="EE56" s="127"/>
      <c r="EF56" s="127"/>
      <c r="EG56" s="127"/>
      <c r="EH56" s="127"/>
      <c r="EI56" s="127"/>
      <c r="EJ56" s="127"/>
      <c r="EK56" s="127"/>
      <c r="EL56" s="127"/>
      <c r="EM56" s="127"/>
    </row>
    <row r="57" spans="1:143">
      <c r="A57" s="127" t="str">
        <v>2010 Q2</v>
      </c>
      <c r="B57" s="128">
        <v>1542757</v>
      </c>
      <c r="C57" s="128">
        <v>795286</v>
      </c>
      <c r="D57" s="128">
        <v>470346</v>
      </c>
      <c r="E57" s="128">
        <v>334295</v>
      </c>
      <c r="F57" s="128">
        <v>176875</v>
      </c>
      <c r="G57" s="128">
        <v>51450</v>
      </c>
      <c r="H57" s="128">
        <v>51450</v>
      </c>
      <c r="I57" s="128">
        <v>51450</v>
      </c>
      <c r="J57" s="128">
        <v>51450</v>
      </c>
      <c r="K57" s="128">
        <v>51450</v>
      </c>
      <c r="L57" s="128">
        <v>51450</v>
      </c>
      <c r="M57" s="128">
        <v>51450</v>
      </c>
      <c r="N57" s="128">
        <v>51450</v>
      </c>
      <c r="O57" s="128">
        <v>51450</v>
      </c>
      <c r="P57" s="128">
        <v>51450</v>
      </c>
      <c r="Q57" s="128">
        <v>51450</v>
      </c>
      <c r="R57" s="128">
        <v>0</v>
      </c>
      <c r="S57" s="128" t="str">
        <v/>
      </c>
      <c r="T57" s="128" t="str">
        <v/>
      </c>
      <c r="U57" s="128" t="str">
        <v/>
      </c>
      <c r="V57" s="128" t="str">
        <v/>
      </c>
      <c r="W57" s="128" t="str">
        <v/>
      </c>
      <c r="X57" s="128" t="str">
        <v/>
      </c>
      <c r="Y57" s="128" t="str">
        <v/>
      </c>
      <c r="Z57" s="128" t="str">
        <v/>
      </c>
      <c r="AA57" s="128" t="str">
        <v/>
      </c>
      <c r="AB57" s="128" t="str">
        <v/>
      </c>
      <c r="AC57" s="128" t="str">
        <v/>
      </c>
      <c r="AD57" s="128" t="str">
        <v/>
      </c>
      <c r="AE57" s="128" t="str">
        <v/>
      </c>
      <c r="AF57" s="128" t="str">
        <v/>
      </c>
      <c r="AG57" s="128" t="str">
        <v/>
      </c>
      <c r="AH57" s="128" t="str">
        <v/>
      </c>
      <c r="AI57" s="128" t="str">
        <v/>
      </c>
      <c r="AJ57" s="128" t="str">
        <v/>
      </c>
      <c r="AK57" s="128" t="str">
        <v/>
      </c>
      <c r="AL57" s="128" t="str">
        <v/>
      </c>
      <c r="AM57" s="128" t="str">
        <v/>
      </c>
      <c r="AN57" s="128" t="str">
        <v/>
      </c>
      <c r="AO57" s="128" t="str">
        <v/>
      </c>
      <c r="AP57" s="128" t="str">
        <v/>
      </c>
      <c r="AQ57" s="128" t="str">
        <v/>
      </c>
      <c r="AR57" s="128" t="str">
        <v/>
      </c>
      <c r="AS57" s="128" t="str">
        <v/>
      </c>
      <c r="AT57" s="128" t="str">
        <v/>
      </c>
      <c r="AU57" s="128" t="str">
        <v/>
      </c>
      <c r="AV57" s="128" t="str">
        <v/>
      </c>
      <c r="AW57" s="128" t="str">
        <v/>
      </c>
      <c r="AX57" s="128" t="str">
        <v/>
      </c>
      <c r="AY57" s="128" t="str">
        <v/>
      </c>
      <c r="AZ57" s="128" t="str">
        <v/>
      </c>
      <c r="BA57" s="128" t="str">
        <v/>
      </c>
      <c r="BB57" s="128" t="str">
        <v/>
      </c>
      <c r="BC57" s="128" t="str">
        <v/>
      </c>
      <c r="BD57" s="128" t="str">
        <v/>
      </c>
      <c r="BE57" s="128" t="str">
        <v/>
      </c>
      <c r="BF57" s="128" t="str">
        <v/>
      </c>
      <c r="BG57" s="128" t="str">
        <v/>
      </c>
      <c r="BH57" s="128" t="str">
        <v/>
      </c>
      <c r="BI57" s="128" t="str">
        <v/>
      </c>
      <c r="BJ57" s="128" t="str">
        <v/>
      </c>
      <c r="BK57" s="128" t="str">
        <v/>
      </c>
      <c r="BL57" s="128" t="e">
        <v>#N/A</v>
      </c>
      <c r="BM57" s="128" t="e">
        <v>#N/A</v>
      </c>
      <c r="BN57" s="128" t="e">
        <v>#N/A</v>
      </c>
      <c r="BO57" s="128" t="e">
        <v>#N/A</v>
      </c>
      <c r="BP57" s="128" t="e">
        <v>#N/A</v>
      </c>
      <c r="BQ57" s="128" t="e">
        <v>#N/A</v>
      </c>
      <c r="BR57" s="128" t="e">
        <v>#N/A</v>
      </c>
      <c r="BS57" s="128" t="e">
        <v>#N/A</v>
      </c>
      <c r="BT57" s="128" t="e">
        <v>#N/A</v>
      </c>
      <c r="BU57" s="128" t="e">
        <v>#N/A</v>
      </c>
      <c r="BV57" s="128" t="e">
        <v>#N/A</v>
      </c>
      <c r="BW57" s="128" t="e">
        <v>#N/A</v>
      </c>
      <c r="BX57" s="128" t="e">
        <v>#N/A</v>
      </c>
      <c r="BY57" s="128" t="e">
        <v>#N/A</v>
      </c>
      <c r="BZ57" s="128" t="e">
        <v>#N/A</v>
      </c>
      <c r="CA57" s="128" t="e">
        <v>#N/A</v>
      </c>
      <c r="CB57" s="128" t="e">
        <v>#N/A</v>
      </c>
      <c r="CC57" s="128" t="e">
        <v>#N/A</v>
      </c>
      <c r="CD57" s="128"/>
      <c r="CE57" s="128"/>
      <c r="CF57" s="128"/>
      <c r="CG57" s="128"/>
      <c r="CH57" s="128"/>
      <c r="CI57" s="128"/>
      <c r="CJ57" s="128"/>
      <c r="CK57" s="128"/>
      <c r="CL57" s="128"/>
      <c r="CM57" s="128"/>
      <c r="CN57" s="128"/>
      <c r="CO57" s="128"/>
      <c r="CP57" s="128"/>
      <c r="CQ57" s="128"/>
      <c r="CR57" s="128"/>
      <c r="CS57" s="128"/>
      <c r="CT57" s="128"/>
      <c r="CU57" s="128"/>
      <c r="CV57" s="128"/>
      <c r="CW57" s="128"/>
      <c r="CX57" s="128"/>
      <c r="CY57" s="128"/>
      <c r="CZ57" s="128"/>
      <c r="DA57" s="128"/>
      <c r="DB57" s="128"/>
      <c r="DC57" s="128"/>
      <c r="DD57" s="128"/>
      <c r="DE57" s="128"/>
      <c r="DF57" s="128"/>
      <c r="DG57" s="128"/>
      <c r="DH57" s="128"/>
      <c r="DI57" s="128"/>
      <c r="DJ57" s="128"/>
      <c r="DK57" s="128"/>
      <c r="DL57" s="128"/>
      <c r="DM57" s="128"/>
      <c r="DN57" s="128"/>
      <c r="DO57" s="128"/>
      <c r="DP57" s="128"/>
      <c r="DQ57" s="128"/>
      <c r="DR57" s="127"/>
      <c r="DS57" s="127"/>
      <c r="DT57" s="127"/>
      <c r="DU57" s="127"/>
      <c r="DV57" s="127"/>
      <c r="DW57" s="127"/>
      <c r="DX57" s="127"/>
      <c r="DY57" s="127"/>
      <c r="DZ57" s="127"/>
      <c r="EA57" s="127"/>
      <c r="EB57" s="127"/>
      <c r="EC57" s="127"/>
      <c r="ED57" s="127"/>
      <c r="EE57" s="127"/>
      <c r="EF57" s="127"/>
      <c r="EG57" s="127"/>
      <c r="EH57" s="127"/>
      <c r="EI57" s="127"/>
      <c r="EJ57" s="127"/>
      <c r="EK57" s="127"/>
      <c r="EL57" s="127"/>
      <c r="EM57" s="127"/>
    </row>
    <row r="58" spans="1:143">
      <c r="A58" s="127" t="str">
        <v>2010 Q3</v>
      </c>
      <c r="B58" s="128">
        <v>2737454</v>
      </c>
      <c r="C58" s="128">
        <v>1270597</v>
      </c>
      <c r="D58" s="128">
        <v>596744</v>
      </c>
      <c r="E58" s="128">
        <v>321036</v>
      </c>
      <c r="F58" s="128">
        <v>248756</v>
      </c>
      <c r="G58" s="128">
        <v>142800</v>
      </c>
      <c r="H58" s="128">
        <v>78000</v>
      </c>
      <c r="I58" s="128">
        <v>78000</v>
      </c>
      <c r="J58" s="128">
        <v>0</v>
      </c>
      <c r="K58" s="128">
        <v>0</v>
      </c>
      <c r="L58" s="128">
        <v>0</v>
      </c>
      <c r="M58" s="128">
        <v>0</v>
      </c>
      <c r="N58" s="128">
        <v>0</v>
      </c>
      <c r="O58" s="128">
        <v>0</v>
      </c>
      <c r="P58" s="128">
        <v>0</v>
      </c>
      <c r="Q58" s="128">
        <v>0</v>
      </c>
      <c r="R58" s="128" t="str">
        <v/>
      </c>
      <c r="S58" s="128" t="str">
        <v/>
      </c>
      <c r="T58" s="128" t="str">
        <v/>
      </c>
      <c r="U58" s="128" t="str">
        <v/>
      </c>
      <c r="V58" s="128" t="str">
        <v/>
      </c>
      <c r="W58" s="128" t="str">
        <v/>
      </c>
      <c r="X58" s="128" t="str">
        <v/>
      </c>
      <c r="Y58" s="128" t="str">
        <v/>
      </c>
      <c r="Z58" s="128" t="str">
        <v/>
      </c>
      <c r="AA58" s="128" t="str">
        <v/>
      </c>
      <c r="AB58" s="128" t="str">
        <v/>
      </c>
      <c r="AC58" s="128" t="str">
        <v/>
      </c>
      <c r="AD58" s="128" t="str">
        <v/>
      </c>
      <c r="AE58" s="128" t="str">
        <v/>
      </c>
      <c r="AF58" s="128" t="str">
        <v/>
      </c>
      <c r="AG58" s="128" t="str">
        <v/>
      </c>
      <c r="AH58" s="128" t="str">
        <v/>
      </c>
      <c r="AI58" s="128" t="str">
        <v/>
      </c>
      <c r="AJ58" s="128" t="str">
        <v/>
      </c>
      <c r="AK58" s="128" t="str">
        <v/>
      </c>
      <c r="AL58" s="128" t="str">
        <v/>
      </c>
      <c r="AM58" s="128" t="str">
        <v/>
      </c>
      <c r="AN58" s="128" t="str">
        <v/>
      </c>
      <c r="AO58" s="128" t="str">
        <v/>
      </c>
      <c r="AP58" s="128" t="str">
        <v/>
      </c>
      <c r="AQ58" s="128" t="str">
        <v/>
      </c>
      <c r="AR58" s="128" t="str">
        <v/>
      </c>
      <c r="AS58" s="128" t="str">
        <v/>
      </c>
      <c r="AT58" s="128" t="str">
        <v/>
      </c>
      <c r="AU58" s="128" t="str">
        <v/>
      </c>
      <c r="AV58" s="128" t="str">
        <v/>
      </c>
      <c r="AW58" s="128" t="str">
        <v/>
      </c>
      <c r="AX58" s="128" t="str">
        <v/>
      </c>
      <c r="AY58" s="128" t="str">
        <v/>
      </c>
      <c r="AZ58" s="128" t="str">
        <v/>
      </c>
      <c r="BA58" s="128" t="str">
        <v/>
      </c>
      <c r="BB58" s="128" t="str">
        <v/>
      </c>
      <c r="BC58" s="128" t="str">
        <v/>
      </c>
      <c r="BD58" s="128" t="str">
        <v/>
      </c>
      <c r="BE58" s="128" t="str">
        <v/>
      </c>
      <c r="BF58" s="128" t="str">
        <v/>
      </c>
      <c r="BG58" s="128" t="str">
        <v/>
      </c>
      <c r="BH58" s="128" t="str">
        <v/>
      </c>
      <c r="BI58" s="128" t="str">
        <v/>
      </c>
      <c r="BJ58" s="128" t="str">
        <v/>
      </c>
      <c r="BK58" s="128" t="str">
        <v/>
      </c>
      <c r="BL58" s="128" t="e">
        <v>#N/A</v>
      </c>
      <c r="BM58" s="128" t="e">
        <v>#N/A</v>
      </c>
      <c r="BN58" s="128" t="e">
        <v>#N/A</v>
      </c>
      <c r="BO58" s="128" t="e">
        <v>#N/A</v>
      </c>
      <c r="BP58" s="128" t="e">
        <v>#N/A</v>
      </c>
      <c r="BQ58" s="128" t="e">
        <v>#N/A</v>
      </c>
      <c r="BR58" s="128" t="e">
        <v>#N/A</v>
      </c>
      <c r="BS58" s="128" t="e">
        <v>#N/A</v>
      </c>
      <c r="BT58" s="128" t="e">
        <v>#N/A</v>
      </c>
      <c r="BU58" s="128" t="e">
        <v>#N/A</v>
      </c>
      <c r="BV58" s="128" t="e">
        <v>#N/A</v>
      </c>
      <c r="BW58" s="128" t="e">
        <v>#N/A</v>
      </c>
      <c r="BX58" s="128" t="e">
        <v>#N/A</v>
      </c>
      <c r="BY58" s="128" t="e">
        <v>#N/A</v>
      </c>
      <c r="BZ58" s="128" t="e">
        <v>#N/A</v>
      </c>
      <c r="CA58" s="128" t="e">
        <v>#N/A</v>
      </c>
      <c r="CB58" s="128" t="e">
        <v>#N/A</v>
      </c>
      <c r="CC58" s="128" t="e">
        <v>#N/A</v>
      </c>
      <c r="CD58" s="128"/>
      <c r="CE58" s="128"/>
      <c r="CF58" s="128"/>
      <c r="CG58" s="128"/>
      <c r="CH58" s="128"/>
      <c r="CI58" s="128"/>
      <c r="CJ58" s="128"/>
      <c r="CK58" s="128"/>
      <c r="CL58" s="128"/>
      <c r="CM58" s="128"/>
      <c r="CN58" s="128"/>
      <c r="CO58" s="128"/>
      <c r="CP58" s="128"/>
      <c r="CQ58" s="128"/>
      <c r="CR58" s="128"/>
      <c r="CS58" s="128"/>
      <c r="CT58" s="128"/>
      <c r="CU58" s="128"/>
      <c r="CV58" s="128"/>
      <c r="CW58" s="128"/>
      <c r="CX58" s="128"/>
      <c r="CY58" s="128"/>
      <c r="CZ58" s="128"/>
      <c r="DA58" s="128"/>
      <c r="DB58" s="128"/>
      <c r="DC58" s="128"/>
      <c r="DD58" s="128"/>
      <c r="DE58" s="128"/>
      <c r="DF58" s="128"/>
      <c r="DG58" s="128"/>
      <c r="DH58" s="128"/>
      <c r="DI58" s="128"/>
      <c r="DJ58" s="128"/>
      <c r="DK58" s="128"/>
      <c r="DL58" s="128"/>
      <c r="DM58" s="128"/>
      <c r="DN58" s="128"/>
      <c r="DO58" s="128"/>
      <c r="DP58" s="128"/>
      <c r="DQ58" s="128"/>
      <c r="DR58" s="127"/>
      <c r="DS58" s="127"/>
      <c r="DT58" s="127"/>
      <c r="DU58" s="127"/>
      <c r="DV58" s="127"/>
      <c r="DW58" s="127"/>
      <c r="DX58" s="127"/>
      <c r="DY58" s="127"/>
      <c r="DZ58" s="127"/>
      <c r="EA58" s="127"/>
      <c r="EB58" s="127"/>
      <c r="EC58" s="127"/>
      <c r="ED58" s="127"/>
      <c r="EE58" s="127"/>
      <c r="EF58" s="127"/>
      <c r="EG58" s="127"/>
      <c r="EH58" s="127"/>
      <c r="EI58" s="127"/>
      <c r="EJ58" s="127"/>
      <c r="EK58" s="127"/>
      <c r="EL58" s="127"/>
      <c r="EM58" s="127"/>
    </row>
    <row r="59" spans="1:143">
      <c r="A59" s="127" t="str">
        <v>2010 Q4</v>
      </c>
      <c r="B59" s="128">
        <v>2314253</v>
      </c>
      <c r="C59" s="128">
        <v>876943</v>
      </c>
      <c r="D59" s="128">
        <v>220854</v>
      </c>
      <c r="E59" s="128">
        <v>200860</v>
      </c>
      <c r="F59" s="128">
        <v>136810</v>
      </c>
      <c r="G59" s="128">
        <v>145703</v>
      </c>
      <c r="H59" s="128">
        <v>145703</v>
      </c>
      <c r="I59" s="128">
        <v>0</v>
      </c>
      <c r="J59" s="128">
        <v>0</v>
      </c>
      <c r="K59" s="128">
        <v>0</v>
      </c>
      <c r="L59" s="128">
        <v>0</v>
      </c>
      <c r="M59" s="128">
        <v>0</v>
      </c>
      <c r="N59" s="128">
        <v>0</v>
      </c>
      <c r="O59" s="128">
        <v>0</v>
      </c>
      <c r="P59" s="128">
        <v>0</v>
      </c>
      <c r="Q59" s="128" t="str">
        <v/>
      </c>
      <c r="R59" s="128" t="str">
        <v/>
      </c>
      <c r="S59" s="128" t="str">
        <v/>
      </c>
      <c r="T59" s="128" t="str">
        <v/>
      </c>
      <c r="U59" s="128" t="str">
        <v/>
      </c>
      <c r="V59" s="128" t="str">
        <v/>
      </c>
      <c r="W59" s="128" t="str">
        <v/>
      </c>
      <c r="X59" s="128" t="str">
        <v/>
      </c>
      <c r="Y59" s="128" t="str">
        <v/>
      </c>
      <c r="Z59" s="128" t="str">
        <v/>
      </c>
      <c r="AA59" s="128" t="str">
        <v/>
      </c>
      <c r="AB59" s="128" t="str">
        <v/>
      </c>
      <c r="AC59" s="128" t="str">
        <v/>
      </c>
      <c r="AD59" s="128" t="str">
        <v/>
      </c>
      <c r="AE59" s="128" t="str">
        <v/>
      </c>
      <c r="AF59" s="128" t="str">
        <v/>
      </c>
      <c r="AG59" s="128" t="str">
        <v/>
      </c>
      <c r="AH59" s="128" t="str">
        <v/>
      </c>
      <c r="AI59" s="128" t="str">
        <v/>
      </c>
      <c r="AJ59" s="128" t="str">
        <v/>
      </c>
      <c r="AK59" s="128" t="str">
        <v/>
      </c>
      <c r="AL59" s="128" t="str">
        <v/>
      </c>
      <c r="AM59" s="128" t="str">
        <v/>
      </c>
      <c r="AN59" s="128" t="str">
        <v/>
      </c>
      <c r="AO59" s="128" t="str">
        <v/>
      </c>
      <c r="AP59" s="128" t="str">
        <v/>
      </c>
      <c r="AQ59" s="128" t="str">
        <v/>
      </c>
      <c r="AR59" s="128" t="str">
        <v/>
      </c>
      <c r="AS59" s="128" t="str">
        <v/>
      </c>
      <c r="AT59" s="128" t="str">
        <v/>
      </c>
      <c r="AU59" s="128" t="str">
        <v/>
      </c>
      <c r="AV59" s="128" t="str">
        <v/>
      </c>
      <c r="AW59" s="128" t="str">
        <v/>
      </c>
      <c r="AX59" s="128" t="str">
        <v/>
      </c>
      <c r="AY59" s="128" t="str">
        <v/>
      </c>
      <c r="AZ59" s="128" t="str">
        <v/>
      </c>
      <c r="BA59" s="128" t="str">
        <v/>
      </c>
      <c r="BB59" s="128" t="str">
        <v/>
      </c>
      <c r="BC59" s="128" t="str">
        <v/>
      </c>
      <c r="BD59" s="128" t="str">
        <v/>
      </c>
      <c r="BE59" s="128" t="str">
        <v/>
      </c>
      <c r="BF59" s="128" t="str">
        <v/>
      </c>
      <c r="BG59" s="128" t="str">
        <v/>
      </c>
      <c r="BH59" s="128" t="str">
        <v/>
      </c>
      <c r="BI59" s="128" t="str">
        <v/>
      </c>
      <c r="BJ59" s="128" t="str">
        <v/>
      </c>
      <c r="BK59" s="128" t="str">
        <v/>
      </c>
      <c r="BL59" s="128" t="e">
        <v>#N/A</v>
      </c>
      <c r="BM59" s="128" t="e">
        <v>#N/A</v>
      </c>
      <c r="BN59" s="128" t="e">
        <v>#N/A</v>
      </c>
      <c r="BO59" s="128" t="e">
        <v>#N/A</v>
      </c>
      <c r="BP59" s="128" t="e">
        <v>#N/A</v>
      </c>
      <c r="BQ59" s="128" t="e">
        <v>#N/A</v>
      </c>
      <c r="BR59" s="128" t="e">
        <v>#N/A</v>
      </c>
      <c r="BS59" s="128" t="e">
        <v>#N/A</v>
      </c>
      <c r="BT59" s="128" t="e">
        <v>#N/A</v>
      </c>
      <c r="BU59" s="128" t="e">
        <v>#N/A</v>
      </c>
      <c r="BV59" s="128" t="e">
        <v>#N/A</v>
      </c>
      <c r="BW59" s="128" t="e">
        <v>#N/A</v>
      </c>
      <c r="BX59" s="128" t="e">
        <v>#N/A</v>
      </c>
      <c r="BY59" s="128" t="e">
        <v>#N/A</v>
      </c>
      <c r="BZ59" s="128" t="e">
        <v>#N/A</v>
      </c>
      <c r="CA59" s="128" t="e">
        <v>#N/A</v>
      </c>
      <c r="CB59" s="128" t="e">
        <v>#N/A</v>
      </c>
      <c r="CC59" s="128" t="e">
        <v>#N/A</v>
      </c>
      <c r="CD59" s="128"/>
      <c r="CE59" s="128"/>
      <c r="CF59" s="128"/>
      <c r="CG59" s="128"/>
      <c r="CH59" s="128"/>
      <c r="CI59" s="128"/>
      <c r="CJ59" s="128"/>
      <c r="CK59" s="128"/>
      <c r="CL59" s="128"/>
      <c r="CM59" s="128"/>
      <c r="CN59" s="128"/>
      <c r="CO59" s="128"/>
      <c r="CP59" s="128"/>
      <c r="CQ59" s="128"/>
      <c r="CR59" s="128"/>
      <c r="CS59" s="128"/>
      <c r="CT59" s="128"/>
      <c r="CU59" s="128"/>
      <c r="CV59" s="128"/>
      <c r="CW59" s="128"/>
      <c r="CX59" s="128"/>
      <c r="CY59" s="128"/>
      <c r="CZ59" s="128"/>
      <c r="DA59" s="128"/>
      <c r="DB59" s="128"/>
      <c r="DC59" s="128"/>
      <c r="DD59" s="128"/>
      <c r="DE59" s="128"/>
      <c r="DF59" s="128"/>
      <c r="DG59" s="128"/>
      <c r="DH59" s="128"/>
      <c r="DI59" s="128"/>
      <c r="DJ59" s="128"/>
      <c r="DK59" s="128"/>
      <c r="DL59" s="128"/>
      <c r="DM59" s="128"/>
      <c r="DN59" s="128"/>
      <c r="DO59" s="128"/>
      <c r="DP59" s="128"/>
      <c r="DQ59" s="128"/>
      <c r="DR59" s="127"/>
      <c r="DS59" s="127"/>
      <c r="DT59" s="127"/>
      <c r="DU59" s="127"/>
      <c r="DV59" s="127"/>
      <c r="DW59" s="127"/>
      <c r="DX59" s="127"/>
      <c r="DY59" s="127"/>
      <c r="DZ59" s="127"/>
      <c r="EA59" s="127"/>
      <c r="EB59" s="127"/>
      <c r="EC59" s="127"/>
      <c r="ED59" s="127"/>
      <c r="EE59" s="127"/>
      <c r="EF59" s="127"/>
      <c r="EG59" s="127"/>
      <c r="EH59" s="127"/>
      <c r="EI59" s="127"/>
      <c r="EJ59" s="127"/>
      <c r="EK59" s="127"/>
      <c r="EL59" s="127"/>
      <c r="EM59" s="127"/>
    </row>
    <row r="60" spans="1:143">
      <c r="A60" s="127" t="str">
        <v>2011 Q1</v>
      </c>
      <c r="B60" s="128">
        <v>2368684</v>
      </c>
      <c r="C60" s="128">
        <v>1073962</v>
      </c>
      <c r="D60" s="128">
        <v>512307</v>
      </c>
      <c r="E60" s="128">
        <v>328984</v>
      </c>
      <c r="F60" s="128">
        <v>264084</v>
      </c>
      <c r="G60" s="128">
        <v>194307</v>
      </c>
      <c r="H60" s="128">
        <v>147052</v>
      </c>
      <c r="I60" s="128">
        <v>217052</v>
      </c>
      <c r="J60" s="128">
        <v>339737</v>
      </c>
      <c r="K60" s="128">
        <v>34400</v>
      </c>
      <c r="L60" s="128">
        <v>34400</v>
      </c>
      <c r="M60" s="128">
        <v>34400</v>
      </c>
      <c r="N60" s="128">
        <v>34400</v>
      </c>
      <c r="O60" s="128">
        <v>0</v>
      </c>
      <c r="P60" s="128" t="str">
        <v/>
      </c>
      <c r="Q60" s="128" t="str">
        <v/>
      </c>
      <c r="R60" s="128" t="str">
        <v/>
      </c>
      <c r="S60" s="128" t="str">
        <v/>
      </c>
      <c r="T60" s="128" t="str">
        <v/>
      </c>
      <c r="U60" s="128" t="str">
        <v/>
      </c>
      <c r="V60" s="128" t="str">
        <v/>
      </c>
      <c r="W60" s="128" t="str">
        <v/>
      </c>
      <c r="X60" s="128" t="str">
        <v/>
      </c>
      <c r="Y60" s="128" t="str">
        <v/>
      </c>
      <c r="Z60" s="128" t="str">
        <v/>
      </c>
      <c r="AA60" s="128" t="str">
        <v/>
      </c>
      <c r="AB60" s="128" t="str">
        <v/>
      </c>
      <c r="AC60" s="128" t="str">
        <v/>
      </c>
      <c r="AD60" s="128" t="str">
        <v/>
      </c>
      <c r="AE60" s="128" t="str">
        <v/>
      </c>
      <c r="AF60" s="128" t="str">
        <v/>
      </c>
      <c r="AG60" s="128" t="str">
        <v/>
      </c>
      <c r="AH60" s="128" t="str">
        <v/>
      </c>
      <c r="AI60" s="128" t="str">
        <v/>
      </c>
      <c r="AJ60" s="128" t="str">
        <v/>
      </c>
      <c r="AK60" s="128" t="str">
        <v/>
      </c>
      <c r="AL60" s="128" t="str">
        <v/>
      </c>
      <c r="AM60" s="128" t="str">
        <v/>
      </c>
      <c r="AN60" s="128" t="str">
        <v/>
      </c>
      <c r="AO60" s="128" t="str">
        <v/>
      </c>
      <c r="AP60" s="128" t="str">
        <v/>
      </c>
      <c r="AQ60" s="128" t="str">
        <v/>
      </c>
      <c r="AR60" s="128" t="str">
        <v/>
      </c>
      <c r="AS60" s="128" t="str">
        <v/>
      </c>
      <c r="AT60" s="128" t="str">
        <v/>
      </c>
      <c r="AU60" s="128" t="str">
        <v/>
      </c>
      <c r="AV60" s="128" t="str">
        <v/>
      </c>
      <c r="AW60" s="128" t="str">
        <v/>
      </c>
      <c r="AX60" s="128" t="str">
        <v/>
      </c>
      <c r="AY60" s="128" t="str">
        <v/>
      </c>
      <c r="AZ60" s="128" t="str">
        <v/>
      </c>
      <c r="BA60" s="128" t="str">
        <v/>
      </c>
      <c r="BB60" s="128" t="str">
        <v/>
      </c>
      <c r="BC60" s="128" t="str">
        <v/>
      </c>
      <c r="BD60" s="128" t="str">
        <v/>
      </c>
      <c r="BE60" s="128" t="str">
        <v/>
      </c>
      <c r="BF60" s="128" t="str">
        <v/>
      </c>
      <c r="BG60" s="128" t="str">
        <v/>
      </c>
      <c r="BH60" s="128" t="str">
        <v/>
      </c>
      <c r="BI60" s="128" t="str">
        <v/>
      </c>
      <c r="BJ60" s="128" t="str">
        <v/>
      </c>
      <c r="BK60" s="128" t="str">
        <v/>
      </c>
      <c r="BL60" s="128" t="e">
        <v>#N/A</v>
      </c>
      <c r="BM60" s="128" t="e">
        <v>#N/A</v>
      </c>
      <c r="BN60" s="128" t="e">
        <v>#N/A</v>
      </c>
      <c r="BO60" s="128" t="e">
        <v>#N/A</v>
      </c>
      <c r="BP60" s="128" t="e">
        <v>#N/A</v>
      </c>
      <c r="BQ60" s="128" t="e">
        <v>#N/A</v>
      </c>
      <c r="BR60" s="128" t="e">
        <v>#N/A</v>
      </c>
      <c r="BS60" s="128" t="e">
        <v>#N/A</v>
      </c>
      <c r="BT60" s="128" t="e">
        <v>#N/A</v>
      </c>
      <c r="BU60" s="128" t="e">
        <v>#N/A</v>
      </c>
      <c r="BV60" s="128" t="e">
        <v>#N/A</v>
      </c>
      <c r="BW60" s="128" t="e">
        <v>#N/A</v>
      </c>
      <c r="BX60" s="128" t="e">
        <v>#N/A</v>
      </c>
      <c r="BY60" s="128" t="e">
        <v>#N/A</v>
      </c>
      <c r="BZ60" s="128" t="e">
        <v>#N/A</v>
      </c>
      <c r="CA60" s="128" t="e">
        <v>#N/A</v>
      </c>
      <c r="CB60" s="128" t="e">
        <v>#N/A</v>
      </c>
      <c r="CC60" s="128" t="e">
        <v>#N/A</v>
      </c>
      <c r="CD60" s="128"/>
      <c r="CE60" s="128"/>
      <c r="CF60" s="128"/>
      <c r="CG60" s="128"/>
      <c r="CH60" s="128"/>
      <c r="CI60" s="128"/>
      <c r="CJ60" s="128"/>
      <c r="CK60" s="128"/>
      <c r="CL60" s="128"/>
      <c r="CM60" s="128"/>
      <c r="CN60" s="128"/>
      <c r="CO60" s="128"/>
      <c r="CP60" s="128"/>
      <c r="CQ60" s="128"/>
      <c r="CR60" s="128"/>
      <c r="CS60" s="128"/>
      <c r="CT60" s="128"/>
      <c r="CU60" s="128"/>
      <c r="CV60" s="128"/>
      <c r="CW60" s="128"/>
      <c r="CX60" s="128"/>
      <c r="CY60" s="128"/>
      <c r="CZ60" s="128"/>
      <c r="DA60" s="128"/>
      <c r="DB60" s="128"/>
      <c r="DC60" s="128"/>
      <c r="DD60" s="128"/>
      <c r="DE60" s="128"/>
      <c r="DF60" s="128"/>
      <c r="DG60" s="128"/>
      <c r="DH60" s="128"/>
      <c r="DI60" s="128"/>
      <c r="DJ60" s="128"/>
      <c r="DK60" s="128"/>
      <c r="DL60" s="128"/>
      <c r="DM60" s="128"/>
      <c r="DN60" s="128"/>
      <c r="DO60" s="128"/>
      <c r="DP60" s="128"/>
      <c r="DQ60" s="128"/>
      <c r="DR60" s="127"/>
      <c r="DS60" s="127"/>
      <c r="DT60" s="127"/>
      <c r="DU60" s="127"/>
      <c r="DV60" s="127"/>
      <c r="DW60" s="127"/>
      <c r="DX60" s="127"/>
      <c r="DY60" s="127"/>
      <c r="DZ60" s="127"/>
      <c r="EA60" s="127"/>
      <c r="EB60" s="127"/>
      <c r="EC60" s="127"/>
      <c r="ED60" s="127"/>
      <c r="EE60" s="127"/>
      <c r="EF60" s="127"/>
      <c r="EG60" s="127"/>
      <c r="EH60" s="127"/>
      <c r="EI60" s="127"/>
      <c r="EJ60" s="127"/>
      <c r="EK60" s="127"/>
      <c r="EL60" s="127"/>
      <c r="EM60" s="127"/>
    </row>
    <row r="61" spans="1:143">
      <c r="A61" s="127" t="str">
        <v>2011 Q2</v>
      </c>
      <c r="B61" s="128">
        <v>4297329</v>
      </c>
      <c r="C61" s="128">
        <v>1202866</v>
      </c>
      <c r="D61" s="128">
        <v>544712</v>
      </c>
      <c r="E61" s="128">
        <v>278215</v>
      </c>
      <c r="F61" s="128">
        <v>275105</v>
      </c>
      <c r="G61" s="128">
        <v>332356</v>
      </c>
      <c r="H61" s="128">
        <v>222091</v>
      </c>
      <c r="I61" s="128">
        <v>340591</v>
      </c>
      <c r="J61" s="128">
        <v>340591</v>
      </c>
      <c r="K61" s="128">
        <v>138640</v>
      </c>
      <c r="L61" s="128">
        <v>140220</v>
      </c>
      <c r="M61" s="128">
        <v>145087</v>
      </c>
      <c r="N61" s="128">
        <v>133567</v>
      </c>
      <c r="O61" s="128" t="str">
        <v/>
      </c>
      <c r="P61" s="128" t="str">
        <v/>
      </c>
      <c r="Q61" s="128" t="str">
        <v/>
      </c>
      <c r="R61" s="128" t="str">
        <v/>
      </c>
      <c r="S61" s="128" t="str">
        <v/>
      </c>
      <c r="T61" s="128" t="str">
        <v/>
      </c>
      <c r="U61" s="128" t="str">
        <v/>
      </c>
      <c r="V61" s="128" t="str">
        <v/>
      </c>
      <c r="W61" s="128" t="str">
        <v/>
      </c>
      <c r="X61" s="128" t="str">
        <v/>
      </c>
      <c r="Y61" s="128" t="str">
        <v/>
      </c>
      <c r="Z61" s="128" t="str">
        <v/>
      </c>
      <c r="AA61" s="128" t="str">
        <v/>
      </c>
      <c r="AB61" s="128" t="str">
        <v/>
      </c>
      <c r="AC61" s="128" t="str">
        <v/>
      </c>
      <c r="AD61" s="128" t="str">
        <v/>
      </c>
      <c r="AE61" s="128" t="str">
        <v/>
      </c>
      <c r="AF61" s="128" t="str">
        <v/>
      </c>
      <c r="AG61" s="128" t="str">
        <v/>
      </c>
      <c r="AH61" s="128" t="str">
        <v/>
      </c>
      <c r="AI61" s="128" t="str">
        <v/>
      </c>
      <c r="AJ61" s="128" t="str">
        <v/>
      </c>
      <c r="AK61" s="128" t="str">
        <v/>
      </c>
      <c r="AL61" s="128" t="str">
        <v/>
      </c>
      <c r="AM61" s="128" t="str">
        <v/>
      </c>
      <c r="AN61" s="128" t="str">
        <v/>
      </c>
      <c r="AO61" s="128" t="str">
        <v/>
      </c>
      <c r="AP61" s="128" t="str">
        <v/>
      </c>
      <c r="AQ61" s="128" t="str">
        <v/>
      </c>
      <c r="AR61" s="128" t="str">
        <v/>
      </c>
      <c r="AS61" s="128" t="str">
        <v/>
      </c>
      <c r="AT61" s="128" t="str">
        <v/>
      </c>
      <c r="AU61" s="128" t="str">
        <v/>
      </c>
      <c r="AV61" s="128" t="str">
        <v/>
      </c>
      <c r="AW61" s="128" t="str">
        <v/>
      </c>
      <c r="AX61" s="128" t="str">
        <v/>
      </c>
      <c r="AY61" s="128" t="str">
        <v/>
      </c>
      <c r="AZ61" s="128" t="str">
        <v/>
      </c>
      <c r="BA61" s="128" t="str">
        <v/>
      </c>
      <c r="BB61" s="128" t="str">
        <v/>
      </c>
      <c r="BC61" s="128" t="str">
        <v/>
      </c>
      <c r="BD61" s="128" t="str">
        <v/>
      </c>
      <c r="BE61" s="128" t="str">
        <v/>
      </c>
      <c r="BF61" s="128" t="str">
        <v/>
      </c>
      <c r="BG61" s="128" t="str">
        <v/>
      </c>
      <c r="BH61" s="128" t="str">
        <v/>
      </c>
      <c r="BI61" s="128" t="str">
        <v/>
      </c>
      <c r="BJ61" s="128" t="str">
        <v/>
      </c>
      <c r="BK61" s="128" t="str">
        <v/>
      </c>
      <c r="BL61" s="128" t="e">
        <v>#N/A</v>
      </c>
      <c r="BM61" s="128" t="e">
        <v>#N/A</v>
      </c>
      <c r="BN61" s="128" t="e">
        <v>#N/A</v>
      </c>
      <c r="BO61" s="128" t="e">
        <v>#N/A</v>
      </c>
      <c r="BP61" s="128" t="e">
        <v>#N/A</v>
      </c>
      <c r="BQ61" s="128" t="e">
        <v>#N/A</v>
      </c>
      <c r="BR61" s="128" t="e">
        <v>#N/A</v>
      </c>
      <c r="BS61" s="128" t="e">
        <v>#N/A</v>
      </c>
      <c r="BT61" s="128" t="e">
        <v>#N/A</v>
      </c>
      <c r="BU61" s="128" t="e">
        <v>#N/A</v>
      </c>
      <c r="BV61" s="128" t="e">
        <v>#N/A</v>
      </c>
      <c r="BW61" s="128" t="e">
        <v>#N/A</v>
      </c>
      <c r="BX61" s="128" t="e">
        <v>#N/A</v>
      </c>
      <c r="BY61" s="128" t="e">
        <v>#N/A</v>
      </c>
      <c r="BZ61" s="128" t="e">
        <v>#N/A</v>
      </c>
      <c r="CA61" s="128" t="e">
        <v>#N/A</v>
      </c>
      <c r="CB61" s="128" t="e">
        <v>#N/A</v>
      </c>
      <c r="CC61" s="128" t="e">
        <v>#N/A</v>
      </c>
      <c r="CD61" s="128"/>
      <c r="CE61" s="128"/>
      <c r="CF61" s="128"/>
      <c r="CG61" s="128"/>
      <c r="CH61" s="128"/>
      <c r="CI61" s="128"/>
      <c r="CJ61" s="128"/>
      <c r="CK61" s="128"/>
      <c r="CL61" s="128"/>
      <c r="CM61" s="128"/>
      <c r="CN61" s="128"/>
      <c r="CO61" s="128"/>
      <c r="CP61" s="128"/>
      <c r="CQ61" s="128"/>
      <c r="CR61" s="128"/>
      <c r="CS61" s="128"/>
      <c r="CT61" s="128"/>
      <c r="CU61" s="128"/>
      <c r="CV61" s="128"/>
      <c r="CW61" s="128"/>
      <c r="CX61" s="128"/>
      <c r="CY61" s="128"/>
      <c r="CZ61" s="128"/>
      <c r="DA61" s="128"/>
      <c r="DB61" s="128"/>
      <c r="DC61" s="128"/>
      <c r="DD61" s="128"/>
      <c r="DE61" s="128"/>
      <c r="DF61" s="128"/>
      <c r="DG61" s="128"/>
      <c r="DH61" s="128"/>
      <c r="DI61" s="128"/>
      <c r="DJ61" s="128"/>
      <c r="DK61" s="128"/>
      <c r="DL61" s="128"/>
      <c r="DM61" s="128"/>
      <c r="DN61" s="128"/>
      <c r="DO61" s="128"/>
      <c r="DP61" s="128"/>
      <c r="DQ61" s="128"/>
      <c r="DR61" s="127"/>
      <c r="DS61" s="127"/>
      <c r="DT61" s="127"/>
      <c r="DU61" s="127"/>
      <c r="DV61" s="127"/>
      <c r="DW61" s="127"/>
      <c r="DX61" s="127"/>
      <c r="DY61" s="127"/>
      <c r="DZ61" s="127"/>
      <c r="EA61" s="127"/>
      <c r="EB61" s="127"/>
      <c r="EC61" s="127"/>
      <c r="ED61" s="127"/>
      <c r="EE61" s="127"/>
      <c r="EF61" s="127"/>
      <c r="EG61" s="127"/>
      <c r="EH61" s="127"/>
      <c r="EI61" s="127"/>
      <c r="EJ61" s="127"/>
      <c r="EK61" s="127"/>
      <c r="EL61" s="127"/>
      <c r="EM61" s="127"/>
    </row>
    <row r="62" spans="1:143">
      <c r="A62" s="127" t="str">
        <v>2011 Q3</v>
      </c>
      <c r="B62" s="128">
        <v>2213944</v>
      </c>
      <c r="C62" s="128">
        <v>890589</v>
      </c>
      <c r="D62" s="128">
        <v>395731</v>
      </c>
      <c r="E62" s="128">
        <v>266971</v>
      </c>
      <c r="F62" s="128">
        <v>184371</v>
      </c>
      <c r="G62" s="128">
        <v>201238</v>
      </c>
      <c r="H62" s="128">
        <v>142461</v>
      </c>
      <c r="I62" s="128">
        <v>101465</v>
      </c>
      <c r="J62" s="128">
        <v>101465</v>
      </c>
      <c r="K62" s="128">
        <v>101440</v>
      </c>
      <c r="L62" s="128">
        <v>101440</v>
      </c>
      <c r="M62" s="128">
        <v>0</v>
      </c>
      <c r="N62" s="128" t="str">
        <v/>
      </c>
      <c r="O62" s="128" t="str">
        <v/>
      </c>
      <c r="P62" s="128" t="str">
        <v/>
      </c>
      <c r="Q62" s="128" t="str">
        <v/>
      </c>
      <c r="R62" s="128" t="str">
        <v/>
      </c>
      <c r="S62" s="128" t="str">
        <v/>
      </c>
      <c r="T62" s="128" t="str">
        <v/>
      </c>
      <c r="U62" s="128" t="str">
        <v/>
      </c>
      <c r="V62" s="128" t="str">
        <v/>
      </c>
      <c r="W62" s="128" t="str">
        <v/>
      </c>
      <c r="X62" s="128" t="str">
        <v/>
      </c>
      <c r="Y62" s="128" t="str">
        <v/>
      </c>
      <c r="Z62" s="128" t="str">
        <v/>
      </c>
      <c r="AA62" s="128" t="str">
        <v/>
      </c>
      <c r="AB62" s="128" t="str">
        <v/>
      </c>
      <c r="AC62" s="128" t="str">
        <v/>
      </c>
      <c r="AD62" s="128" t="str">
        <v/>
      </c>
      <c r="AE62" s="128" t="str">
        <v/>
      </c>
      <c r="AF62" s="128" t="str">
        <v/>
      </c>
      <c r="AG62" s="128" t="str">
        <v/>
      </c>
      <c r="AH62" s="128" t="str">
        <v/>
      </c>
      <c r="AI62" s="128" t="str">
        <v/>
      </c>
      <c r="AJ62" s="128" t="str">
        <v/>
      </c>
      <c r="AK62" s="128" t="str">
        <v/>
      </c>
      <c r="AL62" s="128" t="str">
        <v/>
      </c>
      <c r="AM62" s="128" t="str">
        <v/>
      </c>
      <c r="AN62" s="128" t="str">
        <v/>
      </c>
      <c r="AO62" s="128" t="str">
        <v/>
      </c>
      <c r="AP62" s="128" t="str">
        <v/>
      </c>
      <c r="AQ62" s="128" t="str">
        <v/>
      </c>
      <c r="AR62" s="128" t="str">
        <v/>
      </c>
      <c r="AS62" s="128" t="str">
        <v/>
      </c>
      <c r="AT62" s="128" t="str">
        <v/>
      </c>
      <c r="AU62" s="128" t="str">
        <v/>
      </c>
      <c r="AV62" s="128" t="str">
        <v/>
      </c>
      <c r="AW62" s="128" t="str">
        <v/>
      </c>
      <c r="AX62" s="128" t="str">
        <v/>
      </c>
      <c r="AY62" s="128" t="str">
        <v/>
      </c>
      <c r="AZ62" s="128" t="str">
        <v/>
      </c>
      <c r="BA62" s="128" t="str">
        <v/>
      </c>
      <c r="BB62" s="128" t="str">
        <v/>
      </c>
      <c r="BC62" s="128" t="str">
        <v/>
      </c>
      <c r="BD62" s="128" t="str">
        <v/>
      </c>
      <c r="BE62" s="128" t="str">
        <v/>
      </c>
      <c r="BF62" s="128" t="str">
        <v/>
      </c>
      <c r="BG62" s="128" t="str">
        <v/>
      </c>
      <c r="BH62" s="128" t="str">
        <v/>
      </c>
      <c r="BI62" s="128" t="str">
        <v/>
      </c>
      <c r="BJ62" s="128" t="str">
        <v/>
      </c>
      <c r="BK62" s="128" t="str">
        <v/>
      </c>
      <c r="BL62" s="128" t="e">
        <v>#N/A</v>
      </c>
      <c r="BM62" s="128" t="e">
        <v>#N/A</v>
      </c>
      <c r="BN62" s="128" t="e">
        <v>#N/A</v>
      </c>
      <c r="BO62" s="128" t="e">
        <v>#N/A</v>
      </c>
      <c r="BP62" s="128" t="e">
        <v>#N/A</v>
      </c>
      <c r="BQ62" s="128" t="e">
        <v>#N/A</v>
      </c>
      <c r="BR62" s="128" t="e">
        <v>#N/A</v>
      </c>
      <c r="BS62" s="128" t="e">
        <v>#N/A</v>
      </c>
      <c r="BT62" s="128" t="e">
        <v>#N/A</v>
      </c>
      <c r="BU62" s="128" t="e">
        <v>#N/A</v>
      </c>
      <c r="BV62" s="128" t="e">
        <v>#N/A</v>
      </c>
      <c r="BW62" s="128" t="e">
        <v>#N/A</v>
      </c>
      <c r="BX62" s="128" t="e">
        <v>#N/A</v>
      </c>
      <c r="BY62" s="128" t="e">
        <v>#N/A</v>
      </c>
      <c r="BZ62" s="128" t="e">
        <v>#N/A</v>
      </c>
      <c r="CA62" s="128" t="e">
        <v>#N/A</v>
      </c>
      <c r="CB62" s="128" t="e">
        <v>#N/A</v>
      </c>
      <c r="CC62" s="128" t="e">
        <v>#N/A</v>
      </c>
      <c r="CD62" s="128"/>
      <c r="CE62" s="128"/>
      <c r="CF62" s="128"/>
      <c r="CG62" s="128"/>
      <c r="CH62" s="128"/>
      <c r="CI62" s="128"/>
      <c r="CJ62" s="128"/>
      <c r="CK62" s="128"/>
      <c r="CL62" s="128"/>
      <c r="CM62" s="128"/>
      <c r="CN62" s="128"/>
      <c r="CO62" s="128"/>
      <c r="CP62" s="128"/>
      <c r="CQ62" s="128"/>
      <c r="CR62" s="128"/>
      <c r="CS62" s="128"/>
      <c r="CT62" s="128"/>
      <c r="CU62" s="128"/>
      <c r="CV62" s="128"/>
      <c r="CW62" s="128"/>
      <c r="CX62" s="128"/>
      <c r="CY62" s="128"/>
      <c r="CZ62" s="128"/>
      <c r="DA62" s="128"/>
      <c r="DB62" s="128"/>
      <c r="DC62" s="128"/>
      <c r="DD62" s="128"/>
      <c r="DE62" s="128"/>
      <c r="DF62" s="128"/>
      <c r="DG62" s="128"/>
      <c r="DH62" s="128"/>
      <c r="DI62" s="128"/>
      <c r="DJ62" s="128"/>
      <c r="DK62" s="128"/>
      <c r="DL62" s="128"/>
      <c r="DM62" s="128"/>
      <c r="DN62" s="128"/>
      <c r="DO62" s="128"/>
      <c r="DP62" s="128"/>
      <c r="DQ62" s="128"/>
      <c r="DR62" s="127"/>
      <c r="DS62" s="127"/>
      <c r="DT62" s="127"/>
      <c r="DU62" s="127"/>
      <c r="DV62" s="127"/>
      <c r="DW62" s="127"/>
      <c r="DX62" s="127"/>
      <c r="DY62" s="127"/>
      <c r="DZ62" s="127"/>
      <c r="EA62" s="127"/>
      <c r="EB62" s="127"/>
      <c r="EC62" s="127"/>
      <c r="ED62" s="127"/>
      <c r="EE62" s="127"/>
      <c r="EF62" s="127"/>
      <c r="EG62" s="127"/>
      <c r="EH62" s="127"/>
      <c r="EI62" s="127"/>
      <c r="EJ62" s="127"/>
      <c r="EK62" s="127"/>
      <c r="EL62" s="127"/>
      <c r="EM62" s="127"/>
    </row>
    <row r="63" spans="1:143">
      <c r="A63" s="127" t="str">
        <v>2011 Q4</v>
      </c>
      <c r="B63" s="128">
        <v>3196983</v>
      </c>
      <c r="C63" s="128">
        <v>1502148</v>
      </c>
      <c r="D63" s="128">
        <v>542370</v>
      </c>
      <c r="E63" s="128">
        <v>182420</v>
      </c>
      <c r="F63" s="128">
        <v>0</v>
      </c>
      <c r="G63" s="128">
        <v>0</v>
      </c>
      <c r="H63" s="128">
        <v>0</v>
      </c>
      <c r="I63" s="128">
        <v>0</v>
      </c>
      <c r="J63" s="128">
        <v>0</v>
      </c>
      <c r="K63" s="128">
        <v>0</v>
      </c>
      <c r="L63" s="128">
        <v>0</v>
      </c>
      <c r="M63" s="128" t="str">
        <v/>
      </c>
      <c r="N63" s="128" t="str">
        <v/>
      </c>
      <c r="O63" s="128" t="str">
        <v/>
      </c>
      <c r="P63" s="128" t="str">
        <v/>
      </c>
      <c r="Q63" s="128" t="str">
        <v/>
      </c>
      <c r="R63" s="128" t="str">
        <v/>
      </c>
      <c r="S63" s="128" t="str">
        <v/>
      </c>
      <c r="T63" s="128" t="str">
        <v/>
      </c>
      <c r="U63" s="128" t="str">
        <v/>
      </c>
      <c r="V63" s="128" t="str">
        <v/>
      </c>
      <c r="W63" s="128" t="str">
        <v/>
      </c>
      <c r="X63" s="128" t="str">
        <v/>
      </c>
      <c r="Y63" s="128" t="str">
        <v/>
      </c>
      <c r="Z63" s="128" t="str">
        <v/>
      </c>
      <c r="AA63" s="128" t="str">
        <v/>
      </c>
      <c r="AB63" s="128" t="str">
        <v/>
      </c>
      <c r="AC63" s="128" t="str">
        <v/>
      </c>
      <c r="AD63" s="128" t="str">
        <v/>
      </c>
      <c r="AE63" s="128" t="str">
        <v/>
      </c>
      <c r="AF63" s="128" t="str">
        <v/>
      </c>
      <c r="AG63" s="128" t="str">
        <v/>
      </c>
      <c r="AH63" s="128" t="str">
        <v/>
      </c>
      <c r="AI63" s="128" t="str">
        <v/>
      </c>
      <c r="AJ63" s="128" t="str">
        <v/>
      </c>
      <c r="AK63" s="128" t="str">
        <v/>
      </c>
      <c r="AL63" s="128" t="str">
        <v/>
      </c>
      <c r="AM63" s="128" t="str">
        <v/>
      </c>
      <c r="AN63" s="128" t="str">
        <v/>
      </c>
      <c r="AO63" s="128" t="str">
        <v/>
      </c>
      <c r="AP63" s="128" t="str">
        <v/>
      </c>
      <c r="AQ63" s="128" t="str">
        <v/>
      </c>
      <c r="AR63" s="128" t="str">
        <v/>
      </c>
      <c r="AS63" s="128" t="str">
        <v/>
      </c>
      <c r="AT63" s="128" t="str">
        <v/>
      </c>
      <c r="AU63" s="128" t="str">
        <v/>
      </c>
      <c r="AV63" s="128" t="str">
        <v/>
      </c>
      <c r="AW63" s="128" t="str">
        <v/>
      </c>
      <c r="AX63" s="128" t="str">
        <v/>
      </c>
      <c r="AY63" s="128" t="str">
        <v/>
      </c>
      <c r="AZ63" s="128" t="str">
        <v/>
      </c>
      <c r="BA63" s="128" t="str">
        <v/>
      </c>
      <c r="BB63" s="128" t="str">
        <v/>
      </c>
      <c r="BC63" s="128" t="str">
        <v/>
      </c>
      <c r="BD63" s="128" t="str">
        <v/>
      </c>
      <c r="BE63" s="128" t="str">
        <v/>
      </c>
      <c r="BF63" s="128" t="str">
        <v/>
      </c>
      <c r="BG63" s="128" t="str">
        <v/>
      </c>
      <c r="BH63" s="128" t="str">
        <v/>
      </c>
      <c r="BI63" s="128" t="str">
        <v/>
      </c>
      <c r="BJ63" s="128" t="str">
        <v/>
      </c>
      <c r="BK63" s="128" t="str">
        <v/>
      </c>
      <c r="BL63" s="128" t="e">
        <v>#N/A</v>
      </c>
      <c r="BM63" s="128" t="e">
        <v>#N/A</v>
      </c>
      <c r="BN63" s="128" t="e">
        <v>#N/A</v>
      </c>
      <c r="BO63" s="128" t="e">
        <v>#N/A</v>
      </c>
      <c r="BP63" s="128" t="e">
        <v>#N/A</v>
      </c>
      <c r="BQ63" s="128" t="e">
        <v>#N/A</v>
      </c>
      <c r="BR63" s="128" t="e">
        <v>#N/A</v>
      </c>
      <c r="BS63" s="128" t="e">
        <v>#N/A</v>
      </c>
      <c r="BT63" s="128" t="e">
        <v>#N/A</v>
      </c>
      <c r="BU63" s="128" t="e">
        <v>#N/A</v>
      </c>
      <c r="BV63" s="128" t="e">
        <v>#N/A</v>
      </c>
      <c r="BW63" s="128" t="e">
        <v>#N/A</v>
      </c>
      <c r="BX63" s="128" t="e">
        <v>#N/A</v>
      </c>
      <c r="BY63" s="128" t="e">
        <v>#N/A</v>
      </c>
      <c r="BZ63" s="128" t="e">
        <v>#N/A</v>
      </c>
      <c r="CA63" s="128" t="e">
        <v>#N/A</v>
      </c>
      <c r="CB63" s="128" t="e">
        <v>#N/A</v>
      </c>
      <c r="CC63" s="128" t="e">
        <v>#N/A</v>
      </c>
      <c r="CD63" s="128"/>
      <c r="CE63" s="128"/>
      <c r="CF63" s="128"/>
      <c r="CG63" s="128"/>
      <c r="CH63" s="128"/>
      <c r="CI63" s="128"/>
      <c r="CJ63" s="128"/>
      <c r="CK63" s="128"/>
      <c r="CL63" s="128"/>
      <c r="CM63" s="128"/>
      <c r="CN63" s="128"/>
      <c r="CO63" s="128"/>
      <c r="CP63" s="128"/>
      <c r="CQ63" s="128"/>
      <c r="CR63" s="128"/>
      <c r="CS63" s="128"/>
      <c r="CT63" s="128"/>
      <c r="CU63" s="128"/>
      <c r="CV63" s="128"/>
      <c r="CW63" s="128"/>
      <c r="CX63" s="128"/>
      <c r="CY63" s="128"/>
      <c r="CZ63" s="128"/>
      <c r="DA63" s="128"/>
      <c r="DB63" s="128"/>
      <c r="DC63" s="128"/>
      <c r="DD63" s="128"/>
      <c r="DE63" s="128"/>
      <c r="DF63" s="128"/>
      <c r="DG63" s="128"/>
      <c r="DH63" s="128"/>
      <c r="DI63" s="128"/>
      <c r="DJ63" s="128"/>
      <c r="DK63" s="128"/>
      <c r="DL63" s="128"/>
      <c r="DM63" s="128"/>
      <c r="DN63" s="128"/>
      <c r="DO63" s="128"/>
      <c r="DP63" s="128"/>
      <c r="DQ63" s="128"/>
      <c r="DR63" s="127"/>
      <c r="DS63" s="127"/>
      <c r="DT63" s="127"/>
      <c r="DU63" s="127"/>
      <c r="DV63" s="127"/>
      <c r="DW63" s="127"/>
      <c r="DX63" s="127"/>
      <c r="DY63" s="127"/>
      <c r="DZ63" s="127"/>
      <c r="EA63" s="127"/>
      <c r="EB63" s="127"/>
      <c r="EC63" s="127"/>
      <c r="ED63" s="127"/>
      <c r="EE63" s="127"/>
      <c r="EF63" s="127"/>
      <c r="EG63" s="127"/>
      <c r="EH63" s="127"/>
      <c r="EI63" s="127"/>
      <c r="EJ63" s="127"/>
      <c r="EK63" s="127"/>
      <c r="EL63" s="127"/>
      <c r="EM63" s="127"/>
    </row>
    <row r="64" spans="1:143">
      <c r="A64" s="127" t="str">
        <v>2012 Q1</v>
      </c>
      <c r="B64" s="128">
        <v>3420547</v>
      </c>
      <c r="C64" s="128">
        <v>1437376</v>
      </c>
      <c r="D64" s="128">
        <v>666985</v>
      </c>
      <c r="E64" s="128">
        <v>298767</v>
      </c>
      <c r="F64" s="128">
        <v>270767</v>
      </c>
      <c r="G64" s="128">
        <v>270767</v>
      </c>
      <c r="H64" s="128">
        <v>278767</v>
      </c>
      <c r="I64" s="128">
        <v>281929</v>
      </c>
      <c r="J64" s="128">
        <v>122718</v>
      </c>
      <c r="K64" s="128">
        <v>90263</v>
      </c>
      <c r="L64" s="128" t="str">
        <v/>
      </c>
      <c r="M64" s="128" t="str">
        <v/>
      </c>
      <c r="N64" s="128" t="str">
        <v/>
      </c>
      <c r="O64" s="128" t="str">
        <v/>
      </c>
      <c r="P64" s="128" t="str">
        <v/>
      </c>
      <c r="Q64" s="128" t="str">
        <v/>
      </c>
      <c r="R64" s="128" t="str">
        <v/>
      </c>
      <c r="S64" s="128" t="str">
        <v/>
      </c>
      <c r="T64" s="128" t="str">
        <v/>
      </c>
      <c r="U64" s="128" t="str">
        <v/>
      </c>
      <c r="V64" s="128" t="str">
        <v/>
      </c>
      <c r="W64" s="128" t="str">
        <v/>
      </c>
      <c r="X64" s="128" t="str">
        <v/>
      </c>
      <c r="Y64" s="128" t="str">
        <v/>
      </c>
      <c r="Z64" s="128" t="str">
        <v/>
      </c>
      <c r="AA64" s="128" t="str">
        <v/>
      </c>
      <c r="AB64" s="128" t="str">
        <v/>
      </c>
      <c r="AC64" s="128" t="str">
        <v/>
      </c>
      <c r="AD64" s="128" t="str">
        <v/>
      </c>
      <c r="AE64" s="128" t="str">
        <v/>
      </c>
      <c r="AF64" s="128" t="str">
        <v/>
      </c>
      <c r="AG64" s="128" t="str">
        <v/>
      </c>
      <c r="AH64" s="128" t="str">
        <v/>
      </c>
      <c r="AI64" s="128" t="str">
        <v/>
      </c>
      <c r="AJ64" s="128" t="str">
        <v/>
      </c>
      <c r="AK64" s="128" t="str">
        <v/>
      </c>
      <c r="AL64" s="128" t="str">
        <v/>
      </c>
      <c r="AM64" s="128" t="str">
        <v/>
      </c>
      <c r="AN64" s="128" t="str">
        <v/>
      </c>
      <c r="AO64" s="128" t="str">
        <v/>
      </c>
      <c r="AP64" s="128" t="str">
        <v/>
      </c>
      <c r="AQ64" s="128" t="str">
        <v/>
      </c>
      <c r="AR64" s="128" t="str">
        <v/>
      </c>
      <c r="AS64" s="128" t="str">
        <v/>
      </c>
      <c r="AT64" s="128" t="str">
        <v/>
      </c>
      <c r="AU64" s="128" t="str">
        <v/>
      </c>
      <c r="AV64" s="128" t="str">
        <v/>
      </c>
      <c r="AW64" s="128" t="str">
        <v/>
      </c>
      <c r="AX64" s="128" t="str">
        <v/>
      </c>
      <c r="AY64" s="128" t="str">
        <v/>
      </c>
      <c r="AZ64" s="128" t="str">
        <v/>
      </c>
      <c r="BA64" s="128" t="str">
        <v/>
      </c>
      <c r="BB64" s="128" t="str">
        <v/>
      </c>
      <c r="BC64" s="128" t="str">
        <v/>
      </c>
      <c r="BD64" s="128" t="str">
        <v/>
      </c>
      <c r="BE64" s="128" t="str">
        <v/>
      </c>
      <c r="BF64" s="128" t="str">
        <v/>
      </c>
      <c r="BG64" s="128" t="str">
        <v/>
      </c>
      <c r="BH64" s="128" t="str">
        <v/>
      </c>
      <c r="BI64" s="128" t="str">
        <v/>
      </c>
      <c r="BJ64" s="128" t="str">
        <v/>
      </c>
      <c r="BK64" s="128" t="str">
        <v/>
      </c>
      <c r="BL64" s="128" t="e">
        <v>#N/A</v>
      </c>
      <c r="BM64" s="128" t="e">
        <v>#N/A</v>
      </c>
      <c r="BN64" s="128" t="e">
        <v>#N/A</v>
      </c>
      <c r="BO64" s="128" t="e">
        <v>#N/A</v>
      </c>
      <c r="BP64" s="128" t="e">
        <v>#N/A</v>
      </c>
      <c r="BQ64" s="128" t="e">
        <v>#N/A</v>
      </c>
      <c r="BR64" s="128" t="e">
        <v>#N/A</v>
      </c>
      <c r="BS64" s="128" t="e">
        <v>#N/A</v>
      </c>
      <c r="BT64" s="128" t="e">
        <v>#N/A</v>
      </c>
      <c r="BU64" s="128" t="e">
        <v>#N/A</v>
      </c>
      <c r="BV64" s="128" t="e">
        <v>#N/A</v>
      </c>
      <c r="BW64" s="128" t="e">
        <v>#N/A</v>
      </c>
      <c r="BX64" s="128" t="e">
        <v>#N/A</v>
      </c>
      <c r="BY64" s="128" t="e">
        <v>#N/A</v>
      </c>
      <c r="BZ64" s="128" t="e">
        <v>#N/A</v>
      </c>
      <c r="CA64" s="128" t="e">
        <v>#N/A</v>
      </c>
      <c r="CB64" s="128" t="e">
        <v>#N/A</v>
      </c>
      <c r="CC64" s="128" t="e">
        <v>#N/A</v>
      </c>
      <c r="CD64" s="128"/>
      <c r="CE64" s="128"/>
      <c r="CF64" s="128"/>
      <c r="CG64" s="128"/>
      <c r="CH64" s="128"/>
      <c r="CI64" s="128"/>
      <c r="CJ64" s="128"/>
      <c r="CK64" s="128"/>
      <c r="CL64" s="128"/>
      <c r="CM64" s="128"/>
      <c r="CN64" s="128"/>
      <c r="CO64" s="128"/>
      <c r="CP64" s="128"/>
      <c r="CQ64" s="128"/>
      <c r="CR64" s="128"/>
      <c r="CS64" s="128"/>
      <c r="CT64" s="128"/>
      <c r="CU64" s="128"/>
      <c r="CV64" s="128"/>
      <c r="CW64" s="128"/>
      <c r="CX64" s="128"/>
      <c r="CY64" s="128"/>
      <c r="CZ64" s="128"/>
      <c r="DA64" s="128"/>
      <c r="DB64" s="128"/>
      <c r="DC64" s="128"/>
      <c r="DD64" s="128"/>
      <c r="DE64" s="128"/>
      <c r="DF64" s="128"/>
      <c r="DG64" s="128"/>
      <c r="DH64" s="128"/>
      <c r="DI64" s="128"/>
      <c r="DJ64" s="128"/>
      <c r="DK64" s="128"/>
      <c r="DL64" s="128"/>
      <c r="DM64" s="128"/>
      <c r="DN64" s="128"/>
      <c r="DO64" s="128"/>
      <c r="DP64" s="128"/>
      <c r="DQ64" s="128"/>
      <c r="DR64" s="127"/>
      <c r="DS64" s="127"/>
      <c r="DT64" s="127"/>
      <c r="DU64" s="127"/>
      <c r="DV64" s="127"/>
      <c r="DW64" s="127"/>
      <c r="DX64" s="127"/>
      <c r="DY64" s="127"/>
      <c r="DZ64" s="127"/>
      <c r="EA64" s="127"/>
      <c r="EB64" s="127"/>
      <c r="EC64" s="127"/>
      <c r="ED64" s="127"/>
      <c r="EE64" s="127"/>
      <c r="EF64" s="127"/>
      <c r="EG64" s="127"/>
      <c r="EH64" s="127"/>
      <c r="EI64" s="127"/>
      <c r="EJ64" s="127"/>
      <c r="EK64" s="127"/>
      <c r="EL64" s="127"/>
      <c r="EM64" s="127"/>
    </row>
    <row r="65" spans="1:143">
      <c r="A65" s="127" t="str">
        <v>2012 Q2</v>
      </c>
      <c r="B65" s="128">
        <v>4369745</v>
      </c>
      <c r="C65" s="128">
        <v>3267787</v>
      </c>
      <c r="D65" s="128">
        <v>1139948</v>
      </c>
      <c r="E65" s="128">
        <v>722164</v>
      </c>
      <c r="F65" s="128">
        <v>585129</v>
      </c>
      <c r="G65" s="128">
        <v>569551</v>
      </c>
      <c r="H65" s="128">
        <v>569551</v>
      </c>
      <c r="I65" s="128">
        <v>709563</v>
      </c>
      <c r="J65" s="128">
        <v>47837</v>
      </c>
      <c r="K65" s="128" t="str">
        <v/>
      </c>
      <c r="L65" s="128" t="str">
        <v/>
      </c>
      <c r="M65" s="128" t="str">
        <v/>
      </c>
      <c r="N65" s="128" t="str">
        <v/>
      </c>
      <c r="O65" s="128" t="str">
        <v/>
      </c>
      <c r="P65" s="128" t="str">
        <v/>
      </c>
      <c r="Q65" s="128" t="str">
        <v/>
      </c>
      <c r="R65" s="128" t="str">
        <v/>
      </c>
      <c r="S65" s="128" t="str">
        <v/>
      </c>
      <c r="T65" s="128" t="str">
        <v/>
      </c>
      <c r="U65" s="128" t="str">
        <v/>
      </c>
      <c r="V65" s="128" t="str">
        <v/>
      </c>
      <c r="W65" s="128" t="str">
        <v/>
      </c>
      <c r="X65" s="128" t="str">
        <v/>
      </c>
      <c r="Y65" s="128" t="str">
        <v/>
      </c>
      <c r="Z65" s="128" t="str">
        <v/>
      </c>
      <c r="AA65" s="128" t="str">
        <v/>
      </c>
      <c r="AB65" s="128" t="str">
        <v/>
      </c>
      <c r="AC65" s="128" t="str">
        <v/>
      </c>
      <c r="AD65" s="128" t="str">
        <v/>
      </c>
      <c r="AE65" s="128" t="str">
        <v/>
      </c>
      <c r="AF65" s="128" t="str">
        <v/>
      </c>
      <c r="AG65" s="128" t="str">
        <v/>
      </c>
      <c r="AH65" s="128" t="str">
        <v/>
      </c>
      <c r="AI65" s="128" t="str">
        <v/>
      </c>
      <c r="AJ65" s="128" t="str">
        <v/>
      </c>
      <c r="AK65" s="128" t="str">
        <v/>
      </c>
      <c r="AL65" s="128" t="str">
        <v/>
      </c>
      <c r="AM65" s="128" t="str">
        <v/>
      </c>
      <c r="AN65" s="128" t="str">
        <v/>
      </c>
      <c r="AO65" s="128" t="str">
        <v/>
      </c>
      <c r="AP65" s="128" t="str">
        <v/>
      </c>
      <c r="AQ65" s="128" t="str">
        <v/>
      </c>
      <c r="AR65" s="128" t="str">
        <v/>
      </c>
      <c r="AS65" s="128" t="str">
        <v/>
      </c>
      <c r="AT65" s="128" t="str">
        <v/>
      </c>
      <c r="AU65" s="128" t="str">
        <v/>
      </c>
      <c r="AV65" s="128" t="str">
        <v/>
      </c>
      <c r="AW65" s="128" t="str">
        <v/>
      </c>
      <c r="AX65" s="128" t="str">
        <v/>
      </c>
      <c r="AY65" s="128" t="str">
        <v/>
      </c>
      <c r="AZ65" s="128" t="str">
        <v/>
      </c>
      <c r="BA65" s="128" t="str">
        <v/>
      </c>
      <c r="BB65" s="128" t="str">
        <v/>
      </c>
      <c r="BC65" s="128" t="str">
        <v/>
      </c>
      <c r="BD65" s="128" t="str">
        <v/>
      </c>
      <c r="BE65" s="128" t="str">
        <v/>
      </c>
      <c r="BF65" s="128" t="str">
        <v/>
      </c>
      <c r="BG65" s="128" t="str">
        <v/>
      </c>
      <c r="BH65" s="128" t="str">
        <v/>
      </c>
      <c r="BI65" s="128" t="str">
        <v/>
      </c>
      <c r="BJ65" s="128" t="str">
        <v/>
      </c>
      <c r="BK65" s="128" t="str">
        <v/>
      </c>
      <c r="BL65" s="128" t="e">
        <v>#N/A</v>
      </c>
      <c r="BM65" s="128" t="e">
        <v>#N/A</v>
      </c>
      <c r="BN65" s="128" t="e">
        <v>#N/A</v>
      </c>
      <c r="BO65" s="128" t="e">
        <v>#N/A</v>
      </c>
      <c r="BP65" s="128" t="e">
        <v>#N/A</v>
      </c>
      <c r="BQ65" s="128" t="e">
        <v>#N/A</v>
      </c>
      <c r="BR65" s="128" t="e">
        <v>#N/A</v>
      </c>
      <c r="BS65" s="128" t="e">
        <v>#N/A</v>
      </c>
      <c r="BT65" s="128" t="e">
        <v>#N/A</v>
      </c>
      <c r="BU65" s="128" t="e">
        <v>#N/A</v>
      </c>
      <c r="BV65" s="128" t="e">
        <v>#N/A</v>
      </c>
      <c r="BW65" s="128" t="e">
        <v>#N/A</v>
      </c>
      <c r="BX65" s="128" t="e">
        <v>#N/A</v>
      </c>
      <c r="BY65" s="128" t="e">
        <v>#N/A</v>
      </c>
      <c r="BZ65" s="128" t="e">
        <v>#N/A</v>
      </c>
      <c r="CA65" s="128" t="e">
        <v>#N/A</v>
      </c>
      <c r="CB65" s="128" t="e">
        <v>#N/A</v>
      </c>
      <c r="CC65" s="128" t="e">
        <v>#N/A</v>
      </c>
      <c r="CD65" s="128"/>
      <c r="CE65" s="128"/>
      <c r="CF65" s="128"/>
      <c r="CG65" s="128"/>
      <c r="CH65" s="128"/>
      <c r="CI65" s="128"/>
      <c r="CJ65" s="128"/>
      <c r="CK65" s="128"/>
      <c r="CL65" s="128"/>
      <c r="CM65" s="128"/>
      <c r="CN65" s="128"/>
      <c r="CO65" s="128"/>
      <c r="CP65" s="128"/>
      <c r="CQ65" s="128"/>
      <c r="CR65" s="128"/>
      <c r="CS65" s="128"/>
      <c r="CT65" s="128"/>
      <c r="CU65" s="128"/>
      <c r="CV65" s="128"/>
      <c r="CW65" s="128"/>
      <c r="CX65" s="128"/>
      <c r="CY65" s="128"/>
      <c r="CZ65" s="128"/>
      <c r="DA65" s="128"/>
      <c r="DB65" s="128"/>
      <c r="DC65" s="128"/>
      <c r="DD65" s="128"/>
      <c r="DE65" s="128"/>
      <c r="DF65" s="128"/>
      <c r="DG65" s="128"/>
      <c r="DH65" s="128"/>
      <c r="DI65" s="128"/>
      <c r="DJ65" s="128"/>
      <c r="DK65" s="128"/>
      <c r="DL65" s="128"/>
      <c r="DM65" s="128"/>
      <c r="DN65" s="128"/>
      <c r="DO65" s="128"/>
      <c r="DP65" s="128"/>
      <c r="DQ65" s="128"/>
      <c r="DR65" s="127"/>
      <c r="DS65" s="127"/>
      <c r="DT65" s="127"/>
      <c r="DU65" s="127"/>
      <c r="DV65" s="127"/>
      <c r="DW65" s="127"/>
      <c r="DX65" s="127"/>
      <c r="DY65" s="127"/>
      <c r="DZ65" s="127"/>
      <c r="EA65" s="127"/>
      <c r="EB65" s="127"/>
      <c r="EC65" s="127"/>
      <c r="ED65" s="127"/>
      <c r="EE65" s="127"/>
      <c r="EF65" s="127"/>
      <c r="EG65" s="127"/>
      <c r="EH65" s="127"/>
      <c r="EI65" s="127"/>
      <c r="EJ65" s="127"/>
      <c r="EK65" s="127"/>
      <c r="EL65" s="127"/>
      <c r="EM65" s="127"/>
    </row>
    <row r="66" spans="1:143">
      <c r="A66" s="127" t="str">
        <v>2012 Q3</v>
      </c>
      <c r="B66" s="128">
        <v>3658486</v>
      </c>
      <c r="C66" s="128">
        <v>2003472</v>
      </c>
      <c r="D66" s="128">
        <v>1318460</v>
      </c>
      <c r="E66" s="128">
        <v>803666</v>
      </c>
      <c r="F66" s="128">
        <v>489232</v>
      </c>
      <c r="G66" s="128">
        <v>489232</v>
      </c>
      <c r="H66" s="128">
        <v>197550</v>
      </c>
      <c r="I66" s="128">
        <v>0</v>
      </c>
      <c r="J66" s="128" t="str">
        <v/>
      </c>
      <c r="K66" s="128" t="str">
        <v/>
      </c>
      <c r="L66" s="128" t="str">
        <v/>
      </c>
      <c r="M66" s="128" t="str">
        <v/>
      </c>
      <c r="N66" s="128" t="str">
        <v/>
      </c>
      <c r="O66" s="128" t="str">
        <v/>
      </c>
      <c r="P66" s="128" t="str">
        <v/>
      </c>
      <c r="Q66" s="128" t="str">
        <v/>
      </c>
      <c r="R66" s="128" t="str">
        <v/>
      </c>
      <c r="S66" s="128" t="str">
        <v/>
      </c>
      <c r="T66" s="128" t="str">
        <v/>
      </c>
      <c r="U66" s="128" t="str">
        <v/>
      </c>
      <c r="V66" s="128" t="str">
        <v/>
      </c>
      <c r="W66" s="128" t="str">
        <v/>
      </c>
      <c r="X66" s="128" t="str">
        <v/>
      </c>
      <c r="Y66" s="128" t="str">
        <v/>
      </c>
      <c r="Z66" s="128" t="str">
        <v/>
      </c>
      <c r="AA66" s="128" t="str">
        <v/>
      </c>
      <c r="AB66" s="128" t="str">
        <v/>
      </c>
      <c r="AC66" s="128" t="str">
        <v/>
      </c>
      <c r="AD66" s="128" t="str">
        <v/>
      </c>
      <c r="AE66" s="128" t="str">
        <v/>
      </c>
      <c r="AF66" s="128" t="str">
        <v/>
      </c>
      <c r="AG66" s="128" t="str">
        <v/>
      </c>
      <c r="AH66" s="128" t="str">
        <v/>
      </c>
      <c r="AI66" s="128" t="str">
        <v/>
      </c>
      <c r="AJ66" s="128" t="str">
        <v/>
      </c>
      <c r="AK66" s="128" t="str">
        <v/>
      </c>
      <c r="AL66" s="128" t="str">
        <v/>
      </c>
      <c r="AM66" s="128" t="str">
        <v/>
      </c>
      <c r="AN66" s="128" t="str">
        <v/>
      </c>
      <c r="AO66" s="128" t="str">
        <v/>
      </c>
      <c r="AP66" s="128" t="str">
        <v/>
      </c>
      <c r="AQ66" s="128" t="str">
        <v/>
      </c>
      <c r="AR66" s="128" t="str">
        <v/>
      </c>
      <c r="AS66" s="128" t="str">
        <v/>
      </c>
      <c r="AT66" s="128" t="str">
        <v/>
      </c>
      <c r="AU66" s="128" t="str">
        <v/>
      </c>
      <c r="AV66" s="128" t="str">
        <v/>
      </c>
      <c r="AW66" s="128" t="str">
        <v/>
      </c>
      <c r="AX66" s="128" t="str">
        <v/>
      </c>
      <c r="AY66" s="128" t="str">
        <v/>
      </c>
      <c r="AZ66" s="128" t="str">
        <v/>
      </c>
      <c r="BA66" s="128" t="str">
        <v/>
      </c>
      <c r="BB66" s="128" t="str">
        <v/>
      </c>
      <c r="BC66" s="128" t="str">
        <v/>
      </c>
      <c r="BD66" s="128" t="str">
        <v/>
      </c>
      <c r="BE66" s="128" t="str">
        <v/>
      </c>
      <c r="BF66" s="128" t="str">
        <v/>
      </c>
      <c r="BG66" s="128" t="str">
        <v/>
      </c>
      <c r="BH66" s="128" t="str">
        <v/>
      </c>
      <c r="BI66" s="128" t="str">
        <v/>
      </c>
      <c r="BJ66" s="128" t="str">
        <v/>
      </c>
      <c r="BK66" s="128" t="str">
        <v/>
      </c>
      <c r="BL66" s="128" t="e">
        <v>#N/A</v>
      </c>
      <c r="BM66" s="128" t="e">
        <v>#N/A</v>
      </c>
      <c r="BN66" s="128" t="e">
        <v>#N/A</v>
      </c>
      <c r="BO66" s="128" t="e">
        <v>#N/A</v>
      </c>
      <c r="BP66" s="128" t="e">
        <v>#N/A</v>
      </c>
      <c r="BQ66" s="128" t="e">
        <v>#N/A</v>
      </c>
      <c r="BR66" s="128" t="e">
        <v>#N/A</v>
      </c>
      <c r="BS66" s="128" t="e">
        <v>#N/A</v>
      </c>
      <c r="BT66" s="128" t="e">
        <v>#N/A</v>
      </c>
      <c r="BU66" s="128" t="e">
        <v>#N/A</v>
      </c>
      <c r="BV66" s="128" t="e">
        <v>#N/A</v>
      </c>
      <c r="BW66" s="128" t="e">
        <v>#N/A</v>
      </c>
      <c r="BX66" s="128" t="e">
        <v>#N/A</v>
      </c>
      <c r="BY66" s="128" t="e">
        <v>#N/A</v>
      </c>
      <c r="BZ66" s="128" t="e">
        <v>#N/A</v>
      </c>
      <c r="CA66" s="128" t="e">
        <v>#N/A</v>
      </c>
      <c r="CB66" s="128" t="e">
        <v>#N/A</v>
      </c>
      <c r="CC66" s="128" t="e">
        <v>#N/A</v>
      </c>
      <c r="CD66" s="128"/>
      <c r="CE66" s="128"/>
      <c r="CF66" s="128"/>
      <c r="CG66" s="128"/>
      <c r="CH66" s="128"/>
      <c r="CI66" s="128"/>
      <c r="CJ66" s="128"/>
      <c r="CK66" s="128"/>
      <c r="CL66" s="128"/>
      <c r="CM66" s="128"/>
      <c r="CN66" s="128"/>
      <c r="CO66" s="128"/>
      <c r="CP66" s="128"/>
      <c r="CQ66" s="128"/>
      <c r="CR66" s="128"/>
      <c r="CS66" s="128"/>
      <c r="CT66" s="128"/>
      <c r="CU66" s="128"/>
      <c r="CV66" s="128"/>
      <c r="CW66" s="128"/>
      <c r="CX66" s="128"/>
      <c r="CY66" s="128"/>
      <c r="CZ66" s="128"/>
      <c r="DA66" s="128"/>
      <c r="DB66" s="128"/>
      <c r="DC66" s="128"/>
      <c r="DD66" s="128"/>
      <c r="DE66" s="128"/>
      <c r="DF66" s="128"/>
      <c r="DG66" s="128"/>
      <c r="DH66" s="128"/>
      <c r="DI66" s="128"/>
      <c r="DJ66" s="128"/>
      <c r="DK66" s="128"/>
      <c r="DL66" s="128"/>
      <c r="DM66" s="128"/>
      <c r="DN66" s="128"/>
      <c r="DO66" s="128"/>
      <c r="DP66" s="128"/>
      <c r="DQ66" s="128"/>
      <c r="DR66" s="127"/>
      <c r="DS66" s="127"/>
      <c r="DT66" s="127"/>
      <c r="DU66" s="127"/>
      <c r="DV66" s="127"/>
      <c r="DW66" s="127"/>
      <c r="DX66" s="127"/>
      <c r="DY66" s="127"/>
      <c r="DZ66" s="127"/>
      <c r="EA66" s="127"/>
      <c r="EB66" s="127"/>
      <c r="EC66" s="127"/>
      <c r="ED66" s="127"/>
      <c r="EE66" s="127"/>
      <c r="EF66" s="127"/>
      <c r="EG66" s="127"/>
      <c r="EH66" s="127"/>
      <c r="EI66" s="127"/>
      <c r="EJ66" s="127"/>
      <c r="EK66" s="127"/>
      <c r="EL66" s="127"/>
      <c r="EM66" s="127"/>
    </row>
    <row r="67" spans="1:143">
      <c r="A67" s="127" t="str">
        <v>2012 Q4</v>
      </c>
      <c r="B67" s="128">
        <v>3817673</v>
      </c>
      <c r="C67" s="128">
        <v>3598697</v>
      </c>
      <c r="D67" s="128">
        <v>2405847</v>
      </c>
      <c r="E67" s="128">
        <v>1536212</v>
      </c>
      <c r="F67" s="128">
        <v>1048965</v>
      </c>
      <c r="G67" s="128">
        <v>696676</v>
      </c>
      <c r="H67" s="128">
        <v>36988</v>
      </c>
      <c r="I67" s="128" t="str">
        <v/>
      </c>
      <c r="J67" s="128" t="str">
        <v/>
      </c>
      <c r="K67" s="128" t="str">
        <v/>
      </c>
      <c r="L67" s="128" t="str">
        <v/>
      </c>
      <c r="M67" s="128" t="str">
        <v/>
      </c>
      <c r="N67" s="128" t="str">
        <v/>
      </c>
      <c r="O67" s="128" t="str">
        <v/>
      </c>
      <c r="P67" s="128" t="str">
        <v/>
      </c>
      <c r="Q67" s="128" t="str">
        <v/>
      </c>
      <c r="R67" s="128" t="str">
        <v/>
      </c>
      <c r="S67" s="128" t="str">
        <v/>
      </c>
      <c r="T67" s="128" t="str">
        <v/>
      </c>
      <c r="U67" s="128" t="str">
        <v/>
      </c>
      <c r="V67" s="128" t="str">
        <v/>
      </c>
      <c r="W67" s="128" t="str">
        <v/>
      </c>
      <c r="X67" s="128" t="str">
        <v/>
      </c>
      <c r="Y67" s="128" t="str">
        <v/>
      </c>
      <c r="Z67" s="128" t="str">
        <v/>
      </c>
      <c r="AA67" s="128" t="str">
        <v/>
      </c>
      <c r="AB67" s="128" t="str">
        <v/>
      </c>
      <c r="AC67" s="128" t="str">
        <v/>
      </c>
      <c r="AD67" s="128" t="str">
        <v/>
      </c>
      <c r="AE67" s="128" t="str">
        <v/>
      </c>
      <c r="AF67" s="128" t="str">
        <v/>
      </c>
      <c r="AG67" s="128" t="str">
        <v/>
      </c>
      <c r="AH67" s="128" t="str">
        <v/>
      </c>
      <c r="AI67" s="128" t="str">
        <v/>
      </c>
      <c r="AJ67" s="128" t="str">
        <v/>
      </c>
      <c r="AK67" s="128" t="str">
        <v/>
      </c>
      <c r="AL67" s="128" t="str">
        <v/>
      </c>
      <c r="AM67" s="128" t="str">
        <v/>
      </c>
      <c r="AN67" s="128" t="str">
        <v/>
      </c>
      <c r="AO67" s="128" t="str">
        <v/>
      </c>
      <c r="AP67" s="128" t="str">
        <v/>
      </c>
      <c r="AQ67" s="128" t="str">
        <v/>
      </c>
      <c r="AR67" s="128" t="str">
        <v/>
      </c>
      <c r="AS67" s="128" t="str">
        <v/>
      </c>
      <c r="AT67" s="128" t="str">
        <v/>
      </c>
      <c r="AU67" s="128" t="str">
        <v/>
      </c>
      <c r="AV67" s="128" t="str">
        <v/>
      </c>
      <c r="AW67" s="128" t="str">
        <v/>
      </c>
      <c r="AX67" s="128" t="str">
        <v/>
      </c>
      <c r="AY67" s="128" t="str">
        <v/>
      </c>
      <c r="AZ67" s="128" t="str">
        <v/>
      </c>
      <c r="BA67" s="128" t="str">
        <v/>
      </c>
      <c r="BB67" s="128" t="str">
        <v/>
      </c>
      <c r="BC67" s="128" t="str">
        <v/>
      </c>
      <c r="BD67" s="128" t="str">
        <v/>
      </c>
      <c r="BE67" s="128" t="str">
        <v/>
      </c>
      <c r="BF67" s="128" t="str">
        <v/>
      </c>
      <c r="BG67" s="128" t="str">
        <v/>
      </c>
      <c r="BH67" s="128" t="str">
        <v/>
      </c>
      <c r="BI67" s="128" t="str">
        <v/>
      </c>
      <c r="BJ67" s="128" t="str">
        <v/>
      </c>
      <c r="BK67" s="128" t="str">
        <v/>
      </c>
      <c r="BL67" s="128" t="e">
        <v>#N/A</v>
      </c>
      <c r="BM67" s="128" t="e">
        <v>#N/A</v>
      </c>
      <c r="BN67" s="128" t="e">
        <v>#N/A</v>
      </c>
      <c r="BO67" s="128" t="e">
        <v>#N/A</v>
      </c>
      <c r="BP67" s="128" t="e">
        <v>#N/A</v>
      </c>
      <c r="BQ67" s="128" t="e">
        <v>#N/A</v>
      </c>
      <c r="BR67" s="128" t="e">
        <v>#N/A</v>
      </c>
      <c r="BS67" s="128" t="e">
        <v>#N/A</v>
      </c>
      <c r="BT67" s="128" t="e">
        <v>#N/A</v>
      </c>
      <c r="BU67" s="128" t="e">
        <v>#N/A</v>
      </c>
      <c r="BV67" s="128" t="e">
        <v>#N/A</v>
      </c>
      <c r="BW67" s="128" t="e">
        <v>#N/A</v>
      </c>
      <c r="BX67" s="128" t="e">
        <v>#N/A</v>
      </c>
      <c r="BY67" s="128" t="e">
        <v>#N/A</v>
      </c>
      <c r="BZ67" s="128" t="e">
        <v>#N/A</v>
      </c>
      <c r="CA67" s="128" t="e">
        <v>#N/A</v>
      </c>
      <c r="CB67" s="128" t="e">
        <v>#N/A</v>
      </c>
      <c r="CC67" s="128" t="e">
        <v>#N/A</v>
      </c>
      <c r="CD67" s="128"/>
      <c r="CE67" s="128"/>
      <c r="CF67" s="128"/>
      <c r="CG67" s="128"/>
      <c r="CH67" s="128"/>
      <c r="CI67" s="128"/>
      <c r="CJ67" s="128"/>
      <c r="CK67" s="128"/>
      <c r="CL67" s="128"/>
      <c r="CM67" s="128"/>
      <c r="CN67" s="128"/>
      <c r="CO67" s="128"/>
      <c r="CP67" s="128"/>
      <c r="CQ67" s="128"/>
      <c r="CR67" s="128"/>
      <c r="CS67" s="128"/>
      <c r="CT67" s="128"/>
      <c r="CU67" s="128"/>
      <c r="CV67" s="128"/>
      <c r="CW67" s="128"/>
      <c r="CX67" s="128"/>
      <c r="CY67" s="128"/>
      <c r="CZ67" s="128"/>
      <c r="DA67" s="128"/>
      <c r="DB67" s="128"/>
      <c r="DC67" s="128"/>
      <c r="DD67" s="128"/>
      <c r="DE67" s="128"/>
      <c r="DF67" s="128"/>
      <c r="DG67" s="128"/>
      <c r="DH67" s="128"/>
      <c r="DI67" s="128"/>
      <c r="DJ67" s="128"/>
      <c r="DK67" s="128"/>
      <c r="DL67" s="128"/>
      <c r="DM67" s="128"/>
      <c r="DN67" s="128"/>
      <c r="DO67" s="128"/>
      <c r="DP67" s="128"/>
      <c r="DQ67" s="128"/>
      <c r="DR67" s="127"/>
      <c r="DS67" s="127"/>
      <c r="DT67" s="127"/>
      <c r="DU67" s="127"/>
      <c r="DV67" s="127"/>
      <c r="DW67" s="127"/>
      <c r="DX67" s="127"/>
      <c r="DY67" s="127"/>
      <c r="DZ67" s="127"/>
      <c r="EA67" s="127"/>
      <c r="EB67" s="127"/>
      <c r="EC67" s="127"/>
      <c r="ED67" s="127"/>
      <c r="EE67" s="127"/>
      <c r="EF67" s="127"/>
      <c r="EG67" s="127"/>
      <c r="EH67" s="127"/>
      <c r="EI67" s="127"/>
      <c r="EJ67" s="127"/>
      <c r="EK67" s="127"/>
      <c r="EL67" s="127"/>
      <c r="EM67" s="127"/>
    </row>
    <row r="68" spans="1:143">
      <c r="A68" s="127" t="str">
        <v>2013 Q1</v>
      </c>
      <c r="B68" s="128">
        <v>4844454</v>
      </c>
      <c r="C68" s="128">
        <v>2832013</v>
      </c>
      <c r="D68" s="128">
        <v>1092916</v>
      </c>
      <c r="E68" s="128">
        <v>794832</v>
      </c>
      <c r="F68" s="128">
        <v>696219</v>
      </c>
      <c r="G68" s="128">
        <v>198406</v>
      </c>
      <c r="H68" s="128" t="str">
        <v/>
      </c>
      <c r="I68" s="128" t="str">
        <v/>
      </c>
      <c r="J68" s="128" t="str">
        <v/>
      </c>
      <c r="K68" s="128" t="str">
        <v/>
      </c>
      <c r="L68" s="128" t="str">
        <v/>
      </c>
      <c r="M68" s="128" t="str">
        <v/>
      </c>
      <c r="N68" s="128" t="str">
        <v/>
      </c>
      <c r="O68" s="128" t="str">
        <v/>
      </c>
      <c r="P68" s="128" t="str">
        <v/>
      </c>
      <c r="Q68" s="128" t="str">
        <v/>
      </c>
      <c r="R68" s="128" t="str">
        <v/>
      </c>
      <c r="S68" s="128" t="str">
        <v/>
      </c>
      <c r="T68" s="128" t="str">
        <v/>
      </c>
      <c r="U68" s="128" t="str">
        <v/>
      </c>
      <c r="V68" s="128" t="str">
        <v/>
      </c>
      <c r="W68" s="128" t="str">
        <v/>
      </c>
      <c r="X68" s="128" t="str">
        <v/>
      </c>
      <c r="Y68" s="128" t="str">
        <v/>
      </c>
      <c r="Z68" s="128" t="str">
        <v/>
      </c>
      <c r="AA68" s="128" t="str">
        <v/>
      </c>
      <c r="AB68" s="128" t="str">
        <v/>
      </c>
      <c r="AC68" s="128" t="str">
        <v/>
      </c>
      <c r="AD68" s="128" t="str">
        <v/>
      </c>
      <c r="AE68" s="128" t="str">
        <v/>
      </c>
      <c r="AF68" s="128" t="str">
        <v/>
      </c>
      <c r="AG68" s="128" t="str">
        <v/>
      </c>
      <c r="AH68" s="128" t="str">
        <v/>
      </c>
      <c r="AI68" s="128" t="str">
        <v/>
      </c>
      <c r="AJ68" s="128" t="str">
        <v/>
      </c>
      <c r="AK68" s="128" t="str">
        <v/>
      </c>
      <c r="AL68" s="128" t="str">
        <v/>
      </c>
      <c r="AM68" s="128" t="str">
        <v/>
      </c>
      <c r="AN68" s="128" t="str">
        <v/>
      </c>
      <c r="AO68" s="128" t="str">
        <v/>
      </c>
      <c r="AP68" s="128" t="str">
        <v/>
      </c>
      <c r="AQ68" s="128" t="str">
        <v/>
      </c>
      <c r="AR68" s="128" t="str">
        <v/>
      </c>
      <c r="AS68" s="128" t="str">
        <v/>
      </c>
      <c r="AT68" s="128" t="str">
        <v/>
      </c>
      <c r="AU68" s="128" t="str">
        <v/>
      </c>
      <c r="AV68" s="128" t="str">
        <v/>
      </c>
      <c r="AW68" s="128" t="str">
        <v/>
      </c>
      <c r="AX68" s="128" t="str">
        <v/>
      </c>
      <c r="AY68" s="128" t="str">
        <v/>
      </c>
      <c r="AZ68" s="128" t="str">
        <v/>
      </c>
      <c r="BA68" s="128" t="str">
        <v/>
      </c>
      <c r="BB68" s="128" t="str">
        <v/>
      </c>
      <c r="BC68" s="128" t="str">
        <v/>
      </c>
      <c r="BD68" s="128" t="str">
        <v/>
      </c>
      <c r="BE68" s="128" t="str">
        <v/>
      </c>
      <c r="BF68" s="128" t="str">
        <v/>
      </c>
      <c r="BG68" s="128" t="str">
        <v/>
      </c>
      <c r="BH68" s="128" t="str">
        <v/>
      </c>
      <c r="BI68" s="128" t="str">
        <v/>
      </c>
      <c r="BJ68" s="128" t="str">
        <v/>
      </c>
      <c r="BK68" s="128" t="str">
        <v/>
      </c>
      <c r="BL68" s="128" t="e">
        <v>#N/A</v>
      </c>
      <c r="BM68" s="128" t="e">
        <v>#N/A</v>
      </c>
      <c r="BN68" s="128" t="e">
        <v>#N/A</v>
      </c>
      <c r="BO68" s="128" t="e">
        <v>#N/A</v>
      </c>
      <c r="BP68" s="128" t="e">
        <v>#N/A</v>
      </c>
      <c r="BQ68" s="128" t="e">
        <v>#N/A</v>
      </c>
      <c r="BR68" s="128" t="e">
        <v>#N/A</v>
      </c>
      <c r="BS68" s="128" t="e">
        <v>#N/A</v>
      </c>
      <c r="BT68" s="128" t="e">
        <v>#N/A</v>
      </c>
      <c r="BU68" s="128" t="e">
        <v>#N/A</v>
      </c>
      <c r="BV68" s="128" t="e">
        <v>#N/A</v>
      </c>
      <c r="BW68" s="128" t="e">
        <v>#N/A</v>
      </c>
      <c r="BX68" s="128" t="e">
        <v>#N/A</v>
      </c>
      <c r="BY68" s="128" t="e">
        <v>#N/A</v>
      </c>
      <c r="BZ68" s="128" t="e">
        <v>#N/A</v>
      </c>
      <c r="CA68" s="128" t="e">
        <v>#N/A</v>
      </c>
      <c r="CB68" s="128" t="e">
        <v>#N/A</v>
      </c>
      <c r="CC68" s="128" t="e">
        <v>#N/A</v>
      </c>
      <c r="CD68" s="128"/>
      <c r="CE68" s="128"/>
      <c r="CF68" s="128"/>
      <c r="CG68" s="128"/>
      <c r="CH68" s="128"/>
      <c r="CI68" s="128"/>
      <c r="CJ68" s="128"/>
      <c r="CK68" s="128"/>
      <c r="CL68" s="128"/>
      <c r="CM68" s="128"/>
      <c r="CN68" s="128"/>
      <c r="CO68" s="128"/>
      <c r="CP68" s="128"/>
      <c r="CQ68" s="128"/>
      <c r="CR68" s="128"/>
      <c r="CS68" s="128"/>
      <c r="CT68" s="128"/>
      <c r="CU68" s="128"/>
      <c r="CV68" s="128"/>
      <c r="CW68" s="128"/>
      <c r="CX68" s="128"/>
      <c r="CY68" s="128"/>
      <c r="CZ68" s="128"/>
      <c r="DA68" s="128"/>
      <c r="DB68" s="128"/>
      <c r="DC68" s="128"/>
      <c r="DD68" s="128"/>
      <c r="DE68" s="128"/>
      <c r="DF68" s="128"/>
      <c r="DG68" s="128"/>
      <c r="DH68" s="128"/>
      <c r="DI68" s="128"/>
      <c r="DJ68" s="128"/>
      <c r="DK68" s="128"/>
      <c r="DL68" s="128"/>
      <c r="DM68" s="128"/>
      <c r="DN68" s="128"/>
      <c r="DO68" s="128"/>
      <c r="DP68" s="128"/>
      <c r="DQ68" s="128"/>
      <c r="DR68" s="127"/>
      <c r="DS68" s="127"/>
      <c r="DT68" s="127"/>
      <c r="DU68" s="127"/>
      <c r="DV68" s="127"/>
      <c r="DW68" s="127"/>
      <c r="DX68" s="127"/>
      <c r="DY68" s="127"/>
      <c r="DZ68" s="127"/>
      <c r="EA68" s="127"/>
      <c r="EB68" s="127"/>
      <c r="EC68" s="127"/>
      <c r="ED68" s="127"/>
      <c r="EE68" s="127"/>
      <c r="EF68" s="127"/>
      <c r="EG68" s="127"/>
      <c r="EH68" s="127"/>
      <c r="EI68" s="127"/>
      <c r="EJ68" s="127"/>
      <c r="EK68" s="127"/>
      <c r="EL68" s="127"/>
      <c r="EM68" s="127"/>
    </row>
    <row r="69" spans="1:143">
      <c r="A69" s="127" t="str">
        <v>2013 Q2</v>
      </c>
      <c r="B69" s="128">
        <v>5480355</v>
      </c>
      <c r="C69" s="128">
        <v>3056974</v>
      </c>
      <c r="D69" s="128">
        <v>2201200</v>
      </c>
      <c r="E69" s="128">
        <v>831957</v>
      </c>
      <c r="F69" s="128">
        <v>29175</v>
      </c>
      <c r="G69" s="128" t="str">
        <v/>
      </c>
      <c r="H69" s="128" t="str">
        <v/>
      </c>
      <c r="I69" s="128" t="str">
        <v/>
      </c>
      <c r="J69" s="128" t="str">
        <v/>
      </c>
      <c r="K69" s="128" t="str">
        <v/>
      </c>
      <c r="L69" s="128" t="str">
        <v/>
      </c>
      <c r="M69" s="128" t="str">
        <v/>
      </c>
      <c r="N69" s="128" t="str">
        <v/>
      </c>
      <c r="O69" s="128" t="str">
        <v/>
      </c>
      <c r="P69" s="128" t="str">
        <v/>
      </c>
      <c r="Q69" s="128" t="str">
        <v/>
      </c>
      <c r="R69" s="128" t="str">
        <v/>
      </c>
      <c r="S69" s="128" t="str">
        <v/>
      </c>
      <c r="T69" s="128" t="str">
        <v/>
      </c>
      <c r="U69" s="128" t="str">
        <v/>
      </c>
      <c r="V69" s="128" t="str">
        <v/>
      </c>
      <c r="W69" s="128" t="str">
        <v/>
      </c>
      <c r="X69" s="128" t="str">
        <v/>
      </c>
      <c r="Y69" s="128" t="str">
        <v/>
      </c>
      <c r="Z69" s="128" t="str">
        <v/>
      </c>
      <c r="AA69" s="128" t="str">
        <v/>
      </c>
      <c r="AB69" s="128" t="str">
        <v/>
      </c>
      <c r="AC69" s="128" t="str">
        <v/>
      </c>
      <c r="AD69" s="128" t="str">
        <v/>
      </c>
      <c r="AE69" s="128" t="str">
        <v/>
      </c>
      <c r="AF69" s="128" t="str">
        <v/>
      </c>
      <c r="AG69" s="128" t="str">
        <v/>
      </c>
      <c r="AH69" s="128" t="str">
        <v/>
      </c>
      <c r="AI69" s="128" t="str">
        <v/>
      </c>
      <c r="AJ69" s="128" t="str">
        <v/>
      </c>
      <c r="AK69" s="128" t="str">
        <v/>
      </c>
      <c r="AL69" s="128" t="str">
        <v/>
      </c>
      <c r="AM69" s="128" t="str">
        <v/>
      </c>
      <c r="AN69" s="128" t="str">
        <v/>
      </c>
      <c r="AO69" s="128" t="str">
        <v/>
      </c>
      <c r="AP69" s="128" t="str">
        <v/>
      </c>
      <c r="AQ69" s="128" t="str">
        <v/>
      </c>
      <c r="AR69" s="128" t="str">
        <v/>
      </c>
      <c r="AS69" s="128" t="str">
        <v/>
      </c>
      <c r="AT69" s="128" t="str">
        <v/>
      </c>
      <c r="AU69" s="128" t="str">
        <v/>
      </c>
      <c r="AV69" s="128" t="str">
        <v/>
      </c>
      <c r="AW69" s="128" t="str">
        <v/>
      </c>
      <c r="AX69" s="128" t="str">
        <v/>
      </c>
      <c r="AY69" s="128" t="str">
        <v/>
      </c>
      <c r="AZ69" s="128" t="str">
        <v/>
      </c>
      <c r="BA69" s="128" t="str">
        <v/>
      </c>
      <c r="BB69" s="128" t="str">
        <v/>
      </c>
      <c r="BC69" s="128" t="str">
        <v/>
      </c>
      <c r="BD69" s="128" t="str">
        <v/>
      </c>
      <c r="BE69" s="128" t="str">
        <v/>
      </c>
      <c r="BF69" s="128" t="str">
        <v/>
      </c>
      <c r="BG69" s="128" t="str">
        <v/>
      </c>
      <c r="BH69" s="128" t="str">
        <v/>
      </c>
      <c r="BI69" s="128" t="str">
        <v/>
      </c>
      <c r="BJ69" s="128" t="str">
        <v/>
      </c>
      <c r="BK69" s="128" t="str">
        <v/>
      </c>
      <c r="BL69" s="128" t="e">
        <v>#N/A</v>
      </c>
      <c r="BM69" s="128" t="e">
        <v>#N/A</v>
      </c>
      <c r="BN69" s="128" t="e">
        <v>#N/A</v>
      </c>
      <c r="BO69" s="128" t="e">
        <v>#N/A</v>
      </c>
      <c r="BP69" s="128" t="e">
        <v>#N/A</v>
      </c>
      <c r="BQ69" s="128" t="e">
        <v>#N/A</v>
      </c>
      <c r="BR69" s="128" t="e">
        <v>#N/A</v>
      </c>
      <c r="BS69" s="128" t="e">
        <v>#N/A</v>
      </c>
      <c r="BT69" s="128" t="e">
        <v>#N/A</v>
      </c>
      <c r="BU69" s="128" t="e">
        <v>#N/A</v>
      </c>
      <c r="BV69" s="128" t="e">
        <v>#N/A</v>
      </c>
      <c r="BW69" s="128" t="e">
        <v>#N/A</v>
      </c>
      <c r="BX69" s="128" t="e">
        <v>#N/A</v>
      </c>
      <c r="BY69" s="128" t="e">
        <v>#N/A</v>
      </c>
      <c r="BZ69" s="128" t="e">
        <v>#N/A</v>
      </c>
      <c r="CA69" s="128" t="e">
        <v>#N/A</v>
      </c>
      <c r="CB69" s="128" t="e">
        <v>#N/A</v>
      </c>
      <c r="CC69" s="128" t="e">
        <v>#N/A</v>
      </c>
      <c r="CD69" s="128"/>
      <c r="CE69" s="128"/>
      <c r="CF69" s="128"/>
      <c r="CG69" s="128"/>
      <c r="CH69" s="128"/>
      <c r="CI69" s="128"/>
      <c r="CJ69" s="128"/>
      <c r="CK69" s="128"/>
      <c r="CL69" s="128"/>
      <c r="CM69" s="128"/>
      <c r="CN69" s="128"/>
      <c r="CO69" s="128"/>
      <c r="CP69" s="128"/>
      <c r="CQ69" s="128"/>
      <c r="CR69" s="128"/>
      <c r="CS69" s="128"/>
      <c r="CT69" s="128"/>
      <c r="CU69" s="128"/>
      <c r="CV69" s="128"/>
      <c r="CW69" s="128"/>
      <c r="CX69" s="128"/>
      <c r="CY69" s="128"/>
      <c r="CZ69" s="128"/>
      <c r="DA69" s="128"/>
      <c r="DB69" s="128"/>
      <c r="DC69" s="128"/>
      <c r="DD69" s="128"/>
      <c r="DE69" s="128"/>
      <c r="DF69" s="128"/>
      <c r="DG69" s="128"/>
      <c r="DH69" s="128"/>
      <c r="DI69" s="128"/>
      <c r="DJ69" s="128"/>
      <c r="DK69" s="128"/>
      <c r="DL69" s="128"/>
      <c r="DM69" s="128"/>
      <c r="DN69" s="128"/>
      <c r="DO69" s="128"/>
      <c r="DP69" s="128"/>
      <c r="DQ69" s="128"/>
      <c r="DR69" s="127"/>
      <c r="DS69" s="127"/>
      <c r="DT69" s="127"/>
      <c r="DU69" s="127"/>
      <c r="DV69" s="127"/>
      <c r="DW69" s="127"/>
      <c r="DX69" s="127"/>
      <c r="DY69" s="127"/>
      <c r="DZ69" s="127"/>
      <c r="EA69" s="127"/>
      <c r="EB69" s="127"/>
      <c r="EC69" s="127"/>
      <c r="ED69" s="127"/>
      <c r="EE69" s="127"/>
      <c r="EF69" s="127"/>
      <c r="EG69" s="127"/>
      <c r="EH69" s="127"/>
      <c r="EI69" s="127"/>
      <c r="EJ69" s="127"/>
      <c r="EK69" s="127"/>
      <c r="EL69" s="127"/>
      <c r="EM69" s="127"/>
    </row>
    <row r="70" spans="1:143">
      <c r="A70" s="127" t="str">
        <v>2013 Q3</v>
      </c>
      <c r="B70" s="128">
        <v>6532285</v>
      </c>
      <c r="C70" s="128">
        <v>3018656</v>
      </c>
      <c r="D70" s="128">
        <v>1484903</v>
      </c>
      <c r="E70" s="128">
        <v>411207</v>
      </c>
      <c r="F70" s="128" t="str">
        <v/>
      </c>
      <c r="G70" s="128" t="str">
        <v/>
      </c>
      <c r="H70" s="128" t="str">
        <v/>
      </c>
      <c r="I70" s="128" t="str">
        <v/>
      </c>
      <c r="J70" s="128" t="str">
        <v/>
      </c>
      <c r="K70" s="128" t="str">
        <v/>
      </c>
      <c r="L70" s="128" t="str">
        <v/>
      </c>
      <c r="M70" s="128" t="str">
        <v/>
      </c>
      <c r="N70" s="128" t="str">
        <v/>
      </c>
      <c r="O70" s="128" t="str">
        <v/>
      </c>
      <c r="P70" s="128" t="str">
        <v/>
      </c>
      <c r="Q70" s="128" t="str">
        <v/>
      </c>
      <c r="R70" s="128" t="str">
        <v/>
      </c>
      <c r="S70" s="128" t="str">
        <v/>
      </c>
      <c r="T70" s="128" t="str">
        <v/>
      </c>
      <c r="U70" s="128" t="str">
        <v/>
      </c>
      <c r="V70" s="128" t="str">
        <v/>
      </c>
      <c r="W70" s="128" t="str">
        <v/>
      </c>
      <c r="X70" s="128" t="str">
        <v/>
      </c>
      <c r="Y70" s="128" t="str">
        <v/>
      </c>
      <c r="Z70" s="128" t="str">
        <v/>
      </c>
      <c r="AA70" s="128" t="str">
        <v/>
      </c>
      <c r="AB70" s="128" t="str">
        <v/>
      </c>
      <c r="AC70" s="128" t="str">
        <v/>
      </c>
      <c r="AD70" s="128" t="str">
        <v/>
      </c>
      <c r="AE70" s="128" t="str">
        <v/>
      </c>
      <c r="AF70" s="128" t="str">
        <v/>
      </c>
      <c r="AG70" s="128" t="str">
        <v/>
      </c>
      <c r="AH70" s="128" t="str">
        <v/>
      </c>
      <c r="AI70" s="128" t="str">
        <v/>
      </c>
      <c r="AJ70" s="128" t="str">
        <v/>
      </c>
      <c r="AK70" s="128" t="str">
        <v/>
      </c>
      <c r="AL70" s="128" t="str">
        <v/>
      </c>
      <c r="AM70" s="128" t="str">
        <v/>
      </c>
      <c r="AN70" s="128" t="str">
        <v/>
      </c>
      <c r="AO70" s="128" t="str">
        <v/>
      </c>
      <c r="AP70" s="128" t="str">
        <v/>
      </c>
      <c r="AQ70" s="128" t="str">
        <v/>
      </c>
      <c r="AR70" s="128" t="str">
        <v/>
      </c>
      <c r="AS70" s="128" t="str">
        <v/>
      </c>
      <c r="AT70" s="128" t="str">
        <v/>
      </c>
      <c r="AU70" s="128" t="str">
        <v/>
      </c>
      <c r="AV70" s="128" t="str">
        <v/>
      </c>
      <c r="AW70" s="128" t="str">
        <v/>
      </c>
      <c r="AX70" s="128" t="str">
        <v/>
      </c>
      <c r="AY70" s="128" t="str">
        <v/>
      </c>
      <c r="AZ70" s="128" t="str">
        <v/>
      </c>
      <c r="BA70" s="128" t="str">
        <v/>
      </c>
      <c r="BB70" s="128" t="str">
        <v/>
      </c>
      <c r="BC70" s="128" t="str">
        <v/>
      </c>
      <c r="BD70" s="128" t="str">
        <v/>
      </c>
      <c r="BE70" s="128" t="str">
        <v/>
      </c>
      <c r="BF70" s="128" t="str">
        <v/>
      </c>
      <c r="BG70" s="128" t="str">
        <v/>
      </c>
      <c r="BH70" s="128" t="str">
        <v/>
      </c>
      <c r="BI70" s="128" t="str">
        <v/>
      </c>
      <c r="BJ70" s="128" t="str">
        <v/>
      </c>
      <c r="BK70" s="128" t="str">
        <v/>
      </c>
      <c r="BL70" s="128" t="e">
        <v>#N/A</v>
      </c>
      <c r="BM70" s="128" t="e">
        <v>#N/A</v>
      </c>
      <c r="BN70" s="128" t="e">
        <v>#N/A</v>
      </c>
      <c r="BO70" s="128" t="e">
        <v>#N/A</v>
      </c>
      <c r="BP70" s="128" t="e">
        <v>#N/A</v>
      </c>
      <c r="BQ70" s="128" t="e">
        <v>#N/A</v>
      </c>
      <c r="BR70" s="128" t="e">
        <v>#N/A</v>
      </c>
      <c r="BS70" s="128" t="e">
        <v>#N/A</v>
      </c>
      <c r="BT70" s="128" t="e">
        <v>#N/A</v>
      </c>
      <c r="BU70" s="128" t="e">
        <v>#N/A</v>
      </c>
      <c r="BV70" s="128" t="e">
        <v>#N/A</v>
      </c>
      <c r="BW70" s="128" t="e">
        <v>#N/A</v>
      </c>
      <c r="BX70" s="128" t="e">
        <v>#N/A</v>
      </c>
      <c r="BY70" s="128" t="e">
        <v>#N/A</v>
      </c>
      <c r="BZ70" s="128" t="e">
        <v>#N/A</v>
      </c>
      <c r="CA70" s="128" t="e">
        <v>#N/A</v>
      </c>
      <c r="CB70" s="128" t="e">
        <v>#N/A</v>
      </c>
      <c r="CC70" s="128" t="e">
        <v>#N/A</v>
      </c>
      <c r="CD70" s="128"/>
      <c r="CE70" s="128"/>
      <c r="CF70" s="128"/>
      <c r="CG70" s="128"/>
      <c r="CH70" s="128"/>
      <c r="CI70" s="128"/>
      <c r="CJ70" s="128"/>
      <c r="CK70" s="128"/>
      <c r="CL70" s="128"/>
      <c r="CM70" s="128"/>
      <c r="CN70" s="128"/>
      <c r="CO70" s="128"/>
      <c r="CP70" s="128"/>
      <c r="CQ70" s="128"/>
      <c r="CR70" s="128"/>
      <c r="CS70" s="128"/>
      <c r="CT70" s="128"/>
      <c r="CU70" s="128"/>
      <c r="CV70" s="128"/>
      <c r="CW70" s="128"/>
      <c r="CX70" s="128"/>
      <c r="CY70" s="128"/>
      <c r="CZ70" s="128"/>
      <c r="DA70" s="128"/>
      <c r="DB70" s="128"/>
      <c r="DC70" s="128"/>
      <c r="DD70" s="128"/>
      <c r="DE70" s="128"/>
      <c r="DF70" s="128"/>
      <c r="DG70" s="128"/>
      <c r="DH70" s="128"/>
      <c r="DI70" s="128"/>
      <c r="DJ70" s="128"/>
      <c r="DK70" s="128"/>
      <c r="DL70" s="128"/>
      <c r="DM70" s="128"/>
      <c r="DN70" s="128"/>
      <c r="DO70" s="128"/>
      <c r="DP70" s="128"/>
      <c r="DQ70" s="128"/>
      <c r="DR70" s="127"/>
      <c r="DS70" s="127"/>
      <c r="DT70" s="127"/>
      <c r="DU70" s="127"/>
      <c r="DV70" s="127"/>
      <c r="DW70" s="127"/>
      <c r="DX70" s="127"/>
      <c r="DY70" s="127"/>
      <c r="DZ70" s="127"/>
      <c r="EA70" s="127"/>
      <c r="EB70" s="127"/>
      <c r="EC70" s="127"/>
      <c r="ED70" s="127"/>
      <c r="EE70" s="127"/>
      <c r="EF70" s="127"/>
      <c r="EG70" s="127"/>
      <c r="EH70" s="127"/>
      <c r="EI70" s="127"/>
      <c r="EJ70" s="127"/>
      <c r="EK70" s="127"/>
      <c r="EL70" s="127"/>
      <c r="EM70" s="127"/>
    </row>
    <row r="71" spans="1:143">
      <c r="A71" s="127" t="str">
        <v>2013 Q4</v>
      </c>
      <c r="B71" s="128">
        <v>5502403</v>
      </c>
      <c r="C71" s="128">
        <v>3843682</v>
      </c>
      <c r="D71" s="128">
        <v>2288455</v>
      </c>
      <c r="E71" s="128" t="str">
        <v/>
      </c>
      <c r="F71" s="128" t="str">
        <v/>
      </c>
      <c r="G71" s="128" t="str">
        <v/>
      </c>
      <c r="H71" s="128" t="str">
        <v/>
      </c>
      <c r="I71" s="128" t="str">
        <v/>
      </c>
      <c r="J71" s="128" t="str">
        <v/>
      </c>
      <c r="K71" s="128" t="str">
        <v/>
      </c>
      <c r="L71" s="128" t="str">
        <v/>
      </c>
      <c r="M71" s="128" t="str">
        <v/>
      </c>
      <c r="N71" s="128" t="str">
        <v/>
      </c>
      <c r="O71" s="128" t="str">
        <v/>
      </c>
      <c r="P71" s="128" t="str">
        <v/>
      </c>
      <c r="Q71" s="128" t="str">
        <v/>
      </c>
      <c r="R71" s="128" t="str">
        <v/>
      </c>
      <c r="S71" s="128" t="str">
        <v/>
      </c>
      <c r="T71" s="128" t="str">
        <v/>
      </c>
      <c r="U71" s="128" t="str">
        <v/>
      </c>
      <c r="V71" s="128" t="str">
        <v/>
      </c>
      <c r="W71" s="128" t="str">
        <v/>
      </c>
      <c r="X71" s="128" t="str">
        <v/>
      </c>
      <c r="Y71" s="128" t="str">
        <v/>
      </c>
      <c r="Z71" s="128" t="str">
        <v/>
      </c>
      <c r="AA71" s="128" t="str">
        <v/>
      </c>
      <c r="AB71" s="128" t="str">
        <v/>
      </c>
      <c r="AC71" s="128" t="str">
        <v/>
      </c>
      <c r="AD71" s="128" t="str">
        <v/>
      </c>
      <c r="AE71" s="128" t="str">
        <v/>
      </c>
      <c r="AF71" s="128" t="str">
        <v/>
      </c>
      <c r="AG71" s="128" t="str">
        <v/>
      </c>
      <c r="AH71" s="128" t="str">
        <v/>
      </c>
      <c r="AI71" s="128" t="str">
        <v/>
      </c>
      <c r="AJ71" s="128" t="str">
        <v/>
      </c>
      <c r="AK71" s="128" t="str">
        <v/>
      </c>
      <c r="AL71" s="128" t="str">
        <v/>
      </c>
      <c r="AM71" s="128" t="str">
        <v/>
      </c>
      <c r="AN71" s="128" t="str">
        <v/>
      </c>
      <c r="AO71" s="128" t="str">
        <v/>
      </c>
      <c r="AP71" s="128" t="str">
        <v/>
      </c>
      <c r="AQ71" s="128" t="str">
        <v/>
      </c>
      <c r="AR71" s="128" t="str">
        <v/>
      </c>
      <c r="AS71" s="128" t="str">
        <v/>
      </c>
      <c r="AT71" s="128" t="str">
        <v/>
      </c>
      <c r="AU71" s="128" t="str">
        <v/>
      </c>
      <c r="AV71" s="128" t="str">
        <v/>
      </c>
      <c r="AW71" s="128" t="str">
        <v/>
      </c>
      <c r="AX71" s="128" t="str">
        <v/>
      </c>
      <c r="AY71" s="128" t="str">
        <v/>
      </c>
      <c r="AZ71" s="128" t="str">
        <v/>
      </c>
      <c r="BA71" s="128" t="str">
        <v/>
      </c>
      <c r="BB71" s="128" t="str">
        <v/>
      </c>
      <c r="BC71" s="128" t="str">
        <v/>
      </c>
      <c r="BD71" s="128" t="str">
        <v/>
      </c>
      <c r="BE71" s="128" t="str">
        <v/>
      </c>
      <c r="BF71" s="128" t="str">
        <v/>
      </c>
      <c r="BG71" s="128" t="str">
        <v/>
      </c>
      <c r="BH71" s="128" t="str">
        <v/>
      </c>
      <c r="BI71" s="128" t="str">
        <v/>
      </c>
      <c r="BJ71" s="128" t="str">
        <v/>
      </c>
      <c r="BK71" s="128" t="str">
        <v/>
      </c>
      <c r="BL71" s="128" t="e">
        <v>#N/A</v>
      </c>
      <c r="BM71" s="128" t="e">
        <v>#N/A</v>
      </c>
      <c r="BN71" s="128" t="e">
        <v>#N/A</v>
      </c>
      <c r="BO71" s="128" t="e">
        <v>#N/A</v>
      </c>
      <c r="BP71" s="128" t="e">
        <v>#N/A</v>
      </c>
      <c r="BQ71" s="128" t="e">
        <v>#N/A</v>
      </c>
      <c r="BR71" s="128" t="e">
        <v>#N/A</v>
      </c>
      <c r="BS71" s="128" t="e">
        <v>#N/A</v>
      </c>
      <c r="BT71" s="128" t="e">
        <v>#N/A</v>
      </c>
      <c r="BU71" s="128" t="e">
        <v>#N/A</v>
      </c>
      <c r="BV71" s="128" t="e">
        <v>#N/A</v>
      </c>
      <c r="BW71" s="128" t="e">
        <v>#N/A</v>
      </c>
      <c r="BX71" s="128" t="e">
        <v>#N/A</v>
      </c>
      <c r="BY71" s="128" t="e">
        <v>#N/A</v>
      </c>
      <c r="BZ71" s="128" t="e">
        <v>#N/A</v>
      </c>
      <c r="CA71" s="128" t="e">
        <v>#N/A</v>
      </c>
      <c r="CB71" s="128" t="e">
        <v>#N/A</v>
      </c>
      <c r="CC71" s="128" t="e">
        <v>#N/A</v>
      </c>
      <c r="CD71" s="128"/>
      <c r="CE71" s="128"/>
      <c r="CF71" s="128"/>
      <c r="CG71" s="128"/>
      <c r="CH71" s="128"/>
      <c r="CI71" s="128"/>
      <c r="CJ71" s="128"/>
      <c r="CK71" s="128"/>
      <c r="CL71" s="128"/>
      <c r="CM71" s="128"/>
      <c r="CN71" s="128"/>
      <c r="CO71" s="128"/>
      <c r="CP71" s="128"/>
      <c r="CQ71" s="128"/>
      <c r="CR71" s="128"/>
      <c r="CS71" s="128"/>
      <c r="CT71" s="128"/>
      <c r="CU71" s="128"/>
      <c r="CV71" s="128"/>
      <c r="CW71" s="128"/>
      <c r="CX71" s="128"/>
      <c r="CY71" s="128"/>
      <c r="CZ71" s="128"/>
      <c r="DA71" s="128"/>
      <c r="DB71" s="128"/>
      <c r="DC71" s="128"/>
      <c r="DD71" s="128"/>
      <c r="DE71" s="128"/>
      <c r="DF71" s="128"/>
      <c r="DG71" s="128"/>
      <c r="DH71" s="128"/>
      <c r="DI71" s="128"/>
      <c r="DJ71" s="128"/>
      <c r="DK71" s="128"/>
      <c r="DL71" s="128"/>
      <c r="DM71" s="128"/>
      <c r="DN71" s="128"/>
      <c r="DO71" s="128"/>
      <c r="DP71" s="128"/>
      <c r="DQ71" s="128"/>
      <c r="DR71" s="127"/>
      <c r="DS71" s="127"/>
      <c r="DT71" s="127"/>
      <c r="DU71" s="127"/>
      <c r="DV71" s="127"/>
      <c r="DW71" s="127"/>
      <c r="DX71" s="127"/>
      <c r="DY71" s="127"/>
      <c r="DZ71" s="127"/>
      <c r="EA71" s="127"/>
      <c r="EB71" s="127"/>
      <c r="EC71" s="127"/>
      <c r="ED71" s="127"/>
      <c r="EE71" s="127"/>
      <c r="EF71" s="127"/>
      <c r="EG71" s="127"/>
      <c r="EH71" s="127"/>
      <c r="EI71" s="127"/>
      <c r="EJ71" s="127"/>
      <c r="EK71" s="127"/>
      <c r="EL71" s="127"/>
      <c r="EM71" s="127"/>
    </row>
    <row r="72" spans="1:143">
      <c r="A72" s="127" t="str">
        <v>2014 Q1</v>
      </c>
      <c r="B72" s="128">
        <v>5817145</v>
      </c>
      <c r="C72" s="128">
        <v>5420255</v>
      </c>
      <c r="D72" s="128" t="str">
        <v/>
      </c>
      <c r="E72" s="128" t="str">
        <v/>
      </c>
      <c r="F72" s="128" t="str">
        <v/>
      </c>
      <c r="G72" s="128" t="str">
        <v/>
      </c>
      <c r="H72" s="128" t="str">
        <v/>
      </c>
      <c r="I72" s="128" t="str">
        <v/>
      </c>
      <c r="J72" s="128" t="str">
        <v/>
      </c>
      <c r="K72" s="128" t="str">
        <v/>
      </c>
      <c r="L72" s="128" t="str">
        <v/>
      </c>
      <c r="M72" s="128" t="str">
        <v/>
      </c>
      <c r="N72" s="128" t="str">
        <v/>
      </c>
      <c r="O72" s="128" t="str">
        <v/>
      </c>
      <c r="P72" s="128" t="str">
        <v/>
      </c>
      <c r="Q72" s="128" t="str">
        <v/>
      </c>
      <c r="R72" s="128" t="str">
        <v/>
      </c>
      <c r="S72" s="128" t="str">
        <v/>
      </c>
      <c r="T72" s="128" t="str">
        <v/>
      </c>
      <c r="U72" s="128" t="str">
        <v/>
      </c>
      <c r="V72" s="128" t="str">
        <v/>
      </c>
      <c r="W72" s="128" t="str">
        <v/>
      </c>
      <c r="X72" s="128" t="str">
        <v/>
      </c>
      <c r="Y72" s="128" t="str">
        <v/>
      </c>
      <c r="Z72" s="128" t="str">
        <v/>
      </c>
      <c r="AA72" s="128" t="str">
        <v/>
      </c>
      <c r="AB72" s="128" t="str">
        <v/>
      </c>
      <c r="AC72" s="128" t="str">
        <v/>
      </c>
      <c r="AD72" s="128" t="str">
        <v/>
      </c>
      <c r="AE72" s="128" t="str">
        <v/>
      </c>
      <c r="AF72" s="128" t="str">
        <v/>
      </c>
      <c r="AG72" s="128" t="str">
        <v/>
      </c>
      <c r="AH72" s="128" t="str">
        <v/>
      </c>
      <c r="AI72" s="128" t="str">
        <v/>
      </c>
      <c r="AJ72" s="128" t="str">
        <v/>
      </c>
      <c r="AK72" s="128" t="str">
        <v/>
      </c>
      <c r="AL72" s="128" t="str">
        <v/>
      </c>
      <c r="AM72" s="128" t="str">
        <v/>
      </c>
      <c r="AN72" s="128" t="str">
        <v/>
      </c>
      <c r="AO72" s="128" t="str">
        <v/>
      </c>
      <c r="AP72" s="128" t="str">
        <v/>
      </c>
      <c r="AQ72" s="128" t="str">
        <v/>
      </c>
      <c r="AR72" s="128" t="str">
        <v/>
      </c>
      <c r="AS72" s="128" t="str">
        <v/>
      </c>
      <c r="AT72" s="128" t="str">
        <v/>
      </c>
      <c r="AU72" s="128" t="str">
        <v/>
      </c>
      <c r="AV72" s="128" t="str">
        <v/>
      </c>
      <c r="AW72" s="128" t="str">
        <v/>
      </c>
      <c r="AX72" s="128" t="str">
        <v/>
      </c>
      <c r="AY72" s="128" t="str">
        <v/>
      </c>
      <c r="AZ72" s="128" t="str">
        <v/>
      </c>
      <c r="BA72" s="128" t="str">
        <v/>
      </c>
      <c r="BB72" s="128" t="str">
        <v/>
      </c>
      <c r="BC72" s="128" t="str">
        <v/>
      </c>
      <c r="BD72" s="128" t="str">
        <v/>
      </c>
      <c r="BE72" s="128" t="str">
        <v/>
      </c>
      <c r="BF72" s="128" t="str">
        <v/>
      </c>
      <c r="BG72" s="128" t="str">
        <v/>
      </c>
      <c r="BH72" s="128" t="str">
        <v/>
      </c>
      <c r="BI72" s="128" t="str">
        <v/>
      </c>
      <c r="BJ72" s="128" t="str">
        <v/>
      </c>
      <c r="BK72" s="128" t="str">
        <v/>
      </c>
      <c r="BL72" s="128" t="e">
        <v>#N/A</v>
      </c>
      <c r="BM72" s="128" t="e">
        <v>#N/A</v>
      </c>
      <c r="BN72" s="128" t="e">
        <v>#N/A</v>
      </c>
      <c r="BO72" s="128" t="e">
        <v>#N/A</v>
      </c>
      <c r="BP72" s="128" t="e">
        <v>#N/A</v>
      </c>
      <c r="BQ72" s="128" t="e">
        <v>#N/A</v>
      </c>
      <c r="BR72" s="128" t="e">
        <v>#N/A</v>
      </c>
      <c r="BS72" s="128" t="e">
        <v>#N/A</v>
      </c>
      <c r="BT72" s="128" t="e">
        <v>#N/A</v>
      </c>
      <c r="BU72" s="128" t="e">
        <v>#N/A</v>
      </c>
      <c r="BV72" s="128" t="e">
        <v>#N/A</v>
      </c>
      <c r="BW72" s="128" t="e">
        <v>#N/A</v>
      </c>
      <c r="BX72" s="128" t="e">
        <v>#N/A</v>
      </c>
      <c r="BY72" s="128" t="e">
        <v>#N/A</v>
      </c>
      <c r="BZ72" s="128" t="e">
        <v>#N/A</v>
      </c>
      <c r="CA72" s="128" t="e">
        <v>#N/A</v>
      </c>
      <c r="CB72" s="128" t="e">
        <v>#N/A</v>
      </c>
      <c r="CC72" s="128" t="e">
        <v>#N/A</v>
      </c>
      <c r="CD72" s="128"/>
      <c r="CE72" s="128"/>
      <c r="CF72" s="128"/>
      <c r="CG72" s="128"/>
      <c r="CH72" s="128"/>
      <c r="CI72" s="128"/>
      <c r="CJ72" s="128"/>
      <c r="CK72" s="128"/>
      <c r="CL72" s="128"/>
      <c r="CM72" s="128"/>
      <c r="CN72" s="128"/>
      <c r="CO72" s="128"/>
      <c r="CP72" s="128"/>
      <c r="CQ72" s="128"/>
      <c r="CR72" s="128"/>
      <c r="CS72" s="128"/>
      <c r="CT72" s="128"/>
      <c r="CU72" s="128"/>
      <c r="CV72" s="128"/>
      <c r="CW72" s="128"/>
      <c r="CX72" s="128"/>
      <c r="CY72" s="128"/>
      <c r="CZ72" s="128"/>
      <c r="DA72" s="128"/>
      <c r="DB72" s="128"/>
      <c r="DC72" s="128"/>
      <c r="DD72" s="128"/>
      <c r="DE72" s="128"/>
      <c r="DF72" s="128"/>
      <c r="DG72" s="128"/>
      <c r="DH72" s="128"/>
      <c r="DI72" s="128"/>
      <c r="DJ72" s="128"/>
      <c r="DK72" s="128"/>
      <c r="DL72" s="128"/>
      <c r="DM72" s="128"/>
      <c r="DN72" s="128"/>
      <c r="DO72" s="128"/>
      <c r="DP72" s="128"/>
      <c r="DQ72" s="128"/>
      <c r="DR72" s="127"/>
      <c r="DS72" s="127"/>
      <c r="DT72" s="127"/>
      <c r="DU72" s="127"/>
      <c r="DV72" s="127"/>
      <c r="DW72" s="127"/>
      <c r="DX72" s="127"/>
      <c r="DY72" s="127"/>
      <c r="DZ72" s="127"/>
      <c r="EA72" s="127"/>
      <c r="EB72" s="127"/>
      <c r="EC72" s="127"/>
      <c r="ED72" s="127"/>
      <c r="EE72" s="127"/>
      <c r="EF72" s="127"/>
      <c r="EG72" s="127"/>
      <c r="EH72" s="127"/>
      <c r="EI72" s="127"/>
      <c r="EJ72" s="127"/>
      <c r="EK72" s="127"/>
      <c r="EL72" s="127"/>
      <c r="EM72" s="127"/>
    </row>
    <row r="73" spans="1:143">
      <c r="A73" s="127" t="str">
        <v>2014 Q2</v>
      </c>
      <c r="B73" s="128">
        <v>8456380</v>
      </c>
      <c r="C73" s="128" t="str">
        <v/>
      </c>
      <c r="D73" s="128" t="str">
        <v/>
      </c>
      <c r="E73" s="128" t="str">
        <v/>
      </c>
      <c r="F73" s="128" t="str">
        <v/>
      </c>
      <c r="G73" s="128" t="str">
        <v/>
      </c>
      <c r="H73" s="128" t="str">
        <v/>
      </c>
      <c r="I73" s="128" t="str">
        <v/>
      </c>
      <c r="J73" s="128" t="str">
        <v/>
      </c>
      <c r="K73" s="128" t="str">
        <v/>
      </c>
      <c r="L73" s="128" t="str">
        <v/>
      </c>
      <c r="M73" s="128" t="str">
        <v/>
      </c>
      <c r="N73" s="128" t="str">
        <v/>
      </c>
      <c r="O73" s="128" t="str">
        <v/>
      </c>
      <c r="P73" s="128" t="str">
        <v/>
      </c>
      <c r="Q73" s="128" t="str">
        <v/>
      </c>
      <c r="R73" s="128" t="str">
        <v/>
      </c>
      <c r="S73" s="128" t="str">
        <v/>
      </c>
      <c r="T73" s="128" t="str">
        <v/>
      </c>
      <c r="U73" s="128" t="str">
        <v/>
      </c>
      <c r="V73" s="128" t="str">
        <v/>
      </c>
      <c r="W73" s="128" t="str">
        <v/>
      </c>
      <c r="X73" s="128" t="str">
        <v/>
      </c>
      <c r="Y73" s="128" t="str">
        <v/>
      </c>
      <c r="Z73" s="128" t="str">
        <v/>
      </c>
      <c r="AA73" s="128" t="str">
        <v/>
      </c>
      <c r="AB73" s="128" t="str">
        <v/>
      </c>
      <c r="AC73" s="128" t="str">
        <v/>
      </c>
      <c r="AD73" s="128" t="str">
        <v/>
      </c>
      <c r="AE73" s="128" t="str">
        <v/>
      </c>
      <c r="AF73" s="128" t="str">
        <v/>
      </c>
      <c r="AG73" s="128" t="str">
        <v/>
      </c>
      <c r="AH73" s="128" t="str">
        <v/>
      </c>
      <c r="AI73" s="128" t="str">
        <v/>
      </c>
      <c r="AJ73" s="128" t="str">
        <v/>
      </c>
      <c r="AK73" s="128" t="str">
        <v/>
      </c>
      <c r="AL73" s="128" t="str">
        <v/>
      </c>
      <c r="AM73" s="128" t="str">
        <v/>
      </c>
      <c r="AN73" s="128" t="str">
        <v/>
      </c>
      <c r="AO73" s="128" t="str">
        <v/>
      </c>
      <c r="AP73" s="128" t="str">
        <v/>
      </c>
      <c r="AQ73" s="128" t="str">
        <v/>
      </c>
      <c r="AR73" s="128" t="str">
        <v/>
      </c>
      <c r="AS73" s="128" t="str">
        <v/>
      </c>
      <c r="AT73" s="128" t="str">
        <v/>
      </c>
      <c r="AU73" s="128" t="str">
        <v/>
      </c>
      <c r="AV73" s="128" t="str">
        <v/>
      </c>
      <c r="AW73" s="128" t="str">
        <v/>
      </c>
      <c r="AX73" s="128" t="str">
        <v/>
      </c>
      <c r="AY73" s="128" t="str">
        <v/>
      </c>
      <c r="AZ73" s="128" t="str">
        <v/>
      </c>
      <c r="BA73" s="128" t="str">
        <v/>
      </c>
      <c r="BB73" s="128" t="str">
        <v/>
      </c>
      <c r="BC73" s="128" t="str">
        <v/>
      </c>
      <c r="BD73" s="128" t="str">
        <v/>
      </c>
      <c r="BE73" s="128" t="str">
        <v/>
      </c>
      <c r="BF73" s="128" t="str">
        <v/>
      </c>
      <c r="BG73" s="128" t="str">
        <v/>
      </c>
      <c r="BH73" s="128" t="str">
        <v/>
      </c>
      <c r="BI73" s="128" t="str">
        <v/>
      </c>
      <c r="BJ73" s="128" t="str">
        <v/>
      </c>
      <c r="BK73" s="128" t="str">
        <v/>
      </c>
      <c r="BL73" s="128" t="e">
        <v>#N/A</v>
      </c>
      <c r="BM73" s="128" t="e">
        <v>#N/A</v>
      </c>
      <c r="BN73" s="128" t="e">
        <v>#N/A</v>
      </c>
      <c r="BO73" s="128" t="e">
        <v>#N/A</v>
      </c>
      <c r="BP73" s="128" t="e">
        <v>#N/A</v>
      </c>
      <c r="BQ73" s="128" t="e">
        <v>#N/A</v>
      </c>
      <c r="BR73" s="128" t="e">
        <v>#N/A</v>
      </c>
      <c r="BS73" s="128" t="e">
        <v>#N/A</v>
      </c>
      <c r="BT73" s="128" t="e">
        <v>#N/A</v>
      </c>
      <c r="BU73" s="128" t="e">
        <v>#N/A</v>
      </c>
      <c r="BV73" s="128" t="e">
        <v>#N/A</v>
      </c>
      <c r="BW73" s="128" t="e">
        <v>#N/A</v>
      </c>
      <c r="BX73" s="128" t="e">
        <v>#N/A</v>
      </c>
      <c r="BY73" s="128" t="e">
        <v>#N/A</v>
      </c>
      <c r="BZ73" s="128" t="e">
        <v>#N/A</v>
      </c>
      <c r="CA73" s="128" t="e">
        <v>#N/A</v>
      </c>
      <c r="CB73" s="128" t="e">
        <v>#N/A</v>
      </c>
      <c r="CC73" s="128" t="e">
        <v>#N/A</v>
      </c>
      <c r="CD73" s="128"/>
      <c r="CE73" s="128"/>
      <c r="CF73" s="128"/>
      <c r="CG73" s="128"/>
      <c r="CH73" s="128"/>
      <c r="CI73" s="128"/>
      <c r="CJ73" s="128"/>
      <c r="CK73" s="128"/>
      <c r="CL73" s="128"/>
      <c r="CM73" s="128"/>
      <c r="CN73" s="128"/>
      <c r="CO73" s="128"/>
      <c r="CP73" s="128"/>
      <c r="CQ73" s="128"/>
      <c r="CR73" s="128"/>
      <c r="CS73" s="128"/>
      <c r="CT73" s="128"/>
      <c r="CU73" s="128"/>
      <c r="CV73" s="128"/>
      <c r="CW73" s="128"/>
      <c r="CX73" s="128"/>
      <c r="CY73" s="128"/>
      <c r="CZ73" s="128"/>
      <c r="DA73" s="128"/>
      <c r="DB73" s="128"/>
      <c r="DC73" s="128"/>
      <c r="DD73" s="128"/>
      <c r="DE73" s="128"/>
      <c r="DF73" s="128"/>
      <c r="DG73" s="128"/>
      <c r="DH73" s="128"/>
      <c r="DI73" s="128"/>
      <c r="DJ73" s="128"/>
      <c r="DK73" s="128"/>
      <c r="DL73" s="128"/>
      <c r="DM73" s="128"/>
      <c r="DN73" s="128"/>
      <c r="DO73" s="128"/>
      <c r="DP73" s="128"/>
      <c r="DQ73" s="128"/>
      <c r="DR73" s="127"/>
      <c r="DS73" s="127"/>
      <c r="DT73" s="127"/>
      <c r="DU73" s="127"/>
      <c r="DV73" s="127"/>
      <c r="DW73" s="127"/>
      <c r="DX73" s="127"/>
      <c r="DY73" s="127"/>
      <c r="DZ73" s="127"/>
      <c r="EA73" s="127"/>
      <c r="EB73" s="127"/>
      <c r="EC73" s="127"/>
      <c r="ED73" s="127"/>
      <c r="EE73" s="127"/>
      <c r="EF73" s="127"/>
      <c r="EG73" s="127"/>
      <c r="EH73" s="127"/>
      <c r="EI73" s="127"/>
      <c r="EJ73" s="127"/>
      <c r="EK73" s="127"/>
      <c r="EL73" s="127"/>
      <c r="EM73" s="127"/>
    </row>
    <row r="74" spans="1:143">
      <c r="A74" s="127" t="e">
        <v>#N/A</v>
      </c>
      <c r="B74" s="128" t="e">
        <v>#N/A</v>
      </c>
      <c r="C74" s="128" t="e">
        <v>#N/A</v>
      </c>
      <c r="D74" s="128" t="e">
        <v>#N/A</v>
      </c>
      <c r="E74" s="128" t="e">
        <v>#N/A</v>
      </c>
      <c r="F74" s="128" t="e">
        <v>#N/A</v>
      </c>
      <c r="G74" s="128" t="e">
        <v>#N/A</v>
      </c>
      <c r="H74" s="128" t="e">
        <v>#N/A</v>
      </c>
      <c r="I74" s="128" t="e">
        <v>#N/A</v>
      </c>
      <c r="J74" s="128" t="e">
        <v>#N/A</v>
      </c>
      <c r="K74" s="128" t="e">
        <v>#N/A</v>
      </c>
      <c r="L74" s="128" t="e">
        <v>#N/A</v>
      </c>
      <c r="M74" s="128" t="e">
        <v>#N/A</v>
      </c>
      <c r="N74" s="128" t="e">
        <v>#N/A</v>
      </c>
      <c r="O74" s="128" t="e">
        <v>#N/A</v>
      </c>
      <c r="P74" s="128" t="e">
        <v>#N/A</v>
      </c>
      <c r="Q74" s="128" t="e">
        <v>#N/A</v>
      </c>
      <c r="R74" s="128" t="e">
        <v>#N/A</v>
      </c>
      <c r="S74" s="128" t="e">
        <v>#N/A</v>
      </c>
      <c r="T74" s="128" t="e">
        <v>#N/A</v>
      </c>
      <c r="U74" s="128" t="e">
        <v>#N/A</v>
      </c>
      <c r="V74" s="128" t="e">
        <v>#N/A</v>
      </c>
      <c r="W74" s="128" t="e">
        <v>#N/A</v>
      </c>
      <c r="X74" s="128" t="e">
        <v>#N/A</v>
      </c>
      <c r="Y74" s="128" t="e">
        <v>#N/A</v>
      </c>
      <c r="Z74" s="128" t="e">
        <v>#N/A</v>
      </c>
      <c r="AA74" s="128" t="e">
        <v>#N/A</v>
      </c>
      <c r="AB74" s="128" t="e">
        <v>#N/A</v>
      </c>
      <c r="AC74" s="128" t="e">
        <v>#N/A</v>
      </c>
      <c r="AD74" s="128" t="e">
        <v>#N/A</v>
      </c>
      <c r="AE74" s="128" t="e">
        <v>#N/A</v>
      </c>
      <c r="AF74" s="128" t="e">
        <v>#N/A</v>
      </c>
      <c r="AG74" s="128" t="e">
        <v>#N/A</v>
      </c>
      <c r="AH74" s="128" t="e">
        <v>#N/A</v>
      </c>
      <c r="AI74" s="128" t="e">
        <v>#N/A</v>
      </c>
      <c r="AJ74" s="128" t="e">
        <v>#N/A</v>
      </c>
      <c r="AK74" s="128" t="e">
        <v>#N/A</v>
      </c>
      <c r="AL74" s="128" t="e">
        <v>#N/A</v>
      </c>
      <c r="AM74" s="128" t="e">
        <v>#N/A</v>
      </c>
      <c r="AN74" s="128" t="e">
        <v>#N/A</v>
      </c>
      <c r="AO74" s="128" t="e">
        <v>#N/A</v>
      </c>
      <c r="AP74" s="128" t="e">
        <v>#N/A</v>
      </c>
      <c r="AQ74" s="128" t="e">
        <v>#N/A</v>
      </c>
      <c r="AR74" s="128" t="e">
        <v>#N/A</v>
      </c>
      <c r="AS74" s="128" t="e">
        <v>#N/A</v>
      </c>
      <c r="AT74" s="128" t="e">
        <v>#N/A</v>
      </c>
      <c r="AU74" s="128" t="e">
        <v>#N/A</v>
      </c>
      <c r="AV74" s="128" t="e">
        <v>#N/A</v>
      </c>
      <c r="AW74" s="128" t="e">
        <v>#N/A</v>
      </c>
      <c r="AX74" s="128" t="e">
        <v>#N/A</v>
      </c>
      <c r="AY74" s="128" t="e">
        <v>#N/A</v>
      </c>
      <c r="AZ74" s="128" t="e">
        <v>#N/A</v>
      </c>
      <c r="BA74" s="128" t="e">
        <v>#N/A</v>
      </c>
      <c r="BB74" s="128" t="e">
        <v>#N/A</v>
      </c>
      <c r="BC74" s="128" t="e">
        <v>#N/A</v>
      </c>
      <c r="BD74" s="128" t="e">
        <v>#N/A</v>
      </c>
      <c r="BE74" s="128" t="e">
        <v>#N/A</v>
      </c>
      <c r="BF74" s="128" t="e">
        <v>#N/A</v>
      </c>
      <c r="BG74" s="128" t="e">
        <v>#N/A</v>
      </c>
      <c r="BH74" s="128" t="e">
        <v>#N/A</v>
      </c>
      <c r="BI74" s="128" t="e">
        <v>#N/A</v>
      </c>
      <c r="BJ74" s="128" t="e">
        <v>#N/A</v>
      </c>
      <c r="BK74" s="128" t="e">
        <v>#N/A</v>
      </c>
      <c r="BL74" s="128" t="e">
        <v>#N/A</v>
      </c>
      <c r="BM74" s="128" t="e">
        <v>#N/A</v>
      </c>
      <c r="BN74" s="128" t="e">
        <v>#N/A</v>
      </c>
      <c r="BO74" s="128" t="e">
        <v>#N/A</v>
      </c>
      <c r="BP74" s="128" t="e">
        <v>#N/A</v>
      </c>
      <c r="BQ74" s="128" t="e">
        <v>#N/A</v>
      </c>
      <c r="BR74" s="128" t="e">
        <v>#N/A</v>
      </c>
      <c r="BS74" s="128" t="e">
        <v>#N/A</v>
      </c>
      <c r="BT74" s="128" t="e">
        <v>#N/A</v>
      </c>
      <c r="BU74" s="128" t="e">
        <v>#N/A</v>
      </c>
      <c r="BV74" s="128" t="e">
        <v>#N/A</v>
      </c>
      <c r="BW74" s="128" t="e">
        <v>#N/A</v>
      </c>
      <c r="BX74" s="128" t="e">
        <v>#N/A</v>
      </c>
      <c r="BY74" s="128" t="e">
        <v>#N/A</v>
      </c>
      <c r="BZ74" s="128" t="e">
        <v>#N/A</v>
      </c>
      <c r="CA74" s="128" t="e">
        <v>#N/A</v>
      </c>
      <c r="CB74" s="128" t="e">
        <v>#N/A</v>
      </c>
      <c r="CC74" s="128" t="e">
        <v>#N/A</v>
      </c>
      <c r="CD74" s="128"/>
      <c r="CE74" s="128"/>
      <c r="CF74" s="128"/>
      <c r="CG74" s="128"/>
      <c r="CH74" s="128"/>
      <c r="CI74" s="128"/>
      <c r="CJ74" s="128"/>
      <c r="CK74" s="128"/>
      <c r="CL74" s="128"/>
      <c r="CM74" s="128"/>
      <c r="CN74" s="128"/>
      <c r="CO74" s="128"/>
      <c r="CP74" s="128"/>
      <c r="CQ74" s="128"/>
      <c r="CR74" s="128"/>
      <c r="CS74" s="128"/>
      <c r="CT74" s="128"/>
      <c r="CU74" s="128"/>
      <c r="CV74" s="128"/>
      <c r="CW74" s="128"/>
      <c r="CX74" s="128"/>
      <c r="CY74" s="128"/>
      <c r="CZ74" s="128"/>
      <c r="DA74" s="128"/>
      <c r="DB74" s="128"/>
      <c r="DC74" s="128"/>
      <c r="DD74" s="128"/>
      <c r="DE74" s="128"/>
      <c r="DF74" s="128"/>
      <c r="DG74" s="128"/>
      <c r="DH74" s="128"/>
      <c r="DI74" s="128"/>
      <c r="DJ74" s="128"/>
      <c r="DK74" s="128"/>
      <c r="DL74" s="128"/>
      <c r="DM74" s="128"/>
      <c r="DN74" s="128"/>
      <c r="DO74" s="128"/>
      <c r="DP74" s="128"/>
      <c r="DQ74" s="128"/>
      <c r="DR74" s="127"/>
      <c r="DS74" s="127"/>
      <c r="DT74" s="127"/>
      <c r="DU74" s="127"/>
      <c r="DV74" s="127"/>
      <c r="DW74" s="127"/>
      <c r="DX74" s="127"/>
      <c r="DY74" s="127"/>
      <c r="DZ74" s="127"/>
      <c r="EA74" s="127"/>
      <c r="EB74" s="127"/>
      <c r="EC74" s="127"/>
      <c r="ED74" s="127"/>
      <c r="EE74" s="127"/>
      <c r="EF74" s="127"/>
      <c r="EG74" s="127"/>
      <c r="EH74" s="127"/>
      <c r="EI74" s="127"/>
      <c r="EJ74" s="127"/>
      <c r="EK74" s="127"/>
      <c r="EL74" s="127"/>
      <c r="EM74" s="127"/>
    </row>
    <row r="75" spans="1:143">
      <c r="A75" s="127" t="e">
        <v>#N/A</v>
      </c>
      <c r="B75" s="128" t="e">
        <v>#N/A</v>
      </c>
      <c r="C75" s="128" t="e">
        <v>#N/A</v>
      </c>
      <c r="D75" s="128" t="e">
        <v>#N/A</v>
      </c>
      <c r="E75" s="128" t="e">
        <v>#N/A</v>
      </c>
      <c r="F75" s="128" t="e">
        <v>#N/A</v>
      </c>
      <c r="G75" s="128" t="e">
        <v>#N/A</v>
      </c>
      <c r="H75" s="128" t="e">
        <v>#N/A</v>
      </c>
      <c r="I75" s="128" t="e">
        <v>#N/A</v>
      </c>
      <c r="J75" s="128" t="e">
        <v>#N/A</v>
      </c>
      <c r="K75" s="128" t="e">
        <v>#N/A</v>
      </c>
      <c r="L75" s="128" t="e">
        <v>#N/A</v>
      </c>
      <c r="M75" s="128" t="e">
        <v>#N/A</v>
      </c>
      <c r="N75" s="128" t="e">
        <v>#N/A</v>
      </c>
      <c r="O75" s="128" t="e">
        <v>#N/A</v>
      </c>
      <c r="P75" s="128" t="e">
        <v>#N/A</v>
      </c>
      <c r="Q75" s="128" t="e">
        <v>#N/A</v>
      </c>
      <c r="R75" s="128" t="e">
        <v>#N/A</v>
      </c>
      <c r="S75" s="128" t="e">
        <v>#N/A</v>
      </c>
      <c r="T75" s="128" t="e">
        <v>#N/A</v>
      </c>
      <c r="U75" s="128" t="e">
        <v>#N/A</v>
      </c>
      <c r="V75" s="128" t="e">
        <v>#N/A</v>
      </c>
      <c r="W75" s="128" t="e">
        <v>#N/A</v>
      </c>
      <c r="X75" s="128" t="e">
        <v>#N/A</v>
      </c>
      <c r="Y75" s="128" t="e">
        <v>#N/A</v>
      </c>
      <c r="Z75" s="128" t="e">
        <v>#N/A</v>
      </c>
      <c r="AA75" s="128" t="e">
        <v>#N/A</v>
      </c>
      <c r="AB75" s="128" t="e">
        <v>#N/A</v>
      </c>
      <c r="AC75" s="128" t="e">
        <v>#N/A</v>
      </c>
      <c r="AD75" s="128" t="e">
        <v>#N/A</v>
      </c>
      <c r="AE75" s="128" t="e">
        <v>#N/A</v>
      </c>
      <c r="AF75" s="128" t="e">
        <v>#N/A</v>
      </c>
      <c r="AG75" s="128" t="e">
        <v>#N/A</v>
      </c>
      <c r="AH75" s="128" t="e">
        <v>#N/A</v>
      </c>
      <c r="AI75" s="128" t="e">
        <v>#N/A</v>
      </c>
      <c r="AJ75" s="128" t="e">
        <v>#N/A</v>
      </c>
      <c r="AK75" s="128" t="e">
        <v>#N/A</v>
      </c>
      <c r="AL75" s="128" t="e">
        <v>#N/A</v>
      </c>
      <c r="AM75" s="128" t="e">
        <v>#N/A</v>
      </c>
      <c r="AN75" s="128" t="e">
        <v>#N/A</v>
      </c>
      <c r="AO75" s="128" t="e">
        <v>#N/A</v>
      </c>
      <c r="AP75" s="128" t="e">
        <v>#N/A</v>
      </c>
      <c r="AQ75" s="128" t="e">
        <v>#N/A</v>
      </c>
      <c r="AR75" s="128" t="e">
        <v>#N/A</v>
      </c>
      <c r="AS75" s="128" t="e">
        <v>#N/A</v>
      </c>
      <c r="AT75" s="128" t="e">
        <v>#N/A</v>
      </c>
      <c r="AU75" s="128" t="e">
        <v>#N/A</v>
      </c>
      <c r="AV75" s="128" t="e">
        <v>#N/A</v>
      </c>
      <c r="AW75" s="128" t="e">
        <v>#N/A</v>
      </c>
      <c r="AX75" s="128" t="e">
        <v>#N/A</v>
      </c>
      <c r="AY75" s="128" t="e">
        <v>#N/A</v>
      </c>
      <c r="AZ75" s="128" t="e">
        <v>#N/A</v>
      </c>
      <c r="BA75" s="128" t="e">
        <v>#N/A</v>
      </c>
      <c r="BB75" s="128" t="e">
        <v>#N/A</v>
      </c>
      <c r="BC75" s="128" t="e">
        <v>#N/A</v>
      </c>
      <c r="BD75" s="128" t="e">
        <v>#N/A</v>
      </c>
      <c r="BE75" s="128" t="e">
        <v>#N/A</v>
      </c>
      <c r="BF75" s="128" t="e">
        <v>#N/A</v>
      </c>
      <c r="BG75" s="128" t="e">
        <v>#N/A</v>
      </c>
      <c r="BH75" s="128" t="e">
        <v>#N/A</v>
      </c>
      <c r="BI75" s="128" t="e">
        <v>#N/A</v>
      </c>
      <c r="BJ75" s="128" t="e">
        <v>#N/A</v>
      </c>
      <c r="BK75" s="128" t="e">
        <v>#N/A</v>
      </c>
      <c r="BL75" s="128" t="e">
        <v>#N/A</v>
      </c>
      <c r="BM75" s="128" t="e">
        <v>#N/A</v>
      </c>
      <c r="BN75" s="128" t="e">
        <v>#N/A</v>
      </c>
      <c r="BO75" s="128" t="e">
        <v>#N/A</v>
      </c>
      <c r="BP75" s="128" t="e">
        <v>#N/A</v>
      </c>
      <c r="BQ75" s="128" t="e">
        <v>#N/A</v>
      </c>
      <c r="BR75" s="128" t="e">
        <v>#N/A</v>
      </c>
      <c r="BS75" s="128" t="e">
        <v>#N/A</v>
      </c>
      <c r="BT75" s="128" t="e">
        <v>#N/A</v>
      </c>
      <c r="BU75" s="128" t="e">
        <v>#N/A</v>
      </c>
      <c r="BV75" s="128" t="e">
        <v>#N/A</v>
      </c>
      <c r="BW75" s="128" t="e">
        <v>#N/A</v>
      </c>
      <c r="BX75" s="128" t="e">
        <v>#N/A</v>
      </c>
      <c r="BY75" s="128" t="e">
        <v>#N/A</v>
      </c>
      <c r="BZ75" s="128" t="e">
        <v>#N/A</v>
      </c>
      <c r="CA75" s="128" t="e">
        <v>#N/A</v>
      </c>
      <c r="CB75" s="128" t="e">
        <v>#N/A</v>
      </c>
      <c r="CC75" s="128" t="e">
        <v>#N/A</v>
      </c>
      <c r="CD75" s="128"/>
      <c r="CE75" s="128"/>
      <c r="CF75" s="128"/>
      <c r="CG75" s="128"/>
      <c r="CH75" s="128"/>
      <c r="CI75" s="128"/>
      <c r="CJ75" s="128"/>
      <c r="CK75" s="128"/>
      <c r="CL75" s="128"/>
      <c r="CM75" s="128"/>
      <c r="CN75" s="128"/>
      <c r="CO75" s="128"/>
      <c r="CP75" s="128"/>
      <c r="CQ75" s="128"/>
      <c r="CR75" s="128"/>
      <c r="CS75" s="128"/>
      <c r="CT75" s="128"/>
      <c r="CU75" s="128"/>
      <c r="CV75" s="128"/>
      <c r="CW75" s="128"/>
      <c r="CX75" s="128"/>
      <c r="CY75" s="128"/>
      <c r="CZ75" s="128"/>
      <c r="DA75" s="128"/>
      <c r="DB75" s="128"/>
      <c r="DC75" s="128"/>
      <c r="DD75" s="128"/>
      <c r="DE75" s="128"/>
      <c r="DF75" s="128"/>
      <c r="DG75" s="128"/>
      <c r="DH75" s="128"/>
      <c r="DI75" s="128"/>
      <c r="DJ75" s="128"/>
      <c r="DK75" s="128"/>
      <c r="DL75" s="128"/>
      <c r="DM75" s="128"/>
      <c r="DN75" s="128"/>
      <c r="DO75" s="128"/>
      <c r="DP75" s="128"/>
      <c r="DQ75" s="128"/>
      <c r="DR75" s="127"/>
      <c r="DS75" s="127"/>
      <c r="DT75" s="127"/>
      <c r="DU75" s="127"/>
      <c r="DV75" s="127"/>
      <c r="DW75" s="127"/>
      <c r="DX75" s="127"/>
      <c r="DY75" s="127"/>
      <c r="DZ75" s="127"/>
      <c r="EA75" s="127"/>
      <c r="EB75" s="127"/>
      <c r="EC75" s="127"/>
      <c r="ED75" s="127"/>
      <c r="EE75" s="127"/>
      <c r="EF75" s="127"/>
      <c r="EG75" s="127"/>
      <c r="EH75" s="127"/>
      <c r="EI75" s="127"/>
      <c r="EJ75" s="127"/>
      <c r="EK75" s="127"/>
      <c r="EL75" s="127"/>
      <c r="EM75" s="127"/>
    </row>
    <row r="76" spans="1:143">
      <c r="A76" s="127" t="e">
        <v>#N/A</v>
      </c>
      <c r="B76" s="128" t="e">
        <v>#N/A</v>
      </c>
      <c r="C76" s="128" t="e">
        <v>#N/A</v>
      </c>
      <c r="D76" s="128" t="e">
        <v>#N/A</v>
      </c>
      <c r="E76" s="128" t="e">
        <v>#N/A</v>
      </c>
      <c r="F76" s="128" t="e">
        <v>#N/A</v>
      </c>
      <c r="G76" s="128" t="e">
        <v>#N/A</v>
      </c>
      <c r="H76" s="128" t="e">
        <v>#N/A</v>
      </c>
      <c r="I76" s="128" t="e">
        <v>#N/A</v>
      </c>
      <c r="J76" s="128" t="e">
        <v>#N/A</v>
      </c>
      <c r="K76" s="128" t="e">
        <v>#N/A</v>
      </c>
      <c r="L76" s="128" t="e">
        <v>#N/A</v>
      </c>
      <c r="M76" s="128" t="e">
        <v>#N/A</v>
      </c>
      <c r="N76" s="128" t="e">
        <v>#N/A</v>
      </c>
      <c r="O76" s="128" t="e">
        <v>#N/A</v>
      </c>
      <c r="P76" s="128" t="e">
        <v>#N/A</v>
      </c>
      <c r="Q76" s="128" t="e">
        <v>#N/A</v>
      </c>
      <c r="R76" s="128" t="e">
        <v>#N/A</v>
      </c>
      <c r="S76" s="128" t="e">
        <v>#N/A</v>
      </c>
      <c r="T76" s="128" t="e">
        <v>#N/A</v>
      </c>
      <c r="U76" s="128" t="e">
        <v>#N/A</v>
      </c>
      <c r="V76" s="128" t="e">
        <v>#N/A</v>
      </c>
      <c r="W76" s="128" t="e">
        <v>#N/A</v>
      </c>
      <c r="X76" s="128" t="e">
        <v>#N/A</v>
      </c>
      <c r="Y76" s="128" t="e">
        <v>#N/A</v>
      </c>
      <c r="Z76" s="128" t="e">
        <v>#N/A</v>
      </c>
      <c r="AA76" s="128" t="e">
        <v>#N/A</v>
      </c>
      <c r="AB76" s="128" t="e">
        <v>#N/A</v>
      </c>
      <c r="AC76" s="128" t="e">
        <v>#N/A</v>
      </c>
      <c r="AD76" s="128" t="e">
        <v>#N/A</v>
      </c>
      <c r="AE76" s="128" t="e">
        <v>#N/A</v>
      </c>
      <c r="AF76" s="128" t="e">
        <v>#N/A</v>
      </c>
      <c r="AG76" s="128" t="e">
        <v>#N/A</v>
      </c>
      <c r="AH76" s="128" t="e">
        <v>#N/A</v>
      </c>
      <c r="AI76" s="128" t="e">
        <v>#N/A</v>
      </c>
      <c r="AJ76" s="128" t="e">
        <v>#N/A</v>
      </c>
      <c r="AK76" s="128" t="e">
        <v>#N/A</v>
      </c>
      <c r="AL76" s="128" t="e">
        <v>#N/A</v>
      </c>
      <c r="AM76" s="128" t="e">
        <v>#N/A</v>
      </c>
      <c r="AN76" s="128" t="e">
        <v>#N/A</v>
      </c>
      <c r="AO76" s="128" t="e">
        <v>#N/A</v>
      </c>
      <c r="AP76" s="128" t="e">
        <v>#N/A</v>
      </c>
      <c r="AQ76" s="128" t="e">
        <v>#N/A</v>
      </c>
      <c r="AR76" s="128" t="e">
        <v>#N/A</v>
      </c>
      <c r="AS76" s="128" t="e">
        <v>#N/A</v>
      </c>
      <c r="AT76" s="128" t="e">
        <v>#N/A</v>
      </c>
      <c r="AU76" s="128" t="e">
        <v>#N/A</v>
      </c>
      <c r="AV76" s="128" t="e">
        <v>#N/A</v>
      </c>
      <c r="AW76" s="128" t="e">
        <v>#N/A</v>
      </c>
      <c r="AX76" s="128" t="e">
        <v>#N/A</v>
      </c>
      <c r="AY76" s="128" t="e">
        <v>#N/A</v>
      </c>
      <c r="AZ76" s="128" t="e">
        <v>#N/A</v>
      </c>
      <c r="BA76" s="128" t="e">
        <v>#N/A</v>
      </c>
      <c r="BB76" s="128" t="e">
        <v>#N/A</v>
      </c>
      <c r="BC76" s="128" t="e">
        <v>#N/A</v>
      </c>
      <c r="BD76" s="128" t="e">
        <v>#N/A</v>
      </c>
      <c r="BE76" s="128" t="e">
        <v>#N/A</v>
      </c>
      <c r="BF76" s="128" t="e">
        <v>#N/A</v>
      </c>
      <c r="BG76" s="128" t="e">
        <v>#N/A</v>
      </c>
      <c r="BH76" s="128" t="e">
        <v>#N/A</v>
      </c>
      <c r="BI76" s="128" t="e">
        <v>#N/A</v>
      </c>
      <c r="BJ76" s="128" t="e">
        <v>#N/A</v>
      </c>
      <c r="BK76" s="128" t="e">
        <v>#N/A</v>
      </c>
      <c r="BL76" s="128" t="e">
        <v>#N/A</v>
      </c>
      <c r="BM76" s="128" t="e">
        <v>#N/A</v>
      </c>
      <c r="BN76" s="128" t="e">
        <v>#N/A</v>
      </c>
      <c r="BO76" s="128" t="e">
        <v>#N/A</v>
      </c>
      <c r="BP76" s="128" t="e">
        <v>#N/A</v>
      </c>
      <c r="BQ76" s="128" t="e">
        <v>#N/A</v>
      </c>
      <c r="BR76" s="128" t="e">
        <v>#N/A</v>
      </c>
      <c r="BS76" s="128" t="e">
        <v>#N/A</v>
      </c>
      <c r="BT76" s="128" t="e">
        <v>#N/A</v>
      </c>
      <c r="BU76" s="128" t="e">
        <v>#N/A</v>
      </c>
      <c r="BV76" s="128" t="e">
        <v>#N/A</v>
      </c>
      <c r="BW76" s="128" t="e">
        <v>#N/A</v>
      </c>
      <c r="BX76" s="128" t="e">
        <v>#N/A</v>
      </c>
      <c r="BY76" s="128" t="e">
        <v>#N/A</v>
      </c>
      <c r="BZ76" s="128" t="e">
        <v>#N/A</v>
      </c>
      <c r="CA76" s="128" t="e">
        <v>#N/A</v>
      </c>
      <c r="CB76" s="128" t="e">
        <v>#N/A</v>
      </c>
      <c r="CC76" s="128" t="e">
        <v>#N/A</v>
      </c>
      <c r="CD76" s="128"/>
      <c r="CE76" s="128"/>
      <c r="CF76" s="128"/>
      <c r="CG76" s="128"/>
      <c r="CH76" s="128"/>
      <c r="CI76" s="128"/>
      <c r="CJ76" s="128"/>
      <c r="CK76" s="128"/>
      <c r="CL76" s="128"/>
      <c r="CM76" s="128"/>
      <c r="CN76" s="128"/>
      <c r="CO76" s="128"/>
      <c r="CP76" s="128"/>
      <c r="CQ76" s="128"/>
      <c r="CR76" s="128"/>
      <c r="CS76" s="128"/>
      <c r="CT76" s="128"/>
      <c r="CU76" s="128"/>
      <c r="CV76" s="128"/>
      <c r="CW76" s="128"/>
      <c r="CX76" s="128"/>
      <c r="CY76" s="128"/>
      <c r="CZ76" s="128"/>
      <c r="DA76" s="128"/>
      <c r="DB76" s="128"/>
      <c r="DC76" s="128"/>
      <c r="DD76" s="128"/>
      <c r="DE76" s="128"/>
      <c r="DF76" s="128"/>
      <c r="DG76" s="128"/>
      <c r="DH76" s="128"/>
      <c r="DI76" s="128"/>
      <c r="DJ76" s="128"/>
      <c r="DK76" s="128"/>
      <c r="DL76" s="128"/>
      <c r="DM76" s="128"/>
      <c r="DN76" s="128"/>
      <c r="DO76" s="128"/>
      <c r="DP76" s="128"/>
      <c r="DQ76" s="128"/>
      <c r="DR76" s="127"/>
      <c r="DS76" s="127"/>
      <c r="DT76" s="127"/>
      <c r="DU76" s="127"/>
      <c r="DV76" s="127"/>
      <c r="DW76" s="127"/>
      <c r="DX76" s="127"/>
      <c r="DY76" s="127"/>
      <c r="DZ76" s="127"/>
      <c r="EA76" s="127"/>
      <c r="EB76" s="127"/>
      <c r="EC76" s="127"/>
      <c r="ED76" s="127"/>
      <c r="EE76" s="127"/>
      <c r="EF76" s="127"/>
      <c r="EG76" s="127"/>
      <c r="EH76" s="127"/>
      <c r="EI76" s="127"/>
      <c r="EJ76" s="127"/>
      <c r="EK76" s="127"/>
      <c r="EL76" s="127"/>
      <c r="EM76" s="127"/>
    </row>
    <row r="77" spans="1:143">
      <c r="A77" s="127" t="e">
        <v>#N/A</v>
      </c>
      <c r="B77" s="128" t="e">
        <v>#N/A</v>
      </c>
      <c r="C77" s="128" t="e">
        <v>#N/A</v>
      </c>
      <c r="D77" s="128" t="e">
        <v>#N/A</v>
      </c>
      <c r="E77" s="128" t="e">
        <v>#N/A</v>
      </c>
      <c r="F77" s="128" t="e">
        <v>#N/A</v>
      </c>
      <c r="G77" s="128" t="e">
        <v>#N/A</v>
      </c>
      <c r="H77" s="128" t="e">
        <v>#N/A</v>
      </c>
      <c r="I77" s="128" t="e">
        <v>#N/A</v>
      </c>
      <c r="J77" s="128" t="e">
        <v>#N/A</v>
      </c>
      <c r="K77" s="128" t="e">
        <v>#N/A</v>
      </c>
      <c r="L77" s="128" t="e">
        <v>#N/A</v>
      </c>
      <c r="M77" s="128" t="e">
        <v>#N/A</v>
      </c>
      <c r="N77" s="128" t="e">
        <v>#N/A</v>
      </c>
      <c r="O77" s="128" t="e">
        <v>#N/A</v>
      </c>
      <c r="P77" s="128" t="e">
        <v>#N/A</v>
      </c>
      <c r="Q77" s="128" t="e">
        <v>#N/A</v>
      </c>
      <c r="R77" s="128" t="e">
        <v>#N/A</v>
      </c>
      <c r="S77" s="128" t="e">
        <v>#N/A</v>
      </c>
      <c r="T77" s="128" t="e">
        <v>#N/A</v>
      </c>
      <c r="U77" s="128" t="e">
        <v>#N/A</v>
      </c>
      <c r="V77" s="128" t="e">
        <v>#N/A</v>
      </c>
      <c r="W77" s="128" t="e">
        <v>#N/A</v>
      </c>
      <c r="X77" s="128" t="e">
        <v>#N/A</v>
      </c>
      <c r="Y77" s="128" t="e">
        <v>#N/A</v>
      </c>
      <c r="Z77" s="128" t="e">
        <v>#N/A</v>
      </c>
      <c r="AA77" s="128" t="e">
        <v>#N/A</v>
      </c>
      <c r="AB77" s="128" t="e">
        <v>#N/A</v>
      </c>
      <c r="AC77" s="128" t="e">
        <v>#N/A</v>
      </c>
      <c r="AD77" s="128" t="e">
        <v>#N/A</v>
      </c>
      <c r="AE77" s="128" t="e">
        <v>#N/A</v>
      </c>
      <c r="AF77" s="128" t="e">
        <v>#N/A</v>
      </c>
      <c r="AG77" s="128" t="e">
        <v>#N/A</v>
      </c>
      <c r="AH77" s="128" t="e">
        <v>#N/A</v>
      </c>
      <c r="AI77" s="128" t="e">
        <v>#N/A</v>
      </c>
      <c r="AJ77" s="128" t="e">
        <v>#N/A</v>
      </c>
      <c r="AK77" s="128" t="e">
        <v>#N/A</v>
      </c>
      <c r="AL77" s="128" t="e">
        <v>#N/A</v>
      </c>
      <c r="AM77" s="128" t="e">
        <v>#N/A</v>
      </c>
      <c r="AN77" s="128" t="e">
        <v>#N/A</v>
      </c>
      <c r="AO77" s="128" t="e">
        <v>#N/A</v>
      </c>
      <c r="AP77" s="128" t="e">
        <v>#N/A</v>
      </c>
      <c r="AQ77" s="128" t="e">
        <v>#N/A</v>
      </c>
      <c r="AR77" s="128" t="e">
        <v>#N/A</v>
      </c>
      <c r="AS77" s="128" t="e">
        <v>#N/A</v>
      </c>
      <c r="AT77" s="128" t="e">
        <v>#N/A</v>
      </c>
      <c r="AU77" s="128" t="e">
        <v>#N/A</v>
      </c>
      <c r="AV77" s="128" t="e">
        <v>#N/A</v>
      </c>
      <c r="AW77" s="128" t="e">
        <v>#N/A</v>
      </c>
      <c r="AX77" s="128" t="e">
        <v>#N/A</v>
      </c>
      <c r="AY77" s="128" t="e">
        <v>#N/A</v>
      </c>
      <c r="AZ77" s="128" t="e">
        <v>#N/A</v>
      </c>
      <c r="BA77" s="128" t="e">
        <v>#N/A</v>
      </c>
      <c r="BB77" s="128" t="e">
        <v>#N/A</v>
      </c>
      <c r="BC77" s="128" t="e">
        <v>#N/A</v>
      </c>
      <c r="BD77" s="128" t="e">
        <v>#N/A</v>
      </c>
      <c r="BE77" s="128" t="e">
        <v>#N/A</v>
      </c>
      <c r="BF77" s="128" t="e">
        <v>#N/A</v>
      </c>
      <c r="BG77" s="128" t="e">
        <v>#N/A</v>
      </c>
      <c r="BH77" s="128" t="e">
        <v>#N/A</v>
      </c>
      <c r="BI77" s="128" t="e">
        <v>#N/A</v>
      </c>
      <c r="BJ77" s="128" t="e">
        <v>#N/A</v>
      </c>
      <c r="BK77" s="128" t="e">
        <v>#N/A</v>
      </c>
      <c r="BL77" s="128" t="e">
        <v>#N/A</v>
      </c>
      <c r="BM77" s="128" t="e">
        <v>#N/A</v>
      </c>
      <c r="BN77" s="128" t="e">
        <v>#N/A</v>
      </c>
      <c r="BO77" s="128" t="e">
        <v>#N/A</v>
      </c>
      <c r="BP77" s="128" t="e">
        <v>#N/A</v>
      </c>
      <c r="BQ77" s="128" t="e">
        <v>#N/A</v>
      </c>
      <c r="BR77" s="128" t="e">
        <v>#N/A</v>
      </c>
      <c r="BS77" s="128" t="e">
        <v>#N/A</v>
      </c>
      <c r="BT77" s="128" t="e">
        <v>#N/A</v>
      </c>
      <c r="BU77" s="128" t="e">
        <v>#N/A</v>
      </c>
      <c r="BV77" s="128" t="e">
        <v>#N/A</v>
      </c>
      <c r="BW77" s="128" t="e">
        <v>#N/A</v>
      </c>
      <c r="BX77" s="128" t="e">
        <v>#N/A</v>
      </c>
      <c r="BY77" s="128" t="e">
        <v>#N/A</v>
      </c>
      <c r="BZ77" s="128" t="e">
        <v>#N/A</v>
      </c>
      <c r="CA77" s="128" t="e">
        <v>#N/A</v>
      </c>
      <c r="CB77" s="128" t="e">
        <v>#N/A</v>
      </c>
      <c r="CC77" s="128" t="e">
        <v>#N/A</v>
      </c>
      <c r="CD77" s="128"/>
      <c r="CE77" s="128"/>
      <c r="CF77" s="128"/>
      <c r="CG77" s="128"/>
      <c r="CH77" s="128"/>
      <c r="CI77" s="128"/>
      <c r="CJ77" s="128"/>
      <c r="CK77" s="128"/>
      <c r="CL77" s="128"/>
      <c r="CM77" s="128"/>
      <c r="CN77" s="128"/>
      <c r="CO77" s="128"/>
      <c r="CP77" s="128"/>
      <c r="CQ77" s="128"/>
      <c r="CR77" s="128"/>
      <c r="CS77" s="128"/>
      <c r="CT77" s="128"/>
      <c r="CU77" s="128"/>
      <c r="CV77" s="128"/>
      <c r="CW77" s="128"/>
      <c r="CX77" s="128"/>
      <c r="CY77" s="128"/>
      <c r="CZ77" s="128"/>
      <c r="DA77" s="128"/>
      <c r="DB77" s="128"/>
      <c r="DC77" s="128"/>
      <c r="DD77" s="128"/>
      <c r="DE77" s="128"/>
      <c r="DF77" s="128"/>
      <c r="DG77" s="128"/>
      <c r="DH77" s="128"/>
      <c r="DI77" s="128"/>
      <c r="DJ77" s="128"/>
      <c r="DK77" s="128"/>
      <c r="DL77" s="128"/>
      <c r="DM77" s="128"/>
      <c r="DN77" s="128"/>
      <c r="DO77" s="128"/>
      <c r="DP77" s="128"/>
      <c r="DQ77" s="128"/>
      <c r="DR77" s="127"/>
      <c r="DS77" s="127"/>
      <c r="DT77" s="127"/>
      <c r="DU77" s="127"/>
      <c r="DV77" s="127"/>
      <c r="DW77" s="127"/>
      <c r="DX77" s="127"/>
      <c r="DY77" s="127"/>
      <c r="DZ77" s="127"/>
      <c r="EA77" s="127"/>
      <c r="EB77" s="127"/>
      <c r="EC77" s="127"/>
      <c r="ED77" s="127"/>
      <c r="EE77" s="127"/>
      <c r="EF77" s="127"/>
      <c r="EG77" s="127"/>
      <c r="EH77" s="127"/>
      <c r="EI77" s="127"/>
      <c r="EJ77" s="127"/>
      <c r="EK77" s="127"/>
      <c r="EL77" s="127"/>
      <c r="EM77" s="127"/>
    </row>
    <row r="78" spans="1:143">
      <c r="A78" s="127" t="e">
        <v>#N/A</v>
      </c>
      <c r="B78" s="128" t="e">
        <v>#N/A</v>
      </c>
      <c r="C78" s="128" t="e">
        <v>#N/A</v>
      </c>
      <c r="D78" s="128" t="e">
        <v>#N/A</v>
      </c>
      <c r="E78" s="128" t="e">
        <v>#N/A</v>
      </c>
      <c r="F78" s="128" t="e">
        <v>#N/A</v>
      </c>
      <c r="G78" s="128" t="e">
        <v>#N/A</v>
      </c>
      <c r="H78" s="128" t="e">
        <v>#N/A</v>
      </c>
      <c r="I78" s="128" t="e">
        <v>#N/A</v>
      </c>
      <c r="J78" s="128" t="e">
        <v>#N/A</v>
      </c>
      <c r="K78" s="128" t="e">
        <v>#N/A</v>
      </c>
      <c r="L78" s="128" t="e">
        <v>#N/A</v>
      </c>
      <c r="M78" s="128" t="e">
        <v>#N/A</v>
      </c>
      <c r="N78" s="128" t="e">
        <v>#N/A</v>
      </c>
      <c r="O78" s="128" t="e">
        <v>#N/A</v>
      </c>
      <c r="P78" s="128" t="e">
        <v>#N/A</v>
      </c>
      <c r="Q78" s="128" t="e">
        <v>#N/A</v>
      </c>
      <c r="R78" s="128" t="e">
        <v>#N/A</v>
      </c>
      <c r="S78" s="128" t="e">
        <v>#N/A</v>
      </c>
      <c r="T78" s="128" t="e">
        <v>#N/A</v>
      </c>
      <c r="U78" s="128" t="e">
        <v>#N/A</v>
      </c>
      <c r="V78" s="128" t="e">
        <v>#N/A</v>
      </c>
      <c r="W78" s="128" t="e">
        <v>#N/A</v>
      </c>
      <c r="X78" s="128" t="e">
        <v>#N/A</v>
      </c>
      <c r="Y78" s="128" t="e">
        <v>#N/A</v>
      </c>
      <c r="Z78" s="128" t="e">
        <v>#N/A</v>
      </c>
      <c r="AA78" s="128" t="e">
        <v>#N/A</v>
      </c>
      <c r="AB78" s="128" t="e">
        <v>#N/A</v>
      </c>
      <c r="AC78" s="128" t="e">
        <v>#N/A</v>
      </c>
      <c r="AD78" s="128" t="e">
        <v>#N/A</v>
      </c>
      <c r="AE78" s="128" t="e">
        <v>#N/A</v>
      </c>
      <c r="AF78" s="128" t="e">
        <v>#N/A</v>
      </c>
      <c r="AG78" s="128" t="e">
        <v>#N/A</v>
      </c>
      <c r="AH78" s="128" t="e">
        <v>#N/A</v>
      </c>
      <c r="AI78" s="128" t="e">
        <v>#N/A</v>
      </c>
      <c r="AJ78" s="128" t="e">
        <v>#N/A</v>
      </c>
      <c r="AK78" s="128" t="e">
        <v>#N/A</v>
      </c>
      <c r="AL78" s="128" t="e">
        <v>#N/A</v>
      </c>
      <c r="AM78" s="128" t="e">
        <v>#N/A</v>
      </c>
      <c r="AN78" s="128" t="e">
        <v>#N/A</v>
      </c>
      <c r="AO78" s="128" t="e">
        <v>#N/A</v>
      </c>
      <c r="AP78" s="128" t="e">
        <v>#N/A</v>
      </c>
      <c r="AQ78" s="128" t="e">
        <v>#N/A</v>
      </c>
      <c r="AR78" s="128" t="e">
        <v>#N/A</v>
      </c>
      <c r="AS78" s="128" t="e">
        <v>#N/A</v>
      </c>
      <c r="AT78" s="128" t="e">
        <v>#N/A</v>
      </c>
      <c r="AU78" s="128" t="e">
        <v>#N/A</v>
      </c>
      <c r="AV78" s="128" t="e">
        <v>#N/A</v>
      </c>
      <c r="AW78" s="128" t="e">
        <v>#N/A</v>
      </c>
      <c r="AX78" s="128" t="e">
        <v>#N/A</v>
      </c>
      <c r="AY78" s="128" t="e">
        <v>#N/A</v>
      </c>
      <c r="AZ78" s="128" t="e">
        <v>#N/A</v>
      </c>
      <c r="BA78" s="128" t="e">
        <v>#N/A</v>
      </c>
      <c r="BB78" s="128" t="e">
        <v>#N/A</v>
      </c>
      <c r="BC78" s="128" t="e">
        <v>#N/A</v>
      </c>
      <c r="BD78" s="128" t="e">
        <v>#N/A</v>
      </c>
      <c r="BE78" s="128" t="e">
        <v>#N/A</v>
      </c>
      <c r="BF78" s="128" t="e">
        <v>#N/A</v>
      </c>
      <c r="BG78" s="128" t="e">
        <v>#N/A</v>
      </c>
      <c r="BH78" s="128" t="e">
        <v>#N/A</v>
      </c>
      <c r="BI78" s="128" t="e">
        <v>#N/A</v>
      </c>
      <c r="BJ78" s="128" t="e">
        <v>#N/A</v>
      </c>
      <c r="BK78" s="128" t="e">
        <v>#N/A</v>
      </c>
      <c r="BL78" s="128" t="e">
        <v>#N/A</v>
      </c>
      <c r="BM78" s="128" t="e">
        <v>#N/A</v>
      </c>
      <c r="BN78" s="128" t="e">
        <v>#N/A</v>
      </c>
      <c r="BO78" s="128" t="e">
        <v>#N/A</v>
      </c>
      <c r="BP78" s="128" t="e">
        <v>#N/A</v>
      </c>
      <c r="BQ78" s="128" t="e">
        <v>#N/A</v>
      </c>
      <c r="BR78" s="128" t="e">
        <v>#N/A</v>
      </c>
      <c r="BS78" s="128" t="e">
        <v>#N/A</v>
      </c>
      <c r="BT78" s="128" t="e">
        <v>#N/A</v>
      </c>
      <c r="BU78" s="128" t="e">
        <v>#N/A</v>
      </c>
      <c r="BV78" s="128" t="e">
        <v>#N/A</v>
      </c>
      <c r="BW78" s="128" t="e">
        <v>#N/A</v>
      </c>
      <c r="BX78" s="128" t="e">
        <v>#N/A</v>
      </c>
      <c r="BY78" s="128" t="e">
        <v>#N/A</v>
      </c>
      <c r="BZ78" s="128" t="e">
        <v>#N/A</v>
      </c>
      <c r="CA78" s="128" t="e">
        <v>#N/A</v>
      </c>
      <c r="CB78" s="128" t="e">
        <v>#N/A</v>
      </c>
      <c r="CC78" s="128" t="e">
        <v>#N/A</v>
      </c>
      <c r="CD78" s="128"/>
      <c r="CE78" s="128"/>
      <c r="CF78" s="128"/>
      <c r="CG78" s="128"/>
      <c r="CH78" s="128"/>
      <c r="CI78" s="128"/>
      <c r="CJ78" s="128"/>
      <c r="CK78" s="128"/>
      <c r="CL78" s="128"/>
      <c r="CM78" s="128"/>
      <c r="CN78" s="128"/>
      <c r="CO78" s="128"/>
      <c r="CP78" s="128"/>
      <c r="CQ78" s="128"/>
      <c r="CR78" s="128"/>
      <c r="CS78" s="128"/>
      <c r="CT78" s="128"/>
      <c r="CU78" s="128"/>
      <c r="CV78" s="128"/>
      <c r="CW78" s="128"/>
      <c r="CX78" s="128"/>
      <c r="CY78" s="128"/>
      <c r="CZ78" s="128"/>
      <c r="DA78" s="128"/>
      <c r="DB78" s="128"/>
      <c r="DC78" s="128"/>
      <c r="DD78" s="128"/>
      <c r="DE78" s="128"/>
      <c r="DF78" s="128"/>
      <c r="DG78" s="128"/>
      <c r="DH78" s="128"/>
      <c r="DI78" s="128"/>
      <c r="DJ78" s="128"/>
      <c r="DK78" s="128"/>
      <c r="DL78" s="128"/>
      <c r="DM78" s="128"/>
      <c r="DN78" s="128"/>
      <c r="DO78" s="128"/>
      <c r="DP78" s="128"/>
      <c r="DQ78" s="128"/>
      <c r="DR78" s="127"/>
      <c r="DS78" s="127"/>
      <c r="DT78" s="127"/>
      <c r="DU78" s="127"/>
      <c r="DV78" s="127"/>
      <c r="DW78" s="127"/>
      <c r="DX78" s="127"/>
      <c r="DY78" s="127"/>
      <c r="DZ78" s="127"/>
      <c r="EA78" s="127"/>
      <c r="EB78" s="127"/>
      <c r="EC78" s="127"/>
      <c r="ED78" s="127"/>
      <c r="EE78" s="127"/>
      <c r="EF78" s="127"/>
      <c r="EG78" s="127"/>
      <c r="EH78" s="127"/>
      <c r="EI78" s="127"/>
      <c r="EJ78" s="127"/>
      <c r="EK78" s="127"/>
      <c r="EL78" s="127"/>
      <c r="EM78" s="127"/>
    </row>
    <row r="79" spans="1:143">
      <c r="A79" s="127" t="e">
        <v>#N/A</v>
      </c>
      <c r="B79" s="128" t="e">
        <v>#N/A</v>
      </c>
      <c r="C79" s="128" t="e">
        <v>#N/A</v>
      </c>
      <c r="D79" s="128" t="e">
        <v>#N/A</v>
      </c>
      <c r="E79" s="128" t="e">
        <v>#N/A</v>
      </c>
      <c r="F79" s="128" t="e">
        <v>#N/A</v>
      </c>
      <c r="G79" s="128" t="e">
        <v>#N/A</v>
      </c>
      <c r="H79" s="128" t="e">
        <v>#N/A</v>
      </c>
      <c r="I79" s="128" t="e">
        <v>#N/A</v>
      </c>
      <c r="J79" s="128" t="e">
        <v>#N/A</v>
      </c>
      <c r="K79" s="128" t="e">
        <v>#N/A</v>
      </c>
      <c r="L79" s="128" t="e">
        <v>#N/A</v>
      </c>
      <c r="M79" s="128" t="e">
        <v>#N/A</v>
      </c>
      <c r="N79" s="128" t="e">
        <v>#N/A</v>
      </c>
      <c r="O79" s="128" t="e">
        <v>#N/A</v>
      </c>
      <c r="P79" s="128" t="e">
        <v>#N/A</v>
      </c>
      <c r="Q79" s="128" t="e">
        <v>#N/A</v>
      </c>
      <c r="R79" s="128" t="e">
        <v>#N/A</v>
      </c>
      <c r="S79" s="128" t="e">
        <v>#N/A</v>
      </c>
      <c r="T79" s="128" t="e">
        <v>#N/A</v>
      </c>
      <c r="U79" s="128" t="e">
        <v>#N/A</v>
      </c>
      <c r="V79" s="128" t="e">
        <v>#N/A</v>
      </c>
      <c r="W79" s="128" t="e">
        <v>#N/A</v>
      </c>
      <c r="X79" s="128" t="e">
        <v>#N/A</v>
      </c>
      <c r="Y79" s="128" t="e">
        <v>#N/A</v>
      </c>
      <c r="Z79" s="128" t="e">
        <v>#N/A</v>
      </c>
      <c r="AA79" s="128" t="e">
        <v>#N/A</v>
      </c>
      <c r="AB79" s="128" t="e">
        <v>#N/A</v>
      </c>
      <c r="AC79" s="128" t="e">
        <v>#N/A</v>
      </c>
      <c r="AD79" s="128" t="e">
        <v>#N/A</v>
      </c>
      <c r="AE79" s="128" t="e">
        <v>#N/A</v>
      </c>
      <c r="AF79" s="128" t="e">
        <v>#N/A</v>
      </c>
      <c r="AG79" s="128" t="e">
        <v>#N/A</v>
      </c>
      <c r="AH79" s="128" t="e">
        <v>#N/A</v>
      </c>
      <c r="AI79" s="128" t="e">
        <v>#N/A</v>
      </c>
      <c r="AJ79" s="128" t="e">
        <v>#N/A</v>
      </c>
      <c r="AK79" s="128" t="e">
        <v>#N/A</v>
      </c>
      <c r="AL79" s="128" t="e">
        <v>#N/A</v>
      </c>
      <c r="AM79" s="128" t="e">
        <v>#N/A</v>
      </c>
      <c r="AN79" s="128" t="e">
        <v>#N/A</v>
      </c>
      <c r="AO79" s="128" t="e">
        <v>#N/A</v>
      </c>
      <c r="AP79" s="128" t="e">
        <v>#N/A</v>
      </c>
      <c r="AQ79" s="128" t="e">
        <v>#N/A</v>
      </c>
      <c r="AR79" s="128" t="e">
        <v>#N/A</v>
      </c>
      <c r="AS79" s="128" t="e">
        <v>#N/A</v>
      </c>
      <c r="AT79" s="128" t="e">
        <v>#N/A</v>
      </c>
      <c r="AU79" s="128" t="e">
        <v>#N/A</v>
      </c>
      <c r="AV79" s="128" t="e">
        <v>#N/A</v>
      </c>
      <c r="AW79" s="128" t="e">
        <v>#N/A</v>
      </c>
      <c r="AX79" s="128" t="e">
        <v>#N/A</v>
      </c>
      <c r="AY79" s="128" t="e">
        <v>#N/A</v>
      </c>
      <c r="AZ79" s="128" t="e">
        <v>#N/A</v>
      </c>
      <c r="BA79" s="128" t="e">
        <v>#N/A</v>
      </c>
      <c r="BB79" s="128" t="e">
        <v>#N/A</v>
      </c>
      <c r="BC79" s="128" t="e">
        <v>#N/A</v>
      </c>
      <c r="BD79" s="128" t="e">
        <v>#N/A</v>
      </c>
      <c r="BE79" s="128" t="e">
        <v>#N/A</v>
      </c>
      <c r="BF79" s="128" t="e">
        <v>#N/A</v>
      </c>
      <c r="BG79" s="128" t="e">
        <v>#N/A</v>
      </c>
      <c r="BH79" s="128" t="e">
        <v>#N/A</v>
      </c>
      <c r="BI79" s="128" t="e">
        <v>#N/A</v>
      </c>
      <c r="BJ79" s="128" t="e">
        <v>#N/A</v>
      </c>
      <c r="BK79" s="128" t="e">
        <v>#N/A</v>
      </c>
      <c r="BL79" s="128" t="e">
        <v>#N/A</v>
      </c>
      <c r="BM79" s="128" t="e">
        <v>#N/A</v>
      </c>
      <c r="BN79" s="128" t="e">
        <v>#N/A</v>
      </c>
      <c r="BO79" s="128" t="e">
        <v>#N/A</v>
      </c>
      <c r="BP79" s="128" t="e">
        <v>#N/A</v>
      </c>
      <c r="BQ79" s="128" t="e">
        <v>#N/A</v>
      </c>
      <c r="BR79" s="128" t="e">
        <v>#N/A</v>
      </c>
      <c r="BS79" s="128" t="e">
        <v>#N/A</v>
      </c>
      <c r="BT79" s="128" t="e">
        <v>#N/A</v>
      </c>
      <c r="BU79" s="128" t="e">
        <v>#N/A</v>
      </c>
      <c r="BV79" s="128" t="e">
        <v>#N/A</v>
      </c>
      <c r="BW79" s="128" t="e">
        <v>#N/A</v>
      </c>
      <c r="BX79" s="128" t="e">
        <v>#N/A</v>
      </c>
      <c r="BY79" s="128" t="e">
        <v>#N/A</v>
      </c>
      <c r="BZ79" s="128" t="e">
        <v>#N/A</v>
      </c>
      <c r="CA79" s="128" t="e">
        <v>#N/A</v>
      </c>
      <c r="CB79" s="128" t="e">
        <v>#N/A</v>
      </c>
      <c r="CC79" s="128" t="e">
        <v>#N/A</v>
      </c>
      <c r="CD79" s="128"/>
      <c r="CE79" s="128"/>
      <c r="CF79" s="128"/>
      <c r="CG79" s="128"/>
      <c r="CH79" s="128"/>
      <c r="CI79" s="128"/>
      <c r="CJ79" s="128"/>
      <c r="CK79" s="128"/>
      <c r="CL79" s="128"/>
      <c r="CM79" s="128"/>
      <c r="CN79" s="128"/>
      <c r="CO79" s="128"/>
      <c r="CP79" s="128"/>
      <c r="CQ79" s="128"/>
      <c r="CR79" s="128"/>
      <c r="CS79" s="128"/>
      <c r="CT79" s="128"/>
      <c r="CU79" s="128"/>
      <c r="CV79" s="128"/>
      <c r="CW79" s="128"/>
      <c r="CX79" s="128"/>
      <c r="CY79" s="128"/>
      <c r="CZ79" s="128"/>
      <c r="DA79" s="128"/>
      <c r="DB79" s="128"/>
      <c r="DC79" s="128"/>
      <c r="DD79" s="128"/>
      <c r="DE79" s="128"/>
      <c r="DF79" s="128"/>
      <c r="DG79" s="128"/>
      <c r="DH79" s="128"/>
      <c r="DI79" s="128"/>
      <c r="DJ79" s="128"/>
      <c r="DK79" s="128"/>
      <c r="DL79" s="128"/>
      <c r="DM79" s="128"/>
      <c r="DN79" s="128"/>
      <c r="DO79" s="128"/>
      <c r="DP79" s="128"/>
      <c r="DQ79" s="128"/>
      <c r="DR79" s="127"/>
      <c r="DS79" s="127"/>
      <c r="DT79" s="127"/>
      <c r="DU79" s="127"/>
      <c r="DV79" s="127"/>
      <c r="DW79" s="127"/>
      <c r="DX79" s="127"/>
      <c r="DY79" s="127"/>
      <c r="DZ79" s="127"/>
      <c r="EA79" s="127"/>
      <c r="EB79" s="127"/>
      <c r="EC79" s="127"/>
      <c r="ED79" s="127"/>
      <c r="EE79" s="127"/>
      <c r="EF79" s="127"/>
      <c r="EG79" s="127"/>
      <c r="EH79" s="127"/>
      <c r="EI79" s="127"/>
      <c r="EJ79" s="127"/>
      <c r="EK79" s="127"/>
      <c r="EL79" s="127"/>
      <c r="EM79" s="127"/>
    </row>
    <row r="80" spans="1:143">
      <c r="A80" s="127" t="e">
        <v>#N/A</v>
      </c>
      <c r="B80" s="128" t="e">
        <v>#N/A</v>
      </c>
      <c r="C80" s="128" t="e">
        <v>#N/A</v>
      </c>
      <c r="D80" s="128" t="e">
        <v>#N/A</v>
      </c>
      <c r="E80" s="128" t="e">
        <v>#N/A</v>
      </c>
      <c r="F80" s="128" t="e">
        <v>#N/A</v>
      </c>
      <c r="G80" s="128" t="e">
        <v>#N/A</v>
      </c>
      <c r="H80" s="128" t="e">
        <v>#N/A</v>
      </c>
      <c r="I80" s="128" t="e">
        <v>#N/A</v>
      </c>
      <c r="J80" s="128" t="e">
        <v>#N/A</v>
      </c>
      <c r="K80" s="128" t="e">
        <v>#N/A</v>
      </c>
      <c r="L80" s="128" t="e">
        <v>#N/A</v>
      </c>
      <c r="M80" s="128" t="e">
        <v>#N/A</v>
      </c>
      <c r="N80" s="128" t="e">
        <v>#N/A</v>
      </c>
      <c r="O80" s="128" t="e">
        <v>#N/A</v>
      </c>
      <c r="P80" s="128" t="e">
        <v>#N/A</v>
      </c>
      <c r="Q80" s="128" t="e">
        <v>#N/A</v>
      </c>
      <c r="R80" s="128" t="e">
        <v>#N/A</v>
      </c>
      <c r="S80" s="128" t="e">
        <v>#N/A</v>
      </c>
      <c r="T80" s="128" t="e">
        <v>#N/A</v>
      </c>
      <c r="U80" s="128" t="e">
        <v>#N/A</v>
      </c>
      <c r="V80" s="128" t="e">
        <v>#N/A</v>
      </c>
      <c r="W80" s="128" t="e">
        <v>#N/A</v>
      </c>
      <c r="X80" s="128" t="e">
        <v>#N/A</v>
      </c>
      <c r="Y80" s="128" t="e">
        <v>#N/A</v>
      </c>
      <c r="Z80" s="128" t="e">
        <v>#N/A</v>
      </c>
      <c r="AA80" s="128" t="e">
        <v>#N/A</v>
      </c>
      <c r="AB80" s="128" t="e">
        <v>#N/A</v>
      </c>
      <c r="AC80" s="128" t="e">
        <v>#N/A</v>
      </c>
      <c r="AD80" s="128" t="e">
        <v>#N/A</v>
      </c>
      <c r="AE80" s="128" t="e">
        <v>#N/A</v>
      </c>
      <c r="AF80" s="128" t="e">
        <v>#N/A</v>
      </c>
      <c r="AG80" s="128" t="e">
        <v>#N/A</v>
      </c>
      <c r="AH80" s="128" t="e">
        <v>#N/A</v>
      </c>
      <c r="AI80" s="128" t="e">
        <v>#N/A</v>
      </c>
      <c r="AJ80" s="128" t="e">
        <v>#N/A</v>
      </c>
      <c r="AK80" s="128" t="e">
        <v>#N/A</v>
      </c>
      <c r="AL80" s="128" t="e">
        <v>#N/A</v>
      </c>
      <c r="AM80" s="128" t="e">
        <v>#N/A</v>
      </c>
      <c r="AN80" s="128" t="e">
        <v>#N/A</v>
      </c>
      <c r="AO80" s="128" t="e">
        <v>#N/A</v>
      </c>
      <c r="AP80" s="128" t="e">
        <v>#N/A</v>
      </c>
      <c r="AQ80" s="128" t="e">
        <v>#N/A</v>
      </c>
      <c r="AR80" s="128" t="e">
        <v>#N/A</v>
      </c>
      <c r="AS80" s="128" t="e">
        <v>#N/A</v>
      </c>
      <c r="AT80" s="128" t="e">
        <v>#N/A</v>
      </c>
      <c r="AU80" s="128" t="e">
        <v>#N/A</v>
      </c>
      <c r="AV80" s="128" t="e">
        <v>#N/A</v>
      </c>
      <c r="AW80" s="128" t="e">
        <v>#N/A</v>
      </c>
      <c r="AX80" s="128" t="e">
        <v>#N/A</v>
      </c>
      <c r="AY80" s="128" t="e">
        <v>#N/A</v>
      </c>
      <c r="AZ80" s="128" t="e">
        <v>#N/A</v>
      </c>
      <c r="BA80" s="128" t="e">
        <v>#N/A</v>
      </c>
      <c r="BB80" s="128" t="e">
        <v>#N/A</v>
      </c>
      <c r="BC80" s="128" t="e">
        <v>#N/A</v>
      </c>
      <c r="BD80" s="128" t="e">
        <v>#N/A</v>
      </c>
      <c r="BE80" s="128" t="e">
        <v>#N/A</v>
      </c>
      <c r="BF80" s="128" t="e">
        <v>#N/A</v>
      </c>
      <c r="BG80" s="128" t="e">
        <v>#N/A</v>
      </c>
      <c r="BH80" s="128" t="e">
        <v>#N/A</v>
      </c>
      <c r="BI80" s="128" t="e">
        <v>#N/A</v>
      </c>
      <c r="BJ80" s="128" t="e">
        <v>#N/A</v>
      </c>
      <c r="BK80" s="128" t="e">
        <v>#N/A</v>
      </c>
      <c r="BL80" s="128" t="e">
        <v>#N/A</v>
      </c>
      <c r="BM80" s="128" t="e">
        <v>#N/A</v>
      </c>
      <c r="BN80" s="128" t="e">
        <v>#N/A</v>
      </c>
      <c r="BO80" s="128" t="e">
        <v>#N/A</v>
      </c>
      <c r="BP80" s="128" t="e">
        <v>#N/A</v>
      </c>
      <c r="BQ80" s="128" t="e">
        <v>#N/A</v>
      </c>
      <c r="BR80" s="128" t="e">
        <v>#N/A</v>
      </c>
      <c r="BS80" s="128" t="e">
        <v>#N/A</v>
      </c>
      <c r="BT80" s="128" t="e">
        <v>#N/A</v>
      </c>
      <c r="BU80" s="128" t="e">
        <v>#N/A</v>
      </c>
      <c r="BV80" s="128" t="e">
        <v>#N/A</v>
      </c>
      <c r="BW80" s="128" t="e">
        <v>#N/A</v>
      </c>
      <c r="BX80" s="128" t="e">
        <v>#N/A</v>
      </c>
      <c r="BY80" s="128" t="e">
        <v>#N/A</v>
      </c>
      <c r="BZ80" s="128" t="e">
        <v>#N/A</v>
      </c>
      <c r="CA80" s="128" t="e">
        <v>#N/A</v>
      </c>
      <c r="CB80" s="128" t="e">
        <v>#N/A</v>
      </c>
      <c r="CC80" s="128" t="e">
        <v>#N/A</v>
      </c>
      <c r="CD80" s="128"/>
      <c r="CE80" s="128"/>
      <c r="CF80" s="128"/>
      <c r="CG80" s="128"/>
      <c r="CH80" s="128"/>
      <c r="CI80" s="128"/>
      <c r="CJ80" s="128"/>
      <c r="CK80" s="128"/>
      <c r="CL80" s="128"/>
      <c r="CM80" s="128"/>
      <c r="CN80" s="128"/>
      <c r="CO80" s="128"/>
      <c r="CP80" s="128"/>
      <c r="CQ80" s="128"/>
      <c r="CR80" s="128"/>
      <c r="CS80" s="128"/>
      <c r="CT80" s="128"/>
      <c r="CU80" s="128"/>
      <c r="CV80" s="128"/>
      <c r="CW80" s="128"/>
      <c r="CX80" s="128"/>
      <c r="CY80" s="128"/>
      <c r="CZ80" s="128"/>
      <c r="DA80" s="128"/>
      <c r="DB80" s="128"/>
      <c r="DC80" s="128"/>
      <c r="DD80" s="128"/>
      <c r="DE80" s="128"/>
      <c r="DF80" s="128"/>
      <c r="DG80" s="128"/>
      <c r="DH80" s="128"/>
      <c r="DI80" s="128"/>
      <c r="DJ80" s="128"/>
      <c r="DK80" s="128"/>
      <c r="DL80" s="128"/>
      <c r="DM80" s="128"/>
      <c r="DN80" s="128"/>
      <c r="DO80" s="128"/>
      <c r="DP80" s="128"/>
      <c r="DQ80" s="128"/>
      <c r="DR80" s="127"/>
      <c r="DS80" s="127"/>
      <c r="DT80" s="127"/>
      <c r="DU80" s="127"/>
      <c r="DV80" s="127"/>
      <c r="DW80" s="127"/>
      <c r="DX80" s="127"/>
      <c r="DY80" s="127"/>
      <c r="DZ80" s="127"/>
      <c r="EA80" s="127"/>
      <c r="EB80" s="127"/>
      <c r="EC80" s="127"/>
      <c r="ED80" s="127"/>
      <c r="EE80" s="127"/>
      <c r="EF80" s="127"/>
      <c r="EG80" s="127"/>
      <c r="EH80" s="127"/>
      <c r="EI80" s="127"/>
      <c r="EJ80" s="127"/>
      <c r="EK80" s="127"/>
      <c r="EL80" s="127"/>
      <c r="EM80" s="127"/>
    </row>
    <row r="81" spans="1:143">
      <c r="A81" s="127" t="e">
        <v>#N/A</v>
      </c>
      <c r="B81" s="128" t="e">
        <v>#N/A</v>
      </c>
      <c r="C81" s="128" t="e">
        <v>#N/A</v>
      </c>
      <c r="D81" s="128" t="e">
        <v>#N/A</v>
      </c>
      <c r="E81" s="128" t="e">
        <v>#N/A</v>
      </c>
      <c r="F81" s="128" t="e">
        <v>#N/A</v>
      </c>
      <c r="G81" s="128" t="e">
        <v>#N/A</v>
      </c>
      <c r="H81" s="128" t="e">
        <v>#N/A</v>
      </c>
      <c r="I81" s="128" t="e">
        <v>#N/A</v>
      </c>
      <c r="J81" s="128" t="e">
        <v>#N/A</v>
      </c>
      <c r="K81" s="128" t="e">
        <v>#N/A</v>
      </c>
      <c r="L81" s="128" t="e">
        <v>#N/A</v>
      </c>
      <c r="M81" s="128" t="e">
        <v>#N/A</v>
      </c>
      <c r="N81" s="128" t="e">
        <v>#N/A</v>
      </c>
      <c r="O81" s="128" t="e">
        <v>#N/A</v>
      </c>
      <c r="P81" s="128" t="e">
        <v>#N/A</v>
      </c>
      <c r="Q81" s="128" t="e">
        <v>#N/A</v>
      </c>
      <c r="R81" s="128" t="e">
        <v>#N/A</v>
      </c>
      <c r="S81" s="128" t="e">
        <v>#N/A</v>
      </c>
      <c r="T81" s="128" t="e">
        <v>#N/A</v>
      </c>
      <c r="U81" s="128" t="e">
        <v>#N/A</v>
      </c>
      <c r="V81" s="128" t="e">
        <v>#N/A</v>
      </c>
      <c r="W81" s="128" t="e">
        <v>#N/A</v>
      </c>
      <c r="X81" s="128" t="e">
        <v>#N/A</v>
      </c>
      <c r="Y81" s="128" t="e">
        <v>#N/A</v>
      </c>
      <c r="Z81" s="128" t="e">
        <v>#N/A</v>
      </c>
      <c r="AA81" s="128" t="e">
        <v>#N/A</v>
      </c>
      <c r="AB81" s="128" t="e">
        <v>#N/A</v>
      </c>
      <c r="AC81" s="128" t="e">
        <v>#N/A</v>
      </c>
      <c r="AD81" s="128" t="e">
        <v>#N/A</v>
      </c>
      <c r="AE81" s="128" t="e">
        <v>#N/A</v>
      </c>
      <c r="AF81" s="128" t="e">
        <v>#N/A</v>
      </c>
      <c r="AG81" s="128" t="e">
        <v>#N/A</v>
      </c>
      <c r="AH81" s="128" t="e">
        <v>#N/A</v>
      </c>
      <c r="AI81" s="128" t="e">
        <v>#N/A</v>
      </c>
      <c r="AJ81" s="128" t="e">
        <v>#N/A</v>
      </c>
      <c r="AK81" s="128" t="e">
        <v>#N/A</v>
      </c>
      <c r="AL81" s="128" t="e">
        <v>#N/A</v>
      </c>
      <c r="AM81" s="128" t="e">
        <v>#N/A</v>
      </c>
      <c r="AN81" s="128" t="e">
        <v>#N/A</v>
      </c>
      <c r="AO81" s="128" t="e">
        <v>#N/A</v>
      </c>
      <c r="AP81" s="128" t="e">
        <v>#N/A</v>
      </c>
      <c r="AQ81" s="128" t="e">
        <v>#N/A</v>
      </c>
      <c r="AR81" s="128" t="e">
        <v>#N/A</v>
      </c>
      <c r="AS81" s="128" t="e">
        <v>#N/A</v>
      </c>
      <c r="AT81" s="128" t="e">
        <v>#N/A</v>
      </c>
      <c r="AU81" s="128" t="e">
        <v>#N/A</v>
      </c>
      <c r="AV81" s="128" t="e">
        <v>#N/A</v>
      </c>
      <c r="AW81" s="128" t="e">
        <v>#N/A</v>
      </c>
      <c r="AX81" s="128" t="e">
        <v>#N/A</v>
      </c>
      <c r="AY81" s="128" t="e">
        <v>#N/A</v>
      </c>
      <c r="AZ81" s="128" t="e">
        <v>#N/A</v>
      </c>
      <c r="BA81" s="128" t="e">
        <v>#N/A</v>
      </c>
      <c r="BB81" s="128" t="e">
        <v>#N/A</v>
      </c>
      <c r="BC81" s="128" t="e">
        <v>#N/A</v>
      </c>
      <c r="BD81" s="128" t="e">
        <v>#N/A</v>
      </c>
      <c r="BE81" s="128" t="e">
        <v>#N/A</v>
      </c>
      <c r="BF81" s="128" t="e">
        <v>#N/A</v>
      </c>
      <c r="BG81" s="128" t="e">
        <v>#N/A</v>
      </c>
      <c r="BH81" s="128" t="e">
        <v>#N/A</v>
      </c>
      <c r="BI81" s="128" t="e">
        <v>#N/A</v>
      </c>
      <c r="BJ81" s="128" t="e">
        <v>#N/A</v>
      </c>
      <c r="BK81" s="128" t="e">
        <v>#N/A</v>
      </c>
      <c r="BL81" s="128" t="e">
        <v>#N/A</v>
      </c>
      <c r="BM81" s="128" t="e">
        <v>#N/A</v>
      </c>
      <c r="BN81" s="128" t="e">
        <v>#N/A</v>
      </c>
      <c r="BO81" s="128" t="e">
        <v>#N/A</v>
      </c>
      <c r="BP81" s="128" t="e">
        <v>#N/A</v>
      </c>
      <c r="BQ81" s="128" t="e">
        <v>#N/A</v>
      </c>
      <c r="BR81" s="128" t="e">
        <v>#N/A</v>
      </c>
      <c r="BS81" s="128" t="e">
        <v>#N/A</v>
      </c>
      <c r="BT81" s="128" t="e">
        <v>#N/A</v>
      </c>
      <c r="BU81" s="128" t="e">
        <v>#N/A</v>
      </c>
      <c r="BV81" s="128" t="e">
        <v>#N/A</v>
      </c>
      <c r="BW81" s="128" t="e">
        <v>#N/A</v>
      </c>
      <c r="BX81" s="128" t="e">
        <v>#N/A</v>
      </c>
      <c r="BY81" s="128" t="e">
        <v>#N/A</v>
      </c>
      <c r="BZ81" s="128" t="e">
        <v>#N/A</v>
      </c>
      <c r="CA81" s="128" t="e">
        <v>#N/A</v>
      </c>
      <c r="CB81" s="128" t="e">
        <v>#N/A</v>
      </c>
      <c r="CC81" s="128" t="e">
        <v>#N/A</v>
      </c>
      <c r="CD81" s="128"/>
      <c r="CE81" s="128"/>
      <c r="CF81" s="128"/>
      <c r="CG81" s="128"/>
      <c r="CH81" s="128"/>
      <c r="CI81" s="128"/>
      <c r="CJ81" s="128"/>
      <c r="CK81" s="128"/>
      <c r="CL81" s="128"/>
      <c r="CM81" s="128"/>
      <c r="CN81" s="128"/>
      <c r="CO81" s="128"/>
      <c r="CP81" s="128"/>
      <c r="CQ81" s="128"/>
      <c r="CR81" s="128"/>
      <c r="CS81" s="128"/>
      <c r="CT81" s="128"/>
      <c r="CU81" s="128"/>
      <c r="CV81" s="128"/>
      <c r="CW81" s="128"/>
      <c r="CX81" s="128"/>
      <c r="CY81" s="128"/>
      <c r="CZ81" s="128"/>
      <c r="DA81" s="128"/>
      <c r="DB81" s="128"/>
      <c r="DC81" s="128"/>
      <c r="DD81" s="128"/>
      <c r="DE81" s="128"/>
      <c r="DF81" s="128"/>
      <c r="DG81" s="128"/>
      <c r="DH81" s="128"/>
      <c r="DI81" s="128"/>
      <c r="DJ81" s="128"/>
      <c r="DK81" s="128"/>
      <c r="DL81" s="128"/>
      <c r="DM81" s="128"/>
      <c r="DN81" s="128"/>
      <c r="DO81" s="128"/>
      <c r="DP81" s="128"/>
      <c r="DQ81" s="128"/>
      <c r="DR81" s="127"/>
      <c r="DS81" s="127"/>
      <c r="DT81" s="127"/>
      <c r="DU81" s="127"/>
      <c r="DV81" s="127"/>
      <c r="DW81" s="127"/>
      <c r="DX81" s="127"/>
      <c r="DY81" s="127"/>
      <c r="DZ81" s="127"/>
      <c r="EA81" s="127"/>
      <c r="EB81" s="127"/>
      <c r="EC81" s="127"/>
      <c r="ED81" s="127"/>
      <c r="EE81" s="127"/>
      <c r="EF81" s="127"/>
      <c r="EG81" s="127"/>
      <c r="EH81" s="127"/>
      <c r="EI81" s="127"/>
      <c r="EJ81" s="127"/>
      <c r="EK81" s="127"/>
      <c r="EL81" s="127"/>
      <c r="EM81" s="127"/>
    </row>
    <row r="82" spans="1:143">
      <c r="A82" s="127" t="e">
        <v>#N/A</v>
      </c>
      <c r="B82" s="128" t="e">
        <v>#N/A</v>
      </c>
      <c r="C82" s="128" t="e">
        <v>#N/A</v>
      </c>
      <c r="D82" s="128" t="e">
        <v>#N/A</v>
      </c>
      <c r="E82" s="128" t="e">
        <v>#N/A</v>
      </c>
      <c r="F82" s="128" t="e">
        <v>#N/A</v>
      </c>
      <c r="G82" s="128" t="e">
        <v>#N/A</v>
      </c>
      <c r="H82" s="128" t="e">
        <v>#N/A</v>
      </c>
      <c r="I82" s="128" t="e">
        <v>#N/A</v>
      </c>
      <c r="J82" s="128" t="e">
        <v>#N/A</v>
      </c>
      <c r="K82" s="128" t="e">
        <v>#N/A</v>
      </c>
      <c r="L82" s="128" t="e">
        <v>#N/A</v>
      </c>
      <c r="M82" s="128" t="e">
        <v>#N/A</v>
      </c>
      <c r="N82" s="128" t="e">
        <v>#N/A</v>
      </c>
      <c r="O82" s="128" t="e">
        <v>#N/A</v>
      </c>
      <c r="P82" s="128" t="e">
        <v>#N/A</v>
      </c>
      <c r="Q82" s="128" t="e">
        <v>#N/A</v>
      </c>
      <c r="R82" s="128" t="e">
        <v>#N/A</v>
      </c>
      <c r="S82" s="128" t="e">
        <v>#N/A</v>
      </c>
      <c r="T82" s="128" t="e">
        <v>#N/A</v>
      </c>
      <c r="U82" s="128" t="e">
        <v>#N/A</v>
      </c>
      <c r="V82" s="128" t="e">
        <v>#N/A</v>
      </c>
      <c r="W82" s="128" t="e">
        <v>#N/A</v>
      </c>
      <c r="X82" s="128" t="e">
        <v>#N/A</v>
      </c>
      <c r="Y82" s="128" t="e">
        <v>#N/A</v>
      </c>
      <c r="Z82" s="128" t="e">
        <v>#N/A</v>
      </c>
      <c r="AA82" s="128" t="e">
        <v>#N/A</v>
      </c>
      <c r="AB82" s="128" t="e">
        <v>#N/A</v>
      </c>
      <c r="AC82" s="128" t="e">
        <v>#N/A</v>
      </c>
      <c r="AD82" s="128" t="e">
        <v>#N/A</v>
      </c>
      <c r="AE82" s="128" t="e">
        <v>#N/A</v>
      </c>
      <c r="AF82" s="128" t="e">
        <v>#N/A</v>
      </c>
      <c r="AG82" s="128" t="e">
        <v>#N/A</v>
      </c>
      <c r="AH82" s="128" t="e">
        <v>#N/A</v>
      </c>
      <c r="AI82" s="128" t="e">
        <v>#N/A</v>
      </c>
      <c r="AJ82" s="128" t="e">
        <v>#N/A</v>
      </c>
      <c r="AK82" s="128" t="e">
        <v>#N/A</v>
      </c>
      <c r="AL82" s="128" t="e">
        <v>#N/A</v>
      </c>
      <c r="AM82" s="128" t="e">
        <v>#N/A</v>
      </c>
      <c r="AN82" s="128" t="e">
        <v>#N/A</v>
      </c>
      <c r="AO82" s="128" t="e">
        <v>#N/A</v>
      </c>
      <c r="AP82" s="128" t="e">
        <v>#N/A</v>
      </c>
      <c r="AQ82" s="128" t="e">
        <v>#N/A</v>
      </c>
      <c r="AR82" s="128" t="e">
        <v>#N/A</v>
      </c>
      <c r="AS82" s="128" t="e">
        <v>#N/A</v>
      </c>
      <c r="AT82" s="128" t="e">
        <v>#N/A</v>
      </c>
      <c r="AU82" s="128" t="e">
        <v>#N/A</v>
      </c>
      <c r="AV82" s="128" t="e">
        <v>#N/A</v>
      </c>
      <c r="AW82" s="128" t="e">
        <v>#N/A</v>
      </c>
      <c r="AX82" s="128" t="e">
        <v>#N/A</v>
      </c>
      <c r="AY82" s="128" t="e">
        <v>#N/A</v>
      </c>
      <c r="AZ82" s="128" t="e">
        <v>#N/A</v>
      </c>
      <c r="BA82" s="128" t="e">
        <v>#N/A</v>
      </c>
      <c r="BB82" s="128" t="e">
        <v>#N/A</v>
      </c>
      <c r="BC82" s="128" t="e">
        <v>#N/A</v>
      </c>
      <c r="BD82" s="128" t="e">
        <v>#N/A</v>
      </c>
      <c r="BE82" s="128" t="e">
        <v>#N/A</v>
      </c>
      <c r="BF82" s="128" t="e">
        <v>#N/A</v>
      </c>
      <c r="BG82" s="128" t="e">
        <v>#N/A</v>
      </c>
      <c r="BH82" s="128" t="e">
        <v>#N/A</v>
      </c>
      <c r="BI82" s="128" t="e">
        <v>#N/A</v>
      </c>
      <c r="BJ82" s="128" t="e">
        <v>#N/A</v>
      </c>
      <c r="BK82" s="128" t="e">
        <v>#N/A</v>
      </c>
      <c r="BL82" s="128" t="e">
        <v>#N/A</v>
      </c>
      <c r="BM82" s="128" t="e">
        <v>#N/A</v>
      </c>
      <c r="BN82" s="128" t="e">
        <v>#N/A</v>
      </c>
      <c r="BO82" s="128" t="e">
        <v>#N/A</v>
      </c>
      <c r="BP82" s="128" t="e">
        <v>#N/A</v>
      </c>
      <c r="BQ82" s="128" t="e">
        <v>#N/A</v>
      </c>
      <c r="BR82" s="128" t="e">
        <v>#N/A</v>
      </c>
      <c r="BS82" s="128" t="e">
        <v>#N/A</v>
      </c>
      <c r="BT82" s="128" t="e">
        <v>#N/A</v>
      </c>
      <c r="BU82" s="128" t="e">
        <v>#N/A</v>
      </c>
      <c r="BV82" s="128" t="e">
        <v>#N/A</v>
      </c>
      <c r="BW82" s="128" t="e">
        <v>#N/A</v>
      </c>
      <c r="BX82" s="128" t="e">
        <v>#N/A</v>
      </c>
      <c r="BY82" s="128" t="e">
        <v>#N/A</v>
      </c>
      <c r="BZ82" s="128" t="e">
        <v>#N/A</v>
      </c>
      <c r="CA82" s="128" t="e">
        <v>#N/A</v>
      </c>
      <c r="CB82" s="128" t="e">
        <v>#N/A</v>
      </c>
      <c r="CC82" s="128" t="e">
        <v>#N/A</v>
      </c>
      <c r="CD82" s="128"/>
      <c r="CE82" s="128"/>
      <c r="CF82" s="128"/>
      <c r="CG82" s="128"/>
      <c r="CH82" s="128"/>
      <c r="CI82" s="128"/>
      <c r="CJ82" s="128"/>
      <c r="CK82" s="128"/>
      <c r="CL82" s="128"/>
      <c r="CM82" s="128"/>
      <c r="CN82" s="128"/>
      <c r="CO82" s="128"/>
      <c r="CP82" s="128"/>
      <c r="CQ82" s="128"/>
      <c r="CR82" s="128"/>
      <c r="CS82" s="128"/>
      <c r="CT82" s="128"/>
      <c r="CU82" s="128"/>
      <c r="CV82" s="128"/>
      <c r="CW82" s="128"/>
      <c r="CX82" s="128"/>
      <c r="CY82" s="128"/>
      <c r="CZ82" s="128"/>
      <c r="DA82" s="128"/>
      <c r="DB82" s="128"/>
      <c r="DC82" s="128"/>
      <c r="DD82" s="128"/>
      <c r="DE82" s="128"/>
      <c r="DF82" s="128"/>
      <c r="DG82" s="128"/>
      <c r="DH82" s="128"/>
      <c r="DI82" s="128"/>
      <c r="DJ82" s="128"/>
      <c r="DK82" s="128"/>
      <c r="DL82" s="128"/>
      <c r="DM82" s="128"/>
      <c r="DN82" s="128"/>
      <c r="DO82" s="128"/>
      <c r="DP82" s="128"/>
      <c r="DQ82" s="128"/>
      <c r="DR82" s="127"/>
      <c r="DS82" s="127"/>
      <c r="DT82" s="127"/>
      <c r="DU82" s="127"/>
      <c r="DV82" s="127"/>
      <c r="DW82" s="127"/>
      <c r="DX82" s="127"/>
      <c r="DY82" s="127"/>
      <c r="DZ82" s="127"/>
      <c r="EA82" s="127"/>
      <c r="EB82" s="127"/>
      <c r="EC82" s="127"/>
      <c r="ED82" s="127"/>
      <c r="EE82" s="127"/>
      <c r="EF82" s="127"/>
      <c r="EG82" s="127"/>
      <c r="EH82" s="127"/>
      <c r="EI82" s="127"/>
      <c r="EJ82" s="127"/>
      <c r="EK82" s="127"/>
      <c r="EL82" s="127"/>
      <c r="EM82" s="127"/>
    </row>
    <row r="83" spans="1:143">
      <c r="A83" s="127" t="e">
        <v>#N/A</v>
      </c>
      <c r="B83" s="128" t="e">
        <v>#N/A</v>
      </c>
      <c r="C83" s="128" t="e">
        <v>#N/A</v>
      </c>
      <c r="D83" s="128" t="e">
        <v>#N/A</v>
      </c>
      <c r="E83" s="128" t="e">
        <v>#N/A</v>
      </c>
      <c r="F83" s="128" t="e">
        <v>#N/A</v>
      </c>
      <c r="G83" s="128" t="e">
        <v>#N/A</v>
      </c>
      <c r="H83" s="128" t="e">
        <v>#N/A</v>
      </c>
      <c r="I83" s="128" t="e">
        <v>#N/A</v>
      </c>
      <c r="J83" s="128" t="e">
        <v>#N/A</v>
      </c>
      <c r="K83" s="128" t="e">
        <v>#N/A</v>
      </c>
      <c r="L83" s="128" t="e">
        <v>#N/A</v>
      </c>
      <c r="M83" s="128" t="e">
        <v>#N/A</v>
      </c>
      <c r="N83" s="128" t="e">
        <v>#N/A</v>
      </c>
      <c r="O83" s="128" t="e">
        <v>#N/A</v>
      </c>
      <c r="P83" s="128" t="e">
        <v>#N/A</v>
      </c>
      <c r="Q83" s="128" t="e">
        <v>#N/A</v>
      </c>
      <c r="R83" s="128" t="e">
        <v>#N/A</v>
      </c>
      <c r="S83" s="128" t="e">
        <v>#N/A</v>
      </c>
      <c r="T83" s="128" t="e">
        <v>#N/A</v>
      </c>
      <c r="U83" s="128" t="e">
        <v>#N/A</v>
      </c>
      <c r="V83" s="128" t="e">
        <v>#N/A</v>
      </c>
      <c r="W83" s="128" t="e">
        <v>#N/A</v>
      </c>
      <c r="X83" s="128" t="e">
        <v>#N/A</v>
      </c>
      <c r="Y83" s="128" t="e">
        <v>#N/A</v>
      </c>
      <c r="Z83" s="128" t="e">
        <v>#N/A</v>
      </c>
      <c r="AA83" s="128" t="e">
        <v>#N/A</v>
      </c>
      <c r="AB83" s="128" t="e">
        <v>#N/A</v>
      </c>
      <c r="AC83" s="128" t="e">
        <v>#N/A</v>
      </c>
      <c r="AD83" s="128" t="e">
        <v>#N/A</v>
      </c>
      <c r="AE83" s="128" t="e">
        <v>#N/A</v>
      </c>
      <c r="AF83" s="128" t="e">
        <v>#N/A</v>
      </c>
      <c r="AG83" s="128" t="e">
        <v>#N/A</v>
      </c>
      <c r="AH83" s="128" t="e">
        <v>#N/A</v>
      </c>
      <c r="AI83" s="128" t="e">
        <v>#N/A</v>
      </c>
      <c r="AJ83" s="128" t="e">
        <v>#N/A</v>
      </c>
      <c r="AK83" s="128" t="e">
        <v>#N/A</v>
      </c>
      <c r="AL83" s="128" t="e">
        <v>#N/A</v>
      </c>
      <c r="AM83" s="128" t="e">
        <v>#N/A</v>
      </c>
      <c r="AN83" s="128" t="e">
        <v>#N/A</v>
      </c>
      <c r="AO83" s="128" t="e">
        <v>#N/A</v>
      </c>
      <c r="AP83" s="128" t="e">
        <v>#N/A</v>
      </c>
      <c r="AQ83" s="128" t="e">
        <v>#N/A</v>
      </c>
      <c r="AR83" s="128" t="e">
        <v>#N/A</v>
      </c>
      <c r="AS83" s="128" t="e">
        <v>#N/A</v>
      </c>
      <c r="AT83" s="128" t="e">
        <v>#N/A</v>
      </c>
      <c r="AU83" s="128" t="e">
        <v>#N/A</v>
      </c>
      <c r="AV83" s="128" t="e">
        <v>#N/A</v>
      </c>
      <c r="AW83" s="128" t="e">
        <v>#N/A</v>
      </c>
      <c r="AX83" s="128" t="e">
        <v>#N/A</v>
      </c>
      <c r="AY83" s="128" t="e">
        <v>#N/A</v>
      </c>
      <c r="AZ83" s="128" t="e">
        <v>#N/A</v>
      </c>
      <c r="BA83" s="128" t="e">
        <v>#N/A</v>
      </c>
      <c r="BB83" s="128" t="e">
        <v>#N/A</v>
      </c>
      <c r="BC83" s="128" t="e">
        <v>#N/A</v>
      </c>
      <c r="BD83" s="128" t="e">
        <v>#N/A</v>
      </c>
      <c r="BE83" s="128" t="e">
        <v>#N/A</v>
      </c>
      <c r="BF83" s="128" t="e">
        <v>#N/A</v>
      </c>
      <c r="BG83" s="128" t="e">
        <v>#N/A</v>
      </c>
      <c r="BH83" s="128" t="e">
        <v>#N/A</v>
      </c>
      <c r="BI83" s="128" t="e">
        <v>#N/A</v>
      </c>
      <c r="BJ83" s="128" t="e">
        <v>#N/A</v>
      </c>
      <c r="BK83" s="128" t="e">
        <v>#N/A</v>
      </c>
      <c r="BL83" s="128" t="e">
        <v>#N/A</v>
      </c>
      <c r="BM83" s="128" t="e">
        <v>#N/A</v>
      </c>
      <c r="BN83" s="128" t="e">
        <v>#N/A</v>
      </c>
      <c r="BO83" s="128" t="e">
        <v>#N/A</v>
      </c>
      <c r="BP83" s="128" t="e">
        <v>#N/A</v>
      </c>
      <c r="BQ83" s="128" t="e">
        <v>#N/A</v>
      </c>
      <c r="BR83" s="128" t="e">
        <v>#N/A</v>
      </c>
      <c r="BS83" s="128" t="e">
        <v>#N/A</v>
      </c>
      <c r="BT83" s="128" t="e">
        <v>#N/A</v>
      </c>
      <c r="BU83" s="128" t="e">
        <v>#N/A</v>
      </c>
      <c r="BV83" s="128" t="e">
        <v>#N/A</v>
      </c>
      <c r="BW83" s="128" t="e">
        <v>#N/A</v>
      </c>
      <c r="BX83" s="128" t="e">
        <v>#N/A</v>
      </c>
      <c r="BY83" s="128" t="e">
        <v>#N/A</v>
      </c>
      <c r="BZ83" s="128" t="e">
        <v>#N/A</v>
      </c>
      <c r="CA83" s="128" t="e">
        <v>#N/A</v>
      </c>
      <c r="CB83" s="128" t="e">
        <v>#N/A</v>
      </c>
      <c r="CC83" s="128" t="e">
        <v>#N/A</v>
      </c>
      <c r="CD83" s="128"/>
      <c r="CE83" s="128"/>
      <c r="CF83" s="128"/>
      <c r="CG83" s="128"/>
      <c r="CH83" s="128"/>
      <c r="CI83" s="128"/>
      <c r="CJ83" s="128"/>
      <c r="CK83" s="128"/>
      <c r="CL83" s="128"/>
      <c r="CM83" s="128"/>
      <c r="CN83" s="128"/>
      <c r="CO83" s="128"/>
      <c r="CP83" s="128"/>
      <c r="CQ83" s="128"/>
      <c r="CR83" s="128"/>
      <c r="CS83" s="128"/>
      <c r="CT83" s="128"/>
      <c r="CU83" s="128"/>
      <c r="CV83" s="128"/>
      <c r="CW83" s="128"/>
      <c r="CX83" s="128"/>
      <c r="CY83" s="128"/>
      <c r="CZ83" s="128"/>
      <c r="DA83" s="128"/>
      <c r="DB83" s="128"/>
      <c r="DC83" s="128"/>
      <c r="DD83" s="128"/>
      <c r="DE83" s="128"/>
      <c r="DF83" s="128"/>
      <c r="DG83" s="128"/>
      <c r="DH83" s="128"/>
      <c r="DI83" s="128"/>
      <c r="DJ83" s="128"/>
      <c r="DK83" s="128"/>
      <c r="DL83" s="128"/>
      <c r="DM83" s="128"/>
      <c r="DN83" s="128"/>
      <c r="DO83" s="128"/>
      <c r="DP83" s="128"/>
      <c r="DQ83" s="128"/>
      <c r="DR83" s="127"/>
      <c r="DS83" s="127"/>
      <c r="DT83" s="127"/>
      <c r="DU83" s="127"/>
      <c r="DV83" s="127"/>
      <c r="DW83" s="127"/>
      <c r="DX83" s="127"/>
      <c r="DY83" s="127"/>
      <c r="DZ83" s="127"/>
      <c r="EA83" s="127"/>
      <c r="EB83" s="127"/>
      <c r="EC83" s="127"/>
      <c r="ED83" s="127"/>
      <c r="EE83" s="127"/>
      <c r="EF83" s="127"/>
      <c r="EG83" s="127"/>
      <c r="EH83" s="127"/>
      <c r="EI83" s="127"/>
      <c r="EJ83" s="127"/>
      <c r="EK83" s="127"/>
      <c r="EL83" s="127"/>
      <c r="EM83" s="127"/>
    </row>
    <row r="84" spans="1:143">
      <c r="A84" s="127" t="e">
        <v>#N/A</v>
      </c>
      <c r="B84" s="128" t="e">
        <v>#N/A</v>
      </c>
      <c r="C84" s="128" t="e">
        <v>#N/A</v>
      </c>
      <c r="D84" s="128" t="e">
        <v>#N/A</v>
      </c>
      <c r="E84" s="128" t="e">
        <v>#N/A</v>
      </c>
      <c r="F84" s="128" t="e">
        <v>#N/A</v>
      </c>
      <c r="G84" s="128" t="e">
        <v>#N/A</v>
      </c>
      <c r="H84" s="128" t="e">
        <v>#N/A</v>
      </c>
      <c r="I84" s="128" t="e">
        <v>#N/A</v>
      </c>
      <c r="J84" s="128" t="e">
        <v>#N/A</v>
      </c>
      <c r="K84" s="128" t="e">
        <v>#N/A</v>
      </c>
      <c r="L84" s="128" t="e">
        <v>#N/A</v>
      </c>
      <c r="M84" s="128" t="e">
        <v>#N/A</v>
      </c>
      <c r="N84" s="128" t="e">
        <v>#N/A</v>
      </c>
      <c r="O84" s="128" t="e">
        <v>#N/A</v>
      </c>
      <c r="P84" s="128" t="e">
        <v>#N/A</v>
      </c>
      <c r="Q84" s="128" t="e">
        <v>#N/A</v>
      </c>
      <c r="R84" s="128" t="e">
        <v>#N/A</v>
      </c>
      <c r="S84" s="128" t="e">
        <v>#N/A</v>
      </c>
      <c r="T84" s="128" t="e">
        <v>#N/A</v>
      </c>
      <c r="U84" s="128" t="e">
        <v>#N/A</v>
      </c>
      <c r="V84" s="128" t="e">
        <v>#N/A</v>
      </c>
      <c r="W84" s="128" t="e">
        <v>#N/A</v>
      </c>
      <c r="X84" s="128" t="e">
        <v>#N/A</v>
      </c>
      <c r="Y84" s="128" t="e">
        <v>#N/A</v>
      </c>
      <c r="Z84" s="128" t="e">
        <v>#N/A</v>
      </c>
      <c r="AA84" s="128" t="e">
        <v>#N/A</v>
      </c>
      <c r="AB84" s="128" t="e">
        <v>#N/A</v>
      </c>
      <c r="AC84" s="128" t="e">
        <v>#N/A</v>
      </c>
      <c r="AD84" s="128" t="e">
        <v>#N/A</v>
      </c>
      <c r="AE84" s="128" t="e">
        <v>#N/A</v>
      </c>
      <c r="AF84" s="128" t="e">
        <v>#N/A</v>
      </c>
      <c r="AG84" s="128" t="e">
        <v>#N/A</v>
      </c>
      <c r="AH84" s="128" t="e">
        <v>#N/A</v>
      </c>
      <c r="AI84" s="128" t="e">
        <v>#N/A</v>
      </c>
      <c r="AJ84" s="128" t="e">
        <v>#N/A</v>
      </c>
      <c r="AK84" s="128" t="e">
        <v>#N/A</v>
      </c>
      <c r="AL84" s="128" t="e">
        <v>#N/A</v>
      </c>
      <c r="AM84" s="128" t="e">
        <v>#N/A</v>
      </c>
      <c r="AN84" s="128" t="e">
        <v>#N/A</v>
      </c>
      <c r="AO84" s="128" t="e">
        <v>#N/A</v>
      </c>
      <c r="AP84" s="128" t="e">
        <v>#N/A</v>
      </c>
      <c r="AQ84" s="128" t="e">
        <v>#N/A</v>
      </c>
      <c r="AR84" s="128" t="e">
        <v>#N/A</v>
      </c>
      <c r="AS84" s="128" t="e">
        <v>#N/A</v>
      </c>
      <c r="AT84" s="128" t="e">
        <v>#N/A</v>
      </c>
      <c r="AU84" s="128" t="e">
        <v>#N/A</v>
      </c>
      <c r="AV84" s="128" t="e">
        <v>#N/A</v>
      </c>
      <c r="AW84" s="128" t="e">
        <v>#N/A</v>
      </c>
      <c r="AX84" s="128" t="e">
        <v>#N/A</v>
      </c>
      <c r="AY84" s="128" t="e">
        <v>#N/A</v>
      </c>
      <c r="AZ84" s="128" t="e">
        <v>#N/A</v>
      </c>
      <c r="BA84" s="128" t="e">
        <v>#N/A</v>
      </c>
      <c r="BB84" s="128" t="e">
        <v>#N/A</v>
      </c>
      <c r="BC84" s="128" t="e">
        <v>#N/A</v>
      </c>
      <c r="BD84" s="128" t="e">
        <v>#N/A</v>
      </c>
      <c r="BE84" s="128" t="e">
        <v>#N/A</v>
      </c>
      <c r="BF84" s="128" t="e">
        <v>#N/A</v>
      </c>
      <c r="BG84" s="128" t="e">
        <v>#N/A</v>
      </c>
      <c r="BH84" s="128" t="e">
        <v>#N/A</v>
      </c>
      <c r="BI84" s="128" t="e">
        <v>#N/A</v>
      </c>
      <c r="BJ84" s="128" t="e">
        <v>#N/A</v>
      </c>
      <c r="BK84" s="128" t="e">
        <v>#N/A</v>
      </c>
      <c r="BL84" s="128" t="e">
        <v>#N/A</v>
      </c>
      <c r="BM84" s="128" t="e">
        <v>#N/A</v>
      </c>
      <c r="BN84" s="128" t="e">
        <v>#N/A</v>
      </c>
      <c r="BO84" s="128" t="e">
        <v>#N/A</v>
      </c>
      <c r="BP84" s="128" t="e">
        <v>#N/A</v>
      </c>
      <c r="BQ84" s="128" t="e">
        <v>#N/A</v>
      </c>
      <c r="BR84" s="128" t="e">
        <v>#N/A</v>
      </c>
      <c r="BS84" s="128" t="e">
        <v>#N/A</v>
      </c>
      <c r="BT84" s="128" t="e">
        <v>#N/A</v>
      </c>
      <c r="BU84" s="128" t="e">
        <v>#N/A</v>
      </c>
      <c r="BV84" s="128" t="e">
        <v>#N/A</v>
      </c>
      <c r="BW84" s="128" t="e">
        <v>#N/A</v>
      </c>
      <c r="BX84" s="128" t="e">
        <v>#N/A</v>
      </c>
      <c r="BY84" s="128" t="e">
        <v>#N/A</v>
      </c>
      <c r="BZ84" s="128" t="e">
        <v>#N/A</v>
      </c>
      <c r="CA84" s="128" t="e">
        <v>#N/A</v>
      </c>
      <c r="CB84" s="128" t="e">
        <v>#N/A</v>
      </c>
      <c r="CC84" s="128" t="e">
        <v>#N/A</v>
      </c>
      <c r="CD84" s="128"/>
      <c r="CE84" s="128"/>
      <c r="CF84" s="128"/>
      <c r="CG84" s="128"/>
      <c r="CH84" s="128"/>
      <c r="CI84" s="128"/>
      <c r="CJ84" s="128"/>
      <c r="CK84" s="128"/>
      <c r="CL84" s="128"/>
      <c r="CM84" s="128"/>
      <c r="CN84" s="128"/>
      <c r="CO84" s="128"/>
      <c r="CP84" s="128"/>
      <c r="CQ84" s="128"/>
      <c r="CR84" s="128"/>
      <c r="CS84" s="128"/>
      <c r="CT84" s="128"/>
      <c r="CU84" s="128"/>
      <c r="CV84" s="128"/>
      <c r="CW84" s="128"/>
      <c r="CX84" s="128"/>
      <c r="CY84" s="128"/>
      <c r="CZ84" s="128"/>
      <c r="DA84" s="128"/>
      <c r="DB84" s="128"/>
      <c r="DC84" s="128"/>
      <c r="DD84" s="128"/>
      <c r="DE84" s="128"/>
      <c r="DF84" s="128"/>
      <c r="DG84" s="128"/>
      <c r="DH84" s="128"/>
      <c r="DI84" s="128"/>
      <c r="DJ84" s="128"/>
      <c r="DK84" s="128"/>
      <c r="DL84" s="128"/>
      <c r="DM84" s="128"/>
      <c r="DN84" s="128"/>
      <c r="DO84" s="128"/>
      <c r="DP84" s="128"/>
      <c r="DQ84" s="128"/>
      <c r="DR84" s="127"/>
      <c r="DS84" s="127"/>
      <c r="DT84" s="127"/>
      <c r="DU84" s="127"/>
      <c r="DV84" s="127"/>
      <c r="DW84" s="127"/>
      <c r="DX84" s="127"/>
      <c r="DY84" s="127"/>
      <c r="DZ84" s="127"/>
      <c r="EA84" s="127"/>
      <c r="EB84" s="127"/>
      <c r="EC84" s="127"/>
      <c r="ED84" s="127"/>
      <c r="EE84" s="127"/>
      <c r="EF84" s="127"/>
      <c r="EG84" s="127"/>
      <c r="EH84" s="127"/>
      <c r="EI84" s="127"/>
      <c r="EJ84" s="127"/>
      <c r="EK84" s="127"/>
      <c r="EL84" s="127"/>
      <c r="EM84" s="127"/>
    </row>
    <row r="85" spans="1:143">
      <c r="A85" s="127" t="e">
        <v>#N/A</v>
      </c>
      <c r="B85" s="128" t="e">
        <v>#N/A</v>
      </c>
      <c r="C85" s="128" t="e">
        <v>#N/A</v>
      </c>
      <c r="D85" s="128" t="e">
        <v>#N/A</v>
      </c>
      <c r="E85" s="128" t="e">
        <v>#N/A</v>
      </c>
      <c r="F85" s="128" t="e">
        <v>#N/A</v>
      </c>
      <c r="G85" s="128" t="e">
        <v>#N/A</v>
      </c>
      <c r="H85" s="128" t="e">
        <v>#N/A</v>
      </c>
      <c r="I85" s="128" t="e">
        <v>#N/A</v>
      </c>
      <c r="J85" s="128" t="e">
        <v>#N/A</v>
      </c>
      <c r="K85" s="128" t="e">
        <v>#N/A</v>
      </c>
      <c r="L85" s="128" t="e">
        <v>#N/A</v>
      </c>
      <c r="M85" s="128" t="e">
        <v>#N/A</v>
      </c>
      <c r="N85" s="128" t="e">
        <v>#N/A</v>
      </c>
      <c r="O85" s="128" t="e">
        <v>#N/A</v>
      </c>
      <c r="P85" s="128" t="e">
        <v>#N/A</v>
      </c>
      <c r="Q85" s="128" t="e">
        <v>#N/A</v>
      </c>
      <c r="R85" s="128" t="e">
        <v>#N/A</v>
      </c>
      <c r="S85" s="128" t="e">
        <v>#N/A</v>
      </c>
      <c r="T85" s="128" t="e">
        <v>#N/A</v>
      </c>
      <c r="U85" s="128" t="e">
        <v>#N/A</v>
      </c>
      <c r="V85" s="128" t="e">
        <v>#N/A</v>
      </c>
      <c r="W85" s="128" t="e">
        <v>#N/A</v>
      </c>
      <c r="X85" s="128" t="e">
        <v>#N/A</v>
      </c>
      <c r="Y85" s="128" t="e">
        <v>#N/A</v>
      </c>
      <c r="Z85" s="128" t="e">
        <v>#N/A</v>
      </c>
      <c r="AA85" s="128" t="e">
        <v>#N/A</v>
      </c>
      <c r="AB85" s="128" t="e">
        <v>#N/A</v>
      </c>
      <c r="AC85" s="128" t="e">
        <v>#N/A</v>
      </c>
      <c r="AD85" s="128" t="e">
        <v>#N/A</v>
      </c>
      <c r="AE85" s="128" t="e">
        <v>#N/A</v>
      </c>
      <c r="AF85" s="128" t="e">
        <v>#N/A</v>
      </c>
      <c r="AG85" s="128" t="e">
        <v>#N/A</v>
      </c>
      <c r="AH85" s="128" t="e">
        <v>#N/A</v>
      </c>
      <c r="AI85" s="128" t="e">
        <v>#N/A</v>
      </c>
      <c r="AJ85" s="128" t="e">
        <v>#N/A</v>
      </c>
      <c r="AK85" s="128" t="e">
        <v>#N/A</v>
      </c>
      <c r="AL85" s="128" t="e">
        <v>#N/A</v>
      </c>
      <c r="AM85" s="128" t="e">
        <v>#N/A</v>
      </c>
      <c r="AN85" s="128" t="e">
        <v>#N/A</v>
      </c>
      <c r="AO85" s="128" t="e">
        <v>#N/A</v>
      </c>
      <c r="AP85" s="128" t="e">
        <v>#N/A</v>
      </c>
      <c r="AQ85" s="128" t="e">
        <v>#N/A</v>
      </c>
      <c r="AR85" s="128" t="e">
        <v>#N/A</v>
      </c>
      <c r="AS85" s="128" t="e">
        <v>#N/A</v>
      </c>
      <c r="AT85" s="128" t="e">
        <v>#N/A</v>
      </c>
      <c r="AU85" s="128" t="e">
        <v>#N/A</v>
      </c>
      <c r="AV85" s="128" t="e">
        <v>#N/A</v>
      </c>
      <c r="AW85" s="128" t="e">
        <v>#N/A</v>
      </c>
      <c r="AX85" s="128" t="e">
        <v>#N/A</v>
      </c>
      <c r="AY85" s="128" t="e">
        <v>#N/A</v>
      </c>
      <c r="AZ85" s="128" t="e">
        <v>#N/A</v>
      </c>
      <c r="BA85" s="128" t="e">
        <v>#N/A</v>
      </c>
      <c r="BB85" s="128" t="e">
        <v>#N/A</v>
      </c>
      <c r="BC85" s="128" t="e">
        <v>#N/A</v>
      </c>
      <c r="BD85" s="128" t="e">
        <v>#N/A</v>
      </c>
      <c r="BE85" s="128" t="e">
        <v>#N/A</v>
      </c>
      <c r="BF85" s="128" t="e">
        <v>#N/A</v>
      </c>
      <c r="BG85" s="128" t="e">
        <v>#N/A</v>
      </c>
      <c r="BH85" s="128" t="e">
        <v>#N/A</v>
      </c>
      <c r="BI85" s="128" t="e">
        <v>#N/A</v>
      </c>
      <c r="BJ85" s="128" t="e">
        <v>#N/A</v>
      </c>
      <c r="BK85" s="128" t="e">
        <v>#N/A</v>
      </c>
      <c r="BL85" s="128" t="e">
        <v>#N/A</v>
      </c>
      <c r="BM85" s="128" t="e">
        <v>#N/A</v>
      </c>
      <c r="BN85" s="128" t="e">
        <v>#N/A</v>
      </c>
      <c r="BO85" s="128" t="e">
        <v>#N/A</v>
      </c>
      <c r="BP85" s="128" t="e">
        <v>#N/A</v>
      </c>
      <c r="BQ85" s="128" t="e">
        <v>#N/A</v>
      </c>
      <c r="BR85" s="128" t="e">
        <v>#N/A</v>
      </c>
      <c r="BS85" s="128" t="e">
        <v>#N/A</v>
      </c>
      <c r="BT85" s="128" t="e">
        <v>#N/A</v>
      </c>
      <c r="BU85" s="128" t="e">
        <v>#N/A</v>
      </c>
      <c r="BV85" s="128" t="e">
        <v>#N/A</v>
      </c>
      <c r="BW85" s="128" t="e">
        <v>#N/A</v>
      </c>
      <c r="BX85" s="128" t="e">
        <v>#N/A</v>
      </c>
      <c r="BY85" s="128" t="e">
        <v>#N/A</v>
      </c>
      <c r="BZ85" s="128" t="e">
        <v>#N/A</v>
      </c>
      <c r="CA85" s="128" t="e">
        <v>#N/A</v>
      </c>
      <c r="CB85" s="128" t="e">
        <v>#N/A</v>
      </c>
      <c r="CC85" s="128" t="e">
        <v>#N/A</v>
      </c>
      <c r="CD85" s="128"/>
      <c r="CE85" s="128"/>
      <c r="CF85" s="128"/>
      <c r="CG85" s="128"/>
      <c r="CH85" s="128"/>
      <c r="CI85" s="128"/>
      <c r="CJ85" s="128"/>
      <c r="CK85" s="128"/>
      <c r="CL85" s="128"/>
      <c r="CM85" s="128"/>
      <c r="CN85" s="128"/>
      <c r="CO85" s="128"/>
      <c r="CP85" s="128"/>
      <c r="CQ85" s="128"/>
      <c r="CR85" s="128"/>
      <c r="CS85" s="128"/>
      <c r="CT85" s="128"/>
      <c r="CU85" s="128"/>
      <c r="CV85" s="128"/>
      <c r="CW85" s="128"/>
      <c r="CX85" s="128"/>
      <c r="CY85" s="128"/>
      <c r="CZ85" s="128"/>
      <c r="DA85" s="128"/>
      <c r="DB85" s="128"/>
      <c r="DC85" s="128"/>
      <c r="DD85" s="128"/>
      <c r="DE85" s="128"/>
      <c r="DF85" s="128"/>
      <c r="DG85" s="128"/>
      <c r="DH85" s="128"/>
      <c r="DI85" s="128"/>
      <c r="DJ85" s="128"/>
      <c r="DK85" s="128"/>
      <c r="DL85" s="128"/>
      <c r="DM85" s="128"/>
      <c r="DN85" s="128"/>
      <c r="DO85" s="128"/>
      <c r="DP85" s="128"/>
      <c r="DQ85" s="128"/>
      <c r="DR85" s="127"/>
      <c r="DS85" s="127"/>
      <c r="DT85" s="127"/>
      <c r="DU85" s="127"/>
      <c r="DV85" s="127"/>
      <c r="DW85" s="127"/>
      <c r="DX85" s="127"/>
      <c r="DY85" s="127"/>
      <c r="DZ85" s="127"/>
      <c r="EA85" s="127"/>
      <c r="EB85" s="127"/>
      <c r="EC85" s="127"/>
      <c r="ED85" s="127"/>
      <c r="EE85" s="127"/>
      <c r="EF85" s="127"/>
      <c r="EG85" s="127"/>
      <c r="EH85" s="127"/>
      <c r="EI85" s="127"/>
      <c r="EJ85" s="127"/>
      <c r="EK85" s="127"/>
      <c r="EL85" s="127"/>
      <c r="EM85" s="127"/>
    </row>
    <row r="86" spans="1:143">
      <c r="A86" s="127" t="e">
        <v>#N/A</v>
      </c>
      <c r="B86" s="128" t="e">
        <v>#N/A</v>
      </c>
      <c r="C86" s="128" t="e">
        <v>#N/A</v>
      </c>
      <c r="D86" s="128" t="e">
        <v>#N/A</v>
      </c>
      <c r="E86" s="128" t="e">
        <v>#N/A</v>
      </c>
      <c r="F86" s="128" t="e">
        <v>#N/A</v>
      </c>
      <c r="G86" s="128" t="e">
        <v>#N/A</v>
      </c>
      <c r="H86" s="128" t="e">
        <v>#N/A</v>
      </c>
      <c r="I86" s="128" t="e">
        <v>#N/A</v>
      </c>
      <c r="J86" s="128" t="e">
        <v>#N/A</v>
      </c>
      <c r="K86" s="128" t="e">
        <v>#N/A</v>
      </c>
      <c r="L86" s="128" t="e">
        <v>#N/A</v>
      </c>
      <c r="M86" s="128" t="e">
        <v>#N/A</v>
      </c>
      <c r="N86" s="128" t="e">
        <v>#N/A</v>
      </c>
      <c r="O86" s="128" t="e">
        <v>#N/A</v>
      </c>
      <c r="P86" s="128" t="e">
        <v>#N/A</v>
      </c>
      <c r="Q86" s="128" t="e">
        <v>#N/A</v>
      </c>
      <c r="R86" s="128" t="e">
        <v>#N/A</v>
      </c>
      <c r="S86" s="128" t="e">
        <v>#N/A</v>
      </c>
      <c r="T86" s="128" t="e">
        <v>#N/A</v>
      </c>
      <c r="U86" s="128" t="e">
        <v>#N/A</v>
      </c>
      <c r="V86" s="128" t="e">
        <v>#N/A</v>
      </c>
      <c r="W86" s="128" t="e">
        <v>#N/A</v>
      </c>
      <c r="X86" s="128" t="e">
        <v>#N/A</v>
      </c>
      <c r="Y86" s="128" t="e">
        <v>#N/A</v>
      </c>
      <c r="Z86" s="128" t="e">
        <v>#N/A</v>
      </c>
      <c r="AA86" s="128" t="e">
        <v>#N/A</v>
      </c>
      <c r="AB86" s="128" t="e">
        <v>#N/A</v>
      </c>
      <c r="AC86" s="128" t="e">
        <v>#N/A</v>
      </c>
      <c r="AD86" s="128" t="e">
        <v>#N/A</v>
      </c>
      <c r="AE86" s="128" t="e">
        <v>#N/A</v>
      </c>
      <c r="AF86" s="128" t="e">
        <v>#N/A</v>
      </c>
      <c r="AG86" s="128" t="e">
        <v>#N/A</v>
      </c>
      <c r="AH86" s="128" t="e">
        <v>#N/A</v>
      </c>
      <c r="AI86" s="128" t="e">
        <v>#N/A</v>
      </c>
      <c r="AJ86" s="128" t="e">
        <v>#N/A</v>
      </c>
      <c r="AK86" s="128" t="e">
        <v>#N/A</v>
      </c>
      <c r="AL86" s="128" t="e">
        <v>#N/A</v>
      </c>
      <c r="AM86" s="128" t="e">
        <v>#N/A</v>
      </c>
      <c r="AN86" s="128" t="e">
        <v>#N/A</v>
      </c>
      <c r="AO86" s="128" t="e">
        <v>#N/A</v>
      </c>
      <c r="AP86" s="128" t="e">
        <v>#N/A</v>
      </c>
      <c r="AQ86" s="128" t="e">
        <v>#N/A</v>
      </c>
      <c r="AR86" s="128" t="e">
        <v>#N/A</v>
      </c>
      <c r="AS86" s="128" t="e">
        <v>#N/A</v>
      </c>
      <c r="AT86" s="128" t="e">
        <v>#N/A</v>
      </c>
      <c r="AU86" s="128" t="e">
        <v>#N/A</v>
      </c>
      <c r="AV86" s="128" t="e">
        <v>#N/A</v>
      </c>
      <c r="AW86" s="128" t="e">
        <v>#N/A</v>
      </c>
      <c r="AX86" s="128" t="e">
        <v>#N/A</v>
      </c>
      <c r="AY86" s="128" t="e">
        <v>#N/A</v>
      </c>
      <c r="AZ86" s="128" t="e">
        <v>#N/A</v>
      </c>
      <c r="BA86" s="128" t="e">
        <v>#N/A</v>
      </c>
      <c r="BB86" s="128" t="e">
        <v>#N/A</v>
      </c>
      <c r="BC86" s="128" t="e">
        <v>#N/A</v>
      </c>
      <c r="BD86" s="128" t="e">
        <v>#N/A</v>
      </c>
      <c r="BE86" s="128" t="e">
        <v>#N/A</v>
      </c>
      <c r="BF86" s="128" t="e">
        <v>#N/A</v>
      </c>
      <c r="BG86" s="128" t="e">
        <v>#N/A</v>
      </c>
      <c r="BH86" s="128" t="e">
        <v>#N/A</v>
      </c>
      <c r="BI86" s="128" t="e">
        <v>#N/A</v>
      </c>
      <c r="BJ86" s="128" t="e">
        <v>#N/A</v>
      </c>
      <c r="BK86" s="128" t="e">
        <v>#N/A</v>
      </c>
      <c r="BL86" s="128" t="e">
        <v>#N/A</v>
      </c>
      <c r="BM86" s="128" t="e">
        <v>#N/A</v>
      </c>
      <c r="BN86" s="128" t="e">
        <v>#N/A</v>
      </c>
      <c r="BO86" s="128" t="e">
        <v>#N/A</v>
      </c>
      <c r="BP86" s="128" t="e">
        <v>#N/A</v>
      </c>
      <c r="BQ86" s="128" t="e">
        <v>#N/A</v>
      </c>
      <c r="BR86" s="128" t="e">
        <v>#N/A</v>
      </c>
      <c r="BS86" s="128" t="e">
        <v>#N/A</v>
      </c>
      <c r="BT86" s="128" t="e">
        <v>#N/A</v>
      </c>
      <c r="BU86" s="128" t="e">
        <v>#N/A</v>
      </c>
      <c r="BV86" s="128" t="e">
        <v>#N/A</v>
      </c>
      <c r="BW86" s="128" t="e">
        <v>#N/A</v>
      </c>
      <c r="BX86" s="128" t="e">
        <v>#N/A</v>
      </c>
      <c r="BY86" s="128" t="e">
        <v>#N/A</v>
      </c>
      <c r="BZ86" s="128" t="e">
        <v>#N/A</v>
      </c>
      <c r="CA86" s="128" t="e">
        <v>#N/A</v>
      </c>
      <c r="CB86" s="128" t="e">
        <v>#N/A</v>
      </c>
      <c r="CC86" s="128" t="e">
        <v>#N/A</v>
      </c>
      <c r="CD86" s="128"/>
      <c r="CE86" s="128"/>
      <c r="CF86" s="128"/>
      <c r="CG86" s="128"/>
      <c r="CH86" s="128"/>
      <c r="CI86" s="128"/>
      <c r="CJ86" s="128"/>
      <c r="CK86" s="128"/>
      <c r="CL86" s="128"/>
      <c r="CM86" s="128"/>
      <c r="CN86" s="128"/>
      <c r="CO86" s="128"/>
      <c r="CP86" s="128"/>
      <c r="CQ86" s="128"/>
      <c r="CR86" s="128"/>
      <c r="CS86" s="128"/>
      <c r="CT86" s="128"/>
      <c r="CU86" s="128"/>
      <c r="CV86" s="128"/>
      <c r="CW86" s="128"/>
      <c r="CX86" s="128"/>
      <c r="CY86" s="128"/>
      <c r="CZ86" s="128"/>
      <c r="DA86" s="128"/>
      <c r="DB86" s="128"/>
      <c r="DC86" s="128"/>
      <c r="DD86" s="128"/>
      <c r="DE86" s="128"/>
      <c r="DF86" s="128"/>
      <c r="DG86" s="128"/>
      <c r="DH86" s="128"/>
      <c r="DI86" s="128"/>
      <c r="DJ86" s="128"/>
      <c r="DK86" s="128"/>
      <c r="DL86" s="128"/>
      <c r="DM86" s="128"/>
      <c r="DN86" s="128"/>
      <c r="DO86" s="128"/>
      <c r="DP86" s="128"/>
      <c r="DQ86" s="128"/>
      <c r="DR86" s="127"/>
      <c r="DS86" s="127"/>
      <c r="DT86" s="127"/>
      <c r="DU86" s="127"/>
      <c r="DV86" s="127"/>
      <c r="DW86" s="127"/>
      <c r="DX86" s="127"/>
      <c r="DY86" s="127"/>
      <c r="DZ86" s="127"/>
      <c r="EA86" s="127"/>
      <c r="EB86" s="127"/>
      <c r="EC86" s="127"/>
      <c r="ED86" s="127"/>
      <c r="EE86" s="127"/>
      <c r="EF86" s="127"/>
      <c r="EG86" s="127"/>
      <c r="EH86" s="127"/>
      <c r="EI86" s="127"/>
      <c r="EJ86" s="127"/>
      <c r="EK86" s="127"/>
      <c r="EL86" s="127"/>
      <c r="EM86" s="127"/>
    </row>
    <row r="87" spans="1:143">
      <c r="A87" s="127" t="e">
        <v>#N/A</v>
      </c>
      <c r="B87" s="128" t="e">
        <v>#N/A</v>
      </c>
      <c r="C87" s="128" t="e">
        <v>#N/A</v>
      </c>
      <c r="D87" s="128" t="e">
        <v>#N/A</v>
      </c>
      <c r="E87" s="128" t="e">
        <v>#N/A</v>
      </c>
      <c r="F87" s="128" t="e">
        <v>#N/A</v>
      </c>
      <c r="G87" s="128" t="e">
        <v>#N/A</v>
      </c>
      <c r="H87" s="128" t="e">
        <v>#N/A</v>
      </c>
      <c r="I87" s="128" t="e">
        <v>#N/A</v>
      </c>
      <c r="J87" s="128" t="e">
        <v>#N/A</v>
      </c>
      <c r="K87" s="128" t="e">
        <v>#N/A</v>
      </c>
      <c r="L87" s="128" t="e">
        <v>#N/A</v>
      </c>
      <c r="M87" s="128" t="e">
        <v>#N/A</v>
      </c>
      <c r="N87" s="128" t="e">
        <v>#N/A</v>
      </c>
      <c r="O87" s="128" t="e">
        <v>#N/A</v>
      </c>
      <c r="P87" s="128" t="e">
        <v>#N/A</v>
      </c>
      <c r="Q87" s="128" t="e">
        <v>#N/A</v>
      </c>
      <c r="R87" s="128" t="e">
        <v>#N/A</v>
      </c>
      <c r="S87" s="128" t="e">
        <v>#N/A</v>
      </c>
      <c r="T87" s="128" t="e">
        <v>#N/A</v>
      </c>
      <c r="U87" s="128" t="e">
        <v>#N/A</v>
      </c>
      <c r="V87" s="128" t="e">
        <v>#N/A</v>
      </c>
      <c r="W87" s="128" t="e">
        <v>#N/A</v>
      </c>
      <c r="X87" s="128" t="e">
        <v>#N/A</v>
      </c>
      <c r="Y87" s="128" t="e">
        <v>#N/A</v>
      </c>
      <c r="Z87" s="128" t="e">
        <v>#N/A</v>
      </c>
      <c r="AA87" s="128" t="e">
        <v>#N/A</v>
      </c>
      <c r="AB87" s="128" t="e">
        <v>#N/A</v>
      </c>
      <c r="AC87" s="128" t="e">
        <v>#N/A</v>
      </c>
      <c r="AD87" s="128" t="e">
        <v>#N/A</v>
      </c>
      <c r="AE87" s="128" t="e">
        <v>#N/A</v>
      </c>
      <c r="AF87" s="128" t="e">
        <v>#N/A</v>
      </c>
      <c r="AG87" s="128" t="e">
        <v>#N/A</v>
      </c>
      <c r="AH87" s="128" t="e">
        <v>#N/A</v>
      </c>
      <c r="AI87" s="128" t="e">
        <v>#N/A</v>
      </c>
      <c r="AJ87" s="128" t="e">
        <v>#N/A</v>
      </c>
      <c r="AK87" s="128" t="e">
        <v>#N/A</v>
      </c>
      <c r="AL87" s="128" t="e">
        <v>#N/A</v>
      </c>
      <c r="AM87" s="128" t="e">
        <v>#N/A</v>
      </c>
      <c r="AN87" s="128" t="e">
        <v>#N/A</v>
      </c>
      <c r="AO87" s="128" t="e">
        <v>#N/A</v>
      </c>
      <c r="AP87" s="128" t="e">
        <v>#N/A</v>
      </c>
      <c r="AQ87" s="128" t="e">
        <v>#N/A</v>
      </c>
      <c r="AR87" s="128" t="e">
        <v>#N/A</v>
      </c>
      <c r="AS87" s="128" t="e">
        <v>#N/A</v>
      </c>
      <c r="AT87" s="128" t="e">
        <v>#N/A</v>
      </c>
      <c r="AU87" s="128" t="e">
        <v>#N/A</v>
      </c>
      <c r="AV87" s="128" t="e">
        <v>#N/A</v>
      </c>
      <c r="AW87" s="128" t="e">
        <v>#N/A</v>
      </c>
      <c r="AX87" s="128" t="e">
        <v>#N/A</v>
      </c>
      <c r="AY87" s="128" t="e">
        <v>#N/A</v>
      </c>
      <c r="AZ87" s="128" t="e">
        <v>#N/A</v>
      </c>
      <c r="BA87" s="128" t="e">
        <v>#N/A</v>
      </c>
      <c r="BB87" s="128" t="e">
        <v>#N/A</v>
      </c>
      <c r="BC87" s="128" t="e">
        <v>#N/A</v>
      </c>
      <c r="BD87" s="128" t="e">
        <v>#N/A</v>
      </c>
      <c r="BE87" s="128" t="e">
        <v>#N/A</v>
      </c>
      <c r="BF87" s="128" t="e">
        <v>#N/A</v>
      </c>
      <c r="BG87" s="128" t="e">
        <v>#N/A</v>
      </c>
      <c r="BH87" s="128" t="e">
        <v>#N/A</v>
      </c>
      <c r="BI87" s="128" t="e">
        <v>#N/A</v>
      </c>
      <c r="BJ87" s="128" t="e">
        <v>#N/A</v>
      </c>
      <c r="BK87" s="128" t="e">
        <v>#N/A</v>
      </c>
      <c r="BL87" s="128" t="e">
        <v>#N/A</v>
      </c>
      <c r="BM87" s="128" t="e">
        <v>#N/A</v>
      </c>
      <c r="BN87" s="128" t="e">
        <v>#N/A</v>
      </c>
      <c r="BO87" s="128" t="e">
        <v>#N/A</v>
      </c>
      <c r="BP87" s="128" t="e">
        <v>#N/A</v>
      </c>
      <c r="BQ87" s="128" t="e">
        <v>#N/A</v>
      </c>
      <c r="BR87" s="128" t="e">
        <v>#N/A</v>
      </c>
      <c r="BS87" s="128" t="e">
        <v>#N/A</v>
      </c>
      <c r="BT87" s="128" t="e">
        <v>#N/A</v>
      </c>
      <c r="BU87" s="128" t="e">
        <v>#N/A</v>
      </c>
      <c r="BV87" s="128" t="e">
        <v>#N/A</v>
      </c>
      <c r="BW87" s="128" t="e">
        <v>#N/A</v>
      </c>
      <c r="BX87" s="128" t="e">
        <v>#N/A</v>
      </c>
      <c r="BY87" s="128" t="e">
        <v>#N/A</v>
      </c>
      <c r="BZ87" s="128" t="e">
        <v>#N/A</v>
      </c>
      <c r="CA87" s="128" t="e">
        <v>#N/A</v>
      </c>
      <c r="CB87" s="128" t="e">
        <v>#N/A</v>
      </c>
      <c r="CC87" s="128" t="e">
        <v>#N/A</v>
      </c>
      <c r="CD87" s="128"/>
      <c r="CE87" s="128"/>
      <c r="CF87" s="128"/>
      <c r="CG87" s="128"/>
      <c r="CH87" s="128"/>
      <c r="CI87" s="128"/>
      <c r="CJ87" s="128"/>
      <c r="CK87" s="128"/>
      <c r="CL87" s="128"/>
      <c r="CM87" s="128"/>
      <c r="CN87" s="128"/>
      <c r="CO87" s="128"/>
      <c r="CP87" s="128"/>
      <c r="CQ87" s="128"/>
      <c r="CR87" s="128"/>
      <c r="CS87" s="128"/>
      <c r="CT87" s="128"/>
      <c r="CU87" s="128"/>
      <c r="CV87" s="128"/>
      <c r="CW87" s="128"/>
      <c r="CX87" s="128"/>
      <c r="CY87" s="128"/>
      <c r="CZ87" s="128"/>
      <c r="DA87" s="128"/>
      <c r="DB87" s="128"/>
      <c r="DC87" s="128"/>
      <c r="DD87" s="128"/>
      <c r="DE87" s="128"/>
      <c r="DF87" s="128"/>
      <c r="DG87" s="128"/>
      <c r="DH87" s="128"/>
      <c r="DI87" s="128"/>
      <c r="DJ87" s="128"/>
      <c r="DK87" s="128"/>
      <c r="DL87" s="128"/>
      <c r="DM87" s="128"/>
      <c r="DN87" s="128"/>
      <c r="DO87" s="128"/>
      <c r="DP87" s="128"/>
      <c r="DQ87" s="128"/>
      <c r="DR87" s="127"/>
      <c r="DS87" s="127"/>
      <c r="DT87" s="127"/>
      <c r="DU87" s="127"/>
      <c r="DV87" s="127"/>
      <c r="DW87" s="127"/>
      <c r="DX87" s="127"/>
      <c r="DY87" s="127"/>
      <c r="DZ87" s="127"/>
      <c r="EA87" s="127"/>
      <c r="EB87" s="127"/>
      <c r="EC87" s="127"/>
      <c r="ED87" s="127"/>
      <c r="EE87" s="127"/>
      <c r="EF87" s="127"/>
      <c r="EG87" s="127"/>
      <c r="EH87" s="127"/>
      <c r="EI87" s="127"/>
      <c r="EJ87" s="127"/>
      <c r="EK87" s="127"/>
      <c r="EL87" s="127"/>
      <c r="EM87" s="127"/>
    </row>
    <row r="88" spans="1:143">
      <c r="A88" s="127" t="e">
        <v>#N/A</v>
      </c>
      <c r="B88" s="128" t="e">
        <v>#N/A</v>
      </c>
      <c r="C88" s="128" t="e">
        <v>#N/A</v>
      </c>
      <c r="D88" s="128" t="e">
        <v>#N/A</v>
      </c>
      <c r="E88" s="128" t="e">
        <v>#N/A</v>
      </c>
      <c r="F88" s="128" t="e">
        <v>#N/A</v>
      </c>
      <c r="G88" s="128" t="e">
        <v>#N/A</v>
      </c>
      <c r="H88" s="128" t="e">
        <v>#N/A</v>
      </c>
      <c r="I88" s="128" t="e">
        <v>#N/A</v>
      </c>
      <c r="J88" s="128" t="e">
        <v>#N/A</v>
      </c>
      <c r="K88" s="128" t="e">
        <v>#N/A</v>
      </c>
      <c r="L88" s="128" t="e">
        <v>#N/A</v>
      </c>
      <c r="M88" s="128" t="e">
        <v>#N/A</v>
      </c>
      <c r="N88" s="128" t="e">
        <v>#N/A</v>
      </c>
      <c r="O88" s="128" t="e">
        <v>#N/A</v>
      </c>
      <c r="P88" s="128" t="e">
        <v>#N/A</v>
      </c>
      <c r="Q88" s="128" t="e">
        <v>#N/A</v>
      </c>
      <c r="R88" s="128" t="e">
        <v>#N/A</v>
      </c>
      <c r="S88" s="128" t="e">
        <v>#N/A</v>
      </c>
      <c r="T88" s="128" t="e">
        <v>#N/A</v>
      </c>
      <c r="U88" s="128" t="e">
        <v>#N/A</v>
      </c>
      <c r="V88" s="128" t="e">
        <v>#N/A</v>
      </c>
      <c r="W88" s="128" t="e">
        <v>#N/A</v>
      </c>
      <c r="X88" s="128" t="e">
        <v>#N/A</v>
      </c>
      <c r="Y88" s="128" t="e">
        <v>#N/A</v>
      </c>
      <c r="Z88" s="128" t="e">
        <v>#N/A</v>
      </c>
      <c r="AA88" s="128" t="e">
        <v>#N/A</v>
      </c>
      <c r="AB88" s="128" t="e">
        <v>#N/A</v>
      </c>
      <c r="AC88" s="128" t="e">
        <v>#N/A</v>
      </c>
      <c r="AD88" s="128" t="e">
        <v>#N/A</v>
      </c>
      <c r="AE88" s="128" t="e">
        <v>#N/A</v>
      </c>
      <c r="AF88" s="128" t="e">
        <v>#N/A</v>
      </c>
      <c r="AG88" s="128" t="e">
        <v>#N/A</v>
      </c>
      <c r="AH88" s="128" t="e">
        <v>#N/A</v>
      </c>
      <c r="AI88" s="128" t="e">
        <v>#N/A</v>
      </c>
      <c r="AJ88" s="128" t="e">
        <v>#N/A</v>
      </c>
      <c r="AK88" s="128" t="e">
        <v>#N/A</v>
      </c>
      <c r="AL88" s="128" t="e">
        <v>#N/A</v>
      </c>
      <c r="AM88" s="128" t="e">
        <v>#N/A</v>
      </c>
      <c r="AN88" s="128" t="e">
        <v>#N/A</v>
      </c>
      <c r="AO88" s="128" t="e">
        <v>#N/A</v>
      </c>
      <c r="AP88" s="128" t="e">
        <v>#N/A</v>
      </c>
      <c r="AQ88" s="128" t="e">
        <v>#N/A</v>
      </c>
      <c r="AR88" s="128" t="e">
        <v>#N/A</v>
      </c>
      <c r="AS88" s="128" t="e">
        <v>#N/A</v>
      </c>
      <c r="AT88" s="128" t="e">
        <v>#N/A</v>
      </c>
      <c r="AU88" s="128" t="e">
        <v>#N/A</v>
      </c>
      <c r="AV88" s="128" t="e">
        <v>#N/A</v>
      </c>
      <c r="AW88" s="128" t="e">
        <v>#N/A</v>
      </c>
      <c r="AX88" s="128" t="e">
        <v>#N/A</v>
      </c>
      <c r="AY88" s="128" t="e">
        <v>#N/A</v>
      </c>
      <c r="AZ88" s="128" t="e">
        <v>#N/A</v>
      </c>
      <c r="BA88" s="128" t="e">
        <v>#N/A</v>
      </c>
      <c r="BB88" s="128" t="e">
        <v>#N/A</v>
      </c>
      <c r="BC88" s="128" t="e">
        <v>#N/A</v>
      </c>
      <c r="BD88" s="128" t="e">
        <v>#N/A</v>
      </c>
      <c r="BE88" s="128" t="e">
        <v>#N/A</v>
      </c>
      <c r="BF88" s="128" t="e">
        <v>#N/A</v>
      </c>
      <c r="BG88" s="128" t="e">
        <v>#N/A</v>
      </c>
      <c r="BH88" s="128" t="e">
        <v>#N/A</v>
      </c>
      <c r="BI88" s="128" t="e">
        <v>#N/A</v>
      </c>
      <c r="BJ88" s="128" t="e">
        <v>#N/A</v>
      </c>
      <c r="BK88" s="128" t="e">
        <v>#N/A</v>
      </c>
      <c r="BL88" s="128" t="e">
        <v>#N/A</v>
      </c>
      <c r="BM88" s="128" t="e">
        <v>#N/A</v>
      </c>
      <c r="BN88" s="128" t="e">
        <v>#N/A</v>
      </c>
      <c r="BO88" s="128" t="e">
        <v>#N/A</v>
      </c>
      <c r="BP88" s="128" t="e">
        <v>#N/A</v>
      </c>
      <c r="BQ88" s="128" t="e">
        <v>#N/A</v>
      </c>
      <c r="BR88" s="128" t="e">
        <v>#N/A</v>
      </c>
      <c r="BS88" s="128" t="e">
        <v>#N/A</v>
      </c>
      <c r="BT88" s="128" t="e">
        <v>#N/A</v>
      </c>
      <c r="BU88" s="128" t="e">
        <v>#N/A</v>
      </c>
      <c r="BV88" s="128" t="e">
        <v>#N/A</v>
      </c>
      <c r="BW88" s="128" t="e">
        <v>#N/A</v>
      </c>
      <c r="BX88" s="128" t="e">
        <v>#N/A</v>
      </c>
      <c r="BY88" s="128" t="e">
        <v>#N/A</v>
      </c>
      <c r="BZ88" s="128" t="e">
        <v>#N/A</v>
      </c>
      <c r="CA88" s="128" t="e">
        <v>#N/A</v>
      </c>
      <c r="CB88" s="128" t="e">
        <v>#N/A</v>
      </c>
      <c r="CC88" s="128" t="e">
        <v>#N/A</v>
      </c>
      <c r="CD88" s="128"/>
      <c r="CE88" s="128"/>
      <c r="CF88" s="128"/>
      <c r="CG88" s="128"/>
      <c r="CH88" s="128"/>
      <c r="CI88" s="128"/>
      <c r="CJ88" s="128"/>
      <c r="CK88" s="128"/>
      <c r="CL88" s="128"/>
      <c r="CM88" s="128"/>
      <c r="CN88" s="128"/>
      <c r="CO88" s="128"/>
      <c r="CP88" s="128"/>
      <c r="CQ88" s="128"/>
      <c r="CR88" s="128"/>
      <c r="CS88" s="128"/>
      <c r="CT88" s="128"/>
      <c r="CU88" s="128"/>
      <c r="CV88" s="128"/>
      <c r="CW88" s="128"/>
      <c r="CX88" s="128"/>
      <c r="CY88" s="128"/>
      <c r="CZ88" s="128"/>
      <c r="DA88" s="128"/>
      <c r="DB88" s="128"/>
      <c r="DC88" s="128"/>
      <c r="DD88" s="128"/>
      <c r="DE88" s="128"/>
      <c r="DF88" s="128"/>
      <c r="DG88" s="128"/>
      <c r="DH88" s="128"/>
      <c r="DI88" s="128"/>
      <c r="DJ88" s="128"/>
      <c r="DK88" s="128"/>
      <c r="DL88" s="128"/>
      <c r="DM88" s="128"/>
      <c r="DN88" s="128"/>
      <c r="DO88" s="128"/>
      <c r="DP88" s="128"/>
      <c r="DQ88" s="128"/>
      <c r="DR88" s="127"/>
      <c r="DS88" s="127"/>
      <c r="DT88" s="127"/>
      <c r="DU88" s="127"/>
      <c r="DV88" s="127"/>
      <c r="DW88" s="127"/>
      <c r="DX88" s="127"/>
      <c r="DY88" s="127"/>
      <c r="DZ88" s="127"/>
      <c r="EA88" s="127"/>
      <c r="EB88" s="127"/>
      <c r="EC88" s="127"/>
      <c r="ED88" s="127"/>
      <c r="EE88" s="127"/>
      <c r="EF88" s="127"/>
      <c r="EG88" s="127"/>
      <c r="EH88" s="127"/>
      <c r="EI88" s="127"/>
      <c r="EJ88" s="127"/>
      <c r="EK88" s="127"/>
      <c r="EL88" s="127"/>
      <c r="EM88" s="127"/>
    </row>
    <row r="89" spans="1:143">
      <c r="A89" s="127" t="e">
        <v>#N/A</v>
      </c>
      <c r="B89" s="128" t="e">
        <v>#N/A</v>
      </c>
      <c r="C89" s="128" t="e">
        <v>#N/A</v>
      </c>
      <c r="D89" s="128" t="e">
        <v>#N/A</v>
      </c>
      <c r="E89" s="128" t="e">
        <v>#N/A</v>
      </c>
      <c r="F89" s="128" t="e">
        <v>#N/A</v>
      </c>
      <c r="G89" s="128" t="e">
        <v>#N/A</v>
      </c>
      <c r="H89" s="128" t="e">
        <v>#N/A</v>
      </c>
      <c r="I89" s="128" t="e">
        <v>#N/A</v>
      </c>
      <c r="J89" s="128" t="e">
        <v>#N/A</v>
      </c>
      <c r="K89" s="128" t="e">
        <v>#N/A</v>
      </c>
      <c r="L89" s="128" t="e">
        <v>#N/A</v>
      </c>
      <c r="M89" s="128" t="e">
        <v>#N/A</v>
      </c>
      <c r="N89" s="128" t="e">
        <v>#N/A</v>
      </c>
      <c r="O89" s="128" t="e">
        <v>#N/A</v>
      </c>
      <c r="P89" s="128" t="e">
        <v>#N/A</v>
      </c>
      <c r="Q89" s="128" t="e">
        <v>#N/A</v>
      </c>
      <c r="R89" s="128" t="e">
        <v>#N/A</v>
      </c>
      <c r="S89" s="128" t="e">
        <v>#N/A</v>
      </c>
      <c r="T89" s="128" t="e">
        <v>#N/A</v>
      </c>
      <c r="U89" s="128" t="e">
        <v>#N/A</v>
      </c>
      <c r="V89" s="128" t="e">
        <v>#N/A</v>
      </c>
      <c r="W89" s="128" t="e">
        <v>#N/A</v>
      </c>
      <c r="X89" s="128" t="e">
        <v>#N/A</v>
      </c>
      <c r="Y89" s="128" t="e">
        <v>#N/A</v>
      </c>
      <c r="Z89" s="128" t="e">
        <v>#N/A</v>
      </c>
      <c r="AA89" s="128" t="e">
        <v>#N/A</v>
      </c>
      <c r="AB89" s="128" t="e">
        <v>#N/A</v>
      </c>
      <c r="AC89" s="128" t="e">
        <v>#N/A</v>
      </c>
      <c r="AD89" s="128" t="e">
        <v>#N/A</v>
      </c>
      <c r="AE89" s="128" t="e">
        <v>#N/A</v>
      </c>
      <c r="AF89" s="128" t="e">
        <v>#N/A</v>
      </c>
      <c r="AG89" s="128" t="e">
        <v>#N/A</v>
      </c>
      <c r="AH89" s="128" t="e">
        <v>#N/A</v>
      </c>
      <c r="AI89" s="128" t="e">
        <v>#N/A</v>
      </c>
      <c r="AJ89" s="128" t="e">
        <v>#N/A</v>
      </c>
      <c r="AK89" s="128" t="e">
        <v>#N/A</v>
      </c>
      <c r="AL89" s="128" t="e">
        <v>#N/A</v>
      </c>
      <c r="AM89" s="128" t="e">
        <v>#N/A</v>
      </c>
      <c r="AN89" s="128" t="e">
        <v>#N/A</v>
      </c>
      <c r="AO89" s="128" t="e">
        <v>#N/A</v>
      </c>
      <c r="AP89" s="128" t="e">
        <v>#N/A</v>
      </c>
      <c r="AQ89" s="128" t="e">
        <v>#N/A</v>
      </c>
      <c r="AR89" s="128" t="e">
        <v>#N/A</v>
      </c>
      <c r="AS89" s="128" t="e">
        <v>#N/A</v>
      </c>
      <c r="AT89" s="128" t="e">
        <v>#N/A</v>
      </c>
      <c r="AU89" s="128" t="e">
        <v>#N/A</v>
      </c>
      <c r="AV89" s="128" t="e">
        <v>#N/A</v>
      </c>
      <c r="AW89" s="128" t="e">
        <v>#N/A</v>
      </c>
      <c r="AX89" s="128" t="e">
        <v>#N/A</v>
      </c>
      <c r="AY89" s="128" t="e">
        <v>#N/A</v>
      </c>
      <c r="AZ89" s="128" t="e">
        <v>#N/A</v>
      </c>
      <c r="BA89" s="128" t="e">
        <v>#N/A</v>
      </c>
      <c r="BB89" s="128" t="e">
        <v>#N/A</v>
      </c>
      <c r="BC89" s="128" t="e">
        <v>#N/A</v>
      </c>
      <c r="BD89" s="128" t="e">
        <v>#N/A</v>
      </c>
      <c r="BE89" s="128" t="e">
        <v>#N/A</v>
      </c>
      <c r="BF89" s="128" t="e">
        <v>#N/A</v>
      </c>
      <c r="BG89" s="128" t="e">
        <v>#N/A</v>
      </c>
      <c r="BH89" s="128" t="e">
        <v>#N/A</v>
      </c>
      <c r="BI89" s="128" t="e">
        <v>#N/A</v>
      </c>
      <c r="BJ89" s="128" t="e">
        <v>#N/A</v>
      </c>
      <c r="BK89" s="128" t="e">
        <v>#N/A</v>
      </c>
      <c r="BL89" s="128" t="e">
        <v>#N/A</v>
      </c>
      <c r="BM89" s="128" t="e">
        <v>#N/A</v>
      </c>
      <c r="BN89" s="128" t="e">
        <v>#N/A</v>
      </c>
      <c r="BO89" s="128" t="e">
        <v>#N/A</v>
      </c>
      <c r="BP89" s="128" t="e">
        <v>#N/A</v>
      </c>
      <c r="BQ89" s="128" t="e">
        <v>#N/A</v>
      </c>
      <c r="BR89" s="128" t="e">
        <v>#N/A</v>
      </c>
      <c r="BS89" s="128" t="e">
        <v>#N/A</v>
      </c>
      <c r="BT89" s="128" t="e">
        <v>#N/A</v>
      </c>
      <c r="BU89" s="128" t="e">
        <v>#N/A</v>
      </c>
      <c r="BV89" s="128" t="e">
        <v>#N/A</v>
      </c>
      <c r="BW89" s="128" t="e">
        <v>#N/A</v>
      </c>
      <c r="BX89" s="128" t="e">
        <v>#N/A</v>
      </c>
      <c r="BY89" s="128" t="e">
        <v>#N/A</v>
      </c>
      <c r="BZ89" s="128" t="e">
        <v>#N/A</v>
      </c>
      <c r="CA89" s="128" t="e">
        <v>#N/A</v>
      </c>
      <c r="CB89" s="128" t="e">
        <v>#N/A</v>
      </c>
      <c r="CC89" s="128" t="e">
        <v>#N/A</v>
      </c>
      <c r="CD89" s="128"/>
      <c r="CE89" s="128"/>
      <c r="CF89" s="128"/>
      <c r="CG89" s="128"/>
      <c r="CH89" s="128"/>
      <c r="CI89" s="128"/>
      <c r="CJ89" s="128"/>
      <c r="CK89" s="128"/>
      <c r="CL89" s="128"/>
      <c r="CM89" s="128"/>
      <c r="CN89" s="128"/>
      <c r="CO89" s="128"/>
      <c r="CP89" s="128"/>
      <c r="CQ89" s="128"/>
      <c r="CR89" s="128"/>
      <c r="CS89" s="128"/>
      <c r="CT89" s="128"/>
      <c r="CU89" s="128"/>
      <c r="CV89" s="128"/>
      <c r="CW89" s="128"/>
      <c r="CX89" s="128"/>
      <c r="CY89" s="128"/>
      <c r="CZ89" s="128"/>
      <c r="DA89" s="128"/>
      <c r="DB89" s="128"/>
      <c r="DC89" s="128"/>
      <c r="DD89" s="128"/>
      <c r="DE89" s="128"/>
      <c r="DF89" s="128"/>
      <c r="DG89" s="128"/>
      <c r="DH89" s="128"/>
      <c r="DI89" s="128"/>
      <c r="DJ89" s="128"/>
      <c r="DK89" s="128"/>
      <c r="DL89" s="128"/>
      <c r="DM89" s="128"/>
      <c r="DN89" s="128"/>
      <c r="DO89" s="128"/>
      <c r="DP89" s="128"/>
      <c r="DQ89" s="128"/>
      <c r="DR89" s="127"/>
      <c r="DS89" s="127"/>
      <c r="DT89" s="127"/>
      <c r="DU89" s="127"/>
      <c r="DV89" s="127"/>
      <c r="DW89" s="127"/>
      <c r="DX89" s="127"/>
      <c r="DY89" s="127"/>
      <c r="DZ89" s="127"/>
      <c r="EA89" s="127"/>
      <c r="EB89" s="127"/>
      <c r="EC89" s="127"/>
      <c r="ED89" s="127"/>
      <c r="EE89" s="127"/>
      <c r="EF89" s="127"/>
      <c r="EG89" s="127"/>
      <c r="EH89" s="127"/>
      <c r="EI89" s="127"/>
      <c r="EJ89" s="127"/>
      <c r="EK89" s="127"/>
      <c r="EL89" s="127"/>
      <c r="EM89" s="127"/>
    </row>
    <row r="90" spans="1:143">
      <c r="A90" s="127" t="e">
        <v>#N/A</v>
      </c>
      <c r="B90" s="128" t="e">
        <v>#N/A</v>
      </c>
      <c r="C90" s="128" t="e">
        <v>#N/A</v>
      </c>
      <c r="D90" s="128" t="e">
        <v>#N/A</v>
      </c>
      <c r="E90" s="128" t="e">
        <v>#N/A</v>
      </c>
      <c r="F90" s="128" t="e">
        <v>#N/A</v>
      </c>
      <c r="G90" s="128" t="e">
        <v>#N/A</v>
      </c>
      <c r="H90" s="128" t="e">
        <v>#N/A</v>
      </c>
      <c r="I90" s="128" t="e">
        <v>#N/A</v>
      </c>
      <c r="J90" s="128" t="e">
        <v>#N/A</v>
      </c>
      <c r="K90" s="128" t="e">
        <v>#N/A</v>
      </c>
      <c r="L90" s="128" t="e">
        <v>#N/A</v>
      </c>
      <c r="M90" s="128" t="e">
        <v>#N/A</v>
      </c>
      <c r="N90" s="128" t="e">
        <v>#N/A</v>
      </c>
      <c r="O90" s="128" t="e">
        <v>#N/A</v>
      </c>
      <c r="P90" s="128" t="e">
        <v>#N/A</v>
      </c>
      <c r="Q90" s="128" t="e">
        <v>#N/A</v>
      </c>
      <c r="R90" s="128" t="e">
        <v>#N/A</v>
      </c>
      <c r="S90" s="128" t="e">
        <v>#N/A</v>
      </c>
      <c r="T90" s="128" t="e">
        <v>#N/A</v>
      </c>
      <c r="U90" s="128" t="e">
        <v>#N/A</v>
      </c>
      <c r="V90" s="128" t="e">
        <v>#N/A</v>
      </c>
      <c r="W90" s="128" t="e">
        <v>#N/A</v>
      </c>
      <c r="X90" s="128" t="e">
        <v>#N/A</v>
      </c>
      <c r="Y90" s="128" t="e">
        <v>#N/A</v>
      </c>
      <c r="Z90" s="128" t="e">
        <v>#N/A</v>
      </c>
      <c r="AA90" s="128" t="e">
        <v>#N/A</v>
      </c>
      <c r="AB90" s="128" t="e">
        <v>#N/A</v>
      </c>
      <c r="AC90" s="128" t="e">
        <v>#N/A</v>
      </c>
      <c r="AD90" s="128" t="e">
        <v>#N/A</v>
      </c>
      <c r="AE90" s="128" t="e">
        <v>#N/A</v>
      </c>
      <c r="AF90" s="128" t="e">
        <v>#N/A</v>
      </c>
      <c r="AG90" s="128" t="e">
        <v>#N/A</v>
      </c>
      <c r="AH90" s="128" t="e">
        <v>#N/A</v>
      </c>
      <c r="AI90" s="128" t="e">
        <v>#N/A</v>
      </c>
      <c r="AJ90" s="128" t="e">
        <v>#N/A</v>
      </c>
      <c r="AK90" s="128" t="e">
        <v>#N/A</v>
      </c>
      <c r="AL90" s="128" t="e">
        <v>#N/A</v>
      </c>
      <c r="AM90" s="128" t="e">
        <v>#N/A</v>
      </c>
      <c r="AN90" s="128" t="e">
        <v>#N/A</v>
      </c>
      <c r="AO90" s="128" t="e">
        <v>#N/A</v>
      </c>
      <c r="AP90" s="128" t="e">
        <v>#N/A</v>
      </c>
      <c r="AQ90" s="128" t="e">
        <v>#N/A</v>
      </c>
      <c r="AR90" s="128" t="e">
        <v>#N/A</v>
      </c>
      <c r="AS90" s="128" t="e">
        <v>#N/A</v>
      </c>
      <c r="AT90" s="128" t="e">
        <v>#N/A</v>
      </c>
      <c r="AU90" s="128" t="e">
        <v>#N/A</v>
      </c>
      <c r="AV90" s="128" t="e">
        <v>#N/A</v>
      </c>
      <c r="AW90" s="128" t="e">
        <v>#N/A</v>
      </c>
      <c r="AX90" s="128" t="e">
        <v>#N/A</v>
      </c>
      <c r="AY90" s="128" t="e">
        <v>#N/A</v>
      </c>
      <c r="AZ90" s="128" t="e">
        <v>#N/A</v>
      </c>
      <c r="BA90" s="128" t="e">
        <v>#N/A</v>
      </c>
      <c r="BB90" s="128" t="e">
        <v>#N/A</v>
      </c>
      <c r="BC90" s="128" t="e">
        <v>#N/A</v>
      </c>
      <c r="BD90" s="128" t="e">
        <v>#N/A</v>
      </c>
      <c r="BE90" s="128" t="e">
        <v>#N/A</v>
      </c>
      <c r="BF90" s="128" t="e">
        <v>#N/A</v>
      </c>
      <c r="BG90" s="128" t="e">
        <v>#N/A</v>
      </c>
      <c r="BH90" s="128" t="e">
        <v>#N/A</v>
      </c>
      <c r="BI90" s="128" t="e">
        <v>#N/A</v>
      </c>
      <c r="BJ90" s="128" t="e">
        <v>#N/A</v>
      </c>
      <c r="BK90" s="128" t="e">
        <v>#N/A</v>
      </c>
      <c r="BL90" s="128" t="e">
        <v>#N/A</v>
      </c>
      <c r="BM90" s="128" t="e">
        <v>#N/A</v>
      </c>
      <c r="BN90" s="128" t="e">
        <v>#N/A</v>
      </c>
      <c r="BO90" s="128" t="e">
        <v>#N/A</v>
      </c>
      <c r="BP90" s="128" t="e">
        <v>#N/A</v>
      </c>
      <c r="BQ90" s="128" t="e">
        <v>#N/A</v>
      </c>
      <c r="BR90" s="128" t="e">
        <v>#N/A</v>
      </c>
      <c r="BS90" s="128" t="e">
        <v>#N/A</v>
      </c>
      <c r="BT90" s="128" t="e">
        <v>#N/A</v>
      </c>
      <c r="BU90" s="128" t="e">
        <v>#N/A</v>
      </c>
      <c r="BV90" s="128" t="e">
        <v>#N/A</v>
      </c>
      <c r="BW90" s="128" t="e">
        <v>#N/A</v>
      </c>
      <c r="BX90" s="128" t="e">
        <v>#N/A</v>
      </c>
      <c r="BY90" s="128" t="e">
        <v>#N/A</v>
      </c>
      <c r="BZ90" s="128" t="e">
        <v>#N/A</v>
      </c>
      <c r="CA90" s="128" t="e">
        <v>#N/A</v>
      </c>
      <c r="CB90" s="128" t="e">
        <v>#N/A</v>
      </c>
      <c r="CC90" s="128" t="e">
        <v>#N/A</v>
      </c>
      <c r="CD90" s="128"/>
      <c r="CE90" s="128"/>
      <c r="CF90" s="128"/>
      <c r="CG90" s="128"/>
      <c r="CH90" s="128"/>
      <c r="CI90" s="128"/>
      <c r="CJ90" s="128"/>
      <c r="CK90" s="128"/>
      <c r="CL90" s="128"/>
      <c r="CM90" s="128"/>
      <c r="CN90" s="128"/>
      <c r="CO90" s="128"/>
      <c r="CP90" s="128"/>
      <c r="CQ90" s="128"/>
      <c r="CR90" s="128"/>
      <c r="CS90" s="128"/>
      <c r="CT90" s="128"/>
      <c r="CU90" s="128"/>
      <c r="CV90" s="128"/>
      <c r="CW90" s="128"/>
      <c r="CX90" s="128"/>
      <c r="CY90" s="128"/>
      <c r="CZ90" s="128"/>
      <c r="DA90" s="128"/>
      <c r="DB90" s="128"/>
      <c r="DC90" s="128"/>
      <c r="DD90" s="128"/>
      <c r="DE90" s="128"/>
      <c r="DF90" s="128"/>
      <c r="DG90" s="128"/>
      <c r="DH90" s="128"/>
      <c r="DI90" s="128"/>
      <c r="DJ90" s="128"/>
      <c r="DK90" s="128"/>
      <c r="DL90" s="128"/>
      <c r="DM90" s="128"/>
      <c r="DN90" s="128"/>
      <c r="DO90" s="128"/>
      <c r="DP90" s="128"/>
      <c r="DQ90" s="128"/>
      <c r="DR90" s="127"/>
      <c r="DS90" s="127"/>
      <c r="DT90" s="127"/>
      <c r="DU90" s="127"/>
      <c r="DV90" s="127"/>
      <c r="DW90" s="127"/>
      <c r="DX90" s="127"/>
      <c r="DY90" s="127"/>
      <c r="DZ90" s="127"/>
      <c r="EA90" s="127"/>
      <c r="EB90" s="127"/>
      <c r="EC90" s="127"/>
      <c r="ED90" s="127"/>
      <c r="EE90" s="127"/>
      <c r="EF90" s="127"/>
      <c r="EG90" s="127"/>
      <c r="EH90" s="127"/>
      <c r="EI90" s="127"/>
      <c r="EJ90" s="127"/>
      <c r="EK90" s="127"/>
      <c r="EL90" s="127"/>
      <c r="EM90" s="127"/>
    </row>
    <row r="91" spans="1:143">
      <c r="A91" s="127" t="e">
        <v>#N/A</v>
      </c>
      <c r="B91" s="128" t="e">
        <v>#N/A</v>
      </c>
      <c r="C91" s="128" t="e">
        <v>#N/A</v>
      </c>
      <c r="D91" s="128" t="e">
        <v>#N/A</v>
      </c>
      <c r="E91" s="128" t="e">
        <v>#N/A</v>
      </c>
      <c r="F91" s="128" t="e">
        <v>#N/A</v>
      </c>
      <c r="G91" s="128" t="e">
        <v>#N/A</v>
      </c>
      <c r="H91" s="128" t="e">
        <v>#N/A</v>
      </c>
      <c r="I91" s="128" t="e">
        <v>#N/A</v>
      </c>
      <c r="J91" s="128" t="e">
        <v>#N/A</v>
      </c>
      <c r="K91" s="128" t="e">
        <v>#N/A</v>
      </c>
      <c r="L91" s="128" t="e">
        <v>#N/A</v>
      </c>
      <c r="M91" s="128" t="e">
        <v>#N/A</v>
      </c>
      <c r="N91" s="128" t="e">
        <v>#N/A</v>
      </c>
      <c r="O91" s="128" t="e">
        <v>#N/A</v>
      </c>
      <c r="P91" s="128" t="e">
        <v>#N/A</v>
      </c>
      <c r="Q91" s="128" t="e">
        <v>#N/A</v>
      </c>
      <c r="R91" s="128" t="e">
        <v>#N/A</v>
      </c>
      <c r="S91" s="128" t="e">
        <v>#N/A</v>
      </c>
      <c r="T91" s="128" t="e">
        <v>#N/A</v>
      </c>
      <c r="U91" s="128" t="e">
        <v>#N/A</v>
      </c>
      <c r="V91" s="128" t="e">
        <v>#N/A</v>
      </c>
      <c r="W91" s="128" t="e">
        <v>#N/A</v>
      </c>
      <c r="X91" s="128" t="e">
        <v>#N/A</v>
      </c>
      <c r="Y91" s="128" t="e">
        <v>#N/A</v>
      </c>
      <c r="Z91" s="128" t="e">
        <v>#N/A</v>
      </c>
      <c r="AA91" s="128" t="e">
        <v>#N/A</v>
      </c>
      <c r="AB91" s="128" t="e">
        <v>#N/A</v>
      </c>
      <c r="AC91" s="128" t="e">
        <v>#N/A</v>
      </c>
      <c r="AD91" s="128" t="e">
        <v>#N/A</v>
      </c>
      <c r="AE91" s="128" t="e">
        <v>#N/A</v>
      </c>
      <c r="AF91" s="128" t="e">
        <v>#N/A</v>
      </c>
      <c r="AG91" s="128" t="e">
        <v>#N/A</v>
      </c>
      <c r="AH91" s="128" t="e">
        <v>#N/A</v>
      </c>
      <c r="AI91" s="128" t="e">
        <v>#N/A</v>
      </c>
      <c r="AJ91" s="128" t="e">
        <v>#N/A</v>
      </c>
      <c r="AK91" s="128" t="e">
        <v>#N/A</v>
      </c>
      <c r="AL91" s="128" t="e">
        <v>#N/A</v>
      </c>
      <c r="AM91" s="128" t="e">
        <v>#N/A</v>
      </c>
      <c r="AN91" s="128" t="e">
        <v>#N/A</v>
      </c>
      <c r="AO91" s="128" t="e">
        <v>#N/A</v>
      </c>
      <c r="AP91" s="128" t="e">
        <v>#N/A</v>
      </c>
      <c r="AQ91" s="128" t="e">
        <v>#N/A</v>
      </c>
      <c r="AR91" s="128" t="e">
        <v>#N/A</v>
      </c>
      <c r="AS91" s="128" t="e">
        <v>#N/A</v>
      </c>
      <c r="AT91" s="128" t="e">
        <v>#N/A</v>
      </c>
      <c r="AU91" s="128" t="e">
        <v>#N/A</v>
      </c>
      <c r="AV91" s="128" t="e">
        <v>#N/A</v>
      </c>
      <c r="AW91" s="128" t="e">
        <v>#N/A</v>
      </c>
      <c r="AX91" s="128" t="e">
        <v>#N/A</v>
      </c>
      <c r="AY91" s="128" t="e">
        <v>#N/A</v>
      </c>
      <c r="AZ91" s="128" t="e">
        <v>#N/A</v>
      </c>
      <c r="BA91" s="128" t="e">
        <v>#N/A</v>
      </c>
      <c r="BB91" s="128" t="e">
        <v>#N/A</v>
      </c>
      <c r="BC91" s="128" t="e">
        <v>#N/A</v>
      </c>
      <c r="BD91" s="128" t="e">
        <v>#N/A</v>
      </c>
      <c r="BE91" s="128" t="e">
        <v>#N/A</v>
      </c>
      <c r="BF91" s="128" t="e">
        <v>#N/A</v>
      </c>
      <c r="BG91" s="128" t="e">
        <v>#N/A</v>
      </c>
      <c r="BH91" s="128" t="e">
        <v>#N/A</v>
      </c>
      <c r="BI91" s="128" t="e">
        <v>#N/A</v>
      </c>
      <c r="BJ91" s="128" t="e">
        <v>#N/A</v>
      </c>
      <c r="BK91" s="128" t="e">
        <v>#N/A</v>
      </c>
      <c r="BL91" s="128" t="e">
        <v>#N/A</v>
      </c>
      <c r="BM91" s="128" t="e">
        <v>#N/A</v>
      </c>
      <c r="BN91" s="128" t="e">
        <v>#N/A</v>
      </c>
      <c r="BO91" s="128" t="e">
        <v>#N/A</v>
      </c>
      <c r="BP91" s="128" t="e">
        <v>#N/A</v>
      </c>
      <c r="BQ91" s="128" t="e">
        <v>#N/A</v>
      </c>
      <c r="BR91" s="128" t="e">
        <v>#N/A</v>
      </c>
      <c r="BS91" s="128" t="e">
        <v>#N/A</v>
      </c>
      <c r="BT91" s="128" t="e">
        <v>#N/A</v>
      </c>
      <c r="BU91" s="128" t="e">
        <v>#N/A</v>
      </c>
      <c r="BV91" s="128" t="e">
        <v>#N/A</v>
      </c>
      <c r="BW91" s="128" t="e">
        <v>#N/A</v>
      </c>
      <c r="BX91" s="128" t="e">
        <v>#N/A</v>
      </c>
      <c r="BY91" s="128" t="e">
        <v>#N/A</v>
      </c>
      <c r="BZ91" s="128" t="e">
        <v>#N/A</v>
      </c>
      <c r="CA91" s="128" t="e">
        <v>#N/A</v>
      </c>
      <c r="CB91" s="128" t="e">
        <v>#N/A</v>
      </c>
      <c r="CC91" s="128" t="e">
        <v>#N/A</v>
      </c>
      <c r="CD91" s="128"/>
      <c r="CE91" s="128"/>
      <c r="CF91" s="128"/>
      <c r="CG91" s="128"/>
      <c r="CH91" s="128"/>
      <c r="CI91" s="128"/>
      <c r="CJ91" s="128"/>
      <c r="CK91" s="128"/>
      <c r="CL91" s="128"/>
      <c r="CM91" s="128"/>
      <c r="CN91" s="128"/>
      <c r="CO91" s="128"/>
      <c r="CP91" s="128"/>
      <c r="CQ91" s="128"/>
      <c r="CR91" s="128"/>
      <c r="CS91" s="128"/>
      <c r="CT91" s="128"/>
      <c r="CU91" s="128"/>
      <c r="CV91" s="128"/>
      <c r="CW91" s="128"/>
      <c r="CX91" s="128"/>
      <c r="CY91" s="128"/>
      <c r="CZ91" s="128"/>
      <c r="DA91" s="128"/>
      <c r="DB91" s="128"/>
      <c r="DC91" s="128"/>
      <c r="DD91" s="128"/>
      <c r="DE91" s="128"/>
      <c r="DF91" s="128"/>
      <c r="DG91" s="128"/>
      <c r="DH91" s="128"/>
      <c r="DI91" s="128"/>
      <c r="DJ91" s="128"/>
      <c r="DK91" s="128"/>
      <c r="DL91" s="128"/>
      <c r="DM91" s="128"/>
      <c r="DN91" s="128"/>
      <c r="DO91" s="128"/>
      <c r="DP91" s="128"/>
      <c r="DQ91" s="128"/>
      <c r="DR91" s="127"/>
      <c r="DS91" s="127"/>
      <c r="DT91" s="127"/>
      <c r="DU91" s="127"/>
      <c r="DV91" s="127"/>
      <c r="DW91" s="127"/>
      <c r="DX91" s="127"/>
      <c r="DY91" s="127"/>
      <c r="DZ91" s="127"/>
      <c r="EA91" s="127"/>
      <c r="EB91" s="127"/>
      <c r="EC91" s="127"/>
      <c r="ED91" s="127"/>
      <c r="EE91" s="127"/>
      <c r="EF91" s="127"/>
      <c r="EG91" s="127"/>
      <c r="EH91" s="127"/>
      <c r="EI91" s="127"/>
      <c r="EJ91" s="127"/>
      <c r="EK91" s="127"/>
      <c r="EL91" s="127"/>
      <c r="EM91" s="127"/>
    </row>
    <row r="92" spans="1:143">
      <c r="A92" s="127" t="e">
        <v>#N/A</v>
      </c>
      <c r="B92" s="128" t="e">
        <v>#N/A</v>
      </c>
      <c r="C92" s="128" t="e">
        <v>#N/A</v>
      </c>
      <c r="D92" s="128" t="e">
        <v>#N/A</v>
      </c>
      <c r="E92" s="128" t="e">
        <v>#N/A</v>
      </c>
      <c r="F92" s="128" t="e">
        <v>#N/A</v>
      </c>
      <c r="G92" s="128" t="e">
        <v>#N/A</v>
      </c>
      <c r="H92" s="128" t="e">
        <v>#N/A</v>
      </c>
      <c r="I92" s="128" t="e">
        <v>#N/A</v>
      </c>
      <c r="J92" s="128" t="e">
        <v>#N/A</v>
      </c>
      <c r="K92" s="128" t="e">
        <v>#N/A</v>
      </c>
      <c r="L92" s="128" t="e">
        <v>#N/A</v>
      </c>
      <c r="M92" s="128" t="e">
        <v>#N/A</v>
      </c>
      <c r="N92" s="128" t="e">
        <v>#N/A</v>
      </c>
      <c r="O92" s="128" t="e">
        <v>#N/A</v>
      </c>
      <c r="P92" s="128" t="e">
        <v>#N/A</v>
      </c>
      <c r="Q92" s="128" t="e">
        <v>#N/A</v>
      </c>
      <c r="R92" s="128" t="e">
        <v>#N/A</v>
      </c>
      <c r="S92" s="128" t="e">
        <v>#N/A</v>
      </c>
      <c r="T92" s="128" t="e">
        <v>#N/A</v>
      </c>
      <c r="U92" s="128" t="e">
        <v>#N/A</v>
      </c>
      <c r="V92" s="128" t="e">
        <v>#N/A</v>
      </c>
      <c r="W92" s="128" t="e">
        <v>#N/A</v>
      </c>
      <c r="X92" s="128" t="e">
        <v>#N/A</v>
      </c>
      <c r="Y92" s="128" t="e">
        <v>#N/A</v>
      </c>
      <c r="Z92" s="128" t="e">
        <v>#N/A</v>
      </c>
      <c r="AA92" s="128" t="e">
        <v>#N/A</v>
      </c>
      <c r="AB92" s="128" t="e">
        <v>#N/A</v>
      </c>
      <c r="AC92" s="128" t="e">
        <v>#N/A</v>
      </c>
      <c r="AD92" s="128" t="e">
        <v>#N/A</v>
      </c>
      <c r="AE92" s="128" t="e">
        <v>#N/A</v>
      </c>
      <c r="AF92" s="128" t="e">
        <v>#N/A</v>
      </c>
      <c r="AG92" s="128" t="e">
        <v>#N/A</v>
      </c>
      <c r="AH92" s="128" t="e">
        <v>#N/A</v>
      </c>
      <c r="AI92" s="128" t="e">
        <v>#N/A</v>
      </c>
      <c r="AJ92" s="128" t="e">
        <v>#N/A</v>
      </c>
      <c r="AK92" s="128" t="e">
        <v>#N/A</v>
      </c>
      <c r="AL92" s="128" t="e">
        <v>#N/A</v>
      </c>
      <c r="AM92" s="128" t="e">
        <v>#N/A</v>
      </c>
      <c r="AN92" s="128" t="e">
        <v>#N/A</v>
      </c>
      <c r="AO92" s="128" t="e">
        <v>#N/A</v>
      </c>
      <c r="AP92" s="128" t="e">
        <v>#N/A</v>
      </c>
      <c r="AQ92" s="128" t="e">
        <v>#N/A</v>
      </c>
      <c r="AR92" s="128" t="e">
        <v>#N/A</v>
      </c>
      <c r="AS92" s="128" t="e">
        <v>#N/A</v>
      </c>
      <c r="AT92" s="128" t="e">
        <v>#N/A</v>
      </c>
      <c r="AU92" s="128" t="e">
        <v>#N/A</v>
      </c>
      <c r="AV92" s="128" t="e">
        <v>#N/A</v>
      </c>
      <c r="AW92" s="128" t="e">
        <v>#N/A</v>
      </c>
      <c r="AX92" s="128" t="e">
        <v>#N/A</v>
      </c>
      <c r="AY92" s="128" t="e">
        <v>#N/A</v>
      </c>
      <c r="AZ92" s="128" t="e">
        <v>#N/A</v>
      </c>
      <c r="BA92" s="128" t="e">
        <v>#N/A</v>
      </c>
      <c r="BB92" s="128" t="e">
        <v>#N/A</v>
      </c>
      <c r="BC92" s="128" t="e">
        <v>#N/A</v>
      </c>
      <c r="BD92" s="128" t="e">
        <v>#N/A</v>
      </c>
      <c r="BE92" s="128" t="e">
        <v>#N/A</v>
      </c>
      <c r="BF92" s="128" t="e">
        <v>#N/A</v>
      </c>
      <c r="BG92" s="128" t="e">
        <v>#N/A</v>
      </c>
      <c r="BH92" s="128" t="e">
        <v>#N/A</v>
      </c>
      <c r="BI92" s="128" t="e">
        <v>#N/A</v>
      </c>
      <c r="BJ92" s="128" t="e">
        <v>#N/A</v>
      </c>
      <c r="BK92" s="128" t="e">
        <v>#N/A</v>
      </c>
      <c r="BL92" s="128" t="e">
        <v>#N/A</v>
      </c>
      <c r="BM92" s="128" t="e">
        <v>#N/A</v>
      </c>
      <c r="BN92" s="128" t="e">
        <v>#N/A</v>
      </c>
      <c r="BO92" s="128" t="e">
        <v>#N/A</v>
      </c>
      <c r="BP92" s="128" t="e">
        <v>#N/A</v>
      </c>
      <c r="BQ92" s="128" t="e">
        <v>#N/A</v>
      </c>
      <c r="BR92" s="128" t="e">
        <v>#N/A</v>
      </c>
      <c r="BS92" s="128" t="e">
        <v>#N/A</v>
      </c>
      <c r="BT92" s="128" t="e">
        <v>#N/A</v>
      </c>
      <c r="BU92" s="128" t="e">
        <v>#N/A</v>
      </c>
      <c r="BV92" s="128" t="e">
        <v>#N/A</v>
      </c>
      <c r="BW92" s="128" t="e">
        <v>#N/A</v>
      </c>
      <c r="BX92" s="128" t="e">
        <v>#N/A</v>
      </c>
      <c r="BY92" s="128" t="e">
        <v>#N/A</v>
      </c>
      <c r="BZ92" s="128" t="e">
        <v>#N/A</v>
      </c>
      <c r="CA92" s="128" t="e">
        <v>#N/A</v>
      </c>
      <c r="CB92" s="128" t="e">
        <v>#N/A</v>
      </c>
      <c r="CC92" s="128" t="e">
        <v>#N/A</v>
      </c>
      <c r="CD92" s="128"/>
      <c r="CE92" s="128"/>
      <c r="CF92" s="128"/>
      <c r="CG92" s="128"/>
      <c r="CH92" s="128"/>
      <c r="CI92" s="128"/>
      <c r="CJ92" s="128"/>
      <c r="CK92" s="128"/>
      <c r="CL92" s="128"/>
      <c r="CM92" s="128"/>
      <c r="CN92" s="128"/>
      <c r="CO92" s="128"/>
      <c r="CP92" s="128"/>
      <c r="CQ92" s="128"/>
      <c r="CR92" s="128"/>
      <c r="CS92" s="128"/>
      <c r="CT92" s="128"/>
      <c r="CU92" s="128"/>
      <c r="CV92" s="128"/>
      <c r="CW92" s="128"/>
      <c r="CX92" s="128"/>
      <c r="CY92" s="128"/>
      <c r="CZ92" s="128"/>
      <c r="DA92" s="128"/>
      <c r="DB92" s="128"/>
      <c r="DC92" s="128"/>
      <c r="DD92" s="128"/>
      <c r="DE92" s="128"/>
      <c r="DF92" s="128"/>
      <c r="DG92" s="128"/>
      <c r="DH92" s="128"/>
      <c r="DI92" s="128"/>
      <c r="DJ92" s="128"/>
      <c r="DK92" s="128"/>
      <c r="DL92" s="128"/>
      <c r="DM92" s="128"/>
      <c r="DN92" s="128"/>
      <c r="DO92" s="128"/>
      <c r="DP92" s="128"/>
      <c r="DQ92" s="128"/>
      <c r="DR92" s="127"/>
      <c r="DS92" s="127"/>
      <c r="DT92" s="127"/>
      <c r="DU92" s="127"/>
      <c r="DV92" s="127"/>
      <c r="DW92" s="127"/>
      <c r="DX92" s="127"/>
      <c r="DY92" s="127"/>
      <c r="DZ92" s="127"/>
      <c r="EA92" s="127"/>
      <c r="EB92" s="127"/>
      <c r="EC92" s="127"/>
      <c r="ED92" s="127"/>
      <c r="EE92" s="127"/>
      <c r="EF92" s="127"/>
      <c r="EG92" s="127"/>
      <c r="EH92" s="127"/>
      <c r="EI92" s="127"/>
      <c r="EJ92" s="127"/>
      <c r="EK92" s="127"/>
      <c r="EL92" s="127"/>
      <c r="EM92" s="127"/>
    </row>
    <row r="93" spans="1:143">
      <c r="A93" s="127" t="e">
        <v>#N/A</v>
      </c>
      <c r="B93" s="128" t="e">
        <v>#N/A</v>
      </c>
      <c r="C93" s="128" t="e">
        <v>#N/A</v>
      </c>
      <c r="D93" s="128" t="e">
        <v>#N/A</v>
      </c>
      <c r="E93" s="128" t="e">
        <v>#N/A</v>
      </c>
      <c r="F93" s="128" t="e">
        <v>#N/A</v>
      </c>
      <c r="G93" s="128" t="e">
        <v>#N/A</v>
      </c>
      <c r="H93" s="128" t="e">
        <v>#N/A</v>
      </c>
      <c r="I93" s="128" t="e">
        <v>#N/A</v>
      </c>
      <c r="J93" s="128" t="e">
        <v>#N/A</v>
      </c>
      <c r="K93" s="128" t="e">
        <v>#N/A</v>
      </c>
      <c r="L93" s="128" t="e">
        <v>#N/A</v>
      </c>
      <c r="M93" s="128" t="e">
        <v>#N/A</v>
      </c>
      <c r="N93" s="128" t="e">
        <v>#N/A</v>
      </c>
      <c r="O93" s="128" t="e">
        <v>#N/A</v>
      </c>
      <c r="P93" s="128" t="e">
        <v>#N/A</v>
      </c>
      <c r="Q93" s="128" t="e">
        <v>#N/A</v>
      </c>
      <c r="R93" s="128" t="e">
        <v>#N/A</v>
      </c>
      <c r="S93" s="128" t="e">
        <v>#N/A</v>
      </c>
      <c r="T93" s="128" t="e">
        <v>#N/A</v>
      </c>
      <c r="U93" s="128" t="e">
        <v>#N/A</v>
      </c>
      <c r="V93" s="128" t="e">
        <v>#N/A</v>
      </c>
      <c r="W93" s="128" t="e">
        <v>#N/A</v>
      </c>
      <c r="X93" s="128" t="e">
        <v>#N/A</v>
      </c>
      <c r="Y93" s="128" t="e">
        <v>#N/A</v>
      </c>
      <c r="Z93" s="128" t="e">
        <v>#N/A</v>
      </c>
      <c r="AA93" s="128" t="e">
        <v>#N/A</v>
      </c>
      <c r="AB93" s="128" t="e">
        <v>#N/A</v>
      </c>
      <c r="AC93" s="128" t="e">
        <v>#N/A</v>
      </c>
      <c r="AD93" s="128" t="e">
        <v>#N/A</v>
      </c>
      <c r="AE93" s="128" t="e">
        <v>#N/A</v>
      </c>
      <c r="AF93" s="128" t="e">
        <v>#N/A</v>
      </c>
      <c r="AG93" s="128" t="e">
        <v>#N/A</v>
      </c>
      <c r="AH93" s="128" t="e">
        <v>#N/A</v>
      </c>
      <c r="AI93" s="128" t="e">
        <v>#N/A</v>
      </c>
      <c r="AJ93" s="128" t="e">
        <v>#N/A</v>
      </c>
      <c r="AK93" s="128" t="e">
        <v>#N/A</v>
      </c>
      <c r="AL93" s="128" t="e">
        <v>#N/A</v>
      </c>
      <c r="AM93" s="128" t="e">
        <v>#N/A</v>
      </c>
      <c r="AN93" s="128" t="e">
        <v>#N/A</v>
      </c>
      <c r="AO93" s="128" t="e">
        <v>#N/A</v>
      </c>
      <c r="AP93" s="128" t="e">
        <v>#N/A</v>
      </c>
      <c r="AQ93" s="128" t="e">
        <v>#N/A</v>
      </c>
      <c r="AR93" s="128" t="e">
        <v>#N/A</v>
      </c>
      <c r="AS93" s="128" t="e">
        <v>#N/A</v>
      </c>
      <c r="AT93" s="128" t="e">
        <v>#N/A</v>
      </c>
      <c r="AU93" s="128" t="e">
        <v>#N/A</v>
      </c>
      <c r="AV93" s="128" t="e">
        <v>#N/A</v>
      </c>
      <c r="AW93" s="128" t="e">
        <v>#N/A</v>
      </c>
      <c r="AX93" s="128" t="e">
        <v>#N/A</v>
      </c>
      <c r="AY93" s="128" t="e">
        <v>#N/A</v>
      </c>
      <c r="AZ93" s="128" t="e">
        <v>#N/A</v>
      </c>
      <c r="BA93" s="128" t="e">
        <v>#N/A</v>
      </c>
      <c r="BB93" s="128" t="e">
        <v>#N/A</v>
      </c>
      <c r="BC93" s="128" t="e">
        <v>#N/A</v>
      </c>
      <c r="BD93" s="128" t="e">
        <v>#N/A</v>
      </c>
      <c r="BE93" s="128" t="e">
        <v>#N/A</v>
      </c>
      <c r="BF93" s="128" t="e">
        <v>#N/A</v>
      </c>
      <c r="BG93" s="128" t="e">
        <v>#N/A</v>
      </c>
      <c r="BH93" s="128" t="e">
        <v>#N/A</v>
      </c>
      <c r="BI93" s="128" t="e">
        <v>#N/A</v>
      </c>
      <c r="BJ93" s="128" t="e">
        <v>#N/A</v>
      </c>
      <c r="BK93" s="128" t="e">
        <v>#N/A</v>
      </c>
      <c r="BL93" s="128" t="e">
        <v>#N/A</v>
      </c>
      <c r="BM93" s="128" t="e">
        <v>#N/A</v>
      </c>
      <c r="BN93" s="128" t="e">
        <v>#N/A</v>
      </c>
      <c r="BO93" s="128" t="e">
        <v>#N/A</v>
      </c>
      <c r="BP93" s="128" t="e">
        <v>#N/A</v>
      </c>
      <c r="BQ93" s="128" t="e">
        <v>#N/A</v>
      </c>
      <c r="BR93" s="128" t="e">
        <v>#N/A</v>
      </c>
      <c r="BS93" s="128" t="e">
        <v>#N/A</v>
      </c>
      <c r="BT93" s="128" t="e">
        <v>#N/A</v>
      </c>
      <c r="BU93" s="128" t="e">
        <v>#N/A</v>
      </c>
      <c r="BV93" s="128" t="e">
        <v>#N/A</v>
      </c>
      <c r="BW93" s="128" t="e">
        <v>#N/A</v>
      </c>
      <c r="BX93" s="128" t="e">
        <v>#N/A</v>
      </c>
      <c r="BY93" s="128" t="e">
        <v>#N/A</v>
      </c>
      <c r="BZ93" s="128" t="e">
        <v>#N/A</v>
      </c>
      <c r="CA93" s="128" t="e">
        <v>#N/A</v>
      </c>
      <c r="CB93" s="128" t="e">
        <v>#N/A</v>
      </c>
      <c r="CC93" s="128" t="e">
        <v>#N/A</v>
      </c>
      <c r="CD93" s="128"/>
      <c r="CE93" s="128"/>
      <c r="CF93" s="128"/>
      <c r="CG93" s="128"/>
      <c r="CH93" s="128"/>
      <c r="CI93" s="128"/>
      <c r="CJ93" s="128"/>
      <c r="CK93" s="128"/>
      <c r="CL93" s="128"/>
      <c r="CM93" s="128"/>
      <c r="CN93" s="128"/>
      <c r="CO93" s="128"/>
      <c r="CP93" s="128"/>
      <c r="CQ93" s="128"/>
      <c r="CR93" s="128"/>
      <c r="CS93" s="128"/>
      <c r="CT93" s="128"/>
      <c r="CU93" s="128"/>
      <c r="CV93" s="128"/>
      <c r="CW93" s="128"/>
      <c r="CX93" s="128"/>
      <c r="CY93" s="128"/>
      <c r="CZ93" s="128"/>
      <c r="DA93" s="128"/>
      <c r="DB93" s="128"/>
      <c r="DC93" s="128"/>
      <c r="DD93" s="128"/>
      <c r="DE93" s="128"/>
      <c r="DF93" s="128"/>
      <c r="DG93" s="128"/>
      <c r="DH93" s="128"/>
      <c r="DI93" s="128"/>
      <c r="DJ93" s="128"/>
      <c r="DK93" s="128"/>
      <c r="DL93" s="128"/>
      <c r="DM93" s="128"/>
      <c r="DN93" s="128"/>
      <c r="DO93" s="128"/>
      <c r="DP93" s="128"/>
      <c r="DQ93" s="128"/>
      <c r="DR93" s="127"/>
      <c r="DS93" s="127"/>
      <c r="DT93" s="127"/>
      <c r="DU93" s="127"/>
      <c r="DV93" s="127"/>
      <c r="DW93" s="127"/>
      <c r="DX93" s="127"/>
      <c r="DY93" s="127"/>
      <c r="DZ93" s="127"/>
      <c r="EA93" s="127"/>
      <c r="EB93" s="127"/>
      <c r="EC93" s="127"/>
      <c r="ED93" s="127"/>
      <c r="EE93" s="127"/>
      <c r="EF93" s="127"/>
      <c r="EG93" s="127"/>
      <c r="EH93" s="127"/>
      <c r="EI93" s="127"/>
      <c r="EJ93" s="127"/>
      <c r="EK93" s="127"/>
      <c r="EL93" s="127"/>
      <c r="EM93" s="127"/>
    </row>
    <row r="94" spans="1:143">
      <c r="A94" s="127" t="e">
        <v>#N/A</v>
      </c>
      <c r="B94" s="128" t="e">
        <v>#N/A</v>
      </c>
      <c r="C94" s="128" t="e">
        <v>#N/A</v>
      </c>
      <c r="D94" s="128" t="e">
        <v>#N/A</v>
      </c>
      <c r="E94" s="128" t="e">
        <v>#N/A</v>
      </c>
      <c r="F94" s="128" t="e">
        <v>#N/A</v>
      </c>
      <c r="G94" s="128" t="e">
        <v>#N/A</v>
      </c>
      <c r="H94" s="128" t="e">
        <v>#N/A</v>
      </c>
      <c r="I94" s="128" t="e">
        <v>#N/A</v>
      </c>
      <c r="J94" s="128" t="e">
        <v>#N/A</v>
      </c>
      <c r="K94" s="128" t="e">
        <v>#N/A</v>
      </c>
      <c r="L94" s="128" t="e">
        <v>#N/A</v>
      </c>
      <c r="M94" s="128" t="e">
        <v>#N/A</v>
      </c>
      <c r="N94" s="128" t="e">
        <v>#N/A</v>
      </c>
      <c r="O94" s="128" t="e">
        <v>#N/A</v>
      </c>
      <c r="P94" s="128" t="e">
        <v>#N/A</v>
      </c>
      <c r="Q94" s="128" t="e">
        <v>#N/A</v>
      </c>
      <c r="R94" s="128" t="e">
        <v>#N/A</v>
      </c>
      <c r="S94" s="128" t="e">
        <v>#N/A</v>
      </c>
      <c r="T94" s="128" t="e">
        <v>#N/A</v>
      </c>
      <c r="U94" s="128" t="e">
        <v>#N/A</v>
      </c>
      <c r="V94" s="128" t="e">
        <v>#N/A</v>
      </c>
      <c r="W94" s="128" t="e">
        <v>#N/A</v>
      </c>
      <c r="X94" s="128" t="e">
        <v>#N/A</v>
      </c>
      <c r="Y94" s="128" t="e">
        <v>#N/A</v>
      </c>
      <c r="Z94" s="128" t="e">
        <v>#N/A</v>
      </c>
      <c r="AA94" s="128" t="e">
        <v>#N/A</v>
      </c>
      <c r="AB94" s="128" t="e">
        <v>#N/A</v>
      </c>
      <c r="AC94" s="128" t="e">
        <v>#N/A</v>
      </c>
      <c r="AD94" s="128" t="e">
        <v>#N/A</v>
      </c>
      <c r="AE94" s="128" t="e">
        <v>#N/A</v>
      </c>
      <c r="AF94" s="128" t="e">
        <v>#N/A</v>
      </c>
      <c r="AG94" s="128" t="e">
        <v>#N/A</v>
      </c>
      <c r="AH94" s="128" t="e">
        <v>#N/A</v>
      </c>
      <c r="AI94" s="128" t="e">
        <v>#N/A</v>
      </c>
      <c r="AJ94" s="128" t="e">
        <v>#N/A</v>
      </c>
      <c r="AK94" s="128" t="e">
        <v>#N/A</v>
      </c>
      <c r="AL94" s="128" t="e">
        <v>#N/A</v>
      </c>
      <c r="AM94" s="128" t="e">
        <v>#N/A</v>
      </c>
      <c r="AN94" s="128" t="e">
        <v>#N/A</v>
      </c>
      <c r="AO94" s="128" t="e">
        <v>#N/A</v>
      </c>
      <c r="AP94" s="128" t="e">
        <v>#N/A</v>
      </c>
      <c r="AQ94" s="128" t="e">
        <v>#N/A</v>
      </c>
      <c r="AR94" s="128" t="e">
        <v>#N/A</v>
      </c>
      <c r="AS94" s="128" t="e">
        <v>#N/A</v>
      </c>
      <c r="AT94" s="128" t="e">
        <v>#N/A</v>
      </c>
      <c r="AU94" s="128" t="e">
        <v>#N/A</v>
      </c>
      <c r="AV94" s="128" t="e">
        <v>#N/A</v>
      </c>
      <c r="AW94" s="128" t="e">
        <v>#N/A</v>
      </c>
      <c r="AX94" s="128" t="e">
        <v>#N/A</v>
      </c>
      <c r="AY94" s="128" t="e">
        <v>#N/A</v>
      </c>
      <c r="AZ94" s="128" t="e">
        <v>#N/A</v>
      </c>
      <c r="BA94" s="128" t="e">
        <v>#N/A</v>
      </c>
      <c r="BB94" s="128" t="e">
        <v>#N/A</v>
      </c>
      <c r="BC94" s="128" t="e">
        <v>#N/A</v>
      </c>
      <c r="BD94" s="128" t="e">
        <v>#N/A</v>
      </c>
      <c r="BE94" s="128" t="e">
        <v>#N/A</v>
      </c>
      <c r="BF94" s="128" t="e">
        <v>#N/A</v>
      </c>
      <c r="BG94" s="128" t="e">
        <v>#N/A</v>
      </c>
      <c r="BH94" s="128" t="e">
        <v>#N/A</v>
      </c>
      <c r="BI94" s="128" t="e">
        <v>#N/A</v>
      </c>
      <c r="BJ94" s="128" t="e">
        <v>#N/A</v>
      </c>
      <c r="BK94" s="128" t="e">
        <v>#N/A</v>
      </c>
      <c r="BL94" s="128" t="e">
        <v>#N/A</v>
      </c>
      <c r="BM94" s="128" t="e">
        <v>#N/A</v>
      </c>
      <c r="BN94" s="128" t="e">
        <v>#N/A</v>
      </c>
      <c r="BO94" s="128" t="e">
        <v>#N/A</v>
      </c>
      <c r="BP94" s="128" t="e">
        <v>#N/A</v>
      </c>
      <c r="BQ94" s="128" t="e">
        <v>#N/A</v>
      </c>
      <c r="BR94" s="128" t="e">
        <v>#N/A</v>
      </c>
      <c r="BS94" s="128" t="e">
        <v>#N/A</v>
      </c>
      <c r="BT94" s="128" t="e">
        <v>#N/A</v>
      </c>
      <c r="BU94" s="128" t="e">
        <v>#N/A</v>
      </c>
      <c r="BV94" s="128" t="e">
        <v>#N/A</v>
      </c>
      <c r="BW94" s="128" t="e">
        <v>#N/A</v>
      </c>
      <c r="BX94" s="128" t="e">
        <v>#N/A</v>
      </c>
      <c r="BY94" s="128" t="e">
        <v>#N/A</v>
      </c>
      <c r="BZ94" s="128" t="e">
        <v>#N/A</v>
      </c>
      <c r="CA94" s="128" t="e">
        <v>#N/A</v>
      </c>
      <c r="CB94" s="128" t="e">
        <v>#N/A</v>
      </c>
      <c r="CC94" s="128" t="e">
        <v>#N/A</v>
      </c>
      <c r="CD94" s="128"/>
      <c r="CE94" s="128"/>
      <c r="CF94" s="128"/>
      <c r="CG94" s="128"/>
      <c r="CH94" s="128"/>
      <c r="CI94" s="128"/>
      <c r="CJ94" s="128"/>
      <c r="CK94" s="128"/>
      <c r="CL94" s="128"/>
      <c r="CM94" s="128"/>
      <c r="CN94" s="128"/>
      <c r="CO94" s="128"/>
      <c r="CP94" s="128"/>
      <c r="CQ94" s="128"/>
      <c r="CR94" s="128"/>
      <c r="CS94" s="128"/>
      <c r="CT94" s="128"/>
      <c r="CU94" s="128"/>
      <c r="CV94" s="128"/>
      <c r="CW94" s="128"/>
      <c r="CX94" s="128"/>
      <c r="CY94" s="128"/>
      <c r="CZ94" s="128"/>
      <c r="DA94" s="128"/>
      <c r="DB94" s="128"/>
      <c r="DC94" s="128"/>
      <c r="DD94" s="128"/>
      <c r="DE94" s="128"/>
      <c r="DF94" s="128"/>
      <c r="DG94" s="128"/>
      <c r="DH94" s="128"/>
      <c r="DI94" s="128"/>
      <c r="DJ94" s="128"/>
      <c r="DK94" s="128"/>
      <c r="DL94" s="128"/>
      <c r="DM94" s="128"/>
      <c r="DN94" s="128"/>
      <c r="DO94" s="128"/>
      <c r="DP94" s="128"/>
      <c r="DQ94" s="128"/>
      <c r="DR94" s="127"/>
      <c r="DS94" s="127"/>
      <c r="DT94" s="127"/>
      <c r="DU94" s="127"/>
      <c r="DV94" s="127"/>
      <c r="DW94" s="127"/>
      <c r="DX94" s="127"/>
      <c r="DY94" s="127"/>
      <c r="DZ94" s="127"/>
      <c r="EA94" s="127"/>
      <c r="EB94" s="127"/>
      <c r="EC94" s="127"/>
      <c r="ED94" s="127"/>
      <c r="EE94" s="127"/>
      <c r="EF94" s="127"/>
      <c r="EG94" s="127"/>
      <c r="EH94" s="127"/>
      <c r="EI94" s="127"/>
      <c r="EJ94" s="127"/>
      <c r="EK94" s="127"/>
      <c r="EL94" s="127"/>
      <c r="EM94" s="127"/>
    </row>
    <row r="95" spans="1:143">
      <c r="A95" s="127" t="e">
        <v>#N/A</v>
      </c>
      <c r="B95" s="128" t="e">
        <v>#N/A</v>
      </c>
      <c r="C95" s="128" t="e">
        <v>#N/A</v>
      </c>
      <c r="D95" s="128" t="e">
        <v>#N/A</v>
      </c>
      <c r="E95" s="128" t="e">
        <v>#N/A</v>
      </c>
      <c r="F95" s="128" t="e">
        <v>#N/A</v>
      </c>
      <c r="G95" s="128" t="e">
        <v>#N/A</v>
      </c>
      <c r="H95" s="128" t="e">
        <v>#N/A</v>
      </c>
      <c r="I95" s="128" t="e">
        <v>#N/A</v>
      </c>
      <c r="J95" s="128" t="e">
        <v>#N/A</v>
      </c>
      <c r="K95" s="128" t="e">
        <v>#N/A</v>
      </c>
      <c r="L95" s="128" t="e">
        <v>#N/A</v>
      </c>
      <c r="M95" s="128" t="e">
        <v>#N/A</v>
      </c>
      <c r="N95" s="128" t="e">
        <v>#N/A</v>
      </c>
      <c r="O95" s="128" t="e">
        <v>#N/A</v>
      </c>
      <c r="P95" s="128" t="e">
        <v>#N/A</v>
      </c>
      <c r="Q95" s="128" t="e">
        <v>#N/A</v>
      </c>
      <c r="R95" s="128" t="e">
        <v>#N/A</v>
      </c>
      <c r="S95" s="128" t="e">
        <v>#N/A</v>
      </c>
      <c r="T95" s="128" t="e">
        <v>#N/A</v>
      </c>
      <c r="U95" s="128" t="e">
        <v>#N/A</v>
      </c>
      <c r="V95" s="128" t="e">
        <v>#N/A</v>
      </c>
      <c r="W95" s="128" t="e">
        <v>#N/A</v>
      </c>
      <c r="X95" s="128" t="e">
        <v>#N/A</v>
      </c>
      <c r="Y95" s="128" t="e">
        <v>#N/A</v>
      </c>
      <c r="Z95" s="128" t="e">
        <v>#N/A</v>
      </c>
      <c r="AA95" s="128" t="e">
        <v>#N/A</v>
      </c>
      <c r="AB95" s="128" t="e">
        <v>#N/A</v>
      </c>
      <c r="AC95" s="128" t="e">
        <v>#N/A</v>
      </c>
      <c r="AD95" s="128" t="e">
        <v>#N/A</v>
      </c>
      <c r="AE95" s="128" t="e">
        <v>#N/A</v>
      </c>
      <c r="AF95" s="128" t="e">
        <v>#N/A</v>
      </c>
      <c r="AG95" s="128" t="e">
        <v>#N/A</v>
      </c>
      <c r="AH95" s="128" t="e">
        <v>#N/A</v>
      </c>
      <c r="AI95" s="128" t="e">
        <v>#N/A</v>
      </c>
      <c r="AJ95" s="128" t="e">
        <v>#N/A</v>
      </c>
      <c r="AK95" s="128" t="e">
        <v>#N/A</v>
      </c>
      <c r="AL95" s="128" t="e">
        <v>#N/A</v>
      </c>
      <c r="AM95" s="128" t="e">
        <v>#N/A</v>
      </c>
      <c r="AN95" s="128" t="e">
        <v>#N/A</v>
      </c>
      <c r="AO95" s="128" t="e">
        <v>#N/A</v>
      </c>
      <c r="AP95" s="128" t="e">
        <v>#N/A</v>
      </c>
      <c r="AQ95" s="128" t="e">
        <v>#N/A</v>
      </c>
      <c r="AR95" s="128" t="e">
        <v>#N/A</v>
      </c>
      <c r="AS95" s="128" t="e">
        <v>#N/A</v>
      </c>
      <c r="AT95" s="128" t="e">
        <v>#N/A</v>
      </c>
      <c r="AU95" s="128" t="e">
        <v>#N/A</v>
      </c>
      <c r="AV95" s="128" t="e">
        <v>#N/A</v>
      </c>
      <c r="AW95" s="128" t="e">
        <v>#N/A</v>
      </c>
      <c r="AX95" s="128" t="e">
        <v>#N/A</v>
      </c>
      <c r="AY95" s="128" t="e">
        <v>#N/A</v>
      </c>
      <c r="AZ95" s="128" t="e">
        <v>#N/A</v>
      </c>
      <c r="BA95" s="128" t="e">
        <v>#N/A</v>
      </c>
      <c r="BB95" s="128" t="e">
        <v>#N/A</v>
      </c>
      <c r="BC95" s="128" t="e">
        <v>#N/A</v>
      </c>
      <c r="BD95" s="128" t="e">
        <v>#N/A</v>
      </c>
      <c r="BE95" s="128" t="e">
        <v>#N/A</v>
      </c>
      <c r="BF95" s="128" t="e">
        <v>#N/A</v>
      </c>
      <c r="BG95" s="128" t="e">
        <v>#N/A</v>
      </c>
      <c r="BH95" s="128" t="e">
        <v>#N/A</v>
      </c>
      <c r="BI95" s="128" t="e">
        <v>#N/A</v>
      </c>
      <c r="BJ95" s="128" t="e">
        <v>#N/A</v>
      </c>
      <c r="BK95" s="128" t="e">
        <v>#N/A</v>
      </c>
      <c r="BL95" s="128" t="e">
        <v>#N/A</v>
      </c>
      <c r="BM95" s="128" t="e">
        <v>#N/A</v>
      </c>
      <c r="BN95" s="128" t="e">
        <v>#N/A</v>
      </c>
      <c r="BO95" s="128" t="e">
        <v>#N/A</v>
      </c>
      <c r="BP95" s="128" t="e">
        <v>#N/A</v>
      </c>
      <c r="BQ95" s="128" t="e">
        <v>#N/A</v>
      </c>
      <c r="BR95" s="128" t="e">
        <v>#N/A</v>
      </c>
      <c r="BS95" s="128" t="e">
        <v>#N/A</v>
      </c>
      <c r="BT95" s="128" t="e">
        <v>#N/A</v>
      </c>
      <c r="BU95" s="128" t="e">
        <v>#N/A</v>
      </c>
      <c r="BV95" s="128" t="e">
        <v>#N/A</v>
      </c>
      <c r="BW95" s="128" t="e">
        <v>#N/A</v>
      </c>
      <c r="BX95" s="128" t="e">
        <v>#N/A</v>
      </c>
      <c r="BY95" s="128" t="e">
        <v>#N/A</v>
      </c>
      <c r="BZ95" s="128" t="e">
        <v>#N/A</v>
      </c>
      <c r="CA95" s="128" t="e">
        <v>#N/A</v>
      </c>
      <c r="CB95" s="128" t="e">
        <v>#N/A</v>
      </c>
      <c r="CC95" s="128" t="e">
        <v>#N/A</v>
      </c>
      <c r="CD95" s="128"/>
      <c r="CE95" s="128"/>
      <c r="CF95" s="128"/>
      <c r="CG95" s="128"/>
      <c r="CH95" s="128"/>
      <c r="CI95" s="128"/>
      <c r="CJ95" s="128"/>
      <c r="CK95" s="128"/>
      <c r="CL95" s="128"/>
      <c r="CM95" s="128"/>
      <c r="CN95" s="128"/>
      <c r="CO95" s="128"/>
      <c r="CP95" s="128"/>
      <c r="CQ95" s="128"/>
      <c r="CR95" s="128"/>
      <c r="CS95" s="128"/>
      <c r="CT95" s="128"/>
      <c r="CU95" s="128"/>
      <c r="CV95" s="128"/>
      <c r="CW95" s="128"/>
      <c r="CX95" s="128"/>
      <c r="CY95" s="128"/>
      <c r="CZ95" s="128"/>
      <c r="DA95" s="128"/>
      <c r="DB95" s="128"/>
      <c r="DC95" s="128"/>
      <c r="DD95" s="128"/>
      <c r="DE95" s="128"/>
      <c r="DF95" s="128"/>
      <c r="DG95" s="128"/>
      <c r="DH95" s="128"/>
      <c r="DI95" s="128"/>
      <c r="DJ95" s="128"/>
      <c r="DK95" s="128"/>
      <c r="DL95" s="128"/>
      <c r="DM95" s="128"/>
      <c r="DN95" s="128"/>
      <c r="DO95" s="128"/>
      <c r="DP95" s="128"/>
      <c r="DQ95" s="128"/>
      <c r="DR95" s="127"/>
      <c r="DS95" s="127"/>
      <c r="DT95" s="127"/>
      <c r="DU95" s="127"/>
      <c r="DV95" s="127"/>
      <c r="DW95" s="127"/>
      <c r="DX95" s="127"/>
      <c r="DY95" s="127"/>
      <c r="DZ95" s="127"/>
      <c r="EA95" s="127"/>
      <c r="EB95" s="127"/>
      <c r="EC95" s="127"/>
      <c r="ED95" s="127"/>
      <c r="EE95" s="127"/>
      <c r="EF95" s="127"/>
      <c r="EG95" s="127"/>
      <c r="EH95" s="127"/>
      <c r="EI95" s="127"/>
      <c r="EJ95" s="127"/>
      <c r="EK95" s="127"/>
      <c r="EL95" s="127"/>
      <c r="EM95" s="127"/>
    </row>
    <row r="96" spans="1:143">
      <c r="A96" s="127" t="e">
        <v>#N/A</v>
      </c>
      <c r="B96" s="128" t="e">
        <v>#N/A</v>
      </c>
      <c r="C96" s="128" t="e">
        <v>#N/A</v>
      </c>
      <c r="D96" s="128" t="e">
        <v>#N/A</v>
      </c>
      <c r="E96" s="128" t="e">
        <v>#N/A</v>
      </c>
      <c r="F96" s="128" t="e">
        <v>#N/A</v>
      </c>
      <c r="G96" s="128" t="e">
        <v>#N/A</v>
      </c>
      <c r="H96" s="128" t="e">
        <v>#N/A</v>
      </c>
      <c r="I96" s="128" t="e">
        <v>#N/A</v>
      </c>
      <c r="J96" s="128" t="e">
        <v>#N/A</v>
      </c>
      <c r="K96" s="128" t="e">
        <v>#N/A</v>
      </c>
      <c r="L96" s="128" t="e">
        <v>#N/A</v>
      </c>
      <c r="M96" s="128" t="e">
        <v>#N/A</v>
      </c>
      <c r="N96" s="128" t="e">
        <v>#N/A</v>
      </c>
      <c r="O96" s="128" t="e">
        <v>#N/A</v>
      </c>
      <c r="P96" s="128" t="e">
        <v>#N/A</v>
      </c>
      <c r="Q96" s="128" t="e">
        <v>#N/A</v>
      </c>
      <c r="R96" s="128" t="e">
        <v>#N/A</v>
      </c>
      <c r="S96" s="128" t="e">
        <v>#N/A</v>
      </c>
      <c r="T96" s="128" t="e">
        <v>#N/A</v>
      </c>
      <c r="U96" s="128" t="e">
        <v>#N/A</v>
      </c>
      <c r="V96" s="128" t="e">
        <v>#N/A</v>
      </c>
      <c r="W96" s="128" t="e">
        <v>#N/A</v>
      </c>
      <c r="X96" s="128" t="e">
        <v>#N/A</v>
      </c>
      <c r="Y96" s="128" t="e">
        <v>#N/A</v>
      </c>
      <c r="Z96" s="128" t="e">
        <v>#N/A</v>
      </c>
      <c r="AA96" s="128" t="e">
        <v>#N/A</v>
      </c>
      <c r="AB96" s="128" t="e">
        <v>#N/A</v>
      </c>
      <c r="AC96" s="128" t="e">
        <v>#N/A</v>
      </c>
      <c r="AD96" s="128" t="e">
        <v>#N/A</v>
      </c>
      <c r="AE96" s="128" t="e">
        <v>#N/A</v>
      </c>
      <c r="AF96" s="128" t="e">
        <v>#N/A</v>
      </c>
      <c r="AG96" s="128" t="e">
        <v>#N/A</v>
      </c>
      <c r="AH96" s="128" t="e">
        <v>#N/A</v>
      </c>
      <c r="AI96" s="128" t="e">
        <v>#N/A</v>
      </c>
      <c r="AJ96" s="128" t="e">
        <v>#N/A</v>
      </c>
      <c r="AK96" s="128" t="e">
        <v>#N/A</v>
      </c>
      <c r="AL96" s="128" t="e">
        <v>#N/A</v>
      </c>
      <c r="AM96" s="128" t="e">
        <v>#N/A</v>
      </c>
      <c r="AN96" s="128" t="e">
        <v>#N/A</v>
      </c>
      <c r="AO96" s="128" t="e">
        <v>#N/A</v>
      </c>
      <c r="AP96" s="128" t="e">
        <v>#N/A</v>
      </c>
      <c r="AQ96" s="128" t="e">
        <v>#N/A</v>
      </c>
      <c r="AR96" s="128" t="e">
        <v>#N/A</v>
      </c>
      <c r="AS96" s="128" t="e">
        <v>#N/A</v>
      </c>
      <c r="AT96" s="128" t="e">
        <v>#N/A</v>
      </c>
      <c r="AU96" s="128" t="e">
        <v>#N/A</v>
      </c>
      <c r="AV96" s="128" t="e">
        <v>#N/A</v>
      </c>
      <c r="AW96" s="128" t="e">
        <v>#N/A</v>
      </c>
      <c r="AX96" s="128" t="e">
        <v>#N/A</v>
      </c>
      <c r="AY96" s="128" t="e">
        <v>#N/A</v>
      </c>
      <c r="AZ96" s="128" t="e">
        <v>#N/A</v>
      </c>
      <c r="BA96" s="128" t="e">
        <v>#N/A</v>
      </c>
      <c r="BB96" s="128" t="e">
        <v>#N/A</v>
      </c>
      <c r="BC96" s="128" t="e">
        <v>#N/A</v>
      </c>
      <c r="BD96" s="128" t="e">
        <v>#N/A</v>
      </c>
      <c r="BE96" s="128" t="e">
        <v>#N/A</v>
      </c>
      <c r="BF96" s="128" t="e">
        <v>#N/A</v>
      </c>
      <c r="BG96" s="128" t="e">
        <v>#N/A</v>
      </c>
      <c r="BH96" s="128" t="e">
        <v>#N/A</v>
      </c>
      <c r="BI96" s="128" t="e">
        <v>#N/A</v>
      </c>
      <c r="BJ96" s="128" t="e">
        <v>#N/A</v>
      </c>
      <c r="BK96" s="128" t="e">
        <v>#N/A</v>
      </c>
      <c r="BL96" s="128" t="e">
        <v>#N/A</v>
      </c>
      <c r="BM96" s="128" t="e">
        <v>#N/A</v>
      </c>
      <c r="BN96" s="128" t="e">
        <v>#N/A</v>
      </c>
      <c r="BO96" s="128" t="e">
        <v>#N/A</v>
      </c>
      <c r="BP96" s="128" t="e">
        <v>#N/A</v>
      </c>
      <c r="BQ96" s="128" t="e">
        <v>#N/A</v>
      </c>
      <c r="BR96" s="128" t="e">
        <v>#N/A</v>
      </c>
      <c r="BS96" s="128" t="e">
        <v>#N/A</v>
      </c>
      <c r="BT96" s="128" t="e">
        <v>#N/A</v>
      </c>
      <c r="BU96" s="128" t="e">
        <v>#N/A</v>
      </c>
      <c r="BV96" s="128" t="e">
        <v>#N/A</v>
      </c>
      <c r="BW96" s="128" t="e">
        <v>#N/A</v>
      </c>
      <c r="BX96" s="128" t="e">
        <v>#N/A</v>
      </c>
      <c r="BY96" s="128" t="e">
        <v>#N/A</v>
      </c>
      <c r="BZ96" s="128" t="e">
        <v>#N/A</v>
      </c>
      <c r="CA96" s="128" t="e">
        <v>#N/A</v>
      </c>
      <c r="CB96" s="128" t="e">
        <v>#N/A</v>
      </c>
      <c r="CC96" s="128" t="e">
        <v>#N/A</v>
      </c>
      <c r="CD96" s="128"/>
      <c r="CE96" s="128"/>
      <c r="CF96" s="128"/>
      <c r="CG96" s="128"/>
      <c r="CH96" s="128"/>
      <c r="CI96" s="128"/>
      <c r="CJ96" s="128"/>
      <c r="CK96" s="128"/>
      <c r="CL96" s="128"/>
      <c r="CM96" s="128"/>
      <c r="CN96" s="128"/>
      <c r="CO96" s="128"/>
      <c r="CP96" s="128"/>
      <c r="CQ96" s="128"/>
      <c r="CR96" s="128"/>
      <c r="CS96" s="128"/>
      <c r="CT96" s="128"/>
      <c r="CU96" s="128"/>
      <c r="CV96" s="128"/>
      <c r="CW96" s="128"/>
      <c r="CX96" s="128"/>
      <c r="CY96" s="128"/>
      <c r="CZ96" s="128"/>
      <c r="DA96" s="128"/>
      <c r="DB96" s="128"/>
      <c r="DC96" s="128"/>
      <c r="DD96" s="128"/>
      <c r="DE96" s="128"/>
      <c r="DF96" s="128"/>
      <c r="DG96" s="128"/>
      <c r="DH96" s="128"/>
      <c r="DI96" s="128"/>
      <c r="DJ96" s="128"/>
      <c r="DK96" s="128"/>
      <c r="DL96" s="128"/>
      <c r="DM96" s="128"/>
      <c r="DN96" s="128"/>
      <c r="DO96" s="128"/>
      <c r="DP96" s="128"/>
      <c r="DQ96" s="128"/>
      <c r="DR96" s="127"/>
      <c r="DS96" s="127"/>
      <c r="DT96" s="127"/>
      <c r="DU96" s="127"/>
      <c r="DV96" s="127"/>
      <c r="DW96" s="127"/>
      <c r="DX96" s="127"/>
      <c r="DY96" s="127"/>
      <c r="DZ96" s="127"/>
      <c r="EA96" s="127"/>
      <c r="EB96" s="127"/>
      <c r="EC96" s="127"/>
      <c r="ED96" s="127"/>
      <c r="EE96" s="127"/>
      <c r="EF96" s="127"/>
      <c r="EG96" s="127"/>
      <c r="EH96" s="127"/>
      <c r="EI96" s="127"/>
      <c r="EJ96" s="127"/>
      <c r="EK96" s="127"/>
      <c r="EL96" s="127"/>
      <c r="EM96" s="127"/>
    </row>
    <row r="97" spans="1:143">
      <c r="A97" s="127" t="e">
        <v>#N/A</v>
      </c>
      <c r="B97" s="128" t="e">
        <v>#N/A</v>
      </c>
      <c r="C97" s="128" t="e">
        <v>#N/A</v>
      </c>
      <c r="D97" s="128" t="e">
        <v>#N/A</v>
      </c>
      <c r="E97" s="128" t="e">
        <v>#N/A</v>
      </c>
      <c r="F97" s="128" t="e">
        <v>#N/A</v>
      </c>
      <c r="G97" s="128" t="e">
        <v>#N/A</v>
      </c>
      <c r="H97" s="128" t="e">
        <v>#N/A</v>
      </c>
      <c r="I97" s="128" t="e">
        <v>#N/A</v>
      </c>
      <c r="J97" s="128" t="e">
        <v>#N/A</v>
      </c>
      <c r="K97" s="128" t="e">
        <v>#N/A</v>
      </c>
      <c r="L97" s="128" t="e">
        <v>#N/A</v>
      </c>
      <c r="M97" s="128" t="e">
        <v>#N/A</v>
      </c>
      <c r="N97" s="128" t="e">
        <v>#N/A</v>
      </c>
      <c r="O97" s="128" t="e">
        <v>#N/A</v>
      </c>
      <c r="P97" s="128" t="e">
        <v>#N/A</v>
      </c>
      <c r="Q97" s="128" t="e">
        <v>#N/A</v>
      </c>
      <c r="R97" s="128" t="e">
        <v>#N/A</v>
      </c>
      <c r="S97" s="128" t="e">
        <v>#N/A</v>
      </c>
      <c r="T97" s="128" t="e">
        <v>#N/A</v>
      </c>
      <c r="U97" s="128" t="e">
        <v>#N/A</v>
      </c>
      <c r="V97" s="128" t="e">
        <v>#N/A</v>
      </c>
      <c r="W97" s="128" t="e">
        <v>#N/A</v>
      </c>
      <c r="X97" s="128" t="e">
        <v>#N/A</v>
      </c>
      <c r="Y97" s="128" t="e">
        <v>#N/A</v>
      </c>
      <c r="Z97" s="128" t="e">
        <v>#N/A</v>
      </c>
      <c r="AA97" s="128" t="e">
        <v>#N/A</v>
      </c>
      <c r="AB97" s="128" t="e">
        <v>#N/A</v>
      </c>
      <c r="AC97" s="128" t="e">
        <v>#N/A</v>
      </c>
      <c r="AD97" s="128" t="e">
        <v>#N/A</v>
      </c>
      <c r="AE97" s="128" t="e">
        <v>#N/A</v>
      </c>
      <c r="AF97" s="128" t="e">
        <v>#N/A</v>
      </c>
      <c r="AG97" s="128" t="e">
        <v>#N/A</v>
      </c>
      <c r="AH97" s="128" t="e">
        <v>#N/A</v>
      </c>
      <c r="AI97" s="128" t="e">
        <v>#N/A</v>
      </c>
      <c r="AJ97" s="128" t="e">
        <v>#N/A</v>
      </c>
      <c r="AK97" s="128" t="e">
        <v>#N/A</v>
      </c>
      <c r="AL97" s="128" t="e">
        <v>#N/A</v>
      </c>
      <c r="AM97" s="128" t="e">
        <v>#N/A</v>
      </c>
      <c r="AN97" s="128" t="e">
        <v>#N/A</v>
      </c>
      <c r="AO97" s="128" t="e">
        <v>#N/A</v>
      </c>
      <c r="AP97" s="128" t="e">
        <v>#N/A</v>
      </c>
      <c r="AQ97" s="128" t="e">
        <v>#N/A</v>
      </c>
      <c r="AR97" s="128" t="e">
        <v>#N/A</v>
      </c>
      <c r="AS97" s="128" t="e">
        <v>#N/A</v>
      </c>
      <c r="AT97" s="128" t="e">
        <v>#N/A</v>
      </c>
      <c r="AU97" s="128" t="e">
        <v>#N/A</v>
      </c>
      <c r="AV97" s="128" t="e">
        <v>#N/A</v>
      </c>
      <c r="AW97" s="128" t="e">
        <v>#N/A</v>
      </c>
      <c r="AX97" s="128" t="e">
        <v>#N/A</v>
      </c>
      <c r="AY97" s="128" t="e">
        <v>#N/A</v>
      </c>
      <c r="AZ97" s="128" t="e">
        <v>#N/A</v>
      </c>
      <c r="BA97" s="128" t="e">
        <v>#N/A</v>
      </c>
      <c r="BB97" s="128" t="e">
        <v>#N/A</v>
      </c>
      <c r="BC97" s="128" t="e">
        <v>#N/A</v>
      </c>
      <c r="BD97" s="128" t="e">
        <v>#N/A</v>
      </c>
      <c r="BE97" s="128" t="e">
        <v>#N/A</v>
      </c>
      <c r="BF97" s="128" t="e">
        <v>#N/A</v>
      </c>
      <c r="BG97" s="128" t="e">
        <v>#N/A</v>
      </c>
      <c r="BH97" s="128" t="e">
        <v>#N/A</v>
      </c>
      <c r="BI97" s="128" t="e">
        <v>#N/A</v>
      </c>
      <c r="BJ97" s="128" t="e">
        <v>#N/A</v>
      </c>
      <c r="BK97" s="128" t="e">
        <v>#N/A</v>
      </c>
      <c r="BL97" s="128" t="e">
        <v>#N/A</v>
      </c>
      <c r="BM97" s="128" t="e">
        <v>#N/A</v>
      </c>
      <c r="BN97" s="128" t="e">
        <v>#N/A</v>
      </c>
      <c r="BO97" s="128" t="e">
        <v>#N/A</v>
      </c>
      <c r="BP97" s="128" t="e">
        <v>#N/A</v>
      </c>
      <c r="BQ97" s="128" t="e">
        <v>#N/A</v>
      </c>
      <c r="BR97" s="128" t="e">
        <v>#N/A</v>
      </c>
      <c r="BS97" s="128" t="e">
        <v>#N/A</v>
      </c>
      <c r="BT97" s="128" t="e">
        <v>#N/A</v>
      </c>
      <c r="BU97" s="128" t="e">
        <v>#N/A</v>
      </c>
      <c r="BV97" s="128" t="e">
        <v>#N/A</v>
      </c>
      <c r="BW97" s="128" t="e">
        <v>#N/A</v>
      </c>
      <c r="BX97" s="128" t="e">
        <v>#N/A</v>
      </c>
      <c r="BY97" s="128" t="e">
        <v>#N/A</v>
      </c>
      <c r="BZ97" s="128" t="e">
        <v>#N/A</v>
      </c>
      <c r="CA97" s="128" t="e">
        <v>#N/A</v>
      </c>
      <c r="CB97" s="128" t="e">
        <v>#N/A</v>
      </c>
      <c r="CC97" s="128" t="e">
        <v>#N/A</v>
      </c>
      <c r="CD97" s="128"/>
      <c r="CE97" s="128"/>
      <c r="CF97" s="128"/>
      <c r="CG97" s="128"/>
      <c r="CH97" s="128"/>
      <c r="CI97" s="128"/>
      <c r="CJ97" s="128"/>
      <c r="CK97" s="128"/>
      <c r="CL97" s="128"/>
      <c r="CM97" s="128"/>
      <c r="CN97" s="128"/>
      <c r="CO97" s="128"/>
      <c r="CP97" s="128"/>
      <c r="CQ97" s="128"/>
      <c r="CR97" s="128"/>
      <c r="CS97" s="128"/>
      <c r="CT97" s="128"/>
      <c r="CU97" s="128"/>
      <c r="CV97" s="128"/>
      <c r="CW97" s="128"/>
      <c r="CX97" s="128"/>
      <c r="CY97" s="128"/>
      <c r="CZ97" s="128"/>
      <c r="DA97" s="128"/>
      <c r="DB97" s="128"/>
      <c r="DC97" s="128"/>
      <c r="DD97" s="128"/>
      <c r="DE97" s="128"/>
      <c r="DF97" s="128"/>
      <c r="DG97" s="128"/>
      <c r="DH97" s="128"/>
      <c r="DI97" s="128"/>
      <c r="DJ97" s="128"/>
      <c r="DK97" s="128"/>
      <c r="DL97" s="128"/>
      <c r="DM97" s="128"/>
      <c r="DN97" s="128"/>
      <c r="DO97" s="128"/>
      <c r="DP97" s="128"/>
      <c r="DQ97" s="128"/>
      <c r="DR97" s="127"/>
      <c r="DS97" s="127"/>
      <c r="DT97" s="127"/>
      <c r="DU97" s="127"/>
      <c r="DV97" s="127"/>
      <c r="DW97" s="127"/>
      <c r="DX97" s="127"/>
      <c r="DY97" s="127"/>
      <c r="DZ97" s="127"/>
      <c r="EA97" s="127"/>
      <c r="EB97" s="127"/>
      <c r="EC97" s="127"/>
      <c r="ED97" s="127"/>
      <c r="EE97" s="127"/>
      <c r="EF97" s="127"/>
      <c r="EG97" s="127"/>
      <c r="EH97" s="127"/>
      <c r="EI97" s="127"/>
      <c r="EJ97" s="127"/>
      <c r="EK97" s="127"/>
      <c r="EL97" s="127"/>
      <c r="EM97" s="127"/>
    </row>
    <row r="98" spans="1:143">
      <c r="A98" s="127" t="e">
        <v>#N/A</v>
      </c>
      <c r="B98" s="128" t="e">
        <v>#N/A</v>
      </c>
      <c r="C98" s="128" t="e">
        <v>#N/A</v>
      </c>
      <c r="D98" s="128" t="e">
        <v>#N/A</v>
      </c>
      <c r="E98" s="128" t="e">
        <v>#N/A</v>
      </c>
      <c r="F98" s="128" t="e">
        <v>#N/A</v>
      </c>
      <c r="G98" s="128" t="e">
        <v>#N/A</v>
      </c>
      <c r="H98" s="128" t="e">
        <v>#N/A</v>
      </c>
      <c r="I98" s="128" t="e">
        <v>#N/A</v>
      </c>
      <c r="J98" s="128" t="e">
        <v>#N/A</v>
      </c>
      <c r="K98" s="128" t="e">
        <v>#N/A</v>
      </c>
      <c r="L98" s="128" t="e">
        <v>#N/A</v>
      </c>
      <c r="M98" s="128" t="e">
        <v>#N/A</v>
      </c>
      <c r="N98" s="128" t="e">
        <v>#N/A</v>
      </c>
      <c r="O98" s="128" t="e">
        <v>#N/A</v>
      </c>
      <c r="P98" s="128" t="e">
        <v>#N/A</v>
      </c>
      <c r="Q98" s="128" t="e">
        <v>#N/A</v>
      </c>
      <c r="R98" s="128" t="e">
        <v>#N/A</v>
      </c>
      <c r="S98" s="128" t="e">
        <v>#N/A</v>
      </c>
      <c r="T98" s="128" t="e">
        <v>#N/A</v>
      </c>
      <c r="U98" s="128" t="e">
        <v>#N/A</v>
      </c>
      <c r="V98" s="128" t="e">
        <v>#N/A</v>
      </c>
      <c r="W98" s="128" t="e">
        <v>#N/A</v>
      </c>
      <c r="X98" s="128" t="e">
        <v>#N/A</v>
      </c>
      <c r="Y98" s="128" t="e">
        <v>#N/A</v>
      </c>
      <c r="Z98" s="128" t="e">
        <v>#N/A</v>
      </c>
      <c r="AA98" s="128" t="e">
        <v>#N/A</v>
      </c>
      <c r="AB98" s="128" t="e">
        <v>#N/A</v>
      </c>
      <c r="AC98" s="128" t="e">
        <v>#N/A</v>
      </c>
      <c r="AD98" s="128" t="e">
        <v>#N/A</v>
      </c>
      <c r="AE98" s="128" t="e">
        <v>#N/A</v>
      </c>
      <c r="AF98" s="128" t="e">
        <v>#N/A</v>
      </c>
      <c r="AG98" s="128" t="e">
        <v>#N/A</v>
      </c>
      <c r="AH98" s="128" t="e">
        <v>#N/A</v>
      </c>
      <c r="AI98" s="128" t="e">
        <v>#N/A</v>
      </c>
      <c r="AJ98" s="128" t="e">
        <v>#N/A</v>
      </c>
      <c r="AK98" s="128" t="e">
        <v>#N/A</v>
      </c>
      <c r="AL98" s="128" t="e">
        <v>#N/A</v>
      </c>
      <c r="AM98" s="128" t="e">
        <v>#N/A</v>
      </c>
      <c r="AN98" s="128" t="e">
        <v>#N/A</v>
      </c>
      <c r="AO98" s="128" t="e">
        <v>#N/A</v>
      </c>
      <c r="AP98" s="128" t="e">
        <v>#N/A</v>
      </c>
      <c r="AQ98" s="128" t="e">
        <v>#N/A</v>
      </c>
      <c r="AR98" s="128" t="e">
        <v>#N/A</v>
      </c>
      <c r="AS98" s="128" t="e">
        <v>#N/A</v>
      </c>
      <c r="AT98" s="128" t="e">
        <v>#N/A</v>
      </c>
      <c r="AU98" s="128" t="e">
        <v>#N/A</v>
      </c>
      <c r="AV98" s="128" t="e">
        <v>#N/A</v>
      </c>
      <c r="AW98" s="128" t="e">
        <v>#N/A</v>
      </c>
      <c r="AX98" s="128" t="e">
        <v>#N/A</v>
      </c>
      <c r="AY98" s="128" t="e">
        <v>#N/A</v>
      </c>
      <c r="AZ98" s="128" t="e">
        <v>#N/A</v>
      </c>
      <c r="BA98" s="128" t="e">
        <v>#N/A</v>
      </c>
      <c r="BB98" s="128" t="e">
        <v>#N/A</v>
      </c>
      <c r="BC98" s="128" t="e">
        <v>#N/A</v>
      </c>
      <c r="BD98" s="128" t="e">
        <v>#N/A</v>
      </c>
      <c r="BE98" s="128" t="e">
        <v>#N/A</v>
      </c>
      <c r="BF98" s="128" t="e">
        <v>#N/A</v>
      </c>
      <c r="BG98" s="128" t="e">
        <v>#N/A</v>
      </c>
      <c r="BH98" s="128" t="e">
        <v>#N/A</v>
      </c>
      <c r="BI98" s="128" t="e">
        <v>#N/A</v>
      </c>
      <c r="BJ98" s="128" t="e">
        <v>#N/A</v>
      </c>
      <c r="BK98" s="128" t="e">
        <v>#N/A</v>
      </c>
      <c r="BL98" s="128" t="e">
        <v>#N/A</v>
      </c>
      <c r="BM98" s="128" t="e">
        <v>#N/A</v>
      </c>
      <c r="BN98" s="128" t="e">
        <v>#N/A</v>
      </c>
      <c r="BO98" s="128" t="e">
        <v>#N/A</v>
      </c>
      <c r="BP98" s="128" t="e">
        <v>#N/A</v>
      </c>
      <c r="BQ98" s="128" t="e">
        <v>#N/A</v>
      </c>
      <c r="BR98" s="128" t="e">
        <v>#N/A</v>
      </c>
      <c r="BS98" s="128" t="e">
        <v>#N/A</v>
      </c>
      <c r="BT98" s="128" t="e">
        <v>#N/A</v>
      </c>
      <c r="BU98" s="128" t="e">
        <v>#N/A</v>
      </c>
      <c r="BV98" s="128" t="e">
        <v>#N/A</v>
      </c>
      <c r="BW98" s="128" t="e">
        <v>#N/A</v>
      </c>
      <c r="BX98" s="128" t="e">
        <v>#N/A</v>
      </c>
      <c r="BY98" s="128" t="e">
        <v>#N/A</v>
      </c>
      <c r="BZ98" s="128" t="e">
        <v>#N/A</v>
      </c>
      <c r="CA98" s="128" t="e">
        <v>#N/A</v>
      </c>
      <c r="CB98" s="128" t="e">
        <v>#N/A</v>
      </c>
      <c r="CC98" s="128" t="e">
        <v>#N/A</v>
      </c>
      <c r="CD98" s="128"/>
      <c r="CE98" s="128"/>
      <c r="CF98" s="128"/>
      <c r="CG98" s="128"/>
      <c r="CH98" s="128"/>
      <c r="CI98" s="128"/>
      <c r="CJ98" s="128"/>
      <c r="CK98" s="128"/>
      <c r="CL98" s="128"/>
      <c r="CM98" s="128"/>
      <c r="CN98" s="128"/>
      <c r="CO98" s="128"/>
      <c r="CP98" s="128"/>
      <c r="CQ98" s="128"/>
      <c r="CR98" s="128"/>
      <c r="CS98" s="128"/>
      <c r="CT98" s="128"/>
      <c r="CU98" s="128"/>
      <c r="CV98" s="128"/>
      <c r="CW98" s="128"/>
      <c r="CX98" s="128"/>
      <c r="CY98" s="128"/>
      <c r="CZ98" s="128"/>
      <c r="DA98" s="128"/>
      <c r="DB98" s="128"/>
      <c r="DC98" s="128"/>
      <c r="DD98" s="128"/>
      <c r="DE98" s="128"/>
      <c r="DF98" s="128"/>
      <c r="DG98" s="128"/>
      <c r="DH98" s="128"/>
      <c r="DI98" s="128"/>
      <c r="DJ98" s="128"/>
      <c r="DK98" s="128"/>
      <c r="DL98" s="128"/>
      <c r="DM98" s="128"/>
      <c r="DN98" s="128"/>
      <c r="DO98" s="128"/>
      <c r="DP98" s="128"/>
      <c r="DQ98" s="128"/>
      <c r="DR98" s="127"/>
      <c r="DS98" s="127"/>
      <c r="DT98" s="127"/>
      <c r="DU98" s="127"/>
      <c r="DV98" s="127"/>
      <c r="DW98" s="127"/>
      <c r="DX98" s="127"/>
      <c r="DY98" s="127"/>
      <c r="DZ98" s="127"/>
      <c r="EA98" s="127"/>
      <c r="EB98" s="127"/>
      <c r="EC98" s="127"/>
      <c r="ED98" s="127"/>
      <c r="EE98" s="127"/>
      <c r="EF98" s="127"/>
      <c r="EG98" s="127"/>
      <c r="EH98" s="127"/>
      <c r="EI98" s="127"/>
      <c r="EJ98" s="127"/>
      <c r="EK98" s="127"/>
      <c r="EL98" s="127"/>
      <c r="EM98" s="127"/>
    </row>
    <row r="99" spans="1:143">
      <c r="A99" s="127" t="e">
        <v>#N/A</v>
      </c>
      <c r="B99" s="128" t="e">
        <v>#N/A</v>
      </c>
      <c r="C99" s="128" t="e">
        <v>#N/A</v>
      </c>
      <c r="D99" s="128" t="e">
        <v>#N/A</v>
      </c>
      <c r="E99" s="128" t="e">
        <v>#N/A</v>
      </c>
      <c r="F99" s="128" t="e">
        <v>#N/A</v>
      </c>
      <c r="G99" s="128" t="e">
        <v>#N/A</v>
      </c>
      <c r="H99" s="128" t="e">
        <v>#N/A</v>
      </c>
      <c r="I99" s="128" t="e">
        <v>#N/A</v>
      </c>
      <c r="J99" s="128" t="e">
        <v>#N/A</v>
      </c>
      <c r="K99" s="128" t="e">
        <v>#N/A</v>
      </c>
      <c r="L99" s="128" t="e">
        <v>#N/A</v>
      </c>
      <c r="M99" s="128" t="e">
        <v>#N/A</v>
      </c>
      <c r="N99" s="128" t="e">
        <v>#N/A</v>
      </c>
      <c r="O99" s="128" t="e">
        <v>#N/A</v>
      </c>
      <c r="P99" s="128" t="e">
        <v>#N/A</v>
      </c>
      <c r="Q99" s="128" t="e">
        <v>#N/A</v>
      </c>
      <c r="R99" s="128" t="e">
        <v>#N/A</v>
      </c>
      <c r="S99" s="128" t="e">
        <v>#N/A</v>
      </c>
      <c r="T99" s="128" t="e">
        <v>#N/A</v>
      </c>
      <c r="U99" s="128" t="e">
        <v>#N/A</v>
      </c>
      <c r="V99" s="128" t="e">
        <v>#N/A</v>
      </c>
      <c r="W99" s="128" t="e">
        <v>#N/A</v>
      </c>
      <c r="X99" s="128" t="e">
        <v>#N/A</v>
      </c>
      <c r="Y99" s="128" t="e">
        <v>#N/A</v>
      </c>
      <c r="Z99" s="128" t="e">
        <v>#N/A</v>
      </c>
      <c r="AA99" s="128" t="e">
        <v>#N/A</v>
      </c>
      <c r="AB99" s="128" t="e">
        <v>#N/A</v>
      </c>
      <c r="AC99" s="128" t="e">
        <v>#N/A</v>
      </c>
      <c r="AD99" s="128" t="e">
        <v>#N/A</v>
      </c>
      <c r="AE99" s="128" t="e">
        <v>#N/A</v>
      </c>
      <c r="AF99" s="128" t="e">
        <v>#N/A</v>
      </c>
      <c r="AG99" s="128" t="e">
        <v>#N/A</v>
      </c>
      <c r="AH99" s="128" t="e">
        <v>#N/A</v>
      </c>
      <c r="AI99" s="128" t="e">
        <v>#N/A</v>
      </c>
      <c r="AJ99" s="128" t="e">
        <v>#N/A</v>
      </c>
      <c r="AK99" s="128" t="e">
        <v>#N/A</v>
      </c>
      <c r="AL99" s="128" t="e">
        <v>#N/A</v>
      </c>
      <c r="AM99" s="128" t="e">
        <v>#N/A</v>
      </c>
      <c r="AN99" s="128" t="e">
        <v>#N/A</v>
      </c>
      <c r="AO99" s="128" t="e">
        <v>#N/A</v>
      </c>
      <c r="AP99" s="128" t="e">
        <v>#N/A</v>
      </c>
      <c r="AQ99" s="128" t="e">
        <v>#N/A</v>
      </c>
      <c r="AR99" s="128" t="e">
        <v>#N/A</v>
      </c>
      <c r="AS99" s="128" t="e">
        <v>#N/A</v>
      </c>
      <c r="AT99" s="128" t="e">
        <v>#N/A</v>
      </c>
      <c r="AU99" s="128" t="e">
        <v>#N/A</v>
      </c>
      <c r="AV99" s="128" t="e">
        <v>#N/A</v>
      </c>
      <c r="AW99" s="128" t="e">
        <v>#N/A</v>
      </c>
      <c r="AX99" s="128" t="e">
        <v>#N/A</v>
      </c>
      <c r="AY99" s="128" t="e">
        <v>#N/A</v>
      </c>
      <c r="AZ99" s="128" t="e">
        <v>#N/A</v>
      </c>
      <c r="BA99" s="128" t="e">
        <v>#N/A</v>
      </c>
      <c r="BB99" s="128" t="e">
        <v>#N/A</v>
      </c>
      <c r="BC99" s="128" t="e">
        <v>#N/A</v>
      </c>
      <c r="BD99" s="128" t="e">
        <v>#N/A</v>
      </c>
      <c r="BE99" s="128" t="e">
        <v>#N/A</v>
      </c>
      <c r="BF99" s="128" t="e">
        <v>#N/A</v>
      </c>
      <c r="BG99" s="128" t="e">
        <v>#N/A</v>
      </c>
      <c r="BH99" s="128" t="e">
        <v>#N/A</v>
      </c>
      <c r="BI99" s="128" t="e">
        <v>#N/A</v>
      </c>
      <c r="BJ99" s="128" t="e">
        <v>#N/A</v>
      </c>
      <c r="BK99" s="128" t="e">
        <v>#N/A</v>
      </c>
      <c r="BL99" s="128" t="e">
        <v>#N/A</v>
      </c>
      <c r="BM99" s="128" t="e">
        <v>#N/A</v>
      </c>
      <c r="BN99" s="128" t="e">
        <v>#N/A</v>
      </c>
      <c r="BO99" s="128" t="e">
        <v>#N/A</v>
      </c>
      <c r="BP99" s="128" t="e">
        <v>#N/A</v>
      </c>
      <c r="BQ99" s="128" t="e">
        <v>#N/A</v>
      </c>
      <c r="BR99" s="128" t="e">
        <v>#N/A</v>
      </c>
      <c r="BS99" s="128" t="e">
        <v>#N/A</v>
      </c>
      <c r="BT99" s="128" t="e">
        <v>#N/A</v>
      </c>
      <c r="BU99" s="128" t="e">
        <v>#N/A</v>
      </c>
      <c r="BV99" s="128" t="e">
        <v>#N/A</v>
      </c>
      <c r="BW99" s="128" t="e">
        <v>#N/A</v>
      </c>
      <c r="BX99" s="128" t="e">
        <v>#N/A</v>
      </c>
      <c r="BY99" s="128" t="e">
        <v>#N/A</v>
      </c>
      <c r="BZ99" s="128" t="e">
        <v>#N/A</v>
      </c>
      <c r="CA99" s="128" t="e">
        <v>#N/A</v>
      </c>
      <c r="CB99" s="128" t="e">
        <v>#N/A</v>
      </c>
      <c r="CC99" s="128" t="e">
        <v>#N/A</v>
      </c>
      <c r="CD99" s="128"/>
      <c r="CE99" s="128"/>
      <c r="CF99" s="128"/>
      <c r="CG99" s="128"/>
      <c r="CH99" s="128"/>
      <c r="CI99" s="128"/>
      <c r="CJ99" s="128"/>
      <c r="CK99" s="128"/>
      <c r="CL99" s="128"/>
      <c r="CM99" s="128"/>
      <c r="CN99" s="128"/>
      <c r="CO99" s="128"/>
      <c r="CP99" s="128"/>
      <c r="CQ99" s="128"/>
      <c r="CR99" s="128"/>
      <c r="CS99" s="128"/>
      <c r="CT99" s="128"/>
      <c r="CU99" s="128"/>
      <c r="CV99" s="128"/>
      <c r="CW99" s="128"/>
      <c r="CX99" s="128"/>
      <c r="CY99" s="128"/>
      <c r="CZ99" s="128"/>
      <c r="DA99" s="128"/>
      <c r="DB99" s="128"/>
      <c r="DC99" s="128"/>
      <c r="DD99" s="128"/>
      <c r="DE99" s="128"/>
      <c r="DF99" s="128"/>
      <c r="DG99" s="128"/>
      <c r="DH99" s="128"/>
      <c r="DI99" s="128"/>
      <c r="DJ99" s="128"/>
      <c r="DK99" s="128"/>
      <c r="DL99" s="128"/>
      <c r="DM99" s="128"/>
      <c r="DN99" s="128"/>
      <c r="DO99" s="128"/>
      <c r="DP99" s="128"/>
      <c r="DQ99" s="128"/>
      <c r="DR99" s="127"/>
      <c r="DS99" s="127"/>
      <c r="DT99" s="127"/>
      <c r="DU99" s="127"/>
      <c r="DV99" s="127"/>
      <c r="DW99" s="127"/>
      <c r="DX99" s="127"/>
      <c r="DY99" s="127"/>
      <c r="DZ99" s="127"/>
      <c r="EA99" s="127"/>
      <c r="EB99" s="127"/>
      <c r="EC99" s="127"/>
      <c r="ED99" s="127"/>
      <c r="EE99" s="127"/>
      <c r="EF99" s="127"/>
      <c r="EG99" s="127"/>
      <c r="EH99" s="127"/>
      <c r="EI99" s="127"/>
      <c r="EJ99" s="127"/>
      <c r="EK99" s="127"/>
      <c r="EL99" s="127"/>
      <c r="EM99" s="127"/>
    </row>
    <row r="100" spans="1:143">
      <c r="A100" s="127"/>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c r="AA100" s="128"/>
      <c r="AB100" s="128"/>
      <c r="AC100" s="128"/>
      <c r="AD100" s="128"/>
      <c r="AE100" s="128"/>
      <c r="AF100" s="128"/>
      <c r="AG100" s="128"/>
      <c r="AH100" s="128"/>
      <c r="AI100" s="128"/>
      <c r="AJ100" s="128"/>
      <c r="AK100" s="128"/>
      <c r="AL100" s="128"/>
      <c r="AM100" s="128"/>
      <c r="AN100" s="128"/>
      <c r="AO100" s="128"/>
      <c r="AP100" s="128"/>
      <c r="AQ100" s="128"/>
      <c r="AR100" s="128"/>
      <c r="AS100" s="128"/>
      <c r="AT100" s="128"/>
      <c r="AU100" s="128"/>
      <c r="AV100" s="128"/>
      <c r="AW100" s="128"/>
      <c r="AX100" s="128"/>
      <c r="AY100" s="128"/>
      <c r="AZ100" s="128"/>
      <c r="BA100" s="128"/>
      <c r="BB100" s="128"/>
      <c r="BC100" s="128"/>
      <c r="BD100" s="128"/>
      <c r="BE100" s="128"/>
      <c r="BF100" s="128"/>
      <c r="BG100" s="128"/>
      <c r="BH100" s="128"/>
      <c r="BI100" s="128"/>
      <c r="BJ100" s="128"/>
      <c r="BK100" s="128"/>
      <c r="BL100" s="128"/>
      <c r="BM100" s="128"/>
      <c r="BN100" s="128"/>
      <c r="BO100" s="128"/>
      <c r="BP100" s="128"/>
      <c r="BQ100" s="128"/>
      <c r="BR100" s="128"/>
      <c r="BS100" s="128"/>
      <c r="BT100" s="128"/>
      <c r="BU100" s="128"/>
      <c r="BV100" s="128"/>
      <c r="BW100" s="128"/>
      <c r="BX100" s="128"/>
      <c r="BY100" s="128"/>
      <c r="BZ100" s="128"/>
      <c r="CA100" s="128"/>
      <c r="CB100" s="128"/>
      <c r="CC100" s="128"/>
      <c r="CD100" s="128"/>
      <c r="CE100" s="128"/>
      <c r="CF100" s="128"/>
      <c r="CG100" s="128"/>
      <c r="CH100" s="128"/>
      <c r="CI100" s="128"/>
      <c r="CJ100" s="128"/>
      <c r="CK100" s="128"/>
      <c r="CL100" s="128"/>
      <c r="CM100" s="128"/>
      <c r="CN100" s="128"/>
      <c r="CO100" s="128"/>
      <c r="CP100" s="128"/>
      <c r="CQ100" s="128"/>
      <c r="CR100" s="128"/>
      <c r="CS100" s="128"/>
      <c r="CT100" s="128"/>
      <c r="CU100" s="128"/>
      <c r="CV100" s="128"/>
      <c r="CW100" s="128"/>
      <c r="CX100" s="128"/>
      <c r="CY100" s="128"/>
      <c r="CZ100" s="128"/>
      <c r="DA100" s="128"/>
      <c r="DB100" s="128"/>
      <c r="DC100" s="128"/>
      <c r="DD100" s="128"/>
      <c r="DE100" s="128"/>
      <c r="DF100" s="128"/>
      <c r="DG100" s="128"/>
      <c r="DH100" s="128"/>
      <c r="DI100" s="128"/>
      <c r="DJ100" s="128"/>
      <c r="DK100" s="128"/>
      <c r="DL100" s="128"/>
      <c r="DM100" s="128"/>
      <c r="DN100" s="128"/>
      <c r="DO100" s="128"/>
      <c r="DP100" s="128"/>
      <c r="DQ100" s="128"/>
      <c r="DR100" s="127"/>
      <c r="DS100" s="127"/>
      <c r="DT100" s="127"/>
      <c r="DU100" s="127"/>
      <c r="DV100" s="127"/>
      <c r="DW100" s="127"/>
      <c r="DX100" s="127"/>
      <c r="DY100" s="127"/>
      <c r="DZ100" s="127"/>
      <c r="EA100" s="127"/>
      <c r="EB100" s="127"/>
      <c r="EC100" s="127"/>
      <c r="ED100" s="127"/>
      <c r="EE100" s="127"/>
      <c r="EF100" s="127"/>
      <c r="EG100" s="127"/>
      <c r="EH100" s="127"/>
      <c r="EI100" s="127"/>
      <c r="EJ100" s="127"/>
      <c r="EK100" s="127"/>
      <c r="EL100" s="127"/>
      <c r="EM100" s="127"/>
    </row>
    <row r="101" spans="1:143">
      <c r="A101" s="127"/>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c r="AA101" s="128"/>
      <c r="AB101" s="128"/>
      <c r="AC101" s="128"/>
      <c r="AD101" s="128"/>
      <c r="AE101" s="128"/>
      <c r="AF101" s="128"/>
      <c r="AG101" s="128"/>
      <c r="AH101" s="128"/>
      <c r="AI101" s="128"/>
      <c r="AJ101" s="128"/>
      <c r="AK101" s="128"/>
      <c r="AL101" s="128"/>
      <c r="AM101" s="128"/>
      <c r="AN101" s="128"/>
      <c r="AO101" s="128"/>
      <c r="AP101" s="128"/>
      <c r="AQ101" s="128"/>
      <c r="AR101" s="128"/>
      <c r="AS101" s="128"/>
      <c r="AT101" s="128"/>
      <c r="AU101" s="128"/>
      <c r="AV101" s="128"/>
      <c r="AW101" s="128"/>
      <c r="AX101" s="128"/>
      <c r="AY101" s="128"/>
      <c r="AZ101" s="128"/>
      <c r="BA101" s="128"/>
      <c r="BB101" s="128"/>
      <c r="BC101" s="128"/>
      <c r="BD101" s="128"/>
      <c r="BE101" s="128"/>
      <c r="BF101" s="128"/>
      <c r="BG101" s="128"/>
      <c r="BH101" s="128"/>
      <c r="BI101" s="128"/>
      <c r="BJ101" s="128"/>
      <c r="BK101" s="128"/>
      <c r="BL101" s="128"/>
      <c r="BM101" s="128"/>
      <c r="BN101" s="128"/>
      <c r="BO101" s="128"/>
      <c r="BP101" s="128"/>
      <c r="BQ101" s="128"/>
      <c r="BR101" s="128"/>
      <c r="BS101" s="128"/>
      <c r="BT101" s="128"/>
      <c r="BU101" s="128"/>
      <c r="BV101" s="128"/>
      <c r="BW101" s="128"/>
      <c r="BX101" s="128"/>
      <c r="BY101" s="128"/>
      <c r="BZ101" s="128"/>
      <c r="CA101" s="128"/>
      <c r="CB101" s="128"/>
      <c r="CC101" s="128"/>
      <c r="CD101" s="128"/>
      <c r="CE101" s="128"/>
      <c r="CF101" s="128"/>
      <c r="CG101" s="128"/>
      <c r="CH101" s="128"/>
      <c r="CI101" s="128"/>
      <c r="CJ101" s="128"/>
      <c r="CK101" s="128"/>
      <c r="CL101" s="128"/>
      <c r="CM101" s="128"/>
      <c r="CN101" s="128"/>
      <c r="CO101" s="128"/>
      <c r="CP101" s="128"/>
      <c r="CQ101" s="128"/>
      <c r="CR101" s="128"/>
      <c r="CS101" s="128"/>
      <c r="CT101" s="128"/>
      <c r="CU101" s="128"/>
      <c r="CV101" s="128"/>
      <c r="CW101" s="128"/>
      <c r="CX101" s="128"/>
      <c r="CY101" s="128"/>
      <c r="CZ101" s="128"/>
      <c r="DA101" s="128"/>
      <c r="DB101" s="128"/>
      <c r="DC101" s="128"/>
      <c r="DD101" s="128"/>
      <c r="DE101" s="128"/>
      <c r="DF101" s="128"/>
      <c r="DG101" s="128"/>
      <c r="DH101" s="128"/>
      <c r="DI101" s="128"/>
      <c r="DJ101" s="128"/>
      <c r="DK101" s="128"/>
      <c r="DL101" s="128"/>
      <c r="DM101" s="128"/>
      <c r="DN101" s="128"/>
      <c r="DO101" s="128"/>
      <c r="DP101" s="128"/>
      <c r="DQ101" s="128"/>
      <c r="DR101" s="127"/>
      <c r="DS101" s="127"/>
      <c r="DT101" s="127"/>
      <c r="DU101" s="127"/>
      <c r="DV101" s="127"/>
      <c r="DW101" s="127"/>
      <c r="DX101" s="127"/>
      <c r="DY101" s="127"/>
      <c r="DZ101" s="127"/>
      <c r="EA101" s="127"/>
      <c r="EB101" s="127"/>
      <c r="EC101" s="127"/>
      <c r="ED101" s="127"/>
      <c r="EE101" s="127"/>
      <c r="EF101" s="127"/>
      <c r="EG101" s="127"/>
      <c r="EH101" s="127"/>
      <c r="EI101" s="127"/>
      <c r="EJ101" s="127"/>
      <c r="EK101" s="127"/>
      <c r="EL101" s="127"/>
      <c r="EM101" s="127"/>
    </row>
    <row r="102" spans="1:143">
      <c r="A102" s="127"/>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c r="AA102" s="128"/>
      <c r="AB102" s="128"/>
      <c r="AC102" s="128"/>
      <c r="AD102" s="128"/>
      <c r="AE102" s="128"/>
      <c r="AF102" s="128"/>
      <c r="AG102" s="128"/>
      <c r="AH102" s="128"/>
      <c r="AI102" s="128"/>
      <c r="AJ102" s="128"/>
      <c r="AK102" s="128"/>
      <c r="AL102" s="128"/>
      <c r="AM102" s="128"/>
      <c r="AN102" s="128"/>
      <c r="AO102" s="128"/>
      <c r="AP102" s="128"/>
      <c r="AQ102" s="128"/>
      <c r="AR102" s="128"/>
      <c r="AS102" s="128"/>
      <c r="AT102" s="128"/>
      <c r="AU102" s="128"/>
      <c r="AV102" s="128"/>
      <c r="AW102" s="128"/>
      <c r="AX102" s="128"/>
      <c r="AY102" s="128"/>
      <c r="AZ102" s="128"/>
      <c r="BA102" s="128"/>
      <c r="BB102" s="128"/>
      <c r="BC102" s="128"/>
      <c r="BD102" s="128"/>
      <c r="BE102" s="128"/>
      <c r="BF102" s="128"/>
      <c r="BG102" s="128"/>
      <c r="BH102" s="128"/>
      <c r="BI102" s="128"/>
      <c r="BJ102" s="128"/>
      <c r="BK102" s="128"/>
      <c r="BL102" s="128"/>
      <c r="BM102" s="128"/>
      <c r="BN102" s="128"/>
      <c r="BO102" s="128"/>
      <c r="BP102" s="128"/>
      <c r="BQ102" s="128"/>
      <c r="BR102" s="128"/>
      <c r="BS102" s="128"/>
      <c r="BT102" s="128"/>
      <c r="BU102" s="128"/>
      <c r="BV102" s="128"/>
      <c r="BW102" s="128"/>
      <c r="BX102" s="128"/>
      <c r="BY102" s="128"/>
      <c r="BZ102" s="128"/>
      <c r="CA102" s="128"/>
      <c r="CB102" s="128"/>
      <c r="CC102" s="128"/>
      <c r="CD102" s="128"/>
      <c r="CE102" s="128"/>
      <c r="CF102" s="128"/>
      <c r="CG102" s="128"/>
      <c r="CH102" s="128"/>
      <c r="CI102" s="128"/>
      <c r="CJ102" s="128"/>
      <c r="CK102" s="128"/>
      <c r="CL102" s="128"/>
      <c r="CM102" s="128"/>
      <c r="CN102" s="128"/>
      <c r="CO102" s="128"/>
      <c r="CP102" s="128"/>
      <c r="CQ102" s="128"/>
      <c r="CR102" s="128"/>
      <c r="CS102" s="128"/>
      <c r="CT102" s="128"/>
      <c r="CU102" s="128"/>
      <c r="CV102" s="128"/>
      <c r="CW102" s="128"/>
      <c r="CX102" s="128"/>
      <c r="CY102" s="128"/>
      <c r="CZ102" s="128"/>
      <c r="DA102" s="128"/>
      <c r="DB102" s="128"/>
      <c r="DC102" s="128"/>
      <c r="DD102" s="128"/>
      <c r="DE102" s="128"/>
      <c r="DF102" s="128"/>
      <c r="DG102" s="128"/>
      <c r="DH102" s="128"/>
      <c r="DI102" s="128"/>
      <c r="DJ102" s="128"/>
      <c r="DK102" s="128"/>
      <c r="DL102" s="128"/>
      <c r="DM102" s="128"/>
      <c r="DN102" s="128"/>
      <c r="DO102" s="128"/>
      <c r="DP102" s="128"/>
      <c r="DQ102" s="128"/>
      <c r="DR102" s="127"/>
      <c r="DS102" s="127"/>
      <c r="DT102" s="127"/>
      <c r="DU102" s="127"/>
      <c r="DV102" s="127"/>
      <c r="DW102" s="127"/>
      <c r="DX102" s="127"/>
      <c r="DY102" s="127"/>
      <c r="DZ102" s="127"/>
      <c r="EA102" s="127"/>
      <c r="EB102" s="127"/>
      <c r="EC102" s="127"/>
      <c r="ED102" s="127"/>
      <c r="EE102" s="127"/>
      <c r="EF102" s="127"/>
      <c r="EG102" s="127"/>
      <c r="EH102" s="127"/>
      <c r="EI102" s="127"/>
      <c r="EJ102" s="127"/>
      <c r="EK102" s="127"/>
      <c r="EL102" s="127"/>
      <c r="EM102" s="127"/>
    </row>
    <row r="103" spans="1:143">
      <c r="A103" s="127"/>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c r="AA103" s="128"/>
      <c r="AB103" s="128"/>
      <c r="AC103" s="128"/>
      <c r="AD103" s="128"/>
      <c r="AE103" s="128"/>
      <c r="AF103" s="128"/>
      <c r="AG103" s="128"/>
      <c r="AH103" s="128"/>
      <c r="AI103" s="128"/>
      <c r="AJ103" s="128"/>
      <c r="AK103" s="128"/>
      <c r="AL103" s="128"/>
      <c r="AM103" s="128"/>
      <c r="AN103" s="128"/>
      <c r="AO103" s="128"/>
      <c r="AP103" s="128"/>
      <c r="AQ103" s="128"/>
      <c r="AR103" s="128"/>
      <c r="AS103" s="128"/>
      <c r="AT103" s="128"/>
      <c r="AU103" s="128"/>
      <c r="AV103" s="128"/>
      <c r="AW103" s="128"/>
      <c r="AX103" s="128"/>
      <c r="AY103" s="128"/>
      <c r="AZ103" s="128"/>
      <c r="BA103" s="128"/>
      <c r="BB103" s="128"/>
      <c r="BC103" s="128"/>
      <c r="BD103" s="128"/>
      <c r="BE103" s="128"/>
      <c r="BF103" s="128"/>
      <c r="BG103" s="128"/>
      <c r="BH103" s="128"/>
      <c r="BI103" s="128"/>
      <c r="BJ103" s="128"/>
      <c r="BK103" s="128"/>
      <c r="BL103" s="128"/>
      <c r="BM103" s="128"/>
      <c r="BN103" s="128"/>
      <c r="BO103" s="128"/>
      <c r="BP103" s="128"/>
      <c r="BQ103" s="128"/>
      <c r="BR103" s="128"/>
      <c r="BS103" s="128"/>
      <c r="BT103" s="128"/>
      <c r="BU103" s="128"/>
      <c r="BV103" s="128"/>
      <c r="BW103" s="128"/>
      <c r="BX103" s="128"/>
      <c r="BY103" s="128"/>
      <c r="BZ103" s="128"/>
      <c r="CA103" s="128"/>
      <c r="CB103" s="128"/>
      <c r="CC103" s="128"/>
      <c r="CD103" s="128"/>
      <c r="CE103" s="128"/>
      <c r="CF103" s="128"/>
      <c r="CG103" s="128"/>
      <c r="CH103" s="128"/>
      <c r="CI103" s="128"/>
      <c r="CJ103" s="128"/>
      <c r="CK103" s="128"/>
      <c r="CL103" s="128"/>
      <c r="CM103" s="128"/>
      <c r="CN103" s="128"/>
      <c r="CO103" s="128"/>
      <c r="CP103" s="128"/>
      <c r="CQ103" s="128"/>
      <c r="CR103" s="128"/>
      <c r="CS103" s="128"/>
      <c r="CT103" s="128"/>
      <c r="CU103" s="128"/>
      <c r="CV103" s="128"/>
      <c r="CW103" s="128"/>
      <c r="CX103" s="128"/>
      <c r="CY103" s="128"/>
      <c r="CZ103" s="128"/>
      <c r="DA103" s="128"/>
      <c r="DB103" s="128"/>
      <c r="DC103" s="128"/>
      <c r="DD103" s="128"/>
      <c r="DE103" s="128"/>
      <c r="DF103" s="128"/>
      <c r="DG103" s="128"/>
      <c r="DH103" s="128"/>
      <c r="DI103" s="128"/>
      <c r="DJ103" s="128"/>
      <c r="DK103" s="128"/>
      <c r="DL103" s="128"/>
      <c r="DM103" s="128"/>
      <c r="DN103" s="128"/>
      <c r="DO103" s="128"/>
      <c r="DP103" s="128"/>
      <c r="DQ103" s="128"/>
      <c r="DR103" s="127"/>
      <c r="DS103" s="127"/>
      <c r="DT103" s="127"/>
      <c r="DU103" s="127"/>
      <c r="DV103" s="127"/>
      <c r="DW103" s="127"/>
      <c r="DX103" s="127"/>
      <c r="DY103" s="127"/>
      <c r="DZ103" s="127"/>
      <c r="EA103" s="127"/>
      <c r="EB103" s="127"/>
      <c r="EC103" s="127"/>
      <c r="ED103" s="127"/>
      <c r="EE103" s="127"/>
      <c r="EF103" s="127"/>
      <c r="EG103" s="127"/>
      <c r="EH103" s="127"/>
      <c r="EI103" s="127"/>
      <c r="EJ103" s="127"/>
      <c r="EK103" s="127"/>
      <c r="EL103" s="127"/>
      <c r="EM103" s="127"/>
    </row>
    <row r="104" spans="1:143">
      <c r="A104" s="127"/>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c r="AA104" s="128"/>
      <c r="AB104" s="128"/>
      <c r="AC104" s="128"/>
      <c r="AD104" s="128"/>
      <c r="AE104" s="128"/>
      <c r="AF104" s="128"/>
      <c r="AG104" s="128"/>
      <c r="AH104" s="128"/>
      <c r="AI104" s="128"/>
      <c r="AJ104" s="128"/>
      <c r="AK104" s="128"/>
      <c r="AL104" s="128"/>
      <c r="AM104" s="128"/>
      <c r="AN104" s="128"/>
      <c r="AO104" s="128"/>
      <c r="AP104" s="128"/>
      <c r="AQ104" s="128"/>
      <c r="AR104" s="128"/>
      <c r="AS104" s="128"/>
      <c r="AT104" s="128"/>
      <c r="AU104" s="128"/>
      <c r="AV104" s="128"/>
      <c r="AW104" s="128"/>
      <c r="AX104" s="128"/>
      <c r="AY104" s="128"/>
      <c r="AZ104" s="128"/>
      <c r="BA104" s="128"/>
      <c r="BB104" s="128"/>
      <c r="BC104" s="128"/>
      <c r="BD104" s="128"/>
      <c r="BE104" s="128"/>
      <c r="BF104" s="128"/>
      <c r="BG104" s="128"/>
      <c r="BH104" s="128"/>
      <c r="BI104" s="128"/>
      <c r="BJ104" s="128"/>
      <c r="BK104" s="128"/>
      <c r="BL104" s="128"/>
      <c r="BM104" s="128"/>
      <c r="BN104" s="128"/>
      <c r="BO104" s="128"/>
      <c r="BP104" s="128"/>
      <c r="BQ104" s="128"/>
      <c r="BR104" s="128"/>
      <c r="BS104" s="128"/>
      <c r="BT104" s="128"/>
      <c r="BU104" s="128"/>
      <c r="BV104" s="128"/>
      <c r="BW104" s="128"/>
      <c r="BX104" s="128"/>
      <c r="BY104" s="128"/>
      <c r="BZ104" s="128"/>
      <c r="CA104" s="128"/>
      <c r="CB104" s="128"/>
      <c r="CC104" s="128"/>
      <c r="CD104" s="128"/>
      <c r="CE104" s="128"/>
      <c r="CF104" s="128"/>
      <c r="CG104" s="128"/>
      <c r="CH104" s="128"/>
      <c r="CI104" s="128"/>
      <c r="CJ104" s="128"/>
      <c r="CK104" s="128"/>
      <c r="CL104" s="128"/>
      <c r="CM104" s="128"/>
      <c r="CN104" s="128"/>
      <c r="CO104" s="128"/>
      <c r="CP104" s="128"/>
      <c r="CQ104" s="128"/>
      <c r="CR104" s="128"/>
      <c r="CS104" s="128"/>
      <c r="CT104" s="128"/>
      <c r="CU104" s="128"/>
      <c r="CV104" s="128"/>
      <c r="CW104" s="128"/>
      <c r="CX104" s="128"/>
      <c r="CY104" s="128"/>
      <c r="CZ104" s="128"/>
      <c r="DA104" s="128"/>
      <c r="DB104" s="128"/>
      <c r="DC104" s="128"/>
      <c r="DD104" s="128"/>
      <c r="DE104" s="128"/>
      <c r="DF104" s="128"/>
      <c r="DG104" s="128"/>
      <c r="DH104" s="128"/>
      <c r="DI104" s="128"/>
      <c r="DJ104" s="128"/>
      <c r="DK104" s="128"/>
      <c r="DL104" s="128"/>
      <c r="DM104" s="128"/>
      <c r="DN104" s="128"/>
      <c r="DO104" s="128"/>
      <c r="DP104" s="128"/>
      <c r="DQ104" s="128"/>
      <c r="DR104" s="127"/>
      <c r="DS104" s="127"/>
      <c r="DT104" s="127"/>
      <c r="DU104" s="127"/>
      <c r="DV104" s="127"/>
      <c r="DW104" s="127"/>
      <c r="DX104" s="127"/>
      <c r="DY104" s="127"/>
      <c r="DZ104" s="127"/>
      <c r="EA104" s="127"/>
      <c r="EB104" s="127"/>
      <c r="EC104" s="127"/>
      <c r="ED104" s="127"/>
      <c r="EE104" s="127"/>
      <c r="EF104" s="127"/>
      <c r="EG104" s="127"/>
      <c r="EH104" s="127"/>
      <c r="EI104" s="127"/>
      <c r="EJ104" s="127"/>
      <c r="EK104" s="127"/>
      <c r="EL104" s="127"/>
      <c r="EM104" s="127"/>
    </row>
    <row r="105" spans="1:143">
      <c r="A105" s="127"/>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c r="AA105" s="128"/>
      <c r="AB105" s="128"/>
      <c r="AC105" s="128"/>
      <c r="AD105" s="128"/>
      <c r="AE105" s="128"/>
      <c r="AF105" s="128"/>
      <c r="AG105" s="128"/>
      <c r="AH105" s="128"/>
      <c r="AI105" s="128"/>
      <c r="AJ105" s="128"/>
      <c r="AK105" s="128"/>
      <c r="AL105" s="128"/>
      <c r="AM105" s="128"/>
      <c r="AN105" s="128"/>
      <c r="AO105" s="128"/>
      <c r="AP105" s="128"/>
      <c r="AQ105" s="128"/>
      <c r="AR105" s="128"/>
      <c r="AS105" s="128"/>
      <c r="AT105" s="128"/>
      <c r="AU105" s="128"/>
      <c r="AV105" s="128"/>
      <c r="AW105" s="128"/>
      <c r="AX105" s="128"/>
      <c r="AY105" s="128"/>
      <c r="AZ105" s="128"/>
      <c r="BA105" s="128"/>
      <c r="BB105" s="128"/>
      <c r="BC105" s="128"/>
      <c r="BD105" s="128"/>
      <c r="BE105" s="128"/>
      <c r="BF105" s="128"/>
      <c r="BG105" s="128"/>
      <c r="BH105" s="128"/>
      <c r="BI105" s="128"/>
      <c r="BJ105" s="128"/>
      <c r="BK105" s="128"/>
      <c r="BL105" s="128"/>
      <c r="BM105" s="128"/>
      <c r="BN105" s="128"/>
      <c r="BO105" s="128"/>
      <c r="BP105" s="128"/>
      <c r="BQ105" s="128"/>
      <c r="BR105" s="128"/>
      <c r="BS105" s="128"/>
      <c r="BT105" s="128"/>
      <c r="BU105" s="128"/>
      <c r="BV105" s="128"/>
      <c r="BW105" s="128"/>
      <c r="BX105" s="128"/>
      <c r="BY105" s="128"/>
      <c r="BZ105" s="128"/>
      <c r="CA105" s="128"/>
      <c r="CB105" s="128"/>
      <c r="CC105" s="128"/>
      <c r="CD105" s="128"/>
      <c r="CE105" s="128"/>
      <c r="CF105" s="128"/>
      <c r="CG105" s="128"/>
      <c r="CH105" s="128"/>
      <c r="CI105" s="128"/>
      <c r="CJ105" s="128"/>
      <c r="CK105" s="128"/>
      <c r="CL105" s="128"/>
      <c r="CM105" s="128"/>
      <c r="CN105" s="128"/>
      <c r="CO105" s="128"/>
      <c r="CP105" s="128"/>
      <c r="CQ105" s="128"/>
      <c r="CR105" s="128"/>
      <c r="CS105" s="128"/>
      <c r="CT105" s="128"/>
      <c r="CU105" s="128"/>
      <c r="CV105" s="128"/>
      <c r="CW105" s="128"/>
      <c r="CX105" s="128"/>
      <c r="CY105" s="128"/>
      <c r="CZ105" s="128"/>
      <c r="DA105" s="128"/>
      <c r="DB105" s="128"/>
      <c r="DC105" s="128"/>
      <c r="DD105" s="128"/>
      <c r="DE105" s="128"/>
      <c r="DF105" s="128"/>
      <c r="DG105" s="128"/>
      <c r="DH105" s="128"/>
      <c r="DI105" s="128"/>
      <c r="DJ105" s="128"/>
      <c r="DK105" s="128"/>
      <c r="DL105" s="128"/>
      <c r="DM105" s="128"/>
      <c r="DN105" s="128"/>
      <c r="DO105" s="128"/>
      <c r="DP105" s="128"/>
      <c r="DQ105" s="128"/>
      <c r="DR105" s="127"/>
      <c r="DS105" s="127"/>
      <c r="DT105" s="127"/>
      <c r="DU105" s="127"/>
      <c r="DV105" s="127"/>
      <c r="DW105" s="127"/>
      <c r="DX105" s="127"/>
      <c r="DY105" s="127"/>
      <c r="DZ105" s="127"/>
      <c r="EA105" s="127"/>
      <c r="EB105" s="127"/>
      <c r="EC105" s="127"/>
      <c r="ED105" s="127"/>
      <c r="EE105" s="127"/>
      <c r="EF105" s="127"/>
      <c r="EG105" s="127"/>
      <c r="EH105" s="127"/>
      <c r="EI105" s="127"/>
      <c r="EJ105" s="127"/>
      <c r="EK105" s="127"/>
      <c r="EL105" s="127"/>
      <c r="EM105" s="127"/>
    </row>
    <row r="106" spans="1:143">
      <c r="A106" s="127"/>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c r="AA106" s="128"/>
      <c r="AB106" s="128"/>
      <c r="AC106" s="128"/>
      <c r="AD106" s="128"/>
      <c r="AE106" s="128"/>
      <c r="AF106" s="128"/>
      <c r="AG106" s="128"/>
      <c r="AH106" s="128"/>
      <c r="AI106" s="128"/>
      <c r="AJ106" s="128"/>
      <c r="AK106" s="128"/>
      <c r="AL106" s="128"/>
      <c r="AM106" s="128"/>
      <c r="AN106" s="128"/>
      <c r="AO106" s="128"/>
      <c r="AP106" s="128"/>
      <c r="AQ106" s="128"/>
      <c r="AR106" s="128"/>
      <c r="AS106" s="128"/>
      <c r="AT106" s="128"/>
      <c r="AU106" s="128"/>
      <c r="AV106" s="128"/>
      <c r="AW106" s="128"/>
      <c r="AX106" s="128"/>
      <c r="AY106" s="128"/>
      <c r="AZ106" s="128"/>
      <c r="BA106" s="128"/>
      <c r="BB106" s="128"/>
      <c r="BC106" s="128"/>
      <c r="BD106" s="128"/>
      <c r="BE106" s="128"/>
      <c r="BF106" s="128"/>
      <c r="BG106" s="128"/>
      <c r="BH106" s="128"/>
      <c r="BI106" s="128"/>
      <c r="BJ106" s="128"/>
      <c r="BK106" s="128"/>
      <c r="BL106" s="128"/>
      <c r="BM106" s="128"/>
      <c r="BN106" s="128"/>
      <c r="BO106" s="128"/>
      <c r="BP106" s="128"/>
      <c r="BQ106" s="128"/>
      <c r="BR106" s="128"/>
      <c r="BS106" s="128"/>
      <c r="BT106" s="128"/>
      <c r="BU106" s="128"/>
      <c r="BV106" s="128"/>
      <c r="BW106" s="128"/>
      <c r="BX106" s="128"/>
      <c r="BY106" s="128"/>
      <c r="BZ106" s="128"/>
      <c r="CA106" s="128"/>
      <c r="CB106" s="128"/>
      <c r="CC106" s="128"/>
      <c r="CD106" s="128"/>
      <c r="CE106" s="128"/>
      <c r="CF106" s="128"/>
      <c r="CG106" s="128"/>
      <c r="CH106" s="128"/>
      <c r="CI106" s="128"/>
      <c r="CJ106" s="128"/>
      <c r="CK106" s="128"/>
      <c r="CL106" s="128"/>
      <c r="CM106" s="128"/>
      <c r="CN106" s="128"/>
      <c r="CO106" s="128"/>
      <c r="CP106" s="128"/>
      <c r="CQ106" s="128"/>
      <c r="CR106" s="128"/>
      <c r="CS106" s="128"/>
      <c r="CT106" s="128"/>
      <c r="CU106" s="128"/>
      <c r="CV106" s="128"/>
      <c r="CW106" s="128"/>
      <c r="CX106" s="128"/>
      <c r="CY106" s="128"/>
      <c r="CZ106" s="128"/>
      <c r="DA106" s="128"/>
      <c r="DB106" s="128"/>
      <c r="DC106" s="128"/>
      <c r="DD106" s="128"/>
      <c r="DE106" s="128"/>
      <c r="DF106" s="128"/>
      <c r="DG106" s="128"/>
      <c r="DH106" s="128"/>
      <c r="DI106" s="128"/>
      <c r="DJ106" s="128"/>
      <c r="DK106" s="128"/>
      <c r="DL106" s="128"/>
      <c r="DM106" s="128"/>
      <c r="DN106" s="128"/>
      <c r="DO106" s="128"/>
      <c r="DP106" s="128"/>
      <c r="DQ106" s="128"/>
      <c r="DR106" s="127"/>
      <c r="DS106" s="127"/>
      <c r="DT106" s="127"/>
      <c r="DU106" s="127"/>
      <c r="DV106" s="127"/>
      <c r="DW106" s="127"/>
      <c r="DX106" s="127"/>
      <c r="DY106" s="127"/>
      <c r="DZ106" s="127"/>
      <c r="EA106" s="127"/>
      <c r="EB106" s="127"/>
      <c r="EC106" s="127"/>
      <c r="ED106" s="127"/>
      <c r="EE106" s="127"/>
      <c r="EF106" s="127"/>
      <c r="EG106" s="127"/>
      <c r="EH106" s="127"/>
      <c r="EI106" s="127"/>
      <c r="EJ106" s="127"/>
      <c r="EK106" s="127"/>
      <c r="EL106" s="127"/>
      <c r="EM106" s="127"/>
    </row>
    <row r="107" spans="1:143">
      <c r="A107" s="127"/>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c r="AA107" s="128"/>
      <c r="AB107" s="128"/>
      <c r="AC107" s="128"/>
      <c r="AD107" s="128"/>
      <c r="AE107" s="128"/>
      <c r="AF107" s="128"/>
      <c r="AG107" s="128"/>
      <c r="AH107" s="128"/>
      <c r="AI107" s="128"/>
      <c r="AJ107" s="128"/>
      <c r="AK107" s="128"/>
      <c r="AL107" s="128"/>
      <c r="AM107" s="128"/>
      <c r="AN107" s="128"/>
      <c r="AO107" s="128"/>
      <c r="AP107" s="128"/>
      <c r="AQ107" s="128"/>
      <c r="AR107" s="128"/>
      <c r="AS107" s="128"/>
      <c r="AT107" s="128"/>
      <c r="AU107" s="128"/>
      <c r="AV107" s="128"/>
      <c r="AW107" s="128"/>
      <c r="AX107" s="128"/>
      <c r="AY107" s="128"/>
      <c r="AZ107" s="128"/>
      <c r="BA107" s="128"/>
      <c r="BB107" s="128"/>
      <c r="BC107" s="128"/>
      <c r="BD107" s="128"/>
      <c r="BE107" s="128"/>
      <c r="BF107" s="128"/>
      <c r="BG107" s="128"/>
      <c r="BH107" s="128"/>
      <c r="BI107" s="128"/>
      <c r="BJ107" s="128"/>
      <c r="BK107" s="128"/>
      <c r="BL107" s="128"/>
      <c r="BM107" s="128"/>
      <c r="BN107" s="128"/>
      <c r="BO107" s="128"/>
      <c r="BP107" s="128"/>
      <c r="BQ107" s="128"/>
      <c r="BR107" s="128"/>
      <c r="BS107" s="128"/>
      <c r="BT107" s="128"/>
      <c r="BU107" s="128"/>
      <c r="BV107" s="128"/>
      <c r="BW107" s="128"/>
      <c r="BX107" s="128"/>
      <c r="BY107" s="128"/>
      <c r="BZ107" s="128"/>
      <c r="CA107" s="128"/>
      <c r="CB107" s="128"/>
      <c r="CC107" s="128"/>
      <c r="CD107" s="128"/>
      <c r="CE107" s="128"/>
      <c r="CF107" s="128"/>
      <c r="CG107" s="128"/>
      <c r="CH107" s="128"/>
      <c r="CI107" s="128"/>
      <c r="CJ107" s="128"/>
      <c r="CK107" s="128"/>
      <c r="CL107" s="128"/>
      <c r="CM107" s="128"/>
      <c r="CN107" s="128"/>
      <c r="CO107" s="128"/>
      <c r="CP107" s="128"/>
      <c r="CQ107" s="128"/>
      <c r="CR107" s="128"/>
      <c r="CS107" s="128"/>
      <c r="CT107" s="128"/>
      <c r="CU107" s="128"/>
      <c r="CV107" s="128"/>
      <c r="CW107" s="128"/>
      <c r="CX107" s="128"/>
      <c r="CY107" s="128"/>
      <c r="CZ107" s="128"/>
      <c r="DA107" s="128"/>
      <c r="DB107" s="128"/>
      <c r="DC107" s="128"/>
      <c r="DD107" s="128"/>
      <c r="DE107" s="128"/>
      <c r="DF107" s="128"/>
      <c r="DG107" s="128"/>
      <c r="DH107" s="128"/>
      <c r="DI107" s="128"/>
      <c r="DJ107" s="128"/>
      <c r="DK107" s="128"/>
      <c r="DL107" s="128"/>
      <c r="DM107" s="128"/>
      <c r="DN107" s="128"/>
      <c r="DO107" s="128"/>
      <c r="DP107" s="128"/>
      <c r="DQ107" s="128"/>
      <c r="DR107" s="127"/>
      <c r="DS107" s="127"/>
      <c r="DT107" s="127"/>
      <c r="DU107" s="127"/>
      <c r="DV107" s="127"/>
      <c r="DW107" s="127"/>
      <c r="DX107" s="127"/>
      <c r="DY107" s="127"/>
      <c r="DZ107" s="127"/>
      <c r="EA107" s="127"/>
      <c r="EB107" s="127"/>
      <c r="EC107" s="127"/>
      <c r="ED107" s="127"/>
      <c r="EE107" s="127"/>
      <c r="EF107" s="127"/>
      <c r="EG107" s="127"/>
      <c r="EH107" s="127"/>
      <c r="EI107" s="127"/>
      <c r="EJ107" s="127"/>
      <c r="EK107" s="127"/>
      <c r="EL107" s="127"/>
      <c r="EM107" s="127"/>
    </row>
    <row r="108" spans="1:143">
      <c r="A108" s="127"/>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c r="AA108" s="128"/>
      <c r="AB108" s="128"/>
      <c r="AC108" s="128"/>
      <c r="AD108" s="128"/>
      <c r="AE108" s="128"/>
      <c r="AF108" s="128"/>
      <c r="AG108" s="128"/>
      <c r="AH108" s="128"/>
      <c r="AI108" s="128"/>
      <c r="AJ108" s="128"/>
      <c r="AK108" s="128"/>
      <c r="AL108" s="128"/>
      <c r="AM108" s="128"/>
      <c r="AN108" s="128"/>
      <c r="AO108" s="128"/>
      <c r="AP108" s="128"/>
      <c r="AQ108" s="128"/>
      <c r="AR108" s="128"/>
      <c r="AS108" s="128"/>
      <c r="AT108" s="128"/>
      <c r="AU108" s="128"/>
      <c r="AV108" s="128"/>
      <c r="AW108" s="128"/>
      <c r="AX108" s="128"/>
      <c r="AY108" s="128"/>
      <c r="AZ108" s="128"/>
      <c r="BA108" s="128"/>
      <c r="BB108" s="128"/>
      <c r="BC108" s="128"/>
      <c r="BD108" s="128"/>
      <c r="BE108" s="128"/>
      <c r="BF108" s="128"/>
      <c r="BG108" s="128"/>
      <c r="BH108" s="128"/>
      <c r="BI108" s="128"/>
      <c r="BJ108" s="128"/>
      <c r="BK108" s="128"/>
      <c r="BL108" s="128"/>
      <c r="BM108" s="128"/>
      <c r="BN108" s="128"/>
      <c r="BO108" s="128"/>
      <c r="BP108" s="128"/>
      <c r="BQ108" s="128"/>
      <c r="BR108" s="128"/>
      <c r="BS108" s="128"/>
      <c r="BT108" s="128"/>
      <c r="BU108" s="128"/>
      <c r="BV108" s="128"/>
      <c r="BW108" s="128"/>
      <c r="BX108" s="128"/>
      <c r="BY108" s="128"/>
      <c r="BZ108" s="128"/>
      <c r="CA108" s="128"/>
      <c r="CB108" s="128"/>
      <c r="CC108" s="128"/>
      <c r="CD108" s="128"/>
      <c r="CE108" s="128"/>
      <c r="CF108" s="128"/>
      <c r="CG108" s="128"/>
      <c r="CH108" s="128"/>
      <c r="CI108" s="128"/>
      <c r="CJ108" s="128"/>
      <c r="CK108" s="128"/>
      <c r="CL108" s="128"/>
      <c r="CM108" s="128"/>
      <c r="CN108" s="128"/>
      <c r="CO108" s="128"/>
      <c r="CP108" s="128"/>
      <c r="CQ108" s="128"/>
      <c r="CR108" s="128"/>
      <c r="CS108" s="128"/>
      <c r="CT108" s="128"/>
      <c r="CU108" s="128"/>
      <c r="CV108" s="128"/>
      <c r="CW108" s="128"/>
      <c r="CX108" s="128"/>
      <c r="CY108" s="128"/>
      <c r="CZ108" s="128"/>
      <c r="DA108" s="128"/>
      <c r="DB108" s="128"/>
      <c r="DC108" s="128"/>
      <c r="DD108" s="128"/>
      <c r="DE108" s="128"/>
      <c r="DF108" s="128"/>
      <c r="DG108" s="128"/>
      <c r="DH108" s="128"/>
      <c r="DI108" s="128"/>
      <c r="DJ108" s="128"/>
      <c r="DK108" s="128"/>
      <c r="DL108" s="128"/>
      <c r="DM108" s="128"/>
      <c r="DN108" s="128"/>
      <c r="DO108" s="128"/>
      <c r="DP108" s="128"/>
      <c r="DQ108" s="128"/>
      <c r="DR108" s="127"/>
      <c r="DS108" s="127"/>
      <c r="DT108" s="127"/>
      <c r="DU108" s="127"/>
      <c r="DV108" s="127"/>
      <c r="DW108" s="127"/>
      <c r="DX108" s="127"/>
      <c r="DY108" s="127"/>
      <c r="DZ108" s="127"/>
      <c r="EA108" s="127"/>
      <c r="EB108" s="127"/>
      <c r="EC108" s="127"/>
      <c r="ED108" s="127"/>
      <c r="EE108" s="127"/>
      <c r="EF108" s="127"/>
      <c r="EG108" s="127"/>
      <c r="EH108" s="127"/>
      <c r="EI108" s="127"/>
      <c r="EJ108" s="127"/>
      <c r="EK108" s="127"/>
      <c r="EL108" s="127"/>
      <c r="EM108" s="127"/>
    </row>
    <row r="109" spans="1:143">
      <c r="A109" s="127"/>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c r="AA109" s="128"/>
      <c r="AB109" s="128"/>
      <c r="AC109" s="128"/>
      <c r="AD109" s="128"/>
      <c r="AE109" s="128"/>
      <c r="AF109" s="128"/>
      <c r="AG109" s="128"/>
      <c r="AH109" s="128"/>
      <c r="AI109" s="128"/>
      <c r="AJ109" s="128"/>
      <c r="AK109" s="128"/>
      <c r="AL109" s="128"/>
      <c r="AM109" s="128"/>
      <c r="AN109" s="128"/>
      <c r="AO109" s="128"/>
      <c r="AP109" s="128"/>
      <c r="AQ109" s="128"/>
      <c r="AR109" s="128"/>
      <c r="AS109" s="128"/>
      <c r="AT109" s="128"/>
      <c r="AU109" s="128"/>
      <c r="AV109" s="128"/>
      <c r="AW109" s="128"/>
      <c r="AX109" s="128"/>
      <c r="AY109" s="128"/>
      <c r="AZ109" s="128"/>
      <c r="BA109" s="128"/>
      <c r="BB109" s="128"/>
      <c r="BC109" s="128"/>
      <c r="BD109" s="128"/>
      <c r="BE109" s="128"/>
      <c r="BF109" s="128"/>
      <c r="BG109" s="128"/>
      <c r="BH109" s="128"/>
      <c r="BI109" s="128"/>
      <c r="BJ109" s="128"/>
      <c r="BK109" s="128"/>
      <c r="BL109" s="128"/>
      <c r="BM109" s="128"/>
      <c r="BN109" s="128"/>
      <c r="BO109" s="128"/>
      <c r="BP109" s="128"/>
      <c r="BQ109" s="128"/>
      <c r="BR109" s="128"/>
      <c r="BS109" s="128"/>
      <c r="BT109" s="128"/>
      <c r="BU109" s="128"/>
      <c r="BV109" s="128"/>
      <c r="BW109" s="128"/>
      <c r="BX109" s="128"/>
      <c r="BY109" s="128"/>
      <c r="BZ109" s="128"/>
      <c r="CA109" s="128"/>
      <c r="CB109" s="128"/>
      <c r="CC109" s="128"/>
      <c r="CD109" s="128"/>
      <c r="CE109" s="128"/>
      <c r="CF109" s="128"/>
      <c r="CG109" s="128"/>
      <c r="CH109" s="128"/>
      <c r="CI109" s="128"/>
      <c r="CJ109" s="128"/>
      <c r="CK109" s="128"/>
      <c r="CL109" s="128"/>
      <c r="CM109" s="128"/>
      <c r="CN109" s="128"/>
      <c r="CO109" s="128"/>
      <c r="CP109" s="128"/>
      <c r="CQ109" s="128"/>
      <c r="CR109" s="128"/>
      <c r="CS109" s="128"/>
      <c r="CT109" s="128"/>
      <c r="CU109" s="128"/>
      <c r="CV109" s="128"/>
      <c r="CW109" s="128"/>
      <c r="CX109" s="128"/>
      <c r="CY109" s="128"/>
      <c r="CZ109" s="128"/>
      <c r="DA109" s="128"/>
      <c r="DB109" s="128"/>
      <c r="DC109" s="128"/>
      <c r="DD109" s="128"/>
      <c r="DE109" s="128"/>
      <c r="DF109" s="128"/>
      <c r="DG109" s="128"/>
      <c r="DH109" s="128"/>
      <c r="DI109" s="128"/>
      <c r="DJ109" s="128"/>
      <c r="DK109" s="128"/>
      <c r="DL109" s="128"/>
      <c r="DM109" s="128"/>
      <c r="DN109" s="128"/>
      <c r="DO109" s="128"/>
      <c r="DP109" s="128"/>
      <c r="DQ109" s="128"/>
      <c r="DR109" s="127"/>
      <c r="DS109" s="127"/>
      <c r="DT109" s="127"/>
      <c r="DU109" s="127"/>
      <c r="DV109" s="127"/>
      <c r="DW109" s="127"/>
      <c r="DX109" s="127"/>
      <c r="DY109" s="127"/>
      <c r="DZ109" s="127"/>
      <c r="EA109" s="127"/>
      <c r="EB109" s="127"/>
      <c r="EC109" s="127"/>
      <c r="ED109" s="127"/>
      <c r="EE109" s="127"/>
      <c r="EF109" s="127"/>
      <c r="EG109" s="127"/>
      <c r="EH109" s="127"/>
      <c r="EI109" s="127"/>
      <c r="EJ109" s="127"/>
      <c r="EK109" s="127"/>
      <c r="EL109" s="127"/>
      <c r="EM109" s="127"/>
    </row>
    <row r="110" spans="1:143">
      <c r="A110" s="127"/>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c r="AA110" s="128"/>
      <c r="AB110" s="128"/>
      <c r="AC110" s="128"/>
      <c r="AD110" s="128"/>
      <c r="AE110" s="128"/>
      <c r="AF110" s="128"/>
      <c r="AG110" s="128"/>
      <c r="AH110" s="128"/>
      <c r="AI110" s="128"/>
      <c r="AJ110" s="128"/>
      <c r="AK110" s="128"/>
      <c r="AL110" s="128"/>
      <c r="AM110" s="128"/>
      <c r="AN110" s="128"/>
      <c r="AO110" s="128"/>
      <c r="AP110" s="128"/>
      <c r="AQ110" s="128"/>
      <c r="AR110" s="128"/>
      <c r="AS110" s="128"/>
      <c r="AT110" s="128"/>
      <c r="AU110" s="128"/>
      <c r="AV110" s="128"/>
      <c r="AW110" s="128"/>
      <c r="AX110" s="128"/>
      <c r="AY110" s="128"/>
      <c r="AZ110" s="128"/>
      <c r="BA110" s="128"/>
      <c r="BB110" s="128"/>
      <c r="BC110" s="128"/>
      <c r="BD110" s="128"/>
      <c r="BE110" s="128"/>
      <c r="BF110" s="128"/>
      <c r="BG110" s="128"/>
      <c r="BH110" s="128"/>
      <c r="BI110" s="128"/>
      <c r="BJ110" s="128"/>
      <c r="BK110" s="128"/>
      <c r="BL110" s="128"/>
      <c r="BM110" s="128"/>
      <c r="BN110" s="128"/>
      <c r="BO110" s="128"/>
      <c r="BP110" s="128"/>
      <c r="BQ110" s="128"/>
      <c r="BR110" s="128"/>
      <c r="BS110" s="128"/>
      <c r="BT110" s="128"/>
      <c r="BU110" s="128"/>
      <c r="BV110" s="128"/>
      <c r="BW110" s="128"/>
      <c r="BX110" s="128"/>
      <c r="BY110" s="128"/>
      <c r="BZ110" s="128"/>
      <c r="CA110" s="128"/>
      <c r="CB110" s="128"/>
      <c r="CC110" s="128"/>
      <c r="CD110" s="128"/>
      <c r="CE110" s="128"/>
      <c r="CF110" s="128"/>
      <c r="CG110" s="128"/>
      <c r="CH110" s="128"/>
      <c r="CI110" s="128"/>
      <c r="CJ110" s="128"/>
      <c r="CK110" s="128"/>
      <c r="CL110" s="128"/>
      <c r="CM110" s="128"/>
      <c r="CN110" s="128"/>
      <c r="CO110" s="128"/>
      <c r="CP110" s="128"/>
      <c r="CQ110" s="128"/>
      <c r="CR110" s="128"/>
      <c r="CS110" s="128"/>
      <c r="CT110" s="128"/>
      <c r="CU110" s="128"/>
      <c r="CV110" s="128"/>
      <c r="CW110" s="128"/>
      <c r="CX110" s="128"/>
      <c r="CY110" s="128"/>
      <c r="CZ110" s="128"/>
      <c r="DA110" s="128"/>
      <c r="DB110" s="128"/>
      <c r="DC110" s="128"/>
      <c r="DD110" s="128"/>
      <c r="DE110" s="128"/>
      <c r="DF110" s="128"/>
      <c r="DG110" s="128"/>
      <c r="DH110" s="128"/>
      <c r="DI110" s="128"/>
      <c r="DJ110" s="128"/>
      <c r="DK110" s="128"/>
      <c r="DL110" s="128"/>
      <c r="DM110" s="128"/>
      <c r="DN110" s="128"/>
      <c r="DO110" s="128"/>
      <c r="DP110" s="128"/>
      <c r="DQ110" s="128"/>
      <c r="DR110" s="127"/>
      <c r="DS110" s="127"/>
      <c r="DT110" s="127"/>
      <c r="DU110" s="127"/>
      <c r="DV110" s="127"/>
      <c r="DW110" s="127"/>
      <c r="DX110" s="127"/>
      <c r="DY110" s="127"/>
      <c r="DZ110" s="127"/>
      <c r="EA110" s="127"/>
      <c r="EB110" s="127"/>
      <c r="EC110" s="127"/>
      <c r="ED110" s="127"/>
      <c r="EE110" s="127"/>
      <c r="EF110" s="127"/>
      <c r="EG110" s="127"/>
      <c r="EH110" s="127"/>
      <c r="EI110" s="127"/>
      <c r="EJ110" s="127"/>
      <c r="EK110" s="127"/>
      <c r="EL110" s="127"/>
      <c r="EM110" s="127"/>
    </row>
    <row r="111" spans="1:143">
      <c r="A111" s="127"/>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c r="AA111" s="128"/>
      <c r="AB111" s="128"/>
      <c r="AC111" s="128"/>
      <c r="AD111" s="128"/>
      <c r="AE111" s="128"/>
      <c r="AF111" s="128"/>
      <c r="AG111" s="128"/>
      <c r="AH111" s="128"/>
      <c r="AI111" s="128"/>
      <c r="AJ111" s="128"/>
      <c r="AK111" s="128"/>
      <c r="AL111" s="128"/>
      <c r="AM111" s="128"/>
      <c r="AN111" s="128"/>
      <c r="AO111" s="128"/>
      <c r="AP111" s="128"/>
      <c r="AQ111" s="128"/>
      <c r="AR111" s="128"/>
      <c r="AS111" s="128"/>
      <c r="AT111" s="128"/>
      <c r="AU111" s="128"/>
      <c r="AV111" s="128"/>
      <c r="AW111" s="128"/>
      <c r="AX111" s="128"/>
      <c r="AY111" s="128"/>
      <c r="AZ111" s="128"/>
      <c r="BA111" s="128"/>
      <c r="BB111" s="128"/>
      <c r="BC111" s="128"/>
      <c r="BD111" s="128"/>
      <c r="BE111" s="128"/>
      <c r="BF111" s="128"/>
      <c r="BG111" s="128"/>
      <c r="BH111" s="128"/>
      <c r="BI111" s="128"/>
      <c r="BJ111" s="128"/>
      <c r="BK111" s="128"/>
      <c r="BL111" s="128"/>
      <c r="BM111" s="128"/>
      <c r="BN111" s="128"/>
      <c r="BO111" s="128"/>
      <c r="BP111" s="128"/>
      <c r="BQ111" s="128"/>
      <c r="BR111" s="128"/>
      <c r="BS111" s="128"/>
      <c r="BT111" s="128"/>
      <c r="BU111" s="128"/>
      <c r="BV111" s="128"/>
      <c r="BW111" s="128"/>
      <c r="BX111" s="128"/>
      <c r="BY111" s="128"/>
      <c r="BZ111" s="128"/>
      <c r="CA111" s="128"/>
      <c r="CB111" s="128"/>
      <c r="CC111" s="128"/>
      <c r="CD111" s="128"/>
      <c r="CE111" s="128"/>
      <c r="CF111" s="128"/>
      <c r="CG111" s="128"/>
      <c r="CH111" s="128"/>
      <c r="CI111" s="128"/>
      <c r="CJ111" s="128"/>
      <c r="CK111" s="128"/>
      <c r="CL111" s="128"/>
      <c r="CM111" s="128"/>
      <c r="CN111" s="128"/>
      <c r="CO111" s="128"/>
      <c r="CP111" s="128"/>
      <c r="CQ111" s="128"/>
      <c r="CR111" s="128"/>
      <c r="CS111" s="128"/>
      <c r="CT111" s="128"/>
      <c r="CU111" s="128"/>
      <c r="CV111" s="128"/>
      <c r="CW111" s="128"/>
      <c r="CX111" s="128"/>
      <c r="CY111" s="128"/>
      <c r="CZ111" s="128"/>
      <c r="DA111" s="128"/>
      <c r="DB111" s="128"/>
      <c r="DC111" s="128"/>
      <c r="DD111" s="128"/>
      <c r="DE111" s="128"/>
      <c r="DF111" s="128"/>
      <c r="DG111" s="128"/>
      <c r="DH111" s="128"/>
      <c r="DI111" s="128"/>
      <c r="DJ111" s="128"/>
      <c r="DK111" s="128"/>
      <c r="DL111" s="128"/>
      <c r="DM111" s="128"/>
      <c r="DN111" s="128"/>
      <c r="DO111" s="128"/>
      <c r="DP111" s="128"/>
      <c r="DQ111" s="128"/>
      <c r="DR111" s="127"/>
      <c r="DS111" s="127"/>
      <c r="DT111" s="127"/>
      <c r="DU111" s="127"/>
      <c r="DV111" s="127"/>
      <c r="DW111" s="127"/>
      <c r="DX111" s="127"/>
      <c r="DY111" s="127"/>
      <c r="DZ111" s="127"/>
      <c r="EA111" s="127"/>
      <c r="EB111" s="127"/>
      <c r="EC111" s="127"/>
      <c r="ED111" s="127"/>
      <c r="EE111" s="127"/>
      <c r="EF111" s="127"/>
      <c r="EG111" s="127"/>
      <c r="EH111" s="127"/>
      <c r="EI111" s="127"/>
      <c r="EJ111" s="127"/>
      <c r="EK111" s="127"/>
      <c r="EL111" s="127"/>
      <c r="EM111" s="127"/>
    </row>
    <row r="112" spans="1:143">
      <c r="A112" s="127"/>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c r="AA112" s="128"/>
      <c r="AB112" s="128"/>
      <c r="AC112" s="128"/>
      <c r="AD112" s="128"/>
      <c r="AE112" s="128"/>
      <c r="AF112" s="128"/>
      <c r="AG112" s="128"/>
      <c r="AH112" s="128"/>
      <c r="AI112" s="128"/>
      <c r="AJ112" s="128"/>
      <c r="AK112" s="128"/>
      <c r="AL112" s="128"/>
      <c r="AM112" s="128"/>
      <c r="AN112" s="128"/>
      <c r="AO112" s="128"/>
      <c r="AP112" s="128"/>
      <c r="AQ112" s="128"/>
      <c r="AR112" s="128"/>
      <c r="AS112" s="128"/>
      <c r="AT112" s="128"/>
      <c r="AU112" s="128"/>
      <c r="AV112" s="128"/>
      <c r="AW112" s="128"/>
      <c r="AX112" s="128"/>
      <c r="AY112" s="128"/>
      <c r="AZ112" s="128"/>
      <c r="BA112" s="128"/>
      <c r="BB112" s="128"/>
      <c r="BC112" s="128"/>
      <c r="BD112" s="128"/>
      <c r="BE112" s="128"/>
      <c r="BF112" s="128"/>
      <c r="BG112" s="128"/>
      <c r="BH112" s="128"/>
      <c r="BI112" s="128"/>
      <c r="BJ112" s="128"/>
      <c r="BK112" s="128"/>
      <c r="BL112" s="128"/>
      <c r="BM112" s="128"/>
      <c r="BN112" s="128"/>
      <c r="BO112" s="128"/>
      <c r="BP112" s="128"/>
      <c r="BQ112" s="128"/>
      <c r="BR112" s="128"/>
      <c r="BS112" s="128"/>
      <c r="BT112" s="128"/>
      <c r="BU112" s="128"/>
      <c r="BV112" s="128"/>
      <c r="BW112" s="128"/>
      <c r="BX112" s="128"/>
      <c r="BY112" s="128"/>
      <c r="BZ112" s="128"/>
      <c r="CA112" s="128"/>
      <c r="CB112" s="128"/>
      <c r="CC112" s="128"/>
      <c r="CD112" s="128"/>
      <c r="CE112" s="128"/>
      <c r="CF112" s="128"/>
      <c r="CG112" s="128"/>
      <c r="CH112" s="128"/>
      <c r="CI112" s="128"/>
      <c r="CJ112" s="128"/>
      <c r="CK112" s="128"/>
      <c r="CL112" s="128"/>
      <c r="CM112" s="128"/>
      <c r="CN112" s="128"/>
      <c r="CO112" s="128"/>
      <c r="CP112" s="128"/>
      <c r="CQ112" s="128"/>
      <c r="CR112" s="128"/>
      <c r="CS112" s="128"/>
      <c r="CT112" s="128"/>
      <c r="CU112" s="128"/>
      <c r="CV112" s="128"/>
      <c r="CW112" s="128"/>
      <c r="CX112" s="128"/>
      <c r="CY112" s="128"/>
      <c r="CZ112" s="128"/>
      <c r="DA112" s="128"/>
      <c r="DB112" s="128"/>
      <c r="DC112" s="128"/>
      <c r="DD112" s="128"/>
      <c r="DE112" s="128"/>
      <c r="DF112" s="128"/>
      <c r="DG112" s="128"/>
      <c r="DH112" s="128"/>
      <c r="DI112" s="128"/>
      <c r="DJ112" s="128"/>
      <c r="DK112" s="128"/>
      <c r="DL112" s="128"/>
      <c r="DM112" s="128"/>
      <c r="DN112" s="128"/>
      <c r="DO112" s="128"/>
      <c r="DP112" s="128"/>
      <c r="DQ112" s="128"/>
      <c r="DR112" s="127"/>
      <c r="DS112" s="127"/>
      <c r="DT112" s="127"/>
      <c r="DU112" s="127"/>
      <c r="DV112" s="127"/>
      <c r="DW112" s="127"/>
      <c r="DX112" s="127"/>
      <c r="DY112" s="127"/>
      <c r="DZ112" s="127"/>
      <c r="EA112" s="127"/>
      <c r="EB112" s="127"/>
      <c r="EC112" s="127"/>
      <c r="ED112" s="127"/>
      <c r="EE112" s="127"/>
      <c r="EF112" s="127"/>
      <c r="EG112" s="127"/>
      <c r="EH112" s="127"/>
      <c r="EI112" s="127"/>
      <c r="EJ112" s="127"/>
      <c r="EK112" s="127"/>
      <c r="EL112" s="127"/>
      <c r="EM112" s="127"/>
    </row>
    <row r="113" spans="1:143">
      <c r="A113" s="127"/>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c r="AA113" s="128"/>
      <c r="AB113" s="128"/>
      <c r="AC113" s="128"/>
      <c r="AD113" s="128"/>
      <c r="AE113" s="128"/>
      <c r="AF113" s="128"/>
      <c r="AG113" s="128"/>
      <c r="AH113" s="128"/>
      <c r="AI113" s="128"/>
      <c r="AJ113" s="128"/>
      <c r="AK113" s="128"/>
      <c r="AL113" s="128"/>
      <c r="AM113" s="128"/>
      <c r="AN113" s="128"/>
      <c r="AO113" s="128"/>
      <c r="AP113" s="128"/>
      <c r="AQ113" s="128"/>
      <c r="AR113" s="128"/>
      <c r="AS113" s="128"/>
      <c r="AT113" s="128"/>
      <c r="AU113" s="128"/>
      <c r="AV113" s="128"/>
      <c r="AW113" s="128"/>
      <c r="AX113" s="128"/>
      <c r="AY113" s="128"/>
      <c r="AZ113" s="128"/>
      <c r="BA113" s="128"/>
      <c r="BB113" s="128"/>
      <c r="BC113" s="128"/>
      <c r="BD113" s="128"/>
      <c r="BE113" s="128"/>
      <c r="BF113" s="128"/>
      <c r="BG113" s="128"/>
      <c r="BH113" s="128"/>
      <c r="BI113" s="128"/>
      <c r="BJ113" s="128"/>
      <c r="BK113" s="128"/>
      <c r="BL113" s="128"/>
      <c r="BM113" s="128"/>
      <c r="BN113" s="128"/>
      <c r="BO113" s="128"/>
      <c r="BP113" s="128"/>
      <c r="BQ113" s="128"/>
      <c r="BR113" s="128"/>
      <c r="BS113" s="128"/>
      <c r="BT113" s="128"/>
      <c r="BU113" s="128"/>
      <c r="BV113" s="128"/>
      <c r="BW113" s="128"/>
      <c r="BX113" s="128"/>
      <c r="BY113" s="128"/>
      <c r="BZ113" s="128"/>
      <c r="CA113" s="128"/>
      <c r="CB113" s="128"/>
      <c r="CC113" s="128"/>
      <c r="CD113" s="128"/>
      <c r="CE113" s="128"/>
      <c r="CF113" s="128"/>
      <c r="CG113" s="128"/>
      <c r="CH113" s="128"/>
      <c r="CI113" s="128"/>
      <c r="CJ113" s="128"/>
      <c r="CK113" s="128"/>
      <c r="CL113" s="128"/>
      <c r="CM113" s="128"/>
      <c r="CN113" s="128"/>
      <c r="CO113" s="128"/>
      <c r="CP113" s="128"/>
      <c r="CQ113" s="128"/>
      <c r="CR113" s="128"/>
      <c r="CS113" s="128"/>
      <c r="CT113" s="128"/>
      <c r="CU113" s="128"/>
      <c r="CV113" s="128"/>
      <c r="CW113" s="128"/>
      <c r="CX113" s="128"/>
      <c r="CY113" s="128"/>
      <c r="CZ113" s="128"/>
      <c r="DA113" s="128"/>
      <c r="DB113" s="128"/>
      <c r="DC113" s="128"/>
      <c r="DD113" s="128"/>
      <c r="DE113" s="128"/>
      <c r="DF113" s="128"/>
      <c r="DG113" s="128"/>
      <c r="DH113" s="128"/>
      <c r="DI113" s="128"/>
      <c r="DJ113" s="128"/>
      <c r="DK113" s="128"/>
      <c r="DL113" s="128"/>
      <c r="DM113" s="128"/>
      <c r="DN113" s="128"/>
      <c r="DO113" s="128"/>
      <c r="DP113" s="128"/>
      <c r="DQ113" s="128"/>
      <c r="DR113" s="127"/>
      <c r="DS113" s="127"/>
      <c r="DT113" s="127"/>
      <c r="DU113" s="127"/>
      <c r="DV113" s="127"/>
      <c r="DW113" s="127"/>
      <c r="DX113" s="127"/>
      <c r="DY113" s="127"/>
      <c r="DZ113" s="127"/>
      <c r="EA113" s="127"/>
      <c r="EB113" s="127"/>
      <c r="EC113" s="127"/>
      <c r="ED113" s="127"/>
      <c r="EE113" s="127"/>
      <c r="EF113" s="127"/>
      <c r="EG113" s="127"/>
      <c r="EH113" s="127"/>
      <c r="EI113" s="127"/>
      <c r="EJ113" s="127"/>
      <c r="EK113" s="127"/>
      <c r="EL113" s="127"/>
      <c r="EM113" s="127"/>
    </row>
    <row r="114" spans="1:143">
      <c r="A114" s="127"/>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c r="AA114" s="128"/>
      <c r="AB114" s="128"/>
      <c r="AC114" s="128"/>
      <c r="AD114" s="128"/>
      <c r="AE114" s="128"/>
      <c r="AF114" s="128"/>
      <c r="AG114" s="128"/>
      <c r="AH114" s="128"/>
      <c r="AI114" s="128"/>
      <c r="AJ114" s="128"/>
      <c r="AK114" s="128"/>
      <c r="AL114" s="128"/>
      <c r="AM114" s="128"/>
      <c r="AN114" s="128"/>
      <c r="AO114" s="128"/>
      <c r="AP114" s="128"/>
      <c r="AQ114" s="128"/>
      <c r="AR114" s="128"/>
      <c r="AS114" s="128"/>
      <c r="AT114" s="128"/>
      <c r="AU114" s="128"/>
      <c r="AV114" s="128"/>
      <c r="AW114" s="128"/>
      <c r="AX114" s="128"/>
      <c r="AY114" s="128"/>
      <c r="AZ114" s="128"/>
      <c r="BA114" s="128"/>
      <c r="BB114" s="128"/>
      <c r="BC114" s="128"/>
      <c r="BD114" s="128"/>
      <c r="BE114" s="128"/>
      <c r="BF114" s="128"/>
      <c r="BG114" s="128"/>
      <c r="BH114" s="128"/>
      <c r="BI114" s="128"/>
      <c r="BJ114" s="128"/>
      <c r="BK114" s="128"/>
      <c r="BL114" s="128"/>
      <c r="BM114" s="128"/>
      <c r="BN114" s="128"/>
      <c r="BO114" s="128"/>
      <c r="BP114" s="128"/>
      <c r="BQ114" s="128"/>
      <c r="BR114" s="128"/>
      <c r="BS114" s="128"/>
      <c r="BT114" s="128"/>
      <c r="BU114" s="128"/>
      <c r="BV114" s="128"/>
      <c r="BW114" s="128"/>
      <c r="BX114" s="128"/>
      <c r="BY114" s="128"/>
      <c r="BZ114" s="128"/>
      <c r="CA114" s="128"/>
      <c r="CB114" s="128"/>
      <c r="CC114" s="128"/>
      <c r="CD114" s="128"/>
      <c r="CE114" s="128"/>
      <c r="CF114" s="128"/>
      <c r="CG114" s="128"/>
      <c r="CH114" s="128"/>
      <c r="CI114" s="128"/>
      <c r="CJ114" s="128"/>
      <c r="CK114" s="128"/>
      <c r="CL114" s="128"/>
      <c r="CM114" s="128"/>
      <c r="CN114" s="128"/>
      <c r="CO114" s="128"/>
      <c r="CP114" s="128"/>
      <c r="CQ114" s="128"/>
      <c r="CR114" s="128"/>
      <c r="CS114" s="128"/>
      <c r="CT114" s="128"/>
      <c r="CU114" s="128"/>
      <c r="CV114" s="128"/>
      <c r="CW114" s="128"/>
      <c r="CX114" s="128"/>
      <c r="CY114" s="128"/>
      <c r="CZ114" s="128"/>
      <c r="DA114" s="128"/>
      <c r="DB114" s="128"/>
      <c r="DC114" s="128"/>
      <c r="DD114" s="128"/>
      <c r="DE114" s="128"/>
      <c r="DF114" s="128"/>
      <c r="DG114" s="128"/>
      <c r="DH114" s="128"/>
      <c r="DI114" s="128"/>
      <c r="DJ114" s="128"/>
      <c r="DK114" s="128"/>
      <c r="DL114" s="128"/>
      <c r="DM114" s="128"/>
      <c r="DN114" s="128"/>
      <c r="DO114" s="128"/>
      <c r="DP114" s="128"/>
      <c r="DQ114" s="128"/>
      <c r="DR114" s="127"/>
      <c r="DS114" s="127"/>
      <c r="DT114" s="127"/>
      <c r="DU114" s="127"/>
      <c r="DV114" s="127"/>
      <c r="DW114" s="127"/>
      <c r="DX114" s="127"/>
      <c r="DY114" s="127"/>
      <c r="DZ114" s="127"/>
      <c r="EA114" s="127"/>
      <c r="EB114" s="127"/>
      <c r="EC114" s="127"/>
      <c r="ED114" s="127"/>
      <c r="EE114" s="127"/>
      <c r="EF114" s="127"/>
      <c r="EG114" s="127"/>
      <c r="EH114" s="127"/>
      <c r="EI114" s="127"/>
      <c r="EJ114" s="127"/>
      <c r="EK114" s="127"/>
      <c r="EL114" s="127"/>
      <c r="EM114" s="127"/>
    </row>
    <row r="115" spans="1:143">
      <c r="A115" s="127"/>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c r="AA115" s="128"/>
      <c r="AB115" s="128"/>
      <c r="AC115" s="128"/>
      <c r="AD115" s="128"/>
      <c r="AE115" s="128"/>
      <c r="AF115" s="128"/>
      <c r="AG115" s="128"/>
      <c r="AH115" s="128"/>
      <c r="AI115" s="128"/>
      <c r="AJ115" s="128"/>
      <c r="AK115" s="128"/>
      <c r="AL115" s="128"/>
      <c r="AM115" s="128"/>
      <c r="AN115" s="128"/>
      <c r="AO115" s="128"/>
      <c r="AP115" s="128"/>
      <c r="AQ115" s="128"/>
      <c r="AR115" s="128"/>
      <c r="AS115" s="128"/>
      <c r="AT115" s="128"/>
      <c r="AU115" s="128"/>
      <c r="AV115" s="128"/>
      <c r="AW115" s="128"/>
      <c r="AX115" s="128"/>
      <c r="AY115" s="128"/>
      <c r="AZ115" s="128"/>
      <c r="BA115" s="128"/>
      <c r="BB115" s="128"/>
      <c r="BC115" s="128"/>
      <c r="BD115" s="128"/>
      <c r="BE115" s="128"/>
      <c r="BF115" s="128"/>
      <c r="BG115" s="128"/>
      <c r="BH115" s="128"/>
      <c r="BI115" s="128"/>
      <c r="BJ115" s="128"/>
      <c r="BK115" s="128"/>
      <c r="BL115" s="128"/>
      <c r="BM115" s="128"/>
      <c r="BN115" s="128"/>
      <c r="BO115" s="128"/>
      <c r="BP115" s="128"/>
      <c r="BQ115" s="128"/>
      <c r="BR115" s="128"/>
      <c r="BS115" s="128"/>
      <c r="BT115" s="128"/>
      <c r="BU115" s="128"/>
      <c r="BV115" s="128"/>
      <c r="BW115" s="128"/>
      <c r="BX115" s="128"/>
      <c r="BY115" s="128"/>
      <c r="BZ115" s="128"/>
      <c r="CA115" s="128"/>
      <c r="CB115" s="128"/>
      <c r="CC115" s="128"/>
      <c r="CD115" s="128"/>
      <c r="CE115" s="128"/>
      <c r="CF115" s="128"/>
      <c r="CG115" s="128"/>
      <c r="CH115" s="128"/>
      <c r="CI115" s="128"/>
      <c r="CJ115" s="128"/>
      <c r="CK115" s="128"/>
      <c r="CL115" s="128"/>
      <c r="CM115" s="128"/>
      <c r="CN115" s="128"/>
      <c r="CO115" s="128"/>
      <c r="CP115" s="128"/>
      <c r="CQ115" s="128"/>
      <c r="CR115" s="128"/>
      <c r="CS115" s="128"/>
      <c r="CT115" s="128"/>
      <c r="CU115" s="128"/>
      <c r="CV115" s="128"/>
      <c r="CW115" s="128"/>
      <c r="CX115" s="128"/>
      <c r="CY115" s="128"/>
      <c r="CZ115" s="128"/>
      <c r="DA115" s="128"/>
      <c r="DB115" s="128"/>
      <c r="DC115" s="128"/>
      <c r="DD115" s="128"/>
      <c r="DE115" s="128"/>
      <c r="DF115" s="128"/>
      <c r="DG115" s="128"/>
      <c r="DH115" s="128"/>
      <c r="DI115" s="128"/>
      <c r="DJ115" s="128"/>
      <c r="DK115" s="128"/>
      <c r="DL115" s="128"/>
      <c r="DM115" s="128"/>
      <c r="DN115" s="128"/>
      <c r="DO115" s="128"/>
      <c r="DP115" s="128"/>
      <c r="DQ115" s="128"/>
      <c r="DR115" s="127"/>
      <c r="DS115" s="127"/>
      <c r="DT115" s="127"/>
      <c r="DU115" s="127"/>
      <c r="DV115" s="127"/>
      <c r="DW115" s="127"/>
      <c r="DX115" s="127"/>
      <c r="DY115" s="127"/>
      <c r="DZ115" s="127"/>
      <c r="EA115" s="127"/>
      <c r="EB115" s="127"/>
      <c r="EC115" s="127"/>
      <c r="ED115" s="127"/>
      <c r="EE115" s="127"/>
      <c r="EF115" s="127"/>
      <c r="EG115" s="127"/>
      <c r="EH115" s="127"/>
      <c r="EI115" s="127"/>
      <c r="EJ115" s="127"/>
      <c r="EK115" s="127"/>
      <c r="EL115" s="127"/>
      <c r="EM115" s="127"/>
    </row>
    <row r="116" spans="1:143">
      <c r="A116" s="127"/>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c r="AA116" s="128"/>
      <c r="AB116" s="128"/>
      <c r="AC116" s="128"/>
      <c r="AD116" s="128"/>
      <c r="AE116" s="128"/>
      <c r="AF116" s="128"/>
      <c r="AG116" s="128"/>
      <c r="AH116" s="128"/>
      <c r="AI116" s="128"/>
      <c r="AJ116" s="128"/>
      <c r="AK116" s="128"/>
      <c r="AL116" s="128"/>
      <c r="AM116" s="128"/>
      <c r="AN116" s="128"/>
      <c r="AO116" s="128"/>
      <c r="AP116" s="128"/>
      <c r="AQ116" s="128"/>
      <c r="AR116" s="128"/>
      <c r="AS116" s="128"/>
      <c r="AT116" s="128"/>
      <c r="AU116" s="128"/>
      <c r="AV116" s="128"/>
      <c r="AW116" s="128"/>
      <c r="AX116" s="128"/>
      <c r="AY116" s="128"/>
      <c r="AZ116" s="128"/>
      <c r="BA116" s="128"/>
      <c r="BB116" s="128"/>
      <c r="BC116" s="128"/>
      <c r="BD116" s="128"/>
      <c r="BE116" s="128"/>
      <c r="BF116" s="128"/>
      <c r="BG116" s="128"/>
      <c r="BH116" s="128"/>
      <c r="BI116" s="128"/>
      <c r="BJ116" s="128"/>
      <c r="BK116" s="128"/>
      <c r="BL116" s="128"/>
      <c r="BM116" s="128"/>
      <c r="BN116" s="128"/>
      <c r="BO116" s="128"/>
      <c r="BP116" s="128"/>
      <c r="BQ116" s="128"/>
      <c r="BR116" s="128"/>
      <c r="BS116" s="128"/>
      <c r="BT116" s="128"/>
      <c r="BU116" s="128"/>
      <c r="BV116" s="128"/>
      <c r="BW116" s="128"/>
      <c r="BX116" s="128"/>
      <c r="BY116" s="128"/>
      <c r="BZ116" s="128"/>
      <c r="CA116" s="128"/>
      <c r="CB116" s="128"/>
      <c r="CC116" s="128"/>
      <c r="CD116" s="128"/>
      <c r="CE116" s="128"/>
      <c r="CF116" s="128"/>
      <c r="CG116" s="128"/>
      <c r="CH116" s="128"/>
      <c r="CI116" s="128"/>
      <c r="CJ116" s="128"/>
      <c r="CK116" s="128"/>
      <c r="CL116" s="128"/>
      <c r="CM116" s="128"/>
      <c r="CN116" s="128"/>
      <c r="CO116" s="128"/>
      <c r="CP116" s="128"/>
      <c r="CQ116" s="128"/>
      <c r="CR116" s="128"/>
      <c r="CS116" s="128"/>
      <c r="CT116" s="128"/>
      <c r="CU116" s="128"/>
      <c r="CV116" s="128"/>
      <c r="CW116" s="128"/>
      <c r="CX116" s="128"/>
      <c r="CY116" s="128"/>
      <c r="CZ116" s="128"/>
      <c r="DA116" s="128"/>
      <c r="DB116" s="128"/>
      <c r="DC116" s="128"/>
      <c r="DD116" s="128"/>
      <c r="DE116" s="128"/>
      <c r="DF116" s="128"/>
      <c r="DG116" s="128"/>
      <c r="DH116" s="128"/>
      <c r="DI116" s="128"/>
      <c r="DJ116" s="128"/>
      <c r="DK116" s="128"/>
      <c r="DL116" s="128"/>
      <c r="DM116" s="128"/>
      <c r="DN116" s="128"/>
      <c r="DO116" s="128"/>
      <c r="DP116" s="128"/>
      <c r="DQ116" s="128"/>
      <c r="DR116" s="127"/>
      <c r="DS116" s="127"/>
      <c r="DT116" s="127"/>
      <c r="DU116" s="127"/>
      <c r="DV116" s="127"/>
      <c r="DW116" s="127"/>
      <c r="DX116" s="127"/>
      <c r="DY116" s="127"/>
      <c r="DZ116" s="127"/>
      <c r="EA116" s="127"/>
      <c r="EB116" s="127"/>
      <c r="EC116" s="127"/>
      <c r="ED116" s="127"/>
      <c r="EE116" s="127"/>
      <c r="EF116" s="127"/>
      <c r="EG116" s="127"/>
      <c r="EH116" s="127"/>
      <c r="EI116" s="127"/>
      <c r="EJ116" s="127"/>
      <c r="EK116" s="127"/>
      <c r="EL116" s="127"/>
      <c r="EM116" s="127"/>
    </row>
    <row r="117" spans="1:143">
      <c r="A117" s="127"/>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c r="AA117" s="128"/>
      <c r="AB117" s="128"/>
      <c r="AC117" s="128"/>
      <c r="AD117" s="128"/>
      <c r="AE117" s="128"/>
      <c r="AF117" s="128"/>
      <c r="AG117" s="128"/>
      <c r="AH117" s="128"/>
      <c r="AI117" s="128"/>
      <c r="AJ117" s="128"/>
      <c r="AK117" s="128"/>
      <c r="AL117" s="128"/>
      <c r="AM117" s="128"/>
      <c r="AN117" s="128"/>
      <c r="AO117" s="128"/>
      <c r="AP117" s="128"/>
      <c r="AQ117" s="128"/>
      <c r="AR117" s="128"/>
      <c r="AS117" s="128"/>
      <c r="AT117" s="128"/>
      <c r="AU117" s="128"/>
      <c r="AV117" s="128"/>
      <c r="AW117" s="128"/>
      <c r="AX117" s="128"/>
      <c r="AY117" s="128"/>
      <c r="AZ117" s="128"/>
      <c r="BA117" s="128"/>
      <c r="BB117" s="128"/>
      <c r="BC117" s="128"/>
      <c r="BD117" s="128"/>
      <c r="BE117" s="128"/>
      <c r="BF117" s="128"/>
      <c r="BG117" s="128"/>
      <c r="BH117" s="128"/>
      <c r="BI117" s="128"/>
      <c r="BJ117" s="128"/>
      <c r="BK117" s="128"/>
      <c r="BL117" s="128"/>
      <c r="BM117" s="128"/>
      <c r="BN117" s="128"/>
      <c r="BO117" s="128"/>
      <c r="BP117" s="128"/>
      <c r="BQ117" s="128"/>
      <c r="BR117" s="128"/>
      <c r="BS117" s="128"/>
      <c r="BT117" s="128"/>
      <c r="BU117" s="128"/>
      <c r="BV117" s="128"/>
      <c r="BW117" s="128"/>
      <c r="BX117" s="128"/>
      <c r="BY117" s="128"/>
      <c r="BZ117" s="128"/>
      <c r="CA117" s="128"/>
      <c r="CB117" s="128"/>
      <c r="CC117" s="128"/>
      <c r="CD117" s="128"/>
      <c r="CE117" s="128"/>
      <c r="CF117" s="128"/>
      <c r="CG117" s="128"/>
      <c r="CH117" s="128"/>
      <c r="CI117" s="128"/>
      <c r="CJ117" s="128"/>
      <c r="CK117" s="128"/>
      <c r="CL117" s="128"/>
      <c r="CM117" s="128"/>
      <c r="CN117" s="128"/>
      <c r="CO117" s="128"/>
      <c r="CP117" s="128"/>
      <c r="CQ117" s="128"/>
      <c r="CR117" s="128"/>
      <c r="CS117" s="128"/>
      <c r="CT117" s="128"/>
      <c r="CU117" s="128"/>
      <c r="CV117" s="128"/>
      <c r="CW117" s="128"/>
      <c r="CX117" s="128"/>
      <c r="CY117" s="128"/>
      <c r="CZ117" s="128"/>
      <c r="DA117" s="128"/>
      <c r="DB117" s="128"/>
      <c r="DC117" s="128"/>
      <c r="DD117" s="128"/>
      <c r="DE117" s="128"/>
      <c r="DF117" s="128"/>
      <c r="DG117" s="128"/>
      <c r="DH117" s="128"/>
      <c r="DI117" s="128"/>
      <c r="DJ117" s="128"/>
      <c r="DK117" s="128"/>
      <c r="DL117" s="128"/>
      <c r="DM117" s="128"/>
      <c r="DN117" s="128"/>
      <c r="DO117" s="128"/>
      <c r="DP117" s="128"/>
      <c r="DQ117" s="128"/>
      <c r="DR117" s="127"/>
      <c r="DS117" s="127"/>
      <c r="DT117" s="127"/>
      <c r="DU117" s="127"/>
      <c r="DV117" s="127"/>
      <c r="DW117" s="127"/>
      <c r="DX117" s="127"/>
      <c r="DY117" s="127"/>
      <c r="DZ117" s="127"/>
      <c r="EA117" s="127"/>
      <c r="EB117" s="127"/>
      <c r="EC117" s="127"/>
      <c r="ED117" s="127"/>
      <c r="EE117" s="127"/>
      <c r="EF117" s="127"/>
      <c r="EG117" s="127"/>
      <c r="EH117" s="127"/>
      <c r="EI117" s="127"/>
      <c r="EJ117" s="127"/>
      <c r="EK117" s="127"/>
      <c r="EL117" s="127"/>
      <c r="EM117" s="127"/>
    </row>
    <row r="118" spans="1:143">
      <c r="A118" s="127"/>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c r="AA118" s="128"/>
      <c r="AB118" s="128"/>
      <c r="AC118" s="128"/>
      <c r="AD118" s="128"/>
      <c r="AE118" s="128"/>
      <c r="AF118" s="128"/>
      <c r="AG118" s="128"/>
      <c r="AH118" s="128"/>
      <c r="AI118" s="128"/>
      <c r="AJ118" s="128"/>
      <c r="AK118" s="128"/>
      <c r="AL118" s="128"/>
      <c r="AM118" s="128"/>
      <c r="AN118" s="128"/>
      <c r="AO118" s="128"/>
      <c r="AP118" s="128"/>
      <c r="AQ118" s="128"/>
      <c r="AR118" s="128"/>
      <c r="AS118" s="128"/>
      <c r="AT118" s="128"/>
      <c r="AU118" s="128"/>
      <c r="AV118" s="128"/>
      <c r="AW118" s="128"/>
      <c r="AX118" s="128"/>
      <c r="AY118" s="128"/>
      <c r="AZ118" s="128"/>
      <c r="BA118" s="128"/>
      <c r="BB118" s="128"/>
      <c r="BC118" s="128"/>
      <c r="BD118" s="128"/>
      <c r="BE118" s="128"/>
      <c r="BF118" s="128"/>
      <c r="BG118" s="128"/>
      <c r="BH118" s="128"/>
      <c r="BI118" s="128"/>
      <c r="BJ118" s="128"/>
      <c r="BK118" s="128"/>
      <c r="BL118" s="128"/>
      <c r="BM118" s="128"/>
      <c r="BN118" s="128"/>
      <c r="BO118" s="128"/>
      <c r="BP118" s="128"/>
      <c r="BQ118" s="128"/>
      <c r="BR118" s="128"/>
      <c r="BS118" s="128"/>
      <c r="BT118" s="128"/>
      <c r="BU118" s="128"/>
      <c r="BV118" s="128"/>
      <c r="BW118" s="128"/>
      <c r="BX118" s="128"/>
      <c r="BY118" s="128"/>
      <c r="BZ118" s="128"/>
      <c r="CA118" s="128"/>
      <c r="CB118" s="128"/>
      <c r="CC118" s="128"/>
      <c r="CD118" s="128"/>
      <c r="CE118" s="128"/>
      <c r="CF118" s="128"/>
      <c r="CG118" s="128"/>
      <c r="CH118" s="128"/>
      <c r="CI118" s="128"/>
      <c r="CJ118" s="128"/>
      <c r="CK118" s="128"/>
      <c r="CL118" s="128"/>
      <c r="CM118" s="128"/>
      <c r="CN118" s="128"/>
      <c r="CO118" s="128"/>
      <c r="CP118" s="128"/>
      <c r="CQ118" s="128"/>
      <c r="CR118" s="128"/>
      <c r="CS118" s="128"/>
      <c r="CT118" s="128"/>
      <c r="CU118" s="128"/>
      <c r="CV118" s="128"/>
      <c r="CW118" s="128"/>
      <c r="CX118" s="128"/>
      <c r="CY118" s="128"/>
      <c r="CZ118" s="128"/>
      <c r="DA118" s="128"/>
      <c r="DB118" s="128"/>
      <c r="DC118" s="128"/>
      <c r="DD118" s="128"/>
      <c r="DE118" s="128"/>
      <c r="DF118" s="128"/>
      <c r="DG118" s="128"/>
      <c r="DH118" s="128"/>
      <c r="DI118" s="128"/>
      <c r="DJ118" s="128"/>
      <c r="DK118" s="128"/>
      <c r="DL118" s="128"/>
      <c r="DM118" s="128"/>
      <c r="DN118" s="128"/>
      <c r="DO118" s="128"/>
      <c r="DP118" s="128"/>
      <c r="DQ118" s="128"/>
      <c r="DR118" s="127"/>
      <c r="DS118" s="127"/>
      <c r="DT118" s="127"/>
      <c r="DU118" s="127"/>
      <c r="DV118" s="127"/>
      <c r="DW118" s="127"/>
      <c r="DX118" s="127"/>
      <c r="DY118" s="127"/>
      <c r="DZ118" s="127"/>
      <c r="EA118" s="127"/>
      <c r="EB118" s="127"/>
      <c r="EC118" s="127"/>
      <c r="ED118" s="127"/>
      <c r="EE118" s="127"/>
      <c r="EF118" s="127"/>
      <c r="EG118" s="127"/>
      <c r="EH118" s="127"/>
      <c r="EI118" s="127"/>
      <c r="EJ118" s="127"/>
      <c r="EK118" s="127"/>
      <c r="EL118" s="127"/>
      <c r="EM118" s="127"/>
    </row>
    <row r="119" spans="1:143">
      <c r="A119" s="127"/>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128"/>
      <c r="AB119" s="128"/>
      <c r="AC119" s="128"/>
      <c r="AD119" s="128"/>
      <c r="AE119" s="128"/>
      <c r="AF119" s="128"/>
      <c r="AG119" s="128"/>
      <c r="AH119" s="128"/>
      <c r="AI119" s="128"/>
      <c r="AJ119" s="128"/>
      <c r="AK119" s="128"/>
      <c r="AL119" s="128"/>
      <c r="AM119" s="128"/>
      <c r="AN119" s="128"/>
      <c r="AO119" s="128"/>
      <c r="AP119" s="128"/>
      <c r="AQ119" s="128"/>
      <c r="AR119" s="128"/>
      <c r="AS119" s="128"/>
      <c r="AT119" s="128"/>
      <c r="AU119" s="128"/>
      <c r="AV119" s="128"/>
      <c r="AW119" s="128"/>
      <c r="AX119" s="128"/>
      <c r="AY119" s="128"/>
      <c r="AZ119" s="128"/>
      <c r="BA119" s="128"/>
      <c r="BB119" s="128"/>
      <c r="BC119" s="128"/>
      <c r="BD119" s="128"/>
      <c r="BE119" s="128"/>
      <c r="BF119" s="128"/>
      <c r="BG119" s="128"/>
      <c r="BH119" s="128"/>
      <c r="BI119" s="128"/>
      <c r="BJ119" s="128"/>
      <c r="BK119" s="128"/>
      <c r="BL119" s="128"/>
      <c r="BM119" s="128"/>
      <c r="BN119" s="128"/>
      <c r="BO119" s="128"/>
      <c r="BP119" s="128"/>
      <c r="BQ119" s="128"/>
      <c r="BR119" s="128"/>
      <c r="BS119" s="128"/>
      <c r="BT119" s="128"/>
      <c r="BU119" s="128"/>
      <c r="BV119" s="128"/>
      <c r="BW119" s="128"/>
      <c r="BX119" s="128"/>
      <c r="BY119" s="128"/>
      <c r="BZ119" s="128"/>
      <c r="CA119" s="128"/>
      <c r="CB119" s="128"/>
      <c r="CC119" s="128"/>
      <c r="CD119" s="128"/>
      <c r="CE119" s="128"/>
      <c r="CF119" s="128"/>
      <c r="CG119" s="128"/>
      <c r="CH119" s="128"/>
      <c r="CI119" s="128"/>
      <c r="CJ119" s="128"/>
      <c r="CK119" s="128"/>
      <c r="CL119" s="128"/>
      <c r="CM119" s="128"/>
      <c r="CN119" s="128"/>
      <c r="CO119" s="128"/>
      <c r="CP119" s="128"/>
      <c r="CQ119" s="128"/>
      <c r="CR119" s="128"/>
      <c r="CS119" s="128"/>
      <c r="CT119" s="128"/>
      <c r="CU119" s="128"/>
      <c r="CV119" s="128"/>
      <c r="CW119" s="128"/>
      <c r="CX119" s="128"/>
      <c r="CY119" s="128"/>
      <c r="CZ119" s="128"/>
      <c r="DA119" s="128"/>
      <c r="DB119" s="128"/>
      <c r="DC119" s="128"/>
      <c r="DD119" s="128"/>
      <c r="DE119" s="128"/>
      <c r="DF119" s="128"/>
      <c r="DG119" s="128"/>
      <c r="DH119" s="128"/>
      <c r="DI119" s="128"/>
      <c r="DJ119" s="128"/>
      <c r="DK119" s="128"/>
      <c r="DL119" s="128"/>
      <c r="DM119" s="128"/>
      <c r="DN119" s="128"/>
      <c r="DO119" s="128"/>
      <c r="DP119" s="128"/>
      <c r="DQ119" s="128"/>
      <c r="DR119" s="127"/>
      <c r="DS119" s="127"/>
      <c r="DT119" s="127"/>
      <c r="DU119" s="127"/>
      <c r="DV119" s="127"/>
      <c r="DW119" s="127"/>
      <c r="DX119" s="127"/>
      <c r="DY119" s="127"/>
      <c r="DZ119" s="127"/>
      <c r="EA119" s="127"/>
      <c r="EB119" s="127"/>
      <c r="EC119" s="127"/>
      <c r="ED119" s="127"/>
      <c r="EE119" s="127"/>
      <c r="EF119" s="127"/>
      <c r="EG119" s="127"/>
      <c r="EH119" s="127"/>
      <c r="EI119" s="127"/>
      <c r="EJ119" s="127"/>
      <c r="EK119" s="127"/>
      <c r="EL119" s="127"/>
      <c r="EM119" s="127"/>
    </row>
    <row r="120" spans="1:143">
      <c r="A120" s="127"/>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128"/>
      <c r="AB120" s="128"/>
      <c r="AC120" s="128"/>
      <c r="AD120" s="128"/>
      <c r="AE120" s="128"/>
      <c r="AF120" s="128"/>
      <c r="AG120" s="128"/>
      <c r="AH120" s="128"/>
      <c r="AI120" s="128"/>
      <c r="AJ120" s="128"/>
      <c r="AK120" s="128"/>
      <c r="AL120" s="128"/>
      <c r="AM120" s="128"/>
      <c r="AN120" s="128"/>
      <c r="AO120" s="128"/>
      <c r="AP120" s="128"/>
      <c r="AQ120" s="128"/>
      <c r="AR120" s="128"/>
      <c r="AS120" s="128"/>
      <c r="AT120" s="128"/>
      <c r="AU120" s="128"/>
      <c r="AV120" s="128"/>
      <c r="AW120" s="128"/>
      <c r="AX120" s="128"/>
      <c r="AY120" s="128"/>
      <c r="AZ120" s="128"/>
      <c r="BA120" s="128"/>
      <c r="BB120" s="128"/>
      <c r="BC120" s="128"/>
      <c r="BD120" s="128"/>
      <c r="BE120" s="128"/>
      <c r="BF120" s="128"/>
      <c r="BG120" s="128"/>
      <c r="BH120" s="128"/>
      <c r="BI120" s="128"/>
      <c r="BJ120" s="128"/>
      <c r="BK120" s="128"/>
      <c r="BL120" s="128"/>
      <c r="BM120" s="128"/>
      <c r="BN120" s="128"/>
      <c r="BO120" s="128"/>
      <c r="BP120" s="128"/>
      <c r="BQ120" s="128"/>
      <c r="BR120" s="128"/>
      <c r="BS120" s="128"/>
      <c r="BT120" s="128"/>
      <c r="BU120" s="128"/>
      <c r="BV120" s="128"/>
      <c r="BW120" s="128"/>
      <c r="BX120" s="128"/>
      <c r="BY120" s="128"/>
      <c r="BZ120" s="128"/>
      <c r="CA120" s="128"/>
      <c r="CB120" s="128"/>
      <c r="CC120" s="128"/>
      <c r="CD120" s="128"/>
      <c r="CE120" s="128"/>
      <c r="CF120" s="128"/>
      <c r="CG120" s="128"/>
      <c r="CH120" s="128"/>
      <c r="CI120" s="128"/>
      <c r="CJ120" s="128"/>
      <c r="CK120" s="128"/>
      <c r="CL120" s="128"/>
      <c r="CM120" s="128"/>
      <c r="CN120" s="128"/>
      <c r="CO120" s="128"/>
      <c r="CP120" s="128"/>
      <c r="CQ120" s="128"/>
      <c r="CR120" s="128"/>
      <c r="CS120" s="128"/>
      <c r="CT120" s="128"/>
      <c r="CU120" s="128"/>
      <c r="CV120" s="128"/>
      <c r="CW120" s="128"/>
      <c r="CX120" s="128"/>
      <c r="CY120" s="128"/>
      <c r="CZ120" s="128"/>
      <c r="DA120" s="128"/>
      <c r="DB120" s="128"/>
      <c r="DC120" s="128"/>
      <c r="DD120" s="128"/>
      <c r="DE120" s="128"/>
      <c r="DF120" s="128"/>
      <c r="DG120" s="128"/>
      <c r="DH120" s="128"/>
      <c r="DI120" s="128"/>
      <c r="DJ120" s="128"/>
      <c r="DK120" s="128"/>
      <c r="DL120" s="128"/>
      <c r="DM120" s="128"/>
      <c r="DN120" s="128"/>
      <c r="DO120" s="128"/>
      <c r="DP120" s="128"/>
      <c r="DQ120" s="128"/>
      <c r="DR120" s="127"/>
      <c r="DS120" s="127"/>
      <c r="DT120" s="127"/>
      <c r="DU120" s="127"/>
      <c r="DV120" s="127"/>
      <c r="DW120" s="127"/>
      <c r="DX120" s="127"/>
      <c r="DY120" s="127"/>
      <c r="DZ120" s="127"/>
      <c r="EA120" s="127"/>
      <c r="EB120" s="127"/>
      <c r="EC120" s="127"/>
      <c r="ED120" s="127"/>
      <c r="EE120" s="127"/>
      <c r="EF120" s="127"/>
      <c r="EG120" s="127"/>
      <c r="EH120" s="127"/>
      <c r="EI120" s="127"/>
      <c r="EJ120" s="127"/>
      <c r="EK120" s="127"/>
      <c r="EL120" s="127"/>
      <c r="EM120" s="127"/>
    </row>
    <row r="121" spans="1:143">
      <c r="A121" s="127"/>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128"/>
      <c r="AB121" s="128"/>
      <c r="AC121" s="128"/>
      <c r="AD121" s="128"/>
      <c r="AE121" s="128"/>
      <c r="AF121" s="128"/>
      <c r="AG121" s="128"/>
      <c r="AH121" s="128"/>
      <c r="AI121" s="128"/>
      <c r="AJ121" s="128"/>
      <c r="AK121" s="128"/>
      <c r="AL121" s="128"/>
      <c r="AM121" s="128"/>
      <c r="AN121" s="128"/>
      <c r="AO121" s="128"/>
      <c r="AP121" s="128"/>
      <c r="AQ121" s="128"/>
      <c r="AR121" s="128"/>
      <c r="AS121" s="128"/>
      <c r="AT121" s="128"/>
      <c r="AU121" s="128"/>
      <c r="AV121" s="128"/>
      <c r="AW121" s="128"/>
      <c r="AX121" s="128"/>
      <c r="AY121" s="128"/>
      <c r="AZ121" s="128"/>
      <c r="BA121" s="128"/>
      <c r="BB121" s="128"/>
      <c r="BC121" s="128"/>
      <c r="BD121" s="128"/>
      <c r="BE121" s="128"/>
      <c r="BF121" s="128"/>
      <c r="BG121" s="128"/>
      <c r="BH121" s="128"/>
      <c r="BI121" s="128"/>
      <c r="BJ121" s="128"/>
      <c r="BK121" s="128"/>
      <c r="BL121" s="128"/>
      <c r="BM121" s="128"/>
      <c r="BN121" s="128"/>
      <c r="BO121" s="128"/>
      <c r="BP121" s="128"/>
      <c r="BQ121" s="128"/>
      <c r="BR121" s="128"/>
      <c r="BS121" s="128"/>
      <c r="BT121" s="128"/>
      <c r="BU121" s="128"/>
      <c r="BV121" s="128"/>
      <c r="BW121" s="128"/>
      <c r="BX121" s="128"/>
      <c r="BY121" s="128"/>
      <c r="BZ121" s="128"/>
      <c r="CA121" s="128"/>
      <c r="CB121" s="128"/>
      <c r="CC121" s="128"/>
      <c r="CD121" s="128"/>
      <c r="CE121" s="128"/>
      <c r="CF121" s="128"/>
      <c r="CG121" s="128"/>
      <c r="CH121" s="128"/>
      <c r="CI121" s="128"/>
      <c r="CJ121" s="128"/>
      <c r="CK121" s="128"/>
      <c r="CL121" s="128"/>
      <c r="CM121" s="128"/>
      <c r="CN121" s="128"/>
      <c r="CO121" s="128"/>
      <c r="CP121" s="128"/>
      <c r="CQ121" s="128"/>
      <c r="CR121" s="128"/>
      <c r="CS121" s="128"/>
      <c r="CT121" s="128"/>
      <c r="CU121" s="128"/>
      <c r="CV121" s="128"/>
      <c r="CW121" s="128"/>
      <c r="CX121" s="128"/>
      <c r="CY121" s="128"/>
      <c r="CZ121" s="128"/>
      <c r="DA121" s="128"/>
      <c r="DB121" s="128"/>
      <c r="DC121" s="128"/>
      <c r="DD121" s="128"/>
      <c r="DE121" s="128"/>
      <c r="DF121" s="128"/>
      <c r="DG121" s="128"/>
      <c r="DH121" s="128"/>
      <c r="DI121" s="128"/>
      <c r="DJ121" s="128"/>
      <c r="DK121" s="128"/>
      <c r="DL121" s="128"/>
      <c r="DM121" s="128"/>
      <c r="DN121" s="128"/>
      <c r="DO121" s="128"/>
      <c r="DP121" s="128"/>
      <c r="DQ121" s="128"/>
      <c r="DR121" s="127"/>
      <c r="DS121" s="127"/>
      <c r="DT121" s="127"/>
      <c r="DU121" s="127"/>
      <c r="DV121" s="127"/>
      <c r="DW121" s="127"/>
      <c r="DX121" s="127"/>
      <c r="DY121" s="127"/>
      <c r="DZ121" s="127"/>
      <c r="EA121" s="127"/>
      <c r="EB121" s="127"/>
      <c r="EC121" s="127"/>
      <c r="ED121" s="127"/>
      <c r="EE121" s="127"/>
      <c r="EF121" s="127"/>
      <c r="EG121" s="127"/>
      <c r="EH121" s="127"/>
      <c r="EI121" s="127"/>
      <c r="EJ121" s="127"/>
      <c r="EK121" s="127"/>
      <c r="EL121" s="127"/>
      <c r="EM121" s="127"/>
    </row>
    <row r="122" spans="1:143">
      <c r="A122" s="127"/>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c r="AA122" s="128"/>
      <c r="AB122" s="128"/>
      <c r="AC122" s="128"/>
      <c r="AD122" s="128"/>
      <c r="AE122" s="128"/>
      <c r="AF122" s="128"/>
      <c r="AG122" s="128"/>
      <c r="AH122" s="128"/>
      <c r="AI122" s="128"/>
      <c r="AJ122" s="128"/>
      <c r="AK122" s="128"/>
      <c r="AL122" s="128"/>
      <c r="AM122" s="128"/>
      <c r="AN122" s="128"/>
      <c r="AO122" s="128"/>
      <c r="AP122" s="128"/>
      <c r="AQ122" s="128"/>
      <c r="AR122" s="128"/>
      <c r="AS122" s="128"/>
      <c r="AT122" s="128"/>
      <c r="AU122" s="128"/>
      <c r="AV122" s="128"/>
      <c r="AW122" s="128"/>
      <c r="AX122" s="128"/>
      <c r="AY122" s="128"/>
      <c r="AZ122" s="128"/>
      <c r="BA122" s="128"/>
      <c r="BB122" s="128"/>
      <c r="BC122" s="128"/>
      <c r="BD122" s="128"/>
      <c r="BE122" s="128"/>
      <c r="BF122" s="128"/>
      <c r="BG122" s="128"/>
      <c r="BH122" s="128"/>
      <c r="BI122" s="128"/>
      <c r="BJ122" s="128"/>
      <c r="BK122" s="128"/>
      <c r="BL122" s="128"/>
      <c r="BM122" s="128"/>
      <c r="BN122" s="128"/>
      <c r="BO122" s="128"/>
      <c r="BP122" s="128"/>
      <c r="BQ122" s="128"/>
      <c r="BR122" s="128"/>
      <c r="BS122" s="128"/>
      <c r="BT122" s="128"/>
      <c r="BU122" s="128"/>
      <c r="BV122" s="128"/>
      <c r="BW122" s="128"/>
      <c r="BX122" s="128"/>
      <c r="BY122" s="128"/>
      <c r="BZ122" s="128"/>
      <c r="CA122" s="128"/>
      <c r="CB122" s="128"/>
      <c r="CC122" s="128"/>
      <c r="CD122" s="128"/>
      <c r="CE122" s="128"/>
      <c r="CF122" s="128"/>
      <c r="CG122" s="128"/>
      <c r="CH122" s="128"/>
      <c r="CI122" s="128"/>
      <c r="CJ122" s="128"/>
      <c r="CK122" s="128"/>
      <c r="CL122" s="128"/>
      <c r="CM122" s="128"/>
      <c r="CN122" s="128"/>
      <c r="CO122" s="128"/>
      <c r="CP122" s="128"/>
      <c r="CQ122" s="128"/>
      <c r="CR122" s="128"/>
      <c r="CS122" s="128"/>
      <c r="CT122" s="128"/>
      <c r="CU122" s="128"/>
      <c r="CV122" s="128"/>
      <c r="CW122" s="128"/>
      <c r="CX122" s="128"/>
      <c r="CY122" s="128"/>
      <c r="CZ122" s="128"/>
      <c r="DA122" s="128"/>
      <c r="DB122" s="128"/>
      <c r="DC122" s="128"/>
      <c r="DD122" s="128"/>
      <c r="DE122" s="128"/>
      <c r="DF122" s="128"/>
      <c r="DG122" s="128"/>
      <c r="DH122" s="128"/>
      <c r="DI122" s="128"/>
      <c r="DJ122" s="128"/>
      <c r="DK122" s="128"/>
      <c r="DL122" s="128"/>
      <c r="DM122" s="128"/>
      <c r="DN122" s="128"/>
      <c r="DO122" s="128"/>
      <c r="DP122" s="128"/>
      <c r="DQ122" s="128"/>
      <c r="DR122" s="127"/>
      <c r="DS122" s="127"/>
      <c r="DT122" s="127"/>
      <c r="DU122" s="127"/>
      <c r="DV122" s="127"/>
      <c r="DW122" s="127"/>
      <c r="DX122" s="127"/>
      <c r="DY122" s="127"/>
      <c r="DZ122" s="127"/>
      <c r="EA122" s="127"/>
      <c r="EB122" s="127"/>
      <c r="EC122" s="127"/>
      <c r="ED122" s="127"/>
      <c r="EE122" s="127"/>
      <c r="EF122" s="127"/>
      <c r="EG122" s="127"/>
      <c r="EH122" s="127"/>
      <c r="EI122" s="127"/>
      <c r="EJ122" s="127"/>
      <c r="EK122" s="127"/>
      <c r="EL122" s="127"/>
      <c r="EM122" s="127"/>
    </row>
    <row r="123" spans="1:143">
      <c r="A123" s="127"/>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c r="AA123" s="128"/>
      <c r="AB123" s="128"/>
      <c r="AC123" s="128"/>
      <c r="AD123" s="128"/>
      <c r="AE123" s="128"/>
      <c r="AF123" s="128"/>
      <c r="AG123" s="128"/>
      <c r="AH123" s="128"/>
      <c r="AI123" s="128"/>
      <c r="AJ123" s="128"/>
      <c r="AK123" s="128"/>
      <c r="AL123" s="128"/>
      <c r="AM123" s="128"/>
      <c r="AN123" s="128"/>
      <c r="AO123" s="128"/>
      <c r="AP123" s="128"/>
      <c r="AQ123" s="128"/>
      <c r="AR123" s="128"/>
      <c r="AS123" s="128"/>
      <c r="AT123" s="128"/>
      <c r="AU123" s="128"/>
      <c r="AV123" s="128"/>
      <c r="AW123" s="128"/>
      <c r="AX123" s="128"/>
      <c r="AY123" s="128"/>
      <c r="AZ123" s="128"/>
      <c r="BA123" s="128"/>
      <c r="BB123" s="128"/>
      <c r="BC123" s="128"/>
      <c r="BD123" s="128"/>
      <c r="BE123" s="128"/>
      <c r="BF123" s="128"/>
      <c r="BG123" s="128"/>
      <c r="BH123" s="128"/>
      <c r="BI123" s="128"/>
      <c r="BJ123" s="128"/>
      <c r="BK123" s="128"/>
      <c r="BL123" s="128"/>
      <c r="BM123" s="128"/>
      <c r="BN123" s="128"/>
      <c r="BO123" s="128"/>
      <c r="BP123" s="128"/>
      <c r="BQ123" s="128"/>
      <c r="BR123" s="128"/>
      <c r="BS123" s="128"/>
      <c r="BT123" s="128"/>
      <c r="BU123" s="128"/>
      <c r="BV123" s="128"/>
      <c r="BW123" s="128"/>
      <c r="BX123" s="128"/>
      <c r="BY123" s="128"/>
      <c r="BZ123" s="128"/>
      <c r="CA123" s="128"/>
      <c r="CB123" s="128"/>
      <c r="CC123" s="128"/>
      <c r="CD123" s="128"/>
      <c r="CE123" s="128"/>
      <c r="CF123" s="128"/>
      <c r="CG123" s="128"/>
      <c r="CH123" s="128"/>
      <c r="CI123" s="128"/>
      <c r="CJ123" s="128"/>
      <c r="CK123" s="128"/>
      <c r="CL123" s="128"/>
      <c r="CM123" s="128"/>
      <c r="CN123" s="128"/>
      <c r="CO123" s="128"/>
      <c r="CP123" s="128"/>
      <c r="CQ123" s="128"/>
      <c r="CR123" s="128"/>
      <c r="CS123" s="128"/>
      <c r="CT123" s="128"/>
      <c r="CU123" s="128"/>
      <c r="CV123" s="128"/>
      <c r="CW123" s="128"/>
      <c r="CX123" s="128"/>
      <c r="CY123" s="128"/>
      <c r="CZ123" s="128"/>
      <c r="DA123" s="128"/>
      <c r="DB123" s="128"/>
      <c r="DC123" s="128"/>
      <c r="DD123" s="128"/>
      <c r="DE123" s="128"/>
      <c r="DF123" s="128"/>
      <c r="DG123" s="128"/>
      <c r="DH123" s="128"/>
      <c r="DI123" s="128"/>
      <c r="DJ123" s="128"/>
      <c r="DK123" s="128"/>
      <c r="DL123" s="128"/>
      <c r="DM123" s="128"/>
      <c r="DN123" s="128"/>
      <c r="DO123" s="128"/>
      <c r="DP123" s="128"/>
      <c r="DQ123" s="128"/>
      <c r="DR123" s="127"/>
      <c r="DS123" s="127"/>
      <c r="DT123" s="127"/>
      <c r="DU123" s="127"/>
      <c r="DV123" s="127"/>
      <c r="DW123" s="127"/>
      <c r="DX123" s="127"/>
      <c r="DY123" s="127"/>
      <c r="DZ123" s="127"/>
      <c r="EA123" s="127"/>
      <c r="EB123" s="127"/>
      <c r="EC123" s="127"/>
      <c r="ED123" s="127"/>
      <c r="EE123" s="127"/>
      <c r="EF123" s="127"/>
      <c r="EG123" s="127"/>
      <c r="EH123" s="127"/>
      <c r="EI123" s="127"/>
      <c r="EJ123" s="127"/>
      <c r="EK123" s="127"/>
      <c r="EL123" s="127"/>
      <c r="EM123" s="127"/>
    </row>
    <row r="124" spans="1:143">
      <c r="A124" s="127"/>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c r="AA124" s="128"/>
      <c r="AB124" s="128"/>
      <c r="AC124" s="128"/>
      <c r="AD124" s="128"/>
      <c r="AE124" s="128"/>
      <c r="AF124" s="128"/>
      <c r="AG124" s="128"/>
      <c r="AH124" s="128"/>
      <c r="AI124" s="128"/>
      <c r="AJ124" s="128"/>
      <c r="AK124" s="128"/>
      <c r="AL124" s="128"/>
      <c r="AM124" s="128"/>
      <c r="AN124" s="128"/>
      <c r="AO124" s="128"/>
      <c r="AP124" s="128"/>
      <c r="AQ124" s="128"/>
      <c r="AR124" s="128"/>
      <c r="AS124" s="128"/>
      <c r="AT124" s="128"/>
      <c r="AU124" s="128"/>
      <c r="AV124" s="128"/>
      <c r="AW124" s="128"/>
      <c r="AX124" s="128"/>
      <c r="AY124" s="128"/>
      <c r="AZ124" s="128"/>
      <c r="BA124" s="128"/>
      <c r="BB124" s="128"/>
      <c r="BC124" s="128"/>
      <c r="BD124" s="128"/>
      <c r="BE124" s="128"/>
      <c r="BF124" s="128"/>
      <c r="BG124" s="128"/>
      <c r="BH124" s="128"/>
      <c r="BI124" s="128"/>
      <c r="BJ124" s="128"/>
      <c r="BK124" s="128"/>
      <c r="BL124" s="128"/>
      <c r="BM124" s="128"/>
      <c r="BN124" s="128"/>
      <c r="BO124" s="128"/>
      <c r="BP124" s="128"/>
      <c r="BQ124" s="128"/>
      <c r="BR124" s="128"/>
      <c r="BS124" s="128"/>
      <c r="BT124" s="128"/>
      <c r="BU124" s="128"/>
      <c r="BV124" s="128"/>
      <c r="BW124" s="128"/>
      <c r="BX124" s="128"/>
      <c r="BY124" s="128"/>
      <c r="BZ124" s="128"/>
      <c r="CA124" s="128"/>
      <c r="CB124" s="128"/>
      <c r="CC124" s="128"/>
      <c r="CD124" s="128"/>
      <c r="CE124" s="128"/>
      <c r="CF124" s="128"/>
      <c r="CG124" s="128"/>
      <c r="CH124" s="128"/>
      <c r="CI124" s="128"/>
      <c r="CJ124" s="128"/>
      <c r="CK124" s="128"/>
      <c r="CL124" s="128"/>
      <c r="CM124" s="128"/>
      <c r="CN124" s="128"/>
      <c r="CO124" s="128"/>
      <c r="CP124" s="128"/>
      <c r="CQ124" s="128"/>
      <c r="CR124" s="128"/>
      <c r="CS124" s="128"/>
      <c r="CT124" s="128"/>
      <c r="CU124" s="128"/>
      <c r="CV124" s="128"/>
      <c r="CW124" s="128"/>
      <c r="CX124" s="128"/>
      <c r="CY124" s="128"/>
      <c r="CZ124" s="128"/>
      <c r="DA124" s="128"/>
      <c r="DB124" s="128"/>
      <c r="DC124" s="128"/>
      <c r="DD124" s="128"/>
      <c r="DE124" s="128"/>
      <c r="DF124" s="128"/>
      <c r="DG124" s="128"/>
      <c r="DH124" s="128"/>
      <c r="DI124" s="128"/>
      <c r="DJ124" s="128"/>
      <c r="DK124" s="128"/>
      <c r="DL124" s="128"/>
      <c r="DM124" s="128"/>
      <c r="DN124" s="128"/>
      <c r="DO124" s="128"/>
      <c r="DP124" s="128"/>
      <c r="DQ124" s="128"/>
      <c r="DR124" s="127"/>
      <c r="DS124" s="127"/>
      <c r="DT124" s="127"/>
      <c r="DU124" s="127"/>
      <c r="DV124" s="127"/>
      <c r="DW124" s="127"/>
      <c r="DX124" s="127"/>
      <c r="DY124" s="127"/>
      <c r="DZ124" s="127"/>
      <c r="EA124" s="127"/>
      <c r="EB124" s="127"/>
      <c r="EC124" s="127"/>
      <c r="ED124" s="127"/>
      <c r="EE124" s="127"/>
      <c r="EF124" s="127"/>
      <c r="EG124" s="127"/>
      <c r="EH124" s="127"/>
      <c r="EI124" s="127"/>
      <c r="EJ124" s="127"/>
      <c r="EK124" s="127"/>
      <c r="EL124" s="127"/>
      <c r="EM124" s="127"/>
    </row>
    <row r="125" spans="1:143">
      <c r="A125" s="127"/>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c r="AA125" s="128"/>
      <c r="AB125" s="128"/>
      <c r="AC125" s="128"/>
      <c r="AD125" s="128"/>
      <c r="AE125" s="128"/>
      <c r="AF125" s="128"/>
      <c r="AG125" s="128"/>
      <c r="AH125" s="128"/>
      <c r="AI125" s="128"/>
      <c r="AJ125" s="128"/>
      <c r="AK125" s="128"/>
      <c r="AL125" s="128"/>
      <c r="AM125" s="128"/>
      <c r="AN125" s="128"/>
      <c r="AO125" s="128"/>
      <c r="AP125" s="128"/>
      <c r="AQ125" s="128"/>
      <c r="AR125" s="128"/>
      <c r="AS125" s="128"/>
      <c r="AT125" s="128"/>
      <c r="AU125" s="128"/>
      <c r="AV125" s="128"/>
      <c r="AW125" s="128"/>
      <c r="AX125" s="128"/>
      <c r="AY125" s="128"/>
      <c r="AZ125" s="128"/>
      <c r="BA125" s="128"/>
      <c r="BB125" s="128"/>
      <c r="BC125" s="128"/>
      <c r="BD125" s="128"/>
      <c r="BE125" s="128"/>
      <c r="BF125" s="128"/>
      <c r="BG125" s="128"/>
      <c r="BH125" s="128"/>
      <c r="BI125" s="128"/>
      <c r="BJ125" s="128"/>
      <c r="BK125" s="128"/>
      <c r="BL125" s="128"/>
      <c r="BM125" s="128"/>
      <c r="BN125" s="128"/>
      <c r="BO125" s="128"/>
      <c r="BP125" s="128"/>
      <c r="BQ125" s="128"/>
      <c r="BR125" s="128"/>
      <c r="BS125" s="128"/>
      <c r="BT125" s="128"/>
      <c r="BU125" s="128"/>
      <c r="BV125" s="128"/>
      <c r="BW125" s="128"/>
      <c r="BX125" s="128"/>
      <c r="BY125" s="128"/>
      <c r="BZ125" s="128"/>
      <c r="CA125" s="128"/>
      <c r="CB125" s="128"/>
      <c r="CC125" s="128"/>
      <c r="CD125" s="128"/>
      <c r="CE125" s="128"/>
      <c r="CF125" s="128"/>
      <c r="CG125" s="128"/>
      <c r="CH125" s="128"/>
      <c r="CI125" s="128"/>
      <c r="CJ125" s="128"/>
      <c r="CK125" s="128"/>
      <c r="CL125" s="128"/>
      <c r="CM125" s="128"/>
      <c r="CN125" s="128"/>
      <c r="CO125" s="128"/>
      <c r="CP125" s="128"/>
      <c r="CQ125" s="128"/>
      <c r="CR125" s="128"/>
      <c r="CS125" s="128"/>
      <c r="CT125" s="128"/>
      <c r="CU125" s="128"/>
      <c r="CV125" s="128"/>
      <c r="CW125" s="128"/>
      <c r="CX125" s="128"/>
      <c r="CY125" s="128"/>
      <c r="CZ125" s="128"/>
      <c r="DA125" s="128"/>
      <c r="DB125" s="128"/>
      <c r="DC125" s="128"/>
      <c r="DD125" s="128"/>
      <c r="DE125" s="128"/>
      <c r="DF125" s="128"/>
      <c r="DG125" s="128"/>
      <c r="DH125" s="128"/>
      <c r="DI125" s="128"/>
      <c r="DJ125" s="128"/>
      <c r="DK125" s="128"/>
      <c r="DL125" s="128"/>
      <c r="DM125" s="128"/>
      <c r="DN125" s="128"/>
      <c r="DO125" s="128"/>
      <c r="DP125" s="128"/>
      <c r="DQ125" s="128"/>
      <c r="DR125" s="127"/>
      <c r="DS125" s="127"/>
      <c r="DT125" s="127"/>
      <c r="DU125" s="127"/>
      <c r="DV125" s="127"/>
      <c r="DW125" s="127"/>
      <c r="DX125" s="127"/>
      <c r="DY125" s="127"/>
      <c r="DZ125" s="127"/>
      <c r="EA125" s="127"/>
      <c r="EB125" s="127"/>
      <c r="EC125" s="127"/>
      <c r="ED125" s="127"/>
      <c r="EE125" s="127"/>
      <c r="EF125" s="127"/>
      <c r="EG125" s="127"/>
      <c r="EH125" s="127"/>
      <c r="EI125" s="127"/>
      <c r="EJ125" s="127"/>
      <c r="EK125" s="127"/>
      <c r="EL125" s="127"/>
      <c r="EM125" s="127"/>
    </row>
    <row r="126" spans="1:143">
      <c r="A126" s="127"/>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c r="AA126" s="128"/>
      <c r="AB126" s="128"/>
      <c r="AC126" s="128"/>
      <c r="AD126" s="128"/>
      <c r="AE126" s="128"/>
      <c r="AF126" s="128"/>
      <c r="AG126" s="128"/>
      <c r="AH126" s="128"/>
      <c r="AI126" s="128"/>
      <c r="AJ126" s="128"/>
      <c r="AK126" s="128"/>
      <c r="AL126" s="128"/>
      <c r="AM126" s="128"/>
      <c r="AN126" s="128"/>
      <c r="AO126" s="128"/>
      <c r="AP126" s="128"/>
      <c r="AQ126" s="128"/>
      <c r="AR126" s="128"/>
      <c r="AS126" s="128"/>
      <c r="AT126" s="128"/>
      <c r="AU126" s="128"/>
      <c r="AV126" s="128"/>
      <c r="AW126" s="128"/>
      <c r="AX126" s="128"/>
      <c r="AY126" s="128"/>
      <c r="AZ126" s="128"/>
      <c r="BA126" s="128"/>
      <c r="BB126" s="128"/>
      <c r="BC126" s="128"/>
      <c r="BD126" s="128"/>
      <c r="BE126" s="128"/>
      <c r="BF126" s="128"/>
      <c r="BG126" s="128"/>
      <c r="BH126" s="128"/>
      <c r="BI126" s="128"/>
      <c r="BJ126" s="128"/>
      <c r="BK126" s="128"/>
      <c r="BL126" s="128"/>
      <c r="BM126" s="128"/>
      <c r="BN126" s="128"/>
      <c r="BO126" s="128"/>
      <c r="BP126" s="128"/>
      <c r="BQ126" s="128"/>
      <c r="BR126" s="128"/>
      <c r="BS126" s="128"/>
      <c r="BT126" s="128"/>
      <c r="BU126" s="128"/>
      <c r="BV126" s="128"/>
      <c r="BW126" s="128"/>
      <c r="BX126" s="128"/>
      <c r="BY126" s="128"/>
      <c r="BZ126" s="128"/>
      <c r="CA126" s="128"/>
      <c r="CB126" s="128"/>
      <c r="CC126" s="128"/>
      <c r="CD126" s="128"/>
      <c r="CE126" s="128"/>
      <c r="CF126" s="128"/>
      <c r="CG126" s="128"/>
      <c r="CH126" s="128"/>
      <c r="CI126" s="128"/>
      <c r="CJ126" s="128"/>
      <c r="CK126" s="128"/>
      <c r="CL126" s="128"/>
      <c r="CM126" s="128"/>
      <c r="CN126" s="128"/>
      <c r="CO126" s="128"/>
      <c r="CP126" s="128"/>
      <c r="CQ126" s="128"/>
      <c r="CR126" s="128"/>
      <c r="CS126" s="128"/>
      <c r="CT126" s="128"/>
      <c r="CU126" s="128"/>
      <c r="CV126" s="128"/>
      <c r="CW126" s="128"/>
      <c r="CX126" s="128"/>
      <c r="CY126" s="128"/>
      <c r="CZ126" s="128"/>
      <c r="DA126" s="128"/>
      <c r="DB126" s="128"/>
      <c r="DC126" s="128"/>
      <c r="DD126" s="128"/>
      <c r="DE126" s="128"/>
      <c r="DF126" s="128"/>
      <c r="DG126" s="128"/>
      <c r="DH126" s="128"/>
      <c r="DI126" s="128"/>
      <c r="DJ126" s="128"/>
      <c r="DK126" s="128"/>
      <c r="DL126" s="128"/>
      <c r="DM126" s="128"/>
      <c r="DN126" s="128"/>
      <c r="DO126" s="128"/>
      <c r="DP126" s="128"/>
      <c r="DQ126" s="128"/>
      <c r="DR126" s="127"/>
      <c r="DS126" s="127"/>
      <c r="DT126" s="127"/>
      <c r="DU126" s="127"/>
      <c r="DV126" s="127"/>
      <c r="DW126" s="127"/>
      <c r="DX126" s="127"/>
      <c r="DY126" s="127"/>
      <c r="DZ126" s="127"/>
      <c r="EA126" s="127"/>
      <c r="EB126" s="127"/>
      <c r="EC126" s="127"/>
      <c r="ED126" s="127"/>
      <c r="EE126" s="127"/>
      <c r="EF126" s="127"/>
      <c r="EG126" s="127"/>
      <c r="EH126" s="127"/>
      <c r="EI126" s="127"/>
      <c r="EJ126" s="127"/>
      <c r="EK126" s="127"/>
      <c r="EL126" s="127"/>
      <c r="EM126" s="127"/>
    </row>
    <row r="127" spans="1:143">
      <c r="A127" s="127"/>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c r="AA127" s="128"/>
      <c r="AB127" s="128"/>
      <c r="AC127" s="128"/>
      <c r="AD127" s="128"/>
      <c r="AE127" s="128"/>
      <c r="AF127" s="128"/>
      <c r="AG127" s="128"/>
      <c r="AH127" s="128"/>
      <c r="AI127" s="128"/>
      <c r="AJ127" s="128"/>
      <c r="AK127" s="128"/>
      <c r="AL127" s="128"/>
      <c r="AM127" s="128"/>
      <c r="AN127" s="128"/>
      <c r="AO127" s="128"/>
      <c r="AP127" s="128"/>
      <c r="AQ127" s="128"/>
      <c r="AR127" s="128"/>
      <c r="AS127" s="128"/>
      <c r="AT127" s="128"/>
      <c r="AU127" s="128"/>
      <c r="AV127" s="128"/>
      <c r="AW127" s="128"/>
      <c r="AX127" s="128"/>
      <c r="AY127" s="128"/>
      <c r="AZ127" s="128"/>
      <c r="BA127" s="128"/>
      <c r="BB127" s="128"/>
      <c r="BC127" s="128"/>
      <c r="BD127" s="128"/>
      <c r="BE127" s="128"/>
      <c r="BF127" s="128"/>
      <c r="BG127" s="128"/>
      <c r="BH127" s="128"/>
      <c r="BI127" s="128"/>
      <c r="BJ127" s="128"/>
      <c r="BK127" s="128"/>
      <c r="BL127" s="128"/>
      <c r="BM127" s="128"/>
      <c r="BN127" s="128"/>
      <c r="BO127" s="128"/>
      <c r="BP127" s="128"/>
      <c r="BQ127" s="128"/>
      <c r="BR127" s="128"/>
      <c r="BS127" s="128"/>
      <c r="BT127" s="128"/>
      <c r="BU127" s="128"/>
      <c r="BV127" s="128"/>
      <c r="BW127" s="128"/>
      <c r="BX127" s="128"/>
      <c r="BY127" s="128"/>
      <c r="BZ127" s="128"/>
      <c r="CA127" s="128"/>
      <c r="CB127" s="128"/>
      <c r="CC127" s="128"/>
      <c r="CD127" s="128"/>
      <c r="CE127" s="128"/>
      <c r="CF127" s="128"/>
      <c r="CG127" s="128"/>
      <c r="CH127" s="128"/>
      <c r="CI127" s="128"/>
      <c r="CJ127" s="128"/>
      <c r="CK127" s="128"/>
      <c r="CL127" s="128"/>
      <c r="CM127" s="128"/>
      <c r="CN127" s="128"/>
      <c r="CO127" s="128"/>
      <c r="CP127" s="128"/>
      <c r="CQ127" s="128"/>
      <c r="CR127" s="128"/>
      <c r="CS127" s="128"/>
      <c r="CT127" s="128"/>
      <c r="CU127" s="128"/>
      <c r="CV127" s="128"/>
      <c r="CW127" s="128"/>
      <c r="CX127" s="128"/>
      <c r="CY127" s="128"/>
      <c r="CZ127" s="128"/>
      <c r="DA127" s="128"/>
      <c r="DB127" s="128"/>
      <c r="DC127" s="128"/>
      <c r="DD127" s="128"/>
      <c r="DE127" s="128"/>
      <c r="DF127" s="128"/>
      <c r="DG127" s="128"/>
      <c r="DH127" s="128"/>
      <c r="DI127" s="128"/>
      <c r="DJ127" s="128"/>
      <c r="DK127" s="128"/>
      <c r="DL127" s="128"/>
      <c r="DM127" s="128"/>
      <c r="DN127" s="128"/>
      <c r="DO127" s="128"/>
      <c r="DP127" s="128"/>
      <c r="DQ127" s="128"/>
      <c r="DR127" s="127"/>
      <c r="DS127" s="127"/>
      <c r="DT127" s="127"/>
      <c r="DU127" s="127"/>
      <c r="DV127" s="127"/>
      <c r="DW127" s="127"/>
      <c r="DX127" s="127"/>
      <c r="DY127" s="127"/>
      <c r="DZ127" s="127"/>
      <c r="EA127" s="127"/>
      <c r="EB127" s="127"/>
      <c r="EC127" s="127"/>
      <c r="ED127" s="127"/>
      <c r="EE127" s="127"/>
      <c r="EF127" s="127"/>
      <c r="EG127" s="127"/>
      <c r="EH127" s="127"/>
      <c r="EI127" s="127"/>
      <c r="EJ127" s="127"/>
      <c r="EK127" s="127"/>
      <c r="EL127" s="127"/>
      <c r="EM127" s="127"/>
    </row>
    <row r="128" spans="1:143">
      <c r="A128" s="127"/>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c r="AA128" s="128"/>
      <c r="AB128" s="128"/>
      <c r="AC128" s="128"/>
      <c r="AD128" s="128"/>
      <c r="AE128" s="128"/>
      <c r="AF128" s="128"/>
      <c r="AG128" s="128"/>
      <c r="AH128" s="128"/>
      <c r="AI128" s="128"/>
      <c r="AJ128" s="128"/>
      <c r="AK128" s="128"/>
      <c r="AL128" s="128"/>
      <c r="AM128" s="128"/>
      <c r="AN128" s="128"/>
      <c r="AO128" s="128"/>
      <c r="AP128" s="128"/>
      <c r="AQ128" s="128"/>
      <c r="AR128" s="128"/>
      <c r="AS128" s="128"/>
      <c r="AT128" s="128"/>
      <c r="AU128" s="128"/>
      <c r="AV128" s="128"/>
      <c r="AW128" s="128"/>
      <c r="AX128" s="128"/>
      <c r="AY128" s="128"/>
      <c r="AZ128" s="128"/>
      <c r="BA128" s="128"/>
      <c r="BB128" s="128"/>
      <c r="BC128" s="128"/>
      <c r="BD128" s="128"/>
      <c r="BE128" s="128"/>
      <c r="BF128" s="128"/>
      <c r="BG128" s="128"/>
      <c r="BH128" s="128"/>
      <c r="BI128" s="128"/>
      <c r="BJ128" s="128"/>
      <c r="BK128" s="128"/>
      <c r="BL128" s="128"/>
      <c r="BM128" s="128"/>
      <c r="BN128" s="128"/>
      <c r="BO128" s="128"/>
      <c r="BP128" s="128"/>
      <c r="BQ128" s="128"/>
      <c r="BR128" s="128"/>
      <c r="BS128" s="128"/>
      <c r="BT128" s="128"/>
      <c r="BU128" s="128"/>
      <c r="BV128" s="128"/>
      <c r="BW128" s="128"/>
      <c r="BX128" s="128"/>
      <c r="BY128" s="128"/>
      <c r="BZ128" s="128"/>
      <c r="CA128" s="128"/>
      <c r="CB128" s="128"/>
      <c r="CC128" s="128"/>
      <c r="CD128" s="128"/>
      <c r="CE128" s="128"/>
      <c r="CF128" s="128"/>
      <c r="CG128" s="128"/>
      <c r="CH128" s="128"/>
      <c r="CI128" s="128"/>
      <c r="CJ128" s="128"/>
      <c r="CK128" s="128"/>
      <c r="CL128" s="128"/>
      <c r="CM128" s="128"/>
      <c r="CN128" s="128"/>
      <c r="CO128" s="128"/>
      <c r="CP128" s="128"/>
      <c r="CQ128" s="128"/>
      <c r="CR128" s="128"/>
      <c r="CS128" s="128"/>
      <c r="CT128" s="128"/>
      <c r="CU128" s="128"/>
      <c r="CV128" s="128"/>
      <c r="CW128" s="128"/>
      <c r="CX128" s="128"/>
      <c r="CY128" s="128"/>
      <c r="CZ128" s="128"/>
      <c r="DA128" s="128"/>
      <c r="DB128" s="128"/>
      <c r="DC128" s="128"/>
      <c r="DD128" s="128"/>
      <c r="DE128" s="128"/>
      <c r="DF128" s="128"/>
      <c r="DG128" s="128"/>
      <c r="DH128" s="128"/>
      <c r="DI128" s="128"/>
      <c r="DJ128" s="128"/>
      <c r="DK128" s="128"/>
      <c r="DL128" s="128"/>
      <c r="DM128" s="128"/>
      <c r="DN128" s="128"/>
      <c r="DO128" s="128"/>
      <c r="DP128" s="128"/>
      <c r="DQ128" s="128"/>
      <c r="DR128" s="127"/>
      <c r="DS128" s="127"/>
      <c r="DT128" s="127"/>
      <c r="DU128" s="127"/>
      <c r="DV128" s="127"/>
      <c r="DW128" s="127"/>
      <c r="DX128" s="127"/>
      <c r="DY128" s="127"/>
      <c r="DZ128" s="127"/>
      <c r="EA128" s="127"/>
      <c r="EB128" s="127"/>
      <c r="EC128" s="127"/>
      <c r="ED128" s="127"/>
      <c r="EE128" s="127"/>
      <c r="EF128" s="127"/>
      <c r="EG128" s="127"/>
      <c r="EH128" s="127"/>
      <c r="EI128" s="127"/>
      <c r="EJ128" s="127"/>
      <c r="EK128" s="127"/>
      <c r="EL128" s="127"/>
      <c r="EM128" s="127"/>
    </row>
    <row r="129" spans="1:143">
      <c r="A129" s="127"/>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c r="AA129" s="128"/>
      <c r="AB129" s="128"/>
      <c r="AC129" s="128"/>
      <c r="AD129" s="128"/>
      <c r="AE129" s="128"/>
      <c r="AF129" s="128"/>
      <c r="AG129" s="128"/>
      <c r="AH129" s="128"/>
      <c r="AI129" s="128"/>
      <c r="AJ129" s="128"/>
      <c r="AK129" s="128"/>
      <c r="AL129" s="128"/>
      <c r="AM129" s="128"/>
      <c r="AN129" s="128"/>
      <c r="AO129" s="128"/>
      <c r="AP129" s="128"/>
      <c r="AQ129" s="128"/>
      <c r="AR129" s="128"/>
      <c r="AS129" s="128"/>
      <c r="AT129" s="128"/>
      <c r="AU129" s="128"/>
      <c r="AV129" s="128"/>
      <c r="AW129" s="128"/>
      <c r="AX129" s="128"/>
      <c r="AY129" s="128"/>
      <c r="AZ129" s="128"/>
      <c r="BA129" s="128"/>
      <c r="BB129" s="128"/>
      <c r="BC129" s="128"/>
      <c r="BD129" s="128"/>
      <c r="BE129" s="128"/>
      <c r="BF129" s="128"/>
      <c r="BG129" s="128"/>
      <c r="BH129" s="128"/>
      <c r="BI129" s="128"/>
      <c r="BJ129" s="128"/>
      <c r="BK129" s="128"/>
      <c r="BL129" s="128"/>
      <c r="BM129" s="128"/>
      <c r="BN129" s="128"/>
      <c r="BO129" s="128"/>
      <c r="BP129" s="128"/>
      <c r="BQ129" s="128"/>
      <c r="BR129" s="128"/>
      <c r="BS129" s="128"/>
      <c r="BT129" s="128"/>
      <c r="BU129" s="128"/>
      <c r="BV129" s="128"/>
      <c r="BW129" s="128"/>
      <c r="BX129" s="128"/>
      <c r="BY129" s="128"/>
      <c r="BZ129" s="128"/>
      <c r="CA129" s="128"/>
      <c r="CB129" s="128"/>
      <c r="CC129" s="128"/>
      <c r="CD129" s="128"/>
      <c r="CE129" s="128"/>
      <c r="CF129" s="128"/>
      <c r="CG129" s="128"/>
      <c r="CH129" s="128"/>
      <c r="CI129" s="128"/>
      <c r="CJ129" s="128"/>
      <c r="CK129" s="128"/>
      <c r="CL129" s="128"/>
      <c r="CM129" s="128"/>
      <c r="CN129" s="128"/>
      <c r="CO129" s="128"/>
      <c r="CP129" s="128"/>
      <c r="CQ129" s="128"/>
      <c r="CR129" s="128"/>
      <c r="CS129" s="128"/>
      <c r="CT129" s="128"/>
      <c r="CU129" s="128"/>
      <c r="CV129" s="128"/>
      <c r="CW129" s="128"/>
      <c r="CX129" s="128"/>
      <c r="CY129" s="128"/>
      <c r="CZ129" s="128"/>
      <c r="DA129" s="128"/>
      <c r="DB129" s="128"/>
      <c r="DC129" s="128"/>
      <c r="DD129" s="128"/>
      <c r="DE129" s="128"/>
      <c r="DF129" s="128"/>
      <c r="DG129" s="128"/>
      <c r="DH129" s="128"/>
      <c r="DI129" s="128"/>
      <c r="DJ129" s="128"/>
      <c r="DK129" s="128"/>
      <c r="DL129" s="128"/>
      <c r="DM129" s="128"/>
      <c r="DN129" s="128"/>
      <c r="DO129" s="128"/>
      <c r="DP129" s="128"/>
      <c r="DQ129" s="128"/>
      <c r="DR129" s="127"/>
      <c r="DS129" s="127"/>
      <c r="DT129" s="127"/>
      <c r="DU129" s="127"/>
      <c r="DV129" s="127"/>
      <c r="DW129" s="127"/>
      <c r="DX129" s="127"/>
      <c r="DY129" s="127"/>
      <c r="DZ129" s="127"/>
      <c r="EA129" s="127"/>
      <c r="EB129" s="127"/>
      <c r="EC129" s="127"/>
      <c r="ED129" s="127"/>
      <c r="EE129" s="127"/>
      <c r="EF129" s="127"/>
      <c r="EG129" s="127"/>
      <c r="EH129" s="127"/>
      <c r="EI129" s="127"/>
      <c r="EJ129" s="127"/>
      <c r="EK129" s="127"/>
      <c r="EL129" s="127"/>
      <c r="EM129" s="127"/>
    </row>
    <row r="130" spans="1:143">
      <c r="A130" s="127"/>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c r="AA130" s="128"/>
      <c r="AB130" s="128"/>
      <c r="AC130" s="128"/>
      <c r="AD130" s="128"/>
      <c r="AE130" s="128"/>
      <c r="AF130" s="128"/>
      <c r="AG130" s="128"/>
      <c r="AH130" s="128"/>
      <c r="AI130" s="128"/>
      <c r="AJ130" s="128"/>
      <c r="AK130" s="128"/>
      <c r="AL130" s="128"/>
      <c r="AM130" s="128"/>
      <c r="AN130" s="128"/>
      <c r="AO130" s="128"/>
      <c r="AP130" s="128"/>
      <c r="AQ130" s="128"/>
      <c r="AR130" s="128"/>
      <c r="AS130" s="128"/>
      <c r="AT130" s="128"/>
      <c r="AU130" s="128"/>
      <c r="AV130" s="128"/>
      <c r="AW130" s="128"/>
      <c r="AX130" s="128"/>
      <c r="AY130" s="128"/>
      <c r="AZ130" s="128"/>
      <c r="BA130" s="128"/>
      <c r="BB130" s="128"/>
      <c r="BC130" s="128"/>
      <c r="BD130" s="128"/>
      <c r="BE130" s="128"/>
      <c r="BF130" s="128"/>
      <c r="BG130" s="128"/>
      <c r="BH130" s="128"/>
      <c r="BI130" s="128"/>
      <c r="BJ130" s="128"/>
      <c r="BK130" s="128"/>
      <c r="BL130" s="128"/>
      <c r="BM130" s="128"/>
      <c r="BN130" s="128"/>
      <c r="BO130" s="128"/>
      <c r="BP130" s="128"/>
      <c r="BQ130" s="128"/>
      <c r="BR130" s="128"/>
      <c r="BS130" s="128"/>
      <c r="BT130" s="128"/>
      <c r="BU130" s="128"/>
      <c r="BV130" s="128"/>
      <c r="BW130" s="128"/>
      <c r="BX130" s="128"/>
      <c r="BY130" s="128"/>
      <c r="BZ130" s="128"/>
      <c r="CA130" s="128"/>
      <c r="CB130" s="128"/>
      <c r="CC130" s="128"/>
      <c r="CD130" s="128"/>
      <c r="CE130" s="128"/>
      <c r="CF130" s="128"/>
      <c r="CG130" s="128"/>
      <c r="CH130" s="128"/>
      <c r="CI130" s="128"/>
      <c r="CJ130" s="128"/>
      <c r="CK130" s="128"/>
      <c r="CL130" s="128"/>
      <c r="CM130" s="128"/>
      <c r="CN130" s="128"/>
      <c r="CO130" s="128"/>
      <c r="CP130" s="128"/>
      <c r="CQ130" s="128"/>
      <c r="CR130" s="128"/>
      <c r="CS130" s="128"/>
      <c r="CT130" s="128"/>
      <c r="CU130" s="128"/>
      <c r="CV130" s="128"/>
      <c r="CW130" s="128"/>
      <c r="CX130" s="128"/>
      <c r="CY130" s="128"/>
      <c r="CZ130" s="128"/>
      <c r="DA130" s="128"/>
      <c r="DB130" s="128"/>
      <c r="DC130" s="128"/>
      <c r="DD130" s="128"/>
      <c r="DE130" s="128"/>
      <c r="DF130" s="128"/>
      <c r="DG130" s="128"/>
      <c r="DH130" s="128"/>
      <c r="DI130" s="128"/>
      <c r="DJ130" s="128"/>
      <c r="DK130" s="128"/>
      <c r="DL130" s="128"/>
      <c r="DM130" s="128"/>
      <c r="DN130" s="128"/>
      <c r="DO130" s="128"/>
      <c r="DP130" s="128"/>
      <c r="DQ130" s="128"/>
      <c r="DR130" s="127"/>
      <c r="DS130" s="127"/>
      <c r="DT130" s="127"/>
      <c r="DU130" s="127"/>
      <c r="DV130" s="127"/>
      <c r="DW130" s="127"/>
      <c r="DX130" s="127"/>
      <c r="DY130" s="127"/>
      <c r="DZ130" s="127"/>
      <c r="EA130" s="127"/>
      <c r="EB130" s="127"/>
      <c r="EC130" s="127"/>
      <c r="ED130" s="127"/>
      <c r="EE130" s="127"/>
      <c r="EF130" s="127"/>
      <c r="EG130" s="127"/>
      <c r="EH130" s="127"/>
      <c r="EI130" s="127"/>
      <c r="EJ130" s="127"/>
      <c r="EK130" s="127"/>
      <c r="EL130" s="127"/>
      <c r="EM130" s="127"/>
    </row>
    <row r="131" spans="1:143">
      <c r="A131" s="127"/>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c r="AA131" s="128"/>
      <c r="AB131" s="128"/>
      <c r="AC131" s="128"/>
      <c r="AD131" s="128"/>
      <c r="AE131" s="128"/>
      <c r="AF131" s="128"/>
      <c r="AG131" s="128"/>
      <c r="AH131" s="128"/>
      <c r="AI131" s="128"/>
      <c r="AJ131" s="128"/>
      <c r="AK131" s="128"/>
      <c r="AL131" s="128"/>
      <c r="AM131" s="128"/>
      <c r="AN131" s="128"/>
      <c r="AO131" s="128"/>
      <c r="AP131" s="128"/>
      <c r="AQ131" s="128"/>
      <c r="AR131" s="128"/>
      <c r="AS131" s="128"/>
      <c r="AT131" s="128"/>
      <c r="AU131" s="128"/>
      <c r="AV131" s="128"/>
      <c r="AW131" s="128"/>
      <c r="AX131" s="128"/>
      <c r="AY131" s="128"/>
      <c r="AZ131" s="128"/>
      <c r="BA131" s="128"/>
      <c r="BB131" s="128"/>
      <c r="BC131" s="128"/>
      <c r="BD131" s="128"/>
      <c r="BE131" s="128"/>
      <c r="BF131" s="128"/>
      <c r="BG131" s="128"/>
      <c r="BH131" s="128"/>
      <c r="BI131" s="128"/>
      <c r="BJ131" s="128"/>
      <c r="BK131" s="128"/>
      <c r="BL131" s="128"/>
      <c r="BM131" s="128"/>
      <c r="BN131" s="128"/>
      <c r="BO131" s="128"/>
      <c r="BP131" s="128"/>
      <c r="BQ131" s="128"/>
      <c r="BR131" s="128"/>
      <c r="BS131" s="128"/>
      <c r="BT131" s="128"/>
      <c r="BU131" s="128"/>
      <c r="BV131" s="128"/>
      <c r="BW131" s="128"/>
      <c r="BX131" s="128"/>
      <c r="BY131" s="128"/>
      <c r="BZ131" s="128"/>
      <c r="CA131" s="128"/>
      <c r="CB131" s="128"/>
      <c r="CC131" s="128"/>
      <c r="CD131" s="128"/>
      <c r="CE131" s="128"/>
      <c r="CF131" s="128"/>
      <c r="CG131" s="128"/>
      <c r="CH131" s="128"/>
      <c r="CI131" s="128"/>
      <c r="CJ131" s="128"/>
      <c r="CK131" s="128"/>
      <c r="CL131" s="128"/>
      <c r="CM131" s="128"/>
      <c r="CN131" s="128"/>
      <c r="CO131" s="128"/>
      <c r="CP131" s="128"/>
      <c r="CQ131" s="128"/>
      <c r="CR131" s="128"/>
      <c r="CS131" s="128"/>
      <c r="CT131" s="128"/>
      <c r="CU131" s="128"/>
      <c r="CV131" s="128"/>
      <c r="CW131" s="128"/>
      <c r="CX131" s="128"/>
      <c r="CY131" s="128"/>
      <c r="CZ131" s="128"/>
      <c r="DA131" s="128"/>
      <c r="DB131" s="128"/>
      <c r="DC131" s="128"/>
      <c r="DD131" s="128"/>
      <c r="DE131" s="128"/>
      <c r="DF131" s="128"/>
      <c r="DG131" s="128"/>
      <c r="DH131" s="128"/>
      <c r="DI131" s="128"/>
      <c r="DJ131" s="128"/>
      <c r="DK131" s="128"/>
      <c r="DL131" s="128"/>
      <c r="DM131" s="128"/>
      <c r="DN131" s="128"/>
      <c r="DO131" s="128"/>
      <c r="DP131" s="128"/>
      <c r="DQ131" s="128"/>
      <c r="DR131" s="127"/>
      <c r="DS131" s="127"/>
      <c r="DT131" s="127"/>
      <c r="DU131" s="127"/>
      <c r="DV131" s="127"/>
      <c r="DW131" s="127"/>
      <c r="DX131" s="127"/>
      <c r="DY131" s="127"/>
      <c r="DZ131" s="127"/>
      <c r="EA131" s="127"/>
      <c r="EB131" s="127"/>
      <c r="EC131" s="127"/>
      <c r="ED131" s="127"/>
      <c r="EE131" s="127"/>
      <c r="EF131" s="127"/>
      <c r="EG131" s="127"/>
      <c r="EH131" s="127"/>
      <c r="EI131" s="127"/>
      <c r="EJ131" s="127"/>
      <c r="EK131" s="127"/>
      <c r="EL131" s="127"/>
      <c r="EM131" s="127"/>
    </row>
  </sheetData>
  <mergeCells count="5">
    <mergeCell ref="D9:E9"/>
    <mergeCell ref="B6:C6"/>
    <mergeCell ref="B8:C8"/>
    <mergeCell ref="B7:C7"/>
    <mergeCell ref="B9:C9"/>
  </mergeCells>
  <phoneticPr fontId="4" type="noConversion"/>
  <conditionalFormatting sqref="EA31:EA131 EB11:EM131 A11:DZ131">
    <cfRule type="expression" dxfId="92" priority="3" stopIfTrue="1">
      <formula>ISERROR(A11)</formula>
    </cfRule>
  </conditionalFormatting>
  <dataValidations count="2">
    <dataValidation type="list" allowBlank="1" showInputMessage="1" showErrorMessage="1" sqref="E6">
      <formula1>$A$43:$A$49</formula1>
    </dataValidation>
    <dataValidation type="list" allowBlank="1" showInputMessage="1" showErrorMessage="1" sqref="D7:E7">
      <formula1>"Attritional,Large Losses,Total"</formula1>
    </dataValidation>
  </dataValidations>
  <hyperlinks>
    <hyperlink ref="E1" location="INDEX!A1" display="&lt;&lt;&lt; Index &lt;&lt;&lt;"/>
  </hyperlinks>
  <pageMargins left="0.75" right="0.75" top="1" bottom="1" header="0" footer="0"/>
  <headerFooter alignWithMargins="0"/>
</worksheet>
</file>

<file path=xl/worksheets/sheet27.xml><?xml version="1.0" encoding="utf-8"?>
<worksheet xmlns="http://schemas.openxmlformats.org/spreadsheetml/2006/main" xmlns:r="http://schemas.openxmlformats.org/officeDocument/2006/relationships">
  <sheetPr codeName="Hoja27" enableFormatConditionsCalculation="0">
    <tabColor rgb="FFFFFF99"/>
  </sheetPr>
  <dimension ref="A1:IV131"/>
  <sheetViews>
    <sheetView showGridLines="0" zoomScale="80" zoomScaleNormal="80" workbookViewId="0">
      <pane xSplit="1" ySplit="11" topLeftCell="B51" activePane="bottomRight" state="frozen"/>
      <selection pane="topRight" activeCell="B1" sqref="B1"/>
      <selection pane="bottomLeft" activeCell="A12" sqref="A12"/>
      <selection pane="bottomRight" activeCell="B52" sqref="B52"/>
    </sheetView>
  </sheetViews>
  <sheetFormatPr baseColWidth="10" defaultColWidth="11.42578125" defaultRowHeight="12.75"/>
  <cols>
    <col min="1" max="1" width="15.7109375" style="13" customWidth="1"/>
    <col min="2" max="20" width="12.85546875" style="13" bestFit="1" customWidth="1"/>
    <col min="21" max="121" width="11.5703125" style="13" bestFit="1" customWidth="1"/>
    <col min="122" max="16384" width="11.42578125" style="13"/>
  </cols>
  <sheetData>
    <row r="1" spans="1:256" ht="15.75">
      <c r="A1" s="122" t="s">
        <v>48</v>
      </c>
      <c r="B1" s="16" t="str">
        <f>operation</f>
        <v>RSA ARGENTINA</v>
      </c>
      <c r="E1" s="463" t="s">
        <v>361</v>
      </c>
    </row>
    <row r="2" spans="1:256" ht="15.75">
      <c r="A2" s="122" t="s">
        <v>49</v>
      </c>
      <c r="B2" s="16" t="str">
        <f>class</f>
        <v>Motor Comercial_CT</v>
      </c>
    </row>
    <row r="3" spans="1:256" ht="15.75">
      <c r="A3" s="122"/>
      <c r="B3" s="16"/>
    </row>
    <row r="4" spans="1:256" ht="0.75" customHeight="1">
      <c r="A4" s="123"/>
      <c r="B4" s="16"/>
    </row>
    <row r="5" spans="1:256">
      <c r="A5" s="6"/>
      <c r="IV5" s="124" t="s">
        <v>19</v>
      </c>
    </row>
    <row r="6" spans="1:256">
      <c r="A6" s="6" t="s">
        <v>19</v>
      </c>
      <c r="B6" s="930" t="s">
        <v>20</v>
      </c>
      <c r="C6" s="930"/>
      <c r="IV6" s="13" t="s">
        <v>123</v>
      </c>
    </row>
    <row r="7" spans="1:256">
      <c r="A7" s="6" t="s">
        <v>46</v>
      </c>
      <c r="B7" s="931" t="s">
        <v>44</v>
      </c>
      <c r="C7" s="931"/>
      <c r="D7" s="125"/>
      <c r="E7" s="125"/>
      <c r="IV7" s="13" t="s">
        <v>124</v>
      </c>
    </row>
    <row r="8" spans="1:256">
      <c r="A8" s="6" t="s">
        <v>21</v>
      </c>
      <c r="B8" s="929" t="str">
        <f>VLOOKUP(B7&amp;B6,path,14,0)</f>
        <v>Claim Numbers</v>
      </c>
      <c r="C8" s="929"/>
      <c r="IV8" s="13" t="s">
        <v>125</v>
      </c>
    </row>
    <row r="9" spans="1:256">
      <c r="A9" s="6" t="s">
        <v>17</v>
      </c>
      <c r="B9" s="929" t="str">
        <f>VLOOKUP(B7&amp;B6,path,12,0)</f>
        <v>Attritional\Linea Comercial\Cascos Totales\</v>
      </c>
      <c r="C9" s="929"/>
      <c r="D9" s="929"/>
      <c r="E9" s="929"/>
      <c r="IV9" s="13" t="s">
        <v>20</v>
      </c>
    </row>
    <row r="10" spans="1:256">
      <c r="IV10" s="13" t="s">
        <v>27</v>
      </c>
    </row>
    <row r="11" spans="1:256" ht="25.5">
      <c r="A11" s="126" t="s">
        <v>23</v>
      </c>
      <c r="B11" s="127" t="str">
        <f t="array" ref="B11:CC11">[33]!ResQ3Headers(1,0,ACC_Length,ProjectName)</f>
        <v>3m</v>
      </c>
      <c r="C11" s="127" t="str">
        <v>6m</v>
      </c>
      <c r="D11" s="127" t="str">
        <v>9m</v>
      </c>
      <c r="E11" s="127" t="str">
        <v>12m</v>
      </c>
      <c r="F11" s="127" t="str">
        <v>15m</v>
      </c>
      <c r="G11" s="127" t="str">
        <v>18m</v>
      </c>
      <c r="H11" s="127" t="str">
        <v>21m</v>
      </c>
      <c r="I11" s="127" t="str">
        <v>24m</v>
      </c>
      <c r="J11" s="127" t="str">
        <v>27m</v>
      </c>
      <c r="K11" s="127" t="str">
        <v>30m</v>
      </c>
      <c r="L11" s="127" t="str">
        <v>33m</v>
      </c>
      <c r="M11" s="127" t="str">
        <v>36m</v>
      </c>
      <c r="N11" s="127" t="str">
        <v>39m</v>
      </c>
      <c r="O11" s="127" t="str">
        <v>42m</v>
      </c>
      <c r="P11" s="127" t="str">
        <v>45m</v>
      </c>
      <c r="Q11" s="127" t="str">
        <v>48m</v>
      </c>
      <c r="R11" s="127" t="str">
        <v>51m</v>
      </c>
      <c r="S11" s="127" t="str">
        <v>54m</v>
      </c>
      <c r="T11" s="127" t="str">
        <v>57m</v>
      </c>
      <c r="U11" s="127" t="str">
        <v>60m</v>
      </c>
      <c r="V11" s="127" t="str">
        <v>63m</v>
      </c>
      <c r="W11" s="127" t="str">
        <v>66m</v>
      </c>
      <c r="X11" s="127" t="str">
        <v>69m</v>
      </c>
      <c r="Y11" s="127" t="str">
        <v>72m</v>
      </c>
      <c r="Z11" s="127" t="str">
        <v>75m</v>
      </c>
      <c r="AA11" s="127" t="str">
        <v>78m</v>
      </c>
      <c r="AB11" s="127" t="str">
        <v>81m</v>
      </c>
      <c r="AC11" s="127" t="str">
        <v>84m</v>
      </c>
      <c r="AD11" s="127" t="str">
        <v>87m</v>
      </c>
      <c r="AE11" s="127" t="str">
        <v>90m</v>
      </c>
      <c r="AF11" s="127" t="str">
        <v>93m</v>
      </c>
      <c r="AG11" s="127" t="str">
        <v>96m</v>
      </c>
      <c r="AH11" s="127" t="str">
        <v>99m</v>
      </c>
      <c r="AI11" s="127" t="str">
        <v>102m</v>
      </c>
      <c r="AJ11" s="127" t="str">
        <v>105m</v>
      </c>
      <c r="AK11" s="127" t="str">
        <v>108m</v>
      </c>
      <c r="AL11" s="127" t="str">
        <v>111m</v>
      </c>
      <c r="AM11" s="127" t="str">
        <v>114m</v>
      </c>
      <c r="AN11" s="127" t="str">
        <v>117m</v>
      </c>
      <c r="AO11" s="127" t="str">
        <v>120m</v>
      </c>
      <c r="AP11" s="127" t="str">
        <v>123m</v>
      </c>
      <c r="AQ11" s="127" t="str">
        <v>126m</v>
      </c>
      <c r="AR11" s="127" t="str">
        <v>129m</v>
      </c>
      <c r="AS11" s="127" t="str">
        <v>132m</v>
      </c>
      <c r="AT11" s="127" t="str">
        <v>135m</v>
      </c>
      <c r="AU11" s="127" t="str">
        <v>138m</v>
      </c>
      <c r="AV11" s="127" t="str">
        <v>141m</v>
      </c>
      <c r="AW11" s="127" t="str">
        <v>144m</v>
      </c>
      <c r="AX11" s="127" t="str">
        <v>147m</v>
      </c>
      <c r="AY11" s="127" t="str">
        <v>150m</v>
      </c>
      <c r="AZ11" s="127" t="str">
        <v>153m</v>
      </c>
      <c r="BA11" s="127" t="str">
        <v>156m</v>
      </c>
      <c r="BB11" s="127" t="str">
        <v>159m</v>
      </c>
      <c r="BC11" s="127" t="str">
        <v>162m</v>
      </c>
      <c r="BD11" s="127" t="str">
        <v>165m</v>
      </c>
      <c r="BE11" s="127" t="str">
        <v>168m</v>
      </c>
      <c r="BF11" s="127" t="str">
        <v>171m</v>
      </c>
      <c r="BG11" s="127" t="str">
        <v>174m</v>
      </c>
      <c r="BH11" s="127" t="str">
        <v>177m</v>
      </c>
      <c r="BI11" s="127" t="str">
        <v>180m</v>
      </c>
      <c r="BJ11" s="127" t="str">
        <v>183m</v>
      </c>
      <c r="BK11" s="127" t="str">
        <v>186m</v>
      </c>
      <c r="BL11" s="127" t="e">
        <v>#N/A</v>
      </c>
      <c r="BM11" s="127" t="e">
        <v>#N/A</v>
      </c>
      <c r="BN11" s="127" t="e">
        <v>#N/A</v>
      </c>
      <c r="BO11" s="127" t="e">
        <v>#N/A</v>
      </c>
      <c r="BP11" s="127" t="e">
        <v>#N/A</v>
      </c>
      <c r="BQ11" s="127" t="e">
        <v>#N/A</v>
      </c>
      <c r="BR11" s="127" t="e">
        <v>#N/A</v>
      </c>
      <c r="BS11" s="127" t="e">
        <v>#N/A</v>
      </c>
      <c r="BT11" s="127" t="e">
        <v>#N/A</v>
      </c>
      <c r="BU11" s="127" t="e">
        <v>#N/A</v>
      </c>
      <c r="BV11" s="127" t="e">
        <v>#N/A</v>
      </c>
      <c r="BW11" s="127" t="e">
        <v>#N/A</v>
      </c>
      <c r="BX11" s="127" t="e">
        <v>#N/A</v>
      </c>
      <c r="BY11" s="127" t="e">
        <v>#N/A</v>
      </c>
      <c r="BZ11" s="127" t="e">
        <v>#N/A</v>
      </c>
      <c r="CA11" s="127" t="e">
        <v>#N/A</v>
      </c>
      <c r="CB11" s="127" t="e">
        <v>#N/A</v>
      </c>
      <c r="CC11" s="127" t="e">
        <v>#N/A</v>
      </c>
      <c r="CD11" s="127"/>
      <c r="CE11" s="127"/>
      <c r="CF11" s="127"/>
      <c r="CG11" s="127"/>
      <c r="CH11" s="127"/>
      <c r="CI11" s="127"/>
      <c r="CJ11" s="127"/>
      <c r="CK11" s="127"/>
      <c r="CL11" s="127"/>
      <c r="CM11" s="127"/>
      <c r="CN11" s="127"/>
      <c r="CO11" s="127"/>
      <c r="CP11" s="127"/>
      <c r="CQ11" s="127"/>
      <c r="CR11" s="127"/>
      <c r="CS11" s="127"/>
      <c r="CT11" s="127"/>
      <c r="CU11" s="127"/>
      <c r="CV11" s="127"/>
      <c r="CW11" s="127"/>
      <c r="CX11" s="127"/>
      <c r="CY11" s="127"/>
      <c r="CZ11" s="127"/>
      <c r="DA11" s="127"/>
      <c r="DB11" s="127"/>
      <c r="DC11" s="127"/>
      <c r="DD11" s="127"/>
      <c r="DE11" s="127"/>
      <c r="DF11" s="127"/>
      <c r="DG11" s="127"/>
      <c r="DH11" s="127"/>
      <c r="DI11" s="127"/>
      <c r="DJ11" s="127"/>
      <c r="DK11" s="127"/>
      <c r="DL11" s="127"/>
      <c r="DM11" s="127"/>
      <c r="DN11" s="127"/>
      <c r="DO11" s="127"/>
      <c r="DP11" s="127"/>
      <c r="DQ11" s="127"/>
      <c r="DR11" s="127"/>
      <c r="DS11" s="127"/>
      <c r="DT11" s="127"/>
      <c r="DU11" s="127"/>
      <c r="DV11" s="127"/>
      <c r="DW11" s="127"/>
      <c r="DX11" s="127"/>
      <c r="DY11" s="127"/>
      <c r="DZ11" s="127"/>
      <c r="EB11" s="127"/>
      <c r="EC11" s="127"/>
      <c r="ED11" s="127"/>
      <c r="EE11" s="127"/>
      <c r="EF11" s="127"/>
      <c r="EG11" s="127"/>
      <c r="EH11" s="127"/>
      <c r="EI11" s="127"/>
      <c r="EJ11" s="127"/>
      <c r="EK11" s="127"/>
      <c r="EL11" s="127"/>
      <c r="EM11" s="127"/>
    </row>
    <row r="12" spans="1:256">
      <c r="A12" s="127" t="str">
        <f t="array" ref="A12:A99">[33]!ResQ3Headers(0,0,ACC_Length,ProjectName)</f>
        <v>1999 Q1</v>
      </c>
      <c r="B12" s="128">
        <f t="array" ref="B12:CC99">[33]!ResQ3Tri(B9,B8,1,0,0,ProjectName,ACC_Length,'User Entries'!$B$8,0)</f>
        <v>36</v>
      </c>
      <c r="C12" s="128">
        <v>44</v>
      </c>
      <c r="D12" s="128">
        <v>49</v>
      </c>
      <c r="E12" s="128">
        <v>51</v>
      </c>
      <c r="F12" s="128">
        <v>51</v>
      </c>
      <c r="G12" s="128">
        <v>52</v>
      </c>
      <c r="H12" s="128">
        <v>52</v>
      </c>
      <c r="I12" s="128">
        <v>53</v>
      </c>
      <c r="J12" s="128">
        <v>53</v>
      </c>
      <c r="K12" s="128">
        <v>53</v>
      </c>
      <c r="L12" s="128">
        <v>53</v>
      </c>
      <c r="M12" s="128">
        <v>53</v>
      </c>
      <c r="N12" s="128">
        <v>53</v>
      </c>
      <c r="O12" s="128">
        <v>53</v>
      </c>
      <c r="P12" s="128">
        <v>53</v>
      </c>
      <c r="Q12" s="128">
        <v>53</v>
      </c>
      <c r="R12" s="128">
        <v>53</v>
      </c>
      <c r="S12" s="128">
        <v>53</v>
      </c>
      <c r="T12" s="128">
        <v>53</v>
      </c>
      <c r="U12" s="128">
        <v>53</v>
      </c>
      <c r="V12" s="128">
        <v>53</v>
      </c>
      <c r="W12" s="128">
        <v>53</v>
      </c>
      <c r="X12" s="128">
        <v>53</v>
      </c>
      <c r="Y12" s="128">
        <v>53</v>
      </c>
      <c r="Z12" s="128">
        <v>53</v>
      </c>
      <c r="AA12" s="128">
        <v>53</v>
      </c>
      <c r="AB12" s="128">
        <v>53</v>
      </c>
      <c r="AC12" s="128">
        <v>53</v>
      </c>
      <c r="AD12" s="128">
        <v>53</v>
      </c>
      <c r="AE12" s="128">
        <v>53</v>
      </c>
      <c r="AF12" s="128">
        <v>53</v>
      </c>
      <c r="AG12" s="128">
        <v>53</v>
      </c>
      <c r="AH12" s="128">
        <v>53</v>
      </c>
      <c r="AI12" s="128">
        <v>53</v>
      </c>
      <c r="AJ12" s="128">
        <v>53</v>
      </c>
      <c r="AK12" s="128">
        <v>53</v>
      </c>
      <c r="AL12" s="128">
        <v>53</v>
      </c>
      <c r="AM12" s="128">
        <v>53</v>
      </c>
      <c r="AN12" s="128">
        <v>53</v>
      </c>
      <c r="AO12" s="128">
        <v>53</v>
      </c>
      <c r="AP12" s="128">
        <v>53</v>
      </c>
      <c r="AQ12" s="128">
        <v>53</v>
      </c>
      <c r="AR12" s="128">
        <v>53</v>
      </c>
      <c r="AS12" s="128">
        <v>53</v>
      </c>
      <c r="AT12" s="128">
        <v>53</v>
      </c>
      <c r="AU12" s="128">
        <v>53</v>
      </c>
      <c r="AV12" s="128">
        <v>53</v>
      </c>
      <c r="AW12" s="128">
        <v>53</v>
      </c>
      <c r="AX12" s="128">
        <v>53</v>
      </c>
      <c r="AY12" s="128">
        <v>53</v>
      </c>
      <c r="AZ12" s="128">
        <v>53</v>
      </c>
      <c r="BA12" s="128">
        <v>53</v>
      </c>
      <c r="BB12" s="128">
        <v>53</v>
      </c>
      <c r="BC12" s="128">
        <v>53</v>
      </c>
      <c r="BD12" s="128">
        <v>53</v>
      </c>
      <c r="BE12" s="128">
        <v>53</v>
      </c>
      <c r="BF12" s="128">
        <v>53</v>
      </c>
      <c r="BG12" s="128">
        <v>53</v>
      </c>
      <c r="BH12" s="128">
        <v>53</v>
      </c>
      <c r="BI12" s="128">
        <v>53</v>
      </c>
      <c r="BJ12" s="128">
        <v>53</v>
      </c>
      <c r="BK12" s="128">
        <v>53</v>
      </c>
      <c r="BL12" s="128" t="e">
        <v>#N/A</v>
      </c>
      <c r="BM12" s="128" t="e">
        <v>#N/A</v>
      </c>
      <c r="BN12" s="128" t="e">
        <v>#N/A</v>
      </c>
      <c r="BO12" s="128" t="e">
        <v>#N/A</v>
      </c>
      <c r="BP12" s="128" t="e">
        <v>#N/A</v>
      </c>
      <c r="BQ12" s="128" t="e">
        <v>#N/A</v>
      </c>
      <c r="BR12" s="128" t="e">
        <v>#N/A</v>
      </c>
      <c r="BS12" s="128" t="e">
        <v>#N/A</v>
      </c>
      <c r="BT12" s="128" t="e">
        <v>#N/A</v>
      </c>
      <c r="BU12" s="128" t="e">
        <v>#N/A</v>
      </c>
      <c r="BV12" s="128" t="e">
        <v>#N/A</v>
      </c>
      <c r="BW12" s="128" t="e">
        <v>#N/A</v>
      </c>
      <c r="BX12" s="128" t="e">
        <v>#N/A</v>
      </c>
      <c r="BY12" s="128" t="e">
        <v>#N/A</v>
      </c>
      <c r="BZ12" s="128" t="e">
        <v>#N/A</v>
      </c>
      <c r="CA12" s="128" t="e">
        <v>#N/A</v>
      </c>
      <c r="CB12" s="128" t="e">
        <v>#N/A</v>
      </c>
      <c r="CC12" s="128" t="e">
        <v>#N/A</v>
      </c>
      <c r="CD12" s="128"/>
      <c r="CE12" s="128"/>
      <c r="CF12" s="128"/>
      <c r="CG12" s="128"/>
      <c r="CH12" s="128"/>
      <c r="CI12" s="128"/>
      <c r="CJ12" s="128"/>
      <c r="CK12" s="128"/>
      <c r="CL12" s="128"/>
      <c r="CM12" s="128"/>
      <c r="CN12" s="128"/>
      <c r="CO12" s="128"/>
      <c r="CP12" s="128"/>
      <c r="CQ12" s="128"/>
      <c r="CR12" s="128"/>
      <c r="CS12" s="128"/>
      <c r="CT12" s="128"/>
      <c r="CU12" s="128"/>
      <c r="CV12" s="128"/>
      <c r="CW12" s="128"/>
      <c r="CX12" s="128"/>
      <c r="CY12" s="128"/>
      <c r="CZ12" s="128"/>
      <c r="DA12" s="128"/>
      <c r="DB12" s="128"/>
      <c r="DC12" s="128"/>
      <c r="DD12" s="128"/>
      <c r="DE12" s="128"/>
      <c r="DF12" s="128"/>
      <c r="DG12" s="128"/>
      <c r="DH12" s="128"/>
      <c r="DI12" s="128"/>
      <c r="DJ12" s="128"/>
      <c r="DK12" s="128"/>
      <c r="DL12" s="128"/>
      <c r="DM12" s="128"/>
      <c r="DN12" s="128"/>
      <c r="DO12" s="128"/>
      <c r="DP12" s="128"/>
      <c r="DQ12" s="128"/>
      <c r="DR12" s="127"/>
      <c r="DS12" s="127"/>
      <c r="DT12" s="127"/>
      <c r="DU12" s="127"/>
      <c r="DV12" s="127"/>
      <c r="DW12" s="127"/>
      <c r="DX12" s="127"/>
      <c r="DY12" s="127"/>
      <c r="DZ12" s="127"/>
      <c r="EB12" s="127"/>
      <c r="EC12" s="127"/>
      <c r="ED12" s="127"/>
      <c r="EE12" s="127"/>
      <c r="EF12" s="127"/>
      <c r="EG12" s="127"/>
      <c r="EH12" s="127"/>
      <c r="EI12" s="127"/>
      <c r="EJ12" s="127"/>
      <c r="EK12" s="127"/>
      <c r="EL12" s="127"/>
      <c r="EM12" s="127"/>
    </row>
    <row r="13" spans="1:256">
      <c r="A13" s="127" t="str">
        <v>1999 Q2</v>
      </c>
      <c r="B13" s="128">
        <v>64</v>
      </c>
      <c r="C13" s="128">
        <v>71</v>
      </c>
      <c r="D13" s="128">
        <v>73</v>
      </c>
      <c r="E13" s="128">
        <v>73</v>
      </c>
      <c r="F13" s="128">
        <v>76</v>
      </c>
      <c r="G13" s="128">
        <v>76</v>
      </c>
      <c r="H13" s="128">
        <v>76</v>
      </c>
      <c r="I13" s="128">
        <v>76</v>
      </c>
      <c r="J13" s="128">
        <v>75</v>
      </c>
      <c r="K13" s="128">
        <v>75</v>
      </c>
      <c r="L13" s="128">
        <v>75</v>
      </c>
      <c r="M13" s="128">
        <v>75</v>
      </c>
      <c r="N13" s="128">
        <v>75</v>
      </c>
      <c r="O13" s="128">
        <v>75</v>
      </c>
      <c r="P13" s="128">
        <v>75</v>
      </c>
      <c r="Q13" s="128">
        <v>75</v>
      </c>
      <c r="R13" s="128">
        <v>75</v>
      </c>
      <c r="S13" s="128">
        <v>75</v>
      </c>
      <c r="T13" s="128">
        <v>75</v>
      </c>
      <c r="U13" s="128">
        <v>75</v>
      </c>
      <c r="V13" s="128">
        <v>75</v>
      </c>
      <c r="W13" s="128">
        <v>75</v>
      </c>
      <c r="X13" s="128">
        <v>75</v>
      </c>
      <c r="Y13" s="128">
        <v>75</v>
      </c>
      <c r="Z13" s="128">
        <v>75</v>
      </c>
      <c r="AA13" s="128">
        <v>75</v>
      </c>
      <c r="AB13" s="128">
        <v>75</v>
      </c>
      <c r="AC13" s="128">
        <v>75</v>
      </c>
      <c r="AD13" s="128">
        <v>75</v>
      </c>
      <c r="AE13" s="128">
        <v>75</v>
      </c>
      <c r="AF13" s="128">
        <v>75</v>
      </c>
      <c r="AG13" s="128">
        <v>75</v>
      </c>
      <c r="AH13" s="128">
        <v>75</v>
      </c>
      <c r="AI13" s="128">
        <v>75</v>
      </c>
      <c r="AJ13" s="128">
        <v>75</v>
      </c>
      <c r="AK13" s="128">
        <v>75</v>
      </c>
      <c r="AL13" s="128">
        <v>75</v>
      </c>
      <c r="AM13" s="128">
        <v>75</v>
      </c>
      <c r="AN13" s="128">
        <v>75</v>
      </c>
      <c r="AO13" s="128">
        <v>75</v>
      </c>
      <c r="AP13" s="128">
        <v>75</v>
      </c>
      <c r="AQ13" s="128">
        <v>75</v>
      </c>
      <c r="AR13" s="128">
        <v>75</v>
      </c>
      <c r="AS13" s="128">
        <v>75</v>
      </c>
      <c r="AT13" s="128">
        <v>75</v>
      </c>
      <c r="AU13" s="128">
        <v>75</v>
      </c>
      <c r="AV13" s="128">
        <v>75</v>
      </c>
      <c r="AW13" s="128">
        <v>75</v>
      </c>
      <c r="AX13" s="128">
        <v>75</v>
      </c>
      <c r="AY13" s="128">
        <v>75</v>
      </c>
      <c r="AZ13" s="128">
        <v>75</v>
      </c>
      <c r="BA13" s="128">
        <v>75</v>
      </c>
      <c r="BB13" s="128">
        <v>75</v>
      </c>
      <c r="BC13" s="128">
        <v>75</v>
      </c>
      <c r="BD13" s="128">
        <v>75</v>
      </c>
      <c r="BE13" s="128">
        <v>75</v>
      </c>
      <c r="BF13" s="128">
        <v>75</v>
      </c>
      <c r="BG13" s="128">
        <v>75</v>
      </c>
      <c r="BH13" s="128">
        <v>75</v>
      </c>
      <c r="BI13" s="128">
        <v>76</v>
      </c>
      <c r="BJ13" s="128">
        <v>75</v>
      </c>
      <c r="BK13" s="128" t="str">
        <v/>
      </c>
      <c r="BL13" s="128" t="e">
        <v>#N/A</v>
      </c>
      <c r="BM13" s="128" t="e">
        <v>#N/A</v>
      </c>
      <c r="BN13" s="128" t="e">
        <v>#N/A</v>
      </c>
      <c r="BO13" s="128" t="e">
        <v>#N/A</v>
      </c>
      <c r="BP13" s="128" t="e">
        <v>#N/A</v>
      </c>
      <c r="BQ13" s="128" t="e">
        <v>#N/A</v>
      </c>
      <c r="BR13" s="128" t="e">
        <v>#N/A</v>
      </c>
      <c r="BS13" s="128" t="e">
        <v>#N/A</v>
      </c>
      <c r="BT13" s="128" t="e">
        <v>#N/A</v>
      </c>
      <c r="BU13" s="128" t="e">
        <v>#N/A</v>
      </c>
      <c r="BV13" s="128" t="e">
        <v>#N/A</v>
      </c>
      <c r="BW13" s="128" t="e">
        <v>#N/A</v>
      </c>
      <c r="BX13" s="128" t="e">
        <v>#N/A</v>
      </c>
      <c r="BY13" s="128" t="e">
        <v>#N/A</v>
      </c>
      <c r="BZ13" s="128" t="e">
        <v>#N/A</v>
      </c>
      <c r="CA13" s="128" t="e">
        <v>#N/A</v>
      </c>
      <c r="CB13" s="128" t="e">
        <v>#N/A</v>
      </c>
      <c r="CC13" s="128" t="e">
        <v>#N/A</v>
      </c>
      <c r="CD13" s="128"/>
      <c r="CE13" s="128"/>
      <c r="CF13" s="128"/>
      <c r="CG13" s="128"/>
      <c r="CH13" s="128"/>
      <c r="CI13" s="128"/>
      <c r="CJ13" s="128"/>
      <c r="CK13" s="128"/>
      <c r="CL13" s="128"/>
      <c r="CM13" s="128"/>
      <c r="CN13" s="128"/>
      <c r="CO13" s="128"/>
      <c r="CP13" s="128"/>
      <c r="CQ13" s="128"/>
      <c r="CR13" s="128"/>
      <c r="CS13" s="128"/>
      <c r="CT13" s="128"/>
      <c r="CU13" s="128"/>
      <c r="CV13" s="128"/>
      <c r="CW13" s="128"/>
      <c r="CX13" s="128"/>
      <c r="CY13" s="128"/>
      <c r="CZ13" s="128"/>
      <c r="DA13" s="128"/>
      <c r="DB13" s="128"/>
      <c r="DC13" s="128"/>
      <c r="DD13" s="128"/>
      <c r="DE13" s="128"/>
      <c r="DF13" s="128"/>
      <c r="DG13" s="128"/>
      <c r="DH13" s="128"/>
      <c r="DI13" s="128"/>
      <c r="DJ13" s="128"/>
      <c r="DK13" s="128"/>
      <c r="DL13" s="128"/>
      <c r="DM13" s="128"/>
      <c r="DN13" s="128"/>
      <c r="DO13" s="128"/>
      <c r="DP13" s="128"/>
      <c r="DQ13" s="128"/>
      <c r="DR13" s="127"/>
      <c r="DS13" s="127"/>
      <c r="DT13" s="127"/>
      <c r="DU13" s="127"/>
      <c r="DV13" s="127"/>
      <c r="DW13" s="127"/>
      <c r="DX13" s="127"/>
      <c r="DY13" s="127"/>
      <c r="DZ13" s="127"/>
      <c r="EB13" s="127"/>
      <c r="EC13" s="127"/>
      <c r="ED13" s="127"/>
      <c r="EE13" s="127"/>
      <c r="EF13" s="127"/>
      <c r="EG13" s="127"/>
      <c r="EH13" s="127"/>
      <c r="EI13" s="127"/>
      <c r="EJ13" s="127"/>
      <c r="EK13" s="127"/>
      <c r="EL13" s="127"/>
      <c r="EM13" s="127"/>
    </row>
    <row r="14" spans="1:256">
      <c r="A14" s="127" t="str">
        <v>1999 Q3</v>
      </c>
      <c r="B14" s="128">
        <v>73</v>
      </c>
      <c r="C14" s="128">
        <v>82</v>
      </c>
      <c r="D14" s="128">
        <v>83</v>
      </c>
      <c r="E14" s="128">
        <v>83</v>
      </c>
      <c r="F14" s="128">
        <v>83</v>
      </c>
      <c r="G14" s="128">
        <v>83</v>
      </c>
      <c r="H14" s="128">
        <v>84</v>
      </c>
      <c r="I14" s="128">
        <v>84</v>
      </c>
      <c r="J14" s="128">
        <v>84</v>
      </c>
      <c r="K14" s="128">
        <v>84</v>
      </c>
      <c r="L14" s="128">
        <v>84</v>
      </c>
      <c r="M14" s="128">
        <v>84</v>
      </c>
      <c r="N14" s="128">
        <v>84</v>
      </c>
      <c r="O14" s="128">
        <v>84</v>
      </c>
      <c r="P14" s="128">
        <v>84</v>
      </c>
      <c r="Q14" s="128">
        <v>84</v>
      </c>
      <c r="R14" s="128">
        <v>84</v>
      </c>
      <c r="S14" s="128">
        <v>84</v>
      </c>
      <c r="T14" s="128">
        <v>84</v>
      </c>
      <c r="U14" s="128">
        <v>84</v>
      </c>
      <c r="V14" s="128">
        <v>84</v>
      </c>
      <c r="W14" s="128">
        <v>84</v>
      </c>
      <c r="X14" s="128">
        <v>84</v>
      </c>
      <c r="Y14" s="128">
        <v>84</v>
      </c>
      <c r="Z14" s="128">
        <v>84</v>
      </c>
      <c r="AA14" s="128">
        <v>84</v>
      </c>
      <c r="AB14" s="128">
        <v>84</v>
      </c>
      <c r="AC14" s="128">
        <v>84</v>
      </c>
      <c r="AD14" s="128">
        <v>84</v>
      </c>
      <c r="AE14" s="128">
        <v>84</v>
      </c>
      <c r="AF14" s="128">
        <v>84</v>
      </c>
      <c r="AG14" s="128">
        <v>84</v>
      </c>
      <c r="AH14" s="128">
        <v>84</v>
      </c>
      <c r="AI14" s="128">
        <v>84</v>
      </c>
      <c r="AJ14" s="128">
        <v>84</v>
      </c>
      <c r="AK14" s="128">
        <v>84</v>
      </c>
      <c r="AL14" s="128">
        <v>84</v>
      </c>
      <c r="AM14" s="128">
        <v>84</v>
      </c>
      <c r="AN14" s="128">
        <v>84</v>
      </c>
      <c r="AO14" s="128">
        <v>84</v>
      </c>
      <c r="AP14" s="128">
        <v>84</v>
      </c>
      <c r="AQ14" s="128">
        <v>84</v>
      </c>
      <c r="AR14" s="128">
        <v>84</v>
      </c>
      <c r="AS14" s="128">
        <v>84</v>
      </c>
      <c r="AT14" s="128">
        <v>84</v>
      </c>
      <c r="AU14" s="128">
        <v>84</v>
      </c>
      <c r="AV14" s="128">
        <v>84</v>
      </c>
      <c r="AW14" s="128">
        <v>84</v>
      </c>
      <c r="AX14" s="128">
        <v>84</v>
      </c>
      <c r="AY14" s="128">
        <v>84</v>
      </c>
      <c r="AZ14" s="128">
        <v>84</v>
      </c>
      <c r="BA14" s="128">
        <v>84</v>
      </c>
      <c r="BB14" s="128">
        <v>84</v>
      </c>
      <c r="BC14" s="128">
        <v>84</v>
      </c>
      <c r="BD14" s="128">
        <v>84</v>
      </c>
      <c r="BE14" s="128">
        <v>84</v>
      </c>
      <c r="BF14" s="128">
        <v>84</v>
      </c>
      <c r="BG14" s="128">
        <v>84</v>
      </c>
      <c r="BH14" s="128">
        <v>84</v>
      </c>
      <c r="BI14" s="128">
        <v>84</v>
      </c>
      <c r="BJ14" s="128" t="str">
        <v/>
      </c>
      <c r="BK14" s="128" t="str">
        <v/>
      </c>
      <c r="BL14" s="128" t="e">
        <v>#N/A</v>
      </c>
      <c r="BM14" s="128" t="e">
        <v>#N/A</v>
      </c>
      <c r="BN14" s="128" t="e">
        <v>#N/A</v>
      </c>
      <c r="BO14" s="128" t="e">
        <v>#N/A</v>
      </c>
      <c r="BP14" s="128" t="e">
        <v>#N/A</v>
      </c>
      <c r="BQ14" s="128" t="e">
        <v>#N/A</v>
      </c>
      <c r="BR14" s="128" t="e">
        <v>#N/A</v>
      </c>
      <c r="BS14" s="128" t="e">
        <v>#N/A</v>
      </c>
      <c r="BT14" s="128" t="e">
        <v>#N/A</v>
      </c>
      <c r="BU14" s="128" t="e">
        <v>#N/A</v>
      </c>
      <c r="BV14" s="128" t="e">
        <v>#N/A</v>
      </c>
      <c r="BW14" s="128" t="e">
        <v>#N/A</v>
      </c>
      <c r="BX14" s="128" t="e">
        <v>#N/A</v>
      </c>
      <c r="BY14" s="128" t="e">
        <v>#N/A</v>
      </c>
      <c r="BZ14" s="128" t="e">
        <v>#N/A</v>
      </c>
      <c r="CA14" s="128" t="e">
        <v>#N/A</v>
      </c>
      <c r="CB14" s="128" t="e">
        <v>#N/A</v>
      </c>
      <c r="CC14" s="128" t="e">
        <v>#N/A</v>
      </c>
      <c r="CD14" s="128"/>
      <c r="CE14" s="128"/>
      <c r="CF14" s="128"/>
      <c r="CG14" s="128"/>
      <c r="CH14" s="128"/>
      <c r="CI14" s="128"/>
      <c r="CJ14" s="128"/>
      <c r="CK14" s="128"/>
      <c r="CL14" s="128"/>
      <c r="CM14" s="128"/>
      <c r="CN14" s="128"/>
      <c r="CO14" s="128"/>
      <c r="CP14" s="128"/>
      <c r="CQ14" s="128"/>
      <c r="CR14" s="128"/>
      <c r="CS14" s="128"/>
      <c r="CT14" s="128"/>
      <c r="CU14" s="128"/>
      <c r="CV14" s="128"/>
      <c r="CW14" s="128"/>
      <c r="CX14" s="128"/>
      <c r="CY14" s="128"/>
      <c r="CZ14" s="128"/>
      <c r="DA14" s="128"/>
      <c r="DB14" s="128"/>
      <c r="DC14" s="128"/>
      <c r="DD14" s="128"/>
      <c r="DE14" s="128"/>
      <c r="DF14" s="128"/>
      <c r="DG14" s="128"/>
      <c r="DH14" s="128"/>
      <c r="DI14" s="128"/>
      <c r="DJ14" s="128"/>
      <c r="DK14" s="128"/>
      <c r="DL14" s="128"/>
      <c r="DM14" s="128"/>
      <c r="DN14" s="128"/>
      <c r="DO14" s="128"/>
      <c r="DP14" s="128"/>
      <c r="DQ14" s="128"/>
      <c r="DR14" s="127"/>
      <c r="DS14" s="127"/>
      <c r="DT14" s="127"/>
      <c r="DU14" s="127"/>
      <c r="DV14" s="127"/>
      <c r="DW14" s="127"/>
      <c r="DX14" s="127"/>
      <c r="DY14" s="127"/>
      <c r="DZ14" s="127"/>
      <c r="EB14" s="127"/>
      <c r="EC14" s="127"/>
      <c r="ED14" s="127"/>
      <c r="EE14" s="127"/>
      <c r="EF14" s="127"/>
      <c r="EG14" s="127"/>
      <c r="EH14" s="127"/>
      <c r="EI14" s="127"/>
      <c r="EJ14" s="127"/>
      <c r="EK14" s="127"/>
      <c r="EL14" s="127"/>
      <c r="EM14" s="127"/>
    </row>
    <row r="15" spans="1:256">
      <c r="A15" s="127" t="str">
        <v>1999 Q4</v>
      </c>
      <c r="B15" s="128">
        <v>67</v>
      </c>
      <c r="C15" s="128">
        <v>88</v>
      </c>
      <c r="D15" s="128">
        <v>89</v>
      </c>
      <c r="E15" s="128">
        <v>90</v>
      </c>
      <c r="F15" s="128">
        <v>92</v>
      </c>
      <c r="G15" s="128">
        <v>91</v>
      </c>
      <c r="H15" s="128">
        <v>92</v>
      </c>
      <c r="I15" s="128">
        <v>92</v>
      </c>
      <c r="J15" s="128">
        <v>92</v>
      </c>
      <c r="K15" s="128">
        <v>92</v>
      </c>
      <c r="L15" s="128">
        <v>91</v>
      </c>
      <c r="M15" s="128">
        <v>91</v>
      </c>
      <c r="N15" s="128">
        <v>91</v>
      </c>
      <c r="O15" s="128">
        <v>91</v>
      </c>
      <c r="P15" s="128">
        <v>91</v>
      </c>
      <c r="Q15" s="128">
        <v>91</v>
      </c>
      <c r="R15" s="128">
        <v>92</v>
      </c>
      <c r="S15" s="128">
        <v>92</v>
      </c>
      <c r="T15" s="128">
        <v>92</v>
      </c>
      <c r="U15" s="128">
        <v>92</v>
      </c>
      <c r="V15" s="128">
        <v>92</v>
      </c>
      <c r="W15" s="128">
        <v>92</v>
      </c>
      <c r="X15" s="128">
        <v>92</v>
      </c>
      <c r="Y15" s="128">
        <v>92</v>
      </c>
      <c r="Z15" s="128">
        <v>92</v>
      </c>
      <c r="AA15" s="128">
        <v>92</v>
      </c>
      <c r="AB15" s="128">
        <v>92</v>
      </c>
      <c r="AC15" s="128">
        <v>92</v>
      </c>
      <c r="AD15" s="128">
        <v>92</v>
      </c>
      <c r="AE15" s="128">
        <v>92</v>
      </c>
      <c r="AF15" s="128">
        <v>92</v>
      </c>
      <c r="AG15" s="128">
        <v>92</v>
      </c>
      <c r="AH15" s="128">
        <v>92</v>
      </c>
      <c r="AI15" s="128">
        <v>92</v>
      </c>
      <c r="AJ15" s="128">
        <v>92</v>
      </c>
      <c r="AK15" s="128">
        <v>92</v>
      </c>
      <c r="AL15" s="128">
        <v>92</v>
      </c>
      <c r="AM15" s="128">
        <v>92</v>
      </c>
      <c r="AN15" s="128">
        <v>92</v>
      </c>
      <c r="AO15" s="128">
        <v>92</v>
      </c>
      <c r="AP15" s="128">
        <v>92</v>
      </c>
      <c r="AQ15" s="128">
        <v>92</v>
      </c>
      <c r="AR15" s="128">
        <v>92</v>
      </c>
      <c r="AS15" s="128">
        <v>92</v>
      </c>
      <c r="AT15" s="128">
        <v>92</v>
      </c>
      <c r="AU15" s="128">
        <v>92</v>
      </c>
      <c r="AV15" s="128">
        <v>92</v>
      </c>
      <c r="AW15" s="128">
        <v>92</v>
      </c>
      <c r="AX15" s="128">
        <v>92</v>
      </c>
      <c r="AY15" s="128">
        <v>92</v>
      </c>
      <c r="AZ15" s="128">
        <v>92</v>
      </c>
      <c r="BA15" s="128">
        <v>92</v>
      </c>
      <c r="BB15" s="128">
        <v>92</v>
      </c>
      <c r="BC15" s="128">
        <v>92</v>
      </c>
      <c r="BD15" s="128">
        <v>92</v>
      </c>
      <c r="BE15" s="128">
        <v>92</v>
      </c>
      <c r="BF15" s="128">
        <v>92</v>
      </c>
      <c r="BG15" s="128">
        <v>93</v>
      </c>
      <c r="BH15" s="128">
        <v>93</v>
      </c>
      <c r="BI15" s="128" t="str">
        <v/>
      </c>
      <c r="BJ15" s="128" t="str">
        <v/>
      </c>
      <c r="BK15" s="128" t="str">
        <v/>
      </c>
      <c r="BL15" s="128" t="e">
        <v>#N/A</v>
      </c>
      <c r="BM15" s="128" t="e">
        <v>#N/A</v>
      </c>
      <c r="BN15" s="128" t="e">
        <v>#N/A</v>
      </c>
      <c r="BO15" s="128" t="e">
        <v>#N/A</v>
      </c>
      <c r="BP15" s="128" t="e">
        <v>#N/A</v>
      </c>
      <c r="BQ15" s="128" t="e">
        <v>#N/A</v>
      </c>
      <c r="BR15" s="128" t="e">
        <v>#N/A</v>
      </c>
      <c r="BS15" s="128" t="e">
        <v>#N/A</v>
      </c>
      <c r="BT15" s="128" t="e">
        <v>#N/A</v>
      </c>
      <c r="BU15" s="128" t="e">
        <v>#N/A</v>
      </c>
      <c r="BV15" s="128" t="e">
        <v>#N/A</v>
      </c>
      <c r="BW15" s="128" t="e">
        <v>#N/A</v>
      </c>
      <c r="BX15" s="128" t="e">
        <v>#N/A</v>
      </c>
      <c r="BY15" s="128" t="e">
        <v>#N/A</v>
      </c>
      <c r="BZ15" s="128" t="e">
        <v>#N/A</v>
      </c>
      <c r="CA15" s="128" t="e">
        <v>#N/A</v>
      </c>
      <c r="CB15" s="128" t="e">
        <v>#N/A</v>
      </c>
      <c r="CC15" s="128" t="e">
        <v>#N/A</v>
      </c>
      <c r="CD15" s="128"/>
      <c r="CE15" s="128"/>
      <c r="CF15" s="128"/>
      <c r="CG15" s="128"/>
      <c r="CH15" s="128"/>
      <c r="CI15" s="128"/>
      <c r="CJ15" s="128"/>
      <c r="CK15" s="128"/>
      <c r="CL15" s="128"/>
      <c r="CM15" s="128"/>
      <c r="CN15" s="128"/>
      <c r="CO15" s="128"/>
      <c r="CP15" s="128"/>
      <c r="CQ15" s="128"/>
      <c r="CR15" s="128"/>
      <c r="CS15" s="128"/>
      <c r="CT15" s="128"/>
      <c r="CU15" s="128"/>
      <c r="CV15" s="128"/>
      <c r="CW15" s="128"/>
      <c r="CX15" s="128"/>
      <c r="CY15" s="128"/>
      <c r="CZ15" s="128"/>
      <c r="DA15" s="128"/>
      <c r="DB15" s="128"/>
      <c r="DC15" s="128"/>
      <c r="DD15" s="128"/>
      <c r="DE15" s="128"/>
      <c r="DF15" s="128"/>
      <c r="DG15" s="128"/>
      <c r="DH15" s="128"/>
      <c r="DI15" s="128"/>
      <c r="DJ15" s="128"/>
      <c r="DK15" s="128"/>
      <c r="DL15" s="128"/>
      <c r="DM15" s="128"/>
      <c r="DN15" s="128"/>
      <c r="DO15" s="128"/>
      <c r="DP15" s="128"/>
      <c r="DQ15" s="128"/>
      <c r="DR15" s="127"/>
      <c r="DS15" s="127"/>
      <c r="DT15" s="127"/>
      <c r="DU15" s="127"/>
      <c r="DV15" s="127"/>
      <c r="DW15" s="127"/>
      <c r="DX15" s="127"/>
      <c r="DY15" s="127"/>
      <c r="DZ15" s="127"/>
      <c r="EB15" s="127"/>
      <c r="EC15" s="127"/>
      <c r="ED15" s="127"/>
      <c r="EE15" s="127"/>
      <c r="EF15" s="127"/>
      <c r="EG15" s="127"/>
      <c r="EH15" s="127"/>
      <c r="EI15" s="127"/>
      <c r="EJ15" s="127"/>
      <c r="EK15" s="127"/>
      <c r="EL15" s="127"/>
      <c r="EM15" s="127"/>
    </row>
    <row r="16" spans="1:256">
      <c r="A16" s="127" t="str">
        <v>2000 Q1</v>
      </c>
      <c r="B16" s="128">
        <v>58</v>
      </c>
      <c r="C16" s="128">
        <v>64</v>
      </c>
      <c r="D16" s="128">
        <v>65</v>
      </c>
      <c r="E16" s="128">
        <v>67</v>
      </c>
      <c r="F16" s="128">
        <v>67</v>
      </c>
      <c r="G16" s="128">
        <v>68</v>
      </c>
      <c r="H16" s="128">
        <v>68</v>
      </c>
      <c r="I16" s="128">
        <v>70</v>
      </c>
      <c r="J16" s="128">
        <v>70</v>
      </c>
      <c r="K16" s="128">
        <v>71</v>
      </c>
      <c r="L16" s="128">
        <v>70</v>
      </c>
      <c r="M16" s="128">
        <v>70</v>
      </c>
      <c r="N16" s="128">
        <v>70</v>
      </c>
      <c r="O16" s="128">
        <v>70</v>
      </c>
      <c r="P16" s="128">
        <v>70</v>
      </c>
      <c r="Q16" s="128">
        <v>70</v>
      </c>
      <c r="R16" s="128">
        <v>70</v>
      </c>
      <c r="S16" s="128">
        <v>70</v>
      </c>
      <c r="T16" s="128">
        <v>70</v>
      </c>
      <c r="U16" s="128">
        <v>70</v>
      </c>
      <c r="V16" s="128">
        <v>70</v>
      </c>
      <c r="W16" s="128">
        <v>70</v>
      </c>
      <c r="X16" s="128">
        <v>70</v>
      </c>
      <c r="Y16" s="128">
        <v>70</v>
      </c>
      <c r="Z16" s="128">
        <v>70</v>
      </c>
      <c r="AA16" s="128">
        <v>70</v>
      </c>
      <c r="AB16" s="128">
        <v>70</v>
      </c>
      <c r="AC16" s="128">
        <v>70</v>
      </c>
      <c r="AD16" s="128">
        <v>70</v>
      </c>
      <c r="AE16" s="128">
        <v>70</v>
      </c>
      <c r="AF16" s="128">
        <v>70</v>
      </c>
      <c r="AG16" s="128">
        <v>70</v>
      </c>
      <c r="AH16" s="128">
        <v>70</v>
      </c>
      <c r="AI16" s="128">
        <v>70</v>
      </c>
      <c r="AJ16" s="128">
        <v>70</v>
      </c>
      <c r="AK16" s="128">
        <v>70</v>
      </c>
      <c r="AL16" s="128">
        <v>70</v>
      </c>
      <c r="AM16" s="128">
        <v>70</v>
      </c>
      <c r="AN16" s="128">
        <v>70</v>
      </c>
      <c r="AO16" s="128">
        <v>70</v>
      </c>
      <c r="AP16" s="128">
        <v>70</v>
      </c>
      <c r="AQ16" s="128">
        <v>70</v>
      </c>
      <c r="AR16" s="128">
        <v>70</v>
      </c>
      <c r="AS16" s="128">
        <v>70</v>
      </c>
      <c r="AT16" s="128">
        <v>70</v>
      </c>
      <c r="AU16" s="128">
        <v>70</v>
      </c>
      <c r="AV16" s="128">
        <v>70</v>
      </c>
      <c r="AW16" s="128">
        <v>70</v>
      </c>
      <c r="AX16" s="128">
        <v>70</v>
      </c>
      <c r="AY16" s="128">
        <v>70</v>
      </c>
      <c r="AZ16" s="128">
        <v>70</v>
      </c>
      <c r="BA16" s="128">
        <v>70</v>
      </c>
      <c r="BB16" s="128">
        <v>70</v>
      </c>
      <c r="BC16" s="128">
        <v>70</v>
      </c>
      <c r="BD16" s="128">
        <v>70</v>
      </c>
      <c r="BE16" s="128">
        <v>70</v>
      </c>
      <c r="BF16" s="128">
        <v>71</v>
      </c>
      <c r="BG16" s="128">
        <v>70</v>
      </c>
      <c r="BH16" s="128" t="str">
        <v/>
      </c>
      <c r="BI16" s="128" t="str">
        <v/>
      </c>
      <c r="BJ16" s="128" t="str">
        <v/>
      </c>
      <c r="BK16" s="128" t="str">
        <v/>
      </c>
      <c r="BL16" s="128" t="e">
        <v>#N/A</v>
      </c>
      <c r="BM16" s="128" t="e">
        <v>#N/A</v>
      </c>
      <c r="BN16" s="128" t="e">
        <v>#N/A</v>
      </c>
      <c r="BO16" s="128" t="e">
        <v>#N/A</v>
      </c>
      <c r="BP16" s="128" t="e">
        <v>#N/A</v>
      </c>
      <c r="BQ16" s="128" t="e">
        <v>#N/A</v>
      </c>
      <c r="BR16" s="128" t="e">
        <v>#N/A</v>
      </c>
      <c r="BS16" s="128" t="e">
        <v>#N/A</v>
      </c>
      <c r="BT16" s="128" t="e">
        <v>#N/A</v>
      </c>
      <c r="BU16" s="128" t="e">
        <v>#N/A</v>
      </c>
      <c r="BV16" s="128" t="e">
        <v>#N/A</v>
      </c>
      <c r="BW16" s="128" t="e">
        <v>#N/A</v>
      </c>
      <c r="BX16" s="128" t="e">
        <v>#N/A</v>
      </c>
      <c r="BY16" s="128" t="e">
        <v>#N/A</v>
      </c>
      <c r="BZ16" s="128" t="e">
        <v>#N/A</v>
      </c>
      <c r="CA16" s="128" t="e">
        <v>#N/A</v>
      </c>
      <c r="CB16" s="128" t="e">
        <v>#N/A</v>
      </c>
      <c r="CC16" s="128" t="e">
        <v>#N/A</v>
      </c>
      <c r="CD16" s="128"/>
      <c r="CE16" s="128"/>
      <c r="CF16" s="128"/>
      <c r="CG16" s="128"/>
      <c r="CH16" s="128"/>
      <c r="CI16" s="128"/>
      <c r="CJ16" s="128"/>
      <c r="CK16" s="128"/>
      <c r="CL16" s="128"/>
      <c r="CM16" s="128"/>
      <c r="CN16" s="128"/>
      <c r="CO16" s="128"/>
      <c r="CP16" s="128"/>
      <c r="CQ16" s="128"/>
      <c r="CR16" s="128"/>
      <c r="CS16" s="128"/>
      <c r="CT16" s="128"/>
      <c r="CU16" s="128"/>
      <c r="CV16" s="128"/>
      <c r="CW16" s="128"/>
      <c r="CX16" s="128"/>
      <c r="CY16" s="128"/>
      <c r="CZ16" s="128"/>
      <c r="DA16" s="128"/>
      <c r="DB16" s="128"/>
      <c r="DC16" s="128"/>
      <c r="DD16" s="128"/>
      <c r="DE16" s="128"/>
      <c r="DF16" s="128"/>
      <c r="DG16" s="128"/>
      <c r="DH16" s="128"/>
      <c r="DI16" s="128"/>
      <c r="DJ16" s="128"/>
      <c r="DK16" s="128"/>
      <c r="DL16" s="128"/>
      <c r="DM16" s="128"/>
      <c r="DN16" s="128"/>
      <c r="DO16" s="128"/>
      <c r="DP16" s="128"/>
      <c r="DQ16" s="128"/>
      <c r="DR16" s="127"/>
      <c r="DS16" s="127"/>
      <c r="DT16" s="127"/>
      <c r="DU16" s="127"/>
      <c r="DV16" s="127"/>
      <c r="DW16" s="127"/>
      <c r="DX16" s="127"/>
      <c r="DY16" s="127"/>
      <c r="DZ16" s="127"/>
      <c r="EB16" s="127"/>
      <c r="EC16" s="127"/>
      <c r="ED16" s="127"/>
      <c r="EE16" s="127"/>
      <c r="EF16" s="127"/>
      <c r="EG16" s="127"/>
      <c r="EH16" s="127"/>
      <c r="EI16" s="127"/>
      <c r="EJ16" s="127"/>
      <c r="EK16" s="127"/>
      <c r="EL16" s="127"/>
      <c r="EM16" s="127"/>
    </row>
    <row r="17" spans="1:143">
      <c r="A17" s="127" t="str">
        <v>2000 Q2</v>
      </c>
      <c r="B17" s="128">
        <v>75</v>
      </c>
      <c r="C17" s="128">
        <v>71</v>
      </c>
      <c r="D17" s="128">
        <v>92</v>
      </c>
      <c r="E17" s="128">
        <v>92</v>
      </c>
      <c r="F17" s="128">
        <v>91</v>
      </c>
      <c r="G17" s="128">
        <v>91</v>
      </c>
      <c r="H17" s="128">
        <v>98</v>
      </c>
      <c r="I17" s="128">
        <v>98</v>
      </c>
      <c r="J17" s="128">
        <v>99</v>
      </c>
      <c r="K17" s="128">
        <v>96</v>
      </c>
      <c r="L17" s="128">
        <v>96</v>
      </c>
      <c r="M17" s="128">
        <v>96</v>
      </c>
      <c r="N17" s="128">
        <v>96</v>
      </c>
      <c r="O17" s="128">
        <v>96</v>
      </c>
      <c r="P17" s="128">
        <v>96</v>
      </c>
      <c r="Q17" s="128">
        <v>96</v>
      </c>
      <c r="R17" s="128">
        <v>96</v>
      </c>
      <c r="S17" s="128">
        <v>96</v>
      </c>
      <c r="T17" s="128">
        <v>96</v>
      </c>
      <c r="U17" s="128">
        <v>96</v>
      </c>
      <c r="V17" s="128">
        <v>96</v>
      </c>
      <c r="W17" s="128">
        <v>96</v>
      </c>
      <c r="X17" s="128">
        <v>96</v>
      </c>
      <c r="Y17" s="128">
        <v>96</v>
      </c>
      <c r="Z17" s="128">
        <v>96</v>
      </c>
      <c r="AA17" s="128">
        <v>96</v>
      </c>
      <c r="AB17" s="128">
        <v>96</v>
      </c>
      <c r="AC17" s="128">
        <v>96</v>
      </c>
      <c r="AD17" s="128">
        <v>96</v>
      </c>
      <c r="AE17" s="128">
        <v>96</v>
      </c>
      <c r="AF17" s="128">
        <v>96</v>
      </c>
      <c r="AG17" s="128">
        <v>96</v>
      </c>
      <c r="AH17" s="128">
        <v>96</v>
      </c>
      <c r="AI17" s="128">
        <v>96</v>
      </c>
      <c r="AJ17" s="128">
        <v>96</v>
      </c>
      <c r="AK17" s="128">
        <v>96</v>
      </c>
      <c r="AL17" s="128">
        <v>96</v>
      </c>
      <c r="AM17" s="128">
        <v>96</v>
      </c>
      <c r="AN17" s="128">
        <v>96</v>
      </c>
      <c r="AO17" s="128">
        <v>96</v>
      </c>
      <c r="AP17" s="128">
        <v>96</v>
      </c>
      <c r="AQ17" s="128">
        <v>96</v>
      </c>
      <c r="AR17" s="128">
        <v>96</v>
      </c>
      <c r="AS17" s="128">
        <v>96</v>
      </c>
      <c r="AT17" s="128">
        <v>96</v>
      </c>
      <c r="AU17" s="128">
        <v>96</v>
      </c>
      <c r="AV17" s="128">
        <v>96</v>
      </c>
      <c r="AW17" s="128">
        <v>96</v>
      </c>
      <c r="AX17" s="128">
        <v>96</v>
      </c>
      <c r="AY17" s="128">
        <v>96</v>
      </c>
      <c r="AZ17" s="128">
        <v>96</v>
      </c>
      <c r="BA17" s="128">
        <v>96</v>
      </c>
      <c r="BB17" s="128">
        <v>96</v>
      </c>
      <c r="BC17" s="128">
        <v>96</v>
      </c>
      <c r="BD17" s="128">
        <v>96</v>
      </c>
      <c r="BE17" s="128">
        <v>96</v>
      </c>
      <c r="BF17" s="128">
        <v>96</v>
      </c>
      <c r="BG17" s="128" t="str">
        <v/>
      </c>
      <c r="BH17" s="128" t="str">
        <v/>
      </c>
      <c r="BI17" s="128" t="str">
        <v/>
      </c>
      <c r="BJ17" s="128" t="str">
        <v/>
      </c>
      <c r="BK17" s="128" t="str">
        <v/>
      </c>
      <c r="BL17" s="128" t="e">
        <v>#N/A</v>
      </c>
      <c r="BM17" s="128" t="e">
        <v>#N/A</v>
      </c>
      <c r="BN17" s="128" t="e">
        <v>#N/A</v>
      </c>
      <c r="BO17" s="128" t="e">
        <v>#N/A</v>
      </c>
      <c r="BP17" s="128" t="e">
        <v>#N/A</v>
      </c>
      <c r="BQ17" s="128" t="e">
        <v>#N/A</v>
      </c>
      <c r="BR17" s="128" t="e">
        <v>#N/A</v>
      </c>
      <c r="BS17" s="128" t="e">
        <v>#N/A</v>
      </c>
      <c r="BT17" s="128" t="e">
        <v>#N/A</v>
      </c>
      <c r="BU17" s="128" t="e">
        <v>#N/A</v>
      </c>
      <c r="BV17" s="128" t="e">
        <v>#N/A</v>
      </c>
      <c r="BW17" s="128" t="e">
        <v>#N/A</v>
      </c>
      <c r="BX17" s="128" t="e">
        <v>#N/A</v>
      </c>
      <c r="BY17" s="128" t="e">
        <v>#N/A</v>
      </c>
      <c r="BZ17" s="128" t="e">
        <v>#N/A</v>
      </c>
      <c r="CA17" s="128" t="e">
        <v>#N/A</v>
      </c>
      <c r="CB17" s="128" t="e">
        <v>#N/A</v>
      </c>
      <c r="CC17" s="128" t="e">
        <v>#N/A</v>
      </c>
      <c r="CD17" s="128"/>
      <c r="CE17" s="128"/>
      <c r="CF17" s="128"/>
      <c r="CG17" s="128"/>
      <c r="CH17" s="128"/>
      <c r="CI17" s="128"/>
      <c r="CJ17" s="128"/>
      <c r="CK17" s="128"/>
      <c r="CL17" s="128"/>
      <c r="CM17" s="128"/>
      <c r="CN17" s="128"/>
      <c r="CO17" s="128"/>
      <c r="CP17" s="128"/>
      <c r="CQ17" s="128"/>
      <c r="CR17" s="128"/>
      <c r="CS17" s="128"/>
      <c r="CT17" s="128"/>
      <c r="CU17" s="128"/>
      <c r="CV17" s="128"/>
      <c r="CW17" s="128"/>
      <c r="CX17" s="128"/>
      <c r="CY17" s="128"/>
      <c r="CZ17" s="128"/>
      <c r="DA17" s="128"/>
      <c r="DB17" s="128"/>
      <c r="DC17" s="128"/>
      <c r="DD17" s="128"/>
      <c r="DE17" s="128"/>
      <c r="DF17" s="128"/>
      <c r="DG17" s="128"/>
      <c r="DH17" s="128"/>
      <c r="DI17" s="128"/>
      <c r="DJ17" s="128"/>
      <c r="DK17" s="128"/>
      <c r="DL17" s="128"/>
      <c r="DM17" s="128"/>
      <c r="DN17" s="128"/>
      <c r="DO17" s="128"/>
      <c r="DP17" s="128"/>
      <c r="DQ17" s="128"/>
      <c r="DR17" s="127"/>
      <c r="DS17" s="127"/>
      <c r="DT17" s="127"/>
      <c r="DU17" s="127"/>
      <c r="DV17" s="127"/>
      <c r="DW17" s="127"/>
      <c r="DX17" s="127"/>
      <c r="DY17" s="127"/>
      <c r="DZ17" s="127"/>
      <c r="EB17" s="127"/>
      <c r="EC17" s="127"/>
      <c r="ED17" s="127"/>
      <c r="EE17" s="127"/>
      <c r="EF17" s="127"/>
      <c r="EG17" s="127"/>
      <c r="EH17" s="127"/>
      <c r="EI17" s="127"/>
      <c r="EJ17" s="127"/>
      <c r="EK17" s="127"/>
      <c r="EL17" s="127"/>
      <c r="EM17" s="127"/>
    </row>
    <row r="18" spans="1:143">
      <c r="A18" s="127" t="str">
        <v>2000 Q3</v>
      </c>
      <c r="B18" s="128">
        <v>70</v>
      </c>
      <c r="C18" s="128">
        <v>84</v>
      </c>
      <c r="D18" s="128">
        <v>83</v>
      </c>
      <c r="E18" s="128">
        <v>86</v>
      </c>
      <c r="F18" s="128">
        <v>86</v>
      </c>
      <c r="G18" s="128">
        <v>86</v>
      </c>
      <c r="H18" s="128">
        <v>86</v>
      </c>
      <c r="I18" s="128">
        <v>86</v>
      </c>
      <c r="J18" s="128">
        <v>86</v>
      </c>
      <c r="K18" s="128">
        <v>86</v>
      </c>
      <c r="L18" s="128">
        <v>86</v>
      </c>
      <c r="M18" s="128">
        <v>86</v>
      </c>
      <c r="N18" s="128">
        <v>86</v>
      </c>
      <c r="O18" s="128">
        <v>86</v>
      </c>
      <c r="P18" s="128">
        <v>86</v>
      </c>
      <c r="Q18" s="128">
        <v>86</v>
      </c>
      <c r="R18" s="128">
        <v>86</v>
      </c>
      <c r="S18" s="128">
        <v>86</v>
      </c>
      <c r="T18" s="128">
        <v>86</v>
      </c>
      <c r="U18" s="128">
        <v>86</v>
      </c>
      <c r="V18" s="128">
        <v>86</v>
      </c>
      <c r="W18" s="128">
        <v>86</v>
      </c>
      <c r="X18" s="128">
        <v>86</v>
      </c>
      <c r="Y18" s="128">
        <v>86</v>
      </c>
      <c r="Z18" s="128">
        <v>86</v>
      </c>
      <c r="AA18" s="128">
        <v>86</v>
      </c>
      <c r="AB18" s="128">
        <v>86</v>
      </c>
      <c r="AC18" s="128">
        <v>86</v>
      </c>
      <c r="AD18" s="128">
        <v>86</v>
      </c>
      <c r="AE18" s="128">
        <v>86</v>
      </c>
      <c r="AF18" s="128">
        <v>86</v>
      </c>
      <c r="AG18" s="128">
        <v>86</v>
      </c>
      <c r="AH18" s="128">
        <v>86</v>
      </c>
      <c r="AI18" s="128">
        <v>86</v>
      </c>
      <c r="AJ18" s="128">
        <v>86</v>
      </c>
      <c r="AK18" s="128">
        <v>86</v>
      </c>
      <c r="AL18" s="128">
        <v>86</v>
      </c>
      <c r="AM18" s="128">
        <v>86</v>
      </c>
      <c r="AN18" s="128">
        <v>86</v>
      </c>
      <c r="AO18" s="128">
        <v>86</v>
      </c>
      <c r="AP18" s="128">
        <v>86</v>
      </c>
      <c r="AQ18" s="128">
        <v>86</v>
      </c>
      <c r="AR18" s="128">
        <v>86</v>
      </c>
      <c r="AS18" s="128">
        <v>86</v>
      </c>
      <c r="AT18" s="128">
        <v>86</v>
      </c>
      <c r="AU18" s="128">
        <v>86</v>
      </c>
      <c r="AV18" s="128">
        <v>86</v>
      </c>
      <c r="AW18" s="128">
        <v>86</v>
      </c>
      <c r="AX18" s="128">
        <v>86</v>
      </c>
      <c r="AY18" s="128">
        <v>86</v>
      </c>
      <c r="AZ18" s="128">
        <v>86</v>
      </c>
      <c r="BA18" s="128">
        <v>86</v>
      </c>
      <c r="BB18" s="128">
        <v>86</v>
      </c>
      <c r="BC18" s="128">
        <v>86</v>
      </c>
      <c r="BD18" s="128">
        <v>86</v>
      </c>
      <c r="BE18" s="128">
        <v>86</v>
      </c>
      <c r="BF18" s="128" t="str">
        <v/>
      </c>
      <c r="BG18" s="128" t="str">
        <v/>
      </c>
      <c r="BH18" s="128" t="str">
        <v/>
      </c>
      <c r="BI18" s="128" t="str">
        <v/>
      </c>
      <c r="BJ18" s="128" t="str">
        <v/>
      </c>
      <c r="BK18" s="128" t="str">
        <v/>
      </c>
      <c r="BL18" s="128" t="e">
        <v>#N/A</v>
      </c>
      <c r="BM18" s="128" t="e">
        <v>#N/A</v>
      </c>
      <c r="BN18" s="128" t="e">
        <v>#N/A</v>
      </c>
      <c r="BO18" s="128" t="e">
        <v>#N/A</v>
      </c>
      <c r="BP18" s="128" t="e">
        <v>#N/A</v>
      </c>
      <c r="BQ18" s="128" t="e">
        <v>#N/A</v>
      </c>
      <c r="BR18" s="128" t="e">
        <v>#N/A</v>
      </c>
      <c r="BS18" s="128" t="e">
        <v>#N/A</v>
      </c>
      <c r="BT18" s="128" t="e">
        <v>#N/A</v>
      </c>
      <c r="BU18" s="128" t="e">
        <v>#N/A</v>
      </c>
      <c r="BV18" s="128" t="e">
        <v>#N/A</v>
      </c>
      <c r="BW18" s="128" t="e">
        <v>#N/A</v>
      </c>
      <c r="BX18" s="128" t="e">
        <v>#N/A</v>
      </c>
      <c r="BY18" s="128" t="e">
        <v>#N/A</v>
      </c>
      <c r="BZ18" s="128" t="e">
        <v>#N/A</v>
      </c>
      <c r="CA18" s="128" t="e">
        <v>#N/A</v>
      </c>
      <c r="CB18" s="128" t="e">
        <v>#N/A</v>
      </c>
      <c r="CC18" s="128" t="e">
        <v>#N/A</v>
      </c>
      <c r="CD18" s="128"/>
      <c r="CE18" s="128"/>
      <c r="CF18" s="128"/>
      <c r="CG18" s="128"/>
      <c r="CH18" s="128"/>
      <c r="CI18" s="128"/>
      <c r="CJ18" s="128"/>
      <c r="CK18" s="128"/>
      <c r="CL18" s="128"/>
      <c r="CM18" s="128"/>
      <c r="CN18" s="128"/>
      <c r="CO18" s="128"/>
      <c r="CP18" s="128"/>
      <c r="CQ18" s="128"/>
      <c r="CR18" s="128"/>
      <c r="CS18" s="128"/>
      <c r="CT18" s="128"/>
      <c r="CU18" s="128"/>
      <c r="CV18" s="128"/>
      <c r="CW18" s="128"/>
      <c r="CX18" s="128"/>
      <c r="CY18" s="128"/>
      <c r="CZ18" s="128"/>
      <c r="DA18" s="128"/>
      <c r="DB18" s="128"/>
      <c r="DC18" s="128"/>
      <c r="DD18" s="128"/>
      <c r="DE18" s="128"/>
      <c r="DF18" s="128"/>
      <c r="DG18" s="128"/>
      <c r="DH18" s="128"/>
      <c r="DI18" s="128"/>
      <c r="DJ18" s="128"/>
      <c r="DK18" s="128"/>
      <c r="DL18" s="128"/>
      <c r="DM18" s="128"/>
      <c r="DN18" s="128"/>
      <c r="DO18" s="128"/>
      <c r="DP18" s="128"/>
      <c r="DQ18" s="128"/>
      <c r="DR18" s="127"/>
      <c r="DS18" s="127"/>
      <c r="DT18" s="127"/>
      <c r="DU18" s="127"/>
      <c r="DV18" s="127"/>
      <c r="DW18" s="127"/>
      <c r="DX18" s="127"/>
      <c r="DY18" s="127"/>
      <c r="DZ18" s="127"/>
      <c r="EB18" s="127"/>
      <c r="EC18" s="127"/>
      <c r="ED18" s="127"/>
      <c r="EE18" s="127"/>
      <c r="EF18" s="127"/>
      <c r="EG18" s="127"/>
      <c r="EH18" s="127"/>
      <c r="EI18" s="127"/>
      <c r="EJ18" s="127"/>
      <c r="EK18" s="127"/>
      <c r="EL18" s="127"/>
      <c r="EM18" s="127"/>
    </row>
    <row r="19" spans="1:143">
      <c r="A19" s="127" t="str">
        <v>2000 Q4</v>
      </c>
      <c r="B19" s="128">
        <v>58</v>
      </c>
      <c r="C19" s="128">
        <v>79</v>
      </c>
      <c r="D19" s="128">
        <v>78</v>
      </c>
      <c r="E19" s="128">
        <v>79</v>
      </c>
      <c r="F19" s="128">
        <v>79</v>
      </c>
      <c r="G19" s="128">
        <v>79</v>
      </c>
      <c r="H19" s="128">
        <v>79</v>
      </c>
      <c r="I19" s="128">
        <v>79</v>
      </c>
      <c r="J19" s="128">
        <v>79</v>
      </c>
      <c r="K19" s="128">
        <v>79</v>
      </c>
      <c r="L19" s="128">
        <v>79</v>
      </c>
      <c r="M19" s="128">
        <v>79</v>
      </c>
      <c r="N19" s="128">
        <v>79</v>
      </c>
      <c r="O19" s="128">
        <v>79</v>
      </c>
      <c r="P19" s="128">
        <v>79</v>
      </c>
      <c r="Q19" s="128">
        <v>79</v>
      </c>
      <c r="R19" s="128">
        <v>79</v>
      </c>
      <c r="S19" s="128">
        <v>79</v>
      </c>
      <c r="T19" s="128">
        <v>79</v>
      </c>
      <c r="U19" s="128">
        <v>79</v>
      </c>
      <c r="V19" s="128">
        <v>79</v>
      </c>
      <c r="W19" s="128">
        <v>79</v>
      </c>
      <c r="X19" s="128">
        <v>79</v>
      </c>
      <c r="Y19" s="128">
        <v>79</v>
      </c>
      <c r="Z19" s="128">
        <v>79</v>
      </c>
      <c r="AA19" s="128">
        <v>79</v>
      </c>
      <c r="AB19" s="128">
        <v>79</v>
      </c>
      <c r="AC19" s="128">
        <v>79</v>
      </c>
      <c r="AD19" s="128">
        <v>79</v>
      </c>
      <c r="AE19" s="128">
        <v>79</v>
      </c>
      <c r="AF19" s="128">
        <v>79</v>
      </c>
      <c r="AG19" s="128">
        <v>79</v>
      </c>
      <c r="AH19" s="128">
        <v>79</v>
      </c>
      <c r="AI19" s="128">
        <v>79</v>
      </c>
      <c r="AJ19" s="128">
        <v>79</v>
      </c>
      <c r="AK19" s="128">
        <v>79</v>
      </c>
      <c r="AL19" s="128">
        <v>79</v>
      </c>
      <c r="AM19" s="128">
        <v>79</v>
      </c>
      <c r="AN19" s="128">
        <v>79</v>
      </c>
      <c r="AO19" s="128">
        <v>79</v>
      </c>
      <c r="AP19" s="128">
        <v>79</v>
      </c>
      <c r="AQ19" s="128">
        <v>79</v>
      </c>
      <c r="AR19" s="128">
        <v>79</v>
      </c>
      <c r="AS19" s="128">
        <v>79</v>
      </c>
      <c r="AT19" s="128">
        <v>79</v>
      </c>
      <c r="AU19" s="128">
        <v>79</v>
      </c>
      <c r="AV19" s="128">
        <v>79</v>
      </c>
      <c r="AW19" s="128">
        <v>79</v>
      </c>
      <c r="AX19" s="128">
        <v>79</v>
      </c>
      <c r="AY19" s="128">
        <v>79</v>
      </c>
      <c r="AZ19" s="128">
        <v>79</v>
      </c>
      <c r="BA19" s="128">
        <v>79</v>
      </c>
      <c r="BB19" s="128">
        <v>79</v>
      </c>
      <c r="BC19" s="128">
        <v>79</v>
      </c>
      <c r="BD19" s="128">
        <v>79</v>
      </c>
      <c r="BE19" s="128" t="str">
        <v/>
      </c>
      <c r="BF19" s="128" t="str">
        <v/>
      </c>
      <c r="BG19" s="128" t="str">
        <v/>
      </c>
      <c r="BH19" s="128" t="str">
        <v/>
      </c>
      <c r="BI19" s="128" t="str">
        <v/>
      </c>
      <c r="BJ19" s="128" t="str">
        <v/>
      </c>
      <c r="BK19" s="128" t="str">
        <v/>
      </c>
      <c r="BL19" s="128" t="e">
        <v>#N/A</v>
      </c>
      <c r="BM19" s="128" t="e">
        <v>#N/A</v>
      </c>
      <c r="BN19" s="128" t="e">
        <v>#N/A</v>
      </c>
      <c r="BO19" s="128" t="e">
        <v>#N/A</v>
      </c>
      <c r="BP19" s="128" t="e">
        <v>#N/A</v>
      </c>
      <c r="BQ19" s="128" t="e">
        <v>#N/A</v>
      </c>
      <c r="BR19" s="128" t="e">
        <v>#N/A</v>
      </c>
      <c r="BS19" s="128" t="e">
        <v>#N/A</v>
      </c>
      <c r="BT19" s="128" t="e">
        <v>#N/A</v>
      </c>
      <c r="BU19" s="128" t="e">
        <v>#N/A</v>
      </c>
      <c r="BV19" s="128" t="e">
        <v>#N/A</v>
      </c>
      <c r="BW19" s="128" t="e">
        <v>#N/A</v>
      </c>
      <c r="BX19" s="128" t="e">
        <v>#N/A</v>
      </c>
      <c r="BY19" s="128" t="e">
        <v>#N/A</v>
      </c>
      <c r="BZ19" s="128" t="e">
        <v>#N/A</v>
      </c>
      <c r="CA19" s="128" t="e">
        <v>#N/A</v>
      </c>
      <c r="CB19" s="128" t="e">
        <v>#N/A</v>
      </c>
      <c r="CC19" s="128" t="e">
        <v>#N/A</v>
      </c>
      <c r="CD19" s="128"/>
      <c r="CE19" s="128"/>
      <c r="CF19" s="128"/>
      <c r="CG19" s="128"/>
      <c r="CH19" s="128"/>
      <c r="CI19" s="128"/>
      <c r="CJ19" s="128"/>
      <c r="CK19" s="128"/>
      <c r="CL19" s="128"/>
      <c r="CM19" s="128"/>
      <c r="CN19" s="128"/>
      <c r="CO19" s="128"/>
      <c r="CP19" s="128"/>
      <c r="CQ19" s="128"/>
      <c r="CR19" s="128"/>
      <c r="CS19" s="128"/>
      <c r="CT19" s="128"/>
      <c r="CU19" s="128"/>
      <c r="CV19" s="128"/>
      <c r="CW19" s="128"/>
      <c r="CX19" s="128"/>
      <c r="CY19" s="128"/>
      <c r="CZ19" s="128"/>
      <c r="DA19" s="128"/>
      <c r="DB19" s="128"/>
      <c r="DC19" s="128"/>
      <c r="DD19" s="128"/>
      <c r="DE19" s="128"/>
      <c r="DF19" s="128"/>
      <c r="DG19" s="128"/>
      <c r="DH19" s="128"/>
      <c r="DI19" s="128"/>
      <c r="DJ19" s="128"/>
      <c r="DK19" s="128"/>
      <c r="DL19" s="128"/>
      <c r="DM19" s="128"/>
      <c r="DN19" s="128"/>
      <c r="DO19" s="128"/>
      <c r="DP19" s="128"/>
      <c r="DQ19" s="128"/>
      <c r="DR19" s="127"/>
      <c r="DS19" s="127"/>
      <c r="DT19" s="127"/>
      <c r="DU19" s="127"/>
      <c r="DV19" s="127"/>
      <c r="DW19" s="127"/>
      <c r="DX19" s="127"/>
      <c r="DY19" s="127"/>
      <c r="DZ19" s="127"/>
      <c r="EB19" s="127"/>
      <c r="EC19" s="127"/>
      <c r="ED19" s="127"/>
      <c r="EE19" s="127"/>
      <c r="EF19" s="127"/>
      <c r="EG19" s="127"/>
      <c r="EH19" s="127"/>
      <c r="EI19" s="127"/>
      <c r="EJ19" s="127"/>
      <c r="EK19" s="127"/>
      <c r="EL19" s="127"/>
      <c r="EM19" s="127"/>
    </row>
    <row r="20" spans="1:143">
      <c r="A20" s="127" t="str">
        <v>2001 Q1</v>
      </c>
      <c r="B20" s="128">
        <v>70</v>
      </c>
      <c r="C20" s="128">
        <v>76</v>
      </c>
      <c r="D20" s="128">
        <v>81</v>
      </c>
      <c r="E20" s="128">
        <v>82</v>
      </c>
      <c r="F20" s="128">
        <v>83</v>
      </c>
      <c r="G20" s="128">
        <v>83</v>
      </c>
      <c r="H20" s="128">
        <v>82</v>
      </c>
      <c r="I20" s="128">
        <v>82</v>
      </c>
      <c r="J20" s="128">
        <v>82</v>
      </c>
      <c r="K20" s="128">
        <v>82</v>
      </c>
      <c r="L20" s="128">
        <v>82</v>
      </c>
      <c r="M20" s="128">
        <v>82</v>
      </c>
      <c r="N20" s="128">
        <v>82</v>
      </c>
      <c r="O20" s="128">
        <v>82</v>
      </c>
      <c r="P20" s="128">
        <v>82</v>
      </c>
      <c r="Q20" s="128">
        <v>82</v>
      </c>
      <c r="R20" s="128">
        <v>82</v>
      </c>
      <c r="S20" s="128">
        <v>82</v>
      </c>
      <c r="T20" s="128">
        <v>82</v>
      </c>
      <c r="U20" s="128">
        <v>82</v>
      </c>
      <c r="V20" s="128">
        <v>82</v>
      </c>
      <c r="W20" s="128">
        <v>82</v>
      </c>
      <c r="X20" s="128">
        <v>82</v>
      </c>
      <c r="Y20" s="128">
        <v>82</v>
      </c>
      <c r="Z20" s="128">
        <v>82</v>
      </c>
      <c r="AA20" s="128">
        <v>82</v>
      </c>
      <c r="AB20" s="128">
        <v>82</v>
      </c>
      <c r="AC20" s="128">
        <v>82</v>
      </c>
      <c r="AD20" s="128">
        <v>82</v>
      </c>
      <c r="AE20" s="128">
        <v>82</v>
      </c>
      <c r="AF20" s="128">
        <v>82</v>
      </c>
      <c r="AG20" s="128">
        <v>82</v>
      </c>
      <c r="AH20" s="128">
        <v>82</v>
      </c>
      <c r="AI20" s="128">
        <v>82</v>
      </c>
      <c r="AJ20" s="128">
        <v>82</v>
      </c>
      <c r="AK20" s="128">
        <v>82</v>
      </c>
      <c r="AL20" s="128">
        <v>82</v>
      </c>
      <c r="AM20" s="128">
        <v>82</v>
      </c>
      <c r="AN20" s="128">
        <v>82</v>
      </c>
      <c r="AO20" s="128">
        <v>82</v>
      </c>
      <c r="AP20" s="128">
        <v>82</v>
      </c>
      <c r="AQ20" s="128">
        <v>82</v>
      </c>
      <c r="AR20" s="128">
        <v>82</v>
      </c>
      <c r="AS20" s="128">
        <v>82</v>
      </c>
      <c r="AT20" s="128">
        <v>82</v>
      </c>
      <c r="AU20" s="128">
        <v>82</v>
      </c>
      <c r="AV20" s="128">
        <v>82</v>
      </c>
      <c r="AW20" s="128">
        <v>82</v>
      </c>
      <c r="AX20" s="128">
        <v>82</v>
      </c>
      <c r="AY20" s="128">
        <v>82</v>
      </c>
      <c r="AZ20" s="128">
        <v>82</v>
      </c>
      <c r="BA20" s="128">
        <v>82</v>
      </c>
      <c r="BB20" s="128">
        <v>82</v>
      </c>
      <c r="BC20" s="128">
        <v>82</v>
      </c>
      <c r="BD20" s="128" t="str">
        <v/>
      </c>
      <c r="BE20" s="128" t="str">
        <v/>
      </c>
      <c r="BF20" s="128" t="str">
        <v/>
      </c>
      <c r="BG20" s="128" t="str">
        <v/>
      </c>
      <c r="BH20" s="128" t="str">
        <v/>
      </c>
      <c r="BI20" s="128" t="str">
        <v/>
      </c>
      <c r="BJ20" s="128" t="str">
        <v/>
      </c>
      <c r="BK20" s="128" t="str">
        <v/>
      </c>
      <c r="BL20" s="128" t="e">
        <v>#N/A</v>
      </c>
      <c r="BM20" s="128" t="e">
        <v>#N/A</v>
      </c>
      <c r="BN20" s="128" t="e">
        <v>#N/A</v>
      </c>
      <c r="BO20" s="128" t="e">
        <v>#N/A</v>
      </c>
      <c r="BP20" s="128" t="e">
        <v>#N/A</v>
      </c>
      <c r="BQ20" s="128" t="e">
        <v>#N/A</v>
      </c>
      <c r="BR20" s="128" t="e">
        <v>#N/A</v>
      </c>
      <c r="BS20" s="128" t="e">
        <v>#N/A</v>
      </c>
      <c r="BT20" s="128" t="e">
        <v>#N/A</v>
      </c>
      <c r="BU20" s="128" t="e">
        <v>#N/A</v>
      </c>
      <c r="BV20" s="128" t="e">
        <v>#N/A</v>
      </c>
      <c r="BW20" s="128" t="e">
        <v>#N/A</v>
      </c>
      <c r="BX20" s="128" t="e">
        <v>#N/A</v>
      </c>
      <c r="BY20" s="128" t="e">
        <v>#N/A</v>
      </c>
      <c r="BZ20" s="128" t="e">
        <v>#N/A</v>
      </c>
      <c r="CA20" s="128" t="e">
        <v>#N/A</v>
      </c>
      <c r="CB20" s="128" t="e">
        <v>#N/A</v>
      </c>
      <c r="CC20" s="128" t="e">
        <v>#N/A</v>
      </c>
      <c r="CD20" s="128"/>
      <c r="CE20" s="128"/>
      <c r="CF20" s="128"/>
      <c r="CG20" s="128"/>
      <c r="CH20" s="128"/>
      <c r="CI20" s="128"/>
      <c r="CJ20" s="128"/>
      <c r="CK20" s="128"/>
      <c r="CL20" s="128"/>
      <c r="CM20" s="128"/>
      <c r="CN20" s="128"/>
      <c r="CO20" s="128"/>
      <c r="CP20" s="128"/>
      <c r="CQ20" s="128"/>
      <c r="CR20" s="128"/>
      <c r="CS20" s="128"/>
      <c r="CT20" s="128"/>
      <c r="CU20" s="128"/>
      <c r="CV20" s="128"/>
      <c r="CW20" s="128"/>
      <c r="CX20" s="128"/>
      <c r="CY20" s="128"/>
      <c r="CZ20" s="128"/>
      <c r="DA20" s="128"/>
      <c r="DB20" s="128"/>
      <c r="DC20" s="128"/>
      <c r="DD20" s="128"/>
      <c r="DE20" s="128"/>
      <c r="DF20" s="128"/>
      <c r="DG20" s="128"/>
      <c r="DH20" s="128"/>
      <c r="DI20" s="128"/>
      <c r="DJ20" s="128"/>
      <c r="DK20" s="128"/>
      <c r="DL20" s="128"/>
      <c r="DM20" s="128"/>
      <c r="DN20" s="128"/>
      <c r="DO20" s="128"/>
      <c r="DP20" s="128"/>
      <c r="DQ20" s="128"/>
      <c r="DR20" s="127"/>
      <c r="DS20" s="127"/>
      <c r="DT20" s="127"/>
      <c r="DU20" s="127"/>
      <c r="DV20" s="127"/>
      <c r="DW20" s="127"/>
      <c r="DX20" s="127"/>
      <c r="DY20" s="127"/>
      <c r="DZ20" s="127"/>
      <c r="EB20" s="127"/>
      <c r="EC20" s="127"/>
      <c r="ED20" s="127"/>
      <c r="EE20" s="127"/>
      <c r="EF20" s="127"/>
      <c r="EG20" s="127"/>
      <c r="EH20" s="127"/>
      <c r="EI20" s="127"/>
      <c r="EJ20" s="127"/>
      <c r="EK20" s="127"/>
      <c r="EL20" s="127"/>
      <c r="EM20" s="127"/>
    </row>
    <row r="21" spans="1:143">
      <c r="A21" s="127" t="str">
        <v>2001 Q2</v>
      </c>
      <c r="B21" s="128">
        <v>71</v>
      </c>
      <c r="C21" s="128">
        <v>84</v>
      </c>
      <c r="D21" s="128">
        <v>92</v>
      </c>
      <c r="E21" s="128">
        <v>100</v>
      </c>
      <c r="F21" s="128">
        <v>96</v>
      </c>
      <c r="G21" s="128">
        <v>93</v>
      </c>
      <c r="H21" s="128">
        <v>93</v>
      </c>
      <c r="I21" s="128">
        <v>93</v>
      </c>
      <c r="J21" s="128">
        <v>93</v>
      </c>
      <c r="K21" s="128">
        <v>93</v>
      </c>
      <c r="L21" s="128">
        <v>93</v>
      </c>
      <c r="M21" s="128">
        <v>93</v>
      </c>
      <c r="N21" s="128">
        <v>93</v>
      </c>
      <c r="O21" s="128">
        <v>93</v>
      </c>
      <c r="P21" s="128">
        <v>93</v>
      </c>
      <c r="Q21" s="128">
        <v>93</v>
      </c>
      <c r="R21" s="128">
        <v>93</v>
      </c>
      <c r="S21" s="128">
        <v>93</v>
      </c>
      <c r="T21" s="128">
        <v>93</v>
      </c>
      <c r="U21" s="128">
        <v>93</v>
      </c>
      <c r="V21" s="128">
        <v>93</v>
      </c>
      <c r="W21" s="128">
        <v>93</v>
      </c>
      <c r="X21" s="128">
        <v>93</v>
      </c>
      <c r="Y21" s="128">
        <v>93</v>
      </c>
      <c r="Z21" s="128">
        <v>93</v>
      </c>
      <c r="AA21" s="128">
        <v>93</v>
      </c>
      <c r="AB21" s="128">
        <v>93</v>
      </c>
      <c r="AC21" s="128">
        <v>93</v>
      </c>
      <c r="AD21" s="128">
        <v>93</v>
      </c>
      <c r="AE21" s="128">
        <v>93</v>
      </c>
      <c r="AF21" s="128">
        <v>93</v>
      </c>
      <c r="AG21" s="128">
        <v>93</v>
      </c>
      <c r="AH21" s="128">
        <v>93</v>
      </c>
      <c r="AI21" s="128">
        <v>93</v>
      </c>
      <c r="AJ21" s="128">
        <v>93</v>
      </c>
      <c r="AK21" s="128">
        <v>93</v>
      </c>
      <c r="AL21" s="128">
        <v>93</v>
      </c>
      <c r="AM21" s="128">
        <v>93</v>
      </c>
      <c r="AN21" s="128">
        <v>93</v>
      </c>
      <c r="AO21" s="128">
        <v>93</v>
      </c>
      <c r="AP21" s="128">
        <v>93</v>
      </c>
      <c r="AQ21" s="128">
        <v>93</v>
      </c>
      <c r="AR21" s="128">
        <v>93</v>
      </c>
      <c r="AS21" s="128">
        <v>93</v>
      </c>
      <c r="AT21" s="128">
        <v>93</v>
      </c>
      <c r="AU21" s="128">
        <v>93</v>
      </c>
      <c r="AV21" s="128">
        <v>93</v>
      </c>
      <c r="AW21" s="128">
        <v>93</v>
      </c>
      <c r="AX21" s="128">
        <v>93</v>
      </c>
      <c r="AY21" s="128">
        <v>93</v>
      </c>
      <c r="AZ21" s="128">
        <v>93</v>
      </c>
      <c r="BA21" s="128">
        <v>93</v>
      </c>
      <c r="BB21" s="128">
        <v>93</v>
      </c>
      <c r="BC21" s="128" t="str">
        <v/>
      </c>
      <c r="BD21" s="128" t="str">
        <v/>
      </c>
      <c r="BE21" s="128" t="str">
        <v/>
      </c>
      <c r="BF21" s="128" t="str">
        <v/>
      </c>
      <c r="BG21" s="128" t="str">
        <v/>
      </c>
      <c r="BH21" s="128" t="str">
        <v/>
      </c>
      <c r="BI21" s="128" t="str">
        <v/>
      </c>
      <c r="BJ21" s="128" t="str">
        <v/>
      </c>
      <c r="BK21" s="128" t="str">
        <v/>
      </c>
      <c r="BL21" s="128" t="e">
        <v>#N/A</v>
      </c>
      <c r="BM21" s="128" t="e">
        <v>#N/A</v>
      </c>
      <c r="BN21" s="128" t="e">
        <v>#N/A</v>
      </c>
      <c r="BO21" s="128" t="e">
        <v>#N/A</v>
      </c>
      <c r="BP21" s="128" t="e">
        <v>#N/A</v>
      </c>
      <c r="BQ21" s="128" t="e">
        <v>#N/A</v>
      </c>
      <c r="BR21" s="128" t="e">
        <v>#N/A</v>
      </c>
      <c r="BS21" s="128" t="e">
        <v>#N/A</v>
      </c>
      <c r="BT21" s="128" t="e">
        <v>#N/A</v>
      </c>
      <c r="BU21" s="128" t="e">
        <v>#N/A</v>
      </c>
      <c r="BV21" s="128" t="e">
        <v>#N/A</v>
      </c>
      <c r="BW21" s="128" t="e">
        <v>#N/A</v>
      </c>
      <c r="BX21" s="128" t="e">
        <v>#N/A</v>
      </c>
      <c r="BY21" s="128" t="e">
        <v>#N/A</v>
      </c>
      <c r="BZ21" s="128" t="e">
        <v>#N/A</v>
      </c>
      <c r="CA21" s="128" t="e">
        <v>#N/A</v>
      </c>
      <c r="CB21" s="128" t="e">
        <v>#N/A</v>
      </c>
      <c r="CC21" s="128" t="e">
        <v>#N/A</v>
      </c>
      <c r="CD21" s="128"/>
      <c r="CE21" s="128"/>
      <c r="CF21" s="128"/>
      <c r="CG21" s="128"/>
      <c r="CH21" s="128"/>
      <c r="CI21" s="128"/>
      <c r="CJ21" s="128"/>
      <c r="CK21" s="128"/>
      <c r="CL21" s="128"/>
      <c r="CM21" s="128"/>
      <c r="CN21" s="128"/>
      <c r="CO21" s="128"/>
      <c r="CP21" s="128"/>
      <c r="CQ21" s="128"/>
      <c r="CR21" s="128"/>
      <c r="CS21" s="128"/>
      <c r="CT21" s="128"/>
      <c r="CU21" s="128"/>
      <c r="CV21" s="128"/>
      <c r="CW21" s="128"/>
      <c r="CX21" s="128"/>
      <c r="CY21" s="128"/>
      <c r="CZ21" s="128"/>
      <c r="DA21" s="128"/>
      <c r="DB21" s="128"/>
      <c r="DC21" s="128"/>
      <c r="DD21" s="128"/>
      <c r="DE21" s="128"/>
      <c r="DF21" s="128"/>
      <c r="DG21" s="128"/>
      <c r="DH21" s="128"/>
      <c r="DI21" s="128"/>
      <c r="DJ21" s="128"/>
      <c r="DK21" s="128"/>
      <c r="DL21" s="128"/>
      <c r="DM21" s="128"/>
      <c r="DN21" s="128"/>
      <c r="DO21" s="128"/>
      <c r="DP21" s="128"/>
      <c r="DQ21" s="128"/>
      <c r="DR21" s="127"/>
      <c r="DS21" s="127"/>
      <c r="DT21" s="127"/>
      <c r="DU21" s="127"/>
      <c r="DV21" s="127"/>
      <c r="DW21" s="127"/>
      <c r="DX21" s="127"/>
      <c r="DY21" s="127"/>
      <c r="DZ21" s="127"/>
      <c r="EB21" s="127"/>
      <c r="EC21" s="127"/>
      <c r="ED21" s="127"/>
      <c r="EE21" s="127"/>
      <c r="EF21" s="127"/>
      <c r="EG21" s="127"/>
      <c r="EH21" s="127"/>
      <c r="EI21" s="127"/>
      <c r="EJ21" s="127"/>
      <c r="EK21" s="127"/>
      <c r="EL21" s="127"/>
      <c r="EM21" s="127"/>
    </row>
    <row r="22" spans="1:143">
      <c r="A22" s="127" t="str">
        <v>2001 Q3</v>
      </c>
      <c r="B22" s="128">
        <v>83</v>
      </c>
      <c r="C22" s="128">
        <v>101</v>
      </c>
      <c r="D22" s="128">
        <v>110</v>
      </c>
      <c r="E22" s="128">
        <v>111</v>
      </c>
      <c r="F22" s="128">
        <v>107</v>
      </c>
      <c r="G22" s="128">
        <v>107</v>
      </c>
      <c r="H22" s="128">
        <v>107</v>
      </c>
      <c r="I22" s="128">
        <v>107</v>
      </c>
      <c r="J22" s="128">
        <v>107</v>
      </c>
      <c r="K22" s="128">
        <v>107</v>
      </c>
      <c r="L22" s="128">
        <v>107</v>
      </c>
      <c r="M22" s="128">
        <v>107</v>
      </c>
      <c r="N22" s="128">
        <v>107</v>
      </c>
      <c r="O22" s="128">
        <v>107</v>
      </c>
      <c r="P22" s="128">
        <v>107</v>
      </c>
      <c r="Q22" s="128">
        <v>107</v>
      </c>
      <c r="R22" s="128">
        <v>107</v>
      </c>
      <c r="S22" s="128">
        <v>107</v>
      </c>
      <c r="T22" s="128">
        <v>107</v>
      </c>
      <c r="U22" s="128">
        <v>107</v>
      </c>
      <c r="V22" s="128">
        <v>107</v>
      </c>
      <c r="W22" s="128">
        <v>107</v>
      </c>
      <c r="X22" s="128">
        <v>107</v>
      </c>
      <c r="Y22" s="128">
        <v>107</v>
      </c>
      <c r="Z22" s="128">
        <v>107</v>
      </c>
      <c r="AA22" s="128">
        <v>107</v>
      </c>
      <c r="AB22" s="128">
        <v>107</v>
      </c>
      <c r="AC22" s="128">
        <v>107</v>
      </c>
      <c r="AD22" s="128">
        <v>107</v>
      </c>
      <c r="AE22" s="128">
        <v>107</v>
      </c>
      <c r="AF22" s="128">
        <v>107</v>
      </c>
      <c r="AG22" s="128">
        <v>107</v>
      </c>
      <c r="AH22" s="128">
        <v>107</v>
      </c>
      <c r="AI22" s="128">
        <v>107</v>
      </c>
      <c r="AJ22" s="128">
        <v>107</v>
      </c>
      <c r="AK22" s="128">
        <v>107</v>
      </c>
      <c r="AL22" s="128">
        <v>107</v>
      </c>
      <c r="AM22" s="128">
        <v>107</v>
      </c>
      <c r="AN22" s="128">
        <v>107</v>
      </c>
      <c r="AO22" s="128">
        <v>107</v>
      </c>
      <c r="AP22" s="128">
        <v>107</v>
      </c>
      <c r="AQ22" s="128">
        <v>107</v>
      </c>
      <c r="AR22" s="128">
        <v>107</v>
      </c>
      <c r="AS22" s="128">
        <v>107</v>
      </c>
      <c r="AT22" s="128">
        <v>107</v>
      </c>
      <c r="AU22" s="128">
        <v>107</v>
      </c>
      <c r="AV22" s="128">
        <v>107</v>
      </c>
      <c r="AW22" s="128">
        <v>107</v>
      </c>
      <c r="AX22" s="128">
        <v>107</v>
      </c>
      <c r="AY22" s="128">
        <v>107</v>
      </c>
      <c r="AZ22" s="128">
        <v>107</v>
      </c>
      <c r="BA22" s="128">
        <v>107</v>
      </c>
      <c r="BB22" s="128" t="str">
        <v/>
      </c>
      <c r="BC22" s="128" t="str">
        <v/>
      </c>
      <c r="BD22" s="128" t="str">
        <v/>
      </c>
      <c r="BE22" s="128" t="str">
        <v/>
      </c>
      <c r="BF22" s="128" t="str">
        <v/>
      </c>
      <c r="BG22" s="128" t="str">
        <v/>
      </c>
      <c r="BH22" s="128" t="str">
        <v/>
      </c>
      <c r="BI22" s="128" t="str">
        <v/>
      </c>
      <c r="BJ22" s="128" t="str">
        <v/>
      </c>
      <c r="BK22" s="128" t="str">
        <v/>
      </c>
      <c r="BL22" s="128" t="e">
        <v>#N/A</v>
      </c>
      <c r="BM22" s="128" t="e">
        <v>#N/A</v>
      </c>
      <c r="BN22" s="128" t="e">
        <v>#N/A</v>
      </c>
      <c r="BO22" s="128" t="e">
        <v>#N/A</v>
      </c>
      <c r="BP22" s="128" t="e">
        <v>#N/A</v>
      </c>
      <c r="BQ22" s="128" t="e">
        <v>#N/A</v>
      </c>
      <c r="BR22" s="128" t="e">
        <v>#N/A</v>
      </c>
      <c r="BS22" s="128" t="e">
        <v>#N/A</v>
      </c>
      <c r="BT22" s="128" t="e">
        <v>#N/A</v>
      </c>
      <c r="BU22" s="128" t="e">
        <v>#N/A</v>
      </c>
      <c r="BV22" s="128" t="e">
        <v>#N/A</v>
      </c>
      <c r="BW22" s="128" t="e">
        <v>#N/A</v>
      </c>
      <c r="BX22" s="128" t="e">
        <v>#N/A</v>
      </c>
      <c r="BY22" s="128" t="e">
        <v>#N/A</v>
      </c>
      <c r="BZ22" s="128" t="e">
        <v>#N/A</v>
      </c>
      <c r="CA22" s="128" t="e">
        <v>#N/A</v>
      </c>
      <c r="CB22" s="128" t="e">
        <v>#N/A</v>
      </c>
      <c r="CC22" s="128" t="e">
        <v>#N/A</v>
      </c>
      <c r="CD22" s="128"/>
      <c r="CE22" s="128"/>
      <c r="CF22" s="128"/>
      <c r="CG22" s="128"/>
      <c r="CH22" s="128"/>
      <c r="CI22" s="128"/>
      <c r="CJ22" s="128"/>
      <c r="CK22" s="128"/>
      <c r="CL22" s="128"/>
      <c r="CM22" s="128"/>
      <c r="CN22" s="128"/>
      <c r="CO22" s="128"/>
      <c r="CP22" s="128"/>
      <c r="CQ22" s="128"/>
      <c r="CR22" s="128"/>
      <c r="CS22" s="128"/>
      <c r="CT22" s="128"/>
      <c r="CU22" s="128"/>
      <c r="CV22" s="128"/>
      <c r="CW22" s="128"/>
      <c r="CX22" s="128"/>
      <c r="CY22" s="128"/>
      <c r="CZ22" s="128"/>
      <c r="DA22" s="128"/>
      <c r="DB22" s="128"/>
      <c r="DC22" s="128"/>
      <c r="DD22" s="128"/>
      <c r="DE22" s="128"/>
      <c r="DF22" s="128"/>
      <c r="DG22" s="128"/>
      <c r="DH22" s="128"/>
      <c r="DI22" s="128"/>
      <c r="DJ22" s="128"/>
      <c r="DK22" s="128"/>
      <c r="DL22" s="128"/>
      <c r="DM22" s="128"/>
      <c r="DN22" s="128"/>
      <c r="DO22" s="128"/>
      <c r="DP22" s="128"/>
      <c r="DQ22" s="128"/>
      <c r="DR22" s="127"/>
      <c r="DS22" s="127"/>
      <c r="DT22" s="127"/>
      <c r="DU22" s="127"/>
      <c r="DV22" s="127"/>
      <c r="DW22" s="127"/>
      <c r="DX22" s="127"/>
      <c r="DY22" s="127"/>
      <c r="DZ22" s="127"/>
      <c r="EB22" s="127"/>
      <c r="EC22" s="127"/>
      <c r="ED22" s="127"/>
      <c r="EE22" s="127"/>
      <c r="EF22" s="127"/>
      <c r="EG22" s="127"/>
      <c r="EH22" s="127"/>
      <c r="EI22" s="127"/>
      <c r="EJ22" s="127"/>
      <c r="EK22" s="127"/>
      <c r="EL22" s="127"/>
      <c r="EM22" s="127"/>
    </row>
    <row r="23" spans="1:143">
      <c r="A23" s="127" t="str">
        <v>2001 Q4</v>
      </c>
      <c r="B23" s="128">
        <v>68</v>
      </c>
      <c r="C23" s="128">
        <v>86</v>
      </c>
      <c r="D23" s="128">
        <v>87</v>
      </c>
      <c r="E23" s="128">
        <v>88</v>
      </c>
      <c r="F23" s="128">
        <v>83</v>
      </c>
      <c r="G23" s="128">
        <v>83</v>
      </c>
      <c r="H23" s="128">
        <v>82</v>
      </c>
      <c r="I23" s="128">
        <v>82</v>
      </c>
      <c r="J23" s="128">
        <v>82</v>
      </c>
      <c r="K23" s="128">
        <v>82</v>
      </c>
      <c r="L23" s="128">
        <v>82</v>
      </c>
      <c r="M23" s="128">
        <v>82</v>
      </c>
      <c r="N23" s="128">
        <v>82</v>
      </c>
      <c r="O23" s="128">
        <v>82</v>
      </c>
      <c r="P23" s="128">
        <v>82</v>
      </c>
      <c r="Q23" s="128">
        <v>82</v>
      </c>
      <c r="R23" s="128">
        <v>82</v>
      </c>
      <c r="S23" s="128">
        <v>82</v>
      </c>
      <c r="T23" s="128">
        <v>82</v>
      </c>
      <c r="U23" s="128">
        <v>82</v>
      </c>
      <c r="V23" s="128">
        <v>82</v>
      </c>
      <c r="W23" s="128">
        <v>82</v>
      </c>
      <c r="X23" s="128">
        <v>82</v>
      </c>
      <c r="Y23" s="128">
        <v>82</v>
      </c>
      <c r="Z23" s="128">
        <v>82</v>
      </c>
      <c r="AA23" s="128">
        <v>82</v>
      </c>
      <c r="AB23" s="128">
        <v>82</v>
      </c>
      <c r="AC23" s="128">
        <v>82</v>
      </c>
      <c r="AD23" s="128">
        <v>82</v>
      </c>
      <c r="AE23" s="128">
        <v>82</v>
      </c>
      <c r="AF23" s="128">
        <v>82</v>
      </c>
      <c r="AG23" s="128">
        <v>82</v>
      </c>
      <c r="AH23" s="128">
        <v>82</v>
      </c>
      <c r="AI23" s="128">
        <v>82</v>
      </c>
      <c r="AJ23" s="128">
        <v>82</v>
      </c>
      <c r="AK23" s="128">
        <v>82</v>
      </c>
      <c r="AL23" s="128">
        <v>82</v>
      </c>
      <c r="AM23" s="128">
        <v>82</v>
      </c>
      <c r="AN23" s="128">
        <v>82</v>
      </c>
      <c r="AO23" s="128">
        <v>82</v>
      </c>
      <c r="AP23" s="128">
        <v>82</v>
      </c>
      <c r="AQ23" s="128">
        <v>82</v>
      </c>
      <c r="AR23" s="128">
        <v>82</v>
      </c>
      <c r="AS23" s="128">
        <v>82</v>
      </c>
      <c r="AT23" s="128">
        <v>82</v>
      </c>
      <c r="AU23" s="128">
        <v>82</v>
      </c>
      <c r="AV23" s="128">
        <v>82</v>
      </c>
      <c r="AW23" s="128">
        <v>82</v>
      </c>
      <c r="AX23" s="128">
        <v>82</v>
      </c>
      <c r="AY23" s="128">
        <v>82</v>
      </c>
      <c r="AZ23" s="128">
        <v>82</v>
      </c>
      <c r="BA23" s="128" t="str">
        <v/>
      </c>
      <c r="BB23" s="128" t="str">
        <v/>
      </c>
      <c r="BC23" s="128" t="str">
        <v/>
      </c>
      <c r="BD23" s="128" t="str">
        <v/>
      </c>
      <c r="BE23" s="128" t="str">
        <v/>
      </c>
      <c r="BF23" s="128" t="str">
        <v/>
      </c>
      <c r="BG23" s="128" t="str">
        <v/>
      </c>
      <c r="BH23" s="128" t="str">
        <v/>
      </c>
      <c r="BI23" s="128" t="str">
        <v/>
      </c>
      <c r="BJ23" s="128" t="str">
        <v/>
      </c>
      <c r="BK23" s="128" t="str">
        <v/>
      </c>
      <c r="BL23" s="128" t="e">
        <v>#N/A</v>
      </c>
      <c r="BM23" s="128" t="e">
        <v>#N/A</v>
      </c>
      <c r="BN23" s="128" t="e">
        <v>#N/A</v>
      </c>
      <c r="BO23" s="128" t="e">
        <v>#N/A</v>
      </c>
      <c r="BP23" s="128" t="e">
        <v>#N/A</v>
      </c>
      <c r="BQ23" s="128" t="e">
        <v>#N/A</v>
      </c>
      <c r="BR23" s="128" t="e">
        <v>#N/A</v>
      </c>
      <c r="BS23" s="128" t="e">
        <v>#N/A</v>
      </c>
      <c r="BT23" s="128" t="e">
        <v>#N/A</v>
      </c>
      <c r="BU23" s="128" t="e">
        <v>#N/A</v>
      </c>
      <c r="BV23" s="128" t="e">
        <v>#N/A</v>
      </c>
      <c r="BW23" s="128" t="e">
        <v>#N/A</v>
      </c>
      <c r="BX23" s="128" t="e">
        <v>#N/A</v>
      </c>
      <c r="BY23" s="128" t="e">
        <v>#N/A</v>
      </c>
      <c r="BZ23" s="128" t="e">
        <v>#N/A</v>
      </c>
      <c r="CA23" s="128" t="e">
        <v>#N/A</v>
      </c>
      <c r="CB23" s="128" t="e">
        <v>#N/A</v>
      </c>
      <c r="CC23" s="128" t="e">
        <v>#N/A</v>
      </c>
      <c r="CD23" s="128"/>
      <c r="CE23" s="128"/>
      <c r="CF23" s="128"/>
      <c r="CG23" s="128"/>
      <c r="CH23" s="128"/>
      <c r="CI23" s="128"/>
      <c r="CJ23" s="128"/>
      <c r="CK23" s="128"/>
      <c r="CL23" s="128"/>
      <c r="CM23" s="128"/>
      <c r="CN23" s="128"/>
      <c r="CO23" s="128"/>
      <c r="CP23" s="128"/>
      <c r="CQ23" s="128"/>
      <c r="CR23" s="128"/>
      <c r="CS23" s="128"/>
      <c r="CT23" s="128"/>
      <c r="CU23" s="128"/>
      <c r="CV23" s="128"/>
      <c r="CW23" s="128"/>
      <c r="CX23" s="128"/>
      <c r="CY23" s="128"/>
      <c r="CZ23" s="128"/>
      <c r="DA23" s="128"/>
      <c r="DB23" s="128"/>
      <c r="DC23" s="128"/>
      <c r="DD23" s="128"/>
      <c r="DE23" s="128"/>
      <c r="DF23" s="128"/>
      <c r="DG23" s="128"/>
      <c r="DH23" s="128"/>
      <c r="DI23" s="128"/>
      <c r="DJ23" s="128"/>
      <c r="DK23" s="128"/>
      <c r="DL23" s="128"/>
      <c r="DM23" s="128"/>
      <c r="DN23" s="128"/>
      <c r="DO23" s="128"/>
      <c r="DP23" s="128"/>
      <c r="DQ23" s="128"/>
      <c r="DR23" s="127"/>
      <c r="DS23" s="127"/>
      <c r="DT23" s="127"/>
      <c r="DU23" s="127"/>
      <c r="DV23" s="127"/>
      <c r="DW23" s="127"/>
      <c r="DX23" s="127"/>
      <c r="DY23" s="127"/>
      <c r="DZ23" s="127"/>
      <c r="EB23" s="127"/>
      <c r="EC23" s="127"/>
      <c r="ED23" s="127"/>
      <c r="EE23" s="127"/>
      <c r="EF23" s="127"/>
      <c r="EG23" s="127"/>
      <c r="EH23" s="127"/>
      <c r="EI23" s="127"/>
      <c r="EJ23" s="127"/>
      <c r="EK23" s="127"/>
      <c r="EL23" s="127"/>
      <c r="EM23" s="127"/>
    </row>
    <row r="24" spans="1:143">
      <c r="A24" s="127" t="str">
        <v>2002 Q1</v>
      </c>
      <c r="B24" s="128">
        <v>93</v>
      </c>
      <c r="C24" s="128">
        <v>108</v>
      </c>
      <c r="D24" s="128">
        <v>108</v>
      </c>
      <c r="E24" s="128">
        <v>105</v>
      </c>
      <c r="F24" s="128">
        <v>101</v>
      </c>
      <c r="G24" s="128">
        <v>100</v>
      </c>
      <c r="H24" s="128">
        <v>100</v>
      </c>
      <c r="I24" s="128">
        <v>100</v>
      </c>
      <c r="J24" s="128">
        <v>100</v>
      </c>
      <c r="K24" s="128">
        <v>100</v>
      </c>
      <c r="L24" s="128">
        <v>99</v>
      </c>
      <c r="M24" s="128">
        <v>99</v>
      </c>
      <c r="N24" s="128">
        <v>99</v>
      </c>
      <c r="O24" s="128">
        <v>99</v>
      </c>
      <c r="P24" s="128">
        <v>99</v>
      </c>
      <c r="Q24" s="128">
        <v>99</v>
      </c>
      <c r="R24" s="128">
        <v>99</v>
      </c>
      <c r="S24" s="128">
        <v>99</v>
      </c>
      <c r="T24" s="128">
        <v>99</v>
      </c>
      <c r="U24" s="128">
        <v>99</v>
      </c>
      <c r="V24" s="128">
        <v>99</v>
      </c>
      <c r="W24" s="128">
        <v>99</v>
      </c>
      <c r="X24" s="128">
        <v>99</v>
      </c>
      <c r="Y24" s="128">
        <v>99</v>
      </c>
      <c r="Z24" s="128">
        <v>99</v>
      </c>
      <c r="AA24" s="128">
        <v>99</v>
      </c>
      <c r="AB24" s="128">
        <v>99</v>
      </c>
      <c r="AC24" s="128">
        <v>99</v>
      </c>
      <c r="AD24" s="128">
        <v>99</v>
      </c>
      <c r="AE24" s="128">
        <v>99</v>
      </c>
      <c r="AF24" s="128">
        <v>99</v>
      </c>
      <c r="AG24" s="128">
        <v>99</v>
      </c>
      <c r="AH24" s="128">
        <v>99</v>
      </c>
      <c r="AI24" s="128">
        <v>99</v>
      </c>
      <c r="AJ24" s="128">
        <v>99</v>
      </c>
      <c r="AK24" s="128">
        <v>99</v>
      </c>
      <c r="AL24" s="128">
        <v>99</v>
      </c>
      <c r="AM24" s="128">
        <v>99</v>
      </c>
      <c r="AN24" s="128">
        <v>99</v>
      </c>
      <c r="AO24" s="128">
        <v>99</v>
      </c>
      <c r="AP24" s="128">
        <v>99</v>
      </c>
      <c r="AQ24" s="128">
        <v>99</v>
      </c>
      <c r="AR24" s="128">
        <v>99</v>
      </c>
      <c r="AS24" s="128">
        <v>99</v>
      </c>
      <c r="AT24" s="128">
        <v>99</v>
      </c>
      <c r="AU24" s="128">
        <v>99</v>
      </c>
      <c r="AV24" s="128">
        <v>99</v>
      </c>
      <c r="AW24" s="128">
        <v>99</v>
      </c>
      <c r="AX24" s="128">
        <v>99</v>
      </c>
      <c r="AY24" s="128">
        <v>99</v>
      </c>
      <c r="AZ24" s="128" t="str">
        <v/>
      </c>
      <c r="BA24" s="128" t="str">
        <v/>
      </c>
      <c r="BB24" s="128" t="str">
        <v/>
      </c>
      <c r="BC24" s="128" t="str">
        <v/>
      </c>
      <c r="BD24" s="128" t="str">
        <v/>
      </c>
      <c r="BE24" s="128" t="str">
        <v/>
      </c>
      <c r="BF24" s="128" t="str">
        <v/>
      </c>
      <c r="BG24" s="128" t="str">
        <v/>
      </c>
      <c r="BH24" s="128" t="str">
        <v/>
      </c>
      <c r="BI24" s="128" t="str">
        <v/>
      </c>
      <c r="BJ24" s="128" t="str">
        <v/>
      </c>
      <c r="BK24" s="128" t="str">
        <v/>
      </c>
      <c r="BL24" s="128" t="e">
        <v>#N/A</v>
      </c>
      <c r="BM24" s="128" t="e">
        <v>#N/A</v>
      </c>
      <c r="BN24" s="128" t="e">
        <v>#N/A</v>
      </c>
      <c r="BO24" s="128" t="e">
        <v>#N/A</v>
      </c>
      <c r="BP24" s="128" t="e">
        <v>#N/A</v>
      </c>
      <c r="BQ24" s="128" t="e">
        <v>#N/A</v>
      </c>
      <c r="BR24" s="128" t="e">
        <v>#N/A</v>
      </c>
      <c r="BS24" s="128" t="e">
        <v>#N/A</v>
      </c>
      <c r="BT24" s="128" t="e">
        <v>#N/A</v>
      </c>
      <c r="BU24" s="128" t="e">
        <v>#N/A</v>
      </c>
      <c r="BV24" s="128" t="e">
        <v>#N/A</v>
      </c>
      <c r="BW24" s="128" t="e">
        <v>#N/A</v>
      </c>
      <c r="BX24" s="128" t="e">
        <v>#N/A</v>
      </c>
      <c r="BY24" s="128" t="e">
        <v>#N/A</v>
      </c>
      <c r="BZ24" s="128" t="e">
        <v>#N/A</v>
      </c>
      <c r="CA24" s="128" t="e">
        <v>#N/A</v>
      </c>
      <c r="CB24" s="128" t="e">
        <v>#N/A</v>
      </c>
      <c r="CC24" s="128" t="e">
        <v>#N/A</v>
      </c>
      <c r="CD24" s="128"/>
      <c r="CE24" s="128"/>
      <c r="CF24" s="128"/>
      <c r="CG24" s="128"/>
      <c r="CH24" s="128"/>
      <c r="CI24" s="128"/>
      <c r="CJ24" s="128"/>
      <c r="CK24" s="128"/>
      <c r="CL24" s="128"/>
      <c r="CM24" s="128"/>
      <c r="CN24" s="128"/>
      <c r="CO24" s="128"/>
      <c r="CP24" s="128"/>
      <c r="CQ24" s="128"/>
      <c r="CR24" s="128"/>
      <c r="CS24" s="128"/>
      <c r="CT24" s="128"/>
      <c r="CU24" s="128"/>
      <c r="CV24" s="128"/>
      <c r="CW24" s="128"/>
      <c r="CX24" s="128"/>
      <c r="CY24" s="128"/>
      <c r="CZ24" s="128"/>
      <c r="DA24" s="128"/>
      <c r="DB24" s="128"/>
      <c r="DC24" s="128"/>
      <c r="DD24" s="128"/>
      <c r="DE24" s="128"/>
      <c r="DF24" s="128"/>
      <c r="DG24" s="128"/>
      <c r="DH24" s="128"/>
      <c r="DI24" s="128"/>
      <c r="DJ24" s="128"/>
      <c r="DK24" s="128"/>
      <c r="DL24" s="128"/>
      <c r="DM24" s="128"/>
      <c r="DN24" s="128"/>
      <c r="DO24" s="128"/>
      <c r="DP24" s="128"/>
      <c r="DQ24" s="128"/>
      <c r="DR24" s="127"/>
      <c r="DS24" s="127"/>
      <c r="DT24" s="127"/>
      <c r="DU24" s="127"/>
      <c r="DV24" s="127"/>
      <c r="DW24" s="127"/>
      <c r="DX24" s="127"/>
      <c r="DY24" s="127"/>
      <c r="DZ24" s="127"/>
      <c r="EB24" s="127"/>
      <c r="EC24" s="127"/>
      <c r="ED24" s="127"/>
      <c r="EE24" s="127"/>
      <c r="EF24" s="127"/>
      <c r="EG24" s="127"/>
      <c r="EH24" s="127"/>
      <c r="EI24" s="127"/>
      <c r="EJ24" s="127"/>
      <c r="EK24" s="127"/>
      <c r="EL24" s="127"/>
      <c r="EM24" s="127"/>
    </row>
    <row r="25" spans="1:143">
      <c r="A25" s="127" t="str">
        <v>2002 Q2</v>
      </c>
      <c r="B25" s="128">
        <v>116</v>
      </c>
      <c r="C25" s="128">
        <v>136</v>
      </c>
      <c r="D25" s="128">
        <v>138</v>
      </c>
      <c r="E25" s="128">
        <v>138</v>
      </c>
      <c r="F25" s="128">
        <v>121</v>
      </c>
      <c r="G25" s="128">
        <v>120</v>
      </c>
      <c r="H25" s="128">
        <v>120</v>
      </c>
      <c r="I25" s="128">
        <v>119</v>
      </c>
      <c r="J25" s="128">
        <v>119</v>
      </c>
      <c r="K25" s="128">
        <v>118</v>
      </c>
      <c r="L25" s="128">
        <v>119</v>
      </c>
      <c r="M25" s="128">
        <v>119</v>
      </c>
      <c r="N25" s="128">
        <v>119</v>
      </c>
      <c r="O25" s="128">
        <v>119</v>
      </c>
      <c r="P25" s="128">
        <v>119</v>
      </c>
      <c r="Q25" s="128">
        <v>119</v>
      </c>
      <c r="R25" s="128">
        <v>119</v>
      </c>
      <c r="S25" s="128">
        <v>119</v>
      </c>
      <c r="T25" s="128">
        <v>119</v>
      </c>
      <c r="U25" s="128">
        <v>119</v>
      </c>
      <c r="V25" s="128">
        <v>119</v>
      </c>
      <c r="W25" s="128">
        <v>119</v>
      </c>
      <c r="X25" s="128">
        <v>119</v>
      </c>
      <c r="Y25" s="128">
        <v>119</v>
      </c>
      <c r="Z25" s="128">
        <v>119</v>
      </c>
      <c r="AA25" s="128">
        <v>119</v>
      </c>
      <c r="AB25" s="128">
        <v>119</v>
      </c>
      <c r="AC25" s="128">
        <v>119</v>
      </c>
      <c r="AD25" s="128">
        <v>119</v>
      </c>
      <c r="AE25" s="128">
        <v>119</v>
      </c>
      <c r="AF25" s="128">
        <v>119</v>
      </c>
      <c r="AG25" s="128">
        <v>119</v>
      </c>
      <c r="AH25" s="128">
        <v>119</v>
      </c>
      <c r="AI25" s="128">
        <v>119</v>
      </c>
      <c r="AJ25" s="128">
        <v>119</v>
      </c>
      <c r="AK25" s="128">
        <v>119</v>
      </c>
      <c r="AL25" s="128">
        <v>119</v>
      </c>
      <c r="AM25" s="128">
        <v>119</v>
      </c>
      <c r="AN25" s="128">
        <v>119</v>
      </c>
      <c r="AO25" s="128">
        <v>119</v>
      </c>
      <c r="AP25" s="128">
        <v>119</v>
      </c>
      <c r="AQ25" s="128">
        <v>119</v>
      </c>
      <c r="AR25" s="128">
        <v>119</v>
      </c>
      <c r="AS25" s="128">
        <v>119</v>
      </c>
      <c r="AT25" s="128">
        <v>119</v>
      </c>
      <c r="AU25" s="128">
        <v>119</v>
      </c>
      <c r="AV25" s="128">
        <v>119</v>
      </c>
      <c r="AW25" s="128">
        <v>119</v>
      </c>
      <c r="AX25" s="128">
        <v>119</v>
      </c>
      <c r="AY25" s="128" t="str">
        <v/>
      </c>
      <c r="AZ25" s="128" t="str">
        <v/>
      </c>
      <c r="BA25" s="128" t="str">
        <v/>
      </c>
      <c r="BB25" s="128" t="str">
        <v/>
      </c>
      <c r="BC25" s="128" t="str">
        <v/>
      </c>
      <c r="BD25" s="128" t="str">
        <v/>
      </c>
      <c r="BE25" s="128" t="str">
        <v/>
      </c>
      <c r="BF25" s="128" t="str">
        <v/>
      </c>
      <c r="BG25" s="128" t="str">
        <v/>
      </c>
      <c r="BH25" s="128" t="str">
        <v/>
      </c>
      <c r="BI25" s="128" t="str">
        <v/>
      </c>
      <c r="BJ25" s="128" t="str">
        <v/>
      </c>
      <c r="BK25" s="128" t="str">
        <v/>
      </c>
      <c r="BL25" s="128" t="e">
        <v>#N/A</v>
      </c>
      <c r="BM25" s="128" t="e">
        <v>#N/A</v>
      </c>
      <c r="BN25" s="128" t="e">
        <v>#N/A</v>
      </c>
      <c r="BO25" s="128" t="e">
        <v>#N/A</v>
      </c>
      <c r="BP25" s="128" t="e">
        <v>#N/A</v>
      </c>
      <c r="BQ25" s="128" t="e">
        <v>#N/A</v>
      </c>
      <c r="BR25" s="128" t="e">
        <v>#N/A</v>
      </c>
      <c r="BS25" s="128" t="e">
        <v>#N/A</v>
      </c>
      <c r="BT25" s="128" t="e">
        <v>#N/A</v>
      </c>
      <c r="BU25" s="128" t="e">
        <v>#N/A</v>
      </c>
      <c r="BV25" s="128" t="e">
        <v>#N/A</v>
      </c>
      <c r="BW25" s="128" t="e">
        <v>#N/A</v>
      </c>
      <c r="BX25" s="128" t="e">
        <v>#N/A</v>
      </c>
      <c r="BY25" s="128" t="e">
        <v>#N/A</v>
      </c>
      <c r="BZ25" s="128" t="e">
        <v>#N/A</v>
      </c>
      <c r="CA25" s="128" t="e">
        <v>#N/A</v>
      </c>
      <c r="CB25" s="128" t="e">
        <v>#N/A</v>
      </c>
      <c r="CC25" s="128" t="e">
        <v>#N/A</v>
      </c>
      <c r="CD25" s="128"/>
      <c r="CE25" s="128"/>
      <c r="CF25" s="128"/>
      <c r="CG25" s="128"/>
      <c r="CH25" s="128"/>
      <c r="CI25" s="128"/>
      <c r="CJ25" s="128"/>
      <c r="CK25" s="128"/>
      <c r="CL25" s="128"/>
      <c r="CM25" s="128"/>
      <c r="CN25" s="128"/>
      <c r="CO25" s="128"/>
      <c r="CP25" s="128"/>
      <c r="CQ25" s="128"/>
      <c r="CR25" s="128"/>
      <c r="CS25" s="128"/>
      <c r="CT25" s="128"/>
      <c r="CU25" s="128"/>
      <c r="CV25" s="128"/>
      <c r="CW25" s="128"/>
      <c r="CX25" s="128"/>
      <c r="CY25" s="128"/>
      <c r="CZ25" s="128"/>
      <c r="DA25" s="128"/>
      <c r="DB25" s="128"/>
      <c r="DC25" s="128"/>
      <c r="DD25" s="128"/>
      <c r="DE25" s="128"/>
      <c r="DF25" s="128"/>
      <c r="DG25" s="128"/>
      <c r="DH25" s="128"/>
      <c r="DI25" s="128"/>
      <c r="DJ25" s="128"/>
      <c r="DK25" s="128"/>
      <c r="DL25" s="128"/>
      <c r="DM25" s="128"/>
      <c r="DN25" s="128"/>
      <c r="DO25" s="128"/>
      <c r="DP25" s="128"/>
      <c r="DQ25" s="128"/>
      <c r="DR25" s="127"/>
      <c r="DS25" s="127"/>
      <c r="DT25" s="127"/>
      <c r="DU25" s="127"/>
      <c r="DV25" s="127"/>
      <c r="DW25" s="127"/>
      <c r="DX25" s="127"/>
      <c r="DY25" s="127"/>
      <c r="DZ25" s="127"/>
      <c r="EB25" s="127"/>
      <c r="EC25" s="127"/>
      <c r="ED25" s="127"/>
      <c r="EE25" s="127"/>
      <c r="EF25" s="127"/>
      <c r="EG25" s="127"/>
      <c r="EH25" s="127"/>
      <c r="EI25" s="127"/>
      <c r="EJ25" s="127"/>
      <c r="EK25" s="127"/>
      <c r="EL25" s="127"/>
      <c r="EM25" s="127"/>
    </row>
    <row r="26" spans="1:143">
      <c r="A26" s="127" t="str">
        <v>2002 Q3</v>
      </c>
      <c r="B26" s="128">
        <v>119</v>
      </c>
      <c r="C26" s="128">
        <v>132</v>
      </c>
      <c r="D26" s="128">
        <v>132</v>
      </c>
      <c r="E26" s="128">
        <v>126</v>
      </c>
      <c r="F26" s="128">
        <v>128</v>
      </c>
      <c r="G26" s="128">
        <v>125</v>
      </c>
      <c r="H26" s="128">
        <v>125</v>
      </c>
      <c r="I26" s="128">
        <v>125</v>
      </c>
      <c r="J26" s="128">
        <v>124</v>
      </c>
      <c r="K26" s="128">
        <v>124</v>
      </c>
      <c r="L26" s="128">
        <v>124</v>
      </c>
      <c r="M26" s="128">
        <v>124</v>
      </c>
      <c r="N26" s="128">
        <v>124</v>
      </c>
      <c r="O26" s="128">
        <v>124</v>
      </c>
      <c r="P26" s="128">
        <v>124</v>
      </c>
      <c r="Q26" s="128">
        <v>124</v>
      </c>
      <c r="R26" s="128">
        <v>124</v>
      </c>
      <c r="S26" s="128">
        <v>125</v>
      </c>
      <c r="T26" s="128">
        <v>125</v>
      </c>
      <c r="U26" s="128">
        <v>125</v>
      </c>
      <c r="V26" s="128">
        <v>125</v>
      </c>
      <c r="W26" s="128">
        <v>125</v>
      </c>
      <c r="X26" s="128">
        <v>125</v>
      </c>
      <c r="Y26" s="128">
        <v>125</v>
      </c>
      <c r="Z26" s="128">
        <v>125</v>
      </c>
      <c r="AA26" s="128">
        <v>125</v>
      </c>
      <c r="AB26" s="128">
        <v>125</v>
      </c>
      <c r="AC26" s="128">
        <v>125</v>
      </c>
      <c r="AD26" s="128">
        <v>125</v>
      </c>
      <c r="AE26" s="128">
        <v>125</v>
      </c>
      <c r="AF26" s="128">
        <v>125</v>
      </c>
      <c r="AG26" s="128">
        <v>125</v>
      </c>
      <c r="AH26" s="128">
        <v>125</v>
      </c>
      <c r="AI26" s="128">
        <v>125</v>
      </c>
      <c r="AJ26" s="128">
        <v>125</v>
      </c>
      <c r="AK26" s="128">
        <v>125</v>
      </c>
      <c r="AL26" s="128">
        <v>125</v>
      </c>
      <c r="AM26" s="128">
        <v>125</v>
      </c>
      <c r="AN26" s="128">
        <v>125</v>
      </c>
      <c r="AO26" s="128">
        <v>125</v>
      </c>
      <c r="AP26" s="128">
        <v>125</v>
      </c>
      <c r="AQ26" s="128">
        <v>125</v>
      </c>
      <c r="AR26" s="128">
        <v>125</v>
      </c>
      <c r="AS26" s="128">
        <v>125</v>
      </c>
      <c r="AT26" s="128">
        <v>125</v>
      </c>
      <c r="AU26" s="128">
        <v>125</v>
      </c>
      <c r="AV26" s="128">
        <v>125</v>
      </c>
      <c r="AW26" s="128">
        <v>125</v>
      </c>
      <c r="AX26" s="128" t="str">
        <v/>
      </c>
      <c r="AY26" s="128" t="str">
        <v/>
      </c>
      <c r="AZ26" s="128" t="str">
        <v/>
      </c>
      <c r="BA26" s="128" t="str">
        <v/>
      </c>
      <c r="BB26" s="128" t="str">
        <v/>
      </c>
      <c r="BC26" s="128" t="str">
        <v/>
      </c>
      <c r="BD26" s="128" t="str">
        <v/>
      </c>
      <c r="BE26" s="128" t="str">
        <v/>
      </c>
      <c r="BF26" s="128" t="str">
        <v/>
      </c>
      <c r="BG26" s="128" t="str">
        <v/>
      </c>
      <c r="BH26" s="128" t="str">
        <v/>
      </c>
      <c r="BI26" s="128" t="str">
        <v/>
      </c>
      <c r="BJ26" s="128" t="str">
        <v/>
      </c>
      <c r="BK26" s="128" t="str">
        <v/>
      </c>
      <c r="BL26" s="128" t="e">
        <v>#N/A</v>
      </c>
      <c r="BM26" s="128" t="e">
        <v>#N/A</v>
      </c>
      <c r="BN26" s="128" t="e">
        <v>#N/A</v>
      </c>
      <c r="BO26" s="128" t="e">
        <v>#N/A</v>
      </c>
      <c r="BP26" s="128" t="e">
        <v>#N/A</v>
      </c>
      <c r="BQ26" s="128" t="e">
        <v>#N/A</v>
      </c>
      <c r="BR26" s="128" t="e">
        <v>#N/A</v>
      </c>
      <c r="BS26" s="128" t="e">
        <v>#N/A</v>
      </c>
      <c r="BT26" s="128" t="e">
        <v>#N/A</v>
      </c>
      <c r="BU26" s="128" t="e">
        <v>#N/A</v>
      </c>
      <c r="BV26" s="128" t="e">
        <v>#N/A</v>
      </c>
      <c r="BW26" s="128" t="e">
        <v>#N/A</v>
      </c>
      <c r="BX26" s="128" t="e">
        <v>#N/A</v>
      </c>
      <c r="BY26" s="128" t="e">
        <v>#N/A</v>
      </c>
      <c r="BZ26" s="128" t="e">
        <v>#N/A</v>
      </c>
      <c r="CA26" s="128" t="e">
        <v>#N/A</v>
      </c>
      <c r="CB26" s="128" t="e">
        <v>#N/A</v>
      </c>
      <c r="CC26" s="128" t="e">
        <v>#N/A</v>
      </c>
      <c r="CD26" s="128"/>
      <c r="CE26" s="128"/>
      <c r="CF26" s="128"/>
      <c r="CG26" s="128"/>
      <c r="CH26" s="128"/>
      <c r="CI26" s="128"/>
      <c r="CJ26" s="128"/>
      <c r="CK26" s="128"/>
      <c r="CL26" s="128"/>
      <c r="CM26" s="128"/>
      <c r="CN26" s="128"/>
      <c r="CO26" s="128"/>
      <c r="CP26" s="128"/>
      <c r="CQ26" s="128"/>
      <c r="CR26" s="128"/>
      <c r="CS26" s="128"/>
      <c r="CT26" s="128"/>
      <c r="CU26" s="128"/>
      <c r="CV26" s="128"/>
      <c r="CW26" s="128"/>
      <c r="CX26" s="128"/>
      <c r="CY26" s="128"/>
      <c r="CZ26" s="128"/>
      <c r="DA26" s="128"/>
      <c r="DB26" s="128"/>
      <c r="DC26" s="128"/>
      <c r="DD26" s="128"/>
      <c r="DE26" s="128"/>
      <c r="DF26" s="128"/>
      <c r="DG26" s="128"/>
      <c r="DH26" s="128"/>
      <c r="DI26" s="128"/>
      <c r="DJ26" s="128"/>
      <c r="DK26" s="128"/>
      <c r="DL26" s="128"/>
      <c r="DM26" s="128"/>
      <c r="DN26" s="128"/>
      <c r="DO26" s="128"/>
      <c r="DP26" s="128"/>
      <c r="DQ26" s="128"/>
      <c r="DR26" s="127"/>
      <c r="DS26" s="127"/>
      <c r="DT26" s="127"/>
      <c r="DU26" s="127"/>
      <c r="DV26" s="127"/>
      <c r="DW26" s="127"/>
      <c r="DX26" s="127"/>
      <c r="DY26" s="127"/>
      <c r="DZ26" s="127"/>
      <c r="EB26" s="127"/>
      <c r="EC26" s="127"/>
      <c r="ED26" s="127"/>
      <c r="EE26" s="127"/>
      <c r="EF26" s="127"/>
      <c r="EG26" s="127"/>
      <c r="EH26" s="127"/>
      <c r="EI26" s="127"/>
      <c r="EJ26" s="127"/>
      <c r="EK26" s="127"/>
      <c r="EL26" s="127"/>
      <c r="EM26" s="127"/>
    </row>
    <row r="27" spans="1:143">
      <c r="A27" s="127" t="str">
        <v>2002 Q4</v>
      </c>
      <c r="B27" s="128">
        <v>111</v>
      </c>
      <c r="C27" s="128">
        <v>131</v>
      </c>
      <c r="D27" s="128">
        <v>131</v>
      </c>
      <c r="E27" s="128">
        <v>131</v>
      </c>
      <c r="F27" s="128">
        <v>114</v>
      </c>
      <c r="G27" s="128">
        <v>114</v>
      </c>
      <c r="H27" s="128">
        <v>113</v>
      </c>
      <c r="I27" s="128">
        <v>114</v>
      </c>
      <c r="J27" s="128">
        <v>114</v>
      </c>
      <c r="K27" s="128">
        <v>114</v>
      </c>
      <c r="L27" s="128">
        <v>114</v>
      </c>
      <c r="M27" s="128">
        <v>114</v>
      </c>
      <c r="N27" s="128">
        <v>114</v>
      </c>
      <c r="O27" s="128">
        <v>114</v>
      </c>
      <c r="P27" s="128">
        <v>114</v>
      </c>
      <c r="Q27" s="128">
        <v>114</v>
      </c>
      <c r="R27" s="128">
        <v>114</v>
      </c>
      <c r="S27" s="128">
        <v>114</v>
      </c>
      <c r="T27" s="128">
        <v>114</v>
      </c>
      <c r="U27" s="128">
        <v>114</v>
      </c>
      <c r="V27" s="128">
        <v>114</v>
      </c>
      <c r="W27" s="128">
        <v>114</v>
      </c>
      <c r="X27" s="128">
        <v>114</v>
      </c>
      <c r="Y27" s="128">
        <v>114</v>
      </c>
      <c r="Z27" s="128">
        <v>114</v>
      </c>
      <c r="AA27" s="128">
        <v>114</v>
      </c>
      <c r="AB27" s="128">
        <v>114</v>
      </c>
      <c r="AC27" s="128">
        <v>114</v>
      </c>
      <c r="AD27" s="128">
        <v>114</v>
      </c>
      <c r="AE27" s="128">
        <v>114</v>
      </c>
      <c r="AF27" s="128">
        <v>114</v>
      </c>
      <c r="AG27" s="128">
        <v>114</v>
      </c>
      <c r="AH27" s="128">
        <v>114</v>
      </c>
      <c r="AI27" s="128">
        <v>114</v>
      </c>
      <c r="AJ27" s="128">
        <v>114</v>
      </c>
      <c r="AK27" s="128">
        <v>114</v>
      </c>
      <c r="AL27" s="128">
        <v>114</v>
      </c>
      <c r="AM27" s="128">
        <v>114</v>
      </c>
      <c r="AN27" s="128">
        <v>114</v>
      </c>
      <c r="AO27" s="128">
        <v>114</v>
      </c>
      <c r="AP27" s="128">
        <v>114</v>
      </c>
      <c r="AQ27" s="128">
        <v>114</v>
      </c>
      <c r="AR27" s="128">
        <v>114</v>
      </c>
      <c r="AS27" s="128">
        <v>114</v>
      </c>
      <c r="AT27" s="128">
        <v>114</v>
      </c>
      <c r="AU27" s="128">
        <v>114</v>
      </c>
      <c r="AV27" s="128">
        <v>114</v>
      </c>
      <c r="AW27" s="128" t="str">
        <v/>
      </c>
      <c r="AX27" s="128" t="str">
        <v/>
      </c>
      <c r="AY27" s="128" t="str">
        <v/>
      </c>
      <c r="AZ27" s="128" t="str">
        <v/>
      </c>
      <c r="BA27" s="128" t="str">
        <v/>
      </c>
      <c r="BB27" s="128" t="str">
        <v/>
      </c>
      <c r="BC27" s="128" t="str">
        <v/>
      </c>
      <c r="BD27" s="128" t="str">
        <v/>
      </c>
      <c r="BE27" s="128" t="str">
        <v/>
      </c>
      <c r="BF27" s="128" t="str">
        <v/>
      </c>
      <c r="BG27" s="128" t="str">
        <v/>
      </c>
      <c r="BH27" s="128" t="str">
        <v/>
      </c>
      <c r="BI27" s="128" t="str">
        <v/>
      </c>
      <c r="BJ27" s="128" t="str">
        <v/>
      </c>
      <c r="BK27" s="128" t="str">
        <v/>
      </c>
      <c r="BL27" s="128" t="e">
        <v>#N/A</v>
      </c>
      <c r="BM27" s="128" t="e">
        <v>#N/A</v>
      </c>
      <c r="BN27" s="128" t="e">
        <v>#N/A</v>
      </c>
      <c r="BO27" s="128" t="e">
        <v>#N/A</v>
      </c>
      <c r="BP27" s="128" t="e">
        <v>#N/A</v>
      </c>
      <c r="BQ27" s="128" t="e">
        <v>#N/A</v>
      </c>
      <c r="BR27" s="128" t="e">
        <v>#N/A</v>
      </c>
      <c r="BS27" s="128" t="e">
        <v>#N/A</v>
      </c>
      <c r="BT27" s="128" t="e">
        <v>#N/A</v>
      </c>
      <c r="BU27" s="128" t="e">
        <v>#N/A</v>
      </c>
      <c r="BV27" s="128" t="e">
        <v>#N/A</v>
      </c>
      <c r="BW27" s="128" t="e">
        <v>#N/A</v>
      </c>
      <c r="BX27" s="128" t="e">
        <v>#N/A</v>
      </c>
      <c r="BY27" s="128" t="e">
        <v>#N/A</v>
      </c>
      <c r="BZ27" s="128" t="e">
        <v>#N/A</v>
      </c>
      <c r="CA27" s="128" t="e">
        <v>#N/A</v>
      </c>
      <c r="CB27" s="128" t="e">
        <v>#N/A</v>
      </c>
      <c r="CC27" s="128" t="e">
        <v>#N/A</v>
      </c>
      <c r="CD27" s="128"/>
      <c r="CE27" s="128"/>
      <c r="CF27" s="128"/>
      <c r="CG27" s="128"/>
      <c r="CH27" s="128"/>
      <c r="CI27" s="128"/>
      <c r="CJ27" s="128"/>
      <c r="CK27" s="128"/>
      <c r="CL27" s="128"/>
      <c r="CM27" s="128"/>
      <c r="CN27" s="128"/>
      <c r="CO27" s="128"/>
      <c r="CP27" s="128"/>
      <c r="CQ27" s="128"/>
      <c r="CR27" s="128"/>
      <c r="CS27" s="128"/>
      <c r="CT27" s="128"/>
      <c r="CU27" s="128"/>
      <c r="CV27" s="128"/>
      <c r="CW27" s="128"/>
      <c r="CX27" s="128"/>
      <c r="CY27" s="128"/>
      <c r="CZ27" s="128"/>
      <c r="DA27" s="128"/>
      <c r="DB27" s="128"/>
      <c r="DC27" s="128"/>
      <c r="DD27" s="128"/>
      <c r="DE27" s="128"/>
      <c r="DF27" s="128"/>
      <c r="DG27" s="128"/>
      <c r="DH27" s="128"/>
      <c r="DI27" s="128"/>
      <c r="DJ27" s="128"/>
      <c r="DK27" s="128"/>
      <c r="DL27" s="128"/>
      <c r="DM27" s="128"/>
      <c r="DN27" s="128"/>
      <c r="DO27" s="128"/>
      <c r="DP27" s="128"/>
      <c r="DQ27" s="128"/>
      <c r="DR27" s="127"/>
      <c r="DS27" s="127"/>
      <c r="DT27" s="127"/>
      <c r="DU27" s="127"/>
      <c r="DV27" s="127"/>
      <c r="DW27" s="127"/>
      <c r="DX27" s="127"/>
      <c r="DY27" s="127"/>
      <c r="DZ27" s="127"/>
      <c r="EB27" s="127"/>
      <c r="EC27" s="127"/>
      <c r="ED27" s="127"/>
      <c r="EE27" s="127"/>
      <c r="EF27" s="127"/>
      <c r="EG27" s="127"/>
      <c r="EH27" s="127"/>
      <c r="EI27" s="127"/>
      <c r="EJ27" s="127"/>
      <c r="EK27" s="127"/>
      <c r="EL27" s="127"/>
      <c r="EM27" s="127"/>
    </row>
    <row r="28" spans="1:143">
      <c r="A28" s="127" t="str">
        <v>2003 Q1</v>
      </c>
      <c r="B28" s="128">
        <v>107</v>
      </c>
      <c r="C28" s="128">
        <v>122</v>
      </c>
      <c r="D28" s="128">
        <v>127</v>
      </c>
      <c r="E28" s="128">
        <v>127</v>
      </c>
      <c r="F28" s="128">
        <v>124</v>
      </c>
      <c r="G28" s="128">
        <v>121</v>
      </c>
      <c r="H28" s="128">
        <v>121</v>
      </c>
      <c r="I28" s="128">
        <v>121</v>
      </c>
      <c r="J28" s="128">
        <v>121</v>
      </c>
      <c r="K28" s="128">
        <v>121</v>
      </c>
      <c r="L28" s="128">
        <v>121</v>
      </c>
      <c r="M28" s="128">
        <v>121</v>
      </c>
      <c r="N28" s="128">
        <v>121</v>
      </c>
      <c r="O28" s="128">
        <v>121</v>
      </c>
      <c r="P28" s="128">
        <v>121</v>
      </c>
      <c r="Q28" s="128">
        <v>121</v>
      </c>
      <c r="R28" s="128">
        <v>121</v>
      </c>
      <c r="S28" s="128">
        <v>121</v>
      </c>
      <c r="T28" s="128">
        <v>121</v>
      </c>
      <c r="U28" s="128">
        <v>121</v>
      </c>
      <c r="V28" s="128">
        <v>121</v>
      </c>
      <c r="W28" s="128">
        <v>121</v>
      </c>
      <c r="X28" s="128">
        <v>121</v>
      </c>
      <c r="Y28" s="128">
        <v>121</v>
      </c>
      <c r="Z28" s="128">
        <v>121</v>
      </c>
      <c r="AA28" s="128">
        <v>121</v>
      </c>
      <c r="AB28" s="128">
        <v>121</v>
      </c>
      <c r="AC28" s="128">
        <v>121</v>
      </c>
      <c r="AD28" s="128">
        <v>121</v>
      </c>
      <c r="AE28" s="128">
        <v>121</v>
      </c>
      <c r="AF28" s="128">
        <v>121</v>
      </c>
      <c r="AG28" s="128">
        <v>121</v>
      </c>
      <c r="AH28" s="128">
        <v>121</v>
      </c>
      <c r="AI28" s="128">
        <v>121</v>
      </c>
      <c r="AJ28" s="128">
        <v>121</v>
      </c>
      <c r="AK28" s="128">
        <v>121</v>
      </c>
      <c r="AL28" s="128">
        <v>121</v>
      </c>
      <c r="AM28" s="128">
        <v>121</v>
      </c>
      <c r="AN28" s="128">
        <v>121</v>
      </c>
      <c r="AO28" s="128">
        <v>121</v>
      </c>
      <c r="AP28" s="128">
        <v>121</v>
      </c>
      <c r="AQ28" s="128">
        <v>121</v>
      </c>
      <c r="AR28" s="128">
        <v>121</v>
      </c>
      <c r="AS28" s="128">
        <v>121</v>
      </c>
      <c r="AT28" s="128">
        <v>121</v>
      </c>
      <c r="AU28" s="128">
        <v>121</v>
      </c>
      <c r="AV28" s="128" t="str">
        <v/>
      </c>
      <c r="AW28" s="128" t="str">
        <v/>
      </c>
      <c r="AX28" s="128" t="str">
        <v/>
      </c>
      <c r="AY28" s="128" t="str">
        <v/>
      </c>
      <c r="AZ28" s="128" t="str">
        <v/>
      </c>
      <c r="BA28" s="128" t="str">
        <v/>
      </c>
      <c r="BB28" s="128" t="str">
        <v/>
      </c>
      <c r="BC28" s="128" t="str">
        <v/>
      </c>
      <c r="BD28" s="128" t="str">
        <v/>
      </c>
      <c r="BE28" s="128" t="str">
        <v/>
      </c>
      <c r="BF28" s="128" t="str">
        <v/>
      </c>
      <c r="BG28" s="128" t="str">
        <v/>
      </c>
      <c r="BH28" s="128" t="str">
        <v/>
      </c>
      <c r="BI28" s="128" t="str">
        <v/>
      </c>
      <c r="BJ28" s="128" t="str">
        <v/>
      </c>
      <c r="BK28" s="128" t="str">
        <v/>
      </c>
      <c r="BL28" s="128" t="e">
        <v>#N/A</v>
      </c>
      <c r="BM28" s="128" t="e">
        <v>#N/A</v>
      </c>
      <c r="BN28" s="128" t="e">
        <v>#N/A</v>
      </c>
      <c r="BO28" s="128" t="e">
        <v>#N/A</v>
      </c>
      <c r="BP28" s="128" t="e">
        <v>#N/A</v>
      </c>
      <c r="BQ28" s="128" t="e">
        <v>#N/A</v>
      </c>
      <c r="BR28" s="128" t="e">
        <v>#N/A</v>
      </c>
      <c r="BS28" s="128" t="e">
        <v>#N/A</v>
      </c>
      <c r="BT28" s="128" t="e">
        <v>#N/A</v>
      </c>
      <c r="BU28" s="128" t="e">
        <v>#N/A</v>
      </c>
      <c r="BV28" s="128" t="e">
        <v>#N/A</v>
      </c>
      <c r="BW28" s="128" t="e">
        <v>#N/A</v>
      </c>
      <c r="BX28" s="128" t="e">
        <v>#N/A</v>
      </c>
      <c r="BY28" s="128" t="e">
        <v>#N/A</v>
      </c>
      <c r="BZ28" s="128" t="e">
        <v>#N/A</v>
      </c>
      <c r="CA28" s="128" t="e">
        <v>#N/A</v>
      </c>
      <c r="CB28" s="128" t="e">
        <v>#N/A</v>
      </c>
      <c r="CC28" s="128" t="e">
        <v>#N/A</v>
      </c>
      <c r="CD28" s="128"/>
      <c r="CE28" s="128"/>
      <c r="CF28" s="128"/>
      <c r="CG28" s="128"/>
      <c r="CH28" s="128"/>
      <c r="CI28" s="128"/>
      <c r="CJ28" s="128"/>
      <c r="CK28" s="128"/>
      <c r="CL28" s="128"/>
      <c r="CM28" s="128"/>
      <c r="CN28" s="128"/>
      <c r="CO28" s="128"/>
      <c r="CP28" s="128"/>
      <c r="CQ28" s="128"/>
      <c r="CR28" s="128"/>
      <c r="CS28" s="128"/>
      <c r="CT28" s="128"/>
      <c r="CU28" s="128"/>
      <c r="CV28" s="128"/>
      <c r="CW28" s="128"/>
      <c r="CX28" s="128"/>
      <c r="CY28" s="128"/>
      <c r="CZ28" s="128"/>
      <c r="DA28" s="128"/>
      <c r="DB28" s="128"/>
      <c r="DC28" s="128"/>
      <c r="DD28" s="128"/>
      <c r="DE28" s="128"/>
      <c r="DF28" s="128"/>
      <c r="DG28" s="128"/>
      <c r="DH28" s="128"/>
      <c r="DI28" s="128"/>
      <c r="DJ28" s="128"/>
      <c r="DK28" s="128"/>
      <c r="DL28" s="128"/>
      <c r="DM28" s="128"/>
      <c r="DN28" s="128"/>
      <c r="DO28" s="128"/>
      <c r="DP28" s="128"/>
      <c r="DQ28" s="128"/>
      <c r="DR28" s="127"/>
      <c r="DS28" s="127"/>
      <c r="DT28" s="127"/>
      <c r="DU28" s="127"/>
      <c r="DV28" s="127"/>
      <c r="DW28" s="127"/>
      <c r="DX28" s="127"/>
      <c r="DY28" s="127"/>
      <c r="DZ28" s="127"/>
      <c r="EB28" s="127"/>
      <c r="EC28" s="127"/>
      <c r="ED28" s="127"/>
      <c r="EE28" s="127"/>
      <c r="EF28" s="127"/>
      <c r="EG28" s="127"/>
      <c r="EH28" s="127"/>
      <c r="EI28" s="127"/>
      <c r="EJ28" s="127"/>
      <c r="EK28" s="127"/>
      <c r="EL28" s="127"/>
      <c r="EM28" s="127"/>
    </row>
    <row r="29" spans="1:143">
      <c r="A29" s="127" t="str">
        <v>2003 Q2</v>
      </c>
      <c r="B29" s="128">
        <v>101</v>
      </c>
      <c r="C29" s="128">
        <v>110</v>
      </c>
      <c r="D29" s="128">
        <v>112</v>
      </c>
      <c r="E29" s="128">
        <v>112</v>
      </c>
      <c r="F29" s="128">
        <v>100</v>
      </c>
      <c r="G29" s="128">
        <v>100</v>
      </c>
      <c r="H29" s="128">
        <v>100</v>
      </c>
      <c r="I29" s="128">
        <v>100</v>
      </c>
      <c r="J29" s="128">
        <v>100</v>
      </c>
      <c r="K29" s="128">
        <v>100</v>
      </c>
      <c r="L29" s="128">
        <v>100</v>
      </c>
      <c r="M29" s="128">
        <v>100</v>
      </c>
      <c r="N29" s="128">
        <v>100</v>
      </c>
      <c r="O29" s="128">
        <v>100</v>
      </c>
      <c r="P29" s="128">
        <v>100</v>
      </c>
      <c r="Q29" s="128">
        <v>100</v>
      </c>
      <c r="R29" s="128">
        <v>100</v>
      </c>
      <c r="S29" s="128">
        <v>100</v>
      </c>
      <c r="T29" s="128">
        <v>100</v>
      </c>
      <c r="U29" s="128">
        <v>100</v>
      </c>
      <c r="V29" s="128">
        <v>100</v>
      </c>
      <c r="W29" s="128">
        <v>100</v>
      </c>
      <c r="X29" s="128">
        <v>100</v>
      </c>
      <c r="Y29" s="128">
        <v>100</v>
      </c>
      <c r="Z29" s="128">
        <v>100</v>
      </c>
      <c r="AA29" s="128">
        <v>100</v>
      </c>
      <c r="AB29" s="128">
        <v>100</v>
      </c>
      <c r="AC29" s="128">
        <v>100</v>
      </c>
      <c r="AD29" s="128">
        <v>100</v>
      </c>
      <c r="AE29" s="128">
        <v>100</v>
      </c>
      <c r="AF29" s="128">
        <v>100</v>
      </c>
      <c r="AG29" s="128">
        <v>100</v>
      </c>
      <c r="AH29" s="128">
        <v>100</v>
      </c>
      <c r="AI29" s="128">
        <v>100</v>
      </c>
      <c r="AJ29" s="128">
        <v>100</v>
      </c>
      <c r="AK29" s="128">
        <v>100</v>
      </c>
      <c r="AL29" s="128">
        <v>100</v>
      </c>
      <c r="AM29" s="128">
        <v>100</v>
      </c>
      <c r="AN29" s="128">
        <v>100</v>
      </c>
      <c r="AO29" s="128">
        <v>100</v>
      </c>
      <c r="AP29" s="128">
        <v>100</v>
      </c>
      <c r="AQ29" s="128">
        <v>100</v>
      </c>
      <c r="AR29" s="128">
        <v>100</v>
      </c>
      <c r="AS29" s="128">
        <v>100</v>
      </c>
      <c r="AT29" s="128">
        <v>100</v>
      </c>
      <c r="AU29" s="128" t="str">
        <v/>
      </c>
      <c r="AV29" s="128" t="str">
        <v/>
      </c>
      <c r="AW29" s="128" t="str">
        <v/>
      </c>
      <c r="AX29" s="128" t="str">
        <v/>
      </c>
      <c r="AY29" s="128" t="str">
        <v/>
      </c>
      <c r="AZ29" s="128" t="str">
        <v/>
      </c>
      <c r="BA29" s="128" t="str">
        <v/>
      </c>
      <c r="BB29" s="128" t="str">
        <v/>
      </c>
      <c r="BC29" s="128" t="str">
        <v/>
      </c>
      <c r="BD29" s="128" t="str">
        <v/>
      </c>
      <c r="BE29" s="128" t="str">
        <v/>
      </c>
      <c r="BF29" s="128" t="str">
        <v/>
      </c>
      <c r="BG29" s="128" t="str">
        <v/>
      </c>
      <c r="BH29" s="128" t="str">
        <v/>
      </c>
      <c r="BI29" s="128" t="str">
        <v/>
      </c>
      <c r="BJ29" s="128" t="str">
        <v/>
      </c>
      <c r="BK29" s="128" t="str">
        <v/>
      </c>
      <c r="BL29" s="128" t="e">
        <v>#N/A</v>
      </c>
      <c r="BM29" s="128" t="e">
        <v>#N/A</v>
      </c>
      <c r="BN29" s="128" t="e">
        <v>#N/A</v>
      </c>
      <c r="BO29" s="128" t="e">
        <v>#N/A</v>
      </c>
      <c r="BP29" s="128" t="e">
        <v>#N/A</v>
      </c>
      <c r="BQ29" s="128" t="e">
        <v>#N/A</v>
      </c>
      <c r="BR29" s="128" t="e">
        <v>#N/A</v>
      </c>
      <c r="BS29" s="128" t="e">
        <v>#N/A</v>
      </c>
      <c r="BT29" s="128" t="e">
        <v>#N/A</v>
      </c>
      <c r="BU29" s="128" t="e">
        <v>#N/A</v>
      </c>
      <c r="BV29" s="128" t="e">
        <v>#N/A</v>
      </c>
      <c r="BW29" s="128" t="e">
        <v>#N/A</v>
      </c>
      <c r="BX29" s="128" t="e">
        <v>#N/A</v>
      </c>
      <c r="BY29" s="128" t="e">
        <v>#N/A</v>
      </c>
      <c r="BZ29" s="128" t="e">
        <v>#N/A</v>
      </c>
      <c r="CA29" s="128" t="e">
        <v>#N/A</v>
      </c>
      <c r="CB29" s="128" t="e">
        <v>#N/A</v>
      </c>
      <c r="CC29" s="128" t="e">
        <v>#N/A</v>
      </c>
      <c r="CD29" s="128"/>
      <c r="CE29" s="128"/>
      <c r="CF29" s="128"/>
      <c r="CG29" s="128"/>
      <c r="CH29" s="128"/>
      <c r="CI29" s="128"/>
      <c r="CJ29" s="128"/>
      <c r="CK29" s="128"/>
      <c r="CL29" s="128"/>
      <c r="CM29" s="128"/>
      <c r="CN29" s="128"/>
      <c r="CO29" s="128"/>
      <c r="CP29" s="128"/>
      <c r="CQ29" s="128"/>
      <c r="CR29" s="128"/>
      <c r="CS29" s="128"/>
      <c r="CT29" s="128"/>
      <c r="CU29" s="128"/>
      <c r="CV29" s="128"/>
      <c r="CW29" s="128"/>
      <c r="CX29" s="128"/>
      <c r="CY29" s="128"/>
      <c r="CZ29" s="128"/>
      <c r="DA29" s="128"/>
      <c r="DB29" s="128"/>
      <c r="DC29" s="128"/>
      <c r="DD29" s="128"/>
      <c r="DE29" s="128"/>
      <c r="DF29" s="128"/>
      <c r="DG29" s="128"/>
      <c r="DH29" s="128"/>
      <c r="DI29" s="128"/>
      <c r="DJ29" s="128"/>
      <c r="DK29" s="128"/>
      <c r="DL29" s="128"/>
      <c r="DM29" s="128"/>
      <c r="DN29" s="128"/>
      <c r="DO29" s="128"/>
      <c r="DP29" s="128"/>
      <c r="DQ29" s="128"/>
      <c r="DR29" s="127"/>
      <c r="DS29" s="127"/>
      <c r="DT29" s="127"/>
      <c r="DU29" s="127"/>
      <c r="DV29" s="127"/>
      <c r="DW29" s="127"/>
      <c r="DX29" s="127"/>
      <c r="DY29" s="127"/>
      <c r="DZ29" s="127"/>
      <c r="EB29" s="127"/>
      <c r="EC29" s="127"/>
      <c r="ED29" s="127"/>
      <c r="EE29" s="127"/>
      <c r="EF29" s="127"/>
      <c r="EG29" s="127"/>
      <c r="EH29" s="127"/>
      <c r="EI29" s="127"/>
      <c r="EJ29" s="127"/>
      <c r="EK29" s="127"/>
      <c r="EL29" s="127"/>
      <c r="EM29" s="127"/>
    </row>
    <row r="30" spans="1:143">
      <c r="A30" s="127" t="str">
        <v>2003 Q3</v>
      </c>
      <c r="B30" s="128">
        <v>51</v>
      </c>
      <c r="C30" s="128">
        <v>55</v>
      </c>
      <c r="D30" s="128">
        <v>56</v>
      </c>
      <c r="E30" s="128">
        <v>56</v>
      </c>
      <c r="F30" s="128">
        <v>55</v>
      </c>
      <c r="G30" s="128">
        <v>55</v>
      </c>
      <c r="H30" s="128">
        <v>55</v>
      </c>
      <c r="I30" s="128">
        <v>55</v>
      </c>
      <c r="J30" s="128">
        <v>55</v>
      </c>
      <c r="K30" s="128">
        <v>55</v>
      </c>
      <c r="L30" s="128">
        <v>55</v>
      </c>
      <c r="M30" s="128">
        <v>55</v>
      </c>
      <c r="N30" s="128">
        <v>55</v>
      </c>
      <c r="O30" s="128">
        <v>55</v>
      </c>
      <c r="P30" s="128">
        <v>55</v>
      </c>
      <c r="Q30" s="128">
        <v>55</v>
      </c>
      <c r="R30" s="128">
        <v>55</v>
      </c>
      <c r="S30" s="128">
        <v>55</v>
      </c>
      <c r="T30" s="128">
        <v>55</v>
      </c>
      <c r="U30" s="128">
        <v>55</v>
      </c>
      <c r="V30" s="128">
        <v>55</v>
      </c>
      <c r="W30" s="128">
        <v>55</v>
      </c>
      <c r="X30" s="128">
        <v>55</v>
      </c>
      <c r="Y30" s="128">
        <v>55</v>
      </c>
      <c r="Z30" s="128">
        <v>55</v>
      </c>
      <c r="AA30" s="128">
        <v>55</v>
      </c>
      <c r="AB30" s="128">
        <v>55</v>
      </c>
      <c r="AC30" s="128">
        <v>55</v>
      </c>
      <c r="AD30" s="128">
        <v>55</v>
      </c>
      <c r="AE30" s="128">
        <v>55</v>
      </c>
      <c r="AF30" s="128">
        <v>55</v>
      </c>
      <c r="AG30" s="128">
        <v>55</v>
      </c>
      <c r="AH30" s="128">
        <v>55</v>
      </c>
      <c r="AI30" s="128">
        <v>55</v>
      </c>
      <c r="AJ30" s="128">
        <v>55</v>
      </c>
      <c r="AK30" s="128">
        <v>55</v>
      </c>
      <c r="AL30" s="128">
        <v>55</v>
      </c>
      <c r="AM30" s="128">
        <v>55</v>
      </c>
      <c r="AN30" s="128">
        <v>55</v>
      </c>
      <c r="AO30" s="128">
        <v>55</v>
      </c>
      <c r="AP30" s="128">
        <v>55</v>
      </c>
      <c r="AQ30" s="128">
        <v>55</v>
      </c>
      <c r="AR30" s="128">
        <v>55</v>
      </c>
      <c r="AS30" s="128">
        <v>55</v>
      </c>
      <c r="AT30" s="128" t="str">
        <v/>
      </c>
      <c r="AU30" s="128" t="str">
        <v/>
      </c>
      <c r="AV30" s="128" t="str">
        <v/>
      </c>
      <c r="AW30" s="128" t="str">
        <v/>
      </c>
      <c r="AX30" s="128" t="str">
        <v/>
      </c>
      <c r="AY30" s="128" t="str">
        <v/>
      </c>
      <c r="AZ30" s="128" t="str">
        <v/>
      </c>
      <c r="BA30" s="128" t="str">
        <v/>
      </c>
      <c r="BB30" s="128" t="str">
        <v/>
      </c>
      <c r="BC30" s="128" t="str">
        <v/>
      </c>
      <c r="BD30" s="128" t="str">
        <v/>
      </c>
      <c r="BE30" s="128" t="str">
        <v/>
      </c>
      <c r="BF30" s="128" t="str">
        <v/>
      </c>
      <c r="BG30" s="128" t="str">
        <v/>
      </c>
      <c r="BH30" s="128" t="str">
        <v/>
      </c>
      <c r="BI30" s="128" t="str">
        <v/>
      </c>
      <c r="BJ30" s="128" t="str">
        <v/>
      </c>
      <c r="BK30" s="128" t="str">
        <v/>
      </c>
      <c r="BL30" s="128" t="e">
        <v>#N/A</v>
      </c>
      <c r="BM30" s="128" t="e">
        <v>#N/A</v>
      </c>
      <c r="BN30" s="128" t="e">
        <v>#N/A</v>
      </c>
      <c r="BO30" s="128" t="e">
        <v>#N/A</v>
      </c>
      <c r="BP30" s="128" t="e">
        <v>#N/A</v>
      </c>
      <c r="BQ30" s="128" t="e">
        <v>#N/A</v>
      </c>
      <c r="BR30" s="128" t="e">
        <v>#N/A</v>
      </c>
      <c r="BS30" s="128" t="e">
        <v>#N/A</v>
      </c>
      <c r="BT30" s="128" t="e">
        <v>#N/A</v>
      </c>
      <c r="BU30" s="128" t="e">
        <v>#N/A</v>
      </c>
      <c r="BV30" s="128" t="e">
        <v>#N/A</v>
      </c>
      <c r="BW30" s="128" t="e">
        <v>#N/A</v>
      </c>
      <c r="BX30" s="128" t="e">
        <v>#N/A</v>
      </c>
      <c r="BY30" s="128" t="e">
        <v>#N/A</v>
      </c>
      <c r="BZ30" s="128" t="e">
        <v>#N/A</v>
      </c>
      <c r="CA30" s="128" t="e">
        <v>#N/A</v>
      </c>
      <c r="CB30" s="128" t="e">
        <v>#N/A</v>
      </c>
      <c r="CC30" s="128" t="e">
        <v>#N/A</v>
      </c>
      <c r="CD30" s="128"/>
      <c r="CE30" s="128"/>
      <c r="CF30" s="128"/>
      <c r="CG30" s="128"/>
      <c r="CH30" s="128"/>
      <c r="CI30" s="128"/>
      <c r="CJ30" s="128"/>
      <c r="CK30" s="128"/>
      <c r="CL30" s="128"/>
      <c r="CM30" s="128"/>
      <c r="CN30" s="128"/>
      <c r="CO30" s="128"/>
      <c r="CP30" s="128"/>
      <c r="CQ30" s="128"/>
      <c r="CR30" s="128"/>
      <c r="CS30" s="128"/>
      <c r="CT30" s="128"/>
      <c r="CU30" s="128"/>
      <c r="CV30" s="128"/>
      <c r="CW30" s="128"/>
      <c r="CX30" s="128"/>
      <c r="CY30" s="128"/>
      <c r="CZ30" s="128"/>
      <c r="DA30" s="128"/>
      <c r="DB30" s="128"/>
      <c r="DC30" s="128"/>
      <c r="DD30" s="128"/>
      <c r="DE30" s="128"/>
      <c r="DF30" s="128"/>
      <c r="DG30" s="128"/>
      <c r="DH30" s="128"/>
      <c r="DI30" s="128"/>
      <c r="DJ30" s="128"/>
      <c r="DK30" s="128"/>
      <c r="DL30" s="128"/>
      <c r="DM30" s="128"/>
      <c r="DN30" s="128"/>
      <c r="DO30" s="128"/>
      <c r="DP30" s="128"/>
      <c r="DQ30" s="128"/>
      <c r="DR30" s="127"/>
      <c r="DS30" s="127"/>
      <c r="DT30" s="127"/>
      <c r="DU30" s="127"/>
      <c r="DV30" s="127"/>
      <c r="DW30" s="127"/>
      <c r="DX30" s="127"/>
      <c r="DY30" s="127"/>
      <c r="DZ30" s="127"/>
      <c r="EB30" s="127"/>
      <c r="EC30" s="127"/>
      <c r="ED30" s="127"/>
      <c r="EE30" s="127"/>
      <c r="EF30" s="127"/>
      <c r="EG30" s="127"/>
      <c r="EH30" s="127"/>
      <c r="EI30" s="127"/>
      <c r="EJ30" s="127"/>
      <c r="EK30" s="127"/>
      <c r="EL30" s="127"/>
      <c r="EM30" s="127"/>
    </row>
    <row r="31" spans="1:143">
      <c r="A31" s="127" t="str">
        <v>2003 Q4</v>
      </c>
      <c r="B31" s="128">
        <v>68</v>
      </c>
      <c r="C31" s="128">
        <v>70</v>
      </c>
      <c r="D31" s="128">
        <v>72</v>
      </c>
      <c r="E31" s="128">
        <v>67</v>
      </c>
      <c r="F31" s="128">
        <v>67</v>
      </c>
      <c r="G31" s="128">
        <v>67</v>
      </c>
      <c r="H31" s="128">
        <v>67</v>
      </c>
      <c r="I31" s="128">
        <v>67</v>
      </c>
      <c r="J31" s="128">
        <v>67</v>
      </c>
      <c r="K31" s="128">
        <v>67</v>
      </c>
      <c r="L31" s="128">
        <v>67</v>
      </c>
      <c r="M31" s="128">
        <v>67</v>
      </c>
      <c r="N31" s="128">
        <v>67</v>
      </c>
      <c r="O31" s="128">
        <v>67</v>
      </c>
      <c r="P31" s="128">
        <v>67</v>
      </c>
      <c r="Q31" s="128">
        <v>67</v>
      </c>
      <c r="R31" s="128">
        <v>67</v>
      </c>
      <c r="S31" s="128">
        <v>67</v>
      </c>
      <c r="T31" s="128">
        <v>67</v>
      </c>
      <c r="U31" s="128">
        <v>67</v>
      </c>
      <c r="V31" s="128">
        <v>67</v>
      </c>
      <c r="W31" s="128">
        <v>67</v>
      </c>
      <c r="X31" s="128">
        <v>67</v>
      </c>
      <c r="Y31" s="128">
        <v>67</v>
      </c>
      <c r="Z31" s="128">
        <v>67</v>
      </c>
      <c r="AA31" s="128">
        <v>67</v>
      </c>
      <c r="AB31" s="128">
        <v>67</v>
      </c>
      <c r="AC31" s="128">
        <v>67</v>
      </c>
      <c r="AD31" s="128">
        <v>67</v>
      </c>
      <c r="AE31" s="128">
        <v>67</v>
      </c>
      <c r="AF31" s="128">
        <v>67</v>
      </c>
      <c r="AG31" s="128">
        <v>67</v>
      </c>
      <c r="AH31" s="128">
        <v>67</v>
      </c>
      <c r="AI31" s="128">
        <v>67</v>
      </c>
      <c r="AJ31" s="128">
        <v>67</v>
      </c>
      <c r="AK31" s="128">
        <v>67</v>
      </c>
      <c r="AL31" s="128">
        <v>67</v>
      </c>
      <c r="AM31" s="128">
        <v>67</v>
      </c>
      <c r="AN31" s="128">
        <v>67</v>
      </c>
      <c r="AO31" s="128">
        <v>67</v>
      </c>
      <c r="AP31" s="128">
        <v>67</v>
      </c>
      <c r="AQ31" s="128">
        <v>67</v>
      </c>
      <c r="AR31" s="128">
        <v>67</v>
      </c>
      <c r="AS31" s="128" t="str">
        <v/>
      </c>
      <c r="AT31" s="128" t="str">
        <v/>
      </c>
      <c r="AU31" s="128" t="str">
        <v/>
      </c>
      <c r="AV31" s="128" t="str">
        <v/>
      </c>
      <c r="AW31" s="128" t="str">
        <v/>
      </c>
      <c r="AX31" s="128" t="str">
        <v/>
      </c>
      <c r="AY31" s="128" t="str">
        <v/>
      </c>
      <c r="AZ31" s="128" t="str">
        <v/>
      </c>
      <c r="BA31" s="128" t="str">
        <v/>
      </c>
      <c r="BB31" s="128" t="str">
        <v/>
      </c>
      <c r="BC31" s="128" t="str">
        <v/>
      </c>
      <c r="BD31" s="128" t="str">
        <v/>
      </c>
      <c r="BE31" s="128" t="str">
        <v/>
      </c>
      <c r="BF31" s="128" t="str">
        <v/>
      </c>
      <c r="BG31" s="128" t="str">
        <v/>
      </c>
      <c r="BH31" s="128" t="str">
        <v/>
      </c>
      <c r="BI31" s="128" t="str">
        <v/>
      </c>
      <c r="BJ31" s="128" t="str">
        <v/>
      </c>
      <c r="BK31" s="128" t="str">
        <v/>
      </c>
      <c r="BL31" s="128" t="e">
        <v>#N/A</v>
      </c>
      <c r="BM31" s="128" t="e">
        <v>#N/A</v>
      </c>
      <c r="BN31" s="128" t="e">
        <v>#N/A</v>
      </c>
      <c r="BO31" s="128" t="e">
        <v>#N/A</v>
      </c>
      <c r="BP31" s="128" t="e">
        <v>#N/A</v>
      </c>
      <c r="BQ31" s="128" t="e">
        <v>#N/A</v>
      </c>
      <c r="BR31" s="128" t="e">
        <v>#N/A</v>
      </c>
      <c r="BS31" s="128" t="e">
        <v>#N/A</v>
      </c>
      <c r="BT31" s="128" t="e">
        <v>#N/A</v>
      </c>
      <c r="BU31" s="128" t="e">
        <v>#N/A</v>
      </c>
      <c r="BV31" s="128" t="e">
        <v>#N/A</v>
      </c>
      <c r="BW31" s="128" t="e">
        <v>#N/A</v>
      </c>
      <c r="BX31" s="128" t="e">
        <v>#N/A</v>
      </c>
      <c r="BY31" s="128" t="e">
        <v>#N/A</v>
      </c>
      <c r="BZ31" s="128" t="e">
        <v>#N/A</v>
      </c>
      <c r="CA31" s="128" t="e">
        <v>#N/A</v>
      </c>
      <c r="CB31" s="128" t="e">
        <v>#N/A</v>
      </c>
      <c r="CC31" s="128" t="e">
        <v>#N/A</v>
      </c>
      <c r="CD31" s="128"/>
      <c r="CE31" s="128"/>
      <c r="CF31" s="128"/>
      <c r="CG31" s="128"/>
      <c r="CH31" s="128"/>
      <c r="CI31" s="128"/>
      <c r="CJ31" s="128"/>
      <c r="CK31" s="128"/>
      <c r="CL31" s="128"/>
      <c r="CM31" s="128"/>
      <c r="CN31" s="128"/>
      <c r="CO31" s="128"/>
      <c r="CP31" s="128"/>
      <c r="CQ31" s="128"/>
      <c r="CR31" s="128"/>
      <c r="CS31" s="128"/>
      <c r="CT31" s="128"/>
      <c r="CU31" s="128"/>
      <c r="CV31" s="128"/>
      <c r="CW31" s="128"/>
      <c r="CX31" s="128"/>
      <c r="CY31" s="128"/>
      <c r="CZ31" s="128"/>
      <c r="DA31" s="128"/>
      <c r="DB31" s="128"/>
      <c r="DC31" s="128"/>
      <c r="DD31" s="128"/>
      <c r="DE31" s="128"/>
      <c r="DF31" s="128"/>
      <c r="DG31" s="128"/>
      <c r="DH31" s="128"/>
      <c r="DI31" s="128"/>
      <c r="DJ31" s="128"/>
      <c r="DK31" s="128"/>
      <c r="DL31" s="128"/>
      <c r="DM31" s="128"/>
      <c r="DN31" s="128"/>
      <c r="DO31" s="128"/>
      <c r="DP31" s="128"/>
      <c r="DQ31" s="128"/>
      <c r="DR31" s="127"/>
      <c r="DS31" s="127"/>
      <c r="DT31" s="127"/>
      <c r="DU31" s="127"/>
      <c r="DV31" s="127"/>
      <c r="DW31" s="127"/>
      <c r="DX31" s="127"/>
      <c r="DY31" s="127"/>
      <c r="DZ31" s="127"/>
      <c r="EA31" s="127"/>
      <c r="EB31" s="127"/>
      <c r="EC31" s="127"/>
      <c r="ED31" s="127"/>
      <c r="EE31" s="127"/>
      <c r="EF31" s="127"/>
      <c r="EG31" s="127"/>
      <c r="EH31" s="127"/>
      <c r="EI31" s="127"/>
      <c r="EJ31" s="127"/>
      <c r="EK31" s="127"/>
      <c r="EL31" s="127"/>
      <c r="EM31" s="127"/>
    </row>
    <row r="32" spans="1:143">
      <c r="A32" s="127" t="str">
        <v>2004 Q1</v>
      </c>
      <c r="B32" s="128">
        <v>62</v>
      </c>
      <c r="C32" s="128">
        <v>71</v>
      </c>
      <c r="D32" s="128">
        <v>66</v>
      </c>
      <c r="E32" s="128">
        <v>66</v>
      </c>
      <c r="F32" s="128">
        <v>67</v>
      </c>
      <c r="G32" s="128">
        <v>67</v>
      </c>
      <c r="H32" s="128">
        <v>67</v>
      </c>
      <c r="I32" s="128">
        <v>67</v>
      </c>
      <c r="J32" s="128">
        <v>67</v>
      </c>
      <c r="K32" s="128">
        <v>67</v>
      </c>
      <c r="L32" s="128">
        <v>67</v>
      </c>
      <c r="M32" s="128">
        <v>67</v>
      </c>
      <c r="N32" s="128">
        <v>67</v>
      </c>
      <c r="O32" s="128">
        <v>67</v>
      </c>
      <c r="P32" s="128">
        <v>67</v>
      </c>
      <c r="Q32" s="128">
        <v>67</v>
      </c>
      <c r="R32" s="128">
        <v>67</v>
      </c>
      <c r="S32" s="128">
        <v>67</v>
      </c>
      <c r="T32" s="128">
        <v>67</v>
      </c>
      <c r="U32" s="128">
        <v>67</v>
      </c>
      <c r="V32" s="128">
        <v>67</v>
      </c>
      <c r="W32" s="128">
        <v>67</v>
      </c>
      <c r="X32" s="128">
        <v>67</v>
      </c>
      <c r="Y32" s="128">
        <v>67</v>
      </c>
      <c r="Z32" s="128">
        <v>67</v>
      </c>
      <c r="AA32" s="128">
        <v>67</v>
      </c>
      <c r="AB32" s="128">
        <v>67</v>
      </c>
      <c r="AC32" s="128">
        <v>67</v>
      </c>
      <c r="AD32" s="128">
        <v>67</v>
      </c>
      <c r="AE32" s="128">
        <v>67</v>
      </c>
      <c r="AF32" s="128">
        <v>67</v>
      </c>
      <c r="AG32" s="128">
        <v>67</v>
      </c>
      <c r="AH32" s="128">
        <v>67</v>
      </c>
      <c r="AI32" s="128">
        <v>67</v>
      </c>
      <c r="AJ32" s="128">
        <v>67</v>
      </c>
      <c r="AK32" s="128">
        <v>67</v>
      </c>
      <c r="AL32" s="128">
        <v>67</v>
      </c>
      <c r="AM32" s="128">
        <v>67</v>
      </c>
      <c r="AN32" s="128">
        <v>67</v>
      </c>
      <c r="AO32" s="128">
        <v>67</v>
      </c>
      <c r="AP32" s="128">
        <v>67</v>
      </c>
      <c r="AQ32" s="128">
        <v>67</v>
      </c>
      <c r="AR32" s="128" t="str">
        <v/>
      </c>
      <c r="AS32" s="128" t="str">
        <v/>
      </c>
      <c r="AT32" s="128" t="str">
        <v/>
      </c>
      <c r="AU32" s="128" t="str">
        <v/>
      </c>
      <c r="AV32" s="128" t="str">
        <v/>
      </c>
      <c r="AW32" s="128" t="str">
        <v/>
      </c>
      <c r="AX32" s="128" t="str">
        <v/>
      </c>
      <c r="AY32" s="128" t="str">
        <v/>
      </c>
      <c r="AZ32" s="128" t="str">
        <v/>
      </c>
      <c r="BA32" s="128" t="str">
        <v/>
      </c>
      <c r="BB32" s="128" t="str">
        <v/>
      </c>
      <c r="BC32" s="128" t="str">
        <v/>
      </c>
      <c r="BD32" s="128" t="str">
        <v/>
      </c>
      <c r="BE32" s="128" t="str">
        <v/>
      </c>
      <c r="BF32" s="128" t="str">
        <v/>
      </c>
      <c r="BG32" s="128" t="str">
        <v/>
      </c>
      <c r="BH32" s="128" t="str">
        <v/>
      </c>
      <c r="BI32" s="128" t="str">
        <v/>
      </c>
      <c r="BJ32" s="128" t="str">
        <v/>
      </c>
      <c r="BK32" s="128" t="str">
        <v/>
      </c>
      <c r="BL32" s="128" t="e">
        <v>#N/A</v>
      </c>
      <c r="BM32" s="128" t="e">
        <v>#N/A</v>
      </c>
      <c r="BN32" s="128" t="e">
        <v>#N/A</v>
      </c>
      <c r="BO32" s="128" t="e">
        <v>#N/A</v>
      </c>
      <c r="BP32" s="128" t="e">
        <v>#N/A</v>
      </c>
      <c r="BQ32" s="128" t="e">
        <v>#N/A</v>
      </c>
      <c r="BR32" s="128" t="e">
        <v>#N/A</v>
      </c>
      <c r="BS32" s="128" t="e">
        <v>#N/A</v>
      </c>
      <c r="BT32" s="128" t="e">
        <v>#N/A</v>
      </c>
      <c r="BU32" s="128" t="e">
        <v>#N/A</v>
      </c>
      <c r="BV32" s="128" t="e">
        <v>#N/A</v>
      </c>
      <c r="BW32" s="128" t="e">
        <v>#N/A</v>
      </c>
      <c r="BX32" s="128" t="e">
        <v>#N/A</v>
      </c>
      <c r="BY32" s="128" t="e">
        <v>#N/A</v>
      </c>
      <c r="BZ32" s="128" t="e">
        <v>#N/A</v>
      </c>
      <c r="CA32" s="128" t="e">
        <v>#N/A</v>
      </c>
      <c r="CB32" s="128" t="e">
        <v>#N/A</v>
      </c>
      <c r="CC32" s="128" t="e">
        <v>#N/A</v>
      </c>
      <c r="CD32" s="128"/>
      <c r="CE32" s="128"/>
      <c r="CF32" s="128"/>
      <c r="CG32" s="128"/>
      <c r="CH32" s="128"/>
      <c r="CI32" s="128"/>
      <c r="CJ32" s="128"/>
      <c r="CK32" s="128"/>
      <c r="CL32" s="128"/>
      <c r="CM32" s="128"/>
      <c r="CN32" s="128"/>
      <c r="CO32" s="128"/>
      <c r="CP32" s="128"/>
      <c r="CQ32" s="128"/>
      <c r="CR32" s="128"/>
      <c r="CS32" s="128"/>
      <c r="CT32" s="128"/>
      <c r="CU32" s="128"/>
      <c r="CV32" s="128"/>
      <c r="CW32" s="128"/>
      <c r="CX32" s="128"/>
      <c r="CY32" s="128"/>
      <c r="CZ32" s="128"/>
      <c r="DA32" s="128"/>
      <c r="DB32" s="128"/>
      <c r="DC32" s="128"/>
      <c r="DD32" s="128"/>
      <c r="DE32" s="128"/>
      <c r="DF32" s="128"/>
      <c r="DG32" s="128"/>
      <c r="DH32" s="128"/>
      <c r="DI32" s="128"/>
      <c r="DJ32" s="128"/>
      <c r="DK32" s="128"/>
      <c r="DL32" s="128"/>
      <c r="DM32" s="128"/>
      <c r="DN32" s="128"/>
      <c r="DO32" s="128"/>
      <c r="DP32" s="128"/>
      <c r="DQ32" s="128"/>
      <c r="DR32" s="127"/>
      <c r="DS32" s="127"/>
      <c r="DT32" s="127"/>
      <c r="DU32" s="127"/>
      <c r="DV32" s="127"/>
      <c r="DW32" s="127"/>
      <c r="DX32" s="127"/>
      <c r="DY32" s="127"/>
      <c r="DZ32" s="127"/>
      <c r="EA32" s="127"/>
      <c r="EB32" s="127"/>
      <c r="EC32" s="127"/>
      <c r="ED32" s="127"/>
      <c r="EE32" s="127"/>
      <c r="EF32" s="127"/>
      <c r="EG32" s="127"/>
      <c r="EH32" s="127"/>
      <c r="EI32" s="127"/>
      <c r="EJ32" s="127"/>
      <c r="EK32" s="127"/>
      <c r="EL32" s="127"/>
      <c r="EM32" s="127"/>
    </row>
    <row r="33" spans="1:143">
      <c r="A33" s="127" t="str">
        <v>2004 Q2</v>
      </c>
      <c r="B33" s="128">
        <v>65</v>
      </c>
      <c r="C33" s="128">
        <v>63</v>
      </c>
      <c r="D33" s="128">
        <v>65</v>
      </c>
      <c r="E33" s="128">
        <v>65</v>
      </c>
      <c r="F33" s="128">
        <v>65</v>
      </c>
      <c r="G33" s="128">
        <v>67</v>
      </c>
      <c r="H33" s="128">
        <v>66</v>
      </c>
      <c r="I33" s="128">
        <v>66</v>
      </c>
      <c r="J33" s="128">
        <v>66</v>
      </c>
      <c r="K33" s="128">
        <v>66</v>
      </c>
      <c r="L33" s="128">
        <v>66</v>
      </c>
      <c r="M33" s="128">
        <v>66</v>
      </c>
      <c r="N33" s="128">
        <v>66</v>
      </c>
      <c r="O33" s="128">
        <v>66</v>
      </c>
      <c r="P33" s="128">
        <v>66</v>
      </c>
      <c r="Q33" s="128">
        <v>67</v>
      </c>
      <c r="R33" s="128">
        <v>67</v>
      </c>
      <c r="S33" s="128">
        <v>67</v>
      </c>
      <c r="T33" s="128">
        <v>67</v>
      </c>
      <c r="U33" s="128">
        <v>67</v>
      </c>
      <c r="V33" s="128">
        <v>67</v>
      </c>
      <c r="W33" s="128">
        <v>67</v>
      </c>
      <c r="X33" s="128">
        <v>67</v>
      </c>
      <c r="Y33" s="128">
        <v>67</v>
      </c>
      <c r="Z33" s="128">
        <v>67</v>
      </c>
      <c r="AA33" s="128">
        <v>67</v>
      </c>
      <c r="AB33" s="128">
        <v>67</v>
      </c>
      <c r="AC33" s="128">
        <v>67</v>
      </c>
      <c r="AD33" s="128">
        <v>67</v>
      </c>
      <c r="AE33" s="128">
        <v>67</v>
      </c>
      <c r="AF33" s="128">
        <v>67</v>
      </c>
      <c r="AG33" s="128">
        <v>67</v>
      </c>
      <c r="AH33" s="128">
        <v>67</v>
      </c>
      <c r="AI33" s="128">
        <v>67</v>
      </c>
      <c r="AJ33" s="128">
        <v>67</v>
      </c>
      <c r="AK33" s="128">
        <v>67</v>
      </c>
      <c r="AL33" s="128">
        <v>67</v>
      </c>
      <c r="AM33" s="128">
        <v>67</v>
      </c>
      <c r="AN33" s="128">
        <v>67</v>
      </c>
      <c r="AO33" s="128">
        <v>67</v>
      </c>
      <c r="AP33" s="128">
        <v>67</v>
      </c>
      <c r="AQ33" s="128" t="str">
        <v/>
      </c>
      <c r="AR33" s="128" t="str">
        <v/>
      </c>
      <c r="AS33" s="128" t="str">
        <v/>
      </c>
      <c r="AT33" s="128" t="str">
        <v/>
      </c>
      <c r="AU33" s="128" t="str">
        <v/>
      </c>
      <c r="AV33" s="128" t="str">
        <v/>
      </c>
      <c r="AW33" s="128" t="str">
        <v/>
      </c>
      <c r="AX33" s="128" t="str">
        <v/>
      </c>
      <c r="AY33" s="128" t="str">
        <v/>
      </c>
      <c r="AZ33" s="128" t="str">
        <v/>
      </c>
      <c r="BA33" s="128" t="str">
        <v/>
      </c>
      <c r="BB33" s="128" t="str">
        <v/>
      </c>
      <c r="BC33" s="128" t="str">
        <v/>
      </c>
      <c r="BD33" s="128" t="str">
        <v/>
      </c>
      <c r="BE33" s="128" t="str">
        <v/>
      </c>
      <c r="BF33" s="128" t="str">
        <v/>
      </c>
      <c r="BG33" s="128" t="str">
        <v/>
      </c>
      <c r="BH33" s="128" t="str">
        <v/>
      </c>
      <c r="BI33" s="128" t="str">
        <v/>
      </c>
      <c r="BJ33" s="128" t="str">
        <v/>
      </c>
      <c r="BK33" s="128" t="str">
        <v/>
      </c>
      <c r="BL33" s="128" t="e">
        <v>#N/A</v>
      </c>
      <c r="BM33" s="128" t="e">
        <v>#N/A</v>
      </c>
      <c r="BN33" s="128" t="e">
        <v>#N/A</v>
      </c>
      <c r="BO33" s="128" t="e">
        <v>#N/A</v>
      </c>
      <c r="BP33" s="128" t="e">
        <v>#N/A</v>
      </c>
      <c r="BQ33" s="128" t="e">
        <v>#N/A</v>
      </c>
      <c r="BR33" s="128" t="e">
        <v>#N/A</v>
      </c>
      <c r="BS33" s="128" t="e">
        <v>#N/A</v>
      </c>
      <c r="BT33" s="128" t="e">
        <v>#N/A</v>
      </c>
      <c r="BU33" s="128" t="e">
        <v>#N/A</v>
      </c>
      <c r="BV33" s="128" t="e">
        <v>#N/A</v>
      </c>
      <c r="BW33" s="128" t="e">
        <v>#N/A</v>
      </c>
      <c r="BX33" s="128" t="e">
        <v>#N/A</v>
      </c>
      <c r="BY33" s="128" t="e">
        <v>#N/A</v>
      </c>
      <c r="BZ33" s="128" t="e">
        <v>#N/A</v>
      </c>
      <c r="CA33" s="128" t="e">
        <v>#N/A</v>
      </c>
      <c r="CB33" s="128" t="e">
        <v>#N/A</v>
      </c>
      <c r="CC33" s="128" t="e">
        <v>#N/A</v>
      </c>
      <c r="CD33" s="128"/>
      <c r="CE33" s="128"/>
      <c r="CF33" s="128"/>
      <c r="CG33" s="128"/>
      <c r="CH33" s="128"/>
      <c r="CI33" s="128"/>
      <c r="CJ33" s="128"/>
      <c r="CK33" s="128"/>
      <c r="CL33" s="128"/>
      <c r="CM33" s="128"/>
      <c r="CN33" s="128"/>
      <c r="CO33" s="128"/>
      <c r="CP33" s="128"/>
      <c r="CQ33" s="128"/>
      <c r="CR33" s="128"/>
      <c r="CS33" s="128"/>
      <c r="CT33" s="128"/>
      <c r="CU33" s="128"/>
      <c r="CV33" s="128"/>
      <c r="CW33" s="128"/>
      <c r="CX33" s="128"/>
      <c r="CY33" s="128"/>
      <c r="CZ33" s="128"/>
      <c r="DA33" s="128"/>
      <c r="DB33" s="128"/>
      <c r="DC33" s="128"/>
      <c r="DD33" s="128"/>
      <c r="DE33" s="128"/>
      <c r="DF33" s="128"/>
      <c r="DG33" s="128"/>
      <c r="DH33" s="128"/>
      <c r="DI33" s="128"/>
      <c r="DJ33" s="128"/>
      <c r="DK33" s="128"/>
      <c r="DL33" s="128"/>
      <c r="DM33" s="128"/>
      <c r="DN33" s="128"/>
      <c r="DO33" s="128"/>
      <c r="DP33" s="128"/>
      <c r="DQ33" s="128"/>
      <c r="DR33" s="127"/>
      <c r="DS33" s="127"/>
      <c r="DT33" s="127"/>
      <c r="DU33" s="127"/>
      <c r="DV33" s="127"/>
      <c r="DW33" s="127"/>
      <c r="DX33" s="127"/>
      <c r="DY33" s="127"/>
      <c r="DZ33" s="127"/>
      <c r="EA33" s="127"/>
      <c r="EB33" s="127"/>
      <c r="EC33" s="127"/>
      <c r="ED33" s="127"/>
      <c r="EE33" s="127"/>
      <c r="EF33" s="127"/>
      <c r="EG33" s="127"/>
      <c r="EH33" s="127"/>
      <c r="EI33" s="127"/>
      <c r="EJ33" s="127"/>
      <c r="EK33" s="127"/>
      <c r="EL33" s="127"/>
      <c r="EM33" s="127"/>
    </row>
    <row r="34" spans="1:143">
      <c r="A34" s="127" t="str">
        <v>2004 Q3</v>
      </c>
      <c r="B34" s="128">
        <v>56</v>
      </c>
      <c r="C34" s="128">
        <v>62</v>
      </c>
      <c r="D34" s="128">
        <v>62</v>
      </c>
      <c r="E34" s="128">
        <v>62</v>
      </c>
      <c r="F34" s="128">
        <v>62</v>
      </c>
      <c r="G34" s="128">
        <v>62</v>
      </c>
      <c r="H34" s="128">
        <v>62</v>
      </c>
      <c r="I34" s="128">
        <v>62</v>
      </c>
      <c r="J34" s="128">
        <v>62</v>
      </c>
      <c r="K34" s="128">
        <v>62</v>
      </c>
      <c r="L34" s="128">
        <v>62</v>
      </c>
      <c r="M34" s="128">
        <v>62</v>
      </c>
      <c r="N34" s="128">
        <v>62</v>
      </c>
      <c r="O34" s="128">
        <v>62</v>
      </c>
      <c r="P34" s="128">
        <v>62</v>
      </c>
      <c r="Q34" s="128">
        <v>62</v>
      </c>
      <c r="R34" s="128">
        <v>63</v>
      </c>
      <c r="S34" s="128">
        <v>63</v>
      </c>
      <c r="T34" s="128">
        <v>63</v>
      </c>
      <c r="U34" s="128">
        <v>63</v>
      </c>
      <c r="V34" s="128">
        <v>62</v>
      </c>
      <c r="W34" s="128">
        <v>62</v>
      </c>
      <c r="X34" s="128">
        <v>62</v>
      </c>
      <c r="Y34" s="128">
        <v>62</v>
      </c>
      <c r="Z34" s="128">
        <v>62</v>
      </c>
      <c r="AA34" s="128">
        <v>62</v>
      </c>
      <c r="AB34" s="128">
        <v>62</v>
      </c>
      <c r="AC34" s="128">
        <v>62</v>
      </c>
      <c r="AD34" s="128">
        <v>62</v>
      </c>
      <c r="AE34" s="128">
        <v>62</v>
      </c>
      <c r="AF34" s="128">
        <v>62</v>
      </c>
      <c r="AG34" s="128">
        <v>62</v>
      </c>
      <c r="AH34" s="128">
        <v>62</v>
      </c>
      <c r="AI34" s="128">
        <v>62</v>
      </c>
      <c r="AJ34" s="128">
        <v>62</v>
      </c>
      <c r="AK34" s="128">
        <v>62</v>
      </c>
      <c r="AL34" s="128">
        <v>62</v>
      </c>
      <c r="AM34" s="128">
        <v>62</v>
      </c>
      <c r="AN34" s="128">
        <v>62</v>
      </c>
      <c r="AO34" s="128">
        <v>62</v>
      </c>
      <c r="AP34" s="128" t="str">
        <v/>
      </c>
      <c r="AQ34" s="128" t="str">
        <v/>
      </c>
      <c r="AR34" s="128" t="str">
        <v/>
      </c>
      <c r="AS34" s="128" t="str">
        <v/>
      </c>
      <c r="AT34" s="128" t="str">
        <v/>
      </c>
      <c r="AU34" s="128" t="str">
        <v/>
      </c>
      <c r="AV34" s="128" t="str">
        <v/>
      </c>
      <c r="AW34" s="128" t="str">
        <v/>
      </c>
      <c r="AX34" s="128" t="str">
        <v/>
      </c>
      <c r="AY34" s="128" t="str">
        <v/>
      </c>
      <c r="AZ34" s="128" t="str">
        <v/>
      </c>
      <c r="BA34" s="128" t="str">
        <v/>
      </c>
      <c r="BB34" s="128" t="str">
        <v/>
      </c>
      <c r="BC34" s="128" t="str">
        <v/>
      </c>
      <c r="BD34" s="128" t="str">
        <v/>
      </c>
      <c r="BE34" s="128" t="str">
        <v/>
      </c>
      <c r="BF34" s="128" t="str">
        <v/>
      </c>
      <c r="BG34" s="128" t="str">
        <v/>
      </c>
      <c r="BH34" s="128" t="str">
        <v/>
      </c>
      <c r="BI34" s="128" t="str">
        <v/>
      </c>
      <c r="BJ34" s="128" t="str">
        <v/>
      </c>
      <c r="BK34" s="128" t="str">
        <v/>
      </c>
      <c r="BL34" s="128" t="e">
        <v>#N/A</v>
      </c>
      <c r="BM34" s="128" t="e">
        <v>#N/A</v>
      </c>
      <c r="BN34" s="128" t="e">
        <v>#N/A</v>
      </c>
      <c r="BO34" s="128" t="e">
        <v>#N/A</v>
      </c>
      <c r="BP34" s="128" t="e">
        <v>#N/A</v>
      </c>
      <c r="BQ34" s="128" t="e">
        <v>#N/A</v>
      </c>
      <c r="BR34" s="128" t="e">
        <v>#N/A</v>
      </c>
      <c r="BS34" s="128" t="e">
        <v>#N/A</v>
      </c>
      <c r="BT34" s="128" t="e">
        <v>#N/A</v>
      </c>
      <c r="BU34" s="128" t="e">
        <v>#N/A</v>
      </c>
      <c r="BV34" s="128" t="e">
        <v>#N/A</v>
      </c>
      <c r="BW34" s="128" t="e">
        <v>#N/A</v>
      </c>
      <c r="BX34" s="128" t="e">
        <v>#N/A</v>
      </c>
      <c r="BY34" s="128" t="e">
        <v>#N/A</v>
      </c>
      <c r="BZ34" s="128" t="e">
        <v>#N/A</v>
      </c>
      <c r="CA34" s="128" t="e">
        <v>#N/A</v>
      </c>
      <c r="CB34" s="128" t="e">
        <v>#N/A</v>
      </c>
      <c r="CC34" s="128" t="e">
        <v>#N/A</v>
      </c>
      <c r="CD34" s="128"/>
      <c r="CE34" s="128"/>
      <c r="CF34" s="128"/>
      <c r="CG34" s="128"/>
      <c r="CH34" s="128"/>
      <c r="CI34" s="128"/>
      <c r="CJ34" s="128"/>
      <c r="CK34" s="128"/>
      <c r="CL34" s="128"/>
      <c r="CM34" s="128"/>
      <c r="CN34" s="128"/>
      <c r="CO34" s="128"/>
      <c r="CP34" s="128"/>
      <c r="CQ34" s="128"/>
      <c r="CR34" s="128"/>
      <c r="CS34" s="128"/>
      <c r="CT34" s="128"/>
      <c r="CU34" s="128"/>
      <c r="CV34" s="128"/>
      <c r="CW34" s="128"/>
      <c r="CX34" s="128"/>
      <c r="CY34" s="128"/>
      <c r="CZ34" s="128"/>
      <c r="DA34" s="128"/>
      <c r="DB34" s="128"/>
      <c r="DC34" s="128"/>
      <c r="DD34" s="128"/>
      <c r="DE34" s="128"/>
      <c r="DF34" s="128"/>
      <c r="DG34" s="128"/>
      <c r="DH34" s="128"/>
      <c r="DI34" s="128"/>
      <c r="DJ34" s="128"/>
      <c r="DK34" s="128"/>
      <c r="DL34" s="128"/>
      <c r="DM34" s="128"/>
      <c r="DN34" s="128"/>
      <c r="DO34" s="128"/>
      <c r="DP34" s="128"/>
      <c r="DQ34" s="128"/>
      <c r="DR34" s="127"/>
      <c r="DS34" s="127"/>
      <c r="DT34" s="127"/>
      <c r="DU34" s="127"/>
      <c r="DV34" s="127"/>
      <c r="DW34" s="127"/>
      <c r="DX34" s="127"/>
      <c r="DY34" s="127"/>
      <c r="DZ34" s="127"/>
      <c r="EA34" s="127"/>
      <c r="EB34" s="127"/>
      <c r="EC34" s="127"/>
      <c r="ED34" s="127"/>
      <c r="EE34" s="127"/>
      <c r="EF34" s="127"/>
      <c r="EG34" s="127"/>
      <c r="EH34" s="127"/>
      <c r="EI34" s="127"/>
      <c r="EJ34" s="127"/>
      <c r="EK34" s="127"/>
      <c r="EL34" s="127"/>
      <c r="EM34" s="127"/>
    </row>
    <row r="35" spans="1:143">
      <c r="A35" s="127" t="str">
        <v>2004 Q4</v>
      </c>
      <c r="B35" s="128">
        <v>60</v>
      </c>
      <c r="C35" s="128">
        <v>60</v>
      </c>
      <c r="D35" s="128">
        <v>59</v>
      </c>
      <c r="E35" s="128">
        <v>60</v>
      </c>
      <c r="F35" s="128">
        <v>60</v>
      </c>
      <c r="G35" s="128">
        <v>61</v>
      </c>
      <c r="H35" s="128">
        <v>61</v>
      </c>
      <c r="I35" s="128">
        <v>61</v>
      </c>
      <c r="J35" s="128">
        <v>61</v>
      </c>
      <c r="K35" s="128">
        <v>61</v>
      </c>
      <c r="L35" s="128">
        <v>61</v>
      </c>
      <c r="M35" s="128">
        <v>61</v>
      </c>
      <c r="N35" s="128">
        <v>61</v>
      </c>
      <c r="O35" s="128">
        <v>61</v>
      </c>
      <c r="P35" s="128">
        <v>61</v>
      </c>
      <c r="Q35" s="128">
        <v>61</v>
      </c>
      <c r="R35" s="128">
        <v>61</v>
      </c>
      <c r="S35" s="128">
        <v>61</v>
      </c>
      <c r="T35" s="128">
        <v>61</v>
      </c>
      <c r="U35" s="128">
        <v>61</v>
      </c>
      <c r="V35" s="128">
        <v>61</v>
      </c>
      <c r="W35" s="128">
        <v>61</v>
      </c>
      <c r="X35" s="128">
        <v>61</v>
      </c>
      <c r="Y35" s="128">
        <v>61</v>
      </c>
      <c r="Z35" s="128">
        <v>61</v>
      </c>
      <c r="AA35" s="128">
        <v>61</v>
      </c>
      <c r="AB35" s="128">
        <v>61</v>
      </c>
      <c r="AC35" s="128">
        <v>61</v>
      </c>
      <c r="AD35" s="128">
        <v>61</v>
      </c>
      <c r="AE35" s="128">
        <v>61</v>
      </c>
      <c r="AF35" s="128">
        <v>61</v>
      </c>
      <c r="AG35" s="128">
        <v>61</v>
      </c>
      <c r="AH35" s="128">
        <v>61</v>
      </c>
      <c r="AI35" s="128">
        <v>61</v>
      </c>
      <c r="AJ35" s="128">
        <v>61</v>
      </c>
      <c r="AK35" s="128">
        <v>61</v>
      </c>
      <c r="AL35" s="128">
        <v>61</v>
      </c>
      <c r="AM35" s="128">
        <v>61</v>
      </c>
      <c r="AN35" s="128">
        <v>61</v>
      </c>
      <c r="AO35" s="128" t="str">
        <v/>
      </c>
      <c r="AP35" s="128" t="str">
        <v/>
      </c>
      <c r="AQ35" s="128" t="str">
        <v/>
      </c>
      <c r="AR35" s="128" t="str">
        <v/>
      </c>
      <c r="AS35" s="128" t="str">
        <v/>
      </c>
      <c r="AT35" s="128" t="str">
        <v/>
      </c>
      <c r="AU35" s="128" t="str">
        <v/>
      </c>
      <c r="AV35" s="128" t="str">
        <v/>
      </c>
      <c r="AW35" s="128" t="str">
        <v/>
      </c>
      <c r="AX35" s="128" t="str">
        <v/>
      </c>
      <c r="AY35" s="128" t="str">
        <v/>
      </c>
      <c r="AZ35" s="128" t="str">
        <v/>
      </c>
      <c r="BA35" s="128" t="str">
        <v/>
      </c>
      <c r="BB35" s="128" t="str">
        <v/>
      </c>
      <c r="BC35" s="128" t="str">
        <v/>
      </c>
      <c r="BD35" s="128" t="str">
        <v/>
      </c>
      <c r="BE35" s="128" t="str">
        <v/>
      </c>
      <c r="BF35" s="128" t="str">
        <v/>
      </c>
      <c r="BG35" s="128" t="str">
        <v/>
      </c>
      <c r="BH35" s="128" t="str">
        <v/>
      </c>
      <c r="BI35" s="128" t="str">
        <v/>
      </c>
      <c r="BJ35" s="128" t="str">
        <v/>
      </c>
      <c r="BK35" s="128" t="str">
        <v/>
      </c>
      <c r="BL35" s="128" t="e">
        <v>#N/A</v>
      </c>
      <c r="BM35" s="128" t="e">
        <v>#N/A</v>
      </c>
      <c r="BN35" s="128" t="e">
        <v>#N/A</v>
      </c>
      <c r="BO35" s="128" t="e">
        <v>#N/A</v>
      </c>
      <c r="BP35" s="128" t="e">
        <v>#N/A</v>
      </c>
      <c r="BQ35" s="128" t="e">
        <v>#N/A</v>
      </c>
      <c r="BR35" s="128" t="e">
        <v>#N/A</v>
      </c>
      <c r="BS35" s="128" t="e">
        <v>#N/A</v>
      </c>
      <c r="BT35" s="128" t="e">
        <v>#N/A</v>
      </c>
      <c r="BU35" s="128" t="e">
        <v>#N/A</v>
      </c>
      <c r="BV35" s="128" t="e">
        <v>#N/A</v>
      </c>
      <c r="BW35" s="128" t="e">
        <v>#N/A</v>
      </c>
      <c r="BX35" s="128" t="e">
        <v>#N/A</v>
      </c>
      <c r="BY35" s="128" t="e">
        <v>#N/A</v>
      </c>
      <c r="BZ35" s="128" t="e">
        <v>#N/A</v>
      </c>
      <c r="CA35" s="128" t="e">
        <v>#N/A</v>
      </c>
      <c r="CB35" s="128" t="e">
        <v>#N/A</v>
      </c>
      <c r="CC35" s="128" t="e">
        <v>#N/A</v>
      </c>
      <c r="CD35" s="128"/>
      <c r="CE35" s="128"/>
      <c r="CF35" s="128"/>
      <c r="CG35" s="128"/>
      <c r="CH35" s="128"/>
      <c r="CI35" s="128"/>
      <c r="CJ35" s="128"/>
      <c r="CK35" s="128"/>
      <c r="CL35" s="128"/>
      <c r="CM35" s="128"/>
      <c r="CN35" s="128"/>
      <c r="CO35" s="128"/>
      <c r="CP35" s="128"/>
      <c r="CQ35" s="128"/>
      <c r="CR35" s="128"/>
      <c r="CS35" s="128"/>
      <c r="CT35" s="128"/>
      <c r="CU35" s="128"/>
      <c r="CV35" s="128"/>
      <c r="CW35" s="128"/>
      <c r="CX35" s="128"/>
      <c r="CY35" s="128"/>
      <c r="CZ35" s="128"/>
      <c r="DA35" s="128"/>
      <c r="DB35" s="128"/>
      <c r="DC35" s="128"/>
      <c r="DD35" s="128"/>
      <c r="DE35" s="128"/>
      <c r="DF35" s="128"/>
      <c r="DG35" s="128"/>
      <c r="DH35" s="128"/>
      <c r="DI35" s="128"/>
      <c r="DJ35" s="128"/>
      <c r="DK35" s="128"/>
      <c r="DL35" s="128"/>
      <c r="DM35" s="128"/>
      <c r="DN35" s="128"/>
      <c r="DO35" s="128"/>
      <c r="DP35" s="128"/>
      <c r="DQ35" s="128"/>
      <c r="DR35" s="127"/>
      <c r="DS35" s="127"/>
      <c r="DT35" s="127"/>
      <c r="DU35" s="127"/>
      <c r="DV35" s="127"/>
      <c r="DW35" s="127"/>
      <c r="DX35" s="127"/>
      <c r="DY35" s="127"/>
      <c r="DZ35" s="127"/>
      <c r="EA35" s="127"/>
      <c r="EB35" s="127"/>
      <c r="EC35" s="127"/>
      <c r="ED35" s="127"/>
      <c r="EE35" s="127"/>
      <c r="EF35" s="127"/>
      <c r="EG35" s="127"/>
      <c r="EH35" s="127"/>
      <c r="EI35" s="127"/>
      <c r="EJ35" s="127"/>
      <c r="EK35" s="127"/>
      <c r="EL35" s="127"/>
      <c r="EM35" s="127"/>
    </row>
    <row r="36" spans="1:143">
      <c r="A36" s="127" t="str">
        <v>2005 Q1</v>
      </c>
      <c r="B36" s="128">
        <v>65</v>
      </c>
      <c r="C36" s="128">
        <v>70</v>
      </c>
      <c r="D36" s="128">
        <v>70</v>
      </c>
      <c r="E36" s="128">
        <v>69</v>
      </c>
      <c r="F36" s="128">
        <v>66</v>
      </c>
      <c r="G36" s="128">
        <v>65</v>
      </c>
      <c r="H36" s="128">
        <v>65</v>
      </c>
      <c r="I36" s="128">
        <v>65</v>
      </c>
      <c r="J36" s="128">
        <v>65</v>
      </c>
      <c r="K36" s="128">
        <v>65</v>
      </c>
      <c r="L36" s="128">
        <v>65</v>
      </c>
      <c r="M36" s="128">
        <v>65</v>
      </c>
      <c r="N36" s="128">
        <v>65</v>
      </c>
      <c r="O36" s="128">
        <v>65</v>
      </c>
      <c r="P36" s="128">
        <v>65</v>
      </c>
      <c r="Q36" s="128">
        <v>65</v>
      </c>
      <c r="R36" s="128">
        <v>65</v>
      </c>
      <c r="S36" s="128">
        <v>65</v>
      </c>
      <c r="T36" s="128">
        <v>65</v>
      </c>
      <c r="U36" s="128">
        <v>65</v>
      </c>
      <c r="V36" s="128">
        <v>65</v>
      </c>
      <c r="W36" s="128">
        <v>65</v>
      </c>
      <c r="X36" s="128">
        <v>65</v>
      </c>
      <c r="Y36" s="128">
        <v>65</v>
      </c>
      <c r="Z36" s="128">
        <v>65</v>
      </c>
      <c r="AA36" s="128">
        <v>65</v>
      </c>
      <c r="AB36" s="128">
        <v>65</v>
      </c>
      <c r="AC36" s="128">
        <v>65</v>
      </c>
      <c r="AD36" s="128">
        <v>65</v>
      </c>
      <c r="AE36" s="128">
        <v>65</v>
      </c>
      <c r="AF36" s="128">
        <v>65</v>
      </c>
      <c r="AG36" s="128">
        <v>65</v>
      </c>
      <c r="AH36" s="128">
        <v>65</v>
      </c>
      <c r="AI36" s="128">
        <v>65</v>
      </c>
      <c r="AJ36" s="128">
        <v>65</v>
      </c>
      <c r="AK36" s="128">
        <v>65</v>
      </c>
      <c r="AL36" s="128">
        <v>65</v>
      </c>
      <c r="AM36" s="128">
        <v>65</v>
      </c>
      <c r="AN36" s="128" t="str">
        <v/>
      </c>
      <c r="AO36" s="128" t="str">
        <v/>
      </c>
      <c r="AP36" s="128" t="str">
        <v/>
      </c>
      <c r="AQ36" s="128" t="str">
        <v/>
      </c>
      <c r="AR36" s="128" t="str">
        <v/>
      </c>
      <c r="AS36" s="128" t="str">
        <v/>
      </c>
      <c r="AT36" s="128" t="str">
        <v/>
      </c>
      <c r="AU36" s="128" t="str">
        <v/>
      </c>
      <c r="AV36" s="128" t="str">
        <v/>
      </c>
      <c r="AW36" s="128" t="str">
        <v/>
      </c>
      <c r="AX36" s="128" t="str">
        <v/>
      </c>
      <c r="AY36" s="128" t="str">
        <v/>
      </c>
      <c r="AZ36" s="128" t="str">
        <v/>
      </c>
      <c r="BA36" s="128" t="str">
        <v/>
      </c>
      <c r="BB36" s="128" t="str">
        <v/>
      </c>
      <c r="BC36" s="128" t="str">
        <v/>
      </c>
      <c r="BD36" s="128" t="str">
        <v/>
      </c>
      <c r="BE36" s="128" t="str">
        <v/>
      </c>
      <c r="BF36" s="128" t="str">
        <v/>
      </c>
      <c r="BG36" s="128" t="str">
        <v/>
      </c>
      <c r="BH36" s="128" t="str">
        <v/>
      </c>
      <c r="BI36" s="128" t="str">
        <v/>
      </c>
      <c r="BJ36" s="128" t="str">
        <v/>
      </c>
      <c r="BK36" s="128" t="str">
        <v/>
      </c>
      <c r="BL36" s="128" t="e">
        <v>#N/A</v>
      </c>
      <c r="BM36" s="128" t="e">
        <v>#N/A</v>
      </c>
      <c r="BN36" s="128" t="e">
        <v>#N/A</v>
      </c>
      <c r="BO36" s="128" t="e">
        <v>#N/A</v>
      </c>
      <c r="BP36" s="128" t="e">
        <v>#N/A</v>
      </c>
      <c r="BQ36" s="128" t="e">
        <v>#N/A</v>
      </c>
      <c r="BR36" s="128" t="e">
        <v>#N/A</v>
      </c>
      <c r="BS36" s="128" t="e">
        <v>#N/A</v>
      </c>
      <c r="BT36" s="128" t="e">
        <v>#N/A</v>
      </c>
      <c r="BU36" s="128" t="e">
        <v>#N/A</v>
      </c>
      <c r="BV36" s="128" t="e">
        <v>#N/A</v>
      </c>
      <c r="BW36" s="128" t="e">
        <v>#N/A</v>
      </c>
      <c r="BX36" s="128" t="e">
        <v>#N/A</v>
      </c>
      <c r="BY36" s="128" t="e">
        <v>#N/A</v>
      </c>
      <c r="BZ36" s="128" t="e">
        <v>#N/A</v>
      </c>
      <c r="CA36" s="128" t="e">
        <v>#N/A</v>
      </c>
      <c r="CB36" s="128" t="e">
        <v>#N/A</v>
      </c>
      <c r="CC36" s="128" t="e">
        <v>#N/A</v>
      </c>
      <c r="CD36" s="128"/>
      <c r="CE36" s="128"/>
      <c r="CF36" s="128"/>
      <c r="CG36" s="128"/>
      <c r="CH36" s="128"/>
      <c r="CI36" s="128"/>
      <c r="CJ36" s="128"/>
      <c r="CK36" s="128"/>
      <c r="CL36" s="128"/>
      <c r="CM36" s="128"/>
      <c r="CN36" s="128"/>
      <c r="CO36" s="128"/>
      <c r="CP36" s="128"/>
      <c r="CQ36" s="128"/>
      <c r="CR36" s="128"/>
      <c r="CS36" s="128"/>
      <c r="CT36" s="128"/>
      <c r="CU36" s="128"/>
      <c r="CV36" s="128"/>
      <c r="CW36" s="128"/>
      <c r="CX36" s="128"/>
      <c r="CY36" s="128"/>
      <c r="CZ36" s="128"/>
      <c r="DA36" s="128"/>
      <c r="DB36" s="128"/>
      <c r="DC36" s="128"/>
      <c r="DD36" s="128"/>
      <c r="DE36" s="128"/>
      <c r="DF36" s="128"/>
      <c r="DG36" s="128"/>
      <c r="DH36" s="128"/>
      <c r="DI36" s="128"/>
      <c r="DJ36" s="128"/>
      <c r="DK36" s="128"/>
      <c r="DL36" s="128"/>
      <c r="DM36" s="128"/>
      <c r="DN36" s="128"/>
      <c r="DO36" s="128"/>
      <c r="DP36" s="128"/>
      <c r="DQ36" s="128"/>
      <c r="DR36" s="127"/>
      <c r="DS36" s="127"/>
      <c r="DT36" s="127"/>
      <c r="DU36" s="127"/>
      <c r="DV36" s="127"/>
      <c r="DW36" s="127"/>
      <c r="DX36" s="127"/>
      <c r="DY36" s="127"/>
      <c r="DZ36" s="127"/>
      <c r="EA36" s="127"/>
      <c r="EB36" s="127"/>
      <c r="EC36" s="127"/>
      <c r="ED36" s="127"/>
      <c r="EE36" s="127"/>
      <c r="EF36" s="127"/>
      <c r="EG36" s="127"/>
      <c r="EH36" s="127"/>
      <c r="EI36" s="127"/>
      <c r="EJ36" s="127"/>
      <c r="EK36" s="127"/>
      <c r="EL36" s="127"/>
      <c r="EM36" s="127"/>
    </row>
    <row r="37" spans="1:143">
      <c r="A37" s="127" t="str">
        <v>2005 Q2</v>
      </c>
      <c r="B37" s="128">
        <v>73</v>
      </c>
      <c r="C37" s="128">
        <v>82</v>
      </c>
      <c r="D37" s="128">
        <v>80</v>
      </c>
      <c r="E37" s="128">
        <v>80</v>
      </c>
      <c r="F37" s="128">
        <v>79</v>
      </c>
      <c r="G37" s="128">
        <v>79</v>
      </c>
      <c r="H37" s="128">
        <v>79</v>
      </c>
      <c r="I37" s="128">
        <v>79</v>
      </c>
      <c r="J37" s="128">
        <v>79</v>
      </c>
      <c r="K37" s="128">
        <v>79</v>
      </c>
      <c r="L37" s="128">
        <v>79</v>
      </c>
      <c r="M37" s="128">
        <v>79</v>
      </c>
      <c r="N37" s="128">
        <v>79</v>
      </c>
      <c r="O37" s="128">
        <v>79</v>
      </c>
      <c r="P37" s="128">
        <v>79</v>
      </c>
      <c r="Q37" s="128">
        <v>79</v>
      </c>
      <c r="R37" s="128">
        <v>79</v>
      </c>
      <c r="S37" s="128">
        <v>79</v>
      </c>
      <c r="T37" s="128">
        <v>79</v>
      </c>
      <c r="U37" s="128">
        <v>79</v>
      </c>
      <c r="V37" s="128">
        <v>79</v>
      </c>
      <c r="W37" s="128">
        <v>79</v>
      </c>
      <c r="X37" s="128">
        <v>79</v>
      </c>
      <c r="Y37" s="128">
        <v>79</v>
      </c>
      <c r="Z37" s="128">
        <v>79</v>
      </c>
      <c r="AA37" s="128">
        <v>79</v>
      </c>
      <c r="AB37" s="128">
        <v>79</v>
      </c>
      <c r="AC37" s="128">
        <v>79</v>
      </c>
      <c r="AD37" s="128">
        <v>79</v>
      </c>
      <c r="AE37" s="128">
        <v>79</v>
      </c>
      <c r="AF37" s="128">
        <v>79</v>
      </c>
      <c r="AG37" s="128">
        <v>79</v>
      </c>
      <c r="AH37" s="128">
        <v>79</v>
      </c>
      <c r="AI37" s="128">
        <v>79</v>
      </c>
      <c r="AJ37" s="128">
        <v>79</v>
      </c>
      <c r="AK37" s="128">
        <v>79</v>
      </c>
      <c r="AL37" s="128">
        <v>79</v>
      </c>
      <c r="AM37" s="128" t="str">
        <v/>
      </c>
      <c r="AN37" s="128" t="str">
        <v/>
      </c>
      <c r="AO37" s="128" t="str">
        <v/>
      </c>
      <c r="AP37" s="128" t="str">
        <v/>
      </c>
      <c r="AQ37" s="128" t="str">
        <v/>
      </c>
      <c r="AR37" s="128" t="str">
        <v/>
      </c>
      <c r="AS37" s="128" t="str">
        <v/>
      </c>
      <c r="AT37" s="128" t="str">
        <v/>
      </c>
      <c r="AU37" s="128" t="str">
        <v/>
      </c>
      <c r="AV37" s="128" t="str">
        <v/>
      </c>
      <c r="AW37" s="128" t="str">
        <v/>
      </c>
      <c r="AX37" s="128" t="str">
        <v/>
      </c>
      <c r="AY37" s="128" t="str">
        <v/>
      </c>
      <c r="AZ37" s="128" t="str">
        <v/>
      </c>
      <c r="BA37" s="128" t="str">
        <v/>
      </c>
      <c r="BB37" s="128" t="str">
        <v/>
      </c>
      <c r="BC37" s="128" t="str">
        <v/>
      </c>
      <c r="BD37" s="128" t="str">
        <v/>
      </c>
      <c r="BE37" s="128" t="str">
        <v/>
      </c>
      <c r="BF37" s="128" t="str">
        <v/>
      </c>
      <c r="BG37" s="128" t="str">
        <v/>
      </c>
      <c r="BH37" s="128" t="str">
        <v/>
      </c>
      <c r="BI37" s="128" t="str">
        <v/>
      </c>
      <c r="BJ37" s="128" t="str">
        <v/>
      </c>
      <c r="BK37" s="128" t="str">
        <v/>
      </c>
      <c r="BL37" s="128" t="e">
        <v>#N/A</v>
      </c>
      <c r="BM37" s="128" t="e">
        <v>#N/A</v>
      </c>
      <c r="BN37" s="128" t="e">
        <v>#N/A</v>
      </c>
      <c r="BO37" s="128" t="e">
        <v>#N/A</v>
      </c>
      <c r="BP37" s="128" t="e">
        <v>#N/A</v>
      </c>
      <c r="BQ37" s="128" t="e">
        <v>#N/A</v>
      </c>
      <c r="BR37" s="128" t="e">
        <v>#N/A</v>
      </c>
      <c r="BS37" s="128" t="e">
        <v>#N/A</v>
      </c>
      <c r="BT37" s="128" t="e">
        <v>#N/A</v>
      </c>
      <c r="BU37" s="128" t="e">
        <v>#N/A</v>
      </c>
      <c r="BV37" s="128" t="e">
        <v>#N/A</v>
      </c>
      <c r="BW37" s="128" t="e">
        <v>#N/A</v>
      </c>
      <c r="BX37" s="128" t="e">
        <v>#N/A</v>
      </c>
      <c r="BY37" s="128" t="e">
        <v>#N/A</v>
      </c>
      <c r="BZ37" s="128" t="e">
        <v>#N/A</v>
      </c>
      <c r="CA37" s="128" t="e">
        <v>#N/A</v>
      </c>
      <c r="CB37" s="128" t="e">
        <v>#N/A</v>
      </c>
      <c r="CC37" s="128" t="e">
        <v>#N/A</v>
      </c>
      <c r="CD37" s="128"/>
      <c r="CE37" s="128"/>
      <c r="CF37" s="128"/>
      <c r="CG37" s="128"/>
      <c r="CH37" s="128"/>
      <c r="CI37" s="128"/>
      <c r="CJ37" s="128"/>
      <c r="CK37" s="128"/>
      <c r="CL37" s="128"/>
      <c r="CM37" s="128"/>
      <c r="CN37" s="128"/>
      <c r="CO37" s="128"/>
      <c r="CP37" s="128"/>
      <c r="CQ37" s="128"/>
      <c r="CR37" s="128"/>
      <c r="CS37" s="128"/>
      <c r="CT37" s="128"/>
      <c r="CU37" s="128"/>
      <c r="CV37" s="128"/>
      <c r="CW37" s="128"/>
      <c r="CX37" s="128"/>
      <c r="CY37" s="128"/>
      <c r="CZ37" s="128"/>
      <c r="DA37" s="128"/>
      <c r="DB37" s="128"/>
      <c r="DC37" s="128"/>
      <c r="DD37" s="128"/>
      <c r="DE37" s="128"/>
      <c r="DF37" s="128"/>
      <c r="DG37" s="128"/>
      <c r="DH37" s="128"/>
      <c r="DI37" s="128"/>
      <c r="DJ37" s="128"/>
      <c r="DK37" s="128"/>
      <c r="DL37" s="128"/>
      <c r="DM37" s="128"/>
      <c r="DN37" s="128"/>
      <c r="DO37" s="128"/>
      <c r="DP37" s="128"/>
      <c r="DQ37" s="128"/>
      <c r="DR37" s="127"/>
      <c r="DS37" s="127"/>
      <c r="DT37" s="127"/>
      <c r="DU37" s="127"/>
      <c r="DV37" s="127"/>
      <c r="DW37" s="127"/>
      <c r="DX37" s="127"/>
      <c r="DY37" s="127"/>
      <c r="DZ37" s="127"/>
      <c r="EA37" s="127"/>
      <c r="EB37" s="127"/>
      <c r="EC37" s="127"/>
      <c r="ED37" s="127"/>
      <c r="EE37" s="127"/>
      <c r="EF37" s="127"/>
      <c r="EG37" s="127"/>
      <c r="EH37" s="127"/>
      <c r="EI37" s="127"/>
      <c r="EJ37" s="127"/>
      <c r="EK37" s="127"/>
      <c r="EL37" s="127"/>
      <c r="EM37" s="127"/>
    </row>
    <row r="38" spans="1:143">
      <c r="A38" s="127" t="str">
        <v>2005 Q3</v>
      </c>
      <c r="B38" s="128">
        <v>75</v>
      </c>
      <c r="C38" s="128">
        <v>75</v>
      </c>
      <c r="D38" s="128">
        <v>76</v>
      </c>
      <c r="E38" s="128">
        <v>71</v>
      </c>
      <c r="F38" s="128">
        <v>71</v>
      </c>
      <c r="G38" s="128">
        <v>71</v>
      </c>
      <c r="H38" s="128">
        <v>71</v>
      </c>
      <c r="I38" s="128">
        <v>71</v>
      </c>
      <c r="J38" s="128">
        <v>71</v>
      </c>
      <c r="K38" s="128">
        <v>71</v>
      </c>
      <c r="L38" s="128">
        <v>71</v>
      </c>
      <c r="M38" s="128">
        <v>71</v>
      </c>
      <c r="N38" s="128">
        <v>71</v>
      </c>
      <c r="O38" s="128">
        <v>71</v>
      </c>
      <c r="P38" s="128">
        <v>71</v>
      </c>
      <c r="Q38" s="128">
        <v>71</v>
      </c>
      <c r="R38" s="128">
        <v>71</v>
      </c>
      <c r="S38" s="128">
        <v>71</v>
      </c>
      <c r="T38" s="128">
        <v>71</v>
      </c>
      <c r="U38" s="128">
        <v>71</v>
      </c>
      <c r="V38" s="128">
        <v>71</v>
      </c>
      <c r="W38" s="128">
        <v>71</v>
      </c>
      <c r="X38" s="128">
        <v>71</v>
      </c>
      <c r="Y38" s="128">
        <v>71</v>
      </c>
      <c r="Z38" s="128">
        <v>71</v>
      </c>
      <c r="AA38" s="128">
        <v>71</v>
      </c>
      <c r="AB38" s="128">
        <v>71</v>
      </c>
      <c r="AC38" s="128">
        <v>71</v>
      </c>
      <c r="AD38" s="128">
        <v>71</v>
      </c>
      <c r="AE38" s="128">
        <v>71</v>
      </c>
      <c r="AF38" s="128">
        <v>71</v>
      </c>
      <c r="AG38" s="128">
        <v>71</v>
      </c>
      <c r="AH38" s="128">
        <v>71</v>
      </c>
      <c r="AI38" s="128">
        <v>71</v>
      </c>
      <c r="AJ38" s="128">
        <v>71</v>
      </c>
      <c r="AK38" s="128">
        <v>71</v>
      </c>
      <c r="AL38" s="128" t="str">
        <v/>
      </c>
      <c r="AM38" s="128" t="str">
        <v/>
      </c>
      <c r="AN38" s="128" t="str">
        <v/>
      </c>
      <c r="AO38" s="128" t="str">
        <v/>
      </c>
      <c r="AP38" s="128" t="str">
        <v/>
      </c>
      <c r="AQ38" s="128" t="str">
        <v/>
      </c>
      <c r="AR38" s="128" t="str">
        <v/>
      </c>
      <c r="AS38" s="128" t="str">
        <v/>
      </c>
      <c r="AT38" s="128" t="str">
        <v/>
      </c>
      <c r="AU38" s="128" t="str">
        <v/>
      </c>
      <c r="AV38" s="128" t="str">
        <v/>
      </c>
      <c r="AW38" s="128" t="str">
        <v/>
      </c>
      <c r="AX38" s="128" t="str">
        <v/>
      </c>
      <c r="AY38" s="128" t="str">
        <v/>
      </c>
      <c r="AZ38" s="128" t="str">
        <v/>
      </c>
      <c r="BA38" s="128" t="str">
        <v/>
      </c>
      <c r="BB38" s="128" t="str">
        <v/>
      </c>
      <c r="BC38" s="128" t="str">
        <v/>
      </c>
      <c r="BD38" s="128" t="str">
        <v/>
      </c>
      <c r="BE38" s="128" t="str">
        <v/>
      </c>
      <c r="BF38" s="128" t="str">
        <v/>
      </c>
      <c r="BG38" s="128" t="str">
        <v/>
      </c>
      <c r="BH38" s="128" t="str">
        <v/>
      </c>
      <c r="BI38" s="128" t="str">
        <v/>
      </c>
      <c r="BJ38" s="128" t="str">
        <v/>
      </c>
      <c r="BK38" s="128" t="str">
        <v/>
      </c>
      <c r="BL38" s="128" t="e">
        <v>#N/A</v>
      </c>
      <c r="BM38" s="128" t="e">
        <v>#N/A</v>
      </c>
      <c r="BN38" s="128" t="e">
        <v>#N/A</v>
      </c>
      <c r="BO38" s="128" t="e">
        <v>#N/A</v>
      </c>
      <c r="BP38" s="128" t="e">
        <v>#N/A</v>
      </c>
      <c r="BQ38" s="128" t="e">
        <v>#N/A</v>
      </c>
      <c r="BR38" s="128" t="e">
        <v>#N/A</v>
      </c>
      <c r="BS38" s="128" t="e">
        <v>#N/A</v>
      </c>
      <c r="BT38" s="128" t="e">
        <v>#N/A</v>
      </c>
      <c r="BU38" s="128" t="e">
        <v>#N/A</v>
      </c>
      <c r="BV38" s="128" t="e">
        <v>#N/A</v>
      </c>
      <c r="BW38" s="128" t="e">
        <v>#N/A</v>
      </c>
      <c r="BX38" s="128" t="e">
        <v>#N/A</v>
      </c>
      <c r="BY38" s="128" t="e">
        <v>#N/A</v>
      </c>
      <c r="BZ38" s="128" t="e">
        <v>#N/A</v>
      </c>
      <c r="CA38" s="128" t="e">
        <v>#N/A</v>
      </c>
      <c r="CB38" s="128" t="e">
        <v>#N/A</v>
      </c>
      <c r="CC38" s="128" t="e">
        <v>#N/A</v>
      </c>
      <c r="CD38" s="128"/>
      <c r="CE38" s="128"/>
      <c r="CF38" s="128"/>
      <c r="CG38" s="128"/>
      <c r="CH38" s="128"/>
      <c r="CI38" s="128"/>
      <c r="CJ38" s="128"/>
      <c r="CK38" s="128"/>
      <c r="CL38" s="128"/>
      <c r="CM38" s="128"/>
      <c r="CN38" s="128"/>
      <c r="CO38" s="128"/>
      <c r="CP38" s="128"/>
      <c r="CQ38" s="128"/>
      <c r="CR38" s="128"/>
      <c r="CS38" s="128"/>
      <c r="CT38" s="128"/>
      <c r="CU38" s="128"/>
      <c r="CV38" s="128"/>
      <c r="CW38" s="128"/>
      <c r="CX38" s="128"/>
      <c r="CY38" s="128"/>
      <c r="CZ38" s="128"/>
      <c r="DA38" s="128"/>
      <c r="DB38" s="128"/>
      <c r="DC38" s="128"/>
      <c r="DD38" s="128"/>
      <c r="DE38" s="128"/>
      <c r="DF38" s="128"/>
      <c r="DG38" s="128"/>
      <c r="DH38" s="128"/>
      <c r="DI38" s="128"/>
      <c r="DJ38" s="128"/>
      <c r="DK38" s="128"/>
      <c r="DL38" s="128"/>
      <c r="DM38" s="128"/>
      <c r="DN38" s="128"/>
      <c r="DO38" s="128"/>
      <c r="DP38" s="128"/>
      <c r="DQ38" s="128"/>
      <c r="DR38" s="127"/>
      <c r="DS38" s="127"/>
      <c r="DT38" s="127"/>
      <c r="DU38" s="127"/>
      <c r="DV38" s="127"/>
      <c r="DW38" s="127"/>
      <c r="DX38" s="127"/>
      <c r="DY38" s="127"/>
      <c r="DZ38" s="127"/>
      <c r="EA38" s="127"/>
      <c r="EB38" s="127"/>
      <c r="EC38" s="127"/>
      <c r="ED38" s="127"/>
      <c r="EE38" s="127"/>
      <c r="EF38" s="127"/>
      <c r="EG38" s="127"/>
      <c r="EH38" s="127"/>
      <c r="EI38" s="127"/>
      <c r="EJ38" s="127"/>
      <c r="EK38" s="127"/>
      <c r="EL38" s="127"/>
      <c r="EM38" s="127"/>
    </row>
    <row r="39" spans="1:143">
      <c r="A39" s="127" t="str">
        <v>2005 Q4</v>
      </c>
      <c r="B39" s="128">
        <v>74</v>
      </c>
      <c r="C39" s="128">
        <v>81</v>
      </c>
      <c r="D39" s="128">
        <v>80</v>
      </c>
      <c r="E39" s="128">
        <v>80</v>
      </c>
      <c r="F39" s="128">
        <v>76</v>
      </c>
      <c r="G39" s="128">
        <v>76</v>
      </c>
      <c r="H39" s="128">
        <v>76</v>
      </c>
      <c r="I39" s="128">
        <v>77</v>
      </c>
      <c r="J39" s="128">
        <v>77</v>
      </c>
      <c r="K39" s="128">
        <v>77</v>
      </c>
      <c r="L39" s="128">
        <v>77</v>
      </c>
      <c r="M39" s="128">
        <v>77</v>
      </c>
      <c r="N39" s="128">
        <v>77</v>
      </c>
      <c r="O39" s="128">
        <v>77</v>
      </c>
      <c r="P39" s="128">
        <v>77</v>
      </c>
      <c r="Q39" s="128">
        <v>77</v>
      </c>
      <c r="R39" s="128">
        <v>77</v>
      </c>
      <c r="S39" s="128">
        <v>77</v>
      </c>
      <c r="T39" s="128">
        <v>77</v>
      </c>
      <c r="U39" s="128">
        <v>77</v>
      </c>
      <c r="V39" s="128">
        <v>77</v>
      </c>
      <c r="W39" s="128">
        <v>77</v>
      </c>
      <c r="X39" s="128">
        <v>77</v>
      </c>
      <c r="Y39" s="128">
        <v>77</v>
      </c>
      <c r="Z39" s="128">
        <v>77</v>
      </c>
      <c r="AA39" s="128">
        <v>77</v>
      </c>
      <c r="AB39" s="128">
        <v>77</v>
      </c>
      <c r="AC39" s="128">
        <v>77</v>
      </c>
      <c r="AD39" s="128">
        <v>77</v>
      </c>
      <c r="AE39" s="128">
        <v>77</v>
      </c>
      <c r="AF39" s="128">
        <v>77</v>
      </c>
      <c r="AG39" s="128">
        <v>77</v>
      </c>
      <c r="AH39" s="128">
        <v>77</v>
      </c>
      <c r="AI39" s="128">
        <v>77</v>
      </c>
      <c r="AJ39" s="128">
        <v>77</v>
      </c>
      <c r="AK39" s="128" t="str">
        <v/>
      </c>
      <c r="AL39" s="128" t="str">
        <v/>
      </c>
      <c r="AM39" s="128" t="str">
        <v/>
      </c>
      <c r="AN39" s="128" t="str">
        <v/>
      </c>
      <c r="AO39" s="128" t="str">
        <v/>
      </c>
      <c r="AP39" s="128" t="str">
        <v/>
      </c>
      <c r="AQ39" s="128" t="str">
        <v/>
      </c>
      <c r="AR39" s="128" t="str">
        <v/>
      </c>
      <c r="AS39" s="128" t="str">
        <v/>
      </c>
      <c r="AT39" s="128" t="str">
        <v/>
      </c>
      <c r="AU39" s="128" t="str">
        <v/>
      </c>
      <c r="AV39" s="128" t="str">
        <v/>
      </c>
      <c r="AW39" s="128" t="str">
        <v/>
      </c>
      <c r="AX39" s="128" t="str">
        <v/>
      </c>
      <c r="AY39" s="128" t="str">
        <v/>
      </c>
      <c r="AZ39" s="128" t="str">
        <v/>
      </c>
      <c r="BA39" s="128" t="str">
        <v/>
      </c>
      <c r="BB39" s="128" t="str">
        <v/>
      </c>
      <c r="BC39" s="128" t="str">
        <v/>
      </c>
      <c r="BD39" s="128" t="str">
        <v/>
      </c>
      <c r="BE39" s="128" t="str">
        <v/>
      </c>
      <c r="BF39" s="128" t="str">
        <v/>
      </c>
      <c r="BG39" s="128" t="str">
        <v/>
      </c>
      <c r="BH39" s="128" t="str">
        <v/>
      </c>
      <c r="BI39" s="128" t="str">
        <v/>
      </c>
      <c r="BJ39" s="128" t="str">
        <v/>
      </c>
      <c r="BK39" s="128" t="str">
        <v/>
      </c>
      <c r="BL39" s="128" t="e">
        <v>#N/A</v>
      </c>
      <c r="BM39" s="128" t="e">
        <v>#N/A</v>
      </c>
      <c r="BN39" s="128" t="e">
        <v>#N/A</v>
      </c>
      <c r="BO39" s="128" t="e">
        <v>#N/A</v>
      </c>
      <c r="BP39" s="128" t="e">
        <v>#N/A</v>
      </c>
      <c r="BQ39" s="128" t="e">
        <v>#N/A</v>
      </c>
      <c r="BR39" s="128" t="e">
        <v>#N/A</v>
      </c>
      <c r="BS39" s="128" t="e">
        <v>#N/A</v>
      </c>
      <c r="BT39" s="128" t="e">
        <v>#N/A</v>
      </c>
      <c r="BU39" s="128" t="e">
        <v>#N/A</v>
      </c>
      <c r="BV39" s="128" t="e">
        <v>#N/A</v>
      </c>
      <c r="BW39" s="128" t="e">
        <v>#N/A</v>
      </c>
      <c r="BX39" s="128" t="e">
        <v>#N/A</v>
      </c>
      <c r="BY39" s="128" t="e">
        <v>#N/A</v>
      </c>
      <c r="BZ39" s="128" t="e">
        <v>#N/A</v>
      </c>
      <c r="CA39" s="128" t="e">
        <v>#N/A</v>
      </c>
      <c r="CB39" s="128" t="e">
        <v>#N/A</v>
      </c>
      <c r="CC39" s="128" t="e">
        <v>#N/A</v>
      </c>
      <c r="CD39" s="128"/>
      <c r="CE39" s="128"/>
      <c r="CF39" s="128"/>
      <c r="CG39" s="128"/>
      <c r="CH39" s="128"/>
      <c r="CI39" s="128"/>
      <c r="CJ39" s="128"/>
      <c r="CK39" s="128"/>
      <c r="CL39" s="128"/>
      <c r="CM39" s="128"/>
      <c r="CN39" s="128"/>
      <c r="CO39" s="128"/>
      <c r="CP39" s="128"/>
      <c r="CQ39" s="128"/>
      <c r="CR39" s="128"/>
      <c r="CS39" s="128"/>
      <c r="CT39" s="128"/>
      <c r="CU39" s="128"/>
      <c r="CV39" s="128"/>
      <c r="CW39" s="128"/>
      <c r="CX39" s="128"/>
      <c r="CY39" s="128"/>
      <c r="CZ39" s="128"/>
      <c r="DA39" s="128"/>
      <c r="DB39" s="128"/>
      <c r="DC39" s="128"/>
      <c r="DD39" s="128"/>
      <c r="DE39" s="128"/>
      <c r="DF39" s="128"/>
      <c r="DG39" s="128"/>
      <c r="DH39" s="128"/>
      <c r="DI39" s="128"/>
      <c r="DJ39" s="128"/>
      <c r="DK39" s="128"/>
      <c r="DL39" s="128"/>
      <c r="DM39" s="128"/>
      <c r="DN39" s="128"/>
      <c r="DO39" s="128"/>
      <c r="DP39" s="128"/>
      <c r="DQ39" s="128"/>
      <c r="DR39" s="127"/>
      <c r="DS39" s="127"/>
      <c r="DT39" s="127"/>
      <c r="DU39" s="127"/>
      <c r="DV39" s="127"/>
      <c r="DW39" s="127"/>
      <c r="DX39" s="127"/>
      <c r="DY39" s="127"/>
      <c r="DZ39" s="127"/>
      <c r="EA39" s="127"/>
      <c r="EB39" s="127"/>
      <c r="EC39" s="127"/>
      <c r="ED39" s="127"/>
      <c r="EE39" s="127"/>
      <c r="EF39" s="127"/>
      <c r="EG39" s="127"/>
      <c r="EH39" s="127"/>
      <c r="EI39" s="127"/>
      <c r="EJ39" s="127"/>
      <c r="EK39" s="127"/>
      <c r="EL39" s="127"/>
      <c r="EM39" s="127"/>
    </row>
    <row r="40" spans="1:143">
      <c r="A40" s="127" t="str">
        <v>2006 Q1</v>
      </c>
      <c r="B40" s="128">
        <v>69</v>
      </c>
      <c r="C40" s="128">
        <v>71</v>
      </c>
      <c r="D40" s="128">
        <v>71</v>
      </c>
      <c r="E40" s="128">
        <v>71</v>
      </c>
      <c r="F40" s="128">
        <v>72</v>
      </c>
      <c r="G40" s="128">
        <v>72</v>
      </c>
      <c r="H40" s="128">
        <v>72</v>
      </c>
      <c r="I40" s="128">
        <v>72</v>
      </c>
      <c r="J40" s="128">
        <v>73</v>
      </c>
      <c r="K40" s="128">
        <v>73</v>
      </c>
      <c r="L40" s="128">
        <v>73</v>
      </c>
      <c r="M40" s="128">
        <v>73</v>
      </c>
      <c r="N40" s="128">
        <v>73</v>
      </c>
      <c r="O40" s="128">
        <v>73</v>
      </c>
      <c r="P40" s="128">
        <v>73</v>
      </c>
      <c r="Q40" s="128">
        <v>73</v>
      </c>
      <c r="R40" s="128">
        <v>73</v>
      </c>
      <c r="S40" s="128">
        <v>73</v>
      </c>
      <c r="T40" s="128">
        <v>73</v>
      </c>
      <c r="U40" s="128">
        <v>73</v>
      </c>
      <c r="V40" s="128">
        <v>73</v>
      </c>
      <c r="W40" s="128">
        <v>73</v>
      </c>
      <c r="X40" s="128">
        <v>73</v>
      </c>
      <c r="Y40" s="128">
        <v>73</v>
      </c>
      <c r="Z40" s="128">
        <v>73</v>
      </c>
      <c r="AA40" s="128">
        <v>73</v>
      </c>
      <c r="AB40" s="128">
        <v>73</v>
      </c>
      <c r="AC40" s="128">
        <v>73</v>
      </c>
      <c r="AD40" s="128">
        <v>73</v>
      </c>
      <c r="AE40" s="128">
        <v>73</v>
      </c>
      <c r="AF40" s="128">
        <v>73</v>
      </c>
      <c r="AG40" s="128">
        <v>73</v>
      </c>
      <c r="AH40" s="128">
        <v>73</v>
      </c>
      <c r="AI40" s="128">
        <v>73</v>
      </c>
      <c r="AJ40" s="128" t="str">
        <v/>
      </c>
      <c r="AK40" s="128" t="str">
        <v/>
      </c>
      <c r="AL40" s="128" t="str">
        <v/>
      </c>
      <c r="AM40" s="128" t="str">
        <v/>
      </c>
      <c r="AN40" s="128" t="str">
        <v/>
      </c>
      <c r="AO40" s="128" t="str">
        <v/>
      </c>
      <c r="AP40" s="128" t="str">
        <v/>
      </c>
      <c r="AQ40" s="128" t="str">
        <v/>
      </c>
      <c r="AR40" s="128" t="str">
        <v/>
      </c>
      <c r="AS40" s="128" t="str">
        <v/>
      </c>
      <c r="AT40" s="128" t="str">
        <v/>
      </c>
      <c r="AU40" s="128" t="str">
        <v/>
      </c>
      <c r="AV40" s="128" t="str">
        <v/>
      </c>
      <c r="AW40" s="128" t="str">
        <v/>
      </c>
      <c r="AX40" s="128" t="str">
        <v/>
      </c>
      <c r="AY40" s="128" t="str">
        <v/>
      </c>
      <c r="AZ40" s="128" t="str">
        <v/>
      </c>
      <c r="BA40" s="128" t="str">
        <v/>
      </c>
      <c r="BB40" s="128" t="str">
        <v/>
      </c>
      <c r="BC40" s="128" t="str">
        <v/>
      </c>
      <c r="BD40" s="128" t="str">
        <v/>
      </c>
      <c r="BE40" s="128" t="str">
        <v/>
      </c>
      <c r="BF40" s="128" t="str">
        <v/>
      </c>
      <c r="BG40" s="128" t="str">
        <v/>
      </c>
      <c r="BH40" s="128" t="str">
        <v/>
      </c>
      <c r="BI40" s="128" t="str">
        <v/>
      </c>
      <c r="BJ40" s="128" t="str">
        <v/>
      </c>
      <c r="BK40" s="128" t="str">
        <v/>
      </c>
      <c r="BL40" s="128" t="e">
        <v>#N/A</v>
      </c>
      <c r="BM40" s="128" t="e">
        <v>#N/A</v>
      </c>
      <c r="BN40" s="128" t="e">
        <v>#N/A</v>
      </c>
      <c r="BO40" s="128" t="e">
        <v>#N/A</v>
      </c>
      <c r="BP40" s="128" t="e">
        <v>#N/A</v>
      </c>
      <c r="BQ40" s="128" t="e">
        <v>#N/A</v>
      </c>
      <c r="BR40" s="128" t="e">
        <v>#N/A</v>
      </c>
      <c r="BS40" s="128" t="e">
        <v>#N/A</v>
      </c>
      <c r="BT40" s="128" t="e">
        <v>#N/A</v>
      </c>
      <c r="BU40" s="128" t="e">
        <v>#N/A</v>
      </c>
      <c r="BV40" s="128" t="e">
        <v>#N/A</v>
      </c>
      <c r="BW40" s="128" t="e">
        <v>#N/A</v>
      </c>
      <c r="BX40" s="128" t="e">
        <v>#N/A</v>
      </c>
      <c r="BY40" s="128" t="e">
        <v>#N/A</v>
      </c>
      <c r="BZ40" s="128" t="e">
        <v>#N/A</v>
      </c>
      <c r="CA40" s="128" t="e">
        <v>#N/A</v>
      </c>
      <c r="CB40" s="128" t="e">
        <v>#N/A</v>
      </c>
      <c r="CC40" s="128" t="e">
        <v>#N/A</v>
      </c>
      <c r="CD40" s="128"/>
      <c r="CE40" s="128"/>
      <c r="CF40" s="128"/>
      <c r="CG40" s="128"/>
      <c r="CH40" s="128"/>
      <c r="CI40" s="128"/>
      <c r="CJ40" s="128"/>
      <c r="CK40" s="128"/>
      <c r="CL40" s="128"/>
      <c r="CM40" s="128"/>
      <c r="CN40" s="128"/>
      <c r="CO40" s="128"/>
      <c r="CP40" s="128"/>
      <c r="CQ40" s="128"/>
      <c r="CR40" s="128"/>
      <c r="CS40" s="128"/>
      <c r="CT40" s="128"/>
      <c r="CU40" s="128"/>
      <c r="CV40" s="128"/>
      <c r="CW40" s="128"/>
      <c r="CX40" s="128"/>
      <c r="CY40" s="128"/>
      <c r="CZ40" s="128"/>
      <c r="DA40" s="128"/>
      <c r="DB40" s="128"/>
      <c r="DC40" s="128"/>
      <c r="DD40" s="128"/>
      <c r="DE40" s="128"/>
      <c r="DF40" s="128"/>
      <c r="DG40" s="128"/>
      <c r="DH40" s="128"/>
      <c r="DI40" s="128"/>
      <c r="DJ40" s="128"/>
      <c r="DK40" s="128"/>
      <c r="DL40" s="128"/>
      <c r="DM40" s="128"/>
      <c r="DN40" s="128"/>
      <c r="DO40" s="128"/>
      <c r="DP40" s="128"/>
      <c r="DQ40" s="128"/>
      <c r="DR40" s="127"/>
      <c r="DS40" s="127"/>
      <c r="DT40" s="127"/>
      <c r="DU40" s="127"/>
      <c r="DV40" s="127"/>
      <c r="DW40" s="127"/>
      <c r="DX40" s="127"/>
      <c r="DY40" s="127"/>
      <c r="DZ40" s="127"/>
      <c r="EA40" s="127"/>
      <c r="EB40" s="127"/>
      <c r="EC40" s="127"/>
      <c r="ED40" s="127"/>
      <c r="EE40" s="127"/>
      <c r="EF40" s="127"/>
      <c r="EG40" s="127"/>
      <c r="EH40" s="127"/>
      <c r="EI40" s="127"/>
      <c r="EJ40" s="127"/>
      <c r="EK40" s="127"/>
      <c r="EL40" s="127"/>
      <c r="EM40" s="127"/>
    </row>
    <row r="41" spans="1:143">
      <c r="A41" s="127" t="str">
        <v>2006 Q2</v>
      </c>
      <c r="B41" s="128">
        <v>62</v>
      </c>
      <c r="C41" s="128">
        <v>69</v>
      </c>
      <c r="D41" s="128">
        <v>63</v>
      </c>
      <c r="E41" s="128">
        <v>66</v>
      </c>
      <c r="F41" s="128">
        <v>67</v>
      </c>
      <c r="G41" s="128">
        <v>68</v>
      </c>
      <c r="H41" s="128">
        <v>68</v>
      </c>
      <c r="I41" s="128">
        <v>68</v>
      </c>
      <c r="J41" s="128">
        <v>68</v>
      </c>
      <c r="K41" s="128">
        <v>68</v>
      </c>
      <c r="L41" s="128">
        <v>68</v>
      </c>
      <c r="M41" s="128">
        <v>68</v>
      </c>
      <c r="N41" s="128">
        <v>68</v>
      </c>
      <c r="O41" s="128">
        <v>68</v>
      </c>
      <c r="P41" s="128">
        <v>68</v>
      </c>
      <c r="Q41" s="128">
        <v>68</v>
      </c>
      <c r="R41" s="128">
        <v>68</v>
      </c>
      <c r="S41" s="128">
        <v>68</v>
      </c>
      <c r="T41" s="128">
        <v>68</v>
      </c>
      <c r="U41" s="128">
        <v>68</v>
      </c>
      <c r="V41" s="128">
        <v>68</v>
      </c>
      <c r="W41" s="128">
        <v>68</v>
      </c>
      <c r="X41" s="128">
        <v>68</v>
      </c>
      <c r="Y41" s="128">
        <v>68</v>
      </c>
      <c r="Z41" s="128">
        <v>68</v>
      </c>
      <c r="AA41" s="128">
        <v>68</v>
      </c>
      <c r="AB41" s="128">
        <v>68</v>
      </c>
      <c r="AC41" s="128">
        <v>68</v>
      </c>
      <c r="AD41" s="128">
        <v>68</v>
      </c>
      <c r="AE41" s="128">
        <v>68</v>
      </c>
      <c r="AF41" s="128">
        <v>68</v>
      </c>
      <c r="AG41" s="128">
        <v>68</v>
      </c>
      <c r="AH41" s="128">
        <v>68</v>
      </c>
      <c r="AI41" s="128" t="str">
        <v/>
      </c>
      <c r="AJ41" s="128" t="str">
        <v/>
      </c>
      <c r="AK41" s="128" t="str">
        <v/>
      </c>
      <c r="AL41" s="128" t="str">
        <v/>
      </c>
      <c r="AM41" s="128" t="str">
        <v/>
      </c>
      <c r="AN41" s="128" t="str">
        <v/>
      </c>
      <c r="AO41" s="128" t="str">
        <v/>
      </c>
      <c r="AP41" s="128" t="str">
        <v/>
      </c>
      <c r="AQ41" s="128" t="str">
        <v/>
      </c>
      <c r="AR41" s="128" t="str">
        <v/>
      </c>
      <c r="AS41" s="128" t="str">
        <v/>
      </c>
      <c r="AT41" s="128" t="str">
        <v/>
      </c>
      <c r="AU41" s="128" t="str">
        <v/>
      </c>
      <c r="AV41" s="128" t="str">
        <v/>
      </c>
      <c r="AW41" s="128" t="str">
        <v/>
      </c>
      <c r="AX41" s="128" t="str">
        <v/>
      </c>
      <c r="AY41" s="128" t="str">
        <v/>
      </c>
      <c r="AZ41" s="128" t="str">
        <v/>
      </c>
      <c r="BA41" s="128" t="str">
        <v/>
      </c>
      <c r="BB41" s="128" t="str">
        <v/>
      </c>
      <c r="BC41" s="128" t="str">
        <v/>
      </c>
      <c r="BD41" s="128" t="str">
        <v/>
      </c>
      <c r="BE41" s="128" t="str">
        <v/>
      </c>
      <c r="BF41" s="128" t="str">
        <v/>
      </c>
      <c r="BG41" s="128" t="str">
        <v/>
      </c>
      <c r="BH41" s="128" t="str">
        <v/>
      </c>
      <c r="BI41" s="128" t="str">
        <v/>
      </c>
      <c r="BJ41" s="128" t="str">
        <v/>
      </c>
      <c r="BK41" s="128" t="str">
        <v/>
      </c>
      <c r="BL41" s="128" t="e">
        <v>#N/A</v>
      </c>
      <c r="BM41" s="128" t="e">
        <v>#N/A</v>
      </c>
      <c r="BN41" s="128" t="e">
        <v>#N/A</v>
      </c>
      <c r="BO41" s="128" t="e">
        <v>#N/A</v>
      </c>
      <c r="BP41" s="128" t="e">
        <v>#N/A</v>
      </c>
      <c r="BQ41" s="128" t="e">
        <v>#N/A</v>
      </c>
      <c r="BR41" s="128" t="e">
        <v>#N/A</v>
      </c>
      <c r="BS41" s="128" t="e">
        <v>#N/A</v>
      </c>
      <c r="BT41" s="128" t="e">
        <v>#N/A</v>
      </c>
      <c r="BU41" s="128" t="e">
        <v>#N/A</v>
      </c>
      <c r="BV41" s="128" t="e">
        <v>#N/A</v>
      </c>
      <c r="BW41" s="128" t="e">
        <v>#N/A</v>
      </c>
      <c r="BX41" s="128" t="e">
        <v>#N/A</v>
      </c>
      <c r="BY41" s="128" t="e">
        <v>#N/A</v>
      </c>
      <c r="BZ41" s="128" t="e">
        <v>#N/A</v>
      </c>
      <c r="CA41" s="128" t="e">
        <v>#N/A</v>
      </c>
      <c r="CB41" s="128" t="e">
        <v>#N/A</v>
      </c>
      <c r="CC41" s="128" t="e">
        <v>#N/A</v>
      </c>
      <c r="CD41" s="128"/>
      <c r="CE41" s="128"/>
      <c r="CF41" s="128"/>
      <c r="CG41" s="128"/>
      <c r="CH41" s="128"/>
      <c r="CI41" s="128"/>
      <c r="CJ41" s="128"/>
      <c r="CK41" s="128"/>
      <c r="CL41" s="128"/>
      <c r="CM41" s="128"/>
      <c r="CN41" s="128"/>
      <c r="CO41" s="128"/>
      <c r="CP41" s="128"/>
      <c r="CQ41" s="128"/>
      <c r="CR41" s="128"/>
      <c r="CS41" s="128"/>
      <c r="CT41" s="128"/>
      <c r="CU41" s="128"/>
      <c r="CV41" s="128"/>
      <c r="CW41" s="128"/>
      <c r="CX41" s="128"/>
      <c r="CY41" s="128"/>
      <c r="CZ41" s="128"/>
      <c r="DA41" s="128"/>
      <c r="DB41" s="128"/>
      <c r="DC41" s="128"/>
      <c r="DD41" s="128"/>
      <c r="DE41" s="128"/>
      <c r="DF41" s="128"/>
      <c r="DG41" s="128"/>
      <c r="DH41" s="128"/>
      <c r="DI41" s="128"/>
      <c r="DJ41" s="128"/>
      <c r="DK41" s="128"/>
      <c r="DL41" s="128"/>
      <c r="DM41" s="128"/>
      <c r="DN41" s="128"/>
      <c r="DO41" s="128"/>
      <c r="DP41" s="128"/>
      <c r="DQ41" s="128"/>
      <c r="DR41" s="127"/>
      <c r="DS41" s="127"/>
      <c r="DT41" s="127"/>
      <c r="DU41" s="127"/>
      <c r="DV41" s="127"/>
      <c r="DW41" s="127"/>
      <c r="DX41" s="127"/>
      <c r="DY41" s="127"/>
      <c r="DZ41" s="127"/>
      <c r="EA41" s="127"/>
      <c r="EB41" s="127"/>
      <c r="EC41" s="127"/>
      <c r="ED41" s="127"/>
      <c r="EE41" s="127"/>
      <c r="EF41" s="127"/>
      <c r="EG41" s="127"/>
      <c r="EH41" s="127"/>
      <c r="EI41" s="127"/>
      <c r="EJ41" s="127"/>
      <c r="EK41" s="127"/>
      <c r="EL41" s="127"/>
      <c r="EM41" s="127"/>
    </row>
    <row r="42" spans="1:143">
      <c r="A42" s="127" t="str">
        <v>2006 Q3</v>
      </c>
      <c r="B42" s="128">
        <v>70</v>
      </c>
      <c r="C42" s="128">
        <v>71</v>
      </c>
      <c r="D42" s="128">
        <v>68</v>
      </c>
      <c r="E42" s="128">
        <v>70</v>
      </c>
      <c r="F42" s="128">
        <v>70</v>
      </c>
      <c r="G42" s="128">
        <v>69</v>
      </c>
      <c r="H42" s="128">
        <v>69</v>
      </c>
      <c r="I42" s="128">
        <v>69</v>
      </c>
      <c r="J42" s="128">
        <v>69</v>
      </c>
      <c r="K42" s="128">
        <v>69</v>
      </c>
      <c r="L42" s="128">
        <v>69</v>
      </c>
      <c r="M42" s="128">
        <v>69</v>
      </c>
      <c r="N42" s="128">
        <v>69</v>
      </c>
      <c r="O42" s="128">
        <v>69</v>
      </c>
      <c r="P42" s="128">
        <v>69</v>
      </c>
      <c r="Q42" s="128">
        <v>69</v>
      </c>
      <c r="R42" s="128">
        <v>69</v>
      </c>
      <c r="S42" s="128">
        <v>69</v>
      </c>
      <c r="T42" s="128">
        <v>69</v>
      </c>
      <c r="U42" s="128">
        <v>69</v>
      </c>
      <c r="V42" s="128">
        <v>69</v>
      </c>
      <c r="W42" s="128">
        <v>69</v>
      </c>
      <c r="X42" s="128">
        <v>69</v>
      </c>
      <c r="Y42" s="128">
        <v>69</v>
      </c>
      <c r="Z42" s="128">
        <v>69</v>
      </c>
      <c r="AA42" s="128">
        <v>69</v>
      </c>
      <c r="AB42" s="128">
        <v>69</v>
      </c>
      <c r="AC42" s="128">
        <v>69</v>
      </c>
      <c r="AD42" s="128">
        <v>69</v>
      </c>
      <c r="AE42" s="128">
        <v>69</v>
      </c>
      <c r="AF42" s="128">
        <v>69</v>
      </c>
      <c r="AG42" s="128">
        <v>69</v>
      </c>
      <c r="AH42" s="128" t="str">
        <v/>
      </c>
      <c r="AI42" s="128" t="str">
        <v/>
      </c>
      <c r="AJ42" s="128" t="str">
        <v/>
      </c>
      <c r="AK42" s="128" t="str">
        <v/>
      </c>
      <c r="AL42" s="128" t="str">
        <v/>
      </c>
      <c r="AM42" s="128" t="str">
        <v/>
      </c>
      <c r="AN42" s="128" t="str">
        <v/>
      </c>
      <c r="AO42" s="128" t="str">
        <v/>
      </c>
      <c r="AP42" s="128" t="str">
        <v/>
      </c>
      <c r="AQ42" s="128" t="str">
        <v/>
      </c>
      <c r="AR42" s="128" t="str">
        <v/>
      </c>
      <c r="AS42" s="128" t="str">
        <v/>
      </c>
      <c r="AT42" s="128" t="str">
        <v/>
      </c>
      <c r="AU42" s="128" t="str">
        <v/>
      </c>
      <c r="AV42" s="128" t="str">
        <v/>
      </c>
      <c r="AW42" s="128" t="str">
        <v/>
      </c>
      <c r="AX42" s="128" t="str">
        <v/>
      </c>
      <c r="AY42" s="128" t="str">
        <v/>
      </c>
      <c r="AZ42" s="128" t="str">
        <v/>
      </c>
      <c r="BA42" s="128" t="str">
        <v/>
      </c>
      <c r="BB42" s="128" t="str">
        <v/>
      </c>
      <c r="BC42" s="128" t="str">
        <v/>
      </c>
      <c r="BD42" s="128" t="str">
        <v/>
      </c>
      <c r="BE42" s="128" t="str">
        <v/>
      </c>
      <c r="BF42" s="128" t="str">
        <v/>
      </c>
      <c r="BG42" s="128" t="str">
        <v/>
      </c>
      <c r="BH42" s="128" t="str">
        <v/>
      </c>
      <c r="BI42" s="128" t="str">
        <v/>
      </c>
      <c r="BJ42" s="128" t="str">
        <v/>
      </c>
      <c r="BK42" s="128" t="str">
        <v/>
      </c>
      <c r="BL42" s="128" t="e">
        <v>#N/A</v>
      </c>
      <c r="BM42" s="128" t="e">
        <v>#N/A</v>
      </c>
      <c r="BN42" s="128" t="e">
        <v>#N/A</v>
      </c>
      <c r="BO42" s="128" t="e">
        <v>#N/A</v>
      </c>
      <c r="BP42" s="128" t="e">
        <v>#N/A</v>
      </c>
      <c r="BQ42" s="128" t="e">
        <v>#N/A</v>
      </c>
      <c r="BR42" s="128" t="e">
        <v>#N/A</v>
      </c>
      <c r="BS42" s="128" t="e">
        <v>#N/A</v>
      </c>
      <c r="BT42" s="128" t="e">
        <v>#N/A</v>
      </c>
      <c r="BU42" s="128" t="e">
        <v>#N/A</v>
      </c>
      <c r="BV42" s="128" t="e">
        <v>#N/A</v>
      </c>
      <c r="BW42" s="128" t="e">
        <v>#N/A</v>
      </c>
      <c r="BX42" s="128" t="e">
        <v>#N/A</v>
      </c>
      <c r="BY42" s="128" t="e">
        <v>#N/A</v>
      </c>
      <c r="BZ42" s="128" t="e">
        <v>#N/A</v>
      </c>
      <c r="CA42" s="128" t="e">
        <v>#N/A</v>
      </c>
      <c r="CB42" s="128" t="e">
        <v>#N/A</v>
      </c>
      <c r="CC42" s="128" t="e">
        <v>#N/A</v>
      </c>
      <c r="CD42" s="128"/>
      <c r="CE42" s="128"/>
      <c r="CF42" s="128"/>
      <c r="CG42" s="128"/>
      <c r="CH42" s="128"/>
      <c r="CI42" s="128"/>
      <c r="CJ42" s="128"/>
      <c r="CK42" s="128"/>
      <c r="CL42" s="128"/>
      <c r="CM42" s="128"/>
      <c r="CN42" s="128"/>
      <c r="CO42" s="128"/>
      <c r="CP42" s="128"/>
      <c r="CQ42" s="128"/>
      <c r="CR42" s="128"/>
      <c r="CS42" s="128"/>
      <c r="CT42" s="128"/>
      <c r="CU42" s="128"/>
      <c r="CV42" s="128"/>
      <c r="CW42" s="128"/>
      <c r="CX42" s="128"/>
      <c r="CY42" s="128"/>
      <c r="CZ42" s="128"/>
      <c r="DA42" s="128"/>
      <c r="DB42" s="128"/>
      <c r="DC42" s="128"/>
      <c r="DD42" s="128"/>
      <c r="DE42" s="128"/>
      <c r="DF42" s="128"/>
      <c r="DG42" s="128"/>
      <c r="DH42" s="128"/>
      <c r="DI42" s="128"/>
      <c r="DJ42" s="128"/>
      <c r="DK42" s="128"/>
      <c r="DL42" s="128"/>
      <c r="DM42" s="128"/>
      <c r="DN42" s="128"/>
      <c r="DO42" s="128"/>
      <c r="DP42" s="128"/>
      <c r="DQ42" s="128"/>
      <c r="DR42" s="127"/>
      <c r="DS42" s="127"/>
      <c r="DT42" s="127"/>
      <c r="DU42" s="127"/>
      <c r="DV42" s="127"/>
      <c r="DW42" s="127"/>
      <c r="DX42" s="127"/>
      <c r="DY42" s="127"/>
      <c r="DZ42" s="127"/>
      <c r="EA42" s="127"/>
      <c r="EB42" s="127"/>
      <c r="EC42" s="127"/>
      <c r="ED42" s="127"/>
      <c r="EE42" s="127"/>
      <c r="EF42" s="127"/>
      <c r="EG42" s="127"/>
      <c r="EH42" s="127"/>
      <c r="EI42" s="127"/>
      <c r="EJ42" s="127"/>
      <c r="EK42" s="127"/>
      <c r="EL42" s="127"/>
      <c r="EM42" s="127"/>
    </row>
    <row r="43" spans="1:143">
      <c r="A43" s="127" t="str">
        <v>2006 Q4</v>
      </c>
      <c r="B43" s="128">
        <v>52</v>
      </c>
      <c r="C43" s="128">
        <v>54</v>
      </c>
      <c r="D43" s="128">
        <v>53</v>
      </c>
      <c r="E43" s="128">
        <v>54</v>
      </c>
      <c r="F43" s="128">
        <v>54</v>
      </c>
      <c r="G43" s="128">
        <v>54</v>
      </c>
      <c r="H43" s="128">
        <v>54</v>
      </c>
      <c r="I43" s="128">
        <v>54</v>
      </c>
      <c r="J43" s="128">
        <v>54</v>
      </c>
      <c r="K43" s="128">
        <v>54</v>
      </c>
      <c r="L43" s="128">
        <v>54</v>
      </c>
      <c r="M43" s="128">
        <v>54</v>
      </c>
      <c r="N43" s="128">
        <v>54</v>
      </c>
      <c r="O43" s="128">
        <v>54</v>
      </c>
      <c r="P43" s="128">
        <v>54</v>
      </c>
      <c r="Q43" s="128">
        <v>54</v>
      </c>
      <c r="R43" s="128">
        <v>54</v>
      </c>
      <c r="S43" s="128">
        <v>54</v>
      </c>
      <c r="T43" s="128">
        <v>54</v>
      </c>
      <c r="U43" s="128">
        <v>54</v>
      </c>
      <c r="V43" s="128">
        <v>54</v>
      </c>
      <c r="W43" s="128">
        <v>54</v>
      </c>
      <c r="X43" s="128">
        <v>54</v>
      </c>
      <c r="Y43" s="128">
        <v>54</v>
      </c>
      <c r="Z43" s="128">
        <v>54</v>
      </c>
      <c r="AA43" s="128">
        <v>54</v>
      </c>
      <c r="AB43" s="128">
        <v>54</v>
      </c>
      <c r="AC43" s="128">
        <v>54</v>
      </c>
      <c r="AD43" s="128">
        <v>54</v>
      </c>
      <c r="AE43" s="128">
        <v>54</v>
      </c>
      <c r="AF43" s="128">
        <v>54</v>
      </c>
      <c r="AG43" s="128" t="str">
        <v/>
      </c>
      <c r="AH43" s="128" t="str">
        <v/>
      </c>
      <c r="AI43" s="128" t="str">
        <v/>
      </c>
      <c r="AJ43" s="128" t="str">
        <v/>
      </c>
      <c r="AK43" s="128" t="str">
        <v/>
      </c>
      <c r="AL43" s="128" t="str">
        <v/>
      </c>
      <c r="AM43" s="128" t="str">
        <v/>
      </c>
      <c r="AN43" s="128" t="str">
        <v/>
      </c>
      <c r="AO43" s="128" t="str">
        <v/>
      </c>
      <c r="AP43" s="128" t="str">
        <v/>
      </c>
      <c r="AQ43" s="128" t="str">
        <v/>
      </c>
      <c r="AR43" s="128" t="str">
        <v/>
      </c>
      <c r="AS43" s="128" t="str">
        <v/>
      </c>
      <c r="AT43" s="128" t="str">
        <v/>
      </c>
      <c r="AU43" s="128" t="str">
        <v/>
      </c>
      <c r="AV43" s="128" t="str">
        <v/>
      </c>
      <c r="AW43" s="128" t="str">
        <v/>
      </c>
      <c r="AX43" s="128" t="str">
        <v/>
      </c>
      <c r="AY43" s="128" t="str">
        <v/>
      </c>
      <c r="AZ43" s="128" t="str">
        <v/>
      </c>
      <c r="BA43" s="128" t="str">
        <v/>
      </c>
      <c r="BB43" s="128" t="str">
        <v/>
      </c>
      <c r="BC43" s="128" t="str">
        <v/>
      </c>
      <c r="BD43" s="128" t="str">
        <v/>
      </c>
      <c r="BE43" s="128" t="str">
        <v/>
      </c>
      <c r="BF43" s="128" t="str">
        <v/>
      </c>
      <c r="BG43" s="128" t="str">
        <v/>
      </c>
      <c r="BH43" s="128" t="str">
        <v/>
      </c>
      <c r="BI43" s="128" t="str">
        <v/>
      </c>
      <c r="BJ43" s="128" t="str">
        <v/>
      </c>
      <c r="BK43" s="128" t="str">
        <v/>
      </c>
      <c r="BL43" s="128" t="e">
        <v>#N/A</v>
      </c>
      <c r="BM43" s="128" t="e">
        <v>#N/A</v>
      </c>
      <c r="BN43" s="128" t="e">
        <v>#N/A</v>
      </c>
      <c r="BO43" s="128" t="e">
        <v>#N/A</v>
      </c>
      <c r="BP43" s="128" t="e">
        <v>#N/A</v>
      </c>
      <c r="BQ43" s="128" t="e">
        <v>#N/A</v>
      </c>
      <c r="BR43" s="128" t="e">
        <v>#N/A</v>
      </c>
      <c r="BS43" s="128" t="e">
        <v>#N/A</v>
      </c>
      <c r="BT43" s="128" t="e">
        <v>#N/A</v>
      </c>
      <c r="BU43" s="128" t="e">
        <v>#N/A</v>
      </c>
      <c r="BV43" s="128" t="e">
        <v>#N/A</v>
      </c>
      <c r="BW43" s="128" t="e">
        <v>#N/A</v>
      </c>
      <c r="BX43" s="128" t="e">
        <v>#N/A</v>
      </c>
      <c r="BY43" s="128" t="e">
        <v>#N/A</v>
      </c>
      <c r="BZ43" s="128" t="e">
        <v>#N/A</v>
      </c>
      <c r="CA43" s="128" t="e">
        <v>#N/A</v>
      </c>
      <c r="CB43" s="128" t="e">
        <v>#N/A</v>
      </c>
      <c r="CC43" s="128" t="e">
        <v>#N/A</v>
      </c>
      <c r="CD43" s="128"/>
      <c r="CE43" s="128"/>
      <c r="CF43" s="128"/>
      <c r="CG43" s="128"/>
      <c r="CH43" s="128"/>
      <c r="CI43" s="128"/>
      <c r="CJ43" s="128"/>
      <c r="CK43" s="128"/>
      <c r="CL43" s="128"/>
      <c r="CM43" s="128"/>
      <c r="CN43" s="128"/>
      <c r="CO43" s="128"/>
      <c r="CP43" s="128"/>
      <c r="CQ43" s="128"/>
      <c r="CR43" s="128"/>
      <c r="CS43" s="128"/>
      <c r="CT43" s="128"/>
      <c r="CU43" s="128"/>
      <c r="CV43" s="128"/>
      <c r="CW43" s="128"/>
      <c r="CX43" s="128"/>
      <c r="CY43" s="128"/>
      <c r="CZ43" s="128"/>
      <c r="DA43" s="128"/>
      <c r="DB43" s="128"/>
      <c r="DC43" s="128"/>
      <c r="DD43" s="128"/>
      <c r="DE43" s="128"/>
      <c r="DF43" s="128"/>
      <c r="DG43" s="128"/>
      <c r="DH43" s="128"/>
      <c r="DI43" s="128"/>
      <c r="DJ43" s="128"/>
      <c r="DK43" s="128"/>
      <c r="DL43" s="128"/>
      <c r="DM43" s="128"/>
      <c r="DN43" s="128"/>
      <c r="DO43" s="128"/>
      <c r="DP43" s="128"/>
      <c r="DQ43" s="128"/>
      <c r="DR43" s="127"/>
      <c r="DS43" s="127"/>
      <c r="DT43" s="127"/>
      <c r="DU43" s="127"/>
      <c r="DV43" s="127"/>
      <c r="DW43" s="127"/>
      <c r="DX43" s="127"/>
      <c r="DY43" s="127"/>
      <c r="DZ43" s="127"/>
      <c r="EA43" s="127"/>
      <c r="EB43" s="127"/>
      <c r="EC43" s="127"/>
      <c r="ED43" s="127"/>
      <c r="EE43" s="127"/>
      <c r="EF43" s="127"/>
      <c r="EG43" s="127"/>
      <c r="EH43" s="127"/>
      <c r="EI43" s="127"/>
      <c r="EJ43" s="127"/>
      <c r="EK43" s="127"/>
      <c r="EL43" s="127"/>
      <c r="EM43" s="127"/>
    </row>
    <row r="44" spans="1:143">
      <c r="A44" s="127" t="str">
        <v>2007 Q1</v>
      </c>
      <c r="B44" s="128">
        <v>56</v>
      </c>
      <c r="C44" s="128">
        <v>65</v>
      </c>
      <c r="D44" s="128">
        <v>66</v>
      </c>
      <c r="E44" s="128">
        <v>66</v>
      </c>
      <c r="F44" s="128">
        <v>67</v>
      </c>
      <c r="G44" s="128">
        <v>67</v>
      </c>
      <c r="H44" s="128">
        <v>67</v>
      </c>
      <c r="I44" s="128">
        <v>67</v>
      </c>
      <c r="J44" s="128">
        <v>67</v>
      </c>
      <c r="K44" s="128">
        <v>67</v>
      </c>
      <c r="L44" s="128">
        <v>67</v>
      </c>
      <c r="M44" s="128">
        <v>67</v>
      </c>
      <c r="N44" s="128">
        <v>67</v>
      </c>
      <c r="O44" s="128">
        <v>68</v>
      </c>
      <c r="P44" s="128">
        <v>68</v>
      </c>
      <c r="Q44" s="128">
        <v>68</v>
      </c>
      <c r="R44" s="128">
        <v>68</v>
      </c>
      <c r="S44" s="128">
        <v>68</v>
      </c>
      <c r="T44" s="128">
        <v>68</v>
      </c>
      <c r="U44" s="128">
        <v>68</v>
      </c>
      <c r="V44" s="128">
        <v>68</v>
      </c>
      <c r="W44" s="128">
        <v>68</v>
      </c>
      <c r="X44" s="128">
        <v>68</v>
      </c>
      <c r="Y44" s="128">
        <v>68</v>
      </c>
      <c r="Z44" s="128">
        <v>68</v>
      </c>
      <c r="AA44" s="128">
        <v>68</v>
      </c>
      <c r="AB44" s="128">
        <v>68</v>
      </c>
      <c r="AC44" s="128">
        <v>68</v>
      </c>
      <c r="AD44" s="128">
        <v>68</v>
      </c>
      <c r="AE44" s="128">
        <v>68</v>
      </c>
      <c r="AF44" s="128" t="str">
        <v/>
      </c>
      <c r="AG44" s="128" t="str">
        <v/>
      </c>
      <c r="AH44" s="128" t="str">
        <v/>
      </c>
      <c r="AI44" s="128" t="str">
        <v/>
      </c>
      <c r="AJ44" s="128" t="str">
        <v/>
      </c>
      <c r="AK44" s="128" t="str">
        <v/>
      </c>
      <c r="AL44" s="128" t="str">
        <v/>
      </c>
      <c r="AM44" s="128" t="str">
        <v/>
      </c>
      <c r="AN44" s="128" t="str">
        <v/>
      </c>
      <c r="AO44" s="128" t="str">
        <v/>
      </c>
      <c r="AP44" s="128" t="str">
        <v/>
      </c>
      <c r="AQ44" s="128" t="str">
        <v/>
      </c>
      <c r="AR44" s="128" t="str">
        <v/>
      </c>
      <c r="AS44" s="128" t="str">
        <v/>
      </c>
      <c r="AT44" s="128" t="str">
        <v/>
      </c>
      <c r="AU44" s="128" t="str">
        <v/>
      </c>
      <c r="AV44" s="128" t="str">
        <v/>
      </c>
      <c r="AW44" s="128" t="str">
        <v/>
      </c>
      <c r="AX44" s="128" t="str">
        <v/>
      </c>
      <c r="AY44" s="128" t="str">
        <v/>
      </c>
      <c r="AZ44" s="128" t="str">
        <v/>
      </c>
      <c r="BA44" s="128" t="str">
        <v/>
      </c>
      <c r="BB44" s="128" t="str">
        <v/>
      </c>
      <c r="BC44" s="128" t="str">
        <v/>
      </c>
      <c r="BD44" s="128" t="str">
        <v/>
      </c>
      <c r="BE44" s="128" t="str">
        <v/>
      </c>
      <c r="BF44" s="128" t="str">
        <v/>
      </c>
      <c r="BG44" s="128" t="str">
        <v/>
      </c>
      <c r="BH44" s="128" t="str">
        <v/>
      </c>
      <c r="BI44" s="128" t="str">
        <v/>
      </c>
      <c r="BJ44" s="128" t="str">
        <v/>
      </c>
      <c r="BK44" s="128" t="str">
        <v/>
      </c>
      <c r="BL44" s="128" t="e">
        <v>#N/A</v>
      </c>
      <c r="BM44" s="128" t="e">
        <v>#N/A</v>
      </c>
      <c r="BN44" s="128" t="e">
        <v>#N/A</v>
      </c>
      <c r="BO44" s="128" t="e">
        <v>#N/A</v>
      </c>
      <c r="BP44" s="128" t="e">
        <v>#N/A</v>
      </c>
      <c r="BQ44" s="128" t="e">
        <v>#N/A</v>
      </c>
      <c r="BR44" s="128" t="e">
        <v>#N/A</v>
      </c>
      <c r="BS44" s="128" t="e">
        <v>#N/A</v>
      </c>
      <c r="BT44" s="128" t="e">
        <v>#N/A</v>
      </c>
      <c r="BU44" s="128" t="e">
        <v>#N/A</v>
      </c>
      <c r="BV44" s="128" t="e">
        <v>#N/A</v>
      </c>
      <c r="BW44" s="128" t="e">
        <v>#N/A</v>
      </c>
      <c r="BX44" s="128" t="e">
        <v>#N/A</v>
      </c>
      <c r="BY44" s="128" t="e">
        <v>#N/A</v>
      </c>
      <c r="BZ44" s="128" t="e">
        <v>#N/A</v>
      </c>
      <c r="CA44" s="128" t="e">
        <v>#N/A</v>
      </c>
      <c r="CB44" s="128" t="e">
        <v>#N/A</v>
      </c>
      <c r="CC44" s="128" t="e">
        <v>#N/A</v>
      </c>
      <c r="CD44" s="128"/>
      <c r="CE44" s="128"/>
      <c r="CF44" s="128"/>
      <c r="CG44" s="128"/>
      <c r="CH44" s="128"/>
      <c r="CI44" s="128"/>
      <c r="CJ44" s="128"/>
      <c r="CK44" s="128"/>
      <c r="CL44" s="128"/>
      <c r="CM44" s="128"/>
      <c r="CN44" s="128"/>
      <c r="CO44" s="128"/>
      <c r="CP44" s="128"/>
      <c r="CQ44" s="128"/>
      <c r="CR44" s="128"/>
      <c r="CS44" s="128"/>
      <c r="CT44" s="128"/>
      <c r="CU44" s="128"/>
      <c r="CV44" s="128"/>
      <c r="CW44" s="128"/>
      <c r="CX44" s="128"/>
      <c r="CY44" s="128"/>
      <c r="CZ44" s="128"/>
      <c r="DA44" s="128"/>
      <c r="DB44" s="128"/>
      <c r="DC44" s="128"/>
      <c r="DD44" s="128"/>
      <c r="DE44" s="128"/>
      <c r="DF44" s="128"/>
      <c r="DG44" s="128"/>
      <c r="DH44" s="128"/>
      <c r="DI44" s="128"/>
      <c r="DJ44" s="128"/>
      <c r="DK44" s="128"/>
      <c r="DL44" s="128"/>
      <c r="DM44" s="128"/>
      <c r="DN44" s="128"/>
      <c r="DO44" s="128"/>
      <c r="DP44" s="128"/>
      <c r="DQ44" s="128"/>
      <c r="DR44" s="127"/>
      <c r="DS44" s="127"/>
      <c r="DT44" s="127"/>
      <c r="DU44" s="127"/>
      <c r="DV44" s="127"/>
      <c r="DW44" s="127"/>
      <c r="DX44" s="127"/>
      <c r="DY44" s="127"/>
      <c r="DZ44" s="127"/>
      <c r="EA44" s="127"/>
      <c r="EB44" s="127"/>
      <c r="EC44" s="127"/>
      <c r="ED44" s="127"/>
      <c r="EE44" s="127"/>
      <c r="EF44" s="127"/>
      <c r="EG44" s="127"/>
      <c r="EH44" s="127"/>
      <c r="EI44" s="127"/>
      <c r="EJ44" s="127"/>
      <c r="EK44" s="127"/>
      <c r="EL44" s="127"/>
      <c r="EM44" s="127"/>
    </row>
    <row r="45" spans="1:143">
      <c r="A45" s="127" t="str">
        <v>2007 Q2</v>
      </c>
      <c r="B45" s="128">
        <v>74</v>
      </c>
      <c r="C45" s="128">
        <v>71</v>
      </c>
      <c r="D45" s="128">
        <v>70</v>
      </c>
      <c r="E45" s="128">
        <v>70</v>
      </c>
      <c r="F45" s="128">
        <v>70</v>
      </c>
      <c r="G45" s="128">
        <v>69</v>
      </c>
      <c r="H45" s="128">
        <v>69</v>
      </c>
      <c r="I45" s="128">
        <v>69</v>
      </c>
      <c r="J45" s="128">
        <v>70</v>
      </c>
      <c r="K45" s="128">
        <v>70</v>
      </c>
      <c r="L45" s="128">
        <v>69</v>
      </c>
      <c r="M45" s="128">
        <v>69</v>
      </c>
      <c r="N45" s="128">
        <v>69</v>
      </c>
      <c r="O45" s="128">
        <v>69</v>
      </c>
      <c r="P45" s="128">
        <v>69</v>
      </c>
      <c r="Q45" s="128">
        <v>69</v>
      </c>
      <c r="R45" s="128">
        <v>69</v>
      </c>
      <c r="S45" s="128">
        <v>69</v>
      </c>
      <c r="T45" s="128">
        <v>69</v>
      </c>
      <c r="U45" s="128">
        <v>69</v>
      </c>
      <c r="V45" s="128">
        <v>69</v>
      </c>
      <c r="W45" s="128">
        <v>69</v>
      </c>
      <c r="X45" s="128">
        <v>69</v>
      </c>
      <c r="Y45" s="128">
        <v>69</v>
      </c>
      <c r="Z45" s="128">
        <v>69</v>
      </c>
      <c r="AA45" s="128">
        <v>69</v>
      </c>
      <c r="AB45" s="128">
        <v>69</v>
      </c>
      <c r="AC45" s="128">
        <v>69</v>
      </c>
      <c r="AD45" s="128">
        <v>69</v>
      </c>
      <c r="AE45" s="128" t="str">
        <v/>
      </c>
      <c r="AF45" s="128" t="str">
        <v/>
      </c>
      <c r="AG45" s="128" t="str">
        <v/>
      </c>
      <c r="AH45" s="128" t="str">
        <v/>
      </c>
      <c r="AI45" s="128" t="str">
        <v/>
      </c>
      <c r="AJ45" s="128" t="str">
        <v/>
      </c>
      <c r="AK45" s="128" t="str">
        <v/>
      </c>
      <c r="AL45" s="128" t="str">
        <v/>
      </c>
      <c r="AM45" s="128" t="str">
        <v/>
      </c>
      <c r="AN45" s="128" t="str">
        <v/>
      </c>
      <c r="AO45" s="128" t="str">
        <v/>
      </c>
      <c r="AP45" s="128" t="str">
        <v/>
      </c>
      <c r="AQ45" s="128" t="str">
        <v/>
      </c>
      <c r="AR45" s="128" t="str">
        <v/>
      </c>
      <c r="AS45" s="128" t="str">
        <v/>
      </c>
      <c r="AT45" s="128" t="str">
        <v/>
      </c>
      <c r="AU45" s="128" t="str">
        <v/>
      </c>
      <c r="AV45" s="128" t="str">
        <v/>
      </c>
      <c r="AW45" s="128" t="str">
        <v/>
      </c>
      <c r="AX45" s="128" t="str">
        <v/>
      </c>
      <c r="AY45" s="128" t="str">
        <v/>
      </c>
      <c r="AZ45" s="128" t="str">
        <v/>
      </c>
      <c r="BA45" s="128" t="str">
        <v/>
      </c>
      <c r="BB45" s="128" t="str">
        <v/>
      </c>
      <c r="BC45" s="128" t="str">
        <v/>
      </c>
      <c r="BD45" s="128" t="str">
        <v/>
      </c>
      <c r="BE45" s="128" t="str">
        <v/>
      </c>
      <c r="BF45" s="128" t="str">
        <v/>
      </c>
      <c r="BG45" s="128" t="str">
        <v/>
      </c>
      <c r="BH45" s="128" t="str">
        <v/>
      </c>
      <c r="BI45" s="128" t="str">
        <v/>
      </c>
      <c r="BJ45" s="128" t="str">
        <v/>
      </c>
      <c r="BK45" s="128" t="str">
        <v/>
      </c>
      <c r="BL45" s="128" t="e">
        <v>#N/A</v>
      </c>
      <c r="BM45" s="128" t="e">
        <v>#N/A</v>
      </c>
      <c r="BN45" s="128" t="e">
        <v>#N/A</v>
      </c>
      <c r="BO45" s="128" t="e">
        <v>#N/A</v>
      </c>
      <c r="BP45" s="128" t="e">
        <v>#N/A</v>
      </c>
      <c r="BQ45" s="128" t="e">
        <v>#N/A</v>
      </c>
      <c r="BR45" s="128" t="e">
        <v>#N/A</v>
      </c>
      <c r="BS45" s="128" t="e">
        <v>#N/A</v>
      </c>
      <c r="BT45" s="128" t="e">
        <v>#N/A</v>
      </c>
      <c r="BU45" s="128" t="e">
        <v>#N/A</v>
      </c>
      <c r="BV45" s="128" t="e">
        <v>#N/A</v>
      </c>
      <c r="BW45" s="128" t="e">
        <v>#N/A</v>
      </c>
      <c r="BX45" s="128" t="e">
        <v>#N/A</v>
      </c>
      <c r="BY45" s="128" t="e">
        <v>#N/A</v>
      </c>
      <c r="BZ45" s="128" t="e">
        <v>#N/A</v>
      </c>
      <c r="CA45" s="128" t="e">
        <v>#N/A</v>
      </c>
      <c r="CB45" s="128" t="e">
        <v>#N/A</v>
      </c>
      <c r="CC45" s="128" t="e">
        <v>#N/A</v>
      </c>
      <c r="CD45" s="128"/>
      <c r="CE45" s="128"/>
      <c r="CF45" s="128"/>
      <c r="CG45" s="128"/>
      <c r="CH45" s="128"/>
      <c r="CI45" s="128"/>
      <c r="CJ45" s="128"/>
      <c r="CK45" s="128"/>
      <c r="CL45" s="128"/>
      <c r="CM45" s="128"/>
      <c r="CN45" s="128"/>
      <c r="CO45" s="128"/>
      <c r="CP45" s="128"/>
      <c r="CQ45" s="128"/>
      <c r="CR45" s="128"/>
      <c r="CS45" s="128"/>
      <c r="CT45" s="128"/>
      <c r="CU45" s="128"/>
      <c r="CV45" s="128"/>
      <c r="CW45" s="128"/>
      <c r="CX45" s="128"/>
      <c r="CY45" s="128"/>
      <c r="CZ45" s="128"/>
      <c r="DA45" s="128"/>
      <c r="DB45" s="128"/>
      <c r="DC45" s="128"/>
      <c r="DD45" s="128"/>
      <c r="DE45" s="128"/>
      <c r="DF45" s="128"/>
      <c r="DG45" s="128"/>
      <c r="DH45" s="128"/>
      <c r="DI45" s="128"/>
      <c r="DJ45" s="128"/>
      <c r="DK45" s="128"/>
      <c r="DL45" s="128"/>
      <c r="DM45" s="128"/>
      <c r="DN45" s="128"/>
      <c r="DO45" s="128"/>
      <c r="DP45" s="128"/>
      <c r="DQ45" s="128"/>
      <c r="DR45" s="127"/>
      <c r="DS45" s="127"/>
      <c r="DT45" s="127"/>
      <c r="DU45" s="127"/>
      <c r="DV45" s="127"/>
      <c r="DW45" s="127"/>
      <c r="DX45" s="127"/>
      <c r="DY45" s="127"/>
      <c r="DZ45" s="127"/>
      <c r="EA45" s="127"/>
      <c r="EB45" s="127"/>
      <c r="EC45" s="127"/>
      <c r="ED45" s="127"/>
      <c r="EE45" s="127"/>
      <c r="EF45" s="127"/>
      <c r="EG45" s="127"/>
      <c r="EH45" s="127"/>
      <c r="EI45" s="127"/>
      <c r="EJ45" s="127"/>
      <c r="EK45" s="127"/>
      <c r="EL45" s="127"/>
      <c r="EM45" s="127"/>
    </row>
    <row r="46" spans="1:143">
      <c r="A46" s="127" t="str">
        <v>2007 Q3</v>
      </c>
      <c r="B46" s="128">
        <v>80</v>
      </c>
      <c r="C46" s="128">
        <v>84</v>
      </c>
      <c r="D46" s="128">
        <v>84</v>
      </c>
      <c r="E46" s="128">
        <v>84</v>
      </c>
      <c r="F46" s="128">
        <v>84</v>
      </c>
      <c r="G46" s="128">
        <v>84</v>
      </c>
      <c r="H46" s="128">
        <v>83</v>
      </c>
      <c r="I46" s="128">
        <v>83</v>
      </c>
      <c r="J46" s="128">
        <v>83</v>
      </c>
      <c r="K46" s="128">
        <v>83</v>
      </c>
      <c r="L46" s="128">
        <v>83</v>
      </c>
      <c r="M46" s="128">
        <v>83</v>
      </c>
      <c r="N46" s="128">
        <v>83</v>
      </c>
      <c r="O46" s="128">
        <v>83</v>
      </c>
      <c r="P46" s="128">
        <v>83</v>
      </c>
      <c r="Q46" s="128">
        <v>83</v>
      </c>
      <c r="R46" s="128">
        <v>83</v>
      </c>
      <c r="S46" s="128">
        <v>83</v>
      </c>
      <c r="T46" s="128">
        <v>83</v>
      </c>
      <c r="U46" s="128">
        <v>83</v>
      </c>
      <c r="V46" s="128">
        <v>83</v>
      </c>
      <c r="W46" s="128">
        <v>83</v>
      </c>
      <c r="X46" s="128">
        <v>83</v>
      </c>
      <c r="Y46" s="128">
        <v>83</v>
      </c>
      <c r="Z46" s="128">
        <v>83</v>
      </c>
      <c r="AA46" s="128">
        <v>83</v>
      </c>
      <c r="AB46" s="128">
        <v>83</v>
      </c>
      <c r="AC46" s="128">
        <v>83</v>
      </c>
      <c r="AD46" s="128" t="str">
        <v/>
      </c>
      <c r="AE46" s="128" t="str">
        <v/>
      </c>
      <c r="AF46" s="128" t="str">
        <v/>
      </c>
      <c r="AG46" s="128" t="str">
        <v/>
      </c>
      <c r="AH46" s="128" t="str">
        <v/>
      </c>
      <c r="AI46" s="128" t="str">
        <v/>
      </c>
      <c r="AJ46" s="128" t="str">
        <v/>
      </c>
      <c r="AK46" s="128" t="str">
        <v/>
      </c>
      <c r="AL46" s="128" t="str">
        <v/>
      </c>
      <c r="AM46" s="128" t="str">
        <v/>
      </c>
      <c r="AN46" s="128" t="str">
        <v/>
      </c>
      <c r="AO46" s="128" t="str">
        <v/>
      </c>
      <c r="AP46" s="128" t="str">
        <v/>
      </c>
      <c r="AQ46" s="128" t="str">
        <v/>
      </c>
      <c r="AR46" s="128" t="str">
        <v/>
      </c>
      <c r="AS46" s="128" t="str">
        <v/>
      </c>
      <c r="AT46" s="128" t="str">
        <v/>
      </c>
      <c r="AU46" s="128" t="str">
        <v/>
      </c>
      <c r="AV46" s="128" t="str">
        <v/>
      </c>
      <c r="AW46" s="128" t="str">
        <v/>
      </c>
      <c r="AX46" s="128" t="str">
        <v/>
      </c>
      <c r="AY46" s="128" t="str">
        <v/>
      </c>
      <c r="AZ46" s="128" t="str">
        <v/>
      </c>
      <c r="BA46" s="128" t="str">
        <v/>
      </c>
      <c r="BB46" s="128" t="str">
        <v/>
      </c>
      <c r="BC46" s="128" t="str">
        <v/>
      </c>
      <c r="BD46" s="128" t="str">
        <v/>
      </c>
      <c r="BE46" s="128" t="str">
        <v/>
      </c>
      <c r="BF46" s="128" t="str">
        <v/>
      </c>
      <c r="BG46" s="128" t="str">
        <v/>
      </c>
      <c r="BH46" s="128" t="str">
        <v/>
      </c>
      <c r="BI46" s="128" t="str">
        <v/>
      </c>
      <c r="BJ46" s="128" t="str">
        <v/>
      </c>
      <c r="BK46" s="128" t="str">
        <v/>
      </c>
      <c r="BL46" s="128" t="e">
        <v>#N/A</v>
      </c>
      <c r="BM46" s="128" t="e">
        <v>#N/A</v>
      </c>
      <c r="BN46" s="128" t="e">
        <v>#N/A</v>
      </c>
      <c r="BO46" s="128" t="e">
        <v>#N/A</v>
      </c>
      <c r="BP46" s="128" t="e">
        <v>#N/A</v>
      </c>
      <c r="BQ46" s="128" t="e">
        <v>#N/A</v>
      </c>
      <c r="BR46" s="128" t="e">
        <v>#N/A</v>
      </c>
      <c r="BS46" s="128" t="e">
        <v>#N/A</v>
      </c>
      <c r="BT46" s="128" t="e">
        <v>#N/A</v>
      </c>
      <c r="BU46" s="128" t="e">
        <v>#N/A</v>
      </c>
      <c r="BV46" s="128" t="e">
        <v>#N/A</v>
      </c>
      <c r="BW46" s="128" t="e">
        <v>#N/A</v>
      </c>
      <c r="BX46" s="128" t="e">
        <v>#N/A</v>
      </c>
      <c r="BY46" s="128" t="e">
        <v>#N/A</v>
      </c>
      <c r="BZ46" s="128" t="e">
        <v>#N/A</v>
      </c>
      <c r="CA46" s="128" t="e">
        <v>#N/A</v>
      </c>
      <c r="CB46" s="128" t="e">
        <v>#N/A</v>
      </c>
      <c r="CC46" s="128" t="e">
        <v>#N/A</v>
      </c>
      <c r="CD46" s="128"/>
      <c r="CE46" s="128"/>
      <c r="CF46" s="128"/>
      <c r="CG46" s="128"/>
      <c r="CH46" s="128"/>
      <c r="CI46" s="128"/>
      <c r="CJ46" s="128"/>
      <c r="CK46" s="128"/>
      <c r="CL46" s="128"/>
      <c r="CM46" s="128"/>
      <c r="CN46" s="128"/>
      <c r="CO46" s="128"/>
      <c r="CP46" s="128"/>
      <c r="CQ46" s="128"/>
      <c r="CR46" s="128"/>
      <c r="CS46" s="128"/>
      <c r="CT46" s="128"/>
      <c r="CU46" s="128"/>
      <c r="CV46" s="128"/>
      <c r="CW46" s="128"/>
      <c r="CX46" s="128"/>
      <c r="CY46" s="128"/>
      <c r="CZ46" s="128"/>
      <c r="DA46" s="128"/>
      <c r="DB46" s="128"/>
      <c r="DC46" s="128"/>
      <c r="DD46" s="128"/>
      <c r="DE46" s="128"/>
      <c r="DF46" s="128"/>
      <c r="DG46" s="128"/>
      <c r="DH46" s="128"/>
      <c r="DI46" s="128"/>
      <c r="DJ46" s="128"/>
      <c r="DK46" s="128"/>
      <c r="DL46" s="128"/>
      <c r="DM46" s="128"/>
      <c r="DN46" s="128"/>
      <c r="DO46" s="128"/>
      <c r="DP46" s="128"/>
      <c r="DQ46" s="128"/>
      <c r="DR46" s="127"/>
      <c r="DS46" s="127"/>
      <c r="DT46" s="127"/>
      <c r="DU46" s="127"/>
      <c r="DV46" s="127"/>
      <c r="DW46" s="127"/>
      <c r="DX46" s="127"/>
      <c r="DY46" s="127"/>
      <c r="DZ46" s="127"/>
      <c r="EA46" s="127"/>
      <c r="EB46" s="127"/>
      <c r="EC46" s="127"/>
      <c r="ED46" s="127"/>
      <c r="EE46" s="127"/>
      <c r="EF46" s="127"/>
      <c r="EG46" s="127"/>
      <c r="EH46" s="127"/>
      <c r="EI46" s="127"/>
      <c r="EJ46" s="127"/>
      <c r="EK46" s="127"/>
      <c r="EL46" s="127"/>
      <c r="EM46" s="127"/>
    </row>
    <row r="47" spans="1:143">
      <c r="A47" s="127" t="str">
        <v>2007 Q4</v>
      </c>
      <c r="B47" s="128">
        <v>73</v>
      </c>
      <c r="C47" s="128">
        <v>81</v>
      </c>
      <c r="D47" s="128">
        <v>81</v>
      </c>
      <c r="E47" s="128">
        <v>80</v>
      </c>
      <c r="F47" s="128">
        <v>81</v>
      </c>
      <c r="G47" s="128">
        <v>81</v>
      </c>
      <c r="H47" s="128">
        <v>81</v>
      </c>
      <c r="I47" s="128">
        <v>80</v>
      </c>
      <c r="J47" s="128">
        <v>80</v>
      </c>
      <c r="K47" s="128">
        <v>80</v>
      </c>
      <c r="L47" s="128">
        <v>80</v>
      </c>
      <c r="M47" s="128">
        <v>80</v>
      </c>
      <c r="N47" s="128">
        <v>81</v>
      </c>
      <c r="O47" s="128">
        <v>81</v>
      </c>
      <c r="P47" s="128">
        <v>81</v>
      </c>
      <c r="Q47" s="128">
        <v>81</v>
      </c>
      <c r="R47" s="128">
        <v>81</v>
      </c>
      <c r="S47" s="128">
        <v>81</v>
      </c>
      <c r="T47" s="128">
        <v>81</v>
      </c>
      <c r="U47" s="128">
        <v>81</v>
      </c>
      <c r="V47" s="128">
        <v>81</v>
      </c>
      <c r="W47" s="128">
        <v>81</v>
      </c>
      <c r="X47" s="128">
        <v>81</v>
      </c>
      <c r="Y47" s="128">
        <v>81</v>
      </c>
      <c r="Z47" s="128">
        <v>81</v>
      </c>
      <c r="AA47" s="128">
        <v>81</v>
      </c>
      <c r="AB47" s="128">
        <v>81</v>
      </c>
      <c r="AC47" s="128" t="str">
        <v/>
      </c>
      <c r="AD47" s="128" t="str">
        <v/>
      </c>
      <c r="AE47" s="128" t="str">
        <v/>
      </c>
      <c r="AF47" s="128" t="str">
        <v/>
      </c>
      <c r="AG47" s="128" t="str">
        <v/>
      </c>
      <c r="AH47" s="128" t="str">
        <v/>
      </c>
      <c r="AI47" s="128" t="str">
        <v/>
      </c>
      <c r="AJ47" s="128" t="str">
        <v/>
      </c>
      <c r="AK47" s="128" t="str">
        <v/>
      </c>
      <c r="AL47" s="128" t="str">
        <v/>
      </c>
      <c r="AM47" s="128" t="str">
        <v/>
      </c>
      <c r="AN47" s="128" t="str">
        <v/>
      </c>
      <c r="AO47" s="128" t="str">
        <v/>
      </c>
      <c r="AP47" s="128" t="str">
        <v/>
      </c>
      <c r="AQ47" s="128" t="str">
        <v/>
      </c>
      <c r="AR47" s="128" t="str">
        <v/>
      </c>
      <c r="AS47" s="128" t="str">
        <v/>
      </c>
      <c r="AT47" s="128" t="str">
        <v/>
      </c>
      <c r="AU47" s="128" t="str">
        <v/>
      </c>
      <c r="AV47" s="128" t="str">
        <v/>
      </c>
      <c r="AW47" s="128" t="str">
        <v/>
      </c>
      <c r="AX47" s="128" t="str">
        <v/>
      </c>
      <c r="AY47" s="128" t="str">
        <v/>
      </c>
      <c r="AZ47" s="128" t="str">
        <v/>
      </c>
      <c r="BA47" s="128" t="str">
        <v/>
      </c>
      <c r="BB47" s="128" t="str">
        <v/>
      </c>
      <c r="BC47" s="128" t="str">
        <v/>
      </c>
      <c r="BD47" s="128" t="str">
        <v/>
      </c>
      <c r="BE47" s="128" t="str">
        <v/>
      </c>
      <c r="BF47" s="128" t="str">
        <v/>
      </c>
      <c r="BG47" s="128" t="str">
        <v/>
      </c>
      <c r="BH47" s="128" t="str">
        <v/>
      </c>
      <c r="BI47" s="128" t="str">
        <v/>
      </c>
      <c r="BJ47" s="128" t="str">
        <v/>
      </c>
      <c r="BK47" s="128" t="str">
        <v/>
      </c>
      <c r="BL47" s="128" t="e">
        <v>#N/A</v>
      </c>
      <c r="BM47" s="128" t="e">
        <v>#N/A</v>
      </c>
      <c r="BN47" s="128" t="e">
        <v>#N/A</v>
      </c>
      <c r="BO47" s="128" t="e">
        <v>#N/A</v>
      </c>
      <c r="BP47" s="128" t="e">
        <v>#N/A</v>
      </c>
      <c r="BQ47" s="128" t="e">
        <v>#N/A</v>
      </c>
      <c r="BR47" s="128" t="e">
        <v>#N/A</v>
      </c>
      <c r="BS47" s="128" t="e">
        <v>#N/A</v>
      </c>
      <c r="BT47" s="128" t="e">
        <v>#N/A</v>
      </c>
      <c r="BU47" s="128" t="e">
        <v>#N/A</v>
      </c>
      <c r="BV47" s="128" t="e">
        <v>#N/A</v>
      </c>
      <c r="BW47" s="128" t="e">
        <v>#N/A</v>
      </c>
      <c r="BX47" s="128" t="e">
        <v>#N/A</v>
      </c>
      <c r="BY47" s="128" t="e">
        <v>#N/A</v>
      </c>
      <c r="BZ47" s="128" t="e">
        <v>#N/A</v>
      </c>
      <c r="CA47" s="128" t="e">
        <v>#N/A</v>
      </c>
      <c r="CB47" s="128" t="e">
        <v>#N/A</v>
      </c>
      <c r="CC47" s="128" t="e">
        <v>#N/A</v>
      </c>
      <c r="CD47" s="128"/>
      <c r="CE47" s="128"/>
      <c r="CF47" s="128"/>
      <c r="CG47" s="128"/>
      <c r="CH47" s="128"/>
      <c r="CI47" s="128"/>
      <c r="CJ47" s="128"/>
      <c r="CK47" s="128"/>
      <c r="CL47" s="128"/>
      <c r="CM47" s="128"/>
      <c r="CN47" s="128"/>
      <c r="CO47" s="128"/>
      <c r="CP47" s="128"/>
      <c r="CQ47" s="128"/>
      <c r="CR47" s="128"/>
      <c r="CS47" s="128"/>
      <c r="CT47" s="128"/>
      <c r="CU47" s="128"/>
      <c r="CV47" s="128"/>
      <c r="CW47" s="128"/>
      <c r="CX47" s="128"/>
      <c r="CY47" s="128"/>
      <c r="CZ47" s="128"/>
      <c r="DA47" s="128"/>
      <c r="DB47" s="128"/>
      <c r="DC47" s="128"/>
      <c r="DD47" s="128"/>
      <c r="DE47" s="128"/>
      <c r="DF47" s="128"/>
      <c r="DG47" s="128"/>
      <c r="DH47" s="128"/>
      <c r="DI47" s="128"/>
      <c r="DJ47" s="128"/>
      <c r="DK47" s="128"/>
      <c r="DL47" s="128"/>
      <c r="DM47" s="128"/>
      <c r="DN47" s="128"/>
      <c r="DO47" s="128"/>
      <c r="DP47" s="128"/>
      <c r="DQ47" s="128"/>
      <c r="DR47" s="127"/>
      <c r="DS47" s="127"/>
      <c r="DT47" s="127"/>
      <c r="DU47" s="127"/>
      <c r="DV47" s="127"/>
      <c r="DW47" s="127"/>
      <c r="DX47" s="127"/>
      <c r="DY47" s="127"/>
      <c r="DZ47" s="127"/>
      <c r="EA47" s="127"/>
      <c r="EB47" s="127"/>
      <c r="EC47" s="127"/>
      <c r="ED47" s="127"/>
      <c r="EE47" s="127"/>
      <c r="EF47" s="127"/>
      <c r="EG47" s="127"/>
      <c r="EH47" s="127"/>
      <c r="EI47" s="127"/>
      <c r="EJ47" s="127"/>
      <c r="EK47" s="127"/>
      <c r="EL47" s="127"/>
      <c r="EM47" s="127"/>
    </row>
    <row r="48" spans="1:143">
      <c r="A48" s="127" t="str">
        <v>2008 Q1</v>
      </c>
      <c r="B48" s="128">
        <v>55</v>
      </c>
      <c r="C48" s="128">
        <v>64</v>
      </c>
      <c r="D48" s="128">
        <v>60</v>
      </c>
      <c r="E48" s="128">
        <v>60</v>
      </c>
      <c r="F48" s="128">
        <v>61</v>
      </c>
      <c r="G48" s="128">
        <v>61</v>
      </c>
      <c r="H48" s="128">
        <v>62</v>
      </c>
      <c r="I48" s="128">
        <v>62</v>
      </c>
      <c r="J48" s="128">
        <v>62</v>
      </c>
      <c r="K48" s="128">
        <v>62</v>
      </c>
      <c r="L48" s="128">
        <v>62</v>
      </c>
      <c r="M48" s="128">
        <v>62</v>
      </c>
      <c r="N48" s="128">
        <v>62</v>
      </c>
      <c r="O48" s="128">
        <v>62</v>
      </c>
      <c r="P48" s="128">
        <v>62</v>
      </c>
      <c r="Q48" s="128">
        <v>62</v>
      </c>
      <c r="R48" s="128">
        <v>62</v>
      </c>
      <c r="S48" s="128">
        <v>62</v>
      </c>
      <c r="T48" s="128">
        <v>62</v>
      </c>
      <c r="U48" s="128">
        <v>62</v>
      </c>
      <c r="V48" s="128">
        <v>62</v>
      </c>
      <c r="W48" s="128">
        <v>62</v>
      </c>
      <c r="X48" s="128">
        <v>62</v>
      </c>
      <c r="Y48" s="128">
        <v>62</v>
      </c>
      <c r="Z48" s="128">
        <v>62</v>
      </c>
      <c r="AA48" s="128">
        <v>62</v>
      </c>
      <c r="AB48" s="128" t="str">
        <v/>
      </c>
      <c r="AC48" s="128" t="str">
        <v/>
      </c>
      <c r="AD48" s="128" t="str">
        <v/>
      </c>
      <c r="AE48" s="128" t="str">
        <v/>
      </c>
      <c r="AF48" s="128" t="str">
        <v/>
      </c>
      <c r="AG48" s="128" t="str">
        <v/>
      </c>
      <c r="AH48" s="128" t="str">
        <v/>
      </c>
      <c r="AI48" s="128" t="str">
        <v/>
      </c>
      <c r="AJ48" s="128" t="str">
        <v/>
      </c>
      <c r="AK48" s="128" t="str">
        <v/>
      </c>
      <c r="AL48" s="128" t="str">
        <v/>
      </c>
      <c r="AM48" s="128" t="str">
        <v/>
      </c>
      <c r="AN48" s="128" t="str">
        <v/>
      </c>
      <c r="AO48" s="128" t="str">
        <v/>
      </c>
      <c r="AP48" s="128" t="str">
        <v/>
      </c>
      <c r="AQ48" s="128" t="str">
        <v/>
      </c>
      <c r="AR48" s="128" t="str">
        <v/>
      </c>
      <c r="AS48" s="128" t="str">
        <v/>
      </c>
      <c r="AT48" s="128" t="str">
        <v/>
      </c>
      <c r="AU48" s="128" t="str">
        <v/>
      </c>
      <c r="AV48" s="128" t="str">
        <v/>
      </c>
      <c r="AW48" s="128" t="str">
        <v/>
      </c>
      <c r="AX48" s="128" t="str">
        <v/>
      </c>
      <c r="AY48" s="128" t="str">
        <v/>
      </c>
      <c r="AZ48" s="128" t="str">
        <v/>
      </c>
      <c r="BA48" s="128" t="str">
        <v/>
      </c>
      <c r="BB48" s="128" t="str">
        <v/>
      </c>
      <c r="BC48" s="128" t="str">
        <v/>
      </c>
      <c r="BD48" s="128" t="str">
        <v/>
      </c>
      <c r="BE48" s="128" t="str">
        <v/>
      </c>
      <c r="BF48" s="128" t="str">
        <v/>
      </c>
      <c r="BG48" s="128" t="str">
        <v/>
      </c>
      <c r="BH48" s="128" t="str">
        <v/>
      </c>
      <c r="BI48" s="128" t="str">
        <v/>
      </c>
      <c r="BJ48" s="128" t="str">
        <v/>
      </c>
      <c r="BK48" s="128" t="str">
        <v/>
      </c>
      <c r="BL48" s="128" t="e">
        <v>#N/A</v>
      </c>
      <c r="BM48" s="128" t="e">
        <v>#N/A</v>
      </c>
      <c r="BN48" s="128" t="e">
        <v>#N/A</v>
      </c>
      <c r="BO48" s="128" t="e">
        <v>#N/A</v>
      </c>
      <c r="BP48" s="128" t="e">
        <v>#N/A</v>
      </c>
      <c r="BQ48" s="128" t="e">
        <v>#N/A</v>
      </c>
      <c r="BR48" s="128" t="e">
        <v>#N/A</v>
      </c>
      <c r="BS48" s="128" t="e">
        <v>#N/A</v>
      </c>
      <c r="BT48" s="128" t="e">
        <v>#N/A</v>
      </c>
      <c r="BU48" s="128" t="e">
        <v>#N/A</v>
      </c>
      <c r="BV48" s="128" t="e">
        <v>#N/A</v>
      </c>
      <c r="BW48" s="128" t="e">
        <v>#N/A</v>
      </c>
      <c r="BX48" s="128" t="e">
        <v>#N/A</v>
      </c>
      <c r="BY48" s="128" t="e">
        <v>#N/A</v>
      </c>
      <c r="BZ48" s="128" t="e">
        <v>#N/A</v>
      </c>
      <c r="CA48" s="128" t="e">
        <v>#N/A</v>
      </c>
      <c r="CB48" s="128" t="e">
        <v>#N/A</v>
      </c>
      <c r="CC48" s="128" t="e">
        <v>#N/A</v>
      </c>
      <c r="CD48" s="128"/>
      <c r="CE48" s="128"/>
      <c r="CF48" s="128"/>
      <c r="CG48" s="128"/>
      <c r="CH48" s="128"/>
      <c r="CI48" s="128"/>
      <c r="CJ48" s="128"/>
      <c r="CK48" s="128"/>
      <c r="CL48" s="128"/>
      <c r="CM48" s="128"/>
      <c r="CN48" s="128"/>
      <c r="CO48" s="128"/>
      <c r="CP48" s="128"/>
      <c r="CQ48" s="128"/>
      <c r="CR48" s="128"/>
      <c r="CS48" s="128"/>
      <c r="CT48" s="128"/>
      <c r="CU48" s="128"/>
      <c r="CV48" s="128"/>
      <c r="CW48" s="128"/>
      <c r="CX48" s="128"/>
      <c r="CY48" s="128"/>
      <c r="CZ48" s="128"/>
      <c r="DA48" s="128"/>
      <c r="DB48" s="128"/>
      <c r="DC48" s="128"/>
      <c r="DD48" s="128"/>
      <c r="DE48" s="128"/>
      <c r="DF48" s="128"/>
      <c r="DG48" s="128"/>
      <c r="DH48" s="128"/>
      <c r="DI48" s="128"/>
      <c r="DJ48" s="128"/>
      <c r="DK48" s="128"/>
      <c r="DL48" s="128"/>
      <c r="DM48" s="128"/>
      <c r="DN48" s="128"/>
      <c r="DO48" s="128"/>
      <c r="DP48" s="128"/>
      <c r="DQ48" s="128"/>
      <c r="DR48" s="127"/>
      <c r="DS48" s="127"/>
      <c r="DT48" s="127"/>
      <c r="DU48" s="127"/>
      <c r="DV48" s="127"/>
      <c r="DW48" s="127"/>
      <c r="DX48" s="127"/>
      <c r="DY48" s="127"/>
      <c r="DZ48" s="127"/>
      <c r="EA48" s="127"/>
      <c r="EB48" s="127"/>
      <c r="EC48" s="127"/>
      <c r="ED48" s="127"/>
      <c r="EE48" s="127"/>
      <c r="EF48" s="127"/>
      <c r="EG48" s="127"/>
      <c r="EH48" s="127"/>
      <c r="EI48" s="127"/>
      <c r="EJ48" s="127"/>
      <c r="EK48" s="127"/>
      <c r="EL48" s="127"/>
      <c r="EM48" s="127"/>
    </row>
    <row r="49" spans="1:143">
      <c r="A49" s="127" t="str">
        <v>2008 Q2</v>
      </c>
      <c r="B49" s="128">
        <v>80</v>
      </c>
      <c r="C49" s="128">
        <v>89</v>
      </c>
      <c r="D49" s="128">
        <v>84</v>
      </c>
      <c r="E49" s="128">
        <v>84</v>
      </c>
      <c r="F49" s="128">
        <v>84</v>
      </c>
      <c r="G49" s="128">
        <v>84</v>
      </c>
      <c r="H49" s="128">
        <v>84</v>
      </c>
      <c r="I49" s="128">
        <v>84</v>
      </c>
      <c r="J49" s="128">
        <v>84</v>
      </c>
      <c r="K49" s="128">
        <v>84</v>
      </c>
      <c r="L49" s="128">
        <v>84</v>
      </c>
      <c r="M49" s="128">
        <v>84</v>
      </c>
      <c r="N49" s="128">
        <v>84</v>
      </c>
      <c r="O49" s="128">
        <v>84</v>
      </c>
      <c r="P49" s="128">
        <v>84</v>
      </c>
      <c r="Q49" s="128">
        <v>84</v>
      </c>
      <c r="R49" s="128">
        <v>84</v>
      </c>
      <c r="S49" s="128">
        <v>84</v>
      </c>
      <c r="T49" s="128">
        <v>84</v>
      </c>
      <c r="U49" s="128">
        <v>84</v>
      </c>
      <c r="V49" s="128">
        <v>84</v>
      </c>
      <c r="W49" s="128">
        <v>84</v>
      </c>
      <c r="X49" s="128">
        <v>84</v>
      </c>
      <c r="Y49" s="128">
        <v>84</v>
      </c>
      <c r="Z49" s="128">
        <v>84</v>
      </c>
      <c r="AA49" s="128" t="str">
        <v/>
      </c>
      <c r="AB49" s="128" t="str">
        <v/>
      </c>
      <c r="AC49" s="128" t="str">
        <v/>
      </c>
      <c r="AD49" s="128" t="str">
        <v/>
      </c>
      <c r="AE49" s="128" t="str">
        <v/>
      </c>
      <c r="AF49" s="128" t="str">
        <v/>
      </c>
      <c r="AG49" s="128" t="str">
        <v/>
      </c>
      <c r="AH49" s="128" t="str">
        <v/>
      </c>
      <c r="AI49" s="128" t="str">
        <v/>
      </c>
      <c r="AJ49" s="128" t="str">
        <v/>
      </c>
      <c r="AK49" s="128" t="str">
        <v/>
      </c>
      <c r="AL49" s="128" t="str">
        <v/>
      </c>
      <c r="AM49" s="128" t="str">
        <v/>
      </c>
      <c r="AN49" s="128" t="str">
        <v/>
      </c>
      <c r="AO49" s="128" t="str">
        <v/>
      </c>
      <c r="AP49" s="128" t="str">
        <v/>
      </c>
      <c r="AQ49" s="128" t="str">
        <v/>
      </c>
      <c r="AR49" s="128" t="str">
        <v/>
      </c>
      <c r="AS49" s="128" t="str">
        <v/>
      </c>
      <c r="AT49" s="128" t="str">
        <v/>
      </c>
      <c r="AU49" s="128" t="str">
        <v/>
      </c>
      <c r="AV49" s="128" t="str">
        <v/>
      </c>
      <c r="AW49" s="128" t="str">
        <v/>
      </c>
      <c r="AX49" s="128" t="str">
        <v/>
      </c>
      <c r="AY49" s="128" t="str">
        <v/>
      </c>
      <c r="AZ49" s="128" t="str">
        <v/>
      </c>
      <c r="BA49" s="128" t="str">
        <v/>
      </c>
      <c r="BB49" s="128" t="str">
        <v/>
      </c>
      <c r="BC49" s="128" t="str">
        <v/>
      </c>
      <c r="BD49" s="128" t="str">
        <v/>
      </c>
      <c r="BE49" s="128" t="str">
        <v/>
      </c>
      <c r="BF49" s="128" t="str">
        <v/>
      </c>
      <c r="BG49" s="128" t="str">
        <v/>
      </c>
      <c r="BH49" s="128" t="str">
        <v/>
      </c>
      <c r="BI49" s="128" t="str">
        <v/>
      </c>
      <c r="BJ49" s="128" t="str">
        <v/>
      </c>
      <c r="BK49" s="128" t="str">
        <v/>
      </c>
      <c r="BL49" s="128" t="e">
        <v>#N/A</v>
      </c>
      <c r="BM49" s="128" t="e">
        <v>#N/A</v>
      </c>
      <c r="BN49" s="128" t="e">
        <v>#N/A</v>
      </c>
      <c r="BO49" s="128" t="e">
        <v>#N/A</v>
      </c>
      <c r="BP49" s="128" t="e">
        <v>#N/A</v>
      </c>
      <c r="BQ49" s="128" t="e">
        <v>#N/A</v>
      </c>
      <c r="BR49" s="128" t="e">
        <v>#N/A</v>
      </c>
      <c r="BS49" s="128" t="e">
        <v>#N/A</v>
      </c>
      <c r="BT49" s="128" t="e">
        <v>#N/A</v>
      </c>
      <c r="BU49" s="128" t="e">
        <v>#N/A</v>
      </c>
      <c r="BV49" s="128" t="e">
        <v>#N/A</v>
      </c>
      <c r="BW49" s="128" t="e">
        <v>#N/A</v>
      </c>
      <c r="BX49" s="128" t="e">
        <v>#N/A</v>
      </c>
      <c r="BY49" s="128" t="e">
        <v>#N/A</v>
      </c>
      <c r="BZ49" s="128" t="e">
        <v>#N/A</v>
      </c>
      <c r="CA49" s="128" t="e">
        <v>#N/A</v>
      </c>
      <c r="CB49" s="128" t="e">
        <v>#N/A</v>
      </c>
      <c r="CC49" s="128" t="e">
        <v>#N/A</v>
      </c>
      <c r="CD49" s="128"/>
      <c r="CE49" s="128"/>
      <c r="CF49" s="128"/>
      <c r="CG49" s="128"/>
      <c r="CH49" s="128"/>
      <c r="CI49" s="128"/>
      <c r="CJ49" s="128"/>
      <c r="CK49" s="128"/>
      <c r="CL49" s="128"/>
      <c r="CM49" s="128"/>
      <c r="CN49" s="128"/>
      <c r="CO49" s="128"/>
      <c r="CP49" s="128"/>
      <c r="CQ49" s="128"/>
      <c r="CR49" s="128"/>
      <c r="CS49" s="128"/>
      <c r="CT49" s="128"/>
      <c r="CU49" s="128"/>
      <c r="CV49" s="128"/>
      <c r="CW49" s="128"/>
      <c r="CX49" s="128"/>
      <c r="CY49" s="128"/>
      <c r="CZ49" s="128"/>
      <c r="DA49" s="128"/>
      <c r="DB49" s="128"/>
      <c r="DC49" s="128"/>
      <c r="DD49" s="128"/>
      <c r="DE49" s="128"/>
      <c r="DF49" s="128"/>
      <c r="DG49" s="128"/>
      <c r="DH49" s="128"/>
      <c r="DI49" s="128"/>
      <c r="DJ49" s="128"/>
      <c r="DK49" s="128"/>
      <c r="DL49" s="128"/>
      <c r="DM49" s="128"/>
      <c r="DN49" s="128"/>
      <c r="DO49" s="128"/>
      <c r="DP49" s="128"/>
      <c r="DQ49" s="128"/>
      <c r="DR49" s="127"/>
      <c r="DS49" s="127"/>
      <c r="DT49" s="127"/>
      <c r="DU49" s="127"/>
      <c r="DV49" s="127"/>
      <c r="DW49" s="127"/>
      <c r="DX49" s="127"/>
      <c r="DY49" s="127"/>
      <c r="DZ49" s="127"/>
      <c r="EA49" s="127"/>
      <c r="EB49" s="127"/>
      <c r="EC49" s="127"/>
      <c r="ED49" s="127"/>
      <c r="EE49" s="127"/>
      <c r="EF49" s="127"/>
      <c r="EG49" s="127"/>
      <c r="EH49" s="127"/>
      <c r="EI49" s="127"/>
      <c r="EJ49" s="127"/>
      <c r="EK49" s="127"/>
      <c r="EL49" s="127"/>
      <c r="EM49" s="127"/>
    </row>
    <row r="50" spans="1:143">
      <c r="A50" s="127" t="str">
        <v>2008 Q3</v>
      </c>
      <c r="B50" s="128">
        <v>61</v>
      </c>
      <c r="C50" s="128">
        <v>62</v>
      </c>
      <c r="D50" s="128">
        <v>61</v>
      </c>
      <c r="E50" s="128">
        <v>61</v>
      </c>
      <c r="F50" s="128">
        <v>61</v>
      </c>
      <c r="G50" s="128">
        <v>61</v>
      </c>
      <c r="H50" s="128">
        <v>61</v>
      </c>
      <c r="I50" s="128">
        <v>61</v>
      </c>
      <c r="J50" s="128">
        <v>61</v>
      </c>
      <c r="K50" s="128">
        <v>60</v>
      </c>
      <c r="L50" s="128">
        <v>60</v>
      </c>
      <c r="M50" s="128">
        <v>60</v>
      </c>
      <c r="N50" s="128">
        <v>60</v>
      </c>
      <c r="O50" s="128">
        <v>60</v>
      </c>
      <c r="P50" s="128">
        <v>60</v>
      </c>
      <c r="Q50" s="128">
        <v>61</v>
      </c>
      <c r="R50" s="128">
        <v>61</v>
      </c>
      <c r="S50" s="128">
        <v>60</v>
      </c>
      <c r="T50" s="128">
        <v>60</v>
      </c>
      <c r="U50" s="128">
        <v>60</v>
      </c>
      <c r="V50" s="128">
        <v>60</v>
      </c>
      <c r="W50" s="128">
        <v>60</v>
      </c>
      <c r="X50" s="128">
        <v>60</v>
      </c>
      <c r="Y50" s="128">
        <v>60</v>
      </c>
      <c r="Z50" s="128" t="str">
        <v/>
      </c>
      <c r="AA50" s="128" t="str">
        <v/>
      </c>
      <c r="AB50" s="128" t="str">
        <v/>
      </c>
      <c r="AC50" s="128" t="str">
        <v/>
      </c>
      <c r="AD50" s="128" t="str">
        <v/>
      </c>
      <c r="AE50" s="128" t="str">
        <v/>
      </c>
      <c r="AF50" s="128" t="str">
        <v/>
      </c>
      <c r="AG50" s="128" t="str">
        <v/>
      </c>
      <c r="AH50" s="128" t="str">
        <v/>
      </c>
      <c r="AI50" s="128" t="str">
        <v/>
      </c>
      <c r="AJ50" s="128" t="str">
        <v/>
      </c>
      <c r="AK50" s="128" t="str">
        <v/>
      </c>
      <c r="AL50" s="128" t="str">
        <v/>
      </c>
      <c r="AM50" s="128" t="str">
        <v/>
      </c>
      <c r="AN50" s="128" t="str">
        <v/>
      </c>
      <c r="AO50" s="128" t="str">
        <v/>
      </c>
      <c r="AP50" s="128" t="str">
        <v/>
      </c>
      <c r="AQ50" s="128" t="str">
        <v/>
      </c>
      <c r="AR50" s="128" t="str">
        <v/>
      </c>
      <c r="AS50" s="128" t="str">
        <v/>
      </c>
      <c r="AT50" s="128" t="str">
        <v/>
      </c>
      <c r="AU50" s="128" t="str">
        <v/>
      </c>
      <c r="AV50" s="128" t="str">
        <v/>
      </c>
      <c r="AW50" s="128" t="str">
        <v/>
      </c>
      <c r="AX50" s="128" t="str">
        <v/>
      </c>
      <c r="AY50" s="128" t="str">
        <v/>
      </c>
      <c r="AZ50" s="128" t="str">
        <v/>
      </c>
      <c r="BA50" s="128" t="str">
        <v/>
      </c>
      <c r="BB50" s="128" t="str">
        <v/>
      </c>
      <c r="BC50" s="128" t="str">
        <v/>
      </c>
      <c r="BD50" s="128" t="str">
        <v/>
      </c>
      <c r="BE50" s="128" t="str">
        <v/>
      </c>
      <c r="BF50" s="128" t="str">
        <v/>
      </c>
      <c r="BG50" s="128" t="str">
        <v/>
      </c>
      <c r="BH50" s="128" t="str">
        <v/>
      </c>
      <c r="BI50" s="128" t="str">
        <v/>
      </c>
      <c r="BJ50" s="128" t="str">
        <v/>
      </c>
      <c r="BK50" s="128" t="str">
        <v/>
      </c>
      <c r="BL50" s="128" t="e">
        <v>#N/A</v>
      </c>
      <c r="BM50" s="128" t="e">
        <v>#N/A</v>
      </c>
      <c r="BN50" s="128" t="e">
        <v>#N/A</v>
      </c>
      <c r="BO50" s="128" t="e">
        <v>#N/A</v>
      </c>
      <c r="BP50" s="128" t="e">
        <v>#N/A</v>
      </c>
      <c r="BQ50" s="128" t="e">
        <v>#N/A</v>
      </c>
      <c r="BR50" s="128" t="e">
        <v>#N/A</v>
      </c>
      <c r="BS50" s="128" t="e">
        <v>#N/A</v>
      </c>
      <c r="BT50" s="128" t="e">
        <v>#N/A</v>
      </c>
      <c r="BU50" s="128" t="e">
        <v>#N/A</v>
      </c>
      <c r="BV50" s="128" t="e">
        <v>#N/A</v>
      </c>
      <c r="BW50" s="128" t="e">
        <v>#N/A</v>
      </c>
      <c r="BX50" s="128" t="e">
        <v>#N/A</v>
      </c>
      <c r="BY50" s="128" t="e">
        <v>#N/A</v>
      </c>
      <c r="BZ50" s="128" t="e">
        <v>#N/A</v>
      </c>
      <c r="CA50" s="128" t="e">
        <v>#N/A</v>
      </c>
      <c r="CB50" s="128" t="e">
        <v>#N/A</v>
      </c>
      <c r="CC50" s="128" t="e">
        <v>#N/A</v>
      </c>
      <c r="CD50" s="128"/>
      <c r="CE50" s="128"/>
      <c r="CF50" s="128"/>
      <c r="CG50" s="128"/>
      <c r="CH50" s="128"/>
      <c r="CI50" s="128"/>
      <c r="CJ50" s="128"/>
      <c r="CK50" s="128"/>
      <c r="CL50" s="128"/>
      <c r="CM50" s="128"/>
      <c r="CN50" s="128"/>
      <c r="CO50" s="128"/>
      <c r="CP50" s="128"/>
      <c r="CQ50" s="128"/>
      <c r="CR50" s="128"/>
      <c r="CS50" s="128"/>
      <c r="CT50" s="128"/>
      <c r="CU50" s="128"/>
      <c r="CV50" s="128"/>
      <c r="CW50" s="128"/>
      <c r="CX50" s="128"/>
      <c r="CY50" s="128"/>
      <c r="CZ50" s="128"/>
      <c r="DA50" s="128"/>
      <c r="DB50" s="128"/>
      <c r="DC50" s="128"/>
      <c r="DD50" s="128"/>
      <c r="DE50" s="128"/>
      <c r="DF50" s="128"/>
      <c r="DG50" s="128"/>
      <c r="DH50" s="128"/>
      <c r="DI50" s="128"/>
      <c r="DJ50" s="128"/>
      <c r="DK50" s="128"/>
      <c r="DL50" s="128"/>
      <c r="DM50" s="128"/>
      <c r="DN50" s="128"/>
      <c r="DO50" s="128"/>
      <c r="DP50" s="128"/>
      <c r="DQ50" s="128"/>
      <c r="DR50" s="127"/>
      <c r="DS50" s="127"/>
      <c r="DT50" s="127"/>
      <c r="DU50" s="127"/>
      <c r="DV50" s="127"/>
      <c r="DW50" s="127"/>
      <c r="DX50" s="127"/>
      <c r="DY50" s="127"/>
      <c r="DZ50" s="127"/>
      <c r="EA50" s="127"/>
      <c r="EB50" s="127"/>
      <c r="EC50" s="127"/>
      <c r="ED50" s="127"/>
      <c r="EE50" s="127"/>
      <c r="EF50" s="127"/>
      <c r="EG50" s="127"/>
      <c r="EH50" s="127"/>
      <c r="EI50" s="127"/>
      <c r="EJ50" s="127"/>
      <c r="EK50" s="127"/>
      <c r="EL50" s="127"/>
      <c r="EM50" s="127"/>
    </row>
    <row r="51" spans="1:143">
      <c r="A51" s="127" t="str">
        <v>2008 Q4</v>
      </c>
      <c r="B51" s="128">
        <v>69</v>
      </c>
      <c r="C51" s="128">
        <v>76</v>
      </c>
      <c r="D51" s="128">
        <v>70</v>
      </c>
      <c r="E51" s="128">
        <v>71</v>
      </c>
      <c r="F51" s="128">
        <v>72</v>
      </c>
      <c r="G51" s="128">
        <v>72</v>
      </c>
      <c r="H51" s="128">
        <v>72</v>
      </c>
      <c r="I51" s="128">
        <v>72</v>
      </c>
      <c r="J51" s="128">
        <v>72</v>
      </c>
      <c r="K51" s="128">
        <v>72</v>
      </c>
      <c r="L51" s="128">
        <v>72</v>
      </c>
      <c r="M51" s="128">
        <v>72</v>
      </c>
      <c r="N51" s="128">
        <v>72</v>
      </c>
      <c r="O51" s="128">
        <v>72</v>
      </c>
      <c r="P51" s="128">
        <v>72</v>
      </c>
      <c r="Q51" s="128">
        <v>72</v>
      </c>
      <c r="R51" s="128">
        <v>72</v>
      </c>
      <c r="S51" s="128">
        <v>72</v>
      </c>
      <c r="T51" s="128">
        <v>72</v>
      </c>
      <c r="U51" s="128">
        <v>72</v>
      </c>
      <c r="V51" s="128">
        <v>72</v>
      </c>
      <c r="W51" s="128">
        <v>72</v>
      </c>
      <c r="X51" s="128">
        <v>72</v>
      </c>
      <c r="Y51" s="128" t="str">
        <v/>
      </c>
      <c r="Z51" s="128" t="str">
        <v/>
      </c>
      <c r="AA51" s="128" t="str">
        <v/>
      </c>
      <c r="AB51" s="128" t="str">
        <v/>
      </c>
      <c r="AC51" s="128" t="str">
        <v/>
      </c>
      <c r="AD51" s="128" t="str">
        <v/>
      </c>
      <c r="AE51" s="128" t="str">
        <v/>
      </c>
      <c r="AF51" s="128" t="str">
        <v/>
      </c>
      <c r="AG51" s="128" t="str">
        <v/>
      </c>
      <c r="AH51" s="128" t="str">
        <v/>
      </c>
      <c r="AI51" s="128" t="str">
        <v/>
      </c>
      <c r="AJ51" s="128" t="str">
        <v/>
      </c>
      <c r="AK51" s="128" t="str">
        <v/>
      </c>
      <c r="AL51" s="128" t="str">
        <v/>
      </c>
      <c r="AM51" s="128" t="str">
        <v/>
      </c>
      <c r="AN51" s="128" t="str">
        <v/>
      </c>
      <c r="AO51" s="128" t="str">
        <v/>
      </c>
      <c r="AP51" s="128" t="str">
        <v/>
      </c>
      <c r="AQ51" s="128" t="str">
        <v/>
      </c>
      <c r="AR51" s="128" t="str">
        <v/>
      </c>
      <c r="AS51" s="128" t="str">
        <v/>
      </c>
      <c r="AT51" s="128" t="str">
        <v/>
      </c>
      <c r="AU51" s="128" t="str">
        <v/>
      </c>
      <c r="AV51" s="128" t="str">
        <v/>
      </c>
      <c r="AW51" s="128" t="str">
        <v/>
      </c>
      <c r="AX51" s="128" t="str">
        <v/>
      </c>
      <c r="AY51" s="128" t="str">
        <v/>
      </c>
      <c r="AZ51" s="128" t="str">
        <v/>
      </c>
      <c r="BA51" s="128" t="str">
        <v/>
      </c>
      <c r="BB51" s="128" t="str">
        <v/>
      </c>
      <c r="BC51" s="128" t="str">
        <v/>
      </c>
      <c r="BD51" s="128" t="str">
        <v/>
      </c>
      <c r="BE51" s="128" t="str">
        <v/>
      </c>
      <c r="BF51" s="128" t="str">
        <v/>
      </c>
      <c r="BG51" s="128" t="str">
        <v/>
      </c>
      <c r="BH51" s="128" t="str">
        <v/>
      </c>
      <c r="BI51" s="128" t="str">
        <v/>
      </c>
      <c r="BJ51" s="128" t="str">
        <v/>
      </c>
      <c r="BK51" s="128" t="str">
        <v/>
      </c>
      <c r="BL51" s="128" t="e">
        <v>#N/A</v>
      </c>
      <c r="BM51" s="128" t="e">
        <v>#N/A</v>
      </c>
      <c r="BN51" s="128" t="e">
        <v>#N/A</v>
      </c>
      <c r="BO51" s="128" t="e">
        <v>#N/A</v>
      </c>
      <c r="BP51" s="128" t="e">
        <v>#N/A</v>
      </c>
      <c r="BQ51" s="128" t="e">
        <v>#N/A</v>
      </c>
      <c r="BR51" s="128" t="e">
        <v>#N/A</v>
      </c>
      <c r="BS51" s="128" t="e">
        <v>#N/A</v>
      </c>
      <c r="BT51" s="128" t="e">
        <v>#N/A</v>
      </c>
      <c r="BU51" s="128" t="e">
        <v>#N/A</v>
      </c>
      <c r="BV51" s="128" t="e">
        <v>#N/A</v>
      </c>
      <c r="BW51" s="128" t="e">
        <v>#N/A</v>
      </c>
      <c r="BX51" s="128" t="e">
        <v>#N/A</v>
      </c>
      <c r="BY51" s="128" t="e">
        <v>#N/A</v>
      </c>
      <c r="BZ51" s="128" t="e">
        <v>#N/A</v>
      </c>
      <c r="CA51" s="128" t="e">
        <v>#N/A</v>
      </c>
      <c r="CB51" s="128" t="e">
        <v>#N/A</v>
      </c>
      <c r="CC51" s="128" t="e">
        <v>#N/A</v>
      </c>
      <c r="CD51" s="128"/>
      <c r="CE51" s="128"/>
      <c r="CF51" s="128"/>
      <c r="CG51" s="128"/>
      <c r="CH51" s="128"/>
      <c r="CI51" s="128"/>
      <c r="CJ51" s="128"/>
      <c r="CK51" s="128"/>
      <c r="CL51" s="128"/>
      <c r="CM51" s="128"/>
      <c r="CN51" s="128"/>
      <c r="CO51" s="128"/>
      <c r="CP51" s="128"/>
      <c r="CQ51" s="128"/>
      <c r="CR51" s="128"/>
      <c r="CS51" s="128"/>
      <c r="CT51" s="128"/>
      <c r="CU51" s="128"/>
      <c r="CV51" s="128"/>
      <c r="CW51" s="128"/>
      <c r="CX51" s="128"/>
      <c r="CY51" s="128"/>
      <c r="CZ51" s="128"/>
      <c r="DA51" s="128"/>
      <c r="DB51" s="128"/>
      <c r="DC51" s="128"/>
      <c r="DD51" s="128"/>
      <c r="DE51" s="128"/>
      <c r="DF51" s="128"/>
      <c r="DG51" s="128"/>
      <c r="DH51" s="128"/>
      <c r="DI51" s="128"/>
      <c r="DJ51" s="128"/>
      <c r="DK51" s="128"/>
      <c r="DL51" s="128"/>
      <c r="DM51" s="128"/>
      <c r="DN51" s="128"/>
      <c r="DO51" s="128"/>
      <c r="DP51" s="128"/>
      <c r="DQ51" s="128"/>
      <c r="DR51" s="127"/>
      <c r="DS51" s="127"/>
      <c r="DT51" s="127"/>
      <c r="DU51" s="127"/>
      <c r="DV51" s="127"/>
      <c r="DW51" s="127"/>
      <c r="DX51" s="127"/>
      <c r="DY51" s="127"/>
      <c r="DZ51" s="127"/>
      <c r="EA51" s="127"/>
      <c r="EB51" s="127"/>
      <c r="EC51" s="127"/>
      <c r="ED51" s="127"/>
      <c r="EE51" s="127"/>
      <c r="EF51" s="127"/>
      <c r="EG51" s="127"/>
      <c r="EH51" s="127"/>
      <c r="EI51" s="127"/>
      <c r="EJ51" s="127"/>
      <c r="EK51" s="127"/>
      <c r="EL51" s="127"/>
      <c r="EM51" s="127"/>
    </row>
    <row r="52" spans="1:143">
      <c r="A52" s="127" t="str">
        <v>2009 Q1</v>
      </c>
      <c r="B52" s="128">
        <v>65</v>
      </c>
      <c r="C52" s="128">
        <v>67</v>
      </c>
      <c r="D52" s="128">
        <v>63</v>
      </c>
      <c r="E52" s="128">
        <v>63</v>
      </c>
      <c r="F52" s="128">
        <v>63</v>
      </c>
      <c r="G52" s="128">
        <v>64</v>
      </c>
      <c r="H52" s="128">
        <v>63</v>
      </c>
      <c r="I52" s="128">
        <v>63</v>
      </c>
      <c r="J52" s="128">
        <v>62</v>
      </c>
      <c r="K52" s="128">
        <v>62</v>
      </c>
      <c r="L52" s="128">
        <v>62</v>
      </c>
      <c r="M52" s="128">
        <v>62</v>
      </c>
      <c r="N52" s="128">
        <v>62</v>
      </c>
      <c r="O52" s="128">
        <v>62</v>
      </c>
      <c r="P52" s="128">
        <v>62</v>
      </c>
      <c r="Q52" s="128">
        <v>62</v>
      </c>
      <c r="R52" s="128">
        <v>62</v>
      </c>
      <c r="S52" s="128">
        <v>62</v>
      </c>
      <c r="T52" s="128">
        <v>62</v>
      </c>
      <c r="U52" s="128">
        <v>62</v>
      </c>
      <c r="V52" s="128">
        <v>62</v>
      </c>
      <c r="W52" s="128">
        <v>62</v>
      </c>
      <c r="X52" s="128" t="str">
        <v/>
      </c>
      <c r="Y52" s="128" t="str">
        <v/>
      </c>
      <c r="Z52" s="128" t="str">
        <v/>
      </c>
      <c r="AA52" s="128" t="str">
        <v/>
      </c>
      <c r="AB52" s="128" t="str">
        <v/>
      </c>
      <c r="AC52" s="128" t="str">
        <v/>
      </c>
      <c r="AD52" s="128" t="str">
        <v/>
      </c>
      <c r="AE52" s="128" t="str">
        <v/>
      </c>
      <c r="AF52" s="128" t="str">
        <v/>
      </c>
      <c r="AG52" s="128" t="str">
        <v/>
      </c>
      <c r="AH52" s="128" t="str">
        <v/>
      </c>
      <c r="AI52" s="128" t="str">
        <v/>
      </c>
      <c r="AJ52" s="128" t="str">
        <v/>
      </c>
      <c r="AK52" s="128" t="str">
        <v/>
      </c>
      <c r="AL52" s="128" t="str">
        <v/>
      </c>
      <c r="AM52" s="128" t="str">
        <v/>
      </c>
      <c r="AN52" s="128" t="str">
        <v/>
      </c>
      <c r="AO52" s="128" t="str">
        <v/>
      </c>
      <c r="AP52" s="128" t="str">
        <v/>
      </c>
      <c r="AQ52" s="128" t="str">
        <v/>
      </c>
      <c r="AR52" s="128" t="str">
        <v/>
      </c>
      <c r="AS52" s="128" t="str">
        <v/>
      </c>
      <c r="AT52" s="128" t="str">
        <v/>
      </c>
      <c r="AU52" s="128" t="str">
        <v/>
      </c>
      <c r="AV52" s="128" t="str">
        <v/>
      </c>
      <c r="AW52" s="128" t="str">
        <v/>
      </c>
      <c r="AX52" s="128" t="str">
        <v/>
      </c>
      <c r="AY52" s="128" t="str">
        <v/>
      </c>
      <c r="AZ52" s="128" t="str">
        <v/>
      </c>
      <c r="BA52" s="128" t="str">
        <v/>
      </c>
      <c r="BB52" s="128" t="str">
        <v/>
      </c>
      <c r="BC52" s="128" t="str">
        <v/>
      </c>
      <c r="BD52" s="128" t="str">
        <v/>
      </c>
      <c r="BE52" s="128" t="str">
        <v/>
      </c>
      <c r="BF52" s="128" t="str">
        <v/>
      </c>
      <c r="BG52" s="128" t="str">
        <v/>
      </c>
      <c r="BH52" s="128" t="str">
        <v/>
      </c>
      <c r="BI52" s="128" t="str">
        <v/>
      </c>
      <c r="BJ52" s="128" t="str">
        <v/>
      </c>
      <c r="BK52" s="128" t="str">
        <v/>
      </c>
      <c r="BL52" s="128" t="e">
        <v>#N/A</v>
      </c>
      <c r="BM52" s="128" t="e">
        <v>#N/A</v>
      </c>
      <c r="BN52" s="128" t="e">
        <v>#N/A</v>
      </c>
      <c r="BO52" s="128" t="e">
        <v>#N/A</v>
      </c>
      <c r="BP52" s="128" t="e">
        <v>#N/A</v>
      </c>
      <c r="BQ52" s="128" t="e">
        <v>#N/A</v>
      </c>
      <c r="BR52" s="128" t="e">
        <v>#N/A</v>
      </c>
      <c r="BS52" s="128" t="e">
        <v>#N/A</v>
      </c>
      <c r="BT52" s="128" t="e">
        <v>#N/A</v>
      </c>
      <c r="BU52" s="128" t="e">
        <v>#N/A</v>
      </c>
      <c r="BV52" s="128" t="e">
        <v>#N/A</v>
      </c>
      <c r="BW52" s="128" t="e">
        <v>#N/A</v>
      </c>
      <c r="BX52" s="128" t="e">
        <v>#N/A</v>
      </c>
      <c r="BY52" s="128" t="e">
        <v>#N/A</v>
      </c>
      <c r="BZ52" s="128" t="e">
        <v>#N/A</v>
      </c>
      <c r="CA52" s="128" t="e">
        <v>#N/A</v>
      </c>
      <c r="CB52" s="128" t="e">
        <v>#N/A</v>
      </c>
      <c r="CC52" s="128" t="e">
        <v>#N/A</v>
      </c>
      <c r="CD52" s="128"/>
      <c r="CE52" s="128"/>
      <c r="CF52" s="128"/>
      <c r="CG52" s="128"/>
      <c r="CH52" s="128"/>
      <c r="CI52" s="128"/>
      <c r="CJ52" s="128"/>
      <c r="CK52" s="128"/>
      <c r="CL52" s="128"/>
      <c r="CM52" s="128"/>
      <c r="CN52" s="128"/>
      <c r="CO52" s="128"/>
      <c r="CP52" s="128"/>
      <c r="CQ52" s="128"/>
      <c r="CR52" s="128"/>
      <c r="CS52" s="128"/>
      <c r="CT52" s="128"/>
      <c r="CU52" s="128"/>
      <c r="CV52" s="128"/>
      <c r="CW52" s="128"/>
      <c r="CX52" s="128"/>
      <c r="CY52" s="128"/>
      <c r="CZ52" s="128"/>
      <c r="DA52" s="128"/>
      <c r="DB52" s="128"/>
      <c r="DC52" s="128"/>
      <c r="DD52" s="128"/>
      <c r="DE52" s="128"/>
      <c r="DF52" s="128"/>
      <c r="DG52" s="128"/>
      <c r="DH52" s="128"/>
      <c r="DI52" s="128"/>
      <c r="DJ52" s="128"/>
      <c r="DK52" s="128"/>
      <c r="DL52" s="128"/>
      <c r="DM52" s="128"/>
      <c r="DN52" s="128"/>
      <c r="DO52" s="128"/>
      <c r="DP52" s="128"/>
      <c r="DQ52" s="128"/>
      <c r="DR52" s="127"/>
      <c r="DS52" s="127"/>
      <c r="DT52" s="127"/>
      <c r="DU52" s="127"/>
      <c r="DV52" s="127"/>
      <c r="DW52" s="127"/>
      <c r="DX52" s="127"/>
      <c r="DY52" s="127"/>
      <c r="DZ52" s="127"/>
      <c r="EA52" s="127"/>
      <c r="EB52" s="127"/>
      <c r="EC52" s="127"/>
      <c r="ED52" s="127"/>
      <c r="EE52" s="127"/>
      <c r="EF52" s="127"/>
      <c r="EG52" s="127"/>
      <c r="EH52" s="127"/>
      <c r="EI52" s="127"/>
      <c r="EJ52" s="127"/>
      <c r="EK52" s="127"/>
      <c r="EL52" s="127"/>
      <c r="EM52" s="127"/>
    </row>
    <row r="53" spans="1:143">
      <c r="A53" s="127" t="str">
        <v>2009 Q2</v>
      </c>
      <c r="B53" s="128">
        <v>72</v>
      </c>
      <c r="C53" s="128">
        <v>75</v>
      </c>
      <c r="D53" s="128">
        <v>72</v>
      </c>
      <c r="E53" s="128">
        <v>72</v>
      </c>
      <c r="F53" s="128">
        <v>73</v>
      </c>
      <c r="G53" s="128">
        <v>71</v>
      </c>
      <c r="H53" s="128">
        <v>71</v>
      </c>
      <c r="I53" s="128">
        <v>71</v>
      </c>
      <c r="J53" s="128">
        <v>71</v>
      </c>
      <c r="K53" s="128">
        <v>71</v>
      </c>
      <c r="L53" s="128">
        <v>71</v>
      </c>
      <c r="M53" s="128">
        <v>71</v>
      </c>
      <c r="N53" s="128">
        <v>71</v>
      </c>
      <c r="O53" s="128">
        <v>71</v>
      </c>
      <c r="P53" s="128">
        <v>71</v>
      </c>
      <c r="Q53" s="128">
        <v>71</v>
      </c>
      <c r="R53" s="128">
        <v>71</v>
      </c>
      <c r="S53" s="128">
        <v>71</v>
      </c>
      <c r="T53" s="128">
        <v>71</v>
      </c>
      <c r="U53" s="128">
        <v>71</v>
      </c>
      <c r="V53" s="128">
        <v>71</v>
      </c>
      <c r="W53" s="128" t="str">
        <v/>
      </c>
      <c r="X53" s="128" t="str">
        <v/>
      </c>
      <c r="Y53" s="128" t="str">
        <v/>
      </c>
      <c r="Z53" s="128" t="str">
        <v/>
      </c>
      <c r="AA53" s="128" t="str">
        <v/>
      </c>
      <c r="AB53" s="128" t="str">
        <v/>
      </c>
      <c r="AC53" s="128" t="str">
        <v/>
      </c>
      <c r="AD53" s="128" t="str">
        <v/>
      </c>
      <c r="AE53" s="128" t="str">
        <v/>
      </c>
      <c r="AF53" s="128" t="str">
        <v/>
      </c>
      <c r="AG53" s="128" t="str">
        <v/>
      </c>
      <c r="AH53" s="128" t="str">
        <v/>
      </c>
      <c r="AI53" s="128" t="str">
        <v/>
      </c>
      <c r="AJ53" s="128" t="str">
        <v/>
      </c>
      <c r="AK53" s="128" t="str">
        <v/>
      </c>
      <c r="AL53" s="128" t="str">
        <v/>
      </c>
      <c r="AM53" s="128" t="str">
        <v/>
      </c>
      <c r="AN53" s="128" t="str">
        <v/>
      </c>
      <c r="AO53" s="128" t="str">
        <v/>
      </c>
      <c r="AP53" s="128" t="str">
        <v/>
      </c>
      <c r="AQ53" s="128" t="str">
        <v/>
      </c>
      <c r="AR53" s="128" t="str">
        <v/>
      </c>
      <c r="AS53" s="128" t="str">
        <v/>
      </c>
      <c r="AT53" s="128" t="str">
        <v/>
      </c>
      <c r="AU53" s="128" t="str">
        <v/>
      </c>
      <c r="AV53" s="128" t="str">
        <v/>
      </c>
      <c r="AW53" s="128" t="str">
        <v/>
      </c>
      <c r="AX53" s="128" t="str">
        <v/>
      </c>
      <c r="AY53" s="128" t="str">
        <v/>
      </c>
      <c r="AZ53" s="128" t="str">
        <v/>
      </c>
      <c r="BA53" s="128" t="str">
        <v/>
      </c>
      <c r="BB53" s="128" t="str">
        <v/>
      </c>
      <c r="BC53" s="128" t="str">
        <v/>
      </c>
      <c r="BD53" s="128" t="str">
        <v/>
      </c>
      <c r="BE53" s="128" t="str">
        <v/>
      </c>
      <c r="BF53" s="128" t="str">
        <v/>
      </c>
      <c r="BG53" s="128" t="str">
        <v/>
      </c>
      <c r="BH53" s="128" t="str">
        <v/>
      </c>
      <c r="BI53" s="128" t="str">
        <v/>
      </c>
      <c r="BJ53" s="128" t="str">
        <v/>
      </c>
      <c r="BK53" s="128" t="str">
        <v/>
      </c>
      <c r="BL53" s="128" t="e">
        <v>#N/A</v>
      </c>
      <c r="BM53" s="128" t="e">
        <v>#N/A</v>
      </c>
      <c r="BN53" s="128" t="e">
        <v>#N/A</v>
      </c>
      <c r="BO53" s="128" t="e">
        <v>#N/A</v>
      </c>
      <c r="BP53" s="128" t="e">
        <v>#N/A</v>
      </c>
      <c r="BQ53" s="128" t="e">
        <v>#N/A</v>
      </c>
      <c r="BR53" s="128" t="e">
        <v>#N/A</v>
      </c>
      <c r="BS53" s="128" t="e">
        <v>#N/A</v>
      </c>
      <c r="BT53" s="128" t="e">
        <v>#N/A</v>
      </c>
      <c r="BU53" s="128" t="e">
        <v>#N/A</v>
      </c>
      <c r="BV53" s="128" t="e">
        <v>#N/A</v>
      </c>
      <c r="BW53" s="128" t="e">
        <v>#N/A</v>
      </c>
      <c r="BX53" s="128" t="e">
        <v>#N/A</v>
      </c>
      <c r="BY53" s="128" t="e">
        <v>#N/A</v>
      </c>
      <c r="BZ53" s="128" t="e">
        <v>#N/A</v>
      </c>
      <c r="CA53" s="128" t="e">
        <v>#N/A</v>
      </c>
      <c r="CB53" s="128" t="e">
        <v>#N/A</v>
      </c>
      <c r="CC53" s="128" t="e">
        <v>#N/A</v>
      </c>
      <c r="CD53" s="128"/>
      <c r="CE53" s="128"/>
      <c r="CF53" s="128"/>
      <c r="CG53" s="128"/>
      <c r="CH53" s="128"/>
      <c r="CI53" s="128"/>
      <c r="CJ53" s="128"/>
      <c r="CK53" s="128"/>
      <c r="CL53" s="128"/>
      <c r="CM53" s="128"/>
      <c r="CN53" s="128"/>
      <c r="CO53" s="128"/>
      <c r="CP53" s="128"/>
      <c r="CQ53" s="128"/>
      <c r="CR53" s="128"/>
      <c r="CS53" s="128"/>
      <c r="CT53" s="128"/>
      <c r="CU53" s="128"/>
      <c r="CV53" s="128"/>
      <c r="CW53" s="128"/>
      <c r="CX53" s="128"/>
      <c r="CY53" s="128"/>
      <c r="CZ53" s="128"/>
      <c r="DA53" s="128"/>
      <c r="DB53" s="128"/>
      <c r="DC53" s="128"/>
      <c r="DD53" s="128"/>
      <c r="DE53" s="128"/>
      <c r="DF53" s="128"/>
      <c r="DG53" s="128"/>
      <c r="DH53" s="128"/>
      <c r="DI53" s="128"/>
      <c r="DJ53" s="128"/>
      <c r="DK53" s="128"/>
      <c r="DL53" s="128"/>
      <c r="DM53" s="128"/>
      <c r="DN53" s="128"/>
      <c r="DO53" s="128"/>
      <c r="DP53" s="128"/>
      <c r="DQ53" s="128"/>
      <c r="DR53" s="127"/>
      <c r="DS53" s="127"/>
      <c r="DT53" s="127"/>
      <c r="DU53" s="127"/>
      <c r="DV53" s="127"/>
      <c r="DW53" s="127"/>
      <c r="DX53" s="127"/>
      <c r="DY53" s="127"/>
      <c r="DZ53" s="127"/>
      <c r="EA53" s="127"/>
      <c r="EB53" s="127"/>
      <c r="EC53" s="127"/>
      <c r="ED53" s="127"/>
      <c r="EE53" s="127"/>
      <c r="EF53" s="127"/>
      <c r="EG53" s="127"/>
      <c r="EH53" s="127"/>
      <c r="EI53" s="127"/>
      <c r="EJ53" s="127"/>
      <c r="EK53" s="127"/>
      <c r="EL53" s="127"/>
      <c r="EM53" s="127"/>
    </row>
    <row r="54" spans="1:143">
      <c r="A54" s="127" t="str">
        <v>2009 Q3</v>
      </c>
      <c r="B54" s="128">
        <v>52</v>
      </c>
      <c r="C54" s="128">
        <v>58</v>
      </c>
      <c r="D54" s="128">
        <v>53</v>
      </c>
      <c r="E54" s="128">
        <v>54</v>
      </c>
      <c r="F54" s="128">
        <v>54</v>
      </c>
      <c r="G54" s="128">
        <v>53</v>
      </c>
      <c r="H54" s="128">
        <v>53</v>
      </c>
      <c r="I54" s="128">
        <v>53</v>
      </c>
      <c r="J54" s="128">
        <v>53</v>
      </c>
      <c r="K54" s="128">
        <v>53</v>
      </c>
      <c r="L54" s="128">
        <v>53</v>
      </c>
      <c r="M54" s="128">
        <v>53</v>
      </c>
      <c r="N54" s="128">
        <v>53</v>
      </c>
      <c r="O54" s="128">
        <v>53</v>
      </c>
      <c r="P54" s="128">
        <v>53</v>
      </c>
      <c r="Q54" s="128">
        <v>53</v>
      </c>
      <c r="R54" s="128">
        <v>53</v>
      </c>
      <c r="S54" s="128">
        <v>53</v>
      </c>
      <c r="T54" s="128">
        <v>53</v>
      </c>
      <c r="U54" s="128">
        <v>53</v>
      </c>
      <c r="V54" s="128" t="str">
        <v/>
      </c>
      <c r="W54" s="128" t="str">
        <v/>
      </c>
      <c r="X54" s="128" t="str">
        <v/>
      </c>
      <c r="Y54" s="128" t="str">
        <v/>
      </c>
      <c r="Z54" s="128" t="str">
        <v/>
      </c>
      <c r="AA54" s="128" t="str">
        <v/>
      </c>
      <c r="AB54" s="128" t="str">
        <v/>
      </c>
      <c r="AC54" s="128" t="str">
        <v/>
      </c>
      <c r="AD54" s="128" t="str">
        <v/>
      </c>
      <c r="AE54" s="128" t="str">
        <v/>
      </c>
      <c r="AF54" s="128" t="str">
        <v/>
      </c>
      <c r="AG54" s="128" t="str">
        <v/>
      </c>
      <c r="AH54" s="128" t="str">
        <v/>
      </c>
      <c r="AI54" s="128" t="str">
        <v/>
      </c>
      <c r="AJ54" s="128" t="str">
        <v/>
      </c>
      <c r="AK54" s="128" t="str">
        <v/>
      </c>
      <c r="AL54" s="128" t="str">
        <v/>
      </c>
      <c r="AM54" s="128" t="str">
        <v/>
      </c>
      <c r="AN54" s="128" t="str">
        <v/>
      </c>
      <c r="AO54" s="128" t="str">
        <v/>
      </c>
      <c r="AP54" s="128" t="str">
        <v/>
      </c>
      <c r="AQ54" s="128" t="str">
        <v/>
      </c>
      <c r="AR54" s="128" t="str">
        <v/>
      </c>
      <c r="AS54" s="128" t="str">
        <v/>
      </c>
      <c r="AT54" s="128" t="str">
        <v/>
      </c>
      <c r="AU54" s="128" t="str">
        <v/>
      </c>
      <c r="AV54" s="128" t="str">
        <v/>
      </c>
      <c r="AW54" s="128" t="str">
        <v/>
      </c>
      <c r="AX54" s="128" t="str">
        <v/>
      </c>
      <c r="AY54" s="128" t="str">
        <v/>
      </c>
      <c r="AZ54" s="128" t="str">
        <v/>
      </c>
      <c r="BA54" s="128" t="str">
        <v/>
      </c>
      <c r="BB54" s="128" t="str">
        <v/>
      </c>
      <c r="BC54" s="128" t="str">
        <v/>
      </c>
      <c r="BD54" s="128" t="str">
        <v/>
      </c>
      <c r="BE54" s="128" t="str">
        <v/>
      </c>
      <c r="BF54" s="128" t="str">
        <v/>
      </c>
      <c r="BG54" s="128" t="str">
        <v/>
      </c>
      <c r="BH54" s="128" t="str">
        <v/>
      </c>
      <c r="BI54" s="128" t="str">
        <v/>
      </c>
      <c r="BJ54" s="128" t="str">
        <v/>
      </c>
      <c r="BK54" s="128" t="str">
        <v/>
      </c>
      <c r="BL54" s="128" t="e">
        <v>#N/A</v>
      </c>
      <c r="BM54" s="128" t="e">
        <v>#N/A</v>
      </c>
      <c r="BN54" s="128" t="e">
        <v>#N/A</v>
      </c>
      <c r="BO54" s="128" t="e">
        <v>#N/A</v>
      </c>
      <c r="BP54" s="128" t="e">
        <v>#N/A</v>
      </c>
      <c r="BQ54" s="128" t="e">
        <v>#N/A</v>
      </c>
      <c r="BR54" s="128" t="e">
        <v>#N/A</v>
      </c>
      <c r="BS54" s="128" t="e">
        <v>#N/A</v>
      </c>
      <c r="BT54" s="128" t="e">
        <v>#N/A</v>
      </c>
      <c r="BU54" s="128" t="e">
        <v>#N/A</v>
      </c>
      <c r="BV54" s="128" t="e">
        <v>#N/A</v>
      </c>
      <c r="BW54" s="128" t="e">
        <v>#N/A</v>
      </c>
      <c r="BX54" s="128" t="e">
        <v>#N/A</v>
      </c>
      <c r="BY54" s="128" t="e">
        <v>#N/A</v>
      </c>
      <c r="BZ54" s="128" t="e">
        <v>#N/A</v>
      </c>
      <c r="CA54" s="128" t="e">
        <v>#N/A</v>
      </c>
      <c r="CB54" s="128" t="e">
        <v>#N/A</v>
      </c>
      <c r="CC54" s="128" t="e">
        <v>#N/A</v>
      </c>
      <c r="CD54" s="128"/>
      <c r="CE54" s="128"/>
      <c r="CF54" s="128"/>
      <c r="CG54" s="128"/>
      <c r="CH54" s="128"/>
      <c r="CI54" s="128"/>
      <c r="CJ54" s="128"/>
      <c r="CK54" s="128"/>
      <c r="CL54" s="128"/>
      <c r="CM54" s="128"/>
      <c r="CN54" s="128"/>
      <c r="CO54" s="128"/>
      <c r="CP54" s="128"/>
      <c r="CQ54" s="128"/>
      <c r="CR54" s="128"/>
      <c r="CS54" s="128"/>
      <c r="CT54" s="128"/>
      <c r="CU54" s="128"/>
      <c r="CV54" s="128"/>
      <c r="CW54" s="128"/>
      <c r="CX54" s="128"/>
      <c r="CY54" s="128"/>
      <c r="CZ54" s="128"/>
      <c r="DA54" s="128"/>
      <c r="DB54" s="128"/>
      <c r="DC54" s="128"/>
      <c r="DD54" s="128"/>
      <c r="DE54" s="128"/>
      <c r="DF54" s="128"/>
      <c r="DG54" s="128"/>
      <c r="DH54" s="128"/>
      <c r="DI54" s="128"/>
      <c r="DJ54" s="128"/>
      <c r="DK54" s="128"/>
      <c r="DL54" s="128"/>
      <c r="DM54" s="128"/>
      <c r="DN54" s="128"/>
      <c r="DO54" s="128"/>
      <c r="DP54" s="128"/>
      <c r="DQ54" s="128"/>
      <c r="DR54" s="127"/>
      <c r="DS54" s="127"/>
      <c r="DT54" s="127"/>
      <c r="DU54" s="127"/>
      <c r="DV54" s="127"/>
      <c r="DW54" s="127"/>
      <c r="DX54" s="127"/>
      <c r="DY54" s="127"/>
      <c r="DZ54" s="127"/>
      <c r="EA54" s="127"/>
      <c r="EB54" s="127"/>
      <c r="EC54" s="127"/>
      <c r="ED54" s="127"/>
      <c r="EE54" s="127"/>
      <c r="EF54" s="127"/>
      <c r="EG54" s="127"/>
      <c r="EH54" s="127"/>
      <c r="EI54" s="127"/>
      <c r="EJ54" s="127"/>
      <c r="EK54" s="127"/>
      <c r="EL54" s="127"/>
      <c r="EM54" s="127"/>
    </row>
    <row r="55" spans="1:143">
      <c r="A55" s="127" t="str">
        <v>2009 Q4</v>
      </c>
      <c r="B55" s="128">
        <v>49</v>
      </c>
      <c r="C55" s="128">
        <v>56</v>
      </c>
      <c r="D55" s="128">
        <v>59</v>
      </c>
      <c r="E55" s="128">
        <v>61</v>
      </c>
      <c r="F55" s="128">
        <v>58</v>
      </c>
      <c r="G55" s="128">
        <v>58</v>
      </c>
      <c r="H55" s="128">
        <v>58</v>
      </c>
      <c r="I55" s="128">
        <v>58</v>
      </c>
      <c r="J55" s="128">
        <v>58</v>
      </c>
      <c r="K55" s="128">
        <v>58</v>
      </c>
      <c r="L55" s="128">
        <v>57</v>
      </c>
      <c r="M55" s="128">
        <v>57</v>
      </c>
      <c r="N55" s="128">
        <v>57</v>
      </c>
      <c r="O55" s="128">
        <v>57</v>
      </c>
      <c r="P55" s="128">
        <v>57</v>
      </c>
      <c r="Q55" s="128">
        <v>57</v>
      </c>
      <c r="R55" s="128">
        <v>57</v>
      </c>
      <c r="S55" s="128">
        <v>57</v>
      </c>
      <c r="T55" s="128">
        <v>57</v>
      </c>
      <c r="U55" s="128" t="str">
        <v/>
      </c>
      <c r="V55" s="128" t="str">
        <v/>
      </c>
      <c r="W55" s="128" t="str">
        <v/>
      </c>
      <c r="X55" s="128" t="str">
        <v/>
      </c>
      <c r="Y55" s="128" t="str">
        <v/>
      </c>
      <c r="Z55" s="128" t="str">
        <v/>
      </c>
      <c r="AA55" s="128" t="str">
        <v/>
      </c>
      <c r="AB55" s="128" t="str">
        <v/>
      </c>
      <c r="AC55" s="128" t="str">
        <v/>
      </c>
      <c r="AD55" s="128" t="str">
        <v/>
      </c>
      <c r="AE55" s="128" t="str">
        <v/>
      </c>
      <c r="AF55" s="128" t="str">
        <v/>
      </c>
      <c r="AG55" s="128" t="str">
        <v/>
      </c>
      <c r="AH55" s="128" t="str">
        <v/>
      </c>
      <c r="AI55" s="128" t="str">
        <v/>
      </c>
      <c r="AJ55" s="128" t="str">
        <v/>
      </c>
      <c r="AK55" s="128" t="str">
        <v/>
      </c>
      <c r="AL55" s="128" t="str">
        <v/>
      </c>
      <c r="AM55" s="128" t="str">
        <v/>
      </c>
      <c r="AN55" s="128" t="str">
        <v/>
      </c>
      <c r="AO55" s="128" t="str">
        <v/>
      </c>
      <c r="AP55" s="128" t="str">
        <v/>
      </c>
      <c r="AQ55" s="128" t="str">
        <v/>
      </c>
      <c r="AR55" s="128" t="str">
        <v/>
      </c>
      <c r="AS55" s="128" t="str">
        <v/>
      </c>
      <c r="AT55" s="128" t="str">
        <v/>
      </c>
      <c r="AU55" s="128" t="str">
        <v/>
      </c>
      <c r="AV55" s="128" t="str">
        <v/>
      </c>
      <c r="AW55" s="128" t="str">
        <v/>
      </c>
      <c r="AX55" s="128" t="str">
        <v/>
      </c>
      <c r="AY55" s="128" t="str">
        <v/>
      </c>
      <c r="AZ55" s="128" t="str">
        <v/>
      </c>
      <c r="BA55" s="128" t="str">
        <v/>
      </c>
      <c r="BB55" s="128" t="str">
        <v/>
      </c>
      <c r="BC55" s="128" t="str">
        <v/>
      </c>
      <c r="BD55" s="128" t="str">
        <v/>
      </c>
      <c r="BE55" s="128" t="str">
        <v/>
      </c>
      <c r="BF55" s="128" t="str">
        <v/>
      </c>
      <c r="BG55" s="128" t="str">
        <v/>
      </c>
      <c r="BH55" s="128" t="str">
        <v/>
      </c>
      <c r="BI55" s="128" t="str">
        <v/>
      </c>
      <c r="BJ55" s="128" t="str">
        <v/>
      </c>
      <c r="BK55" s="128" t="str">
        <v/>
      </c>
      <c r="BL55" s="128" t="e">
        <v>#N/A</v>
      </c>
      <c r="BM55" s="128" t="e">
        <v>#N/A</v>
      </c>
      <c r="BN55" s="128" t="e">
        <v>#N/A</v>
      </c>
      <c r="BO55" s="128" t="e">
        <v>#N/A</v>
      </c>
      <c r="BP55" s="128" t="e">
        <v>#N/A</v>
      </c>
      <c r="BQ55" s="128" t="e">
        <v>#N/A</v>
      </c>
      <c r="BR55" s="128" t="e">
        <v>#N/A</v>
      </c>
      <c r="BS55" s="128" t="e">
        <v>#N/A</v>
      </c>
      <c r="BT55" s="128" t="e">
        <v>#N/A</v>
      </c>
      <c r="BU55" s="128" t="e">
        <v>#N/A</v>
      </c>
      <c r="BV55" s="128" t="e">
        <v>#N/A</v>
      </c>
      <c r="BW55" s="128" t="e">
        <v>#N/A</v>
      </c>
      <c r="BX55" s="128" t="e">
        <v>#N/A</v>
      </c>
      <c r="BY55" s="128" t="e">
        <v>#N/A</v>
      </c>
      <c r="BZ55" s="128" t="e">
        <v>#N/A</v>
      </c>
      <c r="CA55" s="128" t="e">
        <v>#N/A</v>
      </c>
      <c r="CB55" s="128" t="e">
        <v>#N/A</v>
      </c>
      <c r="CC55" s="128" t="e">
        <v>#N/A</v>
      </c>
      <c r="CD55" s="128"/>
      <c r="CE55" s="128"/>
      <c r="CF55" s="128"/>
      <c r="CG55" s="128"/>
      <c r="CH55" s="128"/>
      <c r="CI55" s="128"/>
      <c r="CJ55" s="128"/>
      <c r="CK55" s="128"/>
      <c r="CL55" s="128"/>
      <c r="CM55" s="128"/>
      <c r="CN55" s="128"/>
      <c r="CO55" s="128"/>
      <c r="CP55" s="128"/>
      <c r="CQ55" s="128"/>
      <c r="CR55" s="128"/>
      <c r="CS55" s="128"/>
      <c r="CT55" s="128"/>
      <c r="CU55" s="128"/>
      <c r="CV55" s="128"/>
      <c r="CW55" s="128"/>
      <c r="CX55" s="128"/>
      <c r="CY55" s="128"/>
      <c r="CZ55" s="128"/>
      <c r="DA55" s="128"/>
      <c r="DB55" s="128"/>
      <c r="DC55" s="128"/>
      <c r="DD55" s="128"/>
      <c r="DE55" s="128"/>
      <c r="DF55" s="128"/>
      <c r="DG55" s="128"/>
      <c r="DH55" s="128"/>
      <c r="DI55" s="128"/>
      <c r="DJ55" s="128"/>
      <c r="DK55" s="128"/>
      <c r="DL55" s="128"/>
      <c r="DM55" s="128"/>
      <c r="DN55" s="128"/>
      <c r="DO55" s="128"/>
      <c r="DP55" s="128"/>
      <c r="DQ55" s="128"/>
      <c r="DR55" s="127"/>
      <c r="DS55" s="127"/>
      <c r="DT55" s="127"/>
      <c r="DU55" s="127"/>
      <c r="DV55" s="127"/>
      <c r="DW55" s="127"/>
      <c r="DX55" s="127"/>
      <c r="DY55" s="127"/>
      <c r="DZ55" s="127"/>
      <c r="EA55" s="127"/>
      <c r="EB55" s="127"/>
      <c r="EC55" s="127"/>
      <c r="ED55" s="127"/>
      <c r="EE55" s="127"/>
      <c r="EF55" s="127"/>
      <c r="EG55" s="127"/>
      <c r="EH55" s="127"/>
      <c r="EI55" s="127"/>
      <c r="EJ55" s="127"/>
      <c r="EK55" s="127"/>
      <c r="EL55" s="127"/>
      <c r="EM55" s="127"/>
    </row>
    <row r="56" spans="1:143">
      <c r="A56" s="127" t="str">
        <v>2010 Q1</v>
      </c>
      <c r="B56" s="128">
        <v>52</v>
      </c>
      <c r="C56" s="128">
        <v>54</v>
      </c>
      <c r="D56" s="128">
        <v>55</v>
      </c>
      <c r="E56" s="128">
        <v>53</v>
      </c>
      <c r="F56" s="128">
        <v>50</v>
      </c>
      <c r="G56" s="128">
        <v>50</v>
      </c>
      <c r="H56" s="128">
        <v>49</v>
      </c>
      <c r="I56" s="128">
        <v>49</v>
      </c>
      <c r="J56" s="128">
        <v>48</v>
      </c>
      <c r="K56" s="128">
        <v>48</v>
      </c>
      <c r="L56" s="128">
        <v>48</v>
      </c>
      <c r="M56" s="128">
        <v>48</v>
      </c>
      <c r="N56" s="128">
        <v>48</v>
      </c>
      <c r="O56" s="128">
        <v>48</v>
      </c>
      <c r="P56" s="128">
        <v>48</v>
      </c>
      <c r="Q56" s="128">
        <v>48</v>
      </c>
      <c r="R56" s="128">
        <v>48</v>
      </c>
      <c r="S56" s="128">
        <v>48</v>
      </c>
      <c r="T56" s="128" t="str">
        <v/>
      </c>
      <c r="U56" s="128" t="str">
        <v/>
      </c>
      <c r="V56" s="128" t="str">
        <v/>
      </c>
      <c r="W56" s="128" t="str">
        <v/>
      </c>
      <c r="X56" s="128" t="str">
        <v/>
      </c>
      <c r="Y56" s="128" t="str">
        <v/>
      </c>
      <c r="Z56" s="128" t="str">
        <v/>
      </c>
      <c r="AA56" s="128" t="str">
        <v/>
      </c>
      <c r="AB56" s="128" t="str">
        <v/>
      </c>
      <c r="AC56" s="128" t="str">
        <v/>
      </c>
      <c r="AD56" s="128" t="str">
        <v/>
      </c>
      <c r="AE56" s="128" t="str">
        <v/>
      </c>
      <c r="AF56" s="128" t="str">
        <v/>
      </c>
      <c r="AG56" s="128" t="str">
        <v/>
      </c>
      <c r="AH56" s="128" t="str">
        <v/>
      </c>
      <c r="AI56" s="128" t="str">
        <v/>
      </c>
      <c r="AJ56" s="128" t="str">
        <v/>
      </c>
      <c r="AK56" s="128" t="str">
        <v/>
      </c>
      <c r="AL56" s="128" t="str">
        <v/>
      </c>
      <c r="AM56" s="128" t="str">
        <v/>
      </c>
      <c r="AN56" s="128" t="str">
        <v/>
      </c>
      <c r="AO56" s="128" t="str">
        <v/>
      </c>
      <c r="AP56" s="128" t="str">
        <v/>
      </c>
      <c r="AQ56" s="128" t="str">
        <v/>
      </c>
      <c r="AR56" s="128" t="str">
        <v/>
      </c>
      <c r="AS56" s="128" t="str">
        <v/>
      </c>
      <c r="AT56" s="128" t="str">
        <v/>
      </c>
      <c r="AU56" s="128" t="str">
        <v/>
      </c>
      <c r="AV56" s="128" t="str">
        <v/>
      </c>
      <c r="AW56" s="128" t="str">
        <v/>
      </c>
      <c r="AX56" s="128" t="str">
        <v/>
      </c>
      <c r="AY56" s="128" t="str">
        <v/>
      </c>
      <c r="AZ56" s="128" t="str">
        <v/>
      </c>
      <c r="BA56" s="128" t="str">
        <v/>
      </c>
      <c r="BB56" s="128" t="str">
        <v/>
      </c>
      <c r="BC56" s="128" t="str">
        <v/>
      </c>
      <c r="BD56" s="128" t="str">
        <v/>
      </c>
      <c r="BE56" s="128" t="str">
        <v/>
      </c>
      <c r="BF56" s="128" t="str">
        <v/>
      </c>
      <c r="BG56" s="128" t="str">
        <v/>
      </c>
      <c r="BH56" s="128" t="str">
        <v/>
      </c>
      <c r="BI56" s="128" t="str">
        <v/>
      </c>
      <c r="BJ56" s="128" t="str">
        <v/>
      </c>
      <c r="BK56" s="128" t="str">
        <v/>
      </c>
      <c r="BL56" s="128" t="e">
        <v>#N/A</v>
      </c>
      <c r="BM56" s="128" t="e">
        <v>#N/A</v>
      </c>
      <c r="BN56" s="128" t="e">
        <v>#N/A</v>
      </c>
      <c r="BO56" s="128" t="e">
        <v>#N/A</v>
      </c>
      <c r="BP56" s="128" t="e">
        <v>#N/A</v>
      </c>
      <c r="BQ56" s="128" t="e">
        <v>#N/A</v>
      </c>
      <c r="BR56" s="128" t="e">
        <v>#N/A</v>
      </c>
      <c r="BS56" s="128" t="e">
        <v>#N/A</v>
      </c>
      <c r="BT56" s="128" t="e">
        <v>#N/A</v>
      </c>
      <c r="BU56" s="128" t="e">
        <v>#N/A</v>
      </c>
      <c r="BV56" s="128" t="e">
        <v>#N/A</v>
      </c>
      <c r="BW56" s="128" t="e">
        <v>#N/A</v>
      </c>
      <c r="BX56" s="128" t="e">
        <v>#N/A</v>
      </c>
      <c r="BY56" s="128" t="e">
        <v>#N/A</v>
      </c>
      <c r="BZ56" s="128" t="e">
        <v>#N/A</v>
      </c>
      <c r="CA56" s="128" t="e">
        <v>#N/A</v>
      </c>
      <c r="CB56" s="128" t="e">
        <v>#N/A</v>
      </c>
      <c r="CC56" s="128" t="e">
        <v>#N/A</v>
      </c>
      <c r="CD56" s="128"/>
      <c r="CE56" s="128"/>
      <c r="CF56" s="128"/>
      <c r="CG56" s="128"/>
      <c r="CH56" s="128"/>
      <c r="CI56" s="128"/>
      <c r="CJ56" s="128"/>
      <c r="CK56" s="128"/>
      <c r="CL56" s="128"/>
      <c r="CM56" s="128"/>
      <c r="CN56" s="128"/>
      <c r="CO56" s="128"/>
      <c r="CP56" s="128"/>
      <c r="CQ56" s="128"/>
      <c r="CR56" s="128"/>
      <c r="CS56" s="128"/>
      <c r="CT56" s="128"/>
      <c r="CU56" s="128"/>
      <c r="CV56" s="128"/>
      <c r="CW56" s="128"/>
      <c r="CX56" s="128"/>
      <c r="CY56" s="128"/>
      <c r="CZ56" s="128"/>
      <c r="DA56" s="128"/>
      <c r="DB56" s="128"/>
      <c r="DC56" s="128"/>
      <c r="DD56" s="128"/>
      <c r="DE56" s="128"/>
      <c r="DF56" s="128"/>
      <c r="DG56" s="128"/>
      <c r="DH56" s="128"/>
      <c r="DI56" s="128"/>
      <c r="DJ56" s="128"/>
      <c r="DK56" s="128"/>
      <c r="DL56" s="128"/>
      <c r="DM56" s="128"/>
      <c r="DN56" s="128"/>
      <c r="DO56" s="128"/>
      <c r="DP56" s="128"/>
      <c r="DQ56" s="128"/>
      <c r="DR56" s="127"/>
      <c r="DS56" s="127"/>
      <c r="DT56" s="127"/>
      <c r="DU56" s="127"/>
      <c r="DV56" s="127"/>
      <c r="DW56" s="127"/>
      <c r="DX56" s="127"/>
      <c r="DY56" s="127"/>
      <c r="DZ56" s="127"/>
      <c r="EA56" s="127"/>
      <c r="EB56" s="127"/>
      <c r="EC56" s="127"/>
      <c r="ED56" s="127"/>
      <c r="EE56" s="127"/>
      <c r="EF56" s="127"/>
      <c r="EG56" s="127"/>
      <c r="EH56" s="127"/>
      <c r="EI56" s="127"/>
      <c r="EJ56" s="127"/>
      <c r="EK56" s="127"/>
      <c r="EL56" s="127"/>
      <c r="EM56" s="127"/>
    </row>
    <row r="57" spans="1:143">
      <c r="A57" s="127" t="str">
        <v>2010 Q2</v>
      </c>
      <c r="B57" s="128">
        <v>56</v>
      </c>
      <c r="C57" s="128">
        <v>68</v>
      </c>
      <c r="D57" s="128">
        <v>64</v>
      </c>
      <c r="E57" s="128">
        <v>63</v>
      </c>
      <c r="F57" s="128">
        <v>63</v>
      </c>
      <c r="G57" s="128">
        <v>63</v>
      </c>
      <c r="H57" s="128">
        <v>63</v>
      </c>
      <c r="I57" s="128">
        <v>63</v>
      </c>
      <c r="J57" s="128">
        <v>63</v>
      </c>
      <c r="K57" s="128">
        <v>63</v>
      </c>
      <c r="L57" s="128">
        <v>63</v>
      </c>
      <c r="M57" s="128">
        <v>63</v>
      </c>
      <c r="N57" s="128">
        <v>63</v>
      </c>
      <c r="O57" s="128">
        <v>63</v>
      </c>
      <c r="P57" s="128">
        <v>63</v>
      </c>
      <c r="Q57" s="128">
        <v>63</v>
      </c>
      <c r="R57" s="128">
        <v>62</v>
      </c>
      <c r="S57" s="128" t="str">
        <v/>
      </c>
      <c r="T57" s="128" t="str">
        <v/>
      </c>
      <c r="U57" s="128" t="str">
        <v/>
      </c>
      <c r="V57" s="128" t="str">
        <v/>
      </c>
      <c r="W57" s="128" t="str">
        <v/>
      </c>
      <c r="X57" s="128" t="str">
        <v/>
      </c>
      <c r="Y57" s="128" t="str">
        <v/>
      </c>
      <c r="Z57" s="128" t="str">
        <v/>
      </c>
      <c r="AA57" s="128" t="str">
        <v/>
      </c>
      <c r="AB57" s="128" t="str">
        <v/>
      </c>
      <c r="AC57" s="128" t="str">
        <v/>
      </c>
      <c r="AD57" s="128" t="str">
        <v/>
      </c>
      <c r="AE57" s="128" t="str">
        <v/>
      </c>
      <c r="AF57" s="128" t="str">
        <v/>
      </c>
      <c r="AG57" s="128" t="str">
        <v/>
      </c>
      <c r="AH57" s="128" t="str">
        <v/>
      </c>
      <c r="AI57" s="128" t="str">
        <v/>
      </c>
      <c r="AJ57" s="128" t="str">
        <v/>
      </c>
      <c r="AK57" s="128" t="str">
        <v/>
      </c>
      <c r="AL57" s="128" t="str">
        <v/>
      </c>
      <c r="AM57" s="128" t="str">
        <v/>
      </c>
      <c r="AN57" s="128" t="str">
        <v/>
      </c>
      <c r="AO57" s="128" t="str">
        <v/>
      </c>
      <c r="AP57" s="128" t="str">
        <v/>
      </c>
      <c r="AQ57" s="128" t="str">
        <v/>
      </c>
      <c r="AR57" s="128" t="str">
        <v/>
      </c>
      <c r="AS57" s="128" t="str">
        <v/>
      </c>
      <c r="AT57" s="128" t="str">
        <v/>
      </c>
      <c r="AU57" s="128" t="str">
        <v/>
      </c>
      <c r="AV57" s="128" t="str">
        <v/>
      </c>
      <c r="AW57" s="128" t="str">
        <v/>
      </c>
      <c r="AX57" s="128" t="str">
        <v/>
      </c>
      <c r="AY57" s="128" t="str">
        <v/>
      </c>
      <c r="AZ57" s="128" t="str">
        <v/>
      </c>
      <c r="BA57" s="128" t="str">
        <v/>
      </c>
      <c r="BB57" s="128" t="str">
        <v/>
      </c>
      <c r="BC57" s="128" t="str">
        <v/>
      </c>
      <c r="BD57" s="128" t="str">
        <v/>
      </c>
      <c r="BE57" s="128" t="str">
        <v/>
      </c>
      <c r="BF57" s="128" t="str">
        <v/>
      </c>
      <c r="BG57" s="128" t="str">
        <v/>
      </c>
      <c r="BH57" s="128" t="str">
        <v/>
      </c>
      <c r="BI57" s="128" t="str">
        <v/>
      </c>
      <c r="BJ57" s="128" t="str">
        <v/>
      </c>
      <c r="BK57" s="128" t="str">
        <v/>
      </c>
      <c r="BL57" s="128" t="e">
        <v>#N/A</v>
      </c>
      <c r="BM57" s="128" t="e">
        <v>#N/A</v>
      </c>
      <c r="BN57" s="128" t="e">
        <v>#N/A</v>
      </c>
      <c r="BO57" s="128" t="e">
        <v>#N/A</v>
      </c>
      <c r="BP57" s="128" t="e">
        <v>#N/A</v>
      </c>
      <c r="BQ57" s="128" t="e">
        <v>#N/A</v>
      </c>
      <c r="BR57" s="128" t="e">
        <v>#N/A</v>
      </c>
      <c r="BS57" s="128" t="e">
        <v>#N/A</v>
      </c>
      <c r="BT57" s="128" t="e">
        <v>#N/A</v>
      </c>
      <c r="BU57" s="128" t="e">
        <v>#N/A</v>
      </c>
      <c r="BV57" s="128" t="e">
        <v>#N/A</v>
      </c>
      <c r="BW57" s="128" t="e">
        <v>#N/A</v>
      </c>
      <c r="BX57" s="128" t="e">
        <v>#N/A</v>
      </c>
      <c r="BY57" s="128" t="e">
        <v>#N/A</v>
      </c>
      <c r="BZ57" s="128" t="e">
        <v>#N/A</v>
      </c>
      <c r="CA57" s="128" t="e">
        <v>#N/A</v>
      </c>
      <c r="CB57" s="128" t="e">
        <v>#N/A</v>
      </c>
      <c r="CC57" s="128" t="e">
        <v>#N/A</v>
      </c>
      <c r="CD57" s="128"/>
      <c r="CE57" s="128"/>
      <c r="CF57" s="128"/>
      <c r="CG57" s="128"/>
      <c r="CH57" s="128"/>
      <c r="CI57" s="128"/>
      <c r="CJ57" s="128"/>
      <c r="CK57" s="128"/>
      <c r="CL57" s="128"/>
      <c r="CM57" s="128"/>
      <c r="CN57" s="128"/>
      <c r="CO57" s="128"/>
      <c r="CP57" s="128"/>
      <c r="CQ57" s="128"/>
      <c r="CR57" s="128"/>
      <c r="CS57" s="128"/>
      <c r="CT57" s="128"/>
      <c r="CU57" s="128"/>
      <c r="CV57" s="128"/>
      <c r="CW57" s="128"/>
      <c r="CX57" s="128"/>
      <c r="CY57" s="128"/>
      <c r="CZ57" s="128"/>
      <c r="DA57" s="128"/>
      <c r="DB57" s="128"/>
      <c r="DC57" s="128"/>
      <c r="DD57" s="128"/>
      <c r="DE57" s="128"/>
      <c r="DF57" s="128"/>
      <c r="DG57" s="128"/>
      <c r="DH57" s="128"/>
      <c r="DI57" s="128"/>
      <c r="DJ57" s="128"/>
      <c r="DK57" s="128"/>
      <c r="DL57" s="128"/>
      <c r="DM57" s="128"/>
      <c r="DN57" s="128"/>
      <c r="DO57" s="128"/>
      <c r="DP57" s="128"/>
      <c r="DQ57" s="128"/>
      <c r="DR57" s="127"/>
      <c r="DS57" s="127"/>
      <c r="DT57" s="127"/>
      <c r="DU57" s="127"/>
      <c r="DV57" s="127"/>
      <c r="DW57" s="127"/>
      <c r="DX57" s="127"/>
      <c r="DY57" s="127"/>
      <c r="DZ57" s="127"/>
      <c r="EA57" s="127"/>
      <c r="EB57" s="127"/>
      <c r="EC57" s="127"/>
      <c r="ED57" s="127"/>
      <c r="EE57" s="127"/>
      <c r="EF57" s="127"/>
      <c r="EG57" s="127"/>
      <c r="EH57" s="127"/>
      <c r="EI57" s="127"/>
      <c r="EJ57" s="127"/>
      <c r="EK57" s="127"/>
      <c r="EL57" s="127"/>
      <c r="EM57" s="127"/>
    </row>
    <row r="58" spans="1:143">
      <c r="A58" s="127" t="str">
        <v>2010 Q3</v>
      </c>
      <c r="B58" s="128">
        <v>63</v>
      </c>
      <c r="C58" s="128">
        <v>73</v>
      </c>
      <c r="D58" s="128">
        <v>73</v>
      </c>
      <c r="E58" s="128">
        <v>73</v>
      </c>
      <c r="F58" s="128">
        <v>71</v>
      </c>
      <c r="G58" s="128">
        <v>71</v>
      </c>
      <c r="H58" s="128">
        <v>71</v>
      </c>
      <c r="I58" s="128">
        <v>71</v>
      </c>
      <c r="J58" s="128">
        <v>71</v>
      </c>
      <c r="K58" s="128">
        <v>71</v>
      </c>
      <c r="L58" s="128">
        <v>71</v>
      </c>
      <c r="M58" s="128">
        <v>71</v>
      </c>
      <c r="N58" s="128">
        <v>71</v>
      </c>
      <c r="O58" s="128">
        <v>71</v>
      </c>
      <c r="P58" s="128">
        <v>71</v>
      </c>
      <c r="Q58" s="128">
        <v>71</v>
      </c>
      <c r="R58" s="128" t="str">
        <v/>
      </c>
      <c r="S58" s="128" t="str">
        <v/>
      </c>
      <c r="T58" s="128" t="str">
        <v/>
      </c>
      <c r="U58" s="128" t="str">
        <v/>
      </c>
      <c r="V58" s="128" t="str">
        <v/>
      </c>
      <c r="W58" s="128" t="str">
        <v/>
      </c>
      <c r="X58" s="128" t="str">
        <v/>
      </c>
      <c r="Y58" s="128" t="str">
        <v/>
      </c>
      <c r="Z58" s="128" t="str">
        <v/>
      </c>
      <c r="AA58" s="128" t="str">
        <v/>
      </c>
      <c r="AB58" s="128" t="str">
        <v/>
      </c>
      <c r="AC58" s="128" t="str">
        <v/>
      </c>
      <c r="AD58" s="128" t="str">
        <v/>
      </c>
      <c r="AE58" s="128" t="str">
        <v/>
      </c>
      <c r="AF58" s="128" t="str">
        <v/>
      </c>
      <c r="AG58" s="128" t="str">
        <v/>
      </c>
      <c r="AH58" s="128" t="str">
        <v/>
      </c>
      <c r="AI58" s="128" t="str">
        <v/>
      </c>
      <c r="AJ58" s="128" t="str">
        <v/>
      </c>
      <c r="AK58" s="128" t="str">
        <v/>
      </c>
      <c r="AL58" s="128" t="str">
        <v/>
      </c>
      <c r="AM58" s="128" t="str">
        <v/>
      </c>
      <c r="AN58" s="128" t="str">
        <v/>
      </c>
      <c r="AO58" s="128" t="str">
        <v/>
      </c>
      <c r="AP58" s="128" t="str">
        <v/>
      </c>
      <c r="AQ58" s="128" t="str">
        <v/>
      </c>
      <c r="AR58" s="128" t="str">
        <v/>
      </c>
      <c r="AS58" s="128" t="str">
        <v/>
      </c>
      <c r="AT58" s="128" t="str">
        <v/>
      </c>
      <c r="AU58" s="128" t="str">
        <v/>
      </c>
      <c r="AV58" s="128" t="str">
        <v/>
      </c>
      <c r="AW58" s="128" t="str">
        <v/>
      </c>
      <c r="AX58" s="128" t="str">
        <v/>
      </c>
      <c r="AY58" s="128" t="str">
        <v/>
      </c>
      <c r="AZ58" s="128" t="str">
        <v/>
      </c>
      <c r="BA58" s="128" t="str">
        <v/>
      </c>
      <c r="BB58" s="128" t="str">
        <v/>
      </c>
      <c r="BC58" s="128" t="str">
        <v/>
      </c>
      <c r="BD58" s="128" t="str">
        <v/>
      </c>
      <c r="BE58" s="128" t="str">
        <v/>
      </c>
      <c r="BF58" s="128" t="str">
        <v/>
      </c>
      <c r="BG58" s="128" t="str">
        <v/>
      </c>
      <c r="BH58" s="128" t="str">
        <v/>
      </c>
      <c r="BI58" s="128" t="str">
        <v/>
      </c>
      <c r="BJ58" s="128" t="str">
        <v/>
      </c>
      <c r="BK58" s="128" t="str">
        <v/>
      </c>
      <c r="BL58" s="128" t="e">
        <v>#N/A</v>
      </c>
      <c r="BM58" s="128" t="e">
        <v>#N/A</v>
      </c>
      <c r="BN58" s="128" t="e">
        <v>#N/A</v>
      </c>
      <c r="BO58" s="128" t="e">
        <v>#N/A</v>
      </c>
      <c r="BP58" s="128" t="e">
        <v>#N/A</v>
      </c>
      <c r="BQ58" s="128" t="e">
        <v>#N/A</v>
      </c>
      <c r="BR58" s="128" t="e">
        <v>#N/A</v>
      </c>
      <c r="BS58" s="128" t="e">
        <v>#N/A</v>
      </c>
      <c r="BT58" s="128" t="e">
        <v>#N/A</v>
      </c>
      <c r="BU58" s="128" t="e">
        <v>#N/A</v>
      </c>
      <c r="BV58" s="128" t="e">
        <v>#N/A</v>
      </c>
      <c r="BW58" s="128" t="e">
        <v>#N/A</v>
      </c>
      <c r="BX58" s="128" t="e">
        <v>#N/A</v>
      </c>
      <c r="BY58" s="128" t="e">
        <v>#N/A</v>
      </c>
      <c r="BZ58" s="128" t="e">
        <v>#N/A</v>
      </c>
      <c r="CA58" s="128" t="e">
        <v>#N/A</v>
      </c>
      <c r="CB58" s="128" t="e">
        <v>#N/A</v>
      </c>
      <c r="CC58" s="128" t="e">
        <v>#N/A</v>
      </c>
      <c r="CD58" s="128"/>
      <c r="CE58" s="128"/>
      <c r="CF58" s="128"/>
      <c r="CG58" s="128"/>
      <c r="CH58" s="128"/>
      <c r="CI58" s="128"/>
      <c r="CJ58" s="128"/>
      <c r="CK58" s="128"/>
      <c r="CL58" s="128"/>
      <c r="CM58" s="128"/>
      <c r="CN58" s="128"/>
      <c r="CO58" s="128"/>
      <c r="CP58" s="128"/>
      <c r="CQ58" s="128"/>
      <c r="CR58" s="128"/>
      <c r="CS58" s="128"/>
      <c r="CT58" s="128"/>
      <c r="CU58" s="128"/>
      <c r="CV58" s="128"/>
      <c r="CW58" s="128"/>
      <c r="CX58" s="128"/>
      <c r="CY58" s="128"/>
      <c r="CZ58" s="128"/>
      <c r="DA58" s="128"/>
      <c r="DB58" s="128"/>
      <c r="DC58" s="128"/>
      <c r="DD58" s="128"/>
      <c r="DE58" s="128"/>
      <c r="DF58" s="128"/>
      <c r="DG58" s="128"/>
      <c r="DH58" s="128"/>
      <c r="DI58" s="128"/>
      <c r="DJ58" s="128"/>
      <c r="DK58" s="128"/>
      <c r="DL58" s="128"/>
      <c r="DM58" s="128"/>
      <c r="DN58" s="128"/>
      <c r="DO58" s="128"/>
      <c r="DP58" s="128"/>
      <c r="DQ58" s="128"/>
      <c r="DR58" s="127"/>
      <c r="DS58" s="127"/>
      <c r="DT58" s="127"/>
      <c r="DU58" s="127"/>
      <c r="DV58" s="127"/>
      <c r="DW58" s="127"/>
      <c r="DX58" s="127"/>
      <c r="DY58" s="127"/>
      <c r="DZ58" s="127"/>
      <c r="EA58" s="127"/>
      <c r="EB58" s="127"/>
      <c r="EC58" s="127"/>
      <c r="ED58" s="127"/>
      <c r="EE58" s="127"/>
      <c r="EF58" s="127"/>
      <c r="EG58" s="127"/>
      <c r="EH58" s="127"/>
      <c r="EI58" s="127"/>
      <c r="EJ58" s="127"/>
      <c r="EK58" s="127"/>
      <c r="EL58" s="127"/>
      <c r="EM58" s="127"/>
    </row>
    <row r="59" spans="1:143">
      <c r="A59" s="127" t="str">
        <v>2010 Q4</v>
      </c>
      <c r="B59" s="128">
        <v>58</v>
      </c>
      <c r="C59" s="128">
        <v>67</v>
      </c>
      <c r="D59" s="128">
        <v>68</v>
      </c>
      <c r="E59" s="128">
        <v>67</v>
      </c>
      <c r="F59" s="128">
        <v>68</v>
      </c>
      <c r="G59" s="128">
        <v>69</v>
      </c>
      <c r="H59" s="128">
        <v>69</v>
      </c>
      <c r="I59" s="128">
        <v>67</v>
      </c>
      <c r="J59" s="128">
        <v>67</v>
      </c>
      <c r="K59" s="128">
        <v>67</v>
      </c>
      <c r="L59" s="128">
        <v>67</v>
      </c>
      <c r="M59" s="128">
        <v>67</v>
      </c>
      <c r="N59" s="128">
        <v>67</v>
      </c>
      <c r="O59" s="128">
        <v>67</v>
      </c>
      <c r="P59" s="128">
        <v>67</v>
      </c>
      <c r="Q59" s="128" t="str">
        <v/>
      </c>
      <c r="R59" s="128" t="str">
        <v/>
      </c>
      <c r="S59" s="128" t="str">
        <v/>
      </c>
      <c r="T59" s="128" t="str">
        <v/>
      </c>
      <c r="U59" s="128" t="str">
        <v/>
      </c>
      <c r="V59" s="128" t="str">
        <v/>
      </c>
      <c r="W59" s="128" t="str">
        <v/>
      </c>
      <c r="X59" s="128" t="str">
        <v/>
      </c>
      <c r="Y59" s="128" t="str">
        <v/>
      </c>
      <c r="Z59" s="128" t="str">
        <v/>
      </c>
      <c r="AA59" s="128" t="str">
        <v/>
      </c>
      <c r="AB59" s="128" t="str">
        <v/>
      </c>
      <c r="AC59" s="128" t="str">
        <v/>
      </c>
      <c r="AD59" s="128" t="str">
        <v/>
      </c>
      <c r="AE59" s="128" t="str">
        <v/>
      </c>
      <c r="AF59" s="128" t="str">
        <v/>
      </c>
      <c r="AG59" s="128" t="str">
        <v/>
      </c>
      <c r="AH59" s="128" t="str">
        <v/>
      </c>
      <c r="AI59" s="128" t="str">
        <v/>
      </c>
      <c r="AJ59" s="128" t="str">
        <v/>
      </c>
      <c r="AK59" s="128" t="str">
        <v/>
      </c>
      <c r="AL59" s="128" t="str">
        <v/>
      </c>
      <c r="AM59" s="128" t="str">
        <v/>
      </c>
      <c r="AN59" s="128" t="str">
        <v/>
      </c>
      <c r="AO59" s="128" t="str">
        <v/>
      </c>
      <c r="AP59" s="128" t="str">
        <v/>
      </c>
      <c r="AQ59" s="128" t="str">
        <v/>
      </c>
      <c r="AR59" s="128" t="str">
        <v/>
      </c>
      <c r="AS59" s="128" t="str">
        <v/>
      </c>
      <c r="AT59" s="128" t="str">
        <v/>
      </c>
      <c r="AU59" s="128" t="str">
        <v/>
      </c>
      <c r="AV59" s="128" t="str">
        <v/>
      </c>
      <c r="AW59" s="128" t="str">
        <v/>
      </c>
      <c r="AX59" s="128" t="str">
        <v/>
      </c>
      <c r="AY59" s="128" t="str">
        <v/>
      </c>
      <c r="AZ59" s="128" t="str">
        <v/>
      </c>
      <c r="BA59" s="128" t="str">
        <v/>
      </c>
      <c r="BB59" s="128" t="str">
        <v/>
      </c>
      <c r="BC59" s="128" t="str">
        <v/>
      </c>
      <c r="BD59" s="128" t="str">
        <v/>
      </c>
      <c r="BE59" s="128" t="str">
        <v/>
      </c>
      <c r="BF59" s="128" t="str">
        <v/>
      </c>
      <c r="BG59" s="128" t="str">
        <v/>
      </c>
      <c r="BH59" s="128" t="str">
        <v/>
      </c>
      <c r="BI59" s="128" t="str">
        <v/>
      </c>
      <c r="BJ59" s="128" t="str">
        <v/>
      </c>
      <c r="BK59" s="128" t="str">
        <v/>
      </c>
      <c r="BL59" s="128" t="e">
        <v>#N/A</v>
      </c>
      <c r="BM59" s="128" t="e">
        <v>#N/A</v>
      </c>
      <c r="BN59" s="128" t="e">
        <v>#N/A</v>
      </c>
      <c r="BO59" s="128" t="e">
        <v>#N/A</v>
      </c>
      <c r="BP59" s="128" t="e">
        <v>#N/A</v>
      </c>
      <c r="BQ59" s="128" t="e">
        <v>#N/A</v>
      </c>
      <c r="BR59" s="128" t="e">
        <v>#N/A</v>
      </c>
      <c r="BS59" s="128" t="e">
        <v>#N/A</v>
      </c>
      <c r="BT59" s="128" t="e">
        <v>#N/A</v>
      </c>
      <c r="BU59" s="128" t="e">
        <v>#N/A</v>
      </c>
      <c r="BV59" s="128" t="e">
        <v>#N/A</v>
      </c>
      <c r="BW59" s="128" t="e">
        <v>#N/A</v>
      </c>
      <c r="BX59" s="128" t="e">
        <v>#N/A</v>
      </c>
      <c r="BY59" s="128" t="e">
        <v>#N/A</v>
      </c>
      <c r="BZ59" s="128" t="e">
        <v>#N/A</v>
      </c>
      <c r="CA59" s="128" t="e">
        <v>#N/A</v>
      </c>
      <c r="CB59" s="128" t="e">
        <v>#N/A</v>
      </c>
      <c r="CC59" s="128" t="e">
        <v>#N/A</v>
      </c>
      <c r="CD59" s="128"/>
      <c r="CE59" s="128"/>
      <c r="CF59" s="128"/>
      <c r="CG59" s="128"/>
      <c r="CH59" s="128"/>
      <c r="CI59" s="128"/>
      <c r="CJ59" s="128"/>
      <c r="CK59" s="128"/>
      <c r="CL59" s="128"/>
      <c r="CM59" s="128"/>
      <c r="CN59" s="128"/>
      <c r="CO59" s="128"/>
      <c r="CP59" s="128"/>
      <c r="CQ59" s="128"/>
      <c r="CR59" s="128"/>
      <c r="CS59" s="128"/>
      <c r="CT59" s="128"/>
      <c r="CU59" s="128"/>
      <c r="CV59" s="128"/>
      <c r="CW59" s="128"/>
      <c r="CX59" s="128"/>
      <c r="CY59" s="128"/>
      <c r="CZ59" s="128"/>
      <c r="DA59" s="128"/>
      <c r="DB59" s="128"/>
      <c r="DC59" s="128"/>
      <c r="DD59" s="128"/>
      <c r="DE59" s="128"/>
      <c r="DF59" s="128"/>
      <c r="DG59" s="128"/>
      <c r="DH59" s="128"/>
      <c r="DI59" s="128"/>
      <c r="DJ59" s="128"/>
      <c r="DK59" s="128"/>
      <c r="DL59" s="128"/>
      <c r="DM59" s="128"/>
      <c r="DN59" s="128"/>
      <c r="DO59" s="128"/>
      <c r="DP59" s="128"/>
      <c r="DQ59" s="128"/>
      <c r="DR59" s="127"/>
      <c r="DS59" s="127"/>
      <c r="DT59" s="127"/>
      <c r="DU59" s="127"/>
      <c r="DV59" s="127"/>
      <c r="DW59" s="127"/>
      <c r="DX59" s="127"/>
      <c r="DY59" s="127"/>
      <c r="DZ59" s="127"/>
      <c r="EA59" s="127"/>
      <c r="EB59" s="127"/>
      <c r="EC59" s="127"/>
      <c r="ED59" s="127"/>
      <c r="EE59" s="127"/>
      <c r="EF59" s="127"/>
      <c r="EG59" s="127"/>
      <c r="EH59" s="127"/>
      <c r="EI59" s="127"/>
      <c r="EJ59" s="127"/>
      <c r="EK59" s="127"/>
      <c r="EL59" s="127"/>
      <c r="EM59" s="127"/>
    </row>
    <row r="60" spans="1:143">
      <c r="A60" s="127" t="str">
        <v>2011 Q1</v>
      </c>
      <c r="B60" s="128">
        <v>58</v>
      </c>
      <c r="C60" s="128">
        <v>73</v>
      </c>
      <c r="D60" s="128">
        <v>60</v>
      </c>
      <c r="E60" s="128">
        <v>62</v>
      </c>
      <c r="F60" s="128">
        <v>64</v>
      </c>
      <c r="G60" s="128">
        <v>64</v>
      </c>
      <c r="H60" s="128">
        <v>64</v>
      </c>
      <c r="I60" s="128">
        <v>64</v>
      </c>
      <c r="J60" s="128">
        <v>64</v>
      </c>
      <c r="K60" s="128">
        <v>64</v>
      </c>
      <c r="L60" s="128">
        <v>64</v>
      </c>
      <c r="M60" s="128">
        <v>64</v>
      </c>
      <c r="N60" s="128">
        <v>64</v>
      </c>
      <c r="O60" s="128">
        <v>64</v>
      </c>
      <c r="P60" s="128" t="str">
        <v/>
      </c>
      <c r="Q60" s="128" t="str">
        <v/>
      </c>
      <c r="R60" s="128" t="str">
        <v/>
      </c>
      <c r="S60" s="128" t="str">
        <v/>
      </c>
      <c r="T60" s="128" t="str">
        <v/>
      </c>
      <c r="U60" s="128" t="str">
        <v/>
      </c>
      <c r="V60" s="128" t="str">
        <v/>
      </c>
      <c r="W60" s="128" t="str">
        <v/>
      </c>
      <c r="X60" s="128" t="str">
        <v/>
      </c>
      <c r="Y60" s="128" t="str">
        <v/>
      </c>
      <c r="Z60" s="128" t="str">
        <v/>
      </c>
      <c r="AA60" s="128" t="str">
        <v/>
      </c>
      <c r="AB60" s="128" t="str">
        <v/>
      </c>
      <c r="AC60" s="128" t="str">
        <v/>
      </c>
      <c r="AD60" s="128" t="str">
        <v/>
      </c>
      <c r="AE60" s="128" t="str">
        <v/>
      </c>
      <c r="AF60" s="128" t="str">
        <v/>
      </c>
      <c r="AG60" s="128" t="str">
        <v/>
      </c>
      <c r="AH60" s="128" t="str">
        <v/>
      </c>
      <c r="AI60" s="128" t="str">
        <v/>
      </c>
      <c r="AJ60" s="128" t="str">
        <v/>
      </c>
      <c r="AK60" s="128" t="str">
        <v/>
      </c>
      <c r="AL60" s="128" t="str">
        <v/>
      </c>
      <c r="AM60" s="128" t="str">
        <v/>
      </c>
      <c r="AN60" s="128" t="str">
        <v/>
      </c>
      <c r="AO60" s="128" t="str">
        <v/>
      </c>
      <c r="AP60" s="128" t="str">
        <v/>
      </c>
      <c r="AQ60" s="128" t="str">
        <v/>
      </c>
      <c r="AR60" s="128" t="str">
        <v/>
      </c>
      <c r="AS60" s="128" t="str">
        <v/>
      </c>
      <c r="AT60" s="128" t="str">
        <v/>
      </c>
      <c r="AU60" s="128" t="str">
        <v/>
      </c>
      <c r="AV60" s="128" t="str">
        <v/>
      </c>
      <c r="AW60" s="128" t="str">
        <v/>
      </c>
      <c r="AX60" s="128" t="str">
        <v/>
      </c>
      <c r="AY60" s="128" t="str">
        <v/>
      </c>
      <c r="AZ60" s="128" t="str">
        <v/>
      </c>
      <c r="BA60" s="128" t="str">
        <v/>
      </c>
      <c r="BB60" s="128" t="str">
        <v/>
      </c>
      <c r="BC60" s="128" t="str">
        <v/>
      </c>
      <c r="BD60" s="128" t="str">
        <v/>
      </c>
      <c r="BE60" s="128" t="str">
        <v/>
      </c>
      <c r="BF60" s="128" t="str">
        <v/>
      </c>
      <c r="BG60" s="128" t="str">
        <v/>
      </c>
      <c r="BH60" s="128" t="str">
        <v/>
      </c>
      <c r="BI60" s="128" t="str">
        <v/>
      </c>
      <c r="BJ60" s="128" t="str">
        <v/>
      </c>
      <c r="BK60" s="128" t="str">
        <v/>
      </c>
      <c r="BL60" s="128" t="e">
        <v>#N/A</v>
      </c>
      <c r="BM60" s="128" t="e">
        <v>#N/A</v>
      </c>
      <c r="BN60" s="128" t="e">
        <v>#N/A</v>
      </c>
      <c r="BO60" s="128" t="e">
        <v>#N/A</v>
      </c>
      <c r="BP60" s="128" t="e">
        <v>#N/A</v>
      </c>
      <c r="BQ60" s="128" t="e">
        <v>#N/A</v>
      </c>
      <c r="BR60" s="128" t="e">
        <v>#N/A</v>
      </c>
      <c r="BS60" s="128" t="e">
        <v>#N/A</v>
      </c>
      <c r="BT60" s="128" t="e">
        <v>#N/A</v>
      </c>
      <c r="BU60" s="128" t="e">
        <v>#N/A</v>
      </c>
      <c r="BV60" s="128" t="e">
        <v>#N/A</v>
      </c>
      <c r="BW60" s="128" t="e">
        <v>#N/A</v>
      </c>
      <c r="BX60" s="128" t="e">
        <v>#N/A</v>
      </c>
      <c r="BY60" s="128" t="e">
        <v>#N/A</v>
      </c>
      <c r="BZ60" s="128" t="e">
        <v>#N/A</v>
      </c>
      <c r="CA60" s="128" t="e">
        <v>#N/A</v>
      </c>
      <c r="CB60" s="128" t="e">
        <v>#N/A</v>
      </c>
      <c r="CC60" s="128" t="e">
        <v>#N/A</v>
      </c>
      <c r="CD60" s="128"/>
      <c r="CE60" s="128"/>
      <c r="CF60" s="128"/>
      <c r="CG60" s="128"/>
      <c r="CH60" s="128"/>
      <c r="CI60" s="128"/>
      <c r="CJ60" s="128"/>
      <c r="CK60" s="128"/>
      <c r="CL60" s="128"/>
      <c r="CM60" s="128"/>
      <c r="CN60" s="128"/>
      <c r="CO60" s="128"/>
      <c r="CP60" s="128"/>
      <c r="CQ60" s="128"/>
      <c r="CR60" s="128"/>
      <c r="CS60" s="128"/>
      <c r="CT60" s="128"/>
      <c r="CU60" s="128"/>
      <c r="CV60" s="128"/>
      <c r="CW60" s="128"/>
      <c r="CX60" s="128"/>
      <c r="CY60" s="128"/>
      <c r="CZ60" s="128"/>
      <c r="DA60" s="128"/>
      <c r="DB60" s="128"/>
      <c r="DC60" s="128"/>
      <c r="DD60" s="128"/>
      <c r="DE60" s="128"/>
      <c r="DF60" s="128"/>
      <c r="DG60" s="128"/>
      <c r="DH60" s="128"/>
      <c r="DI60" s="128"/>
      <c r="DJ60" s="128"/>
      <c r="DK60" s="128"/>
      <c r="DL60" s="128"/>
      <c r="DM60" s="128"/>
      <c r="DN60" s="128"/>
      <c r="DO60" s="128"/>
      <c r="DP60" s="128"/>
      <c r="DQ60" s="128"/>
      <c r="DR60" s="127"/>
      <c r="DS60" s="127"/>
      <c r="DT60" s="127"/>
      <c r="DU60" s="127"/>
      <c r="DV60" s="127"/>
      <c r="DW60" s="127"/>
      <c r="DX60" s="127"/>
      <c r="DY60" s="127"/>
      <c r="DZ60" s="127"/>
      <c r="EA60" s="127"/>
      <c r="EB60" s="127"/>
      <c r="EC60" s="127"/>
      <c r="ED60" s="127"/>
      <c r="EE60" s="127"/>
      <c r="EF60" s="127"/>
      <c r="EG60" s="127"/>
      <c r="EH60" s="127"/>
      <c r="EI60" s="127"/>
      <c r="EJ60" s="127"/>
      <c r="EK60" s="127"/>
      <c r="EL60" s="127"/>
      <c r="EM60" s="127"/>
    </row>
    <row r="61" spans="1:143">
      <c r="A61" s="127" t="str">
        <v>2011 Q2</v>
      </c>
      <c r="B61" s="128">
        <v>90</v>
      </c>
      <c r="C61" s="128">
        <v>97</v>
      </c>
      <c r="D61" s="128">
        <v>102</v>
      </c>
      <c r="E61" s="128">
        <v>100</v>
      </c>
      <c r="F61" s="128">
        <v>105</v>
      </c>
      <c r="G61" s="128">
        <v>106</v>
      </c>
      <c r="H61" s="128">
        <v>103</v>
      </c>
      <c r="I61" s="128">
        <v>103</v>
      </c>
      <c r="J61" s="128">
        <v>103</v>
      </c>
      <c r="K61" s="128">
        <v>103</v>
      </c>
      <c r="L61" s="128">
        <v>103</v>
      </c>
      <c r="M61" s="128">
        <v>103</v>
      </c>
      <c r="N61" s="128">
        <v>102</v>
      </c>
      <c r="O61" s="128" t="str">
        <v/>
      </c>
      <c r="P61" s="128" t="str">
        <v/>
      </c>
      <c r="Q61" s="128" t="str">
        <v/>
      </c>
      <c r="R61" s="128" t="str">
        <v/>
      </c>
      <c r="S61" s="128" t="str">
        <v/>
      </c>
      <c r="T61" s="128" t="str">
        <v/>
      </c>
      <c r="U61" s="128" t="str">
        <v/>
      </c>
      <c r="V61" s="128" t="str">
        <v/>
      </c>
      <c r="W61" s="128" t="str">
        <v/>
      </c>
      <c r="X61" s="128" t="str">
        <v/>
      </c>
      <c r="Y61" s="128" t="str">
        <v/>
      </c>
      <c r="Z61" s="128" t="str">
        <v/>
      </c>
      <c r="AA61" s="128" t="str">
        <v/>
      </c>
      <c r="AB61" s="128" t="str">
        <v/>
      </c>
      <c r="AC61" s="128" t="str">
        <v/>
      </c>
      <c r="AD61" s="128" t="str">
        <v/>
      </c>
      <c r="AE61" s="128" t="str">
        <v/>
      </c>
      <c r="AF61" s="128" t="str">
        <v/>
      </c>
      <c r="AG61" s="128" t="str">
        <v/>
      </c>
      <c r="AH61" s="128" t="str">
        <v/>
      </c>
      <c r="AI61" s="128" t="str">
        <v/>
      </c>
      <c r="AJ61" s="128" t="str">
        <v/>
      </c>
      <c r="AK61" s="128" t="str">
        <v/>
      </c>
      <c r="AL61" s="128" t="str">
        <v/>
      </c>
      <c r="AM61" s="128" t="str">
        <v/>
      </c>
      <c r="AN61" s="128" t="str">
        <v/>
      </c>
      <c r="AO61" s="128" t="str">
        <v/>
      </c>
      <c r="AP61" s="128" t="str">
        <v/>
      </c>
      <c r="AQ61" s="128" t="str">
        <v/>
      </c>
      <c r="AR61" s="128" t="str">
        <v/>
      </c>
      <c r="AS61" s="128" t="str">
        <v/>
      </c>
      <c r="AT61" s="128" t="str">
        <v/>
      </c>
      <c r="AU61" s="128" t="str">
        <v/>
      </c>
      <c r="AV61" s="128" t="str">
        <v/>
      </c>
      <c r="AW61" s="128" t="str">
        <v/>
      </c>
      <c r="AX61" s="128" t="str">
        <v/>
      </c>
      <c r="AY61" s="128" t="str">
        <v/>
      </c>
      <c r="AZ61" s="128" t="str">
        <v/>
      </c>
      <c r="BA61" s="128" t="str">
        <v/>
      </c>
      <c r="BB61" s="128" t="str">
        <v/>
      </c>
      <c r="BC61" s="128" t="str">
        <v/>
      </c>
      <c r="BD61" s="128" t="str">
        <v/>
      </c>
      <c r="BE61" s="128" t="str">
        <v/>
      </c>
      <c r="BF61" s="128" t="str">
        <v/>
      </c>
      <c r="BG61" s="128" t="str">
        <v/>
      </c>
      <c r="BH61" s="128" t="str">
        <v/>
      </c>
      <c r="BI61" s="128" t="str">
        <v/>
      </c>
      <c r="BJ61" s="128" t="str">
        <v/>
      </c>
      <c r="BK61" s="128" t="str">
        <v/>
      </c>
      <c r="BL61" s="128" t="e">
        <v>#N/A</v>
      </c>
      <c r="BM61" s="128" t="e">
        <v>#N/A</v>
      </c>
      <c r="BN61" s="128" t="e">
        <v>#N/A</v>
      </c>
      <c r="BO61" s="128" t="e">
        <v>#N/A</v>
      </c>
      <c r="BP61" s="128" t="e">
        <v>#N/A</v>
      </c>
      <c r="BQ61" s="128" t="e">
        <v>#N/A</v>
      </c>
      <c r="BR61" s="128" t="e">
        <v>#N/A</v>
      </c>
      <c r="BS61" s="128" t="e">
        <v>#N/A</v>
      </c>
      <c r="BT61" s="128" t="e">
        <v>#N/A</v>
      </c>
      <c r="BU61" s="128" t="e">
        <v>#N/A</v>
      </c>
      <c r="BV61" s="128" t="e">
        <v>#N/A</v>
      </c>
      <c r="BW61" s="128" t="e">
        <v>#N/A</v>
      </c>
      <c r="BX61" s="128" t="e">
        <v>#N/A</v>
      </c>
      <c r="BY61" s="128" t="e">
        <v>#N/A</v>
      </c>
      <c r="BZ61" s="128" t="e">
        <v>#N/A</v>
      </c>
      <c r="CA61" s="128" t="e">
        <v>#N/A</v>
      </c>
      <c r="CB61" s="128" t="e">
        <v>#N/A</v>
      </c>
      <c r="CC61" s="128" t="e">
        <v>#N/A</v>
      </c>
      <c r="CD61" s="128"/>
      <c r="CE61" s="128"/>
      <c r="CF61" s="128"/>
      <c r="CG61" s="128"/>
      <c r="CH61" s="128"/>
      <c r="CI61" s="128"/>
      <c r="CJ61" s="128"/>
      <c r="CK61" s="128"/>
      <c r="CL61" s="128"/>
      <c r="CM61" s="128"/>
      <c r="CN61" s="128"/>
      <c r="CO61" s="128"/>
      <c r="CP61" s="128"/>
      <c r="CQ61" s="128"/>
      <c r="CR61" s="128"/>
      <c r="CS61" s="128"/>
      <c r="CT61" s="128"/>
      <c r="CU61" s="128"/>
      <c r="CV61" s="128"/>
      <c r="CW61" s="128"/>
      <c r="CX61" s="128"/>
      <c r="CY61" s="128"/>
      <c r="CZ61" s="128"/>
      <c r="DA61" s="128"/>
      <c r="DB61" s="128"/>
      <c r="DC61" s="128"/>
      <c r="DD61" s="128"/>
      <c r="DE61" s="128"/>
      <c r="DF61" s="128"/>
      <c r="DG61" s="128"/>
      <c r="DH61" s="128"/>
      <c r="DI61" s="128"/>
      <c r="DJ61" s="128"/>
      <c r="DK61" s="128"/>
      <c r="DL61" s="128"/>
      <c r="DM61" s="128"/>
      <c r="DN61" s="128"/>
      <c r="DO61" s="128"/>
      <c r="DP61" s="128"/>
      <c r="DQ61" s="128"/>
      <c r="DR61" s="127"/>
      <c r="DS61" s="127"/>
      <c r="DT61" s="127"/>
      <c r="DU61" s="127"/>
      <c r="DV61" s="127"/>
      <c r="DW61" s="127"/>
      <c r="DX61" s="127"/>
      <c r="DY61" s="127"/>
      <c r="DZ61" s="127"/>
      <c r="EA61" s="127"/>
      <c r="EB61" s="127"/>
      <c r="EC61" s="127"/>
      <c r="ED61" s="127"/>
      <c r="EE61" s="127"/>
      <c r="EF61" s="127"/>
      <c r="EG61" s="127"/>
      <c r="EH61" s="127"/>
      <c r="EI61" s="127"/>
      <c r="EJ61" s="127"/>
      <c r="EK61" s="127"/>
      <c r="EL61" s="127"/>
      <c r="EM61" s="127"/>
    </row>
    <row r="62" spans="1:143">
      <c r="A62" s="127" t="str">
        <v>2011 Q3</v>
      </c>
      <c r="B62" s="128">
        <v>65</v>
      </c>
      <c r="C62" s="128">
        <v>69</v>
      </c>
      <c r="D62" s="128">
        <v>68</v>
      </c>
      <c r="E62" s="128">
        <v>68</v>
      </c>
      <c r="F62" s="128">
        <v>68</v>
      </c>
      <c r="G62" s="128">
        <v>65</v>
      </c>
      <c r="H62" s="128">
        <v>65</v>
      </c>
      <c r="I62" s="128">
        <v>65</v>
      </c>
      <c r="J62" s="128">
        <v>65</v>
      </c>
      <c r="K62" s="128">
        <v>65</v>
      </c>
      <c r="L62" s="128">
        <v>65</v>
      </c>
      <c r="M62" s="128">
        <v>63</v>
      </c>
      <c r="N62" s="128" t="str">
        <v/>
      </c>
      <c r="O62" s="128" t="str">
        <v/>
      </c>
      <c r="P62" s="128" t="str">
        <v/>
      </c>
      <c r="Q62" s="128" t="str">
        <v/>
      </c>
      <c r="R62" s="128" t="str">
        <v/>
      </c>
      <c r="S62" s="128" t="str">
        <v/>
      </c>
      <c r="T62" s="128" t="str">
        <v/>
      </c>
      <c r="U62" s="128" t="str">
        <v/>
      </c>
      <c r="V62" s="128" t="str">
        <v/>
      </c>
      <c r="W62" s="128" t="str">
        <v/>
      </c>
      <c r="X62" s="128" t="str">
        <v/>
      </c>
      <c r="Y62" s="128" t="str">
        <v/>
      </c>
      <c r="Z62" s="128" t="str">
        <v/>
      </c>
      <c r="AA62" s="128" t="str">
        <v/>
      </c>
      <c r="AB62" s="128" t="str">
        <v/>
      </c>
      <c r="AC62" s="128" t="str">
        <v/>
      </c>
      <c r="AD62" s="128" t="str">
        <v/>
      </c>
      <c r="AE62" s="128" t="str">
        <v/>
      </c>
      <c r="AF62" s="128" t="str">
        <v/>
      </c>
      <c r="AG62" s="128" t="str">
        <v/>
      </c>
      <c r="AH62" s="128" t="str">
        <v/>
      </c>
      <c r="AI62" s="128" t="str">
        <v/>
      </c>
      <c r="AJ62" s="128" t="str">
        <v/>
      </c>
      <c r="AK62" s="128" t="str">
        <v/>
      </c>
      <c r="AL62" s="128" t="str">
        <v/>
      </c>
      <c r="AM62" s="128" t="str">
        <v/>
      </c>
      <c r="AN62" s="128" t="str">
        <v/>
      </c>
      <c r="AO62" s="128" t="str">
        <v/>
      </c>
      <c r="AP62" s="128" t="str">
        <v/>
      </c>
      <c r="AQ62" s="128" t="str">
        <v/>
      </c>
      <c r="AR62" s="128" t="str">
        <v/>
      </c>
      <c r="AS62" s="128" t="str">
        <v/>
      </c>
      <c r="AT62" s="128" t="str">
        <v/>
      </c>
      <c r="AU62" s="128" t="str">
        <v/>
      </c>
      <c r="AV62" s="128" t="str">
        <v/>
      </c>
      <c r="AW62" s="128" t="str">
        <v/>
      </c>
      <c r="AX62" s="128" t="str">
        <v/>
      </c>
      <c r="AY62" s="128" t="str">
        <v/>
      </c>
      <c r="AZ62" s="128" t="str">
        <v/>
      </c>
      <c r="BA62" s="128" t="str">
        <v/>
      </c>
      <c r="BB62" s="128" t="str">
        <v/>
      </c>
      <c r="BC62" s="128" t="str">
        <v/>
      </c>
      <c r="BD62" s="128" t="str">
        <v/>
      </c>
      <c r="BE62" s="128" t="str">
        <v/>
      </c>
      <c r="BF62" s="128" t="str">
        <v/>
      </c>
      <c r="BG62" s="128" t="str">
        <v/>
      </c>
      <c r="BH62" s="128" t="str">
        <v/>
      </c>
      <c r="BI62" s="128" t="str">
        <v/>
      </c>
      <c r="BJ62" s="128" t="str">
        <v/>
      </c>
      <c r="BK62" s="128" t="str">
        <v/>
      </c>
      <c r="BL62" s="128" t="e">
        <v>#N/A</v>
      </c>
      <c r="BM62" s="128" t="e">
        <v>#N/A</v>
      </c>
      <c r="BN62" s="128" t="e">
        <v>#N/A</v>
      </c>
      <c r="BO62" s="128" t="e">
        <v>#N/A</v>
      </c>
      <c r="BP62" s="128" t="e">
        <v>#N/A</v>
      </c>
      <c r="BQ62" s="128" t="e">
        <v>#N/A</v>
      </c>
      <c r="BR62" s="128" t="e">
        <v>#N/A</v>
      </c>
      <c r="BS62" s="128" t="e">
        <v>#N/A</v>
      </c>
      <c r="BT62" s="128" t="e">
        <v>#N/A</v>
      </c>
      <c r="BU62" s="128" t="e">
        <v>#N/A</v>
      </c>
      <c r="BV62" s="128" t="e">
        <v>#N/A</v>
      </c>
      <c r="BW62" s="128" t="e">
        <v>#N/A</v>
      </c>
      <c r="BX62" s="128" t="e">
        <v>#N/A</v>
      </c>
      <c r="BY62" s="128" t="e">
        <v>#N/A</v>
      </c>
      <c r="BZ62" s="128" t="e">
        <v>#N/A</v>
      </c>
      <c r="CA62" s="128" t="e">
        <v>#N/A</v>
      </c>
      <c r="CB62" s="128" t="e">
        <v>#N/A</v>
      </c>
      <c r="CC62" s="128" t="e">
        <v>#N/A</v>
      </c>
      <c r="CD62" s="128"/>
      <c r="CE62" s="128"/>
      <c r="CF62" s="128"/>
      <c r="CG62" s="128"/>
      <c r="CH62" s="128"/>
      <c r="CI62" s="128"/>
      <c r="CJ62" s="128"/>
      <c r="CK62" s="128"/>
      <c r="CL62" s="128"/>
      <c r="CM62" s="128"/>
      <c r="CN62" s="128"/>
      <c r="CO62" s="128"/>
      <c r="CP62" s="128"/>
      <c r="CQ62" s="128"/>
      <c r="CR62" s="128"/>
      <c r="CS62" s="128"/>
      <c r="CT62" s="128"/>
      <c r="CU62" s="128"/>
      <c r="CV62" s="128"/>
      <c r="CW62" s="128"/>
      <c r="CX62" s="128"/>
      <c r="CY62" s="128"/>
      <c r="CZ62" s="128"/>
      <c r="DA62" s="128"/>
      <c r="DB62" s="128"/>
      <c r="DC62" s="128"/>
      <c r="DD62" s="128"/>
      <c r="DE62" s="128"/>
      <c r="DF62" s="128"/>
      <c r="DG62" s="128"/>
      <c r="DH62" s="128"/>
      <c r="DI62" s="128"/>
      <c r="DJ62" s="128"/>
      <c r="DK62" s="128"/>
      <c r="DL62" s="128"/>
      <c r="DM62" s="128"/>
      <c r="DN62" s="128"/>
      <c r="DO62" s="128"/>
      <c r="DP62" s="128"/>
      <c r="DQ62" s="128"/>
      <c r="DR62" s="127"/>
      <c r="DS62" s="127"/>
      <c r="DT62" s="127"/>
      <c r="DU62" s="127"/>
      <c r="DV62" s="127"/>
      <c r="DW62" s="127"/>
      <c r="DX62" s="127"/>
      <c r="DY62" s="127"/>
      <c r="DZ62" s="127"/>
      <c r="EA62" s="127"/>
      <c r="EB62" s="127"/>
      <c r="EC62" s="127"/>
      <c r="ED62" s="127"/>
      <c r="EE62" s="127"/>
      <c r="EF62" s="127"/>
      <c r="EG62" s="127"/>
      <c r="EH62" s="127"/>
      <c r="EI62" s="127"/>
      <c r="EJ62" s="127"/>
      <c r="EK62" s="127"/>
      <c r="EL62" s="127"/>
      <c r="EM62" s="127"/>
    </row>
    <row r="63" spans="1:143">
      <c r="A63" s="127" t="str">
        <v>2011 Q4</v>
      </c>
      <c r="B63" s="128">
        <v>57</v>
      </c>
      <c r="C63" s="128">
        <v>67</v>
      </c>
      <c r="D63" s="128">
        <v>67</v>
      </c>
      <c r="E63" s="128">
        <v>68</v>
      </c>
      <c r="F63" s="128">
        <v>66</v>
      </c>
      <c r="G63" s="128">
        <v>66</v>
      </c>
      <c r="H63" s="128">
        <v>66</v>
      </c>
      <c r="I63" s="128">
        <v>66</v>
      </c>
      <c r="J63" s="128">
        <v>66</v>
      </c>
      <c r="K63" s="128">
        <v>66</v>
      </c>
      <c r="L63" s="128">
        <v>66</v>
      </c>
      <c r="M63" s="128" t="str">
        <v/>
      </c>
      <c r="N63" s="128" t="str">
        <v/>
      </c>
      <c r="O63" s="128" t="str">
        <v/>
      </c>
      <c r="P63" s="128" t="str">
        <v/>
      </c>
      <c r="Q63" s="128" t="str">
        <v/>
      </c>
      <c r="R63" s="128" t="str">
        <v/>
      </c>
      <c r="S63" s="128" t="str">
        <v/>
      </c>
      <c r="T63" s="128" t="str">
        <v/>
      </c>
      <c r="U63" s="128" t="str">
        <v/>
      </c>
      <c r="V63" s="128" t="str">
        <v/>
      </c>
      <c r="W63" s="128" t="str">
        <v/>
      </c>
      <c r="X63" s="128" t="str">
        <v/>
      </c>
      <c r="Y63" s="128" t="str">
        <v/>
      </c>
      <c r="Z63" s="128" t="str">
        <v/>
      </c>
      <c r="AA63" s="128" t="str">
        <v/>
      </c>
      <c r="AB63" s="128" t="str">
        <v/>
      </c>
      <c r="AC63" s="128" t="str">
        <v/>
      </c>
      <c r="AD63" s="128" t="str">
        <v/>
      </c>
      <c r="AE63" s="128" t="str">
        <v/>
      </c>
      <c r="AF63" s="128" t="str">
        <v/>
      </c>
      <c r="AG63" s="128" t="str">
        <v/>
      </c>
      <c r="AH63" s="128" t="str">
        <v/>
      </c>
      <c r="AI63" s="128" t="str">
        <v/>
      </c>
      <c r="AJ63" s="128" t="str">
        <v/>
      </c>
      <c r="AK63" s="128" t="str">
        <v/>
      </c>
      <c r="AL63" s="128" t="str">
        <v/>
      </c>
      <c r="AM63" s="128" t="str">
        <v/>
      </c>
      <c r="AN63" s="128" t="str">
        <v/>
      </c>
      <c r="AO63" s="128" t="str">
        <v/>
      </c>
      <c r="AP63" s="128" t="str">
        <v/>
      </c>
      <c r="AQ63" s="128" t="str">
        <v/>
      </c>
      <c r="AR63" s="128" t="str">
        <v/>
      </c>
      <c r="AS63" s="128" t="str">
        <v/>
      </c>
      <c r="AT63" s="128" t="str">
        <v/>
      </c>
      <c r="AU63" s="128" t="str">
        <v/>
      </c>
      <c r="AV63" s="128" t="str">
        <v/>
      </c>
      <c r="AW63" s="128" t="str">
        <v/>
      </c>
      <c r="AX63" s="128" t="str">
        <v/>
      </c>
      <c r="AY63" s="128" t="str">
        <v/>
      </c>
      <c r="AZ63" s="128" t="str">
        <v/>
      </c>
      <c r="BA63" s="128" t="str">
        <v/>
      </c>
      <c r="BB63" s="128" t="str">
        <v/>
      </c>
      <c r="BC63" s="128" t="str">
        <v/>
      </c>
      <c r="BD63" s="128" t="str">
        <v/>
      </c>
      <c r="BE63" s="128" t="str">
        <v/>
      </c>
      <c r="BF63" s="128" t="str">
        <v/>
      </c>
      <c r="BG63" s="128" t="str">
        <v/>
      </c>
      <c r="BH63" s="128" t="str">
        <v/>
      </c>
      <c r="BI63" s="128" t="str">
        <v/>
      </c>
      <c r="BJ63" s="128" t="str">
        <v/>
      </c>
      <c r="BK63" s="128" t="str">
        <v/>
      </c>
      <c r="BL63" s="128" t="e">
        <v>#N/A</v>
      </c>
      <c r="BM63" s="128" t="e">
        <v>#N/A</v>
      </c>
      <c r="BN63" s="128" t="e">
        <v>#N/A</v>
      </c>
      <c r="BO63" s="128" t="e">
        <v>#N/A</v>
      </c>
      <c r="BP63" s="128" t="e">
        <v>#N/A</v>
      </c>
      <c r="BQ63" s="128" t="e">
        <v>#N/A</v>
      </c>
      <c r="BR63" s="128" t="e">
        <v>#N/A</v>
      </c>
      <c r="BS63" s="128" t="e">
        <v>#N/A</v>
      </c>
      <c r="BT63" s="128" t="e">
        <v>#N/A</v>
      </c>
      <c r="BU63" s="128" t="e">
        <v>#N/A</v>
      </c>
      <c r="BV63" s="128" t="e">
        <v>#N/A</v>
      </c>
      <c r="BW63" s="128" t="e">
        <v>#N/A</v>
      </c>
      <c r="BX63" s="128" t="e">
        <v>#N/A</v>
      </c>
      <c r="BY63" s="128" t="e">
        <v>#N/A</v>
      </c>
      <c r="BZ63" s="128" t="e">
        <v>#N/A</v>
      </c>
      <c r="CA63" s="128" t="e">
        <v>#N/A</v>
      </c>
      <c r="CB63" s="128" t="e">
        <v>#N/A</v>
      </c>
      <c r="CC63" s="128" t="e">
        <v>#N/A</v>
      </c>
      <c r="CD63" s="128"/>
      <c r="CE63" s="128"/>
      <c r="CF63" s="128"/>
      <c r="CG63" s="128"/>
      <c r="CH63" s="128"/>
      <c r="CI63" s="128"/>
      <c r="CJ63" s="128"/>
      <c r="CK63" s="128"/>
      <c r="CL63" s="128"/>
      <c r="CM63" s="128"/>
      <c r="CN63" s="128"/>
      <c r="CO63" s="128"/>
      <c r="CP63" s="128"/>
      <c r="CQ63" s="128"/>
      <c r="CR63" s="128"/>
      <c r="CS63" s="128"/>
      <c r="CT63" s="128"/>
      <c r="CU63" s="128"/>
      <c r="CV63" s="128"/>
      <c r="CW63" s="128"/>
      <c r="CX63" s="128"/>
      <c r="CY63" s="128"/>
      <c r="CZ63" s="128"/>
      <c r="DA63" s="128"/>
      <c r="DB63" s="128"/>
      <c r="DC63" s="128"/>
      <c r="DD63" s="128"/>
      <c r="DE63" s="128"/>
      <c r="DF63" s="128"/>
      <c r="DG63" s="128"/>
      <c r="DH63" s="128"/>
      <c r="DI63" s="128"/>
      <c r="DJ63" s="128"/>
      <c r="DK63" s="128"/>
      <c r="DL63" s="128"/>
      <c r="DM63" s="128"/>
      <c r="DN63" s="128"/>
      <c r="DO63" s="128"/>
      <c r="DP63" s="128"/>
      <c r="DQ63" s="128"/>
      <c r="DR63" s="127"/>
      <c r="DS63" s="127"/>
      <c r="DT63" s="127"/>
      <c r="DU63" s="127"/>
      <c r="DV63" s="127"/>
      <c r="DW63" s="127"/>
      <c r="DX63" s="127"/>
      <c r="DY63" s="127"/>
      <c r="DZ63" s="127"/>
      <c r="EA63" s="127"/>
      <c r="EB63" s="127"/>
      <c r="EC63" s="127"/>
      <c r="ED63" s="127"/>
      <c r="EE63" s="127"/>
      <c r="EF63" s="127"/>
      <c r="EG63" s="127"/>
      <c r="EH63" s="127"/>
      <c r="EI63" s="127"/>
      <c r="EJ63" s="127"/>
      <c r="EK63" s="127"/>
      <c r="EL63" s="127"/>
      <c r="EM63" s="127"/>
    </row>
    <row r="64" spans="1:143">
      <c r="A64" s="127" t="str">
        <v>2012 Q1</v>
      </c>
      <c r="B64" s="128">
        <v>83</v>
      </c>
      <c r="C64" s="128">
        <v>92</v>
      </c>
      <c r="D64" s="128">
        <v>93</v>
      </c>
      <c r="E64" s="128">
        <v>91</v>
      </c>
      <c r="F64" s="128">
        <v>91</v>
      </c>
      <c r="G64" s="128">
        <v>92</v>
      </c>
      <c r="H64" s="128">
        <v>92</v>
      </c>
      <c r="I64" s="128">
        <v>93</v>
      </c>
      <c r="J64" s="128">
        <v>92</v>
      </c>
      <c r="K64" s="128">
        <v>90</v>
      </c>
      <c r="L64" s="128" t="str">
        <v/>
      </c>
      <c r="M64" s="128" t="str">
        <v/>
      </c>
      <c r="N64" s="128" t="str">
        <v/>
      </c>
      <c r="O64" s="128" t="str">
        <v/>
      </c>
      <c r="P64" s="128" t="str">
        <v/>
      </c>
      <c r="Q64" s="128" t="str">
        <v/>
      </c>
      <c r="R64" s="128" t="str">
        <v/>
      </c>
      <c r="S64" s="128" t="str">
        <v/>
      </c>
      <c r="T64" s="128" t="str">
        <v/>
      </c>
      <c r="U64" s="128" t="str">
        <v/>
      </c>
      <c r="V64" s="128" t="str">
        <v/>
      </c>
      <c r="W64" s="128" t="str">
        <v/>
      </c>
      <c r="X64" s="128" t="str">
        <v/>
      </c>
      <c r="Y64" s="128" t="str">
        <v/>
      </c>
      <c r="Z64" s="128" t="str">
        <v/>
      </c>
      <c r="AA64" s="128" t="str">
        <v/>
      </c>
      <c r="AB64" s="128" t="str">
        <v/>
      </c>
      <c r="AC64" s="128" t="str">
        <v/>
      </c>
      <c r="AD64" s="128" t="str">
        <v/>
      </c>
      <c r="AE64" s="128" t="str">
        <v/>
      </c>
      <c r="AF64" s="128" t="str">
        <v/>
      </c>
      <c r="AG64" s="128" t="str">
        <v/>
      </c>
      <c r="AH64" s="128" t="str">
        <v/>
      </c>
      <c r="AI64" s="128" t="str">
        <v/>
      </c>
      <c r="AJ64" s="128" t="str">
        <v/>
      </c>
      <c r="AK64" s="128" t="str">
        <v/>
      </c>
      <c r="AL64" s="128" t="str">
        <v/>
      </c>
      <c r="AM64" s="128" t="str">
        <v/>
      </c>
      <c r="AN64" s="128" t="str">
        <v/>
      </c>
      <c r="AO64" s="128" t="str">
        <v/>
      </c>
      <c r="AP64" s="128" t="str">
        <v/>
      </c>
      <c r="AQ64" s="128" t="str">
        <v/>
      </c>
      <c r="AR64" s="128" t="str">
        <v/>
      </c>
      <c r="AS64" s="128" t="str">
        <v/>
      </c>
      <c r="AT64" s="128" t="str">
        <v/>
      </c>
      <c r="AU64" s="128" t="str">
        <v/>
      </c>
      <c r="AV64" s="128" t="str">
        <v/>
      </c>
      <c r="AW64" s="128" t="str">
        <v/>
      </c>
      <c r="AX64" s="128" t="str">
        <v/>
      </c>
      <c r="AY64" s="128" t="str">
        <v/>
      </c>
      <c r="AZ64" s="128" t="str">
        <v/>
      </c>
      <c r="BA64" s="128" t="str">
        <v/>
      </c>
      <c r="BB64" s="128" t="str">
        <v/>
      </c>
      <c r="BC64" s="128" t="str">
        <v/>
      </c>
      <c r="BD64" s="128" t="str">
        <v/>
      </c>
      <c r="BE64" s="128" t="str">
        <v/>
      </c>
      <c r="BF64" s="128" t="str">
        <v/>
      </c>
      <c r="BG64" s="128" t="str">
        <v/>
      </c>
      <c r="BH64" s="128" t="str">
        <v/>
      </c>
      <c r="BI64" s="128" t="str">
        <v/>
      </c>
      <c r="BJ64" s="128" t="str">
        <v/>
      </c>
      <c r="BK64" s="128" t="str">
        <v/>
      </c>
      <c r="BL64" s="128" t="e">
        <v>#N/A</v>
      </c>
      <c r="BM64" s="128" t="e">
        <v>#N/A</v>
      </c>
      <c r="BN64" s="128" t="e">
        <v>#N/A</v>
      </c>
      <c r="BO64" s="128" t="e">
        <v>#N/A</v>
      </c>
      <c r="BP64" s="128" t="e">
        <v>#N/A</v>
      </c>
      <c r="BQ64" s="128" t="e">
        <v>#N/A</v>
      </c>
      <c r="BR64" s="128" t="e">
        <v>#N/A</v>
      </c>
      <c r="BS64" s="128" t="e">
        <v>#N/A</v>
      </c>
      <c r="BT64" s="128" t="e">
        <v>#N/A</v>
      </c>
      <c r="BU64" s="128" t="e">
        <v>#N/A</v>
      </c>
      <c r="BV64" s="128" t="e">
        <v>#N/A</v>
      </c>
      <c r="BW64" s="128" t="e">
        <v>#N/A</v>
      </c>
      <c r="BX64" s="128" t="e">
        <v>#N/A</v>
      </c>
      <c r="BY64" s="128" t="e">
        <v>#N/A</v>
      </c>
      <c r="BZ64" s="128" t="e">
        <v>#N/A</v>
      </c>
      <c r="CA64" s="128" t="e">
        <v>#N/A</v>
      </c>
      <c r="CB64" s="128" t="e">
        <v>#N/A</v>
      </c>
      <c r="CC64" s="128" t="e">
        <v>#N/A</v>
      </c>
      <c r="CD64" s="128"/>
      <c r="CE64" s="128"/>
      <c r="CF64" s="128"/>
      <c r="CG64" s="128"/>
      <c r="CH64" s="128"/>
      <c r="CI64" s="128"/>
      <c r="CJ64" s="128"/>
      <c r="CK64" s="128"/>
      <c r="CL64" s="128"/>
      <c r="CM64" s="128"/>
      <c r="CN64" s="128"/>
      <c r="CO64" s="128"/>
      <c r="CP64" s="128"/>
      <c r="CQ64" s="128"/>
      <c r="CR64" s="128"/>
      <c r="CS64" s="128"/>
      <c r="CT64" s="128"/>
      <c r="CU64" s="128"/>
      <c r="CV64" s="128"/>
      <c r="CW64" s="128"/>
      <c r="CX64" s="128"/>
      <c r="CY64" s="128"/>
      <c r="CZ64" s="128"/>
      <c r="DA64" s="128"/>
      <c r="DB64" s="128"/>
      <c r="DC64" s="128"/>
      <c r="DD64" s="128"/>
      <c r="DE64" s="128"/>
      <c r="DF64" s="128"/>
      <c r="DG64" s="128"/>
      <c r="DH64" s="128"/>
      <c r="DI64" s="128"/>
      <c r="DJ64" s="128"/>
      <c r="DK64" s="128"/>
      <c r="DL64" s="128"/>
      <c r="DM64" s="128"/>
      <c r="DN64" s="128"/>
      <c r="DO64" s="128"/>
      <c r="DP64" s="128"/>
      <c r="DQ64" s="128"/>
      <c r="DR64" s="127"/>
      <c r="DS64" s="127"/>
      <c r="DT64" s="127"/>
      <c r="DU64" s="127"/>
      <c r="DV64" s="127"/>
      <c r="DW64" s="127"/>
      <c r="DX64" s="127"/>
      <c r="DY64" s="127"/>
      <c r="DZ64" s="127"/>
      <c r="EA64" s="127"/>
      <c r="EB64" s="127"/>
      <c r="EC64" s="127"/>
      <c r="ED64" s="127"/>
      <c r="EE64" s="127"/>
      <c r="EF64" s="127"/>
      <c r="EG64" s="127"/>
      <c r="EH64" s="127"/>
      <c r="EI64" s="127"/>
      <c r="EJ64" s="127"/>
      <c r="EK64" s="127"/>
      <c r="EL64" s="127"/>
      <c r="EM64" s="127"/>
    </row>
    <row r="65" spans="1:143">
      <c r="A65" s="127" t="str">
        <v>2012 Q2</v>
      </c>
      <c r="B65" s="128">
        <v>82</v>
      </c>
      <c r="C65" s="128">
        <v>102</v>
      </c>
      <c r="D65" s="128">
        <v>94</v>
      </c>
      <c r="E65" s="128">
        <v>94</v>
      </c>
      <c r="F65" s="128">
        <v>94</v>
      </c>
      <c r="G65" s="128">
        <v>94</v>
      </c>
      <c r="H65" s="128">
        <v>94</v>
      </c>
      <c r="I65" s="128">
        <v>95</v>
      </c>
      <c r="J65" s="128">
        <v>92</v>
      </c>
      <c r="K65" s="128" t="str">
        <v/>
      </c>
      <c r="L65" s="128" t="str">
        <v/>
      </c>
      <c r="M65" s="128" t="str">
        <v/>
      </c>
      <c r="N65" s="128" t="str">
        <v/>
      </c>
      <c r="O65" s="128" t="str">
        <v/>
      </c>
      <c r="P65" s="128" t="str">
        <v/>
      </c>
      <c r="Q65" s="128" t="str">
        <v/>
      </c>
      <c r="R65" s="128" t="str">
        <v/>
      </c>
      <c r="S65" s="128" t="str">
        <v/>
      </c>
      <c r="T65" s="128" t="str">
        <v/>
      </c>
      <c r="U65" s="128" t="str">
        <v/>
      </c>
      <c r="V65" s="128" t="str">
        <v/>
      </c>
      <c r="W65" s="128" t="str">
        <v/>
      </c>
      <c r="X65" s="128" t="str">
        <v/>
      </c>
      <c r="Y65" s="128" t="str">
        <v/>
      </c>
      <c r="Z65" s="128" t="str">
        <v/>
      </c>
      <c r="AA65" s="128" t="str">
        <v/>
      </c>
      <c r="AB65" s="128" t="str">
        <v/>
      </c>
      <c r="AC65" s="128" t="str">
        <v/>
      </c>
      <c r="AD65" s="128" t="str">
        <v/>
      </c>
      <c r="AE65" s="128" t="str">
        <v/>
      </c>
      <c r="AF65" s="128" t="str">
        <v/>
      </c>
      <c r="AG65" s="128" t="str">
        <v/>
      </c>
      <c r="AH65" s="128" t="str">
        <v/>
      </c>
      <c r="AI65" s="128" t="str">
        <v/>
      </c>
      <c r="AJ65" s="128" t="str">
        <v/>
      </c>
      <c r="AK65" s="128" t="str">
        <v/>
      </c>
      <c r="AL65" s="128" t="str">
        <v/>
      </c>
      <c r="AM65" s="128" t="str">
        <v/>
      </c>
      <c r="AN65" s="128" t="str">
        <v/>
      </c>
      <c r="AO65" s="128" t="str">
        <v/>
      </c>
      <c r="AP65" s="128" t="str">
        <v/>
      </c>
      <c r="AQ65" s="128" t="str">
        <v/>
      </c>
      <c r="AR65" s="128" t="str">
        <v/>
      </c>
      <c r="AS65" s="128" t="str">
        <v/>
      </c>
      <c r="AT65" s="128" t="str">
        <v/>
      </c>
      <c r="AU65" s="128" t="str">
        <v/>
      </c>
      <c r="AV65" s="128" t="str">
        <v/>
      </c>
      <c r="AW65" s="128" t="str">
        <v/>
      </c>
      <c r="AX65" s="128" t="str">
        <v/>
      </c>
      <c r="AY65" s="128" t="str">
        <v/>
      </c>
      <c r="AZ65" s="128" t="str">
        <v/>
      </c>
      <c r="BA65" s="128" t="str">
        <v/>
      </c>
      <c r="BB65" s="128" t="str">
        <v/>
      </c>
      <c r="BC65" s="128" t="str">
        <v/>
      </c>
      <c r="BD65" s="128" t="str">
        <v/>
      </c>
      <c r="BE65" s="128" t="str">
        <v/>
      </c>
      <c r="BF65" s="128" t="str">
        <v/>
      </c>
      <c r="BG65" s="128" t="str">
        <v/>
      </c>
      <c r="BH65" s="128" t="str">
        <v/>
      </c>
      <c r="BI65" s="128" t="str">
        <v/>
      </c>
      <c r="BJ65" s="128" t="str">
        <v/>
      </c>
      <c r="BK65" s="128" t="str">
        <v/>
      </c>
      <c r="BL65" s="128" t="e">
        <v>#N/A</v>
      </c>
      <c r="BM65" s="128" t="e">
        <v>#N/A</v>
      </c>
      <c r="BN65" s="128" t="e">
        <v>#N/A</v>
      </c>
      <c r="BO65" s="128" t="e">
        <v>#N/A</v>
      </c>
      <c r="BP65" s="128" t="e">
        <v>#N/A</v>
      </c>
      <c r="BQ65" s="128" t="e">
        <v>#N/A</v>
      </c>
      <c r="BR65" s="128" t="e">
        <v>#N/A</v>
      </c>
      <c r="BS65" s="128" t="e">
        <v>#N/A</v>
      </c>
      <c r="BT65" s="128" t="e">
        <v>#N/A</v>
      </c>
      <c r="BU65" s="128" t="e">
        <v>#N/A</v>
      </c>
      <c r="BV65" s="128" t="e">
        <v>#N/A</v>
      </c>
      <c r="BW65" s="128" t="e">
        <v>#N/A</v>
      </c>
      <c r="BX65" s="128" t="e">
        <v>#N/A</v>
      </c>
      <c r="BY65" s="128" t="e">
        <v>#N/A</v>
      </c>
      <c r="BZ65" s="128" t="e">
        <v>#N/A</v>
      </c>
      <c r="CA65" s="128" t="e">
        <v>#N/A</v>
      </c>
      <c r="CB65" s="128" t="e">
        <v>#N/A</v>
      </c>
      <c r="CC65" s="128" t="e">
        <v>#N/A</v>
      </c>
      <c r="CD65" s="128"/>
      <c r="CE65" s="128"/>
      <c r="CF65" s="128"/>
      <c r="CG65" s="128"/>
      <c r="CH65" s="128"/>
      <c r="CI65" s="128"/>
      <c r="CJ65" s="128"/>
      <c r="CK65" s="128"/>
      <c r="CL65" s="128"/>
      <c r="CM65" s="128"/>
      <c r="CN65" s="128"/>
      <c r="CO65" s="128"/>
      <c r="CP65" s="128"/>
      <c r="CQ65" s="128"/>
      <c r="CR65" s="128"/>
      <c r="CS65" s="128"/>
      <c r="CT65" s="128"/>
      <c r="CU65" s="128"/>
      <c r="CV65" s="128"/>
      <c r="CW65" s="128"/>
      <c r="CX65" s="128"/>
      <c r="CY65" s="128"/>
      <c r="CZ65" s="128"/>
      <c r="DA65" s="128"/>
      <c r="DB65" s="128"/>
      <c r="DC65" s="128"/>
      <c r="DD65" s="128"/>
      <c r="DE65" s="128"/>
      <c r="DF65" s="128"/>
      <c r="DG65" s="128"/>
      <c r="DH65" s="128"/>
      <c r="DI65" s="128"/>
      <c r="DJ65" s="128"/>
      <c r="DK65" s="128"/>
      <c r="DL65" s="128"/>
      <c r="DM65" s="128"/>
      <c r="DN65" s="128"/>
      <c r="DO65" s="128"/>
      <c r="DP65" s="128"/>
      <c r="DQ65" s="128"/>
      <c r="DR65" s="127"/>
      <c r="DS65" s="127"/>
      <c r="DT65" s="127"/>
      <c r="DU65" s="127"/>
      <c r="DV65" s="127"/>
      <c r="DW65" s="127"/>
      <c r="DX65" s="127"/>
      <c r="DY65" s="127"/>
      <c r="DZ65" s="127"/>
      <c r="EA65" s="127"/>
      <c r="EB65" s="127"/>
      <c r="EC65" s="127"/>
      <c r="ED65" s="127"/>
      <c r="EE65" s="127"/>
      <c r="EF65" s="127"/>
      <c r="EG65" s="127"/>
      <c r="EH65" s="127"/>
      <c r="EI65" s="127"/>
      <c r="EJ65" s="127"/>
      <c r="EK65" s="127"/>
      <c r="EL65" s="127"/>
      <c r="EM65" s="127"/>
    </row>
    <row r="66" spans="1:143">
      <c r="A66" s="127" t="str">
        <v>2012 Q3</v>
      </c>
      <c r="B66" s="128">
        <v>77</v>
      </c>
      <c r="C66" s="128">
        <v>78</v>
      </c>
      <c r="D66" s="128">
        <v>83</v>
      </c>
      <c r="E66" s="128">
        <v>83</v>
      </c>
      <c r="F66" s="128">
        <v>84</v>
      </c>
      <c r="G66" s="128">
        <v>84</v>
      </c>
      <c r="H66" s="128">
        <v>83</v>
      </c>
      <c r="I66" s="128">
        <v>82</v>
      </c>
      <c r="J66" s="128" t="str">
        <v/>
      </c>
      <c r="K66" s="128" t="str">
        <v/>
      </c>
      <c r="L66" s="128" t="str">
        <v/>
      </c>
      <c r="M66" s="128" t="str">
        <v/>
      </c>
      <c r="N66" s="128" t="str">
        <v/>
      </c>
      <c r="O66" s="128" t="str">
        <v/>
      </c>
      <c r="P66" s="128" t="str">
        <v/>
      </c>
      <c r="Q66" s="128" t="str">
        <v/>
      </c>
      <c r="R66" s="128" t="str">
        <v/>
      </c>
      <c r="S66" s="128" t="str">
        <v/>
      </c>
      <c r="T66" s="128" t="str">
        <v/>
      </c>
      <c r="U66" s="128" t="str">
        <v/>
      </c>
      <c r="V66" s="128" t="str">
        <v/>
      </c>
      <c r="W66" s="128" t="str">
        <v/>
      </c>
      <c r="X66" s="128" t="str">
        <v/>
      </c>
      <c r="Y66" s="128" t="str">
        <v/>
      </c>
      <c r="Z66" s="128" t="str">
        <v/>
      </c>
      <c r="AA66" s="128" t="str">
        <v/>
      </c>
      <c r="AB66" s="128" t="str">
        <v/>
      </c>
      <c r="AC66" s="128" t="str">
        <v/>
      </c>
      <c r="AD66" s="128" t="str">
        <v/>
      </c>
      <c r="AE66" s="128" t="str">
        <v/>
      </c>
      <c r="AF66" s="128" t="str">
        <v/>
      </c>
      <c r="AG66" s="128" t="str">
        <v/>
      </c>
      <c r="AH66" s="128" t="str">
        <v/>
      </c>
      <c r="AI66" s="128" t="str">
        <v/>
      </c>
      <c r="AJ66" s="128" t="str">
        <v/>
      </c>
      <c r="AK66" s="128" t="str">
        <v/>
      </c>
      <c r="AL66" s="128" t="str">
        <v/>
      </c>
      <c r="AM66" s="128" t="str">
        <v/>
      </c>
      <c r="AN66" s="128" t="str">
        <v/>
      </c>
      <c r="AO66" s="128" t="str">
        <v/>
      </c>
      <c r="AP66" s="128" t="str">
        <v/>
      </c>
      <c r="AQ66" s="128" t="str">
        <v/>
      </c>
      <c r="AR66" s="128" t="str">
        <v/>
      </c>
      <c r="AS66" s="128" t="str">
        <v/>
      </c>
      <c r="AT66" s="128" t="str">
        <v/>
      </c>
      <c r="AU66" s="128" t="str">
        <v/>
      </c>
      <c r="AV66" s="128" t="str">
        <v/>
      </c>
      <c r="AW66" s="128" t="str">
        <v/>
      </c>
      <c r="AX66" s="128" t="str">
        <v/>
      </c>
      <c r="AY66" s="128" t="str">
        <v/>
      </c>
      <c r="AZ66" s="128" t="str">
        <v/>
      </c>
      <c r="BA66" s="128" t="str">
        <v/>
      </c>
      <c r="BB66" s="128" t="str">
        <v/>
      </c>
      <c r="BC66" s="128" t="str">
        <v/>
      </c>
      <c r="BD66" s="128" t="str">
        <v/>
      </c>
      <c r="BE66" s="128" t="str">
        <v/>
      </c>
      <c r="BF66" s="128" t="str">
        <v/>
      </c>
      <c r="BG66" s="128" t="str">
        <v/>
      </c>
      <c r="BH66" s="128" t="str">
        <v/>
      </c>
      <c r="BI66" s="128" t="str">
        <v/>
      </c>
      <c r="BJ66" s="128" t="str">
        <v/>
      </c>
      <c r="BK66" s="128" t="str">
        <v/>
      </c>
      <c r="BL66" s="128" t="e">
        <v>#N/A</v>
      </c>
      <c r="BM66" s="128" t="e">
        <v>#N/A</v>
      </c>
      <c r="BN66" s="128" t="e">
        <v>#N/A</v>
      </c>
      <c r="BO66" s="128" t="e">
        <v>#N/A</v>
      </c>
      <c r="BP66" s="128" t="e">
        <v>#N/A</v>
      </c>
      <c r="BQ66" s="128" t="e">
        <v>#N/A</v>
      </c>
      <c r="BR66" s="128" t="e">
        <v>#N/A</v>
      </c>
      <c r="BS66" s="128" t="e">
        <v>#N/A</v>
      </c>
      <c r="BT66" s="128" t="e">
        <v>#N/A</v>
      </c>
      <c r="BU66" s="128" t="e">
        <v>#N/A</v>
      </c>
      <c r="BV66" s="128" t="e">
        <v>#N/A</v>
      </c>
      <c r="BW66" s="128" t="e">
        <v>#N/A</v>
      </c>
      <c r="BX66" s="128" t="e">
        <v>#N/A</v>
      </c>
      <c r="BY66" s="128" t="e">
        <v>#N/A</v>
      </c>
      <c r="BZ66" s="128" t="e">
        <v>#N/A</v>
      </c>
      <c r="CA66" s="128" t="e">
        <v>#N/A</v>
      </c>
      <c r="CB66" s="128" t="e">
        <v>#N/A</v>
      </c>
      <c r="CC66" s="128" t="e">
        <v>#N/A</v>
      </c>
      <c r="CD66" s="128"/>
      <c r="CE66" s="128"/>
      <c r="CF66" s="128"/>
      <c r="CG66" s="128"/>
      <c r="CH66" s="128"/>
      <c r="CI66" s="128"/>
      <c r="CJ66" s="128"/>
      <c r="CK66" s="128"/>
      <c r="CL66" s="128"/>
      <c r="CM66" s="128"/>
      <c r="CN66" s="128"/>
      <c r="CO66" s="128"/>
      <c r="CP66" s="128"/>
      <c r="CQ66" s="128"/>
      <c r="CR66" s="128"/>
      <c r="CS66" s="128"/>
      <c r="CT66" s="128"/>
      <c r="CU66" s="128"/>
      <c r="CV66" s="128"/>
      <c r="CW66" s="128"/>
      <c r="CX66" s="128"/>
      <c r="CY66" s="128"/>
      <c r="CZ66" s="128"/>
      <c r="DA66" s="128"/>
      <c r="DB66" s="128"/>
      <c r="DC66" s="128"/>
      <c r="DD66" s="128"/>
      <c r="DE66" s="128"/>
      <c r="DF66" s="128"/>
      <c r="DG66" s="128"/>
      <c r="DH66" s="128"/>
      <c r="DI66" s="128"/>
      <c r="DJ66" s="128"/>
      <c r="DK66" s="128"/>
      <c r="DL66" s="128"/>
      <c r="DM66" s="128"/>
      <c r="DN66" s="128"/>
      <c r="DO66" s="128"/>
      <c r="DP66" s="128"/>
      <c r="DQ66" s="128"/>
      <c r="DR66" s="127"/>
      <c r="DS66" s="127"/>
      <c r="DT66" s="127"/>
      <c r="DU66" s="127"/>
      <c r="DV66" s="127"/>
      <c r="DW66" s="127"/>
      <c r="DX66" s="127"/>
      <c r="DY66" s="127"/>
      <c r="DZ66" s="127"/>
      <c r="EA66" s="127"/>
      <c r="EB66" s="127"/>
      <c r="EC66" s="127"/>
      <c r="ED66" s="127"/>
      <c r="EE66" s="127"/>
      <c r="EF66" s="127"/>
      <c r="EG66" s="127"/>
      <c r="EH66" s="127"/>
      <c r="EI66" s="127"/>
      <c r="EJ66" s="127"/>
      <c r="EK66" s="127"/>
      <c r="EL66" s="127"/>
      <c r="EM66" s="127"/>
    </row>
    <row r="67" spans="1:143">
      <c r="A67" s="127" t="str">
        <v>2012 Q4</v>
      </c>
      <c r="B67" s="128">
        <v>56</v>
      </c>
      <c r="C67" s="128">
        <v>77</v>
      </c>
      <c r="D67" s="128">
        <v>80</v>
      </c>
      <c r="E67" s="128">
        <v>81</v>
      </c>
      <c r="F67" s="128">
        <v>81</v>
      </c>
      <c r="G67" s="128">
        <v>79</v>
      </c>
      <c r="H67" s="128">
        <v>75</v>
      </c>
      <c r="I67" s="128" t="str">
        <v/>
      </c>
      <c r="J67" s="128" t="str">
        <v/>
      </c>
      <c r="K67" s="128" t="str">
        <v/>
      </c>
      <c r="L67" s="128" t="str">
        <v/>
      </c>
      <c r="M67" s="128" t="str">
        <v/>
      </c>
      <c r="N67" s="128" t="str">
        <v/>
      </c>
      <c r="O67" s="128" t="str">
        <v/>
      </c>
      <c r="P67" s="128" t="str">
        <v/>
      </c>
      <c r="Q67" s="128" t="str">
        <v/>
      </c>
      <c r="R67" s="128" t="str">
        <v/>
      </c>
      <c r="S67" s="128" t="str">
        <v/>
      </c>
      <c r="T67" s="128" t="str">
        <v/>
      </c>
      <c r="U67" s="128" t="str">
        <v/>
      </c>
      <c r="V67" s="128" t="str">
        <v/>
      </c>
      <c r="W67" s="128" t="str">
        <v/>
      </c>
      <c r="X67" s="128" t="str">
        <v/>
      </c>
      <c r="Y67" s="128" t="str">
        <v/>
      </c>
      <c r="Z67" s="128" t="str">
        <v/>
      </c>
      <c r="AA67" s="128" t="str">
        <v/>
      </c>
      <c r="AB67" s="128" t="str">
        <v/>
      </c>
      <c r="AC67" s="128" t="str">
        <v/>
      </c>
      <c r="AD67" s="128" t="str">
        <v/>
      </c>
      <c r="AE67" s="128" t="str">
        <v/>
      </c>
      <c r="AF67" s="128" t="str">
        <v/>
      </c>
      <c r="AG67" s="128" t="str">
        <v/>
      </c>
      <c r="AH67" s="128" t="str">
        <v/>
      </c>
      <c r="AI67" s="128" t="str">
        <v/>
      </c>
      <c r="AJ67" s="128" t="str">
        <v/>
      </c>
      <c r="AK67" s="128" t="str">
        <v/>
      </c>
      <c r="AL67" s="128" t="str">
        <v/>
      </c>
      <c r="AM67" s="128" t="str">
        <v/>
      </c>
      <c r="AN67" s="128" t="str">
        <v/>
      </c>
      <c r="AO67" s="128" t="str">
        <v/>
      </c>
      <c r="AP67" s="128" t="str">
        <v/>
      </c>
      <c r="AQ67" s="128" t="str">
        <v/>
      </c>
      <c r="AR67" s="128" t="str">
        <v/>
      </c>
      <c r="AS67" s="128" t="str">
        <v/>
      </c>
      <c r="AT67" s="128" t="str">
        <v/>
      </c>
      <c r="AU67" s="128" t="str">
        <v/>
      </c>
      <c r="AV67" s="128" t="str">
        <v/>
      </c>
      <c r="AW67" s="128" t="str">
        <v/>
      </c>
      <c r="AX67" s="128" t="str">
        <v/>
      </c>
      <c r="AY67" s="128" t="str">
        <v/>
      </c>
      <c r="AZ67" s="128" t="str">
        <v/>
      </c>
      <c r="BA67" s="128" t="str">
        <v/>
      </c>
      <c r="BB67" s="128" t="str">
        <v/>
      </c>
      <c r="BC67" s="128" t="str">
        <v/>
      </c>
      <c r="BD67" s="128" t="str">
        <v/>
      </c>
      <c r="BE67" s="128" t="str">
        <v/>
      </c>
      <c r="BF67" s="128" t="str">
        <v/>
      </c>
      <c r="BG67" s="128" t="str">
        <v/>
      </c>
      <c r="BH67" s="128" t="str">
        <v/>
      </c>
      <c r="BI67" s="128" t="str">
        <v/>
      </c>
      <c r="BJ67" s="128" t="str">
        <v/>
      </c>
      <c r="BK67" s="128" t="str">
        <v/>
      </c>
      <c r="BL67" s="128" t="e">
        <v>#N/A</v>
      </c>
      <c r="BM67" s="128" t="e">
        <v>#N/A</v>
      </c>
      <c r="BN67" s="128" t="e">
        <v>#N/A</v>
      </c>
      <c r="BO67" s="128" t="e">
        <v>#N/A</v>
      </c>
      <c r="BP67" s="128" t="e">
        <v>#N/A</v>
      </c>
      <c r="BQ67" s="128" t="e">
        <v>#N/A</v>
      </c>
      <c r="BR67" s="128" t="e">
        <v>#N/A</v>
      </c>
      <c r="BS67" s="128" t="e">
        <v>#N/A</v>
      </c>
      <c r="BT67" s="128" t="e">
        <v>#N/A</v>
      </c>
      <c r="BU67" s="128" t="e">
        <v>#N/A</v>
      </c>
      <c r="BV67" s="128" t="e">
        <v>#N/A</v>
      </c>
      <c r="BW67" s="128" t="e">
        <v>#N/A</v>
      </c>
      <c r="BX67" s="128" t="e">
        <v>#N/A</v>
      </c>
      <c r="BY67" s="128" t="e">
        <v>#N/A</v>
      </c>
      <c r="BZ67" s="128" t="e">
        <v>#N/A</v>
      </c>
      <c r="CA67" s="128" t="e">
        <v>#N/A</v>
      </c>
      <c r="CB67" s="128" t="e">
        <v>#N/A</v>
      </c>
      <c r="CC67" s="128" t="e">
        <v>#N/A</v>
      </c>
      <c r="CD67" s="128"/>
      <c r="CE67" s="128"/>
      <c r="CF67" s="128"/>
      <c r="CG67" s="128"/>
      <c r="CH67" s="128"/>
      <c r="CI67" s="128"/>
      <c r="CJ67" s="128"/>
      <c r="CK67" s="128"/>
      <c r="CL67" s="128"/>
      <c r="CM67" s="128"/>
      <c r="CN67" s="128"/>
      <c r="CO67" s="128"/>
      <c r="CP67" s="128"/>
      <c r="CQ67" s="128"/>
      <c r="CR67" s="128"/>
      <c r="CS67" s="128"/>
      <c r="CT67" s="128"/>
      <c r="CU67" s="128"/>
      <c r="CV67" s="128"/>
      <c r="CW67" s="128"/>
      <c r="CX67" s="128"/>
      <c r="CY67" s="128"/>
      <c r="CZ67" s="128"/>
      <c r="DA67" s="128"/>
      <c r="DB67" s="128"/>
      <c r="DC67" s="128"/>
      <c r="DD67" s="128"/>
      <c r="DE67" s="128"/>
      <c r="DF67" s="128"/>
      <c r="DG67" s="128"/>
      <c r="DH67" s="128"/>
      <c r="DI67" s="128"/>
      <c r="DJ67" s="128"/>
      <c r="DK67" s="128"/>
      <c r="DL67" s="128"/>
      <c r="DM67" s="128"/>
      <c r="DN67" s="128"/>
      <c r="DO67" s="128"/>
      <c r="DP67" s="128"/>
      <c r="DQ67" s="128"/>
      <c r="DR67" s="127"/>
      <c r="DS67" s="127"/>
      <c r="DT67" s="127"/>
      <c r="DU67" s="127"/>
      <c r="DV67" s="127"/>
      <c r="DW67" s="127"/>
      <c r="DX67" s="127"/>
      <c r="DY67" s="127"/>
      <c r="DZ67" s="127"/>
      <c r="EA67" s="127"/>
      <c r="EB67" s="127"/>
      <c r="EC67" s="127"/>
      <c r="ED67" s="127"/>
      <c r="EE67" s="127"/>
      <c r="EF67" s="127"/>
      <c r="EG67" s="127"/>
      <c r="EH67" s="127"/>
      <c r="EI67" s="127"/>
      <c r="EJ67" s="127"/>
      <c r="EK67" s="127"/>
      <c r="EL67" s="127"/>
      <c r="EM67" s="127"/>
    </row>
    <row r="68" spans="1:143">
      <c r="A68" s="127" t="str">
        <v>2013 Q1</v>
      </c>
      <c r="B68" s="128">
        <v>64</v>
      </c>
      <c r="C68" s="128">
        <v>88</v>
      </c>
      <c r="D68" s="128">
        <v>84</v>
      </c>
      <c r="E68" s="128">
        <v>87</v>
      </c>
      <c r="F68" s="128">
        <v>84</v>
      </c>
      <c r="G68" s="128">
        <v>82</v>
      </c>
      <c r="H68" s="128" t="str">
        <v/>
      </c>
      <c r="I68" s="128" t="str">
        <v/>
      </c>
      <c r="J68" s="128" t="str">
        <v/>
      </c>
      <c r="K68" s="128" t="str">
        <v/>
      </c>
      <c r="L68" s="128" t="str">
        <v/>
      </c>
      <c r="M68" s="128" t="str">
        <v/>
      </c>
      <c r="N68" s="128" t="str">
        <v/>
      </c>
      <c r="O68" s="128" t="str">
        <v/>
      </c>
      <c r="P68" s="128" t="str">
        <v/>
      </c>
      <c r="Q68" s="128" t="str">
        <v/>
      </c>
      <c r="R68" s="128" t="str">
        <v/>
      </c>
      <c r="S68" s="128" t="str">
        <v/>
      </c>
      <c r="T68" s="128" t="str">
        <v/>
      </c>
      <c r="U68" s="128" t="str">
        <v/>
      </c>
      <c r="V68" s="128" t="str">
        <v/>
      </c>
      <c r="W68" s="128" t="str">
        <v/>
      </c>
      <c r="X68" s="128" t="str">
        <v/>
      </c>
      <c r="Y68" s="128" t="str">
        <v/>
      </c>
      <c r="Z68" s="128" t="str">
        <v/>
      </c>
      <c r="AA68" s="128" t="str">
        <v/>
      </c>
      <c r="AB68" s="128" t="str">
        <v/>
      </c>
      <c r="AC68" s="128" t="str">
        <v/>
      </c>
      <c r="AD68" s="128" t="str">
        <v/>
      </c>
      <c r="AE68" s="128" t="str">
        <v/>
      </c>
      <c r="AF68" s="128" t="str">
        <v/>
      </c>
      <c r="AG68" s="128" t="str">
        <v/>
      </c>
      <c r="AH68" s="128" t="str">
        <v/>
      </c>
      <c r="AI68" s="128" t="str">
        <v/>
      </c>
      <c r="AJ68" s="128" t="str">
        <v/>
      </c>
      <c r="AK68" s="128" t="str">
        <v/>
      </c>
      <c r="AL68" s="128" t="str">
        <v/>
      </c>
      <c r="AM68" s="128" t="str">
        <v/>
      </c>
      <c r="AN68" s="128" t="str">
        <v/>
      </c>
      <c r="AO68" s="128" t="str">
        <v/>
      </c>
      <c r="AP68" s="128" t="str">
        <v/>
      </c>
      <c r="AQ68" s="128" t="str">
        <v/>
      </c>
      <c r="AR68" s="128" t="str">
        <v/>
      </c>
      <c r="AS68" s="128" t="str">
        <v/>
      </c>
      <c r="AT68" s="128" t="str">
        <v/>
      </c>
      <c r="AU68" s="128" t="str">
        <v/>
      </c>
      <c r="AV68" s="128" t="str">
        <v/>
      </c>
      <c r="AW68" s="128" t="str">
        <v/>
      </c>
      <c r="AX68" s="128" t="str">
        <v/>
      </c>
      <c r="AY68" s="128" t="str">
        <v/>
      </c>
      <c r="AZ68" s="128" t="str">
        <v/>
      </c>
      <c r="BA68" s="128" t="str">
        <v/>
      </c>
      <c r="BB68" s="128" t="str">
        <v/>
      </c>
      <c r="BC68" s="128" t="str">
        <v/>
      </c>
      <c r="BD68" s="128" t="str">
        <v/>
      </c>
      <c r="BE68" s="128" t="str">
        <v/>
      </c>
      <c r="BF68" s="128" t="str">
        <v/>
      </c>
      <c r="BG68" s="128" t="str">
        <v/>
      </c>
      <c r="BH68" s="128" t="str">
        <v/>
      </c>
      <c r="BI68" s="128" t="str">
        <v/>
      </c>
      <c r="BJ68" s="128" t="str">
        <v/>
      </c>
      <c r="BK68" s="128" t="str">
        <v/>
      </c>
      <c r="BL68" s="128" t="e">
        <v>#N/A</v>
      </c>
      <c r="BM68" s="128" t="e">
        <v>#N/A</v>
      </c>
      <c r="BN68" s="128" t="e">
        <v>#N/A</v>
      </c>
      <c r="BO68" s="128" t="e">
        <v>#N/A</v>
      </c>
      <c r="BP68" s="128" t="e">
        <v>#N/A</v>
      </c>
      <c r="BQ68" s="128" t="e">
        <v>#N/A</v>
      </c>
      <c r="BR68" s="128" t="e">
        <v>#N/A</v>
      </c>
      <c r="BS68" s="128" t="e">
        <v>#N/A</v>
      </c>
      <c r="BT68" s="128" t="e">
        <v>#N/A</v>
      </c>
      <c r="BU68" s="128" t="e">
        <v>#N/A</v>
      </c>
      <c r="BV68" s="128" t="e">
        <v>#N/A</v>
      </c>
      <c r="BW68" s="128" t="e">
        <v>#N/A</v>
      </c>
      <c r="BX68" s="128" t="e">
        <v>#N/A</v>
      </c>
      <c r="BY68" s="128" t="e">
        <v>#N/A</v>
      </c>
      <c r="BZ68" s="128" t="e">
        <v>#N/A</v>
      </c>
      <c r="CA68" s="128" t="e">
        <v>#N/A</v>
      </c>
      <c r="CB68" s="128" t="e">
        <v>#N/A</v>
      </c>
      <c r="CC68" s="128" t="e">
        <v>#N/A</v>
      </c>
      <c r="CD68" s="128"/>
      <c r="CE68" s="128"/>
      <c r="CF68" s="128"/>
      <c r="CG68" s="128"/>
      <c r="CH68" s="128"/>
      <c r="CI68" s="128"/>
      <c r="CJ68" s="128"/>
      <c r="CK68" s="128"/>
      <c r="CL68" s="128"/>
      <c r="CM68" s="128"/>
      <c r="CN68" s="128"/>
      <c r="CO68" s="128"/>
      <c r="CP68" s="128"/>
      <c r="CQ68" s="128"/>
      <c r="CR68" s="128"/>
      <c r="CS68" s="128"/>
      <c r="CT68" s="128"/>
      <c r="CU68" s="128"/>
      <c r="CV68" s="128"/>
      <c r="CW68" s="128"/>
      <c r="CX68" s="128"/>
      <c r="CY68" s="128"/>
      <c r="CZ68" s="128"/>
      <c r="DA68" s="128"/>
      <c r="DB68" s="128"/>
      <c r="DC68" s="128"/>
      <c r="DD68" s="128"/>
      <c r="DE68" s="128"/>
      <c r="DF68" s="128"/>
      <c r="DG68" s="128"/>
      <c r="DH68" s="128"/>
      <c r="DI68" s="128"/>
      <c r="DJ68" s="128"/>
      <c r="DK68" s="128"/>
      <c r="DL68" s="128"/>
      <c r="DM68" s="128"/>
      <c r="DN68" s="128"/>
      <c r="DO68" s="128"/>
      <c r="DP68" s="128"/>
      <c r="DQ68" s="128"/>
      <c r="DR68" s="127"/>
      <c r="DS68" s="127"/>
      <c r="DT68" s="127"/>
      <c r="DU68" s="127"/>
      <c r="DV68" s="127"/>
      <c r="DW68" s="127"/>
      <c r="DX68" s="127"/>
      <c r="DY68" s="127"/>
      <c r="DZ68" s="127"/>
      <c r="EA68" s="127"/>
      <c r="EB68" s="127"/>
      <c r="EC68" s="127"/>
      <c r="ED68" s="127"/>
      <c r="EE68" s="127"/>
      <c r="EF68" s="127"/>
      <c r="EG68" s="127"/>
      <c r="EH68" s="127"/>
      <c r="EI68" s="127"/>
      <c r="EJ68" s="127"/>
      <c r="EK68" s="127"/>
      <c r="EL68" s="127"/>
      <c r="EM68" s="127"/>
    </row>
    <row r="69" spans="1:143">
      <c r="A69" s="127" t="str">
        <v>2013 Q2</v>
      </c>
      <c r="B69" s="128">
        <v>78</v>
      </c>
      <c r="C69" s="128">
        <v>95</v>
      </c>
      <c r="D69" s="128">
        <v>97</v>
      </c>
      <c r="E69" s="128">
        <v>93</v>
      </c>
      <c r="F69" s="128">
        <v>93</v>
      </c>
      <c r="G69" s="128" t="str">
        <v/>
      </c>
      <c r="H69" s="128" t="str">
        <v/>
      </c>
      <c r="I69" s="128" t="str">
        <v/>
      </c>
      <c r="J69" s="128" t="str">
        <v/>
      </c>
      <c r="K69" s="128" t="str">
        <v/>
      </c>
      <c r="L69" s="128" t="str">
        <v/>
      </c>
      <c r="M69" s="128" t="str">
        <v/>
      </c>
      <c r="N69" s="128" t="str">
        <v/>
      </c>
      <c r="O69" s="128" t="str">
        <v/>
      </c>
      <c r="P69" s="128" t="str">
        <v/>
      </c>
      <c r="Q69" s="128" t="str">
        <v/>
      </c>
      <c r="R69" s="128" t="str">
        <v/>
      </c>
      <c r="S69" s="128" t="str">
        <v/>
      </c>
      <c r="T69" s="128" t="str">
        <v/>
      </c>
      <c r="U69" s="128" t="str">
        <v/>
      </c>
      <c r="V69" s="128" t="str">
        <v/>
      </c>
      <c r="W69" s="128" t="str">
        <v/>
      </c>
      <c r="X69" s="128" t="str">
        <v/>
      </c>
      <c r="Y69" s="128" t="str">
        <v/>
      </c>
      <c r="Z69" s="128" t="str">
        <v/>
      </c>
      <c r="AA69" s="128" t="str">
        <v/>
      </c>
      <c r="AB69" s="128" t="str">
        <v/>
      </c>
      <c r="AC69" s="128" t="str">
        <v/>
      </c>
      <c r="AD69" s="128" t="str">
        <v/>
      </c>
      <c r="AE69" s="128" t="str">
        <v/>
      </c>
      <c r="AF69" s="128" t="str">
        <v/>
      </c>
      <c r="AG69" s="128" t="str">
        <v/>
      </c>
      <c r="AH69" s="128" t="str">
        <v/>
      </c>
      <c r="AI69" s="128" t="str">
        <v/>
      </c>
      <c r="AJ69" s="128" t="str">
        <v/>
      </c>
      <c r="AK69" s="128" t="str">
        <v/>
      </c>
      <c r="AL69" s="128" t="str">
        <v/>
      </c>
      <c r="AM69" s="128" t="str">
        <v/>
      </c>
      <c r="AN69" s="128" t="str">
        <v/>
      </c>
      <c r="AO69" s="128" t="str">
        <v/>
      </c>
      <c r="AP69" s="128" t="str">
        <v/>
      </c>
      <c r="AQ69" s="128" t="str">
        <v/>
      </c>
      <c r="AR69" s="128" t="str">
        <v/>
      </c>
      <c r="AS69" s="128" t="str">
        <v/>
      </c>
      <c r="AT69" s="128" t="str">
        <v/>
      </c>
      <c r="AU69" s="128" t="str">
        <v/>
      </c>
      <c r="AV69" s="128" t="str">
        <v/>
      </c>
      <c r="AW69" s="128" t="str">
        <v/>
      </c>
      <c r="AX69" s="128" t="str">
        <v/>
      </c>
      <c r="AY69" s="128" t="str">
        <v/>
      </c>
      <c r="AZ69" s="128" t="str">
        <v/>
      </c>
      <c r="BA69" s="128" t="str">
        <v/>
      </c>
      <c r="BB69" s="128" t="str">
        <v/>
      </c>
      <c r="BC69" s="128" t="str">
        <v/>
      </c>
      <c r="BD69" s="128" t="str">
        <v/>
      </c>
      <c r="BE69" s="128" t="str">
        <v/>
      </c>
      <c r="BF69" s="128" t="str">
        <v/>
      </c>
      <c r="BG69" s="128" t="str">
        <v/>
      </c>
      <c r="BH69" s="128" t="str">
        <v/>
      </c>
      <c r="BI69" s="128" t="str">
        <v/>
      </c>
      <c r="BJ69" s="128" t="str">
        <v/>
      </c>
      <c r="BK69" s="128" t="str">
        <v/>
      </c>
      <c r="BL69" s="128" t="e">
        <v>#N/A</v>
      </c>
      <c r="BM69" s="128" t="e">
        <v>#N/A</v>
      </c>
      <c r="BN69" s="128" t="e">
        <v>#N/A</v>
      </c>
      <c r="BO69" s="128" t="e">
        <v>#N/A</v>
      </c>
      <c r="BP69" s="128" t="e">
        <v>#N/A</v>
      </c>
      <c r="BQ69" s="128" t="e">
        <v>#N/A</v>
      </c>
      <c r="BR69" s="128" t="e">
        <v>#N/A</v>
      </c>
      <c r="BS69" s="128" t="e">
        <v>#N/A</v>
      </c>
      <c r="BT69" s="128" t="e">
        <v>#N/A</v>
      </c>
      <c r="BU69" s="128" t="e">
        <v>#N/A</v>
      </c>
      <c r="BV69" s="128" t="e">
        <v>#N/A</v>
      </c>
      <c r="BW69" s="128" t="e">
        <v>#N/A</v>
      </c>
      <c r="BX69" s="128" t="e">
        <v>#N/A</v>
      </c>
      <c r="BY69" s="128" t="e">
        <v>#N/A</v>
      </c>
      <c r="BZ69" s="128" t="e">
        <v>#N/A</v>
      </c>
      <c r="CA69" s="128" t="e">
        <v>#N/A</v>
      </c>
      <c r="CB69" s="128" t="e">
        <v>#N/A</v>
      </c>
      <c r="CC69" s="128" t="e">
        <v>#N/A</v>
      </c>
      <c r="CD69" s="128"/>
      <c r="CE69" s="128"/>
      <c r="CF69" s="128"/>
      <c r="CG69" s="128"/>
      <c r="CH69" s="128"/>
      <c r="CI69" s="128"/>
      <c r="CJ69" s="128"/>
      <c r="CK69" s="128"/>
      <c r="CL69" s="128"/>
      <c r="CM69" s="128"/>
      <c r="CN69" s="128"/>
      <c r="CO69" s="128"/>
      <c r="CP69" s="128"/>
      <c r="CQ69" s="128"/>
      <c r="CR69" s="128"/>
      <c r="CS69" s="128"/>
      <c r="CT69" s="128"/>
      <c r="CU69" s="128"/>
      <c r="CV69" s="128"/>
      <c r="CW69" s="128"/>
      <c r="CX69" s="128"/>
      <c r="CY69" s="128"/>
      <c r="CZ69" s="128"/>
      <c r="DA69" s="128"/>
      <c r="DB69" s="128"/>
      <c r="DC69" s="128"/>
      <c r="DD69" s="128"/>
      <c r="DE69" s="128"/>
      <c r="DF69" s="128"/>
      <c r="DG69" s="128"/>
      <c r="DH69" s="128"/>
      <c r="DI69" s="128"/>
      <c r="DJ69" s="128"/>
      <c r="DK69" s="128"/>
      <c r="DL69" s="128"/>
      <c r="DM69" s="128"/>
      <c r="DN69" s="128"/>
      <c r="DO69" s="128"/>
      <c r="DP69" s="128"/>
      <c r="DQ69" s="128"/>
      <c r="DR69" s="127"/>
      <c r="DS69" s="127"/>
      <c r="DT69" s="127"/>
      <c r="DU69" s="127"/>
      <c r="DV69" s="127"/>
      <c r="DW69" s="127"/>
      <c r="DX69" s="127"/>
      <c r="DY69" s="127"/>
      <c r="DZ69" s="127"/>
      <c r="EA69" s="127"/>
      <c r="EB69" s="127"/>
      <c r="EC69" s="127"/>
      <c r="ED69" s="127"/>
      <c r="EE69" s="127"/>
      <c r="EF69" s="127"/>
      <c r="EG69" s="127"/>
      <c r="EH69" s="127"/>
      <c r="EI69" s="127"/>
      <c r="EJ69" s="127"/>
      <c r="EK69" s="127"/>
      <c r="EL69" s="127"/>
      <c r="EM69" s="127"/>
    </row>
    <row r="70" spans="1:143">
      <c r="A70" s="127" t="str">
        <v>2013 Q3</v>
      </c>
      <c r="B70" s="128">
        <v>83</v>
      </c>
      <c r="C70" s="128">
        <v>102</v>
      </c>
      <c r="D70" s="128">
        <v>98</v>
      </c>
      <c r="E70" s="128">
        <v>96</v>
      </c>
      <c r="F70" s="128" t="str">
        <v/>
      </c>
      <c r="G70" s="128" t="str">
        <v/>
      </c>
      <c r="H70" s="128" t="str">
        <v/>
      </c>
      <c r="I70" s="128" t="str">
        <v/>
      </c>
      <c r="J70" s="128" t="str">
        <v/>
      </c>
      <c r="K70" s="128" t="str">
        <v/>
      </c>
      <c r="L70" s="128" t="str">
        <v/>
      </c>
      <c r="M70" s="128" t="str">
        <v/>
      </c>
      <c r="N70" s="128" t="str">
        <v/>
      </c>
      <c r="O70" s="128" t="str">
        <v/>
      </c>
      <c r="P70" s="128" t="str">
        <v/>
      </c>
      <c r="Q70" s="128" t="str">
        <v/>
      </c>
      <c r="R70" s="128" t="str">
        <v/>
      </c>
      <c r="S70" s="128" t="str">
        <v/>
      </c>
      <c r="T70" s="128" t="str">
        <v/>
      </c>
      <c r="U70" s="128" t="str">
        <v/>
      </c>
      <c r="V70" s="128" t="str">
        <v/>
      </c>
      <c r="W70" s="128" t="str">
        <v/>
      </c>
      <c r="X70" s="128" t="str">
        <v/>
      </c>
      <c r="Y70" s="128" t="str">
        <v/>
      </c>
      <c r="Z70" s="128" t="str">
        <v/>
      </c>
      <c r="AA70" s="128" t="str">
        <v/>
      </c>
      <c r="AB70" s="128" t="str">
        <v/>
      </c>
      <c r="AC70" s="128" t="str">
        <v/>
      </c>
      <c r="AD70" s="128" t="str">
        <v/>
      </c>
      <c r="AE70" s="128" t="str">
        <v/>
      </c>
      <c r="AF70" s="128" t="str">
        <v/>
      </c>
      <c r="AG70" s="128" t="str">
        <v/>
      </c>
      <c r="AH70" s="128" t="str">
        <v/>
      </c>
      <c r="AI70" s="128" t="str">
        <v/>
      </c>
      <c r="AJ70" s="128" t="str">
        <v/>
      </c>
      <c r="AK70" s="128" t="str">
        <v/>
      </c>
      <c r="AL70" s="128" t="str">
        <v/>
      </c>
      <c r="AM70" s="128" t="str">
        <v/>
      </c>
      <c r="AN70" s="128" t="str">
        <v/>
      </c>
      <c r="AO70" s="128" t="str">
        <v/>
      </c>
      <c r="AP70" s="128" t="str">
        <v/>
      </c>
      <c r="AQ70" s="128" t="str">
        <v/>
      </c>
      <c r="AR70" s="128" t="str">
        <v/>
      </c>
      <c r="AS70" s="128" t="str">
        <v/>
      </c>
      <c r="AT70" s="128" t="str">
        <v/>
      </c>
      <c r="AU70" s="128" t="str">
        <v/>
      </c>
      <c r="AV70" s="128" t="str">
        <v/>
      </c>
      <c r="AW70" s="128" t="str">
        <v/>
      </c>
      <c r="AX70" s="128" t="str">
        <v/>
      </c>
      <c r="AY70" s="128" t="str">
        <v/>
      </c>
      <c r="AZ70" s="128" t="str">
        <v/>
      </c>
      <c r="BA70" s="128" t="str">
        <v/>
      </c>
      <c r="BB70" s="128" t="str">
        <v/>
      </c>
      <c r="BC70" s="128" t="str">
        <v/>
      </c>
      <c r="BD70" s="128" t="str">
        <v/>
      </c>
      <c r="BE70" s="128" t="str">
        <v/>
      </c>
      <c r="BF70" s="128" t="str">
        <v/>
      </c>
      <c r="BG70" s="128" t="str">
        <v/>
      </c>
      <c r="BH70" s="128" t="str">
        <v/>
      </c>
      <c r="BI70" s="128" t="str">
        <v/>
      </c>
      <c r="BJ70" s="128" t="str">
        <v/>
      </c>
      <c r="BK70" s="128" t="str">
        <v/>
      </c>
      <c r="BL70" s="128" t="e">
        <v>#N/A</v>
      </c>
      <c r="BM70" s="128" t="e">
        <v>#N/A</v>
      </c>
      <c r="BN70" s="128" t="e">
        <v>#N/A</v>
      </c>
      <c r="BO70" s="128" t="e">
        <v>#N/A</v>
      </c>
      <c r="BP70" s="128" t="e">
        <v>#N/A</v>
      </c>
      <c r="BQ70" s="128" t="e">
        <v>#N/A</v>
      </c>
      <c r="BR70" s="128" t="e">
        <v>#N/A</v>
      </c>
      <c r="BS70" s="128" t="e">
        <v>#N/A</v>
      </c>
      <c r="BT70" s="128" t="e">
        <v>#N/A</v>
      </c>
      <c r="BU70" s="128" t="e">
        <v>#N/A</v>
      </c>
      <c r="BV70" s="128" t="e">
        <v>#N/A</v>
      </c>
      <c r="BW70" s="128" t="e">
        <v>#N/A</v>
      </c>
      <c r="BX70" s="128" t="e">
        <v>#N/A</v>
      </c>
      <c r="BY70" s="128" t="e">
        <v>#N/A</v>
      </c>
      <c r="BZ70" s="128" t="e">
        <v>#N/A</v>
      </c>
      <c r="CA70" s="128" t="e">
        <v>#N/A</v>
      </c>
      <c r="CB70" s="128" t="e">
        <v>#N/A</v>
      </c>
      <c r="CC70" s="128" t="e">
        <v>#N/A</v>
      </c>
      <c r="CD70" s="128"/>
      <c r="CE70" s="128"/>
      <c r="CF70" s="128"/>
      <c r="CG70" s="128"/>
      <c r="CH70" s="128"/>
      <c r="CI70" s="128"/>
      <c r="CJ70" s="128"/>
      <c r="CK70" s="128"/>
      <c r="CL70" s="128"/>
      <c r="CM70" s="128"/>
      <c r="CN70" s="128"/>
      <c r="CO70" s="128"/>
      <c r="CP70" s="128"/>
      <c r="CQ70" s="128"/>
      <c r="CR70" s="128"/>
      <c r="CS70" s="128"/>
      <c r="CT70" s="128"/>
      <c r="CU70" s="128"/>
      <c r="CV70" s="128"/>
      <c r="CW70" s="128"/>
      <c r="CX70" s="128"/>
      <c r="CY70" s="128"/>
      <c r="CZ70" s="128"/>
      <c r="DA70" s="128"/>
      <c r="DB70" s="128"/>
      <c r="DC70" s="128"/>
      <c r="DD70" s="128"/>
      <c r="DE70" s="128"/>
      <c r="DF70" s="128"/>
      <c r="DG70" s="128"/>
      <c r="DH70" s="128"/>
      <c r="DI70" s="128"/>
      <c r="DJ70" s="128"/>
      <c r="DK70" s="128"/>
      <c r="DL70" s="128"/>
      <c r="DM70" s="128"/>
      <c r="DN70" s="128"/>
      <c r="DO70" s="128"/>
      <c r="DP70" s="128"/>
      <c r="DQ70" s="128"/>
      <c r="DR70" s="127"/>
      <c r="DS70" s="127"/>
      <c r="DT70" s="127"/>
      <c r="DU70" s="127"/>
      <c r="DV70" s="127"/>
      <c r="DW70" s="127"/>
      <c r="DX70" s="127"/>
      <c r="DY70" s="127"/>
      <c r="DZ70" s="127"/>
      <c r="EA70" s="127"/>
      <c r="EB70" s="127"/>
      <c r="EC70" s="127"/>
      <c r="ED70" s="127"/>
      <c r="EE70" s="127"/>
      <c r="EF70" s="127"/>
      <c r="EG70" s="127"/>
      <c r="EH70" s="127"/>
      <c r="EI70" s="127"/>
      <c r="EJ70" s="127"/>
      <c r="EK70" s="127"/>
      <c r="EL70" s="127"/>
      <c r="EM70" s="127"/>
    </row>
    <row r="71" spans="1:143">
      <c r="A71" s="127" t="str">
        <v>2013 Q4</v>
      </c>
      <c r="B71" s="128">
        <v>66</v>
      </c>
      <c r="C71" s="128">
        <v>86</v>
      </c>
      <c r="D71" s="128">
        <v>86</v>
      </c>
      <c r="E71" s="128" t="str">
        <v/>
      </c>
      <c r="F71" s="128" t="str">
        <v/>
      </c>
      <c r="G71" s="128" t="str">
        <v/>
      </c>
      <c r="H71" s="128" t="str">
        <v/>
      </c>
      <c r="I71" s="128" t="str">
        <v/>
      </c>
      <c r="J71" s="128" t="str">
        <v/>
      </c>
      <c r="K71" s="128" t="str">
        <v/>
      </c>
      <c r="L71" s="128" t="str">
        <v/>
      </c>
      <c r="M71" s="128" t="str">
        <v/>
      </c>
      <c r="N71" s="128" t="str">
        <v/>
      </c>
      <c r="O71" s="128" t="str">
        <v/>
      </c>
      <c r="P71" s="128" t="str">
        <v/>
      </c>
      <c r="Q71" s="128" t="str">
        <v/>
      </c>
      <c r="R71" s="128" t="str">
        <v/>
      </c>
      <c r="S71" s="128" t="str">
        <v/>
      </c>
      <c r="T71" s="128" t="str">
        <v/>
      </c>
      <c r="U71" s="128" t="str">
        <v/>
      </c>
      <c r="V71" s="128" t="str">
        <v/>
      </c>
      <c r="W71" s="128" t="str">
        <v/>
      </c>
      <c r="X71" s="128" t="str">
        <v/>
      </c>
      <c r="Y71" s="128" t="str">
        <v/>
      </c>
      <c r="Z71" s="128" t="str">
        <v/>
      </c>
      <c r="AA71" s="128" t="str">
        <v/>
      </c>
      <c r="AB71" s="128" t="str">
        <v/>
      </c>
      <c r="AC71" s="128" t="str">
        <v/>
      </c>
      <c r="AD71" s="128" t="str">
        <v/>
      </c>
      <c r="AE71" s="128" t="str">
        <v/>
      </c>
      <c r="AF71" s="128" t="str">
        <v/>
      </c>
      <c r="AG71" s="128" t="str">
        <v/>
      </c>
      <c r="AH71" s="128" t="str">
        <v/>
      </c>
      <c r="AI71" s="128" t="str">
        <v/>
      </c>
      <c r="AJ71" s="128" t="str">
        <v/>
      </c>
      <c r="AK71" s="128" t="str">
        <v/>
      </c>
      <c r="AL71" s="128" t="str">
        <v/>
      </c>
      <c r="AM71" s="128" t="str">
        <v/>
      </c>
      <c r="AN71" s="128" t="str">
        <v/>
      </c>
      <c r="AO71" s="128" t="str">
        <v/>
      </c>
      <c r="AP71" s="128" t="str">
        <v/>
      </c>
      <c r="AQ71" s="128" t="str">
        <v/>
      </c>
      <c r="AR71" s="128" t="str">
        <v/>
      </c>
      <c r="AS71" s="128" t="str">
        <v/>
      </c>
      <c r="AT71" s="128" t="str">
        <v/>
      </c>
      <c r="AU71" s="128" t="str">
        <v/>
      </c>
      <c r="AV71" s="128" t="str">
        <v/>
      </c>
      <c r="AW71" s="128" t="str">
        <v/>
      </c>
      <c r="AX71" s="128" t="str">
        <v/>
      </c>
      <c r="AY71" s="128" t="str">
        <v/>
      </c>
      <c r="AZ71" s="128" t="str">
        <v/>
      </c>
      <c r="BA71" s="128" t="str">
        <v/>
      </c>
      <c r="BB71" s="128" t="str">
        <v/>
      </c>
      <c r="BC71" s="128" t="str">
        <v/>
      </c>
      <c r="BD71" s="128" t="str">
        <v/>
      </c>
      <c r="BE71" s="128" t="str">
        <v/>
      </c>
      <c r="BF71" s="128" t="str">
        <v/>
      </c>
      <c r="BG71" s="128" t="str">
        <v/>
      </c>
      <c r="BH71" s="128" t="str">
        <v/>
      </c>
      <c r="BI71" s="128" t="str">
        <v/>
      </c>
      <c r="BJ71" s="128" t="str">
        <v/>
      </c>
      <c r="BK71" s="128" t="str">
        <v/>
      </c>
      <c r="BL71" s="128" t="e">
        <v>#N/A</v>
      </c>
      <c r="BM71" s="128" t="e">
        <v>#N/A</v>
      </c>
      <c r="BN71" s="128" t="e">
        <v>#N/A</v>
      </c>
      <c r="BO71" s="128" t="e">
        <v>#N/A</v>
      </c>
      <c r="BP71" s="128" t="e">
        <v>#N/A</v>
      </c>
      <c r="BQ71" s="128" t="e">
        <v>#N/A</v>
      </c>
      <c r="BR71" s="128" t="e">
        <v>#N/A</v>
      </c>
      <c r="BS71" s="128" t="e">
        <v>#N/A</v>
      </c>
      <c r="BT71" s="128" t="e">
        <v>#N/A</v>
      </c>
      <c r="BU71" s="128" t="e">
        <v>#N/A</v>
      </c>
      <c r="BV71" s="128" t="e">
        <v>#N/A</v>
      </c>
      <c r="BW71" s="128" t="e">
        <v>#N/A</v>
      </c>
      <c r="BX71" s="128" t="e">
        <v>#N/A</v>
      </c>
      <c r="BY71" s="128" t="e">
        <v>#N/A</v>
      </c>
      <c r="BZ71" s="128" t="e">
        <v>#N/A</v>
      </c>
      <c r="CA71" s="128" t="e">
        <v>#N/A</v>
      </c>
      <c r="CB71" s="128" t="e">
        <v>#N/A</v>
      </c>
      <c r="CC71" s="128" t="e">
        <v>#N/A</v>
      </c>
      <c r="CD71" s="128"/>
      <c r="CE71" s="128"/>
      <c r="CF71" s="128"/>
      <c r="CG71" s="128"/>
      <c r="CH71" s="128"/>
      <c r="CI71" s="128"/>
      <c r="CJ71" s="128"/>
      <c r="CK71" s="128"/>
      <c r="CL71" s="128"/>
      <c r="CM71" s="128"/>
      <c r="CN71" s="128"/>
      <c r="CO71" s="128"/>
      <c r="CP71" s="128"/>
      <c r="CQ71" s="128"/>
      <c r="CR71" s="128"/>
      <c r="CS71" s="128"/>
      <c r="CT71" s="128"/>
      <c r="CU71" s="128"/>
      <c r="CV71" s="128"/>
      <c r="CW71" s="128"/>
      <c r="CX71" s="128"/>
      <c r="CY71" s="128"/>
      <c r="CZ71" s="128"/>
      <c r="DA71" s="128"/>
      <c r="DB71" s="128"/>
      <c r="DC71" s="128"/>
      <c r="DD71" s="128"/>
      <c r="DE71" s="128"/>
      <c r="DF71" s="128"/>
      <c r="DG71" s="128"/>
      <c r="DH71" s="128"/>
      <c r="DI71" s="128"/>
      <c r="DJ71" s="128"/>
      <c r="DK71" s="128"/>
      <c r="DL71" s="128"/>
      <c r="DM71" s="128"/>
      <c r="DN71" s="128"/>
      <c r="DO71" s="128"/>
      <c r="DP71" s="128"/>
      <c r="DQ71" s="128"/>
      <c r="DR71" s="127"/>
      <c r="DS71" s="127"/>
      <c r="DT71" s="127"/>
      <c r="DU71" s="127"/>
      <c r="DV71" s="127"/>
      <c r="DW71" s="127"/>
      <c r="DX71" s="127"/>
      <c r="DY71" s="127"/>
      <c r="DZ71" s="127"/>
      <c r="EA71" s="127"/>
      <c r="EB71" s="127"/>
      <c r="EC71" s="127"/>
      <c r="ED71" s="127"/>
      <c r="EE71" s="127"/>
      <c r="EF71" s="127"/>
      <c r="EG71" s="127"/>
      <c r="EH71" s="127"/>
      <c r="EI71" s="127"/>
      <c r="EJ71" s="127"/>
      <c r="EK71" s="127"/>
      <c r="EL71" s="127"/>
      <c r="EM71" s="127"/>
    </row>
    <row r="72" spans="1:143">
      <c r="A72" s="127" t="str">
        <v>2014 Q1</v>
      </c>
      <c r="B72" s="128">
        <v>55</v>
      </c>
      <c r="C72" s="128">
        <v>72</v>
      </c>
      <c r="D72" s="128" t="str">
        <v/>
      </c>
      <c r="E72" s="128" t="str">
        <v/>
      </c>
      <c r="F72" s="128" t="str">
        <v/>
      </c>
      <c r="G72" s="128" t="str">
        <v/>
      </c>
      <c r="H72" s="128" t="str">
        <v/>
      </c>
      <c r="I72" s="128" t="str">
        <v/>
      </c>
      <c r="J72" s="128" t="str">
        <v/>
      </c>
      <c r="K72" s="128" t="str">
        <v/>
      </c>
      <c r="L72" s="128" t="str">
        <v/>
      </c>
      <c r="M72" s="128" t="str">
        <v/>
      </c>
      <c r="N72" s="128" t="str">
        <v/>
      </c>
      <c r="O72" s="128" t="str">
        <v/>
      </c>
      <c r="P72" s="128" t="str">
        <v/>
      </c>
      <c r="Q72" s="128" t="str">
        <v/>
      </c>
      <c r="R72" s="128" t="str">
        <v/>
      </c>
      <c r="S72" s="128" t="str">
        <v/>
      </c>
      <c r="T72" s="128" t="str">
        <v/>
      </c>
      <c r="U72" s="128" t="str">
        <v/>
      </c>
      <c r="V72" s="128" t="str">
        <v/>
      </c>
      <c r="W72" s="128" t="str">
        <v/>
      </c>
      <c r="X72" s="128" t="str">
        <v/>
      </c>
      <c r="Y72" s="128" t="str">
        <v/>
      </c>
      <c r="Z72" s="128" t="str">
        <v/>
      </c>
      <c r="AA72" s="128" t="str">
        <v/>
      </c>
      <c r="AB72" s="128" t="str">
        <v/>
      </c>
      <c r="AC72" s="128" t="str">
        <v/>
      </c>
      <c r="AD72" s="128" t="str">
        <v/>
      </c>
      <c r="AE72" s="128" t="str">
        <v/>
      </c>
      <c r="AF72" s="128" t="str">
        <v/>
      </c>
      <c r="AG72" s="128" t="str">
        <v/>
      </c>
      <c r="AH72" s="128" t="str">
        <v/>
      </c>
      <c r="AI72" s="128" t="str">
        <v/>
      </c>
      <c r="AJ72" s="128" t="str">
        <v/>
      </c>
      <c r="AK72" s="128" t="str">
        <v/>
      </c>
      <c r="AL72" s="128" t="str">
        <v/>
      </c>
      <c r="AM72" s="128" t="str">
        <v/>
      </c>
      <c r="AN72" s="128" t="str">
        <v/>
      </c>
      <c r="AO72" s="128" t="str">
        <v/>
      </c>
      <c r="AP72" s="128" t="str">
        <v/>
      </c>
      <c r="AQ72" s="128" t="str">
        <v/>
      </c>
      <c r="AR72" s="128" t="str">
        <v/>
      </c>
      <c r="AS72" s="128" t="str">
        <v/>
      </c>
      <c r="AT72" s="128" t="str">
        <v/>
      </c>
      <c r="AU72" s="128" t="str">
        <v/>
      </c>
      <c r="AV72" s="128" t="str">
        <v/>
      </c>
      <c r="AW72" s="128" t="str">
        <v/>
      </c>
      <c r="AX72" s="128" t="str">
        <v/>
      </c>
      <c r="AY72" s="128" t="str">
        <v/>
      </c>
      <c r="AZ72" s="128" t="str">
        <v/>
      </c>
      <c r="BA72" s="128" t="str">
        <v/>
      </c>
      <c r="BB72" s="128" t="str">
        <v/>
      </c>
      <c r="BC72" s="128" t="str">
        <v/>
      </c>
      <c r="BD72" s="128" t="str">
        <v/>
      </c>
      <c r="BE72" s="128" t="str">
        <v/>
      </c>
      <c r="BF72" s="128" t="str">
        <v/>
      </c>
      <c r="BG72" s="128" t="str">
        <v/>
      </c>
      <c r="BH72" s="128" t="str">
        <v/>
      </c>
      <c r="BI72" s="128" t="str">
        <v/>
      </c>
      <c r="BJ72" s="128" t="str">
        <v/>
      </c>
      <c r="BK72" s="128" t="str">
        <v/>
      </c>
      <c r="BL72" s="128" t="e">
        <v>#N/A</v>
      </c>
      <c r="BM72" s="128" t="e">
        <v>#N/A</v>
      </c>
      <c r="BN72" s="128" t="e">
        <v>#N/A</v>
      </c>
      <c r="BO72" s="128" t="e">
        <v>#N/A</v>
      </c>
      <c r="BP72" s="128" t="e">
        <v>#N/A</v>
      </c>
      <c r="BQ72" s="128" t="e">
        <v>#N/A</v>
      </c>
      <c r="BR72" s="128" t="e">
        <v>#N/A</v>
      </c>
      <c r="BS72" s="128" t="e">
        <v>#N/A</v>
      </c>
      <c r="BT72" s="128" t="e">
        <v>#N/A</v>
      </c>
      <c r="BU72" s="128" t="e">
        <v>#N/A</v>
      </c>
      <c r="BV72" s="128" t="e">
        <v>#N/A</v>
      </c>
      <c r="BW72" s="128" t="e">
        <v>#N/A</v>
      </c>
      <c r="BX72" s="128" t="e">
        <v>#N/A</v>
      </c>
      <c r="BY72" s="128" t="e">
        <v>#N/A</v>
      </c>
      <c r="BZ72" s="128" t="e">
        <v>#N/A</v>
      </c>
      <c r="CA72" s="128" t="e">
        <v>#N/A</v>
      </c>
      <c r="CB72" s="128" t="e">
        <v>#N/A</v>
      </c>
      <c r="CC72" s="128" t="e">
        <v>#N/A</v>
      </c>
      <c r="CD72" s="128"/>
      <c r="CE72" s="128"/>
      <c r="CF72" s="128"/>
      <c r="CG72" s="128"/>
      <c r="CH72" s="128"/>
      <c r="CI72" s="128"/>
      <c r="CJ72" s="128"/>
      <c r="CK72" s="128"/>
      <c r="CL72" s="128"/>
      <c r="CM72" s="128"/>
      <c r="CN72" s="128"/>
      <c r="CO72" s="128"/>
      <c r="CP72" s="128"/>
      <c r="CQ72" s="128"/>
      <c r="CR72" s="128"/>
      <c r="CS72" s="128"/>
      <c r="CT72" s="128"/>
      <c r="CU72" s="128"/>
      <c r="CV72" s="128"/>
      <c r="CW72" s="128"/>
      <c r="CX72" s="128"/>
      <c r="CY72" s="128"/>
      <c r="CZ72" s="128"/>
      <c r="DA72" s="128"/>
      <c r="DB72" s="128"/>
      <c r="DC72" s="128"/>
      <c r="DD72" s="128"/>
      <c r="DE72" s="128"/>
      <c r="DF72" s="128"/>
      <c r="DG72" s="128"/>
      <c r="DH72" s="128"/>
      <c r="DI72" s="128"/>
      <c r="DJ72" s="128"/>
      <c r="DK72" s="128"/>
      <c r="DL72" s="128"/>
      <c r="DM72" s="128"/>
      <c r="DN72" s="128"/>
      <c r="DO72" s="128"/>
      <c r="DP72" s="128"/>
      <c r="DQ72" s="128"/>
      <c r="DR72" s="127"/>
      <c r="DS72" s="127"/>
      <c r="DT72" s="127"/>
      <c r="DU72" s="127"/>
      <c r="DV72" s="127"/>
      <c r="DW72" s="127"/>
      <c r="DX72" s="127"/>
      <c r="DY72" s="127"/>
      <c r="DZ72" s="127"/>
      <c r="EA72" s="127"/>
      <c r="EB72" s="127"/>
      <c r="EC72" s="127"/>
      <c r="ED72" s="127"/>
      <c r="EE72" s="127"/>
      <c r="EF72" s="127"/>
      <c r="EG72" s="127"/>
      <c r="EH72" s="127"/>
      <c r="EI72" s="127"/>
      <c r="EJ72" s="127"/>
      <c r="EK72" s="127"/>
      <c r="EL72" s="127"/>
      <c r="EM72" s="127"/>
    </row>
    <row r="73" spans="1:143">
      <c r="A73" s="127" t="str">
        <v>2014 Q2</v>
      </c>
      <c r="B73" s="128">
        <v>92</v>
      </c>
      <c r="C73" s="128" t="str">
        <v/>
      </c>
      <c r="D73" s="128" t="str">
        <v/>
      </c>
      <c r="E73" s="128" t="str">
        <v/>
      </c>
      <c r="F73" s="128" t="str">
        <v/>
      </c>
      <c r="G73" s="128" t="str">
        <v/>
      </c>
      <c r="H73" s="128" t="str">
        <v/>
      </c>
      <c r="I73" s="128" t="str">
        <v/>
      </c>
      <c r="J73" s="128" t="str">
        <v/>
      </c>
      <c r="K73" s="128" t="str">
        <v/>
      </c>
      <c r="L73" s="128" t="str">
        <v/>
      </c>
      <c r="M73" s="128" t="str">
        <v/>
      </c>
      <c r="N73" s="128" t="str">
        <v/>
      </c>
      <c r="O73" s="128" t="str">
        <v/>
      </c>
      <c r="P73" s="128" t="str">
        <v/>
      </c>
      <c r="Q73" s="128" t="str">
        <v/>
      </c>
      <c r="R73" s="128" t="str">
        <v/>
      </c>
      <c r="S73" s="128" t="str">
        <v/>
      </c>
      <c r="T73" s="128" t="str">
        <v/>
      </c>
      <c r="U73" s="128" t="str">
        <v/>
      </c>
      <c r="V73" s="128" t="str">
        <v/>
      </c>
      <c r="W73" s="128" t="str">
        <v/>
      </c>
      <c r="X73" s="128" t="str">
        <v/>
      </c>
      <c r="Y73" s="128" t="str">
        <v/>
      </c>
      <c r="Z73" s="128" t="str">
        <v/>
      </c>
      <c r="AA73" s="128" t="str">
        <v/>
      </c>
      <c r="AB73" s="128" t="str">
        <v/>
      </c>
      <c r="AC73" s="128" t="str">
        <v/>
      </c>
      <c r="AD73" s="128" t="str">
        <v/>
      </c>
      <c r="AE73" s="128" t="str">
        <v/>
      </c>
      <c r="AF73" s="128" t="str">
        <v/>
      </c>
      <c r="AG73" s="128" t="str">
        <v/>
      </c>
      <c r="AH73" s="128" t="str">
        <v/>
      </c>
      <c r="AI73" s="128" t="str">
        <v/>
      </c>
      <c r="AJ73" s="128" t="str">
        <v/>
      </c>
      <c r="AK73" s="128" t="str">
        <v/>
      </c>
      <c r="AL73" s="128" t="str">
        <v/>
      </c>
      <c r="AM73" s="128" t="str">
        <v/>
      </c>
      <c r="AN73" s="128" t="str">
        <v/>
      </c>
      <c r="AO73" s="128" t="str">
        <v/>
      </c>
      <c r="AP73" s="128" t="str">
        <v/>
      </c>
      <c r="AQ73" s="128" t="str">
        <v/>
      </c>
      <c r="AR73" s="128" t="str">
        <v/>
      </c>
      <c r="AS73" s="128" t="str">
        <v/>
      </c>
      <c r="AT73" s="128" t="str">
        <v/>
      </c>
      <c r="AU73" s="128" t="str">
        <v/>
      </c>
      <c r="AV73" s="128" t="str">
        <v/>
      </c>
      <c r="AW73" s="128" t="str">
        <v/>
      </c>
      <c r="AX73" s="128" t="str">
        <v/>
      </c>
      <c r="AY73" s="128" t="str">
        <v/>
      </c>
      <c r="AZ73" s="128" t="str">
        <v/>
      </c>
      <c r="BA73" s="128" t="str">
        <v/>
      </c>
      <c r="BB73" s="128" t="str">
        <v/>
      </c>
      <c r="BC73" s="128" t="str">
        <v/>
      </c>
      <c r="BD73" s="128" t="str">
        <v/>
      </c>
      <c r="BE73" s="128" t="str">
        <v/>
      </c>
      <c r="BF73" s="128" t="str">
        <v/>
      </c>
      <c r="BG73" s="128" t="str">
        <v/>
      </c>
      <c r="BH73" s="128" t="str">
        <v/>
      </c>
      <c r="BI73" s="128" t="str">
        <v/>
      </c>
      <c r="BJ73" s="128" t="str">
        <v/>
      </c>
      <c r="BK73" s="128" t="str">
        <v/>
      </c>
      <c r="BL73" s="128" t="e">
        <v>#N/A</v>
      </c>
      <c r="BM73" s="128" t="e">
        <v>#N/A</v>
      </c>
      <c r="BN73" s="128" t="e">
        <v>#N/A</v>
      </c>
      <c r="BO73" s="128" t="e">
        <v>#N/A</v>
      </c>
      <c r="BP73" s="128" t="e">
        <v>#N/A</v>
      </c>
      <c r="BQ73" s="128" t="e">
        <v>#N/A</v>
      </c>
      <c r="BR73" s="128" t="e">
        <v>#N/A</v>
      </c>
      <c r="BS73" s="128" t="e">
        <v>#N/A</v>
      </c>
      <c r="BT73" s="128" t="e">
        <v>#N/A</v>
      </c>
      <c r="BU73" s="128" t="e">
        <v>#N/A</v>
      </c>
      <c r="BV73" s="128" t="e">
        <v>#N/A</v>
      </c>
      <c r="BW73" s="128" t="e">
        <v>#N/A</v>
      </c>
      <c r="BX73" s="128" t="e">
        <v>#N/A</v>
      </c>
      <c r="BY73" s="128" t="e">
        <v>#N/A</v>
      </c>
      <c r="BZ73" s="128" t="e">
        <v>#N/A</v>
      </c>
      <c r="CA73" s="128" t="e">
        <v>#N/A</v>
      </c>
      <c r="CB73" s="128" t="e">
        <v>#N/A</v>
      </c>
      <c r="CC73" s="128" t="e">
        <v>#N/A</v>
      </c>
      <c r="CD73" s="128"/>
      <c r="CE73" s="128"/>
      <c r="CF73" s="128"/>
      <c r="CG73" s="128"/>
      <c r="CH73" s="128"/>
      <c r="CI73" s="128"/>
      <c r="CJ73" s="128"/>
      <c r="CK73" s="128"/>
      <c r="CL73" s="128"/>
      <c r="CM73" s="128"/>
      <c r="CN73" s="128"/>
      <c r="CO73" s="128"/>
      <c r="CP73" s="128"/>
      <c r="CQ73" s="128"/>
      <c r="CR73" s="128"/>
      <c r="CS73" s="128"/>
      <c r="CT73" s="128"/>
      <c r="CU73" s="128"/>
      <c r="CV73" s="128"/>
      <c r="CW73" s="128"/>
      <c r="CX73" s="128"/>
      <c r="CY73" s="128"/>
      <c r="CZ73" s="128"/>
      <c r="DA73" s="128"/>
      <c r="DB73" s="128"/>
      <c r="DC73" s="128"/>
      <c r="DD73" s="128"/>
      <c r="DE73" s="128"/>
      <c r="DF73" s="128"/>
      <c r="DG73" s="128"/>
      <c r="DH73" s="128"/>
      <c r="DI73" s="128"/>
      <c r="DJ73" s="128"/>
      <c r="DK73" s="128"/>
      <c r="DL73" s="128"/>
      <c r="DM73" s="128"/>
      <c r="DN73" s="128"/>
      <c r="DO73" s="128"/>
      <c r="DP73" s="128"/>
      <c r="DQ73" s="128"/>
      <c r="DR73" s="127"/>
      <c r="DS73" s="127"/>
      <c r="DT73" s="127"/>
      <c r="DU73" s="127"/>
      <c r="DV73" s="127"/>
      <c r="DW73" s="127"/>
      <c r="DX73" s="127"/>
      <c r="DY73" s="127"/>
      <c r="DZ73" s="127"/>
      <c r="EA73" s="127"/>
      <c r="EB73" s="127"/>
      <c r="EC73" s="127"/>
      <c r="ED73" s="127"/>
      <c r="EE73" s="127"/>
      <c r="EF73" s="127"/>
      <c r="EG73" s="127"/>
      <c r="EH73" s="127"/>
      <c r="EI73" s="127"/>
      <c r="EJ73" s="127"/>
      <c r="EK73" s="127"/>
      <c r="EL73" s="127"/>
      <c r="EM73" s="127"/>
    </row>
    <row r="74" spans="1:143">
      <c r="A74" s="127" t="e">
        <v>#N/A</v>
      </c>
      <c r="B74" s="128" t="e">
        <v>#N/A</v>
      </c>
      <c r="C74" s="128" t="e">
        <v>#N/A</v>
      </c>
      <c r="D74" s="128" t="e">
        <v>#N/A</v>
      </c>
      <c r="E74" s="128" t="e">
        <v>#N/A</v>
      </c>
      <c r="F74" s="128" t="e">
        <v>#N/A</v>
      </c>
      <c r="G74" s="128" t="e">
        <v>#N/A</v>
      </c>
      <c r="H74" s="128" t="e">
        <v>#N/A</v>
      </c>
      <c r="I74" s="128" t="e">
        <v>#N/A</v>
      </c>
      <c r="J74" s="128" t="e">
        <v>#N/A</v>
      </c>
      <c r="K74" s="128" t="e">
        <v>#N/A</v>
      </c>
      <c r="L74" s="128" t="e">
        <v>#N/A</v>
      </c>
      <c r="M74" s="128" t="e">
        <v>#N/A</v>
      </c>
      <c r="N74" s="128" t="e">
        <v>#N/A</v>
      </c>
      <c r="O74" s="128" t="e">
        <v>#N/A</v>
      </c>
      <c r="P74" s="128" t="e">
        <v>#N/A</v>
      </c>
      <c r="Q74" s="128" t="e">
        <v>#N/A</v>
      </c>
      <c r="R74" s="128" t="e">
        <v>#N/A</v>
      </c>
      <c r="S74" s="128" t="e">
        <v>#N/A</v>
      </c>
      <c r="T74" s="128" t="e">
        <v>#N/A</v>
      </c>
      <c r="U74" s="128" t="e">
        <v>#N/A</v>
      </c>
      <c r="V74" s="128" t="e">
        <v>#N/A</v>
      </c>
      <c r="W74" s="128" t="e">
        <v>#N/A</v>
      </c>
      <c r="X74" s="128" t="e">
        <v>#N/A</v>
      </c>
      <c r="Y74" s="128" t="e">
        <v>#N/A</v>
      </c>
      <c r="Z74" s="128" t="e">
        <v>#N/A</v>
      </c>
      <c r="AA74" s="128" t="e">
        <v>#N/A</v>
      </c>
      <c r="AB74" s="128" t="e">
        <v>#N/A</v>
      </c>
      <c r="AC74" s="128" t="e">
        <v>#N/A</v>
      </c>
      <c r="AD74" s="128" t="e">
        <v>#N/A</v>
      </c>
      <c r="AE74" s="128" t="e">
        <v>#N/A</v>
      </c>
      <c r="AF74" s="128" t="e">
        <v>#N/A</v>
      </c>
      <c r="AG74" s="128" t="e">
        <v>#N/A</v>
      </c>
      <c r="AH74" s="128" t="e">
        <v>#N/A</v>
      </c>
      <c r="AI74" s="128" t="e">
        <v>#N/A</v>
      </c>
      <c r="AJ74" s="128" t="e">
        <v>#N/A</v>
      </c>
      <c r="AK74" s="128" t="e">
        <v>#N/A</v>
      </c>
      <c r="AL74" s="128" t="e">
        <v>#N/A</v>
      </c>
      <c r="AM74" s="128" t="e">
        <v>#N/A</v>
      </c>
      <c r="AN74" s="128" t="e">
        <v>#N/A</v>
      </c>
      <c r="AO74" s="128" t="e">
        <v>#N/A</v>
      </c>
      <c r="AP74" s="128" t="e">
        <v>#N/A</v>
      </c>
      <c r="AQ74" s="128" t="e">
        <v>#N/A</v>
      </c>
      <c r="AR74" s="128" t="e">
        <v>#N/A</v>
      </c>
      <c r="AS74" s="128" t="e">
        <v>#N/A</v>
      </c>
      <c r="AT74" s="128" t="e">
        <v>#N/A</v>
      </c>
      <c r="AU74" s="128" t="e">
        <v>#N/A</v>
      </c>
      <c r="AV74" s="128" t="e">
        <v>#N/A</v>
      </c>
      <c r="AW74" s="128" t="e">
        <v>#N/A</v>
      </c>
      <c r="AX74" s="128" t="e">
        <v>#N/A</v>
      </c>
      <c r="AY74" s="128" t="e">
        <v>#N/A</v>
      </c>
      <c r="AZ74" s="128" t="e">
        <v>#N/A</v>
      </c>
      <c r="BA74" s="128" t="e">
        <v>#N/A</v>
      </c>
      <c r="BB74" s="128" t="e">
        <v>#N/A</v>
      </c>
      <c r="BC74" s="128" t="e">
        <v>#N/A</v>
      </c>
      <c r="BD74" s="128" t="e">
        <v>#N/A</v>
      </c>
      <c r="BE74" s="128" t="e">
        <v>#N/A</v>
      </c>
      <c r="BF74" s="128" t="e">
        <v>#N/A</v>
      </c>
      <c r="BG74" s="128" t="e">
        <v>#N/A</v>
      </c>
      <c r="BH74" s="128" t="e">
        <v>#N/A</v>
      </c>
      <c r="BI74" s="128" t="e">
        <v>#N/A</v>
      </c>
      <c r="BJ74" s="128" t="e">
        <v>#N/A</v>
      </c>
      <c r="BK74" s="128" t="e">
        <v>#N/A</v>
      </c>
      <c r="BL74" s="128" t="e">
        <v>#N/A</v>
      </c>
      <c r="BM74" s="128" t="e">
        <v>#N/A</v>
      </c>
      <c r="BN74" s="128" t="e">
        <v>#N/A</v>
      </c>
      <c r="BO74" s="128" t="e">
        <v>#N/A</v>
      </c>
      <c r="BP74" s="128" t="e">
        <v>#N/A</v>
      </c>
      <c r="BQ74" s="128" t="e">
        <v>#N/A</v>
      </c>
      <c r="BR74" s="128" t="e">
        <v>#N/A</v>
      </c>
      <c r="BS74" s="128" t="e">
        <v>#N/A</v>
      </c>
      <c r="BT74" s="128" t="e">
        <v>#N/A</v>
      </c>
      <c r="BU74" s="128" t="e">
        <v>#N/A</v>
      </c>
      <c r="BV74" s="128" t="e">
        <v>#N/A</v>
      </c>
      <c r="BW74" s="128" t="e">
        <v>#N/A</v>
      </c>
      <c r="BX74" s="128" t="e">
        <v>#N/A</v>
      </c>
      <c r="BY74" s="128" t="e">
        <v>#N/A</v>
      </c>
      <c r="BZ74" s="128" t="e">
        <v>#N/A</v>
      </c>
      <c r="CA74" s="128" t="e">
        <v>#N/A</v>
      </c>
      <c r="CB74" s="128" t="e">
        <v>#N/A</v>
      </c>
      <c r="CC74" s="128" t="e">
        <v>#N/A</v>
      </c>
      <c r="CD74" s="128"/>
      <c r="CE74" s="128"/>
      <c r="CF74" s="128"/>
      <c r="CG74" s="128"/>
      <c r="CH74" s="128"/>
      <c r="CI74" s="128"/>
      <c r="CJ74" s="128"/>
      <c r="CK74" s="128"/>
      <c r="CL74" s="128"/>
      <c r="CM74" s="128"/>
      <c r="CN74" s="128"/>
      <c r="CO74" s="128"/>
      <c r="CP74" s="128"/>
      <c r="CQ74" s="128"/>
      <c r="CR74" s="128"/>
      <c r="CS74" s="128"/>
      <c r="CT74" s="128"/>
      <c r="CU74" s="128"/>
      <c r="CV74" s="128"/>
      <c r="CW74" s="128"/>
      <c r="CX74" s="128"/>
      <c r="CY74" s="128"/>
      <c r="CZ74" s="128"/>
      <c r="DA74" s="128"/>
      <c r="DB74" s="128"/>
      <c r="DC74" s="128"/>
      <c r="DD74" s="128"/>
      <c r="DE74" s="128"/>
      <c r="DF74" s="128"/>
      <c r="DG74" s="128"/>
      <c r="DH74" s="128"/>
      <c r="DI74" s="128"/>
      <c r="DJ74" s="128"/>
      <c r="DK74" s="128"/>
      <c r="DL74" s="128"/>
      <c r="DM74" s="128"/>
      <c r="DN74" s="128"/>
      <c r="DO74" s="128"/>
      <c r="DP74" s="128"/>
      <c r="DQ74" s="128"/>
      <c r="DR74" s="127"/>
      <c r="DS74" s="127"/>
      <c r="DT74" s="127"/>
      <c r="DU74" s="127"/>
      <c r="DV74" s="127"/>
      <c r="DW74" s="127"/>
      <c r="DX74" s="127"/>
      <c r="DY74" s="127"/>
      <c r="DZ74" s="127"/>
      <c r="EA74" s="127"/>
      <c r="EB74" s="127"/>
      <c r="EC74" s="127"/>
      <c r="ED74" s="127"/>
      <c r="EE74" s="127"/>
      <c r="EF74" s="127"/>
      <c r="EG74" s="127"/>
      <c r="EH74" s="127"/>
      <c r="EI74" s="127"/>
      <c r="EJ74" s="127"/>
      <c r="EK74" s="127"/>
      <c r="EL74" s="127"/>
      <c r="EM74" s="127"/>
    </row>
    <row r="75" spans="1:143">
      <c r="A75" s="127" t="e">
        <v>#N/A</v>
      </c>
      <c r="B75" s="128" t="e">
        <v>#N/A</v>
      </c>
      <c r="C75" s="128" t="e">
        <v>#N/A</v>
      </c>
      <c r="D75" s="128" t="e">
        <v>#N/A</v>
      </c>
      <c r="E75" s="128" t="e">
        <v>#N/A</v>
      </c>
      <c r="F75" s="128" t="e">
        <v>#N/A</v>
      </c>
      <c r="G75" s="128" t="e">
        <v>#N/A</v>
      </c>
      <c r="H75" s="128" t="e">
        <v>#N/A</v>
      </c>
      <c r="I75" s="128" t="e">
        <v>#N/A</v>
      </c>
      <c r="J75" s="128" t="e">
        <v>#N/A</v>
      </c>
      <c r="K75" s="128" t="e">
        <v>#N/A</v>
      </c>
      <c r="L75" s="128" t="e">
        <v>#N/A</v>
      </c>
      <c r="M75" s="128" t="e">
        <v>#N/A</v>
      </c>
      <c r="N75" s="128" t="e">
        <v>#N/A</v>
      </c>
      <c r="O75" s="128" t="e">
        <v>#N/A</v>
      </c>
      <c r="P75" s="128" t="e">
        <v>#N/A</v>
      </c>
      <c r="Q75" s="128" t="e">
        <v>#N/A</v>
      </c>
      <c r="R75" s="128" t="e">
        <v>#N/A</v>
      </c>
      <c r="S75" s="128" t="e">
        <v>#N/A</v>
      </c>
      <c r="T75" s="128" t="e">
        <v>#N/A</v>
      </c>
      <c r="U75" s="128" t="e">
        <v>#N/A</v>
      </c>
      <c r="V75" s="128" t="e">
        <v>#N/A</v>
      </c>
      <c r="W75" s="128" t="e">
        <v>#N/A</v>
      </c>
      <c r="X75" s="128" t="e">
        <v>#N/A</v>
      </c>
      <c r="Y75" s="128" t="e">
        <v>#N/A</v>
      </c>
      <c r="Z75" s="128" t="e">
        <v>#N/A</v>
      </c>
      <c r="AA75" s="128" t="e">
        <v>#N/A</v>
      </c>
      <c r="AB75" s="128" t="e">
        <v>#N/A</v>
      </c>
      <c r="AC75" s="128" t="e">
        <v>#N/A</v>
      </c>
      <c r="AD75" s="128" t="e">
        <v>#N/A</v>
      </c>
      <c r="AE75" s="128" t="e">
        <v>#N/A</v>
      </c>
      <c r="AF75" s="128" t="e">
        <v>#N/A</v>
      </c>
      <c r="AG75" s="128" t="e">
        <v>#N/A</v>
      </c>
      <c r="AH75" s="128" t="e">
        <v>#N/A</v>
      </c>
      <c r="AI75" s="128" t="e">
        <v>#N/A</v>
      </c>
      <c r="AJ75" s="128" t="e">
        <v>#N/A</v>
      </c>
      <c r="AK75" s="128" t="e">
        <v>#N/A</v>
      </c>
      <c r="AL75" s="128" t="e">
        <v>#N/A</v>
      </c>
      <c r="AM75" s="128" t="e">
        <v>#N/A</v>
      </c>
      <c r="AN75" s="128" t="e">
        <v>#N/A</v>
      </c>
      <c r="AO75" s="128" t="e">
        <v>#N/A</v>
      </c>
      <c r="AP75" s="128" t="e">
        <v>#N/A</v>
      </c>
      <c r="AQ75" s="128" t="e">
        <v>#N/A</v>
      </c>
      <c r="AR75" s="128" t="e">
        <v>#N/A</v>
      </c>
      <c r="AS75" s="128" t="e">
        <v>#N/A</v>
      </c>
      <c r="AT75" s="128" t="e">
        <v>#N/A</v>
      </c>
      <c r="AU75" s="128" t="e">
        <v>#N/A</v>
      </c>
      <c r="AV75" s="128" t="e">
        <v>#N/A</v>
      </c>
      <c r="AW75" s="128" t="e">
        <v>#N/A</v>
      </c>
      <c r="AX75" s="128" t="e">
        <v>#N/A</v>
      </c>
      <c r="AY75" s="128" t="e">
        <v>#N/A</v>
      </c>
      <c r="AZ75" s="128" t="e">
        <v>#N/A</v>
      </c>
      <c r="BA75" s="128" t="e">
        <v>#N/A</v>
      </c>
      <c r="BB75" s="128" t="e">
        <v>#N/A</v>
      </c>
      <c r="BC75" s="128" t="e">
        <v>#N/A</v>
      </c>
      <c r="BD75" s="128" t="e">
        <v>#N/A</v>
      </c>
      <c r="BE75" s="128" t="e">
        <v>#N/A</v>
      </c>
      <c r="BF75" s="128" t="e">
        <v>#N/A</v>
      </c>
      <c r="BG75" s="128" t="e">
        <v>#N/A</v>
      </c>
      <c r="BH75" s="128" t="e">
        <v>#N/A</v>
      </c>
      <c r="BI75" s="128" t="e">
        <v>#N/A</v>
      </c>
      <c r="BJ75" s="128" t="e">
        <v>#N/A</v>
      </c>
      <c r="BK75" s="128" t="e">
        <v>#N/A</v>
      </c>
      <c r="BL75" s="128" t="e">
        <v>#N/A</v>
      </c>
      <c r="BM75" s="128" t="e">
        <v>#N/A</v>
      </c>
      <c r="BN75" s="128" t="e">
        <v>#N/A</v>
      </c>
      <c r="BO75" s="128" t="e">
        <v>#N/A</v>
      </c>
      <c r="BP75" s="128" t="e">
        <v>#N/A</v>
      </c>
      <c r="BQ75" s="128" t="e">
        <v>#N/A</v>
      </c>
      <c r="BR75" s="128" t="e">
        <v>#N/A</v>
      </c>
      <c r="BS75" s="128" t="e">
        <v>#N/A</v>
      </c>
      <c r="BT75" s="128" t="e">
        <v>#N/A</v>
      </c>
      <c r="BU75" s="128" t="e">
        <v>#N/A</v>
      </c>
      <c r="BV75" s="128" t="e">
        <v>#N/A</v>
      </c>
      <c r="BW75" s="128" t="e">
        <v>#N/A</v>
      </c>
      <c r="BX75" s="128" t="e">
        <v>#N/A</v>
      </c>
      <c r="BY75" s="128" t="e">
        <v>#N/A</v>
      </c>
      <c r="BZ75" s="128" t="e">
        <v>#N/A</v>
      </c>
      <c r="CA75" s="128" t="e">
        <v>#N/A</v>
      </c>
      <c r="CB75" s="128" t="e">
        <v>#N/A</v>
      </c>
      <c r="CC75" s="128" t="e">
        <v>#N/A</v>
      </c>
      <c r="CD75" s="128"/>
      <c r="CE75" s="128"/>
      <c r="CF75" s="128"/>
      <c r="CG75" s="128"/>
      <c r="CH75" s="128"/>
      <c r="CI75" s="128"/>
      <c r="CJ75" s="128"/>
      <c r="CK75" s="128"/>
      <c r="CL75" s="128"/>
      <c r="CM75" s="128"/>
      <c r="CN75" s="128"/>
      <c r="CO75" s="128"/>
      <c r="CP75" s="128"/>
      <c r="CQ75" s="128"/>
      <c r="CR75" s="128"/>
      <c r="CS75" s="128"/>
      <c r="CT75" s="128"/>
      <c r="CU75" s="128"/>
      <c r="CV75" s="128"/>
      <c r="CW75" s="128"/>
      <c r="CX75" s="128"/>
      <c r="CY75" s="128"/>
      <c r="CZ75" s="128"/>
      <c r="DA75" s="128"/>
      <c r="DB75" s="128"/>
      <c r="DC75" s="128"/>
      <c r="DD75" s="128"/>
      <c r="DE75" s="128"/>
      <c r="DF75" s="128"/>
      <c r="DG75" s="128"/>
      <c r="DH75" s="128"/>
      <c r="DI75" s="128"/>
      <c r="DJ75" s="128"/>
      <c r="DK75" s="128"/>
      <c r="DL75" s="128"/>
      <c r="DM75" s="128"/>
      <c r="DN75" s="128"/>
      <c r="DO75" s="128"/>
      <c r="DP75" s="128"/>
      <c r="DQ75" s="128"/>
      <c r="DR75" s="127"/>
      <c r="DS75" s="127"/>
      <c r="DT75" s="127"/>
      <c r="DU75" s="127"/>
      <c r="DV75" s="127"/>
      <c r="DW75" s="127"/>
      <c r="DX75" s="127"/>
      <c r="DY75" s="127"/>
      <c r="DZ75" s="127"/>
      <c r="EA75" s="127"/>
      <c r="EB75" s="127"/>
      <c r="EC75" s="127"/>
      <c r="ED75" s="127"/>
      <c r="EE75" s="127"/>
      <c r="EF75" s="127"/>
      <c r="EG75" s="127"/>
      <c r="EH75" s="127"/>
      <c r="EI75" s="127"/>
      <c r="EJ75" s="127"/>
      <c r="EK75" s="127"/>
      <c r="EL75" s="127"/>
      <c r="EM75" s="127"/>
    </row>
    <row r="76" spans="1:143">
      <c r="A76" s="127" t="e">
        <v>#N/A</v>
      </c>
      <c r="B76" s="128" t="e">
        <v>#N/A</v>
      </c>
      <c r="C76" s="128" t="e">
        <v>#N/A</v>
      </c>
      <c r="D76" s="128" t="e">
        <v>#N/A</v>
      </c>
      <c r="E76" s="128" t="e">
        <v>#N/A</v>
      </c>
      <c r="F76" s="128" t="e">
        <v>#N/A</v>
      </c>
      <c r="G76" s="128" t="e">
        <v>#N/A</v>
      </c>
      <c r="H76" s="128" t="e">
        <v>#N/A</v>
      </c>
      <c r="I76" s="128" t="e">
        <v>#N/A</v>
      </c>
      <c r="J76" s="128" t="e">
        <v>#N/A</v>
      </c>
      <c r="K76" s="128" t="e">
        <v>#N/A</v>
      </c>
      <c r="L76" s="128" t="e">
        <v>#N/A</v>
      </c>
      <c r="M76" s="128" t="e">
        <v>#N/A</v>
      </c>
      <c r="N76" s="128" t="e">
        <v>#N/A</v>
      </c>
      <c r="O76" s="128" t="e">
        <v>#N/A</v>
      </c>
      <c r="P76" s="128" t="e">
        <v>#N/A</v>
      </c>
      <c r="Q76" s="128" t="e">
        <v>#N/A</v>
      </c>
      <c r="R76" s="128" t="e">
        <v>#N/A</v>
      </c>
      <c r="S76" s="128" t="e">
        <v>#N/A</v>
      </c>
      <c r="T76" s="128" t="e">
        <v>#N/A</v>
      </c>
      <c r="U76" s="128" t="e">
        <v>#N/A</v>
      </c>
      <c r="V76" s="128" t="e">
        <v>#N/A</v>
      </c>
      <c r="W76" s="128" t="e">
        <v>#N/A</v>
      </c>
      <c r="X76" s="128" t="e">
        <v>#N/A</v>
      </c>
      <c r="Y76" s="128" t="e">
        <v>#N/A</v>
      </c>
      <c r="Z76" s="128" t="e">
        <v>#N/A</v>
      </c>
      <c r="AA76" s="128" t="e">
        <v>#N/A</v>
      </c>
      <c r="AB76" s="128" t="e">
        <v>#N/A</v>
      </c>
      <c r="AC76" s="128" t="e">
        <v>#N/A</v>
      </c>
      <c r="AD76" s="128" t="e">
        <v>#N/A</v>
      </c>
      <c r="AE76" s="128" t="e">
        <v>#N/A</v>
      </c>
      <c r="AF76" s="128" t="e">
        <v>#N/A</v>
      </c>
      <c r="AG76" s="128" t="e">
        <v>#N/A</v>
      </c>
      <c r="AH76" s="128" t="e">
        <v>#N/A</v>
      </c>
      <c r="AI76" s="128" t="e">
        <v>#N/A</v>
      </c>
      <c r="AJ76" s="128" t="e">
        <v>#N/A</v>
      </c>
      <c r="AK76" s="128" t="e">
        <v>#N/A</v>
      </c>
      <c r="AL76" s="128" t="e">
        <v>#N/A</v>
      </c>
      <c r="AM76" s="128" t="e">
        <v>#N/A</v>
      </c>
      <c r="AN76" s="128" t="e">
        <v>#N/A</v>
      </c>
      <c r="AO76" s="128" t="e">
        <v>#N/A</v>
      </c>
      <c r="AP76" s="128" t="e">
        <v>#N/A</v>
      </c>
      <c r="AQ76" s="128" t="e">
        <v>#N/A</v>
      </c>
      <c r="AR76" s="128" t="e">
        <v>#N/A</v>
      </c>
      <c r="AS76" s="128" t="e">
        <v>#N/A</v>
      </c>
      <c r="AT76" s="128" t="e">
        <v>#N/A</v>
      </c>
      <c r="AU76" s="128" t="e">
        <v>#N/A</v>
      </c>
      <c r="AV76" s="128" t="e">
        <v>#N/A</v>
      </c>
      <c r="AW76" s="128" t="e">
        <v>#N/A</v>
      </c>
      <c r="AX76" s="128" t="e">
        <v>#N/A</v>
      </c>
      <c r="AY76" s="128" t="e">
        <v>#N/A</v>
      </c>
      <c r="AZ76" s="128" t="e">
        <v>#N/A</v>
      </c>
      <c r="BA76" s="128" t="e">
        <v>#N/A</v>
      </c>
      <c r="BB76" s="128" t="e">
        <v>#N/A</v>
      </c>
      <c r="BC76" s="128" t="e">
        <v>#N/A</v>
      </c>
      <c r="BD76" s="128" t="e">
        <v>#N/A</v>
      </c>
      <c r="BE76" s="128" t="e">
        <v>#N/A</v>
      </c>
      <c r="BF76" s="128" t="e">
        <v>#N/A</v>
      </c>
      <c r="BG76" s="128" t="e">
        <v>#N/A</v>
      </c>
      <c r="BH76" s="128" t="e">
        <v>#N/A</v>
      </c>
      <c r="BI76" s="128" t="e">
        <v>#N/A</v>
      </c>
      <c r="BJ76" s="128" t="e">
        <v>#N/A</v>
      </c>
      <c r="BK76" s="128" t="e">
        <v>#N/A</v>
      </c>
      <c r="BL76" s="128" t="e">
        <v>#N/A</v>
      </c>
      <c r="BM76" s="128" t="e">
        <v>#N/A</v>
      </c>
      <c r="BN76" s="128" t="e">
        <v>#N/A</v>
      </c>
      <c r="BO76" s="128" t="e">
        <v>#N/A</v>
      </c>
      <c r="BP76" s="128" t="e">
        <v>#N/A</v>
      </c>
      <c r="BQ76" s="128" t="e">
        <v>#N/A</v>
      </c>
      <c r="BR76" s="128" t="e">
        <v>#N/A</v>
      </c>
      <c r="BS76" s="128" t="e">
        <v>#N/A</v>
      </c>
      <c r="BT76" s="128" t="e">
        <v>#N/A</v>
      </c>
      <c r="BU76" s="128" t="e">
        <v>#N/A</v>
      </c>
      <c r="BV76" s="128" t="e">
        <v>#N/A</v>
      </c>
      <c r="BW76" s="128" t="e">
        <v>#N/A</v>
      </c>
      <c r="BX76" s="128" t="e">
        <v>#N/A</v>
      </c>
      <c r="BY76" s="128" t="e">
        <v>#N/A</v>
      </c>
      <c r="BZ76" s="128" t="e">
        <v>#N/A</v>
      </c>
      <c r="CA76" s="128" t="e">
        <v>#N/A</v>
      </c>
      <c r="CB76" s="128" t="e">
        <v>#N/A</v>
      </c>
      <c r="CC76" s="128" t="e">
        <v>#N/A</v>
      </c>
      <c r="CD76" s="128"/>
      <c r="CE76" s="128"/>
      <c r="CF76" s="128"/>
      <c r="CG76" s="128"/>
      <c r="CH76" s="128"/>
      <c r="CI76" s="128"/>
      <c r="CJ76" s="128"/>
      <c r="CK76" s="128"/>
      <c r="CL76" s="128"/>
      <c r="CM76" s="128"/>
      <c r="CN76" s="128"/>
      <c r="CO76" s="128"/>
      <c r="CP76" s="128"/>
      <c r="CQ76" s="128"/>
      <c r="CR76" s="128"/>
      <c r="CS76" s="128"/>
      <c r="CT76" s="128"/>
      <c r="CU76" s="128"/>
      <c r="CV76" s="128"/>
      <c r="CW76" s="128"/>
      <c r="CX76" s="128"/>
      <c r="CY76" s="128"/>
      <c r="CZ76" s="128"/>
      <c r="DA76" s="128"/>
      <c r="DB76" s="128"/>
      <c r="DC76" s="128"/>
      <c r="DD76" s="128"/>
      <c r="DE76" s="128"/>
      <c r="DF76" s="128"/>
      <c r="DG76" s="128"/>
      <c r="DH76" s="128"/>
      <c r="DI76" s="128"/>
      <c r="DJ76" s="128"/>
      <c r="DK76" s="128"/>
      <c r="DL76" s="128"/>
      <c r="DM76" s="128"/>
      <c r="DN76" s="128"/>
      <c r="DO76" s="128"/>
      <c r="DP76" s="128"/>
      <c r="DQ76" s="128"/>
      <c r="DR76" s="127"/>
      <c r="DS76" s="127"/>
      <c r="DT76" s="127"/>
      <c r="DU76" s="127"/>
      <c r="DV76" s="127"/>
      <c r="DW76" s="127"/>
      <c r="DX76" s="127"/>
      <c r="DY76" s="127"/>
      <c r="DZ76" s="127"/>
      <c r="EA76" s="127"/>
      <c r="EB76" s="127"/>
      <c r="EC76" s="127"/>
      <c r="ED76" s="127"/>
      <c r="EE76" s="127"/>
      <c r="EF76" s="127"/>
      <c r="EG76" s="127"/>
      <c r="EH76" s="127"/>
      <c r="EI76" s="127"/>
      <c r="EJ76" s="127"/>
      <c r="EK76" s="127"/>
      <c r="EL76" s="127"/>
      <c r="EM76" s="127"/>
    </row>
    <row r="77" spans="1:143">
      <c r="A77" s="127" t="e">
        <v>#N/A</v>
      </c>
      <c r="B77" s="128" t="e">
        <v>#N/A</v>
      </c>
      <c r="C77" s="128" t="e">
        <v>#N/A</v>
      </c>
      <c r="D77" s="128" t="e">
        <v>#N/A</v>
      </c>
      <c r="E77" s="128" t="e">
        <v>#N/A</v>
      </c>
      <c r="F77" s="128" t="e">
        <v>#N/A</v>
      </c>
      <c r="G77" s="128" t="e">
        <v>#N/A</v>
      </c>
      <c r="H77" s="128" t="e">
        <v>#N/A</v>
      </c>
      <c r="I77" s="128" t="e">
        <v>#N/A</v>
      </c>
      <c r="J77" s="128" t="e">
        <v>#N/A</v>
      </c>
      <c r="K77" s="128" t="e">
        <v>#N/A</v>
      </c>
      <c r="L77" s="128" t="e">
        <v>#N/A</v>
      </c>
      <c r="M77" s="128" t="e">
        <v>#N/A</v>
      </c>
      <c r="N77" s="128" t="e">
        <v>#N/A</v>
      </c>
      <c r="O77" s="128" t="e">
        <v>#N/A</v>
      </c>
      <c r="P77" s="128" t="e">
        <v>#N/A</v>
      </c>
      <c r="Q77" s="128" t="e">
        <v>#N/A</v>
      </c>
      <c r="R77" s="128" t="e">
        <v>#N/A</v>
      </c>
      <c r="S77" s="128" t="e">
        <v>#N/A</v>
      </c>
      <c r="T77" s="128" t="e">
        <v>#N/A</v>
      </c>
      <c r="U77" s="128" t="e">
        <v>#N/A</v>
      </c>
      <c r="V77" s="128" t="e">
        <v>#N/A</v>
      </c>
      <c r="W77" s="128" t="e">
        <v>#N/A</v>
      </c>
      <c r="X77" s="128" t="e">
        <v>#N/A</v>
      </c>
      <c r="Y77" s="128" t="e">
        <v>#N/A</v>
      </c>
      <c r="Z77" s="128" t="e">
        <v>#N/A</v>
      </c>
      <c r="AA77" s="128" t="e">
        <v>#N/A</v>
      </c>
      <c r="AB77" s="128" t="e">
        <v>#N/A</v>
      </c>
      <c r="AC77" s="128" t="e">
        <v>#N/A</v>
      </c>
      <c r="AD77" s="128" t="e">
        <v>#N/A</v>
      </c>
      <c r="AE77" s="128" t="e">
        <v>#N/A</v>
      </c>
      <c r="AF77" s="128" t="e">
        <v>#N/A</v>
      </c>
      <c r="AG77" s="128" t="e">
        <v>#N/A</v>
      </c>
      <c r="AH77" s="128" t="e">
        <v>#N/A</v>
      </c>
      <c r="AI77" s="128" t="e">
        <v>#N/A</v>
      </c>
      <c r="AJ77" s="128" t="e">
        <v>#N/A</v>
      </c>
      <c r="AK77" s="128" t="e">
        <v>#N/A</v>
      </c>
      <c r="AL77" s="128" t="e">
        <v>#N/A</v>
      </c>
      <c r="AM77" s="128" t="e">
        <v>#N/A</v>
      </c>
      <c r="AN77" s="128" t="e">
        <v>#N/A</v>
      </c>
      <c r="AO77" s="128" t="e">
        <v>#N/A</v>
      </c>
      <c r="AP77" s="128" t="e">
        <v>#N/A</v>
      </c>
      <c r="AQ77" s="128" t="e">
        <v>#N/A</v>
      </c>
      <c r="AR77" s="128" t="e">
        <v>#N/A</v>
      </c>
      <c r="AS77" s="128" t="e">
        <v>#N/A</v>
      </c>
      <c r="AT77" s="128" t="e">
        <v>#N/A</v>
      </c>
      <c r="AU77" s="128" t="e">
        <v>#N/A</v>
      </c>
      <c r="AV77" s="128" t="e">
        <v>#N/A</v>
      </c>
      <c r="AW77" s="128" t="e">
        <v>#N/A</v>
      </c>
      <c r="AX77" s="128" t="e">
        <v>#N/A</v>
      </c>
      <c r="AY77" s="128" t="e">
        <v>#N/A</v>
      </c>
      <c r="AZ77" s="128" t="e">
        <v>#N/A</v>
      </c>
      <c r="BA77" s="128" t="e">
        <v>#N/A</v>
      </c>
      <c r="BB77" s="128" t="e">
        <v>#N/A</v>
      </c>
      <c r="BC77" s="128" t="e">
        <v>#N/A</v>
      </c>
      <c r="BD77" s="128" t="e">
        <v>#N/A</v>
      </c>
      <c r="BE77" s="128" t="e">
        <v>#N/A</v>
      </c>
      <c r="BF77" s="128" t="e">
        <v>#N/A</v>
      </c>
      <c r="BG77" s="128" t="e">
        <v>#N/A</v>
      </c>
      <c r="BH77" s="128" t="e">
        <v>#N/A</v>
      </c>
      <c r="BI77" s="128" t="e">
        <v>#N/A</v>
      </c>
      <c r="BJ77" s="128" t="e">
        <v>#N/A</v>
      </c>
      <c r="BK77" s="128" t="e">
        <v>#N/A</v>
      </c>
      <c r="BL77" s="128" t="e">
        <v>#N/A</v>
      </c>
      <c r="BM77" s="128" t="e">
        <v>#N/A</v>
      </c>
      <c r="BN77" s="128" t="e">
        <v>#N/A</v>
      </c>
      <c r="BO77" s="128" t="e">
        <v>#N/A</v>
      </c>
      <c r="BP77" s="128" t="e">
        <v>#N/A</v>
      </c>
      <c r="BQ77" s="128" t="e">
        <v>#N/A</v>
      </c>
      <c r="BR77" s="128" t="e">
        <v>#N/A</v>
      </c>
      <c r="BS77" s="128" t="e">
        <v>#N/A</v>
      </c>
      <c r="BT77" s="128" t="e">
        <v>#N/A</v>
      </c>
      <c r="BU77" s="128" t="e">
        <v>#N/A</v>
      </c>
      <c r="BV77" s="128" t="e">
        <v>#N/A</v>
      </c>
      <c r="BW77" s="128" t="e">
        <v>#N/A</v>
      </c>
      <c r="BX77" s="128" t="e">
        <v>#N/A</v>
      </c>
      <c r="BY77" s="128" t="e">
        <v>#N/A</v>
      </c>
      <c r="BZ77" s="128" t="e">
        <v>#N/A</v>
      </c>
      <c r="CA77" s="128" t="e">
        <v>#N/A</v>
      </c>
      <c r="CB77" s="128" t="e">
        <v>#N/A</v>
      </c>
      <c r="CC77" s="128" t="e">
        <v>#N/A</v>
      </c>
      <c r="CD77" s="128"/>
      <c r="CE77" s="128"/>
      <c r="CF77" s="128"/>
      <c r="CG77" s="128"/>
      <c r="CH77" s="128"/>
      <c r="CI77" s="128"/>
      <c r="CJ77" s="128"/>
      <c r="CK77" s="128"/>
      <c r="CL77" s="128"/>
      <c r="CM77" s="128"/>
      <c r="CN77" s="128"/>
      <c r="CO77" s="128"/>
      <c r="CP77" s="128"/>
      <c r="CQ77" s="128"/>
      <c r="CR77" s="128"/>
      <c r="CS77" s="128"/>
      <c r="CT77" s="128"/>
      <c r="CU77" s="128"/>
      <c r="CV77" s="128"/>
      <c r="CW77" s="128"/>
      <c r="CX77" s="128"/>
      <c r="CY77" s="128"/>
      <c r="CZ77" s="128"/>
      <c r="DA77" s="128"/>
      <c r="DB77" s="128"/>
      <c r="DC77" s="128"/>
      <c r="DD77" s="128"/>
      <c r="DE77" s="128"/>
      <c r="DF77" s="128"/>
      <c r="DG77" s="128"/>
      <c r="DH77" s="128"/>
      <c r="DI77" s="128"/>
      <c r="DJ77" s="128"/>
      <c r="DK77" s="128"/>
      <c r="DL77" s="128"/>
      <c r="DM77" s="128"/>
      <c r="DN77" s="128"/>
      <c r="DO77" s="128"/>
      <c r="DP77" s="128"/>
      <c r="DQ77" s="128"/>
      <c r="DR77" s="127"/>
      <c r="DS77" s="127"/>
      <c r="DT77" s="127"/>
      <c r="DU77" s="127"/>
      <c r="DV77" s="127"/>
      <c r="DW77" s="127"/>
      <c r="DX77" s="127"/>
      <c r="DY77" s="127"/>
      <c r="DZ77" s="127"/>
      <c r="EA77" s="127"/>
      <c r="EB77" s="127"/>
      <c r="EC77" s="127"/>
      <c r="ED77" s="127"/>
      <c r="EE77" s="127"/>
      <c r="EF77" s="127"/>
      <c r="EG77" s="127"/>
      <c r="EH77" s="127"/>
      <c r="EI77" s="127"/>
      <c r="EJ77" s="127"/>
      <c r="EK77" s="127"/>
      <c r="EL77" s="127"/>
      <c r="EM77" s="127"/>
    </row>
    <row r="78" spans="1:143">
      <c r="A78" s="127" t="e">
        <v>#N/A</v>
      </c>
      <c r="B78" s="128" t="e">
        <v>#N/A</v>
      </c>
      <c r="C78" s="128" t="e">
        <v>#N/A</v>
      </c>
      <c r="D78" s="128" t="e">
        <v>#N/A</v>
      </c>
      <c r="E78" s="128" t="e">
        <v>#N/A</v>
      </c>
      <c r="F78" s="128" t="e">
        <v>#N/A</v>
      </c>
      <c r="G78" s="128" t="e">
        <v>#N/A</v>
      </c>
      <c r="H78" s="128" t="e">
        <v>#N/A</v>
      </c>
      <c r="I78" s="128" t="e">
        <v>#N/A</v>
      </c>
      <c r="J78" s="128" t="e">
        <v>#N/A</v>
      </c>
      <c r="K78" s="128" t="e">
        <v>#N/A</v>
      </c>
      <c r="L78" s="128" t="e">
        <v>#N/A</v>
      </c>
      <c r="M78" s="128" t="e">
        <v>#N/A</v>
      </c>
      <c r="N78" s="128" t="e">
        <v>#N/A</v>
      </c>
      <c r="O78" s="128" t="e">
        <v>#N/A</v>
      </c>
      <c r="P78" s="128" t="e">
        <v>#N/A</v>
      </c>
      <c r="Q78" s="128" t="e">
        <v>#N/A</v>
      </c>
      <c r="R78" s="128" t="e">
        <v>#N/A</v>
      </c>
      <c r="S78" s="128" t="e">
        <v>#N/A</v>
      </c>
      <c r="T78" s="128" t="e">
        <v>#N/A</v>
      </c>
      <c r="U78" s="128" t="e">
        <v>#N/A</v>
      </c>
      <c r="V78" s="128" t="e">
        <v>#N/A</v>
      </c>
      <c r="W78" s="128" t="e">
        <v>#N/A</v>
      </c>
      <c r="X78" s="128" t="e">
        <v>#N/A</v>
      </c>
      <c r="Y78" s="128" t="e">
        <v>#N/A</v>
      </c>
      <c r="Z78" s="128" t="e">
        <v>#N/A</v>
      </c>
      <c r="AA78" s="128" t="e">
        <v>#N/A</v>
      </c>
      <c r="AB78" s="128" t="e">
        <v>#N/A</v>
      </c>
      <c r="AC78" s="128" t="e">
        <v>#N/A</v>
      </c>
      <c r="AD78" s="128" t="e">
        <v>#N/A</v>
      </c>
      <c r="AE78" s="128" t="e">
        <v>#N/A</v>
      </c>
      <c r="AF78" s="128" t="e">
        <v>#N/A</v>
      </c>
      <c r="AG78" s="128" t="e">
        <v>#N/A</v>
      </c>
      <c r="AH78" s="128" t="e">
        <v>#N/A</v>
      </c>
      <c r="AI78" s="128" t="e">
        <v>#N/A</v>
      </c>
      <c r="AJ78" s="128" t="e">
        <v>#N/A</v>
      </c>
      <c r="AK78" s="128" t="e">
        <v>#N/A</v>
      </c>
      <c r="AL78" s="128" t="e">
        <v>#N/A</v>
      </c>
      <c r="AM78" s="128" t="e">
        <v>#N/A</v>
      </c>
      <c r="AN78" s="128" t="e">
        <v>#N/A</v>
      </c>
      <c r="AO78" s="128" t="e">
        <v>#N/A</v>
      </c>
      <c r="AP78" s="128" t="e">
        <v>#N/A</v>
      </c>
      <c r="AQ78" s="128" t="e">
        <v>#N/A</v>
      </c>
      <c r="AR78" s="128" t="e">
        <v>#N/A</v>
      </c>
      <c r="AS78" s="128" t="e">
        <v>#N/A</v>
      </c>
      <c r="AT78" s="128" t="e">
        <v>#N/A</v>
      </c>
      <c r="AU78" s="128" t="e">
        <v>#N/A</v>
      </c>
      <c r="AV78" s="128" t="e">
        <v>#N/A</v>
      </c>
      <c r="AW78" s="128" t="e">
        <v>#N/A</v>
      </c>
      <c r="AX78" s="128" t="e">
        <v>#N/A</v>
      </c>
      <c r="AY78" s="128" t="e">
        <v>#N/A</v>
      </c>
      <c r="AZ78" s="128" t="e">
        <v>#N/A</v>
      </c>
      <c r="BA78" s="128" t="e">
        <v>#N/A</v>
      </c>
      <c r="BB78" s="128" t="e">
        <v>#N/A</v>
      </c>
      <c r="BC78" s="128" t="e">
        <v>#N/A</v>
      </c>
      <c r="BD78" s="128" t="e">
        <v>#N/A</v>
      </c>
      <c r="BE78" s="128" t="e">
        <v>#N/A</v>
      </c>
      <c r="BF78" s="128" t="e">
        <v>#N/A</v>
      </c>
      <c r="BG78" s="128" t="e">
        <v>#N/A</v>
      </c>
      <c r="BH78" s="128" t="e">
        <v>#N/A</v>
      </c>
      <c r="BI78" s="128" t="e">
        <v>#N/A</v>
      </c>
      <c r="BJ78" s="128" t="e">
        <v>#N/A</v>
      </c>
      <c r="BK78" s="128" t="e">
        <v>#N/A</v>
      </c>
      <c r="BL78" s="128" t="e">
        <v>#N/A</v>
      </c>
      <c r="BM78" s="128" t="e">
        <v>#N/A</v>
      </c>
      <c r="BN78" s="128" t="e">
        <v>#N/A</v>
      </c>
      <c r="BO78" s="128" t="e">
        <v>#N/A</v>
      </c>
      <c r="BP78" s="128" t="e">
        <v>#N/A</v>
      </c>
      <c r="BQ78" s="128" t="e">
        <v>#N/A</v>
      </c>
      <c r="BR78" s="128" t="e">
        <v>#N/A</v>
      </c>
      <c r="BS78" s="128" t="e">
        <v>#N/A</v>
      </c>
      <c r="BT78" s="128" t="e">
        <v>#N/A</v>
      </c>
      <c r="BU78" s="128" t="e">
        <v>#N/A</v>
      </c>
      <c r="BV78" s="128" t="e">
        <v>#N/A</v>
      </c>
      <c r="BW78" s="128" t="e">
        <v>#N/A</v>
      </c>
      <c r="BX78" s="128" t="e">
        <v>#N/A</v>
      </c>
      <c r="BY78" s="128" t="e">
        <v>#N/A</v>
      </c>
      <c r="BZ78" s="128" t="e">
        <v>#N/A</v>
      </c>
      <c r="CA78" s="128" t="e">
        <v>#N/A</v>
      </c>
      <c r="CB78" s="128" t="e">
        <v>#N/A</v>
      </c>
      <c r="CC78" s="128" t="e">
        <v>#N/A</v>
      </c>
      <c r="CD78" s="128"/>
      <c r="CE78" s="128"/>
      <c r="CF78" s="128"/>
      <c r="CG78" s="128"/>
      <c r="CH78" s="128"/>
      <c r="CI78" s="128"/>
      <c r="CJ78" s="128"/>
      <c r="CK78" s="128"/>
      <c r="CL78" s="128"/>
      <c r="CM78" s="128"/>
      <c r="CN78" s="128"/>
      <c r="CO78" s="128"/>
      <c r="CP78" s="128"/>
      <c r="CQ78" s="128"/>
      <c r="CR78" s="128"/>
      <c r="CS78" s="128"/>
      <c r="CT78" s="128"/>
      <c r="CU78" s="128"/>
      <c r="CV78" s="128"/>
      <c r="CW78" s="128"/>
      <c r="CX78" s="128"/>
      <c r="CY78" s="128"/>
      <c r="CZ78" s="128"/>
      <c r="DA78" s="128"/>
      <c r="DB78" s="128"/>
      <c r="DC78" s="128"/>
      <c r="DD78" s="128"/>
      <c r="DE78" s="128"/>
      <c r="DF78" s="128"/>
      <c r="DG78" s="128"/>
      <c r="DH78" s="128"/>
      <c r="DI78" s="128"/>
      <c r="DJ78" s="128"/>
      <c r="DK78" s="128"/>
      <c r="DL78" s="128"/>
      <c r="DM78" s="128"/>
      <c r="DN78" s="128"/>
      <c r="DO78" s="128"/>
      <c r="DP78" s="128"/>
      <c r="DQ78" s="128"/>
      <c r="DR78" s="127"/>
      <c r="DS78" s="127"/>
      <c r="DT78" s="127"/>
      <c r="DU78" s="127"/>
      <c r="DV78" s="127"/>
      <c r="DW78" s="127"/>
      <c r="DX78" s="127"/>
      <c r="DY78" s="127"/>
      <c r="DZ78" s="127"/>
      <c r="EA78" s="127"/>
      <c r="EB78" s="127"/>
      <c r="EC78" s="127"/>
      <c r="ED78" s="127"/>
      <c r="EE78" s="127"/>
      <c r="EF78" s="127"/>
      <c r="EG78" s="127"/>
      <c r="EH78" s="127"/>
      <c r="EI78" s="127"/>
      <c r="EJ78" s="127"/>
      <c r="EK78" s="127"/>
      <c r="EL78" s="127"/>
      <c r="EM78" s="127"/>
    </row>
    <row r="79" spans="1:143">
      <c r="A79" s="127" t="e">
        <v>#N/A</v>
      </c>
      <c r="B79" s="128" t="e">
        <v>#N/A</v>
      </c>
      <c r="C79" s="128" t="e">
        <v>#N/A</v>
      </c>
      <c r="D79" s="128" t="e">
        <v>#N/A</v>
      </c>
      <c r="E79" s="128" t="e">
        <v>#N/A</v>
      </c>
      <c r="F79" s="128" t="e">
        <v>#N/A</v>
      </c>
      <c r="G79" s="128" t="e">
        <v>#N/A</v>
      </c>
      <c r="H79" s="128" t="e">
        <v>#N/A</v>
      </c>
      <c r="I79" s="128" t="e">
        <v>#N/A</v>
      </c>
      <c r="J79" s="128" t="e">
        <v>#N/A</v>
      </c>
      <c r="K79" s="128" t="e">
        <v>#N/A</v>
      </c>
      <c r="L79" s="128" t="e">
        <v>#N/A</v>
      </c>
      <c r="M79" s="128" t="e">
        <v>#N/A</v>
      </c>
      <c r="N79" s="128" t="e">
        <v>#N/A</v>
      </c>
      <c r="O79" s="128" t="e">
        <v>#N/A</v>
      </c>
      <c r="P79" s="128" t="e">
        <v>#N/A</v>
      </c>
      <c r="Q79" s="128" t="e">
        <v>#N/A</v>
      </c>
      <c r="R79" s="128" t="e">
        <v>#N/A</v>
      </c>
      <c r="S79" s="128" t="e">
        <v>#N/A</v>
      </c>
      <c r="T79" s="128" t="e">
        <v>#N/A</v>
      </c>
      <c r="U79" s="128" t="e">
        <v>#N/A</v>
      </c>
      <c r="V79" s="128" t="e">
        <v>#N/A</v>
      </c>
      <c r="W79" s="128" t="e">
        <v>#N/A</v>
      </c>
      <c r="X79" s="128" t="e">
        <v>#N/A</v>
      </c>
      <c r="Y79" s="128" t="e">
        <v>#N/A</v>
      </c>
      <c r="Z79" s="128" t="e">
        <v>#N/A</v>
      </c>
      <c r="AA79" s="128" t="e">
        <v>#N/A</v>
      </c>
      <c r="AB79" s="128" t="e">
        <v>#N/A</v>
      </c>
      <c r="AC79" s="128" t="e">
        <v>#N/A</v>
      </c>
      <c r="AD79" s="128" t="e">
        <v>#N/A</v>
      </c>
      <c r="AE79" s="128" t="e">
        <v>#N/A</v>
      </c>
      <c r="AF79" s="128" t="e">
        <v>#N/A</v>
      </c>
      <c r="AG79" s="128" t="e">
        <v>#N/A</v>
      </c>
      <c r="AH79" s="128" t="e">
        <v>#N/A</v>
      </c>
      <c r="AI79" s="128" t="e">
        <v>#N/A</v>
      </c>
      <c r="AJ79" s="128" t="e">
        <v>#N/A</v>
      </c>
      <c r="AK79" s="128" t="e">
        <v>#N/A</v>
      </c>
      <c r="AL79" s="128" t="e">
        <v>#N/A</v>
      </c>
      <c r="AM79" s="128" t="e">
        <v>#N/A</v>
      </c>
      <c r="AN79" s="128" t="e">
        <v>#N/A</v>
      </c>
      <c r="AO79" s="128" t="e">
        <v>#N/A</v>
      </c>
      <c r="AP79" s="128" t="e">
        <v>#N/A</v>
      </c>
      <c r="AQ79" s="128" t="e">
        <v>#N/A</v>
      </c>
      <c r="AR79" s="128" t="e">
        <v>#N/A</v>
      </c>
      <c r="AS79" s="128" t="e">
        <v>#N/A</v>
      </c>
      <c r="AT79" s="128" t="e">
        <v>#N/A</v>
      </c>
      <c r="AU79" s="128" t="e">
        <v>#N/A</v>
      </c>
      <c r="AV79" s="128" t="e">
        <v>#N/A</v>
      </c>
      <c r="AW79" s="128" t="e">
        <v>#N/A</v>
      </c>
      <c r="AX79" s="128" t="e">
        <v>#N/A</v>
      </c>
      <c r="AY79" s="128" t="e">
        <v>#N/A</v>
      </c>
      <c r="AZ79" s="128" t="e">
        <v>#N/A</v>
      </c>
      <c r="BA79" s="128" t="e">
        <v>#N/A</v>
      </c>
      <c r="BB79" s="128" t="e">
        <v>#N/A</v>
      </c>
      <c r="BC79" s="128" t="e">
        <v>#N/A</v>
      </c>
      <c r="BD79" s="128" t="e">
        <v>#N/A</v>
      </c>
      <c r="BE79" s="128" t="e">
        <v>#N/A</v>
      </c>
      <c r="BF79" s="128" t="e">
        <v>#N/A</v>
      </c>
      <c r="BG79" s="128" t="e">
        <v>#N/A</v>
      </c>
      <c r="BH79" s="128" t="e">
        <v>#N/A</v>
      </c>
      <c r="BI79" s="128" t="e">
        <v>#N/A</v>
      </c>
      <c r="BJ79" s="128" t="e">
        <v>#N/A</v>
      </c>
      <c r="BK79" s="128" t="e">
        <v>#N/A</v>
      </c>
      <c r="BL79" s="128" t="e">
        <v>#N/A</v>
      </c>
      <c r="BM79" s="128" t="e">
        <v>#N/A</v>
      </c>
      <c r="BN79" s="128" t="e">
        <v>#N/A</v>
      </c>
      <c r="BO79" s="128" t="e">
        <v>#N/A</v>
      </c>
      <c r="BP79" s="128" t="e">
        <v>#N/A</v>
      </c>
      <c r="BQ79" s="128" t="e">
        <v>#N/A</v>
      </c>
      <c r="BR79" s="128" t="e">
        <v>#N/A</v>
      </c>
      <c r="BS79" s="128" t="e">
        <v>#N/A</v>
      </c>
      <c r="BT79" s="128" t="e">
        <v>#N/A</v>
      </c>
      <c r="BU79" s="128" t="e">
        <v>#N/A</v>
      </c>
      <c r="BV79" s="128" t="e">
        <v>#N/A</v>
      </c>
      <c r="BW79" s="128" t="e">
        <v>#N/A</v>
      </c>
      <c r="BX79" s="128" t="e">
        <v>#N/A</v>
      </c>
      <c r="BY79" s="128" t="e">
        <v>#N/A</v>
      </c>
      <c r="BZ79" s="128" t="e">
        <v>#N/A</v>
      </c>
      <c r="CA79" s="128" t="e">
        <v>#N/A</v>
      </c>
      <c r="CB79" s="128" t="e">
        <v>#N/A</v>
      </c>
      <c r="CC79" s="128" t="e">
        <v>#N/A</v>
      </c>
      <c r="CD79" s="128"/>
      <c r="CE79" s="128"/>
      <c r="CF79" s="128"/>
      <c r="CG79" s="128"/>
      <c r="CH79" s="128"/>
      <c r="CI79" s="128"/>
      <c r="CJ79" s="128"/>
      <c r="CK79" s="128"/>
      <c r="CL79" s="128"/>
      <c r="CM79" s="128"/>
      <c r="CN79" s="128"/>
      <c r="CO79" s="128"/>
      <c r="CP79" s="128"/>
      <c r="CQ79" s="128"/>
      <c r="CR79" s="128"/>
      <c r="CS79" s="128"/>
      <c r="CT79" s="128"/>
      <c r="CU79" s="128"/>
      <c r="CV79" s="128"/>
      <c r="CW79" s="128"/>
      <c r="CX79" s="128"/>
      <c r="CY79" s="128"/>
      <c r="CZ79" s="128"/>
      <c r="DA79" s="128"/>
      <c r="DB79" s="128"/>
      <c r="DC79" s="128"/>
      <c r="DD79" s="128"/>
      <c r="DE79" s="128"/>
      <c r="DF79" s="128"/>
      <c r="DG79" s="128"/>
      <c r="DH79" s="128"/>
      <c r="DI79" s="128"/>
      <c r="DJ79" s="128"/>
      <c r="DK79" s="128"/>
      <c r="DL79" s="128"/>
      <c r="DM79" s="128"/>
      <c r="DN79" s="128"/>
      <c r="DO79" s="128"/>
      <c r="DP79" s="128"/>
      <c r="DQ79" s="128"/>
      <c r="DR79" s="127"/>
      <c r="DS79" s="127"/>
      <c r="DT79" s="127"/>
      <c r="DU79" s="127"/>
      <c r="DV79" s="127"/>
      <c r="DW79" s="127"/>
      <c r="DX79" s="127"/>
      <c r="DY79" s="127"/>
      <c r="DZ79" s="127"/>
      <c r="EA79" s="127"/>
      <c r="EB79" s="127"/>
      <c r="EC79" s="127"/>
      <c r="ED79" s="127"/>
      <c r="EE79" s="127"/>
      <c r="EF79" s="127"/>
      <c r="EG79" s="127"/>
      <c r="EH79" s="127"/>
      <c r="EI79" s="127"/>
      <c r="EJ79" s="127"/>
      <c r="EK79" s="127"/>
      <c r="EL79" s="127"/>
      <c r="EM79" s="127"/>
    </row>
    <row r="80" spans="1:143">
      <c r="A80" s="127" t="e">
        <v>#N/A</v>
      </c>
      <c r="B80" s="128" t="e">
        <v>#N/A</v>
      </c>
      <c r="C80" s="128" t="e">
        <v>#N/A</v>
      </c>
      <c r="D80" s="128" t="e">
        <v>#N/A</v>
      </c>
      <c r="E80" s="128" t="e">
        <v>#N/A</v>
      </c>
      <c r="F80" s="128" t="e">
        <v>#N/A</v>
      </c>
      <c r="G80" s="128" t="e">
        <v>#N/A</v>
      </c>
      <c r="H80" s="128" t="e">
        <v>#N/A</v>
      </c>
      <c r="I80" s="128" t="e">
        <v>#N/A</v>
      </c>
      <c r="J80" s="128" t="e">
        <v>#N/A</v>
      </c>
      <c r="K80" s="128" t="e">
        <v>#N/A</v>
      </c>
      <c r="L80" s="128" t="e">
        <v>#N/A</v>
      </c>
      <c r="M80" s="128" t="e">
        <v>#N/A</v>
      </c>
      <c r="N80" s="128" t="e">
        <v>#N/A</v>
      </c>
      <c r="O80" s="128" t="e">
        <v>#N/A</v>
      </c>
      <c r="P80" s="128" t="e">
        <v>#N/A</v>
      </c>
      <c r="Q80" s="128" t="e">
        <v>#N/A</v>
      </c>
      <c r="R80" s="128" t="e">
        <v>#N/A</v>
      </c>
      <c r="S80" s="128" t="e">
        <v>#N/A</v>
      </c>
      <c r="T80" s="128" t="e">
        <v>#N/A</v>
      </c>
      <c r="U80" s="128" t="e">
        <v>#N/A</v>
      </c>
      <c r="V80" s="128" t="e">
        <v>#N/A</v>
      </c>
      <c r="W80" s="128" t="e">
        <v>#N/A</v>
      </c>
      <c r="X80" s="128" t="e">
        <v>#N/A</v>
      </c>
      <c r="Y80" s="128" t="e">
        <v>#N/A</v>
      </c>
      <c r="Z80" s="128" t="e">
        <v>#N/A</v>
      </c>
      <c r="AA80" s="128" t="e">
        <v>#N/A</v>
      </c>
      <c r="AB80" s="128" t="e">
        <v>#N/A</v>
      </c>
      <c r="AC80" s="128" t="e">
        <v>#N/A</v>
      </c>
      <c r="AD80" s="128" t="e">
        <v>#N/A</v>
      </c>
      <c r="AE80" s="128" t="e">
        <v>#N/A</v>
      </c>
      <c r="AF80" s="128" t="e">
        <v>#N/A</v>
      </c>
      <c r="AG80" s="128" t="e">
        <v>#N/A</v>
      </c>
      <c r="AH80" s="128" t="e">
        <v>#N/A</v>
      </c>
      <c r="AI80" s="128" t="e">
        <v>#N/A</v>
      </c>
      <c r="AJ80" s="128" t="e">
        <v>#N/A</v>
      </c>
      <c r="AK80" s="128" t="e">
        <v>#N/A</v>
      </c>
      <c r="AL80" s="128" t="e">
        <v>#N/A</v>
      </c>
      <c r="AM80" s="128" t="e">
        <v>#N/A</v>
      </c>
      <c r="AN80" s="128" t="e">
        <v>#N/A</v>
      </c>
      <c r="AO80" s="128" t="e">
        <v>#N/A</v>
      </c>
      <c r="AP80" s="128" t="e">
        <v>#N/A</v>
      </c>
      <c r="AQ80" s="128" t="e">
        <v>#N/A</v>
      </c>
      <c r="AR80" s="128" t="e">
        <v>#N/A</v>
      </c>
      <c r="AS80" s="128" t="e">
        <v>#N/A</v>
      </c>
      <c r="AT80" s="128" t="e">
        <v>#N/A</v>
      </c>
      <c r="AU80" s="128" t="e">
        <v>#N/A</v>
      </c>
      <c r="AV80" s="128" t="e">
        <v>#N/A</v>
      </c>
      <c r="AW80" s="128" t="e">
        <v>#N/A</v>
      </c>
      <c r="AX80" s="128" t="e">
        <v>#N/A</v>
      </c>
      <c r="AY80" s="128" t="e">
        <v>#N/A</v>
      </c>
      <c r="AZ80" s="128" t="e">
        <v>#N/A</v>
      </c>
      <c r="BA80" s="128" t="e">
        <v>#N/A</v>
      </c>
      <c r="BB80" s="128" t="e">
        <v>#N/A</v>
      </c>
      <c r="BC80" s="128" t="e">
        <v>#N/A</v>
      </c>
      <c r="BD80" s="128" t="e">
        <v>#N/A</v>
      </c>
      <c r="BE80" s="128" t="e">
        <v>#N/A</v>
      </c>
      <c r="BF80" s="128" t="e">
        <v>#N/A</v>
      </c>
      <c r="BG80" s="128" t="e">
        <v>#N/A</v>
      </c>
      <c r="BH80" s="128" t="e">
        <v>#N/A</v>
      </c>
      <c r="BI80" s="128" t="e">
        <v>#N/A</v>
      </c>
      <c r="BJ80" s="128" t="e">
        <v>#N/A</v>
      </c>
      <c r="BK80" s="128" t="e">
        <v>#N/A</v>
      </c>
      <c r="BL80" s="128" t="e">
        <v>#N/A</v>
      </c>
      <c r="BM80" s="128" t="e">
        <v>#N/A</v>
      </c>
      <c r="BN80" s="128" t="e">
        <v>#N/A</v>
      </c>
      <c r="BO80" s="128" t="e">
        <v>#N/A</v>
      </c>
      <c r="BP80" s="128" t="e">
        <v>#N/A</v>
      </c>
      <c r="BQ80" s="128" t="e">
        <v>#N/A</v>
      </c>
      <c r="BR80" s="128" t="e">
        <v>#N/A</v>
      </c>
      <c r="BS80" s="128" t="e">
        <v>#N/A</v>
      </c>
      <c r="BT80" s="128" t="e">
        <v>#N/A</v>
      </c>
      <c r="BU80" s="128" t="e">
        <v>#N/A</v>
      </c>
      <c r="BV80" s="128" t="e">
        <v>#N/A</v>
      </c>
      <c r="BW80" s="128" t="e">
        <v>#N/A</v>
      </c>
      <c r="BX80" s="128" t="e">
        <v>#N/A</v>
      </c>
      <c r="BY80" s="128" t="e">
        <v>#N/A</v>
      </c>
      <c r="BZ80" s="128" t="e">
        <v>#N/A</v>
      </c>
      <c r="CA80" s="128" t="e">
        <v>#N/A</v>
      </c>
      <c r="CB80" s="128" t="e">
        <v>#N/A</v>
      </c>
      <c r="CC80" s="128" t="e">
        <v>#N/A</v>
      </c>
      <c r="CD80" s="128"/>
      <c r="CE80" s="128"/>
      <c r="CF80" s="128"/>
      <c r="CG80" s="128"/>
      <c r="CH80" s="128"/>
      <c r="CI80" s="128"/>
      <c r="CJ80" s="128"/>
      <c r="CK80" s="128"/>
      <c r="CL80" s="128"/>
      <c r="CM80" s="128"/>
      <c r="CN80" s="128"/>
      <c r="CO80" s="128"/>
      <c r="CP80" s="128"/>
      <c r="CQ80" s="128"/>
      <c r="CR80" s="128"/>
      <c r="CS80" s="128"/>
      <c r="CT80" s="128"/>
      <c r="CU80" s="128"/>
      <c r="CV80" s="128"/>
      <c r="CW80" s="128"/>
      <c r="CX80" s="128"/>
      <c r="CY80" s="128"/>
      <c r="CZ80" s="128"/>
      <c r="DA80" s="128"/>
      <c r="DB80" s="128"/>
      <c r="DC80" s="128"/>
      <c r="DD80" s="128"/>
      <c r="DE80" s="128"/>
      <c r="DF80" s="128"/>
      <c r="DG80" s="128"/>
      <c r="DH80" s="128"/>
      <c r="DI80" s="128"/>
      <c r="DJ80" s="128"/>
      <c r="DK80" s="128"/>
      <c r="DL80" s="128"/>
      <c r="DM80" s="128"/>
      <c r="DN80" s="128"/>
      <c r="DO80" s="128"/>
      <c r="DP80" s="128"/>
      <c r="DQ80" s="128"/>
      <c r="DR80" s="127"/>
      <c r="DS80" s="127"/>
      <c r="DT80" s="127"/>
      <c r="DU80" s="127"/>
      <c r="DV80" s="127"/>
      <c r="DW80" s="127"/>
      <c r="DX80" s="127"/>
      <c r="DY80" s="127"/>
      <c r="DZ80" s="127"/>
      <c r="EA80" s="127"/>
      <c r="EB80" s="127"/>
      <c r="EC80" s="127"/>
      <c r="ED80" s="127"/>
      <c r="EE80" s="127"/>
      <c r="EF80" s="127"/>
      <c r="EG80" s="127"/>
      <c r="EH80" s="127"/>
      <c r="EI80" s="127"/>
      <c r="EJ80" s="127"/>
      <c r="EK80" s="127"/>
      <c r="EL80" s="127"/>
      <c r="EM80" s="127"/>
    </row>
    <row r="81" spans="1:143">
      <c r="A81" s="127" t="e">
        <v>#N/A</v>
      </c>
      <c r="B81" s="128" t="e">
        <v>#N/A</v>
      </c>
      <c r="C81" s="128" t="e">
        <v>#N/A</v>
      </c>
      <c r="D81" s="128" t="e">
        <v>#N/A</v>
      </c>
      <c r="E81" s="128" t="e">
        <v>#N/A</v>
      </c>
      <c r="F81" s="128" t="e">
        <v>#N/A</v>
      </c>
      <c r="G81" s="128" t="e">
        <v>#N/A</v>
      </c>
      <c r="H81" s="128" t="e">
        <v>#N/A</v>
      </c>
      <c r="I81" s="128" t="e">
        <v>#N/A</v>
      </c>
      <c r="J81" s="128" t="e">
        <v>#N/A</v>
      </c>
      <c r="K81" s="128" t="e">
        <v>#N/A</v>
      </c>
      <c r="L81" s="128" t="e">
        <v>#N/A</v>
      </c>
      <c r="M81" s="128" t="e">
        <v>#N/A</v>
      </c>
      <c r="N81" s="128" t="e">
        <v>#N/A</v>
      </c>
      <c r="O81" s="128" t="e">
        <v>#N/A</v>
      </c>
      <c r="P81" s="128" t="e">
        <v>#N/A</v>
      </c>
      <c r="Q81" s="128" t="e">
        <v>#N/A</v>
      </c>
      <c r="R81" s="128" t="e">
        <v>#N/A</v>
      </c>
      <c r="S81" s="128" t="e">
        <v>#N/A</v>
      </c>
      <c r="T81" s="128" t="e">
        <v>#N/A</v>
      </c>
      <c r="U81" s="128" t="e">
        <v>#N/A</v>
      </c>
      <c r="V81" s="128" t="e">
        <v>#N/A</v>
      </c>
      <c r="W81" s="128" t="e">
        <v>#N/A</v>
      </c>
      <c r="X81" s="128" t="e">
        <v>#N/A</v>
      </c>
      <c r="Y81" s="128" t="e">
        <v>#N/A</v>
      </c>
      <c r="Z81" s="128" t="e">
        <v>#N/A</v>
      </c>
      <c r="AA81" s="128" t="e">
        <v>#N/A</v>
      </c>
      <c r="AB81" s="128" t="e">
        <v>#N/A</v>
      </c>
      <c r="AC81" s="128" t="e">
        <v>#N/A</v>
      </c>
      <c r="AD81" s="128" t="e">
        <v>#N/A</v>
      </c>
      <c r="AE81" s="128" t="e">
        <v>#N/A</v>
      </c>
      <c r="AF81" s="128" t="e">
        <v>#N/A</v>
      </c>
      <c r="AG81" s="128" t="e">
        <v>#N/A</v>
      </c>
      <c r="AH81" s="128" t="e">
        <v>#N/A</v>
      </c>
      <c r="AI81" s="128" t="e">
        <v>#N/A</v>
      </c>
      <c r="AJ81" s="128" t="e">
        <v>#N/A</v>
      </c>
      <c r="AK81" s="128" t="e">
        <v>#N/A</v>
      </c>
      <c r="AL81" s="128" t="e">
        <v>#N/A</v>
      </c>
      <c r="AM81" s="128" t="e">
        <v>#N/A</v>
      </c>
      <c r="AN81" s="128" t="e">
        <v>#N/A</v>
      </c>
      <c r="AO81" s="128" t="e">
        <v>#N/A</v>
      </c>
      <c r="AP81" s="128" t="e">
        <v>#N/A</v>
      </c>
      <c r="AQ81" s="128" t="e">
        <v>#N/A</v>
      </c>
      <c r="AR81" s="128" t="e">
        <v>#N/A</v>
      </c>
      <c r="AS81" s="128" t="e">
        <v>#N/A</v>
      </c>
      <c r="AT81" s="128" t="e">
        <v>#N/A</v>
      </c>
      <c r="AU81" s="128" t="e">
        <v>#N/A</v>
      </c>
      <c r="AV81" s="128" t="e">
        <v>#N/A</v>
      </c>
      <c r="AW81" s="128" t="e">
        <v>#N/A</v>
      </c>
      <c r="AX81" s="128" t="e">
        <v>#N/A</v>
      </c>
      <c r="AY81" s="128" t="e">
        <v>#N/A</v>
      </c>
      <c r="AZ81" s="128" t="e">
        <v>#N/A</v>
      </c>
      <c r="BA81" s="128" t="e">
        <v>#N/A</v>
      </c>
      <c r="BB81" s="128" t="e">
        <v>#N/A</v>
      </c>
      <c r="BC81" s="128" t="e">
        <v>#N/A</v>
      </c>
      <c r="BD81" s="128" t="e">
        <v>#N/A</v>
      </c>
      <c r="BE81" s="128" t="e">
        <v>#N/A</v>
      </c>
      <c r="BF81" s="128" t="e">
        <v>#N/A</v>
      </c>
      <c r="BG81" s="128" t="e">
        <v>#N/A</v>
      </c>
      <c r="BH81" s="128" t="e">
        <v>#N/A</v>
      </c>
      <c r="BI81" s="128" t="e">
        <v>#N/A</v>
      </c>
      <c r="BJ81" s="128" t="e">
        <v>#N/A</v>
      </c>
      <c r="BK81" s="128" t="e">
        <v>#N/A</v>
      </c>
      <c r="BL81" s="128" t="e">
        <v>#N/A</v>
      </c>
      <c r="BM81" s="128" t="e">
        <v>#N/A</v>
      </c>
      <c r="BN81" s="128" t="e">
        <v>#N/A</v>
      </c>
      <c r="BO81" s="128" t="e">
        <v>#N/A</v>
      </c>
      <c r="BP81" s="128" t="e">
        <v>#N/A</v>
      </c>
      <c r="BQ81" s="128" t="e">
        <v>#N/A</v>
      </c>
      <c r="BR81" s="128" t="e">
        <v>#N/A</v>
      </c>
      <c r="BS81" s="128" t="e">
        <v>#N/A</v>
      </c>
      <c r="BT81" s="128" t="e">
        <v>#N/A</v>
      </c>
      <c r="BU81" s="128" t="e">
        <v>#N/A</v>
      </c>
      <c r="BV81" s="128" t="e">
        <v>#N/A</v>
      </c>
      <c r="BW81" s="128" t="e">
        <v>#N/A</v>
      </c>
      <c r="BX81" s="128" t="e">
        <v>#N/A</v>
      </c>
      <c r="BY81" s="128" t="e">
        <v>#N/A</v>
      </c>
      <c r="BZ81" s="128" t="e">
        <v>#N/A</v>
      </c>
      <c r="CA81" s="128" t="e">
        <v>#N/A</v>
      </c>
      <c r="CB81" s="128" t="e">
        <v>#N/A</v>
      </c>
      <c r="CC81" s="128" t="e">
        <v>#N/A</v>
      </c>
      <c r="CD81" s="128"/>
      <c r="CE81" s="128"/>
      <c r="CF81" s="128"/>
      <c r="CG81" s="128"/>
      <c r="CH81" s="128"/>
      <c r="CI81" s="128"/>
      <c r="CJ81" s="128"/>
      <c r="CK81" s="128"/>
      <c r="CL81" s="128"/>
      <c r="CM81" s="128"/>
      <c r="CN81" s="128"/>
      <c r="CO81" s="128"/>
      <c r="CP81" s="128"/>
      <c r="CQ81" s="128"/>
      <c r="CR81" s="128"/>
      <c r="CS81" s="128"/>
      <c r="CT81" s="128"/>
      <c r="CU81" s="128"/>
      <c r="CV81" s="128"/>
      <c r="CW81" s="128"/>
      <c r="CX81" s="128"/>
      <c r="CY81" s="128"/>
      <c r="CZ81" s="128"/>
      <c r="DA81" s="128"/>
      <c r="DB81" s="128"/>
      <c r="DC81" s="128"/>
      <c r="DD81" s="128"/>
      <c r="DE81" s="128"/>
      <c r="DF81" s="128"/>
      <c r="DG81" s="128"/>
      <c r="DH81" s="128"/>
      <c r="DI81" s="128"/>
      <c r="DJ81" s="128"/>
      <c r="DK81" s="128"/>
      <c r="DL81" s="128"/>
      <c r="DM81" s="128"/>
      <c r="DN81" s="128"/>
      <c r="DO81" s="128"/>
      <c r="DP81" s="128"/>
      <c r="DQ81" s="128"/>
      <c r="DR81" s="127"/>
      <c r="DS81" s="127"/>
      <c r="DT81" s="127"/>
      <c r="DU81" s="127"/>
      <c r="DV81" s="127"/>
      <c r="DW81" s="127"/>
      <c r="DX81" s="127"/>
      <c r="DY81" s="127"/>
      <c r="DZ81" s="127"/>
      <c r="EA81" s="127"/>
      <c r="EB81" s="127"/>
      <c r="EC81" s="127"/>
      <c r="ED81" s="127"/>
      <c r="EE81" s="127"/>
      <c r="EF81" s="127"/>
      <c r="EG81" s="127"/>
      <c r="EH81" s="127"/>
      <c r="EI81" s="127"/>
      <c r="EJ81" s="127"/>
      <c r="EK81" s="127"/>
      <c r="EL81" s="127"/>
      <c r="EM81" s="127"/>
    </row>
    <row r="82" spans="1:143">
      <c r="A82" s="127" t="e">
        <v>#N/A</v>
      </c>
      <c r="B82" s="128" t="e">
        <v>#N/A</v>
      </c>
      <c r="C82" s="128" t="e">
        <v>#N/A</v>
      </c>
      <c r="D82" s="128" t="e">
        <v>#N/A</v>
      </c>
      <c r="E82" s="128" t="e">
        <v>#N/A</v>
      </c>
      <c r="F82" s="128" t="e">
        <v>#N/A</v>
      </c>
      <c r="G82" s="128" t="e">
        <v>#N/A</v>
      </c>
      <c r="H82" s="128" t="e">
        <v>#N/A</v>
      </c>
      <c r="I82" s="128" t="e">
        <v>#N/A</v>
      </c>
      <c r="J82" s="128" t="e">
        <v>#N/A</v>
      </c>
      <c r="K82" s="128" t="e">
        <v>#N/A</v>
      </c>
      <c r="L82" s="128" t="e">
        <v>#N/A</v>
      </c>
      <c r="M82" s="128" t="e">
        <v>#N/A</v>
      </c>
      <c r="N82" s="128" t="e">
        <v>#N/A</v>
      </c>
      <c r="O82" s="128" t="e">
        <v>#N/A</v>
      </c>
      <c r="P82" s="128" t="e">
        <v>#N/A</v>
      </c>
      <c r="Q82" s="128" t="e">
        <v>#N/A</v>
      </c>
      <c r="R82" s="128" t="e">
        <v>#N/A</v>
      </c>
      <c r="S82" s="128" t="e">
        <v>#N/A</v>
      </c>
      <c r="T82" s="128" t="e">
        <v>#N/A</v>
      </c>
      <c r="U82" s="128" t="e">
        <v>#N/A</v>
      </c>
      <c r="V82" s="128" t="e">
        <v>#N/A</v>
      </c>
      <c r="W82" s="128" t="e">
        <v>#N/A</v>
      </c>
      <c r="X82" s="128" t="e">
        <v>#N/A</v>
      </c>
      <c r="Y82" s="128" t="e">
        <v>#N/A</v>
      </c>
      <c r="Z82" s="128" t="e">
        <v>#N/A</v>
      </c>
      <c r="AA82" s="128" t="e">
        <v>#N/A</v>
      </c>
      <c r="AB82" s="128" t="e">
        <v>#N/A</v>
      </c>
      <c r="AC82" s="128" t="e">
        <v>#N/A</v>
      </c>
      <c r="AD82" s="128" t="e">
        <v>#N/A</v>
      </c>
      <c r="AE82" s="128" t="e">
        <v>#N/A</v>
      </c>
      <c r="AF82" s="128" t="e">
        <v>#N/A</v>
      </c>
      <c r="AG82" s="128" t="e">
        <v>#N/A</v>
      </c>
      <c r="AH82" s="128" t="e">
        <v>#N/A</v>
      </c>
      <c r="AI82" s="128" t="e">
        <v>#N/A</v>
      </c>
      <c r="AJ82" s="128" t="e">
        <v>#N/A</v>
      </c>
      <c r="AK82" s="128" t="e">
        <v>#N/A</v>
      </c>
      <c r="AL82" s="128" t="e">
        <v>#N/A</v>
      </c>
      <c r="AM82" s="128" t="e">
        <v>#N/A</v>
      </c>
      <c r="AN82" s="128" t="e">
        <v>#N/A</v>
      </c>
      <c r="AO82" s="128" t="e">
        <v>#N/A</v>
      </c>
      <c r="AP82" s="128" t="e">
        <v>#N/A</v>
      </c>
      <c r="AQ82" s="128" t="e">
        <v>#N/A</v>
      </c>
      <c r="AR82" s="128" t="e">
        <v>#N/A</v>
      </c>
      <c r="AS82" s="128" t="e">
        <v>#N/A</v>
      </c>
      <c r="AT82" s="128" t="e">
        <v>#N/A</v>
      </c>
      <c r="AU82" s="128" t="e">
        <v>#N/A</v>
      </c>
      <c r="AV82" s="128" t="e">
        <v>#N/A</v>
      </c>
      <c r="AW82" s="128" t="e">
        <v>#N/A</v>
      </c>
      <c r="AX82" s="128" t="e">
        <v>#N/A</v>
      </c>
      <c r="AY82" s="128" t="e">
        <v>#N/A</v>
      </c>
      <c r="AZ82" s="128" t="e">
        <v>#N/A</v>
      </c>
      <c r="BA82" s="128" t="e">
        <v>#N/A</v>
      </c>
      <c r="BB82" s="128" t="e">
        <v>#N/A</v>
      </c>
      <c r="BC82" s="128" t="e">
        <v>#N/A</v>
      </c>
      <c r="BD82" s="128" t="e">
        <v>#N/A</v>
      </c>
      <c r="BE82" s="128" t="e">
        <v>#N/A</v>
      </c>
      <c r="BF82" s="128" t="e">
        <v>#N/A</v>
      </c>
      <c r="BG82" s="128" t="e">
        <v>#N/A</v>
      </c>
      <c r="BH82" s="128" t="e">
        <v>#N/A</v>
      </c>
      <c r="BI82" s="128" t="e">
        <v>#N/A</v>
      </c>
      <c r="BJ82" s="128" t="e">
        <v>#N/A</v>
      </c>
      <c r="BK82" s="128" t="e">
        <v>#N/A</v>
      </c>
      <c r="BL82" s="128" t="e">
        <v>#N/A</v>
      </c>
      <c r="BM82" s="128" t="e">
        <v>#N/A</v>
      </c>
      <c r="BN82" s="128" t="e">
        <v>#N/A</v>
      </c>
      <c r="BO82" s="128" t="e">
        <v>#N/A</v>
      </c>
      <c r="BP82" s="128" t="e">
        <v>#N/A</v>
      </c>
      <c r="BQ82" s="128" t="e">
        <v>#N/A</v>
      </c>
      <c r="BR82" s="128" t="e">
        <v>#N/A</v>
      </c>
      <c r="BS82" s="128" t="e">
        <v>#N/A</v>
      </c>
      <c r="BT82" s="128" t="e">
        <v>#N/A</v>
      </c>
      <c r="BU82" s="128" t="e">
        <v>#N/A</v>
      </c>
      <c r="BV82" s="128" t="e">
        <v>#N/A</v>
      </c>
      <c r="BW82" s="128" t="e">
        <v>#N/A</v>
      </c>
      <c r="BX82" s="128" t="e">
        <v>#N/A</v>
      </c>
      <c r="BY82" s="128" t="e">
        <v>#N/A</v>
      </c>
      <c r="BZ82" s="128" t="e">
        <v>#N/A</v>
      </c>
      <c r="CA82" s="128" t="e">
        <v>#N/A</v>
      </c>
      <c r="CB82" s="128" t="e">
        <v>#N/A</v>
      </c>
      <c r="CC82" s="128" t="e">
        <v>#N/A</v>
      </c>
      <c r="CD82" s="128"/>
      <c r="CE82" s="128"/>
      <c r="CF82" s="128"/>
      <c r="CG82" s="128"/>
      <c r="CH82" s="128"/>
      <c r="CI82" s="128"/>
      <c r="CJ82" s="128"/>
      <c r="CK82" s="128"/>
      <c r="CL82" s="128"/>
      <c r="CM82" s="128"/>
      <c r="CN82" s="128"/>
      <c r="CO82" s="128"/>
      <c r="CP82" s="128"/>
      <c r="CQ82" s="128"/>
      <c r="CR82" s="128"/>
      <c r="CS82" s="128"/>
      <c r="CT82" s="128"/>
      <c r="CU82" s="128"/>
      <c r="CV82" s="128"/>
      <c r="CW82" s="128"/>
      <c r="CX82" s="128"/>
      <c r="CY82" s="128"/>
      <c r="CZ82" s="128"/>
      <c r="DA82" s="128"/>
      <c r="DB82" s="128"/>
      <c r="DC82" s="128"/>
      <c r="DD82" s="128"/>
      <c r="DE82" s="128"/>
      <c r="DF82" s="128"/>
      <c r="DG82" s="128"/>
      <c r="DH82" s="128"/>
      <c r="DI82" s="128"/>
      <c r="DJ82" s="128"/>
      <c r="DK82" s="128"/>
      <c r="DL82" s="128"/>
      <c r="DM82" s="128"/>
      <c r="DN82" s="128"/>
      <c r="DO82" s="128"/>
      <c r="DP82" s="128"/>
      <c r="DQ82" s="128"/>
      <c r="DR82" s="127"/>
      <c r="DS82" s="127"/>
      <c r="DT82" s="127"/>
      <c r="DU82" s="127"/>
      <c r="DV82" s="127"/>
      <c r="DW82" s="127"/>
      <c r="DX82" s="127"/>
      <c r="DY82" s="127"/>
      <c r="DZ82" s="127"/>
      <c r="EA82" s="127"/>
      <c r="EB82" s="127"/>
      <c r="EC82" s="127"/>
      <c r="ED82" s="127"/>
      <c r="EE82" s="127"/>
      <c r="EF82" s="127"/>
      <c r="EG82" s="127"/>
      <c r="EH82" s="127"/>
      <c r="EI82" s="127"/>
      <c r="EJ82" s="127"/>
      <c r="EK82" s="127"/>
      <c r="EL82" s="127"/>
      <c r="EM82" s="127"/>
    </row>
    <row r="83" spans="1:143">
      <c r="A83" s="127" t="e">
        <v>#N/A</v>
      </c>
      <c r="B83" s="128" t="e">
        <v>#N/A</v>
      </c>
      <c r="C83" s="128" t="e">
        <v>#N/A</v>
      </c>
      <c r="D83" s="128" t="e">
        <v>#N/A</v>
      </c>
      <c r="E83" s="128" t="e">
        <v>#N/A</v>
      </c>
      <c r="F83" s="128" t="e">
        <v>#N/A</v>
      </c>
      <c r="G83" s="128" t="e">
        <v>#N/A</v>
      </c>
      <c r="H83" s="128" t="e">
        <v>#N/A</v>
      </c>
      <c r="I83" s="128" t="e">
        <v>#N/A</v>
      </c>
      <c r="J83" s="128" t="e">
        <v>#N/A</v>
      </c>
      <c r="K83" s="128" t="e">
        <v>#N/A</v>
      </c>
      <c r="L83" s="128" t="e">
        <v>#N/A</v>
      </c>
      <c r="M83" s="128" t="e">
        <v>#N/A</v>
      </c>
      <c r="N83" s="128" t="e">
        <v>#N/A</v>
      </c>
      <c r="O83" s="128" t="e">
        <v>#N/A</v>
      </c>
      <c r="P83" s="128" t="e">
        <v>#N/A</v>
      </c>
      <c r="Q83" s="128" t="e">
        <v>#N/A</v>
      </c>
      <c r="R83" s="128" t="e">
        <v>#N/A</v>
      </c>
      <c r="S83" s="128" t="e">
        <v>#N/A</v>
      </c>
      <c r="T83" s="128" t="e">
        <v>#N/A</v>
      </c>
      <c r="U83" s="128" t="e">
        <v>#N/A</v>
      </c>
      <c r="V83" s="128" t="e">
        <v>#N/A</v>
      </c>
      <c r="W83" s="128" t="e">
        <v>#N/A</v>
      </c>
      <c r="X83" s="128" t="e">
        <v>#N/A</v>
      </c>
      <c r="Y83" s="128" t="e">
        <v>#N/A</v>
      </c>
      <c r="Z83" s="128" t="e">
        <v>#N/A</v>
      </c>
      <c r="AA83" s="128" t="e">
        <v>#N/A</v>
      </c>
      <c r="AB83" s="128" t="e">
        <v>#N/A</v>
      </c>
      <c r="AC83" s="128" t="e">
        <v>#N/A</v>
      </c>
      <c r="AD83" s="128" t="e">
        <v>#N/A</v>
      </c>
      <c r="AE83" s="128" t="e">
        <v>#N/A</v>
      </c>
      <c r="AF83" s="128" t="e">
        <v>#N/A</v>
      </c>
      <c r="AG83" s="128" t="e">
        <v>#N/A</v>
      </c>
      <c r="AH83" s="128" t="e">
        <v>#N/A</v>
      </c>
      <c r="AI83" s="128" t="e">
        <v>#N/A</v>
      </c>
      <c r="AJ83" s="128" t="e">
        <v>#N/A</v>
      </c>
      <c r="AK83" s="128" t="e">
        <v>#N/A</v>
      </c>
      <c r="AL83" s="128" t="e">
        <v>#N/A</v>
      </c>
      <c r="AM83" s="128" t="e">
        <v>#N/A</v>
      </c>
      <c r="AN83" s="128" t="e">
        <v>#N/A</v>
      </c>
      <c r="AO83" s="128" t="e">
        <v>#N/A</v>
      </c>
      <c r="AP83" s="128" t="e">
        <v>#N/A</v>
      </c>
      <c r="AQ83" s="128" t="e">
        <v>#N/A</v>
      </c>
      <c r="AR83" s="128" t="e">
        <v>#N/A</v>
      </c>
      <c r="AS83" s="128" t="e">
        <v>#N/A</v>
      </c>
      <c r="AT83" s="128" t="e">
        <v>#N/A</v>
      </c>
      <c r="AU83" s="128" t="e">
        <v>#N/A</v>
      </c>
      <c r="AV83" s="128" t="e">
        <v>#N/A</v>
      </c>
      <c r="AW83" s="128" t="e">
        <v>#N/A</v>
      </c>
      <c r="AX83" s="128" t="e">
        <v>#N/A</v>
      </c>
      <c r="AY83" s="128" t="e">
        <v>#N/A</v>
      </c>
      <c r="AZ83" s="128" t="e">
        <v>#N/A</v>
      </c>
      <c r="BA83" s="128" t="e">
        <v>#N/A</v>
      </c>
      <c r="BB83" s="128" t="e">
        <v>#N/A</v>
      </c>
      <c r="BC83" s="128" t="e">
        <v>#N/A</v>
      </c>
      <c r="BD83" s="128" t="e">
        <v>#N/A</v>
      </c>
      <c r="BE83" s="128" t="e">
        <v>#N/A</v>
      </c>
      <c r="BF83" s="128" t="e">
        <v>#N/A</v>
      </c>
      <c r="BG83" s="128" t="e">
        <v>#N/A</v>
      </c>
      <c r="BH83" s="128" t="e">
        <v>#N/A</v>
      </c>
      <c r="BI83" s="128" t="e">
        <v>#N/A</v>
      </c>
      <c r="BJ83" s="128" t="e">
        <v>#N/A</v>
      </c>
      <c r="BK83" s="128" t="e">
        <v>#N/A</v>
      </c>
      <c r="BL83" s="128" t="e">
        <v>#N/A</v>
      </c>
      <c r="BM83" s="128" t="e">
        <v>#N/A</v>
      </c>
      <c r="BN83" s="128" t="e">
        <v>#N/A</v>
      </c>
      <c r="BO83" s="128" t="e">
        <v>#N/A</v>
      </c>
      <c r="BP83" s="128" t="e">
        <v>#N/A</v>
      </c>
      <c r="BQ83" s="128" t="e">
        <v>#N/A</v>
      </c>
      <c r="BR83" s="128" t="e">
        <v>#N/A</v>
      </c>
      <c r="BS83" s="128" t="e">
        <v>#N/A</v>
      </c>
      <c r="BT83" s="128" t="e">
        <v>#N/A</v>
      </c>
      <c r="BU83" s="128" t="e">
        <v>#N/A</v>
      </c>
      <c r="BV83" s="128" t="e">
        <v>#N/A</v>
      </c>
      <c r="BW83" s="128" t="e">
        <v>#N/A</v>
      </c>
      <c r="BX83" s="128" t="e">
        <v>#N/A</v>
      </c>
      <c r="BY83" s="128" t="e">
        <v>#N/A</v>
      </c>
      <c r="BZ83" s="128" t="e">
        <v>#N/A</v>
      </c>
      <c r="CA83" s="128" t="e">
        <v>#N/A</v>
      </c>
      <c r="CB83" s="128" t="e">
        <v>#N/A</v>
      </c>
      <c r="CC83" s="128" t="e">
        <v>#N/A</v>
      </c>
      <c r="CD83" s="128"/>
      <c r="CE83" s="128"/>
      <c r="CF83" s="128"/>
      <c r="CG83" s="128"/>
      <c r="CH83" s="128"/>
      <c r="CI83" s="128"/>
      <c r="CJ83" s="128"/>
      <c r="CK83" s="128"/>
      <c r="CL83" s="128"/>
      <c r="CM83" s="128"/>
      <c r="CN83" s="128"/>
      <c r="CO83" s="128"/>
      <c r="CP83" s="128"/>
      <c r="CQ83" s="128"/>
      <c r="CR83" s="128"/>
      <c r="CS83" s="128"/>
      <c r="CT83" s="128"/>
      <c r="CU83" s="128"/>
      <c r="CV83" s="128"/>
      <c r="CW83" s="128"/>
      <c r="CX83" s="128"/>
      <c r="CY83" s="128"/>
      <c r="CZ83" s="128"/>
      <c r="DA83" s="128"/>
      <c r="DB83" s="128"/>
      <c r="DC83" s="128"/>
      <c r="DD83" s="128"/>
      <c r="DE83" s="128"/>
      <c r="DF83" s="128"/>
      <c r="DG83" s="128"/>
      <c r="DH83" s="128"/>
      <c r="DI83" s="128"/>
      <c r="DJ83" s="128"/>
      <c r="DK83" s="128"/>
      <c r="DL83" s="128"/>
      <c r="DM83" s="128"/>
      <c r="DN83" s="128"/>
      <c r="DO83" s="128"/>
      <c r="DP83" s="128"/>
      <c r="DQ83" s="128"/>
      <c r="DR83" s="127"/>
      <c r="DS83" s="127"/>
      <c r="DT83" s="127"/>
      <c r="DU83" s="127"/>
      <c r="DV83" s="127"/>
      <c r="DW83" s="127"/>
      <c r="DX83" s="127"/>
      <c r="DY83" s="127"/>
      <c r="DZ83" s="127"/>
      <c r="EA83" s="127"/>
      <c r="EB83" s="127"/>
      <c r="EC83" s="127"/>
      <c r="ED83" s="127"/>
      <c r="EE83" s="127"/>
      <c r="EF83" s="127"/>
      <c r="EG83" s="127"/>
      <c r="EH83" s="127"/>
      <c r="EI83" s="127"/>
      <c r="EJ83" s="127"/>
      <c r="EK83" s="127"/>
      <c r="EL83" s="127"/>
      <c r="EM83" s="127"/>
    </row>
    <row r="84" spans="1:143">
      <c r="A84" s="127" t="e">
        <v>#N/A</v>
      </c>
      <c r="B84" s="128" t="e">
        <v>#N/A</v>
      </c>
      <c r="C84" s="128" t="e">
        <v>#N/A</v>
      </c>
      <c r="D84" s="128" t="e">
        <v>#N/A</v>
      </c>
      <c r="E84" s="128" t="e">
        <v>#N/A</v>
      </c>
      <c r="F84" s="128" t="e">
        <v>#N/A</v>
      </c>
      <c r="G84" s="128" t="e">
        <v>#N/A</v>
      </c>
      <c r="H84" s="128" t="e">
        <v>#N/A</v>
      </c>
      <c r="I84" s="128" t="e">
        <v>#N/A</v>
      </c>
      <c r="J84" s="128" t="e">
        <v>#N/A</v>
      </c>
      <c r="K84" s="128" t="e">
        <v>#N/A</v>
      </c>
      <c r="L84" s="128" t="e">
        <v>#N/A</v>
      </c>
      <c r="M84" s="128" t="e">
        <v>#N/A</v>
      </c>
      <c r="N84" s="128" t="e">
        <v>#N/A</v>
      </c>
      <c r="O84" s="128" t="e">
        <v>#N/A</v>
      </c>
      <c r="P84" s="128" t="e">
        <v>#N/A</v>
      </c>
      <c r="Q84" s="128" t="e">
        <v>#N/A</v>
      </c>
      <c r="R84" s="128" t="e">
        <v>#N/A</v>
      </c>
      <c r="S84" s="128" t="e">
        <v>#N/A</v>
      </c>
      <c r="T84" s="128" t="e">
        <v>#N/A</v>
      </c>
      <c r="U84" s="128" t="e">
        <v>#N/A</v>
      </c>
      <c r="V84" s="128" t="e">
        <v>#N/A</v>
      </c>
      <c r="W84" s="128" t="e">
        <v>#N/A</v>
      </c>
      <c r="X84" s="128" t="e">
        <v>#N/A</v>
      </c>
      <c r="Y84" s="128" t="e">
        <v>#N/A</v>
      </c>
      <c r="Z84" s="128" t="e">
        <v>#N/A</v>
      </c>
      <c r="AA84" s="128" t="e">
        <v>#N/A</v>
      </c>
      <c r="AB84" s="128" t="e">
        <v>#N/A</v>
      </c>
      <c r="AC84" s="128" t="e">
        <v>#N/A</v>
      </c>
      <c r="AD84" s="128" t="e">
        <v>#N/A</v>
      </c>
      <c r="AE84" s="128" t="e">
        <v>#N/A</v>
      </c>
      <c r="AF84" s="128" t="e">
        <v>#N/A</v>
      </c>
      <c r="AG84" s="128" t="e">
        <v>#N/A</v>
      </c>
      <c r="AH84" s="128" t="e">
        <v>#N/A</v>
      </c>
      <c r="AI84" s="128" t="e">
        <v>#N/A</v>
      </c>
      <c r="AJ84" s="128" t="e">
        <v>#N/A</v>
      </c>
      <c r="AK84" s="128" t="e">
        <v>#N/A</v>
      </c>
      <c r="AL84" s="128" t="e">
        <v>#N/A</v>
      </c>
      <c r="AM84" s="128" t="e">
        <v>#N/A</v>
      </c>
      <c r="AN84" s="128" t="e">
        <v>#N/A</v>
      </c>
      <c r="AO84" s="128" t="e">
        <v>#N/A</v>
      </c>
      <c r="AP84" s="128" t="e">
        <v>#N/A</v>
      </c>
      <c r="AQ84" s="128" t="e">
        <v>#N/A</v>
      </c>
      <c r="AR84" s="128" t="e">
        <v>#N/A</v>
      </c>
      <c r="AS84" s="128" t="e">
        <v>#N/A</v>
      </c>
      <c r="AT84" s="128" t="e">
        <v>#N/A</v>
      </c>
      <c r="AU84" s="128" t="e">
        <v>#N/A</v>
      </c>
      <c r="AV84" s="128" t="e">
        <v>#N/A</v>
      </c>
      <c r="AW84" s="128" t="e">
        <v>#N/A</v>
      </c>
      <c r="AX84" s="128" t="e">
        <v>#N/A</v>
      </c>
      <c r="AY84" s="128" t="e">
        <v>#N/A</v>
      </c>
      <c r="AZ84" s="128" t="e">
        <v>#N/A</v>
      </c>
      <c r="BA84" s="128" t="e">
        <v>#N/A</v>
      </c>
      <c r="BB84" s="128" t="e">
        <v>#N/A</v>
      </c>
      <c r="BC84" s="128" t="e">
        <v>#N/A</v>
      </c>
      <c r="BD84" s="128" t="e">
        <v>#N/A</v>
      </c>
      <c r="BE84" s="128" t="e">
        <v>#N/A</v>
      </c>
      <c r="BF84" s="128" t="e">
        <v>#N/A</v>
      </c>
      <c r="BG84" s="128" t="e">
        <v>#N/A</v>
      </c>
      <c r="BH84" s="128" t="e">
        <v>#N/A</v>
      </c>
      <c r="BI84" s="128" t="e">
        <v>#N/A</v>
      </c>
      <c r="BJ84" s="128" t="e">
        <v>#N/A</v>
      </c>
      <c r="BK84" s="128" t="e">
        <v>#N/A</v>
      </c>
      <c r="BL84" s="128" t="e">
        <v>#N/A</v>
      </c>
      <c r="BM84" s="128" t="e">
        <v>#N/A</v>
      </c>
      <c r="BN84" s="128" t="e">
        <v>#N/A</v>
      </c>
      <c r="BO84" s="128" t="e">
        <v>#N/A</v>
      </c>
      <c r="BP84" s="128" t="e">
        <v>#N/A</v>
      </c>
      <c r="BQ84" s="128" t="e">
        <v>#N/A</v>
      </c>
      <c r="BR84" s="128" t="e">
        <v>#N/A</v>
      </c>
      <c r="BS84" s="128" t="e">
        <v>#N/A</v>
      </c>
      <c r="BT84" s="128" t="e">
        <v>#N/A</v>
      </c>
      <c r="BU84" s="128" t="e">
        <v>#N/A</v>
      </c>
      <c r="BV84" s="128" t="e">
        <v>#N/A</v>
      </c>
      <c r="BW84" s="128" t="e">
        <v>#N/A</v>
      </c>
      <c r="BX84" s="128" t="e">
        <v>#N/A</v>
      </c>
      <c r="BY84" s="128" t="e">
        <v>#N/A</v>
      </c>
      <c r="BZ84" s="128" t="e">
        <v>#N/A</v>
      </c>
      <c r="CA84" s="128" t="e">
        <v>#N/A</v>
      </c>
      <c r="CB84" s="128" t="e">
        <v>#N/A</v>
      </c>
      <c r="CC84" s="128" t="e">
        <v>#N/A</v>
      </c>
      <c r="CD84" s="128"/>
      <c r="CE84" s="128"/>
      <c r="CF84" s="128"/>
      <c r="CG84" s="128"/>
      <c r="CH84" s="128"/>
      <c r="CI84" s="128"/>
      <c r="CJ84" s="128"/>
      <c r="CK84" s="128"/>
      <c r="CL84" s="128"/>
      <c r="CM84" s="128"/>
      <c r="CN84" s="128"/>
      <c r="CO84" s="128"/>
      <c r="CP84" s="128"/>
      <c r="CQ84" s="128"/>
      <c r="CR84" s="128"/>
      <c r="CS84" s="128"/>
      <c r="CT84" s="128"/>
      <c r="CU84" s="128"/>
      <c r="CV84" s="128"/>
      <c r="CW84" s="128"/>
      <c r="CX84" s="128"/>
      <c r="CY84" s="128"/>
      <c r="CZ84" s="128"/>
      <c r="DA84" s="128"/>
      <c r="DB84" s="128"/>
      <c r="DC84" s="128"/>
      <c r="DD84" s="128"/>
      <c r="DE84" s="128"/>
      <c r="DF84" s="128"/>
      <c r="DG84" s="128"/>
      <c r="DH84" s="128"/>
      <c r="DI84" s="128"/>
      <c r="DJ84" s="128"/>
      <c r="DK84" s="128"/>
      <c r="DL84" s="128"/>
      <c r="DM84" s="128"/>
      <c r="DN84" s="128"/>
      <c r="DO84" s="128"/>
      <c r="DP84" s="128"/>
      <c r="DQ84" s="128"/>
      <c r="DR84" s="127"/>
      <c r="DS84" s="127"/>
      <c r="DT84" s="127"/>
      <c r="DU84" s="127"/>
      <c r="DV84" s="127"/>
      <c r="DW84" s="127"/>
      <c r="DX84" s="127"/>
      <c r="DY84" s="127"/>
      <c r="DZ84" s="127"/>
      <c r="EA84" s="127"/>
      <c r="EB84" s="127"/>
      <c r="EC84" s="127"/>
      <c r="ED84" s="127"/>
      <c r="EE84" s="127"/>
      <c r="EF84" s="127"/>
      <c r="EG84" s="127"/>
      <c r="EH84" s="127"/>
      <c r="EI84" s="127"/>
      <c r="EJ84" s="127"/>
      <c r="EK84" s="127"/>
      <c r="EL84" s="127"/>
      <c r="EM84" s="127"/>
    </row>
    <row r="85" spans="1:143">
      <c r="A85" s="127" t="e">
        <v>#N/A</v>
      </c>
      <c r="B85" s="128" t="e">
        <v>#N/A</v>
      </c>
      <c r="C85" s="128" t="e">
        <v>#N/A</v>
      </c>
      <c r="D85" s="128" t="e">
        <v>#N/A</v>
      </c>
      <c r="E85" s="128" t="e">
        <v>#N/A</v>
      </c>
      <c r="F85" s="128" t="e">
        <v>#N/A</v>
      </c>
      <c r="G85" s="128" t="e">
        <v>#N/A</v>
      </c>
      <c r="H85" s="128" t="e">
        <v>#N/A</v>
      </c>
      <c r="I85" s="128" t="e">
        <v>#N/A</v>
      </c>
      <c r="J85" s="128" t="e">
        <v>#N/A</v>
      </c>
      <c r="K85" s="128" t="e">
        <v>#N/A</v>
      </c>
      <c r="L85" s="128" t="e">
        <v>#N/A</v>
      </c>
      <c r="M85" s="128" t="e">
        <v>#N/A</v>
      </c>
      <c r="N85" s="128" t="e">
        <v>#N/A</v>
      </c>
      <c r="O85" s="128" t="e">
        <v>#N/A</v>
      </c>
      <c r="P85" s="128" t="e">
        <v>#N/A</v>
      </c>
      <c r="Q85" s="128" t="e">
        <v>#N/A</v>
      </c>
      <c r="R85" s="128" t="e">
        <v>#N/A</v>
      </c>
      <c r="S85" s="128" t="e">
        <v>#N/A</v>
      </c>
      <c r="T85" s="128" t="e">
        <v>#N/A</v>
      </c>
      <c r="U85" s="128" t="e">
        <v>#N/A</v>
      </c>
      <c r="V85" s="128" t="e">
        <v>#N/A</v>
      </c>
      <c r="W85" s="128" t="e">
        <v>#N/A</v>
      </c>
      <c r="X85" s="128" t="e">
        <v>#N/A</v>
      </c>
      <c r="Y85" s="128" t="e">
        <v>#N/A</v>
      </c>
      <c r="Z85" s="128" t="e">
        <v>#N/A</v>
      </c>
      <c r="AA85" s="128" t="e">
        <v>#N/A</v>
      </c>
      <c r="AB85" s="128" t="e">
        <v>#N/A</v>
      </c>
      <c r="AC85" s="128" t="e">
        <v>#N/A</v>
      </c>
      <c r="AD85" s="128" t="e">
        <v>#N/A</v>
      </c>
      <c r="AE85" s="128" t="e">
        <v>#N/A</v>
      </c>
      <c r="AF85" s="128" t="e">
        <v>#N/A</v>
      </c>
      <c r="AG85" s="128" t="e">
        <v>#N/A</v>
      </c>
      <c r="AH85" s="128" t="e">
        <v>#N/A</v>
      </c>
      <c r="AI85" s="128" t="e">
        <v>#N/A</v>
      </c>
      <c r="AJ85" s="128" t="e">
        <v>#N/A</v>
      </c>
      <c r="AK85" s="128" t="e">
        <v>#N/A</v>
      </c>
      <c r="AL85" s="128" t="e">
        <v>#N/A</v>
      </c>
      <c r="AM85" s="128" t="e">
        <v>#N/A</v>
      </c>
      <c r="AN85" s="128" t="e">
        <v>#N/A</v>
      </c>
      <c r="AO85" s="128" t="e">
        <v>#N/A</v>
      </c>
      <c r="AP85" s="128" t="e">
        <v>#N/A</v>
      </c>
      <c r="AQ85" s="128" t="e">
        <v>#N/A</v>
      </c>
      <c r="AR85" s="128" t="e">
        <v>#N/A</v>
      </c>
      <c r="AS85" s="128" t="e">
        <v>#N/A</v>
      </c>
      <c r="AT85" s="128" t="e">
        <v>#N/A</v>
      </c>
      <c r="AU85" s="128" t="e">
        <v>#N/A</v>
      </c>
      <c r="AV85" s="128" t="e">
        <v>#N/A</v>
      </c>
      <c r="AW85" s="128" t="e">
        <v>#N/A</v>
      </c>
      <c r="AX85" s="128" t="e">
        <v>#N/A</v>
      </c>
      <c r="AY85" s="128" t="e">
        <v>#N/A</v>
      </c>
      <c r="AZ85" s="128" t="e">
        <v>#N/A</v>
      </c>
      <c r="BA85" s="128" t="e">
        <v>#N/A</v>
      </c>
      <c r="BB85" s="128" t="e">
        <v>#N/A</v>
      </c>
      <c r="BC85" s="128" t="e">
        <v>#N/A</v>
      </c>
      <c r="BD85" s="128" t="e">
        <v>#N/A</v>
      </c>
      <c r="BE85" s="128" t="e">
        <v>#N/A</v>
      </c>
      <c r="BF85" s="128" t="e">
        <v>#N/A</v>
      </c>
      <c r="BG85" s="128" t="e">
        <v>#N/A</v>
      </c>
      <c r="BH85" s="128" t="e">
        <v>#N/A</v>
      </c>
      <c r="BI85" s="128" t="e">
        <v>#N/A</v>
      </c>
      <c r="BJ85" s="128" t="e">
        <v>#N/A</v>
      </c>
      <c r="BK85" s="128" t="e">
        <v>#N/A</v>
      </c>
      <c r="BL85" s="128" t="e">
        <v>#N/A</v>
      </c>
      <c r="BM85" s="128" t="e">
        <v>#N/A</v>
      </c>
      <c r="BN85" s="128" t="e">
        <v>#N/A</v>
      </c>
      <c r="BO85" s="128" t="e">
        <v>#N/A</v>
      </c>
      <c r="BP85" s="128" t="e">
        <v>#N/A</v>
      </c>
      <c r="BQ85" s="128" t="e">
        <v>#N/A</v>
      </c>
      <c r="BR85" s="128" t="e">
        <v>#N/A</v>
      </c>
      <c r="BS85" s="128" t="e">
        <v>#N/A</v>
      </c>
      <c r="BT85" s="128" t="e">
        <v>#N/A</v>
      </c>
      <c r="BU85" s="128" t="e">
        <v>#N/A</v>
      </c>
      <c r="BV85" s="128" t="e">
        <v>#N/A</v>
      </c>
      <c r="BW85" s="128" t="e">
        <v>#N/A</v>
      </c>
      <c r="BX85" s="128" t="e">
        <v>#N/A</v>
      </c>
      <c r="BY85" s="128" t="e">
        <v>#N/A</v>
      </c>
      <c r="BZ85" s="128" t="e">
        <v>#N/A</v>
      </c>
      <c r="CA85" s="128" t="e">
        <v>#N/A</v>
      </c>
      <c r="CB85" s="128" t="e">
        <v>#N/A</v>
      </c>
      <c r="CC85" s="128" t="e">
        <v>#N/A</v>
      </c>
      <c r="CD85" s="128"/>
      <c r="CE85" s="128"/>
      <c r="CF85" s="128"/>
      <c r="CG85" s="128"/>
      <c r="CH85" s="128"/>
      <c r="CI85" s="128"/>
      <c r="CJ85" s="128"/>
      <c r="CK85" s="128"/>
      <c r="CL85" s="128"/>
      <c r="CM85" s="128"/>
      <c r="CN85" s="128"/>
      <c r="CO85" s="128"/>
      <c r="CP85" s="128"/>
      <c r="CQ85" s="128"/>
      <c r="CR85" s="128"/>
      <c r="CS85" s="128"/>
      <c r="CT85" s="128"/>
      <c r="CU85" s="128"/>
      <c r="CV85" s="128"/>
      <c r="CW85" s="128"/>
      <c r="CX85" s="128"/>
      <c r="CY85" s="128"/>
      <c r="CZ85" s="128"/>
      <c r="DA85" s="128"/>
      <c r="DB85" s="128"/>
      <c r="DC85" s="128"/>
      <c r="DD85" s="128"/>
      <c r="DE85" s="128"/>
      <c r="DF85" s="128"/>
      <c r="DG85" s="128"/>
      <c r="DH85" s="128"/>
      <c r="DI85" s="128"/>
      <c r="DJ85" s="128"/>
      <c r="DK85" s="128"/>
      <c r="DL85" s="128"/>
      <c r="DM85" s="128"/>
      <c r="DN85" s="128"/>
      <c r="DO85" s="128"/>
      <c r="DP85" s="128"/>
      <c r="DQ85" s="128"/>
      <c r="DR85" s="127"/>
      <c r="DS85" s="127"/>
      <c r="DT85" s="127"/>
      <c r="DU85" s="127"/>
      <c r="DV85" s="127"/>
      <c r="DW85" s="127"/>
      <c r="DX85" s="127"/>
      <c r="DY85" s="127"/>
      <c r="DZ85" s="127"/>
      <c r="EA85" s="127"/>
      <c r="EB85" s="127"/>
      <c r="EC85" s="127"/>
      <c r="ED85" s="127"/>
      <c r="EE85" s="127"/>
      <c r="EF85" s="127"/>
      <c r="EG85" s="127"/>
      <c r="EH85" s="127"/>
      <c r="EI85" s="127"/>
      <c r="EJ85" s="127"/>
      <c r="EK85" s="127"/>
      <c r="EL85" s="127"/>
      <c r="EM85" s="127"/>
    </row>
    <row r="86" spans="1:143">
      <c r="A86" s="127" t="e">
        <v>#N/A</v>
      </c>
      <c r="B86" s="128" t="e">
        <v>#N/A</v>
      </c>
      <c r="C86" s="128" t="e">
        <v>#N/A</v>
      </c>
      <c r="D86" s="128" t="e">
        <v>#N/A</v>
      </c>
      <c r="E86" s="128" t="e">
        <v>#N/A</v>
      </c>
      <c r="F86" s="128" t="e">
        <v>#N/A</v>
      </c>
      <c r="G86" s="128" t="e">
        <v>#N/A</v>
      </c>
      <c r="H86" s="128" t="e">
        <v>#N/A</v>
      </c>
      <c r="I86" s="128" t="e">
        <v>#N/A</v>
      </c>
      <c r="J86" s="128" t="e">
        <v>#N/A</v>
      </c>
      <c r="K86" s="128" t="e">
        <v>#N/A</v>
      </c>
      <c r="L86" s="128" t="e">
        <v>#N/A</v>
      </c>
      <c r="M86" s="128" t="e">
        <v>#N/A</v>
      </c>
      <c r="N86" s="128" t="e">
        <v>#N/A</v>
      </c>
      <c r="O86" s="128" t="e">
        <v>#N/A</v>
      </c>
      <c r="P86" s="128" t="e">
        <v>#N/A</v>
      </c>
      <c r="Q86" s="128" t="e">
        <v>#N/A</v>
      </c>
      <c r="R86" s="128" t="e">
        <v>#N/A</v>
      </c>
      <c r="S86" s="128" t="e">
        <v>#N/A</v>
      </c>
      <c r="T86" s="128" t="e">
        <v>#N/A</v>
      </c>
      <c r="U86" s="128" t="e">
        <v>#N/A</v>
      </c>
      <c r="V86" s="128" t="e">
        <v>#N/A</v>
      </c>
      <c r="W86" s="128" t="e">
        <v>#N/A</v>
      </c>
      <c r="X86" s="128" t="e">
        <v>#N/A</v>
      </c>
      <c r="Y86" s="128" t="e">
        <v>#N/A</v>
      </c>
      <c r="Z86" s="128" t="e">
        <v>#N/A</v>
      </c>
      <c r="AA86" s="128" t="e">
        <v>#N/A</v>
      </c>
      <c r="AB86" s="128" t="e">
        <v>#N/A</v>
      </c>
      <c r="AC86" s="128" t="e">
        <v>#N/A</v>
      </c>
      <c r="AD86" s="128" t="e">
        <v>#N/A</v>
      </c>
      <c r="AE86" s="128" t="e">
        <v>#N/A</v>
      </c>
      <c r="AF86" s="128" t="e">
        <v>#N/A</v>
      </c>
      <c r="AG86" s="128" t="e">
        <v>#N/A</v>
      </c>
      <c r="AH86" s="128" t="e">
        <v>#N/A</v>
      </c>
      <c r="AI86" s="128" t="e">
        <v>#N/A</v>
      </c>
      <c r="AJ86" s="128" t="e">
        <v>#N/A</v>
      </c>
      <c r="AK86" s="128" t="e">
        <v>#N/A</v>
      </c>
      <c r="AL86" s="128" t="e">
        <v>#N/A</v>
      </c>
      <c r="AM86" s="128" t="e">
        <v>#N/A</v>
      </c>
      <c r="AN86" s="128" t="e">
        <v>#N/A</v>
      </c>
      <c r="AO86" s="128" t="e">
        <v>#N/A</v>
      </c>
      <c r="AP86" s="128" t="e">
        <v>#N/A</v>
      </c>
      <c r="AQ86" s="128" t="e">
        <v>#N/A</v>
      </c>
      <c r="AR86" s="128" t="e">
        <v>#N/A</v>
      </c>
      <c r="AS86" s="128" t="e">
        <v>#N/A</v>
      </c>
      <c r="AT86" s="128" t="e">
        <v>#N/A</v>
      </c>
      <c r="AU86" s="128" t="e">
        <v>#N/A</v>
      </c>
      <c r="AV86" s="128" t="e">
        <v>#N/A</v>
      </c>
      <c r="AW86" s="128" t="e">
        <v>#N/A</v>
      </c>
      <c r="AX86" s="128" t="e">
        <v>#N/A</v>
      </c>
      <c r="AY86" s="128" t="e">
        <v>#N/A</v>
      </c>
      <c r="AZ86" s="128" t="e">
        <v>#N/A</v>
      </c>
      <c r="BA86" s="128" t="e">
        <v>#N/A</v>
      </c>
      <c r="BB86" s="128" t="e">
        <v>#N/A</v>
      </c>
      <c r="BC86" s="128" t="e">
        <v>#N/A</v>
      </c>
      <c r="BD86" s="128" t="e">
        <v>#N/A</v>
      </c>
      <c r="BE86" s="128" t="e">
        <v>#N/A</v>
      </c>
      <c r="BF86" s="128" t="e">
        <v>#N/A</v>
      </c>
      <c r="BG86" s="128" t="e">
        <v>#N/A</v>
      </c>
      <c r="BH86" s="128" t="e">
        <v>#N/A</v>
      </c>
      <c r="BI86" s="128" t="e">
        <v>#N/A</v>
      </c>
      <c r="BJ86" s="128" t="e">
        <v>#N/A</v>
      </c>
      <c r="BK86" s="128" t="e">
        <v>#N/A</v>
      </c>
      <c r="BL86" s="128" t="e">
        <v>#N/A</v>
      </c>
      <c r="BM86" s="128" t="e">
        <v>#N/A</v>
      </c>
      <c r="BN86" s="128" t="e">
        <v>#N/A</v>
      </c>
      <c r="BO86" s="128" t="e">
        <v>#N/A</v>
      </c>
      <c r="BP86" s="128" t="e">
        <v>#N/A</v>
      </c>
      <c r="BQ86" s="128" t="e">
        <v>#N/A</v>
      </c>
      <c r="BR86" s="128" t="e">
        <v>#N/A</v>
      </c>
      <c r="BS86" s="128" t="e">
        <v>#N/A</v>
      </c>
      <c r="BT86" s="128" t="e">
        <v>#N/A</v>
      </c>
      <c r="BU86" s="128" t="e">
        <v>#N/A</v>
      </c>
      <c r="BV86" s="128" t="e">
        <v>#N/A</v>
      </c>
      <c r="BW86" s="128" t="e">
        <v>#N/A</v>
      </c>
      <c r="BX86" s="128" t="e">
        <v>#N/A</v>
      </c>
      <c r="BY86" s="128" t="e">
        <v>#N/A</v>
      </c>
      <c r="BZ86" s="128" t="e">
        <v>#N/A</v>
      </c>
      <c r="CA86" s="128" t="e">
        <v>#N/A</v>
      </c>
      <c r="CB86" s="128" t="e">
        <v>#N/A</v>
      </c>
      <c r="CC86" s="128" t="e">
        <v>#N/A</v>
      </c>
      <c r="CD86" s="128"/>
      <c r="CE86" s="128"/>
      <c r="CF86" s="128"/>
      <c r="CG86" s="128"/>
      <c r="CH86" s="128"/>
      <c r="CI86" s="128"/>
      <c r="CJ86" s="128"/>
      <c r="CK86" s="128"/>
      <c r="CL86" s="128"/>
      <c r="CM86" s="128"/>
      <c r="CN86" s="128"/>
      <c r="CO86" s="128"/>
      <c r="CP86" s="128"/>
      <c r="CQ86" s="128"/>
      <c r="CR86" s="128"/>
      <c r="CS86" s="128"/>
      <c r="CT86" s="128"/>
      <c r="CU86" s="128"/>
      <c r="CV86" s="128"/>
      <c r="CW86" s="128"/>
      <c r="CX86" s="128"/>
      <c r="CY86" s="128"/>
      <c r="CZ86" s="128"/>
      <c r="DA86" s="128"/>
      <c r="DB86" s="128"/>
      <c r="DC86" s="128"/>
      <c r="DD86" s="128"/>
      <c r="DE86" s="128"/>
      <c r="DF86" s="128"/>
      <c r="DG86" s="128"/>
      <c r="DH86" s="128"/>
      <c r="DI86" s="128"/>
      <c r="DJ86" s="128"/>
      <c r="DK86" s="128"/>
      <c r="DL86" s="128"/>
      <c r="DM86" s="128"/>
      <c r="DN86" s="128"/>
      <c r="DO86" s="128"/>
      <c r="DP86" s="128"/>
      <c r="DQ86" s="128"/>
      <c r="DR86" s="127"/>
      <c r="DS86" s="127"/>
      <c r="DT86" s="127"/>
      <c r="DU86" s="127"/>
      <c r="DV86" s="127"/>
      <c r="DW86" s="127"/>
      <c r="DX86" s="127"/>
      <c r="DY86" s="127"/>
      <c r="DZ86" s="127"/>
      <c r="EA86" s="127"/>
      <c r="EB86" s="127"/>
      <c r="EC86" s="127"/>
      <c r="ED86" s="127"/>
      <c r="EE86" s="127"/>
      <c r="EF86" s="127"/>
      <c r="EG86" s="127"/>
      <c r="EH86" s="127"/>
      <c r="EI86" s="127"/>
      <c r="EJ86" s="127"/>
      <c r="EK86" s="127"/>
      <c r="EL86" s="127"/>
      <c r="EM86" s="127"/>
    </row>
    <row r="87" spans="1:143">
      <c r="A87" s="127" t="e">
        <v>#N/A</v>
      </c>
      <c r="B87" s="128" t="e">
        <v>#N/A</v>
      </c>
      <c r="C87" s="128" t="e">
        <v>#N/A</v>
      </c>
      <c r="D87" s="128" t="e">
        <v>#N/A</v>
      </c>
      <c r="E87" s="128" t="e">
        <v>#N/A</v>
      </c>
      <c r="F87" s="128" t="e">
        <v>#N/A</v>
      </c>
      <c r="G87" s="128" t="e">
        <v>#N/A</v>
      </c>
      <c r="H87" s="128" t="e">
        <v>#N/A</v>
      </c>
      <c r="I87" s="128" t="e">
        <v>#N/A</v>
      </c>
      <c r="J87" s="128" t="e">
        <v>#N/A</v>
      </c>
      <c r="K87" s="128" t="e">
        <v>#N/A</v>
      </c>
      <c r="L87" s="128" t="e">
        <v>#N/A</v>
      </c>
      <c r="M87" s="128" t="e">
        <v>#N/A</v>
      </c>
      <c r="N87" s="128" t="e">
        <v>#N/A</v>
      </c>
      <c r="O87" s="128" t="e">
        <v>#N/A</v>
      </c>
      <c r="P87" s="128" t="e">
        <v>#N/A</v>
      </c>
      <c r="Q87" s="128" t="e">
        <v>#N/A</v>
      </c>
      <c r="R87" s="128" t="e">
        <v>#N/A</v>
      </c>
      <c r="S87" s="128" t="e">
        <v>#N/A</v>
      </c>
      <c r="T87" s="128" t="e">
        <v>#N/A</v>
      </c>
      <c r="U87" s="128" t="e">
        <v>#N/A</v>
      </c>
      <c r="V87" s="128" t="e">
        <v>#N/A</v>
      </c>
      <c r="W87" s="128" t="e">
        <v>#N/A</v>
      </c>
      <c r="X87" s="128" t="e">
        <v>#N/A</v>
      </c>
      <c r="Y87" s="128" t="e">
        <v>#N/A</v>
      </c>
      <c r="Z87" s="128" t="e">
        <v>#N/A</v>
      </c>
      <c r="AA87" s="128" t="e">
        <v>#N/A</v>
      </c>
      <c r="AB87" s="128" t="e">
        <v>#N/A</v>
      </c>
      <c r="AC87" s="128" t="e">
        <v>#N/A</v>
      </c>
      <c r="AD87" s="128" t="e">
        <v>#N/A</v>
      </c>
      <c r="AE87" s="128" t="e">
        <v>#N/A</v>
      </c>
      <c r="AF87" s="128" t="e">
        <v>#N/A</v>
      </c>
      <c r="AG87" s="128" t="e">
        <v>#N/A</v>
      </c>
      <c r="AH87" s="128" t="e">
        <v>#N/A</v>
      </c>
      <c r="AI87" s="128" t="e">
        <v>#N/A</v>
      </c>
      <c r="AJ87" s="128" t="e">
        <v>#N/A</v>
      </c>
      <c r="AK87" s="128" t="e">
        <v>#N/A</v>
      </c>
      <c r="AL87" s="128" t="e">
        <v>#N/A</v>
      </c>
      <c r="AM87" s="128" t="e">
        <v>#N/A</v>
      </c>
      <c r="AN87" s="128" t="e">
        <v>#N/A</v>
      </c>
      <c r="AO87" s="128" t="e">
        <v>#N/A</v>
      </c>
      <c r="AP87" s="128" t="e">
        <v>#N/A</v>
      </c>
      <c r="AQ87" s="128" t="e">
        <v>#N/A</v>
      </c>
      <c r="AR87" s="128" t="e">
        <v>#N/A</v>
      </c>
      <c r="AS87" s="128" t="e">
        <v>#N/A</v>
      </c>
      <c r="AT87" s="128" t="e">
        <v>#N/A</v>
      </c>
      <c r="AU87" s="128" t="e">
        <v>#N/A</v>
      </c>
      <c r="AV87" s="128" t="e">
        <v>#N/A</v>
      </c>
      <c r="AW87" s="128" t="e">
        <v>#N/A</v>
      </c>
      <c r="AX87" s="128" t="e">
        <v>#N/A</v>
      </c>
      <c r="AY87" s="128" t="e">
        <v>#N/A</v>
      </c>
      <c r="AZ87" s="128" t="e">
        <v>#N/A</v>
      </c>
      <c r="BA87" s="128" t="e">
        <v>#N/A</v>
      </c>
      <c r="BB87" s="128" t="e">
        <v>#N/A</v>
      </c>
      <c r="BC87" s="128" t="e">
        <v>#N/A</v>
      </c>
      <c r="BD87" s="128" t="e">
        <v>#N/A</v>
      </c>
      <c r="BE87" s="128" t="e">
        <v>#N/A</v>
      </c>
      <c r="BF87" s="128" t="e">
        <v>#N/A</v>
      </c>
      <c r="BG87" s="128" t="e">
        <v>#N/A</v>
      </c>
      <c r="BH87" s="128" t="e">
        <v>#N/A</v>
      </c>
      <c r="BI87" s="128" t="e">
        <v>#N/A</v>
      </c>
      <c r="BJ87" s="128" t="e">
        <v>#N/A</v>
      </c>
      <c r="BK87" s="128" t="e">
        <v>#N/A</v>
      </c>
      <c r="BL87" s="128" t="e">
        <v>#N/A</v>
      </c>
      <c r="BM87" s="128" t="e">
        <v>#N/A</v>
      </c>
      <c r="BN87" s="128" t="e">
        <v>#N/A</v>
      </c>
      <c r="BO87" s="128" t="e">
        <v>#N/A</v>
      </c>
      <c r="BP87" s="128" t="e">
        <v>#N/A</v>
      </c>
      <c r="BQ87" s="128" t="e">
        <v>#N/A</v>
      </c>
      <c r="BR87" s="128" t="e">
        <v>#N/A</v>
      </c>
      <c r="BS87" s="128" t="e">
        <v>#N/A</v>
      </c>
      <c r="BT87" s="128" t="e">
        <v>#N/A</v>
      </c>
      <c r="BU87" s="128" t="e">
        <v>#N/A</v>
      </c>
      <c r="BV87" s="128" t="e">
        <v>#N/A</v>
      </c>
      <c r="BW87" s="128" t="e">
        <v>#N/A</v>
      </c>
      <c r="BX87" s="128" t="e">
        <v>#N/A</v>
      </c>
      <c r="BY87" s="128" t="e">
        <v>#N/A</v>
      </c>
      <c r="BZ87" s="128" t="e">
        <v>#N/A</v>
      </c>
      <c r="CA87" s="128" t="e">
        <v>#N/A</v>
      </c>
      <c r="CB87" s="128" t="e">
        <v>#N/A</v>
      </c>
      <c r="CC87" s="128" t="e">
        <v>#N/A</v>
      </c>
      <c r="CD87" s="128"/>
      <c r="CE87" s="128"/>
      <c r="CF87" s="128"/>
      <c r="CG87" s="128"/>
      <c r="CH87" s="128"/>
      <c r="CI87" s="128"/>
      <c r="CJ87" s="128"/>
      <c r="CK87" s="128"/>
      <c r="CL87" s="128"/>
      <c r="CM87" s="128"/>
      <c r="CN87" s="128"/>
      <c r="CO87" s="128"/>
      <c r="CP87" s="128"/>
      <c r="CQ87" s="128"/>
      <c r="CR87" s="128"/>
      <c r="CS87" s="128"/>
      <c r="CT87" s="128"/>
      <c r="CU87" s="128"/>
      <c r="CV87" s="128"/>
      <c r="CW87" s="128"/>
      <c r="CX87" s="128"/>
      <c r="CY87" s="128"/>
      <c r="CZ87" s="128"/>
      <c r="DA87" s="128"/>
      <c r="DB87" s="128"/>
      <c r="DC87" s="128"/>
      <c r="DD87" s="128"/>
      <c r="DE87" s="128"/>
      <c r="DF87" s="128"/>
      <c r="DG87" s="128"/>
      <c r="DH87" s="128"/>
      <c r="DI87" s="128"/>
      <c r="DJ87" s="128"/>
      <c r="DK87" s="128"/>
      <c r="DL87" s="128"/>
      <c r="DM87" s="128"/>
      <c r="DN87" s="128"/>
      <c r="DO87" s="128"/>
      <c r="DP87" s="128"/>
      <c r="DQ87" s="128"/>
      <c r="DR87" s="127"/>
      <c r="DS87" s="127"/>
      <c r="DT87" s="127"/>
      <c r="DU87" s="127"/>
      <c r="DV87" s="127"/>
      <c r="DW87" s="127"/>
      <c r="DX87" s="127"/>
      <c r="DY87" s="127"/>
      <c r="DZ87" s="127"/>
      <c r="EA87" s="127"/>
      <c r="EB87" s="127"/>
      <c r="EC87" s="127"/>
      <c r="ED87" s="127"/>
      <c r="EE87" s="127"/>
      <c r="EF87" s="127"/>
      <c r="EG87" s="127"/>
      <c r="EH87" s="127"/>
      <c r="EI87" s="127"/>
      <c r="EJ87" s="127"/>
      <c r="EK87" s="127"/>
      <c r="EL87" s="127"/>
      <c r="EM87" s="127"/>
    </row>
    <row r="88" spans="1:143">
      <c r="A88" s="127" t="e">
        <v>#N/A</v>
      </c>
      <c r="B88" s="128" t="e">
        <v>#N/A</v>
      </c>
      <c r="C88" s="128" t="e">
        <v>#N/A</v>
      </c>
      <c r="D88" s="128" t="e">
        <v>#N/A</v>
      </c>
      <c r="E88" s="128" t="e">
        <v>#N/A</v>
      </c>
      <c r="F88" s="128" t="e">
        <v>#N/A</v>
      </c>
      <c r="G88" s="128" t="e">
        <v>#N/A</v>
      </c>
      <c r="H88" s="128" t="e">
        <v>#N/A</v>
      </c>
      <c r="I88" s="128" t="e">
        <v>#N/A</v>
      </c>
      <c r="J88" s="128" t="e">
        <v>#N/A</v>
      </c>
      <c r="K88" s="128" t="e">
        <v>#N/A</v>
      </c>
      <c r="L88" s="128" t="e">
        <v>#N/A</v>
      </c>
      <c r="M88" s="128" t="e">
        <v>#N/A</v>
      </c>
      <c r="N88" s="128" t="e">
        <v>#N/A</v>
      </c>
      <c r="O88" s="128" t="e">
        <v>#N/A</v>
      </c>
      <c r="P88" s="128" t="e">
        <v>#N/A</v>
      </c>
      <c r="Q88" s="128" t="e">
        <v>#N/A</v>
      </c>
      <c r="R88" s="128" t="e">
        <v>#N/A</v>
      </c>
      <c r="S88" s="128" t="e">
        <v>#N/A</v>
      </c>
      <c r="T88" s="128" t="e">
        <v>#N/A</v>
      </c>
      <c r="U88" s="128" t="e">
        <v>#N/A</v>
      </c>
      <c r="V88" s="128" t="e">
        <v>#N/A</v>
      </c>
      <c r="W88" s="128" t="e">
        <v>#N/A</v>
      </c>
      <c r="X88" s="128" t="e">
        <v>#N/A</v>
      </c>
      <c r="Y88" s="128" t="e">
        <v>#N/A</v>
      </c>
      <c r="Z88" s="128" t="e">
        <v>#N/A</v>
      </c>
      <c r="AA88" s="128" t="e">
        <v>#N/A</v>
      </c>
      <c r="AB88" s="128" t="e">
        <v>#N/A</v>
      </c>
      <c r="AC88" s="128" t="e">
        <v>#N/A</v>
      </c>
      <c r="AD88" s="128" t="e">
        <v>#N/A</v>
      </c>
      <c r="AE88" s="128" t="e">
        <v>#N/A</v>
      </c>
      <c r="AF88" s="128" t="e">
        <v>#N/A</v>
      </c>
      <c r="AG88" s="128" t="e">
        <v>#N/A</v>
      </c>
      <c r="AH88" s="128" t="e">
        <v>#N/A</v>
      </c>
      <c r="AI88" s="128" t="e">
        <v>#N/A</v>
      </c>
      <c r="AJ88" s="128" t="e">
        <v>#N/A</v>
      </c>
      <c r="AK88" s="128" t="e">
        <v>#N/A</v>
      </c>
      <c r="AL88" s="128" t="e">
        <v>#N/A</v>
      </c>
      <c r="AM88" s="128" t="e">
        <v>#N/A</v>
      </c>
      <c r="AN88" s="128" t="e">
        <v>#N/A</v>
      </c>
      <c r="AO88" s="128" t="e">
        <v>#N/A</v>
      </c>
      <c r="AP88" s="128" t="e">
        <v>#N/A</v>
      </c>
      <c r="AQ88" s="128" t="e">
        <v>#N/A</v>
      </c>
      <c r="AR88" s="128" t="e">
        <v>#N/A</v>
      </c>
      <c r="AS88" s="128" t="e">
        <v>#N/A</v>
      </c>
      <c r="AT88" s="128" t="e">
        <v>#N/A</v>
      </c>
      <c r="AU88" s="128" t="e">
        <v>#N/A</v>
      </c>
      <c r="AV88" s="128" t="e">
        <v>#N/A</v>
      </c>
      <c r="AW88" s="128" t="e">
        <v>#N/A</v>
      </c>
      <c r="AX88" s="128" t="e">
        <v>#N/A</v>
      </c>
      <c r="AY88" s="128" t="e">
        <v>#N/A</v>
      </c>
      <c r="AZ88" s="128" t="e">
        <v>#N/A</v>
      </c>
      <c r="BA88" s="128" t="e">
        <v>#N/A</v>
      </c>
      <c r="BB88" s="128" t="e">
        <v>#N/A</v>
      </c>
      <c r="BC88" s="128" t="e">
        <v>#N/A</v>
      </c>
      <c r="BD88" s="128" t="e">
        <v>#N/A</v>
      </c>
      <c r="BE88" s="128" t="e">
        <v>#N/A</v>
      </c>
      <c r="BF88" s="128" t="e">
        <v>#N/A</v>
      </c>
      <c r="BG88" s="128" t="e">
        <v>#N/A</v>
      </c>
      <c r="BH88" s="128" t="e">
        <v>#N/A</v>
      </c>
      <c r="BI88" s="128" t="e">
        <v>#N/A</v>
      </c>
      <c r="BJ88" s="128" t="e">
        <v>#N/A</v>
      </c>
      <c r="BK88" s="128" t="e">
        <v>#N/A</v>
      </c>
      <c r="BL88" s="128" t="e">
        <v>#N/A</v>
      </c>
      <c r="BM88" s="128" t="e">
        <v>#N/A</v>
      </c>
      <c r="BN88" s="128" t="e">
        <v>#N/A</v>
      </c>
      <c r="BO88" s="128" t="e">
        <v>#N/A</v>
      </c>
      <c r="BP88" s="128" t="e">
        <v>#N/A</v>
      </c>
      <c r="BQ88" s="128" t="e">
        <v>#N/A</v>
      </c>
      <c r="BR88" s="128" t="e">
        <v>#N/A</v>
      </c>
      <c r="BS88" s="128" t="e">
        <v>#N/A</v>
      </c>
      <c r="BT88" s="128" t="e">
        <v>#N/A</v>
      </c>
      <c r="BU88" s="128" t="e">
        <v>#N/A</v>
      </c>
      <c r="BV88" s="128" t="e">
        <v>#N/A</v>
      </c>
      <c r="BW88" s="128" t="e">
        <v>#N/A</v>
      </c>
      <c r="BX88" s="128" t="e">
        <v>#N/A</v>
      </c>
      <c r="BY88" s="128" t="e">
        <v>#N/A</v>
      </c>
      <c r="BZ88" s="128" t="e">
        <v>#N/A</v>
      </c>
      <c r="CA88" s="128" t="e">
        <v>#N/A</v>
      </c>
      <c r="CB88" s="128" t="e">
        <v>#N/A</v>
      </c>
      <c r="CC88" s="128" t="e">
        <v>#N/A</v>
      </c>
      <c r="CD88" s="128"/>
      <c r="CE88" s="128"/>
      <c r="CF88" s="128"/>
      <c r="CG88" s="128"/>
      <c r="CH88" s="128"/>
      <c r="CI88" s="128"/>
      <c r="CJ88" s="128"/>
      <c r="CK88" s="128"/>
      <c r="CL88" s="128"/>
      <c r="CM88" s="128"/>
      <c r="CN88" s="128"/>
      <c r="CO88" s="128"/>
      <c r="CP88" s="128"/>
      <c r="CQ88" s="128"/>
      <c r="CR88" s="128"/>
      <c r="CS88" s="128"/>
      <c r="CT88" s="128"/>
      <c r="CU88" s="128"/>
      <c r="CV88" s="128"/>
      <c r="CW88" s="128"/>
      <c r="CX88" s="128"/>
      <c r="CY88" s="128"/>
      <c r="CZ88" s="128"/>
      <c r="DA88" s="128"/>
      <c r="DB88" s="128"/>
      <c r="DC88" s="128"/>
      <c r="DD88" s="128"/>
      <c r="DE88" s="128"/>
      <c r="DF88" s="128"/>
      <c r="DG88" s="128"/>
      <c r="DH88" s="128"/>
      <c r="DI88" s="128"/>
      <c r="DJ88" s="128"/>
      <c r="DK88" s="128"/>
      <c r="DL88" s="128"/>
      <c r="DM88" s="128"/>
      <c r="DN88" s="128"/>
      <c r="DO88" s="128"/>
      <c r="DP88" s="128"/>
      <c r="DQ88" s="128"/>
      <c r="DR88" s="127"/>
      <c r="DS88" s="127"/>
      <c r="DT88" s="127"/>
      <c r="DU88" s="127"/>
      <c r="DV88" s="127"/>
      <c r="DW88" s="127"/>
      <c r="DX88" s="127"/>
      <c r="DY88" s="127"/>
      <c r="DZ88" s="127"/>
      <c r="EA88" s="127"/>
      <c r="EB88" s="127"/>
      <c r="EC88" s="127"/>
      <c r="ED88" s="127"/>
      <c r="EE88" s="127"/>
      <c r="EF88" s="127"/>
      <c r="EG88" s="127"/>
      <c r="EH88" s="127"/>
      <c r="EI88" s="127"/>
      <c r="EJ88" s="127"/>
      <c r="EK88" s="127"/>
      <c r="EL88" s="127"/>
      <c r="EM88" s="127"/>
    </row>
    <row r="89" spans="1:143">
      <c r="A89" s="127" t="e">
        <v>#N/A</v>
      </c>
      <c r="B89" s="128" t="e">
        <v>#N/A</v>
      </c>
      <c r="C89" s="128" t="e">
        <v>#N/A</v>
      </c>
      <c r="D89" s="128" t="e">
        <v>#N/A</v>
      </c>
      <c r="E89" s="128" t="e">
        <v>#N/A</v>
      </c>
      <c r="F89" s="128" t="e">
        <v>#N/A</v>
      </c>
      <c r="G89" s="128" t="e">
        <v>#N/A</v>
      </c>
      <c r="H89" s="128" t="e">
        <v>#N/A</v>
      </c>
      <c r="I89" s="128" t="e">
        <v>#N/A</v>
      </c>
      <c r="J89" s="128" t="e">
        <v>#N/A</v>
      </c>
      <c r="K89" s="128" t="e">
        <v>#N/A</v>
      </c>
      <c r="L89" s="128" t="e">
        <v>#N/A</v>
      </c>
      <c r="M89" s="128" t="e">
        <v>#N/A</v>
      </c>
      <c r="N89" s="128" t="e">
        <v>#N/A</v>
      </c>
      <c r="O89" s="128" t="e">
        <v>#N/A</v>
      </c>
      <c r="P89" s="128" t="e">
        <v>#N/A</v>
      </c>
      <c r="Q89" s="128" t="e">
        <v>#N/A</v>
      </c>
      <c r="R89" s="128" t="e">
        <v>#N/A</v>
      </c>
      <c r="S89" s="128" t="e">
        <v>#N/A</v>
      </c>
      <c r="T89" s="128" t="e">
        <v>#N/A</v>
      </c>
      <c r="U89" s="128" t="e">
        <v>#N/A</v>
      </c>
      <c r="V89" s="128" t="e">
        <v>#N/A</v>
      </c>
      <c r="W89" s="128" t="e">
        <v>#N/A</v>
      </c>
      <c r="X89" s="128" t="e">
        <v>#N/A</v>
      </c>
      <c r="Y89" s="128" t="e">
        <v>#N/A</v>
      </c>
      <c r="Z89" s="128" t="e">
        <v>#N/A</v>
      </c>
      <c r="AA89" s="128" t="e">
        <v>#N/A</v>
      </c>
      <c r="AB89" s="128" t="e">
        <v>#N/A</v>
      </c>
      <c r="AC89" s="128" t="e">
        <v>#N/A</v>
      </c>
      <c r="AD89" s="128" t="e">
        <v>#N/A</v>
      </c>
      <c r="AE89" s="128" t="e">
        <v>#N/A</v>
      </c>
      <c r="AF89" s="128" t="e">
        <v>#N/A</v>
      </c>
      <c r="AG89" s="128" t="e">
        <v>#N/A</v>
      </c>
      <c r="AH89" s="128" t="e">
        <v>#N/A</v>
      </c>
      <c r="AI89" s="128" t="e">
        <v>#N/A</v>
      </c>
      <c r="AJ89" s="128" t="e">
        <v>#N/A</v>
      </c>
      <c r="AK89" s="128" t="e">
        <v>#N/A</v>
      </c>
      <c r="AL89" s="128" t="e">
        <v>#N/A</v>
      </c>
      <c r="AM89" s="128" t="e">
        <v>#N/A</v>
      </c>
      <c r="AN89" s="128" t="e">
        <v>#N/A</v>
      </c>
      <c r="AO89" s="128" t="e">
        <v>#N/A</v>
      </c>
      <c r="AP89" s="128" t="e">
        <v>#N/A</v>
      </c>
      <c r="AQ89" s="128" t="e">
        <v>#N/A</v>
      </c>
      <c r="AR89" s="128" t="e">
        <v>#N/A</v>
      </c>
      <c r="AS89" s="128" t="e">
        <v>#N/A</v>
      </c>
      <c r="AT89" s="128" t="e">
        <v>#N/A</v>
      </c>
      <c r="AU89" s="128" t="e">
        <v>#N/A</v>
      </c>
      <c r="AV89" s="128" t="e">
        <v>#N/A</v>
      </c>
      <c r="AW89" s="128" t="e">
        <v>#N/A</v>
      </c>
      <c r="AX89" s="128" t="e">
        <v>#N/A</v>
      </c>
      <c r="AY89" s="128" t="e">
        <v>#N/A</v>
      </c>
      <c r="AZ89" s="128" t="e">
        <v>#N/A</v>
      </c>
      <c r="BA89" s="128" t="e">
        <v>#N/A</v>
      </c>
      <c r="BB89" s="128" t="e">
        <v>#N/A</v>
      </c>
      <c r="BC89" s="128" t="e">
        <v>#N/A</v>
      </c>
      <c r="BD89" s="128" t="e">
        <v>#N/A</v>
      </c>
      <c r="BE89" s="128" t="e">
        <v>#N/A</v>
      </c>
      <c r="BF89" s="128" t="e">
        <v>#N/A</v>
      </c>
      <c r="BG89" s="128" t="e">
        <v>#N/A</v>
      </c>
      <c r="BH89" s="128" t="e">
        <v>#N/A</v>
      </c>
      <c r="BI89" s="128" t="e">
        <v>#N/A</v>
      </c>
      <c r="BJ89" s="128" t="e">
        <v>#N/A</v>
      </c>
      <c r="BK89" s="128" t="e">
        <v>#N/A</v>
      </c>
      <c r="BL89" s="128" t="e">
        <v>#N/A</v>
      </c>
      <c r="BM89" s="128" t="e">
        <v>#N/A</v>
      </c>
      <c r="BN89" s="128" t="e">
        <v>#N/A</v>
      </c>
      <c r="BO89" s="128" t="e">
        <v>#N/A</v>
      </c>
      <c r="BP89" s="128" t="e">
        <v>#N/A</v>
      </c>
      <c r="BQ89" s="128" t="e">
        <v>#N/A</v>
      </c>
      <c r="BR89" s="128" t="e">
        <v>#N/A</v>
      </c>
      <c r="BS89" s="128" t="e">
        <v>#N/A</v>
      </c>
      <c r="BT89" s="128" t="e">
        <v>#N/A</v>
      </c>
      <c r="BU89" s="128" t="e">
        <v>#N/A</v>
      </c>
      <c r="BV89" s="128" t="e">
        <v>#N/A</v>
      </c>
      <c r="BW89" s="128" t="e">
        <v>#N/A</v>
      </c>
      <c r="BX89" s="128" t="e">
        <v>#N/A</v>
      </c>
      <c r="BY89" s="128" t="e">
        <v>#N/A</v>
      </c>
      <c r="BZ89" s="128" t="e">
        <v>#N/A</v>
      </c>
      <c r="CA89" s="128" t="e">
        <v>#N/A</v>
      </c>
      <c r="CB89" s="128" t="e">
        <v>#N/A</v>
      </c>
      <c r="CC89" s="128" t="e">
        <v>#N/A</v>
      </c>
      <c r="CD89" s="128"/>
      <c r="CE89" s="128"/>
      <c r="CF89" s="128"/>
      <c r="CG89" s="128"/>
      <c r="CH89" s="128"/>
      <c r="CI89" s="128"/>
      <c r="CJ89" s="128"/>
      <c r="CK89" s="128"/>
      <c r="CL89" s="128"/>
      <c r="CM89" s="128"/>
      <c r="CN89" s="128"/>
      <c r="CO89" s="128"/>
      <c r="CP89" s="128"/>
      <c r="CQ89" s="128"/>
      <c r="CR89" s="128"/>
      <c r="CS89" s="128"/>
      <c r="CT89" s="128"/>
      <c r="CU89" s="128"/>
      <c r="CV89" s="128"/>
      <c r="CW89" s="128"/>
      <c r="CX89" s="128"/>
      <c r="CY89" s="128"/>
      <c r="CZ89" s="128"/>
      <c r="DA89" s="128"/>
      <c r="DB89" s="128"/>
      <c r="DC89" s="128"/>
      <c r="DD89" s="128"/>
      <c r="DE89" s="128"/>
      <c r="DF89" s="128"/>
      <c r="DG89" s="128"/>
      <c r="DH89" s="128"/>
      <c r="DI89" s="128"/>
      <c r="DJ89" s="128"/>
      <c r="DK89" s="128"/>
      <c r="DL89" s="128"/>
      <c r="DM89" s="128"/>
      <c r="DN89" s="128"/>
      <c r="DO89" s="128"/>
      <c r="DP89" s="128"/>
      <c r="DQ89" s="128"/>
      <c r="DR89" s="127"/>
      <c r="DS89" s="127"/>
      <c r="DT89" s="127"/>
      <c r="DU89" s="127"/>
      <c r="DV89" s="127"/>
      <c r="DW89" s="127"/>
      <c r="DX89" s="127"/>
      <c r="DY89" s="127"/>
      <c r="DZ89" s="127"/>
      <c r="EA89" s="127"/>
      <c r="EB89" s="127"/>
      <c r="EC89" s="127"/>
      <c r="ED89" s="127"/>
      <c r="EE89" s="127"/>
      <c r="EF89" s="127"/>
      <c r="EG89" s="127"/>
      <c r="EH89" s="127"/>
      <c r="EI89" s="127"/>
      <c r="EJ89" s="127"/>
      <c r="EK89" s="127"/>
      <c r="EL89" s="127"/>
      <c r="EM89" s="127"/>
    </row>
    <row r="90" spans="1:143">
      <c r="A90" s="127" t="e">
        <v>#N/A</v>
      </c>
      <c r="B90" s="128" t="e">
        <v>#N/A</v>
      </c>
      <c r="C90" s="128" t="e">
        <v>#N/A</v>
      </c>
      <c r="D90" s="128" t="e">
        <v>#N/A</v>
      </c>
      <c r="E90" s="128" t="e">
        <v>#N/A</v>
      </c>
      <c r="F90" s="128" t="e">
        <v>#N/A</v>
      </c>
      <c r="G90" s="128" t="e">
        <v>#N/A</v>
      </c>
      <c r="H90" s="128" t="e">
        <v>#N/A</v>
      </c>
      <c r="I90" s="128" t="e">
        <v>#N/A</v>
      </c>
      <c r="J90" s="128" t="e">
        <v>#N/A</v>
      </c>
      <c r="K90" s="128" t="e">
        <v>#N/A</v>
      </c>
      <c r="L90" s="128" t="e">
        <v>#N/A</v>
      </c>
      <c r="M90" s="128" t="e">
        <v>#N/A</v>
      </c>
      <c r="N90" s="128" t="e">
        <v>#N/A</v>
      </c>
      <c r="O90" s="128" t="e">
        <v>#N/A</v>
      </c>
      <c r="P90" s="128" t="e">
        <v>#N/A</v>
      </c>
      <c r="Q90" s="128" t="e">
        <v>#N/A</v>
      </c>
      <c r="R90" s="128" t="e">
        <v>#N/A</v>
      </c>
      <c r="S90" s="128" t="e">
        <v>#N/A</v>
      </c>
      <c r="T90" s="128" t="e">
        <v>#N/A</v>
      </c>
      <c r="U90" s="128" t="e">
        <v>#N/A</v>
      </c>
      <c r="V90" s="128" t="e">
        <v>#N/A</v>
      </c>
      <c r="W90" s="128" t="e">
        <v>#N/A</v>
      </c>
      <c r="X90" s="128" t="e">
        <v>#N/A</v>
      </c>
      <c r="Y90" s="128" t="e">
        <v>#N/A</v>
      </c>
      <c r="Z90" s="128" t="e">
        <v>#N/A</v>
      </c>
      <c r="AA90" s="128" t="e">
        <v>#N/A</v>
      </c>
      <c r="AB90" s="128" t="e">
        <v>#N/A</v>
      </c>
      <c r="AC90" s="128" t="e">
        <v>#N/A</v>
      </c>
      <c r="AD90" s="128" t="e">
        <v>#N/A</v>
      </c>
      <c r="AE90" s="128" t="e">
        <v>#N/A</v>
      </c>
      <c r="AF90" s="128" t="e">
        <v>#N/A</v>
      </c>
      <c r="AG90" s="128" t="e">
        <v>#N/A</v>
      </c>
      <c r="AH90" s="128" t="e">
        <v>#N/A</v>
      </c>
      <c r="AI90" s="128" t="e">
        <v>#N/A</v>
      </c>
      <c r="AJ90" s="128" t="e">
        <v>#N/A</v>
      </c>
      <c r="AK90" s="128" t="e">
        <v>#N/A</v>
      </c>
      <c r="AL90" s="128" t="e">
        <v>#N/A</v>
      </c>
      <c r="AM90" s="128" t="e">
        <v>#N/A</v>
      </c>
      <c r="AN90" s="128" t="e">
        <v>#N/A</v>
      </c>
      <c r="AO90" s="128" t="e">
        <v>#N/A</v>
      </c>
      <c r="AP90" s="128" t="e">
        <v>#N/A</v>
      </c>
      <c r="AQ90" s="128" t="e">
        <v>#N/A</v>
      </c>
      <c r="AR90" s="128" t="e">
        <v>#N/A</v>
      </c>
      <c r="AS90" s="128" t="e">
        <v>#N/A</v>
      </c>
      <c r="AT90" s="128" t="e">
        <v>#N/A</v>
      </c>
      <c r="AU90" s="128" t="e">
        <v>#N/A</v>
      </c>
      <c r="AV90" s="128" t="e">
        <v>#N/A</v>
      </c>
      <c r="AW90" s="128" t="e">
        <v>#N/A</v>
      </c>
      <c r="AX90" s="128" t="e">
        <v>#N/A</v>
      </c>
      <c r="AY90" s="128" t="e">
        <v>#N/A</v>
      </c>
      <c r="AZ90" s="128" t="e">
        <v>#N/A</v>
      </c>
      <c r="BA90" s="128" t="e">
        <v>#N/A</v>
      </c>
      <c r="BB90" s="128" t="e">
        <v>#N/A</v>
      </c>
      <c r="BC90" s="128" t="e">
        <v>#N/A</v>
      </c>
      <c r="BD90" s="128" t="e">
        <v>#N/A</v>
      </c>
      <c r="BE90" s="128" t="e">
        <v>#N/A</v>
      </c>
      <c r="BF90" s="128" t="e">
        <v>#N/A</v>
      </c>
      <c r="BG90" s="128" t="e">
        <v>#N/A</v>
      </c>
      <c r="BH90" s="128" t="e">
        <v>#N/A</v>
      </c>
      <c r="BI90" s="128" t="e">
        <v>#N/A</v>
      </c>
      <c r="BJ90" s="128" t="e">
        <v>#N/A</v>
      </c>
      <c r="BK90" s="128" t="e">
        <v>#N/A</v>
      </c>
      <c r="BL90" s="128" t="e">
        <v>#N/A</v>
      </c>
      <c r="BM90" s="128" t="e">
        <v>#N/A</v>
      </c>
      <c r="BN90" s="128" t="e">
        <v>#N/A</v>
      </c>
      <c r="BO90" s="128" t="e">
        <v>#N/A</v>
      </c>
      <c r="BP90" s="128" t="e">
        <v>#N/A</v>
      </c>
      <c r="BQ90" s="128" t="e">
        <v>#N/A</v>
      </c>
      <c r="BR90" s="128" t="e">
        <v>#N/A</v>
      </c>
      <c r="BS90" s="128" t="e">
        <v>#N/A</v>
      </c>
      <c r="BT90" s="128" t="e">
        <v>#N/A</v>
      </c>
      <c r="BU90" s="128" t="e">
        <v>#N/A</v>
      </c>
      <c r="BV90" s="128" t="e">
        <v>#N/A</v>
      </c>
      <c r="BW90" s="128" t="e">
        <v>#N/A</v>
      </c>
      <c r="BX90" s="128" t="e">
        <v>#N/A</v>
      </c>
      <c r="BY90" s="128" t="e">
        <v>#N/A</v>
      </c>
      <c r="BZ90" s="128" t="e">
        <v>#N/A</v>
      </c>
      <c r="CA90" s="128" t="e">
        <v>#N/A</v>
      </c>
      <c r="CB90" s="128" t="e">
        <v>#N/A</v>
      </c>
      <c r="CC90" s="128" t="e">
        <v>#N/A</v>
      </c>
      <c r="CD90" s="128"/>
      <c r="CE90" s="128"/>
      <c r="CF90" s="128"/>
      <c r="CG90" s="128"/>
      <c r="CH90" s="128"/>
      <c r="CI90" s="128"/>
      <c r="CJ90" s="128"/>
      <c r="CK90" s="128"/>
      <c r="CL90" s="128"/>
      <c r="CM90" s="128"/>
      <c r="CN90" s="128"/>
      <c r="CO90" s="128"/>
      <c r="CP90" s="128"/>
      <c r="CQ90" s="128"/>
      <c r="CR90" s="128"/>
      <c r="CS90" s="128"/>
      <c r="CT90" s="128"/>
      <c r="CU90" s="128"/>
      <c r="CV90" s="128"/>
      <c r="CW90" s="128"/>
      <c r="CX90" s="128"/>
      <c r="CY90" s="128"/>
      <c r="CZ90" s="128"/>
      <c r="DA90" s="128"/>
      <c r="DB90" s="128"/>
      <c r="DC90" s="128"/>
      <c r="DD90" s="128"/>
      <c r="DE90" s="128"/>
      <c r="DF90" s="128"/>
      <c r="DG90" s="128"/>
      <c r="DH90" s="128"/>
      <c r="DI90" s="128"/>
      <c r="DJ90" s="128"/>
      <c r="DK90" s="128"/>
      <c r="DL90" s="128"/>
      <c r="DM90" s="128"/>
      <c r="DN90" s="128"/>
      <c r="DO90" s="128"/>
      <c r="DP90" s="128"/>
      <c r="DQ90" s="128"/>
      <c r="DR90" s="127"/>
      <c r="DS90" s="127"/>
      <c r="DT90" s="127"/>
      <c r="DU90" s="127"/>
      <c r="DV90" s="127"/>
      <c r="DW90" s="127"/>
      <c r="DX90" s="127"/>
      <c r="DY90" s="127"/>
      <c r="DZ90" s="127"/>
      <c r="EA90" s="127"/>
      <c r="EB90" s="127"/>
      <c r="EC90" s="127"/>
      <c r="ED90" s="127"/>
      <c r="EE90" s="127"/>
      <c r="EF90" s="127"/>
      <c r="EG90" s="127"/>
      <c r="EH90" s="127"/>
      <c r="EI90" s="127"/>
      <c r="EJ90" s="127"/>
      <c r="EK90" s="127"/>
      <c r="EL90" s="127"/>
      <c r="EM90" s="127"/>
    </row>
    <row r="91" spans="1:143">
      <c r="A91" s="127" t="e">
        <v>#N/A</v>
      </c>
      <c r="B91" s="128" t="e">
        <v>#N/A</v>
      </c>
      <c r="C91" s="128" t="e">
        <v>#N/A</v>
      </c>
      <c r="D91" s="128" t="e">
        <v>#N/A</v>
      </c>
      <c r="E91" s="128" t="e">
        <v>#N/A</v>
      </c>
      <c r="F91" s="128" t="e">
        <v>#N/A</v>
      </c>
      <c r="G91" s="128" t="e">
        <v>#N/A</v>
      </c>
      <c r="H91" s="128" t="e">
        <v>#N/A</v>
      </c>
      <c r="I91" s="128" t="e">
        <v>#N/A</v>
      </c>
      <c r="J91" s="128" t="e">
        <v>#N/A</v>
      </c>
      <c r="K91" s="128" t="e">
        <v>#N/A</v>
      </c>
      <c r="L91" s="128" t="e">
        <v>#N/A</v>
      </c>
      <c r="M91" s="128" t="e">
        <v>#N/A</v>
      </c>
      <c r="N91" s="128" t="e">
        <v>#N/A</v>
      </c>
      <c r="O91" s="128" t="e">
        <v>#N/A</v>
      </c>
      <c r="P91" s="128" t="e">
        <v>#N/A</v>
      </c>
      <c r="Q91" s="128" t="e">
        <v>#N/A</v>
      </c>
      <c r="R91" s="128" t="e">
        <v>#N/A</v>
      </c>
      <c r="S91" s="128" t="e">
        <v>#N/A</v>
      </c>
      <c r="T91" s="128" t="e">
        <v>#N/A</v>
      </c>
      <c r="U91" s="128" t="e">
        <v>#N/A</v>
      </c>
      <c r="V91" s="128" t="e">
        <v>#N/A</v>
      </c>
      <c r="W91" s="128" t="e">
        <v>#N/A</v>
      </c>
      <c r="X91" s="128" t="e">
        <v>#N/A</v>
      </c>
      <c r="Y91" s="128" t="e">
        <v>#N/A</v>
      </c>
      <c r="Z91" s="128" t="e">
        <v>#N/A</v>
      </c>
      <c r="AA91" s="128" t="e">
        <v>#N/A</v>
      </c>
      <c r="AB91" s="128" t="e">
        <v>#N/A</v>
      </c>
      <c r="AC91" s="128" t="e">
        <v>#N/A</v>
      </c>
      <c r="AD91" s="128" t="e">
        <v>#N/A</v>
      </c>
      <c r="AE91" s="128" t="e">
        <v>#N/A</v>
      </c>
      <c r="AF91" s="128" t="e">
        <v>#N/A</v>
      </c>
      <c r="AG91" s="128" t="e">
        <v>#N/A</v>
      </c>
      <c r="AH91" s="128" t="e">
        <v>#N/A</v>
      </c>
      <c r="AI91" s="128" t="e">
        <v>#N/A</v>
      </c>
      <c r="AJ91" s="128" t="e">
        <v>#N/A</v>
      </c>
      <c r="AK91" s="128" t="e">
        <v>#N/A</v>
      </c>
      <c r="AL91" s="128" t="e">
        <v>#N/A</v>
      </c>
      <c r="AM91" s="128" t="e">
        <v>#N/A</v>
      </c>
      <c r="AN91" s="128" t="e">
        <v>#N/A</v>
      </c>
      <c r="AO91" s="128" t="e">
        <v>#N/A</v>
      </c>
      <c r="AP91" s="128" t="e">
        <v>#N/A</v>
      </c>
      <c r="AQ91" s="128" t="e">
        <v>#N/A</v>
      </c>
      <c r="AR91" s="128" t="e">
        <v>#N/A</v>
      </c>
      <c r="AS91" s="128" t="e">
        <v>#N/A</v>
      </c>
      <c r="AT91" s="128" t="e">
        <v>#N/A</v>
      </c>
      <c r="AU91" s="128" t="e">
        <v>#N/A</v>
      </c>
      <c r="AV91" s="128" t="e">
        <v>#N/A</v>
      </c>
      <c r="AW91" s="128" t="e">
        <v>#N/A</v>
      </c>
      <c r="AX91" s="128" t="e">
        <v>#N/A</v>
      </c>
      <c r="AY91" s="128" t="e">
        <v>#N/A</v>
      </c>
      <c r="AZ91" s="128" t="e">
        <v>#N/A</v>
      </c>
      <c r="BA91" s="128" t="e">
        <v>#N/A</v>
      </c>
      <c r="BB91" s="128" t="e">
        <v>#N/A</v>
      </c>
      <c r="BC91" s="128" t="e">
        <v>#N/A</v>
      </c>
      <c r="BD91" s="128" t="e">
        <v>#N/A</v>
      </c>
      <c r="BE91" s="128" t="e">
        <v>#N/A</v>
      </c>
      <c r="BF91" s="128" t="e">
        <v>#N/A</v>
      </c>
      <c r="BG91" s="128" t="e">
        <v>#N/A</v>
      </c>
      <c r="BH91" s="128" t="e">
        <v>#N/A</v>
      </c>
      <c r="BI91" s="128" t="e">
        <v>#N/A</v>
      </c>
      <c r="BJ91" s="128" t="e">
        <v>#N/A</v>
      </c>
      <c r="BK91" s="128" t="e">
        <v>#N/A</v>
      </c>
      <c r="BL91" s="128" t="e">
        <v>#N/A</v>
      </c>
      <c r="BM91" s="128" t="e">
        <v>#N/A</v>
      </c>
      <c r="BN91" s="128" t="e">
        <v>#N/A</v>
      </c>
      <c r="BO91" s="128" t="e">
        <v>#N/A</v>
      </c>
      <c r="BP91" s="128" t="e">
        <v>#N/A</v>
      </c>
      <c r="BQ91" s="128" t="e">
        <v>#N/A</v>
      </c>
      <c r="BR91" s="128" t="e">
        <v>#N/A</v>
      </c>
      <c r="BS91" s="128" t="e">
        <v>#N/A</v>
      </c>
      <c r="BT91" s="128" t="e">
        <v>#N/A</v>
      </c>
      <c r="BU91" s="128" t="e">
        <v>#N/A</v>
      </c>
      <c r="BV91" s="128" t="e">
        <v>#N/A</v>
      </c>
      <c r="BW91" s="128" t="e">
        <v>#N/A</v>
      </c>
      <c r="BX91" s="128" t="e">
        <v>#N/A</v>
      </c>
      <c r="BY91" s="128" t="e">
        <v>#N/A</v>
      </c>
      <c r="BZ91" s="128" t="e">
        <v>#N/A</v>
      </c>
      <c r="CA91" s="128" t="e">
        <v>#N/A</v>
      </c>
      <c r="CB91" s="128" t="e">
        <v>#N/A</v>
      </c>
      <c r="CC91" s="128" t="e">
        <v>#N/A</v>
      </c>
      <c r="CD91" s="128"/>
      <c r="CE91" s="128"/>
      <c r="CF91" s="128"/>
      <c r="CG91" s="128"/>
      <c r="CH91" s="128"/>
      <c r="CI91" s="128"/>
      <c r="CJ91" s="128"/>
      <c r="CK91" s="128"/>
      <c r="CL91" s="128"/>
      <c r="CM91" s="128"/>
      <c r="CN91" s="128"/>
      <c r="CO91" s="128"/>
      <c r="CP91" s="128"/>
      <c r="CQ91" s="128"/>
      <c r="CR91" s="128"/>
      <c r="CS91" s="128"/>
      <c r="CT91" s="128"/>
      <c r="CU91" s="128"/>
      <c r="CV91" s="128"/>
      <c r="CW91" s="128"/>
      <c r="CX91" s="128"/>
      <c r="CY91" s="128"/>
      <c r="CZ91" s="128"/>
      <c r="DA91" s="128"/>
      <c r="DB91" s="128"/>
      <c r="DC91" s="128"/>
      <c r="DD91" s="128"/>
      <c r="DE91" s="128"/>
      <c r="DF91" s="128"/>
      <c r="DG91" s="128"/>
      <c r="DH91" s="128"/>
      <c r="DI91" s="128"/>
      <c r="DJ91" s="128"/>
      <c r="DK91" s="128"/>
      <c r="DL91" s="128"/>
      <c r="DM91" s="128"/>
      <c r="DN91" s="128"/>
      <c r="DO91" s="128"/>
      <c r="DP91" s="128"/>
      <c r="DQ91" s="128"/>
      <c r="DR91" s="127"/>
      <c r="DS91" s="127"/>
      <c r="DT91" s="127"/>
      <c r="DU91" s="127"/>
      <c r="DV91" s="127"/>
      <c r="DW91" s="127"/>
      <c r="DX91" s="127"/>
      <c r="DY91" s="127"/>
      <c r="DZ91" s="127"/>
      <c r="EA91" s="127"/>
      <c r="EB91" s="127"/>
      <c r="EC91" s="127"/>
      <c r="ED91" s="127"/>
      <c r="EE91" s="127"/>
      <c r="EF91" s="127"/>
      <c r="EG91" s="127"/>
      <c r="EH91" s="127"/>
      <c r="EI91" s="127"/>
      <c r="EJ91" s="127"/>
      <c r="EK91" s="127"/>
      <c r="EL91" s="127"/>
      <c r="EM91" s="127"/>
    </row>
    <row r="92" spans="1:143">
      <c r="A92" s="127" t="e">
        <v>#N/A</v>
      </c>
      <c r="B92" s="128" t="e">
        <v>#N/A</v>
      </c>
      <c r="C92" s="128" t="e">
        <v>#N/A</v>
      </c>
      <c r="D92" s="128" t="e">
        <v>#N/A</v>
      </c>
      <c r="E92" s="128" t="e">
        <v>#N/A</v>
      </c>
      <c r="F92" s="128" t="e">
        <v>#N/A</v>
      </c>
      <c r="G92" s="128" t="e">
        <v>#N/A</v>
      </c>
      <c r="H92" s="128" t="e">
        <v>#N/A</v>
      </c>
      <c r="I92" s="128" t="e">
        <v>#N/A</v>
      </c>
      <c r="J92" s="128" t="e">
        <v>#N/A</v>
      </c>
      <c r="K92" s="128" t="e">
        <v>#N/A</v>
      </c>
      <c r="L92" s="128" t="e">
        <v>#N/A</v>
      </c>
      <c r="M92" s="128" t="e">
        <v>#N/A</v>
      </c>
      <c r="N92" s="128" t="e">
        <v>#N/A</v>
      </c>
      <c r="O92" s="128" t="e">
        <v>#N/A</v>
      </c>
      <c r="P92" s="128" t="e">
        <v>#N/A</v>
      </c>
      <c r="Q92" s="128" t="e">
        <v>#N/A</v>
      </c>
      <c r="R92" s="128" t="e">
        <v>#N/A</v>
      </c>
      <c r="S92" s="128" t="e">
        <v>#N/A</v>
      </c>
      <c r="T92" s="128" t="e">
        <v>#N/A</v>
      </c>
      <c r="U92" s="128" t="e">
        <v>#N/A</v>
      </c>
      <c r="V92" s="128" t="e">
        <v>#N/A</v>
      </c>
      <c r="W92" s="128" t="e">
        <v>#N/A</v>
      </c>
      <c r="X92" s="128" t="e">
        <v>#N/A</v>
      </c>
      <c r="Y92" s="128" t="e">
        <v>#N/A</v>
      </c>
      <c r="Z92" s="128" t="e">
        <v>#N/A</v>
      </c>
      <c r="AA92" s="128" t="e">
        <v>#N/A</v>
      </c>
      <c r="AB92" s="128" t="e">
        <v>#N/A</v>
      </c>
      <c r="AC92" s="128" t="e">
        <v>#N/A</v>
      </c>
      <c r="AD92" s="128" t="e">
        <v>#N/A</v>
      </c>
      <c r="AE92" s="128" t="e">
        <v>#N/A</v>
      </c>
      <c r="AF92" s="128" t="e">
        <v>#N/A</v>
      </c>
      <c r="AG92" s="128" t="e">
        <v>#N/A</v>
      </c>
      <c r="AH92" s="128" t="e">
        <v>#N/A</v>
      </c>
      <c r="AI92" s="128" t="e">
        <v>#N/A</v>
      </c>
      <c r="AJ92" s="128" t="e">
        <v>#N/A</v>
      </c>
      <c r="AK92" s="128" t="e">
        <v>#N/A</v>
      </c>
      <c r="AL92" s="128" t="e">
        <v>#N/A</v>
      </c>
      <c r="AM92" s="128" t="e">
        <v>#N/A</v>
      </c>
      <c r="AN92" s="128" t="e">
        <v>#N/A</v>
      </c>
      <c r="AO92" s="128" t="e">
        <v>#N/A</v>
      </c>
      <c r="AP92" s="128" t="e">
        <v>#N/A</v>
      </c>
      <c r="AQ92" s="128" t="e">
        <v>#N/A</v>
      </c>
      <c r="AR92" s="128" t="e">
        <v>#N/A</v>
      </c>
      <c r="AS92" s="128" t="e">
        <v>#N/A</v>
      </c>
      <c r="AT92" s="128" t="e">
        <v>#N/A</v>
      </c>
      <c r="AU92" s="128" t="e">
        <v>#N/A</v>
      </c>
      <c r="AV92" s="128" t="e">
        <v>#N/A</v>
      </c>
      <c r="AW92" s="128" t="e">
        <v>#N/A</v>
      </c>
      <c r="AX92" s="128" t="e">
        <v>#N/A</v>
      </c>
      <c r="AY92" s="128" t="e">
        <v>#N/A</v>
      </c>
      <c r="AZ92" s="128" t="e">
        <v>#N/A</v>
      </c>
      <c r="BA92" s="128" t="e">
        <v>#N/A</v>
      </c>
      <c r="BB92" s="128" t="e">
        <v>#N/A</v>
      </c>
      <c r="BC92" s="128" t="e">
        <v>#N/A</v>
      </c>
      <c r="BD92" s="128" t="e">
        <v>#N/A</v>
      </c>
      <c r="BE92" s="128" t="e">
        <v>#N/A</v>
      </c>
      <c r="BF92" s="128" t="e">
        <v>#N/A</v>
      </c>
      <c r="BG92" s="128" t="e">
        <v>#N/A</v>
      </c>
      <c r="BH92" s="128" t="e">
        <v>#N/A</v>
      </c>
      <c r="BI92" s="128" t="e">
        <v>#N/A</v>
      </c>
      <c r="BJ92" s="128" t="e">
        <v>#N/A</v>
      </c>
      <c r="BK92" s="128" t="e">
        <v>#N/A</v>
      </c>
      <c r="BL92" s="128" t="e">
        <v>#N/A</v>
      </c>
      <c r="BM92" s="128" t="e">
        <v>#N/A</v>
      </c>
      <c r="BN92" s="128" t="e">
        <v>#N/A</v>
      </c>
      <c r="BO92" s="128" t="e">
        <v>#N/A</v>
      </c>
      <c r="BP92" s="128" t="e">
        <v>#N/A</v>
      </c>
      <c r="BQ92" s="128" t="e">
        <v>#N/A</v>
      </c>
      <c r="BR92" s="128" t="e">
        <v>#N/A</v>
      </c>
      <c r="BS92" s="128" t="e">
        <v>#N/A</v>
      </c>
      <c r="BT92" s="128" t="e">
        <v>#N/A</v>
      </c>
      <c r="BU92" s="128" t="e">
        <v>#N/A</v>
      </c>
      <c r="BV92" s="128" t="e">
        <v>#N/A</v>
      </c>
      <c r="BW92" s="128" t="e">
        <v>#N/A</v>
      </c>
      <c r="BX92" s="128" t="e">
        <v>#N/A</v>
      </c>
      <c r="BY92" s="128" t="e">
        <v>#N/A</v>
      </c>
      <c r="BZ92" s="128" t="e">
        <v>#N/A</v>
      </c>
      <c r="CA92" s="128" t="e">
        <v>#N/A</v>
      </c>
      <c r="CB92" s="128" t="e">
        <v>#N/A</v>
      </c>
      <c r="CC92" s="128" t="e">
        <v>#N/A</v>
      </c>
      <c r="CD92" s="128"/>
      <c r="CE92" s="128"/>
      <c r="CF92" s="128"/>
      <c r="CG92" s="128"/>
      <c r="CH92" s="128"/>
      <c r="CI92" s="128"/>
      <c r="CJ92" s="128"/>
      <c r="CK92" s="128"/>
      <c r="CL92" s="128"/>
      <c r="CM92" s="128"/>
      <c r="CN92" s="128"/>
      <c r="CO92" s="128"/>
      <c r="CP92" s="128"/>
      <c r="CQ92" s="128"/>
      <c r="CR92" s="128"/>
      <c r="CS92" s="128"/>
      <c r="CT92" s="128"/>
      <c r="CU92" s="128"/>
      <c r="CV92" s="128"/>
      <c r="CW92" s="128"/>
      <c r="CX92" s="128"/>
      <c r="CY92" s="128"/>
      <c r="CZ92" s="128"/>
      <c r="DA92" s="128"/>
      <c r="DB92" s="128"/>
      <c r="DC92" s="128"/>
      <c r="DD92" s="128"/>
      <c r="DE92" s="128"/>
      <c r="DF92" s="128"/>
      <c r="DG92" s="128"/>
      <c r="DH92" s="128"/>
      <c r="DI92" s="128"/>
      <c r="DJ92" s="128"/>
      <c r="DK92" s="128"/>
      <c r="DL92" s="128"/>
      <c r="DM92" s="128"/>
      <c r="DN92" s="128"/>
      <c r="DO92" s="128"/>
      <c r="DP92" s="128"/>
      <c r="DQ92" s="128"/>
      <c r="DR92" s="127"/>
      <c r="DS92" s="127"/>
      <c r="DT92" s="127"/>
      <c r="DU92" s="127"/>
      <c r="DV92" s="127"/>
      <c r="DW92" s="127"/>
      <c r="DX92" s="127"/>
      <c r="DY92" s="127"/>
      <c r="DZ92" s="127"/>
      <c r="EA92" s="127"/>
      <c r="EB92" s="127"/>
      <c r="EC92" s="127"/>
      <c r="ED92" s="127"/>
      <c r="EE92" s="127"/>
      <c r="EF92" s="127"/>
      <c r="EG92" s="127"/>
      <c r="EH92" s="127"/>
      <c r="EI92" s="127"/>
      <c r="EJ92" s="127"/>
      <c r="EK92" s="127"/>
      <c r="EL92" s="127"/>
      <c r="EM92" s="127"/>
    </row>
    <row r="93" spans="1:143">
      <c r="A93" s="127" t="e">
        <v>#N/A</v>
      </c>
      <c r="B93" s="128" t="e">
        <v>#N/A</v>
      </c>
      <c r="C93" s="128" t="e">
        <v>#N/A</v>
      </c>
      <c r="D93" s="128" t="e">
        <v>#N/A</v>
      </c>
      <c r="E93" s="128" t="e">
        <v>#N/A</v>
      </c>
      <c r="F93" s="128" t="e">
        <v>#N/A</v>
      </c>
      <c r="G93" s="128" t="e">
        <v>#N/A</v>
      </c>
      <c r="H93" s="128" t="e">
        <v>#N/A</v>
      </c>
      <c r="I93" s="128" t="e">
        <v>#N/A</v>
      </c>
      <c r="J93" s="128" t="e">
        <v>#N/A</v>
      </c>
      <c r="K93" s="128" t="e">
        <v>#N/A</v>
      </c>
      <c r="L93" s="128" t="e">
        <v>#N/A</v>
      </c>
      <c r="M93" s="128" t="e">
        <v>#N/A</v>
      </c>
      <c r="N93" s="128" t="e">
        <v>#N/A</v>
      </c>
      <c r="O93" s="128" t="e">
        <v>#N/A</v>
      </c>
      <c r="P93" s="128" t="e">
        <v>#N/A</v>
      </c>
      <c r="Q93" s="128" t="e">
        <v>#N/A</v>
      </c>
      <c r="R93" s="128" t="e">
        <v>#N/A</v>
      </c>
      <c r="S93" s="128" t="e">
        <v>#N/A</v>
      </c>
      <c r="T93" s="128" t="e">
        <v>#N/A</v>
      </c>
      <c r="U93" s="128" t="e">
        <v>#N/A</v>
      </c>
      <c r="V93" s="128" t="e">
        <v>#N/A</v>
      </c>
      <c r="W93" s="128" t="e">
        <v>#N/A</v>
      </c>
      <c r="X93" s="128" t="e">
        <v>#N/A</v>
      </c>
      <c r="Y93" s="128" t="e">
        <v>#N/A</v>
      </c>
      <c r="Z93" s="128" t="e">
        <v>#N/A</v>
      </c>
      <c r="AA93" s="128" t="e">
        <v>#N/A</v>
      </c>
      <c r="AB93" s="128" t="e">
        <v>#N/A</v>
      </c>
      <c r="AC93" s="128" t="e">
        <v>#N/A</v>
      </c>
      <c r="AD93" s="128" t="e">
        <v>#N/A</v>
      </c>
      <c r="AE93" s="128" t="e">
        <v>#N/A</v>
      </c>
      <c r="AF93" s="128" t="e">
        <v>#N/A</v>
      </c>
      <c r="AG93" s="128" t="e">
        <v>#N/A</v>
      </c>
      <c r="AH93" s="128" t="e">
        <v>#N/A</v>
      </c>
      <c r="AI93" s="128" t="e">
        <v>#N/A</v>
      </c>
      <c r="AJ93" s="128" t="e">
        <v>#N/A</v>
      </c>
      <c r="AK93" s="128" t="e">
        <v>#N/A</v>
      </c>
      <c r="AL93" s="128" t="e">
        <v>#N/A</v>
      </c>
      <c r="AM93" s="128" t="e">
        <v>#N/A</v>
      </c>
      <c r="AN93" s="128" t="e">
        <v>#N/A</v>
      </c>
      <c r="AO93" s="128" t="e">
        <v>#N/A</v>
      </c>
      <c r="AP93" s="128" t="e">
        <v>#N/A</v>
      </c>
      <c r="AQ93" s="128" t="e">
        <v>#N/A</v>
      </c>
      <c r="AR93" s="128" t="e">
        <v>#N/A</v>
      </c>
      <c r="AS93" s="128" t="e">
        <v>#N/A</v>
      </c>
      <c r="AT93" s="128" t="e">
        <v>#N/A</v>
      </c>
      <c r="AU93" s="128" t="e">
        <v>#N/A</v>
      </c>
      <c r="AV93" s="128" t="e">
        <v>#N/A</v>
      </c>
      <c r="AW93" s="128" t="e">
        <v>#N/A</v>
      </c>
      <c r="AX93" s="128" t="e">
        <v>#N/A</v>
      </c>
      <c r="AY93" s="128" t="e">
        <v>#N/A</v>
      </c>
      <c r="AZ93" s="128" t="e">
        <v>#N/A</v>
      </c>
      <c r="BA93" s="128" t="e">
        <v>#N/A</v>
      </c>
      <c r="BB93" s="128" t="e">
        <v>#N/A</v>
      </c>
      <c r="BC93" s="128" t="e">
        <v>#N/A</v>
      </c>
      <c r="BD93" s="128" t="e">
        <v>#N/A</v>
      </c>
      <c r="BE93" s="128" t="e">
        <v>#N/A</v>
      </c>
      <c r="BF93" s="128" t="e">
        <v>#N/A</v>
      </c>
      <c r="BG93" s="128" t="e">
        <v>#N/A</v>
      </c>
      <c r="BH93" s="128" t="e">
        <v>#N/A</v>
      </c>
      <c r="BI93" s="128" t="e">
        <v>#N/A</v>
      </c>
      <c r="BJ93" s="128" t="e">
        <v>#N/A</v>
      </c>
      <c r="BK93" s="128" t="e">
        <v>#N/A</v>
      </c>
      <c r="BL93" s="128" t="e">
        <v>#N/A</v>
      </c>
      <c r="BM93" s="128" t="e">
        <v>#N/A</v>
      </c>
      <c r="BN93" s="128" t="e">
        <v>#N/A</v>
      </c>
      <c r="BO93" s="128" t="e">
        <v>#N/A</v>
      </c>
      <c r="BP93" s="128" t="e">
        <v>#N/A</v>
      </c>
      <c r="BQ93" s="128" t="e">
        <v>#N/A</v>
      </c>
      <c r="BR93" s="128" t="e">
        <v>#N/A</v>
      </c>
      <c r="BS93" s="128" t="e">
        <v>#N/A</v>
      </c>
      <c r="BT93" s="128" t="e">
        <v>#N/A</v>
      </c>
      <c r="BU93" s="128" t="e">
        <v>#N/A</v>
      </c>
      <c r="BV93" s="128" t="e">
        <v>#N/A</v>
      </c>
      <c r="BW93" s="128" t="e">
        <v>#N/A</v>
      </c>
      <c r="BX93" s="128" t="e">
        <v>#N/A</v>
      </c>
      <c r="BY93" s="128" t="e">
        <v>#N/A</v>
      </c>
      <c r="BZ93" s="128" t="e">
        <v>#N/A</v>
      </c>
      <c r="CA93" s="128" t="e">
        <v>#N/A</v>
      </c>
      <c r="CB93" s="128" t="e">
        <v>#N/A</v>
      </c>
      <c r="CC93" s="128" t="e">
        <v>#N/A</v>
      </c>
      <c r="CD93" s="128"/>
      <c r="CE93" s="128"/>
      <c r="CF93" s="128"/>
      <c r="CG93" s="128"/>
      <c r="CH93" s="128"/>
      <c r="CI93" s="128"/>
      <c r="CJ93" s="128"/>
      <c r="CK93" s="128"/>
      <c r="CL93" s="128"/>
      <c r="CM93" s="128"/>
      <c r="CN93" s="128"/>
      <c r="CO93" s="128"/>
      <c r="CP93" s="128"/>
      <c r="CQ93" s="128"/>
      <c r="CR93" s="128"/>
      <c r="CS93" s="128"/>
      <c r="CT93" s="128"/>
      <c r="CU93" s="128"/>
      <c r="CV93" s="128"/>
      <c r="CW93" s="128"/>
      <c r="CX93" s="128"/>
      <c r="CY93" s="128"/>
      <c r="CZ93" s="128"/>
      <c r="DA93" s="128"/>
      <c r="DB93" s="128"/>
      <c r="DC93" s="128"/>
      <c r="DD93" s="128"/>
      <c r="DE93" s="128"/>
      <c r="DF93" s="128"/>
      <c r="DG93" s="128"/>
      <c r="DH93" s="128"/>
      <c r="DI93" s="128"/>
      <c r="DJ93" s="128"/>
      <c r="DK93" s="128"/>
      <c r="DL93" s="128"/>
      <c r="DM93" s="128"/>
      <c r="DN93" s="128"/>
      <c r="DO93" s="128"/>
      <c r="DP93" s="128"/>
      <c r="DQ93" s="128"/>
      <c r="DR93" s="127"/>
      <c r="DS93" s="127"/>
      <c r="DT93" s="127"/>
      <c r="DU93" s="127"/>
      <c r="DV93" s="127"/>
      <c r="DW93" s="127"/>
      <c r="DX93" s="127"/>
      <c r="DY93" s="127"/>
      <c r="DZ93" s="127"/>
      <c r="EA93" s="127"/>
      <c r="EB93" s="127"/>
      <c r="EC93" s="127"/>
      <c r="ED93" s="127"/>
      <c r="EE93" s="127"/>
      <c r="EF93" s="127"/>
      <c r="EG93" s="127"/>
      <c r="EH93" s="127"/>
      <c r="EI93" s="127"/>
      <c r="EJ93" s="127"/>
      <c r="EK93" s="127"/>
      <c r="EL93" s="127"/>
      <c r="EM93" s="127"/>
    </row>
    <row r="94" spans="1:143">
      <c r="A94" s="127" t="e">
        <v>#N/A</v>
      </c>
      <c r="B94" s="128" t="e">
        <v>#N/A</v>
      </c>
      <c r="C94" s="128" t="e">
        <v>#N/A</v>
      </c>
      <c r="D94" s="128" t="e">
        <v>#N/A</v>
      </c>
      <c r="E94" s="128" t="e">
        <v>#N/A</v>
      </c>
      <c r="F94" s="128" t="e">
        <v>#N/A</v>
      </c>
      <c r="G94" s="128" t="e">
        <v>#N/A</v>
      </c>
      <c r="H94" s="128" t="e">
        <v>#N/A</v>
      </c>
      <c r="I94" s="128" t="e">
        <v>#N/A</v>
      </c>
      <c r="J94" s="128" t="e">
        <v>#N/A</v>
      </c>
      <c r="K94" s="128" t="e">
        <v>#N/A</v>
      </c>
      <c r="L94" s="128" t="e">
        <v>#N/A</v>
      </c>
      <c r="M94" s="128" t="e">
        <v>#N/A</v>
      </c>
      <c r="N94" s="128" t="e">
        <v>#N/A</v>
      </c>
      <c r="O94" s="128" t="e">
        <v>#N/A</v>
      </c>
      <c r="P94" s="128" t="e">
        <v>#N/A</v>
      </c>
      <c r="Q94" s="128" t="e">
        <v>#N/A</v>
      </c>
      <c r="R94" s="128" t="e">
        <v>#N/A</v>
      </c>
      <c r="S94" s="128" t="e">
        <v>#N/A</v>
      </c>
      <c r="T94" s="128" t="e">
        <v>#N/A</v>
      </c>
      <c r="U94" s="128" t="e">
        <v>#N/A</v>
      </c>
      <c r="V94" s="128" t="e">
        <v>#N/A</v>
      </c>
      <c r="W94" s="128" t="e">
        <v>#N/A</v>
      </c>
      <c r="X94" s="128" t="e">
        <v>#N/A</v>
      </c>
      <c r="Y94" s="128" t="e">
        <v>#N/A</v>
      </c>
      <c r="Z94" s="128" t="e">
        <v>#N/A</v>
      </c>
      <c r="AA94" s="128" t="e">
        <v>#N/A</v>
      </c>
      <c r="AB94" s="128" t="e">
        <v>#N/A</v>
      </c>
      <c r="AC94" s="128" t="e">
        <v>#N/A</v>
      </c>
      <c r="AD94" s="128" t="e">
        <v>#N/A</v>
      </c>
      <c r="AE94" s="128" t="e">
        <v>#N/A</v>
      </c>
      <c r="AF94" s="128" t="e">
        <v>#N/A</v>
      </c>
      <c r="AG94" s="128" t="e">
        <v>#N/A</v>
      </c>
      <c r="AH94" s="128" t="e">
        <v>#N/A</v>
      </c>
      <c r="AI94" s="128" t="e">
        <v>#N/A</v>
      </c>
      <c r="AJ94" s="128" t="e">
        <v>#N/A</v>
      </c>
      <c r="AK94" s="128" t="e">
        <v>#N/A</v>
      </c>
      <c r="AL94" s="128" t="e">
        <v>#N/A</v>
      </c>
      <c r="AM94" s="128" t="e">
        <v>#N/A</v>
      </c>
      <c r="AN94" s="128" t="e">
        <v>#N/A</v>
      </c>
      <c r="AO94" s="128" t="e">
        <v>#N/A</v>
      </c>
      <c r="AP94" s="128" t="e">
        <v>#N/A</v>
      </c>
      <c r="AQ94" s="128" t="e">
        <v>#N/A</v>
      </c>
      <c r="AR94" s="128" t="e">
        <v>#N/A</v>
      </c>
      <c r="AS94" s="128" t="e">
        <v>#N/A</v>
      </c>
      <c r="AT94" s="128" t="e">
        <v>#N/A</v>
      </c>
      <c r="AU94" s="128" t="e">
        <v>#N/A</v>
      </c>
      <c r="AV94" s="128" t="e">
        <v>#N/A</v>
      </c>
      <c r="AW94" s="128" t="e">
        <v>#N/A</v>
      </c>
      <c r="AX94" s="128" t="e">
        <v>#N/A</v>
      </c>
      <c r="AY94" s="128" t="e">
        <v>#N/A</v>
      </c>
      <c r="AZ94" s="128" t="e">
        <v>#N/A</v>
      </c>
      <c r="BA94" s="128" t="e">
        <v>#N/A</v>
      </c>
      <c r="BB94" s="128" t="e">
        <v>#N/A</v>
      </c>
      <c r="BC94" s="128" t="e">
        <v>#N/A</v>
      </c>
      <c r="BD94" s="128" t="e">
        <v>#N/A</v>
      </c>
      <c r="BE94" s="128" t="e">
        <v>#N/A</v>
      </c>
      <c r="BF94" s="128" t="e">
        <v>#N/A</v>
      </c>
      <c r="BG94" s="128" t="e">
        <v>#N/A</v>
      </c>
      <c r="BH94" s="128" t="e">
        <v>#N/A</v>
      </c>
      <c r="BI94" s="128" t="e">
        <v>#N/A</v>
      </c>
      <c r="BJ94" s="128" t="e">
        <v>#N/A</v>
      </c>
      <c r="BK94" s="128" t="e">
        <v>#N/A</v>
      </c>
      <c r="BL94" s="128" t="e">
        <v>#N/A</v>
      </c>
      <c r="BM94" s="128" t="e">
        <v>#N/A</v>
      </c>
      <c r="BN94" s="128" t="e">
        <v>#N/A</v>
      </c>
      <c r="BO94" s="128" t="e">
        <v>#N/A</v>
      </c>
      <c r="BP94" s="128" t="e">
        <v>#N/A</v>
      </c>
      <c r="BQ94" s="128" t="e">
        <v>#N/A</v>
      </c>
      <c r="BR94" s="128" t="e">
        <v>#N/A</v>
      </c>
      <c r="BS94" s="128" t="e">
        <v>#N/A</v>
      </c>
      <c r="BT94" s="128" t="e">
        <v>#N/A</v>
      </c>
      <c r="BU94" s="128" t="e">
        <v>#N/A</v>
      </c>
      <c r="BV94" s="128" t="e">
        <v>#N/A</v>
      </c>
      <c r="BW94" s="128" t="e">
        <v>#N/A</v>
      </c>
      <c r="BX94" s="128" t="e">
        <v>#N/A</v>
      </c>
      <c r="BY94" s="128" t="e">
        <v>#N/A</v>
      </c>
      <c r="BZ94" s="128" t="e">
        <v>#N/A</v>
      </c>
      <c r="CA94" s="128" t="e">
        <v>#N/A</v>
      </c>
      <c r="CB94" s="128" t="e">
        <v>#N/A</v>
      </c>
      <c r="CC94" s="128" t="e">
        <v>#N/A</v>
      </c>
      <c r="CD94" s="128"/>
      <c r="CE94" s="128"/>
      <c r="CF94" s="128"/>
      <c r="CG94" s="128"/>
      <c r="CH94" s="128"/>
      <c r="CI94" s="128"/>
      <c r="CJ94" s="128"/>
      <c r="CK94" s="128"/>
      <c r="CL94" s="128"/>
      <c r="CM94" s="128"/>
      <c r="CN94" s="128"/>
      <c r="CO94" s="128"/>
      <c r="CP94" s="128"/>
      <c r="CQ94" s="128"/>
      <c r="CR94" s="128"/>
      <c r="CS94" s="128"/>
      <c r="CT94" s="128"/>
      <c r="CU94" s="128"/>
      <c r="CV94" s="128"/>
      <c r="CW94" s="128"/>
      <c r="CX94" s="128"/>
      <c r="CY94" s="128"/>
      <c r="CZ94" s="128"/>
      <c r="DA94" s="128"/>
      <c r="DB94" s="128"/>
      <c r="DC94" s="128"/>
      <c r="DD94" s="128"/>
      <c r="DE94" s="128"/>
      <c r="DF94" s="128"/>
      <c r="DG94" s="128"/>
      <c r="DH94" s="128"/>
      <c r="DI94" s="128"/>
      <c r="DJ94" s="128"/>
      <c r="DK94" s="128"/>
      <c r="DL94" s="128"/>
      <c r="DM94" s="128"/>
      <c r="DN94" s="128"/>
      <c r="DO94" s="128"/>
      <c r="DP94" s="128"/>
      <c r="DQ94" s="128"/>
      <c r="DR94" s="127"/>
      <c r="DS94" s="127"/>
      <c r="DT94" s="127"/>
      <c r="DU94" s="127"/>
      <c r="DV94" s="127"/>
      <c r="DW94" s="127"/>
      <c r="DX94" s="127"/>
      <c r="DY94" s="127"/>
      <c r="DZ94" s="127"/>
      <c r="EA94" s="127"/>
      <c r="EB94" s="127"/>
      <c r="EC94" s="127"/>
      <c r="ED94" s="127"/>
      <c r="EE94" s="127"/>
      <c r="EF94" s="127"/>
      <c r="EG94" s="127"/>
      <c r="EH94" s="127"/>
      <c r="EI94" s="127"/>
      <c r="EJ94" s="127"/>
      <c r="EK94" s="127"/>
      <c r="EL94" s="127"/>
      <c r="EM94" s="127"/>
    </row>
    <row r="95" spans="1:143">
      <c r="A95" s="127" t="e">
        <v>#N/A</v>
      </c>
      <c r="B95" s="128" t="e">
        <v>#N/A</v>
      </c>
      <c r="C95" s="128" t="e">
        <v>#N/A</v>
      </c>
      <c r="D95" s="128" t="e">
        <v>#N/A</v>
      </c>
      <c r="E95" s="128" t="e">
        <v>#N/A</v>
      </c>
      <c r="F95" s="128" t="e">
        <v>#N/A</v>
      </c>
      <c r="G95" s="128" t="e">
        <v>#N/A</v>
      </c>
      <c r="H95" s="128" t="e">
        <v>#N/A</v>
      </c>
      <c r="I95" s="128" t="e">
        <v>#N/A</v>
      </c>
      <c r="J95" s="128" t="e">
        <v>#N/A</v>
      </c>
      <c r="K95" s="128" t="e">
        <v>#N/A</v>
      </c>
      <c r="L95" s="128" t="e">
        <v>#N/A</v>
      </c>
      <c r="M95" s="128" t="e">
        <v>#N/A</v>
      </c>
      <c r="N95" s="128" t="e">
        <v>#N/A</v>
      </c>
      <c r="O95" s="128" t="e">
        <v>#N/A</v>
      </c>
      <c r="P95" s="128" t="e">
        <v>#N/A</v>
      </c>
      <c r="Q95" s="128" t="e">
        <v>#N/A</v>
      </c>
      <c r="R95" s="128" t="e">
        <v>#N/A</v>
      </c>
      <c r="S95" s="128" t="e">
        <v>#N/A</v>
      </c>
      <c r="T95" s="128" t="e">
        <v>#N/A</v>
      </c>
      <c r="U95" s="128" t="e">
        <v>#N/A</v>
      </c>
      <c r="V95" s="128" t="e">
        <v>#N/A</v>
      </c>
      <c r="W95" s="128" t="e">
        <v>#N/A</v>
      </c>
      <c r="X95" s="128" t="e">
        <v>#N/A</v>
      </c>
      <c r="Y95" s="128" t="e">
        <v>#N/A</v>
      </c>
      <c r="Z95" s="128" t="e">
        <v>#N/A</v>
      </c>
      <c r="AA95" s="128" t="e">
        <v>#N/A</v>
      </c>
      <c r="AB95" s="128" t="e">
        <v>#N/A</v>
      </c>
      <c r="AC95" s="128" t="e">
        <v>#N/A</v>
      </c>
      <c r="AD95" s="128" t="e">
        <v>#N/A</v>
      </c>
      <c r="AE95" s="128" t="e">
        <v>#N/A</v>
      </c>
      <c r="AF95" s="128" t="e">
        <v>#N/A</v>
      </c>
      <c r="AG95" s="128" t="e">
        <v>#N/A</v>
      </c>
      <c r="AH95" s="128" t="e">
        <v>#N/A</v>
      </c>
      <c r="AI95" s="128" t="e">
        <v>#N/A</v>
      </c>
      <c r="AJ95" s="128" t="e">
        <v>#N/A</v>
      </c>
      <c r="AK95" s="128" t="e">
        <v>#N/A</v>
      </c>
      <c r="AL95" s="128" t="e">
        <v>#N/A</v>
      </c>
      <c r="AM95" s="128" t="e">
        <v>#N/A</v>
      </c>
      <c r="AN95" s="128" t="e">
        <v>#N/A</v>
      </c>
      <c r="AO95" s="128" t="e">
        <v>#N/A</v>
      </c>
      <c r="AP95" s="128" t="e">
        <v>#N/A</v>
      </c>
      <c r="AQ95" s="128" t="e">
        <v>#N/A</v>
      </c>
      <c r="AR95" s="128" t="e">
        <v>#N/A</v>
      </c>
      <c r="AS95" s="128" t="e">
        <v>#N/A</v>
      </c>
      <c r="AT95" s="128" t="e">
        <v>#N/A</v>
      </c>
      <c r="AU95" s="128" t="e">
        <v>#N/A</v>
      </c>
      <c r="AV95" s="128" t="e">
        <v>#N/A</v>
      </c>
      <c r="AW95" s="128" t="e">
        <v>#N/A</v>
      </c>
      <c r="AX95" s="128" t="e">
        <v>#N/A</v>
      </c>
      <c r="AY95" s="128" t="e">
        <v>#N/A</v>
      </c>
      <c r="AZ95" s="128" t="e">
        <v>#N/A</v>
      </c>
      <c r="BA95" s="128" t="e">
        <v>#N/A</v>
      </c>
      <c r="BB95" s="128" t="e">
        <v>#N/A</v>
      </c>
      <c r="BC95" s="128" t="e">
        <v>#N/A</v>
      </c>
      <c r="BD95" s="128" t="e">
        <v>#N/A</v>
      </c>
      <c r="BE95" s="128" t="e">
        <v>#N/A</v>
      </c>
      <c r="BF95" s="128" t="e">
        <v>#N/A</v>
      </c>
      <c r="BG95" s="128" t="e">
        <v>#N/A</v>
      </c>
      <c r="BH95" s="128" t="e">
        <v>#N/A</v>
      </c>
      <c r="BI95" s="128" t="e">
        <v>#N/A</v>
      </c>
      <c r="BJ95" s="128" t="e">
        <v>#N/A</v>
      </c>
      <c r="BK95" s="128" t="e">
        <v>#N/A</v>
      </c>
      <c r="BL95" s="128" t="e">
        <v>#N/A</v>
      </c>
      <c r="BM95" s="128" t="e">
        <v>#N/A</v>
      </c>
      <c r="BN95" s="128" t="e">
        <v>#N/A</v>
      </c>
      <c r="BO95" s="128" t="e">
        <v>#N/A</v>
      </c>
      <c r="BP95" s="128" t="e">
        <v>#N/A</v>
      </c>
      <c r="BQ95" s="128" t="e">
        <v>#N/A</v>
      </c>
      <c r="BR95" s="128" t="e">
        <v>#N/A</v>
      </c>
      <c r="BS95" s="128" t="e">
        <v>#N/A</v>
      </c>
      <c r="BT95" s="128" t="e">
        <v>#N/A</v>
      </c>
      <c r="BU95" s="128" t="e">
        <v>#N/A</v>
      </c>
      <c r="BV95" s="128" t="e">
        <v>#N/A</v>
      </c>
      <c r="BW95" s="128" t="e">
        <v>#N/A</v>
      </c>
      <c r="BX95" s="128" t="e">
        <v>#N/A</v>
      </c>
      <c r="BY95" s="128" t="e">
        <v>#N/A</v>
      </c>
      <c r="BZ95" s="128" t="e">
        <v>#N/A</v>
      </c>
      <c r="CA95" s="128" t="e">
        <v>#N/A</v>
      </c>
      <c r="CB95" s="128" t="e">
        <v>#N/A</v>
      </c>
      <c r="CC95" s="128" t="e">
        <v>#N/A</v>
      </c>
      <c r="CD95" s="128"/>
      <c r="CE95" s="128"/>
      <c r="CF95" s="128"/>
      <c r="CG95" s="128"/>
      <c r="CH95" s="128"/>
      <c r="CI95" s="128"/>
      <c r="CJ95" s="128"/>
      <c r="CK95" s="128"/>
      <c r="CL95" s="128"/>
      <c r="CM95" s="128"/>
      <c r="CN95" s="128"/>
      <c r="CO95" s="128"/>
      <c r="CP95" s="128"/>
      <c r="CQ95" s="128"/>
      <c r="CR95" s="128"/>
      <c r="CS95" s="128"/>
      <c r="CT95" s="128"/>
      <c r="CU95" s="128"/>
      <c r="CV95" s="128"/>
      <c r="CW95" s="128"/>
      <c r="CX95" s="128"/>
      <c r="CY95" s="128"/>
      <c r="CZ95" s="128"/>
      <c r="DA95" s="128"/>
      <c r="DB95" s="128"/>
      <c r="DC95" s="128"/>
      <c r="DD95" s="128"/>
      <c r="DE95" s="128"/>
      <c r="DF95" s="128"/>
      <c r="DG95" s="128"/>
      <c r="DH95" s="128"/>
      <c r="DI95" s="128"/>
      <c r="DJ95" s="128"/>
      <c r="DK95" s="128"/>
      <c r="DL95" s="128"/>
      <c r="DM95" s="128"/>
      <c r="DN95" s="128"/>
      <c r="DO95" s="128"/>
      <c r="DP95" s="128"/>
      <c r="DQ95" s="128"/>
      <c r="DR95" s="127"/>
      <c r="DS95" s="127"/>
      <c r="DT95" s="127"/>
      <c r="DU95" s="127"/>
      <c r="DV95" s="127"/>
      <c r="DW95" s="127"/>
      <c r="DX95" s="127"/>
      <c r="DY95" s="127"/>
      <c r="DZ95" s="127"/>
      <c r="EA95" s="127"/>
      <c r="EB95" s="127"/>
      <c r="EC95" s="127"/>
      <c r="ED95" s="127"/>
      <c r="EE95" s="127"/>
      <c r="EF95" s="127"/>
      <c r="EG95" s="127"/>
      <c r="EH95" s="127"/>
      <c r="EI95" s="127"/>
      <c r="EJ95" s="127"/>
      <c r="EK95" s="127"/>
      <c r="EL95" s="127"/>
      <c r="EM95" s="127"/>
    </row>
    <row r="96" spans="1:143">
      <c r="A96" s="127" t="e">
        <v>#N/A</v>
      </c>
      <c r="B96" s="128" t="e">
        <v>#N/A</v>
      </c>
      <c r="C96" s="128" t="e">
        <v>#N/A</v>
      </c>
      <c r="D96" s="128" t="e">
        <v>#N/A</v>
      </c>
      <c r="E96" s="128" t="e">
        <v>#N/A</v>
      </c>
      <c r="F96" s="128" t="e">
        <v>#N/A</v>
      </c>
      <c r="G96" s="128" t="e">
        <v>#N/A</v>
      </c>
      <c r="H96" s="128" t="e">
        <v>#N/A</v>
      </c>
      <c r="I96" s="128" t="e">
        <v>#N/A</v>
      </c>
      <c r="J96" s="128" t="e">
        <v>#N/A</v>
      </c>
      <c r="K96" s="128" t="e">
        <v>#N/A</v>
      </c>
      <c r="L96" s="128" t="e">
        <v>#N/A</v>
      </c>
      <c r="M96" s="128" t="e">
        <v>#N/A</v>
      </c>
      <c r="N96" s="128" t="e">
        <v>#N/A</v>
      </c>
      <c r="O96" s="128" t="e">
        <v>#N/A</v>
      </c>
      <c r="P96" s="128" t="e">
        <v>#N/A</v>
      </c>
      <c r="Q96" s="128" t="e">
        <v>#N/A</v>
      </c>
      <c r="R96" s="128" t="e">
        <v>#N/A</v>
      </c>
      <c r="S96" s="128" t="e">
        <v>#N/A</v>
      </c>
      <c r="T96" s="128" t="e">
        <v>#N/A</v>
      </c>
      <c r="U96" s="128" t="e">
        <v>#N/A</v>
      </c>
      <c r="V96" s="128" t="e">
        <v>#N/A</v>
      </c>
      <c r="W96" s="128" t="e">
        <v>#N/A</v>
      </c>
      <c r="X96" s="128" t="e">
        <v>#N/A</v>
      </c>
      <c r="Y96" s="128" t="e">
        <v>#N/A</v>
      </c>
      <c r="Z96" s="128" t="e">
        <v>#N/A</v>
      </c>
      <c r="AA96" s="128" t="e">
        <v>#N/A</v>
      </c>
      <c r="AB96" s="128" t="e">
        <v>#N/A</v>
      </c>
      <c r="AC96" s="128" t="e">
        <v>#N/A</v>
      </c>
      <c r="AD96" s="128" t="e">
        <v>#N/A</v>
      </c>
      <c r="AE96" s="128" t="e">
        <v>#N/A</v>
      </c>
      <c r="AF96" s="128" t="e">
        <v>#N/A</v>
      </c>
      <c r="AG96" s="128" t="e">
        <v>#N/A</v>
      </c>
      <c r="AH96" s="128" t="e">
        <v>#N/A</v>
      </c>
      <c r="AI96" s="128" t="e">
        <v>#N/A</v>
      </c>
      <c r="AJ96" s="128" t="e">
        <v>#N/A</v>
      </c>
      <c r="AK96" s="128" t="e">
        <v>#N/A</v>
      </c>
      <c r="AL96" s="128" t="e">
        <v>#N/A</v>
      </c>
      <c r="AM96" s="128" t="e">
        <v>#N/A</v>
      </c>
      <c r="AN96" s="128" t="e">
        <v>#N/A</v>
      </c>
      <c r="AO96" s="128" t="e">
        <v>#N/A</v>
      </c>
      <c r="AP96" s="128" t="e">
        <v>#N/A</v>
      </c>
      <c r="AQ96" s="128" t="e">
        <v>#N/A</v>
      </c>
      <c r="AR96" s="128" t="e">
        <v>#N/A</v>
      </c>
      <c r="AS96" s="128" t="e">
        <v>#N/A</v>
      </c>
      <c r="AT96" s="128" t="e">
        <v>#N/A</v>
      </c>
      <c r="AU96" s="128" t="e">
        <v>#N/A</v>
      </c>
      <c r="AV96" s="128" t="e">
        <v>#N/A</v>
      </c>
      <c r="AW96" s="128" t="e">
        <v>#N/A</v>
      </c>
      <c r="AX96" s="128" t="e">
        <v>#N/A</v>
      </c>
      <c r="AY96" s="128" t="e">
        <v>#N/A</v>
      </c>
      <c r="AZ96" s="128" t="e">
        <v>#N/A</v>
      </c>
      <c r="BA96" s="128" t="e">
        <v>#N/A</v>
      </c>
      <c r="BB96" s="128" t="e">
        <v>#N/A</v>
      </c>
      <c r="BC96" s="128" t="e">
        <v>#N/A</v>
      </c>
      <c r="BD96" s="128" t="e">
        <v>#N/A</v>
      </c>
      <c r="BE96" s="128" t="e">
        <v>#N/A</v>
      </c>
      <c r="BF96" s="128" t="e">
        <v>#N/A</v>
      </c>
      <c r="BG96" s="128" t="e">
        <v>#N/A</v>
      </c>
      <c r="BH96" s="128" t="e">
        <v>#N/A</v>
      </c>
      <c r="BI96" s="128" t="e">
        <v>#N/A</v>
      </c>
      <c r="BJ96" s="128" t="e">
        <v>#N/A</v>
      </c>
      <c r="BK96" s="128" t="e">
        <v>#N/A</v>
      </c>
      <c r="BL96" s="128" t="e">
        <v>#N/A</v>
      </c>
      <c r="BM96" s="128" t="e">
        <v>#N/A</v>
      </c>
      <c r="BN96" s="128" t="e">
        <v>#N/A</v>
      </c>
      <c r="BO96" s="128" t="e">
        <v>#N/A</v>
      </c>
      <c r="BP96" s="128" t="e">
        <v>#N/A</v>
      </c>
      <c r="BQ96" s="128" t="e">
        <v>#N/A</v>
      </c>
      <c r="BR96" s="128" t="e">
        <v>#N/A</v>
      </c>
      <c r="BS96" s="128" t="e">
        <v>#N/A</v>
      </c>
      <c r="BT96" s="128" t="e">
        <v>#N/A</v>
      </c>
      <c r="BU96" s="128" t="e">
        <v>#N/A</v>
      </c>
      <c r="BV96" s="128" t="e">
        <v>#N/A</v>
      </c>
      <c r="BW96" s="128" t="e">
        <v>#N/A</v>
      </c>
      <c r="BX96" s="128" t="e">
        <v>#N/A</v>
      </c>
      <c r="BY96" s="128" t="e">
        <v>#N/A</v>
      </c>
      <c r="BZ96" s="128" t="e">
        <v>#N/A</v>
      </c>
      <c r="CA96" s="128" t="e">
        <v>#N/A</v>
      </c>
      <c r="CB96" s="128" t="e">
        <v>#N/A</v>
      </c>
      <c r="CC96" s="128" t="e">
        <v>#N/A</v>
      </c>
      <c r="CD96" s="128"/>
      <c r="CE96" s="128"/>
      <c r="CF96" s="128"/>
      <c r="CG96" s="128"/>
      <c r="CH96" s="128"/>
      <c r="CI96" s="128"/>
      <c r="CJ96" s="128"/>
      <c r="CK96" s="128"/>
      <c r="CL96" s="128"/>
      <c r="CM96" s="128"/>
      <c r="CN96" s="128"/>
      <c r="CO96" s="128"/>
      <c r="CP96" s="128"/>
      <c r="CQ96" s="128"/>
      <c r="CR96" s="128"/>
      <c r="CS96" s="128"/>
      <c r="CT96" s="128"/>
      <c r="CU96" s="128"/>
      <c r="CV96" s="128"/>
      <c r="CW96" s="128"/>
      <c r="CX96" s="128"/>
      <c r="CY96" s="128"/>
      <c r="CZ96" s="128"/>
      <c r="DA96" s="128"/>
      <c r="DB96" s="128"/>
      <c r="DC96" s="128"/>
      <c r="DD96" s="128"/>
      <c r="DE96" s="128"/>
      <c r="DF96" s="128"/>
      <c r="DG96" s="128"/>
      <c r="DH96" s="128"/>
      <c r="DI96" s="128"/>
      <c r="DJ96" s="128"/>
      <c r="DK96" s="128"/>
      <c r="DL96" s="128"/>
      <c r="DM96" s="128"/>
      <c r="DN96" s="128"/>
      <c r="DO96" s="128"/>
      <c r="DP96" s="128"/>
      <c r="DQ96" s="128"/>
      <c r="DR96" s="127"/>
      <c r="DS96" s="127"/>
      <c r="DT96" s="127"/>
      <c r="DU96" s="127"/>
      <c r="DV96" s="127"/>
      <c r="DW96" s="127"/>
      <c r="DX96" s="127"/>
      <c r="DY96" s="127"/>
      <c r="DZ96" s="127"/>
      <c r="EA96" s="127"/>
      <c r="EB96" s="127"/>
      <c r="EC96" s="127"/>
      <c r="ED96" s="127"/>
      <c r="EE96" s="127"/>
      <c r="EF96" s="127"/>
      <c r="EG96" s="127"/>
      <c r="EH96" s="127"/>
      <c r="EI96" s="127"/>
      <c r="EJ96" s="127"/>
      <c r="EK96" s="127"/>
      <c r="EL96" s="127"/>
      <c r="EM96" s="127"/>
    </row>
    <row r="97" spans="1:143">
      <c r="A97" s="127" t="e">
        <v>#N/A</v>
      </c>
      <c r="B97" s="128" t="e">
        <v>#N/A</v>
      </c>
      <c r="C97" s="128" t="e">
        <v>#N/A</v>
      </c>
      <c r="D97" s="128" t="e">
        <v>#N/A</v>
      </c>
      <c r="E97" s="128" t="e">
        <v>#N/A</v>
      </c>
      <c r="F97" s="128" t="e">
        <v>#N/A</v>
      </c>
      <c r="G97" s="128" t="e">
        <v>#N/A</v>
      </c>
      <c r="H97" s="128" t="e">
        <v>#N/A</v>
      </c>
      <c r="I97" s="128" t="e">
        <v>#N/A</v>
      </c>
      <c r="J97" s="128" t="e">
        <v>#N/A</v>
      </c>
      <c r="K97" s="128" t="e">
        <v>#N/A</v>
      </c>
      <c r="L97" s="128" t="e">
        <v>#N/A</v>
      </c>
      <c r="M97" s="128" t="e">
        <v>#N/A</v>
      </c>
      <c r="N97" s="128" t="e">
        <v>#N/A</v>
      </c>
      <c r="O97" s="128" t="e">
        <v>#N/A</v>
      </c>
      <c r="P97" s="128" t="e">
        <v>#N/A</v>
      </c>
      <c r="Q97" s="128" t="e">
        <v>#N/A</v>
      </c>
      <c r="R97" s="128" t="e">
        <v>#N/A</v>
      </c>
      <c r="S97" s="128" t="e">
        <v>#N/A</v>
      </c>
      <c r="T97" s="128" t="e">
        <v>#N/A</v>
      </c>
      <c r="U97" s="128" t="e">
        <v>#N/A</v>
      </c>
      <c r="V97" s="128" t="e">
        <v>#N/A</v>
      </c>
      <c r="W97" s="128" t="e">
        <v>#N/A</v>
      </c>
      <c r="X97" s="128" t="e">
        <v>#N/A</v>
      </c>
      <c r="Y97" s="128" t="e">
        <v>#N/A</v>
      </c>
      <c r="Z97" s="128" t="e">
        <v>#N/A</v>
      </c>
      <c r="AA97" s="128" t="e">
        <v>#N/A</v>
      </c>
      <c r="AB97" s="128" t="e">
        <v>#N/A</v>
      </c>
      <c r="AC97" s="128" t="e">
        <v>#N/A</v>
      </c>
      <c r="AD97" s="128" t="e">
        <v>#N/A</v>
      </c>
      <c r="AE97" s="128" t="e">
        <v>#N/A</v>
      </c>
      <c r="AF97" s="128" t="e">
        <v>#N/A</v>
      </c>
      <c r="AG97" s="128" t="e">
        <v>#N/A</v>
      </c>
      <c r="AH97" s="128" t="e">
        <v>#N/A</v>
      </c>
      <c r="AI97" s="128" t="e">
        <v>#N/A</v>
      </c>
      <c r="AJ97" s="128" t="e">
        <v>#N/A</v>
      </c>
      <c r="AK97" s="128" t="e">
        <v>#N/A</v>
      </c>
      <c r="AL97" s="128" t="e">
        <v>#N/A</v>
      </c>
      <c r="AM97" s="128" t="e">
        <v>#N/A</v>
      </c>
      <c r="AN97" s="128" t="e">
        <v>#N/A</v>
      </c>
      <c r="AO97" s="128" t="e">
        <v>#N/A</v>
      </c>
      <c r="AP97" s="128" t="e">
        <v>#N/A</v>
      </c>
      <c r="AQ97" s="128" t="e">
        <v>#N/A</v>
      </c>
      <c r="AR97" s="128" t="e">
        <v>#N/A</v>
      </c>
      <c r="AS97" s="128" t="e">
        <v>#N/A</v>
      </c>
      <c r="AT97" s="128" t="e">
        <v>#N/A</v>
      </c>
      <c r="AU97" s="128" t="e">
        <v>#N/A</v>
      </c>
      <c r="AV97" s="128" t="e">
        <v>#N/A</v>
      </c>
      <c r="AW97" s="128" t="e">
        <v>#N/A</v>
      </c>
      <c r="AX97" s="128" t="e">
        <v>#N/A</v>
      </c>
      <c r="AY97" s="128" t="e">
        <v>#N/A</v>
      </c>
      <c r="AZ97" s="128" t="e">
        <v>#N/A</v>
      </c>
      <c r="BA97" s="128" t="e">
        <v>#N/A</v>
      </c>
      <c r="BB97" s="128" t="e">
        <v>#N/A</v>
      </c>
      <c r="BC97" s="128" t="e">
        <v>#N/A</v>
      </c>
      <c r="BD97" s="128" t="e">
        <v>#N/A</v>
      </c>
      <c r="BE97" s="128" t="e">
        <v>#N/A</v>
      </c>
      <c r="BF97" s="128" t="e">
        <v>#N/A</v>
      </c>
      <c r="BG97" s="128" t="e">
        <v>#N/A</v>
      </c>
      <c r="BH97" s="128" t="e">
        <v>#N/A</v>
      </c>
      <c r="BI97" s="128" t="e">
        <v>#N/A</v>
      </c>
      <c r="BJ97" s="128" t="e">
        <v>#N/A</v>
      </c>
      <c r="BK97" s="128" t="e">
        <v>#N/A</v>
      </c>
      <c r="BL97" s="128" t="e">
        <v>#N/A</v>
      </c>
      <c r="BM97" s="128" t="e">
        <v>#N/A</v>
      </c>
      <c r="BN97" s="128" t="e">
        <v>#N/A</v>
      </c>
      <c r="BO97" s="128" t="e">
        <v>#N/A</v>
      </c>
      <c r="BP97" s="128" t="e">
        <v>#N/A</v>
      </c>
      <c r="BQ97" s="128" t="e">
        <v>#N/A</v>
      </c>
      <c r="BR97" s="128" t="e">
        <v>#N/A</v>
      </c>
      <c r="BS97" s="128" t="e">
        <v>#N/A</v>
      </c>
      <c r="BT97" s="128" t="e">
        <v>#N/A</v>
      </c>
      <c r="BU97" s="128" t="e">
        <v>#N/A</v>
      </c>
      <c r="BV97" s="128" t="e">
        <v>#N/A</v>
      </c>
      <c r="BW97" s="128" t="e">
        <v>#N/A</v>
      </c>
      <c r="BX97" s="128" t="e">
        <v>#N/A</v>
      </c>
      <c r="BY97" s="128" t="e">
        <v>#N/A</v>
      </c>
      <c r="BZ97" s="128" t="e">
        <v>#N/A</v>
      </c>
      <c r="CA97" s="128" t="e">
        <v>#N/A</v>
      </c>
      <c r="CB97" s="128" t="e">
        <v>#N/A</v>
      </c>
      <c r="CC97" s="128" t="e">
        <v>#N/A</v>
      </c>
      <c r="CD97" s="128"/>
      <c r="CE97" s="128"/>
      <c r="CF97" s="128"/>
      <c r="CG97" s="128"/>
      <c r="CH97" s="128"/>
      <c r="CI97" s="128"/>
      <c r="CJ97" s="128"/>
      <c r="CK97" s="128"/>
      <c r="CL97" s="128"/>
      <c r="CM97" s="128"/>
      <c r="CN97" s="128"/>
      <c r="CO97" s="128"/>
      <c r="CP97" s="128"/>
      <c r="CQ97" s="128"/>
      <c r="CR97" s="128"/>
      <c r="CS97" s="128"/>
      <c r="CT97" s="128"/>
      <c r="CU97" s="128"/>
      <c r="CV97" s="128"/>
      <c r="CW97" s="128"/>
      <c r="CX97" s="128"/>
      <c r="CY97" s="128"/>
      <c r="CZ97" s="128"/>
      <c r="DA97" s="128"/>
      <c r="DB97" s="128"/>
      <c r="DC97" s="128"/>
      <c r="DD97" s="128"/>
      <c r="DE97" s="128"/>
      <c r="DF97" s="128"/>
      <c r="DG97" s="128"/>
      <c r="DH97" s="128"/>
      <c r="DI97" s="128"/>
      <c r="DJ97" s="128"/>
      <c r="DK97" s="128"/>
      <c r="DL97" s="128"/>
      <c r="DM97" s="128"/>
      <c r="DN97" s="128"/>
      <c r="DO97" s="128"/>
      <c r="DP97" s="128"/>
      <c r="DQ97" s="128"/>
      <c r="DR97" s="127"/>
      <c r="DS97" s="127"/>
      <c r="DT97" s="127"/>
      <c r="DU97" s="127"/>
      <c r="DV97" s="127"/>
      <c r="DW97" s="127"/>
      <c r="DX97" s="127"/>
      <c r="DY97" s="127"/>
      <c r="DZ97" s="127"/>
      <c r="EA97" s="127"/>
      <c r="EB97" s="127"/>
      <c r="EC97" s="127"/>
      <c r="ED97" s="127"/>
      <c r="EE97" s="127"/>
      <c r="EF97" s="127"/>
      <c r="EG97" s="127"/>
      <c r="EH97" s="127"/>
      <c r="EI97" s="127"/>
      <c r="EJ97" s="127"/>
      <c r="EK97" s="127"/>
      <c r="EL97" s="127"/>
      <c r="EM97" s="127"/>
    </row>
    <row r="98" spans="1:143">
      <c r="A98" s="127" t="e">
        <v>#N/A</v>
      </c>
      <c r="B98" s="128" t="e">
        <v>#N/A</v>
      </c>
      <c r="C98" s="128" t="e">
        <v>#N/A</v>
      </c>
      <c r="D98" s="128" t="e">
        <v>#N/A</v>
      </c>
      <c r="E98" s="128" t="e">
        <v>#N/A</v>
      </c>
      <c r="F98" s="128" t="e">
        <v>#N/A</v>
      </c>
      <c r="G98" s="128" t="e">
        <v>#N/A</v>
      </c>
      <c r="H98" s="128" t="e">
        <v>#N/A</v>
      </c>
      <c r="I98" s="128" t="e">
        <v>#N/A</v>
      </c>
      <c r="J98" s="128" t="e">
        <v>#N/A</v>
      </c>
      <c r="K98" s="128" t="e">
        <v>#N/A</v>
      </c>
      <c r="L98" s="128" t="e">
        <v>#N/A</v>
      </c>
      <c r="M98" s="128" t="e">
        <v>#N/A</v>
      </c>
      <c r="N98" s="128" t="e">
        <v>#N/A</v>
      </c>
      <c r="O98" s="128" t="e">
        <v>#N/A</v>
      </c>
      <c r="P98" s="128" t="e">
        <v>#N/A</v>
      </c>
      <c r="Q98" s="128" t="e">
        <v>#N/A</v>
      </c>
      <c r="R98" s="128" t="e">
        <v>#N/A</v>
      </c>
      <c r="S98" s="128" t="e">
        <v>#N/A</v>
      </c>
      <c r="T98" s="128" t="e">
        <v>#N/A</v>
      </c>
      <c r="U98" s="128" t="e">
        <v>#N/A</v>
      </c>
      <c r="V98" s="128" t="e">
        <v>#N/A</v>
      </c>
      <c r="W98" s="128" t="e">
        <v>#N/A</v>
      </c>
      <c r="X98" s="128" t="e">
        <v>#N/A</v>
      </c>
      <c r="Y98" s="128" t="e">
        <v>#N/A</v>
      </c>
      <c r="Z98" s="128" t="e">
        <v>#N/A</v>
      </c>
      <c r="AA98" s="128" t="e">
        <v>#N/A</v>
      </c>
      <c r="AB98" s="128" t="e">
        <v>#N/A</v>
      </c>
      <c r="AC98" s="128" t="e">
        <v>#N/A</v>
      </c>
      <c r="AD98" s="128" t="e">
        <v>#N/A</v>
      </c>
      <c r="AE98" s="128" t="e">
        <v>#N/A</v>
      </c>
      <c r="AF98" s="128" t="e">
        <v>#N/A</v>
      </c>
      <c r="AG98" s="128" t="e">
        <v>#N/A</v>
      </c>
      <c r="AH98" s="128" t="e">
        <v>#N/A</v>
      </c>
      <c r="AI98" s="128" t="e">
        <v>#N/A</v>
      </c>
      <c r="AJ98" s="128" t="e">
        <v>#N/A</v>
      </c>
      <c r="AK98" s="128" t="e">
        <v>#N/A</v>
      </c>
      <c r="AL98" s="128" t="e">
        <v>#N/A</v>
      </c>
      <c r="AM98" s="128" t="e">
        <v>#N/A</v>
      </c>
      <c r="AN98" s="128" t="e">
        <v>#N/A</v>
      </c>
      <c r="AO98" s="128" t="e">
        <v>#N/A</v>
      </c>
      <c r="AP98" s="128" t="e">
        <v>#N/A</v>
      </c>
      <c r="AQ98" s="128" t="e">
        <v>#N/A</v>
      </c>
      <c r="AR98" s="128" t="e">
        <v>#N/A</v>
      </c>
      <c r="AS98" s="128" t="e">
        <v>#N/A</v>
      </c>
      <c r="AT98" s="128" t="e">
        <v>#N/A</v>
      </c>
      <c r="AU98" s="128" t="e">
        <v>#N/A</v>
      </c>
      <c r="AV98" s="128" t="e">
        <v>#N/A</v>
      </c>
      <c r="AW98" s="128" t="e">
        <v>#N/A</v>
      </c>
      <c r="AX98" s="128" t="e">
        <v>#N/A</v>
      </c>
      <c r="AY98" s="128" t="e">
        <v>#N/A</v>
      </c>
      <c r="AZ98" s="128" t="e">
        <v>#N/A</v>
      </c>
      <c r="BA98" s="128" t="e">
        <v>#N/A</v>
      </c>
      <c r="BB98" s="128" t="e">
        <v>#N/A</v>
      </c>
      <c r="BC98" s="128" t="e">
        <v>#N/A</v>
      </c>
      <c r="BD98" s="128" t="e">
        <v>#N/A</v>
      </c>
      <c r="BE98" s="128" t="e">
        <v>#N/A</v>
      </c>
      <c r="BF98" s="128" t="e">
        <v>#N/A</v>
      </c>
      <c r="BG98" s="128" t="e">
        <v>#N/A</v>
      </c>
      <c r="BH98" s="128" t="e">
        <v>#N/A</v>
      </c>
      <c r="BI98" s="128" t="e">
        <v>#N/A</v>
      </c>
      <c r="BJ98" s="128" t="e">
        <v>#N/A</v>
      </c>
      <c r="BK98" s="128" t="e">
        <v>#N/A</v>
      </c>
      <c r="BL98" s="128" t="e">
        <v>#N/A</v>
      </c>
      <c r="BM98" s="128" t="e">
        <v>#N/A</v>
      </c>
      <c r="BN98" s="128" t="e">
        <v>#N/A</v>
      </c>
      <c r="BO98" s="128" t="e">
        <v>#N/A</v>
      </c>
      <c r="BP98" s="128" t="e">
        <v>#N/A</v>
      </c>
      <c r="BQ98" s="128" t="e">
        <v>#N/A</v>
      </c>
      <c r="BR98" s="128" t="e">
        <v>#N/A</v>
      </c>
      <c r="BS98" s="128" t="e">
        <v>#N/A</v>
      </c>
      <c r="BT98" s="128" t="e">
        <v>#N/A</v>
      </c>
      <c r="BU98" s="128" t="e">
        <v>#N/A</v>
      </c>
      <c r="BV98" s="128" t="e">
        <v>#N/A</v>
      </c>
      <c r="BW98" s="128" t="e">
        <v>#N/A</v>
      </c>
      <c r="BX98" s="128" t="e">
        <v>#N/A</v>
      </c>
      <c r="BY98" s="128" t="e">
        <v>#N/A</v>
      </c>
      <c r="BZ98" s="128" t="e">
        <v>#N/A</v>
      </c>
      <c r="CA98" s="128" t="e">
        <v>#N/A</v>
      </c>
      <c r="CB98" s="128" t="e">
        <v>#N/A</v>
      </c>
      <c r="CC98" s="128" t="e">
        <v>#N/A</v>
      </c>
      <c r="CD98" s="128"/>
      <c r="CE98" s="128"/>
      <c r="CF98" s="128"/>
      <c r="CG98" s="128"/>
      <c r="CH98" s="128"/>
      <c r="CI98" s="128"/>
      <c r="CJ98" s="128"/>
      <c r="CK98" s="128"/>
      <c r="CL98" s="128"/>
      <c r="CM98" s="128"/>
      <c r="CN98" s="128"/>
      <c r="CO98" s="128"/>
      <c r="CP98" s="128"/>
      <c r="CQ98" s="128"/>
      <c r="CR98" s="128"/>
      <c r="CS98" s="128"/>
      <c r="CT98" s="128"/>
      <c r="CU98" s="128"/>
      <c r="CV98" s="128"/>
      <c r="CW98" s="128"/>
      <c r="CX98" s="128"/>
      <c r="CY98" s="128"/>
      <c r="CZ98" s="128"/>
      <c r="DA98" s="128"/>
      <c r="DB98" s="128"/>
      <c r="DC98" s="128"/>
      <c r="DD98" s="128"/>
      <c r="DE98" s="128"/>
      <c r="DF98" s="128"/>
      <c r="DG98" s="128"/>
      <c r="DH98" s="128"/>
      <c r="DI98" s="128"/>
      <c r="DJ98" s="128"/>
      <c r="DK98" s="128"/>
      <c r="DL98" s="128"/>
      <c r="DM98" s="128"/>
      <c r="DN98" s="128"/>
      <c r="DO98" s="128"/>
      <c r="DP98" s="128"/>
      <c r="DQ98" s="128"/>
      <c r="DR98" s="127"/>
      <c r="DS98" s="127"/>
      <c r="DT98" s="127"/>
      <c r="DU98" s="127"/>
      <c r="DV98" s="127"/>
      <c r="DW98" s="127"/>
      <c r="DX98" s="127"/>
      <c r="DY98" s="127"/>
      <c r="DZ98" s="127"/>
      <c r="EA98" s="127"/>
      <c r="EB98" s="127"/>
      <c r="EC98" s="127"/>
      <c r="ED98" s="127"/>
      <c r="EE98" s="127"/>
      <c r="EF98" s="127"/>
      <c r="EG98" s="127"/>
      <c r="EH98" s="127"/>
      <c r="EI98" s="127"/>
      <c r="EJ98" s="127"/>
      <c r="EK98" s="127"/>
      <c r="EL98" s="127"/>
      <c r="EM98" s="127"/>
    </row>
    <row r="99" spans="1:143">
      <c r="A99" s="127" t="e">
        <v>#N/A</v>
      </c>
      <c r="B99" s="128" t="e">
        <v>#N/A</v>
      </c>
      <c r="C99" s="128" t="e">
        <v>#N/A</v>
      </c>
      <c r="D99" s="128" t="e">
        <v>#N/A</v>
      </c>
      <c r="E99" s="128" t="e">
        <v>#N/A</v>
      </c>
      <c r="F99" s="128" t="e">
        <v>#N/A</v>
      </c>
      <c r="G99" s="128" t="e">
        <v>#N/A</v>
      </c>
      <c r="H99" s="128" t="e">
        <v>#N/A</v>
      </c>
      <c r="I99" s="128" t="e">
        <v>#N/A</v>
      </c>
      <c r="J99" s="128" t="e">
        <v>#N/A</v>
      </c>
      <c r="K99" s="128" t="e">
        <v>#N/A</v>
      </c>
      <c r="L99" s="128" t="e">
        <v>#N/A</v>
      </c>
      <c r="M99" s="128" t="e">
        <v>#N/A</v>
      </c>
      <c r="N99" s="128" t="e">
        <v>#N/A</v>
      </c>
      <c r="O99" s="128" t="e">
        <v>#N/A</v>
      </c>
      <c r="P99" s="128" t="e">
        <v>#N/A</v>
      </c>
      <c r="Q99" s="128" t="e">
        <v>#N/A</v>
      </c>
      <c r="R99" s="128" t="e">
        <v>#N/A</v>
      </c>
      <c r="S99" s="128" t="e">
        <v>#N/A</v>
      </c>
      <c r="T99" s="128" t="e">
        <v>#N/A</v>
      </c>
      <c r="U99" s="128" t="e">
        <v>#N/A</v>
      </c>
      <c r="V99" s="128" t="e">
        <v>#N/A</v>
      </c>
      <c r="W99" s="128" t="e">
        <v>#N/A</v>
      </c>
      <c r="X99" s="128" t="e">
        <v>#N/A</v>
      </c>
      <c r="Y99" s="128" t="e">
        <v>#N/A</v>
      </c>
      <c r="Z99" s="128" t="e">
        <v>#N/A</v>
      </c>
      <c r="AA99" s="128" t="e">
        <v>#N/A</v>
      </c>
      <c r="AB99" s="128" t="e">
        <v>#N/A</v>
      </c>
      <c r="AC99" s="128" t="e">
        <v>#N/A</v>
      </c>
      <c r="AD99" s="128" t="e">
        <v>#N/A</v>
      </c>
      <c r="AE99" s="128" t="e">
        <v>#N/A</v>
      </c>
      <c r="AF99" s="128" t="e">
        <v>#N/A</v>
      </c>
      <c r="AG99" s="128" t="e">
        <v>#N/A</v>
      </c>
      <c r="AH99" s="128" t="e">
        <v>#N/A</v>
      </c>
      <c r="AI99" s="128" t="e">
        <v>#N/A</v>
      </c>
      <c r="AJ99" s="128" t="e">
        <v>#N/A</v>
      </c>
      <c r="AK99" s="128" t="e">
        <v>#N/A</v>
      </c>
      <c r="AL99" s="128" t="e">
        <v>#N/A</v>
      </c>
      <c r="AM99" s="128" t="e">
        <v>#N/A</v>
      </c>
      <c r="AN99" s="128" t="e">
        <v>#N/A</v>
      </c>
      <c r="AO99" s="128" t="e">
        <v>#N/A</v>
      </c>
      <c r="AP99" s="128" t="e">
        <v>#N/A</v>
      </c>
      <c r="AQ99" s="128" t="e">
        <v>#N/A</v>
      </c>
      <c r="AR99" s="128" t="e">
        <v>#N/A</v>
      </c>
      <c r="AS99" s="128" t="e">
        <v>#N/A</v>
      </c>
      <c r="AT99" s="128" t="e">
        <v>#N/A</v>
      </c>
      <c r="AU99" s="128" t="e">
        <v>#N/A</v>
      </c>
      <c r="AV99" s="128" t="e">
        <v>#N/A</v>
      </c>
      <c r="AW99" s="128" t="e">
        <v>#N/A</v>
      </c>
      <c r="AX99" s="128" t="e">
        <v>#N/A</v>
      </c>
      <c r="AY99" s="128" t="e">
        <v>#N/A</v>
      </c>
      <c r="AZ99" s="128" t="e">
        <v>#N/A</v>
      </c>
      <c r="BA99" s="128" t="e">
        <v>#N/A</v>
      </c>
      <c r="BB99" s="128" t="e">
        <v>#N/A</v>
      </c>
      <c r="BC99" s="128" t="e">
        <v>#N/A</v>
      </c>
      <c r="BD99" s="128" t="e">
        <v>#N/A</v>
      </c>
      <c r="BE99" s="128" t="e">
        <v>#N/A</v>
      </c>
      <c r="BF99" s="128" t="e">
        <v>#N/A</v>
      </c>
      <c r="BG99" s="128" t="e">
        <v>#N/A</v>
      </c>
      <c r="BH99" s="128" t="e">
        <v>#N/A</v>
      </c>
      <c r="BI99" s="128" t="e">
        <v>#N/A</v>
      </c>
      <c r="BJ99" s="128" t="e">
        <v>#N/A</v>
      </c>
      <c r="BK99" s="128" t="e">
        <v>#N/A</v>
      </c>
      <c r="BL99" s="128" t="e">
        <v>#N/A</v>
      </c>
      <c r="BM99" s="128" t="e">
        <v>#N/A</v>
      </c>
      <c r="BN99" s="128" t="e">
        <v>#N/A</v>
      </c>
      <c r="BO99" s="128" t="e">
        <v>#N/A</v>
      </c>
      <c r="BP99" s="128" t="e">
        <v>#N/A</v>
      </c>
      <c r="BQ99" s="128" t="e">
        <v>#N/A</v>
      </c>
      <c r="BR99" s="128" t="e">
        <v>#N/A</v>
      </c>
      <c r="BS99" s="128" t="e">
        <v>#N/A</v>
      </c>
      <c r="BT99" s="128" t="e">
        <v>#N/A</v>
      </c>
      <c r="BU99" s="128" t="e">
        <v>#N/A</v>
      </c>
      <c r="BV99" s="128" t="e">
        <v>#N/A</v>
      </c>
      <c r="BW99" s="128" t="e">
        <v>#N/A</v>
      </c>
      <c r="BX99" s="128" t="e">
        <v>#N/A</v>
      </c>
      <c r="BY99" s="128" t="e">
        <v>#N/A</v>
      </c>
      <c r="BZ99" s="128" t="e">
        <v>#N/A</v>
      </c>
      <c r="CA99" s="128" t="e">
        <v>#N/A</v>
      </c>
      <c r="CB99" s="128" t="e">
        <v>#N/A</v>
      </c>
      <c r="CC99" s="128" t="e">
        <v>#N/A</v>
      </c>
      <c r="CD99" s="128"/>
      <c r="CE99" s="128"/>
      <c r="CF99" s="128"/>
      <c r="CG99" s="128"/>
      <c r="CH99" s="128"/>
      <c r="CI99" s="128"/>
      <c r="CJ99" s="128"/>
      <c r="CK99" s="128"/>
      <c r="CL99" s="128"/>
      <c r="CM99" s="128"/>
      <c r="CN99" s="128"/>
      <c r="CO99" s="128"/>
      <c r="CP99" s="128"/>
      <c r="CQ99" s="128"/>
      <c r="CR99" s="128"/>
      <c r="CS99" s="128"/>
      <c r="CT99" s="128"/>
      <c r="CU99" s="128"/>
      <c r="CV99" s="128"/>
      <c r="CW99" s="128"/>
      <c r="CX99" s="128"/>
      <c r="CY99" s="128"/>
      <c r="CZ99" s="128"/>
      <c r="DA99" s="128"/>
      <c r="DB99" s="128"/>
      <c r="DC99" s="128"/>
      <c r="DD99" s="128"/>
      <c r="DE99" s="128"/>
      <c r="DF99" s="128"/>
      <c r="DG99" s="128"/>
      <c r="DH99" s="128"/>
      <c r="DI99" s="128"/>
      <c r="DJ99" s="128"/>
      <c r="DK99" s="128"/>
      <c r="DL99" s="128"/>
      <c r="DM99" s="128"/>
      <c r="DN99" s="128"/>
      <c r="DO99" s="128"/>
      <c r="DP99" s="128"/>
      <c r="DQ99" s="128"/>
      <c r="DR99" s="127"/>
      <c r="DS99" s="127"/>
      <c r="DT99" s="127"/>
      <c r="DU99" s="127"/>
      <c r="DV99" s="127"/>
      <c r="DW99" s="127"/>
      <c r="DX99" s="127"/>
      <c r="DY99" s="127"/>
      <c r="DZ99" s="127"/>
      <c r="EA99" s="127"/>
      <c r="EB99" s="127"/>
      <c r="EC99" s="127"/>
      <c r="ED99" s="127"/>
      <c r="EE99" s="127"/>
      <c r="EF99" s="127"/>
      <c r="EG99" s="127"/>
      <c r="EH99" s="127"/>
      <c r="EI99" s="127"/>
      <c r="EJ99" s="127"/>
      <c r="EK99" s="127"/>
      <c r="EL99" s="127"/>
      <c r="EM99" s="127"/>
    </row>
    <row r="100" spans="1:143">
      <c r="A100" s="127"/>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c r="AA100" s="128"/>
      <c r="AB100" s="128"/>
      <c r="AC100" s="128"/>
      <c r="AD100" s="128"/>
      <c r="AE100" s="128"/>
      <c r="AF100" s="128"/>
      <c r="AG100" s="128"/>
      <c r="AH100" s="128"/>
      <c r="AI100" s="128"/>
      <c r="AJ100" s="128"/>
      <c r="AK100" s="128"/>
      <c r="AL100" s="128"/>
      <c r="AM100" s="128"/>
      <c r="AN100" s="128"/>
      <c r="AO100" s="128"/>
      <c r="AP100" s="128"/>
      <c r="AQ100" s="128"/>
      <c r="AR100" s="128"/>
      <c r="AS100" s="128"/>
      <c r="AT100" s="128"/>
      <c r="AU100" s="128"/>
      <c r="AV100" s="128"/>
      <c r="AW100" s="128"/>
      <c r="AX100" s="128"/>
      <c r="AY100" s="128"/>
      <c r="AZ100" s="128"/>
      <c r="BA100" s="128"/>
      <c r="BB100" s="128"/>
      <c r="BC100" s="128"/>
      <c r="BD100" s="128"/>
      <c r="BE100" s="128"/>
      <c r="BF100" s="128"/>
      <c r="BG100" s="128"/>
      <c r="BH100" s="128"/>
      <c r="BI100" s="128"/>
      <c r="BJ100" s="128"/>
      <c r="BK100" s="128"/>
      <c r="BL100" s="128"/>
      <c r="BM100" s="128"/>
      <c r="BN100" s="128"/>
      <c r="BO100" s="128"/>
      <c r="BP100" s="128"/>
      <c r="BQ100" s="128"/>
      <c r="BR100" s="128"/>
      <c r="BS100" s="128"/>
      <c r="BT100" s="128"/>
      <c r="BU100" s="128"/>
      <c r="BV100" s="128"/>
      <c r="BW100" s="128"/>
      <c r="BX100" s="128"/>
      <c r="BY100" s="128"/>
      <c r="BZ100" s="128"/>
      <c r="CA100" s="128"/>
      <c r="CB100" s="128"/>
      <c r="CC100" s="128"/>
      <c r="CD100" s="128"/>
      <c r="CE100" s="128"/>
      <c r="CF100" s="128"/>
      <c r="CG100" s="128"/>
      <c r="CH100" s="128"/>
      <c r="CI100" s="128"/>
      <c r="CJ100" s="128"/>
      <c r="CK100" s="128"/>
      <c r="CL100" s="128"/>
      <c r="CM100" s="128"/>
      <c r="CN100" s="128"/>
      <c r="CO100" s="128"/>
      <c r="CP100" s="128"/>
      <c r="CQ100" s="128"/>
      <c r="CR100" s="128"/>
      <c r="CS100" s="128"/>
      <c r="CT100" s="128"/>
      <c r="CU100" s="128"/>
      <c r="CV100" s="128"/>
      <c r="CW100" s="128"/>
      <c r="CX100" s="128"/>
      <c r="CY100" s="128"/>
      <c r="CZ100" s="128"/>
      <c r="DA100" s="128"/>
      <c r="DB100" s="128"/>
      <c r="DC100" s="128"/>
      <c r="DD100" s="128"/>
      <c r="DE100" s="128"/>
      <c r="DF100" s="128"/>
      <c r="DG100" s="128"/>
      <c r="DH100" s="128"/>
      <c r="DI100" s="128"/>
      <c r="DJ100" s="128"/>
      <c r="DK100" s="128"/>
      <c r="DL100" s="128"/>
      <c r="DM100" s="128"/>
      <c r="DN100" s="128"/>
      <c r="DO100" s="128"/>
      <c r="DP100" s="128"/>
      <c r="DQ100" s="128"/>
      <c r="DR100" s="127"/>
      <c r="DS100" s="127"/>
      <c r="DT100" s="127"/>
      <c r="DU100" s="127"/>
      <c r="DV100" s="127"/>
      <c r="DW100" s="127"/>
      <c r="DX100" s="127"/>
      <c r="DY100" s="127"/>
      <c r="DZ100" s="127"/>
      <c r="EA100" s="127"/>
      <c r="EB100" s="127"/>
      <c r="EC100" s="127"/>
      <c r="ED100" s="127"/>
      <c r="EE100" s="127"/>
      <c r="EF100" s="127"/>
      <c r="EG100" s="127"/>
      <c r="EH100" s="127"/>
      <c r="EI100" s="127"/>
      <c r="EJ100" s="127"/>
      <c r="EK100" s="127"/>
      <c r="EL100" s="127"/>
      <c r="EM100" s="127"/>
    </row>
    <row r="101" spans="1:143">
      <c r="A101" s="127"/>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c r="AA101" s="128"/>
      <c r="AB101" s="128"/>
      <c r="AC101" s="128"/>
      <c r="AD101" s="128"/>
      <c r="AE101" s="128"/>
      <c r="AF101" s="128"/>
      <c r="AG101" s="128"/>
      <c r="AH101" s="128"/>
      <c r="AI101" s="128"/>
      <c r="AJ101" s="128"/>
      <c r="AK101" s="128"/>
      <c r="AL101" s="128"/>
      <c r="AM101" s="128"/>
      <c r="AN101" s="128"/>
      <c r="AO101" s="128"/>
      <c r="AP101" s="128"/>
      <c r="AQ101" s="128"/>
      <c r="AR101" s="128"/>
      <c r="AS101" s="128"/>
      <c r="AT101" s="128"/>
      <c r="AU101" s="128"/>
      <c r="AV101" s="128"/>
      <c r="AW101" s="128"/>
      <c r="AX101" s="128"/>
      <c r="AY101" s="128"/>
      <c r="AZ101" s="128"/>
      <c r="BA101" s="128"/>
      <c r="BB101" s="128"/>
      <c r="BC101" s="128"/>
      <c r="BD101" s="128"/>
      <c r="BE101" s="128"/>
      <c r="BF101" s="128"/>
      <c r="BG101" s="128"/>
      <c r="BH101" s="128"/>
      <c r="BI101" s="128"/>
      <c r="BJ101" s="128"/>
      <c r="BK101" s="128"/>
      <c r="BL101" s="128"/>
      <c r="BM101" s="128"/>
      <c r="BN101" s="128"/>
      <c r="BO101" s="128"/>
      <c r="BP101" s="128"/>
      <c r="BQ101" s="128"/>
      <c r="BR101" s="128"/>
      <c r="BS101" s="128"/>
      <c r="BT101" s="128"/>
      <c r="BU101" s="128"/>
      <c r="BV101" s="128"/>
      <c r="BW101" s="128"/>
      <c r="BX101" s="128"/>
      <c r="BY101" s="128"/>
      <c r="BZ101" s="128"/>
      <c r="CA101" s="128"/>
      <c r="CB101" s="128"/>
      <c r="CC101" s="128"/>
      <c r="CD101" s="128"/>
      <c r="CE101" s="128"/>
      <c r="CF101" s="128"/>
      <c r="CG101" s="128"/>
      <c r="CH101" s="128"/>
      <c r="CI101" s="128"/>
      <c r="CJ101" s="128"/>
      <c r="CK101" s="128"/>
      <c r="CL101" s="128"/>
      <c r="CM101" s="128"/>
      <c r="CN101" s="128"/>
      <c r="CO101" s="128"/>
      <c r="CP101" s="128"/>
      <c r="CQ101" s="128"/>
      <c r="CR101" s="128"/>
      <c r="CS101" s="128"/>
      <c r="CT101" s="128"/>
      <c r="CU101" s="128"/>
      <c r="CV101" s="128"/>
      <c r="CW101" s="128"/>
      <c r="CX101" s="128"/>
      <c r="CY101" s="128"/>
      <c r="CZ101" s="128"/>
      <c r="DA101" s="128"/>
      <c r="DB101" s="128"/>
      <c r="DC101" s="128"/>
      <c r="DD101" s="128"/>
      <c r="DE101" s="128"/>
      <c r="DF101" s="128"/>
      <c r="DG101" s="128"/>
      <c r="DH101" s="128"/>
      <c r="DI101" s="128"/>
      <c r="DJ101" s="128"/>
      <c r="DK101" s="128"/>
      <c r="DL101" s="128"/>
      <c r="DM101" s="128"/>
      <c r="DN101" s="128"/>
      <c r="DO101" s="128"/>
      <c r="DP101" s="128"/>
      <c r="DQ101" s="128"/>
      <c r="DR101" s="127"/>
      <c r="DS101" s="127"/>
      <c r="DT101" s="127"/>
      <c r="DU101" s="127"/>
      <c r="DV101" s="127"/>
      <c r="DW101" s="127"/>
      <c r="DX101" s="127"/>
      <c r="DY101" s="127"/>
      <c r="DZ101" s="127"/>
      <c r="EA101" s="127"/>
      <c r="EB101" s="127"/>
      <c r="EC101" s="127"/>
      <c r="ED101" s="127"/>
      <c r="EE101" s="127"/>
      <c r="EF101" s="127"/>
      <c r="EG101" s="127"/>
      <c r="EH101" s="127"/>
      <c r="EI101" s="127"/>
      <c r="EJ101" s="127"/>
      <c r="EK101" s="127"/>
      <c r="EL101" s="127"/>
      <c r="EM101" s="127"/>
    </row>
    <row r="102" spans="1:143">
      <c r="A102" s="127"/>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c r="AA102" s="128"/>
      <c r="AB102" s="128"/>
      <c r="AC102" s="128"/>
      <c r="AD102" s="128"/>
      <c r="AE102" s="128"/>
      <c r="AF102" s="128"/>
      <c r="AG102" s="128"/>
      <c r="AH102" s="128"/>
      <c r="AI102" s="128"/>
      <c r="AJ102" s="128"/>
      <c r="AK102" s="128"/>
      <c r="AL102" s="128"/>
      <c r="AM102" s="128"/>
      <c r="AN102" s="128"/>
      <c r="AO102" s="128"/>
      <c r="AP102" s="128"/>
      <c r="AQ102" s="128"/>
      <c r="AR102" s="128"/>
      <c r="AS102" s="128"/>
      <c r="AT102" s="128"/>
      <c r="AU102" s="128"/>
      <c r="AV102" s="128"/>
      <c r="AW102" s="128"/>
      <c r="AX102" s="128"/>
      <c r="AY102" s="128"/>
      <c r="AZ102" s="128"/>
      <c r="BA102" s="128"/>
      <c r="BB102" s="128"/>
      <c r="BC102" s="128"/>
      <c r="BD102" s="128"/>
      <c r="BE102" s="128"/>
      <c r="BF102" s="128"/>
      <c r="BG102" s="128"/>
      <c r="BH102" s="128"/>
      <c r="BI102" s="128"/>
      <c r="BJ102" s="128"/>
      <c r="BK102" s="128"/>
      <c r="BL102" s="128"/>
      <c r="BM102" s="128"/>
      <c r="BN102" s="128"/>
      <c r="BO102" s="128"/>
      <c r="BP102" s="128"/>
      <c r="BQ102" s="128"/>
      <c r="BR102" s="128"/>
      <c r="BS102" s="128"/>
      <c r="BT102" s="128"/>
      <c r="BU102" s="128"/>
      <c r="BV102" s="128"/>
      <c r="BW102" s="128"/>
      <c r="BX102" s="128"/>
      <c r="BY102" s="128"/>
      <c r="BZ102" s="128"/>
      <c r="CA102" s="128"/>
      <c r="CB102" s="128"/>
      <c r="CC102" s="128"/>
      <c r="CD102" s="128"/>
      <c r="CE102" s="128"/>
      <c r="CF102" s="128"/>
      <c r="CG102" s="128"/>
      <c r="CH102" s="128"/>
      <c r="CI102" s="128"/>
      <c r="CJ102" s="128"/>
      <c r="CK102" s="128"/>
      <c r="CL102" s="128"/>
      <c r="CM102" s="128"/>
      <c r="CN102" s="128"/>
      <c r="CO102" s="128"/>
      <c r="CP102" s="128"/>
      <c r="CQ102" s="128"/>
      <c r="CR102" s="128"/>
      <c r="CS102" s="128"/>
      <c r="CT102" s="128"/>
      <c r="CU102" s="128"/>
      <c r="CV102" s="128"/>
      <c r="CW102" s="128"/>
      <c r="CX102" s="128"/>
      <c r="CY102" s="128"/>
      <c r="CZ102" s="128"/>
      <c r="DA102" s="128"/>
      <c r="DB102" s="128"/>
      <c r="DC102" s="128"/>
      <c r="DD102" s="128"/>
      <c r="DE102" s="128"/>
      <c r="DF102" s="128"/>
      <c r="DG102" s="128"/>
      <c r="DH102" s="128"/>
      <c r="DI102" s="128"/>
      <c r="DJ102" s="128"/>
      <c r="DK102" s="128"/>
      <c r="DL102" s="128"/>
      <c r="DM102" s="128"/>
      <c r="DN102" s="128"/>
      <c r="DO102" s="128"/>
      <c r="DP102" s="128"/>
      <c r="DQ102" s="128"/>
      <c r="DR102" s="127"/>
      <c r="DS102" s="127"/>
      <c r="DT102" s="127"/>
      <c r="DU102" s="127"/>
      <c r="DV102" s="127"/>
      <c r="DW102" s="127"/>
      <c r="DX102" s="127"/>
      <c r="DY102" s="127"/>
      <c r="DZ102" s="127"/>
      <c r="EA102" s="127"/>
      <c r="EB102" s="127"/>
      <c r="EC102" s="127"/>
      <c r="ED102" s="127"/>
      <c r="EE102" s="127"/>
      <c r="EF102" s="127"/>
      <c r="EG102" s="127"/>
      <c r="EH102" s="127"/>
      <c r="EI102" s="127"/>
      <c r="EJ102" s="127"/>
      <c r="EK102" s="127"/>
      <c r="EL102" s="127"/>
      <c r="EM102" s="127"/>
    </row>
    <row r="103" spans="1:143">
      <c r="A103" s="127"/>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c r="AA103" s="128"/>
      <c r="AB103" s="128"/>
      <c r="AC103" s="128"/>
      <c r="AD103" s="128"/>
      <c r="AE103" s="128"/>
      <c r="AF103" s="128"/>
      <c r="AG103" s="128"/>
      <c r="AH103" s="128"/>
      <c r="AI103" s="128"/>
      <c r="AJ103" s="128"/>
      <c r="AK103" s="128"/>
      <c r="AL103" s="128"/>
      <c r="AM103" s="128"/>
      <c r="AN103" s="128"/>
      <c r="AO103" s="128"/>
      <c r="AP103" s="128"/>
      <c r="AQ103" s="128"/>
      <c r="AR103" s="128"/>
      <c r="AS103" s="128"/>
      <c r="AT103" s="128"/>
      <c r="AU103" s="128"/>
      <c r="AV103" s="128"/>
      <c r="AW103" s="128"/>
      <c r="AX103" s="128"/>
      <c r="AY103" s="128"/>
      <c r="AZ103" s="128"/>
      <c r="BA103" s="128"/>
      <c r="BB103" s="128"/>
      <c r="BC103" s="128"/>
      <c r="BD103" s="128"/>
      <c r="BE103" s="128"/>
      <c r="BF103" s="128"/>
      <c r="BG103" s="128"/>
      <c r="BH103" s="128"/>
      <c r="BI103" s="128"/>
      <c r="BJ103" s="128"/>
      <c r="BK103" s="128"/>
      <c r="BL103" s="128"/>
      <c r="BM103" s="128"/>
      <c r="BN103" s="128"/>
      <c r="BO103" s="128"/>
      <c r="BP103" s="128"/>
      <c r="BQ103" s="128"/>
      <c r="BR103" s="128"/>
      <c r="BS103" s="128"/>
      <c r="BT103" s="128"/>
      <c r="BU103" s="128"/>
      <c r="BV103" s="128"/>
      <c r="BW103" s="128"/>
      <c r="BX103" s="128"/>
      <c r="BY103" s="128"/>
      <c r="BZ103" s="128"/>
      <c r="CA103" s="128"/>
      <c r="CB103" s="128"/>
      <c r="CC103" s="128"/>
      <c r="CD103" s="128"/>
      <c r="CE103" s="128"/>
      <c r="CF103" s="128"/>
      <c r="CG103" s="128"/>
      <c r="CH103" s="128"/>
      <c r="CI103" s="128"/>
      <c r="CJ103" s="128"/>
      <c r="CK103" s="128"/>
      <c r="CL103" s="128"/>
      <c r="CM103" s="128"/>
      <c r="CN103" s="128"/>
      <c r="CO103" s="128"/>
      <c r="CP103" s="128"/>
      <c r="CQ103" s="128"/>
      <c r="CR103" s="128"/>
      <c r="CS103" s="128"/>
      <c r="CT103" s="128"/>
      <c r="CU103" s="128"/>
      <c r="CV103" s="128"/>
      <c r="CW103" s="128"/>
      <c r="CX103" s="128"/>
      <c r="CY103" s="128"/>
      <c r="CZ103" s="128"/>
      <c r="DA103" s="128"/>
      <c r="DB103" s="128"/>
      <c r="DC103" s="128"/>
      <c r="DD103" s="128"/>
      <c r="DE103" s="128"/>
      <c r="DF103" s="128"/>
      <c r="DG103" s="128"/>
      <c r="DH103" s="128"/>
      <c r="DI103" s="128"/>
      <c r="DJ103" s="128"/>
      <c r="DK103" s="128"/>
      <c r="DL103" s="128"/>
      <c r="DM103" s="128"/>
      <c r="DN103" s="128"/>
      <c r="DO103" s="128"/>
      <c r="DP103" s="128"/>
      <c r="DQ103" s="128"/>
      <c r="DR103" s="127"/>
      <c r="DS103" s="127"/>
      <c r="DT103" s="127"/>
      <c r="DU103" s="127"/>
      <c r="DV103" s="127"/>
      <c r="DW103" s="127"/>
      <c r="DX103" s="127"/>
      <c r="DY103" s="127"/>
      <c r="DZ103" s="127"/>
      <c r="EA103" s="127"/>
      <c r="EB103" s="127"/>
      <c r="EC103" s="127"/>
      <c r="ED103" s="127"/>
      <c r="EE103" s="127"/>
      <c r="EF103" s="127"/>
      <c r="EG103" s="127"/>
      <c r="EH103" s="127"/>
      <c r="EI103" s="127"/>
      <c r="EJ103" s="127"/>
      <c r="EK103" s="127"/>
      <c r="EL103" s="127"/>
      <c r="EM103" s="127"/>
    </row>
    <row r="104" spans="1:143">
      <c r="A104" s="127"/>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c r="AA104" s="128"/>
      <c r="AB104" s="128"/>
      <c r="AC104" s="128"/>
      <c r="AD104" s="128"/>
      <c r="AE104" s="128"/>
      <c r="AF104" s="128"/>
      <c r="AG104" s="128"/>
      <c r="AH104" s="128"/>
      <c r="AI104" s="128"/>
      <c r="AJ104" s="128"/>
      <c r="AK104" s="128"/>
      <c r="AL104" s="128"/>
      <c r="AM104" s="128"/>
      <c r="AN104" s="128"/>
      <c r="AO104" s="128"/>
      <c r="AP104" s="128"/>
      <c r="AQ104" s="128"/>
      <c r="AR104" s="128"/>
      <c r="AS104" s="128"/>
      <c r="AT104" s="128"/>
      <c r="AU104" s="128"/>
      <c r="AV104" s="128"/>
      <c r="AW104" s="128"/>
      <c r="AX104" s="128"/>
      <c r="AY104" s="128"/>
      <c r="AZ104" s="128"/>
      <c r="BA104" s="128"/>
      <c r="BB104" s="128"/>
      <c r="BC104" s="128"/>
      <c r="BD104" s="128"/>
      <c r="BE104" s="128"/>
      <c r="BF104" s="128"/>
      <c r="BG104" s="128"/>
      <c r="BH104" s="128"/>
      <c r="BI104" s="128"/>
      <c r="BJ104" s="128"/>
      <c r="BK104" s="128"/>
      <c r="BL104" s="128"/>
      <c r="BM104" s="128"/>
      <c r="BN104" s="128"/>
      <c r="BO104" s="128"/>
      <c r="BP104" s="128"/>
      <c r="BQ104" s="128"/>
      <c r="BR104" s="128"/>
      <c r="BS104" s="128"/>
      <c r="BT104" s="128"/>
      <c r="BU104" s="128"/>
      <c r="BV104" s="128"/>
      <c r="BW104" s="128"/>
      <c r="BX104" s="128"/>
      <c r="BY104" s="128"/>
      <c r="BZ104" s="128"/>
      <c r="CA104" s="128"/>
      <c r="CB104" s="128"/>
      <c r="CC104" s="128"/>
      <c r="CD104" s="128"/>
      <c r="CE104" s="128"/>
      <c r="CF104" s="128"/>
      <c r="CG104" s="128"/>
      <c r="CH104" s="128"/>
      <c r="CI104" s="128"/>
      <c r="CJ104" s="128"/>
      <c r="CK104" s="128"/>
      <c r="CL104" s="128"/>
      <c r="CM104" s="128"/>
      <c r="CN104" s="128"/>
      <c r="CO104" s="128"/>
      <c r="CP104" s="128"/>
      <c r="CQ104" s="128"/>
      <c r="CR104" s="128"/>
      <c r="CS104" s="128"/>
      <c r="CT104" s="128"/>
      <c r="CU104" s="128"/>
      <c r="CV104" s="128"/>
      <c r="CW104" s="128"/>
      <c r="CX104" s="128"/>
      <c r="CY104" s="128"/>
      <c r="CZ104" s="128"/>
      <c r="DA104" s="128"/>
      <c r="DB104" s="128"/>
      <c r="DC104" s="128"/>
      <c r="DD104" s="128"/>
      <c r="DE104" s="128"/>
      <c r="DF104" s="128"/>
      <c r="DG104" s="128"/>
      <c r="DH104" s="128"/>
      <c r="DI104" s="128"/>
      <c r="DJ104" s="128"/>
      <c r="DK104" s="128"/>
      <c r="DL104" s="128"/>
      <c r="DM104" s="128"/>
      <c r="DN104" s="128"/>
      <c r="DO104" s="128"/>
      <c r="DP104" s="128"/>
      <c r="DQ104" s="128"/>
      <c r="DR104" s="127"/>
      <c r="DS104" s="127"/>
      <c r="DT104" s="127"/>
      <c r="DU104" s="127"/>
      <c r="DV104" s="127"/>
      <c r="DW104" s="127"/>
      <c r="DX104" s="127"/>
      <c r="DY104" s="127"/>
      <c r="DZ104" s="127"/>
      <c r="EA104" s="127"/>
      <c r="EB104" s="127"/>
      <c r="EC104" s="127"/>
      <c r="ED104" s="127"/>
      <c r="EE104" s="127"/>
      <c r="EF104" s="127"/>
      <c r="EG104" s="127"/>
      <c r="EH104" s="127"/>
      <c r="EI104" s="127"/>
      <c r="EJ104" s="127"/>
      <c r="EK104" s="127"/>
      <c r="EL104" s="127"/>
      <c r="EM104" s="127"/>
    </row>
    <row r="105" spans="1:143">
      <c r="A105" s="127"/>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c r="AA105" s="128"/>
      <c r="AB105" s="128"/>
      <c r="AC105" s="128"/>
      <c r="AD105" s="128"/>
      <c r="AE105" s="128"/>
      <c r="AF105" s="128"/>
      <c r="AG105" s="128"/>
      <c r="AH105" s="128"/>
      <c r="AI105" s="128"/>
      <c r="AJ105" s="128"/>
      <c r="AK105" s="128"/>
      <c r="AL105" s="128"/>
      <c r="AM105" s="128"/>
      <c r="AN105" s="128"/>
      <c r="AO105" s="128"/>
      <c r="AP105" s="128"/>
      <c r="AQ105" s="128"/>
      <c r="AR105" s="128"/>
      <c r="AS105" s="128"/>
      <c r="AT105" s="128"/>
      <c r="AU105" s="128"/>
      <c r="AV105" s="128"/>
      <c r="AW105" s="128"/>
      <c r="AX105" s="128"/>
      <c r="AY105" s="128"/>
      <c r="AZ105" s="128"/>
      <c r="BA105" s="128"/>
      <c r="BB105" s="128"/>
      <c r="BC105" s="128"/>
      <c r="BD105" s="128"/>
      <c r="BE105" s="128"/>
      <c r="BF105" s="128"/>
      <c r="BG105" s="128"/>
      <c r="BH105" s="128"/>
      <c r="BI105" s="128"/>
      <c r="BJ105" s="128"/>
      <c r="BK105" s="128"/>
      <c r="BL105" s="128"/>
      <c r="BM105" s="128"/>
      <c r="BN105" s="128"/>
      <c r="BO105" s="128"/>
      <c r="BP105" s="128"/>
      <c r="BQ105" s="128"/>
      <c r="BR105" s="128"/>
      <c r="BS105" s="128"/>
      <c r="BT105" s="128"/>
      <c r="BU105" s="128"/>
      <c r="BV105" s="128"/>
      <c r="BW105" s="128"/>
      <c r="BX105" s="128"/>
      <c r="BY105" s="128"/>
      <c r="BZ105" s="128"/>
      <c r="CA105" s="128"/>
      <c r="CB105" s="128"/>
      <c r="CC105" s="128"/>
      <c r="CD105" s="128"/>
      <c r="CE105" s="128"/>
      <c r="CF105" s="128"/>
      <c r="CG105" s="128"/>
      <c r="CH105" s="128"/>
      <c r="CI105" s="128"/>
      <c r="CJ105" s="128"/>
      <c r="CK105" s="128"/>
      <c r="CL105" s="128"/>
      <c r="CM105" s="128"/>
      <c r="CN105" s="128"/>
      <c r="CO105" s="128"/>
      <c r="CP105" s="128"/>
      <c r="CQ105" s="128"/>
      <c r="CR105" s="128"/>
      <c r="CS105" s="128"/>
      <c r="CT105" s="128"/>
      <c r="CU105" s="128"/>
      <c r="CV105" s="128"/>
      <c r="CW105" s="128"/>
      <c r="CX105" s="128"/>
      <c r="CY105" s="128"/>
      <c r="CZ105" s="128"/>
      <c r="DA105" s="128"/>
      <c r="DB105" s="128"/>
      <c r="DC105" s="128"/>
      <c r="DD105" s="128"/>
      <c r="DE105" s="128"/>
      <c r="DF105" s="128"/>
      <c r="DG105" s="128"/>
      <c r="DH105" s="128"/>
      <c r="DI105" s="128"/>
      <c r="DJ105" s="128"/>
      <c r="DK105" s="128"/>
      <c r="DL105" s="128"/>
      <c r="DM105" s="128"/>
      <c r="DN105" s="128"/>
      <c r="DO105" s="128"/>
      <c r="DP105" s="128"/>
      <c r="DQ105" s="128"/>
      <c r="DR105" s="127"/>
      <c r="DS105" s="127"/>
      <c r="DT105" s="127"/>
      <c r="DU105" s="127"/>
      <c r="DV105" s="127"/>
      <c r="DW105" s="127"/>
      <c r="DX105" s="127"/>
      <c r="DY105" s="127"/>
      <c r="DZ105" s="127"/>
      <c r="EA105" s="127"/>
      <c r="EB105" s="127"/>
      <c r="EC105" s="127"/>
      <c r="ED105" s="127"/>
      <c r="EE105" s="127"/>
      <c r="EF105" s="127"/>
      <c r="EG105" s="127"/>
      <c r="EH105" s="127"/>
      <c r="EI105" s="127"/>
      <c r="EJ105" s="127"/>
      <c r="EK105" s="127"/>
      <c r="EL105" s="127"/>
      <c r="EM105" s="127"/>
    </row>
    <row r="106" spans="1:143">
      <c r="A106" s="127"/>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c r="AA106" s="128"/>
      <c r="AB106" s="128"/>
      <c r="AC106" s="128"/>
      <c r="AD106" s="128"/>
      <c r="AE106" s="128"/>
      <c r="AF106" s="128"/>
      <c r="AG106" s="128"/>
      <c r="AH106" s="128"/>
      <c r="AI106" s="128"/>
      <c r="AJ106" s="128"/>
      <c r="AK106" s="128"/>
      <c r="AL106" s="128"/>
      <c r="AM106" s="128"/>
      <c r="AN106" s="128"/>
      <c r="AO106" s="128"/>
      <c r="AP106" s="128"/>
      <c r="AQ106" s="128"/>
      <c r="AR106" s="128"/>
      <c r="AS106" s="128"/>
      <c r="AT106" s="128"/>
      <c r="AU106" s="128"/>
      <c r="AV106" s="128"/>
      <c r="AW106" s="128"/>
      <c r="AX106" s="128"/>
      <c r="AY106" s="128"/>
      <c r="AZ106" s="128"/>
      <c r="BA106" s="128"/>
      <c r="BB106" s="128"/>
      <c r="BC106" s="128"/>
      <c r="BD106" s="128"/>
      <c r="BE106" s="128"/>
      <c r="BF106" s="128"/>
      <c r="BG106" s="128"/>
      <c r="BH106" s="128"/>
      <c r="BI106" s="128"/>
      <c r="BJ106" s="128"/>
      <c r="BK106" s="128"/>
      <c r="BL106" s="128"/>
      <c r="BM106" s="128"/>
      <c r="BN106" s="128"/>
      <c r="BO106" s="128"/>
      <c r="BP106" s="128"/>
      <c r="BQ106" s="128"/>
      <c r="BR106" s="128"/>
      <c r="BS106" s="128"/>
      <c r="BT106" s="128"/>
      <c r="BU106" s="128"/>
      <c r="BV106" s="128"/>
      <c r="BW106" s="128"/>
      <c r="BX106" s="128"/>
      <c r="BY106" s="128"/>
      <c r="BZ106" s="128"/>
      <c r="CA106" s="128"/>
      <c r="CB106" s="128"/>
      <c r="CC106" s="128"/>
      <c r="CD106" s="128"/>
      <c r="CE106" s="128"/>
      <c r="CF106" s="128"/>
      <c r="CG106" s="128"/>
      <c r="CH106" s="128"/>
      <c r="CI106" s="128"/>
      <c r="CJ106" s="128"/>
      <c r="CK106" s="128"/>
      <c r="CL106" s="128"/>
      <c r="CM106" s="128"/>
      <c r="CN106" s="128"/>
      <c r="CO106" s="128"/>
      <c r="CP106" s="128"/>
      <c r="CQ106" s="128"/>
      <c r="CR106" s="128"/>
      <c r="CS106" s="128"/>
      <c r="CT106" s="128"/>
      <c r="CU106" s="128"/>
      <c r="CV106" s="128"/>
      <c r="CW106" s="128"/>
      <c r="CX106" s="128"/>
      <c r="CY106" s="128"/>
      <c r="CZ106" s="128"/>
      <c r="DA106" s="128"/>
      <c r="DB106" s="128"/>
      <c r="DC106" s="128"/>
      <c r="DD106" s="128"/>
      <c r="DE106" s="128"/>
      <c r="DF106" s="128"/>
      <c r="DG106" s="128"/>
      <c r="DH106" s="128"/>
      <c r="DI106" s="128"/>
      <c r="DJ106" s="128"/>
      <c r="DK106" s="128"/>
      <c r="DL106" s="128"/>
      <c r="DM106" s="128"/>
      <c r="DN106" s="128"/>
      <c r="DO106" s="128"/>
      <c r="DP106" s="128"/>
      <c r="DQ106" s="128"/>
      <c r="DR106" s="127"/>
      <c r="DS106" s="127"/>
      <c r="DT106" s="127"/>
      <c r="DU106" s="127"/>
      <c r="DV106" s="127"/>
      <c r="DW106" s="127"/>
      <c r="DX106" s="127"/>
      <c r="DY106" s="127"/>
      <c r="DZ106" s="127"/>
      <c r="EA106" s="127"/>
      <c r="EB106" s="127"/>
      <c r="EC106" s="127"/>
      <c r="ED106" s="127"/>
      <c r="EE106" s="127"/>
      <c r="EF106" s="127"/>
      <c r="EG106" s="127"/>
      <c r="EH106" s="127"/>
      <c r="EI106" s="127"/>
      <c r="EJ106" s="127"/>
      <c r="EK106" s="127"/>
      <c r="EL106" s="127"/>
      <c r="EM106" s="127"/>
    </row>
    <row r="107" spans="1:143">
      <c r="A107" s="127"/>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c r="AA107" s="128"/>
      <c r="AB107" s="128"/>
      <c r="AC107" s="128"/>
      <c r="AD107" s="128"/>
      <c r="AE107" s="128"/>
      <c r="AF107" s="128"/>
      <c r="AG107" s="128"/>
      <c r="AH107" s="128"/>
      <c r="AI107" s="128"/>
      <c r="AJ107" s="128"/>
      <c r="AK107" s="128"/>
      <c r="AL107" s="128"/>
      <c r="AM107" s="128"/>
      <c r="AN107" s="128"/>
      <c r="AO107" s="128"/>
      <c r="AP107" s="128"/>
      <c r="AQ107" s="128"/>
      <c r="AR107" s="128"/>
      <c r="AS107" s="128"/>
      <c r="AT107" s="128"/>
      <c r="AU107" s="128"/>
      <c r="AV107" s="128"/>
      <c r="AW107" s="128"/>
      <c r="AX107" s="128"/>
      <c r="AY107" s="128"/>
      <c r="AZ107" s="128"/>
      <c r="BA107" s="128"/>
      <c r="BB107" s="128"/>
      <c r="BC107" s="128"/>
      <c r="BD107" s="128"/>
      <c r="BE107" s="128"/>
      <c r="BF107" s="128"/>
      <c r="BG107" s="128"/>
      <c r="BH107" s="128"/>
      <c r="BI107" s="128"/>
      <c r="BJ107" s="128"/>
      <c r="BK107" s="128"/>
      <c r="BL107" s="128"/>
      <c r="BM107" s="128"/>
      <c r="BN107" s="128"/>
      <c r="BO107" s="128"/>
      <c r="BP107" s="128"/>
      <c r="BQ107" s="128"/>
      <c r="BR107" s="128"/>
      <c r="BS107" s="128"/>
      <c r="BT107" s="128"/>
      <c r="BU107" s="128"/>
      <c r="BV107" s="128"/>
      <c r="BW107" s="128"/>
      <c r="BX107" s="128"/>
      <c r="BY107" s="128"/>
      <c r="BZ107" s="128"/>
      <c r="CA107" s="128"/>
      <c r="CB107" s="128"/>
      <c r="CC107" s="128"/>
      <c r="CD107" s="128"/>
      <c r="CE107" s="128"/>
      <c r="CF107" s="128"/>
      <c r="CG107" s="128"/>
      <c r="CH107" s="128"/>
      <c r="CI107" s="128"/>
      <c r="CJ107" s="128"/>
      <c r="CK107" s="128"/>
      <c r="CL107" s="128"/>
      <c r="CM107" s="128"/>
      <c r="CN107" s="128"/>
      <c r="CO107" s="128"/>
      <c r="CP107" s="128"/>
      <c r="CQ107" s="128"/>
      <c r="CR107" s="128"/>
      <c r="CS107" s="128"/>
      <c r="CT107" s="128"/>
      <c r="CU107" s="128"/>
      <c r="CV107" s="128"/>
      <c r="CW107" s="128"/>
      <c r="CX107" s="128"/>
      <c r="CY107" s="128"/>
      <c r="CZ107" s="128"/>
      <c r="DA107" s="128"/>
      <c r="DB107" s="128"/>
      <c r="DC107" s="128"/>
      <c r="DD107" s="128"/>
      <c r="DE107" s="128"/>
      <c r="DF107" s="128"/>
      <c r="DG107" s="128"/>
      <c r="DH107" s="128"/>
      <c r="DI107" s="128"/>
      <c r="DJ107" s="128"/>
      <c r="DK107" s="128"/>
      <c r="DL107" s="128"/>
      <c r="DM107" s="128"/>
      <c r="DN107" s="128"/>
      <c r="DO107" s="128"/>
      <c r="DP107" s="128"/>
      <c r="DQ107" s="128"/>
      <c r="DR107" s="127"/>
      <c r="DS107" s="127"/>
      <c r="DT107" s="127"/>
      <c r="DU107" s="127"/>
      <c r="DV107" s="127"/>
      <c r="DW107" s="127"/>
      <c r="DX107" s="127"/>
      <c r="DY107" s="127"/>
      <c r="DZ107" s="127"/>
      <c r="EA107" s="127"/>
      <c r="EB107" s="127"/>
      <c r="EC107" s="127"/>
      <c r="ED107" s="127"/>
      <c r="EE107" s="127"/>
      <c r="EF107" s="127"/>
      <c r="EG107" s="127"/>
      <c r="EH107" s="127"/>
      <c r="EI107" s="127"/>
      <c r="EJ107" s="127"/>
      <c r="EK107" s="127"/>
      <c r="EL107" s="127"/>
      <c r="EM107" s="127"/>
    </row>
    <row r="108" spans="1:143">
      <c r="A108" s="127"/>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c r="AA108" s="128"/>
      <c r="AB108" s="128"/>
      <c r="AC108" s="128"/>
      <c r="AD108" s="128"/>
      <c r="AE108" s="128"/>
      <c r="AF108" s="128"/>
      <c r="AG108" s="128"/>
      <c r="AH108" s="128"/>
      <c r="AI108" s="128"/>
      <c r="AJ108" s="128"/>
      <c r="AK108" s="128"/>
      <c r="AL108" s="128"/>
      <c r="AM108" s="128"/>
      <c r="AN108" s="128"/>
      <c r="AO108" s="128"/>
      <c r="AP108" s="128"/>
      <c r="AQ108" s="128"/>
      <c r="AR108" s="128"/>
      <c r="AS108" s="128"/>
      <c r="AT108" s="128"/>
      <c r="AU108" s="128"/>
      <c r="AV108" s="128"/>
      <c r="AW108" s="128"/>
      <c r="AX108" s="128"/>
      <c r="AY108" s="128"/>
      <c r="AZ108" s="128"/>
      <c r="BA108" s="128"/>
      <c r="BB108" s="128"/>
      <c r="BC108" s="128"/>
      <c r="BD108" s="128"/>
      <c r="BE108" s="128"/>
      <c r="BF108" s="128"/>
      <c r="BG108" s="128"/>
      <c r="BH108" s="128"/>
      <c r="BI108" s="128"/>
      <c r="BJ108" s="128"/>
      <c r="BK108" s="128"/>
      <c r="BL108" s="128"/>
      <c r="BM108" s="128"/>
      <c r="BN108" s="128"/>
      <c r="BO108" s="128"/>
      <c r="BP108" s="128"/>
      <c r="BQ108" s="128"/>
      <c r="BR108" s="128"/>
      <c r="BS108" s="128"/>
      <c r="BT108" s="128"/>
      <c r="BU108" s="128"/>
      <c r="BV108" s="128"/>
      <c r="BW108" s="128"/>
      <c r="BX108" s="128"/>
      <c r="BY108" s="128"/>
      <c r="BZ108" s="128"/>
      <c r="CA108" s="128"/>
      <c r="CB108" s="128"/>
      <c r="CC108" s="128"/>
      <c r="CD108" s="128"/>
      <c r="CE108" s="128"/>
      <c r="CF108" s="128"/>
      <c r="CG108" s="128"/>
      <c r="CH108" s="128"/>
      <c r="CI108" s="128"/>
      <c r="CJ108" s="128"/>
      <c r="CK108" s="128"/>
      <c r="CL108" s="128"/>
      <c r="CM108" s="128"/>
      <c r="CN108" s="128"/>
      <c r="CO108" s="128"/>
      <c r="CP108" s="128"/>
      <c r="CQ108" s="128"/>
      <c r="CR108" s="128"/>
      <c r="CS108" s="128"/>
      <c r="CT108" s="128"/>
      <c r="CU108" s="128"/>
      <c r="CV108" s="128"/>
      <c r="CW108" s="128"/>
      <c r="CX108" s="128"/>
      <c r="CY108" s="128"/>
      <c r="CZ108" s="128"/>
      <c r="DA108" s="128"/>
      <c r="DB108" s="128"/>
      <c r="DC108" s="128"/>
      <c r="DD108" s="128"/>
      <c r="DE108" s="128"/>
      <c r="DF108" s="128"/>
      <c r="DG108" s="128"/>
      <c r="DH108" s="128"/>
      <c r="DI108" s="128"/>
      <c r="DJ108" s="128"/>
      <c r="DK108" s="128"/>
      <c r="DL108" s="128"/>
      <c r="DM108" s="128"/>
      <c r="DN108" s="128"/>
      <c r="DO108" s="128"/>
      <c r="DP108" s="128"/>
      <c r="DQ108" s="128"/>
      <c r="DR108" s="127"/>
      <c r="DS108" s="127"/>
      <c r="DT108" s="127"/>
      <c r="DU108" s="127"/>
      <c r="DV108" s="127"/>
      <c r="DW108" s="127"/>
      <c r="DX108" s="127"/>
      <c r="DY108" s="127"/>
      <c r="DZ108" s="127"/>
      <c r="EA108" s="127"/>
      <c r="EB108" s="127"/>
      <c r="EC108" s="127"/>
      <c r="ED108" s="127"/>
      <c r="EE108" s="127"/>
      <c r="EF108" s="127"/>
      <c r="EG108" s="127"/>
      <c r="EH108" s="127"/>
      <c r="EI108" s="127"/>
      <c r="EJ108" s="127"/>
      <c r="EK108" s="127"/>
      <c r="EL108" s="127"/>
      <c r="EM108" s="127"/>
    </row>
    <row r="109" spans="1:143">
      <c r="A109" s="127"/>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c r="AA109" s="128"/>
      <c r="AB109" s="128"/>
      <c r="AC109" s="128"/>
      <c r="AD109" s="128"/>
      <c r="AE109" s="128"/>
      <c r="AF109" s="128"/>
      <c r="AG109" s="128"/>
      <c r="AH109" s="128"/>
      <c r="AI109" s="128"/>
      <c r="AJ109" s="128"/>
      <c r="AK109" s="128"/>
      <c r="AL109" s="128"/>
      <c r="AM109" s="128"/>
      <c r="AN109" s="128"/>
      <c r="AO109" s="128"/>
      <c r="AP109" s="128"/>
      <c r="AQ109" s="128"/>
      <c r="AR109" s="128"/>
      <c r="AS109" s="128"/>
      <c r="AT109" s="128"/>
      <c r="AU109" s="128"/>
      <c r="AV109" s="128"/>
      <c r="AW109" s="128"/>
      <c r="AX109" s="128"/>
      <c r="AY109" s="128"/>
      <c r="AZ109" s="128"/>
      <c r="BA109" s="128"/>
      <c r="BB109" s="128"/>
      <c r="BC109" s="128"/>
      <c r="BD109" s="128"/>
      <c r="BE109" s="128"/>
      <c r="BF109" s="128"/>
      <c r="BG109" s="128"/>
      <c r="BH109" s="128"/>
      <c r="BI109" s="128"/>
      <c r="BJ109" s="128"/>
      <c r="BK109" s="128"/>
      <c r="BL109" s="128"/>
      <c r="BM109" s="128"/>
      <c r="BN109" s="128"/>
      <c r="BO109" s="128"/>
      <c r="BP109" s="128"/>
      <c r="BQ109" s="128"/>
      <c r="BR109" s="128"/>
      <c r="BS109" s="128"/>
      <c r="BT109" s="128"/>
      <c r="BU109" s="128"/>
      <c r="BV109" s="128"/>
      <c r="BW109" s="128"/>
      <c r="BX109" s="128"/>
      <c r="BY109" s="128"/>
      <c r="BZ109" s="128"/>
      <c r="CA109" s="128"/>
      <c r="CB109" s="128"/>
      <c r="CC109" s="128"/>
      <c r="CD109" s="128"/>
      <c r="CE109" s="128"/>
      <c r="CF109" s="128"/>
      <c r="CG109" s="128"/>
      <c r="CH109" s="128"/>
      <c r="CI109" s="128"/>
      <c r="CJ109" s="128"/>
      <c r="CK109" s="128"/>
      <c r="CL109" s="128"/>
      <c r="CM109" s="128"/>
      <c r="CN109" s="128"/>
      <c r="CO109" s="128"/>
      <c r="CP109" s="128"/>
      <c r="CQ109" s="128"/>
      <c r="CR109" s="128"/>
      <c r="CS109" s="128"/>
      <c r="CT109" s="128"/>
      <c r="CU109" s="128"/>
      <c r="CV109" s="128"/>
      <c r="CW109" s="128"/>
      <c r="CX109" s="128"/>
      <c r="CY109" s="128"/>
      <c r="CZ109" s="128"/>
      <c r="DA109" s="128"/>
      <c r="DB109" s="128"/>
      <c r="DC109" s="128"/>
      <c r="DD109" s="128"/>
      <c r="DE109" s="128"/>
      <c r="DF109" s="128"/>
      <c r="DG109" s="128"/>
      <c r="DH109" s="128"/>
      <c r="DI109" s="128"/>
      <c r="DJ109" s="128"/>
      <c r="DK109" s="128"/>
      <c r="DL109" s="128"/>
      <c r="DM109" s="128"/>
      <c r="DN109" s="128"/>
      <c r="DO109" s="128"/>
      <c r="DP109" s="128"/>
      <c r="DQ109" s="128"/>
      <c r="DR109" s="127"/>
      <c r="DS109" s="127"/>
      <c r="DT109" s="127"/>
      <c r="DU109" s="127"/>
      <c r="DV109" s="127"/>
      <c r="DW109" s="127"/>
      <c r="DX109" s="127"/>
      <c r="DY109" s="127"/>
      <c r="DZ109" s="127"/>
      <c r="EA109" s="127"/>
      <c r="EB109" s="127"/>
      <c r="EC109" s="127"/>
      <c r="ED109" s="127"/>
      <c r="EE109" s="127"/>
      <c r="EF109" s="127"/>
      <c r="EG109" s="127"/>
      <c r="EH109" s="127"/>
      <c r="EI109" s="127"/>
      <c r="EJ109" s="127"/>
      <c r="EK109" s="127"/>
      <c r="EL109" s="127"/>
      <c r="EM109" s="127"/>
    </row>
    <row r="110" spans="1:143">
      <c r="A110" s="127"/>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c r="AA110" s="128"/>
      <c r="AB110" s="128"/>
      <c r="AC110" s="128"/>
      <c r="AD110" s="128"/>
      <c r="AE110" s="128"/>
      <c r="AF110" s="128"/>
      <c r="AG110" s="128"/>
      <c r="AH110" s="128"/>
      <c r="AI110" s="128"/>
      <c r="AJ110" s="128"/>
      <c r="AK110" s="128"/>
      <c r="AL110" s="128"/>
      <c r="AM110" s="128"/>
      <c r="AN110" s="128"/>
      <c r="AO110" s="128"/>
      <c r="AP110" s="128"/>
      <c r="AQ110" s="128"/>
      <c r="AR110" s="128"/>
      <c r="AS110" s="128"/>
      <c r="AT110" s="128"/>
      <c r="AU110" s="128"/>
      <c r="AV110" s="128"/>
      <c r="AW110" s="128"/>
      <c r="AX110" s="128"/>
      <c r="AY110" s="128"/>
      <c r="AZ110" s="128"/>
      <c r="BA110" s="128"/>
      <c r="BB110" s="128"/>
      <c r="BC110" s="128"/>
      <c r="BD110" s="128"/>
      <c r="BE110" s="128"/>
      <c r="BF110" s="128"/>
      <c r="BG110" s="128"/>
      <c r="BH110" s="128"/>
      <c r="BI110" s="128"/>
      <c r="BJ110" s="128"/>
      <c r="BK110" s="128"/>
      <c r="BL110" s="128"/>
      <c r="BM110" s="128"/>
      <c r="BN110" s="128"/>
      <c r="BO110" s="128"/>
      <c r="BP110" s="128"/>
      <c r="BQ110" s="128"/>
      <c r="BR110" s="128"/>
      <c r="BS110" s="128"/>
      <c r="BT110" s="128"/>
      <c r="BU110" s="128"/>
      <c r="BV110" s="128"/>
      <c r="BW110" s="128"/>
      <c r="BX110" s="128"/>
      <c r="BY110" s="128"/>
      <c r="BZ110" s="128"/>
      <c r="CA110" s="128"/>
      <c r="CB110" s="128"/>
      <c r="CC110" s="128"/>
      <c r="CD110" s="128"/>
      <c r="CE110" s="128"/>
      <c r="CF110" s="128"/>
      <c r="CG110" s="128"/>
      <c r="CH110" s="128"/>
      <c r="CI110" s="128"/>
      <c r="CJ110" s="128"/>
      <c r="CK110" s="128"/>
      <c r="CL110" s="128"/>
      <c r="CM110" s="128"/>
      <c r="CN110" s="128"/>
      <c r="CO110" s="128"/>
      <c r="CP110" s="128"/>
      <c r="CQ110" s="128"/>
      <c r="CR110" s="128"/>
      <c r="CS110" s="128"/>
      <c r="CT110" s="128"/>
      <c r="CU110" s="128"/>
      <c r="CV110" s="128"/>
      <c r="CW110" s="128"/>
      <c r="CX110" s="128"/>
      <c r="CY110" s="128"/>
      <c r="CZ110" s="128"/>
      <c r="DA110" s="128"/>
      <c r="DB110" s="128"/>
      <c r="DC110" s="128"/>
      <c r="DD110" s="128"/>
      <c r="DE110" s="128"/>
      <c r="DF110" s="128"/>
      <c r="DG110" s="128"/>
      <c r="DH110" s="128"/>
      <c r="DI110" s="128"/>
      <c r="DJ110" s="128"/>
      <c r="DK110" s="128"/>
      <c r="DL110" s="128"/>
      <c r="DM110" s="128"/>
      <c r="DN110" s="128"/>
      <c r="DO110" s="128"/>
      <c r="DP110" s="128"/>
      <c r="DQ110" s="128"/>
      <c r="DR110" s="127"/>
      <c r="DS110" s="127"/>
      <c r="DT110" s="127"/>
      <c r="DU110" s="127"/>
      <c r="DV110" s="127"/>
      <c r="DW110" s="127"/>
      <c r="DX110" s="127"/>
      <c r="DY110" s="127"/>
      <c r="DZ110" s="127"/>
      <c r="EA110" s="127"/>
      <c r="EB110" s="127"/>
      <c r="EC110" s="127"/>
      <c r="ED110" s="127"/>
      <c r="EE110" s="127"/>
      <c r="EF110" s="127"/>
      <c r="EG110" s="127"/>
      <c r="EH110" s="127"/>
      <c r="EI110" s="127"/>
      <c r="EJ110" s="127"/>
      <c r="EK110" s="127"/>
      <c r="EL110" s="127"/>
      <c r="EM110" s="127"/>
    </row>
    <row r="111" spans="1:143">
      <c r="A111" s="127"/>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c r="AA111" s="128"/>
      <c r="AB111" s="128"/>
      <c r="AC111" s="128"/>
      <c r="AD111" s="128"/>
      <c r="AE111" s="128"/>
      <c r="AF111" s="128"/>
      <c r="AG111" s="128"/>
      <c r="AH111" s="128"/>
      <c r="AI111" s="128"/>
      <c r="AJ111" s="128"/>
      <c r="AK111" s="128"/>
      <c r="AL111" s="128"/>
      <c r="AM111" s="128"/>
      <c r="AN111" s="128"/>
      <c r="AO111" s="128"/>
      <c r="AP111" s="128"/>
      <c r="AQ111" s="128"/>
      <c r="AR111" s="128"/>
      <c r="AS111" s="128"/>
      <c r="AT111" s="128"/>
      <c r="AU111" s="128"/>
      <c r="AV111" s="128"/>
      <c r="AW111" s="128"/>
      <c r="AX111" s="128"/>
      <c r="AY111" s="128"/>
      <c r="AZ111" s="128"/>
      <c r="BA111" s="128"/>
      <c r="BB111" s="128"/>
      <c r="BC111" s="128"/>
      <c r="BD111" s="128"/>
      <c r="BE111" s="128"/>
      <c r="BF111" s="128"/>
      <c r="BG111" s="128"/>
      <c r="BH111" s="128"/>
      <c r="BI111" s="128"/>
      <c r="BJ111" s="128"/>
      <c r="BK111" s="128"/>
      <c r="BL111" s="128"/>
      <c r="BM111" s="128"/>
      <c r="BN111" s="128"/>
      <c r="BO111" s="128"/>
      <c r="BP111" s="128"/>
      <c r="BQ111" s="128"/>
      <c r="BR111" s="128"/>
      <c r="BS111" s="128"/>
      <c r="BT111" s="128"/>
      <c r="BU111" s="128"/>
      <c r="BV111" s="128"/>
      <c r="BW111" s="128"/>
      <c r="BX111" s="128"/>
      <c r="BY111" s="128"/>
      <c r="BZ111" s="128"/>
      <c r="CA111" s="128"/>
      <c r="CB111" s="128"/>
      <c r="CC111" s="128"/>
      <c r="CD111" s="128"/>
      <c r="CE111" s="128"/>
      <c r="CF111" s="128"/>
      <c r="CG111" s="128"/>
      <c r="CH111" s="128"/>
      <c r="CI111" s="128"/>
      <c r="CJ111" s="128"/>
      <c r="CK111" s="128"/>
      <c r="CL111" s="128"/>
      <c r="CM111" s="128"/>
      <c r="CN111" s="128"/>
      <c r="CO111" s="128"/>
      <c r="CP111" s="128"/>
      <c r="CQ111" s="128"/>
      <c r="CR111" s="128"/>
      <c r="CS111" s="128"/>
      <c r="CT111" s="128"/>
      <c r="CU111" s="128"/>
      <c r="CV111" s="128"/>
      <c r="CW111" s="128"/>
      <c r="CX111" s="128"/>
      <c r="CY111" s="128"/>
      <c r="CZ111" s="128"/>
      <c r="DA111" s="128"/>
      <c r="DB111" s="128"/>
      <c r="DC111" s="128"/>
      <c r="DD111" s="128"/>
      <c r="DE111" s="128"/>
      <c r="DF111" s="128"/>
      <c r="DG111" s="128"/>
      <c r="DH111" s="128"/>
      <c r="DI111" s="128"/>
      <c r="DJ111" s="128"/>
      <c r="DK111" s="128"/>
      <c r="DL111" s="128"/>
      <c r="DM111" s="128"/>
      <c r="DN111" s="128"/>
      <c r="DO111" s="128"/>
      <c r="DP111" s="128"/>
      <c r="DQ111" s="128"/>
      <c r="DR111" s="127"/>
      <c r="DS111" s="127"/>
      <c r="DT111" s="127"/>
      <c r="DU111" s="127"/>
      <c r="DV111" s="127"/>
      <c r="DW111" s="127"/>
      <c r="DX111" s="127"/>
      <c r="DY111" s="127"/>
      <c r="DZ111" s="127"/>
      <c r="EA111" s="127"/>
      <c r="EB111" s="127"/>
      <c r="EC111" s="127"/>
      <c r="ED111" s="127"/>
      <c r="EE111" s="127"/>
      <c r="EF111" s="127"/>
      <c r="EG111" s="127"/>
      <c r="EH111" s="127"/>
      <c r="EI111" s="127"/>
      <c r="EJ111" s="127"/>
      <c r="EK111" s="127"/>
      <c r="EL111" s="127"/>
      <c r="EM111" s="127"/>
    </row>
    <row r="112" spans="1:143">
      <c r="A112" s="127"/>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c r="AA112" s="128"/>
      <c r="AB112" s="128"/>
      <c r="AC112" s="128"/>
      <c r="AD112" s="128"/>
      <c r="AE112" s="128"/>
      <c r="AF112" s="128"/>
      <c r="AG112" s="128"/>
      <c r="AH112" s="128"/>
      <c r="AI112" s="128"/>
      <c r="AJ112" s="128"/>
      <c r="AK112" s="128"/>
      <c r="AL112" s="128"/>
      <c r="AM112" s="128"/>
      <c r="AN112" s="128"/>
      <c r="AO112" s="128"/>
      <c r="AP112" s="128"/>
      <c r="AQ112" s="128"/>
      <c r="AR112" s="128"/>
      <c r="AS112" s="128"/>
      <c r="AT112" s="128"/>
      <c r="AU112" s="128"/>
      <c r="AV112" s="128"/>
      <c r="AW112" s="128"/>
      <c r="AX112" s="128"/>
      <c r="AY112" s="128"/>
      <c r="AZ112" s="128"/>
      <c r="BA112" s="128"/>
      <c r="BB112" s="128"/>
      <c r="BC112" s="128"/>
      <c r="BD112" s="128"/>
      <c r="BE112" s="128"/>
      <c r="BF112" s="128"/>
      <c r="BG112" s="128"/>
      <c r="BH112" s="128"/>
      <c r="BI112" s="128"/>
      <c r="BJ112" s="128"/>
      <c r="BK112" s="128"/>
      <c r="BL112" s="128"/>
      <c r="BM112" s="128"/>
      <c r="BN112" s="128"/>
      <c r="BO112" s="128"/>
      <c r="BP112" s="128"/>
      <c r="BQ112" s="128"/>
      <c r="BR112" s="128"/>
      <c r="BS112" s="128"/>
      <c r="BT112" s="128"/>
      <c r="BU112" s="128"/>
      <c r="BV112" s="128"/>
      <c r="BW112" s="128"/>
      <c r="BX112" s="128"/>
      <c r="BY112" s="128"/>
      <c r="BZ112" s="128"/>
      <c r="CA112" s="128"/>
      <c r="CB112" s="128"/>
      <c r="CC112" s="128"/>
      <c r="CD112" s="128"/>
      <c r="CE112" s="128"/>
      <c r="CF112" s="128"/>
      <c r="CG112" s="128"/>
      <c r="CH112" s="128"/>
      <c r="CI112" s="128"/>
      <c r="CJ112" s="128"/>
      <c r="CK112" s="128"/>
      <c r="CL112" s="128"/>
      <c r="CM112" s="128"/>
      <c r="CN112" s="128"/>
      <c r="CO112" s="128"/>
      <c r="CP112" s="128"/>
      <c r="CQ112" s="128"/>
      <c r="CR112" s="128"/>
      <c r="CS112" s="128"/>
      <c r="CT112" s="128"/>
      <c r="CU112" s="128"/>
      <c r="CV112" s="128"/>
      <c r="CW112" s="128"/>
      <c r="CX112" s="128"/>
      <c r="CY112" s="128"/>
      <c r="CZ112" s="128"/>
      <c r="DA112" s="128"/>
      <c r="DB112" s="128"/>
      <c r="DC112" s="128"/>
      <c r="DD112" s="128"/>
      <c r="DE112" s="128"/>
      <c r="DF112" s="128"/>
      <c r="DG112" s="128"/>
      <c r="DH112" s="128"/>
      <c r="DI112" s="128"/>
      <c r="DJ112" s="128"/>
      <c r="DK112" s="128"/>
      <c r="DL112" s="128"/>
      <c r="DM112" s="128"/>
      <c r="DN112" s="128"/>
      <c r="DO112" s="128"/>
      <c r="DP112" s="128"/>
      <c r="DQ112" s="128"/>
      <c r="DR112" s="127"/>
      <c r="DS112" s="127"/>
      <c r="DT112" s="127"/>
      <c r="DU112" s="127"/>
      <c r="DV112" s="127"/>
      <c r="DW112" s="127"/>
      <c r="DX112" s="127"/>
      <c r="DY112" s="127"/>
      <c r="DZ112" s="127"/>
      <c r="EA112" s="127"/>
      <c r="EB112" s="127"/>
      <c r="EC112" s="127"/>
      <c r="ED112" s="127"/>
      <c r="EE112" s="127"/>
      <c r="EF112" s="127"/>
      <c r="EG112" s="127"/>
      <c r="EH112" s="127"/>
      <c r="EI112" s="127"/>
      <c r="EJ112" s="127"/>
      <c r="EK112" s="127"/>
      <c r="EL112" s="127"/>
      <c r="EM112" s="127"/>
    </row>
    <row r="113" spans="1:143">
      <c r="A113" s="127"/>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c r="AA113" s="128"/>
      <c r="AB113" s="128"/>
      <c r="AC113" s="128"/>
      <c r="AD113" s="128"/>
      <c r="AE113" s="128"/>
      <c r="AF113" s="128"/>
      <c r="AG113" s="128"/>
      <c r="AH113" s="128"/>
      <c r="AI113" s="128"/>
      <c r="AJ113" s="128"/>
      <c r="AK113" s="128"/>
      <c r="AL113" s="128"/>
      <c r="AM113" s="128"/>
      <c r="AN113" s="128"/>
      <c r="AO113" s="128"/>
      <c r="AP113" s="128"/>
      <c r="AQ113" s="128"/>
      <c r="AR113" s="128"/>
      <c r="AS113" s="128"/>
      <c r="AT113" s="128"/>
      <c r="AU113" s="128"/>
      <c r="AV113" s="128"/>
      <c r="AW113" s="128"/>
      <c r="AX113" s="128"/>
      <c r="AY113" s="128"/>
      <c r="AZ113" s="128"/>
      <c r="BA113" s="128"/>
      <c r="BB113" s="128"/>
      <c r="BC113" s="128"/>
      <c r="BD113" s="128"/>
      <c r="BE113" s="128"/>
      <c r="BF113" s="128"/>
      <c r="BG113" s="128"/>
      <c r="BH113" s="128"/>
      <c r="BI113" s="128"/>
      <c r="BJ113" s="128"/>
      <c r="BK113" s="128"/>
      <c r="BL113" s="128"/>
      <c r="BM113" s="128"/>
      <c r="BN113" s="128"/>
      <c r="BO113" s="128"/>
      <c r="BP113" s="128"/>
      <c r="BQ113" s="128"/>
      <c r="BR113" s="128"/>
      <c r="BS113" s="128"/>
      <c r="BT113" s="128"/>
      <c r="BU113" s="128"/>
      <c r="BV113" s="128"/>
      <c r="BW113" s="128"/>
      <c r="BX113" s="128"/>
      <c r="BY113" s="128"/>
      <c r="BZ113" s="128"/>
      <c r="CA113" s="128"/>
      <c r="CB113" s="128"/>
      <c r="CC113" s="128"/>
      <c r="CD113" s="128"/>
      <c r="CE113" s="128"/>
      <c r="CF113" s="128"/>
      <c r="CG113" s="128"/>
      <c r="CH113" s="128"/>
      <c r="CI113" s="128"/>
      <c r="CJ113" s="128"/>
      <c r="CK113" s="128"/>
      <c r="CL113" s="128"/>
      <c r="CM113" s="128"/>
      <c r="CN113" s="128"/>
      <c r="CO113" s="128"/>
      <c r="CP113" s="128"/>
      <c r="CQ113" s="128"/>
      <c r="CR113" s="128"/>
      <c r="CS113" s="128"/>
      <c r="CT113" s="128"/>
      <c r="CU113" s="128"/>
      <c r="CV113" s="128"/>
      <c r="CW113" s="128"/>
      <c r="CX113" s="128"/>
      <c r="CY113" s="128"/>
      <c r="CZ113" s="128"/>
      <c r="DA113" s="128"/>
      <c r="DB113" s="128"/>
      <c r="DC113" s="128"/>
      <c r="DD113" s="128"/>
      <c r="DE113" s="128"/>
      <c r="DF113" s="128"/>
      <c r="DG113" s="128"/>
      <c r="DH113" s="128"/>
      <c r="DI113" s="128"/>
      <c r="DJ113" s="128"/>
      <c r="DK113" s="128"/>
      <c r="DL113" s="128"/>
      <c r="DM113" s="128"/>
      <c r="DN113" s="128"/>
      <c r="DO113" s="128"/>
      <c r="DP113" s="128"/>
      <c r="DQ113" s="128"/>
      <c r="DR113" s="127"/>
      <c r="DS113" s="127"/>
      <c r="DT113" s="127"/>
      <c r="DU113" s="127"/>
      <c r="DV113" s="127"/>
      <c r="DW113" s="127"/>
      <c r="DX113" s="127"/>
      <c r="DY113" s="127"/>
      <c r="DZ113" s="127"/>
      <c r="EA113" s="127"/>
      <c r="EB113" s="127"/>
      <c r="EC113" s="127"/>
      <c r="ED113" s="127"/>
      <c r="EE113" s="127"/>
      <c r="EF113" s="127"/>
      <c r="EG113" s="127"/>
      <c r="EH113" s="127"/>
      <c r="EI113" s="127"/>
      <c r="EJ113" s="127"/>
      <c r="EK113" s="127"/>
      <c r="EL113" s="127"/>
      <c r="EM113" s="127"/>
    </row>
    <row r="114" spans="1:143">
      <c r="A114" s="127"/>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c r="AA114" s="128"/>
      <c r="AB114" s="128"/>
      <c r="AC114" s="128"/>
      <c r="AD114" s="128"/>
      <c r="AE114" s="128"/>
      <c r="AF114" s="128"/>
      <c r="AG114" s="128"/>
      <c r="AH114" s="128"/>
      <c r="AI114" s="128"/>
      <c r="AJ114" s="128"/>
      <c r="AK114" s="128"/>
      <c r="AL114" s="128"/>
      <c r="AM114" s="128"/>
      <c r="AN114" s="128"/>
      <c r="AO114" s="128"/>
      <c r="AP114" s="128"/>
      <c r="AQ114" s="128"/>
      <c r="AR114" s="128"/>
      <c r="AS114" s="128"/>
      <c r="AT114" s="128"/>
      <c r="AU114" s="128"/>
      <c r="AV114" s="128"/>
      <c r="AW114" s="128"/>
      <c r="AX114" s="128"/>
      <c r="AY114" s="128"/>
      <c r="AZ114" s="128"/>
      <c r="BA114" s="128"/>
      <c r="BB114" s="128"/>
      <c r="BC114" s="128"/>
      <c r="BD114" s="128"/>
      <c r="BE114" s="128"/>
      <c r="BF114" s="128"/>
      <c r="BG114" s="128"/>
      <c r="BH114" s="128"/>
      <c r="BI114" s="128"/>
      <c r="BJ114" s="128"/>
      <c r="BK114" s="128"/>
      <c r="BL114" s="128"/>
      <c r="BM114" s="128"/>
      <c r="BN114" s="128"/>
      <c r="BO114" s="128"/>
      <c r="BP114" s="128"/>
      <c r="BQ114" s="128"/>
      <c r="BR114" s="128"/>
      <c r="BS114" s="128"/>
      <c r="BT114" s="128"/>
      <c r="BU114" s="128"/>
      <c r="BV114" s="128"/>
      <c r="BW114" s="128"/>
      <c r="BX114" s="128"/>
      <c r="BY114" s="128"/>
      <c r="BZ114" s="128"/>
      <c r="CA114" s="128"/>
      <c r="CB114" s="128"/>
      <c r="CC114" s="128"/>
      <c r="CD114" s="128"/>
      <c r="CE114" s="128"/>
      <c r="CF114" s="128"/>
      <c r="CG114" s="128"/>
      <c r="CH114" s="128"/>
      <c r="CI114" s="128"/>
      <c r="CJ114" s="128"/>
      <c r="CK114" s="128"/>
      <c r="CL114" s="128"/>
      <c r="CM114" s="128"/>
      <c r="CN114" s="128"/>
      <c r="CO114" s="128"/>
      <c r="CP114" s="128"/>
      <c r="CQ114" s="128"/>
      <c r="CR114" s="128"/>
      <c r="CS114" s="128"/>
      <c r="CT114" s="128"/>
      <c r="CU114" s="128"/>
      <c r="CV114" s="128"/>
      <c r="CW114" s="128"/>
      <c r="CX114" s="128"/>
      <c r="CY114" s="128"/>
      <c r="CZ114" s="128"/>
      <c r="DA114" s="128"/>
      <c r="DB114" s="128"/>
      <c r="DC114" s="128"/>
      <c r="DD114" s="128"/>
      <c r="DE114" s="128"/>
      <c r="DF114" s="128"/>
      <c r="DG114" s="128"/>
      <c r="DH114" s="128"/>
      <c r="DI114" s="128"/>
      <c r="DJ114" s="128"/>
      <c r="DK114" s="128"/>
      <c r="DL114" s="128"/>
      <c r="DM114" s="128"/>
      <c r="DN114" s="128"/>
      <c r="DO114" s="128"/>
      <c r="DP114" s="128"/>
      <c r="DQ114" s="128"/>
      <c r="DR114" s="127"/>
      <c r="DS114" s="127"/>
      <c r="DT114" s="127"/>
      <c r="DU114" s="127"/>
      <c r="DV114" s="127"/>
      <c r="DW114" s="127"/>
      <c r="DX114" s="127"/>
      <c r="DY114" s="127"/>
      <c r="DZ114" s="127"/>
      <c r="EA114" s="127"/>
      <c r="EB114" s="127"/>
      <c r="EC114" s="127"/>
      <c r="ED114" s="127"/>
      <c r="EE114" s="127"/>
      <c r="EF114" s="127"/>
      <c r="EG114" s="127"/>
      <c r="EH114" s="127"/>
      <c r="EI114" s="127"/>
      <c r="EJ114" s="127"/>
      <c r="EK114" s="127"/>
      <c r="EL114" s="127"/>
      <c r="EM114" s="127"/>
    </row>
    <row r="115" spans="1:143">
      <c r="A115" s="127"/>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c r="AA115" s="128"/>
      <c r="AB115" s="128"/>
      <c r="AC115" s="128"/>
      <c r="AD115" s="128"/>
      <c r="AE115" s="128"/>
      <c r="AF115" s="128"/>
      <c r="AG115" s="128"/>
      <c r="AH115" s="128"/>
      <c r="AI115" s="128"/>
      <c r="AJ115" s="128"/>
      <c r="AK115" s="128"/>
      <c r="AL115" s="128"/>
      <c r="AM115" s="128"/>
      <c r="AN115" s="128"/>
      <c r="AO115" s="128"/>
      <c r="AP115" s="128"/>
      <c r="AQ115" s="128"/>
      <c r="AR115" s="128"/>
      <c r="AS115" s="128"/>
      <c r="AT115" s="128"/>
      <c r="AU115" s="128"/>
      <c r="AV115" s="128"/>
      <c r="AW115" s="128"/>
      <c r="AX115" s="128"/>
      <c r="AY115" s="128"/>
      <c r="AZ115" s="128"/>
      <c r="BA115" s="128"/>
      <c r="BB115" s="128"/>
      <c r="BC115" s="128"/>
      <c r="BD115" s="128"/>
      <c r="BE115" s="128"/>
      <c r="BF115" s="128"/>
      <c r="BG115" s="128"/>
      <c r="BH115" s="128"/>
      <c r="BI115" s="128"/>
      <c r="BJ115" s="128"/>
      <c r="BK115" s="128"/>
      <c r="BL115" s="128"/>
      <c r="BM115" s="128"/>
      <c r="BN115" s="128"/>
      <c r="BO115" s="128"/>
      <c r="BP115" s="128"/>
      <c r="BQ115" s="128"/>
      <c r="BR115" s="128"/>
      <c r="BS115" s="128"/>
      <c r="BT115" s="128"/>
      <c r="BU115" s="128"/>
      <c r="BV115" s="128"/>
      <c r="BW115" s="128"/>
      <c r="BX115" s="128"/>
      <c r="BY115" s="128"/>
      <c r="BZ115" s="128"/>
      <c r="CA115" s="128"/>
      <c r="CB115" s="128"/>
      <c r="CC115" s="128"/>
      <c r="CD115" s="128"/>
      <c r="CE115" s="128"/>
      <c r="CF115" s="128"/>
      <c r="CG115" s="128"/>
      <c r="CH115" s="128"/>
      <c r="CI115" s="128"/>
      <c r="CJ115" s="128"/>
      <c r="CK115" s="128"/>
      <c r="CL115" s="128"/>
      <c r="CM115" s="128"/>
      <c r="CN115" s="128"/>
      <c r="CO115" s="128"/>
      <c r="CP115" s="128"/>
      <c r="CQ115" s="128"/>
      <c r="CR115" s="128"/>
      <c r="CS115" s="128"/>
      <c r="CT115" s="128"/>
      <c r="CU115" s="128"/>
      <c r="CV115" s="128"/>
      <c r="CW115" s="128"/>
      <c r="CX115" s="128"/>
      <c r="CY115" s="128"/>
      <c r="CZ115" s="128"/>
      <c r="DA115" s="128"/>
      <c r="DB115" s="128"/>
      <c r="DC115" s="128"/>
      <c r="DD115" s="128"/>
      <c r="DE115" s="128"/>
      <c r="DF115" s="128"/>
      <c r="DG115" s="128"/>
      <c r="DH115" s="128"/>
      <c r="DI115" s="128"/>
      <c r="DJ115" s="128"/>
      <c r="DK115" s="128"/>
      <c r="DL115" s="128"/>
      <c r="DM115" s="128"/>
      <c r="DN115" s="128"/>
      <c r="DO115" s="128"/>
      <c r="DP115" s="128"/>
      <c r="DQ115" s="128"/>
      <c r="DR115" s="127"/>
      <c r="DS115" s="127"/>
      <c r="DT115" s="127"/>
      <c r="DU115" s="127"/>
      <c r="DV115" s="127"/>
      <c r="DW115" s="127"/>
      <c r="DX115" s="127"/>
      <c r="DY115" s="127"/>
      <c r="DZ115" s="127"/>
      <c r="EA115" s="127"/>
      <c r="EB115" s="127"/>
      <c r="EC115" s="127"/>
      <c r="ED115" s="127"/>
      <c r="EE115" s="127"/>
      <c r="EF115" s="127"/>
      <c r="EG115" s="127"/>
      <c r="EH115" s="127"/>
      <c r="EI115" s="127"/>
      <c r="EJ115" s="127"/>
      <c r="EK115" s="127"/>
      <c r="EL115" s="127"/>
      <c r="EM115" s="127"/>
    </row>
    <row r="116" spans="1:143">
      <c r="A116" s="127"/>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c r="AA116" s="128"/>
      <c r="AB116" s="128"/>
      <c r="AC116" s="128"/>
      <c r="AD116" s="128"/>
      <c r="AE116" s="128"/>
      <c r="AF116" s="128"/>
      <c r="AG116" s="128"/>
      <c r="AH116" s="128"/>
      <c r="AI116" s="128"/>
      <c r="AJ116" s="128"/>
      <c r="AK116" s="128"/>
      <c r="AL116" s="128"/>
      <c r="AM116" s="128"/>
      <c r="AN116" s="128"/>
      <c r="AO116" s="128"/>
      <c r="AP116" s="128"/>
      <c r="AQ116" s="128"/>
      <c r="AR116" s="128"/>
      <c r="AS116" s="128"/>
      <c r="AT116" s="128"/>
      <c r="AU116" s="128"/>
      <c r="AV116" s="128"/>
      <c r="AW116" s="128"/>
      <c r="AX116" s="128"/>
      <c r="AY116" s="128"/>
      <c r="AZ116" s="128"/>
      <c r="BA116" s="128"/>
      <c r="BB116" s="128"/>
      <c r="BC116" s="128"/>
      <c r="BD116" s="128"/>
      <c r="BE116" s="128"/>
      <c r="BF116" s="128"/>
      <c r="BG116" s="128"/>
      <c r="BH116" s="128"/>
      <c r="BI116" s="128"/>
      <c r="BJ116" s="128"/>
      <c r="BK116" s="128"/>
      <c r="BL116" s="128"/>
      <c r="BM116" s="128"/>
      <c r="BN116" s="128"/>
      <c r="BO116" s="128"/>
      <c r="BP116" s="128"/>
      <c r="BQ116" s="128"/>
      <c r="BR116" s="128"/>
      <c r="BS116" s="128"/>
      <c r="BT116" s="128"/>
      <c r="BU116" s="128"/>
      <c r="BV116" s="128"/>
      <c r="BW116" s="128"/>
      <c r="BX116" s="128"/>
      <c r="BY116" s="128"/>
      <c r="BZ116" s="128"/>
      <c r="CA116" s="128"/>
      <c r="CB116" s="128"/>
      <c r="CC116" s="128"/>
      <c r="CD116" s="128"/>
      <c r="CE116" s="128"/>
      <c r="CF116" s="128"/>
      <c r="CG116" s="128"/>
      <c r="CH116" s="128"/>
      <c r="CI116" s="128"/>
      <c r="CJ116" s="128"/>
      <c r="CK116" s="128"/>
      <c r="CL116" s="128"/>
      <c r="CM116" s="128"/>
      <c r="CN116" s="128"/>
      <c r="CO116" s="128"/>
      <c r="CP116" s="128"/>
      <c r="CQ116" s="128"/>
      <c r="CR116" s="128"/>
      <c r="CS116" s="128"/>
      <c r="CT116" s="128"/>
      <c r="CU116" s="128"/>
      <c r="CV116" s="128"/>
      <c r="CW116" s="128"/>
      <c r="CX116" s="128"/>
      <c r="CY116" s="128"/>
      <c r="CZ116" s="128"/>
      <c r="DA116" s="128"/>
      <c r="DB116" s="128"/>
      <c r="DC116" s="128"/>
      <c r="DD116" s="128"/>
      <c r="DE116" s="128"/>
      <c r="DF116" s="128"/>
      <c r="DG116" s="128"/>
      <c r="DH116" s="128"/>
      <c r="DI116" s="128"/>
      <c r="DJ116" s="128"/>
      <c r="DK116" s="128"/>
      <c r="DL116" s="128"/>
      <c r="DM116" s="128"/>
      <c r="DN116" s="128"/>
      <c r="DO116" s="128"/>
      <c r="DP116" s="128"/>
      <c r="DQ116" s="128"/>
      <c r="DR116" s="127"/>
      <c r="DS116" s="127"/>
      <c r="DT116" s="127"/>
      <c r="DU116" s="127"/>
      <c r="DV116" s="127"/>
      <c r="DW116" s="127"/>
      <c r="DX116" s="127"/>
      <c r="DY116" s="127"/>
      <c r="DZ116" s="127"/>
      <c r="EA116" s="127"/>
      <c r="EB116" s="127"/>
      <c r="EC116" s="127"/>
      <c r="ED116" s="127"/>
      <c r="EE116" s="127"/>
      <c r="EF116" s="127"/>
      <c r="EG116" s="127"/>
      <c r="EH116" s="127"/>
      <c r="EI116" s="127"/>
      <c r="EJ116" s="127"/>
      <c r="EK116" s="127"/>
      <c r="EL116" s="127"/>
      <c r="EM116" s="127"/>
    </row>
    <row r="117" spans="1:143">
      <c r="A117" s="127"/>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c r="AA117" s="128"/>
      <c r="AB117" s="128"/>
      <c r="AC117" s="128"/>
      <c r="AD117" s="128"/>
      <c r="AE117" s="128"/>
      <c r="AF117" s="128"/>
      <c r="AG117" s="128"/>
      <c r="AH117" s="128"/>
      <c r="AI117" s="128"/>
      <c r="AJ117" s="128"/>
      <c r="AK117" s="128"/>
      <c r="AL117" s="128"/>
      <c r="AM117" s="128"/>
      <c r="AN117" s="128"/>
      <c r="AO117" s="128"/>
      <c r="AP117" s="128"/>
      <c r="AQ117" s="128"/>
      <c r="AR117" s="128"/>
      <c r="AS117" s="128"/>
      <c r="AT117" s="128"/>
      <c r="AU117" s="128"/>
      <c r="AV117" s="128"/>
      <c r="AW117" s="128"/>
      <c r="AX117" s="128"/>
      <c r="AY117" s="128"/>
      <c r="AZ117" s="128"/>
      <c r="BA117" s="128"/>
      <c r="BB117" s="128"/>
      <c r="BC117" s="128"/>
      <c r="BD117" s="128"/>
      <c r="BE117" s="128"/>
      <c r="BF117" s="128"/>
      <c r="BG117" s="128"/>
      <c r="BH117" s="128"/>
      <c r="BI117" s="128"/>
      <c r="BJ117" s="128"/>
      <c r="BK117" s="128"/>
      <c r="BL117" s="128"/>
      <c r="BM117" s="128"/>
      <c r="BN117" s="128"/>
      <c r="BO117" s="128"/>
      <c r="BP117" s="128"/>
      <c r="BQ117" s="128"/>
      <c r="BR117" s="128"/>
      <c r="BS117" s="128"/>
      <c r="BT117" s="128"/>
      <c r="BU117" s="128"/>
      <c r="BV117" s="128"/>
      <c r="BW117" s="128"/>
      <c r="BX117" s="128"/>
      <c r="BY117" s="128"/>
      <c r="BZ117" s="128"/>
      <c r="CA117" s="128"/>
      <c r="CB117" s="128"/>
      <c r="CC117" s="128"/>
      <c r="CD117" s="128"/>
      <c r="CE117" s="128"/>
      <c r="CF117" s="128"/>
      <c r="CG117" s="128"/>
      <c r="CH117" s="128"/>
      <c r="CI117" s="128"/>
      <c r="CJ117" s="128"/>
      <c r="CK117" s="128"/>
      <c r="CL117" s="128"/>
      <c r="CM117" s="128"/>
      <c r="CN117" s="128"/>
      <c r="CO117" s="128"/>
      <c r="CP117" s="128"/>
      <c r="CQ117" s="128"/>
      <c r="CR117" s="128"/>
      <c r="CS117" s="128"/>
      <c r="CT117" s="128"/>
      <c r="CU117" s="128"/>
      <c r="CV117" s="128"/>
      <c r="CW117" s="128"/>
      <c r="CX117" s="128"/>
      <c r="CY117" s="128"/>
      <c r="CZ117" s="128"/>
      <c r="DA117" s="128"/>
      <c r="DB117" s="128"/>
      <c r="DC117" s="128"/>
      <c r="DD117" s="128"/>
      <c r="DE117" s="128"/>
      <c r="DF117" s="128"/>
      <c r="DG117" s="128"/>
      <c r="DH117" s="128"/>
      <c r="DI117" s="128"/>
      <c r="DJ117" s="128"/>
      <c r="DK117" s="128"/>
      <c r="DL117" s="128"/>
      <c r="DM117" s="128"/>
      <c r="DN117" s="128"/>
      <c r="DO117" s="128"/>
      <c r="DP117" s="128"/>
      <c r="DQ117" s="128"/>
      <c r="DR117" s="127"/>
      <c r="DS117" s="127"/>
      <c r="DT117" s="127"/>
      <c r="DU117" s="127"/>
      <c r="DV117" s="127"/>
      <c r="DW117" s="127"/>
      <c r="DX117" s="127"/>
      <c r="DY117" s="127"/>
      <c r="DZ117" s="127"/>
      <c r="EA117" s="127"/>
      <c r="EB117" s="127"/>
      <c r="EC117" s="127"/>
      <c r="ED117" s="127"/>
      <c r="EE117" s="127"/>
      <c r="EF117" s="127"/>
      <c r="EG117" s="127"/>
      <c r="EH117" s="127"/>
      <c r="EI117" s="127"/>
      <c r="EJ117" s="127"/>
      <c r="EK117" s="127"/>
      <c r="EL117" s="127"/>
      <c r="EM117" s="127"/>
    </row>
    <row r="118" spans="1:143">
      <c r="A118" s="127"/>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c r="AA118" s="128"/>
      <c r="AB118" s="128"/>
      <c r="AC118" s="128"/>
      <c r="AD118" s="128"/>
      <c r="AE118" s="128"/>
      <c r="AF118" s="128"/>
      <c r="AG118" s="128"/>
      <c r="AH118" s="128"/>
      <c r="AI118" s="128"/>
      <c r="AJ118" s="128"/>
      <c r="AK118" s="128"/>
      <c r="AL118" s="128"/>
      <c r="AM118" s="128"/>
      <c r="AN118" s="128"/>
      <c r="AO118" s="128"/>
      <c r="AP118" s="128"/>
      <c r="AQ118" s="128"/>
      <c r="AR118" s="128"/>
      <c r="AS118" s="128"/>
      <c r="AT118" s="128"/>
      <c r="AU118" s="128"/>
      <c r="AV118" s="128"/>
      <c r="AW118" s="128"/>
      <c r="AX118" s="128"/>
      <c r="AY118" s="128"/>
      <c r="AZ118" s="128"/>
      <c r="BA118" s="128"/>
      <c r="BB118" s="128"/>
      <c r="BC118" s="128"/>
      <c r="BD118" s="128"/>
      <c r="BE118" s="128"/>
      <c r="BF118" s="128"/>
      <c r="BG118" s="128"/>
      <c r="BH118" s="128"/>
      <c r="BI118" s="128"/>
      <c r="BJ118" s="128"/>
      <c r="BK118" s="128"/>
      <c r="BL118" s="128"/>
      <c r="BM118" s="128"/>
      <c r="BN118" s="128"/>
      <c r="BO118" s="128"/>
      <c r="BP118" s="128"/>
      <c r="BQ118" s="128"/>
      <c r="BR118" s="128"/>
      <c r="BS118" s="128"/>
      <c r="BT118" s="128"/>
      <c r="BU118" s="128"/>
      <c r="BV118" s="128"/>
      <c r="BW118" s="128"/>
      <c r="BX118" s="128"/>
      <c r="BY118" s="128"/>
      <c r="BZ118" s="128"/>
      <c r="CA118" s="128"/>
      <c r="CB118" s="128"/>
      <c r="CC118" s="128"/>
      <c r="CD118" s="128"/>
      <c r="CE118" s="128"/>
      <c r="CF118" s="128"/>
      <c r="CG118" s="128"/>
      <c r="CH118" s="128"/>
      <c r="CI118" s="128"/>
      <c r="CJ118" s="128"/>
      <c r="CK118" s="128"/>
      <c r="CL118" s="128"/>
      <c r="CM118" s="128"/>
      <c r="CN118" s="128"/>
      <c r="CO118" s="128"/>
      <c r="CP118" s="128"/>
      <c r="CQ118" s="128"/>
      <c r="CR118" s="128"/>
      <c r="CS118" s="128"/>
      <c r="CT118" s="128"/>
      <c r="CU118" s="128"/>
      <c r="CV118" s="128"/>
      <c r="CW118" s="128"/>
      <c r="CX118" s="128"/>
      <c r="CY118" s="128"/>
      <c r="CZ118" s="128"/>
      <c r="DA118" s="128"/>
      <c r="DB118" s="128"/>
      <c r="DC118" s="128"/>
      <c r="DD118" s="128"/>
      <c r="DE118" s="128"/>
      <c r="DF118" s="128"/>
      <c r="DG118" s="128"/>
      <c r="DH118" s="128"/>
      <c r="DI118" s="128"/>
      <c r="DJ118" s="128"/>
      <c r="DK118" s="128"/>
      <c r="DL118" s="128"/>
      <c r="DM118" s="128"/>
      <c r="DN118" s="128"/>
      <c r="DO118" s="128"/>
      <c r="DP118" s="128"/>
      <c r="DQ118" s="128"/>
      <c r="DR118" s="127"/>
      <c r="DS118" s="127"/>
      <c r="DT118" s="127"/>
      <c r="DU118" s="127"/>
      <c r="DV118" s="127"/>
      <c r="DW118" s="127"/>
      <c r="DX118" s="127"/>
      <c r="DY118" s="127"/>
      <c r="DZ118" s="127"/>
      <c r="EA118" s="127"/>
      <c r="EB118" s="127"/>
      <c r="EC118" s="127"/>
      <c r="ED118" s="127"/>
      <c r="EE118" s="127"/>
      <c r="EF118" s="127"/>
      <c r="EG118" s="127"/>
      <c r="EH118" s="127"/>
      <c r="EI118" s="127"/>
      <c r="EJ118" s="127"/>
      <c r="EK118" s="127"/>
      <c r="EL118" s="127"/>
      <c r="EM118" s="127"/>
    </row>
    <row r="119" spans="1:143">
      <c r="A119" s="127"/>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128"/>
      <c r="AB119" s="128"/>
      <c r="AC119" s="128"/>
      <c r="AD119" s="128"/>
      <c r="AE119" s="128"/>
      <c r="AF119" s="128"/>
      <c r="AG119" s="128"/>
      <c r="AH119" s="128"/>
      <c r="AI119" s="128"/>
      <c r="AJ119" s="128"/>
      <c r="AK119" s="128"/>
      <c r="AL119" s="128"/>
      <c r="AM119" s="128"/>
      <c r="AN119" s="128"/>
      <c r="AO119" s="128"/>
      <c r="AP119" s="128"/>
      <c r="AQ119" s="128"/>
      <c r="AR119" s="128"/>
      <c r="AS119" s="128"/>
      <c r="AT119" s="128"/>
      <c r="AU119" s="128"/>
      <c r="AV119" s="128"/>
      <c r="AW119" s="128"/>
      <c r="AX119" s="128"/>
      <c r="AY119" s="128"/>
      <c r="AZ119" s="128"/>
      <c r="BA119" s="128"/>
      <c r="BB119" s="128"/>
      <c r="BC119" s="128"/>
      <c r="BD119" s="128"/>
      <c r="BE119" s="128"/>
      <c r="BF119" s="128"/>
      <c r="BG119" s="128"/>
      <c r="BH119" s="128"/>
      <c r="BI119" s="128"/>
      <c r="BJ119" s="128"/>
      <c r="BK119" s="128"/>
      <c r="BL119" s="128"/>
      <c r="BM119" s="128"/>
      <c r="BN119" s="128"/>
      <c r="BO119" s="128"/>
      <c r="BP119" s="128"/>
      <c r="BQ119" s="128"/>
      <c r="BR119" s="128"/>
      <c r="BS119" s="128"/>
      <c r="BT119" s="128"/>
      <c r="BU119" s="128"/>
      <c r="BV119" s="128"/>
      <c r="BW119" s="128"/>
      <c r="BX119" s="128"/>
      <c r="BY119" s="128"/>
      <c r="BZ119" s="128"/>
      <c r="CA119" s="128"/>
      <c r="CB119" s="128"/>
      <c r="CC119" s="128"/>
      <c r="CD119" s="128"/>
      <c r="CE119" s="128"/>
      <c r="CF119" s="128"/>
      <c r="CG119" s="128"/>
      <c r="CH119" s="128"/>
      <c r="CI119" s="128"/>
      <c r="CJ119" s="128"/>
      <c r="CK119" s="128"/>
      <c r="CL119" s="128"/>
      <c r="CM119" s="128"/>
      <c r="CN119" s="128"/>
      <c r="CO119" s="128"/>
      <c r="CP119" s="128"/>
      <c r="CQ119" s="128"/>
      <c r="CR119" s="128"/>
      <c r="CS119" s="128"/>
      <c r="CT119" s="128"/>
      <c r="CU119" s="128"/>
      <c r="CV119" s="128"/>
      <c r="CW119" s="128"/>
      <c r="CX119" s="128"/>
      <c r="CY119" s="128"/>
      <c r="CZ119" s="128"/>
      <c r="DA119" s="128"/>
      <c r="DB119" s="128"/>
      <c r="DC119" s="128"/>
      <c r="DD119" s="128"/>
      <c r="DE119" s="128"/>
      <c r="DF119" s="128"/>
      <c r="DG119" s="128"/>
      <c r="DH119" s="128"/>
      <c r="DI119" s="128"/>
      <c r="DJ119" s="128"/>
      <c r="DK119" s="128"/>
      <c r="DL119" s="128"/>
      <c r="DM119" s="128"/>
      <c r="DN119" s="128"/>
      <c r="DO119" s="128"/>
      <c r="DP119" s="128"/>
      <c r="DQ119" s="128"/>
      <c r="DR119" s="127"/>
      <c r="DS119" s="127"/>
      <c r="DT119" s="127"/>
      <c r="DU119" s="127"/>
      <c r="DV119" s="127"/>
      <c r="DW119" s="127"/>
      <c r="DX119" s="127"/>
      <c r="DY119" s="127"/>
      <c r="DZ119" s="127"/>
      <c r="EA119" s="127"/>
      <c r="EB119" s="127"/>
      <c r="EC119" s="127"/>
      <c r="ED119" s="127"/>
      <c r="EE119" s="127"/>
      <c r="EF119" s="127"/>
      <c r="EG119" s="127"/>
      <c r="EH119" s="127"/>
      <c r="EI119" s="127"/>
      <c r="EJ119" s="127"/>
      <c r="EK119" s="127"/>
      <c r="EL119" s="127"/>
      <c r="EM119" s="127"/>
    </row>
    <row r="120" spans="1:143">
      <c r="A120" s="127"/>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128"/>
      <c r="AB120" s="128"/>
      <c r="AC120" s="128"/>
      <c r="AD120" s="128"/>
      <c r="AE120" s="128"/>
      <c r="AF120" s="128"/>
      <c r="AG120" s="128"/>
      <c r="AH120" s="128"/>
      <c r="AI120" s="128"/>
      <c r="AJ120" s="128"/>
      <c r="AK120" s="128"/>
      <c r="AL120" s="128"/>
      <c r="AM120" s="128"/>
      <c r="AN120" s="128"/>
      <c r="AO120" s="128"/>
      <c r="AP120" s="128"/>
      <c r="AQ120" s="128"/>
      <c r="AR120" s="128"/>
      <c r="AS120" s="128"/>
      <c r="AT120" s="128"/>
      <c r="AU120" s="128"/>
      <c r="AV120" s="128"/>
      <c r="AW120" s="128"/>
      <c r="AX120" s="128"/>
      <c r="AY120" s="128"/>
      <c r="AZ120" s="128"/>
      <c r="BA120" s="128"/>
      <c r="BB120" s="128"/>
      <c r="BC120" s="128"/>
      <c r="BD120" s="128"/>
      <c r="BE120" s="128"/>
      <c r="BF120" s="128"/>
      <c r="BG120" s="128"/>
      <c r="BH120" s="128"/>
      <c r="BI120" s="128"/>
      <c r="BJ120" s="128"/>
      <c r="BK120" s="128"/>
      <c r="BL120" s="128"/>
      <c r="BM120" s="128"/>
      <c r="BN120" s="128"/>
      <c r="BO120" s="128"/>
      <c r="BP120" s="128"/>
      <c r="BQ120" s="128"/>
      <c r="BR120" s="128"/>
      <c r="BS120" s="128"/>
      <c r="BT120" s="128"/>
      <c r="BU120" s="128"/>
      <c r="BV120" s="128"/>
      <c r="BW120" s="128"/>
      <c r="BX120" s="128"/>
      <c r="BY120" s="128"/>
      <c r="BZ120" s="128"/>
      <c r="CA120" s="128"/>
      <c r="CB120" s="128"/>
      <c r="CC120" s="128"/>
      <c r="CD120" s="128"/>
      <c r="CE120" s="128"/>
      <c r="CF120" s="128"/>
      <c r="CG120" s="128"/>
      <c r="CH120" s="128"/>
      <c r="CI120" s="128"/>
      <c r="CJ120" s="128"/>
      <c r="CK120" s="128"/>
      <c r="CL120" s="128"/>
      <c r="CM120" s="128"/>
      <c r="CN120" s="128"/>
      <c r="CO120" s="128"/>
      <c r="CP120" s="128"/>
      <c r="CQ120" s="128"/>
      <c r="CR120" s="128"/>
      <c r="CS120" s="128"/>
      <c r="CT120" s="128"/>
      <c r="CU120" s="128"/>
      <c r="CV120" s="128"/>
      <c r="CW120" s="128"/>
      <c r="CX120" s="128"/>
      <c r="CY120" s="128"/>
      <c r="CZ120" s="128"/>
      <c r="DA120" s="128"/>
      <c r="DB120" s="128"/>
      <c r="DC120" s="128"/>
      <c r="DD120" s="128"/>
      <c r="DE120" s="128"/>
      <c r="DF120" s="128"/>
      <c r="DG120" s="128"/>
      <c r="DH120" s="128"/>
      <c r="DI120" s="128"/>
      <c r="DJ120" s="128"/>
      <c r="DK120" s="128"/>
      <c r="DL120" s="128"/>
      <c r="DM120" s="128"/>
      <c r="DN120" s="128"/>
      <c r="DO120" s="128"/>
      <c r="DP120" s="128"/>
      <c r="DQ120" s="128"/>
      <c r="DR120" s="127"/>
      <c r="DS120" s="127"/>
      <c r="DT120" s="127"/>
      <c r="DU120" s="127"/>
      <c r="DV120" s="127"/>
      <c r="DW120" s="127"/>
      <c r="DX120" s="127"/>
      <c r="DY120" s="127"/>
      <c r="DZ120" s="127"/>
      <c r="EA120" s="127"/>
      <c r="EB120" s="127"/>
      <c r="EC120" s="127"/>
      <c r="ED120" s="127"/>
      <c r="EE120" s="127"/>
      <c r="EF120" s="127"/>
      <c r="EG120" s="127"/>
      <c r="EH120" s="127"/>
      <c r="EI120" s="127"/>
      <c r="EJ120" s="127"/>
      <c r="EK120" s="127"/>
      <c r="EL120" s="127"/>
      <c r="EM120" s="127"/>
    </row>
    <row r="121" spans="1:143">
      <c r="A121" s="127"/>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128"/>
      <c r="AB121" s="128"/>
      <c r="AC121" s="128"/>
      <c r="AD121" s="128"/>
      <c r="AE121" s="128"/>
      <c r="AF121" s="128"/>
      <c r="AG121" s="128"/>
      <c r="AH121" s="128"/>
      <c r="AI121" s="128"/>
      <c r="AJ121" s="128"/>
      <c r="AK121" s="128"/>
      <c r="AL121" s="128"/>
      <c r="AM121" s="128"/>
      <c r="AN121" s="128"/>
      <c r="AO121" s="128"/>
      <c r="AP121" s="128"/>
      <c r="AQ121" s="128"/>
      <c r="AR121" s="128"/>
      <c r="AS121" s="128"/>
      <c r="AT121" s="128"/>
      <c r="AU121" s="128"/>
      <c r="AV121" s="128"/>
      <c r="AW121" s="128"/>
      <c r="AX121" s="128"/>
      <c r="AY121" s="128"/>
      <c r="AZ121" s="128"/>
      <c r="BA121" s="128"/>
      <c r="BB121" s="128"/>
      <c r="BC121" s="128"/>
      <c r="BD121" s="128"/>
      <c r="BE121" s="128"/>
      <c r="BF121" s="128"/>
      <c r="BG121" s="128"/>
      <c r="BH121" s="128"/>
      <c r="BI121" s="128"/>
      <c r="BJ121" s="128"/>
      <c r="BK121" s="128"/>
      <c r="BL121" s="128"/>
      <c r="BM121" s="128"/>
      <c r="BN121" s="128"/>
      <c r="BO121" s="128"/>
      <c r="BP121" s="128"/>
      <c r="BQ121" s="128"/>
      <c r="BR121" s="128"/>
      <c r="BS121" s="128"/>
      <c r="BT121" s="128"/>
      <c r="BU121" s="128"/>
      <c r="BV121" s="128"/>
      <c r="BW121" s="128"/>
      <c r="BX121" s="128"/>
      <c r="BY121" s="128"/>
      <c r="BZ121" s="128"/>
      <c r="CA121" s="128"/>
      <c r="CB121" s="128"/>
      <c r="CC121" s="128"/>
      <c r="CD121" s="128"/>
      <c r="CE121" s="128"/>
      <c r="CF121" s="128"/>
      <c r="CG121" s="128"/>
      <c r="CH121" s="128"/>
      <c r="CI121" s="128"/>
      <c r="CJ121" s="128"/>
      <c r="CK121" s="128"/>
      <c r="CL121" s="128"/>
      <c r="CM121" s="128"/>
      <c r="CN121" s="128"/>
      <c r="CO121" s="128"/>
      <c r="CP121" s="128"/>
      <c r="CQ121" s="128"/>
      <c r="CR121" s="128"/>
      <c r="CS121" s="128"/>
      <c r="CT121" s="128"/>
      <c r="CU121" s="128"/>
      <c r="CV121" s="128"/>
      <c r="CW121" s="128"/>
      <c r="CX121" s="128"/>
      <c r="CY121" s="128"/>
      <c r="CZ121" s="128"/>
      <c r="DA121" s="128"/>
      <c r="DB121" s="128"/>
      <c r="DC121" s="128"/>
      <c r="DD121" s="128"/>
      <c r="DE121" s="128"/>
      <c r="DF121" s="128"/>
      <c r="DG121" s="128"/>
      <c r="DH121" s="128"/>
      <c r="DI121" s="128"/>
      <c r="DJ121" s="128"/>
      <c r="DK121" s="128"/>
      <c r="DL121" s="128"/>
      <c r="DM121" s="128"/>
      <c r="DN121" s="128"/>
      <c r="DO121" s="128"/>
      <c r="DP121" s="128"/>
      <c r="DQ121" s="128"/>
      <c r="DR121" s="127"/>
      <c r="DS121" s="127"/>
      <c r="DT121" s="127"/>
      <c r="DU121" s="127"/>
      <c r="DV121" s="127"/>
      <c r="DW121" s="127"/>
      <c r="DX121" s="127"/>
      <c r="DY121" s="127"/>
      <c r="DZ121" s="127"/>
      <c r="EA121" s="127"/>
      <c r="EB121" s="127"/>
      <c r="EC121" s="127"/>
      <c r="ED121" s="127"/>
      <c r="EE121" s="127"/>
      <c r="EF121" s="127"/>
      <c r="EG121" s="127"/>
      <c r="EH121" s="127"/>
      <c r="EI121" s="127"/>
      <c r="EJ121" s="127"/>
      <c r="EK121" s="127"/>
      <c r="EL121" s="127"/>
      <c r="EM121" s="127"/>
    </row>
    <row r="122" spans="1:143">
      <c r="A122" s="127"/>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c r="AA122" s="128"/>
      <c r="AB122" s="128"/>
      <c r="AC122" s="128"/>
      <c r="AD122" s="128"/>
      <c r="AE122" s="128"/>
      <c r="AF122" s="128"/>
      <c r="AG122" s="128"/>
      <c r="AH122" s="128"/>
      <c r="AI122" s="128"/>
      <c r="AJ122" s="128"/>
      <c r="AK122" s="128"/>
      <c r="AL122" s="128"/>
      <c r="AM122" s="128"/>
      <c r="AN122" s="128"/>
      <c r="AO122" s="128"/>
      <c r="AP122" s="128"/>
      <c r="AQ122" s="128"/>
      <c r="AR122" s="128"/>
      <c r="AS122" s="128"/>
      <c r="AT122" s="128"/>
      <c r="AU122" s="128"/>
      <c r="AV122" s="128"/>
      <c r="AW122" s="128"/>
      <c r="AX122" s="128"/>
      <c r="AY122" s="128"/>
      <c r="AZ122" s="128"/>
      <c r="BA122" s="128"/>
      <c r="BB122" s="128"/>
      <c r="BC122" s="128"/>
      <c r="BD122" s="128"/>
      <c r="BE122" s="128"/>
      <c r="BF122" s="128"/>
      <c r="BG122" s="128"/>
      <c r="BH122" s="128"/>
      <c r="BI122" s="128"/>
      <c r="BJ122" s="128"/>
      <c r="BK122" s="128"/>
      <c r="BL122" s="128"/>
      <c r="BM122" s="128"/>
      <c r="BN122" s="128"/>
      <c r="BO122" s="128"/>
      <c r="BP122" s="128"/>
      <c r="BQ122" s="128"/>
      <c r="BR122" s="128"/>
      <c r="BS122" s="128"/>
      <c r="BT122" s="128"/>
      <c r="BU122" s="128"/>
      <c r="BV122" s="128"/>
      <c r="BW122" s="128"/>
      <c r="BX122" s="128"/>
      <c r="BY122" s="128"/>
      <c r="BZ122" s="128"/>
      <c r="CA122" s="128"/>
      <c r="CB122" s="128"/>
      <c r="CC122" s="128"/>
      <c r="CD122" s="128"/>
      <c r="CE122" s="128"/>
      <c r="CF122" s="128"/>
      <c r="CG122" s="128"/>
      <c r="CH122" s="128"/>
      <c r="CI122" s="128"/>
      <c r="CJ122" s="128"/>
      <c r="CK122" s="128"/>
      <c r="CL122" s="128"/>
      <c r="CM122" s="128"/>
      <c r="CN122" s="128"/>
      <c r="CO122" s="128"/>
      <c r="CP122" s="128"/>
      <c r="CQ122" s="128"/>
      <c r="CR122" s="128"/>
      <c r="CS122" s="128"/>
      <c r="CT122" s="128"/>
      <c r="CU122" s="128"/>
      <c r="CV122" s="128"/>
      <c r="CW122" s="128"/>
      <c r="CX122" s="128"/>
      <c r="CY122" s="128"/>
      <c r="CZ122" s="128"/>
      <c r="DA122" s="128"/>
      <c r="DB122" s="128"/>
      <c r="DC122" s="128"/>
      <c r="DD122" s="128"/>
      <c r="DE122" s="128"/>
      <c r="DF122" s="128"/>
      <c r="DG122" s="128"/>
      <c r="DH122" s="128"/>
      <c r="DI122" s="128"/>
      <c r="DJ122" s="128"/>
      <c r="DK122" s="128"/>
      <c r="DL122" s="128"/>
      <c r="DM122" s="128"/>
      <c r="DN122" s="128"/>
      <c r="DO122" s="128"/>
      <c r="DP122" s="128"/>
      <c r="DQ122" s="128"/>
      <c r="DR122" s="127"/>
      <c r="DS122" s="127"/>
      <c r="DT122" s="127"/>
      <c r="DU122" s="127"/>
      <c r="DV122" s="127"/>
      <c r="DW122" s="127"/>
      <c r="DX122" s="127"/>
      <c r="DY122" s="127"/>
      <c r="DZ122" s="127"/>
      <c r="EA122" s="127"/>
      <c r="EB122" s="127"/>
      <c r="EC122" s="127"/>
      <c r="ED122" s="127"/>
      <c r="EE122" s="127"/>
      <c r="EF122" s="127"/>
      <c r="EG122" s="127"/>
      <c r="EH122" s="127"/>
      <c r="EI122" s="127"/>
      <c r="EJ122" s="127"/>
      <c r="EK122" s="127"/>
      <c r="EL122" s="127"/>
      <c r="EM122" s="127"/>
    </row>
    <row r="123" spans="1:143">
      <c r="A123" s="127"/>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c r="AA123" s="128"/>
      <c r="AB123" s="128"/>
      <c r="AC123" s="128"/>
      <c r="AD123" s="128"/>
      <c r="AE123" s="128"/>
      <c r="AF123" s="128"/>
      <c r="AG123" s="128"/>
      <c r="AH123" s="128"/>
      <c r="AI123" s="128"/>
      <c r="AJ123" s="128"/>
      <c r="AK123" s="128"/>
      <c r="AL123" s="128"/>
      <c r="AM123" s="128"/>
      <c r="AN123" s="128"/>
      <c r="AO123" s="128"/>
      <c r="AP123" s="128"/>
      <c r="AQ123" s="128"/>
      <c r="AR123" s="128"/>
      <c r="AS123" s="128"/>
      <c r="AT123" s="128"/>
      <c r="AU123" s="128"/>
      <c r="AV123" s="128"/>
      <c r="AW123" s="128"/>
      <c r="AX123" s="128"/>
      <c r="AY123" s="128"/>
      <c r="AZ123" s="128"/>
      <c r="BA123" s="128"/>
      <c r="BB123" s="128"/>
      <c r="BC123" s="128"/>
      <c r="BD123" s="128"/>
      <c r="BE123" s="128"/>
      <c r="BF123" s="128"/>
      <c r="BG123" s="128"/>
      <c r="BH123" s="128"/>
      <c r="BI123" s="128"/>
      <c r="BJ123" s="128"/>
      <c r="BK123" s="128"/>
      <c r="BL123" s="128"/>
      <c r="BM123" s="128"/>
      <c r="BN123" s="128"/>
      <c r="BO123" s="128"/>
      <c r="BP123" s="128"/>
      <c r="BQ123" s="128"/>
      <c r="BR123" s="128"/>
      <c r="BS123" s="128"/>
      <c r="BT123" s="128"/>
      <c r="BU123" s="128"/>
      <c r="BV123" s="128"/>
      <c r="BW123" s="128"/>
      <c r="BX123" s="128"/>
      <c r="BY123" s="128"/>
      <c r="BZ123" s="128"/>
      <c r="CA123" s="128"/>
      <c r="CB123" s="128"/>
      <c r="CC123" s="128"/>
      <c r="CD123" s="128"/>
      <c r="CE123" s="128"/>
      <c r="CF123" s="128"/>
      <c r="CG123" s="128"/>
      <c r="CH123" s="128"/>
      <c r="CI123" s="128"/>
      <c r="CJ123" s="128"/>
      <c r="CK123" s="128"/>
      <c r="CL123" s="128"/>
      <c r="CM123" s="128"/>
      <c r="CN123" s="128"/>
      <c r="CO123" s="128"/>
      <c r="CP123" s="128"/>
      <c r="CQ123" s="128"/>
      <c r="CR123" s="128"/>
      <c r="CS123" s="128"/>
      <c r="CT123" s="128"/>
      <c r="CU123" s="128"/>
      <c r="CV123" s="128"/>
      <c r="CW123" s="128"/>
      <c r="CX123" s="128"/>
      <c r="CY123" s="128"/>
      <c r="CZ123" s="128"/>
      <c r="DA123" s="128"/>
      <c r="DB123" s="128"/>
      <c r="DC123" s="128"/>
      <c r="DD123" s="128"/>
      <c r="DE123" s="128"/>
      <c r="DF123" s="128"/>
      <c r="DG123" s="128"/>
      <c r="DH123" s="128"/>
      <c r="DI123" s="128"/>
      <c r="DJ123" s="128"/>
      <c r="DK123" s="128"/>
      <c r="DL123" s="128"/>
      <c r="DM123" s="128"/>
      <c r="DN123" s="128"/>
      <c r="DO123" s="128"/>
      <c r="DP123" s="128"/>
      <c r="DQ123" s="128"/>
      <c r="DR123" s="127"/>
      <c r="DS123" s="127"/>
      <c r="DT123" s="127"/>
      <c r="DU123" s="127"/>
      <c r="DV123" s="127"/>
      <c r="DW123" s="127"/>
      <c r="DX123" s="127"/>
      <c r="DY123" s="127"/>
      <c r="DZ123" s="127"/>
      <c r="EA123" s="127"/>
      <c r="EB123" s="127"/>
      <c r="EC123" s="127"/>
      <c r="ED123" s="127"/>
      <c r="EE123" s="127"/>
      <c r="EF123" s="127"/>
      <c r="EG123" s="127"/>
      <c r="EH123" s="127"/>
      <c r="EI123" s="127"/>
      <c r="EJ123" s="127"/>
      <c r="EK123" s="127"/>
      <c r="EL123" s="127"/>
      <c r="EM123" s="127"/>
    </row>
    <row r="124" spans="1:143">
      <c r="A124" s="127"/>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c r="AA124" s="128"/>
      <c r="AB124" s="128"/>
      <c r="AC124" s="128"/>
      <c r="AD124" s="128"/>
      <c r="AE124" s="128"/>
      <c r="AF124" s="128"/>
      <c r="AG124" s="128"/>
      <c r="AH124" s="128"/>
      <c r="AI124" s="128"/>
      <c r="AJ124" s="128"/>
      <c r="AK124" s="128"/>
      <c r="AL124" s="128"/>
      <c r="AM124" s="128"/>
      <c r="AN124" s="128"/>
      <c r="AO124" s="128"/>
      <c r="AP124" s="128"/>
      <c r="AQ124" s="128"/>
      <c r="AR124" s="128"/>
      <c r="AS124" s="128"/>
      <c r="AT124" s="128"/>
      <c r="AU124" s="128"/>
      <c r="AV124" s="128"/>
      <c r="AW124" s="128"/>
      <c r="AX124" s="128"/>
      <c r="AY124" s="128"/>
      <c r="AZ124" s="128"/>
      <c r="BA124" s="128"/>
      <c r="BB124" s="128"/>
      <c r="BC124" s="128"/>
      <c r="BD124" s="128"/>
      <c r="BE124" s="128"/>
      <c r="BF124" s="128"/>
      <c r="BG124" s="128"/>
      <c r="BH124" s="128"/>
      <c r="BI124" s="128"/>
      <c r="BJ124" s="128"/>
      <c r="BK124" s="128"/>
      <c r="BL124" s="128"/>
      <c r="BM124" s="128"/>
      <c r="BN124" s="128"/>
      <c r="BO124" s="128"/>
      <c r="BP124" s="128"/>
      <c r="BQ124" s="128"/>
      <c r="BR124" s="128"/>
      <c r="BS124" s="128"/>
      <c r="BT124" s="128"/>
      <c r="BU124" s="128"/>
      <c r="BV124" s="128"/>
      <c r="BW124" s="128"/>
      <c r="BX124" s="128"/>
      <c r="BY124" s="128"/>
      <c r="BZ124" s="128"/>
      <c r="CA124" s="128"/>
      <c r="CB124" s="128"/>
      <c r="CC124" s="128"/>
      <c r="CD124" s="128"/>
      <c r="CE124" s="128"/>
      <c r="CF124" s="128"/>
      <c r="CG124" s="128"/>
      <c r="CH124" s="128"/>
      <c r="CI124" s="128"/>
      <c r="CJ124" s="128"/>
      <c r="CK124" s="128"/>
      <c r="CL124" s="128"/>
      <c r="CM124" s="128"/>
      <c r="CN124" s="128"/>
      <c r="CO124" s="128"/>
      <c r="CP124" s="128"/>
      <c r="CQ124" s="128"/>
      <c r="CR124" s="128"/>
      <c r="CS124" s="128"/>
      <c r="CT124" s="128"/>
      <c r="CU124" s="128"/>
      <c r="CV124" s="128"/>
      <c r="CW124" s="128"/>
      <c r="CX124" s="128"/>
      <c r="CY124" s="128"/>
      <c r="CZ124" s="128"/>
      <c r="DA124" s="128"/>
      <c r="DB124" s="128"/>
      <c r="DC124" s="128"/>
      <c r="DD124" s="128"/>
      <c r="DE124" s="128"/>
      <c r="DF124" s="128"/>
      <c r="DG124" s="128"/>
      <c r="DH124" s="128"/>
      <c r="DI124" s="128"/>
      <c r="DJ124" s="128"/>
      <c r="DK124" s="128"/>
      <c r="DL124" s="128"/>
      <c r="DM124" s="128"/>
      <c r="DN124" s="128"/>
      <c r="DO124" s="128"/>
      <c r="DP124" s="128"/>
      <c r="DQ124" s="128"/>
      <c r="DR124" s="127"/>
      <c r="DS124" s="127"/>
      <c r="DT124" s="127"/>
      <c r="DU124" s="127"/>
      <c r="DV124" s="127"/>
      <c r="DW124" s="127"/>
      <c r="DX124" s="127"/>
      <c r="DY124" s="127"/>
      <c r="DZ124" s="127"/>
      <c r="EA124" s="127"/>
      <c r="EB124" s="127"/>
      <c r="EC124" s="127"/>
      <c r="ED124" s="127"/>
      <c r="EE124" s="127"/>
      <c r="EF124" s="127"/>
      <c r="EG124" s="127"/>
      <c r="EH124" s="127"/>
      <c r="EI124" s="127"/>
      <c r="EJ124" s="127"/>
      <c r="EK124" s="127"/>
      <c r="EL124" s="127"/>
      <c r="EM124" s="127"/>
    </row>
    <row r="125" spans="1:143">
      <c r="A125" s="127"/>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c r="AA125" s="128"/>
      <c r="AB125" s="128"/>
      <c r="AC125" s="128"/>
      <c r="AD125" s="128"/>
      <c r="AE125" s="128"/>
      <c r="AF125" s="128"/>
      <c r="AG125" s="128"/>
      <c r="AH125" s="128"/>
      <c r="AI125" s="128"/>
      <c r="AJ125" s="128"/>
      <c r="AK125" s="128"/>
      <c r="AL125" s="128"/>
      <c r="AM125" s="128"/>
      <c r="AN125" s="128"/>
      <c r="AO125" s="128"/>
      <c r="AP125" s="128"/>
      <c r="AQ125" s="128"/>
      <c r="AR125" s="128"/>
      <c r="AS125" s="128"/>
      <c r="AT125" s="128"/>
      <c r="AU125" s="128"/>
      <c r="AV125" s="128"/>
      <c r="AW125" s="128"/>
      <c r="AX125" s="128"/>
      <c r="AY125" s="128"/>
      <c r="AZ125" s="128"/>
      <c r="BA125" s="128"/>
      <c r="BB125" s="128"/>
      <c r="BC125" s="128"/>
      <c r="BD125" s="128"/>
      <c r="BE125" s="128"/>
      <c r="BF125" s="128"/>
      <c r="BG125" s="128"/>
      <c r="BH125" s="128"/>
      <c r="BI125" s="128"/>
      <c r="BJ125" s="128"/>
      <c r="BK125" s="128"/>
      <c r="BL125" s="128"/>
      <c r="BM125" s="128"/>
      <c r="BN125" s="128"/>
      <c r="BO125" s="128"/>
      <c r="BP125" s="128"/>
      <c r="BQ125" s="128"/>
      <c r="BR125" s="128"/>
      <c r="BS125" s="128"/>
      <c r="BT125" s="128"/>
      <c r="BU125" s="128"/>
      <c r="BV125" s="128"/>
      <c r="BW125" s="128"/>
      <c r="BX125" s="128"/>
      <c r="BY125" s="128"/>
      <c r="BZ125" s="128"/>
      <c r="CA125" s="128"/>
      <c r="CB125" s="128"/>
      <c r="CC125" s="128"/>
      <c r="CD125" s="128"/>
      <c r="CE125" s="128"/>
      <c r="CF125" s="128"/>
      <c r="CG125" s="128"/>
      <c r="CH125" s="128"/>
      <c r="CI125" s="128"/>
      <c r="CJ125" s="128"/>
      <c r="CK125" s="128"/>
      <c r="CL125" s="128"/>
      <c r="CM125" s="128"/>
      <c r="CN125" s="128"/>
      <c r="CO125" s="128"/>
      <c r="CP125" s="128"/>
      <c r="CQ125" s="128"/>
      <c r="CR125" s="128"/>
      <c r="CS125" s="128"/>
      <c r="CT125" s="128"/>
      <c r="CU125" s="128"/>
      <c r="CV125" s="128"/>
      <c r="CW125" s="128"/>
      <c r="CX125" s="128"/>
      <c r="CY125" s="128"/>
      <c r="CZ125" s="128"/>
      <c r="DA125" s="128"/>
      <c r="DB125" s="128"/>
      <c r="DC125" s="128"/>
      <c r="DD125" s="128"/>
      <c r="DE125" s="128"/>
      <c r="DF125" s="128"/>
      <c r="DG125" s="128"/>
      <c r="DH125" s="128"/>
      <c r="DI125" s="128"/>
      <c r="DJ125" s="128"/>
      <c r="DK125" s="128"/>
      <c r="DL125" s="128"/>
      <c r="DM125" s="128"/>
      <c r="DN125" s="128"/>
      <c r="DO125" s="128"/>
      <c r="DP125" s="128"/>
      <c r="DQ125" s="128"/>
      <c r="DR125" s="127"/>
      <c r="DS125" s="127"/>
      <c r="DT125" s="127"/>
      <c r="DU125" s="127"/>
      <c r="DV125" s="127"/>
      <c r="DW125" s="127"/>
      <c r="DX125" s="127"/>
      <c r="DY125" s="127"/>
      <c r="DZ125" s="127"/>
      <c r="EA125" s="127"/>
      <c r="EB125" s="127"/>
      <c r="EC125" s="127"/>
      <c r="ED125" s="127"/>
      <c r="EE125" s="127"/>
      <c r="EF125" s="127"/>
      <c r="EG125" s="127"/>
      <c r="EH125" s="127"/>
      <c r="EI125" s="127"/>
      <c r="EJ125" s="127"/>
      <c r="EK125" s="127"/>
      <c r="EL125" s="127"/>
      <c r="EM125" s="127"/>
    </row>
    <row r="126" spans="1:143">
      <c r="A126" s="127"/>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c r="AA126" s="128"/>
      <c r="AB126" s="128"/>
      <c r="AC126" s="128"/>
      <c r="AD126" s="128"/>
      <c r="AE126" s="128"/>
      <c r="AF126" s="128"/>
      <c r="AG126" s="128"/>
      <c r="AH126" s="128"/>
      <c r="AI126" s="128"/>
      <c r="AJ126" s="128"/>
      <c r="AK126" s="128"/>
      <c r="AL126" s="128"/>
      <c r="AM126" s="128"/>
      <c r="AN126" s="128"/>
      <c r="AO126" s="128"/>
      <c r="AP126" s="128"/>
      <c r="AQ126" s="128"/>
      <c r="AR126" s="128"/>
      <c r="AS126" s="128"/>
      <c r="AT126" s="128"/>
      <c r="AU126" s="128"/>
      <c r="AV126" s="128"/>
      <c r="AW126" s="128"/>
      <c r="AX126" s="128"/>
      <c r="AY126" s="128"/>
      <c r="AZ126" s="128"/>
      <c r="BA126" s="128"/>
      <c r="BB126" s="128"/>
      <c r="BC126" s="128"/>
      <c r="BD126" s="128"/>
      <c r="BE126" s="128"/>
      <c r="BF126" s="128"/>
      <c r="BG126" s="128"/>
      <c r="BH126" s="128"/>
      <c r="BI126" s="128"/>
      <c r="BJ126" s="128"/>
      <c r="BK126" s="128"/>
      <c r="BL126" s="128"/>
      <c r="BM126" s="128"/>
      <c r="BN126" s="128"/>
      <c r="BO126" s="128"/>
      <c r="BP126" s="128"/>
      <c r="BQ126" s="128"/>
      <c r="BR126" s="128"/>
      <c r="BS126" s="128"/>
      <c r="BT126" s="128"/>
      <c r="BU126" s="128"/>
      <c r="BV126" s="128"/>
      <c r="BW126" s="128"/>
      <c r="BX126" s="128"/>
      <c r="BY126" s="128"/>
      <c r="BZ126" s="128"/>
      <c r="CA126" s="128"/>
      <c r="CB126" s="128"/>
      <c r="CC126" s="128"/>
      <c r="CD126" s="128"/>
      <c r="CE126" s="128"/>
      <c r="CF126" s="128"/>
      <c r="CG126" s="128"/>
      <c r="CH126" s="128"/>
      <c r="CI126" s="128"/>
      <c r="CJ126" s="128"/>
      <c r="CK126" s="128"/>
      <c r="CL126" s="128"/>
      <c r="CM126" s="128"/>
      <c r="CN126" s="128"/>
      <c r="CO126" s="128"/>
      <c r="CP126" s="128"/>
      <c r="CQ126" s="128"/>
      <c r="CR126" s="128"/>
      <c r="CS126" s="128"/>
      <c r="CT126" s="128"/>
      <c r="CU126" s="128"/>
      <c r="CV126" s="128"/>
      <c r="CW126" s="128"/>
      <c r="CX126" s="128"/>
      <c r="CY126" s="128"/>
      <c r="CZ126" s="128"/>
      <c r="DA126" s="128"/>
      <c r="DB126" s="128"/>
      <c r="DC126" s="128"/>
      <c r="DD126" s="128"/>
      <c r="DE126" s="128"/>
      <c r="DF126" s="128"/>
      <c r="DG126" s="128"/>
      <c r="DH126" s="128"/>
      <c r="DI126" s="128"/>
      <c r="DJ126" s="128"/>
      <c r="DK126" s="128"/>
      <c r="DL126" s="128"/>
      <c r="DM126" s="128"/>
      <c r="DN126" s="128"/>
      <c r="DO126" s="128"/>
      <c r="DP126" s="128"/>
      <c r="DQ126" s="128"/>
      <c r="DR126" s="127"/>
      <c r="DS126" s="127"/>
      <c r="DT126" s="127"/>
      <c r="DU126" s="127"/>
      <c r="DV126" s="127"/>
      <c r="DW126" s="127"/>
      <c r="DX126" s="127"/>
      <c r="DY126" s="127"/>
      <c r="DZ126" s="127"/>
      <c r="EA126" s="127"/>
      <c r="EB126" s="127"/>
      <c r="EC126" s="127"/>
      <c r="ED126" s="127"/>
      <c r="EE126" s="127"/>
      <c r="EF126" s="127"/>
      <c r="EG126" s="127"/>
      <c r="EH126" s="127"/>
      <c r="EI126" s="127"/>
      <c r="EJ126" s="127"/>
      <c r="EK126" s="127"/>
      <c r="EL126" s="127"/>
      <c r="EM126" s="127"/>
    </row>
    <row r="127" spans="1:143">
      <c r="A127" s="127"/>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c r="AA127" s="128"/>
      <c r="AB127" s="128"/>
      <c r="AC127" s="128"/>
      <c r="AD127" s="128"/>
      <c r="AE127" s="128"/>
      <c r="AF127" s="128"/>
      <c r="AG127" s="128"/>
      <c r="AH127" s="128"/>
      <c r="AI127" s="128"/>
      <c r="AJ127" s="128"/>
      <c r="AK127" s="128"/>
      <c r="AL127" s="128"/>
      <c r="AM127" s="128"/>
      <c r="AN127" s="128"/>
      <c r="AO127" s="128"/>
      <c r="AP127" s="128"/>
      <c r="AQ127" s="128"/>
      <c r="AR127" s="128"/>
      <c r="AS127" s="128"/>
      <c r="AT127" s="128"/>
      <c r="AU127" s="128"/>
      <c r="AV127" s="128"/>
      <c r="AW127" s="128"/>
      <c r="AX127" s="128"/>
      <c r="AY127" s="128"/>
      <c r="AZ127" s="128"/>
      <c r="BA127" s="128"/>
      <c r="BB127" s="128"/>
      <c r="BC127" s="128"/>
      <c r="BD127" s="128"/>
      <c r="BE127" s="128"/>
      <c r="BF127" s="128"/>
      <c r="BG127" s="128"/>
      <c r="BH127" s="128"/>
      <c r="BI127" s="128"/>
      <c r="BJ127" s="128"/>
      <c r="BK127" s="128"/>
      <c r="BL127" s="128"/>
      <c r="BM127" s="128"/>
      <c r="BN127" s="128"/>
      <c r="BO127" s="128"/>
      <c r="BP127" s="128"/>
      <c r="BQ127" s="128"/>
      <c r="BR127" s="128"/>
      <c r="BS127" s="128"/>
      <c r="BT127" s="128"/>
      <c r="BU127" s="128"/>
      <c r="BV127" s="128"/>
      <c r="BW127" s="128"/>
      <c r="BX127" s="128"/>
      <c r="BY127" s="128"/>
      <c r="BZ127" s="128"/>
      <c r="CA127" s="128"/>
      <c r="CB127" s="128"/>
      <c r="CC127" s="128"/>
      <c r="CD127" s="128"/>
      <c r="CE127" s="128"/>
      <c r="CF127" s="128"/>
      <c r="CG127" s="128"/>
      <c r="CH127" s="128"/>
      <c r="CI127" s="128"/>
      <c r="CJ127" s="128"/>
      <c r="CK127" s="128"/>
      <c r="CL127" s="128"/>
      <c r="CM127" s="128"/>
      <c r="CN127" s="128"/>
      <c r="CO127" s="128"/>
      <c r="CP127" s="128"/>
      <c r="CQ127" s="128"/>
      <c r="CR127" s="128"/>
      <c r="CS127" s="128"/>
      <c r="CT127" s="128"/>
      <c r="CU127" s="128"/>
      <c r="CV127" s="128"/>
      <c r="CW127" s="128"/>
      <c r="CX127" s="128"/>
      <c r="CY127" s="128"/>
      <c r="CZ127" s="128"/>
      <c r="DA127" s="128"/>
      <c r="DB127" s="128"/>
      <c r="DC127" s="128"/>
      <c r="DD127" s="128"/>
      <c r="DE127" s="128"/>
      <c r="DF127" s="128"/>
      <c r="DG127" s="128"/>
      <c r="DH127" s="128"/>
      <c r="DI127" s="128"/>
      <c r="DJ127" s="128"/>
      <c r="DK127" s="128"/>
      <c r="DL127" s="128"/>
      <c r="DM127" s="128"/>
      <c r="DN127" s="128"/>
      <c r="DO127" s="128"/>
      <c r="DP127" s="128"/>
      <c r="DQ127" s="128"/>
      <c r="DR127" s="127"/>
      <c r="DS127" s="127"/>
      <c r="DT127" s="127"/>
      <c r="DU127" s="127"/>
      <c r="DV127" s="127"/>
      <c r="DW127" s="127"/>
      <c r="DX127" s="127"/>
      <c r="DY127" s="127"/>
      <c r="DZ127" s="127"/>
      <c r="EA127" s="127"/>
      <c r="EB127" s="127"/>
      <c r="EC127" s="127"/>
      <c r="ED127" s="127"/>
      <c r="EE127" s="127"/>
      <c r="EF127" s="127"/>
      <c r="EG127" s="127"/>
      <c r="EH127" s="127"/>
      <c r="EI127" s="127"/>
      <c r="EJ127" s="127"/>
      <c r="EK127" s="127"/>
      <c r="EL127" s="127"/>
      <c r="EM127" s="127"/>
    </row>
    <row r="128" spans="1:143">
      <c r="A128" s="127"/>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c r="AA128" s="128"/>
      <c r="AB128" s="128"/>
      <c r="AC128" s="128"/>
      <c r="AD128" s="128"/>
      <c r="AE128" s="128"/>
      <c r="AF128" s="128"/>
      <c r="AG128" s="128"/>
      <c r="AH128" s="128"/>
      <c r="AI128" s="128"/>
      <c r="AJ128" s="128"/>
      <c r="AK128" s="128"/>
      <c r="AL128" s="128"/>
      <c r="AM128" s="128"/>
      <c r="AN128" s="128"/>
      <c r="AO128" s="128"/>
      <c r="AP128" s="128"/>
      <c r="AQ128" s="128"/>
      <c r="AR128" s="128"/>
      <c r="AS128" s="128"/>
      <c r="AT128" s="128"/>
      <c r="AU128" s="128"/>
      <c r="AV128" s="128"/>
      <c r="AW128" s="128"/>
      <c r="AX128" s="128"/>
      <c r="AY128" s="128"/>
      <c r="AZ128" s="128"/>
      <c r="BA128" s="128"/>
      <c r="BB128" s="128"/>
      <c r="BC128" s="128"/>
      <c r="BD128" s="128"/>
      <c r="BE128" s="128"/>
      <c r="BF128" s="128"/>
      <c r="BG128" s="128"/>
      <c r="BH128" s="128"/>
      <c r="BI128" s="128"/>
      <c r="BJ128" s="128"/>
      <c r="BK128" s="128"/>
      <c r="BL128" s="128"/>
      <c r="BM128" s="128"/>
      <c r="BN128" s="128"/>
      <c r="BO128" s="128"/>
      <c r="BP128" s="128"/>
      <c r="BQ128" s="128"/>
      <c r="BR128" s="128"/>
      <c r="BS128" s="128"/>
      <c r="BT128" s="128"/>
      <c r="BU128" s="128"/>
      <c r="BV128" s="128"/>
      <c r="BW128" s="128"/>
      <c r="BX128" s="128"/>
      <c r="BY128" s="128"/>
      <c r="BZ128" s="128"/>
      <c r="CA128" s="128"/>
      <c r="CB128" s="128"/>
      <c r="CC128" s="128"/>
      <c r="CD128" s="128"/>
      <c r="CE128" s="128"/>
      <c r="CF128" s="128"/>
      <c r="CG128" s="128"/>
      <c r="CH128" s="128"/>
      <c r="CI128" s="128"/>
      <c r="CJ128" s="128"/>
      <c r="CK128" s="128"/>
      <c r="CL128" s="128"/>
      <c r="CM128" s="128"/>
      <c r="CN128" s="128"/>
      <c r="CO128" s="128"/>
      <c r="CP128" s="128"/>
      <c r="CQ128" s="128"/>
      <c r="CR128" s="128"/>
      <c r="CS128" s="128"/>
      <c r="CT128" s="128"/>
      <c r="CU128" s="128"/>
      <c r="CV128" s="128"/>
      <c r="CW128" s="128"/>
      <c r="CX128" s="128"/>
      <c r="CY128" s="128"/>
      <c r="CZ128" s="128"/>
      <c r="DA128" s="128"/>
      <c r="DB128" s="128"/>
      <c r="DC128" s="128"/>
      <c r="DD128" s="128"/>
      <c r="DE128" s="128"/>
      <c r="DF128" s="128"/>
      <c r="DG128" s="128"/>
      <c r="DH128" s="128"/>
      <c r="DI128" s="128"/>
      <c r="DJ128" s="128"/>
      <c r="DK128" s="128"/>
      <c r="DL128" s="128"/>
      <c r="DM128" s="128"/>
      <c r="DN128" s="128"/>
      <c r="DO128" s="128"/>
      <c r="DP128" s="128"/>
      <c r="DQ128" s="128"/>
      <c r="DR128" s="127"/>
      <c r="DS128" s="127"/>
      <c r="DT128" s="127"/>
      <c r="DU128" s="127"/>
      <c r="DV128" s="127"/>
      <c r="DW128" s="127"/>
      <c r="DX128" s="127"/>
      <c r="DY128" s="127"/>
      <c r="DZ128" s="127"/>
      <c r="EA128" s="127"/>
      <c r="EB128" s="127"/>
      <c r="EC128" s="127"/>
      <c r="ED128" s="127"/>
      <c r="EE128" s="127"/>
      <c r="EF128" s="127"/>
      <c r="EG128" s="127"/>
      <c r="EH128" s="127"/>
      <c r="EI128" s="127"/>
      <c r="EJ128" s="127"/>
      <c r="EK128" s="127"/>
      <c r="EL128" s="127"/>
      <c r="EM128" s="127"/>
    </row>
    <row r="129" spans="1:143">
      <c r="A129" s="127"/>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c r="AA129" s="128"/>
      <c r="AB129" s="128"/>
      <c r="AC129" s="128"/>
      <c r="AD129" s="128"/>
      <c r="AE129" s="128"/>
      <c r="AF129" s="128"/>
      <c r="AG129" s="128"/>
      <c r="AH129" s="128"/>
      <c r="AI129" s="128"/>
      <c r="AJ129" s="128"/>
      <c r="AK129" s="128"/>
      <c r="AL129" s="128"/>
      <c r="AM129" s="128"/>
      <c r="AN129" s="128"/>
      <c r="AO129" s="128"/>
      <c r="AP129" s="128"/>
      <c r="AQ129" s="128"/>
      <c r="AR129" s="128"/>
      <c r="AS129" s="128"/>
      <c r="AT129" s="128"/>
      <c r="AU129" s="128"/>
      <c r="AV129" s="128"/>
      <c r="AW129" s="128"/>
      <c r="AX129" s="128"/>
      <c r="AY129" s="128"/>
      <c r="AZ129" s="128"/>
      <c r="BA129" s="128"/>
      <c r="BB129" s="128"/>
      <c r="BC129" s="128"/>
      <c r="BD129" s="128"/>
      <c r="BE129" s="128"/>
      <c r="BF129" s="128"/>
      <c r="BG129" s="128"/>
      <c r="BH129" s="128"/>
      <c r="BI129" s="128"/>
      <c r="BJ129" s="128"/>
      <c r="BK129" s="128"/>
      <c r="BL129" s="128"/>
      <c r="BM129" s="128"/>
      <c r="BN129" s="128"/>
      <c r="BO129" s="128"/>
      <c r="BP129" s="128"/>
      <c r="BQ129" s="128"/>
      <c r="BR129" s="128"/>
      <c r="BS129" s="128"/>
      <c r="BT129" s="128"/>
      <c r="BU129" s="128"/>
      <c r="BV129" s="128"/>
      <c r="BW129" s="128"/>
      <c r="BX129" s="128"/>
      <c r="BY129" s="128"/>
      <c r="BZ129" s="128"/>
      <c r="CA129" s="128"/>
      <c r="CB129" s="128"/>
      <c r="CC129" s="128"/>
      <c r="CD129" s="128"/>
      <c r="CE129" s="128"/>
      <c r="CF129" s="128"/>
      <c r="CG129" s="128"/>
      <c r="CH129" s="128"/>
      <c r="CI129" s="128"/>
      <c r="CJ129" s="128"/>
      <c r="CK129" s="128"/>
      <c r="CL129" s="128"/>
      <c r="CM129" s="128"/>
      <c r="CN129" s="128"/>
      <c r="CO129" s="128"/>
      <c r="CP129" s="128"/>
      <c r="CQ129" s="128"/>
      <c r="CR129" s="128"/>
      <c r="CS129" s="128"/>
      <c r="CT129" s="128"/>
      <c r="CU129" s="128"/>
      <c r="CV129" s="128"/>
      <c r="CW129" s="128"/>
      <c r="CX129" s="128"/>
      <c r="CY129" s="128"/>
      <c r="CZ129" s="128"/>
      <c r="DA129" s="128"/>
      <c r="DB129" s="128"/>
      <c r="DC129" s="128"/>
      <c r="DD129" s="128"/>
      <c r="DE129" s="128"/>
      <c r="DF129" s="128"/>
      <c r="DG129" s="128"/>
      <c r="DH129" s="128"/>
      <c r="DI129" s="128"/>
      <c r="DJ129" s="128"/>
      <c r="DK129" s="128"/>
      <c r="DL129" s="128"/>
      <c r="DM129" s="128"/>
      <c r="DN129" s="128"/>
      <c r="DO129" s="128"/>
      <c r="DP129" s="128"/>
      <c r="DQ129" s="128"/>
      <c r="DR129" s="127"/>
      <c r="DS129" s="127"/>
      <c r="DT129" s="127"/>
      <c r="DU129" s="127"/>
      <c r="DV129" s="127"/>
      <c r="DW129" s="127"/>
      <c r="DX129" s="127"/>
      <c r="DY129" s="127"/>
      <c r="DZ129" s="127"/>
      <c r="EA129" s="127"/>
      <c r="EB129" s="127"/>
      <c r="EC129" s="127"/>
      <c r="ED129" s="127"/>
      <c r="EE129" s="127"/>
      <c r="EF129" s="127"/>
      <c r="EG129" s="127"/>
      <c r="EH129" s="127"/>
      <c r="EI129" s="127"/>
      <c r="EJ129" s="127"/>
      <c r="EK129" s="127"/>
      <c r="EL129" s="127"/>
      <c r="EM129" s="127"/>
    </row>
    <row r="130" spans="1:143">
      <c r="A130" s="127"/>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c r="AA130" s="128"/>
      <c r="AB130" s="128"/>
      <c r="AC130" s="128"/>
      <c r="AD130" s="128"/>
      <c r="AE130" s="128"/>
      <c r="AF130" s="128"/>
      <c r="AG130" s="128"/>
      <c r="AH130" s="128"/>
      <c r="AI130" s="128"/>
      <c r="AJ130" s="128"/>
      <c r="AK130" s="128"/>
      <c r="AL130" s="128"/>
      <c r="AM130" s="128"/>
      <c r="AN130" s="128"/>
      <c r="AO130" s="128"/>
      <c r="AP130" s="128"/>
      <c r="AQ130" s="128"/>
      <c r="AR130" s="128"/>
      <c r="AS130" s="128"/>
      <c r="AT130" s="128"/>
      <c r="AU130" s="128"/>
      <c r="AV130" s="128"/>
      <c r="AW130" s="128"/>
      <c r="AX130" s="128"/>
      <c r="AY130" s="128"/>
      <c r="AZ130" s="128"/>
      <c r="BA130" s="128"/>
      <c r="BB130" s="128"/>
      <c r="BC130" s="128"/>
      <c r="BD130" s="128"/>
      <c r="BE130" s="128"/>
      <c r="BF130" s="128"/>
      <c r="BG130" s="128"/>
      <c r="BH130" s="128"/>
      <c r="BI130" s="128"/>
      <c r="BJ130" s="128"/>
      <c r="BK130" s="128"/>
      <c r="BL130" s="128"/>
      <c r="BM130" s="128"/>
      <c r="BN130" s="128"/>
      <c r="BO130" s="128"/>
      <c r="BP130" s="128"/>
      <c r="BQ130" s="128"/>
      <c r="BR130" s="128"/>
      <c r="BS130" s="128"/>
      <c r="BT130" s="128"/>
      <c r="BU130" s="128"/>
      <c r="BV130" s="128"/>
      <c r="BW130" s="128"/>
      <c r="BX130" s="128"/>
      <c r="BY130" s="128"/>
      <c r="BZ130" s="128"/>
      <c r="CA130" s="128"/>
      <c r="CB130" s="128"/>
      <c r="CC130" s="128"/>
      <c r="CD130" s="128"/>
      <c r="CE130" s="128"/>
      <c r="CF130" s="128"/>
      <c r="CG130" s="128"/>
      <c r="CH130" s="128"/>
      <c r="CI130" s="128"/>
      <c r="CJ130" s="128"/>
      <c r="CK130" s="128"/>
      <c r="CL130" s="128"/>
      <c r="CM130" s="128"/>
      <c r="CN130" s="128"/>
      <c r="CO130" s="128"/>
      <c r="CP130" s="128"/>
      <c r="CQ130" s="128"/>
      <c r="CR130" s="128"/>
      <c r="CS130" s="128"/>
      <c r="CT130" s="128"/>
      <c r="CU130" s="128"/>
      <c r="CV130" s="128"/>
      <c r="CW130" s="128"/>
      <c r="CX130" s="128"/>
      <c r="CY130" s="128"/>
      <c r="CZ130" s="128"/>
      <c r="DA130" s="128"/>
      <c r="DB130" s="128"/>
      <c r="DC130" s="128"/>
      <c r="DD130" s="128"/>
      <c r="DE130" s="128"/>
      <c r="DF130" s="128"/>
      <c r="DG130" s="128"/>
      <c r="DH130" s="128"/>
      <c r="DI130" s="128"/>
      <c r="DJ130" s="128"/>
      <c r="DK130" s="128"/>
      <c r="DL130" s="128"/>
      <c r="DM130" s="128"/>
      <c r="DN130" s="128"/>
      <c r="DO130" s="128"/>
      <c r="DP130" s="128"/>
      <c r="DQ130" s="128"/>
      <c r="DR130" s="127"/>
      <c r="DS130" s="127"/>
      <c r="DT130" s="127"/>
      <c r="DU130" s="127"/>
      <c r="DV130" s="127"/>
      <c r="DW130" s="127"/>
      <c r="DX130" s="127"/>
      <c r="DY130" s="127"/>
      <c r="DZ130" s="127"/>
      <c r="EA130" s="127"/>
      <c r="EB130" s="127"/>
      <c r="EC130" s="127"/>
      <c r="ED130" s="127"/>
      <c r="EE130" s="127"/>
      <c r="EF130" s="127"/>
      <c r="EG130" s="127"/>
      <c r="EH130" s="127"/>
      <c r="EI130" s="127"/>
      <c r="EJ130" s="127"/>
      <c r="EK130" s="127"/>
      <c r="EL130" s="127"/>
      <c r="EM130" s="127"/>
    </row>
    <row r="131" spans="1:143">
      <c r="A131" s="127"/>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c r="AA131" s="128"/>
      <c r="AB131" s="128"/>
      <c r="AC131" s="128"/>
      <c r="AD131" s="128"/>
      <c r="AE131" s="128"/>
      <c r="AF131" s="128"/>
      <c r="AG131" s="128"/>
      <c r="AH131" s="128"/>
      <c r="AI131" s="128"/>
      <c r="AJ131" s="128"/>
      <c r="AK131" s="128"/>
      <c r="AL131" s="128"/>
      <c r="AM131" s="128"/>
      <c r="AN131" s="128"/>
      <c r="AO131" s="128"/>
      <c r="AP131" s="128"/>
      <c r="AQ131" s="128"/>
      <c r="AR131" s="128"/>
      <c r="AS131" s="128"/>
      <c r="AT131" s="128"/>
      <c r="AU131" s="128"/>
      <c r="AV131" s="128"/>
      <c r="AW131" s="128"/>
      <c r="AX131" s="128"/>
      <c r="AY131" s="128"/>
      <c r="AZ131" s="128"/>
      <c r="BA131" s="128"/>
      <c r="BB131" s="128"/>
      <c r="BC131" s="128"/>
      <c r="BD131" s="128"/>
      <c r="BE131" s="128"/>
      <c r="BF131" s="128"/>
      <c r="BG131" s="128"/>
      <c r="BH131" s="128"/>
      <c r="BI131" s="128"/>
      <c r="BJ131" s="128"/>
      <c r="BK131" s="128"/>
      <c r="BL131" s="128"/>
      <c r="BM131" s="128"/>
      <c r="BN131" s="128"/>
      <c r="BO131" s="128"/>
      <c r="BP131" s="128"/>
      <c r="BQ131" s="128"/>
      <c r="BR131" s="128"/>
      <c r="BS131" s="128"/>
      <c r="BT131" s="128"/>
      <c r="BU131" s="128"/>
      <c r="BV131" s="128"/>
      <c r="BW131" s="128"/>
      <c r="BX131" s="128"/>
      <c r="BY131" s="128"/>
      <c r="BZ131" s="128"/>
      <c r="CA131" s="128"/>
      <c r="CB131" s="128"/>
      <c r="CC131" s="128"/>
      <c r="CD131" s="128"/>
      <c r="CE131" s="128"/>
      <c r="CF131" s="128"/>
      <c r="CG131" s="128"/>
      <c r="CH131" s="128"/>
      <c r="CI131" s="128"/>
      <c r="CJ131" s="128"/>
      <c r="CK131" s="128"/>
      <c r="CL131" s="128"/>
      <c r="CM131" s="128"/>
      <c r="CN131" s="128"/>
      <c r="CO131" s="128"/>
      <c r="CP131" s="128"/>
      <c r="CQ131" s="128"/>
      <c r="CR131" s="128"/>
      <c r="CS131" s="128"/>
      <c r="CT131" s="128"/>
      <c r="CU131" s="128"/>
      <c r="CV131" s="128"/>
      <c r="CW131" s="128"/>
      <c r="CX131" s="128"/>
      <c r="CY131" s="128"/>
      <c r="CZ131" s="128"/>
      <c r="DA131" s="128"/>
      <c r="DB131" s="128"/>
      <c r="DC131" s="128"/>
      <c r="DD131" s="128"/>
      <c r="DE131" s="128"/>
      <c r="DF131" s="128"/>
      <c r="DG131" s="128"/>
      <c r="DH131" s="128"/>
      <c r="DI131" s="128"/>
      <c r="DJ131" s="128"/>
      <c r="DK131" s="128"/>
      <c r="DL131" s="128"/>
      <c r="DM131" s="128"/>
      <c r="DN131" s="128"/>
      <c r="DO131" s="128"/>
      <c r="DP131" s="128"/>
      <c r="DQ131" s="128"/>
      <c r="DR131" s="127"/>
      <c r="DS131" s="127"/>
      <c r="DT131" s="127"/>
      <c r="DU131" s="127"/>
      <c r="DV131" s="127"/>
      <c r="DW131" s="127"/>
      <c r="DX131" s="127"/>
      <c r="DY131" s="127"/>
      <c r="DZ131" s="127"/>
      <c r="EA131" s="127"/>
      <c r="EB131" s="127"/>
      <c r="EC131" s="127"/>
      <c r="ED131" s="127"/>
      <c r="EE131" s="127"/>
      <c r="EF131" s="127"/>
      <c r="EG131" s="127"/>
      <c r="EH131" s="127"/>
      <c r="EI131" s="127"/>
      <c r="EJ131" s="127"/>
      <c r="EK131" s="127"/>
      <c r="EL131" s="127"/>
      <c r="EM131" s="127"/>
    </row>
  </sheetData>
  <mergeCells count="5">
    <mergeCell ref="D9:E9"/>
    <mergeCell ref="B6:C6"/>
    <mergeCell ref="B8:C8"/>
    <mergeCell ref="B7:C7"/>
    <mergeCell ref="B9:C9"/>
  </mergeCells>
  <phoneticPr fontId="4" type="noConversion"/>
  <conditionalFormatting sqref="EA31:EA131 EB11:EM131 A11:DZ131">
    <cfRule type="expression" dxfId="91" priority="5" stopIfTrue="1">
      <formula>ISERROR(A11)</formula>
    </cfRule>
  </conditionalFormatting>
  <dataValidations count="2">
    <dataValidation type="list" allowBlank="1" showInputMessage="1" showErrorMessage="1" sqref="E6">
      <formula1>$A$43:$A$49</formula1>
    </dataValidation>
    <dataValidation type="list" allowBlank="1" showInputMessage="1" showErrorMessage="1" sqref="D7:E7">
      <formula1>"Attritional,Large Losses,Total"</formula1>
    </dataValidation>
  </dataValidations>
  <hyperlinks>
    <hyperlink ref="E1" location="INDEX!A1" display="&lt;&lt;&lt; Index &lt;&lt;&lt;"/>
  </hyperlinks>
  <pageMargins left="0.75" right="0.75" top="1" bottom="1" header="0" footer="0"/>
  <headerFooter alignWithMargins="0"/>
</worksheet>
</file>

<file path=xl/worksheets/sheet28.xml><?xml version="1.0" encoding="utf-8"?>
<worksheet xmlns="http://schemas.openxmlformats.org/spreadsheetml/2006/main" xmlns:r="http://schemas.openxmlformats.org/officeDocument/2006/relationships">
  <sheetPr codeName="Hoja28" enableFormatConditionsCalculation="0">
    <tabColor rgb="FF66FF99"/>
  </sheetPr>
  <dimension ref="A1:IV131"/>
  <sheetViews>
    <sheetView showGridLines="0" zoomScale="80" zoomScaleNormal="80" workbookViewId="0"/>
  </sheetViews>
  <sheetFormatPr baseColWidth="10" defaultColWidth="11.42578125" defaultRowHeight="12.75"/>
  <cols>
    <col min="1" max="1" width="15.7109375" style="13" customWidth="1"/>
    <col min="2" max="20" width="12.85546875" style="13" bestFit="1" customWidth="1"/>
    <col min="21" max="121" width="11.5703125" style="13" bestFit="1" customWidth="1"/>
    <col min="122" max="16384" width="11.42578125" style="13"/>
  </cols>
  <sheetData>
    <row r="1" spans="1:256" ht="15.75">
      <c r="A1" s="122" t="s">
        <v>48</v>
      </c>
      <c r="B1" s="16" t="str">
        <f>operation</f>
        <v>RSA ARGENTINA</v>
      </c>
      <c r="E1" s="463" t="s">
        <v>361</v>
      </c>
    </row>
    <row r="2" spans="1:256" ht="15.75">
      <c r="A2" s="122" t="s">
        <v>49</v>
      </c>
      <c r="B2" s="16" t="str">
        <f>class</f>
        <v>Motor Comercial_CT</v>
      </c>
    </row>
    <row r="3" spans="1:256" ht="15.75">
      <c r="A3" s="122" t="s">
        <v>47</v>
      </c>
      <c r="B3" s="16" t="str">
        <f>currency&amp;" "&amp;Cover!$D$21</f>
        <v>AR$ (Thousands)</v>
      </c>
    </row>
    <row r="4" spans="1:256" ht="15.75">
      <c r="A4" s="123" t="s">
        <v>96</v>
      </c>
      <c r="B4" s="16" t="str">
        <f>reinsurance</f>
        <v>Gross</v>
      </c>
    </row>
    <row r="5" spans="1:256">
      <c r="A5" s="6"/>
      <c r="IV5" s="124" t="s">
        <v>19</v>
      </c>
    </row>
    <row r="6" spans="1:256">
      <c r="A6" s="6" t="s">
        <v>19</v>
      </c>
      <c r="B6" s="930" t="s">
        <v>123</v>
      </c>
      <c r="C6" s="930"/>
      <c r="IV6" s="13" t="s">
        <v>123</v>
      </c>
    </row>
    <row r="7" spans="1:256">
      <c r="A7" s="6" t="s">
        <v>46</v>
      </c>
      <c r="B7" s="931" t="s">
        <v>45</v>
      </c>
      <c r="C7" s="931"/>
      <c r="D7" s="125"/>
      <c r="E7" s="125"/>
      <c r="IV7" s="13" t="s">
        <v>124</v>
      </c>
    </row>
    <row r="8" spans="1:256">
      <c r="A8" s="6" t="s">
        <v>21</v>
      </c>
      <c r="B8" s="929" t="str">
        <f>VLOOKUP(B7&amp;B6,path,14,0)</f>
        <v>Incurred Claims</v>
      </c>
      <c r="C8" s="929"/>
      <c r="IV8" s="13" t="s">
        <v>125</v>
      </c>
    </row>
    <row r="9" spans="1:256">
      <c r="A9" s="6" t="s">
        <v>17</v>
      </c>
      <c r="B9" s="929" t="str">
        <f>VLOOKUP(B7&amp;B6,path,12,0)</f>
        <v>Large\Linea Comercial\Cascos Totales\</v>
      </c>
      <c r="C9" s="929"/>
      <c r="D9" s="929"/>
      <c r="E9" s="929"/>
      <c r="IV9" s="13" t="s">
        <v>20</v>
      </c>
    </row>
    <row r="10" spans="1:256">
      <c r="IV10" s="13" t="s">
        <v>27</v>
      </c>
    </row>
    <row r="11" spans="1:256" ht="25.5">
      <c r="A11" s="126" t="s">
        <v>23</v>
      </c>
      <c r="B11" s="127" t="str">
        <f t="array" ref="B11:CC11">[33]!ResQ3Headers(1,0,ACC_Length,ProjectName)</f>
        <v>3m</v>
      </c>
      <c r="C11" s="127" t="str">
        <v>6m</v>
      </c>
      <c r="D11" s="127" t="str">
        <v>9m</v>
      </c>
      <c r="E11" s="127" t="str">
        <v>12m</v>
      </c>
      <c r="F11" s="127" t="str">
        <v>15m</v>
      </c>
      <c r="G11" s="127" t="str">
        <v>18m</v>
      </c>
      <c r="H11" s="127" t="str">
        <v>21m</v>
      </c>
      <c r="I11" s="127" t="str">
        <v>24m</v>
      </c>
      <c r="J11" s="127" t="str">
        <v>27m</v>
      </c>
      <c r="K11" s="127" t="str">
        <v>30m</v>
      </c>
      <c r="L11" s="127" t="str">
        <v>33m</v>
      </c>
      <c r="M11" s="127" t="str">
        <v>36m</v>
      </c>
      <c r="N11" s="127" t="str">
        <v>39m</v>
      </c>
      <c r="O11" s="127" t="str">
        <v>42m</v>
      </c>
      <c r="P11" s="127" t="str">
        <v>45m</v>
      </c>
      <c r="Q11" s="127" t="str">
        <v>48m</v>
      </c>
      <c r="R11" s="127" t="str">
        <v>51m</v>
      </c>
      <c r="S11" s="127" t="str">
        <v>54m</v>
      </c>
      <c r="T11" s="127" t="str">
        <v>57m</v>
      </c>
      <c r="U11" s="127" t="str">
        <v>60m</v>
      </c>
      <c r="V11" s="127" t="str">
        <v>63m</v>
      </c>
      <c r="W11" s="127" t="str">
        <v>66m</v>
      </c>
      <c r="X11" s="127" t="str">
        <v>69m</v>
      </c>
      <c r="Y11" s="127" t="str">
        <v>72m</v>
      </c>
      <c r="Z11" s="127" t="str">
        <v>75m</v>
      </c>
      <c r="AA11" s="127" t="str">
        <v>78m</v>
      </c>
      <c r="AB11" s="127" t="str">
        <v>81m</v>
      </c>
      <c r="AC11" s="127" t="str">
        <v>84m</v>
      </c>
      <c r="AD11" s="127" t="str">
        <v>87m</v>
      </c>
      <c r="AE11" s="127" t="str">
        <v>90m</v>
      </c>
      <c r="AF11" s="127" t="str">
        <v>93m</v>
      </c>
      <c r="AG11" s="127" t="str">
        <v>96m</v>
      </c>
      <c r="AH11" s="127" t="str">
        <v>99m</v>
      </c>
      <c r="AI11" s="127" t="str">
        <v>102m</v>
      </c>
      <c r="AJ11" s="127" t="str">
        <v>105m</v>
      </c>
      <c r="AK11" s="127" t="str">
        <v>108m</v>
      </c>
      <c r="AL11" s="127" t="str">
        <v>111m</v>
      </c>
      <c r="AM11" s="127" t="str">
        <v>114m</v>
      </c>
      <c r="AN11" s="127" t="str">
        <v>117m</v>
      </c>
      <c r="AO11" s="127" t="str">
        <v>120m</v>
      </c>
      <c r="AP11" s="127" t="str">
        <v>123m</v>
      </c>
      <c r="AQ11" s="127" t="str">
        <v>126m</v>
      </c>
      <c r="AR11" s="127" t="str">
        <v>129m</v>
      </c>
      <c r="AS11" s="127" t="str">
        <v>132m</v>
      </c>
      <c r="AT11" s="127" t="str">
        <v>135m</v>
      </c>
      <c r="AU11" s="127" t="str">
        <v>138m</v>
      </c>
      <c r="AV11" s="127" t="str">
        <v>141m</v>
      </c>
      <c r="AW11" s="127" t="str">
        <v>144m</v>
      </c>
      <c r="AX11" s="127" t="str">
        <v>147m</v>
      </c>
      <c r="AY11" s="127" t="str">
        <v>150m</v>
      </c>
      <c r="AZ11" s="127" t="str">
        <v>153m</v>
      </c>
      <c r="BA11" s="127" t="str">
        <v>156m</v>
      </c>
      <c r="BB11" s="127" t="str">
        <v>159m</v>
      </c>
      <c r="BC11" s="127" t="str">
        <v>162m</v>
      </c>
      <c r="BD11" s="127" t="str">
        <v>165m</v>
      </c>
      <c r="BE11" s="127" t="str">
        <v>168m</v>
      </c>
      <c r="BF11" s="127" t="str">
        <v>171m</v>
      </c>
      <c r="BG11" s="127" t="str">
        <v>174m</v>
      </c>
      <c r="BH11" s="127" t="str">
        <v>177m</v>
      </c>
      <c r="BI11" s="127" t="str">
        <v>180m</v>
      </c>
      <c r="BJ11" s="127" t="str">
        <v>183m</v>
      </c>
      <c r="BK11" s="127" t="str">
        <v>186m</v>
      </c>
      <c r="BL11" s="127" t="e">
        <v>#N/A</v>
      </c>
      <c r="BM11" s="127" t="e">
        <v>#N/A</v>
      </c>
      <c r="BN11" s="127" t="e">
        <v>#N/A</v>
      </c>
      <c r="BO11" s="127" t="e">
        <v>#N/A</v>
      </c>
      <c r="BP11" s="127" t="e">
        <v>#N/A</v>
      </c>
      <c r="BQ11" s="127" t="e">
        <v>#N/A</v>
      </c>
      <c r="BR11" s="127" t="e">
        <v>#N/A</v>
      </c>
      <c r="BS11" s="127" t="e">
        <v>#N/A</v>
      </c>
      <c r="BT11" s="127" t="e">
        <v>#N/A</v>
      </c>
      <c r="BU11" s="127" t="e">
        <v>#N/A</v>
      </c>
      <c r="BV11" s="127" t="e">
        <v>#N/A</v>
      </c>
      <c r="BW11" s="127" t="e">
        <v>#N/A</v>
      </c>
      <c r="BX11" s="127" t="e">
        <v>#N/A</v>
      </c>
      <c r="BY11" s="127" t="e">
        <v>#N/A</v>
      </c>
      <c r="BZ11" s="127" t="e">
        <v>#N/A</v>
      </c>
      <c r="CA11" s="127" t="e">
        <v>#N/A</v>
      </c>
      <c r="CB11" s="127" t="e">
        <v>#N/A</v>
      </c>
      <c r="CC11" s="127" t="e">
        <v>#N/A</v>
      </c>
      <c r="CD11" s="127"/>
      <c r="CE11" s="127"/>
      <c r="CF11" s="127"/>
      <c r="CG11" s="127"/>
      <c r="CH11" s="127"/>
      <c r="CI11" s="127"/>
      <c r="CJ11" s="127"/>
      <c r="CK11" s="127"/>
      <c r="CL11" s="127"/>
      <c r="CM11" s="127"/>
      <c r="CN11" s="127"/>
      <c r="CO11" s="127"/>
      <c r="CP11" s="127"/>
      <c r="CQ11" s="127"/>
      <c r="CR11" s="127"/>
      <c r="CS11" s="127"/>
      <c r="CT11" s="127"/>
      <c r="CU11" s="127"/>
      <c r="CV11" s="127"/>
      <c r="CW11" s="127"/>
      <c r="CX11" s="127"/>
      <c r="CY11" s="127"/>
      <c r="CZ11" s="127"/>
      <c r="DA11" s="127"/>
      <c r="DB11" s="127"/>
      <c r="DC11" s="127"/>
      <c r="DD11" s="127"/>
      <c r="DE11" s="127"/>
      <c r="DF11" s="127"/>
      <c r="DG11" s="127"/>
      <c r="DH11" s="127"/>
      <c r="DI11" s="127"/>
      <c r="DJ11" s="127"/>
      <c r="DK11" s="127"/>
      <c r="DL11" s="127"/>
      <c r="DM11" s="127"/>
      <c r="DN11" s="127"/>
      <c r="DO11" s="127"/>
      <c r="DP11" s="127"/>
      <c r="DQ11" s="127"/>
      <c r="DR11" s="127"/>
      <c r="DS11" s="127"/>
      <c r="DT11" s="127"/>
      <c r="DU11" s="127"/>
      <c r="DV11" s="127"/>
      <c r="DW11" s="127"/>
      <c r="DX11" s="127"/>
      <c r="DY11" s="127"/>
      <c r="DZ11" s="127"/>
      <c r="EB11" s="127"/>
      <c r="EC11" s="127"/>
      <c r="ED11" s="127"/>
      <c r="EE11" s="127"/>
      <c r="EF11" s="127"/>
      <c r="EG11" s="127"/>
      <c r="EH11" s="127"/>
      <c r="EI11" s="127"/>
      <c r="EJ11" s="127"/>
      <c r="EK11" s="127"/>
      <c r="EL11" s="127"/>
      <c r="EM11" s="127"/>
    </row>
    <row r="12" spans="1:256">
      <c r="A12" s="127"/>
      <c r="B12" s="128"/>
      <c r="C12" s="128"/>
      <c r="D12" s="128"/>
      <c r="E12" s="128"/>
      <c r="F12" s="128"/>
      <c r="G12" s="128"/>
      <c r="H12" s="128"/>
      <c r="I12" s="128"/>
      <c r="J12" s="128"/>
      <c r="K12" s="128"/>
      <c r="L12" s="128"/>
      <c r="M12" s="128"/>
      <c r="N12" s="128"/>
      <c r="O12" s="128"/>
      <c r="P12" s="128"/>
      <c r="Q12" s="128"/>
      <c r="R12" s="128"/>
      <c r="S12" s="128"/>
      <c r="T12" s="128"/>
      <c r="U12" s="128"/>
      <c r="V12" s="128"/>
      <c r="W12" s="128"/>
      <c r="X12" s="128"/>
      <c r="Y12" s="128"/>
      <c r="Z12" s="128"/>
      <c r="AA12" s="128"/>
      <c r="AB12" s="128"/>
      <c r="AC12" s="128"/>
      <c r="AD12" s="128"/>
      <c r="AE12" s="128"/>
      <c r="AF12" s="128"/>
      <c r="AG12" s="128"/>
      <c r="AH12" s="128"/>
      <c r="AI12" s="128"/>
      <c r="AJ12" s="128"/>
      <c r="AK12" s="128"/>
      <c r="AL12" s="128"/>
      <c r="AM12" s="128"/>
      <c r="AN12" s="128"/>
      <c r="AO12" s="128"/>
      <c r="AP12" s="128"/>
      <c r="AQ12" s="128"/>
      <c r="AR12" s="128"/>
      <c r="AS12" s="128"/>
      <c r="AT12" s="128"/>
      <c r="AU12" s="128"/>
      <c r="AV12" s="128"/>
      <c r="AW12" s="128"/>
      <c r="AX12" s="128"/>
      <c r="AY12" s="128"/>
      <c r="AZ12" s="128"/>
      <c r="BA12" s="128"/>
      <c r="BB12" s="128"/>
      <c r="BC12" s="128"/>
      <c r="BD12" s="128"/>
      <c r="BE12" s="128"/>
      <c r="BF12" s="128"/>
      <c r="BG12" s="128"/>
      <c r="BH12" s="128"/>
      <c r="BI12" s="128"/>
      <c r="BJ12" s="128"/>
      <c r="BK12" s="128"/>
      <c r="BL12" s="128"/>
      <c r="BM12" s="128"/>
      <c r="BN12" s="128"/>
      <c r="BO12" s="128"/>
      <c r="BP12" s="128"/>
      <c r="BQ12" s="128"/>
      <c r="BR12" s="128"/>
      <c r="BS12" s="128"/>
      <c r="BT12" s="128"/>
      <c r="BU12" s="128"/>
      <c r="BV12" s="128"/>
      <c r="BW12" s="128"/>
      <c r="BX12" s="128"/>
      <c r="BY12" s="128"/>
      <c r="BZ12" s="128"/>
      <c r="CA12" s="128"/>
      <c r="CB12" s="128"/>
      <c r="CC12" s="128"/>
      <c r="CD12" s="128"/>
      <c r="CE12" s="128"/>
      <c r="CF12" s="128"/>
      <c r="CG12" s="128"/>
      <c r="CH12" s="128"/>
      <c r="CI12" s="128"/>
      <c r="CJ12" s="128"/>
      <c r="CK12" s="128"/>
      <c r="CL12" s="128"/>
      <c r="CM12" s="128"/>
      <c r="CN12" s="128"/>
      <c r="CO12" s="128"/>
      <c r="CP12" s="128"/>
      <c r="CQ12" s="128"/>
      <c r="CR12" s="128"/>
      <c r="CS12" s="128"/>
      <c r="CT12" s="128"/>
      <c r="CU12" s="128"/>
      <c r="CV12" s="128"/>
      <c r="CW12" s="128"/>
      <c r="CX12" s="128"/>
      <c r="CY12" s="128"/>
      <c r="CZ12" s="128"/>
      <c r="DA12" s="128"/>
      <c r="DB12" s="128"/>
      <c r="DC12" s="128"/>
      <c r="DD12" s="128"/>
      <c r="DE12" s="128"/>
      <c r="DF12" s="128"/>
      <c r="DG12" s="128"/>
      <c r="DH12" s="128"/>
      <c r="DI12" s="128"/>
      <c r="DJ12" s="128"/>
      <c r="DK12" s="128"/>
      <c r="DL12" s="128"/>
      <c r="DM12" s="128"/>
      <c r="DN12" s="128"/>
      <c r="DO12" s="128"/>
      <c r="DP12" s="128"/>
      <c r="DQ12" s="128"/>
      <c r="DR12" s="127"/>
      <c r="DS12" s="127"/>
      <c r="DT12" s="127"/>
      <c r="DU12" s="127"/>
      <c r="DV12" s="127"/>
      <c r="DW12" s="127"/>
      <c r="DX12" s="127"/>
      <c r="DY12" s="127"/>
      <c r="DZ12" s="127"/>
      <c r="EB12" s="127"/>
      <c r="EC12" s="127"/>
      <c r="ED12" s="127"/>
      <c r="EE12" s="127"/>
      <c r="EF12" s="127"/>
      <c r="EG12" s="127"/>
      <c r="EH12" s="127"/>
      <c r="EI12" s="127"/>
      <c r="EJ12" s="127"/>
      <c r="EK12" s="127"/>
      <c r="EL12" s="127"/>
      <c r="EM12" s="127"/>
    </row>
    <row r="13" spans="1:256">
      <c r="A13" s="127"/>
      <c r="B13" s="128"/>
      <c r="C13" s="128"/>
      <c r="D13" s="128"/>
      <c r="E13" s="128"/>
      <c r="F13" s="128"/>
      <c r="G13" s="128"/>
      <c r="H13" s="128"/>
      <c r="I13" s="128"/>
      <c r="J13" s="128"/>
      <c r="K13" s="128"/>
      <c r="L13" s="128"/>
      <c r="M13" s="128"/>
      <c r="N13" s="128"/>
      <c r="O13" s="128"/>
      <c r="P13" s="128"/>
      <c r="Q13" s="128"/>
      <c r="R13" s="128"/>
      <c r="S13" s="128"/>
      <c r="T13" s="128"/>
      <c r="U13" s="128"/>
      <c r="V13" s="128"/>
      <c r="W13" s="128"/>
      <c r="X13" s="128"/>
      <c r="Y13" s="128"/>
      <c r="Z13" s="128"/>
      <c r="AA13" s="128"/>
      <c r="AB13" s="128"/>
      <c r="AC13" s="128"/>
      <c r="AD13" s="128"/>
      <c r="AE13" s="128"/>
      <c r="AF13" s="128"/>
      <c r="AG13" s="128"/>
      <c r="AH13" s="128"/>
      <c r="AI13" s="128"/>
      <c r="AJ13" s="128"/>
      <c r="AK13" s="128"/>
      <c r="AL13" s="128"/>
      <c r="AM13" s="128"/>
      <c r="AN13" s="128"/>
      <c r="AO13" s="128"/>
      <c r="AP13" s="128"/>
      <c r="AQ13" s="128"/>
      <c r="AR13" s="128"/>
      <c r="AS13" s="128"/>
      <c r="AT13" s="128"/>
      <c r="AU13" s="128"/>
      <c r="AV13" s="128"/>
      <c r="AW13" s="128"/>
      <c r="AX13" s="128"/>
      <c r="AY13" s="128"/>
      <c r="AZ13" s="128"/>
      <c r="BA13" s="128"/>
      <c r="BB13" s="128"/>
      <c r="BC13" s="128"/>
      <c r="BD13" s="128"/>
      <c r="BE13" s="128"/>
      <c r="BF13" s="128"/>
      <c r="BG13" s="128"/>
      <c r="BH13" s="128"/>
      <c r="BI13" s="128"/>
      <c r="BJ13" s="128"/>
      <c r="BK13" s="128"/>
      <c r="BL13" s="128"/>
      <c r="BM13" s="128"/>
      <c r="BN13" s="128"/>
      <c r="BO13" s="128"/>
      <c r="BP13" s="128"/>
      <c r="BQ13" s="128"/>
      <c r="BR13" s="128"/>
      <c r="BS13" s="128"/>
      <c r="BT13" s="128"/>
      <c r="BU13" s="128"/>
      <c r="BV13" s="128"/>
      <c r="BW13" s="128"/>
      <c r="BX13" s="128"/>
      <c r="BY13" s="128"/>
      <c r="BZ13" s="128"/>
      <c r="CA13" s="128"/>
      <c r="CB13" s="128"/>
      <c r="CC13" s="128"/>
      <c r="CD13" s="128"/>
      <c r="CE13" s="128"/>
      <c r="CF13" s="128"/>
      <c r="CG13" s="128"/>
      <c r="CH13" s="128"/>
      <c r="CI13" s="128"/>
      <c r="CJ13" s="128"/>
      <c r="CK13" s="128"/>
      <c r="CL13" s="128"/>
      <c r="CM13" s="128"/>
      <c r="CN13" s="128"/>
      <c r="CO13" s="128"/>
      <c r="CP13" s="128"/>
      <c r="CQ13" s="128"/>
      <c r="CR13" s="128"/>
      <c r="CS13" s="128"/>
      <c r="CT13" s="128"/>
      <c r="CU13" s="128"/>
      <c r="CV13" s="128"/>
      <c r="CW13" s="128"/>
      <c r="CX13" s="128"/>
      <c r="CY13" s="128"/>
      <c r="CZ13" s="128"/>
      <c r="DA13" s="128"/>
      <c r="DB13" s="128"/>
      <c r="DC13" s="128"/>
      <c r="DD13" s="128"/>
      <c r="DE13" s="128"/>
      <c r="DF13" s="128"/>
      <c r="DG13" s="128"/>
      <c r="DH13" s="128"/>
      <c r="DI13" s="128"/>
      <c r="DJ13" s="128"/>
      <c r="DK13" s="128"/>
      <c r="DL13" s="128"/>
      <c r="DM13" s="128"/>
      <c r="DN13" s="128"/>
      <c r="DO13" s="128"/>
      <c r="DP13" s="128"/>
      <c r="DQ13" s="128"/>
      <c r="DR13" s="127"/>
      <c r="DS13" s="127"/>
      <c r="DT13" s="127"/>
      <c r="DU13" s="127"/>
      <c r="DV13" s="127"/>
      <c r="DW13" s="127"/>
      <c r="DX13" s="127"/>
      <c r="DY13" s="127"/>
      <c r="DZ13" s="127"/>
      <c r="EB13" s="127"/>
      <c r="EC13" s="127"/>
      <c r="ED13" s="127"/>
      <c r="EE13" s="127"/>
      <c r="EF13" s="127"/>
      <c r="EG13" s="127"/>
      <c r="EH13" s="127"/>
      <c r="EI13" s="127"/>
      <c r="EJ13" s="127"/>
      <c r="EK13" s="127"/>
      <c r="EL13" s="127"/>
      <c r="EM13" s="127"/>
    </row>
    <row r="14" spans="1:256">
      <c r="A14" s="127"/>
      <c r="B14" s="128"/>
      <c r="C14" s="128"/>
      <c r="D14" s="128"/>
      <c r="E14" s="128"/>
      <c r="F14" s="128"/>
      <c r="G14" s="128"/>
      <c r="H14" s="128"/>
      <c r="I14" s="128"/>
      <c r="J14" s="128"/>
      <c r="K14" s="128"/>
      <c r="L14" s="128"/>
      <c r="M14" s="128"/>
      <c r="N14" s="128"/>
      <c r="O14" s="128"/>
      <c r="P14" s="128"/>
      <c r="Q14" s="128"/>
      <c r="R14" s="128"/>
      <c r="S14" s="128"/>
      <c r="T14" s="128"/>
      <c r="U14" s="128"/>
      <c r="V14" s="128"/>
      <c r="W14" s="128"/>
      <c r="X14" s="128"/>
      <c r="Y14" s="128"/>
      <c r="Z14" s="128"/>
      <c r="AA14" s="128"/>
      <c r="AB14" s="128"/>
      <c r="AC14" s="128"/>
      <c r="AD14" s="128"/>
      <c r="AE14" s="128"/>
      <c r="AF14" s="128"/>
      <c r="AG14" s="128"/>
      <c r="AH14" s="128"/>
      <c r="AI14" s="128"/>
      <c r="AJ14" s="128"/>
      <c r="AK14" s="128"/>
      <c r="AL14" s="128"/>
      <c r="AM14" s="128"/>
      <c r="AN14" s="128"/>
      <c r="AO14" s="128"/>
      <c r="AP14" s="128"/>
      <c r="AQ14" s="128"/>
      <c r="AR14" s="128"/>
      <c r="AS14" s="128"/>
      <c r="AT14" s="128"/>
      <c r="AU14" s="128"/>
      <c r="AV14" s="128"/>
      <c r="AW14" s="128"/>
      <c r="AX14" s="128"/>
      <c r="AY14" s="128"/>
      <c r="AZ14" s="128"/>
      <c r="BA14" s="128"/>
      <c r="BB14" s="128"/>
      <c r="BC14" s="128"/>
      <c r="BD14" s="128"/>
      <c r="BE14" s="128"/>
      <c r="BF14" s="128"/>
      <c r="BG14" s="128"/>
      <c r="BH14" s="128"/>
      <c r="BI14" s="128"/>
      <c r="BJ14" s="128"/>
      <c r="BK14" s="128"/>
      <c r="BL14" s="128"/>
      <c r="BM14" s="128"/>
      <c r="BN14" s="128"/>
      <c r="BO14" s="128"/>
      <c r="BP14" s="128"/>
      <c r="BQ14" s="128"/>
      <c r="BR14" s="128"/>
      <c r="BS14" s="128"/>
      <c r="BT14" s="128"/>
      <c r="BU14" s="128"/>
      <c r="BV14" s="128"/>
      <c r="BW14" s="128"/>
      <c r="BX14" s="128"/>
      <c r="BY14" s="128"/>
      <c r="BZ14" s="128"/>
      <c r="CA14" s="128"/>
      <c r="CB14" s="128"/>
      <c r="CC14" s="128"/>
      <c r="CD14" s="128"/>
      <c r="CE14" s="128"/>
      <c r="CF14" s="128"/>
      <c r="CG14" s="128"/>
      <c r="CH14" s="128"/>
      <c r="CI14" s="128"/>
      <c r="CJ14" s="128"/>
      <c r="CK14" s="128"/>
      <c r="CL14" s="128"/>
      <c r="CM14" s="128"/>
      <c r="CN14" s="128"/>
      <c r="CO14" s="128"/>
      <c r="CP14" s="128"/>
      <c r="CQ14" s="128"/>
      <c r="CR14" s="128"/>
      <c r="CS14" s="128"/>
      <c r="CT14" s="128"/>
      <c r="CU14" s="128"/>
      <c r="CV14" s="128"/>
      <c r="CW14" s="128"/>
      <c r="CX14" s="128"/>
      <c r="CY14" s="128"/>
      <c r="CZ14" s="128"/>
      <c r="DA14" s="128"/>
      <c r="DB14" s="128"/>
      <c r="DC14" s="128"/>
      <c r="DD14" s="128"/>
      <c r="DE14" s="128"/>
      <c r="DF14" s="128"/>
      <c r="DG14" s="128"/>
      <c r="DH14" s="128"/>
      <c r="DI14" s="128"/>
      <c r="DJ14" s="128"/>
      <c r="DK14" s="128"/>
      <c r="DL14" s="128"/>
      <c r="DM14" s="128"/>
      <c r="DN14" s="128"/>
      <c r="DO14" s="128"/>
      <c r="DP14" s="128"/>
      <c r="DQ14" s="128"/>
      <c r="DR14" s="127"/>
      <c r="DS14" s="127"/>
      <c r="DT14" s="127"/>
      <c r="DU14" s="127"/>
      <c r="DV14" s="127"/>
      <c r="DW14" s="127"/>
      <c r="DX14" s="127"/>
      <c r="DY14" s="127"/>
      <c r="DZ14" s="127"/>
      <c r="EB14" s="127"/>
      <c r="EC14" s="127"/>
      <c r="ED14" s="127"/>
      <c r="EE14" s="127"/>
      <c r="EF14" s="127"/>
      <c r="EG14" s="127"/>
      <c r="EH14" s="127"/>
      <c r="EI14" s="127"/>
      <c r="EJ14" s="127"/>
      <c r="EK14" s="127"/>
      <c r="EL14" s="127"/>
      <c r="EM14" s="127"/>
    </row>
    <row r="15" spans="1:256">
      <c r="A15" s="127"/>
      <c r="B15" s="128"/>
      <c r="C15" s="128"/>
      <c r="D15" s="128"/>
      <c r="E15" s="128"/>
      <c r="F15" s="128"/>
      <c r="G15" s="128"/>
      <c r="H15" s="128"/>
      <c r="I15" s="128"/>
      <c r="J15" s="128"/>
      <c r="K15" s="128"/>
      <c r="L15" s="128"/>
      <c r="M15" s="128"/>
      <c r="N15" s="128"/>
      <c r="O15" s="128"/>
      <c r="P15" s="128"/>
      <c r="Q15" s="128"/>
      <c r="R15" s="128"/>
      <c r="S15" s="128"/>
      <c r="T15" s="128"/>
      <c r="U15" s="128"/>
      <c r="V15" s="128"/>
      <c r="W15" s="128"/>
      <c r="X15" s="128"/>
      <c r="Y15" s="128"/>
      <c r="Z15" s="128"/>
      <c r="AA15" s="128"/>
      <c r="AB15" s="128"/>
      <c r="AC15" s="128"/>
      <c r="AD15" s="128"/>
      <c r="AE15" s="128"/>
      <c r="AF15" s="128"/>
      <c r="AG15" s="128"/>
      <c r="AH15" s="128"/>
      <c r="AI15" s="128"/>
      <c r="AJ15" s="128"/>
      <c r="AK15" s="128"/>
      <c r="AL15" s="128"/>
      <c r="AM15" s="128"/>
      <c r="AN15" s="128"/>
      <c r="AO15" s="128"/>
      <c r="AP15" s="128"/>
      <c r="AQ15" s="128"/>
      <c r="AR15" s="128"/>
      <c r="AS15" s="128"/>
      <c r="AT15" s="128"/>
      <c r="AU15" s="128"/>
      <c r="AV15" s="128"/>
      <c r="AW15" s="128"/>
      <c r="AX15" s="128"/>
      <c r="AY15" s="128"/>
      <c r="AZ15" s="128"/>
      <c r="BA15" s="128"/>
      <c r="BB15" s="128"/>
      <c r="BC15" s="128"/>
      <c r="BD15" s="128"/>
      <c r="BE15" s="128"/>
      <c r="BF15" s="128"/>
      <c r="BG15" s="128"/>
      <c r="BH15" s="128"/>
      <c r="BI15" s="128"/>
      <c r="BJ15" s="128"/>
      <c r="BK15" s="128"/>
      <c r="BL15" s="128"/>
      <c r="BM15" s="128"/>
      <c r="BN15" s="128"/>
      <c r="BO15" s="128"/>
      <c r="BP15" s="128"/>
      <c r="BQ15" s="128"/>
      <c r="BR15" s="128"/>
      <c r="BS15" s="128"/>
      <c r="BT15" s="128"/>
      <c r="BU15" s="128"/>
      <c r="BV15" s="128"/>
      <c r="BW15" s="128"/>
      <c r="BX15" s="128"/>
      <c r="BY15" s="128"/>
      <c r="BZ15" s="128"/>
      <c r="CA15" s="128"/>
      <c r="CB15" s="128"/>
      <c r="CC15" s="128"/>
      <c r="CD15" s="128"/>
      <c r="CE15" s="128"/>
      <c r="CF15" s="128"/>
      <c r="CG15" s="128"/>
      <c r="CH15" s="128"/>
      <c r="CI15" s="128"/>
      <c r="CJ15" s="128"/>
      <c r="CK15" s="128"/>
      <c r="CL15" s="128"/>
      <c r="CM15" s="128"/>
      <c r="CN15" s="128"/>
      <c r="CO15" s="128"/>
      <c r="CP15" s="128"/>
      <c r="CQ15" s="128"/>
      <c r="CR15" s="128"/>
      <c r="CS15" s="128"/>
      <c r="CT15" s="128"/>
      <c r="CU15" s="128"/>
      <c r="CV15" s="128"/>
      <c r="CW15" s="128"/>
      <c r="CX15" s="128"/>
      <c r="CY15" s="128"/>
      <c r="CZ15" s="128"/>
      <c r="DA15" s="128"/>
      <c r="DB15" s="128"/>
      <c r="DC15" s="128"/>
      <c r="DD15" s="128"/>
      <c r="DE15" s="128"/>
      <c r="DF15" s="128"/>
      <c r="DG15" s="128"/>
      <c r="DH15" s="128"/>
      <c r="DI15" s="128"/>
      <c r="DJ15" s="128"/>
      <c r="DK15" s="128"/>
      <c r="DL15" s="128"/>
      <c r="DM15" s="128"/>
      <c r="DN15" s="128"/>
      <c r="DO15" s="128"/>
      <c r="DP15" s="128"/>
      <c r="DQ15" s="128"/>
      <c r="DR15" s="127"/>
      <c r="DS15" s="127"/>
      <c r="DT15" s="127"/>
      <c r="DU15" s="127"/>
      <c r="DV15" s="127"/>
      <c r="DW15" s="127"/>
      <c r="DX15" s="127"/>
      <c r="DY15" s="127"/>
      <c r="DZ15" s="127"/>
      <c r="EB15" s="127"/>
      <c r="EC15" s="127"/>
      <c r="ED15" s="127"/>
      <c r="EE15" s="127"/>
      <c r="EF15" s="127"/>
      <c r="EG15" s="127"/>
      <c r="EH15" s="127"/>
      <c r="EI15" s="127"/>
      <c r="EJ15" s="127"/>
      <c r="EK15" s="127"/>
      <c r="EL15" s="127"/>
      <c r="EM15" s="127"/>
    </row>
    <row r="16" spans="1:256">
      <c r="A16" s="127"/>
      <c r="B16" s="128"/>
      <c r="C16" s="128"/>
      <c r="D16" s="128"/>
      <c r="E16" s="128"/>
      <c r="F16" s="128"/>
      <c r="G16" s="128"/>
      <c r="H16" s="128"/>
      <c r="I16" s="128"/>
      <c r="J16" s="128"/>
      <c r="K16" s="128"/>
      <c r="L16" s="128"/>
      <c r="M16" s="128"/>
      <c r="N16" s="128"/>
      <c r="O16" s="128"/>
      <c r="P16" s="128"/>
      <c r="Q16" s="128"/>
      <c r="R16" s="128"/>
      <c r="S16" s="128"/>
      <c r="T16" s="128"/>
      <c r="U16" s="128"/>
      <c r="V16" s="128"/>
      <c r="W16" s="128"/>
      <c r="X16" s="128"/>
      <c r="Y16" s="128"/>
      <c r="Z16" s="128"/>
      <c r="AA16" s="128"/>
      <c r="AB16" s="128"/>
      <c r="AC16" s="128"/>
      <c r="AD16" s="128"/>
      <c r="AE16" s="128"/>
      <c r="AF16" s="128"/>
      <c r="AG16" s="128"/>
      <c r="AH16" s="128"/>
      <c r="AI16" s="128"/>
      <c r="AJ16" s="128"/>
      <c r="AK16" s="128"/>
      <c r="AL16" s="128"/>
      <c r="AM16" s="128"/>
      <c r="AN16" s="128"/>
      <c r="AO16" s="128"/>
      <c r="AP16" s="128"/>
      <c r="AQ16" s="128"/>
      <c r="AR16" s="128"/>
      <c r="AS16" s="128"/>
      <c r="AT16" s="128"/>
      <c r="AU16" s="128"/>
      <c r="AV16" s="128"/>
      <c r="AW16" s="128"/>
      <c r="AX16" s="128"/>
      <c r="AY16" s="128"/>
      <c r="AZ16" s="128"/>
      <c r="BA16" s="128"/>
      <c r="BB16" s="128"/>
      <c r="BC16" s="128"/>
      <c r="BD16" s="128"/>
      <c r="BE16" s="128"/>
      <c r="BF16" s="128"/>
      <c r="BG16" s="128"/>
      <c r="BH16" s="128"/>
      <c r="BI16" s="128"/>
      <c r="BJ16" s="128"/>
      <c r="BK16" s="128"/>
      <c r="BL16" s="128"/>
      <c r="BM16" s="128"/>
      <c r="BN16" s="128"/>
      <c r="BO16" s="128"/>
      <c r="BP16" s="128"/>
      <c r="BQ16" s="128"/>
      <c r="BR16" s="128"/>
      <c r="BS16" s="128"/>
      <c r="BT16" s="128"/>
      <c r="BU16" s="128"/>
      <c r="BV16" s="128"/>
      <c r="BW16" s="128"/>
      <c r="BX16" s="128"/>
      <c r="BY16" s="128"/>
      <c r="BZ16" s="128"/>
      <c r="CA16" s="128"/>
      <c r="CB16" s="128"/>
      <c r="CC16" s="128"/>
      <c r="CD16" s="128"/>
      <c r="CE16" s="128"/>
      <c r="CF16" s="128"/>
      <c r="CG16" s="128"/>
      <c r="CH16" s="128"/>
      <c r="CI16" s="128"/>
      <c r="CJ16" s="128"/>
      <c r="CK16" s="128"/>
      <c r="CL16" s="128"/>
      <c r="CM16" s="128"/>
      <c r="CN16" s="128"/>
      <c r="CO16" s="128"/>
      <c r="CP16" s="128"/>
      <c r="CQ16" s="128"/>
      <c r="CR16" s="128"/>
      <c r="CS16" s="128"/>
      <c r="CT16" s="128"/>
      <c r="CU16" s="128"/>
      <c r="CV16" s="128"/>
      <c r="CW16" s="128"/>
      <c r="CX16" s="128"/>
      <c r="CY16" s="128"/>
      <c r="CZ16" s="128"/>
      <c r="DA16" s="128"/>
      <c r="DB16" s="128"/>
      <c r="DC16" s="128"/>
      <c r="DD16" s="128"/>
      <c r="DE16" s="128"/>
      <c r="DF16" s="128"/>
      <c r="DG16" s="128"/>
      <c r="DH16" s="128"/>
      <c r="DI16" s="128"/>
      <c r="DJ16" s="128"/>
      <c r="DK16" s="128"/>
      <c r="DL16" s="128"/>
      <c r="DM16" s="128"/>
      <c r="DN16" s="128"/>
      <c r="DO16" s="128"/>
      <c r="DP16" s="128"/>
      <c r="DQ16" s="128"/>
      <c r="DR16" s="127"/>
      <c r="DS16" s="127"/>
      <c r="DT16" s="127"/>
      <c r="DU16" s="127"/>
      <c r="DV16" s="127"/>
      <c r="DW16" s="127"/>
      <c r="DX16" s="127"/>
      <c r="DY16" s="127"/>
      <c r="DZ16" s="127"/>
      <c r="EB16" s="127"/>
      <c r="EC16" s="127"/>
      <c r="ED16" s="127"/>
      <c r="EE16" s="127"/>
      <c r="EF16" s="127"/>
      <c r="EG16" s="127"/>
      <c r="EH16" s="127"/>
      <c r="EI16" s="127"/>
      <c r="EJ16" s="127"/>
      <c r="EK16" s="127"/>
      <c r="EL16" s="127"/>
      <c r="EM16" s="127"/>
    </row>
    <row r="17" spans="1:143">
      <c r="A17" s="127"/>
      <c r="B17" s="128"/>
      <c r="C17" s="128"/>
      <c r="D17" s="128"/>
      <c r="E17" s="128"/>
      <c r="F17" s="128"/>
      <c r="G17" s="128"/>
      <c r="H17" s="128"/>
      <c r="I17" s="128"/>
      <c r="J17" s="128"/>
      <c r="K17" s="128"/>
      <c r="L17" s="128"/>
      <c r="M17" s="128"/>
      <c r="N17" s="128"/>
      <c r="O17" s="128"/>
      <c r="P17" s="128"/>
      <c r="Q17" s="128"/>
      <c r="R17" s="128"/>
      <c r="S17" s="128"/>
      <c r="T17" s="128"/>
      <c r="U17" s="128"/>
      <c r="V17" s="128"/>
      <c r="W17" s="128"/>
      <c r="X17" s="128"/>
      <c r="Y17" s="128"/>
      <c r="Z17" s="128"/>
      <c r="AA17" s="128"/>
      <c r="AB17" s="128"/>
      <c r="AC17" s="128"/>
      <c r="AD17" s="128"/>
      <c r="AE17" s="128"/>
      <c r="AF17" s="128"/>
      <c r="AG17" s="128"/>
      <c r="AH17" s="128"/>
      <c r="AI17" s="128"/>
      <c r="AJ17" s="128"/>
      <c r="AK17" s="128"/>
      <c r="AL17" s="128"/>
      <c r="AM17" s="128"/>
      <c r="AN17" s="128"/>
      <c r="AO17" s="128"/>
      <c r="AP17" s="128"/>
      <c r="AQ17" s="128"/>
      <c r="AR17" s="128"/>
      <c r="AS17" s="128"/>
      <c r="AT17" s="128"/>
      <c r="AU17" s="128"/>
      <c r="AV17" s="128"/>
      <c r="AW17" s="128"/>
      <c r="AX17" s="128"/>
      <c r="AY17" s="128"/>
      <c r="AZ17" s="128"/>
      <c r="BA17" s="128"/>
      <c r="BB17" s="128"/>
      <c r="BC17" s="128"/>
      <c r="BD17" s="128"/>
      <c r="BE17" s="128"/>
      <c r="BF17" s="128"/>
      <c r="BG17" s="128"/>
      <c r="BH17" s="128"/>
      <c r="BI17" s="128"/>
      <c r="BJ17" s="128"/>
      <c r="BK17" s="128"/>
      <c r="BL17" s="128"/>
      <c r="BM17" s="128"/>
      <c r="BN17" s="128"/>
      <c r="BO17" s="128"/>
      <c r="BP17" s="128"/>
      <c r="BQ17" s="128"/>
      <c r="BR17" s="128"/>
      <c r="BS17" s="128"/>
      <c r="BT17" s="128"/>
      <c r="BU17" s="128"/>
      <c r="BV17" s="128"/>
      <c r="BW17" s="128"/>
      <c r="BX17" s="128"/>
      <c r="BY17" s="128"/>
      <c r="BZ17" s="128"/>
      <c r="CA17" s="128"/>
      <c r="CB17" s="128"/>
      <c r="CC17" s="128"/>
      <c r="CD17" s="128"/>
      <c r="CE17" s="128"/>
      <c r="CF17" s="128"/>
      <c r="CG17" s="128"/>
      <c r="CH17" s="128"/>
      <c r="CI17" s="128"/>
      <c r="CJ17" s="128"/>
      <c r="CK17" s="128"/>
      <c r="CL17" s="128"/>
      <c r="CM17" s="128"/>
      <c r="CN17" s="128"/>
      <c r="CO17" s="128"/>
      <c r="CP17" s="128"/>
      <c r="CQ17" s="128"/>
      <c r="CR17" s="128"/>
      <c r="CS17" s="128"/>
      <c r="CT17" s="128"/>
      <c r="CU17" s="128"/>
      <c r="CV17" s="128"/>
      <c r="CW17" s="128"/>
      <c r="CX17" s="128"/>
      <c r="CY17" s="128"/>
      <c r="CZ17" s="128"/>
      <c r="DA17" s="128"/>
      <c r="DB17" s="128"/>
      <c r="DC17" s="128"/>
      <c r="DD17" s="128"/>
      <c r="DE17" s="128"/>
      <c r="DF17" s="128"/>
      <c r="DG17" s="128"/>
      <c r="DH17" s="128"/>
      <c r="DI17" s="128"/>
      <c r="DJ17" s="128"/>
      <c r="DK17" s="128"/>
      <c r="DL17" s="128"/>
      <c r="DM17" s="128"/>
      <c r="DN17" s="128"/>
      <c r="DO17" s="128"/>
      <c r="DP17" s="128"/>
      <c r="DQ17" s="128"/>
      <c r="DR17" s="127"/>
      <c r="DS17" s="127"/>
      <c r="DT17" s="127"/>
      <c r="DU17" s="127"/>
      <c r="DV17" s="127"/>
      <c r="DW17" s="127"/>
      <c r="DX17" s="127"/>
      <c r="DY17" s="127"/>
      <c r="DZ17" s="127"/>
      <c r="EB17" s="127"/>
      <c r="EC17" s="127"/>
      <c r="ED17" s="127"/>
      <c r="EE17" s="127"/>
      <c r="EF17" s="127"/>
      <c r="EG17" s="127"/>
      <c r="EH17" s="127"/>
      <c r="EI17" s="127"/>
      <c r="EJ17" s="127"/>
      <c r="EK17" s="127"/>
      <c r="EL17" s="127"/>
      <c r="EM17" s="127"/>
    </row>
    <row r="18" spans="1:143">
      <c r="A18" s="127"/>
      <c r="B18" s="128"/>
      <c r="C18" s="128"/>
      <c r="D18" s="128"/>
      <c r="E18" s="128"/>
      <c r="F18" s="128"/>
      <c r="G18" s="128"/>
      <c r="H18" s="128"/>
      <c r="I18" s="128"/>
      <c r="J18" s="128"/>
      <c r="K18" s="128"/>
      <c r="L18" s="128"/>
      <c r="M18" s="128"/>
      <c r="N18" s="128"/>
      <c r="O18" s="128"/>
      <c r="P18" s="128"/>
      <c r="Q18" s="128"/>
      <c r="R18" s="128"/>
      <c r="S18" s="128"/>
      <c r="T18" s="128"/>
      <c r="U18" s="128"/>
      <c r="V18" s="128"/>
      <c r="W18" s="128"/>
      <c r="X18" s="128"/>
      <c r="Y18" s="128"/>
      <c r="Z18" s="128"/>
      <c r="AA18" s="128"/>
      <c r="AB18" s="128"/>
      <c r="AC18" s="128"/>
      <c r="AD18" s="128"/>
      <c r="AE18" s="128"/>
      <c r="AF18" s="128"/>
      <c r="AG18" s="128"/>
      <c r="AH18" s="128"/>
      <c r="AI18" s="128"/>
      <c r="AJ18" s="128"/>
      <c r="AK18" s="128"/>
      <c r="AL18" s="128"/>
      <c r="AM18" s="128"/>
      <c r="AN18" s="128"/>
      <c r="AO18" s="128"/>
      <c r="AP18" s="128"/>
      <c r="AQ18" s="128"/>
      <c r="AR18" s="128"/>
      <c r="AS18" s="128"/>
      <c r="AT18" s="128"/>
      <c r="AU18" s="128"/>
      <c r="AV18" s="128"/>
      <c r="AW18" s="128"/>
      <c r="AX18" s="128"/>
      <c r="AY18" s="128"/>
      <c r="AZ18" s="128"/>
      <c r="BA18" s="128"/>
      <c r="BB18" s="128"/>
      <c r="BC18" s="128"/>
      <c r="BD18" s="128"/>
      <c r="BE18" s="128"/>
      <c r="BF18" s="128"/>
      <c r="BG18" s="128"/>
      <c r="BH18" s="128"/>
      <c r="BI18" s="128"/>
      <c r="BJ18" s="128"/>
      <c r="BK18" s="128"/>
      <c r="BL18" s="128"/>
      <c r="BM18" s="128"/>
      <c r="BN18" s="128"/>
      <c r="BO18" s="128"/>
      <c r="BP18" s="128"/>
      <c r="BQ18" s="128"/>
      <c r="BR18" s="128"/>
      <c r="BS18" s="128"/>
      <c r="BT18" s="128"/>
      <c r="BU18" s="128"/>
      <c r="BV18" s="128"/>
      <c r="BW18" s="128"/>
      <c r="BX18" s="128"/>
      <c r="BY18" s="128"/>
      <c r="BZ18" s="128"/>
      <c r="CA18" s="128"/>
      <c r="CB18" s="128"/>
      <c r="CC18" s="128"/>
      <c r="CD18" s="128"/>
      <c r="CE18" s="128"/>
      <c r="CF18" s="128"/>
      <c r="CG18" s="128"/>
      <c r="CH18" s="128"/>
      <c r="CI18" s="128"/>
      <c r="CJ18" s="128"/>
      <c r="CK18" s="128"/>
      <c r="CL18" s="128"/>
      <c r="CM18" s="128"/>
      <c r="CN18" s="128"/>
      <c r="CO18" s="128"/>
      <c r="CP18" s="128"/>
      <c r="CQ18" s="128"/>
      <c r="CR18" s="128"/>
      <c r="CS18" s="128"/>
      <c r="CT18" s="128"/>
      <c r="CU18" s="128"/>
      <c r="CV18" s="128"/>
      <c r="CW18" s="128"/>
      <c r="CX18" s="128"/>
      <c r="CY18" s="128"/>
      <c r="CZ18" s="128"/>
      <c r="DA18" s="128"/>
      <c r="DB18" s="128"/>
      <c r="DC18" s="128"/>
      <c r="DD18" s="128"/>
      <c r="DE18" s="128"/>
      <c r="DF18" s="128"/>
      <c r="DG18" s="128"/>
      <c r="DH18" s="128"/>
      <c r="DI18" s="128"/>
      <c r="DJ18" s="128"/>
      <c r="DK18" s="128"/>
      <c r="DL18" s="128"/>
      <c r="DM18" s="128"/>
      <c r="DN18" s="128"/>
      <c r="DO18" s="128"/>
      <c r="DP18" s="128"/>
      <c r="DQ18" s="128"/>
      <c r="DR18" s="127"/>
      <c r="DS18" s="127"/>
      <c r="DT18" s="127"/>
      <c r="DU18" s="127"/>
      <c r="DV18" s="127"/>
      <c r="DW18" s="127"/>
      <c r="DX18" s="127"/>
      <c r="DY18" s="127"/>
      <c r="DZ18" s="127"/>
      <c r="EB18" s="127"/>
      <c r="EC18" s="127"/>
      <c r="ED18" s="127"/>
      <c r="EE18" s="127"/>
      <c r="EF18" s="127"/>
      <c r="EG18" s="127"/>
      <c r="EH18" s="127"/>
      <c r="EI18" s="127"/>
      <c r="EJ18" s="127"/>
      <c r="EK18" s="127"/>
      <c r="EL18" s="127"/>
      <c r="EM18" s="127"/>
    </row>
    <row r="19" spans="1:143">
      <c r="A19" s="127"/>
      <c r="B19" s="128"/>
      <c r="C19" s="128"/>
      <c r="D19" s="128"/>
      <c r="E19" s="128"/>
      <c r="F19" s="128"/>
      <c r="G19" s="128"/>
      <c r="H19" s="128"/>
      <c r="I19" s="128"/>
      <c r="J19" s="128"/>
      <c r="K19" s="128"/>
      <c r="L19" s="128"/>
      <c r="M19" s="128"/>
      <c r="N19" s="128"/>
      <c r="O19" s="128"/>
      <c r="P19" s="128"/>
      <c r="Q19" s="128"/>
      <c r="R19" s="128"/>
      <c r="S19" s="128"/>
      <c r="T19" s="128"/>
      <c r="U19" s="128"/>
      <c r="V19" s="128"/>
      <c r="W19" s="128"/>
      <c r="X19" s="128"/>
      <c r="Y19" s="128"/>
      <c r="Z19" s="128"/>
      <c r="AA19" s="128"/>
      <c r="AB19" s="128"/>
      <c r="AC19" s="128"/>
      <c r="AD19" s="128"/>
      <c r="AE19" s="128"/>
      <c r="AF19" s="128"/>
      <c r="AG19" s="128"/>
      <c r="AH19" s="128"/>
      <c r="AI19" s="128"/>
      <c r="AJ19" s="128"/>
      <c r="AK19" s="128"/>
      <c r="AL19" s="128"/>
      <c r="AM19" s="128"/>
      <c r="AN19" s="128"/>
      <c r="AO19" s="128"/>
      <c r="AP19" s="128"/>
      <c r="AQ19" s="128"/>
      <c r="AR19" s="128"/>
      <c r="AS19" s="128"/>
      <c r="AT19" s="128"/>
      <c r="AU19" s="128"/>
      <c r="AV19" s="128"/>
      <c r="AW19" s="128"/>
      <c r="AX19" s="128"/>
      <c r="AY19" s="128"/>
      <c r="AZ19" s="128"/>
      <c r="BA19" s="128"/>
      <c r="BB19" s="128"/>
      <c r="BC19" s="128"/>
      <c r="BD19" s="128"/>
      <c r="BE19" s="128"/>
      <c r="BF19" s="128"/>
      <c r="BG19" s="128"/>
      <c r="BH19" s="128"/>
      <c r="BI19" s="128"/>
      <c r="BJ19" s="128"/>
      <c r="BK19" s="128"/>
      <c r="BL19" s="128"/>
      <c r="BM19" s="128"/>
      <c r="BN19" s="128"/>
      <c r="BO19" s="128"/>
      <c r="BP19" s="128"/>
      <c r="BQ19" s="128"/>
      <c r="BR19" s="128"/>
      <c r="BS19" s="128"/>
      <c r="BT19" s="128"/>
      <c r="BU19" s="128"/>
      <c r="BV19" s="128"/>
      <c r="BW19" s="128"/>
      <c r="BX19" s="128"/>
      <c r="BY19" s="128"/>
      <c r="BZ19" s="128"/>
      <c r="CA19" s="128"/>
      <c r="CB19" s="128"/>
      <c r="CC19" s="128"/>
      <c r="CD19" s="128"/>
      <c r="CE19" s="128"/>
      <c r="CF19" s="128"/>
      <c r="CG19" s="128"/>
      <c r="CH19" s="128"/>
      <c r="CI19" s="128"/>
      <c r="CJ19" s="128"/>
      <c r="CK19" s="128"/>
      <c r="CL19" s="128"/>
      <c r="CM19" s="128"/>
      <c r="CN19" s="128"/>
      <c r="CO19" s="128"/>
      <c r="CP19" s="128"/>
      <c r="CQ19" s="128"/>
      <c r="CR19" s="128"/>
      <c r="CS19" s="128"/>
      <c r="CT19" s="128"/>
      <c r="CU19" s="128"/>
      <c r="CV19" s="128"/>
      <c r="CW19" s="128"/>
      <c r="CX19" s="128"/>
      <c r="CY19" s="128"/>
      <c r="CZ19" s="128"/>
      <c r="DA19" s="128"/>
      <c r="DB19" s="128"/>
      <c r="DC19" s="128"/>
      <c r="DD19" s="128"/>
      <c r="DE19" s="128"/>
      <c r="DF19" s="128"/>
      <c r="DG19" s="128"/>
      <c r="DH19" s="128"/>
      <c r="DI19" s="128"/>
      <c r="DJ19" s="128"/>
      <c r="DK19" s="128"/>
      <c r="DL19" s="128"/>
      <c r="DM19" s="128"/>
      <c r="DN19" s="128"/>
      <c r="DO19" s="128"/>
      <c r="DP19" s="128"/>
      <c r="DQ19" s="128"/>
      <c r="DR19" s="127"/>
      <c r="DS19" s="127"/>
      <c r="DT19" s="127"/>
      <c r="DU19" s="127"/>
      <c r="DV19" s="127"/>
      <c r="DW19" s="127"/>
      <c r="DX19" s="127"/>
      <c r="DY19" s="127"/>
      <c r="DZ19" s="127"/>
      <c r="EB19" s="127"/>
      <c r="EC19" s="127"/>
      <c r="ED19" s="127"/>
      <c r="EE19" s="127"/>
      <c r="EF19" s="127"/>
      <c r="EG19" s="127"/>
      <c r="EH19" s="127"/>
      <c r="EI19" s="127"/>
      <c r="EJ19" s="127"/>
      <c r="EK19" s="127"/>
      <c r="EL19" s="127"/>
      <c r="EM19" s="127"/>
    </row>
    <row r="20" spans="1:143">
      <c r="A20" s="127"/>
      <c r="B20" s="128"/>
      <c r="C20" s="128"/>
      <c r="D20" s="128"/>
      <c r="E20" s="128"/>
      <c r="F20" s="128"/>
      <c r="G20" s="128"/>
      <c r="H20" s="128"/>
      <c r="I20" s="128"/>
      <c r="J20" s="128"/>
      <c r="K20" s="128"/>
      <c r="L20" s="128"/>
      <c r="M20" s="128"/>
      <c r="N20" s="128"/>
      <c r="O20" s="128"/>
      <c r="P20" s="128"/>
      <c r="Q20" s="128"/>
      <c r="R20" s="128"/>
      <c r="S20" s="128"/>
      <c r="T20" s="128"/>
      <c r="U20" s="128"/>
      <c r="V20" s="128"/>
      <c r="W20" s="128"/>
      <c r="X20" s="128"/>
      <c r="Y20" s="128"/>
      <c r="Z20" s="128"/>
      <c r="AA20" s="128"/>
      <c r="AB20" s="128"/>
      <c r="AC20" s="128"/>
      <c r="AD20" s="128"/>
      <c r="AE20" s="128"/>
      <c r="AF20" s="128"/>
      <c r="AG20" s="128"/>
      <c r="AH20" s="128"/>
      <c r="AI20" s="128"/>
      <c r="AJ20" s="128"/>
      <c r="AK20" s="128"/>
      <c r="AL20" s="128"/>
      <c r="AM20" s="128"/>
      <c r="AN20" s="128"/>
      <c r="AO20" s="128"/>
      <c r="AP20" s="128"/>
      <c r="AQ20" s="128"/>
      <c r="AR20" s="128"/>
      <c r="AS20" s="128"/>
      <c r="AT20" s="128"/>
      <c r="AU20" s="128"/>
      <c r="AV20" s="128"/>
      <c r="AW20" s="128"/>
      <c r="AX20" s="128"/>
      <c r="AY20" s="128"/>
      <c r="AZ20" s="128"/>
      <c r="BA20" s="128"/>
      <c r="BB20" s="128"/>
      <c r="BC20" s="128"/>
      <c r="BD20" s="128"/>
      <c r="BE20" s="128"/>
      <c r="BF20" s="128"/>
      <c r="BG20" s="128"/>
      <c r="BH20" s="128"/>
      <c r="BI20" s="128"/>
      <c r="BJ20" s="128"/>
      <c r="BK20" s="128"/>
      <c r="BL20" s="128"/>
      <c r="BM20" s="128"/>
      <c r="BN20" s="128"/>
      <c r="BO20" s="128"/>
      <c r="BP20" s="128"/>
      <c r="BQ20" s="128"/>
      <c r="BR20" s="128"/>
      <c r="BS20" s="128"/>
      <c r="BT20" s="128"/>
      <c r="BU20" s="128"/>
      <c r="BV20" s="128"/>
      <c r="BW20" s="128"/>
      <c r="BX20" s="128"/>
      <c r="BY20" s="128"/>
      <c r="BZ20" s="128"/>
      <c r="CA20" s="128"/>
      <c r="CB20" s="128"/>
      <c r="CC20" s="128"/>
      <c r="CD20" s="128"/>
      <c r="CE20" s="128"/>
      <c r="CF20" s="128"/>
      <c r="CG20" s="128"/>
      <c r="CH20" s="128"/>
      <c r="CI20" s="128"/>
      <c r="CJ20" s="128"/>
      <c r="CK20" s="128"/>
      <c r="CL20" s="128"/>
      <c r="CM20" s="128"/>
      <c r="CN20" s="128"/>
      <c r="CO20" s="128"/>
      <c r="CP20" s="128"/>
      <c r="CQ20" s="128"/>
      <c r="CR20" s="128"/>
      <c r="CS20" s="128"/>
      <c r="CT20" s="128"/>
      <c r="CU20" s="128"/>
      <c r="CV20" s="128"/>
      <c r="CW20" s="128"/>
      <c r="CX20" s="128"/>
      <c r="CY20" s="128"/>
      <c r="CZ20" s="128"/>
      <c r="DA20" s="128"/>
      <c r="DB20" s="128"/>
      <c r="DC20" s="128"/>
      <c r="DD20" s="128"/>
      <c r="DE20" s="128"/>
      <c r="DF20" s="128"/>
      <c r="DG20" s="128"/>
      <c r="DH20" s="128"/>
      <c r="DI20" s="128"/>
      <c r="DJ20" s="128"/>
      <c r="DK20" s="128"/>
      <c r="DL20" s="128"/>
      <c r="DM20" s="128"/>
      <c r="DN20" s="128"/>
      <c r="DO20" s="128"/>
      <c r="DP20" s="128"/>
      <c r="DQ20" s="128"/>
      <c r="DR20" s="127"/>
      <c r="DS20" s="127"/>
      <c r="DT20" s="127"/>
      <c r="DU20" s="127"/>
      <c r="DV20" s="127"/>
      <c r="DW20" s="127"/>
      <c r="DX20" s="127"/>
      <c r="DY20" s="127"/>
      <c r="DZ20" s="127"/>
      <c r="EB20" s="127"/>
      <c r="EC20" s="127"/>
      <c r="ED20" s="127"/>
      <c r="EE20" s="127"/>
      <c r="EF20" s="127"/>
      <c r="EG20" s="127"/>
      <c r="EH20" s="127"/>
      <c r="EI20" s="127"/>
      <c r="EJ20" s="127"/>
      <c r="EK20" s="127"/>
      <c r="EL20" s="127"/>
      <c r="EM20" s="127"/>
    </row>
    <row r="21" spans="1:143">
      <c r="A21" s="127"/>
      <c r="B21" s="128"/>
      <c r="C21" s="128"/>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128"/>
      <c r="AB21" s="128"/>
      <c r="AC21" s="128"/>
      <c r="AD21" s="128"/>
      <c r="AE21" s="128"/>
      <c r="AF21" s="128"/>
      <c r="AG21" s="128"/>
      <c r="AH21" s="128"/>
      <c r="AI21" s="128"/>
      <c r="AJ21" s="128"/>
      <c r="AK21" s="128"/>
      <c r="AL21" s="128"/>
      <c r="AM21" s="128"/>
      <c r="AN21" s="128"/>
      <c r="AO21" s="128"/>
      <c r="AP21" s="128"/>
      <c r="AQ21" s="128"/>
      <c r="AR21" s="128"/>
      <c r="AS21" s="128"/>
      <c r="AT21" s="128"/>
      <c r="AU21" s="128"/>
      <c r="AV21" s="128"/>
      <c r="AW21" s="128"/>
      <c r="AX21" s="128"/>
      <c r="AY21" s="128"/>
      <c r="AZ21" s="128"/>
      <c r="BA21" s="128"/>
      <c r="BB21" s="128"/>
      <c r="BC21" s="128"/>
      <c r="BD21" s="128"/>
      <c r="BE21" s="128"/>
      <c r="BF21" s="128"/>
      <c r="BG21" s="128"/>
      <c r="BH21" s="128"/>
      <c r="BI21" s="128"/>
      <c r="BJ21" s="128"/>
      <c r="BK21" s="128"/>
      <c r="BL21" s="128"/>
      <c r="BM21" s="128"/>
      <c r="BN21" s="128"/>
      <c r="BO21" s="128"/>
      <c r="BP21" s="128"/>
      <c r="BQ21" s="128"/>
      <c r="BR21" s="128"/>
      <c r="BS21" s="128"/>
      <c r="BT21" s="128"/>
      <c r="BU21" s="128"/>
      <c r="BV21" s="128"/>
      <c r="BW21" s="128"/>
      <c r="BX21" s="128"/>
      <c r="BY21" s="128"/>
      <c r="BZ21" s="128"/>
      <c r="CA21" s="128"/>
      <c r="CB21" s="128"/>
      <c r="CC21" s="128"/>
      <c r="CD21" s="128"/>
      <c r="CE21" s="128"/>
      <c r="CF21" s="128"/>
      <c r="CG21" s="128"/>
      <c r="CH21" s="128"/>
      <c r="CI21" s="128"/>
      <c r="CJ21" s="128"/>
      <c r="CK21" s="128"/>
      <c r="CL21" s="128"/>
      <c r="CM21" s="128"/>
      <c r="CN21" s="128"/>
      <c r="CO21" s="128"/>
      <c r="CP21" s="128"/>
      <c r="CQ21" s="128"/>
      <c r="CR21" s="128"/>
      <c r="CS21" s="128"/>
      <c r="CT21" s="128"/>
      <c r="CU21" s="128"/>
      <c r="CV21" s="128"/>
      <c r="CW21" s="128"/>
      <c r="CX21" s="128"/>
      <c r="CY21" s="128"/>
      <c r="CZ21" s="128"/>
      <c r="DA21" s="128"/>
      <c r="DB21" s="128"/>
      <c r="DC21" s="128"/>
      <c r="DD21" s="128"/>
      <c r="DE21" s="128"/>
      <c r="DF21" s="128"/>
      <c r="DG21" s="128"/>
      <c r="DH21" s="128"/>
      <c r="DI21" s="128"/>
      <c r="DJ21" s="128"/>
      <c r="DK21" s="128"/>
      <c r="DL21" s="128"/>
      <c r="DM21" s="128"/>
      <c r="DN21" s="128"/>
      <c r="DO21" s="128"/>
      <c r="DP21" s="128"/>
      <c r="DQ21" s="128"/>
      <c r="DR21" s="127"/>
      <c r="DS21" s="127"/>
      <c r="DT21" s="127"/>
      <c r="DU21" s="127"/>
      <c r="DV21" s="127"/>
      <c r="DW21" s="127"/>
      <c r="DX21" s="127"/>
      <c r="DY21" s="127"/>
      <c r="DZ21" s="127"/>
      <c r="EB21" s="127"/>
      <c r="EC21" s="127"/>
      <c r="ED21" s="127"/>
      <c r="EE21" s="127"/>
      <c r="EF21" s="127"/>
      <c r="EG21" s="127"/>
      <c r="EH21" s="127"/>
      <c r="EI21" s="127"/>
      <c r="EJ21" s="127"/>
      <c r="EK21" s="127"/>
      <c r="EL21" s="127"/>
      <c r="EM21" s="127"/>
    </row>
    <row r="22" spans="1:143">
      <c r="A22" s="127"/>
      <c r="B22" s="128"/>
      <c r="C22" s="128"/>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128"/>
      <c r="AB22" s="128"/>
      <c r="AC22" s="128"/>
      <c r="AD22" s="128"/>
      <c r="AE22" s="128"/>
      <c r="AF22" s="128"/>
      <c r="AG22" s="128"/>
      <c r="AH22" s="128"/>
      <c r="AI22" s="128"/>
      <c r="AJ22" s="128"/>
      <c r="AK22" s="128"/>
      <c r="AL22" s="128"/>
      <c r="AM22" s="128"/>
      <c r="AN22" s="128"/>
      <c r="AO22" s="128"/>
      <c r="AP22" s="128"/>
      <c r="AQ22" s="128"/>
      <c r="AR22" s="128"/>
      <c r="AS22" s="128"/>
      <c r="AT22" s="128"/>
      <c r="AU22" s="128"/>
      <c r="AV22" s="128"/>
      <c r="AW22" s="128"/>
      <c r="AX22" s="128"/>
      <c r="AY22" s="128"/>
      <c r="AZ22" s="128"/>
      <c r="BA22" s="128"/>
      <c r="BB22" s="128"/>
      <c r="BC22" s="128"/>
      <c r="BD22" s="128"/>
      <c r="BE22" s="128"/>
      <c r="BF22" s="128"/>
      <c r="BG22" s="128"/>
      <c r="BH22" s="128"/>
      <c r="BI22" s="128"/>
      <c r="BJ22" s="128"/>
      <c r="BK22" s="128"/>
      <c r="BL22" s="128"/>
      <c r="BM22" s="128"/>
      <c r="BN22" s="128"/>
      <c r="BO22" s="128"/>
      <c r="BP22" s="128"/>
      <c r="BQ22" s="128"/>
      <c r="BR22" s="128"/>
      <c r="BS22" s="128"/>
      <c r="BT22" s="128"/>
      <c r="BU22" s="128"/>
      <c r="BV22" s="128"/>
      <c r="BW22" s="128"/>
      <c r="BX22" s="128"/>
      <c r="BY22" s="128"/>
      <c r="BZ22" s="128"/>
      <c r="CA22" s="128"/>
      <c r="CB22" s="128"/>
      <c r="CC22" s="128"/>
      <c r="CD22" s="128"/>
      <c r="CE22" s="128"/>
      <c r="CF22" s="128"/>
      <c r="CG22" s="128"/>
      <c r="CH22" s="128"/>
      <c r="CI22" s="128"/>
      <c r="CJ22" s="128"/>
      <c r="CK22" s="128"/>
      <c r="CL22" s="128"/>
      <c r="CM22" s="128"/>
      <c r="CN22" s="128"/>
      <c r="CO22" s="128"/>
      <c r="CP22" s="128"/>
      <c r="CQ22" s="128"/>
      <c r="CR22" s="128"/>
      <c r="CS22" s="128"/>
      <c r="CT22" s="128"/>
      <c r="CU22" s="128"/>
      <c r="CV22" s="128"/>
      <c r="CW22" s="128"/>
      <c r="CX22" s="128"/>
      <c r="CY22" s="128"/>
      <c r="CZ22" s="128"/>
      <c r="DA22" s="128"/>
      <c r="DB22" s="128"/>
      <c r="DC22" s="128"/>
      <c r="DD22" s="128"/>
      <c r="DE22" s="128"/>
      <c r="DF22" s="128"/>
      <c r="DG22" s="128"/>
      <c r="DH22" s="128"/>
      <c r="DI22" s="128"/>
      <c r="DJ22" s="128"/>
      <c r="DK22" s="128"/>
      <c r="DL22" s="128"/>
      <c r="DM22" s="128"/>
      <c r="DN22" s="128"/>
      <c r="DO22" s="128"/>
      <c r="DP22" s="128"/>
      <c r="DQ22" s="128"/>
      <c r="DR22" s="127"/>
      <c r="DS22" s="127"/>
      <c r="DT22" s="127"/>
      <c r="DU22" s="127"/>
      <c r="DV22" s="127"/>
      <c r="DW22" s="127"/>
      <c r="DX22" s="127"/>
      <c r="DY22" s="127"/>
      <c r="DZ22" s="127"/>
      <c r="EB22" s="127"/>
      <c r="EC22" s="127"/>
      <c r="ED22" s="127"/>
      <c r="EE22" s="127"/>
      <c r="EF22" s="127"/>
      <c r="EG22" s="127"/>
      <c r="EH22" s="127"/>
      <c r="EI22" s="127"/>
      <c r="EJ22" s="127"/>
      <c r="EK22" s="127"/>
      <c r="EL22" s="127"/>
      <c r="EM22" s="127"/>
    </row>
    <row r="23" spans="1:143">
      <c r="A23" s="127"/>
      <c r="B23" s="128"/>
      <c r="C23" s="128"/>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128"/>
      <c r="AB23" s="128"/>
      <c r="AC23" s="128"/>
      <c r="AD23" s="128"/>
      <c r="AE23" s="128"/>
      <c r="AF23" s="128"/>
      <c r="AG23" s="128"/>
      <c r="AH23" s="128"/>
      <c r="AI23" s="128"/>
      <c r="AJ23" s="128"/>
      <c r="AK23" s="128"/>
      <c r="AL23" s="128"/>
      <c r="AM23" s="128"/>
      <c r="AN23" s="128"/>
      <c r="AO23" s="128"/>
      <c r="AP23" s="128"/>
      <c r="AQ23" s="128"/>
      <c r="AR23" s="128"/>
      <c r="AS23" s="128"/>
      <c r="AT23" s="128"/>
      <c r="AU23" s="128"/>
      <c r="AV23" s="128"/>
      <c r="AW23" s="128"/>
      <c r="AX23" s="128"/>
      <c r="AY23" s="128"/>
      <c r="AZ23" s="128"/>
      <c r="BA23" s="128"/>
      <c r="BB23" s="128"/>
      <c r="BC23" s="128"/>
      <c r="BD23" s="128"/>
      <c r="BE23" s="128"/>
      <c r="BF23" s="128"/>
      <c r="BG23" s="128"/>
      <c r="BH23" s="128"/>
      <c r="BI23" s="128"/>
      <c r="BJ23" s="128"/>
      <c r="BK23" s="128"/>
      <c r="BL23" s="128"/>
      <c r="BM23" s="128"/>
      <c r="BN23" s="128"/>
      <c r="BO23" s="128"/>
      <c r="BP23" s="128"/>
      <c r="BQ23" s="128"/>
      <c r="BR23" s="128"/>
      <c r="BS23" s="128"/>
      <c r="BT23" s="128"/>
      <c r="BU23" s="128"/>
      <c r="BV23" s="128"/>
      <c r="BW23" s="128"/>
      <c r="BX23" s="128"/>
      <c r="BY23" s="128"/>
      <c r="BZ23" s="128"/>
      <c r="CA23" s="128"/>
      <c r="CB23" s="128"/>
      <c r="CC23" s="128"/>
      <c r="CD23" s="128"/>
      <c r="CE23" s="128"/>
      <c r="CF23" s="128"/>
      <c r="CG23" s="128"/>
      <c r="CH23" s="128"/>
      <c r="CI23" s="128"/>
      <c r="CJ23" s="128"/>
      <c r="CK23" s="128"/>
      <c r="CL23" s="128"/>
      <c r="CM23" s="128"/>
      <c r="CN23" s="128"/>
      <c r="CO23" s="128"/>
      <c r="CP23" s="128"/>
      <c r="CQ23" s="128"/>
      <c r="CR23" s="128"/>
      <c r="CS23" s="128"/>
      <c r="CT23" s="128"/>
      <c r="CU23" s="128"/>
      <c r="CV23" s="128"/>
      <c r="CW23" s="128"/>
      <c r="CX23" s="128"/>
      <c r="CY23" s="128"/>
      <c r="CZ23" s="128"/>
      <c r="DA23" s="128"/>
      <c r="DB23" s="128"/>
      <c r="DC23" s="128"/>
      <c r="DD23" s="128"/>
      <c r="DE23" s="128"/>
      <c r="DF23" s="128"/>
      <c r="DG23" s="128"/>
      <c r="DH23" s="128"/>
      <c r="DI23" s="128"/>
      <c r="DJ23" s="128"/>
      <c r="DK23" s="128"/>
      <c r="DL23" s="128"/>
      <c r="DM23" s="128"/>
      <c r="DN23" s="128"/>
      <c r="DO23" s="128"/>
      <c r="DP23" s="128"/>
      <c r="DQ23" s="128"/>
      <c r="DR23" s="127"/>
      <c r="DS23" s="127"/>
      <c r="DT23" s="127"/>
      <c r="DU23" s="127"/>
      <c r="DV23" s="127"/>
      <c r="DW23" s="127"/>
      <c r="DX23" s="127"/>
      <c r="DY23" s="127"/>
      <c r="DZ23" s="127"/>
      <c r="EB23" s="127"/>
      <c r="EC23" s="127"/>
      <c r="ED23" s="127"/>
      <c r="EE23" s="127"/>
      <c r="EF23" s="127"/>
      <c r="EG23" s="127"/>
      <c r="EH23" s="127"/>
      <c r="EI23" s="127"/>
      <c r="EJ23" s="127"/>
      <c r="EK23" s="127"/>
      <c r="EL23" s="127"/>
      <c r="EM23" s="127"/>
    </row>
    <row r="24" spans="1:143">
      <c r="A24" s="127"/>
      <c r="B24" s="128"/>
      <c r="C24" s="128"/>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128"/>
      <c r="AB24" s="128"/>
      <c r="AC24" s="128"/>
      <c r="AD24" s="128"/>
      <c r="AE24" s="128"/>
      <c r="AF24" s="128"/>
      <c r="AG24" s="128"/>
      <c r="AH24" s="128"/>
      <c r="AI24" s="128"/>
      <c r="AJ24" s="128"/>
      <c r="AK24" s="128"/>
      <c r="AL24" s="128"/>
      <c r="AM24" s="128"/>
      <c r="AN24" s="128"/>
      <c r="AO24" s="128"/>
      <c r="AP24" s="128"/>
      <c r="AQ24" s="128"/>
      <c r="AR24" s="128"/>
      <c r="AS24" s="128"/>
      <c r="AT24" s="128"/>
      <c r="AU24" s="128"/>
      <c r="AV24" s="128"/>
      <c r="AW24" s="128"/>
      <c r="AX24" s="128"/>
      <c r="AY24" s="128"/>
      <c r="AZ24" s="128"/>
      <c r="BA24" s="128"/>
      <c r="BB24" s="128"/>
      <c r="BC24" s="128"/>
      <c r="BD24" s="128"/>
      <c r="BE24" s="128"/>
      <c r="BF24" s="128"/>
      <c r="BG24" s="128"/>
      <c r="BH24" s="128"/>
      <c r="BI24" s="128"/>
      <c r="BJ24" s="128"/>
      <c r="BK24" s="128"/>
      <c r="BL24" s="128"/>
      <c r="BM24" s="128"/>
      <c r="BN24" s="128"/>
      <c r="BO24" s="128"/>
      <c r="BP24" s="128"/>
      <c r="BQ24" s="128"/>
      <c r="BR24" s="128"/>
      <c r="BS24" s="128"/>
      <c r="BT24" s="128"/>
      <c r="BU24" s="128"/>
      <c r="BV24" s="128"/>
      <c r="BW24" s="128"/>
      <c r="BX24" s="128"/>
      <c r="BY24" s="128"/>
      <c r="BZ24" s="128"/>
      <c r="CA24" s="128"/>
      <c r="CB24" s="128"/>
      <c r="CC24" s="128"/>
      <c r="CD24" s="128"/>
      <c r="CE24" s="128"/>
      <c r="CF24" s="128"/>
      <c r="CG24" s="128"/>
      <c r="CH24" s="128"/>
      <c r="CI24" s="128"/>
      <c r="CJ24" s="128"/>
      <c r="CK24" s="128"/>
      <c r="CL24" s="128"/>
      <c r="CM24" s="128"/>
      <c r="CN24" s="128"/>
      <c r="CO24" s="128"/>
      <c r="CP24" s="128"/>
      <c r="CQ24" s="128"/>
      <c r="CR24" s="128"/>
      <c r="CS24" s="128"/>
      <c r="CT24" s="128"/>
      <c r="CU24" s="128"/>
      <c r="CV24" s="128"/>
      <c r="CW24" s="128"/>
      <c r="CX24" s="128"/>
      <c r="CY24" s="128"/>
      <c r="CZ24" s="128"/>
      <c r="DA24" s="128"/>
      <c r="DB24" s="128"/>
      <c r="DC24" s="128"/>
      <c r="DD24" s="128"/>
      <c r="DE24" s="128"/>
      <c r="DF24" s="128"/>
      <c r="DG24" s="128"/>
      <c r="DH24" s="128"/>
      <c r="DI24" s="128"/>
      <c r="DJ24" s="128"/>
      <c r="DK24" s="128"/>
      <c r="DL24" s="128"/>
      <c r="DM24" s="128"/>
      <c r="DN24" s="128"/>
      <c r="DO24" s="128"/>
      <c r="DP24" s="128"/>
      <c r="DQ24" s="128"/>
      <c r="DR24" s="127"/>
      <c r="DS24" s="127"/>
      <c r="DT24" s="127"/>
      <c r="DU24" s="127"/>
      <c r="DV24" s="127"/>
      <c r="DW24" s="127"/>
      <c r="DX24" s="127"/>
      <c r="DY24" s="127"/>
      <c r="DZ24" s="127"/>
      <c r="EB24" s="127"/>
      <c r="EC24" s="127"/>
      <c r="ED24" s="127"/>
      <c r="EE24" s="127"/>
      <c r="EF24" s="127"/>
      <c r="EG24" s="127"/>
      <c r="EH24" s="127"/>
      <c r="EI24" s="127"/>
      <c r="EJ24" s="127"/>
      <c r="EK24" s="127"/>
      <c r="EL24" s="127"/>
      <c r="EM24" s="127"/>
    </row>
    <row r="25" spans="1:143">
      <c r="A25" s="127"/>
      <c r="B25" s="128"/>
      <c r="C25" s="128"/>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128"/>
      <c r="AB25" s="128"/>
      <c r="AC25" s="128"/>
      <c r="AD25" s="128"/>
      <c r="AE25" s="128"/>
      <c r="AF25" s="128"/>
      <c r="AG25" s="128"/>
      <c r="AH25" s="128"/>
      <c r="AI25" s="128"/>
      <c r="AJ25" s="128"/>
      <c r="AK25" s="128"/>
      <c r="AL25" s="128"/>
      <c r="AM25" s="128"/>
      <c r="AN25" s="128"/>
      <c r="AO25" s="128"/>
      <c r="AP25" s="128"/>
      <c r="AQ25" s="128"/>
      <c r="AR25" s="128"/>
      <c r="AS25" s="128"/>
      <c r="AT25" s="128"/>
      <c r="AU25" s="128"/>
      <c r="AV25" s="128"/>
      <c r="AW25" s="128"/>
      <c r="AX25" s="128"/>
      <c r="AY25" s="128"/>
      <c r="AZ25" s="128"/>
      <c r="BA25" s="128"/>
      <c r="BB25" s="128"/>
      <c r="BC25" s="128"/>
      <c r="BD25" s="128"/>
      <c r="BE25" s="128"/>
      <c r="BF25" s="128"/>
      <c r="BG25" s="128"/>
      <c r="BH25" s="128"/>
      <c r="BI25" s="128"/>
      <c r="BJ25" s="128"/>
      <c r="BK25" s="128"/>
      <c r="BL25" s="128"/>
      <c r="BM25" s="128"/>
      <c r="BN25" s="128"/>
      <c r="BO25" s="128"/>
      <c r="BP25" s="128"/>
      <c r="BQ25" s="128"/>
      <c r="BR25" s="128"/>
      <c r="BS25" s="128"/>
      <c r="BT25" s="128"/>
      <c r="BU25" s="128"/>
      <c r="BV25" s="128"/>
      <c r="BW25" s="128"/>
      <c r="BX25" s="128"/>
      <c r="BY25" s="128"/>
      <c r="BZ25" s="128"/>
      <c r="CA25" s="128"/>
      <c r="CB25" s="128"/>
      <c r="CC25" s="128"/>
      <c r="CD25" s="128"/>
      <c r="CE25" s="128"/>
      <c r="CF25" s="128"/>
      <c r="CG25" s="128"/>
      <c r="CH25" s="128"/>
      <c r="CI25" s="128"/>
      <c r="CJ25" s="128"/>
      <c r="CK25" s="128"/>
      <c r="CL25" s="128"/>
      <c r="CM25" s="128"/>
      <c r="CN25" s="128"/>
      <c r="CO25" s="128"/>
      <c r="CP25" s="128"/>
      <c r="CQ25" s="128"/>
      <c r="CR25" s="128"/>
      <c r="CS25" s="128"/>
      <c r="CT25" s="128"/>
      <c r="CU25" s="128"/>
      <c r="CV25" s="128"/>
      <c r="CW25" s="128"/>
      <c r="CX25" s="128"/>
      <c r="CY25" s="128"/>
      <c r="CZ25" s="128"/>
      <c r="DA25" s="128"/>
      <c r="DB25" s="128"/>
      <c r="DC25" s="128"/>
      <c r="DD25" s="128"/>
      <c r="DE25" s="128"/>
      <c r="DF25" s="128"/>
      <c r="DG25" s="128"/>
      <c r="DH25" s="128"/>
      <c r="DI25" s="128"/>
      <c r="DJ25" s="128"/>
      <c r="DK25" s="128"/>
      <c r="DL25" s="128"/>
      <c r="DM25" s="128"/>
      <c r="DN25" s="128"/>
      <c r="DO25" s="128"/>
      <c r="DP25" s="128"/>
      <c r="DQ25" s="128"/>
      <c r="DR25" s="127"/>
      <c r="DS25" s="127"/>
      <c r="DT25" s="127"/>
      <c r="DU25" s="127"/>
      <c r="DV25" s="127"/>
      <c r="DW25" s="127"/>
      <c r="DX25" s="127"/>
      <c r="DY25" s="127"/>
      <c r="DZ25" s="127"/>
      <c r="EB25" s="127"/>
      <c r="EC25" s="127"/>
      <c r="ED25" s="127"/>
      <c r="EE25" s="127"/>
      <c r="EF25" s="127"/>
      <c r="EG25" s="127"/>
      <c r="EH25" s="127"/>
      <c r="EI25" s="127"/>
      <c r="EJ25" s="127"/>
      <c r="EK25" s="127"/>
      <c r="EL25" s="127"/>
      <c r="EM25" s="127"/>
    </row>
    <row r="26" spans="1:143">
      <c r="A26" s="127"/>
      <c r="B26" s="128"/>
      <c r="C26" s="128"/>
      <c r="D26" s="128"/>
      <c r="E26" s="128"/>
      <c r="F26" s="128"/>
      <c r="G26" s="128"/>
      <c r="H26" s="128"/>
      <c r="I26" s="128"/>
      <c r="J26" s="128"/>
      <c r="K26" s="128"/>
      <c r="L26" s="128"/>
      <c r="M26" s="128"/>
      <c r="N26" s="128"/>
      <c r="O26" s="128"/>
      <c r="P26" s="128"/>
      <c r="Q26" s="128"/>
      <c r="R26" s="128"/>
      <c r="S26" s="128"/>
      <c r="T26" s="128"/>
      <c r="U26" s="128"/>
      <c r="V26" s="128"/>
      <c r="W26" s="128"/>
      <c r="X26" s="128"/>
      <c r="Y26" s="128"/>
      <c r="Z26" s="128"/>
      <c r="AA26" s="128"/>
      <c r="AB26" s="128"/>
      <c r="AC26" s="128"/>
      <c r="AD26" s="128"/>
      <c r="AE26" s="128"/>
      <c r="AF26" s="128"/>
      <c r="AG26" s="128"/>
      <c r="AH26" s="128"/>
      <c r="AI26" s="128"/>
      <c r="AJ26" s="128"/>
      <c r="AK26" s="128"/>
      <c r="AL26" s="128"/>
      <c r="AM26" s="128"/>
      <c r="AN26" s="128"/>
      <c r="AO26" s="128"/>
      <c r="AP26" s="128"/>
      <c r="AQ26" s="128"/>
      <c r="AR26" s="128"/>
      <c r="AS26" s="128"/>
      <c r="AT26" s="128"/>
      <c r="AU26" s="128"/>
      <c r="AV26" s="128"/>
      <c r="AW26" s="128"/>
      <c r="AX26" s="128"/>
      <c r="AY26" s="128"/>
      <c r="AZ26" s="128"/>
      <c r="BA26" s="128"/>
      <c r="BB26" s="128"/>
      <c r="BC26" s="128"/>
      <c r="BD26" s="128"/>
      <c r="BE26" s="128"/>
      <c r="BF26" s="128"/>
      <c r="BG26" s="128"/>
      <c r="BH26" s="128"/>
      <c r="BI26" s="128"/>
      <c r="BJ26" s="128"/>
      <c r="BK26" s="128"/>
      <c r="BL26" s="128"/>
      <c r="BM26" s="128"/>
      <c r="BN26" s="128"/>
      <c r="BO26" s="128"/>
      <c r="BP26" s="128"/>
      <c r="BQ26" s="128"/>
      <c r="BR26" s="128"/>
      <c r="BS26" s="128"/>
      <c r="BT26" s="128"/>
      <c r="BU26" s="128"/>
      <c r="BV26" s="128"/>
      <c r="BW26" s="128"/>
      <c r="BX26" s="128"/>
      <c r="BY26" s="128"/>
      <c r="BZ26" s="128"/>
      <c r="CA26" s="128"/>
      <c r="CB26" s="128"/>
      <c r="CC26" s="128"/>
      <c r="CD26" s="128"/>
      <c r="CE26" s="128"/>
      <c r="CF26" s="128"/>
      <c r="CG26" s="128"/>
      <c r="CH26" s="128"/>
      <c r="CI26" s="128"/>
      <c r="CJ26" s="128"/>
      <c r="CK26" s="128"/>
      <c r="CL26" s="128"/>
      <c r="CM26" s="128"/>
      <c r="CN26" s="128"/>
      <c r="CO26" s="128"/>
      <c r="CP26" s="128"/>
      <c r="CQ26" s="128"/>
      <c r="CR26" s="128"/>
      <c r="CS26" s="128"/>
      <c r="CT26" s="128"/>
      <c r="CU26" s="128"/>
      <c r="CV26" s="128"/>
      <c r="CW26" s="128"/>
      <c r="CX26" s="128"/>
      <c r="CY26" s="128"/>
      <c r="CZ26" s="128"/>
      <c r="DA26" s="128"/>
      <c r="DB26" s="128"/>
      <c r="DC26" s="128"/>
      <c r="DD26" s="128"/>
      <c r="DE26" s="128"/>
      <c r="DF26" s="128"/>
      <c r="DG26" s="128"/>
      <c r="DH26" s="128"/>
      <c r="DI26" s="128"/>
      <c r="DJ26" s="128"/>
      <c r="DK26" s="128"/>
      <c r="DL26" s="128"/>
      <c r="DM26" s="128"/>
      <c r="DN26" s="128"/>
      <c r="DO26" s="128"/>
      <c r="DP26" s="128"/>
      <c r="DQ26" s="128"/>
      <c r="DR26" s="127"/>
      <c r="DS26" s="127"/>
      <c r="DT26" s="127"/>
      <c r="DU26" s="127"/>
      <c r="DV26" s="127"/>
      <c r="DW26" s="127"/>
      <c r="DX26" s="127"/>
      <c r="DY26" s="127"/>
      <c r="DZ26" s="127"/>
      <c r="EB26" s="127"/>
      <c r="EC26" s="127"/>
      <c r="ED26" s="127"/>
      <c r="EE26" s="127"/>
      <c r="EF26" s="127"/>
      <c r="EG26" s="127"/>
      <c r="EH26" s="127"/>
      <c r="EI26" s="127"/>
      <c r="EJ26" s="127"/>
      <c r="EK26" s="127"/>
      <c r="EL26" s="127"/>
      <c r="EM26" s="127"/>
    </row>
    <row r="27" spans="1:143">
      <c r="A27" s="127"/>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c r="AA27" s="128"/>
      <c r="AB27" s="128"/>
      <c r="AC27" s="128"/>
      <c r="AD27" s="128"/>
      <c r="AE27" s="128"/>
      <c r="AF27" s="128"/>
      <c r="AG27" s="128"/>
      <c r="AH27" s="128"/>
      <c r="AI27" s="128"/>
      <c r="AJ27" s="128"/>
      <c r="AK27" s="128"/>
      <c r="AL27" s="128"/>
      <c r="AM27" s="128"/>
      <c r="AN27" s="128"/>
      <c r="AO27" s="128"/>
      <c r="AP27" s="128"/>
      <c r="AQ27" s="128"/>
      <c r="AR27" s="128"/>
      <c r="AS27" s="128"/>
      <c r="AT27" s="128"/>
      <c r="AU27" s="128"/>
      <c r="AV27" s="128"/>
      <c r="AW27" s="128"/>
      <c r="AX27" s="128"/>
      <c r="AY27" s="128"/>
      <c r="AZ27" s="128"/>
      <c r="BA27" s="128"/>
      <c r="BB27" s="128"/>
      <c r="BC27" s="128"/>
      <c r="BD27" s="128"/>
      <c r="BE27" s="128"/>
      <c r="BF27" s="128"/>
      <c r="BG27" s="128"/>
      <c r="BH27" s="128"/>
      <c r="BI27" s="128"/>
      <c r="BJ27" s="128"/>
      <c r="BK27" s="128"/>
      <c r="BL27" s="128"/>
      <c r="BM27" s="128"/>
      <c r="BN27" s="128"/>
      <c r="BO27" s="128"/>
      <c r="BP27" s="128"/>
      <c r="BQ27" s="128"/>
      <c r="BR27" s="128"/>
      <c r="BS27" s="128"/>
      <c r="BT27" s="128"/>
      <c r="BU27" s="128"/>
      <c r="BV27" s="128"/>
      <c r="BW27" s="128"/>
      <c r="BX27" s="128"/>
      <c r="BY27" s="128"/>
      <c r="BZ27" s="128"/>
      <c r="CA27" s="128"/>
      <c r="CB27" s="128"/>
      <c r="CC27" s="128"/>
      <c r="CD27" s="128"/>
      <c r="CE27" s="128"/>
      <c r="CF27" s="128"/>
      <c r="CG27" s="128"/>
      <c r="CH27" s="128"/>
      <c r="CI27" s="128"/>
      <c r="CJ27" s="128"/>
      <c r="CK27" s="128"/>
      <c r="CL27" s="128"/>
      <c r="CM27" s="128"/>
      <c r="CN27" s="128"/>
      <c r="CO27" s="128"/>
      <c r="CP27" s="128"/>
      <c r="CQ27" s="128"/>
      <c r="CR27" s="128"/>
      <c r="CS27" s="128"/>
      <c r="CT27" s="128"/>
      <c r="CU27" s="128"/>
      <c r="CV27" s="128"/>
      <c r="CW27" s="128"/>
      <c r="CX27" s="128"/>
      <c r="CY27" s="128"/>
      <c r="CZ27" s="128"/>
      <c r="DA27" s="128"/>
      <c r="DB27" s="128"/>
      <c r="DC27" s="128"/>
      <c r="DD27" s="128"/>
      <c r="DE27" s="128"/>
      <c r="DF27" s="128"/>
      <c r="DG27" s="128"/>
      <c r="DH27" s="128"/>
      <c r="DI27" s="128"/>
      <c r="DJ27" s="128"/>
      <c r="DK27" s="128"/>
      <c r="DL27" s="128"/>
      <c r="DM27" s="128"/>
      <c r="DN27" s="128"/>
      <c r="DO27" s="128"/>
      <c r="DP27" s="128"/>
      <c r="DQ27" s="128"/>
      <c r="DR27" s="127"/>
      <c r="DS27" s="127"/>
      <c r="DT27" s="127"/>
      <c r="DU27" s="127"/>
      <c r="DV27" s="127"/>
      <c r="DW27" s="127"/>
      <c r="DX27" s="127"/>
      <c r="DY27" s="127"/>
      <c r="DZ27" s="127"/>
      <c r="EB27" s="127"/>
      <c r="EC27" s="127"/>
      <c r="ED27" s="127"/>
      <c r="EE27" s="127"/>
      <c r="EF27" s="127"/>
      <c r="EG27" s="127"/>
      <c r="EH27" s="127"/>
      <c r="EI27" s="127"/>
      <c r="EJ27" s="127"/>
      <c r="EK27" s="127"/>
      <c r="EL27" s="127"/>
      <c r="EM27" s="127"/>
    </row>
    <row r="28" spans="1:143">
      <c r="A28" s="127"/>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c r="AA28" s="128"/>
      <c r="AB28" s="128"/>
      <c r="AC28" s="128"/>
      <c r="AD28" s="128"/>
      <c r="AE28" s="128"/>
      <c r="AF28" s="128"/>
      <c r="AG28" s="128"/>
      <c r="AH28" s="128"/>
      <c r="AI28" s="128"/>
      <c r="AJ28" s="128"/>
      <c r="AK28" s="128"/>
      <c r="AL28" s="128"/>
      <c r="AM28" s="128"/>
      <c r="AN28" s="128"/>
      <c r="AO28" s="128"/>
      <c r="AP28" s="128"/>
      <c r="AQ28" s="128"/>
      <c r="AR28" s="128"/>
      <c r="AS28" s="128"/>
      <c r="AT28" s="128"/>
      <c r="AU28" s="128"/>
      <c r="AV28" s="128"/>
      <c r="AW28" s="128"/>
      <c r="AX28" s="128"/>
      <c r="AY28" s="128"/>
      <c r="AZ28" s="128"/>
      <c r="BA28" s="128"/>
      <c r="BB28" s="128"/>
      <c r="BC28" s="128"/>
      <c r="BD28" s="128"/>
      <c r="BE28" s="128"/>
      <c r="BF28" s="128"/>
      <c r="BG28" s="128"/>
      <c r="BH28" s="128"/>
      <c r="BI28" s="128"/>
      <c r="BJ28" s="128"/>
      <c r="BK28" s="128"/>
      <c r="BL28" s="128"/>
      <c r="BM28" s="128"/>
      <c r="BN28" s="128"/>
      <c r="BO28" s="128"/>
      <c r="BP28" s="128"/>
      <c r="BQ28" s="128"/>
      <c r="BR28" s="128"/>
      <c r="BS28" s="128"/>
      <c r="BT28" s="128"/>
      <c r="BU28" s="128"/>
      <c r="BV28" s="128"/>
      <c r="BW28" s="128"/>
      <c r="BX28" s="128"/>
      <c r="BY28" s="128"/>
      <c r="BZ28" s="128"/>
      <c r="CA28" s="128"/>
      <c r="CB28" s="128"/>
      <c r="CC28" s="128"/>
      <c r="CD28" s="128"/>
      <c r="CE28" s="128"/>
      <c r="CF28" s="128"/>
      <c r="CG28" s="128"/>
      <c r="CH28" s="128"/>
      <c r="CI28" s="128"/>
      <c r="CJ28" s="128"/>
      <c r="CK28" s="128"/>
      <c r="CL28" s="128"/>
      <c r="CM28" s="128"/>
      <c r="CN28" s="128"/>
      <c r="CO28" s="128"/>
      <c r="CP28" s="128"/>
      <c r="CQ28" s="128"/>
      <c r="CR28" s="128"/>
      <c r="CS28" s="128"/>
      <c r="CT28" s="128"/>
      <c r="CU28" s="128"/>
      <c r="CV28" s="128"/>
      <c r="CW28" s="128"/>
      <c r="CX28" s="128"/>
      <c r="CY28" s="128"/>
      <c r="CZ28" s="128"/>
      <c r="DA28" s="128"/>
      <c r="DB28" s="128"/>
      <c r="DC28" s="128"/>
      <c r="DD28" s="128"/>
      <c r="DE28" s="128"/>
      <c r="DF28" s="128"/>
      <c r="DG28" s="128"/>
      <c r="DH28" s="128"/>
      <c r="DI28" s="128"/>
      <c r="DJ28" s="128"/>
      <c r="DK28" s="128"/>
      <c r="DL28" s="128"/>
      <c r="DM28" s="128"/>
      <c r="DN28" s="128"/>
      <c r="DO28" s="128"/>
      <c r="DP28" s="128"/>
      <c r="DQ28" s="128"/>
      <c r="DR28" s="127"/>
      <c r="DS28" s="127"/>
      <c r="DT28" s="127"/>
      <c r="DU28" s="127"/>
      <c r="DV28" s="127"/>
      <c r="DW28" s="127"/>
      <c r="DX28" s="127"/>
      <c r="DY28" s="127"/>
      <c r="DZ28" s="127"/>
      <c r="EB28" s="127"/>
      <c r="EC28" s="127"/>
      <c r="ED28" s="127"/>
      <c r="EE28" s="127"/>
      <c r="EF28" s="127"/>
      <c r="EG28" s="127"/>
      <c r="EH28" s="127"/>
      <c r="EI28" s="127"/>
      <c r="EJ28" s="127"/>
      <c r="EK28" s="127"/>
      <c r="EL28" s="127"/>
      <c r="EM28" s="127"/>
    </row>
    <row r="29" spans="1:143">
      <c r="A29" s="127"/>
      <c r="B29" s="128"/>
      <c r="C29" s="128"/>
      <c r="D29" s="128"/>
      <c r="E29" s="128"/>
      <c r="F29" s="128"/>
      <c r="G29" s="128"/>
      <c r="H29" s="128"/>
      <c r="I29" s="128"/>
      <c r="J29" s="128"/>
      <c r="K29" s="128"/>
      <c r="L29" s="128"/>
      <c r="M29" s="128"/>
      <c r="N29" s="128"/>
      <c r="O29" s="128"/>
      <c r="P29" s="128"/>
      <c r="Q29" s="128"/>
      <c r="R29" s="128"/>
      <c r="S29" s="128"/>
      <c r="T29" s="128"/>
      <c r="U29" s="128"/>
      <c r="V29" s="128"/>
      <c r="W29" s="128"/>
      <c r="X29" s="128"/>
      <c r="Y29" s="128"/>
      <c r="Z29" s="128"/>
      <c r="AA29" s="128"/>
      <c r="AB29" s="128"/>
      <c r="AC29" s="128"/>
      <c r="AD29" s="128"/>
      <c r="AE29" s="128"/>
      <c r="AF29" s="128"/>
      <c r="AG29" s="128"/>
      <c r="AH29" s="128"/>
      <c r="AI29" s="128"/>
      <c r="AJ29" s="128"/>
      <c r="AK29" s="128"/>
      <c r="AL29" s="128"/>
      <c r="AM29" s="128"/>
      <c r="AN29" s="128"/>
      <c r="AO29" s="128"/>
      <c r="AP29" s="128"/>
      <c r="AQ29" s="128"/>
      <c r="AR29" s="128"/>
      <c r="AS29" s="128"/>
      <c r="AT29" s="128"/>
      <c r="AU29" s="128"/>
      <c r="AV29" s="128"/>
      <c r="AW29" s="128"/>
      <c r="AX29" s="128"/>
      <c r="AY29" s="128"/>
      <c r="AZ29" s="128"/>
      <c r="BA29" s="128"/>
      <c r="BB29" s="128"/>
      <c r="BC29" s="128"/>
      <c r="BD29" s="128"/>
      <c r="BE29" s="128"/>
      <c r="BF29" s="128"/>
      <c r="BG29" s="128"/>
      <c r="BH29" s="128"/>
      <c r="BI29" s="128"/>
      <c r="BJ29" s="128"/>
      <c r="BK29" s="128"/>
      <c r="BL29" s="128"/>
      <c r="BM29" s="128"/>
      <c r="BN29" s="128"/>
      <c r="BO29" s="128"/>
      <c r="BP29" s="128"/>
      <c r="BQ29" s="128"/>
      <c r="BR29" s="128"/>
      <c r="BS29" s="128"/>
      <c r="BT29" s="128"/>
      <c r="BU29" s="128"/>
      <c r="BV29" s="128"/>
      <c r="BW29" s="128"/>
      <c r="BX29" s="128"/>
      <c r="BY29" s="128"/>
      <c r="BZ29" s="128"/>
      <c r="CA29" s="128"/>
      <c r="CB29" s="128"/>
      <c r="CC29" s="128"/>
      <c r="CD29" s="128"/>
      <c r="CE29" s="128"/>
      <c r="CF29" s="128"/>
      <c r="CG29" s="128"/>
      <c r="CH29" s="128"/>
      <c r="CI29" s="128"/>
      <c r="CJ29" s="128"/>
      <c r="CK29" s="128"/>
      <c r="CL29" s="128"/>
      <c r="CM29" s="128"/>
      <c r="CN29" s="128"/>
      <c r="CO29" s="128"/>
      <c r="CP29" s="128"/>
      <c r="CQ29" s="128"/>
      <c r="CR29" s="128"/>
      <c r="CS29" s="128"/>
      <c r="CT29" s="128"/>
      <c r="CU29" s="128"/>
      <c r="CV29" s="128"/>
      <c r="CW29" s="128"/>
      <c r="CX29" s="128"/>
      <c r="CY29" s="128"/>
      <c r="CZ29" s="128"/>
      <c r="DA29" s="128"/>
      <c r="DB29" s="128"/>
      <c r="DC29" s="128"/>
      <c r="DD29" s="128"/>
      <c r="DE29" s="128"/>
      <c r="DF29" s="128"/>
      <c r="DG29" s="128"/>
      <c r="DH29" s="128"/>
      <c r="DI29" s="128"/>
      <c r="DJ29" s="128"/>
      <c r="DK29" s="128"/>
      <c r="DL29" s="128"/>
      <c r="DM29" s="128"/>
      <c r="DN29" s="128"/>
      <c r="DO29" s="128"/>
      <c r="DP29" s="128"/>
      <c r="DQ29" s="128"/>
      <c r="DR29" s="127"/>
      <c r="DS29" s="127"/>
      <c r="DT29" s="127"/>
      <c r="DU29" s="127"/>
      <c r="DV29" s="127"/>
      <c r="DW29" s="127"/>
      <c r="DX29" s="127"/>
      <c r="DY29" s="127"/>
      <c r="DZ29" s="127"/>
      <c r="EB29" s="127"/>
      <c r="EC29" s="127"/>
      <c r="ED29" s="127"/>
      <c r="EE29" s="127"/>
      <c r="EF29" s="127"/>
      <c r="EG29" s="127"/>
      <c r="EH29" s="127"/>
      <c r="EI29" s="127"/>
      <c r="EJ29" s="127"/>
      <c r="EK29" s="127"/>
      <c r="EL29" s="127"/>
      <c r="EM29" s="127"/>
    </row>
    <row r="30" spans="1:143">
      <c r="A30" s="127"/>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8"/>
      <c r="Z30" s="128"/>
      <c r="AA30" s="128"/>
      <c r="AB30" s="128"/>
      <c r="AC30" s="128"/>
      <c r="AD30" s="128"/>
      <c r="AE30" s="128"/>
      <c r="AF30" s="128"/>
      <c r="AG30" s="128"/>
      <c r="AH30" s="128"/>
      <c r="AI30" s="128"/>
      <c r="AJ30" s="128"/>
      <c r="AK30" s="128"/>
      <c r="AL30" s="128"/>
      <c r="AM30" s="128"/>
      <c r="AN30" s="128"/>
      <c r="AO30" s="128"/>
      <c r="AP30" s="128"/>
      <c r="AQ30" s="128"/>
      <c r="AR30" s="128"/>
      <c r="AS30" s="128"/>
      <c r="AT30" s="128"/>
      <c r="AU30" s="128"/>
      <c r="AV30" s="128"/>
      <c r="AW30" s="128"/>
      <c r="AX30" s="128"/>
      <c r="AY30" s="128"/>
      <c r="AZ30" s="128"/>
      <c r="BA30" s="128"/>
      <c r="BB30" s="128"/>
      <c r="BC30" s="128"/>
      <c r="BD30" s="128"/>
      <c r="BE30" s="128"/>
      <c r="BF30" s="128"/>
      <c r="BG30" s="128"/>
      <c r="BH30" s="128"/>
      <c r="BI30" s="128"/>
      <c r="BJ30" s="128"/>
      <c r="BK30" s="128"/>
      <c r="BL30" s="128"/>
      <c r="BM30" s="128"/>
      <c r="BN30" s="128"/>
      <c r="BO30" s="128"/>
      <c r="BP30" s="128"/>
      <c r="BQ30" s="128"/>
      <c r="BR30" s="128"/>
      <c r="BS30" s="128"/>
      <c r="BT30" s="128"/>
      <c r="BU30" s="128"/>
      <c r="BV30" s="128"/>
      <c r="BW30" s="128"/>
      <c r="BX30" s="128"/>
      <c r="BY30" s="128"/>
      <c r="BZ30" s="128"/>
      <c r="CA30" s="128"/>
      <c r="CB30" s="128"/>
      <c r="CC30" s="128"/>
      <c r="CD30" s="128"/>
      <c r="CE30" s="128"/>
      <c r="CF30" s="128"/>
      <c r="CG30" s="128"/>
      <c r="CH30" s="128"/>
      <c r="CI30" s="128"/>
      <c r="CJ30" s="128"/>
      <c r="CK30" s="128"/>
      <c r="CL30" s="128"/>
      <c r="CM30" s="128"/>
      <c r="CN30" s="128"/>
      <c r="CO30" s="128"/>
      <c r="CP30" s="128"/>
      <c r="CQ30" s="128"/>
      <c r="CR30" s="128"/>
      <c r="CS30" s="128"/>
      <c r="CT30" s="128"/>
      <c r="CU30" s="128"/>
      <c r="CV30" s="128"/>
      <c r="CW30" s="128"/>
      <c r="CX30" s="128"/>
      <c r="CY30" s="128"/>
      <c r="CZ30" s="128"/>
      <c r="DA30" s="128"/>
      <c r="DB30" s="128"/>
      <c r="DC30" s="128"/>
      <c r="DD30" s="128"/>
      <c r="DE30" s="128"/>
      <c r="DF30" s="128"/>
      <c r="DG30" s="128"/>
      <c r="DH30" s="128"/>
      <c r="DI30" s="128"/>
      <c r="DJ30" s="128"/>
      <c r="DK30" s="128"/>
      <c r="DL30" s="128"/>
      <c r="DM30" s="128"/>
      <c r="DN30" s="128"/>
      <c r="DO30" s="128"/>
      <c r="DP30" s="128"/>
      <c r="DQ30" s="128"/>
      <c r="DR30" s="127"/>
      <c r="DS30" s="127"/>
      <c r="DT30" s="127"/>
      <c r="DU30" s="127"/>
      <c r="DV30" s="127"/>
      <c r="DW30" s="127"/>
      <c r="DX30" s="127"/>
      <c r="DY30" s="127"/>
      <c r="DZ30" s="127"/>
      <c r="EB30" s="127"/>
      <c r="EC30" s="127"/>
      <c r="ED30" s="127"/>
      <c r="EE30" s="127"/>
      <c r="EF30" s="127"/>
      <c r="EG30" s="127"/>
      <c r="EH30" s="127"/>
      <c r="EI30" s="127"/>
      <c r="EJ30" s="127"/>
      <c r="EK30" s="127"/>
      <c r="EL30" s="127"/>
      <c r="EM30" s="127"/>
    </row>
    <row r="31" spans="1:143">
      <c r="A31" s="127"/>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c r="AA31" s="128"/>
      <c r="AB31" s="128"/>
      <c r="AC31" s="128"/>
      <c r="AD31" s="128"/>
      <c r="AE31" s="128"/>
      <c r="AF31" s="128"/>
      <c r="AG31" s="128"/>
      <c r="AH31" s="128"/>
      <c r="AI31" s="128"/>
      <c r="AJ31" s="128"/>
      <c r="AK31" s="128"/>
      <c r="AL31" s="128"/>
      <c r="AM31" s="128"/>
      <c r="AN31" s="128"/>
      <c r="AO31" s="128"/>
      <c r="AP31" s="128"/>
      <c r="AQ31" s="128"/>
      <c r="AR31" s="128"/>
      <c r="AS31" s="128"/>
      <c r="AT31" s="128"/>
      <c r="AU31" s="128"/>
      <c r="AV31" s="128"/>
      <c r="AW31" s="128"/>
      <c r="AX31" s="128"/>
      <c r="AY31" s="128"/>
      <c r="AZ31" s="128"/>
      <c r="BA31" s="128"/>
      <c r="BB31" s="128"/>
      <c r="BC31" s="128"/>
      <c r="BD31" s="128"/>
      <c r="BE31" s="128"/>
      <c r="BF31" s="128"/>
      <c r="BG31" s="128"/>
      <c r="BH31" s="128"/>
      <c r="BI31" s="128"/>
      <c r="BJ31" s="128"/>
      <c r="BK31" s="128"/>
      <c r="BL31" s="128"/>
      <c r="BM31" s="128"/>
      <c r="BN31" s="128"/>
      <c r="BO31" s="128"/>
      <c r="BP31" s="128"/>
      <c r="BQ31" s="128"/>
      <c r="BR31" s="128"/>
      <c r="BS31" s="128"/>
      <c r="BT31" s="128"/>
      <c r="BU31" s="128"/>
      <c r="BV31" s="128"/>
      <c r="BW31" s="128"/>
      <c r="BX31" s="128"/>
      <c r="BY31" s="128"/>
      <c r="BZ31" s="128"/>
      <c r="CA31" s="128"/>
      <c r="CB31" s="128"/>
      <c r="CC31" s="128"/>
      <c r="CD31" s="128"/>
      <c r="CE31" s="128"/>
      <c r="CF31" s="128"/>
      <c r="CG31" s="128"/>
      <c r="CH31" s="128"/>
      <c r="CI31" s="128"/>
      <c r="CJ31" s="128"/>
      <c r="CK31" s="128"/>
      <c r="CL31" s="128"/>
      <c r="CM31" s="128"/>
      <c r="CN31" s="128"/>
      <c r="CO31" s="128"/>
      <c r="CP31" s="128"/>
      <c r="CQ31" s="128"/>
      <c r="CR31" s="128"/>
      <c r="CS31" s="128"/>
      <c r="CT31" s="128"/>
      <c r="CU31" s="128"/>
      <c r="CV31" s="128"/>
      <c r="CW31" s="128"/>
      <c r="CX31" s="128"/>
      <c r="CY31" s="128"/>
      <c r="CZ31" s="128"/>
      <c r="DA31" s="128"/>
      <c r="DB31" s="128"/>
      <c r="DC31" s="128"/>
      <c r="DD31" s="128"/>
      <c r="DE31" s="128"/>
      <c r="DF31" s="128"/>
      <c r="DG31" s="128"/>
      <c r="DH31" s="128"/>
      <c r="DI31" s="128"/>
      <c r="DJ31" s="128"/>
      <c r="DK31" s="128"/>
      <c r="DL31" s="128"/>
      <c r="DM31" s="128"/>
      <c r="DN31" s="128"/>
      <c r="DO31" s="128"/>
      <c r="DP31" s="128"/>
      <c r="DQ31" s="128"/>
      <c r="DR31" s="127"/>
      <c r="DS31" s="127"/>
      <c r="DT31" s="127"/>
      <c r="DU31" s="127"/>
      <c r="DV31" s="127"/>
      <c r="DW31" s="127"/>
      <c r="DX31" s="127"/>
      <c r="DY31" s="127"/>
      <c r="DZ31" s="127"/>
      <c r="EA31" s="127"/>
      <c r="EB31" s="127"/>
      <c r="EC31" s="127"/>
      <c r="ED31" s="127"/>
      <c r="EE31" s="127"/>
      <c r="EF31" s="127"/>
      <c r="EG31" s="127"/>
      <c r="EH31" s="127"/>
      <c r="EI31" s="127"/>
      <c r="EJ31" s="127"/>
      <c r="EK31" s="127"/>
      <c r="EL31" s="127"/>
      <c r="EM31" s="127"/>
    </row>
    <row r="32" spans="1:143">
      <c r="A32" s="127"/>
      <c r="B32" s="128"/>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c r="AA32" s="128"/>
      <c r="AB32" s="128"/>
      <c r="AC32" s="128"/>
      <c r="AD32" s="128"/>
      <c r="AE32" s="128"/>
      <c r="AF32" s="128"/>
      <c r="AG32" s="128"/>
      <c r="AH32" s="128"/>
      <c r="AI32" s="128"/>
      <c r="AJ32" s="128"/>
      <c r="AK32" s="128"/>
      <c r="AL32" s="128"/>
      <c r="AM32" s="128"/>
      <c r="AN32" s="128"/>
      <c r="AO32" s="128"/>
      <c r="AP32" s="128"/>
      <c r="AQ32" s="128"/>
      <c r="AR32" s="128"/>
      <c r="AS32" s="128"/>
      <c r="AT32" s="128"/>
      <c r="AU32" s="128"/>
      <c r="AV32" s="128"/>
      <c r="AW32" s="128"/>
      <c r="AX32" s="128"/>
      <c r="AY32" s="128"/>
      <c r="AZ32" s="128"/>
      <c r="BA32" s="128"/>
      <c r="BB32" s="128"/>
      <c r="BC32" s="128"/>
      <c r="BD32" s="128"/>
      <c r="BE32" s="128"/>
      <c r="BF32" s="128"/>
      <c r="BG32" s="128"/>
      <c r="BH32" s="128"/>
      <c r="BI32" s="128"/>
      <c r="BJ32" s="128"/>
      <c r="BK32" s="128"/>
      <c r="BL32" s="128"/>
      <c r="BM32" s="128"/>
      <c r="BN32" s="128"/>
      <c r="BO32" s="128"/>
      <c r="BP32" s="128"/>
      <c r="BQ32" s="128"/>
      <c r="BR32" s="128"/>
      <c r="BS32" s="128"/>
      <c r="BT32" s="128"/>
      <c r="BU32" s="128"/>
      <c r="BV32" s="128"/>
      <c r="BW32" s="128"/>
      <c r="BX32" s="128"/>
      <c r="BY32" s="128"/>
      <c r="BZ32" s="128"/>
      <c r="CA32" s="128"/>
      <c r="CB32" s="128"/>
      <c r="CC32" s="128"/>
      <c r="CD32" s="128"/>
      <c r="CE32" s="128"/>
      <c r="CF32" s="128"/>
      <c r="CG32" s="128"/>
      <c r="CH32" s="128"/>
      <c r="CI32" s="128"/>
      <c r="CJ32" s="128"/>
      <c r="CK32" s="128"/>
      <c r="CL32" s="128"/>
      <c r="CM32" s="128"/>
      <c r="CN32" s="128"/>
      <c r="CO32" s="128"/>
      <c r="CP32" s="128"/>
      <c r="CQ32" s="128"/>
      <c r="CR32" s="128"/>
      <c r="CS32" s="128"/>
      <c r="CT32" s="128"/>
      <c r="CU32" s="128"/>
      <c r="CV32" s="128"/>
      <c r="CW32" s="128"/>
      <c r="CX32" s="128"/>
      <c r="CY32" s="128"/>
      <c r="CZ32" s="128"/>
      <c r="DA32" s="128"/>
      <c r="DB32" s="128"/>
      <c r="DC32" s="128"/>
      <c r="DD32" s="128"/>
      <c r="DE32" s="128"/>
      <c r="DF32" s="128"/>
      <c r="DG32" s="128"/>
      <c r="DH32" s="128"/>
      <c r="DI32" s="128"/>
      <c r="DJ32" s="128"/>
      <c r="DK32" s="128"/>
      <c r="DL32" s="128"/>
      <c r="DM32" s="128"/>
      <c r="DN32" s="128"/>
      <c r="DO32" s="128"/>
      <c r="DP32" s="128"/>
      <c r="DQ32" s="128"/>
      <c r="DR32" s="127"/>
      <c r="DS32" s="127"/>
      <c r="DT32" s="127"/>
      <c r="DU32" s="127"/>
      <c r="DV32" s="127"/>
      <c r="DW32" s="127"/>
      <c r="DX32" s="127"/>
      <c r="DY32" s="127"/>
      <c r="DZ32" s="127"/>
      <c r="EA32" s="127"/>
      <c r="EB32" s="127"/>
      <c r="EC32" s="127"/>
      <c r="ED32" s="127"/>
      <c r="EE32" s="127"/>
      <c r="EF32" s="127"/>
      <c r="EG32" s="127"/>
      <c r="EH32" s="127"/>
      <c r="EI32" s="127"/>
      <c r="EJ32" s="127"/>
      <c r="EK32" s="127"/>
      <c r="EL32" s="127"/>
      <c r="EM32" s="127"/>
    </row>
    <row r="33" spans="1:143">
      <c r="A33" s="127"/>
      <c r="B33" s="128"/>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c r="AA33" s="128"/>
      <c r="AB33" s="128"/>
      <c r="AC33" s="128"/>
      <c r="AD33" s="128"/>
      <c r="AE33" s="128"/>
      <c r="AF33" s="128"/>
      <c r="AG33" s="128"/>
      <c r="AH33" s="128"/>
      <c r="AI33" s="128"/>
      <c r="AJ33" s="128"/>
      <c r="AK33" s="128"/>
      <c r="AL33" s="128"/>
      <c r="AM33" s="128"/>
      <c r="AN33" s="128"/>
      <c r="AO33" s="128"/>
      <c r="AP33" s="128"/>
      <c r="AQ33" s="128"/>
      <c r="AR33" s="128"/>
      <c r="AS33" s="128"/>
      <c r="AT33" s="128"/>
      <c r="AU33" s="128"/>
      <c r="AV33" s="128"/>
      <c r="AW33" s="128"/>
      <c r="AX33" s="128"/>
      <c r="AY33" s="128"/>
      <c r="AZ33" s="128"/>
      <c r="BA33" s="128"/>
      <c r="BB33" s="128"/>
      <c r="BC33" s="128"/>
      <c r="BD33" s="128"/>
      <c r="BE33" s="128"/>
      <c r="BF33" s="128"/>
      <c r="BG33" s="128"/>
      <c r="BH33" s="128"/>
      <c r="BI33" s="128"/>
      <c r="BJ33" s="128"/>
      <c r="BK33" s="128"/>
      <c r="BL33" s="128"/>
      <c r="BM33" s="128"/>
      <c r="BN33" s="128"/>
      <c r="BO33" s="128"/>
      <c r="BP33" s="128"/>
      <c r="BQ33" s="128"/>
      <c r="BR33" s="128"/>
      <c r="BS33" s="128"/>
      <c r="BT33" s="128"/>
      <c r="BU33" s="128"/>
      <c r="BV33" s="128"/>
      <c r="BW33" s="128"/>
      <c r="BX33" s="128"/>
      <c r="BY33" s="128"/>
      <c r="BZ33" s="128"/>
      <c r="CA33" s="128"/>
      <c r="CB33" s="128"/>
      <c r="CC33" s="128"/>
      <c r="CD33" s="128"/>
      <c r="CE33" s="128"/>
      <c r="CF33" s="128"/>
      <c r="CG33" s="128"/>
      <c r="CH33" s="128"/>
      <c r="CI33" s="128"/>
      <c r="CJ33" s="128"/>
      <c r="CK33" s="128"/>
      <c r="CL33" s="128"/>
      <c r="CM33" s="128"/>
      <c r="CN33" s="128"/>
      <c r="CO33" s="128"/>
      <c r="CP33" s="128"/>
      <c r="CQ33" s="128"/>
      <c r="CR33" s="128"/>
      <c r="CS33" s="128"/>
      <c r="CT33" s="128"/>
      <c r="CU33" s="128"/>
      <c r="CV33" s="128"/>
      <c r="CW33" s="128"/>
      <c r="CX33" s="128"/>
      <c r="CY33" s="128"/>
      <c r="CZ33" s="128"/>
      <c r="DA33" s="128"/>
      <c r="DB33" s="128"/>
      <c r="DC33" s="128"/>
      <c r="DD33" s="128"/>
      <c r="DE33" s="128"/>
      <c r="DF33" s="128"/>
      <c r="DG33" s="128"/>
      <c r="DH33" s="128"/>
      <c r="DI33" s="128"/>
      <c r="DJ33" s="128"/>
      <c r="DK33" s="128"/>
      <c r="DL33" s="128"/>
      <c r="DM33" s="128"/>
      <c r="DN33" s="128"/>
      <c r="DO33" s="128"/>
      <c r="DP33" s="128"/>
      <c r="DQ33" s="128"/>
      <c r="DR33" s="127"/>
      <c r="DS33" s="127"/>
      <c r="DT33" s="127"/>
      <c r="DU33" s="127"/>
      <c r="DV33" s="127"/>
      <c r="DW33" s="127"/>
      <c r="DX33" s="127"/>
      <c r="DY33" s="127"/>
      <c r="DZ33" s="127"/>
      <c r="EA33" s="127"/>
      <c r="EB33" s="127"/>
      <c r="EC33" s="127"/>
      <c r="ED33" s="127"/>
      <c r="EE33" s="127"/>
      <c r="EF33" s="127"/>
      <c r="EG33" s="127"/>
      <c r="EH33" s="127"/>
      <c r="EI33" s="127"/>
      <c r="EJ33" s="127"/>
      <c r="EK33" s="127"/>
      <c r="EL33" s="127"/>
      <c r="EM33" s="127"/>
    </row>
    <row r="34" spans="1:143">
      <c r="A34" s="127"/>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128"/>
      <c r="AB34" s="128"/>
      <c r="AC34" s="128"/>
      <c r="AD34" s="128"/>
      <c r="AE34" s="128"/>
      <c r="AF34" s="128"/>
      <c r="AG34" s="128"/>
      <c r="AH34" s="128"/>
      <c r="AI34" s="128"/>
      <c r="AJ34" s="128"/>
      <c r="AK34" s="128"/>
      <c r="AL34" s="128"/>
      <c r="AM34" s="128"/>
      <c r="AN34" s="128"/>
      <c r="AO34" s="128"/>
      <c r="AP34" s="128"/>
      <c r="AQ34" s="128"/>
      <c r="AR34" s="128"/>
      <c r="AS34" s="128"/>
      <c r="AT34" s="128"/>
      <c r="AU34" s="128"/>
      <c r="AV34" s="128"/>
      <c r="AW34" s="128"/>
      <c r="AX34" s="128"/>
      <c r="AY34" s="128"/>
      <c r="AZ34" s="128"/>
      <c r="BA34" s="128"/>
      <c r="BB34" s="128"/>
      <c r="BC34" s="128"/>
      <c r="BD34" s="128"/>
      <c r="BE34" s="128"/>
      <c r="BF34" s="128"/>
      <c r="BG34" s="128"/>
      <c r="BH34" s="128"/>
      <c r="BI34" s="128"/>
      <c r="BJ34" s="128"/>
      <c r="BK34" s="128"/>
      <c r="BL34" s="128"/>
      <c r="BM34" s="128"/>
      <c r="BN34" s="128"/>
      <c r="BO34" s="128"/>
      <c r="BP34" s="128"/>
      <c r="BQ34" s="128"/>
      <c r="BR34" s="128"/>
      <c r="BS34" s="128"/>
      <c r="BT34" s="128"/>
      <c r="BU34" s="128"/>
      <c r="BV34" s="128"/>
      <c r="BW34" s="128"/>
      <c r="BX34" s="128"/>
      <c r="BY34" s="128"/>
      <c r="BZ34" s="128"/>
      <c r="CA34" s="128"/>
      <c r="CB34" s="128"/>
      <c r="CC34" s="128"/>
      <c r="CD34" s="128"/>
      <c r="CE34" s="128"/>
      <c r="CF34" s="128"/>
      <c r="CG34" s="128"/>
      <c r="CH34" s="128"/>
      <c r="CI34" s="128"/>
      <c r="CJ34" s="128"/>
      <c r="CK34" s="128"/>
      <c r="CL34" s="128"/>
      <c r="CM34" s="128"/>
      <c r="CN34" s="128"/>
      <c r="CO34" s="128"/>
      <c r="CP34" s="128"/>
      <c r="CQ34" s="128"/>
      <c r="CR34" s="128"/>
      <c r="CS34" s="128"/>
      <c r="CT34" s="128"/>
      <c r="CU34" s="128"/>
      <c r="CV34" s="128"/>
      <c r="CW34" s="128"/>
      <c r="CX34" s="128"/>
      <c r="CY34" s="128"/>
      <c r="CZ34" s="128"/>
      <c r="DA34" s="128"/>
      <c r="DB34" s="128"/>
      <c r="DC34" s="128"/>
      <c r="DD34" s="128"/>
      <c r="DE34" s="128"/>
      <c r="DF34" s="128"/>
      <c r="DG34" s="128"/>
      <c r="DH34" s="128"/>
      <c r="DI34" s="128"/>
      <c r="DJ34" s="128"/>
      <c r="DK34" s="128"/>
      <c r="DL34" s="128"/>
      <c r="DM34" s="128"/>
      <c r="DN34" s="128"/>
      <c r="DO34" s="128"/>
      <c r="DP34" s="128"/>
      <c r="DQ34" s="128"/>
      <c r="DR34" s="127"/>
      <c r="DS34" s="127"/>
      <c r="DT34" s="127"/>
      <c r="DU34" s="127"/>
      <c r="DV34" s="127"/>
      <c r="DW34" s="127"/>
      <c r="DX34" s="127"/>
      <c r="DY34" s="127"/>
      <c r="DZ34" s="127"/>
      <c r="EA34" s="127"/>
      <c r="EB34" s="127"/>
      <c r="EC34" s="127"/>
      <c r="ED34" s="127"/>
      <c r="EE34" s="127"/>
      <c r="EF34" s="127"/>
      <c r="EG34" s="127"/>
      <c r="EH34" s="127"/>
      <c r="EI34" s="127"/>
      <c r="EJ34" s="127"/>
      <c r="EK34" s="127"/>
      <c r="EL34" s="127"/>
      <c r="EM34" s="127"/>
    </row>
    <row r="35" spans="1:143">
      <c r="A35" s="127"/>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128"/>
      <c r="AB35" s="128"/>
      <c r="AC35" s="128"/>
      <c r="AD35" s="128"/>
      <c r="AE35" s="128"/>
      <c r="AF35" s="128"/>
      <c r="AG35" s="128"/>
      <c r="AH35" s="128"/>
      <c r="AI35" s="128"/>
      <c r="AJ35" s="128"/>
      <c r="AK35" s="128"/>
      <c r="AL35" s="128"/>
      <c r="AM35" s="128"/>
      <c r="AN35" s="128"/>
      <c r="AO35" s="128"/>
      <c r="AP35" s="128"/>
      <c r="AQ35" s="128"/>
      <c r="AR35" s="128"/>
      <c r="AS35" s="128"/>
      <c r="AT35" s="128"/>
      <c r="AU35" s="128"/>
      <c r="AV35" s="128"/>
      <c r="AW35" s="128"/>
      <c r="AX35" s="128"/>
      <c r="AY35" s="128"/>
      <c r="AZ35" s="128"/>
      <c r="BA35" s="128"/>
      <c r="BB35" s="128"/>
      <c r="BC35" s="128"/>
      <c r="BD35" s="128"/>
      <c r="BE35" s="128"/>
      <c r="BF35" s="128"/>
      <c r="BG35" s="128"/>
      <c r="BH35" s="128"/>
      <c r="BI35" s="128"/>
      <c r="BJ35" s="128"/>
      <c r="BK35" s="128"/>
      <c r="BL35" s="128"/>
      <c r="BM35" s="128"/>
      <c r="BN35" s="128"/>
      <c r="BO35" s="128"/>
      <c r="BP35" s="128"/>
      <c r="BQ35" s="128"/>
      <c r="BR35" s="128"/>
      <c r="BS35" s="128"/>
      <c r="BT35" s="128"/>
      <c r="BU35" s="128"/>
      <c r="BV35" s="128"/>
      <c r="BW35" s="128"/>
      <c r="BX35" s="128"/>
      <c r="BY35" s="128"/>
      <c r="BZ35" s="128"/>
      <c r="CA35" s="128"/>
      <c r="CB35" s="128"/>
      <c r="CC35" s="128"/>
      <c r="CD35" s="128"/>
      <c r="CE35" s="128"/>
      <c r="CF35" s="128"/>
      <c r="CG35" s="128"/>
      <c r="CH35" s="128"/>
      <c r="CI35" s="128"/>
      <c r="CJ35" s="128"/>
      <c r="CK35" s="128"/>
      <c r="CL35" s="128"/>
      <c r="CM35" s="128"/>
      <c r="CN35" s="128"/>
      <c r="CO35" s="128"/>
      <c r="CP35" s="128"/>
      <c r="CQ35" s="128"/>
      <c r="CR35" s="128"/>
      <c r="CS35" s="128"/>
      <c r="CT35" s="128"/>
      <c r="CU35" s="128"/>
      <c r="CV35" s="128"/>
      <c r="CW35" s="128"/>
      <c r="CX35" s="128"/>
      <c r="CY35" s="128"/>
      <c r="CZ35" s="128"/>
      <c r="DA35" s="128"/>
      <c r="DB35" s="128"/>
      <c r="DC35" s="128"/>
      <c r="DD35" s="128"/>
      <c r="DE35" s="128"/>
      <c r="DF35" s="128"/>
      <c r="DG35" s="128"/>
      <c r="DH35" s="128"/>
      <c r="DI35" s="128"/>
      <c r="DJ35" s="128"/>
      <c r="DK35" s="128"/>
      <c r="DL35" s="128"/>
      <c r="DM35" s="128"/>
      <c r="DN35" s="128"/>
      <c r="DO35" s="128"/>
      <c r="DP35" s="128"/>
      <c r="DQ35" s="128"/>
      <c r="DR35" s="127"/>
      <c r="DS35" s="127"/>
      <c r="DT35" s="127"/>
      <c r="DU35" s="127"/>
      <c r="DV35" s="127"/>
      <c r="DW35" s="127"/>
      <c r="DX35" s="127"/>
      <c r="DY35" s="127"/>
      <c r="DZ35" s="127"/>
      <c r="EA35" s="127"/>
      <c r="EB35" s="127"/>
      <c r="EC35" s="127"/>
      <c r="ED35" s="127"/>
      <c r="EE35" s="127"/>
      <c r="EF35" s="127"/>
      <c r="EG35" s="127"/>
      <c r="EH35" s="127"/>
      <c r="EI35" s="127"/>
      <c r="EJ35" s="127"/>
      <c r="EK35" s="127"/>
      <c r="EL35" s="127"/>
      <c r="EM35" s="127"/>
    </row>
    <row r="36" spans="1:143">
      <c r="A36" s="127"/>
      <c r="B36" s="128"/>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128"/>
      <c r="AB36" s="128"/>
      <c r="AC36" s="128"/>
      <c r="AD36" s="128"/>
      <c r="AE36" s="128"/>
      <c r="AF36" s="128"/>
      <c r="AG36" s="128"/>
      <c r="AH36" s="128"/>
      <c r="AI36" s="128"/>
      <c r="AJ36" s="128"/>
      <c r="AK36" s="128"/>
      <c r="AL36" s="128"/>
      <c r="AM36" s="128"/>
      <c r="AN36" s="128"/>
      <c r="AO36" s="128"/>
      <c r="AP36" s="128"/>
      <c r="AQ36" s="128"/>
      <c r="AR36" s="128"/>
      <c r="AS36" s="128"/>
      <c r="AT36" s="128"/>
      <c r="AU36" s="128"/>
      <c r="AV36" s="128"/>
      <c r="AW36" s="128"/>
      <c r="AX36" s="128"/>
      <c r="AY36" s="128"/>
      <c r="AZ36" s="128"/>
      <c r="BA36" s="128"/>
      <c r="BB36" s="128"/>
      <c r="BC36" s="128"/>
      <c r="BD36" s="128"/>
      <c r="BE36" s="128"/>
      <c r="BF36" s="128"/>
      <c r="BG36" s="128"/>
      <c r="BH36" s="128"/>
      <c r="BI36" s="128"/>
      <c r="BJ36" s="128"/>
      <c r="BK36" s="128"/>
      <c r="BL36" s="128"/>
      <c r="BM36" s="128"/>
      <c r="BN36" s="128"/>
      <c r="BO36" s="128"/>
      <c r="BP36" s="128"/>
      <c r="BQ36" s="128"/>
      <c r="BR36" s="128"/>
      <c r="BS36" s="128"/>
      <c r="BT36" s="128"/>
      <c r="BU36" s="128"/>
      <c r="BV36" s="128"/>
      <c r="BW36" s="128"/>
      <c r="BX36" s="128"/>
      <c r="BY36" s="128"/>
      <c r="BZ36" s="128"/>
      <c r="CA36" s="128"/>
      <c r="CB36" s="128"/>
      <c r="CC36" s="128"/>
      <c r="CD36" s="128"/>
      <c r="CE36" s="128"/>
      <c r="CF36" s="128"/>
      <c r="CG36" s="128"/>
      <c r="CH36" s="128"/>
      <c r="CI36" s="128"/>
      <c r="CJ36" s="128"/>
      <c r="CK36" s="128"/>
      <c r="CL36" s="128"/>
      <c r="CM36" s="128"/>
      <c r="CN36" s="128"/>
      <c r="CO36" s="128"/>
      <c r="CP36" s="128"/>
      <c r="CQ36" s="128"/>
      <c r="CR36" s="128"/>
      <c r="CS36" s="128"/>
      <c r="CT36" s="128"/>
      <c r="CU36" s="128"/>
      <c r="CV36" s="128"/>
      <c r="CW36" s="128"/>
      <c r="CX36" s="128"/>
      <c r="CY36" s="128"/>
      <c r="CZ36" s="128"/>
      <c r="DA36" s="128"/>
      <c r="DB36" s="128"/>
      <c r="DC36" s="128"/>
      <c r="DD36" s="128"/>
      <c r="DE36" s="128"/>
      <c r="DF36" s="128"/>
      <c r="DG36" s="128"/>
      <c r="DH36" s="128"/>
      <c r="DI36" s="128"/>
      <c r="DJ36" s="128"/>
      <c r="DK36" s="128"/>
      <c r="DL36" s="128"/>
      <c r="DM36" s="128"/>
      <c r="DN36" s="128"/>
      <c r="DO36" s="128"/>
      <c r="DP36" s="128"/>
      <c r="DQ36" s="128"/>
      <c r="DR36" s="127"/>
      <c r="DS36" s="127"/>
      <c r="DT36" s="127"/>
      <c r="DU36" s="127"/>
      <c r="DV36" s="127"/>
      <c r="DW36" s="127"/>
      <c r="DX36" s="127"/>
      <c r="DY36" s="127"/>
      <c r="DZ36" s="127"/>
      <c r="EA36" s="127"/>
      <c r="EB36" s="127"/>
      <c r="EC36" s="127"/>
      <c r="ED36" s="127"/>
      <c r="EE36" s="127"/>
      <c r="EF36" s="127"/>
      <c r="EG36" s="127"/>
      <c r="EH36" s="127"/>
      <c r="EI36" s="127"/>
      <c r="EJ36" s="127"/>
      <c r="EK36" s="127"/>
      <c r="EL36" s="127"/>
      <c r="EM36" s="127"/>
    </row>
    <row r="37" spans="1:143">
      <c r="A37" s="127"/>
      <c r="B37" s="128"/>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128"/>
      <c r="AB37" s="128"/>
      <c r="AC37" s="128"/>
      <c r="AD37" s="128"/>
      <c r="AE37" s="128"/>
      <c r="AF37" s="128"/>
      <c r="AG37" s="128"/>
      <c r="AH37" s="128"/>
      <c r="AI37" s="128"/>
      <c r="AJ37" s="128"/>
      <c r="AK37" s="128"/>
      <c r="AL37" s="128"/>
      <c r="AM37" s="128"/>
      <c r="AN37" s="128"/>
      <c r="AO37" s="128"/>
      <c r="AP37" s="128"/>
      <c r="AQ37" s="128"/>
      <c r="AR37" s="128"/>
      <c r="AS37" s="128"/>
      <c r="AT37" s="128"/>
      <c r="AU37" s="128"/>
      <c r="AV37" s="128"/>
      <c r="AW37" s="128"/>
      <c r="AX37" s="128"/>
      <c r="AY37" s="128"/>
      <c r="AZ37" s="128"/>
      <c r="BA37" s="128"/>
      <c r="BB37" s="128"/>
      <c r="BC37" s="128"/>
      <c r="BD37" s="128"/>
      <c r="BE37" s="128"/>
      <c r="BF37" s="128"/>
      <c r="BG37" s="128"/>
      <c r="BH37" s="128"/>
      <c r="BI37" s="128"/>
      <c r="BJ37" s="128"/>
      <c r="BK37" s="128"/>
      <c r="BL37" s="128"/>
      <c r="BM37" s="128"/>
      <c r="BN37" s="128"/>
      <c r="BO37" s="128"/>
      <c r="BP37" s="128"/>
      <c r="BQ37" s="128"/>
      <c r="BR37" s="128"/>
      <c r="BS37" s="128"/>
      <c r="BT37" s="128"/>
      <c r="BU37" s="128"/>
      <c r="BV37" s="128"/>
      <c r="BW37" s="128"/>
      <c r="BX37" s="128"/>
      <c r="BY37" s="128"/>
      <c r="BZ37" s="128"/>
      <c r="CA37" s="128"/>
      <c r="CB37" s="128"/>
      <c r="CC37" s="128"/>
      <c r="CD37" s="128"/>
      <c r="CE37" s="128"/>
      <c r="CF37" s="128"/>
      <c r="CG37" s="128"/>
      <c r="CH37" s="128"/>
      <c r="CI37" s="128"/>
      <c r="CJ37" s="128"/>
      <c r="CK37" s="128"/>
      <c r="CL37" s="128"/>
      <c r="CM37" s="128"/>
      <c r="CN37" s="128"/>
      <c r="CO37" s="128"/>
      <c r="CP37" s="128"/>
      <c r="CQ37" s="128"/>
      <c r="CR37" s="128"/>
      <c r="CS37" s="128"/>
      <c r="CT37" s="128"/>
      <c r="CU37" s="128"/>
      <c r="CV37" s="128"/>
      <c r="CW37" s="128"/>
      <c r="CX37" s="128"/>
      <c r="CY37" s="128"/>
      <c r="CZ37" s="128"/>
      <c r="DA37" s="128"/>
      <c r="DB37" s="128"/>
      <c r="DC37" s="128"/>
      <c r="DD37" s="128"/>
      <c r="DE37" s="128"/>
      <c r="DF37" s="128"/>
      <c r="DG37" s="128"/>
      <c r="DH37" s="128"/>
      <c r="DI37" s="128"/>
      <c r="DJ37" s="128"/>
      <c r="DK37" s="128"/>
      <c r="DL37" s="128"/>
      <c r="DM37" s="128"/>
      <c r="DN37" s="128"/>
      <c r="DO37" s="128"/>
      <c r="DP37" s="128"/>
      <c r="DQ37" s="128"/>
      <c r="DR37" s="127"/>
      <c r="DS37" s="127"/>
      <c r="DT37" s="127"/>
      <c r="DU37" s="127"/>
      <c r="DV37" s="127"/>
      <c r="DW37" s="127"/>
      <c r="DX37" s="127"/>
      <c r="DY37" s="127"/>
      <c r="DZ37" s="127"/>
      <c r="EA37" s="127"/>
      <c r="EB37" s="127"/>
      <c r="EC37" s="127"/>
      <c r="ED37" s="127"/>
      <c r="EE37" s="127"/>
      <c r="EF37" s="127"/>
      <c r="EG37" s="127"/>
      <c r="EH37" s="127"/>
      <c r="EI37" s="127"/>
      <c r="EJ37" s="127"/>
      <c r="EK37" s="127"/>
      <c r="EL37" s="127"/>
      <c r="EM37" s="127"/>
    </row>
    <row r="38" spans="1:143">
      <c r="A38" s="127"/>
      <c r="B38" s="128"/>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128"/>
      <c r="AB38" s="128"/>
      <c r="AC38" s="128"/>
      <c r="AD38" s="128"/>
      <c r="AE38" s="128"/>
      <c r="AF38" s="128"/>
      <c r="AG38" s="128"/>
      <c r="AH38" s="128"/>
      <c r="AI38" s="128"/>
      <c r="AJ38" s="128"/>
      <c r="AK38" s="128"/>
      <c r="AL38" s="128"/>
      <c r="AM38" s="128"/>
      <c r="AN38" s="128"/>
      <c r="AO38" s="128"/>
      <c r="AP38" s="128"/>
      <c r="AQ38" s="128"/>
      <c r="AR38" s="128"/>
      <c r="AS38" s="128"/>
      <c r="AT38" s="128"/>
      <c r="AU38" s="128"/>
      <c r="AV38" s="128"/>
      <c r="AW38" s="128"/>
      <c r="AX38" s="128"/>
      <c r="AY38" s="128"/>
      <c r="AZ38" s="128"/>
      <c r="BA38" s="128"/>
      <c r="BB38" s="128"/>
      <c r="BC38" s="128"/>
      <c r="BD38" s="128"/>
      <c r="BE38" s="128"/>
      <c r="BF38" s="128"/>
      <c r="BG38" s="128"/>
      <c r="BH38" s="128"/>
      <c r="BI38" s="128"/>
      <c r="BJ38" s="128"/>
      <c r="BK38" s="128"/>
      <c r="BL38" s="128"/>
      <c r="BM38" s="128"/>
      <c r="BN38" s="128"/>
      <c r="BO38" s="128"/>
      <c r="BP38" s="128"/>
      <c r="BQ38" s="128"/>
      <c r="BR38" s="128"/>
      <c r="BS38" s="128"/>
      <c r="BT38" s="128"/>
      <c r="BU38" s="128"/>
      <c r="BV38" s="128"/>
      <c r="BW38" s="128"/>
      <c r="BX38" s="128"/>
      <c r="BY38" s="128"/>
      <c r="BZ38" s="128"/>
      <c r="CA38" s="128"/>
      <c r="CB38" s="128"/>
      <c r="CC38" s="128"/>
      <c r="CD38" s="128"/>
      <c r="CE38" s="128"/>
      <c r="CF38" s="128"/>
      <c r="CG38" s="128"/>
      <c r="CH38" s="128"/>
      <c r="CI38" s="128"/>
      <c r="CJ38" s="128"/>
      <c r="CK38" s="128"/>
      <c r="CL38" s="128"/>
      <c r="CM38" s="128"/>
      <c r="CN38" s="128"/>
      <c r="CO38" s="128"/>
      <c r="CP38" s="128"/>
      <c r="CQ38" s="128"/>
      <c r="CR38" s="128"/>
      <c r="CS38" s="128"/>
      <c r="CT38" s="128"/>
      <c r="CU38" s="128"/>
      <c r="CV38" s="128"/>
      <c r="CW38" s="128"/>
      <c r="CX38" s="128"/>
      <c r="CY38" s="128"/>
      <c r="CZ38" s="128"/>
      <c r="DA38" s="128"/>
      <c r="DB38" s="128"/>
      <c r="DC38" s="128"/>
      <c r="DD38" s="128"/>
      <c r="DE38" s="128"/>
      <c r="DF38" s="128"/>
      <c r="DG38" s="128"/>
      <c r="DH38" s="128"/>
      <c r="DI38" s="128"/>
      <c r="DJ38" s="128"/>
      <c r="DK38" s="128"/>
      <c r="DL38" s="128"/>
      <c r="DM38" s="128"/>
      <c r="DN38" s="128"/>
      <c r="DO38" s="128"/>
      <c r="DP38" s="128"/>
      <c r="DQ38" s="128"/>
      <c r="DR38" s="127"/>
      <c r="DS38" s="127"/>
      <c r="DT38" s="127"/>
      <c r="DU38" s="127"/>
      <c r="DV38" s="127"/>
      <c r="DW38" s="127"/>
      <c r="DX38" s="127"/>
      <c r="DY38" s="127"/>
      <c r="DZ38" s="127"/>
      <c r="EA38" s="127"/>
      <c r="EB38" s="127"/>
      <c r="EC38" s="127"/>
      <c r="ED38" s="127"/>
      <c r="EE38" s="127"/>
      <c r="EF38" s="127"/>
      <c r="EG38" s="127"/>
      <c r="EH38" s="127"/>
      <c r="EI38" s="127"/>
      <c r="EJ38" s="127"/>
      <c r="EK38" s="127"/>
      <c r="EL38" s="127"/>
      <c r="EM38" s="127"/>
    </row>
    <row r="39" spans="1:143">
      <c r="A39" s="127"/>
      <c r="B39" s="128"/>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128"/>
      <c r="AB39" s="128"/>
      <c r="AC39" s="128"/>
      <c r="AD39" s="128"/>
      <c r="AE39" s="128"/>
      <c r="AF39" s="128"/>
      <c r="AG39" s="128"/>
      <c r="AH39" s="128"/>
      <c r="AI39" s="128"/>
      <c r="AJ39" s="128"/>
      <c r="AK39" s="128"/>
      <c r="AL39" s="128"/>
      <c r="AM39" s="128"/>
      <c r="AN39" s="128"/>
      <c r="AO39" s="128"/>
      <c r="AP39" s="128"/>
      <c r="AQ39" s="128"/>
      <c r="AR39" s="128"/>
      <c r="AS39" s="128"/>
      <c r="AT39" s="128"/>
      <c r="AU39" s="128"/>
      <c r="AV39" s="128"/>
      <c r="AW39" s="128"/>
      <c r="AX39" s="128"/>
      <c r="AY39" s="128"/>
      <c r="AZ39" s="128"/>
      <c r="BA39" s="128"/>
      <c r="BB39" s="128"/>
      <c r="BC39" s="128"/>
      <c r="BD39" s="128"/>
      <c r="BE39" s="128"/>
      <c r="BF39" s="128"/>
      <c r="BG39" s="128"/>
      <c r="BH39" s="128"/>
      <c r="BI39" s="128"/>
      <c r="BJ39" s="128"/>
      <c r="BK39" s="128"/>
      <c r="BL39" s="128"/>
      <c r="BM39" s="128"/>
      <c r="BN39" s="128"/>
      <c r="BO39" s="128"/>
      <c r="BP39" s="128"/>
      <c r="BQ39" s="128"/>
      <c r="BR39" s="128"/>
      <c r="BS39" s="128"/>
      <c r="BT39" s="128"/>
      <c r="BU39" s="128"/>
      <c r="BV39" s="128"/>
      <c r="BW39" s="128"/>
      <c r="BX39" s="128"/>
      <c r="BY39" s="128"/>
      <c r="BZ39" s="128"/>
      <c r="CA39" s="128"/>
      <c r="CB39" s="128"/>
      <c r="CC39" s="128"/>
      <c r="CD39" s="128"/>
      <c r="CE39" s="128"/>
      <c r="CF39" s="128"/>
      <c r="CG39" s="128"/>
      <c r="CH39" s="128"/>
      <c r="CI39" s="128"/>
      <c r="CJ39" s="128"/>
      <c r="CK39" s="128"/>
      <c r="CL39" s="128"/>
      <c r="CM39" s="128"/>
      <c r="CN39" s="128"/>
      <c r="CO39" s="128"/>
      <c r="CP39" s="128"/>
      <c r="CQ39" s="128"/>
      <c r="CR39" s="128"/>
      <c r="CS39" s="128"/>
      <c r="CT39" s="128"/>
      <c r="CU39" s="128"/>
      <c r="CV39" s="128"/>
      <c r="CW39" s="128"/>
      <c r="CX39" s="128"/>
      <c r="CY39" s="128"/>
      <c r="CZ39" s="128"/>
      <c r="DA39" s="128"/>
      <c r="DB39" s="128"/>
      <c r="DC39" s="128"/>
      <c r="DD39" s="128"/>
      <c r="DE39" s="128"/>
      <c r="DF39" s="128"/>
      <c r="DG39" s="128"/>
      <c r="DH39" s="128"/>
      <c r="DI39" s="128"/>
      <c r="DJ39" s="128"/>
      <c r="DK39" s="128"/>
      <c r="DL39" s="128"/>
      <c r="DM39" s="128"/>
      <c r="DN39" s="128"/>
      <c r="DO39" s="128"/>
      <c r="DP39" s="128"/>
      <c r="DQ39" s="128"/>
      <c r="DR39" s="127"/>
      <c r="DS39" s="127"/>
      <c r="DT39" s="127"/>
      <c r="DU39" s="127"/>
      <c r="DV39" s="127"/>
      <c r="DW39" s="127"/>
      <c r="DX39" s="127"/>
      <c r="DY39" s="127"/>
      <c r="DZ39" s="127"/>
      <c r="EA39" s="127"/>
      <c r="EB39" s="127"/>
      <c r="EC39" s="127"/>
      <c r="ED39" s="127"/>
      <c r="EE39" s="127"/>
      <c r="EF39" s="127"/>
      <c r="EG39" s="127"/>
      <c r="EH39" s="127"/>
      <c r="EI39" s="127"/>
      <c r="EJ39" s="127"/>
      <c r="EK39" s="127"/>
      <c r="EL39" s="127"/>
      <c r="EM39" s="127"/>
    </row>
    <row r="40" spans="1:143">
      <c r="A40" s="127"/>
      <c r="B40" s="128"/>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128"/>
      <c r="AB40" s="128"/>
      <c r="AC40" s="128"/>
      <c r="AD40" s="128"/>
      <c r="AE40" s="128"/>
      <c r="AF40" s="128"/>
      <c r="AG40" s="128"/>
      <c r="AH40" s="128"/>
      <c r="AI40" s="128"/>
      <c r="AJ40" s="128"/>
      <c r="AK40" s="128"/>
      <c r="AL40" s="128"/>
      <c r="AM40" s="128"/>
      <c r="AN40" s="128"/>
      <c r="AO40" s="128"/>
      <c r="AP40" s="128"/>
      <c r="AQ40" s="128"/>
      <c r="AR40" s="128"/>
      <c r="AS40" s="128"/>
      <c r="AT40" s="128"/>
      <c r="AU40" s="128"/>
      <c r="AV40" s="128"/>
      <c r="AW40" s="128"/>
      <c r="AX40" s="128"/>
      <c r="AY40" s="128"/>
      <c r="AZ40" s="128"/>
      <c r="BA40" s="128"/>
      <c r="BB40" s="128"/>
      <c r="BC40" s="128"/>
      <c r="BD40" s="128"/>
      <c r="BE40" s="128"/>
      <c r="BF40" s="128"/>
      <c r="BG40" s="128"/>
      <c r="BH40" s="128"/>
      <c r="BI40" s="128"/>
      <c r="BJ40" s="128"/>
      <c r="BK40" s="128"/>
      <c r="BL40" s="128"/>
      <c r="BM40" s="128"/>
      <c r="BN40" s="128"/>
      <c r="BO40" s="128"/>
      <c r="BP40" s="128"/>
      <c r="BQ40" s="128"/>
      <c r="BR40" s="128"/>
      <c r="BS40" s="128"/>
      <c r="BT40" s="128"/>
      <c r="BU40" s="128"/>
      <c r="BV40" s="128"/>
      <c r="BW40" s="128"/>
      <c r="BX40" s="128"/>
      <c r="BY40" s="128"/>
      <c r="BZ40" s="128"/>
      <c r="CA40" s="128"/>
      <c r="CB40" s="128"/>
      <c r="CC40" s="128"/>
      <c r="CD40" s="128"/>
      <c r="CE40" s="128"/>
      <c r="CF40" s="128"/>
      <c r="CG40" s="128"/>
      <c r="CH40" s="128"/>
      <c r="CI40" s="128"/>
      <c r="CJ40" s="128"/>
      <c r="CK40" s="128"/>
      <c r="CL40" s="128"/>
      <c r="CM40" s="128"/>
      <c r="CN40" s="128"/>
      <c r="CO40" s="128"/>
      <c r="CP40" s="128"/>
      <c r="CQ40" s="128"/>
      <c r="CR40" s="128"/>
      <c r="CS40" s="128"/>
      <c r="CT40" s="128"/>
      <c r="CU40" s="128"/>
      <c r="CV40" s="128"/>
      <c r="CW40" s="128"/>
      <c r="CX40" s="128"/>
      <c r="CY40" s="128"/>
      <c r="CZ40" s="128"/>
      <c r="DA40" s="128"/>
      <c r="DB40" s="128"/>
      <c r="DC40" s="128"/>
      <c r="DD40" s="128"/>
      <c r="DE40" s="128"/>
      <c r="DF40" s="128"/>
      <c r="DG40" s="128"/>
      <c r="DH40" s="128"/>
      <c r="DI40" s="128"/>
      <c r="DJ40" s="128"/>
      <c r="DK40" s="128"/>
      <c r="DL40" s="128"/>
      <c r="DM40" s="128"/>
      <c r="DN40" s="128"/>
      <c r="DO40" s="128"/>
      <c r="DP40" s="128"/>
      <c r="DQ40" s="128"/>
      <c r="DR40" s="127"/>
      <c r="DS40" s="127"/>
      <c r="DT40" s="127"/>
      <c r="DU40" s="127"/>
      <c r="DV40" s="127"/>
      <c r="DW40" s="127"/>
      <c r="DX40" s="127"/>
      <c r="DY40" s="127"/>
      <c r="DZ40" s="127"/>
      <c r="EA40" s="127"/>
      <c r="EB40" s="127"/>
      <c r="EC40" s="127"/>
      <c r="ED40" s="127"/>
      <c r="EE40" s="127"/>
      <c r="EF40" s="127"/>
      <c r="EG40" s="127"/>
      <c r="EH40" s="127"/>
      <c r="EI40" s="127"/>
      <c r="EJ40" s="127"/>
      <c r="EK40" s="127"/>
      <c r="EL40" s="127"/>
      <c r="EM40" s="127"/>
    </row>
    <row r="41" spans="1:143">
      <c r="A41" s="127"/>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128"/>
      <c r="AB41" s="128"/>
      <c r="AC41" s="128"/>
      <c r="AD41" s="128"/>
      <c r="AE41" s="128"/>
      <c r="AF41" s="128"/>
      <c r="AG41" s="128"/>
      <c r="AH41" s="128"/>
      <c r="AI41" s="128"/>
      <c r="AJ41" s="128"/>
      <c r="AK41" s="128"/>
      <c r="AL41" s="128"/>
      <c r="AM41" s="128"/>
      <c r="AN41" s="128"/>
      <c r="AO41" s="128"/>
      <c r="AP41" s="128"/>
      <c r="AQ41" s="128"/>
      <c r="AR41" s="128"/>
      <c r="AS41" s="128"/>
      <c r="AT41" s="128"/>
      <c r="AU41" s="128"/>
      <c r="AV41" s="128"/>
      <c r="AW41" s="128"/>
      <c r="AX41" s="128"/>
      <c r="AY41" s="128"/>
      <c r="AZ41" s="128"/>
      <c r="BA41" s="128"/>
      <c r="BB41" s="128"/>
      <c r="BC41" s="128"/>
      <c r="BD41" s="128"/>
      <c r="BE41" s="128"/>
      <c r="BF41" s="128"/>
      <c r="BG41" s="128"/>
      <c r="BH41" s="128"/>
      <c r="BI41" s="128"/>
      <c r="BJ41" s="128"/>
      <c r="BK41" s="128"/>
      <c r="BL41" s="128"/>
      <c r="BM41" s="128"/>
      <c r="BN41" s="128"/>
      <c r="BO41" s="128"/>
      <c r="BP41" s="128"/>
      <c r="BQ41" s="128"/>
      <c r="BR41" s="128"/>
      <c r="BS41" s="128"/>
      <c r="BT41" s="128"/>
      <c r="BU41" s="128"/>
      <c r="BV41" s="128"/>
      <c r="BW41" s="128"/>
      <c r="BX41" s="128"/>
      <c r="BY41" s="128"/>
      <c r="BZ41" s="128"/>
      <c r="CA41" s="128"/>
      <c r="CB41" s="128"/>
      <c r="CC41" s="128"/>
      <c r="CD41" s="128"/>
      <c r="CE41" s="128"/>
      <c r="CF41" s="128"/>
      <c r="CG41" s="128"/>
      <c r="CH41" s="128"/>
      <c r="CI41" s="128"/>
      <c r="CJ41" s="128"/>
      <c r="CK41" s="128"/>
      <c r="CL41" s="128"/>
      <c r="CM41" s="128"/>
      <c r="CN41" s="128"/>
      <c r="CO41" s="128"/>
      <c r="CP41" s="128"/>
      <c r="CQ41" s="128"/>
      <c r="CR41" s="128"/>
      <c r="CS41" s="128"/>
      <c r="CT41" s="128"/>
      <c r="CU41" s="128"/>
      <c r="CV41" s="128"/>
      <c r="CW41" s="128"/>
      <c r="CX41" s="128"/>
      <c r="CY41" s="128"/>
      <c r="CZ41" s="128"/>
      <c r="DA41" s="128"/>
      <c r="DB41" s="128"/>
      <c r="DC41" s="128"/>
      <c r="DD41" s="128"/>
      <c r="DE41" s="128"/>
      <c r="DF41" s="128"/>
      <c r="DG41" s="128"/>
      <c r="DH41" s="128"/>
      <c r="DI41" s="128"/>
      <c r="DJ41" s="128"/>
      <c r="DK41" s="128"/>
      <c r="DL41" s="128"/>
      <c r="DM41" s="128"/>
      <c r="DN41" s="128"/>
      <c r="DO41" s="128"/>
      <c r="DP41" s="128"/>
      <c r="DQ41" s="128"/>
      <c r="DR41" s="127"/>
      <c r="DS41" s="127"/>
      <c r="DT41" s="127"/>
      <c r="DU41" s="127"/>
      <c r="DV41" s="127"/>
      <c r="DW41" s="127"/>
      <c r="DX41" s="127"/>
      <c r="DY41" s="127"/>
      <c r="DZ41" s="127"/>
      <c r="EA41" s="127"/>
      <c r="EB41" s="127"/>
      <c r="EC41" s="127"/>
      <c r="ED41" s="127"/>
      <c r="EE41" s="127"/>
      <c r="EF41" s="127"/>
      <c r="EG41" s="127"/>
      <c r="EH41" s="127"/>
      <c r="EI41" s="127"/>
      <c r="EJ41" s="127"/>
      <c r="EK41" s="127"/>
      <c r="EL41" s="127"/>
      <c r="EM41" s="127"/>
    </row>
    <row r="42" spans="1:143">
      <c r="A42" s="127"/>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c r="AA42" s="128"/>
      <c r="AB42" s="128"/>
      <c r="AC42" s="128"/>
      <c r="AD42" s="128"/>
      <c r="AE42" s="128"/>
      <c r="AF42" s="128"/>
      <c r="AG42" s="128"/>
      <c r="AH42" s="128"/>
      <c r="AI42" s="128"/>
      <c r="AJ42" s="128"/>
      <c r="AK42" s="128"/>
      <c r="AL42" s="128"/>
      <c r="AM42" s="128"/>
      <c r="AN42" s="128"/>
      <c r="AO42" s="128"/>
      <c r="AP42" s="128"/>
      <c r="AQ42" s="128"/>
      <c r="AR42" s="128"/>
      <c r="AS42" s="128"/>
      <c r="AT42" s="128"/>
      <c r="AU42" s="128"/>
      <c r="AV42" s="128"/>
      <c r="AW42" s="128"/>
      <c r="AX42" s="128"/>
      <c r="AY42" s="128"/>
      <c r="AZ42" s="128"/>
      <c r="BA42" s="128"/>
      <c r="BB42" s="128"/>
      <c r="BC42" s="128"/>
      <c r="BD42" s="128"/>
      <c r="BE42" s="128"/>
      <c r="BF42" s="128"/>
      <c r="BG42" s="128"/>
      <c r="BH42" s="128"/>
      <c r="BI42" s="128"/>
      <c r="BJ42" s="128"/>
      <c r="BK42" s="128"/>
      <c r="BL42" s="128"/>
      <c r="BM42" s="128"/>
      <c r="BN42" s="128"/>
      <c r="BO42" s="128"/>
      <c r="BP42" s="128"/>
      <c r="BQ42" s="128"/>
      <c r="BR42" s="128"/>
      <c r="BS42" s="128"/>
      <c r="BT42" s="128"/>
      <c r="BU42" s="128"/>
      <c r="BV42" s="128"/>
      <c r="BW42" s="128"/>
      <c r="BX42" s="128"/>
      <c r="BY42" s="128"/>
      <c r="BZ42" s="128"/>
      <c r="CA42" s="128"/>
      <c r="CB42" s="128"/>
      <c r="CC42" s="128"/>
      <c r="CD42" s="128"/>
      <c r="CE42" s="128"/>
      <c r="CF42" s="128"/>
      <c r="CG42" s="128"/>
      <c r="CH42" s="128"/>
      <c r="CI42" s="128"/>
      <c r="CJ42" s="128"/>
      <c r="CK42" s="128"/>
      <c r="CL42" s="128"/>
      <c r="CM42" s="128"/>
      <c r="CN42" s="128"/>
      <c r="CO42" s="128"/>
      <c r="CP42" s="128"/>
      <c r="CQ42" s="128"/>
      <c r="CR42" s="128"/>
      <c r="CS42" s="128"/>
      <c r="CT42" s="128"/>
      <c r="CU42" s="128"/>
      <c r="CV42" s="128"/>
      <c r="CW42" s="128"/>
      <c r="CX42" s="128"/>
      <c r="CY42" s="128"/>
      <c r="CZ42" s="128"/>
      <c r="DA42" s="128"/>
      <c r="DB42" s="128"/>
      <c r="DC42" s="128"/>
      <c r="DD42" s="128"/>
      <c r="DE42" s="128"/>
      <c r="DF42" s="128"/>
      <c r="DG42" s="128"/>
      <c r="DH42" s="128"/>
      <c r="DI42" s="128"/>
      <c r="DJ42" s="128"/>
      <c r="DK42" s="128"/>
      <c r="DL42" s="128"/>
      <c r="DM42" s="128"/>
      <c r="DN42" s="128"/>
      <c r="DO42" s="128"/>
      <c r="DP42" s="128"/>
      <c r="DQ42" s="128"/>
      <c r="DR42" s="127"/>
      <c r="DS42" s="127"/>
      <c r="DT42" s="127"/>
      <c r="DU42" s="127"/>
      <c r="DV42" s="127"/>
      <c r="DW42" s="127"/>
      <c r="DX42" s="127"/>
      <c r="DY42" s="127"/>
      <c r="DZ42" s="127"/>
      <c r="EA42" s="127"/>
      <c r="EB42" s="127"/>
      <c r="EC42" s="127"/>
      <c r="ED42" s="127"/>
      <c r="EE42" s="127"/>
      <c r="EF42" s="127"/>
      <c r="EG42" s="127"/>
      <c r="EH42" s="127"/>
      <c r="EI42" s="127"/>
      <c r="EJ42" s="127"/>
      <c r="EK42" s="127"/>
      <c r="EL42" s="127"/>
      <c r="EM42" s="127"/>
    </row>
    <row r="43" spans="1:143">
      <c r="A43" s="127"/>
      <c r="B43" s="128"/>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8"/>
      <c r="AA43" s="128"/>
      <c r="AB43" s="128"/>
      <c r="AC43" s="128"/>
      <c r="AD43" s="128"/>
      <c r="AE43" s="128"/>
      <c r="AF43" s="128"/>
      <c r="AG43" s="128"/>
      <c r="AH43" s="128"/>
      <c r="AI43" s="128"/>
      <c r="AJ43" s="128"/>
      <c r="AK43" s="128"/>
      <c r="AL43" s="128"/>
      <c r="AM43" s="128"/>
      <c r="AN43" s="128"/>
      <c r="AO43" s="128"/>
      <c r="AP43" s="128"/>
      <c r="AQ43" s="128"/>
      <c r="AR43" s="128"/>
      <c r="AS43" s="128"/>
      <c r="AT43" s="128"/>
      <c r="AU43" s="128"/>
      <c r="AV43" s="128"/>
      <c r="AW43" s="128"/>
      <c r="AX43" s="128"/>
      <c r="AY43" s="128"/>
      <c r="AZ43" s="128"/>
      <c r="BA43" s="128"/>
      <c r="BB43" s="128"/>
      <c r="BC43" s="128"/>
      <c r="BD43" s="128"/>
      <c r="BE43" s="128"/>
      <c r="BF43" s="128"/>
      <c r="BG43" s="128"/>
      <c r="BH43" s="128"/>
      <c r="BI43" s="128"/>
      <c r="BJ43" s="128"/>
      <c r="BK43" s="128"/>
      <c r="BL43" s="128"/>
      <c r="BM43" s="128"/>
      <c r="BN43" s="128"/>
      <c r="BO43" s="128"/>
      <c r="BP43" s="128"/>
      <c r="BQ43" s="128"/>
      <c r="BR43" s="128"/>
      <c r="BS43" s="128"/>
      <c r="BT43" s="128"/>
      <c r="BU43" s="128"/>
      <c r="BV43" s="128"/>
      <c r="BW43" s="128"/>
      <c r="BX43" s="128"/>
      <c r="BY43" s="128"/>
      <c r="BZ43" s="128"/>
      <c r="CA43" s="128"/>
      <c r="CB43" s="128"/>
      <c r="CC43" s="128"/>
      <c r="CD43" s="128"/>
      <c r="CE43" s="128"/>
      <c r="CF43" s="128"/>
      <c r="CG43" s="128"/>
      <c r="CH43" s="128"/>
      <c r="CI43" s="128"/>
      <c r="CJ43" s="128"/>
      <c r="CK43" s="128"/>
      <c r="CL43" s="128"/>
      <c r="CM43" s="128"/>
      <c r="CN43" s="128"/>
      <c r="CO43" s="128"/>
      <c r="CP43" s="128"/>
      <c r="CQ43" s="128"/>
      <c r="CR43" s="128"/>
      <c r="CS43" s="128"/>
      <c r="CT43" s="128"/>
      <c r="CU43" s="128"/>
      <c r="CV43" s="128"/>
      <c r="CW43" s="128"/>
      <c r="CX43" s="128"/>
      <c r="CY43" s="128"/>
      <c r="CZ43" s="128"/>
      <c r="DA43" s="128"/>
      <c r="DB43" s="128"/>
      <c r="DC43" s="128"/>
      <c r="DD43" s="128"/>
      <c r="DE43" s="128"/>
      <c r="DF43" s="128"/>
      <c r="DG43" s="128"/>
      <c r="DH43" s="128"/>
      <c r="DI43" s="128"/>
      <c r="DJ43" s="128"/>
      <c r="DK43" s="128"/>
      <c r="DL43" s="128"/>
      <c r="DM43" s="128"/>
      <c r="DN43" s="128"/>
      <c r="DO43" s="128"/>
      <c r="DP43" s="128"/>
      <c r="DQ43" s="128"/>
      <c r="DR43" s="127"/>
      <c r="DS43" s="127"/>
      <c r="DT43" s="127"/>
      <c r="DU43" s="127"/>
      <c r="DV43" s="127"/>
      <c r="DW43" s="127"/>
      <c r="DX43" s="127"/>
      <c r="DY43" s="127"/>
      <c r="DZ43" s="127"/>
      <c r="EA43" s="127"/>
      <c r="EB43" s="127"/>
      <c r="EC43" s="127"/>
      <c r="ED43" s="127"/>
      <c r="EE43" s="127"/>
      <c r="EF43" s="127"/>
      <c r="EG43" s="127"/>
      <c r="EH43" s="127"/>
      <c r="EI43" s="127"/>
      <c r="EJ43" s="127"/>
      <c r="EK43" s="127"/>
      <c r="EL43" s="127"/>
      <c r="EM43" s="127"/>
    </row>
    <row r="44" spans="1:143">
      <c r="A44" s="127"/>
      <c r="B44" s="128"/>
      <c r="C44" s="128"/>
      <c r="D44" s="128"/>
      <c r="E44" s="128"/>
      <c r="F44" s="128"/>
      <c r="G44" s="128"/>
      <c r="H44" s="128"/>
      <c r="I44" s="128"/>
      <c r="J44" s="128"/>
      <c r="K44" s="128"/>
      <c r="L44" s="128"/>
      <c r="M44" s="128"/>
      <c r="N44" s="128"/>
      <c r="O44" s="128"/>
      <c r="P44" s="128"/>
      <c r="Q44" s="128"/>
      <c r="R44" s="128"/>
      <c r="S44" s="128"/>
      <c r="T44" s="128"/>
      <c r="U44" s="128"/>
      <c r="V44" s="128"/>
      <c r="W44" s="128"/>
      <c r="X44" s="128"/>
      <c r="Y44" s="128"/>
      <c r="Z44" s="128"/>
      <c r="AA44" s="128"/>
      <c r="AB44" s="128"/>
      <c r="AC44" s="128"/>
      <c r="AD44" s="128"/>
      <c r="AE44" s="128"/>
      <c r="AF44" s="128"/>
      <c r="AG44" s="128"/>
      <c r="AH44" s="128"/>
      <c r="AI44" s="128"/>
      <c r="AJ44" s="128"/>
      <c r="AK44" s="128"/>
      <c r="AL44" s="128"/>
      <c r="AM44" s="128"/>
      <c r="AN44" s="128"/>
      <c r="AO44" s="128"/>
      <c r="AP44" s="128"/>
      <c r="AQ44" s="128"/>
      <c r="AR44" s="128"/>
      <c r="AS44" s="128"/>
      <c r="AT44" s="128"/>
      <c r="AU44" s="128"/>
      <c r="AV44" s="128"/>
      <c r="AW44" s="128"/>
      <c r="AX44" s="128"/>
      <c r="AY44" s="128"/>
      <c r="AZ44" s="128"/>
      <c r="BA44" s="128"/>
      <c r="BB44" s="128"/>
      <c r="BC44" s="128"/>
      <c r="BD44" s="128"/>
      <c r="BE44" s="128"/>
      <c r="BF44" s="128"/>
      <c r="BG44" s="128"/>
      <c r="BH44" s="128"/>
      <c r="BI44" s="128"/>
      <c r="BJ44" s="128"/>
      <c r="BK44" s="128"/>
      <c r="BL44" s="128"/>
      <c r="BM44" s="128"/>
      <c r="BN44" s="128"/>
      <c r="BO44" s="128"/>
      <c r="BP44" s="128"/>
      <c r="BQ44" s="128"/>
      <c r="BR44" s="128"/>
      <c r="BS44" s="128"/>
      <c r="BT44" s="128"/>
      <c r="BU44" s="128"/>
      <c r="BV44" s="128"/>
      <c r="BW44" s="128"/>
      <c r="BX44" s="128"/>
      <c r="BY44" s="128"/>
      <c r="BZ44" s="128"/>
      <c r="CA44" s="128"/>
      <c r="CB44" s="128"/>
      <c r="CC44" s="128"/>
      <c r="CD44" s="128"/>
      <c r="CE44" s="128"/>
      <c r="CF44" s="128"/>
      <c r="CG44" s="128"/>
      <c r="CH44" s="128"/>
      <c r="CI44" s="128"/>
      <c r="CJ44" s="128"/>
      <c r="CK44" s="128"/>
      <c r="CL44" s="128"/>
      <c r="CM44" s="128"/>
      <c r="CN44" s="128"/>
      <c r="CO44" s="128"/>
      <c r="CP44" s="128"/>
      <c r="CQ44" s="128"/>
      <c r="CR44" s="128"/>
      <c r="CS44" s="128"/>
      <c r="CT44" s="128"/>
      <c r="CU44" s="128"/>
      <c r="CV44" s="128"/>
      <c r="CW44" s="128"/>
      <c r="CX44" s="128"/>
      <c r="CY44" s="128"/>
      <c r="CZ44" s="128"/>
      <c r="DA44" s="128"/>
      <c r="DB44" s="128"/>
      <c r="DC44" s="128"/>
      <c r="DD44" s="128"/>
      <c r="DE44" s="128"/>
      <c r="DF44" s="128"/>
      <c r="DG44" s="128"/>
      <c r="DH44" s="128"/>
      <c r="DI44" s="128"/>
      <c r="DJ44" s="128"/>
      <c r="DK44" s="128"/>
      <c r="DL44" s="128"/>
      <c r="DM44" s="128"/>
      <c r="DN44" s="128"/>
      <c r="DO44" s="128"/>
      <c r="DP44" s="128"/>
      <c r="DQ44" s="128"/>
      <c r="DR44" s="127"/>
      <c r="DS44" s="127"/>
      <c r="DT44" s="127"/>
      <c r="DU44" s="127"/>
      <c r="DV44" s="127"/>
      <c r="DW44" s="127"/>
      <c r="DX44" s="127"/>
      <c r="DY44" s="127"/>
      <c r="DZ44" s="127"/>
      <c r="EA44" s="127"/>
      <c r="EB44" s="127"/>
      <c r="EC44" s="127"/>
      <c r="ED44" s="127"/>
      <c r="EE44" s="127"/>
      <c r="EF44" s="127"/>
      <c r="EG44" s="127"/>
      <c r="EH44" s="127"/>
      <c r="EI44" s="127"/>
      <c r="EJ44" s="127"/>
      <c r="EK44" s="127"/>
      <c r="EL44" s="127"/>
      <c r="EM44" s="127"/>
    </row>
    <row r="45" spans="1:143">
      <c r="A45" s="127"/>
      <c r="B45" s="128"/>
      <c r="C45" s="128"/>
      <c r="D45" s="128"/>
      <c r="E45" s="128"/>
      <c r="F45" s="128"/>
      <c r="G45" s="128"/>
      <c r="H45" s="128"/>
      <c r="I45" s="128"/>
      <c r="J45" s="128"/>
      <c r="K45" s="128"/>
      <c r="L45" s="128"/>
      <c r="M45" s="128"/>
      <c r="N45" s="128"/>
      <c r="O45" s="128"/>
      <c r="P45" s="128"/>
      <c r="Q45" s="128"/>
      <c r="R45" s="128"/>
      <c r="S45" s="128"/>
      <c r="T45" s="128"/>
      <c r="U45" s="128"/>
      <c r="V45" s="128"/>
      <c r="W45" s="128"/>
      <c r="X45" s="128"/>
      <c r="Y45" s="128"/>
      <c r="Z45" s="128"/>
      <c r="AA45" s="128"/>
      <c r="AB45" s="128"/>
      <c r="AC45" s="128"/>
      <c r="AD45" s="128"/>
      <c r="AE45" s="128"/>
      <c r="AF45" s="128"/>
      <c r="AG45" s="128"/>
      <c r="AH45" s="128"/>
      <c r="AI45" s="128"/>
      <c r="AJ45" s="128"/>
      <c r="AK45" s="128"/>
      <c r="AL45" s="128"/>
      <c r="AM45" s="128"/>
      <c r="AN45" s="128"/>
      <c r="AO45" s="128"/>
      <c r="AP45" s="128"/>
      <c r="AQ45" s="128"/>
      <c r="AR45" s="128"/>
      <c r="AS45" s="128"/>
      <c r="AT45" s="128"/>
      <c r="AU45" s="128"/>
      <c r="AV45" s="128"/>
      <c r="AW45" s="128"/>
      <c r="AX45" s="128"/>
      <c r="AY45" s="128"/>
      <c r="AZ45" s="128"/>
      <c r="BA45" s="128"/>
      <c r="BB45" s="128"/>
      <c r="BC45" s="128"/>
      <c r="BD45" s="128"/>
      <c r="BE45" s="128"/>
      <c r="BF45" s="128"/>
      <c r="BG45" s="128"/>
      <c r="BH45" s="128"/>
      <c r="BI45" s="128"/>
      <c r="BJ45" s="128"/>
      <c r="BK45" s="128"/>
      <c r="BL45" s="128"/>
      <c r="BM45" s="128"/>
      <c r="BN45" s="128"/>
      <c r="BO45" s="128"/>
      <c r="BP45" s="128"/>
      <c r="BQ45" s="128"/>
      <c r="BR45" s="128"/>
      <c r="BS45" s="128"/>
      <c r="BT45" s="128"/>
      <c r="BU45" s="128"/>
      <c r="BV45" s="128"/>
      <c r="BW45" s="128"/>
      <c r="BX45" s="128"/>
      <c r="BY45" s="128"/>
      <c r="BZ45" s="128"/>
      <c r="CA45" s="128"/>
      <c r="CB45" s="128"/>
      <c r="CC45" s="128"/>
      <c r="CD45" s="128"/>
      <c r="CE45" s="128"/>
      <c r="CF45" s="128"/>
      <c r="CG45" s="128"/>
      <c r="CH45" s="128"/>
      <c r="CI45" s="128"/>
      <c r="CJ45" s="128"/>
      <c r="CK45" s="128"/>
      <c r="CL45" s="128"/>
      <c r="CM45" s="128"/>
      <c r="CN45" s="128"/>
      <c r="CO45" s="128"/>
      <c r="CP45" s="128"/>
      <c r="CQ45" s="128"/>
      <c r="CR45" s="128"/>
      <c r="CS45" s="128"/>
      <c r="CT45" s="128"/>
      <c r="CU45" s="128"/>
      <c r="CV45" s="128"/>
      <c r="CW45" s="128"/>
      <c r="CX45" s="128"/>
      <c r="CY45" s="128"/>
      <c r="CZ45" s="128"/>
      <c r="DA45" s="128"/>
      <c r="DB45" s="128"/>
      <c r="DC45" s="128"/>
      <c r="DD45" s="128"/>
      <c r="DE45" s="128"/>
      <c r="DF45" s="128"/>
      <c r="DG45" s="128"/>
      <c r="DH45" s="128"/>
      <c r="DI45" s="128"/>
      <c r="DJ45" s="128"/>
      <c r="DK45" s="128"/>
      <c r="DL45" s="128"/>
      <c r="DM45" s="128"/>
      <c r="DN45" s="128"/>
      <c r="DO45" s="128"/>
      <c r="DP45" s="128"/>
      <c r="DQ45" s="128"/>
      <c r="DR45" s="127"/>
      <c r="DS45" s="127"/>
      <c r="DT45" s="127"/>
      <c r="DU45" s="127"/>
      <c r="DV45" s="127"/>
      <c r="DW45" s="127"/>
      <c r="DX45" s="127"/>
      <c r="DY45" s="127"/>
      <c r="DZ45" s="127"/>
      <c r="EA45" s="127"/>
      <c r="EB45" s="127"/>
      <c r="EC45" s="127"/>
      <c r="ED45" s="127"/>
      <c r="EE45" s="127"/>
      <c r="EF45" s="127"/>
      <c r="EG45" s="127"/>
      <c r="EH45" s="127"/>
      <c r="EI45" s="127"/>
      <c r="EJ45" s="127"/>
      <c r="EK45" s="127"/>
      <c r="EL45" s="127"/>
      <c r="EM45" s="127"/>
    </row>
    <row r="46" spans="1:143">
      <c r="A46" s="127"/>
      <c r="B46" s="128"/>
      <c r="C46" s="128"/>
      <c r="D46" s="128"/>
      <c r="E46" s="128"/>
      <c r="F46" s="128"/>
      <c r="G46" s="128"/>
      <c r="H46" s="128"/>
      <c r="I46" s="128"/>
      <c r="J46" s="128"/>
      <c r="K46" s="128"/>
      <c r="L46" s="128"/>
      <c r="M46" s="128"/>
      <c r="N46" s="128"/>
      <c r="O46" s="128"/>
      <c r="P46" s="128"/>
      <c r="Q46" s="128"/>
      <c r="R46" s="128"/>
      <c r="S46" s="128"/>
      <c r="T46" s="128"/>
      <c r="U46" s="128"/>
      <c r="V46" s="128"/>
      <c r="W46" s="128"/>
      <c r="X46" s="128"/>
      <c r="Y46" s="128"/>
      <c r="Z46" s="128"/>
      <c r="AA46" s="128"/>
      <c r="AB46" s="128"/>
      <c r="AC46" s="128"/>
      <c r="AD46" s="128"/>
      <c r="AE46" s="128"/>
      <c r="AF46" s="128"/>
      <c r="AG46" s="128"/>
      <c r="AH46" s="128"/>
      <c r="AI46" s="128"/>
      <c r="AJ46" s="128"/>
      <c r="AK46" s="128"/>
      <c r="AL46" s="128"/>
      <c r="AM46" s="128"/>
      <c r="AN46" s="128"/>
      <c r="AO46" s="128"/>
      <c r="AP46" s="128"/>
      <c r="AQ46" s="128"/>
      <c r="AR46" s="128"/>
      <c r="AS46" s="128"/>
      <c r="AT46" s="128"/>
      <c r="AU46" s="128"/>
      <c r="AV46" s="128"/>
      <c r="AW46" s="128"/>
      <c r="AX46" s="128"/>
      <c r="AY46" s="128"/>
      <c r="AZ46" s="128"/>
      <c r="BA46" s="128"/>
      <c r="BB46" s="128"/>
      <c r="BC46" s="128"/>
      <c r="BD46" s="128"/>
      <c r="BE46" s="128"/>
      <c r="BF46" s="128"/>
      <c r="BG46" s="128"/>
      <c r="BH46" s="128"/>
      <c r="BI46" s="128"/>
      <c r="BJ46" s="128"/>
      <c r="BK46" s="128"/>
      <c r="BL46" s="128"/>
      <c r="BM46" s="128"/>
      <c r="BN46" s="128"/>
      <c r="BO46" s="128"/>
      <c r="BP46" s="128"/>
      <c r="BQ46" s="128"/>
      <c r="BR46" s="128"/>
      <c r="BS46" s="128"/>
      <c r="BT46" s="128"/>
      <c r="BU46" s="128"/>
      <c r="BV46" s="128"/>
      <c r="BW46" s="128"/>
      <c r="BX46" s="128"/>
      <c r="BY46" s="128"/>
      <c r="BZ46" s="128"/>
      <c r="CA46" s="128"/>
      <c r="CB46" s="128"/>
      <c r="CC46" s="128"/>
      <c r="CD46" s="128"/>
      <c r="CE46" s="128"/>
      <c r="CF46" s="128"/>
      <c r="CG46" s="128"/>
      <c r="CH46" s="128"/>
      <c r="CI46" s="128"/>
      <c r="CJ46" s="128"/>
      <c r="CK46" s="128"/>
      <c r="CL46" s="128"/>
      <c r="CM46" s="128"/>
      <c r="CN46" s="128"/>
      <c r="CO46" s="128"/>
      <c r="CP46" s="128"/>
      <c r="CQ46" s="128"/>
      <c r="CR46" s="128"/>
      <c r="CS46" s="128"/>
      <c r="CT46" s="128"/>
      <c r="CU46" s="128"/>
      <c r="CV46" s="128"/>
      <c r="CW46" s="128"/>
      <c r="CX46" s="128"/>
      <c r="CY46" s="128"/>
      <c r="CZ46" s="128"/>
      <c r="DA46" s="128"/>
      <c r="DB46" s="128"/>
      <c r="DC46" s="128"/>
      <c r="DD46" s="128"/>
      <c r="DE46" s="128"/>
      <c r="DF46" s="128"/>
      <c r="DG46" s="128"/>
      <c r="DH46" s="128"/>
      <c r="DI46" s="128"/>
      <c r="DJ46" s="128"/>
      <c r="DK46" s="128"/>
      <c r="DL46" s="128"/>
      <c r="DM46" s="128"/>
      <c r="DN46" s="128"/>
      <c r="DO46" s="128"/>
      <c r="DP46" s="128"/>
      <c r="DQ46" s="128"/>
      <c r="DR46" s="127"/>
      <c r="DS46" s="127"/>
      <c r="DT46" s="127"/>
      <c r="DU46" s="127"/>
      <c r="DV46" s="127"/>
      <c r="DW46" s="127"/>
      <c r="DX46" s="127"/>
      <c r="DY46" s="127"/>
      <c r="DZ46" s="127"/>
      <c r="EA46" s="127"/>
      <c r="EB46" s="127"/>
      <c r="EC46" s="127"/>
      <c r="ED46" s="127"/>
      <c r="EE46" s="127"/>
      <c r="EF46" s="127"/>
      <c r="EG46" s="127"/>
      <c r="EH46" s="127"/>
      <c r="EI46" s="127"/>
      <c r="EJ46" s="127"/>
      <c r="EK46" s="127"/>
      <c r="EL46" s="127"/>
      <c r="EM46" s="127"/>
    </row>
    <row r="47" spans="1:143">
      <c r="A47" s="127"/>
      <c r="B47" s="128"/>
      <c r="C47" s="128"/>
      <c r="D47" s="128"/>
      <c r="E47" s="128"/>
      <c r="F47" s="128"/>
      <c r="G47" s="128"/>
      <c r="H47" s="128"/>
      <c r="I47" s="128"/>
      <c r="J47" s="128"/>
      <c r="K47" s="128"/>
      <c r="L47" s="128"/>
      <c r="M47" s="128"/>
      <c r="N47" s="128"/>
      <c r="O47" s="128"/>
      <c r="P47" s="128"/>
      <c r="Q47" s="128"/>
      <c r="R47" s="128"/>
      <c r="S47" s="128"/>
      <c r="T47" s="128"/>
      <c r="U47" s="128"/>
      <c r="V47" s="128"/>
      <c r="W47" s="128"/>
      <c r="X47" s="128"/>
      <c r="Y47" s="128"/>
      <c r="Z47" s="128"/>
      <c r="AA47" s="128"/>
      <c r="AB47" s="128"/>
      <c r="AC47" s="128"/>
      <c r="AD47" s="128"/>
      <c r="AE47" s="128"/>
      <c r="AF47" s="128"/>
      <c r="AG47" s="128"/>
      <c r="AH47" s="128"/>
      <c r="AI47" s="128"/>
      <c r="AJ47" s="128"/>
      <c r="AK47" s="128"/>
      <c r="AL47" s="128"/>
      <c r="AM47" s="128"/>
      <c r="AN47" s="128"/>
      <c r="AO47" s="128"/>
      <c r="AP47" s="128"/>
      <c r="AQ47" s="128"/>
      <c r="AR47" s="128"/>
      <c r="AS47" s="128"/>
      <c r="AT47" s="128"/>
      <c r="AU47" s="128"/>
      <c r="AV47" s="128"/>
      <c r="AW47" s="128"/>
      <c r="AX47" s="128"/>
      <c r="AY47" s="128"/>
      <c r="AZ47" s="128"/>
      <c r="BA47" s="128"/>
      <c r="BB47" s="128"/>
      <c r="BC47" s="128"/>
      <c r="BD47" s="128"/>
      <c r="BE47" s="128"/>
      <c r="BF47" s="128"/>
      <c r="BG47" s="128"/>
      <c r="BH47" s="128"/>
      <c r="BI47" s="128"/>
      <c r="BJ47" s="128"/>
      <c r="BK47" s="128"/>
      <c r="BL47" s="128"/>
      <c r="BM47" s="128"/>
      <c r="BN47" s="128"/>
      <c r="BO47" s="128"/>
      <c r="BP47" s="128"/>
      <c r="BQ47" s="128"/>
      <c r="BR47" s="128"/>
      <c r="BS47" s="128"/>
      <c r="BT47" s="128"/>
      <c r="BU47" s="128"/>
      <c r="BV47" s="128"/>
      <c r="BW47" s="128"/>
      <c r="BX47" s="128"/>
      <c r="BY47" s="128"/>
      <c r="BZ47" s="128"/>
      <c r="CA47" s="128"/>
      <c r="CB47" s="128"/>
      <c r="CC47" s="128"/>
      <c r="CD47" s="128"/>
      <c r="CE47" s="128"/>
      <c r="CF47" s="128"/>
      <c r="CG47" s="128"/>
      <c r="CH47" s="128"/>
      <c r="CI47" s="128"/>
      <c r="CJ47" s="128"/>
      <c r="CK47" s="128"/>
      <c r="CL47" s="128"/>
      <c r="CM47" s="128"/>
      <c r="CN47" s="128"/>
      <c r="CO47" s="128"/>
      <c r="CP47" s="128"/>
      <c r="CQ47" s="128"/>
      <c r="CR47" s="128"/>
      <c r="CS47" s="128"/>
      <c r="CT47" s="128"/>
      <c r="CU47" s="128"/>
      <c r="CV47" s="128"/>
      <c r="CW47" s="128"/>
      <c r="CX47" s="128"/>
      <c r="CY47" s="128"/>
      <c r="CZ47" s="128"/>
      <c r="DA47" s="128"/>
      <c r="DB47" s="128"/>
      <c r="DC47" s="128"/>
      <c r="DD47" s="128"/>
      <c r="DE47" s="128"/>
      <c r="DF47" s="128"/>
      <c r="DG47" s="128"/>
      <c r="DH47" s="128"/>
      <c r="DI47" s="128"/>
      <c r="DJ47" s="128"/>
      <c r="DK47" s="128"/>
      <c r="DL47" s="128"/>
      <c r="DM47" s="128"/>
      <c r="DN47" s="128"/>
      <c r="DO47" s="128"/>
      <c r="DP47" s="128"/>
      <c r="DQ47" s="128"/>
      <c r="DR47" s="127"/>
      <c r="DS47" s="127"/>
      <c r="DT47" s="127"/>
      <c r="DU47" s="127"/>
      <c r="DV47" s="127"/>
      <c r="DW47" s="127"/>
      <c r="DX47" s="127"/>
      <c r="DY47" s="127"/>
      <c r="DZ47" s="127"/>
      <c r="EA47" s="127"/>
      <c r="EB47" s="127"/>
      <c r="EC47" s="127"/>
      <c r="ED47" s="127"/>
      <c r="EE47" s="127"/>
      <c r="EF47" s="127"/>
      <c r="EG47" s="127"/>
      <c r="EH47" s="127"/>
      <c r="EI47" s="127"/>
      <c r="EJ47" s="127"/>
      <c r="EK47" s="127"/>
      <c r="EL47" s="127"/>
      <c r="EM47" s="127"/>
    </row>
    <row r="48" spans="1:143">
      <c r="A48" s="127"/>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c r="AA48" s="128"/>
      <c r="AB48" s="128"/>
      <c r="AC48" s="128"/>
      <c r="AD48" s="128"/>
      <c r="AE48" s="128"/>
      <c r="AF48" s="128"/>
      <c r="AG48" s="128"/>
      <c r="AH48" s="128"/>
      <c r="AI48" s="128"/>
      <c r="AJ48" s="128"/>
      <c r="AK48" s="128"/>
      <c r="AL48" s="128"/>
      <c r="AM48" s="128"/>
      <c r="AN48" s="128"/>
      <c r="AO48" s="128"/>
      <c r="AP48" s="128"/>
      <c r="AQ48" s="128"/>
      <c r="AR48" s="128"/>
      <c r="AS48" s="128"/>
      <c r="AT48" s="128"/>
      <c r="AU48" s="128"/>
      <c r="AV48" s="128"/>
      <c r="AW48" s="128"/>
      <c r="AX48" s="128"/>
      <c r="AY48" s="128"/>
      <c r="AZ48" s="128"/>
      <c r="BA48" s="128"/>
      <c r="BB48" s="128"/>
      <c r="BC48" s="128"/>
      <c r="BD48" s="128"/>
      <c r="BE48" s="128"/>
      <c r="BF48" s="128"/>
      <c r="BG48" s="128"/>
      <c r="BH48" s="128"/>
      <c r="BI48" s="128"/>
      <c r="BJ48" s="128"/>
      <c r="BK48" s="128"/>
      <c r="BL48" s="128"/>
      <c r="BM48" s="128"/>
      <c r="BN48" s="128"/>
      <c r="BO48" s="128"/>
      <c r="BP48" s="128"/>
      <c r="BQ48" s="128"/>
      <c r="BR48" s="128"/>
      <c r="BS48" s="128"/>
      <c r="BT48" s="128"/>
      <c r="BU48" s="128"/>
      <c r="BV48" s="128"/>
      <c r="BW48" s="128"/>
      <c r="BX48" s="128"/>
      <c r="BY48" s="128"/>
      <c r="BZ48" s="128"/>
      <c r="CA48" s="128"/>
      <c r="CB48" s="128"/>
      <c r="CC48" s="128"/>
      <c r="CD48" s="128"/>
      <c r="CE48" s="128"/>
      <c r="CF48" s="128"/>
      <c r="CG48" s="128"/>
      <c r="CH48" s="128"/>
      <c r="CI48" s="128"/>
      <c r="CJ48" s="128"/>
      <c r="CK48" s="128"/>
      <c r="CL48" s="128"/>
      <c r="CM48" s="128"/>
      <c r="CN48" s="128"/>
      <c r="CO48" s="128"/>
      <c r="CP48" s="128"/>
      <c r="CQ48" s="128"/>
      <c r="CR48" s="128"/>
      <c r="CS48" s="128"/>
      <c r="CT48" s="128"/>
      <c r="CU48" s="128"/>
      <c r="CV48" s="128"/>
      <c r="CW48" s="128"/>
      <c r="CX48" s="128"/>
      <c r="CY48" s="128"/>
      <c r="CZ48" s="128"/>
      <c r="DA48" s="128"/>
      <c r="DB48" s="128"/>
      <c r="DC48" s="128"/>
      <c r="DD48" s="128"/>
      <c r="DE48" s="128"/>
      <c r="DF48" s="128"/>
      <c r="DG48" s="128"/>
      <c r="DH48" s="128"/>
      <c r="DI48" s="128"/>
      <c r="DJ48" s="128"/>
      <c r="DK48" s="128"/>
      <c r="DL48" s="128"/>
      <c r="DM48" s="128"/>
      <c r="DN48" s="128"/>
      <c r="DO48" s="128"/>
      <c r="DP48" s="128"/>
      <c r="DQ48" s="128"/>
      <c r="DR48" s="127"/>
      <c r="DS48" s="127"/>
      <c r="DT48" s="127"/>
      <c r="DU48" s="127"/>
      <c r="DV48" s="127"/>
      <c r="DW48" s="127"/>
      <c r="DX48" s="127"/>
      <c r="DY48" s="127"/>
      <c r="DZ48" s="127"/>
      <c r="EA48" s="127"/>
      <c r="EB48" s="127"/>
      <c r="EC48" s="127"/>
      <c r="ED48" s="127"/>
      <c r="EE48" s="127"/>
      <c r="EF48" s="127"/>
      <c r="EG48" s="127"/>
      <c r="EH48" s="127"/>
      <c r="EI48" s="127"/>
      <c r="EJ48" s="127"/>
      <c r="EK48" s="127"/>
      <c r="EL48" s="127"/>
      <c r="EM48" s="127"/>
    </row>
    <row r="49" spans="1:143">
      <c r="A49" s="127"/>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c r="AA49" s="128"/>
      <c r="AB49" s="128"/>
      <c r="AC49" s="128"/>
      <c r="AD49" s="128"/>
      <c r="AE49" s="128"/>
      <c r="AF49" s="128"/>
      <c r="AG49" s="128"/>
      <c r="AH49" s="128"/>
      <c r="AI49" s="128"/>
      <c r="AJ49" s="128"/>
      <c r="AK49" s="128"/>
      <c r="AL49" s="128"/>
      <c r="AM49" s="128"/>
      <c r="AN49" s="128"/>
      <c r="AO49" s="128"/>
      <c r="AP49" s="128"/>
      <c r="AQ49" s="128"/>
      <c r="AR49" s="128"/>
      <c r="AS49" s="128"/>
      <c r="AT49" s="128"/>
      <c r="AU49" s="128"/>
      <c r="AV49" s="128"/>
      <c r="AW49" s="128"/>
      <c r="AX49" s="128"/>
      <c r="AY49" s="128"/>
      <c r="AZ49" s="128"/>
      <c r="BA49" s="128"/>
      <c r="BB49" s="128"/>
      <c r="BC49" s="128"/>
      <c r="BD49" s="128"/>
      <c r="BE49" s="128"/>
      <c r="BF49" s="128"/>
      <c r="BG49" s="128"/>
      <c r="BH49" s="128"/>
      <c r="BI49" s="128"/>
      <c r="BJ49" s="128"/>
      <c r="BK49" s="128"/>
      <c r="BL49" s="128"/>
      <c r="BM49" s="128"/>
      <c r="BN49" s="128"/>
      <c r="BO49" s="128"/>
      <c r="BP49" s="128"/>
      <c r="BQ49" s="128"/>
      <c r="BR49" s="128"/>
      <c r="BS49" s="128"/>
      <c r="BT49" s="128"/>
      <c r="BU49" s="128"/>
      <c r="BV49" s="128"/>
      <c r="BW49" s="128"/>
      <c r="BX49" s="128"/>
      <c r="BY49" s="128"/>
      <c r="BZ49" s="128"/>
      <c r="CA49" s="128"/>
      <c r="CB49" s="128"/>
      <c r="CC49" s="128"/>
      <c r="CD49" s="128"/>
      <c r="CE49" s="128"/>
      <c r="CF49" s="128"/>
      <c r="CG49" s="128"/>
      <c r="CH49" s="128"/>
      <c r="CI49" s="128"/>
      <c r="CJ49" s="128"/>
      <c r="CK49" s="128"/>
      <c r="CL49" s="128"/>
      <c r="CM49" s="128"/>
      <c r="CN49" s="128"/>
      <c r="CO49" s="128"/>
      <c r="CP49" s="128"/>
      <c r="CQ49" s="128"/>
      <c r="CR49" s="128"/>
      <c r="CS49" s="128"/>
      <c r="CT49" s="128"/>
      <c r="CU49" s="128"/>
      <c r="CV49" s="128"/>
      <c r="CW49" s="128"/>
      <c r="CX49" s="128"/>
      <c r="CY49" s="128"/>
      <c r="CZ49" s="128"/>
      <c r="DA49" s="128"/>
      <c r="DB49" s="128"/>
      <c r="DC49" s="128"/>
      <c r="DD49" s="128"/>
      <c r="DE49" s="128"/>
      <c r="DF49" s="128"/>
      <c r="DG49" s="128"/>
      <c r="DH49" s="128"/>
      <c r="DI49" s="128"/>
      <c r="DJ49" s="128"/>
      <c r="DK49" s="128"/>
      <c r="DL49" s="128"/>
      <c r="DM49" s="128"/>
      <c r="DN49" s="128"/>
      <c r="DO49" s="128"/>
      <c r="DP49" s="128"/>
      <c r="DQ49" s="128"/>
      <c r="DR49" s="127"/>
      <c r="DS49" s="127"/>
      <c r="DT49" s="127"/>
      <c r="DU49" s="127"/>
      <c r="DV49" s="127"/>
      <c r="DW49" s="127"/>
      <c r="DX49" s="127"/>
      <c r="DY49" s="127"/>
      <c r="DZ49" s="127"/>
      <c r="EA49" s="127"/>
      <c r="EB49" s="127"/>
      <c r="EC49" s="127"/>
      <c r="ED49" s="127"/>
      <c r="EE49" s="127"/>
      <c r="EF49" s="127"/>
      <c r="EG49" s="127"/>
      <c r="EH49" s="127"/>
      <c r="EI49" s="127"/>
      <c r="EJ49" s="127"/>
      <c r="EK49" s="127"/>
      <c r="EL49" s="127"/>
      <c r="EM49" s="127"/>
    </row>
    <row r="50" spans="1:143">
      <c r="A50" s="127"/>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c r="AA50" s="128"/>
      <c r="AB50" s="128"/>
      <c r="AC50" s="128"/>
      <c r="AD50" s="128"/>
      <c r="AE50" s="128"/>
      <c r="AF50" s="128"/>
      <c r="AG50" s="128"/>
      <c r="AH50" s="128"/>
      <c r="AI50" s="128"/>
      <c r="AJ50" s="128"/>
      <c r="AK50" s="128"/>
      <c r="AL50" s="128"/>
      <c r="AM50" s="128"/>
      <c r="AN50" s="128"/>
      <c r="AO50" s="128"/>
      <c r="AP50" s="128"/>
      <c r="AQ50" s="128"/>
      <c r="AR50" s="128"/>
      <c r="AS50" s="128"/>
      <c r="AT50" s="128"/>
      <c r="AU50" s="128"/>
      <c r="AV50" s="128"/>
      <c r="AW50" s="128"/>
      <c r="AX50" s="128"/>
      <c r="AY50" s="128"/>
      <c r="AZ50" s="128"/>
      <c r="BA50" s="128"/>
      <c r="BB50" s="128"/>
      <c r="BC50" s="128"/>
      <c r="BD50" s="128"/>
      <c r="BE50" s="128"/>
      <c r="BF50" s="128"/>
      <c r="BG50" s="128"/>
      <c r="BH50" s="128"/>
      <c r="BI50" s="128"/>
      <c r="BJ50" s="128"/>
      <c r="BK50" s="128"/>
      <c r="BL50" s="128"/>
      <c r="BM50" s="128"/>
      <c r="BN50" s="128"/>
      <c r="BO50" s="128"/>
      <c r="BP50" s="128"/>
      <c r="BQ50" s="128"/>
      <c r="BR50" s="128"/>
      <c r="BS50" s="128"/>
      <c r="BT50" s="128"/>
      <c r="BU50" s="128"/>
      <c r="BV50" s="128"/>
      <c r="BW50" s="128"/>
      <c r="BX50" s="128"/>
      <c r="BY50" s="128"/>
      <c r="BZ50" s="128"/>
      <c r="CA50" s="128"/>
      <c r="CB50" s="128"/>
      <c r="CC50" s="128"/>
      <c r="CD50" s="128"/>
      <c r="CE50" s="128"/>
      <c r="CF50" s="128"/>
      <c r="CG50" s="128"/>
      <c r="CH50" s="128"/>
      <c r="CI50" s="128"/>
      <c r="CJ50" s="128"/>
      <c r="CK50" s="128"/>
      <c r="CL50" s="128"/>
      <c r="CM50" s="128"/>
      <c r="CN50" s="128"/>
      <c r="CO50" s="128"/>
      <c r="CP50" s="128"/>
      <c r="CQ50" s="128"/>
      <c r="CR50" s="128"/>
      <c r="CS50" s="128"/>
      <c r="CT50" s="128"/>
      <c r="CU50" s="128"/>
      <c r="CV50" s="128"/>
      <c r="CW50" s="128"/>
      <c r="CX50" s="128"/>
      <c r="CY50" s="128"/>
      <c r="CZ50" s="128"/>
      <c r="DA50" s="128"/>
      <c r="DB50" s="128"/>
      <c r="DC50" s="128"/>
      <c r="DD50" s="128"/>
      <c r="DE50" s="128"/>
      <c r="DF50" s="128"/>
      <c r="DG50" s="128"/>
      <c r="DH50" s="128"/>
      <c r="DI50" s="128"/>
      <c r="DJ50" s="128"/>
      <c r="DK50" s="128"/>
      <c r="DL50" s="128"/>
      <c r="DM50" s="128"/>
      <c r="DN50" s="128"/>
      <c r="DO50" s="128"/>
      <c r="DP50" s="128"/>
      <c r="DQ50" s="128"/>
      <c r="DR50" s="127"/>
      <c r="DS50" s="127"/>
      <c r="DT50" s="127"/>
      <c r="DU50" s="127"/>
      <c r="DV50" s="127"/>
      <c r="DW50" s="127"/>
      <c r="DX50" s="127"/>
      <c r="DY50" s="127"/>
      <c r="DZ50" s="127"/>
      <c r="EA50" s="127"/>
      <c r="EB50" s="127"/>
      <c r="EC50" s="127"/>
      <c r="ED50" s="127"/>
      <c r="EE50" s="127"/>
      <c r="EF50" s="127"/>
      <c r="EG50" s="127"/>
      <c r="EH50" s="127"/>
      <c r="EI50" s="127"/>
      <c r="EJ50" s="127"/>
      <c r="EK50" s="127"/>
      <c r="EL50" s="127"/>
      <c r="EM50" s="127"/>
    </row>
    <row r="51" spans="1:143">
      <c r="A51" s="127"/>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c r="AA51" s="128"/>
      <c r="AB51" s="128"/>
      <c r="AC51" s="128"/>
      <c r="AD51" s="128"/>
      <c r="AE51" s="128"/>
      <c r="AF51" s="128"/>
      <c r="AG51" s="128"/>
      <c r="AH51" s="128"/>
      <c r="AI51" s="128"/>
      <c r="AJ51" s="128"/>
      <c r="AK51" s="128"/>
      <c r="AL51" s="128"/>
      <c r="AM51" s="128"/>
      <c r="AN51" s="128"/>
      <c r="AO51" s="128"/>
      <c r="AP51" s="128"/>
      <c r="AQ51" s="128"/>
      <c r="AR51" s="128"/>
      <c r="AS51" s="128"/>
      <c r="AT51" s="128"/>
      <c r="AU51" s="128"/>
      <c r="AV51" s="128"/>
      <c r="AW51" s="128"/>
      <c r="AX51" s="128"/>
      <c r="AY51" s="128"/>
      <c r="AZ51" s="128"/>
      <c r="BA51" s="128"/>
      <c r="BB51" s="128"/>
      <c r="BC51" s="128"/>
      <c r="BD51" s="128"/>
      <c r="BE51" s="128"/>
      <c r="BF51" s="128"/>
      <c r="BG51" s="128"/>
      <c r="BH51" s="128"/>
      <c r="BI51" s="128"/>
      <c r="BJ51" s="128"/>
      <c r="BK51" s="128"/>
      <c r="BL51" s="128"/>
      <c r="BM51" s="128"/>
      <c r="BN51" s="128"/>
      <c r="BO51" s="128"/>
      <c r="BP51" s="128"/>
      <c r="BQ51" s="128"/>
      <c r="BR51" s="128"/>
      <c r="BS51" s="128"/>
      <c r="BT51" s="128"/>
      <c r="BU51" s="128"/>
      <c r="BV51" s="128"/>
      <c r="BW51" s="128"/>
      <c r="BX51" s="128"/>
      <c r="BY51" s="128"/>
      <c r="BZ51" s="128"/>
      <c r="CA51" s="128"/>
      <c r="CB51" s="128"/>
      <c r="CC51" s="128"/>
      <c r="CD51" s="128"/>
      <c r="CE51" s="128"/>
      <c r="CF51" s="128"/>
      <c r="CG51" s="128"/>
      <c r="CH51" s="128"/>
      <c r="CI51" s="128"/>
      <c r="CJ51" s="128"/>
      <c r="CK51" s="128"/>
      <c r="CL51" s="128"/>
      <c r="CM51" s="128"/>
      <c r="CN51" s="128"/>
      <c r="CO51" s="128"/>
      <c r="CP51" s="128"/>
      <c r="CQ51" s="128"/>
      <c r="CR51" s="128"/>
      <c r="CS51" s="128"/>
      <c r="CT51" s="128"/>
      <c r="CU51" s="128"/>
      <c r="CV51" s="128"/>
      <c r="CW51" s="128"/>
      <c r="CX51" s="128"/>
      <c r="CY51" s="128"/>
      <c r="CZ51" s="128"/>
      <c r="DA51" s="128"/>
      <c r="DB51" s="128"/>
      <c r="DC51" s="128"/>
      <c r="DD51" s="128"/>
      <c r="DE51" s="128"/>
      <c r="DF51" s="128"/>
      <c r="DG51" s="128"/>
      <c r="DH51" s="128"/>
      <c r="DI51" s="128"/>
      <c r="DJ51" s="128"/>
      <c r="DK51" s="128"/>
      <c r="DL51" s="128"/>
      <c r="DM51" s="128"/>
      <c r="DN51" s="128"/>
      <c r="DO51" s="128"/>
      <c r="DP51" s="128"/>
      <c r="DQ51" s="128"/>
      <c r="DR51" s="127"/>
      <c r="DS51" s="127"/>
      <c r="DT51" s="127"/>
      <c r="DU51" s="127"/>
      <c r="DV51" s="127"/>
      <c r="DW51" s="127"/>
      <c r="DX51" s="127"/>
      <c r="DY51" s="127"/>
      <c r="DZ51" s="127"/>
      <c r="EA51" s="127"/>
      <c r="EB51" s="127"/>
      <c r="EC51" s="127"/>
      <c r="ED51" s="127"/>
      <c r="EE51" s="127"/>
      <c r="EF51" s="127"/>
      <c r="EG51" s="127"/>
      <c r="EH51" s="127"/>
      <c r="EI51" s="127"/>
      <c r="EJ51" s="127"/>
      <c r="EK51" s="127"/>
      <c r="EL51" s="127"/>
      <c r="EM51" s="127"/>
    </row>
    <row r="52" spans="1:143">
      <c r="A52" s="127"/>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c r="AA52" s="128"/>
      <c r="AB52" s="128"/>
      <c r="AC52" s="128"/>
      <c r="AD52" s="128"/>
      <c r="AE52" s="128"/>
      <c r="AF52" s="128"/>
      <c r="AG52" s="128"/>
      <c r="AH52" s="128"/>
      <c r="AI52" s="128"/>
      <c r="AJ52" s="128"/>
      <c r="AK52" s="128"/>
      <c r="AL52" s="128"/>
      <c r="AM52" s="128"/>
      <c r="AN52" s="128"/>
      <c r="AO52" s="128"/>
      <c r="AP52" s="128"/>
      <c r="AQ52" s="128"/>
      <c r="AR52" s="128"/>
      <c r="AS52" s="128"/>
      <c r="AT52" s="128"/>
      <c r="AU52" s="128"/>
      <c r="AV52" s="128"/>
      <c r="AW52" s="128"/>
      <c r="AX52" s="128"/>
      <c r="AY52" s="128"/>
      <c r="AZ52" s="128"/>
      <c r="BA52" s="128"/>
      <c r="BB52" s="128"/>
      <c r="BC52" s="128"/>
      <c r="BD52" s="128"/>
      <c r="BE52" s="128"/>
      <c r="BF52" s="128"/>
      <c r="BG52" s="128"/>
      <c r="BH52" s="128"/>
      <c r="BI52" s="128"/>
      <c r="BJ52" s="128"/>
      <c r="BK52" s="128"/>
      <c r="BL52" s="128"/>
      <c r="BM52" s="128"/>
      <c r="BN52" s="128"/>
      <c r="BO52" s="128"/>
      <c r="BP52" s="128"/>
      <c r="BQ52" s="128"/>
      <c r="BR52" s="128"/>
      <c r="BS52" s="128"/>
      <c r="BT52" s="128"/>
      <c r="BU52" s="128"/>
      <c r="BV52" s="128"/>
      <c r="BW52" s="128"/>
      <c r="BX52" s="128"/>
      <c r="BY52" s="128"/>
      <c r="BZ52" s="128"/>
      <c r="CA52" s="128"/>
      <c r="CB52" s="128"/>
      <c r="CC52" s="128"/>
      <c r="CD52" s="128"/>
      <c r="CE52" s="128"/>
      <c r="CF52" s="128"/>
      <c r="CG52" s="128"/>
      <c r="CH52" s="128"/>
      <c r="CI52" s="128"/>
      <c r="CJ52" s="128"/>
      <c r="CK52" s="128"/>
      <c r="CL52" s="128"/>
      <c r="CM52" s="128"/>
      <c r="CN52" s="128"/>
      <c r="CO52" s="128"/>
      <c r="CP52" s="128"/>
      <c r="CQ52" s="128"/>
      <c r="CR52" s="128"/>
      <c r="CS52" s="128"/>
      <c r="CT52" s="128"/>
      <c r="CU52" s="128"/>
      <c r="CV52" s="128"/>
      <c r="CW52" s="128"/>
      <c r="CX52" s="128"/>
      <c r="CY52" s="128"/>
      <c r="CZ52" s="128"/>
      <c r="DA52" s="128"/>
      <c r="DB52" s="128"/>
      <c r="DC52" s="128"/>
      <c r="DD52" s="128"/>
      <c r="DE52" s="128"/>
      <c r="DF52" s="128"/>
      <c r="DG52" s="128"/>
      <c r="DH52" s="128"/>
      <c r="DI52" s="128"/>
      <c r="DJ52" s="128"/>
      <c r="DK52" s="128"/>
      <c r="DL52" s="128"/>
      <c r="DM52" s="128"/>
      <c r="DN52" s="128"/>
      <c r="DO52" s="128"/>
      <c r="DP52" s="128"/>
      <c r="DQ52" s="128"/>
      <c r="DR52" s="127"/>
      <c r="DS52" s="127"/>
      <c r="DT52" s="127"/>
      <c r="DU52" s="127"/>
      <c r="DV52" s="127"/>
      <c r="DW52" s="127"/>
      <c r="DX52" s="127"/>
      <c r="DY52" s="127"/>
      <c r="DZ52" s="127"/>
      <c r="EA52" s="127"/>
      <c r="EB52" s="127"/>
      <c r="EC52" s="127"/>
      <c r="ED52" s="127"/>
      <c r="EE52" s="127"/>
      <c r="EF52" s="127"/>
      <c r="EG52" s="127"/>
      <c r="EH52" s="127"/>
      <c r="EI52" s="127"/>
      <c r="EJ52" s="127"/>
      <c r="EK52" s="127"/>
      <c r="EL52" s="127"/>
      <c r="EM52" s="127"/>
    </row>
    <row r="53" spans="1:143">
      <c r="A53" s="127"/>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c r="AA53" s="128"/>
      <c r="AB53" s="128"/>
      <c r="AC53" s="128"/>
      <c r="AD53" s="128"/>
      <c r="AE53" s="128"/>
      <c r="AF53" s="128"/>
      <c r="AG53" s="128"/>
      <c r="AH53" s="128"/>
      <c r="AI53" s="128"/>
      <c r="AJ53" s="128"/>
      <c r="AK53" s="128"/>
      <c r="AL53" s="128"/>
      <c r="AM53" s="128"/>
      <c r="AN53" s="128"/>
      <c r="AO53" s="128"/>
      <c r="AP53" s="128"/>
      <c r="AQ53" s="128"/>
      <c r="AR53" s="128"/>
      <c r="AS53" s="128"/>
      <c r="AT53" s="128"/>
      <c r="AU53" s="128"/>
      <c r="AV53" s="128"/>
      <c r="AW53" s="128"/>
      <c r="AX53" s="128"/>
      <c r="AY53" s="128"/>
      <c r="AZ53" s="128"/>
      <c r="BA53" s="128"/>
      <c r="BB53" s="128"/>
      <c r="BC53" s="128"/>
      <c r="BD53" s="128"/>
      <c r="BE53" s="128"/>
      <c r="BF53" s="128"/>
      <c r="BG53" s="128"/>
      <c r="BH53" s="128"/>
      <c r="BI53" s="128"/>
      <c r="BJ53" s="128"/>
      <c r="BK53" s="128"/>
      <c r="BL53" s="128"/>
      <c r="BM53" s="128"/>
      <c r="BN53" s="128"/>
      <c r="BO53" s="128"/>
      <c r="BP53" s="128"/>
      <c r="BQ53" s="128"/>
      <c r="BR53" s="128"/>
      <c r="BS53" s="128"/>
      <c r="BT53" s="128"/>
      <c r="BU53" s="128"/>
      <c r="BV53" s="128"/>
      <c r="BW53" s="128"/>
      <c r="BX53" s="128"/>
      <c r="BY53" s="128"/>
      <c r="BZ53" s="128"/>
      <c r="CA53" s="128"/>
      <c r="CB53" s="128"/>
      <c r="CC53" s="128"/>
      <c r="CD53" s="128"/>
      <c r="CE53" s="128"/>
      <c r="CF53" s="128"/>
      <c r="CG53" s="128"/>
      <c r="CH53" s="128"/>
      <c r="CI53" s="128"/>
      <c r="CJ53" s="128"/>
      <c r="CK53" s="128"/>
      <c r="CL53" s="128"/>
      <c r="CM53" s="128"/>
      <c r="CN53" s="128"/>
      <c r="CO53" s="128"/>
      <c r="CP53" s="128"/>
      <c r="CQ53" s="128"/>
      <c r="CR53" s="128"/>
      <c r="CS53" s="128"/>
      <c r="CT53" s="128"/>
      <c r="CU53" s="128"/>
      <c r="CV53" s="128"/>
      <c r="CW53" s="128"/>
      <c r="CX53" s="128"/>
      <c r="CY53" s="128"/>
      <c r="CZ53" s="128"/>
      <c r="DA53" s="128"/>
      <c r="DB53" s="128"/>
      <c r="DC53" s="128"/>
      <c r="DD53" s="128"/>
      <c r="DE53" s="128"/>
      <c r="DF53" s="128"/>
      <c r="DG53" s="128"/>
      <c r="DH53" s="128"/>
      <c r="DI53" s="128"/>
      <c r="DJ53" s="128"/>
      <c r="DK53" s="128"/>
      <c r="DL53" s="128"/>
      <c r="DM53" s="128"/>
      <c r="DN53" s="128"/>
      <c r="DO53" s="128"/>
      <c r="DP53" s="128"/>
      <c r="DQ53" s="128"/>
      <c r="DR53" s="127"/>
      <c r="DS53" s="127"/>
      <c r="DT53" s="127"/>
      <c r="DU53" s="127"/>
      <c r="DV53" s="127"/>
      <c r="DW53" s="127"/>
      <c r="DX53" s="127"/>
      <c r="DY53" s="127"/>
      <c r="DZ53" s="127"/>
      <c r="EA53" s="127"/>
      <c r="EB53" s="127"/>
      <c r="EC53" s="127"/>
      <c r="ED53" s="127"/>
      <c r="EE53" s="127"/>
      <c r="EF53" s="127"/>
      <c r="EG53" s="127"/>
      <c r="EH53" s="127"/>
      <c r="EI53" s="127"/>
      <c r="EJ53" s="127"/>
      <c r="EK53" s="127"/>
      <c r="EL53" s="127"/>
      <c r="EM53" s="127"/>
    </row>
    <row r="54" spans="1:143">
      <c r="A54" s="127"/>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c r="AA54" s="128"/>
      <c r="AB54" s="128"/>
      <c r="AC54" s="128"/>
      <c r="AD54" s="128"/>
      <c r="AE54" s="128"/>
      <c r="AF54" s="128"/>
      <c r="AG54" s="128"/>
      <c r="AH54" s="128"/>
      <c r="AI54" s="128"/>
      <c r="AJ54" s="128"/>
      <c r="AK54" s="128"/>
      <c r="AL54" s="128"/>
      <c r="AM54" s="128"/>
      <c r="AN54" s="128"/>
      <c r="AO54" s="128"/>
      <c r="AP54" s="128"/>
      <c r="AQ54" s="128"/>
      <c r="AR54" s="128"/>
      <c r="AS54" s="128"/>
      <c r="AT54" s="128"/>
      <c r="AU54" s="128"/>
      <c r="AV54" s="128"/>
      <c r="AW54" s="128"/>
      <c r="AX54" s="128"/>
      <c r="AY54" s="128"/>
      <c r="AZ54" s="128"/>
      <c r="BA54" s="128"/>
      <c r="BB54" s="128"/>
      <c r="BC54" s="128"/>
      <c r="BD54" s="128"/>
      <c r="BE54" s="128"/>
      <c r="BF54" s="128"/>
      <c r="BG54" s="128"/>
      <c r="BH54" s="128"/>
      <c r="BI54" s="128"/>
      <c r="BJ54" s="128"/>
      <c r="BK54" s="128"/>
      <c r="BL54" s="128"/>
      <c r="BM54" s="128"/>
      <c r="BN54" s="128"/>
      <c r="BO54" s="128"/>
      <c r="BP54" s="128"/>
      <c r="BQ54" s="128"/>
      <c r="BR54" s="128"/>
      <c r="BS54" s="128"/>
      <c r="BT54" s="128"/>
      <c r="BU54" s="128"/>
      <c r="BV54" s="128"/>
      <c r="BW54" s="128"/>
      <c r="BX54" s="128"/>
      <c r="BY54" s="128"/>
      <c r="BZ54" s="128"/>
      <c r="CA54" s="128"/>
      <c r="CB54" s="128"/>
      <c r="CC54" s="128"/>
      <c r="CD54" s="128"/>
      <c r="CE54" s="128"/>
      <c r="CF54" s="128"/>
      <c r="CG54" s="128"/>
      <c r="CH54" s="128"/>
      <c r="CI54" s="128"/>
      <c r="CJ54" s="128"/>
      <c r="CK54" s="128"/>
      <c r="CL54" s="128"/>
      <c r="CM54" s="128"/>
      <c r="CN54" s="128"/>
      <c r="CO54" s="128"/>
      <c r="CP54" s="128"/>
      <c r="CQ54" s="128"/>
      <c r="CR54" s="128"/>
      <c r="CS54" s="128"/>
      <c r="CT54" s="128"/>
      <c r="CU54" s="128"/>
      <c r="CV54" s="128"/>
      <c r="CW54" s="128"/>
      <c r="CX54" s="128"/>
      <c r="CY54" s="128"/>
      <c r="CZ54" s="128"/>
      <c r="DA54" s="128"/>
      <c r="DB54" s="128"/>
      <c r="DC54" s="128"/>
      <c r="DD54" s="128"/>
      <c r="DE54" s="128"/>
      <c r="DF54" s="128"/>
      <c r="DG54" s="128"/>
      <c r="DH54" s="128"/>
      <c r="DI54" s="128"/>
      <c r="DJ54" s="128"/>
      <c r="DK54" s="128"/>
      <c r="DL54" s="128"/>
      <c r="DM54" s="128"/>
      <c r="DN54" s="128"/>
      <c r="DO54" s="128"/>
      <c r="DP54" s="128"/>
      <c r="DQ54" s="128"/>
      <c r="DR54" s="127"/>
      <c r="DS54" s="127"/>
      <c r="DT54" s="127"/>
      <c r="DU54" s="127"/>
      <c r="DV54" s="127"/>
      <c r="DW54" s="127"/>
      <c r="DX54" s="127"/>
      <c r="DY54" s="127"/>
      <c r="DZ54" s="127"/>
      <c r="EA54" s="127"/>
      <c r="EB54" s="127"/>
      <c r="EC54" s="127"/>
      <c r="ED54" s="127"/>
      <c r="EE54" s="127"/>
      <c r="EF54" s="127"/>
      <c r="EG54" s="127"/>
      <c r="EH54" s="127"/>
      <c r="EI54" s="127"/>
      <c r="EJ54" s="127"/>
      <c r="EK54" s="127"/>
      <c r="EL54" s="127"/>
      <c r="EM54" s="127"/>
    </row>
    <row r="55" spans="1:143">
      <c r="A55" s="127"/>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c r="AA55" s="128"/>
      <c r="AB55" s="128"/>
      <c r="AC55" s="128"/>
      <c r="AD55" s="128"/>
      <c r="AE55" s="128"/>
      <c r="AF55" s="128"/>
      <c r="AG55" s="128"/>
      <c r="AH55" s="128"/>
      <c r="AI55" s="128"/>
      <c r="AJ55" s="128"/>
      <c r="AK55" s="128"/>
      <c r="AL55" s="128"/>
      <c r="AM55" s="128"/>
      <c r="AN55" s="128"/>
      <c r="AO55" s="128"/>
      <c r="AP55" s="128"/>
      <c r="AQ55" s="128"/>
      <c r="AR55" s="128"/>
      <c r="AS55" s="128"/>
      <c r="AT55" s="128"/>
      <c r="AU55" s="128"/>
      <c r="AV55" s="128"/>
      <c r="AW55" s="128"/>
      <c r="AX55" s="128"/>
      <c r="AY55" s="128"/>
      <c r="AZ55" s="128"/>
      <c r="BA55" s="128"/>
      <c r="BB55" s="128"/>
      <c r="BC55" s="128"/>
      <c r="BD55" s="128"/>
      <c r="BE55" s="128"/>
      <c r="BF55" s="128"/>
      <c r="BG55" s="128"/>
      <c r="BH55" s="128"/>
      <c r="BI55" s="128"/>
      <c r="BJ55" s="128"/>
      <c r="BK55" s="128"/>
      <c r="BL55" s="128"/>
      <c r="BM55" s="128"/>
      <c r="BN55" s="128"/>
      <c r="BO55" s="128"/>
      <c r="BP55" s="128"/>
      <c r="BQ55" s="128"/>
      <c r="BR55" s="128"/>
      <c r="BS55" s="128"/>
      <c r="BT55" s="128"/>
      <c r="BU55" s="128"/>
      <c r="BV55" s="128"/>
      <c r="BW55" s="128"/>
      <c r="BX55" s="128"/>
      <c r="BY55" s="128"/>
      <c r="BZ55" s="128"/>
      <c r="CA55" s="128"/>
      <c r="CB55" s="128"/>
      <c r="CC55" s="128"/>
      <c r="CD55" s="128"/>
      <c r="CE55" s="128"/>
      <c r="CF55" s="128"/>
      <c r="CG55" s="128"/>
      <c r="CH55" s="128"/>
      <c r="CI55" s="128"/>
      <c r="CJ55" s="128"/>
      <c r="CK55" s="128"/>
      <c r="CL55" s="128"/>
      <c r="CM55" s="128"/>
      <c r="CN55" s="128"/>
      <c r="CO55" s="128"/>
      <c r="CP55" s="128"/>
      <c r="CQ55" s="128"/>
      <c r="CR55" s="128"/>
      <c r="CS55" s="128"/>
      <c r="CT55" s="128"/>
      <c r="CU55" s="128"/>
      <c r="CV55" s="128"/>
      <c r="CW55" s="128"/>
      <c r="CX55" s="128"/>
      <c r="CY55" s="128"/>
      <c r="CZ55" s="128"/>
      <c r="DA55" s="128"/>
      <c r="DB55" s="128"/>
      <c r="DC55" s="128"/>
      <c r="DD55" s="128"/>
      <c r="DE55" s="128"/>
      <c r="DF55" s="128"/>
      <c r="DG55" s="128"/>
      <c r="DH55" s="128"/>
      <c r="DI55" s="128"/>
      <c r="DJ55" s="128"/>
      <c r="DK55" s="128"/>
      <c r="DL55" s="128"/>
      <c r="DM55" s="128"/>
      <c r="DN55" s="128"/>
      <c r="DO55" s="128"/>
      <c r="DP55" s="128"/>
      <c r="DQ55" s="128"/>
      <c r="DR55" s="127"/>
      <c r="DS55" s="127"/>
      <c r="DT55" s="127"/>
      <c r="DU55" s="127"/>
      <c r="DV55" s="127"/>
      <c r="DW55" s="127"/>
      <c r="DX55" s="127"/>
      <c r="DY55" s="127"/>
      <c r="DZ55" s="127"/>
      <c r="EA55" s="127"/>
      <c r="EB55" s="127"/>
      <c r="EC55" s="127"/>
      <c r="ED55" s="127"/>
      <c r="EE55" s="127"/>
      <c r="EF55" s="127"/>
      <c r="EG55" s="127"/>
      <c r="EH55" s="127"/>
      <c r="EI55" s="127"/>
      <c r="EJ55" s="127"/>
      <c r="EK55" s="127"/>
      <c r="EL55" s="127"/>
      <c r="EM55" s="127"/>
    </row>
    <row r="56" spans="1:143">
      <c r="A56" s="127"/>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c r="AA56" s="128"/>
      <c r="AB56" s="128"/>
      <c r="AC56" s="128"/>
      <c r="AD56" s="128"/>
      <c r="AE56" s="128"/>
      <c r="AF56" s="128"/>
      <c r="AG56" s="128"/>
      <c r="AH56" s="128"/>
      <c r="AI56" s="128"/>
      <c r="AJ56" s="128"/>
      <c r="AK56" s="128"/>
      <c r="AL56" s="128"/>
      <c r="AM56" s="128"/>
      <c r="AN56" s="128"/>
      <c r="AO56" s="128"/>
      <c r="AP56" s="128"/>
      <c r="AQ56" s="128"/>
      <c r="AR56" s="128"/>
      <c r="AS56" s="128"/>
      <c r="AT56" s="128"/>
      <c r="AU56" s="128"/>
      <c r="AV56" s="128"/>
      <c r="AW56" s="128"/>
      <c r="AX56" s="128"/>
      <c r="AY56" s="128"/>
      <c r="AZ56" s="128"/>
      <c r="BA56" s="128"/>
      <c r="BB56" s="128"/>
      <c r="BC56" s="128"/>
      <c r="BD56" s="128"/>
      <c r="BE56" s="128"/>
      <c r="BF56" s="128"/>
      <c r="BG56" s="128"/>
      <c r="BH56" s="128"/>
      <c r="BI56" s="128"/>
      <c r="BJ56" s="128"/>
      <c r="BK56" s="128"/>
      <c r="BL56" s="128"/>
      <c r="BM56" s="128"/>
      <c r="BN56" s="128"/>
      <c r="BO56" s="128"/>
      <c r="BP56" s="128"/>
      <c r="BQ56" s="128"/>
      <c r="BR56" s="128"/>
      <c r="BS56" s="128"/>
      <c r="BT56" s="128"/>
      <c r="BU56" s="128"/>
      <c r="BV56" s="128"/>
      <c r="BW56" s="128"/>
      <c r="BX56" s="128"/>
      <c r="BY56" s="128"/>
      <c r="BZ56" s="128"/>
      <c r="CA56" s="128"/>
      <c r="CB56" s="128"/>
      <c r="CC56" s="128"/>
      <c r="CD56" s="128"/>
      <c r="CE56" s="128"/>
      <c r="CF56" s="128"/>
      <c r="CG56" s="128"/>
      <c r="CH56" s="128"/>
      <c r="CI56" s="128"/>
      <c r="CJ56" s="128"/>
      <c r="CK56" s="128"/>
      <c r="CL56" s="128"/>
      <c r="CM56" s="128"/>
      <c r="CN56" s="128"/>
      <c r="CO56" s="128"/>
      <c r="CP56" s="128"/>
      <c r="CQ56" s="128"/>
      <c r="CR56" s="128"/>
      <c r="CS56" s="128"/>
      <c r="CT56" s="128"/>
      <c r="CU56" s="128"/>
      <c r="CV56" s="128"/>
      <c r="CW56" s="128"/>
      <c r="CX56" s="128"/>
      <c r="CY56" s="128"/>
      <c r="CZ56" s="128"/>
      <c r="DA56" s="128"/>
      <c r="DB56" s="128"/>
      <c r="DC56" s="128"/>
      <c r="DD56" s="128"/>
      <c r="DE56" s="128"/>
      <c r="DF56" s="128"/>
      <c r="DG56" s="128"/>
      <c r="DH56" s="128"/>
      <c r="DI56" s="128"/>
      <c r="DJ56" s="128"/>
      <c r="DK56" s="128"/>
      <c r="DL56" s="128"/>
      <c r="DM56" s="128"/>
      <c r="DN56" s="128"/>
      <c r="DO56" s="128"/>
      <c r="DP56" s="128"/>
      <c r="DQ56" s="128"/>
      <c r="DR56" s="127"/>
      <c r="DS56" s="127"/>
      <c r="DT56" s="127"/>
      <c r="DU56" s="127"/>
      <c r="DV56" s="127"/>
      <c r="DW56" s="127"/>
      <c r="DX56" s="127"/>
      <c r="DY56" s="127"/>
      <c r="DZ56" s="127"/>
      <c r="EA56" s="127"/>
      <c r="EB56" s="127"/>
      <c r="EC56" s="127"/>
      <c r="ED56" s="127"/>
      <c r="EE56" s="127"/>
      <c r="EF56" s="127"/>
      <c r="EG56" s="127"/>
      <c r="EH56" s="127"/>
      <c r="EI56" s="127"/>
      <c r="EJ56" s="127"/>
      <c r="EK56" s="127"/>
      <c r="EL56" s="127"/>
      <c r="EM56" s="127"/>
    </row>
    <row r="57" spans="1:143">
      <c r="A57" s="127"/>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c r="AA57" s="128"/>
      <c r="AB57" s="128"/>
      <c r="AC57" s="128"/>
      <c r="AD57" s="128"/>
      <c r="AE57" s="128"/>
      <c r="AF57" s="128"/>
      <c r="AG57" s="128"/>
      <c r="AH57" s="128"/>
      <c r="AI57" s="128"/>
      <c r="AJ57" s="128"/>
      <c r="AK57" s="128"/>
      <c r="AL57" s="128"/>
      <c r="AM57" s="128"/>
      <c r="AN57" s="128"/>
      <c r="AO57" s="128"/>
      <c r="AP57" s="128"/>
      <c r="AQ57" s="128"/>
      <c r="AR57" s="128"/>
      <c r="AS57" s="128"/>
      <c r="AT57" s="128"/>
      <c r="AU57" s="128"/>
      <c r="AV57" s="128"/>
      <c r="AW57" s="128"/>
      <c r="AX57" s="128"/>
      <c r="AY57" s="128"/>
      <c r="AZ57" s="128"/>
      <c r="BA57" s="128"/>
      <c r="BB57" s="128"/>
      <c r="BC57" s="128"/>
      <c r="BD57" s="128"/>
      <c r="BE57" s="128"/>
      <c r="BF57" s="128"/>
      <c r="BG57" s="128"/>
      <c r="BH57" s="128"/>
      <c r="BI57" s="128"/>
      <c r="BJ57" s="128"/>
      <c r="BK57" s="128"/>
      <c r="BL57" s="128"/>
      <c r="BM57" s="128"/>
      <c r="BN57" s="128"/>
      <c r="BO57" s="128"/>
      <c r="BP57" s="128"/>
      <c r="BQ57" s="128"/>
      <c r="BR57" s="128"/>
      <c r="BS57" s="128"/>
      <c r="BT57" s="128"/>
      <c r="BU57" s="128"/>
      <c r="BV57" s="128"/>
      <c r="BW57" s="128"/>
      <c r="BX57" s="128"/>
      <c r="BY57" s="128"/>
      <c r="BZ57" s="128"/>
      <c r="CA57" s="128"/>
      <c r="CB57" s="128"/>
      <c r="CC57" s="128"/>
      <c r="CD57" s="128"/>
      <c r="CE57" s="128"/>
      <c r="CF57" s="128"/>
      <c r="CG57" s="128"/>
      <c r="CH57" s="128"/>
      <c r="CI57" s="128"/>
      <c r="CJ57" s="128"/>
      <c r="CK57" s="128"/>
      <c r="CL57" s="128"/>
      <c r="CM57" s="128"/>
      <c r="CN57" s="128"/>
      <c r="CO57" s="128"/>
      <c r="CP57" s="128"/>
      <c r="CQ57" s="128"/>
      <c r="CR57" s="128"/>
      <c r="CS57" s="128"/>
      <c r="CT57" s="128"/>
      <c r="CU57" s="128"/>
      <c r="CV57" s="128"/>
      <c r="CW57" s="128"/>
      <c r="CX57" s="128"/>
      <c r="CY57" s="128"/>
      <c r="CZ57" s="128"/>
      <c r="DA57" s="128"/>
      <c r="DB57" s="128"/>
      <c r="DC57" s="128"/>
      <c r="DD57" s="128"/>
      <c r="DE57" s="128"/>
      <c r="DF57" s="128"/>
      <c r="DG57" s="128"/>
      <c r="DH57" s="128"/>
      <c r="DI57" s="128"/>
      <c r="DJ57" s="128"/>
      <c r="DK57" s="128"/>
      <c r="DL57" s="128"/>
      <c r="DM57" s="128"/>
      <c r="DN57" s="128"/>
      <c r="DO57" s="128"/>
      <c r="DP57" s="128"/>
      <c r="DQ57" s="128"/>
      <c r="DR57" s="127"/>
      <c r="DS57" s="127"/>
      <c r="DT57" s="127"/>
      <c r="DU57" s="127"/>
      <c r="DV57" s="127"/>
      <c r="DW57" s="127"/>
      <c r="DX57" s="127"/>
      <c r="DY57" s="127"/>
      <c r="DZ57" s="127"/>
      <c r="EA57" s="127"/>
      <c r="EB57" s="127"/>
      <c r="EC57" s="127"/>
      <c r="ED57" s="127"/>
      <c r="EE57" s="127"/>
      <c r="EF57" s="127"/>
      <c r="EG57" s="127"/>
      <c r="EH57" s="127"/>
      <c r="EI57" s="127"/>
      <c r="EJ57" s="127"/>
      <c r="EK57" s="127"/>
      <c r="EL57" s="127"/>
      <c r="EM57" s="127"/>
    </row>
    <row r="58" spans="1:143">
      <c r="A58" s="127"/>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c r="AA58" s="128"/>
      <c r="AB58" s="128"/>
      <c r="AC58" s="128"/>
      <c r="AD58" s="128"/>
      <c r="AE58" s="128"/>
      <c r="AF58" s="128"/>
      <c r="AG58" s="128"/>
      <c r="AH58" s="128"/>
      <c r="AI58" s="128"/>
      <c r="AJ58" s="128"/>
      <c r="AK58" s="128"/>
      <c r="AL58" s="128"/>
      <c r="AM58" s="128"/>
      <c r="AN58" s="128"/>
      <c r="AO58" s="128"/>
      <c r="AP58" s="128"/>
      <c r="AQ58" s="128"/>
      <c r="AR58" s="128"/>
      <c r="AS58" s="128"/>
      <c r="AT58" s="128"/>
      <c r="AU58" s="128"/>
      <c r="AV58" s="128"/>
      <c r="AW58" s="128"/>
      <c r="AX58" s="128"/>
      <c r="AY58" s="128"/>
      <c r="AZ58" s="128"/>
      <c r="BA58" s="128"/>
      <c r="BB58" s="128"/>
      <c r="BC58" s="128"/>
      <c r="BD58" s="128"/>
      <c r="BE58" s="128"/>
      <c r="BF58" s="128"/>
      <c r="BG58" s="128"/>
      <c r="BH58" s="128"/>
      <c r="BI58" s="128"/>
      <c r="BJ58" s="128"/>
      <c r="BK58" s="128"/>
      <c r="BL58" s="128"/>
      <c r="BM58" s="128"/>
      <c r="BN58" s="128"/>
      <c r="BO58" s="128"/>
      <c r="BP58" s="128"/>
      <c r="BQ58" s="128"/>
      <c r="BR58" s="128"/>
      <c r="BS58" s="128"/>
      <c r="BT58" s="128"/>
      <c r="BU58" s="128"/>
      <c r="BV58" s="128"/>
      <c r="BW58" s="128"/>
      <c r="BX58" s="128"/>
      <c r="BY58" s="128"/>
      <c r="BZ58" s="128"/>
      <c r="CA58" s="128"/>
      <c r="CB58" s="128"/>
      <c r="CC58" s="128"/>
      <c r="CD58" s="128"/>
      <c r="CE58" s="128"/>
      <c r="CF58" s="128"/>
      <c r="CG58" s="128"/>
      <c r="CH58" s="128"/>
      <c r="CI58" s="128"/>
      <c r="CJ58" s="128"/>
      <c r="CK58" s="128"/>
      <c r="CL58" s="128"/>
      <c r="CM58" s="128"/>
      <c r="CN58" s="128"/>
      <c r="CO58" s="128"/>
      <c r="CP58" s="128"/>
      <c r="CQ58" s="128"/>
      <c r="CR58" s="128"/>
      <c r="CS58" s="128"/>
      <c r="CT58" s="128"/>
      <c r="CU58" s="128"/>
      <c r="CV58" s="128"/>
      <c r="CW58" s="128"/>
      <c r="CX58" s="128"/>
      <c r="CY58" s="128"/>
      <c r="CZ58" s="128"/>
      <c r="DA58" s="128"/>
      <c r="DB58" s="128"/>
      <c r="DC58" s="128"/>
      <c r="DD58" s="128"/>
      <c r="DE58" s="128"/>
      <c r="DF58" s="128"/>
      <c r="DG58" s="128"/>
      <c r="DH58" s="128"/>
      <c r="DI58" s="128"/>
      <c r="DJ58" s="128"/>
      <c r="DK58" s="128"/>
      <c r="DL58" s="128"/>
      <c r="DM58" s="128"/>
      <c r="DN58" s="128"/>
      <c r="DO58" s="128"/>
      <c r="DP58" s="128"/>
      <c r="DQ58" s="128"/>
      <c r="DR58" s="127"/>
      <c r="DS58" s="127"/>
      <c r="DT58" s="127"/>
      <c r="DU58" s="127"/>
      <c r="DV58" s="127"/>
      <c r="DW58" s="127"/>
      <c r="DX58" s="127"/>
      <c r="DY58" s="127"/>
      <c r="DZ58" s="127"/>
      <c r="EA58" s="127"/>
      <c r="EB58" s="127"/>
      <c r="EC58" s="127"/>
      <c r="ED58" s="127"/>
      <c r="EE58" s="127"/>
      <c r="EF58" s="127"/>
      <c r="EG58" s="127"/>
      <c r="EH58" s="127"/>
      <c r="EI58" s="127"/>
      <c r="EJ58" s="127"/>
      <c r="EK58" s="127"/>
      <c r="EL58" s="127"/>
      <c r="EM58" s="127"/>
    </row>
    <row r="59" spans="1:143">
      <c r="A59" s="127"/>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c r="AA59" s="128"/>
      <c r="AB59" s="128"/>
      <c r="AC59" s="128"/>
      <c r="AD59" s="128"/>
      <c r="AE59" s="128"/>
      <c r="AF59" s="128"/>
      <c r="AG59" s="128"/>
      <c r="AH59" s="128"/>
      <c r="AI59" s="128"/>
      <c r="AJ59" s="128"/>
      <c r="AK59" s="128"/>
      <c r="AL59" s="128"/>
      <c r="AM59" s="128"/>
      <c r="AN59" s="128"/>
      <c r="AO59" s="128"/>
      <c r="AP59" s="128"/>
      <c r="AQ59" s="128"/>
      <c r="AR59" s="128"/>
      <c r="AS59" s="128"/>
      <c r="AT59" s="128"/>
      <c r="AU59" s="128"/>
      <c r="AV59" s="128"/>
      <c r="AW59" s="128"/>
      <c r="AX59" s="128"/>
      <c r="AY59" s="128"/>
      <c r="AZ59" s="128"/>
      <c r="BA59" s="128"/>
      <c r="BB59" s="128"/>
      <c r="BC59" s="128"/>
      <c r="BD59" s="128"/>
      <c r="BE59" s="128"/>
      <c r="BF59" s="128"/>
      <c r="BG59" s="128"/>
      <c r="BH59" s="128"/>
      <c r="BI59" s="128"/>
      <c r="BJ59" s="128"/>
      <c r="BK59" s="128"/>
      <c r="BL59" s="128"/>
      <c r="BM59" s="128"/>
      <c r="BN59" s="128"/>
      <c r="BO59" s="128"/>
      <c r="BP59" s="128"/>
      <c r="BQ59" s="128"/>
      <c r="BR59" s="128"/>
      <c r="BS59" s="128"/>
      <c r="BT59" s="128"/>
      <c r="BU59" s="128"/>
      <c r="BV59" s="128"/>
      <c r="BW59" s="128"/>
      <c r="BX59" s="128"/>
      <c r="BY59" s="128"/>
      <c r="BZ59" s="128"/>
      <c r="CA59" s="128"/>
      <c r="CB59" s="128"/>
      <c r="CC59" s="128"/>
      <c r="CD59" s="128"/>
      <c r="CE59" s="128"/>
      <c r="CF59" s="128"/>
      <c r="CG59" s="128"/>
      <c r="CH59" s="128"/>
      <c r="CI59" s="128"/>
      <c r="CJ59" s="128"/>
      <c r="CK59" s="128"/>
      <c r="CL59" s="128"/>
      <c r="CM59" s="128"/>
      <c r="CN59" s="128"/>
      <c r="CO59" s="128"/>
      <c r="CP59" s="128"/>
      <c r="CQ59" s="128"/>
      <c r="CR59" s="128"/>
      <c r="CS59" s="128"/>
      <c r="CT59" s="128"/>
      <c r="CU59" s="128"/>
      <c r="CV59" s="128"/>
      <c r="CW59" s="128"/>
      <c r="CX59" s="128"/>
      <c r="CY59" s="128"/>
      <c r="CZ59" s="128"/>
      <c r="DA59" s="128"/>
      <c r="DB59" s="128"/>
      <c r="DC59" s="128"/>
      <c r="DD59" s="128"/>
      <c r="DE59" s="128"/>
      <c r="DF59" s="128"/>
      <c r="DG59" s="128"/>
      <c r="DH59" s="128"/>
      <c r="DI59" s="128"/>
      <c r="DJ59" s="128"/>
      <c r="DK59" s="128"/>
      <c r="DL59" s="128"/>
      <c r="DM59" s="128"/>
      <c r="DN59" s="128"/>
      <c r="DO59" s="128"/>
      <c r="DP59" s="128"/>
      <c r="DQ59" s="128"/>
      <c r="DR59" s="127"/>
      <c r="DS59" s="127"/>
      <c r="DT59" s="127"/>
      <c r="DU59" s="127"/>
      <c r="DV59" s="127"/>
      <c r="DW59" s="127"/>
      <c r="DX59" s="127"/>
      <c r="DY59" s="127"/>
      <c r="DZ59" s="127"/>
      <c r="EA59" s="127"/>
      <c r="EB59" s="127"/>
      <c r="EC59" s="127"/>
      <c r="ED59" s="127"/>
      <c r="EE59" s="127"/>
      <c r="EF59" s="127"/>
      <c r="EG59" s="127"/>
      <c r="EH59" s="127"/>
      <c r="EI59" s="127"/>
      <c r="EJ59" s="127"/>
      <c r="EK59" s="127"/>
      <c r="EL59" s="127"/>
      <c r="EM59" s="127"/>
    </row>
    <row r="60" spans="1:143">
      <c r="A60" s="127"/>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c r="AA60" s="128"/>
      <c r="AB60" s="128"/>
      <c r="AC60" s="128"/>
      <c r="AD60" s="128"/>
      <c r="AE60" s="128"/>
      <c r="AF60" s="128"/>
      <c r="AG60" s="128"/>
      <c r="AH60" s="128"/>
      <c r="AI60" s="128"/>
      <c r="AJ60" s="128"/>
      <c r="AK60" s="128"/>
      <c r="AL60" s="128"/>
      <c r="AM60" s="128"/>
      <c r="AN60" s="128"/>
      <c r="AO60" s="128"/>
      <c r="AP60" s="128"/>
      <c r="AQ60" s="128"/>
      <c r="AR60" s="128"/>
      <c r="AS60" s="128"/>
      <c r="AT60" s="128"/>
      <c r="AU60" s="128"/>
      <c r="AV60" s="128"/>
      <c r="AW60" s="128"/>
      <c r="AX60" s="128"/>
      <c r="AY60" s="128"/>
      <c r="AZ60" s="128"/>
      <c r="BA60" s="128"/>
      <c r="BB60" s="128"/>
      <c r="BC60" s="128"/>
      <c r="BD60" s="128"/>
      <c r="BE60" s="128"/>
      <c r="BF60" s="128"/>
      <c r="BG60" s="128"/>
      <c r="BH60" s="128"/>
      <c r="BI60" s="128"/>
      <c r="BJ60" s="128"/>
      <c r="BK60" s="128"/>
      <c r="BL60" s="128"/>
      <c r="BM60" s="128"/>
      <c r="BN60" s="128"/>
      <c r="BO60" s="128"/>
      <c r="BP60" s="128"/>
      <c r="BQ60" s="128"/>
      <c r="BR60" s="128"/>
      <c r="BS60" s="128"/>
      <c r="BT60" s="128"/>
      <c r="BU60" s="128"/>
      <c r="BV60" s="128"/>
      <c r="BW60" s="128"/>
      <c r="BX60" s="128"/>
      <c r="BY60" s="128"/>
      <c r="BZ60" s="128"/>
      <c r="CA60" s="128"/>
      <c r="CB60" s="128"/>
      <c r="CC60" s="128"/>
      <c r="CD60" s="128"/>
      <c r="CE60" s="128"/>
      <c r="CF60" s="128"/>
      <c r="CG60" s="128"/>
      <c r="CH60" s="128"/>
      <c r="CI60" s="128"/>
      <c r="CJ60" s="128"/>
      <c r="CK60" s="128"/>
      <c r="CL60" s="128"/>
      <c r="CM60" s="128"/>
      <c r="CN60" s="128"/>
      <c r="CO60" s="128"/>
      <c r="CP60" s="128"/>
      <c r="CQ60" s="128"/>
      <c r="CR60" s="128"/>
      <c r="CS60" s="128"/>
      <c r="CT60" s="128"/>
      <c r="CU60" s="128"/>
      <c r="CV60" s="128"/>
      <c r="CW60" s="128"/>
      <c r="CX60" s="128"/>
      <c r="CY60" s="128"/>
      <c r="CZ60" s="128"/>
      <c r="DA60" s="128"/>
      <c r="DB60" s="128"/>
      <c r="DC60" s="128"/>
      <c r="DD60" s="128"/>
      <c r="DE60" s="128"/>
      <c r="DF60" s="128"/>
      <c r="DG60" s="128"/>
      <c r="DH60" s="128"/>
      <c r="DI60" s="128"/>
      <c r="DJ60" s="128"/>
      <c r="DK60" s="128"/>
      <c r="DL60" s="128"/>
      <c r="DM60" s="128"/>
      <c r="DN60" s="128"/>
      <c r="DO60" s="128"/>
      <c r="DP60" s="128"/>
      <c r="DQ60" s="128"/>
      <c r="DR60" s="127"/>
      <c r="DS60" s="127"/>
      <c r="DT60" s="127"/>
      <c r="DU60" s="127"/>
      <c r="DV60" s="127"/>
      <c r="DW60" s="127"/>
      <c r="DX60" s="127"/>
      <c r="DY60" s="127"/>
      <c r="DZ60" s="127"/>
      <c r="EA60" s="127"/>
      <c r="EB60" s="127"/>
      <c r="EC60" s="127"/>
      <c r="ED60" s="127"/>
      <c r="EE60" s="127"/>
      <c r="EF60" s="127"/>
      <c r="EG60" s="127"/>
      <c r="EH60" s="127"/>
      <c r="EI60" s="127"/>
      <c r="EJ60" s="127"/>
      <c r="EK60" s="127"/>
      <c r="EL60" s="127"/>
      <c r="EM60" s="127"/>
    </row>
    <row r="61" spans="1:143">
      <c r="A61" s="127"/>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c r="AA61" s="128"/>
      <c r="AB61" s="128"/>
      <c r="AC61" s="128"/>
      <c r="AD61" s="128"/>
      <c r="AE61" s="128"/>
      <c r="AF61" s="128"/>
      <c r="AG61" s="128"/>
      <c r="AH61" s="128"/>
      <c r="AI61" s="128"/>
      <c r="AJ61" s="128"/>
      <c r="AK61" s="128"/>
      <c r="AL61" s="128"/>
      <c r="AM61" s="128"/>
      <c r="AN61" s="128"/>
      <c r="AO61" s="128"/>
      <c r="AP61" s="128"/>
      <c r="AQ61" s="128"/>
      <c r="AR61" s="128"/>
      <c r="AS61" s="128"/>
      <c r="AT61" s="128"/>
      <c r="AU61" s="128"/>
      <c r="AV61" s="128"/>
      <c r="AW61" s="128"/>
      <c r="AX61" s="128"/>
      <c r="AY61" s="128"/>
      <c r="AZ61" s="128"/>
      <c r="BA61" s="128"/>
      <c r="BB61" s="128"/>
      <c r="BC61" s="128"/>
      <c r="BD61" s="128"/>
      <c r="BE61" s="128"/>
      <c r="BF61" s="128"/>
      <c r="BG61" s="128"/>
      <c r="BH61" s="128"/>
      <c r="BI61" s="128"/>
      <c r="BJ61" s="128"/>
      <c r="BK61" s="128"/>
      <c r="BL61" s="128"/>
      <c r="BM61" s="128"/>
      <c r="BN61" s="128"/>
      <c r="BO61" s="128"/>
      <c r="BP61" s="128"/>
      <c r="BQ61" s="128"/>
      <c r="BR61" s="128"/>
      <c r="BS61" s="128"/>
      <c r="BT61" s="128"/>
      <c r="BU61" s="128"/>
      <c r="BV61" s="128"/>
      <c r="BW61" s="128"/>
      <c r="BX61" s="128"/>
      <c r="BY61" s="128"/>
      <c r="BZ61" s="128"/>
      <c r="CA61" s="128"/>
      <c r="CB61" s="128"/>
      <c r="CC61" s="128"/>
      <c r="CD61" s="128"/>
      <c r="CE61" s="128"/>
      <c r="CF61" s="128"/>
      <c r="CG61" s="128"/>
      <c r="CH61" s="128"/>
      <c r="CI61" s="128"/>
      <c r="CJ61" s="128"/>
      <c r="CK61" s="128"/>
      <c r="CL61" s="128"/>
      <c r="CM61" s="128"/>
      <c r="CN61" s="128"/>
      <c r="CO61" s="128"/>
      <c r="CP61" s="128"/>
      <c r="CQ61" s="128"/>
      <c r="CR61" s="128"/>
      <c r="CS61" s="128"/>
      <c r="CT61" s="128"/>
      <c r="CU61" s="128"/>
      <c r="CV61" s="128"/>
      <c r="CW61" s="128"/>
      <c r="CX61" s="128"/>
      <c r="CY61" s="128"/>
      <c r="CZ61" s="128"/>
      <c r="DA61" s="128"/>
      <c r="DB61" s="128"/>
      <c r="DC61" s="128"/>
      <c r="DD61" s="128"/>
      <c r="DE61" s="128"/>
      <c r="DF61" s="128"/>
      <c r="DG61" s="128"/>
      <c r="DH61" s="128"/>
      <c r="DI61" s="128"/>
      <c r="DJ61" s="128"/>
      <c r="DK61" s="128"/>
      <c r="DL61" s="128"/>
      <c r="DM61" s="128"/>
      <c r="DN61" s="128"/>
      <c r="DO61" s="128"/>
      <c r="DP61" s="128"/>
      <c r="DQ61" s="128"/>
      <c r="DR61" s="127"/>
      <c r="DS61" s="127"/>
      <c r="DT61" s="127"/>
      <c r="DU61" s="127"/>
      <c r="DV61" s="127"/>
      <c r="DW61" s="127"/>
      <c r="DX61" s="127"/>
      <c r="DY61" s="127"/>
      <c r="DZ61" s="127"/>
      <c r="EA61" s="127"/>
      <c r="EB61" s="127"/>
      <c r="EC61" s="127"/>
      <c r="ED61" s="127"/>
      <c r="EE61" s="127"/>
      <c r="EF61" s="127"/>
      <c r="EG61" s="127"/>
      <c r="EH61" s="127"/>
      <c r="EI61" s="127"/>
      <c r="EJ61" s="127"/>
      <c r="EK61" s="127"/>
      <c r="EL61" s="127"/>
      <c r="EM61" s="127"/>
    </row>
    <row r="62" spans="1:143">
      <c r="A62" s="127"/>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c r="AA62" s="128"/>
      <c r="AB62" s="128"/>
      <c r="AC62" s="128"/>
      <c r="AD62" s="128"/>
      <c r="AE62" s="128"/>
      <c r="AF62" s="128"/>
      <c r="AG62" s="128"/>
      <c r="AH62" s="128"/>
      <c r="AI62" s="128"/>
      <c r="AJ62" s="128"/>
      <c r="AK62" s="128"/>
      <c r="AL62" s="128"/>
      <c r="AM62" s="128"/>
      <c r="AN62" s="128"/>
      <c r="AO62" s="128"/>
      <c r="AP62" s="128"/>
      <c r="AQ62" s="128"/>
      <c r="AR62" s="128"/>
      <c r="AS62" s="128"/>
      <c r="AT62" s="128"/>
      <c r="AU62" s="128"/>
      <c r="AV62" s="128"/>
      <c r="AW62" s="128"/>
      <c r="AX62" s="128"/>
      <c r="AY62" s="128"/>
      <c r="AZ62" s="128"/>
      <c r="BA62" s="128"/>
      <c r="BB62" s="128"/>
      <c r="BC62" s="128"/>
      <c r="BD62" s="128"/>
      <c r="BE62" s="128"/>
      <c r="BF62" s="128"/>
      <c r="BG62" s="128"/>
      <c r="BH62" s="128"/>
      <c r="BI62" s="128"/>
      <c r="BJ62" s="128"/>
      <c r="BK62" s="128"/>
      <c r="BL62" s="128"/>
      <c r="BM62" s="128"/>
      <c r="BN62" s="128"/>
      <c r="BO62" s="128"/>
      <c r="BP62" s="128"/>
      <c r="BQ62" s="128"/>
      <c r="BR62" s="128"/>
      <c r="BS62" s="128"/>
      <c r="BT62" s="128"/>
      <c r="BU62" s="128"/>
      <c r="BV62" s="128"/>
      <c r="BW62" s="128"/>
      <c r="BX62" s="128"/>
      <c r="BY62" s="128"/>
      <c r="BZ62" s="128"/>
      <c r="CA62" s="128"/>
      <c r="CB62" s="128"/>
      <c r="CC62" s="128"/>
      <c r="CD62" s="128"/>
      <c r="CE62" s="128"/>
      <c r="CF62" s="128"/>
      <c r="CG62" s="128"/>
      <c r="CH62" s="128"/>
      <c r="CI62" s="128"/>
      <c r="CJ62" s="128"/>
      <c r="CK62" s="128"/>
      <c r="CL62" s="128"/>
      <c r="CM62" s="128"/>
      <c r="CN62" s="128"/>
      <c r="CO62" s="128"/>
      <c r="CP62" s="128"/>
      <c r="CQ62" s="128"/>
      <c r="CR62" s="128"/>
      <c r="CS62" s="128"/>
      <c r="CT62" s="128"/>
      <c r="CU62" s="128"/>
      <c r="CV62" s="128"/>
      <c r="CW62" s="128"/>
      <c r="CX62" s="128"/>
      <c r="CY62" s="128"/>
      <c r="CZ62" s="128"/>
      <c r="DA62" s="128"/>
      <c r="DB62" s="128"/>
      <c r="DC62" s="128"/>
      <c r="DD62" s="128"/>
      <c r="DE62" s="128"/>
      <c r="DF62" s="128"/>
      <c r="DG62" s="128"/>
      <c r="DH62" s="128"/>
      <c r="DI62" s="128"/>
      <c r="DJ62" s="128"/>
      <c r="DK62" s="128"/>
      <c r="DL62" s="128"/>
      <c r="DM62" s="128"/>
      <c r="DN62" s="128"/>
      <c r="DO62" s="128"/>
      <c r="DP62" s="128"/>
      <c r="DQ62" s="128"/>
      <c r="DR62" s="127"/>
      <c r="DS62" s="127"/>
      <c r="DT62" s="127"/>
      <c r="DU62" s="127"/>
      <c r="DV62" s="127"/>
      <c r="DW62" s="127"/>
      <c r="DX62" s="127"/>
      <c r="DY62" s="127"/>
      <c r="DZ62" s="127"/>
      <c r="EA62" s="127"/>
      <c r="EB62" s="127"/>
      <c r="EC62" s="127"/>
      <c r="ED62" s="127"/>
      <c r="EE62" s="127"/>
      <c r="EF62" s="127"/>
      <c r="EG62" s="127"/>
      <c r="EH62" s="127"/>
      <c r="EI62" s="127"/>
      <c r="EJ62" s="127"/>
      <c r="EK62" s="127"/>
      <c r="EL62" s="127"/>
      <c r="EM62" s="127"/>
    </row>
    <row r="63" spans="1:143">
      <c r="A63" s="127"/>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c r="AA63" s="128"/>
      <c r="AB63" s="128"/>
      <c r="AC63" s="128"/>
      <c r="AD63" s="128"/>
      <c r="AE63" s="128"/>
      <c r="AF63" s="128"/>
      <c r="AG63" s="128"/>
      <c r="AH63" s="128"/>
      <c r="AI63" s="128"/>
      <c r="AJ63" s="128"/>
      <c r="AK63" s="128"/>
      <c r="AL63" s="128"/>
      <c r="AM63" s="128"/>
      <c r="AN63" s="128"/>
      <c r="AO63" s="128"/>
      <c r="AP63" s="128"/>
      <c r="AQ63" s="128"/>
      <c r="AR63" s="128"/>
      <c r="AS63" s="128"/>
      <c r="AT63" s="128"/>
      <c r="AU63" s="128"/>
      <c r="AV63" s="128"/>
      <c r="AW63" s="128"/>
      <c r="AX63" s="128"/>
      <c r="AY63" s="128"/>
      <c r="AZ63" s="128"/>
      <c r="BA63" s="128"/>
      <c r="BB63" s="128"/>
      <c r="BC63" s="128"/>
      <c r="BD63" s="128"/>
      <c r="BE63" s="128"/>
      <c r="BF63" s="128"/>
      <c r="BG63" s="128"/>
      <c r="BH63" s="128"/>
      <c r="BI63" s="128"/>
      <c r="BJ63" s="128"/>
      <c r="BK63" s="128"/>
      <c r="BL63" s="128"/>
      <c r="BM63" s="128"/>
      <c r="BN63" s="128"/>
      <c r="BO63" s="128"/>
      <c r="BP63" s="128"/>
      <c r="BQ63" s="128"/>
      <c r="BR63" s="128"/>
      <c r="BS63" s="128"/>
      <c r="BT63" s="128"/>
      <c r="BU63" s="128"/>
      <c r="BV63" s="128"/>
      <c r="BW63" s="128"/>
      <c r="BX63" s="128"/>
      <c r="BY63" s="128"/>
      <c r="BZ63" s="128"/>
      <c r="CA63" s="128"/>
      <c r="CB63" s="128"/>
      <c r="CC63" s="128"/>
      <c r="CD63" s="128"/>
      <c r="CE63" s="128"/>
      <c r="CF63" s="128"/>
      <c r="CG63" s="128"/>
      <c r="CH63" s="128"/>
      <c r="CI63" s="128"/>
      <c r="CJ63" s="128"/>
      <c r="CK63" s="128"/>
      <c r="CL63" s="128"/>
      <c r="CM63" s="128"/>
      <c r="CN63" s="128"/>
      <c r="CO63" s="128"/>
      <c r="CP63" s="128"/>
      <c r="CQ63" s="128"/>
      <c r="CR63" s="128"/>
      <c r="CS63" s="128"/>
      <c r="CT63" s="128"/>
      <c r="CU63" s="128"/>
      <c r="CV63" s="128"/>
      <c r="CW63" s="128"/>
      <c r="CX63" s="128"/>
      <c r="CY63" s="128"/>
      <c r="CZ63" s="128"/>
      <c r="DA63" s="128"/>
      <c r="DB63" s="128"/>
      <c r="DC63" s="128"/>
      <c r="DD63" s="128"/>
      <c r="DE63" s="128"/>
      <c r="DF63" s="128"/>
      <c r="DG63" s="128"/>
      <c r="DH63" s="128"/>
      <c r="DI63" s="128"/>
      <c r="DJ63" s="128"/>
      <c r="DK63" s="128"/>
      <c r="DL63" s="128"/>
      <c r="DM63" s="128"/>
      <c r="DN63" s="128"/>
      <c r="DO63" s="128"/>
      <c r="DP63" s="128"/>
      <c r="DQ63" s="128"/>
      <c r="DR63" s="127"/>
      <c r="DS63" s="127"/>
      <c r="DT63" s="127"/>
      <c r="DU63" s="127"/>
      <c r="DV63" s="127"/>
      <c r="DW63" s="127"/>
      <c r="DX63" s="127"/>
      <c r="DY63" s="127"/>
      <c r="DZ63" s="127"/>
      <c r="EA63" s="127"/>
      <c r="EB63" s="127"/>
      <c r="EC63" s="127"/>
      <c r="ED63" s="127"/>
      <c r="EE63" s="127"/>
      <c r="EF63" s="127"/>
      <c r="EG63" s="127"/>
      <c r="EH63" s="127"/>
      <c r="EI63" s="127"/>
      <c r="EJ63" s="127"/>
      <c r="EK63" s="127"/>
      <c r="EL63" s="127"/>
      <c r="EM63" s="127"/>
    </row>
    <row r="64" spans="1:143">
      <c r="A64" s="127"/>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c r="AA64" s="128"/>
      <c r="AB64" s="128"/>
      <c r="AC64" s="128"/>
      <c r="AD64" s="128"/>
      <c r="AE64" s="128"/>
      <c r="AF64" s="128"/>
      <c r="AG64" s="128"/>
      <c r="AH64" s="128"/>
      <c r="AI64" s="128"/>
      <c r="AJ64" s="128"/>
      <c r="AK64" s="128"/>
      <c r="AL64" s="128"/>
      <c r="AM64" s="128"/>
      <c r="AN64" s="128"/>
      <c r="AO64" s="128"/>
      <c r="AP64" s="128"/>
      <c r="AQ64" s="128"/>
      <c r="AR64" s="128"/>
      <c r="AS64" s="128"/>
      <c r="AT64" s="128"/>
      <c r="AU64" s="128"/>
      <c r="AV64" s="128"/>
      <c r="AW64" s="128"/>
      <c r="AX64" s="128"/>
      <c r="AY64" s="128"/>
      <c r="AZ64" s="128"/>
      <c r="BA64" s="128"/>
      <c r="BB64" s="128"/>
      <c r="BC64" s="128"/>
      <c r="BD64" s="128"/>
      <c r="BE64" s="128"/>
      <c r="BF64" s="128"/>
      <c r="BG64" s="128"/>
      <c r="BH64" s="128"/>
      <c r="BI64" s="128"/>
      <c r="BJ64" s="128"/>
      <c r="BK64" s="128"/>
      <c r="BL64" s="128"/>
      <c r="BM64" s="128"/>
      <c r="BN64" s="128"/>
      <c r="BO64" s="128"/>
      <c r="BP64" s="128"/>
      <c r="BQ64" s="128"/>
      <c r="BR64" s="128"/>
      <c r="BS64" s="128"/>
      <c r="BT64" s="128"/>
      <c r="BU64" s="128"/>
      <c r="BV64" s="128"/>
      <c r="BW64" s="128"/>
      <c r="BX64" s="128"/>
      <c r="BY64" s="128"/>
      <c r="BZ64" s="128"/>
      <c r="CA64" s="128"/>
      <c r="CB64" s="128"/>
      <c r="CC64" s="128"/>
      <c r="CD64" s="128"/>
      <c r="CE64" s="128"/>
      <c r="CF64" s="128"/>
      <c r="CG64" s="128"/>
      <c r="CH64" s="128"/>
      <c r="CI64" s="128"/>
      <c r="CJ64" s="128"/>
      <c r="CK64" s="128"/>
      <c r="CL64" s="128"/>
      <c r="CM64" s="128"/>
      <c r="CN64" s="128"/>
      <c r="CO64" s="128"/>
      <c r="CP64" s="128"/>
      <c r="CQ64" s="128"/>
      <c r="CR64" s="128"/>
      <c r="CS64" s="128"/>
      <c r="CT64" s="128"/>
      <c r="CU64" s="128"/>
      <c r="CV64" s="128"/>
      <c r="CW64" s="128"/>
      <c r="CX64" s="128"/>
      <c r="CY64" s="128"/>
      <c r="CZ64" s="128"/>
      <c r="DA64" s="128"/>
      <c r="DB64" s="128"/>
      <c r="DC64" s="128"/>
      <c r="DD64" s="128"/>
      <c r="DE64" s="128"/>
      <c r="DF64" s="128"/>
      <c r="DG64" s="128"/>
      <c r="DH64" s="128"/>
      <c r="DI64" s="128"/>
      <c r="DJ64" s="128"/>
      <c r="DK64" s="128"/>
      <c r="DL64" s="128"/>
      <c r="DM64" s="128"/>
      <c r="DN64" s="128"/>
      <c r="DO64" s="128"/>
      <c r="DP64" s="128"/>
      <c r="DQ64" s="128"/>
      <c r="DR64" s="127"/>
      <c r="DS64" s="127"/>
      <c r="DT64" s="127"/>
      <c r="DU64" s="127"/>
      <c r="DV64" s="127"/>
      <c r="DW64" s="127"/>
      <c r="DX64" s="127"/>
      <c r="DY64" s="127"/>
      <c r="DZ64" s="127"/>
      <c r="EA64" s="127"/>
      <c r="EB64" s="127"/>
      <c r="EC64" s="127"/>
      <c r="ED64" s="127"/>
      <c r="EE64" s="127"/>
      <c r="EF64" s="127"/>
      <c r="EG64" s="127"/>
      <c r="EH64" s="127"/>
      <c r="EI64" s="127"/>
      <c r="EJ64" s="127"/>
      <c r="EK64" s="127"/>
      <c r="EL64" s="127"/>
      <c r="EM64" s="127"/>
    </row>
    <row r="65" spans="1:143">
      <c r="A65" s="127"/>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c r="AA65" s="128"/>
      <c r="AB65" s="128"/>
      <c r="AC65" s="128"/>
      <c r="AD65" s="128"/>
      <c r="AE65" s="128"/>
      <c r="AF65" s="128"/>
      <c r="AG65" s="128"/>
      <c r="AH65" s="128"/>
      <c r="AI65" s="128"/>
      <c r="AJ65" s="128"/>
      <c r="AK65" s="128"/>
      <c r="AL65" s="128"/>
      <c r="AM65" s="128"/>
      <c r="AN65" s="128"/>
      <c r="AO65" s="128"/>
      <c r="AP65" s="128"/>
      <c r="AQ65" s="128"/>
      <c r="AR65" s="128"/>
      <c r="AS65" s="128"/>
      <c r="AT65" s="128"/>
      <c r="AU65" s="128"/>
      <c r="AV65" s="128"/>
      <c r="AW65" s="128"/>
      <c r="AX65" s="128"/>
      <c r="AY65" s="128"/>
      <c r="AZ65" s="128"/>
      <c r="BA65" s="128"/>
      <c r="BB65" s="128"/>
      <c r="BC65" s="128"/>
      <c r="BD65" s="128"/>
      <c r="BE65" s="128"/>
      <c r="BF65" s="128"/>
      <c r="BG65" s="128"/>
      <c r="BH65" s="128"/>
      <c r="BI65" s="128"/>
      <c r="BJ65" s="128"/>
      <c r="BK65" s="128"/>
      <c r="BL65" s="128"/>
      <c r="BM65" s="128"/>
      <c r="BN65" s="128"/>
      <c r="BO65" s="128"/>
      <c r="BP65" s="128"/>
      <c r="BQ65" s="128"/>
      <c r="BR65" s="128"/>
      <c r="BS65" s="128"/>
      <c r="BT65" s="128"/>
      <c r="BU65" s="128"/>
      <c r="BV65" s="128"/>
      <c r="BW65" s="128"/>
      <c r="BX65" s="128"/>
      <c r="BY65" s="128"/>
      <c r="BZ65" s="128"/>
      <c r="CA65" s="128"/>
      <c r="CB65" s="128"/>
      <c r="CC65" s="128"/>
      <c r="CD65" s="128"/>
      <c r="CE65" s="128"/>
      <c r="CF65" s="128"/>
      <c r="CG65" s="128"/>
      <c r="CH65" s="128"/>
      <c r="CI65" s="128"/>
      <c r="CJ65" s="128"/>
      <c r="CK65" s="128"/>
      <c r="CL65" s="128"/>
      <c r="CM65" s="128"/>
      <c r="CN65" s="128"/>
      <c r="CO65" s="128"/>
      <c r="CP65" s="128"/>
      <c r="CQ65" s="128"/>
      <c r="CR65" s="128"/>
      <c r="CS65" s="128"/>
      <c r="CT65" s="128"/>
      <c r="CU65" s="128"/>
      <c r="CV65" s="128"/>
      <c r="CW65" s="128"/>
      <c r="CX65" s="128"/>
      <c r="CY65" s="128"/>
      <c r="CZ65" s="128"/>
      <c r="DA65" s="128"/>
      <c r="DB65" s="128"/>
      <c r="DC65" s="128"/>
      <c r="DD65" s="128"/>
      <c r="DE65" s="128"/>
      <c r="DF65" s="128"/>
      <c r="DG65" s="128"/>
      <c r="DH65" s="128"/>
      <c r="DI65" s="128"/>
      <c r="DJ65" s="128"/>
      <c r="DK65" s="128"/>
      <c r="DL65" s="128"/>
      <c r="DM65" s="128"/>
      <c r="DN65" s="128"/>
      <c r="DO65" s="128"/>
      <c r="DP65" s="128"/>
      <c r="DQ65" s="128"/>
      <c r="DR65" s="127"/>
      <c r="DS65" s="127"/>
      <c r="DT65" s="127"/>
      <c r="DU65" s="127"/>
      <c r="DV65" s="127"/>
      <c r="DW65" s="127"/>
      <c r="DX65" s="127"/>
      <c r="DY65" s="127"/>
      <c r="DZ65" s="127"/>
      <c r="EA65" s="127"/>
      <c r="EB65" s="127"/>
      <c r="EC65" s="127"/>
      <c r="ED65" s="127"/>
      <c r="EE65" s="127"/>
      <c r="EF65" s="127"/>
      <c r="EG65" s="127"/>
      <c r="EH65" s="127"/>
      <c r="EI65" s="127"/>
      <c r="EJ65" s="127"/>
      <c r="EK65" s="127"/>
      <c r="EL65" s="127"/>
      <c r="EM65" s="127"/>
    </row>
    <row r="66" spans="1:143">
      <c r="A66" s="127"/>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c r="AA66" s="128"/>
      <c r="AB66" s="128"/>
      <c r="AC66" s="128"/>
      <c r="AD66" s="128"/>
      <c r="AE66" s="128"/>
      <c r="AF66" s="128"/>
      <c r="AG66" s="128"/>
      <c r="AH66" s="128"/>
      <c r="AI66" s="128"/>
      <c r="AJ66" s="128"/>
      <c r="AK66" s="128"/>
      <c r="AL66" s="128"/>
      <c r="AM66" s="128"/>
      <c r="AN66" s="128"/>
      <c r="AO66" s="128"/>
      <c r="AP66" s="128"/>
      <c r="AQ66" s="128"/>
      <c r="AR66" s="128"/>
      <c r="AS66" s="128"/>
      <c r="AT66" s="128"/>
      <c r="AU66" s="128"/>
      <c r="AV66" s="128"/>
      <c r="AW66" s="128"/>
      <c r="AX66" s="128"/>
      <c r="AY66" s="128"/>
      <c r="AZ66" s="128"/>
      <c r="BA66" s="128"/>
      <c r="BB66" s="128"/>
      <c r="BC66" s="128"/>
      <c r="BD66" s="128"/>
      <c r="BE66" s="128"/>
      <c r="BF66" s="128"/>
      <c r="BG66" s="128"/>
      <c r="BH66" s="128"/>
      <c r="BI66" s="128"/>
      <c r="BJ66" s="128"/>
      <c r="BK66" s="128"/>
      <c r="BL66" s="128"/>
      <c r="BM66" s="128"/>
      <c r="BN66" s="128"/>
      <c r="BO66" s="128"/>
      <c r="BP66" s="128"/>
      <c r="BQ66" s="128"/>
      <c r="BR66" s="128"/>
      <c r="BS66" s="128"/>
      <c r="BT66" s="128"/>
      <c r="BU66" s="128"/>
      <c r="BV66" s="128"/>
      <c r="BW66" s="128"/>
      <c r="BX66" s="128"/>
      <c r="BY66" s="128"/>
      <c r="BZ66" s="128"/>
      <c r="CA66" s="128"/>
      <c r="CB66" s="128"/>
      <c r="CC66" s="128"/>
      <c r="CD66" s="128"/>
      <c r="CE66" s="128"/>
      <c r="CF66" s="128"/>
      <c r="CG66" s="128"/>
      <c r="CH66" s="128"/>
      <c r="CI66" s="128"/>
      <c r="CJ66" s="128"/>
      <c r="CK66" s="128"/>
      <c r="CL66" s="128"/>
      <c r="CM66" s="128"/>
      <c r="CN66" s="128"/>
      <c r="CO66" s="128"/>
      <c r="CP66" s="128"/>
      <c r="CQ66" s="128"/>
      <c r="CR66" s="128"/>
      <c r="CS66" s="128"/>
      <c r="CT66" s="128"/>
      <c r="CU66" s="128"/>
      <c r="CV66" s="128"/>
      <c r="CW66" s="128"/>
      <c r="CX66" s="128"/>
      <c r="CY66" s="128"/>
      <c r="CZ66" s="128"/>
      <c r="DA66" s="128"/>
      <c r="DB66" s="128"/>
      <c r="DC66" s="128"/>
      <c r="DD66" s="128"/>
      <c r="DE66" s="128"/>
      <c r="DF66" s="128"/>
      <c r="DG66" s="128"/>
      <c r="DH66" s="128"/>
      <c r="DI66" s="128"/>
      <c r="DJ66" s="128"/>
      <c r="DK66" s="128"/>
      <c r="DL66" s="128"/>
      <c r="DM66" s="128"/>
      <c r="DN66" s="128"/>
      <c r="DO66" s="128"/>
      <c r="DP66" s="128"/>
      <c r="DQ66" s="128"/>
      <c r="DR66" s="127"/>
      <c r="DS66" s="127"/>
      <c r="DT66" s="127"/>
      <c r="DU66" s="127"/>
      <c r="DV66" s="127"/>
      <c r="DW66" s="127"/>
      <c r="DX66" s="127"/>
      <c r="DY66" s="127"/>
      <c r="DZ66" s="127"/>
      <c r="EA66" s="127"/>
      <c r="EB66" s="127"/>
      <c r="EC66" s="127"/>
      <c r="ED66" s="127"/>
      <c r="EE66" s="127"/>
      <c r="EF66" s="127"/>
      <c r="EG66" s="127"/>
      <c r="EH66" s="127"/>
      <c r="EI66" s="127"/>
      <c r="EJ66" s="127"/>
      <c r="EK66" s="127"/>
      <c r="EL66" s="127"/>
      <c r="EM66" s="127"/>
    </row>
    <row r="67" spans="1:143">
      <c r="A67" s="127"/>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c r="AA67" s="128"/>
      <c r="AB67" s="128"/>
      <c r="AC67" s="128"/>
      <c r="AD67" s="128"/>
      <c r="AE67" s="128"/>
      <c r="AF67" s="128"/>
      <c r="AG67" s="128"/>
      <c r="AH67" s="128"/>
      <c r="AI67" s="128"/>
      <c r="AJ67" s="128"/>
      <c r="AK67" s="128"/>
      <c r="AL67" s="128"/>
      <c r="AM67" s="128"/>
      <c r="AN67" s="128"/>
      <c r="AO67" s="128"/>
      <c r="AP67" s="128"/>
      <c r="AQ67" s="128"/>
      <c r="AR67" s="128"/>
      <c r="AS67" s="128"/>
      <c r="AT67" s="128"/>
      <c r="AU67" s="128"/>
      <c r="AV67" s="128"/>
      <c r="AW67" s="128"/>
      <c r="AX67" s="128"/>
      <c r="AY67" s="128"/>
      <c r="AZ67" s="128"/>
      <c r="BA67" s="128"/>
      <c r="BB67" s="128"/>
      <c r="BC67" s="128"/>
      <c r="BD67" s="128"/>
      <c r="BE67" s="128"/>
      <c r="BF67" s="128"/>
      <c r="BG67" s="128"/>
      <c r="BH67" s="128"/>
      <c r="BI67" s="128"/>
      <c r="BJ67" s="128"/>
      <c r="BK67" s="128"/>
      <c r="BL67" s="128"/>
      <c r="BM67" s="128"/>
      <c r="BN67" s="128"/>
      <c r="BO67" s="128"/>
      <c r="BP67" s="128"/>
      <c r="BQ67" s="128"/>
      <c r="BR67" s="128"/>
      <c r="BS67" s="128"/>
      <c r="BT67" s="128"/>
      <c r="BU67" s="128"/>
      <c r="BV67" s="128"/>
      <c r="BW67" s="128"/>
      <c r="BX67" s="128"/>
      <c r="BY67" s="128"/>
      <c r="BZ67" s="128"/>
      <c r="CA67" s="128"/>
      <c r="CB67" s="128"/>
      <c r="CC67" s="128"/>
      <c r="CD67" s="128"/>
      <c r="CE67" s="128"/>
      <c r="CF67" s="128"/>
      <c r="CG67" s="128"/>
      <c r="CH67" s="128"/>
      <c r="CI67" s="128"/>
      <c r="CJ67" s="128"/>
      <c r="CK67" s="128"/>
      <c r="CL67" s="128"/>
      <c r="CM67" s="128"/>
      <c r="CN67" s="128"/>
      <c r="CO67" s="128"/>
      <c r="CP67" s="128"/>
      <c r="CQ67" s="128"/>
      <c r="CR67" s="128"/>
      <c r="CS67" s="128"/>
      <c r="CT67" s="128"/>
      <c r="CU67" s="128"/>
      <c r="CV67" s="128"/>
      <c r="CW67" s="128"/>
      <c r="CX67" s="128"/>
      <c r="CY67" s="128"/>
      <c r="CZ67" s="128"/>
      <c r="DA67" s="128"/>
      <c r="DB67" s="128"/>
      <c r="DC67" s="128"/>
      <c r="DD67" s="128"/>
      <c r="DE67" s="128"/>
      <c r="DF67" s="128"/>
      <c r="DG67" s="128"/>
      <c r="DH67" s="128"/>
      <c r="DI67" s="128"/>
      <c r="DJ67" s="128"/>
      <c r="DK67" s="128"/>
      <c r="DL67" s="128"/>
      <c r="DM67" s="128"/>
      <c r="DN67" s="128"/>
      <c r="DO67" s="128"/>
      <c r="DP67" s="128"/>
      <c r="DQ67" s="128"/>
      <c r="DR67" s="127"/>
      <c r="DS67" s="127"/>
      <c r="DT67" s="127"/>
      <c r="DU67" s="127"/>
      <c r="DV67" s="127"/>
      <c r="DW67" s="127"/>
      <c r="DX67" s="127"/>
      <c r="DY67" s="127"/>
      <c r="DZ67" s="127"/>
      <c r="EA67" s="127"/>
      <c r="EB67" s="127"/>
      <c r="EC67" s="127"/>
      <c r="ED67" s="127"/>
      <c r="EE67" s="127"/>
      <c r="EF67" s="127"/>
      <c r="EG67" s="127"/>
      <c r="EH67" s="127"/>
      <c r="EI67" s="127"/>
      <c r="EJ67" s="127"/>
      <c r="EK67" s="127"/>
      <c r="EL67" s="127"/>
      <c r="EM67" s="127"/>
    </row>
    <row r="68" spans="1:143">
      <c r="A68" s="127"/>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c r="AA68" s="128"/>
      <c r="AB68" s="128"/>
      <c r="AC68" s="128"/>
      <c r="AD68" s="128"/>
      <c r="AE68" s="128"/>
      <c r="AF68" s="128"/>
      <c r="AG68" s="128"/>
      <c r="AH68" s="128"/>
      <c r="AI68" s="128"/>
      <c r="AJ68" s="128"/>
      <c r="AK68" s="128"/>
      <c r="AL68" s="128"/>
      <c r="AM68" s="128"/>
      <c r="AN68" s="128"/>
      <c r="AO68" s="128"/>
      <c r="AP68" s="128"/>
      <c r="AQ68" s="128"/>
      <c r="AR68" s="128"/>
      <c r="AS68" s="128"/>
      <c r="AT68" s="128"/>
      <c r="AU68" s="128"/>
      <c r="AV68" s="128"/>
      <c r="AW68" s="128"/>
      <c r="AX68" s="128"/>
      <c r="AY68" s="128"/>
      <c r="AZ68" s="128"/>
      <c r="BA68" s="128"/>
      <c r="BB68" s="128"/>
      <c r="BC68" s="128"/>
      <c r="BD68" s="128"/>
      <c r="BE68" s="128"/>
      <c r="BF68" s="128"/>
      <c r="BG68" s="128"/>
      <c r="BH68" s="128"/>
      <c r="BI68" s="128"/>
      <c r="BJ68" s="128"/>
      <c r="BK68" s="128"/>
      <c r="BL68" s="128"/>
      <c r="BM68" s="128"/>
      <c r="BN68" s="128"/>
      <c r="BO68" s="128"/>
      <c r="BP68" s="128"/>
      <c r="BQ68" s="128"/>
      <c r="BR68" s="128"/>
      <c r="BS68" s="128"/>
      <c r="BT68" s="128"/>
      <c r="BU68" s="128"/>
      <c r="BV68" s="128"/>
      <c r="BW68" s="128"/>
      <c r="BX68" s="128"/>
      <c r="BY68" s="128"/>
      <c r="BZ68" s="128"/>
      <c r="CA68" s="128"/>
      <c r="CB68" s="128"/>
      <c r="CC68" s="128"/>
      <c r="CD68" s="128"/>
      <c r="CE68" s="128"/>
      <c r="CF68" s="128"/>
      <c r="CG68" s="128"/>
      <c r="CH68" s="128"/>
      <c r="CI68" s="128"/>
      <c r="CJ68" s="128"/>
      <c r="CK68" s="128"/>
      <c r="CL68" s="128"/>
      <c r="CM68" s="128"/>
      <c r="CN68" s="128"/>
      <c r="CO68" s="128"/>
      <c r="CP68" s="128"/>
      <c r="CQ68" s="128"/>
      <c r="CR68" s="128"/>
      <c r="CS68" s="128"/>
      <c r="CT68" s="128"/>
      <c r="CU68" s="128"/>
      <c r="CV68" s="128"/>
      <c r="CW68" s="128"/>
      <c r="CX68" s="128"/>
      <c r="CY68" s="128"/>
      <c r="CZ68" s="128"/>
      <c r="DA68" s="128"/>
      <c r="DB68" s="128"/>
      <c r="DC68" s="128"/>
      <c r="DD68" s="128"/>
      <c r="DE68" s="128"/>
      <c r="DF68" s="128"/>
      <c r="DG68" s="128"/>
      <c r="DH68" s="128"/>
      <c r="DI68" s="128"/>
      <c r="DJ68" s="128"/>
      <c r="DK68" s="128"/>
      <c r="DL68" s="128"/>
      <c r="DM68" s="128"/>
      <c r="DN68" s="128"/>
      <c r="DO68" s="128"/>
      <c r="DP68" s="128"/>
      <c r="DQ68" s="128"/>
      <c r="DR68" s="127"/>
      <c r="DS68" s="127"/>
      <c r="DT68" s="127"/>
      <c r="DU68" s="127"/>
      <c r="DV68" s="127"/>
      <c r="DW68" s="127"/>
      <c r="DX68" s="127"/>
      <c r="DY68" s="127"/>
      <c r="DZ68" s="127"/>
      <c r="EA68" s="127"/>
      <c r="EB68" s="127"/>
      <c r="EC68" s="127"/>
      <c r="ED68" s="127"/>
      <c r="EE68" s="127"/>
      <c r="EF68" s="127"/>
      <c r="EG68" s="127"/>
      <c r="EH68" s="127"/>
      <c r="EI68" s="127"/>
      <c r="EJ68" s="127"/>
      <c r="EK68" s="127"/>
      <c r="EL68" s="127"/>
      <c r="EM68" s="127"/>
    </row>
    <row r="69" spans="1:143">
      <c r="A69" s="127"/>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c r="AA69" s="128"/>
      <c r="AB69" s="128"/>
      <c r="AC69" s="128"/>
      <c r="AD69" s="128"/>
      <c r="AE69" s="128"/>
      <c r="AF69" s="128"/>
      <c r="AG69" s="128"/>
      <c r="AH69" s="128"/>
      <c r="AI69" s="128"/>
      <c r="AJ69" s="128"/>
      <c r="AK69" s="128"/>
      <c r="AL69" s="128"/>
      <c r="AM69" s="128"/>
      <c r="AN69" s="128"/>
      <c r="AO69" s="128"/>
      <c r="AP69" s="128"/>
      <c r="AQ69" s="128"/>
      <c r="AR69" s="128"/>
      <c r="AS69" s="128"/>
      <c r="AT69" s="128"/>
      <c r="AU69" s="128"/>
      <c r="AV69" s="128"/>
      <c r="AW69" s="128"/>
      <c r="AX69" s="128"/>
      <c r="AY69" s="128"/>
      <c r="AZ69" s="128"/>
      <c r="BA69" s="128"/>
      <c r="BB69" s="128"/>
      <c r="BC69" s="128"/>
      <c r="BD69" s="128"/>
      <c r="BE69" s="128"/>
      <c r="BF69" s="128"/>
      <c r="BG69" s="128"/>
      <c r="BH69" s="128"/>
      <c r="BI69" s="128"/>
      <c r="BJ69" s="128"/>
      <c r="BK69" s="128"/>
      <c r="BL69" s="128"/>
      <c r="BM69" s="128"/>
      <c r="BN69" s="128"/>
      <c r="BO69" s="128"/>
      <c r="BP69" s="128"/>
      <c r="BQ69" s="128"/>
      <c r="BR69" s="128"/>
      <c r="BS69" s="128"/>
      <c r="BT69" s="128"/>
      <c r="BU69" s="128"/>
      <c r="BV69" s="128"/>
      <c r="BW69" s="128"/>
      <c r="BX69" s="128"/>
      <c r="BY69" s="128"/>
      <c r="BZ69" s="128"/>
      <c r="CA69" s="128"/>
      <c r="CB69" s="128"/>
      <c r="CC69" s="128"/>
      <c r="CD69" s="128"/>
      <c r="CE69" s="128"/>
      <c r="CF69" s="128"/>
      <c r="CG69" s="128"/>
      <c r="CH69" s="128"/>
      <c r="CI69" s="128"/>
      <c r="CJ69" s="128"/>
      <c r="CK69" s="128"/>
      <c r="CL69" s="128"/>
      <c r="CM69" s="128"/>
      <c r="CN69" s="128"/>
      <c r="CO69" s="128"/>
      <c r="CP69" s="128"/>
      <c r="CQ69" s="128"/>
      <c r="CR69" s="128"/>
      <c r="CS69" s="128"/>
      <c r="CT69" s="128"/>
      <c r="CU69" s="128"/>
      <c r="CV69" s="128"/>
      <c r="CW69" s="128"/>
      <c r="CX69" s="128"/>
      <c r="CY69" s="128"/>
      <c r="CZ69" s="128"/>
      <c r="DA69" s="128"/>
      <c r="DB69" s="128"/>
      <c r="DC69" s="128"/>
      <c r="DD69" s="128"/>
      <c r="DE69" s="128"/>
      <c r="DF69" s="128"/>
      <c r="DG69" s="128"/>
      <c r="DH69" s="128"/>
      <c r="DI69" s="128"/>
      <c r="DJ69" s="128"/>
      <c r="DK69" s="128"/>
      <c r="DL69" s="128"/>
      <c r="DM69" s="128"/>
      <c r="DN69" s="128"/>
      <c r="DO69" s="128"/>
      <c r="DP69" s="128"/>
      <c r="DQ69" s="128"/>
      <c r="DR69" s="127"/>
      <c r="DS69" s="127"/>
      <c r="DT69" s="127"/>
      <c r="DU69" s="127"/>
      <c r="DV69" s="127"/>
      <c r="DW69" s="127"/>
      <c r="DX69" s="127"/>
      <c r="DY69" s="127"/>
      <c r="DZ69" s="127"/>
      <c r="EA69" s="127"/>
      <c r="EB69" s="127"/>
      <c r="EC69" s="127"/>
      <c r="ED69" s="127"/>
      <c r="EE69" s="127"/>
      <c r="EF69" s="127"/>
      <c r="EG69" s="127"/>
      <c r="EH69" s="127"/>
      <c r="EI69" s="127"/>
      <c r="EJ69" s="127"/>
      <c r="EK69" s="127"/>
      <c r="EL69" s="127"/>
      <c r="EM69" s="127"/>
    </row>
    <row r="70" spans="1:143">
      <c r="A70" s="127"/>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c r="AA70" s="128"/>
      <c r="AB70" s="128"/>
      <c r="AC70" s="128"/>
      <c r="AD70" s="128"/>
      <c r="AE70" s="128"/>
      <c r="AF70" s="128"/>
      <c r="AG70" s="128"/>
      <c r="AH70" s="128"/>
      <c r="AI70" s="128"/>
      <c r="AJ70" s="128"/>
      <c r="AK70" s="128"/>
      <c r="AL70" s="128"/>
      <c r="AM70" s="128"/>
      <c r="AN70" s="128"/>
      <c r="AO70" s="128"/>
      <c r="AP70" s="128"/>
      <c r="AQ70" s="128"/>
      <c r="AR70" s="128"/>
      <c r="AS70" s="128"/>
      <c r="AT70" s="128"/>
      <c r="AU70" s="128"/>
      <c r="AV70" s="128"/>
      <c r="AW70" s="128"/>
      <c r="AX70" s="128"/>
      <c r="AY70" s="128"/>
      <c r="AZ70" s="128"/>
      <c r="BA70" s="128"/>
      <c r="BB70" s="128"/>
      <c r="BC70" s="128"/>
      <c r="BD70" s="128"/>
      <c r="BE70" s="128"/>
      <c r="BF70" s="128"/>
      <c r="BG70" s="128"/>
      <c r="BH70" s="128"/>
      <c r="BI70" s="128"/>
      <c r="BJ70" s="128"/>
      <c r="BK70" s="128"/>
      <c r="BL70" s="128"/>
      <c r="BM70" s="128"/>
      <c r="BN70" s="128"/>
      <c r="BO70" s="128"/>
      <c r="BP70" s="128"/>
      <c r="BQ70" s="128"/>
      <c r="BR70" s="128"/>
      <c r="BS70" s="128"/>
      <c r="BT70" s="128"/>
      <c r="BU70" s="128"/>
      <c r="BV70" s="128"/>
      <c r="BW70" s="128"/>
      <c r="BX70" s="128"/>
      <c r="BY70" s="128"/>
      <c r="BZ70" s="128"/>
      <c r="CA70" s="128"/>
      <c r="CB70" s="128"/>
      <c r="CC70" s="128"/>
      <c r="CD70" s="128"/>
      <c r="CE70" s="128"/>
      <c r="CF70" s="128"/>
      <c r="CG70" s="128"/>
      <c r="CH70" s="128"/>
      <c r="CI70" s="128"/>
      <c r="CJ70" s="128"/>
      <c r="CK70" s="128"/>
      <c r="CL70" s="128"/>
      <c r="CM70" s="128"/>
      <c r="CN70" s="128"/>
      <c r="CO70" s="128"/>
      <c r="CP70" s="128"/>
      <c r="CQ70" s="128"/>
      <c r="CR70" s="128"/>
      <c r="CS70" s="128"/>
      <c r="CT70" s="128"/>
      <c r="CU70" s="128"/>
      <c r="CV70" s="128"/>
      <c r="CW70" s="128"/>
      <c r="CX70" s="128"/>
      <c r="CY70" s="128"/>
      <c r="CZ70" s="128"/>
      <c r="DA70" s="128"/>
      <c r="DB70" s="128"/>
      <c r="DC70" s="128"/>
      <c r="DD70" s="128"/>
      <c r="DE70" s="128"/>
      <c r="DF70" s="128"/>
      <c r="DG70" s="128"/>
      <c r="DH70" s="128"/>
      <c r="DI70" s="128"/>
      <c r="DJ70" s="128"/>
      <c r="DK70" s="128"/>
      <c r="DL70" s="128"/>
      <c r="DM70" s="128"/>
      <c r="DN70" s="128"/>
      <c r="DO70" s="128"/>
      <c r="DP70" s="128"/>
      <c r="DQ70" s="128"/>
      <c r="DR70" s="127"/>
      <c r="DS70" s="127"/>
      <c r="DT70" s="127"/>
      <c r="DU70" s="127"/>
      <c r="DV70" s="127"/>
      <c r="DW70" s="127"/>
      <c r="DX70" s="127"/>
      <c r="DY70" s="127"/>
      <c r="DZ70" s="127"/>
      <c r="EA70" s="127"/>
      <c r="EB70" s="127"/>
      <c r="EC70" s="127"/>
      <c r="ED70" s="127"/>
      <c r="EE70" s="127"/>
      <c r="EF70" s="127"/>
      <c r="EG70" s="127"/>
      <c r="EH70" s="127"/>
      <c r="EI70" s="127"/>
      <c r="EJ70" s="127"/>
      <c r="EK70" s="127"/>
      <c r="EL70" s="127"/>
      <c r="EM70" s="127"/>
    </row>
    <row r="71" spans="1:143">
      <c r="A71" s="127"/>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128"/>
      <c r="AB71" s="128"/>
      <c r="AC71" s="128"/>
      <c r="AD71" s="128"/>
      <c r="AE71" s="128"/>
      <c r="AF71" s="128"/>
      <c r="AG71" s="128"/>
      <c r="AH71" s="128"/>
      <c r="AI71" s="128"/>
      <c r="AJ71" s="128"/>
      <c r="AK71" s="128"/>
      <c r="AL71" s="128"/>
      <c r="AM71" s="128"/>
      <c r="AN71" s="128"/>
      <c r="AO71" s="128"/>
      <c r="AP71" s="128"/>
      <c r="AQ71" s="128"/>
      <c r="AR71" s="128"/>
      <c r="AS71" s="128"/>
      <c r="AT71" s="128"/>
      <c r="AU71" s="128"/>
      <c r="AV71" s="128"/>
      <c r="AW71" s="128"/>
      <c r="AX71" s="128"/>
      <c r="AY71" s="128"/>
      <c r="AZ71" s="128"/>
      <c r="BA71" s="128"/>
      <c r="BB71" s="128"/>
      <c r="BC71" s="128"/>
      <c r="BD71" s="128"/>
      <c r="BE71" s="128"/>
      <c r="BF71" s="128"/>
      <c r="BG71" s="128"/>
      <c r="BH71" s="128"/>
      <c r="BI71" s="128"/>
      <c r="BJ71" s="128"/>
      <c r="BK71" s="128"/>
      <c r="BL71" s="128"/>
      <c r="BM71" s="128"/>
      <c r="BN71" s="128"/>
      <c r="BO71" s="128"/>
      <c r="BP71" s="128"/>
      <c r="BQ71" s="128"/>
      <c r="BR71" s="128"/>
      <c r="BS71" s="128"/>
      <c r="BT71" s="128"/>
      <c r="BU71" s="128"/>
      <c r="BV71" s="128"/>
      <c r="BW71" s="128"/>
      <c r="BX71" s="128"/>
      <c r="BY71" s="128"/>
      <c r="BZ71" s="128"/>
      <c r="CA71" s="128"/>
      <c r="CB71" s="128"/>
      <c r="CC71" s="128"/>
      <c r="CD71" s="128"/>
      <c r="CE71" s="128"/>
      <c r="CF71" s="128"/>
      <c r="CG71" s="128"/>
      <c r="CH71" s="128"/>
      <c r="CI71" s="128"/>
      <c r="CJ71" s="128"/>
      <c r="CK71" s="128"/>
      <c r="CL71" s="128"/>
      <c r="CM71" s="128"/>
      <c r="CN71" s="128"/>
      <c r="CO71" s="128"/>
      <c r="CP71" s="128"/>
      <c r="CQ71" s="128"/>
      <c r="CR71" s="128"/>
      <c r="CS71" s="128"/>
      <c r="CT71" s="128"/>
      <c r="CU71" s="128"/>
      <c r="CV71" s="128"/>
      <c r="CW71" s="128"/>
      <c r="CX71" s="128"/>
      <c r="CY71" s="128"/>
      <c r="CZ71" s="128"/>
      <c r="DA71" s="128"/>
      <c r="DB71" s="128"/>
      <c r="DC71" s="128"/>
      <c r="DD71" s="128"/>
      <c r="DE71" s="128"/>
      <c r="DF71" s="128"/>
      <c r="DG71" s="128"/>
      <c r="DH71" s="128"/>
      <c r="DI71" s="128"/>
      <c r="DJ71" s="128"/>
      <c r="DK71" s="128"/>
      <c r="DL71" s="128"/>
      <c r="DM71" s="128"/>
      <c r="DN71" s="128"/>
      <c r="DO71" s="128"/>
      <c r="DP71" s="128"/>
      <c r="DQ71" s="128"/>
      <c r="DR71" s="127"/>
      <c r="DS71" s="127"/>
      <c r="DT71" s="127"/>
      <c r="DU71" s="127"/>
      <c r="DV71" s="127"/>
      <c r="DW71" s="127"/>
      <c r="DX71" s="127"/>
      <c r="DY71" s="127"/>
      <c r="DZ71" s="127"/>
      <c r="EA71" s="127"/>
      <c r="EB71" s="127"/>
      <c r="EC71" s="127"/>
      <c r="ED71" s="127"/>
      <c r="EE71" s="127"/>
      <c r="EF71" s="127"/>
      <c r="EG71" s="127"/>
      <c r="EH71" s="127"/>
      <c r="EI71" s="127"/>
      <c r="EJ71" s="127"/>
      <c r="EK71" s="127"/>
      <c r="EL71" s="127"/>
      <c r="EM71" s="127"/>
    </row>
    <row r="72" spans="1:143">
      <c r="A72" s="127"/>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128"/>
      <c r="AB72" s="128"/>
      <c r="AC72" s="128"/>
      <c r="AD72" s="128"/>
      <c r="AE72" s="128"/>
      <c r="AF72" s="128"/>
      <c r="AG72" s="128"/>
      <c r="AH72" s="128"/>
      <c r="AI72" s="128"/>
      <c r="AJ72" s="128"/>
      <c r="AK72" s="128"/>
      <c r="AL72" s="128"/>
      <c r="AM72" s="128"/>
      <c r="AN72" s="128"/>
      <c r="AO72" s="128"/>
      <c r="AP72" s="128"/>
      <c r="AQ72" s="128"/>
      <c r="AR72" s="128"/>
      <c r="AS72" s="128"/>
      <c r="AT72" s="128"/>
      <c r="AU72" s="128"/>
      <c r="AV72" s="128"/>
      <c r="AW72" s="128"/>
      <c r="AX72" s="128"/>
      <c r="AY72" s="128"/>
      <c r="AZ72" s="128"/>
      <c r="BA72" s="128"/>
      <c r="BB72" s="128"/>
      <c r="BC72" s="128"/>
      <c r="BD72" s="128"/>
      <c r="BE72" s="128"/>
      <c r="BF72" s="128"/>
      <c r="BG72" s="128"/>
      <c r="BH72" s="128"/>
      <c r="BI72" s="128"/>
      <c r="BJ72" s="128"/>
      <c r="BK72" s="128"/>
      <c r="BL72" s="128"/>
      <c r="BM72" s="128"/>
      <c r="BN72" s="128"/>
      <c r="BO72" s="128"/>
      <c r="BP72" s="128"/>
      <c r="BQ72" s="128"/>
      <c r="BR72" s="128"/>
      <c r="BS72" s="128"/>
      <c r="BT72" s="128"/>
      <c r="BU72" s="128"/>
      <c r="BV72" s="128"/>
      <c r="BW72" s="128"/>
      <c r="BX72" s="128"/>
      <c r="BY72" s="128"/>
      <c r="BZ72" s="128"/>
      <c r="CA72" s="128"/>
      <c r="CB72" s="128"/>
      <c r="CC72" s="128"/>
      <c r="CD72" s="128"/>
      <c r="CE72" s="128"/>
      <c r="CF72" s="128"/>
      <c r="CG72" s="128"/>
      <c r="CH72" s="128"/>
      <c r="CI72" s="128"/>
      <c r="CJ72" s="128"/>
      <c r="CK72" s="128"/>
      <c r="CL72" s="128"/>
      <c r="CM72" s="128"/>
      <c r="CN72" s="128"/>
      <c r="CO72" s="128"/>
      <c r="CP72" s="128"/>
      <c r="CQ72" s="128"/>
      <c r="CR72" s="128"/>
      <c r="CS72" s="128"/>
      <c r="CT72" s="128"/>
      <c r="CU72" s="128"/>
      <c r="CV72" s="128"/>
      <c r="CW72" s="128"/>
      <c r="CX72" s="128"/>
      <c r="CY72" s="128"/>
      <c r="CZ72" s="128"/>
      <c r="DA72" s="128"/>
      <c r="DB72" s="128"/>
      <c r="DC72" s="128"/>
      <c r="DD72" s="128"/>
      <c r="DE72" s="128"/>
      <c r="DF72" s="128"/>
      <c r="DG72" s="128"/>
      <c r="DH72" s="128"/>
      <c r="DI72" s="128"/>
      <c r="DJ72" s="128"/>
      <c r="DK72" s="128"/>
      <c r="DL72" s="128"/>
      <c r="DM72" s="128"/>
      <c r="DN72" s="128"/>
      <c r="DO72" s="128"/>
      <c r="DP72" s="128"/>
      <c r="DQ72" s="128"/>
      <c r="DR72" s="127"/>
      <c r="DS72" s="127"/>
      <c r="DT72" s="127"/>
      <c r="DU72" s="127"/>
      <c r="DV72" s="127"/>
      <c r="DW72" s="127"/>
      <c r="DX72" s="127"/>
      <c r="DY72" s="127"/>
      <c r="DZ72" s="127"/>
      <c r="EA72" s="127"/>
      <c r="EB72" s="127"/>
      <c r="EC72" s="127"/>
      <c r="ED72" s="127"/>
      <c r="EE72" s="127"/>
      <c r="EF72" s="127"/>
      <c r="EG72" s="127"/>
      <c r="EH72" s="127"/>
      <c r="EI72" s="127"/>
      <c r="EJ72" s="127"/>
      <c r="EK72" s="127"/>
      <c r="EL72" s="127"/>
      <c r="EM72" s="127"/>
    </row>
    <row r="73" spans="1:143">
      <c r="A73" s="127"/>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c r="AA73" s="128"/>
      <c r="AB73" s="128"/>
      <c r="AC73" s="128"/>
      <c r="AD73" s="128"/>
      <c r="AE73" s="128"/>
      <c r="AF73" s="128"/>
      <c r="AG73" s="128"/>
      <c r="AH73" s="128"/>
      <c r="AI73" s="128"/>
      <c r="AJ73" s="128"/>
      <c r="AK73" s="128"/>
      <c r="AL73" s="128"/>
      <c r="AM73" s="128"/>
      <c r="AN73" s="128"/>
      <c r="AO73" s="128"/>
      <c r="AP73" s="128"/>
      <c r="AQ73" s="128"/>
      <c r="AR73" s="128"/>
      <c r="AS73" s="128"/>
      <c r="AT73" s="128"/>
      <c r="AU73" s="128"/>
      <c r="AV73" s="128"/>
      <c r="AW73" s="128"/>
      <c r="AX73" s="128"/>
      <c r="AY73" s="128"/>
      <c r="AZ73" s="128"/>
      <c r="BA73" s="128"/>
      <c r="BB73" s="128"/>
      <c r="BC73" s="128"/>
      <c r="BD73" s="128"/>
      <c r="BE73" s="128"/>
      <c r="BF73" s="128"/>
      <c r="BG73" s="128"/>
      <c r="BH73" s="128"/>
      <c r="BI73" s="128"/>
      <c r="BJ73" s="128"/>
      <c r="BK73" s="128"/>
      <c r="BL73" s="128"/>
      <c r="BM73" s="128"/>
      <c r="BN73" s="128"/>
      <c r="BO73" s="128"/>
      <c r="BP73" s="128"/>
      <c r="BQ73" s="128"/>
      <c r="BR73" s="128"/>
      <c r="BS73" s="128"/>
      <c r="BT73" s="128"/>
      <c r="BU73" s="128"/>
      <c r="BV73" s="128"/>
      <c r="BW73" s="128"/>
      <c r="BX73" s="128"/>
      <c r="BY73" s="128"/>
      <c r="BZ73" s="128"/>
      <c r="CA73" s="128"/>
      <c r="CB73" s="128"/>
      <c r="CC73" s="128"/>
      <c r="CD73" s="128"/>
      <c r="CE73" s="128"/>
      <c r="CF73" s="128"/>
      <c r="CG73" s="128"/>
      <c r="CH73" s="128"/>
      <c r="CI73" s="128"/>
      <c r="CJ73" s="128"/>
      <c r="CK73" s="128"/>
      <c r="CL73" s="128"/>
      <c r="CM73" s="128"/>
      <c r="CN73" s="128"/>
      <c r="CO73" s="128"/>
      <c r="CP73" s="128"/>
      <c r="CQ73" s="128"/>
      <c r="CR73" s="128"/>
      <c r="CS73" s="128"/>
      <c r="CT73" s="128"/>
      <c r="CU73" s="128"/>
      <c r="CV73" s="128"/>
      <c r="CW73" s="128"/>
      <c r="CX73" s="128"/>
      <c r="CY73" s="128"/>
      <c r="CZ73" s="128"/>
      <c r="DA73" s="128"/>
      <c r="DB73" s="128"/>
      <c r="DC73" s="128"/>
      <c r="DD73" s="128"/>
      <c r="DE73" s="128"/>
      <c r="DF73" s="128"/>
      <c r="DG73" s="128"/>
      <c r="DH73" s="128"/>
      <c r="DI73" s="128"/>
      <c r="DJ73" s="128"/>
      <c r="DK73" s="128"/>
      <c r="DL73" s="128"/>
      <c r="DM73" s="128"/>
      <c r="DN73" s="128"/>
      <c r="DO73" s="128"/>
      <c r="DP73" s="128"/>
      <c r="DQ73" s="128"/>
      <c r="DR73" s="127"/>
      <c r="DS73" s="127"/>
      <c r="DT73" s="127"/>
      <c r="DU73" s="127"/>
      <c r="DV73" s="127"/>
      <c r="DW73" s="127"/>
      <c r="DX73" s="127"/>
      <c r="DY73" s="127"/>
      <c r="DZ73" s="127"/>
      <c r="EA73" s="127"/>
      <c r="EB73" s="127"/>
      <c r="EC73" s="127"/>
      <c r="ED73" s="127"/>
      <c r="EE73" s="127"/>
      <c r="EF73" s="127"/>
      <c r="EG73" s="127"/>
      <c r="EH73" s="127"/>
      <c r="EI73" s="127"/>
      <c r="EJ73" s="127"/>
      <c r="EK73" s="127"/>
      <c r="EL73" s="127"/>
      <c r="EM73" s="127"/>
    </row>
    <row r="74" spans="1:143">
      <c r="A74" s="127"/>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c r="AA74" s="128"/>
      <c r="AB74" s="128"/>
      <c r="AC74" s="128"/>
      <c r="AD74" s="128"/>
      <c r="AE74" s="128"/>
      <c r="AF74" s="128"/>
      <c r="AG74" s="128"/>
      <c r="AH74" s="128"/>
      <c r="AI74" s="128"/>
      <c r="AJ74" s="128"/>
      <c r="AK74" s="128"/>
      <c r="AL74" s="128"/>
      <c r="AM74" s="128"/>
      <c r="AN74" s="128"/>
      <c r="AO74" s="128"/>
      <c r="AP74" s="128"/>
      <c r="AQ74" s="128"/>
      <c r="AR74" s="128"/>
      <c r="AS74" s="128"/>
      <c r="AT74" s="128"/>
      <c r="AU74" s="128"/>
      <c r="AV74" s="128"/>
      <c r="AW74" s="128"/>
      <c r="AX74" s="128"/>
      <c r="AY74" s="128"/>
      <c r="AZ74" s="128"/>
      <c r="BA74" s="128"/>
      <c r="BB74" s="128"/>
      <c r="BC74" s="128"/>
      <c r="BD74" s="128"/>
      <c r="BE74" s="128"/>
      <c r="BF74" s="128"/>
      <c r="BG74" s="128"/>
      <c r="BH74" s="128"/>
      <c r="BI74" s="128"/>
      <c r="BJ74" s="128"/>
      <c r="BK74" s="128"/>
      <c r="BL74" s="128"/>
      <c r="BM74" s="128"/>
      <c r="BN74" s="128"/>
      <c r="BO74" s="128"/>
      <c r="BP74" s="128"/>
      <c r="BQ74" s="128"/>
      <c r="BR74" s="128"/>
      <c r="BS74" s="128"/>
      <c r="BT74" s="128"/>
      <c r="BU74" s="128"/>
      <c r="BV74" s="128"/>
      <c r="BW74" s="128"/>
      <c r="BX74" s="128"/>
      <c r="BY74" s="128"/>
      <c r="BZ74" s="128"/>
      <c r="CA74" s="128"/>
      <c r="CB74" s="128"/>
      <c r="CC74" s="128"/>
      <c r="CD74" s="128"/>
      <c r="CE74" s="128"/>
      <c r="CF74" s="128"/>
      <c r="CG74" s="128"/>
      <c r="CH74" s="128"/>
      <c r="CI74" s="128"/>
      <c r="CJ74" s="128"/>
      <c r="CK74" s="128"/>
      <c r="CL74" s="128"/>
      <c r="CM74" s="128"/>
      <c r="CN74" s="128"/>
      <c r="CO74" s="128"/>
      <c r="CP74" s="128"/>
      <c r="CQ74" s="128"/>
      <c r="CR74" s="128"/>
      <c r="CS74" s="128"/>
      <c r="CT74" s="128"/>
      <c r="CU74" s="128"/>
      <c r="CV74" s="128"/>
      <c r="CW74" s="128"/>
      <c r="CX74" s="128"/>
      <c r="CY74" s="128"/>
      <c r="CZ74" s="128"/>
      <c r="DA74" s="128"/>
      <c r="DB74" s="128"/>
      <c r="DC74" s="128"/>
      <c r="DD74" s="128"/>
      <c r="DE74" s="128"/>
      <c r="DF74" s="128"/>
      <c r="DG74" s="128"/>
      <c r="DH74" s="128"/>
      <c r="DI74" s="128"/>
      <c r="DJ74" s="128"/>
      <c r="DK74" s="128"/>
      <c r="DL74" s="128"/>
      <c r="DM74" s="128"/>
      <c r="DN74" s="128"/>
      <c r="DO74" s="128"/>
      <c r="DP74" s="128"/>
      <c r="DQ74" s="128"/>
      <c r="DR74" s="127"/>
      <c r="DS74" s="127"/>
      <c r="DT74" s="127"/>
      <c r="DU74" s="127"/>
      <c r="DV74" s="127"/>
      <c r="DW74" s="127"/>
      <c r="DX74" s="127"/>
      <c r="DY74" s="127"/>
      <c r="DZ74" s="127"/>
      <c r="EA74" s="127"/>
      <c r="EB74" s="127"/>
      <c r="EC74" s="127"/>
      <c r="ED74" s="127"/>
      <c r="EE74" s="127"/>
      <c r="EF74" s="127"/>
      <c r="EG74" s="127"/>
      <c r="EH74" s="127"/>
      <c r="EI74" s="127"/>
      <c r="EJ74" s="127"/>
      <c r="EK74" s="127"/>
      <c r="EL74" s="127"/>
      <c r="EM74" s="127"/>
    </row>
    <row r="75" spans="1:143">
      <c r="A75" s="127"/>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c r="AA75" s="128"/>
      <c r="AB75" s="128"/>
      <c r="AC75" s="128"/>
      <c r="AD75" s="128"/>
      <c r="AE75" s="128"/>
      <c r="AF75" s="128"/>
      <c r="AG75" s="128"/>
      <c r="AH75" s="128"/>
      <c r="AI75" s="128"/>
      <c r="AJ75" s="128"/>
      <c r="AK75" s="128"/>
      <c r="AL75" s="128"/>
      <c r="AM75" s="128"/>
      <c r="AN75" s="128"/>
      <c r="AO75" s="128"/>
      <c r="AP75" s="128"/>
      <c r="AQ75" s="128"/>
      <c r="AR75" s="128"/>
      <c r="AS75" s="128"/>
      <c r="AT75" s="128"/>
      <c r="AU75" s="128"/>
      <c r="AV75" s="128"/>
      <c r="AW75" s="128"/>
      <c r="AX75" s="128"/>
      <c r="AY75" s="128"/>
      <c r="AZ75" s="128"/>
      <c r="BA75" s="128"/>
      <c r="BB75" s="128"/>
      <c r="BC75" s="128"/>
      <c r="BD75" s="128"/>
      <c r="BE75" s="128"/>
      <c r="BF75" s="128"/>
      <c r="BG75" s="128"/>
      <c r="BH75" s="128"/>
      <c r="BI75" s="128"/>
      <c r="BJ75" s="128"/>
      <c r="BK75" s="128"/>
      <c r="BL75" s="128"/>
      <c r="BM75" s="128"/>
      <c r="BN75" s="128"/>
      <c r="BO75" s="128"/>
      <c r="BP75" s="128"/>
      <c r="BQ75" s="128"/>
      <c r="BR75" s="128"/>
      <c r="BS75" s="128"/>
      <c r="BT75" s="128"/>
      <c r="BU75" s="128"/>
      <c r="BV75" s="128"/>
      <c r="BW75" s="128"/>
      <c r="BX75" s="128"/>
      <c r="BY75" s="128"/>
      <c r="BZ75" s="128"/>
      <c r="CA75" s="128"/>
      <c r="CB75" s="128"/>
      <c r="CC75" s="128"/>
      <c r="CD75" s="128"/>
      <c r="CE75" s="128"/>
      <c r="CF75" s="128"/>
      <c r="CG75" s="128"/>
      <c r="CH75" s="128"/>
      <c r="CI75" s="128"/>
      <c r="CJ75" s="128"/>
      <c r="CK75" s="128"/>
      <c r="CL75" s="128"/>
      <c r="CM75" s="128"/>
      <c r="CN75" s="128"/>
      <c r="CO75" s="128"/>
      <c r="CP75" s="128"/>
      <c r="CQ75" s="128"/>
      <c r="CR75" s="128"/>
      <c r="CS75" s="128"/>
      <c r="CT75" s="128"/>
      <c r="CU75" s="128"/>
      <c r="CV75" s="128"/>
      <c r="CW75" s="128"/>
      <c r="CX75" s="128"/>
      <c r="CY75" s="128"/>
      <c r="CZ75" s="128"/>
      <c r="DA75" s="128"/>
      <c r="DB75" s="128"/>
      <c r="DC75" s="128"/>
      <c r="DD75" s="128"/>
      <c r="DE75" s="128"/>
      <c r="DF75" s="128"/>
      <c r="DG75" s="128"/>
      <c r="DH75" s="128"/>
      <c r="DI75" s="128"/>
      <c r="DJ75" s="128"/>
      <c r="DK75" s="128"/>
      <c r="DL75" s="128"/>
      <c r="DM75" s="128"/>
      <c r="DN75" s="128"/>
      <c r="DO75" s="128"/>
      <c r="DP75" s="128"/>
      <c r="DQ75" s="128"/>
      <c r="DR75" s="127"/>
      <c r="DS75" s="127"/>
      <c r="DT75" s="127"/>
      <c r="DU75" s="127"/>
      <c r="DV75" s="127"/>
      <c r="DW75" s="127"/>
      <c r="DX75" s="127"/>
      <c r="DY75" s="127"/>
      <c r="DZ75" s="127"/>
      <c r="EA75" s="127"/>
      <c r="EB75" s="127"/>
      <c r="EC75" s="127"/>
      <c r="ED75" s="127"/>
      <c r="EE75" s="127"/>
      <c r="EF75" s="127"/>
      <c r="EG75" s="127"/>
      <c r="EH75" s="127"/>
      <c r="EI75" s="127"/>
      <c r="EJ75" s="127"/>
      <c r="EK75" s="127"/>
      <c r="EL75" s="127"/>
      <c r="EM75" s="127"/>
    </row>
    <row r="76" spans="1:143">
      <c r="A76" s="127"/>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c r="AA76" s="128"/>
      <c r="AB76" s="128"/>
      <c r="AC76" s="128"/>
      <c r="AD76" s="128"/>
      <c r="AE76" s="128"/>
      <c r="AF76" s="128"/>
      <c r="AG76" s="128"/>
      <c r="AH76" s="128"/>
      <c r="AI76" s="128"/>
      <c r="AJ76" s="128"/>
      <c r="AK76" s="128"/>
      <c r="AL76" s="128"/>
      <c r="AM76" s="128"/>
      <c r="AN76" s="128"/>
      <c r="AO76" s="128"/>
      <c r="AP76" s="128"/>
      <c r="AQ76" s="128"/>
      <c r="AR76" s="128"/>
      <c r="AS76" s="128"/>
      <c r="AT76" s="128"/>
      <c r="AU76" s="128"/>
      <c r="AV76" s="128"/>
      <c r="AW76" s="128"/>
      <c r="AX76" s="128"/>
      <c r="AY76" s="128"/>
      <c r="AZ76" s="128"/>
      <c r="BA76" s="128"/>
      <c r="BB76" s="128"/>
      <c r="BC76" s="128"/>
      <c r="BD76" s="128"/>
      <c r="BE76" s="128"/>
      <c r="BF76" s="128"/>
      <c r="BG76" s="128"/>
      <c r="BH76" s="128"/>
      <c r="BI76" s="128"/>
      <c r="BJ76" s="128"/>
      <c r="BK76" s="128"/>
      <c r="BL76" s="128"/>
      <c r="BM76" s="128"/>
      <c r="BN76" s="128"/>
      <c r="BO76" s="128"/>
      <c r="BP76" s="128"/>
      <c r="BQ76" s="128"/>
      <c r="BR76" s="128"/>
      <c r="BS76" s="128"/>
      <c r="BT76" s="128"/>
      <c r="BU76" s="128"/>
      <c r="BV76" s="128"/>
      <c r="BW76" s="128"/>
      <c r="BX76" s="128"/>
      <c r="BY76" s="128"/>
      <c r="BZ76" s="128"/>
      <c r="CA76" s="128"/>
      <c r="CB76" s="128"/>
      <c r="CC76" s="128"/>
      <c r="CD76" s="128"/>
      <c r="CE76" s="128"/>
      <c r="CF76" s="128"/>
      <c r="CG76" s="128"/>
      <c r="CH76" s="128"/>
      <c r="CI76" s="128"/>
      <c r="CJ76" s="128"/>
      <c r="CK76" s="128"/>
      <c r="CL76" s="128"/>
      <c r="CM76" s="128"/>
      <c r="CN76" s="128"/>
      <c r="CO76" s="128"/>
      <c r="CP76" s="128"/>
      <c r="CQ76" s="128"/>
      <c r="CR76" s="128"/>
      <c r="CS76" s="128"/>
      <c r="CT76" s="128"/>
      <c r="CU76" s="128"/>
      <c r="CV76" s="128"/>
      <c r="CW76" s="128"/>
      <c r="CX76" s="128"/>
      <c r="CY76" s="128"/>
      <c r="CZ76" s="128"/>
      <c r="DA76" s="128"/>
      <c r="DB76" s="128"/>
      <c r="DC76" s="128"/>
      <c r="DD76" s="128"/>
      <c r="DE76" s="128"/>
      <c r="DF76" s="128"/>
      <c r="DG76" s="128"/>
      <c r="DH76" s="128"/>
      <c r="DI76" s="128"/>
      <c r="DJ76" s="128"/>
      <c r="DK76" s="128"/>
      <c r="DL76" s="128"/>
      <c r="DM76" s="128"/>
      <c r="DN76" s="128"/>
      <c r="DO76" s="128"/>
      <c r="DP76" s="128"/>
      <c r="DQ76" s="128"/>
      <c r="DR76" s="127"/>
      <c r="DS76" s="127"/>
      <c r="DT76" s="127"/>
      <c r="DU76" s="127"/>
      <c r="DV76" s="127"/>
      <c r="DW76" s="127"/>
      <c r="DX76" s="127"/>
      <c r="DY76" s="127"/>
      <c r="DZ76" s="127"/>
      <c r="EA76" s="127"/>
      <c r="EB76" s="127"/>
      <c r="EC76" s="127"/>
      <c r="ED76" s="127"/>
      <c r="EE76" s="127"/>
      <c r="EF76" s="127"/>
      <c r="EG76" s="127"/>
      <c r="EH76" s="127"/>
      <c r="EI76" s="127"/>
      <c r="EJ76" s="127"/>
      <c r="EK76" s="127"/>
      <c r="EL76" s="127"/>
      <c r="EM76" s="127"/>
    </row>
    <row r="77" spans="1:143">
      <c r="A77" s="127"/>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c r="AA77" s="128"/>
      <c r="AB77" s="128"/>
      <c r="AC77" s="128"/>
      <c r="AD77" s="128"/>
      <c r="AE77" s="128"/>
      <c r="AF77" s="128"/>
      <c r="AG77" s="128"/>
      <c r="AH77" s="128"/>
      <c r="AI77" s="128"/>
      <c r="AJ77" s="128"/>
      <c r="AK77" s="128"/>
      <c r="AL77" s="128"/>
      <c r="AM77" s="128"/>
      <c r="AN77" s="128"/>
      <c r="AO77" s="128"/>
      <c r="AP77" s="128"/>
      <c r="AQ77" s="128"/>
      <c r="AR77" s="128"/>
      <c r="AS77" s="128"/>
      <c r="AT77" s="128"/>
      <c r="AU77" s="128"/>
      <c r="AV77" s="128"/>
      <c r="AW77" s="128"/>
      <c r="AX77" s="128"/>
      <c r="AY77" s="128"/>
      <c r="AZ77" s="128"/>
      <c r="BA77" s="128"/>
      <c r="BB77" s="128"/>
      <c r="BC77" s="128"/>
      <c r="BD77" s="128"/>
      <c r="BE77" s="128"/>
      <c r="BF77" s="128"/>
      <c r="BG77" s="128"/>
      <c r="BH77" s="128"/>
      <c r="BI77" s="128"/>
      <c r="BJ77" s="128"/>
      <c r="BK77" s="128"/>
      <c r="BL77" s="128"/>
      <c r="BM77" s="128"/>
      <c r="BN77" s="128"/>
      <c r="BO77" s="128"/>
      <c r="BP77" s="128"/>
      <c r="BQ77" s="128"/>
      <c r="BR77" s="128"/>
      <c r="BS77" s="128"/>
      <c r="BT77" s="128"/>
      <c r="BU77" s="128"/>
      <c r="BV77" s="128"/>
      <c r="BW77" s="128"/>
      <c r="BX77" s="128"/>
      <c r="BY77" s="128"/>
      <c r="BZ77" s="128"/>
      <c r="CA77" s="128"/>
      <c r="CB77" s="128"/>
      <c r="CC77" s="128"/>
      <c r="CD77" s="128"/>
      <c r="CE77" s="128"/>
      <c r="CF77" s="128"/>
      <c r="CG77" s="128"/>
      <c r="CH77" s="128"/>
      <c r="CI77" s="128"/>
      <c r="CJ77" s="128"/>
      <c r="CK77" s="128"/>
      <c r="CL77" s="128"/>
      <c r="CM77" s="128"/>
      <c r="CN77" s="128"/>
      <c r="CO77" s="128"/>
      <c r="CP77" s="128"/>
      <c r="CQ77" s="128"/>
      <c r="CR77" s="128"/>
      <c r="CS77" s="128"/>
      <c r="CT77" s="128"/>
      <c r="CU77" s="128"/>
      <c r="CV77" s="128"/>
      <c r="CW77" s="128"/>
      <c r="CX77" s="128"/>
      <c r="CY77" s="128"/>
      <c r="CZ77" s="128"/>
      <c r="DA77" s="128"/>
      <c r="DB77" s="128"/>
      <c r="DC77" s="128"/>
      <c r="DD77" s="128"/>
      <c r="DE77" s="128"/>
      <c r="DF77" s="128"/>
      <c r="DG77" s="128"/>
      <c r="DH77" s="128"/>
      <c r="DI77" s="128"/>
      <c r="DJ77" s="128"/>
      <c r="DK77" s="128"/>
      <c r="DL77" s="128"/>
      <c r="DM77" s="128"/>
      <c r="DN77" s="128"/>
      <c r="DO77" s="128"/>
      <c r="DP77" s="128"/>
      <c r="DQ77" s="128"/>
      <c r="DR77" s="127"/>
      <c r="DS77" s="127"/>
      <c r="DT77" s="127"/>
      <c r="DU77" s="127"/>
      <c r="DV77" s="127"/>
      <c r="DW77" s="127"/>
      <c r="DX77" s="127"/>
      <c r="DY77" s="127"/>
      <c r="DZ77" s="127"/>
      <c r="EA77" s="127"/>
      <c r="EB77" s="127"/>
      <c r="EC77" s="127"/>
      <c r="ED77" s="127"/>
      <c r="EE77" s="127"/>
      <c r="EF77" s="127"/>
      <c r="EG77" s="127"/>
      <c r="EH77" s="127"/>
      <c r="EI77" s="127"/>
      <c r="EJ77" s="127"/>
      <c r="EK77" s="127"/>
      <c r="EL77" s="127"/>
      <c r="EM77" s="127"/>
    </row>
    <row r="78" spans="1:143">
      <c r="A78" s="127"/>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c r="AA78" s="128"/>
      <c r="AB78" s="128"/>
      <c r="AC78" s="128"/>
      <c r="AD78" s="128"/>
      <c r="AE78" s="128"/>
      <c r="AF78" s="128"/>
      <c r="AG78" s="128"/>
      <c r="AH78" s="128"/>
      <c r="AI78" s="128"/>
      <c r="AJ78" s="128"/>
      <c r="AK78" s="128"/>
      <c r="AL78" s="128"/>
      <c r="AM78" s="128"/>
      <c r="AN78" s="128"/>
      <c r="AO78" s="128"/>
      <c r="AP78" s="128"/>
      <c r="AQ78" s="128"/>
      <c r="AR78" s="128"/>
      <c r="AS78" s="128"/>
      <c r="AT78" s="128"/>
      <c r="AU78" s="128"/>
      <c r="AV78" s="128"/>
      <c r="AW78" s="128"/>
      <c r="AX78" s="128"/>
      <c r="AY78" s="128"/>
      <c r="AZ78" s="128"/>
      <c r="BA78" s="128"/>
      <c r="BB78" s="128"/>
      <c r="BC78" s="128"/>
      <c r="BD78" s="128"/>
      <c r="BE78" s="128"/>
      <c r="BF78" s="128"/>
      <c r="BG78" s="128"/>
      <c r="BH78" s="128"/>
      <c r="BI78" s="128"/>
      <c r="BJ78" s="128"/>
      <c r="BK78" s="128"/>
      <c r="BL78" s="128"/>
      <c r="BM78" s="128"/>
      <c r="BN78" s="128"/>
      <c r="BO78" s="128"/>
      <c r="BP78" s="128"/>
      <c r="BQ78" s="128"/>
      <c r="BR78" s="128"/>
      <c r="BS78" s="128"/>
      <c r="BT78" s="128"/>
      <c r="BU78" s="128"/>
      <c r="BV78" s="128"/>
      <c r="BW78" s="128"/>
      <c r="BX78" s="128"/>
      <c r="BY78" s="128"/>
      <c r="BZ78" s="128"/>
      <c r="CA78" s="128"/>
      <c r="CB78" s="128"/>
      <c r="CC78" s="128"/>
      <c r="CD78" s="128"/>
      <c r="CE78" s="128"/>
      <c r="CF78" s="128"/>
      <c r="CG78" s="128"/>
      <c r="CH78" s="128"/>
      <c r="CI78" s="128"/>
      <c r="CJ78" s="128"/>
      <c r="CK78" s="128"/>
      <c r="CL78" s="128"/>
      <c r="CM78" s="128"/>
      <c r="CN78" s="128"/>
      <c r="CO78" s="128"/>
      <c r="CP78" s="128"/>
      <c r="CQ78" s="128"/>
      <c r="CR78" s="128"/>
      <c r="CS78" s="128"/>
      <c r="CT78" s="128"/>
      <c r="CU78" s="128"/>
      <c r="CV78" s="128"/>
      <c r="CW78" s="128"/>
      <c r="CX78" s="128"/>
      <c r="CY78" s="128"/>
      <c r="CZ78" s="128"/>
      <c r="DA78" s="128"/>
      <c r="DB78" s="128"/>
      <c r="DC78" s="128"/>
      <c r="DD78" s="128"/>
      <c r="DE78" s="128"/>
      <c r="DF78" s="128"/>
      <c r="DG78" s="128"/>
      <c r="DH78" s="128"/>
      <c r="DI78" s="128"/>
      <c r="DJ78" s="128"/>
      <c r="DK78" s="128"/>
      <c r="DL78" s="128"/>
      <c r="DM78" s="128"/>
      <c r="DN78" s="128"/>
      <c r="DO78" s="128"/>
      <c r="DP78" s="128"/>
      <c r="DQ78" s="128"/>
      <c r="DR78" s="127"/>
      <c r="DS78" s="127"/>
      <c r="DT78" s="127"/>
      <c r="DU78" s="127"/>
      <c r="DV78" s="127"/>
      <c r="DW78" s="127"/>
      <c r="DX78" s="127"/>
      <c r="DY78" s="127"/>
      <c r="DZ78" s="127"/>
      <c r="EA78" s="127"/>
      <c r="EB78" s="127"/>
      <c r="EC78" s="127"/>
      <c r="ED78" s="127"/>
      <c r="EE78" s="127"/>
      <c r="EF78" s="127"/>
      <c r="EG78" s="127"/>
      <c r="EH78" s="127"/>
      <c r="EI78" s="127"/>
      <c r="EJ78" s="127"/>
      <c r="EK78" s="127"/>
      <c r="EL78" s="127"/>
      <c r="EM78" s="127"/>
    </row>
    <row r="79" spans="1:143">
      <c r="A79" s="127"/>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c r="AA79" s="128"/>
      <c r="AB79" s="128"/>
      <c r="AC79" s="128"/>
      <c r="AD79" s="128"/>
      <c r="AE79" s="128"/>
      <c r="AF79" s="128"/>
      <c r="AG79" s="128"/>
      <c r="AH79" s="128"/>
      <c r="AI79" s="128"/>
      <c r="AJ79" s="128"/>
      <c r="AK79" s="128"/>
      <c r="AL79" s="128"/>
      <c r="AM79" s="128"/>
      <c r="AN79" s="128"/>
      <c r="AO79" s="128"/>
      <c r="AP79" s="128"/>
      <c r="AQ79" s="128"/>
      <c r="AR79" s="128"/>
      <c r="AS79" s="128"/>
      <c r="AT79" s="128"/>
      <c r="AU79" s="128"/>
      <c r="AV79" s="128"/>
      <c r="AW79" s="128"/>
      <c r="AX79" s="128"/>
      <c r="AY79" s="128"/>
      <c r="AZ79" s="128"/>
      <c r="BA79" s="128"/>
      <c r="BB79" s="128"/>
      <c r="BC79" s="128"/>
      <c r="BD79" s="128"/>
      <c r="BE79" s="128"/>
      <c r="BF79" s="128"/>
      <c r="BG79" s="128"/>
      <c r="BH79" s="128"/>
      <c r="BI79" s="128"/>
      <c r="BJ79" s="128"/>
      <c r="BK79" s="128"/>
      <c r="BL79" s="128"/>
      <c r="BM79" s="128"/>
      <c r="BN79" s="128"/>
      <c r="BO79" s="128"/>
      <c r="BP79" s="128"/>
      <c r="BQ79" s="128"/>
      <c r="BR79" s="128"/>
      <c r="BS79" s="128"/>
      <c r="BT79" s="128"/>
      <c r="BU79" s="128"/>
      <c r="BV79" s="128"/>
      <c r="BW79" s="128"/>
      <c r="BX79" s="128"/>
      <c r="BY79" s="128"/>
      <c r="BZ79" s="128"/>
      <c r="CA79" s="128"/>
      <c r="CB79" s="128"/>
      <c r="CC79" s="128"/>
      <c r="CD79" s="128"/>
      <c r="CE79" s="128"/>
      <c r="CF79" s="128"/>
      <c r="CG79" s="128"/>
      <c r="CH79" s="128"/>
      <c r="CI79" s="128"/>
      <c r="CJ79" s="128"/>
      <c r="CK79" s="128"/>
      <c r="CL79" s="128"/>
      <c r="CM79" s="128"/>
      <c r="CN79" s="128"/>
      <c r="CO79" s="128"/>
      <c r="CP79" s="128"/>
      <c r="CQ79" s="128"/>
      <c r="CR79" s="128"/>
      <c r="CS79" s="128"/>
      <c r="CT79" s="128"/>
      <c r="CU79" s="128"/>
      <c r="CV79" s="128"/>
      <c r="CW79" s="128"/>
      <c r="CX79" s="128"/>
      <c r="CY79" s="128"/>
      <c r="CZ79" s="128"/>
      <c r="DA79" s="128"/>
      <c r="DB79" s="128"/>
      <c r="DC79" s="128"/>
      <c r="DD79" s="128"/>
      <c r="DE79" s="128"/>
      <c r="DF79" s="128"/>
      <c r="DG79" s="128"/>
      <c r="DH79" s="128"/>
      <c r="DI79" s="128"/>
      <c r="DJ79" s="128"/>
      <c r="DK79" s="128"/>
      <c r="DL79" s="128"/>
      <c r="DM79" s="128"/>
      <c r="DN79" s="128"/>
      <c r="DO79" s="128"/>
      <c r="DP79" s="128"/>
      <c r="DQ79" s="128"/>
      <c r="DR79" s="127"/>
      <c r="DS79" s="127"/>
      <c r="DT79" s="127"/>
      <c r="DU79" s="127"/>
      <c r="DV79" s="127"/>
      <c r="DW79" s="127"/>
      <c r="DX79" s="127"/>
      <c r="DY79" s="127"/>
      <c r="DZ79" s="127"/>
      <c r="EA79" s="127"/>
      <c r="EB79" s="127"/>
      <c r="EC79" s="127"/>
      <c r="ED79" s="127"/>
      <c r="EE79" s="127"/>
      <c r="EF79" s="127"/>
      <c r="EG79" s="127"/>
      <c r="EH79" s="127"/>
      <c r="EI79" s="127"/>
      <c r="EJ79" s="127"/>
      <c r="EK79" s="127"/>
      <c r="EL79" s="127"/>
      <c r="EM79" s="127"/>
    </row>
    <row r="80" spans="1:143">
      <c r="A80" s="127"/>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c r="AA80" s="128"/>
      <c r="AB80" s="128"/>
      <c r="AC80" s="128"/>
      <c r="AD80" s="128"/>
      <c r="AE80" s="128"/>
      <c r="AF80" s="128"/>
      <c r="AG80" s="128"/>
      <c r="AH80" s="128"/>
      <c r="AI80" s="128"/>
      <c r="AJ80" s="128"/>
      <c r="AK80" s="128"/>
      <c r="AL80" s="128"/>
      <c r="AM80" s="128"/>
      <c r="AN80" s="128"/>
      <c r="AO80" s="128"/>
      <c r="AP80" s="128"/>
      <c r="AQ80" s="128"/>
      <c r="AR80" s="128"/>
      <c r="AS80" s="128"/>
      <c r="AT80" s="128"/>
      <c r="AU80" s="128"/>
      <c r="AV80" s="128"/>
      <c r="AW80" s="128"/>
      <c r="AX80" s="128"/>
      <c r="AY80" s="128"/>
      <c r="AZ80" s="128"/>
      <c r="BA80" s="128"/>
      <c r="BB80" s="128"/>
      <c r="BC80" s="128"/>
      <c r="BD80" s="128"/>
      <c r="BE80" s="128"/>
      <c r="BF80" s="128"/>
      <c r="BG80" s="128"/>
      <c r="BH80" s="128"/>
      <c r="BI80" s="128"/>
      <c r="BJ80" s="128"/>
      <c r="BK80" s="128"/>
      <c r="BL80" s="128"/>
      <c r="BM80" s="128"/>
      <c r="BN80" s="128"/>
      <c r="BO80" s="128"/>
      <c r="BP80" s="128"/>
      <c r="BQ80" s="128"/>
      <c r="BR80" s="128"/>
      <c r="BS80" s="128"/>
      <c r="BT80" s="128"/>
      <c r="BU80" s="128"/>
      <c r="BV80" s="128"/>
      <c r="BW80" s="128"/>
      <c r="BX80" s="128"/>
      <c r="BY80" s="128"/>
      <c r="BZ80" s="128"/>
      <c r="CA80" s="128"/>
      <c r="CB80" s="128"/>
      <c r="CC80" s="128"/>
      <c r="CD80" s="128"/>
      <c r="CE80" s="128"/>
      <c r="CF80" s="128"/>
      <c r="CG80" s="128"/>
      <c r="CH80" s="128"/>
      <c r="CI80" s="128"/>
      <c r="CJ80" s="128"/>
      <c r="CK80" s="128"/>
      <c r="CL80" s="128"/>
      <c r="CM80" s="128"/>
      <c r="CN80" s="128"/>
      <c r="CO80" s="128"/>
      <c r="CP80" s="128"/>
      <c r="CQ80" s="128"/>
      <c r="CR80" s="128"/>
      <c r="CS80" s="128"/>
      <c r="CT80" s="128"/>
      <c r="CU80" s="128"/>
      <c r="CV80" s="128"/>
      <c r="CW80" s="128"/>
      <c r="CX80" s="128"/>
      <c r="CY80" s="128"/>
      <c r="CZ80" s="128"/>
      <c r="DA80" s="128"/>
      <c r="DB80" s="128"/>
      <c r="DC80" s="128"/>
      <c r="DD80" s="128"/>
      <c r="DE80" s="128"/>
      <c r="DF80" s="128"/>
      <c r="DG80" s="128"/>
      <c r="DH80" s="128"/>
      <c r="DI80" s="128"/>
      <c r="DJ80" s="128"/>
      <c r="DK80" s="128"/>
      <c r="DL80" s="128"/>
      <c r="DM80" s="128"/>
      <c r="DN80" s="128"/>
      <c r="DO80" s="128"/>
      <c r="DP80" s="128"/>
      <c r="DQ80" s="128"/>
      <c r="DR80" s="127"/>
      <c r="DS80" s="127"/>
      <c r="DT80" s="127"/>
      <c r="DU80" s="127"/>
      <c r="DV80" s="127"/>
      <c r="DW80" s="127"/>
      <c r="DX80" s="127"/>
      <c r="DY80" s="127"/>
      <c r="DZ80" s="127"/>
      <c r="EA80" s="127"/>
      <c r="EB80" s="127"/>
      <c r="EC80" s="127"/>
      <c r="ED80" s="127"/>
      <c r="EE80" s="127"/>
      <c r="EF80" s="127"/>
      <c r="EG80" s="127"/>
      <c r="EH80" s="127"/>
      <c r="EI80" s="127"/>
      <c r="EJ80" s="127"/>
      <c r="EK80" s="127"/>
      <c r="EL80" s="127"/>
      <c r="EM80" s="127"/>
    </row>
    <row r="81" spans="1:143">
      <c r="A81" s="127"/>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c r="AA81" s="128"/>
      <c r="AB81" s="128"/>
      <c r="AC81" s="128"/>
      <c r="AD81" s="128"/>
      <c r="AE81" s="128"/>
      <c r="AF81" s="128"/>
      <c r="AG81" s="128"/>
      <c r="AH81" s="128"/>
      <c r="AI81" s="128"/>
      <c r="AJ81" s="128"/>
      <c r="AK81" s="128"/>
      <c r="AL81" s="128"/>
      <c r="AM81" s="128"/>
      <c r="AN81" s="128"/>
      <c r="AO81" s="128"/>
      <c r="AP81" s="128"/>
      <c r="AQ81" s="128"/>
      <c r="AR81" s="128"/>
      <c r="AS81" s="128"/>
      <c r="AT81" s="128"/>
      <c r="AU81" s="128"/>
      <c r="AV81" s="128"/>
      <c r="AW81" s="128"/>
      <c r="AX81" s="128"/>
      <c r="AY81" s="128"/>
      <c r="AZ81" s="128"/>
      <c r="BA81" s="128"/>
      <c r="BB81" s="128"/>
      <c r="BC81" s="128"/>
      <c r="BD81" s="128"/>
      <c r="BE81" s="128"/>
      <c r="BF81" s="128"/>
      <c r="BG81" s="128"/>
      <c r="BH81" s="128"/>
      <c r="BI81" s="128"/>
      <c r="BJ81" s="128"/>
      <c r="BK81" s="128"/>
      <c r="BL81" s="128"/>
      <c r="BM81" s="128"/>
      <c r="BN81" s="128"/>
      <c r="BO81" s="128"/>
      <c r="BP81" s="128"/>
      <c r="BQ81" s="128"/>
      <c r="BR81" s="128"/>
      <c r="BS81" s="128"/>
      <c r="BT81" s="128"/>
      <c r="BU81" s="128"/>
      <c r="BV81" s="128"/>
      <c r="BW81" s="128"/>
      <c r="BX81" s="128"/>
      <c r="BY81" s="128"/>
      <c r="BZ81" s="128"/>
      <c r="CA81" s="128"/>
      <c r="CB81" s="128"/>
      <c r="CC81" s="128"/>
      <c r="CD81" s="128"/>
      <c r="CE81" s="128"/>
      <c r="CF81" s="128"/>
      <c r="CG81" s="128"/>
      <c r="CH81" s="128"/>
      <c r="CI81" s="128"/>
      <c r="CJ81" s="128"/>
      <c r="CK81" s="128"/>
      <c r="CL81" s="128"/>
      <c r="CM81" s="128"/>
      <c r="CN81" s="128"/>
      <c r="CO81" s="128"/>
      <c r="CP81" s="128"/>
      <c r="CQ81" s="128"/>
      <c r="CR81" s="128"/>
      <c r="CS81" s="128"/>
      <c r="CT81" s="128"/>
      <c r="CU81" s="128"/>
      <c r="CV81" s="128"/>
      <c r="CW81" s="128"/>
      <c r="CX81" s="128"/>
      <c r="CY81" s="128"/>
      <c r="CZ81" s="128"/>
      <c r="DA81" s="128"/>
      <c r="DB81" s="128"/>
      <c r="DC81" s="128"/>
      <c r="DD81" s="128"/>
      <c r="DE81" s="128"/>
      <c r="DF81" s="128"/>
      <c r="DG81" s="128"/>
      <c r="DH81" s="128"/>
      <c r="DI81" s="128"/>
      <c r="DJ81" s="128"/>
      <c r="DK81" s="128"/>
      <c r="DL81" s="128"/>
      <c r="DM81" s="128"/>
      <c r="DN81" s="128"/>
      <c r="DO81" s="128"/>
      <c r="DP81" s="128"/>
      <c r="DQ81" s="128"/>
      <c r="DR81" s="127"/>
      <c r="DS81" s="127"/>
      <c r="DT81" s="127"/>
      <c r="DU81" s="127"/>
      <c r="DV81" s="127"/>
      <c r="DW81" s="127"/>
      <c r="DX81" s="127"/>
      <c r="DY81" s="127"/>
      <c r="DZ81" s="127"/>
      <c r="EA81" s="127"/>
      <c r="EB81" s="127"/>
      <c r="EC81" s="127"/>
      <c r="ED81" s="127"/>
      <c r="EE81" s="127"/>
      <c r="EF81" s="127"/>
      <c r="EG81" s="127"/>
      <c r="EH81" s="127"/>
      <c r="EI81" s="127"/>
      <c r="EJ81" s="127"/>
      <c r="EK81" s="127"/>
      <c r="EL81" s="127"/>
      <c r="EM81" s="127"/>
    </row>
    <row r="82" spans="1:143">
      <c r="A82" s="127"/>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c r="AA82" s="128"/>
      <c r="AB82" s="128"/>
      <c r="AC82" s="128"/>
      <c r="AD82" s="128"/>
      <c r="AE82" s="128"/>
      <c r="AF82" s="128"/>
      <c r="AG82" s="128"/>
      <c r="AH82" s="128"/>
      <c r="AI82" s="128"/>
      <c r="AJ82" s="128"/>
      <c r="AK82" s="128"/>
      <c r="AL82" s="128"/>
      <c r="AM82" s="128"/>
      <c r="AN82" s="128"/>
      <c r="AO82" s="128"/>
      <c r="AP82" s="128"/>
      <c r="AQ82" s="128"/>
      <c r="AR82" s="128"/>
      <c r="AS82" s="128"/>
      <c r="AT82" s="128"/>
      <c r="AU82" s="128"/>
      <c r="AV82" s="128"/>
      <c r="AW82" s="128"/>
      <c r="AX82" s="128"/>
      <c r="AY82" s="128"/>
      <c r="AZ82" s="128"/>
      <c r="BA82" s="128"/>
      <c r="BB82" s="128"/>
      <c r="BC82" s="128"/>
      <c r="BD82" s="128"/>
      <c r="BE82" s="128"/>
      <c r="BF82" s="128"/>
      <c r="BG82" s="128"/>
      <c r="BH82" s="128"/>
      <c r="BI82" s="128"/>
      <c r="BJ82" s="128"/>
      <c r="BK82" s="128"/>
      <c r="BL82" s="128"/>
      <c r="BM82" s="128"/>
      <c r="BN82" s="128"/>
      <c r="BO82" s="128"/>
      <c r="BP82" s="128"/>
      <c r="BQ82" s="128"/>
      <c r="BR82" s="128"/>
      <c r="BS82" s="128"/>
      <c r="BT82" s="128"/>
      <c r="BU82" s="128"/>
      <c r="BV82" s="128"/>
      <c r="BW82" s="128"/>
      <c r="BX82" s="128"/>
      <c r="BY82" s="128"/>
      <c r="BZ82" s="128"/>
      <c r="CA82" s="128"/>
      <c r="CB82" s="128"/>
      <c r="CC82" s="128"/>
      <c r="CD82" s="128"/>
      <c r="CE82" s="128"/>
      <c r="CF82" s="128"/>
      <c r="CG82" s="128"/>
      <c r="CH82" s="128"/>
      <c r="CI82" s="128"/>
      <c r="CJ82" s="128"/>
      <c r="CK82" s="128"/>
      <c r="CL82" s="128"/>
      <c r="CM82" s="128"/>
      <c r="CN82" s="128"/>
      <c r="CO82" s="128"/>
      <c r="CP82" s="128"/>
      <c r="CQ82" s="128"/>
      <c r="CR82" s="128"/>
      <c r="CS82" s="128"/>
      <c r="CT82" s="128"/>
      <c r="CU82" s="128"/>
      <c r="CV82" s="128"/>
      <c r="CW82" s="128"/>
      <c r="CX82" s="128"/>
      <c r="CY82" s="128"/>
      <c r="CZ82" s="128"/>
      <c r="DA82" s="128"/>
      <c r="DB82" s="128"/>
      <c r="DC82" s="128"/>
      <c r="DD82" s="128"/>
      <c r="DE82" s="128"/>
      <c r="DF82" s="128"/>
      <c r="DG82" s="128"/>
      <c r="DH82" s="128"/>
      <c r="DI82" s="128"/>
      <c r="DJ82" s="128"/>
      <c r="DK82" s="128"/>
      <c r="DL82" s="128"/>
      <c r="DM82" s="128"/>
      <c r="DN82" s="128"/>
      <c r="DO82" s="128"/>
      <c r="DP82" s="128"/>
      <c r="DQ82" s="128"/>
      <c r="DR82" s="127"/>
      <c r="DS82" s="127"/>
      <c r="DT82" s="127"/>
      <c r="DU82" s="127"/>
      <c r="DV82" s="127"/>
      <c r="DW82" s="127"/>
      <c r="DX82" s="127"/>
      <c r="DY82" s="127"/>
      <c r="DZ82" s="127"/>
      <c r="EA82" s="127"/>
      <c r="EB82" s="127"/>
      <c r="EC82" s="127"/>
      <c r="ED82" s="127"/>
      <c r="EE82" s="127"/>
      <c r="EF82" s="127"/>
      <c r="EG82" s="127"/>
      <c r="EH82" s="127"/>
      <c r="EI82" s="127"/>
      <c r="EJ82" s="127"/>
      <c r="EK82" s="127"/>
      <c r="EL82" s="127"/>
      <c r="EM82" s="127"/>
    </row>
    <row r="83" spans="1:143">
      <c r="A83" s="127"/>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c r="AA83" s="128"/>
      <c r="AB83" s="128"/>
      <c r="AC83" s="128"/>
      <c r="AD83" s="128"/>
      <c r="AE83" s="128"/>
      <c r="AF83" s="128"/>
      <c r="AG83" s="128"/>
      <c r="AH83" s="128"/>
      <c r="AI83" s="128"/>
      <c r="AJ83" s="128"/>
      <c r="AK83" s="128"/>
      <c r="AL83" s="128"/>
      <c r="AM83" s="128"/>
      <c r="AN83" s="128"/>
      <c r="AO83" s="128"/>
      <c r="AP83" s="128"/>
      <c r="AQ83" s="128"/>
      <c r="AR83" s="128"/>
      <c r="AS83" s="128"/>
      <c r="AT83" s="128"/>
      <c r="AU83" s="128"/>
      <c r="AV83" s="128"/>
      <c r="AW83" s="128"/>
      <c r="AX83" s="128"/>
      <c r="AY83" s="128"/>
      <c r="AZ83" s="128"/>
      <c r="BA83" s="128"/>
      <c r="BB83" s="128"/>
      <c r="BC83" s="128"/>
      <c r="BD83" s="128"/>
      <c r="BE83" s="128"/>
      <c r="BF83" s="128"/>
      <c r="BG83" s="128"/>
      <c r="BH83" s="128"/>
      <c r="BI83" s="128"/>
      <c r="BJ83" s="128"/>
      <c r="BK83" s="128"/>
      <c r="BL83" s="128"/>
      <c r="BM83" s="128"/>
      <c r="BN83" s="128"/>
      <c r="BO83" s="128"/>
      <c r="BP83" s="128"/>
      <c r="BQ83" s="128"/>
      <c r="BR83" s="128"/>
      <c r="BS83" s="128"/>
      <c r="BT83" s="128"/>
      <c r="BU83" s="128"/>
      <c r="BV83" s="128"/>
      <c r="BW83" s="128"/>
      <c r="BX83" s="128"/>
      <c r="BY83" s="128"/>
      <c r="BZ83" s="128"/>
      <c r="CA83" s="128"/>
      <c r="CB83" s="128"/>
      <c r="CC83" s="128"/>
      <c r="CD83" s="128"/>
      <c r="CE83" s="128"/>
      <c r="CF83" s="128"/>
      <c r="CG83" s="128"/>
      <c r="CH83" s="128"/>
      <c r="CI83" s="128"/>
      <c r="CJ83" s="128"/>
      <c r="CK83" s="128"/>
      <c r="CL83" s="128"/>
      <c r="CM83" s="128"/>
      <c r="CN83" s="128"/>
      <c r="CO83" s="128"/>
      <c r="CP83" s="128"/>
      <c r="CQ83" s="128"/>
      <c r="CR83" s="128"/>
      <c r="CS83" s="128"/>
      <c r="CT83" s="128"/>
      <c r="CU83" s="128"/>
      <c r="CV83" s="128"/>
      <c r="CW83" s="128"/>
      <c r="CX83" s="128"/>
      <c r="CY83" s="128"/>
      <c r="CZ83" s="128"/>
      <c r="DA83" s="128"/>
      <c r="DB83" s="128"/>
      <c r="DC83" s="128"/>
      <c r="DD83" s="128"/>
      <c r="DE83" s="128"/>
      <c r="DF83" s="128"/>
      <c r="DG83" s="128"/>
      <c r="DH83" s="128"/>
      <c r="DI83" s="128"/>
      <c r="DJ83" s="128"/>
      <c r="DK83" s="128"/>
      <c r="DL83" s="128"/>
      <c r="DM83" s="128"/>
      <c r="DN83" s="128"/>
      <c r="DO83" s="128"/>
      <c r="DP83" s="128"/>
      <c r="DQ83" s="128"/>
      <c r="DR83" s="127"/>
      <c r="DS83" s="127"/>
      <c r="DT83" s="127"/>
      <c r="DU83" s="127"/>
      <c r="DV83" s="127"/>
      <c r="DW83" s="127"/>
      <c r="DX83" s="127"/>
      <c r="DY83" s="127"/>
      <c r="DZ83" s="127"/>
      <c r="EA83" s="127"/>
      <c r="EB83" s="127"/>
      <c r="EC83" s="127"/>
      <c r="ED83" s="127"/>
      <c r="EE83" s="127"/>
      <c r="EF83" s="127"/>
      <c r="EG83" s="127"/>
      <c r="EH83" s="127"/>
      <c r="EI83" s="127"/>
      <c r="EJ83" s="127"/>
      <c r="EK83" s="127"/>
      <c r="EL83" s="127"/>
      <c r="EM83" s="127"/>
    </row>
    <row r="84" spans="1:143">
      <c r="A84" s="127"/>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c r="AA84" s="128"/>
      <c r="AB84" s="128"/>
      <c r="AC84" s="128"/>
      <c r="AD84" s="128"/>
      <c r="AE84" s="128"/>
      <c r="AF84" s="128"/>
      <c r="AG84" s="128"/>
      <c r="AH84" s="128"/>
      <c r="AI84" s="128"/>
      <c r="AJ84" s="128"/>
      <c r="AK84" s="128"/>
      <c r="AL84" s="128"/>
      <c r="AM84" s="128"/>
      <c r="AN84" s="128"/>
      <c r="AO84" s="128"/>
      <c r="AP84" s="128"/>
      <c r="AQ84" s="128"/>
      <c r="AR84" s="128"/>
      <c r="AS84" s="128"/>
      <c r="AT84" s="128"/>
      <c r="AU84" s="128"/>
      <c r="AV84" s="128"/>
      <c r="AW84" s="128"/>
      <c r="AX84" s="128"/>
      <c r="AY84" s="128"/>
      <c r="AZ84" s="128"/>
      <c r="BA84" s="128"/>
      <c r="BB84" s="128"/>
      <c r="BC84" s="128"/>
      <c r="BD84" s="128"/>
      <c r="BE84" s="128"/>
      <c r="BF84" s="128"/>
      <c r="BG84" s="128"/>
      <c r="BH84" s="128"/>
      <c r="BI84" s="128"/>
      <c r="BJ84" s="128"/>
      <c r="BK84" s="128"/>
      <c r="BL84" s="128"/>
      <c r="BM84" s="128"/>
      <c r="BN84" s="128"/>
      <c r="BO84" s="128"/>
      <c r="BP84" s="128"/>
      <c r="BQ84" s="128"/>
      <c r="BR84" s="128"/>
      <c r="BS84" s="128"/>
      <c r="BT84" s="128"/>
      <c r="BU84" s="128"/>
      <c r="BV84" s="128"/>
      <c r="BW84" s="128"/>
      <c r="BX84" s="128"/>
      <c r="BY84" s="128"/>
      <c r="BZ84" s="128"/>
      <c r="CA84" s="128"/>
      <c r="CB84" s="128"/>
      <c r="CC84" s="128"/>
      <c r="CD84" s="128"/>
      <c r="CE84" s="128"/>
      <c r="CF84" s="128"/>
      <c r="CG84" s="128"/>
      <c r="CH84" s="128"/>
      <c r="CI84" s="128"/>
      <c r="CJ84" s="128"/>
      <c r="CK84" s="128"/>
      <c r="CL84" s="128"/>
      <c r="CM84" s="128"/>
      <c r="CN84" s="128"/>
      <c r="CO84" s="128"/>
      <c r="CP84" s="128"/>
      <c r="CQ84" s="128"/>
      <c r="CR84" s="128"/>
      <c r="CS84" s="128"/>
      <c r="CT84" s="128"/>
      <c r="CU84" s="128"/>
      <c r="CV84" s="128"/>
      <c r="CW84" s="128"/>
      <c r="CX84" s="128"/>
      <c r="CY84" s="128"/>
      <c r="CZ84" s="128"/>
      <c r="DA84" s="128"/>
      <c r="DB84" s="128"/>
      <c r="DC84" s="128"/>
      <c r="DD84" s="128"/>
      <c r="DE84" s="128"/>
      <c r="DF84" s="128"/>
      <c r="DG84" s="128"/>
      <c r="DH84" s="128"/>
      <c r="DI84" s="128"/>
      <c r="DJ84" s="128"/>
      <c r="DK84" s="128"/>
      <c r="DL84" s="128"/>
      <c r="DM84" s="128"/>
      <c r="DN84" s="128"/>
      <c r="DO84" s="128"/>
      <c r="DP84" s="128"/>
      <c r="DQ84" s="128"/>
      <c r="DR84" s="127"/>
      <c r="DS84" s="127"/>
      <c r="DT84" s="127"/>
      <c r="DU84" s="127"/>
      <c r="DV84" s="127"/>
      <c r="DW84" s="127"/>
      <c r="DX84" s="127"/>
      <c r="DY84" s="127"/>
      <c r="DZ84" s="127"/>
      <c r="EA84" s="127"/>
      <c r="EB84" s="127"/>
      <c r="EC84" s="127"/>
      <c r="ED84" s="127"/>
      <c r="EE84" s="127"/>
      <c r="EF84" s="127"/>
      <c r="EG84" s="127"/>
      <c r="EH84" s="127"/>
      <c r="EI84" s="127"/>
      <c r="EJ84" s="127"/>
      <c r="EK84" s="127"/>
      <c r="EL84" s="127"/>
      <c r="EM84" s="127"/>
    </row>
    <row r="85" spans="1:143">
      <c r="A85" s="127"/>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c r="AA85" s="128"/>
      <c r="AB85" s="128"/>
      <c r="AC85" s="128"/>
      <c r="AD85" s="128"/>
      <c r="AE85" s="128"/>
      <c r="AF85" s="128"/>
      <c r="AG85" s="128"/>
      <c r="AH85" s="128"/>
      <c r="AI85" s="128"/>
      <c r="AJ85" s="128"/>
      <c r="AK85" s="128"/>
      <c r="AL85" s="128"/>
      <c r="AM85" s="128"/>
      <c r="AN85" s="128"/>
      <c r="AO85" s="128"/>
      <c r="AP85" s="128"/>
      <c r="AQ85" s="128"/>
      <c r="AR85" s="128"/>
      <c r="AS85" s="128"/>
      <c r="AT85" s="128"/>
      <c r="AU85" s="128"/>
      <c r="AV85" s="128"/>
      <c r="AW85" s="128"/>
      <c r="AX85" s="128"/>
      <c r="AY85" s="128"/>
      <c r="AZ85" s="128"/>
      <c r="BA85" s="128"/>
      <c r="BB85" s="128"/>
      <c r="BC85" s="128"/>
      <c r="BD85" s="128"/>
      <c r="BE85" s="128"/>
      <c r="BF85" s="128"/>
      <c r="BG85" s="128"/>
      <c r="BH85" s="128"/>
      <c r="BI85" s="128"/>
      <c r="BJ85" s="128"/>
      <c r="BK85" s="128"/>
      <c r="BL85" s="128"/>
      <c r="BM85" s="128"/>
      <c r="BN85" s="128"/>
      <c r="BO85" s="128"/>
      <c r="BP85" s="128"/>
      <c r="BQ85" s="128"/>
      <c r="BR85" s="128"/>
      <c r="BS85" s="128"/>
      <c r="BT85" s="128"/>
      <c r="BU85" s="128"/>
      <c r="BV85" s="128"/>
      <c r="BW85" s="128"/>
      <c r="BX85" s="128"/>
      <c r="BY85" s="128"/>
      <c r="BZ85" s="128"/>
      <c r="CA85" s="128"/>
      <c r="CB85" s="128"/>
      <c r="CC85" s="128"/>
      <c r="CD85" s="128"/>
      <c r="CE85" s="128"/>
      <c r="CF85" s="128"/>
      <c r="CG85" s="128"/>
      <c r="CH85" s="128"/>
      <c r="CI85" s="128"/>
      <c r="CJ85" s="128"/>
      <c r="CK85" s="128"/>
      <c r="CL85" s="128"/>
      <c r="CM85" s="128"/>
      <c r="CN85" s="128"/>
      <c r="CO85" s="128"/>
      <c r="CP85" s="128"/>
      <c r="CQ85" s="128"/>
      <c r="CR85" s="128"/>
      <c r="CS85" s="128"/>
      <c r="CT85" s="128"/>
      <c r="CU85" s="128"/>
      <c r="CV85" s="128"/>
      <c r="CW85" s="128"/>
      <c r="CX85" s="128"/>
      <c r="CY85" s="128"/>
      <c r="CZ85" s="128"/>
      <c r="DA85" s="128"/>
      <c r="DB85" s="128"/>
      <c r="DC85" s="128"/>
      <c r="DD85" s="128"/>
      <c r="DE85" s="128"/>
      <c r="DF85" s="128"/>
      <c r="DG85" s="128"/>
      <c r="DH85" s="128"/>
      <c r="DI85" s="128"/>
      <c r="DJ85" s="128"/>
      <c r="DK85" s="128"/>
      <c r="DL85" s="128"/>
      <c r="DM85" s="128"/>
      <c r="DN85" s="128"/>
      <c r="DO85" s="128"/>
      <c r="DP85" s="128"/>
      <c r="DQ85" s="128"/>
      <c r="DR85" s="127"/>
      <c r="DS85" s="127"/>
      <c r="DT85" s="127"/>
      <c r="DU85" s="127"/>
      <c r="DV85" s="127"/>
      <c r="DW85" s="127"/>
      <c r="DX85" s="127"/>
      <c r="DY85" s="127"/>
      <c r="DZ85" s="127"/>
      <c r="EA85" s="127"/>
      <c r="EB85" s="127"/>
      <c r="EC85" s="127"/>
      <c r="ED85" s="127"/>
      <c r="EE85" s="127"/>
      <c r="EF85" s="127"/>
      <c r="EG85" s="127"/>
      <c r="EH85" s="127"/>
      <c r="EI85" s="127"/>
      <c r="EJ85" s="127"/>
      <c r="EK85" s="127"/>
      <c r="EL85" s="127"/>
      <c r="EM85" s="127"/>
    </row>
    <row r="86" spans="1:143">
      <c r="A86" s="127"/>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c r="AA86" s="128"/>
      <c r="AB86" s="128"/>
      <c r="AC86" s="128"/>
      <c r="AD86" s="128"/>
      <c r="AE86" s="128"/>
      <c r="AF86" s="128"/>
      <c r="AG86" s="128"/>
      <c r="AH86" s="128"/>
      <c r="AI86" s="128"/>
      <c r="AJ86" s="128"/>
      <c r="AK86" s="128"/>
      <c r="AL86" s="128"/>
      <c r="AM86" s="128"/>
      <c r="AN86" s="128"/>
      <c r="AO86" s="128"/>
      <c r="AP86" s="128"/>
      <c r="AQ86" s="128"/>
      <c r="AR86" s="128"/>
      <c r="AS86" s="128"/>
      <c r="AT86" s="128"/>
      <c r="AU86" s="128"/>
      <c r="AV86" s="128"/>
      <c r="AW86" s="128"/>
      <c r="AX86" s="128"/>
      <c r="AY86" s="128"/>
      <c r="AZ86" s="128"/>
      <c r="BA86" s="128"/>
      <c r="BB86" s="128"/>
      <c r="BC86" s="128"/>
      <c r="BD86" s="128"/>
      <c r="BE86" s="128"/>
      <c r="BF86" s="128"/>
      <c r="BG86" s="128"/>
      <c r="BH86" s="128"/>
      <c r="BI86" s="128"/>
      <c r="BJ86" s="128"/>
      <c r="BK86" s="128"/>
      <c r="BL86" s="128"/>
      <c r="BM86" s="128"/>
      <c r="BN86" s="128"/>
      <c r="BO86" s="128"/>
      <c r="BP86" s="128"/>
      <c r="BQ86" s="128"/>
      <c r="BR86" s="128"/>
      <c r="BS86" s="128"/>
      <c r="BT86" s="128"/>
      <c r="BU86" s="128"/>
      <c r="BV86" s="128"/>
      <c r="BW86" s="128"/>
      <c r="BX86" s="128"/>
      <c r="BY86" s="128"/>
      <c r="BZ86" s="128"/>
      <c r="CA86" s="128"/>
      <c r="CB86" s="128"/>
      <c r="CC86" s="128"/>
      <c r="CD86" s="128"/>
      <c r="CE86" s="128"/>
      <c r="CF86" s="128"/>
      <c r="CG86" s="128"/>
      <c r="CH86" s="128"/>
      <c r="CI86" s="128"/>
      <c r="CJ86" s="128"/>
      <c r="CK86" s="128"/>
      <c r="CL86" s="128"/>
      <c r="CM86" s="128"/>
      <c r="CN86" s="128"/>
      <c r="CO86" s="128"/>
      <c r="CP86" s="128"/>
      <c r="CQ86" s="128"/>
      <c r="CR86" s="128"/>
      <c r="CS86" s="128"/>
      <c r="CT86" s="128"/>
      <c r="CU86" s="128"/>
      <c r="CV86" s="128"/>
      <c r="CW86" s="128"/>
      <c r="CX86" s="128"/>
      <c r="CY86" s="128"/>
      <c r="CZ86" s="128"/>
      <c r="DA86" s="128"/>
      <c r="DB86" s="128"/>
      <c r="DC86" s="128"/>
      <c r="DD86" s="128"/>
      <c r="DE86" s="128"/>
      <c r="DF86" s="128"/>
      <c r="DG86" s="128"/>
      <c r="DH86" s="128"/>
      <c r="DI86" s="128"/>
      <c r="DJ86" s="128"/>
      <c r="DK86" s="128"/>
      <c r="DL86" s="128"/>
      <c r="DM86" s="128"/>
      <c r="DN86" s="128"/>
      <c r="DO86" s="128"/>
      <c r="DP86" s="128"/>
      <c r="DQ86" s="128"/>
      <c r="DR86" s="127"/>
      <c r="DS86" s="127"/>
      <c r="DT86" s="127"/>
      <c r="DU86" s="127"/>
      <c r="DV86" s="127"/>
      <c r="DW86" s="127"/>
      <c r="DX86" s="127"/>
      <c r="DY86" s="127"/>
      <c r="DZ86" s="127"/>
      <c r="EA86" s="127"/>
      <c r="EB86" s="127"/>
      <c r="EC86" s="127"/>
      <c r="ED86" s="127"/>
      <c r="EE86" s="127"/>
      <c r="EF86" s="127"/>
      <c r="EG86" s="127"/>
      <c r="EH86" s="127"/>
      <c r="EI86" s="127"/>
      <c r="EJ86" s="127"/>
      <c r="EK86" s="127"/>
      <c r="EL86" s="127"/>
      <c r="EM86" s="127"/>
    </row>
    <row r="87" spans="1:143">
      <c r="A87" s="127"/>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c r="AA87" s="128"/>
      <c r="AB87" s="128"/>
      <c r="AC87" s="128"/>
      <c r="AD87" s="128"/>
      <c r="AE87" s="128"/>
      <c r="AF87" s="128"/>
      <c r="AG87" s="128"/>
      <c r="AH87" s="128"/>
      <c r="AI87" s="128"/>
      <c r="AJ87" s="128"/>
      <c r="AK87" s="128"/>
      <c r="AL87" s="128"/>
      <c r="AM87" s="128"/>
      <c r="AN87" s="128"/>
      <c r="AO87" s="128"/>
      <c r="AP87" s="128"/>
      <c r="AQ87" s="128"/>
      <c r="AR87" s="128"/>
      <c r="AS87" s="128"/>
      <c r="AT87" s="128"/>
      <c r="AU87" s="128"/>
      <c r="AV87" s="128"/>
      <c r="AW87" s="128"/>
      <c r="AX87" s="128"/>
      <c r="AY87" s="128"/>
      <c r="AZ87" s="128"/>
      <c r="BA87" s="128"/>
      <c r="BB87" s="128"/>
      <c r="BC87" s="128"/>
      <c r="BD87" s="128"/>
      <c r="BE87" s="128"/>
      <c r="BF87" s="128"/>
      <c r="BG87" s="128"/>
      <c r="BH87" s="128"/>
      <c r="BI87" s="128"/>
      <c r="BJ87" s="128"/>
      <c r="BK87" s="128"/>
      <c r="BL87" s="128"/>
      <c r="BM87" s="128"/>
      <c r="BN87" s="128"/>
      <c r="BO87" s="128"/>
      <c r="BP87" s="128"/>
      <c r="BQ87" s="128"/>
      <c r="BR87" s="128"/>
      <c r="BS87" s="128"/>
      <c r="BT87" s="128"/>
      <c r="BU87" s="128"/>
      <c r="BV87" s="128"/>
      <c r="BW87" s="128"/>
      <c r="BX87" s="128"/>
      <c r="BY87" s="128"/>
      <c r="BZ87" s="128"/>
      <c r="CA87" s="128"/>
      <c r="CB87" s="128"/>
      <c r="CC87" s="128"/>
      <c r="CD87" s="128"/>
      <c r="CE87" s="128"/>
      <c r="CF87" s="128"/>
      <c r="CG87" s="128"/>
      <c r="CH87" s="128"/>
      <c r="CI87" s="128"/>
      <c r="CJ87" s="128"/>
      <c r="CK87" s="128"/>
      <c r="CL87" s="128"/>
      <c r="CM87" s="128"/>
      <c r="CN87" s="128"/>
      <c r="CO87" s="128"/>
      <c r="CP87" s="128"/>
      <c r="CQ87" s="128"/>
      <c r="CR87" s="128"/>
      <c r="CS87" s="128"/>
      <c r="CT87" s="128"/>
      <c r="CU87" s="128"/>
      <c r="CV87" s="128"/>
      <c r="CW87" s="128"/>
      <c r="CX87" s="128"/>
      <c r="CY87" s="128"/>
      <c r="CZ87" s="128"/>
      <c r="DA87" s="128"/>
      <c r="DB87" s="128"/>
      <c r="DC87" s="128"/>
      <c r="DD87" s="128"/>
      <c r="DE87" s="128"/>
      <c r="DF87" s="128"/>
      <c r="DG87" s="128"/>
      <c r="DH87" s="128"/>
      <c r="DI87" s="128"/>
      <c r="DJ87" s="128"/>
      <c r="DK87" s="128"/>
      <c r="DL87" s="128"/>
      <c r="DM87" s="128"/>
      <c r="DN87" s="128"/>
      <c r="DO87" s="128"/>
      <c r="DP87" s="128"/>
      <c r="DQ87" s="128"/>
      <c r="DR87" s="127"/>
      <c r="DS87" s="127"/>
      <c r="DT87" s="127"/>
      <c r="DU87" s="127"/>
      <c r="DV87" s="127"/>
      <c r="DW87" s="127"/>
      <c r="DX87" s="127"/>
      <c r="DY87" s="127"/>
      <c r="DZ87" s="127"/>
      <c r="EA87" s="127"/>
      <c r="EB87" s="127"/>
      <c r="EC87" s="127"/>
      <c r="ED87" s="127"/>
      <c r="EE87" s="127"/>
      <c r="EF87" s="127"/>
      <c r="EG87" s="127"/>
      <c r="EH87" s="127"/>
      <c r="EI87" s="127"/>
      <c r="EJ87" s="127"/>
      <c r="EK87" s="127"/>
      <c r="EL87" s="127"/>
      <c r="EM87" s="127"/>
    </row>
    <row r="88" spans="1:143">
      <c r="A88" s="127"/>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c r="AA88" s="128"/>
      <c r="AB88" s="128"/>
      <c r="AC88" s="128"/>
      <c r="AD88" s="128"/>
      <c r="AE88" s="128"/>
      <c r="AF88" s="128"/>
      <c r="AG88" s="128"/>
      <c r="AH88" s="128"/>
      <c r="AI88" s="128"/>
      <c r="AJ88" s="128"/>
      <c r="AK88" s="128"/>
      <c r="AL88" s="128"/>
      <c r="AM88" s="128"/>
      <c r="AN88" s="128"/>
      <c r="AO88" s="128"/>
      <c r="AP88" s="128"/>
      <c r="AQ88" s="128"/>
      <c r="AR88" s="128"/>
      <c r="AS88" s="128"/>
      <c r="AT88" s="128"/>
      <c r="AU88" s="128"/>
      <c r="AV88" s="128"/>
      <c r="AW88" s="128"/>
      <c r="AX88" s="128"/>
      <c r="AY88" s="128"/>
      <c r="AZ88" s="128"/>
      <c r="BA88" s="128"/>
      <c r="BB88" s="128"/>
      <c r="BC88" s="128"/>
      <c r="BD88" s="128"/>
      <c r="BE88" s="128"/>
      <c r="BF88" s="128"/>
      <c r="BG88" s="128"/>
      <c r="BH88" s="128"/>
      <c r="BI88" s="128"/>
      <c r="BJ88" s="128"/>
      <c r="BK88" s="128"/>
      <c r="BL88" s="128"/>
      <c r="BM88" s="128"/>
      <c r="BN88" s="128"/>
      <c r="BO88" s="128"/>
      <c r="BP88" s="128"/>
      <c r="BQ88" s="128"/>
      <c r="BR88" s="128"/>
      <c r="BS88" s="128"/>
      <c r="BT88" s="128"/>
      <c r="BU88" s="128"/>
      <c r="BV88" s="128"/>
      <c r="BW88" s="128"/>
      <c r="BX88" s="128"/>
      <c r="BY88" s="128"/>
      <c r="BZ88" s="128"/>
      <c r="CA88" s="128"/>
      <c r="CB88" s="128"/>
      <c r="CC88" s="128"/>
      <c r="CD88" s="128"/>
      <c r="CE88" s="128"/>
      <c r="CF88" s="128"/>
      <c r="CG88" s="128"/>
      <c r="CH88" s="128"/>
      <c r="CI88" s="128"/>
      <c r="CJ88" s="128"/>
      <c r="CK88" s="128"/>
      <c r="CL88" s="128"/>
      <c r="CM88" s="128"/>
      <c r="CN88" s="128"/>
      <c r="CO88" s="128"/>
      <c r="CP88" s="128"/>
      <c r="CQ88" s="128"/>
      <c r="CR88" s="128"/>
      <c r="CS88" s="128"/>
      <c r="CT88" s="128"/>
      <c r="CU88" s="128"/>
      <c r="CV88" s="128"/>
      <c r="CW88" s="128"/>
      <c r="CX88" s="128"/>
      <c r="CY88" s="128"/>
      <c r="CZ88" s="128"/>
      <c r="DA88" s="128"/>
      <c r="DB88" s="128"/>
      <c r="DC88" s="128"/>
      <c r="DD88" s="128"/>
      <c r="DE88" s="128"/>
      <c r="DF88" s="128"/>
      <c r="DG88" s="128"/>
      <c r="DH88" s="128"/>
      <c r="DI88" s="128"/>
      <c r="DJ88" s="128"/>
      <c r="DK88" s="128"/>
      <c r="DL88" s="128"/>
      <c r="DM88" s="128"/>
      <c r="DN88" s="128"/>
      <c r="DO88" s="128"/>
      <c r="DP88" s="128"/>
      <c r="DQ88" s="128"/>
      <c r="DR88" s="127"/>
      <c r="DS88" s="127"/>
      <c r="DT88" s="127"/>
      <c r="DU88" s="127"/>
      <c r="DV88" s="127"/>
      <c r="DW88" s="127"/>
      <c r="DX88" s="127"/>
      <c r="DY88" s="127"/>
      <c r="DZ88" s="127"/>
      <c r="EA88" s="127"/>
      <c r="EB88" s="127"/>
      <c r="EC88" s="127"/>
      <c r="ED88" s="127"/>
      <c r="EE88" s="127"/>
      <c r="EF88" s="127"/>
      <c r="EG88" s="127"/>
      <c r="EH88" s="127"/>
      <c r="EI88" s="127"/>
      <c r="EJ88" s="127"/>
      <c r="EK88" s="127"/>
      <c r="EL88" s="127"/>
      <c r="EM88" s="127"/>
    </row>
    <row r="89" spans="1:143">
      <c r="A89" s="127"/>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c r="AA89" s="128"/>
      <c r="AB89" s="128"/>
      <c r="AC89" s="128"/>
      <c r="AD89" s="128"/>
      <c r="AE89" s="128"/>
      <c r="AF89" s="128"/>
      <c r="AG89" s="128"/>
      <c r="AH89" s="128"/>
      <c r="AI89" s="128"/>
      <c r="AJ89" s="128"/>
      <c r="AK89" s="128"/>
      <c r="AL89" s="128"/>
      <c r="AM89" s="128"/>
      <c r="AN89" s="128"/>
      <c r="AO89" s="128"/>
      <c r="AP89" s="128"/>
      <c r="AQ89" s="128"/>
      <c r="AR89" s="128"/>
      <c r="AS89" s="128"/>
      <c r="AT89" s="128"/>
      <c r="AU89" s="128"/>
      <c r="AV89" s="128"/>
      <c r="AW89" s="128"/>
      <c r="AX89" s="128"/>
      <c r="AY89" s="128"/>
      <c r="AZ89" s="128"/>
      <c r="BA89" s="128"/>
      <c r="BB89" s="128"/>
      <c r="BC89" s="128"/>
      <c r="BD89" s="128"/>
      <c r="BE89" s="128"/>
      <c r="BF89" s="128"/>
      <c r="BG89" s="128"/>
      <c r="BH89" s="128"/>
      <c r="BI89" s="128"/>
      <c r="BJ89" s="128"/>
      <c r="BK89" s="128"/>
      <c r="BL89" s="128"/>
      <c r="BM89" s="128"/>
      <c r="BN89" s="128"/>
      <c r="BO89" s="128"/>
      <c r="BP89" s="128"/>
      <c r="BQ89" s="128"/>
      <c r="BR89" s="128"/>
      <c r="BS89" s="128"/>
      <c r="BT89" s="128"/>
      <c r="BU89" s="128"/>
      <c r="BV89" s="128"/>
      <c r="BW89" s="128"/>
      <c r="BX89" s="128"/>
      <c r="BY89" s="128"/>
      <c r="BZ89" s="128"/>
      <c r="CA89" s="128"/>
      <c r="CB89" s="128"/>
      <c r="CC89" s="128"/>
      <c r="CD89" s="128"/>
      <c r="CE89" s="128"/>
      <c r="CF89" s="128"/>
      <c r="CG89" s="128"/>
      <c r="CH89" s="128"/>
      <c r="CI89" s="128"/>
      <c r="CJ89" s="128"/>
      <c r="CK89" s="128"/>
      <c r="CL89" s="128"/>
      <c r="CM89" s="128"/>
      <c r="CN89" s="128"/>
      <c r="CO89" s="128"/>
      <c r="CP89" s="128"/>
      <c r="CQ89" s="128"/>
      <c r="CR89" s="128"/>
      <c r="CS89" s="128"/>
      <c r="CT89" s="128"/>
      <c r="CU89" s="128"/>
      <c r="CV89" s="128"/>
      <c r="CW89" s="128"/>
      <c r="CX89" s="128"/>
      <c r="CY89" s="128"/>
      <c r="CZ89" s="128"/>
      <c r="DA89" s="128"/>
      <c r="DB89" s="128"/>
      <c r="DC89" s="128"/>
      <c r="DD89" s="128"/>
      <c r="DE89" s="128"/>
      <c r="DF89" s="128"/>
      <c r="DG89" s="128"/>
      <c r="DH89" s="128"/>
      <c r="DI89" s="128"/>
      <c r="DJ89" s="128"/>
      <c r="DK89" s="128"/>
      <c r="DL89" s="128"/>
      <c r="DM89" s="128"/>
      <c r="DN89" s="128"/>
      <c r="DO89" s="128"/>
      <c r="DP89" s="128"/>
      <c r="DQ89" s="128"/>
      <c r="DR89" s="127"/>
      <c r="DS89" s="127"/>
      <c r="DT89" s="127"/>
      <c r="DU89" s="127"/>
      <c r="DV89" s="127"/>
      <c r="DW89" s="127"/>
      <c r="DX89" s="127"/>
      <c r="DY89" s="127"/>
      <c r="DZ89" s="127"/>
      <c r="EA89" s="127"/>
      <c r="EB89" s="127"/>
      <c r="EC89" s="127"/>
      <c r="ED89" s="127"/>
      <c r="EE89" s="127"/>
      <c r="EF89" s="127"/>
      <c r="EG89" s="127"/>
      <c r="EH89" s="127"/>
      <c r="EI89" s="127"/>
      <c r="EJ89" s="127"/>
      <c r="EK89" s="127"/>
      <c r="EL89" s="127"/>
      <c r="EM89" s="127"/>
    </row>
    <row r="90" spans="1:143">
      <c r="A90" s="127"/>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c r="AA90" s="128"/>
      <c r="AB90" s="128"/>
      <c r="AC90" s="128"/>
      <c r="AD90" s="128"/>
      <c r="AE90" s="128"/>
      <c r="AF90" s="128"/>
      <c r="AG90" s="128"/>
      <c r="AH90" s="128"/>
      <c r="AI90" s="128"/>
      <c r="AJ90" s="128"/>
      <c r="AK90" s="128"/>
      <c r="AL90" s="128"/>
      <c r="AM90" s="128"/>
      <c r="AN90" s="128"/>
      <c r="AO90" s="128"/>
      <c r="AP90" s="128"/>
      <c r="AQ90" s="128"/>
      <c r="AR90" s="128"/>
      <c r="AS90" s="128"/>
      <c r="AT90" s="128"/>
      <c r="AU90" s="128"/>
      <c r="AV90" s="128"/>
      <c r="AW90" s="128"/>
      <c r="AX90" s="128"/>
      <c r="AY90" s="128"/>
      <c r="AZ90" s="128"/>
      <c r="BA90" s="128"/>
      <c r="BB90" s="128"/>
      <c r="BC90" s="128"/>
      <c r="BD90" s="128"/>
      <c r="BE90" s="128"/>
      <c r="BF90" s="128"/>
      <c r="BG90" s="128"/>
      <c r="BH90" s="128"/>
      <c r="BI90" s="128"/>
      <c r="BJ90" s="128"/>
      <c r="BK90" s="128"/>
      <c r="BL90" s="128"/>
      <c r="BM90" s="128"/>
      <c r="BN90" s="128"/>
      <c r="BO90" s="128"/>
      <c r="BP90" s="128"/>
      <c r="BQ90" s="128"/>
      <c r="BR90" s="128"/>
      <c r="BS90" s="128"/>
      <c r="BT90" s="128"/>
      <c r="BU90" s="128"/>
      <c r="BV90" s="128"/>
      <c r="BW90" s="128"/>
      <c r="BX90" s="128"/>
      <c r="BY90" s="128"/>
      <c r="BZ90" s="128"/>
      <c r="CA90" s="128"/>
      <c r="CB90" s="128"/>
      <c r="CC90" s="128"/>
      <c r="CD90" s="128"/>
      <c r="CE90" s="128"/>
      <c r="CF90" s="128"/>
      <c r="CG90" s="128"/>
      <c r="CH90" s="128"/>
      <c r="CI90" s="128"/>
      <c r="CJ90" s="128"/>
      <c r="CK90" s="128"/>
      <c r="CL90" s="128"/>
      <c r="CM90" s="128"/>
      <c r="CN90" s="128"/>
      <c r="CO90" s="128"/>
      <c r="CP90" s="128"/>
      <c r="CQ90" s="128"/>
      <c r="CR90" s="128"/>
      <c r="CS90" s="128"/>
      <c r="CT90" s="128"/>
      <c r="CU90" s="128"/>
      <c r="CV90" s="128"/>
      <c r="CW90" s="128"/>
      <c r="CX90" s="128"/>
      <c r="CY90" s="128"/>
      <c r="CZ90" s="128"/>
      <c r="DA90" s="128"/>
      <c r="DB90" s="128"/>
      <c r="DC90" s="128"/>
      <c r="DD90" s="128"/>
      <c r="DE90" s="128"/>
      <c r="DF90" s="128"/>
      <c r="DG90" s="128"/>
      <c r="DH90" s="128"/>
      <c r="DI90" s="128"/>
      <c r="DJ90" s="128"/>
      <c r="DK90" s="128"/>
      <c r="DL90" s="128"/>
      <c r="DM90" s="128"/>
      <c r="DN90" s="128"/>
      <c r="DO90" s="128"/>
      <c r="DP90" s="128"/>
      <c r="DQ90" s="128"/>
      <c r="DR90" s="127"/>
      <c r="DS90" s="127"/>
      <c r="DT90" s="127"/>
      <c r="DU90" s="127"/>
      <c r="DV90" s="127"/>
      <c r="DW90" s="127"/>
      <c r="DX90" s="127"/>
      <c r="DY90" s="127"/>
      <c r="DZ90" s="127"/>
      <c r="EA90" s="127"/>
      <c r="EB90" s="127"/>
      <c r="EC90" s="127"/>
      <c r="ED90" s="127"/>
      <c r="EE90" s="127"/>
      <c r="EF90" s="127"/>
      <c r="EG90" s="127"/>
      <c r="EH90" s="127"/>
      <c r="EI90" s="127"/>
      <c r="EJ90" s="127"/>
      <c r="EK90" s="127"/>
      <c r="EL90" s="127"/>
      <c r="EM90" s="127"/>
    </row>
    <row r="91" spans="1:143">
      <c r="A91" s="127"/>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c r="AA91" s="128"/>
      <c r="AB91" s="128"/>
      <c r="AC91" s="128"/>
      <c r="AD91" s="128"/>
      <c r="AE91" s="128"/>
      <c r="AF91" s="128"/>
      <c r="AG91" s="128"/>
      <c r="AH91" s="128"/>
      <c r="AI91" s="128"/>
      <c r="AJ91" s="128"/>
      <c r="AK91" s="128"/>
      <c r="AL91" s="128"/>
      <c r="AM91" s="128"/>
      <c r="AN91" s="128"/>
      <c r="AO91" s="128"/>
      <c r="AP91" s="128"/>
      <c r="AQ91" s="128"/>
      <c r="AR91" s="128"/>
      <c r="AS91" s="128"/>
      <c r="AT91" s="128"/>
      <c r="AU91" s="128"/>
      <c r="AV91" s="128"/>
      <c r="AW91" s="128"/>
      <c r="AX91" s="128"/>
      <c r="AY91" s="128"/>
      <c r="AZ91" s="128"/>
      <c r="BA91" s="128"/>
      <c r="BB91" s="128"/>
      <c r="BC91" s="128"/>
      <c r="BD91" s="128"/>
      <c r="BE91" s="128"/>
      <c r="BF91" s="128"/>
      <c r="BG91" s="128"/>
      <c r="BH91" s="128"/>
      <c r="BI91" s="128"/>
      <c r="BJ91" s="128"/>
      <c r="BK91" s="128"/>
      <c r="BL91" s="128"/>
      <c r="BM91" s="128"/>
      <c r="BN91" s="128"/>
      <c r="BO91" s="128"/>
      <c r="BP91" s="128"/>
      <c r="BQ91" s="128"/>
      <c r="BR91" s="128"/>
      <c r="BS91" s="128"/>
      <c r="BT91" s="128"/>
      <c r="BU91" s="128"/>
      <c r="BV91" s="128"/>
      <c r="BW91" s="128"/>
      <c r="BX91" s="128"/>
      <c r="BY91" s="128"/>
      <c r="BZ91" s="128"/>
      <c r="CA91" s="128"/>
      <c r="CB91" s="128"/>
      <c r="CC91" s="128"/>
      <c r="CD91" s="128"/>
      <c r="CE91" s="128"/>
      <c r="CF91" s="128"/>
      <c r="CG91" s="128"/>
      <c r="CH91" s="128"/>
      <c r="CI91" s="128"/>
      <c r="CJ91" s="128"/>
      <c r="CK91" s="128"/>
      <c r="CL91" s="128"/>
      <c r="CM91" s="128"/>
      <c r="CN91" s="128"/>
      <c r="CO91" s="128"/>
      <c r="CP91" s="128"/>
      <c r="CQ91" s="128"/>
      <c r="CR91" s="128"/>
      <c r="CS91" s="128"/>
      <c r="CT91" s="128"/>
      <c r="CU91" s="128"/>
      <c r="CV91" s="128"/>
      <c r="CW91" s="128"/>
      <c r="CX91" s="128"/>
      <c r="CY91" s="128"/>
      <c r="CZ91" s="128"/>
      <c r="DA91" s="128"/>
      <c r="DB91" s="128"/>
      <c r="DC91" s="128"/>
      <c r="DD91" s="128"/>
      <c r="DE91" s="128"/>
      <c r="DF91" s="128"/>
      <c r="DG91" s="128"/>
      <c r="DH91" s="128"/>
      <c r="DI91" s="128"/>
      <c r="DJ91" s="128"/>
      <c r="DK91" s="128"/>
      <c r="DL91" s="128"/>
      <c r="DM91" s="128"/>
      <c r="DN91" s="128"/>
      <c r="DO91" s="128"/>
      <c r="DP91" s="128"/>
      <c r="DQ91" s="128"/>
      <c r="DR91" s="127"/>
      <c r="DS91" s="127"/>
      <c r="DT91" s="127"/>
      <c r="DU91" s="127"/>
      <c r="DV91" s="127"/>
      <c r="DW91" s="127"/>
      <c r="DX91" s="127"/>
      <c r="DY91" s="127"/>
      <c r="DZ91" s="127"/>
      <c r="EA91" s="127"/>
      <c r="EB91" s="127"/>
      <c r="EC91" s="127"/>
      <c r="ED91" s="127"/>
      <c r="EE91" s="127"/>
      <c r="EF91" s="127"/>
      <c r="EG91" s="127"/>
      <c r="EH91" s="127"/>
      <c r="EI91" s="127"/>
      <c r="EJ91" s="127"/>
      <c r="EK91" s="127"/>
      <c r="EL91" s="127"/>
      <c r="EM91" s="127"/>
    </row>
    <row r="92" spans="1:143">
      <c r="A92" s="127"/>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c r="AA92" s="128"/>
      <c r="AB92" s="128"/>
      <c r="AC92" s="128"/>
      <c r="AD92" s="128"/>
      <c r="AE92" s="128"/>
      <c r="AF92" s="128"/>
      <c r="AG92" s="128"/>
      <c r="AH92" s="128"/>
      <c r="AI92" s="128"/>
      <c r="AJ92" s="128"/>
      <c r="AK92" s="128"/>
      <c r="AL92" s="128"/>
      <c r="AM92" s="128"/>
      <c r="AN92" s="128"/>
      <c r="AO92" s="128"/>
      <c r="AP92" s="128"/>
      <c r="AQ92" s="128"/>
      <c r="AR92" s="128"/>
      <c r="AS92" s="128"/>
      <c r="AT92" s="128"/>
      <c r="AU92" s="128"/>
      <c r="AV92" s="128"/>
      <c r="AW92" s="128"/>
      <c r="AX92" s="128"/>
      <c r="AY92" s="128"/>
      <c r="AZ92" s="128"/>
      <c r="BA92" s="128"/>
      <c r="BB92" s="128"/>
      <c r="BC92" s="128"/>
      <c r="BD92" s="128"/>
      <c r="BE92" s="128"/>
      <c r="BF92" s="128"/>
      <c r="BG92" s="128"/>
      <c r="BH92" s="128"/>
      <c r="BI92" s="128"/>
      <c r="BJ92" s="128"/>
      <c r="BK92" s="128"/>
      <c r="BL92" s="128"/>
      <c r="BM92" s="128"/>
      <c r="BN92" s="128"/>
      <c r="BO92" s="128"/>
      <c r="BP92" s="128"/>
      <c r="BQ92" s="128"/>
      <c r="BR92" s="128"/>
      <c r="BS92" s="128"/>
      <c r="BT92" s="128"/>
      <c r="BU92" s="128"/>
      <c r="BV92" s="128"/>
      <c r="BW92" s="128"/>
      <c r="BX92" s="128"/>
      <c r="BY92" s="128"/>
      <c r="BZ92" s="128"/>
      <c r="CA92" s="128"/>
      <c r="CB92" s="128"/>
      <c r="CC92" s="128"/>
      <c r="CD92" s="128"/>
      <c r="CE92" s="128"/>
      <c r="CF92" s="128"/>
      <c r="CG92" s="128"/>
      <c r="CH92" s="128"/>
      <c r="CI92" s="128"/>
      <c r="CJ92" s="128"/>
      <c r="CK92" s="128"/>
      <c r="CL92" s="128"/>
      <c r="CM92" s="128"/>
      <c r="CN92" s="128"/>
      <c r="CO92" s="128"/>
      <c r="CP92" s="128"/>
      <c r="CQ92" s="128"/>
      <c r="CR92" s="128"/>
      <c r="CS92" s="128"/>
      <c r="CT92" s="128"/>
      <c r="CU92" s="128"/>
      <c r="CV92" s="128"/>
      <c r="CW92" s="128"/>
      <c r="CX92" s="128"/>
      <c r="CY92" s="128"/>
      <c r="CZ92" s="128"/>
      <c r="DA92" s="128"/>
      <c r="DB92" s="128"/>
      <c r="DC92" s="128"/>
      <c r="DD92" s="128"/>
      <c r="DE92" s="128"/>
      <c r="DF92" s="128"/>
      <c r="DG92" s="128"/>
      <c r="DH92" s="128"/>
      <c r="DI92" s="128"/>
      <c r="DJ92" s="128"/>
      <c r="DK92" s="128"/>
      <c r="DL92" s="128"/>
      <c r="DM92" s="128"/>
      <c r="DN92" s="128"/>
      <c r="DO92" s="128"/>
      <c r="DP92" s="128"/>
      <c r="DQ92" s="128"/>
      <c r="DR92" s="127"/>
      <c r="DS92" s="127"/>
      <c r="DT92" s="127"/>
      <c r="DU92" s="127"/>
      <c r="DV92" s="127"/>
      <c r="DW92" s="127"/>
      <c r="DX92" s="127"/>
      <c r="DY92" s="127"/>
      <c r="DZ92" s="127"/>
      <c r="EA92" s="127"/>
      <c r="EB92" s="127"/>
      <c r="EC92" s="127"/>
      <c r="ED92" s="127"/>
      <c r="EE92" s="127"/>
      <c r="EF92" s="127"/>
      <c r="EG92" s="127"/>
      <c r="EH92" s="127"/>
      <c r="EI92" s="127"/>
      <c r="EJ92" s="127"/>
      <c r="EK92" s="127"/>
      <c r="EL92" s="127"/>
      <c r="EM92" s="127"/>
    </row>
    <row r="93" spans="1:143">
      <c r="A93" s="127"/>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c r="AA93" s="128"/>
      <c r="AB93" s="128"/>
      <c r="AC93" s="128"/>
      <c r="AD93" s="128"/>
      <c r="AE93" s="128"/>
      <c r="AF93" s="128"/>
      <c r="AG93" s="128"/>
      <c r="AH93" s="128"/>
      <c r="AI93" s="128"/>
      <c r="AJ93" s="128"/>
      <c r="AK93" s="128"/>
      <c r="AL93" s="128"/>
      <c r="AM93" s="128"/>
      <c r="AN93" s="128"/>
      <c r="AO93" s="128"/>
      <c r="AP93" s="128"/>
      <c r="AQ93" s="128"/>
      <c r="AR93" s="128"/>
      <c r="AS93" s="128"/>
      <c r="AT93" s="128"/>
      <c r="AU93" s="128"/>
      <c r="AV93" s="128"/>
      <c r="AW93" s="128"/>
      <c r="AX93" s="128"/>
      <c r="AY93" s="128"/>
      <c r="AZ93" s="128"/>
      <c r="BA93" s="128"/>
      <c r="BB93" s="128"/>
      <c r="BC93" s="128"/>
      <c r="BD93" s="128"/>
      <c r="BE93" s="128"/>
      <c r="BF93" s="128"/>
      <c r="BG93" s="128"/>
      <c r="BH93" s="128"/>
      <c r="BI93" s="128"/>
      <c r="BJ93" s="128"/>
      <c r="BK93" s="128"/>
      <c r="BL93" s="128"/>
      <c r="BM93" s="128"/>
      <c r="BN93" s="128"/>
      <c r="BO93" s="128"/>
      <c r="BP93" s="128"/>
      <c r="BQ93" s="128"/>
      <c r="BR93" s="128"/>
      <c r="BS93" s="128"/>
      <c r="BT93" s="128"/>
      <c r="BU93" s="128"/>
      <c r="BV93" s="128"/>
      <c r="BW93" s="128"/>
      <c r="BX93" s="128"/>
      <c r="BY93" s="128"/>
      <c r="BZ93" s="128"/>
      <c r="CA93" s="128"/>
      <c r="CB93" s="128"/>
      <c r="CC93" s="128"/>
      <c r="CD93" s="128"/>
      <c r="CE93" s="128"/>
      <c r="CF93" s="128"/>
      <c r="CG93" s="128"/>
      <c r="CH93" s="128"/>
      <c r="CI93" s="128"/>
      <c r="CJ93" s="128"/>
      <c r="CK93" s="128"/>
      <c r="CL93" s="128"/>
      <c r="CM93" s="128"/>
      <c r="CN93" s="128"/>
      <c r="CO93" s="128"/>
      <c r="CP93" s="128"/>
      <c r="CQ93" s="128"/>
      <c r="CR93" s="128"/>
      <c r="CS93" s="128"/>
      <c r="CT93" s="128"/>
      <c r="CU93" s="128"/>
      <c r="CV93" s="128"/>
      <c r="CW93" s="128"/>
      <c r="CX93" s="128"/>
      <c r="CY93" s="128"/>
      <c r="CZ93" s="128"/>
      <c r="DA93" s="128"/>
      <c r="DB93" s="128"/>
      <c r="DC93" s="128"/>
      <c r="DD93" s="128"/>
      <c r="DE93" s="128"/>
      <c r="DF93" s="128"/>
      <c r="DG93" s="128"/>
      <c r="DH93" s="128"/>
      <c r="DI93" s="128"/>
      <c r="DJ93" s="128"/>
      <c r="DK93" s="128"/>
      <c r="DL93" s="128"/>
      <c r="DM93" s="128"/>
      <c r="DN93" s="128"/>
      <c r="DO93" s="128"/>
      <c r="DP93" s="128"/>
      <c r="DQ93" s="128"/>
      <c r="DR93" s="127"/>
      <c r="DS93" s="127"/>
      <c r="DT93" s="127"/>
      <c r="DU93" s="127"/>
      <c r="DV93" s="127"/>
      <c r="DW93" s="127"/>
      <c r="DX93" s="127"/>
      <c r="DY93" s="127"/>
      <c r="DZ93" s="127"/>
      <c r="EA93" s="127"/>
      <c r="EB93" s="127"/>
      <c r="EC93" s="127"/>
      <c r="ED93" s="127"/>
      <c r="EE93" s="127"/>
      <c r="EF93" s="127"/>
      <c r="EG93" s="127"/>
      <c r="EH93" s="127"/>
      <c r="EI93" s="127"/>
      <c r="EJ93" s="127"/>
      <c r="EK93" s="127"/>
      <c r="EL93" s="127"/>
      <c r="EM93" s="127"/>
    </row>
    <row r="94" spans="1:143">
      <c r="A94" s="127"/>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c r="AA94" s="128"/>
      <c r="AB94" s="128"/>
      <c r="AC94" s="128"/>
      <c r="AD94" s="128"/>
      <c r="AE94" s="128"/>
      <c r="AF94" s="128"/>
      <c r="AG94" s="128"/>
      <c r="AH94" s="128"/>
      <c r="AI94" s="128"/>
      <c r="AJ94" s="128"/>
      <c r="AK94" s="128"/>
      <c r="AL94" s="128"/>
      <c r="AM94" s="128"/>
      <c r="AN94" s="128"/>
      <c r="AO94" s="128"/>
      <c r="AP94" s="128"/>
      <c r="AQ94" s="128"/>
      <c r="AR94" s="128"/>
      <c r="AS94" s="128"/>
      <c r="AT94" s="128"/>
      <c r="AU94" s="128"/>
      <c r="AV94" s="128"/>
      <c r="AW94" s="128"/>
      <c r="AX94" s="128"/>
      <c r="AY94" s="128"/>
      <c r="AZ94" s="128"/>
      <c r="BA94" s="128"/>
      <c r="BB94" s="128"/>
      <c r="BC94" s="128"/>
      <c r="BD94" s="128"/>
      <c r="BE94" s="128"/>
      <c r="BF94" s="128"/>
      <c r="BG94" s="128"/>
      <c r="BH94" s="128"/>
      <c r="BI94" s="128"/>
      <c r="BJ94" s="128"/>
      <c r="BK94" s="128"/>
      <c r="BL94" s="128"/>
      <c r="BM94" s="128"/>
      <c r="BN94" s="128"/>
      <c r="BO94" s="128"/>
      <c r="BP94" s="128"/>
      <c r="BQ94" s="128"/>
      <c r="BR94" s="128"/>
      <c r="BS94" s="128"/>
      <c r="BT94" s="128"/>
      <c r="BU94" s="128"/>
      <c r="BV94" s="128"/>
      <c r="BW94" s="128"/>
      <c r="BX94" s="128"/>
      <c r="BY94" s="128"/>
      <c r="BZ94" s="128"/>
      <c r="CA94" s="128"/>
      <c r="CB94" s="128"/>
      <c r="CC94" s="128"/>
      <c r="CD94" s="128"/>
      <c r="CE94" s="128"/>
      <c r="CF94" s="128"/>
      <c r="CG94" s="128"/>
      <c r="CH94" s="128"/>
      <c r="CI94" s="128"/>
      <c r="CJ94" s="128"/>
      <c r="CK94" s="128"/>
      <c r="CL94" s="128"/>
      <c r="CM94" s="128"/>
      <c r="CN94" s="128"/>
      <c r="CO94" s="128"/>
      <c r="CP94" s="128"/>
      <c r="CQ94" s="128"/>
      <c r="CR94" s="128"/>
      <c r="CS94" s="128"/>
      <c r="CT94" s="128"/>
      <c r="CU94" s="128"/>
      <c r="CV94" s="128"/>
      <c r="CW94" s="128"/>
      <c r="CX94" s="128"/>
      <c r="CY94" s="128"/>
      <c r="CZ94" s="128"/>
      <c r="DA94" s="128"/>
      <c r="DB94" s="128"/>
      <c r="DC94" s="128"/>
      <c r="DD94" s="128"/>
      <c r="DE94" s="128"/>
      <c r="DF94" s="128"/>
      <c r="DG94" s="128"/>
      <c r="DH94" s="128"/>
      <c r="DI94" s="128"/>
      <c r="DJ94" s="128"/>
      <c r="DK94" s="128"/>
      <c r="DL94" s="128"/>
      <c r="DM94" s="128"/>
      <c r="DN94" s="128"/>
      <c r="DO94" s="128"/>
      <c r="DP94" s="128"/>
      <c r="DQ94" s="128"/>
      <c r="DR94" s="127"/>
      <c r="DS94" s="127"/>
      <c r="DT94" s="127"/>
      <c r="DU94" s="127"/>
      <c r="DV94" s="127"/>
      <c r="DW94" s="127"/>
      <c r="DX94" s="127"/>
      <c r="DY94" s="127"/>
      <c r="DZ94" s="127"/>
      <c r="EA94" s="127"/>
      <c r="EB94" s="127"/>
      <c r="EC94" s="127"/>
      <c r="ED94" s="127"/>
      <c r="EE94" s="127"/>
      <c r="EF94" s="127"/>
      <c r="EG94" s="127"/>
      <c r="EH94" s="127"/>
      <c r="EI94" s="127"/>
      <c r="EJ94" s="127"/>
      <c r="EK94" s="127"/>
      <c r="EL94" s="127"/>
      <c r="EM94" s="127"/>
    </row>
    <row r="95" spans="1:143">
      <c r="A95" s="127"/>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c r="AA95" s="128"/>
      <c r="AB95" s="128"/>
      <c r="AC95" s="128"/>
      <c r="AD95" s="128"/>
      <c r="AE95" s="128"/>
      <c r="AF95" s="128"/>
      <c r="AG95" s="128"/>
      <c r="AH95" s="128"/>
      <c r="AI95" s="128"/>
      <c r="AJ95" s="128"/>
      <c r="AK95" s="128"/>
      <c r="AL95" s="128"/>
      <c r="AM95" s="128"/>
      <c r="AN95" s="128"/>
      <c r="AO95" s="128"/>
      <c r="AP95" s="128"/>
      <c r="AQ95" s="128"/>
      <c r="AR95" s="128"/>
      <c r="AS95" s="128"/>
      <c r="AT95" s="128"/>
      <c r="AU95" s="128"/>
      <c r="AV95" s="128"/>
      <c r="AW95" s="128"/>
      <c r="AX95" s="128"/>
      <c r="AY95" s="128"/>
      <c r="AZ95" s="128"/>
      <c r="BA95" s="128"/>
      <c r="BB95" s="128"/>
      <c r="BC95" s="128"/>
      <c r="BD95" s="128"/>
      <c r="BE95" s="128"/>
      <c r="BF95" s="128"/>
      <c r="BG95" s="128"/>
      <c r="BH95" s="128"/>
      <c r="BI95" s="128"/>
      <c r="BJ95" s="128"/>
      <c r="BK95" s="128"/>
      <c r="BL95" s="128"/>
      <c r="BM95" s="128"/>
      <c r="BN95" s="128"/>
      <c r="BO95" s="128"/>
      <c r="BP95" s="128"/>
      <c r="BQ95" s="128"/>
      <c r="BR95" s="128"/>
      <c r="BS95" s="128"/>
      <c r="BT95" s="128"/>
      <c r="BU95" s="128"/>
      <c r="BV95" s="128"/>
      <c r="BW95" s="128"/>
      <c r="BX95" s="128"/>
      <c r="BY95" s="128"/>
      <c r="BZ95" s="128"/>
      <c r="CA95" s="128"/>
      <c r="CB95" s="128"/>
      <c r="CC95" s="128"/>
      <c r="CD95" s="128"/>
      <c r="CE95" s="128"/>
      <c r="CF95" s="128"/>
      <c r="CG95" s="128"/>
      <c r="CH95" s="128"/>
      <c r="CI95" s="128"/>
      <c r="CJ95" s="128"/>
      <c r="CK95" s="128"/>
      <c r="CL95" s="128"/>
      <c r="CM95" s="128"/>
      <c r="CN95" s="128"/>
      <c r="CO95" s="128"/>
      <c r="CP95" s="128"/>
      <c r="CQ95" s="128"/>
      <c r="CR95" s="128"/>
      <c r="CS95" s="128"/>
      <c r="CT95" s="128"/>
      <c r="CU95" s="128"/>
      <c r="CV95" s="128"/>
      <c r="CW95" s="128"/>
      <c r="CX95" s="128"/>
      <c r="CY95" s="128"/>
      <c r="CZ95" s="128"/>
      <c r="DA95" s="128"/>
      <c r="DB95" s="128"/>
      <c r="DC95" s="128"/>
      <c r="DD95" s="128"/>
      <c r="DE95" s="128"/>
      <c r="DF95" s="128"/>
      <c r="DG95" s="128"/>
      <c r="DH95" s="128"/>
      <c r="DI95" s="128"/>
      <c r="DJ95" s="128"/>
      <c r="DK95" s="128"/>
      <c r="DL95" s="128"/>
      <c r="DM95" s="128"/>
      <c r="DN95" s="128"/>
      <c r="DO95" s="128"/>
      <c r="DP95" s="128"/>
      <c r="DQ95" s="128"/>
      <c r="DR95" s="127"/>
      <c r="DS95" s="127"/>
      <c r="DT95" s="127"/>
      <c r="DU95" s="127"/>
      <c r="DV95" s="127"/>
      <c r="DW95" s="127"/>
      <c r="DX95" s="127"/>
      <c r="DY95" s="127"/>
      <c r="DZ95" s="127"/>
      <c r="EA95" s="127"/>
      <c r="EB95" s="127"/>
      <c r="EC95" s="127"/>
      <c r="ED95" s="127"/>
      <c r="EE95" s="127"/>
      <c r="EF95" s="127"/>
      <c r="EG95" s="127"/>
      <c r="EH95" s="127"/>
      <c r="EI95" s="127"/>
      <c r="EJ95" s="127"/>
      <c r="EK95" s="127"/>
      <c r="EL95" s="127"/>
      <c r="EM95" s="127"/>
    </row>
    <row r="96" spans="1:143">
      <c r="A96" s="127"/>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c r="AA96" s="128"/>
      <c r="AB96" s="128"/>
      <c r="AC96" s="128"/>
      <c r="AD96" s="128"/>
      <c r="AE96" s="128"/>
      <c r="AF96" s="128"/>
      <c r="AG96" s="128"/>
      <c r="AH96" s="128"/>
      <c r="AI96" s="128"/>
      <c r="AJ96" s="128"/>
      <c r="AK96" s="128"/>
      <c r="AL96" s="128"/>
      <c r="AM96" s="128"/>
      <c r="AN96" s="128"/>
      <c r="AO96" s="128"/>
      <c r="AP96" s="128"/>
      <c r="AQ96" s="128"/>
      <c r="AR96" s="128"/>
      <c r="AS96" s="128"/>
      <c r="AT96" s="128"/>
      <c r="AU96" s="128"/>
      <c r="AV96" s="128"/>
      <c r="AW96" s="128"/>
      <c r="AX96" s="128"/>
      <c r="AY96" s="128"/>
      <c r="AZ96" s="128"/>
      <c r="BA96" s="128"/>
      <c r="BB96" s="128"/>
      <c r="BC96" s="128"/>
      <c r="BD96" s="128"/>
      <c r="BE96" s="128"/>
      <c r="BF96" s="128"/>
      <c r="BG96" s="128"/>
      <c r="BH96" s="128"/>
      <c r="BI96" s="128"/>
      <c r="BJ96" s="128"/>
      <c r="BK96" s="128"/>
      <c r="BL96" s="128"/>
      <c r="BM96" s="128"/>
      <c r="BN96" s="128"/>
      <c r="BO96" s="128"/>
      <c r="BP96" s="128"/>
      <c r="BQ96" s="128"/>
      <c r="BR96" s="128"/>
      <c r="BS96" s="128"/>
      <c r="BT96" s="128"/>
      <c r="BU96" s="128"/>
      <c r="BV96" s="128"/>
      <c r="BW96" s="128"/>
      <c r="BX96" s="128"/>
      <c r="BY96" s="128"/>
      <c r="BZ96" s="128"/>
      <c r="CA96" s="128"/>
      <c r="CB96" s="128"/>
      <c r="CC96" s="128"/>
      <c r="CD96" s="128"/>
      <c r="CE96" s="128"/>
      <c r="CF96" s="128"/>
      <c r="CG96" s="128"/>
      <c r="CH96" s="128"/>
      <c r="CI96" s="128"/>
      <c r="CJ96" s="128"/>
      <c r="CK96" s="128"/>
      <c r="CL96" s="128"/>
      <c r="CM96" s="128"/>
      <c r="CN96" s="128"/>
      <c r="CO96" s="128"/>
      <c r="CP96" s="128"/>
      <c r="CQ96" s="128"/>
      <c r="CR96" s="128"/>
      <c r="CS96" s="128"/>
      <c r="CT96" s="128"/>
      <c r="CU96" s="128"/>
      <c r="CV96" s="128"/>
      <c r="CW96" s="128"/>
      <c r="CX96" s="128"/>
      <c r="CY96" s="128"/>
      <c r="CZ96" s="128"/>
      <c r="DA96" s="128"/>
      <c r="DB96" s="128"/>
      <c r="DC96" s="128"/>
      <c r="DD96" s="128"/>
      <c r="DE96" s="128"/>
      <c r="DF96" s="128"/>
      <c r="DG96" s="128"/>
      <c r="DH96" s="128"/>
      <c r="DI96" s="128"/>
      <c r="DJ96" s="128"/>
      <c r="DK96" s="128"/>
      <c r="DL96" s="128"/>
      <c r="DM96" s="128"/>
      <c r="DN96" s="128"/>
      <c r="DO96" s="128"/>
      <c r="DP96" s="128"/>
      <c r="DQ96" s="128"/>
      <c r="DR96" s="127"/>
      <c r="DS96" s="127"/>
      <c r="DT96" s="127"/>
      <c r="DU96" s="127"/>
      <c r="DV96" s="127"/>
      <c r="DW96" s="127"/>
      <c r="DX96" s="127"/>
      <c r="DY96" s="127"/>
      <c r="DZ96" s="127"/>
      <c r="EA96" s="127"/>
      <c r="EB96" s="127"/>
      <c r="EC96" s="127"/>
      <c r="ED96" s="127"/>
      <c r="EE96" s="127"/>
      <c r="EF96" s="127"/>
      <c r="EG96" s="127"/>
      <c r="EH96" s="127"/>
      <c r="EI96" s="127"/>
      <c r="EJ96" s="127"/>
      <c r="EK96" s="127"/>
      <c r="EL96" s="127"/>
      <c r="EM96" s="127"/>
    </row>
    <row r="97" spans="1:143">
      <c r="A97" s="127"/>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c r="AA97" s="128"/>
      <c r="AB97" s="128"/>
      <c r="AC97" s="128"/>
      <c r="AD97" s="128"/>
      <c r="AE97" s="128"/>
      <c r="AF97" s="128"/>
      <c r="AG97" s="128"/>
      <c r="AH97" s="128"/>
      <c r="AI97" s="128"/>
      <c r="AJ97" s="128"/>
      <c r="AK97" s="128"/>
      <c r="AL97" s="128"/>
      <c r="AM97" s="128"/>
      <c r="AN97" s="128"/>
      <c r="AO97" s="128"/>
      <c r="AP97" s="128"/>
      <c r="AQ97" s="128"/>
      <c r="AR97" s="128"/>
      <c r="AS97" s="128"/>
      <c r="AT97" s="128"/>
      <c r="AU97" s="128"/>
      <c r="AV97" s="128"/>
      <c r="AW97" s="128"/>
      <c r="AX97" s="128"/>
      <c r="AY97" s="128"/>
      <c r="AZ97" s="128"/>
      <c r="BA97" s="128"/>
      <c r="BB97" s="128"/>
      <c r="BC97" s="128"/>
      <c r="BD97" s="128"/>
      <c r="BE97" s="128"/>
      <c r="BF97" s="128"/>
      <c r="BG97" s="128"/>
      <c r="BH97" s="128"/>
      <c r="BI97" s="128"/>
      <c r="BJ97" s="128"/>
      <c r="BK97" s="128"/>
      <c r="BL97" s="128"/>
      <c r="BM97" s="128"/>
      <c r="BN97" s="128"/>
      <c r="BO97" s="128"/>
      <c r="BP97" s="128"/>
      <c r="BQ97" s="128"/>
      <c r="BR97" s="128"/>
      <c r="BS97" s="128"/>
      <c r="BT97" s="128"/>
      <c r="BU97" s="128"/>
      <c r="BV97" s="128"/>
      <c r="BW97" s="128"/>
      <c r="BX97" s="128"/>
      <c r="BY97" s="128"/>
      <c r="BZ97" s="128"/>
      <c r="CA97" s="128"/>
      <c r="CB97" s="128"/>
      <c r="CC97" s="128"/>
      <c r="CD97" s="128"/>
      <c r="CE97" s="128"/>
      <c r="CF97" s="128"/>
      <c r="CG97" s="128"/>
      <c r="CH97" s="128"/>
      <c r="CI97" s="128"/>
      <c r="CJ97" s="128"/>
      <c r="CK97" s="128"/>
      <c r="CL97" s="128"/>
      <c r="CM97" s="128"/>
      <c r="CN97" s="128"/>
      <c r="CO97" s="128"/>
      <c r="CP97" s="128"/>
      <c r="CQ97" s="128"/>
      <c r="CR97" s="128"/>
      <c r="CS97" s="128"/>
      <c r="CT97" s="128"/>
      <c r="CU97" s="128"/>
      <c r="CV97" s="128"/>
      <c r="CW97" s="128"/>
      <c r="CX97" s="128"/>
      <c r="CY97" s="128"/>
      <c r="CZ97" s="128"/>
      <c r="DA97" s="128"/>
      <c r="DB97" s="128"/>
      <c r="DC97" s="128"/>
      <c r="DD97" s="128"/>
      <c r="DE97" s="128"/>
      <c r="DF97" s="128"/>
      <c r="DG97" s="128"/>
      <c r="DH97" s="128"/>
      <c r="DI97" s="128"/>
      <c r="DJ97" s="128"/>
      <c r="DK97" s="128"/>
      <c r="DL97" s="128"/>
      <c r="DM97" s="128"/>
      <c r="DN97" s="128"/>
      <c r="DO97" s="128"/>
      <c r="DP97" s="128"/>
      <c r="DQ97" s="128"/>
      <c r="DR97" s="127"/>
      <c r="DS97" s="127"/>
      <c r="DT97" s="127"/>
      <c r="DU97" s="127"/>
      <c r="DV97" s="127"/>
      <c r="DW97" s="127"/>
      <c r="DX97" s="127"/>
      <c r="DY97" s="127"/>
      <c r="DZ97" s="127"/>
      <c r="EA97" s="127"/>
      <c r="EB97" s="127"/>
      <c r="EC97" s="127"/>
      <c r="ED97" s="127"/>
      <c r="EE97" s="127"/>
      <c r="EF97" s="127"/>
      <c r="EG97" s="127"/>
      <c r="EH97" s="127"/>
      <c r="EI97" s="127"/>
      <c r="EJ97" s="127"/>
      <c r="EK97" s="127"/>
      <c r="EL97" s="127"/>
      <c r="EM97" s="127"/>
    </row>
    <row r="98" spans="1:143">
      <c r="A98" s="127"/>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c r="AA98" s="128"/>
      <c r="AB98" s="128"/>
      <c r="AC98" s="128"/>
      <c r="AD98" s="128"/>
      <c r="AE98" s="128"/>
      <c r="AF98" s="128"/>
      <c r="AG98" s="128"/>
      <c r="AH98" s="128"/>
      <c r="AI98" s="128"/>
      <c r="AJ98" s="128"/>
      <c r="AK98" s="128"/>
      <c r="AL98" s="128"/>
      <c r="AM98" s="128"/>
      <c r="AN98" s="128"/>
      <c r="AO98" s="128"/>
      <c r="AP98" s="128"/>
      <c r="AQ98" s="128"/>
      <c r="AR98" s="128"/>
      <c r="AS98" s="128"/>
      <c r="AT98" s="128"/>
      <c r="AU98" s="128"/>
      <c r="AV98" s="128"/>
      <c r="AW98" s="128"/>
      <c r="AX98" s="128"/>
      <c r="AY98" s="128"/>
      <c r="AZ98" s="128"/>
      <c r="BA98" s="128"/>
      <c r="BB98" s="128"/>
      <c r="BC98" s="128"/>
      <c r="BD98" s="128"/>
      <c r="BE98" s="128"/>
      <c r="BF98" s="128"/>
      <c r="BG98" s="128"/>
      <c r="BH98" s="128"/>
      <c r="BI98" s="128"/>
      <c r="BJ98" s="128"/>
      <c r="BK98" s="128"/>
      <c r="BL98" s="128"/>
      <c r="BM98" s="128"/>
      <c r="BN98" s="128"/>
      <c r="BO98" s="128"/>
      <c r="BP98" s="128"/>
      <c r="BQ98" s="128"/>
      <c r="BR98" s="128"/>
      <c r="BS98" s="128"/>
      <c r="BT98" s="128"/>
      <c r="BU98" s="128"/>
      <c r="BV98" s="128"/>
      <c r="BW98" s="128"/>
      <c r="BX98" s="128"/>
      <c r="BY98" s="128"/>
      <c r="BZ98" s="128"/>
      <c r="CA98" s="128"/>
      <c r="CB98" s="128"/>
      <c r="CC98" s="128"/>
      <c r="CD98" s="128"/>
      <c r="CE98" s="128"/>
      <c r="CF98" s="128"/>
      <c r="CG98" s="128"/>
      <c r="CH98" s="128"/>
      <c r="CI98" s="128"/>
      <c r="CJ98" s="128"/>
      <c r="CK98" s="128"/>
      <c r="CL98" s="128"/>
      <c r="CM98" s="128"/>
      <c r="CN98" s="128"/>
      <c r="CO98" s="128"/>
      <c r="CP98" s="128"/>
      <c r="CQ98" s="128"/>
      <c r="CR98" s="128"/>
      <c r="CS98" s="128"/>
      <c r="CT98" s="128"/>
      <c r="CU98" s="128"/>
      <c r="CV98" s="128"/>
      <c r="CW98" s="128"/>
      <c r="CX98" s="128"/>
      <c r="CY98" s="128"/>
      <c r="CZ98" s="128"/>
      <c r="DA98" s="128"/>
      <c r="DB98" s="128"/>
      <c r="DC98" s="128"/>
      <c r="DD98" s="128"/>
      <c r="DE98" s="128"/>
      <c r="DF98" s="128"/>
      <c r="DG98" s="128"/>
      <c r="DH98" s="128"/>
      <c r="DI98" s="128"/>
      <c r="DJ98" s="128"/>
      <c r="DK98" s="128"/>
      <c r="DL98" s="128"/>
      <c r="DM98" s="128"/>
      <c r="DN98" s="128"/>
      <c r="DO98" s="128"/>
      <c r="DP98" s="128"/>
      <c r="DQ98" s="128"/>
      <c r="DR98" s="127"/>
      <c r="DS98" s="127"/>
      <c r="DT98" s="127"/>
      <c r="DU98" s="127"/>
      <c r="DV98" s="127"/>
      <c r="DW98" s="127"/>
      <c r="DX98" s="127"/>
      <c r="DY98" s="127"/>
      <c r="DZ98" s="127"/>
      <c r="EA98" s="127"/>
      <c r="EB98" s="127"/>
      <c r="EC98" s="127"/>
      <c r="ED98" s="127"/>
      <c r="EE98" s="127"/>
      <c r="EF98" s="127"/>
      <c r="EG98" s="127"/>
      <c r="EH98" s="127"/>
      <c r="EI98" s="127"/>
      <c r="EJ98" s="127"/>
      <c r="EK98" s="127"/>
      <c r="EL98" s="127"/>
      <c r="EM98" s="127"/>
    </row>
    <row r="99" spans="1:143">
      <c r="A99" s="127"/>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c r="AA99" s="128"/>
      <c r="AB99" s="128"/>
      <c r="AC99" s="128"/>
      <c r="AD99" s="128"/>
      <c r="AE99" s="128"/>
      <c r="AF99" s="128"/>
      <c r="AG99" s="128"/>
      <c r="AH99" s="128"/>
      <c r="AI99" s="128"/>
      <c r="AJ99" s="128"/>
      <c r="AK99" s="128"/>
      <c r="AL99" s="128"/>
      <c r="AM99" s="128"/>
      <c r="AN99" s="128"/>
      <c r="AO99" s="128"/>
      <c r="AP99" s="128"/>
      <c r="AQ99" s="128"/>
      <c r="AR99" s="128"/>
      <c r="AS99" s="128"/>
      <c r="AT99" s="128"/>
      <c r="AU99" s="128"/>
      <c r="AV99" s="128"/>
      <c r="AW99" s="128"/>
      <c r="AX99" s="128"/>
      <c r="AY99" s="128"/>
      <c r="AZ99" s="128"/>
      <c r="BA99" s="128"/>
      <c r="BB99" s="128"/>
      <c r="BC99" s="128"/>
      <c r="BD99" s="128"/>
      <c r="BE99" s="128"/>
      <c r="BF99" s="128"/>
      <c r="BG99" s="128"/>
      <c r="BH99" s="128"/>
      <c r="BI99" s="128"/>
      <c r="BJ99" s="128"/>
      <c r="BK99" s="128"/>
      <c r="BL99" s="128"/>
      <c r="BM99" s="128"/>
      <c r="BN99" s="128"/>
      <c r="BO99" s="128"/>
      <c r="BP99" s="128"/>
      <c r="BQ99" s="128"/>
      <c r="BR99" s="128"/>
      <c r="BS99" s="128"/>
      <c r="BT99" s="128"/>
      <c r="BU99" s="128"/>
      <c r="BV99" s="128"/>
      <c r="BW99" s="128"/>
      <c r="BX99" s="128"/>
      <c r="BY99" s="128"/>
      <c r="BZ99" s="128"/>
      <c r="CA99" s="128"/>
      <c r="CB99" s="128"/>
      <c r="CC99" s="128"/>
      <c r="CD99" s="128"/>
      <c r="CE99" s="128"/>
      <c r="CF99" s="128"/>
      <c r="CG99" s="128"/>
      <c r="CH99" s="128"/>
      <c r="CI99" s="128"/>
      <c r="CJ99" s="128"/>
      <c r="CK99" s="128"/>
      <c r="CL99" s="128"/>
      <c r="CM99" s="128"/>
      <c r="CN99" s="128"/>
      <c r="CO99" s="128"/>
      <c r="CP99" s="128"/>
      <c r="CQ99" s="128"/>
      <c r="CR99" s="128"/>
      <c r="CS99" s="128"/>
      <c r="CT99" s="128"/>
      <c r="CU99" s="128"/>
      <c r="CV99" s="128"/>
      <c r="CW99" s="128"/>
      <c r="CX99" s="128"/>
      <c r="CY99" s="128"/>
      <c r="CZ99" s="128"/>
      <c r="DA99" s="128"/>
      <c r="DB99" s="128"/>
      <c r="DC99" s="128"/>
      <c r="DD99" s="128"/>
      <c r="DE99" s="128"/>
      <c r="DF99" s="128"/>
      <c r="DG99" s="128"/>
      <c r="DH99" s="128"/>
      <c r="DI99" s="128"/>
      <c r="DJ99" s="128"/>
      <c r="DK99" s="128"/>
      <c r="DL99" s="128"/>
      <c r="DM99" s="128"/>
      <c r="DN99" s="128"/>
      <c r="DO99" s="128"/>
      <c r="DP99" s="128"/>
      <c r="DQ99" s="128"/>
      <c r="DR99" s="127"/>
      <c r="DS99" s="127"/>
      <c r="DT99" s="127"/>
      <c r="DU99" s="127"/>
      <c r="DV99" s="127"/>
      <c r="DW99" s="127"/>
      <c r="DX99" s="127"/>
      <c r="DY99" s="127"/>
      <c r="DZ99" s="127"/>
      <c r="EA99" s="127"/>
      <c r="EB99" s="127"/>
      <c r="EC99" s="127"/>
      <c r="ED99" s="127"/>
      <c r="EE99" s="127"/>
      <c r="EF99" s="127"/>
      <c r="EG99" s="127"/>
      <c r="EH99" s="127"/>
      <c r="EI99" s="127"/>
      <c r="EJ99" s="127"/>
      <c r="EK99" s="127"/>
      <c r="EL99" s="127"/>
      <c r="EM99" s="127"/>
    </row>
    <row r="100" spans="1:143">
      <c r="A100" s="127"/>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c r="AA100" s="128"/>
      <c r="AB100" s="128"/>
      <c r="AC100" s="128"/>
      <c r="AD100" s="128"/>
      <c r="AE100" s="128"/>
      <c r="AF100" s="128"/>
      <c r="AG100" s="128"/>
      <c r="AH100" s="128"/>
      <c r="AI100" s="128"/>
      <c r="AJ100" s="128"/>
      <c r="AK100" s="128"/>
      <c r="AL100" s="128"/>
      <c r="AM100" s="128"/>
      <c r="AN100" s="128"/>
      <c r="AO100" s="128"/>
      <c r="AP100" s="128"/>
      <c r="AQ100" s="128"/>
      <c r="AR100" s="128"/>
      <c r="AS100" s="128"/>
      <c r="AT100" s="128"/>
      <c r="AU100" s="128"/>
      <c r="AV100" s="128"/>
      <c r="AW100" s="128"/>
      <c r="AX100" s="128"/>
      <c r="AY100" s="128"/>
      <c r="AZ100" s="128"/>
      <c r="BA100" s="128"/>
      <c r="BB100" s="128"/>
      <c r="BC100" s="128"/>
      <c r="BD100" s="128"/>
      <c r="BE100" s="128"/>
      <c r="BF100" s="128"/>
      <c r="BG100" s="128"/>
      <c r="BH100" s="128"/>
      <c r="BI100" s="128"/>
      <c r="BJ100" s="128"/>
      <c r="BK100" s="128"/>
      <c r="BL100" s="128"/>
      <c r="BM100" s="128"/>
      <c r="BN100" s="128"/>
      <c r="BO100" s="128"/>
      <c r="BP100" s="128"/>
      <c r="BQ100" s="128"/>
      <c r="BR100" s="128"/>
      <c r="BS100" s="128"/>
      <c r="BT100" s="128"/>
      <c r="BU100" s="128"/>
      <c r="BV100" s="128"/>
      <c r="BW100" s="128"/>
      <c r="BX100" s="128"/>
      <c r="BY100" s="128"/>
      <c r="BZ100" s="128"/>
      <c r="CA100" s="128"/>
      <c r="CB100" s="128"/>
      <c r="CC100" s="128"/>
      <c r="CD100" s="128"/>
      <c r="CE100" s="128"/>
      <c r="CF100" s="128"/>
      <c r="CG100" s="128"/>
      <c r="CH100" s="128"/>
      <c r="CI100" s="128"/>
      <c r="CJ100" s="128"/>
      <c r="CK100" s="128"/>
      <c r="CL100" s="128"/>
      <c r="CM100" s="128"/>
      <c r="CN100" s="128"/>
      <c r="CO100" s="128"/>
      <c r="CP100" s="128"/>
      <c r="CQ100" s="128"/>
      <c r="CR100" s="128"/>
      <c r="CS100" s="128"/>
      <c r="CT100" s="128"/>
      <c r="CU100" s="128"/>
      <c r="CV100" s="128"/>
      <c r="CW100" s="128"/>
      <c r="CX100" s="128"/>
      <c r="CY100" s="128"/>
      <c r="CZ100" s="128"/>
      <c r="DA100" s="128"/>
      <c r="DB100" s="128"/>
      <c r="DC100" s="128"/>
      <c r="DD100" s="128"/>
      <c r="DE100" s="128"/>
      <c r="DF100" s="128"/>
      <c r="DG100" s="128"/>
      <c r="DH100" s="128"/>
      <c r="DI100" s="128"/>
      <c r="DJ100" s="128"/>
      <c r="DK100" s="128"/>
      <c r="DL100" s="128"/>
      <c r="DM100" s="128"/>
      <c r="DN100" s="128"/>
      <c r="DO100" s="128"/>
      <c r="DP100" s="128"/>
      <c r="DQ100" s="128"/>
      <c r="DR100" s="127"/>
      <c r="DS100" s="127"/>
      <c r="DT100" s="127"/>
      <c r="DU100" s="127"/>
      <c r="DV100" s="127"/>
      <c r="DW100" s="127"/>
      <c r="DX100" s="127"/>
      <c r="DY100" s="127"/>
      <c r="DZ100" s="127"/>
      <c r="EA100" s="127"/>
      <c r="EB100" s="127"/>
      <c r="EC100" s="127"/>
      <c r="ED100" s="127"/>
      <c r="EE100" s="127"/>
      <c r="EF100" s="127"/>
      <c r="EG100" s="127"/>
      <c r="EH100" s="127"/>
      <c r="EI100" s="127"/>
      <c r="EJ100" s="127"/>
      <c r="EK100" s="127"/>
      <c r="EL100" s="127"/>
      <c r="EM100" s="127"/>
    </row>
    <row r="101" spans="1:143">
      <c r="A101" s="127"/>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c r="AA101" s="128"/>
      <c r="AB101" s="128"/>
      <c r="AC101" s="128"/>
      <c r="AD101" s="128"/>
      <c r="AE101" s="128"/>
      <c r="AF101" s="128"/>
      <c r="AG101" s="128"/>
      <c r="AH101" s="128"/>
      <c r="AI101" s="128"/>
      <c r="AJ101" s="128"/>
      <c r="AK101" s="128"/>
      <c r="AL101" s="128"/>
      <c r="AM101" s="128"/>
      <c r="AN101" s="128"/>
      <c r="AO101" s="128"/>
      <c r="AP101" s="128"/>
      <c r="AQ101" s="128"/>
      <c r="AR101" s="128"/>
      <c r="AS101" s="128"/>
      <c r="AT101" s="128"/>
      <c r="AU101" s="128"/>
      <c r="AV101" s="128"/>
      <c r="AW101" s="128"/>
      <c r="AX101" s="128"/>
      <c r="AY101" s="128"/>
      <c r="AZ101" s="128"/>
      <c r="BA101" s="128"/>
      <c r="BB101" s="128"/>
      <c r="BC101" s="128"/>
      <c r="BD101" s="128"/>
      <c r="BE101" s="128"/>
      <c r="BF101" s="128"/>
      <c r="BG101" s="128"/>
      <c r="BH101" s="128"/>
      <c r="BI101" s="128"/>
      <c r="BJ101" s="128"/>
      <c r="BK101" s="128"/>
      <c r="BL101" s="128"/>
      <c r="BM101" s="128"/>
      <c r="BN101" s="128"/>
      <c r="BO101" s="128"/>
      <c r="BP101" s="128"/>
      <c r="BQ101" s="128"/>
      <c r="BR101" s="128"/>
      <c r="BS101" s="128"/>
      <c r="BT101" s="128"/>
      <c r="BU101" s="128"/>
      <c r="BV101" s="128"/>
      <c r="BW101" s="128"/>
      <c r="BX101" s="128"/>
      <c r="BY101" s="128"/>
      <c r="BZ101" s="128"/>
      <c r="CA101" s="128"/>
      <c r="CB101" s="128"/>
      <c r="CC101" s="128"/>
      <c r="CD101" s="128"/>
      <c r="CE101" s="128"/>
      <c r="CF101" s="128"/>
      <c r="CG101" s="128"/>
      <c r="CH101" s="128"/>
      <c r="CI101" s="128"/>
      <c r="CJ101" s="128"/>
      <c r="CK101" s="128"/>
      <c r="CL101" s="128"/>
      <c r="CM101" s="128"/>
      <c r="CN101" s="128"/>
      <c r="CO101" s="128"/>
      <c r="CP101" s="128"/>
      <c r="CQ101" s="128"/>
      <c r="CR101" s="128"/>
      <c r="CS101" s="128"/>
      <c r="CT101" s="128"/>
      <c r="CU101" s="128"/>
      <c r="CV101" s="128"/>
      <c r="CW101" s="128"/>
      <c r="CX101" s="128"/>
      <c r="CY101" s="128"/>
      <c r="CZ101" s="128"/>
      <c r="DA101" s="128"/>
      <c r="DB101" s="128"/>
      <c r="DC101" s="128"/>
      <c r="DD101" s="128"/>
      <c r="DE101" s="128"/>
      <c r="DF101" s="128"/>
      <c r="DG101" s="128"/>
      <c r="DH101" s="128"/>
      <c r="DI101" s="128"/>
      <c r="DJ101" s="128"/>
      <c r="DK101" s="128"/>
      <c r="DL101" s="128"/>
      <c r="DM101" s="128"/>
      <c r="DN101" s="128"/>
      <c r="DO101" s="128"/>
      <c r="DP101" s="128"/>
      <c r="DQ101" s="128"/>
      <c r="DR101" s="127"/>
      <c r="DS101" s="127"/>
      <c r="DT101" s="127"/>
      <c r="DU101" s="127"/>
      <c r="DV101" s="127"/>
      <c r="DW101" s="127"/>
      <c r="DX101" s="127"/>
      <c r="DY101" s="127"/>
      <c r="DZ101" s="127"/>
      <c r="EA101" s="127"/>
      <c r="EB101" s="127"/>
      <c r="EC101" s="127"/>
      <c r="ED101" s="127"/>
      <c r="EE101" s="127"/>
      <c r="EF101" s="127"/>
      <c r="EG101" s="127"/>
      <c r="EH101" s="127"/>
      <c r="EI101" s="127"/>
      <c r="EJ101" s="127"/>
      <c r="EK101" s="127"/>
      <c r="EL101" s="127"/>
      <c r="EM101" s="127"/>
    </row>
    <row r="102" spans="1:143">
      <c r="A102" s="127"/>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c r="AA102" s="128"/>
      <c r="AB102" s="128"/>
      <c r="AC102" s="128"/>
      <c r="AD102" s="128"/>
      <c r="AE102" s="128"/>
      <c r="AF102" s="128"/>
      <c r="AG102" s="128"/>
      <c r="AH102" s="128"/>
      <c r="AI102" s="128"/>
      <c r="AJ102" s="128"/>
      <c r="AK102" s="128"/>
      <c r="AL102" s="128"/>
      <c r="AM102" s="128"/>
      <c r="AN102" s="128"/>
      <c r="AO102" s="128"/>
      <c r="AP102" s="128"/>
      <c r="AQ102" s="128"/>
      <c r="AR102" s="128"/>
      <c r="AS102" s="128"/>
      <c r="AT102" s="128"/>
      <c r="AU102" s="128"/>
      <c r="AV102" s="128"/>
      <c r="AW102" s="128"/>
      <c r="AX102" s="128"/>
      <c r="AY102" s="128"/>
      <c r="AZ102" s="128"/>
      <c r="BA102" s="128"/>
      <c r="BB102" s="128"/>
      <c r="BC102" s="128"/>
      <c r="BD102" s="128"/>
      <c r="BE102" s="128"/>
      <c r="BF102" s="128"/>
      <c r="BG102" s="128"/>
      <c r="BH102" s="128"/>
      <c r="BI102" s="128"/>
      <c r="BJ102" s="128"/>
      <c r="BK102" s="128"/>
      <c r="BL102" s="128"/>
      <c r="BM102" s="128"/>
      <c r="BN102" s="128"/>
      <c r="BO102" s="128"/>
      <c r="BP102" s="128"/>
      <c r="BQ102" s="128"/>
      <c r="BR102" s="128"/>
      <c r="BS102" s="128"/>
      <c r="BT102" s="128"/>
      <c r="BU102" s="128"/>
      <c r="BV102" s="128"/>
      <c r="BW102" s="128"/>
      <c r="BX102" s="128"/>
      <c r="BY102" s="128"/>
      <c r="BZ102" s="128"/>
      <c r="CA102" s="128"/>
      <c r="CB102" s="128"/>
      <c r="CC102" s="128"/>
      <c r="CD102" s="128"/>
      <c r="CE102" s="128"/>
      <c r="CF102" s="128"/>
      <c r="CG102" s="128"/>
      <c r="CH102" s="128"/>
      <c r="CI102" s="128"/>
      <c r="CJ102" s="128"/>
      <c r="CK102" s="128"/>
      <c r="CL102" s="128"/>
      <c r="CM102" s="128"/>
      <c r="CN102" s="128"/>
      <c r="CO102" s="128"/>
      <c r="CP102" s="128"/>
      <c r="CQ102" s="128"/>
      <c r="CR102" s="128"/>
      <c r="CS102" s="128"/>
      <c r="CT102" s="128"/>
      <c r="CU102" s="128"/>
      <c r="CV102" s="128"/>
      <c r="CW102" s="128"/>
      <c r="CX102" s="128"/>
      <c r="CY102" s="128"/>
      <c r="CZ102" s="128"/>
      <c r="DA102" s="128"/>
      <c r="DB102" s="128"/>
      <c r="DC102" s="128"/>
      <c r="DD102" s="128"/>
      <c r="DE102" s="128"/>
      <c r="DF102" s="128"/>
      <c r="DG102" s="128"/>
      <c r="DH102" s="128"/>
      <c r="DI102" s="128"/>
      <c r="DJ102" s="128"/>
      <c r="DK102" s="128"/>
      <c r="DL102" s="128"/>
      <c r="DM102" s="128"/>
      <c r="DN102" s="128"/>
      <c r="DO102" s="128"/>
      <c r="DP102" s="128"/>
      <c r="DQ102" s="128"/>
      <c r="DR102" s="127"/>
      <c r="DS102" s="127"/>
      <c r="DT102" s="127"/>
      <c r="DU102" s="127"/>
      <c r="DV102" s="127"/>
      <c r="DW102" s="127"/>
      <c r="DX102" s="127"/>
      <c r="DY102" s="127"/>
      <c r="DZ102" s="127"/>
      <c r="EA102" s="127"/>
      <c r="EB102" s="127"/>
      <c r="EC102" s="127"/>
      <c r="ED102" s="127"/>
      <c r="EE102" s="127"/>
      <c r="EF102" s="127"/>
      <c r="EG102" s="127"/>
      <c r="EH102" s="127"/>
      <c r="EI102" s="127"/>
      <c r="EJ102" s="127"/>
      <c r="EK102" s="127"/>
      <c r="EL102" s="127"/>
      <c r="EM102" s="127"/>
    </row>
    <row r="103" spans="1:143">
      <c r="A103" s="127"/>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c r="AA103" s="128"/>
      <c r="AB103" s="128"/>
      <c r="AC103" s="128"/>
      <c r="AD103" s="128"/>
      <c r="AE103" s="128"/>
      <c r="AF103" s="128"/>
      <c r="AG103" s="128"/>
      <c r="AH103" s="128"/>
      <c r="AI103" s="128"/>
      <c r="AJ103" s="128"/>
      <c r="AK103" s="128"/>
      <c r="AL103" s="128"/>
      <c r="AM103" s="128"/>
      <c r="AN103" s="128"/>
      <c r="AO103" s="128"/>
      <c r="AP103" s="128"/>
      <c r="AQ103" s="128"/>
      <c r="AR103" s="128"/>
      <c r="AS103" s="128"/>
      <c r="AT103" s="128"/>
      <c r="AU103" s="128"/>
      <c r="AV103" s="128"/>
      <c r="AW103" s="128"/>
      <c r="AX103" s="128"/>
      <c r="AY103" s="128"/>
      <c r="AZ103" s="128"/>
      <c r="BA103" s="128"/>
      <c r="BB103" s="128"/>
      <c r="BC103" s="128"/>
      <c r="BD103" s="128"/>
      <c r="BE103" s="128"/>
      <c r="BF103" s="128"/>
      <c r="BG103" s="128"/>
      <c r="BH103" s="128"/>
      <c r="BI103" s="128"/>
      <c r="BJ103" s="128"/>
      <c r="BK103" s="128"/>
      <c r="BL103" s="128"/>
      <c r="BM103" s="128"/>
      <c r="BN103" s="128"/>
      <c r="BO103" s="128"/>
      <c r="BP103" s="128"/>
      <c r="BQ103" s="128"/>
      <c r="BR103" s="128"/>
      <c r="BS103" s="128"/>
      <c r="BT103" s="128"/>
      <c r="BU103" s="128"/>
      <c r="BV103" s="128"/>
      <c r="BW103" s="128"/>
      <c r="BX103" s="128"/>
      <c r="BY103" s="128"/>
      <c r="BZ103" s="128"/>
      <c r="CA103" s="128"/>
      <c r="CB103" s="128"/>
      <c r="CC103" s="128"/>
      <c r="CD103" s="128"/>
      <c r="CE103" s="128"/>
      <c r="CF103" s="128"/>
      <c r="CG103" s="128"/>
      <c r="CH103" s="128"/>
      <c r="CI103" s="128"/>
      <c r="CJ103" s="128"/>
      <c r="CK103" s="128"/>
      <c r="CL103" s="128"/>
      <c r="CM103" s="128"/>
      <c r="CN103" s="128"/>
      <c r="CO103" s="128"/>
      <c r="CP103" s="128"/>
      <c r="CQ103" s="128"/>
      <c r="CR103" s="128"/>
      <c r="CS103" s="128"/>
      <c r="CT103" s="128"/>
      <c r="CU103" s="128"/>
      <c r="CV103" s="128"/>
      <c r="CW103" s="128"/>
      <c r="CX103" s="128"/>
      <c r="CY103" s="128"/>
      <c r="CZ103" s="128"/>
      <c r="DA103" s="128"/>
      <c r="DB103" s="128"/>
      <c r="DC103" s="128"/>
      <c r="DD103" s="128"/>
      <c r="DE103" s="128"/>
      <c r="DF103" s="128"/>
      <c r="DG103" s="128"/>
      <c r="DH103" s="128"/>
      <c r="DI103" s="128"/>
      <c r="DJ103" s="128"/>
      <c r="DK103" s="128"/>
      <c r="DL103" s="128"/>
      <c r="DM103" s="128"/>
      <c r="DN103" s="128"/>
      <c r="DO103" s="128"/>
      <c r="DP103" s="128"/>
      <c r="DQ103" s="128"/>
      <c r="DR103" s="127"/>
      <c r="DS103" s="127"/>
      <c r="DT103" s="127"/>
      <c r="DU103" s="127"/>
      <c r="DV103" s="127"/>
      <c r="DW103" s="127"/>
      <c r="DX103" s="127"/>
      <c r="DY103" s="127"/>
      <c r="DZ103" s="127"/>
      <c r="EA103" s="127"/>
      <c r="EB103" s="127"/>
      <c r="EC103" s="127"/>
      <c r="ED103" s="127"/>
      <c r="EE103" s="127"/>
      <c r="EF103" s="127"/>
      <c r="EG103" s="127"/>
      <c r="EH103" s="127"/>
      <c r="EI103" s="127"/>
      <c r="EJ103" s="127"/>
      <c r="EK103" s="127"/>
      <c r="EL103" s="127"/>
      <c r="EM103" s="127"/>
    </row>
    <row r="104" spans="1:143">
      <c r="A104" s="127"/>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c r="AA104" s="128"/>
      <c r="AB104" s="128"/>
      <c r="AC104" s="128"/>
      <c r="AD104" s="128"/>
      <c r="AE104" s="128"/>
      <c r="AF104" s="128"/>
      <c r="AG104" s="128"/>
      <c r="AH104" s="128"/>
      <c r="AI104" s="128"/>
      <c r="AJ104" s="128"/>
      <c r="AK104" s="128"/>
      <c r="AL104" s="128"/>
      <c r="AM104" s="128"/>
      <c r="AN104" s="128"/>
      <c r="AO104" s="128"/>
      <c r="AP104" s="128"/>
      <c r="AQ104" s="128"/>
      <c r="AR104" s="128"/>
      <c r="AS104" s="128"/>
      <c r="AT104" s="128"/>
      <c r="AU104" s="128"/>
      <c r="AV104" s="128"/>
      <c r="AW104" s="128"/>
      <c r="AX104" s="128"/>
      <c r="AY104" s="128"/>
      <c r="AZ104" s="128"/>
      <c r="BA104" s="128"/>
      <c r="BB104" s="128"/>
      <c r="BC104" s="128"/>
      <c r="BD104" s="128"/>
      <c r="BE104" s="128"/>
      <c r="BF104" s="128"/>
      <c r="BG104" s="128"/>
      <c r="BH104" s="128"/>
      <c r="BI104" s="128"/>
      <c r="BJ104" s="128"/>
      <c r="BK104" s="128"/>
      <c r="BL104" s="128"/>
      <c r="BM104" s="128"/>
      <c r="BN104" s="128"/>
      <c r="BO104" s="128"/>
      <c r="BP104" s="128"/>
      <c r="BQ104" s="128"/>
      <c r="BR104" s="128"/>
      <c r="BS104" s="128"/>
      <c r="BT104" s="128"/>
      <c r="BU104" s="128"/>
      <c r="BV104" s="128"/>
      <c r="BW104" s="128"/>
      <c r="BX104" s="128"/>
      <c r="BY104" s="128"/>
      <c r="BZ104" s="128"/>
      <c r="CA104" s="128"/>
      <c r="CB104" s="128"/>
      <c r="CC104" s="128"/>
      <c r="CD104" s="128"/>
      <c r="CE104" s="128"/>
      <c r="CF104" s="128"/>
      <c r="CG104" s="128"/>
      <c r="CH104" s="128"/>
      <c r="CI104" s="128"/>
      <c r="CJ104" s="128"/>
      <c r="CK104" s="128"/>
      <c r="CL104" s="128"/>
      <c r="CM104" s="128"/>
      <c r="CN104" s="128"/>
      <c r="CO104" s="128"/>
      <c r="CP104" s="128"/>
      <c r="CQ104" s="128"/>
      <c r="CR104" s="128"/>
      <c r="CS104" s="128"/>
      <c r="CT104" s="128"/>
      <c r="CU104" s="128"/>
      <c r="CV104" s="128"/>
      <c r="CW104" s="128"/>
      <c r="CX104" s="128"/>
      <c r="CY104" s="128"/>
      <c r="CZ104" s="128"/>
      <c r="DA104" s="128"/>
      <c r="DB104" s="128"/>
      <c r="DC104" s="128"/>
      <c r="DD104" s="128"/>
      <c r="DE104" s="128"/>
      <c r="DF104" s="128"/>
      <c r="DG104" s="128"/>
      <c r="DH104" s="128"/>
      <c r="DI104" s="128"/>
      <c r="DJ104" s="128"/>
      <c r="DK104" s="128"/>
      <c r="DL104" s="128"/>
      <c r="DM104" s="128"/>
      <c r="DN104" s="128"/>
      <c r="DO104" s="128"/>
      <c r="DP104" s="128"/>
      <c r="DQ104" s="128"/>
      <c r="DR104" s="127"/>
      <c r="DS104" s="127"/>
      <c r="DT104" s="127"/>
      <c r="DU104" s="127"/>
      <c r="DV104" s="127"/>
      <c r="DW104" s="127"/>
      <c r="DX104" s="127"/>
      <c r="DY104" s="127"/>
      <c r="DZ104" s="127"/>
      <c r="EA104" s="127"/>
      <c r="EB104" s="127"/>
      <c r="EC104" s="127"/>
      <c r="ED104" s="127"/>
      <c r="EE104" s="127"/>
      <c r="EF104" s="127"/>
      <c r="EG104" s="127"/>
      <c r="EH104" s="127"/>
      <c r="EI104" s="127"/>
      <c r="EJ104" s="127"/>
      <c r="EK104" s="127"/>
      <c r="EL104" s="127"/>
      <c r="EM104" s="127"/>
    </row>
    <row r="105" spans="1:143">
      <c r="A105" s="127"/>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c r="AA105" s="128"/>
      <c r="AB105" s="128"/>
      <c r="AC105" s="128"/>
      <c r="AD105" s="128"/>
      <c r="AE105" s="128"/>
      <c r="AF105" s="128"/>
      <c r="AG105" s="128"/>
      <c r="AH105" s="128"/>
      <c r="AI105" s="128"/>
      <c r="AJ105" s="128"/>
      <c r="AK105" s="128"/>
      <c r="AL105" s="128"/>
      <c r="AM105" s="128"/>
      <c r="AN105" s="128"/>
      <c r="AO105" s="128"/>
      <c r="AP105" s="128"/>
      <c r="AQ105" s="128"/>
      <c r="AR105" s="128"/>
      <c r="AS105" s="128"/>
      <c r="AT105" s="128"/>
      <c r="AU105" s="128"/>
      <c r="AV105" s="128"/>
      <c r="AW105" s="128"/>
      <c r="AX105" s="128"/>
      <c r="AY105" s="128"/>
      <c r="AZ105" s="128"/>
      <c r="BA105" s="128"/>
      <c r="BB105" s="128"/>
      <c r="BC105" s="128"/>
      <c r="BD105" s="128"/>
      <c r="BE105" s="128"/>
      <c r="BF105" s="128"/>
      <c r="BG105" s="128"/>
      <c r="BH105" s="128"/>
      <c r="BI105" s="128"/>
      <c r="BJ105" s="128"/>
      <c r="BK105" s="128"/>
      <c r="BL105" s="128"/>
      <c r="BM105" s="128"/>
      <c r="BN105" s="128"/>
      <c r="BO105" s="128"/>
      <c r="BP105" s="128"/>
      <c r="BQ105" s="128"/>
      <c r="BR105" s="128"/>
      <c r="BS105" s="128"/>
      <c r="BT105" s="128"/>
      <c r="BU105" s="128"/>
      <c r="BV105" s="128"/>
      <c r="BW105" s="128"/>
      <c r="BX105" s="128"/>
      <c r="BY105" s="128"/>
      <c r="BZ105" s="128"/>
      <c r="CA105" s="128"/>
      <c r="CB105" s="128"/>
      <c r="CC105" s="128"/>
      <c r="CD105" s="128"/>
      <c r="CE105" s="128"/>
      <c r="CF105" s="128"/>
      <c r="CG105" s="128"/>
      <c r="CH105" s="128"/>
      <c r="CI105" s="128"/>
      <c r="CJ105" s="128"/>
      <c r="CK105" s="128"/>
      <c r="CL105" s="128"/>
      <c r="CM105" s="128"/>
      <c r="CN105" s="128"/>
      <c r="CO105" s="128"/>
      <c r="CP105" s="128"/>
      <c r="CQ105" s="128"/>
      <c r="CR105" s="128"/>
      <c r="CS105" s="128"/>
      <c r="CT105" s="128"/>
      <c r="CU105" s="128"/>
      <c r="CV105" s="128"/>
      <c r="CW105" s="128"/>
      <c r="CX105" s="128"/>
      <c r="CY105" s="128"/>
      <c r="CZ105" s="128"/>
      <c r="DA105" s="128"/>
      <c r="DB105" s="128"/>
      <c r="DC105" s="128"/>
      <c r="DD105" s="128"/>
      <c r="DE105" s="128"/>
      <c r="DF105" s="128"/>
      <c r="DG105" s="128"/>
      <c r="DH105" s="128"/>
      <c r="DI105" s="128"/>
      <c r="DJ105" s="128"/>
      <c r="DK105" s="128"/>
      <c r="DL105" s="128"/>
      <c r="DM105" s="128"/>
      <c r="DN105" s="128"/>
      <c r="DO105" s="128"/>
      <c r="DP105" s="128"/>
      <c r="DQ105" s="128"/>
      <c r="DR105" s="127"/>
      <c r="DS105" s="127"/>
      <c r="DT105" s="127"/>
      <c r="DU105" s="127"/>
      <c r="DV105" s="127"/>
      <c r="DW105" s="127"/>
      <c r="DX105" s="127"/>
      <c r="DY105" s="127"/>
      <c r="DZ105" s="127"/>
      <c r="EA105" s="127"/>
      <c r="EB105" s="127"/>
      <c r="EC105" s="127"/>
      <c r="ED105" s="127"/>
      <c r="EE105" s="127"/>
      <c r="EF105" s="127"/>
      <c r="EG105" s="127"/>
      <c r="EH105" s="127"/>
      <c r="EI105" s="127"/>
      <c r="EJ105" s="127"/>
      <c r="EK105" s="127"/>
      <c r="EL105" s="127"/>
      <c r="EM105" s="127"/>
    </row>
    <row r="106" spans="1:143">
      <c r="A106" s="127"/>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c r="AA106" s="128"/>
      <c r="AB106" s="128"/>
      <c r="AC106" s="128"/>
      <c r="AD106" s="128"/>
      <c r="AE106" s="128"/>
      <c r="AF106" s="128"/>
      <c r="AG106" s="128"/>
      <c r="AH106" s="128"/>
      <c r="AI106" s="128"/>
      <c r="AJ106" s="128"/>
      <c r="AK106" s="128"/>
      <c r="AL106" s="128"/>
      <c r="AM106" s="128"/>
      <c r="AN106" s="128"/>
      <c r="AO106" s="128"/>
      <c r="AP106" s="128"/>
      <c r="AQ106" s="128"/>
      <c r="AR106" s="128"/>
      <c r="AS106" s="128"/>
      <c r="AT106" s="128"/>
      <c r="AU106" s="128"/>
      <c r="AV106" s="128"/>
      <c r="AW106" s="128"/>
      <c r="AX106" s="128"/>
      <c r="AY106" s="128"/>
      <c r="AZ106" s="128"/>
      <c r="BA106" s="128"/>
      <c r="BB106" s="128"/>
      <c r="BC106" s="128"/>
      <c r="BD106" s="128"/>
      <c r="BE106" s="128"/>
      <c r="BF106" s="128"/>
      <c r="BG106" s="128"/>
      <c r="BH106" s="128"/>
      <c r="BI106" s="128"/>
      <c r="BJ106" s="128"/>
      <c r="BK106" s="128"/>
      <c r="BL106" s="128"/>
      <c r="BM106" s="128"/>
      <c r="BN106" s="128"/>
      <c r="BO106" s="128"/>
      <c r="BP106" s="128"/>
      <c r="BQ106" s="128"/>
      <c r="BR106" s="128"/>
      <c r="BS106" s="128"/>
      <c r="BT106" s="128"/>
      <c r="BU106" s="128"/>
      <c r="BV106" s="128"/>
      <c r="BW106" s="128"/>
      <c r="BX106" s="128"/>
      <c r="BY106" s="128"/>
      <c r="BZ106" s="128"/>
      <c r="CA106" s="128"/>
      <c r="CB106" s="128"/>
      <c r="CC106" s="128"/>
      <c r="CD106" s="128"/>
      <c r="CE106" s="128"/>
      <c r="CF106" s="128"/>
      <c r="CG106" s="128"/>
      <c r="CH106" s="128"/>
      <c r="CI106" s="128"/>
      <c r="CJ106" s="128"/>
      <c r="CK106" s="128"/>
      <c r="CL106" s="128"/>
      <c r="CM106" s="128"/>
      <c r="CN106" s="128"/>
      <c r="CO106" s="128"/>
      <c r="CP106" s="128"/>
      <c r="CQ106" s="128"/>
      <c r="CR106" s="128"/>
      <c r="CS106" s="128"/>
      <c r="CT106" s="128"/>
      <c r="CU106" s="128"/>
      <c r="CV106" s="128"/>
      <c r="CW106" s="128"/>
      <c r="CX106" s="128"/>
      <c r="CY106" s="128"/>
      <c r="CZ106" s="128"/>
      <c r="DA106" s="128"/>
      <c r="DB106" s="128"/>
      <c r="DC106" s="128"/>
      <c r="DD106" s="128"/>
      <c r="DE106" s="128"/>
      <c r="DF106" s="128"/>
      <c r="DG106" s="128"/>
      <c r="DH106" s="128"/>
      <c r="DI106" s="128"/>
      <c r="DJ106" s="128"/>
      <c r="DK106" s="128"/>
      <c r="DL106" s="128"/>
      <c r="DM106" s="128"/>
      <c r="DN106" s="128"/>
      <c r="DO106" s="128"/>
      <c r="DP106" s="128"/>
      <c r="DQ106" s="128"/>
      <c r="DR106" s="127"/>
      <c r="DS106" s="127"/>
      <c r="DT106" s="127"/>
      <c r="DU106" s="127"/>
      <c r="DV106" s="127"/>
      <c r="DW106" s="127"/>
      <c r="DX106" s="127"/>
      <c r="DY106" s="127"/>
      <c r="DZ106" s="127"/>
      <c r="EA106" s="127"/>
      <c r="EB106" s="127"/>
      <c r="EC106" s="127"/>
      <c r="ED106" s="127"/>
      <c r="EE106" s="127"/>
      <c r="EF106" s="127"/>
      <c r="EG106" s="127"/>
      <c r="EH106" s="127"/>
      <c r="EI106" s="127"/>
      <c r="EJ106" s="127"/>
      <c r="EK106" s="127"/>
      <c r="EL106" s="127"/>
      <c r="EM106" s="127"/>
    </row>
    <row r="107" spans="1:143">
      <c r="A107" s="127"/>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c r="AA107" s="128"/>
      <c r="AB107" s="128"/>
      <c r="AC107" s="128"/>
      <c r="AD107" s="128"/>
      <c r="AE107" s="128"/>
      <c r="AF107" s="128"/>
      <c r="AG107" s="128"/>
      <c r="AH107" s="128"/>
      <c r="AI107" s="128"/>
      <c r="AJ107" s="128"/>
      <c r="AK107" s="128"/>
      <c r="AL107" s="128"/>
      <c r="AM107" s="128"/>
      <c r="AN107" s="128"/>
      <c r="AO107" s="128"/>
      <c r="AP107" s="128"/>
      <c r="AQ107" s="128"/>
      <c r="AR107" s="128"/>
      <c r="AS107" s="128"/>
      <c r="AT107" s="128"/>
      <c r="AU107" s="128"/>
      <c r="AV107" s="128"/>
      <c r="AW107" s="128"/>
      <c r="AX107" s="128"/>
      <c r="AY107" s="128"/>
      <c r="AZ107" s="128"/>
      <c r="BA107" s="128"/>
      <c r="BB107" s="128"/>
      <c r="BC107" s="128"/>
      <c r="BD107" s="128"/>
      <c r="BE107" s="128"/>
      <c r="BF107" s="128"/>
      <c r="BG107" s="128"/>
      <c r="BH107" s="128"/>
      <c r="BI107" s="128"/>
      <c r="BJ107" s="128"/>
      <c r="BK107" s="128"/>
      <c r="BL107" s="128"/>
      <c r="BM107" s="128"/>
      <c r="BN107" s="128"/>
      <c r="BO107" s="128"/>
      <c r="BP107" s="128"/>
      <c r="BQ107" s="128"/>
      <c r="BR107" s="128"/>
      <c r="BS107" s="128"/>
      <c r="BT107" s="128"/>
      <c r="BU107" s="128"/>
      <c r="BV107" s="128"/>
      <c r="BW107" s="128"/>
      <c r="BX107" s="128"/>
      <c r="BY107" s="128"/>
      <c r="BZ107" s="128"/>
      <c r="CA107" s="128"/>
      <c r="CB107" s="128"/>
      <c r="CC107" s="128"/>
      <c r="CD107" s="128"/>
      <c r="CE107" s="128"/>
      <c r="CF107" s="128"/>
      <c r="CG107" s="128"/>
      <c r="CH107" s="128"/>
      <c r="CI107" s="128"/>
      <c r="CJ107" s="128"/>
      <c r="CK107" s="128"/>
      <c r="CL107" s="128"/>
      <c r="CM107" s="128"/>
      <c r="CN107" s="128"/>
      <c r="CO107" s="128"/>
      <c r="CP107" s="128"/>
      <c r="CQ107" s="128"/>
      <c r="CR107" s="128"/>
      <c r="CS107" s="128"/>
      <c r="CT107" s="128"/>
      <c r="CU107" s="128"/>
      <c r="CV107" s="128"/>
      <c r="CW107" s="128"/>
      <c r="CX107" s="128"/>
      <c r="CY107" s="128"/>
      <c r="CZ107" s="128"/>
      <c r="DA107" s="128"/>
      <c r="DB107" s="128"/>
      <c r="DC107" s="128"/>
      <c r="DD107" s="128"/>
      <c r="DE107" s="128"/>
      <c r="DF107" s="128"/>
      <c r="DG107" s="128"/>
      <c r="DH107" s="128"/>
      <c r="DI107" s="128"/>
      <c r="DJ107" s="128"/>
      <c r="DK107" s="128"/>
      <c r="DL107" s="128"/>
      <c r="DM107" s="128"/>
      <c r="DN107" s="128"/>
      <c r="DO107" s="128"/>
      <c r="DP107" s="128"/>
      <c r="DQ107" s="128"/>
      <c r="DR107" s="127"/>
      <c r="DS107" s="127"/>
      <c r="DT107" s="127"/>
      <c r="DU107" s="127"/>
      <c r="DV107" s="127"/>
      <c r="DW107" s="127"/>
      <c r="DX107" s="127"/>
      <c r="DY107" s="127"/>
      <c r="DZ107" s="127"/>
      <c r="EA107" s="127"/>
      <c r="EB107" s="127"/>
      <c r="EC107" s="127"/>
      <c r="ED107" s="127"/>
      <c r="EE107" s="127"/>
      <c r="EF107" s="127"/>
      <c r="EG107" s="127"/>
      <c r="EH107" s="127"/>
      <c r="EI107" s="127"/>
      <c r="EJ107" s="127"/>
      <c r="EK107" s="127"/>
      <c r="EL107" s="127"/>
      <c r="EM107" s="127"/>
    </row>
    <row r="108" spans="1:143">
      <c r="A108" s="127"/>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c r="AA108" s="128"/>
      <c r="AB108" s="128"/>
      <c r="AC108" s="128"/>
      <c r="AD108" s="128"/>
      <c r="AE108" s="128"/>
      <c r="AF108" s="128"/>
      <c r="AG108" s="128"/>
      <c r="AH108" s="128"/>
      <c r="AI108" s="128"/>
      <c r="AJ108" s="128"/>
      <c r="AK108" s="128"/>
      <c r="AL108" s="128"/>
      <c r="AM108" s="128"/>
      <c r="AN108" s="128"/>
      <c r="AO108" s="128"/>
      <c r="AP108" s="128"/>
      <c r="AQ108" s="128"/>
      <c r="AR108" s="128"/>
      <c r="AS108" s="128"/>
      <c r="AT108" s="128"/>
      <c r="AU108" s="128"/>
      <c r="AV108" s="128"/>
      <c r="AW108" s="128"/>
      <c r="AX108" s="128"/>
      <c r="AY108" s="128"/>
      <c r="AZ108" s="128"/>
      <c r="BA108" s="128"/>
      <c r="BB108" s="128"/>
      <c r="BC108" s="128"/>
      <c r="BD108" s="128"/>
      <c r="BE108" s="128"/>
      <c r="BF108" s="128"/>
      <c r="BG108" s="128"/>
      <c r="BH108" s="128"/>
      <c r="BI108" s="128"/>
      <c r="BJ108" s="128"/>
      <c r="BK108" s="128"/>
      <c r="BL108" s="128"/>
      <c r="BM108" s="128"/>
      <c r="BN108" s="128"/>
      <c r="BO108" s="128"/>
      <c r="BP108" s="128"/>
      <c r="BQ108" s="128"/>
      <c r="BR108" s="128"/>
      <c r="BS108" s="128"/>
      <c r="BT108" s="128"/>
      <c r="BU108" s="128"/>
      <c r="BV108" s="128"/>
      <c r="BW108" s="128"/>
      <c r="BX108" s="128"/>
      <c r="BY108" s="128"/>
      <c r="BZ108" s="128"/>
      <c r="CA108" s="128"/>
      <c r="CB108" s="128"/>
      <c r="CC108" s="128"/>
      <c r="CD108" s="128"/>
      <c r="CE108" s="128"/>
      <c r="CF108" s="128"/>
      <c r="CG108" s="128"/>
      <c r="CH108" s="128"/>
      <c r="CI108" s="128"/>
      <c r="CJ108" s="128"/>
      <c r="CK108" s="128"/>
      <c r="CL108" s="128"/>
      <c r="CM108" s="128"/>
      <c r="CN108" s="128"/>
      <c r="CO108" s="128"/>
      <c r="CP108" s="128"/>
      <c r="CQ108" s="128"/>
      <c r="CR108" s="128"/>
      <c r="CS108" s="128"/>
      <c r="CT108" s="128"/>
      <c r="CU108" s="128"/>
      <c r="CV108" s="128"/>
      <c r="CW108" s="128"/>
      <c r="CX108" s="128"/>
      <c r="CY108" s="128"/>
      <c r="CZ108" s="128"/>
      <c r="DA108" s="128"/>
      <c r="DB108" s="128"/>
      <c r="DC108" s="128"/>
      <c r="DD108" s="128"/>
      <c r="DE108" s="128"/>
      <c r="DF108" s="128"/>
      <c r="DG108" s="128"/>
      <c r="DH108" s="128"/>
      <c r="DI108" s="128"/>
      <c r="DJ108" s="128"/>
      <c r="DK108" s="128"/>
      <c r="DL108" s="128"/>
      <c r="DM108" s="128"/>
      <c r="DN108" s="128"/>
      <c r="DO108" s="128"/>
      <c r="DP108" s="128"/>
      <c r="DQ108" s="128"/>
      <c r="DR108" s="127"/>
      <c r="DS108" s="127"/>
      <c r="DT108" s="127"/>
      <c r="DU108" s="127"/>
      <c r="DV108" s="127"/>
      <c r="DW108" s="127"/>
      <c r="DX108" s="127"/>
      <c r="DY108" s="127"/>
      <c r="DZ108" s="127"/>
      <c r="EA108" s="127"/>
      <c r="EB108" s="127"/>
      <c r="EC108" s="127"/>
      <c r="ED108" s="127"/>
      <c r="EE108" s="127"/>
      <c r="EF108" s="127"/>
      <c r="EG108" s="127"/>
      <c r="EH108" s="127"/>
      <c r="EI108" s="127"/>
      <c r="EJ108" s="127"/>
      <c r="EK108" s="127"/>
      <c r="EL108" s="127"/>
      <c r="EM108" s="127"/>
    </row>
    <row r="109" spans="1:143">
      <c r="A109" s="127"/>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c r="AA109" s="128"/>
      <c r="AB109" s="128"/>
      <c r="AC109" s="128"/>
      <c r="AD109" s="128"/>
      <c r="AE109" s="128"/>
      <c r="AF109" s="128"/>
      <c r="AG109" s="128"/>
      <c r="AH109" s="128"/>
      <c r="AI109" s="128"/>
      <c r="AJ109" s="128"/>
      <c r="AK109" s="128"/>
      <c r="AL109" s="128"/>
      <c r="AM109" s="128"/>
      <c r="AN109" s="128"/>
      <c r="AO109" s="128"/>
      <c r="AP109" s="128"/>
      <c r="AQ109" s="128"/>
      <c r="AR109" s="128"/>
      <c r="AS109" s="128"/>
      <c r="AT109" s="128"/>
      <c r="AU109" s="128"/>
      <c r="AV109" s="128"/>
      <c r="AW109" s="128"/>
      <c r="AX109" s="128"/>
      <c r="AY109" s="128"/>
      <c r="AZ109" s="128"/>
      <c r="BA109" s="128"/>
      <c r="BB109" s="128"/>
      <c r="BC109" s="128"/>
      <c r="BD109" s="128"/>
      <c r="BE109" s="128"/>
      <c r="BF109" s="128"/>
      <c r="BG109" s="128"/>
      <c r="BH109" s="128"/>
      <c r="BI109" s="128"/>
      <c r="BJ109" s="128"/>
      <c r="BK109" s="128"/>
      <c r="BL109" s="128"/>
      <c r="BM109" s="128"/>
      <c r="BN109" s="128"/>
      <c r="BO109" s="128"/>
      <c r="BP109" s="128"/>
      <c r="BQ109" s="128"/>
      <c r="BR109" s="128"/>
      <c r="BS109" s="128"/>
      <c r="BT109" s="128"/>
      <c r="BU109" s="128"/>
      <c r="BV109" s="128"/>
      <c r="BW109" s="128"/>
      <c r="BX109" s="128"/>
      <c r="BY109" s="128"/>
      <c r="BZ109" s="128"/>
      <c r="CA109" s="128"/>
      <c r="CB109" s="128"/>
      <c r="CC109" s="128"/>
      <c r="CD109" s="128"/>
      <c r="CE109" s="128"/>
      <c r="CF109" s="128"/>
      <c r="CG109" s="128"/>
      <c r="CH109" s="128"/>
      <c r="CI109" s="128"/>
      <c r="CJ109" s="128"/>
      <c r="CK109" s="128"/>
      <c r="CL109" s="128"/>
      <c r="CM109" s="128"/>
      <c r="CN109" s="128"/>
      <c r="CO109" s="128"/>
      <c r="CP109" s="128"/>
      <c r="CQ109" s="128"/>
      <c r="CR109" s="128"/>
      <c r="CS109" s="128"/>
      <c r="CT109" s="128"/>
      <c r="CU109" s="128"/>
      <c r="CV109" s="128"/>
      <c r="CW109" s="128"/>
      <c r="CX109" s="128"/>
      <c r="CY109" s="128"/>
      <c r="CZ109" s="128"/>
      <c r="DA109" s="128"/>
      <c r="DB109" s="128"/>
      <c r="DC109" s="128"/>
      <c r="DD109" s="128"/>
      <c r="DE109" s="128"/>
      <c r="DF109" s="128"/>
      <c r="DG109" s="128"/>
      <c r="DH109" s="128"/>
      <c r="DI109" s="128"/>
      <c r="DJ109" s="128"/>
      <c r="DK109" s="128"/>
      <c r="DL109" s="128"/>
      <c r="DM109" s="128"/>
      <c r="DN109" s="128"/>
      <c r="DO109" s="128"/>
      <c r="DP109" s="128"/>
      <c r="DQ109" s="128"/>
      <c r="DR109" s="127"/>
      <c r="DS109" s="127"/>
      <c r="DT109" s="127"/>
      <c r="DU109" s="127"/>
      <c r="DV109" s="127"/>
      <c r="DW109" s="127"/>
      <c r="DX109" s="127"/>
      <c r="DY109" s="127"/>
      <c r="DZ109" s="127"/>
      <c r="EA109" s="127"/>
      <c r="EB109" s="127"/>
      <c r="EC109" s="127"/>
      <c r="ED109" s="127"/>
      <c r="EE109" s="127"/>
      <c r="EF109" s="127"/>
      <c r="EG109" s="127"/>
      <c r="EH109" s="127"/>
      <c r="EI109" s="127"/>
      <c r="EJ109" s="127"/>
      <c r="EK109" s="127"/>
      <c r="EL109" s="127"/>
      <c r="EM109" s="127"/>
    </row>
    <row r="110" spans="1:143">
      <c r="A110" s="127"/>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c r="AA110" s="128"/>
      <c r="AB110" s="128"/>
      <c r="AC110" s="128"/>
      <c r="AD110" s="128"/>
      <c r="AE110" s="128"/>
      <c r="AF110" s="128"/>
      <c r="AG110" s="128"/>
      <c r="AH110" s="128"/>
      <c r="AI110" s="128"/>
      <c r="AJ110" s="128"/>
      <c r="AK110" s="128"/>
      <c r="AL110" s="128"/>
      <c r="AM110" s="128"/>
      <c r="AN110" s="128"/>
      <c r="AO110" s="128"/>
      <c r="AP110" s="128"/>
      <c r="AQ110" s="128"/>
      <c r="AR110" s="128"/>
      <c r="AS110" s="128"/>
      <c r="AT110" s="128"/>
      <c r="AU110" s="128"/>
      <c r="AV110" s="128"/>
      <c r="AW110" s="128"/>
      <c r="AX110" s="128"/>
      <c r="AY110" s="128"/>
      <c r="AZ110" s="128"/>
      <c r="BA110" s="128"/>
      <c r="BB110" s="128"/>
      <c r="BC110" s="128"/>
      <c r="BD110" s="128"/>
      <c r="BE110" s="128"/>
      <c r="BF110" s="128"/>
      <c r="BG110" s="128"/>
      <c r="BH110" s="128"/>
      <c r="BI110" s="128"/>
      <c r="BJ110" s="128"/>
      <c r="BK110" s="128"/>
      <c r="BL110" s="128"/>
      <c r="BM110" s="128"/>
      <c r="BN110" s="128"/>
      <c r="BO110" s="128"/>
      <c r="BP110" s="128"/>
      <c r="BQ110" s="128"/>
      <c r="BR110" s="128"/>
      <c r="BS110" s="128"/>
      <c r="BT110" s="128"/>
      <c r="BU110" s="128"/>
      <c r="BV110" s="128"/>
      <c r="BW110" s="128"/>
      <c r="BX110" s="128"/>
      <c r="BY110" s="128"/>
      <c r="BZ110" s="128"/>
      <c r="CA110" s="128"/>
      <c r="CB110" s="128"/>
      <c r="CC110" s="128"/>
      <c r="CD110" s="128"/>
      <c r="CE110" s="128"/>
      <c r="CF110" s="128"/>
      <c r="CG110" s="128"/>
      <c r="CH110" s="128"/>
      <c r="CI110" s="128"/>
      <c r="CJ110" s="128"/>
      <c r="CK110" s="128"/>
      <c r="CL110" s="128"/>
      <c r="CM110" s="128"/>
      <c r="CN110" s="128"/>
      <c r="CO110" s="128"/>
      <c r="CP110" s="128"/>
      <c r="CQ110" s="128"/>
      <c r="CR110" s="128"/>
      <c r="CS110" s="128"/>
      <c r="CT110" s="128"/>
      <c r="CU110" s="128"/>
      <c r="CV110" s="128"/>
      <c r="CW110" s="128"/>
      <c r="CX110" s="128"/>
      <c r="CY110" s="128"/>
      <c r="CZ110" s="128"/>
      <c r="DA110" s="128"/>
      <c r="DB110" s="128"/>
      <c r="DC110" s="128"/>
      <c r="DD110" s="128"/>
      <c r="DE110" s="128"/>
      <c r="DF110" s="128"/>
      <c r="DG110" s="128"/>
      <c r="DH110" s="128"/>
      <c r="DI110" s="128"/>
      <c r="DJ110" s="128"/>
      <c r="DK110" s="128"/>
      <c r="DL110" s="128"/>
      <c r="DM110" s="128"/>
      <c r="DN110" s="128"/>
      <c r="DO110" s="128"/>
      <c r="DP110" s="128"/>
      <c r="DQ110" s="128"/>
      <c r="DR110" s="127"/>
      <c r="DS110" s="127"/>
      <c r="DT110" s="127"/>
      <c r="DU110" s="127"/>
      <c r="DV110" s="127"/>
      <c r="DW110" s="127"/>
      <c r="DX110" s="127"/>
      <c r="DY110" s="127"/>
      <c r="DZ110" s="127"/>
      <c r="EA110" s="127"/>
      <c r="EB110" s="127"/>
      <c r="EC110" s="127"/>
      <c r="ED110" s="127"/>
      <c r="EE110" s="127"/>
      <c r="EF110" s="127"/>
      <c r="EG110" s="127"/>
      <c r="EH110" s="127"/>
      <c r="EI110" s="127"/>
      <c r="EJ110" s="127"/>
      <c r="EK110" s="127"/>
      <c r="EL110" s="127"/>
      <c r="EM110" s="127"/>
    </row>
    <row r="111" spans="1:143">
      <c r="A111" s="127"/>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c r="AA111" s="128"/>
      <c r="AB111" s="128"/>
      <c r="AC111" s="128"/>
      <c r="AD111" s="128"/>
      <c r="AE111" s="128"/>
      <c r="AF111" s="128"/>
      <c r="AG111" s="128"/>
      <c r="AH111" s="128"/>
      <c r="AI111" s="128"/>
      <c r="AJ111" s="128"/>
      <c r="AK111" s="128"/>
      <c r="AL111" s="128"/>
      <c r="AM111" s="128"/>
      <c r="AN111" s="128"/>
      <c r="AO111" s="128"/>
      <c r="AP111" s="128"/>
      <c r="AQ111" s="128"/>
      <c r="AR111" s="128"/>
      <c r="AS111" s="128"/>
      <c r="AT111" s="128"/>
      <c r="AU111" s="128"/>
      <c r="AV111" s="128"/>
      <c r="AW111" s="128"/>
      <c r="AX111" s="128"/>
      <c r="AY111" s="128"/>
      <c r="AZ111" s="128"/>
      <c r="BA111" s="128"/>
      <c r="BB111" s="128"/>
      <c r="BC111" s="128"/>
      <c r="BD111" s="128"/>
      <c r="BE111" s="128"/>
      <c r="BF111" s="128"/>
      <c r="BG111" s="128"/>
      <c r="BH111" s="128"/>
      <c r="BI111" s="128"/>
      <c r="BJ111" s="128"/>
      <c r="BK111" s="128"/>
      <c r="BL111" s="128"/>
      <c r="BM111" s="128"/>
      <c r="BN111" s="128"/>
      <c r="BO111" s="128"/>
      <c r="BP111" s="128"/>
      <c r="BQ111" s="128"/>
      <c r="BR111" s="128"/>
      <c r="BS111" s="128"/>
      <c r="BT111" s="128"/>
      <c r="BU111" s="128"/>
      <c r="BV111" s="128"/>
      <c r="BW111" s="128"/>
      <c r="BX111" s="128"/>
      <c r="BY111" s="128"/>
      <c r="BZ111" s="128"/>
      <c r="CA111" s="128"/>
      <c r="CB111" s="128"/>
      <c r="CC111" s="128"/>
      <c r="CD111" s="128"/>
      <c r="CE111" s="128"/>
      <c r="CF111" s="128"/>
      <c r="CG111" s="128"/>
      <c r="CH111" s="128"/>
      <c r="CI111" s="128"/>
      <c r="CJ111" s="128"/>
      <c r="CK111" s="128"/>
      <c r="CL111" s="128"/>
      <c r="CM111" s="128"/>
      <c r="CN111" s="128"/>
      <c r="CO111" s="128"/>
      <c r="CP111" s="128"/>
      <c r="CQ111" s="128"/>
      <c r="CR111" s="128"/>
      <c r="CS111" s="128"/>
      <c r="CT111" s="128"/>
      <c r="CU111" s="128"/>
      <c r="CV111" s="128"/>
      <c r="CW111" s="128"/>
      <c r="CX111" s="128"/>
      <c r="CY111" s="128"/>
      <c r="CZ111" s="128"/>
      <c r="DA111" s="128"/>
      <c r="DB111" s="128"/>
      <c r="DC111" s="128"/>
      <c r="DD111" s="128"/>
      <c r="DE111" s="128"/>
      <c r="DF111" s="128"/>
      <c r="DG111" s="128"/>
      <c r="DH111" s="128"/>
      <c r="DI111" s="128"/>
      <c r="DJ111" s="128"/>
      <c r="DK111" s="128"/>
      <c r="DL111" s="128"/>
      <c r="DM111" s="128"/>
      <c r="DN111" s="128"/>
      <c r="DO111" s="128"/>
      <c r="DP111" s="128"/>
      <c r="DQ111" s="128"/>
      <c r="DR111" s="127"/>
      <c r="DS111" s="127"/>
      <c r="DT111" s="127"/>
      <c r="DU111" s="127"/>
      <c r="DV111" s="127"/>
      <c r="DW111" s="127"/>
      <c r="DX111" s="127"/>
      <c r="DY111" s="127"/>
      <c r="DZ111" s="127"/>
      <c r="EA111" s="127"/>
      <c r="EB111" s="127"/>
      <c r="EC111" s="127"/>
      <c r="ED111" s="127"/>
      <c r="EE111" s="127"/>
      <c r="EF111" s="127"/>
      <c r="EG111" s="127"/>
      <c r="EH111" s="127"/>
      <c r="EI111" s="127"/>
      <c r="EJ111" s="127"/>
      <c r="EK111" s="127"/>
      <c r="EL111" s="127"/>
      <c r="EM111" s="127"/>
    </row>
    <row r="112" spans="1:143">
      <c r="A112" s="127"/>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c r="AA112" s="128"/>
      <c r="AB112" s="128"/>
      <c r="AC112" s="128"/>
      <c r="AD112" s="128"/>
      <c r="AE112" s="128"/>
      <c r="AF112" s="128"/>
      <c r="AG112" s="128"/>
      <c r="AH112" s="128"/>
      <c r="AI112" s="128"/>
      <c r="AJ112" s="128"/>
      <c r="AK112" s="128"/>
      <c r="AL112" s="128"/>
      <c r="AM112" s="128"/>
      <c r="AN112" s="128"/>
      <c r="AO112" s="128"/>
      <c r="AP112" s="128"/>
      <c r="AQ112" s="128"/>
      <c r="AR112" s="128"/>
      <c r="AS112" s="128"/>
      <c r="AT112" s="128"/>
      <c r="AU112" s="128"/>
      <c r="AV112" s="128"/>
      <c r="AW112" s="128"/>
      <c r="AX112" s="128"/>
      <c r="AY112" s="128"/>
      <c r="AZ112" s="128"/>
      <c r="BA112" s="128"/>
      <c r="BB112" s="128"/>
      <c r="BC112" s="128"/>
      <c r="BD112" s="128"/>
      <c r="BE112" s="128"/>
      <c r="BF112" s="128"/>
      <c r="BG112" s="128"/>
      <c r="BH112" s="128"/>
      <c r="BI112" s="128"/>
      <c r="BJ112" s="128"/>
      <c r="BK112" s="128"/>
      <c r="BL112" s="128"/>
      <c r="BM112" s="128"/>
      <c r="BN112" s="128"/>
      <c r="BO112" s="128"/>
      <c r="BP112" s="128"/>
      <c r="BQ112" s="128"/>
      <c r="BR112" s="128"/>
      <c r="BS112" s="128"/>
      <c r="BT112" s="128"/>
      <c r="BU112" s="128"/>
      <c r="BV112" s="128"/>
      <c r="BW112" s="128"/>
      <c r="BX112" s="128"/>
      <c r="BY112" s="128"/>
      <c r="BZ112" s="128"/>
      <c r="CA112" s="128"/>
      <c r="CB112" s="128"/>
      <c r="CC112" s="128"/>
      <c r="CD112" s="128"/>
      <c r="CE112" s="128"/>
      <c r="CF112" s="128"/>
      <c r="CG112" s="128"/>
      <c r="CH112" s="128"/>
      <c r="CI112" s="128"/>
      <c r="CJ112" s="128"/>
      <c r="CK112" s="128"/>
      <c r="CL112" s="128"/>
      <c r="CM112" s="128"/>
      <c r="CN112" s="128"/>
      <c r="CO112" s="128"/>
      <c r="CP112" s="128"/>
      <c r="CQ112" s="128"/>
      <c r="CR112" s="128"/>
      <c r="CS112" s="128"/>
      <c r="CT112" s="128"/>
      <c r="CU112" s="128"/>
      <c r="CV112" s="128"/>
      <c r="CW112" s="128"/>
      <c r="CX112" s="128"/>
      <c r="CY112" s="128"/>
      <c r="CZ112" s="128"/>
      <c r="DA112" s="128"/>
      <c r="DB112" s="128"/>
      <c r="DC112" s="128"/>
      <c r="DD112" s="128"/>
      <c r="DE112" s="128"/>
      <c r="DF112" s="128"/>
      <c r="DG112" s="128"/>
      <c r="DH112" s="128"/>
      <c r="DI112" s="128"/>
      <c r="DJ112" s="128"/>
      <c r="DK112" s="128"/>
      <c r="DL112" s="128"/>
      <c r="DM112" s="128"/>
      <c r="DN112" s="128"/>
      <c r="DO112" s="128"/>
      <c r="DP112" s="128"/>
      <c r="DQ112" s="128"/>
      <c r="DR112" s="127"/>
      <c r="DS112" s="127"/>
      <c r="DT112" s="127"/>
      <c r="DU112" s="127"/>
      <c r="DV112" s="127"/>
      <c r="DW112" s="127"/>
      <c r="DX112" s="127"/>
      <c r="DY112" s="127"/>
      <c r="DZ112" s="127"/>
      <c r="EA112" s="127"/>
      <c r="EB112" s="127"/>
      <c r="EC112" s="127"/>
      <c r="ED112" s="127"/>
      <c r="EE112" s="127"/>
      <c r="EF112" s="127"/>
      <c r="EG112" s="127"/>
      <c r="EH112" s="127"/>
      <c r="EI112" s="127"/>
      <c r="EJ112" s="127"/>
      <c r="EK112" s="127"/>
      <c r="EL112" s="127"/>
      <c r="EM112" s="127"/>
    </row>
    <row r="113" spans="1:143">
      <c r="A113" s="127"/>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c r="AA113" s="128"/>
      <c r="AB113" s="128"/>
      <c r="AC113" s="128"/>
      <c r="AD113" s="128"/>
      <c r="AE113" s="128"/>
      <c r="AF113" s="128"/>
      <c r="AG113" s="128"/>
      <c r="AH113" s="128"/>
      <c r="AI113" s="128"/>
      <c r="AJ113" s="128"/>
      <c r="AK113" s="128"/>
      <c r="AL113" s="128"/>
      <c r="AM113" s="128"/>
      <c r="AN113" s="128"/>
      <c r="AO113" s="128"/>
      <c r="AP113" s="128"/>
      <c r="AQ113" s="128"/>
      <c r="AR113" s="128"/>
      <c r="AS113" s="128"/>
      <c r="AT113" s="128"/>
      <c r="AU113" s="128"/>
      <c r="AV113" s="128"/>
      <c r="AW113" s="128"/>
      <c r="AX113" s="128"/>
      <c r="AY113" s="128"/>
      <c r="AZ113" s="128"/>
      <c r="BA113" s="128"/>
      <c r="BB113" s="128"/>
      <c r="BC113" s="128"/>
      <c r="BD113" s="128"/>
      <c r="BE113" s="128"/>
      <c r="BF113" s="128"/>
      <c r="BG113" s="128"/>
      <c r="BH113" s="128"/>
      <c r="BI113" s="128"/>
      <c r="BJ113" s="128"/>
      <c r="BK113" s="128"/>
      <c r="BL113" s="128"/>
      <c r="BM113" s="128"/>
      <c r="BN113" s="128"/>
      <c r="BO113" s="128"/>
      <c r="BP113" s="128"/>
      <c r="BQ113" s="128"/>
      <c r="BR113" s="128"/>
      <c r="BS113" s="128"/>
      <c r="BT113" s="128"/>
      <c r="BU113" s="128"/>
      <c r="BV113" s="128"/>
      <c r="BW113" s="128"/>
      <c r="BX113" s="128"/>
      <c r="BY113" s="128"/>
      <c r="BZ113" s="128"/>
      <c r="CA113" s="128"/>
      <c r="CB113" s="128"/>
      <c r="CC113" s="128"/>
      <c r="CD113" s="128"/>
      <c r="CE113" s="128"/>
      <c r="CF113" s="128"/>
      <c r="CG113" s="128"/>
      <c r="CH113" s="128"/>
      <c r="CI113" s="128"/>
      <c r="CJ113" s="128"/>
      <c r="CK113" s="128"/>
      <c r="CL113" s="128"/>
      <c r="CM113" s="128"/>
      <c r="CN113" s="128"/>
      <c r="CO113" s="128"/>
      <c r="CP113" s="128"/>
      <c r="CQ113" s="128"/>
      <c r="CR113" s="128"/>
      <c r="CS113" s="128"/>
      <c r="CT113" s="128"/>
      <c r="CU113" s="128"/>
      <c r="CV113" s="128"/>
      <c r="CW113" s="128"/>
      <c r="CX113" s="128"/>
      <c r="CY113" s="128"/>
      <c r="CZ113" s="128"/>
      <c r="DA113" s="128"/>
      <c r="DB113" s="128"/>
      <c r="DC113" s="128"/>
      <c r="DD113" s="128"/>
      <c r="DE113" s="128"/>
      <c r="DF113" s="128"/>
      <c r="DG113" s="128"/>
      <c r="DH113" s="128"/>
      <c r="DI113" s="128"/>
      <c r="DJ113" s="128"/>
      <c r="DK113" s="128"/>
      <c r="DL113" s="128"/>
      <c r="DM113" s="128"/>
      <c r="DN113" s="128"/>
      <c r="DO113" s="128"/>
      <c r="DP113" s="128"/>
      <c r="DQ113" s="128"/>
      <c r="DR113" s="127"/>
      <c r="DS113" s="127"/>
      <c r="DT113" s="127"/>
      <c r="DU113" s="127"/>
      <c r="DV113" s="127"/>
      <c r="DW113" s="127"/>
      <c r="DX113" s="127"/>
      <c r="DY113" s="127"/>
      <c r="DZ113" s="127"/>
      <c r="EA113" s="127"/>
      <c r="EB113" s="127"/>
      <c r="EC113" s="127"/>
      <c r="ED113" s="127"/>
      <c r="EE113" s="127"/>
      <c r="EF113" s="127"/>
      <c r="EG113" s="127"/>
      <c r="EH113" s="127"/>
      <c r="EI113" s="127"/>
      <c r="EJ113" s="127"/>
      <c r="EK113" s="127"/>
      <c r="EL113" s="127"/>
      <c r="EM113" s="127"/>
    </row>
    <row r="114" spans="1:143">
      <c r="A114" s="127"/>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c r="AA114" s="128"/>
      <c r="AB114" s="128"/>
      <c r="AC114" s="128"/>
      <c r="AD114" s="128"/>
      <c r="AE114" s="128"/>
      <c r="AF114" s="128"/>
      <c r="AG114" s="128"/>
      <c r="AH114" s="128"/>
      <c r="AI114" s="128"/>
      <c r="AJ114" s="128"/>
      <c r="AK114" s="128"/>
      <c r="AL114" s="128"/>
      <c r="AM114" s="128"/>
      <c r="AN114" s="128"/>
      <c r="AO114" s="128"/>
      <c r="AP114" s="128"/>
      <c r="AQ114" s="128"/>
      <c r="AR114" s="128"/>
      <c r="AS114" s="128"/>
      <c r="AT114" s="128"/>
      <c r="AU114" s="128"/>
      <c r="AV114" s="128"/>
      <c r="AW114" s="128"/>
      <c r="AX114" s="128"/>
      <c r="AY114" s="128"/>
      <c r="AZ114" s="128"/>
      <c r="BA114" s="128"/>
      <c r="BB114" s="128"/>
      <c r="BC114" s="128"/>
      <c r="BD114" s="128"/>
      <c r="BE114" s="128"/>
      <c r="BF114" s="128"/>
      <c r="BG114" s="128"/>
      <c r="BH114" s="128"/>
      <c r="BI114" s="128"/>
      <c r="BJ114" s="128"/>
      <c r="BK114" s="128"/>
      <c r="BL114" s="128"/>
      <c r="BM114" s="128"/>
      <c r="BN114" s="128"/>
      <c r="BO114" s="128"/>
      <c r="BP114" s="128"/>
      <c r="BQ114" s="128"/>
      <c r="BR114" s="128"/>
      <c r="BS114" s="128"/>
      <c r="BT114" s="128"/>
      <c r="BU114" s="128"/>
      <c r="BV114" s="128"/>
      <c r="BW114" s="128"/>
      <c r="BX114" s="128"/>
      <c r="BY114" s="128"/>
      <c r="BZ114" s="128"/>
      <c r="CA114" s="128"/>
      <c r="CB114" s="128"/>
      <c r="CC114" s="128"/>
      <c r="CD114" s="128"/>
      <c r="CE114" s="128"/>
      <c r="CF114" s="128"/>
      <c r="CG114" s="128"/>
      <c r="CH114" s="128"/>
      <c r="CI114" s="128"/>
      <c r="CJ114" s="128"/>
      <c r="CK114" s="128"/>
      <c r="CL114" s="128"/>
      <c r="CM114" s="128"/>
      <c r="CN114" s="128"/>
      <c r="CO114" s="128"/>
      <c r="CP114" s="128"/>
      <c r="CQ114" s="128"/>
      <c r="CR114" s="128"/>
      <c r="CS114" s="128"/>
      <c r="CT114" s="128"/>
      <c r="CU114" s="128"/>
      <c r="CV114" s="128"/>
      <c r="CW114" s="128"/>
      <c r="CX114" s="128"/>
      <c r="CY114" s="128"/>
      <c r="CZ114" s="128"/>
      <c r="DA114" s="128"/>
      <c r="DB114" s="128"/>
      <c r="DC114" s="128"/>
      <c r="DD114" s="128"/>
      <c r="DE114" s="128"/>
      <c r="DF114" s="128"/>
      <c r="DG114" s="128"/>
      <c r="DH114" s="128"/>
      <c r="DI114" s="128"/>
      <c r="DJ114" s="128"/>
      <c r="DK114" s="128"/>
      <c r="DL114" s="128"/>
      <c r="DM114" s="128"/>
      <c r="DN114" s="128"/>
      <c r="DO114" s="128"/>
      <c r="DP114" s="128"/>
      <c r="DQ114" s="128"/>
      <c r="DR114" s="127"/>
      <c r="DS114" s="127"/>
      <c r="DT114" s="127"/>
      <c r="DU114" s="127"/>
      <c r="DV114" s="127"/>
      <c r="DW114" s="127"/>
      <c r="DX114" s="127"/>
      <c r="DY114" s="127"/>
      <c r="DZ114" s="127"/>
      <c r="EA114" s="127"/>
      <c r="EB114" s="127"/>
      <c r="EC114" s="127"/>
      <c r="ED114" s="127"/>
      <c r="EE114" s="127"/>
      <c r="EF114" s="127"/>
      <c r="EG114" s="127"/>
      <c r="EH114" s="127"/>
      <c r="EI114" s="127"/>
      <c r="EJ114" s="127"/>
      <c r="EK114" s="127"/>
      <c r="EL114" s="127"/>
      <c r="EM114" s="127"/>
    </row>
    <row r="115" spans="1:143">
      <c r="A115" s="127"/>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c r="AA115" s="128"/>
      <c r="AB115" s="128"/>
      <c r="AC115" s="128"/>
      <c r="AD115" s="128"/>
      <c r="AE115" s="128"/>
      <c r="AF115" s="128"/>
      <c r="AG115" s="128"/>
      <c r="AH115" s="128"/>
      <c r="AI115" s="128"/>
      <c r="AJ115" s="128"/>
      <c r="AK115" s="128"/>
      <c r="AL115" s="128"/>
      <c r="AM115" s="128"/>
      <c r="AN115" s="128"/>
      <c r="AO115" s="128"/>
      <c r="AP115" s="128"/>
      <c r="AQ115" s="128"/>
      <c r="AR115" s="128"/>
      <c r="AS115" s="128"/>
      <c r="AT115" s="128"/>
      <c r="AU115" s="128"/>
      <c r="AV115" s="128"/>
      <c r="AW115" s="128"/>
      <c r="AX115" s="128"/>
      <c r="AY115" s="128"/>
      <c r="AZ115" s="128"/>
      <c r="BA115" s="128"/>
      <c r="BB115" s="128"/>
      <c r="BC115" s="128"/>
      <c r="BD115" s="128"/>
      <c r="BE115" s="128"/>
      <c r="BF115" s="128"/>
      <c r="BG115" s="128"/>
      <c r="BH115" s="128"/>
      <c r="BI115" s="128"/>
      <c r="BJ115" s="128"/>
      <c r="BK115" s="128"/>
      <c r="BL115" s="128"/>
      <c r="BM115" s="128"/>
      <c r="BN115" s="128"/>
      <c r="BO115" s="128"/>
      <c r="BP115" s="128"/>
      <c r="BQ115" s="128"/>
      <c r="BR115" s="128"/>
      <c r="BS115" s="128"/>
      <c r="BT115" s="128"/>
      <c r="BU115" s="128"/>
      <c r="BV115" s="128"/>
      <c r="BW115" s="128"/>
      <c r="BX115" s="128"/>
      <c r="BY115" s="128"/>
      <c r="BZ115" s="128"/>
      <c r="CA115" s="128"/>
      <c r="CB115" s="128"/>
      <c r="CC115" s="128"/>
      <c r="CD115" s="128"/>
      <c r="CE115" s="128"/>
      <c r="CF115" s="128"/>
      <c r="CG115" s="128"/>
      <c r="CH115" s="128"/>
      <c r="CI115" s="128"/>
      <c r="CJ115" s="128"/>
      <c r="CK115" s="128"/>
      <c r="CL115" s="128"/>
      <c r="CM115" s="128"/>
      <c r="CN115" s="128"/>
      <c r="CO115" s="128"/>
      <c r="CP115" s="128"/>
      <c r="CQ115" s="128"/>
      <c r="CR115" s="128"/>
      <c r="CS115" s="128"/>
      <c r="CT115" s="128"/>
      <c r="CU115" s="128"/>
      <c r="CV115" s="128"/>
      <c r="CW115" s="128"/>
      <c r="CX115" s="128"/>
      <c r="CY115" s="128"/>
      <c r="CZ115" s="128"/>
      <c r="DA115" s="128"/>
      <c r="DB115" s="128"/>
      <c r="DC115" s="128"/>
      <c r="DD115" s="128"/>
      <c r="DE115" s="128"/>
      <c r="DF115" s="128"/>
      <c r="DG115" s="128"/>
      <c r="DH115" s="128"/>
      <c r="DI115" s="128"/>
      <c r="DJ115" s="128"/>
      <c r="DK115" s="128"/>
      <c r="DL115" s="128"/>
      <c r="DM115" s="128"/>
      <c r="DN115" s="128"/>
      <c r="DO115" s="128"/>
      <c r="DP115" s="128"/>
      <c r="DQ115" s="128"/>
      <c r="DR115" s="127"/>
      <c r="DS115" s="127"/>
      <c r="DT115" s="127"/>
      <c r="DU115" s="127"/>
      <c r="DV115" s="127"/>
      <c r="DW115" s="127"/>
      <c r="DX115" s="127"/>
      <c r="DY115" s="127"/>
      <c r="DZ115" s="127"/>
      <c r="EA115" s="127"/>
      <c r="EB115" s="127"/>
      <c r="EC115" s="127"/>
      <c r="ED115" s="127"/>
      <c r="EE115" s="127"/>
      <c r="EF115" s="127"/>
      <c r="EG115" s="127"/>
      <c r="EH115" s="127"/>
      <c r="EI115" s="127"/>
      <c r="EJ115" s="127"/>
      <c r="EK115" s="127"/>
      <c r="EL115" s="127"/>
      <c r="EM115" s="127"/>
    </row>
    <row r="116" spans="1:143">
      <c r="A116" s="127"/>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c r="AA116" s="128"/>
      <c r="AB116" s="128"/>
      <c r="AC116" s="128"/>
      <c r="AD116" s="128"/>
      <c r="AE116" s="128"/>
      <c r="AF116" s="128"/>
      <c r="AG116" s="128"/>
      <c r="AH116" s="128"/>
      <c r="AI116" s="128"/>
      <c r="AJ116" s="128"/>
      <c r="AK116" s="128"/>
      <c r="AL116" s="128"/>
      <c r="AM116" s="128"/>
      <c r="AN116" s="128"/>
      <c r="AO116" s="128"/>
      <c r="AP116" s="128"/>
      <c r="AQ116" s="128"/>
      <c r="AR116" s="128"/>
      <c r="AS116" s="128"/>
      <c r="AT116" s="128"/>
      <c r="AU116" s="128"/>
      <c r="AV116" s="128"/>
      <c r="AW116" s="128"/>
      <c r="AX116" s="128"/>
      <c r="AY116" s="128"/>
      <c r="AZ116" s="128"/>
      <c r="BA116" s="128"/>
      <c r="BB116" s="128"/>
      <c r="BC116" s="128"/>
      <c r="BD116" s="128"/>
      <c r="BE116" s="128"/>
      <c r="BF116" s="128"/>
      <c r="BG116" s="128"/>
      <c r="BH116" s="128"/>
      <c r="BI116" s="128"/>
      <c r="BJ116" s="128"/>
      <c r="BK116" s="128"/>
      <c r="BL116" s="128"/>
      <c r="BM116" s="128"/>
      <c r="BN116" s="128"/>
      <c r="BO116" s="128"/>
      <c r="BP116" s="128"/>
      <c r="BQ116" s="128"/>
      <c r="BR116" s="128"/>
      <c r="BS116" s="128"/>
      <c r="BT116" s="128"/>
      <c r="BU116" s="128"/>
      <c r="BV116" s="128"/>
      <c r="BW116" s="128"/>
      <c r="BX116" s="128"/>
      <c r="BY116" s="128"/>
      <c r="BZ116" s="128"/>
      <c r="CA116" s="128"/>
      <c r="CB116" s="128"/>
      <c r="CC116" s="128"/>
      <c r="CD116" s="128"/>
      <c r="CE116" s="128"/>
      <c r="CF116" s="128"/>
      <c r="CG116" s="128"/>
      <c r="CH116" s="128"/>
      <c r="CI116" s="128"/>
      <c r="CJ116" s="128"/>
      <c r="CK116" s="128"/>
      <c r="CL116" s="128"/>
      <c r="CM116" s="128"/>
      <c r="CN116" s="128"/>
      <c r="CO116" s="128"/>
      <c r="CP116" s="128"/>
      <c r="CQ116" s="128"/>
      <c r="CR116" s="128"/>
      <c r="CS116" s="128"/>
      <c r="CT116" s="128"/>
      <c r="CU116" s="128"/>
      <c r="CV116" s="128"/>
      <c r="CW116" s="128"/>
      <c r="CX116" s="128"/>
      <c r="CY116" s="128"/>
      <c r="CZ116" s="128"/>
      <c r="DA116" s="128"/>
      <c r="DB116" s="128"/>
      <c r="DC116" s="128"/>
      <c r="DD116" s="128"/>
      <c r="DE116" s="128"/>
      <c r="DF116" s="128"/>
      <c r="DG116" s="128"/>
      <c r="DH116" s="128"/>
      <c r="DI116" s="128"/>
      <c r="DJ116" s="128"/>
      <c r="DK116" s="128"/>
      <c r="DL116" s="128"/>
      <c r="DM116" s="128"/>
      <c r="DN116" s="128"/>
      <c r="DO116" s="128"/>
      <c r="DP116" s="128"/>
      <c r="DQ116" s="128"/>
      <c r="DR116" s="127"/>
      <c r="DS116" s="127"/>
      <c r="DT116" s="127"/>
      <c r="DU116" s="127"/>
      <c r="DV116" s="127"/>
      <c r="DW116" s="127"/>
      <c r="DX116" s="127"/>
      <c r="DY116" s="127"/>
      <c r="DZ116" s="127"/>
      <c r="EA116" s="127"/>
      <c r="EB116" s="127"/>
      <c r="EC116" s="127"/>
      <c r="ED116" s="127"/>
      <c r="EE116" s="127"/>
      <c r="EF116" s="127"/>
      <c r="EG116" s="127"/>
      <c r="EH116" s="127"/>
      <c r="EI116" s="127"/>
      <c r="EJ116" s="127"/>
      <c r="EK116" s="127"/>
      <c r="EL116" s="127"/>
      <c r="EM116" s="127"/>
    </row>
    <row r="117" spans="1:143">
      <c r="A117" s="127"/>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c r="AA117" s="128"/>
      <c r="AB117" s="128"/>
      <c r="AC117" s="128"/>
      <c r="AD117" s="128"/>
      <c r="AE117" s="128"/>
      <c r="AF117" s="128"/>
      <c r="AG117" s="128"/>
      <c r="AH117" s="128"/>
      <c r="AI117" s="128"/>
      <c r="AJ117" s="128"/>
      <c r="AK117" s="128"/>
      <c r="AL117" s="128"/>
      <c r="AM117" s="128"/>
      <c r="AN117" s="128"/>
      <c r="AO117" s="128"/>
      <c r="AP117" s="128"/>
      <c r="AQ117" s="128"/>
      <c r="AR117" s="128"/>
      <c r="AS117" s="128"/>
      <c r="AT117" s="128"/>
      <c r="AU117" s="128"/>
      <c r="AV117" s="128"/>
      <c r="AW117" s="128"/>
      <c r="AX117" s="128"/>
      <c r="AY117" s="128"/>
      <c r="AZ117" s="128"/>
      <c r="BA117" s="128"/>
      <c r="BB117" s="128"/>
      <c r="BC117" s="128"/>
      <c r="BD117" s="128"/>
      <c r="BE117" s="128"/>
      <c r="BF117" s="128"/>
      <c r="BG117" s="128"/>
      <c r="BH117" s="128"/>
      <c r="BI117" s="128"/>
      <c r="BJ117" s="128"/>
      <c r="BK117" s="128"/>
      <c r="BL117" s="128"/>
      <c r="BM117" s="128"/>
      <c r="BN117" s="128"/>
      <c r="BO117" s="128"/>
      <c r="BP117" s="128"/>
      <c r="BQ117" s="128"/>
      <c r="BR117" s="128"/>
      <c r="BS117" s="128"/>
      <c r="BT117" s="128"/>
      <c r="BU117" s="128"/>
      <c r="BV117" s="128"/>
      <c r="BW117" s="128"/>
      <c r="BX117" s="128"/>
      <c r="BY117" s="128"/>
      <c r="BZ117" s="128"/>
      <c r="CA117" s="128"/>
      <c r="CB117" s="128"/>
      <c r="CC117" s="128"/>
      <c r="CD117" s="128"/>
      <c r="CE117" s="128"/>
      <c r="CF117" s="128"/>
      <c r="CG117" s="128"/>
      <c r="CH117" s="128"/>
      <c r="CI117" s="128"/>
      <c r="CJ117" s="128"/>
      <c r="CK117" s="128"/>
      <c r="CL117" s="128"/>
      <c r="CM117" s="128"/>
      <c r="CN117" s="128"/>
      <c r="CO117" s="128"/>
      <c r="CP117" s="128"/>
      <c r="CQ117" s="128"/>
      <c r="CR117" s="128"/>
      <c r="CS117" s="128"/>
      <c r="CT117" s="128"/>
      <c r="CU117" s="128"/>
      <c r="CV117" s="128"/>
      <c r="CW117" s="128"/>
      <c r="CX117" s="128"/>
      <c r="CY117" s="128"/>
      <c r="CZ117" s="128"/>
      <c r="DA117" s="128"/>
      <c r="DB117" s="128"/>
      <c r="DC117" s="128"/>
      <c r="DD117" s="128"/>
      <c r="DE117" s="128"/>
      <c r="DF117" s="128"/>
      <c r="DG117" s="128"/>
      <c r="DH117" s="128"/>
      <c r="DI117" s="128"/>
      <c r="DJ117" s="128"/>
      <c r="DK117" s="128"/>
      <c r="DL117" s="128"/>
      <c r="DM117" s="128"/>
      <c r="DN117" s="128"/>
      <c r="DO117" s="128"/>
      <c r="DP117" s="128"/>
      <c r="DQ117" s="128"/>
      <c r="DR117" s="127"/>
      <c r="DS117" s="127"/>
      <c r="DT117" s="127"/>
      <c r="DU117" s="127"/>
      <c r="DV117" s="127"/>
      <c r="DW117" s="127"/>
      <c r="DX117" s="127"/>
      <c r="DY117" s="127"/>
      <c r="DZ117" s="127"/>
      <c r="EA117" s="127"/>
      <c r="EB117" s="127"/>
      <c r="EC117" s="127"/>
      <c r="ED117" s="127"/>
      <c r="EE117" s="127"/>
      <c r="EF117" s="127"/>
      <c r="EG117" s="127"/>
      <c r="EH117" s="127"/>
      <c r="EI117" s="127"/>
      <c r="EJ117" s="127"/>
      <c r="EK117" s="127"/>
      <c r="EL117" s="127"/>
      <c r="EM117" s="127"/>
    </row>
    <row r="118" spans="1:143">
      <c r="A118" s="127"/>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c r="AA118" s="128"/>
      <c r="AB118" s="128"/>
      <c r="AC118" s="128"/>
      <c r="AD118" s="128"/>
      <c r="AE118" s="128"/>
      <c r="AF118" s="128"/>
      <c r="AG118" s="128"/>
      <c r="AH118" s="128"/>
      <c r="AI118" s="128"/>
      <c r="AJ118" s="128"/>
      <c r="AK118" s="128"/>
      <c r="AL118" s="128"/>
      <c r="AM118" s="128"/>
      <c r="AN118" s="128"/>
      <c r="AO118" s="128"/>
      <c r="AP118" s="128"/>
      <c r="AQ118" s="128"/>
      <c r="AR118" s="128"/>
      <c r="AS118" s="128"/>
      <c r="AT118" s="128"/>
      <c r="AU118" s="128"/>
      <c r="AV118" s="128"/>
      <c r="AW118" s="128"/>
      <c r="AX118" s="128"/>
      <c r="AY118" s="128"/>
      <c r="AZ118" s="128"/>
      <c r="BA118" s="128"/>
      <c r="BB118" s="128"/>
      <c r="BC118" s="128"/>
      <c r="BD118" s="128"/>
      <c r="BE118" s="128"/>
      <c r="BF118" s="128"/>
      <c r="BG118" s="128"/>
      <c r="BH118" s="128"/>
      <c r="BI118" s="128"/>
      <c r="BJ118" s="128"/>
      <c r="BK118" s="128"/>
      <c r="BL118" s="128"/>
      <c r="BM118" s="128"/>
      <c r="BN118" s="128"/>
      <c r="BO118" s="128"/>
      <c r="BP118" s="128"/>
      <c r="BQ118" s="128"/>
      <c r="BR118" s="128"/>
      <c r="BS118" s="128"/>
      <c r="BT118" s="128"/>
      <c r="BU118" s="128"/>
      <c r="BV118" s="128"/>
      <c r="BW118" s="128"/>
      <c r="BX118" s="128"/>
      <c r="BY118" s="128"/>
      <c r="BZ118" s="128"/>
      <c r="CA118" s="128"/>
      <c r="CB118" s="128"/>
      <c r="CC118" s="128"/>
      <c r="CD118" s="128"/>
      <c r="CE118" s="128"/>
      <c r="CF118" s="128"/>
      <c r="CG118" s="128"/>
      <c r="CH118" s="128"/>
      <c r="CI118" s="128"/>
      <c r="CJ118" s="128"/>
      <c r="CK118" s="128"/>
      <c r="CL118" s="128"/>
      <c r="CM118" s="128"/>
      <c r="CN118" s="128"/>
      <c r="CO118" s="128"/>
      <c r="CP118" s="128"/>
      <c r="CQ118" s="128"/>
      <c r="CR118" s="128"/>
      <c r="CS118" s="128"/>
      <c r="CT118" s="128"/>
      <c r="CU118" s="128"/>
      <c r="CV118" s="128"/>
      <c r="CW118" s="128"/>
      <c r="CX118" s="128"/>
      <c r="CY118" s="128"/>
      <c r="CZ118" s="128"/>
      <c r="DA118" s="128"/>
      <c r="DB118" s="128"/>
      <c r="DC118" s="128"/>
      <c r="DD118" s="128"/>
      <c r="DE118" s="128"/>
      <c r="DF118" s="128"/>
      <c r="DG118" s="128"/>
      <c r="DH118" s="128"/>
      <c r="DI118" s="128"/>
      <c r="DJ118" s="128"/>
      <c r="DK118" s="128"/>
      <c r="DL118" s="128"/>
      <c r="DM118" s="128"/>
      <c r="DN118" s="128"/>
      <c r="DO118" s="128"/>
      <c r="DP118" s="128"/>
      <c r="DQ118" s="128"/>
      <c r="DR118" s="127"/>
      <c r="DS118" s="127"/>
      <c r="DT118" s="127"/>
      <c r="DU118" s="127"/>
      <c r="DV118" s="127"/>
      <c r="DW118" s="127"/>
      <c r="DX118" s="127"/>
      <c r="DY118" s="127"/>
      <c r="DZ118" s="127"/>
      <c r="EA118" s="127"/>
      <c r="EB118" s="127"/>
      <c r="EC118" s="127"/>
      <c r="ED118" s="127"/>
      <c r="EE118" s="127"/>
      <c r="EF118" s="127"/>
      <c r="EG118" s="127"/>
      <c r="EH118" s="127"/>
      <c r="EI118" s="127"/>
      <c r="EJ118" s="127"/>
      <c r="EK118" s="127"/>
      <c r="EL118" s="127"/>
      <c r="EM118" s="127"/>
    </row>
    <row r="119" spans="1:143">
      <c r="A119" s="127"/>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128"/>
      <c r="AB119" s="128"/>
      <c r="AC119" s="128"/>
      <c r="AD119" s="128"/>
      <c r="AE119" s="128"/>
      <c r="AF119" s="128"/>
      <c r="AG119" s="128"/>
      <c r="AH119" s="128"/>
      <c r="AI119" s="128"/>
      <c r="AJ119" s="128"/>
      <c r="AK119" s="128"/>
      <c r="AL119" s="128"/>
      <c r="AM119" s="128"/>
      <c r="AN119" s="128"/>
      <c r="AO119" s="128"/>
      <c r="AP119" s="128"/>
      <c r="AQ119" s="128"/>
      <c r="AR119" s="128"/>
      <c r="AS119" s="128"/>
      <c r="AT119" s="128"/>
      <c r="AU119" s="128"/>
      <c r="AV119" s="128"/>
      <c r="AW119" s="128"/>
      <c r="AX119" s="128"/>
      <c r="AY119" s="128"/>
      <c r="AZ119" s="128"/>
      <c r="BA119" s="128"/>
      <c r="BB119" s="128"/>
      <c r="BC119" s="128"/>
      <c r="BD119" s="128"/>
      <c r="BE119" s="128"/>
      <c r="BF119" s="128"/>
      <c r="BG119" s="128"/>
      <c r="BH119" s="128"/>
      <c r="BI119" s="128"/>
      <c r="BJ119" s="128"/>
      <c r="BK119" s="128"/>
      <c r="BL119" s="128"/>
      <c r="BM119" s="128"/>
      <c r="BN119" s="128"/>
      <c r="BO119" s="128"/>
      <c r="BP119" s="128"/>
      <c r="BQ119" s="128"/>
      <c r="BR119" s="128"/>
      <c r="BS119" s="128"/>
      <c r="BT119" s="128"/>
      <c r="BU119" s="128"/>
      <c r="BV119" s="128"/>
      <c r="BW119" s="128"/>
      <c r="BX119" s="128"/>
      <c r="BY119" s="128"/>
      <c r="BZ119" s="128"/>
      <c r="CA119" s="128"/>
      <c r="CB119" s="128"/>
      <c r="CC119" s="128"/>
      <c r="CD119" s="128"/>
      <c r="CE119" s="128"/>
      <c r="CF119" s="128"/>
      <c r="CG119" s="128"/>
      <c r="CH119" s="128"/>
      <c r="CI119" s="128"/>
      <c r="CJ119" s="128"/>
      <c r="CK119" s="128"/>
      <c r="CL119" s="128"/>
      <c r="CM119" s="128"/>
      <c r="CN119" s="128"/>
      <c r="CO119" s="128"/>
      <c r="CP119" s="128"/>
      <c r="CQ119" s="128"/>
      <c r="CR119" s="128"/>
      <c r="CS119" s="128"/>
      <c r="CT119" s="128"/>
      <c r="CU119" s="128"/>
      <c r="CV119" s="128"/>
      <c r="CW119" s="128"/>
      <c r="CX119" s="128"/>
      <c r="CY119" s="128"/>
      <c r="CZ119" s="128"/>
      <c r="DA119" s="128"/>
      <c r="DB119" s="128"/>
      <c r="DC119" s="128"/>
      <c r="DD119" s="128"/>
      <c r="DE119" s="128"/>
      <c r="DF119" s="128"/>
      <c r="DG119" s="128"/>
      <c r="DH119" s="128"/>
      <c r="DI119" s="128"/>
      <c r="DJ119" s="128"/>
      <c r="DK119" s="128"/>
      <c r="DL119" s="128"/>
      <c r="DM119" s="128"/>
      <c r="DN119" s="128"/>
      <c r="DO119" s="128"/>
      <c r="DP119" s="128"/>
      <c r="DQ119" s="128"/>
      <c r="DR119" s="127"/>
      <c r="DS119" s="127"/>
      <c r="DT119" s="127"/>
      <c r="DU119" s="127"/>
      <c r="DV119" s="127"/>
      <c r="DW119" s="127"/>
      <c r="DX119" s="127"/>
      <c r="DY119" s="127"/>
      <c r="DZ119" s="127"/>
      <c r="EA119" s="127"/>
      <c r="EB119" s="127"/>
      <c r="EC119" s="127"/>
      <c r="ED119" s="127"/>
      <c r="EE119" s="127"/>
      <c r="EF119" s="127"/>
      <c r="EG119" s="127"/>
      <c r="EH119" s="127"/>
      <c r="EI119" s="127"/>
      <c r="EJ119" s="127"/>
      <c r="EK119" s="127"/>
      <c r="EL119" s="127"/>
      <c r="EM119" s="127"/>
    </row>
    <row r="120" spans="1:143">
      <c r="A120" s="127"/>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128"/>
      <c r="AB120" s="128"/>
      <c r="AC120" s="128"/>
      <c r="AD120" s="128"/>
      <c r="AE120" s="128"/>
      <c r="AF120" s="128"/>
      <c r="AG120" s="128"/>
      <c r="AH120" s="128"/>
      <c r="AI120" s="128"/>
      <c r="AJ120" s="128"/>
      <c r="AK120" s="128"/>
      <c r="AL120" s="128"/>
      <c r="AM120" s="128"/>
      <c r="AN120" s="128"/>
      <c r="AO120" s="128"/>
      <c r="AP120" s="128"/>
      <c r="AQ120" s="128"/>
      <c r="AR120" s="128"/>
      <c r="AS120" s="128"/>
      <c r="AT120" s="128"/>
      <c r="AU120" s="128"/>
      <c r="AV120" s="128"/>
      <c r="AW120" s="128"/>
      <c r="AX120" s="128"/>
      <c r="AY120" s="128"/>
      <c r="AZ120" s="128"/>
      <c r="BA120" s="128"/>
      <c r="BB120" s="128"/>
      <c r="BC120" s="128"/>
      <c r="BD120" s="128"/>
      <c r="BE120" s="128"/>
      <c r="BF120" s="128"/>
      <c r="BG120" s="128"/>
      <c r="BH120" s="128"/>
      <c r="BI120" s="128"/>
      <c r="BJ120" s="128"/>
      <c r="BK120" s="128"/>
      <c r="BL120" s="128"/>
      <c r="BM120" s="128"/>
      <c r="BN120" s="128"/>
      <c r="BO120" s="128"/>
      <c r="BP120" s="128"/>
      <c r="BQ120" s="128"/>
      <c r="BR120" s="128"/>
      <c r="BS120" s="128"/>
      <c r="BT120" s="128"/>
      <c r="BU120" s="128"/>
      <c r="BV120" s="128"/>
      <c r="BW120" s="128"/>
      <c r="BX120" s="128"/>
      <c r="BY120" s="128"/>
      <c r="BZ120" s="128"/>
      <c r="CA120" s="128"/>
      <c r="CB120" s="128"/>
      <c r="CC120" s="128"/>
      <c r="CD120" s="128"/>
      <c r="CE120" s="128"/>
      <c r="CF120" s="128"/>
      <c r="CG120" s="128"/>
      <c r="CH120" s="128"/>
      <c r="CI120" s="128"/>
      <c r="CJ120" s="128"/>
      <c r="CK120" s="128"/>
      <c r="CL120" s="128"/>
      <c r="CM120" s="128"/>
      <c r="CN120" s="128"/>
      <c r="CO120" s="128"/>
      <c r="CP120" s="128"/>
      <c r="CQ120" s="128"/>
      <c r="CR120" s="128"/>
      <c r="CS120" s="128"/>
      <c r="CT120" s="128"/>
      <c r="CU120" s="128"/>
      <c r="CV120" s="128"/>
      <c r="CW120" s="128"/>
      <c r="CX120" s="128"/>
      <c r="CY120" s="128"/>
      <c r="CZ120" s="128"/>
      <c r="DA120" s="128"/>
      <c r="DB120" s="128"/>
      <c r="DC120" s="128"/>
      <c r="DD120" s="128"/>
      <c r="DE120" s="128"/>
      <c r="DF120" s="128"/>
      <c r="DG120" s="128"/>
      <c r="DH120" s="128"/>
      <c r="DI120" s="128"/>
      <c r="DJ120" s="128"/>
      <c r="DK120" s="128"/>
      <c r="DL120" s="128"/>
      <c r="DM120" s="128"/>
      <c r="DN120" s="128"/>
      <c r="DO120" s="128"/>
      <c r="DP120" s="128"/>
      <c r="DQ120" s="128"/>
      <c r="DR120" s="127"/>
      <c r="DS120" s="127"/>
      <c r="DT120" s="127"/>
      <c r="DU120" s="127"/>
      <c r="DV120" s="127"/>
      <c r="DW120" s="127"/>
      <c r="DX120" s="127"/>
      <c r="DY120" s="127"/>
      <c r="DZ120" s="127"/>
      <c r="EA120" s="127"/>
      <c r="EB120" s="127"/>
      <c r="EC120" s="127"/>
      <c r="ED120" s="127"/>
      <c r="EE120" s="127"/>
      <c r="EF120" s="127"/>
      <c r="EG120" s="127"/>
      <c r="EH120" s="127"/>
      <c r="EI120" s="127"/>
      <c r="EJ120" s="127"/>
      <c r="EK120" s="127"/>
      <c r="EL120" s="127"/>
      <c r="EM120" s="127"/>
    </row>
    <row r="121" spans="1:143">
      <c r="A121" s="127"/>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128"/>
      <c r="AB121" s="128"/>
      <c r="AC121" s="128"/>
      <c r="AD121" s="128"/>
      <c r="AE121" s="128"/>
      <c r="AF121" s="128"/>
      <c r="AG121" s="128"/>
      <c r="AH121" s="128"/>
      <c r="AI121" s="128"/>
      <c r="AJ121" s="128"/>
      <c r="AK121" s="128"/>
      <c r="AL121" s="128"/>
      <c r="AM121" s="128"/>
      <c r="AN121" s="128"/>
      <c r="AO121" s="128"/>
      <c r="AP121" s="128"/>
      <c r="AQ121" s="128"/>
      <c r="AR121" s="128"/>
      <c r="AS121" s="128"/>
      <c r="AT121" s="128"/>
      <c r="AU121" s="128"/>
      <c r="AV121" s="128"/>
      <c r="AW121" s="128"/>
      <c r="AX121" s="128"/>
      <c r="AY121" s="128"/>
      <c r="AZ121" s="128"/>
      <c r="BA121" s="128"/>
      <c r="BB121" s="128"/>
      <c r="BC121" s="128"/>
      <c r="BD121" s="128"/>
      <c r="BE121" s="128"/>
      <c r="BF121" s="128"/>
      <c r="BG121" s="128"/>
      <c r="BH121" s="128"/>
      <c r="BI121" s="128"/>
      <c r="BJ121" s="128"/>
      <c r="BK121" s="128"/>
      <c r="BL121" s="128"/>
      <c r="BM121" s="128"/>
      <c r="BN121" s="128"/>
      <c r="BO121" s="128"/>
      <c r="BP121" s="128"/>
      <c r="BQ121" s="128"/>
      <c r="BR121" s="128"/>
      <c r="BS121" s="128"/>
      <c r="BT121" s="128"/>
      <c r="BU121" s="128"/>
      <c r="BV121" s="128"/>
      <c r="BW121" s="128"/>
      <c r="BX121" s="128"/>
      <c r="BY121" s="128"/>
      <c r="BZ121" s="128"/>
      <c r="CA121" s="128"/>
      <c r="CB121" s="128"/>
      <c r="CC121" s="128"/>
      <c r="CD121" s="128"/>
      <c r="CE121" s="128"/>
      <c r="CF121" s="128"/>
      <c r="CG121" s="128"/>
      <c r="CH121" s="128"/>
      <c r="CI121" s="128"/>
      <c r="CJ121" s="128"/>
      <c r="CK121" s="128"/>
      <c r="CL121" s="128"/>
      <c r="CM121" s="128"/>
      <c r="CN121" s="128"/>
      <c r="CO121" s="128"/>
      <c r="CP121" s="128"/>
      <c r="CQ121" s="128"/>
      <c r="CR121" s="128"/>
      <c r="CS121" s="128"/>
      <c r="CT121" s="128"/>
      <c r="CU121" s="128"/>
      <c r="CV121" s="128"/>
      <c r="CW121" s="128"/>
      <c r="CX121" s="128"/>
      <c r="CY121" s="128"/>
      <c r="CZ121" s="128"/>
      <c r="DA121" s="128"/>
      <c r="DB121" s="128"/>
      <c r="DC121" s="128"/>
      <c r="DD121" s="128"/>
      <c r="DE121" s="128"/>
      <c r="DF121" s="128"/>
      <c r="DG121" s="128"/>
      <c r="DH121" s="128"/>
      <c r="DI121" s="128"/>
      <c r="DJ121" s="128"/>
      <c r="DK121" s="128"/>
      <c r="DL121" s="128"/>
      <c r="DM121" s="128"/>
      <c r="DN121" s="128"/>
      <c r="DO121" s="128"/>
      <c r="DP121" s="128"/>
      <c r="DQ121" s="128"/>
      <c r="DR121" s="127"/>
      <c r="DS121" s="127"/>
      <c r="DT121" s="127"/>
      <c r="DU121" s="127"/>
      <c r="DV121" s="127"/>
      <c r="DW121" s="127"/>
      <c r="DX121" s="127"/>
      <c r="DY121" s="127"/>
      <c r="DZ121" s="127"/>
      <c r="EA121" s="127"/>
      <c r="EB121" s="127"/>
      <c r="EC121" s="127"/>
      <c r="ED121" s="127"/>
      <c r="EE121" s="127"/>
      <c r="EF121" s="127"/>
      <c r="EG121" s="127"/>
      <c r="EH121" s="127"/>
      <c r="EI121" s="127"/>
      <c r="EJ121" s="127"/>
      <c r="EK121" s="127"/>
      <c r="EL121" s="127"/>
      <c r="EM121" s="127"/>
    </row>
    <row r="122" spans="1:143">
      <c r="A122" s="127"/>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c r="AA122" s="128"/>
      <c r="AB122" s="128"/>
      <c r="AC122" s="128"/>
      <c r="AD122" s="128"/>
      <c r="AE122" s="128"/>
      <c r="AF122" s="128"/>
      <c r="AG122" s="128"/>
      <c r="AH122" s="128"/>
      <c r="AI122" s="128"/>
      <c r="AJ122" s="128"/>
      <c r="AK122" s="128"/>
      <c r="AL122" s="128"/>
      <c r="AM122" s="128"/>
      <c r="AN122" s="128"/>
      <c r="AO122" s="128"/>
      <c r="AP122" s="128"/>
      <c r="AQ122" s="128"/>
      <c r="AR122" s="128"/>
      <c r="AS122" s="128"/>
      <c r="AT122" s="128"/>
      <c r="AU122" s="128"/>
      <c r="AV122" s="128"/>
      <c r="AW122" s="128"/>
      <c r="AX122" s="128"/>
      <c r="AY122" s="128"/>
      <c r="AZ122" s="128"/>
      <c r="BA122" s="128"/>
      <c r="BB122" s="128"/>
      <c r="BC122" s="128"/>
      <c r="BD122" s="128"/>
      <c r="BE122" s="128"/>
      <c r="BF122" s="128"/>
      <c r="BG122" s="128"/>
      <c r="BH122" s="128"/>
      <c r="BI122" s="128"/>
      <c r="BJ122" s="128"/>
      <c r="BK122" s="128"/>
      <c r="BL122" s="128"/>
      <c r="BM122" s="128"/>
      <c r="BN122" s="128"/>
      <c r="BO122" s="128"/>
      <c r="BP122" s="128"/>
      <c r="BQ122" s="128"/>
      <c r="BR122" s="128"/>
      <c r="BS122" s="128"/>
      <c r="BT122" s="128"/>
      <c r="BU122" s="128"/>
      <c r="BV122" s="128"/>
      <c r="BW122" s="128"/>
      <c r="BX122" s="128"/>
      <c r="BY122" s="128"/>
      <c r="BZ122" s="128"/>
      <c r="CA122" s="128"/>
      <c r="CB122" s="128"/>
      <c r="CC122" s="128"/>
      <c r="CD122" s="128"/>
      <c r="CE122" s="128"/>
      <c r="CF122" s="128"/>
      <c r="CG122" s="128"/>
      <c r="CH122" s="128"/>
      <c r="CI122" s="128"/>
      <c r="CJ122" s="128"/>
      <c r="CK122" s="128"/>
      <c r="CL122" s="128"/>
      <c r="CM122" s="128"/>
      <c r="CN122" s="128"/>
      <c r="CO122" s="128"/>
      <c r="CP122" s="128"/>
      <c r="CQ122" s="128"/>
      <c r="CR122" s="128"/>
      <c r="CS122" s="128"/>
      <c r="CT122" s="128"/>
      <c r="CU122" s="128"/>
      <c r="CV122" s="128"/>
      <c r="CW122" s="128"/>
      <c r="CX122" s="128"/>
      <c r="CY122" s="128"/>
      <c r="CZ122" s="128"/>
      <c r="DA122" s="128"/>
      <c r="DB122" s="128"/>
      <c r="DC122" s="128"/>
      <c r="DD122" s="128"/>
      <c r="DE122" s="128"/>
      <c r="DF122" s="128"/>
      <c r="DG122" s="128"/>
      <c r="DH122" s="128"/>
      <c r="DI122" s="128"/>
      <c r="DJ122" s="128"/>
      <c r="DK122" s="128"/>
      <c r="DL122" s="128"/>
      <c r="DM122" s="128"/>
      <c r="DN122" s="128"/>
      <c r="DO122" s="128"/>
      <c r="DP122" s="128"/>
      <c r="DQ122" s="128"/>
      <c r="DR122" s="127"/>
      <c r="DS122" s="127"/>
      <c r="DT122" s="127"/>
      <c r="DU122" s="127"/>
      <c r="DV122" s="127"/>
      <c r="DW122" s="127"/>
      <c r="DX122" s="127"/>
      <c r="DY122" s="127"/>
      <c r="DZ122" s="127"/>
      <c r="EA122" s="127"/>
      <c r="EB122" s="127"/>
      <c r="EC122" s="127"/>
      <c r="ED122" s="127"/>
      <c r="EE122" s="127"/>
      <c r="EF122" s="127"/>
      <c r="EG122" s="127"/>
      <c r="EH122" s="127"/>
      <c r="EI122" s="127"/>
      <c r="EJ122" s="127"/>
      <c r="EK122" s="127"/>
      <c r="EL122" s="127"/>
      <c r="EM122" s="127"/>
    </row>
    <row r="123" spans="1:143">
      <c r="A123" s="127"/>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c r="AA123" s="128"/>
      <c r="AB123" s="128"/>
      <c r="AC123" s="128"/>
      <c r="AD123" s="128"/>
      <c r="AE123" s="128"/>
      <c r="AF123" s="128"/>
      <c r="AG123" s="128"/>
      <c r="AH123" s="128"/>
      <c r="AI123" s="128"/>
      <c r="AJ123" s="128"/>
      <c r="AK123" s="128"/>
      <c r="AL123" s="128"/>
      <c r="AM123" s="128"/>
      <c r="AN123" s="128"/>
      <c r="AO123" s="128"/>
      <c r="AP123" s="128"/>
      <c r="AQ123" s="128"/>
      <c r="AR123" s="128"/>
      <c r="AS123" s="128"/>
      <c r="AT123" s="128"/>
      <c r="AU123" s="128"/>
      <c r="AV123" s="128"/>
      <c r="AW123" s="128"/>
      <c r="AX123" s="128"/>
      <c r="AY123" s="128"/>
      <c r="AZ123" s="128"/>
      <c r="BA123" s="128"/>
      <c r="BB123" s="128"/>
      <c r="BC123" s="128"/>
      <c r="BD123" s="128"/>
      <c r="BE123" s="128"/>
      <c r="BF123" s="128"/>
      <c r="BG123" s="128"/>
      <c r="BH123" s="128"/>
      <c r="BI123" s="128"/>
      <c r="BJ123" s="128"/>
      <c r="BK123" s="128"/>
      <c r="BL123" s="128"/>
      <c r="BM123" s="128"/>
      <c r="BN123" s="128"/>
      <c r="BO123" s="128"/>
      <c r="BP123" s="128"/>
      <c r="BQ123" s="128"/>
      <c r="BR123" s="128"/>
      <c r="BS123" s="128"/>
      <c r="BT123" s="128"/>
      <c r="BU123" s="128"/>
      <c r="BV123" s="128"/>
      <c r="BW123" s="128"/>
      <c r="BX123" s="128"/>
      <c r="BY123" s="128"/>
      <c r="BZ123" s="128"/>
      <c r="CA123" s="128"/>
      <c r="CB123" s="128"/>
      <c r="CC123" s="128"/>
      <c r="CD123" s="128"/>
      <c r="CE123" s="128"/>
      <c r="CF123" s="128"/>
      <c r="CG123" s="128"/>
      <c r="CH123" s="128"/>
      <c r="CI123" s="128"/>
      <c r="CJ123" s="128"/>
      <c r="CK123" s="128"/>
      <c r="CL123" s="128"/>
      <c r="CM123" s="128"/>
      <c r="CN123" s="128"/>
      <c r="CO123" s="128"/>
      <c r="CP123" s="128"/>
      <c r="CQ123" s="128"/>
      <c r="CR123" s="128"/>
      <c r="CS123" s="128"/>
      <c r="CT123" s="128"/>
      <c r="CU123" s="128"/>
      <c r="CV123" s="128"/>
      <c r="CW123" s="128"/>
      <c r="CX123" s="128"/>
      <c r="CY123" s="128"/>
      <c r="CZ123" s="128"/>
      <c r="DA123" s="128"/>
      <c r="DB123" s="128"/>
      <c r="DC123" s="128"/>
      <c r="DD123" s="128"/>
      <c r="DE123" s="128"/>
      <c r="DF123" s="128"/>
      <c r="DG123" s="128"/>
      <c r="DH123" s="128"/>
      <c r="DI123" s="128"/>
      <c r="DJ123" s="128"/>
      <c r="DK123" s="128"/>
      <c r="DL123" s="128"/>
      <c r="DM123" s="128"/>
      <c r="DN123" s="128"/>
      <c r="DO123" s="128"/>
      <c r="DP123" s="128"/>
      <c r="DQ123" s="128"/>
      <c r="DR123" s="127"/>
      <c r="DS123" s="127"/>
      <c r="DT123" s="127"/>
      <c r="DU123" s="127"/>
      <c r="DV123" s="127"/>
      <c r="DW123" s="127"/>
      <c r="DX123" s="127"/>
      <c r="DY123" s="127"/>
      <c r="DZ123" s="127"/>
      <c r="EA123" s="127"/>
      <c r="EB123" s="127"/>
      <c r="EC123" s="127"/>
      <c r="ED123" s="127"/>
      <c r="EE123" s="127"/>
      <c r="EF123" s="127"/>
      <c r="EG123" s="127"/>
      <c r="EH123" s="127"/>
      <c r="EI123" s="127"/>
      <c r="EJ123" s="127"/>
      <c r="EK123" s="127"/>
      <c r="EL123" s="127"/>
      <c r="EM123" s="127"/>
    </row>
    <row r="124" spans="1:143">
      <c r="A124" s="127"/>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c r="AA124" s="128"/>
      <c r="AB124" s="128"/>
      <c r="AC124" s="128"/>
      <c r="AD124" s="128"/>
      <c r="AE124" s="128"/>
      <c r="AF124" s="128"/>
      <c r="AG124" s="128"/>
      <c r="AH124" s="128"/>
      <c r="AI124" s="128"/>
      <c r="AJ124" s="128"/>
      <c r="AK124" s="128"/>
      <c r="AL124" s="128"/>
      <c r="AM124" s="128"/>
      <c r="AN124" s="128"/>
      <c r="AO124" s="128"/>
      <c r="AP124" s="128"/>
      <c r="AQ124" s="128"/>
      <c r="AR124" s="128"/>
      <c r="AS124" s="128"/>
      <c r="AT124" s="128"/>
      <c r="AU124" s="128"/>
      <c r="AV124" s="128"/>
      <c r="AW124" s="128"/>
      <c r="AX124" s="128"/>
      <c r="AY124" s="128"/>
      <c r="AZ124" s="128"/>
      <c r="BA124" s="128"/>
      <c r="BB124" s="128"/>
      <c r="BC124" s="128"/>
      <c r="BD124" s="128"/>
      <c r="BE124" s="128"/>
      <c r="BF124" s="128"/>
      <c r="BG124" s="128"/>
      <c r="BH124" s="128"/>
      <c r="BI124" s="128"/>
      <c r="BJ124" s="128"/>
      <c r="BK124" s="128"/>
      <c r="BL124" s="128"/>
      <c r="BM124" s="128"/>
      <c r="BN124" s="128"/>
      <c r="BO124" s="128"/>
      <c r="BP124" s="128"/>
      <c r="BQ124" s="128"/>
      <c r="BR124" s="128"/>
      <c r="BS124" s="128"/>
      <c r="BT124" s="128"/>
      <c r="BU124" s="128"/>
      <c r="BV124" s="128"/>
      <c r="BW124" s="128"/>
      <c r="BX124" s="128"/>
      <c r="BY124" s="128"/>
      <c r="BZ124" s="128"/>
      <c r="CA124" s="128"/>
      <c r="CB124" s="128"/>
      <c r="CC124" s="128"/>
      <c r="CD124" s="128"/>
      <c r="CE124" s="128"/>
      <c r="CF124" s="128"/>
      <c r="CG124" s="128"/>
      <c r="CH124" s="128"/>
      <c r="CI124" s="128"/>
      <c r="CJ124" s="128"/>
      <c r="CK124" s="128"/>
      <c r="CL124" s="128"/>
      <c r="CM124" s="128"/>
      <c r="CN124" s="128"/>
      <c r="CO124" s="128"/>
      <c r="CP124" s="128"/>
      <c r="CQ124" s="128"/>
      <c r="CR124" s="128"/>
      <c r="CS124" s="128"/>
      <c r="CT124" s="128"/>
      <c r="CU124" s="128"/>
      <c r="CV124" s="128"/>
      <c r="CW124" s="128"/>
      <c r="CX124" s="128"/>
      <c r="CY124" s="128"/>
      <c r="CZ124" s="128"/>
      <c r="DA124" s="128"/>
      <c r="DB124" s="128"/>
      <c r="DC124" s="128"/>
      <c r="DD124" s="128"/>
      <c r="DE124" s="128"/>
      <c r="DF124" s="128"/>
      <c r="DG124" s="128"/>
      <c r="DH124" s="128"/>
      <c r="DI124" s="128"/>
      <c r="DJ124" s="128"/>
      <c r="DK124" s="128"/>
      <c r="DL124" s="128"/>
      <c r="DM124" s="128"/>
      <c r="DN124" s="128"/>
      <c r="DO124" s="128"/>
      <c r="DP124" s="128"/>
      <c r="DQ124" s="128"/>
      <c r="DR124" s="127"/>
      <c r="DS124" s="127"/>
      <c r="DT124" s="127"/>
      <c r="DU124" s="127"/>
      <c r="DV124" s="127"/>
      <c r="DW124" s="127"/>
      <c r="DX124" s="127"/>
      <c r="DY124" s="127"/>
      <c r="DZ124" s="127"/>
      <c r="EA124" s="127"/>
      <c r="EB124" s="127"/>
      <c r="EC124" s="127"/>
      <c r="ED124" s="127"/>
      <c r="EE124" s="127"/>
      <c r="EF124" s="127"/>
      <c r="EG124" s="127"/>
      <c r="EH124" s="127"/>
      <c r="EI124" s="127"/>
      <c r="EJ124" s="127"/>
      <c r="EK124" s="127"/>
      <c r="EL124" s="127"/>
      <c r="EM124" s="127"/>
    </row>
    <row r="125" spans="1:143">
      <c r="A125" s="127"/>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c r="AA125" s="128"/>
      <c r="AB125" s="128"/>
      <c r="AC125" s="128"/>
      <c r="AD125" s="128"/>
      <c r="AE125" s="128"/>
      <c r="AF125" s="128"/>
      <c r="AG125" s="128"/>
      <c r="AH125" s="128"/>
      <c r="AI125" s="128"/>
      <c r="AJ125" s="128"/>
      <c r="AK125" s="128"/>
      <c r="AL125" s="128"/>
      <c r="AM125" s="128"/>
      <c r="AN125" s="128"/>
      <c r="AO125" s="128"/>
      <c r="AP125" s="128"/>
      <c r="AQ125" s="128"/>
      <c r="AR125" s="128"/>
      <c r="AS125" s="128"/>
      <c r="AT125" s="128"/>
      <c r="AU125" s="128"/>
      <c r="AV125" s="128"/>
      <c r="AW125" s="128"/>
      <c r="AX125" s="128"/>
      <c r="AY125" s="128"/>
      <c r="AZ125" s="128"/>
      <c r="BA125" s="128"/>
      <c r="BB125" s="128"/>
      <c r="BC125" s="128"/>
      <c r="BD125" s="128"/>
      <c r="BE125" s="128"/>
      <c r="BF125" s="128"/>
      <c r="BG125" s="128"/>
      <c r="BH125" s="128"/>
      <c r="BI125" s="128"/>
      <c r="BJ125" s="128"/>
      <c r="BK125" s="128"/>
      <c r="BL125" s="128"/>
      <c r="BM125" s="128"/>
      <c r="BN125" s="128"/>
      <c r="BO125" s="128"/>
      <c r="BP125" s="128"/>
      <c r="BQ125" s="128"/>
      <c r="BR125" s="128"/>
      <c r="BS125" s="128"/>
      <c r="BT125" s="128"/>
      <c r="BU125" s="128"/>
      <c r="BV125" s="128"/>
      <c r="BW125" s="128"/>
      <c r="BX125" s="128"/>
      <c r="BY125" s="128"/>
      <c r="BZ125" s="128"/>
      <c r="CA125" s="128"/>
      <c r="CB125" s="128"/>
      <c r="CC125" s="128"/>
      <c r="CD125" s="128"/>
      <c r="CE125" s="128"/>
      <c r="CF125" s="128"/>
      <c r="CG125" s="128"/>
      <c r="CH125" s="128"/>
      <c r="CI125" s="128"/>
      <c r="CJ125" s="128"/>
      <c r="CK125" s="128"/>
      <c r="CL125" s="128"/>
      <c r="CM125" s="128"/>
      <c r="CN125" s="128"/>
      <c r="CO125" s="128"/>
      <c r="CP125" s="128"/>
      <c r="CQ125" s="128"/>
      <c r="CR125" s="128"/>
      <c r="CS125" s="128"/>
      <c r="CT125" s="128"/>
      <c r="CU125" s="128"/>
      <c r="CV125" s="128"/>
      <c r="CW125" s="128"/>
      <c r="CX125" s="128"/>
      <c r="CY125" s="128"/>
      <c r="CZ125" s="128"/>
      <c r="DA125" s="128"/>
      <c r="DB125" s="128"/>
      <c r="DC125" s="128"/>
      <c r="DD125" s="128"/>
      <c r="DE125" s="128"/>
      <c r="DF125" s="128"/>
      <c r="DG125" s="128"/>
      <c r="DH125" s="128"/>
      <c r="DI125" s="128"/>
      <c r="DJ125" s="128"/>
      <c r="DK125" s="128"/>
      <c r="DL125" s="128"/>
      <c r="DM125" s="128"/>
      <c r="DN125" s="128"/>
      <c r="DO125" s="128"/>
      <c r="DP125" s="128"/>
      <c r="DQ125" s="128"/>
      <c r="DR125" s="127"/>
      <c r="DS125" s="127"/>
      <c r="DT125" s="127"/>
      <c r="DU125" s="127"/>
      <c r="DV125" s="127"/>
      <c r="DW125" s="127"/>
      <c r="DX125" s="127"/>
      <c r="DY125" s="127"/>
      <c r="DZ125" s="127"/>
      <c r="EA125" s="127"/>
      <c r="EB125" s="127"/>
      <c r="EC125" s="127"/>
      <c r="ED125" s="127"/>
      <c r="EE125" s="127"/>
      <c r="EF125" s="127"/>
      <c r="EG125" s="127"/>
      <c r="EH125" s="127"/>
      <c r="EI125" s="127"/>
      <c r="EJ125" s="127"/>
      <c r="EK125" s="127"/>
      <c r="EL125" s="127"/>
      <c r="EM125" s="127"/>
    </row>
    <row r="126" spans="1:143">
      <c r="A126" s="127"/>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c r="AA126" s="128"/>
      <c r="AB126" s="128"/>
      <c r="AC126" s="128"/>
      <c r="AD126" s="128"/>
      <c r="AE126" s="128"/>
      <c r="AF126" s="128"/>
      <c r="AG126" s="128"/>
      <c r="AH126" s="128"/>
      <c r="AI126" s="128"/>
      <c r="AJ126" s="128"/>
      <c r="AK126" s="128"/>
      <c r="AL126" s="128"/>
      <c r="AM126" s="128"/>
      <c r="AN126" s="128"/>
      <c r="AO126" s="128"/>
      <c r="AP126" s="128"/>
      <c r="AQ126" s="128"/>
      <c r="AR126" s="128"/>
      <c r="AS126" s="128"/>
      <c r="AT126" s="128"/>
      <c r="AU126" s="128"/>
      <c r="AV126" s="128"/>
      <c r="AW126" s="128"/>
      <c r="AX126" s="128"/>
      <c r="AY126" s="128"/>
      <c r="AZ126" s="128"/>
      <c r="BA126" s="128"/>
      <c r="BB126" s="128"/>
      <c r="BC126" s="128"/>
      <c r="BD126" s="128"/>
      <c r="BE126" s="128"/>
      <c r="BF126" s="128"/>
      <c r="BG126" s="128"/>
      <c r="BH126" s="128"/>
      <c r="BI126" s="128"/>
      <c r="BJ126" s="128"/>
      <c r="BK126" s="128"/>
      <c r="BL126" s="128"/>
      <c r="BM126" s="128"/>
      <c r="BN126" s="128"/>
      <c r="BO126" s="128"/>
      <c r="BP126" s="128"/>
      <c r="BQ126" s="128"/>
      <c r="BR126" s="128"/>
      <c r="BS126" s="128"/>
      <c r="BT126" s="128"/>
      <c r="BU126" s="128"/>
      <c r="BV126" s="128"/>
      <c r="BW126" s="128"/>
      <c r="BX126" s="128"/>
      <c r="BY126" s="128"/>
      <c r="BZ126" s="128"/>
      <c r="CA126" s="128"/>
      <c r="CB126" s="128"/>
      <c r="CC126" s="128"/>
      <c r="CD126" s="128"/>
      <c r="CE126" s="128"/>
      <c r="CF126" s="128"/>
      <c r="CG126" s="128"/>
      <c r="CH126" s="128"/>
      <c r="CI126" s="128"/>
      <c r="CJ126" s="128"/>
      <c r="CK126" s="128"/>
      <c r="CL126" s="128"/>
      <c r="CM126" s="128"/>
      <c r="CN126" s="128"/>
      <c r="CO126" s="128"/>
      <c r="CP126" s="128"/>
      <c r="CQ126" s="128"/>
      <c r="CR126" s="128"/>
      <c r="CS126" s="128"/>
      <c r="CT126" s="128"/>
      <c r="CU126" s="128"/>
      <c r="CV126" s="128"/>
      <c r="CW126" s="128"/>
      <c r="CX126" s="128"/>
      <c r="CY126" s="128"/>
      <c r="CZ126" s="128"/>
      <c r="DA126" s="128"/>
      <c r="DB126" s="128"/>
      <c r="DC126" s="128"/>
      <c r="DD126" s="128"/>
      <c r="DE126" s="128"/>
      <c r="DF126" s="128"/>
      <c r="DG126" s="128"/>
      <c r="DH126" s="128"/>
      <c r="DI126" s="128"/>
      <c r="DJ126" s="128"/>
      <c r="DK126" s="128"/>
      <c r="DL126" s="128"/>
      <c r="DM126" s="128"/>
      <c r="DN126" s="128"/>
      <c r="DO126" s="128"/>
      <c r="DP126" s="128"/>
      <c r="DQ126" s="128"/>
      <c r="DR126" s="127"/>
      <c r="DS126" s="127"/>
      <c r="DT126" s="127"/>
      <c r="DU126" s="127"/>
      <c r="DV126" s="127"/>
      <c r="DW126" s="127"/>
      <c r="DX126" s="127"/>
      <c r="DY126" s="127"/>
      <c r="DZ126" s="127"/>
      <c r="EA126" s="127"/>
      <c r="EB126" s="127"/>
      <c r="EC126" s="127"/>
      <c r="ED126" s="127"/>
      <c r="EE126" s="127"/>
      <c r="EF126" s="127"/>
      <c r="EG126" s="127"/>
      <c r="EH126" s="127"/>
      <c r="EI126" s="127"/>
      <c r="EJ126" s="127"/>
      <c r="EK126" s="127"/>
      <c r="EL126" s="127"/>
      <c r="EM126" s="127"/>
    </row>
    <row r="127" spans="1:143">
      <c r="A127" s="127"/>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c r="AA127" s="128"/>
      <c r="AB127" s="128"/>
      <c r="AC127" s="128"/>
      <c r="AD127" s="128"/>
      <c r="AE127" s="128"/>
      <c r="AF127" s="128"/>
      <c r="AG127" s="128"/>
      <c r="AH127" s="128"/>
      <c r="AI127" s="128"/>
      <c r="AJ127" s="128"/>
      <c r="AK127" s="128"/>
      <c r="AL127" s="128"/>
      <c r="AM127" s="128"/>
      <c r="AN127" s="128"/>
      <c r="AO127" s="128"/>
      <c r="AP127" s="128"/>
      <c r="AQ127" s="128"/>
      <c r="AR127" s="128"/>
      <c r="AS127" s="128"/>
      <c r="AT127" s="128"/>
      <c r="AU127" s="128"/>
      <c r="AV127" s="128"/>
      <c r="AW127" s="128"/>
      <c r="AX127" s="128"/>
      <c r="AY127" s="128"/>
      <c r="AZ127" s="128"/>
      <c r="BA127" s="128"/>
      <c r="BB127" s="128"/>
      <c r="BC127" s="128"/>
      <c r="BD127" s="128"/>
      <c r="BE127" s="128"/>
      <c r="BF127" s="128"/>
      <c r="BG127" s="128"/>
      <c r="BH127" s="128"/>
      <c r="BI127" s="128"/>
      <c r="BJ127" s="128"/>
      <c r="BK127" s="128"/>
      <c r="BL127" s="128"/>
      <c r="BM127" s="128"/>
      <c r="BN127" s="128"/>
      <c r="BO127" s="128"/>
      <c r="BP127" s="128"/>
      <c r="BQ127" s="128"/>
      <c r="BR127" s="128"/>
      <c r="BS127" s="128"/>
      <c r="BT127" s="128"/>
      <c r="BU127" s="128"/>
      <c r="BV127" s="128"/>
      <c r="BW127" s="128"/>
      <c r="BX127" s="128"/>
      <c r="BY127" s="128"/>
      <c r="BZ127" s="128"/>
      <c r="CA127" s="128"/>
      <c r="CB127" s="128"/>
      <c r="CC127" s="128"/>
      <c r="CD127" s="128"/>
      <c r="CE127" s="128"/>
      <c r="CF127" s="128"/>
      <c r="CG127" s="128"/>
      <c r="CH127" s="128"/>
      <c r="CI127" s="128"/>
      <c r="CJ127" s="128"/>
      <c r="CK127" s="128"/>
      <c r="CL127" s="128"/>
      <c r="CM127" s="128"/>
      <c r="CN127" s="128"/>
      <c r="CO127" s="128"/>
      <c r="CP127" s="128"/>
      <c r="CQ127" s="128"/>
      <c r="CR127" s="128"/>
      <c r="CS127" s="128"/>
      <c r="CT127" s="128"/>
      <c r="CU127" s="128"/>
      <c r="CV127" s="128"/>
      <c r="CW127" s="128"/>
      <c r="CX127" s="128"/>
      <c r="CY127" s="128"/>
      <c r="CZ127" s="128"/>
      <c r="DA127" s="128"/>
      <c r="DB127" s="128"/>
      <c r="DC127" s="128"/>
      <c r="DD127" s="128"/>
      <c r="DE127" s="128"/>
      <c r="DF127" s="128"/>
      <c r="DG127" s="128"/>
      <c r="DH127" s="128"/>
      <c r="DI127" s="128"/>
      <c r="DJ127" s="128"/>
      <c r="DK127" s="128"/>
      <c r="DL127" s="128"/>
      <c r="DM127" s="128"/>
      <c r="DN127" s="128"/>
      <c r="DO127" s="128"/>
      <c r="DP127" s="128"/>
      <c r="DQ127" s="128"/>
      <c r="DR127" s="127"/>
      <c r="DS127" s="127"/>
      <c r="DT127" s="127"/>
      <c r="DU127" s="127"/>
      <c r="DV127" s="127"/>
      <c r="DW127" s="127"/>
      <c r="DX127" s="127"/>
      <c r="DY127" s="127"/>
      <c r="DZ127" s="127"/>
      <c r="EA127" s="127"/>
      <c r="EB127" s="127"/>
      <c r="EC127" s="127"/>
      <c r="ED127" s="127"/>
      <c r="EE127" s="127"/>
      <c r="EF127" s="127"/>
      <c r="EG127" s="127"/>
      <c r="EH127" s="127"/>
      <c r="EI127" s="127"/>
      <c r="EJ127" s="127"/>
      <c r="EK127" s="127"/>
      <c r="EL127" s="127"/>
      <c r="EM127" s="127"/>
    </row>
    <row r="128" spans="1:143">
      <c r="A128" s="127"/>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c r="AA128" s="128"/>
      <c r="AB128" s="128"/>
      <c r="AC128" s="128"/>
      <c r="AD128" s="128"/>
      <c r="AE128" s="128"/>
      <c r="AF128" s="128"/>
      <c r="AG128" s="128"/>
      <c r="AH128" s="128"/>
      <c r="AI128" s="128"/>
      <c r="AJ128" s="128"/>
      <c r="AK128" s="128"/>
      <c r="AL128" s="128"/>
      <c r="AM128" s="128"/>
      <c r="AN128" s="128"/>
      <c r="AO128" s="128"/>
      <c r="AP128" s="128"/>
      <c r="AQ128" s="128"/>
      <c r="AR128" s="128"/>
      <c r="AS128" s="128"/>
      <c r="AT128" s="128"/>
      <c r="AU128" s="128"/>
      <c r="AV128" s="128"/>
      <c r="AW128" s="128"/>
      <c r="AX128" s="128"/>
      <c r="AY128" s="128"/>
      <c r="AZ128" s="128"/>
      <c r="BA128" s="128"/>
      <c r="BB128" s="128"/>
      <c r="BC128" s="128"/>
      <c r="BD128" s="128"/>
      <c r="BE128" s="128"/>
      <c r="BF128" s="128"/>
      <c r="BG128" s="128"/>
      <c r="BH128" s="128"/>
      <c r="BI128" s="128"/>
      <c r="BJ128" s="128"/>
      <c r="BK128" s="128"/>
      <c r="BL128" s="128"/>
      <c r="BM128" s="128"/>
      <c r="BN128" s="128"/>
      <c r="BO128" s="128"/>
      <c r="BP128" s="128"/>
      <c r="BQ128" s="128"/>
      <c r="BR128" s="128"/>
      <c r="BS128" s="128"/>
      <c r="BT128" s="128"/>
      <c r="BU128" s="128"/>
      <c r="BV128" s="128"/>
      <c r="BW128" s="128"/>
      <c r="BX128" s="128"/>
      <c r="BY128" s="128"/>
      <c r="BZ128" s="128"/>
      <c r="CA128" s="128"/>
      <c r="CB128" s="128"/>
      <c r="CC128" s="128"/>
      <c r="CD128" s="128"/>
      <c r="CE128" s="128"/>
      <c r="CF128" s="128"/>
      <c r="CG128" s="128"/>
      <c r="CH128" s="128"/>
      <c r="CI128" s="128"/>
      <c r="CJ128" s="128"/>
      <c r="CK128" s="128"/>
      <c r="CL128" s="128"/>
      <c r="CM128" s="128"/>
      <c r="CN128" s="128"/>
      <c r="CO128" s="128"/>
      <c r="CP128" s="128"/>
      <c r="CQ128" s="128"/>
      <c r="CR128" s="128"/>
      <c r="CS128" s="128"/>
      <c r="CT128" s="128"/>
      <c r="CU128" s="128"/>
      <c r="CV128" s="128"/>
      <c r="CW128" s="128"/>
      <c r="CX128" s="128"/>
      <c r="CY128" s="128"/>
      <c r="CZ128" s="128"/>
      <c r="DA128" s="128"/>
      <c r="DB128" s="128"/>
      <c r="DC128" s="128"/>
      <c r="DD128" s="128"/>
      <c r="DE128" s="128"/>
      <c r="DF128" s="128"/>
      <c r="DG128" s="128"/>
      <c r="DH128" s="128"/>
      <c r="DI128" s="128"/>
      <c r="DJ128" s="128"/>
      <c r="DK128" s="128"/>
      <c r="DL128" s="128"/>
      <c r="DM128" s="128"/>
      <c r="DN128" s="128"/>
      <c r="DO128" s="128"/>
      <c r="DP128" s="128"/>
      <c r="DQ128" s="128"/>
      <c r="DR128" s="127"/>
      <c r="DS128" s="127"/>
      <c r="DT128" s="127"/>
      <c r="DU128" s="127"/>
      <c r="DV128" s="127"/>
      <c r="DW128" s="127"/>
      <c r="DX128" s="127"/>
      <c r="DY128" s="127"/>
      <c r="DZ128" s="127"/>
      <c r="EA128" s="127"/>
      <c r="EB128" s="127"/>
      <c r="EC128" s="127"/>
      <c r="ED128" s="127"/>
      <c r="EE128" s="127"/>
      <c r="EF128" s="127"/>
      <c r="EG128" s="127"/>
      <c r="EH128" s="127"/>
      <c r="EI128" s="127"/>
      <c r="EJ128" s="127"/>
      <c r="EK128" s="127"/>
      <c r="EL128" s="127"/>
      <c r="EM128" s="127"/>
    </row>
    <row r="129" spans="1:143">
      <c r="A129" s="127"/>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c r="AA129" s="128"/>
      <c r="AB129" s="128"/>
      <c r="AC129" s="128"/>
      <c r="AD129" s="128"/>
      <c r="AE129" s="128"/>
      <c r="AF129" s="128"/>
      <c r="AG129" s="128"/>
      <c r="AH129" s="128"/>
      <c r="AI129" s="128"/>
      <c r="AJ129" s="128"/>
      <c r="AK129" s="128"/>
      <c r="AL129" s="128"/>
      <c r="AM129" s="128"/>
      <c r="AN129" s="128"/>
      <c r="AO129" s="128"/>
      <c r="AP129" s="128"/>
      <c r="AQ129" s="128"/>
      <c r="AR129" s="128"/>
      <c r="AS129" s="128"/>
      <c r="AT129" s="128"/>
      <c r="AU129" s="128"/>
      <c r="AV129" s="128"/>
      <c r="AW129" s="128"/>
      <c r="AX129" s="128"/>
      <c r="AY129" s="128"/>
      <c r="AZ129" s="128"/>
      <c r="BA129" s="128"/>
      <c r="BB129" s="128"/>
      <c r="BC129" s="128"/>
      <c r="BD129" s="128"/>
      <c r="BE129" s="128"/>
      <c r="BF129" s="128"/>
      <c r="BG129" s="128"/>
      <c r="BH129" s="128"/>
      <c r="BI129" s="128"/>
      <c r="BJ129" s="128"/>
      <c r="BK129" s="128"/>
      <c r="BL129" s="128"/>
      <c r="BM129" s="128"/>
      <c r="BN129" s="128"/>
      <c r="BO129" s="128"/>
      <c r="BP129" s="128"/>
      <c r="BQ129" s="128"/>
      <c r="BR129" s="128"/>
      <c r="BS129" s="128"/>
      <c r="BT129" s="128"/>
      <c r="BU129" s="128"/>
      <c r="BV129" s="128"/>
      <c r="BW129" s="128"/>
      <c r="BX129" s="128"/>
      <c r="BY129" s="128"/>
      <c r="BZ129" s="128"/>
      <c r="CA129" s="128"/>
      <c r="CB129" s="128"/>
      <c r="CC129" s="128"/>
      <c r="CD129" s="128"/>
      <c r="CE129" s="128"/>
      <c r="CF129" s="128"/>
      <c r="CG129" s="128"/>
      <c r="CH129" s="128"/>
      <c r="CI129" s="128"/>
      <c r="CJ129" s="128"/>
      <c r="CK129" s="128"/>
      <c r="CL129" s="128"/>
      <c r="CM129" s="128"/>
      <c r="CN129" s="128"/>
      <c r="CO129" s="128"/>
      <c r="CP129" s="128"/>
      <c r="CQ129" s="128"/>
      <c r="CR129" s="128"/>
      <c r="CS129" s="128"/>
      <c r="CT129" s="128"/>
      <c r="CU129" s="128"/>
      <c r="CV129" s="128"/>
      <c r="CW129" s="128"/>
      <c r="CX129" s="128"/>
      <c r="CY129" s="128"/>
      <c r="CZ129" s="128"/>
      <c r="DA129" s="128"/>
      <c r="DB129" s="128"/>
      <c r="DC129" s="128"/>
      <c r="DD129" s="128"/>
      <c r="DE129" s="128"/>
      <c r="DF129" s="128"/>
      <c r="DG129" s="128"/>
      <c r="DH129" s="128"/>
      <c r="DI129" s="128"/>
      <c r="DJ129" s="128"/>
      <c r="DK129" s="128"/>
      <c r="DL129" s="128"/>
      <c r="DM129" s="128"/>
      <c r="DN129" s="128"/>
      <c r="DO129" s="128"/>
      <c r="DP129" s="128"/>
      <c r="DQ129" s="128"/>
      <c r="DR129" s="127"/>
      <c r="DS129" s="127"/>
      <c r="DT129" s="127"/>
      <c r="DU129" s="127"/>
      <c r="DV129" s="127"/>
      <c r="DW129" s="127"/>
      <c r="DX129" s="127"/>
      <c r="DY129" s="127"/>
      <c r="DZ129" s="127"/>
      <c r="EA129" s="127"/>
      <c r="EB129" s="127"/>
      <c r="EC129" s="127"/>
      <c r="ED129" s="127"/>
      <c r="EE129" s="127"/>
      <c r="EF129" s="127"/>
      <c r="EG129" s="127"/>
      <c r="EH129" s="127"/>
      <c r="EI129" s="127"/>
      <c r="EJ129" s="127"/>
      <c r="EK129" s="127"/>
      <c r="EL129" s="127"/>
      <c r="EM129" s="127"/>
    </row>
    <row r="130" spans="1:143">
      <c r="A130" s="127"/>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c r="AA130" s="128"/>
      <c r="AB130" s="128"/>
      <c r="AC130" s="128"/>
      <c r="AD130" s="128"/>
      <c r="AE130" s="128"/>
      <c r="AF130" s="128"/>
      <c r="AG130" s="128"/>
      <c r="AH130" s="128"/>
      <c r="AI130" s="128"/>
      <c r="AJ130" s="128"/>
      <c r="AK130" s="128"/>
      <c r="AL130" s="128"/>
      <c r="AM130" s="128"/>
      <c r="AN130" s="128"/>
      <c r="AO130" s="128"/>
      <c r="AP130" s="128"/>
      <c r="AQ130" s="128"/>
      <c r="AR130" s="128"/>
      <c r="AS130" s="128"/>
      <c r="AT130" s="128"/>
      <c r="AU130" s="128"/>
      <c r="AV130" s="128"/>
      <c r="AW130" s="128"/>
      <c r="AX130" s="128"/>
      <c r="AY130" s="128"/>
      <c r="AZ130" s="128"/>
      <c r="BA130" s="128"/>
      <c r="BB130" s="128"/>
      <c r="BC130" s="128"/>
      <c r="BD130" s="128"/>
      <c r="BE130" s="128"/>
      <c r="BF130" s="128"/>
      <c r="BG130" s="128"/>
      <c r="BH130" s="128"/>
      <c r="BI130" s="128"/>
      <c r="BJ130" s="128"/>
      <c r="BK130" s="128"/>
      <c r="BL130" s="128"/>
      <c r="BM130" s="128"/>
      <c r="BN130" s="128"/>
      <c r="BO130" s="128"/>
      <c r="BP130" s="128"/>
      <c r="BQ130" s="128"/>
      <c r="BR130" s="128"/>
      <c r="BS130" s="128"/>
      <c r="BT130" s="128"/>
      <c r="BU130" s="128"/>
      <c r="BV130" s="128"/>
      <c r="BW130" s="128"/>
      <c r="BX130" s="128"/>
      <c r="BY130" s="128"/>
      <c r="BZ130" s="128"/>
      <c r="CA130" s="128"/>
      <c r="CB130" s="128"/>
      <c r="CC130" s="128"/>
      <c r="CD130" s="128"/>
      <c r="CE130" s="128"/>
      <c r="CF130" s="128"/>
      <c r="CG130" s="128"/>
      <c r="CH130" s="128"/>
      <c r="CI130" s="128"/>
      <c r="CJ130" s="128"/>
      <c r="CK130" s="128"/>
      <c r="CL130" s="128"/>
      <c r="CM130" s="128"/>
      <c r="CN130" s="128"/>
      <c r="CO130" s="128"/>
      <c r="CP130" s="128"/>
      <c r="CQ130" s="128"/>
      <c r="CR130" s="128"/>
      <c r="CS130" s="128"/>
      <c r="CT130" s="128"/>
      <c r="CU130" s="128"/>
      <c r="CV130" s="128"/>
      <c r="CW130" s="128"/>
      <c r="CX130" s="128"/>
      <c r="CY130" s="128"/>
      <c r="CZ130" s="128"/>
      <c r="DA130" s="128"/>
      <c r="DB130" s="128"/>
      <c r="DC130" s="128"/>
      <c r="DD130" s="128"/>
      <c r="DE130" s="128"/>
      <c r="DF130" s="128"/>
      <c r="DG130" s="128"/>
      <c r="DH130" s="128"/>
      <c r="DI130" s="128"/>
      <c r="DJ130" s="128"/>
      <c r="DK130" s="128"/>
      <c r="DL130" s="128"/>
      <c r="DM130" s="128"/>
      <c r="DN130" s="128"/>
      <c r="DO130" s="128"/>
      <c r="DP130" s="128"/>
      <c r="DQ130" s="128"/>
      <c r="DR130" s="127"/>
      <c r="DS130" s="127"/>
      <c r="DT130" s="127"/>
      <c r="DU130" s="127"/>
      <c r="DV130" s="127"/>
      <c r="DW130" s="127"/>
      <c r="DX130" s="127"/>
      <c r="DY130" s="127"/>
      <c r="DZ130" s="127"/>
      <c r="EA130" s="127"/>
      <c r="EB130" s="127"/>
      <c r="EC130" s="127"/>
      <c r="ED130" s="127"/>
      <c r="EE130" s="127"/>
      <c r="EF130" s="127"/>
      <c r="EG130" s="127"/>
      <c r="EH130" s="127"/>
      <c r="EI130" s="127"/>
      <c r="EJ130" s="127"/>
      <c r="EK130" s="127"/>
      <c r="EL130" s="127"/>
      <c r="EM130" s="127"/>
    </row>
    <row r="131" spans="1:143">
      <c r="A131" s="127"/>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c r="AA131" s="128"/>
      <c r="AB131" s="128"/>
      <c r="AC131" s="128"/>
      <c r="AD131" s="128"/>
      <c r="AE131" s="128"/>
      <c r="AF131" s="128"/>
      <c r="AG131" s="128"/>
      <c r="AH131" s="128"/>
      <c r="AI131" s="128"/>
      <c r="AJ131" s="128"/>
      <c r="AK131" s="128"/>
      <c r="AL131" s="128"/>
      <c r="AM131" s="128"/>
      <c r="AN131" s="128"/>
      <c r="AO131" s="128"/>
      <c r="AP131" s="128"/>
      <c r="AQ131" s="128"/>
      <c r="AR131" s="128"/>
      <c r="AS131" s="128"/>
      <c r="AT131" s="128"/>
      <c r="AU131" s="128"/>
      <c r="AV131" s="128"/>
      <c r="AW131" s="128"/>
      <c r="AX131" s="128"/>
      <c r="AY131" s="128"/>
      <c r="AZ131" s="128"/>
      <c r="BA131" s="128"/>
      <c r="BB131" s="128"/>
      <c r="BC131" s="128"/>
      <c r="BD131" s="128"/>
      <c r="BE131" s="128"/>
      <c r="BF131" s="128"/>
      <c r="BG131" s="128"/>
      <c r="BH131" s="128"/>
      <c r="BI131" s="128"/>
      <c r="BJ131" s="128"/>
      <c r="BK131" s="128"/>
      <c r="BL131" s="128"/>
      <c r="BM131" s="128"/>
      <c r="BN131" s="128"/>
      <c r="BO131" s="128"/>
      <c r="BP131" s="128"/>
      <c r="BQ131" s="128"/>
      <c r="BR131" s="128"/>
      <c r="BS131" s="128"/>
      <c r="BT131" s="128"/>
      <c r="BU131" s="128"/>
      <c r="BV131" s="128"/>
      <c r="BW131" s="128"/>
      <c r="BX131" s="128"/>
      <c r="BY131" s="128"/>
      <c r="BZ131" s="128"/>
      <c r="CA131" s="128"/>
      <c r="CB131" s="128"/>
      <c r="CC131" s="128"/>
      <c r="CD131" s="128"/>
      <c r="CE131" s="128"/>
      <c r="CF131" s="128"/>
      <c r="CG131" s="128"/>
      <c r="CH131" s="128"/>
      <c r="CI131" s="128"/>
      <c r="CJ131" s="128"/>
      <c r="CK131" s="128"/>
      <c r="CL131" s="128"/>
      <c r="CM131" s="128"/>
      <c r="CN131" s="128"/>
      <c r="CO131" s="128"/>
      <c r="CP131" s="128"/>
      <c r="CQ131" s="128"/>
      <c r="CR131" s="128"/>
      <c r="CS131" s="128"/>
      <c r="CT131" s="128"/>
      <c r="CU131" s="128"/>
      <c r="CV131" s="128"/>
      <c r="CW131" s="128"/>
      <c r="CX131" s="128"/>
      <c r="CY131" s="128"/>
      <c r="CZ131" s="128"/>
      <c r="DA131" s="128"/>
      <c r="DB131" s="128"/>
      <c r="DC131" s="128"/>
      <c r="DD131" s="128"/>
      <c r="DE131" s="128"/>
      <c r="DF131" s="128"/>
      <c r="DG131" s="128"/>
      <c r="DH131" s="128"/>
      <c r="DI131" s="128"/>
      <c r="DJ131" s="128"/>
      <c r="DK131" s="128"/>
      <c r="DL131" s="128"/>
      <c r="DM131" s="128"/>
      <c r="DN131" s="128"/>
      <c r="DO131" s="128"/>
      <c r="DP131" s="128"/>
      <c r="DQ131" s="128"/>
      <c r="DR131" s="127"/>
      <c r="DS131" s="127"/>
      <c r="DT131" s="127"/>
      <c r="DU131" s="127"/>
      <c r="DV131" s="127"/>
      <c r="DW131" s="127"/>
      <c r="DX131" s="127"/>
      <c r="DY131" s="127"/>
      <c r="DZ131" s="127"/>
      <c r="EA131" s="127"/>
      <c r="EB131" s="127"/>
      <c r="EC131" s="127"/>
      <c r="ED131" s="127"/>
      <c r="EE131" s="127"/>
      <c r="EF131" s="127"/>
      <c r="EG131" s="127"/>
      <c r="EH131" s="127"/>
      <c r="EI131" s="127"/>
      <c r="EJ131" s="127"/>
      <c r="EK131" s="127"/>
      <c r="EL131" s="127"/>
      <c r="EM131" s="127"/>
    </row>
  </sheetData>
  <mergeCells count="5">
    <mergeCell ref="D9:E9"/>
    <mergeCell ref="B6:C6"/>
    <mergeCell ref="B8:C8"/>
    <mergeCell ref="B7:C7"/>
    <mergeCell ref="B9:C9"/>
  </mergeCells>
  <phoneticPr fontId="4" type="noConversion"/>
  <conditionalFormatting sqref="EA31:EA131 EB11:EM131 A11:DZ131">
    <cfRule type="expression" dxfId="90" priority="1" stopIfTrue="1">
      <formula>ISERROR(A11)</formula>
    </cfRule>
  </conditionalFormatting>
  <dataValidations count="2">
    <dataValidation type="list" allowBlank="1" showInputMessage="1" showErrorMessage="1" sqref="E6">
      <formula1>$A$43:$A$49</formula1>
    </dataValidation>
    <dataValidation type="list" allowBlank="1" showInputMessage="1" showErrorMessage="1" sqref="D7:E7">
      <formula1>"Attritional,Large Losses,Total"</formula1>
    </dataValidation>
  </dataValidations>
  <hyperlinks>
    <hyperlink ref="E1" location="INDEX!A1" display="&lt;&lt;&lt; Index &lt;&lt;&lt;"/>
  </hyperlinks>
  <pageMargins left="0.75" right="0.75" top="1" bottom="1" header="0" footer="0"/>
  <headerFooter alignWithMargins="0"/>
</worksheet>
</file>

<file path=xl/worksheets/sheet29.xml><?xml version="1.0" encoding="utf-8"?>
<worksheet xmlns="http://schemas.openxmlformats.org/spreadsheetml/2006/main" xmlns:r="http://schemas.openxmlformats.org/officeDocument/2006/relationships">
  <sheetPr codeName="Hoja29" enableFormatConditionsCalculation="0">
    <tabColor rgb="FF66FF99"/>
  </sheetPr>
  <dimension ref="A1:IV131"/>
  <sheetViews>
    <sheetView showGridLines="0" zoomScale="80" zoomScaleNormal="80" workbookViewId="0"/>
  </sheetViews>
  <sheetFormatPr baseColWidth="10" defaultColWidth="11.42578125" defaultRowHeight="12.75"/>
  <cols>
    <col min="1" max="1" width="15.7109375" style="13" customWidth="1"/>
    <col min="2" max="20" width="12.85546875" style="13" bestFit="1" customWidth="1"/>
    <col min="21" max="121" width="11.5703125" style="13" bestFit="1" customWidth="1"/>
    <col min="122" max="16384" width="11.42578125" style="13"/>
  </cols>
  <sheetData>
    <row r="1" spans="1:256" ht="15.75">
      <c r="A1" s="122" t="s">
        <v>48</v>
      </c>
      <c r="B1" s="16" t="str">
        <f>operation</f>
        <v>RSA ARGENTINA</v>
      </c>
      <c r="E1" s="463" t="s">
        <v>361</v>
      </c>
    </row>
    <row r="2" spans="1:256" ht="15.75">
      <c r="A2" s="122" t="s">
        <v>49</v>
      </c>
      <c r="B2" s="16" t="str">
        <f>class</f>
        <v>Motor Comercial_CT</v>
      </c>
    </row>
    <row r="3" spans="1:256" ht="15.75">
      <c r="A3" s="122" t="s">
        <v>47</v>
      </c>
      <c r="B3" s="16" t="str">
        <f>currency&amp;" "&amp;Cover!$D$21</f>
        <v>AR$ (Thousands)</v>
      </c>
    </row>
    <row r="4" spans="1:256" ht="15.75">
      <c r="A4" s="123" t="s">
        <v>96</v>
      </c>
      <c r="B4" s="16" t="str">
        <f>reinsurance</f>
        <v>Gross</v>
      </c>
    </row>
    <row r="5" spans="1:256">
      <c r="A5" s="6"/>
      <c r="IV5" s="124" t="s">
        <v>19</v>
      </c>
    </row>
    <row r="6" spans="1:256">
      <c r="A6" s="6" t="s">
        <v>19</v>
      </c>
      <c r="B6" s="930" t="s">
        <v>125</v>
      </c>
      <c r="C6" s="930"/>
      <c r="IV6" s="13" t="s">
        <v>123</v>
      </c>
    </row>
    <row r="7" spans="1:256">
      <c r="A7" s="6" t="s">
        <v>46</v>
      </c>
      <c r="B7" s="931" t="s">
        <v>45</v>
      </c>
      <c r="C7" s="931"/>
      <c r="D7" s="125"/>
      <c r="E7" s="125"/>
      <c r="IV7" s="13" t="s">
        <v>124</v>
      </c>
    </row>
    <row r="8" spans="1:256">
      <c r="A8" s="6" t="s">
        <v>21</v>
      </c>
      <c r="B8" s="929" t="str">
        <f>VLOOKUP(B7&amp;B6,path,14,0)</f>
        <v>Outstanding Claims</v>
      </c>
      <c r="C8" s="929"/>
      <c r="IV8" s="13" t="s">
        <v>125</v>
      </c>
    </row>
    <row r="9" spans="1:256">
      <c r="A9" s="6" t="s">
        <v>17</v>
      </c>
      <c r="B9" s="929" t="str">
        <f>VLOOKUP(B7&amp;B6,path,12,0)</f>
        <v>Large\Linea Comercial\Cascos Totales\</v>
      </c>
      <c r="C9" s="929"/>
      <c r="D9" s="929"/>
      <c r="E9" s="929"/>
      <c r="IV9" s="13" t="s">
        <v>20</v>
      </c>
    </row>
    <row r="10" spans="1:256">
      <c r="IV10" s="13" t="s">
        <v>27</v>
      </c>
    </row>
    <row r="11" spans="1:256" ht="25.5">
      <c r="A11" s="126" t="s">
        <v>23</v>
      </c>
      <c r="B11" s="127" t="str">
        <f t="array" ref="B11:CC11">[33]!ResQ3Headers(1,0,ACC_Length,ProjectName)</f>
        <v>3m</v>
      </c>
      <c r="C11" s="127" t="str">
        <v>6m</v>
      </c>
      <c r="D11" s="127" t="str">
        <v>9m</v>
      </c>
      <c r="E11" s="127" t="str">
        <v>12m</v>
      </c>
      <c r="F11" s="127" t="str">
        <v>15m</v>
      </c>
      <c r="G11" s="127" t="str">
        <v>18m</v>
      </c>
      <c r="H11" s="127" t="str">
        <v>21m</v>
      </c>
      <c r="I11" s="127" t="str">
        <v>24m</v>
      </c>
      <c r="J11" s="127" t="str">
        <v>27m</v>
      </c>
      <c r="K11" s="127" t="str">
        <v>30m</v>
      </c>
      <c r="L11" s="127" t="str">
        <v>33m</v>
      </c>
      <c r="M11" s="127" t="str">
        <v>36m</v>
      </c>
      <c r="N11" s="127" t="str">
        <v>39m</v>
      </c>
      <c r="O11" s="127" t="str">
        <v>42m</v>
      </c>
      <c r="P11" s="127" t="str">
        <v>45m</v>
      </c>
      <c r="Q11" s="127" t="str">
        <v>48m</v>
      </c>
      <c r="R11" s="127" t="str">
        <v>51m</v>
      </c>
      <c r="S11" s="127" t="str">
        <v>54m</v>
      </c>
      <c r="T11" s="127" t="str">
        <v>57m</v>
      </c>
      <c r="U11" s="127" t="str">
        <v>60m</v>
      </c>
      <c r="V11" s="127" t="str">
        <v>63m</v>
      </c>
      <c r="W11" s="127" t="str">
        <v>66m</v>
      </c>
      <c r="X11" s="127" t="str">
        <v>69m</v>
      </c>
      <c r="Y11" s="127" t="str">
        <v>72m</v>
      </c>
      <c r="Z11" s="127" t="str">
        <v>75m</v>
      </c>
      <c r="AA11" s="127" t="str">
        <v>78m</v>
      </c>
      <c r="AB11" s="127" t="str">
        <v>81m</v>
      </c>
      <c r="AC11" s="127" t="str">
        <v>84m</v>
      </c>
      <c r="AD11" s="127" t="str">
        <v>87m</v>
      </c>
      <c r="AE11" s="127" t="str">
        <v>90m</v>
      </c>
      <c r="AF11" s="127" t="str">
        <v>93m</v>
      </c>
      <c r="AG11" s="127" t="str">
        <v>96m</v>
      </c>
      <c r="AH11" s="127" t="str">
        <v>99m</v>
      </c>
      <c r="AI11" s="127" t="str">
        <v>102m</v>
      </c>
      <c r="AJ11" s="127" t="str">
        <v>105m</v>
      </c>
      <c r="AK11" s="127" t="str">
        <v>108m</v>
      </c>
      <c r="AL11" s="127" t="str">
        <v>111m</v>
      </c>
      <c r="AM11" s="127" t="str">
        <v>114m</v>
      </c>
      <c r="AN11" s="127" t="str">
        <v>117m</v>
      </c>
      <c r="AO11" s="127" t="str">
        <v>120m</v>
      </c>
      <c r="AP11" s="127" t="str">
        <v>123m</v>
      </c>
      <c r="AQ11" s="127" t="str">
        <v>126m</v>
      </c>
      <c r="AR11" s="127" t="str">
        <v>129m</v>
      </c>
      <c r="AS11" s="127" t="str">
        <v>132m</v>
      </c>
      <c r="AT11" s="127" t="str">
        <v>135m</v>
      </c>
      <c r="AU11" s="127" t="str">
        <v>138m</v>
      </c>
      <c r="AV11" s="127" t="str">
        <v>141m</v>
      </c>
      <c r="AW11" s="127" t="str">
        <v>144m</v>
      </c>
      <c r="AX11" s="127" t="str">
        <v>147m</v>
      </c>
      <c r="AY11" s="127" t="str">
        <v>150m</v>
      </c>
      <c r="AZ11" s="127" t="str">
        <v>153m</v>
      </c>
      <c r="BA11" s="127" t="str">
        <v>156m</v>
      </c>
      <c r="BB11" s="127" t="str">
        <v>159m</v>
      </c>
      <c r="BC11" s="127" t="str">
        <v>162m</v>
      </c>
      <c r="BD11" s="127" t="str">
        <v>165m</v>
      </c>
      <c r="BE11" s="127" t="str">
        <v>168m</v>
      </c>
      <c r="BF11" s="127" t="str">
        <v>171m</v>
      </c>
      <c r="BG11" s="127" t="str">
        <v>174m</v>
      </c>
      <c r="BH11" s="127" t="str">
        <v>177m</v>
      </c>
      <c r="BI11" s="127" t="str">
        <v>180m</v>
      </c>
      <c r="BJ11" s="127" t="str">
        <v>183m</v>
      </c>
      <c r="BK11" s="127" t="str">
        <v>186m</v>
      </c>
      <c r="BL11" s="127" t="e">
        <v>#N/A</v>
      </c>
      <c r="BM11" s="127" t="e">
        <v>#N/A</v>
      </c>
      <c r="BN11" s="127" t="e">
        <v>#N/A</v>
      </c>
      <c r="BO11" s="127" t="e">
        <v>#N/A</v>
      </c>
      <c r="BP11" s="127" t="e">
        <v>#N/A</v>
      </c>
      <c r="BQ11" s="127" t="e">
        <v>#N/A</v>
      </c>
      <c r="BR11" s="127" t="e">
        <v>#N/A</v>
      </c>
      <c r="BS11" s="127" t="e">
        <v>#N/A</v>
      </c>
      <c r="BT11" s="127" t="e">
        <v>#N/A</v>
      </c>
      <c r="BU11" s="127" t="e">
        <v>#N/A</v>
      </c>
      <c r="BV11" s="127" t="e">
        <v>#N/A</v>
      </c>
      <c r="BW11" s="127" t="e">
        <v>#N/A</v>
      </c>
      <c r="BX11" s="127" t="e">
        <v>#N/A</v>
      </c>
      <c r="BY11" s="127" t="e">
        <v>#N/A</v>
      </c>
      <c r="BZ11" s="127" t="e">
        <v>#N/A</v>
      </c>
      <c r="CA11" s="127" t="e">
        <v>#N/A</v>
      </c>
      <c r="CB11" s="127" t="e">
        <v>#N/A</v>
      </c>
      <c r="CC11" s="127" t="e">
        <v>#N/A</v>
      </c>
      <c r="CD11" s="127"/>
      <c r="CE11" s="127"/>
      <c r="CF11" s="127"/>
      <c r="CG11" s="127"/>
      <c r="CH11" s="127"/>
      <c r="CI11" s="127"/>
      <c r="CJ11" s="127"/>
      <c r="CK11" s="127"/>
      <c r="CL11" s="127"/>
      <c r="CM11" s="127"/>
      <c r="CN11" s="127"/>
      <c r="CO11" s="127"/>
      <c r="CP11" s="127"/>
      <c r="CQ11" s="127"/>
      <c r="CR11" s="127"/>
      <c r="CS11" s="127"/>
      <c r="CT11" s="127"/>
      <c r="CU11" s="127"/>
      <c r="CV11" s="127"/>
      <c r="CW11" s="127"/>
      <c r="CX11" s="127"/>
      <c r="CY11" s="127"/>
      <c r="CZ11" s="127"/>
      <c r="DA11" s="127"/>
      <c r="DB11" s="127"/>
      <c r="DC11" s="127"/>
      <c r="DD11" s="127"/>
      <c r="DE11" s="127"/>
      <c r="DF11" s="127"/>
      <c r="DG11" s="127"/>
      <c r="DH11" s="127"/>
      <c r="DI11" s="127"/>
      <c r="DJ11" s="127"/>
      <c r="DK11" s="127"/>
      <c r="DL11" s="127"/>
      <c r="DM11" s="127"/>
      <c r="DN11" s="127"/>
      <c r="DO11" s="127"/>
      <c r="DP11" s="127"/>
      <c r="DQ11" s="127"/>
      <c r="DR11" s="127"/>
      <c r="DS11" s="127"/>
      <c r="DT11" s="127"/>
      <c r="DU11" s="127"/>
      <c r="DV11" s="127"/>
      <c r="DW11" s="127"/>
      <c r="DX11" s="127"/>
      <c r="DY11" s="127"/>
      <c r="DZ11" s="127"/>
      <c r="EB11" s="127"/>
      <c r="EC11" s="127"/>
      <c r="ED11" s="127"/>
      <c r="EE11" s="127"/>
      <c r="EF11" s="127"/>
      <c r="EG11" s="127"/>
      <c r="EH11" s="127"/>
      <c r="EI11" s="127"/>
      <c r="EJ11" s="127"/>
      <c r="EK11" s="127"/>
      <c r="EL11" s="127"/>
      <c r="EM11" s="127"/>
    </row>
    <row r="12" spans="1:256">
      <c r="A12" s="127"/>
      <c r="B12" s="128"/>
      <c r="C12" s="128"/>
      <c r="D12" s="128"/>
      <c r="E12" s="128"/>
      <c r="F12" s="128"/>
      <c r="G12" s="128"/>
      <c r="H12" s="128"/>
      <c r="I12" s="128"/>
      <c r="J12" s="128"/>
      <c r="K12" s="128"/>
      <c r="L12" s="128"/>
      <c r="M12" s="128"/>
      <c r="N12" s="128"/>
      <c r="O12" s="128"/>
      <c r="P12" s="128"/>
      <c r="Q12" s="128"/>
      <c r="R12" s="128"/>
      <c r="S12" s="128"/>
      <c r="T12" s="128"/>
      <c r="U12" s="128"/>
      <c r="V12" s="128"/>
      <c r="W12" s="128"/>
      <c r="X12" s="128"/>
      <c r="Y12" s="128"/>
      <c r="Z12" s="128"/>
      <c r="AA12" s="128"/>
      <c r="AB12" s="128"/>
      <c r="AC12" s="128"/>
      <c r="AD12" s="128"/>
      <c r="AE12" s="128"/>
      <c r="AF12" s="128"/>
      <c r="AG12" s="128"/>
      <c r="AH12" s="128"/>
      <c r="AI12" s="128"/>
      <c r="AJ12" s="128"/>
      <c r="AK12" s="128"/>
      <c r="AL12" s="128"/>
      <c r="AM12" s="128"/>
      <c r="AN12" s="128"/>
      <c r="AO12" s="128"/>
      <c r="AP12" s="128"/>
      <c r="AQ12" s="128"/>
      <c r="AR12" s="128"/>
      <c r="AS12" s="128"/>
      <c r="AT12" s="128"/>
      <c r="AU12" s="128"/>
      <c r="AV12" s="128"/>
      <c r="AW12" s="128"/>
      <c r="AX12" s="128"/>
      <c r="AY12" s="128"/>
      <c r="AZ12" s="128"/>
      <c r="BA12" s="128"/>
      <c r="BB12" s="128"/>
      <c r="BC12" s="128"/>
      <c r="BD12" s="128"/>
      <c r="BE12" s="128"/>
      <c r="BF12" s="128"/>
      <c r="BG12" s="128"/>
      <c r="BH12" s="128"/>
      <c r="BI12" s="128"/>
      <c r="BJ12" s="128"/>
      <c r="BK12" s="128"/>
      <c r="BL12" s="128"/>
      <c r="BM12" s="128"/>
      <c r="BN12" s="128"/>
      <c r="BO12" s="128"/>
      <c r="BP12" s="128"/>
      <c r="BQ12" s="128"/>
      <c r="BR12" s="128"/>
      <c r="BS12" s="128"/>
      <c r="BT12" s="128"/>
      <c r="BU12" s="128"/>
      <c r="BV12" s="128"/>
      <c r="BW12" s="128"/>
      <c r="BX12" s="128"/>
      <c r="BY12" s="128"/>
      <c r="BZ12" s="128"/>
      <c r="CA12" s="128"/>
      <c r="CB12" s="128"/>
      <c r="CC12" s="128"/>
      <c r="CD12" s="128"/>
      <c r="CE12" s="128"/>
      <c r="CF12" s="128"/>
      <c r="CG12" s="128"/>
      <c r="CH12" s="128"/>
      <c r="CI12" s="128"/>
      <c r="CJ12" s="128"/>
      <c r="CK12" s="128"/>
      <c r="CL12" s="128"/>
      <c r="CM12" s="128"/>
      <c r="CN12" s="128"/>
      <c r="CO12" s="128"/>
      <c r="CP12" s="128"/>
      <c r="CQ12" s="128"/>
      <c r="CR12" s="128"/>
      <c r="CS12" s="128"/>
      <c r="CT12" s="128"/>
      <c r="CU12" s="128"/>
      <c r="CV12" s="128"/>
      <c r="CW12" s="128"/>
      <c r="CX12" s="128"/>
      <c r="CY12" s="128"/>
      <c r="CZ12" s="128"/>
      <c r="DA12" s="128"/>
      <c r="DB12" s="128"/>
      <c r="DC12" s="128"/>
      <c r="DD12" s="128"/>
      <c r="DE12" s="128"/>
      <c r="DF12" s="128"/>
      <c r="DG12" s="128"/>
      <c r="DH12" s="128"/>
      <c r="DI12" s="128"/>
      <c r="DJ12" s="128"/>
      <c r="DK12" s="128"/>
      <c r="DL12" s="128"/>
      <c r="DM12" s="128"/>
      <c r="DN12" s="128"/>
      <c r="DO12" s="128"/>
      <c r="DP12" s="128"/>
      <c r="DQ12" s="128"/>
      <c r="DR12" s="127"/>
      <c r="DS12" s="127"/>
      <c r="DT12" s="127"/>
      <c r="DU12" s="127"/>
      <c r="DV12" s="127"/>
      <c r="DW12" s="127"/>
      <c r="DX12" s="127"/>
      <c r="DY12" s="127"/>
      <c r="DZ12" s="127"/>
      <c r="EB12" s="127"/>
      <c r="EC12" s="127"/>
      <c r="ED12" s="127"/>
      <c r="EE12" s="127"/>
      <c r="EF12" s="127"/>
      <c r="EG12" s="127"/>
      <c r="EH12" s="127"/>
      <c r="EI12" s="127"/>
      <c r="EJ12" s="127"/>
      <c r="EK12" s="127"/>
      <c r="EL12" s="127"/>
      <c r="EM12" s="127"/>
    </row>
    <row r="13" spans="1:256">
      <c r="A13" s="127"/>
      <c r="B13" s="128"/>
      <c r="C13" s="128"/>
      <c r="D13" s="128"/>
      <c r="E13" s="128"/>
      <c r="F13" s="128"/>
      <c r="G13" s="128"/>
      <c r="H13" s="128"/>
      <c r="I13" s="128"/>
      <c r="J13" s="128"/>
      <c r="K13" s="128"/>
      <c r="L13" s="128"/>
      <c r="M13" s="128"/>
      <c r="N13" s="128"/>
      <c r="O13" s="128"/>
      <c r="P13" s="128"/>
      <c r="Q13" s="128"/>
      <c r="R13" s="128"/>
      <c r="S13" s="128"/>
      <c r="T13" s="128"/>
      <c r="U13" s="128"/>
      <c r="V13" s="128"/>
      <c r="W13" s="128"/>
      <c r="X13" s="128"/>
      <c r="Y13" s="128"/>
      <c r="Z13" s="128"/>
      <c r="AA13" s="128"/>
      <c r="AB13" s="128"/>
      <c r="AC13" s="128"/>
      <c r="AD13" s="128"/>
      <c r="AE13" s="128"/>
      <c r="AF13" s="128"/>
      <c r="AG13" s="128"/>
      <c r="AH13" s="128"/>
      <c r="AI13" s="128"/>
      <c r="AJ13" s="128"/>
      <c r="AK13" s="128"/>
      <c r="AL13" s="128"/>
      <c r="AM13" s="128"/>
      <c r="AN13" s="128"/>
      <c r="AO13" s="128"/>
      <c r="AP13" s="128"/>
      <c r="AQ13" s="128"/>
      <c r="AR13" s="128"/>
      <c r="AS13" s="128"/>
      <c r="AT13" s="128"/>
      <c r="AU13" s="128"/>
      <c r="AV13" s="128"/>
      <c r="AW13" s="128"/>
      <c r="AX13" s="128"/>
      <c r="AY13" s="128"/>
      <c r="AZ13" s="128"/>
      <c r="BA13" s="128"/>
      <c r="BB13" s="128"/>
      <c r="BC13" s="128"/>
      <c r="BD13" s="128"/>
      <c r="BE13" s="128"/>
      <c r="BF13" s="128"/>
      <c r="BG13" s="128"/>
      <c r="BH13" s="128"/>
      <c r="BI13" s="128"/>
      <c r="BJ13" s="128"/>
      <c r="BK13" s="128"/>
      <c r="BL13" s="128"/>
      <c r="BM13" s="128"/>
      <c r="BN13" s="128"/>
      <c r="BO13" s="128"/>
      <c r="BP13" s="128"/>
      <c r="BQ13" s="128"/>
      <c r="BR13" s="128"/>
      <c r="BS13" s="128"/>
      <c r="BT13" s="128"/>
      <c r="BU13" s="128"/>
      <c r="BV13" s="128"/>
      <c r="BW13" s="128"/>
      <c r="BX13" s="128"/>
      <c r="BY13" s="128"/>
      <c r="BZ13" s="128"/>
      <c r="CA13" s="128"/>
      <c r="CB13" s="128"/>
      <c r="CC13" s="128"/>
      <c r="CD13" s="128"/>
      <c r="CE13" s="128"/>
      <c r="CF13" s="128"/>
      <c r="CG13" s="128"/>
      <c r="CH13" s="128"/>
      <c r="CI13" s="128"/>
      <c r="CJ13" s="128"/>
      <c r="CK13" s="128"/>
      <c r="CL13" s="128"/>
      <c r="CM13" s="128"/>
      <c r="CN13" s="128"/>
      <c r="CO13" s="128"/>
      <c r="CP13" s="128"/>
      <c r="CQ13" s="128"/>
      <c r="CR13" s="128"/>
      <c r="CS13" s="128"/>
      <c r="CT13" s="128"/>
      <c r="CU13" s="128"/>
      <c r="CV13" s="128"/>
      <c r="CW13" s="128"/>
      <c r="CX13" s="128"/>
      <c r="CY13" s="128"/>
      <c r="CZ13" s="128"/>
      <c r="DA13" s="128"/>
      <c r="DB13" s="128"/>
      <c r="DC13" s="128"/>
      <c r="DD13" s="128"/>
      <c r="DE13" s="128"/>
      <c r="DF13" s="128"/>
      <c r="DG13" s="128"/>
      <c r="DH13" s="128"/>
      <c r="DI13" s="128"/>
      <c r="DJ13" s="128"/>
      <c r="DK13" s="128"/>
      <c r="DL13" s="128"/>
      <c r="DM13" s="128"/>
      <c r="DN13" s="128"/>
      <c r="DO13" s="128"/>
      <c r="DP13" s="128"/>
      <c r="DQ13" s="128"/>
      <c r="DR13" s="127"/>
      <c r="DS13" s="127"/>
      <c r="DT13" s="127"/>
      <c r="DU13" s="127"/>
      <c r="DV13" s="127"/>
      <c r="DW13" s="127"/>
      <c r="DX13" s="127"/>
      <c r="DY13" s="127"/>
      <c r="DZ13" s="127"/>
      <c r="EB13" s="127"/>
      <c r="EC13" s="127"/>
      <c r="ED13" s="127"/>
      <c r="EE13" s="127"/>
      <c r="EF13" s="127"/>
      <c r="EG13" s="127"/>
      <c r="EH13" s="127"/>
      <c r="EI13" s="127"/>
      <c r="EJ13" s="127"/>
      <c r="EK13" s="127"/>
      <c r="EL13" s="127"/>
      <c r="EM13" s="127"/>
    </row>
    <row r="14" spans="1:256">
      <c r="A14" s="127"/>
      <c r="B14" s="128"/>
      <c r="C14" s="128"/>
      <c r="D14" s="128"/>
      <c r="E14" s="128"/>
      <c r="F14" s="128"/>
      <c r="G14" s="128"/>
      <c r="H14" s="128"/>
      <c r="I14" s="128"/>
      <c r="J14" s="128"/>
      <c r="K14" s="128"/>
      <c r="L14" s="128"/>
      <c r="M14" s="128"/>
      <c r="N14" s="128"/>
      <c r="O14" s="128"/>
      <c r="P14" s="128"/>
      <c r="Q14" s="128"/>
      <c r="R14" s="128"/>
      <c r="S14" s="128"/>
      <c r="T14" s="128"/>
      <c r="U14" s="128"/>
      <c r="V14" s="128"/>
      <c r="W14" s="128"/>
      <c r="X14" s="128"/>
      <c r="Y14" s="128"/>
      <c r="Z14" s="128"/>
      <c r="AA14" s="128"/>
      <c r="AB14" s="128"/>
      <c r="AC14" s="128"/>
      <c r="AD14" s="128"/>
      <c r="AE14" s="128"/>
      <c r="AF14" s="128"/>
      <c r="AG14" s="128"/>
      <c r="AH14" s="128"/>
      <c r="AI14" s="128"/>
      <c r="AJ14" s="128"/>
      <c r="AK14" s="128"/>
      <c r="AL14" s="128"/>
      <c r="AM14" s="128"/>
      <c r="AN14" s="128"/>
      <c r="AO14" s="128"/>
      <c r="AP14" s="128"/>
      <c r="AQ14" s="128"/>
      <c r="AR14" s="128"/>
      <c r="AS14" s="128"/>
      <c r="AT14" s="128"/>
      <c r="AU14" s="128"/>
      <c r="AV14" s="128"/>
      <c r="AW14" s="128"/>
      <c r="AX14" s="128"/>
      <c r="AY14" s="128"/>
      <c r="AZ14" s="128"/>
      <c r="BA14" s="128"/>
      <c r="BB14" s="128"/>
      <c r="BC14" s="128"/>
      <c r="BD14" s="128"/>
      <c r="BE14" s="128"/>
      <c r="BF14" s="128"/>
      <c r="BG14" s="128"/>
      <c r="BH14" s="128"/>
      <c r="BI14" s="128"/>
      <c r="BJ14" s="128"/>
      <c r="BK14" s="128"/>
      <c r="BL14" s="128"/>
      <c r="BM14" s="128"/>
      <c r="BN14" s="128"/>
      <c r="BO14" s="128"/>
      <c r="BP14" s="128"/>
      <c r="BQ14" s="128"/>
      <c r="BR14" s="128"/>
      <c r="BS14" s="128"/>
      <c r="BT14" s="128"/>
      <c r="BU14" s="128"/>
      <c r="BV14" s="128"/>
      <c r="BW14" s="128"/>
      <c r="BX14" s="128"/>
      <c r="BY14" s="128"/>
      <c r="BZ14" s="128"/>
      <c r="CA14" s="128"/>
      <c r="CB14" s="128"/>
      <c r="CC14" s="128"/>
      <c r="CD14" s="128"/>
      <c r="CE14" s="128"/>
      <c r="CF14" s="128"/>
      <c r="CG14" s="128"/>
      <c r="CH14" s="128"/>
      <c r="CI14" s="128"/>
      <c r="CJ14" s="128"/>
      <c r="CK14" s="128"/>
      <c r="CL14" s="128"/>
      <c r="CM14" s="128"/>
      <c r="CN14" s="128"/>
      <c r="CO14" s="128"/>
      <c r="CP14" s="128"/>
      <c r="CQ14" s="128"/>
      <c r="CR14" s="128"/>
      <c r="CS14" s="128"/>
      <c r="CT14" s="128"/>
      <c r="CU14" s="128"/>
      <c r="CV14" s="128"/>
      <c r="CW14" s="128"/>
      <c r="CX14" s="128"/>
      <c r="CY14" s="128"/>
      <c r="CZ14" s="128"/>
      <c r="DA14" s="128"/>
      <c r="DB14" s="128"/>
      <c r="DC14" s="128"/>
      <c r="DD14" s="128"/>
      <c r="DE14" s="128"/>
      <c r="DF14" s="128"/>
      <c r="DG14" s="128"/>
      <c r="DH14" s="128"/>
      <c r="DI14" s="128"/>
      <c r="DJ14" s="128"/>
      <c r="DK14" s="128"/>
      <c r="DL14" s="128"/>
      <c r="DM14" s="128"/>
      <c r="DN14" s="128"/>
      <c r="DO14" s="128"/>
      <c r="DP14" s="128"/>
      <c r="DQ14" s="128"/>
      <c r="DR14" s="127"/>
      <c r="DS14" s="127"/>
      <c r="DT14" s="127"/>
      <c r="DU14" s="127"/>
      <c r="DV14" s="127"/>
      <c r="DW14" s="127"/>
      <c r="DX14" s="127"/>
      <c r="DY14" s="127"/>
      <c r="DZ14" s="127"/>
      <c r="EB14" s="127"/>
      <c r="EC14" s="127"/>
      <c r="ED14" s="127"/>
      <c r="EE14" s="127"/>
      <c r="EF14" s="127"/>
      <c r="EG14" s="127"/>
      <c r="EH14" s="127"/>
      <c r="EI14" s="127"/>
      <c r="EJ14" s="127"/>
      <c r="EK14" s="127"/>
      <c r="EL14" s="127"/>
      <c r="EM14" s="127"/>
    </row>
    <row r="15" spans="1:256">
      <c r="A15" s="127"/>
      <c r="B15" s="128"/>
      <c r="C15" s="128"/>
      <c r="D15" s="128"/>
      <c r="E15" s="128"/>
      <c r="F15" s="128"/>
      <c r="G15" s="128"/>
      <c r="H15" s="128"/>
      <c r="I15" s="128"/>
      <c r="J15" s="128"/>
      <c r="K15" s="128"/>
      <c r="L15" s="128"/>
      <c r="M15" s="128"/>
      <c r="N15" s="128"/>
      <c r="O15" s="128"/>
      <c r="P15" s="128"/>
      <c r="Q15" s="128"/>
      <c r="R15" s="128"/>
      <c r="S15" s="128"/>
      <c r="T15" s="128"/>
      <c r="U15" s="128"/>
      <c r="V15" s="128"/>
      <c r="W15" s="128"/>
      <c r="X15" s="128"/>
      <c r="Y15" s="128"/>
      <c r="Z15" s="128"/>
      <c r="AA15" s="128"/>
      <c r="AB15" s="128"/>
      <c r="AC15" s="128"/>
      <c r="AD15" s="128"/>
      <c r="AE15" s="128"/>
      <c r="AF15" s="128"/>
      <c r="AG15" s="128"/>
      <c r="AH15" s="128"/>
      <c r="AI15" s="128"/>
      <c r="AJ15" s="128"/>
      <c r="AK15" s="128"/>
      <c r="AL15" s="128"/>
      <c r="AM15" s="128"/>
      <c r="AN15" s="128"/>
      <c r="AO15" s="128"/>
      <c r="AP15" s="128"/>
      <c r="AQ15" s="128"/>
      <c r="AR15" s="128"/>
      <c r="AS15" s="128"/>
      <c r="AT15" s="128"/>
      <c r="AU15" s="128"/>
      <c r="AV15" s="128"/>
      <c r="AW15" s="128"/>
      <c r="AX15" s="128"/>
      <c r="AY15" s="128"/>
      <c r="AZ15" s="128"/>
      <c r="BA15" s="128"/>
      <c r="BB15" s="128"/>
      <c r="BC15" s="128"/>
      <c r="BD15" s="128"/>
      <c r="BE15" s="128"/>
      <c r="BF15" s="128"/>
      <c r="BG15" s="128"/>
      <c r="BH15" s="128"/>
      <c r="BI15" s="128"/>
      <c r="BJ15" s="128"/>
      <c r="BK15" s="128"/>
      <c r="BL15" s="128"/>
      <c r="BM15" s="128"/>
      <c r="BN15" s="128"/>
      <c r="BO15" s="128"/>
      <c r="BP15" s="128"/>
      <c r="BQ15" s="128"/>
      <c r="BR15" s="128"/>
      <c r="BS15" s="128"/>
      <c r="BT15" s="128"/>
      <c r="BU15" s="128"/>
      <c r="BV15" s="128"/>
      <c r="BW15" s="128"/>
      <c r="BX15" s="128"/>
      <c r="BY15" s="128"/>
      <c r="BZ15" s="128"/>
      <c r="CA15" s="128"/>
      <c r="CB15" s="128"/>
      <c r="CC15" s="128"/>
      <c r="CD15" s="128"/>
      <c r="CE15" s="128"/>
      <c r="CF15" s="128"/>
      <c r="CG15" s="128"/>
      <c r="CH15" s="128"/>
      <c r="CI15" s="128"/>
      <c r="CJ15" s="128"/>
      <c r="CK15" s="128"/>
      <c r="CL15" s="128"/>
      <c r="CM15" s="128"/>
      <c r="CN15" s="128"/>
      <c r="CO15" s="128"/>
      <c r="CP15" s="128"/>
      <c r="CQ15" s="128"/>
      <c r="CR15" s="128"/>
      <c r="CS15" s="128"/>
      <c r="CT15" s="128"/>
      <c r="CU15" s="128"/>
      <c r="CV15" s="128"/>
      <c r="CW15" s="128"/>
      <c r="CX15" s="128"/>
      <c r="CY15" s="128"/>
      <c r="CZ15" s="128"/>
      <c r="DA15" s="128"/>
      <c r="DB15" s="128"/>
      <c r="DC15" s="128"/>
      <c r="DD15" s="128"/>
      <c r="DE15" s="128"/>
      <c r="DF15" s="128"/>
      <c r="DG15" s="128"/>
      <c r="DH15" s="128"/>
      <c r="DI15" s="128"/>
      <c r="DJ15" s="128"/>
      <c r="DK15" s="128"/>
      <c r="DL15" s="128"/>
      <c r="DM15" s="128"/>
      <c r="DN15" s="128"/>
      <c r="DO15" s="128"/>
      <c r="DP15" s="128"/>
      <c r="DQ15" s="128"/>
      <c r="DR15" s="127"/>
      <c r="DS15" s="127"/>
      <c r="DT15" s="127"/>
      <c r="DU15" s="127"/>
      <c r="DV15" s="127"/>
      <c r="DW15" s="127"/>
      <c r="DX15" s="127"/>
      <c r="DY15" s="127"/>
      <c r="DZ15" s="127"/>
      <c r="EB15" s="127"/>
      <c r="EC15" s="127"/>
      <c r="ED15" s="127"/>
      <c r="EE15" s="127"/>
      <c r="EF15" s="127"/>
      <c r="EG15" s="127"/>
      <c r="EH15" s="127"/>
      <c r="EI15" s="127"/>
      <c r="EJ15" s="127"/>
      <c r="EK15" s="127"/>
      <c r="EL15" s="127"/>
      <c r="EM15" s="127"/>
    </row>
    <row r="16" spans="1:256">
      <c r="A16" s="127"/>
      <c r="B16" s="128"/>
      <c r="C16" s="128"/>
      <c r="D16" s="128"/>
      <c r="E16" s="128"/>
      <c r="F16" s="128"/>
      <c r="G16" s="128"/>
      <c r="H16" s="128"/>
      <c r="I16" s="128"/>
      <c r="J16" s="128"/>
      <c r="K16" s="128"/>
      <c r="L16" s="128"/>
      <c r="M16" s="128"/>
      <c r="N16" s="128"/>
      <c r="O16" s="128"/>
      <c r="P16" s="128"/>
      <c r="Q16" s="128"/>
      <c r="R16" s="128"/>
      <c r="S16" s="128"/>
      <c r="T16" s="128"/>
      <c r="U16" s="128"/>
      <c r="V16" s="128"/>
      <c r="W16" s="128"/>
      <c r="X16" s="128"/>
      <c r="Y16" s="128"/>
      <c r="Z16" s="128"/>
      <c r="AA16" s="128"/>
      <c r="AB16" s="128"/>
      <c r="AC16" s="128"/>
      <c r="AD16" s="128"/>
      <c r="AE16" s="128"/>
      <c r="AF16" s="128"/>
      <c r="AG16" s="128"/>
      <c r="AH16" s="128"/>
      <c r="AI16" s="128"/>
      <c r="AJ16" s="128"/>
      <c r="AK16" s="128"/>
      <c r="AL16" s="128"/>
      <c r="AM16" s="128"/>
      <c r="AN16" s="128"/>
      <c r="AO16" s="128"/>
      <c r="AP16" s="128"/>
      <c r="AQ16" s="128"/>
      <c r="AR16" s="128"/>
      <c r="AS16" s="128"/>
      <c r="AT16" s="128"/>
      <c r="AU16" s="128"/>
      <c r="AV16" s="128"/>
      <c r="AW16" s="128"/>
      <c r="AX16" s="128"/>
      <c r="AY16" s="128"/>
      <c r="AZ16" s="128"/>
      <c r="BA16" s="128"/>
      <c r="BB16" s="128"/>
      <c r="BC16" s="128"/>
      <c r="BD16" s="128"/>
      <c r="BE16" s="128"/>
      <c r="BF16" s="128"/>
      <c r="BG16" s="128"/>
      <c r="BH16" s="128"/>
      <c r="BI16" s="128"/>
      <c r="BJ16" s="128"/>
      <c r="BK16" s="128"/>
      <c r="BL16" s="128"/>
      <c r="BM16" s="128"/>
      <c r="BN16" s="128"/>
      <c r="BO16" s="128"/>
      <c r="BP16" s="128"/>
      <c r="BQ16" s="128"/>
      <c r="BR16" s="128"/>
      <c r="BS16" s="128"/>
      <c r="BT16" s="128"/>
      <c r="BU16" s="128"/>
      <c r="BV16" s="128"/>
      <c r="BW16" s="128"/>
      <c r="BX16" s="128"/>
      <c r="BY16" s="128"/>
      <c r="BZ16" s="128"/>
      <c r="CA16" s="128"/>
      <c r="CB16" s="128"/>
      <c r="CC16" s="128"/>
      <c r="CD16" s="128"/>
      <c r="CE16" s="128"/>
      <c r="CF16" s="128"/>
      <c r="CG16" s="128"/>
      <c r="CH16" s="128"/>
      <c r="CI16" s="128"/>
      <c r="CJ16" s="128"/>
      <c r="CK16" s="128"/>
      <c r="CL16" s="128"/>
      <c r="CM16" s="128"/>
      <c r="CN16" s="128"/>
      <c r="CO16" s="128"/>
      <c r="CP16" s="128"/>
      <c r="CQ16" s="128"/>
      <c r="CR16" s="128"/>
      <c r="CS16" s="128"/>
      <c r="CT16" s="128"/>
      <c r="CU16" s="128"/>
      <c r="CV16" s="128"/>
      <c r="CW16" s="128"/>
      <c r="CX16" s="128"/>
      <c r="CY16" s="128"/>
      <c r="CZ16" s="128"/>
      <c r="DA16" s="128"/>
      <c r="DB16" s="128"/>
      <c r="DC16" s="128"/>
      <c r="DD16" s="128"/>
      <c r="DE16" s="128"/>
      <c r="DF16" s="128"/>
      <c r="DG16" s="128"/>
      <c r="DH16" s="128"/>
      <c r="DI16" s="128"/>
      <c r="DJ16" s="128"/>
      <c r="DK16" s="128"/>
      <c r="DL16" s="128"/>
      <c r="DM16" s="128"/>
      <c r="DN16" s="128"/>
      <c r="DO16" s="128"/>
      <c r="DP16" s="128"/>
      <c r="DQ16" s="128"/>
      <c r="DR16" s="127"/>
      <c r="DS16" s="127"/>
      <c r="DT16" s="127"/>
      <c r="DU16" s="127"/>
      <c r="DV16" s="127"/>
      <c r="DW16" s="127"/>
      <c r="DX16" s="127"/>
      <c r="DY16" s="127"/>
      <c r="DZ16" s="127"/>
      <c r="EB16" s="127"/>
      <c r="EC16" s="127"/>
      <c r="ED16" s="127"/>
      <c r="EE16" s="127"/>
      <c r="EF16" s="127"/>
      <c r="EG16" s="127"/>
      <c r="EH16" s="127"/>
      <c r="EI16" s="127"/>
      <c r="EJ16" s="127"/>
      <c r="EK16" s="127"/>
      <c r="EL16" s="127"/>
      <c r="EM16" s="127"/>
    </row>
    <row r="17" spans="1:143">
      <c r="A17" s="127"/>
      <c r="B17" s="128"/>
      <c r="C17" s="128"/>
      <c r="D17" s="128"/>
      <c r="E17" s="128"/>
      <c r="F17" s="128"/>
      <c r="G17" s="128"/>
      <c r="H17" s="128"/>
      <c r="I17" s="128"/>
      <c r="J17" s="128"/>
      <c r="K17" s="128"/>
      <c r="L17" s="128"/>
      <c r="M17" s="128"/>
      <c r="N17" s="128"/>
      <c r="O17" s="128"/>
      <c r="P17" s="128"/>
      <c r="Q17" s="128"/>
      <c r="R17" s="128"/>
      <c r="S17" s="128"/>
      <c r="T17" s="128"/>
      <c r="U17" s="128"/>
      <c r="V17" s="128"/>
      <c r="W17" s="128"/>
      <c r="X17" s="128"/>
      <c r="Y17" s="128"/>
      <c r="Z17" s="128"/>
      <c r="AA17" s="128"/>
      <c r="AB17" s="128"/>
      <c r="AC17" s="128"/>
      <c r="AD17" s="128"/>
      <c r="AE17" s="128"/>
      <c r="AF17" s="128"/>
      <c r="AG17" s="128"/>
      <c r="AH17" s="128"/>
      <c r="AI17" s="128"/>
      <c r="AJ17" s="128"/>
      <c r="AK17" s="128"/>
      <c r="AL17" s="128"/>
      <c r="AM17" s="128"/>
      <c r="AN17" s="128"/>
      <c r="AO17" s="128"/>
      <c r="AP17" s="128"/>
      <c r="AQ17" s="128"/>
      <c r="AR17" s="128"/>
      <c r="AS17" s="128"/>
      <c r="AT17" s="128"/>
      <c r="AU17" s="128"/>
      <c r="AV17" s="128"/>
      <c r="AW17" s="128"/>
      <c r="AX17" s="128"/>
      <c r="AY17" s="128"/>
      <c r="AZ17" s="128"/>
      <c r="BA17" s="128"/>
      <c r="BB17" s="128"/>
      <c r="BC17" s="128"/>
      <c r="BD17" s="128"/>
      <c r="BE17" s="128"/>
      <c r="BF17" s="128"/>
      <c r="BG17" s="128"/>
      <c r="BH17" s="128"/>
      <c r="BI17" s="128"/>
      <c r="BJ17" s="128"/>
      <c r="BK17" s="128"/>
      <c r="BL17" s="128"/>
      <c r="BM17" s="128"/>
      <c r="BN17" s="128"/>
      <c r="BO17" s="128"/>
      <c r="BP17" s="128"/>
      <c r="BQ17" s="128"/>
      <c r="BR17" s="128"/>
      <c r="BS17" s="128"/>
      <c r="BT17" s="128"/>
      <c r="BU17" s="128"/>
      <c r="BV17" s="128"/>
      <c r="BW17" s="128"/>
      <c r="BX17" s="128"/>
      <c r="BY17" s="128"/>
      <c r="BZ17" s="128"/>
      <c r="CA17" s="128"/>
      <c r="CB17" s="128"/>
      <c r="CC17" s="128"/>
      <c r="CD17" s="128"/>
      <c r="CE17" s="128"/>
      <c r="CF17" s="128"/>
      <c r="CG17" s="128"/>
      <c r="CH17" s="128"/>
      <c r="CI17" s="128"/>
      <c r="CJ17" s="128"/>
      <c r="CK17" s="128"/>
      <c r="CL17" s="128"/>
      <c r="CM17" s="128"/>
      <c r="CN17" s="128"/>
      <c r="CO17" s="128"/>
      <c r="CP17" s="128"/>
      <c r="CQ17" s="128"/>
      <c r="CR17" s="128"/>
      <c r="CS17" s="128"/>
      <c r="CT17" s="128"/>
      <c r="CU17" s="128"/>
      <c r="CV17" s="128"/>
      <c r="CW17" s="128"/>
      <c r="CX17" s="128"/>
      <c r="CY17" s="128"/>
      <c r="CZ17" s="128"/>
      <c r="DA17" s="128"/>
      <c r="DB17" s="128"/>
      <c r="DC17" s="128"/>
      <c r="DD17" s="128"/>
      <c r="DE17" s="128"/>
      <c r="DF17" s="128"/>
      <c r="DG17" s="128"/>
      <c r="DH17" s="128"/>
      <c r="DI17" s="128"/>
      <c r="DJ17" s="128"/>
      <c r="DK17" s="128"/>
      <c r="DL17" s="128"/>
      <c r="DM17" s="128"/>
      <c r="DN17" s="128"/>
      <c r="DO17" s="128"/>
      <c r="DP17" s="128"/>
      <c r="DQ17" s="128"/>
      <c r="DR17" s="127"/>
      <c r="DS17" s="127"/>
      <c r="DT17" s="127"/>
      <c r="DU17" s="127"/>
      <c r="DV17" s="127"/>
      <c r="DW17" s="127"/>
      <c r="DX17" s="127"/>
      <c r="DY17" s="127"/>
      <c r="DZ17" s="127"/>
      <c r="EB17" s="127"/>
      <c r="EC17" s="127"/>
      <c r="ED17" s="127"/>
      <c r="EE17" s="127"/>
      <c r="EF17" s="127"/>
      <c r="EG17" s="127"/>
      <c r="EH17" s="127"/>
      <c r="EI17" s="127"/>
      <c r="EJ17" s="127"/>
      <c r="EK17" s="127"/>
      <c r="EL17" s="127"/>
      <c r="EM17" s="127"/>
    </row>
    <row r="18" spans="1:143">
      <c r="A18" s="127"/>
      <c r="B18" s="128"/>
      <c r="C18" s="128"/>
      <c r="D18" s="128"/>
      <c r="E18" s="128"/>
      <c r="F18" s="128"/>
      <c r="G18" s="128"/>
      <c r="H18" s="128"/>
      <c r="I18" s="128"/>
      <c r="J18" s="128"/>
      <c r="K18" s="128"/>
      <c r="L18" s="128"/>
      <c r="M18" s="128"/>
      <c r="N18" s="128"/>
      <c r="O18" s="128"/>
      <c r="P18" s="128"/>
      <c r="Q18" s="128"/>
      <c r="R18" s="128"/>
      <c r="S18" s="128"/>
      <c r="T18" s="128"/>
      <c r="U18" s="128"/>
      <c r="V18" s="128"/>
      <c r="W18" s="128"/>
      <c r="X18" s="128"/>
      <c r="Y18" s="128"/>
      <c r="Z18" s="128"/>
      <c r="AA18" s="128"/>
      <c r="AB18" s="128"/>
      <c r="AC18" s="128"/>
      <c r="AD18" s="128"/>
      <c r="AE18" s="128"/>
      <c r="AF18" s="128"/>
      <c r="AG18" s="128"/>
      <c r="AH18" s="128"/>
      <c r="AI18" s="128"/>
      <c r="AJ18" s="128"/>
      <c r="AK18" s="128"/>
      <c r="AL18" s="128"/>
      <c r="AM18" s="128"/>
      <c r="AN18" s="128"/>
      <c r="AO18" s="128"/>
      <c r="AP18" s="128"/>
      <c r="AQ18" s="128"/>
      <c r="AR18" s="128"/>
      <c r="AS18" s="128"/>
      <c r="AT18" s="128"/>
      <c r="AU18" s="128"/>
      <c r="AV18" s="128"/>
      <c r="AW18" s="128"/>
      <c r="AX18" s="128"/>
      <c r="AY18" s="128"/>
      <c r="AZ18" s="128"/>
      <c r="BA18" s="128"/>
      <c r="BB18" s="128"/>
      <c r="BC18" s="128"/>
      <c r="BD18" s="128"/>
      <c r="BE18" s="128"/>
      <c r="BF18" s="128"/>
      <c r="BG18" s="128"/>
      <c r="BH18" s="128"/>
      <c r="BI18" s="128"/>
      <c r="BJ18" s="128"/>
      <c r="BK18" s="128"/>
      <c r="BL18" s="128"/>
      <c r="BM18" s="128"/>
      <c r="BN18" s="128"/>
      <c r="BO18" s="128"/>
      <c r="BP18" s="128"/>
      <c r="BQ18" s="128"/>
      <c r="BR18" s="128"/>
      <c r="BS18" s="128"/>
      <c r="BT18" s="128"/>
      <c r="BU18" s="128"/>
      <c r="BV18" s="128"/>
      <c r="BW18" s="128"/>
      <c r="BX18" s="128"/>
      <c r="BY18" s="128"/>
      <c r="BZ18" s="128"/>
      <c r="CA18" s="128"/>
      <c r="CB18" s="128"/>
      <c r="CC18" s="128"/>
      <c r="CD18" s="128"/>
      <c r="CE18" s="128"/>
      <c r="CF18" s="128"/>
      <c r="CG18" s="128"/>
      <c r="CH18" s="128"/>
      <c r="CI18" s="128"/>
      <c r="CJ18" s="128"/>
      <c r="CK18" s="128"/>
      <c r="CL18" s="128"/>
      <c r="CM18" s="128"/>
      <c r="CN18" s="128"/>
      <c r="CO18" s="128"/>
      <c r="CP18" s="128"/>
      <c r="CQ18" s="128"/>
      <c r="CR18" s="128"/>
      <c r="CS18" s="128"/>
      <c r="CT18" s="128"/>
      <c r="CU18" s="128"/>
      <c r="CV18" s="128"/>
      <c r="CW18" s="128"/>
      <c r="CX18" s="128"/>
      <c r="CY18" s="128"/>
      <c r="CZ18" s="128"/>
      <c r="DA18" s="128"/>
      <c r="DB18" s="128"/>
      <c r="DC18" s="128"/>
      <c r="DD18" s="128"/>
      <c r="DE18" s="128"/>
      <c r="DF18" s="128"/>
      <c r="DG18" s="128"/>
      <c r="DH18" s="128"/>
      <c r="DI18" s="128"/>
      <c r="DJ18" s="128"/>
      <c r="DK18" s="128"/>
      <c r="DL18" s="128"/>
      <c r="DM18" s="128"/>
      <c r="DN18" s="128"/>
      <c r="DO18" s="128"/>
      <c r="DP18" s="128"/>
      <c r="DQ18" s="128"/>
      <c r="DR18" s="127"/>
      <c r="DS18" s="127"/>
      <c r="DT18" s="127"/>
      <c r="DU18" s="127"/>
      <c r="DV18" s="127"/>
      <c r="DW18" s="127"/>
      <c r="DX18" s="127"/>
      <c r="DY18" s="127"/>
      <c r="DZ18" s="127"/>
      <c r="EB18" s="127"/>
      <c r="EC18" s="127"/>
      <c r="ED18" s="127"/>
      <c r="EE18" s="127"/>
      <c r="EF18" s="127"/>
      <c r="EG18" s="127"/>
      <c r="EH18" s="127"/>
      <c r="EI18" s="127"/>
      <c r="EJ18" s="127"/>
      <c r="EK18" s="127"/>
      <c r="EL18" s="127"/>
      <c r="EM18" s="127"/>
    </row>
    <row r="19" spans="1:143">
      <c r="A19" s="127"/>
      <c r="B19" s="128"/>
      <c r="C19" s="128"/>
      <c r="D19" s="128"/>
      <c r="E19" s="128"/>
      <c r="F19" s="128"/>
      <c r="G19" s="128"/>
      <c r="H19" s="128"/>
      <c r="I19" s="128"/>
      <c r="J19" s="128"/>
      <c r="K19" s="128"/>
      <c r="L19" s="128"/>
      <c r="M19" s="128"/>
      <c r="N19" s="128"/>
      <c r="O19" s="128"/>
      <c r="P19" s="128"/>
      <c r="Q19" s="128"/>
      <c r="R19" s="128"/>
      <c r="S19" s="128"/>
      <c r="T19" s="128"/>
      <c r="U19" s="128"/>
      <c r="V19" s="128"/>
      <c r="W19" s="128"/>
      <c r="X19" s="128"/>
      <c r="Y19" s="128"/>
      <c r="Z19" s="128"/>
      <c r="AA19" s="128"/>
      <c r="AB19" s="128"/>
      <c r="AC19" s="128"/>
      <c r="AD19" s="128"/>
      <c r="AE19" s="128"/>
      <c r="AF19" s="128"/>
      <c r="AG19" s="128"/>
      <c r="AH19" s="128"/>
      <c r="AI19" s="128"/>
      <c r="AJ19" s="128"/>
      <c r="AK19" s="128"/>
      <c r="AL19" s="128"/>
      <c r="AM19" s="128"/>
      <c r="AN19" s="128"/>
      <c r="AO19" s="128"/>
      <c r="AP19" s="128"/>
      <c r="AQ19" s="128"/>
      <c r="AR19" s="128"/>
      <c r="AS19" s="128"/>
      <c r="AT19" s="128"/>
      <c r="AU19" s="128"/>
      <c r="AV19" s="128"/>
      <c r="AW19" s="128"/>
      <c r="AX19" s="128"/>
      <c r="AY19" s="128"/>
      <c r="AZ19" s="128"/>
      <c r="BA19" s="128"/>
      <c r="BB19" s="128"/>
      <c r="BC19" s="128"/>
      <c r="BD19" s="128"/>
      <c r="BE19" s="128"/>
      <c r="BF19" s="128"/>
      <c r="BG19" s="128"/>
      <c r="BH19" s="128"/>
      <c r="BI19" s="128"/>
      <c r="BJ19" s="128"/>
      <c r="BK19" s="128"/>
      <c r="BL19" s="128"/>
      <c r="BM19" s="128"/>
      <c r="BN19" s="128"/>
      <c r="BO19" s="128"/>
      <c r="BP19" s="128"/>
      <c r="BQ19" s="128"/>
      <c r="BR19" s="128"/>
      <c r="BS19" s="128"/>
      <c r="BT19" s="128"/>
      <c r="BU19" s="128"/>
      <c r="BV19" s="128"/>
      <c r="BW19" s="128"/>
      <c r="BX19" s="128"/>
      <c r="BY19" s="128"/>
      <c r="BZ19" s="128"/>
      <c r="CA19" s="128"/>
      <c r="CB19" s="128"/>
      <c r="CC19" s="128"/>
      <c r="CD19" s="128"/>
      <c r="CE19" s="128"/>
      <c r="CF19" s="128"/>
      <c r="CG19" s="128"/>
      <c r="CH19" s="128"/>
      <c r="CI19" s="128"/>
      <c r="CJ19" s="128"/>
      <c r="CK19" s="128"/>
      <c r="CL19" s="128"/>
      <c r="CM19" s="128"/>
      <c r="CN19" s="128"/>
      <c r="CO19" s="128"/>
      <c r="CP19" s="128"/>
      <c r="CQ19" s="128"/>
      <c r="CR19" s="128"/>
      <c r="CS19" s="128"/>
      <c r="CT19" s="128"/>
      <c r="CU19" s="128"/>
      <c r="CV19" s="128"/>
      <c r="CW19" s="128"/>
      <c r="CX19" s="128"/>
      <c r="CY19" s="128"/>
      <c r="CZ19" s="128"/>
      <c r="DA19" s="128"/>
      <c r="DB19" s="128"/>
      <c r="DC19" s="128"/>
      <c r="DD19" s="128"/>
      <c r="DE19" s="128"/>
      <c r="DF19" s="128"/>
      <c r="DG19" s="128"/>
      <c r="DH19" s="128"/>
      <c r="DI19" s="128"/>
      <c r="DJ19" s="128"/>
      <c r="DK19" s="128"/>
      <c r="DL19" s="128"/>
      <c r="DM19" s="128"/>
      <c r="DN19" s="128"/>
      <c r="DO19" s="128"/>
      <c r="DP19" s="128"/>
      <c r="DQ19" s="128"/>
      <c r="DR19" s="127"/>
      <c r="DS19" s="127"/>
      <c r="DT19" s="127"/>
      <c r="DU19" s="127"/>
      <c r="DV19" s="127"/>
      <c r="DW19" s="127"/>
      <c r="DX19" s="127"/>
      <c r="DY19" s="127"/>
      <c r="DZ19" s="127"/>
      <c r="EB19" s="127"/>
      <c r="EC19" s="127"/>
      <c r="ED19" s="127"/>
      <c r="EE19" s="127"/>
      <c r="EF19" s="127"/>
      <c r="EG19" s="127"/>
      <c r="EH19" s="127"/>
      <c r="EI19" s="127"/>
      <c r="EJ19" s="127"/>
      <c r="EK19" s="127"/>
      <c r="EL19" s="127"/>
      <c r="EM19" s="127"/>
    </row>
    <row r="20" spans="1:143">
      <c r="A20" s="127"/>
      <c r="B20" s="128"/>
      <c r="C20" s="128"/>
      <c r="D20" s="128"/>
      <c r="E20" s="128"/>
      <c r="F20" s="128"/>
      <c r="G20" s="128"/>
      <c r="H20" s="128"/>
      <c r="I20" s="128"/>
      <c r="J20" s="128"/>
      <c r="K20" s="128"/>
      <c r="L20" s="128"/>
      <c r="M20" s="128"/>
      <c r="N20" s="128"/>
      <c r="O20" s="128"/>
      <c r="P20" s="128"/>
      <c r="Q20" s="128"/>
      <c r="R20" s="128"/>
      <c r="S20" s="128"/>
      <c r="T20" s="128"/>
      <c r="U20" s="128"/>
      <c r="V20" s="128"/>
      <c r="W20" s="128"/>
      <c r="X20" s="128"/>
      <c r="Y20" s="128"/>
      <c r="Z20" s="128"/>
      <c r="AA20" s="128"/>
      <c r="AB20" s="128"/>
      <c r="AC20" s="128"/>
      <c r="AD20" s="128"/>
      <c r="AE20" s="128"/>
      <c r="AF20" s="128"/>
      <c r="AG20" s="128"/>
      <c r="AH20" s="128"/>
      <c r="AI20" s="128"/>
      <c r="AJ20" s="128"/>
      <c r="AK20" s="128"/>
      <c r="AL20" s="128"/>
      <c r="AM20" s="128"/>
      <c r="AN20" s="128"/>
      <c r="AO20" s="128"/>
      <c r="AP20" s="128"/>
      <c r="AQ20" s="128"/>
      <c r="AR20" s="128"/>
      <c r="AS20" s="128"/>
      <c r="AT20" s="128"/>
      <c r="AU20" s="128"/>
      <c r="AV20" s="128"/>
      <c r="AW20" s="128"/>
      <c r="AX20" s="128"/>
      <c r="AY20" s="128"/>
      <c r="AZ20" s="128"/>
      <c r="BA20" s="128"/>
      <c r="BB20" s="128"/>
      <c r="BC20" s="128"/>
      <c r="BD20" s="128"/>
      <c r="BE20" s="128"/>
      <c r="BF20" s="128"/>
      <c r="BG20" s="128"/>
      <c r="BH20" s="128"/>
      <c r="BI20" s="128"/>
      <c r="BJ20" s="128"/>
      <c r="BK20" s="128"/>
      <c r="BL20" s="128"/>
      <c r="BM20" s="128"/>
      <c r="BN20" s="128"/>
      <c r="BO20" s="128"/>
      <c r="BP20" s="128"/>
      <c r="BQ20" s="128"/>
      <c r="BR20" s="128"/>
      <c r="BS20" s="128"/>
      <c r="BT20" s="128"/>
      <c r="BU20" s="128"/>
      <c r="BV20" s="128"/>
      <c r="BW20" s="128"/>
      <c r="BX20" s="128"/>
      <c r="BY20" s="128"/>
      <c r="BZ20" s="128"/>
      <c r="CA20" s="128"/>
      <c r="CB20" s="128"/>
      <c r="CC20" s="128"/>
      <c r="CD20" s="128"/>
      <c r="CE20" s="128"/>
      <c r="CF20" s="128"/>
      <c r="CG20" s="128"/>
      <c r="CH20" s="128"/>
      <c r="CI20" s="128"/>
      <c r="CJ20" s="128"/>
      <c r="CK20" s="128"/>
      <c r="CL20" s="128"/>
      <c r="CM20" s="128"/>
      <c r="CN20" s="128"/>
      <c r="CO20" s="128"/>
      <c r="CP20" s="128"/>
      <c r="CQ20" s="128"/>
      <c r="CR20" s="128"/>
      <c r="CS20" s="128"/>
      <c r="CT20" s="128"/>
      <c r="CU20" s="128"/>
      <c r="CV20" s="128"/>
      <c r="CW20" s="128"/>
      <c r="CX20" s="128"/>
      <c r="CY20" s="128"/>
      <c r="CZ20" s="128"/>
      <c r="DA20" s="128"/>
      <c r="DB20" s="128"/>
      <c r="DC20" s="128"/>
      <c r="DD20" s="128"/>
      <c r="DE20" s="128"/>
      <c r="DF20" s="128"/>
      <c r="DG20" s="128"/>
      <c r="DH20" s="128"/>
      <c r="DI20" s="128"/>
      <c r="DJ20" s="128"/>
      <c r="DK20" s="128"/>
      <c r="DL20" s="128"/>
      <c r="DM20" s="128"/>
      <c r="DN20" s="128"/>
      <c r="DO20" s="128"/>
      <c r="DP20" s="128"/>
      <c r="DQ20" s="128"/>
      <c r="DR20" s="127"/>
      <c r="DS20" s="127"/>
      <c r="DT20" s="127"/>
      <c r="DU20" s="127"/>
      <c r="DV20" s="127"/>
      <c r="DW20" s="127"/>
      <c r="DX20" s="127"/>
      <c r="DY20" s="127"/>
      <c r="DZ20" s="127"/>
      <c r="EB20" s="127"/>
      <c r="EC20" s="127"/>
      <c r="ED20" s="127"/>
      <c r="EE20" s="127"/>
      <c r="EF20" s="127"/>
      <c r="EG20" s="127"/>
      <c r="EH20" s="127"/>
      <c r="EI20" s="127"/>
      <c r="EJ20" s="127"/>
      <c r="EK20" s="127"/>
      <c r="EL20" s="127"/>
      <c r="EM20" s="127"/>
    </row>
    <row r="21" spans="1:143">
      <c r="A21" s="127"/>
      <c r="B21" s="128"/>
      <c r="C21" s="128"/>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128"/>
      <c r="AB21" s="128"/>
      <c r="AC21" s="128"/>
      <c r="AD21" s="128"/>
      <c r="AE21" s="128"/>
      <c r="AF21" s="128"/>
      <c r="AG21" s="128"/>
      <c r="AH21" s="128"/>
      <c r="AI21" s="128"/>
      <c r="AJ21" s="128"/>
      <c r="AK21" s="128"/>
      <c r="AL21" s="128"/>
      <c r="AM21" s="128"/>
      <c r="AN21" s="128"/>
      <c r="AO21" s="128"/>
      <c r="AP21" s="128"/>
      <c r="AQ21" s="128"/>
      <c r="AR21" s="128"/>
      <c r="AS21" s="128"/>
      <c r="AT21" s="128"/>
      <c r="AU21" s="128"/>
      <c r="AV21" s="128"/>
      <c r="AW21" s="128"/>
      <c r="AX21" s="128"/>
      <c r="AY21" s="128"/>
      <c r="AZ21" s="128"/>
      <c r="BA21" s="128"/>
      <c r="BB21" s="128"/>
      <c r="BC21" s="128"/>
      <c r="BD21" s="128"/>
      <c r="BE21" s="128"/>
      <c r="BF21" s="128"/>
      <c r="BG21" s="128"/>
      <c r="BH21" s="128"/>
      <c r="BI21" s="128"/>
      <c r="BJ21" s="128"/>
      <c r="BK21" s="128"/>
      <c r="BL21" s="128"/>
      <c r="BM21" s="128"/>
      <c r="BN21" s="128"/>
      <c r="BO21" s="128"/>
      <c r="BP21" s="128"/>
      <c r="BQ21" s="128"/>
      <c r="BR21" s="128"/>
      <c r="BS21" s="128"/>
      <c r="BT21" s="128"/>
      <c r="BU21" s="128"/>
      <c r="BV21" s="128"/>
      <c r="BW21" s="128"/>
      <c r="BX21" s="128"/>
      <c r="BY21" s="128"/>
      <c r="BZ21" s="128"/>
      <c r="CA21" s="128"/>
      <c r="CB21" s="128"/>
      <c r="CC21" s="128"/>
      <c r="CD21" s="128"/>
      <c r="CE21" s="128"/>
      <c r="CF21" s="128"/>
      <c r="CG21" s="128"/>
      <c r="CH21" s="128"/>
      <c r="CI21" s="128"/>
      <c r="CJ21" s="128"/>
      <c r="CK21" s="128"/>
      <c r="CL21" s="128"/>
      <c r="CM21" s="128"/>
      <c r="CN21" s="128"/>
      <c r="CO21" s="128"/>
      <c r="CP21" s="128"/>
      <c r="CQ21" s="128"/>
      <c r="CR21" s="128"/>
      <c r="CS21" s="128"/>
      <c r="CT21" s="128"/>
      <c r="CU21" s="128"/>
      <c r="CV21" s="128"/>
      <c r="CW21" s="128"/>
      <c r="CX21" s="128"/>
      <c r="CY21" s="128"/>
      <c r="CZ21" s="128"/>
      <c r="DA21" s="128"/>
      <c r="DB21" s="128"/>
      <c r="DC21" s="128"/>
      <c r="DD21" s="128"/>
      <c r="DE21" s="128"/>
      <c r="DF21" s="128"/>
      <c r="DG21" s="128"/>
      <c r="DH21" s="128"/>
      <c r="DI21" s="128"/>
      <c r="DJ21" s="128"/>
      <c r="DK21" s="128"/>
      <c r="DL21" s="128"/>
      <c r="DM21" s="128"/>
      <c r="DN21" s="128"/>
      <c r="DO21" s="128"/>
      <c r="DP21" s="128"/>
      <c r="DQ21" s="128"/>
      <c r="DR21" s="127"/>
      <c r="DS21" s="127"/>
      <c r="DT21" s="127"/>
      <c r="DU21" s="127"/>
      <c r="DV21" s="127"/>
      <c r="DW21" s="127"/>
      <c r="DX21" s="127"/>
      <c r="DY21" s="127"/>
      <c r="DZ21" s="127"/>
      <c r="EB21" s="127"/>
      <c r="EC21" s="127"/>
      <c r="ED21" s="127"/>
      <c r="EE21" s="127"/>
      <c r="EF21" s="127"/>
      <c r="EG21" s="127"/>
      <c r="EH21" s="127"/>
      <c r="EI21" s="127"/>
      <c r="EJ21" s="127"/>
      <c r="EK21" s="127"/>
      <c r="EL21" s="127"/>
      <c r="EM21" s="127"/>
    </row>
    <row r="22" spans="1:143">
      <c r="A22" s="127"/>
      <c r="B22" s="128"/>
      <c r="C22" s="128"/>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128"/>
      <c r="AB22" s="128"/>
      <c r="AC22" s="128"/>
      <c r="AD22" s="128"/>
      <c r="AE22" s="128"/>
      <c r="AF22" s="128"/>
      <c r="AG22" s="128"/>
      <c r="AH22" s="128"/>
      <c r="AI22" s="128"/>
      <c r="AJ22" s="128"/>
      <c r="AK22" s="128"/>
      <c r="AL22" s="128"/>
      <c r="AM22" s="128"/>
      <c r="AN22" s="128"/>
      <c r="AO22" s="128"/>
      <c r="AP22" s="128"/>
      <c r="AQ22" s="128"/>
      <c r="AR22" s="128"/>
      <c r="AS22" s="128"/>
      <c r="AT22" s="128"/>
      <c r="AU22" s="128"/>
      <c r="AV22" s="128"/>
      <c r="AW22" s="128"/>
      <c r="AX22" s="128"/>
      <c r="AY22" s="128"/>
      <c r="AZ22" s="128"/>
      <c r="BA22" s="128"/>
      <c r="BB22" s="128"/>
      <c r="BC22" s="128"/>
      <c r="BD22" s="128"/>
      <c r="BE22" s="128"/>
      <c r="BF22" s="128"/>
      <c r="BG22" s="128"/>
      <c r="BH22" s="128"/>
      <c r="BI22" s="128"/>
      <c r="BJ22" s="128"/>
      <c r="BK22" s="128"/>
      <c r="BL22" s="128"/>
      <c r="BM22" s="128"/>
      <c r="BN22" s="128"/>
      <c r="BO22" s="128"/>
      <c r="BP22" s="128"/>
      <c r="BQ22" s="128"/>
      <c r="BR22" s="128"/>
      <c r="BS22" s="128"/>
      <c r="BT22" s="128"/>
      <c r="BU22" s="128"/>
      <c r="BV22" s="128"/>
      <c r="BW22" s="128"/>
      <c r="BX22" s="128"/>
      <c r="BY22" s="128"/>
      <c r="BZ22" s="128"/>
      <c r="CA22" s="128"/>
      <c r="CB22" s="128"/>
      <c r="CC22" s="128"/>
      <c r="CD22" s="128"/>
      <c r="CE22" s="128"/>
      <c r="CF22" s="128"/>
      <c r="CG22" s="128"/>
      <c r="CH22" s="128"/>
      <c r="CI22" s="128"/>
      <c r="CJ22" s="128"/>
      <c r="CK22" s="128"/>
      <c r="CL22" s="128"/>
      <c r="CM22" s="128"/>
      <c r="CN22" s="128"/>
      <c r="CO22" s="128"/>
      <c r="CP22" s="128"/>
      <c r="CQ22" s="128"/>
      <c r="CR22" s="128"/>
      <c r="CS22" s="128"/>
      <c r="CT22" s="128"/>
      <c r="CU22" s="128"/>
      <c r="CV22" s="128"/>
      <c r="CW22" s="128"/>
      <c r="CX22" s="128"/>
      <c r="CY22" s="128"/>
      <c r="CZ22" s="128"/>
      <c r="DA22" s="128"/>
      <c r="DB22" s="128"/>
      <c r="DC22" s="128"/>
      <c r="DD22" s="128"/>
      <c r="DE22" s="128"/>
      <c r="DF22" s="128"/>
      <c r="DG22" s="128"/>
      <c r="DH22" s="128"/>
      <c r="DI22" s="128"/>
      <c r="DJ22" s="128"/>
      <c r="DK22" s="128"/>
      <c r="DL22" s="128"/>
      <c r="DM22" s="128"/>
      <c r="DN22" s="128"/>
      <c r="DO22" s="128"/>
      <c r="DP22" s="128"/>
      <c r="DQ22" s="128"/>
      <c r="DR22" s="127"/>
      <c r="DS22" s="127"/>
      <c r="DT22" s="127"/>
      <c r="DU22" s="127"/>
      <c r="DV22" s="127"/>
      <c r="DW22" s="127"/>
      <c r="DX22" s="127"/>
      <c r="DY22" s="127"/>
      <c r="DZ22" s="127"/>
      <c r="EB22" s="127"/>
      <c r="EC22" s="127"/>
      <c r="ED22" s="127"/>
      <c r="EE22" s="127"/>
      <c r="EF22" s="127"/>
      <c r="EG22" s="127"/>
      <c r="EH22" s="127"/>
      <c r="EI22" s="127"/>
      <c r="EJ22" s="127"/>
      <c r="EK22" s="127"/>
      <c r="EL22" s="127"/>
      <c r="EM22" s="127"/>
    </row>
    <row r="23" spans="1:143">
      <c r="A23" s="127"/>
      <c r="B23" s="128"/>
      <c r="C23" s="128"/>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128"/>
      <c r="AB23" s="128"/>
      <c r="AC23" s="128"/>
      <c r="AD23" s="128"/>
      <c r="AE23" s="128"/>
      <c r="AF23" s="128"/>
      <c r="AG23" s="128"/>
      <c r="AH23" s="128"/>
      <c r="AI23" s="128"/>
      <c r="AJ23" s="128"/>
      <c r="AK23" s="128"/>
      <c r="AL23" s="128"/>
      <c r="AM23" s="128"/>
      <c r="AN23" s="128"/>
      <c r="AO23" s="128"/>
      <c r="AP23" s="128"/>
      <c r="AQ23" s="128"/>
      <c r="AR23" s="128"/>
      <c r="AS23" s="128"/>
      <c r="AT23" s="128"/>
      <c r="AU23" s="128"/>
      <c r="AV23" s="128"/>
      <c r="AW23" s="128"/>
      <c r="AX23" s="128"/>
      <c r="AY23" s="128"/>
      <c r="AZ23" s="128"/>
      <c r="BA23" s="128"/>
      <c r="BB23" s="128"/>
      <c r="BC23" s="128"/>
      <c r="BD23" s="128"/>
      <c r="BE23" s="128"/>
      <c r="BF23" s="128"/>
      <c r="BG23" s="128"/>
      <c r="BH23" s="128"/>
      <c r="BI23" s="128"/>
      <c r="BJ23" s="128"/>
      <c r="BK23" s="128"/>
      <c r="BL23" s="128"/>
      <c r="BM23" s="128"/>
      <c r="BN23" s="128"/>
      <c r="BO23" s="128"/>
      <c r="BP23" s="128"/>
      <c r="BQ23" s="128"/>
      <c r="BR23" s="128"/>
      <c r="BS23" s="128"/>
      <c r="BT23" s="128"/>
      <c r="BU23" s="128"/>
      <c r="BV23" s="128"/>
      <c r="BW23" s="128"/>
      <c r="BX23" s="128"/>
      <c r="BY23" s="128"/>
      <c r="BZ23" s="128"/>
      <c r="CA23" s="128"/>
      <c r="CB23" s="128"/>
      <c r="CC23" s="128"/>
      <c r="CD23" s="128"/>
      <c r="CE23" s="128"/>
      <c r="CF23" s="128"/>
      <c r="CG23" s="128"/>
      <c r="CH23" s="128"/>
      <c r="CI23" s="128"/>
      <c r="CJ23" s="128"/>
      <c r="CK23" s="128"/>
      <c r="CL23" s="128"/>
      <c r="CM23" s="128"/>
      <c r="CN23" s="128"/>
      <c r="CO23" s="128"/>
      <c r="CP23" s="128"/>
      <c r="CQ23" s="128"/>
      <c r="CR23" s="128"/>
      <c r="CS23" s="128"/>
      <c r="CT23" s="128"/>
      <c r="CU23" s="128"/>
      <c r="CV23" s="128"/>
      <c r="CW23" s="128"/>
      <c r="CX23" s="128"/>
      <c r="CY23" s="128"/>
      <c r="CZ23" s="128"/>
      <c r="DA23" s="128"/>
      <c r="DB23" s="128"/>
      <c r="DC23" s="128"/>
      <c r="DD23" s="128"/>
      <c r="DE23" s="128"/>
      <c r="DF23" s="128"/>
      <c r="DG23" s="128"/>
      <c r="DH23" s="128"/>
      <c r="DI23" s="128"/>
      <c r="DJ23" s="128"/>
      <c r="DK23" s="128"/>
      <c r="DL23" s="128"/>
      <c r="DM23" s="128"/>
      <c r="DN23" s="128"/>
      <c r="DO23" s="128"/>
      <c r="DP23" s="128"/>
      <c r="DQ23" s="128"/>
      <c r="DR23" s="127"/>
      <c r="DS23" s="127"/>
      <c r="DT23" s="127"/>
      <c r="DU23" s="127"/>
      <c r="DV23" s="127"/>
      <c r="DW23" s="127"/>
      <c r="DX23" s="127"/>
      <c r="DY23" s="127"/>
      <c r="DZ23" s="127"/>
      <c r="EB23" s="127"/>
      <c r="EC23" s="127"/>
      <c r="ED23" s="127"/>
      <c r="EE23" s="127"/>
      <c r="EF23" s="127"/>
      <c r="EG23" s="127"/>
      <c r="EH23" s="127"/>
      <c r="EI23" s="127"/>
      <c r="EJ23" s="127"/>
      <c r="EK23" s="127"/>
      <c r="EL23" s="127"/>
      <c r="EM23" s="127"/>
    </row>
    <row r="24" spans="1:143">
      <c r="A24" s="127"/>
      <c r="B24" s="128"/>
      <c r="C24" s="128"/>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128"/>
      <c r="AB24" s="128"/>
      <c r="AC24" s="128"/>
      <c r="AD24" s="128"/>
      <c r="AE24" s="128"/>
      <c r="AF24" s="128"/>
      <c r="AG24" s="128"/>
      <c r="AH24" s="128"/>
      <c r="AI24" s="128"/>
      <c r="AJ24" s="128"/>
      <c r="AK24" s="128"/>
      <c r="AL24" s="128"/>
      <c r="AM24" s="128"/>
      <c r="AN24" s="128"/>
      <c r="AO24" s="128"/>
      <c r="AP24" s="128"/>
      <c r="AQ24" s="128"/>
      <c r="AR24" s="128"/>
      <c r="AS24" s="128"/>
      <c r="AT24" s="128"/>
      <c r="AU24" s="128"/>
      <c r="AV24" s="128"/>
      <c r="AW24" s="128"/>
      <c r="AX24" s="128"/>
      <c r="AY24" s="128"/>
      <c r="AZ24" s="128"/>
      <c r="BA24" s="128"/>
      <c r="BB24" s="128"/>
      <c r="BC24" s="128"/>
      <c r="BD24" s="128"/>
      <c r="BE24" s="128"/>
      <c r="BF24" s="128"/>
      <c r="BG24" s="128"/>
      <c r="BH24" s="128"/>
      <c r="BI24" s="128"/>
      <c r="BJ24" s="128"/>
      <c r="BK24" s="128"/>
      <c r="BL24" s="128"/>
      <c r="BM24" s="128"/>
      <c r="BN24" s="128"/>
      <c r="BO24" s="128"/>
      <c r="BP24" s="128"/>
      <c r="BQ24" s="128"/>
      <c r="BR24" s="128"/>
      <c r="BS24" s="128"/>
      <c r="BT24" s="128"/>
      <c r="BU24" s="128"/>
      <c r="BV24" s="128"/>
      <c r="BW24" s="128"/>
      <c r="BX24" s="128"/>
      <c r="BY24" s="128"/>
      <c r="BZ24" s="128"/>
      <c r="CA24" s="128"/>
      <c r="CB24" s="128"/>
      <c r="CC24" s="128"/>
      <c r="CD24" s="128"/>
      <c r="CE24" s="128"/>
      <c r="CF24" s="128"/>
      <c r="CG24" s="128"/>
      <c r="CH24" s="128"/>
      <c r="CI24" s="128"/>
      <c r="CJ24" s="128"/>
      <c r="CK24" s="128"/>
      <c r="CL24" s="128"/>
      <c r="CM24" s="128"/>
      <c r="CN24" s="128"/>
      <c r="CO24" s="128"/>
      <c r="CP24" s="128"/>
      <c r="CQ24" s="128"/>
      <c r="CR24" s="128"/>
      <c r="CS24" s="128"/>
      <c r="CT24" s="128"/>
      <c r="CU24" s="128"/>
      <c r="CV24" s="128"/>
      <c r="CW24" s="128"/>
      <c r="CX24" s="128"/>
      <c r="CY24" s="128"/>
      <c r="CZ24" s="128"/>
      <c r="DA24" s="128"/>
      <c r="DB24" s="128"/>
      <c r="DC24" s="128"/>
      <c r="DD24" s="128"/>
      <c r="DE24" s="128"/>
      <c r="DF24" s="128"/>
      <c r="DG24" s="128"/>
      <c r="DH24" s="128"/>
      <c r="DI24" s="128"/>
      <c r="DJ24" s="128"/>
      <c r="DK24" s="128"/>
      <c r="DL24" s="128"/>
      <c r="DM24" s="128"/>
      <c r="DN24" s="128"/>
      <c r="DO24" s="128"/>
      <c r="DP24" s="128"/>
      <c r="DQ24" s="128"/>
      <c r="DR24" s="127"/>
      <c r="DS24" s="127"/>
      <c r="DT24" s="127"/>
      <c r="DU24" s="127"/>
      <c r="DV24" s="127"/>
      <c r="DW24" s="127"/>
      <c r="DX24" s="127"/>
      <c r="DY24" s="127"/>
      <c r="DZ24" s="127"/>
      <c r="EB24" s="127"/>
      <c r="EC24" s="127"/>
      <c r="ED24" s="127"/>
      <c r="EE24" s="127"/>
      <c r="EF24" s="127"/>
      <c r="EG24" s="127"/>
      <c r="EH24" s="127"/>
      <c r="EI24" s="127"/>
      <c r="EJ24" s="127"/>
      <c r="EK24" s="127"/>
      <c r="EL24" s="127"/>
      <c r="EM24" s="127"/>
    </row>
    <row r="25" spans="1:143">
      <c r="A25" s="127"/>
      <c r="B25" s="128"/>
      <c r="C25" s="128"/>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128"/>
      <c r="AB25" s="128"/>
      <c r="AC25" s="128"/>
      <c r="AD25" s="128"/>
      <c r="AE25" s="128"/>
      <c r="AF25" s="128"/>
      <c r="AG25" s="128"/>
      <c r="AH25" s="128"/>
      <c r="AI25" s="128"/>
      <c r="AJ25" s="128"/>
      <c r="AK25" s="128"/>
      <c r="AL25" s="128"/>
      <c r="AM25" s="128"/>
      <c r="AN25" s="128"/>
      <c r="AO25" s="128"/>
      <c r="AP25" s="128"/>
      <c r="AQ25" s="128"/>
      <c r="AR25" s="128"/>
      <c r="AS25" s="128"/>
      <c r="AT25" s="128"/>
      <c r="AU25" s="128"/>
      <c r="AV25" s="128"/>
      <c r="AW25" s="128"/>
      <c r="AX25" s="128"/>
      <c r="AY25" s="128"/>
      <c r="AZ25" s="128"/>
      <c r="BA25" s="128"/>
      <c r="BB25" s="128"/>
      <c r="BC25" s="128"/>
      <c r="BD25" s="128"/>
      <c r="BE25" s="128"/>
      <c r="BF25" s="128"/>
      <c r="BG25" s="128"/>
      <c r="BH25" s="128"/>
      <c r="BI25" s="128"/>
      <c r="BJ25" s="128"/>
      <c r="BK25" s="128"/>
      <c r="BL25" s="128"/>
      <c r="BM25" s="128"/>
      <c r="BN25" s="128"/>
      <c r="BO25" s="128"/>
      <c r="BP25" s="128"/>
      <c r="BQ25" s="128"/>
      <c r="BR25" s="128"/>
      <c r="BS25" s="128"/>
      <c r="BT25" s="128"/>
      <c r="BU25" s="128"/>
      <c r="BV25" s="128"/>
      <c r="BW25" s="128"/>
      <c r="BX25" s="128"/>
      <c r="BY25" s="128"/>
      <c r="BZ25" s="128"/>
      <c r="CA25" s="128"/>
      <c r="CB25" s="128"/>
      <c r="CC25" s="128"/>
      <c r="CD25" s="128"/>
      <c r="CE25" s="128"/>
      <c r="CF25" s="128"/>
      <c r="CG25" s="128"/>
      <c r="CH25" s="128"/>
      <c r="CI25" s="128"/>
      <c r="CJ25" s="128"/>
      <c r="CK25" s="128"/>
      <c r="CL25" s="128"/>
      <c r="CM25" s="128"/>
      <c r="CN25" s="128"/>
      <c r="CO25" s="128"/>
      <c r="CP25" s="128"/>
      <c r="CQ25" s="128"/>
      <c r="CR25" s="128"/>
      <c r="CS25" s="128"/>
      <c r="CT25" s="128"/>
      <c r="CU25" s="128"/>
      <c r="CV25" s="128"/>
      <c r="CW25" s="128"/>
      <c r="CX25" s="128"/>
      <c r="CY25" s="128"/>
      <c r="CZ25" s="128"/>
      <c r="DA25" s="128"/>
      <c r="DB25" s="128"/>
      <c r="DC25" s="128"/>
      <c r="DD25" s="128"/>
      <c r="DE25" s="128"/>
      <c r="DF25" s="128"/>
      <c r="DG25" s="128"/>
      <c r="DH25" s="128"/>
      <c r="DI25" s="128"/>
      <c r="DJ25" s="128"/>
      <c r="DK25" s="128"/>
      <c r="DL25" s="128"/>
      <c r="DM25" s="128"/>
      <c r="DN25" s="128"/>
      <c r="DO25" s="128"/>
      <c r="DP25" s="128"/>
      <c r="DQ25" s="128"/>
      <c r="DR25" s="127"/>
      <c r="DS25" s="127"/>
      <c r="DT25" s="127"/>
      <c r="DU25" s="127"/>
      <c r="DV25" s="127"/>
      <c r="DW25" s="127"/>
      <c r="DX25" s="127"/>
      <c r="DY25" s="127"/>
      <c r="DZ25" s="127"/>
      <c r="EB25" s="127"/>
      <c r="EC25" s="127"/>
      <c r="ED25" s="127"/>
      <c r="EE25" s="127"/>
      <c r="EF25" s="127"/>
      <c r="EG25" s="127"/>
      <c r="EH25" s="127"/>
      <c r="EI25" s="127"/>
      <c r="EJ25" s="127"/>
      <c r="EK25" s="127"/>
      <c r="EL25" s="127"/>
      <c r="EM25" s="127"/>
    </row>
    <row r="26" spans="1:143">
      <c r="A26" s="127"/>
      <c r="B26" s="128"/>
      <c r="C26" s="128"/>
      <c r="D26" s="128"/>
      <c r="E26" s="128"/>
      <c r="F26" s="128"/>
      <c r="G26" s="128"/>
      <c r="H26" s="128"/>
      <c r="I26" s="128"/>
      <c r="J26" s="128"/>
      <c r="K26" s="128"/>
      <c r="L26" s="128"/>
      <c r="M26" s="128"/>
      <c r="N26" s="128"/>
      <c r="O26" s="128"/>
      <c r="P26" s="128"/>
      <c r="Q26" s="128"/>
      <c r="R26" s="128"/>
      <c r="S26" s="128"/>
      <c r="T26" s="128"/>
      <c r="U26" s="128"/>
      <c r="V26" s="128"/>
      <c r="W26" s="128"/>
      <c r="X26" s="128"/>
      <c r="Y26" s="128"/>
      <c r="Z26" s="128"/>
      <c r="AA26" s="128"/>
      <c r="AB26" s="128"/>
      <c r="AC26" s="128"/>
      <c r="AD26" s="128"/>
      <c r="AE26" s="128"/>
      <c r="AF26" s="128"/>
      <c r="AG26" s="128"/>
      <c r="AH26" s="128"/>
      <c r="AI26" s="128"/>
      <c r="AJ26" s="128"/>
      <c r="AK26" s="128"/>
      <c r="AL26" s="128"/>
      <c r="AM26" s="128"/>
      <c r="AN26" s="128"/>
      <c r="AO26" s="128"/>
      <c r="AP26" s="128"/>
      <c r="AQ26" s="128"/>
      <c r="AR26" s="128"/>
      <c r="AS26" s="128"/>
      <c r="AT26" s="128"/>
      <c r="AU26" s="128"/>
      <c r="AV26" s="128"/>
      <c r="AW26" s="128"/>
      <c r="AX26" s="128"/>
      <c r="AY26" s="128"/>
      <c r="AZ26" s="128"/>
      <c r="BA26" s="128"/>
      <c r="BB26" s="128"/>
      <c r="BC26" s="128"/>
      <c r="BD26" s="128"/>
      <c r="BE26" s="128"/>
      <c r="BF26" s="128"/>
      <c r="BG26" s="128"/>
      <c r="BH26" s="128"/>
      <c r="BI26" s="128"/>
      <c r="BJ26" s="128"/>
      <c r="BK26" s="128"/>
      <c r="BL26" s="128"/>
      <c r="BM26" s="128"/>
      <c r="BN26" s="128"/>
      <c r="BO26" s="128"/>
      <c r="BP26" s="128"/>
      <c r="BQ26" s="128"/>
      <c r="BR26" s="128"/>
      <c r="BS26" s="128"/>
      <c r="BT26" s="128"/>
      <c r="BU26" s="128"/>
      <c r="BV26" s="128"/>
      <c r="BW26" s="128"/>
      <c r="BX26" s="128"/>
      <c r="BY26" s="128"/>
      <c r="BZ26" s="128"/>
      <c r="CA26" s="128"/>
      <c r="CB26" s="128"/>
      <c r="CC26" s="128"/>
      <c r="CD26" s="128"/>
      <c r="CE26" s="128"/>
      <c r="CF26" s="128"/>
      <c r="CG26" s="128"/>
      <c r="CH26" s="128"/>
      <c r="CI26" s="128"/>
      <c r="CJ26" s="128"/>
      <c r="CK26" s="128"/>
      <c r="CL26" s="128"/>
      <c r="CM26" s="128"/>
      <c r="CN26" s="128"/>
      <c r="CO26" s="128"/>
      <c r="CP26" s="128"/>
      <c r="CQ26" s="128"/>
      <c r="CR26" s="128"/>
      <c r="CS26" s="128"/>
      <c r="CT26" s="128"/>
      <c r="CU26" s="128"/>
      <c r="CV26" s="128"/>
      <c r="CW26" s="128"/>
      <c r="CX26" s="128"/>
      <c r="CY26" s="128"/>
      <c r="CZ26" s="128"/>
      <c r="DA26" s="128"/>
      <c r="DB26" s="128"/>
      <c r="DC26" s="128"/>
      <c r="DD26" s="128"/>
      <c r="DE26" s="128"/>
      <c r="DF26" s="128"/>
      <c r="DG26" s="128"/>
      <c r="DH26" s="128"/>
      <c r="DI26" s="128"/>
      <c r="DJ26" s="128"/>
      <c r="DK26" s="128"/>
      <c r="DL26" s="128"/>
      <c r="DM26" s="128"/>
      <c r="DN26" s="128"/>
      <c r="DO26" s="128"/>
      <c r="DP26" s="128"/>
      <c r="DQ26" s="128"/>
      <c r="DR26" s="127"/>
      <c r="DS26" s="127"/>
      <c r="DT26" s="127"/>
      <c r="DU26" s="127"/>
      <c r="DV26" s="127"/>
      <c r="DW26" s="127"/>
      <c r="DX26" s="127"/>
      <c r="DY26" s="127"/>
      <c r="DZ26" s="127"/>
      <c r="EB26" s="127"/>
      <c r="EC26" s="127"/>
      <c r="ED26" s="127"/>
      <c r="EE26" s="127"/>
      <c r="EF26" s="127"/>
      <c r="EG26" s="127"/>
      <c r="EH26" s="127"/>
      <c r="EI26" s="127"/>
      <c r="EJ26" s="127"/>
      <c r="EK26" s="127"/>
      <c r="EL26" s="127"/>
      <c r="EM26" s="127"/>
    </row>
    <row r="27" spans="1:143">
      <c r="A27" s="127"/>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c r="AA27" s="128"/>
      <c r="AB27" s="128"/>
      <c r="AC27" s="128"/>
      <c r="AD27" s="128"/>
      <c r="AE27" s="128"/>
      <c r="AF27" s="128"/>
      <c r="AG27" s="128"/>
      <c r="AH27" s="128"/>
      <c r="AI27" s="128"/>
      <c r="AJ27" s="128"/>
      <c r="AK27" s="128"/>
      <c r="AL27" s="128"/>
      <c r="AM27" s="128"/>
      <c r="AN27" s="128"/>
      <c r="AO27" s="128"/>
      <c r="AP27" s="128"/>
      <c r="AQ27" s="128"/>
      <c r="AR27" s="128"/>
      <c r="AS27" s="128"/>
      <c r="AT27" s="128"/>
      <c r="AU27" s="128"/>
      <c r="AV27" s="128"/>
      <c r="AW27" s="128"/>
      <c r="AX27" s="128"/>
      <c r="AY27" s="128"/>
      <c r="AZ27" s="128"/>
      <c r="BA27" s="128"/>
      <c r="BB27" s="128"/>
      <c r="BC27" s="128"/>
      <c r="BD27" s="128"/>
      <c r="BE27" s="128"/>
      <c r="BF27" s="128"/>
      <c r="BG27" s="128"/>
      <c r="BH27" s="128"/>
      <c r="BI27" s="128"/>
      <c r="BJ27" s="128"/>
      <c r="BK27" s="128"/>
      <c r="BL27" s="128"/>
      <c r="BM27" s="128"/>
      <c r="BN27" s="128"/>
      <c r="BO27" s="128"/>
      <c r="BP27" s="128"/>
      <c r="BQ27" s="128"/>
      <c r="BR27" s="128"/>
      <c r="BS27" s="128"/>
      <c r="BT27" s="128"/>
      <c r="BU27" s="128"/>
      <c r="BV27" s="128"/>
      <c r="BW27" s="128"/>
      <c r="BX27" s="128"/>
      <c r="BY27" s="128"/>
      <c r="BZ27" s="128"/>
      <c r="CA27" s="128"/>
      <c r="CB27" s="128"/>
      <c r="CC27" s="128"/>
      <c r="CD27" s="128"/>
      <c r="CE27" s="128"/>
      <c r="CF27" s="128"/>
      <c r="CG27" s="128"/>
      <c r="CH27" s="128"/>
      <c r="CI27" s="128"/>
      <c r="CJ27" s="128"/>
      <c r="CK27" s="128"/>
      <c r="CL27" s="128"/>
      <c r="CM27" s="128"/>
      <c r="CN27" s="128"/>
      <c r="CO27" s="128"/>
      <c r="CP27" s="128"/>
      <c r="CQ27" s="128"/>
      <c r="CR27" s="128"/>
      <c r="CS27" s="128"/>
      <c r="CT27" s="128"/>
      <c r="CU27" s="128"/>
      <c r="CV27" s="128"/>
      <c r="CW27" s="128"/>
      <c r="CX27" s="128"/>
      <c r="CY27" s="128"/>
      <c r="CZ27" s="128"/>
      <c r="DA27" s="128"/>
      <c r="DB27" s="128"/>
      <c r="DC27" s="128"/>
      <c r="DD27" s="128"/>
      <c r="DE27" s="128"/>
      <c r="DF27" s="128"/>
      <c r="DG27" s="128"/>
      <c r="DH27" s="128"/>
      <c r="DI27" s="128"/>
      <c r="DJ27" s="128"/>
      <c r="DK27" s="128"/>
      <c r="DL27" s="128"/>
      <c r="DM27" s="128"/>
      <c r="DN27" s="128"/>
      <c r="DO27" s="128"/>
      <c r="DP27" s="128"/>
      <c r="DQ27" s="128"/>
      <c r="DR27" s="127"/>
      <c r="DS27" s="127"/>
      <c r="DT27" s="127"/>
      <c r="DU27" s="127"/>
      <c r="DV27" s="127"/>
      <c r="DW27" s="127"/>
      <c r="DX27" s="127"/>
      <c r="DY27" s="127"/>
      <c r="DZ27" s="127"/>
      <c r="EB27" s="127"/>
      <c r="EC27" s="127"/>
      <c r="ED27" s="127"/>
      <c r="EE27" s="127"/>
      <c r="EF27" s="127"/>
      <c r="EG27" s="127"/>
      <c r="EH27" s="127"/>
      <c r="EI27" s="127"/>
      <c r="EJ27" s="127"/>
      <c r="EK27" s="127"/>
      <c r="EL27" s="127"/>
      <c r="EM27" s="127"/>
    </row>
    <row r="28" spans="1:143">
      <c r="A28" s="127"/>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c r="AA28" s="128"/>
      <c r="AB28" s="128"/>
      <c r="AC28" s="128"/>
      <c r="AD28" s="128"/>
      <c r="AE28" s="128"/>
      <c r="AF28" s="128"/>
      <c r="AG28" s="128"/>
      <c r="AH28" s="128"/>
      <c r="AI28" s="128"/>
      <c r="AJ28" s="128"/>
      <c r="AK28" s="128"/>
      <c r="AL28" s="128"/>
      <c r="AM28" s="128"/>
      <c r="AN28" s="128"/>
      <c r="AO28" s="128"/>
      <c r="AP28" s="128"/>
      <c r="AQ28" s="128"/>
      <c r="AR28" s="128"/>
      <c r="AS28" s="128"/>
      <c r="AT28" s="128"/>
      <c r="AU28" s="128"/>
      <c r="AV28" s="128"/>
      <c r="AW28" s="128"/>
      <c r="AX28" s="128"/>
      <c r="AY28" s="128"/>
      <c r="AZ28" s="128"/>
      <c r="BA28" s="128"/>
      <c r="BB28" s="128"/>
      <c r="BC28" s="128"/>
      <c r="BD28" s="128"/>
      <c r="BE28" s="128"/>
      <c r="BF28" s="128"/>
      <c r="BG28" s="128"/>
      <c r="BH28" s="128"/>
      <c r="BI28" s="128"/>
      <c r="BJ28" s="128"/>
      <c r="BK28" s="128"/>
      <c r="BL28" s="128"/>
      <c r="BM28" s="128"/>
      <c r="BN28" s="128"/>
      <c r="BO28" s="128"/>
      <c r="BP28" s="128"/>
      <c r="BQ28" s="128"/>
      <c r="BR28" s="128"/>
      <c r="BS28" s="128"/>
      <c r="BT28" s="128"/>
      <c r="BU28" s="128"/>
      <c r="BV28" s="128"/>
      <c r="BW28" s="128"/>
      <c r="BX28" s="128"/>
      <c r="BY28" s="128"/>
      <c r="BZ28" s="128"/>
      <c r="CA28" s="128"/>
      <c r="CB28" s="128"/>
      <c r="CC28" s="128"/>
      <c r="CD28" s="128"/>
      <c r="CE28" s="128"/>
      <c r="CF28" s="128"/>
      <c r="CG28" s="128"/>
      <c r="CH28" s="128"/>
      <c r="CI28" s="128"/>
      <c r="CJ28" s="128"/>
      <c r="CK28" s="128"/>
      <c r="CL28" s="128"/>
      <c r="CM28" s="128"/>
      <c r="CN28" s="128"/>
      <c r="CO28" s="128"/>
      <c r="CP28" s="128"/>
      <c r="CQ28" s="128"/>
      <c r="CR28" s="128"/>
      <c r="CS28" s="128"/>
      <c r="CT28" s="128"/>
      <c r="CU28" s="128"/>
      <c r="CV28" s="128"/>
      <c r="CW28" s="128"/>
      <c r="CX28" s="128"/>
      <c r="CY28" s="128"/>
      <c r="CZ28" s="128"/>
      <c r="DA28" s="128"/>
      <c r="DB28" s="128"/>
      <c r="DC28" s="128"/>
      <c r="DD28" s="128"/>
      <c r="DE28" s="128"/>
      <c r="DF28" s="128"/>
      <c r="DG28" s="128"/>
      <c r="DH28" s="128"/>
      <c r="DI28" s="128"/>
      <c r="DJ28" s="128"/>
      <c r="DK28" s="128"/>
      <c r="DL28" s="128"/>
      <c r="DM28" s="128"/>
      <c r="DN28" s="128"/>
      <c r="DO28" s="128"/>
      <c r="DP28" s="128"/>
      <c r="DQ28" s="128"/>
      <c r="DR28" s="127"/>
      <c r="DS28" s="127"/>
      <c r="DT28" s="127"/>
      <c r="DU28" s="127"/>
      <c r="DV28" s="127"/>
      <c r="DW28" s="127"/>
      <c r="DX28" s="127"/>
      <c r="DY28" s="127"/>
      <c r="DZ28" s="127"/>
      <c r="EB28" s="127"/>
      <c r="EC28" s="127"/>
      <c r="ED28" s="127"/>
      <c r="EE28" s="127"/>
      <c r="EF28" s="127"/>
      <c r="EG28" s="127"/>
      <c r="EH28" s="127"/>
      <c r="EI28" s="127"/>
      <c r="EJ28" s="127"/>
      <c r="EK28" s="127"/>
      <c r="EL28" s="127"/>
      <c r="EM28" s="127"/>
    </row>
    <row r="29" spans="1:143">
      <c r="A29" s="127"/>
      <c r="B29" s="128"/>
      <c r="C29" s="128"/>
      <c r="D29" s="128"/>
      <c r="E29" s="128"/>
      <c r="F29" s="128"/>
      <c r="G29" s="128"/>
      <c r="H29" s="128"/>
      <c r="I29" s="128"/>
      <c r="J29" s="128"/>
      <c r="K29" s="128"/>
      <c r="L29" s="128"/>
      <c r="M29" s="128"/>
      <c r="N29" s="128"/>
      <c r="O29" s="128"/>
      <c r="P29" s="128"/>
      <c r="Q29" s="128"/>
      <c r="R29" s="128"/>
      <c r="S29" s="128"/>
      <c r="T29" s="128"/>
      <c r="U29" s="128"/>
      <c r="V29" s="128"/>
      <c r="W29" s="128"/>
      <c r="X29" s="128"/>
      <c r="Y29" s="128"/>
      <c r="Z29" s="128"/>
      <c r="AA29" s="128"/>
      <c r="AB29" s="128"/>
      <c r="AC29" s="128"/>
      <c r="AD29" s="128"/>
      <c r="AE29" s="128"/>
      <c r="AF29" s="128"/>
      <c r="AG29" s="128"/>
      <c r="AH29" s="128"/>
      <c r="AI29" s="128"/>
      <c r="AJ29" s="128"/>
      <c r="AK29" s="128"/>
      <c r="AL29" s="128"/>
      <c r="AM29" s="128"/>
      <c r="AN29" s="128"/>
      <c r="AO29" s="128"/>
      <c r="AP29" s="128"/>
      <c r="AQ29" s="128"/>
      <c r="AR29" s="128"/>
      <c r="AS29" s="128"/>
      <c r="AT29" s="128"/>
      <c r="AU29" s="128"/>
      <c r="AV29" s="128"/>
      <c r="AW29" s="128"/>
      <c r="AX29" s="128"/>
      <c r="AY29" s="128"/>
      <c r="AZ29" s="128"/>
      <c r="BA29" s="128"/>
      <c r="BB29" s="128"/>
      <c r="BC29" s="128"/>
      <c r="BD29" s="128"/>
      <c r="BE29" s="128"/>
      <c r="BF29" s="128"/>
      <c r="BG29" s="128"/>
      <c r="BH29" s="128"/>
      <c r="BI29" s="128"/>
      <c r="BJ29" s="128"/>
      <c r="BK29" s="128"/>
      <c r="BL29" s="128"/>
      <c r="BM29" s="128"/>
      <c r="BN29" s="128"/>
      <c r="BO29" s="128"/>
      <c r="BP29" s="128"/>
      <c r="BQ29" s="128"/>
      <c r="BR29" s="128"/>
      <c r="BS29" s="128"/>
      <c r="BT29" s="128"/>
      <c r="BU29" s="128"/>
      <c r="BV29" s="128"/>
      <c r="BW29" s="128"/>
      <c r="BX29" s="128"/>
      <c r="BY29" s="128"/>
      <c r="BZ29" s="128"/>
      <c r="CA29" s="128"/>
      <c r="CB29" s="128"/>
      <c r="CC29" s="128"/>
      <c r="CD29" s="128"/>
      <c r="CE29" s="128"/>
      <c r="CF29" s="128"/>
      <c r="CG29" s="128"/>
      <c r="CH29" s="128"/>
      <c r="CI29" s="128"/>
      <c r="CJ29" s="128"/>
      <c r="CK29" s="128"/>
      <c r="CL29" s="128"/>
      <c r="CM29" s="128"/>
      <c r="CN29" s="128"/>
      <c r="CO29" s="128"/>
      <c r="CP29" s="128"/>
      <c r="CQ29" s="128"/>
      <c r="CR29" s="128"/>
      <c r="CS29" s="128"/>
      <c r="CT29" s="128"/>
      <c r="CU29" s="128"/>
      <c r="CV29" s="128"/>
      <c r="CW29" s="128"/>
      <c r="CX29" s="128"/>
      <c r="CY29" s="128"/>
      <c r="CZ29" s="128"/>
      <c r="DA29" s="128"/>
      <c r="DB29" s="128"/>
      <c r="DC29" s="128"/>
      <c r="DD29" s="128"/>
      <c r="DE29" s="128"/>
      <c r="DF29" s="128"/>
      <c r="DG29" s="128"/>
      <c r="DH29" s="128"/>
      <c r="DI29" s="128"/>
      <c r="DJ29" s="128"/>
      <c r="DK29" s="128"/>
      <c r="DL29" s="128"/>
      <c r="DM29" s="128"/>
      <c r="DN29" s="128"/>
      <c r="DO29" s="128"/>
      <c r="DP29" s="128"/>
      <c r="DQ29" s="128"/>
      <c r="DR29" s="127"/>
      <c r="DS29" s="127"/>
      <c r="DT29" s="127"/>
      <c r="DU29" s="127"/>
      <c r="DV29" s="127"/>
      <c r="DW29" s="127"/>
      <c r="DX29" s="127"/>
      <c r="DY29" s="127"/>
      <c r="DZ29" s="127"/>
      <c r="EB29" s="127"/>
      <c r="EC29" s="127"/>
      <c r="ED29" s="127"/>
      <c r="EE29" s="127"/>
      <c r="EF29" s="127"/>
      <c r="EG29" s="127"/>
      <c r="EH29" s="127"/>
      <c r="EI29" s="127"/>
      <c r="EJ29" s="127"/>
      <c r="EK29" s="127"/>
      <c r="EL29" s="127"/>
      <c r="EM29" s="127"/>
    </row>
    <row r="30" spans="1:143">
      <c r="A30" s="127"/>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8"/>
      <c r="Z30" s="128"/>
      <c r="AA30" s="128"/>
      <c r="AB30" s="128"/>
      <c r="AC30" s="128"/>
      <c r="AD30" s="128"/>
      <c r="AE30" s="128"/>
      <c r="AF30" s="128"/>
      <c r="AG30" s="128"/>
      <c r="AH30" s="128"/>
      <c r="AI30" s="128"/>
      <c r="AJ30" s="128"/>
      <c r="AK30" s="128"/>
      <c r="AL30" s="128"/>
      <c r="AM30" s="128"/>
      <c r="AN30" s="128"/>
      <c r="AO30" s="128"/>
      <c r="AP30" s="128"/>
      <c r="AQ30" s="128"/>
      <c r="AR30" s="128"/>
      <c r="AS30" s="128"/>
      <c r="AT30" s="128"/>
      <c r="AU30" s="128"/>
      <c r="AV30" s="128"/>
      <c r="AW30" s="128"/>
      <c r="AX30" s="128"/>
      <c r="AY30" s="128"/>
      <c r="AZ30" s="128"/>
      <c r="BA30" s="128"/>
      <c r="BB30" s="128"/>
      <c r="BC30" s="128"/>
      <c r="BD30" s="128"/>
      <c r="BE30" s="128"/>
      <c r="BF30" s="128"/>
      <c r="BG30" s="128"/>
      <c r="BH30" s="128"/>
      <c r="BI30" s="128"/>
      <c r="BJ30" s="128"/>
      <c r="BK30" s="128"/>
      <c r="BL30" s="128"/>
      <c r="BM30" s="128"/>
      <c r="BN30" s="128"/>
      <c r="BO30" s="128"/>
      <c r="BP30" s="128"/>
      <c r="BQ30" s="128"/>
      <c r="BR30" s="128"/>
      <c r="BS30" s="128"/>
      <c r="BT30" s="128"/>
      <c r="BU30" s="128"/>
      <c r="BV30" s="128"/>
      <c r="BW30" s="128"/>
      <c r="BX30" s="128"/>
      <c r="BY30" s="128"/>
      <c r="BZ30" s="128"/>
      <c r="CA30" s="128"/>
      <c r="CB30" s="128"/>
      <c r="CC30" s="128"/>
      <c r="CD30" s="128"/>
      <c r="CE30" s="128"/>
      <c r="CF30" s="128"/>
      <c r="CG30" s="128"/>
      <c r="CH30" s="128"/>
      <c r="CI30" s="128"/>
      <c r="CJ30" s="128"/>
      <c r="CK30" s="128"/>
      <c r="CL30" s="128"/>
      <c r="CM30" s="128"/>
      <c r="CN30" s="128"/>
      <c r="CO30" s="128"/>
      <c r="CP30" s="128"/>
      <c r="CQ30" s="128"/>
      <c r="CR30" s="128"/>
      <c r="CS30" s="128"/>
      <c r="CT30" s="128"/>
      <c r="CU30" s="128"/>
      <c r="CV30" s="128"/>
      <c r="CW30" s="128"/>
      <c r="CX30" s="128"/>
      <c r="CY30" s="128"/>
      <c r="CZ30" s="128"/>
      <c r="DA30" s="128"/>
      <c r="DB30" s="128"/>
      <c r="DC30" s="128"/>
      <c r="DD30" s="128"/>
      <c r="DE30" s="128"/>
      <c r="DF30" s="128"/>
      <c r="DG30" s="128"/>
      <c r="DH30" s="128"/>
      <c r="DI30" s="128"/>
      <c r="DJ30" s="128"/>
      <c r="DK30" s="128"/>
      <c r="DL30" s="128"/>
      <c r="DM30" s="128"/>
      <c r="DN30" s="128"/>
      <c r="DO30" s="128"/>
      <c r="DP30" s="128"/>
      <c r="DQ30" s="128"/>
      <c r="DR30" s="127"/>
      <c r="DS30" s="127"/>
      <c r="DT30" s="127"/>
      <c r="DU30" s="127"/>
      <c r="DV30" s="127"/>
      <c r="DW30" s="127"/>
      <c r="DX30" s="127"/>
      <c r="DY30" s="127"/>
      <c r="DZ30" s="127"/>
      <c r="EB30" s="127"/>
      <c r="EC30" s="127"/>
      <c r="ED30" s="127"/>
      <c r="EE30" s="127"/>
      <c r="EF30" s="127"/>
      <c r="EG30" s="127"/>
      <c r="EH30" s="127"/>
      <c r="EI30" s="127"/>
      <c r="EJ30" s="127"/>
      <c r="EK30" s="127"/>
      <c r="EL30" s="127"/>
      <c r="EM30" s="127"/>
    </row>
    <row r="31" spans="1:143">
      <c r="A31" s="127"/>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c r="AA31" s="128"/>
      <c r="AB31" s="128"/>
      <c r="AC31" s="128"/>
      <c r="AD31" s="128"/>
      <c r="AE31" s="128"/>
      <c r="AF31" s="128"/>
      <c r="AG31" s="128"/>
      <c r="AH31" s="128"/>
      <c r="AI31" s="128"/>
      <c r="AJ31" s="128"/>
      <c r="AK31" s="128"/>
      <c r="AL31" s="128"/>
      <c r="AM31" s="128"/>
      <c r="AN31" s="128"/>
      <c r="AO31" s="128"/>
      <c r="AP31" s="128"/>
      <c r="AQ31" s="128"/>
      <c r="AR31" s="128"/>
      <c r="AS31" s="128"/>
      <c r="AT31" s="128"/>
      <c r="AU31" s="128"/>
      <c r="AV31" s="128"/>
      <c r="AW31" s="128"/>
      <c r="AX31" s="128"/>
      <c r="AY31" s="128"/>
      <c r="AZ31" s="128"/>
      <c r="BA31" s="128"/>
      <c r="BB31" s="128"/>
      <c r="BC31" s="128"/>
      <c r="BD31" s="128"/>
      <c r="BE31" s="128"/>
      <c r="BF31" s="128"/>
      <c r="BG31" s="128"/>
      <c r="BH31" s="128"/>
      <c r="BI31" s="128"/>
      <c r="BJ31" s="128"/>
      <c r="BK31" s="128"/>
      <c r="BL31" s="128"/>
      <c r="BM31" s="128"/>
      <c r="BN31" s="128"/>
      <c r="BO31" s="128"/>
      <c r="BP31" s="128"/>
      <c r="BQ31" s="128"/>
      <c r="BR31" s="128"/>
      <c r="BS31" s="128"/>
      <c r="BT31" s="128"/>
      <c r="BU31" s="128"/>
      <c r="BV31" s="128"/>
      <c r="BW31" s="128"/>
      <c r="BX31" s="128"/>
      <c r="BY31" s="128"/>
      <c r="BZ31" s="128"/>
      <c r="CA31" s="128"/>
      <c r="CB31" s="128"/>
      <c r="CC31" s="128"/>
      <c r="CD31" s="128"/>
      <c r="CE31" s="128"/>
      <c r="CF31" s="128"/>
      <c r="CG31" s="128"/>
      <c r="CH31" s="128"/>
      <c r="CI31" s="128"/>
      <c r="CJ31" s="128"/>
      <c r="CK31" s="128"/>
      <c r="CL31" s="128"/>
      <c r="CM31" s="128"/>
      <c r="CN31" s="128"/>
      <c r="CO31" s="128"/>
      <c r="CP31" s="128"/>
      <c r="CQ31" s="128"/>
      <c r="CR31" s="128"/>
      <c r="CS31" s="128"/>
      <c r="CT31" s="128"/>
      <c r="CU31" s="128"/>
      <c r="CV31" s="128"/>
      <c r="CW31" s="128"/>
      <c r="CX31" s="128"/>
      <c r="CY31" s="128"/>
      <c r="CZ31" s="128"/>
      <c r="DA31" s="128"/>
      <c r="DB31" s="128"/>
      <c r="DC31" s="128"/>
      <c r="DD31" s="128"/>
      <c r="DE31" s="128"/>
      <c r="DF31" s="128"/>
      <c r="DG31" s="128"/>
      <c r="DH31" s="128"/>
      <c r="DI31" s="128"/>
      <c r="DJ31" s="128"/>
      <c r="DK31" s="128"/>
      <c r="DL31" s="128"/>
      <c r="DM31" s="128"/>
      <c r="DN31" s="128"/>
      <c r="DO31" s="128"/>
      <c r="DP31" s="128"/>
      <c r="DQ31" s="128"/>
      <c r="DR31" s="127"/>
      <c r="DS31" s="127"/>
      <c r="DT31" s="127"/>
      <c r="DU31" s="127"/>
      <c r="DV31" s="127"/>
      <c r="DW31" s="127"/>
      <c r="DX31" s="127"/>
      <c r="DY31" s="127"/>
      <c r="DZ31" s="127"/>
      <c r="EA31" s="127"/>
      <c r="EB31" s="127"/>
      <c r="EC31" s="127"/>
      <c r="ED31" s="127"/>
      <c r="EE31" s="127"/>
      <c r="EF31" s="127"/>
      <c r="EG31" s="127"/>
      <c r="EH31" s="127"/>
      <c r="EI31" s="127"/>
      <c r="EJ31" s="127"/>
      <c r="EK31" s="127"/>
      <c r="EL31" s="127"/>
      <c r="EM31" s="127"/>
    </row>
    <row r="32" spans="1:143">
      <c r="A32" s="127"/>
      <c r="B32" s="128"/>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c r="AA32" s="128"/>
      <c r="AB32" s="128"/>
      <c r="AC32" s="128"/>
      <c r="AD32" s="128"/>
      <c r="AE32" s="128"/>
      <c r="AF32" s="128"/>
      <c r="AG32" s="128"/>
      <c r="AH32" s="128"/>
      <c r="AI32" s="128"/>
      <c r="AJ32" s="128"/>
      <c r="AK32" s="128"/>
      <c r="AL32" s="128"/>
      <c r="AM32" s="128"/>
      <c r="AN32" s="128"/>
      <c r="AO32" s="128"/>
      <c r="AP32" s="128"/>
      <c r="AQ32" s="128"/>
      <c r="AR32" s="128"/>
      <c r="AS32" s="128"/>
      <c r="AT32" s="128"/>
      <c r="AU32" s="128"/>
      <c r="AV32" s="128"/>
      <c r="AW32" s="128"/>
      <c r="AX32" s="128"/>
      <c r="AY32" s="128"/>
      <c r="AZ32" s="128"/>
      <c r="BA32" s="128"/>
      <c r="BB32" s="128"/>
      <c r="BC32" s="128"/>
      <c r="BD32" s="128"/>
      <c r="BE32" s="128"/>
      <c r="BF32" s="128"/>
      <c r="BG32" s="128"/>
      <c r="BH32" s="128"/>
      <c r="BI32" s="128"/>
      <c r="BJ32" s="128"/>
      <c r="BK32" s="128"/>
      <c r="BL32" s="128"/>
      <c r="BM32" s="128"/>
      <c r="BN32" s="128"/>
      <c r="BO32" s="128"/>
      <c r="BP32" s="128"/>
      <c r="BQ32" s="128"/>
      <c r="BR32" s="128"/>
      <c r="BS32" s="128"/>
      <c r="BT32" s="128"/>
      <c r="BU32" s="128"/>
      <c r="BV32" s="128"/>
      <c r="BW32" s="128"/>
      <c r="BX32" s="128"/>
      <c r="BY32" s="128"/>
      <c r="BZ32" s="128"/>
      <c r="CA32" s="128"/>
      <c r="CB32" s="128"/>
      <c r="CC32" s="128"/>
      <c r="CD32" s="128"/>
      <c r="CE32" s="128"/>
      <c r="CF32" s="128"/>
      <c r="CG32" s="128"/>
      <c r="CH32" s="128"/>
      <c r="CI32" s="128"/>
      <c r="CJ32" s="128"/>
      <c r="CK32" s="128"/>
      <c r="CL32" s="128"/>
      <c r="CM32" s="128"/>
      <c r="CN32" s="128"/>
      <c r="CO32" s="128"/>
      <c r="CP32" s="128"/>
      <c r="CQ32" s="128"/>
      <c r="CR32" s="128"/>
      <c r="CS32" s="128"/>
      <c r="CT32" s="128"/>
      <c r="CU32" s="128"/>
      <c r="CV32" s="128"/>
      <c r="CW32" s="128"/>
      <c r="CX32" s="128"/>
      <c r="CY32" s="128"/>
      <c r="CZ32" s="128"/>
      <c r="DA32" s="128"/>
      <c r="DB32" s="128"/>
      <c r="DC32" s="128"/>
      <c r="DD32" s="128"/>
      <c r="DE32" s="128"/>
      <c r="DF32" s="128"/>
      <c r="DG32" s="128"/>
      <c r="DH32" s="128"/>
      <c r="DI32" s="128"/>
      <c r="DJ32" s="128"/>
      <c r="DK32" s="128"/>
      <c r="DL32" s="128"/>
      <c r="DM32" s="128"/>
      <c r="DN32" s="128"/>
      <c r="DO32" s="128"/>
      <c r="DP32" s="128"/>
      <c r="DQ32" s="128"/>
      <c r="DR32" s="127"/>
      <c r="DS32" s="127"/>
      <c r="DT32" s="127"/>
      <c r="DU32" s="127"/>
      <c r="DV32" s="127"/>
      <c r="DW32" s="127"/>
      <c r="DX32" s="127"/>
      <c r="DY32" s="127"/>
      <c r="DZ32" s="127"/>
      <c r="EA32" s="127"/>
      <c r="EB32" s="127"/>
      <c r="EC32" s="127"/>
      <c r="ED32" s="127"/>
      <c r="EE32" s="127"/>
      <c r="EF32" s="127"/>
      <c r="EG32" s="127"/>
      <c r="EH32" s="127"/>
      <c r="EI32" s="127"/>
      <c r="EJ32" s="127"/>
      <c r="EK32" s="127"/>
      <c r="EL32" s="127"/>
      <c r="EM32" s="127"/>
    </row>
    <row r="33" spans="1:143">
      <c r="A33" s="127"/>
      <c r="B33" s="128"/>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c r="AA33" s="128"/>
      <c r="AB33" s="128"/>
      <c r="AC33" s="128"/>
      <c r="AD33" s="128"/>
      <c r="AE33" s="128"/>
      <c r="AF33" s="128"/>
      <c r="AG33" s="128"/>
      <c r="AH33" s="128"/>
      <c r="AI33" s="128"/>
      <c r="AJ33" s="128"/>
      <c r="AK33" s="128"/>
      <c r="AL33" s="128"/>
      <c r="AM33" s="128"/>
      <c r="AN33" s="128"/>
      <c r="AO33" s="128"/>
      <c r="AP33" s="128"/>
      <c r="AQ33" s="128"/>
      <c r="AR33" s="128"/>
      <c r="AS33" s="128"/>
      <c r="AT33" s="128"/>
      <c r="AU33" s="128"/>
      <c r="AV33" s="128"/>
      <c r="AW33" s="128"/>
      <c r="AX33" s="128"/>
      <c r="AY33" s="128"/>
      <c r="AZ33" s="128"/>
      <c r="BA33" s="128"/>
      <c r="BB33" s="128"/>
      <c r="BC33" s="128"/>
      <c r="BD33" s="128"/>
      <c r="BE33" s="128"/>
      <c r="BF33" s="128"/>
      <c r="BG33" s="128"/>
      <c r="BH33" s="128"/>
      <c r="BI33" s="128"/>
      <c r="BJ33" s="128"/>
      <c r="BK33" s="128"/>
      <c r="BL33" s="128"/>
      <c r="BM33" s="128"/>
      <c r="BN33" s="128"/>
      <c r="BO33" s="128"/>
      <c r="BP33" s="128"/>
      <c r="BQ33" s="128"/>
      <c r="BR33" s="128"/>
      <c r="BS33" s="128"/>
      <c r="BT33" s="128"/>
      <c r="BU33" s="128"/>
      <c r="BV33" s="128"/>
      <c r="BW33" s="128"/>
      <c r="BX33" s="128"/>
      <c r="BY33" s="128"/>
      <c r="BZ33" s="128"/>
      <c r="CA33" s="128"/>
      <c r="CB33" s="128"/>
      <c r="CC33" s="128"/>
      <c r="CD33" s="128"/>
      <c r="CE33" s="128"/>
      <c r="CF33" s="128"/>
      <c r="CG33" s="128"/>
      <c r="CH33" s="128"/>
      <c r="CI33" s="128"/>
      <c r="CJ33" s="128"/>
      <c r="CK33" s="128"/>
      <c r="CL33" s="128"/>
      <c r="CM33" s="128"/>
      <c r="CN33" s="128"/>
      <c r="CO33" s="128"/>
      <c r="CP33" s="128"/>
      <c r="CQ33" s="128"/>
      <c r="CR33" s="128"/>
      <c r="CS33" s="128"/>
      <c r="CT33" s="128"/>
      <c r="CU33" s="128"/>
      <c r="CV33" s="128"/>
      <c r="CW33" s="128"/>
      <c r="CX33" s="128"/>
      <c r="CY33" s="128"/>
      <c r="CZ33" s="128"/>
      <c r="DA33" s="128"/>
      <c r="DB33" s="128"/>
      <c r="DC33" s="128"/>
      <c r="DD33" s="128"/>
      <c r="DE33" s="128"/>
      <c r="DF33" s="128"/>
      <c r="DG33" s="128"/>
      <c r="DH33" s="128"/>
      <c r="DI33" s="128"/>
      <c r="DJ33" s="128"/>
      <c r="DK33" s="128"/>
      <c r="DL33" s="128"/>
      <c r="DM33" s="128"/>
      <c r="DN33" s="128"/>
      <c r="DO33" s="128"/>
      <c r="DP33" s="128"/>
      <c r="DQ33" s="128"/>
      <c r="DR33" s="127"/>
      <c r="DS33" s="127"/>
      <c r="DT33" s="127"/>
      <c r="DU33" s="127"/>
      <c r="DV33" s="127"/>
      <c r="DW33" s="127"/>
      <c r="DX33" s="127"/>
      <c r="DY33" s="127"/>
      <c r="DZ33" s="127"/>
      <c r="EA33" s="127"/>
      <c r="EB33" s="127"/>
      <c r="EC33" s="127"/>
      <c r="ED33" s="127"/>
      <c r="EE33" s="127"/>
      <c r="EF33" s="127"/>
      <c r="EG33" s="127"/>
      <c r="EH33" s="127"/>
      <c r="EI33" s="127"/>
      <c r="EJ33" s="127"/>
      <c r="EK33" s="127"/>
      <c r="EL33" s="127"/>
      <c r="EM33" s="127"/>
    </row>
    <row r="34" spans="1:143">
      <c r="A34" s="127"/>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128"/>
      <c r="AB34" s="128"/>
      <c r="AC34" s="128"/>
      <c r="AD34" s="128"/>
      <c r="AE34" s="128"/>
      <c r="AF34" s="128"/>
      <c r="AG34" s="128"/>
      <c r="AH34" s="128"/>
      <c r="AI34" s="128"/>
      <c r="AJ34" s="128"/>
      <c r="AK34" s="128"/>
      <c r="AL34" s="128"/>
      <c r="AM34" s="128"/>
      <c r="AN34" s="128"/>
      <c r="AO34" s="128"/>
      <c r="AP34" s="128"/>
      <c r="AQ34" s="128"/>
      <c r="AR34" s="128"/>
      <c r="AS34" s="128"/>
      <c r="AT34" s="128"/>
      <c r="AU34" s="128"/>
      <c r="AV34" s="128"/>
      <c r="AW34" s="128"/>
      <c r="AX34" s="128"/>
      <c r="AY34" s="128"/>
      <c r="AZ34" s="128"/>
      <c r="BA34" s="128"/>
      <c r="BB34" s="128"/>
      <c r="BC34" s="128"/>
      <c r="BD34" s="128"/>
      <c r="BE34" s="128"/>
      <c r="BF34" s="128"/>
      <c r="BG34" s="128"/>
      <c r="BH34" s="128"/>
      <c r="BI34" s="128"/>
      <c r="BJ34" s="128"/>
      <c r="BK34" s="128"/>
      <c r="BL34" s="128"/>
      <c r="BM34" s="128"/>
      <c r="BN34" s="128"/>
      <c r="BO34" s="128"/>
      <c r="BP34" s="128"/>
      <c r="BQ34" s="128"/>
      <c r="BR34" s="128"/>
      <c r="BS34" s="128"/>
      <c r="BT34" s="128"/>
      <c r="BU34" s="128"/>
      <c r="BV34" s="128"/>
      <c r="BW34" s="128"/>
      <c r="BX34" s="128"/>
      <c r="BY34" s="128"/>
      <c r="BZ34" s="128"/>
      <c r="CA34" s="128"/>
      <c r="CB34" s="128"/>
      <c r="CC34" s="128"/>
      <c r="CD34" s="128"/>
      <c r="CE34" s="128"/>
      <c r="CF34" s="128"/>
      <c r="CG34" s="128"/>
      <c r="CH34" s="128"/>
      <c r="CI34" s="128"/>
      <c r="CJ34" s="128"/>
      <c r="CK34" s="128"/>
      <c r="CL34" s="128"/>
      <c r="CM34" s="128"/>
      <c r="CN34" s="128"/>
      <c r="CO34" s="128"/>
      <c r="CP34" s="128"/>
      <c r="CQ34" s="128"/>
      <c r="CR34" s="128"/>
      <c r="CS34" s="128"/>
      <c r="CT34" s="128"/>
      <c r="CU34" s="128"/>
      <c r="CV34" s="128"/>
      <c r="CW34" s="128"/>
      <c r="CX34" s="128"/>
      <c r="CY34" s="128"/>
      <c r="CZ34" s="128"/>
      <c r="DA34" s="128"/>
      <c r="DB34" s="128"/>
      <c r="DC34" s="128"/>
      <c r="DD34" s="128"/>
      <c r="DE34" s="128"/>
      <c r="DF34" s="128"/>
      <c r="DG34" s="128"/>
      <c r="DH34" s="128"/>
      <c r="DI34" s="128"/>
      <c r="DJ34" s="128"/>
      <c r="DK34" s="128"/>
      <c r="DL34" s="128"/>
      <c r="DM34" s="128"/>
      <c r="DN34" s="128"/>
      <c r="DO34" s="128"/>
      <c r="DP34" s="128"/>
      <c r="DQ34" s="128"/>
      <c r="DR34" s="127"/>
      <c r="DS34" s="127"/>
      <c r="DT34" s="127"/>
      <c r="DU34" s="127"/>
      <c r="DV34" s="127"/>
      <c r="DW34" s="127"/>
      <c r="DX34" s="127"/>
      <c r="DY34" s="127"/>
      <c r="DZ34" s="127"/>
      <c r="EA34" s="127"/>
      <c r="EB34" s="127"/>
      <c r="EC34" s="127"/>
      <c r="ED34" s="127"/>
      <c r="EE34" s="127"/>
      <c r="EF34" s="127"/>
      <c r="EG34" s="127"/>
      <c r="EH34" s="127"/>
      <c r="EI34" s="127"/>
      <c r="EJ34" s="127"/>
      <c r="EK34" s="127"/>
      <c r="EL34" s="127"/>
      <c r="EM34" s="127"/>
    </row>
    <row r="35" spans="1:143">
      <c r="A35" s="127"/>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128"/>
      <c r="AB35" s="128"/>
      <c r="AC35" s="128"/>
      <c r="AD35" s="128"/>
      <c r="AE35" s="128"/>
      <c r="AF35" s="128"/>
      <c r="AG35" s="128"/>
      <c r="AH35" s="128"/>
      <c r="AI35" s="128"/>
      <c r="AJ35" s="128"/>
      <c r="AK35" s="128"/>
      <c r="AL35" s="128"/>
      <c r="AM35" s="128"/>
      <c r="AN35" s="128"/>
      <c r="AO35" s="128"/>
      <c r="AP35" s="128"/>
      <c r="AQ35" s="128"/>
      <c r="AR35" s="128"/>
      <c r="AS35" s="128"/>
      <c r="AT35" s="128"/>
      <c r="AU35" s="128"/>
      <c r="AV35" s="128"/>
      <c r="AW35" s="128"/>
      <c r="AX35" s="128"/>
      <c r="AY35" s="128"/>
      <c r="AZ35" s="128"/>
      <c r="BA35" s="128"/>
      <c r="BB35" s="128"/>
      <c r="BC35" s="128"/>
      <c r="BD35" s="128"/>
      <c r="BE35" s="128"/>
      <c r="BF35" s="128"/>
      <c r="BG35" s="128"/>
      <c r="BH35" s="128"/>
      <c r="BI35" s="128"/>
      <c r="BJ35" s="128"/>
      <c r="BK35" s="128"/>
      <c r="BL35" s="128"/>
      <c r="BM35" s="128"/>
      <c r="BN35" s="128"/>
      <c r="BO35" s="128"/>
      <c r="BP35" s="128"/>
      <c r="BQ35" s="128"/>
      <c r="BR35" s="128"/>
      <c r="BS35" s="128"/>
      <c r="BT35" s="128"/>
      <c r="BU35" s="128"/>
      <c r="BV35" s="128"/>
      <c r="BW35" s="128"/>
      <c r="BX35" s="128"/>
      <c r="BY35" s="128"/>
      <c r="BZ35" s="128"/>
      <c r="CA35" s="128"/>
      <c r="CB35" s="128"/>
      <c r="CC35" s="128"/>
      <c r="CD35" s="128"/>
      <c r="CE35" s="128"/>
      <c r="CF35" s="128"/>
      <c r="CG35" s="128"/>
      <c r="CH35" s="128"/>
      <c r="CI35" s="128"/>
      <c r="CJ35" s="128"/>
      <c r="CK35" s="128"/>
      <c r="CL35" s="128"/>
      <c r="CM35" s="128"/>
      <c r="CN35" s="128"/>
      <c r="CO35" s="128"/>
      <c r="CP35" s="128"/>
      <c r="CQ35" s="128"/>
      <c r="CR35" s="128"/>
      <c r="CS35" s="128"/>
      <c r="CT35" s="128"/>
      <c r="CU35" s="128"/>
      <c r="CV35" s="128"/>
      <c r="CW35" s="128"/>
      <c r="CX35" s="128"/>
      <c r="CY35" s="128"/>
      <c r="CZ35" s="128"/>
      <c r="DA35" s="128"/>
      <c r="DB35" s="128"/>
      <c r="DC35" s="128"/>
      <c r="DD35" s="128"/>
      <c r="DE35" s="128"/>
      <c r="DF35" s="128"/>
      <c r="DG35" s="128"/>
      <c r="DH35" s="128"/>
      <c r="DI35" s="128"/>
      <c r="DJ35" s="128"/>
      <c r="DK35" s="128"/>
      <c r="DL35" s="128"/>
      <c r="DM35" s="128"/>
      <c r="DN35" s="128"/>
      <c r="DO35" s="128"/>
      <c r="DP35" s="128"/>
      <c r="DQ35" s="128"/>
      <c r="DR35" s="127"/>
      <c r="DS35" s="127"/>
      <c r="DT35" s="127"/>
      <c r="DU35" s="127"/>
      <c r="DV35" s="127"/>
      <c r="DW35" s="127"/>
      <c r="DX35" s="127"/>
      <c r="DY35" s="127"/>
      <c r="DZ35" s="127"/>
      <c r="EA35" s="127"/>
      <c r="EB35" s="127"/>
      <c r="EC35" s="127"/>
      <c r="ED35" s="127"/>
      <c r="EE35" s="127"/>
      <c r="EF35" s="127"/>
      <c r="EG35" s="127"/>
      <c r="EH35" s="127"/>
      <c r="EI35" s="127"/>
      <c r="EJ35" s="127"/>
      <c r="EK35" s="127"/>
      <c r="EL35" s="127"/>
      <c r="EM35" s="127"/>
    </row>
    <row r="36" spans="1:143">
      <c r="A36" s="127"/>
      <c r="B36" s="128"/>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128"/>
      <c r="AB36" s="128"/>
      <c r="AC36" s="128"/>
      <c r="AD36" s="128"/>
      <c r="AE36" s="128"/>
      <c r="AF36" s="128"/>
      <c r="AG36" s="128"/>
      <c r="AH36" s="128"/>
      <c r="AI36" s="128"/>
      <c r="AJ36" s="128"/>
      <c r="AK36" s="128"/>
      <c r="AL36" s="128"/>
      <c r="AM36" s="128"/>
      <c r="AN36" s="128"/>
      <c r="AO36" s="128"/>
      <c r="AP36" s="128"/>
      <c r="AQ36" s="128"/>
      <c r="AR36" s="128"/>
      <c r="AS36" s="128"/>
      <c r="AT36" s="128"/>
      <c r="AU36" s="128"/>
      <c r="AV36" s="128"/>
      <c r="AW36" s="128"/>
      <c r="AX36" s="128"/>
      <c r="AY36" s="128"/>
      <c r="AZ36" s="128"/>
      <c r="BA36" s="128"/>
      <c r="BB36" s="128"/>
      <c r="BC36" s="128"/>
      <c r="BD36" s="128"/>
      <c r="BE36" s="128"/>
      <c r="BF36" s="128"/>
      <c r="BG36" s="128"/>
      <c r="BH36" s="128"/>
      <c r="BI36" s="128"/>
      <c r="BJ36" s="128"/>
      <c r="BK36" s="128"/>
      <c r="BL36" s="128"/>
      <c r="BM36" s="128"/>
      <c r="BN36" s="128"/>
      <c r="BO36" s="128"/>
      <c r="BP36" s="128"/>
      <c r="BQ36" s="128"/>
      <c r="BR36" s="128"/>
      <c r="BS36" s="128"/>
      <c r="BT36" s="128"/>
      <c r="BU36" s="128"/>
      <c r="BV36" s="128"/>
      <c r="BW36" s="128"/>
      <c r="BX36" s="128"/>
      <c r="BY36" s="128"/>
      <c r="BZ36" s="128"/>
      <c r="CA36" s="128"/>
      <c r="CB36" s="128"/>
      <c r="CC36" s="128"/>
      <c r="CD36" s="128"/>
      <c r="CE36" s="128"/>
      <c r="CF36" s="128"/>
      <c r="CG36" s="128"/>
      <c r="CH36" s="128"/>
      <c r="CI36" s="128"/>
      <c r="CJ36" s="128"/>
      <c r="CK36" s="128"/>
      <c r="CL36" s="128"/>
      <c r="CM36" s="128"/>
      <c r="CN36" s="128"/>
      <c r="CO36" s="128"/>
      <c r="CP36" s="128"/>
      <c r="CQ36" s="128"/>
      <c r="CR36" s="128"/>
      <c r="CS36" s="128"/>
      <c r="CT36" s="128"/>
      <c r="CU36" s="128"/>
      <c r="CV36" s="128"/>
      <c r="CW36" s="128"/>
      <c r="CX36" s="128"/>
      <c r="CY36" s="128"/>
      <c r="CZ36" s="128"/>
      <c r="DA36" s="128"/>
      <c r="DB36" s="128"/>
      <c r="DC36" s="128"/>
      <c r="DD36" s="128"/>
      <c r="DE36" s="128"/>
      <c r="DF36" s="128"/>
      <c r="DG36" s="128"/>
      <c r="DH36" s="128"/>
      <c r="DI36" s="128"/>
      <c r="DJ36" s="128"/>
      <c r="DK36" s="128"/>
      <c r="DL36" s="128"/>
      <c r="DM36" s="128"/>
      <c r="DN36" s="128"/>
      <c r="DO36" s="128"/>
      <c r="DP36" s="128"/>
      <c r="DQ36" s="128"/>
      <c r="DR36" s="127"/>
      <c r="DS36" s="127"/>
      <c r="DT36" s="127"/>
      <c r="DU36" s="127"/>
      <c r="DV36" s="127"/>
      <c r="DW36" s="127"/>
      <c r="DX36" s="127"/>
      <c r="DY36" s="127"/>
      <c r="DZ36" s="127"/>
      <c r="EA36" s="127"/>
      <c r="EB36" s="127"/>
      <c r="EC36" s="127"/>
      <c r="ED36" s="127"/>
      <c r="EE36" s="127"/>
      <c r="EF36" s="127"/>
      <c r="EG36" s="127"/>
      <c r="EH36" s="127"/>
      <c r="EI36" s="127"/>
      <c r="EJ36" s="127"/>
      <c r="EK36" s="127"/>
      <c r="EL36" s="127"/>
      <c r="EM36" s="127"/>
    </row>
    <row r="37" spans="1:143">
      <c r="A37" s="127"/>
      <c r="B37" s="128"/>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128"/>
      <c r="AB37" s="128"/>
      <c r="AC37" s="128"/>
      <c r="AD37" s="128"/>
      <c r="AE37" s="128"/>
      <c r="AF37" s="128"/>
      <c r="AG37" s="128"/>
      <c r="AH37" s="128"/>
      <c r="AI37" s="128"/>
      <c r="AJ37" s="128"/>
      <c r="AK37" s="128"/>
      <c r="AL37" s="128"/>
      <c r="AM37" s="128"/>
      <c r="AN37" s="128"/>
      <c r="AO37" s="128"/>
      <c r="AP37" s="128"/>
      <c r="AQ37" s="128"/>
      <c r="AR37" s="128"/>
      <c r="AS37" s="128"/>
      <c r="AT37" s="128"/>
      <c r="AU37" s="128"/>
      <c r="AV37" s="128"/>
      <c r="AW37" s="128"/>
      <c r="AX37" s="128"/>
      <c r="AY37" s="128"/>
      <c r="AZ37" s="128"/>
      <c r="BA37" s="128"/>
      <c r="BB37" s="128"/>
      <c r="BC37" s="128"/>
      <c r="BD37" s="128"/>
      <c r="BE37" s="128"/>
      <c r="BF37" s="128"/>
      <c r="BG37" s="128"/>
      <c r="BH37" s="128"/>
      <c r="BI37" s="128"/>
      <c r="BJ37" s="128"/>
      <c r="BK37" s="128"/>
      <c r="BL37" s="128"/>
      <c r="BM37" s="128"/>
      <c r="BN37" s="128"/>
      <c r="BO37" s="128"/>
      <c r="BP37" s="128"/>
      <c r="BQ37" s="128"/>
      <c r="BR37" s="128"/>
      <c r="BS37" s="128"/>
      <c r="BT37" s="128"/>
      <c r="BU37" s="128"/>
      <c r="BV37" s="128"/>
      <c r="BW37" s="128"/>
      <c r="BX37" s="128"/>
      <c r="BY37" s="128"/>
      <c r="BZ37" s="128"/>
      <c r="CA37" s="128"/>
      <c r="CB37" s="128"/>
      <c r="CC37" s="128"/>
      <c r="CD37" s="128"/>
      <c r="CE37" s="128"/>
      <c r="CF37" s="128"/>
      <c r="CG37" s="128"/>
      <c r="CH37" s="128"/>
      <c r="CI37" s="128"/>
      <c r="CJ37" s="128"/>
      <c r="CK37" s="128"/>
      <c r="CL37" s="128"/>
      <c r="CM37" s="128"/>
      <c r="CN37" s="128"/>
      <c r="CO37" s="128"/>
      <c r="CP37" s="128"/>
      <c r="CQ37" s="128"/>
      <c r="CR37" s="128"/>
      <c r="CS37" s="128"/>
      <c r="CT37" s="128"/>
      <c r="CU37" s="128"/>
      <c r="CV37" s="128"/>
      <c r="CW37" s="128"/>
      <c r="CX37" s="128"/>
      <c r="CY37" s="128"/>
      <c r="CZ37" s="128"/>
      <c r="DA37" s="128"/>
      <c r="DB37" s="128"/>
      <c r="DC37" s="128"/>
      <c r="DD37" s="128"/>
      <c r="DE37" s="128"/>
      <c r="DF37" s="128"/>
      <c r="DG37" s="128"/>
      <c r="DH37" s="128"/>
      <c r="DI37" s="128"/>
      <c r="DJ37" s="128"/>
      <c r="DK37" s="128"/>
      <c r="DL37" s="128"/>
      <c r="DM37" s="128"/>
      <c r="DN37" s="128"/>
      <c r="DO37" s="128"/>
      <c r="DP37" s="128"/>
      <c r="DQ37" s="128"/>
      <c r="DR37" s="127"/>
      <c r="DS37" s="127"/>
      <c r="DT37" s="127"/>
      <c r="DU37" s="127"/>
      <c r="DV37" s="127"/>
      <c r="DW37" s="127"/>
      <c r="DX37" s="127"/>
      <c r="DY37" s="127"/>
      <c r="DZ37" s="127"/>
      <c r="EA37" s="127"/>
      <c r="EB37" s="127"/>
      <c r="EC37" s="127"/>
      <c r="ED37" s="127"/>
      <c r="EE37" s="127"/>
      <c r="EF37" s="127"/>
      <c r="EG37" s="127"/>
      <c r="EH37" s="127"/>
      <c r="EI37" s="127"/>
      <c r="EJ37" s="127"/>
      <c r="EK37" s="127"/>
      <c r="EL37" s="127"/>
      <c r="EM37" s="127"/>
    </row>
    <row r="38" spans="1:143">
      <c r="A38" s="127"/>
      <c r="B38" s="128"/>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128"/>
      <c r="AB38" s="128"/>
      <c r="AC38" s="128"/>
      <c r="AD38" s="128"/>
      <c r="AE38" s="128"/>
      <c r="AF38" s="128"/>
      <c r="AG38" s="128"/>
      <c r="AH38" s="128"/>
      <c r="AI38" s="128"/>
      <c r="AJ38" s="128"/>
      <c r="AK38" s="128"/>
      <c r="AL38" s="128"/>
      <c r="AM38" s="128"/>
      <c r="AN38" s="128"/>
      <c r="AO38" s="128"/>
      <c r="AP38" s="128"/>
      <c r="AQ38" s="128"/>
      <c r="AR38" s="128"/>
      <c r="AS38" s="128"/>
      <c r="AT38" s="128"/>
      <c r="AU38" s="128"/>
      <c r="AV38" s="128"/>
      <c r="AW38" s="128"/>
      <c r="AX38" s="128"/>
      <c r="AY38" s="128"/>
      <c r="AZ38" s="128"/>
      <c r="BA38" s="128"/>
      <c r="BB38" s="128"/>
      <c r="BC38" s="128"/>
      <c r="BD38" s="128"/>
      <c r="BE38" s="128"/>
      <c r="BF38" s="128"/>
      <c r="BG38" s="128"/>
      <c r="BH38" s="128"/>
      <c r="BI38" s="128"/>
      <c r="BJ38" s="128"/>
      <c r="BK38" s="128"/>
      <c r="BL38" s="128"/>
      <c r="BM38" s="128"/>
      <c r="BN38" s="128"/>
      <c r="BO38" s="128"/>
      <c r="BP38" s="128"/>
      <c r="BQ38" s="128"/>
      <c r="BR38" s="128"/>
      <c r="BS38" s="128"/>
      <c r="BT38" s="128"/>
      <c r="BU38" s="128"/>
      <c r="BV38" s="128"/>
      <c r="BW38" s="128"/>
      <c r="BX38" s="128"/>
      <c r="BY38" s="128"/>
      <c r="BZ38" s="128"/>
      <c r="CA38" s="128"/>
      <c r="CB38" s="128"/>
      <c r="CC38" s="128"/>
      <c r="CD38" s="128"/>
      <c r="CE38" s="128"/>
      <c r="CF38" s="128"/>
      <c r="CG38" s="128"/>
      <c r="CH38" s="128"/>
      <c r="CI38" s="128"/>
      <c r="CJ38" s="128"/>
      <c r="CK38" s="128"/>
      <c r="CL38" s="128"/>
      <c r="CM38" s="128"/>
      <c r="CN38" s="128"/>
      <c r="CO38" s="128"/>
      <c r="CP38" s="128"/>
      <c r="CQ38" s="128"/>
      <c r="CR38" s="128"/>
      <c r="CS38" s="128"/>
      <c r="CT38" s="128"/>
      <c r="CU38" s="128"/>
      <c r="CV38" s="128"/>
      <c r="CW38" s="128"/>
      <c r="CX38" s="128"/>
      <c r="CY38" s="128"/>
      <c r="CZ38" s="128"/>
      <c r="DA38" s="128"/>
      <c r="DB38" s="128"/>
      <c r="DC38" s="128"/>
      <c r="DD38" s="128"/>
      <c r="DE38" s="128"/>
      <c r="DF38" s="128"/>
      <c r="DG38" s="128"/>
      <c r="DH38" s="128"/>
      <c r="DI38" s="128"/>
      <c r="DJ38" s="128"/>
      <c r="DK38" s="128"/>
      <c r="DL38" s="128"/>
      <c r="DM38" s="128"/>
      <c r="DN38" s="128"/>
      <c r="DO38" s="128"/>
      <c r="DP38" s="128"/>
      <c r="DQ38" s="128"/>
      <c r="DR38" s="127"/>
      <c r="DS38" s="127"/>
      <c r="DT38" s="127"/>
      <c r="DU38" s="127"/>
      <c r="DV38" s="127"/>
      <c r="DW38" s="127"/>
      <c r="DX38" s="127"/>
      <c r="DY38" s="127"/>
      <c r="DZ38" s="127"/>
      <c r="EA38" s="127"/>
      <c r="EB38" s="127"/>
      <c r="EC38" s="127"/>
      <c r="ED38" s="127"/>
      <c r="EE38" s="127"/>
      <c r="EF38" s="127"/>
      <c r="EG38" s="127"/>
      <c r="EH38" s="127"/>
      <c r="EI38" s="127"/>
      <c r="EJ38" s="127"/>
      <c r="EK38" s="127"/>
      <c r="EL38" s="127"/>
      <c r="EM38" s="127"/>
    </row>
    <row r="39" spans="1:143">
      <c r="A39" s="127"/>
      <c r="B39" s="128"/>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128"/>
      <c r="AB39" s="128"/>
      <c r="AC39" s="128"/>
      <c r="AD39" s="128"/>
      <c r="AE39" s="128"/>
      <c r="AF39" s="128"/>
      <c r="AG39" s="128"/>
      <c r="AH39" s="128"/>
      <c r="AI39" s="128"/>
      <c r="AJ39" s="128"/>
      <c r="AK39" s="128"/>
      <c r="AL39" s="128"/>
      <c r="AM39" s="128"/>
      <c r="AN39" s="128"/>
      <c r="AO39" s="128"/>
      <c r="AP39" s="128"/>
      <c r="AQ39" s="128"/>
      <c r="AR39" s="128"/>
      <c r="AS39" s="128"/>
      <c r="AT39" s="128"/>
      <c r="AU39" s="128"/>
      <c r="AV39" s="128"/>
      <c r="AW39" s="128"/>
      <c r="AX39" s="128"/>
      <c r="AY39" s="128"/>
      <c r="AZ39" s="128"/>
      <c r="BA39" s="128"/>
      <c r="BB39" s="128"/>
      <c r="BC39" s="128"/>
      <c r="BD39" s="128"/>
      <c r="BE39" s="128"/>
      <c r="BF39" s="128"/>
      <c r="BG39" s="128"/>
      <c r="BH39" s="128"/>
      <c r="BI39" s="128"/>
      <c r="BJ39" s="128"/>
      <c r="BK39" s="128"/>
      <c r="BL39" s="128"/>
      <c r="BM39" s="128"/>
      <c r="BN39" s="128"/>
      <c r="BO39" s="128"/>
      <c r="BP39" s="128"/>
      <c r="BQ39" s="128"/>
      <c r="BR39" s="128"/>
      <c r="BS39" s="128"/>
      <c r="BT39" s="128"/>
      <c r="BU39" s="128"/>
      <c r="BV39" s="128"/>
      <c r="BW39" s="128"/>
      <c r="BX39" s="128"/>
      <c r="BY39" s="128"/>
      <c r="BZ39" s="128"/>
      <c r="CA39" s="128"/>
      <c r="CB39" s="128"/>
      <c r="CC39" s="128"/>
      <c r="CD39" s="128"/>
      <c r="CE39" s="128"/>
      <c r="CF39" s="128"/>
      <c r="CG39" s="128"/>
      <c r="CH39" s="128"/>
      <c r="CI39" s="128"/>
      <c r="CJ39" s="128"/>
      <c r="CK39" s="128"/>
      <c r="CL39" s="128"/>
      <c r="CM39" s="128"/>
      <c r="CN39" s="128"/>
      <c r="CO39" s="128"/>
      <c r="CP39" s="128"/>
      <c r="CQ39" s="128"/>
      <c r="CR39" s="128"/>
      <c r="CS39" s="128"/>
      <c r="CT39" s="128"/>
      <c r="CU39" s="128"/>
      <c r="CV39" s="128"/>
      <c r="CW39" s="128"/>
      <c r="CX39" s="128"/>
      <c r="CY39" s="128"/>
      <c r="CZ39" s="128"/>
      <c r="DA39" s="128"/>
      <c r="DB39" s="128"/>
      <c r="DC39" s="128"/>
      <c r="DD39" s="128"/>
      <c r="DE39" s="128"/>
      <c r="DF39" s="128"/>
      <c r="DG39" s="128"/>
      <c r="DH39" s="128"/>
      <c r="DI39" s="128"/>
      <c r="DJ39" s="128"/>
      <c r="DK39" s="128"/>
      <c r="DL39" s="128"/>
      <c r="DM39" s="128"/>
      <c r="DN39" s="128"/>
      <c r="DO39" s="128"/>
      <c r="DP39" s="128"/>
      <c r="DQ39" s="128"/>
      <c r="DR39" s="127"/>
      <c r="DS39" s="127"/>
      <c r="DT39" s="127"/>
      <c r="DU39" s="127"/>
      <c r="DV39" s="127"/>
      <c r="DW39" s="127"/>
      <c r="DX39" s="127"/>
      <c r="DY39" s="127"/>
      <c r="DZ39" s="127"/>
      <c r="EA39" s="127"/>
      <c r="EB39" s="127"/>
      <c r="EC39" s="127"/>
      <c r="ED39" s="127"/>
      <c r="EE39" s="127"/>
      <c r="EF39" s="127"/>
      <c r="EG39" s="127"/>
      <c r="EH39" s="127"/>
      <c r="EI39" s="127"/>
      <c r="EJ39" s="127"/>
      <c r="EK39" s="127"/>
      <c r="EL39" s="127"/>
      <c r="EM39" s="127"/>
    </row>
    <row r="40" spans="1:143">
      <c r="A40" s="127"/>
      <c r="B40" s="128"/>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128"/>
      <c r="AB40" s="128"/>
      <c r="AC40" s="128"/>
      <c r="AD40" s="128"/>
      <c r="AE40" s="128"/>
      <c r="AF40" s="128"/>
      <c r="AG40" s="128"/>
      <c r="AH40" s="128"/>
      <c r="AI40" s="128"/>
      <c r="AJ40" s="128"/>
      <c r="AK40" s="128"/>
      <c r="AL40" s="128"/>
      <c r="AM40" s="128"/>
      <c r="AN40" s="128"/>
      <c r="AO40" s="128"/>
      <c r="AP40" s="128"/>
      <c r="AQ40" s="128"/>
      <c r="AR40" s="128"/>
      <c r="AS40" s="128"/>
      <c r="AT40" s="128"/>
      <c r="AU40" s="128"/>
      <c r="AV40" s="128"/>
      <c r="AW40" s="128"/>
      <c r="AX40" s="128"/>
      <c r="AY40" s="128"/>
      <c r="AZ40" s="128"/>
      <c r="BA40" s="128"/>
      <c r="BB40" s="128"/>
      <c r="BC40" s="128"/>
      <c r="BD40" s="128"/>
      <c r="BE40" s="128"/>
      <c r="BF40" s="128"/>
      <c r="BG40" s="128"/>
      <c r="BH40" s="128"/>
      <c r="BI40" s="128"/>
      <c r="BJ40" s="128"/>
      <c r="BK40" s="128"/>
      <c r="BL40" s="128"/>
      <c r="BM40" s="128"/>
      <c r="BN40" s="128"/>
      <c r="BO40" s="128"/>
      <c r="BP40" s="128"/>
      <c r="BQ40" s="128"/>
      <c r="BR40" s="128"/>
      <c r="BS40" s="128"/>
      <c r="BT40" s="128"/>
      <c r="BU40" s="128"/>
      <c r="BV40" s="128"/>
      <c r="BW40" s="128"/>
      <c r="BX40" s="128"/>
      <c r="BY40" s="128"/>
      <c r="BZ40" s="128"/>
      <c r="CA40" s="128"/>
      <c r="CB40" s="128"/>
      <c r="CC40" s="128"/>
      <c r="CD40" s="128"/>
      <c r="CE40" s="128"/>
      <c r="CF40" s="128"/>
      <c r="CG40" s="128"/>
      <c r="CH40" s="128"/>
      <c r="CI40" s="128"/>
      <c r="CJ40" s="128"/>
      <c r="CK40" s="128"/>
      <c r="CL40" s="128"/>
      <c r="CM40" s="128"/>
      <c r="CN40" s="128"/>
      <c r="CO40" s="128"/>
      <c r="CP40" s="128"/>
      <c r="CQ40" s="128"/>
      <c r="CR40" s="128"/>
      <c r="CS40" s="128"/>
      <c r="CT40" s="128"/>
      <c r="CU40" s="128"/>
      <c r="CV40" s="128"/>
      <c r="CW40" s="128"/>
      <c r="CX40" s="128"/>
      <c r="CY40" s="128"/>
      <c r="CZ40" s="128"/>
      <c r="DA40" s="128"/>
      <c r="DB40" s="128"/>
      <c r="DC40" s="128"/>
      <c r="DD40" s="128"/>
      <c r="DE40" s="128"/>
      <c r="DF40" s="128"/>
      <c r="DG40" s="128"/>
      <c r="DH40" s="128"/>
      <c r="DI40" s="128"/>
      <c r="DJ40" s="128"/>
      <c r="DK40" s="128"/>
      <c r="DL40" s="128"/>
      <c r="DM40" s="128"/>
      <c r="DN40" s="128"/>
      <c r="DO40" s="128"/>
      <c r="DP40" s="128"/>
      <c r="DQ40" s="128"/>
      <c r="DR40" s="127"/>
      <c r="DS40" s="127"/>
      <c r="DT40" s="127"/>
      <c r="DU40" s="127"/>
      <c r="DV40" s="127"/>
      <c r="DW40" s="127"/>
      <c r="DX40" s="127"/>
      <c r="DY40" s="127"/>
      <c r="DZ40" s="127"/>
      <c r="EA40" s="127"/>
      <c r="EB40" s="127"/>
      <c r="EC40" s="127"/>
      <c r="ED40" s="127"/>
      <c r="EE40" s="127"/>
      <c r="EF40" s="127"/>
      <c r="EG40" s="127"/>
      <c r="EH40" s="127"/>
      <c r="EI40" s="127"/>
      <c r="EJ40" s="127"/>
      <c r="EK40" s="127"/>
      <c r="EL40" s="127"/>
      <c r="EM40" s="127"/>
    </row>
    <row r="41" spans="1:143">
      <c r="A41" s="127"/>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128"/>
      <c r="AB41" s="128"/>
      <c r="AC41" s="128"/>
      <c r="AD41" s="128"/>
      <c r="AE41" s="128"/>
      <c r="AF41" s="128"/>
      <c r="AG41" s="128"/>
      <c r="AH41" s="128"/>
      <c r="AI41" s="128"/>
      <c r="AJ41" s="128"/>
      <c r="AK41" s="128"/>
      <c r="AL41" s="128"/>
      <c r="AM41" s="128"/>
      <c r="AN41" s="128"/>
      <c r="AO41" s="128"/>
      <c r="AP41" s="128"/>
      <c r="AQ41" s="128"/>
      <c r="AR41" s="128"/>
      <c r="AS41" s="128"/>
      <c r="AT41" s="128"/>
      <c r="AU41" s="128"/>
      <c r="AV41" s="128"/>
      <c r="AW41" s="128"/>
      <c r="AX41" s="128"/>
      <c r="AY41" s="128"/>
      <c r="AZ41" s="128"/>
      <c r="BA41" s="128"/>
      <c r="BB41" s="128"/>
      <c r="BC41" s="128"/>
      <c r="BD41" s="128"/>
      <c r="BE41" s="128"/>
      <c r="BF41" s="128"/>
      <c r="BG41" s="128"/>
      <c r="BH41" s="128"/>
      <c r="BI41" s="128"/>
      <c r="BJ41" s="128"/>
      <c r="BK41" s="128"/>
      <c r="BL41" s="128"/>
      <c r="BM41" s="128"/>
      <c r="BN41" s="128"/>
      <c r="BO41" s="128"/>
      <c r="BP41" s="128"/>
      <c r="BQ41" s="128"/>
      <c r="BR41" s="128"/>
      <c r="BS41" s="128"/>
      <c r="BT41" s="128"/>
      <c r="BU41" s="128"/>
      <c r="BV41" s="128"/>
      <c r="BW41" s="128"/>
      <c r="BX41" s="128"/>
      <c r="BY41" s="128"/>
      <c r="BZ41" s="128"/>
      <c r="CA41" s="128"/>
      <c r="CB41" s="128"/>
      <c r="CC41" s="128"/>
      <c r="CD41" s="128"/>
      <c r="CE41" s="128"/>
      <c r="CF41" s="128"/>
      <c r="CG41" s="128"/>
      <c r="CH41" s="128"/>
      <c r="CI41" s="128"/>
      <c r="CJ41" s="128"/>
      <c r="CK41" s="128"/>
      <c r="CL41" s="128"/>
      <c r="CM41" s="128"/>
      <c r="CN41" s="128"/>
      <c r="CO41" s="128"/>
      <c r="CP41" s="128"/>
      <c r="CQ41" s="128"/>
      <c r="CR41" s="128"/>
      <c r="CS41" s="128"/>
      <c r="CT41" s="128"/>
      <c r="CU41" s="128"/>
      <c r="CV41" s="128"/>
      <c r="CW41" s="128"/>
      <c r="CX41" s="128"/>
      <c r="CY41" s="128"/>
      <c r="CZ41" s="128"/>
      <c r="DA41" s="128"/>
      <c r="DB41" s="128"/>
      <c r="DC41" s="128"/>
      <c r="DD41" s="128"/>
      <c r="DE41" s="128"/>
      <c r="DF41" s="128"/>
      <c r="DG41" s="128"/>
      <c r="DH41" s="128"/>
      <c r="DI41" s="128"/>
      <c r="DJ41" s="128"/>
      <c r="DK41" s="128"/>
      <c r="DL41" s="128"/>
      <c r="DM41" s="128"/>
      <c r="DN41" s="128"/>
      <c r="DO41" s="128"/>
      <c r="DP41" s="128"/>
      <c r="DQ41" s="128"/>
      <c r="DR41" s="127"/>
      <c r="DS41" s="127"/>
      <c r="DT41" s="127"/>
      <c r="DU41" s="127"/>
      <c r="DV41" s="127"/>
      <c r="DW41" s="127"/>
      <c r="DX41" s="127"/>
      <c r="DY41" s="127"/>
      <c r="DZ41" s="127"/>
      <c r="EA41" s="127"/>
      <c r="EB41" s="127"/>
      <c r="EC41" s="127"/>
      <c r="ED41" s="127"/>
      <c r="EE41" s="127"/>
      <c r="EF41" s="127"/>
      <c r="EG41" s="127"/>
      <c r="EH41" s="127"/>
      <c r="EI41" s="127"/>
      <c r="EJ41" s="127"/>
      <c r="EK41" s="127"/>
      <c r="EL41" s="127"/>
      <c r="EM41" s="127"/>
    </row>
    <row r="42" spans="1:143">
      <c r="A42" s="127"/>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c r="AA42" s="128"/>
      <c r="AB42" s="128"/>
      <c r="AC42" s="128"/>
      <c r="AD42" s="128"/>
      <c r="AE42" s="128"/>
      <c r="AF42" s="128"/>
      <c r="AG42" s="128"/>
      <c r="AH42" s="128"/>
      <c r="AI42" s="128"/>
      <c r="AJ42" s="128"/>
      <c r="AK42" s="128"/>
      <c r="AL42" s="128"/>
      <c r="AM42" s="128"/>
      <c r="AN42" s="128"/>
      <c r="AO42" s="128"/>
      <c r="AP42" s="128"/>
      <c r="AQ42" s="128"/>
      <c r="AR42" s="128"/>
      <c r="AS42" s="128"/>
      <c r="AT42" s="128"/>
      <c r="AU42" s="128"/>
      <c r="AV42" s="128"/>
      <c r="AW42" s="128"/>
      <c r="AX42" s="128"/>
      <c r="AY42" s="128"/>
      <c r="AZ42" s="128"/>
      <c r="BA42" s="128"/>
      <c r="BB42" s="128"/>
      <c r="BC42" s="128"/>
      <c r="BD42" s="128"/>
      <c r="BE42" s="128"/>
      <c r="BF42" s="128"/>
      <c r="BG42" s="128"/>
      <c r="BH42" s="128"/>
      <c r="BI42" s="128"/>
      <c r="BJ42" s="128"/>
      <c r="BK42" s="128"/>
      <c r="BL42" s="128"/>
      <c r="BM42" s="128"/>
      <c r="BN42" s="128"/>
      <c r="BO42" s="128"/>
      <c r="BP42" s="128"/>
      <c r="BQ42" s="128"/>
      <c r="BR42" s="128"/>
      <c r="BS42" s="128"/>
      <c r="BT42" s="128"/>
      <c r="BU42" s="128"/>
      <c r="BV42" s="128"/>
      <c r="BW42" s="128"/>
      <c r="BX42" s="128"/>
      <c r="BY42" s="128"/>
      <c r="BZ42" s="128"/>
      <c r="CA42" s="128"/>
      <c r="CB42" s="128"/>
      <c r="CC42" s="128"/>
      <c r="CD42" s="128"/>
      <c r="CE42" s="128"/>
      <c r="CF42" s="128"/>
      <c r="CG42" s="128"/>
      <c r="CH42" s="128"/>
      <c r="CI42" s="128"/>
      <c r="CJ42" s="128"/>
      <c r="CK42" s="128"/>
      <c r="CL42" s="128"/>
      <c r="CM42" s="128"/>
      <c r="CN42" s="128"/>
      <c r="CO42" s="128"/>
      <c r="CP42" s="128"/>
      <c r="CQ42" s="128"/>
      <c r="CR42" s="128"/>
      <c r="CS42" s="128"/>
      <c r="CT42" s="128"/>
      <c r="CU42" s="128"/>
      <c r="CV42" s="128"/>
      <c r="CW42" s="128"/>
      <c r="CX42" s="128"/>
      <c r="CY42" s="128"/>
      <c r="CZ42" s="128"/>
      <c r="DA42" s="128"/>
      <c r="DB42" s="128"/>
      <c r="DC42" s="128"/>
      <c r="DD42" s="128"/>
      <c r="DE42" s="128"/>
      <c r="DF42" s="128"/>
      <c r="DG42" s="128"/>
      <c r="DH42" s="128"/>
      <c r="DI42" s="128"/>
      <c r="DJ42" s="128"/>
      <c r="DK42" s="128"/>
      <c r="DL42" s="128"/>
      <c r="DM42" s="128"/>
      <c r="DN42" s="128"/>
      <c r="DO42" s="128"/>
      <c r="DP42" s="128"/>
      <c r="DQ42" s="128"/>
      <c r="DR42" s="127"/>
      <c r="DS42" s="127"/>
      <c r="DT42" s="127"/>
      <c r="DU42" s="127"/>
      <c r="DV42" s="127"/>
      <c r="DW42" s="127"/>
      <c r="DX42" s="127"/>
      <c r="DY42" s="127"/>
      <c r="DZ42" s="127"/>
      <c r="EA42" s="127"/>
      <c r="EB42" s="127"/>
      <c r="EC42" s="127"/>
      <c r="ED42" s="127"/>
      <c r="EE42" s="127"/>
      <c r="EF42" s="127"/>
      <c r="EG42" s="127"/>
      <c r="EH42" s="127"/>
      <c r="EI42" s="127"/>
      <c r="EJ42" s="127"/>
      <c r="EK42" s="127"/>
      <c r="EL42" s="127"/>
      <c r="EM42" s="127"/>
    </row>
    <row r="43" spans="1:143">
      <c r="A43" s="127"/>
      <c r="B43" s="128"/>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8"/>
      <c r="AA43" s="128"/>
      <c r="AB43" s="128"/>
      <c r="AC43" s="128"/>
      <c r="AD43" s="128"/>
      <c r="AE43" s="128"/>
      <c r="AF43" s="128"/>
      <c r="AG43" s="128"/>
      <c r="AH43" s="128"/>
      <c r="AI43" s="128"/>
      <c r="AJ43" s="128"/>
      <c r="AK43" s="128"/>
      <c r="AL43" s="128"/>
      <c r="AM43" s="128"/>
      <c r="AN43" s="128"/>
      <c r="AO43" s="128"/>
      <c r="AP43" s="128"/>
      <c r="AQ43" s="128"/>
      <c r="AR43" s="128"/>
      <c r="AS43" s="128"/>
      <c r="AT43" s="128"/>
      <c r="AU43" s="128"/>
      <c r="AV43" s="128"/>
      <c r="AW43" s="128"/>
      <c r="AX43" s="128"/>
      <c r="AY43" s="128"/>
      <c r="AZ43" s="128"/>
      <c r="BA43" s="128"/>
      <c r="BB43" s="128"/>
      <c r="BC43" s="128"/>
      <c r="BD43" s="128"/>
      <c r="BE43" s="128"/>
      <c r="BF43" s="128"/>
      <c r="BG43" s="128"/>
      <c r="BH43" s="128"/>
      <c r="BI43" s="128"/>
      <c r="BJ43" s="128"/>
      <c r="BK43" s="128"/>
      <c r="BL43" s="128"/>
      <c r="BM43" s="128"/>
      <c r="BN43" s="128"/>
      <c r="BO43" s="128"/>
      <c r="BP43" s="128"/>
      <c r="BQ43" s="128"/>
      <c r="BR43" s="128"/>
      <c r="BS43" s="128"/>
      <c r="BT43" s="128"/>
      <c r="BU43" s="128"/>
      <c r="BV43" s="128"/>
      <c r="BW43" s="128"/>
      <c r="BX43" s="128"/>
      <c r="BY43" s="128"/>
      <c r="BZ43" s="128"/>
      <c r="CA43" s="128"/>
      <c r="CB43" s="128"/>
      <c r="CC43" s="128"/>
      <c r="CD43" s="128"/>
      <c r="CE43" s="128"/>
      <c r="CF43" s="128"/>
      <c r="CG43" s="128"/>
      <c r="CH43" s="128"/>
      <c r="CI43" s="128"/>
      <c r="CJ43" s="128"/>
      <c r="CK43" s="128"/>
      <c r="CL43" s="128"/>
      <c r="CM43" s="128"/>
      <c r="CN43" s="128"/>
      <c r="CO43" s="128"/>
      <c r="CP43" s="128"/>
      <c r="CQ43" s="128"/>
      <c r="CR43" s="128"/>
      <c r="CS43" s="128"/>
      <c r="CT43" s="128"/>
      <c r="CU43" s="128"/>
      <c r="CV43" s="128"/>
      <c r="CW43" s="128"/>
      <c r="CX43" s="128"/>
      <c r="CY43" s="128"/>
      <c r="CZ43" s="128"/>
      <c r="DA43" s="128"/>
      <c r="DB43" s="128"/>
      <c r="DC43" s="128"/>
      <c r="DD43" s="128"/>
      <c r="DE43" s="128"/>
      <c r="DF43" s="128"/>
      <c r="DG43" s="128"/>
      <c r="DH43" s="128"/>
      <c r="DI43" s="128"/>
      <c r="DJ43" s="128"/>
      <c r="DK43" s="128"/>
      <c r="DL43" s="128"/>
      <c r="DM43" s="128"/>
      <c r="DN43" s="128"/>
      <c r="DO43" s="128"/>
      <c r="DP43" s="128"/>
      <c r="DQ43" s="128"/>
      <c r="DR43" s="127"/>
      <c r="DS43" s="127"/>
      <c r="DT43" s="127"/>
      <c r="DU43" s="127"/>
      <c r="DV43" s="127"/>
      <c r="DW43" s="127"/>
      <c r="DX43" s="127"/>
      <c r="DY43" s="127"/>
      <c r="DZ43" s="127"/>
      <c r="EA43" s="127"/>
      <c r="EB43" s="127"/>
      <c r="EC43" s="127"/>
      <c r="ED43" s="127"/>
      <c r="EE43" s="127"/>
      <c r="EF43" s="127"/>
      <c r="EG43" s="127"/>
      <c r="EH43" s="127"/>
      <c r="EI43" s="127"/>
      <c r="EJ43" s="127"/>
      <c r="EK43" s="127"/>
      <c r="EL43" s="127"/>
      <c r="EM43" s="127"/>
    </row>
    <row r="44" spans="1:143">
      <c r="A44" s="127"/>
      <c r="B44" s="128"/>
      <c r="C44" s="128"/>
      <c r="D44" s="128"/>
      <c r="E44" s="128"/>
      <c r="F44" s="128"/>
      <c r="G44" s="128"/>
      <c r="H44" s="128"/>
      <c r="I44" s="128"/>
      <c r="J44" s="128"/>
      <c r="K44" s="128"/>
      <c r="L44" s="128"/>
      <c r="M44" s="128"/>
      <c r="N44" s="128"/>
      <c r="O44" s="128"/>
      <c r="P44" s="128"/>
      <c r="Q44" s="128"/>
      <c r="R44" s="128"/>
      <c r="S44" s="128"/>
      <c r="T44" s="128"/>
      <c r="U44" s="128"/>
      <c r="V44" s="128"/>
      <c r="W44" s="128"/>
      <c r="X44" s="128"/>
      <c r="Y44" s="128"/>
      <c r="Z44" s="128"/>
      <c r="AA44" s="128"/>
      <c r="AB44" s="128"/>
      <c r="AC44" s="128"/>
      <c r="AD44" s="128"/>
      <c r="AE44" s="128"/>
      <c r="AF44" s="128"/>
      <c r="AG44" s="128"/>
      <c r="AH44" s="128"/>
      <c r="AI44" s="128"/>
      <c r="AJ44" s="128"/>
      <c r="AK44" s="128"/>
      <c r="AL44" s="128"/>
      <c r="AM44" s="128"/>
      <c r="AN44" s="128"/>
      <c r="AO44" s="128"/>
      <c r="AP44" s="128"/>
      <c r="AQ44" s="128"/>
      <c r="AR44" s="128"/>
      <c r="AS44" s="128"/>
      <c r="AT44" s="128"/>
      <c r="AU44" s="128"/>
      <c r="AV44" s="128"/>
      <c r="AW44" s="128"/>
      <c r="AX44" s="128"/>
      <c r="AY44" s="128"/>
      <c r="AZ44" s="128"/>
      <c r="BA44" s="128"/>
      <c r="BB44" s="128"/>
      <c r="BC44" s="128"/>
      <c r="BD44" s="128"/>
      <c r="BE44" s="128"/>
      <c r="BF44" s="128"/>
      <c r="BG44" s="128"/>
      <c r="BH44" s="128"/>
      <c r="BI44" s="128"/>
      <c r="BJ44" s="128"/>
      <c r="BK44" s="128"/>
      <c r="BL44" s="128"/>
      <c r="BM44" s="128"/>
      <c r="BN44" s="128"/>
      <c r="BO44" s="128"/>
      <c r="BP44" s="128"/>
      <c r="BQ44" s="128"/>
      <c r="BR44" s="128"/>
      <c r="BS44" s="128"/>
      <c r="BT44" s="128"/>
      <c r="BU44" s="128"/>
      <c r="BV44" s="128"/>
      <c r="BW44" s="128"/>
      <c r="BX44" s="128"/>
      <c r="BY44" s="128"/>
      <c r="BZ44" s="128"/>
      <c r="CA44" s="128"/>
      <c r="CB44" s="128"/>
      <c r="CC44" s="128"/>
      <c r="CD44" s="128"/>
      <c r="CE44" s="128"/>
      <c r="CF44" s="128"/>
      <c r="CG44" s="128"/>
      <c r="CH44" s="128"/>
      <c r="CI44" s="128"/>
      <c r="CJ44" s="128"/>
      <c r="CK44" s="128"/>
      <c r="CL44" s="128"/>
      <c r="CM44" s="128"/>
      <c r="CN44" s="128"/>
      <c r="CO44" s="128"/>
      <c r="CP44" s="128"/>
      <c r="CQ44" s="128"/>
      <c r="CR44" s="128"/>
      <c r="CS44" s="128"/>
      <c r="CT44" s="128"/>
      <c r="CU44" s="128"/>
      <c r="CV44" s="128"/>
      <c r="CW44" s="128"/>
      <c r="CX44" s="128"/>
      <c r="CY44" s="128"/>
      <c r="CZ44" s="128"/>
      <c r="DA44" s="128"/>
      <c r="DB44" s="128"/>
      <c r="DC44" s="128"/>
      <c r="DD44" s="128"/>
      <c r="DE44" s="128"/>
      <c r="DF44" s="128"/>
      <c r="DG44" s="128"/>
      <c r="DH44" s="128"/>
      <c r="DI44" s="128"/>
      <c r="DJ44" s="128"/>
      <c r="DK44" s="128"/>
      <c r="DL44" s="128"/>
      <c r="DM44" s="128"/>
      <c r="DN44" s="128"/>
      <c r="DO44" s="128"/>
      <c r="DP44" s="128"/>
      <c r="DQ44" s="128"/>
      <c r="DR44" s="127"/>
      <c r="DS44" s="127"/>
      <c r="DT44" s="127"/>
      <c r="DU44" s="127"/>
      <c r="DV44" s="127"/>
      <c r="DW44" s="127"/>
      <c r="DX44" s="127"/>
      <c r="DY44" s="127"/>
      <c r="DZ44" s="127"/>
      <c r="EA44" s="127"/>
      <c r="EB44" s="127"/>
      <c r="EC44" s="127"/>
      <c r="ED44" s="127"/>
      <c r="EE44" s="127"/>
      <c r="EF44" s="127"/>
      <c r="EG44" s="127"/>
      <c r="EH44" s="127"/>
      <c r="EI44" s="127"/>
      <c r="EJ44" s="127"/>
      <c r="EK44" s="127"/>
      <c r="EL44" s="127"/>
      <c r="EM44" s="127"/>
    </row>
    <row r="45" spans="1:143">
      <c r="A45" s="127"/>
      <c r="B45" s="128"/>
      <c r="C45" s="128"/>
      <c r="D45" s="128"/>
      <c r="E45" s="128"/>
      <c r="F45" s="128"/>
      <c r="G45" s="128"/>
      <c r="H45" s="128"/>
      <c r="I45" s="128"/>
      <c r="J45" s="128"/>
      <c r="K45" s="128"/>
      <c r="L45" s="128"/>
      <c r="M45" s="128"/>
      <c r="N45" s="128"/>
      <c r="O45" s="128"/>
      <c r="P45" s="128"/>
      <c r="Q45" s="128"/>
      <c r="R45" s="128"/>
      <c r="S45" s="128"/>
      <c r="T45" s="128"/>
      <c r="U45" s="128"/>
      <c r="V45" s="128"/>
      <c r="W45" s="128"/>
      <c r="X45" s="128"/>
      <c r="Y45" s="128"/>
      <c r="Z45" s="128"/>
      <c r="AA45" s="128"/>
      <c r="AB45" s="128"/>
      <c r="AC45" s="128"/>
      <c r="AD45" s="128"/>
      <c r="AE45" s="128"/>
      <c r="AF45" s="128"/>
      <c r="AG45" s="128"/>
      <c r="AH45" s="128"/>
      <c r="AI45" s="128"/>
      <c r="AJ45" s="128"/>
      <c r="AK45" s="128"/>
      <c r="AL45" s="128"/>
      <c r="AM45" s="128"/>
      <c r="AN45" s="128"/>
      <c r="AO45" s="128"/>
      <c r="AP45" s="128"/>
      <c r="AQ45" s="128"/>
      <c r="AR45" s="128"/>
      <c r="AS45" s="128"/>
      <c r="AT45" s="128"/>
      <c r="AU45" s="128"/>
      <c r="AV45" s="128"/>
      <c r="AW45" s="128"/>
      <c r="AX45" s="128"/>
      <c r="AY45" s="128"/>
      <c r="AZ45" s="128"/>
      <c r="BA45" s="128"/>
      <c r="BB45" s="128"/>
      <c r="BC45" s="128"/>
      <c r="BD45" s="128"/>
      <c r="BE45" s="128"/>
      <c r="BF45" s="128"/>
      <c r="BG45" s="128"/>
      <c r="BH45" s="128"/>
      <c r="BI45" s="128"/>
      <c r="BJ45" s="128"/>
      <c r="BK45" s="128"/>
      <c r="BL45" s="128"/>
      <c r="BM45" s="128"/>
      <c r="BN45" s="128"/>
      <c r="BO45" s="128"/>
      <c r="BP45" s="128"/>
      <c r="BQ45" s="128"/>
      <c r="BR45" s="128"/>
      <c r="BS45" s="128"/>
      <c r="BT45" s="128"/>
      <c r="BU45" s="128"/>
      <c r="BV45" s="128"/>
      <c r="BW45" s="128"/>
      <c r="BX45" s="128"/>
      <c r="BY45" s="128"/>
      <c r="BZ45" s="128"/>
      <c r="CA45" s="128"/>
      <c r="CB45" s="128"/>
      <c r="CC45" s="128"/>
      <c r="CD45" s="128"/>
      <c r="CE45" s="128"/>
      <c r="CF45" s="128"/>
      <c r="CG45" s="128"/>
      <c r="CH45" s="128"/>
      <c r="CI45" s="128"/>
      <c r="CJ45" s="128"/>
      <c r="CK45" s="128"/>
      <c r="CL45" s="128"/>
      <c r="CM45" s="128"/>
      <c r="CN45" s="128"/>
      <c r="CO45" s="128"/>
      <c r="CP45" s="128"/>
      <c r="CQ45" s="128"/>
      <c r="CR45" s="128"/>
      <c r="CS45" s="128"/>
      <c r="CT45" s="128"/>
      <c r="CU45" s="128"/>
      <c r="CV45" s="128"/>
      <c r="CW45" s="128"/>
      <c r="CX45" s="128"/>
      <c r="CY45" s="128"/>
      <c r="CZ45" s="128"/>
      <c r="DA45" s="128"/>
      <c r="DB45" s="128"/>
      <c r="DC45" s="128"/>
      <c r="DD45" s="128"/>
      <c r="DE45" s="128"/>
      <c r="DF45" s="128"/>
      <c r="DG45" s="128"/>
      <c r="DH45" s="128"/>
      <c r="DI45" s="128"/>
      <c r="DJ45" s="128"/>
      <c r="DK45" s="128"/>
      <c r="DL45" s="128"/>
      <c r="DM45" s="128"/>
      <c r="DN45" s="128"/>
      <c r="DO45" s="128"/>
      <c r="DP45" s="128"/>
      <c r="DQ45" s="128"/>
      <c r="DR45" s="127"/>
      <c r="DS45" s="127"/>
      <c r="DT45" s="127"/>
      <c r="DU45" s="127"/>
      <c r="DV45" s="127"/>
      <c r="DW45" s="127"/>
      <c r="DX45" s="127"/>
      <c r="DY45" s="127"/>
      <c r="DZ45" s="127"/>
      <c r="EA45" s="127"/>
      <c r="EB45" s="127"/>
      <c r="EC45" s="127"/>
      <c r="ED45" s="127"/>
      <c r="EE45" s="127"/>
      <c r="EF45" s="127"/>
      <c r="EG45" s="127"/>
      <c r="EH45" s="127"/>
      <c r="EI45" s="127"/>
      <c r="EJ45" s="127"/>
      <c r="EK45" s="127"/>
      <c r="EL45" s="127"/>
      <c r="EM45" s="127"/>
    </row>
    <row r="46" spans="1:143">
      <c r="A46" s="127"/>
      <c r="B46" s="128"/>
      <c r="C46" s="128"/>
      <c r="D46" s="128"/>
      <c r="E46" s="128"/>
      <c r="F46" s="128"/>
      <c r="G46" s="128"/>
      <c r="H46" s="128"/>
      <c r="I46" s="128"/>
      <c r="J46" s="128"/>
      <c r="K46" s="128"/>
      <c r="L46" s="128"/>
      <c r="M46" s="128"/>
      <c r="N46" s="128"/>
      <c r="O46" s="128"/>
      <c r="P46" s="128"/>
      <c r="Q46" s="128"/>
      <c r="R46" s="128"/>
      <c r="S46" s="128"/>
      <c r="T46" s="128"/>
      <c r="U46" s="128"/>
      <c r="V46" s="128"/>
      <c r="W46" s="128"/>
      <c r="X46" s="128"/>
      <c r="Y46" s="128"/>
      <c r="Z46" s="128"/>
      <c r="AA46" s="128"/>
      <c r="AB46" s="128"/>
      <c r="AC46" s="128"/>
      <c r="AD46" s="128"/>
      <c r="AE46" s="128"/>
      <c r="AF46" s="128"/>
      <c r="AG46" s="128"/>
      <c r="AH46" s="128"/>
      <c r="AI46" s="128"/>
      <c r="AJ46" s="128"/>
      <c r="AK46" s="128"/>
      <c r="AL46" s="128"/>
      <c r="AM46" s="128"/>
      <c r="AN46" s="128"/>
      <c r="AO46" s="128"/>
      <c r="AP46" s="128"/>
      <c r="AQ46" s="128"/>
      <c r="AR46" s="128"/>
      <c r="AS46" s="128"/>
      <c r="AT46" s="128"/>
      <c r="AU46" s="128"/>
      <c r="AV46" s="128"/>
      <c r="AW46" s="128"/>
      <c r="AX46" s="128"/>
      <c r="AY46" s="128"/>
      <c r="AZ46" s="128"/>
      <c r="BA46" s="128"/>
      <c r="BB46" s="128"/>
      <c r="BC46" s="128"/>
      <c r="BD46" s="128"/>
      <c r="BE46" s="128"/>
      <c r="BF46" s="128"/>
      <c r="BG46" s="128"/>
      <c r="BH46" s="128"/>
      <c r="BI46" s="128"/>
      <c r="BJ46" s="128"/>
      <c r="BK46" s="128"/>
      <c r="BL46" s="128"/>
      <c r="BM46" s="128"/>
      <c r="BN46" s="128"/>
      <c r="BO46" s="128"/>
      <c r="BP46" s="128"/>
      <c r="BQ46" s="128"/>
      <c r="BR46" s="128"/>
      <c r="BS46" s="128"/>
      <c r="BT46" s="128"/>
      <c r="BU46" s="128"/>
      <c r="BV46" s="128"/>
      <c r="BW46" s="128"/>
      <c r="BX46" s="128"/>
      <c r="BY46" s="128"/>
      <c r="BZ46" s="128"/>
      <c r="CA46" s="128"/>
      <c r="CB46" s="128"/>
      <c r="CC46" s="128"/>
      <c r="CD46" s="128"/>
      <c r="CE46" s="128"/>
      <c r="CF46" s="128"/>
      <c r="CG46" s="128"/>
      <c r="CH46" s="128"/>
      <c r="CI46" s="128"/>
      <c r="CJ46" s="128"/>
      <c r="CK46" s="128"/>
      <c r="CL46" s="128"/>
      <c r="CM46" s="128"/>
      <c r="CN46" s="128"/>
      <c r="CO46" s="128"/>
      <c r="CP46" s="128"/>
      <c r="CQ46" s="128"/>
      <c r="CR46" s="128"/>
      <c r="CS46" s="128"/>
      <c r="CT46" s="128"/>
      <c r="CU46" s="128"/>
      <c r="CV46" s="128"/>
      <c r="CW46" s="128"/>
      <c r="CX46" s="128"/>
      <c r="CY46" s="128"/>
      <c r="CZ46" s="128"/>
      <c r="DA46" s="128"/>
      <c r="DB46" s="128"/>
      <c r="DC46" s="128"/>
      <c r="DD46" s="128"/>
      <c r="DE46" s="128"/>
      <c r="DF46" s="128"/>
      <c r="DG46" s="128"/>
      <c r="DH46" s="128"/>
      <c r="DI46" s="128"/>
      <c r="DJ46" s="128"/>
      <c r="DK46" s="128"/>
      <c r="DL46" s="128"/>
      <c r="DM46" s="128"/>
      <c r="DN46" s="128"/>
      <c r="DO46" s="128"/>
      <c r="DP46" s="128"/>
      <c r="DQ46" s="128"/>
      <c r="DR46" s="127"/>
      <c r="DS46" s="127"/>
      <c r="DT46" s="127"/>
      <c r="DU46" s="127"/>
      <c r="DV46" s="127"/>
      <c r="DW46" s="127"/>
      <c r="DX46" s="127"/>
      <c r="DY46" s="127"/>
      <c r="DZ46" s="127"/>
      <c r="EA46" s="127"/>
      <c r="EB46" s="127"/>
      <c r="EC46" s="127"/>
      <c r="ED46" s="127"/>
      <c r="EE46" s="127"/>
      <c r="EF46" s="127"/>
      <c r="EG46" s="127"/>
      <c r="EH46" s="127"/>
      <c r="EI46" s="127"/>
      <c r="EJ46" s="127"/>
      <c r="EK46" s="127"/>
      <c r="EL46" s="127"/>
      <c r="EM46" s="127"/>
    </row>
    <row r="47" spans="1:143">
      <c r="A47" s="127"/>
      <c r="B47" s="128"/>
      <c r="C47" s="128"/>
      <c r="D47" s="128"/>
      <c r="E47" s="128"/>
      <c r="F47" s="128"/>
      <c r="G47" s="128"/>
      <c r="H47" s="128"/>
      <c r="I47" s="128"/>
      <c r="J47" s="128"/>
      <c r="K47" s="128"/>
      <c r="L47" s="128"/>
      <c r="M47" s="128"/>
      <c r="N47" s="128"/>
      <c r="O47" s="128"/>
      <c r="P47" s="128"/>
      <c r="Q47" s="128"/>
      <c r="R47" s="128"/>
      <c r="S47" s="128"/>
      <c r="T47" s="128"/>
      <c r="U47" s="128"/>
      <c r="V47" s="128"/>
      <c r="W47" s="128"/>
      <c r="X47" s="128"/>
      <c r="Y47" s="128"/>
      <c r="Z47" s="128"/>
      <c r="AA47" s="128"/>
      <c r="AB47" s="128"/>
      <c r="AC47" s="128"/>
      <c r="AD47" s="128"/>
      <c r="AE47" s="128"/>
      <c r="AF47" s="128"/>
      <c r="AG47" s="128"/>
      <c r="AH47" s="128"/>
      <c r="AI47" s="128"/>
      <c r="AJ47" s="128"/>
      <c r="AK47" s="128"/>
      <c r="AL47" s="128"/>
      <c r="AM47" s="128"/>
      <c r="AN47" s="128"/>
      <c r="AO47" s="128"/>
      <c r="AP47" s="128"/>
      <c r="AQ47" s="128"/>
      <c r="AR47" s="128"/>
      <c r="AS47" s="128"/>
      <c r="AT47" s="128"/>
      <c r="AU47" s="128"/>
      <c r="AV47" s="128"/>
      <c r="AW47" s="128"/>
      <c r="AX47" s="128"/>
      <c r="AY47" s="128"/>
      <c r="AZ47" s="128"/>
      <c r="BA47" s="128"/>
      <c r="BB47" s="128"/>
      <c r="BC47" s="128"/>
      <c r="BD47" s="128"/>
      <c r="BE47" s="128"/>
      <c r="BF47" s="128"/>
      <c r="BG47" s="128"/>
      <c r="BH47" s="128"/>
      <c r="BI47" s="128"/>
      <c r="BJ47" s="128"/>
      <c r="BK47" s="128"/>
      <c r="BL47" s="128"/>
      <c r="BM47" s="128"/>
      <c r="BN47" s="128"/>
      <c r="BO47" s="128"/>
      <c r="BP47" s="128"/>
      <c r="BQ47" s="128"/>
      <c r="BR47" s="128"/>
      <c r="BS47" s="128"/>
      <c r="BT47" s="128"/>
      <c r="BU47" s="128"/>
      <c r="BV47" s="128"/>
      <c r="BW47" s="128"/>
      <c r="BX47" s="128"/>
      <c r="BY47" s="128"/>
      <c r="BZ47" s="128"/>
      <c r="CA47" s="128"/>
      <c r="CB47" s="128"/>
      <c r="CC47" s="128"/>
      <c r="CD47" s="128"/>
      <c r="CE47" s="128"/>
      <c r="CF47" s="128"/>
      <c r="CG47" s="128"/>
      <c r="CH47" s="128"/>
      <c r="CI47" s="128"/>
      <c r="CJ47" s="128"/>
      <c r="CK47" s="128"/>
      <c r="CL47" s="128"/>
      <c r="CM47" s="128"/>
      <c r="CN47" s="128"/>
      <c r="CO47" s="128"/>
      <c r="CP47" s="128"/>
      <c r="CQ47" s="128"/>
      <c r="CR47" s="128"/>
      <c r="CS47" s="128"/>
      <c r="CT47" s="128"/>
      <c r="CU47" s="128"/>
      <c r="CV47" s="128"/>
      <c r="CW47" s="128"/>
      <c r="CX47" s="128"/>
      <c r="CY47" s="128"/>
      <c r="CZ47" s="128"/>
      <c r="DA47" s="128"/>
      <c r="DB47" s="128"/>
      <c r="DC47" s="128"/>
      <c r="DD47" s="128"/>
      <c r="DE47" s="128"/>
      <c r="DF47" s="128"/>
      <c r="DG47" s="128"/>
      <c r="DH47" s="128"/>
      <c r="DI47" s="128"/>
      <c r="DJ47" s="128"/>
      <c r="DK47" s="128"/>
      <c r="DL47" s="128"/>
      <c r="DM47" s="128"/>
      <c r="DN47" s="128"/>
      <c r="DO47" s="128"/>
      <c r="DP47" s="128"/>
      <c r="DQ47" s="128"/>
      <c r="DR47" s="127"/>
      <c r="DS47" s="127"/>
      <c r="DT47" s="127"/>
      <c r="DU47" s="127"/>
      <c r="DV47" s="127"/>
      <c r="DW47" s="127"/>
      <c r="DX47" s="127"/>
      <c r="DY47" s="127"/>
      <c r="DZ47" s="127"/>
      <c r="EA47" s="127"/>
      <c r="EB47" s="127"/>
      <c r="EC47" s="127"/>
      <c r="ED47" s="127"/>
      <c r="EE47" s="127"/>
      <c r="EF47" s="127"/>
      <c r="EG47" s="127"/>
      <c r="EH47" s="127"/>
      <c r="EI47" s="127"/>
      <c r="EJ47" s="127"/>
      <c r="EK47" s="127"/>
      <c r="EL47" s="127"/>
      <c r="EM47" s="127"/>
    </row>
    <row r="48" spans="1:143">
      <c r="A48" s="127"/>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c r="AA48" s="128"/>
      <c r="AB48" s="128"/>
      <c r="AC48" s="128"/>
      <c r="AD48" s="128"/>
      <c r="AE48" s="128"/>
      <c r="AF48" s="128"/>
      <c r="AG48" s="128"/>
      <c r="AH48" s="128"/>
      <c r="AI48" s="128"/>
      <c r="AJ48" s="128"/>
      <c r="AK48" s="128"/>
      <c r="AL48" s="128"/>
      <c r="AM48" s="128"/>
      <c r="AN48" s="128"/>
      <c r="AO48" s="128"/>
      <c r="AP48" s="128"/>
      <c r="AQ48" s="128"/>
      <c r="AR48" s="128"/>
      <c r="AS48" s="128"/>
      <c r="AT48" s="128"/>
      <c r="AU48" s="128"/>
      <c r="AV48" s="128"/>
      <c r="AW48" s="128"/>
      <c r="AX48" s="128"/>
      <c r="AY48" s="128"/>
      <c r="AZ48" s="128"/>
      <c r="BA48" s="128"/>
      <c r="BB48" s="128"/>
      <c r="BC48" s="128"/>
      <c r="BD48" s="128"/>
      <c r="BE48" s="128"/>
      <c r="BF48" s="128"/>
      <c r="BG48" s="128"/>
      <c r="BH48" s="128"/>
      <c r="BI48" s="128"/>
      <c r="BJ48" s="128"/>
      <c r="BK48" s="128"/>
      <c r="BL48" s="128"/>
      <c r="BM48" s="128"/>
      <c r="BN48" s="128"/>
      <c r="BO48" s="128"/>
      <c r="BP48" s="128"/>
      <c r="BQ48" s="128"/>
      <c r="BR48" s="128"/>
      <c r="BS48" s="128"/>
      <c r="BT48" s="128"/>
      <c r="BU48" s="128"/>
      <c r="BV48" s="128"/>
      <c r="BW48" s="128"/>
      <c r="BX48" s="128"/>
      <c r="BY48" s="128"/>
      <c r="BZ48" s="128"/>
      <c r="CA48" s="128"/>
      <c r="CB48" s="128"/>
      <c r="CC48" s="128"/>
      <c r="CD48" s="128"/>
      <c r="CE48" s="128"/>
      <c r="CF48" s="128"/>
      <c r="CG48" s="128"/>
      <c r="CH48" s="128"/>
      <c r="CI48" s="128"/>
      <c r="CJ48" s="128"/>
      <c r="CK48" s="128"/>
      <c r="CL48" s="128"/>
      <c r="CM48" s="128"/>
      <c r="CN48" s="128"/>
      <c r="CO48" s="128"/>
      <c r="CP48" s="128"/>
      <c r="CQ48" s="128"/>
      <c r="CR48" s="128"/>
      <c r="CS48" s="128"/>
      <c r="CT48" s="128"/>
      <c r="CU48" s="128"/>
      <c r="CV48" s="128"/>
      <c r="CW48" s="128"/>
      <c r="CX48" s="128"/>
      <c r="CY48" s="128"/>
      <c r="CZ48" s="128"/>
      <c r="DA48" s="128"/>
      <c r="DB48" s="128"/>
      <c r="DC48" s="128"/>
      <c r="DD48" s="128"/>
      <c r="DE48" s="128"/>
      <c r="DF48" s="128"/>
      <c r="DG48" s="128"/>
      <c r="DH48" s="128"/>
      <c r="DI48" s="128"/>
      <c r="DJ48" s="128"/>
      <c r="DK48" s="128"/>
      <c r="DL48" s="128"/>
      <c r="DM48" s="128"/>
      <c r="DN48" s="128"/>
      <c r="DO48" s="128"/>
      <c r="DP48" s="128"/>
      <c r="DQ48" s="128"/>
      <c r="DR48" s="127"/>
      <c r="DS48" s="127"/>
      <c r="DT48" s="127"/>
      <c r="DU48" s="127"/>
      <c r="DV48" s="127"/>
      <c r="DW48" s="127"/>
      <c r="DX48" s="127"/>
      <c r="DY48" s="127"/>
      <c r="DZ48" s="127"/>
      <c r="EA48" s="127"/>
      <c r="EB48" s="127"/>
      <c r="EC48" s="127"/>
      <c r="ED48" s="127"/>
      <c r="EE48" s="127"/>
      <c r="EF48" s="127"/>
      <c r="EG48" s="127"/>
      <c r="EH48" s="127"/>
      <c r="EI48" s="127"/>
      <c r="EJ48" s="127"/>
      <c r="EK48" s="127"/>
      <c r="EL48" s="127"/>
      <c r="EM48" s="127"/>
    </row>
    <row r="49" spans="1:143">
      <c r="A49" s="127"/>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c r="AA49" s="128"/>
      <c r="AB49" s="128"/>
      <c r="AC49" s="128"/>
      <c r="AD49" s="128"/>
      <c r="AE49" s="128"/>
      <c r="AF49" s="128"/>
      <c r="AG49" s="128"/>
      <c r="AH49" s="128"/>
      <c r="AI49" s="128"/>
      <c r="AJ49" s="128"/>
      <c r="AK49" s="128"/>
      <c r="AL49" s="128"/>
      <c r="AM49" s="128"/>
      <c r="AN49" s="128"/>
      <c r="AO49" s="128"/>
      <c r="AP49" s="128"/>
      <c r="AQ49" s="128"/>
      <c r="AR49" s="128"/>
      <c r="AS49" s="128"/>
      <c r="AT49" s="128"/>
      <c r="AU49" s="128"/>
      <c r="AV49" s="128"/>
      <c r="AW49" s="128"/>
      <c r="AX49" s="128"/>
      <c r="AY49" s="128"/>
      <c r="AZ49" s="128"/>
      <c r="BA49" s="128"/>
      <c r="BB49" s="128"/>
      <c r="BC49" s="128"/>
      <c r="BD49" s="128"/>
      <c r="BE49" s="128"/>
      <c r="BF49" s="128"/>
      <c r="BG49" s="128"/>
      <c r="BH49" s="128"/>
      <c r="BI49" s="128"/>
      <c r="BJ49" s="128"/>
      <c r="BK49" s="128"/>
      <c r="BL49" s="128"/>
      <c r="BM49" s="128"/>
      <c r="BN49" s="128"/>
      <c r="BO49" s="128"/>
      <c r="BP49" s="128"/>
      <c r="BQ49" s="128"/>
      <c r="BR49" s="128"/>
      <c r="BS49" s="128"/>
      <c r="BT49" s="128"/>
      <c r="BU49" s="128"/>
      <c r="BV49" s="128"/>
      <c r="BW49" s="128"/>
      <c r="BX49" s="128"/>
      <c r="BY49" s="128"/>
      <c r="BZ49" s="128"/>
      <c r="CA49" s="128"/>
      <c r="CB49" s="128"/>
      <c r="CC49" s="128"/>
      <c r="CD49" s="128"/>
      <c r="CE49" s="128"/>
      <c r="CF49" s="128"/>
      <c r="CG49" s="128"/>
      <c r="CH49" s="128"/>
      <c r="CI49" s="128"/>
      <c r="CJ49" s="128"/>
      <c r="CK49" s="128"/>
      <c r="CL49" s="128"/>
      <c r="CM49" s="128"/>
      <c r="CN49" s="128"/>
      <c r="CO49" s="128"/>
      <c r="CP49" s="128"/>
      <c r="CQ49" s="128"/>
      <c r="CR49" s="128"/>
      <c r="CS49" s="128"/>
      <c r="CT49" s="128"/>
      <c r="CU49" s="128"/>
      <c r="CV49" s="128"/>
      <c r="CW49" s="128"/>
      <c r="CX49" s="128"/>
      <c r="CY49" s="128"/>
      <c r="CZ49" s="128"/>
      <c r="DA49" s="128"/>
      <c r="DB49" s="128"/>
      <c r="DC49" s="128"/>
      <c r="DD49" s="128"/>
      <c r="DE49" s="128"/>
      <c r="DF49" s="128"/>
      <c r="DG49" s="128"/>
      <c r="DH49" s="128"/>
      <c r="DI49" s="128"/>
      <c r="DJ49" s="128"/>
      <c r="DK49" s="128"/>
      <c r="DL49" s="128"/>
      <c r="DM49" s="128"/>
      <c r="DN49" s="128"/>
      <c r="DO49" s="128"/>
      <c r="DP49" s="128"/>
      <c r="DQ49" s="128"/>
      <c r="DR49" s="127"/>
      <c r="DS49" s="127"/>
      <c r="DT49" s="127"/>
      <c r="DU49" s="127"/>
      <c r="DV49" s="127"/>
      <c r="DW49" s="127"/>
      <c r="DX49" s="127"/>
      <c r="DY49" s="127"/>
      <c r="DZ49" s="127"/>
      <c r="EA49" s="127"/>
      <c r="EB49" s="127"/>
      <c r="EC49" s="127"/>
      <c r="ED49" s="127"/>
      <c r="EE49" s="127"/>
      <c r="EF49" s="127"/>
      <c r="EG49" s="127"/>
      <c r="EH49" s="127"/>
      <c r="EI49" s="127"/>
      <c r="EJ49" s="127"/>
      <c r="EK49" s="127"/>
      <c r="EL49" s="127"/>
      <c r="EM49" s="127"/>
    </row>
    <row r="50" spans="1:143">
      <c r="A50" s="127"/>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c r="AA50" s="128"/>
      <c r="AB50" s="128"/>
      <c r="AC50" s="128"/>
      <c r="AD50" s="128"/>
      <c r="AE50" s="128"/>
      <c r="AF50" s="128"/>
      <c r="AG50" s="128"/>
      <c r="AH50" s="128"/>
      <c r="AI50" s="128"/>
      <c r="AJ50" s="128"/>
      <c r="AK50" s="128"/>
      <c r="AL50" s="128"/>
      <c r="AM50" s="128"/>
      <c r="AN50" s="128"/>
      <c r="AO50" s="128"/>
      <c r="AP50" s="128"/>
      <c r="AQ50" s="128"/>
      <c r="AR50" s="128"/>
      <c r="AS50" s="128"/>
      <c r="AT50" s="128"/>
      <c r="AU50" s="128"/>
      <c r="AV50" s="128"/>
      <c r="AW50" s="128"/>
      <c r="AX50" s="128"/>
      <c r="AY50" s="128"/>
      <c r="AZ50" s="128"/>
      <c r="BA50" s="128"/>
      <c r="BB50" s="128"/>
      <c r="BC50" s="128"/>
      <c r="BD50" s="128"/>
      <c r="BE50" s="128"/>
      <c r="BF50" s="128"/>
      <c r="BG50" s="128"/>
      <c r="BH50" s="128"/>
      <c r="BI50" s="128"/>
      <c r="BJ50" s="128"/>
      <c r="BK50" s="128"/>
      <c r="BL50" s="128"/>
      <c r="BM50" s="128"/>
      <c r="BN50" s="128"/>
      <c r="BO50" s="128"/>
      <c r="BP50" s="128"/>
      <c r="BQ50" s="128"/>
      <c r="BR50" s="128"/>
      <c r="BS50" s="128"/>
      <c r="BT50" s="128"/>
      <c r="BU50" s="128"/>
      <c r="BV50" s="128"/>
      <c r="BW50" s="128"/>
      <c r="BX50" s="128"/>
      <c r="BY50" s="128"/>
      <c r="BZ50" s="128"/>
      <c r="CA50" s="128"/>
      <c r="CB50" s="128"/>
      <c r="CC50" s="128"/>
      <c r="CD50" s="128"/>
      <c r="CE50" s="128"/>
      <c r="CF50" s="128"/>
      <c r="CG50" s="128"/>
      <c r="CH50" s="128"/>
      <c r="CI50" s="128"/>
      <c r="CJ50" s="128"/>
      <c r="CK50" s="128"/>
      <c r="CL50" s="128"/>
      <c r="CM50" s="128"/>
      <c r="CN50" s="128"/>
      <c r="CO50" s="128"/>
      <c r="CP50" s="128"/>
      <c r="CQ50" s="128"/>
      <c r="CR50" s="128"/>
      <c r="CS50" s="128"/>
      <c r="CT50" s="128"/>
      <c r="CU50" s="128"/>
      <c r="CV50" s="128"/>
      <c r="CW50" s="128"/>
      <c r="CX50" s="128"/>
      <c r="CY50" s="128"/>
      <c r="CZ50" s="128"/>
      <c r="DA50" s="128"/>
      <c r="DB50" s="128"/>
      <c r="DC50" s="128"/>
      <c r="DD50" s="128"/>
      <c r="DE50" s="128"/>
      <c r="DF50" s="128"/>
      <c r="DG50" s="128"/>
      <c r="DH50" s="128"/>
      <c r="DI50" s="128"/>
      <c r="DJ50" s="128"/>
      <c r="DK50" s="128"/>
      <c r="DL50" s="128"/>
      <c r="DM50" s="128"/>
      <c r="DN50" s="128"/>
      <c r="DO50" s="128"/>
      <c r="DP50" s="128"/>
      <c r="DQ50" s="128"/>
      <c r="DR50" s="127"/>
      <c r="DS50" s="127"/>
      <c r="DT50" s="127"/>
      <c r="DU50" s="127"/>
      <c r="DV50" s="127"/>
      <c r="DW50" s="127"/>
      <c r="DX50" s="127"/>
      <c r="DY50" s="127"/>
      <c r="DZ50" s="127"/>
      <c r="EA50" s="127"/>
      <c r="EB50" s="127"/>
      <c r="EC50" s="127"/>
      <c r="ED50" s="127"/>
      <c r="EE50" s="127"/>
      <c r="EF50" s="127"/>
      <c r="EG50" s="127"/>
      <c r="EH50" s="127"/>
      <c r="EI50" s="127"/>
      <c r="EJ50" s="127"/>
      <c r="EK50" s="127"/>
      <c r="EL50" s="127"/>
      <c r="EM50" s="127"/>
    </row>
    <row r="51" spans="1:143">
      <c r="A51" s="127"/>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c r="AA51" s="128"/>
      <c r="AB51" s="128"/>
      <c r="AC51" s="128"/>
      <c r="AD51" s="128"/>
      <c r="AE51" s="128"/>
      <c r="AF51" s="128"/>
      <c r="AG51" s="128"/>
      <c r="AH51" s="128"/>
      <c r="AI51" s="128"/>
      <c r="AJ51" s="128"/>
      <c r="AK51" s="128"/>
      <c r="AL51" s="128"/>
      <c r="AM51" s="128"/>
      <c r="AN51" s="128"/>
      <c r="AO51" s="128"/>
      <c r="AP51" s="128"/>
      <c r="AQ51" s="128"/>
      <c r="AR51" s="128"/>
      <c r="AS51" s="128"/>
      <c r="AT51" s="128"/>
      <c r="AU51" s="128"/>
      <c r="AV51" s="128"/>
      <c r="AW51" s="128"/>
      <c r="AX51" s="128"/>
      <c r="AY51" s="128"/>
      <c r="AZ51" s="128"/>
      <c r="BA51" s="128"/>
      <c r="BB51" s="128"/>
      <c r="BC51" s="128"/>
      <c r="BD51" s="128"/>
      <c r="BE51" s="128"/>
      <c r="BF51" s="128"/>
      <c r="BG51" s="128"/>
      <c r="BH51" s="128"/>
      <c r="BI51" s="128"/>
      <c r="BJ51" s="128"/>
      <c r="BK51" s="128"/>
      <c r="BL51" s="128"/>
      <c r="BM51" s="128"/>
      <c r="BN51" s="128"/>
      <c r="BO51" s="128"/>
      <c r="BP51" s="128"/>
      <c r="BQ51" s="128"/>
      <c r="BR51" s="128"/>
      <c r="BS51" s="128"/>
      <c r="BT51" s="128"/>
      <c r="BU51" s="128"/>
      <c r="BV51" s="128"/>
      <c r="BW51" s="128"/>
      <c r="BX51" s="128"/>
      <c r="BY51" s="128"/>
      <c r="BZ51" s="128"/>
      <c r="CA51" s="128"/>
      <c r="CB51" s="128"/>
      <c r="CC51" s="128"/>
      <c r="CD51" s="128"/>
      <c r="CE51" s="128"/>
      <c r="CF51" s="128"/>
      <c r="CG51" s="128"/>
      <c r="CH51" s="128"/>
      <c r="CI51" s="128"/>
      <c r="CJ51" s="128"/>
      <c r="CK51" s="128"/>
      <c r="CL51" s="128"/>
      <c r="CM51" s="128"/>
      <c r="CN51" s="128"/>
      <c r="CO51" s="128"/>
      <c r="CP51" s="128"/>
      <c r="CQ51" s="128"/>
      <c r="CR51" s="128"/>
      <c r="CS51" s="128"/>
      <c r="CT51" s="128"/>
      <c r="CU51" s="128"/>
      <c r="CV51" s="128"/>
      <c r="CW51" s="128"/>
      <c r="CX51" s="128"/>
      <c r="CY51" s="128"/>
      <c r="CZ51" s="128"/>
      <c r="DA51" s="128"/>
      <c r="DB51" s="128"/>
      <c r="DC51" s="128"/>
      <c r="DD51" s="128"/>
      <c r="DE51" s="128"/>
      <c r="DF51" s="128"/>
      <c r="DG51" s="128"/>
      <c r="DH51" s="128"/>
      <c r="DI51" s="128"/>
      <c r="DJ51" s="128"/>
      <c r="DK51" s="128"/>
      <c r="DL51" s="128"/>
      <c r="DM51" s="128"/>
      <c r="DN51" s="128"/>
      <c r="DO51" s="128"/>
      <c r="DP51" s="128"/>
      <c r="DQ51" s="128"/>
      <c r="DR51" s="127"/>
      <c r="DS51" s="127"/>
      <c r="DT51" s="127"/>
      <c r="DU51" s="127"/>
      <c r="DV51" s="127"/>
      <c r="DW51" s="127"/>
      <c r="DX51" s="127"/>
      <c r="DY51" s="127"/>
      <c r="DZ51" s="127"/>
      <c r="EA51" s="127"/>
      <c r="EB51" s="127"/>
      <c r="EC51" s="127"/>
      <c r="ED51" s="127"/>
      <c r="EE51" s="127"/>
      <c r="EF51" s="127"/>
      <c r="EG51" s="127"/>
      <c r="EH51" s="127"/>
      <c r="EI51" s="127"/>
      <c r="EJ51" s="127"/>
      <c r="EK51" s="127"/>
      <c r="EL51" s="127"/>
      <c r="EM51" s="127"/>
    </row>
    <row r="52" spans="1:143">
      <c r="A52" s="127"/>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c r="AA52" s="128"/>
      <c r="AB52" s="128"/>
      <c r="AC52" s="128"/>
      <c r="AD52" s="128"/>
      <c r="AE52" s="128"/>
      <c r="AF52" s="128"/>
      <c r="AG52" s="128"/>
      <c r="AH52" s="128"/>
      <c r="AI52" s="128"/>
      <c r="AJ52" s="128"/>
      <c r="AK52" s="128"/>
      <c r="AL52" s="128"/>
      <c r="AM52" s="128"/>
      <c r="AN52" s="128"/>
      <c r="AO52" s="128"/>
      <c r="AP52" s="128"/>
      <c r="AQ52" s="128"/>
      <c r="AR52" s="128"/>
      <c r="AS52" s="128"/>
      <c r="AT52" s="128"/>
      <c r="AU52" s="128"/>
      <c r="AV52" s="128"/>
      <c r="AW52" s="128"/>
      <c r="AX52" s="128"/>
      <c r="AY52" s="128"/>
      <c r="AZ52" s="128"/>
      <c r="BA52" s="128"/>
      <c r="BB52" s="128"/>
      <c r="BC52" s="128"/>
      <c r="BD52" s="128"/>
      <c r="BE52" s="128"/>
      <c r="BF52" s="128"/>
      <c r="BG52" s="128"/>
      <c r="BH52" s="128"/>
      <c r="BI52" s="128"/>
      <c r="BJ52" s="128"/>
      <c r="BK52" s="128"/>
      <c r="BL52" s="128"/>
      <c r="BM52" s="128"/>
      <c r="BN52" s="128"/>
      <c r="BO52" s="128"/>
      <c r="BP52" s="128"/>
      <c r="BQ52" s="128"/>
      <c r="BR52" s="128"/>
      <c r="BS52" s="128"/>
      <c r="BT52" s="128"/>
      <c r="BU52" s="128"/>
      <c r="BV52" s="128"/>
      <c r="BW52" s="128"/>
      <c r="BX52" s="128"/>
      <c r="BY52" s="128"/>
      <c r="BZ52" s="128"/>
      <c r="CA52" s="128"/>
      <c r="CB52" s="128"/>
      <c r="CC52" s="128"/>
      <c r="CD52" s="128"/>
      <c r="CE52" s="128"/>
      <c r="CF52" s="128"/>
      <c r="CG52" s="128"/>
      <c r="CH52" s="128"/>
      <c r="CI52" s="128"/>
      <c r="CJ52" s="128"/>
      <c r="CK52" s="128"/>
      <c r="CL52" s="128"/>
      <c r="CM52" s="128"/>
      <c r="CN52" s="128"/>
      <c r="CO52" s="128"/>
      <c r="CP52" s="128"/>
      <c r="CQ52" s="128"/>
      <c r="CR52" s="128"/>
      <c r="CS52" s="128"/>
      <c r="CT52" s="128"/>
      <c r="CU52" s="128"/>
      <c r="CV52" s="128"/>
      <c r="CW52" s="128"/>
      <c r="CX52" s="128"/>
      <c r="CY52" s="128"/>
      <c r="CZ52" s="128"/>
      <c r="DA52" s="128"/>
      <c r="DB52" s="128"/>
      <c r="DC52" s="128"/>
      <c r="DD52" s="128"/>
      <c r="DE52" s="128"/>
      <c r="DF52" s="128"/>
      <c r="DG52" s="128"/>
      <c r="DH52" s="128"/>
      <c r="DI52" s="128"/>
      <c r="DJ52" s="128"/>
      <c r="DK52" s="128"/>
      <c r="DL52" s="128"/>
      <c r="DM52" s="128"/>
      <c r="DN52" s="128"/>
      <c r="DO52" s="128"/>
      <c r="DP52" s="128"/>
      <c r="DQ52" s="128"/>
      <c r="DR52" s="127"/>
      <c r="DS52" s="127"/>
      <c r="DT52" s="127"/>
      <c r="DU52" s="127"/>
      <c r="DV52" s="127"/>
      <c r="DW52" s="127"/>
      <c r="DX52" s="127"/>
      <c r="DY52" s="127"/>
      <c r="DZ52" s="127"/>
      <c r="EA52" s="127"/>
      <c r="EB52" s="127"/>
      <c r="EC52" s="127"/>
      <c r="ED52" s="127"/>
      <c r="EE52" s="127"/>
      <c r="EF52" s="127"/>
      <c r="EG52" s="127"/>
      <c r="EH52" s="127"/>
      <c r="EI52" s="127"/>
      <c r="EJ52" s="127"/>
      <c r="EK52" s="127"/>
      <c r="EL52" s="127"/>
      <c r="EM52" s="127"/>
    </row>
    <row r="53" spans="1:143">
      <c r="A53" s="127"/>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c r="AA53" s="128"/>
      <c r="AB53" s="128"/>
      <c r="AC53" s="128"/>
      <c r="AD53" s="128"/>
      <c r="AE53" s="128"/>
      <c r="AF53" s="128"/>
      <c r="AG53" s="128"/>
      <c r="AH53" s="128"/>
      <c r="AI53" s="128"/>
      <c r="AJ53" s="128"/>
      <c r="AK53" s="128"/>
      <c r="AL53" s="128"/>
      <c r="AM53" s="128"/>
      <c r="AN53" s="128"/>
      <c r="AO53" s="128"/>
      <c r="AP53" s="128"/>
      <c r="AQ53" s="128"/>
      <c r="AR53" s="128"/>
      <c r="AS53" s="128"/>
      <c r="AT53" s="128"/>
      <c r="AU53" s="128"/>
      <c r="AV53" s="128"/>
      <c r="AW53" s="128"/>
      <c r="AX53" s="128"/>
      <c r="AY53" s="128"/>
      <c r="AZ53" s="128"/>
      <c r="BA53" s="128"/>
      <c r="BB53" s="128"/>
      <c r="BC53" s="128"/>
      <c r="BD53" s="128"/>
      <c r="BE53" s="128"/>
      <c r="BF53" s="128"/>
      <c r="BG53" s="128"/>
      <c r="BH53" s="128"/>
      <c r="BI53" s="128"/>
      <c r="BJ53" s="128"/>
      <c r="BK53" s="128"/>
      <c r="BL53" s="128"/>
      <c r="BM53" s="128"/>
      <c r="BN53" s="128"/>
      <c r="BO53" s="128"/>
      <c r="BP53" s="128"/>
      <c r="BQ53" s="128"/>
      <c r="BR53" s="128"/>
      <c r="BS53" s="128"/>
      <c r="BT53" s="128"/>
      <c r="BU53" s="128"/>
      <c r="BV53" s="128"/>
      <c r="BW53" s="128"/>
      <c r="BX53" s="128"/>
      <c r="BY53" s="128"/>
      <c r="BZ53" s="128"/>
      <c r="CA53" s="128"/>
      <c r="CB53" s="128"/>
      <c r="CC53" s="128"/>
      <c r="CD53" s="128"/>
      <c r="CE53" s="128"/>
      <c r="CF53" s="128"/>
      <c r="CG53" s="128"/>
      <c r="CH53" s="128"/>
      <c r="CI53" s="128"/>
      <c r="CJ53" s="128"/>
      <c r="CK53" s="128"/>
      <c r="CL53" s="128"/>
      <c r="CM53" s="128"/>
      <c r="CN53" s="128"/>
      <c r="CO53" s="128"/>
      <c r="CP53" s="128"/>
      <c r="CQ53" s="128"/>
      <c r="CR53" s="128"/>
      <c r="CS53" s="128"/>
      <c r="CT53" s="128"/>
      <c r="CU53" s="128"/>
      <c r="CV53" s="128"/>
      <c r="CW53" s="128"/>
      <c r="CX53" s="128"/>
      <c r="CY53" s="128"/>
      <c r="CZ53" s="128"/>
      <c r="DA53" s="128"/>
      <c r="DB53" s="128"/>
      <c r="DC53" s="128"/>
      <c r="DD53" s="128"/>
      <c r="DE53" s="128"/>
      <c r="DF53" s="128"/>
      <c r="DG53" s="128"/>
      <c r="DH53" s="128"/>
      <c r="DI53" s="128"/>
      <c r="DJ53" s="128"/>
      <c r="DK53" s="128"/>
      <c r="DL53" s="128"/>
      <c r="DM53" s="128"/>
      <c r="DN53" s="128"/>
      <c r="DO53" s="128"/>
      <c r="DP53" s="128"/>
      <c r="DQ53" s="128"/>
      <c r="DR53" s="127"/>
      <c r="DS53" s="127"/>
      <c r="DT53" s="127"/>
      <c r="DU53" s="127"/>
      <c r="DV53" s="127"/>
      <c r="DW53" s="127"/>
      <c r="DX53" s="127"/>
      <c r="DY53" s="127"/>
      <c r="DZ53" s="127"/>
      <c r="EA53" s="127"/>
      <c r="EB53" s="127"/>
      <c r="EC53" s="127"/>
      <c r="ED53" s="127"/>
      <c r="EE53" s="127"/>
      <c r="EF53" s="127"/>
      <c r="EG53" s="127"/>
      <c r="EH53" s="127"/>
      <c r="EI53" s="127"/>
      <c r="EJ53" s="127"/>
      <c r="EK53" s="127"/>
      <c r="EL53" s="127"/>
      <c r="EM53" s="127"/>
    </row>
    <row r="54" spans="1:143">
      <c r="A54" s="127"/>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c r="AA54" s="128"/>
      <c r="AB54" s="128"/>
      <c r="AC54" s="128"/>
      <c r="AD54" s="128"/>
      <c r="AE54" s="128"/>
      <c r="AF54" s="128"/>
      <c r="AG54" s="128"/>
      <c r="AH54" s="128"/>
      <c r="AI54" s="128"/>
      <c r="AJ54" s="128"/>
      <c r="AK54" s="128"/>
      <c r="AL54" s="128"/>
      <c r="AM54" s="128"/>
      <c r="AN54" s="128"/>
      <c r="AO54" s="128"/>
      <c r="AP54" s="128"/>
      <c r="AQ54" s="128"/>
      <c r="AR54" s="128"/>
      <c r="AS54" s="128"/>
      <c r="AT54" s="128"/>
      <c r="AU54" s="128"/>
      <c r="AV54" s="128"/>
      <c r="AW54" s="128"/>
      <c r="AX54" s="128"/>
      <c r="AY54" s="128"/>
      <c r="AZ54" s="128"/>
      <c r="BA54" s="128"/>
      <c r="BB54" s="128"/>
      <c r="BC54" s="128"/>
      <c r="BD54" s="128"/>
      <c r="BE54" s="128"/>
      <c r="BF54" s="128"/>
      <c r="BG54" s="128"/>
      <c r="BH54" s="128"/>
      <c r="BI54" s="128"/>
      <c r="BJ54" s="128"/>
      <c r="BK54" s="128"/>
      <c r="BL54" s="128"/>
      <c r="BM54" s="128"/>
      <c r="BN54" s="128"/>
      <c r="BO54" s="128"/>
      <c r="BP54" s="128"/>
      <c r="BQ54" s="128"/>
      <c r="BR54" s="128"/>
      <c r="BS54" s="128"/>
      <c r="BT54" s="128"/>
      <c r="BU54" s="128"/>
      <c r="BV54" s="128"/>
      <c r="BW54" s="128"/>
      <c r="BX54" s="128"/>
      <c r="BY54" s="128"/>
      <c r="BZ54" s="128"/>
      <c r="CA54" s="128"/>
      <c r="CB54" s="128"/>
      <c r="CC54" s="128"/>
      <c r="CD54" s="128"/>
      <c r="CE54" s="128"/>
      <c r="CF54" s="128"/>
      <c r="CG54" s="128"/>
      <c r="CH54" s="128"/>
      <c r="CI54" s="128"/>
      <c r="CJ54" s="128"/>
      <c r="CK54" s="128"/>
      <c r="CL54" s="128"/>
      <c r="CM54" s="128"/>
      <c r="CN54" s="128"/>
      <c r="CO54" s="128"/>
      <c r="CP54" s="128"/>
      <c r="CQ54" s="128"/>
      <c r="CR54" s="128"/>
      <c r="CS54" s="128"/>
      <c r="CT54" s="128"/>
      <c r="CU54" s="128"/>
      <c r="CV54" s="128"/>
      <c r="CW54" s="128"/>
      <c r="CX54" s="128"/>
      <c r="CY54" s="128"/>
      <c r="CZ54" s="128"/>
      <c r="DA54" s="128"/>
      <c r="DB54" s="128"/>
      <c r="DC54" s="128"/>
      <c r="DD54" s="128"/>
      <c r="DE54" s="128"/>
      <c r="DF54" s="128"/>
      <c r="DG54" s="128"/>
      <c r="DH54" s="128"/>
      <c r="DI54" s="128"/>
      <c r="DJ54" s="128"/>
      <c r="DK54" s="128"/>
      <c r="DL54" s="128"/>
      <c r="DM54" s="128"/>
      <c r="DN54" s="128"/>
      <c r="DO54" s="128"/>
      <c r="DP54" s="128"/>
      <c r="DQ54" s="128"/>
      <c r="DR54" s="127"/>
      <c r="DS54" s="127"/>
      <c r="DT54" s="127"/>
      <c r="DU54" s="127"/>
      <c r="DV54" s="127"/>
      <c r="DW54" s="127"/>
      <c r="DX54" s="127"/>
      <c r="DY54" s="127"/>
      <c r="DZ54" s="127"/>
      <c r="EA54" s="127"/>
      <c r="EB54" s="127"/>
      <c r="EC54" s="127"/>
      <c r="ED54" s="127"/>
      <c r="EE54" s="127"/>
      <c r="EF54" s="127"/>
      <c r="EG54" s="127"/>
      <c r="EH54" s="127"/>
      <c r="EI54" s="127"/>
      <c r="EJ54" s="127"/>
      <c r="EK54" s="127"/>
      <c r="EL54" s="127"/>
      <c r="EM54" s="127"/>
    </row>
    <row r="55" spans="1:143">
      <c r="A55" s="127"/>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c r="AA55" s="128"/>
      <c r="AB55" s="128"/>
      <c r="AC55" s="128"/>
      <c r="AD55" s="128"/>
      <c r="AE55" s="128"/>
      <c r="AF55" s="128"/>
      <c r="AG55" s="128"/>
      <c r="AH55" s="128"/>
      <c r="AI55" s="128"/>
      <c r="AJ55" s="128"/>
      <c r="AK55" s="128"/>
      <c r="AL55" s="128"/>
      <c r="AM55" s="128"/>
      <c r="AN55" s="128"/>
      <c r="AO55" s="128"/>
      <c r="AP55" s="128"/>
      <c r="AQ55" s="128"/>
      <c r="AR55" s="128"/>
      <c r="AS55" s="128"/>
      <c r="AT55" s="128"/>
      <c r="AU55" s="128"/>
      <c r="AV55" s="128"/>
      <c r="AW55" s="128"/>
      <c r="AX55" s="128"/>
      <c r="AY55" s="128"/>
      <c r="AZ55" s="128"/>
      <c r="BA55" s="128"/>
      <c r="BB55" s="128"/>
      <c r="BC55" s="128"/>
      <c r="BD55" s="128"/>
      <c r="BE55" s="128"/>
      <c r="BF55" s="128"/>
      <c r="BG55" s="128"/>
      <c r="BH55" s="128"/>
      <c r="BI55" s="128"/>
      <c r="BJ55" s="128"/>
      <c r="BK55" s="128"/>
      <c r="BL55" s="128"/>
      <c r="BM55" s="128"/>
      <c r="BN55" s="128"/>
      <c r="BO55" s="128"/>
      <c r="BP55" s="128"/>
      <c r="BQ55" s="128"/>
      <c r="BR55" s="128"/>
      <c r="BS55" s="128"/>
      <c r="BT55" s="128"/>
      <c r="BU55" s="128"/>
      <c r="BV55" s="128"/>
      <c r="BW55" s="128"/>
      <c r="BX55" s="128"/>
      <c r="BY55" s="128"/>
      <c r="BZ55" s="128"/>
      <c r="CA55" s="128"/>
      <c r="CB55" s="128"/>
      <c r="CC55" s="128"/>
      <c r="CD55" s="128"/>
      <c r="CE55" s="128"/>
      <c r="CF55" s="128"/>
      <c r="CG55" s="128"/>
      <c r="CH55" s="128"/>
      <c r="CI55" s="128"/>
      <c r="CJ55" s="128"/>
      <c r="CK55" s="128"/>
      <c r="CL55" s="128"/>
      <c r="CM55" s="128"/>
      <c r="CN55" s="128"/>
      <c r="CO55" s="128"/>
      <c r="CP55" s="128"/>
      <c r="CQ55" s="128"/>
      <c r="CR55" s="128"/>
      <c r="CS55" s="128"/>
      <c r="CT55" s="128"/>
      <c r="CU55" s="128"/>
      <c r="CV55" s="128"/>
      <c r="CW55" s="128"/>
      <c r="CX55" s="128"/>
      <c r="CY55" s="128"/>
      <c r="CZ55" s="128"/>
      <c r="DA55" s="128"/>
      <c r="DB55" s="128"/>
      <c r="DC55" s="128"/>
      <c r="DD55" s="128"/>
      <c r="DE55" s="128"/>
      <c r="DF55" s="128"/>
      <c r="DG55" s="128"/>
      <c r="DH55" s="128"/>
      <c r="DI55" s="128"/>
      <c r="DJ55" s="128"/>
      <c r="DK55" s="128"/>
      <c r="DL55" s="128"/>
      <c r="DM55" s="128"/>
      <c r="DN55" s="128"/>
      <c r="DO55" s="128"/>
      <c r="DP55" s="128"/>
      <c r="DQ55" s="128"/>
      <c r="DR55" s="127"/>
      <c r="DS55" s="127"/>
      <c r="DT55" s="127"/>
      <c r="DU55" s="127"/>
      <c r="DV55" s="127"/>
      <c r="DW55" s="127"/>
      <c r="DX55" s="127"/>
      <c r="DY55" s="127"/>
      <c r="DZ55" s="127"/>
      <c r="EA55" s="127"/>
      <c r="EB55" s="127"/>
      <c r="EC55" s="127"/>
      <c r="ED55" s="127"/>
      <c r="EE55" s="127"/>
      <c r="EF55" s="127"/>
      <c r="EG55" s="127"/>
      <c r="EH55" s="127"/>
      <c r="EI55" s="127"/>
      <c r="EJ55" s="127"/>
      <c r="EK55" s="127"/>
      <c r="EL55" s="127"/>
      <c r="EM55" s="127"/>
    </row>
    <row r="56" spans="1:143">
      <c r="A56" s="127"/>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c r="AA56" s="128"/>
      <c r="AB56" s="128"/>
      <c r="AC56" s="128"/>
      <c r="AD56" s="128"/>
      <c r="AE56" s="128"/>
      <c r="AF56" s="128"/>
      <c r="AG56" s="128"/>
      <c r="AH56" s="128"/>
      <c r="AI56" s="128"/>
      <c r="AJ56" s="128"/>
      <c r="AK56" s="128"/>
      <c r="AL56" s="128"/>
      <c r="AM56" s="128"/>
      <c r="AN56" s="128"/>
      <c r="AO56" s="128"/>
      <c r="AP56" s="128"/>
      <c r="AQ56" s="128"/>
      <c r="AR56" s="128"/>
      <c r="AS56" s="128"/>
      <c r="AT56" s="128"/>
      <c r="AU56" s="128"/>
      <c r="AV56" s="128"/>
      <c r="AW56" s="128"/>
      <c r="AX56" s="128"/>
      <c r="AY56" s="128"/>
      <c r="AZ56" s="128"/>
      <c r="BA56" s="128"/>
      <c r="BB56" s="128"/>
      <c r="BC56" s="128"/>
      <c r="BD56" s="128"/>
      <c r="BE56" s="128"/>
      <c r="BF56" s="128"/>
      <c r="BG56" s="128"/>
      <c r="BH56" s="128"/>
      <c r="BI56" s="128"/>
      <c r="BJ56" s="128"/>
      <c r="BK56" s="128"/>
      <c r="BL56" s="128"/>
      <c r="BM56" s="128"/>
      <c r="BN56" s="128"/>
      <c r="BO56" s="128"/>
      <c r="BP56" s="128"/>
      <c r="BQ56" s="128"/>
      <c r="BR56" s="128"/>
      <c r="BS56" s="128"/>
      <c r="BT56" s="128"/>
      <c r="BU56" s="128"/>
      <c r="BV56" s="128"/>
      <c r="BW56" s="128"/>
      <c r="BX56" s="128"/>
      <c r="BY56" s="128"/>
      <c r="BZ56" s="128"/>
      <c r="CA56" s="128"/>
      <c r="CB56" s="128"/>
      <c r="CC56" s="128"/>
      <c r="CD56" s="128"/>
      <c r="CE56" s="128"/>
      <c r="CF56" s="128"/>
      <c r="CG56" s="128"/>
      <c r="CH56" s="128"/>
      <c r="CI56" s="128"/>
      <c r="CJ56" s="128"/>
      <c r="CK56" s="128"/>
      <c r="CL56" s="128"/>
      <c r="CM56" s="128"/>
      <c r="CN56" s="128"/>
      <c r="CO56" s="128"/>
      <c r="CP56" s="128"/>
      <c r="CQ56" s="128"/>
      <c r="CR56" s="128"/>
      <c r="CS56" s="128"/>
      <c r="CT56" s="128"/>
      <c r="CU56" s="128"/>
      <c r="CV56" s="128"/>
      <c r="CW56" s="128"/>
      <c r="CX56" s="128"/>
      <c r="CY56" s="128"/>
      <c r="CZ56" s="128"/>
      <c r="DA56" s="128"/>
      <c r="DB56" s="128"/>
      <c r="DC56" s="128"/>
      <c r="DD56" s="128"/>
      <c r="DE56" s="128"/>
      <c r="DF56" s="128"/>
      <c r="DG56" s="128"/>
      <c r="DH56" s="128"/>
      <c r="DI56" s="128"/>
      <c r="DJ56" s="128"/>
      <c r="DK56" s="128"/>
      <c r="DL56" s="128"/>
      <c r="DM56" s="128"/>
      <c r="DN56" s="128"/>
      <c r="DO56" s="128"/>
      <c r="DP56" s="128"/>
      <c r="DQ56" s="128"/>
      <c r="DR56" s="127"/>
      <c r="DS56" s="127"/>
      <c r="DT56" s="127"/>
      <c r="DU56" s="127"/>
      <c r="DV56" s="127"/>
      <c r="DW56" s="127"/>
      <c r="DX56" s="127"/>
      <c r="DY56" s="127"/>
      <c r="DZ56" s="127"/>
      <c r="EA56" s="127"/>
      <c r="EB56" s="127"/>
      <c r="EC56" s="127"/>
      <c r="ED56" s="127"/>
      <c r="EE56" s="127"/>
      <c r="EF56" s="127"/>
      <c r="EG56" s="127"/>
      <c r="EH56" s="127"/>
      <c r="EI56" s="127"/>
      <c r="EJ56" s="127"/>
      <c r="EK56" s="127"/>
      <c r="EL56" s="127"/>
      <c r="EM56" s="127"/>
    </row>
    <row r="57" spans="1:143">
      <c r="A57" s="127"/>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c r="AA57" s="128"/>
      <c r="AB57" s="128"/>
      <c r="AC57" s="128"/>
      <c r="AD57" s="128"/>
      <c r="AE57" s="128"/>
      <c r="AF57" s="128"/>
      <c r="AG57" s="128"/>
      <c r="AH57" s="128"/>
      <c r="AI57" s="128"/>
      <c r="AJ57" s="128"/>
      <c r="AK57" s="128"/>
      <c r="AL57" s="128"/>
      <c r="AM57" s="128"/>
      <c r="AN57" s="128"/>
      <c r="AO57" s="128"/>
      <c r="AP57" s="128"/>
      <c r="AQ57" s="128"/>
      <c r="AR57" s="128"/>
      <c r="AS57" s="128"/>
      <c r="AT57" s="128"/>
      <c r="AU57" s="128"/>
      <c r="AV57" s="128"/>
      <c r="AW57" s="128"/>
      <c r="AX57" s="128"/>
      <c r="AY57" s="128"/>
      <c r="AZ57" s="128"/>
      <c r="BA57" s="128"/>
      <c r="BB57" s="128"/>
      <c r="BC57" s="128"/>
      <c r="BD57" s="128"/>
      <c r="BE57" s="128"/>
      <c r="BF57" s="128"/>
      <c r="BG57" s="128"/>
      <c r="BH57" s="128"/>
      <c r="BI57" s="128"/>
      <c r="BJ57" s="128"/>
      <c r="BK57" s="128"/>
      <c r="BL57" s="128"/>
      <c r="BM57" s="128"/>
      <c r="BN57" s="128"/>
      <c r="BO57" s="128"/>
      <c r="BP57" s="128"/>
      <c r="BQ57" s="128"/>
      <c r="BR57" s="128"/>
      <c r="BS57" s="128"/>
      <c r="BT57" s="128"/>
      <c r="BU57" s="128"/>
      <c r="BV57" s="128"/>
      <c r="BW57" s="128"/>
      <c r="BX57" s="128"/>
      <c r="BY57" s="128"/>
      <c r="BZ57" s="128"/>
      <c r="CA57" s="128"/>
      <c r="CB57" s="128"/>
      <c r="CC57" s="128"/>
      <c r="CD57" s="128"/>
      <c r="CE57" s="128"/>
      <c r="CF57" s="128"/>
      <c r="CG57" s="128"/>
      <c r="CH57" s="128"/>
      <c r="CI57" s="128"/>
      <c r="CJ57" s="128"/>
      <c r="CK57" s="128"/>
      <c r="CL57" s="128"/>
      <c r="CM57" s="128"/>
      <c r="CN57" s="128"/>
      <c r="CO57" s="128"/>
      <c r="CP57" s="128"/>
      <c r="CQ57" s="128"/>
      <c r="CR57" s="128"/>
      <c r="CS57" s="128"/>
      <c r="CT57" s="128"/>
      <c r="CU57" s="128"/>
      <c r="CV57" s="128"/>
      <c r="CW57" s="128"/>
      <c r="CX57" s="128"/>
      <c r="CY57" s="128"/>
      <c r="CZ57" s="128"/>
      <c r="DA57" s="128"/>
      <c r="DB57" s="128"/>
      <c r="DC57" s="128"/>
      <c r="DD57" s="128"/>
      <c r="DE57" s="128"/>
      <c r="DF57" s="128"/>
      <c r="DG57" s="128"/>
      <c r="DH57" s="128"/>
      <c r="DI57" s="128"/>
      <c r="DJ57" s="128"/>
      <c r="DK57" s="128"/>
      <c r="DL57" s="128"/>
      <c r="DM57" s="128"/>
      <c r="DN57" s="128"/>
      <c r="DO57" s="128"/>
      <c r="DP57" s="128"/>
      <c r="DQ57" s="128"/>
      <c r="DR57" s="127"/>
      <c r="DS57" s="127"/>
      <c r="DT57" s="127"/>
      <c r="DU57" s="127"/>
      <c r="DV57" s="127"/>
      <c r="DW57" s="127"/>
      <c r="DX57" s="127"/>
      <c r="DY57" s="127"/>
      <c r="DZ57" s="127"/>
      <c r="EA57" s="127"/>
      <c r="EB57" s="127"/>
      <c r="EC57" s="127"/>
      <c r="ED57" s="127"/>
      <c r="EE57" s="127"/>
      <c r="EF57" s="127"/>
      <c r="EG57" s="127"/>
      <c r="EH57" s="127"/>
      <c r="EI57" s="127"/>
      <c r="EJ57" s="127"/>
      <c r="EK57" s="127"/>
      <c r="EL57" s="127"/>
      <c r="EM57" s="127"/>
    </row>
    <row r="58" spans="1:143">
      <c r="A58" s="127"/>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c r="AA58" s="128"/>
      <c r="AB58" s="128"/>
      <c r="AC58" s="128"/>
      <c r="AD58" s="128"/>
      <c r="AE58" s="128"/>
      <c r="AF58" s="128"/>
      <c r="AG58" s="128"/>
      <c r="AH58" s="128"/>
      <c r="AI58" s="128"/>
      <c r="AJ58" s="128"/>
      <c r="AK58" s="128"/>
      <c r="AL58" s="128"/>
      <c r="AM58" s="128"/>
      <c r="AN58" s="128"/>
      <c r="AO58" s="128"/>
      <c r="AP58" s="128"/>
      <c r="AQ58" s="128"/>
      <c r="AR58" s="128"/>
      <c r="AS58" s="128"/>
      <c r="AT58" s="128"/>
      <c r="AU58" s="128"/>
      <c r="AV58" s="128"/>
      <c r="AW58" s="128"/>
      <c r="AX58" s="128"/>
      <c r="AY58" s="128"/>
      <c r="AZ58" s="128"/>
      <c r="BA58" s="128"/>
      <c r="BB58" s="128"/>
      <c r="BC58" s="128"/>
      <c r="BD58" s="128"/>
      <c r="BE58" s="128"/>
      <c r="BF58" s="128"/>
      <c r="BG58" s="128"/>
      <c r="BH58" s="128"/>
      <c r="BI58" s="128"/>
      <c r="BJ58" s="128"/>
      <c r="BK58" s="128"/>
      <c r="BL58" s="128"/>
      <c r="BM58" s="128"/>
      <c r="BN58" s="128"/>
      <c r="BO58" s="128"/>
      <c r="BP58" s="128"/>
      <c r="BQ58" s="128"/>
      <c r="BR58" s="128"/>
      <c r="BS58" s="128"/>
      <c r="BT58" s="128"/>
      <c r="BU58" s="128"/>
      <c r="BV58" s="128"/>
      <c r="BW58" s="128"/>
      <c r="BX58" s="128"/>
      <c r="BY58" s="128"/>
      <c r="BZ58" s="128"/>
      <c r="CA58" s="128"/>
      <c r="CB58" s="128"/>
      <c r="CC58" s="128"/>
      <c r="CD58" s="128"/>
      <c r="CE58" s="128"/>
      <c r="CF58" s="128"/>
      <c r="CG58" s="128"/>
      <c r="CH58" s="128"/>
      <c r="CI58" s="128"/>
      <c r="CJ58" s="128"/>
      <c r="CK58" s="128"/>
      <c r="CL58" s="128"/>
      <c r="CM58" s="128"/>
      <c r="CN58" s="128"/>
      <c r="CO58" s="128"/>
      <c r="CP58" s="128"/>
      <c r="CQ58" s="128"/>
      <c r="CR58" s="128"/>
      <c r="CS58" s="128"/>
      <c r="CT58" s="128"/>
      <c r="CU58" s="128"/>
      <c r="CV58" s="128"/>
      <c r="CW58" s="128"/>
      <c r="CX58" s="128"/>
      <c r="CY58" s="128"/>
      <c r="CZ58" s="128"/>
      <c r="DA58" s="128"/>
      <c r="DB58" s="128"/>
      <c r="DC58" s="128"/>
      <c r="DD58" s="128"/>
      <c r="DE58" s="128"/>
      <c r="DF58" s="128"/>
      <c r="DG58" s="128"/>
      <c r="DH58" s="128"/>
      <c r="DI58" s="128"/>
      <c r="DJ58" s="128"/>
      <c r="DK58" s="128"/>
      <c r="DL58" s="128"/>
      <c r="DM58" s="128"/>
      <c r="DN58" s="128"/>
      <c r="DO58" s="128"/>
      <c r="DP58" s="128"/>
      <c r="DQ58" s="128"/>
      <c r="DR58" s="127"/>
      <c r="DS58" s="127"/>
      <c r="DT58" s="127"/>
      <c r="DU58" s="127"/>
      <c r="DV58" s="127"/>
      <c r="DW58" s="127"/>
      <c r="DX58" s="127"/>
      <c r="DY58" s="127"/>
      <c r="DZ58" s="127"/>
      <c r="EA58" s="127"/>
      <c r="EB58" s="127"/>
      <c r="EC58" s="127"/>
      <c r="ED58" s="127"/>
      <c r="EE58" s="127"/>
      <c r="EF58" s="127"/>
      <c r="EG58" s="127"/>
      <c r="EH58" s="127"/>
      <c r="EI58" s="127"/>
      <c r="EJ58" s="127"/>
      <c r="EK58" s="127"/>
      <c r="EL58" s="127"/>
      <c r="EM58" s="127"/>
    </row>
    <row r="59" spans="1:143">
      <c r="A59" s="127"/>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c r="AA59" s="128"/>
      <c r="AB59" s="128"/>
      <c r="AC59" s="128"/>
      <c r="AD59" s="128"/>
      <c r="AE59" s="128"/>
      <c r="AF59" s="128"/>
      <c r="AG59" s="128"/>
      <c r="AH59" s="128"/>
      <c r="AI59" s="128"/>
      <c r="AJ59" s="128"/>
      <c r="AK59" s="128"/>
      <c r="AL59" s="128"/>
      <c r="AM59" s="128"/>
      <c r="AN59" s="128"/>
      <c r="AO59" s="128"/>
      <c r="AP59" s="128"/>
      <c r="AQ59" s="128"/>
      <c r="AR59" s="128"/>
      <c r="AS59" s="128"/>
      <c r="AT59" s="128"/>
      <c r="AU59" s="128"/>
      <c r="AV59" s="128"/>
      <c r="AW59" s="128"/>
      <c r="AX59" s="128"/>
      <c r="AY59" s="128"/>
      <c r="AZ59" s="128"/>
      <c r="BA59" s="128"/>
      <c r="BB59" s="128"/>
      <c r="BC59" s="128"/>
      <c r="BD59" s="128"/>
      <c r="BE59" s="128"/>
      <c r="BF59" s="128"/>
      <c r="BG59" s="128"/>
      <c r="BH59" s="128"/>
      <c r="BI59" s="128"/>
      <c r="BJ59" s="128"/>
      <c r="BK59" s="128"/>
      <c r="BL59" s="128"/>
      <c r="BM59" s="128"/>
      <c r="BN59" s="128"/>
      <c r="BO59" s="128"/>
      <c r="BP59" s="128"/>
      <c r="BQ59" s="128"/>
      <c r="BR59" s="128"/>
      <c r="BS59" s="128"/>
      <c r="BT59" s="128"/>
      <c r="BU59" s="128"/>
      <c r="BV59" s="128"/>
      <c r="BW59" s="128"/>
      <c r="BX59" s="128"/>
      <c r="BY59" s="128"/>
      <c r="BZ59" s="128"/>
      <c r="CA59" s="128"/>
      <c r="CB59" s="128"/>
      <c r="CC59" s="128"/>
      <c r="CD59" s="128"/>
      <c r="CE59" s="128"/>
      <c r="CF59" s="128"/>
      <c r="CG59" s="128"/>
      <c r="CH59" s="128"/>
      <c r="CI59" s="128"/>
      <c r="CJ59" s="128"/>
      <c r="CK59" s="128"/>
      <c r="CL59" s="128"/>
      <c r="CM59" s="128"/>
      <c r="CN59" s="128"/>
      <c r="CO59" s="128"/>
      <c r="CP59" s="128"/>
      <c r="CQ59" s="128"/>
      <c r="CR59" s="128"/>
      <c r="CS59" s="128"/>
      <c r="CT59" s="128"/>
      <c r="CU59" s="128"/>
      <c r="CV59" s="128"/>
      <c r="CW59" s="128"/>
      <c r="CX59" s="128"/>
      <c r="CY59" s="128"/>
      <c r="CZ59" s="128"/>
      <c r="DA59" s="128"/>
      <c r="DB59" s="128"/>
      <c r="DC59" s="128"/>
      <c r="DD59" s="128"/>
      <c r="DE59" s="128"/>
      <c r="DF59" s="128"/>
      <c r="DG59" s="128"/>
      <c r="DH59" s="128"/>
      <c r="DI59" s="128"/>
      <c r="DJ59" s="128"/>
      <c r="DK59" s="128"/>
      <c r="DL59" s="128"/>
      <c r="DM59" s="128"/>
      <c r="DN59" s="128"/>
      <c r="DO59" s="128"/>
      <c r="DP59" s="128"/>
      <c r="DQ59" s="128"/>
      <c r="DR59" s="127"/>
      <c r="DS59" s="127"/>
      <c r="DT59" s="127"/>
      <c r="DU59" s="127"/>
      <c r="DV59" s="127"/>
      <c r="DW59" s="127"/>
      <c r="DX59" s="127"/>
      <c r="DY59" s="127"/>
      <c r="DZ59" s="127"/>
      <c r="EA59" s="127"/>
      <c r="EB59" s="127"/>
      <c r="EC59" s="127"/>
      <c r="ED59" s="127"/>
      <c r="EE59" s="127"/>
      <c r="EF59" s="127"/>
      <c r="EG59" s="127"/>
      <c r="EH59" s="127"/>
      <c r="EI59" s="127"/>
      <c r="EJ59" s="127"/>
      <c r="EK59" s="127"/>
      <c r="EL59" s="127"/>
      <c r="EM59" s="127"/>
    </row>
    <row r="60" spans="1:143">
      <c r="A60" s="127"/>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c r="AA60" s="128"/>
      <c r="AB60" s="128"/>
      <c r="AC60" s="128"/>
      <c r="AD60" s="128"/>
      <c r="AE60" s="128"/>
      <c r="AF60" s="128"/>
      <c r="AG60" s="128"/>
      <c r="AH60" s="128"/>
      <c r="AI60" s="128"/>
      <c r="AJ60" s="128"/>
      <c r="AK60" s="128"/>
      <c r="AL60" s="128"/>
      <c r="AM60" s="128"/>
      <c r="AN60" s="128"/>
      <c r="AO60" s="128"/>
      <c r="AP60" s="128"/>
      <c r="AQ60" s="128"/>
      <c r="AR60" s="128"/>
      <c r="AS60" s="128"/>
      <c r="AT60" s="128"/>
      <c r="AU60" s="128"/>
      <c r="AV60" s="128"/>
      <c r="AW60" s="128"/>
      <c r="AX60" s="128"/>
      <c r="AY60" s="128"/>
      <c r="AZ60" s="128"/>
      <c r="BA60" s="128"/>
      <c r="BB60" s="128"/>
      <c r="BC60" s="128"/>
      <c r="BD60" s="128"/>
      <c r="BE60" s="128"/>
      <c r="BF60" s="128"/>
      <c r="BG60" s="128"/>
      <c r="BH60" s="128"/>
      <c r="BI60" s="128"/>
      <c r="BJ60" s="128"/>
      <c r="BK60" s="128"/>
      <c r="BL60" s="128"/>
      <c r="BM60" s="128"/>
      <c r="BN60" s="128"/>
      <c r="BO60" s="128"/>
      <c r="BP60" s="128"/>
      <c r="BQ60" s="128"/>
      <c r="BR60" s="128"/>
      <c r="BS60" s="128"/>
      <c r="BT60" s="128"/>
      <c r="BU60" s="128"/>
      <c r="BV60" s="128"/>
      <c r="BW60" s="128"/>
      <c r="BX60" s="128"/>
      <c r="BY60" s="128"/>
      <c r="BZ60" s="128"/>
      <c r="CA60" s="128"/>
      <c r="CB60" s="128"/>
      <c r="CC60" s="128"/>
      <c r="CD60" s="128"/>
      <c r="CE60" s="128"/>
      <c r="CF60" s="128"/>
      <c r="CG60" s="128"/>
      <c r="CH60" s="128"/>
      <c r="CI60" s="128"/>
      <c r="CJ60" s="128"/>
      <c r="CK60" s="128"/>
      <c r="CL60" s="128"/>
      <c r="CM60" s="128"/>
      <c r="CN60" s="128"/>
      <c r="CO60" s="128"/>
      <c r="CP60" s="128"/>
      <c r="CQ60" s="128"/>
      <c r="CR60" s="128"/>
      <c r="CS60" s="128"/>
      <c r="CT60" s="128"/>
      <c r="CU60" s="128"/>
      <c r="CV60" s="128"/>
      <c r="CW60" s="128"/>
      <c r="CX60" s="128"/>
      <c r="CY60" s="128"/>
      <c r="CZ60" s="128"/>
      <c r="DA60" s="128"/>
      <c r="DB60" s="128"/>
      <c r="DC60" s="128"/>
      <c r="DD60" s="128"/>
      <c r="DE60" s="128"/>
      <c r="DF60" s="128"/>
      <c r="DG60" s="128"/>
      <c r="DH60" s="128"/>
      <c r="DI60" s="128"/>
      <c r="DJ60" s="128"/>
      <c r="DK60" s="128"/>
      <c r="DL60" s="128"/>
      <c r="DM60" s="128"/>
      <c r="DN60" s="128"/>
      <c r="DO60" s="128"/>
      <c r="DP60" s="128"/>
      <c r="DQ60" s="128"/>
      <c r="DR60" s="127"/>
      <c r="DS60" s="127"/>
      <c r="DT60" s="127"/>
      <c r="DU60" s="127"/>
      <c r="DV60" s="127"/>
      <c r="DW60" s="127"/>
      <c r="DX60" s="127"/>
      <c r="DY60" s="127"/>
      <c r="DZ60" s="127"/>
      <c r="EA60" s="127"/>
      <c r="EB60" s="127"/>
      <c r="EC60" s="127"/>
      <c r="ED60" s="127"/>
      <c r="EE60" s="127"/>
      <c r="EF60" s="127"/>
      <c r="EG60" s="127"/>
      <c r="EH60" s="127"/>
      <c r="EI60" s="127"/>
      <c r="EJ60" s="127"/>
      <c r="EK60" s="127"/>
      <c r="EL60" s="127"/>
      <c r="EM60" s="127"/>
    </row>
    <row r="61" spans="1:143">
      <c r="A61" s="127"/>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c r="AA61" s="128"/>
      <c r="AB61" s="128"/>
      <c r="AC61" s="128"/>
      <c r="AD61" s="128"/>
      <c r="AE61" s="128"/>
      <c r="AF61" s="128"/>
      <c r="AG61" s="128"/>
      <c r="AH61" s="128"/>
      <c r="AI61" s="128"/>
      <c r="AJ61" s="128"/>
      <c r="AK61" s="128"/>
      <c r="AL61" s="128"/>
      <c r="AM61" s="128"/>
      <c r="AN61" s="128"/>
      <c r="AO61" s="128"/>
      <c r="AP61" s="128"/>
      <c r="AQ61" s="128"/>
      <c r="AR61" s="128"/>
      <c r="AS61" s="128"/>
      <c r="AT61" s="128"/>
      <c r="AU61" s="128"/>
      <c r="AV61" s="128"/>
      <c r="AW61" s="128"/>
      <c r="AX61" s="128"/>
      <c r="AY61" s="128"/>
      <c r="AZ61" s="128"/>
      <c r="BA61" s="128"/>
      <c r="BB61" s="128"/>
      <c r="BC61" s="128"/>
      <c r="BD61" s="128"/>
      <c r="BE61" s="128"/>
      <c r="BF61" s="128"/>
      <c r="BG61" s="128"/>
      <c r="BH61" s="128"/>
      <c r="BI61" s="128"/>
      <c r="BJ61" s="128"/>
      <c r="BK61" s="128"/>
      <c r="BL61" s="128"/>
      <c r="BM61" s="128"/>
      <c r="BN61" s="128"/>
      <c r="BO61" s="128"/>
      <c r="BP61" s="128"/>
      <c r="BQ61" s="128"/>
      <c r="BR61" s="128"/>
      <c r="BS61" s="128"/>
      <c r="BT61" s="128"/>
      <c r="BU61" s="128"/>
      <c r="BV61" s="128"/>
      <c r="BW61" s="128"/>
      <c r="BX61" s="128"/>
      <c r="BY61" s="128"/>
      <c r="BZ61" s="128"/>
      <c r="CA61" s="128"/>
      <c r="CB61" s="128"/>
      <c r="CC61" s="128"/>
      <c r="CD61" s="128"/>
      <c r="CE61" s="128"/>
      <c r="CF61" s="128"/>
      <c r="CG61" s="128"/>
      <c r="CH61" s="128"/>
      <c r="CI61" s="128"/>
      <c r="CJ61" s="128"/>
      <c r="CK61" s="128"/>
      <c r="CL61" s="128"/>
      <c r="CM61" s="128"/>
      <c r="CN61" s="128"/>
      <c r="CO61" s="128"/>
      <c r="CP61" s="128"/>
      <c r="CQ61" s="128"/>
      <c r="CR61" s="128"/>
      <c r="CS61" s="128"/>
      <c r="CT61" s="128"/>
      <c r="CU61" s="128"/>
      <c r="CV61" s="128"/>
      <c r="CW61" s="128"/>
      <c r="CX61" s="128"/>
      <c r="CY61" s="128"/>
      <c r="CZ61" s="128"/>
      <c r="DA61" s="128"/>
      <c r="DB61" s="128"/>
      <c r="DC61" s="128"/>
      <c r="DD61" s="128"/>
      <c r="DE61" s="128"/>
      <c r="DF61" s="128"/>
      <c r="DG61" s="128"/>
      <c r="DH61" s="128"/>
      <c r="DI61" s="128"/>
      <c r="DJ61" s="128"/>
      <c r="DK61" s="128"/>
      <c r="DL61" s="128"/>
      <c r="DM61" s="128"/>
      <c r="DN61" s="128"/>
      <c r="DO61" s="128"/>
      <c r="DP61" s="128"/>
      <c r="DQ61" s="128"/>
      <c r="DR61" s="127"/>
      <c r="DS61" s="127"/>
      <c r="DT61" s="127"/>
      <c r="DU61" s="127"/>
      <c r="DV61" s="127"/>
      <c r="DW61" s="127"/>
      <c r="DX61" s="127"/>
      <c r="DY61" s="127"/>
      <c r="DZ61" s="127"/>
      <c r="EA61" s="127"/>
      <c r="EB61" s="127"/>
      <c r="EC61" s="127"/>
      <c r="ED61" s="127"/>
      <c r="EE61" s="127"/>
      <c r="EF61" s="127"/>
      <c r="EG61" s="127"/>
      <c r="EH61" s="127"/>
      <c r="EI61" s="127"/>
      <c r="EJ61" s="127"/>
      <c r="EK61" s="127"/>
      <c r="EL61" s="127"/>
      <c r="EM61" s="127"/>
    </row>
    <row r="62" spans="1:143">
      <c r="A62" s="127"/>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c r="AA62" s="128"/>
      <c r="AB62" s="128"/>
      <c r="AC62" s="128"/>
      <c r="AD62" s="128"/>
      <c r="AE62" s="128"/>
      <c r="AF62" s="128"/>
      <c r="AG62" s="128"/>
      <c r="AH62" s="128"/>
      <c r="AI62" s="128"/>
      <c r="AJ62" s="128"/>
      <c r="AK62" s="128"/>
      <c r="AL62" s="128"/>
      <c r="AM62" s="128"/>
      <c r="AN62" s="128"/>
      <c r="AO62" s="128"/>
      <c r="AP62" s="128"/>
      <c r="AQ62" s="128"/>
      <c r="AR62" s="128"/>
      <c r="AS62" s="128"/>
      <c r="AT62" s="128"/>
      <c r="AU62" s="128"/>
      <c r="AV62" s="128"/>
      <c r="AW62" s="128"/>
      <c r="AX62" s="128"/>
      <c r="AY62" s="128"/>
      <c r="AZ62" s="128"/>
      <c r="BA62" s="128"/>
      <c r="BB62" s="128"/>
      <c r="BC62" s="128"/>
      <c r="BD62" s="128"/>
      <c r="BE62" s="128"/>
      <c r="BF62" s="128"/>
      <c r="BG62" s="128"/>
      <c r="BH62" s="128"/>
      <c r="BI62" s="128"/>
      <c r="BJ62" s="128"/>
      <c r="BK62" s="128"/>
      <c r="BL62" s="128"/>
      <c r="BM62" s="128"/>
      <c r="BN62" s="128"/>
      <c r="BO62" s="128"/>
      <c r="BP62" s="128"/>
      <c r="BQ62" s="128"/>
      <c r="BR62" s="128"/>
      <c r="BS62" s="128"/>
      <c r="BT62" s="128"/>
      <c r="BU62" s="128"/>
      <c r="BV62" s="128"/>
      <c r="BW62" s="128"/>
      <c r="BX62" s="128"/>
      <c r="BY62" s="128"/>
      <c r="BZ62" s="128"/>
      <c r="CA62" s="128"/>
      <c r="CB62" s="128"/>
      <c r="CC62" s="128"/>
      <c r="CD62" s="128"/>
      <c r="CE62" s="128"/>
      <c r="CF62" s="128"/>
      <c r="CG62" s="128"/>
      <c r="CH62" s="128"/>
      <c r="CI62" s="128"/>
      <c r="CJ62" s="128"/>
      <c r="CK62" s="128"/>
      <c r="CL62" s="128"/>
      <c r="CM62" s="128"/>
      <c r="CN62" s="128"/>
      <c r="CO62" s="128"/>
      <c r="CP62" s="128"/>
      <c r="CQ62" s="128"/>
      <c r="CR62" s="128"/>
      <c r="CS62" s="128"/>
      <c r="CT62" s="128"/>
      <c r="CU62" s="128"/>
      <c r="CV62" s="128"/>
      <c r="CW62" s="128"/>
      <c r="CX62" s="128"/>
      <c r="CY62" s="128"/>
      <c r="CZ62" s="128"/>
      <c r="DA62" s="128"/>
      <c r="DB62" s="128"/>
      <c r="DC62" s="128"/>
      <c r="DD62" s="128"/>
      <c r="DE62" s="128"/>
      <c r="DF62" s="128"/>
      <c r="DG62" s="128"/>
      <c r="DH62" s="128"/>
      <c r="DI62" s="128"/>
      <c r="DJ62" s="128"/>
      <c r="DK62" s="128"/>
      <c r="DL62" s="128"/>
      <c r="DM62" s="128"/>
      <c r="DN62" s="128"/>
      <c r="DO62" s="128"/>
      <c r="DP62" s="128"/>
      <c r="DQ62" s="128"/>
      <c r="DR62" s="127"/>
      <c r="DS62" s="127"/>
      <c r="DT62" s="127"/>
      <c r="DU62" s="127"/>
      <c r="DV62" s="127"/>
      <c r="DW62" s="127"/>
      <c r="DX62" s="127"/>
      <c r="DY62" s="127"/>
      <c r="DZ62" s="127"/>
      <c r="EA62" s="127"/>
      <c r="EB62" s="127"/>
      <c r="EC62" s="127"/>
      <c r="ED62" s="127"/>
      <c r="EE62" s="127"/>
      <c r="EF62" s="127"/>
      <c r="EG62" s="127"/>
      <c r="EH62" s="127"/>
      <c r="EI62" s="127"/>
      <c r="EJ62" s="127"/>
      <c r="EK62" s="127"/>
      <c r="EL62" s="127"/>
      <c r="EM62" s="127"/>
    </row>
    <row r="63" spans="1:143">
      <c r="A63" s="127"/>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c r="AA63" s="128"/>
      <c r="AB63" s="128"/>
      <c r="AC63" s="128"/>
      <c r="AD63" s="128"/>
      <c r="AE63" s="128"/>
      <c r="AF63" s="128"/>
      <c r="AG63" s="128"/>
      <c r="AH63" s="128"/>
      <c r="AI63" s="128"/>
      <c r="AJ63" s="128"/>
      <c r="AK63" s="128"/>
      <c r="AL63" s="128"/>
      <c r="AM63" s="128"/>
      <c r="AN63" s="128"/>
      <c r="AO63" s="128"/>
      <c r="AP63" s="128"/>
      <c r="AQ63" s="128"/>
      <c r="AR63" s="128"/>
      <c r="AS63" s="128"/>
      <c r="AT63" s="128"/>
      <c r="AU63" s="128"/>
      <c r="AV63" s="128"/>
      <c r="AW63" s="128"/>
      <c r="AX63" s="128"/>
      <c r="AY63" s="128"/>
      <c r="AZ63" s="128"/>
      <c r="BA63" s="128"/>
      <c r="BB63" s="128"/>
      <c r="BC63" s="128"/>
      <c r="BD63" s="128"/>
      <c r="BE63" s="128"/>
      <c r="BF63" s="128"/>
      <c r="BG63" s="128"/>
      <c r="BH63" s="128"/>
      <c r="BI63" s="128"/>
      <c r="BJ63" s="128"/>
      <c r="BK63" s="128"/>
      <c r="BL63" s="128"/>
      <c r="BM63" s="128"/>
      <c r="BN63" s="128"/>
      <c r="BO63" s="128"/>
      <c r="BP63" s="128"/>
      <c r="BQ63" s="128"/>
      <c r="BR63" s="128"/>
      <c r="BS63" s="128"/>
      <c r="BT63" s="128"/>
      <c r="BU63" s="128"/>
      <c r="BV63" s="128"/>
      <c r="BW63" s="128"/>
      <c r="BX63" s="128"/>
      <c r="BY63" s="128"/>
      <c r="BZ63" s="128"/>
      <c r="CA63" s="128"/>
      <c r="CB63" s="128"/>
      <c r="CC63" s="128"/>
      <c r="CD63" s="128"/>
      <c r="CE63" s="128"/>
      <c r="CF63" s="128"/>
      <c r="CG63" s="128"/>
      <c r="CH63" s="128"/>
      <c r="CI63" s="128"/>
      <c r="CJ63" s="128"/>
      <c r="CK63" s="128"/>
      <c r="CL63" s="128"/>
      <c r="CM63" s="128"/>
      <c r="CN63" s="128"/>
      <c r="CO63" s="128"/>
      <c r="CP63" s="128"/>
      <c r="CQ63" s="128"/>
      <c r="CR63" s="128"/>
      <c r="CS63" s="128"/>
      <c r="CT63" s="128"/>
      <c r="CU63" s="128"/>
      <c r="CV63" s="128"/>
      <c r="CW63" s="128"/>
      <c r="CX63" s="128"/>
      <c r="CY63" s="128"/>
      <c r="CZ63" s="128"/>
      <c r="DA63" s="128"/>
      <c r="DB63" s="128"/>
      <c r="DC63" s="128"/>
      <c r="DD63" s="128"/>
      <c r="DE63" s="128"/>
      <c r="DF63" s="128"/>
      <c r="DG63" s="128"/>
      <c r="DH63" s="128"/>
      <c r="DI63" s="128"/>
      <c r="DJ63" s="128"/>
      <c r="DK63" s="128"/>
      <c r="DL63" s="128"/>
      <c r="DM63" s="128"/>
      <c r="DN63" s="128"/>
      <c r="DO63" s="128"/>
      <c r="DP63" s="128"/>
      <c r="DQ63" s="128"/>
      <c r="DR63" s="127"/>
      <c r="DS63" s="127"/>
      <c r="DT63" s="127"/>
      <c r="DU63" s="127"/>
      <c r="DV63" s="127"/>
      <c r="DW63" s="127"/>
      <c r="DX63" s="127"/>
      <c r="DY63" s="127"/>
      <c r="DZ63" s="127"/>
      <c r="EA63" s="127"/>
      <c r="EB63" s="127"/>
      <c r="EC63" s="127"/>
      <c r="ED63" s="127"/>
      <c r="EE63" s="127"/>
      <c r="EF63" s="127"/>
      <c r="EG63" s="127"/>
      <c r="EH63" s="127"/>
      <c r="EI63" s="127"/>
      <c r="EJ63" s="127"/>
      <c r="EK63" s="127"/>
      <c r="EL63" s="127"/>
      <c r="EM63" s="127"/>
    </row>
    <row r="64" spans="1:143">
      <c r="A64" s="127"/>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c r="AA64" s="128"/>
      <c r="AB64" s="128"/>
      <c r="AC64" s="128"/>
      <c r="AD64" s="128"/>
      <c r="AE64" s="128"/>
      <c r="AF64" s="128"/>
      <c r="AG64" s="128"/>
      <c r="AH64" s="128"/>
      <c r="AI64" s="128"/>
      <c r="AJ64" s="128"/>
      <c r="AK64" s="128"/>
      <c r="AL64" s="128"/>
      <c r="AM64" s="128"/>
      <c r="AN64" s="128"/>
      <c r="AO64" s="128"/>
      <c r="AP64" s="128"/>
      <c r="AQ64" s="128"/>
      <c r="AR64" s="128"/>
      <c r="AS64" s="128"/>
      <c r="AT64" s="128"/>
      <c r="AU64" s="128"/>
      <c r="AV64" s="128"/>
      <c r="AW64" s="128"/>
      <c r="AX64" s="128"/>
      <c r="AY64" s="128"/>
      <c r="AZ64" s="128"/>
      <c r="BA64" s="128"/>
      <c r="BB64" s="128"/>
      <c r="BC64" s="128"/>
      <c r="BD64" s="128"/>
      <c r="BE64" s="128"/>
      <c r="BF64" s="128"/>
      <c r="BG64" s="128"/>
      <c r="BH64" s="128"/>
      <c r="BI64" s="128"/>
      <c r="BJ64" s="128"/>
      <c r="BK64" s="128"/>
      <c r="BL64" s="128"/>
      <c r="BM64" s="128"/>
      <c r="BN64" s="128"/>
      <c r="BO64" s="128"/>
      <c r="BP64" s="128"/>
      <c r="BQ64" s="128"/>
      <c r="BR64" s="128"/>
      <c r="BS64" s="128"/>
      <c r="BT64" s="128"/>
      <c r="BU64" s="128"/>
      <c r="BV64" s="128"/>
      <c r="BW64" s="128"/>
      <c r="BX64" s="128"/>
      <c r="BY64" s="128"/>
      <c r="BZ64" s="128"/>
      <c r="CA64" s="128"/>
      <c r="CB64" s="128"/>
      <c r="CC64" s="128"/>
      <c r="CD64" s="128"/>
      <c r="CE64" s="128"/>
      <c r="CF64" s="128"/>
      <c r="CG64" s="128"/>
      <c r="CH64" s="128"/>
      <c r="CI64" s="128"/>
      <c r="CJ64" s="128"/>
      <c r="CK64" s="128"/>
      <c r="CL64" s="128"/>
      <c r="CM64" s="128"/>
      <c r="CN64" s="128"/>
      <c r="CO64" s="128"/>
      <c r="CP64" s="128"/>
      <c r="CQ64" s="128"/>
      <c r="CR64" s="128"/>
      <c r="CS64" s="128"/>
      <c r="CT64" s="128"/>
      <c r="CU64" s="128"/>
      <c r="CV64" s="128"/>
      <c r="CW64" s="128"/>
      <c r="CX64" s="128"/>
      <c r="CY64" s="128"/>
      <c r="CZ64" s="128"/>
      <c r="DA64" s="128"/>
      <c r="DB64" s="128"/>
      <c r="DC64" s="128"/>
      <c r="DD64" s="128"/>
      <c r="DE64" s="128"/>
      <c r="DF64" s="128"/>
      <c r="DG64" s="128"/>
      <c r="DH64" s="128"/>
      <c r="DI64" s="128"/>
      <c r="DJ64" s="128"/>
      <c r="DK64" s="128"/>
      <c r="DL64" s="128"/>
      <c r="DM64" s="128"/>
      <c r="DN64" s="128"/>
      <c r="DO64" s="128"/>
      <c r="DP64" s="128"/>
      <c r="DQ64" s="128"/>
      <c r="DR64" s="127"/>
      <c r="DS64" s="127"/>
      <c r="DT64" s="127"/>
      <c r="DU64" s="127"/>
      <c r="DV64" s="127"/>
      <c r="DW64" s="127"/>
      <c r="DX64" s="127"/>
      <c r="DY64" s="127"/>
      <c r="DZ64" s="127"/>
      <c r="EA64" s="127"/>
      <c r="EB64" s="127"/>
      <c r="EC64" s="127"/>
      <c r="ED64" s="127"/>
      <c r="EE64" s="127"/>
      <c r="EF64" s="127"/>
      <c r="EG64" s="127"/>
      <c r="EH64" s="127"/>
      <c r="EI64" s="127"/>
      <c r="EJ64" s="127"/>
      <c r="EK64" s="127"/>
      <c r="EL64" s="127"/>
      <c r="EM64" s="127"/>
    </row>
    <row r="65" spans="1:143">
      <c r="A65" s="127"/>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c r="AA65" s="128"/>
      <c r="AB65" s="128"/>
      <c r="AC65" s="128"/>
      <c r="AD65" s="128"/>
      <c r="AE65" s="128"/>
      <c r="AF65" s="128"/>
      <c r="AG65" s="128"/>
      <c r="AH65" s="128"/>
      <c r="AI65" s="128"/>
      <c r="AJ65" s="128"/>
      <c r="AK65" s="128"/>
      <c r="AL65" s="128"/>
      <c r="AM65" s="128"/>
      <c r="AN65" s="128"/>
      <c r="AO65" s="128"/>
      <c r="AP65" s="128"/>
      <c r="AQ65" s="128"/>
      <c r="AR65" s="128"/>
      <c r="AS65" s="128"/>
      <c r="AT65" s="128"/>
      <c r="AU65" s="128"/>
      <c r="AV65" s="128"/>
      <c r="AW65" s="128"/>
      <c r="AX65" s="128"/>
      <c r="AY65" s="128"/>
      <c r="AZ65" s="128"/>
      <c r="BA65" s="128"/>
      <c r="BB65" s="128"/>
      <c r="BC65" s="128"/>
      <c r="BD65" s="128"/>
      <c r="BE65" s="128"/>
      <c r="BF65" s="128"/>
      <c r="BG65" s="128"/>
      <c r="BH65" s="128"/>
      <c r="BI65" s="128"/>
      <c r="BJ65" s="128"/>
      <c r="BK65" s="128"/>
      <c r="BL65" s="128"/>
      <c r="BM65" s="128"/>
      <c r="BN65" s="128"/>
      <c r="BO65" s="128"/>
      <c r="BP65" s="128"/>
      <c r="BQ65" s="128"/>
      <c r="BR65" s="128"/>
      <c r="BS65" s="128"/>
      <c r="BT65" s="128"/>
      <c r="BU65" s="128"/>
      <c r="BV65" s="128"/>
      <c r="BW65" s="128"/>
      <c r="BX65" s="128"/>
      <c r="BY65" s="128"/>
      <c r="BZ65" s="128"/>
      <c r="CA65" s="128"/>
      <c r="CB65" s="128"/>
      <c r="CC65" s="128"/>
      <c r="CD65" s="128"/>
      <c r="CE65" s="128"/>
      <c r="CF65" s="128"/>
      <c r="CG65" s="128"/>
      <c r="CH65" s="128"/>
      <c r="CI65" s="128"/>
      <c r="CJ65" s="128"/>
      <c r="CK65" s="128"/>
      <c r="CL65" s="128"/>
      <c r="CM65" s="128"/>
      <c r="CN65" s="128"/>
      <c r="CO65" s="128"/>
      <c r="CP65" s="128"/>
      <c r="CQ65" s="128"/>
      <c r="CR65" s="128"/>
      <c r="CS65" s="128"/>
      <c r="CT65" s="128"/>
      <c r="CU65" s="128"/>
      <c r="CV65" s="128"/>
      <c r="CW65" s="128"/>
      <c r="CX65" s="128"/>
      <c r="CY65" s="128"/>
      <c r="CZ65" s="128"/>
      <c r="DA65" s="128"/>
      <c r="DB65" s="128"/>
      <c r="DC65" s="128"/>
      <c r="DD65" s="128"/>
      <c r="DE65" s="128"/>
      <c r="DF65" s="128"/>
      <c r="DG65" s="128"/>
      <c r="DH65" s="128"/>
      <c r="DI65" s="128"/>
      <c r="DJ65" s="128"/>
      <c r="DK65" s="128"/>
      <c r="DL65" s="128"/>
      <c r="DM65" s="128"/>
      <c r="DN65" s="128"/>
      <c r="DO65" s="128"/>
      <c r="DP65" s="128"/>
      <c r="DQ65" s="128"/>
      <c r="DR65" s="127"/>
      <c r="DS65" s="127"/>
      <c r="DT65" s="127"/>
      <c r="DU65" s="127"/>
      <c r="DV65" s="127"/>
      <c r="DW65" s="127"/>
      <c r="DX65" s="127"/>
      <c r="DY65" s="127"/>
      <c r="DZ65" s="127"/>
      <c r="EA65" s="127"/>
      <c r="EB65" s="127"/>
      <c r="EC65" s="127"/>
      <c r="ED65" s="127"/>
      <c r="EE65" s="127"/>
      <c r="EF65" s="127"/>
      <c r="EG65" s="127"/>
      <c r="EH65" s="127"/>
      <c r="EI65" s="127"/>
      <c r="EJ65" s="127"/>
      <c r="EK65" s="127"/>
      <c r="EL65" s="127"/>
      <c r="EM65" s="127"/>
    </row>
    <row r="66" spans="1:143">
      <c r="A66" s="127"/>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c r="AA66" s="128"/>
      <c r="AB66" s="128"/>
      <c r="AC66" s="128"/>
      <c r="AD66" s="128"/>
      <c r="AE66" s="128"/>
      <c r="AF66" s="128"/>
      <c r="AG66" s="128"/>
      <c r="AH66" s="128"/>
      <c r="AI66" s="128"/>
      <c r="AJ66" s="128"/>
      <c r="AK66" s="128"/>
      <c r="AL66" s="128"/>
      <c r="AM66" s="128"/>
      <c r="AN66" s="128"/>
      <c r="AO66" s="128"/>
      <c r="AP66" s="128"/>
      <c r="AQ66" s="128"/>
      <c r="AR66" s="128"/>
      <c r="AS66" s="128"/>
      <c r="AT66" s="128"/>
      <c r="AU66" s="128"/>
      <c r="AV66" s="128"/>
      <c r="AW66" s="128"/>
      <c r="AX66" s="128"/>
      <c r="AY66" s="128"/>
      <c r="AZ66" s="128"/>
      <c r="BA66" s="128"/>
      <c r="BB66" s="128"/>
      <c r="BC66" s="128"/>
      <c r="BD66" s="128"/>
      <c r="BE66" s="128"/>
      <c r="BF66" s="128"/>
      <c r="BG66" s="128"/>
      <c r="BH66" s="128"/>
      <c r="BI66" s="128"/>
      <c r="BJ66" s="128"/>
      <c r="BK66" s="128"/>
      <c r="BL66" s="128"/>
      <c r="BM66" s="128"/>
      <c r="BN66" s="128"/>
      <c r="BO66" s="128"/>
      <c r="BP66" s="128"/>
      <c r="BQ66" s="128"/>
      <c r="BR66" s="128"/>
      <c r="BS66" s="128"/>
      <c r="BT66" s="128"/>
      <c r="BU66" s="128"/>
      <c r="BV66" s="128"/>
      <c r="BW66" s="128"/>
      <c r="BX66" s="128"/>
      <c r="BY66" s="128"/>
      <c r="BZ66" s="128"/>
      <c r="CA66" s="128"/>
      <c r="CB66" s="128"/>
      <c r="CC66" s="128"/>
      <c r="CD66" s="128"/>
      <c r="CE66" s="128"/>
      <c r="CF66" s="128"/>
      <c r="CG66" s="128"/>
      <c r="CH66" s="128"/>
      <c r="CI66" s="128"/>
      <c r="CJ66" s="128"/>
      <c r="CK66" s="128"/>
      <c r="CL66" s="128"/>
      <c r="CM66" s="128"/>
      <c r="CN66" s="128"/>
      <c r="CO66" s="128"/>
      <c r="CP66" s="128"/>
      <c r="CQ66" s="128"/>
      <c r="CR66" s="128"/>
      <c r="CS66" s="128"/>
      <c r="CT66" s="128"/>
      <c r="CU66" s="128"/>
      <c r="CV66" s="128"/>
      <c r="CW66" s="128"/>
      <c r="CX66" s="128"/>
      <c r="CY66" s="128"/>
      <c r="CZ66" s="128"/>
      <c r="DA66" s="128"/>
      <c r="DB66" s="128"/>
      <c r="DC66" s="128"/>
      <c r="DD66" s="128"/>
      <c r="DE66" s="128"/>
      <c r="DF66" s="128"/>
      <c r="DG66" s="128"/>
      <c r="DH66" s="128"/>
      <c r="DI66" s="128"/>
      <c r="DJ66" s="128"/>
      <c r="DK66" s="128"/>
      <c r="DL66" s="128"/>
      <c r="DM66" s="128"/>
      <c r="DN66" s="128"/>
      <c r="DO66" s="128"/>
      <c r="DP66" s="128"/>
      <c r="DQ66" s="128"/>
      <c r="DR66" s="127"/>
      <c r="DS66" s="127"/>
      <c r="DT66" s="127"/>
      <c r="DU66" s="127"/>
      <c r="DV66" s="127"/>
      <c r="DW66" s="127"/>
      <c r="DX66" s="127"/>
      <c r="DY66" s="127"/>
      <c r="DZ66" s="127"/>
      <c r="EA66" s="127"/>
      <c r="EB66" s="127"/>
      <c r="EC66" s="127"/>
      <c r="ED66" s="127"/>
      <c r="EE66" s="127"/>
      <c r="EF66" s="127"/>
      <c r="EG66" s="127"/>
      <c r="EH66" s="127"/>
      <c r="EI66" s="127"/>
      <c r="EJ66" s="127"/>
      <c r="EK66" s="127"/>
      <c r="EL66" s="127"/>
      <c r="EM66" s="127"/>
    </row>
    <row r="67" spans="1:143">
      <c r="A67" s="127"/>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c r="AA67" s="128"/>
      <c r="AB67" s="128"/>
      <c r="AC67" s="128"/>
      <c r="AD67" s="128"/>
      <c r="AE67" s="128"/>
      <c r="AF67" s="128"/>
      <c r="AG67" s="128"/>
      <c r="AH67" s="128"/>
      <c r="AI67" s="128"/>
      <c r="AJ67" s="128"/>
      <c r="AK67" s="128"/>
      <c r="AL67" s="128"/>
      <c r="AM67" s="128"/>
      <c r="AN67" s="128"/>
      <c r="AO67" s="128"/>
      <c r="AP67" s="128"/>
      <c r="AQ67" s="128"/>
      <c r="AR67" s="128"/>
      <c r="AS67" s="128"/>
      <c r="AT67" s="128"/>
      <c r="AU67" s="128"/>
      <c r="AV67" s="128"/>
      <c r="AW67" s="128"/>
      <c r="AX67" s="128"/>
      <c r="AY67" s="128"/>
      <c r="AZ67" s="128"/>
      <c r="BA67" s="128"/>
      <c r="BB67" s="128"/>
      <c r="BC67" s="128"/>
      <c r="BD67" s="128"/>
      <c r="BE67" s="128"/>
      <c r="BF67" s="128"/>
      <c r="BG67" s="128"/>
      <c r="BH67" s="128"/>
      <c r="BI67" s="128"/>
      <c r="BJ67" s="128"/>
      <c r="BK67" s="128"/>
      <c r="BL67" s="128"/>
      <c r="BM67" s="128"/>
      <c r="BN67" s="128"/>
      <c r="BO67" s="128"/>
      <c r="BP67" s="128"/>
      <c r="BQ67" s="128"/>
      <c r="BR67" s="128"/>
      <c r="BS67" s="128"/>
      <c r="BT67" s="128"/>
      <c r="BU67" s="128"/>
      <c r="BV67" s="128"/>
      <c r="BW67" s="128"/>
      <c r="BX67" s="128"/>
      <c r="BY67" s="128"/>
      <c r="BZ67" s="128"/>
      <c r="CA67" s="128"/>
      <c r="CB67" s="128"/>
      <c r="CC67" s="128"/>
      <c r="CD67" s="128"/>
      <c r="CE67" s="128"/>
      <c r="CF67" s="128"/>
      <c r="CG67" s="128"/>
      <c r="CH67" s="128"/>
      <c r="CI67" s="128"/>
      <c r="CJ67" s="128"/>
      <c r="CK67" s="128"/>
      <c r="CL67" s="128"/>
      <c r="CM67" s="128"/>
      <c r="CN67" s="128"/>
      <c r="CO67" s="128"/>
      <c r="CP67" s="128"/>
      <c r="CQ67" s="128"/>
      <c r="CR67" s="128"/>
      <c r="CS67" s="128"/>
      <c r="CT67" s="128"/>
      <c r="CU67" s="128"/>
      <c r="CV67" s="128"/>
      <c r="CW67" s="128"/>
      <c r="CX67" s="128"/>
      <c r="CY67" s="128"/>
      <c r="CZ67" s="128"/>
      <c r="DA67" s="128"/>
      <c r="DB67" s="128"/>
      <c r="DC67" s="128"/>
      <c r="DD67" s="128"/>
      <c r="DE67" s="128"/>
      <c r="DF67" s="128"/>
      <c r="DG67" s="128"/>
      <c r="DH67" s="128"/>
      <c r="DI67" s="128"/>
      <c r="DJ67" s="128"/>
      <c r="DK67" s="128"/>
      <c r="DL67" s="128"/>
      <c r="DM67" s="128"/>
      <c r="DN67" s="128"/>
      <c r="DO67" s="128"/>
      <c r="DP67" s="128"/>
      <c r="DQ67" s="128"/>
      <c r="DR67" s="127"/>
      <c r="DS67" s="127"/>
      <c r="DT67" s="127"/>
      <c r="DU67" s="127"/>
      <c r="DV67" s="127"/>
      <c r="DW67" s="127"/>
      <c r="DX67" s="127"/>
      <c r="DY67" s="127"/>
      <c r="DZ67" s="127"/>
      <c r="EA67" s="127"/>
      <c r="EB67" s="127"/>
      <c r="EC67" s="127"/>
      <c r="ED67" s="127"/>
      <c r="EE67" s="127"/>
      <c r="EF67" s="127"/>
      <c r="EG67" s="127"/>
      <c r="EH67" s="127"/>
      <c r="EI67" s="127"/>
      <c r="EJ67" s="127"/>
      <c r="EK67" s="127"/>
      <c r="EL67" s="127"/>
      <c r="EM67" s="127"/>
    </row>
    <row r="68" spans="1:143">
      <c r="A68" s="127"/>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c r="AA68" s="128"/>
      <c r="AB68" s="128"/>
      <c r="AC68" s="128"/>
      <c r="AD68" s="128"/>
      <c r="AE68" s="128"/>
      <c r="AF68" s="128"/>
      <c r="AG68" s="128"/>
      <c r="AH68" s="128"/>
      <c r="AI68" s="128"/>
      <c r="AJ68" s="128"/>
      <c r="AK68" s="128"/>
      <c r="AL68" s="128"/>
      <c r="AM68" s="128"/>
      <c r="AN68" s="128"/>
      <c r="AO68" s="128"/>
      <c r="AP68" s="128"/>
      <c r="AQ68" s="128"/>
      <c r="AR68" s="128"/>
      <c r="AS68" s="128"/>
      <c r="AT68" s="128"/>
      <c r="AU68" s="128"/>
      <c r="AV68" s="128"/>
      <c r="AW68" s="128"/>
      <c r="AX68" s="128"/>
      <c r="AY68" s="128"/>
      <c r="AZ68" s="128"/>
      <c r="BA68" s="128"/>
      <c r="BB68" s="128"/>
      <c r="BC68" s="128"/>
      <c r="BD68" s="128"/>
      <c r="BE68" s="128"/>
      <c r="BF68" s="128"/>
      <c r="BG68" s="128"/>
      <c r="BH68" s="128"/>
      <c r="BI68" s="128"/>
      <c r="BJ68" s="128"/>
      <c r="BK68" s="128"/>
      <c r="BL68" s="128"/>
      <c r="BM68" s="128"/>
      <c r="BN68" s="128"/>
      <c r="BO68" s="128"/>
      <c r="BP68" s="128"/>
      <c r="BQ68" s="128"/>
      <c r="BR68" s="128"/>
      <c r="BS68" s="128"/>
      <c r="BT68" s="128"/>
      <c r="BU68" s="128"/>
      <c r="BV68" s="128"/>
      <c r="BW68" s="128"/>
      <c r="BX68" s="128"/>
      <c r="BY68" s="128"/>
      <c r="BZ68" s="128"/>
      <c r="CA68" s="128"/>
      <c r="CB68" s="128"/>
      <c r="CC68" s="128"/>
      <c r="CD68" s="128"/>
      <c r="CE68" s="128"/>
      <c r="CF68" s="128"/>
      <c r="CG68" s="128"/>
      <c r="CH68" s="128"/>
      <c r="CI68" s="128"/>
      <c r="CJ68" s="128"/>
      <c r="CK68" s="128"/>
      <c r="CL68" s="128"/>
      <c r="CM68" s="128"/>
      <c r="CN68" s="128"/>
      <c r="CO68" s="128"/>
      <c r="CP68" s="128"/>
      <c r="CQ68" s="128"/>
      <c r="CR68" s="128"/>
      <c r="CS68" s="128"/>
      <c r="CT68" s="128"/>
      <c r="CU68" s="128"/>
      <c r="CV68" s="128"/>
      <c r="CW68" s="128"/>
      <c r="CX68" s="128"/>
      <c r="CY68" s="128"/>
      <c r="CZ68" s="128"/>
      <c r="DA68" s="128"/>
      <c r="DB68" s="128"/>
      <c r="DC68" s="128"/>
      <c r="DD68" s="128"/>
      <c r="DE68" s="128"/>
      <c r="DF68" s="128"/>
      <c r="DG68" s="128"/>
      <c r="DH68" s="128"/>
      <c r="DI68" s="128"/>
      <c r="DJ68" s="128"/>
      <c r="DK68" s="128"/>
      <c r="DL68" s="128"/>
      <c r="DM68" s="128"/>
      <c r="DN68" s="128"/>
      <c r="DO68" s="128"/>
      <c r="DP68" s="128"/>
      <c r="DQ68" s="128"/>
      <c r="DR68" s="127"/>
      <c r="DS68" s="127"/>
      <c r="DT68" s="127"/>
      <c r="DU68" s="127"/>
      <c r="DV68" s="127"/>
      <c r="DW68" s="127"/>
      <c r="DX68" s="127"/>
      <c r="DY68" s="127"/>
      <c r="DZ68" s="127"/>
      <c r="EA68" s="127"/>
      <c r="EB68" s="127"/>
      <c r="EC68" s="127"/>
      <c r="ED68" s="127"/>
      <c r="EE68" s="127"/>
      <c r="EF68" s="127"/>
      <c r="EG68" s="127"/>
      <c r="EH68" s="127"/>
      <c r="EI68" s="127"/>
      <c r="EJ68" s="127"/>
      <c r="EK68" s="127"/>
      <c r="EL68" s="127"/>
      <c r="EM68" s="127"/>
    </row>
    <row r="69" spans="1:143">
      <c r="A69" s="127"/>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c r="AA69" s="128"/>
      <c r="AB69" s="128"/>
      <c r="AC69" s="128"/>
      <c r="AD69" s="128"/>
      <c r="AE69" s="128"/>
      <c r="AF69" s="128"/>
      <c r="AG69" s="128"/>
      <c r="AH69" s="128"/>
      <c r="AI69" s="128"/>
      <c r="AJ69" s="128"/>
      <c r="AK69" s="128"/>
      <c r="AL69" s="128"/>
      <c r="AM69" s="128"/>
      <c r="AN69" s="128"/>
      <c r="AO69" s="128"/>
      <c r="AP69" s="128"/>
      <c r="AQ69" s="128"/>
      <c r="AR69" s="128"/>
      <c r="AS69" s="128"/>
      <c r="AT69" s="128"/>
      <c r="AU69" s="128"/>
      <c r="AV69" s="128"/>
      <c r="AW69" s="128"/>
      <c r="AX69" s="128"/>
      <c r="AY69" s="128"/>
      <c r="AZ69" s="128"/>
      <c r="BA69" s="128"/>
      <c r="BB69" s="128"/>
      <c r="BC69" s="128"/>
      <c r="BD69" s="128"/>
      <c r="BE69" s="128"/>
      <c r="BF69" s="128"/>
      <c r="BG69" s="128"/>
      <c r="BH69" s="128"/>
      <c r="BI69" s="128"/>
      <c r="BJ69" s="128"/>
      <c r="BK69" s="128"/>
      <c r="BL69" s="128"/>
      <c r="BM69" s="128"/>
      <c r="BN69" s="128"/>
      <c r="BO69" s="128"/>
      <c r="BP69" s="128"/>
      <c r="BQ69" s="128"/>
      <c r="BR69" s="128"/>
      <c r="BS69" s="128"/>
      <c r="BT69" s="128"/>
      <c r="BU69" s="128"/>
      <c r="BV69" s="128"/>
      <c r="BW69" s="128"/>
      <c r="BX69" s="128"/>
      <c r="BY69" s="128"/>
      <c r="BZ69" s="128"/>
      <c r="CA69" s="128"/>
      <c r="CB69" s="128"/>
      <c r="CC69" s="128"/>
      <c r="CD69" s="128"/>
      <c r="CE69" s="128"/>
      <c r="CF69" s="128"/>
      <c r="CG69" s="128"/>
      <c r="CH69" s="128"/>
      <c r="CI69" s="128"/>
      <c r="CJ69" s="128"/>
      <c r="CK69" s="128"/>
      <c r="CL69" s="128"/>
      <c r="CM69" s="128"/>
      <c r="CN69" s="128"/>
      <c r="CO69" s="128"/>
      <c r="CP69" s="128"/>
      <c r="CQ69" s="128"/>
      <c r="CR69" s="128"/>
      <c r="CS69" s="128"/>
      <c r="CT69" s="128"/>
      <c r="CU69" s="128"/>
      <c r="CV69" s="128"/>
      <c r="CW69" s="128"/>
      <c r="CX69" s="128"/>
      <c r="CY69" s="128"/>
      <c r="CZ69" s="128"/>
      <c r="DA69" s="128"/>
      <c r="DB69" s="128"/>
      <c r="DC69" s="128"/>
      <c r="DD69" s="128"/>
      <c r="DE69" s="128"/>
      <c r="DF69" s="128"/>
      <c r="DG69" s="128"/>
      <c r="DH69" s="128"/>
      <c r="DI69" s="128"/>
      <c r="DJ69" s="128"/>
      <c r="DK69" s="128"/>
      <c r="DL69" s="128"/>
      <c r="DM69" s="128"/>
      <c r="DN69" s="128"/>
      <c r="DO69" s="128"/>
      <c r="DP69" s="128"/>
      <c r="DQ69" s="128"/>
      <c r="DR69" s="127"/>
      <c r="DS69" s="127"/>
      <c r="DT69" s="127"/>
      <c r="DU69" s="127"/>
      <c r="DV69" s="127"/>
      <c r="DW69" s="127"/>
      <c r="DX69" s="127"/>
      <c r="DY69" s="127"/>
      <c r="DZ69" s="127"/>
      <c r="EA69" s="127"/>
      <c r="EB69" s="127"/>
      <c r="EC69" s="127"/>
      <c r="ED69" s="127"/>
      <c r="EE69" s="127"/>
      <c r="EF69" s="127"/>
      <c r="EG69" s="127"/>
      <c r="EH69" s="127"/>
      <c r="EI69" s="127"/>
      <c r="EJ69" s="127"/>
      <c r="EK69" s="127"/>
      <c r="EL69" s="127"/>
      <c r="EM69" s="127"/>
    </row>
    <row r="70" spans="1:143">
      <c r="A70" s="127"/>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c r="AA70" s="128"/>
      <c r="AB70" s="128"/>
      <c r="AC70" s="128"/>
      <c r="AD70" s="128"/>
      <c r="AE70" s="128"/>
      <c r="AF70" s="128"/>
      <c r="AG70" s="128"/>
      <c r="AH70" s="128"/>
      <c r="AI70" s="128"/>
      <c r="AJ70" s="128"/>
      <c r="AK70" s="128"/>
      <c r="AL70" s="128"/>
      <c r="AM70" s="128"/>
      <c r="AN70" s="128"/>
      <c r="AO70" s="128"/>
      <c r="AP70" s="128"/>
      <c r="AQ70" s="128"/>
      <c r="AR70" s="128"/>
      <c r="AS70" s="128"/>
      <c r="AT70" s="128"/>
      <c r="AU70" s="128"/>
      <c r="AV70" s="128"/>
      <c r="AW70" s="128"/>
      <c r="AX70" s="128"/>
      <c r="AY70" s="128"/>
      <c r="AZ70" s="128"/>
      <c r="BA70" s="128"/>
      <c r="BB70" s="128"/>
      <c r="BC70" s="128"/>
      <c r="BD70" s="128"/>
      <c r="BE70" s="128"/>
      <c r="BF70" s="128"/>
      <c r="BG70" s="128"/>
      <c r="BH70" s="128"/>
      <c r="BI70" s="128"/>
      <c r="BJ70" s="128"/>
      <c r="BK70" s="128"/>
      <c r="BL70" s="128"/>
      <c r="BM70" s="128"/>
      <c r="BN70" s="128"/>
      <c r="BO70" s="128"/>
      <c r="BP70" s="128"/>
      <c r="BQ70" s="128"/>
      <c r="BR70" s="128"/>
      <c r="BS70" s="128"/>
      <c r="BT70" s="128"/>
      <c r="BU70" s="128"/>
      <c r="BV70" s="128"/>
      <c r="BW70" s="128"/>
      <c r="BX70" s="128"/>
      <c r="BY70" s="128"/>
      <c r="BZ70" s="128"/>
      <c r="CA70" s="128"/>
      <c r="CB70" s="128"/>
      <c r="CC70" s="128"/>
      <c r="CD70" s="128"/>
      <c r="CE70" s="128"/>
      <c r="CF70" s="128"/>
      <c r="CG70" s="128"/>
      <c r="CH70" s="128"/>
      <c r="CI70" s="128"/>
      <c r="CJ70" s="128"/>
      <c r="CK70" s="128"/>
      <c r="CL70" s="128"/>
      <c r="CM70" s="128"/>
      <c r="CN70" s="128"/>
      <c r="CO70" s="128"/>
      <c r="CP70" s="128"/>
      <c r="CQ70" s="128"/>
      <c r="CR70" s="128"/>
      <c r="CS70" s="128"/>
      <c r="CT70" s="128"/>
      <c r="CU70" s="128"/>
      <c r="CV70" s="128"/>
      <c r="CW70" s="128"/>
      <c r="CX70" s="128"/>
      <c r="CY70" s="128"/>
      <c r="CZ70" s="128"/>
      <c r="DA70" s="128"/>
      <c r="DB70" s="128"/>
      <c r="DC70" s="128"/>
      <c r="DD70" s="128"/>
      <c r="DE70" s="128"/>
      <c r="DF70" s="128"/>
      <c r="DG70" s="128"/>
      <c r="DH70" s="128"/>
      <c r="DI70" s="128"/>
      <c r="DJ70" s="128"/>
      <c r="DK70" s="128"/>
      <c r="DL70" s="128"/>
      <c r="DM70" s="128"/>
      <c r="DN70" s="128"/>
      <c r="DO70" s="128"/>
      <c r="DP70" s="128"/>
      <c r="DQ70" s="128"/>
      <c r="DR70" s="127"/>
      <c r="DS70" s="127"/>
      <c r="DT70" s="127"/>
      <c r="DU70" s="127"/>
      <c r="DV70" s="127"/>
      <c r="DW70" s="127"/>
      <c r="DX70" s="127"/>
      <c r="DY70" s="127"/>
      <c r="DZ70" s="127"/>
      <c r="EA70" s="127"/>
      <c r="EB70" s="127"/>
      <c r="EC70" s="127"/>
      <c r="ED70" s="127"/>
      <c r="EE70" s="127"/>
      <c r="EF70" s="127"/>
      <c r="EG70" s="127"/>
      <c r="EH70" s="127"/>
      <c r="EI70" s="127"/>
      <c r="EJ70" s="127"/>
      <c r="EK70" s="127"/>
      <c r="EL70" s="127"/>
      <c r="EM70" s="127"/>
    </row>
    <row r="71" spans="1:143">
      <c r="A71" s="127"/>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128"/>
      <c r="AB71" s="128"/>
      <c r="AC71" s="128"/>
      <c r="AD71" s="128"/>
      <c r="AE71" s="128"/>
      <c r="AF71" s="128"/>
      <c r="AG71" s="128"/>
      <c r="AH71" s="128"/>
      <c r="AI71" s="128"/>
      <c r="AJ71" s="128"/>
      <c r="AK71" s="128"/>
      <c r="AL71" s="128"/>
      <c r="AM71" s="128"/>
      <c r="AN71" s="128"/>
      <c r="AO71" s="128"/>
      <c r="AP71" s="128"/>
      <c r="AQ71" s="128"/>
      <c r="AR71" s="128"/>
      <c r="AS71" s="128"/>
      <c r="AT71" s="128"/>
      <c r="AU71" s="128"/>
      <c r="AV71" s="128"/>
      <c r="AW71" s="128"/>
      <c r="AX71" s="128"/>
      <c r="AY71" s="128"/>
      <c r="AZ71" s="128"/>
      <c r="BA71" s="128"/>
      <c r="BB71" s="128"/>
      <c r="BC71" s="128"/>
      <c r="BD71" s="128"/>
      <c r="BE71" s="128"/>
      <c r="BF71" s="128"/>
      <c r="BG71" s="128"/>
      <c r="BH71" s="128"/>
      <c r="BI71" s="128"/>
      <c r="BJ71" s="128"/>
      <c r="BK71" s="128"/>
      <c r="BL71" s="128"/>
      <c r="BM71" s="128"/>
      <c r="BN71" s="128"/>
      <c r="BO71" s="128"/>
      <c r="BP71" s="128"/>
      <c r="BQ71" s="128"/>
      <c r="BR71" s="128"/>
      <c r="BS71" s="128"/>
      <c r="BT71" s="128"/>
      <c r="BU71" s="128"/>
      <c r="BV71" s="128"/>
      <c r="BW71" s="128"/>
      <c r="BX71" s="128"/>
      <c r="BY71" s="128"/>
      <c r="BZ71" s="128"/>
      <c r="CA71" s="128"/>
      <c r="CB71" s="128"/>
      <c r="CC71" s="128"/>
      <c r="CD71" s="128"/>
      <c r="CE71" s="128"/>
      <c r="CF71" s="128"/>
      <c r="CG71" s="128"/>
      <c r="CH71" s="128"/>
      <c r="CI71" s="128"/>
      <c r="CJ71" s="128"/>
      <c r="CK71" s="128"/>
      <c r="CL71" s="128"/>
      <c r="CM71" s="128"/>
      <c r="CN71" s="128"/>
      <c r="CO71" s="128"/>
      <c r="CP71" s="128"/>
      <c r="CQ71" s="128"/>
      <c r="CR71" s="128"/>
      <c r="CS71" s="128"/>
      <c r="CT71" s="128"/>
      <c r="CU71" s="128"/>
      <c r="CV71" s="128"/>
      <c r="CW71" s="128"/>
      <c r="CX71" s="128"/>
      <c r="CY71" s="128"/>
      <c r="CZ71" s="128"/>
      <c r="DA71" s="128"/>
      <c r="DB71" s="128"/>
      <c r="DC71" s="128"/>
      <c r="DD71" s="128"/>
      <c r="DE71" s="128"/>
      <c r="DF71" s="128"/>
      <c r="DG71" s="128"/>
      <c r="DH71" s="128"/>
      <c r="DI71" s="128"/>
      <c r="DJ71" s="128"/>
      <c r="DK71" s="128"/>
      <c r="DL71" s="128"/>
      <c r="DM71" s="128"/>
      <c r="DN71" s="128"/>
      <c r="DO71" s="128"/>
      <c r="DP71" s="128"/>
      <c r="DQ71" s="128"/>
      <c r="DR71" s="127"/>
      <c r="DS71" s="127"/>
      <c r="DT71" s="127"/>
      <c r="DU71" s="127"/>
      <c r="DV71" s="127"/>
      <c r="DW71" s="127"/>
      <c r="DX71" s="127"/>
      <c r="DY71" s="127"/>
      <c r="DZ71" s="127"/>
      <c r="EA71" s="127"/>
      <c r="EB71" s="127"/>
      <c r="EC71" s="127"/>
      <c r="ED71" s="127"/>
      <c r="EE71" s="127"/>
      <c r="EF71" s="127"/>
      <c r="EG71" s="127"/>
      <c r="EH71" s="127"/>
      <c r="EI71" s="127"/>
      <c r="EJ71" s="127"/>
      <c r="EK71" s="127"/>
      <c r="EL71" s="127"/>
      <c r="EM71" s="127"/>
    </row>
    <row r="72" spans="1:143">
      <c r="A72" s="127"/>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128"/>
      <c r="AB72" s="128"/>
      <c r="AC72" s="128"/>
      <c r="AD72" s="128"/>
      <c r="AE72" s="128"/>
      <c r="AF72" s="128"/>
      <c r="AG72" s="128"/>
      <c r="AH72" s="128"/>
      <c r="AI72" s="128"/>
      <c r="AJ72" s="128"/>
      <c r="AK72" s="128"/>
      <c r="AL72" s="128"/>
      <c r="AM72" s="128"/>
      <c r="AN72" s="128"/>
      <c r="AO72" s="128"/>
      <c r="AP72" s="128"/>
      <c r="AQ72" s="128"/>
      <c r="AR72" s="128"/>
      <c r="AS72" s="128"/>
      <c r="AT72" s="128"/>
      <c r="AU72" s="128"/>
      <c r="AV72" s="128"/>
      <c r="AW72" s="128"/>
      <c r="AX72" s="128"/>
      <c r="AY72" s="128"/>
      <c r="AZ72" s="128"/>
      <c r="BA72" s="128"/>
      <c r="BB72" s="128"/>
      <c r="BC72" s="128"/>
      <c r="BD72" s="128"/>
      <c r="BE72" s="128"/>
      <c r="BF72" s="128"/>
      <c r="BG72" s="128"/>
      <c r="BH72" s="128"/>
      <c r="BI72" s="128"/>
      <c r="BJ72" s="128"/>
      <c r="BK72" s="128"/>
      <c r="BL72" s="128"/>
      <c r="BM72" s="128"/>
      <c r="BN72" s="128"/>
      <c r="BO72" s="128"/>
      <c r="BP72" s="128"/>
      <c r="BQ72" s="128"/>
      <c r="BR72" s="128"/>
      <c r="BS72" s="128"/>
      <c r="BT72" s="128"/>
      <c r="BU72" s="128"/>
      <c r="BV72" s="128"/>
      <c r="BW72" s="128"/>
      <c r="BX72" s="128"/>
      <c r="BY72" s="128"/>
      <c r="BZ72" s="128"/>
      <c r="CA72" s="128"/>
      <c r="CB72" s="128"/>
      <c r="CC72" s="128"/>
      <c r="CD72" s="128"/>
      <c r="CE72" s="128"/>
      <c r="CF72" s="128"/>
      <c r="CG72" s="128"/>
      <c r="CH72" s="128"/>
      <c r="CI72" s="128"/>
      <c r="CJ72" s="128"/>
      <c r="CK72" s="128"/>
      <c r="CL72" s="128"/>
      <c r="CM72" s="128"/>
      <c r="CN72" s="128"/>
      <c r="CO72" s="128"/>
      <c r="CP72" s="128"/>
      <c r="CQ72" s="128"/>
      <c r="CR72" s="128"/>
      <c r="CS72" s="128"/>
      <c r="CT72" s="128"/>
      <c r="CU72" s="128"/>
      <c r="CV72" s="128"/>
      <c r="CW72" s="128"/>
      <c r="CX72" s="128"/>
      <c r="CY72" s="128"/>
      <c r="CZ72" s="128"/>
      <c r="DA72" s="128"/>
      <c r="DB72" s="128"/>
      <c r="DC72" s="128"/>
      <c r="DD72" s="128"/>
      <c r="DE72" s="128"/>
      <c r="DF72" s="128"/>
      <c r="DG72" s="128"/>
      <c r="DH72" s="128"/>
      <c r="DI72" s="128"/>
      <c r="DJ72" s="128"/>
      <c r="DK72" s="128"/>
      <c r="DL72" s="128"/>
      <c r="DM72" s="128"/>
      <c r="DN72" s="128"/>
      <c r="DO72" s="128"/>
      <c r="DP72" s="128"/>
      <c r="DQ72" s="128"/>
      <c r="DR72" s="127"/>
      <c r="DS72" s="127"/>
      <c r="DT72" s="127"/>
      <c r="DU72" s="127"/>
      <c r="DV72" s="127"/>
      <c r="DW72" s="127"/>
      <c r="DX72" s="127"/>
      <c r="DY72" s="127"/>
      <c r="DZ72" s="127"/>
      <c r="EA72" s="127"/>
      <c r="EB72" s="127"/>
      <c r="EC72" s="127"/>
      <c r="ED72" s="127"/>
      <c r="EE72" s="127"/>
      <c r="EF72" s="127"/>
      <c r="EG72" s="127"/>
      <c r="EH72" s="127"/>
      <c r="EI72" s="127"/>
      <c r="EJ72" s="127"/>
      <c r="EK72" s="127"/>
      <c r="EL72" s="127"/>
      <c r="EM72" s="127"/>
    </row>
    <row r="73" spans="1:143">
      <c r="A73" s="127"/>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c r="AA73" s="128"/>
      <c r="AB73" s="128"/>
      <c r="AC73" s="128"/>
      <c r="AD73" s="128"/>
      <c r="AE73" s="128"/>
      <c r="AF73" s="128"/>
      <c r="AG73" s="128"/>
      <c r="AH73" s="128"/>
      <c r="AI73" s="128"/>
      <c r="AJ73" s="128"/>
      <c r="AK73" s="128"/>
      <c r="AL73" s="128"/>
      <c r="AM73" s="128"/>
      <c r="AN73" s="128"/>
      <c r="AO73" s="128"/>
      <c r="AP73" s="128"/>
      <c r="AQ73" s="128"/>
      <c r="AR73" s="128"/>
      <c r="AS73" s="128"/>
      <c r="AT73" s="128"/>
      <c r="AU73" s="128"/>
      <c r="AV73" s="128"/>
      <c r="AW73" s="128"/>
      <c r="AX73" s="128"/>
      <c r="AY73" s="128"/>
      <c r="AZ73" s="128"/>
      <c r="BA73" s="128"/>
      <c r="BB73" s="128"/>
      <c r="BC73" s="128"/>
      <c r="BD73" s="128"/>
      <c r="BE73" s="128"/>
      <c r="BF73" s="128"/>
      <c r="BG73" s="128"/>
      <c r="BH73" s="128"/>
      <c r="BI73" s="128"/>
      <c r="BJ73" s="128"/>
      <c r="BK73" s="128"/>
      <c r="BL73" s="128"/>
      <c r="BM73" s="128"/>
      <c r="BN73" s="128"/>
      <c r="BO73" s="128"/>
      <c r="BP73" s="128"/>
      <c r="BQ73" s="128"/>
      <c r="BR73" s="128"/>
      <c r="BS73" s="128"/>
      <c r="BT73" s="128"/>
      <c r="BU73" s="128"/>
      <c r="BV73" s="128"/>
      <c r="BW73" s="128"/>
      <c r="BX73" s="128"/>
      <c r="BY73" s="128"/>
      <c r="BZ73" s="128"/>
      <c r="CA73" s="128"/>
      <c r="CB73" s="128"/>
      <c r="CC73" s="128"/>
      <c r="CD73" s="128"/>
      <c r="CE73" s="128"/>
      <c r="CF73" s="128"/>
      <c r="CG73" s="128"/>
      <c r="CH73" s="128"/>
      <c r="CI73" s="128"/>
      <c r="CJ73" s="128"/>
      <c r="CK73" s="128"/>
      <c r="CL73" s="128"/>
      <c r="CM73" s="128"/>
      <c r="CN73" s="128"/>
      <c r="CO73" s="128"/>
      <c r="CP73" s="128"/>
      <c r="CQ73" s="128"/>
      <c r="CR73" s="128"/>
      <c r="CS73" s="128"/>
      <c r="CT73" s="128"/>
      <c r="CU73" s="128"/>
      <c r="CV73" s="128"/>
      <c r="CW73" s="128"/>
      <c r="CX73" s="128"/>
      <c r="CY73" s="128"/>
      <c r="CZ73" s="128"/>
      <c r="DA73" s="128"/>
      <c r="DB73" s="128"/>
      <c r="DC73" s="128"/>
      <c r="DD73" s="128"/>
      <c r="DE73" s="128"/>
      <c r="DF73" s="128"/>
      <c r="DG73" s="128"/>
      <c r="DH73" s="128"/>
      <c r="DI73" s="128"/>
      <c r="DJ73" s="128"/>
      <c r="DK73" s="128"/>
      <c r="DL73" s="128"/>
      <c r="DM73" s="128"/>
      <c r="DN73" s="128"/>
      <c r="DO73" s="128"/>
      <c r="DP73" s="128"/>
      <c r="DQ73" s="128"/>
      <c r="DR73" s="127"/>
      <c r="DS73" s="127"/>
      <c r="DT73" s="127"/>
      <c r="DU73" s="127"/>
      <c r="DV73" s="127"/>
      <c r="DW73" s="127"/>
      <c r="DX73" s="127"/>
      <c r="DY73" s="127"/>
      <c r="DZ73" s="127"/>
      <c r="EA73" s="127"/>
      <c r="EB73" s="127"/>
      <c r="EC73" s="127"/>
      <c r="ED73" s="127"/>
      <c r="EE73" s="127"/>
      <c r="EF73" s="127"/>
      <c r="EG73" s="127"/>
      <c r="EH73" s="127"/>
      <c r="EI73" s="127"/>
      <c r="EJ73" s="127"/>
      <c r="EK73" s="127"/>
      <c r="EL73" s="127"/>
      <c r="EM73" s="127"/>
    </row>
    <row r="74" spans="1:143">
      <c r="A74" s="127"/>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c r="AA74" s="128"/>
      <c r="AB74" s="128"/>
      <c r="AC74" s="128"/>
      <c r="AD74" s="128"/>
      <c r="AE74" s="128"/>
      <c r="AF74" s="128"/>
      <c r="AG74" s="128"/>
      <c r="AH74" s="128"/>
      <c r="AI74" s="128"/>
      <c r="AJ74" s="128"/>
      <c r="AK74" s="128"/>
      <c r="AL74" s="128"/>
      <c r="AM74" s="128"/>
      <c r="AN74" s="128"/>
      <c r="AO74" s="128"/>
      <c r="AP74" s="128"/>
      <c r="AQ74" s="128"/>
      <c r="AR74" s="128"/>
      <c r="AS74" s="128"/>
      <c r="AT74" s="128"/>
      <c r="AU74" s="128"/>
      <c r="AV74" s="128"/>
      <c r="AW74" s="128"/>
      <c r="AX74" s="128"/>
      <c r="AY74" s="128"/>
      <c r="AZ74" s="128"/>
      <c r="BA74" s="128"/>
      <c r="BB74" s="128"/>
      <c r="BC74" s="128"/>
      <c r="BD74" s="128"/>
      <c r="BE74" s="128"/>
      <c r="BF74" s="128"/>
      <c r="BG74" s="128"/>
      <c r="BH74" s="128"/>
      <c r="BI74" s="128"/>
      <c r="BJ74" s="128"/>
      <c r="BK74" s="128"/>
      <c r="BL74" s="128"/>
      <c r="BM74" s="128"/>
      <c r="BN74" s="128"/>
      <c r="BO74" s="128"/>
      <c r="BP74" s="128"/>
      <c r="BQ74" s="128"/>
      <c r="BR74" s="128"/>
      <c r="BS74" s="128"/>
      <c r="BT74" s="128"/>
      <c r="BU74" s="128"/>
      <c r="BV74" s="128"/>
      <c r="BW74" s="128"/>
      <c r="BX74" s="128"/>
      <c r="BY74" s="128"/>
      <c r="BZ74" s="128"/>
      <c r="CA74" s="128"/>
      <c r="CB74" s="128"/>
      <c r="CC74" s="128"/>
      <c r="CD74" s="128"/>
      <c r="CE74" s="128"/>
      <c r="CF74" s="128"/>
      <c r="CG74" s="128"/>
      <c r="CH74" s="128"/>
      <c r="CI74" s="128"/>
      <c r="CJ74" s="128"/>
      <c r="CK74" s="128"/>
      <c r="CL74" s="128"/>
      <c r="CM74" s="128"/>
      <c r="CN74" s="128"/>
      <c r="CO74" s="128"/>
      <c r="CP74" s="128"/>
      <c r="CQ74" s="128"/>
      <c r="CR74" s="128"/>
      <c r="CS74" s="128"/>
      <c r="CT74" s="128"/>
      <c r="CU74" s="128"/>
      <c r="CV74" s="128"/>
      <c r="CW74" s="128"/>
      <c r="CX74" s="128"/>
      <c r="CY74" s="128"/>
      <c r="CZ74" s="128"/>
      <c r="DA74" s="128"/>
      <c r="DB74" s="128"/>
      <c r="DC74" s="128"/>
      <c r="DD74" s="128"/>
      <c r="DE74" s="128"/>
      <c r="DF74" s="128"/>
      <c r="DG74" s="128"/>
      <c r="DH74" s="128"/>
      <c r="DI74" s="128"/>
      <c r="DJ74" s="128"/>
      <c r="DK74" s="128"/>
      <c r="DL74" s="128"/>
      <c r="DM74" s="128"/>
      <c r="DN74" s="128"/>
      <c r="DO74" s="128"/>
      <c r="DP74" s="128"/>
      <c r="DQ74" s="128"/>
      <c r="DR74" s="127"/>
      <c r="DS74" s="127"/>
      <c r="DT74" s="127"/>
      <c r="DU74" s="127"/>
      <c r="DV74" s="127"/>
      <c r="DW74" s="127"/>
      <c r="DX74" s="127"/>
      <c r="DY74" s="127"/>
      <c r="DZ74" s="127"/>
      <c r="EA74" s="127"/>
      <c r="EB74" s="127"/>
      <c r="EC74" s="127"/>
      <c r="ED74" s="127"/>
      <c r="EE74" s="127"/>
      <c r="EF74" s="127"/>
      <c r="EG74" s="127"/>
      <c r="EH74" s="127"/>
      <c r="EI74" s="127"/>
      <c r="EJ74" s="127"/>
      <c r="EK74" s="127"/>
      <c r="EL74" s="127"/>
      <c r="EM74" s="127"/>
    </row>
    <row r="75" spans="1:143">
      <c r="A75" s="127"/>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c r="AA75" s="128"/>
      <c r="AB75" s="128"/>
      <c r="AC75" s="128"/>
      <c r="AD75" s="128"/>
      <c r="AE75" s="128"/>
      <c r="AF75" s="128"/>
      <c r="AG75" s="128"/>
      <c r="AH75" s="128"/>
      <c r="AI75" s="128"/>
      <c r="AJ75" s="128"/>
      <c r="AK75" s="128"/>
      <c r="AL75" s="128"/>
      <c r="AM75" s="128"/>
      <c r="AN75" s="128"/>
      <c r="AO75" s="128"/>
      <c r="AP75" s="128"/>
      <c r="AQ75" s="128"/>
      <c r="AR75" s="128"/>
      <c r="AS75" s="128"/>
      <c r="AT75" s="128"/>
      <c r="AU75" s="128"/>
      <c r="AV75" s="128"/>
      <c r="AW75" s="128"/>
      <c r="AX75" s="128"/>
      <c r="AY75" s="128"/>
      <c r="AZ75" s="128"/>
      <c r="BA75" s="128"/>
      <c r="BB75" s="128"/>
      <c r="BC75" s="128"/>
      <c r="BD75" s="128"/>
      <c r="BE75" s="128"/>
      <c r="BF75" s="128"/>
      <c r="BG75" s="128"/>
      <c r="BH75" s="128"/>
      <c r="BI75" s="128"/>
      <c r="BJ75" s="128"/>
      <c r="BK75" s="128"/>
      <c r="BL75" s="128"/>
      <c r="BM75" s="128"/>
      <c r="BN75" s="128"/>
      <c r="BO75" s="128"/>
      <c r="BP75" s="128"/>
      <c r="BQ75" s="128"/>
      <c r="BR75" s="128"/>
      <c r="BS75" s="128"/>
      <c r="BT75" s="128"/>
      <c r="BU75" s="128"/>
      <c r="BV75" s="128"/>
      <c r="BW75" s="128"/>
      <c r="BX75" s="128"/>
      <c r="BY75" s="128"/>
      <c r="BZ75" s="128"/>
      <c r="CA75" s="128"/>
      <c r="CB75" s="128"/>
      <c r="CC75" s="128"/>
      <c r="CD75" s="128"/>
      <c r="CE75" s="128"/>
      <c r="CF75" s="128"/>
      <c r="CG75" s="128"/>
      <c r="CH75" s="128"/>
      <c r="CI75" s="128"/>
      <c r="CJ75" s="128"/>
      <c r="CK75" s="128"/>
      <c r="CL75" s="128"/>
      <c r="CM75" s="128"/>
      <c r="CN75" s="128"/>
      <c r="CO75" s="128"/>
      <c r="CP75" s="128"/>
      <c r="CQ75" s="128"/>
      <c r="CR75" s="128"/>
      <c r="CS75" s="128"/>
      <c r="CT75" s="128"/>
      <c r="CU75" s="128"/>
      <c r="CV75" s="128"/>
      <c r="CW75" s="128"/>
      <c r="CX75" s="128"/>
      <c r="CY75" s="128"/>
      <c r="CZ75" s="128"/>
      <c r="DA75" s="128"/>
      <c r="DB75" s="128"/>
      <c r="DC75" s="128"/>
      <c r="DD75" s="128"/>
      <c r="DE75" s="128"/>
      <c r="DF75" s="128"/>
      <c r="DG75" s="128"/>
      <c r="DH75" s="128"/>
      <c r="DI75" s="128"/>
      <c r="DJ75" s="128"/>
      <c r="DK75" s="128"/>
      <c r="DL75" s="128"/>
      <c r="DM75" s="128"/>
      <c r="DN75" s="128"/>
      <c r="DO75" s="128"/>
      <c r="DP75" s="128"/>
      <c r="DQ75" s="128"/>
      <c r="DR75" s="127"/>
      <c r="DS75" s="127"/>
      <c r="DT75" s="127"/>
      <c r="DU75" s="127"/>
      <c r="DV75" s="127"/>
      <c r="DW75" s="127"/>
      <c r="DX75" s="127"/>
      <c r="DY75" s="127"/>
      <c r="DZ75" s="127"/>
      <c r="EA75" s="127"/>
      <c r="EB75" s="127"/>
      <c r="EC75" s="127"/>
      <c r="ED75" s="127"/>
      <c r="EE75" s="127"/>
      <c r="EF75" s="127"/>
      <c r="EG75" s="127"/>
      <c r="EH75" s="127"/>
      <c r="EI75" s="127"/>
      <c r="EJ75" s="127"/>
      <c r="EK75" s="127"/>
      <c r="EL75" s="127"/>
      <c r="EM75" s="127"/>
    </row>
    <row r="76" spans="1:143">
      <c r="A76" s="127"/>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c r="AA76" s="128"/>
      <c r="AB76" s="128"/>
      <c r="AC76" s="128"/>
      <c r="AD76" s="128"/>
      <c r="AE76" s="128"/>
      <c r="AF76" s="128"/>
      <c r="AG76" s="128"/>
      <c r="AH76" s="128"/>
      <c r="AI76" s="128"/>
      <c r="AJ76" s="128"/>
      <c r="AK76" s="128"/>
      <c r="AL76" s="128"/>
      <c r="AM76" s="128"/>
      <c r="AN76" s="128"/>
      <c r="AO76" s="128"/>
      <c r="AP76" s="128"/>
      <c r="AQ76" s="128"/>
      <c r="AR76" s="128"/>
      <c r="AS76" s="128"/>
      <c r="AT76" s="128"/>
      <c r="AU76" s="128"/>
      <c r="AV76" s="128"/>
      <c r="AW76" s="128"/>
      <c r="AX76" s="128"/>
      <c r="AY76" s="128"/>
      <c r="AZ76" s="128"/>
      <c r="BA76" s="128"/>
      <c r="BB76" s="128"/>
      <c r="BC76" s="128"/>
      <c r="BD76" s="128"/>
      <c r="BE76" s="128"/>
      <c r="BF76" s="128"/>
      <c r="BG76" s="128"/>
      <c r="BH76" s="128"/>
      <c r="BI76" s="128"/>
      <c r="BJ76" s="128"/>
      <c r="BK76" s="128"/>
      <c r="BL76" s="128"/>
      <c r="BM76" s="128"/>
      <c r="BN76" s="128"/>
      <c r="BO76" s="128"/>
      <c r="BP76" s="128"/>
      <c r="BQ76" s="128"/>
      <c r="BR76" s="128"/>
      <c r="BS76" s="128"/>
      <c r="BT76" s="128"/>
      <c r="BU76" s="128"/>
      <c r="BV76" s="128"/>
      <c r="BW76" s="128"/>
      <c r="BX76" s="128"/>
      <c r="BY76" s="128"/>
      <c r="BZ76" s="128"/>
      <c r="CA76" s="128"/>
      <c r="CB76" s="128"/>
      <c r="CC76" s="128"/>
      <c r="CD76" s="128"/>
      <c r="CE76" s="128"/>
      <c r="CF76" s="128"/>
      <c r="CG76" s="128"/>
      <c r="CH76" s="128"/>
      <c r="CI76" s="128"/>
      <c r="CJ76" s="128"/>
      <c r="CK76" s="128"/>
      <c r="CL76" s="128"/>
      <c r="CM76" s="128"/>
      <c r="CN76" s="128"/>
      <c r="CO76" s="128"/>
      <c r="CP76" s="128"/>
      <c r="CQ76" s="128"/>
      <c r="CR76" s="128"/>
      <c r="CS76" s="128"/>
      <c r="CT76" s="128"/>
      <c r="CU76" s="128"/>
      <c r="CV76" s="128"/>
      <c r="CW76" s="128"/>
      <c r="CX76" s="128"/>
      <c r="CY76" s="128"/>
      <c r="CZ76" s="128"/>
      <c r="DA76" s="128"/>
      <c r="DB76" s="128"/>
      <c r="DC76" s="128"/>
      <c r="DD76" s="128"/>
      <c r="DE76" s="128"/>
      <c r="DF76" s="128"/>
      <c r="DG76" s="128"/>
      <c r="DH76" s="128"/>
      <c r="DI76" s="128"/>
      <c r="DJ76" s="128"/>
      <c r="DK76" s="128"/>
      <c r="DL76" s="128"/>
      <c r="DM76" s="128"/>
      <c r="DN76" s="128"/>
      <c r="DO76" s="128"/>
      <c r="DP76" s="128"/>
      <c r="DQ76" s="128"/>
      <c r="DR76" s="127"/>
      <c r="DS76" s="127"/>
      <c r="DT76" s="127"/>
      <c r="DU76" s="127"/>
      <c r="DV76" s="127"/>
      <c r="DW76" s="127"/>
      <c r="DX76" s="127"/>
      <c r="DY76" s="127"/>
      <c r="DZ76" s="127"/>
      <c r="EA76" s="127"/>
      <c r="EB76" s="127"/>
      <c r="EC76" s="127"/>
      <c r="ED76" s="127"/>
      <c r="EE76" s="127"/>
      <c r="EF76" s="127"/>
      <c r="EG76" s="127"/>
      <c r="EH76" s="127"/>
      <c r="EI76" s="127"/>
      <c r="EJ76" s="127"/>
      <c r="EK76" s="127"/>
      <c r="EL76" s="127"/>
      <c r="EM76" s="127"/>
    </row>
    <row r="77" spans="1:143">
      <c r="A77" s="127"/>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c r="AA77" s="128"/>
      <c r="AB77" s="128"/>
      <c r="AC77" s="128"/>
      <c r="AD77" s="128"/>
      <c r="AE77" s="128"/>
      <c r="AF77" s="128"/>
      <c r="AG77" s="128"/>
      <c r="AH77" s="128"/>
      <c r="AI77" s="128"/>
      <c r="AJ77" s="128"/>
      <c r="AK77" s="128"/>
      <c r="AL77" s="128"/>
      <c r="AM77" s="128"/>
      <c r="AN77" s="128"/>
      <c r="AO77" s="128"/>
      <c r="AP77" s="128"/>
      <c r="AQ77" s="128"/>
      <c r="AR77" s="128"/>
      <c r="AS77" s="128"/>
      <c r="AT77" s="128"/>
      <c r="AU77" s="128"/>
      <c r="AV77" s="128"/>
      <c r="AW77" s="128"/>
      <c r="AX77" s="128"/>
      <c r="AY77" s="128"/>
      <c r="AZ77" s="128"/>
      <c r="BA77" s="128"/>
      <c r="BB77" s="128"/>
      <c r="BC77" s="128"/>
      <c r="BD77" s="128"/>
      <c r="BE77" s="128"/>
      <c r="BF77" s="128"/>
      <c r="BG77" s="128"/>
      <c r="BH77" s="128"/>
      <c r="BI77" s="128"/>
      <c r="BJ77" s="128"/>
      <c r="BK77" s="128"/>
      <c r="BL77" s="128"/>
      <c r="BM77" s="128"/>
      <c r="BN77" s="128"/>
      <c r="BO77" s="128"/>
      <c r="BP77" s="128"/>
      <c r="BQ77" s="128"/>
      <c r="BR77" s="128"/>
      <c r="BS77" s="128"/>
      <c r="BT77" s="128"/>
      <c r="BU77" s="128"/>
      <c r="BV77" s="128"/>
      <c r="BW77" s="128"/>
      <c r="BX77" s="128"/>
      <c r="BY77" s="128"/>
      <c r="BZ77" s="128"/>
      <c r="CA77" s="128"/>
      <c r="CB77" s="128"/>
      <c r="CC77" s="128"/>
      <c r="CD77" s="128"/>
      <c r="CE77" s="128"/>
      <c r="CF77" s="128"/>
      <c r="CG77" s="128"/>
      <c r="CH77" s="128"/>
      <c r="CI77" s="128"/>
      <c r="CJ77" s="128"/>
      <c r="CK77" s="128"/>
      <c r="CL77" s="128"/>
      <c r="CM77" s="128"/>
      <c r="CN77" s="128"/>
      <c r="CO77" s="128"/>
      <c r="CP77" s="128"/>
      <c r="CQ77" s="128"/>
      <c r="CR77" s="128"/>
      <c r="CS77" s="128"/>
      <c r="CT77" s="128"/>
      <c r="CU77" s="128"/>
      <c r="CV77" s="128"/>
      <c r="CW77" s="128"/>
      <c r="CX77" s="128"/>
      <c r="CY77" s="128"/>
      <c r="CZ77" s="128"/>
      <c r="DA77" s="128"/>
      <c r="DB77" s="128"/>
      <c r="DC77" s="128"/>
      <c r="DD77" s="128"/>
      <c r="DE77" s="128"/>
      <c r="DF77" s="128"/>
      <c r="DG77" s="128"/>
      <c r="DH77" s="128"/>
      <c r="DI77" s="128"/>
      <c r="DJ77" s="128"/>
      <c r="DK77" s="128"/>
      <c r="DL77" s="128"/>
      <c r="DM77" s="128"/>
      <c r="DN77" s="128"/>
      <c r="DO77" s="128"/>
      <c r="DP77" s="128"/>
      <c r="DQ77" s="128"/>
      <c r="DR77" s="127"/>
      <c r="DS77" s="127"/>
      <c r="DT77" s="127"/>
      <c r="DU77" s="127"/>
      <c r="DV77" s="127"/>
      <c r="DW77" s="127"/>
      <c r="DX77" s="127"/>
      <c r="DY77" s="127"/>
      <c r="DZ77" s="127"/>
      <c r="EA77" s="127"/>
      <c r="EB77" s="127"/>
      <c r="EC77" s="127"/>
      <c r="ED77" s="127"/>
      <c r="EE77" s="127"/>
      <c r="EF77" s="127"/>
      <c r="EG77" s="127"/>
      <c r="EH77" s="127"/>
      <c r="EI77" s="127"/>
      <c r="EJ77" s="127"/>
      <c r="EK77" s="127"/>
      <c r="EL77" s="127"/>
      <c r="EM77" s="127"/>
    </row>
    <row r="78" spans="1:143">
      <c r="A78" s="127"/>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c r="AA78" s="128"/>
      <c r="AB78" s="128"/>
      <c r="AC78" s="128"/>
      <c r="AD78" s="128"/>
      <c r="AE78" s="128"/>
      <c r="AF78" s="128"/>
      <c r="AG78" s="128"/>
      <c r="AH78" s="128"/>
      <c r="AI78" s="128"/>
      <c r="AJ78" s="128"/>
      <c r="AK78" s="128"/>
      <c r="AL78" s="128"/>
      <c r="AM78" s="128"/>
      <c r="AN78" s="128"/>
      <c r="AO78" s="128"/>
      <c r="AP78" s="128"/>
      <c r="AQ78" s="128"/>
      <c r="AR78" s="128"/>
      <c r="AS78" s="128"/>
      <c r="AT78" s="128"/>
      <c r="AU78" s="128"/>
      <c r="AV78" s="128"/>
      <c r="AW78" s="128"/>
      <c r="AX78" s="128"/>
      <c r="AY78" s="128"/>
      <c r="AZ78" s="128"/>
      <c r="BA78" s="128"/>
      <c r="BB78" s="128"/>
      <c r="BC78" s="128"/>
      <c r="BD78" s="128"/>
      <c r="BE78" s="128"/>
      <c r="BF78" s="128"/>
      <c r="BG78" s="128"/>
      <c r="BH78" s="128"/>
      <c r="BI78" s="128"/>
      <c r="BJ78" s="128"/>
      <c r="BK78" s="128"/>
      <c r="BL78" s="128"/>
      <c r="BM78" s="128"/>
      <c r="BN78" s="128"/>
      <c r="BO78" s="128"/>
      <c r="BP78" s="128"/>
      <c r="BQ78" s="128"/>
      <c r="BR78" s="128"/>
      <c r="BS78" s="128"/>
      <c r="BT78" s="128"/>
      <c r="BU78" s="128"/>
      <c r="BV78" s="128"/>
      <c r="BW78" s="128"/>
      <c r="BX78" s="128"/>
      <c r="BY78" s="128"/>
      <c r="BZ78" s="128"/>
      <c r="CA78" s="128"/>
      <c r="CB78" s="128"/>
      <c r="CC78" s="128"/>
      <c r="CD78" s="128"/>
      <c r="CE78" s="128"/>
      <c r="CF78" s="128"/>
      <c r="CG78" s="128"/>
      <c r="CH78" s="128"/>
      <c r="CI78" s="128"/>
      <c r="CJ78" s="128"/>
      <c r="CK78" s="128"/>
      <c r="CL78" s="128"/>
      <c r="CM78" s="128"/>
      <c r="CN78" s="128"/>
      <c r="CO78" s="128"/>
      <c r="CP78" s="128"/>
      <c r="CQ78" s="128"/>
      <c r="CR78" s="128"/>
      <c r="CS78" s="128"/>
      <c r="CT78" s="128"/>
      <c r="CU78" s="128"/>
      <c r="CV78" s="128"/>
      <c r="CW78" s="128"/>
      <c r="CX78" s="128"/>
      <c r="CY78" s="128"/>
      <c r="CZ78" s="128"/>
      <c r="DA78" s="128"/>
      <c r="DB78" s="128"/>
      <c r="DC78" s="128"/>
      <c r="DD78" s="128"/>
      <c r="DE78" s="128"/>
      <c r="DF78" s="128"/>
      <c r="DG78" s="128"/>
      <c r="DH78" s="128"/>
      <c r="DI78" s="128"/>
      <c r="DJ78" s="128"/>
      <c r="DK78" s="128"/>
      <c r="DL78" s="128"/>
      <c r="DM78" s="128"/>
      <c r="DN78" s="128"/>
      <c r="DO78" s="128"/>
      <c r="DP78" s="128"/>
      <c r="DQ78" s="128"/>
      <c r="DR78" s="127"/>
      <c r="DS78" s="127"/>
      <c r="DT78" s="127"/>
      <c r="DU78" s="127"/>
      <c r="DV78" s="127"/>
      <c r="DW78" s="127"/>
      <c r="DX78" s="127"/>
      <c r="DY78" s="127"/>
      <c r="DZ78" s="127"/>
      <c r="EA78" s="127"/>
      <c r="EB78" s="127"/>
      <c r="EC78" s="127"/>
      <c r="ED78" s="127"/>
      <c r="EE78" s="127"/>
      <c r="EF78" s="127"/>
      <c r="EG78" s="127"/>
      <c r="EH78" s="127"/>
      <c r="EI78" s="127"/>
      <c r="EJ78" s="127"/>
      <c r="EK78" s="127"/>
      <c r="EL78" s="127"/>
      <c r="EM78" s="127"/>
    </row>
    <row r="79" spans="1:143">
      <c r="A79" s="127"/>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c r="AA79" s="128"/>
      <c r="AB79" s="128"/>
      <c r="AC79" s="128"/>
      <c r="AD79" s="128"/>
      <c r="AE79" s="128"/>
      <c r="AF79" s="128"/>
      <c r="AG79" s="128"/>
      <c r="AH79" s="128"/>
      <c r="AI79" s="128"/>
      <c r="AJ79" s="128"/>
      <c r="AK79" s="128"/>
      <c r="AL79" s="128"/>
      <c r="AM79" s="128"/>
      <c r="AN79" s="128"/>
      <c r="AO79" s="128"/>
      <c r="AP79" s="128"/>
      <c r="AQ79" s="128"/>
      <c r="AR79" s="128"/>
      <c r="AS79" s="128"/>
      <c r="AT79" s="128"/>
      <c r="AU79" s="128"/>
      <c r="AV79" s="128"/>
      <c r="AW79" s="128"/>
      <c r="AX79" s="128"/>
      <c r="AY79" s="128"/>
      <c r="AZ79" s="128"/>
      <c r="BA79" s="128"/>
      <c r="BB79" s="128"/>
      <c r="BC79" s="128"/>
      <c r="BD79" s="128"/>
      <c r="BE79" s="128"/>
      <c r="BF79" s="128"/>
      <c r="BG79" s="128"/>
      <c r="BH79" s="128"/>
      <c r="BI79" s="128"/>
      <c r="BJ79" s="128"/>
      <c r="BK79" s="128"/>
      <c r="BL79" s="128"/>
      <c r="BM79" s="128"/>
      <c r="BN79" s="128"/>
      <c r="BO79" s="128"/>
      <c r="BP79" s="128"/>
      <c r="BQ79" s="128"/>
      <c r="BR79" s="128"/>
      <c r="BS79" s="128"/>
      <c r="BT79" s="128"/>
      <c r="BU79" s="128"/>
      <c r="BV79" s="128"/>
      <c r="BW79" s="128"/>
      <c r="BX79" s="128"/>
      <c r="BY79" s="128"/>
      <c r="BZ79" s="128"/>
      <c r="CA79" s="128"/>
      <c r="CB79" s="128"/>
      <c r="CC79" s="128"/>
      <c r="CD79" s="128"/>
      <c r="CE79" s="128"/>
      <c r="CF79" s="128"/>
      <c r="CG79" s="128"/>
      <c r="CH79" s="128"/>
      <c r="CI79" s="128"/>
      <c r="CJ79" s="128"/>
      <c r="CK79" s="128"/>
      <c r="CL79" s="128"/>
      <c r="CM79" s="128"/>
      <c r="CN79" s="128"/>
      <c r="CO79" s="128"/>
      <c r="CP79" s="128"/>
      <c r="CQ79" s="128"/>
      <c r="CR79" s="128"/>
      <c r="CS79" s="128"/>
      <c r="CT79" s="128"/>
      <c r="CU79" s="128"/>
      <c r="CV79" s="128"/>
      <c r="CW79" s="128"/>
      <c r="CX79" s="128"/>
      <c r="CY79" s="128"/>
      <c r="CZ79" s="128"/>
      <c r="DA79" s="128"/>
      <c r="DB79" s="128"/>
      <c r="DC79" s="128"/>
      <c r="DD79" s="128"/>
      <c r="DE79" s="128"/>
      <c r="DF79" s="128"/>
      <c r="DG79" s="128"/>
      <c r="DH79" s="128"/>
      <c r="DI79" s="128"/>
      <c r="DJ79" s="128"/>
      <c r="DK79" s="128"/>
      <c r="DL79" s="128"/>
      <c r="DM79" s="128"/>
      <c r="DN79" s="128"/>
      <c r="DO79" s="128"/>
      <c r="DP79" s="128"/>
      <c r="DQ79" s="128"/>
      <c r="DR79" s="127"/>
      <c r="DS79" s="127"/>
      <c r="DT79" s="127"/>
      <c r="DU79" s="127"/>
      <c r="DV79" s="127"/>
      <c r="DW79" s="127"/>
      <c r="DX79" s="127"/>
      <c r="DY79" s="127"/>
      <c r="DZ79" s="127"/>
      <c r="EA79" s="127"/>
      <c r="EB79" s="127"/>
      <c r="EC79" s="127"/>
      <c r="ED79" s="127"/>
      <c r="EE79" s="127"/>
      <c r="EF79" s="127"/>
      <c r="EG79" s="127"/>
      <c r="EH79" s="127"/>
      <c r="EI79" s="127"/>
      <c r="EJ79" s="127"/>
      <c r="EK79" s="127"/>
      <c r="EL79" s="127"/>
      <c r="EM79" s="127"/>
    </row>
    <row r="80" spans="1:143">
      <c r="A80" s="127"/>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c r="AA80" s="128"/>
      <c r="AB80" s="128"/>
      <c r="AC80" s="128"/>
      <c r="AD80" s="128"/>
      <c r="AE80" s="128"/>
      <c r="AF80" s="128"/>
      <c r="AG80" s="128"/>
      <c r="AH80" s="128"/>
      <c r="AI80" s="128"/>
      <c r="AJ80" s="128"/>
      <c r="AK80" s="128"/>
      <c r="AL80" s="128"/>
      <c r="AM80" s="128"/>
      <c r="AN80" s="128"/>
      <c r="AO80" s="128"/>
      <c r="AP80" s="128"/>
      <c r="AQ80" s="128"/>
      <c r="AR80" s="128"/>
      <c r="AS80" s="128"/>
      <c r="AT80" s="128"/>
      <c r="AU80" s="128"/>
      <c r="AV80" s="128"/>
      <c r="AW80" s="128"/>
      <c r="AX80" s="128"/>
      <c r="AY80" s="128"/>
      <c r="AZ80" s="128"/>
      <c r="BA80" s="128"/>
      <c r="BB80" s="128"/>
      <c r="BC80" s="128"/>
      <c r="BD80" s="128"/>
      <c r="BE80" s="128"/>
      <c r="BF80" s="128"/>
      <c r="BG80" s="128"/>
      <c r="BH80" s="128"/>
      <c r="BI80" s="128"/>
      <c r="BJ80" s="128"/>
      <c r="BK80" s="128"/>
      <c r="BL80" s="128"/>
      <c r="BM80" s="128"/>
      <c r="BN80" s="128"/>
      <c r="BO80" s="128"/>
      <c r="BP80" s="128"/>
      <c r="BQ80" s="128"/>
      <c r="BR80" s="128"/>
      <c r="BS80" s="128"/>
      <c r="BT80" s="128"/>
      <c r="BU80" s="128"/>
      <c r="BV80" s="128"/>
      <c r="BW80" s="128"/>
      <c r="BX80" s="128"/>
      <c r="BY80" s="128"/>
      <c r="BZ80" s="128"/>
      <c r="CA80" s="128"/>
      <c r="CB80" s="128"/>
      <c r="CC80" s="128"/>
      <c r="CD80" s="128"/>
      <c r="CE80" s="128"/>
      <c r="CF80" s="128"/>
      <c r="CG80" s="128"/>
      <c r="CH80" s="128"/>
      <c r="CI80" s="128"/>
      <c r="CJ80" s="128"/>
      <c r="CK80" s="128"/>
      <c r="CL80" s="128"/>
      <c r="CM80" s="128"/>
      <c r="CN80" s="128"/>
      <c r="CO80" s="128"/>
      <c r="CP80" s="128"/>
      <c r="CQ80" s="128"/>
      <c r="CR80" s="128"/>
      <c r="CS80" s="128"/>
      <c r="CT80" s="128"/>
      <c r="CU80" s="128"/>
      <c r="CV80" s="128"/>
      <c r="CW80" s="128"/>
      <c r="CX80" s="128"/>
      <c r="CY80" s="128"/>
      <c r="CZ80" s="128"/>
      <c r="DA80" s="128"/>
      <c r="DB80" s="128"/>
      <c r="DC80" s="128"/>
      <c r="DD80" s="128"/>
      <c r="DE80" s="128"/>
      <c r="DF80" s="128"/>
      <c r="DG80" s="128"/>
      <c r="DH80" s="128"/>
      <c r="DI80" s="128"/>
      <c r="DJ80" s="128"/>
      <c r="DK80" s="128"/>
      <c r="DL80" s="128"/>
      <c r="DM80" s="128"/>
      <c r="DN80" s="128"/>
      <c r="DO80" s="128"/>
      <c r="DP80" s="128"/>
      <c r="DQ80" s="128"/>
      <c r="DR80" s="127"/>
      <c r="DS80" s="127"/>
      <c r="DT80" s="127"/>
      <c r="DU80" s="127"/>
      <c r="DV80" s="127"/>
      <c r="DW80" s="127"/>
      <c r="DX80" s="127"/>
      <c r="DY80" s="127"/>
      <c r="DZ80" s="127"/>
      <c r="EA80" s="127"/>
      <c r="EB80" s="127"/>
      <c r="EC80" s="127"/>
      <c r="ED80" s="127"/>
      <c r="EE80" s="127"/>
      <c r="EF80" s="127"/>
      <c r="EG80" s="127"/>
      <c r="EH80" s="127"/>
      <c r="EI80" s="127"/>
      <c r="EJ80" s="127"/>
      <c r="EK80" s="127"/>
      <c r="EL80" s="127"/>
      <c r="EM80" s="127"/>
    </row>
    <row r="81" spans="1:143">
      <c r="A81" s="127"/>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c r="AA81" s="128"/>
      <c r="AB81" s="128"/>
      <c r="AC81" s="128"/>
      <c r="AD81" s="128"/>
      <c r="AE81" s="128"/>
      <c r="AF81" s="128"/>
      <c r="AG81" s="128"/>
      <c r="AH81" s="128"/>
      <c r="AI81" s="128"/>
      <c r="AJ81" s="128"/>
      <c r="AK81" s="128"/>
      <c r="AL81" s="128"/>
      <c r="AM81" s="128"/>
      <c r="AN81" s="128"/>
      <c r="AO81" s="128"/>
      <c r="AP81" s="128"/>
      <c r="AQ81" s="128"/>
      <c r="AR81" s="128"/>
      <c r="AS81" s="128"/>
      <c r="AT81" s="128"/>
      <c r="AU81" s="128"/>
      <c r="AV81" s="128"/>
      <c r="AW81" s="128"/>
      <c r="AX81" s="128"/>
      <c r="AY81" s="128"/>
      <c r="AZ81" s="128"/>
      <c r="BA81" s="128"/>
      <c r="BB81" s="128"/>
      <c r="BC81" s="128"/>
      <c r="BD81" s="128"/>
      <c r="BE81" s="128"/>
      <c r="BF81" s="128"/>
      <c r="BG81" s="128"/>
      <c r="BH81" s="128"/>
      <c r="BI81" s="128"/>
      <c r="BJ81" s="128"/>
      <c r="BK81" s="128"/>
      <c r="BL81" s="128"/>
      <c r="BM81" s="128"/>
      <c r="BN81" s="128"/>
      <c r="BO81" s="128"/>
      <c r="BP81" s="128"/>
      <c r="BQ81" s="128"/>
      <c r="BR81" s="128"/>
      <c r="BS81" s="128"/>
      <c r="BT81" s="128"/>
      <c r="BU81" s="128"/>
      <c r="BV81" s="128"/>
      <c r="BW81" s="128"/>
      <c r="BX81" s="128"/>
      <c r="BY81" s="128"/>
      <c r="BZ81" s="128"/>
      <c r="CA81" s="128"/>
      <c r="CB81" s="128"/>
      <c r="CC81" s="128"/>
      <c r="CD81" s="128"/>
      <c r="CE81" s="128"/>
      <c r="CF81" s="128"/>
      <c r="CG81" s="128"/>
      <c r="CH81" s="128"/>
      <c r="CI81" s="128"/>
      <c r="CJ81" s="128"/>
      <c r="CK81" s="128"/>
      <c r="CL81" s="128"/>
      <c r="CM81" s="128"/>
      <c r="CN81" s="128"/>
      <c r="CO81" s="128"/>
      <c r="CP81" s="128"/>
      <c r="CQ81" s="128"/>
      <c r="CR81" s="128"/>
      <c r="CS81" s="128"/>
      <c r="CT81" s="128"/>
      <c r="CU81" s="128"/>
      <c r="CV81" s="128"/>
      <c r="CW81" s="128"/>
      <c r="CX81" s="128"/>
      <c r="CY81" s="128"/>
      <c r="CZ81" s="128"/>
      <c r="DA81" s="128"/>
      <c r="DB81" s="128"/>
      <c r="DC81" s="128"/>
      <c r="DD81" s="128"/>
      <c r="DE81" s="128"/>
      <c r="DF81" s="128"/>
      <c r="DG81" s="128"/>
      <c r="DH81" s="128"/>
      <c r="DI81" s="128"/>
      <c r="DJ81" s="128"/>
      <c r="DK81" s="128"/>
      <c r="DL81" s="128"/>
      <c r="DM81" s="128"/>
      <c r="DN81" s="128"/>
      <c r="DO81" s="128"/>
      <c r="DP81" s="128"/>
      <c r="DQ81" s="128"/>
      <c r="DR81" s="127"/>
      <c r="DS81" s="127"/>
      <c r="DT81" s="127"/>
      <c r="DU81" s="127"/>
      <c r="DV81" s="127"/>
      <c r="DW81" s="127"/>
      <c r="DX81" s="127"/>
      <c r="DY81" s="127"/>
      <c r="DZ81" s="127"/>
      <c r="EA81" s="127"/>
      <c r="EB81" s="127"/>
      <c r="EC81" s="127"/>
      <c r="ED81" s="127"/>
      <c r="EE81" s="127"/>
      <c r="EF81" s="127"/>
      <c r="EG81" s="127"/>
      <c r="EH81" s="127"/>
      <c r="EI81" s="127"/>
      <c r="EJ81" s="127"/>
      <c r="EK81" s="127"/>
      <c r="EL81" s="127"/>
      <c r="EM81" s="127"/>
    </row>
    <row r="82" spans="1:143">
      <c r="A82" s="127"/>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c r="AA82" s="128"/>
      <c r="AB82" s="128"/>
      <c r="AC82" s="128"/>
      <c r="AD82" s="128"/>
      <c r="AE82" s="128"/>
      <c r="AF82" s="128"/>
      <c r="AG82" s="128"/>
      <c r="AH82" s="128"/>
      <c r="AI82" s="128"/>
      <c r="AJ82" s="128"/>
      <c r="AK82" s="128"/>
      <c r="AL82" s="128"/>
      <c r="AM82" s="128"/>
      <c r="AN82" s="128"/>
      <c r="AO82" s="128"/>
      <c r="AP82" s="128"/>
      <c r="AQ82" s="128"/>
      <c r="AR82" s="128"/>
      <c r="AS82" s="128"/>
      <c r="AT82" s="128"/>
      <c r="AU82" s="128"/>
      <c r="AV82" s="128"/>
      <c r="AW82" s="128"/>
      <c r="AX82" s="128"/>
      <c r="AY82" s="128"/>
      <c r="AZ82" s="128"/>
      <c r="BA82" s="128"/>
      <c r="BB82" s="128"/>
      <c r="BC82" s="128"/>
      <c r="BD82" s="128"/>
      <c r="BE82" s="128"/>
      <c r="BF82" s="128"/>
      <c r="BG82" s="128"/>
      <c r="BH82" s="128"/>
      <c r="BI82" s="128"/>
      <c r="BJ82" s="128"/>
      <c r="BK82" s="128"/>
      <c r="BL82" s="128"/>
      <c r="BM82" s="128"/>
      <c r="BN82" s="128"/>
      <c r="BO82" s="128"/>
      <c r="BP82" s="128"/>
      <c r="BQ82" s="128"/>
      <c r="BR82" s="128"/>
      <c r="BS82" s="128"/>
      <c r="BT82" s="128"/>
      <c r="BU82" s="128"/>
      <c r="BV82" s="128"/>
      <c r="BW82" s="128"/>
      <c r="BX82" s="128"/>
      <c r="BY82" s="128"/>
      <c r="BZ82" s="128"/>
      <c r="CA82" s="128"/>
      <c r="CB82" s="128"/>
      <c r="CC82" s="128"/>
      <c r="CD82" s="128"/>
      <c r="CE82" s="128"/>
      <c r="CF82" s="128"/>
      <c r="CG82" s="128"/>
      <c r="CH82" s="128"/>
      <c r="CI82" s="128"/>
      <c r="CJ82" s="128"/>
      <c r="CK82" s="128"/>
      <c r="CL82" s="128"/>
      <c r="CM82" s="128"/>
      <c r="CN82" s="128"/>
      <c r="CO82" s="128"/>
      <c r="CP82" s="128"/>
      <c r="CQ82" s="128"/>
      <c r="CR82" s="128"/>
      <c r="CS82" s="128"/>
      <c r="CT82" s="128"/>
      <c r="CU82" s="128"/>
      <c r="CV82" s="128"/>
      <c r="CW82" s="128"/>
      <c r="CX82" s="128"/>
      <c r="CY82" s="128"/>
      <c r="CZ82" s="128"/>
      <c r="DA82" s="128"/>
      <c r="DB82" s="128"/>
      <c r="DC82" s="128"/>
      <c r="DD82" s="128"/>
      <c r="DE82" s="128"/>
      <c r="DF82" s="128"/>
      <c r="DG82" s="128"/>
      <c r="DH82" s="128"/>
      <c r="DI82" s="128"/>
      <c r="DJ82" s="128"/>
      <c r="DK82" s="128"/>
      <c r="DL82" s="128"/>
      <c r="DM82" s="128"/>
      <c r="DN82" s="128"/>
      <c r="DO82" s="128"/>
      <c r="DP82" s="128"/>
      <c r="DQ82" s="128"/>
      <c r="DR82" s="127"/>
      <c r="DS82" s="127"/>
      <c r="DT82" s="127"/>
      <c r="DU82" s="127"/>
      <c r="DV82" s="127"/>
      <c r="DW82" s="127"/>
      <c r="DX82" s="127"/>
      <c r="DY82" s="127"/>
      <c r="DZ82" s="127"/>
      <c r="EA82" s="127"/>
      <c r="EB82" s="127"/>
      <c r="EC82" s="127"/>
      <c r="ED82" s="127"/>
      <c r="EE82" s="127"/>
      <c r="EF82" s="127"/>
      <c r="EG82" s="127"/>
      <c r="EH82" s="127"/>
      <c r="EI82" s="127"/>
      <c r="EJ82" s="127"/>
      <c r="EK82" s="127"/>
      <c r="EL82" s="127"/>
      <c r="EM82" s="127"/>
    </row>
    <row r="83" spans="1:143">
      <c r="A83" s="127"/>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c r="AA83" s="128"/>
      <c r="AB83" s="128"/>
      <c r="AC83" s="128"/>
      <c r="AD83" s="128"/>
      <c r="AE83" s="128"/>
      <c r="AF83" s="128"/>
      <c r="AG83" s="128"/>
      <c r="AH83" s="128"/>
      <c r="AI83" s="128"/>
      <c r="AJ83" s="128"/>
      <c r="AK83" s="128"/>
      <c r="AL83" s="128"/>
      <c r="AM83" s="128"/>
      <c r="AN83" s="128"/>
      <c r="AO83" s="128"/>
      <c r="AP83" s="128"/>
      <c r="AQ83" s="128"/>
      <c r="AR83" s="128"/>
      <c r="AS83" s="128"/>
      <c r="AT83" s="128"/>
      <c r="AU83" s="128"/>
      <c r="AV83" s="128"/>
      <c r="AW83" s="128"/>
      <c r="AX83" s="128"/>
      <c r="AY83" s="128"/>
      <c r="AZ83" s="128"/>
      <c r="BA83" s="128"/>
      <c r="BB83" s="128"/>
      <c r="BC83" s="128"/>
      <c r="BD83" s="128"/>
      <c r="BE83" s="128"/>
      <c r="BF83" s="128"/>
      <c r="BG83" s="128"/>
      <c r="BH83" s="128"/>
      <c r="BI83" s="128"/>
      <c r="BJ83" s="128"/>
      <c r="BK83" s="128"/>
      <c r="BL83" s="128"/>
      <c r="BM83" s="128"/>
      <c r="BN83" s="128"/>
      <c r="BO83" s="128"/>
      <c r="BP83" s="128"/>
      <c r="BQ83" s="128"/>
      <c r="BR83" s="128"/>
      <c r="BS83" s="128"/>
      <c r="BT83" s="128"/>
      <c r="BU83" s="128"/>
      <c r="BV83" s="128"/>
      <c r="BW83" s="128"/>
      <c r="BX83" s="128"/>
      <c r="BY83" s="128"/>
      <c r="BZ83" s="128"/>
      <c r="CA83" s="128"/>
      <c r="CB83" s="128"/>
      <c r="CC83" s="128"/>
      <c r="CD83" s="128"/>
      <c r="CE83" s="128"/>
      <c r="CF83" s="128"/>
      <c r="CG83" s="128"/>
      <c r="CH83" s="128"/>
      <c r="CI83" s="128"/>
      <c r="CJ83" s="128"/>
      <c r="CK83" s="128"/>
      <c r="CL83" s="128"/>
      <c r="CM83" s="128"/>
      <c r="CN83" s="128"/>
      <c r="CO83" s="128"/>
      <c r="CP83" s="128"/>
      <c r="CQ83" s="128"/>
      <c r="CR83" s="128"/>
      <c r="CS83" s="128"/>
      <c r="CT83" s="128"/>
      <c r="CU83" s="128"/>
      <c r="CV83" s="128"/>
      <c r="CW83" s="128"/>
      <c r="CX83" s="128"/>
      <c r="CY83" s="128"/>
      <c r="CZ83" s="128"/>
      <c r="DA83" s="128"/>
      <c r="DB83" s="128"/>
      <c r="DC83" s="128"/>
      <c r="DD83" s="128"/>
      <c r="DE83" s="128"/>
      <c r="DF83" s="128"/>
      <c r="DG83" s="128"/>
      <c r="DH83" s="128"/>
      <c r="DI83" s="128"/>
      <c r="DJ83" s="128"/>
      <c r="DK83" s="128"/>
      <c r="DL83" s="128"/>
      <c r="DM83" s="128"/>
      <c r="DN83" s="128"/>
      <c r="DO83" s="128"/>
      <c r="DP83" s="128"/>
      <c r="DQ83" s="128"/>
      <c r="DR83" s="127"/>
      <c r="DS83" s="127"/>
      <c r="DT83" s="127"/>
      <c r="DU83" s="127"/>
      <c r="DV83" s="127"/>
      <c r="DW83" s="127"/>
      <c r="DX83" s="127"/>
      <c r="DY83" s="127"/>
      <c r="DZ83" s="127"/>
      <c r="EA83" s="127"/>
      <c r="EB83" s="127"/>
      <c r="EC83" s="127"/>
      <c r="ED83" s="127"/>
      <c r="EE83" s="127"/>
      <c r="EF83" s="127"/>
      <c r="EG83" s="127"/>
      <c r="EH83" s="127"/>
      <c r="EI83" s="127"/>
      <c r="EJ83" s="127"/>
      <c r="EK83" s="127"/>
      <c r="EL83" s="127"/>
      <c r="EM83" s="127"/>
    </row>
    <row r="84" spans="1:143">
      <c r="A84" s="127"/>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c r="AA84" s="128"/>
      <c r="AB84" s="128"/>
      <c r="AC84" s="128"/>
      <c r="AD84" s="128"/>
      <c r="AE84" s="128"/>
      <c r="AF84" s="128"/>
      <c r="AG84" s="128"/>
      <c r="AH84" s="128"/>
      <c r="AI84" s="128"/>
      <c r="AJ84" s="128"/>
      <c r="AK84" s="128"/>
      <c r="AL84" s="128"/>
      <c r="AM84" s="128"/>
      <c r="AN84" s="128"/>
      <c r="AO84" s="128"/>
      <c r="AP84" s="128"/>
      <c r="AQ84" s="128"/>
      <c r="AR84" s="128"/>
      <c r="AS84" s="128"/>
      <c r="AT84" s="128"/>
      <c r="AU84" s="128"/>
      <c r="AV84" s="128"/>
      <c r="AW84" s="128"/>
      <c r="AX84" s="128"/>
      <c r="AY84" s="128"/>
      <c r="AZ84" s="128"/>
      <c r="BA84" s="128"/>
      <c r="BB84" s="128"/>
      <c r="BC84" s="128"/>
      <c r="BD84" s="128"/>
      <c r="BE84" s="128"/>
      <c r="BF84" s="128"/>
      <c r="BG84" s="128"/>
      <c r="BH84" s="128"/>
      <c r="BI84" s="128"/>
      <c r="BJ84" s="128"/>
      <c r="BK84" s="128"/>
      <c r="BL84" s="128"/>
      <c r="BM84" s="128"/>
      <c r="BN84" s="128"/>
      <c r="BO84" s="128"/>
      <c r="BP84" s="128"/>
      <c r="BQ84" s="128"/>
      <c r="BR84" s="128"/>
      <c r="BS84" s="128"/>
      <c r="BT84" s="128"/>
      <c r="BU84" s="128"/>
      <c r="BV84" s="128"/>
      <c r="BW84" s="128"/>
      <c r="BX84" s="128"/>
      <c r="BY84" s="128"/>
      <c r="BZ84" s="128"/>
      <c r="CA84" s="128"/>
      <c r="CB84" s="128"/>
      <c r="CC84" s="128"/>
      <c r="CD84" s="128"/>
      <c r="CE84" s="128"/>
      <c r="CF84" s="128"/>
      <c r="CG84" s="128"/>
      <c r="CH84" s="128"/>
      <c r="CI84" s="128"/>
      <c r="CJ84" s="128"/>
      <c r="CK84" s="128"/>
      <c r="CL84" s="128"/>
      <c r="CM84" s="128"/>
      <c r="CN84" s="128"/>
      <c r="CO84" s="128"/>
      <c r="CP84" s="128"/>
      <c r="CQ84" s="128"/>
      <c r="CR84" s="128"/>
      <c r="CS84" s="128"/>
      <c r="CT84" s="128"/>
      <c r="CU84" s="128"/>
      <c r="CV84" s="128"/>
      <c r="CW84" s="128"/>
      <c r="CX84" s="128"/>
      <c r="CY84" s="128"/>
      <c r="CZ84" s="128"/>
      <c r="DA84" s="128"/>
      <c r="DB84" s="128"/>
      <c r="DC84" s="128"/>
      <c r="DD84" s="128"/>
      <c r="DE84" s="128"/>
      <c r="DF84" s="128"/>
      <c r="DG84" s="128"/>
      <c r="DH84" s="128"/>
      <c r="DI84" s="128"/>
      <c r="DJ84" s="128"/>
      <c r="DK84" s="128"/>
      <c r="DL84" s="128"/>
      <c r="DM84" s="128"/>
      <c r="DN84" s="128"/>
      <c r="DO84" s="128"/>
      <c r="DP84" s="128"/>
      <c r="DQ84" s="128"/>
      <c r="DR84" s="127"/>
      <c r="DS84" s="127"/>
      <c r="DT84" s="127"/>
      <c r="DU84" s="127"/>
      <c r="DV84" s="127"/>
      <c r="DW84" s="127"/>
      <c r="DX84" s="127"/>
      <c r="DY84" s="127"/>
      <c r="DZ84" s="127"/>
      <c r="EA84" s="127"/>
      <c r="EB84" s="127"/>
      <c r="EC84" s="127"/>
      <c r="ED84" s="127"/>
      <c r="EE84" s="127"/>
      <c r="EF84" s="127"/>
      <c r="EG84" s="127"/>
      <c r="EH84" s="127"/>
      <c r="EI84" s="127"/>
      <c r="EJ84" s="127"/>
      <c r="EK84" s="127"/>
      <c r="EL84" s="127"/>
      <c r="EM84" s="127"/>
    </row>
    <row r="85" spans="1:143">
      <c r="A85" s="127"/>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c r="AA85" s="128"/>
      <c r="AB85" s="128"/>
      <c r="AC85" s="128"/>
      <c r="AD85" s="128"/>
      <c r="AE85" s="128"/>
      <c r="AF85" s="128"/>
      <c r="AG85" s="128"/>
      <c r="AH85" s="128"/>
      <c r="AI85" s="128"/>
      <c r="AJ85" s="128"/>
      <c r="AK85" s="128"/>
      <c r="AL85" s="128"/>
      <c r="AM85" s="128"/>
      <c r="AN85" s="128"/>
      <c r="AO85" s="128"/>
      <c r="AP85" s="128"/>
      <c r="AQ85" s="128"/>
      <c r="AR85" s="128"/>
      <c r="AS85" s="128"/>
      <c r="AT85" s="128"/>
      <c r="AU85" s="128"/>
      <c r="AV85" s="128"/>
      <c r="AW85" s="128"/>
      <c r="AX85" s="128"/>
      <c r="AY85" s="128"/>
      <c r="AZ85" s="128"/>
      <c r="BA85" s="128"/>
      <c r="BB85" s="128"/>
      <c r="BC85" s="128"/>
      <c r="BD85" s="128"/>
      <c r="BE85" s="128"/>
      <c r="BF85" s="128"/>
      <c r="BG85" s="128"/>
      <c r="BH85" s="128"/>
      <c r="BI85" s="128"/>
      <c r="BJ85" s="128"/>
      <c r="BK85" s="128"/>
      <c r="BL85" s="128"/>
      <c r="BM85" s="128"/>
      <c r="BN85" s="128"/>
      <c r="BO85" s="128"/>
      <c r="BP85" s="128"/>
      <c r="BQ85" s="128"/>
      <c r="BR85" s="128"/>
      <c r="BS85" s="128"/>
      <c r="BT85" s="128"/>
      <c r="BU85" s="128"/>
      <c r="BV85" s="128"/>
      <c r="BW85" s="128"/>
      <c r="BX85" s="128"/>
      <c r="BY85" s="128"/>
      <c r="BZ85" s="128"/>
      <c r="CA85" s="128"/>
      <c r="CB85" s="128"/>
      <c r="CC85" s="128"/>
      <c r="CD85" s="128"/>
      <c r="CE85" s="128"/>
      <c r="CF85" s="128"/>
      <c r="CG85" s="128"/>
      <c r="CH85" s="128"/>
      <c r="CI85" s="128"/>
      <c r="CJ85" s="128"/>
      <c r="CK85" s="128"/>
      <c r="CL85" s="128"/>
      <c r="CM85" s="128"/>
      <c r="CN85" s="128"/>
      <c r="CO85" s="128"/>
      <c r="CP85" s="128"/>
      <c r="CQ85" s="128"/>
      <c r="CR85" s="128"/>
      <c r="CS85" s="128"/>
      <c r="CT85" s="128"/>
      <c r="CU85" s="128"/>
      <c r="CV85" s="128"/>
      <c r="CW85" s="128"/>
      <c r="CX85" s="128"/>
      <c r="CY85" s="128"/>
      <c r="CZ85" s="128"/>
      <c r="DA85" s="128"/>
      <c r="DB85" s="128"/>
      <c r="DC85" s="128"/>
      <c r="DD85" s="128"/>
      <c r="DE85" s="128"/>
      <c r="DF85" s="128"/>
      <c r="DG85" s="128"/>
      <c r="DH85" s="128"/>
      <c r="DI85" s="128"/>
      <c r="DJ85" s="128"/>
      <c r="DK85" s="128"/>
      <c r="DL85" s="128"/>
      <c r="DM85" s="128"/>
      <c r="DN85" s="128"/>
      <c r="DO85" s="128"/>
      <c r="DP85" s="128"/>
      <c r="DQ85" s="128"/>
      <c r="DR85" s="127"/>
      <c r="DS85" s="127"/>
      <c r="DT85" s="127"/>
      <c r="DU85" s="127"/>
      <c r="DV85" s="127"/>
      <c r="DW85" s="127"/>
      <c r="DX85" s="127"/>
      <c r="DY85" s="127"/>
      <c r="DZ85" s="127"/>
      <c r="EA85" s="127"/>
      <c r="EB85" s="127"/>
      <c r="EC85" s="127"/>
      <c r="ED85" s="127"/>
      <c r="EE85" s="127"/>
      <c r="EF85" s="127"/>
      <c r="EG85" s="127"/>
      <c r="EH85" s="127"/>
      <c r="EI85" s="127"/>
      <c r="EJ85" s="127"/>
      <c r="EK85" s="127"/>
      <c r="EL85" s="127"/>
      <c r="EM85" s="127"/>
    </row>
    <row r="86" spans="1:143">
      <c r="A86" s="127"/>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c r="AA86" s="128"/>
      <c r="AB86" s="128"/>
      <c r="AC86" s="128"/>
      <c r="AD86" s="128"/>
      <c r="AE86" s="128"/>
      <c r="AF86" s="128"/>
      <c r="AG86" s="128"/>
      <c r="AH86" s="128"/>
      <c r="AI86" s="128"/>
      <c r="AJ86" s="128"/>
      <c r="AK86" s="128"/>
      <c r="AL86" s="128"/>
      <c r="AM86" s="128"/>
      <c r="AN86" s="128"/>
      <c r="AO86" s="128"/>
      <c r="AP86" s="128"/>
      <c r="AQ86" s="128"/>
      <c r="AR86" s="128"/>
      <c r="AS86" s="128"/>
      <c r="AT86" s="128"/>
      <c r="AU86" s="128"/>
      <c r="AV86" s="128"/>
      <c r="AW86" s="128"/>
      <c r="AX86" s="128"/>
      <c r="AY86" s="128"/>
      <c r="AZ86" s="128"/>
      <c r="BA86" s="128"/>
      <c r="BB86" s="128"/>
      <c r="BC86" s="128"/>
      <c r="BD86" s="128"/>
      <c r="BE86" s="128"/>
      <c r="BF86" s="128"/>
      <c r="BG86" s="128"/>
      <c r="BH86" s="128"/>
      <c r="BI86" s="128"/>
      <c r="BJ86" s="128"/>
      <c r="BK86" s="128"/>
      <c r="BL86" s="128"/>
      <c r="BM86" s="128"/>
      <c r="BN86" s="128"/>
      <c r="BO86" s="128"/>
      <c r="BP86" s="128"/>
      <c r="BQ86" s="128"/>
      <c r="BR86" s="128"/>
      <c r="BS86" s="128"/>
      <c r="BT86" s="128"/>
      <c r="BU86" s="128"/>
      <c r="BV86" s="128"/>
      <c r="BW86" s="128"/>
      <c r="BX86" s="128"/>
      <c r="BY86" s="128"/>
      <c r="BZ86" s="128"/>
      <c r="CA86" s="128"/>
      <c r="CB86" s="128"/>
      <c r="CC86" s="128"/>
      <c r="CD86" s="128"/>
      <c r="CE86" s="128"/>
      <c r="CF86" s="128"/>
      <c r="CG86" s="128"/>
      <c r="CH86" s="128"/>
      <c r="CI86" s="128"/>
      <c r="CJ86" s="128"/>
      <c r="CK86" s="128"/>
      <c r="CL86" s="128"/>
      <c r="CM86" s="128"/>
      <c r="CN86" s="128"/>
      <c r="CO86" s="128"/>
      <c r="CP86" s="128"/>
      <c r="CQ86" s="128"/>
      <c r="CR86" s="128"/>
      <c r="CS86" s="128"/>
      <c r="CT86" s="128"/>
      <c r="CU86" s="128"/>
      <c r="CV86" s="128"/>
      <c r="CW86" s="128"/>
      <c r="CX86" s="128"/>
      <c r="CY86" s="128"/>
      <c r="CZ86" s="128"/>
      <c r="DA86" s="128"/>
      <c r="DB86" s="128"/>
      <c r="DC86" s="128"/>
      <c r="DD86" s="128"/>
      <c r="DE86" s="128"/>
      <c r="DF86" s="128"/>
      <c r="DG86" s="128"/>
      <c r="DH86" s="128"/>
      <c r="DI86" s="128"/>
      <c r="DJ86" s="128"/>
      <c r="DK86" s="128"/>
      <c r="DL86" s="128"/>
      <c r="DM86" s="128"/>
      <c r="DN86" s="128"/>
      <c r="DO86" s="128"/>
      <c r="DP86" s="128"/>
      <c r="DQ86" s="128"/>
      <c r="DR86" s="127"/>
      <c r="DS86" s="127"/>
      <c r="DT86" s="127"/>
      <c r="DU86" s="127"/>
      <c r="DV86" s="127"/>
      <c r="DW86" s="127"/>
      <c r="DX86" s="127"/>
      <c r="DY86" s="127"/>
      <c r="DZ86" s="127"/>
      <c r="EA86" s="127"/>
      <c r="EB86" s="127"/>
      <c r="EC86" s="127"/>
      <c r="ED86" s="127"/>
      <c r="EE86" s="127"/>
      <c r="EF86" s="127"/>
      <c r="EG86" s="127"/>
      <c r="EH86" s="127"/>
      <c r="EI86" s="127"/>
      <c r="EJ86" s="127"/>
      <c r="EK86" s="127"/>
      <c r="EL86" s="127"/>
      <c r="EM86" s="127"/>
    </row>
    <row r="87" spans="1:143">
      <c r="A87" s="127"/>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c r="AA87" s="128"/>
      <c r="AB87" s="128"/>
      <c r="AC87" s="128"/>
      <c r="AD87" s="128"/>
      <c r="AE87" s="128"/>
      <c r="AF87" s="128"/>
      <c r="AG87" s="128"/>
      <c r="AH87" s="128"/>
      <c r="AI87" s="128"/>
      <c r="AJ87" s="128"/>
      <c r="AK87" s="128"/>
      <c r="AL87" s="128"/>
      <c r="AM87" s="128"/>
      <c r="AN87" s="128"/>
      <c r="AO87" s="128"/>
      <c r="AP87" s="128"/>
      <c r="AQ87" s="128"/>
      <c r="AR87" s="128"/>
      <c r="AS87" s="128"/>
      <c r="AT87" s="128"/>
      <c r="AU87" s="128"/>
      <c r="AV87" s="128"/>
      <c r="AW87" s="128"/>
      <c r="AX87" s="128"/>
      <c r="AY87" s="128"/>
      <c r="AZ87" s="128"/>
      <c r="BA87" s="128"/>
      <c r="BB87" s="128"/>
      <c r="BC87" s="128"/>
      <c r="BD87" s="128"/>
      <c r="BE87" s="128"/>
      <c r="BF87" s="128"/>
      <c r="BG87" s="128"/>
      <c r="BH87" s="128"/>
      <c r="BI87" s="128"/>
      <c r="BJ87" s="128"/>
      <c r="BK87" s="128"/>
      <c r="BL87" s="128"/>
      <c r="BM87" s="128"/>
      <c r="BN87" s="128"/>
      <c r="BO87" s="128"/>
      <c r="BP87" s="128"/>
      <c r="BQ87" s="128"/>
      <c r="BR87" s="128"/>
      <c r="BS87" s="128"/>
      <c r="BT87" s="128"/>
      <c r="BU87" s="128"/>
      <c r="BV87" s="128"/>
      <c r="BW87" s="128"/>
      <c r="BX87" s="128"/>
      <c r="BY87" s="128"/>
      <c r="BZ87" s="128"/>
      <c r="CA87" s="128"/>
      <c r="CB87" s="128"/>
      <c r="CC87" s="128"/>
      <c r="CD87" s="128"/>
      <c r="CE87" s="128"/>
      <c r="CF87" s="128"/>
      <c r="CG87" s="128"/>
      <c r="CH87" s="128"/>
      <c r="CI87" s="128"/>
      <c r="CJ87" s="128"/>
      <c r="CK87" s="128"/>
      <c r="CL87" s="128"/>
      <c r="CM87" s="128"/>
      <c r="CN87" s="128"/>
      <c r="CO87" s="128"/>
      <c r="CP87" s="128"/>
      <c r="CQ87" s="128"/>
      <c r="CR87" s="128"/>
      <c r="CS87" s="128"/>
      <c r="CT87" s="128"/>
      <c r="CU87" s="128"/>
      <c r="CV87" s="128"/>
      <c r="CW87" s="128"/>
      <c r="CX87" s="128"/>
      <c r="CY87" s="128"/>
      <c r="CZ87" s="128"/>
      <c r="DA87" s="128"/>
      <c r="DB87" s="128"/>
      <c r="DC87" s="128"/>
      <c r="DD87" s="128"/>
      <c r="DE87" s="128"/>
      <c r="DF87" s="128"/>
      <c r="DG87" s="128"/>
      <c r="DH87" s="128"/>
      <c r="DI87" s="128"/>
      <c r="DJ87" s="128"/>
      <c r="DK87" s="128"/>
      <c r="DL87" s="128"/>
      <c r="DM87" s="128"/>
      <c r="DN87" s="128"/>
      <c r="DO87" s="128"/>
      <c r="DP87" s="128"/>
      <c r="DQ87" s="128"/>
      <c r="DR87" s="127"/>
      <c r="DS87" s="127"/>
      <c r="DT87" s="127"/>
      <c r="DU87" s="127"/>
      <c r="DV87" s="127"/>
      <c r="DW87" s="127"/>
      <c r="DX87" s="127"/>
      <c r="DY87" s="127"/>
      <c r="DZ87" s="127"/>
      <c r="EA87" s="127"/>
      <c r="EB87" s="127"/>
      <c r="EC87" s="127"/>
      <c r="ED87" s="127"/>
      <c r="EE87" s="127"/>
      <c r="EF87" s="127"/>
      <c r="EG87" s="127"/>
      <c r="EH87" s="127"/>
      <c r="EI87" s="127"/>
      <c r="EJ87" s="127"/>
      <c r="EK87" s="127"/>
      <c r="EL87" s="127"/>
      <c r="EM87" s="127"/>
    </row>
    <row r="88" spans="1:143">
      <c r="A88" s="127"/>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c r="AA88" s="128"/>
      <c r="AB88" s="128"/>
      <c r="AC88" s="128"/>
      <c r="AD88" s="128"/>
      <c r="AE88" s="128"/>
      <c r="AF88" s="128"/>
      <c r="AG88" s="128"/>
      <c r="AH88" s="128"/>
      <c r="AI88" s="128"/>
      <c r="AJ88" s="128"/>
      <c r="AK88" s="128"/>
      <c r="AL88" s="128"/>
      <c r="AM88" s="128"/>
      <c r="AN88" s="128"/>
      <c r="AO88" s="128"/>
      <c r="AP88" s="128"/>
      <c r="AQ88" s="128"/>
      <c r="AR88" s="128"/>
      <c r="AS88" s="128"/>
      <c r="AT88" s="128"/>
      <c r="AU88" s="128"/>
      <c r="AV88" s="128"/>
      <c r="AW88" s="128"/>
      <c r="AX88" s="128"/>
      <c r="AY88" s="128"/>
      <c r="AZ88" s="128"/>
      <c r="BA88" s="128"/>
      <c r="BB88" s="128"/>
      <c r="BC88" s="128"/>
      <c r="BD88" s="128"/>
      <c r="BE88" s="128"/>
      <c r="BF88" s="128"/>
      <c r="BG88" s="128"/>
      <c r="BH88" s="128"/>
      <c r="BI88" s="128"/>
      <c r="BJ88" s="128"/>
      <c r="BK88" s="128"/>
      <c r="BL88" s="128"/>
      <c r="BM88" s="128"/>
      <c r="BN88" s="128"/>
      <c r="BO88" s="128"/>
      <c r="BP88" s="128"/>
      <c r="BQ88" s="128"/>
      <c r="BR88" s="128"/>
      <c r="BS88" s="128"/>
      <c r="BT88" s="128"/>
      <c r="BU88" s="128"/>
      <c r="BV88" s="128"/>
      <c r="BW88" s="128"/>
      <c r="BX88" s="128"/>
      <c r="BY88" s="128"/>
      <c r="BZ88" s="128"/>
      <c r="CA88" s="128"/>
      <c r="CB88" s="128"/>
      <c r="CC88" s="128"/>
      <c r="CD88" s="128"/>
      <c r="CE88" s="128"/>
      <c r="CF88" s="128"/>
      <c r="CG88" s="128"/>
      <c r="CH88" s="128"/>
      <c r="CI88" s="128"/>
      <c r="CJ88" s="128"/>
      <c r="CK88" s="128"/>
      <c r="CL88" s="128"/>
      <c r="CM88" s="128"/>
      <c r="CN88" s="128"/>
      <c r="CO88" s="128"/>
      <c r="CP88" s="128"/>
      <c r="CQ88" s="128"/>
      <c r="CR88" s="128"/>
      <c r="CS88" s="128"/>
      <c r="CT88" s="128"/>
      <c r="CU88" s="128"/>
      <c r="CV88" s="128"/>
      <c r="CW88" s="128"/>
      <c r="CX88" s="128"/>
      <c r="CY88" s="128"/>
      <c r="CZ88" s="128"/>
      <c r="DA88" s="128"/>
      <c r="DB88" s="128"/>
      <c r="DC88" s="128"/>
      <c r="DD88" s="128"/>
      <c r="DE88" s="128"/>
      <c r="DF88" s="128"/>
      <c r="DG88" s="128"/>
      <c r="DH88" s="128"/>
      <c r="DI88" s="128"/>
      <c r="DJ88" s="128"/>
      <c r="DK88" s="128"/>
      <c r="DL88" s="128"/>
      <c r="DM88" s="128"/>
      <c r="DN88" s="128"/>
      <c r="DO88" s="128"/>
      <c r="DP88" s="128"/>
      <c r="DQ88" s="128"/>
      <c r="DR88" s="127"/>
      <c r="DS88" s="127"/>
      <c r="DT88" s="127"/>
      <c r="DU88" s="127"/>
      <c r="DV88" s="127"/>
      <c r="DW88" s="127"/>
      <c r="DX88" s="127"/>
      <c r="DY88" s="127"/>
      <c r="DZ88" s="127"/>
      <c r="EA88" s="127"/>
      <c r="EB88" s="127"/>
      <c r="EC88" s="127"/>
      <c r="ED88" s="127"/>
      <c r="EE88" s="127"/>
      <c r="EF88" s="127"/>
      <c r="EG88" s="127"/>
      <c r="EH88" s="127"/>
      <c r="EI88" s="127"/>
      <c r="EJ88" s="127"/>
      <c r="EK88" s="127"/>
      <c r="EL88" s="127"/>
      <c r="EM88" s="127"/>
    </row>
    <row r="89" spans="1:143">
      <c r="A89" s="127"/>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c r="AA89" s="128"/>
      <c r="AB89" s="128"/>
      <c r="AC89" s="128"/>
      <c r="AD89" s="128"/>
      <c r="AE89" s="128"/>
      <c r="AF89" s="128"/>
      <c r="AG89" s="128"/>
      <c r="AH89" s="128"/>
      <c r="AI89" s="128"/>
      <c r="AJ89" s="128"/>
      <c r="AK89" s="128"/>
      <c r="AL89" s="128"/>
      <c r="AM89" s="128"/>
      <c r="AN89" s="128"/>
      <c r="AO89" s="128"/>
      <c r="AP89" s="128"/>
      <c r="AQ89" s="128"/>
      <c r="AR89" s="128"/>
      <c r="AS89" s="128"/>
      <c r="AT89" s="128"/>
      <c r="AU89" s="128"/>
      <c r="AV89" s="128"/>
      <c r="AW89" s="128"/>
      <c r="AX89" s="128"/>
      <c r="AY89" s="128"/>
      <c r="AZ89" s="128"/>
      <c r="BA89" s="128"/>
      <c r="BB89" s="128"/>
      <c r="BC89" s="128"/>
      <c r="BD89" s="128"/>
      <c r="BE89" s="128"/>
      <c r="BF89" s="128"/>
      <c r="BG89" s="128"/>
      <c r="BH89" s="128"/>
      <c r="BI89" s="128"/>
      <c r="BJ89" s="128"/>
      <c r="BK89" s="128"/>
      <c r="BL89" s="128"/>
      <c r="BM89" s="128"/>
      <c r="BN89" s="128"/>
      <c r="BO89" s="128"/>
      <c r="BP89" s="128"/>
      <c r="BQ89" s="128"/>
      <c r="BR89" s="128"/>
      <c r="BS89" s="128"/>
      <c r="BT89" s="128"/>
      <c r="BU89" s="128"/>
      <c r="BV89" s="128"/>
      <c r="BW89" s="128"/>
      <c r="BX89" s="128"/>
      <c r="BY89" s="128"/>
      <c r="BZ89" s="128"/>
      <c r="CA89" s="128"/>
      <c r="CB89" s="128"/>
      <c r="CC89" s="128"/>
      <c r="CD89" s="128"/>
      <c r="CE89" s="128"/>
      <c r="CF89" s="128"/>
      <c r="CG89" s="128"/>
      <c r="CH89" s="128"/>
      <c r="CI89" s="128"/>
      <c r="CJ89" s="128"/>
      <c r="CK89" s="128"/>
      <c r="CL89" s="128"/>
      <c r="CM89" s="128"/>
      <c r="CN89" s="128"/>
      <c r="CO89" s="128"/>
      <c r="CP89" s="128"/>
      <c r="CQ89" s="128"/>
      <c r="CR89" s="128"/>
      <c r="CS89" s="128"/>
      <c r="CT89" s="128"/>
      <c r="CU89" s="128"/>
      <c r="CV89" s="128"/>
      <c r="CW89" s="128"/>
      <c r="CX89" s="128"/>
      <c r="CY89" s="128"/>
      <c r="CZ89" s="128"/>
      <c r="DA89" s="128"/>
      <c r="DB89" s="128"/>
      <c r="DC89" s="128"/>
      <c r="DD89" s="128"/>
      <c r="DE89" s="128"/>
      <c r="DF89" s="128"/>
      <c r="DG89" s="128"/>
      <c r="DH89" s="128"/>
      <c r="DI89" s="128"/>
      <c r="DJ89" s="128"/>
      <c r="DK89" s="128"/>
      <c r="DL89" s="128"/>
      <c r="DM89" s="128"/>
      <c r="DN89" s="128"/>
      <c r="DO89" s="128"/>
      <c r="DP89" s="128"/>
      <c r="DQ89" s="128"/>
      <c r="DR89" s="127"/>
      <c r="DS89" s="127"/>
      <c r="DT89" s="127"/>
      <c r="DU89" s="127"/>
      <c r="DV89" s="127"/>
      <c r="DW89" s="127"/>
      <c r="DX89" s="127"/>
      <c r="DY89" s="127"/>
      <c r="DZ89" s="127"/>
      <c r="EA89" s="127"/>
      <c r="EB89" s="127"/>
      <c r="EC89" s="127"/>
      <c r="ED89" s="127"/>
      <c r="EE89" s="127"/>
      <c r="EF89" s="127"/>
      <c r="EG89" s="127"/>
      <c r="EH89" s="127"/>
      <c r="EI89" s="127"/>
      <c r="EJ89" s="127"/>
      <c r="EK89" s="127"/>
      <c r="EL89" s="127"/>
      <c r="EM89" s="127"/>
    </row>
    <row r="90" spans="1:143">
      <c r="A90" s="127"/>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c r="AA90" s="128"/>
      <c r="AB90" s="128"/>
      <c r="AC90" s="128"/>
      <c r="AD90" s="128"/>
      <c r="AE90" s="128"/>
      <c r="AF90" s="128"/>
      <c r="AG90" s="128"/>
      <c r="AH90" s="128"/>
      <c r="AI90" s="128"/>
      <c r="AJ90" s="128"/>
      <c r="AK90" s="128"/>
      <c r="AL90" s="128"/>
      <c r="AM90" s="128"/>
      <c r="AN90" s="128"/>
      <c r="AO90" s="128"/>
      <c r="AP90" s="128"/>
      <c r="AQ90" s="128"/>
      <c r="AR90" s="128"/>
      <c r="AS90" s="128"/>
      <c r="AT90" s="128"/>
      <c r="AU90" s="128"/>
      <c r="AV90" s="128"/>
      <c r="AW90" s="128"/>
      <c r="AX90" s="128"/>
      <c r="AY90" s="128"/>
      <c r="AZ90" s="128"/>
      <c r="BA90" s="128"/>
      <c r="BB90" s="128"/>
      <c r="BC90" s="128"/>
      <c r="BD90" s="128"/>
      <c r="BE90" s="128"/>
      <c r="BF90" s="128"/>
      <c r="BG90" s="128"/>
      <c r="BH90" s="128"/>
      <c r="BI90" s="128"/>
      <c r="BJ90" s="128"/>
      <c r="BK90" s="128"/>
      <c r="BL90" s="128"/>
      <c r="BM90" s="128"/>
      <c r="BN90" s="128"/>
      <c r="BO90" s="128"/>
      <c r="BP90" s="128"/>
      <c r="BQ90" s="128"/>
      <c r="BR90" s="128"/>
      <c r="BS90" s="128"/>
      <c r="BT90" s="128"/>
      <c r="BU90" s="128"/>
      <c r="BV90" s="128"/>
      <c r="BW90" s="128"/>
      <c r="BX90" s="128"/>
      <c r="BY90" s="128"/>
      <c r="BZ90" s="128"/>
      <c r="CA90" s="128"/>
      <c r="CB90" s="128"/>
      <c r="CC90" s="128"/>
      <c r="CD90" s="128"/>
      <c r="CE90" s="128"/>
      <c r="CF90" s="128"/>
      <c r="CG90" s="128"/>
      <c r="CH90" s="128"/>
      <c r="CI90" s="128"/>
      <c r="CJ90" s="128"/>
      <c r="CK90" s="128"/>
      <c r="CL90" s="128"/>
      <c r="CM90" s="128"/>
      <c r="CN90" s="128"/>
      <c r="CO90" s="128"/>
      <c r="CP90" s="128"/>
      <c r="CQ90" s="128"/>
      <c r="CR90" s="128"/>
      <c r="CS90" s="128"/>
      <c r="CT90" s="128"/>
      <c r="CU90" s="128"/>
      <c r="CV90" s="128"/>
      <c r="CW90" s="128"/>
      <c r="CX90" s="128"/>
      <c r="CY90" s="128"/>
      <c r="CZ90" s="128"/>
      <c r="DA90" s="128"/>
      <c r="DB90" s="128"/>
      <c r="DC90" s="128"/>
      <c r="DD90" s="128"/>
      <c r="DE90" s="128"/>
      <c r="DF90" s="128"/>
      <c r="DG90" s="128"/>
      <c r="DH90" s="128"/>
      <c r="DI90" s="128"/>
      <c r="DJ90" s="128"/>
      <c r="DK90" s="128"/>
      <c r="DL90" s="128"/>
      <c r="DM90" s="128"/>
      <c r="DN90" s="128"/>
      <c r="DO90" s="128"/>
      <c r="DP90" s="128"/>
      <c r="DQ90" s="128"/>
      <c r="DR90" s="127"/>
      <c r="DS90" s="127"/>
      <c r="DT90" s="127"/>
      <c r="DU90" s="127"/>
      <c r="DV90" s="127"/>
      <c r="DW90" s="127"/>
      <c r="DX90" s="127"/>
      <c r="DY90" s="127"/>
      <c r="DZ90" s="127"/>
      <c r="EA90" s="127"/>
      <c r="EB90" s="127"/>
      <c r="EC90" s="127"/>
      <c r="ED90" s="127"/>
      <c r="EE90" s="127"/>
      <c r="EF90" s="127"/>
      <c r="EG90" s="127"/>
      <c r="EH90" s="127"/>
      <c r="EI90" s="127"/>
      <c r="EJ90" s="127"/>
      <c r="EK90" s="127"/>
      <c r="EL90" s="127"/>
      <c r="EM90" s="127"/>
    </row>
    <row r="91" spans="1:143">
      <c r="A91" s="127"/>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c r="AA91" s="128"/>
      <c r="AB91" s="128"/>
      <c r="AC91" s="128"/>
      <c r="AD91" s="128"/>
      <c r="AE91" s="128"/>
      <c r="AF91" s="128"/>
      <c r="AG91" s="128"/>
      <c r="AH91" s="128"/>
      <c r="AI91" s="128"/>
      <c r="AJ91" s="128"/>
      <c r="AK91" s="128"/>
      <c r="AL91" s="128"/>
      <c r="AM91" s="128"/>
      <c r="AN91" s="128"/>
      <c r="AO91" s="128"/>
      <c r="AP91" s="128"/>
      <c r="AQ91" s="128"/>
      <c r="AR91" s="128"/>
      <c r="AS91" s="128"/>
      <c r="AT91" s="128"/>
      <c r="AU91" s="128"/>
      <c r="AV91" s="128"/>
      <c r="AW91" s="128"/>
      <c r="AX91" s="128"/>
      <c r="AY91" s="128"/>
      <c r="AZ91" s="128"/>
      <c r="BA91" s="128"/>
      <c r="BB91" s="128"/>
      <c r="BC91" s="128"/>
      <c r="BD91" s="128"/>
      <c r="BE91" s="128"/>
      <c r="BF91" s="128"/>
      <c r="BG91" s="128"/>
      <c r="BH91" s="128"/>
      <c r="BI91" s="128"/>
      <c r="BJ91" s="128"/>
      <c r="BK91" s="128"/>
      <c r="BL91" s="128"/>
      <c r="BM91" s="128"/>
      <c r="BN91" s="128"/>
      <c r="BO91" s="128"/>
      <c r="BP91" s="128"/>
      <c r="BQ91" s="128"/>
      <c r="BR91" s="128"/>
      <c r="BS91" s="128"/>
      <c r="BT91" s="128"/>
      <c r="BU91" s="128"/>
      <c r="BV91" s="128"/>
      <c r="BW91" s="128"/>
      <c r="BX91" s="128"/>
      <c r="BY91" s="128"/>
      <c r="BZ91" s="128"/>
      <c r="CA91" s="128"/>
      <c r="CB91" s="128"/>
      <c r="CC91" s="128"/>
      <c r="CD91" s="128"/>
      <c r="CE91" s="128"/>
      <c r="CF91" s="128"/>
      <c r="CG91" s="128"/>
      <c r="CH91" s="128"/>
      <c r="CI91" s="128"/>
      <c r="CJ91" s="128"/>
      <c r="CK91" s="128"/>
      <c r="CL91" s="128"/>
      <c r="CM91" s="128"/>
      <c r="CN91" s="128"/>
      <c r="CO91" s="128"/>
      <c r="CP91" s="128"/>
      <c r="CQ91" s="128"/>
      <c r="CR91" s="128"/>
      <c r="CS91" s="128"/>
      <c r="CT91" s="128"/>
      <c r="CU91" s="128"/>
      <c r="CV91" s="128"/>
      <c r="CW91" s="128"/>
      <c r="CX91" s="128"/>
      <c r="CY91" s="128"/>
      <c r="CZ91" s="128"/>
      <c r="DA91" s="128"/>
      <c r="DB91" s="128"/>
      <c r="DC91" s="128"/>
      <c r="DD91" s="128"/>
      <c r="DE91" s="128"/>
      <c r="DF91" s="128"/>
      <c r="DG91" s="128"/>
      <c r="DH91" s="128"/>
      <c r="DI91" s="128"/>
      <c r="DJ91" s="128"/>
      <c r="DK91" s="128"/>
      <c r="DL91" s="128"/>
      <c r="DM91" s="128"/>
      <c r="DN91" s="128"/>
      <c r="DO91" s="128"/>
      <c r="DP91" s="128"/>
      <c r="DQ91" s="128"/>
      <c r="DR91" s="127"/>
      <c r="DS91" s="127"/>
      <c r="DT91" s="127"/>
      <c r="DU91" s="127"/>
      <c r="DV91" s="127"/>
      <c r="DW91" s="127"/>
      <c r="DX91" s="127"/>
      <c r="DY91" s="127"/>
      <c r="DZ91" s="127"/>
      <c r="EA91" s="127"/>
      <c r="EB91" s="127"/>
      <c r="EC91" s="127"/>
      <c r="ED91" s="127"/>
      <c r="EE91" s="127"/>
      <c r="EF91" s="127"/>
      <c r="EG91" s="127"/>
      <c r="EH91" s="127"/>
      <c r="EI91" s="127"/>
      <c r="EJ91" s="127"/>
      <c r="EK91" s="127"/>
      <c r="EL91" s="127"/>
      <c r="EM91" s="127"/>
    </row>
    <row r="92" spans="1:143">
      <c r="A92" s="127"/>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c r="AA92" s="128"/>
      <c r="AB92" s="128"/>
      <c r="AC92" s="128"/>
      <c r="AD92" s="128"/>
      <c r="AE92" s="128"/>
      <c r="AF92" s="128"/>
      <c r="AG92" s="128"/>
      <c r="AH92" s="128"/>
      <c r="AI92" s="128"/>
      <c r="AJ92" s="128"/>
      <c r="AK92" s="128"/>
      <c r="AL92" s="128"/>
      <c r="AM92" s="128"/>
      <c r="AN92" s="128"/>
      <c r="AO92" s="128"/>
      <c r="AP92" s="128"/>
      <c r="AQ92" s="128"/>
      <c r="AR92" s="128"/>
      <c r="AS92" s="128"/>
      <c r="AT92" s="128"/>
      <c r="AU92" s="128"/>
      <c r="AV92" s="128"/>
      <c r="AW92" s="128"/>
      <c r="AX92" s="128"/>
      <c r="AY92" s="128"/>
      <c r="AZ92" s="128"/>
      <c r="BA92" s="128"/>
      <c r="BB92" s="128"/>
      <c r="BC92" s="128"/>
      <c r="BD92" s="128"/>
      <c r="BE92" s="128"/>
      <c r="BF92" s="128"/>
      <c r="BG92" s="128"/>
      <c r="BH92" s="128"/>
      <c r="BI92" s="128"/>
      <c r="BJ92" s="128"/>
      <c r="BK92" s="128"/>
      <c r="BL92" s="128"/>
      <c r="BM92" s="128"/>
      <c r="BN92" s="128"/>
      <c r="BO92" s="128"/>
      <c r="BP92" s="128"/>
      <c r="BQ92" s="128"/>
      <c r="BR92" s="128"/>
      <c r="BS92" s="128"/>
      <c r="BT92" s="128"/>
      <c r="BU92" s="128"/>
      <c r="BV92" s="128"/>
      <c r="BW92" s="128"/>
      <c r="BX92" s="128"/>
      <c r="BY92" s="128"/>
      <c r="BZ92" s="128"/>
      <c r="CA92" s="128"/>
      <c r="CB92" s="128"/>
      <c r="CC92" s="128"/>
      <c r="CD92" s="128"/>
      <c r="CE92" s="128"/>
      <c r="CF92" s="128"/>
      <c r="CG92" s="128"/>
      <c r="CH92" s="128"/>
      <c r="CI92" s="128"/>
      <c r="CJ92" s="128"/>
      <c r="CK92" s="128"/>
      <c r="CL92" s="128"/>
      <c r="CM92" s="128"/>
      <c r="CN92" s="128"/>
      <c r="CO92" s="128"/>
      <c r="CP92" s="128"/>
      <c r="CQ92" s="128"/>
      <c r="CR92" s="128"/>
      <c r="CS92" s="128"/>
      <c r="CT92" s="128"/>
      <c r="CU92" s="128"/>
      <c r="CV92" s="128"/>
      <c r="CW92" s="128"/>
      <c r="CX92" s="128"/>
      <c r="CY92" s="128"/>
      <c r="CZ92" s="128"/>
      <c r="DA92" s="128"/>
      <c r="DB92" s="128"/>
      <c r="DC92" s="128"/>
      <c r="DD92" s="128"/>
      <c r="DE92" s="128"/>
      <c r="DF92" s="128"/>
      <c r="DG92" s="128"/>
      <c r="DH92" s="128"/>
      <c r="DI92" s="128"/>
      <c r="DJ92" s="128"/>
      <c r="DK92" s="128"/>
      <c r="DL92" s="128"/>
      <c r="DM92" s="128"/>
      <c r="DN92" s="128"/>
      <c r="DO92" s="128"/>
      <c r="DP92" s="128"/>
      <c r="DQ92" s="128"/>
      <c r="DR92" s="127"/>
      <c r="DS92" s="127"/>
      <c r="DT92" s="127"/>
      <c r="DU92" s="127"/>
      <c r="DV92" s="127"/>
      <c r="DW92" s="127"/>
      <c r="DX92" s="127"/>
      <c r="DY92" s="127"/>
      <c r="DZ92" s="127"/>
      <c r="EA92" s="127"/>
      <c r="EB92" s="127"/>
      <c r="EC92" s="127"/>
      <c r="ED92" s="127"/>
      <c r="EE92" s="127"/>
      <c r="EF92" s="127"/>
      <c r="EG92" s="127"/>
      <c r="EH92" s="127"/>
      <c r="EI92" s="127"/>
      <c r="EJ92" s="127"/>
      <c r="EK92" s="127"/>
      <c r="EL92" s="127"/>
      <c r="EM92" s="127"/>
    </row>
    <row r="93" spans="1:143">
      <c r="A93" s="127"/>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c r="AA93" s="128"/>
      <c r="AB93" s="128"/>
      <c r="AC93" s="128"/>
      <c r="AD93" s="128"/>
      <c r="AE93" s="128"/>
      <c r="AF93" s="128"/>
      <c r="AG93" s="128"/>
      <c r="AH93" s="128"/>
      <c r="AI93" s="128"/>
      <c r="AJ93" s="128"/>
      <c r="AK93" s="128"/>
      <c r="AL93" s="128"/>
      <c r="AM93" s="128"/>
      <c r="AN93" s="128"/>
      <c r="AO93" s="128"/>
      <c r="AP93" s="128"/>
      <c r="AQ93" s="128"/>
      <c r="AR93" s="128"/>
      <c r="AS93" s="128"/>
      <c r="AT93" s="128"/>
      <c r="AU93" s="128"/>
      <c r="AV93" s="128"/>
      <c r="AW93" s="128"/>
      <c r="AX93" s="128"/>
      <c r="AY93" s="128"/>
      <c r="AZ93" s="128"/>
      <c r="BA93" s="128"/>
      <c r="BB93" s="128"/>
      <c r="BC93" s="128"/>
      <c r="BD93" s="128"/>
      <c r="BE93" s="128"/>
      <c r="BF93" s="128"/>
      <c r="BG93" s="128"/>
      <c r="BH93" s="128"/>
      <c r="BI93" s="128"/>
      <c r="BJ93" s="128"/>
      <c r="BK93" s="128"/>
      <c r="BL93" s="128"/>
      <c r="BM93" s="128"/>
      <c r="BN93" s="128"/>
      <c r="BO93" s="128"/>
      <c r="BP93" s="128"/>
      <c r="BQ93" s="128"/>
      <c r="BR93" s="128"/>
      <c r="BS93" s="128"/>
      <c r="BT93" s="128"/>
      <c r="BU93" s="128"/>
      <c r="BV93" s="128"/>
      <c r="BW93" s="128"/>
      <c r="BX93" s="128"/>
      <c r="BY93" s="128"/>
      <c r="BZ93" s="128"/>
      <c r="CA93" s="128"/>
      <c r="CB93" s="128"/>
      <c r="CC93" s="128"/>
      <c r="CD93" s="128"/>
      <c r="CE93" s="128"/>
      <c r="CF93" s="128"/>
      <c r="CG93" s="128"/>
      <c r="CH93" s="128"/>
      <c r="CI93" s="128"/>
      <c r="CJ93" s="128"/>
      <c r="CK93" s="128"/>
      <c r="CL93" s="128"/>
      <c r="CM93" s="128"/>
      <c r="CN93" s="128"/>
      <c r="CO93" s="128"/>
      <c r="CP93" s="128"/>
      <c r="CQ93" s="128"/>
      <c r="CR93" s="128"/>
      <c r="CS93" s="128"/>
      <c r="CT93" s="128"/>
      <c r="CU93" s="128"/>
      <c r="CV93" s="128"/>
      <c r="CW93" s="128"/>
      <c r="CX93" s="128"/>
      <c r="CY93" s="128"/>
      <c r="CZ93" s="128"/>
      <c r="DA93" s="128"/>
      <c r="DB93" s="128"/>
      <c r="DC93" s="128"/>
      <c r="DD93" s="128"/>
      <c r="DE93" s="128"/>
      <c r="DF93" s="128"/>
      <c r="DG93" s="128"/>
      <c r="DH93" s="128"/>
      <c r="DI93" s="128"/>
      <c r="DJ93" s="128"/>
      <c r="DK93" s="128"/>
      <c r="DL93" s="128"/>
      <c r="DM93" s="128"/>
      <c r="DN93" s="128"/>
      <c r="DO93" s="128"/>
      <c r="DP93" s="128"/>
      <c r="DQ93" s="128"/>
      <c r="DR93" s="127"/>
      <c r="DS93" s="127"/>
      <c r="DT93" s="127"/>
      <c r="DU93" s="127"/>
      <c r="DV93" s="127"/>
      <c r="DW93" s="127"/>
      <c r="DX93" s="127"/>
      <c r="DY93" s="127"/>
      <c r="DZ93" s="127"/>
      <c r="EA93" s="127"/>
      <c r="EB93" s="127"/>
      <c r="EC93" s="127"/>
      <c r="ED93" s="127"/>
      <c r="EE93" s="127"/>
      <c r="EF93" s="127"/>
      <c r="EG93" s="127"/>
      <c r="EH93" s="127"/>
      <c r="EI93" s="127"/>
      <c r="EJ93" s="127"/>
      <c r="EK93" s="127"/>
      <c r="EL93" s="127"/>
      <c r="EM93" s="127"/>
    </row>
    <row r="94" spans="1:143">
      <c r="A94" s="127"/>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c r="AA94" s="128"/>
      <c r="AB94" s="128"/>
      <c r="AC94" s="128"/>
      <c r="AD94" s="128"/>
      <c r="AE94" s="128"/>
      <c r="AF94" s="128"/>
      <c r="AG94" s="128"/>
      <c r="AH94" s="128"/>
      <c r="AI94" s="128"/>
      <c r="AJ94" s="128"/>
      <c r="AK94" s="128"/>
      <c r="AL94" s="128"/>
      <c r="AM94" s="128"/>
      <c r="AN94" s="128"/>
      <c r="AO94" s="128"/>
      <c r="AP94" s="128"/>
      <c r="AQ94" s="128"/>
      <c r="AR94" s="128"/>
      <c r="AS94" s="128"/>
      <c r="AT94" s="128"/>
      <c r="AU94" s="128"/>
      <c r="AV94" s="128"/>
      <c r="AW94" s="128"/>
      <c r="AX94" s="128"/>
      <c r="AY94" s="128"/>
      <c r="AZ94" s="128"/>
      <c r="BA94" s="128"/>
      <c r="BB94" s="128"/>
      <c r="BC94" s="128"/>
      <c r="BD94" s="128"/>
      <c r="BE94" s="128"/>
      <c r="BF94" s="128"/>
      <c r="BG94" s="128"/>
      <c r="BH94" s="128"/>
      <c r="BI94" s="128"/>
      <c r="BJ94" s="128"/>
      <c r="BK94" s="128"/>
      <c r="BL94" s="128"/>
      <c r="BM94" s="128"/>
      <c r="BN94" s="128"/>
      <c r="BO94" s="128"/>
      <c r="BP94" s="128"/>
      <c r="BQ94" s="128"/>
      <c r="BR94" s="128"/>
      <c r="BS94" s="128"/>
      <c r="BT94" s="128"/>
      <c r="BU94" s="128"/>
      <c r="BV94" s="128"/>
      <c r="BW94" s="128"/>
      <c r="BX94" s="128"/>
      <c r="BY94" s="128"/>
      <c r="BZ94" s="128"/>
      <c r="CA94" s="128"/>
      <c r="CB94" s="128"/>
      <c r="CC94" s="128"/>
      <c r="CD94" s="128"/>
      <c r="CE94" s="128"/>
      <c r="CF94" s="128"/>
      <c r="CG94" s="128"/>
      <c r="CH94" s="128"/>
      <c r="CI94" s="128"/>
      <c r="CJ94" s="128"/>
      <c r="CK94" s="128"/>
      <c r="CL94" s="128"/>
      <c r="CM94" s="128"/>
      <c r="CN94" s="128"/>
      <c r="CO94" s="128"/>
      <c r="CP94" s="128"/>
      <c r="CQ94" s="128"/>
      <c r="CR94" s="128"/>
      <c r="CS94" s="128"/>
      <c r="CT94" s="128"/>
      <c r="CU94" s="128"/>
      <c r="CV94" s="128"/>
      <c r="CW94" s="128"/>
      <c r="CX94" s="128"/>
      <c r="CY94" s="128"/>
      <c r="CZ94" s="128"/>
      <c r="DA94" s="128"/>
      <c r="DB94" s="128"/>
      <c r="DC94" s="128"/>
      <c r="DD94" s="128"/>
      <c r="DE94" s="128"/>
      <c r="DF94" s="128"/>
      <c r="DG94" s="128"/>
      <c r="DH94" s="128"/>
      <c r="DI94" s="128"/>
      <c r="DJ94" s="128"/>
      <c r="DK94" s="128"/>
      <c r="DL94" s="128"/>
      <c r="DM94" s="128"/>
      <c r="DN94" s="128"/>
      <c r="DO94" s="128"/>
      <c r="DP94" s="128"/>
      <c r="DQ94" s="128"/>
      <c r="DR94" s="127"/>
      <c r="DS94" s="127"/>
      <c r="DT94" s="127"/>
      <c r="DU94" s="127"/>
      <c r="DV94" s="127"/>
      <c r="DW94" s="127"/>
      <c r="DX94" s="127"/>
      <c r="DY94" s="127"/>
      <c r="DZ94" s="127"/>
      <c r="EA94" s="127"/>
      <c r="EB94" s="127"/>
      <c r="EC94" s="127"/>
      <c r="ED94" s="127"/>
      <c r="EE94" s="127"/>
      <c r="EF94" s="127"/>
      <c r="EG94" s="127"/>
      <c r="EH94" s="127"/>
      <c r="EI94" s="127"/>
      <c r="EJ94" s="127"/>
      <c r="EK94" s="127"/>
      <c r="EL94" s="127"/>
      <c r="EM94" s="127"/>
    </row>
    <row r="95" spans="1:143">
      <c r="A95" s="127"/>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c r="AA95" s="128"/>
      <c r="AB95" s="128"/>
      <c r="AC95" s="128"/>
      <c r="AD95" s="128"/>
      <c r="AE95" s="128"/>
      <c r="AF95" s="128"/>
      <c r="AG95" s="128"/>
      <c r="AH95" s="128"/>
      <c r="AI95" s="128"/>
      <c r="AJ95" s="128"/>
      <c r="AK95" s="128"/>
      <c r="AL95" s="128"/>
      <c r="AM95" s="128"/>
      <c r="AN95" s="128"/>
      <c r="AO95" s="128"/>
      <c r="AP95" s="128"/>
      <c r="AQ95" s="128"/>
      <c r="AR95" s="128"/>
      <c r="AS95" s="128"/>
      <c r="AT95" s="128"/>
      <c r="AU95" s="128"/>
      <c r="AV95" s="128"/>
      <c r="AW95" s="128"/>
      <c r="AX95" s="128"/>
      <c r="AY95" s="128"/>
      <c r="AZ95" s="128"/>
      <c r="BA95" s="128"/>
      <c r="BB95" s="128"/>
      <c r="BC95" s="128"/>
      <c r="BD95" s="128"/>
      <c r="BE95" s="128"/>
      <c r="BF95" s="128"/>
      <c r="BG95" s="128"/>
      <c r="BH95" s="128"/>
      <c r="BI95" s="128"/>
      <c r="BJ95" s="128"/>
      <c r="BK95" s="128"/>
      <c r="BL95" s="128"/>
      <c r="BM95" s="128"/>
      <c r="BN95" s="128"/>
      <c r="BO95" s="128"/>
      <c r="BP95" s="128"/>
      <c r="BQ95" s="128"/>
      <c r="BR95" s="128"/>
      <c r="BS95" s="128"/>
      <c r="BT95" s="128"/>
      <c r="BU95" s="128"/>
      <c r="BV95" s="128"/>
      <c r="BW95" s="128"/>
      <c r="BX95" s="128"/>
      <c r="BY95" s="128"/>
      <c r="BZ95" s="128"/>
      <c r="CA95" s="128"/>
      <c r="CB95" s="128"/>
      <c r="CC95" s="128"/>
      <c r="CD95" s="128"/>
      <c r="CE95" s="128"/>
      <c r="CF95" s="128"/>
      <c r="CG95" s="128"/>
      <c r="CH95" s="128"/>
      <c r="CI95" s="128"/>
      <c r="CJ95" s="128"/>
      <c r="CK95" s="128"/>
      <c r="CL95" s="128"/>
      <c r="CM95" s="128"/>
      <c r="CN95" s="128"/>
      <c r="CO95" s="128"/>
      <c r="CP95" s="128"/>
      <c r="CQ95" s="128"/>
      <c r="CR95" s="128"/>
      <c r="CS95" s="128"/>
      <c r="CT95" s="128"/>
      <c r="CU95" s="128"/>
      <c r="CV95" s="128"/>
      <c r="CW95" s="128"/>
      <c r="CX95" s="128"/>
      <c r="CY95" s="128"/>
      <c r="CZ95" s="128"/>
      <c r="DA95" s="128"/>
      <c r="DB95" s="128"/>
      <c r="DC95" s="128"/>
      <c r="DD95" s="128"/>
      <c r="DE95" s="128"/>
      <c r="DF95" s="128"/>
      <c r="DG95" s="128"/>
      <c r="DH95" s="128"/>
      <c r="DI95" s="128"/>
      <c r="DJ95" s="128"/>
      <c r="DK95" s="128"/>
      <c r="DL95" s="128"/>
      <c r="DM95" s="128"/>
      <c r="DN95" s="128"/>
      <c r="DO95" s="128"/>
      <c r="DP95" s="128"/>
      <c r="DQ95" s="128"/>
      <c r="DR95" s="127"/>
      <c r="DS95" s="127"/>
      <c r="DT95" s="127"/>
      <c r="DU95" s="127"/>
      <c r="DV95" s="127"/>
      <c r="DW95" s="127"/>
      <c r="DX95" s="127"/>
      <c r="DY95" s="127"/>
      <c r="DZ95" s="127"/>
      <c r="EA95" s="127"/>
      <c r="EB95" s="127"/>
      <c r="EC95" s="127"/>
      <c r="ED95" s="127"/>
      <c r="EE95" s="127"/>
      <c r="EF95" s="127"/>
      <c r="EG95" s="127"/>
      <c r="EH95" s="127"/>
      <c r="EI95" s="127"/>
      <c r="EJ95" s="127"/>
      <c r="EK95" s="127"/>
      <c r="EL95" s="127"/>
      <c r="EM95" s="127"/>
    </row>
    <row r="96" spans="1:143">
      <c r="A96" s="127"/>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c r="AA96" s="128"/>
      <c r="AB96" s="128"/>
      <c r="AC96" s="128"/>
      <c r="AD96" s="128"/>
      <c r="AE96" s="128"/>
      <c r="AF96" s="128"/>
      <c r="AG96" s="128"/>
      <c r="AH96" s="128"/>
      <c r="AI96" s="128"/>
      <c r="AJ96" s="128"/>
      <c r="AK96" s="128"/>
      <c r="AL96" s="128"/>
      <c r="AM96" s="128"/>
      <c r="AN96" s="128"/>
      <c r="AO96" s="128"/>
      <c r="AP96" s="128"/>
      <c r="AQ96" s="128"/>
      <c r="AR96" s="128"/>
      <c r="AS96" s="128"/>
      <c r="AT96" s="128"/>
      <c r="AU96" s="128"/>
      <c r="AV96" s="128"/>
      <c r="AW96" s="128"/>
      <c r="AX96" s="128"/>
      <c r="AY96" s="128"/>
      <c r="AZ96" s="128"/>
      <c r="BA96" s="128"/>
      <c r="BB96" s="128"/>
      <c r="BC96" s="128"/>
      <c r="BD96" s="128"/>
      <c r="BE96" s="128"/>
      <c r="BF96" s="128"/>
      <c r="BG96" s="128"/>
      <c r="BH96" s="128"/>
      <c r="BI96" s="128"/>
      <c r="BJ96" s="128"/>
      <c r="BK96" s="128"/>
      <c r="BL96" s="128"/>
      <c r="BM96" s="128"/>
      <c r="BN96" s="128"/>
      <c r="BO96" s="128"/>
      <c r="BP96" s="128"/>
      <c r="BQ96" s="128"/>
      <c r="BR96" s="128"/>
      <c r="BS96" s="128"/>
      <c r="BT96" s="128"/>
      <c r="BU96" s="128"/>
      <c r="BV96" s="128"/>
      <c r="BW96" s="128"/>
      <c r="BX96" s="128"/>
      <c r="BY96" s="128"/>
      <c r="BZ96" s="128"/>
      <c r="CA96" s="128"/>
      <c r="CB96" s="128"/>
      <c r="CC96" s="128"/>
      <c r="CD96" s="128"/>
      <c r="CE96" s="128"/>
      <c r="CF96" s="128"/>
      <c r="CG96" s="128"/>
      <c r="CH96" s="128"/>
      <c r="CI96" s="128"/>
      <c r="CJ96" s="128"/>
      <c r="CK96" s="128"/>
      <c r="CL96" s="128"/>
      <c r="CM96" s="128"/>
      <c r="CN96" s="128"/>
      <c r="CO96" s="128"/>
      <c r="CP96" s="128"/>
      <c r="CQ96" s="128"/>
      <c r="CR96" s="128"/>
      <c r="CS96" s="128"/>
      <c r="CT96" s="128"/>
      <c r="CU96" s="128"/>
      <c r="CV96" s="128"/>
      <c r="CW96" s="128"/>
      <c r="CX96" s="128"/>
      <c r="CY96" s="128"/>
      <c r="CZ96" s="128"/>
      <c r="DA96" s="128"/>
      <c r="DB96" s="128"/>
      <c r="DC96" s="128"/>
      <c r="DD96" s="128"/>
      <c r="DE96" s="128"/>
      <c r="DF96" s="128"/>
      <c r="DG96" s="128"/>
      <c r="DH96" s="128"/>
      <c r="DI96" s="128"/>
      <c r="DJ96" s="128"/>
      <c r="DK96" s="128"/>
      <c r="DL96" s="128"/>
      <c r="DM96" s="128"/>
      <c r="DN96" s="128"/>
      <c r="DO96" s="128"/>
      <c r="DP96" s="128"/>
      <c r="DQ96" s="128"/>
      <c r="DR96" s="127"/>
      <c r="DS96" s="127"/>
      <c r="DT96" s="127"/>
      <c r="DU96" s="127"/>
      <c r="DV96" s="127"/>
      <c r="DW96" s="127"/>
      <c r="DX96" s="127"/>
      <c r="DY96" s="127"/>
      <c r="DZ96" s="127"/>
      <c r="EA96" s="127"/>
      <c r="EB96" s="127"/>
      <c r="EC96" s="127"/>
      <c r="ED96" s="127"/>
      <c r="EE96" s="127"/>
      <c r="EF96" s="127"/>
      <c r="EG96" s="127"/>
      <c r="EH96" s="127"/>
      <c r="EI96" s="127"/>
      <c r="EJ96" s="127"/>
      <c r="EK96" s="127"/>
      <c r="EL96" s="127"/>
      <c r="EM96" s="127"/>
    </row>
    <row r="97" spans="1:143">
      <c r="A97" s="127"/>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c r="AA97" s="128"/>
      <c r="AB97" s="128"/>
      <c r="AC97" s="128"/>
      <c r="AD97" s="128"/>
      <c r="AE97" s="128"/>
      <c r="AF97" s="128"/>
      <c r="AG97" s="128"/>
      <c r="AH97" s="128"/>
      <c r="AI97" s="128"/>
      <c r="AJ97" s="128"/>
      <c r="AK97" s="128"/>
      <c r="AL97" s="128"/>
      <c r="AM97" s="128"/>
      <c r="AN97" s="128"/>
      <c r="AO97" s="128"/>
      <c r="AP97" s="128"/>
      <c r="AQ97" s="128"/>
      <c r="AR97" s="128"/>
      <c r="AS97" s="128"/>
      <c r="AT97" s="128"/>
      <c r="AU97" s="128"/>
      <c r="AV97" s="128"/>
      <c r="AW97" s="128"/>
      <c r="AX97" s="128"/>
      <c r="AY97" s="128"/>
      <c r="AZ97" s="128"/>
      <c r="BA97" s="128"/>
      <c r="BB97" s="128"/>
      <c r="BC97" s="128"/>
      <c r="BD97" s="128"/>
      <c r="BE97" s="128"/>
      <c r="BF97" s="128"/>
      <c r="BG97" s="128"/>
      <c r="BH97" s="128"/>
      <c r="BI97" s="128"/>
      <c r="BJ97" s="128"/>
      <c r="BK97" s="128"/>
      <c r="BL97" s="128"/>
      <c r="BM97" s="128"/>
      <c r="BN97" s="128"/>
      <c r="BO97" s="128"/>
      <c r="BP97" s="128"/>
      <c r="BQ97" s="128"/>
      <c r="BR97" s="128"/>
      <c r="BS97" s="128"/>
      <c r="BT97" s="128"/>
      <c r="BU97" s="128"/>
      <c r="BV97" s="128"/>
      <c r="BW97" s="128"/>
      <c r="BX97" s="128"/>
      <c r="BY97" s="128"/>
      <c r="BZ97" s="128"/>
      <c r="CA97" s="128"/>
      <c r="CB97" s="128"/>
      <c r="CC97" s="128"/>
      <c r="CD97" s="128"/>
      <c r="CE97" s="128"/>
      <c r="CF97" s="128"/>
      <c r="CG97" s="128"/>
      <c r="CH97" s="128"/>
      <c r="CI97" s="128"/>
      <c r="CJ97" s="128"/>
      <c r="CK97" s="128"/>
      <c r="CL97" s="128"/>
      <c r="CM97" s="128"/>
      <c r="CN97" s="128"/>
      <c r="CO97" s="128"/>
      <c r="CP97" s="128"/>
      <c r="CQ97" s="128"/>
      <c r="CR97" s="128"/>
      <c r="CS97" s="128"/>
      <c r="CT97" s="128"/>
      <c r="CU97" s="128"/>
      <c r="CV97" s="128"/>
      <c r="CW97" s="128"/>
      <c r="CX97" s="128"/>
      <c r="CY97" s="128"/>
      <c r="CZ97" s="128"/>
      <c r="DA97" s="128"/>
      <c r="DB97" s="128"/>
      <c r="DC97" s="128"/>
      <c r="DD97" s="128"/>
      <c r="DE97" s="128"/>
      <c r="DF97" s="128"/>
      <c r="DG97" s="128"/>
      <c r="DH97" s="128"/>
      <c r="DI97" s="128"/>
      <c r="DJ97" s="128"/>
      <c r="DK97" s="128"/>
      <c r="DL97" s="128"/>
      <c r="DM97" s="128"/>
      <c r="DN97" s="128"/>
      <c r="DO97" s="128"/>
      <c r="DP97" s="128"/>
      <c r="DQ97" s="128"/>
      <c r="DR97" s="127"/>
      <c r="DS97" s="127"/>
      <c r="DT97" s="127"/>
      <c r="DU97" s="127"/>
      <c r="DV97" s="127"/>
      <c r="DW97" s="127"/>
      <c r="DX97" s="127"/>
      <c r="DY97" s="127"/>
      <c r="DZ97" s="127"/>
      <c r="EA97" s="127"/>
      <c r="EB97" s="127"/>
      <c r="EC97" s="127"/>
      <c r="ED97" s="127"/>
      <c r="EE97" s="127"/>
      <c r="EF97" s="127"/>
      <c r="EG97" s="127"/>
      <c r="EH97" s="127"/>
      <c r="EI97" s="127"/>
      <c r="EJ97" s="127"/>
      <c r="EK97" s="127"/>
      <c r="EL97" s="127"/>
      <c r="EM97" s="127"/>
    </row>
    <row r="98" spans="1:143">
      <c r="A98" s="127"/>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c r="AA98" s="128"/>
      <c r="AB98" s="128"/>
      <c r="AC98" s="128"/>
      <c r="AD98" s="128"/>
      <c r="AE98" s="128"/>
      <c r="AF98" s="128"/>
      <c r="AG98" s="128"/>
      <c r="AH98" s="128"/>
      <c r="AI98" s="128"/>
      <c r="AJ98" s="128"/>
      <c r="AK98" s="128"/>
      <c r="AL98" s="128"/>
      <c r="AM98" s="128"/>
      <c r="AN98" s="128"/>
      <c r="AO98" s="128"/>
      <c r="AP98" s="128"/>
      <c r="AQ98" s="128"/>
      <c r="AR98" s="128"/>
      <c r="AS98" s="128"/>
      <c r="AT98" s="128"/>
      <c r="AU98" s="128"/>
      <c r="AV98" s="128"/>
      <c r="AW98" s="128"/>
      <c r="AX98" s="128"/>
      <c r="AY98" s="128"/>
      <c r="AZ98" s="128"/>
      <c r="BA98" s="128"/>
      <c r="BB98" s="128"/>
      <c r="BC98" s="128"/>
      <c r="BD98" s="128"/>
      <c r="BE98" s="128"/>
      <c r="BF98" s="128"/>
      <c r="BG98" s="128"/>
      <c r="BH98" s="128"/>
      <c r="BI98" s="128"/>
      <c r="BJ98" s="128"/>
      <c r="BK98" s="128"/>
      <c r="BL98" s="128"/>
      <c r="BM98" s="128"/>
      <c r="BN98" s="128"/>
      <c r="BO98" s="128"/>
      <c r="BP98" s="128"/>
      <c r="BQ98" s="128"/>
      <c r="BR98" s="128"/>
      <c r="BS98" s="128"/>
      <c r="BT98" s="128"/>
      <c r="BU98" s="128"/>
      <c r="BV98" s="128"/>
      <c r="BW98" s="128"/>
      <c r="BX98" s="128"/>
      <c r="BY98" s="128"/>
      <c r="BZ98" s="128"/>
      <c r="CA98" s="128"/>
      <c r="CB98" s="128"/>
      <c r="CC98" s="128"/>
      <c r="CD98" s="128"/>
      <c r="CE98" s="128"/>
      <c r="CF98" s="128"/>
      <c r="CG98" s="128"/>
      <c r="CH98" s="128"/>
      <c r="CI98" s="128"/>
      <c r="CJ98" s="128"/>
      <c r="CK98" s="128"/>
      <c r="CL98" s="128"/>
      <c r="CM98" s="128"/>
      <c r="CN98" s="128"/>
      <c r="CO98" s="128"/>
      <c r="CP98" s="128"/>
      <c r="CQ98" s="128"/>
      <c r="CR98" s="128"/>
      <c r="CS98" s="128"/>
      <c r="CT98" s="128"/>
      <c r="CU98" s="128"/>
      <c r="CV98" s="128"/>
      <c r="CW98" s="128"/>
      <c r="CX98" s="128"/>
      <c r="CY98" s="128"/>
      <c r="CZ98" s="128"/>
      <c r="DA98" s="128"/>
      <c r="DB98" s="128"/>
      <c r="DC98" s="128"/>
      <c r="DD98" s="128"/>
      <c r="DE98" s="128"/>
      <c r="DF98" s="128"/>
      <c r="DG98" s="128"/>
      <c r="DH98" s="128"/>
      <c r="DI98" s="128"/>
      <c r="DJ98" s="128"/>
      <c r="DK98" s="128"/>
      <c r="DL98" s="128"/>
      <c r="DM98" s="128"/>
      <c r="DN98" s="128"/>
      <c r="DO98" s="128"/>
      <c r="DP98" s="128"/>
      <c r="DQ98" s="128"/>
      <c r="DR98" s="127"/>
      <c r="DS98" s="127"/>
      <c r="DT98" s="127"/>
      <c r="DU98" s="127"/>
      <c r="DV98" s="127"/>
      <c r="DW98" s="127"/>
      <c r="DX98" s="127"/>
      <c r="DY98" s="127"/>
      <c r="DZ98" s="127"/>
      <c r="EA98" s="127"/>
      <c r="EB98" s="127"/>
      <c r="EC98" s="127"/>
      <c r="ED98" s="127"/>
      <c r="EE98" s="127"/>
      <c r="EF98" s="127"/>
      <c r="EG98" s="127"/>
      <c r="EH98" s="127"/>
      <c r="EI98" s="127"/>
      <c r="EJ98" s="127"/>
      <c r="EK98" s="127"/>
      <c r="EL98" s="127"/>
      <c r="EM98" s="127"/>
    </row>
    <row r="99" spans="1:143">
      <c r="A99" s="127"/>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c r="AA99" s="128"/>
      <c r="AB99" s="128"/>
      <c r="AC99" s="128"/>
      <c r="AD99" s="128"/>
      <c r="AE99" s="128"/>
      <c r="AF99" s="128"/>
      <c r="AG99" s="128"/>
      <c r="AH99" s="128"/>
      <c r="AI99" s="128"/>
      <c r="AJ99" s="128"/>
      <c r="AK99" s="128"/>
      <c r="AL99" s="128"/>
      <c r="AM99" s="128"/>
      <c r="AN99" s="128"/>
      <c r="AO99" s="128"/>
      <c r="AP99" s="128"/>
      <c r="AQ99" s="128"/>
      <c r="AR99" s="128"/>
      <c r="AS99" s="128"/>
      <c r="AT99" s="128"/>
      <c r="AU99" s="128"/>
      <c r="AV99" s="128"/>
      <c r="AW99" s="128"/>
      <c r="AX99" s="128"/>
      <c r="AY99" s="128"/>
      <c r="AZ99" s="128"/>
      <c r="BA99" s="128"/>
      <c r="BB99" s="128"/>
      <c r="BC99" s="128"/>
      <c r="BD99" s="128"/>
      <c r="BE99" s="128"/>
      <c r="BF99" s="128"/>
      <c r="BG99" s="128"/>
      <c r="BH99" s="128"/>
      <c r="BI99" s="128"/>
      <c r="BJ99" s="128"/>
      <c r="BK99" s="128"/>
      <c r="BL99" s="128"/>
      <c r="BM99" s="128"/>
      <c r="BN99" s="128"/>
      <c r="BO99" s="128"/>
      <c r="BP99" s="128"/>
      <c r="BQ99" s="128"/>
      <c r="BR99" s="128"/>
      <c r="BS99" s="128"/>
      <c r="BT99" s="128"/>
      <c r="BU99" s="128"/>
      <c r="BV99" s="128"/>
      <c r="BW99" s="128"/>
      <c r="BX99" s="128"/>
      <c r="BY99" s="128"/>
      <c r="BZ99" s="128"/>
      <c r="CA99" s="128"/>
      <c r="CB99" s="128"/>
      <c r="CC99" s="128"/>
      <c r="CD99" s="128"/>
      <c r="CE99" s="128"/>
      <c r="CF99" s="128"/>
      <c r="CG99" s="128"/>
      <c r="CH99" s="128"/>
      <c r="CI99" s="128"/>
      <c r="CJ99" s="128"/>
      <c r="CK99" s="128"/>
      <c r="CL99" s="128"/>
      <c r="CM99" s="128"/>
      <c r="CN99" s="128"/>
      <c r="CO99" s="128"/>
      <c r="CP99" s="128"/>
      <c r="CQ99" s="128"/>
      <c r="CR99" s="128"/>
      <c r="CS99" s="128"/>
      <c r="CT99" s="128"/>
      <c r="CU99" s="128"/>
      <c r="CV99" s="128"/>
      <c r="CW99" s="128"/>
      <c r="CX99" s="128"/>
      <c r="CY99" s="128"/>
      <c r="CZ99" s="128"/>
      <c r="DA99" s="128"/>
      <c r="DB99" s="128"/>
      <c r="DC99" s="128"/>
      <c r="DD99" s="128"/>
      <c r="DE99" s="128"/>
      <c r="DF99" s="128"/>
      <c r="DG99" s="128"/>
      <c r="DH99" s="128"/>
      <c r="DI99" s="128"/>
      <c r="DJ99" s="128"/>
      <c r="DK99" s="128"/>
      <c r="DL99" s="128"/>
      <c r="DM99" s="128"/>
      <c r="DN99" s="128"/>
      <c r="DO99" s="128"/>
      <c r="DP99" s="128"/>
      <c r="DQ99" s="128"/>
      <c r="DR99" s="127"/>
      <c r="DS99" s="127"/>
      <c r="DT99" s="127"/>
      <c r="DU99" s="127"/>
      <c r="DV99" s="127"/>
      <c r="DW99" s="127"/>
      <c r="DX99" s="127"/>
      <c r="DY99" s="127"/>
      <c r="DZ99" s="127"/>
      <c r="EA99" s="127"/>
      <c r="EB99" s="127"/>
      <c r="EC99" s="127"/>
      <c r="ED99" s="127"/>
      <c r="EE99" s="127"/>
      <c r="EF99" s="127"/>
      <c r="EG99" s="127"/>
      <c r="EH99" s="127"/>
      <c r="EI99" s="127"/>
      <c r="EJ99" s="127"/>
      <c r="EK99" s="127"/>
      <c r="EL99" s="127"/>
      <c r="EM99" s="127"/>
    </row>
    <row r="100" spans="1:143">
      <c r="A100" s="127"/>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c r="AA100" s="128"/>
      <c r="AB100" s="128"/>
      <c r="AC100" s="128"/>
      <c r="AD100" s="128"/>
      <c r="AE100" s="128"/>
      <c r="AF100" s="128"/>
      <c r="AG100" s="128"/>
      <c r="AH100" s="128"/>
      <c r="AI100" s="128"/>
      <c r="AJ100" s="128"/>
      <c r="AK100" s="128"/>
      <c r="AL100" s="128"/>
      <c r="AM100" s="128"/>
      <c r="AN100" s="128"/>
      <c r="AO100" s="128"/>
      <c r="AP100" s="128"/>
      <c r="AQ100" s="128"/>
      <c r="AR100" s="128"/>
      <c r="AS100" s="128"/>
      <c r="AT100" s="128"/>
      <c r="AU100" s="128"/>
      <c r="AV100" s="128"/>
      <c r="AW100" s="128"/>
      <c r="AX100" s="128"/>
      <c r="AY100" s="128"/>
      <c r="AZ100" s="128"/>
      <c r="BA100" s="128"/>
      <c r="BB100" s="128"/>
      <c r="BC100" s="128"/>
      <c r="BD100" s="128"/>
      <c r="BE100" s="128"/>
      <c r="BF100" s="128"/>
      <c r="BG100" s="128"/>
      <c r="BH100" s="128"/>
      <c r="BI100" s="128"/>
      <c r="BJ100" s="128"/>
      <c r="BK100" s="128"/>
      <c r="BL100" s="128"/>
      <c r="BM100" s="128"/>
      <c r="BN100" s="128"/>
      <c r="BO100" s="128"/>
      <c r="BP100" s="128"/>
      <c r="BQ100" s="128"/>
      <c r="BR100" s="128"/>
      <c r="BS100" s="128"/>
      <c r="BT100" s="128"/>
      <c r="BU100" s="128"/>
      <c r="BV100" s="128"/>
      <c r="BW100" s="128"/>
      <c r="BX100" s="128"/>
      <c r="BY100" s="128"/>
      <c r="BZ100" s="128"/>
      <c r="CA100" s="128"/>
      <c r="CB100" s="128"/>
      <c r="CC100" s="128"/>
      <c r="CD100" s="128"/>
      <c r="CE100" s="128"/>
      <c r="CF100" s="128"/>
      <c r="CG100" s="128"/>
      <c r="CH100" s="128"/>
      <c r="CI100" s="128"/>
      <c r="CJ100" s="128"/>
      <c r="CK100" s="128"/>
      <c r="CL100" s="128"/>
      <c r="CM100" s="128"/>
      <c r="CN100" s="128"/>
      <c r="CO100" s="128"/>
      <c r="CP100" s="128"/>
      <c r="CQ100" s="128"/>
      <c r="CR100" s="128"/>
      <c r="CS100" s="128"/>
      <c r="CT100" s="128"/>
      <c r="CU100" s="128"/>
      <c r="CV100" s="128"/>
      <c r="CW100" s="128"/>
      <c r="CX100" s="128"/>
      <c r="CY100" s="128"/>
      <c r="CZ100" s="128"/>
      <c r="DA100" s="128"/>
      <c r="DB100" s="128"/>
      <c r="DC100" s="128"/>
      <c r="DD100" s="128"/>
      <c r="DE100" s="128"/>
      <c r="DF100" s="128"/>
      <c r="DG100" s="128"/>
      <c r="DH100" s="128"/>
      <c r="DI100" s="128"/>
      <c r="DJ100" s="128"/>
      <c r="DK100" s="128"/>
      <c r="DL100" s="128"/>
      <c r="DM100" s="128"/>
      <c r="DN100" s="128"/>
      <c r="DO100" s="128"/>
      <c r="DP100" s="128"/>
      <c r="DQ100" s="128"/>
      <c r="DR100" s="127"/>
      <c r="DS100" s="127"/>
      <c r="DT100" s="127"/>
      <c r="DU100" s="127"/>
      <c r="DV100" s="127"/>
      <c r="DW100" s="127"/>
      <c r="DX100" s="127"/>
      <c r="DY100" s="127"/>
      <c r="DZ100" s="127"/>
      <c r="EA100" s="127"/>
      <c r="EB100" s="127"/>
      <c r="EC100" s="127"/>
      <c r="ED100" s="127"/>
      <c r="EE100" s="127"/>
      <c r="EF100" s="127"/>
      <c r="EG100" s="127"/>
      <c r="EH100" s="127"/>
      <c r="EI100" s="127"/>
      <c r="EJ100" s="127"/>
      <c r="EK100" s="127"/>
      <c r="EL100" s="127"/>
      <c r="EM100" s="127"/>
    </row>
    <row r="101" spans="1:143">
      <c r="A101" s="127"/>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c r="AA101" s="128"/>
      <c r="AB101" s="128"/>
      <c r="AC101" s="128"/>
      <c r="AD101" s="128"/>
      <c r="AE101" s="128"/>
      <c r="AF101" s="128"/>
      <c r="AG101" s="128"/>
      <c r="AH101" s="128"/>
      <c r="AI101" s="128"/>
      <c r="AJ101" s="128"/>
      <c r="AK101" s="128"/>
      <c r="AL101" s="128"/>
      <c r="AM101" s="128"/>
      <c r="AN101" s="128"/>
      <c r="AO101" s="128"/>
      <c r="AP101" s="128"/>
      <c r="AQ101" s="128"/>
      <c r="AR101" s="128"/>
      <c r="AS101" s="128"/>
      <c r="AT101" s="128"/>
      <c r="AU101" s="128"/>
      <c r="AV101" s="128"/>
      <c r="AW101" s="128"/>
      <c r="AX101" s="128"/>
      <c r="AY101" s="128"/>
      <c r="AZ101" s="128"/>
      <c r="BA101" s="128"/>
      <c r="BB101" s="128"/>
      <c r="BC101" s="128"/>
      <c r="BD101" s="128"/>
      <c r="BE101" s="128"/>
      <c r="BF101" s="128"/>
      <c r="BG101" s="128"/>
      <c r="BH101" s="128"/>
      <c r="BI101" s="128"/>
      <c r="BJ101" s="128"/>
      <c r="BK101" s="128"/>
      <c r="BL101" s="128"/>
      <c r="BM101" s="128"/>
      <c r="BN101" s="128"/>
      <c r="BO101" s="128"/>
      <c r="BP101" s="128"/>
      <c r="BQ101" s="128"/>
      <c r="BR101" s="128"/>
      <c r="BS101" s="128"/>
      <c r="BT101" s="128"/>
      <c r="BU101" s="128"/>
      <c r="BV101" s="128"/>
      <c r="BW101" s="128"/>
      <c r="BX101" s="128"/>
      <c r="BY101" s="128"/>
      <c r="BZ101" s="128"/>
      <c r="CA101" s="128"/>
      <c r="CB101" s="128"/>
      <c r="CC101" s="128"/>
      <c r="CD101" s="128"/>
      <c r="CE101" s="128"/>
      <c r="CF101" s="128"/>
      <c r="CG101" s="128"/>
      <c r="CH101" s="128"/>
      <c r="CI101" s="128"/>
      <c r="CJ101" s="128"/>
      <c r="CK101" s="128"/>
      <c r="CL101" s="128"/>
      <c r="CM101" s="128"/>
      <c r="CN101" s="128"/>
      <c r="CO101" s="128"/>
      <c r="CP101" s="128"/>
      <c r="CQ101" s="128"/>
      <c r="CR101" s="128"/>
      <c r="CS101" s="128"/>
      <c r="CT101" s="128"/>
      <c r="CU101" s="128"/>
      <c r="CV101" s="128"/>
      <c r="CW101" s="128"/>
      <c r="CX101" s="128"/>
      <c r="CY101" s="128"/>
      <c r="CZ101" s="128"/>
      <c r="DA101" s="128"/>
      <c r="DB101" s="128"/>
      <c r="DC101" s="128"/>
      <c r="DD101" s="128"/>
      <c r="DE101" s="128"/>
      <c r="DF101" s="128"/>
      <c r="DG101" s="128"/>
      <c r="DH101" s="128"/>
      <c r="DI101" s="128"/>
      <c r="DJ101" s="128"/>
      <c r="DK101" s="128"/>
      <c r="DL101" s="128"/>
      <c r="DM101" s="128"/>
      <c r="DN101" s="128"/>
      <c r="DO101" s="128"/>
      <c r="DP101" s="128"/>
      <c r="DQ101" s="128"/>
      <c r="DR101" s="127"/>
      <c r="DS101" s="127"/>
      <c r="DT101" s="127"/>
      <c r="DU101" s="127"/>
      <c r="DV101" s="127"/>
      <c r="DW101" s="127"/>
      <c r="DX101" s="127"/>
      <c r="DY101" s="127"/>
      <c r="DZ101" s="127"/>
      <c r="EA101" s="127"/>
      <c r="EB101" s="127"/>
      <c r="EC101" s="127"/>
      <c r="ED101" s="127"/>
      <c r="EE101" s="127"/>
      <c r="EF101" s="127"/>
      <c r="EG101" s="127"/>
      <c r="EH101" s="127"/>
      <c r="EI101" s="127"/>
      <c r="EJ101" s="127"/>
      <c r="EK101" s="127"/>
      <c r="EL101" s="127"/>
      <c r="EM101" s="127"/>
    </row>
    <row r="102" spans="1:143">
      <c r="A102" s="127"/>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c r="AA102" s="128"/>
      <c r="AB102" s="128"/>
      <c r="AC102" s="128"/>
      <c r="AD102" s="128"/>
      <c r="AE102" s="128"/>
      <c r="AF102" s="128"/>
      <c r="AG102" s="128"/>
      <c r="AH102" s="128"/>
      <c r="AI102" s="128"/>
      <c r="AJ102" s="128"/>
      <c r="AK102" s="128"/>
      <c r="AL102" s="128"/>
      <c r="AM102" s="128"/>
      <c r="AN102" s="128"/>
      <c r="AO102" s="128"/>
      <c r="AP102" s="128"/>
      <c r="AQ102" s="128"/>
      <c r="AR102" s="128"/>
      <c r="AS102" s="128"/>
      <c r="AT102" s="128"/>
      <c r="AU102" s="128"/>
      <c r="AV102" s="128"/>
      <c r="AW102" s="128"/>
      <c r="AX102" s="128"/>
      <c r="AY102" s="128"/>
      <c r="AZ102" s="128"/>
      <c r="BA102" s="128"/>
      <c r="BB102" s="128"/>
      <c r="BC102" s="128"/>
      <c r="BD102" s="128"/>
      <c r="BE102" s="128"/>
      <c r="BF102" s="128"/>
      <c r="BG102" s="128"/>
      <c r="BH102" s="128"/>
      <c r="BI102" s="128"/>
      <c r="BJ102" s="128"/>
      <c r="BK102" s="128"/>
      <c r="BL102" s="128"/>
      <c r="BM102" s="128"/>
      <c r="BN102" s="128"/>
      <c r="BO102" s="128"/>
      <c r="BP102" s="128"/>
      <c r="BQ102" s="128"/>
      <c r="BR102" s="128"/>
      <c r="BS102" s="128"/>
      <c r="BT102" s="128"/>
      <c r="BU102" s="128"/>
      <c r="BV102" s="128"/>
      <c r="BW102" s="128"/>
      <c r="BX102" s="128"/>
      <c r="BY102" s="128"/>
      <c r="BZ102" s="128"/>
      <c r="CA102" s="128"/>
      <c r="CB102" s="128"/>
      <c r="CC102" s="128"/>
      <c r="CD102" s="128"/>
      <c r="CE102" s="128"/>
      <c r="CF102" s="128"/>
      <c r="CG102" s="128"/>
      <c r="CH102" s="128"/>
      <c r="CI102" s="128"/>
      <c r="CJ102" s="128"/>
      <c r="CK102" s="128"/>
      <c r="CL102" s="128"/>
      <c r="CM102" s="128"/>
      <c r="CN102" s="128"/>
      <c r="CO102" s="128"/>
      <c r="CP102" s="128"/>
      <c r="CQ102" s="128"/>
      <c r="CR102" s="128"/>
      <c r="CS102" s="128"/>
      <c r="CT102" s="128"/>
      <c r="CU102" s="128"/>
      <c r="CV102" s="128"/>
      <c r="CW102" s="128"/>
      <c r="CX102" s="128"/>
      <c r="CY102" s="128"/>
      <c r="CZ102" s="128"/>
      <c r="DA102" s="128"/>
      <c r="DB102" s="128"/>
      <c r="DC102" s="128"/>
      <c r="DD102" s="128"/>
      <c r="DE102" s="128"/>
      <c r="DF102" s="128"/>
      <c r="DG102" s="128"/>
      <c r="DH102" s="128"/>
      <c r="DI102" s="128"/>
      <c r="DJ102" s="128"/>
      <c r="DK102" s="128"/>
      <c r="DL102" s="128"/>
      <c r="DM102" s="128"/>
      <c r="DN102" s="128"/>
      <c r="DO102" s="128"/>
      <c r="DP102" s="128"/>
      <c r="DQ102" s="128"/>
      <c r="DR102" s="127"/>
      <c r="DS102" s="127"/>
      <c r="DT102" s="127"/>
      <c r="DU102" s="127"/>
      <c r="DV102" s="127"/>
      <c r="DW102" s="127"/>
      <c r="DX102" s="127"/>
      <c r="DY102" s="127"/>
      <c r="DZ102" s="127"/>
      <c r="EA102" s="127"/>
      <c r="EB102" s="127"/>
      <c r="EC102" s="127"/>
      <c r="ED102" s="127"/>
      <c r="EE102" s="127"/>
      <c r="EF102" s="127"/>
      <c r="EG102" s="127"/>
      <c r="EH102" s="127"/>
      <c r="EI102" s="127"/>
      <c r="EJ102" s="127"/>
      <c r="EK102" s="127"/>
      <c r="EL102" s="127"/>
      <c r="EM102" s="127"/>
    </row>
    <row r="103" spans="1:143">
      <c r="A103" s="127"/>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c r="AA103" s="128"/>
      <c r="AB103" s="128"/>
      <c r="AC103" s="128"/>
      <c r="AD103" s="128"/>
      <c r="AE103" s="128"/>
      <c r="AF103" s="128"/>
      <c r="AG103" s="128"/>
      <c r="AH103" s="128"/>
      <c r="AI103" s="128"/>
      <c r="AJ103" s="128"/>
      <c r="AK103" s="128"/>
      <c r="AL103" s="128"/>
      <c r="AM103" s="128"/>
      <c r="AN103" s="128"/>
      <c r="AO103" s="128"/>
      <c r="AP103" s="128"/>
      <c r="AQ103" s="128"/>
      <c r="AR103" s="128"/>
      <c r="AS103" s="128"/>
      <c r="AT103" s="128"/>
      <c r="AU103" s="128"/>
      <c r="AV103" s="128"/>
      <c r="AW103" s="128"/>
      <c r="AX103" s="128"/>
      <c r="AY103" s="128"/>
      <c r="AZ103" s="128"/>
      <c r="BA103" s="128"/>
      <c r="BB103" s="128"/>
      <c r="BC103" s="128"/>
      <c r="BD103" s="128"/>
      <c r="BE103" s="128"/>
      <c r="BF103" s="128"/>
      <c r="BG103" s="128"/>
      <c r="BH103" s="128"/>
      <c r="BI103" s="128"/>
      <c r="BJ103" s="128"/>
      <c r="BK103" s="128"/>
      <c r="BL103" s="128"/>
      <c r="BM103" s="128"/>
      <c r="BN103" s="128"/>
      <c r="BO103" s="128"/>
      <c r="BP103" s="128"/>
      <c r="BQ103" s="128"/>
      <c r="BR103" s="128"/>
      <c r="BS103" s="128"/>
      <c r="BT103" s="128"/>
      <c r="BU103" s="128"/>
      <c r="BV103" s="128"/>
      <c r="BW103" s="128"/>
      <c r="BX103" s="128"/>
      <c r="BY103" s="128"/>
      <c r="BZ103" s="128"/>
      <c r="CA103" s="128"/>
      <c r="CB103" s="128"/>
      <c r="CC103" s="128"/>
      <c r="CD103" s="128"/>
      <c r="CE103" s="128"/>
      <c r="CF103" s="128"/>
      <c r="CG103" s="128"/>
      <c r="CH103" s="128"/>
      <c r="CI103" s="128"/>
      <c r="CJ103" s="128"/>
      <c r="CK103" s="128"/>
      <c r="CL103" s="128"/>
      <c r="CM103" s="128"/>
      <c r="CN103" s="128"/>
      <c r="CO103" s="128"/>
      <c r="CP103" s="128"/>
      <c r="CQ103" s="128"/>
      <c r="CR103" s="128"/>
      <c r="CS103" s="128"/>
      <c r="CT103" s="128"/>
      <c r="CU103" s="128"/>
      <c r="CV103" s="128"/>
      <c r="CW103" s="128"/>
      <c r="CX103" s="128"/>
      <c r="CY103" s="128"/>
      <c r="CZ103" s="128"/>
      <c r="DA103" s="128"/>
      <c r="DB103" s="128"/>
      <c r="DC103" s="128"/>
      <c r="DD103" s="128"/>
      <c r="DE103" s="128"/>
      <c r="DF103" s="128"/>
      <c r="DG103" s="128"/>
      <c r="DH103" s="128"/>
      <c r="DI103" s="128"/>
      <c r="DJ103" s="128"/>
      <c r="DK103" s="128"/>
      <c r="DL103" s="128"/>
      <c r="DM103" s="128"/>
      <c r="DN103" s="128"/>
      <c r="DO103" s="128"/>
      <c r="DP103" s="128"/>
      <c r="DQ103" s="128"/>
      <c r="DR103" s="127"/>
      <c r="DS103" s="127"/>
      <c r="DT103" s="127"/>
      <c r="DU103" s="127"/>
      <c r="DV103" s="127"/>
      <c r="DW103" s="127"/>
      <c r="DX103" s="127"/>
      <c r="DY103" s="127"/>
      <c r="DZ103" s="127"/>
      <c r="EA103" s="127"/>
      <c r="EB103" s="127"/>
      <c r="EC103" s="127"/>
      <c r="ED103" s="127"/>
      <c r="EE103" s="127"/>
      <c r="EF103" s="127"/>
      <c r="EG103" s="127"/>
      <c r="EH103" s="127"/>
      <c r="EI103" s="127"/>
      <c r="EJ103" s="127"/>
      <c r="EK103" s="127"/>
      <c r="EL103" s="127"/>
      <c r="EM103" s="127"/>
    </row>
    <row r="104" spans="1:143">
      <c r="A104" s="127"/>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c r="AA104" s="128"/>
      <c r="AB104" s="128"/>
      <c r="AC104" s="128"/>
      <c r="AD104" s="128"/>
      <c r="AE104" s="128"/>
      <c r="AF104" s="128"/>
      <c r="AG104" s="128"/>
      <c r="AH104" s="128"/>
      <c r="AI104" s="128"/>
      <c r="AJ104" s="128"/>
      <c r="AK104" s="128"/>
      <c r="AL104" s="128"/>
      <c r="AM104" s="128"/>
      <c r="AN104" s="128"/>
      <c r="AO104" s="128"/>
      <c r="AP104" s="128"/>
      <c r="AQ104" s="128"/>
      <c r="AR104" s="128"/>
      <c r="AS104" s="128"/>
      <c r="AT104" s="128"/>
      <c r="AU104" s="128"/>
      <c r="AV104" s="128"/>
      <c r="AW104" s="128"/>
      <c r="AX104" s="128"/>
      <c r="AY104" s="128"/>
      <c r="AZ104" s="128"/>
      <c r="BA104" s="128"/>
      <c r="BB104" s="128"/>
      <c r="BC104" s="128"/>
      <c r="BD104" s="128"/>
      <c r="BE104" s="128"/>
      <c r="BF104" s="128"/>
      <c r="BG104" s="128"/>
      <c r="BH104" s="128"/>
      <c r="BI104" s="128"/>
      <c r="BJ104" s="128"/>
      <c r="BK104" s="128"/>
      <c r="BL104" s="128"/>
      <c r="BM104" s="128"/>
      <c r="BN104" s="128"/>
      <c r="BO104" s="128"/>
      <c r="BP104" s="128"/>
      <c r="BQ104" s="128"/>
      <c r="BR104" s="128"/>
      <c r="BS104" s="128"/>
      <c r="BT104" s="128"/>
      <c r="BU104" s="128"/>
      <c r="BV104" s="128"/>
      <c r="BW104" s="128"/>
      <c r="BX104" s="128"/>
      <c r="BY104" s="128"/>
      <c r="BZ104" s="128"/>
      <c r="CA104" s="128"/>
      <c r="CB104" s="128"/>
      <c r="CC104" s="128"/>
      <c r="CD104" s="128"/>
      <c r="CE104" s="128"/>
      <c r="CF104" s="128"/>
      <c r="CG104" s="128"/>
      <c r="CH104" s="128"/>
      <c r="CI104" s="128"/>
      <c r="CJ104" s="128"/>
      <c r="CK104" s="128"/>
      <c r="CL104" s="128"/>
      <c r="CM104" s="128"/>
      <c r="CN104" s="128"/>
      <c r="CO104" s="128"/>
      <c r="CP104" s="128"/>
      <c r="CQ104" s="128"/>
      <c r="CR104" s="128"/>
      <c r="CS104" s="128"/>
      <c r="CT104" s="128"/>
      <c r="CU104" s="128"/>
      <c r="CV104" s="128"/>
      <c r="CW104" s="128"/>
      <c r="CX104" s="128"/>
      <c r="CY104" s="128"/>
      <c r="CZ104" s="128"/>
      <c r="DA104" s="128"/>
      <c r="DB104" s="128"/>
      <c r="DC104" s="128"/>
      <c r="DD104" s="128"/>
      <c r="DE104" s="128"/>
      <c r="DF104" s="128"/>
      <c r="DG104" s="128"/>
      <c r="DH104" s="128"/>
      <c r="DI104" s="128"/>
      <c r="DJ104" s="128"/>
      <c r="DK104" s="128"/>
      <c r="DL104" s="128"/>
      <c r="DM104" s="128"/>
      <c r="DN104" s="128"/>
      <c r="DO104" s="128"/>
      <c r="DP104" s="128"/>
      <c r="DQ104" s="128"/>
      <c r="DR104" s="127"/>
      <c r="DS104" s="127"/>
      <c r="DT104" s="127"/>
      <c r="DU104" s="127"/>
      <c r="DV104" s="127"/>
      <c r="DW104" s="127"/>
      <c r="DX104" s="127"/>
      <c r="DY104" s="127"/>
      <c r="DZ104" s="127"/>
      <c r="EA104" s="127"/>
      <c r="EB104" s="127"/>
      <c r="EC104" s="127"/>
      <c r="ED104" s="127"/>
      <c r="EE104" s="127"/>
      <c r="EF104" s="127"/>
      <c r="EG104" s="127"/>
      <c r="EH104" s="127"/>
      <c r="EI104" s="127"/>
      <c r="EJ104" s="127"/>
      <c r="EK104" s="127"/>
      <c r="EL104" s="127"/>
      <c r="EM104" s="127"/>
    </row>
    <row r="105" spans="1:143">
      <c r="A105" s="127"/>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c r="AA105" s="128"/>
      <c r="AB105" s="128"/>
      <c r="AC105" s="128"/>
      <c r="AD105" s="128"/>
      <c r="AE105" s="128"/>
      <c r="AF105" s="128"/>
      <c r="AG105" s="128"/>
      <c r="AH105" s="128"/>
      <c r="AI105" s="128"/>
      <c r="AJ105" s="128"/>
      <c r="AK105" s="128"/>
      <c r="AL105" s="128"/>
      <c r="AM105" s="128"/>
      <c r="AN105" s="128"/>
      <c r="AO105" s="128"/>
      <c r="AP105" s="128"/>
      <c r="AQ105" s="128"/>
      <c r="AR105" s="128"/>
      <c r="AS105" s="128"/>
      <c r="AT105" s="128"/>
      <c r="AU105" s="128"/>
      <c r="AV105" s="128"/>
      <c r="AW105" s="128"/>
      <c r="AX105" s="128"/>
      <c r="AY105" s="128"/>
      <c r="AZ105" s="128"/>
      <c r="BA105" s="128"/>
      <c r="BB105" s="128"/>
      <c r="BC105" s="128"/>
      <c r="BD105" s="128"/>
      <c r="BE105" s="128"/>
      <c r="BF105" s="128"/>
      <c r="BG105" s="128"/>
      <c r="BH105" s="128"/>
      <c r="BI105" s="128"/>
      <c r="BJ105" s="128"/>
      <c r="BK105" s="128"/>
      <c r="BL105" s="128"/>
      <c r="BM105" s="128"/>
      <c r="BN105" s="128"/>
      <c r="BO105" s="128"/>
      <c r="BP105" s="128"/>
      <c r="BQ105" s="128"/>
      <c r="BR105" s="128"/>
      <c r="BS105" s="128"/>
      <c r="BT105" s="128"/>
      <c r="BU105" s="128"/>
      <c r="BV105" s="128"/>
      <c r="BW105" s="128"/>
      <c r="BX105" s="128"/>
      <c r="BY105" s="128"/>
      <c r="BZ105" s="128"/>
      <c r="CA105" s="128"/>
      <c r="CB105" s="128"/>
      <c r="CC105" s="128"/>
      <c r="CD105" s="128"/>
      <c r="CE105" s="128"/>
      <c r="CF105" s="128"/>
      <c r="CG105" s="128"/>
      <c r="CH105" s="128"/>
      <c r="CI105" s="128"/>
      <c r="CJ105" s="128"/>
      <c r="CK105" s="128"/>
      <c r="CL105" s="128"/>
      <c r="CM105" s="128"/>
      <c r="CN105" s="128"/>
      <c r="CO105" s="128"/>
      <c r="CP105" s="128"/>
      <c r="CQ105" s="128"/>
      <c r="CR105" s="128"/>
      <c r="CS105" s="128"/>
      <c r="CT105" s="128"/>
      <c r="CU105" s="128"/>
      <c r="CV105" s="128"/>
      <c r="CW105" s="128"/>
      <c r="CX105" s="128"/>
      <c r="CY105" s="128"/>
      <c r="CZ105" s="128"/>
      <c r="DA105" s="128"/>
      <c r="DB105" s="128"/>
      <c r="DC105" s="128"/>
      <c r="DD105" s="128"/>
      <c r="DE105" s="128"/>
      <c r="DF105" s="128"/>
      <c r="DG105" s="128"/>
      <c r="DH105" s="128"/>
      <c r="DI105" s="128"/>
      <c r="DJ105" s="128"/>
      <c r="DK105" s="128"/>
      <c r="DL105" s="128"/>
      <c r="DM105" s="128"/>
      <c r="DN105" s="128"/>
      <c r="DO105" s="128"/>
      <c r="DP105" s="128"/>
      <c r="DQ105" s="128"/>
      <c r="DR105" s="127"/>
      <c r="DS105" s="127"/>
      <c r="DT105" s="127"/>
      <c r="DU105" s="127"/>
      <c r="DV105" s="127"/>
      <c r="DW105" s="127"/>
      <c r="DX105" s="127"/>
      <c r="DY105" s="127"/>
      <c r="DZ105" s="127"/>
      <c r="EA105" s="127"/>
      <c r="EB105" s="127"/>
      <c r="EC105" s="127"/>
      <c r="ED105" s="127"/>
      <c r="EE105" s="127"/>
      <c r="EF105" s="127"/>
      <c r="EG105" s="127"/>
      <c r="EH105" s="127"/>
      <c r="EI105" s="127"/>
      <c r="EJ105" s="127"/>
      <c r="EK105" s="127"/>
      <c r="EL105" s="127"/>
      <c r="EM105" s="127"/>
    </row>
    <row r="106" spans="1:143">
      <c r="A106" s="127"/>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c r="AA106" s="128"/>
      <c r="AB106" s="128"/>
      <c r="AC106" s="128"/>
      <c r="AD106" s="128"/>
      <c r="AE106" s="128"/>
      <c r="AF106" s="128"/>
      <c r="AG106" s="128"/>
      <c r="AH106" s="128"/>
      <c r="AI106" s="128"/>
      <c r="AJ106" s="128"/>
      <c r="AK106" s="128"/>
      <c r="AL106" s="128"/>
      <c r="AM106" s="128"/>
      <c r="AN106" s="128"/>
      <c r="AO106" s="128"/>
      <c r="AP106" s="128"/>
      <c r="AQ106" s="128"/>
      <c r="AR106" s="128"/>
      <c r="AS106" s="128"/>
      <c r="AT106" s="128"/>
      <c r="AU106" s="128"/>
      <c r="AV106" s="128"/>
      <c r="AW106" s="128"/>
      <c r="AX106" s="128"/>
      <c r="AY106" s="128"/>
      <c r="AZ106" s="128"/>
      <c r="BA106" s="128"/>
      <c r="BB106" s="128"/>
      <c r="BC106" s="128"/>
      <c r="BD106" s="128"/>
      <c r="BE106" s="128"/>
      <c r="BF106" s="128"/>
      <c r="BG106" s="128"/>
      <c r="BH106" s="128"/>
      <c r="BI106" s="128"/>
      <c r="BJ106" s="128"/>
      <c r="BK106" s="128"/>
      <c r="BL106" s="128"/>
      <c r="BM106" s="128"/>
      <c r="BN106" s="128"/>
      <c r="BO106" s="128"/>
      <c r="BP106" s="128"/>
      <c r="BQ106" s="128"/>
      <c r="BR106" s="128"/>
      <c r="BS106" s="128"/>
      <c r="BT106" s="128"/>
      <c r="BU106" s="128"/>
      <c r="BV106" s="128"/>
      <c r="BW106" s="128"/>
      <c r="BX106" s="128"/>
      <c r="BY106" s="128"/>
      <c r="BZ106" s="128"/>
      <c r="CA106" s="128"/>
      <c r="CB106" s="128"/>
      <c r="CC106" s="128"/>
      <c r="CD106" s="128"/>
      <c r="CE106" s="128"/>
      <c r="CF106" s="128"/>
      <c r="CG106" s="128"/>
      <c r="CH106" s="128"/>
      <c r="CI106" s="128"/>
      <c r="CJ106" s="128"/>
      <c r="CK106" s="128"/>
      <c r="CL106" s="128"/>
      <c r="CM106" s="128"/>
      <c r="CN106" s="128"/>
      <c r="CO106" s="128"/>
      <c r="CP106" s="128"/>
      <c r="CQ106" s="128"/>
      <c r="CR106" s="128"/>
      <c r="CS106" s="128"/>
      <c r="CT106" s="128"/>
      <c r="CU106" s="128"/>
      <c r="CV106" s="128"/>
      <c r="CW106" s="128"/>
      <c r="CX106" s="128"/>
      <c r="CY106" s="128"/>
      <c r="CZ106" s="128"/>
      <c r="DA106" s="128"/>
      <c r="DB106" s="128"/>
      <c r="DC106" s="128"/>
      <c r="DD106" s="128"/>
      <c r="DE106" s="128"/>
      <c r="DF106" s="128"/>
      <c r="DG106" s="128"/>
      <c r="DH106" s="128"/>
      <c r="DI106" s="128"/>
      <c r="DJ106" s="128"/>
      <c r="DK106" s="128"/>
      <c r="DL106" s="128"/>
      <c r="DM106" s="128"/>
      <c r="DN106" s="128"/>
      <c r="DO106" s="128"/>
      <c r="DP106" s="128"/>
      <c r="DQ106" s="128"/>
      <c r="DR106" s="127"/>
      <c r="DS106" s="127"/>
      <c r="DT106" s="127"/>
      <c r="DU106" s="127"/>
      <c r="DV106" s="127"/>
      <c r="DW106" s="127"/>
      <c r="DX106" s="127"/>
      <c r="DY106" s="127"/>
      <c r="DZ106" s="127"/>
      <c r="EA106" s="127"/>
      <c r="EB106" s="127"/>
      <c r="EC106" s="127"/>
      <c r="ED106" s="127"/>
      <c r="EE106" s="127"/>
      <c r="EF106" s="127"/>
      <c r="EG106" s="127"/>
      <c r="EH106" s="127"/>
      <c r="EI106" s="127"/>
      <c r="EJ106" s="127"/>
      <c r="EK106" s="127"/>
      <c r="EL106" s="127"/>
      <c r="EM106" s="127"/>
    </row>
    <row r="107" spans="1:143">
      <c r="A107" s="127"/>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c r="AA107" s="128"/>
      <c r="AB107" s="128"/>
      <c r="AC107" s="128"/>
      <c r="AD107" s="128"/>
      <c r="AE107" s="128"/>
      <c r="AF107" s="128"/>
      <c r="AG107" s="128"/>
      <c r="AH107" s="128"/>
      <c r="AI107" s="128"/>
      <c r="AJ107" s="128"/>
      <c r="AK107" s="128"/>
      <c r="AL107" s="128"/>
      <c r="AM107" s="128"/>
      <c r="AN107" s="128"/>
      <c r="AO107" s="128"/>
      <c r="AP107" s="128"/>
      <c r="AQ107" s="128"/>
      <c r="AR107" s="128"/>
      <c r="AS107" s="128"/>
      <c r="AT107" s="128"/>
      <c r="AU107" s="128"/>
      <c r="AV107" s="128"/>
      <c r="AW107" s="128"/>
      <c r="AX107" s="128"/>
      <c r="AY107" s="128"/>
      <c r="AZ107" s="128"/>
      <c r="BA107" s="128"/>
      <c r="BB107" s="128"/>
      <c r="BC107" s="128"/>
      <c r="BD107" s="128"/>
      <c r="BE107" s="128"/>
      <c r="BF107" s="128"/>
      <c r="BG107" s="128"/>
      <c r="BH107" s="128"/>
      <c r="BI107" s="128"/>
      <c r="BJ107" s="128"/>
      <c r="BK107" s="128"/>
      <c r="BL107" s="128"/>
      <c r="BM107" s="128"/>
      <c r="BN107" s="128"/>
      <c r="BO107" s="128"/>
      <c r="BP107" s="128"/>
      <c r="BQ107" s="128"/>
      <c r="BR107" s="128"/>
      <c r="BS107" s="128"/>
      <c r="BT107" s="128"/>
      <c r="BU107" s="128"/>
      <c r="BV107" s="128"/>
      <c r="BW107" s="128"/>
      <c r="BX107" s="128"/>
      <c r="BY107" s="128"/>
      <c r="BZ107" s="128"/>
      <c r="CA107" s="128"/>
      <c r="CB107" s="128"/>
      <c r="CC107" s="128"/>
      <c r="CD107" s="128"/>
      <c r="CE107" s="128"/>
      <c r="CF107" s="128"/>
      <c r="CG107" s="128"/>
      <c r="CH107" s="128"/>
      <c r="CI107" s="128"/>
      <c r="CJ107" s="128"/>
      <c r="CK107" s="128"/>
      <c r="CL107" s="128"/>
      <c r="CM107" s="128"/>
      <c r="CN107" s="128"/>
      <c r="CO107" s="128"/>
      <c r="CP107" s="128"/>
      <c r="CQ107" s="128"/>
      <c r="CR107" s="128"/>
      <c r="CS107" s="128"/>
      <c r="CT107" s="128"/>
      <c r="CU107" s="128"/>
      <c r="CV107" s="128"/>
      <c r="CW107" s="128"/>
      <c r="CX107" s="128"/>
      <c r="CY107" s="128"/>
      <c r="CZ107" s="128"/>
      <c r="DA107" s="128"/>
      <c r="DB107" s="128"/>
      <c r="DC107" s="128"/>
      <c r="DD107" s="128"/>
      <c r="DE107" s="128"/>
      <c r="DF107" s="128"/>
      <c r="DG107" s="128"/>
      <c r="DH107" s="128"/>
      <c r="DI107" s="128"/>
      <c r="DJ107" s="128"/>
      <c r="DK107" s="128"/>
      <c r="DL107" s="128"/>
      <c r="DM107" s="128"/>
      <c r="DN107" s="128"/>
      <c r="DO107" s="128"/>
      <c r="DP107" s="128"/>
      <c r="DQ107" s="128"/>
      <c r="DR107" s="127"/>
      <c r="DS107" s="127"/>
      <c r="DT107" s="127"/>
      <c r="DU107" s="127"/>
      <c r="DV107" s="127"/>
      <c r="DW107" s="127"/>
      <c r="DX107" s="127"/>
      <c r="DY107" s="127"/>
      <c r="DZ107" s="127"/>
      <c r="EA107" s="127"/>
      <c r="EB107" s="127"/>
      <c r="EC107" s="127"/>
      <c r="ED107" s="127"/>
      <c r="EE107" s="127"/>
      <c r="EF107" s="127"/>
      <c r="EG107" s="127"/>
      <c r="EH107" s="127"/>
      <c r="EI107" s="127"/>
      <c r="EJ107" s="127"/>
      <c r="EK107" s="127"/>
      <c r="EL107" s="127"/>
      <c r="EM107" s="127"/>
    </row>
    <row r="108" spans="1:143">
      <c r="A108" s="127"/>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c r="AA108" s="128"/>
      <c r="AB108" s="128"/>
      <c r="AC108" s="128"/>
      <c r="AD108" s="128"/>
      <c r="AE108" s="128"/>
      <c r="AF108" s="128"/>
      <c r="AG108" s="128"/>
      <c r="AH108" s="128"/>
      <c r="AI108" s="128"/>
      <c r="AJ108" s="128"/>
      <c r="AK108" s="128"/>
      <c r="AL108" s="128"/>
      <c r="AM108" s="128"/>
      <c r="AN108" s="128"/>
      <c r="AO108" s="128"/>
      <c r="AP108" s="128"/>
      <c r="AQ108" s="128"/>
      <c r="AR108" s="128"/>
      <c r="AS108" s="128"/>
      <c r="AT108" s="128"/>
      <c r="AU108" s="128"/>
      <c r="AV108" s="128"/>
      <c r="AW108" s="128"/>
      <c r="AX108" s="128"/>
      <c r="AY108" s="128"/>
      <c r="AZ108" s="128"/>
      <c r="BA108" s="128"/>
      <c r="BB108" s="128"/>
      <c r="BC108" s="128"/>
      <c r="BD108" s="128"/>
      <c r="BE108" s="128"/>
      <c r="BF108" s="128"/>
      <c r="BG108" s="128"/>
      <c r="BH108" s="128"/>
      <c r="BI108" s="128"/>
      <c r="BJ108" s="128"/>
      <c r="BK108" s="128"/>
      <c r="BL108" s="128"/>
      <c r="BM108" s="128"/>
      <c r="BN108" s="128"/>
      <c r="BO108" s="128"/>
      <c r="BP108" s="128"/>
      <c r="BQ108" s="128"/>
      <c r="BR108" s="128"/>
      <c r="BS108" s="128"/>
      <c r="BT108" s="128"/>
      <c r="BU108" s="128"/>
      <c r="BV108" s="128"/>
      <c r="BW108" s="128"/>
      <c r="BX108" s="128"/>
      <c r="BY108" s="128"/>
      <c r="BZ108" s="128"/>
      <c r="CA108" s="128"/>
      <c r="CB108" s="128"/>
      <c r="CC108" s="128"/>
      <c r="CD108" s="128"/>
      <c r="CE108" s="128"/>
      <c r="CF108" s="128"/>
      <c r="CG108" s="128"/>
      <c r="CH108" s="128"/>
      <c r="CI108" s="128"/>
      <c r="CJ108" s="128"/>
      <c r="CK108" s="128"/>
      <c r="CL108" s="128"/>
      <c r="CM108" s="128"/>
      <c r="CN108" s="128"/>
      <c r="CO108" s="128"/>
      <c r="CP108" s="128"/>
      <c r="CQ108" s="128"/>
      <c r="CR108" s="128"/>
      <c r="CS108" s="128"/>
      <c r="CT108" s="128"/>
      <c r="CU108" s="128"/>
      <c r="CV108" s="128"/>
      <c r="CW108" s="128"/>
      <c r="CX108" s="128"/>
      <c r="CY108" s="128"/>
      <c r="CZ108" s="128"/>
      <c r="DA108" s="128"/>
      <c r="DB108" s="128"/>
      <c r="DC108" s="128"/>
      <c r="DD108" s="128"/>
      <c r="DE108" s="128"/>
      <c r="DF108" s="128"/>
      <c r="DG108" s="128"/>
      <c r="DH108" s="128"/>
      <c r="DI108" s="128"/>
      <c r="DJ108" s="128"/>
      <c r="DK108" s="128"/>
      <c r="DL108" s="128"/>
      <c r="DM108" s="128"/>
      <c r="DN108" s="128"/>
      <c r="DO108" s="128"/>
      <c r="DP108" s="128"/>
      <c r="DQ108" s="128"/>
      <c r="DR108" s="127"/>
      <c r="DS108" s="127"/>
      <c r="DT108" s="127"/>
      <c r="DU108" s="127"/>
      <c r="DV108" s="127"/>
      <c r="DW108" s="127"/>
      <c r="DX108" s="127"/>
      <c r="DY108" s="127"/>
      <c r="DZ108" s="127"/>
      <c r="EA108" s="127"/>
      <c r="EB108" s="127"/>
      <c r="EC108" s="127"/>
      <c r="ED108" s="127"/>
      <c r="EE108" s="127"/>
      <c r="EF108" s="127"/>
      <c r="EG108" s="127"/>
      <c r="EH108" s="127"/>
      <c r="EI108" s="127"/>
      <c r="EJ108" s="127"/>
      <c r="EK108" s="127"/>
      <c r="EL108" s="127"/>
      <c r="EM108" s="127"/>
    </row>
    <row r="109" spans="1:143">
      <c r="A109" s="127"/>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c r="AA109" s="128"/>
      <c r="AB109" s="128"/>
      <c r="AC109" s="128"/>
      <c r="AD109" s="128"/>
      <c r="AE109" s="128"/>
      <c r="AF109" s="128"/>
      <c r="AG109" s="128"/>
      <c r="AH109" s="128"/>
      <c r="AI109" s="128"/>
      <c r="AJ109" s="128"/>
      <c r="AK109" s="128"/>
      <c r="AL109" s="128"/>
      <c r="AM109" s="128"/>
      <c r="AN109" s="128"/>
      <c r="AO109" s="128"/>
      <c r="AP109" s="128"/>
      <c r="AQ109" s="128"/>
      <c r="AR109" s="128"/>
      <c r="AS109" s="128"/>
      <c r="AT109" s="128"/>
      <c r="AU109" s="128"/>
      <c r="AV109" s="128"/>
      <c r="AW109" s="128"/>
      <c r="AX109" s="128"/>
      <c r="AY109" s="128"/>
      <c r="AZ109" s="128"/>
      <c r="BA109" s="128"/>
      <c r="BB109" s="128"/>
      <c r="BC109" s="128"/>
      <c r="BD109" s="128"/>
      <c r="BE109" s="128"/>
      <c r="BF109" s="128"/>
      <c r="BG109" s="128"/>
      <c r="BH109" s="128"/>
      <c r="BI109" s="128"/>
      <c r="BJ109" s="128"/>
      <c r="BK109" s="128"/>
      <c r="BL109" s="128"/>
      <c r="BM109" s="128"/>
      <c r="BN109" s="128"/>
      <c r="BO109" s="128"/>
      <c r="BP109" s="128"/>
      <c r="BQ109" s="128"/>
      <c r="BR109" s="128"/>
      <c r="BS109" s="128"/>
      <c r="BT109" s="128"/>
      <c r="BU109" s="128"/>
      <c r="BV109" s="128"/>
      <c r="BW109" s="128"/>
      <c r="BX109" s="128"/>
      <c r="BY109" s="128"/>
      <c r="BZ109" s="128"/>
      <c r="CA109" s="128"/>
      <c r="CB109" s="128"/>
      <c r="CC109" s="128"/>
      <c r="CD109" s="128"/>
      <c r="CE109" s="128"/>
      <c r="CF109" s="128"/>
      <c r="CG109" s="128"/>
      <c r="CH109" s="128"/>
      <c r="CI109" s="128"/>
      <c r="CJ109" s="128"/>
      <c r="CK109" s="128"/>
      <c r="CL109" s="128"/>
      <c r="CM109" s="128"/>
      <c r="CN109" s="128"/>
      <c r="CO109" s="128"/>
      <c r="CP109" s="128"/>
      <c r="CQ109" s="128"/>
      <c r="CR109" s="128"/>
      <c r="CS109" s="128"/>
      <c r="CT109" s="128"/>
      <c r="CU109" s="128"/>
      <c r="CV109" s="128"/>
      <c r="CW109" s="128"/>
      <c r="CX109" s="128"/>
      <c r="CY109" s="128"/>
      <c r="CZ109" s="128"/>
      <c r="DA109" s="128"/>
      <c r="DB109" s="128"/>
      <c r="DC109" s="128"/>
      <c r="DD109" s="128"/>
      <c r="DE109" s="128"/>
      <c r="DF109" s="128"/>
      <c r="DG109" s="128"/>
      <c r="DH109" s="128"/>
      <c r="DI109" s="128"/>
      <c r="DJ109" s="128"/>
      <c r="DK109" s="128"/>
      <c r="DL109" s="128"/>
      <c r="DM109" s="128"/>
      <c r="DN109" s="128"/>
      <c r="DO109" s="128"/>
      <c r="DP109" s="128"/>
      <c r="DQ109" s="128"/>
      <c r="DR109" s="127"/>
      <c r="DS109" s="127"/>
      <c r="DT109" s="127"/>
      <c r="DU109" s="127"/>
      <c r="DV109" s="127"/>
      <c r="DW109" s="127"/>
      <c r="DX109" s="127"/>
      <c r="DY109" s="127"/>
      <c r="DZ109" s="127"/>
      <c r="EA109" s="127"/>
      <c r="EB109" s="127"/>
      <c r="EC109" s="127"/>
      <c r="ED109" s="127"/>
      <c r="EE109" s="127"/>
      <c r="EF109" s="127"/>
      <c r="EG109" s="127"/>
      <c r="EH109" s="127"/>
      <c r="EI109" s="127"/>
      <c r="EJ109" s="127"/>
      <c r="EK109" s="127"/>
      <c r="EL109" s="127"/>
      <c r="EM109" s="127"/>
    </row>
    <row r="110" spans="1:143">
      <c r="A110" s="127"/>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c r="AA110" s="128"/>
      <c r="AB110" s="128"/>
      <c r="AC110" s="128"/>
      <c r="AD110" s="128"/>
      <c r="AE110" s="128"/>
      <c r="AF110" s="128"/>
      <c r="AG110" s="128"/>
      <c r="AH110" s="128"/>
      <c r="AI110" s="128"/>
      <c r="AJ110" s="128"/>
      <c r="AK110" s="128"/>
      <c r="AL110" s="128"/>
      <c r="AM110" s="128"/>
      <c r="AN110" s="128"/>
      <c r="AO110" s="128"/>
      <c r="AP110" s="128"/>
      <c r="AQ110" s="128"/>
      <c r="AR110" s="128"/>
      <c r="AS110" s="128"/>
      <c r="AT110" s="128"/>
      <c r="AU110" s="128"/>
      <c r="AV110" s="128"/>
      <c r="AW110" s="128"/>
      <c r="AX110" s="128"/>
      <c r="AY110" s="128"/>
      <c r="AZ110" s="128"/>
      <c r="BA110" s="128"/>
      <c r="BB110" s="128"/>
      <c r="BC110" s="128"/>
      <c r="BD110" s="128"/>
      <c r="BE110" s="128"/>
      <c r="BF110" s="128"/>
      <c r="BG110" s="128"/>
      <c r="BH110" s="128"/>
      <c r="BI110" s="128"/>
      <c r="BJ110" s="128"/>
      <c r="BK110" s="128"/>
      <c r="BL110" s="128"/>
      <c r="BM110" s="128"/>
      <c r="BN110" s="128"/>
      <c r="BO110" s="128"/>
      <c r="BP110" s="128"/>
      <c r="BQ110" s="128"/>
      <c r="BR110" s="128"/>
      <c r="BS110" s="128"/>
      <c r="BT110" s="128"/>
      <c r="BU110" s="128"/>
      <c r="BV110" s="128"/>
      <c r="BW110" s="128"/>
      <c r="BX110" s="128"/>
      <c r="BY110" s="128"/>
      <c r="BZ110" s="128"/>
      <c r="CA110" s="128"/>
      <c r="CB110" s="128"/>
      <c r="CC110" s="128"/>
      <c r="CD110" s="128"/>
      <c r="CE110" s="128"/>
      <c r="CF110" s="128"/>
      <c r="CG110" s="128"/>
      <c r="CH110" s="128"/>
      <c r="CI110" s="128"/>
      <c r="CJ110" s="128"/>
      <c r="CK110" s="128"/>
      <c r="CL110" s="128"/>
      <c r="CM110" s="128"/>
      <c r="CN110" s="128"/>
      <c r="CO110" s="128"/>
      <c r="CP110" s="128"/>
      <c r="CQ110" s="128"/>
      <c r="CR110" s="128"/>
      <c r="CS110" s="128"/>
      <c r="CT110" s="128"/>
      <c r="CU110" s="128"/>
      <c r="CV110" s="128"/>
      <c r="CW110" s="128"/>
      <c r="CX110" s="128"/>
      <c r="CY110" s="128"/>
      <c r="CZ110" s="128"/>
      <c r="DA110" s="128"/>
      <c r="DB110" s="128"/>
      <c r="DC110" s="128"/>
      <c r="DD110" s="128"/>
      <c r="DE110" s="128"/>
      <c r="DF110" s="128"/>
      <c r="DG110" s="128"/>
      <c r="DH110" s="128"/>
      <c r="DI110" s="128"/>
      <c r="DJ110" s="128"/>
      <c r="DK110" s="128"/>
      <c r="DL110" s="128"/>
      <c r="DM110" s="128"/>
      <c r="DN110" s="128"/>
      <c r="DO110" s="128"/>
      <c r="DP110" s="128"/>
      <c r="DQ110" s="128"/>
      <c r="DR110" s="127"/>
      <c r="DS110" s="127"/>
      <c r="DT110" s="127"/>
      <c r="DU110" s="127"/>
      <c r="DV110" s="127"/>
      <c r="DW110" s="127"/>
      <c r="DX110" s="127"/>
      <c r="DY110" s="127"/>
      <c r="DZ110" s="127"/>
      <c r="EA110" s="127"/>
      <c r="EB110" s="127"/>
      <c r="EC110" s="127"/>
      <c r="ED110" s="127"/>
      <c r="EE110" s="127"/>
      <c r="EF110" s="127"/>
      <c r="EG110" s="127"/>
      <c r="EH110" s="127"/>
      <c r="EI110" s="127"/>
      <c r="EJ110" s="127"/>
      <c r="EK110" s="127"/>
      <c r="EL110" s="127"/>
      <c r="EM110" s="127"/>
    </row>
    <row r="111" spans="1:143">
      <c r="A111" s="127"/>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c r="AA111" s="128"/>
      <c r="AB111" s="128"/>
      <c r="AC111" s="128"/>
      <c r="AD111" s="128"/>
      <c r="AE111" s="128"/>
      <c r="AF111" s="128"/>
      <c r="AG111" s="128"/>
      <c r="AH111" s="128"/>
      <c r="AI111" s="128"/>
      <c r="AJ111" s="128"/>
      <c r="AK111" s="128"/>
      <c r="AL111" s="128"/>
      <c r="AM111" s="128"/>
      <c r="AN111" s="128"/>
      <c r="AO111" s="128"/>
      <c r="AP111" s="128"/>
      <c r="AQ111" s="128"/>
      <c r="AR111" s="128"/>
      <c r="AS111" s="128"/>
      <c r="AT111" s="128"/>
      <c r="AU111" s="128"/>
      <c r="AV111" s="128"/>
      <c r="AW111" s="128"/>
      <c r="AX111" s="128"/>
      <c r="AY111" s="128"/>
      <c r="AZ111" s="128"/>
      <c r="BA111" s="128"/>
      <c r="BB111" s="128"/>
      <c r="BC111" s="128"/>
      <c r="BD111" s="128"/>
      <c r="BE111" s="128"/>
      <c r="BF111" s="128"/>
      <c r="BG111" s="128"/>
      <c r="BH111" s="128"/>
      <c r="BI111" s="128"/>
      <c r="BJ111" s="128"/>
      <c r="BK111" s="128"/>
      <c r="BL111" s="128"/>
      <c r="BM111" s="128"/>
      <c r="BN111" s="128"/>
      <c r="BO111" s="128"/>
      <c r="BP111" s="128"/>
      <c r="BQ111" s="128"/>
      <c r="BR111" s="128"/>
      <c r="BS111" s="128"/>
      <c r="BT111" s="128"/>
      <c r="BU111" s="128"/>
      <c r="BV111" s="128"/>
      <c r="BW111" s="128"/>
      <c r="BX111" s="128"/>
      <c r="BY111" s="128"/>
      <c r="BZ111" s="128"/>
      <c r="CA111" s="128"/>
      <c r="CB111" s="128"/>
      <c r="CC111" s="128"/>
      <c r="CD111" s="128"/>
      <c r="CE111" s="128"/>
      <c r="CF111" s="128"/>
      <c r="CG111" s="128"/>
      <c r="CH111" s="128"/>
      <c r="CI111" s="128"/>
      <c r="CJ111" s="128"/>
      <c r="CK111" s="128"/>
      <c r="CL111" s="128"/>
      <c r="CM111" s="128"/>
      <c r="CN111" s="128"/>
      <c r="CO111" s="128"/>
      <c r="CP111" s="128"/>
      <c r="CQ111" s="128"/>
      <c r="CR111" s="128"/>
      <c r="CS111" s="128"/>
      <c r="CT111" s="128"/>
      <c r="CU111" s="128"/>
      <c r="CV111" s="128"/>
      <c r="CW111" s="128"/>
      <c r="CX111" s="128"/>
      <c r="CY111" s="128"/>
      <c r="CZ111" s="128"/>
      <c r="DA111" s="128"/>
      <c r="DB111" s="128"/>
      <c r="DC111" s="128"/>
      <c r="DD111" s="128"/>
      <c r="DE111" s="128"/>
      <c r="DF111" s="128"/>
      <c r="DG111" s="128"/>
      <c r="DH111" s="128"/>
      <c r="DI111" s="128"/>
      <c r="DJ111" s="128"/>
      <c r="DK111" s="128"/>
      <c r="DL111" s="128"/>
      <c r="DM111" s="128"/>
      <c r="DN111" s="128"/>
      <c r="DO111" s="128"/>
      <c r="DP111" s="128"/>
      <c r="DQ111" s="128"/>
      <c r="DR111" s="127"/>
      <c r="DS111" s="127"/>
      <c r="DT111" s="127"/>
      <c r="DU111" s="127"/>
      <c r="DV111" s="127"/>
      <c r="DW111" s="127"/>
      <c r="DX111" s="127"/>
      <c r="DY111" s="127"/>
      <c r="DZ111" s="127"/>
      <c r="EA111" s="127"/>
      <c r="EB111" s="127"/>
      <c r="EC111" s="127"/>
      <c r="ED111" s="127"/>
      <c r="EE111" s="127"/>
      <c r="EF111" s="127"/>
      <c r="EG111" s="127"/>
      <c r="EH111" s="127"/>
      <c r="EI111" s="127"/>
      <c r="EJ111" s="127"/>
      <c r="EK111" s="127"/>
      <c r="EL111" s="127"/>
      <c r="EM111" s="127"/>
    </row>
    <row r="112" spans="1:143">
      <c r="A112" s="127"/>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c r="AA112" s="128"/>
      <c r="AB112" s="128"/>
      <c r="AC112" s="128"/>
      <c r="AD112" s="128"/>
      <c r="AE112" s="128"/>
      <c r="AF112" s="128"/>
      <c r="AG112" s="128"/>
      <c r="AH112" s="128"/>
      <c r="AI112" s="128"/>
      <c r="AJ112" s="128"/>
      <c r="AK112" s="128"/>
      <c r="AL112" s="128"/>
      <c r="AM112" s="128"/>
      <c r="AN112" s="128"/>
      <c r="AO112" s="128"/>
      <c r="AP112" s="128"/>
      <c r="AQ112" s="128"/>
      <c r="AR112" s="128"/>
      <c r="AS112" s="128"/>
      <c r="AT112" s="128"/>
      <c r="AU112" s="128"/>
      <c r="AV112" s="128"/>
      <c r="AW112" s="128"/>
      <c r="AX112" s="128"/>
      <c r="AY112" s="128"/>
      <c r="AZ112" s="128"/>
      <c r="BA112" s="128"/>
      <c r="BB112" s="128"/>
      <c r="BC112" s="128"/>
      <c r="BD112" s="128"/>
      <c r="BE112" s="128"/>
      <c r="BF112" s="128"/>
      <c r="BG112" s="128"/>
      <c r="BH112" s="128"/>
      <c r="BI112" s="128"/>
      <c r="BJ112" s="128"/>
      <c r="BK112" s="128"/>
      <c r="BL112" s="128"/>
      <c r="BM112" s="128"/>
      <c r="BN112" s="128"/>
      <c r="BO112" s="128"/>
      <c r="BP112" s="128"/>
      <c r="BQ112" s="128"/>
      <c r="BR112" s="128"/>
      <c r="BS112" s="128"/>
      <c r="BT112" s="128"/>
      <c r="BU112" s="128"/>
      <c r="BV112" s="128"/>
      <c r="BW112" s="128"/>
      <c r="BX112" s="128"/>
      <c r="BY112" s="128"/>
      <c r="BZ112" s="128"/>
      <c r="CA112" s="128"/>
      <c r="CB112" s="128"/>
      <c r="CC112" s="128"/>
      <c r="CD112" s="128"/>
      <c r="CE112" s="128"/>
      <c r="CF112" s="128"/>
      <c r="CG112" s="128"/>
      <c r="CH112" s="128"/>
      <c r="CI112" s="128"/>
      <c r="CJ112" s="128"/>
      <c r="CK112" s="128"/>
      <c r="CL112" s="128"/>
      <c r="CM112" s="128"/>
      <c r="CN112" s="128"/>
      <c r="CO112" s="128"/>
      <c r="CP112" s="128"/>
      <c r="CQ112" s="128"/>
      <c r="CR112" s="128"/>
      <c r="CS112" s="128"/>
      <c r="CT112" s="128"/>
      <c r="CU112" s="128"/>
      <c r="CV112" s="128"/>
      <c r="CW112" s="128"/>
      <c r="CX112" s="128"/>
      <c r="CY112" s="128"/>
      <c r="CZ112" s="128"/>
      <c r="DA112" s="128"/>
      <c r="DB112" s="128"/>
      <c r="DC112" s="128"/>
      <c r="DD112" s="128"/>
      <c r="DE112" s="128"/>
      <c r="DF112" s="128"/>
      <c r="DG112" s="128"/>
      <c r="DH112" s="128"/>
      <c r="DI112" s="128"/>
      <c r="DJ112" s="128"/>
      <c r="DK112" s="128"/>
      <c r="DL112" s="128"/>
      <c r="DM112" s="128"/>
      <c r="DN112" s="128"/>
      <c r="DO112" s="128"/>
      <c r="DP112" s="128"/>
      <c r="DQ112" s="128"/>
      <c r="DR112" s="127"/>
      <c r="DS112" s="127"/>
      <c r="DT112" s="127"/>
      <c r="DU112" s="127"/>
      <c r="DV112" s="127"/>
      <c r="DW112" s="127"/>
      <c r="DX112" s="127"/>
      <c r="DY112" s="127"/>
      <c r="DZ112" s="127"/>
      <c r="EA112" s="127"/>
      <c r="EB112" s="127"/>
      <c r="EC112" s="127"/>
      <c r="ED112" s="127"/>
      <c r="EE112" s="127"/>
      <c r="EF112" s="127"/>
      <c r="EG112" s="127"/>
      <c r="EH112" s="127"/>
      <c r="EI112" s="127"/>
      <c r="EJ112" s="127"/>
      <c r="EK112" s="127"/>
      <c r="EL112" s="127"/>
      <c r="EM112" s="127"/>
    </row>
    <row r="113" spans="1:143">
      <c r="A113" s="127"/>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c r="AA113" s="128"/>
      <c r="AB113" s="128"/>
      <c r="AC113" s="128"/>
      <c r="AD113" s="128"/>
      <c r="AE113" s="128"/>
      <c r="AF113" s="128"/>
      <c r="AG113" s="128"/>
      <c r="AH113" s="128"/>
      <c r="AI113" s="128"/>
      <c r="AJ113" s="128"/>
      <c r="AK113" s="128"/>
      <c r="AL113" s="128"/>
      <c r="AM113" s="128"/>
      <c r="AN113" s="128"/>
      <c r="AO113" s="128"/>
      <c r="AP113" s="128"/>
      <c r="AQ113" s="128"/>
      <c r="AR113" s="128"/>
      <c r="AS113" s="128"/>
      <c r="AT113" s="128"/>
      <c r="AU113" s="128"/>
      <c r="AV113" s="128"/>
      <c r="AW113" s="128"/>
      <c r="AX113" s="128"/>
      <c r="AY113" s="128"/>
      <c r="AZ113" s="128"/>
      <c r="BA113" s="128"/>
      <c r="BB113" s="128"/>
      <c r="BC113" s="128"/>
      <c r="BD113" s="128"/>
      <c r="BE113" s="128"/>
      <c r="BF113" s="128"/>
      <c r="BG113" s="128"/>
      <c r="BH113" s="128"/>
      <c r="BI113" s="128"/>
      <c r="BJ113" s="128"/>
      <c r="BK113" s="128"/>
      <c r="BL113" s="128"/>
      <c r="BM113" s="128"/>
      <c r="BN113" s="128"/>
      <c r="BO113" s="128"/>
      <c r="BP113" s="128"/>
      <c r="BQ113" s="128"/>
      <c r="BR113" s="128"/>
      <c r="BS113" s="128"/>
      <c r="BT113" s="128"/>
      <c r="BU113" s="128"/>
      <c r="BV113" s="128"/>
      <c r="BW113" s="128"/>
      <c r="BX113" s="128"/>
      <c r="BY113" s="128"/>
      <c r="BZ113" s="128"/>
      <c r="CA113" s="128"/>
      <c r="CB113" s="128"/>
      <c r="CC113" s="128"/>
      <c r="CD113" s="128"/>
      <c r="CE113" s="128"/>
      <c r="CF113" s="128"/>
      <c r="CG113" s="128"/>
      <c r="CH113" s="128"/>
      <c r="CI113" s="128"/>
      <c r="CJ113" s="128"/>
      <c r="CK113" s="128"/>
      <c r="CL113" s="128"/>
      <c r="CM113" s="128"/>
      <c r="CN113" s="128"/>
      <c r="CO113" s="128"/>
      <c r="CP113" s="128"/>
      <c r="CQ113" s="128"/>
      <c r="CR113" s="128"/>
      <c r="CS113" s="128"/>
      <c r="CT113" s="128"/>
      <c r="CU113" s="128"/>
      <c r="CV113" s="128"/>
      <c r="CW113" s="128"/>
      <c r="CX113" s="128"/>
      <c r="CY113" s="128"/>
      <c r="CZ113" s="128"/>
      <c r="DA113" s="128"/>
      <c r="DB113" s="128"/>
      <c r="DC113" s="128"/>
      <c r="DD113" s="128"/>
      <c r="DE113" s="128"/>
      <c r="DF113" s="128"/>
      <c r="DG113" s="128"/>
      <c r="DH113" s="128"/>
      <c r="DI113" s="128"/>
      <c r="DJ113" s="128"/>
      <c r="DK113" s="128"/>
      <c r="DL113" s="128"/>
      <c r="DM113" s="128"/>
      <c r="DN113" s="128"/>
      <c r="DO113" s="128"/>
      <c r="DP113" s="128"/>
      <c r="DQ113" s="128"/>
      <c r="DR113" s="127"/>
      <c r="DS113" s="127"/>
      <c r="DT113" s="127"/>
      <c r="DU113" s="127"/>
      <c r="DV113" s="127"/>
      <c r="DW113" s="127"/>
      <c r="DX113" s="127"/>
      <c r="DY113" s="127"/>
      <c r="DZ113" s="127"/>
      <c r="EA113" s="127"/>
      <c r="EB113" s="127"/>
      <c r="EC113" s="127"/>
      <c r="ED113" s="127"/>
      <c r="EE113" s="127"/>
      <c r="EF113" s="127"/>
      <c r="EG113" s="127"/>
      <c r="EH113" s="127"/>
      <c r="EI113" s="127"/>
      <c r="EJ113" s="127"/>
      <c r="EK113" s="127"/>
      <c r="EL113" s="127"/>
      <c r="EM113" s="127"/>
    </row>
    <row r="114" spans="1:143">
      <c r="A114" s="127"/>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c r="AA114" s="128"/>
      <c r="AB114" s="128"/>
      <c r="AC114" s="128"/>
      <c r="AD114" s="128"/>
      <c r="AE114" s="128"/>
      <c r="AF114" s="128"/>
      <c r="AG114" s="128"/>
      <c r="AH114" s="128"/>
      <c r="AI114" s="128"/>
      <c r="AJ114" s="128"/>
      <c r="AK114" s="128"/>
      <c r="AL114" s="128"/>
      <c r="AM114" s="128"/>
      <c r="AN114" s="128"/>
      <c r="AO114" s="128"/>
      <c r="AP114" s="128"/>
      <c r="AQ114" s="128"/>
      <c r="AR114" s="128"/>
      <c r="AS114" s="128"/>
      <c r="AT114" s="128"/>
      <c r="AU114" s="128"/>
      <c r="AV114" s="128"/>
      <c r="AW114" s="128"/>
      <c r="AX114" s="128"/>
      <c r="AY114" s="128"/>
      <c r="AZ114" s="128"/>
      <c r="BA114" s="128"/>
      <c r="BB114" s="128"/>
      <c r="BC114" s="128"/>
      <c r="BD114" s="128"/>
      <c r="BE114" s="128"/>
      <c r="BF114" s="128"/>
      <c r="BG114" s="128"/>
      <c r="BH114" s="128"/>
      <c r="BI114" s="128"/>
      <c r="BJ114" s="128"/>
      <c r="BK114" s="128"/>
      <c r="BL114" s="128"/>
      <c r="BM114" s="128"/>
      <c r="BN114" s="128"/>
      <c r="BO114" s="128"/>
      <c r="BP114" s="128"/>
      <c r="BQ114" s="128"/>
      <c r="BR114" s="128"/>
      <c r="BS114" s="128"/>
      <c r="BT114" s="128"/>
      <c r="BU114" s="128"/>
      <c r="BV114" s="128"/>
      <c r="BW114" s="128"/>
      <c r="BX114" s="128"/>
      <c r="BY114" s="128"/>
      <c r="BZ114" s="128"/>
      <c r="CA114" s="128"/>
      <c r="CB114" s="128"/>
      <c r="CC114" s="128"/>
      <c r="CD114" s="128"/>
      <c r="CE114" s="128"/>
      <c r="CF114" s="128"/>
      <c r="CG114" s="128"/>
      <c r="CH114" s="128"/>
      <c r="CI114" s="128"/>
      <c r="CJ114" s="128"/>
      <c r="CK114" s="128"/>
      <c r="CL114" s="128"/>
      <c r="CM114" s="128"/>
      <c r="CN114" s="128"/>
      <c r="CO114" s="128"/>
      <c r="CP114" s="128"/>
      <c r="CQ114" s="128"/>
      <c r="CR114" s="128"/>
      <c r="CS114" s="128"/>
      <c r="CT114" s="128"/>
      <c r="CU114" s="128"/>
      <c r="CV114" s="128"/>
      <c r="CW114" s="128"/>
      <c r="CX114" s="128"/>
      <c r="CY114" s="128"/>
      <c r="CZ114" s="128"/>
      <c r="DA114" s="128"/>
      <c r="DB114" s="128"/>
      <c r="DC114" s="128"/>
      <c r="DD114" s="128"/>
      <c r="DE114" s="128"/>
      <c r="DF114" s="128"/>
      <c r="DG114" s="128"/>
      <c r="DH114" s="128"/>
      <c r="DI114" s="128"/>
      <c r="DJ114" s="128"/>
      <c r="DK114" s="128"/>
      <c r="DL114" s="128"/>
      <c r="DM114" s="128"/>
      <c r="DN114" s="128"/>
      <c r="DO114" s="128"/>
      <c r="DP114" s="128"/>
      <c r="DQ114" s="128"/>
      <c r="DR114" s="127"/>
      <c r="DS114" s="127"/>
      <c r="DT114" s="127"/>
      <c r="DU114" s="127"/>
      <c r="DV114" s="127"/>
      <c r="DW114" s="127"/>
      <c r="DX114" s="127"/>
      <c r="DY114" s="127"/>
      <c r="DZ114" s="127"/>
      <c r="EA114" s="127"/>
      <c r="EB114" s="127"/>
      <c r="EC114" s="127"/>
      <c r="ED114" s="127"/>
      <c r="EE114" s="127"/>
      <c r="EF114" s="127"/>
      <c r="EG114" s="127"/>
      <c r="EH114" s="127"/>
      <c r="EI114" s="127"/>
      <c r="EJ114" s="127"/>
      <c r="EK114" s="127"/>
      <c r="EL114" s="127"/>
      <c r="EM114" s="127"/>
    </row>
    <row r="115" spans="1:143">
      <c r="A115" s="127"/>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c r="AA115" s="128"/>
      <c r="AB115" s="128"/>
      <c r="AC115" s="128"/>
      <c r="AD115" s="128"/>
      <c r="AE115" s="128"/>
      <c r="AF115" s="128"/>
      <c r="AG115" s="128"/>
      <c r="AH115" s="128"/>
      <c r="AI115" s="128"/>
      <c r="AJ115" s="128"/>
      <c r="AK115" s="128"/>
      <c r="AL115" s="128"/>
      <c r="AM115" s="128"/>
      <c r="AN115" s="128"/>
      <c r="AO115" s="128"/>
      <c r="AP115" s="128"/>
      <c r="AQ115" s="128"/>
      <c r="AR115" s="128"/>
      <c r="AS115" s="128"/>
      <c r="AT115" s="128"/>
      <c r="AU115" s="128"/>
      <c r="AV115" s="128"/>
      <c r="AW115" s="128"/>
      <c r="AX115" s="128"/>
      <c r="AY115" s="128"/>
      <c r="AZ115" s="128"/>
      <c r="BA115" s="128"/>
      <c r="BB115" s="128"/>
      <c r="BC115" s="128"/>
      <c r="BD115" s="128"/>
      <c r="BE115" s="128"/>
      <c r="BF115" s="128"/>
      <c r="BG115" s="128"/>
      <c r="BH115" s="128"/>
      <c r="BI115" s="128"/>
      <c r="BJ115" s="128"/>
      <c r="BK115" s="128"/>
      <c r="BL115" s="128"/>
      <c r="BM115" s="128"/>
      <c r="BN115" s="128"/>
      <c r="BO115" s="128"/>
      <c r="BP115" s="128"/>
      <c r="BQ115" s="128"/>
      <c r="BR115" s="128"/>
      <c r="BS115" s="128"/>
      <c r="BT115" s="128"/>
      <c r="BU115" s="128"/>
      <c r="BV115" s="128"/>
      <c r="BW115" s="128"/>
      <c r="BX115" s="128"/>
      <c r="BY115" s="128"/>
      <c r="BZ115" s="128"/>
      <c r="CA115" s="128"/>
      <c r="CB115" s="128"/>
      <c r="CC115" s="128"/>
      <c r="CD115" s="128"/>
      <c r="CE115" s="128"/>
      <c r="CF115" s="128"/>
      <c r="CG115" s="128"/>
      <c r="CH115" s="128"/>
      <c r="CI115" s="128"/>
      <c r="CJ115" s="128"/>
      <c r="CK115" s="128"/>
      <c r="CL115" s="128"/>
      <c r="CM115" s="128"/>
      <c r="CN115" s="128"/>
      <c r="CO115" s="128"/>
      <c r="CP115" s="128"/>
      <c r="CQ115" s="128"/>
      <c r="CR115" s="128"/>
      <c r="CS115" s="128"/>
      <c r="CT115" s="128"/>
      <c r="CU115" s="128"/>
      <c r="CV115" s="128"/>
      <c r="CW115" s="128"/>
      <c r="CX115" s="128"/>
      <c r="CY115" s="128"/>
      <c r="CZ115" s="128"/>
      <c r="DA115" s="128"/>
      <c r="DB115" s="128"/>
      <c r="DC115" s="128"/>
      <c r="DD115" s="128"/>
      <c r="DE115" s="128"/>
      <c r="DF115" s="128"/>
      <c r="DG115" s="128"/>
      <c r="DH115" s="128"/>
      <c r="DI115" s="128"/>
      <c r="DJ115" s="128"/>
      <c r="DK115" s="128"/>
      <c r="DL115" s="128"/>
      <c r="DM115" s="128"/>
      <c r="DN115" s="128"/>
      <c r="DO115" s="128"/>
      <c r="DP115" s="128"/>
      <c r="DQ115" s="128"/>
      <c r="DR115" s="127"/>
      <c r="DS115" s="127"/>
      <c r="DT115" s="127"/>
      <c r="DU115" s="127"/>
      <c r="DV115" s="127"/>
      <c r="DW115" s="127"/>
      <c r="DX115" s="127"/>
      <c r="DY115" s="127"/>
      <c r="DZ115" s="127"/>
      <c r="EA115" s="127"/>
      <c r="EB115" s="127"/>
      <c r="EC115" s="127"/>
      <c r="ED115" s="127"/>
      <c r="EE115" s="127"/>
      <c r="EF115" s="127"/>
      <c r="EG115" s="127"/>
      <c r="EH115" s="127"/>
      <c r="EI115" s="127"/>
      <c r="EJ115" s="127"/>
      <c r="EK115" s="127"/>
      <c r="EL115" s="127"/>
      <c r="EM115" s="127"/>
    </row>
    <row r="116" spans="1:143">
      <c r="A116" s="127"/>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c r="AA116" s="128"/>
      <c r="AB116" s="128"/>
      <c r="AC116" s="128"/>
      <c r="AD116" s="128"/>
      <c r="AE116" s="128"/>
      <c r="AF116" s="128"/>
      <c r="AG116" s="128"/>
      <c r="AH116" s="128"/>
      <c r="AI116" s="128"/>
      <c r="AJ116" s="128"/>
      <c r="AK116" s="128"/>
      <c r="AL116" s="128"/>
      <c r="AM116" s="128"/>
      <c r="AN116" s="128"/>
      <c r="AO116" s="128"/>
      <c r="AP116" s="128"/>
      <c r="AQ116" s="128"/>
      <c r="AR116" s="128"/>
      <c r="AS116" s="128"/>
      <c r="AT116" s="128"/>
      <c r="AU116" s="128"/>
      <c r="AV116" s="128"/>
      <c r="AW116" s="128"/>
      <c r="AX116" s="128"/>
      <c r="AY116" s="128"/>
      <c r="AZ116" s="128"/>
      <c r="BA116" s="128"/>
      <c r="BB116" s="128"/>
      <c r="BC116" s="128"/>
      <c r="BD116" s="128"/>
      <c r="BE116" s="128"/>
      <c r="BF116" s="128"/>
      <c r="BG116" s="128"/>
      <c r="BH116" s="128"/>
      <c r="BI116" s="128"/>
      <c r="BJ116" s="128"/>
      <c r="BK116" s="128"/>
      <c r="BL116" s="128"/>
      <c r="BM116" s="128"/>
      <c r="BN116" s="128"/>
      <c r="BO116" s="128"/>
      <c r="BP116" s="128"/>
      <c r="BQ116" s="128"/>
      <c r="BR116" s="128"/>
      <c r="BS116" s="128"/>
      <c r="BT116" s="128"/>
      <c r="BU116" s="128"/>
      <c r="BV116" s="128"/>
      <c r="BW116" s="128"/>
      <c r="BX116" s="128"/>
      <c r="BY116" s="128"/>
      <c r="BZ116" s="128"/>
      <c r="CA116" s="128"/>
      <c r="CB116" s="128"/>
      <c r="CC116" s="128"/>
      <c r="CD116" s="128"/>
      <c r="CE116" s="128"/>
      <c r="CF116" s="128"/>
      <c r="CG116" s="128"/>
      <c r="CH116" s="128"/>
      <c r="CI116" s="128"/>
      <c r="CJ116" s="128"/>
      <c r="CK116" s="128"/>
      <c r="CL116" s="128"/>
      <c r="CM116" s="128"/>
      <c r="CN116" s="128"/>
      <c r="CO116" s="128"/>
      <c r="CP116" s="128"/>
      <c r="CQ116" s="128"/>
      <c r="CR116" s="128"/>
      <c r="CS116" s="128"/>
      <c r="CT116" s="128"/>
      <c r="CU116" s="128"/>
      <c r="CV116" s="128"/>
      <c r="CW116" s="128"/>
      <c r="CX116" s="128"/>
      <c r="CY116" s="128"/>
      <c r="CZ116" s="128"/>
      <c r="DA116" s="128"/>
      <c r="DB116" s="128"/>
      <c r="DC116" s="128"/>
      <c r="DD116" s="128"/>
      <c r="DE116" s="128"/>
      <c r="DF116" s="128"/>
      <c r="DG116" s="128"/>
      <c r="DH116" s="128"/>
      <c r="DI116" s="128"/>
      <c r="DJ116" s="128"/>
      <c r="DK116" s="128"/>
      <c r="DL116" s="128"/>
      <c r="DM116" s="128"/>
      <c r="DN116" s="128"/>
      <c r="DO116" s="128"/>
      <c r="DP116" s="128"/>
      <c r="DQ116" s="128"/>
      <c r="DR116" s="127"/>
      <c r="DS116" s="127"/>
      <c r="DT116" s="127"/>
      <c r="DU116" s="127"/>
      <c r="DV116" s="127"/>
      <c r="DW116" s="127"/>
      <c r="DX116" s="127"/>
      <c r="DY116" s="127"/>
      <c r="DZ116" s="127"/>
      <c r="EA116" s="127"/>
      <c r="EB116" s="127"/>
      <c r="EC116" s="127"/>
      <c r="ED116" s="127"/>
      <c r="EE116" s="127"/>
      <c r="EF116" s="127"/>
      <c r="EG116" s="127"/>
      <c r="EH116" s="127"/>
      <c r="EI116" s="127"/>
      <c r="EJ116" s="127"/>
      <c r="EK116" s="127"/>
      <c r="EL116" s="127"/>
      <c r="EM116" s="127"/>
    </row>
    <row r="117" spans="1:143">
      <c r="A117" s="127"/>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c r="AA117" s="128"/>
      <c r="AB117" s="128"/>
      <c r="AC117" s="128"/>
      <c r="AD117" s="128"/>
      <c r="AE117" s="128"/>
      <c r="AF117" s="128"/>
      <c r="AG117" s="128"/>
      <c r="AH117" s="128"/>
      <c r="AI117" s="128"/>
      <c r="AJ117" s="128"/>
      <c r="AK117" s="128"/>
      <c r="AL117" s="128"/>
      <c r="AM117" s="128"/>
      <c r="AN117" s="128"/>
      <c r="AO117" s="128"/>
      <c r="AP117" s="128"/>
      <c r="AQ117" s="128"/>
      <c r="AR117" s="128"/>
      <c r="AS117" s="128"/>
      <c r="AT117" s="128"/>
      <c r="AU117" s="128"/>
      <c r="AV117" s="128"/>
      <c r="AW117" s="128"/>
      <c r="AX117" s="128"/>
      <c r="AY117" s="128"/>
      <c r="AZ117" s="128"/>
      <c r="BA117" s="128"/>
      <c r="BB117" s="128"/>
      <c r="BC117" s="128"/>
      <c r="BD117" s="128"/>
      <c r="BE117" s="128"/>
      <c r="BF117" s="128"/>
      <c r="BG117" s="128"/>
      <c r="BH117" s="128"/>
      <c r="BI117" s="128"/>
      <c r="BJ117" s="128"/>
      <c r="BK117" s="128"/>
      <c r="BL117" s="128"/>
      <c r="BM117" s="128"/>
      <c r="BN117" s="128"/>
      <c r="BO117" s="128"/>
      <c r="BP117" s="128"/>
      <c r="BQ117" s="128"/>
      <c r="BR117" s="128"/>
      <c r="BS117" s="128"/>
      <c r="BT117" s="128"/>
      <c r="BU117" s="128"/>
      <c r="BV117" s="128"/>
      <c r="BW117" s="128"/>
      <c r="BX117" s="128"/>
      <c r="BY117" s="128"/>
      <c r="BZ117" s="128"/>
      <c r="CA117" s="128"/>
      <c r="CB117" s="128"/>
      <c r="CC117" s="128"/>
      <c r="CD117" s="128"/>
      <c r="CE117" s="128"/>
      <c r="CF117" s="128"/>
      <c r="CG117" s="128"/>
      <c r="CH117" s="128"/>
      <c r="CI117" s="128"/>
      <c r="CJ117" s="128"/>
      <c r="CK117" s="128"/>
      <c r="CL117" s="128"/>
      <c r="CM117" s="128"/>
      <c r="CN117" s="128"/>
      <c r="CO117" s="128"/>
      <c r="CP117" s="128"/>
      <c r="CQ117" s="128"/>
      <c r="CR117" s="128"/>
      <c r="CS117" s="128"/>
      <c r="CT117" s="128"/>
      <c r="CU117" s="128"/>
      <c r="CV117" s="128"/>
      <c r="CW117" s="128"/>
      <c r="CX117" s="128"/>
      <c r="CY117" s="128"/>
      <c r="CZ117" s="128"/>
      <c r="DA117" s="128"/>
      <c r="DB117" s="128"/>
      <c r="DC117" s="128"/>
      <c r="DD117" s="128"/>
      <c r="DE117" s="128"/>
      <c r="DF117" s="128"/>
      <c r="DG117" s="128"/>
      <c r="DH117" s="128"/>
      <c r="DI117" s="128"/>
      <c r="DJ117" s="128"/>
      <c r="DK117" s="128"/>
      <c r="DL117" s="128"/>
      <c r="DM117" s="128"/>
      <c r="DN117" s="128"/>
      <c r="DO117" s="128"/>
      <c r="DP117" s="128"/>
      <c r="DQ117" s="128"/>
      <c r="DR117" s="127"/>
      <c r="DS117" s="127"/>
      <c r="DT117" s="127"/>
      <c r="DU117" s="127"/>
      <c r="DV117" s="127"/>
      <c r="DW117" s="127"/>
      <c r="DX117" s="127"/>
      <c r="DY117" s="127"/>
      <c r="DZ117" s="127"/>
      <c r="EA117" s="127"/>
      <c r="EB117" s="127"/>
      <c r="EC117" s="127"/>
      <c r="ED117" s="127"/>
      <c r="EE117" s="127"/>
      <c r="EF117" s="127"/>
      <c r="EG117" s="127"/>
      <c r="EH117" s="127"/>
      <c r="EI117" s="127"/>
      <c r="EJ117" s="127"/>
      <c r="EK117" s="127"/>
      <c r="EL117" s="127"/>
      <c r="EM117" s="127"/>
    </row>
    <row r="118" spans="1:143">
      <c r="A118" s="127"/>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c r="AA118" s="128"/>
      <c r="AB118" s="128"/>
      <c r="AC118" s="128"/>
      <c r="AD118" s="128"/>
      <c r="AE118" s="128"/>
      <c r="AF118" s="128"/>
      <c r="AG118" s="128"/>
      <c r="AH118" s="128"/>
      <c r="AI118" s="128"/>
      <c r="AJ118" s="128"/>
      <c r="AK118" s="128"/>
      <c r="AL118" s="128"/>
      <c r="AM118" s="128"/>
      <c r="AN118" s="128"/>
      <c r="AO118" s="128"/>
      <c r="AP118" s="128"/>
      <c r="AQ118" s="128"/>
      <c r="AR118" s="128"/>
      <c r="AS118" s="128"/>
      <c r="AT118" s="128"/>
      <c r="AU118" s="128"/>
      <c r="AV118" s="128"/>
      <c r="AW118" s="128"/>
      <c r="AX118" s="128"/>
      <c r="AY118" s="128"/>
      <c r="AZ118" s="128"/>
      <c r="BA118" s="128"/>
      <c r="BB118" s="128"/>
      <c r="BC118" s="128"/>
      <c r="BD118" s="128"/>
      <c r="BE118" s="128"/>
      <c r="BF118" s="128"/>
      <c r="BG118" s="128"/>
      <c r="BH118" s="128"/>
      <c r="BI118" s="128"/>
      <c r="BJ118" s="128"/>
      <c r="BK118" s="128"/>
      <c r="BL118" s="128"/>
      <c r="BM118" s="128"/>
      <c r="BN118" s="128"/>
      <c r="BO118" s="128"/>
      <c r="BP118" s="128"/>
      <c r="BQ118" s="128"/>
      <c r="BR118" s="128"/>
      <c r="BS118" s="128"/>
      <c r="BT118" s="128"/>
      <c r="BU118" s="128"/>
      <c r="BV118" s="128"/>
      <c r="BW118" s="128"/>
      <c r="BX118" s="128"/>
      <c r="BY118" s="128"/>
      <c r="BZ118" s="128"/>
      <c r="CA118" s="128"/>
      <c r="CB118" s="128"/>
      <c r="CC118" s="128"/>
      <c r="CD118" s="128"/>
      <c r="CE118" s="128"/>
      <c r="CF118" s="128"/>
      <c r="CG118" s="128"/>
      <c r="CH118" s="128"/>
      <c r="CI118" s="128"/>
      <c r="CJ118" s="128"/>
      <c r="CK118" s="128"/>
      <c r="CL118" s="128"/>
      <c r="CM118" s="128"/>
      <c r="CN118" s="128"/>
      <c r="CO118" s="128"/>
      <c r="CP118" s="128"/>
      <c r="CQ118" s="128"/>
      <c r="CR118" s="128"/>
      <c r="CS118" s="128"/>
      <c r="CT118" s="128"/>
      <c r="CU118" s="128"/>
      <c r="CV118" s="128"/>
      <c r="CW118" s="128"/>
      <c r="CX118" s="128"/>
      <c r="CY118" s="128"/>
      <c r="CZ118" s="128"/>
      <c r="DA118" s="128"/>
      <c r="DB118" s="128"/>
      <c r="DC118" s="128"/>
      <c r="DD118" s="128"/>
      <c r="DE118" s="128"/>
      <c r="DF118" s="128"/>
      <c r="DG118" s="128"/>
      <c r="DH118" s="128"/>
      <c r="DI118" s="128"/>
      <c r="DJ118" s="128"/>
      <c r="DK118" s="128"/>
      <c r="DL118" s="128"/>
      <c r="DM118" s="128"/>
      <c r="DN118" s="128"/>
      <c r="DO118" s="128"/>
      <c r="DP118" s="128"/>
      <c r="DQ118" s="128"/>
      <c r="DR118" s="127"/>
      <c r="DS118" s="127"/>
      <c r="DT118" s="127"/>
      <c r="DU118" s="127"/>
      <c r="DV118" s="127"/>
      <c r="DW118" s="127"/>
      <c r="DX118" s="127"/>
      <c r="DY118" s="127"/>
      <c r="DZ118" s="127"/>
      <c r="EA118" s="127"/>
      <c r="EB118" s="127"/>
      <c r="EC118" s="127"/>
      <c r="ED118" s="127"/>
      <c r="EE118" s="127"/>
      <c r="EF118" s="127"/>
      <c r="EG118" s="127"/>
      <c r="EH118" s="127"/>
      <c r="EI118" s="127"/>
      <c r="EJ118" s="127"/>
      <c r="EK118" s="127"/>
      <c r="EL118" s="127"/>
      <c r="EM118" s="127"/>
    </row>
    <row r="119" spans="1:143">
      <c r="A119" s="127"/>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128"/>
      <c r="AB119" s="128"/>
      <c r="AC119" s="128"/>
      <c r="AD119" s="128"/>
      <c r="AE119" s="128"/>
      <c r="AF119" s="128"/>
      <c r="AG119" s="128"/>
      <c r="AH119" s="128"/>
      <c r="AI119" s="128"/>
      <c r="AJ119" s="128"/>
      <c r="AK119" s="128"/>
      <c r="AL119" s="128"/>
      <c r="AM119" s="128"/>
      <c r="AN119" s="128"/>
      <c r="AO119" s="128"/>
      <c r="AP119" s="128"/>
      <c r="AQ119" s="128"/>
      <c r="AR119" s="128"/>
      <c r="AS119" s="128"/>
      <c r="AT119" s="128"/>
      <c r="AU119" s="128"/>
      <c r="AV119" s="128"/>
      <c r="AW119" s="128"/>
      <c r="AX119" s="128"/>
      <c r="AY119" s="128"/>
      <c r="AZ119" s="128"/>
      <c r="BA119" s="128"/>
      <c r="BB119" s="128"/>
      <c r="BC119" s="128"/>
      <c r="BD119" s="128"/>
      <c r="BE119" s="128"/>
      <c r="BF119" s="128"/>
      <c r="BG119" s="128"/>
      <c r="BH119" s="128"/>
      <c r="BI119" s="128"/>
      <c r="BJ119" s="128"/>
      <c r="BK119" s="128"/>
      <c r="BL119" s="128"/>
      <c r="BM119" s="128"/>
      <c r="BN119" s="128"/>
      <c r="BO119" s="128"/>
      <c r="BP119" s="128"/>
      <c r="BQ119" s="128"/>
      <c r="BR119" s="128"/>
      <c r="BS119" s="128"/>
      <c r="BT119" s="128"/>
      <c r="BU119" s="128"/>
      <c r="BV119" s="128"/>
      <c r="BW119" s="128"/>
      <c r="BX119" s="128"/>
      <c r="BY119" s="128"/>
      <c r="BZ119" s="128"/>
      <c r="CA119" s="128"/>
      <c r="CB119" s="128"/>
      <c r="CC119" s="128"/>
      <c r="CD119" s="128"/>
      <c r="CE119" s="128"/>
      <c r="CF119" s="128"/>
      <c r="CG119" s="128"/>
      <c r="CH119" s="128"/>
      <c r="CI119" s="128"/>
      <c r="CJ119" s="128"/>
      <c r="CK119" s="128"/>
      <c r="CL119" s="128"/>
      <c r="CM119" s="128"/>
      <c r="CN119" s="128"/>
      <c r="CO119" s="128"/>
      <c r="CP119" s="128"/>
      <c r="CQ119" s="128"/>
      <c r="CR119" s="128"/>
      <c r="CS119" s="128"/>
      <c r="CT119" s="128"/>
      <c r="CU119" s="128"/>
      <c r="CV119" s="128"/>
      <c r="CW119" s="128"/>
      <c r="CX119" s="128"/>
      <c r="CY119" s="128"/>
      <c r="CZ119" s="128"/>
      <c r="DA119" s="128"/>
      <c r="DB119" s="128"/>
      <c r="DC119" s="128"/>
      <c r="DD119" s="128"/>
      <c r="DE119" s="128"/>
      <c r="DF119" s="128"/>
      <c r="DG119" s="128"/>
      <c r="DH119" s="128"/>
      <c r="DI119" s="128"/>
      <c r="DJ119" s="128"/>
      <c r="DK119" s="128"/>
      <c r="DL119" s="128"/>
      <c r="DM119" s="128"/>
      <c r="DN119" s="128"/>
      <c r="DO119" s="128"/>
      <c r="DP119" s="128"/>
      <c r="DQ119" s="128"/>
      <c r="DR119" s="127"/>
      <c r="DS119" s="127"/>
      <c r="DT119" s="127"/>
      <c r="DU119" s="127"/>
      <c r="DV119" s="127"/>
      <c r="DW119" s="127"/>
      <c r="DX119" s="127"/>
      <c r="DY119" s="127"/>
      <c r="DZ119" s="127"/>
      <c r="EA119" s="127"/>
      <c r="EB119" s="127"/>
      <c r="EC119" s="127"/>
      <c r="ED119" s="127"/>
      <c r="EE119" s="127"/>
      <c r="EF119" s="127"/>
      <c r="EG119" s="127"/>
      <c r="EH119" s="127"/>
      <c r="EI119" s="127"/>
      <c r="EJ119" s="127"/>
      <c r="EK119" s="127"/>
      <c r="EL119" s="127"/>
      <c r="EM119" s="127"/>
    </row>
    <row r="120" spans="1:143">
      <c r="A120" s="127"/>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128"/>
      <c r="AB120" s="128"/>
      <c r="AC120" s="128"/>
      <c r="AD120" s="128"/>
      <c r="AE120" s="128"/>
      <c r="AF120" s="128"/>
      <c r="AG120" s="128"/>
      <c r="AH120" s="128"/>
      <c r="AI120" s="128"/>
      <c r="AJ120" s="128"/>
      <c r="AK120" s="128"/>
      <c r="AL120" s="128"/>
      <c r="AM120" s="128"/>
      <c r="AN120" s="128"/>
      <c r="AO120" s="128"/>
      <c r="AP120" s="128"/>
      <c r="AQ120" s="128"/>
      <c r="AR120" s="128"/>
      <c r="AS120" s="128"/>
      <c r="AT120" s="128"/>
      <c r="AU120" s="128"/>
      <c r="AV120" s="128"/>
      <c r="AW120" s="128"/>
      <c r="AX120" s="128"/>
      <c r="AY120" s="128"/>
      <c r="AZ120" s="128"/>
      <c r="BA120" s="128"/>
      <c r="BB120" s="128"/>
      <c r="BC120" s="128"/>
      <c r="BD120" s="128"/>
      <c r="BE120" s="128"/>
      <c r="BF120" s="128"/>
      <c r="BG120" s="128"/>
      <c r="BH120" s="128"/>
      <c r="BI120" s="128"/>
      <c r="BJ120" s="128"/>
      <c r="BK120" s="128"/>
      <c r="BL120" s="128"/>
      <c r="BM120" s="128"/>
      <c r="BN120" s="128"/>
      <c r="BO120" s="128"/>
      <c r="BP120" s="128"/>
      <c r="BQ120" s="128"/>
      <c r="BR120" s="128"/>
      <c r="BS120" s="128"/>
      <c r="BT120" s="128"/>
      <c r="BU120" s="128"/>
      <c r="BV120" s="128"/>
      <c r="BW120" s="128"/>
      <c r="BX120" s="128"/>
      <c r="BY120" s="128"/>
      <c r="BZ120" s="128"/>
      <c r="CA120" s="128"/>
      <c r="CB120" s="128"/>
      <c r="CC120" s="128"/>
      <c r="CD120" s="128"/>
      <c r="CE120" s="128"/>
      <c r="CF120" s="128"/>
      <c r="CG120" s="128"/>
      <c r="CH120" s="128"/>
      <c r="CI120" s="128"/>
      <c r="CJ120" s="128"/>
      <c r="CK120" s="128"/>
      <c r="CL120" s="128"/>
      <c r="CM120" s="128"/>
      <c r="CN120" s="128"/>
      <c r="CO120" s="128"/>
      <c r="CP120" s="128"/>
      <c r="CQ120" s="128"/>
      <c r="CR120" s="128"/>
      <c r="CS120" s="128"/>
      <c r="CT120" s="128"/>
      <c r="CU120" s="128"/>
      <c r="CV120" s="128"/>
      <c r="CW120" s="128"/>
      <c r="CX120" s="128"/>
      <c r="CY120" s="128"/>
      <c r="CZ120" s="128"/>
      <c r="DA120" s="128"/>
      <c r="DB120" s="128"/>
      <c r="DC120" s="128"/>
      <c r="DD120" s="128"/>
      <c r="DE120" s="128"/>
      <c r="DF120" s="128"/>
      <c r="DG120" s="128"/>
      <c r="DH120" s="128"/>
      <c r="DI120" s="128"/>
      <c r="DJ120" s="128"/>
      <c r="DK120" s="128"/>
      <c r="DL120" s="128"/>
      <c r="DM120" s="128"/>
      <c r="DN120" s="128"/>
      <c r="DO120" s="128"/>
      <c r="DP120" s="128"/>
      <c r="DQ120" s="128"/>
      <c r="DR120" s="127"/>
      <c r="DS120" s="127"/>
      <c r="DT120" s="127"/>
      <c r="DU120" s="127"/>
      <c r="DV120" s="127"/>
      <c r="DW120" s="127"/>
      <c r="DX120" s="127"/>
      <c r="DY120" s="127"/>
      <c r="DZ120" s="127"/>
      <c r="EA120" s="127"/>
      <c r="EB120" s="127"/>
      <c r="EC120" s="127"/>
      <c r="ED120" s="127"/>
      <c r="EE120" s="127"/>
      <c r="EF120" s="127"/>
      <c r="EG120" s="127"/>
      <c r="EH120" s="127"/>
      <c r="EI120" s="127"/>
      <c r="EJ120" s="127"/>
      <c r="EK120" s="127"/>
      <c r="EL120" s="127"/>
      <c r="EM120" s="127"/>
    </row>
    <row r="121" spans="1:143">
      <c r="A121" s="127"/>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128"/>
      <c r="AB121" s="128"/>
      <c r="AC121" s="128"/>
      <c r="AD121" s="128"/>
      <c r="AE121" s="128"/>
      <c r="AF121" s="128"/>
      <c r="AG121" s="128"/>
      <c r="AH121" s="128"/>
      <c r="AI121" s="128"/>
      <c r="AJ121" s="128"/>
      <c r="AK121" s="128"/>
      <c r="AL121" s="128"/>
      <c r="AM121" s="128"/>
      <c r="AN121" s="128"/>
      <c r="AO121" s="128"/>
      <c r="AP121" s="128"/>
      <c r="AQ121" s="128"/>
      <c r="AR121" s="128"/>
      <c r="AS121" s="128"/>
      <c r="AT121" s="128"/>
      <c r="AU121" s="128"/>
      <c r="AV121" s="128"/>
      <c r="AW121" s="128"/>
      <c r="AX121" s="128"/>
      <c r="AY121" s="128"/>
      <c r="AZ121" s="128"/>
      <c r="BA121" s="128"/>
      <c r="BB121" s="128"/>
      <c r="BC121" s="128"/>
      <c r="BD121" s="128"/>
      <c r="BE121" s="128"/>
      <c r="BF121" s="128"/>
      <c r="BG121" s="128"/>
      <c r="BH121" s="128"/>
      <c r="BI121" s="128"/>
      <c r="BJ121" s="128"/>
      <c r="BK121" s="128"/>
      <c r="BL121" s="128"/>
      <c r="BM121" s="128"/>
      <c r="BN121" s="128"/>
      <c r="BO121" s="128"/>
      <c r="BP121" s="128"/>
      <c r="BQ121" s="128"/>
      <c r="BR121" s="128"/>
      <c r="BS121" s="128"/>
      <c r="BT121" s="128"/>
      <c r="BU121" s="128"/>
      <c r="BV121" s="128"/>
      <c r="BW121" s="128"/>
      <c r="BX121" s="128"/>
      <c r="BY121" s="128"/>
      <c r="BZ121" s="128"/>
      <c r="CA121" s="128"/>
      <c r="CB121" s="128"/>
      <c r="CC121" s="128"/>
      <c r="CD121" s="128"/>
      <c r="CE121" s="128"/>
      <c r="CF121" s="128"/>
      <c r="CG121" s="128"/>
      <c r="CH121" s="128"/>
      <c r="CI121" s="128"/>
      <c r="CJ121" s="128"/>
      <c r="CK121" s="128"/>
      <c r="CL121" s="128"/>
      <c r="CM121" s="128"/>
      <c r="CN121" s="128"/>
      <c r="CO121" s="128"/>
      <c r="CP121" s="128"/>
      <c r="CQ121" s="128"/>
      <c r="CR121" s="128"/>
      <c r="CS121" s="128"/>
      <c r="CT121" s="128"/>
      <c r="CU121" s="128"/>
      <c r="CV121" s="128"/>
      <c r="CW121" s="128"/>
      <c r="CX121" s="128"/>
      <c r="CY121" s="128"/>
      <c r="CZ121" s="128"/>
      <c r="DA121" s="128"/>
      <c r="DB121" s="128"/>
      <c r="DC121" s="128"/>
      <c r="DD121" s="128"/>
      <c r="DE121" s="128"/>
      <c r="DF121" s="128"/>
      <c r="DG121" s="128"/>
      <c r="DH121" s="128"/>
      <c r="DI121" s="128"/>
      <c r="DJ121" s="128"/>
      <c r="DK121" s="128"/>
      <c r="DL121" s="128"/>
      <c r="DM121" s="128"/>
      <c r="DN121" s="128"/>
      <c r="DO121" s="128"/>
      <c r="DP121" s="128"/>
      <c r="DQ121" s="128"/>
      <c r="DR121" s="127"/>
      <c r="DS121" s="127"/>
      <c r="DT121" s="127"/>
      <c r="DU121" s="127"/>
      <c r="DV121" s="127"/>
      <c r="DW121" s="127"/>
      <c r="DX121" s="127"/>
      <c r="DY121" s="127"/>
      <c r="DZ121" s="127"/>
      <c r="EA121" s="127"/>
      <c r="EB121" s="127"/>
      <c r="EC121" s="127"/>
      <c r="ED121" s="127"/>
      <c r="EE121" s="127"/>
      <c r="EF121" s="127"/>
      <c r="EG121" s="127"/>
      <c r="EH121" s="127"/>
      <c r="EI121" s="127"/>
      <c r="EJ121" s="127"/>
      <c r="EK121" s="127"/>
      <c r="EL121" s="127"/>
      <c r="EM121" s="127"/>
    </row>
    <row r="122" spans="1:143">
      <c r="A122" s="127"/>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c r="AA122" s="128"/>
      <c r="AB122" s="128"/>
      <c r="AC122" s="128"/>
      <c r="AD122" s="128"/>
      <c r="AE122" s="128"/>
      <c r="AF122" s="128"/>
      <c r="AG122" s="128"/>
      <c r="AH122" s="128"/>
      <c r="AI122" s="128"/>
      <c r="AJ122" s="128"/>
      <c r="AK122" s="128"/>
      <c r="AL122" s="128"/>
      <c r="AM122" s="128"/>
      <c r="AN122" s="128"/>
      <c r="AO122" s="128"/>
      <c r="AP122" s="128"/>
      <c r="AQ122" s="128"/>
      <c r="AR122" s="128"/>
      <c r="AS122" s="128"/>
      <c r="AT122" s="128"/>
      <c r="AU122" s="128"/>
      <c r="AV122" s="128"/>
      <c r="AW122" s="128"/>
      <c r="AX122" s="128"/>
      <c r="AY122" s="128"/>
      <c r="AZ122" s="128"/>
      <c r="BA122" s="128"/>
      <c r="BB122" s="128"/>
      <c r="BC122" s="128"/>
      <c r="BD122" s="128"/>
      <c r="BE122" s="128"/>
      <c r="BF122" s="128"/>
      <c r="BG122" s="128"/>
      <c r="BH122" s="128"/>
      <c r="BI122" s="128"/>
      <c r="BJ122" s="128"/>
      <c r="BK122" s="128"/>
      <c r="BL122" s="128"/>
      <c r="BM122" s="128"/>
      <c r="BN122" s="128"/>
      <c r="BO122" s="128"/>
      <c r="BP122" s="128"/>
      <c r="BQ122" s="128"/>
      <c r="BR122" s="128"/>
      <c r="BS122" s="128"/>
      <c r="BT122" s="128"/>
      <c r="BU122" s="128"/>
      <c r="BV122" s="128"/>
      <c r="BW122" s="128"/>
      <c r="BX122" s="128"/>
      <c r="BY122" s="128"/>
      <c r="BZ122" s="128"/>
      <c r="CA122" s="128"/>
      <c r="CB122" s="128"/>
      <c r="CC122" s="128"/>
      <c r="CD122" s="128"/>
      <c r="CE122" s="128"/>
      <c r="CF122" s="128"/>
      <c r="CG122" s="128"/>
      <c r="CH122" s="128"/>
      <c r="CI122" s="128"/>
      <c r="CJ122" s="128"/>
      <c r="CK122" s="128"/>
      <c r="CL122" s="128"/>
      <c r="CM122" s="128"/>
      <c r="CN122" s="128"/>
      <c r="CO122" s="128"/>
      <c r="CP122" s="128"/>
      <c r="CQ122" s="128"/>
      <c r="CR122" s="128"/>
      <c r="CS122" s="128"/>
      <c r="CT122" s="128"/>
      <c r="CU122" s="128"/>
      <c r="CV122" s="128"/>
      <c r="CW122" s="128"/>
      <c r="CX122" s="128"/>
      <c r="CY122" s="128"/>
      <c r="CZ122" s="128"/>
      <c r="DA122" s="128"/>
      <c r="DB122" s="128"/>
      <c r="DC122" s="128"/>
      <c r="DD122" s="128"/>
      <c r="DE122" s="128"/>
      <c r="DF122" s="128"/>
      <c r="DG122" s="128"/>
      <c r="DH122" s="128"/>
      <c r="DI122" s="128"/>
      <c r="DJ122" s="128"/>
      <c r="DK122" s="128"/>
      <c r="DL122" s="128"/>
      <c r="DM122" s="128"/>
      <c r="DN122" s="128"/>
      <c r="DO122" s="128"/>
      <c r="DP122" s="128"/>
      <c r="DQ122" s="128"/>
      <c r="DR122" s="127"/>
      <c r="DS122" s="127"/>
      <c r="DT122" s="127"/>
      <c r="DU122" s="127"/>
      <c r="DV122" s="127"/>
      <c r="DW122" s="127"/>
      <c r="DX122" s="127"/>
      <c r="DY122" s="127"/>
      <c r="DZ122" s="127"/>
      <c r="EA122" s="127"/>
      <c r="EB122" s="127"/>
      <c r="EC122" s="127"/>
      <c r="ED122" s="127"/>
      <c r="EE122" s="127"/>
      <c r="EF122" s="127"/>
      <c r="EG122" s="127"/>
      <c r="EH122" s="127"/>
      <c r="EI122" s="127"/>
      <c r="EJ122" s="127"/>
      <c r="EK122" s="127"/>
      <c r="EL122" s="127"/>
      <c r="EM122" s="127"/>
    </row>
    <row r="123" spans="1:143">
      <c r="A123" s="127"/>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c r="AA123" s="128"/>
      <c r="AB123" s="128"/>
      <c r="AC123" s="128"/>
      <c r="AD123" s="128"/>
      <c r="AE123" s="128"/>
      <c r="AF123" s="128"/>
      <c r="AG123" s="128"/>
      <c r="AH123" s="128"/>
      <c r="AI123" s="128"/>
      <c r="AJ123" s="128"/>
      <c r="AK123" s="128"/>
      <c r="AL123" s="128"/>
      <c r="AM123" s="128"/>
      <c r="AN123" s="128"/>
      <c r="AO123" s="128"/>
      <c r="AP123" s="128"/>
      <c r="AQ123" s="128"/>
      <c r="AR123" s="128"/>
      <c r="AS123" s="128"/>
      <c r="AT123" s="128"/>
      <c r="AU123" s="128"/>
      <c r="AV123" s="128"/>
      <c r="AW123" s="128"/>
      <c r="AX123" s="128"/>
      <c r="AY123" s="128"/>
      <c r="AZ123" s="128"/>
      <c r="BA123" s="128"/>
      <c r="BB123" s="128"/>
      <c r="BC123" s="128"/>
      <c r="BD123" s="128"/>
      <c r="BE123" s="128"/>
      <c r="BF123" s="128"/>
      <c r="BG123" s="128"/>
      <c r="BH123" s="128"/>
      <c r="BI123" s="128"/>
      <c r="BJ123" s="128"/>
      <c r="BK123" s="128"/>
      <c r="BL123" s="128"/>
      <c r="BM123" s="128"/>
      <c r="BN123" s="128"/>
      <c r="BO123" s="128"/>
      <c r="BP123" s="128"/>
      <c r="BQ123" s="128"/>
      <c r="BR123" s="128"/>
      <c r="BS123" s="128"/>
      <c r="BT123" s="128"/>
      <c r="BU123" s="128"/>
      <c r="BV123" s="128"/>
      <c r="BW123" s="128"/>
      <c r="BX123" s="128"/>
      <c r="BY123" s="128"/>
      <c r="BZ123" s="128"/>
      <c r="CA123" s="128"/>
      <c r="CB123" s="128"/>
      <c r="CC123" s="128"/>
      <c r="CD123" s="128"/>
      <c r="CE123" s="128"/>
      <c r="CF123" s="128"/>
      <c r="CG123" s="128"/>
      <c r="CH123" s="128"/>
      <c r="CI123" s="128"/>
      <c r="CJ123" s="128"/>
      <c r="CK123" s="128"/>
      <c r="CL123" s="128"/>
      <c r="CM123" s="128"/>
      <c r="CN123" s="128"/>
      <c r="CO123" s="128"/>
      <c r="CP123" s="128"/>
      <c r="CQ123" s="128"/>
      <c r="CR123" s="128"/>
      <c r="CS123" s="128"/>
      <c r="CT123" s="128"/>
      <c r="CU123" s="128"/>
      <c r="CV123" s="128"/>
      <c r="CW123" s="128"/>
      <c r="CX123" s="128"/>
      <c r="CY123" s="128"/>
      <c r="CZ123" s="128"/>
      <c r="DA123" s="128"/>
      <c r="DB123" s="128"/>
      <c r="DC123" s="128"/>
      <c r="DD123" s="128"/>
      <c r="DE123" s="128"/>
      <c r="DF123" s="128"/>
      <c r="DG123" s="128"/>
      <c r="DH123" s="128"/>
      <c r="DI123" s="128"/>
      <c r="DJ123" s="128"/>
      <c r="DK123" s="128"/>
      <c r="DL123" s="128"/>
      <c r="DM123" s="128"/>
      <c r="DN123" s="128"/>
      <c r="DO123" s="128"/>
      <c r="DP123" s="128"/>
      <c r="DQ123" s="128"/>
      <c r="DR123" s="127"/>
      <c r="DS123" s="127"/>
      <c r="DT123" s="127"/>
      <c r="DU123" s="127"/>
      <c r="DV123" s="127"/>
      <c r="DW123" s="127"/>
      <c r="DX123" s="127"/>
      <c r="DY123" s="127"/>
      <c r="DZ123" s="127"/>
      <c r="EA123" s="127"/>
      <c r="EB123" s="127"/>
      <c r="EC123" s="127"/>
      <c r="ED123" s="127"/>
      <c r="EE123" s="127"/>
      <c r="EF123" s="127"/>
      <c r="EG123" s="127"/>
      <c r="EH123" s="127"/>
      <c r="EI123" s="127"/>
      <c r="EJ123" s="127"/>
      <c r="EK123" s="127"/>
      <c r="EL123" s="127"/>
      <c r="EM123" s="127"/>
    </row>
    <row r="124" spans="1:143">
      <c r="A124" s="127"/>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c r="AA124" s="128"/>
      <c r="AB124" s="128"/>
      <c r="AC124" s="128"/>
      <c r="AD124" s="128"/>
      <c r="AE124" s="128"/>
      <c r="AF124" s="128"/>
      <c r="AG124" s="128"/>
      <c r="AH124" s="128"/>
      <c r="AI124" s="128"/>
      <c r="AJ124" s="128"/>
      <c r="AK124" s="128"/>
      <c r="AL124" s="128"/>
      <c r="AM124" s="128"/>
      <c r="AN124" s="128"/>
      <c r="AO124" s="128"/>
      <c r="AP124" s="128"/>
      <c r="AQ124" s="128"/>
      <c r="AR124" s="128"/>
      <c r="AS124" s="128"/>
      <c r="AT124" s="128"/>
      <c r="AU124" s="128"/>
      <c r="AV124" s="128"/>
      <c r="AW124" s="128"/>
      <c r="AX124" s="128"/>
      <c r="AY124" s="128"/>
      <c r="AZ124" s="128"/>
      <c r="BA124" s="128"/>
      <c r="BB124" s="128"/>
      <c r="BC124" s="128"/>
      <c r="BD124" s="128"/>
      <c r="BE124" s="128"/>
      <c r="BF124" s="128"/>
      <c r="BG124" s="128"/>
      <c r="BH124" s="128"/>
      <c r="BI124" s="128"/>
      <c r="BJ124" s="128"/>
      <c r="BK124" s="128"/>
      <c r="BL124" s="128"/>
      <c r="BM124" s="128"/>
      <c r="BN124" s="128"/>
      <c r="BO124" s="128"/>
      <c r="BP124" s="128"/>
      <c r="BQ124" s="128"/>
      <c r="BR124" s="128"/>
      <c r="BS124" s="128"/>
      <c r="BT124" s="128"/>
      <c r="BU124" s="128"/>
      <c r="BV124" s="128"/>
      <c r="BW124" s="128"/>
      <c r="BX124" s="128"/>
      <c r="BY124" s="128"/>
      <c r="BZ124" s="128"/>
      <c r="CA124" s="128"/>
      <c r="CB124" s="128"/>
      <c r="CC124" s="128"/>
      <c r="CD124" s="128"/>
      <c r="CE124" s="128"/>
      <c r="CF124" s="128"/>
      <c r="CG124" s="128"/>
      <c r="CH124" s="128"/>
      <c r="CI124" s="128"/>
      <c r="CJ124" s="128"/>
      <c r="CK124" s="128"/>
      <c r="CL124" s="128"/>
      <c r="CM124" s="128"/>
      <c r="CN124" s="128"/>
      <c r="CO124" s="128"/>
      <c r="CP124" s="128"/>
      <c r="CQ124" s="128"/>
      <c r="CR124" s="128"/>
      <c r="CS124" s="128"/>
      <c r="CT124" s="128"/>
      <c r="CU124" s="128"/>
      <c r="CV124" s="128"/>
      <c r="CW124" s="128"/>
      <c r="CX124" s="128"/>
      <c r="CY124" s="128"/>
      <c r="CZ124" s="128"/>
      <c r="DA124" s="128"/>
      <c r="DB124" s="128"/>
      <c r="DC124" s="128"/>
      <c r="DD124" s="128"/>
      <c r="DE124" s="128"/>
      <c r="DF124" s="128"/>
      <c r="DG124" s="128"/>
      <c r="DH124" s="128"/>
      <c r="DI124" s="128"/>
      <c r="DJ124" s="128"/>
      <c r="DK124" s="128"/>
      <c r="DL124" s="128"/>
      <c r="DM124" s="128"/>
      <c r="DN124" s="128"/>
      <c r="DO124" s="128"/>
      <c r="DP124" s="128"/>
      <c r="DQ124" s="128"/>
      <c r="DR124" s="127"/>
      <c r="DS124" s="127"/>
      <c r="DT124" s="127"/>
      <c r="DU124" s="127"/>
      <c r="DV124" s="127"/>
      <c r="DW124" s="127"/>
      <c r="DX124" s="127"/>
      <c r="DY124" s="127"/>
      <c r="DZ124" s="127"/>
      <c r="EA124" s="127"/>
      <c r="EB124" s="127"/>
      <c r="EC124" s="127"/>
      <c r="ED124" s="127"/>
      <c r="EE124" s="127"/>
      <c r="EF124" s="127"/>
      <c r="EG124" s="127"/>
      <c r="EH124" s="127"/>
      <c r="EI124" s="127"/>
      <c r="EJ124" s="127"/>
      <c r="EK124" s="127"/>
      <c r="EL124" s="127"/>
      <c r="EM124" s="127"/>
    </row>
    <row r="125" spans="1:143">
      <c r="A125" s="127"/>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c r="AA125" s="128"/>
      <c r="AB125" s="128"/>
      <c r="AC125" s="128"/>
      <c r="AD125" s="128"/>
      <c r="AE125" s="128"/>
      <c r="AF125" s="128"/>
      <c r="AG125" s="128"/>
      <c r="AH125" s="128"/>
      <c r="AI125" s="128"/>
      <c r="AJ125" s="128"/>
      <c r="AK125" s="128"/>
      <c r="AL125" s="128"/>
      <c r="AM125" s="128"/>
      <c r="AN125" s="128"/>
      <c r="AO125" s="128"/>
      <c r="AP125" s="128"/>
      <c r="AQ125" s="128"/>
      <c r="AR125" s="128"/>
      <c r="AS125" s="128"/>
      <c r="AT125" s="128"/>
      <c r="AU125" s="128"/>
      <c r="AV125" s="128"/>
      <c r="AW125" s="128"/>
      <c r="AX125" s="128"/>
      <c r="AY125" s="128"/>
      <c r="AZ125" s="128"/>
      <c r="BA125" s="128"/>
      <c r="BB125" s="128"/>
      <c r="BC125" s="128"/>
      <c r="BD125" s="128"/>
      <c r="BE125" s="128"/>
      <c r="BF125" s="128"/>
      <c r="BG125" s="128"/>
      <c r="BH125" s="128"/>
      <c r="BI125" s="128"/>
      <c r="BJ125" s="128"/>
      <c r="BK125" s="128"/>
      <c r="BL125" s="128"/>
      <c r="BM125" s="128"/>
      <c r="BN125" s="128"/>
      <c r="BO125" s="128"/>
      <c r="BP125" s="128"/>
      <c r="BQ125" s="128"/>
      <c r="BR125" s="128"/>
      <c r="BS125" s="128"/>
      <c r="BT125" s="128"/>
      <c r="BU125" s="128"/>
      <c r="BV125" s="128"/>
      <c r="BW125" s="128"/>
      <c r="BX125" s="128"/>
      <c r="BY125" s="128"/>
      <c r="BZ125" s="128"/>
      <c r="CA125" s="128"/>
      <c r="CB125" s="128"/>
      <c r="CC125" s="128"/>
      <c r="CD125" s="128"/>
      <c r="CE125" s="128"/>
      <c r="CF125" s="128"/>
      <c r="CG125" s="128"/>
      <c r="CH125" s="128"/>
      <c r="CI125" s="128"/>
      <c r="CJ125" s="128"/>
      <c r="CK125" s="128"/>
      <c r="CL125" s="128"/>
      <c r="CM125" s="128"/>
      <c r="CN125" s="128"/>
      <c r="CO125" s="128"/>
      <c r="CP125" s="128"/>
      <c r="CQ125" s="128"/>
      <c r="CR125" s="128"/>
      <c r="CS125" s="128"/>
      <c r="CT125" s="128"/>
      <c r="CU125" s="128"/>
      <c r="CV125" s="128"/>
      <c r="CW125" s="128"/>
      <c r="CX125" s="128"/>
      <c r="CY125" s="128"/>
      <c r="CZ125" s="128"/>
      <c r="DA125" s="128"/>
      <c r="DB125" s="128"/>
      <c r="DC125" s="128"/>
      <c r="DD125" s="128"/>
      <c r="DE125" s="128"/>
      <c r="DF125" s="128"/>
      <c r="DG125" s="128"/>
      <c r="DH125" s="128"/>
      <c r="DI125" s="128"/>
      <c r="DJ125" s="128"/>
      <c r="DK125" s="128"/>
      <c r="DL125" s="128"/>
      <c r="DM125" s="128"/>
      <c r="DN125" s="128"/>
      <c r="DO125" s="128"/>
      <c r="DP125" s="128"/>
      <c r="DQ125" s="128"/>
      <c r="DR125" s="127"/>
      <c r="DS125" s="127"/>
      <c r="DT125" s="127"/>
      <c r="DU125" s="127"/>
      <c r="DV125" s="127"/>
      <c r="DW125" s="127"/>
      <c r="DX125" s="127"/>
      <c r="DY125" s="127"/>
      <c r="DZ125" s="127"/>
      <c r="EA125" s="127"/>
      <c r="EB125" s="127"/>
      <c r="EC125" s="127"/>
      <c r="ED125" s="127"/>
      <c r="EE125" s="127"/>
      <c r="EF125" s="127"/>
      <c r="EG125" s="127"/>
      <c r="EH125" s="127"/>
      <c r="EI125" s="127"/>
      <c r="EJ125" s="127"/>
      <c r="EK125" s="127"/>
      <c r="EL125" s="127"/>
      <c r="EM125" s="127"/>
    </row>
    <row r="126" spans="1:143">
      <c r="A126" s="127"/>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c r="AA126" s="128"/>
      <c r="AB126" s="128"/>
      <c r="AC126" s="128"/>
      <c r="AD126" s="128"/>
      <c r="AE126" s="128"/>
      <c r="AF126" s="128"/>
      <c r="AG126" s="128"/>
      <c r="AH126" s="128"/>
      <c r="AI126" s="128"/>
      <c r="AJ126" s="128"/>
      <c r="AK126" s="128"/>
      <c r="AL126" s="128"/>
      <c r="AM126" s="128"/>
      <c r="AN126" s="128"/>
      <c r="AO126" s="128"/>
      <c r="AP126" s="128"/>
      <c r="AQ126" s="128"/>
      <c r="AR126" s="128"/>
      <c r="AS126" s="128"/>
      <c r="AT126" s="128"/>
      <c r="AU126" s="128"/>
      <c r="AV126" s="128"/>
      <c r="AW126" s="128"/>
      <c r="AX126" s="128"/>
      <c r="AY126" s="128"/>
      <c r="AZ126" s="128"/>
      <c r="BA126" s="128"/>
      <c r="BB126" s="128"/>
      <c r="BC126" s="128"/>
      <c r="BD126" s="128"/>
      <c r="BE126" s="128"/>
      <c r="BF126" s="128"/>
      <c r="BG126" s="128"/>
      <c r="BH126" s="128"/>
      <c r="BI126" s="128"/>
      <c r="BJ126" s="128"/>
      <c r="BK126" s="128"/>
      <c r="BL126" s="128"/>
      <c r="BM126" s="128"/>
      <c r="BN126" s="128"/>
      <c r="BO126" s="128"/>
      <c r="BP126" s="128"/>
      <c r="BQ126" s="128"/>
      <c r="BR126" s="128"/>
      <c r="BS126" s="128"/>
      <c r="BT126" s="128"/>
      <c r="BU126" s="128"/>
      <c r="BV126" s="128"/>
      <c r="BW126" s="128"/>
      <c r="BX126" s="128"/>
      <c r="BY126" s="128"/>
      <c r="BZ126" s="128"/>
      <c r="CA126" s="128"/>
      <c r="CB126" s="128"/>
      <c r="CC126" s="128"/>
      <c r="CD126" s="128"/>
      <c r="CE126" s="128"/>
      <c r="CF126" s="128"/>
      <c r="CG126" s="128"/>
      <c r="CH126" s="128"/>
      <c r="CI126" s="128"/>
      <c r="CJ126" s="128"/>
      <c r="CK126" s="128"/>
      <c r="CL126" s="128"/>
      <c r="CM126" s="128"/>
      <c r="CN126" s="128"/>
      <c r="CO126" s="128"/>
      <c r="CP126" s="128"/>
      <c r="CQ126" s="128"/>
      <c r="CR126" s="128"/>
      <c r="CS126" s="128"/>
      <c r="CT126" s="128"/>
      <c r="CU126" s="128"/>
      <c r="CV126" s="128"/>
      <c r="CW126" s="128"/>
      <c r="CX126" s="128"/>
      <c r="CY126" s="128"/>
      <c r="CZ126" s="128"/>
      <c r="DA126" s="128"/>
      <c r="DB126" s="128"/>
      <c r="DC126" s="128"/>
      <c r="DD126" s="128"/>
      <c r="DE126" s="128"/>
      <c r="DF126" s="128"/>
      <c r="DG126" s="128"/>
      <c r="DH126" s="128"/>
      <c r="DI126" s="128"/>
      <c r="DJ126" s="128"/>
      <c r="DK126" s="128"/>
      <c r="DL126" s="128"/>
      <c r="DM126" s="128"/>
      <c r="DN126" s="128"/>
      <c r="DO126" s="128"/>
      <c r="DP126" s="128"/>
      <c r="DQ126" s="128"/>
      <c r="DR126" s="127"/>
      <c r="DS126" s="127"/>
      <c r="DT126" s="127"/>
      <c r="DU126" s="127"/>
      <c r="DV126" s="127"/>
      <c r="DW126" s="127"/>
      <c r="DX126" s="127"/>
      <c r="DY126" s="127"/>
      <c r="DZ126" s="127"/>
      <c r="EA126" s="127"/>
      <c r="EB126" s="127"/>
      <c r="EC126" s="127"/>
      <c r="ED126" s="127"/>
      <c r="EE126" s="127"/>
      <c r="EF126" s="127"/>
      <c r="EG126" s="127"/>
      <c r="EH126" s="127"/>
      <c r="EI126" s="127"/>
      <c r="EJ126" s="127"/>
      <c r="EK126" s="127"/>
      <c r="EL126" s="127"/>
      <c r="EM126" s="127"/>
    </row>
    <row r="127" spans="1:143">
      <c r="A127" s="127"/>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c r="AA127" s="128"/>
      <c r="AB127" s="128"/>
      <c r="AC127" s="128"/>
      <c r="AD127" s="128"/>
      <c r="AE127" s="128"/>
      <c r="AF127" s="128"/>
      <c r="AG127" s="128"/>
      <c r="AH127" s="128"/>
      <c r="AI127" s="128"/>
      <c r="AJ127" s="128"/>
      <c r="AK127" s="128"/>
      <c r="AL127" s="128"/>
      <c r="AM127" s="128"/>
      <c r="AN127" s="128"/>
      <c r="AO127" s="128"/>
      <c r="AP127" s="128"/>
      <c r="AQ127" s="128"/>
      <c r="AR127" s="128"/>
      <c r="AS127" s="128"/>
      <c r="AT127" s="128"/>
      <c r="AU127" s="128"/>
      <c r="AV127" s="128"/>
      <c r="AW127" s="128"/>
      <c r="AX127" s="128"/>
      <c r="AY127" s="128"/>
      <c r="AZ127" s="128"/>
      <c r="BA127" s="128"/>
      <c r="BB127" s="128"/>
      <c r="BC127" s="128"/>
      <c r="BD127" s="128"/>
      <c r="BE127" s="128"/>
      <c r="BF127" s="128"/>
      <c r="BG127" s="128"/>
      <c r="BH127" s="128"/>
      <c r="BI127" s="128"/>
      <c r="BJ127" s="128"/>
      <c r="BK127" s="128"/>
      <c r="BL127" s="128"/>
      <c r="BM127" s="128"/>
      <c r="BN127" s="128"/>
      <c r="BO127" s="128"/>
      <c r="BP127" s="128"/>
      <c r="BQ127" s="128"/>
      <c r="BR127" s="128"/>
      <c r="BS127" s="128"/>
      <c r="BT127" s="128"/>
      <c r="BU127" s="128"/>
      <c r="BV127" s="128"/>
      <c r="BW127" s="128"/>
      <c r="BX127" s="128"/>
      <c r="BY127" s="128"/>
      <c r="BZ127" s="128"/>
      <c r="CA127" s="128"/>
      <c r="CB127" s="128"/>
      <c r="CC127" s="128"/>
      <c r="CD127" s="128"/>
      <c r="CE127" s="128"/>
      <c r="CF127" s="128"/>
      <c r="CG127" s="128"/>
      <c r="CH127" s="128"/>
      <c r="CI127" s="128"/>
      <c r="CJ127" s="128"/>
      <c r="CK127" s="128"/>
      <c r="CL127" s="128"/>
      <c r="CM127" s="128"/>
      <c r="CN127" s="128"/>
      <c r="CO127" s="128"/>
      <c r="CP127" s="128"/>
      <c r="CQ127" s="128"/>
      <c r="CR127" s="128"/>
      <c r="CS127" s="128"/>
      <c r="CT127" s="128"/>
      <c r="CU127" s="128"/>
      <c r="CV127" s="128"/>
      <c r="CW127" s="128"/>
      <c r="CX127" s="128"/>
      <c r="CY127" s="128"/>
      <c r="CZ127" s="128"/>
      <c r="DA127" s="128"/>
      <c r="DB127" s="128"/>
      <c r="DC127" s="128"/>
      <c r="DD127" s="128"/>
      <c r="DE127" s="128"/>
      <c r="DF127" s="128"/>
      <c r="DG127" s="128"/>
      <c r="DH127" s="128"/>
      <c r="DI127" s="128"/>
      <c r="DJ127" s="128"/>
      <c r="DK127" s="128"/>
      <c r="DL127" s="128"/>
      <c r="DM127" s="128"/>
      <c r="DN127" s="128"/>
      <c r="DO127" s="128"/>
      <c r="DP127" s="128"/>
      <c r="DQ127" s="128"/>
      <c r="DR127" s="127"/>
      <c r="DS127" s="127"/>
      <c r="DT127" s="127"/>
      <c r="DU127" s="127"/>
      <c r="DV127" s="127"/>
      <c r="DW127" s="127"/>
      <c r="DX127" s="127"/>
      <c r="DY127" s="127"/>
      <c r="DZ127" s="127"/>
      <c r="EA127" s="127"/>
      <c r="EB127" s="127"/>
      <c r="EC127" s="127"/>
      <c r="ED127" s="127"/>
      <c r="EE127" s="127"/>
      <c r="EF127" s="127"/>
      <c r="EG127" s="127"/>
      <c r="EH127" s="127"/>
      <c r="EI127" s="127"/>
      <c r="EJ127" s="127"/>
      <c r="EK127" s="127"/>
      <c r="EL127" s="127"/>
      <c r="EM127" s="127"/>
    </row>
    <row r="128" spans="1:143">
      <c r="A128" s="127"/>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c r="AA128" s="128"/>
      <c r="AB128" s="128"/>
      <c r="AC128" s="128"/>
      <c r="AD128" s="128"/>
      <c r="AE128" s="128"/>
      <c r="AF128" s="128"/>
      <c r="AG128" s="128"/>
      <c r="AH128" s="128"/>
      <c r="AI128" s="128"/>
      <c r="AJ128" s="128"/>
      <c r="AK128" s="128"/>
      <c r="AL128" s="128"/>
      <c r="AM128" s="128"/>
      <c r="AN128" s="128"/>
      <c r="AO128" s="128"/>
      <c r="AP128" s="128"/>
      <c r="AQ128" s="128"/>
      <c r="AR128" s="128"/>
      <c r="AS128" s="128"/>
      <c r="AT128" s="128"/>
      <c r="AU128" s="128"/>
      <c r="AV128" s="128"/>
      <c r="AW128" s="128"/>
      <c r="AX128" s="128"/>
      <c r="AY128" s="128"/>
      <c r="AZ128" s="128"/>
      <c r="BA128" s="128"/>
      <c r="BB128" s="128"/>
      <c r="BC128" s="128"/>
      <c r="BD128" s="128"/>
      <c r="BE128" s="128"/>
      <c r="BF128" s="128"/>
      <c r="BG128" s="128"/>
      <c r="BH128" s="128"/>
      <c r="BI128" s="128"/>
      <c r="BJ128" s="128"/>
      <c r="BK128" s="128"/>
      <c r="BL128" s="128"/>
      <c r="BM128" s="128"/>
      <c r="BN128" s="128"/>
      <c r="BO128" s="128"/>
      <c r="BP128" s="128"/>
      <c r="BQ128" s="128"/>
      <c r="BR128" s="128"/>
      <c r="BS128" s="128"/>
      <c r="BT128" s="128"/>
      <c r="BU128" s="128"/>
      <c r="BV128" s="128"/>
      <c r="BW128" s="128"/>
      <c r="BX128" s="128"/>
      <c r="BY128" s="128"/>
      <c r="BZ128" s="128"/>
      <c r="CA128" s="128"/>
      <c r="CB128" s="128"/>
      <c r="CC128" s="128"/>
      <c r="CD128" s="128"/>
      <c r="CE128" s="128"/>
      <c r="CF128" s="128"/>
      <c r="CG128" s="128"/>
      <c r="CH128" s="128"/>
      <c r="CI128" s="128"/>
      <c r="CJ128" s="128"/>
      <c r="CK128" s="128"/>
      <c r="CL128" s="128"/>
      <c r="CM128" s="128"/>
      <c r="CN128" s="128"/>
      <c r="CO128" s="128"/>
      <c r="CP128" s="128"/>
      <c r="CQ128" s="128"/>
      <c r="CR128" s="128"/>
      <c r="CS128" s="128"/>
      <c r="CT128" s="128"/>
      <c r="CU128" s="128"/>
      <c r="CV128" s="128"/>
      <c r="CW128" s="128"/>
      <c r="CX128" s="128"/>
      <c r="CY128" s="128"/>
      <c r="CZ128" s="128"/>
      <c r="DA128" s="128"/>
      <c r="DB128" s="128"/>
      <c r="DC128" s="128"/>
      <c r="DD128" s="128"/>
      <c r="DE128" s="128"/>
      <c r="DF128" s="128"/>
      <c r="DG128" s="128"/>
      <c r="DH128" s="128"/>
      <c r="DI128" s="128"/>
      <c r="DJ128" s="128"/>
      <c r="DK128" s="128"/>
      <c r="DL128" s="128"/>
      <c r="DM128" s="128"/>
      <c r="DN128" s="128"/>
      <c r="DO128" s="128"/>
      <c r="DP128" s="128"/>
      <c r="DQ128" s="128"/>
      <c r="DR128" s="127"/>
      <c r="DS128" s="127"/>
      <c r="DT128" s="127"/>
      <c r="DU128" s="127"/>
      <c r="DV128" s="127"/>
      <c r="DW128" s="127"/>
      <c r="DX128" s="127"/>
      <c r="DY128" s="127"/>
      <c r="DZ128" s="127"/>
      <c r="EA128" s="127"/>
      <c r="EB128" s="127"/>
      <c r="EC128" s="127"/>
      <c r="ED128" s="127"/>
      <c r="EE128" s="127"/>
      <c r="EF128" s="127"/>
      <c r="EG128" s="127"/>
      <c r="EH128" s="127"/>
      <c r="EI128" s="127"/>
      <c r="EJ128" s="127"/>
      <c r="EK128" s="127"/>
      <c r="EL128" s="127"/>
      <c r="EM128" s="127"/>
    </row>
    <row r="129" spans="1:143">
      <c r="A129" s="127"/>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c r="AA129" s="128"/>
      <c r="AB129" s="128"/>
      <c r="AC129" s="128"/>
      <c r="AD129" s="128"/>
      <c r="AE129" s="128"/>
      <c r="AF129" s="128"/>
      <c r="AG129" s="128"/>
      <c r="AH129" s="128"/>
      <c r="AI129" s="128"/>
      <c r="AJ129" s="128"/>
      <c r="AK129" s="128"/>
      <c r="AL129" s="128"/>
      <c r="AM129" s="128"/>
      <c r="AN129" s="128"/>
      <c r="AO129" s="128"/>
      <c r="AP129" s="128"/>
      <c r="AQ129" s="128"/>
      <c r="AR129" s="128"/>
      <c r="AS129" s="128"/>
      <c r="AT129" s="128"/>
      <c r="AU129" s="128"/>
      <c r="AV129" s="128"/>
      <c r="AW129" s="128"/>
      <c r="AX129" s="128"/>
      <c r="AY129" s="128"/>
      <c r="AZ129" s="128"/>
      <c r="BA129" s="128"/>
      <c r="BB129" s="128"/>
      <c r="BC129" s="128"/>
      <c r="BD129" s="128"/>
      <c r="BE129" s="128"/>
      <c r="BF129" s="128"/>
      <c r="BG129" s="128"/>
      <c r="BH129" s="128"/>
      <c r="BI129" s="128"/>
      <c r="BJ129" s="128"/>
      <c r="BK129" s="128"/>
      <c r="BL129" s="128"/>
      <c r="BM129" s="128"/>
      <c r="BN129" s="128"/>
      <c r="BO129" s="128"/>
      <c r="BP129" s="128"/>
      <c r="BQ129" s="128"/>
      <c r="BR129" s="128"/>
      <c r="BS129" s="128"/>
      <c r="BT129" s="128"/>
      <c r="BU129" s="128"/>
      <c r="BV129" s="128"/>
      <c r="BW129" s="128"/>
      <c r="BX129" s="128"/>
      <c r="BY129" s="128"/>
      <c r="BZ129" s="128"/>
      <c r="CA129" s="128"/>
      <c r="CB129" s="128"/>
      <c r="CC129" s="128"/>
      <c r="CD129" s="128"/>
      <c r="CE129" s="128"/>
      <c r="CF129" s="128"/>
      <c r="CG129" s="128"/>
      <c r="CH129" s="128"/>
      <c r="CI129" s="128"/>
      <c r="CJ129" s="128"/>
      <c r="CK129" s="128"/>
      <c r="CL129" s="128"/>
      <c r="CM129" s="128"/>
      <c r="CN129" s="128"/>
      <c r="CO129" s="128"/>
      <c r="CP129" s="128"/>
      <c r="CQ129" s="128"/>
      <c r="CR129" s="128"/>
      <c r="CS129" s="128"/>
      <c r="CT129" s="128"/>
      <c r="CU129" s="128"/>
      <c r="CV129" s="128"/>
      <c r="CW129" s="128"/>
      <c r="CX129" s="128"/>
      <c r="CY129" s="128"/>
      <c r="CZ129" s="128"/>
      <c r="DA129" s="128"/>
      <c r="DB129" s="128"/>
      <c r="DC129" s="128"/>
      <c r="DD129" s="128"/>
      <c r="DE129" s="128"/>
      <c r="DF129" s="128"/>
      <c r="DG129" s="128"/>
      <c r="DH129" s="128"/>
      <c r="DI129" s="128"/>
      <c r="DJ129" s="128"/>
      <c r="DK129" s="128"/>
      <c r="DL129" s="128"/>
      <c r="DM129" s="128"/>
      <c r="DN129" s="128"/>
      <c r="DO129" s="128"/>
      <c r="DP129" s="128"/>
      <c r="DQ129" s="128"/>
      <c r="DR129" s="127"/>
      <c r="DS129" s="127"/>
      <c r="DT129" s="127"/>
      <c r="DU129" s="127"/>
      <c r="DV129" s="127"/>
      <c r="DW129" s="127"/>
      <c r="DX129" s="127"/>
      <c r="DY129" s="127"/>
      <c r="DZ129" s="127"/>
      <c r="EA129" s="127"/>
      <c r="EB129" s="127"/>
      <c r="EC129" s="127"/>
      <c r="ED129" s="127"/>
      <c r="EE129" s="127"/>
      <c r="EF129" s="127"/>
      <c r="EG129" s="127"/>
      <c r="EH129" s="127"/>
      <c r="EI129" s="127"/>
      <c r="EJ129" s="127"/>
      <c r="EK129" s="127"/>
      <c r="EL129" s="127"/>
      <c r="EM129" s="127"/>
    </row>
    <row r="130" spans="1:143">
      <c r="A130" s="127"/>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c r="AA130" s="128"/>
      <c r="AB130" s="128"/>
      <c r="AC130" s="128"/>
      <c r="AD130" s="128"/>
      <c r="AE130" s="128"/>
      <c r="AF130" s="128"/>
      <c r="AG130" s="128"/>
      <c r="AH130" s="128"/>
      <c r="AI130" s="128"/>
      <c r="AJ130" s="128"/>
      <c r="AK130" s="128"/>
      <c r="AL130" s="128"/>
      <c r="AM130" s="128"/>
      <c r="AN130" s="128"/>
      <c r="AO130" s="128"/>
      <c r="AP130" s="128"/>
      <c r="AQ130" s="128"/>
      <c r="AR130" s="128"/>
      <c r="AS130" s="128"/>
      <c r="AT130" s="128"/>
      <c r="AU130" s="128"/>
      <c r="AV130" s="128"/>
      <c r="AW130" s="128"/>
      <c r="AX130" s="128"/>
      <c r="AY130" s="128"/>
      <c r="AZ130" s="128"/>
      <c r="BA130" s="128"/>
      <c r="BB130" s="128"/>
      <c r="BC130" s="128"/>
      <c r="BD130" s="128"/>
      <c r="BE130" s="128"/>
      <c r="BF130" s="128"/>
      <c r="BG130" s="128"/>
      <c r="BH130" s="128"/>
      <c r="BI130" s="128"/>
      <c r="BJ130" s="128"/>
      <c r="BK130" s="128"/>
      <c r="BL130" s="128"/>
      <c r="BM130" s="128"/>
      <c r="BN130" s="128"/>
      <c r="BO130" s="128"/>
      <c r="BP130" s="128"/>
      <c r="BQ130" s="128"/>
      <c r="BR130" s="128"/>
      <c r="BS130" s="128"/>
      <c r="BT130" s="128"/>
      <c r="BU130" s="128"/>
      <c r="BV130" s="128"/>
      <c r="BW130" s="128"/>
      <c r="BX130" s="128"/>
      <c r="BY130" s="128"/>
      <c r="BZ130" s="128"/>
      <c r="CA130" s="128"/>
      <c r="CB130" s="128"/>
      <c r="CC130" s="128"/>
      <c r="CD130" s="128"/>
      <c r="CE130" s="128"/>
      <c r="CF130" s="128"/>
      <c r="CG130" s="128"/>
      <c r="CH130" s="128"/>
      <c r="CI130" s="128"/>
      <c r="CJ130" s="128"/>
      <c r="CK130" s="128"/>
      <c r="CL130" s="128"/>
      <c r="CM130" s="128"/>
      <c r="CN130" s="128"/>
      <c r="CO130" s="128"/>
      <c r="CP130" s="128"/>
      <c r="CQ130" s="128"/>
      <c r="CR130" s="128"/>
      <c r="CS130" s="128"/>
      <c r="CT130" s="128"/>
      <c r="CU130" s="128"/>
      <c r="CV130" s="128"/>
      <c r="CW130" s="128"/>
      <c r="CX130" s="128"/>
      <c r="CY130" s="128"/>
      <c r="CZ130" s="128"/>
      <c r="DA130" s="128"/>
      <c r="DB130" s="128"/>
      <c r="DC130" s="128"/>
      <c r="DD130" s="128"/>
      <c r="DE130" s="128"/>
      <c r="DF130" s="128"/>
      <c r="DG130" s="128"/>
      <c r="DH130" s="128"/>
      <c r="DI130" s="128"/>
      <c r="DJ130" s="128"/>
      <c r="DK130" s="128"/>
      <c r="DL130" s="128"/>
      <c r="DM130" s="128"/>
      <c r="DN130" s="128"/>
      <c r="DO130" s="128"/>
      <c r="DP130" s="128"/>
      <c r="DQ130" s="128"/>
      <c r="DR130" s="127"/>
      <c r="DS130" s="127"/>
      <c r="DT130" s="127"/>
      <c r="DU130" s="127"/>
      <c r="DV130" s="127"/>
      <c r="DW130" s="127"/>
      <c r="DX130" s="127"/>
      <c r="DY130" s="127"/>
      <c r="DZ130" s="127"/>
      <c r="EA130" s="127"/>
      <c r="EB130" s="127"/>
      <c r="EC130" s="127"/>
      <c r="ED130" s="127"/>
      <c r="EE130" s="127"/>
      <c r="EF130" s="127"/>
      <c r="EG130" s="127"/>
      <c r="EH130" s="127"/>
      <c r="EI130" s="127"/>
      <c r="EJ130" s="127"/>
      <c r="EK130" s="127"/>
      <c r="EL130" s="127"/>
      <c r="EM130" s="127"/>
    </row>
    <row r="131" spans="1:143">
      <c r="A131" s="127"/>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c r="AA131" s="128"/>
      <c r="AB131" s="128"/>
      <c r="AC131" s="128"/>
      <c r="AD131" s="128"/>
      <c r="AE131" s="128"/>
      <c r="AF131" s="128"/>
      <c r="AG131" s="128"/>
      <c r="AH131" s="128"/>
      <c r="AI131" s="128"/>
      <c r="AJ131" s="128"/>
      <c r="AK131" s="128"/>
      <c r="AL131" s="128"/>
      <c r="AM131" s="128"/>
      <c r="AN131" s="128"/>
      <c r="AO131" s="128"/>
      <c r="AP131" s="128"/>
      <c r="AQ131" s="128"/>
      <c r="AR131" s="128"/>
      <c r="AS131" s="128"/>
      <c r="AT131" s="128"/>
      <c r="AU131" s="128"/>
      <c r="AV131" s="128"/>
      <c r="AW131" s="128"/>
      <c r="AX131" s="128"/>
      <c r="AY131" s="128"/>
      <c r="AZ131" s="128"/>
      <c r="BA131" s="128"/>
      <c r="BB131" s="128"/>
      <c r="BC131" s="128"/>
      <c r="BD131" s="128"/>
      <c r="BE131" s="128"/>
      <c r="BF131" s="128"/>
      <c r="BG131" s="128"/>
      <c r="BH131" s="128"/>
      <c r="BI131" s="128"/>
      <c r="BJ131" s="128"/>
      <c r="BK131" s="128"/>
      <c r="BL131" s="128"/>
      <c r="BM131" s="128"/>
      <c r="BN131" s="128"/>
      <c r="BO131" s="128"/>
      <c r="BP131" s="128"/>
      <c r="BQ131" s="128"/>
      <c r="BR131" s="128"/>
      <c r="BS131" s="128"/>
      <c r="BT131" s="128"/>
      <c r="BU131" s="128"/>
      <c r="BV131" s="128"/>
      <c r="BW131" s="128"/>
      <c r="BX131" s="128"/>
      <c r="BY131" s="128"/>
      <c r="BZ131" s="128"/>
      <c r="CA131" s="128"/>
      <c r="CB131" s="128"/>
      <c r="CC131" s="128"/>
      <c r="CD131" s="128"/>
      <c r="CE131" s="128"/>
      <c r="CF131" s="128"/>
      <c r="CG131" s="128"/>
      <c r="CH131" s="128"/>
      <c r="CI131" s="128"/>
      <c r="CJ131" s="128"/>
      <c r="CK131" s="128"/>
      <c r="CL131" s="128"/>
      <c r="CM131" s="128"/>
      <c r="CN131" s="128"/>
      <c r="CO131" s="128"/>
      <c r="CP131" s="128"/>
      <c r="CQ131" s="128"/>
      <c r="CR131" s="128"/>
      <c r="CS131" s="128"/>
      <c r="CT131" s="128"/>
      <c r="CU131" s="128"/>
      <c r="CV131" s="128"/>
      <c r="CW131" s="128"/>
      <c r="CX131" s="128"/>
      <c r="CY131" s="128"/>
      <c r="CZ131" s="128"/>
      <c r="DA131" s="128"/>
      <c r="DB131" s="128"/>
      <c r="DC131" s="128"/>
      <c r="DD131" s="128"/>
      <c r="DE131" s="128"/>
      <c r="DF131" s="128"/>
      <c r="DG131" s="128"/>
      <c r="DH131" s="128"/>
      <c r="DI131" s="128"/>
      <c r="DJ131" s="128"/>
      <c r="DK131" s="128"/>
      <c r="DL131" s="128"/>
      <c r="DM131" s="128"/>
      <c r="DN131" s="128"/>
      <c r="DO131" s="128"/>
      <c r="DP131" s="128"/>
      <c r="DQ131" s="128"/>
      <c r="DR131" s="127"/>
      <c r="DS131" s="127"/>
      <c r="DT131" s="127"/>
      <c r="DU131" s="127"/>
      <c r="DV131" s="127"/>
      <c r="DW131" s="127"/>
      <c r="DX131" s="127"/>
      <c r="DY131" s="127"/>
      <c r="DZ131" s="127"/>
      <c r="EA131" s="127"/>
      <c r="EB131" s="127"/>
      <c r="EC131" s="127"/>
      <c r="ED131" s="127"/>
      <c r="EE131" s="127"/>
      <c r="EF131" s="127"/>
      <c r="EG131" s="127"/>
      <c r="EH131" s="127"/>
      <c r="EI131" s="127"/>
      <c r="EJ131" s="127"/>
      <c r="EK131" s="127"/>
      <c r="EL131" s="127"/>
      <c r="EM131" s="127"/>
    </row>
  </sheetData>
  <mergeCells count="5">
    <mergeCell ref="D9:E9"/>
    <mergeCell ref="B6:C6"/>
    <mergeCell ref="B8:C8"/>
    <mergeCell ref="B7:C7"/>
    <mergeCell ref="B9:C9"/>
  </mergeCells>
  <phoneticPr fontId="4" type="noConversion"/>
  <conditionalFormatting sqref="EA31:EA131 EB11:EM131 A11:DZ131">
    <cfRule type="expression" dxfId="89" priority="1" stopIfTrue="1">
      <formula>ISERROR(A11)</formula>
    </cfRule>
  </conditionalFormatting>
  <dataValidations disablePrompts="1" count="2">
    <dataValidation type="list" allowBlank="1" showInputMessage="1" showErrorMessage="1" sqref="E6">
      <formula1>$A$43:$A$49</formula1>
    </dataValidation>
    <dataValidation type="list" allowBlank="1" showInputMessage="1" showErrorMessage="1" sqref="D7:E7">
      <formula1>"Attritional,Large Losses,Total"</formula1>
    </dataValidation>
  </dataValidations>
  <hyperlinks>
    <hyperlink ref="E1" location="INDEX!A1" display="&lt;&lt;&lt; Index &lt;&lt;&lt;"/>
  </hyperlinks>
  <pageMargins left="0.75" right="0.75" top="1" bottom="1" header="0" footer="0"/>
  <pageSetup orientation="portrait" r:id="rId1"/>
  <headerFooter alignWithMargins="0"/>
</worksheet>
</file>

<file path=xl/worksheets/sheet30.xml><?xml version="1.0" encoding="utf-8"?>
<worksheet xmlns="http://schemas.openxmlformats.org/spreadsheetml/2006/main" xmlns:r="http://schemas.openxmlformats.org/officeDocument/2006/relationships">
  <sheetPr codeName="Hoja30" enableFormatConditionsCalculation="0">
    <tabColor rgb="FF66FF99"/>
  </sheetPr>
  <dimension ref="A1:IV131"/>
  <sheetViews>
    <sheetView showGridLines="0" zoomScale="80" zoomScaleNormal="80" workbookViewId="0"/>
  </sheetViews>
  <sheetFormatPr baseColWidth="10" defaultColWidth="11.42578125" defaultRowHeight="12.75"/>
  <cols>
    <col min="1" max="1" width="15.7109375" style="13" customWidth="1"/>
    <col min="2" max="2" width="12.85546875" style="13" customWidth="1"/>
    <col min="3" max="3" width="9.5703125" style="13" bestFit="1" customWidth="1"/>
    <col min="4" max="20" width="12.85546875" style="13" bestFit="1" customWidth="1"/>
    <col min="21" max="121" width="11.5703125" style="13" bestFit="1" customWidth="1"/>
    <col min="122" max="16384" width="11.42578125" style="13"/>
  </cols>
  <sheetData>
    <row r="1" spans="1:256" ht="15.75">
      <c r="A1" s="122" t="s">
        <v>48</v>
      </c>
      <c r="B1" s="16" t="str">
        <f>operation</f>
        <v>RSA ARGENTINA</v>
      </c>
      <c r="E1" s="463" t="s">
        <v>361</v>
      </c>
    </row>
    <row r="2" spans="1:256" ht="15.75">
      <c r="A2" s="122" t="s">
        <v>49</v>
      </c>
      <c r="B2" s="16" t="str">
        <f>class</f>
        <v>Motor Comercial_CT</v>
      </c>
    </row>
    <row r="3" spans="1:256" ht="15.75">
      <c r="A3" s="122" t="s">
        <v>47</v>
      </c>
      <c r="B3" s="16" t="str">
        <f>currency&amp;" "&amp;Cover!$D$21</f>
        <v>AR$ (Thousands)</v>
      </c>
    </row>
    <row r="4" spans="1:256" ht="15.75">
      <c r="A4" s="123" t="s">
        <v>96</v>
      </c>
      <c r="B4" s="16" t="str">
        <f>reinsurance</f>
        <v>Gross</v>
      </c>
    </row>
    <row r="5" spans="1:256">
      <c r="A5" s="6"/>
      <c r="IV5" s="124" t="s">
        <v>19</v>
      </c>
    </row>
    <row r="6" spans="1:256">
      <c r="A6" s="6" t="s">
        <v>19</v>
      </c>
      <c r="B6" s="930" t="s">
        <v>124</v>
      </c>
      <c r="C6" s="930"/>
      <c r="IV6" s="13" t="s">
        <v>123</v>
      </c>
    </row>
    <row r="7" spans="1:256">
      <c r="A7" s="6" t="s">
        <v>46</v>
      </c>
      <c r="B7" s="931" t="s">
        <v>45</v>
      </c>
      <c r="C7" s="931"/>
      <c r="D7" s="125"/>
      <c r="E7" s="125"/>
      <c r="IV7" s="13" t="s">
        <v>124</v>
      </c>
    </row>
    <row r="8" spans="1:256">
      <c r="A8" s="6" t="s">
        <v>21</v>
      </c>
      <c r="B8" s="929" t="str">
        <f>VLOOKUP(B7&amp;B6,path,14,0)</f>
        <v>Paid Claims</v>
      </c>
      <c r="C8" s="929"/>
      <c r="IV8" s="13" t="s">
        <v>125</v>
      </c>
    </row>
    <row r="9" spans="1:256">
      <c r="A9" s="6" t="s">
        <v>17</v>
      </c>
      <c r="B9" s="929" t="str">
        <f>VLOOKUP(B7&amp;B6,path,12,0)</f>
        <v>Large\Linea Comercial\Cascos Totales\</v>
      </c>
      <c r="C9" s="929"/>
      <c r="D9" s="929"/>
      <c r="E9" s="929"/>
      <c r="IV9" s="13" t="s">
        <v>20</v>
      </c>
    </row>
    <row r="10" spans="1:256">
      <c r="IV10" s="13" t="s">
        <v>27</v>
      </c>
    </row>
    <row r="11" spans="1:256" ht="25.5">
      <c r="A11" s="126" t="s">
        <v>23</v>
      </c>
      <c r="B11" s="127" t="str">
        <f t="array" ref="B11:CC11">[33]!ResQ3Headers(1,0,ACC_Length,ProjectName)</f>
        <v>3m</v>
      </c>
      <c r="C11" s="127" t="str">
        <v>6m</v>
      </c>
      <c r="D11" s="127" t="str">
        <v>9m</v>
      </c>
      <c r="E11" s="127" t="str">
        <v>12m</v>
      </c>
      <c r="F11" s="127" t="str">
        <v>15m</v>
      </c>
      <c r="G11" s="127" t="str">
        <v>18m</v>
      </c>
      <c r="H11" s="127" t="str">
        <v>21m</v>
      </c>
      <c r="I11" s="127" t="str">
        <v>24m</v>
      </c>
      <c r="J11" s="127" t="str">
        <v>27m</v>
      </c>
      <c r="K11" s="127" t="str">
        <v>30m</v>
      </c>
      <c r="L11" s="127" t="str">
        <v>33m</v>
      </c>
      <c r="M11" s="127" t="str">
        <v>36m</v>
      </c>
      <c r="N11" s="127" t="str">
        <v>39m</v>
      </c>
      <c r="O11" s="127" t="str">
        <v>42m</v>
      </c>
      <c r="P11" s="127" t="str">
        <v>45m</v>
      </c>
      <c r="Q11" s="127" t="str">
        <v>48m</v>
      </c>
      <c r="R11" s="127" t="str">
        <v>51m</v>
      </c>
      <c r="S11" s="127" t="str">
        <v>54m</v>
      </c>
      <c r="T11" s="127" t="str">
        <v>57m</v>
      </c>
      <c r="U11" s="127" t="str">
        <v>60m</v>
      </c>
      <c r="V11" s="127" t="str">
        <v>63m</v>
      </c>
      <c r="W11" s="127" t="str">
        <v>66m</v>
      </c>
      <c r="X11" s="127" t="str">
        <v>69m</v>
      </c>
      <c r="Y11" s="127" t="str">
        <v>72m</v>
      </c>
      <c r="Z11" s="127" t="str">
        <v>75m</v>
      </c>
      <c r="AA11" s="127" t="str">
        <v>78m</v>
      </c>
      <c r="AB11" s="127" t="str">
        <v>81m</v>
      </c>
      <c r="AC11" s="127" t="str">
        <v>84m</v>
      </c>
      <c r="AD11" s="127" t="str">
        <v>87m</v>
      </c>
      <c r="AE11" s="127" t="str">
        <v>90m</v>
      </c>
      <c r="AF11" s="127" t="str">
        <v>93m</v>
      </c>
      <c r="AG11" s="127" t="str">
        <v>96m</v>
      </c>
      <c r="AH11" s="127" t="str">
        <v>99m</v>
      </c>
      <c r="AI11" s="127" t="str">
        <v>102m</v>
      </c>
      <c r="AJ11" s="127" t="str">
        <v>105m</v>
      </c>
      <c r="AK11" s="127" t="str">
        <v>108m</v>
      </c>
      <c r="AL11" s="127" t="str">
        <v>111m</v>
      </c>
      <c r="AM11" s="127" t="str">
        <v>114m</v>
      </c>
      <c r="AN11" s="127" t="str">
        <v>117m</v>
      </c>
      <c r="AO11" s="127" t="str">
        <v>120m</v>
      </c>
      <c r="AP11" s="127" t="str">
        <v>123m</v>
      </c>
      <c r="AQ11" s="127" t="str">
        <v>126m</v>
      </c>
      <c r="AR11" s="127" t="str">
        <v>129m</v>
      </c>
      <c r="AS11" s="127" t="str">
        <v>132m</v>
      </c>
      <c r="AT11" s="127" t="str">
        <v>135m</v>
      </c>
      <c r="AU11" s="127" t="str">
        <v>138m</v>
      </c>
      <c r="AV11" s="127" t="str">
        <v>141m</v>
      </c>
      <c r="AW11" s="127" t="str">
        <v>144m</v>
      </c>
      <c r="AX11" s="127" t="str">
        <v>147m</v>
      </c>
      <c r="AY11" s="127" t="str">
        <v>150m</v>
      </c>
      <c r="AZ11" s="127" t="str">
        <v>153m</v>
      </c>
      <c r="BA11" s="127" t="str">
        <v>156m</v>
      </c>
      <c r="BB11" s="127" t="str">
        <v>159m</v>
      </c>
      <c r="BC11" s="127" t="str">
        <v>162m</v>
      </c>
      <c r="BD11" s="127" t="str">
        <v>165m</v>
      </c>
      <c r="BE11" s="127" t="str">
        <v>168m</v>
      </c>
      <c r="BF11" s="127" t="str">
        <v>171m</v>
      </c>
      <c r="BG11" s="127" t="str">
        <v>174m</v>
      </c>
      <c r="BH11" s="127" t="str">
        <v>177m</v>
      </c>
      <c r="BI11" s="127" t="str">
        <v>180m</v>
      </c>
      <c r="BJ11" s="127" t="str">
        <v>183m</v>
      </c>
      <c r="BK11" s="127" t="str">
        <v>186m</v>
      </c>
      <c r="BL11" s="127" t="e">
        <v>#N/A</v>
      </c>
      <c r="BM11" s="127" t="e">
        <v>#N/A</v>
      </c>
      <c r="BN11" s="127" t="e">
        <v>#N/A</v>
      </c>
      <c r="BO11" s="127" t="e">
        <v>#N/A</v>
      </c>
      <c r="BP11" s="127" t="e">
        <v>#N/A</v>
      </c>
      <c r="BQ11" s="127" t="e">
        <v>#N/A</v>
      </c>
      <c r="BR11" s="127" t="e">
        <v>#N/A</v>
      </c>
      <c r="BS11" s="127" t="e">
        <v>#N/A</v>
      </c>
      <c r="BT11" s="127" t="e">
        <v>#N/A</v>
      </c>
      <c r="BU11" s="127" t="e">
        <v>#N/A</v>
      </c>
      <c r="BV11" s="127" t="e">
        <v>#N/A</v>
      </c>
      <c r="BW11" s="127" t="e">
        <v>#N/A</v>
      </c>
      <c r="BX11" s="127" t="e">
        <v>#N/A</v>
      </c>
      <c r="BY11" s="127" t="e">
        <v>#N/A</v>
      </c>
      <c r="BZ11" s="127" t="e">
        <v>#N/A</v>
      </c>
      <c r="CA11" s="127" t="e">
        <v>#N/A</v>
      </c>
      <c r="CB11" s="127" t="e">
        <v>#N/A</v>
      </c>
      <c r="CC11" s="127" t="e">
        <v>#N/A</v>
      </c>
      <c r="CD11" s="127"/>
      <c r="CE11" s="127"/>
      <c r="CF11" s="127"/>
      <c r="CG11" s="127"/>
      <c r="CH11" s="127"/>
      <c r="CI11" s="127"/>
      <c r="CJ11" s="127"/>
      <c r="CK11" s="127"/>
      <c r="CL11" s="127"/>
      <c r="CM11" s="127"/>
      <c r="CN11" s="127"/>
      <c r="CO11" s="127"/>
      <c r="CP11" s="127"/>
      <c r="CQ11" s="127"/>
      <c r="CR11" s="127"/>
      <c r="CS11" s="127"/>
      <c r="CT11" s="127"/>
      <c r="CU11" s="127"/>
      <c r="CV11" s="127"/>
      <c r="CW11" s="127"/>
      <c r="CX11" s="127"/>
      <c r="CY11" s="127"/>
      <c r="CZ11" s="127"/>
      <c r="DA11" s="127"/>
      <c r="DB11" s="127"/>
      <c r="DC11" s="127"/>
      <c r="DD11" s="127"/>
      <c r="DE11" s="127"/>
      <c r="DF11" s="127"/>
      <c r="DG11" s="127"/>
      <c r="DH11" s="127"/>
      <c r="DI11" s="127"/>
      <c r="DJ11" s="127"/>
      <c r="DK11" s="127"/>
      <c r="DL11" s="127"/>
      <c r="DM11" s="127"/>
      <c r="DN11" s="127"/>
      <c r="DO11" s="127"/>
      <c r="DP11" s="127"/>
      <c r="DQ11" s="127"/>
      <c r="DR11" s="127"/>
      <c r="DS11" s="127"/>
      <c r="DT11" s="127"/>
      <c r="DU11" s="127"/>
      <c r="DV11" s="127"/>
      <c r="DW11" s="127"/>
      <c r="DX11" s="127"/>
      <c r="DY11" s="127"/>
      <c r="DZ11" s="127"/>
      <c r="EB11" s="127"/>
      <c r="EC11" s="127"/>
      <c r="ED11" s="127"/>
      <c r="EE11" s="127"/>
      <c r="EF11" s="127"/>
      <c r="EG11" s="127"/>
      <c r="EH11" s="127"/>
      <c r="EI11" s="127"/>
      <c r="EJ11" s="127"/>
      <c r="EK11" s="127"/>
      <c r="EL11" s="127"/>
      <c r="EM11" s="127"/>
    </row>
    <row r="12" spans="1:256">
      <c r="A12" s="127"/>
      <c r="B12" s="128"/>
      <c r="C12" s="128"/>
      <c r="D12" s="128"/>
      <c r="E12" s="128"/>
      <c r="F12" s="128"/>
      <c r="G12" s="128"/>
      <c r="H12" s="128"/>
      <c r="I12" s="128"/>
      <c r="J12" s="128"/>
      <c r="K12" s="128"/>
      <c r="L12" s="128"/>
      <c r="M12" s="128"/>
      <c r="N12" s="128"/>
      <c r="O12" s="128"/>
      <c r="P12" s="128"/>
      <c r="Q12" s="128"/>
      <c r="R12" s="128"/>
      <c r="S12" s="128"/>
      <c r="T12" s="128"/>
      <c r="U12" s="128"/>
      <c r="V12" s="128"/>
      <c r="W12" s="128"/>
      <c r="X12" s="128"/>
      <c r="Y12" s="128"/>
      <c r="Z12" s="128"/>
      <c r="AA12" s="128"/>
      <c r="AB12" s="128"/>
      <c r="AC12" s="128"/>
      <c r="AD12" s="128"/>
      <c r="AE12" s="128"/>
      <c r="AF12" s="128"/>
      <c r="AG12" s="128"/>
      <c r="AH12" s="128"/>
      <c r="AI12" s="128"/>
      <c r="AJ12" s="128"/>
      <c r="AK12" s="128"/>
      <c r="AL12" s="128"/>
      <c r="AM12" s="128"/>
      <c r="AN12" s="128"/>
      <c r="AO12" s="128"/>
      <c r="AP12" s="128"/>
      <c r="AQ12" s="128"/>
      <c r="AR12" s="128"/>
      <c r="AS12" s="128"/>
      <c r="AT12" s="128"/>
      <c r="AU12" s="128"/>
      <c r="AV12" s="128"/>
      <c r="AW12" s="128"/>
      <c r="AX12" s="128"/>
      <c r="AY12" s="128"/>
      <c r="AZ12" s="128"/>
      <c r="BA12" s="128"/>
      <c r="BB12" s="128"/>
      <c r="BC12" s="128"/>
      <c r="BD12" s="128"/>
      <c r="BE12" s="128"/>
      <c r="BF12" s="128"/>
      <c r="BG12" s="128"/>
      <c r="BH12" s="128"/>
      <c r="BI12" s="128"/>
      <c r="BJ12" s="128"/>
      <c r="BK12" s="128"/>
      <c r="BL12" s="128"/>
      <c r="BM12" s="128"/>
      <c r="BN12" s="128"/>
      <c r="BO12" s="128"/>
      <c r="BP12" s="128"/>
      <c r="BQ12" s="128"/>
      <c r="BR12" s="128"/>
      <c r="BS12" s="128"/>
      <c r="BT12" s="128"/>
      <c r="BU12" s="128"/>
      <c r="BV12" s="128"/>
      <c r="BW12" s="128"/>
      <c r="BX12" s="128"/>
      <c r="BY12" s="128"/>
      <c r="BZ12" s="128"/>
      <c r="CA12" s="128"/>
      <c r="CB12" s="128"/>
      <c r="CC12" s="128"/>
      <c r="CD12" s="128"/>
      <c r="CE12" s="128"/>
      <c r="CF12" s="128"/>
      <c r="CG12" s="128"/>
      <c r="CH12" s="128"/>
      <c r="CI12" s="128"/>
      <c r="CJ12" s="128"/>
      <c r="CK12" s="128"/>
      <c r="CL12" s="128"/>
      <c r="CM12" s="128"/>
      <c r="CN12" s="128"/>
      <c r="CO12" s="128"/>
      <c r="CP12" s="128"/>
      <c r="CQ12" s="128"/>
      <c r="CR12" s="128"/>
      <c r="CS12" s="128"/>
      <c r="CT12" s="128"/>
      <c r="CU12" s="128"/>
      <c r="CV12" s="128"/>
      <c r="CW12" s="128"/>
      <c r="CX12" s="128"/>
      <c r="CY12" s="128"/>
      <c r="CZ12" s="128"/>
      <c r="DA12" s="128"/>
      <c r="DB12" s="128"/>
      <c r="DC12" s="128"/>
      <c r="DD12" s="128"/>
      <c r="DE12" s="128"/>
      <c r="DF12" s="128"/>
      <c r="DG12" s="128"/>
      <c r="DH12" s="128"/>
      <c r="DI12" s="128"/>
      <c r="DJ12" s="128"/>
      <c r="DK12" s="128"/>
      <c r="DL12" s="128"/>
      <c r="DM12" s="128"/>
      <c r="DN12" s="128"/>
      <c r="DO12" s="128"/>
      <c r="DP12" s="128"/>
      <c r="DQ12" s="128"/>
      <c r="DR12" s="127"/>
      <c r="DS12" s="127"/>
      <c r="DT12" s="127"/>
      <c r="DU12" s="127"/>
      <c r="DV12" s="127"/>
      <c r="DW12" s="127"/>
      <c r="DX12" s="127"/>
      <c r="DY12" s="127"/>
      <c r="DZ12" s="127"/>
      <c r="EB12" s="127"/>
      <c r="EC12" s="127"/>
      <c r="ED12" s="127"/>
      <c r="EE12" s="127"/>
      <c r="EF12" s="127"/>
      <c r="EG12" s="127"/>
      <c r="EH12" s="127"/>
      <c r="EI12" s="127"/>
      <c r="EJ12" s="127"/>
      <c r="EK12" s="127"/>
      <c r="EL12" s="127"/>
      <c r="EM12" s="127"/>
    </row>
    <row r="13" spans="1:256">
      <c r="A13" s="127"/>
      <c r="B13" s="128"/>
      <c r="C13" s="128"/>
      <c r="D13" s="128"/>
      <c r="E13" s="128"/>
      <c r="F13" s="128"/>
      <c r="G13" s="128"/>
      <c r="H13" s="128"/>
      <c r="I13" s="128"/>
      <c r="J13" s="128"/>
      <c r="K13" s="128"/>
      <c r="L13" s="128"/>
      <c r="M13" s="128"/>
      <c r="N13" s="128"/>
      <c r="O13" s="128"/>
      <c r="P13" s="128"/>
      <c r="Q13" s="128"/>
      <c r="R13" s="128"/>
      <c r="S13" s="128"/>
      <c r="T13" s="128"/>
      <c r="U13" s="128"/>
      <c r="V13" s="128"/>
      <c r="W13" s="128"/>
      <c r="X13" s="128"/>
      <c r="Y13" s="128"/>
      <c r="Z13" s="128"/>
      <c r="AA13" s="128"/>
      <c r="AB13" s="128"/>
      <c r="AC13" s="128"/>
      <c r="AD13" s="128"/>
      <c r="AE13" s="128"/>
      <c r="AF13" s="128"/>
      <c r="AG13" s="128"/>
      <c r="AH13" s="128"/>
      <c r="AI13" s="128"/>
      <c r="AJ13" s="128"/>
      <c r="AK13" s="128"/>
      <c r="AL13" s="128"/>
      <c r="AM13" s="128"/>
      <c r="AN13" s="128"/>
      <c r="AO13" s="128"/>
      <c r="AP13" s="128"/>
      <c r="AQ13" s="128"/>
      <c r="AR13" s="128"/>
      <c r="AS13" s="128"/>
      <c r="AT13" s="128"/>
      <c r="AU13" s="128"/>
      <c r="AV13" s="128"/>
      <c r="AW13" s="128"/>
      <c r="AX13" s="128"/>
      <c r="AY13" s="128"/>
      <c r="AZ13" s="128"/>
      <c r="BA13" s="128"/>
      <c r="BB13" s="128"/>
      <c r="BC13" s="128"/>
      <c r="BD13" s="128"/>
      <c r="BE13" s="128"/>
      <c r="BF13" s="128"/>
      <c r="BG13" s="128"/>
      <c r="BH13" s="128"/>
      <c r="BI13" s="128"/>
      <c r="BJ13" s="128"/>
      <c r="BK13" s="128"/>
      <c r="BL13" s="128"/>
      <c r="BM13" s="128"/>
      <c r="BN13" s="128"/>
      <c r="BO13" s="128"/>
      <c r="BP13" s="128"/>
      <c r="BQ13" s="128"/>
      <c r="BR13" s="128"/>
      <c r="BS13" s="128"/>
      <c r="BT13" s="128"/>
      <c r="BU13" s="128"/>
      <c r="BV13" s="128"/>
      <c r="BW13" s="128"/>
      <c r="BX13" s="128"/>
      <c r="BY13" s="128"/>
      <c r="BZ13" s="128"/>
      <c r="CA13" s="128"/>
      <c r="CB13" s="128"/>
      <c r="CC13" s="128"/>
      <c r="CD13" s="128"/>
      <c r="CE13" s="128"/>
      <c r="CF13" s="128"/>
      <c r="CG13" s="128"/>
      <c r="CH13" s="128"/>
      <c r="CI13" s="128"/>
      <c r="CJ13" s="128"/>
      <c r="CK13" s="128"/>
      <c r="CL13" s="128"/>
      <c r="CM13" s="128"/>
      <c r="CN13" s="128"/>
      <c r="CO13" s="128"/>
      <c r="CP13" s="128"/>
      <c r="CQ13" s="128"/>
      <c r="CR13" s="128"/>
      <c r="CS13" s="128"/>
      <c r="CT13" s="128"/>
      <c r="CU13" s="128"/>
      <c r="CV13" s="128"/>
      <c r="CW13" s="128"/>
      <c r="CX13" s="128"/>
      <c r="CY13" s="128"/>
      <c r="CZ13" s="128"/>
      <c r="DA13" s="128"/>
      <c r="DB13" s="128"/>
      <c r="DC13" s="128"/>
      <c r="DD13" s="128"/>
      <c r="DE13" s="128"/>
      <c r="DF13" s="128"/>
      <c r="DG13" s="128"/>
      <c r="DH13" s="128"/>
      <c r="DI13" s="128"/>
      <c r="DJ13" s="128"/>
      <c r="DK13" s="128"/>
      <c r="DL13" s="128"/>
      <c r="DM13" s="128"/>
      <c r="DN13" s="128"/>
      <c r="DO13" s="128"/>
      <c r="DP13" s="128"/>
      <c r="DQ13" s="128"/>
      <c r="DR13" s="127"/>
      <c r="DS13" s="127"/>
      <c r="DT13" s="127"/>
      <c r="DU13" s="127"/>
      <c r="DV13" s="127"/>
      <c r="DW13" s="127"/>
      <c r="DX13" s="127"/>
      <c r="DY13" s="127"/>
      <c r="DZ13" s="127"/>
      <c r="EB13" s="127"/>
      <c r="EC13" s="127"/>
      <c r="ED13" s="127"/>
      <c r="EE13" s="127"/>
      <c r="EF13" s="127"/>
      <c r="EG13" s="127"/>
      <c r="EH13" s="127"/>
      <c r="EI13" s="127"/>
      <c r="EJ13" s="127"/>
      <c r="EK13" s="127"/>
      <c r="EL13" s="127"/>
      <c r="EM13" s="127"/>
    </row>
    <row r="14" spans="1:256">
      <c r="A14" s="127"/>
      <c r="B14" s="128"/>
      <c r="C14" s="128"/>
      <c r="D14" s="128"/>
      <c r="E14" s="128"/>
      <c r="F14" s="128"/>
      <c r="G14" s="128"/>
      <c r="H14" s="128"/>
      <c r="I14" s="128"/>
      <c r="J14" s="128"/>
      <c r="K14" s="128"/>
      <c r="L14" s="128"/>
      <c r="M14" s="128"/>
      <c r="N14" s="128"/>
      <c r="O14" s="128"/>
      <c r="P14" s="128"/>
      <c r="Q14" s="128"/>
      <c r="R14" s="128"/>
      <c r="S14" s="128"/>
      <c r="T14" s="128"/>
      <c r="U14" s="128"/>
      <c r="V14" s="128"/>
      <c r="W14" s="128"/>
      <c r="X14" s="128"/>
      <c r="Y14" s="128"/>
      <c r="Z14" s="128"/>
      <c r="AA14" s="128"/>
      <c r="AB14" s="128"/>
      <c r="AC14" s="128"/>
      <c r="AD14" s="128"/>
      <c r="AE14" s="128"/>
      <c r="AF14" s="128"/>
      <c r="AG14" s="128"/>
      <c r="AH14" s="128"/>
      <c r="AI14" s="128"/>
      <c r="AJ14" s="128"/>
      <c r="AK14" s="128"/>
      <c r="AL14" s="128"/>
      <c r="AM14" s="128"/>
      <c r="AN14" s="128"/>
      <c r="AO14" s="128"/>
      <c r="AP14" s="128"/>
      <c r="AQ14" s="128"/>
      <c r="AR14" s="128"/>
      <c r="AS14" s="128"/>
      <c r="AT14" s="128"/>
      <c r="AU14" s="128"/>
      <c r="AV14" s="128"/>
      <c r="AW14" s="128"/>
      <c r="AX14" s="128"/>
      <c r="AY14" s="128"/>
      <c r="AZ14" s="128"/>
      <c r="BA14" s="128"/>
      <c r="BB14" s="128"/>
      <c r="BC14" s="128"/>
      <c r="BD14" s="128"/>
      <c r="BE14" s="128"/>
      <c r="BF14" s="128"/>
      <c r="BG14" s="128"/>
      <c r="BH14" s="128"/>
      <c r="BI14" s="128"/>
      <c r="BJ14" s="128"/>
      <c r="BK14" s="128"/>
      <c r="BL14" s="128"/>
      <c r="BM14" s="128"/>
      <c r="BN14" s="128"/>
      <c r="BO14" s="128"/>
      <c r="BP14" s="128"/>
      <c r="BQ14" s="128"/>
      <c r="BR14" s="128"/>
      <c r="BS14" s="128"/>
      <c r="BT14" s="128"/>
      <c r="BU14" s="128"/>
      <c r="BV14" s="128"/>
      <c r="BW14" s="128"/>
      <c r="BX14" s="128"/>
      <c r="BY14" s="128"/>
      <c r="BZ14" s="128"/>
      <c r="CA14" s="128"/>
      <c r="CB14" s="128"/>
      <c r="CC14" s="128"/>
      <c r="CD14" s="128"/>
      <c r="CE14" s="128"/>
      <c r="CF14" s="128"/>
      <c r="CG14" s="128"/>
      <c r="CH14" s="128"/>
      <c r="CI14" s="128"/>
      <c r="CJ14" s="128"/>
      <c r="CK14" s="128"/>
      <c r="CL14" s="128"/>
      <c r="CM14" s="128"/>
      <c r="CN14" s="128"/>
      <c r="CO14" s="128"/>
      <c r="CP14" s="128"/>
      <c r="CQ14" s="128"/>
      <c r="CR14" s="128"/>
      <c r="CS14" s="128"/>
      <c r="CT14" s="128"/>
      <c r="CU14" s="128"/>
      <c r="CV14" s="128"/>
      <c r="CW14" s="128"/>
      <c r="CX14" s="128"/>
      <c r="CY14" s="128"/>
      <c r="CZ14" s="128"/>
      <c r="DA14" s="128"/>
      <c r="DB14" s="128"/>
      <c r="DC14" s="128"/>
      <c r="DD14" s="128"/>
      <c r="DE14" s="128"/>
      <c r="DF14" s="128"/>
      <c r="DG14" s="128"/>
      <c r="DH14" s="128"/>
      <c r="DI14" s="128"/>
      <c r="DJ14" s="128"/>
      <c r="DK14" s="128"/>
      <c r="DL14" s="128"/>
      <c r="DM14" s="128"/>
      <c r="DN14" s="128"/>
      <c r="DO14" s="128"/>
      <c r="DP14" s="128"/>
      <c r="DQ14" s="128"/>
      <c r="DR14" s="127"/>
      <c r="DS14" s="127"/>
      <c r="DT14" s="127"/>
      <c r="DU14" s="127"/>
      <c r="DV14" s="127"/>
      <c r="DW14" s="127"/>
      <c r="DX14" s="127"/>
      <c r="DY14" s="127"/>
      <c r="DZ14" s="127"/>
      <c r="EB14" s="127"/>
      <c r="EC14" s="127"/>
      <c r="ED14" s="127"/>
      <c r="EE14" s="127"/>
      <c r="EF14" s="127"/>
      <c r="EG14" s="127"/>
      <c r="EH14" s="127"/>
      <c r="EI14" s="127"/>
      <c r="EJ14" s="127"/>
      <c r="EK14" s="127"/>
      <c r="EL14" s="127"/>
      <c r="EM14" s="127"/>
    </row>
    <row r="15" spans="1:256">
      <c r="A15" s="127"/>
      <c r="B15" s="128"/>
      <c r="C15" s="128"/>
      <c r="D15" s="128"/>
      <c r="E15" s="128"/>
      <c r="F15" s="128"/>
      <c r="G15" s="128"/>
      <c r="H15" s="128"/>
      <c r="I15" s="128"/>
      <c r="J15" s="128"/>
      <c r="K15" s="128"/>
      <c r="L15" s="128"/>
      <c r="M15" s="128"/>
      <c r="N15" s="128"/>
      <c r="O15" s="128"/>
      <c r="P15" s="128"/>
      <c r="Q15" s="128"/>
      <c r="R15" s="128"/>
      <c r="S15" s="128"/>
      <c r="T15" s="128"/>
      <c r="U15" s="128"/>
      <c r="V15" s="128"/>
      <c r="W15" s="128"/>
      <c r="X15" s="128"/>
      <c r="Y15" s="128"/>
      <c r="Z15" s="128"/>
      <c r="AA15" s="128"/>
      <c r="AB15" s="128"/>
      <c r="AC15" s="128"/>
      <c r="AD15" s="128"/>
      <c r="AE15" s="128"/>
      <c r="AF15" s="128"/>
      <c r="AG15" s="128"/>
      <c r="AH15" s="128"/>
      <c r="AI15" s="128"/>
      <c r="AJ15" s="128"/>
      <c r="AK15" s="128"/>
      <c r="AL15" s="128"/>
      <c r="AM15" s="128"/>
      <c r="AN15" s="128"/>
      <c r="AO15" s="128"/>
      <c r="AP15" s="128"/>
      <c r="AQ15" s="128"/>
      <c r="AR15" s="128"/>
      <c r="AS15" s="128"/>
      <c r="AT15" s="128"/>
      <c r="AU15" s="128"/>
      <c r="AV15" s="128"/>
      <c r="AW15" s="128"/>
      <c r="AX15" s="128"/>
      <c r="AY15" s="128"/>
      <c r="AZ15" s="128"/>
      <c r="BA15" s="128"/>
      <c r="BB15" s="128"/>
      <c r="BC15" s="128"/>
      <c r="BD15" s="128"/>
      <c r="BE15" s="128"/>
      <c r="BF15" s="128"/>
      <c r="BG15" s="128"/>
      <c r="BH15" s="128"/>
      <c r="BI15" s="128"/>
      <c r="BJ15" s="128"/>
      <c r="BK15" s="128"/>
      <c r="BL15" s="128"/>
      <c r="BM15" s="128"/>
      <c r="BN15" s="128"/>
      <c r="BO15" s="128"/>
      <c r="BP15" s="128"/>
      <c r="BQ15" s="128"/>
      <c r="BR15" s="128"/>
      <c r="BS15" s="128"/>
      <c r="BT15" s="128"/>
      <c r="BU15" s="128"/>
      <c r="BV15" s="128"/>
      <c r="BW15" s="128"/>
      <c r="BX15" s="128"/>
      <c r="BY15" s="128"/>
      <c r="BZ15" s="128"/>
      <c r="CA15" s="128"/>
      <c r="CB15" s="128"/>
      <c r="CC15" s="128"/>
      <c r="CD15" s="128"/>
      <c r="CE15" s="128"/>
      <c r="CF15" s="128"/>
      <c r="CG15" s="128"/>
      <c r="CH15" s="128"/>
      <c r="CI15" s="128"/>
      <c r="CJ15" s="128"/>
      <c r="CK15" s="128"/>
      <c r="CL15" s="128"/>
      <c r="CM15" s="128"/>
      <c r="CN15" s="128"/>
      <c r="CO15" s="128"/>
      <c r="CP15" s="128"/>
      <c r="CQ15" s="128"/>
      <c r="CR15" s="128"/>
      <c r="CS15" s="128"/>
      <c r="CT15" s="128"/>
      <c r="CU15" s="128"/>
      <c r="CV15" s="128"/>
      <c r="CW15" s="128"/>
      <c r="CX15" s="128"/>
      <c r="CY15" s="128"/>
      <c r="CZ15" s="128"/>
      <c r="DA15" s="128"/>
      <c r="DB15" s="128"/>
      <c r="DC15" s="128"/>
      <c r="DD15" s="128"/>
      <c r="DE15" s="128"/>
      <c r="DF15" s="128"/>
      <c r="DG15" s="128"/>
      <c r="DH15" s="128"/>
      <c r="DI15" s="128"/>
      <c r="DJ15" s="128"/>
      <c r="DK15" s="128"/>
      <c r="DL15" s="128"/>
      <c r="DM15" s="128"/>
      <c r="DN15" s="128"/>
      <c r="DO15" s="128"/>
      <c r="DP15" s="128"/>
      <c r="DQ15" s="128"/>
      <c r="DR15" s="127"/>
      <c r="DS15" s="127"/>
      <c r="DT15" s="127"/>
      <c r="DU15" s="127"/>
      <c r="DV15" s="127"/>
      <c r="DW15" s="127"/>
      <c r="DX15" s="127"/>
      <c r="DY15" s="127"/>
      <c r="DZ15" s="127"/>
      <c r="EB15" s="127"/>
      <c r="EC15" s="127"/>
      <c r="ED15" s="127"/>
      <c r="EE15" s="127"/>
      <c r="EF15" s="127"/>
      <c r="EG15" s="127"/>
      <c r="EH15" s="127"/>
      <c r="EI15" s="127"/>
      <c r="EJ15" s="127"/>
      <c r="EK15" s="127"/>
      <c r="EL15" s="127"/>
      <c r="EM15" s="127"/>
    </row>
    <row r="16" spans="1:256">
      <c r="A16" s="127"/>
      <c r="B16" s="128"/>
      <c r="C16" s="128"/>
      <c r="D16" s="128"/>
      <c r="E16" s="128"/>
      <c r="F16" s="128"/>
      <c r="G16" s="128"/>
      <c r="H16" s="128"/>
      <c r="I16" s="128"/>
      <c r="J16" s="128"/>
      <c r="K16" s="128"/>
      <c r="L16" s="128"/>
      <c r="M16" s="128"/>
      <c r="N16" s="128"/>
      <c r="O16" s="128"/>
      <c r="P16" s="128"/>
      <c r="Q16" s="128"/>
      <c r="R16" s="128"/>
      <c r="S16" s="128"/>
      <c r="T16" s="128"/>
      <c r="U16" s="128"/>
      <c r="V16" s="128"/>
      <c r="W16" s="128"/>
      <c r="X16" s="128"/>
      <c r="Y16" s="128"/>
      <c r="Z16" s="128"/>
      <c r="AA16" s="128"/>
      <c r="AB16" s="128"/>
      <c r="AC16" s="128"/>
      <c r="AD16" s="128"/>
      <c r="AE16" s="128"/>
      <c r="AF16" s="128"/>
      <c r="AG16" s="128"/>
      <c r="AH16" s="128"/>
      <c r="AI16" s="128"/>
      <c r="AJ16" s="128"/>
      <c r="AK16" s="128"/>
      <c r="AL16" s="128"/>
      <c r="AM16" s="128"/>
      <c r="AN16" s="128"/>
      <c r="AO16" s="128"/>
      <c r="AP16" s="128"/>
      <c r="AQ16" s="128"/>
      <c r="AR16" s="128"/>
      <c r="AS16" s="128"/>
      <c r="AT16" s="128"/>
      <c r="AU16" s="128"/>
      <c r="AV16" s="128"/>
      <c r="AW16" s="128"/>
      <c r="AX16" s="128"/>
      <c r="AY16" s="128"/>
      <c r="AZ16" s="128"/>
      <c r="BA16" s="128"/>
      <c r="BB16" s="128"/>
      <c r="BC16" s="128"/>
      <c r="BD16" s="128"/>
      <c r="BE16" s="128"/>
      <c r="BF16" s="128"/>
      <c r="BG16" s="128"/>
      <c r="BH16" s="128"/>
      <c r="BI16" s="128"/>
      <c r="BJ16" s="128"/>
      <c r="BK16" s="128"/>
      <c r="BL16" s="128"/>
      <c r="BM16" s="128"/>
      <c r="BN16" s="128"/>
      <c r="BO16" s="128"/>
      <c r="BP16" s="128"/>
      <c r="BQ16" s="128"/>
      <c r="BR16" s="128"/>
      <c r="BS16" s="128"/>
      <c r="BT16" s="128"/>
      <c r="BU16" s="128"/>
      <c r="BV16" s="128"/>
      <c r="BW16" s="128"/>
      <c r="BX16" s="128"/>
      <c r="BY16" s="128"/>
      <c r="BZ16" s="128"/>
      <c r="CA16" s="128"/>
      <c r="CB16" s="128"/>
      <c r="CC16" s="128"/>
      <c r="CD16" s="128"/>
      <c r="CE16" s="128"/>
      <c r="CF16" s="128"/>
      <c r="CG16" s="128"/>
      <c r="CH16" s="128"/>
      <c r="CI16" s="128"/>
      <c r="CJ16" s="128"/>
      <c r="CK16" s="128"/>
      <c r="CL16" s="128"/>
      <c r="CM16" s="128"/>
      <c r="CN16" s="128"/>
      <c r="CO16" s="128"/>
      <c r="CP16" s="128"/>
      <c r="CQ16" s="128"/>
      <c r="CR16" s="128"/>
      <c r="CS16" s="128"/>
      <c r="CT16" s="128"/>
      <c r="CU16" s="128"/>
      <c r="CV16" s="128"/>
      <c r="CW16" s="128"/>
      <c r="CX16" s="128"/>
      <c r="CY16" s="128"/>
      <c r="CZ16" s="128"/>
      <c r="DA16" s="128"/>
      <c r="DB16" s="128"/>
      <c r="DC16" s="128"/>
      <c r="DD16" s="128"/>
      <c r="DE16" s="128"/>
      <c r="DF16" s="128"/>
      <c r="DG16" s="128"/>
      <c r="DH16" s="128"/>
      <c r="DI16" s="128"/>
      <c r="DJ16" s="128"/>
      <c r="DK16" s="128"/>
      <c r="DL16" s="128"/>
      <c r="DM16" s="128"/>
      <c r="DN16" s="128"/>
      <c r="DO16" s="128"/>
      <c r="DP16" s="128"/>
      <c r="DQ16" s="128"/>
      <c r="DR16" s="127"/>
      <c r="DS16" s="127"/>
      <c r="DT16" s="127"/>
      <c r="DU16" s="127"/>
      <c r="DV16" s="127"/>
      <c r="DW16" s="127"/>
      <c r="DX16" s="127"/>
      <c r="DY16" s="127"/>
      <c r="DZ16" s="127"/>
      <c r="EB16" s="127"/>
      <c r="EC16" s="127"/>
      <c r="ED16" s="127"/>
      <c r="EE16" s="127"/>
      <c r="EF16" s="127"/>
      <c r="EG16" s="127"/>
      <c r="EH16" s="127"/>
      <c r="EI16" s="127"/>
      <c r="EJ16" s="127"/>
      <c r="EK16" s="127"/>
      <c r="EL16" s="127"/>
      <c r="EM16" s="127"/>
    </row>
    <row r="17" spans="1:143">
      <c r="A17" s="127"/>
      <c r="B17" s="128"/>
      <c r="C17" s="128"/>
      <c r="D17" s="128"/>
      <c r="E17" s="128"/>
      <c r="F17" s="128"/>
      <c r="G17" s="128"/>
      <c r="H17" s="128"/>
      <c r="I17" s="128"/>
      <c r="J17" s="128"/>
      <c r="K17" s="128"/>
      <c r="L17" s="128"/>
      <c r="M17" s="128"/>
      <c r="N17" s="128"/>
      <c r="O17" s="128"/>
      <c r="P17" s="128"/>
      <c r="Q17" s="128"/>
      <c r="R17" s="128"/>
      <c r="S17" s="128"/>
      <c r="T17" s="128"/>
      <c r="U17" s="128"/>
      <c r="V17" s="128"/>
      <c r="W17" s="128"/>
      <c r="X17" s="128"/>
      <c r="Y17" s="128"/>
      <c r="Z17" s="128"/>
      <c r="AA17" s="128"/>
      <c r="AB17" s="128"/>
      <c r="AC17" s="128"/>
      <c r="AD17" s="128"/>
      <c r="AE17" s="128"/>
      <c r="AF17" s="128"/>
      <c r="AG17" s="128"/>
      <c r="AH17" s="128"/>
      <c r="AI17" s="128"/>
      <c r="AJ17" s="128"/>
      <c r="AK17" s="128"/>
      <c r="AL17" s="128"/>
      <c r="AM17" s="128"/>
      <c r="AN17" s="128"/>
      <c r="AO17" s="128"/>
      <c r="AP17" s="128"/>
      <c r="AQ17" s="128"/>
      <c r="AR17" s="128"/>
      <c r="AS17" s="128"/>
      <c r="AT17" s="128"/>
      <c r="AU17" s="128"/>
      <c r="AV17" s="128"/>
      <c r="AW17" s="128"/>
      <c r="AX17" s="128"/>
      <c r="AY17" s="128"/>
      <c r="AZ17" s="128"/>
      <c r="BA17" s="128"/>
      <c r="BB17" s="128"/>
      <c r="BC17" s="128"/>
      <c r="BD17" s="128"/>
      <c r="BE17" s="128"/>
      <c r="BF17" s="128"/>
      <c r="BG17" s="128"/>
      <c r="BH17" s="128"/>
      <c r="BI17" s="128"/>
      <c r="BJ17" s="128"/>
      <c r="BK17" s="128"/>
      <c r="BL17" s="128"/>
      <c r="BM17" s="128"/>
      <c r="BN17" s="128"/>
      <c r="BO17" s="128"/>
      <c r="BP17" s="128"/>
      <c r="BQ17" s="128"/>
      <c r="BR17" s="128"/>
      <c r="BS17" s="128"/>
      <c r="BT17" s="128"/>
      <c r="BU17" s="128"/>
      <c r="BV17" s="128"/>
      <c r="BW17" s="128"/>
      <c r="BX17" s="128"/>
      <c r="BY17" s="128"/>
      <c r="BZ17" s="128"/>
      <c r="CA17" s="128"/>
      <c r="CB17" s="128"/>
      <c r="CC17" s="128"/>
      <c r="CD17" s="128"/>
      <c r="CE17" s="128"/>
      <c r="CF17" s="128"/>
      <c r="CG17" s="128"/>
      <c r="CH17" s="128"/>
      <c r="CI17" s="128"/>
      <c r="CJ17" s="128"/>
      <c r="CK17" s="128"/>
      <c r="CL17" s="128"/>
      <c r="CM17" s="128"/>
      <c r="CN17" s="128"/>
      <c r="CO17" s="128"/>
      <c r="CP17" s="128"/>
      <c r="CQ17" s="128"/>
      <c r="CR17" s="128"/>
      <c r="CS17" s="128"/>
      <c r="CT17" s="128"/>
      <c r="CU17" s="128"/>
      <c r="CV17" s="128"/>
      <c r="CW17" s="128"/>
      <c r="CX17" s="128"/>
      <c r="CY17" s="128"/>
      <c r="CZ17" s="128"/>
      <c r="DA17" s="128"/>
      <c r="DB17" s="128"/>
      <c r="DC17" s="128"/>
      <c r="DD17" s="128"/>
      <c r="DE17" s="128"/>
      <c r="DF17" s="128"/>
      <c r="DG17" s="128"/>
      <c r="DH17" s="128"/>
      <c r="DI17" s="128"/>
      <c r="DJ17" s="128"/>
      <c r="DK17" s="128"/>
      <c r="DL17" s="128"/>
      <c r="DM17" s="128"/>
      <c r="DN17" s="128"/>
      <c r="DO17" s="128"/>
      <c r="DP17" s="128"/>
      <c r="DQ17" s="128"/>
      <c r="DR17" s="127"/>
      <c r="DS17" s="127"/>
      <c r="DT17" s="127"/>
      <c r="DU17" s="127"/>
      <c r="DV17" s="127"/>
      <c r="DW17" s="127"/>
      <c r="DX17" s="127"/>
      <c r="DY17" s="127"/>
      <c r="DZ17" s="127"/>
      <c r="EB17" s="127"/>
      <c r="EC17" s="127"/>
      <c r="ED17" s="127"/>
      <c r="EE17" s="127"/>
      <c r="EF17" s="127"/>
      <c r="EG17" s="127"/>
      <c r="EH17" s="127"/>
      <c r="EI17" s="127"/>
      <c r="EJ17" s="127"/>
      <c r="EK17" s="127"/>
      <c r="EL17" s="127"/>
      <c r="EM17" s="127"/>
    </row>
    <row r="18" spans="1:143">
      <c r="A18" s="127"/>
      <c r="B18" s="128"/>
      <c r="C18" s="128"/>
      <c r="D18" s="128"/>
      <c r="E18" s="128"/>
      <c r="F18" s="128"/>
      <c r="G18" s="128"/>
      <c r="H18" s="128"/>
      <c r="I18" s="128"/>
      <c r="J18" s="128"/>
      <c r="K18" s="128"/>
      <c r="L18" s="128"/>
      <c r="M18" s="128"/>
      <c r="N18" s="128"/>
      <c r="O18" s="128"/>
      <c r="P18" s="128"/>
      <c r="Q18" s="128"/>
      <c r="R18" s="128"/>
      <c r="S18" s="128"/>
      <c r="T18" s="128"/>
      <c r="U18" s="128"/>
      <c r="V18" s="128"/>
      <c r="W18" s="128"/>
      <c r="X18" s="128"/>
      <c r="Y18" s="128"/>
      <c r="Z18" s="128"/>
      <c r="AA18" s="128"/>
      <c r="AB18" s="128"/>
      <c r="AC18" s="128"/>
      <c r="AD18" s="128"/>
      <c r="AE18" s="128"/>
      <c r="AF18" s="128"/>
      <c r="AG18" s="128"/>
      <c r="AH18" s="128"/>
      <c r="AI18" s="128"/>
      <c r="AJ18" s="128"/>
      <c r="AK18" s="128"/>
      <c r="AL18" s="128"/>
      <c r="AM18" s="128"/>
      <c r="AN18" s="128"/>
      <c r="AO18" s="128"/>
      <c r="AP18" s="128"/>
      <c r="AQ18" s="128"/>
      <c r="AR18" s="128"/>
      <c r="AS18" s="128"/>
      <c r="AT18" s="128"/>
      <c r="AU18" s="128"/>
      <c r="AV18" s="128"/>
      <c r="AW18" s="128"/>
      <c r="AX18" s="128"/>
      <c r="AY18" s="128"/>
      <c r="AZ18" s="128"/>
      <c r="BA18" s="128"/>
      <c r="BB18" s="128"/>
      <c r="BC18" s="128"/>
      <c r="BD18" s="128"/>
      <c r="BE18" s="128"/>
      <c r="BF18" s="128"/>
      <c r="BG18" s="128"/>
      <c r="BH18" s="128"/>
      <c r="BI18" s="128"/>
      <c r="BJ18" s="128"/>
      <c r="BK18" s="128"/>
      <c r="BL18" s="128"/>
      <c r="BM18" s="128"/>
      <c r="BN18" s="128"/>
      <c r="BO18" s="128"/>
      <c r="BP18" s="128"/>
      <c r="BQ18" s="128"/>
      <c r="BR18" s="128"/>
      <c r="BS18" s="128"/>
      <c r="BT18" s="128"/>
      <c r="BU18" s="128"/>
      <c r="BV18" s="128"/>
      <c r="BW18" s="128"/>
      <c r="BX18" s="128"/>
      <c r="BY18" s="128"/>
      <c r="BZ18" s="128"/>
      <c r="CA18" s="128"/>
      <c r="CB18" s="128"/>
      <c r="CC18" s="128"/>
      <c r="CD18" s="128"/>
      <c r="CE18" s="128"/>
      <c r="CF18" s="128"/>
      <c r="CG18" s="128"/>
      <c r="CH18" s="128"/>
      <c r="CI18" s="128"/>
      <c r="CJ18" s="128"/>
      <c r="CK18" s="128"/>
      <c r="CL18" s="128"/>
      <c r="CM18" s="128"/>
      <c r="CN18" s="128"/>
      <c r="CO18" s="128"/>
      <c r="CP18" s="128"/>
      <c r="CQ18" s="128"/>
      <c r="CR18" s="128"/>
      <c r="CS18" s="128"/>
      <c r="CT18" s="128"/>
      <c r="CU18" s="128"/>
      <c r="CV18" s="128"/>
      <c r="CW18" s="128"/>
      <c r="CX18" s="128"/>
      <c r="CY18" s="128"/>
      <c r="CZ18" s="128"/>
      <c r="DA18" s="128"/>
      <c r="DB18" s="128"/>
      <c r="DC18" s="128"/>
      <c r="DD18" s="128"/>
      <c r="DE18" s="128"/>
      <c r="DF18" s="128"/>
      <c r="DG18" s="128"/>
      <c r="DH18" s="128"/>
      <c r="DI18" s="128"/>
      <c r="DJ18" s="128"/>
      <c r="DK18" s="128"/>
      <c r="DL18" s="128"/>
      <c r="DM18" s="128"/>
      <c r="DN18" s="128"/>
      <c r="DO18" s="128"/>
      <c r="DP18" s="128"/>
      <c r="DQ18" s="128"/>
      <c r="DR18" s="127"/>
      <c r="DS18" s="127"/>
      <c r="DT18" s="127"/>
      <c r="DU18" s="127"/>
      <c r="DV18" s="127"/>
      <c r="DW18" s="127"/>
      <c r="DX18" s="127"/>
      <c r="DY18" s="127"/>
      <c r="DZ18" s="127"/>
      <c r="EB18" s="127"/>
      <c r="EC18" s="127"/>
      <c r="ED18" s="127"/>
      <c r="EE18" s="127"/>
      <c r="EF18" s="127"/>
      <c r="EG18" s="127"/>
      <c r="EH18" s="127"/>
      <c r="EI18" s="127"/>
      <c r="EJ18" s="127"/>
      <c r="EK18" s="127"/>
      <c r="EL18" s="127"/>
      <c r="EM18" s="127"/>
    </row>
    <row r="19" spans="1:143">
      <c r="A19" s="127"/>
      <c r="B19" s="128"/>
      <c r="C19" s="128"/>
      <c r="D19" s="128"/>
      <c r="E19" s="128"/>
      <c r="F19" s="128"/>
      <c r="G19" s="128"/>
      <c r="H19" s="128"/>
      <c r="I19" s="128"/>
      <c r="J19" s="128"/>
      <c r="K19" s="128"/>
      <c r="L19" s="128"/>
      <c r="M19" s="128"/>
      <c r="N19" s="128"/>
      <c r="O19" s="128"/>
      <c r="P19" s="128"/>
      <c r="Q19" s="128"/>
      <c r="R19" s="128"/>
      <c r="S19" s="128"/>
      <c r="T19" s="128"/>
      <c r="U19" s="128"/>
      <c r="V19" s="128"/>
      <c r="W19" s="128"/>
      <c r="X19" s="128"/>
      <c r="Y19" s="128"/>
      <c r="Z19" s="128"/>
      <c r="AA19" s="128"/>
      <c r="AB19" s="128"/>
      <c r="AC19" s="128"/>
      <c r="AD19" s="128"/>
      <c r="AE19" s="128"/>
      <c r="AF19" s="128"/>
      <c r="AG19" s="128"/>
      <c r="AH19" s="128"/>
      <c r="AI19" s="128"/>
      <c r="AJ19" s="128"/>
      <c r="AK19" s="128"/>
      <c r="AL19" s="128"/>
      <c r="AM19" s="128"/>
      <c r="AN19" s="128"/>
      <c r="AO19" s="128"/>
      <c r="AP19" s="128"/>
      <c r="AQ19" s="128"/>
      <c r="AR19" s="128"/>
      <c r="AS19" s="128"/>
      <c r="AT19" s="128"/>
      <c r="AU19" s="128"/>
      <c r="AV19" s="128"/>
      <c r="AW19" s="128"/>
      <c r="AX19" s="128"/>
      <c r="AY19" s="128"/>
      <c r="AZ19" s="128"/>
      <c r="BA19" s="128"/>
      <c r="BB19" s="128"/>
      <c r="BC19" s="128"/>
      <c r="BD19" s="128"/>
      <c r="BE19" s="128"/>
      <c r="BF19" s="128"/>
      <c r="BG19" s="128"/>
      <c r="BH19" s="128"/>
      <c r="BI19" s="128"/>
      <c r="BJ19" s="128"/>
      <c r="BK19" s="128"/>
      <c r="BL19" s="128"/>
      <c r="BM19" s="128"/>
      <c r="BN19" s="128"/>
      <c r="BO19" s="128"/>
      <c r="BP19" s="128"/>
      <c r="BQ19" s="128"/>
      <c r="BR19" s="128"/>
      <c r="BS19" s="128"/>
      <c r="BT19" s="128"/>
      <c r="BU19" s="128"/>
      <c r="BV19" s="128"/>
      <c r="BW19" s="128"/>
      <c r="BX19" s="128"/>
      <c r="BY19" s="128"/>
      <c r="BZ19" s="128"/>
      <c r="CA19" s="128"/>
      <c r="CB19" s="128"/>
      <c r="CC19" s="128"/>
      <c r="CD19" s="128"/>
      <c r="CE19" s="128"/>
      <c r="CF19" s="128"/>
      <c r="CG19" s="128"/>
      <c r="CH19" s="128"/>
      <c r="CI19" s="128"/>
      <c r="CJ19" s="128"/>
      <c r="CK19" s="128"/>
      <c r="CL19" s="128"/>
      <c r="CM19" s="128"/>
      <c r="CN19" s="128"/>
      <c r="CO19" s="128"/>
      <c r="CP19" s="128"/>
      <c r="CQ19" s="128"/>
      <c r="CR19" s="128"/>
      <c r="CS19" s="128"/>
      <c r="CT19" s="128"/>
      <c r="CU19" s="128"/>
      <c r="CV19" s="128"/>
      <c r="CW19" s="128"/>
      <c r="CX19" s="128"/>
      <c r="CY19" s="128"/>
      <c r="CZ19" s="128"/>
      <c r="DA19" s="128"/>
      <c r="DB19" s="128"/>
      <c r="DC19" s="128"/>
      <c r="DD19" s="128"/>
      <c r="DE19" s="128"/>
      <c r="DF19" s="128"/>
      <c r="DG19" s="128"/>
      <c r="DH19" s="128"/>
      <c r="DI19" s="128"/>
      <c r="DJ19" s="128"/>
      <c r="DK19" s="128"/>
      <c r="DL19" s="128"/>
      <c r="DM19" s="128"/>
      <c r="DN19" s="128"/>
      <c r="DO19" s="128"/>
      <c r="DP19" s="128"/>
      <c r="DQ19" s="128"/>
      <c r="DR19" s="127"/>
      <c r="DS19" s="127"/>
      <c r="DT19" s="127"/>
      <c r="DU19" s="127"/>
      <c r="DV19" s="127"/>
      <c r="DW19" s="127"/>
      <c r="DX19" s="127"/>
      <c r="DY19" s="127"/>
      <c r="DZ19" s="127"/>
      <c r="EB19" s="127"/>
      <c r="EC19" s="127"/>
      <c r="ED19" s="127"/>
      <c r="EE19" s="127"/>
      <c r="EF19" s="127"/>
      <c r="EG19" s="127"/>
      <c r="EH19" s="127"/>
      <c r="EI19" s="127"/>
      <c r="EJ19" s="127"/>
      <c r="EK19" s="127"/>
      <c r="EL19" s="127"/>
      <c r="EM19" s="127"/>
    </row>
    <row r="20" spans="1:143">
      <c r="A20" s="127"/>
      <c r="B20" s="128"/>
      <c r="C20" s="128"/>
      <c r="D20" s="128"/>
      <c r="E20" s="128"/>
      <c r="F20" s="128"/>
      <c r="G20" s="128"/>
      <c r="H20" s="128"/>
      <c r="I20" s="128"/>
      <c r="J20" s="128"/>
      <c r="K20" s="128"/>
      <c r="L20" s="128"/>
      <c r="M20" s="128"/>
      <c r="N20" s="128"/>
      <c r="O20" s="128"/>
      <c r="P20" s="128"/>
      <c r="Q20" s="128"/>
      <c r="R20" s="128"/>
      <c r="S20" s="128"/>
      <c r="T20" s="128"/>
      <c r="U20" s="128"/>
      <c r="V20" s="128"/>
      <c r="W20" s="128"/>
      <c r="X20" s="128"/>
      <c r="Y20" s="128"/>
      <c r="Z20" s="128"/>
      <c r="AA20" s="128"/>
      <c r="AB20" s="128"/>
      <c r="AC20" s="128"/>
      <c r="AD20" s="128"/>
      <c r="AE20" s="128"/>
      <c r="AF20" s="128"/>
      <c r="AG20" s="128"/>
      <c r="AH20" s="128"/>
      <c r="AI20" s="128"/>
      <c r="AJ20" s="128"/>
      <c r="AK20" s="128"/>
      <c r="AL20" s="128"/>
      <c r="AM20" s="128"/>
      <c r="AN20" s="128"/>
      <c r="AO20" s="128"/>
      <c r="AP20" s="128"/>
      <c r="AQ20" s="128"/>
      <c r="AR20" s="128"/>
      <c r="AS20" s="128"/>
      <c r="AT20" s="128"/>
      <c r="AU20" s="128"/>
      <c r="AV20" s="128"/>
      <c r="AW20" s="128"/>
      <c r="AX20" s="128"/>
      <c r="AY20" s="128"/>
      <c r="AZ20" s="128"/>
      <c r="BA20" s="128"/>
      <c r="BB20" s="128"/>
      <c r="BC20" s="128"/>
      <c r="BD20" s="128"/>
      <c r="BE20" s="128"/>
      <c r="BF20" s="128"/>
      <c r="BG20" s="128"/>
      <c r="BH20" s="128"/>
      <c r="BI20" s="128"/>
      <c r="BJ20" s="128"/>
      <c r="BK20" s="128"/>
      <c r="BL20" s="128"/>
      <c r="BM20" s="128"/>
      <c r="BN20" s="128"/>
      <c r="BO20" s="128"/>
      <c r="BP20" s="128"/>
      <c r="BQ20" s="128"/>
      <c r="BR20" s="128"/>
      <c r="BS20" s="128"/>
      <c r="BT20" s="128"/>
      <c r="BU20" s="128"/>
      <c r="BV20" s="128"/>
      <c r="BW20" s="128"/>
      <c r="BX20" s="128"/>
      <c r="BY20" s="128"/>
      <c r="BZ20" s="128"/>
      <c r="CA20" s="128"/>
      <c r="CB20" s="128"/>
      <c r="CC20" s="128"/>
      <c r="CD20" s="128"/>
      <c r="CE20" s="128"/>
      <c r="CF20" s="128"/>
      <c r="CG20" s="128"/>
      <c r="CH20" s="128"/>
      <c r="CI20" s="128"/>
      <c r="CJ20" s="128"/>
      <c r="CK20" s="128"/>
      <c r="CL20" s="128"/>
      <c r="CM20" s="128"/>
      <c r="CN20" s="128"/>
      <c r="CO20" s="128"/>
      <c r="CP20" s="128"/>
      <c r="CQ20" s="128"/>
      <c r="CR20" s="128"/>
      <c r="CS20" s="128"/>
      <c r="CT20" s="128"/>
      <c r="CU20" s="128"/>
      <c r="CV20" s="128"/>
      <c r="CW20" s="128"/>
      <c r="CX20" s="128"/>
      <c r="CY20" s="128"/>
      <c r="CZ20" s="128"/>
      <c r="DA20" s="128"/>
      <c r="DB20" s="128"/>
      <c r="DC20" s="128"/>
      <c r="DD20" s="128"/>
      <c r="DE20" s="128"/>
      <c r="DF20" s="128"/>
      <c r="DG20" s="128"/>
      <c r="DH20" s="128"/>
      <c r="DI20" s="128"/>
      <c r="DJ20" s="128"/>
      <c r="DK20" s="128"/>
      <c r="DL20" s="128"/>
      <c r="DM20" s="128"/>
      <c r="DN20" s="128"/>
      <c r="DO20" s="128"/>
      <c r="DP20" s="128"/>
      <c r="DQ20" s="128"/>
      <c r="DR20" s="127"/>
      <c r="DS20" s="127"/>
      <c r="DT20" s="127"/>
      <c r="DU20" s="127"/>
      <c r="DV20" s="127"/>
      <c r="DW20" s="127"/>
      <c r="DX20" s="127"/>
      <c r="DY20" s="127"/>
      <c r="DZ20" s="127"/>
      <c r="EB20" s="127"/>
      <c r="EC20" s="127"/>
      <c r="ED20" s="127"/>
      <c r="EE20" s="127"/>
      <c r="EF20" s="127"/>
      <c r="EG20" s="127"/>
      <c r="EH20" s="127"/>
      <c r="EI20" s="127"/>
      <c r="EJ20" s="127"/>
      <c r="EK20" s="127"/>
      <c r="EL20" s="127"/>
      <c r="EM20" s="127"/>
    </row>
    <row r="21" spans="1:143">
      <c r="A21" s="127"/>
      <c r="B21" s="128"/>
      <c r="C21" s="128"/>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128"/>
      <c r="AB21" s="128"/>
      <c r="AC21" s="128"/>
      <c r="AD21" s="128"/>
      <c r="AE21" s="128"/>
      <c r="AF21" s="128"/>
      <c r="AG21" s="128"/>
      <c r="AH21" s="128"/>
      <c r="AI21" s="128"/>
      <c r="AJ21" s="128"/>
      <c r="AK21" s="128"/>
      <c r="AL21" s="128"/>
      <c r="AM21" s="128"/>
      <c r="AN21" s="128"/>
      <c r="AO21" s="128"/>
      <c r="AP21" s="128"/>
      <c r="AQ21" s="128"/>
      <c r="AR21" s="128"/>
      <c r="AS21" s="128"/>
      <c r="AT21" s="128"/>
      <c r="AU21" s="128"/>
      <c r="AV21" s="128"/>
      <c r="AW21" s="128"/>
      <c r="AX21" s="128"/>
      <c r="AY21" s="128"/>
      <c r="AZ21" s="128"/>
      <c r="BA21" s="128"/>
      <c r="BB21" s="128"/>
      <c r="BC21" s="128"/>
      <c r="BD21" s="128"/>
      <c r="BE21" s="128"/>
      <c r="BF21" s="128"/>
      <c r="BG21" s="128"/>
      <c r="BH21" s="128"/>
      <c r="BI21" s="128"/>
      <c r="BJ21" s="128"/>
      <c r="BK21" s="128"/>
      <c r="BL21" s="128"/>
      <c r="BM21" s="128"/>
      <c r="BN21" s="128"/>
      <c r="BO21" s="128"/>
      <c r="BP21" s="128"/>
      <c r="BQ21" s="128"/>
      <c r="BR21" s="128"/>
      <c r="BS21" s="128"/>
      <c r="BT21" s="128"/>
      <c r="BU21" s="128"/>
      <c r="BV21" s="128"/>
      <c r="BW21" s="128"/>
      <c r="BX21" s="128"/>
      <c r="BY21" s="128"/>
      <c r="BZ21" s="128"/>
      <c r="CA21" s="128"/>
      <c r="CB21" s="128"/>
      <c r="CC21" s="128"/>
      <c r="CD21" s="128"/>
      <c r="CE21" s="128"/>
      <c r="CF21" s="128"/>
      <c r="CG21" s="128"/>
      <c r="CH21" s="128"/>
      <c r="CI21" s="128"/>
      <c r="CJ21" s="128"/>
      <c r="CK21" s="128"/>
      <c r="CL21" s="128"/>
      <c r="CM21" s="128"/>
      <c r="CN21" s="128"/>
      <c r="CO21" s="128"/>
      <c r="CP21" s="128"/>
      <c r="CQ21" s="128"/>
      <c r="CR21" s="128"/>
      <c r="CS21" s="128"/>
      <c r="CT21" s="128"/>
      <c r="CU21" s="128"/>
      <c r="CV21" s="128"/>
      <c r="CW21" s="128"/>
      <c r="CX21" s="128"/>
      <c r="CY21" s="128"/>
      <c r="CZ21" s="128"/>
      <c r="DA21" s="128"/>
      <c r="DB21" s="128"/>
      <c r="DC21" s="128"/>
      <c r="DD21" s="128"/>
      <c r="DE21" s="128"/>
      <c r="DF21" s="128"/>
      <c r="DG21" s="128"/>
      <c r="DH21" s="128"/>
      <c r="DI21" s="128"/>
      <c r="DJ21" s="128"/>
      <c r="DK21" s="128"/>
      <c r="DL21" s="128"/>
      <c r="DM21" s="128"/>
      <c r="DN21" s="128"/>
      <c r="DO21" s="128"/>
      <c r="DP21" s="128"/>
      <c r="DQ21" s="128"/>
      <c r="DR21" s="127"/>
      <c r="DS21" s="127"/>
      <c r="DT21" s="127"/>
      <c r="DU21" s="127"/>
      <c r="DV21" s="127"/>
      <c r="DW21" s="127"/>
      <c r="DX21" s="127"/>
      <c r="DY21" s="127"/>
      <c r="DZ21" s="127"/>
      <c r="EB21" s="127"/>
      <c r="EC21" s="127"/>
      <c r="ED21" s="127"/>
      <c r="EE21" s="127"/>
      <c r="EF21" s="127"/>
      <c r="EG21" s="127"/>
      <c r="EH21" s="127"/>
      <c r="EI21" s="127"/>
      <c r="EJ21" s="127"/>
      <c r="EK21" s="127"/>
      <c r="EL21" s="127"/>
      <c r="EM21" s="127"/>
    </row>
    <row r="22" spans="1:143">
      <c r="A22" s="127"/>
      <c r="B22" s="128"/>
      <c r="C22" s="128"/>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128"/>
      <c r="AB22" s="128"/>
      <c r="AC22" s="128"/>
      <c r="AD22" s="128"/>
      <c r="AE22" s="128"/>
      <c r="AF22" s="128"/>
      <c r="AG22" s="128"/>
      <c r="AH22" s="128"/>
      <c r="AI22" s="128"/>
      <c r="AJ22" s="128"/>
      <c r="AK22" s="128"/>
      <c r="AL22" s="128"/>
      <c r="AM22" s="128"/>
      <c r="AN22" s="128"/>
      <c r="AO22" s="128"/>
      <c r="AP22" s="128"/>
      <c r="AQ22" s="128"/>
      <c r="AR22" s="128"/>
      <c r="AS22" s="128"/>
      <c r="AT22" s="128"/>
      <c r="AU22" s="128"/>
      <c r="AV22" s="128"/>
      <c r="AW22" s="128"/>
      <c r="AX22" s="128"/>
      <c r="AY22" s="128"/>
      <c r="AZ22" s="128"/>
      <c r="BA22" s="128"/>
      <c r="BB22" s="128"/>
      <c r="BC22" s="128"/>
      <c r="BD22" s="128"/>
      <c r="BE22" s="128"/>
      <c r="BF22" s="128"/>
      <c r="BG22" s="128"/>
      <c r="BH22" s="128"/>
      <c r="BI22" s="128"/>
      <c r="BJ22" s="128"/>
      <c r="BK22" s="128"/>
      <c r="BL22" s="128"/>
      <c r="BM22" s="128"/>
      <c r="BN22" s="128"/>
      <c r="BO22" s="128"/>
      <c r="BP22" s="128"/>
      <c r="BQ22" s="128"/>
      <c r="BR22" s="128"/>
      <c r="BS22" s="128"/>
      <c r="BT22" s="128"/>
      <c r="BU22" s="128"/>
      <c r="BV22" s="128"/>
      <c r="BW22" s="128"/>
      <c r="BX22" s="128"/>
      <c r="BY22" s="128"/>
      <c r="BZ22" s="128"/>
      <c r="CA22" s="128"/>
      <c r="CB22" s="128"/>
      <c r="CC22" s="128"/>
      <c r="CD22" s="128"/>
      <c r="CE22" s="128"/>
      <c r="CF22" s="128"/>
      <c r="CG22" s="128"/>
      <c r="CH22" s="128"/>
      <c r="CI22" s="128"/>
      <c r="CJ22" s="128"/>
      <c r="CK22" s="128"/>
      <c r="CL22" s="128"/>
      <c r="CM22" s="128"/>
      <c r="CN22" s="128"/>
      <c r="CO22" s="128"/>
      <c r="CP22" s="128"/>
      <c r="CQ22" s="128"/>
      <c r="CR22" s="128"/>
      <c r="CS22" s="128"/>
      <c r="CT22" s="128"/>
      <c r="CU22" s="128"/>
      <c r="CV22" s="128"/>
      <c r="CW22" s="128"/>
      <c r="CX22" s="128"/>
      <c r="CY22" s="128"/>
      <c r="CZ22" s="128"/>
      <c r="DA22" s="128"/>
      <c r="DB22" s="128"/>
      <c r="DC22" s="128"/>
      <c r="DD22" s="128"/>
      <c r="DE22" s="128"/>
      <c r="DF22" s="128"/>
      <c r="DG22" s="128"/>
      <c r="DH22" s="128"/>
      <c r="DI22" s="128"/>
      <c r="DJ22" s="128"/>
      <c r="DK22" s="128"/>
      <c r="DL22" s="128"/>
      <c r="DM22" s="128"/>
      <c r="DN22" s="128"/>
      <c r="DO22" s="128"/>
      <c r="DP22" s="128"/>
      <c r="DQ22" s="128"/>
      <c r="DR22" s="127"/>
      <c r="DS22" s="127"/>
      <c r="DT22" s="127"/>
      <c r="DU22" s="127"/>
      <c r="DV22" s="127"/>
      <c r="DW22" s="127"/>
      <c r="DX22" s="127"/>
      <c r="DY22" s="127"/>
      <c r="DZ22" s="127"/>
      <c r="EB22" s="127"/>
      <c r="EC22" s="127"/>
      <c r="ED22" s="127"/>
      <c r="EE22" s="127"/>
      <c r="EF22" s="127"/>
      <c r="EG22" s="127"/>
      <c r="EH22" s="127"/>
      <c r="EI22" s="127"/>
      <c r="EJ22" s="127"/>
      <c r="EK22" s="127"/>
      <c r="EL22" s="127"/>
      <c r="EM22" s="127"/>
    </row>
    <row r="23" spans="1:143">
      <c r="A23" s="127"/>
      <c r="B23" s="128"/>
      <c r="C23" s="128"/>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128"/>
      <c r="AB23" s="128"/>
      <c r="AC23" s="128"/>
      <c r="AD23" s="128"/>
      <c r="AE23" s="128"/>
      <c r="AF23" s="128"/>
      <c r="AG23" s="128"/>
      <c r="AH23" s="128"/>
      <c r="AI23" s="128"/>
      <c r="AJ23" s="128"/>
      <c r="AK23" s="128"/>
      <c r="AL23" s="128"/>
      <c r="AM23" s="128"/>
      <c r="AN23" s="128"/>
      <c r="AO23" s="128"/>
      <c r="AP23" s="128"/>
      <c r="AQ23" s="128"/>
      <c r="AR23" s="128"/>
      <c r="AS23" s="128"/>
      <c r="AT23" s="128"/>
      <c r="AU23" s="128"/>
      <c r="AV23" s="128"/>
      <c r="AW23" s="128"/>
      <c r="AX23" s="128"/>
      <c r="AY23" s="128"/>
      <c r="AZ23" s="128"/>
      <c r="BA23" s="128"/>
      <c r="BB23" s="128"/>
      <c r="BC23" s="128"/>
      <c r="BD23" s="128"/>
      <c r="BE23" s="128"/>
      <c r="BF23" s="128"/>
      <c r="BG23" s="128"/>
      <c r="BH23" s="128"/>
      <c r="BI23" s="128"/>
      <c r="BJ23" s="128"/>
      <c r="BK23" s="128"/>
      <c r="BL23" s="128"/>
      <c r="BM23" s="128"/>
      <c r="BN23" s="128"/>
      <c r="BO23" s="128"/>
      <c r="BP23" s="128"/>
      <c r="BQ23" s="128"/>
      <c r="BR23" s="128"/>
      <c r="BS23" s="128"/>
      <c r="BT23" s="128"/>
      <c r="BU23" s="128"/>
      <c r="BV23" s="128"/>
      <c r="BW23" s="128"/>
      <c r="BX23" s="128"/>
      <c r="BY23" s="128"/>
      <c r="BZ23" s="128"/>
      <c r="CA23" s="128"/>
      <c r="CB23" s="128"/>
      <c r="CC23" s="128"/>
      <c r="CD23" s="128"/>
      <c r="CE23" s="128"/>
      <c r="CF23" s="128"/>
      <c r="CG23" s="128"/>
      <c r="CH23" s="128"/>
      <c r="CI23" s="128"/>
      <c r="CJ23" s="128"/>
      <c r="CK23" s="128"/>
      <c r="CL23" s="128"/>
      <c r="CM23" s="128"/>
      <c r="CN23" s="128"/>
      <c r="CO23" s="128"/>
      <c r="CP23" s="128"/>
      <c r="CQ23" s="128"/>
      <c r="CR23" s="128"/>
      <c r="CS23" s="128"/>
      <c r="CT23" s="128"/>
      <c r="CU23" s="128"/>
      <c r="CV23" s="128"/>
      <c r="CW23" s="128"/>
      <c r="CX23" s="128"/>
      <c r="CY23" s="128"/>
      <c r="CZ23" s="128"/>
      <c r="DA23" s="128"/>
      <c r="DB23" s="128"/>
      <c r="DC23" s="128"/>
      <c r="DD23" s="128"/>
      <c r="DE23" s="128"/>
      <c r="DF23" s="128"/>
      <c r="DG23" s="128"/>
      <c r="DH23" s="128"/>
      <c r="DI23" s="128"/>
      <c r="DJ23" s="128"/>
      <c r="DK23" s="128"/>
      <c r="DL23" s="128"/>
      <c r="DM23" s="128"/>
      <c r="DN23" s="128"/>
      <c r="DO23" s="128"/>
      <c r="DP23" s="128"/>
      <c r="DQ23" s="128"/>
      <c r="DR23" s="127"/>
      <c r="DS23" s="127"/>
      <c r="DT23" s="127"/>
      <c r="DU23" s="127"/>
      <c r="DV23" s="127"/>
      <c r="DW23" s="127"/>
      <c r="DX23" s="127"/>
      <c r="DY23" s="127"/>
      <c r="DZ23" s="127"/>
      <c r="EB23" s="127"/>
      <c r="EC23" s="127"/>
      <c r="ED23" s="127"/>
      <c r="EE23" s="127"/>
      <c r="EF23" s="127"/>
      <c r="EG23" s="127"/>
      <c r="EH23" s="127"/>
      <c r="EI23" s="127"/>
      <c r="EJ23" s="127"/>
      <c r="EK23" s="127"/>
      <c r="EL23" s="127"/>
      <c r="EM23" s="127"/>
    </row>
    <row r="24" spans="1:143">
      <c r="A24" s="127"/>
      <c r="B24" s="128"/>
      <c r="C24" s="128"/>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128"/>
      <c r="AB24" s="128"/>
      <c r="AC24" s="128"/>
      <c r="AD24" s="128"/>
      <c r="AE24" s="128"/>
      <c r="AF24" s="128"/>
      <c r="AG24" s="128"/>
      <c r="AH24" s="128"/>
      <c r="AI24" s="128"/>
      <c r="AJ24" s="128"/>
      <c r="AK24" s="128"/>
      <c r="AL24" s="128"/>
      <c r="AM24" s="128"/>
      <c r="AN24" s="128"/>
      <c r="AO24" s="128"/>
      <c r="AP24" s="128"/>
      <c r="AQ24" s="128"/>
      <c r="AR24" s="128"/>
      <c r="AS24" s="128"/>
      <c r="AT24" s="128"/>
      <c r="AU24" s="128"/>
      <c r="AV24" s="128"/>
      <c r="AW24" s="128"/>
      <c r="AX24" s="128"/>
      <c r="AY24" s="128"/>
      <c r="AZ24" s="128"/>
      <c r="BA24" s="128"/>
      <c r="BB24" s="128"/>
      <c r="BC24" s="128"/>
      <c r="BD24" s="128"/>
      <c r="BE24" s="128"/>
      <c r="BF24" s="128"/>
      <c r="BG24" s="128"/>
      <c r="BH24" s="128"/>
      <c r="BI24" s="128"/>
      <c r="BJ24" s="128"/>
      <c r="BK24" s="128"/>
      <c r="BL24" s="128"/>
      <c r="BM24" s="128"/>
      <c r="BN24" s="128"/>
      <c r="BO24" s="128"/>
      <c r="BP24" s="128"/>
      <c r="BQ24" s="128"/>
      <c r="BR24" s="128"/>
      <c r="BS24" s="128"/>
      <c r="BT24" s="128"/>
      <c r="BU24" s="128"/>
      <c r="BV24" s="128"/>
      <c r="BW24" s="128"/>
      <c r="BX24" s="128"/>
      <c r="BY24" s="128"/>
      <c r="BZ24" s="128"/>
      <c r="CA24" s="128"/>
      <c r="CB24" s="128"/>
      <c r="CC24" s="128"/>
      <c r="CD24" s="128"/>
      <c r="CE24" s="128"/>
      <c r="CF24" s="128"/>
      <c r="CG24" s="128"/>
      <c r="CH24" s="128"/>
      <c r="CI24" s="128"/>
      <c r="CJ24" s="128"/>
      <c r="CK24" s="128"/>
      <c r="CL24" s="128"/>
      <c r="CM24" s="128"/>
      <c r="CN24" s="128"/>
      <c r="CO24" s="128"/>
      <c r="CP24" s="128"/>
      <c r="CQ24" s="128"/>
      <c r="CR24" s="128"/>
      <c r="CS24" s="128"/>
      <c r="CT24" s="128"/>
      <c r="CU24" s="128"/>
      <c r="CV24" s="128"/>
      <c r="CW24" s="128"/>
      <c r="CX24" s="128"/>
      <c r="CY24" s="128"/>
      <c r="CZ24" s="128"/>
      <c r="DA24" s="128"/>
      <c r="DB24" s="128"/>
      <c r="DC24" s="128"/>
      <c r="DD24" s="128"/>
      <c r="DE24" s="128"/>
      <c r="DF24" s="128"/>
      <c r="DG24" s="128"/>
      <c r="DH24" s="128"/>
      <c r="DI24" s="128"/>
      <c r="DJ24" s="128"/>
      <c r="DK24" s="128"/>
      <c r="DL24" s="128"/>
      <c r="DM24" s="128"/>
      <c r="DN24" s="128"/>
      <c r="DO24" s="128"/>
      <c r="DP24" s="128"/>
      <c r="DQ24" s="128"/>
      <c r="DR24" s="127"/>
      <c r="DS24" s="127"/>
      <c r="DT24" s="127"/>
      <c r="DU24" s="127"/>
      <c r="DV24" s="127"/>
      <c r="DW24" s="127"/>
      <c r="DX24" s="127"/>
      <c r="DY24" s="127"/>
      <c r="DZ24" s="127"/>
      <c r="EB24" s="127"/>
      <c r="EC24" s="127"/>
      <c r="ED24" s="127"/>
      <c r="EE24" s="127"/>
      <c r="EF24" s="127"/>
      <c r="EG24" s="127"/>
      <c r="EH24" s="127"/>
      <c r="EI24" s="127"/>
      <c r="EJ24" s="127"/>
      <c r="EK24" s="127"/>
      <c r="EL24" s="127"/>
      <c r="EM24" s="127"/>
    </row>
    <row r="25" spans="1:143">
      <c r="A25" s="127"/>
      <c r="B25" s="128"/>
      <c r="C25" s="128"/>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128"/>
      <c r="AB25" s="128"/>
      <c r="AC25" s="128"/>
      <c r="AD25" s="128"/>
      <c r="AE25" s="128"/>
      <c r="AF25" s="128"/>
      <c r="AG25" s="128"/>
      <c r="AH25" s="128"/>
      <c r="AI25" s="128"/>
      <c r="AJ25" s="128"/>
      <c r="AK25" s="128"/>
      <c r="AL25" s="128"/>
      <c r="AM25" s="128"/>
      <c r="AN25" s="128"/>
      <c r="AO25" s="128"/>
      <c r="AP25" s="128"/>
      <c r="AQ25" s="128"/>
      <c r="AR25" s="128"/>
      <c r="AS25" s="128"/>
      <c r="AT25" s="128"/>
      <c r="AU25" s="128"/>
      <c r="AV25" s="128"/>
      <c r="AW25" s="128"/>
      <c r="AX25" s="128"/>
      <c r="AY25" s="128"/>
      <c r="AZ25" s="128"/>
      <c r="BA25" s="128"/>
      <c r="BB25" s="128"/>
      <c r="BC25" s="128"/>
      <c r="BD25" s="128"/>
      <c r="BE25" s="128"/>
      <c r="BF25" s="128"/>
      <c r="BG25" s="128"/>
      <c r="BH25" s="128"/>
      <c r="BI25" s="128"/>
      <c r="BJ25" s="128"/>
      <c r="BK25" s="128"/>
      <c r="BL25" s="128"/>
      <c r="BM25" s="128"/>
      <c r="BN25" s="128"/>
      <c r="BO25" s="128"/>
      <c r="BP25" s="128"/>
      <c r="BQ25" s="128"/>
      <c r="BR25" s="128"/>
      <c r="BS25" s="128"/>
      <c r="BT25" s="128"/>
      <c r="BU25" s="128"/>
      <c r="BV25" s="128"/>
      <c r="BW25" s="128"/>
      <c r="BX25" s="128"/>
      <c r="BY25" s="128"/>
      <c r="BZ25" s="128"/>
      <c r="CA25" s="128"/>
      <c r="CB25" s="128"/>
      <c r="CC25" s="128"/>
      <c r="CD25" s="128"/>
      <c r="CE25" s="128"/>
      <c r="CF25" s="128"/>
      <c r="CG25" s="128"/>
      <c r="CH25" s="128"/>
      <c r="CI25" s="128"/>
      <c r="CJ25" s="128"/>
      <c r="CK25" s="128"/>
      <c r="CL25" s="128"/>
      <c r="CM25" s="128"/>
      <c r="CN25" s="128"/>
      <c r="CO25" s="128"/>
      <c r="CP25" s="128"/>
      <c r="CQ25" s="128"/>
      <c r="CR25" s="128"/>
      <c r="CS25" s="128"/>
      <c r="CT25" s="128"/>
      <c r="CU25" s="128"/>
      <c r="CV25" s="128"/>
      <c r="CW25" s="128"/>
      <c r="CX25" s="128"/>
      <c r="CY25" s="128"/>
      <c r="CZ25" s="128"/>
      <c r="DA25" s="128"/>
      <c r="DB25" s="128"/>
      <c r="DC25" s="128"/>
      <c r="DD25" s="128"/>
      <c r="DE25" s="128"/>
      <c r="DF25" s="128"/>
      <c r="DG25" s="128"/>
      <c r="DH25" s="128"/>
      <c r="DI25" s="128"/>
      <c r="DJ25" s="128"/>
      <c r="DK25" s="128"/>
      <c r="DL25" s="128"/>
      <c r="DM25" s="128"/>
      <c r="DN25" s="128"/>
      <c r="DO25" s="128"/>
      <c r="DP25" s="128"/>
      <c r="DQ25" s="128"/>
      <c r="DR25" s="127"/>
      <c r="DS25" s="127"/>
      <c r="DT25" s="127"/>
      <c r="DU25" s="127"/>
      <c r="DV25" s="127"/>
      <c r="DW25" s="127"/>
      <c r="DX25" s="127"/>
      <c r="DY25" s="127"/>
      <c r="DZ25" s="127"/>
      <c r="EB25" s="127"/>
      <c r="EC25" s="127"/>
      <c r="ED25" s="127"/>
      <c r="EE25" s="127"/>
      <c r="EF25" s="127"/>
      <c r="EG25" s="127"/>
      <c r="EH25" s="127"/>
      <c r="EI25" s="127"/>
      <c r="EJ25" s="127"/>
      <c r="EK25" s="127"/>
      <c r="EL25" s="127"/>
      <c r="EM25" s="127"/>
    </row>
    <row r="26" spans="1:143">
      <c r="A26" s="127"/>
      <c r="B26" s="128"/>
      <c r="C26" s="128"/>
      <c r="D26" s="128"/>
      <c r="E26" s="128"/>
      <c r="F26" s="128"/>
      <c r="G26" s="128"/>
      <c r="H26" s="128"/>
      <c r="I26" s="128"/>
      <c r="J26" s="128"/>
      <c r="K26" s="128"/>
      <c r="L26" s="128"/>
      <c r="M26" s="128"/>
      <c r="N26" s="128"/>
      <c r="O26" s="128"/>
      <c r="P26" s="128"/>
      <c r="Q26" s="128"/>
      <c r="R26" s="128"/>
      <c r="S26" s="128"/>
      <c r="T26" s="128"/>
      <c r="U26" s="128"/>
      <c r="V26" s="128"/>
      <c r="W26" s="128"/>
      <c r="X26" s="128"/>
      <c r="Y26" s="128"/>
      <c r="Z26" s="128"/>
      <c r="AA26" s="128"/>
      <c r="AB26" s="128"/>
      <c r="AC26" s="128"/>
      <c r="AD26" s="128"/>
      <c r="AE26" s="128"/>
      <c r="AF26" s="128"/>
      <c r="AG26" s="128"/>
      <c r="AH26" s="128"/>
      <c r="AI26" s="128"/>
      <c r="AJ26" s="128"/>
      <c r="AK26" s="128"/>
      <c r="AL26" s="128"/>
      <c r="AM26" s="128"/>
      <c r="AN26" s="128"/>
      <c r="AO26" s="128"/>
      <c r="AP26" s="128"/>
      <c r="AQ26" s="128"/>
      <c r="AR26" s="128"/>
      <c r="AS26" s="128"/>
      <c r="AT26" s="128"/>
      <c r="AU26" s="128"/>
      <c r="AV26" s="128"/>
      <c r="AW26" s="128"/>
      <c r="AX26" s="128"/>
      <c r="AY26" s="128"/>
      <c r="AZ26" s="128"/>
      <c r="BA26" s="128"/>
      <c r="BB26" s="128"/>
      <c r="BC26" s="128"/>
      <c r="BD26" s="128"/>
      <c r="BE26" s="128"/>
      <c r="BF26" s="128"/>
      <c r="BG26" s="128"/>
      <c r="BH26" s="128"/>
      <c r="BI26" s="128"/>
      <c r="BJ26" s="128"/>
      <c r="BK26" s="128"/>
      <c r="BL26" s="128"/>
      <c r="BM26" s="128"/>
      <c r="BN26" s="128"/>
      <c r="BO26" s="128"/>
      <c r="BP26" s="128"/>
      <c r="BQ26" s="128"/>
      <c r="BR26" s="128"/>
      <c r="BS26" s="128"/>
      <c r="BT26" s="128"/>
      <c r="BU26" s="128"/>
      <c r="BV26" s="128"/>
      <c r="BW26" s="128"/>
      <c r="BX26" s="128"/>
      <c r="BY26" s="128"/>
      <c r="BZ26" s="128"/>
      <c r="CA26" s="128"/>
      <c r="CB26" s="128"/>
      <c r="CC26" s="128"/>
      <c r="CD26" s="128"/>
      <c r="CE26" s="128"/>
      <c r="CF26" s="128"/>
      <c r="CG26" s="128"/>
      <c r="CH26" s="128"/>
      <c r="CI26" s="128"/>
      <c r="CJ26" s="128"/>
      <c r="CK26" s="128"/>
      <c r="CL26" s="128"/>
      <c r="CM26" s="128"/>
      <c r="CN26" s="128"/>
      <c r="CO26" s="128"/>
      <c r="CP26" s="128"/>
      <c r="CQ26" s="128"/>
      <c r="CR26" s="128"/>
      <c r="CS26" s="128"/>
      <c r="CT26" s="128"/>
      <c r="CU26" s="128"/>
      <c r="CV26" s="128"/>
      <c r="CW26" s="128"/>
      <c r="CX26" s="128"/>
      <c r="CY26" s="128"/>
      <c r="CZ26" s="128"/>
      <c r="DA26" s="128"/>
      <c r="DB26" s="128"/>
      <c r="DC26" s="128"/>
      <c r="DD26" s="128"/>
      <c r="DE26" s="128"/>
      <c r="DF26" s="128"/>
      <c r="DG26" s="128"/>
      <c r="DH26" s="128"/>
      <c r="DI26" s="128"/>
      <c r="DJ26" s="128"/>
      <c r="DK26" s="128"/>
      <c r="DL26" s="128"/>
      <c r="DM26" s="128"/>
      <c r="DN26" s="128"/>
      <c r="DO26" s="128"/>
      <c r="DP26" s="128"/>
      <c r="DQ26" s="128"/>
      <c r="DR26" s="127"/>
      <c r="DS26" s="127"/>
      <c r="DT26" s="127"/>
      <c r="DU26" s="127"/>
      <c r="DV26" s="127"/>
      <c r="DW26" s="127"/>
      <c r="DX26" s="127"/>
      <c r="DY26" s="127"/>
      <c r="DZ26" s="127"/>
      <c r="EB26" s="127"/>
      <c r="EC26" s="127"/>
      <c r="ED26" s="127"/>
      <c r="EE26" s="127"/>
      <c r="EF26" s="127"/>
      <c r="EG26" s="127"/>
      <c r="EH26" s="127"/>
      <c r="EI26" s="127"/>
      <c r="EJ26" s="127"/>
      <c r="EK26" s="127"/>
      <c r="EL26" s="127"/>
      <c r="EM26" s="127"/>
    </row>
    <row r="27" spans="1:143">
      <c r="A27" s="127"/>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c r="AA27" s="128"/>
      <c r="AB27" s="128"/>
      <c r="AC27" s="128"/>
      <c r="AD27" s="128"/>
      <c r="AE27" s="128"/>
      <c r="AF27" s="128"/>
      <c r="AG27" s="128"/>
      <c r="AH27" s="128"/>
      <c r="AI27" s="128"/>
      <c r="AJ27" s="128"/>
      <c r="AK27" s="128"/>
      <c r="AL27" s="128"/>
      <c r="AM27" s="128"/>
      <c r="AN27" s="128"/>
      <c r="AO27" s="128"/>
      <c r="AP27" s="128"/>
      <c r="AQ27" s="128"/>
      <c r="AR27" s="128"/>
      <c r="AS27" s="128"/>
      <c r="AT27" s="128"/>
      <c r="AU27" s="128"/>
      <c r="AV27" s="128"/>
      <c r="AW27" s="128"/>
      <c r="AX27" s="128"/>
      <c r="AY27" s="128"/>
      <c r="AZ27" s="128"/>
      <c r="BA27" s="128"/>
      <c r="BB27" s="128"/>
      <c r="BC27" s="128"/>
      <c r="BD27" s="128"/>
      <c r="BE27" s="128"/>
      <c r="BF27" s="128"/>
      <c r="BG27" s="128"/>
      <c r="BH27" s="128"/>
      <c r="BI27" s="128"/>
      <c r="BJ27" s="128"/>
      <c r="BK27" s="128"/>
      <c r="BL27" s="128"/>
      <c r="BM27" s="128"/>
      <c r="BN27" s="128"/>
      <c r="BO27" s="128"/>
      <c r="BP27" s="128"/>
      <c r="BQ27" s="128"/>
      <c r="BR27" s="128"/>
      <c r="BS27" s="128"/>
      <c r="BT27" s="128"/>
      <c r="BU27" s="128"/>
      <c r="BV27" s="128"/>
      <c r="BW27" s="128"/>
      <c r="BX27" s="128"/>
      <c r="BY27" s="128"/>
      <c r="BZ27" s="128"/>
      <c r="CA27" s="128"/>
      <c r="CB27" s="128"/>
      <c r="CC27" s="128"/>
      <c r="CD27" s="128"/>
      <c r="CE27" s="128"/>
      <c r="CF27" s="128"/>
      <c r="CG27" s="128"/>
      <c r="CH27" s="128"/>
      <c r="CI27" s="128"/>
      <c r="CJ27" s="128"/>
      <c r="CK27" s="128"/>
      <c r="CL27" s="128"/>
      <c r="CM27" s="128"/>
      <c r="CN27" s="128"/>
      <c r="CO27" s="128"/>
      <c r="CP27" s="128"/>
      <c r="CQ27" s="128"/>
      <c r="CR27" s="128"/>
      <c r="CS27" s="128"/>
      <c r="CT27" s="128"/>
      <c r="CU27" s="128"/>
      <c r="CV27" s="128"/>
      <c r="CW27" s="128"/>
      <c r="CX27" s="128"/>
      <c r="CY27" s="128"/>
      <c r="CZ27" s="128"/>
      <c r="DA27" s="128"/>
      <c r="DB27" s="128"/>
      <c r="DC27" s="128"/>
      <c r="DD27" s="128"/>
      <c r="DE27" s="128"/>
      <c r="DF27" s="128"/>
      <c r="DG27" s="128"/>
      <c r="DH27" s="128"/>
      <c r="DI27" s="128"/>
      <c r="DJ27" s="128"/>
      <c r="DK27" s="128"/>
      <c r="DL27" s="128"/>
      <c r="DM27" s="128"/>
      <c r="DN27" s="128"/>
      <c r="DO27" s="128"/>
      <c r="DP27" s="128"/>
      <c r="DQ27" s="128"/>
      <c r="DR27" s="127"/>
      <c r="DS27" s="127"/>
      <c r="DT27" s="127"/>
      <c r="DU27" s="127"/>
      <c r="DV27" s="127"/>
      <c r="DW27" s="127"/>
      <c r="DX27" s="127"/>
      <c r="DY27" s="127"/>
      <c r="DZ27" s="127"/>
      <c r="EB27" s="127"/>
      <c r="EC27" s="127"/>
      <c r="ED27" s="127"/>
      <c r="EE27" s="127"/>
      <c r="EF27" s="127"/>
      <c r="EG27" s="127"/>
      <c r="EH27" s="127"/>
      <c r="EI27" s="127"/>
      <c r="EJ27" s="127"/>
      <c r="EK27" s="127"/>
      <c r="EL27" s="127"/>
      <c r="EM27" s="127"/>
    </row>
    <row r="28" spans="1:143">
      <c r="A28" s="127"/>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c r="AA28" s="128"/>
      <c r="AB28" s="128"/>
      <c r="AC28" s="128"/>
      <c r="AD28" s="128"/>
      <c r="AE28" s="128"/>
      <c r="AF28" s="128"/>
      <c r="AG28" s="128"/>
      <c r="AH28" s="128"/>
      <c r="AI28" s="128"/>
      <c r="AJ28" s="128"/>
      <c r="AK28" s="128"/>
      <c r="AL28" s="128"/>
      <c r="AM28" s="128"/>
      <c r="AN28" s="128"/>
      <c r="AO28" s="128"/>
      <c r="AP28" s="128"/>
      <c r="AQ28" s="128"/>
      <c r="AR28" s="128"/>
      <c r="AS28" s="128"/>
      <c r="AT28" s="128"/>
      <c r="AU28" s="128"/>
      <c r="AV28" s="128"/>
      <c r="AW28" s="128"/>
      <c r="AX28" s="128"/>
      <c r="AY28" s="128"/>
      <c r="AZ28" s="128"/>
      <c r="BA28" s="128"/>
      <c r="BB28" s="128"/>
      <c r="BC28" s="128"/>
      <c r="BD28" s="128"/>
      <c r="BE28" s="128"/>
      <c r="BF28" s="128"/>
      <c r="BG28" s="128"/>
      <c r="BH28" s="128"/>
      <c r="BI28" s="128"/>
      <c r="BJ28" s="128"/>
      <c r="BK28" s="128"/>
      <c r="BL28" s="128"/>
      <c r="BM28" s="128"/>
      <c r="BN28" s="128"/>
      <c r="BO28" s="128"/>
      <c r="BP28" s="128"/>
      <c r="BQ28" s="128"/>
      <c r="BR28" s="128"/>
      <c r="BS28" s="128"/>
      <c r="BT28" s="128"/>
      <c r="BU28" s="128"/>
      <c r="BV28" s="128"/>
      <c r="BW28" s="128"/>
      <c r="BX28" s="128"/>
      <c r="BY28" s="128"/>
      <c r="BZ28" s="128"/>
      <c r="CA28" s="128"/>
      <c r="CB28" s="128"/>
      <c r="CC28" s="128"/>
      <c r="CD28" s="128"/>
      <c r="CE28" s="128"/>
      <c r="CF28" s="128"/>
      <c r="CG28" s="128"/>
      <c r="CH28" s="128"/>
      <c r="CI28" s="128"/>
      <c r="CJ28" s="128"/>
      <c r="CK28" s="128"/>
      <c r="CL28" s="128"/>
      <c r="CM28" s="128"/>
      <c r="CN28" s="128"/>
      <c r="CO28" s="128"/>
      <c r="CP28" s="128"/>
      <c r="CQ28" s="128"/>
      <c r="CR28" s="128"/>
      <c r="CS28" s="128"/>
      <c r="CT28" s="128"/>
      <c r="CU28" s="128"/>
      <c r="CV28" s="128"/>
      <c r="CW28" s="128"/>
      <c r="CX28" s="128"/>
      <c r="CY28" s="128"/>
      <c r="CZ28" s="128"/>
      <c r="DA28" s="128"/>
      <c r="DB28" s="128"/>
      <c r="DC28" s="128"/>
      <c r="DD28" s="128"/>
      <c r="DE28" s="128"/>
      <c r="DF28" s="128"/>
      <c r="DG28" s="128"/>
      <c r="DH28" s="128"/>
      <c r="DI28" s="128"/>
      <c r="DJ28" s="128"/>
      <c r="DK28" s="128"/>
      <c r="DL28" s="128"/>
      <c r="DM28" s="128"/>
      <c r="DN28" s="128"/>
      <c r="DO28" s="128"/>
      <c r="DP28" s="128"/>
      <c r="DQ28" s="128"/>
      <c r="DR28" s="127"/>
      <c r="DS28" s="127"/>
      <c r="DT28" s="127"/>
      <c r="DU28" s="127"/>
      <c r="DV28" s="127"/>
      <c r="DW28" s="127"/>
      <c r="DX28" s="127"/>
      <c r="DY28" s="127"/>
      <c r="DZ28" s="127"/>
      <c r="EB28" s="127"/>
      <c r="EC28" s="127"/>
      <c r="ED28" s="127"/>
      <c r="EE28" s="127"/>
      <c r="EF28" s="127"/>
      <c r="EG28" s="127"/>
      <c r="EH28" s="127"/>
      <c r="EI28" s="127"/>
      <c r="EJ28" s="127"/>
      <c r="EK28" s="127"/>
      <c r="EL28" s="127"/>
      <c r="EM28" s="127"/>
    </row>
    <row r="29" spans="1:143">
      <c r="A29" s="127"/>
      <c r="B29" s="128"/>
      <c r="C29" s="128"/>
      <c r="D29" s="128"/>
      <c r="E29" s="128"/>
      <c r="F29" s="128"/>
      <c r="G29" s="128"/>
      <c r="H29" s="128"/>
      <c r="I29" s="128"/>
      <c r="J29" s="128"/>
      <c r="K29" s="128"/>
      <c r="L29" s="128"/>
      <c r="M29" s="128"/>
      <c r="N29" s="128"/>
      <c r="O29" s="128"/>
      <c r="P29" s="128"/>
      <c r="Q29" s="128"/>
      <c r="R29" s="128"/>
      <c r="S29" s="128"/>
      <c r="T29" s="128"/>
      <c r="U29" s="128"/>
      <c r="V29" s="128"/>
      <c r="W29" s="128"/>
      <c r="X29" s="128"/>
      <c r="Y29" s="128"/>
      <c r="Z29" s="128"/>
      <c r="AA29" s="128"/>
      <c r="AB29" s="128"/>
      <c r="AC29" s="128"/>
      <c r="AD29" s="128"/>
      <c r="AE29" s="128"/>
      <c r="AF29" s="128"/>
      <c r="AG29" s="128"/>
      <c r="AH29" s="128"/>
      <c r="AI29" s="128"/>
      <c r="AJ29" s="128"/>
      <c r="AK29" s="128"/>
      <c r="AL29" s="128"/>
      <c r="AM29" s="128"/>
      <c r="AN29" s="128"/>
      <c r="AO29" s="128"/>
      <c r="AP29" s="128"/>
      <c r="AQ29" s="128"/>
      <c r="AR29" s="128"/>
      <c r="AS29" s="128"/>
      <c r="AT29" s="128"/>
      <c r="AU29" s="128"/>
      <c r="AV29" s="128"/>
      <c r="AW29" s="128"/>
      <c r="AX29" s="128"/>
      <c r="AY29" s="128"/>
      <c r="AZ29" s="128"/>
      <c r="BA29" s="128"/>
      <c r="BB29" s="128"/>
      <c r="BC29" s="128"/>
      <c r="BD29" s="128"/>
      <c r="BE29" s="128"/>
      <c r="BF29" s="128"/>
      <c r="BG29" s="128"/>
      <c r="BH29" s="128"/>
      <c r="BI29" s="128"/>
      <c r="BJ29" s="128"/>
      <c r="BK29" s="128"/>
      <c r="BL29" s="128"/>
      <c r="BM29" s="128"/>
      <c r="BN29" s="128"/>
      <c r="BO29" s="128"/>
      <c r="BP29" s="128"/>
      <c r="BQ29" s="128"/>
      <c r="BR29" s="128"/>
      <c r="BS29" s="128"/>
      <c r="BT29" s="128"/>
      <c r="BU29" s="128"/>
      <c r="BV29" s="128"/>
      <c r="BW29" s="128"/>
      <c r="BX29" s="128"/>
      <c r="BY29" s="128"/>
      <c r="BZ29" s="128"/>
      <c r="CA29" s="128"/>
      <c r="CB29" s="128"/>
      <c r="CC29" s="128"/>
      <c r="CD29" s="128"/>
      <c r="CE29" s="128"/>
      <c r="CF29" s="128"/>
      <c r="CG29" s="128"/>
      <c r="CH29" s="128"/>
      <c r="CI29" s="128"/>
      <c r="CJ29" s="128"/>
      <c r="CK29" s="128"/>
      <c r="CL29" s="128"/>
      <c r="CM29" s="128"/>
      <c r="CN29" s="128"/>
      <c r="CO29" s="128"/>
      <c r="CP29" s="128"/>
      <c r="CQ29" s="128"/>
      <c r="CR29" s="128"/>
      <c r="CS29" s="128"/>
      <c r="CT29" s="128"/>
      <c r="CU29" s="128"/>
      <c r="CV29" s="128"/>
      <c r="CW29" s="128"/>
      <c r="CX29" s="128"/>
      <c r="CY29" s="128"/>
      <c r="CZ29" s="128"/>
      <c r="DA29" s="128"/>
      <c r="DB29" s="128"/>
      <c r="DC29" s="128"/>
      <c r="DD29" s="128"/>
      <c r="DE29" s="128"/>
      <c r="DF29" s="128"/>
      <c r="DG29" s="128"/>
      <c r="DH29" s="128"/>
      <c r="DI29" s="128"/>
      <c r="DJ29" s="128"/>
      <c r="DK29" s="128"/>
      <c r="DL29" s="128"/>
      <c r="DM29" s="128"/>
      <c r="DN29" s="128"/>
      <c r="DO29" s="128"/>
      <c r="DP29" s="128"/>
      <c r="DQ29" s="128"/>
      <c r="DR29" s="127"/>
      <c r="DS29" s="127"/>
      <c r="DT29" s="127"/>
      <c r="DU29" s="127"/>
      <c r="DV29" s="127"/>
      <c r="DW29" s="127"/>
      <c r="DX29" s="127"/>
      <c r="DY29" s="127"/>
      <c r="DZ29" s="127"/>
      <c r="EB29" s="127"/>
      <c r="EC29" s="127"/>
      <c r="ED29" s="127"/>
      <c r="EE29" s="127"/>
      <c r="EF29" s="127"/>
      <c r="EG29" s="127"/>
      <c r="EH29" s="127"/>
      <c r="EI29" s="127"/>
      <c r="EJ29" s="127"/>
      <c r="EK29" s="127"/>
      <c r="EL29" s="127"/>
      <c r="EM29" s="127"/>
    </row>
    <row r="30" spans="1:143">
      <c r="A30" s="127"/>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8"/>
      <c r="Z30" s="128"/>
      <c r="AA30" s="128"/>
      <c r="AB30" s="128"/>
      <c r="AC30" s="128"/>
      <c r="AD30" s="128"/>
      <c r="AE30" s="128"/>
      <c r="AF30" s="128"/>
      <c r="AG30" s="128"/>
      <c r="AH30" s="128"/>
      <c r="AI30" s="128"/>
      <c r="AJ30" s="128"/>
      <c r="AK30" s="128"/>
      <c r="AL30" s="128"/>
      <c r="AM30" s="128"/>
      <c r="AN30" s="128"/>
      <c r="AO30" s="128"/>
      <c r="AP30" s="128"/>
      <c r="AQ30" s="128"/>
      <c r="AR30" s="128"/>
      <c r="AS30" s="128"/>
      <c r="AT30" s="128"/>
      <c r="AU30" s="128"/>
      <c r="AV30" s="128"/>
      <c r="AW30" s="128"/>
      <c r="AX30" s="128"/>
      <c r="AY30" s="128"/>
      <c r="AZ30" s="128"/>
      <c r="BA30" s="128"/>
      <c r="BB30" s="128"/>
      <c r="BC30" s="128"/>
      <c r="BD30" s="128"/>
      <c r="BE30" s="128"/>
      <c r="BF30" s="128"/>
      <c r="BG30" s="128"/>
      <c r="BH30" s="128"/>
      <c r="BI30" s="128"/>
      <c r="BJ30" s="128"/>
      <c r="BK30" s="128"/>
      <c r="BL30" s="128"/>
      <c r="BM30" s="128"/>
      <c r="BN30" s="128"/>
      <c r="BO30" s="128"/>
      <c r="BP30" s="128"/>
      <c r="BQ30" s="128"/>
      <c r="BR30" s="128"/>
      <c r="BS30" s="128"/>
      <c r="BT30" s="128"/>
      <c r="BU30" s="128"/>
      <c r="BV30" s="128"/>
      <c r="BW30" s="128"/>
      <c r="BX30" s="128"/>
      <c r="BY30" s="128"/>
      <c r="BZ30" s="128"/>
      <c r="CA30" s="128"/>
      <c r="CB30" s="128"/>
      <c r="CC30" s="128"/>
      <c r="CD30" s="128"/>
      <c r="CE30" s="128"/>
      <c r="CF30" s="128"/>
      <c r="CG30" s="128"/>
      <c r="CH30" s="128"/>
      <c r="CI30" s="128"/>
      <c r="CJ30" s="128"/>
      <c r="CK30" s="128"/>
      <c r="CL30" s="128"/>
      <c r="CM30" s="128"/>
      <c r="CN30" s="128"/>
      <c r="CO30" s="128"/>
      <c r="CP30" s="128"/>
      <c r="CQ30" s="128"/>
      <c r="CR30" s="128"/>
      <c r="CS30" s="128"/>
      <c r="CT30" s="128"/>
      <c r="CU30" s="128"/>
      <c r="CV30" s="128"/>
      <c r="CW30" s="128"/>
      <c r="CX30" s="128"/>
      <c r="CY30" s="128"/>
      <c r="CZ30" s="128"/>
      <c r="DA30" s="128"/>
      <c r="DB30" s="128"/>
      <c r="DC30" s="128"/>
      <c r="DD30" s="128"/>
      <c r="DE30" s="128"/>
      <c r="DF30" s="128"/>
      <c r="DG30" s="128"/>
      <c r="DH30" s="128"/>
      <c r="DI30" s="128"/>
      <c r="DJ30" s="128"/>
      <c r="DK30" s="128"/>
      <c r="DL30" s="128"/>
      <c r="DM30" s="128"/>
      <c r="DN30" s="128"/>
      <c r="DO30" s="128"/>
      <c r="DP30" s="128"/>
      <c r="DQ30" s="128"/>
      <c r="DR30" s="127"/>
      <c r="DS30" s="127"/>
      <c r="DT30" s="127"/>
      <c r="DU30" s="127"/>
      <c r="DV30" s="127"/>
      <c r="DW30" s="127"/>
      <c r="DX30" s="127"/>
      <c r="DY30" s="127"/>
      <c r="DZ30" s="127"/>
      <c r="EB30" s="127"/>
      <c r="EC30" s="127"/>
      <c r="ED30" s="127"/>
      <c r="EE30" s="127"/>
      <c r="EF30" s="127"/>
      <c r="EG30" s="127"/>
      <c r="EH30" s="127"/>
      <c r="EI30" s="127"/>
      <c r="EJ30" s="127"/>
      <c r="EK30" s="127"/>
      <c r="EL30" s="127"/>
      <c r="EM30" s="127"/>
    </row>
    <row r="31" spans="1:143">
      <c r="A31" s="127"/>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c r="AA31" s="128"/>
      <c r="AB31" s="128"/>
      <c r="AC31" s="128"/>
      <c r="AD31" s="128"/>
      <c r="AE31" s="128"/>
      <c r="AF31" s="128"/>
      <c r="AG31" s="128"/>
      <c r="AH31" s="128"/>
      <c r="AI31" s="128"/>
      <c r="AJ31" s="128"/>
      <c r="AK31" s="128"/>
      <c r="AL31" s="128"/>
      <c r="AM31" s="128"/>
      <c r="AN31" s="128"/>
      <c r="AO31" s="128"/>
      <c r="AP31" s="128"/>
      <c r="AQ31" s="128"/>
      <c r="AR31" s="128"/>
      <c r="AS31" s="128"/>
      <c r="AT31" s="128"/>
      <c r="AU31" s="128"/>
      <c r="AV31" s="128"/>
      <c r="AW31" s="128"/>
      <c r="AX31" s="128"/>
      <c r="AY31" s="128"/>
      <c r="AZ31" s="128"/>
      <c r="BA31" s="128"/>
      <c r="BB31" s="128"/>
      <c r="BC31" s="128"/>
      <c r="BD31" s="128"/>
      <c r="BE31" s="128"/>
      <c r="BF31" s="128"/>
      <c r="BG31" s="128"/>
      <c r="BH31" s="128"/>
      <c r="BI31" s="128"/>
      <c r="BJ31" s="128"/>
      <c r="BK31" s="128"/>
      <c r="BL31" s="128"/>
      <c r="BM31" s="128"/>
      <c r="BN31" s="128"/>
      <c r="BO31" s="128"/>
      <c r="BP31" s="128"/>
      <c r="BQ31" s="128"/>
      <c r="BR31" s="128"/>
      <c r="BS31" s="128"/>
      <c r="BT31" s="128"/>
      <c r="BU31" s="128"/>
      <c r="BV31" s="128"/>
      <c r="BW31" s="128"/>
      <c r="BX31" s="128"/>
      <c r="BY31" s="128"/>
      <c r="BZ31" s="128"/>
      <c r="CA31" s="128"/>
      <c r="CB31" s="128"/>
      <c r="CC31" s="128"/>
      <c r="CD31" s="128"/>
      <c r="CE31" s="128"/>
      <c r="CF31" s="128"/>
      <c r="CG31" s="128"/>
      <c r="CH31" s="128"/>
      <c r="CI31" s="128"/>
      <c r="CJ31" s="128"/>
      <c r="CK31" s="128"/>
      <c r="CL31" s="128"/>
      <c r="CM31" s="128"/>
      <c r="CN31" s="128"/>
      <c r="CO31" s="128"/>
      <c r="CP31" s="128"/>
      <c r="CQ31" s="128"/>
      <c r="CR31" s="128"/>
      <c r="CS31" s="128"/>
      <c r="CT31" s="128"/>
      <c r="CU31" s="128"/>
      <c r="CV31" s="128"/>
      <c r="CW31" s="128"/>
      <c r="CX31" s="128"/>
      <c r="CY31" s="128"/>
      <c r="CZ31" s="128"/>
      <c r="DA31" s="128"/>
      <c r="DB31" s="128"/>
      <c r="DC31" s="128"/>
      <c r="DD31" s="128"/>
      <c r="DE31" s="128"/>
      <c r="DF31" s="128"/>
      <c r="DG31" s="128"/>
      <c r="DH31" s="128"/>
      <c r="DI31" s="128"/>
      <c r="DJ31" s="128"/>
      <c r="DK31" s="128"/>
      <c r="DL31" s="128"/>
      <c r="DM31" s="128"/>
      <c r="DN31" s="128"/>
      <c r="DO31" s="128"/>
      <c r="DP31" s="128"/>
      <c r="DQ31" s="128"/>
      <c r="DR31" s="127"/>
      <c r="DS31" s="127"/>
      <c r="DT31" s="127"/>
      <c r="DU31" s="127"/>
      <c r="DV31" s="127"/>
      <c r="DW31" s="127"/>
      <c r="DX31" s="127"/>
      <c r="DY31" s="127"/>
      <c r="DZ31" s="127"/>
      <c r="EA31" s="127"/>
      <c r="EB31" s="127"/>
      <c r="EC31" s="127"/>
      <c r="ED31" s="127"/>
      <c r="EE31" s="127"/>
      <c r="EF31" s="127"/>
      <c r="EG31" s="127"/>
      <c r="EH31" s="127"/>
      <c r="EI31" s="127"/>
      <c r="EJ31" s="127"/>
      <c r="EK31" s="127"/>
      <c r="EL31" s="127"/>
      <c r="EM31" s="127"/>
    </row>
    <row r="32" spans="1:143">
      <c r="A32" s="127"/>
      <c r="B32" s="128"/>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c r="AA32" s="128"/>
      <c r="AB32" s="128"/>
      <c r="AC32" s="128"/>
      <c r="AD32" s="128"/>
      <c r="AE32" s="128"/>
      <c r="AF32" s="128"/>
      <c r="AG32" s="128"/>
      <c r="AH32" s="128"/>
      <c r="AI32" s="128"/>
      <c r="AJ32" s="128"/>
      <c r="AK32" s="128"/>
      <c r="AL32" s="128"/>
      <c r="AM32" s="128"/>
      <c r="AN32" s="128"/>
      <c r="AO32" s="128"/>
      <c r="AP32" s="128"/>
      <c r="AQ32" s="128"/>
      <c r="AR32" s="128"/>
      <c r="AS32" s="128"/>
      <c r="AT32" s="128"/>
      <c r="AU32" s="128"/>
      <c r="AV32" s="128"/>
      <c r="AW32" s="128"/>
      <c r="AX32" s="128"/>
      <c r="AY32" s="128"/>
      <c r="AZ32" s="128"/>
      <c r="BA32" s="128"/>
      <c r="BB32" s="128"/>
      <c r="BC32" s="128"/>
      <c r="BD32" s="128"/>
      <c r="BE32" s="128"/>
      <c r="BF32" s="128"/>
      <c r="BG32" s="128"/>
      <c r="BH32" s="128"/>
      <c r="BI32" s="128"/>
      <c r="BJ32" s="128"/>
      <c r="BK32" s="128"/>
      <c r="BL32" s="128"/>
      <c r="BM32" s="128"/>
      <c r="BN32" s="128"/>
      <c r="BO32" s="128"/>
      <c r="BP32" s="128"/>
      <c r="BQ32" s="128"/>
      <c r="BR32" s="128"/>
      <c r="BS32" s="128"/>
      <c r="BT32" s="128"/>
      <c r="BU32" s="128"/>
      <c r="BV32" s="128"/>
      <c r="BW32" s="128"/>
      <c r="BX32" s="128"/>
      <c r="BY32" s="128"/>
      <c r="BZ32" s="128"/>
      <c r="CA32" s="128"/>
      <c r="CB32" s="128"/>
      <c r="CC32" s="128"/>
      <c r="CD32" s="128"/>
      <c r="CE32" s="128"/>
      <c r="CF32" s="128"/>
      <c r="CG32" s="128"/>
      <c r="CH32" s="128"/>
      <c r="CI32" s="128"/>
      <c r="CJ32" s="128"/>
      <c r="CK32" s="128"/>
      <c r="CL32" s="128"/>
      <c r="CM32" s="128"/>
      <c r="CN32" s="128"/>
      <c r="CO32" s="128"/>
      <c r="CP32" s="128"/>
      <c r="CQ32" s="128"/>
      <c r="CR32" s="128"/>
      <c r="CS32" s="128"/>
      <c r="CT32" s="128"/>
      <c r="CU32" s="128"/>
      <c r="CV32" s="128"/>
      <c r="CW32" s="128"/>
      <c r="CX32" s="128"/>
      <c r="CY32" s="128"/>
      <c r="CZ32" s="128"/>
      <c r="DA32" s="128"/>
      <c r="DB32" s="128"/>
      <c r="DC32" s="128"/>
      <c r="DD32" s="128"/>
      <c r="DE32" s="128"/>
      <c r="DF32" s="128"/>
      <c r="DG32" s="128"/>
      <c r="DH32" s="128"/>
      <c r="DI32" s="128"/>
      <c r="DJ32" s="128"/>
      <c r="DK32" s="128"/>
      <c r="DL32" s="128"/>
      <c r="DM32" s="128"/>
      <c r="DN32" s="128"/>
      <c r="DO32" s="128"/>
      <c r="DP32" s="128"/>
      <c r="DQ32" s="128"/>
      <c r="DR32" s="127"/>
      <c r="DS32" s="127"/>
      <c r="DT32" s="127"/>
      <c r="DU32" s="127"/>
      <c r="DV32" s="127"/>
      <c r="DW32" s="127"/>
      <c r="DX32" s="127"/>
      <c r="DY32" s="127"/>
      <c r="DZ32" s="127"/>
      <c r="EA32" s="127"/>
      <c r="EB32" s="127"/>
      <c r="EC32" s="127"/>
      <c r="ED32" s="127"/>
      <c r="EE32" s="127"/>
      <c r="EF32" s="127"/>
      <c r="EG32" s="127"/>
      <c r="EH32" s="127"/>
      <c r="EI32" s="127"/>
      <c r="EJ32" s="127"/>
      <c r="EK32" s="127"/>
      <c r="EL32" s="127"/>
      <c r="EM32" s="127"/>
    </row>
    <row r="33" spans="1:143">
      <c r="A33" s="127"/>
      <c r="B33" s="128"/>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c r="AA33" s="128"/>
      <c r="AB33" s="128"/>
      <c r="AC33" s="128"/>
      <c r="AD33" s="128"/>
      <c r="AE33" s="128"/>
      <c r="AF33" s="128"/>
      <c r="AG33" s="128"/>
      <c r="AH33" s="128"/>
      <c r="AI33" s="128"/>
      <c r="AJ33" s="128"/>
      <c r="AK33" s="128"/>
      <c r="AL33" s="128"/>
      <c r="AM33" s="128"/>
      <c r="AN33" s="128"/>
      <c r="AO33" s="128"/>
      <c r="AP33" s="128"/>
      <c r="AQ33" s="128"/>
      <c r="AR33" s="128"/>
      <c r="AS33" s="128"/>
      <c r="AT33" s="128"/>
      <c r="AU33" s="128"/>
      <c r="AV33" s="128"/>
      <c r="AW33" s="128"/>
      <c r="AX33" s="128"/>
      <c r="AY33" s="128"/>
      <c r="AZ33" s="128"/>
      <c r="BA33" s="128"/>
      <c r="BB33" s="128"/>
      <c r="BC33" s="128"/>
      <c r="BD33" s="128"/>
      <c r="BE33" s="128"/>
      <c r="BF33" s="128"/>
      <c r="BG33" s="128"/>
      <c r="BH33" s="128"/>
      <c r="BI33" s="128"/>
      <c r="BJ33" s="128"/>
      <c r="BK33" s="128"/>
      <c r="BL33" s="128"/>
      <c r="BM33" s="128"/>
      <c r="BN33" s="128"/>
      <c r="BO33" s="128"/>
      <c r="BP33" s="128"/>
      <c r="BQ33" s="128"/>
      <c r="BR33" s="128"/>
      <c r="BS33" s="128"/>
      <c r="BT33" s="128"/>
      <c r="BU33" s="128"/>
      <c r="BV33" s="128"/>
      <c r="BW33" s="128"/>
      <c r="BX33" s="128"/>
      <c r="BY33" s="128"/>
      <c r="BZ33" s="128"/>
      <c r="CA33" s="128"/>
      <c r="CB33" s="128"/>
      <c r="CC33" s="128"/>
      <c r="CD33" s="128"/>
      <c r="CE33" s="128"/>
      <c r="CF33" s="128"/>
      <c r="CG33" s="128"/>
      <c r="CH33" s="128"/>
      <c r="CI33" s="128"/>
      <c r="CJ33" s="128"/>
      <c r="CK33" s="128"/>
      <c r="CL33" s="128"/>
      <c r="CM33" s="128"/>
      <c r="CN33" s="128"/>
      <c r="CO33" s="128"/>
      <c r="CP33" s="128"/>
      <c r="CQ33" s="128"/>
      <c r="CR33" s="128"/>
      <c r="CS33" s="128"/>
      <c r="CT33" s="128"/>
      <c r="CU33" s="128"/>
      <c r="CV33" s="128"/>
      <c r="CW33" s="128"/>
      <c r="CX33" s="128"/>
      <c r="CY33" s="128"/>
      <c r="CZ33" s="128"/>
      <c r="DA33" s="128"/>
      <c r="DB33" s="128"/>
      <c r="DC33" s="128"/>
      <c r="DD33" s="128"/>
      <c r="DE33" s="128"/>
      <c r="DF33" s="128"/>
      <c r="DG33" s="128"/>
      <c r="DH33" s="128"/>
      <c r="DI33" s="128"/>
      <c r="DJ33" s="128"/>
      <c r="DK33" s="128"/>
      <c r="DL33" s="128"/>
      <c r="DM33" s="128"/>
      <c r="DN33" s="128"/>
      <c r="DO33" s="128"/>
      <c r="DP33" s="128"/>
      <c r="DQ33" s="128"/>
      <c r="DR33" s="127"/>
      <c r="DS33" s="127"/>
      <c r="DT33" s="127"/>
      <c r="DU33" s="127"/>
      <c r="DV33" s="127"/>
      <c r="DW33" s="127"/>
      <c r="DX33" s="127"/>
      <c r="DY33" s="127"/>
      <c r="DZ33" s="127"/>
      <c r="EA33" s="127"/>
      <c r="EB33" s="127"/>
      <c r="EC33" s="127"/>
      <c r="ED33" s="127"/>
      <c r="EE33" s="127"/>
      <c r="EF33" s="127"/>
      <c r="EG33" s="127"/>
      <c r="EH33" s="127"/>
      <c r="EI33" s="127"/>
      <c r="EJ33" s="127"/>
      <c r="EK33" s="127"/>
      <c r="EL33" s="127"/>
      <c r="EM33" s="127"/>
    </row>
    <row r="34" spans="1:143">
      <c r="A34" s="127"/>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128"/>
      <c r="AB34" s="128"/>
      <c r="AC34" s="128"/>
      <c r="AD34" s="128"/>
      <c r="AE34" s="128"/>
      <c r="AF34" s="128"/>
      <c r="AG34" s="128"/>
      <c r="AH34" s="128"/>
      <c r="AI34" s="128"/>
      <c r="AJ34" s="128"/>
      <c r="AK34" s="128"/>
      <c r="AL34" s="128"/>
      <c r="AM34" s="128"/>
      <c r="AN34" s="128"/>
      <c r="AO34" s="128"/>
      <c r="AP34" s="128"/>
      <c r="AQ34" s="128"/>
      <c r="AR34" s="128"/>
      <c r="AS34" s="128"/>
      <c r="AT34" s="128"/>
      <c r="AU34" s="128"/>
      <c r="AV34" s="128"/>
      <c r="AW34" s="128"/>
      <c r="AX34" s="128"/>
      <c r="AY34" s="128"/>
      <c r="AZ34" s="128"/>
      <c r="BA34" s="128"/>
      <c r="BB34" s="128"/>
      <c r="BC34" s="128"/>
      <c r="BD34" s="128"/>
      <c r="BE34" s="128"/>
      <c r="BF34" s="128"/>
      <c r="BG34" s="128"/>
      <c r="BH34" s="128"/>
      <c r="BI34" s="128"/>
      <c r="BJ34" s="128"/>
      <c r="BK34" s="128"/>
      <c r="BL34" s="128"/>
      <c r="BM34" s="128"/>
      <c r="BN34" s="128"/>
      <c r="BO34" s="128"/>
      <c r="BP34" s="128"/>
      <c r="BQ34" s="128"/>
      <c r="BR34" s="128"/>
      <c r="BS34" s="128"/>
      <c r="BT34" s="128"/>
      <c r="BU34" s="128"/>
      <c r="BV34" s="128"/>
      <c r="BW34" s="128"/>
      <c r="BX34" s="128"/>
      <c r="BY34" s="128"/>
      <c r="BZ34" s="128"/>
      <c r="CA34" s="128"/>
      <c r="CB34" s="128"/>
      <c r="CC34" s="128"/>
      <c r="CD34" s="128"/>
      <c r="CE34" s="128"/>
      <c r="CF34" s="128"/>
      <c r="CG34" s="128"/>
      <c r="CH34" s="128"/>
      <c r="CI34" s="128"/>
      <c r="CJ34" s="128"/>
      <c r="CK34" s="128"/>
      <c r="CL34" s="128"/>
      <c r="CM34" s="128"/>
      <c r="CN34" s="128"/>
      <c r="CO34" s="128"/>
      <c r="CP34" s="128"/>
      <c r="CQ34" s="128"/>
      <c r="CR34" s="128"/>
      <c r="CS34" s="128"/>
      <c r="CT34" s="128"/>
      <c r="CU34" s="128"/>
      <c r="CV34" s="128"/>
      <c r="CW34" s="128"/>
      <c r="CX34" s="128"/>
      <c r="CY34" s="128"/>
      <c r="CZ34" s="128"/>
      <c r="DA34" s="128"/>
      <c r="DB34" s="128"/>
      <c r="DC34" s="128"/>
      <c r="DD34" s="128"/>
      <c r="DE34" s="128"/>
      <c r="DF34" s="128"/>
      <c r="DG34" s="128"/>
      <c r="DH34" s="128"/>
      <c r="DI34" s="128"/>
      <c r="DJ34" s="128"/>
      <c r="DK34" s="128"/>
      <c r="DL34" s="128"/>
      <c r="DM34" s="128"/>
      <c r="DN34" s="128"/>
      <c r="DO34" s="128"/>
      <c r="DP34" s="128"/>
      <c r="DQ34" s="128"/>
      <c r="DR34" s="127"/>
      <c r="DS34" s="127"/>
      <c r="DT34" s="127"/>
      <c r="DU34" s="127"/>
      <c r="DV34" s="127"/>
      <c r="DW34" s="127"/>
      <c r="DX34" s="127"/>
      <c r="DY34" s="127"/>
      <c r="DZ34" s="127"/>
      <c r="EA34" s="127"/>
      <c r="EB34" s="127"/>
      <c r="EC34" s="127"/>
      <c r="ED34" s="127"/>
      <c r="EE34" s="127"/>
      <c r="EF34" s="127"/>
      <c r="EG34" s="127"/>
      <c r="EH34" s="127"/>
      <c r="EI34" s="127"/>
      <c r="EJ34" s="127"/>
      <c r="EK34" s="127"/>
      <c r="EL34" s="127"/>
      <c r="EM34" s="127"/>
    </row>
    <row r="35" spans="1:143">
      <c r="A35" s="127"/>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128"/>
      <c r="AB35" s="128"/>
      <c r="AC35" s="128"/>
      <c r="AD35" s="128"/>
      <c r="AE35" s="128"/>
      <c r="AF35" s="128"/>
      <c r="AG35" s="128"/>
      <c r="AH35" s="128"/>
      <c r="AI35" s="128"/>
      <c r="AJ35" s="128"/>
      <c r="AK35" s="128"/>
      <c r="AL35" s="128"/>
      <c r="AM35" s="128"/>
      <c r="AN35" s="128"/>
      <c r="AO35" s="128"/>
      <c r="AP35" s="128"/>
      <c r="AQ35" s="128"/>
      <c r="AR35" s="128"/>
      <c r="AS35" s="128"/>
      <c r="AT35" s="128"/>
      <c r="AU35" s="128"/>
      <c r="AV35" s="128"/>
      <c r="AW35" s="128"/>
      <c r="AX35" s="128"/>
      <c r="AY35" s="128"/>
      <c r="AZ35" s="128"/>
      <c r="BA35" s="128"/>
      <c r="BB35" s="128"/>
      <c r="BC35" s="128"/>
      <c r="BD35" s="128"/>
      <c r="BE35" s="128"/>
      <c r="BF35" s="128"/>
      <c r="BG35" s="128"/>
      <c r="BH35" s="128"/>
      <c r="BI35" s="128"/>
      <c r="BJ35" s="128"/>
      <c r="BK35" s="128"/>
      <c r="BL35" s="128"/>
      <c r="BM35" s="128"/>
      <c r="BN35" s="128"/>
      <c r="BO35" s="128"/>
      <c r="BP35" s="128"/>
      <c r="BQ35" s="128"/>
      <c r="BR35" s="128"/>
      <c r="BS35" s="128"/>
      <c r="BT35" s="128"/>
      <c r="BU35" s="128"/>
      <c r="BV35" s="128"/>
      <c r="BW35" s="128"/>
      <c r="BX35" s="128"/>
      <c r="BY35" s="128"/>
      <c r="BZ35" s="128"/>
      <c r="CA35" s="128"/>
      <c r="CB35" s="128"/>
      <c r="CC35" s="128"/>
      <c r="CD35" s="128"/>
      <c r="CE35" s="128"/>
      <c r="CF35" s="128"/>
      <c r="CG35" s="128"/>
      <c r="CH35" s="128"/>
      <c r="CI35" s="128"/>
      <c r="CJ35" s="128"/>
      <c r="CK35" s="128"/>
      <c r="CL35" s="128"/>
      <c r="CM35" s="128"/>
      <c r="CN35" s="128"/>
      <c r="CO35" s="128"/>
      <c r="CP35" s="128"/>
      <c r="CQ35" s="128"/>
      <c r="CR35" s="128"/>
      <c r="CS35" s="128"/>
      <c r="CT35" s="128"/>
      <c r="CU35" s="128"/>
      <c r="CV35" s="128"/>
      <c r="CW35" s="128"/>
      <c r="CX35" s="128"/>
      <c r="CY35" s="128"/>
      <c r="CZ35" s="128"/>
      <c r="DA35" s="128"/>
      <c r="DB35" s="128"/>
      <c r="DC35" s="128"/>
      <c r="DD35" s="128"/>
      <c r="DE35" s="128"/>
      <c r="DF35" s="128"/>
      <c r="DG35" s="128"/>
      <c r="DH35" s="128"/>
      <c r="DI35" s="128"/>
      <c r="DJ35" s="128"/>
      <c r="DK35" s="128"/>
      <c r="DL35" s="128"/>
      <c r="DM35" s="128"/>
      <c r="DN35" s="128"/>
      <c r="DO35" s="128"/>
      <c r="DP35" s="128"/>
      <c r="DQ35" s="128"/>
      <c r="DR35" s="127"/>
      <c r="DS35" s="127"/>
      <c r="DT35" s="127"/>
      <c r="DU35" s="127"/>
      <c r="DV35" s="127"/>
      <c r="DW35" s="127"/>
      <c r="DX35" s="127"/>
      <c r="DY35" s="127"/>
      <c r="DZ35" s="127"/>
      <c r="EA35" s="127"/>
      <c r="EB35" s="127"/>
      <c r="EC35" s="127"/>
      <c r="ED35" s="127"/>
      <c r="EE35" s="127"/>
      <c r="EF35" s="127"/>
      <c r="EG35" s="127"/>
      <c r="EH35" s="127"/>
      <c r="EI35" s="127"/>
      <c r="EJ35" s="127"/>
      <c r="EK35" s="127"/>
      <c r="EL35" s="127"/>
      <c r="EM35" s="127"/>
    </row>
    <row r="36" spans="1:143">
      <c r="A36" s="127"/>
      <c r="B36" s="128"/>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128"/>
      <c r="AB36" s="128"/>
      <c r="AC36" s="128"/>
      <c r="AD36" s="128"/>
      <c r="AE36" s="128"/>
      <c r="AF36" s="128"/>
      <c r="AG36" s="128"/>
      <c r="AH36" s="128"/>
      <c r="AI36" s="128"/>
      <c r="AJ36" s="128"/>
      <c r="AK36" s="128"/>
      <c r="AL36" s="128"/>
      <c r="AM36" s="128"/>
      <c r="AN36" s="128"/>
      <c r="AO36" s="128"/>
      <c r="AP36" s="128"/>
      <c r="AQ36" s="128"/>
      <c r="AR36" s="128"/>
      <c r="AS36" s="128"/>
      <c r="AT36" s="128"/>
      <c r="AU36" s="128"/>
      <c r="AV36" s="128"/>
      <c r="AW36" s="128"/>
      <c r="AX36" s="128"/>
      <c r="AY36" s="128"/>
      <c r="AZ36" s="128"/>
      <c r="BA36" s="128"/>
      <c r="BB36" s="128"/>
      <c r="BC36" s="128"/>
      <c r="BD36" s="128"/>
      <c r="BE36" s="128"/>
      <c r="BF36" s="128"/>
      <c r="BG36" s="128"/>
      <c r="BH36" s="128"/>
      <c r="BI36" s="128"/>
      <c r="BJ36" s="128"/>
      <c r="BK36" s="128"/>
      <c r="BL36" s="128"/>
      <c r="BM36" s="128"/>
      <c r="BN36" s="128"/>
      <c r="BO36" s="128"/>
      <c r="BP36" s="128"/>
      <c r="BQ36" s="128"/>
      <c r="BR36" s="128"/>
      <c r="BS36" s="128"/>
      <c r="BT36" s="128"/>
      <c r="BU36" s="128"/>
      <c r="BV36" s="128"/>
      <c r="BW36" s="128"/>
      <c r="BX36" s="128"/>
      <c r="BY36" s="128"/>
      <c r="BZ36" s="128"/>
      <c r="CA36" s="128"/>
      <c r="CB36" s="128"/>
      <c r="CC36" s="128"/>
      <c r="CD36" s="128"/>
      <c r="CE36" s="128"/>
      <c r="CF36" s="128"/>
      <c r="CG36" s="128"/>
      <c r="CH36" s="128"/>
      <c r="CI36" s="128"/>
      <c r="CJ36" s="128"/>
      <c r="CK36" s="128"/>
      <c r="CL36" s="128"/>
      <c r="CM36" s="128"/>
      <c r="CN36" s="128"/>
      <c r="CO36" s="128"/>
      <c r="CP36" s="128"/>
      <c r="CQ36" s="128"/>
      <c r="CR36" s="128"/>
      <c r="CS36" s="128"/>
      <c r="CT36" s="128"/>
      <c r="CU36" s="128"/>
      <c r="CV36" s="128"/>
      <c r="CW36" s="128"/>
      <c r="CX36" s="128"/>
      <c r="CY36" s="128"/>
      <c r="CZ36" s="128"/>
      <c r="DA36" s="128"/>
      <c r="DB36" s="128"/>
      <c r="DC36" s="128"/>
      <c r="DD36" s="128"/>
      <c r="DE36" s="128"/>
      <c r="DF36" s="128"/>
      <c r="DG36" s="128"/>
      <c r="DH36" s="128"/>
      <c r="DI36" s="128"/>
      <c r="DJ36" s="128"/>
      <c r="DK36" s="128"/>
      <c r="DL36" s="128"/>
      <c r="DM36" s="128"/>
      <c r="DN36" s="128"/>
      <c r="DO36" s="128"/>
      <c r="DP36" s="128"/>
      <c r="DQ36" s="128"/>
      <c r="DR36" s="127"/>
      <c r="DS36" s="127"/>
      <c r="DT36" s="127"/>
      <c r="DU36" s="127"/>
      <c r="DV36" s="127"/>
      <c r="DW36" s="127"/>
      <c r="DX36" s="127"/>
      <c r="DY36" s="127"/>
      <c r="DZ36" s="127"/>
      <c r="EA36" s="127"/>
      <c r="EB36" s="127"/>
      <c r="EC36" s="127"/>
      <c r="ED36" s="127"/>
      <c r="EE36" s="127"/>
      <c r="EF36" s="127"/>
      <c r="EG36" s="127"/>
      <c r="EH36" s="127"/>
      <c r="EI36" s="127"/>
      <c r="EJ36" s="127"/>
      <c r="EK36" s="127"/>
      <c r="EL36" s="127"/>
      <c r="EM36" s="127"/>
    </row>
    <row r="37" spans="1:143">
      <c r="A37" s="127"/>
      <c r="B37" s="128"/>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128"/>
      <c r="AB37" s="128"/>
      <c r="AC37" s="128"/>
      <c r="AD37" s="128"/>
      <c r="AE37" s="128"/>
      <c r="AF37" s="128"/>
      <c r="AG37" s="128"/>
      <c r="AH37" s="128"/>
      <c r="AI37" s="128"/>
      <c r="AJ37" s="128"/>
      <c r="AK37" s="128"/>
      <c r="AL37" s="128"/>
      <c r="AM37" s="128"/>
      <c r="AN37" s="128"/>
      <c r="AO37" s="128"/>
      <c r="AP37" s="128"/>
      <c r="AQ37" s="128"/>
      <c r="AR37" s="128"/>
      <c r="AS37" s="128"/>
      <c r="AT37" s="128"/>
      <c r="AU37" s="128"/>
      <c r="AV37" s="128"/>
      <c r="AW37" s="128"/>
      <c r="AX37" s="128"/>
      <c r="AY37" s="128"/>
      <c r="AZ37" s="128"/>
      <c r="BA37" s="128"/>
      <c r="BB37" s="128"/>
      <c r="BC37" s="128"/>
      <c r="BD37" s="128"/>
      <c r="BE37" s="128"/>
      <c r="BF37" s="128"/>
      <c r="BG37" s="128"/>
      <c r="BH37" s="128"/>
      <c r="BI37" s="128"/>
      <c r="BJ37" s="128"/>
      <c r="BK37" s="128"/>
      <c r="BL37" s="128"/>
      <c r="BM37" s="128"/>
      <c r="BN37" s="128"/>
      <c r="BO37" s="128"/>
      <c r="BP37" s="128"/>
      <c r="BQ37" s="128"/>
      <c r="BR37" s="128"/>
      <c r="BS37" s="128"/>
      <c r="BT37" s="128"/>
      <c r="BU37" s="128"/>
      <c r="BV37" s="128"/>
      <c r="BW37" s="128"/>
      <c r="BX37" s="128"/>
      <c r="BY37" s="128"/>
      <c r="BZ37" s="128"/>
      <c r="CA37" s="128"/>
      <c r="CB37" s="128"/>
      <c r="CC37" s="128"/>
      <c r="CD37" s="128"/>
      <c r="CE37" s="128"/>
      <c r="CF37" s="128"/>
      <c r="CG37" s="128"/>
      <c r="CH37" s="128"/>
      <c r="CI37" s="128"/>
      <c r="CJ37" s="128"/>
      <c r="CK37" s="128"/>
      <c r="CL37" s="128"/>
      <c r="CM37" s="128"/>
      <c r="CN37" s="128"/>
      <c r="CO37" s="128"/>
      <c r="CP37" s="128"/>
      <c r="CQ37" s="128"/>
      <c r="CR37" s="128"/>
      <c r="CS37" s="128"/>
      <c r="CT37" s="128"/>
      <c r="CU37" s="128"/>
      <c r="CV37" s="128"/>
      <c r="CW37" s="128"/>
      <c r="CX37" s="128"/>
      <c r="CY37" s="128"/>
      <c r="CZ37" s="128"/>
      <c r="DA37" s="128"/>
      <c r="DB37" s="128"/>
      <c r="DC37" s="128"/>
      <c r="DD37" s="128"/>
      <c r="DE37" s="128"/>
      <c r="DF37" s="128"/>
      <c r="DG37" s="128"/>
      <c r="DH37" s="128"/>
      <c r="DI37" s="128"/>
      <c r="DJ37" s="128"/>
      <c r="DK37" s="128"/>
      <c r="DL37" s="128"/>
      <c r="DM37" s="128"/>
      <c r="DN37" s="128"/>
      <c r="DO37" s="128"/>
      <c r="DP37" s="128"/>
      <c r="DQ37" s="128"/>
      <c r="DR37" s="127"/>
      <c r="DS37" s="127"/>
      <c r="DT37" s="127"/>
      <c r="DU37" s="127"/>
      <c r="DV37" s="127"/>
      <c r="DW37" s="127"/>
      <c r="DX37" s="127"/>
      <c r="DY37" s="127"/>
      <c r="DZ37" s="127"/>
      <c r="EA37" s="127"/>
      <c r="EB37" s="127"/>
      <c r="EC37" s="127"/>
      <c r="ED37" s="127"/>
      <c r="EE37" s="127"/>
      <c r="EF37" s="127"/>
      <c r="EG37" s="127"/>
      <c r="EH37" s="127"/>
      <c r="EI37" s="127"/>
      <c r="EJ37" s="127"/>
      <c r="EK37" s="127"/>
      <c r="EL37" s="127"/>
      <c r="EM37" s="127"/>
    </row>
    <row r="38" spans="1:143">
      <c r="A38" s="127"/>
      <c r="B38" s="128"/>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128"/>
      <c r="AB38" s="128"/>
      <c r="AC38" s="128"/>
      <c r="AD38" s="128"/>
      <c r="AE38" s="128"/>
      <c r="AF38" s="128"/>
      <c r="AG38" s="128"/>
      <c r="AH38" s="128"/>
      <c r="AI38" s="128"/>
      <c r="AJ38" s="128"/>
      <c r="AK38" s="128"/>
      <c r="AL38" s="128"/>
      <c r="AM38" s="128"/>
      <c r="AN38" s="128"/>
      <c r="AO38" s="128"/>
      <c r="AP38" s="128"/>
      <c r="AQ38" s="128"/>
      <c r="AR38" s="128"/>
      <c r="AS38" s="128"/>
      <c r="AT38" s="128"/>
      <c r="AU38" s="128"/>
      <c r="AV38" s="128"/>
      <c r="AW38" s="128"/>
      <c r="AX38" s="128"/>
      <c r="AY38" s="128"/>
      <c r="AZ38" s="128"/>
      <c r="BA38" s="128"/>
      <c r="BB38" s="128"/>
      <c r="BC38" s="128"/>
      <c r="BD38" s="128"/>
      <c r="BE38" s="128"/>
      <c r="BF38" s="128"/>
      <c r="BG38" s="128"/>
      <c r="BH38" s="128"/>
      <c r="BI38" s="128"/>
      <c r="BJ38" s="128"/>
      <c r="BK38" s="128"/>
      <c r="BL38" s="128"/>
      <c r="BM38" s="128"/>
      <c r="BN38" s="128"/>
      <c r="BO38" s="128"/>
      <c r="BP38" s="128"/>
      <c r="BQ38" s="128"/>
      <c r="BR38" s="128"/>
      <c r="BS38" s="128"/>
      <c r="BT38" s="128"/>
      <c r="BU38" s="128"/>
      <c r="BV38" s="128"/>
      <c r="BW38" s="128"/>
      <c r="BX38" s="128"/>
      <c r="BY38" s="128"/>
      <c r="BZ38" s="128"/>
      <c r="CA38" s="128"/>
      <c r="CB38" s="128"/>
      <c r="CC38" s="128"/>
      <c r="CD38" s="128"/>
      <c r="CE38" s="128"/>
      <c r="CF38" s="128"/>
      <c r="CG38" s="128"/>
      <c r="CH38" s="128"/>
      <c r="CI38" s="128"/>
      <c r="CJ38" s="128"/>
      <c r="CK38" s="128"/>
      <c r="CL38" s="128"/>
      <c r="CM38" s="128"/>
      <c r="CN38" s="128"/>
      <c r="CO38" s="128"/>
      <c r="CP38" s="128"/>
      <c r="CQ38" s="128"/>
      <c r="CR38" s="128"/>
      <c r="CS38" s="128"/>
      <c r="CT38" s="128"/>
      <c r="CU38" s="128"/>
      <c r="CV38" s="128"/>
      <c r="CW38" s="128"/>
      <c r="CX38" s="128"/>
      <c r="CY38" s="128"/>
      <c r="CZ38" s="128"/>
      <c r="DA38" s="128"/>
      <c r="DB38" s="128"/>
      <c r="DC38" s="128"/>
      <c r="DD38" s="128"/>
      <c r="DE38" s="128"/>
      <c r="DF38" s="128"/>
      <c r="DG38" s="128"/>
      <c r="DH38" s="128"/>
      <c r="DI38" s="128"/>
      <c r="DJ38" s="128"/>
      <c r="DK38" s="128"/>
      <c r="DL38" s="128"/>
      <c r="DM38" s="128"/>
      <c r="DN38" s="128"/>
      <c r="DO38" s="128"/>
      <c r="DP38" s="128"/>
      <c r="DQ38" s="128"/>
      <c r="DR38" s="127"/>
      <c r="DS38" s="127"/>
      <c r="DT38" s="127"/>
      <c r="DU38" s="127"/>
      <c r="DV38" s="127"/>
      <c r="DW38" s="127"/>
      <c r="DX38" s="127"/>
      <c r="DY38" s="127"/>
      <c r="DZ38" s="127"/>
      <c r="EA38" s="127"/>
      <c r="EB38" s="127"/>
      <c r="EC38" s="127"/>
      <c r="ED38" s="127"/>
      <c r="EE38" s="127"/>
      <c r="EF38" s="127"/>
      <c r="EG38" s="127"/>
      <c r="EH38" s="127"/>
      <c r="EI38" s="127"/>
      <c r="EJ38" s="127"/>
      <c r="EK38" s="127"/>
      <c r="EL38" s="127"/>
      <c r="EM38" s="127"/>
    </row>
    <row r="39" spans="1:143">
      <c r="A39" s="127"/>
      <c r="B39" s="128"/>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128"/>
      <c r="AB39" s="128"/>
      <c r="AC39" s="128"/>
      <c r="AD39" s="128"/>
      <c r="AE39" s="128"/>
      <c r="AF39" s="128"/>
      <c r="AG39" s="128"/>
      <c r="AH39" s="128"/>
      <c r="AI39" s="128"/>
      <c r="AJ39" s="128"/>
      <c r="AK39" s="128"/>
      <c r="AL39" s="128"/>
      <c r="AM39" s="128"/>
      <c r="AN39" s="128"/>
      <c r="AO39" s="128"/>
      <c r="AP39" s="128"/>
      <c r="AQ39" s="128"/>
      <c r="AR39" s="128"/>
      <c r="AS39" s="128"/>
      <c r="AT39" s="128"/>
      <c r="AU39" s="128"/>
      <c r="AV39" s="128"/>
      <c r="AW39" s="128"/>
      <c r="AX39" s="128"/>
      <c r="AY39" s="128"/>
      <c r="AZ39" s="128"/>
      <c r="BA39" s="128"/>
      <c r="BB39" s="128"/>
      <c r="BC39" s="128"/>
      <c r="BD39" s="128"/>
      <c r="BE39" s="128"/>
      <c r="BF39" s="128"/>
      <c r="BG39" s="128"/>
      <c r="BH39" s="128"/>
      <c r="BI39" s="128"/>
      <c r="BJ39" s="128"/>
      <c r="BK39" s="128"/>
      <c r="BL39" s="128"/>
      <c r="BM39" s="128"/>
      <c r="BN39" s="128"/>
      <c r="BO39" s="128"/>
      <c r="BP39" s="128"/>
      <c r="BQ39" s="128"/>
      <c r="BR39" s="128"/>
      <c r="BS39" s="128"/>
      <c r="BT39" s="128"/>
      <c r="BU39" s="128"/>
      <c r="BV39" s="128"/>
      <c r="BW39" s="128"/>
      <c r="BX39" s="128"/>
      <c r="BY39" s="128"/>
      <c r="BZ39" s="128"/>
      <c r="CA39" s="128"/>
      <c r="CB39" s="128"/>
      <c r="CC39" s="128"/>
      <c r="CD39" s="128"/>
      <c r="CE39" s="128"/>
      <c r="CF39" s="128"/>
      <c r="CG39" s="128"/>
      <c r="CH39" s="128"/>
      <c r="CI39" s="128"/>
      <c r="CJ39" s="128"/>
      <c r="CK39" s="128"/>
      <c r="CL39" s="128"/>
      <c r="CM39" s="128"/>
      <c r="CN39" s="128"/>
      <c r="CO39" s="128"/>
      <c r="CP39" s="128"/>
      <c r="CQ39" s="128"/>
      <c r="CR39" s="128"/>
      <c r="CS39" s="128"/>
      <c r="CT39" s="128"/>
      <c r="CU39" s="128"/>
      <c r="CV39" s="128"/>
      <c r="CW39" s="128"/>
      <c r="CX39" s="128"/>
      <c r="CY39" s="128"/>
      <c r="CZ39" s="128"/>
      <c r="DA39" s="128"/>
      <c r="DB39" s="128"/>
      <c r="DC39" s="128"/>
      <c r="DD39" s="128"/>
      <c r="DE39" s="128"/>
      <c r="DF39" s="128"/>
      <c r="DG39" s="128"/>
      <c r="DH39" s="128"/>
      <c r="DI39" s="128"/>
      <c r="DJ39" s="128"/>
      <c r="DK39" s="128"/>
      <c r="DL39" s="128"/>
      <c r="DM39" s="128"/>
      <c r="DN39" s="128"/>
      <c r="DO39" s="128"/>
      <c r="DP39" s="128"/>
      <c r="DQ39" s="128"/>
      <c r="DR39" s="127"/>
      <c r="DS39" s="127"/>
      <c r="DT39" s="127"/>
      <c r="DU39" s="127"/>
      <c r="DV39" s="127"/>
      <c r="DW39" s="127"/>
      <c r="DX39" s="127"/>
      <c r="DY39" s="127"/>
      <c r="DZ39" s="127"/>
      <c r="EA39" s="127"/>
      <c r="EB39" s="127"/>
      <c r="EC39" s="127"/>
      <c r="ED39" s="127"/>
      <c r="EE39" s="127"/>
      <c r="EF39" s="127"/>
      <c r="EG39" s="127"/>
      <c r="EH39" s="127"/>
      <c r="EI39" s="127"/>
      <c r="EJ39" s="127"/>
      <c r="EK39" s="127"/>
      <c r="EL39" s="127"/>
      <c r="EM39" s="127"/>
    </row>
    <row r="40" spans="1:143">
      <c r="A40" s="127"/>
      <c r="B40" s="128"/>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128"/>
      <c r="AB40" s="128"/>
      <c r="AC40" s="128"/>
      <c r="AD40" s="128"/>
      <c r="AE40" s="128"/>
      <c r="AF40" s="128"/>
      <c r="AG40" s="128"/>
      <c r="AH40" s="128"/>
      <c r="AI40" s="128"/>
      <c r="AJ40" s="128"/>
      <c r="AK40" s="128"/>
      <c r="AL40" s="128"/>
      <c r="AM40" s="128"/>
      <c r="AN40" s="128"/>
      <c r="AO40" s="128"/>
      <c r="AP40" s="128"/>
      <c r="AQ40" s="128"/>
      <c r="AR40" s="128"/>
      <c r="AS40" s="128"/>
      <c r="AT40" s="128"/>
      <c r="AU40" s="128"/>
      <c r="AV40" s="128"/>
      <c r="AW40" s="128"/>
      <c r="AX40" s="128"/>
      <c r="AY40" s="128"/>
      <c r="AZ40" s="128"/>
      <c r="BA40" s="128"/>
      <c r="BB40" s="128"/>
      <c r="BC40" s="128"/>
      <c r="BD40" s="128"/>
      <c r="BE40" s="128"/>
      <c r="BF40" s="128"/>
      <c r="BG40" s="128"/>
      <c r="BH40" s="128"/>
      <c r="BI40" s="128"/>
      <c r="BJ40" s="128"/>
      <c r="BK40" s="128"/>
      <c r="BL40" s="128"/>
      <c r="BM40" s="128"/>
      <c r="BN40" s="128"/>
      <c r="BO40" s="128"/>
      <c r="BP40" s="128"/>
      <c r="BQ40" s="128"/>
      <c r="BR40" s="128"/>
      <c r="BS40" s="128"/>
      <c r="BT40" s="128"/>
      <c r="BU40" s="128"/>
      <c r="BV40" s="128"/>
      <c r="BW40" s="128"/>
      <c r="BX40" s="128"/>
      <c r="BY40" s="128"/>
      <c r="BZ40" s="128"/>
      <c r="CA40" s="128"/>
      <c r="CB40" s="128"/>
      <c r="CC40" s="128"/>
      <c r="CD40" s="128"/>
      <c r="CE40" s="128"/>
      <c r="CF40" s="128"/>
      <c r="CG40" s="128"/>
      <c r="CH40" s="128"/>
      <c r="CI40" s="128"/>
      <c r="CJ40" s="128"/>
      <c r="CK40" s="128"/>
      <c r="CL40" s="128"/>
      <c r="CM40" s="128"/>
      <c r="CN40" s="128"/>
      <c r="CO40" s="128"/>
      <c r="CP40" s="128"/>
      <c r="CQ40" s="128"/>
      <c r="CR40" s="128"/>
      <c r="CS40" s="128"/>
      <c r="CT40" s="128"/>
      <c r="CU40" s="128"/>
      <c r="CV40" s="128"/>
      <c r="CW40" s="128"/>
      <c r="CX40" s="128"/>
      <c r="CY40" s="128"/>
      <c r="CZ40" s="128"/>
      <c r="DA40" s="128"/>
      <c r="DB40" s="128"/>
      <c r="DC40" s="128"/>
      <c r="DD40" s="128"/>
      <c r="DE40" s="128"/>
      <c r="DF40" s="128"/>
      <c r="DG40" s="128"/>
      <c r="DH40" s="128"/>
      <c r="DI40" s="128"/>
      <c r="DJ40" s="128"/>
      <c r="DK40" s="128"/>
      <c r="DL40" s="128"/>
      <c r="DM40" s="128"/>
      <c r="DN40" s="128"/>
      <c r="DO40" s="128"/>
      <c r="DP40" s="128"/>
      <c r="DQ40" s="128"/>
      <c r="DR40" s="127"/>
      <c r="DS40" s="127"/>
      <c r="DT40" s="127"/>
      <c r="DU40" s="127"/>
      <c r="DV40" s="127"/>
      <c r="DW40" s="127"/>
      <c r="DX40" s="127"/>
      <c r="DY40" s="127"/>
      <c r="DZ40" s="127"/>
      <c r="EA40" s="127"/>
      <c r="EB40" s="127"/>
      <c r="EC40" s="127"/>
      <c r="ED40" s="127"/>
      <c r="EE40" s="127"/>
      <c r="EF40" s="127"/>
      <c r="EG40" s="127"/>
      <c r="EH40" s="127"/>
      <c r="EI40" s="127"/>
      <c r="EJ40" s="127"/>
      <c r="EK40" s="127"/>
      <c r="EL40" s="127"/>
      <c r="EM40" s="127"/>
    </row>
    <row r="41" spans="1:143">
      <c r="A41" s="127"/>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128"/>
      <c r="AB41" s="128"/>
      <c r="AC41" s="128"/>
      <c r="AD41" s="128"/>
      <c r="AE41" s="128"/>
      <c r="AF41" s="128"/>
      <c r="AG41" s="128"/>
      <c r="AH41" s="128"/>
      <c r="AI41" s="128"/>
      <c r="AJ41" s="128"/>
      <c r="AK41" s="128"/>
      <c r="AL41" s="128"/>
      <c r="AM41" s="128"/>
      <c r="AN41" s="128"/>
      <c r="AO41" s="128"/>
      <c r="AP41" s="128"/>
      <c r="AQ41" s="128"/>
      <c r="AR41" s="128"/>
      <c r="AS41" s="128"/>
      <c r="AT41" s="128"/>
      <c r="AU41" s="128"/>
      <c r="AV41" s="128"/>
      <c r="AW41" s="128"/>
      <c r="AX41" s="128"/>
      <c r="AY41" s="128"/>
      <c r="AZ41" s="128"/>
      <c r="BA41" s="128"/>
      <c r="BB41" s="128"/>
      <c r="BC41" s="128"/>
      <c r="BD41" s="128"/>
      <c r="BE41" s="128"/>
      <c r="BF41" s="128"/>
      <c r="BG41" s="128"/>
      <c r="BH41" s="128"/>
      <c r="BI41" s="128"/>
      <c r="BJ41" s="128"/>
      <c r="BK41" s="128"/>
      <c r="BL41" s="128"/>
      <c r="BM41" s="128"/>
      <c r="BN41" s="128"/>
      <c r="BO41" s="128"/>
      <c r="BP41" s="128"/>
      <c r="BQ41" s="128"/>
      <c r="BR41" s="128"/>
      <c r="BS41" s="128"/>
      <c r="BT41" s="128"/>
      <c r="BU41" s="128"/>
      <c r="BV41" s="128"/>
      <c r="BW41" s="128"/>
      <c r="BX41" s="128"/>
      <c r="BY41" s="128"/>
      <c r="BZ41" s="128"/>
      <c r="CA41" s="128"/>
      <c r="CB41" s="128"/>
      <c r="CC41" s="128"/>
      <c r="CD41" s="128"/>
      <c r="CE41" s="128"/>
      <c r="CF41" s="128"/>
      <c r="CG41" s="128"/>
      <c r="CH41" s="128"/>
      <c r="CI41" s="128"/>
      <c r="CJ41" s="128"/>
      <c r="CK41" s="128"/>
      <c r="CL41" s="128"/>
      <c r="CM41" s="128"/>
      <c r="CN41" s="128"/>
      <c r="CO41" s="128"/>
      <c r="CP41" s="128"/>
      <c r="CQ41" s="128"/>
      <c r="CR41" s="128"/>
      <c r="CS41" s="128"/>
      <c r="CT41" s="128"/>
      <c r="CU41" s="128"/>
      <c r="CV41" s="128"/>
      <c r="CW41" s="128"/>
      <c r="CX41" s="128"/>
      <c r="CY41" s="128"/>
      <c r="CZ41" s="128"/>
      <c r="DA41" s="128"/>
      <c r="DB41" s="128"/>
      <c r="DC41" s="128"/>
      <c r="DD41" s="128"/>
      <c r="DE41" s="128"/>
      <c r="DF41" s="128"/>
      <c r="DG41" s="128"/>
      <c r="DH41" s="128"/>
      <c r="DI41" s="128"/>
      <c r="DJ41" s="128"/>
      <c r="DK41" s="128"/>
      <c r="DL41" s="128"/>
      <c r="DM41" s="128"/>
      <c r="DN41" s="128"/>
      <c r="DO41" s="128"/>
      <c r="DP41" s="128"/>
      <c r="DQ41" s="128"/>
      <c r="DR41" s="127"/>
      <c r="DS41" s="127"/>
      <c r="DT41" s="127"/>
      <c r="DU41" s="127"/>
      <c r="DV41" s="127"/>
      <c r="DW41" s="127"/>
      <c r="DX41" s="127"/>
      <c r="DY41" s="127"/>
      <c r="DZ41" s="127"/>
      <c r="EA41" s="127"/>
      <c r="EB41" s="127"/>
      <c r="EC41" s="127"/>
      <c r="ED41" s="127"/>
      <c r="EE41" s="127"/>
      <c r="EF41" s="127"/>
      <c r="EG41" s="127"/>
      <c r="EH41" s="127"/>
      <c r="EI41" s="127"/>
      <c r="EJ41" s="127"/>
      <c r="EK41" s="127"/>
      <c r="EL41" s="127"/>
      <c r="EM41" s="127"/>
    </row>
    <row r="42" spans="1:143">
      <c r="A42" s="127"/>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c r="AA42" s="128"/>
      <c r="AB42" s="128"/>
      <c r="AC42" s="128"/>
      <c r="AD42" s="128"/>
      <c r="AE42" s="128"/>
      <c r="AF42" s="128"/>
      <c r="AG42" s="128"/>
      <c r="AH42" s="128"/>
      <c r="AI42" s="128"/>
      <c r="AJ42" s="128"/>
      <c r="AK42" s="128"/>
      <c r="AL42" s="128"/>
      <c r="AM42" s="128"/>
      <c r="AN42" s="128"/>
      <c r="AO42" s="128"/>
      <c r="AP42" s="128"/>
      <c r="AQ42" s="128"/>
      <c r="AR42" s="128"/>
      <c r="AS42" s="128"/>
      <c r="AT42" s="128"/>
      <c r="AU42" s="128"/>
      <c r="AV42" s="128"/>
      <c r="AW42" s="128"/>
      <c r="AX42" s="128"/>
      <c r="AY42" s="128"/>
      <c r="AZ42" s="128"/>
      <c r="BA42" s="128"/>
      <c r="BB42" s="128"/>
      <c r="BC42" s="128"/>
      <c r="BD42" s="128"/>
      <c r="BE42" s="128"/>
      <c r="BF42" s="128"/>
      <c r="BG42" s="128"/>
      <c r="BH42" s="128"/>
      <c r="BI42" s="128"/>
      <c r="BJ42" s="128"/>
      <c r="BK42" s="128"/>
      <c r="BL42" s="128"/>
      <c r="BM42" s="128"/>
      <c r="BN42" s="128"/>
      <c r="BO42" s="128"/>
      <c r="BP42" s="128"/>
      <c r="BQ42" s="128"/>
      <c r="BR42" s="128"/>
      <c r="BS42" s="128"/>
      <c r="BT42" s="128"/>
      <c r="BU42" s="128"/>
      <c r="BV42" s="128"/>
      <c r="BW42" s="128"/>
      <c r="BX42" s="128"/>
      <c r="BY42" s="128"/>
      <c r="BZ42" s="128"/>
      <c r="CA42" s="128"/>
      <c r="CB42" s="128"/>
      <c r="CC42" s="128"/>
      <c r="CD42" s="128"/>
      <c r="CE42" s="128"/>
      <c r="CF42" s="128"/>
      <c r="CG42" s="128"/>
      <c r="CH42" s="128"/>
      <c r="CI42" s="128"/>
      <c r="CJ42" s="128"/>
      <c r="CK42" s="128"/>
      <c r="CL42" s="128"/>
      <c r="CM42" s="128"/>
      <c r="CN42" s="128"/>
      <c r="CO42" s="128"/>
      <c r="CP42" s="128"/>
      <c r="CQ42" s="128"/>
      <c r="CR42" s="128"/>
      <c r="CS42" s="128"/>
      <c r="CT42" s="128"/>
      <c r="CU42" s="128"/>
      <c r="CV42" s="128"/>
      <c r="CW42" s="128"/>
      <c r="CX42" s="128"/>
      <c r="CY42" s="128"/>
      <c r="CZ42" s="128"/>
      <c r="DA42" s="128"/>
      <c r="DB42" s="128"/>
      <c r="DC42" s="128"/>
      <c r="DD42" s="128"/>
      <c r="DE42" s="128"/>
      <c r="DF42" s="128"/>
      <c r="DG42" s="128"/>
      <c r="DH42" s="128"/>
      <c r="DI42" s="128"/>
      <c r="DJ42" s="128"/>
      <c r="DK42" s="128"/>
      <c r="DL42" s="128"/>
      <c r="DM42" s="128"/>
      <c r="DN42" s="128"/>
      <c r="DO42" s="128"/>
      <c r="DP42" s="128"/>
      <c r="DQ42" s="128"/>
      <c r="DR42" s="127"/>
      <c r="DS42" s="127"/>
      <c r="DT42" s="127"/>
      <c r="DU42" s="127"/>
      <c r="DV42" s="127"/>
      <c r="DW42" s="127"/>
      <c r="DX42" s="127"/>
      <c r="DY42" s="127"/>
      <c r="DZ42" s="127"/>
      <c r="EA42" s="127"/>
      <c r="EB42" s="127"/>
      <c r="EC42" s="127"/>
      <c r="ED42" s="127"/>
      <c r="EE42" s="127"/>
      <c r="EF42" s="127"/>
      <c r="EG42" s="127"/>
      <c r="EH42" s="127"/>
      <c r="EI42" s="127"/>
      <c r="EJ42" s="127"/>
      <c r="EK42" s="127"/>
      <c r="EL42" s="127"/>
      <c r="EM42" s="127"/>
    </row>
    <row r="43" spans="1:143">
      <c r="A43" s="127"/>
      <c r="B43" s="128"/>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8"/>
      <c r="AA43" s="128"/>
      <c r="AB43" s="128"/>
      <c r="AC43" s="128"/>
      <c r="AD43" s="128"/>
      <c r="AE43" s="128"/>
      <c r="AF43" s="128"/>
      <c r="AG43" s="128"/>
      <c r="AH43" s="128"/>
      <c r="AI43" s="128"/>
      <c r="AJ43" s="128"/>
      <c r="AK43" s="128"/>
      <c r="AL43" s="128"/>
      <c r="AM43" s="128"/>
      <c r="AN43" s="128"/>
      <c r="AO43" s="128"/>
      <c r="AP43" s="128"/>
      <c r="AQ43" s="128"/>
      <c r="AR43" s="128"/>
      <c r="AS43" s="128"/>
      <c r="AT43" s="128"/>
      <c r="AU43" s="128"/>
      <c r="AV43" s="128"/>
      <c r="AW43" s="128"/>
      <c r="AX43" s="128"/>
      <c r="AY43" s="128"/>
      <c r="AZ43" s="128"/>
      <c r="BA43" s="128"/>
      <c r="BB43" s="128"/>
      <c r="BC43" s="128"/>
      <c r="BD43" s="128"/>
      <c r="BE43" s="128"/>
      <c r="BF43" s="128"/>
      <c r="BG43" s="128"/>
      <c r="BH43" s="128"/>
      <c r="BI43" s="128"/>
      <c r="BJ43" s="128"/>
      <c r="BK43" s="128"/>
      <c r="BL43" s="128"/>
      <c r="BM43" s="128"/>
      <c r="BN43" s="128"/>
      <c r="BO43" s="128"/>
      <c r="BP43" s="128"/>
      <c r="BQ43" s="128"/>
      <c r="BR43" s="128"/>
      <c r="BS43" s="128"/>
      <c r="BT43" s="128"/>
      <c r="BU43" s="128"/>
      <c r="BV43" s="128"/>
      <c r="BW43" s="128"/>
      <c r="BX43" s="128"/>
      <c r="BY43" s="128"/>
      <c r="BZ43" s="128"/>
      <c r="CA43" s="128"/>
      <c r="CB43" s="128"/>
      <c r="CC43" s="128"/>
      <c r="CD43" s="128"/>
      <c r="CE43" s="128"/>
      <c r="CF43" s="128"/>
      <c r="CG43" s="128"/>
      <c r="CH43" s="128"/>
      <c r="CI43" s="128"/>
      <c r="CJ43" s="128"/>
      <c r="CK43" s="128"/>
      <c r="CL43" s="128"/>
      <c r="CM43" s="128"/>
      <c r="CN43" s="128"/>
      <c r="CO43" s="128"/>
      <c r="CP43" s="128"/>
      <c r="CQ43" s="128"/>
      <c r="CR43" s="128"/>
      <c r="CS43" s="128"/>
      <c r="CT43" s="128"/>
      <c r="CU43" s="128"/>
      <c r="CV43" s="128"/>
      <c r="CW43" s="128"/>
      <c r="CX43" s="128"/>
      <c r="CY43" s="128"/>
      <c r="CZ43" s="128"/>
      <c r="DA43" s="128"/>
      <c r="DB43" s="128"/>
      <c r="DC43" s="128"/>
      <c r="DD43" s="128"/>
      <c r="DE43" s="128"/>
      <c r="DF43" s="128"/>
      <c r="DG43" s="128"/>
      <c r="DH43" s="128"/>
      <c r="DI43" s="128"/>
      <c r="DJ43" s="128"/>
      <c r="DK43" s="128"/>
      <c r="DL43" s="128"/>
      <c r="DM43" s="128"/>
      <c r="DN43" s="128"/>
      <c r="DO43" s="128"/>
      <c r="DP43" s="128"/>
      <c r="DQ43" s="128"/>
      <c r="DR43" s="127"/>
      <c r="DS43" s="127"/>
      <c r="DT43" s="127"/>
      <c r="DU43" s="127"/>
      <c r="DV43" s="127"/>
      <c r="DW43" s="127"/>
      <c r="DX43" s="127"/>
      <c r="DY43" s="127"/>
      <c r="DZ43" s="127"/>
      <c r="EA43" s="127"/>
      <c r="EB43" s="127"/>
      <c r="EC43" s="127"/>
      <c r="ED43" s="127"/>
      <c r="EE43" s="127"/>
      <c r="EF43" s="127"/>
      <c r="EG43" s="127"/>
      <c r="EH43" s="127"/>
      <c r="EI43" s="127"/>
      <c r="EJ43" s="127"/>
      <c r="EK43" s="127"/>
      <c r="EL43" s="127"/>
      <c r="EM43" s="127"/>
    </row>
    <row r="44" spans="1:143">
      <c r="A44" s="127"/>
      <c r="B44" s="128"/>
      <c r="C44" s="128"/>
      <c r="D44" s="128"/>
      <c r="E44" s="128"/>
      <c r="F44" s="128"/>
      <c r="G44" s="128"/>
      <c r="H44" s="128"/>
      <c r="I44" s="128"/>
      <c r="J44" s="128"/>
      <c r="K44" s="128"/>
      <c r="L44" s="128"/>
      <c r="M44" s="128"/>
      <c r="N44" s="128"/>
      <c r="O44" s="128"/>
      <c r="P44" s="128"/>
      <c r="Q44" s="128"/>
      <c r="R44" s="128"/>
      <c r="S44" s="128"/>
      <c r="T44" s="128"/>
      <c r="U44" s="128"/>
      <c r="V44" s="128"/>
      <c r="W44" s="128"/>
      <c r="X44" s="128"/>
      <c r="Y44" s="128"/>
      <c r="Z44" s="128"/>
      <c r="AA44" s="128"/>
      <c r="AB44" s="128"/>
      <c r="AC44" s="128"/>
      <c r="AD44" s="128"/>
      <c r="AE44" s="128"/>
      <c r="AF44" s="128"/>
      <c r="AG44" s="128"/>
      <c r="AH44" s="128"/>
      <c r="AI44" s="128"/>
      <c r="AJ44" s="128"/>
      <c r="AK44" s="128"/>
      <c r="AL44" s="128"/>
      <c r="AM44" s="128"/>
      <c r="AN44" s="128"/>
      <c r="AO44" s="128"/>
      <c r="AP44" s="128"/>
      <c r="AQ44" s="128"/>
      <c r="AR44" s="128"/>
      <c r="AS44" s="128"/>
      <c r="AT44" s="128"/>
      <c r="AU44" s="128"/>
      <c r="AV44" s="128"/>
      <c r="AW44" s="128"/>
      <c r="AX44" s="128"/>
      <c r="AY44" s="128"/>
      <c r="AZ44" s="128"/>
      <c r="BA44" s="128"/>
      <c r="BB44" s="128"/>
      <c r="BC44" s="128"/>
      <c r="BD44" s="128"/>
      <c r="BE44" s="128"/>
      <c r="BF44" s="128"/>
      <c r="BG44" s="128"/>
      <c r="BH44" s="128"/>
      <c r="BI44" s="128"/>
      <c r="BJ44" s="128"/>
      <c r="BK44" s="128"/>
      <c r="BL44" s="128"/>
      <c r="BM44" s="128"/>
      <c r="BN44" s="128"/>
      <c r="BO44" s="128"/>
      <c r="BP44" s="128"/>
      <c r="BQ44" s="128"/>
      <c r="BR44" s="128"/>
      <c r="BS44" s="128"/>
      <c r="BT44" s="128"/>
      <c r="BU44" s="128"/>
      <c r="BV44" s="128"/>
      <c r="BW44" s="128"/>
      <c r="BX44" s="128"/>
      <c r="BY44" s="128"/>
      <c r="BZ44" s="128"/>
      <c r="CA44" s="128"/>
      <c r="CB44" s="128"/>
      <c r="CC44" s="128"/>
      <c r="CD44" s="128"/>
      <c r="CE44" s="128"/>
      <c r="CF44" s="128"/>
      <c r="CG44" s="128"/>
      <c r="CH44" s="128"/>
      <c r="CI44" s="128"/>
      <c r="CJ44" s="128"/>
      <c r="CK44" s="128"/>
      <c r="CL44" s="128"/>
      <c r="CM44" s="128"/>
      <c r="CN44" s="128"/>
      <c r="CO44" s="128"/>
      <c r="CP44" s="128"/>
      <c r="CQ44" s="128"/>
      <c r="CR44" s="128"/>
      <c r="CS44" s="128"/>
      <c r="CT44" s="128"/>
      <c r="CU44" s="128"/>
      <c r="CV44" s="128"/>
      <c r="CW44" s="128"/>
      <c r="CX44" s="128"/>
      <c r="CY44" s="128"/>
      <c r="CZ44" s="128"/>
      <c r="DA44" s="128"/>
      <c r="DB44" s="128"/>
      <c r="DC44" s="128"/>
      <c r="DD44" s="128"/>
      <c r="DE44" s="128"/>
      <c r="DF44" s="128"/>
      <c r="DG44" s="128"/>
      <c r="DH44" s="128"/>
      <c r="DI44" s="128"/>
      <c r="DJ44" s="128"/>
      <c r="DK44" s="128"/>
      <c r="DL44" s="128"/>
      <c r="DM44" s="128"/>
      <c r="DN44" s="128"/>
      <c r="DO44" s="128"/>
      <c r="DP44" s="128"/>
      <c r="DQ44" s="128"/>
      <c r="DR44" s="127"/>
      <c r="DS44" s="127"/>
      <c r="DT44" s="127"/>
      <c r="DU44" s="127"/>
      <c r="DV44" s="127"/>
      <c r="DW44" s="127"/>
      <c r="DX44" s="127"/>
      <c r="DY44" s="127"/>
      <c r="DZ44" s="127"/>
      <c r="EA44" s="127"/>
      <c r="EB44" s="127"/>
      <c r="EC44" s="127"/>
      <c r="ED44" s="127"/>
      <c r="EE44" s="127"/>
      <c r="EF44" s="127"/>
      <c r="EG44" s="127"/>
      <c r="EH44" s="127"/>
      <c r="EI44" s="127"/>
      <c r="EJ44" s="127"/>
      <c r="EK44" s="127"/>
      <c r="EL44" s="127"/>
      <c r="EM44" s="127"/>
    </row>
    <row r="45" spans="1:143">
      <c r="A45" s="127"/>
      <c r="B45" s="128"/>
      <c r="C45" s="128"/>
      <c r="D45" s="128"/>
      <c r="E45" s="128"/>
      <c r="F45" s="128"/>
      <c r="G45" s="128"/>
      <c r="H45" s="128"/>
      <c r="I45" s="128"/>
      <c r="J45" s="128"/>
      <c r="K45" s="128"/>
      <c r="L45" s="128"/>
      <c r="M45" s="128"/>
      <c r="N45" s="128"/>
      <c r="O45" s="128"/>
      <c r="P45" s="128"/>
      <c r="Q45" s="128"/>
      <c r="R45" s="128"/>
      <c r="S45" s="128"/>
      <c r="T45" s="128"/>
      <c r="U45" s="128"/>
      <c r="V45" s="128"/>
      <c r="W45" s="128"/>
      <c r="X45" s="128"/>
      <c r="Y45" s="128"/>
      <c r="Z45" s="128"/>
      <c r="AA45" s="128"/>
      <c r="AB45" s="128"/>
      <c r="AC45" s="128"/>
      <c r="AD45" s="128"/>
      <c r="AE45" s="128"/>
      <c r="AF45" s="128"/>
      <c r="AG45" s="128"/>
      <c r="AH45" s="128"/>
      <c r="AI45" s="128"/>
      <c r="AJ45" s="128"/>
      <c r="AK45" s="128"/>
      <c r="AL45" s="128"/>
      <c r="AM45" s="128"/>
      <c r="AN45" s="128"/>
      <c r="AO45" s="128"/>
      <c r="AP45" s="128"/>
      <c r="AQ45" s="128"/>
      <c r="AR45" s="128"/>
      <c r="AS45" s="128"/>
      <c r="AT45" s="128"/>
      <c r="AU45" s="128"/>
      <c r="AV45" s="128"/>
      <c r="AW45" s="128"/>
      <c r="AX45" s="128"/>
      <c r="AY45" s="128"/>
      <c r="AZ45" s="128"/>
      <c r="BA45" s="128"/>
      <c r="BB45" s="128"/>
      <c r="BC45" s="128"/>
      <c r="BD45" s="128"/>
      <c r="BE45" s="128"/>
      <c r="BF45" s="128"/>
      <c r="BG45" s="128"/>
      <c r="BH45" s="128"/>
      <c r="BI45" s="128"/>
      <c r="BJ45" s="128"/>
      <c r="BK45" s="128"/>
      <c r="BL45" s="128"/>
      <c r="BM45" s="128"/>
      <c r="BN45" s="128"/>
      <c r="BO45" s="128"/>
      <c r="BP45" s="128"/>
      <c r="BQ45" s="128"/>
      <c r="BR45" s="128"/>
      <c r="BS45" s="128"/>
      <c r="BT45" s="128"/>
      <c r="BU45" s="128"/>
      <c r="BV45" s="128"/>
      <c r="BW45" s="128"/>
      <c r="BX45" s="128"/>
      <c r="BY45" s="128"/>
      <c r="BZ45" s="128"/>
      <c r="CA45" s="128"/>
      <c r="CB45" s="128"/>
      <c r="CC45" s="128"/>
      <c r="CD45" s="128"/>
      <c r="CE45" s="128"/>
      <c r="CF45" s="128"/>
      <c r="CG45" s="128"/>
      <c r="CH45" s="128"/>
      <c r="CI45" s="128"/>
      <c r="CJ45" s="128"/>
      <c r="CK45" s="128"/>
      <c r="CL45" s="128"/>
      <c r="CM45" s="128"/>
      <c r="CN45" s="128"/>
      <c r="CO45" s="128"/>
      <c r="CP45" s="128"/>
      <c r="CQ45" s="128"/>
      <c r="CR45" s="128"/>
      <c r="CS45" s="128"/>
      <c r="CT45" s="128"/>
      <c r="CU45" s="128"/>
      <c r="CV45" s="128"/>
      <c r="CW45" s="128"/>
      <c r="CX45" s="128"/>
      <c r="CY45" s="128"/>
      <c r="CZ45" s="128"/>
      <c r="DA45" s="128"/>
      <c r="DB45" s="128"/>
      <c r="DC45" s="128"/>
      <c r="DD45" s="128"/>
      <c r="DE45" s="128"/>
      <c r="DF45" s="128"/>
      <c r="DG45" s="128"/>
      <c r="DH45" s="128"/>
      <c r="DI45" s="128"/>
      <c r="DJ45" s="128"/>
      <c r="DK45" s="128"/>
      <c r="DL45" s="128"/>
      <c r="DM45" s="128"/>
      <c r="DN45" s="128"/>
      <c r="DO45" s="128"/>
      <c r="DP45" s="128"/>
      <c r="DQ45" s="128"/>
      <c r="DR45" s="127"/>
      <c r="DS45" s="127"/>
      <c r="DT45" s="127"/>
      <c r="DU45" s="127"/>
      <c r="DV45" s="127"/>
      <c r="DW45" s="127"/>
      <c r="DX45" s="127"/>
      <c r="DY45" s="127"/>
      <c r="DZ45" s="127"/>
      <c r="EA45" s="127"/>
      <c r="EB45" s="127"/>
      <c r="EC45" s="127"/>
      <c r="ED45" s="127"/>
      <c r="EE45" s="127"/>
      <c r="EF45" s="127"/>
      <c r="EG45" s="127"/>
      <c r="EH45" s="127"/>
      <c r="EI45" s="127"/>
      <c r="EJ45" s="127"/>
      <c r="EK45" s="127"/>
      <c r="EL45" s="127"/>
      <c r="EM45" s="127"/>
    </row>
    <row r="46" spans="1:143">
      <c r="A46" s="127"/>
      <c r="B46" s="128"/>
      <c r="C46" s="128"/>
      <c r="D46" s="128"/>
      <c r="E46" s="128"/>
      <c r="F46" s="128"/>
      <c r="G46" s="128"/>
      <c r="H46" s="128"/>
      <c r="I46" s="128"/>
      <c r="J46" s="128"/>
      <c r="K46" s="128"/>
      <c r="L46" s="128"/>
      <c r="M46" s="128"/>
      <c r="N46" s="128"/>
      <c r="O46" s="128"/>
      <c r="P46" s="128"/>
      <c r="Q46" s="128"/>
      <c r="R46" s="128"/>
      <c r="S46" s="128"/>
      <c r="T46" s="128"/>
      <c r="U46" s="128"/>
      <c r="V46" s="128"/>
      <c r="W46" s="128"/>
      <c r="X46" s="128"/>
      <c r="Y46" s="128"/>
      <c r="Z46" s="128"/>
      <c r="AA46" s="128"/>
      <c r="AB46" s="128"/>
      <c r="AC46" s="128"/>
      <c r="AD46" s="128"/>
      <c r="AE46" s="128"/>
      <c r="AF46" s="128"/>
      <c r="AG46" s="128"/>
      <c r="AH46" s="128"/>
      <c r="AI46" s="128"/>
      <c r="AJ46" s="128"/>
      <c r="AK46" s="128"/>
      <c r="AL46" s="128"/>
      <c r="AM46" s="128"/>
      <c r="AN46" s="128"/>
      <c r="AO46" s="128"/>
      <c r="AP46" s="128"/>
      <c r="AQ46" s="128"/>
      <c r="AR46" s="128"/>
      <c r="AS46" s="128"/>
      <c r="AT46" s="128"/>
      <c r="AU46" s="128"/>
      <c r="AV46" s="128"/>
      <c r="AW46" s="128"/>
      <c r="AX46" s="128"/>
      <c r="AY46" s="128"/>
      <c r="AZ46" s="128"/>
      <c r="BA46" s="128"/>
      <c r="BB46" s="128"/>
      <c r="BC46" s="128"/>
      <c r="BD46" s="128"/>
      <c r="BE46" s="128"/>
      <c r="BF46" s="128"/>
      <c r="BG46" s="128"/>
      <c r="BH46" s="128"/>
      <c r="BI46" s="128"/>
      <c r="BJ46" s="128"/>
      <c r="BK46" s="128"/>
      <c r="BL46" s="128"/>
      <c r="BM46" s="128"/>
      <c r="BN46" s="128"/>
      <c r="BO46" s="128"/>
      <c r="BP46" s="128"/>
      <c r="BQ46" s="128"/>
      <c r="BR46" s="128"/>
      <c r="BS46" s="128"/>
      <c r="BT46" s="128"/>
      <c r="BU46" s="128"/>
      <c r="BV46" s="128"/>
      <c r="BW46" s="128"/>
      <c r="BX46" s="128"/>
      <c r="BY46" s="128"/>
      <c r="BZ46" s="128"/>
      <c r="CA46" s="128"/>
      <c r="CB46" s="128"/>
      <c r="CC46" s="128"/>
      <c r="CD46" s="128"/>
      <c r="CE46" s="128"/>
      <c r="CF46" s="128"/>
      <c r="CG46" s="128"/>
      <c r="CH46" s="128"/>
      <c r="CI46" s="128"/>
      <c r="CJ46" s="128"/>
      <c r="CK46" s="128"/>
      <c r="CL46" s="128"/>
      <c r="CM46" s="128"/>
      <c r="CN46" s="128"/>
      <c r="CO46" s="128"/>
      <c r="CP46" s="128"/>
      <c r="CQ46" s="128"/>
      <c r="CR46" s="128"/>
      <c r="CS46" s="128"/>
      <c r="CT46" s="128"/>
      <c r="CU46" s="128"/>
      <c r="CV46" s="128"/>
      <c r="CW46" s="128"/>
      <c r="CX46" s="128"/>
      <c r="CY46" s="128"/>
      <c r="CZ46" s="128"/>
      <c r="DA46" s="128"/>
      <c r="DB46" s="128"/>
      <c r="DC46" s="128"/>
      <c r="DD46" s="128"/>
      <c r="DE46" s="128"/>
      <c r="DF46" s="128"/>
      <c r="DG46" s="128"/>
      <c r="DH46" s="128"/>
      <c r="DI46" s="128"/>
      <c r="DJ46" s="128"/>
      <c r="DK46" s="128"/>
      <c r="DL46" s="128"/>
      <c r="DM46" s="128"/>
      <c r="DN46" s="128"/>
      <c r="DO46" s="128"/>
      <c r="DP46" s="128"/>
      <c r="DQ46" s="128"/>
      <c r="DR46" s="127"/>
      <c r="DS46" s="127"/>
      <c r="DT46" s="127"/>
      <c r="DU46" s="127"/>
      <c r="DV46" s="127"/>
      <c r="DW46" s="127"/>
      <c r="DX46" s="127"/>
      <c r="DY46" s="127"/>
      <c r="DZ46" s="127"/>
      <c r="EA46" s="127"/>
      <c r="EB46" s="127"/>
      <c r="EC46" s="127"/>
      <c r="ED46" s="127"/>
      <c r="EE46" s="127"/>
      <c r="EF46" s="127"/>
      <c r="EG46" s="127"/>
      <c r="EH46" s="127"/>
      <c r="EI46" s="127"/>
      <c r="EJ46" s="127"/>
      <c r="EK46" s="127"/>
      <c r="EL46" s="127"/>
      <c r="EM46" s="127"/>
    </row>
    <row r="47" spans="1:143">
      <c r="A47" s="127"/>
      <c r="B47" s="128"/>
      <c r="C47" s="128"/>
      <c r="D47" s="128"/>
      <c r="E47" s="128"/>
      <c r="F47" s="128"/>
      <c r="G47" s="128"/>
      <c r="H47" s="128"/>
      <c r="I47" s="128"/>
      <c r="J47" s="128"/>
      <c r="K47" s="128"/>
      <c r="L47" s="128"/>
      <c r="M47" s="128"/>
      <c r="N47" s="128"/>
      <c r="O47" s="128"/>
      <c r="P47" s="128"/>
      <c r="Q47" s="128"/>
      <c r="R47" s="128"/>
      <c r="S47" s="128"/>
      <c r="T47" s="128"/>
      <c r="U47" s="128"/>
      <c r="V47" s="128"/>
      <c r="W47" s="128"/>
      <c r="X47" s="128"/>
      <c r="Y47" s="128"/>
      <c r="Z47" s="128"/>
      <c r="AA47" s="128"/>
      <c r="AB47" s="128"/>
      <c r="AC47" s="128"/>
      <c r="AD47" s="128"/>
      <c r="AE47" s="128"/>
      <c r="AF47" s="128"/>
      <c r="AG47" s="128"/>
      <c r="AH47" s="128"/>
      <c r="AI47" s="128"/>
      <c r="AJ47" s="128"/>
      <c r="AK47" s="128"/>
      <c r="AL47" s="128"/>
      <c r="AM47" s="128"/>
      <c r="AN47" s="128"/>
      <c r="AO47" s="128"/>
      <c r="AP47" s="128"/>
      <c r="AQ47" s="128"/>
      <c r="AR47" s="128"/>
      <c r="AS47" s="128"/>
      <c r="AT47" s="128"/>
      <c r="AU47" s="128"/>
      <c r="AV47" s="128"/>
      <c r="AW47" s="128"/>
      <c r="AX47" s="128"/>
      <c r="AY47" s="128"/>
      <c r="AZ47" s="128"/>
      <c r="BA47" s="128"/>
      <c r="BB47" s="128"/>
      <c r="BC47" s="128"/>
      <c r="BD47" s="128"/>
      <c r="BE47" s="128"/>
      <c r="BF47" s="128"/>
      <c r="BG47" s="128"/>
      <c r="BH47" s="128"/>
      <c r="BI47" s="128"/>
      <c r="BJ47" s="128"/>
      <c r="BK47" s="128"/>
      <c r="BL47" s="128"/>
      <c r="BM47" s="128"/>
      <c r="BN47" s="128"/>
      <c r="BO47" s="128"/>
      <c r="BP47" s="128"/>
      <c r="BQ47" s="128"/>
      <c r="BR47" s="128"/>
      <c r="BS47" s="128"/>
      <c r="BT47" s="128"/>
      <c r="BU47" s="128"/>
      <c r="BV47" s="128"/>
      <c r="BW47" s="128"/>
      <c r="BX47" s="128"/>
      <c r="BY47" s="128"/>
      <c r="BZ47" s="128"/>
      <c r="CA47" s="128"/>
      <c r="CB47" s="128"/>
      <c r="CC47" s="128"/>
      <c r="CD47" s="128"/>
      <c r="CE47" s="128"/>
      <c r="CF47" s="128"/>
      <c r="CG47" s="128"/>
      <c r="CH47" s="128"/>
      <c r="CI47" s="128"/>
      <c r="CJ47" s="128"/>
      <c r="CK47" s="128"/>
      <c r="CL47" s="128"/>
      <c r="CM47" s="128"/>
      <c r="CN47" s="128"/>
      <c r="CO47" s="128"/>
      <c r="CP47" s="128"/>
      <c r="CQ47" s="128"/>
      <c r="CR47" s="128"/>
      <c r="CS47" s="128"/>
      <c r="CT47" s="128"/>
      <c r="CU47" s="128"/>
      <c r="CV47" s="128"/>
      <c r="CW47" s="128"/>
      <c r="CX47" s="128"/>
      <c r="CY47" s="128"/>
      <c r="CZ47" s="128"/>
      <c r="DA47" s="128"/>
      <c r="DB47" s="128"/>
      <c r="DC47" s="128"/>
      <c r="DD47" s="128"/>
      <c r="DE47" s="128"/>
      <c r="DF47" s="128"/>
      <c r="DG47" s="128"/>
      <c r="DH47" s="128"/>
      <c r="DI47" s="128"/>
      <c r="DJ47" s="128"/>
      <c r="DK47" s="128"/>
      <c r="DL47" s="128"/>
      <c r="DM47" s="128"/>
      <c r="DN47" s="128"/>
      <c r="DO47" s="128"/>
      <c r="DP47" s="128"/>
      <c r="DQ47" s="128"/>
      <c r="DR47" s="127"/>
      <c r="DS47" s="127"/>
      <c r="DT47" s="127"/>
      <c r="DU47" s="127"/>
      <c r="DV47" s="127"/>
      <c r="DW47" s="127"/>
      <c r="DX47" s="127"/>
      <c r="DY47" s="127"/>
      <c r="DZ47" s="127"/>
      <c r="EA47" s="127"/>
      <c r="EB47" s="127"/>
      <c r="EC47" s="127"/>
      <c r="ED47" s="127"/>
      <c r="EE47" s="127"/>
      <c r="EF47" s="127"/>
      <c r="EG47" s="127"/>
      <c r="EH47" s="127"/>
      <c r="EI47" s="127"/>
      <c r="EJ47" s="127"/>
      <c r="EK47" s="127"/>
      <c r="EL47" s="127"/>
      <c r="EM47" s="127"/>
    </row>
    <row r="48" spans="1:143">
      <c r="A48" s="127"/>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c r="AA48" s="128"/>
      <c r="AB48" s="128"/>
      <c r="AC48" s="128"/>
      <c r="AD48" s="128"/>
      <c r="AE48" s="128"/>
      <c r="AF48" s="128"/>
      <c r="AG48" s="128"/>
      <c r="AH48" s="128"/>
      <c r="AI48" s="128"/>
      <c r="AJ48" s="128"/>
      <c r="AK48" s="128"/>
      <c r="AL48" s="128"/>
      <c r="AM48" s="128"/>
      <c r="AN48" s="128"/>
      <c r="AO48" s="128"/>
      <c r="AP48" s="128"/>
      <c r="AQ48" s="128"/>
      <c r="AR48" s="128"/>
      <c r="AS48" s="128"/>
      <c r="AT48" s="128"/>
      <c r="AU48" s="128"/>
      <c r="AV48" s="128"/>
      <c r="AW48" s="128"/>
      <c r="AX48" s="128"/>
      <c r="AY48" s="128"/>
      <c r="AZ48" s="128"/>
      <c r="BA48" s="128"/>
      <c r="BB48" s="128"/>
      <c r="BC48" s="128"/>
      <c r="BD48" s="128"/>
      <c r="BE48" s="128"/>
      <c r="BF48" s="128"/>
      <c r="BG48" s="128"/>
      <c r="BH48" s="128"/>
      <c r="BI48" s="128"/>
      <c r="BJ48" s="128"/>
      <c r="BK48" s="128"/>
      <c r="BL48" s="128"/>
      <c r="BM48" s="128"/>
      <c r="BN48" s="128"/>
      <c r="BO48" s="128"/>
      <c r="BP48" s="128"/>
      <c r="BQ48" s="128"/>
      <c r="BR48" s="128"/>
      <c r="BS48" s="128"/>
      <c r="BT48" s="128"/>
      <c r="BU48" s="128"/>
      <c r="BV48" s="128"/>
      <c r="BW48" s="128"/>
      <c r="BX48" s="128"/>
      <c r="BY48" s="128"/>
      <c r="BZ48" s="128"/>
      <c r="CA48" s="128"/>
      <c r="CB48" s="128"/>
      <c r="CC48" s="128"/>
      <c r="CD48" s="128"/>
      <c r="CE48" s="128"/>
      <c r="CF48" s="128"/>
      <c r="CG48" s="128"/>
      <c r="CH48" s="128"/>
      <c r="CI48" s="128"/>
      <c r="CJ48" s="128"/>
      <c r="CK48" s="128"/>
      <c r="CL48" s="128"/>
      <c r="CM48" s="128"/>
      <c r="CN48" s="128"/>
      <c r="CO48" s="128"/>
      <c r="CP48" s="128"/>
      <c r="CQ48" s="128"/>
      <c r="CR48" s="128"/>
      <c r="CS48" s="128"/>
      <c r="CT48" s="128"/>
      <c r="CU48" s="128"/>
      <c r="CV48" s="128"/>
      <c r="CW48" s="128"/>
      <c r="CX48" s="128"/>
      <c r="CY48" s="128"/>
      <c r="CZ48" s="128"/>
      <c r="DA48" s="128"/>
      <c r="DB48" s="128"/>
      <c r="DC48" s="128"/>
      <c r="DD48" s="128"/>
      <c r="DE48" s="128"/>
      <c r="DF48" s="128"/>
      <c r="DG48" s="128"/>
      <c r="DH48" s="128"/>
      <c r="DI48" s="128"/>
      <c r="DJ48" s="128"/>
      <c r="DK48" s="128"/>
      <c r="DL48" s="128"/>
      <c r="DM48" s="128"/>
      <c r="DN48" s="128"/>
      <c r="DO48" s="128"/>
      <c r="DP48" s="128"/>
      <c r="DQ48" s="128"/>
      <c r="DR48" s="127"/>
      <c r="DS48" s="127"/>
      <c r="DT48" s="127"/>
      <c r="DU48" s="127"/>
      <c r="DV48" s="127"/>
      <c r="DW48" s="127"/>
      <c r="DX48" s="127"/>
      <c r="DY48" s="127"/>
      <c r="DZ48" s="127"/>
      <c r="EA48" s="127"/>
      <c r="EB48" s="127"/>
      <c r="EC48" s="127"/>
      <c r="ED48" s="127"/>
      <c r="EE48" s="127"/>
      <c r="EF48" s="127"/>
      <c r="EG48" s="127"/>
      <c r="EH48" s="127"/>
      <c r="EI48" s="127"/>
      <c r="EJ48" s="127"/>
      <c r="EK48" s="127"/>
      <c r="EL48" s="127"/>
      <c r="EM48" s="127"/>
    </row>
    <row r="49" spans="1:143">
      <c r="A49" s="127"/>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c r="AA49" s="128"/>
      <c r="AB49" s="128"/>
      <c r="AC49" s="128"/>
      <c r="AD49" s="128"/>
      <c r="AE49" s="128"/>
      <c r="AF49" s="128"/>
      <c r="AG49" s="128"/>
      <c r="AH49" s="128"/>
      <c r="AI49" s="128"/>
      <c r="AJ49" s="128"/>
      <c r="AK49" s="128"/>
      <c r="AL49" s="128"/>
      <c r="AM49" s="128"/>
      <c r="AN49" s="128"/>
      <c r="AO49" s="128"/>
      <c r="AP49" s="128"/>
      <c r="AQ49" s="128"/>
      <c r="AR49" s="128"/>
      <c r="AS49" s="128"/>
      <c r="AT49" s="128"/>
      <c r="AU49" s="128"/>
      <c r="AV49" s="128"/>
      <c r="AW49" s="128"/>
      <c r="AX49" s="128"/>
      <c r="AY49" s="128"/>
      <c r="AZ49" s="128"/>
      <c r="BA49" s="128"/>
      <c r="BB49" s="128"/>
      <c r="BC49" s="128"/>
      <c r="BD49" s="128"/>
      <c r="BE49" s="128"/>
      <c r="BF49" s="128"/>
      <c r="BG49" s="128"/>
      <c r="BH49" s="128"/>
      <c r="BI49" s="128"/>
      <c r="BJ49" s="128"/>
      <c r="BK49" s="128"/>
      <c r="BL49" s="128"/>
      <c r="BM49" s="128"/>
      <c r="BN49" s="128"/>
      <c r="BO49" s="128"/>
      <c r="BP49" s="128"/>
      <c r="BQ49" s="128"/>
      <c r="BR49" s="128"/>
      <c r="BS49" s="128"/>
      <c r="BT49" s="128"/>
      <c r="BU49" s="128"/>
      <c r="BV49" s="128"/>
      <c r="BW49" s="128"/>
      <c r="BX49" s="128"/>
      <c r="BY49" s="128"/>
      <c r="BZ49" s="128"/>
      <c r="CA49" s="128"/>
      <c r="CB49" s="128"/>
      <c r="CC49" s="128"/>
      <c r="CD49" s="128"/>
      <c r="CE49" s="128"/>
      <c r="CF49" s="128"/>
      <c r="CG49" s="128"/>
      <c r="CH49" s="128"/>
      <c r="CI49" s="128"/>
      <c r="CJ49" s="128"/>
      <c r="CK49" s="128"/>
      <c r="CL49" s="128"/>
      <c r="CM49" s="128"/>
      <c r="CN49" s="128"/>
      <c r="CO49" s="128"/>
      <c r="CP49" s="128"/>
      <c r="CQ49" s="128"/>
      <c r="CR49" s="128"/>
      <c r="CS49" s="128"/>
      <c r="CT49" s="128"/>
      <c r="CU49" s="128"/>
      <c r="CV49" s="128"/>
      <c r="CW49" s="128"/>
      <c r="CX49" s="128"/>
      <c r="CY49" s="128"/>
      <c r="CZ49" s="128"/>
      <c r="DA49" s="128"/>
      <c r="DB49" s="128"/>
      <c r="DC49" s="128"/>
      <c r="DD49" s="128"/>
      <c r="DE49" s="128"/>
      <c r="DF49" s="128"/>
      <c r="DG49" s="128"/>
      <c r="DH49" s="128"/>
      <c r="DI49" s="128"/>
      <c r="DJ49" s="128"/>
      <c r="DK49" s="128"/>
      <c r="DL49" s="128"/>
      <c r="DM49" s="128"/>
      <c r="DN49" s="128"/>
      <c r="DO49" s="128"/>
      <c r="DP49" s="128"/>
      <c r="DQ49" s="128"/>
      <c r="DR49" s="127"/>
      <c r="DS49" s="127"/>
      <c r="DT49" s="127"/>
      <c r="DU49" s="127"/>
      <c r="DV49" s="127"/>
      <c r="DW49" s="127"/>
      <c r="DX49" s="127"/>
      <c r="DY49" s="127"/>
      <c r="DZ49" s="127"/>
      <c r="EA49" s="127"/>
      <c r="EB49" s="127"/>
      <c r="EC49" s="127"/>
      <c r="ED49" s="127"/>
      <c r="EE49" s="127"/>
      <c r="EF49" s="127"/>
      <c r="EG49" s="127"/>
      <c r="EH49" s="127"/>
      <c r="EI49" s="127"/>
      <c r="EJ49" s="127"/>
      <c r="EK49" s="127"/>
      <c r="EL49" s="127"/>
      <c r="EM49" s="127"/>
    </row>
    <row r="50" spans="1:143">
      <c r="A50" s="127"/>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c r="AA50" s="128"/>
      <c r="AB50" s="128"/>
      <c r="AC50" s="128"/>
      <c r="AD50" s="128"/>
      <c r="AE50" s="128"/>
      <c r="AF50" s="128"/>
      <c r="AG50" s="128"/>
      <c r="AH50" s="128"/>
      <c r="AI50" s="128"/>
      <c r="AJ50" s="128"/>
      <c r="AK50" s="128"/>
      <c r="AL50" s="128"/>
      <c r="AM50" s="128"/>
      <c r="AN50" s="128"/>
      <c r="AO50" s="128"/>
      <c r="AP50" s="128"/>
      <c r="AQ50" s="128"/>
      <c r="AR50" s="128"/>
      <c r="AS50" s="128"/>
      <c r="AT50" s="128"/>
      <c r="AU50" s="128"/>
      <c r="AV50" s="128"/>
      <c r="AW50" s="128"/>
      <c r="AX50" s="128"/>
      <c r="AY50" s="128"/>
      <c r="AZ50" s="128"/>
      <c r="BA50" s="128"/>
      <c r="BB50" s="128"/>
      <c r="BC50" s="128"/>
      <c r="BD50" s="128"/>
      <c r="BE50" s="128"/>
      <c r="BF50" s="128"/>
      <c r="BG50" s="128"/>
      <c r="BH50" s="128"/>
      <c r="BI50" s="128"/>
      <c r="BJ50" s="128"/>
      <c r="BK50" s="128"/>
      <c r="BL50" s="128"/>
      <c r="BM50" s="128"/>
      <c r="BN50" s="128"/>
      <c r="BO50" s="128"/>
      <c r="BP50" s="128"/>
      <c r="BQ50" s="128"/>
      <c r="BR50" s="128"/>
      <c r="BS50" s="128"/>
      <c r="BT50" s="128"/>
      <c r="BU50" s="128"/>
      <c r="BV50" s="128"/>
      <c r="BW50" s="128"/>
      <c r="BX50" s="128"/>
      <c r="BY50" s="128"/>
      <c r="BZ50" s="128"/>
      <c r="CA50" s="128"/>
      <c r="CB50" s="128"/>
      <c r="CC50" s="128"/>
      <c r="CD50" s="128"/>
      <c r="CE50" s="128"/>
      <c r="CF50" s="128"/>
      <c r="CG50" s="128"/>
      <c r="CH50" s="128"/>
      <c r="CI50" s="128"/>
      <c r="CJ50" s="128"/>
      <c r="CK50" s="128"/>
      <c r="CL50" s="128"/>
      <c r="CM50" s="128"/>
      <c r="CN50" s="128"/>
      <c r="CO50" s="128"/>
      <c r="CP50" s="128"/>
      <c r="CQ50" s="128"/>
      <c r="CR50" s="128"/>
      <c r="CS50" s="128"/>
      <c r="CT50" s="128"/>
      <c r="CU50" s="128"/>
      <c r="CV50" s="128"/>
      <c r="CW50" s="128"/>
      <c r="CX50" s="128"/>
      <c r="CY50" s="128"/>
      <c r="CZ50" s="128"/>
      <c r="DA50" s="128"/>
      <c r="DB50" s="128"/>
      <c r="DC50" s="128"/>
      <c r="DD50" s="128"/>
      <c r="DE50" s="128"/>
      <c r="DF50" s="128"/>
      <c r="DG50" s="128"/>
      <c r="DH50" s="128"/>
      <c r="DI50" s="128"/>
      <c r="DJ50" s="128"/>
      <c r="DK50" s="128"/>
      <c r="DL50" s="128"/>
      <c r="DM50" s="128"/>
      <c r="DN50" s="128"/>
      <c r="DO50" s="128"/>
      <c r="DP50" s="128"/>
      <c r="DQ50" s="128"/>
      <c r="DR50" s="127"/>
      <c r="DS50" s="127"/>
      <c r="DT50" s="127"/>
      <c r="DU50" s="127"/>
      <c r="DV50" s="127"/>
      <c r="DW50" s="127"/>
      <c r="DX50" s="127"/>
      <c r="DY50" s="127"/>
      <c r="DZ50" s="127"/>
      <c r="EA50" s="127"/>
      <c r="EB50" s="127"/>
      <c r="EC50" s="127"/>
      <c r="ED50" s="127"/>
      <c r="EE50" s="127"/>
      <c r="EF50" s="127"/>
      <c r="EG50" s="127"/>
      <c r="EH50" s="127"/>
      <c r="EI50" s="127"/>
      <c r="EJ50" s="127"/>
      <c r="EK50" s="127"/>
      <c r="EL50" s="127"/>
      <c r="EM50" s="127"/>
    </row>
    <row r="51" spans="1:143">
      <c r="A51" s="127"/>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c r="AA51" s="128"/>
      <c r="AB51" s="128"/>
      <c r="AC51" s="128"/>
      <c r="AD51" s="128"/>
      <c r="AE51" s="128"/>
      <c r="AF51" s="128"/>
      <c r="AG51" s="128"/>
      <c r="AH51" s="128"/>
      <c r="AI51" s="128"/>
      <c r="AJ51" s="128"/>
      <c r="AK51" s="128"/>
      <c r="AL51" s="128"/>
      <c r="AM51" s="128"/>
      <c r="AN51" s="128"/>
      <c r="AO51" s="128"/>
      <c r="AP51" s="128"/>
      <c r="AQ51" s="128"/>
      <c r="AR51" s="128"/>
      <c r="AS51" s="128"/>
      <c r="AT51" s="128"/>
      <c r="AU51" s="128"/>
      <c r="AV51" s="128"/>
      <c r="AW51" s="128"/>
      <c r="AX51" s="128"/>
      <c r="AY51" s="128"/>
      <c r="AZ51" s="128"/>
      <c r="BA51" s="128"/>
      <c r="BB51" s="128"/>
      <c r="BC51" s="128"/>
      <c r="BD51" s="128"/>
      <c r="BE51" s="128"/>
      <c r="BF51" s="128"/>
      <c r="BG51" s="128"/>
      <c r="BH51" s="128"/>
      <c r="BI51" s="128"/>
      <c r="BJ51" s="128"/>
      <c r="BK51" s="128"/>
      <c r="BL51" s="128"/>
      <c r="BM51" s="128"/>
      <c r="BN51" s="128"/>
      <c r="BO51" s="128"/>
      <c r="BP51" s="128"/>
      <c r="BQ51" s="128"/>
      <c r="BR51" s="128"/>
      <c r="BS51" s="128"/>
      <c r="BT51" s="128"/>
      <c r="BU51" s="128"/>
      <c r="BV51" s="128"/>
      <c r="BW51" s="128"/>
      <c r="BX51" s="128"/>
      <c r="BY51" s="128"/>
      <c r="BZ51" s="128"/>
      <c r="CA51" s="128"/>
      <c r="CB51" s="128"/>
      <c r="CC51" s="128"/>
      <c r="CD51" s="128"/>
      <c r="CE51" s="128"/>
      <c r="CF51" s="128"/>
      <c r="CG51" s="128"/>
      <c r="CH51" s="128"/>
      <c r="CI51" s="128"/>
      <c r="CJ51" s="128"/>
      <c r="CK51" s="128"/>
      <c r="CL51" s="128"/>
      <c r="CM51" s="128"/>
      <c r="CN51" s="128"/>
      <c r="CO51" s="128"/>
      <c r="CP51" s="128"/>
      <c r="CQ51" s="128"/>
      <c r="CR51" s="128"/>
      <c r="CS51" s="128"/>
      <c r="CT51" s="128"/>
      <c r="CU51" s="128"/>
      <c r="CV51" s="128"/>
      <c r="CW51" s="128"/>
      <c r="CX51" s="128"/>
      <c r="CY51" s="128"/>
      <c r="CZ51" s="128"/>
      <c r="DA51" s="128"/>
      <c r="DB51" s="128"/>
      <c r="DC51" s="128"/>
      <c r="DD51" s="128"/>
      <c r="DE51" s="128"/>
      <c r="DF51" s="128"/>
      <c r="DG51" s="128"/>
      <c r="DH51" s="128"/>
      <c r="DI51" s="128"/>
      <c r="DJ51" s="128"/>
      <c r="DK51" s="128"/>
      <c r="DL51" s="128"/>
      <c r="DM51" s="128"/>
      <c r="DN51" s="128"/>
      <c r="DO51" s="128"/>
      <c r="DP51" s="128"/>
      <c r="DQ51" s="128"/>
      <c r="DR51" s="127"/>
      <c r="DS51" s="127"/>
      <c r="DT51" s="127"/>
      <c r="DU51" s="127"/>
      <c r="DV51" s="127"/>
      <c r="DW51" s="127"/>
      <c r="DX51" s="127"/>
      <c r="DY51" s="127"/>
      <c r="DZ51" s="127"/>
      <c r="EA51" s="127"/>
      <c r="EB51" s="127"/>
      <c r="EC51" s="127"/>
      <c r="ED51" s="127"/>
      <c r="EE51" s="127"/>
      <c r="EF51" s="127"/>
      <c r="EG51" s="127"/>
      <c r="EH51" s="127"/>
      <c r="EI51" s="127"/>
      <c r="EJ51" s="127"/>
      <c r="EK51" s="127"/>
      <c r="EL51" s="127"/>
      <c r="EM51" s="127"/>
    </row>
    <row r="52" spans="1:143">
      <c r="A52" s="127"/>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c r="AA52" s="128"/>
      <c r="AB52" s="128"/>
      <c r="AC52" s="128"/>
      <c r="AD52" s="128"/>
      <c r="AE52" s="128"/>
      <c r="AF52" s="128"/>
      <c r="AG52" s="128"/>
      <c r="AH52" s="128"/>
      <c r="AI52" s="128"/>
      <c r="AJ52" s="128"/>
      <c r="AK52" s="128"/>
      <c r="AL52" s="128"/>
      <c r="AM52" s="128"/>
      <c r="AN52" s="128"/>
      <c r="AO52" s="128"/>
      <c r="AP52" s="128"/>
      <c r="AQ52" s="128"/>
      <c r="AR52" s="128"/>
      <c r="AS52" s="128"/>
      <c r="AT52" s="128"/>
      <c r="AU52" s="128"/>
      <c r="AV52" s="128"/>
      <c r="AW52" s="128"/>
      <c r="AX52" s="128"/>
      <c r="AY52" s="128"/>
      <c r="AZ52" s="128"/>
      <c r="BA52" s="128"/>
      <c r="BB52" s="128"/>
      <c r="BC52" s="128"/>
      <c r="BD52" s="128"/>
      <c r="BE52" s="128"/>
      <c r="BF52" s="128"/>
      <c r="BG52" s="128"/>
      <c r="BH52" s="128"/>
      <c r="BI52" s="128"/>
      <c r="BJ52" s="128"/>
      <c r="BK52" s="128"/>
      <c r="BL52" s="128"/>
      <c r="BM52" s="128"/>
      <c r="BN52" s="128"/>
      <c r="BO52" s="128"/>
      <c r="BP52" s="128"/>
      <c r="BQ52" s="128"/>
      <c r="BR52" s="128"/>
      <c r="BS52" s="128"/>
      <c r="BT52" s="128"/>
      <c r="BU52" s="128"/>
      <c r="BV52" s="128"/>
      <c r="BW52" s="128"/>
      <c r="BX52" s="128"/>
      <c r="BY52" s="128"/>
      <c r="BZ52" s="128"/>
      <c r="CA52" s="128"/>
      <c r="CB52" s="128"/>
      <c r="CC52" s="128"/>
      <c r="CD52" s="128"/>
      <c r="CE52" s="128"/>
      <c r="CF52" s="128"/>
      <c r="CG52" s="128"/>
      <c r="CH52" s="128"/>
      <c r="CI52" s="128"/>
      <c r="CJ52" s="128"/>
      <c r="CK52" s="128"/>
      <c r="CL52" s="128"/>
      <c r="CM52" s="128"/>
      <c r="CN52" s="128"/>
      <c r="CO52" s="128"/>
      <c r="CP52" s="128"/>
      <c r="CQ52" s="128"/>
      <c r="CR52" s="128"/>
      <c r="CS52" s="128"/>
      <c r="CT52" s="128"/>
      <c r="CU52" s="128"/>
      <c r="CV52" s="128"/>
      <c r="CW52" s="128"/>
      <c r="CX52" s="128"/>
      <c r="CY52" s="128"/>
      <c r="CZ52" s="128"/>
      <c r="DA52" s="128"/>
      <c r="DB52" s="128"/>
      <c r="DC52" s="128"/>
      <c r="DD52" s="128"/>
      <c r="DE52" s="128"/>
      <c r="DF52" s="128"/>
      <c r="DG52" s="128"/>
      <c r="DH52" s="128"/>
      <c r="DI52" s="128"/>
      <c r="DJ52" s="128"/>
      <c r="DK52" s="128"/>
      <c r="DL52" s="128"/>
      <c r="DM52" s="128"/>
      <c r="DN52" s="128"/>
      <c r="DO52" s="128"/>
      <c r="DP52" s="128"/>
      <c r="DQ52" s="128"/>
      <c r="DR52" s="127"/>
      <c r="DS52" s="127"/>
      <c r="DT52" s="127"/>
      <c r="DU52" s="127"/>
      <c r="DV52" s="127"/>
      <c r="DW52" s="127"/>
      <c r="DX52" s="127"/>
      <c r="DY52" s="127"/>
      <c r="DZ52" s="127"/>
      <c r="EA52" s="127"/>
      <c r="EB52" s="127"/>
      <c r="EC52" s="127"/>
      <c r="ED52" s="127"/>
      <c r="EE52" s="127"/>
      <c r="EF52" s="127"/>
      <c r="EG52" s="127"/>
      <c r="EH52" s="127"/>
      <c r="EI52" s="127"/>
      <c r="EJ52" s="127"/>
      <c r="EK52" s="127"/>
      <c r="EL52" s="127"/>
      <c r="EM52" s="127"/>
    </row>
    <row r="53" spans="1:143">
      <c r="A53" s="127"/>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c r="AA53" s="128"/>
      <c r="AB53" s="128"/>
      <c r="AC53" s="128"/>
      <c r="AD53" s="128"/>
      <c r="AE53" s="128"/>
      <c r="AF53" s="128"/>
      <c r="AG53" s="128"/>
      <c r="AH53" s="128"/>
      <c r="AI53" s="128"/>
      <c r="AJ53" s="128"/>
      <c r="AK53" s="128"/>
      <c r="AL53" s="128"/>
      <c r="AM53" s="128"/>
      <c r="AN53" s="128"/>
      <c r="AO53" s="128"/>
      <c r="AP53" s="128"/>
      <c r="AQ53" s="128"/>
      <c r="AR53" s="128"/>
      <c r="AS53" s="128"/>
      <c r="AT53" s="128"/>
      <c r="AU53" s="128"/>
      <c r="AV53" s="128"/>
      <c r="AW53" s="128"/>
      <c r="AX53" s="128"/>
      <c r="AY53" s="128"/>
      <c r="AZ53" s="128"/>
      <c r="BA53" s="128"/>
      <c r="BB53" s="128"/>
      <c r="BC53" s="128"/>
      <c r="BD53" s="128"/>
      <c r="BE53" s="128"/>
      <c r="BF53" s="128"/>
      <c r="BG53" s="128"/>
      <c r="BH53" s="128"/>
      <c r="BI53" s="128"/>
      <c r="BJ53" s="128"/>
      <c r="BK53" s="128"/>
      <c r="BL53" s="128"/>
      <c r="BM53" s="128"/>
      <c r="BN53" s="128"/>
      <c r="BO53" s="128"/>
      <c r="BP53" s="128"/>
      <c r="BQ53" s="128"/>
      <c r="BR53" s="128"/>
      <c r="BS53" s="128"/>
      <c r="BT53" s="128"/>
      <c r="BU53" s="128"/>
      <c r="BV53" s="128"/>
      <c r="BW53" s="128"/>
      <c r="BX53" s="128"/>
      <c r="BY53" s="128"/>
      <c r="BZ53" s="128"/>
      <c r="CA53" s="128"/>
      <c r="CB53" s="128"/>
      <c r="CC53" s="128"/>
      <c r="CD53" s="128"/>
      <c r="CE53" s="128"/>
      <c r="CF53" s="128"/>
      <c r="CG53" s="128"/>
      <c r="CH53" s="128"/>
      <c r="CI53" s="128"/>
      <c r="CJ53" s="128"/>
      <c r="CK53" s="128"/>
      <c r="CL53" s="128"/>
      <c r="CM53" s="128"/>
      <c r="CN53" s="128"/>
      <c r="CO53" s="128"/>
      <c r="CP53" s="128"/>
      <c r="CQ53" s="128"/>
      <c r="CR53" s="128"/>
      <c r="CS53" s="128"/>
      <c r="CT53" s="128"/>
      <c r="CU53" s="128"/>
      <c r="CV53" s="128"/>
      <c r="CW53" s="128"/>
      <c r="CX53" s="128"/>
      <c r="CY53" s="128"/>
      <c r="CZ53" s="128"/>
      <c r="DA53" s="128"/>
      <c r="DB53" s="128"/>
      <c r="DC53" s="128"/>
      <c r="DD53" s="128"/>
      <c r="DE53" s="128"/>
      <c r="DF53" s="128"/>
      <c r="DG53" s="128"/>
      <c r="DH53" s="128"/>
      <c r="DI53" s="128"/>
      <c r="DJ53" s="128"/>
      <c r="DK53" s="128"/>
      <c r="DL53" s="128"/>
      <c r="DM53" s="128"/>
      <c r="DN53" s="128"/>
      <c r="DO53" s="128"/>
      <c r="DP53" s="128"/>
      <c r="DQ53" s="128"/>
      <c r="DR53" s="127"/>
      <c r="DS53" s="127"/>
      <c r="DT53" s="127"/>
      <c r="DU53" s="127"/>
      <c r="DV53" s="127"/>
      <c r="DW53" s="127"/>
      <c r="DX53" s="127"/>
      <c r="DY53" s="127"/>
      <c r="DZ53" s="127"/>
      <c r="EA53" s="127"/>
      <c r="EB53" s="127"/>
      <c r="EC53" s="127"/>
      <c r="ED53" s="127"/>
      <c r="EE53" s="127"/>
      <c r="EF53" s="127"/>
      <c r="EG53" s="127"/>
      <c r="EH53" s="127"/>
      <c r="EI53" s="127"/>
      <c r="EJ53" s="127"/>
      <c r="EK53" s="127"/>
      <c r="EL53" s="127"/>
      <c r="EM53" s="127"/>
    </row>
    <row r="54" spans="1:143">
      <c r="A54" s="127"/>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c r="AA54" s="128"/>
      <c r="AB54" s="128"/>
      <c r="AC54" s="128"/>
      <c r="AD54" s="128"/>
      <c r="AE54" s="128"/>
      <c r="AF54" s="128"/>
      <c r="AG54" s="128"/>
      <c r="AH54" s="128"/>
      <c r="AI54" s="128"/>
      <c r="AJ54" s="128"/>
      <c r="AK54" s="128"/>
      <c r="AL54" s="128"/>
      <c r="AM54" s="128"/>
      <c r="AN54" s="128"/>
      <c r="AO54" s="128"/>
      <c r="AP54" s="128"/>
      <c r="AQ54" s="128"/>
      <c r="AR54" s="128"/>
      <c r="AS54" s="128"/>
      <c r="AT54" s="128"/>
      <c r="AU54" s="128"/>
      <c r="AV54" s="128"/>
      <c r="AW54" s="128"/>
      <c r="AX54" s="128"/>
      <c r="AY54" s="128"/>
      <c r="AZ54" s="128"/>
      <c r="BA54" s="128"/>
      <c r="BB54" s="128"/>
      <c r="BC54" s="128"/>
      <c r="BD54" s="128"/>
      <c r="BE54" s="128"/>
      <c r="BF54" s="128"/>
      <c r="BG54" s="128"/>
      <c r="BH54" s="128"/>
      <c r="BI54" s="128"/>
      <c r="BJ54" s="128"/>
      <c r="BK54" s="128"/>
      <c r="BL54" s="128"/>
      <c r="BM54" s="128"/>
      <c r="BN54" s="128"/>
      <c r="BO54" s="128"/>
      <c r="BP54" s="128"/>
      <c r="BQ54" s="128"/>
      <c r="BR54" s="128"/>
      <c r="BS54" s="128"/>
      <c r="BT54" s="128"/>
      <c r="BU54" s="128"/>
      <c r="BV54" s="128"/>
      <c r="BW54" s="128"/>
      <c r="BX54" s="128"/>
      <c r="BY54" s="128"/>
      <c r="BZ54" s="128"/>
      <c r="CA54" s="128"/>
      <c r="CB54" s="128"/>
      <c r="CC54" s="128"/>
      <c r="CD54" s="128"/>
      <c r="CE54" s="128"/>
      <c r="CF54" s="128"/>
      <c r="CG54" s="128"/>
      <c r="CH54" s="128"/>
      <c r="CI54" s="128"/>
      <c r="CJ54" s="128"/>
      <c r="CK54" s="128"/>
      <c r="CL54" s="128"/>
      <c r="CM54" s="128"/>
      <c r="CN54" s="128"/>
      <c r="CO54" s="128"/>
      <c r="CP54" s="128"/>
      <c r="CQ54" s="128"/>
      <c r="CR54" s="128"/>
      <c r="CS54" s="128"/>
      <c r="CT54" s="128"/>
      <c r="CU54" s="128"/>
      <c r="CV54" s="128"/>
      <c r="CW54" s="128"/>
      <c r="CX54" s="128"/>
      <c r="CY54" s="128"/>
      <c r="CZ54" s="128"/>
      <c r="DA54" s="128"/>
      <c r="DB54" s="128"/>
      <c r="DC54" s="128"/>
      <c r="DD54" s="128"/>
      <c r="DE54" s="128"/>
      <c r="DF54" s="128"/>
      <c r="DG54" s="128"/>
      <c r="DH54" s="128"/>
      <c r="DI54" s="128"/>
      <c r="DJ54" s="128"/>
      <c r="DK54" s="128"/>
      <c r="DL54" s="128"/>
      <c r="DM54" s="128"/>
      <c r="DN54" s="128"/>
      <c r="DO54" s="128"/>
      <c r="DP54" s="128"/>
      <c r="DQ54" s="128"/>
      <c r="DR54" s="127"/>
      <c r="DS54" s="127"/>
      <c r="DT54" s="127"/>
      <c r="DU54" s="127"/>
      <c r="DV54" s="127"/>
      <c r="DW54" s="127"/>
      <c r="DX54" s="127"/>
      <c r="DY54" s="127"/>
      <c r="DZ54" s="127"/>
      <c r="EA54" s="127"/>
      <c r="EB54" s="127"/>
      <c r="EC54" s="127"/>
      <c r="ED54" s="127"/>
      <c r="EE54" s="127"/>
      <c r="EF54" s="127"/>
      <c r="EG54" s="127"/>
      <c r="EH54" s="127"/>
      <c r="EI54" s="127"/>
      <c r="EJ54" s="127"/>
      <c r="EK54" s="127"/>
      <c r="EL54" s="127"/>
      <c r="EM54" s="127"/>
    </row>
    <row r="55" spans="1:143">
      <c r="A55" s="127"/>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c r="AA55" s="128"/>
      <c r="AB55" s="128"/>
      <c r="AC55" s="128"/>
      <c r="AD55" s="128"/>
      <c r="AE55" s="128"/>
      <c r="AF55" s="128"/>
      <c r="AG55" s="128"/>
      <c r="AH55" s="128"/>
      <c r="AI55" s="128"/>
      <c r="AJ55" s="128"/>
      <c r="AK55" s="128"/>
      <c r="AL55" s="128"/>
      <c r="AM55" s="128"/>
      <c r="AN55" s="128"/>
      <c r="AO55" s="128"/>
      <c r="AP55" s="128"/>
      <c r="AQ55" s="128"/>
      <c r="AR55" s="128"/>
      <c r="AS55" s="128"/>
      <c r="AT55" s="128"/>
      <c r="AU55" s="128"/>
      <c r="AV55" s="128"/>
      <c r="AW55" s="128"/>
      <c r="AX55" s="128"/>
      <c r="AY55" s="128"/>
      <c r="AZ55" s="128"/>
      <c r="BA55" s="128"/>
      <c r="BB55" s="128"/>
      <c r="BC55" s="128"/>
      <c r="BD55" s="128"/>
      <c r="BE55" s="128"/>
      <c r="BF55" s="128"/>
      <c r="BG55" s="128"/>
      <c r="BH55" s="128"/>
      <c r="BI55" s="128"/>
      <c r="BJ55" s="128"/>
      <c r="BK55" s="128"/>
      <c r="BL55" s="128"/>
      <c r="BM55" s="128"/>
      <c r="BN55" s="128"/>
      <c r="BO55" s="128"/>
      <c r="BP55" s="128"/>
      <c r="BQ55" s="128"/>
      <c r="BR55" s="128"/>
      <c r="BS55" s="128"/>
      <c r="BT55" s="128"/>
      <c r="BU55" s="128"/>
      <c r="BV55" s="128"/>
      <c r="BW55" s="128"/>
      <c r="BX55" s="128"/>
      <c r="BY55" s="128"/>
      <c r="BZ55" s="128"/>
      <c r="CA55" s="128"/>
      <c r="CB55" s="128"/>
      <c r="CC55" s="128"/>
      <c r="CD55" s="128"/>
      <c r="CE55" s="128"/>
      <c r="CF55" s="128"/>
      <c r="CG55" s="128"/>
      <c r="CH55" s="128"/>
      <c r="CI55" s="128"/>
      <c r="CJ55" s="128"/>
      <c r="CK55" s="128"/>
      <c r="CL55" s="128"/>
      <c r="CM55" s="128"/>
      <c r="CN55" s="128"/>
      <c r="CO55" s="128"/>
      <c r="CP55" s="128"/>
      <c r="CQ55" s="128"/>
      <c r="CR55" s="128"/>
      <c r="CS55" s="128"/>
      <c r="CT55" s="128"/>
      <c r="CU55" s="128"/>
      <c r="CV55" s="128"/>
      <c r="CW55" s="128"/>
      <c r="CX55" s="128"/>
      <c r="CY55" s="128"/>
      <c r="CZ55" s="128"/>
      <c r="DA55" s="128"/>
      <c r="DB55" s="128"/>
      <c r="DC55" s="128"/>
      <c r="DD55" s="128"/>
      <c r="DE55" s="128"/>
      <c r="DF55" s="128"/>
      <c r="DG55" s="128"/>
      <c r="DH55" s="128"/>
      <c r="DI55" s="128"/>
      <c r="DJ55" s="128"/>
      <c r="DK55" s="128"/>
      <c r="DL55" s="128"/>
      <c r="DM55" s="128"/>
      <c r="DN55" s="128"/>
      <c r="DO55" s="128"/>
      <c r="DP55" s="128"/>
      <c r="DQ55" s="128"/>
      <c r="DR55" s="127"/>
      <c r="DS55" s="127"/>
      <c r="DT55" s="127"/>
      <c r="DU55" s="127"/>
      <c r="DV55" s="127"/>
      <c r="DW55" s="127"/>
      <c r="DX55" s="127"/>
      <c r="DY55" s="127"/>
      <c r="DZ55" s="127"/>
      <c r="EA55" s="127"/>
      <c r="EB55" s="127"/>
      <c r="EC55" s="127"/>
      <c r="ED55" s="127"/>
      <c r="EE55" s="127"/>
      <c r="EF55" s="127"/>
      <c r="EG55" s="127"/>
      <c r="EH55" s="127"/>
      <c r="EI55" s="127"/>
      <c r="EJ55" s="127"/>
      <c r="EK55" s="127"/>
      <c r="EL55" s="127"/>
      <c r="EM55" s="127"/>
    </row>
    <row r="56" spans="1:143">
      <c r="A56" s="127"/>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c r="AA56" s="128"/>
      <c r="AB56" s="128"/>
      <c r="AC56" s="128"/>
      <c r="AD56" s="128"/>
      <c r="AE56" s="128"/>
      <c r="AF56" s="128"/>
      <c r="AG56" s="128"/>
      <c r="AH56" s="128"/>
      <c r="AI56" s="128"/>
      <c r="AJ56" s="128"/>
      <c r="AK56" s="128"/>
      <c r="AL56" s="128"/>
      <c r="AM56" s="128"/>
      <c r="AN56" s="128"/>
      <c r="AO56" s="128"/>
      <c r="AP56" s="128"/>
      <c r="AQ56" s="128"/>
      <c r="AR56" s="128"/>
      <c r="AS56" s="128"/>
      <c r="AT56" s="128"/>
      <c r="AU56" s="128"/>
      <c r="AV56" s="128"/>
      <c r="AW56" s="128"/>
      <c r="AX56" s="128"/>
      <c r="AY56" s="128"/>
      <c r="AZ56" s="128"/>
      <c r="BA56" s="128"/>
      <c r="BB56" s="128"/>
      <c r="BC56" s="128"/>
      <c r="BD56" s="128"/>
      <c r="BE56" s="128"/>
      <c r="BF56" s="128"/>
      <c r="BG56" s="128"/>
      <c r="BH56" s="128"/>
      <c r="BI56" s="128"/>
      <c r="BJ56" s="128"/>
      <c r="BK56" s="128"/>
      <c r="BL56" s="128"/>
      <c r="BM56" s="128"/>
      <c r="BN56" s="128"/>
      <c r="BO56" s="128"/>
      <c r="BP56" s="128"/>
      <c r="BQ56" s="128"/>
      <c r="BR56" s="128"/>
      <c r="BS56" s="128"/>
      <c r="BT56" s="128"/>
      <c r="BU56" s="128"/>
      <c r="BV56" s="128"/>
      <c r="BW56" s="128"/>
      <c r="BX56" s="128"/>
      <c r="BY56" s="128"/>
      <c r="BZ56" s="128"/>
      <c r="CA56" s="128"/>
      <c r="CB56" s="128"/>
      <c r="CC56" s="128"/>
      <c r="CD56" s="128"/>
      <c r="CE56" s="128"/>
      <c r="CF56" s="128"/>
      <c r="CG56" s="128"/>
      <c r="CH56" s="128"/>
      <c r="CI56" s="128"/>
      <c r="CJ56" s="128"/>
      <c r="CK56" s="128"/>
      <c r="CL56" s="128"/>
      <c r="CM56" s="128"/>
      <c r="CN56" s="128"/>
      <c r="CO56" s="128"/>
      <c r="CP56" s="128"/>
      <c r="CQ56" s="128"/>
      <c r="CR56" s="128"/>
      <c r="CS56" s="128"/>
      <c r="CT56" s="128"/>
      <c r="CU56" s="128"/>
      <c r="CV56" s="128"/>
      <c r="CW56" s="128"/>
      <c r="CX56" s="128"/>
      <c r="CY56" s="128"/>
      <c r="CZ56" s="128"/>
      <c r="DA56" s="128"/>
      <c r="DB56" s="128"/>
      <c r="DC56" s="128"/>
      <c r="DD56" s="128"/>
      <c r="DE56" s="128"/>
      <c r="DF56" s="128"/>
      <c r="DG56" s="128"/>
      <c r="DH56" s="128"/>
      <c r="DI56" s="128"/>
      <c r="DJ56" s="128"/>
      <c r="DK56" s="128"/>
      <c r="DL56" s="128"/>
      <c r="DM56" s="128"/>
      <c r="DN56" s="128"/>
      <c r="DO56" s="128"/>
      <c r="DP56" s="128"/>
      <c r="DQ56" s="128"/>
      <c r="DR56" s="127"/>
      <c r="DS56" s="127"/>
      <c r="DT56" s="127"/>
      <c r="DU56" s="127"/>
      <c r="DV56" s="127"/>
      <c r="DW56" s="127"/>
      <c r="DX56" s="127"/>
      <c r="DY56" s="127"/>
      <c r="DZ56" s="127"/>
      <c r="EA56" s="127"/>
      <c r="EB56" s="127"/>
      <c r="EC56" s="127"/>
      <c r="ED56" s="127"/>
      <c r="EE56" s="127"/>
      <c r="EF56" s="127"/>
      <c r="EG56" s="127"/>
      <c r="EH56" s="127"/>
      <c r="EI56" s="127"/>
      <c r="EJ56" s="127"/>
      <c r="EK56" s="127"/>
      <c r="EL56" s="127"/>
      <c r="EM56" s="127"/>
    </row>
    <row r="57" spans="1:143">
      <c r="A57" s="127"/>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c r="AA57" s="128"/>
      <c r="AB57" s="128"/>
      <c r="AC57" s="128"/>
      <c r="AD57" s="128"/>
      <c r="AE57" s="128"/>
      <c r="AF57" s="128"/>
      <c r="AG57" s="128"/>
      <c r="AH57" s="128"/>
      <c r="AI57" s="128"/>
      <c r="AJ57" s="128"/>
      <c r="AK57" s="128"/>
      <c r="AL57" s="128"/>
      <c r="AM57" s="128"/>
      <c r="AN57" s="128"/>
      <c r="AO57" s="128"/>
      <c r="AP57" s="128"/>
      <c r="AQ57" s="128"/>
      <c r="AR57" s="128"/>
      <c r="AS57" s="128"/>
      <c r="AT57" s="128"/>
      <c r="AU57" s="128"/>
      <c r="AV57" s="128"/>
      <c r="AW57" s="128"/>
      <c r="AX57" s="128"/>
      <c r="AY57" s="128"/>
      <c r="AZ57" s="128"/>
      <c r="BA57" s="128"/>
      <c r="BB57" s="128"/>
      <c r="BC57" s="128"/>
      <c r="BD57" s="128"/>
      <c r="BE57" s="128"/>
      <c r="BF57" s="128"/>
      <c r="BG57" s="128"/>
      <c r="BH57" s="128"/>
      <c r="BI57" s="128"/>
      <c r="BJ57" s="128"/>
      <c r="BK57" s="128"/>
      <c r="BL57" s="128"/>
      <c r="BM57" s="128"/>
      <c r="BN57" s="128"/>
      <c r="BO57" s="128"/>
      <c r="BP57" s="128"/>
      <c r="BQ57" s="128"/>
      <c r="BR57" s="128"/>
      <c r="BS57" s="128"/>
      <c r="BT57" s="128"/>
      <c r="BU57" s="128"/>
      <c r="BV57" s="128"/>
      <c r="BW57" s="128"/>
      <c r="BX57" s="128"/>
      <c r="BY57" s="128"/>
      <c r="BZ57" s="128"/>
      <c r="CA57" s="128"/>
      <c r="CB57" s="128"/>
      <c r="CC57" s="128"/>
      <c r="CD57" s="128"/>
      <c r="CE57" s="128"/>
      <c r="CF57" s="128"/>
      <c r="CG57" s="128"/>
      <c r="CH57" s="128"/>
      <c r="CI57" s="128"/>
      <c r="CJ57" s="128"/>
      <c r="CK57" s="128"/>
      <c r="CL57" s="128"/>
      <c r="CM57" s="128"/>
      <c r="CN57" s="128"/>
      <c r="CO57" s="128"/>
      <c r="CP57" s="128"/>
      <c r="CQ57" s="128"/>
      <c r="CR57" s="128"/>
      <c r="CS57" s="128"/>
      <c r="CT57" s="128"/>
      <c r="CU57" s="128"/>
      <c r="CV57" s="128"/>
      <c r="CW57" s="128"/>
      <c r="CX57" s="128"/>
      <c r="CY57" s="128"/>
      <c r="CZ57" s="128"/>
      <c r="DA57" s="128"/>
      <c r="DB57" s="128"/>
      <c r="DC57" s="128"/>
      <c r="DD57" s="128"/>
      <c r="DE57" s="128"/>
      <c r="DF57" s="128"/>
      <c r="DG57" s="128"/>
      <c r="DH57" s="128"/>
      <c r="DI57" s="128"/>
      <c r="DJ57" s="128"/>
      <c r="DK57" s="128"/>
      <c r="DL57" s="128"/>
      <c r="DM57" s="128"/>
      <c r="DN57" s="128"/>
      <c r="DO57" s="128"/>
      <c r="DP57" s="128"/>
      <c r="DQ57" s="128"/>
      <c r="DR57" s="127"/>
      <c r="DS57" s="127"/>
      <c r="DT57" s="127"/>
      <c r="DU57" s="127"/>
      <c r="DV57" s="127"/>
      <c r="DW57" s="127"/>
      <c r="DX57" s="127"/>
      <c r="DY57" s="127"/>
      <c r="DZ57" s="127"/>
      <c r="EA57" s="127"/>
      <c r="EB57" s="127"/>
      <c r="EC57" s="127"/>
      <c r="ED57" s="127"/>
      <c r="EE57" s="127"/>
      <c r="EF57" s="127"/>
      <c r="EG57" s="127"/>
      <c r="EH57" s="127"/>
      <c r="EI57" s="127"/>
      <c r="EJ57" s="127"/>
      <c r="EK57" s="127"/>
      <c r="EL57" s="127"/>
      <c r="EM57" s="127"/>
    </row>
    <row r="58" spans="1:143">
      <c r="A58" s="127"/>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c r="AA58" s="128"/>
      <c r="AB58" s="128"/>
      <c r="AC58" s="128"/>
      <c r="AD58" s="128"/>
      <c r="AE58" s="128"/>
      <c r="AF58" s="128"/>
      <c r="AG58" s="128"/>
      <c r="AH58" s="128"/>
      <c r="AI58" s="128"/>
      <c r="AJ58" s="128"/>
      <c r="AK58" s="128"/>
      <c r="AL58" s="128"/>
      <c r="AM58" s="128"/>
      <c r="AN58" s="128"/>
      <c r="AO58" s="128"/>
      <c r="AP58" s="128"/>
      <c r="AQ58" s="128"/>
      <c r="AR58" s="128"/>
      <c r="AS58" s="128"/>
      <c r="AT58" s="128"/>
      <c r="AU58" s="128"/>
      <c r="AV58" s="128"/>
      <c r="AW58" s="128"/>
      <c r="AX58" s="128"/>
      <c r="AY58" s="128"/>
      <c r="AZ58" s="128"/>
      <c r="BA58" s="128"/>
      <c r="BB58" s="128"/>
      <c r="BC58" s="128"/>
      <c r="BD58" s="128"/>
      <c r="BE58" s="128"/>
      <c r="BF58" s="128"/>
      <c r="BG58" s="128"/>
      <c r="BH58" s="128"/>
      <c r="BI58" s="128"/>
      <c r="BJ58" s="128"/>
      <c r="BK58" s="128"/>
      <c r="BL58" s="128"/>
      <c r="BM58" s="128"/>
      <c r="BN58" s="128"/>
      <c r="BO58" s="128"/>
      <c r="BP58" s="128"/>
      <c r="BQ58" s="128"/>
      <c r="BR58" s="128"/>
      <c r="BS58" s="128"/>
      <c r="BT58" s="128"/>
      <c r="BU58" s="128"/>
      <c r="BV58" s="128"/>
      <c r="BW58" s="128"/>
      <c r="BX58" s="128"/>
      <c r="BY58" s="128"/>
      <c r="BZ58" s="128"/>
      <c r="CA58" s="128"/>
      <c r="CB58" s="128"/>
      <c r="CC58" s="128"/>
      <c r="CD58" s="128"/>
      <c r="CE58" s="128"/>
      <c r="CF58" s="128"/>
      <c r="CG58" s="128"/>
      <c r="CH58" s="128"/>
      <c r="CI58" s="128"/>
      <c r="CJ58" s="128"/>
      <c r="CK58" s="128"/>
      <c r="CL58" s="128"/>
      <c r="CM58" s="128"/>
      <c r="CN58" s="128"/>
      <c r="CO58" s="128"/>
      <c r="CP58" s="128"/>
      <c r="CQ58" s="128"/>
      <c r="CR58" s="128"/>
      <c r="CS58" s="128"/>
      <c r="CT58" s="128"/>
      <c r="CU58" s="128"/>
      <c r="CV58" s="128"/>
      <c r="CW58" s="128"/>
      <c r="CX58" s="128"/>
      <c r="CY58" s="128"/>
      <c r="CZ58" s="128"/>
      <c r="DA58" s="128"/>
      <c r="DB58" s="128"/>
      <c r="DC58" s="128"/>
      <c r="DD58" s="128"/>
      <c r="DE58" s="128"/>
      <c r="DF58" s="128"/>
      <c r="DG58" s="128"/>
      <c r="DH58" s="128"/>
      <c r="DI58" s="128"/>
      <c r="DJ58" s="128"/>
      <c r="DK58" s="128"/>
      <c r="DL58" s="128"/>
      <c r="DM58" s="128"/>
      <c r="DN58" s="128"/>
      <c r="DO58" s="128"/>
      <c r="DP58" s="128"/>
      <c r="DQ58" s="128"/>
      <c r="DR58" s="127"/>
      <c r="DS58" s="127"/>
      <c r="DT58" s="127"/>
      <c r="DU58" s="127"/>
      <c r="DV58" s="127"/>
      <c r="DW58" s="127"/>
      <c r="DX58" s="127"/>
      <c r="DY58" s="127"/>
      <c r="DZ58" s="127"/>
      <c r="EA58" s="127"/>
      <c r="EB58" s="127"/>
      <c r="EC58" s="127"/>
      <c r="ED58" s="127"/>
      <c r="EE58" s="127"/>
      <c r="EF58" s="127"/>
      <c r="EG58" s="127"/>
      <c r="EH58" s="127"/>
      <c r="EI58" s="127"/>
      <c r="EJ58" s="127"/>
      <c r="EK58" s="127"/>
      <c r="EL58" s="127"/>
      <c r="EM58" s="127"/>
    </row>
    <row r="59" spans="1:143">
      <c r="A59" s="127"/>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c r="AA59" s="128"/>
      <c r="AB59" s="128"/>
      <c r="AC59" s="128"/>
      <c r="AD59" s="128"/>
      <c r="AE59" s="128"/>
      <c r="AF59" s="128"/>
      <c r="AG59" s="128"/>
      <c r="AH59" s="128"/>
      <c r="AI59" s="128"/>
      <c r="AJ59" s="128"/>
      <c r="AK59" s="128"/>
      <c r="AL59" s="128"/>
      <c r="AM59" s="128"/>
      <c r="AN59" s="128"/>
      <c r="AO59" s="128"/>
      <c r="AP59" s="128"/>
      <c r="AQ59" s="128"/>
      <c r="AR59" s="128"/>
      <c r="AS59" s="128"/>
      <c r="AT59" s="128"/>
      <c r="AU59" s="128"/>
      <c r="AV59" s="128"/>
      <c r="AW59" s="128"/>
      <c r="AX59" s="128"/>
      <c r="AY59" s="128"/>
      <c r="AZ59" s="128"/>
      <c r="BA59" s="128"/>
      <c r="BB59" s="128"/>
      <c r="BC59" s="128"/>
      <c r="BD59" s="128"/>
      <c r="BE59" s="128"/>
      <c r="BF59" s="128"/>
      <c r="BG59" s="128"/>
      <c r="BH59" s="128"/>
      <c r="BI59" s="128"/>
      <c r="BJ59" s="128"/>
      <c r="BK59" s="128"/>
      <c r="BL59" s="128"/>
      <c r="BM59" s="128"/>
      <c r="BN59" s="128"/>
      <c r="BO59" s="128"/>
      <c r="BP59" s="128"/>
      <c r="BQ59" s="128"/>
      <c r="BR59" s="128"/>
      <c r="BS59" s="128"/>
      <c r="BT59" s="128"/>
      <c r="BU59" s="128"/>
      <c r="BV59" s="128"/>
      <c r="BW59" s="128"/>
      <c r="BX59" s="128"/>
      <c r="BY59" s="128"/>
      <c r="BZ59" s="128"/>
      <c r="CA59" s="128"/>
      <c r="CB59" s="128"/>
      <c r="CC59" s="128"/>
      <c r="CD59" s="128"/>
      <c r="CE59" s="128"/>
      <c r="CF59" s="128"/>
      <c r="CG59" s="128"/>
      <c r="CH59" s="128"/>
      <c r="CI59" s="128"/>
      <c r="CJ59" s="128"/>
      <c r="CK59" s="128"/>
      <c r="CL59" s="128"/>
      <c r="CM59" s="128"/>
      <c r="CN59" s="128"/>
      <c r="CO59" s="128"/>
      <c r="CP59" s="128"/>
      <c r="CQ59" s="128"/>
      <c r="CR59" s="128"/>
      <c r="CS59" s="128"/>
      <c r="CT59" s="128"/>
      <c r="CU59" s="128"/>
      <c r="CV59" s="128"/>
      <c r="CW59" s="128"/>
      <c r="CX59" s="128"/>
      <c r="CY59" s="128"/>
      <c r="CZ59" s="128"/>
      <c r="DA59" s="128"/>
      <c r="DB59" s="128"/>
      <c r="DC59" s="128"/>
      <c r="DD59" s="128"/>
      <c r="DE59" s="128"/>
      <c r="DF59" s="128"/>
      <c r="DG59" s="128"/>
      <c r="DH59" s="128"/>
      <c r="DI59" s="128"/>
      <c r="DJ59" s="128"/>
      <c r="DK59" s="128"/>
      <c r="DL59" s="128"/>
      <c r="DM59" s="128"/>
      <c r="DN59" s="128"/>
      <c r="DO59" s="128"/>
      <c r="DP59" s="128"/>
      <c r="DQ59" s="128"/>
      <c r="DR59" s="127"/>
      <c r="DS59" s="127"/>
      <c r="DT59" s="127"/>
      <c r="DU59" s="127"/>
      <c r="DV59" s="127"/>
      <c r="DW59" s="127"/>
      <c r="DX59" s="127"/>
      <c r="DY59" s="127"/>
      <c r="DZ59" s="127"/>
      <c r="EA59" s="127"/>
      <c r="EB59" s="127"/>
      <c r="EC59" s="127"/>
      <c r="ED59" s="127"/>
      <c r="EE59" s="127"/>
      <c r="EF59" s="127"/>
      <c r="EG59" s="127"/>
      <c r="EH59" s="127"/>
      <c r="EI59" s="127"/>
      <c r="EJ59" s="127"/>
      <c r="EK59" s="127"/>
      <c r="EL59" s="127"/>
      <c r="EM59" s="127"/>
    </row>
    <row r="60" spans="1:143">
      <c r="A60" s="127"/>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c r="AA60" s="128"/>
      <c r="AB60" s="128"/>
      <c r="AC60" s="128"/>
      <c r="AD60" s="128"/>
      <c r="AE60" s="128"/>
      <c r="AF60" s="128"/>
      <c r="AG60" s="128"/>
      <c r="AH60" s="128"/>
      <c r="AI60" s="128"/>
      <c r="AJ60" s="128"/>
      <c r="AK60" s="128"/>
      <c r="AL60" s="128"/>
      <c r="AM60" s="128"/>
      <c r="AN60" s="128"/>
      <c r="AO60" s="128"/>
      <c r="AP60" s="128"/>
      <c r="AQ60" s="128"/>
      <c r="AR60" s="128"/>
      <c r="AS60" s="128"/>
      <c r="AT60" s="128"/>
      <c r="AU60" s="128"/>
      <c r="AV60" s="128"/>
      <c r="AW60" s="128"/>
      <c r="AX60" s="128"/>
      <c r="AY60" s="128"/>
      <c r="AZ60" s="128"/>
      <c r="BA60" s="128"/>
      <c r="BB60" s="128"/>
      <c r="BC60" s="128"/>
      <c r="BD60" s="128"/>
      <c r="BE60" s="128"/>
      <c r="BF60" s="128"/>
      <c r="BG60" s="128"/>
      <c r="BH60" s="128"/>
      <c r="BI60" s="128"/>
      <c r="BJ60" s="128"/>
      <c r="BK60" s="128"/>
      <c r="BL60" s="128"/>
      <c r="BM60" s="128"/>
      <c r="BN60" s="128"/>
      <c r="BO60" s="128"/>
      <c r="BP60" s="128"/>
      <c r="BQ60" s="128"/>
      <c r="BR60" s="128"/>
      <c r="BS60" s="128"/>
      <c r="BT60" s="128"/>
      <c r="BU60" s="128"/>
      <c r="BV60" s="128"/>
      <c r="BW60" s="128"/>
      <c r="BX60" s="128"/>
      <c r="BY60" s="128"/>
      <c r="BZ60" s="128"/>
      <c r="CA60" s="128"/>
      <c r="CB60" s="128"/>
      <c r="CC60" s="128"/>
      <c r="CD60" s="128"/>
      <c r="CE60" s="128"/>
      <c r="CF60" s="128"/>
      <c r="CG60" s="128"/>
      <c r="CH60" s="128"/>
      <c r="CI60" s="128"/>
      <c r="CJ60" s="128"/>
      <c r="CK60" s="128"/>
      <c r="CL60" s="128"/>
      <c r="CM60" s="128"/>
      <c r="CN60" s="128"/>
      <c r="CO60" s="128"/>
      <c r="CP60" s="128"/>
      <c r="CQ60" s="128"/>
      <c r="CR60" s="128"/>
      <c r="CS60" s="128"/>
      <c r="CT60" s="128"/>
      <c r="CU60" s="128"/>
      <c r="CV60" s="128"/>
      <c r="CW60" s="128"/>
      <c r="CX60" s="128"/>
      <c r="CY60" s="128"/>
      <c r="CZ60" s="128"/>
      <c r="DA60" s="128"/>
      <c r="DB60" s="128"/>
      <c r="DC60" s="128"/>
      <c r="DD60" s="128"/>
      <c r="DE60" s="128"/>
      <c r="DF60" s="128"/>
      <c r="DG60" s="128"/>
      <c r="DH60" s="128"/>
      <c r="DI60" s="128"/>
      <c r="DJ60" s="128"/>
      <c r="DK60" s="128"/>
      <c r="DL60" s="128"/>
      <c r="DM60" s="128"/>
      <c r="DN60" s="128"/>
      <c r="DO60" s="128"/>
      <c r="DP60" s="128"/>
      <c r="DQ60" s="128"/>
      <c r="DR60" s="127"/>
      <c r="DS60" s="127"/>
      <c r="DT60" s="127"/>
      <c r="DU60" s="127"/>
      <c r="DV60" s="127"/>
      <c r="DW60" s="127"/>
      <c r="DX60" s="127"/>
      <c r="DY60" s="127"/>
      <c r="DZ60" s="127"/>
      <c r="EA60" s="127"/>
      <c r="EB60" s="127"/>
      <c r="EC60" s="127"/>
      <c r="ED60" s="127"/>
      <c r="EE60" s="127"/>
      <c r="EF60" s="127"/>
      <c r="EG60" s="127"/>
      <c r="EH60" s="127"/>
      <c r="EI60" s="127"/>
      <c r="EJ60" s="127"/>
      <c r="EK60" s="127"/>
      <c r="EL60" s="127"/>
      <c r="EM60" s="127"/>
    </row>
    <row r="61" spans="1:143">
      <c r="A61" s="127"/>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c r="AA61" s="128"/>
      <c r="AB61" s="128"/>
      <c r="AC61" s="128"/>
      <c r="AD61" s="128"/>
      <c r="AE61" s="128"/>
      <c r="AF61" s="128"/>
      <c r="AG61" s="128"/>
      <c r="AH61" s="128"/>
      <c r="AI61" s="128"/>
      <c r="AJ61" s="128"/>
      <c r="AK61" s="128"/>
      <c r="AL61" s="128"/>
      <c r="AM61" s="128"/>
      <c r="AN61" s="128"/>
      <c r="AO61" s="128"/>
      <c r="AP61" s="128"/>
      <c r="AQ61" s="128"/>
      <c r="AR61" s="128"/>
      <c r="AS61" s="128"/>
      <c r="AT61" s="128"/>
      <c r="AU61" s="128"/>
      <c r="AV61" s="128"/>
      <c r="AW61" s="128"/>
      <c r="AX61" s="128"/>
      <c r="AY61" s="128"/>
      <c r="AZ61" s="128"/>
      <c r="BA61" s="128"/>
      <c r="BB61" s="128"/>
      <c r="BC61" s="128"/>
      <c r="BD61" s="128"/>
      <c r="BE61" s="128"/>
      <c r="BF61" s="128"/>
      <c r="BG61" s="128"/>
      <c r="BH61" s="128"/>
      <c r="BI61" s="128"/>
      <c r="BJ61" s="128"/>
      <c r="BK61" s="128"/>
      <c r="BL61" s="128"/>
      <c r="BM61" s="128"/>
      <c r="BN61" s="128"/>
      <c r="BO61" s="128"/>
      <c r="BP61" s="128"/>
      <c r="BQ61" s="128"/>
      <c r="BR61" s="128"/>
      <c r="BS61" s="128"/>
      <c r="BT61" s="128"/>
      <c r="BU61" s="128"/>
      <c r="BV61" s="128"/>
      <c r="BW61" s="128"/>
      <c r="BX61" s="128"/>
      <c r="BY61" s="128"/>
      <c r="BZ61" s="128"/>
      <c r="CA61" s="128"/>
      <c r="CB61" s="128"/>
      <c r="CC61" s="128"/>
      <c r="CD61" s="128"/>
      <c r="CE61" s="128"/>
      <c r="CF61" s="128"/>
      <c r="CG61" s="128"/>
      <c r="CH61" s="128"/>
      <c r="CI61" s="128"/>
      <c r="CJ61" s="128"/>
      <c r="CK61" s="128"/>
      <c r="CL61" s="128"/>
      <c r="CM61" s="128"/>
      <c r="CN61" s="128"/>
      <c r="CO61" s="128"/>
      <c r="CP61" s="128"/>
      <c r="CQ61" s="128"/>
      <c r="CR61" s="128"/>
      <c r="CS61" s="128"/>
      <c r="CT61" s="128"/>
      <c r="CU61" s="128"/>
      <c r="CV61" s="128"/>
      <c r="CW61" s="128"/>
      <c r="CX61" s="128"/>
      <c r="CY61" s="128"/>
      <c r="CZ61" s="128"/>
      <c r="DA61" s="128"/>
      <c r="DB61" s="128"/>
      <c r="DC61" s="128"/>
      <c r="DD61" s="128"/>
      <c r="DE61" s="128"/>
      <c r="DF61" s="128"/>
      <c r="DG61" s="128"/>
      <c r="DH61" s="128"/>
      <c r="DI61" s="128"/>
      <c r="DJ61" s="128"/>
      <c r="DK61" s="128"/>
      <c r="DL61" s="128"/>
      <c r="DM61" s="128"/>
      <c r="DN61" s="128"/>
      <c r="DO61" s="128"/>
      <c r="DP61" s="128"/>
      <c r="DQ61" s="128"/>
      <c r="DR61" s="127"/>
      <c r="DS61" s="127"/>
      <c r="DT61" s="127"/>
      <c r="DU61" s="127"/>
      <c r="DV61" s="127"/>
      <c r="DW61" s="127"/>
      <c r="DX61" s="127"/>
      <c r="DY61" s="127"/>
      <c r="DZ61" s="127"/>
      <c r="EA61" s="127"/>
      <c r="EB61" s="127"/>
      <c r="EC61" s="127"/>
      <c r="ED61" s="127"/>
      <c r="EE61" s="127"/>
      <c r="EF61" s="127"/>
      <c r="EG61" s="127"/>
      <c r="EH61" s="127"/>
      <c r="EI61" s="127"/>
      <c r="EJ61" s="127"/>
      <c r="EK61" s="127"/>
      <c r="EL61" s="127"/>
      <c r="EM61" s="127"/>
    </row>
    <row r="62" spans="1:143">
      <c r="A62" s="127"/>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c r="AA62" s="128"/>
      <c r="AB62" s="128"/>
      <c r="AC62" s="128"/>
      <c r="AD62" s="128"/>
      <c r="AE62" s="128"/>
      <c r="AF62" s="128"/>
      <c r="AG62" s="128"/>
      <c r="AH62" s="128"/>
      <c r="AI62" s="128"/>
      <c r="AJ62" s="128"/>
      <c r="AK62" s="128"/>
      <c r="AL62" s="128"/>
      <c r="AM62" s="128"/>
      <c r="AN62" s="128"/>
      <c r="AO62" s="128"/>
      <c r="AP62" s="128"/>
      <c r="AQ62" s="128"/>
      <c r="AR62" s="128"/>
      <c r="AS62" s="128"/>
      <c r="AT62" s="128"/>
      <c r="AU62" s="128"/>
      <c r="AV62" s="128"/>
      <c r="AW62" s="128"/>
      <c r="AX62" s="128"/>
      <c r="AY62" s="128"/>
      <c r="AZ62" s="128"/>
      <c r="BA62" s="128"/>
      <c r="BB62" s="128"/>
      <c r="BC62" s="128"/>
      <c r="BD62" s="128"/>
      <c r="BE62" s="128"/>
      <c r="BF62" s="128"/>
      <c r="BG62" s="128"/>
      <c r="BH62" s="128"/>
      <c r="BI62" s="128"/>
      <c r="BJ62" s="128"/>
      <c r="BK62" s="128"/>
      <c r="BL62" s="128"/>
      <c r="BM62" s="128"/>
      <c r="BN62" s="128"/>
      <c r="BO62" s="128"/>
      <c r="BP62" s="128"/>
      <c r="BQ62" s="128"/>
      <c r="BR62" s="128"/>
      <c r="BS62" s="128"/>
      <c r="BT62" s="128"/>
      <c r="BU62" s="128"/>
      <c r="BV62" s="128"/>
      <c r="BW62" s="128"/>
      <c r="BX62" s="128"/>
      <c r="BY62" s="128"/>
      <c r="BZ62" s="128"/>
      <c r="CA62" s="128"/>
      <c r="CB62" s="128"/>
      <c r="CC62" s="128"/>
      <c r="CD62" s="128"/>
      <c r="CE62" s="128"/>
      <c r="CF62" s="128"/>
      <c r="CG62" s="128"/>
      <c r="CH62" s="128"/>
      <c r="CI62" s="128"/>
      <c r="CJ62" s="128"/>
      <c r="CK62" s="128"/>
      <c r="CL62" s="128"/>
      <c r="CM62" s="128"/>
      <c r="CN62" s="128"/>
      <c r="CO62" s="128"/>
      <c r="CP62" s="128"/>
      <c r="CQ62" s="128"/>
      <c r="CR62" s="128"/>
      <c r="CS62" s="128"/>
      <c r="CT62" s="128"/>
      <c r="CU62" s="128"/>
      <c r="CV62" s="128"/>
      <c r="CW62" s="128"/>
      <c r="CX62" s="128"/>
      <c r="CY62" s="128"/>
      <c r="CZ62" s="128"/>
      <c r="DA62" s="128"/>
      <c r="DB62" s="128"/>
      <c r="DC62" s="128"/>
      <c r="DD62" s="128"/>
      <c r="DE62" s="128"/>
      <c r="DF62" s="128"/>
      <c r="DG62" s="128"/>
      <c r="DH62" s="128"/>
      <c r="DI62" s="128"/>
      <c r="DJ62" s="128"/>
      <c r="DK62" s="128"/>
      <c r="DL62" s="128"/>
      <c r="DM62" s="128"/>
      <c r="DN62" s="128"/>
      <c r="DO62" s="128"/>
      <c r="DP62" s="128"/>
      <c r="DQ62" s="128"/>
      <c r="DR62" s="127"/>
      <c r="DS62" s="127"/>
      <c r="DT62" s="127"/>
      <c r="DU62" s="127"/>
      <c r="DV62" s="127"/>
      <c r="DW62" s="127"/>
      <c r="DX62" s="127"/>
      <c r="DY62" s="127"/>
      <c r="DZ62" s="127"/>
      <c r="EA62" s="127"/>
      <c r="EB62" s="127"/>
      <c r="EC62" s="127"/>
      <c r="ED62" s="127"/>
      <c r="EE62" s="127"/>
      <c r="EF62" s="127"/>
      <c r="EG62" s="127"/>
      <c r="EH62" s="127"/>
      <c r="EI62" s="127"/>
      <c r="EJ62" s="127"/>
      <c r="EK62" s="127"/>
      <c r="EL62" s="127"/>
      <c r="EM62" s="127"/>
    </row>
    <row r="63" spans="1:143">
      <c r="A63" s="127"/>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c r="AA63" s="128"/>
      <c r="AB63" s="128"/>
      <c r="AC63" s="128"/>
      <c r="AD63" s="128"/>
      <c r="AE63" s="128"/>
      <c r="AF63" s="128"/>
      <c r="AG63" s="128"/>
      <c r="AH63" s="128"/>
      <c r="AI63" s="128"/>
      <c r="AJ63" s="128"/>
      <c r="AK63" s="128"/>
      <c r="AL63" s="128"/>
      <c r="AM63" s="128"/>
      <c r="AN63" s="128"/>
      <c r="AO63" s="128"/>
      <c r="AP63" s="128"/>
      <c r="AQ63" s="128"/>
      <c r="AR63" s="128"/>
      <c r="AS63" s="128"/>
      <c r="AT63" s="128"/>
      <c r="AU63" s="128"/>
      <c r="AV63" s="128"/>
      <c r="AW63" s="128"/>
      <c r="AX63" s="128"/>
      <c r="AY63" s="128"/>
      <c r="AZ63" s="128"/>
      <c r="BA63" s="128"/>
      <c r="BB63" s="128"/>
      <c r="BC63" s="128"/>
      <c r="BD63" s="128"/>
      <c r="BE63" s="128"/>
      <c r="BF63" s="128"/>
      <c r="BG63" s="128"/>
      <c r="BH63" s="128"/>
      <c r="BI63" s="128"/>
      <c r="BJ63" s="128"/>
      <c r="BK63" s="128"/>
      <c r="BL63" s="128"/>
      <c r="BM63" s="128"/>
      <c r="BN63" s="128"/>
      <c r="BO63" s="128"/>
      <c r="BP63" s="128"/>
      <c r="BQ63" s="128"/>
      <c r="BR63" s="128"/>
      <c r="BS63" s="128"/>
      <c r="BT63" s="128"/>
      <c r="BU63" s="128"/>
      <c r="BV63" s="128"/>
      <c r="BW63" s="128"/>
      <c r="BX63" s="128"/>
      <c r="BY63" s="128"/>
      <c r="BZ63" s="128"/>
      <c r="CA63" s="128"/>
      <c r="CB63" s="128"/>
      <c r="CC63" s="128"/>
      <c r="CD63" s="128"/>
      <c r="CE63" s="128"/>
      <c r="CF63" s="128"/>
      <c r="CG63" s="128"/>
      <c r="CH63" s="128"/>
      <c r="CI63" s="128"/>
      <c r="CJ63" s="128"/>
      <c r="CK63" s="128"/>
      <c r="CL63" s="128"/>
      <c r="CM63" s="128"/>
      <c r="CN63" s="128"/>
      <c r="CO63" s="128"/>
      <c r="CP63" s="128"/>
      <c r="CQ63" s="128"/>
      <c r="CR63" s="128"/>
      <c r="CS63" s="128"/>
      <c r="CT63" s="128"/>
      <c r="CU63" s="128"/>
      <c r="CV63" s="128"/>
      <c r="CW63" s="128"/>
      <c r="CX63" s="128"/>
      <c r="CY63" s="128"/>
      <c r="CZ63" s="128"/>
      <c r="DA63" s="128"/>
      <c r="DB63" s="128"/>
      <c r="DC63" s="128"/>
      <c r="DD63" s="128"/>
      <c r="DE63" s="128"/>
      <c r="DF63" s="128"/>
      <c r="DG63" s="128"/>
      <c r="DH63" s="128"/>
      <c r="DI63" s="128"/>
      <c r="DJ63" s="128"/>
      <c r="DK63" s="128"/>
      <c r="DL63" s="128"/>
      <c r="DM63" s="128"/>
      <c r="DN63" s="128"/>
      <c r="DO63" s="128"/>
      <c r="DP63" s="128"/>
      <c r="DQ63" s="128"/>
      <c r="DR63" s="127"/>
      <c r="DS63" s="127"/>
      <c r="DT63" s="127"/>
      <c r="DU63" s="127"/>
      <c r="DV63" s="127"/>
      <c r="DW63" s="127"/>
      <c r="DX63" s="127"/>
      <c r="DY63" s="127"/>
      <c r="DZ63" s="127"/>
      <c r="EA63" s="127"/>
      <c r="EB63" s="127"/>
      <c r="EC63" s="127"/>
      <c r="ED63" s="127"/>
      <c r="EE63" s="127"/>
      <c r="EF63" s="127"/>
      <c r="EG63" s="127"/>
      <c r="EH63" s="127"/>
      <c r="EI63" s="127"/>
      <c r="EJ63" s="127"/>
      <c r="EK63" s="127"/>
      <c r="EL63" s="127"/>
      <c r="EM63" s="127"/>
    </row>
    <row r="64" spans="1:143">
      <c r="A64" s="127"/>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c r="AA64" s="128"/>
      <c r="AB64" s="128"/>
      <c r="AC64" s="128"/>
      <c r="AD64" s="128"/>
      <c r="AE64" s="128"/>
      <c r="AF64" s="128"/>
      <c r="AG64" s="128"/>
      <c r="AH64" s="128"/>
      <c r="AI64" s="128"/>
      <c r="AJ64" s="128"/>
      <c r="AK64" s="128"/>
      <c r="AL64" s="128"/>
      <c r="AM64" s="128"/>
      <c r="AN64" s="128"/>
      <c r="AO64" s="128"/>
      <c r="AP64" s="128"/>
      <c r="AQ64" s="128"/>
      <c r="AR64" s="128"/>
      <c r="AS64" s="128"/>
      <c r="AT64" s="128"/>
      <c r="AU64" s="128"/>
      <c r="AV64" s="128"/>
      <c r="AW64" s="128"/>
      <c r="AX64" s="128"/>
      <c r="AY64" s="128"/>
      <c r="AZ64" s="128"/>
      <c r="BA64" s="128"/>
      <c r="BB64" s="128"/>
      <c r="BC64" s="128"/>
      <c r="BD64" s="128"/>
      <c r="BE64" s="128"/>
      <c r="BF64" s="128"/>
      <c r="BG64" s="128"/>
      <c r="BH64" s="128"/>
      <c r="BI64" s="128"/>
      <c r="BJ64" s="128"/>
      <c r="BK64" s="128"/>
      <c r="BL64" s="128"/>
      <c r="BM64" s="128"/>
      <c r="BN64" s="128"/>
      <c r="BO64" s="128"/>
      <c r="BP64" s="128"/>
      <c r="BQ64" s="128"/>
      <c r="BR64" s="128"/>
      <c r="BS64" s="128"/>
      <c r="BT64" s="128"/>
      <c r="BU64" s="128"/>
      <c r="BV64" s="128"/>
      <c r="BW64" s="128"/>
      <c r="BX64" s="128"/>
      <c r="BY64" s="128"/>
      <c r="BZ64" s="128"/>
      <c r="CA64" s="128"/>
      <c r="CB64" s="128"/>
      <c r="CC64" s="128"/>
      <c r="CD64" s="128"/>
      <c r="CE64" s="128"/>
      <c r="CF64" s="128"/>
      <c r="CG64" s="128"/>
      <c r="CH64" s="128"/>
      <c r="CI64" s="128"/>
      <c r="CJ64" s="128"/>
      <c r="CK64" s="128"/>
      <c r="CL64" s="128"/>
      <c r="CM64" s="128"/>
      <c r="CN64" s="128"/>
      <c r="CO64" s="128"/>
      <c r="CP64" s="128"/>
      <c r="CQ64" s="128"/>
      <c r="CR64" s="128"/>
      <c r="CS64" s="128"/>
      <c r="CT64" s="128"/>
      <c r="CU64" s="128"/>
      <c r="CV64" s="128"/>
      <c r="CW64" s="128"/>
      <c r="CX64" s="128"/>
      <c r="CY64" s="128"/>
      <c r="CZ64" s="128"/>
      <c r="DA64" s="128"/>
      <c r="DB64" s="128"/>
      <c r="DC64" s="128"/>
      <c r="DD64" s="128"/>
      <c r="DE64" s="128"/>
      <c r="DF64" s="128"/>
      <c r="DG64" s="128"/>
      <c r="DH64" s="128"/>
      <c r="DI64" s="128"/>
      <c r="DJ64" s="128"/>
      <c r="DK64" s="128"/>
      <c r="DL64" s="128"/>
      <c r="DM64" s="128"/>
      <c r="DN64" s="128"/>
      <c r="DO64" s="128"/>
      <c r="DP64" s="128"/>
      <c r="DQ64" s="128"/>
      <c r="DR64" s="127"/>
      <c r="DS64" s="127"/>
      <c r="DT64" s="127"/>
      <c r="DU64" s="127"/>
      <c r="DV64" s="127"/>
      <c r="DW64" s="127"/>
      <c r="DX64" s="127"/>
      <c r="DY64" s="127"/>
      <c r="DZ64" s="127"/>
      <c r="EA64" s="127"/>
      <c r="EB64" s="127"/>
      <c r="EC64" s="127"/>
      <c r="ED64" s="127"/>
      <c r="EE64" s="127"/>
      <c r="EF64" s="127"/>
      <c r="EG64" s="127"/>
      <c r="EH64" s="127"/>
      <c r="EI64" s="127"/>
      <c r="EJ64" s="127"/>
      <c r="EK64" s="127"/>
      <c r="EL64" s="127"/>
      <c r="EM64" s="127"/>
    </row>
    <row r="65" spans="1:143">
      <c r="A65" s="127"/>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c r="AA65" s="128"/>
      <c r="AB65" s="128"/>
      <c r="AC65" s="128"/>
      <c r="AD65" s="128"/>
      <c r="AE65" s="128"/>
      <c r="AF65" s="128"/>
      <c r="AG65" s="128"/>
      <c r="AH65" s="128"/>
      <c r="AI65" s="128"/>
      <c r="AJ65" s="128"/>
      <c r="AK65" s="128"/>
      <c r="AL65" s="128"/>
      <c r="AM65" s="128"/>
      <c r="AN65" s="128"/>
      <c r="AO65" s="128"/>
      <c r="AP65" s="128"/>
      <c r="AQ65" s="128"/>
      <c r="AR65" s="128"/>
      <c r="AS65" s="128"/>
      <c r="AT65" s="128"/>
      <c r="AU65" s="128"/>
      <c r="AV65" s="128"/>
      <c r="AW65" s="128"/>
      <c r="AX65" s="128"/>
      <c r="AY65" s="128"/>
      <c r="AZ65" s="128"/>
      <c r="BA65" s="128"/>
      <c r="BB65" s="128"/>
      <c r="BC65" s="128"/>
      <c r="BD65" s="128"/>
      <c r="BE65" s="128"/>
      <c r="BF65" s="128"/>
      <c r="BG65" s="128"/>
      <c r="BH65" s="128"/>
      <c r="BI65" s="128"/>
      <c r="BJ65" s="128"/>
      <c r="BK65" s="128"/>
      <c r="BL65" s="128"/>
      <c r="BM65" s="128"/>
      <c r="BN65" s="128"/>
      <c r="BO65" s="128"/>
      <c r="BP65" s="128"/>
      <c r="BQ65" s="128"/>
      <c r="BR65" s="128"/>
      <c r="BS65" s="128"/>
      <c r="BT65" s="128"/>
      <c r="BU65" s="128"/>
      <c r="BV65" s="128"/>
      <c r="BW65" s="128"/>
      <c r="BX65" s="128"/>
      <c r="BY65" s="128"/>
      <c r="BZ65" s="128"/>
      <c r="CA65" s="128"/>
      <c r="CB65" s="128"/>
      <c r="CC65" s="128"/>
      <c r="CD65" s="128"/>
      <c r="CE65" s="128"/>
      <c r="CF65" s="128"/>
      <c r="CG65" s="128"/>
      <c r="CH65" s="128"/>
      <c r="CI65" s="128"/>
      <c r="CJ65" s="128"/>
      <c r="CK65" s="128"/>
      <c r="CL65" s="128"/>
      <c r="CM65" s="128"/>
      <c r="CN65" s="128"/>
      <c r="CO65" s="128"/>
      <c r="CP65" s="128"/>
      <c r="CQ65" s="128"/>
      <c r="CR65" s="128"/>
      <c r="CS65" s="128"/>
      <c r="CT65" s="128"/>
      <c r="CU65" s="128"/>
      <c r="CV65" s="128"/>
      <c r="CW65" s="128"/>
      <c r="CX65" s="128"/>
      <c r="CY65" s="128"/>
      <c r="CZ65" s="128"/>
      <c r="DA65" s="128"/>
      <c r="DB65" s="128"/>
      <c r="DC65" s="128"/>
      <c r="DD65" s="128"/>
      <c r="DE65" s="128"/>
      <c r="DF65" s="128"/>
      <c r="DG65" s="128"/>
      <c r="DH65" s="128"/>
      <c r="DI65" s="128"/>
      <c r="DJ65" s="128"/>
      <c r="DK65" s="128"/>
      <c r="DL65" s="128"/>
      <c r="DM65" s="128"/>
      <c r="DN65" s="128"/>
      <c r="DO65" s="128"/>
      <c r="DP65" s="128"/>
      <c r="DQ65" s="128"/>
      <c r="DR65" s="127"/>
      <c r="DS65" s="127"/>
      <c r="DT65" s="127"/>
      <c r="DU65" s="127"/>
      <c r="DV65" s="127"/>
      <c r="DW65" s="127"/>
      <c r="DX65" s="127"/>
      <c r="DY65" s="127"/>
      <c r="DZ65" s="127"/>
      <c r="EA65" s="127"/>
      <c r="EB65" s="127"/>
      <c r="EC65" s="127"/>
      <c r="ED65" s="127"/>
      <c r="EE65" s="127"/>
      <c r="EF65" s="127"/>
      <c r="EG65" s="127"/>
      <c r="EH65" s="127"/>
      <c r="EI65" s="127"/>
      <c r="EJ65" s="127"/>
      <c r="EK65" s="127"/>
      <c r="EL65" s="127"/>
      <c r="EM65" s="127"/>
    </row>
    <row r="66" spans="1:143">
      <c r="A66" s="127"/>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c r="AA66" s="128"/>
      <c r="AB66" s="128"/>
      <c r="AC66" s="128"/>
      <c r="AD66" s="128"/>
      <c r="AE66" s="128"/>
      <c r="AF66" s="128"/>
      <c r="AG66" s="128"/>
      <c r="AH66" s="128"/>
      <c r="AI66" s="128"/>
      <c r="AJ66" s="128"/>
      <c r="AK66" s="128"/>
      <c r="AL66" s="128"/>
      <c r="AM66" s="128"/>
      <c r="AN66" s="128"/>
      <c r="AO66" s="128"/>
      <c r="AP66" s="128"/>
      <c r="AQ66" s="128"/>
      <c r="AR66" s="128"/>
      <c r="AS66" s="128"/>
      <c r="AT66" s="128"/>
      <c r="AU66" s="128"/>
      <c r="AV66" s="128"/>
      <c r="AW66" s="128"/>
      <c r="AX66" s="128"/>
      <c r="AY66" s="128"/>
      <c r="AZ66" s="128"/>
      <c r="BA66" s="128"/>
      <c r="BB66" s="128"/>
      <c r="BC66" s="128"/>
      <c r="BD66" s="128"/>
      <c r="BE66" s="128"/>
      <c r="BF66" s="128"/>
      <c r="BG66" s="128"/>
      <c r="BH66" s="128"/>
      <c r="BI66" s="128"/>
      <c r="BJ66" s="128"/>
      <c r="BK66" s="128"/>
      <c r="BL66" s="128"/>
      <c r="BM66" s="128"/>
      <c r="BN66" s="128"/>
      <c r="BO66" s="128"/>
      <c r="BP66" s="128"/>
      <c r="BQ66" s="128"/>
      <c r="BR66" s="128"/>
      <c r="BS66" s="128"/>
      <c r="BT66" s="128"/>
      <c r="BU66" s="128"/>
      <c r="BV66" s="128"/>
      <c r="BW66" s="128"/>
      <c r="BX66" s="128"/>
      <c r="BY66" s="128"/>
      <c r="BZ66" s="128"/>
      <c r="CA66" s="128"/>
      <c r="CB66" s="128"/>
      <c r="CC66" s="128"/>
      <c r="CD66" s="128"/>
      <c r="CE66" s="128"/>
      <c r="CF66" s="128"/>
      <c r="CG66" s="128"/>
      <c r="CH66" s="128"/>
      <c r="CI66" s="128"/>
      <c r="CJ66" s="128"/>
      <c r="CK66" s="128"/>
      <c r="CL66" s="128"/>
      <c r="CM66" s="128"/>
      <c r="CN66" s="128"/>
      <c r="CO66" s="128"/>
      <c r="CP66" s="128"/>
      <c r="CQ66" s="128"/>
      <c r="CR66" s="128"/>
      <c r="CS66" s="128"/>
      <c r="CT66" s="128"/>
      <c r="CU66" s="128"/>
      <c r="CV66" s="128"/>
      <c r="CW66" s="128"/>
      <c r="CX66" s="128"/>
      <c r="CY66" s="128"/>
      <c r="CZ66" s="128"/>
      <c r="DA66" s="128"/>
      <c r="DB66" s="128"/>
      <c r="DC66" s="128"/>
      <c r="DD66" s="128"/>
      <c r="DE66" s="128"/>
      <c r="DF66" s="128"/>
      <c r="DG66" s="128"/>
      <c r="DH66" s="128"/>
      <c r="DI66" s="128"/>
      <c r="DJ66" s="128"/>
      <c r="DK66" s="128"/>
      <c r="DL66" s="128"/>
      <c r="DM66" s="128"/>
      <c r="DN66" s="128"/>
      <c r="DO66" s="128"/>
      <c r="DP66" s="128"/>
      <c r="DQ66" s="128"/>
      <c r="DR66" s="127"/>
      <c r="DS66" s="127"/>
      <c r="DT66" s="127"/>
      <c r="DU66" s="127"/>
      <c r="DV66" s="127"/>
      <c r="DW66" s="127"/>
      <c r="DX66" s="127"/>
      <c r="DY66" s="127"/>
      <c r="DZ66" s="127"/>
      <c r="EA66" s="127"/>
      <c r="EB66" s="127"/>
      <c r="EC66" s="127"/>
      <c r="ED66" s="127"/>
      <c r="EE66" s="127"/>
      <c r="EF66" s="127"/>
      <c r="EG66" s="127"/>
      <c r="EH66" s="127"/>
      <c r="EI66" s="127"/>
      <c r="EJ66" s="127"/>
      <c r="EK66" s="127"/>
      <c r="EL66" s="127"/>
      <c r="EM66" s="127"/>
    </row>
    <row r="67" spans="1:143">
      <c r="A67" s="127"/>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c r="AA67" s="128"/>
      <c r="AB67" s="128"/>
      <c r="AC67" s="128"/>
      <c r="AD67" s="128"/>
      <c r="AE67" s="128"/>
      <c r="AF67" s="128"/>
      <c r="AG67" s="128"/>
      <c r="AH67" s="128"/>
      <c r="AI67" s="128"/>
      <c r="AJ67" s="128"/>
      <c r="AK67" s="128"/>
      <c r="AL67" s="128"/>
      <c r="AM67" s="128"/>
      <c r="AN67" s="128"/>
      <c r="AO67" s="128"/>
      <c r="AP67" s="128"/>
      <c r="AQ67" s="128"/>
      <c r="AR67" s="128"/>
      <c r="AS67" s="128"/>
      <c r="AT67" s="128"/>
      <c r="AU67" s="128"/>
      <c r="AV67" s="128"/>
      <c r="AW67" s="128"/>
      <c r="AX67" s="128"/>
      <c r="AY67" s="128"/>
      <c r="AZ67" s="128"/>
      <c r="BA67" s="128"/>
      <c r="BB67" s="128"/>
      <c r="BC67" s="128"/>
      <c r="BD67" s="128"/>
      <c r="BE67" s="128"/>
      <c r="BF67" s="128"/>
      <c r="BG67" s="128"/>
      <c r="BH67" s="128"/>
      <c r="BI67" s="128"/>
      <c r="BJ67" s="128"/>
      <c r="BK67" s="128"/>
      <c r="BL67" s="128"/>
      <c r="BM67" s="128"/>
      <c r="BN67" s="128"/>
      <c r="BO67" s="128"/>
      <c r="BP67" s="128"/>
      <c r="BQ67" s="128"/>
      <c r="BR67" s="128"/>
      <c r="BS67" s="128"/>
      <c r="BT67" s="128"/>
      <c r="BU67" s="128"/>
      <c r="BV67" s="128"/>
      <c r="BW67" s="128"/>
      <c r="BX67" s="128"/>
      <c r="BY67" s="128"/>
      <c r="BZ67" s="128"/>
      <c r="CA67" s="128"/>
      <c r="CB67" s="128"/>
      <c r="CC67" s="128"/>
      <c r="CD67" s="128"/>
      <c r="CE67" s="128"/>
      <c r="CF67" s="128"/>
      <c r="CG67" s="128"/>
      <c r="CH67" s="128"/>
      <c r="CI67" s="128"/>
      <c r="CJ67" s="128"/>
      <c r="CK67" s="128"/>
      <c r="CL67" s="128"/>
      <c r="CM67" s="128"/>
      <c r="CN67" s="128"/>
      <c r="CO67" s="128"/>
      <c r="CP67" s="128"/>
      <c r="CQ67" s="128"/>
      <c r="CR67" s="128"/>
      <c r="CS67" s="128"/>
      <c r="CT67" s="128"/>
      <c r="CU67" s="128"/>
      <c r="CV67" s="128"/>
      <c r="CW67" s="128"/>
      <c r="CX67" s="128"/>
      <c r="CY67" s="128"/>
      <c r="CZ67" s="128"/>
      <c r="DA67" s="128"/>
      <c r="DB67" s="128"/>
      <c r="DC67" s="128"/>
      <c r="DD67" s="128"/>
      <c r="DE67" s="128"/>
      <c r="DF67" s="128"/>
      <c r="DG67" s="128"/>
      <c r="DH67" s="128"/>
      <c r="DI67" s="128"/>
      <c r="DJ67" s="128"/>
      <c r="DK67" s="128"/>
      <c r="DL67" s="128"/>
      <c r="DM67" s="128"/>
      <c r="DN67" s="128"/>
      <c r="DO67" s="128"/>
      <c r="DP67" s="128"/>
      <c r="DQ67" s="128"/>
      <c r="DR67" s="127"/>
      <c r="DS67" s="127"/>
      <c r="DT67" s="127"/>
      <c r="DU67" s="127"/>
      <c r="DV67" s="127"/>
      <c r="DW67" s="127"/>
      <c r="DX67" s="127"/>
      <c r="DY67" s="127"/>
      <c r="DZ67" s="127"/>
      <c r="EA67" s="127"/>
      <c r="EB67" s="127"/>
      <c r="EC67" s="127"/>
      <c r="ED67" s="127"/>
      <c r="EE67" s="127"/>
      <c r="EF67" s="127"/>
      <c r="EG67" s="127"/>
      <c r="EH67" s="127"/>
      <c r="EI67" s="127"/>
      <c r="EJ67" s="127"/>
      <c r="EK67" s="127"/>
      <c r="EL67" s="127"/>
      <c r="EM67" s="127"/>
    </row>
    <row r="68" spans="1:143">
      <c r="A68" s="127"/>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c r="AA68" s="128"/>
      <c r="AB68" s="128"/>
      <c r="AC68" s="128"/>
      <c r="AD68" s="128"/>
      <c r="AE68" s="128"/>
      <c r="AF68" s="128"/>
      <c r="AG68" s="128"/>
      <c r="AH68" s="128"/>
      <c r="AI68" s="128"/>
      <c r="AJ68" s="128"/>
      <c r="AK68" s="128"/>
      <c r="AL68" s="128"/>
      <c r="AM68" s="128"/>
      <c r="AN68" s="128"/>
      <c r="AO68" s="128"/>
      <c r="AP68" s="128"/>
      <c r="AQ68" s="128"/>
      <c r="AR68" s="128"/>
      <c r="AS68" s="128"/>
      <c r="AT68" s="128"/>
      <c r="AU68" s="128"/>
      <c r="AV68" s="128"/>
      <c r="AW68" s="128"/>
      <c r="AX68" s="128"/>
      <c r="AY68" s="128"/>
      <c r="AZ68" s="128"/>
      <c r="BA68" s="128"/>
      <c r="BB68" s="128"/>
      <c r="BC68" s="128"/>
      <c r="BD68" s="128"/>
      <c r="BE68" s="128"/>
      <c r="BF68" s="128"/>
      <c r="BG68" s="128"/>
      <c r="BH68" s="128"/>
      <c r="BI68" s="128"/>
      <c r="BJ68" s="128"/>
      <c r="BK68" s="128"/>
      <c r="BL68" s="128"/>
      <c r="BM68" s="128"/>
      <c r="BN68" s="128"/>
      <c r="BO68" s="128"/>
      <c r="BP68" s="128"/>
      <c r="BQ68" s="128"/>
      <c r="BR68" s="128"/>
      <c r="BS68" s="128"/>
      <c r="BT68" s="128"/>
      <c r="BU68" s="128"/>
      <c r="BV68" s="128"/>
      <c r="BW68" s="128"/>
      <c r="BX68" s="128"/>
      <c r="BY68" s="128"/>
      <c r="BZ68" s="128"/>
      <c r="CA68" s="128"/>
      <c r="CB68" s="128"/>
      <c r="CC68" s="128"/>
      <c r="CD68" s="128"/>
      <c r="CE68" s="128"/>
      <c r="CF68" s="128"/>
      <c r="CG68" s="128"/>
      <c r="CH68" s="128"/>
      <c r="CI68" s="128"/>
      <c r="CJ68" s="128"/>
      <c r="CK68" s="128"/>
      <c r="CL68" s="128"/>
      <c r="CM68" s="128"/>
      <c r="CN68" s="128"/>
      <c r="CO68" s="128"/>
      <c r="CP68" s="128"/>
      <c r="CQ68" s="128"/>
      <c r="CR68" s="128"/>
      <c r="CS68" s="128"/>
      <c r="CT68" s="128"/>
      <c r="CU68" s="128"/>
      <c r="CV68" s="128"/>
      <c r="CW68" s="128"/>
      <c r="CX68" s="128"/>
      <c r="CY68" s="128"/>
      <c r="CZ68" s="128"/>
      <c r="DA68" s="128"/>
      <c r="DB68" s="128"/>
      <c r="DC68" s="128"/>
      <c r="DD68" s="128"/>
      <c r="DE68" s="128"/>
      <c r="DF68" s="128"/>
      <c r="DG68" s="128"/>
      <c r="DH68" s="128"/>
      <c r="DI68" s="128"/>
      <c r="DJ68" s="128"/>
      <c r="DK68" s="128"/>
      <c r="DL68" s="128"/>
      <c r="DM68" s="128"/>
      <c r="DN68" s="128"/>
      <c r="DO68" s="128"/>
      <c r="DP68" s="128"/>
      <c r="DQ68" s="128"/>
      <c r="DR68" s="127"/>
      <c r="DS68" s="127"/>
      <c r="DT68" s="127"/>
      <c r="DU68" s="127"/>
      <c r="DV68" s="127"/>
      <c r="DW68" s="127"/>
      <c r="DX68" s="127"/>
      <c r="DY68" s="127"/>
      <c r="DZ68" s="127"/>
      <c r="EA68" s="127"/>
      <c r="EB68" s="127"/>
      <c r="EC68" s="127"/>
      <c r="ED68" s="127"/>
      <c r="EE68" s="127"/>
      <c r="EF68" s="127"/>
      <c r="EG68" s="127"/>
      <c r="EH68" s="127"/>
      <c r="EI68" s="127"/>
      <c r="EJ68" s="127"/>
      <c r="EK68" s="127"/>
      <c r="EL68" s="127"/>
      <c r="EM68" s="127"/>
    </row>
    <row r="69" spans="1:143">
      <c r="A69" s="127"/>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c r="AA69" s="128"/>
      <c r="AB69" s="128"/>
      <c r="AC69" s="128"/>
      <c r="AD69" s="128"/>
      <c r="AE69" s="128"/>
      <c r="AF69" s="128"/>
      <c r="AG69" s="128"/>
      <c r="AH69" s="128"/>
      <c r="AI69" s="128"/>
      <c r="AJ69" s="128"/>
      <c r="AK69" s="128"/>
      <c r="AL69" s="128"/>
      <c r="AM69" s="128"/>
      <c r="AN69" s="128"/>
      <c r="AO69" s="128"/>
      <c r="AP69" s="128"/>
      <c r="AQ69" s="128"/>
      <c r="AR69" s="128"/>
      <c r="AS69" s="128"/>
      <c r="AT69" s="128"/>
      <c r="AU69" s="128"/>
      <c r="AV69" s="128"/>
      <c r="AW69" s="128"/>
      <c r="AX69" s="128"/>
      <c r="AY69" s="128"/>
      <c r="AZ69" s="128"/>
      <c r="BA69" s="128"/>
      <c r="BB69" s="128"/>
      <c r="BC69" s="128"/>
      <c r="BD69" s="128"/>
      <c r="BE69" s="128"/>
      <c r="BF69" s="128"/>
      <c r="BG69" s="128"/>
      <c r="BH69" s="128"/>
      <c r="BI69" s="128"/>
      <c r="BJ69" s="128"/>
      <c r="BK69" s="128"/>
      <c r="BL69" s="128"/>
      <c r="BM69" s="128"/>
      <c r="BN69" s="128"/>
      <c r="BO69" s="128"/>
      <c r="BP69" s="128"/>
      <c r="BQ69" s="128"/>
      <c r="BR69" s="128"/>
      <c r="BS69" s="128"/>
      <c r="BT69" s="128"/>
      <c r="BU69" s="128"/>
      <c r="BV69" s="128"/>
      <c r="BW69" s="128"/>
      <c r="BX69" s="128"/>
      <c r="BY69" s="128"/>
      <c r="BZ69" s="128"/>
      <c r="CA69" s="128"/>
      <c r="CB69" s="128"/>
      <c r="CC69" s="128"/>
      <c r="CD69" s="128"/>
      <c r="CE69" s="128"/>
      <c r="CF69" s="128"/>
      <c r="CG69" s="128"/>
      <c r="CH69" s="128"/>
      <c r="CI69" s="128"/>
      <c r="CJ69" s="128"/>
      <c r="CK69" s="128"/>
      <c r="CL69" s="128"/>
      <c r="CM69" s="128"/>
      <c r="CN69" s="128"/>
      <c r="CO69" s="128"/>
      <c r="CP69" s="128"/>
      <c r="CQ69" s="128"/>
      <c r="CR69" s="128"/>
      <c r="CS69" s="128"/>
      <c r="CT69" s="128"/>
      <c r="CU69" s="128"/>
      <c r="CV69" s="128"/>
      <c r="CW69" s="128"/>
      <c r="CX69" s="128"/>
      <c r="CY69" s="128"/>
      <c r="CZ69" s="128"/>
      <c r="DA69" s="128"/>
      <c r="DB69" s="128"/>
      <c r="DC69" s="128"/>
      <c r="DD69" s="128"/>
      <c r="DE69" s="128"/>
      <c r="DF69" s="128"/>
      <c r="DG69" s="128"/>
      <c r="DH69" s="128"/>
      <c r="DI69" s="128"/>
      <c r="DJ69" s="128"/>
      <c r="DK69" s="128"/>
      <c r="DL69" s="128"/>
      <c r="DM69" s="128"/>
      <c r="DN69" s="128"/>
      <c r="DO69" s="128"/>
      <c r="DP69" s="128"/>
      <c r="DQ69" s="128"/>
      <c r="DR69" s="127"/>
      <c r="DS69" s="127"/>
      <c r="DT69" s="127"/>
      <c r="DU69" s="127"/>
      <c r="DV69" s="127"/>
      <c r="DW69" s="127"/>
      <c r="DX69" s="127"/>
      <c r="DY69" s="127"/>
      <c r="DZ69" s="127"/>
      <c r="EA69" s="127"/>
      <c r="EB69" s="127"/>
      <c r="EC69" s="127"/>
      <c r="ED69" s="127"/>
      <c r="EE69" s="127"/>
      <c r="EF69" s="127"/>
      <c r="EG69" s="127"/>
      <c r="EH69" s="127"/>
      <c r="EI69" s="127"/>
      <c r="EJ69" s="127"/>
      <c r="EK69" s="127"/>
      <c r="EL69" s="127"/>
      <c r="EM69" s="127"/>
    </row>
    <row r="70" spans="1:143">
      <c r="A70" s="127"/>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c r="AA70" s="128"/>
      <c r="AB70" s="128"/>
      <c r="AC70" s="128"/>
      <c r="AD70" s="128"/>
      <c r="AE70" s="128"/>
      <c r="AF70" s="128"/>
      <c r="AG70" s="128"/>
      <c r="AH70" s="128"/>
      <c r="AI70" s="128"/>
      <c r="AJ70" s="128"/>
      <c r="AK70" s="128"/>
      <c r="AL70" s="128"/>
      <c r="AM70" s="128"/>
      <c r="AN70" s="128"/>
      <c r="AO70" s="128"/>
      <c r="AP70" s="128"/>
      <c r="AQ70" s="128"/>
      <c r="AR70" s="128"/>
      <c r="AS70" s="128"/>
      <c r="AT70" s="128"/>
      <c r="AU70" s="128"/>
      <c r="AV70" s="128"/>
      <c r="AW70" s="128"/>
      <c r="AX70" s="128"/>
      <c r="AY70" s="128"/>
      <c r="AZ70" s="128"/>
      <c r="BA70" s="128"/>
      <c r="BB70" s="128"/>
      <c r="BC70" s="128"/>
      <c r="BD70" s="128"/>
      <c r="BE70" s="128"/>
      <c r="BF70" s="128"/>
      <c r="BG70" s="128"/>
      <c r="BH70" s="128"/>
      <c r="BI70" s="128"/>
      <c r="BJ70" s="128"/>
      <c r="BK70" s="128"/>
      <c r="BL70" s="128"/>
      <c r="BM70" s="128"/>
      <c r="BN70" s="128"/>
      <c r="BO70" s="128"/>
      <c r="BP70" s="128"/>
      <c r="BQ70" s="128"/>
      <c r="BR70" s="128"/>
      <c r="BS70" s="128"/>
      <c r="BT70" s="128"/>
      <c r="BU70" s="128"/>
      <c r="BV70" s="128"/>
      <c r="BW70" s="128"/>
      <c r="BX70" s="128"/>
      <c r="BY70" s="128"/>
      <c r="BZ70" s="128"/>
      <c r="CA70" s="128"/>
      <c r="CB70" s="128"/>
      <c r="CC70" s="128"/>
      <c r="CD70" s="128"/>
      <c r="CE70" s="128"/>
      <c r="CF70" s="128"/>
      <c r="CG70" s="128"/>
      <c r="CH70" s="128"/>
      <c r="CI70" s="128"/>
      <c r="CJ70" s="128"/>
      <c r="CK70" s="128"/>
      <c r="CL70" s="128"/>
      <c r="CM70" s="128"/>
      <c r="CN70" s="128"/>
      <c r="CO70" s="128"/>
      <c r="CP70" s="128"/>
      <c r="CQ70" s="128"/>
      <c r="CR70" s="128"/>
      <c r="CS70" s="128"/>
      <c r="CT70" s="128"/>
      <c r="CU70" s="128"/>
      <c r="CV70" s="128"/>
      <c r="CW70" s="128"/>
      <c r="CX70" s="128"/>
      <c r="CY70" s="128"/>
      <c r="CZ70" s="128"/>
      <c r="DA70" s="128"/>
      <c r="DB70" s="128"/>
      <c r="DC70" s="128"/>
      <c r="DD70" s="128"/>
      <c r="DE70" s="128"/>
      <c r="DF70" s="128"/>
      <c r="DG70" s="128"/>
      <c r="DH70" s="128"/>
      <c r="DI70" s="128"/>
      <c r="DJ70" s="128"/>
      <c r="DK70" s="128"/>
      <c r="DL70" s="128"/>
      <c r="DM70" s="128"/>
      <c r="DN70" s="128"/>
      <c r="DO70" s="128"/>
      <c r="DP70" s="128"/>
      <c r="DQ70" s="128"/>
      <c r="DR70" s="127"/>
      <c r="DS70" s="127"/>
      <c r="DT70" s="127"/>
      <c r="DU70" s="127"/>
      <c r="DV70" s="127"/>
      <c r="DW70" s="127"/>
      <c r="DX70" s="127"/>
      <c r="DY70" s="127"/>
      <c r="DZ70" s="127"/>
      <c r="EA70" s="127"/>
      <c r="EB70" s="127"/>
      <c r="EC70" s="127"/>
      <c r="ED70" s="127"/>
      <c r="EE70" s="127"/>
      <c r="EF70" s="127"/>
      <c r="EG70" s="127"/>
      <c r="EH70" s="127"/>
      <c r="EI70" s="127"/>
      <c r="EJ70" s="127"/>
      <c r="EK70" s="127"/>
      <c r="EL70" s="127"/>
      <c r="EM70" s="127"/>
    </row>
    <row r="71" spans="1:143">
      <c r="A71" s="127"/>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128"/>
      <c r="AB71" s="128"/>
      <c r="AC71" s="128"/>
      <c r="AD71" s="128"/>
      <c r="AE71" s="128"/>
      <c r="AF71" s="128"/>
      <c r="AG71" s="128"/>
      <c r="AH71" s="128"/>
      <c r="AI71" s="128"/>
      <c r="AJ71" s="128"/>
      <c r="AK71" s="128"/>
      <c r="AL71" s="128"/>
      <c r="AM71" s="128"/>
      <c r="AN71" s="128"/>
      <c r="AO71" s="128"/>
      <c r="AP71" s="128"/>
      <c r="AQ71" s="128"/>
      <c r="AR71" s="128"/>
      <c r="AS71" s="128"/>
      <c r="AT71" s="128"/>
      <c r="AU71" s="128"/>
      <c r="AV71" s="128"/>
      <c r="AW71" s="128"/>
      <c r="AX71" s="128"/>
      <c r="AY71" s="128"/>
      <c r="AZ71" s="128"/>
      <c r="BA71" s="128"/>
      <c r="BB71" s="128"/>
      <c r="BC71" s="128"/>
      <c r="BD71" s="128"/>
      <c r="BE71" s="128"/>
      <c r="BF71" s="128"/>
      <c r="BG71" s="128"/>
      <c r="BH71" s="128"/>
      <c r="BI71" s="128"/>
      <c r="BJ71" s="128"/>
      <c r="BK71" s="128"/>
      <c r="BL71" s="128"/>
      <c r="BM71" s="128"/>
      <c r="BN71" s="128"/>
      <c r="BO71" s="128"/>
      <c r="BP71" s="128"/>
      <c r="BQ71" s="128"/>
      <c r="BR71" s="128"/>
      <c r="BS71" s="128"/>
      <c r="BT71" s="128"/>
      <c r="BU71" s="128"/>
      <c r="BV71" s="128"/>
      <c r="BW71" s="128"/>
      <c r="BX71" s="128"/>
      <c r="BY71" s="128"/>
      <c r="BZ71" s="128"/>
      <c r="CA71" s="128"/>
      <c r="CB71" s="128"/>
      <c r="CC71" s="128"/>
      <c r="CD71" s="128"/>
      <c r="CE71" s="128"/>
      <c r="CF71" s="128"/>
      <c r="CG71" s="128"/>
      <c r="CH71" s="128"/>
      <c r="CI71" s="128"/>
      <c r="CJ71" s="128"/>
      <c r="CK71" s="128"/>
      <c r="CL71" s="128"/>
      <c r="CM71" s="128"/>
      <c r="CN71" s="128"/>
      <c r="CO71" s="128"/>
      <c r="CP71" s="128"/>
      <c r="CQ71" s="128"/>
      <c r="CR71" s="128"/>
      <c r="CS71" s="128"/>
      <c r="CT71" s="128"/>
      <c r="CU71" s="128"/>
      <c r="CV71" s="128"/>
      <c r="CW71" s="128"/>
      <c r="CX71" s="128"/>
      <c r="CY71" s="128"/>
      <c r="CZ71" s="128"/>
      <c r="DA71" s="128"/>
      <c r="DB71" s="128"/>
      <c r="DC71" s="128"/>
      <c r="DD71" s="128"/>
      <c r="DE71" s="128"/>
      <c r="DF71" s="128"/>
      <c r="DG71" s="128"/>
      <c r="DH71" s="128"/>
      <c r="DI71" s="128"/>
      <c r="DJ71" s="128"/>
      <c r="DK71" s="128"/>
      <c r="DL71" s="128"/>
      <c r="DM71" s="128"/>
      <c r="DN71" s="128"/>
      <c r="DO71" s="128"/>
      <c r="DP71" s="128"/>
      <c r="DQ71" s="128"/>
      <c r="DR71" s="127"/>
      <c r="DS71" s="127"/>
      <c r="DT71" s="127"/>
      <c r="DU71" s="127"/>
      <c r="DV71" s="127"/>
      <c r="DW71" s="127"/>
      <c r="DX71" s="127"/>
      <c r="DY71" s="127"/>
      <c r="DZ71" s="127"/>
      <c r="EA71" s="127"/>
      <c r="EB71" s="127"/>
      <c r="EC71" s="127"/>
      <c r="ED71" s="127"/>
      <c r="EE71" s="127"/>
      <c r="EF71" s="127"/>
      <c r="EG71" s="127"/>
      <c r="EH71" s="127"/>
      <c r="EI71" s="127"/>
      <c r="EJ71" s="127"/>
      <c r="EK71" s="127"/>
      <c r="EL71" s="127"/>
      <c r="EM71" s="127"/>
    </row>
    <row r="72" spans="1:143">
      <c r="A72" s="127"/>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128"/>
      <c r="AB72" s="128"/>
      <c r="AC72" s="128"/>
      <c r="AD72" s="128"/>
      <c r="AE72" s="128"/>
      <c r="AF72" s="128"/>
      <c r="AG72" s="128"/>
      <c r="AH72" s="128"/>
      <c r="AI72" s="128"/>
      <c r="AJ72" s="128"/>
      <c r="AK72" s="128"/>
      <c r="AL72" s="128"/>
      <c r="AM72" s="128"/>
      <c r="AN72" s="128"/>
      <c r="AO72" s="128"/>
      <c r="AP72" s="128"/>
      <c r="AQ72" s="128"/>
      <c r="AR72" s="128"/>
      <c r="AS72" s="128"/>
      <c r="AT72" s="128"/>
      <c r="AU72" s="128"/>
      <c r="AV72" s="128"/>
      <c r="AW72" s="128"/>
      <c r="AX72" s="128"/>
      <c r="AY72" s="128"/>
      <c r="AZ72" s="128"/>
      <c r="BA72" s="128"/>
      <c r="BB72" s="128"/>
      <c r="BC72" s="128"/>
      <c r="BD72" s="128"/>
      <c r="BE72" s="128"/>
      <c r="BF72" s="128"/>
      <c r="BG72" s="128"/>
      <c r="BH72" s="128"/>
      <c r="BI72" s="128"/>
      <c r="BJ72" s="128"/>
      <c r="BK72" s="128"/>
      <c r="BL72" s="128"/>
      <c r="BM72" s="128"/>
      <c r="BN72" s="128"/>
      <c r="BO72" s="128"/>
      <c r="BP72" s="128"/>
      <c r="BQ72" s="128"/>
      <c r="BR72" s="128"/>
      <c r="BS72" s="128"/>
      <c r="BT72" s="128"/>
      <c r="BU72" s="128"/>
      <c r="BV72" s="128"/>
      <c r="BW72" s="128"/>
      <c r="BX72" s="128"/>
      <c r="BY72" s="128"/>
      <c r="BZ72" s="128"/>
      <c r="CA72" s="128"/>
      <c r="CB72" s="128"/>
      <c r="CC72" s="128"/>
      <c r="CD72" s="128"/>
      <c r="CE72" s="128"/>
      <c r="CF72" s="128"/>
      <c r="CG72" s="128"/>
      <c r="CH72" s="128"/>
      <c r="CI72" s="128"/>
      <c r="CJ72" s="128"/>
      <c r="CK72" s="128"/>
      <c r="CL72" s="128"/>
      <c r="CM72" s="128"/>
      <c r="CN72" s="128"/>
      <c r="CO72" s="128"/>
      <c r="CP72" s="128"/>
      <c r="CQ72" s="128"/>
      <c r="CR72" s="128"/>
      <c r="CS72" s="128"/>
      <c r="CT72" s="128"/>
      <c r="CU72" s="128"/>
      <c r="CV72" s="128"/>
      <c r="CW72" s="128"/>
      <c r="CX72" s="128"/>
      <c r="CY72" s="128"/>
      <c r="CZ72" s="128"/>
      <c r="DA72" s="128"/>
      <c r="DB72" s="128"/>
      <c r="DC72" s="128"/>
      <c r="DD72" s="128"/>
      <c r="DE72" s="128"/>
      <c r="DF72" s="128"/>
      <c r="DG72" s="128"/>
      <c r="DH72" s="128"/>
      <c r="DI72" s="128"/>
      <c r="DJ72" s="128"/>
      <c r="DK72" s="128"/>
      <c r="DL72" s="128"/>
      <c r="DM72" s="128"/>
      <c r="DN72" s="128"/>
      <c r="DO72" s="128"/>
      <c r="DP72" s="128"/>
      <c r="DQ72" s="128"/>
      <c r="DR72" s="127"/>
      <c r="DS72" s="127"/>
      <c r="DT72" s="127"/>
      <c r="DU72" s="127"/>
      <c r="DV72" s="127"/>
      <c r="DW72" s="127"/>
      <c r="DX72" s="127"/>
      <c r="DY72" s="127"/>
      <c r="DZ72" s="127"/>
      <c r="EA72" s="127"/>
      <c r="EB72" s="127"/>
      <c r="EC72" s="127"/>
      <c r="ED72" s="127"/>
      <c r="EE72" s="127"/>
      <c r="EF72" s="127"/>
      <c r="EG72" s="127"/>
      <c r="EH72" s="127"/>
      <c r="EI72" s="127"/>
      <c r="EJ72" s="127"/>
      <c r="EK72" s="127"/>
      <c r="EL72" s="127"/>
      <c r="EM72" s="127"/>
    </row>
    <row r="73" spans="1:143">
      <c r="A73" s="127"/>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c r="AA73" s="128"/>
      <c r="AB73" s="128"/>
      <c r="AC73" s="128"/>
      <c r="AD73" s="128"/>
      <c r="AE73" s="128"/>
      <c r="AF73" s="128"/>
      <c r="AG73" s="128"/>
      <c r="AH73" s="128"/>
      <c r="AI73" s="128"/>
      <c r="AJ73" s="128"/>
      <c r="AK73" s="128"/>
      <c r="AL73" s="128"/>
      <c r="AM73" s="128"/>
      <c r="AN73" s="128"/>
      <c r="AO73" s="128"/>
      <c r="AP73" s="128"/>
      <c r="AQ73" s="128"/>
      <c r="AR73" s="128"/>
      <c r="AS73" s="128"/>
      <c r="AT73" s="128"/>
      <c r="AU73" s="128"/>
      <c r="AV73" s="128"/>
      <c r="AW73" s="128"/>
      <c r="AX73" s="128"/>
      <c r="AY73" s="128"/>
      <c r="AZ73" s="128"/>
      <c r="BA73" s="128"/>
      <c r="BB73" s="128"/>
      <c r="BC73" s="128"/>
      <c r="BD73" s="128"/>
      <c r="BE73" s="128"/>
      <c r="BF73" s="128"/>
      <c r="BG73" s="128"/>
      <c r="BH73" s="128"/>
      <c r="BI73" s="128"/>
      <c r="BJ73" s="128"/>
      <c r="BK73" s="128"/>
      <c r="BL73" s="128"/>
      <c r="BM73" s="128"/>
      <c r="BN73" s="128"/>
      <c r="BO73" s="128"/>
      <c r="BP73" s="128"/>
      <c r="BQ73" s="128"/>
      <c r="BR73" s="128"/>
      <c r="BS73" s="128"/>
      <c r="BT73" s="128"/>
      <c r="BU73" s="128"/>
      <c r="BV73" s="128"/>
      <c r="BW73" s="128"/>
      <c r="BX73" s="128"/>
      <c r="BY73" s="128"/>
      <c r="BZ73" s="128"/>
      <c r="CA73" s="128"/>
      <c r="CB73" s="128"/>
      <c r="CC73" s="128"/>
      <c r="CD73" s="128"/>
      <c r="CE73" s="128"/>
      <c r="CF73" s="128"/>
      <c r="CG73" s="128"/>
      <c r="CH73" s="128"/>
      <c r="CI73" s="128"/>
      <c r="CJ73" s="128"/>
      <c r="CK73" s="128"/>
      <c r="CL73" s="128"/>
      <c r="CM73" s="128"/>
      <c r="CN73" s="128"/>
      <c r="CO73" s="128"/>
      <c r="CP73" s="128"/>
      <c r="CQ73" s="128"/>
      <c r="CR73" s="128"/>
      <c r="CS73" s="128"/>
      <c r="CT73" s="128"/>
      <c r="CU73" s="128"/>
      <c r="CV73" s="128"/>
      <c r="CW73" s="128"/>
      <c r="CX73" s="128"/>
      <c r="CY73" s="128"/>
      <c r="CZ73" s="128"/>
      <c r="DA73" s="128"/>
      <c r="DB73" s="128"/>
      <c r="DC73" s="128"/>
      <c r="DD73" s="128"/>
      <c r="DE73" s="128"/>
      <c r="DF73" s="128"/>
      <c r="DG73" s="128"/>
      <c r="DH73" s="128"/>
      <c r="DI73" s="128"/>
      <c r="DJ73" s="128"/>
      <c r="DK73" s="128"/>
      <c r="DL73" s="128"/>
      <c r="DM73" s="128"/>
      <c r="DN73" s="128"/>
      <c r="DO73" s="128"/>
      <c r="DP73" s="128"/>
      <c r="DQ73" s="128"/>
      <c r="DR73" s="127"/>
      <c r="DS73" s="127"/>
      <c r="DT73" s="127"/>
      <c r="DU73" s="127"/>
      <c r="DV73" s="127"/>
      <c r="DW73" s="127"/>
      <c r="DX73" s="127"/>
      <c r="DY73" s="127"/>
      <c r="DZ73" s="127"/>
      <c r="EA73" s="127"/>
      <c r="EB73" s="127"/>
      <c r="EC73" s="127"/>
      <c r="ED73" s="127"/>
      <c r="EE73" s="127"/>
      <c r="EF73" s="127"/>
      <c r="EG73" s="127"/>
      <c r="EH73" s="127"/>
      <c r="EI73" s="127"/>
      <c r="EJ73" s="127"/>
      <c r="EK73" s="127"/>
      <c r="EL73" s="127"/>
      <c r="EM73" s="127"/>
    </row>
    <row r="74" spans="1:143">
      <c r="A74" s="127"/>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c r="AA74" s="128"/>
      <c r="AB74" s="128"/>
      <c r="AC74" s="128"/>
      <c r="AD74" s="128"/>
      <c r="AE74" s="128"/>
      <c r="AF74" s="128"/>
      <c r="AG74" s="128"/>
      <c r="AH74" s="128"/>
      <c r="AI74" s="128"/>
      <c r="AJ74" s="128"/>
      <c r="AK74" s="128"/>
      <c r="AL74" s="128"/>
      <c r="AM74" s="128"/>
      <c r="AN74" s="128"/>
      <c r="AO74" s="128"/>
      <c r="AP74" s="128"/>
      <c r="AQ74" s="128"/>
      <c r="AR74" s="128"/>
      <c r="AS74" s="128"/>
      <c r="AT74" s="128"/>
      <c r="AU74" s="128"/>
      <c r="AV74" s="128"/>
      <c r="AW74" s="128"/>
      <c r="AX74" s="128"/>
      <c r="AY74" s="128"/>
      <c r="AZ74" s="128"/>
      <c r="BA74" s="128"/>
      <c r="BB74" s="128"/>
      <c r="BC74" s="128"/>
      <c r="BD74" s="128"/>
      <c r="BE74" s="128"/>
      <c r="BF74" s="128"/>
      <c r="BG74" s="128"/>
      <c r="BH74" s="128"/>
      <c r="BI74" s="128"/>
      <c r="BJ74" s="128"/>
      <c r="BK74" s="128"/>
      <c r="BL74" s="128"/>
      <c r="BM74" s="128"/>
      <c r="BN74" s="128"/>
      <c r="BO74" s="128"/>
      <c r="BP74" s="128"/>
      <c r="BQ74" s="128"/>
      <c r="BR74" s="128"/>
      <c r="BS74" s="128"/>
      <c r="BT74" s="128"/>
      <c r="BU74" s="128"/>
      <c r="BV74" s="128"/>
      <c r="BW74" s="128"/>
      <c r="BX74" s="128"/>
      <c r="BY74" s="128"/>
      <c r="BZ74" s="128"/>
      <c r="CA74" s="128"/>
      <c r="CB74" s="128"/>
      <c r="CC74" s="128"/>
      <c r="CD74" s="128"/>
      <c r="CE74" s="128"/>
      <c r="CF74" s="128"/>
      <c r="CG74" s="128"/>
      <c r="CH74" s="128"/>
      <c r="CI74" s="128"/>
      <c r="CJ74" s="128"/>
      <c r="CK74" s="128"/>
      <c r="CL74" s="128"/>
      <c r="CM74" s="128"/>
      <c r="CN74" s="128"/>
      <c r="CO74" s="128"/>
      <c r="CP74" s="128"/>
      <c r="CQ74" s="128"/>
      <c r="CR74" s="128"/>
      <c r="CS74" s="128"/>
      <c r="CT74" s="128"/>
      <c r="CU74" s="128"/>
      <c r="CV74" s="128"/>
      <c r="CW74" s="128"/>
      <c r="CX74" s="128"/>
      <c r="CY74" s="128"/>
      <c r="CZ74" s="128"/>
      <c r="DA74" s="128"/>
      <c r="DB74" s="128"/>
      <c r="DC74" s="128"/>
      <c r="DD74" s="128"/>
      <c r="DE74" s="128"/>
      <c r="DF74" s="128"/>
      <c r="DG74" s="128"/>
      <c r="DH74" s="128"/>
      <c r="DI74" s="128"/>
      <c r="DJ74" s="128"/>
      <c r="DK74" s="128"/>
      <c r="DL74" s="128"/>
      <c r="DM74" s="128"/>
      <c r="DN74" s="128"/>
      <c r="DO74" s="128"/>
      <c r="DP74" s="128"/>
      <c r="DQ74" s="128"/>
      <c r="DR74" s="127"/>
      <c r="DS74" s="127"/>
      <c r="DT74" s="127"/>
      <c r="DU74" s="127"/>
      <c r="DV74" s="127"/>
      <c r="DW74" s="127"/>
      <c r="DX74" s="127"/>
      <c r="DY74" s="127"/>
      <c r="DZ74" s="127"/>
      <c r="EA74" s="127"/>
      <c r="EB74" s="127"/>
      <c r="EC74" s="127"/>
      <c r="ED74" s="127"/>
      <c r="EE74" s="127"/>
      <c r="EF74" s="127"/>
      <c r="EG74" s="127"/>
      <c r="EH74" s="127"/>
      <c r="EI74" s="127"/>
      <c r="EJ74" s="127"/>
      <c r="EK74" s="127"/>
      <c r="EL74" s="127"/>
      <c r="EM74" s="127"/>
    </row>
    <row r="75" spans="1:143">
      <c r="A75" s="127"/>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c r="AA75" s="128"/>
      <c r="AB75" s="128"/>
      <c r="AC75" s="128"/>
      <c r="AD75" s="128"/>
      <c r="AE75" s="128"/>
      <c r="AF75" s="128"/>
      <c r="AG75" s="128"/>
      <c r="AH75" s="128"/>
      <c r="AI75" s="128"/>
      <c r="AJ75" s="128"/>
      <c r="AK75" s="128"/>
      <c r="AL75" s="128"/>
      <c r="AM75" s="128"/>
      <c r="AN75" s="128"/>
      <c r="AO75" s="128"/>
      <c r="AP75" s="128"/>
      <c r="AQ75" s="128"/>
      <c r="AR75" s="128"/>
      <c r="AS75" s="128"/>
      <c r="AT75" s="128"/>
      <c r="AU75" s="128"/>
      <c r="AV75" s="128"/>
      <c r="AW75" s="128"/>
      <c r="AX75" s="128"/>
      <c r="AY75" s="128"/>
      <c r="AZ75" s="128"/>
      <c r="BA75" s="128"/>
      <c r="BB75" s="128"/>
      <c r="BC75" s="128"/>
      <c r="BD75" s="128"/>
      <c r="BE75" s="128"/>
      <c r="BF75" s="128"/>
      <c r="BG75" s="128"/>
      <c r="BH75" s="128"/>
      <c r="BI75" s="128"/>
      <c r="BJ75" s="128"/>
      <c r="BK75" s="128"/>
      <c r="BL75" s="128"/>
      <c r="BM75" s="128"/>
      <c r="BN75" s="128"/>
      <c r="BO75" s="128"/>
      <c r="BP75" s="128"/>
      <c r="BQ75" s="128"/>
      <c r="BR75" s="128"/>
      <c r="BS75" s="128"/>
      <c r="BT75" s="128"/>
      <c r="BU75" s="128"/>
      <c r="BV75" s="128"/>
      <c r="BW75" s="128"/>
      <c r="BX75" s="128"/>
      <c r="BY75" s="128"/>
      <c r="BZ75" s="128"/>
      <c r="CA75" s="128"/>
      <c r="CB75" s="128"/>
      <c r="CC75" s="128"/>
      <c r="CD75" s="128"/>
      <c r="CE75" s="128"/>
      <c r="CF75" s="128"/>
      <c r="CG75" s="128"/>
      <c r="CH75" s="128"/>
      <c r="CI75" s="128"/>
      <c r="CJ75" s="128"/>
      <c r="CK75" s="128"/>
      <c r="CL75" s="128"/>
      <c r="CM75" s="128"/>
      <c r="CN75" s="128"/>
      <c r="CO75" s="128"/>
      <c r="CP75" s="128"/>
      <c r="CQ75" s="128"/>
      <c r="CR75" s="128"/>
      <c r="CS75" s="128"/>
      <c r="CT75" s="128"/>
      <c r="CU75" s="128"/>
      <c r="CV75" s="128"/>
      <c r="CW75" s="128"/>
      <c r="CX75" s="128"/>
      <c r="CY75" s="128"/>
      <c r="CZ75" s="128"/>
      <c r="DA75" s="128"/>
      <c r="DB75" s="128"/>
      <c r="DC75" s="128"/>
      <c r="DD75" s="128"/>
      <c r="DE75" s="128"/>
      <c r="DF75" s="128"/>
      <c r="DG75" s="128"/>
      <c r="DH75" s="128"/>
      <c r="DI75" s="128"/>
      <c r="DJ75" s="128"/>
      <c r="DK75" s="128"/>
      <c r="DL75" s="128"/>
      <c r="DM75" s="128"/>
      <c r="DN75" s="128"/>
      <c r="DO75" s="128"/>
      <c r="DP75" s="128"/>
      <c r="DQ75" s="128"/>
      <c r="DR75" s="127"/>
      <c r="DS75" s="127"/>
      <c r="DT75" s="127"/>
      <c r="DU75" s="127"/>
      <c r="DV75" s="127"/>
      <c r="DW75" s="127"/>
      <c r="DX75" s="127"/>
      <c r="DY75" s="127"/>
      <c r="DZ75" s="127"/>
      <c r="EA75" s="127"/>
      <c r="EB75" s="127"/>
      <c r="EC75" s="127"/>
      <c r="ED75" s="127"/>
      <c r="EE75" s="127"/>
      <c r="EF75" s="127"/>
      <c r="EG75" s="127"/>
      <c r="EH75" s="127"/>
      <c r="EI75" s="127"/>
      <c r="EJ75" s="127"/>
      <c r="EK75" s="127"/>
      <c r="EL75" s="127"/>
      <c r="EM75" s="127"/>
    </row>
    <row r="76" spans="1:143">
      <c r="A76" s="127"/>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c r="AA76" s="128"/>
      <c r="AB76" s="128"/>
      <c r="AC76" s="128"/>
      <c r="AD76" s="128"/>
      <c r="AE76" s="128"/>
      <c r="AF76" s="128"/>
      <c r="AG76" s="128"/>
      <c r="AH76" s="128"/>
      <c r="AI76" s="128"/>
      <c r="AJ76" s="128"/>
      <c r="AK76" s="128"/>
      <c r="AL76" s="128"/>
      <c r="AM76" s="128"/>
      <c r="AN76" s="128"/>
      <c r="AO76" s="128"/>
      <c r="AP76" s="128"/>
      <c r="AQ76" s="128"/>
      <c r="AR76" s="128"/>
      <c r="AS76" s="128"/>
      <c r="AT76" s="128"/>
      <c r="AU76" s="128"/>
      <c r="AV76" s="128"/>
      <c r="AW76" s="128"/>
      <c r="AX76" s="128"/>
      <c r="AY76" s="128"/>
      <c r="AZ76" s="128"/>
      <c r="BA76" s="128"/>
      <c r="BB76" s="128"/>
      <c r="BC76" s="128"/>
      <c r="BD76" s="128"/>
      <c r="BE76" s="128"/>
      <c r="BF76" s="128"/>
      <c r="BG76" s="128"/>
      <c r="BH76" s="128"/>
      <c r="BI76" s="128"/>
      <c r="BJ76" s="128"/>
      <c r="BK76" s="128"/>
      <c r="BL76" s="128"/>
      <c r="BM76" s="128"/>
      <c r="BN76" s="128"/>
      <c r="BO76" s="128"/>
      <c r="BP76" s="128"/>
      <c r="BQ76" s="128"/>
      <c r="BR76" s="128"/>
      <c r="BS76" s="128"/>
      <c r="BT76" s="128"/>
      <c r="BU76" s="128"/>
      <c r="BV76" s="128"/>
      <c r="BW76" s="128"/>
      <c r="BX76" s="128"/>
      <c r="BY76" s="128"/>
      <c r="BZ76" s="128"/>
      <c r="CA76" s="128"/>
      <c r="CB76" s="128"/>
      <c r="CC76" s="128"/>
      <c r="CD76" s="128"/>
      <c r="CE76" s="128"/>
      <c r="CF76" s="128"/>
      <c r="CG76" s="128"/>
      <c r="CH76" s="128"/>
      <c r="CI76" s="128"/>
      <c r="CJ76" s="128"/>
      <c r="CK76" s="128"/>
      <c r="CL76" s="128"/>
      <c r="CM76" s="128"/>
      <c r="CN76" s="128"/>
      <c r="CO76" s="128"/>
      <c r="CP76" s="128"/>
      <c r="CQ76" s="128"/>
      <c r="CR76" s="128"/>
      <c r="CS76" s="128"/>
      <c r="CT76" s="128"/>
      <c r="CU76" s="128"/>
      <c r="CV76" s="128"/>
      <c r="CW76" s="128"/>
      <c r="CX76" s="128"/>
      <c r="CY76" s="128"/>
      <c r="CZ76" s="128"/>
      <c r="DA76" s="128"/>
      <c r="DB76" s="128"/>
      <c r="DC76" s="128"/>
      <c r="DD76" s="128"/>
      <c r="DE76" s="128"/>
      <c r="DF76" s="128"/>
      <c r="DG76" s="128"/>
      <c r="DH76" s="128"/>
      <c r="DI76" s="128"/>
      <c r="DJ76" s="128"/>
      <c r="DK76" s="128"/>
      <c r="DL76" s="128"/>
      <c r="DM76" s="128"/>
      <c r="DN76" s="128"/>
      <c r="DO76" s="128"/>
      <c r="DP76" s="128"/>
      <c r="DQ76" s="128"/>
      <c r="DR76" s="127"/>
      <c r="DS76" s="127"/>
      <c r="DT76" s="127"/>
      <c r="DU76" s="127"/>
      <c r="DV76" s="127"/>
      <c r="DW76" s="127"/>
      <c r="DX76" s="127"/>
      <c r="DY76" s="127"/>
      <c r="DZ76" s="127"/>
      <c r="EA76" s="127"/>
      <c r="EB76" s="127"/>
      <c r="EC76" s="127"/>
      <c r="ED76" s="127"/>
      <c r="EE76" s="127"/>
      <c r="EF76" s="127"/>
      <c r="EG76" s="127"/>
      <c r="EH76" s="127"/>
      <c r="EI76" s="127"/>
      <c r="EJ76" s="127"/>
      <c r="EK76" s="127"/>
      <c r="EL76" s="127"/>
      <c r="EM76" s="127"/>
    </row>
    <row r="77" spans="1:143">
      <c r="A77" s="127"/>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c r="AA77" s="128"/>
      <c r="AB77" s="128"/>
      <c r="AC77" s="128"/>
      <c r="AD77" s="128"/>
      <c r="AE77" s="128"/>
      <c r="AF77" s="128"/>
      <c r="AG77" s="128"/>
      <c r="AH77" s="128"/>
      <c r="AI77" s="128"/>
      <c r="AJ77" s="128"/>
      <c r="AK77" s="128"/>
      <c r="AL77" s="128"/>
      <c r="AM77" s="128"/>
      <c r="AN77" s="128"/>
      <c r="AO77" s="128"/>
      <c r="AP77" s="128"/>
      <c r="AQ77" s="128"/>
      <c r="AR77" s="128"/>
      <c r="AS77" s="128"/>
      <c r="AT77" s="128"/>
      <c r="AU77" s="128"/>
      <c r="AV77" s="128"/>
      <c r="AW77" s="128"/>
      <c r="AX77" s="128"/>
      <c r="AY77" s="128"/>
      <c r="AZ77" s="128"/>
      <c r="BA77" s="128"/>
      <c r="BB77" s="128"/>
      <c r="BC77" s="128"/>
      <c r="BD77" s="128"/>
      <c r="BE77" s="128"/>
      <c r="BF77" s="128"/>
      <c r="BG77" s="128"/>
      <c r="BH77" s="128"/>
      <c r="BI77" s="128"/>
      <c r="BJ77" s="128"/>
      <c r="BK77" s="128"/>
      <c r="BL77" s="128"/>
      <c r="BM77" s="128"/>
      <c r="BN77" s="128"/>
      <c r="BO77" s="128"/>
      <c r="BP77" s="128"/>
      <c r="BQ77" s="128"/>
      <c r="BR77" s="128"/>
      <c r="BS77" s="128"/>
      <c r="BT77" s="128"/>
      <c r="BU77" s="128"/>
      <c r="BV77" s="128"/>
      <c r="BW77" s="128"/>
      <c r="BX77" s="128"/>
      <c r="BY77" s="128"/>
      <c r="BZ77" s="128"/>
      <c r="CA77" s="128"/>
      <c r="CB77" s="128"/>
      <c r="CC77" s="128"/>
      <c r="CD77" s="128"/>
      <c r="CE77" s="128"/>
      <c r="CF77" s="128"/>
      <c r="CG77" s="128"/>
      <c r="CH77" s="128"/>
      <c r="CI77" s="128"/>
      <c r="CJ77" s="128"/>
      <c r="CK77" s="128"/>
      <c r="CL77" s="128"/>
      <c r="CM77" s="128"/>
      <c r="CN77" s="128"/>
      <c r="CO77" s="128"/>
      <c r="CP77" s="128"/>
      <c r="CQ77" s="128"/>
      <c r="CR77" s="128"/>
      <c r="CS77" s="128"/>
      <c r="CT77" s="128"/>
      <c r="CU77" s="128"/>
      <c r="CV77" s="128"/>
      <c r="CW77" s="128"/>
      <c r="CX77" s="128"/>
      <c r="CY77" s="128"/>
      <c r="CZ77" s="128"/>
      <c r="DA77" s="128"/>
      <c r="DB77" s="128"/>
      <c r="DC77" s="128"/>
      <c r="DD77" s="128"/>
      <c r="DE77" s="128"/>
      <c r="DF77" s="128"/>
      <c r="DG77" s="128"/>
      <c r="DH77" s="128"/>
      <c r="DI77" s="128"/>
      <c r="DJ77" s="128"/>
      <c r="DK77" s="128"/>
      <c r="DL77" s="128"/>
      <c r="DM77" s="128"/>
      <c r="DN77" s="128"/>
      <c r="DO77" s="128"/>
      <c r="DP77" s="128"/>
      <c r="DQ77" s="128"/>
      <c r="DR77" s="127"/>
      <c r="DS77" s="127"/>
      <c r="DT77" s="127"/>
      <c r="DU77" s="127"/>
      <c r="DV77" s="127"/>
      <c r="DW77" s="127"/>
      <c r="DX77" s="127"/>
      <c r="DY77" s="127"/>
      <c r="DZ77" s="127"/>
      <c r="EA77" s="127"/>
      <c r="EB77" s="127"/>
      <c r="EC77" s="127"/>
      <c r="ED77" s="127"/>
      <c r="EE77" s="127"/>
      <c r="EF77" s="127"/>
      <c r="EG77" s="127"/>
      <c r="EH77" s="127"/>
      <c r="EI77" s="127"/>
      <c r="EJ77" s="127"/>
      <c r="EK77" s="127"/>
      <c r="EL77" s="127"/>
      <c r="EM77" s="127"/>
    </row>
    <row r="78" spans="1:143">
      <c r="A78" s="127"/>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c r="AA78" s="128"/>
      <c r="AB78" s="128"/>
      <c r="AC78" s="128"/>
      <c r="AD78" s="128"/>
      <c r="AE78" s="128"/>
      <c r="AF78" s="128"/>
      <c r="AG78" s="128"/>
      <c r="AH78" s="128"/>
      <c r="AI78" s="128"/>
      <c r="AJ78" s="128"/>
      <c r="AK78" s="128"/>
      <c r="AL78" s="128"/>
      <c r="AM78" s="128"/>
      <c r="AN78" s="128"/>
      <c r="AO78" s="128"/>
      <c r="AP78" s="128"/>
      <c r="AQ78" s="128"/>
      <c r="AR78" s="128"/>
      <c r="AS78" s="128"/>
      <c r="AT78" s="128"/>
      <c r="AU78" s="128"/>
      <c r="AV78" s="128"/>
      <c r="AW78" s="128"/>
      <c r="AX78" s="128"/>
      <c r="AY78" s="128"/>
      <c r="AZ78" s="128"/>
      <c r="BA78" s="128"/>
      <c r="BB78" s="128"/>
      <c r="BC78" s="128"/>
      <c r="BD78" s="128"/>
      <c r="BE78" s="128"/>
      <c r="BF78" s="128"/>
      <c r="BG78" s="128"/>
      <c r="BH78" s="128"/>
      <c r="BI78" s="128"/>
      <c r="BJ78" s="128"/>
      <c r="BK78" s="128"/>
      <c r="BL78" s="128"/>
      <c r="BM78" s="128"/>
      <c r="BN78" s="128"/>
      <c r="BO78" s="128"/>
      <c r="BP78" s="128"/>
      <c r="BQ78" s="128"/>
      <c r="BR78" s="128"/>
      <c r="BS78" s="128"/>
      <c r="BT78" s="128"/>
      <c r="BU78" s="128"/>
      <c r="BV78" s="128"/>
      <c r="BW78" s="128"/>
      <c r="BX78" s="128"/>
      <c r="BY78" s="128"/>
      <c r="BZ78" s="128"/>
      <c r="CA78" s="128"/>
      <c r="CB78" s="128"/>
      <c r="CC78" s="128"/>
      <c r="CD78" s="128"/>
      <c r="CE78" s="128"/>
      <c r="CF78" s="128"/>
      <c r="CG78" s="128"/>
      <c r="CH78" s="128"/>
      <c r="CI78" s="128"/>
      <c r="CJ78" s="128"/>
      <c r="CK78" s="128"/>
      <c r="CL78" s="128"/>
      <c r="CM78" s="128"/>
      <c r="CN78" s="128"/>
      <c r="CO78" s="128"/>
      <c r="CP78" s="128"/>
      <c r="CQ78" s="128"/>
      <c r="CR78" s="128"/>
      <c r="CS78" s="128"/>
      <c r="CT78" s="128"/>
      <c r="CU78" s="128"/>
      <c r="CV78" s="128"/>
      <c r="CW78" s="128"/>
      <c r="CX78" s="128"/>
      <c r="CY78" s="128"/>
      <c r="CZ78" s="128"/>
      <c r="DA78" s="128"/>
      <c r="DB78" s="128"/>
      <c r="DC78" s="128"/>
      <c r="DD78" s="128"/>
      <c r="DE78" s="128"/>
      <c r="DF78" s="128"/>
      <c r="DG78" s="128"/>
      <c r="DH78" s="128"/>
      <c r="DI78" s="128"/>
      <c r="DJ78" s="128"/>
      <c r="DK78" s="128"/>
      <c r="DL78" s="128"/>
      <c r="DM78" s="128"/>
      <c r="DN78" s="128"/>
      <c r="DO78" s="128"/>
      <c r="DP78" s="128"/>
      <c r="DQ78" s="128"/>
      <c r="DR78" s="127"/>
      <c r="DS78" s="127"/>
      <c r="DT78" s="127"/>
      <c r="DU78" s="127"/>
      <c r="DV78" s="127"/>
      <c r="DW78" s="127"/>
      <c r="DX78" s="127"/>
      <c r="DY78" s="127"/>
      <c r="DZ78" s="127"/>
      <c r="EA78" s="127"/>
      <c r="EB78" s="127"/>
      <c r="EC78" s="127"/>
      <c r="ED78" s="127"/>
      <c r="EE78" s="127"/>
      <c r="EF78" s="127"/>
      <c r="EG78" s="127"/>
      <c r="EH78" s="127"/>
      <c r="EI78" s="127"/>
      <c r="EJ78" s="127"/>
      <c r="EK78" s="127"/>
      <c r="EL78" s="127"/>
      <c r="EM78" s="127"/>
    </row>
    <row r="79" spans="1:143">
      <c r="A79" s="127"/>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c r="AA79" s="128"/>
      <c r="AB79" s="128"/>
      <c r="AC79" s="128"/>
      <c r="AD79" s="128"/>
      <c r="AE79" s="128"/>
      <c r="AF79" s="128"/>
      <c r="AG79" s="128"/>
      <c r="AH79" s="128"/>
      <c r="AI79" s="128"/>
      <c r="AJ79" s="128"/>
      <c r="AK79" s="128"/>
      <c r="AL79" s="128"/>
      <c r="AM79" s="128"/>
      <c r="AN79" s="128"/>
      <c r="AO79" s="128"/>
      <c r="AP79" s="128"/>
      <c r="AQ79" s="128"/>
      <c r="AR79" s="128"/>
      <c r="AS79" s="128"/>
      <c r="AT79" s="128"/>
      <c r="AU79" s="128"/>
      <c r="AV79" s="128"/>
      <c r="AW79" s="128"/>
      <c r="AX79" s="128"/>
      <c r="AY79" s="128"/>
      <c r="AZ79" s="128"/>
      <c r="BA79" s="128"/>
      <c r="BB79" s="128"/>
      <c r="BC79" s="128"/>
      <c r="BD79" s="128"/>
      <c r="BE79" s="128"/>
      <c r="BF79" s="128"/>
      <c r="BG79" s="128"/>
      <c r="BH79" s="128"/>
      <c r="BI79" s="128"/>
      <c r="BJ79" s="128"/>
      <c r="BK79" s="128"/>
      <c r="BL79" s="128"/>
      <c r="BM79" s="128"/>
      <c r="BN79" s="128"/>
      <c r="BO79" s="128"/>
      <c r="BP79" s="128"/>
      <c r="BQ79" s="128"/>
      <c r="BR79" s="128"/>
      <c r="BS79" s="128"/>
      <c r="BT79" s="128"/>
      <c r="BU79" s="128"/>
      <c r="BV79" s="128"/>
      <c r="BW79" s="128"/>
      <c r="BX79" s="128"/>
      <c r="BY79" s="128"/>
      <c r="BZ79" s="128"/>
      <c r="CA79" s="128"/>
      <c r="CB79" s="128"/>
      <c r="CC79" s="128"/>
      <c r="CD79" s="128"/>
      <c r="CE79" s="128"/>
      <c r="CF79" s="128"/>
      <c r="CG79" s="128"/>
      <c r="CH79" s="128"/>
      <c r="CI79" s="128"/>
      <c r="CJ79" s="128"/>
      <c r="CK79" s="128"/>
      <c r="CL79" s="128"/>
      <c r="CM79" s="128"/>
      <c r="CN79" s="128"/>
      <c r="CO79" s="128"/>
      <c r="CP79" s="128"/>
      <c r="CQ79" s="128"/>
      <c r="CR79" s="128"/>
      <c r="CS79" s="128"/>
      <c r="CT79" s="128"/>
      <c r="CU79" s="128"/>
      <c r="CV79" s="128"/>
      <c r="CW79" s="128"/>
      <c r="CX79" s="128"/>
      <c r="CY79" s="128"/>
      <c r="CZ79" s="128"/>
      <c r="DA79" s="128"/>
      <c r="DB79" s="128"/>
      <c r="DC79" s="128"/>
      <c r="DD79" s="128"/>
      <c r="DE79" s="128"/>
      <c r="DF79" s="128"/>
      <c r="DG79" s="128"/>
      <c r="DH79" s="128"/>
      <c r="DI79" s="128"/>
      <c r="DJ79" s="128"/>
      <c r="DK79" s="128"/>
      <c r="DL79" s="128"/>
      <c r="DM79" s="128"/>
      <c r="DN79" s="128"/>
      <c r="DO79" s="128"/>
      <c r="DP79" s="128"/>
      <c r="DQ79" s="128"/>
      <c r="DR79" s="127"/>
      <c r="DS79" s="127"/>
      <c r="DT79" s="127"/>
      <c r="DU79" s="127"/>
      <c r="DV79" s="127"/>
      <c r="DW79" s="127"/>
      <c r="DX79" s="127"/>
      <c r="DY79" s="127"/>
      <c r="DZ79" s="127"/>
      <c r="EA79" s="127"/>
      <c r="EB79" s="127"/>
      <c r="EC79" s="127"/>
      <c r="ED79" s="127"/>
      <c r="EE79" s="127"/>
      <c r="EF79" s="127"/>
      <c r="EG79" s="127"/>
      <c r="EH79" s="127"/>
      <c r="EI79" s="127"/>
      <c r="EJ79" s="127"/>
      <c r="EK79" s="127"/>
      <c r="EL79" s="127"/>
      <c r="EM79" s="127"/>
    </row>
    <row r="80" spans="1:143">
      <c r="A80" s="127"/>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c r="AA80" s="128"/>
      <c r="AB80" s="128"/>
      <c r="AC80" s="128"/>
      <c r="AD80" s="128"/>
      <c r="AE80" s="128"/>
      <c r="AF80" s="128"/>
      <c r="AG80" s="128"/>
      <c r="AH80" s="128"/>
      <c r="AI80" s="128"/>
      <c r="AJ80" s="128"/>
      <c r="AK80" s="128"/>
      <c r="AL80" s="128"/>
      <c r="AM80" s="128"/>
      <c r="AN80" s="128"/>
      <c r="AO80" s="128"/>
      <c r="AP80" s="128"/>
      <c r="AQ80" s="128"/>
      <c r="AR80" s="128"/>
      <c r="AS80" s="128"/>
      <c r="AT80" s="128"/>
      <c r="AU80" s="128"/>
      <c r="AV80" s="128"/>
      <c r="AW80" s="128"/>
      <c r="AX80" s="128"/>
      <c r="AY80" s="128"/>
      <c r="AZ80" s="128"/>
      <c r="BA80" s="128"/>
      <c r="BB80" s="128"/>
      <c r="BC80" s="128"/>
      <c r="BD80" s="128"/>
      <c r="BE80" s="128"/>
      <c r="BF80" s="128"/>
      <c r="BG80" s="128"/>
      <c r="BH80" s="128"/>
      <c r="BI80" s="128"/>
      <c r="BJ80" s="128"/>
      <c r="BK80" s="128"/>
      <c r="BL80" s="128"/>
      <c r="BM80" s="128"/>
      <c r="BN80" s="128"/>
      <c r="BO80" s="128"/>
      <c r="BP80" s="128"/>
      <c r="BQ80" s="128"/>
      <c r="BR80" s="128"/>
      <c r="BS80" s="128"/>
      <c r="BT80" s="128"/>
      <c r="BU80" s="128"/>
      <c r="BV80" s="128"/>
      <c r="BW80" s="128"/>
      <c r="BX80" s="128"/>
      <c r="BY80" s="128"/>
      <c r="BZ80" s="128"/>
      <c r="CA80" s="128"/>
      <c r="CB80" s="128"/>
      <c r="CC80" s="128"/>
      <c r="CD80" s="128"/>
      <c r="CE80" s="128"/>
      <c r="CF80" s="128"/>
      <c r="CG80" s="128"/>
      <c r="CH80" s="128"/>
      <c r="CI80" s="128"/>
      <c r="CJ80" s="128"/>
      <c r="CK80" s="128"/>
      <c r="CL80" s="128"/>
      <c r="CM80" s="128"/>
      <c r="CN80" s="128"/>
      <c r="CO80" s="128"/>
      <c r="CP80" s="128"/>
      <c r="CQ80" s="128"/>
      <c r="CR80" s="128"/>
      <c r="CS80" s="128"/>
      <c r="CT80" s="128"/>
      <c r="CU80" s="128"/>
      <c r="CV80" s="128"/>
      <c r="CW80" s="128"/>
      <c r="CX80" s="128"/>
      <c r="CY80" s="128"/>
      <c r="CZ80" s="128"/>
      <c r="DA80" s="128"/>
      <c r="DB80" s="128"/>
      <c r="DC80" s="128"/>
      <c r="DD80" s="128"/>
      <c r="DE80" s="128"/>
      <c r="DF80" s="128"/>
      <c r="DG80" s="128"/>
      <c r="DH80" s="128"/>
      <c r="DI80" s="128"/>
      <c r="DJ80" s="128"/>
      <c r="DK80" s="128"/>
      <c r="DL80" s="128"/>
      <c r="DM80" s="128"/>
      <c r="DN80" s="128"/>
      <c r="DO80" s="128"/>
      <c r="DP80" s="128"/>
      <c r="DQ80" s="128"/>
      <c r="DR80" s="127"/>
      <c r="DS80" s="127"/>
      <c r="DT80" s="127"/>
      <c r="DU80" s="127"/>
      <c r="DV80" s="127"/>
      <c r="DW80" s="127"/>
      <c r="DX80" s="127"/>
      <c r="DY80" s="127"/>
      <c r="DZ80" s="127"/>
      <c r="EA80" s="127"/>
      <c r="EB80" s="127"/>
      <c r="EC80" s="127"/>
      <c r="ED80" s="127"/>
      <c r="EE80" s="127"/>
      <c r="EF80" s="127"/>
      <c r="EG80" s="127"/>
      <c r="EH80" s="127"/>
      <c r="EI80" s="127"/>
      <c r="EJ80" s="127"/>
      <c r="EK80" s="127"/>
      <c r="EL80" s="127"/>
      <c r="EM80" s="127"/>
    </row>
    <row r="81" spans="1:143">
      <c r="A81" s="127"/>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c r="AA81" s="128"/>
      <c r="AB81" s="128"/>
      <c r="AC81" s="128"/>
      <c r="AD81" s="128"/>
      <c r="AE81" s="128"/>
      <c r="AF81" s="128"/>
      <c r="AG81" s="128"/>
      <c r="AH81" s="128"/>
      <c r="AI81" s="128"/>
      <c r="AJ81" s="128"/>
      <c r="AK81" s="128"/>
      <c r="AL81" s="128"/>
      <c r="AM81" s="128"/>
      <c r="AN81" s="128"/>
      <c r="AO81" s="128"/>
      <c r="AP81" s="128"/>
      <c r="AQ81" s="128"/>
      <c r="AR81" s="128"/>
      <c r="AS81" s="128"/>
      <c r="AT81" s="128"/>
      <c r="AU81" s="128"/>
      <c r="AV81" s="128"/>
      <c r="AW81" s="128"/>
      <c r="AX81" s="128"/>
      <c r="AY81" s="128"/>
      <c r="AZ81" s="128"/>
      <c r="BA81" s="128"/>
      <c r="BB81" s="128"/>
      <c r="BC81" s="128"/>
      <c r="BD81" s="128"/>
      <c r="BE81" s="128"/>
      <c r="BF81" s="128"/>
      <c r="BG81" s="128"/>
      <c r="BH81" s="128"/>
      <c r="BI81" s="128"/>
      <c r="BJ81" s="128"/>
      <c r="BK81" s="128"/>
      <c r="BL81" s="128"/>
      <c r="BM81" s="128"/>
      <c r="BN81" s="128"/>
      <c r="BO81" s="128"/>
      <c r="BP81" s="128"/>
      <c r="BQ81" s="128"/>
      <c r="BR81" s="128"/>
      <c r="BS81" s="128"/>
      <c r="BT81" s="128"/>
      <c r="BU81" s="128"/>
      <c r="BV81" s="128"/>
      <c r="BW81" s="128"/>
      <c r="BX81" s="128"/>
      <c r="BY81" s="128"/>
      <c r="BZ81" s="128"/>
      <c r="CA81" s="128"/>
      <c r="CB81" s="128"/>
      <c r="CC81" s="128"/>
      <c r="CD81" s="128"/>
      <c r="CE81" s="128"/>
      <c r="CF81" s="128"/>
      <c r="CG81" s="128"/>
      <c r="CH81" s="128"/>
      <c r="CI81" s="128"/>
      <c r="CJ81" s="128"/>
      <c r="CK81" s="128"/>
      <c r="CL81" s="128"/>
      <c r="CM81" s="128"/>
      <c r="CN81" s="128"/>
      <c r="CO81" s="128"/>
      <c r="CP81" s="128"/>
      <c r="CQ81" s="128"/>
      <c r="CR81" s="128"/>
      <c r="CS81" s="128"/>
      <c r="CT81" s="128"/>
      <c r="CU81" s="128"/>
      <c r="CV81" s="128"/>
      <c r="CW81" s="128"/>
      <c r="CX81" s="128"/>
      <c r="CY81" s="128"/>
      <c r="CZ81" s="128"/>
      <c r="DA81" s="128"/>
      <c r="DB81" s="128"/>
      <c r="DC81" s="128"/>
      <c r="DD81" s="128"/>
      <c r="DE81" s="128"/>
      <c r="DF81" s="128"/>
      <c r="DG81" s="128"/>
      <c r="DH81" s="128"/>
      <c r="DI81" s="128"/>
      <c r="DJ81" s="128"/>
      <c r="DK81" s="128"/>
      <c r="DL81" s="128"/>
      <c r="DM81" s="128"/>
      <c r="DN81" s="128"/>
      <c r="DO81" s="128"/>
      <c r="DP81" s="128"/>
      <c r="DQ81" s="128"/>
      <c r="DR81" s="127"/>
      <c r="DS81" s="127"/>
      <c r="DT81" s="127"/>
      <c r="DU81" s="127"/>
      <c r="DV81" s="127"/>
      <c r="DW81" s="127"/>
      <c r="DX81" s="127"/>
      <c r="DY81" s="127"/>
      <c r="DZ81" s="127"/>
      <c r="EA81" s="127"/>
      <c r="EB81" s="127"/>
      <c r="EC81" s="127"/>
      <c r="ED81" s="127"/>
      <c r="EE81" s="127"/>
      <c r="EF81" s="127"/>
      <c r="EG81" s="127"/>
      <c r="EH81" s="127"/>
      <c r="EI81" s="127"/>
      <c r="EJ81" s="127"/>
      <c r="EK81" s="127"/>
      <c r="EL81" s="127"/>
      <c r="EM81" s="127"/>
    </row>
    <row r="82" spans="1:143">
      <c r="A82" s="127"/>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c r="AA82" s="128"/>
      <c r="AB82" s="128"/>
      <c r="AC82" s="128"/>
      <c r="AD82" s="128"/>
      <c r="AE82" s="128"/>
      <c r="AF82" s="128"/>
      <c r="AG82" s="128"/>
      <c r="AH82" s="128"/>
      <c r="AI82" s="128"/>
      <c r="AJ82" s="128"/>
      <c r="AK82" s="128"/>
      <c r="AL82" s="128"/>
      <c r="AM82" s="128"/>
      <c r="AN82" s="128"/>
      <c r="AO82" s="128"/>
      <c r="AP82" s="128"/>
      <c r="AQ82" s="128"/>
      <c r="AR82" s="128"/>
      <c r="AS82" s="128"/>
      <c r="AT82" s="128"/>
      <c r="AU82" s="128"/>
      <c r="AV82" s="128"/>
      <c r="AW82" s="128"/>
      <c r="AX82" s="128"/>
      <c r="AY82" s="128"/>
      <c r="AZ82" s="128"/>
      <c r="BA82" s="128"/>
      <c r="BB82" s="128"/>
      <c r="BC82" s="128"/>
      <c r="BD82" s="128"/>
      <c r="BE82" s="128"/>
      <c r="BF82" s="128"/>
      <c r="BG82" s="128"/>
      <c r="BH82" s="128"/>
      <c r="BI82" s="128"/>
      <c r="BJ82" s="128"/>
      <c r="BK82" s="128"/>
      <c r="BL82" s="128"/>
      <c r="BM82" s="128"/>
      <c r="BN82" s="128"/>
      <c r="BO82" s="128"/>
      <c r="BP82" s="128"/>
      <c r="BQ82" s="128"/>
      <c r="BR82" s="128"/>
      <c r="BS82" s="128"/>
      <c r="BT82" s="128"/>
      <c r="BU82" s="128"/>
      <c r="BV82" s="128"/>
      <c r="BW82" s="128"/>
      <c r="BX82" s="128"/>
      <c r="BY82" s="128"/>
      <c r="BZ82" s="128"/>
      <c r="CA82" s="128"/>
      <c r="CB82" s="128"/>
      <c r="CC82" s="128"/>
      <c r="CD82" s="128"/>
      <c r="CE82" s="128"/>
      <c r="CF82" s="128"/>
      <c r="CG82" s="128"/>
      <c r="CH82" s="128"/>
      <c r="CI82" s="128"/>
      <c r="CJ82" s="128"/>
      <c r="CK82" s="128"/>
      <c r="CL82" s="128"/>
      <c r="CM82" s="128"/>
      <c r="CN82" s="128"/>
      <c r="CO82" s="128"/>
      <c r="CP82" s="128"/>
      <c r="CQ82" s="128"/>
      <c r="CR82" s="128"/>
      <c r="CS82" s="128"/>
      <c r="CT82" s="128"/>
      <c r="CU82" s="128"/>
      <c r="CV82" s="128"/>
      <c r="CW82" s="128"/>
      <c r="CX82" s="128"/>
      <c r="CY82" s="128"/>
      <c r="CZ82" s="128"/>
      <c r="DA82" s="128"/>
      <c r="DB82" s="128"/>
      <c r="DC82" s="128"/>
      <c r="DD82" s="128"/>
      <c r="DE82" s="128"/>
      <c r="DF82" s="128"/>
      <c r="DG82" s="128"/>
      <c r="DH82" s="128"/>
      <c r="DI82" s="128"/>
      <c r="DJ82" s="128"/>
      <c r="DK82" s="128"/>
      <c r="DL82" s="128"/>
      <c r="DM82" s="128"/>
      <c r="DN82" s="128"/>
      <c r="DO82" s="128"/>
      <c r="DP82" s="128"/>
      <c r="DQ82" s="128"/>
      <c r="DR82" s="127"/>
      <c r="DS82" s="127"/>
      <c r="DT82" s="127"/>
      <c r="DU82" s="127"/>
      <c r="DV82" s="127"/>
      <c r="DW82" s="127"/>
      <c r="DX82" s="127"/>
      <c r="DY82" s="127"/>
      <c r="DZ82" s="127"/>
      <c r="EA82" s="127"/>
      <c r="EB82" s="127"/>
      <c r="EC82" s="127"/>
      <c r="ED82" s="127"/>
      <c r="EE82" s="127"/>
      <c r="EF82" s="127"/>
      <c r="EG82" s="127"/>
      <c r="EH82" s="127"/>
      <c r="EI82" s="127"/>
      <c r="EJ82" s="127"/>
      <c r="EK82" s="127"/>
      <c r="EL82" s="127"/>
      <c r="EM82" s="127"/>
    </row>
    <row r="83" spans="1:143">
      <c r="A83" s="127"/>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c r="AA83" s="128"/>
      <c r="AB83" s="128"/>
      <c r="AC83" s="128"/>
      <c r="AD83" s="128"/>
      <c r="AE83" s="128"/>
      <c r="AF83" s="128"/>
      <c r="AG83" s="128"/>
      <c r="AH83" s="128"/>
      <c r="AI83" s="128"/>
      <c r="AJ83" s="128"/>
      <c r="AK83" s="128"/>
      <c r="AL83" s="128"/>
      <c r="AM83" s="128"/>
      <c r="AN83" s="128"/>
      <c r="AO83" s="128"/>
      <c r="AP83" s="128"/>
      <c r="AQ83" s="128"/>
      <c r="AR83" s="128"/>
      <c r="AS83" s="128"/>
      <c r="AT83" s="128"/>
      <c r="AU83" s="128"/>
      <c r="AV83" s="128"/>
      <c r="AW83" s="128"/>
      <c r="AX83" s="128"/>
      <c r="AY83" s="128"/>
      <c r="AZ83" s="128"/>
      <c r="BA83" s="128"/>
      <c r="BB83" s="128"/>
      <c r="BC83" s="128"/>
      <c r="BD83" s="128"/>
      <c r="BE83" s="128"/>
      <c r="BF83" s="128"/>
      <c r="BG83" s="128"/>
      <c r="BH83" s="128"/>
      <c r="BI83" s="128"/>
      <c r="BJ83" s="128"/>
      <c r="BK83" s="128"/>
      <c r="BL83" s="128"/>
      <c r="BM83" s="128"/>
      <c r="BN83" s="128"/>
      <c r="BO83" s="128"/>
      <c r="BP83" s="128"/>
      <c r="BQ83" s="128"/>
      <c r="BR83" s="128"/>
      <c r="BS83" s="128"/>
      <c r="BT83" s="128"/>
      <c r="BU83" s="128"/>
      <c r="BV83" s="128"/>
      <c r="BW83" s="128"/>
      <c r="BX83" s="128"/>
      <c r="BY83" s="128"/>
      <c r="BZ83" s="128"/>
      <c r="CA83" s="128"/>
      <c r="CB83" s="128"/>
      <c r="CC83" s="128"/>
      <c r="CD83" s="128"/>
      <c r="CE83" s="128"/>
      <c r="CF83" s="128"/>
      <c r="CG83" s="128"/>
      <c r="CH83" s="128"/>
      <c r="CI83" s="128"/>
      <c r="CJ83" s="128"/>
      <c r="CK83" s="128"/>
      <c r="CL83" s="128"/>
      <c r="CM83" s="128"/>
      <c r="CN83" s="128"/>
      <c r="CO83" s="128"/>
      <c r="CP83" s="128"/>
      <c r="CQ83" s="128"/>
      <c r="CR83" s="128"/>
      <c r="CS83" s="128"/>
      <c r="CT83" s="128"/>
      <c r="CU83" s="128"/>
      <c r="CV83" s="128"/>
      <c r="CW83" s="128"/>
      <c r="CX83" s="128"/>
      <c r="CY83" s="128"/>
      <c r="CZ83" s="128"/>
      <c r="DA83" s="128"/>
      <c r="DB83" s="128"/>
      <c r="DC83" s="128"/>
      <c r="DD83" s="128"/>
      <c r="DE83" s="128"/>
      <c r="DF83" s="128"/>
      <c r="DG83" s="128"/>
      <c r="DH83" s="128"/>
      <c r="DI83" s="128"/>
      <c r="DJ83" s="128"/>
      <c r="DK83" s="128"/>
      <c r="DL83" s="128"/>
      <c r="DM83" s="128"/>
      <c r="DN83" s="128"/>
      <c r="DO83" s="128"/>
      <c r="DP83" s="128"/>
      <c r="DQ83" s="128"/>
      <c r="DR83" s="127"/>
      <c r="DS83" s="127"/>
      <c r="DT83" s="127"/>
      <c r="DU83" s="127"/>
      <c r="DV83" s="127"/>
      <c r="DW83" s="127"/>
      <c r="DX83" s="127"/>
      <c r="DY83" s="127"/>
      <c r="DZ83" s="127"/>
      <c r="EA83" s="127"/>
      <c r="EB83" s="127"/>
      <c r="EC83" s="127"/>
      <c r="ED83" s="127"/>
      <c r="EE83" s="127"/>
      <c r="EF83" s="127"/>
      <c r="EG83" s="127"/>
      <c r="EH83" s="127"/>
      <c r="EI83" s="127"/>
      <c r="EJ83" s="127"/>
      <c r="EK83" s="127"/>
      <c r="EL83" s="127"/>
      <c r="EM83" s="127"/>
    </row>
    <row r="84" spans="1:143">
      <c r="A84" s="127"/>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c r="AA84" s="128"/>
      <c r="AB84" s="128"/>
      <c r="AC84" s="128"/>
      <c r="AD84" s="128"/>
      <c r="AE84" s="128"/>
      <c r="AF84" s="128"/>
      <c r="AG84" s="128"/>
      <c r="AH84" s="128"/>
      <c r="AI84" s="128"/>
      <c r="AJ84" s="128"/>
      <c r="AK84" s="128"/>
      <c r="AL84" s="128"/>
      <c r="AM84" s="128"/>
      <c r="AN84" s="128"/>
      <c r="AO84" s="128"/>
      <c r="AP84" s="128"/>
      <c r="AQ84" s="128"/>
      <c r="AR84" s="128"/>
      <c r="AS84" s="128"/>
      <c r="AT84" s="128"/>
      <c r="AU84" s="128"/>
      <c r="AV84" s="128"/>
      <c r="AW84" s="128"/>
      <c r="AX84" s="128"/>
      <c r="AY84" s="128"/>
      <c r="AZ84" s="128"/>
      <c r="BA84" s="128"/>
      <c r="BB84" s="128"/>
      <c r="BC84" s="128"/>
      <c r="BD84" s="128"/>
      <c r="BE84" s="128"/>
      <c r="BF84" s="128"/>
      <c r="BG84" s="128"/>
      <c r="BH84" s="128"/>
      <c r="BI84" s="128"/>
      <c r="BJ84" s="128"/>
      <c r="BK84" s="128"/>
      <c r="BL84" s="128"/>
      <c r="BM84" s="128"/>
      <c r="BN84" s="128"/>
      <c r="BO84" s="128"/>
      <c r="BP84" s="128"/>
      <c r="BQ84" s="128"/>
      <c r="BR84" s="128"/>
      <c r="BS84" s="128"/>
      <c r="BT84" s="128"/>
      <c r="BU84" s="128"/>
      <c r="BV84" s="128"/>
      <c r="BW84" s="128"/>
      <c r="BX84" s="128"/>
      <c r="BY84" s="128"/>
      <c r="BZ84" s="128"/>
      <c r="CA84" s="128"/>
      <c r="CB84" s="128"/>
      <c r="CC84" s="128"/>
      <c r="CD84" s="128"/>
      <c r="CE84" s="128"/>
      <c r="CF84" s="128"/>
      <c r="CG84" s="128"/>
      <c r="CH84" s="128"/>
      <c r="CI84" s="128"/>
      <c r="CJ84" s="128"/>
      <c r="CK84" s="128"/>
      <c r="CL84" s="128"/>
      <c r="CM84" s="128"/>
      <c r="CN84" s="128"/>
      <c r="CO84" s="128"/>
      <c r="CP84" s="128"/>
      <c r="CQ84" s="128"/>
      <c r="CR84" s="128"/>
      <c r="CS84" s="128"/>
      <c r="CT84" s="128"/>
      <c r="CU84" s="128"/>
      <c r="CV84" s="128"/>
      <c r="CW84" s="128"/>
      <c r="CX84" s="128"/>
      <c r="CY84" s="128"/>
      <c r="CZ84" s="128"/>
      <c r="DA84" s="128"/>
      <c r="DB84" s="128"/>
      <c r="DC84" s="128"/>
      <c r="DD84" s="128"/>
      <c r="DE84" s="128"/>
      <c r="DF84" s="128"/>
      <c r="DG84" s="128"/>
      <c r="DH84" s="128"/>
      <c r="DI84" s="128"/>
      <c r="DJ84" s="128"/>
      <c r="DK84" s="128"/>
      <c r="DL84" s="128"/>
      <c r="DM84" s="128"/>
      <c r="DN84" s="128"/>
      <c r="DO84" s="128"/>
      <c r="DP84" s="128"/>
      <c r="DQ84" s="128"/>
      <c r="DR84" s="127"/>
      <c r="DS84" s="127"/>
      <c r="DT84" s="127"/>
      <c r="DU84" s="127"/>
      <c r="DV84" s="127"/>
      <c r="DW84" s="127"/>
      <c r="DX84" s="127"/>
      <c r="DY84" s="127"/>
      <c r="DZ84" s="127"/>
      <c r="EA84" s="127"/>
      <c r="EB84" s="127"/>
      <c r="EC84" s="127"/>
      <c r="ED84" s="127"/>
      <c r="EE84" s="127"/>
      <c r="EF84" s="127"/>
      <c r="EG84" s="127"/>
      <c r="EH84" s="127"/>
      <c r="EI84" s="127"/>
      <c r="EJ84" s="127"/>
      <c r="EK84" s="127"/>
      <c r="EL84" s="127"/>
      <c r="EM84" s="127"/>
    </row>
    <row r="85" spans="1:143">
      <c r="A85" s="127"/>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c r="AA85" s="128"/>
      <c r="AB85" s="128"/>
      <c r="AC85" s="128"/>
      <c r="AD85" s="128"/>
      <c r="AE85" s="128"/>
      <c r="AF85" s="128"/>
      <c r="AG85" s="128"/>
      <c r="AH85" s="128"/>
      <c r="AI85" s="128"/>
      <c r="AJ85" s="128"/>
      <c r="AK85" s="128"/>
      <c r="AL85" s="128"/>
      <c r="AM85" s="128"/>
      <c r="AN85" s="128"/>
      <c r="AO85" s="128"/>
      <c r="AP85" s="128"/>
      <c r="AQ85" s="128"/>
      <c r="AR85" s="128"/>
      <c r="AS85" s="128"/>
      <c r="AT85" s="128"/>
      <c r="AU85" s="128"/>
      <c r="AV85" s="128"/>
      <c r="AW85" s="128"/>
      <c r="AX85" s="128"/>
      <c r="AY85" s="128"/>
      <c r="AZ85" s="128"/>
      <c r="BA85" s="128"/>
      <c r="BB85" s="128"/>
      <c r="BC85" s="128"/>
      <c r="BD85" s="128"/>
      <c r="BE85" s="128"/>
      <c r="BF85" s="128"/>
      <c r="BG85" s="128"/>
      <c r="BH85" s="128"/>
      <c r="BI85" s="128"/>
      <c r="BJ85" s="128"/>
      <c r="BK85" s="128"/>
      <c r="BL85" s="128"/>
      <c r="BM85" s="128"/>
      <c r="BN85" s="128"/>
      <c r="BO85" s="128"/>
      <c r="BP85" s="128"/>
      <c r="BQ85" s="128"/>
      <c r="BR85" s="128"/>
      <c r="BS85" s="128"/>
      <c r="BT85" s="128"/>
      <c r="BU85" s="128"/>
      <c r="BV85" s="128"/>
      <c r="BW85" s="128"/>
      <c r="BX85" s="128"/>
      <c r="BY85" s="128"/>
      <c r="BZ85" s="128"/>
      <c r="CA85" s="128"/>
      <c r="CB85" s="128"/>
      <c r="CC85" s="128"/>
      <c r="CD85" s="128"/>
      <c r="CE85" s="128"/>
      <c r="CF85" s="128"/>
      <c r="CG85" s="128"/>
      <c r="CH85" s="128"/>
      <c r="CI85" s="128"/>
      <c r="CJ85" s="128"/>
      <c r="CK85" s="128"/>
      <c r="CL85" s="128"/>
      <c r="CM85" s="128"/>
      <c r="CN85" s="128"/>
      <c r="CO85" s="128"/>
      <c r="CP85" s="128"/>
      <c r="CQ85" s="128"/>
      <c r="CR85" s="128"/>
      <c r="CS85" s="128"/>
      <c r="CT85" s="128"/>
      <c r="CU85" s="128"/>
      <c r="CV85" s="128"/>
      <c r="CW85" s="128"/>
      <c r="CX85" s="128"/>
      <c r="CY85" s="128"/>
      <c r="CZ85" s="128"/>
      <c r="DA85" s="128"/>
      <c r="DB85" s="128"/>
      <c r="DC85" s="128"/>
      <c r="DD85" s="128"/>
      <c r="DE85" s="128"/>
      <c r="DF85" s="128"/>
      <c r="DG85" s="128"/>
      <c r="DH85" s="128"/>
      <c r="DI85" s="128"/>
      <c r="DJ85" s="128"/>
      <c r="DK85" s="128"/>
      <c r="DL85" s="128"/>
      <c r="DM85" s="128"/>
      <c r="DN85" s="128"/>
      <c r="DO85" s="128"/>
      <c r="DP85" s="128"/>
      <c r="DQ85" s="128"/>
      <c r="DR85" s="127"/>
      <c r="DS85" s="127"/>
      <c r="DT85" s="127"/>
      <c r="DU85" s="127"/>
      <c r="DV85" s="127"/>
      <c r="DW85" s="127"/>
      <c r="DX85" s="127"/>
      <c r="DY85" s="127"/>
      <c r="DZ85" s="127"/>
      <c r="EA85" s="127"/>
      <c r="EB85" s="127"/>
      <c r="EC85" s="127"/>
      <c r="ED85" s="127"/>
      <c r="EE85" s="127"/>
      <c r="EF85" s="127"/>
      <c r="EG85" s="127"/>
      <c r="EH85" s="127"/>
      <c r="EI85" s="127"/>
      <c r="EJ85" s="127"/>
      <c r="EK85" s="127"/>
      <c r="EL85" s="127"/>
      <c r="EM85" s="127"/>
    </row>
    <row r="86" spans="1:143">
      <c r="A86" s="127"/>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c r="AA86" s="128"/>
      <c r="AB86" s="128"/>
      <c r="AC86" s="128"/>
      <c r="AD86" s="128"/>
      <c r="AE86" s="128"/>
      <c r="AF86" s="128"/>
      <c r="AG86" s="128"/>
      <c r="AH86" s="128"/>
      <c r="AI86" s="128"/>
      <c r="AJ86" s="128"/>
      <c r="AK86" s="128"/>
      <c r="AL86" s="128"/>
      <c r="AM86" s="128"/>
      <c r="AN86" s="128"/>
      <c r="AO86" s="128"/>
      <c r="AP86" s="128"/>
      <c r="AQ86" s="128"/>
      <c r="AR86" s="128"/>
      <c r="AS86" s="128"/>
      <c r="AT86" s="128"/>
      <c r="AU86" s="128"/>
      <c r="AV86" s="128"/>
      <c r="AW86" s="128"/>
      <c r="AX86" s="128"/>
      <c r="AY86" s="128"/>
      <c r="AZ86" s="128"/>
      <c r="BA86" s="128"/>
      <c r="BB86" s="128"/>
      <c r="BC86" s="128"/>
      <c r="BD86" s="128"/>
      <c r="BE86" s="128"/>
      <c r="BF86" s="128"/>
      <c r="BG86" s="128"/>
      <c r="BH86" s="128"/>
      <c r="BI86" s="128"/>
      <c r="BJ86" s="128"/>
      <c r="BK86" s="128"/>
      <c r="BL86" s="128"/>
      <c r="BM86" s="128"/>
      <c r="BN86" s="128"/>
      <c r="BO86" s="128"/>
      <c r="BP86" s="128"/>
      <c r="BQ86" s="128"/>
      <c r="BR86" s="128"/>
      <c r="BS86" s="128"/>
      <c r="BT86" s="128"/>
      <c r="BU86" s="128"/>
      <c r="BV86" s="128"/>
      <c r="BW86" s="128"/>
      <c r="BX86" s="128"/>
      <c r="BY86" s="128"/>
      <c r="BZ86" s="128"/>
      <c r="CA86" s="128"/>
      <c r="CB86" s="128"/>
      <c r="CC86" s="128"/>
      <c r="CD86" s="128"/>
      <c r="CE86" s="128"/>
      <c r="CF86" s="128"/>
      <c r="CG86" s="128"/>
      <c r="CH86" s="128"/>
      <c r="CI86" s="128"/>
      <c r="CJ86" s="128"/>
      <c r="CK86" s="128"/>
      <c r="CL86" s="128"/>
      <c r="CM86" s="128"/>
      <c r="CN86" s="128"/>
      <c r="CO86" s="128"/>
      <c r="CP86" s="128"/>
      <c r="CQ86" s="128"/>
      <c r="CR86" s="128"/>
      <c r="CS86" s="128"/>
      <c r="CT86" s="128"/>
      <c r="CU86" s="128"/>
      <c r="CV86" s="128"/>
      <c r="CW86" s="128"/>
      <c r="CX86" s="128"/>
      <c r="CY86" s="128"/>
      <c r="CZ86" s="128"/>
      <c r="DA86" s="128"/>
      <c r="DB86" s="128"/>
      <c r="DC86" s="128"/>
      <c r="DD86" s="128"/>
      <c r="DE86" s="128"/>
      <c r="DF86" s="128"/>
      <c r="DG86" s="128"/>
      <c r="DH86" s="128"/>
      <c r="DI86" s="128"/>
      <c r="DJ86" s="128"/>
      <c r="DK86" s="128"/>
      <c r="DL86" s="128"/>
      <c r="DM86" s="128"/>
      <c r="DN86" s="128"/>
      <c r="DO86" s="128"/>
      <c r="DP86" s="128"/>
      <c r="DQ86" s="128"/>
      <c r="DR86" s="127"/>
      <c r="DS86" s="127"/>
      <c r="DT86" s="127"/>
      <c r="DU86" s="127"/>
      <c r="DV86" s="127"/>
      <c r="DW86" s="127"/>
      <c r="DX86" s="127"/>
      <c r="DY86" s="127"/>
      <c r="DZ86" s="127"/>
      <c r="EA86" s="127"/>
      <c r="EB86" s="127"/>
      <c r="EC86" s="127"/>
      <c r="ED86" s="127"/>
      <c r="EE86" s="127"/>
      <c r="EF86" s="127"/>
      <c r="EG86" s="127"/>
      <c r="EH86" s="127"/>
      <c r="EI86" s="127"/>
      <c r="EJ86" s="127"/>
      <c r="EK86" s="127"/>
      <c r="EL86" s="127"/>
      <c r="EM86" s="127"/>
    </row>
    <row r="87" spans="1:143">
      <c r="A87" s="127"/>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c r="AA87" s="128"/>
      <c r="AB87" s="128"/>
      <c r="AC87" s="128"/>
      <c r="AD87" s="128"/>
      <c r="AE87" s="128"/>
      <c r="AF87" s="128"/>
      <c r="AG87" s="128"/>
      <c r="AH87" s="128"/>
      <c r="AI87" s="128"/>
      <c r="AJ87" s="128"/>
      <c r="AK87" s="128"/>
      <c r="AL87" s="128"/>
      <c r="AM87" s="128"/>
      <c r="AN87" s="128"/>
      <c r="AO87" s="128"/>
      <c r="AP87" s="128"/>
      <c r="AQ87" s="128"/>
      <c r="AR87" s="128"/>
      <c r="AS87" s="128"/>
      <c r="AT87" s="128"/>
      <c r="AU87" s="128"/>
      <c r="AV87" s="128"/>
      <c r="AW87" s="128"/>
      <c r="AX87" s="128"/>
      <c r="AY87" s="128"/>
      <c r="AZ87" s="128"/>
      <c r="BA87" s="128"/>
      <c r="BB87" s="128"/>
      <c r="BC87" s="128"/>
      <c r="BD87" s="128"/>
      <c r="BE87" s="128"/>
      <c r="BF87" s="128"/>
      <c r="BG87" s="128"/>
      <c r="BH87" s="128"/>
      <c r="BI87" s="128"/>
      <c r="BJ87" s="128"/>
      <c r="BK87" s="128"/>
      <c r="BL87" s="128"/>
      <c r="BM87" s="128"/>
      <c r="BN87" s="128"/>
      <c r="BO87" s="128"/>
      <c r="BP87" s="128"/>
      <c r="BQ87" s="128"/>
      <c r="BR87" s="128"/>
      <c r="BS87" s="128"/>
      <c r="BT87" s="128"/>
      <c r="BU87" s="128"/>
      <c r="BV87" s="128"/>
      <c r="BW87" s="128"/>
      <c r="BX87" s="128"/>
      <c r="BY87" s="128"/>
      <c r="BZ87" s="128"/>
      <c r="CA87" s="128"/>
      <c r="CB87" s="128"/>
      <c r="CC87" s="128"/>
      <c r="CD87" s="128"/>
      <c r="CE87" s="128"/>
      <c r="CF87" s="128"/>
      <c r="CG87" s="128"/>
      <c r="CH87" s="128"/>
      <c r="CI87" s="128"/>
      <c r="CJ87" s="128"/>
      <c r="CK87" s="128"/>
      <c r="CL87" s="128"/>
      <c r="CM87" s="128"/>
      <c r="CN87" s="128"/>
      <c r="CO87" s="128"/>
      <c r="CP87" s="128"/>
      <c r="CQ87" s="128"/>
      <c r="CR87" s="128"/>
      <c r="CS87" s="128"/>
      <c r="CT87" s="128"/>
      <c r="CU87" s="128"/>
      <c r="CV87" s="128"/>
      <c r="CW87" s="128"/>
      <c r="CX87" s="128"/>
      <c r="CY87" s="128"/>
      <c r="CZ87" s="128"/>
      <c r="DA87" s="128"/>
      <c r="DB87" s="128"/>
      <c r="DC87" s="128"/>
      <c r="DD87" s="128"/>
      <c r="DE87" s="128"/>
      <c r="DF87" s="128"/>
      <c r="DG87" s="128"/>
      <c r="DH87" s="128"/>
      <c r="DI87" s="128"/>
      <c r="DJ87" s="128"/>
      <c r="DK87" s="128"/>
      <c r="DL87" s="128"/>
      <c r="DM87" s="128"/>
      <c r="DN87" s="128"/>
      <c r="DO87" s="128"/>
      <c r="DP87" s="128"/>
      <c r="DQ87" s="128"/>
      <c r="DR87" s="127"/>
      <c r="DS87" s="127"/>
      <c r="DT87" s="127"/>
      <c r="DU87" s="127"/>
      <c r="DV87" s="127"/>
      <c r="DW87" s="127"/>
      <c r="DX87" s="127"/>
      <c r="DY87" s="127"/>
      <c r="DZ87" s="127"/>
      <c r="EA87" s="127"/>
      <c r="EB87" s="127"/>
      <c r="EC87" s="127"/>
      <c r="ED87" s="127"/>
      <c r="EE87" s="127"/>
      <c r="EF87" s="127"/>
      <c r="EG87" s="127"/>
      <c r="EH87" s="127"/>
      <c r="EI87" s="127"/>
      <c r="EJ87" s="127"/>
      <c r="EK87" s="127"/>
      <c r="EL87" s="127"/>
      <c r="EM87" s="127"/>
    </row>
    <row r="88" spans="1:143">
      <c r="A88" s="127"/>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c r="AA88" s="128"/>
      <c r="AB88" s="128"/>
      <c r="AC88" s="128"/>
      <c r="AD88" s="128"/>
      <c r="AE88" s="128"/>
      <c r="AF88" s="128"/>
      <c r="AG88" s="128"/>
      <c r="AH88" s="128"/>
      <c r="AI88" s="128"/>
      <c r="AJ88" s="128"/>
      <c r="AK88" s="128"/>
      <c r="AL88" s="128"/>
      <c r="AM88" s="128"/>
      <c r="AN88" s="128"/>
      <c r="AO88" s="128"/>
      <c r="AP88" s="128"/>
      <c r="AQ88" s="128"/>
      <c r="AR88" s="128"/>
      <c r="AS88" s="128"/>
      <c r="AT88" s="128"/>
      <c r="AU88" s="128"/>
      <c r="AV88" s="128"/>
      <c r="AW88" s="128"/>
      <c r="AX88" s="128"/>
      <c r="AY88" s="128"/>
      <c r="AZ88" s="128"/>
      <c r="BA88" s="128"/>
      <c r="BB88" s="128"/>
      <c r="BC88" s="128"/>
      <c r="BD88" s="128"/>
      <c r="BE88" s="128"/>
      <c r="BF88" s="128"/>
      <c r="BG88" s="128"/>
      <c r="BH88" s="128"/>
      <c r="BI88" s="128"/>
      <c r="BJ88" s="128"/>
      <c r="BK88" s="128"/>
      <c r="BL88" s="128"/>
      <c r="BM88" s="128"/>
      <c r="BN88" s="128"/>
      <c r="BO88" s="128"/>
      <c r="BP88" s="128"/>
      <c r="BQ88" s="128"/>
      <c r="BR88" s="128"/>
      <c r="BS88" s="128"/>
      <c r="BT88" s="128"/>
      <c r="BU88" s="128"/>
      <c r="BV88" s="128"/>
      <c r="BW88" s="128"/>
      <c r="BX88" s="128"/>
      <c r="BY88" s="128"/>
      <c r="BZ88" s="128"/>
      <c r="CA88" s="128"/>
      <c r="CB88" s="128"/>
      <c r="CC88" s="128"/>
      <c r="CD88" s="128"/>
      <c r="CE88" s="128"/>
      <c r="CF88" s="128"/>
      <c r="CG88" s="128"/>
      <c r="CH88" s="128"/>
      <c r="CI88" s="128"/>
      <c r="CJ88" s="128"/>
      <c r="CK88" s="128"/>
      <c r="CL88" s="128"/>
      <c r="CM88" s="128"/>
      <c r="CN88" s="128"/>
      <c r="CO88" s="128"/>
      <c r="CP88" s="128"/>
      <c r="CQ88" s="128"/>
      <c r="CR88" s="128"/>
      <c r="CS88" s="128"/>
      <c r="CT88" s="128"/>
      <c r="CU88" s="128"/>
      <c r="CV88" s="128"/>
      <c r="CW88" s="128"/>
      <c r="CX88" s="128"/>
      <c r="CY88" s="128"/>
      <c r="CZ88" s="128"/>
      <c r="DA88" s="128"/>
      <c r="DB88" s="128"/>
      <c r="DC88" s="128"/>
      <c r="DD88" s="128"/>
      <c r="DE88" s="128"/>
      <c r="DF88" s="128"/>
      <c r="DG88" s="128"/>
      <c r="DH88" s="128"/>
      <c r="DI88" s="128"/>
      <c r="DJ88" s="128"/>
      <c r="DK88" s="128"/>
      <c r="DL88" s="128"/>
      <c r="DM88" s="128"/>
      <c r="DN88" s="128"/>
      <c r="DO88" s="128"/>
      <c r="DP88" s="128"/>
      <c r="DQ88" s="128"/>
      <c r="DR88" s="127"/>
      <c r="DS88" s="127"/>
      <c r="DT88" s="127"/>
      <c r="DU88" s="127"/>
      <c r="DV88" s="127"/>
      <c r="DW88" s="127"/>
      <c r="DX88" s="127"/>
      <c r="DY88" s="127"/>
      <c r="DZ88" s="127"/>
      <c r="EA88" s="127"/>
      <c r="EB88" s="127"/>
      <c r="EC88" s="127"/>
      <c r="ED88" s="127"/>
      <c r="EE88" s="127"/>
      <c r="EF88" s="127"/>
      <c r="EG88" s="127"/>
      <c r="EH88" s="127"/>
      <c r="EI88" s="127"/>
      <c r="EJ88" s="127"/>
      <c r="EK88" s="127"/>
      <c r="EL88" s="127"/>
      <c r="EM88" s="127"/>
    </row>
    <row r="89" spans="1:143">
      <c r="A89" s="127"/>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c r="AA89" s="128"/>
      <c r="AB89" s="128"/>
      <c r="AC89" s="128"/>
      <c r="AD89" s="128"/>
      <c r="AE89" s="128"/>
      <c r="AF89" s="128"/>
      <c r="AG89" s="128"/>
      <c r="AH89" s="128"/>
      <c r="AI89" s="128"/>
      <c r="AJ89" s="128"/>
      <c r="AK89" s="128"/>
      <c r="AL89" s="128"/>
      <c r="AM89" s="128"/>
      <c r="AN89" s="128"/>
      <c r="AO89" s="128"/>
      <c r="AP89" s="128"/>
      <c r="AQ89" s="128"/>
      <c r="AR89" s="128"/>
      <c r="AS89" s="128"/>
      <c r="AT89" s="128"/>
      <c r="AU89" s="128"/>
      <c r="AV89" s="128"/>
      <c r="AW89" s="128"/>
      <c r="AX89" s="128"/>
      <c r="AY89" s="128"/>
      <c r="AZ89" s="128"/>
      <c r="BA89" s="128"/>
      <c r="BB89" s="128"/>
      <c r="BC89" s="128"/>
      <c r="BD89" s="128"/>
      <c r="BE89" s="128"/>
      <c r="BF89" s="128"/>
      <c r="BG89" s="128"/>
      <c r="BH89" s="128"/>
      <c r="BI89" s="128"/>
      <c r="BJ89" s="128"/>
      <c r="BK89" s="128"/>
      <c r="BL89" s="128"/>
      <c r="BM89" s="128"/>
      <c r="BN89" s="128"/>
      <c r="BO89" s="128"/>
      <c r="BP89" s="128"/>
      <c r="BQ89" s="128"/>
      <c r="BR89" s="128"/>
      <c r="BS89" s="128"/>
      <c r="BT89" s="128"/>
      <c r="BU89" s="128"/>
      <c r="BV89" s="128"/>
      <c r="BW89" s="128"/>
      <c r="BX89" s="128"/>
      <c r="BY89" s="128"/>
      <c r="BZ89" s="128"/>
      <c r="CA89" s="128"/>
      <c r="CB89" s="128"/>
      <c r="CC89" s="128"/>
      <c r="CD89" s="128"/>
      <c r="CE89" s="128"/>
      <c r="CF89" s="128"/>
      <c r="CG89" s="128"/>
      <c r="CH89" s="128"/>
      <c r="CI89" s="128"/>
      <c r="CJ89" s="128"/>
      <c r="CK89" s="128"/>
      <c r="CL89" s="128"/>
      <c r="CM89" s="128"/>
      <c r="CN89" s="128"/>
      <c r="CO89" s="128"/>
      <c r="CP89" s="128"/>
      <c r="CQ89" s="128"/>
      <c r="CR89" s="128"/>
      <c r="CS89" s="128"/>
      <c r="CT89" s="128"/>
      <c r="CU89" s="128"/>
      <c r="CV89" s="128"/>
      <c r="CW89" s="128"/>
      <c r="CX89" s="128"/>
      <c r="CY89" s="128"/>
      <c r="CZ89" s="128"/>
      <c r="DA89" s="128"/>
      <c r="DB89" s="128"/>
      <c r="DC89" s="128"/>
      <c r="DD89" s="128"/>
      <c r="DE89" s="128"/>
      <c r="DF89" s="128"/>
      <c r="DG89" s="128"/>
      <c r="DH89" s="128"/>
      <c r="DI89" s="128"/>
      <c r="DJ89" s="128"/>
      <c r="DK89" s="128"/>
      <c r="DL89" s="128"/>
      <c r="DM89" s="128"/>
      <c r="DN89" s="128"/>
      <c r="DO89" s="128"/>
      <c r="DP89" s="128"/>
      <c r="DQ89" s="128"/>
      <c r="DR89" s="127"/>
      <c r="DS89" s="127"/>
      <c r="DT89" s="127"/>
      <c r="DU89" s="127"/>
      <c r="DV89" s="127"/>
      <c r="DW89" s="127"/>
      <c r="DX89" s="127"/>
      <c r="DY89" s="127"/>
      <c r="DZ89" s="127"/>
      <c r="EA89" s="127"/>
      <c r="EB89" s="127"/>
      <c r="EC89" s="127"/>
      <c r="ED89" s="127"/>
      <c r="EE89" s="127"/>
      <c r="EF89" s="127"/>
      <c r="EG89" s="127"/>
      <c r="EH89" s="127"/>
      <c r="EI89" s="127"/>
      <c r="EJ89" s="127"/>
      <c r="EK89" s="127"/>
      <c r="EL89" s="127"/>
      <c r="EM89" s="127"/>
    </row>
    <row r="90" spans="1:143">
      <c r="A90" s="127"/>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c r="AA90" s="128"/>
      <c r="AB90" s="128"/>
      <c r="AC90" s="128"/>
      <c r="AD90" s="128"/>
      <c r="AE90" s="128"/>
      <c r="AF90" s="128"/>
      <c r="AG90" s="128"/>
      <c r="AH90" s="128"/>
      <c r="AI90" s="128"/>
      <c r="AJ90" s="128"/>
      <c r="AK90" s="128"/>
      <c r="AL90" s="128"/>
      <c r="AM90" s="128"/>
      <c r="AN90" s="128"/>
      <c r="AO90" s="128"/>
      <c r="AP90" s="128"/>
      <c r="AQ90" s="128"/>
      <c r="AR90" s="128"/>
      <c r="AS90" s="128"/>
      <c r="AT90" s="128"/>
      <c r="AU90" s="128"/>
      <c r="AV90" s="128"/>
      <c r="AW90" s="128"/>
      <c r="AX90" s="128"/>
      <c r="AY90" s="128"/>
      <c r="AZ90" s="128"/>
      <c r="BA90" s="128"/>
      <c r="BB90" s="128"/>
      <c r="BC90" s="128"/>
      <c r="BD90" s="128"/>
      <c r="BE90" s="128"/>
      <c r="BF90" s="128"/>
      <c r="BG90" s="128"/>
      <c r="BH90" s="128"/>
      <c r="BI90" s="128"/>
      <c r="BJ90" s="128"/>
      <c r="BK90" s="128"/>
      <c r="BL90" s="128"/>
      <c r="BM90" s="128"/>
      <c r="BN90" s="128"/>
      <c r="BO90" s="128"/>
      <c r="BP90" s="128"/>
      <c r="BQ90" s="128"/>
      <c r="BR90" s="128"/>
      <c r="BS90" s="128"/>
      <c r="BT90" s="128"/>
      <c r="BU90" s="128"/>
      <c r="BV90" s="128"/>
      <c r="BW90" s="128"/>
      <c r="BX90" s="128"/>
      <c r="BY90" s="128"/>
      <c r="BZ90" s="128"/>
      <c r="CA90" s="128"/>
      <c r="CB90" s="128"/>
      <c r="CC90" s="128"/>
      <c r="CD90" s="128"/>
      <c r="CE90" s="128"/>
      <c r="CF90" s="128"/>
      <c r="CG90" s="128"/>
      <c r="CH90" s="128"/>
      <c r="CI90" s="128"/>
      <c r="CJ90" s="128"/>
      <c r="CK90" s="128"/>
      <c r="CL90" s="128"/>
      <c r="CM90" s="128"/>
      <c r="CN90" s="128"/>
      <c r="CO90" s="128"/>
      <c r="CP90" s="128"/>
      <c r="CQ90" s="128"/>
      <c r="CR90" s="128"/>
      <c r="CS90" s="128"/>
      <c r="CT90" s="128"/>
      <c r="CU90" s="128"/>
      <c r="CV90" s="128"/>
      <c r="CW90" s="128"/>
      <c r="CX90" s="128"/>
      <c r="CY90" s="128"/>
      <c r="CZ90" s="128"/>
      <c r="DA90" s="128"/>
      <c r="DB90" s="128"/>
      <c r="DC90" s="128"/>
      <c r="DD90" s="128"/>
      <c r="DE90" s="128"/>
      <c r="DF90" s="128"/>
      <c r="DG90" s="128"/>
      <c r="DH90" s="128"/>
      <c r="DI90" s="128"/>
      <c r="DJ90" s="128"/>
      <c r="DK90" s="128"/>
      <c r="DL90" s="128"/>
      <c r="DM90" s="128"/>
      <c r="DN90" s="128"/>
      <c r="DO90" s="128"/>
      <c r="DP90" s="128"/>
      <c r="DQ90" s="128"/>
      <c r="DR90" s="127"/>
      <c r="DS90" s="127"/>
      <c r="DT90" s="127"/>
      <c r="DU90" s="127"/>
      <c r="DV90" s="127"/>
      <c r="DW90" s="127"/>
      <c r="DX90" s="127"/>
      <c r="DY90" s="127"/>
      <c r="DZ90" s="127"/>
      <c r="EA90" s="127"/>
      <c r="EB90" s="127"/>
      <c r="EC90" s="127"/>
      <c r="ED90" s="127"/>
      <c r="EE90" s="127"/>
      <c r="EF90" s="127"/>
      <c r="EG90" s="127"/>
      <c r="EH90" s="127"/>
      <c r="EI90" s="127"/>
      <c r="EJ90" s="127"/>
      <c r="EK90" s="127"/>
      <c r="EL90" s="127"/>
      <c r="EM90" s="127"/>
    </row>
    <row r="91" spans="1:143">
      <c r="A91" s="127"/>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c r="AA91" s="128"/>
      <c r="AB91" s="128"/>
      <c r="AC91" s="128"/>
      <c r="AD91" s="128"/>
      <c r="AE91" s="128"/>
      <c r="AF91" s="128"/>
      <c r="AG91" s="128"/>
      <c r="AH91" s="128"/>
      <c r="AI91" s="128"/>
      <c r="AJ91" s="128"/>
      <c r="AK91" s="128"/>
      <c r="AL91" s="128"/>
      <c r="AM91" s="128"/>
      <c r="AN91" s="128"/>
      <c r="AO91" s="128"/>
      <c r="AP91" s="128"/>
      <c r="AQ91" s="128"/>
      <c r="AR91" s="128"/>
      <c r="AS91" s="128"/>
      <c r="AT91" s="128"/>
      <c r="AU91" s="128"/>
      <c r="AV91" s="128"/>
      <c r="AW91" s="128"/>
      <c r="AX91" s="128"/>
      <c r="AY91" s="128"/>
      <c r="AZ91" s="128"/>
      <c r="BA91" s="128"/>
      <c r="BB91" s="128"/>
      <c r="BC91" s="128"/>
      <c r="BD91" s="128"/>
      <c r="BE91" s="128"/>
      <c r="BF91" s="128"/>
      <c r="BG91" s="128"/>
      <c r="BH91" s="128"/>
      <c r="BI91" s="128"/>
      <c r="BJ91" s="128"/>
      <c r="BK91" s="128"/>
      <c r="BL91" s="128"/>
      <c r="BM91" s="128"/>
      <c r="BN91" s="128"/>
      <c r="BO91" s="128"/>
      <c r="BP91" s="128"/>
      <c r="BQ91" s="128"/>
      <c r="BR91" s="128"/>
      <c r="BS91" s="128"/>
      <c r="BT91" s="128"/>
      <c r="BU91" s="128"/>
      <c r="BV91" s="128"/>
      <c r="BW91" s="128"/>
      <c r="BX91" s="128"/>
      <c r="BY91" s="128"/>
      <c r="BZ91" s="128"/>
      <c r="CA91" s="128"/>
      <c r="CB91" s="128"/>
      <c r="CC91" s="128"/>
      <c r="CD91" s="128"/>
      <c r="CE91" s="128"/>
      <c r="CF91" s="128"/>
      <c r="CG91" s="128"/>
      <c r="CH91" s="128"/>
      <c r="CI91" s="128"/>
      <c r="CJ91" s="128"/>
      <c r="CK91" s="128"/>
      <c r="CL91" s="128"/>
      <c r="CM91" s="128"/>
      <c r="CN91" s="128"/>
      <c r="CO91" s="128"/>
      <c r="CP91" s="128"/>
      <c r="CQ91" s="128"/>
      <c r="CR91" s="128"/>
      <c r="CS91" s="128"/>
      <c r="CT91" s="128"/>
      <c r="CU91" s="128"/>
      <c r="CV91" s="128"/>
      <c r="CW91" s="128"/>
      <c r="CX91" s="128"/>
      <c r="CY91" s="128"/>
      <c r="CZ91" s="128"/>
      <c r="DA91" s="128"/>
      <c r="DB91" s="128"/>
      <c r="DC91" s="128"/>
      <c r="DD91" s="128"/>
      <c r="DE91" s="128"/>
      <c r="DF91" s="128"/>
      <c r="DG91" s="128"/>
      <c r="DH91" s="128"/>
      <c r="DI91" s="128"/>
      <c r="DJ91" s="128"/>
      <c r="DK91" s="128"/>
      <c r="DL91" s="128"/>
      <c r="DM91" s="128"/>
      <c r="DN91" s="128"/>
      <c r="DO91" s="128"/>
      <c r="DP91" s="128"/>
      <c r="DQ91" s="128"/>
      <c r="DR91" s="127"/>
      <c r="DS91" s="127"/>
      <c r="DT91" s="127"/>
      <c r="DU91" s="127"/>
      <c r="DV91" s="127"/>
      <c r="DW91" s="127"/>
      <c r="DX91" s="127"/>
      <c r="DY91" s="127"/>
      <c r="DZ91" s="127"/>
      <c r="EA91" s="127"/>
      <c r="EB91" s="127"/>
      <c r="EC91" s="127"/>
      <c r="ED91" s="127"/>
      <c r="EE91" s="127"/>
      <c r="EF91" s="127"/>
      <c r="EG91" s="127"/>
      <c r="EH91" s="127"/>
      <c r="EI91" s="127"/>
      <c r="EJ91" s="127"/>
      <c r="EK91" s="127"/>
      <c r="EL91" s="127"/>
      <c r="EM91" s="127"/>
    </row>
    <row r="92" spans="1:143">
      <c r="A92" s="127"/>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c r="AA92" s="128"/>
      <c r="AB92" s="128"/>
      <c r="AC92" s="128"/>
      <c r="AD92" s="128"/>
      <c r="AE92" s="128"/>
      <c r="AF92" s="128"/>
      <c r="AG92" s="128"/>
      <c r="AH92" s="128"/>
      <c r="AI92" s="128"/>
      <c r="AJ92" s="128"/>
      <c r="AK92" s="128"/>
      <c r="AL92" s="128"/>
      <c r="AM92" s="128"/>
      <c r="AN92" s="128"/>
      <c r="AO92" s="128"/>
      <c r="AP92" s="128"/>
      <c r="AQ92" s="128"/>
      <c r="AR92" s="128"/>
      <c r="AS92" s="128"/>
      <c r="AT92" s="128"/>
      <c r="AU92" s="128"/>
      <c r="AV92" s="128"/>
      <c r="AW92" s="128"/>
      <c r="AX92" s="128"/>
      <c r="AY92" s="128"/>
      <c r="AZ92" s="128"/>
      <c r="BA92" s="128"/>
      <c r="BB92" s="128"/>
      <c r="BC92" s="128"/>
      <c r="BD92" s="128"/>
      <c r="BE92" s="128"/>
      <c r="BF92" s="128"/>
      <c r="BG92" s="128"/>
      <c r="BH92" s="128"/>
      <c r="BI92" s="128"/>
      <c r="BJ92" s="128"/>
      <c r="BK92" s="128"/>
      <c r="BL92" s="128"/>
      <c r="BM92" s="128"/>
      <c r="BN92" s="128"/>
      <c r="BO92" s="128"/>
      <c r="BP92" s="128"/>
      <c r="BQ92" s="128"/>
      <c r="BR92" s="128"/>
      <c r="BS92" s="128"/>
      <c r="BT92" s="128"/>
      <c r="BU92" s="128"/>
      <c r="BV92" s="128"/>
      <c r="BW92" s="128"/>
      <c r="BX92" s="128"/>
      <c r="BY92" s="128"/>
      <c r="BZ92" s="128"/>
      <c r="CA92" s="128"/>
      <c r="CB92" s="128"/>
      <c r="CC92" s="128"/>
      <c r="CD92" s="128"/>
      <c r="CE92" s="128"/>
      <c r="CF92" s="128"/>
      <c r="CG92" s="128"/>
      <c r="CH92" s="128"/>
      <c r="CI92" s="128"/>
      <c r="CJ92" s="128"/>
      <c r="CK92" s="128"/>
      <c r="CL92" s="128"/>
      <c r="CM92" s="128"/>
      <c r="CN92" s="128"/>
      <c r="CO92" s="128"/>
      <c r="CP92" s="128"/>
      <c r="CQ92" s="128"/>
      <c r="CR92" s="128"/>
      <c r="CS92" s="128"/>
      <c r="CT92" s="128"/>
      <c r="CU92" s="128"/>
      <c r="CV92" s="128"/>
      <c r="CW92" s="128"/>
      <c r="CX92" s="128"/>
      <c r="CY92" s="128"/>
      <c r="CZ92" s="128"/>
      <c r="DA92" s="128"/>
      <c r="DB92" s="128"/>
      <c r="DC92" s="128"/>
      <c r="DD92" s="128"/>
      <c r="DE92" s="128"/>
      <c r="DF92" s="128"/>
      <c r="DG92" s="128"/>
      <c r="DH92" s="128"/>
      <c r="DI92" s="128"/>
      <c r="DJ92" s="128"/>
      <c r="DK92" s="128"/>
      <c r="DL92" s="128"/>
      <c r="DM92" s="128"/>
      <c r="DN92" s="128"/>
      <c r="DO92" s="128"/>
      <c r="DP92" s="128"/>
      <c r="DQ92" s="128"/>
      <c r="DR92" s="127"/>
      <c r="DS92" s="127"/>
      <c r="DT92" s="127"/>
      <c r="DU92" s="127"/>
      <c r="DV92" s="127"/>
      <c r="DW92" s="127"/>
      <c r="DX92" s="127"/>
      <c r="DY92" s="127"/>
      <c r="DZ92" s="127"/>
      <c r="EA92" s="127"/>
      <c r="EB92" s="127"/>
      <c r="EC92" s="127"/>
      <c r="ED92" s="127"/>
      <c r="EE92" s="127"/>
      <c r="EF92" s="127"/>
      <c r="EG92" s="127"/>
      <c r="EH92" s="127"/>
      <c r="EI92" s="127"/>
      <c r="EJ92" s="127"/>
      <c r="EK92" s="127"/>
      <c r="EL92" s="127"/>
      <c r="EM92" s="127"/>
    </row>
    <row r="93" spans="1:143">
      <c r="A93" s="127"/>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c r="AA93" s="128"/>
      <c r="AB93" s="128"/>
      <c r="AC93" s="128"/>
      <c r="AD93" s="128"/>
      <c r="AE93" s="128"/>
      <c r="AF93" s="128"/>
      <c r="AG93" s="128"/>
      <c r="AH93" s="128"/>
      <c r="AI93" s="128"/>
      <c r="AJ93" s="128"/>
      <c r="AK93" s="128"/>
      <c r="AL93" s="128"/>
      <c r="AM93" s="128"/>
      <c r="AN93" s="128"/>
      <c r="AO93" s="128"/>
      <c r="AP93" s="128"/>
      <c r="AQ93" s="128"/>
      <c r="AR93" s="128"/>
      <c r="AS93" s="128"/>
      <c r="AT93" s="128"/>
      <c r="AU93" s="128"/>
      <c r="AV93" s="128"/>
      <c r="AW93" s="128"/>
      <c r="AX93" s="128"/>
      <c r="AY93" s="128"/>
      <c r="AZ93" s="128"/>
      <c r="BA93" s="128"/>
      <c r="BB93" s="128"/>
      <c r="BC93" s="128"/>
      <c r="BD93" s="128"/>
      <c r="BE93" s="128"/>
      <c r="BF93" s="128"/>
      <c r="BG93" s="128"/>
      <c r="BH93" s="128"/>
      <c r="BI93" s="128"/>
      <c r="BJ93" s="128"/>
      <c r="BK93" s="128"/>
      <c r="BL93" s="128"/>
      <c r="BM93" s="128"/>
      <c r="BN93" s="128"/>
      <c r="BO93" s="128"/>
      <c r="BP93" s="128"/>
      <c r="BQ93" s="128"/>
      <c r="BR93" s="128"/>
      <c r="BS93" s="128"/>
      <c r="BT93" s="128"/>
      <c r="BU93" s="128"/>
      <c r="BV93" s="128"/>
      <c r="BW93" s="128"/>
      <c r="BX93" s="128"/>
      <c r="BY93" s="128"/>
      <c r="BZ93" s="128"/>
      <c r="CA93" s="128"/>
      <c r="CB93" s="128"/>
      <c r="CC93" s="128"/>
      <c r="CD93" s="128"/>
      <c r="CE93" s="128"/>
      <c r="CF93" s="128"/>
      <c r="CG93" s="128"/>
      <c r="CH93" s="128"/>
      <c r="CI93" s="128"/>
      <c r="CJ93" s="128"/>
      <c r="CK93" s="128"/>
      <c r="CL93" s="128"/>
      <c r="CM93" s="128"/>
      <c r="CN93" s="128"/>
      <c r="CO93" s="128"/>
      <c r="CP93" s="128"/>
      <c r="CQ93" s="128"/>
      <c r="CR93" s="128"/>
      <c r="CS93" s="128"/>
      <c r="CT93" s="128"/>
      <c r="CU93" s="128"/>
      <c r="CV93" s="128"/>
      <c r="CW93" s="128"/>
      <c r="CX93" s="128"/>
      <c r="CY93" s="128"/>
      <c r="CZ93" s="128"/>
      <c r="DA93" s="128"/>
      <c r="DB93" s="128"/>
      <c r="DC93" s="128"/>
      <c r="DD93" s="128"/>
      <c r="DE93" s="128"/>
      <c r="DF93" s="128"/>
      <c r="DG93" s="128"/>
      <c r="DH93" s="128"/>
      <c r="DI93" s="128"/>
      <c r="DJ93" s="128"/>
      <c r="DK93" s="128"/>
      <c r="DL93" s="128"/>
      <c r="DM93" s="128"/>
      <c r="DN93" s="128"/>
      <c r="DO93" s="128"/>
      <c r="DP93" s="128"/>
      <c r="DQ93" s="128"/>
      <c r="DR93" s="127"/>
      <c r="DS93" s="127"/>
      <c r="DT93" s="127"/>
      <c r="DU93" s="127"/>
      <c r="DV93" s="127"/>
      <c r="DW93" s="127"/>
      <c r="DX93" s="127"/>
      <c r="DY93" s="127"/>
      <c r="DZ93" s="127"/>
      <c r="EA93" s="127"/>
      <c r="EB93" s="127"/>
      <c r="EC93" s="127"/>
      <c r="ED93" s="127"/>
      <c r="EE93" s="127"/>
      <c r="EF93" s="127"/>
      <c r="EG93" s="127"/>
      <c r="EH93" s="127"/>
      <c r="EI93" s="127"/>
      <c r="EJ93" s="127"/>
      <c r="EK93" s="127"/>
      <c r="EL93" s="127"/>
      <c r="EM93" s="127"/>
    </row>
    <row r="94" spans="1:143">
      <c r="A94" s="127"/>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c r="AA94" s="128"/>
      <c r="AB94" s="128"/>
      <c r="AC94" s="128"/>
      <c r="AD94" s="128"/>
      <c r="AE94" s="128"/>
      <c r="AF94" s="128"/>
      <c r="AG94" s="128"/>
      <c r="AH94" s="128"/>
      <c r="AI94" s="128"/>
      <c r="AJ94" s="128"/>
      <c r="AK94" s="128"/>
      <c r="AL94" s="128"/>
      <c r="AM94" s="128"/>
      <c r="AN94" s="128"/>
      <c r="AO94" s="128"/>
      <c r="AP94" s="128"/>
      <c r="AQ94" s="128"/>
      <c r="AR94" s="128"/>
      <c r="AS94" s="128"/>
      <c r="AT94" s="128"/>
      <c r="AU94" s="128"/>
      <c r="AV94" s="128"/>
      <c r="AW94" s="128"/>
      <c r="AX94" s="128"/>
      <c r="AY94" s="128"/>
      <c r="AZ94" s="128"/>
      <c r="BA94" s="128"/>
      <c r="BB94" s="128"/>
      <c r="BC94" s="128"/>
      <c r="BD94" s="128"/>
      <c r="BE94" s="128"/>
      <c r="BF94" s="128"/>
      <c r="BG94" s="128"/>
      <c r="BH94" s="128"/>
      <c r="BI94" s="128"/>
      <c r="BJ94" s="128"/>
      <c r="BK94" s="128"/>
      <c r="BL94" s="128"/>
      <c r="BM94" s="128"/>
      <c r="BN94" s="128"/>
      <c r="BO94" s="128"/>
      <c r="BP94" s="128"/>
      <c r="BQ94" s="128"/>
      <c r="BR94" s="128"/>
      <c r="BS94" s="128"/>
      <c r="BT94" s="128"/>
      <c r="BU94" s="128"/>
      <c r="BV94" s="128"/>
      <c r="BW94" s="128"/>
      <c r="BX94" s="128"/>
      <c r="BY94" s="128"/>
      <c r="BZ94" s="128"/>
      <c r="CA94" s="128"/>
      <c r="CB94" s="128"/>
      <c r="CC94" s="128"/>
      <c r="CD94" s="128"/>
      <c r="CE94" s="128"/>
      <c r="CF94" s="128"/>
      <c r="CG94" s="128"/>
      <c r="CH94" s="128"/>
      <c r="CI94" s="128"/>
      <c r="CJ94" s="128"/>
      <c r="CK94" s="128"/>
      <c r="CL94" s="128"/>
      <c r="CM94" s="128"/>
      <c r="CN94" s="128"/>
      <c r="CO94" s="128"/>
      <c r="CP94" s="128"/>
      <c r="CQ94" s="128"/>
      <c r="CR94" s="128"/>
      <c r="CS94" s="128"/>
      <c r="CT94" s="128"/>
      <c r="CU94" s="128"/>
      <c r="CV94" s="128"/>
      <c r="CW94" s="128"/>
      <c r="CX94" s="128"/>
      <c r="CY94" s="128"/>
      <c r="CZ94" s="128"/>
      <c r="DA94" s="128"/>
      <c r="DB94" s="128"/>
      <c r="DC94" s="128"/>
      <c r="DD94" s="128"/>
      <c r="DE94" s="128"/>
      <c r="DF94" s="128"/>
      <c r="DG94" s="128"/>
      <c r="DH94" s="128"/>
      <c r="DI94" s="128"/>
      <c r="DJ94" s="128"/>
      <c r="DK94" s="128"/>
      <c r="DL94" s="128"/>
      <c r="DM94" s="128"/>
      <c r="DN94" s="128"/>
      <c r="DO94" s="128"/>
      <c r="DP94" s="128"/>
      <c r="DQ94" s="128"/>
      <c r="DR94" s="127"/>
      <c r="DS94" s="127"/>
      <c r="DT94" s="127"/>
      <c r="DU94" s="127"/>
      <c r="DV94" s="127"/>
      <c r="DW94" s="127"/>
      <c r="DX94" s="127"/>
      <c r="DY94" s="127"/>
      <c r="DZ94" s="127"/>
      <c r="EA94" s="127"/>
      <c r="EB94" s="127"/>
      <c r="EC94" s="127"/>
      <c r="ED94" s="127"/>
      <c r="EE94" s="127"/>
      <c r="EF94" s="127"/>
      <c r="EG94" s="127"/>
      <c r="EH94" s="127"/>
      <c r="EI94" s="127"/>
      <c r="EJ94" s="127"/>
      <c r="EK94" s="127"/>
      <c r="EL94" s="127"/>
      <c r="EM94" s="127"/>
    </row>
    <row r="95" spans="1:143">
      <c r="A95" s="127"/>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c r="AA95" s="128"/>
      <c r="AB95" s="128"/>
      <c r="AC95" s="128"/>
      <c r="AD95" s="128"/>
      <c r="AE95" s="128"/>
      <c r="AF95" s="128"/>
      <c r="AG95" s="128"/>
      <c r="AH95" s="128"/>
      <c r="AI95" s="128"/>
      <c r="AJ95" s="128"/>
      <c r="AK95" s="128"/>
      <c r="AL95" s="128"/>
      <c r="AM95" s="128"/>
      <c r="AN95" s="128"/>
      <c r="AO95" s="128"/>
      <c r="AP95" s="128"/>
      <c r="AQ95" s="128"/>
      <c r="AR95" s="128"/>
      <c r="AS95" s="128"/>
      <c r="AT95" s="128"/>
      <c r="AU95" s="128"/>
      <c r="AV95" s="128"/>
      <c r="AW95" s="128"/>
      <c r="AX95" s="128"/>
      <c r="AY95" s="128"/>
      <c r="AZ95" s="128"/>
      <c r="BA95" s="128"/>
      <c r="BB95" s="128"/>
      <c r="BC95" s="128"/>
      <c r="BD95" s="128"/>
      <c r="BE95" s="128"/>
      <c r="BF95" s="128"/>
      <c r="BG95" s="128"/>
      <c r="BH95" s="128"/>
      <c r="BI95" s="128"/>
      <c r="BJ95" s="128"/>
      <c r="BK95" s="128"/>
      <c r="BL95" s="128"/>
      <c r="BM95" s="128"/>
      <c r="BN95" s="128"/>
      <c r="BO95" s="128"/>
      <c r="BP95" s="128"/>
      <c r="BQ95" s="128"/>
      <c r="BR95" s="128"/>
      <c r="BS95" s="128"/>
      <c r="BT95" s="128"/>
      <c r="BU95" s="128"/>
      <c r="BV95" s="128"/>
      <c r="BW95" s="128"/>
      <c r="BX95" s="128"/>
      <c r="BY95" s="128"/>
      <c r="BZ95" s="128"/>
      <c r="CA95" s="128"/>
      <c r="CB95" s="128"/>
      <c r="CC95" s="128"/>
      <c r="CD95" s="128"/>
      <c r="CE95" s="128"/>
      <c r="CF95" s="128"/>
      <c r="CG95" s="128"/>
      <c r="CH95" s="128"/>
      <c r="CI95" s="128"/>
      <c r="CJ95" s="128"/>
      <c r="CK95" s="128"/>
      <c r="CL95" s="128"/>
      <c r="CM95" s="128"/>
      <c r="CN95" s="128"/>
      <c r="CO95" s="128"/>
      <c r="CP95" s="128"/>
      <c r="CQ95" s="128"/>
      <c r="CR95" s="128"/>
      <c r="CS95" s="128"/>
      <c r="CT95" s="128"/>
      <c r="CU95" s="128"/>
      <c r="CV95" s="128"/>
      <c r="CW95" s="128"/>
      <c r="CX95" s="128"/>
      <c r="CY95" s="128"/>
      <c r="CZ95" s="128"/>
      <c r="DA95" s="128"/>
      <c r="DB95" s="128"/>
      <c r="DC95" s="128"/>
      <c r="DD95" s="128"/>
      <c r="DE95" s="128"/>
      <c r="DF95" s="128"/>
      <c r="DG95" s="128"/>
      <c r="DH95" s="128"/>
      <c r="DI95" s="128"/>
      <c r="DJ95" s="128"/>
      <c r="DK95" s="128"/>
      <c r="DL95" s="128"/>
      <c r="DM95" s="128"/>
      <c r="DN95" s="128"/>
      <c r="DO95" s="128"/>
      <c r="DP95" s="128"/>
      <c r="DQ95" s="128"/>
      <c r="DR95" s="127"/>
      <c r="DS95" s="127"/>
      <c r="DT95" s="127"/>
      <c r="DU95" s="127"/>
      <c r="DV95" s="127"/>
      <c r="DW95" s="127"/>
      <c r="DX95" s="127"/>
      <c r="DY95" s="127"/>
      <c r="DZ95" s="127"/>
      <c r="EA95" s="127"/>
      <c r="EB95" s="127"/>
      <c r="EC95" s="127"/>
      <c r="ED95" s="127"/>
      <c r="EE95" s="127"/>
      <c r="EF95" s="127"/>
      <c r="EG95" s="127"/>
      <c r="EH95" s="127"/>
      <c r="EI95" s="127"/>
      <c r="EJ95" s="127"/>
      <c r="EK95" s="127"/>
      <c r="EL95" s="127"/>
      <c r="EM95" s="127"/>
    </row>
    <row r="96" spans="1:143">
      <c r="A96" s="127"/>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c r="AA96" s="128"/>
      <c r="AB96" s="128"/>
      <c r="AC96" s="128"/>
      <c r="AD96" s="128"/>
      <c r="AE96" s="128"/>
      <c r="AF96" s="128"/>
      <c r="AG96" s="128"/>
      <c r="AH96" s="128"/>
      <c r="AI96" s="128"/>
      <c r="AJ96" s="128"/>
      <c r="AK96" s="128"/>
      <c r="AL96" s="128"/>
      <c r="AM96" s="128"/>
      <c r="AN96" s="128"/>
      <c r="AO96" s="128"/>
      <c r="AP96" s="128"/>
      <c r="AQ96" s="128"/>
      <c r="AR96" s="128"/>
      <c r="AS96" s="128"/>
      <c r="AT96" s="128"/>
      <c r="AU96" s="128"/>
      <c r="AV96" s="128"/>
      <c r="AW96" s="128"/>
      <c r="AX96" s="128"/>
      <c r="AY96" s="128"/>
      <c r="AZ96" s="128"/>
      <c r="BA96" s="128"/>
      <c r="BB96" s="128"/>
      <c r="BC96" s="128"/>
      <c r="BD96" s="128"/>
      <c r="BE96" s="128"/>
      <c r="BF96" s="128"/>
      <c r="BG96" s="128"/>
      <c r="BH96" s="128"/>
      <c r="BI96" s="128"/>
      <c r="BJ96" s="128"/>
      <c r="BK96" s="128"/>
      <c r="BL96" s="128"/>
      <c r="BM96" s="128"/>
      <c r="BN96" s="128"/>
      <c r="BO96" s="128"/>
      <c r="BP96" s="128"/>
      <c r="BQ96" s="128"/>
      <c r="BR96" s="128"/>
      <c r="BS96" s="128"/>
      <c r="BT96" s="128"/>
      <c r="BU96" s="128"/>
      <c r="BV96" s="128"/>
      <c r="BW96" s="128"/>
      <c r="BX96" s="128"/>
      <c r="BY96" s="128"/>
      <c r="BZ96" s="128"/>
      <c r="CA96" s="128"/>
      <c r="CB96" s="128"/>
      <c r="CC96" s="128"/>
      <c r="CD96" s="128"/>
      <c r="CE96" s="128"/>
      <c r="CF96" s="128"/>
      <c r="CG96" s="128"/>
      <c r="CH96" s="128"/>
      <c r="CI96" s="128"/>
      <c r="CJ96" s="128"/>
      <c r="CK96" s="128"/>
      <c r="CL96" s="128"/>
      <c r="CM96" s="128"/>
      <c r="CN96" s="128"/>
      <c r="CO96" s="128"/>
      <c r="CP96" s="128"/>
      <c r="CQ96" s="128"/>
      <c r="CR96" s="128"/>
      <c r="CS96" s="128"/>
      <c r="CT96" s="128"/>
      <c r="CU96" s="128"/>
      <c r="CV96" s="128"/>
      <c r="CW96" s="128"/>
      <c r="CX96" s="128"/>
      <c r="CY96" s="128"/>
      <c r="CZ96" s="128"/>
      <c r="DA96" s="128"/>
      <c r="DB96" s="128"/>
      <c r="DC96" s="128"/>
      <c r="DD96" s="128"/>
      <c r="DE96" s="128"/>
      <c r="DF96" s="128"/>
      <c r="DG96" s="128"/>
      <c r="DH96" s="128"/>
      <c r="DI96" s="128"/>
      <c r="DJ96" s="128"/>
      <c r="DK96" s="128"/>
      <c r="DL96" s="128"/>
      <c r="DM96" s="128"/>
      <c r="DN96" s="128"/>
      <c r="DO96" s="128"/>
      <c r="DP96" s="128"/>
      <c r="DQ96" s="128"/>
      <c r="DR96" s="127"/>
      <c r="DS96" s="127"/>
      <c r="DT96" s="127"/>
      <c r="DU96" s="127"/>
      <c r="DV96" s="127"/>
      <c r="DW96" s="127"/>
      <c r="DX96" s="127"/>
      <c r="DY96" s="127"/>
      <c r="DZ96" s="127"/>
      <c r="EA96" s="127"/>
      <c r="EB96" s="127"/>
      <c r="EC96" s="127"/>
      <c r="ED96" s="127"/>
      <c r="EE96" s="127"/>
      <c r="EF96" s="127"/>
      <c r="EG96" s="127"/>
      <c r="EH96" s="127"/>
      <c r="EI96" s="127"/>
      <c r="EJ96" s="127"/>
      <c r="EK96" s="127"/>
      <c r="EL96" s="127"/>
      <c r="EM96" s="127"/>
    </row>
    <row r="97" spans="1:143">
      <c r="A97" s="127"/>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c r="AA97" s="128"/>
      <c r="AB97" s="128"/>
      <c r="AC97" s="128"/>
      <c r="AD97" s="128"/>
      <c r="AE97" s="128"/>
      <c r="AF97" s="128"/>
      <c r="AG97" s="128"/>
      <c r="AH97" s="128"/>
      <c r="AI97" s="128"/>
      <c r="AJ97" s="128"/>
      <c r="AK97" s="128"/>
      <c r="AL97" s="128"/>
      <c r="AM97" s="128"/>
      <c r="AN97" s="128"/>
      <c r="AO97" s="128"/>
      <c r="AP97" s="128"/>
      <c r="AQ97" s="128"/>
      <c r="AR97" s="128"/>
      <c r="AS97" s="128"/>
      <c r="AT97" s="128"/>
      <c r="AU97" s="128"/>
      <c r="AV97" s="128"/>
      <c r="AW97" s="128"/>
      <c r="AX97" s="128"/>
      <c r="AY97" s="128"/>
      <c r="AZ97" s="128"/>
      <c r="BA97" s="128"/>
      <c r="BB97" s="128"/>
      <c r="BC97" s="128"/>
      <c r="BD97" s="128"/>
      <c r="BE97" s="128"/>
      <c r="BF97" s="128"/>
      <c r="BG97" s="128"/>
      <c r="BH97" s="128"/>
      <c r="BI97" s="128"/>
      <c r="BJ97" s="128"/>
      <c r="BK97" s="128"/>
      <c r="BL97" s="128"/>
      <c r="BM97" s="128"/>
      <c r="BN97" s="128"/>
      <c r="BO97" s="128"/>
      <c r="BP97" s="128"/>
      <c r="BQ97" s="128"/>
      <c r="BR97" s="128"/>
      <c r="BS97" s="128"/>
      <c r="BT97" s="128"/>
      <c r="BU97" s="128"/>
      <c r="BV97" s="128"/>
      <c r="BW97" s="128"/>
      <c r="BX97" s="128"/>
      <c r="BY97" s="128"/>
      <c r="BZ97" s="128"/>
      <c r="CA97" s="128"/>
      <c r="CB97" s="128"/>
      <c r="CC97" s="128"/>
      <c r="CD97" s="128"/>
      <c r="CE97" s="128"/>
      <c r="CF97" s="128"/>
      <c r="CG97" s="128"/>
      <c r="CH97" s="128"/>
      <c r="CI97" s="128"/>
      <c r="CJ97" s="128"/>
      <c r="CK97" s="128"/>
      <c r="CL97" s="128"/>
      <c r="CM97" s="128"/>
      <c r="CN97" s="128"/>
      <c r="CO97" s="128"/>
      <c r="CP97" s="128"/>
      <c r="CQ97" s="128"/>
      <c r="CR97" s="128"/>
      <c r="CS97" s="128"/>
      <c r="CT97" s="128"/>
      <c r="CU97" s="128"/>
      <c r="CV97" s="128"/>
      <c r="CW97" s="128"/>
      <c r="CX97" s="128"/>
      <c r="CY97" s="128"/>
      <c r="CZ97" s="128"/>
      <c r="DA97" s="128"/>
      <c r="DB97" s="128"/>
      <c r="DC97" s="128"/>
      <c r="DD97" s="128"/>
      <c r="DE97" s="128"/>
      <c r="DF97" s="128"/>
      <c r="DG97" s="128"/>
      <c r="DH97" s="128"/>
      <c r="DI97" s="128"/>
      <c r="DJ97" s="128"/>
      <c r="DK97" s="128"/>
      <c r="DL97" s="128"/>
      <c r="DM97" s="128"/>
      <c r="DN97" s="128"/>
      <c r="DO97" s="128"/>
      <c r="DP97" s="128"/>
      <c r="DQ97" s="128"/>
      <c r="DR97" s="127"/>
      <c r="DS97" s="127"/>
      <c r="DT97" s="127"/>
      <c r="DU97" s="127"/>
      <c r="DV97" s="127"/>
      <c r="DW97" s="127"/>
      <c r="DX97" s="127"/>
      <c r="DY97" s="127"/>
      <c r="DZ97" s="127"/>
      <c r="EA97" s="127"/>
      <c r="EB97" s="127"/>
      <c r="EC97" s="127"/>
      <c r="ED97" s="127"/>
      <c r="EE97" s="127"/>
      <c r="EF97" s="127"/>
      <c r="EG97" s="127"/>
      <c r="EH97" s="127"/>
      <c r="EI97" s="127"/>
      <c r="EJ97" s="127"/>
      <c r="EK97" s="127"/>
      <c r="EL97" s="127"/>
      <c r="EM97" s="127"/>
    </row>
    <row r="98" spans="1:143">
      <c r="A98" s="127"/>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c r="AA98" s="128"/>
      <c r="AB98" s="128"/>
      <c r="AC98" s="128"/>
      <c r="AD98" s="128"/>
      <c r="AE98" s="128"/>
      <c r="AF98" s="128"/>
      <c r="AG98" s="128"/>
      <c r="AH98" s="128"/>
      <c r="AI98" s="128"/>
      <c r="AJ98" s="128"/>
      <c r="AK98" s="128"/>
      <c r="AL98" s="128"/>
      <c r="AM98" s="128"/>
      <c r="AN98" s="128"/>
      <c r="AO98" s="128"/>
      <c r="AP98" s="128"/>
      <c r="AQ98" s="128"/>
      <c r="AR98" s="128"/>
      <c r="AS98" s="128"/>
      <c r="AT98" s="128"/>
      <c r="AU98" s="128"/>
      <c r="AV98" s="128"/>
      <c r="AW98" s="128"/>
      <c r="AX98" s="128"/>
      <c r="AY98" s="128"/>
      <c r="AZ98" s="128"/>
      <c r="BA98" s="128"/>
      <c r="BB98" s="128"/>
      <c r="BC98" s="128"/>
      <c r="BD98" s="128"/>
      <c r="BE98" s="128"/>
      <c r="BF98" s="128"/>
      <c r="BG98" s="128"/>
      <c r="BH98" s="128"/>
      <c r="BI98" s="128"/>
      <c r="BJ98" s="128"/>
      <c r="BK98" s="128"/>
      <c r="BL98" s="128"/>
      <c r="BM98" s="128"/>
      <c r="BN98" s="128"/>
      <c r="BO98" s="128"/>
      <c r="BP98" s="128"/>
      <c r="BQ98" s="128"/>
      <c r="BR98" s="128"/>
      <c r="BS98" s="128"/>
      <c r="BT98" s="128"/>
      <c r="BU98" s="128"/>
      <c r="BV98" s="128"/>
      <c r="BW98" s="128"/>
      <c r="BX98" s="128"/>
      <c r="BY98" s="128"/>
      <c r="BZ98" s="128"/>
      <c r="CA98" s="128"/>
      <c r="CB98" s="128"/>
      <c r="CC98" s="128"/>
      <c r="CD98" s="128"/>
      <c r="CE98" s="128"/>
      <c r="CF98" s="128"/>
      <c r="CG98" s="128"/>
      <c r="CH98" s="128"/>
      <c r="CI98" s="128"/>
      <c r="CJ98" s="128"/>
      <c r="CK98" s="128"/>
      <c r="CL98" s="128"/>
      <c r="CM98" s="128"/>
      <c r="CN98" s="128"/>
      <c r="CO98" s="128"/>
      <c r="CP98" s="128"/>
      <c r="CQ98" s="128"/>
      <c r="CR98" s="128"/>
      <c r="CS98" s="128"/>
      <c r="CT98" s="128"/>
      <c r="CU98" s="128"/>
      <c r="CV98" s="128"/>
      <c r="CW98" s="128"/>
      <c r="CX98" s="128"/>
      <c r="CY98" s="128"/>
      <c r="CZ98" s="128"/>
      <c r="DA98" s="128"/>
      <c r="DB98" s="128"/>
      <c r="DC98" s="128"/>
      <c r="DD98" s="128"/>
      <c r="DE98" s="128"/>
      <c r="DF98" s="128"/>
      <c r="DG98" s="128"/>
      <c r="DH98" s="128"/>
      <c r="DI98" s="128"/>
      <c r="DJ98" s="128"/>
      <c r="DK98" s="128"/>
      <c r="DL98" s="128"/>
      <c r="DM98" s="128"/>
      <c r="DN98" s="128"/>
      <c r="DO98" s="128"/>
      <c r="DP98" s="128"/>
      <c r="DQ98" s="128"/>
      <c r="DR98" s="127"/>
      <c r="DS98" s="127"/>
      <c r="DT98" s="127"/>
      <c r="DU98" s="127"/>
      <c r="DV98" s="127"/>
      <c r="DW98" s="127"/>
      <c r="DX98" s="127"/>
      <c r="DY98" s="127"/>
      <c r="DZ98" s="127"/>
      <c r="EA98" s="127"/>
      <c r="EB98" s="127"/>
      <c r="EC98" s="127"/>
      <c r="ED98" s="127"/>
      <c r="EE98" s="127"/>
      <c r="EF98" s="127"/>
      <c r="EG98" s="127"/>
      <c r="EH98" s="127"/>
      <c r="EI98" s="127"/>
      <c r="EJ98" s="127"/>
      <c r="EK98" s="127"/>
      <c r="EL98" s="127"/>
      <c r="EM98" s="127"/>
    </row>
    <row r="99" spans="1:143">
      <c r="A99" s="127"/>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c r="AA99" s="128"/>
      <c r="AB99" s="128"/>
      <c r="AC99" s="128"/>
      <c r="AD99" s="128"/>
      <c r="AE99" s="128"/>
      <c r="AF99" s="128"/>
      <c r="AG99" s="128"/>
      <c r="AH99" s="128"/>
      <c r="AI99" s="128"/>
      <c r="AJ99" s="128"/>
      <c r="AK99" s="128"/>
      <c r="AL99" s="128"/>
      <c r="AM99" s="128"/>
      <c r="AN99" s="128"/>
      <c r="AO99" s="128"/>
      <c r="AP99" s="128"/>
      <c r="AQ99" s="128"/>
      <c r="AR99" s="128"/>
      <c r="AS99" s="128"/>
      <c r="AT99" s="128"/>
      <c r="AU99" s="128"/>
      <c r="AV99" s="128"/>
      <c r="AW99" s="128"/>
      <c r="AX99" s="128"/>
      <c r="AY99" s="128"/>
      <c r="AZ99" s="128"/>
      <c r="BA99" s="128"/>
      <c r="BB99" s="128"/>
      <c r="BC99" s="128"/>
      <c r="BD99" s="128"/>
      <c r="BE99" s="128"/>
      <c r="BF99" s="128"/>
      <c r="BG99" s="128"/>
      <c r="BH99" s="128"/>
      <c r="BI99" s="128"/>
      <c r="BJ99" s="128"/>
      <c r="BK99" s="128"/>
      <c r="BL99" s="128"/>
      <c r="BM99" s="128"/>
      <c r="BN99" s="128"/>
      <c r="BO99" s="128"/>
      <c r="BP99" s="128"/>
      <c r="BQ99" s="128"/>
      <c r="BR99" s="128"/>
      <c r="BS99" s="128"/>
      <c r="BT99" s="128"/>
      <c r="BU99" s="128"/>
      <c r="BV99" s="128"/>
      <c r="BW99" s="128"/>
      <c r="BX99" s="128"/>
      <c r="BY99" s="128"/>
      <c r="BZ99" s="128"/>
      <c r="CA99" s="128"/>
      <c r="CB99" s="128"/>
      <c r="CC99" s="128"/>
      <c r="CD99" s="128"/>
      <c r="CE99" s="128"/>
      <c r="CF99" s="128"/>
      <c r="CG99" s="128"/>
      <c r="CH99" s="128"/>
      <c r="CI99" s="128"/>
      <c r="CJ99" s="128"/>
      <c r="CK99" s="128"/>
      <c r="CL99" s="128"/>
      <c r="CM99" s="128"/>
      <c r="CN99" s="128"/>
      <c r="CO99" s="128"/>
      <c r="CP99" s="128"/>
      <c r="CQ99" s="128"/>
      <c r="CR99" s="128"/>
      <c r="CS99" s="128"/>
      <c r="CT99" s="128"/>
      <c r="CU99" s="128"/>
      <c r="CV99" s="128"/>
      <c r="CW99" s="128"/>
      <c r="CX99" s="128"/>
      <c r="CY99" s="128"/>
      <c r="CZ99" s="128"/>
      <c r="DA99" s="128"/>
      <c r="DB99" s="128"/>
      <c r="DC99" s="128"/>
      <c r="DD99" s="128"/>
      <c r="DE99" s="128"/>
      <c r="DF99" s="128"/>
      <c r="DG99" s="128"/>
      <c r="DH99" s="128"/>
      <c r="DI99" s="128"/>
      <c r="DJ99" s="128"/>
      <c r="DK99" s="128"/>
      <c r="DL99" s="128"/>
      <c r="DM99" s="128"/>
      <c r="DN99" s="128"/>
      <c r="DO99" s="128"/>
      <c r="DP99" s="128"/>
      <c r="DQ99" s="128"/>
      <c r="DR99" s="127"/>
      <c r="DS99" s="127"/>
      <c r="DT99" s="127"/>
      <c r="DU99" s="127"/>
      <c r="DV99" s="127"/>
      <c r="DW99" s="127"/>
      <c r="DX99" s="127"/>
      <c r="DY99" s="127"/>
      <c r="DZ99" s="127"/>
      <c r="EA99" s="127"/>
      <c r="EB99" s="127"/>
      <c r="EC99" s="127"/>
      <c r="ED99" s="127"/>
      <c r="EE99" s="127"/>
      <c r="EF99" s="127"/>
      <c r="EG99" s="127"/>
      <c r="EH99" s="127"/>
      <c r="EI99" s="127"/>
      <c r="EJ99" s="127"/>
      <c r="EK99" s="127"/>
      <c r="EL99" s="127"/>
      <c r="EM99" s="127"/>
    </row>
    <row r="100" spans="1:143">
      <c r="A100" s="127"/>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c r="AA100" s="128"/>
      <c r="AB100" s="128"/>
      <c r="AC100" s="128"/>
      <c r="AD100" s="128"/>
      <c r="AE100" s="128"/>
      <c r="AF100" s="128"/>
      <c r="AG100" s="128"/>
      <c r="AH100" s="128"/>
      <c r="AI100" s="128"/>
      <c r="AJ100" s="128"/>
      <c r="AK100" s="128"/>
      <c r="AL100" s="128"/>
      <c r="AM100" s="128"/>
      <c r="AN100" s="128"/>
      <c r="AO100" s="128"/>
      <c r="AP100" s="128"/>
      <c r="AQ100" s="128"/>
      <c r="AR100" s="128"/>
      <c r="AS100" s="128"/>
      <c r="AT100" s="128"/>
      <c r="AU100" s="128"/>
      <c r="AV100" s="128"/>
      <c r="AW100" s="128"/>
      <c r="AX100" s="128"/>
      <c r="AY100" s="128"/>
      <c r="AZ100" s="128"/>
      <c r="BA100" s="128"/>
      <c r="BB100" s="128"/>
      <c r="BC100" s="128"/>
      <c r="BD100" s="128"/>
      <c r="BE100" s="128"/>
      <c r="BF100" s="128"/>
      <c r="BG100" s="128"/>
      <c r="BH100" s="128"/>
      <c r="BI100" s="128"/>
      <c r="BJ100" s="128"/>
      <c r="BK100" s="128"/>
      <c r="BL100" s="128"/>
      <c r="BM100" s="128"/>
      <c r="BN100" s="128"/>
      <c r="BO100" s="128"/>
      <c r="BP100" s="128"/>
      <c r="BQ100" s="128"/>
      <c r="BR100" s="128"/>
      <c r="BS100" s="128"/>
      <c r="BT100" s="128"/>
      <c r="BU100" s="128"/>
      <c r="BV100" s="128"/>
      <c r="BW100" s="128"/>
      <c r="BX100" s="128"/>
      <c r="BY100" s="128"/>
      <c r="BZ100" s="128"/>
      <c r="CA100" s="128"/>
      <c r="CB100" s="128"/>
      <c r="CC100" s="128"/>
      <c r="CD100" s="128"/>
      <c r="CE100" s="128"/>
      <c r="CF100" s="128"/>
      <c r="CG100" s="128"/>
      <c r="CH100" s="128"/>
      <c r="CI100" s="128"/>
      <c r="CJ100" s="128"/>
      <c r="CK100" s="128"/>
      <c r="CL100" s="128"/>
      <c r="CM100" s="128"/>
      <c r="CN100" s="128"/>
      <c r="CO100" s="128"/>
      <c r="CP100" s="128"/>
      <c r="CQ100" s="128"/>
      <c r="CR100" s="128"/>
      <c r="CS100" s="128"/>
      <c r="CT100" s="128"/>
      <c r="CU100" s="128"/>
      <c r="CV100" s="128"/>
      <c r="CW100" s="128"/>
      <c r="CX100" s="128"/>
      <c r="CY100" s="128"/>
      <c r="CZ100" s="128"/>
      <c r="DA100" s="128"/>
      <c r="DB100" s="128"/>
      <c r="DC100" s="128"/>
      <c r="DD100" s="128"/>
      <c r="DE100" s="128"/>
      <c r="DF100" s="128"/>
      <c r="DG100" s="128"/>
      <c r="DH100" s="128"/>
      <c r="DI100" s="128"/>
      <c r="DJ100" s="128"/>
      <c r="DK100" s="128"/>
      <c r="DL100" s="128"/>
      <c r="DM100" s="128"/>
      <c r="DN100" s="128"/>
      <c r="DO100" s="128"/>
      <c r="DP100" s="128"/>
      <c r="DQ100" s="128"/>
      <c r="DR100" s="127"/>
      <c r="DS100" s="127"/>
      <c r="DT100" s="127"/>
      <c r="DU100" s="127"/>
      <c r="DV100" s="127"/>
      <c r="DW100" s="127"/>
      <c r="DX100" s="127"/>
      <c r="DY100" s="127"/>
      <c r="DZ100" s="127"/>
      <c r="EA100" s="127"/>
      <c r="EB100" s="127"/>
      <c r="EC100" s="127"/>
      <c r="ED100" s="127"/>
      <c r="EE100" s="127"/>
      <c r="EF100" s="127"/>
      <c r="EG100" s="127"/>
      <c r="EH100" s="127"/>
      <c r="EI100" s="127"/>
      <c r="EJ100" s="127"/>
      <c r="EK100" s="127"/>
      <c r="EL100" s="127"/>
      <c r="EM100" s="127"/>
    </row>
    <row r="101" spans="1:143">
      <c r="A101" s="127"/>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c r="AA101" s="128"/>
      <c r="AB101" s="128"/>
      <c r="AC101" s="128"/>
      <c r="AD101" s="128"/>
      <c r="AE101" s="128"/>
      <c r="AF101" s="128"/>
      <c r="AG101" s="128"/>
      <c r="AH101" s="128"/>
      <c r="AI101" s="128"/>
      <c r="AJ101" s="128"/>
      <c r="AK101" s="128"/>
      <c r="AL101" s="128"/>
      <c r="AM101" s="128"/>
      <c r="AN101" s="128"/>
      <c r="AO101" s="128"/>
      <c r="AP101" s="128"/>
      <c r="AQ101" s="128"/>
      <c r="AR101" s="128"/>
      <c r="AS101" s="128"/>
      <c r="AT101" s="128"/>
      <c r="AU101" s="128"/>
      <c r="AV101" s="128"/>
      <c r="AW101" s="128"/>
      <c r="AX101" s="128"/>
      <c r="AY101" s="128"/>
      <c r="AZ101" s="128"/>
      <c r="BA101" s="128"/>
      <c r="BB101" s="128"/>
      <c r="BC101" s="128"/>
      <c r="BD101" s="128"/>
      <c r="BE101" s="128"/>
      <c r="BF101" s="128"/>
      <c r="BG101" s="128"/>
      <c r="BH101" s="128"/>
      <c r="BI101" s="128"/>
      <c r="BJ101" s="128"/>
      <c r="BK101" s="128"/>
      <c r="BL101" s="128"/>
      <c r="BM101" s="128"/>
      <c r="BN101" s="128"/>
      <c r="BO101" s="128"/>
      <c r="BP101" s="128"/>
      <c r="BQ101" s="128"/>
      <c r="BR101" s="128"/>
      <c r="BS101" s="128"/>
      <c r="BT101" s="128"/>
      <c r="BU101" s="128"/>
      <c r="BV101" s="128"/>
      <c r="BW101" s="128"/>
      <c r="BX101" s="128"/>
      <c r="BY101" s="128"/>
      <c r="BZ101" s="128"/>
      <c r="CA101" s="128"/>
      <c r="CB101" s="128"/>
      <c r="CC101" s="128"/>
      <c r="CD101" s="128"/>
      <c r="CE101" s="128"/>
      <c r="CF101" s="128"/>
      <c r="CG101" s="128"/>
      <c r="CH101" s="128"/>
      <c r="CI101" s="128"/>
      <c r="CJ101" s="128"/>
      <c r="CK101" s="128"/>
      <c r="CL101" s="128"/>
      <c r="CM101" s="128"/>
      <c r="CN101" s="128"/>
      <c r="CO101" s="128"/>
      <c r="CP101" s="128"/>
      <c r="CQ101" s="128"/>
      <c r="CR101" s="128"/>
      <c r="CS101" s="128"/>
      <c r="CT101" s="128"/>
      <c r="CU101" s="128"/>
      <c r="CV101" s="128"/>
      <c r="CW101" s="128"/>
      <c r="CX101" s="128"/>
      <c r="CY101" s="128"/>
      <c r="CZ101" s="128"/>
      <c r="DA101" s="128"/>
      <c r="DB101" s="128"/>
      <c r="DC101" s="128"/>
      <c r="DD101" s="128"/>
      <c r="DE101" s="128"/>
      <c r="DF101" s="128"/>
      <c r="DG101" s="128"/>
      <c r="DH101" s="128"/>
      <c r="DI101" s="128"/>
      <c r="DJ101" s="128"/>
      <c r="DK101" s="128"/>
      <c r="DL101" s="128"/>
      <c r="DM101" s="128"/>
      <c r="DN101" s="128"/>
      <c r="DO101" s="128"/>
      <c r="DP101" s="128"/>
      <c r="DQ101" s="128"/>
      <c r="DR101" s="127"/>
      <c r="DS101" s="127"/>
      <c r="DT101" s="127"/>
      <c r="DU101" s="127"/>
      <c r="DV101" s="127"/>
      <c r="DW101" s="127"/>
      <c r="DX101" s="127"/>
      <c r="DY101" s="127"/>
      <c r="DZ101" s="127"/>
      <c r="EA101" s="127"/>
      <c r="EB101" s="127"/>
      <c r="EC101" s="127"/>
      <c r="ED101" s="127"/>
      <c r="EE101" s="127"/>
      <c r="EF101" s="127"/>
      <c r="EG101" s="127"/>
      <c r="EH101" s="127"/>
      <c r="EI101" s="127"/>
      <c r="EJ101" s="127"/>
      <c r="EK101" s="127"/>
      <c r="EL101" s="127"/>
      <c r="EM101" s="127"/>
    </row>
    <row r="102" spans="1:143">
      <c r="A102" s="127"/>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c r="AA102" s="128"/>
      <c r="AB102" s="128"/>
      <c r="AC102" s="128"/>
      <c r="AD102" s="128"/>
      <c r="AE102" s="128"/>
      <c r="AF102" s="128"/>
      <c r="AG102" s="128"/>
      <c r="AH102" s="128"/>
      <c r="AI102" s="128"/>
      <c r="AJ102" s="128"/>
      <c r="AK102" s="128"/>
      <c r="AL102" s="128"/>
      <c r="AM102" s="128"/>
      <c r="AN102" s="128"/>
      <c r="AO102" s="128"/>
      <c r="AP102" s="128"/>
      <c r="AQ102" s="128"/>
      <c r="AR102" s="128"/>
      <c r="AS102" s="128"/>
      <c r="AT102" s="128"/>
      <c r="AU102" s="128"/>
      <c r="AV102" s="128"/>
      <c r="AW102" s="128"/>
      <c r="AX102" s="128"/>
      <c r="AY102" s="128"/>
      <c r="AZ102" s="128"/>
      <c r="BA102" s="128"/>
      <c r="BB102" s="128"/>
      <c r="BC102" s="128"/>
      <c r="BD102" s="128"/>
      <c r="BE102" s="128"/>
      <c r="BF102" s="128"/>
      <c r="BG102" s="128"/>
      <c r="BH102" s="128"/>
      <c r="BI102" s="128"/>
      <c r="BJ102" s="128"/>
      <c r="BK102" s="128"/>
      <c r="BL102" s="128"/>
      <c r="BM102" s="128"/>
      <c r="BN102" s="128"/>
      <c r="BO102" s="128"/>
      <c r="BP102" s="128"/>
      <c r="BQ102" s="128"/>
      <c r="BR102" s="128"/>
      <c r="BS102" s="128"/>
      <c r="BT102" s="128"/>
      <c r="BU102" s="128"/>
      <c r="BV102" s="128"/>
      <c r="BW102" s="128"/>
      <c r="BX102" s="128"/>
      <c r="BY102" s="128"/>
      <c r="BZ102" s="128"/>
      <c r="CA102" s="128"/>
      <c r="CB102" s="128"/>
      <c r="CC102" s="128"/>
      <c r="CD102" s="128"/>
      <c r="CE102" s="128"/>
      <c r="CF102" s="128"/>
      <c r="CG102" s="128"/>
      <c r="CH102" s="128"/>
      <c r="CI102" s="128"/>
      <c r="CJ102" s="128"/>
      <c r="CK102" s="128"/>
      <c r="CL102" s="128"/>
      <c r="CM102" s="128"/>
      <c r="CN102" s="128"/>
      <c r="CO102" s="128"/>
      <c r="CP102" s="128"/>
      <c r="CQ102" s="128"/>
      <c r="CR102" s="128"/>
      <c r="CS102" s="128"/>
      <c r="CT102" s="128"/>
      <c r="CU102" s="128"/>
      <c r="CV102" s="128"/>
      <c r="CW102" s="128"/>
      <c r="CX102" s="128"/>
      <c r="CY102" s="128"/>
      <c r="CZ102" s="128"/>
      <c r="DA102" s="128"/>
      <c r="DB102" s="128"/>
      <c r="DC102" s="128"/>
      <c r="DD102" s="128"/>
      <c r="DE102" s="128"/>
      <c r="DF102" s="128"/>
      <c r="DG102" s="128"/>
      <c r="DH102" s="128"/>
      <c r="DI102" s="128"/>
      <c r="DJ102" s="128"/>
      <c r="DK102" s="128"/>
      <c r="DL102" s="128"/>
      <c r="DM102" s="128"/>
      <c r="DN102" s="128"/>
      <c r="DO102" s="128"/>
      <c r="DP102" s="128"/>
      <c r="DQ102" s="128"/>
      <c r="DR102" s="127"/>
      <c r="DS102" s="127"/>
      <c r="DT102" s="127"/>
      <c r="DU102" s="127"/>
      <c r="DV102" s="127"/>
      <c r="DW102" s="127"/>
      <c r="DX102" s="127"/>
      <c r="DY102" s="127"/>
      <c r="DZ102" s="127"/>
      <c r="EA102" s="127"/>
      <c r="EB102" s="127"/>
      <c r="EC102" s="127"/>
      <c r="ED102" s="127"/>
      <c r="EE102" s="127"/>
      <c r="EF102" s="127"/>
      <c r="EG102" s="127"/>
      <c r="EH102" s="127"/>
      <c r="EI102" s="127"/>
      <c r="EJ102" s="127"/>
      <c r="EK102" s="127"/>
      <c r="EL102" s="127"/>
      <c r="EM102" s="127"/>
    </row>
    <row r="103" spans="1:143">
      <c r="A103" s="127"/>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c r="AA103" s="128"/>
      <c r="AB103" s="128"/>
      <c r="AC103" s="128"/>
      <c r="AD103" s="128"/>
      <c r="AE103" s="128"/>
      <c r="AF103" s="128"/>
      <c r="AG103" s="128"/>
      <c r="AH103" s="128"/>
      <c r="AI103" s="128"/>
      <c r="AJ103" s="128"/>
      <c r="AK103" s="128"/>
      <c r="AL103" s="128"/>
      <c r="AM103" s="128"/>
      <c r="AN103" s="128"/>
      <c r="AO103" s="128"/>
      <c r="AP103" s="128"/>
      <c r="AQ103" s="128"/>
      <c r="AR103" s="128"/>
      <c r="AS103" s="128"/>
      <c r="AT103" s="128"/>
      <c r="AU103" s="128"/>
      <c r="AV103" s="128"/>
      <c r="AW103" s="128"/>
      <c r="AX103" s="128"/>
      <c r="AY103" s="128"/>
      <c r="AZ103" s="128"/>
      <c r="BA103" s="128"/>
      <c r="BB103" s="128"/>
      <c r="BC103" s="128"/>
      <c r="BD103" s="128"/>
      <c r="BE103" s="128"/>
      <c r="BF103" s="128"/>
      <c r="BG103" s="128"/>
      <c r="BH103" s="128"/>
      <c r="BI103" s="128"/>
      <c r="BJ103" s="128"/>
      <c r="BK103" s="128"/>
      <c r="BL103" s="128"/>
      <c r="BM103" s="128"/>
      <c r="BN103" s="128"/>
      <c r="BO103" s="128"/>
      <c r="BP103" s="128"/>
      <c r="BQ103" s="128"/>
      <c r="BR103" s="128"/>
      <c r="BS103" s="128"/>
      <c r="BT103" s="128"/>
      <c r="BU103" s="128"/>
      <c r="BV103" s="128"/>
      <c r="BW103" s="128"/>
      <c r="BX103" s="128"/>
      <c r="BY103" s="128"/>
      <c r="BZ103" s="128"/>
      <c r="CA103" s="128"/>
      <c r="CB103" s="128"/>
      <c r="CC103" s="128"/>
      <c r="CD103" s="128"/>
      <c r="CE103" s="128"/>
      <c r="CF103" s="128"/>
      <c r="CG103" s="128"/>
      <c r="CH103" s="128"/>
      <c r="CI103" s="128"/>
      <c r="CJ103" s="128"/>
      <c r="CK103" s="128"/>
      <c r="CL103" s="128"/>
      <c r="CM103" s="128"/>
      <c r="CN103" s="128"/>
      <c r="CO103" s="128"/>
      <c r="CP103" s="128"/>
      <c r="CQ103" s="128"/>
      <c r="CR103" s="128"/>
      <c r="CS103" s="128"/>
      <c r="CT103" s="128"/>
      <c r="CU103" s="128"/>
      <c r="CV103" s="128"/>
      <c r="CW103" s="128"/>
      <c r="CX103" s="128"/>
      <c r="CY103" s="128"/>
      <c r="CZ103" s="128"/>
      <c r="DA103" s="128"/>
      <c r="DB103" s="128"/>
      <c r="DC103" s="128"/>
      <c r="DD103" s="128"/>
      <c r="DE103" s="128"/>
      <c r="DF103" s="128"/>
      <c r="DG103" s="128"/>
      <c r="DH103" s="128"/>
      <c r="DI103" s="128"/>
      <c r="DJ103" s="128"/>
      <c r="DK103" s="128"/>
      <c r="DL103" s="128"/>
      <c r="DM103" s="128"/>
      <c r="DN103" s="128"/>
      <c r="DO103" s="128"/>
      <c r="DP103" s="128"/>
      <c r="DQ103" s="128"/>
      <c r="DR103" s="127"/>
      <c r="DS103" s="127"/>
      <c r="DT103" s="127"/>
      <c r="DU103" s="127"/>
      <c r="DV103" s="127"/>
      <c r="DW103" s="127"/>
      <c r="DX103" s="127"/>
      <c r="DY103" s="127"/>
      <c r="DZ103" s="127"/>
      <c r="EA103" s="127"/>
      <c r="EB103" s="127"/>
      <c r="EC103" s="127"/>
      <c r="ED103" s="127"/>
      <c r="EE103" s="127"/>
      <c r="EF103" s="127"/>
      <c r="EG103" s="127"/>
      <c r="EH103" s="127"/>
      <c r="EI103" s="127"/>
      <c r="EJ103" s="127"/>
      <c r="EK103" s="127"/>
      <c r="EL103" s="127"/>
      <c r="EM103" s="127"/>
    </row>
    <row r="104" spans="1:143">
      <c r="A104" s="127"/>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c r="AA104" s="128"/>
      <c r="AB104" s="128"/>
      <c r="AC104" s="128"/>
      <c r="AD104" s="128"/>
      <c r="AE104" s="128"/>
      <c r="AF104" s="128"/>
      <c r="AG104" s="128"/>
      <c r="AH104" s="128"/>
      <c r="AI104" s="128"/>
      <c r="AJ104" s="128"/>
      <c r="AK104" s="128"/>
      <c r="AL104" s="128"/>
      <c r="AM104" s="128"/>
      <c r="AN104" s="128"/>
      <c r="AO104" s="128"/>
      <c r="AP104" s="128"/>
      <c r="AQ104" s="128"/>
      <c r="AR104" s="128"/>
      <c r="AS104" s="128"/>
      <c r="AT104" s="128"/>
      <c r="AU104" s="128"/>
      <c r="AV104" s="128"/>
      <c r="AW104" s="128"/>
      <c r="AX104" s="128"/>
      <c r="AY104" s="128"/>
      <c r="AZ104" s="128"/>
      <c r="BA104" s="128"/>
      <c r="BB104" s="128"/>
      <c r="BC104" s="128"/>
      <c r="BD104" s="128"/>
      <c r="BE104" s="128"/>
      <c r="BF104" s="128"/>
      <c r="BG104" s="128"/>
      <c r="BH104" s="128"/>
      <c r="BI104" s="128"/>
      <c r="BJ104" s="128"/>
      <c r="BK104" s="128"/>
      <c r="BL104" s="128"/>
      <c r="BM104" s="128"/>
      <c r="BN104" s="128"/>
      <c r="BO104" s="128"/>
      <c r="BP104" s="128"/>
      <c r="BQ104" s="128"/>
      <c r="BR104" s="128"/>
      <c r="BS104" s="128"/>
      <c r="BT104" s="128"/>
      <c r="BU104" s="128"/>
      <c r="BV104" s="128"/>
      <c r="BW104" s="128"/>
      <c r="BX104" s="128"/>
      <c r="BY104" s="128"/>
      <c r="BZ104" s="128"/>
      <c r="CA104" s="128"/>
      <c r="CB104" s="128"/>
      <c r="CC104" s="128"/>
      <c r="CD104" s="128"/>
      <c r="CE104" s="128"/>
      <c r="CF104" s="128"/>
      <c r="CG104" s="128"/>
      <c r="CH104" s="128"/>
      <c r="CI104" s="128"/>
      <c r="CJ104" s="128"/>
      <c r="CK104" s="128"/>
      <c r="CL104" s="128"/>
      <c r="CM104" s="128"/>
      <c r="CN104" s="128"/>
      <c r="CO104" s="128"/>
      <c r="CP104" s="128"/>
      <c r="CQ104" s="128"/>
      <c r="CR104" s="128"/>
      <c r="CS104" s="128"/>
      <c r="CT104" s="128"/>
      <c r="CU104" s="128"/>
      <c r="CV104" s="128"/>
      <c r="CW104" s="128"/>
      <c r="CX104" s="128"/>
      <c r="CY104" s="128"/>
      <c r="CZ104" s="128"/>
      <c r="DA104" s="128"/>
      <c r="DB104" s="128"/>
      <c r="DC104" s="128"/>
      <c r="DD104" s="128"/>
      <c r="DE104" s="128"/>
      <c r="DF104" s="128"/>
      <c r="DG104" s="128"/>
      <c r="DH104" s="128"/>
      <c r="DI104" s="128"/>
      <c r="DJ104" s="128"/>
      <c r="DK104" s="128"/>
      <c r="DL104" s="128"/>
      <c r="DM104" s="128"/>
      <c r="DN104" s="128"/>
      <c r="DO104" s="128"/>
      <c r="DP104" s="128"/>
      <c r="DQ104" s="128"/>
      <c r="DR104" s="127"/>
      <c r="DS104" s="127"/>
      <c r="DT104" s="127"/>
      <c r="DU104" s="127"/>
      <c r="DV104" s="127"/>
      <c r="DW104" s="127"/>
      <c r="DX104" s="127"/>
      <c r="DY104" s="127"/>
      <c r="DZ104" s="127"/>
      <c r="EA104" s="127"/>
      <c r="EB104" s="127"/>
      <c r="EC104" s="127"/>
      <c r="ED104" s="127"/>
      <c r="EE104" s="127"/>
      <c r="EF104" s="127"/>
      <c r="EG104" s="127"/>
      <c r="EH104" s="127"/>
      <c r="EI104" s="127"/>
      <c r="EJ104" s="127"/>
      <c r="EK104" s="127"/>
      <c r="EL104" s="127"/>
      <c r="EM104" s="127"/>
    </row>
    <row r="105" spans="1:143">
      <c r="A105" s="127"/>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c r="AA105" s="128"/>
      <c r="AB105" s="128"/>
      <c r="AC105" s="128"/>
      <c r="AD105" s="128"/>
      <c r="AE105" s="128"/>
      <c r="AF105" s="128"/>
      <c r="AG105" s="128"/>
      <c r="AH105" s="128"/>
      <c r="AI105" s="128"/>
      <c r="AJ105" s="128"/>
      <c r="AK105" s="128"/>
      <c r="AL105" s="128"/>
      <c r="AM105" s="128"/>
      <c r="AN105" s="128"/>
      <c r="AO105" s="128"/>
      <c r="AP105" s="128"/>
      <c r="AQ105" s="128"/>
      <c r="AR105" s="128"/>
      <c r="AS105" s="128"/>
      <c r="AT105" s="128"/>
      <c r="AU105" s="128"/>
      <c r="AV105" s="128"/>
      <c r="AW105" s="128"/>
      <c r="AX105" s="128"/>
      <c r="AY105" s="128"/>
      <c r="AZ105" s="128"/>
      <c r="BA105" s="128"/>
      <c r="BB105" s="128"/>
      <c r="BC105" s="128"/>
      <c r="BD105" s="128"/>
      <c r="BE105" s="128"/>
      <c r="BF105" s="128"/>
      <c r="BG105" s="128"/>
      <c r="BH105" s="128"/>
      <c r="BI105" s="128"/>
      <c r="BJ105" s="128"/>
      <c r="BK105" s="128"/>
      <c r="BL105" s="128"/>
      <c r="BM105" s="128"/>
      <c r="BN105" s="128"/>
      <c r="BO105" s="128"/>
      <c r="BP105" s="128"/>
      <c r="BQ105" s="128"/>
      <c r="BR105" s="128"/>
      <c r="BS105" s="128"/>
      <c r="BT105" s="128"/>
      <c r="BU105" s="128"/>
      <c r="BV105" s="128"/>
      <c r="BW105" s="128"/>
      <c r="BX105" s="128"/>
      <c r="BY105" s="128"/>
      <c r="BZ105" s="128"/>
      <c r="CA105" s="128"/>
      <c r="CB105" s="128"/>
      <c r="CC105" s="128"/>
      <c r="CD105" s="128"/>
      <c r="CE105" s="128"/>
      <c r="CF105" s="128"/>
      <c r="CG105" s="128"/>
      <c r="CH105" s="128"/>
      <c r="CI105" s="128"/>
      <c r="CJ105" s="128"/>
      <c r="CK105" s="128"/>
      <c r="CL105" s="128"/>
      <c r="CM105" s="128"/>
      <c r="CN105" s="128"/>
      <c r="CO105" s="128"/>
      <c r="CP105" s="128"/>
      <c r="CQ105" s="128"/>
      <c r="CR105" s="128"/>
      <c r="CS105" s="128"/>
      <c r="CT105" s="128"/>
      <c r="CU105" s="128"/>
      <c r="CV105" s="128"/>
      <c r="CW105" s="128"/>
      <c r="CX105" s="128"/>
      <c r="CY105" s="128"/>
      <c r="CZ105" s="128"/>
      <c r="DA105" s="128"/>
      <c r="DB105" s="128"/>
      <c r="DC105" s="128"/>
      <c r="DD105" s="128"/>
      <c r="DE105" s="128"/>
      <c r="DF105" s="128"/>
      <c r="DG105" s="128"/>
      <c r="DH105" s="128"/>
      <c r="DI105" s="128"/>
      <c r="DJ105" s="128"/>
      <c r="DK105" s="128"/>
      <c r="DL105" s="128"/>
      <c r="DM105" s="128"/>
      <c r="DN105" s="128"/>
      <c r="DO105" s="128"/>
      <c r="DP105" s="128"/>
      <c r="DQ105" s="128"/>
      <c r="DR105" s="127"/>
      <c r="DS105" s="127"/>
      <c r="DT105" s="127"/>
      <c r="DU105" s="127"/>
      <c r="DV105" s="127"/>
      <c r="DW105" s="127"/>
      <c r="DX105" s="127"/>
      <c r="DY105" s="127"/>
      <c r="DZ105" s="127"/>
      <c r="EA105" s="127"/>
      <c r="EB105" s="127"/>
      <c r="EC105" s="127"/>
      <c r="ED105" s="127"/>
      <c r="EE105" s="127"/>
      <c r="EF105" s="127"/>
      <c r="EG105" s="127"/>
      <c r="EH105" s="127"/>
      <c r="EI105" s="127"/>
      <c r="EJ105" s="127"/>
      <c r="EK105" s="127"/>
      <c r="EL105" s="127"/>
      <c r="EM105" s="127"/>
    </row>
    <row r="106" spans="1:143">
      <c r="A106" s="127"/>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c r="AA106" s="128"/>
      <c r="AB106" s="128"/>
      <c r="AC106" s="128"/>
      <c r="AD106" s="128"/>
      <c r="AE106" s="128"/>
      <c r="AF106" s="128"/>
      <c r="AG106" s="128"/>
      <c r="AH106" s="128"/>
      <c r="AI106" s="128"/>
      <c r="AJ106" s="128"/>
      <c r="AK106" s="128"/>
      <c r="AL106" s="128"/>
      <c r="AM106" s="128"/>
      <c r="AN106" s="128"/>
      <c r="AO106" s="128"/>
      <c r="AP106" s="128"/>
      <c r="AQ106" s="128"/>
      <c r="AR106" s="128"/>
      <c r="AS106" s="128"/>
      <c r="AT106" s="128"/>
      <c r="AU106" s="128"/>
      <c r="AV106" s="128"/>
      <c r="AW106" s="128"/>
      <c r="AX106" s="128"/>
      <c r="AY106" s="128"/>
      <c r="AZ106" s="128"/>
      <c r="BA106" s="128"/>
      <c r="BB106" s="128"/>
      <c r="BC106" s="128"/>
      <c r="BD106" s="128"/>
      <c r="BE106" s="128"/>
      <c r="BF106" s="128"/>
      <c r="BG106" s="128"/>
      <c r="BH106" s="128"/>
      <c r="BI106" s="128"/>
      <c r="BJ106" s="128"/>
      <c r="BK106" s="128"/>
      <c r="BL106" s="128"/>
      <c r="BM106" s="128"/>
      <c r="BN106" s="128"/>
      <c r="BO106" s="128"/>
      <c r="BP106" s="128"/>
      <c r="BQ106" s="128"/>
      <c r="BR106" s="128"/>
      <c r="BS106" s="128"/>
      <c r="BT106" s="128"/>
      <c r="BU106" s="128"/>
      <c r="BV106" s="128"/>
      <c r="BW106" s="128"/>
      <c r="BX106" s="128"/>
      <c r="BY106" s="128"/>
      <c r="BZ106" s="128"/>
      <c r="CA106" s="128"/>
      <c r="CB106" s="128"/>
      <c r="CC106" s="128"/>
      <c r="CD106" s="128"/>
      <c r="CE106" s="128"/>
      <c r="CF106" s="128"/>
      <c r="CG106" s="128"/>
      <c r="CH106" s="128"/>
      <c r="CI106" s="128"/>
      <c r="CJ106" s="128"/>
      <c r="CK106" s="128"/>
      <c r="CL106" s="128"/>
      <c r="CM106" s="128"/>
      <c r="CN106" s="128"/>
      <c r="CO106" s="128"/>
      <c r="CP106" s="128"/>
      <c r="CQ106" s="128"/>
      <c r="CR106" s="128"/>
      <c r="CS106" s="128"/>
      <c r="CT106" s="128"/>
      <c r="CU106" s="128"/>
      <c r="CV106" s="128"/>
      <c r="CW106" s="128"/>
      <c r="CX106" s="128"/>
      <c r="CY106" s="128"/>
      <c r="CZ106" s="128"/>
      <c r="DA106" s="128"/>
      <c r="DB106" s="128"/>
      <c r="DC106" s="128"/>
      <c r="DD106" s="128"/>
      <c r="DE106" s="128"/>
      <c r="DF106" s="128"/>
      <c r="DG106" s="128"/>
      <c r="DH106" s="128"/>
      <c r="DI106" s="128"/>
      <c r="DJ106" s="128"/>
      <c r="DK106" s="128"/>
      <c r="DL106" s="128"/>
      <c r="DM106" s="128"/>
      <c r="DN106" s="128"/>
      <c r="DO106" s="128"/>
      <c r="DP106" s="128"/>
      <c r="DQ106" s="128"/>
      <c r="DR106" s="127"/>
      <c r="DS106" s="127"/>
      <c r="DT106" s="127"/>
      <c r="DU106" s="127"/>
      <c r="DV106" s="127"/>
      <c r="DW106" s="127"/>
      <c r="DX106" s="127"/>
      <c r="DY106" s="127"/>
      <c r="DZ106" s="127"/>
      <c r="EA106" s="127"/>
      <c r="EB106" s="127"/>
      <c r="EC106" s="127"/>
      <c r="ED106" s="127"/>
      <c r="EE106" s="127"/>
      <c r="EF106" s="127"/>
      <c r="EG106" s="127"/>
      <c r="EH106" s="127"/>
      <c r="EI106" s="127"/>
      <c r="EJ106" s="127"/>
      <c r="EK106" s="127"/>
      <c r="EL106" s="127"/>
      <c r="EM106" s="127"/>
    </row>
    <row r="107" spans="1:143">
      <c r="A107" s="127"/>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c r="AA107" s="128"/>
      <c r="AB107" s="128"/>
      <c r="AC107" s="128"/>
      <c r="AD107" s="128"/>
      <c r="AE107" s="128"/>
      <c r="AF107" s="128"/>
      <c r="AG107" s="128"/>
      <c r="AH107" s="128"/>
      <c r="AI107" s="128"/>
      <c r="AJ107" s="128"/>
      <c r="AK107" s="128"/>
      <c r="AL107" s="128"/>
      <c r="AM107" s="128"/>
      <c r="AN107" s="128"/>
      <c r="AO107" s="128"/>
      <c r="AP107" s="128"/>
      <c r="AQ107" s="128"/>
      <c r="AR107" s="128"/>
      <c r="AS107" s="128"/>
      <c r="AT107" s="128"/>
      <c r="AU107" s="128"/>
      <c r="AV107" s="128"/>
      <c r="AW107" s="128"/>
      <c r="AX107" s="128"/>
      <c r="AY107" s="128"/>
      <c r="AZ107" s="128"/>
      <c r="BA107" s="128"/>
      <c r="BB107" s="128"/>
      <c r="BC107" s="128"/>
      <c r="BD107" s="128"/>
      <c r="BE107" s="128"/>
      <c r="BF107" s="128"/>
      <c r="BG107" s="128"/>
      <c r="BH107" s="128"/>
      <c r="BI107" s="128"/>
      <c r="BJ107" s="128"/>
      <c r="BK107" s="128"/>
      <c r="BL107" s="128"/>
      <c r="BM107" s="128"/>
      <c r="BN107" s="128"/>
      <c r="BO107" s="128"/>
      <c r="BP107" s="128"/>
      <c r="BQ107" s="128"/>
      <c r="BR107" s="128"/>
      <c r="BS107" s="128"/>
      <c r="BT107" s="128"/>
      <c r="BU107" s="128"/>
      <c r="BV107" s="128"/>
      <c r="BW107" s="128"/>
      <c r="BX107" s="128"/>
      <c r="BY107" s="128"/>
      <c r="BZ107" s="128"/>
      <c r="CA107" s="128"/>
      <c r="CB107" s="128"/>
      <c r="CC107" s="128"/>
      <c r="CD107" s="128"/>
      <c r="CE107" s="128"/>
      <c r="CF107" s="128"/>
      <c r="CG107" s="128"/>
      <c r="CH107" s="128"/>
      <c r="CI107" s="128"/>
      <c r="CJ107" s="128"/>
      <c r="CK107" s="128"/>
      <c r="CL107" s="128"/>
      <c r="CM107" s="128"/>
      <c r="CN107" s="128"/>
      <c r="CO107" s="128"/>
      <c r="CP107" s="128"/>
      <c r="CQ107" s="128"/>
      <c r="CR107" s="128"/>
      <c r="CS107" s="128"/>
      <c r="CT107" s="128"/>
      <c r="CU107" s="128"/>
      <c r="CV107" s="128"/>
      <c r="CW107" s="128"/>
      <c r="CX107" s="128"/>
      <c r="CY107" s="128"/>
      <c r="CZ107" s="128"/>
      <c r="DA107" s="128"/>
      <c r="DB107" s="128"/>
      <c r="DC107" s="128"/>
      <c r="DD107" s="128"/>
      <c r="DE107" s="128"/>
      <c r="DF107" s="128"/>
      <c r="DG107" s="128"/>
      <c r="DH107" s="128"/>
      <c r="DI107" s="128"/>
      <c r="DJ107" s="128"/>
      <c r="DK107" s="128"/>
      <c r="DL107" s="128"/>
      <c r="DM107" s="128"/>
      <c r="DN107" s="128"/>
      <c r="DO107" s="128"/>
      <c r="DP107" s="128"/>
      <c r="DQ107" s="128"/>
      <c r="DR107" s="127"/>
      <c r="DS107" s="127"/>
      <c r="DT107" s="127"/>
      <c r="DU107" s="127"/>
      <c r="DV107" s="127"/>
      <c r="DW107" s="127"/>
      <c r="DX107" s="127"/>
      <c r="DY107" s="127"/>
      <c r="DZ107" s="127"/>
      <c r="EA107" s="127"/>
      <c r="EB107" s="127"/>
      <c r="EC107" s="127"/>
      <c r="ED107" s="127"/>
      <c r="EE107" s="127"/>
      <c r="EF107" s="127"/>
      <c r="EG107" s="127"/>
      <c r="EH107" s="127"/>
      <c r="EI107" s="127"/>
      <c r="EJ107" s="127"/>
      <c r="EK107" s="127"/>
      <c r="EL107" s="127"/>
      <c r="EM107" s="127"/>
    </row>
    <row r="108" spans="1:143">
      <c r="A108" s="127"/>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c r="AA108" s="128"/>
      <c r="AB108" s="128"/>
      <c r="AC108" s="128"/>
      <c r="AD108" s="128"/>
      <c r="AE108" s="128"/>
      <c r="AF108" s="128"/>
      <c r="AG108" s="128"/>
      <c r="AH108" s="128"/>
      <c r="AI108" s="128"/>
      <c r="AJ108" s="128"/>
      <c r="AK108" s="128"/>
      <c r="AL108" s="128"/>
      <c r="AM108" s="128"/>
      <c r="AN108" s="128"/>
      <c r="AO108" s="128"/>
      <c r="AP108" s="128"/>
      <c r="AQ108" s="128"/>
      <c r="AR108" s="128"/>
      <c r="AS108" s="128"/>
      <c r="AT108" s="128"/>
      <c r="AU108" s="128"/>
      <c r="AV108" s="128"/>
      <c r="AW108" s="128"/>
      <c r="AX108" s="128"/>
      <c r="AY108" s="128"/>
      <c r="AZ108" s="128"/>
      <c r="BA108" s="128"/>
      <c r="BB108" s="128"/>
      <c r="BC108" s="128"/>
      <c r="BD108" s="128"/>
      <c r="BE108" s="128"/>
      <c r="BF108" s="128"/>
      <c r="BG108" s="128"/>
      <c r="BH108" s="128"/>
      <c r="BI108" s="128"/>
      <c r="BJ108" s="128"/>
      <c r="BK108" s="128"/>
      <c r="BL108" s="128"/>
      <c r="BM108" s="128"/>
      <c r="BN108" s="128"/>
      <c r="BO108" s="128"/>
      <c r="BP108" s="128"/>
      <c r="BQ108" s="128"/>
      <c r="BR108" s="128"/>
      <c r="BS108" s="128"/>
      <c r="BT108" s="128"/>
      <c r="BU108" s="128"/>
      <c r="BV108" s="128"/>
      <c r="BW108" s="128"/>
      <c r="BX108" s="128"/>
      <c r="BY108" s="128"/>
      <c r="BZ108" s="128"/>
      <c r="CA108" s="128"/>
      <c r="CB108" s="128"/>
      <c r="CC108" s="128"/>
      <c r="CD108" s="128"/>
      <c r="CE108" s="128"/>
      <c r="CF108" s="128"/>
      <c r="CG108" s="128"/>
      <c r="CH108" s="128"/>
      <c r="CI108" s="128"/>
      <c r="CJ108" s="128"/>
      <c r="CK108" s="128"/>
      <c r="CL108" s="128"/>
      <c r="CM108" s="128"/>
      <c r="CN108" s="128"/>
      <c r="CO108" s="128"/>
      <c r="CP108" s="128"/>
      <c r="CQ108" s="128"/>
      <c r="CR108" s="128"/>
      <c r="CS108" s="128"/>
      <c r="CT108" s="128"/>
      <c r="CU108" s="128"/>
      <c r="CV108" s="128"/>
      <c r="CW108" s="128"/>
      <c r="CX108" s="128"/>
      <c r="CY108" s="128"/>
      <c r="CZ108" s="128"/>
      <c r="DA108" s="128"/>
      <c r="DB108" s="128"/>
      <c r="DC108" s="128"/>
      <c r="DD108" s="128"/>
      <c r="DE108" s="128"/>
      <c r="DF108" s="128"/>
      <c r="DG108" s="128"/>
      <c r="DH108" s="128"/>
      <c r="DI108" s="128"/>
      <c r="DJ108" s="128"/>
      <c r="DK108" s="128"/>
      <c r="DL108" s="128"/>
      <c r="DM108" s="128"/>
      <c r="DN108" s="128"/>
      <c r="DO108" s="128"/>
      <c r="DP108" s="128"/>
      <c r="DQ108" s="128"/>
      <c r="DR108" s="127"/>
      <c r="DS108" s="127"/>
      <c r="DT108" s="127"/>
      <c r="DU108" s="127"/>
      <c r="DV108" s="127"/>
      <c r="DW108" s="127"/>
      <c r="DX108" s="127"/>
      <c r="DY108" s="127"/>
      <c r="DZ108" s="127"/>
      <c r="EA108" s="127"/>
      <c r="EB108" s="127"/>
      <c r="EC108" s="127"/>
      <c r="ED108" s="127"/>
      <c r="EE108" s="127"/>
      <c r="EF108" s="127"/>
      <c r="EG108" s="127"/>
      <c r="EH108" s="127"/>
      <c r="EI108" s="127"/>
      <c r="EJ108" s="127"/>
      <c r="EK108" s="127"/>
      <c r="EL108" s="127"/>
      <c r="EM108" s="127"/>
    </row>
    <row r="109" spans="1:143">
      <c r="A109" s="127"/>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c r="AA109" s="128"/>
      <c r="AB109" s="128"/>
      <c r="AC109" s="128"/>
      <c r="AD109" s="128"/>
      <c r="AE109" s="128"/>
      <c r="AF109" s="128"/>
      <c r="AG109" s="128"/>
      <c r="AH109" s="128"/>
      <c r="AI109" s="128"/>
      <c r="AJ109" s="128"/>
      <c r="AK109" s="128"/>
      <c r="AL109" s="128"/>
      <c r="AM109" s="128"/>
      <c r="AN109" s="128"/>
      <c r="AO109" s="128"/>
      <c r="AP109" s="128"/>
      <c r="AQ109" s="128"/>
      <c r="AR109" s="128"/>
      <c r="AS109" s="128"/>
      <c r="AT109" s="128"/>
      <c r="AU109" s="128"/>
      <c r="AV109" s="128"/>
      <c r="AW109" s="128"/>
      <c r="AX109" s="128"/>
      <c r="AY109" s="128"/>
      <c r="AZ109" s="128"/>
      <c r="BA109" s="128"/>
      <c r="BB109" s="128"/>
      <c r="BC109" s="128"/>
      <c r="BD109" s="128"/>
      <c r="BE109" s="128"/>
      <c r="BF109" s="128"/>
      <c r="BG109" s="128"/>
      <c r="BH109" s="128"/>
      <c r="BI109" s="128"/>
      <c r="BJ109" s="128"/>
      <c r="BK109" s="128"/>
      <c r="BL109" s="128"/>
      <c r="BM109" s="128"/>
      <c r="BN109" s="128"/>
      <c r="BO109" s="128"/>
      <c r="BP109" s="128"/>
      <c r="BQ109" s="128"/>
      <c r="BR109" s="128"/>
      <c r="BS109" s="128"/>
      <c r="BT109" s="128"/>
      <c r="BU109" s="128"/>
      <c r="BV109" s="128"/>
      <c r="BW109" s="128"/>
      <c r="BX109" s="128"/>
      <c r="BY109" s="128"/>
      <c r="BZ109" s="128"/>
      <c r="CA109" s="128"/>
      <c r="CB109" s="128"/>
      <c r="CC109" s="128"/>
      <c r="CD109" s="128"/>
      <c r="CE109" s="128"/>
      <c r="CF109" s="128"/>
      <c r="CG109" s="128"/>
      <c r="CH109" s="128"/>
      <c r="CI109" s="128"/>
      <c r="CJ109" s="128"/>
      <c r="CK109" s="128"/>
      <c r="CL109" s="128"/>
      <c r="CM109" s="128"/>
      <c r="CN109" s="128"/>
      <c r="CO109" s="128"/>
      <c r="CP109" s="128"/>
      <c r="CQ109" s="128"/>
      <c r="CR109" s="128"/>
      <c r="CS109" s="128"/>
      <c r="CT109" s="128"/>
      <c r="CU109" s="128"/>
      <c r="CV109" s="128"/>
      <c r="CW109" s="128"/>
      <c r="CX109" s="128"/>
      <c r="CY109" s="128"/>
      <c r="CZ109" s="128"/>
      <c r="DA109" s="128"/>
      <c r="DB109" s="128"/>
      <c r="DC109" s="128"/>
      <c r="DD109" s="128"/>
      <c r="DE109" s="128"/>
      <c r="DF109" s="128"/>
      <c r="DG109" s="128"/>
      <c r="DH109" s="128"/>
      <c r="DI109" s="128"/>
      <c r="DJ109" s="128"/>
      <c r="DK109" s="128"/>
      <c r="DL109" s="128"/>
      <c r="DM109" s="128"/>
      <c r="DN109" s="128"/>
      <c r="DO109" s="128"/>
      <c r="DP109" s="128"/>
      <c r="DQ109" s="128"/>
      <c r="DR109" s="127"/>
      <c r="DS109" s="127"/>
      <c r="DT109" s="127"/>
      <c r="DU109" s="127"/>
      <c r="DV109" s="127"/>
      <c r="DW109" s="127"/>
      <c r="DX109" s="127"/>
      <c r="DY109" s="127"/>
      <c r="DZ109" s="127"/>
      <c r="EA109" s="127"/>
      <c r="EB109" s="127"/>
      <c r="EC109" s="127"/>
      <c r="ED109" s="127"/>
      <c r="EE109" s="127"/>
      <c r="EF109" s="127"/>
      <c r="EG109" s="127"/>
      <c r="EH109" s="127"/>
      <c r="EI109" s="127"/>
      <c r="EJ109" s="127"/>
      <c r="EK109" s="127"/>
      <c r="EL109" s="127"/>
      <c r="EM109" s="127"/>
    </row>
    <row r="110" spans="1:143">
      <c r="A110" s="127"/>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c r="AA110" s="128"/>
      <c r="AB110" s="128"/>
      <c r="AC110" s="128"/>
      <c r="AD110" s="128"/>
      <c r="AE110" s="128"/>
      <c r="AF110" s="128"/>
      <c r="AG110" s="128"/>
      <c r="AH110" s="128"/>
      <c r="AI110" s="128"/>
      <c r="AJ110" s="128"/>
      <c r="AK110" s="128"/>
      <c r="AL110" s="128"/>
      <c r="AM110" s="128"/>
      <c r="AN110" s="128"/>
      <c r="AO110" s="128"/>
      <c r="AP110" s="128"/>
      <c r="AQ110" s="128"/>
      <c r="AR110" s="128"/>
      <c r="AS110" s="128"/>
      <c r="AT110" s="128"/>
      <c r="AU110" s="128"/>
      <c r="AV110" s="128"/>
      <c r="AW110" s="128"/>
      <c r="AX110" s="128"/>
      <c r="AY110" s="128"/>
      <c r="AZ110" s="128"/>
      <c r="BA110" s="128"/>
      <c r="BB110" s="128"/>
      <c r="BC110" s="128"/>
      <c r="BD110" s="128"/>
      <c r="BE110" s="128"/>
      <c r="BF110" s="128"/>
      <c r="BG110" s="128"/>
      <c r="BH110" s="128"/>
      <c r="BI110" s="128"/>
      <c r="BJ110" s="128"/>
      <c r="BK110" s="128"/>
      <c r="BL110" s="128"/>
      <c r="BM110" s="128"/>
      <c r="BN110" s="128"/>
      <c r="BO110" s="128"/>
      <c r="BP110" s="128"/>
      <c r="BQ110" s="128"/>
      <c r="BR110" s="128"/>
      <c r="BS110" s="128"/>
      <c r="BT110" s="128"/>
      <c r="BU110" s="128"/>
      <c r="BV110" s="128"/>
      <c r="BW110" s="128"/>
      <c r="BX110" s="128"/>
      <c r="BY110" s="128"/>
      <c r="BZ110" s="128"/>
      <c r="CA110" s="128"/>
      <c r="CB110" s="128"/>
      <c r="CC110" s="128"/>
      <c r="CD110" s="128"/>
      <c r="CE110" s="128"/>
      <c r="CF110" s="128"/>
      <c r="CG110" s="128"/>
      <c r="CH110" s="128"/>
      <c r="CI110" s="128"/>
      <c r="CJ110" s="128"/>
      <c r="CK110" s="128"/>
      <c r="CL110" s="128"/>
      <c r="CM110" s="128"/>
      <c r="CN110" s="128"/>
      <c r="CO110" s="128"/>
      <c r="CP110" s="128"/>
      <c r="CQ110" s="128"/>
      <c r="CR110" s="128"/>
      <c r="CS110" s="128"/>
      <c r="CT110" s="128"/>
      <c r="CU110" s="128"/>
      <c r="CV110" s="128"/>
      <c r="CW110" s="128"/>
      <c r="CX110" s="128"/>
      <c r="CY110" s="128"/>
      <c r="CZ110" s="128"/>
      <c r="DA110" s="128"/>
      <c r="DB110" s="128"/>
      <c r="DC110" s="128"/>
      <c r="DD110" s="128"/>
      <c r="DE110" s="128"/>
      <c r="DF110" s="128"/>
      <c r="DG110" s="128"/>
      <c r="DH110" s="128"/>
      <c r="DI110" s="128"/>
      <c r="DJ110" s="128"/>
      <c r="DK110" s="128"/>
      <c r="DL110" s="128"/>
      <c r="DM110" s="128"/>
      <c r="DN110" s="128"/>
      <c r="DO110" s="128"/>
      <c r="DP110" s="128"/>
      <c r="DQ110" s="128"/>
      <c r="DR110" s="127"/>
      <c r="DS110" s="127"/>
      <c r="DT110" s="127"/>
      <c r="DU110" s="127"/>
      <c r="DV110" s="127"/>
      <c r="DW110" s="127"/>
      <c r="DX110" s="127"/>
      <c r="DY110" s="127"/>
      <c r="DZ110" s="127"/>
      <c r="EA110" s="127"/>
      <c r="EB110" s="127"/>
      <c r="EC110" s="127"/>
      <c r="ED110" s="127"/>
      <c r="EE110" s="127"/>
      <c r="EF110" s="127"/>
      <c r="EG110" s="127"/>
      <c r="EH110" s="127"/>
      <c r="EI110" s="127"/>
      <c r="EJ110" s="127"/>
      <c r="EK110" s="127"/>
      <c r="EL110" s="127"/>
      <c r="EM110" s="127"/>
    </row>
    <row r="111" spans="1:143">
      <c r="A111" s="127"/>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c r="AA111" s="128"/>
      <c r="AB111" s="128"/>
      <c r="AC111" s="128"/>
      <c r="AD111" s="128"/>
      <c r="AE111" s="128"/>
      <c r="AF111" s="128"/>
      <c r="AG111" s="128"/>
      <c r="AH111" s="128"/>
      <c r="AI111" s="128"/>
      <c r="AJ111" s="128"/>
      <c r="AK111" s="128"/>
      <c r="AL111" s="128"/>
      <c r="AM111" s="128"/>
      <c r="AN111" s="128"/>
      <c r="AO111" s="128"/>
      <c r="AP111" s="128"/>
      <c r="AQ111" s="128"/>
      <c r="AR111" s="128"/>
      <c r="AS111" s="128"/>
      <c r="AT111" s="128"/>
      <c r="AU111" s="128"/>
      <c r="AV111" s="128"/>
      <c r="AW111" s="128"/>
      <c r="AX111" s="128"/>
      <c r="AY111" s="128"/>
      <c r="AZ111" s="128"/>
      <c r="BA111" s="128"/>
      <c r="BB111" s="128"/>
      <c r="BC111" s="128"/>
      <c r="BD111" s="128"/>
      <c r="BE111" s="128"/>
      <c r="BF111" s="128"/>
      <c r="BG111" s="128"/>
      <c r="BH111" s="128"/>
      <c r="BI111" s="128"/>
      <c r="BJ111" s="128"/>
      <c r="BK111" s="128"/>
      <c r="BL111" s="128"/>
      <c r="BM111" s="128"/>
      <c r="BN111" s="128"/>
      <c r="BO111" s="128"/>
      <c r="BP111" s="128"/>
      <c r="BQ111" s="128"/>
      <c r="BR111" s="128"/>
      <c r="BS111" s="128"/>
      <c r="BT111" s="128"/>
      <c r="BU111" s="128"/>
      <c r="BV111" s="128"/>
      <c r="BW111" s="128"/>
      <c r="BX111" s="128"/>
      <c r="BY111" s="128"/>
      <c r="BZ111" s="128"/>
      <c r="CA111" s="128"/>
      <c r="CB111" s="128"/>
      <c r="CC111" s="128"/>
      <c r="CD111" s="128"/>
      <c r="CE111" s="128"/>
      <c r="CF111" s="128"/>
      <c r="CG111" s="128"/>
      <c r="CH111" s="128"/>
      <c r="CI111" s="128"/>
      <c r="CJ111" s="128"/>
      <c r="CK111" s="128"/>
      <c r="CL111" s="128"/>
      <c r="CM111" s="128"/>
      <c r="CN111" s="128"/>
      <c r="CO111" s="128"/>
      <c r="CP111" s="128"/>
      <c r="CQ111" s="128"/>
      <c r="CR111" s="128"/>
      <c r="CS111" s="128"/>
      <c r="CT111" s="128"/>
      <c r="CU111" s="128"/>
      <c r="CV111" s="128"/>
      <c r="CW111" s="128"/>
      <c r="CX111" s="128"/>
      <c r="CY111" s="128"/>
      <c r="CZ111" s="128"/>
      <c r="DA111" s="128"/>
      <c r="DB111" s="128"/>
      <c r="DC111" s="128"/>
      <c r="DD111" s="128"/>
      <c r="DE111" s="128"/>
      <c r="DF111" s="128"/>
      <c r="DG111" s="128"/>
      <c r="DH111" s="128"/>
      <c r="DI111" s="128"/>
      <c r="DJ111" s="128"/>
      <c r="DK111" s="128"/>
      <c r="DL111" s="128"/>
      <c r="DM111" s="128"/>
      <c r="DN111" s="128"/>
      <c r="DO111" s="128"/>
      <c r="DP111" s="128"/>
      <c r="DQ111" s="128"/>
      <c r="DR111" s="127"/>
      <c r="DS111" s="127"/>
      <c r="DT111" s="127"/>
      <c r="DU111" s="127"/>
      <c r="DV111" s="127"/>
      <c r="DW111" s="127"/>
      <c r="DX111" s="127"/>
      <c r="DY111" s="127"/>
      <c r="DZ111" s="127"/>
      <c r="EA111" s="127"/>
      <c r="EB111" s="127"/>
      <c r="EC111" s="127"/>
      <c r="ED111" s="127"/>
      <c r="EE111" s="127"/>
      <c r="EF111" s="127"/>
      <c r="EG111" s="127"/>
      <c r="EH111" s="127"/>
      <c r="EI111" s="127"/>
      <c r="EJ111" s="127"/>
      <c r="EK111" s="127"/>
      <c r="EL111" s="127"/>
      <c r="EM111" s="127"/>
    </row>
    <row r="112" spans="1:143">
      <c r="A112" s="127"/>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c r="AA112" s="128"/>
      <c r="AB112" s="128"/>
      <c r="AC112" s="128"/>
      <c r="AD112" s="128"/>
      <c r="AE112" s="128"/>
      <c r="AF112" s="128"/>
      <c r="AG112" s="128"/>
      <c r="AH112" s="128"/>
      <c r="AI112" s="128"/>
      <c r="AJ112" s="128"/>
      <c r="AK112" s="128"/>
      <c r="AL112" s="128"/>
      <c r="AM112" s="128"/>
      <c r="AN112" s="128"/>
      <c r="AO112" s="128"/>
      <c r="AP112" s="128"/>
      <c r="AQ112" s="128"/>
      <c r="AR112" s="128"/>
      <c r="AS112" s="128"/>
      <c r="AT112" s="128"/>
      <c r="AU112" s="128"/>
      <c r="AV112" s="128"/>
      <c r="AW112" s="128"/>
      <c r="AX112" s="128"/>
      <c r="AY112" s="128"/>
      <c r="AZ112" s="128"/>
      <c r="BA112" s="128"/>
      <c r="BB112" s="128"/>
      <c r="BC112" s="128"/>
      <c r="BD112" s="128"/>
      <c r="BE112" s="128"/>
      <c r="BF112" s="128"/>
      <c r="BG112" s="128"/>
      <c r="BH112" s="128"/>
      <c r="BI112" s="128"/>
      <c r="BJ112" s="128"/>
      <c r="BK112" s="128"/>
      <c r="BL112" s="128"/>
      <c r="BM112" s="128"/>
      <c r="BN112" s="128"/>
      <c r="BO112" s="128"/>
      <c r="BP112" s="128"/>
      <c r="BQ112" s="128"/>
      <c r="BR112" s="128"/>
      <c r="BS112" s="128"/>
      <c r="BT112" s="128"/>
      <c r="BU112" s="128"/>
      <c r="BV112" s="128"/>
      <c r="BW112" s="128"/>
      <c r="BX112" s="128"/>
      <c r="BY112" s="128"/>
      <c r="BZ112" s="128"/>
      <c r="CA112" s="128"/>
      <c r="CB112" s="128"/>
      <c r="CC112" s="128"/>
      <c r="CD112" s="128"/>
      <c r="CE112" s="128"/>
      <c r="CF112" s="128"/>
      <c r="CG112" s="128"/>
      <c r="CH112" s="128"/>
      <c r="CI112" s="128"/>
      <c r="CJ112" s="128"/>
      <c r="CK112" s="128"/>
      <c r="CL112" s="128"/>
      <c r="CM112" s="128"/>
      <c r="CN112" s="128"/>
      <c r="CO112" s="128"/>
      <c r="CP112" s="128"/>
      <c r="CQ112" s="128"/>
      <c r="CR112" s="128"/>
      <c r="CS112" s="128"/>
      <c r="CT112" s="128"/>
      <c r="CU112" s="128"/>
      <c r="CV112" s="128"/>
      <c r="CW112" s="128"/>
      <c r="CX112" s="128"/>
      <c r="CY112" s="128"/>
      <c r="CZ112" s="128"/>
      <c r="DA112" s="128"/>
      <c r="DB112" s="128"/>
      <c r="DC112" s="128"/>
      <c r="DD112" s="128"/>
      <c r="DE112" s="128"/>
      <c r="DF112" s="128"/>
      <c r="DG112" s="128"/>
      <c r="DH112" s="128"/>
      <c r="DI112" s="128"/>
      <c r="DJ112" s="128"/>
      <c r="DK112" s="128"/>
      <c r="DL112" s="128"/>
      <c r="DM112" s="128"/>
      <c r="DN112" s="128"/>
      <c r="DO112" s="128"/>
      <c r="DP112" s="128"/>
      <c r="DQ112" s="128"/>
      <c r="DR112" s="127"/>
      <c r="DS112" s="127"/>
      <c r="DT112" s="127"/>
      <c r="DU112" s="127"/>
      <c r="DV112" s="127"/>
      <c r="DW112" s="127"/>
      <c r="DX112" s="127"/>
      <c r="DY112" s="127"/>
      <c r="DZ112" s="127"/>
      <c r="EA112" s="127"/>
      <c r="EB112" s="127"/>
      <c r="EC112" s="127"/>
      <c r="ED112" s="127"/>
      <c r="EE112" s="127"/>
      <c r="EF112" s="127"/>
      <c r="EG112" s="127"/>
      <c r="EH112" s="127"/>
      <c r="EI112" s="127"/>
      <c r="EJ112" s="127"/>
      <c r="EK112" s="127"/>
      <c r="EL112" s="127"/>
      <c r="EM112" s="127"/>
    </row>
    <row r="113" spans="1:143">
      <c r="A113" s="127"/>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c r="AA113" s="128"/>
      <c r="AB113" s="128"/>
      <c r="AC113" s="128"/>
      <c r="AD113" s="128"/>
      <c r="AE113" s="128"/>
      <c r="AF113" s="128"/>
      <c r="AG113" s="128"/>
      <c r="AH113" s="128"/>
      <c r="AI113" s="128"/>
      <c r="AJ113" s="128"/>
      <c r="AK113" s="128"/>
      <c r="AL113" s="128"/>
      <c r="AM113" s="128"/>
      <c r="AN113" s="128"/>
      <c r="AO113" s="128"/>
      <c r="AP113" s="128"/>
      <c r="AQ113" s="128"/>
      <c r="AR113" s="128"/>
      <c r="AS113" s="128"/>
      <c r="AT113" s="128"/>
      <c r="AU113" s="128"/>
      <c r="AV113" s="128"/>
      <c r="AW113" s="128"/>
      <c r="AX113" s="128"/>
      <c r="AY113" s="128"/>
      <c r="AZ113" s="128"/>
      <c r="BA113" s="128"/>
      <c r="BB113" s="128"/>
      <c r="BC113" s="128"/>
      <c r="BD113" s="128"/>
      <c r="BE113" s="128"/>
      <c r="BF113" s="128"/>
      <c r="BG113" s="128"/>
      <c r="BH113" s="128"/>
      <c r="BI113" s="128"/>
      <c r="BJ113" s="128"/>
      <c r="BK113" s="128"/>
      <c r="BL113" s="128"/>
      <c r="BM113" s="128"/>
      <c r="BN113" s="128"/>
      <c r="BO113" s="128"/>
      <c r="BP113" s="128"/>
      <c r="BQ113" s="128"/>
      <c r="BR113" s="128"/>
      <c r="BS113" s="128"/>
      <c r="BT113" s="128"/>
      <c r="BU113" s="128"/>
      <c r="BV113" s="128"/>
      <c r="BW113" s="128"/>
      <c r="BX113" s="128"/>
      <c r="BY113" s="128"/>
      <c r="BZ113" s="128"/>
      <c r="CA113" s="128"/>
      <c r="CB113" s="128"/>
      <c r="CC113" s="128"/>
      <c r="CD113" s="128"/>
      <c r="CE113" s="128"/>
      <c r="CF113" s="128"/>
      <c r="CG113" s="128"/>
      <c r="CH113" s="128"/>
      <c r="CI113" s="128"/>
      <c r="CJ113" s="128"/>
      <c r="CK113" s="128"/>
      <c r="CL113" s="128"/>
      <c r="CM113" s="128"/>
      <c r="CN113" s="128"/>
      <c r="CO113" s="128"/>
      <c r="CP113" s="128"/>
      <c r="CQ113" s="128"/>
      <c r="CR113" s="128"/>
      <c r="CS113" s="128"/>
      <c r="CT113" s="128"/>
      <c r="CU113" s="128"/>
      <c r="CV113" s="128"/>
      <c r="CW113" s="128"/>
      <c r="CX113" s="128"/>
      <c r="CY113" s="128"/>
      <c r="CZ113" s="128"/>
      <c r="DA113" s="128"/>
      <c r="DB113" s="128"/>
      <c r="DC113" s="128"/>
      <c r="DD113" s="128"/>
      <c r="DE113" s="128"/>
      <c r="DF113" s="128"/>
      <c r="DG113" s="128"/>
      <c r="DH113" s="128"/>
      <c r="DI113" s="128"/>
      <c r="DJ113" s="128"/>
      <c r="DK113" s="128"/>
      <c r="DL113" s="128"/>
      <c r="DM113" s="128"/>
      <c r="DN113" s="128"/>
      <c r="DO113" s="128"/>
      <c r="DP113" s="128"/>
      <c r="DQ113" s="128"/>
      <c r="DR113" s="127"/>
      <c r="DS113" s="127"/>
      <c r="DT113" s="127"/>
      <c r="DU113" s="127"/>
      <c r="DV113" s="127"/>
      <c r="DW113" s="127"/>
      <c r="DX113" s="127"/>
      <c r="DY113" s="127"/>
      <c r="DZ113" s="127"/>
      <c r="EA113" s="127"/>
      <c r="EB113" s="127"/>
      <c r="EC113" s="127"/>
      <c r="ED113" s="127"/>
      <c r="EE113" s="127"/>
      <c r="EF113" s="127"/>
      <c r="EG113" s="127"/>
      <c r="EH113" s="127"/>
      <c r="EI113" s="127"/>
      <c r="EJ113" s="127"/>
      <c r="EK113" s="127"/>
      <c r="EL113" s="127"/>
      <c r="EM113" s="127"/>
    </row>
    <row r="114" spans="1:143">
      <c r="A114" s="127"/>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c r="AA114" s="128"/>
      <c r="AB114" s="128"/>
      <c r="AC114" s="128"/>
      <c r="AD114" s="128"/>
      <c r="AE114" s="128"/>
      <c r="AF114" s="128"/>
      <c r="AG114" s="128"/>
      <c r="AH114" s="128"/>
      <c r="AI114" s="128"/>
      <c r="AJ114" s="128"/>
      <c r="AK114" s="128"/>
      <c r="AL114" s="128"/>
      <c r="AM114" s="128"/>
      <c r="AN114" s="128"/>
      <c r="AO114" s="128"/>
      <c r="AP114" s="128"/>
      <c r="AQ114" s="128"/>
      <c r="AR114" s="128"/>
      <c r="AS114" s="128"/>
      <c r="AT114" s="128"/>
      <c r="AU114" s="128"/>
      <c r="AV114" s="128"/>
      <c r="AW114" s="128"/>
      <c r="AX114" s="128"/>
      <c r="AY114" s="128"/>
      <c r="AZ114" s="128"/>
      <c r="BA114" s="128"/>
      <c r="BB114" s="128"/>
      <c r="BC114" s="128"/>
      <c r="BD114" s="128"/>
      <c r="BE114" s="128"/>
      <c r="BF114" s="128"/>
      <c r="BG114" s="128"/>
      <c r="BH114" s="128"/>
      <c r="BI114" s="128"/>
      <c r="BJ114" s="128"/>
      <c r="BK114" s="128"/>
      <c r="BL114" s="128"/>
      <c r="BM114" s="128"/>
      <c r="BN114" s="128"/>
      <c r="BO114" s="128"/>
      <c r="BP114" s="128"/>
      <c r="BQ114" s="128"/>
      <c r="BR114" s="128"/>
      <c r="BS114" s="128"/>
      <c r="BT114" s="128"/>
      <c r="BU114" s="128"/>
      <c r="BV114" s="128"/>
      <c r="BW114" s="128"/>
      <c r="BX114" s="128"/>
      <c r="BY114" s="128"/>
      <c r="BZ114" s="128"/>
      <c r="CA114" s="128"/>
      <c r="CB114" s="128"/>
      <c r="CC114" s="128"/>
      <c r="CD114" s="128"/>
      <c r="CE114" s="128"/>
      <c r="CF114" s="128"/>
      <c r="CG114" s="128"/>
      <c r="CH114" s="128"/>
      <c r="CI114" s="128"/>
      <c r="CJ114" s="128"/>
      <c r="CK114" s="128"/>
      <c r="CL114" s="128"/>
      <c r="CM114" s="128"/>
      <c r="CN114" s="128"/>
      <c r="CO114" s="128"/>
      <c r="CP114" s="128"/>
      <c r="CQ114" s="128"/>
      <c r="CR114" s="128"/>
      <c r="CS114" s="128"/>
      <c r="CT114" s="128"/>
      <c r="CU114" s="128"/>
      <c r="CV114" s="128"/>
      <c r="CW114" s="128"/>
      <c r="CX114" s="128"/>
      <c r="CY114" s="128"/>
      <c r="CZ114" s="128"/>
      <c r="DA114" s="128"/>
      <c r="DB114" s="128"/>
      <c r="DC114" s="128"/>
      <c r="DD114" s="128"/>
      <c r="DE114" s="128"/>
      <c r="DF114" s="128"/>
      <c r="DG114" s="128"/>
      <c r="DH114" s="128"/>
      <c r="DI114" s="128"/>
      <c r="DJ114" s="128"/>
      <c r="DK114" s="128"/>
      <c r="DL114" s="128"/>
      <c r="DM114" s="128"/>
      <c r="DN114" s="128"/>
      <c r="DO114" s="128"/>
      <c r="DP114" s="128"/>
      <c r="DQ114" s="128"/>
      <c r="DR114" s="127"/>
      <c r="DS114" s="127"/>
      <c r="DT114" s="127"/>
      <c r="DU114" s="127"/>
      <c r="DV114" s="127"/>
      <c r="DW114" s="127"/>
      <c r="DX114" s="127"/>
      <c r="DY114" s="127"/>
      <c r="DZ114" s="127"/>
      <c r="EA114" s="127"/>
      <c r="EB114" s="127"/>
      <c r="EC114" s="127"/>
      <c r="ED114" s="127"/>
      <c r="EE114" s="127"/>
      <c r="EF114" s="127"/>
      <c r="EG114" s="127"/>
      <c r="EH114" s="127"/>
      <c r="EI114" s="127"/>
      <c r="EJ114" s="127"/>
      <c r="EK114" s="127"/>
      <c r="EL114" s="127"/>
      <c r="EM114" s="127"/>
    </row>
    <row r="115" spans="1:143">
      <c r="A115" s="127"/>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c r="AA115" s="128"/>
      <c r="AB115" s="128"/>
      <c r="AC115" s="128"/>
      <c r="AD115" s="128"/>
      <c r="AE115" s="128"/>
      <c r="AF115" s="128"/>
      <c r="AG115" s="128"/>
      <c r="AH115" s="128"/>
      <c r="AI115" s="128"/>
      <c r="AJ115" s="128"/>
      <c r="AK115" s="128"/>
      <c r="AL115" s="128"/>
      <c r="AM115" s="128"/>
      <c r="AN115" s="128"/>
      <c r="AO115" s="128"/>
      <c r="AP115" s="128"/>
      <c r="AQ115" s="128"/>
      <c r="AR115" s="128"/>
      <c r="AS115" s="128"/>
      <c r="AT115" s="128"/>
      <c r="AU115" s="128"/>
      <c r="AV115" s="128"/>
      <c r="AW115" s="128"/>
      <c r="AX115" s="128"/>
      <c r="AY115" s="128"/>
      <c r="AZ115" s="128"/>
      <c r="BA115" s="128"/>
      <c r="BB115" s="128"/>
      <c r="BC115" s="128"/>
      <c r="BD115" s="128"/>
      <c r="BE115" s="128"/>
      <c r="BF115" s="128"/>
      <c r="BG115" s="128"/>
      <c r="BH115" s="128"/>
      <c r="BI115" s="128"/>
      <c r="BJ115" s="128"/>
      <c r="BK115" s="128"/>
      <c r="BL115" s="128"/>
      <c r="BM115" s="128"/>
      <c r="BN115" s="128"/>
      <c r="BO115" s="128"/>
      <c r="BP115" s="128"/>
      <c r="BQ115" s="128"/>
      <c r="BR115" s="128"/>
      <c r="BS115" s="128"/>
      <c r="BT115" s="128"/>
      <c r="BU115" s="128"/>
      <c r="BV115" s="128"/>
      <c r="BW115" s="128"/>
      <c r="BX115" s="128"/>
      <c r="BY115" s="128"/>
      <c r="BZ115" s="128"/>
      <c r="CA115" s="128"/>
      <c r="CB115" s="128"/>
      <c r="CC115" s="128"/>
      <c r="CD115" s="128"/>
      <c r="CE115" s="128"/>
      <c r="CF115" s="128"/>
      <c r="CG115" s="128"/>
      <c r="CH115" s="128"/>
      <c r="CI115" s="128"/>
      <c r="CJ115" s="128"/>
      <c r="CK115" s="128"/>
      <c r="CL115" s="128"/>
      <c r="CM115" s="128"/>
      <c r="CN115" s="128"/>
      <c r="CO115" s="128"/>
      <c r="CP115" s="128"/>
      <c r="CQ115" s="128"/>
      <c r="CR115" s="128"/>
      <c r="CS115" s="128"/>
      <c r="CT115" s="128"/>
      <c r="CU115" s="128"/>
      <c r="CV115" s="128"/>
      <c r="CW115" s="128"/>
      <c r="CX115" s="128"/>
      <c r="CY115" s="128"/>
      <c r="CZ115" s="128"/>
      <c r="DA115" s="128"/>
      <c r="DB115" s="128"/>
      <c r="DC115" s="128"/>
      <c r="DD115" s="128"/>
      <c r="DE115" s="128"/>
      <c r="DF115" s="128"/>
      <c r="DG115" s="128"/>
      <c r="DH115" s="128"/>
      <c r="DI115" s="128"/>
      <c r="DJ115" s="128"/>
      <c r="DK115" s="128"/>
      <c r="DL115" s="128"/>
      <c r="DM115" s="128"/>
      <c r="DN115" s="128"/>
      <c r="DO115" s="128"/>
      <c r="DP115" s="128"/>
      <c r="DQ115" s="128"/>
      <c r="DR115" s="127"/>
      <c r="DS115" s="127"/>
      <c r="DT115" s="127"/>
      <c r="DU115" s="127"/>
      <c r="DV115" s="127"/>
      <c r="DW115" s="127"/>
      <c r="DX115" s="127"/>
      <c r="DY115" s="127"/>
      <c r="DZ115" s="127"/>
      <c r="EA115" s="127"/>
      <c r="EB115" s="127"/>
      <c r="EC115" s="127"/>
      <c r="ED115" s="127"/>
      <c r="EE115" s="127"/>
      <c r="EF115" s="127"/>
      <c r="EG115" s="127"/>
      <c r="EH115" s="127"/>
      <c r="EI115" s="127"/>
      <c r="EJ115" s="127"/>
      <c r="EK115" s="127"/>
      <c r="EL115" s="127"/>
      <c r="EM115" s="127"/>
    </row>
    <row r="116" spans="1:143">
      <c r="A116" s="127"/>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c r="AA116" s="128"/>
      <c r="AB116" s="128"/>
      <c r="AC116" s="128"/>
      <c r="AD116" s="128"/>
      <c r="AE116" s="128"/>
      <c r="AF116" s="128"/>
      <c r="AG116" s="128"/>
      <c r="AH116" s="128"/>
      <c r="AI116" s="128"/>
      <c r="AJ116" s="128"/>
      <c r="AK116" s="128"/>
      <c r="AL116" s="128"/>
      <c r="AM116" s="128"/>
      <c r="AN116" s="128"/>
      <c r="AO116" s="128"/>
      <c r="AP116" s="128"/>
      <c r="AQ116" s="128"/>
      <c r="AR116" s="128"/>
      <c r="AS116" s="128"/>
      <c r="AT116" s="128"/>
      <c r="AU116" s="128"/>
      <c r="AV116" s="128"/>
      <c r="AW116" s="128"/>
      <c r="AX116" s="128"/>
      <c r="AY116" s="128"/>
      <c r="AZ116" s="128"/>
      <c r="BA116" s="128"/>
      <c r="BB116" s="128"/>
      <c r="BC116" s="128"/>
      <c r="BD116" s="128"/>
      <c r="BE116" s="128"/>
      <c r="BF116" s="128"/>
      <c r="BG116" s="128"/>
      <c r="BH116" s="128"/>
      <c r="BI116" s="128"/>
      <c r="BJ116" s="128"/>
      <c r="BK116" s="128"/>
      <c r="BL116" s="128"/>
      <c r="BM116" s="128"/>
      <c r="BN116" s="128"/>
      <c r="BO116" s="128"/>
      <c r="BP116" s="128"/>
      <c r="BQ116" s="128"/>
      <c r="BR116" s="128"/>
      <c r="BS116" s="128"/>
      <c r="BT116" s="128"/>
      <c r="BU116" s="128"/>
      <c r="BV116" s="128"/>
      <c r="BW116" s="128"/>
      <c r="BX116" s="128"/>
      <c r="BY116" s="128"/>
      <c r="BZ116" s="128"/>
      <c r="CA116" s="128"/>
      <c r="CB116" s="128"/>
      <c r="CC116" s="128"/>
      <c r="CD116" s="128"/>
      <c r="CE116" s="128"/>
      <c r="CF116" s="128"/>
      <c r="CG116" s="128"/>
      <c r="CH116" s="128"/>
      <c r="CI116" s="128"/>
      <c r="CJ116" s="128"/>
      <c r="CK116" s="128"/>
      <c r="CL116" s="128"/>
      <c r="CM116" s="128"/>
      <c r="CN116" s="128"/>
      <c r="CO116" s="128"/>
      <c r="CP116" s="128"/>
      <c r="CQ116" s="128"/>
      <c r="CR116" s="128"/>
      <c r="CS116" s="128"/>
      <c r="CT116" s="128"/>
      <c r="CU116" s="128"/>
      <c r="CV116" s="128"/>
      <c r="CW116" s="128"/>
      <c r="CX116" s="128"/>
      <c r="CY116" s="128"/>
      <c r="CZ116" s="128"/>
      <c r="DA116" s="128"/>
      <c r="DB116" s="128"/>
      <c r="DC116" s="128"/>
      <c r="DD116" s="128"/>
      <c r="DE116" s="128"/>
      <c r="DF116" s="128"/>
      <c r="DG116" s="128"/>
      <c r="DH116" s="128"/>
      <c r="DI116" s="128"/>
      <c r="DJ116" s="128"/>
      <c r="DK116" s="128"/>
      <c r="DL116" s="128"/>
      <c r="DM116" s="128"/>
      <c r="DN116" s="128"/>
      <c r="DO116" s="128"/>
      <c r="DP116" s="128"/>
      <c r="DQ116" s="128"/>
      <c r="DR116" s="127"/>
      <c r="DS116" s="127"/>
      <c r="DT116" s="127"/>
      <c r="DU116" s="127"/>
      <c r="DV116" s="127"/>
      <c r="DW116" s="127"/>
      <c r="DX116" s="127"/>
      <c r="DY116" s="127"/>
      <c r="DZ116" s="127"/>
      <c r="EA116" s="127"/>
      <c r="EB116" s="127"/>
      <c r="EC116" s="127"/>
      <c r="ED116" s="127"/>
      <c r="EE116" s="127"/>
      <c r="EF116" s="127"/>
      <c r="EG116" s="127"/>
      <c r="EH116" s="127"/>
      <c r="EI116" s="127"/>
      <c r="EJ116" s="127"/>
      <c r="EK116" s="127"/>
      <c r="EL116" s="127"/>
      <c r="EM116" s="127"/>
    </row>
    <row r="117" spans="1:143">
      <c r="A117" s="127"/>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c r="AA117" s="128"/>
      <c r="AB117" s="128"/>
      <c r="AC117" s="128"/>
      <c r="AD117" s="128"/>
      <c r="AE117" s="128"/>
      <c r="AF117" s="128"/>
      <c r="AG117" s="128"/>
      <c r="AH117" s="128"/>
      <c r="AI117" s="128"/>
      <c r="AJ117" s="128"/>
      <c r="AK117" s="128"/>
      <c r="AL117" s="128"/>
      <c r="AM117" s="128"/>
      <c r="AN117" s="128"/>
      <c r="AO117" s="128"/>
      <c r="AP117" s="128"/>
      <c r="AQ117" s="128"/>
      <c r="AR117" s="128"/>
      <c r="AS117" s="128"/>
      <c r="AT117" s="128"/>
      <c r="AU117" s="128"/>
      <c r="AV117" s="128"/>
      <c r="AW117" s="128"/>
      <c r="AX117" s="128"/>
      <c r="AY117" s="128"/>
      <c r="AZ117" s="128"/>
      <c r="BA117" s="128"/>
      <c r="BB117" s="128"/>
      <c r="BC117" s="128"/>
      <c r="BD117" s="128"/>
      <c r="BE117" s="128"/>
      <c r="BF117" s="128"/>
      <c r="BG117" s="128"/>
      <c r="BH117" s="128"/>
      <c r="BI117" s="128"/>
      <c r="BJ117" s="128"/>
      <c r="BK117" s="128"/>
      <c r="BL117" s="128"/>
      <c r="BM117" s="128"/>
      <c r="BN117" s="128"/>
      <c r="BO117" s="128"/>
      <c r="BP117" s="128"/>
      <c r="BQ117" s="128"/>
      <c r="BR117" s="128"/>
      <c r="BS117" s="128"/>
      <c r="BT117" s="128"/>
      <c r="BU117" s="128"/>
      <c r="BV117" s="128"/>
      <c r="BW117" s="128"/>
      <c r="BX117" s="128"/>
      <c r="BY117" s="128"/>
      <c r="BZ117" s="128"/>
      <c r="CA117" s="128"/>
      <c r="CB117" s="128"/>
      <c r="CC117" s="128"/>
      <c r="CD117" s="128"/>
      <c r="CE117" s="128"/>
      <c r="CF117" s="128"/>
      <c r="CG117" s="128"/>
      <c r="CH117" s="128"/>
      <c r="CI117" s="128"/>
      <c r="CJ117" s="128"/>
      <c r="CK117" s="128"/>
      <c r="CL117" s="128"/>
      <c r="CM117" s="128"/>
      <c r="CN117" s="128"/>
      <c r="CO117" s="128"/>
      <c r="CP117" s="128"/>
      <c r="CQ117" s="128"/>
      <c r="CR117" s="128"/>
      <c r="CS117" s="128"/>
      <c r="CT117" s="128"/>
      <c r="CU117" s="128"/>
      <c r="CV117" s="128"/>
      <c r="CW117" s="128"/>
      <c r="CX117" s="128"/>
      <c r="CY117" s="128"/>
      <c r="CZ117" s="128"/>
      <c r="DA117" s="128"/>
      <c r="DB117" s="128"/>
      <c r="DC117" s="128"/>
      <c r="DD117" s="128"/>
      <c r="DE117" s="128"/>
      <c r="DF117" s="128"/>
      <c r="DG117" s="128"/>
      <c r="DH117" s="128"/>
      <c r="DI117" s="128"/>
      <c r="DJ117" s="128"/>
      <c r="DK117" s="128"/>
      <c r="DL117" s="128"/>
      <c r="DM117" s="128"/>
      <c r="DN117" s="128"/>
      <c r="DO117" s="128"/>
      <c r="DP117" s="128"/>
      <c r="DQ117" s="128"/>
      <c r="DR117" s="127"/>
      <c r="DS117" s="127"/>
      <c r="DT117" s="127"/>
      <c r="DU117" s="127"/>
      <c r="DV117" s="127"/>
      <c r="DW117" s="127"/>
      <c r="DX117" s="127"/>
      <c r="DY117" s="127"/>
      <c r="DZ117" s="127"/>
      <c r="EA117" s="127"/>
      <c r="EB117" s="127"/>
      <c r="EC117" s="127"/>
      <c r="ED117" s="127"/>
      <c r="EE117" s="127"/>
      <c r="EF117" s="127"/>
      <c r="EG117" s="127"/>
      <c r="EH117" s="127"/>
      <c r="EI117" s="127"/>
      <c r="EJ117" s="127"/>
      <c r="EK117" s="127"/>
      <c r="EL117" s="127"/>
      <c r="EM117" s="127"/>
    </row>
    <row r="118" spans="1:143">
      <c r="A118" s="127"/>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c r="AA118" s="128"/>
      <c r="AB118" s="128"/>
      <c r="AC118" s="128"/>
      <c r="AD118" s="128"/>
      <c r="AE118" s="128"/>
      <c r="AF118" s="128"/>
      <c r="AG118" s="128"/>
      <c r="AH118" s="128"/>
      <c r="AI118" s="128"/>
      <c r="AJ118" s="128"/>
      <c r="AK118" s="128"/>
      <c r="AL118" s="128"/>
      <c r="AM118" s="128"/>
      <c r="AN118" s="128"/>
      <c r="AO118" s="128"/>
      <c r="AP118" s="128"/>
      <c r="AQ118" s="128"/>
      <c r="AR118" s="128"/>
      <c r="AS118" s="128"/>
      <c r="AT118" s="128"/>
      <c r="AU118" s="128"/>
      <c r="AV118" s="128"/>
      <c r="AW118" s="128"/>
      <c r="AX118" s="128"/>
      <c r="AY118" s="128"/>
      <c r="AZ118" s="128"/>
      <c r="BA118" s="128"/>
      <c r="BB118" s="128"/>
      <c r="BC118" s="128"/>
      <c r="BD118" s="128"/>
      <c r="BE118" s="128"/>
      <c r="BF118" s="128"/>
      <c r="BG118" s="128"/>
      <c r="BH118" s="128"/>
      <c r="BI118" s="128"/>
      <c r="BJ118" s="128"/>
      <c r="BK118" s="128"/>
      <c r="BL118" s="128"/>
      <c r="BM118" s="128"/>
      <c r="BN118" s="128"/>
      <c r="BO118" s="128"/>
      <c r="BP118" s="128"/>
      <c r="BQ118" s="128"/>
      <c r="BR118" s="128"/>
      <c r="BS118" s="128"/>
      <c r="BT118" s="128"/>
      <c r="BU118" s="128"/>
      <c r="BV118" s="128"/>
      <c r="BW118" s="128"/>
      <c r="BX118" s="128"/>
      <c r="BY118" s="128"/>
      <c r="BZ118" s="128"/>
      <c r="CA118" s="128"/>
      <c r="CB118" s="128"/>
      <c r="CC118" s="128"/>
      <c r="CD118" s="128"/>
      <c r="CE118" s="128"/>
      <c r="CF118" s="128"/>
      <c r="CG118" s="128"/>
      <c r="CH118" s="128"/>
      <c r="CI118" s="128"/>
      <c r="CJ118" s="128"/>
      <c r="CK118" s="128"/>
      <c r="CL118" s="128"/>
      <c r="CM118" s="128"/>
      <c r="CN118" s="128"/>
      <c r="CO118" s="128"/>
      <c r="CP118" s="128"/>
      <c r="CQ118" s="128"/>
      <c r="CR118" s="128"/>
      <c r="CS118" s="128"/>
      <c r="CT118" s="128"/>
      <c r="CU118" s="128"/>
      <c r="CV118" s="128"/>
      <c r="CW118" s="128"/>
      <c r="CX118" s="128"/>
      <c r="CY118" s="128"/>
      <c r="CZ118" s="128"/>
      <c r="DA118" s="128"/>
      <c r="DB118" s="128"/>
      <c r="DC118" s="128"/>
      <c r="DD118" s="128"/>
      <c r="DE118" s="128"/>
      <c r="DF118" s="128"/>
      <c r="DG118" s="128"/>
      <c r="DH118" s="128"/>
      <c r="DI118" s="128"/>
      <c r="DJ118" s="128"/>
      <c r="DK118" s="128"/>
      <c r="DL118" s="128"/>
      <c r="DM118" s="128"/>
      <c r="DN118" s="128"/>
      <c r="DO118" s="128"/>
      <c r="DP118" s="128"/>
      <c r="DQ118" s="128"/>
      <c r="DR118" s="127"/>
      <c r="DS118" s="127"/>
      <c r="DT118" s="127"/>
      <c r="DU118" s="127"/>
      <c r="DV118" s="127"/>
      <c r="DW118" s="127"/>
      <c r="DX118" s="127"/>
      <c r="DY118" s="127"/>
      <c r="DZ118" s="127"/>
      <c r="EA118" s="127"/>
      <c r="EB118" s="127"/>
      <c r="EC118" s="127"/>
      <c r="ED118" s="127"/>
      <c r="EE118" s="127"/>
      <c r="EF118" s="127"/>
      <c r="EG118" s="127"/>
      <c r="EH118" s="127"/>
      <c r="EI118" s="127"/>
      <c r="EJ118" s="127"/>
      <c r="EK118" s="127"/>
      <c r="EL118" s="127"/>
      <c r="EM118" s="127"/>
    </row>
    <row r="119" spans="1:143">
      <c r="A119" s="127"/>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128"/>
      <c r="AB119" s="128"/>
      <c r="AC119" s="128"/>
      <c r="AD119" s="128"/>
      <c r="AE119" s="128"/>
      <c r="AF119" s="128"/>
      <c r="AG119" s="128"/>
      <c r="AH119" s="128"/>
      <c r="AI119" s="128"/>
      <c r="AJ119" s="128"/>
      <c r="AK119" s="128"/>
      <c r="AL119" s="128"/>
      <c r="AM119" s="128"/>
      <c r="AN119" s="128"/>
      <c r="AO119" s="128"/>
      <c r="AP119" s="128"/>
      <c r="AQ119" s="128"/>
      <c r="AR119" s="128"/>
      <c r="AS119" s="128"/>
      <c r="AT119" s="128"/>
      <c r="AU119" s="128"/>
      <c r="AV119" s="128"/>
      <c r="AW119" s="128"/>
      <c r="AX119" s="128"/>
      <c r="AY119" s="128"/>
      <c r="AZ119" s="128"/>
      <c r="BA119" s="128"/>
      <c r="BB119" s="128"/>
      <c r="BC119" s="128"/>
      <c r="BD119" s="128"/>
      <c r="BE119" s="128"/>
      <c r="BF119" s="128"/>
      <c r="BG119" s="128"/>
      <c r="BH119" s="128"/>
      <c r="BI119" s="128"/>
      <c r="BJ119" s="128"/>
      <c r="BK119" s="128"/>
      <c r="BL119" s="128"/>
      <c r="BM119" s="128"/>
      <c r="BN119" s="128"/>
      <c r="BO119" s="128"/>
      <c r="BP119" s="128"/>
      <c r="BQ119" s="128"/>
      <c r="BR119" s="128"/>
      <c r="BS119" s="128"/>
      <c r="BT119" s="128"/>
      <c r="BU119" s="128"/>
      <c r="BV119" s="128"/>
      <c r="BW119" s="128"/>
      <c r="BX119" s="128"/>
      <c r="BY119" s="128"/>
      <c r="BZ119" s="128"/>
      <c r="CA119" s="128"/>
      <c r="CB119" s="128"/>
      <c r="CC119" s="128"/>
      <c r="CD119" s="128"/>
      <c r="CE119" s="128"/>
      <c r="CF119" s="128"/>
      <c r="CG119" s="128"/>
      <c r="CH119" s="128"/>
      <c r="CI119" s="128"/>
      <c r="CJ119" s="128"/>
      <c r="CK119" s="128"/>
      <c r="CL119" s="128"/>
      <c r="CM119" s="128"/>
      <c r="CN119" s="128"/>
      <c r="CO119" s="128"/>
      <c r="CP119" s="128"/>
      <c r="CQ119" s="128"/>
      <c r="CR119" s="128"/>
      <c r="CS119" s="128"/>
      <c r="CT119" s="128"/>
      <c r="CU119" s="128"/>
      <c r="CV119" s="128"/>
      <c r="CW119" s="128"/>
      <c r="CX119" s="128"/>
      <c r="CY119" s="128"/>
      <c r="CZ119" s="128"/>
      <c r="DA119" s="128"/>
      <c r="DB119" s="128"/>
      <c r="DC119" s="128"/>
      <c r="DD119" s="128"/>
      <c r="DE119" s="128"/>
      <c r="DF119" s="128"/>
      <c r="DG119" s="128"/>
      <c r="DH119" s="128"/>
      <c r="DI119" s="128"/>
      <c r="DJ119" s="128"/>
      <c r="DK119" s="128"/>
      <c r="DL119" s="128"/>
      <c r="DM119" s="128"/>
      <c r="DN119" s="128"/>
      <c r="DO119" s="128"/>
      <c r="DP119" s="128"/>
      <c r="DQ119" s="128"/>
      <c r="DR119" s="127"/>
      <c r="DS119" s="127"/>
      <c r="DT119" s="127"/>
      <c r="DU119" s="127"/>
      <c r="DV119" s="127"/>
      <c r="DW119" s="127"/>
      <c r="DX119" s="127"/>
      <c r="DY119" s="127"/>
      <c r="DZ119" s="127"/>
      <c r="EA119" s="127"/>
      <c r="EB119" s="127"/>
      <c r="EC119" s="127"/>
      <c r="ED119" s="127"/>
      <c r="EE119" s="127"/>
      <c r="EF119" s="127"/>
      <c r="EG119" s="127"/>
      <c r="EH119" s="127"/>
      <c r="EI119" s="127"/>
      <c r="EJ119" s="127"/>
      <c r="EK119" s="127"/>
      <c r="EL119" s="127"/>
      <c r="EM119" s="127"/>
    </row>
    <row r="120" spans="1:143">
      <c r="A120" s="127"/>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128"/>
      <c r="AB120" s="128"/>
      <c r="AC120" s="128"/>
      <c r="AD120" s="128"/>
      <c r="AE120" s="128"/>
      <c r="AF120" s="128"/>
      <c r="AG120" s="128"/>
      <c r="AH120" s="128"/>
      <c r="AI120" s="128"/>
      <c r="AJ120" s="128"/>
      <c r="AK120" s="128"/>
      <c r="AL120" s="128"/>
      <c r="AM120" s="128"/>
      <c r="AN120" s="128"/>
      <c r="AO120" s="128"/>
      <c r="AP120" s="128"/>
      <c r="AQ120" s="128"/>
      <c r="AR120" s="128"/>
      <c r="AS120" s="128"/>
      <c r="AT120" s="128"/>
      <c r="AU120" s="128"/>
      <c r="AV120" s="128"/>
      <c r="AW120" s="128"/>
      <c r="AX120" s="128"/>
      <c r="AY120" s="128"/>
      <c r="AZ120" s="128"/>
      <c r="BA120" s="128"/>
      <c r="BB120" s="128"/>
      <c r="BC120" s="128"/>
      <c r="BD120" s="128"/>
      <c r="BE120" s="128"/>
      <c r="BF120" s="128"/>
      <c r="BG120" s="128"/>
      <c r="BH120" s="128"/>
      <c r="BI120" s="128"/>
      <c r="BJ120" s="128"/>
      <c r="BK120" s="128"/>
      <c r="BL120" s="128"/>
      <c r="BM120" s="128"/>
      <c r="BN120" s="128"/>
      <c r="BO120" s="128"/>
      <c r="BP120" s="128"/>
      <c r="BQ120" s="128"/>
      <c r="BR120" s="128"/>
      <c r="BS120" s="128"/>
      <c r="BT120" s="128"/>
      <c r="BU120" s="128"/>
      <c r="BV120" s="128"/>
      <c r="BW120" s="128"/>
      <c r="BX120" s="128"/>
      <c r="BY120" s="128"/>
      <c r="BZ120" s="128"/>
      <c r="CA120" s="128"/>
      <c r="CB120" s="128"/>
      <c r="CC120" s="128"/>
      <c r="CD120" s="128"/>
      <c r="CE120" s="128"/>
      <c r="CF120" s="128"/>
      <c r="CG120" s="128"/>
      <c r="CH120" s="128"/>
      <c r="CI120" s="128"/>
      <c r="CJ120" s="128"/>
      <c r="CK120" s="128"/>
      <c r="CL120" s="128"/>
      <c r="CM120" s="128"/>
      <c r="CN120" s="128"/>
      <c r="CO120" s="128"/>
      <c r="CP120" s="128"/>
      <c r="CQ120" s="128"/>
      <c r="CR120" s="128"/>
      <c r="CS120" s="128"/>
      <c r="CT120" s="128"/>
      <c r="CU120" s="128"/>
      <c r="CV120" s="128"/>
      <c r="CW120" s="128"/>
      <c r="CX120" s="128"/>
      <c r="CY120" s="128"/>
      <c r="CZ120" s="128"/>
      <c r="DA120" s="128"/>
      <c r="DB120" s="128"/>
      <c r="DC120" s="128"/>
      <c r="DD120" s="128"/>
      <c r="DE120" s="128"/>
      <c r="DF120" s="128"/>
      <c r="DG120" s="128"/>
      <c r="DH120" s="128"/>
      <c r="DI120" s="128"/>
      <c r="DJ120" s="128"/>
      <c r="DK120" s="128"/>
      <c r="DL120" s="128"/>
      <c r="DM120" s="128"/>
      <c r="DN120" s="128"/>
      <c r="DO120" s="128"/>
      <c r="DP120" s="128"/>
      <c r="DQ120" s="128"/>
      <c r="DR120" s="127"/>
      <c r="DS120" s="127"/>
      <c r="DT120" s="127"/>
      <c r="DU120" s="127"/>
      <c r="DV120" s="127"/>
      <c r="DW120" s="127"/>
      <c r="DX120" s="127"/>
      <c r="DY120" s="127"/>
      <c r="DZ120" s="127"/>
      <c r="EA120" s="127"/>
      <c r="EB120" s="127"/>
      <c r="EC120" s="127"/>
      <c r="ED120" s="127"/>
      <c r="EE120" s="127"/>
      <c r="EF120" s="127"/>
      <c r="EG120" s="127"/>
      <c r="EH120" s="127"/>
      <c r="EI120" s="127"/>
      <c r="EJ120" s="127"/>
      <c r="EK120" s="127"/>
      <c r="EL120" s="127"/>
      <c r="EM120" s="127"/>
    </row>
    <row r="121" spans="1:143">
      <c r="A121" s="127"/>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128"/>
      <c r="AB121" s="128"/>
      <c r="AC121" s="128"/>
      <c r="AD121" s="128"/>
      <c r="AE121" s="128"/>
      <c r="AF121" s="128"/>
      <c r="AG121" s="128"/>
      <c r="AH121" s="128"/>
      <c r="AI121" s="128"/>
      <c r="AJ121" s="128"/>
      <c r="AK121" s="128"/>
      <c r="AL121" s="128"/>
      <c r="AM121" s="128"/>
      <c r="AN121" s="128"/>
      <c r="AO121" s="128"/>
      <c r="AP121" s="128"/>
      <c r="AQ121" s="128"/>
      <c r="AR121" s="128"/>
      <c r="AS121" s="128"/>
      <c r="AT121" s="128"/>
      <c r="AU121" s="128"/>
      <c r="AV121" s="128"/>
      <c r="AW121" s="128"/>
      <c r="AX121" s="128"/>
      <c r="AY121" s="128"/>
      <c r="AZ121" s="128"/>
      <c r="BA121" s="128"/>
      <c r="BB121" s="128"/>
      <c r="BC121" s="128"/>
      <c r="BD121" s="128"/>
      <c r="BE121" s="128"/>
      <c r="BF121" s="128"/>
      <c r="BG121" s="128"/>
      <c r="BH121" s="128"/>
      <c r="BI121" s="128"/>
      <c r="BJ121" s="128"/>
      <c r="BK121" s="128"/>
      <c r="BL121" s="128"/>
      <c r="BM121" s="128"/>
      <c r="BN121" s="128"/>
      <c r="BO121" s="128"/>
      <c r="BP121" s="128"/>
      <c r="BQ121" s="128"/>
      <c r="BR121" s="128"/>
      <c r="BS121" s="128"/>
      <c r="BT121" s="128"/>
      <c r="BU121" s="128"/>
      <c r="BV121" s="128"/>
      <c r="BW121" s="128"/>
      <c r="BX121" s="128"/>
      <c r="BY121" s="128"/>
      <c r="BZ121" s="128"/>
      <c r="CA121" s="128"/>
      <c r="CB121" s="128"/>
      <c r="CC121" s="128"/>
      <c r="CD121" s="128"/>
      <c r="CE121" s="128"/>
      <c r="CF121" s="128"/>
      <c r="CG121" s="128"/>
      <c r="CH121" s="128"/>
      <c r="CI121" s="128"/>
      <c r="CJ121" s="128"/>
      <c r="CK121" s="128"/>
      <c r="CL121" s="128"/>
      <c r="CM121" s="128"/>
      <c r="CN121" s="128"/>
      <c r="CO121" s="128"/>
      <c r="CP121" s="128"/>
      <c r="CQ121" s="128"/>
      <c r="CR121" s="128"/>
      <c r="CS121" s="128"/>
      <c r="CT121" s="128"/>
      <c r="CU121" s="128"/>
      <c r="CV121" s="128"/>
      <c r="CW121" s="128"/>
      <c r="CX121" s="128"/>
      <c r="CY121" s="128"/>
      <c r="CZ121" s="128"/>
      <c r="DA121" s="128"/>
      <c r="DB121" s="128"/>
      <c r="DC121" s="128"/>
      <c r="DD121" s="128"/>
      <c r="DE121" s="128"/>
      <c r="DF121" s="128"/>
      <c r="DG121" s="128"/>
      <c r="DH121" s="128"/>
      <c r="DI121" s="128"/>
      <c r="DJ121" s="128"/>
      <c r="DK121" s="128"/>
      <c r="DL121" s="128"/>
      <c r="DM121" s="128"/>
      <c r="DN121" s="128"/>
      <c r="DO121" s="128"/>
      <c r="DP121" s="128"/>
      <c r="DQ121" s="128"/>
      <c r="DR121" s="127"/>
      <c r="DS121" s="127"/>
      <c r="DT121" s="127"/>
      <c r="DU121" s="127"/>
      <c r="DV121" s="127"/>
      <c r="DW121" s="127"/>
      <c r="DX121" s="127"/>
      <c r="DY121" s="127"/>
      <c r="DZ121" s="127"/>
      <c r="EA121" s="127"/>
      <c r="EB121" s="127"/>
      <c r="EC121" s="127"/>
      <c r="ED121" s="127"/>
      <c r="EE121" s="127"/>
      <c r="EF121" s="127"/>
      <c r="EG121" s="127"/>
      <c r="EH121" s="127"/>
      <c r="EI121" s="127"/>
      <c r="EJ121" s="127"/>
      <c r="EK121" s="127"/>
      <c r="EL121" s="127"/>
      <c r="EM121" s="127"/>
    </row>
    <row r="122" spans="1:143">
      <c r="A122" s="127"/>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c r="AA122" s="128"/>
      <c r="AB122" s="128"/>
      <c r="AC122" s="128"/>
      <c r="AD122" s="128"/>
      <c r="AE122" s="128"/>
      <c r="AF122" s="128"/>
      <c r="AG122" s="128"/>
      <c r="AH122" s="128"/>
      <c r="AI122" s="128"/>
      <c r="AJ122" s="128"/>
      <c r="AK122" s="128"/>
      <c r="AL122" s="128"/>
      <c r="AM122" s="128"/>
      <c r="AN122" s="128"/>
      <c r="AO122" s="128"/>
      <c r="AP122" s="128"/>
      <c r="AQ122" s="128"/>
      <c r="AR122" s="128"/>
      <c r="AS122" s="128"/>
      <c r="AT122" s="128"/>
      <c r="AU122" s="128"/>
      <c r="AV122" s="128"/>
      <c r="AW122" s="128"/>
      <c r="AX122" s="128"/>
      <c r="AY122" s="128"/>
      <c r="AZ122" s="128"/>
      <c r="BA122" s="128"/>
      <c r="BB122" s="128"/>
      <c r="BC122" s="128"/>
      <c r="BD122" s="128"/>
      <c r="BE122" s="128"/>
      <c r="BF122" s="128"/>
      <c r="BG122" s="128"/>
      <c r="BH122" s="128"/>
      <c r="BI122" s="128"/>
      <c r="BJ122" s="128"/>
      <c r="BK122" s="128"/>
      <c r="BL122" s="128"/>
      <c r="BM122" s="128"/>
      <c r="BN122" s="128"/>
      <c r="BO122" s="128"/>
      <c r="BP122" s="128"/>
      <c r="BQ122" s="128"/>
      <c r="BR122" s="128"/>
      <c r="BS122" s="128"/>
      <c r="BT122" s="128"/>
      <c r="BU122" s="128"/>
      <c r="BV122" s="128"/>
      <c r="BW122" s="128"/>
      <c r="BX122" s="128"/>
      <c r="BY122" s="128"/>
      <c r="BZ122" s="128"/>
      <c r="CA122" s="128"/>
      <c r="CB122" s="128"/>
      <c r="CC122" s="128"/>
      <c r="CD122" s="128"/>
      <c r="CE122" s="128"/>
      <c r="CF122" s="128"/>
      <c r="CG122" s="128"/>
      <c r="CH122" s="128"/>
      <c r="CI122" s="128"/>
      <c r="CJ122" s="128"/>
      <c r="CK122" s="128"/>
      <c r="CL122" s="128"/>
      <c r="CM122" s="128"/>
      <c r="CN122" s="128"/>
      <c r="CO122" s="128"/>
      <c r="CP122" s="128"/>
      <c r="CQ122" s="128"/>
      <c r="CR122" s="128"/>
      <c r="CS122" s="128"/>
      <c r="CT122" s="128"/>
      <c r="CU122" s="128"/>
      <c r="CV122" s="128"/>
      <c r="CW122" s="128"/>
      <c r="CX122" s="128"/>
      <c r="CY122" s="128"/>
      <c r="CZ122" s="128"/>
      <c r="DA122" s="128"/>
      <c r="DB122" s="128"/>
      <c r="DC122" s="128"/>
      <c r="DD122" s="128"/>
      <c r="DE122" s="128"/>
      <c r="DF122" s="128"/>
      <c r="DG122" s="128"/>
      <c r="DH122" s="128"/>
      <c r="DI122" s="128"/>
      <c r="DJ122" s="128"/>
      <c r="DK122" s="128"/>
      <c r="DL122" s="128"/>
      <c r="DM122" s="128"/>
      <c r="DN122" s="128"/>
      <c r="DO122" s="128"/>
      <c r="DP122" s="128"/>
      <c r="DQ122" s="128"/>
      <c r="DR122" s="127"/>
      <c r="DS122" s="127"/>
      <c r="DT122" s="127"/>
      <c r="DU122" s="127"/>
      <c r="DV122" s="127"/>
      <c r="DW122" s="127"/>
      <c r="DX122" s="127"/>
      <c r="DY122" s="127"/>
      <c r="DZ122" s="127"/>
      <c r="EA122" s="127"/>
      <c r="EB122" s="127"/>
      <c r="EC122" s="127"/>
      <c r="ED122" s="127"/>
      <c r="EE122" s="127"/>
      <c r="EF122" s="127"/>
      <c r="EG122" s="127"/>
      <c r="EH122" s="127"/>
      <c r="EI122" s="127"/>
      <c r="EJ122" s="127"/>
      <c r="EK122" s="127"/>
      <c r="EL122" s="127"/>
      <c r="EM122" s="127"/>
    </row>
    <row r="123" spans="1:143">
      <c r="A123" s="127"/>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c r="AA123" s="128"/>
      <c r="AB123" s="128"/>
      <c r="AC123" s="128"/>
      <c r="AD123" s="128"/>
      <c r="AE123" s="128"/>
      <c r="AF123" s="128"/>
      <c r="AG123" s="128"/>
      <c r="AH123" s="128"/>
      <c r="AI123" s="128"/>
      <c r="AJ123" s="128"/>
      <c r="AK123" s="128"/>
      <c r="AL123" s="128"/>
      <c r="AM123" s="128"/>
      <c r="AN123" s="128"/>
      <c r="AO123" s="128"/>
      <c r="AP123" s="128"/>
      <c r="AQ123" s="128"/>
      <c r="AR123" s="128"/>
      <c r="AS123" s="128"/>
      <c r="AT123" s="128"/>
      <c r="AU123" s="128"/>
      <c r="AV123" s="128"/>
      <c r="AW123" s="128"/>
      <c r="AX123" s="128"/>
      <c r="AY123" s="128"/>
      <c r="AZ123" s="128"/>
      <c r="BA123" s="128"/>
      <c r="BB123" s="128"/>
      <c r="BC123" s="128"/>
      <c r="BD123" s="128"/>
      <c r="BE123" s="128"/>
      <c r="BF123" s="128"/>
      <c r="BG123" s="128"/>
      <c r="BH123" s="128"/>
      <c r="BI123" s="128"/>
      <c r="BJ123" s="128"/>
      <c r="BK123" s="128"/>
      <c r="BL123" s="128"/>
      <c r="BM123" s="128"/>
      <c r="BN123" s="128"/>
      <c r="BO123" s="128"/>
      <c r="BP123" s="128"/>
      <c r="BQ123" s="128"/>
      <c r="BR123" s="128"/>
      <c r="BS123" s="128"/>
      <c r="BT123" s="128"/>
      <c r="BU123" s="128"/>
      <c r="BV123" s="128"/>
      <c r="BW123" s="128"/>
      <c r="BX123" s="128"/>
      <c r="BY123" s="128"/>
      <c r="BZ123" s="128"/>
      <c r="CA123" s="128"/>
      <c r="CB123" s="128"/>
      <c r="CC123" s="128"/>
      <c r="CD123" s="128"/>
      <c r="CE123" s="128"/>
      <c r="CF123" s="128"/>
      <c r="CG123" s="128"/>
      <c r="CH123" s="128"/>
      <c r="CI123" s="128"/>
      <c r="CJ123" s="128"/>
      <c r="CK123" s="128"/>
      <c r="CL123" s="128"/>
      <c r="CM123" s="128"/>
      <c r="CN123" s="128"/>
      <c r="CO123" s="128"/>
      <c r="CP123" s="128"/>
      <c r="CQ123" s="128"/>
      <c r="CR123" s="128"/>
      <c r="CS123" s="128"/>
      <c r="CT123" s="128"/>
      <c r="CU123" s="128"/>
      <c r="CV123" s="128"/>
      <c r="CW123" s="128"/>
      <c r="CX123" s="128"/>
      <c r="CY123" s="128"/>
      <c r="CZ123" s="128"/>
      <c r="DA123" s="128"/>
      <c r="DB123" s="128"/>
      <c r="DC123" s="128"/>
      <c r="DD123" s="128"/>
      <c r="DE123" s="128"/>
      <c r="DF123" s="128"/>
      <c r="DG123" s="128"/>
      <c r="DH123" s="128"/>
      <c r="DI123" s="128"/>
      <c r="DJ123" s="128"/>
      <c r="DK123" s="128"/>
      <c r="DL123" s="128"/>
      <c r="DM123" s="128"/>
      <c r="DN123" s="128"/>
      <c r="DO123" s="128"/>
      <c r="DP123" s="128"/>
      <c r="DQ123" s="128"/>
      <c r="DR123" s="127"/>
      <c r="DS123" s="127"/>
      <c r="DT123" s="127"/>
      <c r="DU123" s="127"/>
      <c r="DV123" s="127"/>
      <c r="DW123" s="127"/>
      <c r="DX123" s="127"/>
      <c r="DY123" s="127"/>
      <c r="DZ123" s="127"/>
      <c r="EA123" s="127"/>
      <c r="EB123" s="127"/>
      <c r="EC123" s="127"/>
      <c r="ED123" s="127"/>
      <c r="EE123" s="127"/>
      <c r="EF123" s="127"/>
      <c r="EG123" s="127"/>
      <c r="EH123" s="127"/>
      <c r="EI123" s="127"/>
      <c r="EJ123" s="127"/>
      <c r="EK123" s="127"/>
      <c r="EL123" s="127"/>
      <c r="EM123" s="127"/>
    </row>
    <row r="124" spans="1:143">
      <c r="A124" s="127"/>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c r="AA124" s="128"/>
      <c r="AB124" s="128"/>
      <c r="AC124" s="128"/>
      <c r="AD124" s="128"/>
      <c r="AE124" s="128"/>
      <c r="AF124" s="128"/>
      <c r="AG124" s="128"/>
      <c r="AH124" s="128"/>
      <c r="AI124" s="128"/>
      <c r="AJ124" s="128"/>
      <c r="AK124" s="128"/>
      <c r="AL124" s="128"/>
      <c r="AM124" s="128"/>
      <c r="AN124" s="128"/>
      <c r="AO124" s="128"/>
      <c r="AP124" s="128"/>
      <c r="AQ124" s="128"/>
      <c r="AR124" s="128"/>
      <c r="AS124" s="128"/>
      <c r="AT124" s="128"/>
      <c r="AU124" s="128"/>
      <c r="AV124" s="128"/>
      <c r="AW124" s="128"/>
      <c r="AX124" s="128"/>
      <c r="AY124" s="128"/>
      <c r="AZ124" s="128"/>
      <c r="BA124" s="128"/>
      <c r="BB124" s="128"/>
      <c r="BC124" s="128"/>
      <c r="BD124" s="128"/>
      <c r="BE124" s="128"/>
      <c r="BF124" s="128"/>
      <c r="BG124" s="128"/>
      <c r="BH124" s="128"/>
      <c r="BI124" s="128"/>
      <c r="BJ124" s="128"/>
      <c r="BK124" s="128"/>
      <c r="BL124" s="128"/>
      <c r="BM124" s="128"/>
      <c r="BN124" s="128"/>
      <c r="BO124" s="128"/>
      <c r="BP124" s="128"/>
      <c r="BQ124" s="128"/>
      <c r="BR124" s="128"/>
      <c r="BS124" s="128"/>
      <c r="BT124" s="128"/>
      <c r="BU124" s="128"/>
      <c r="BV124" s="128"/>
      <c r="BW124" s="128"/>
      <c r="BX124" s="128"/>
      <c r="BY124" s="128"/>
      <c r="BZ124" s="128"/>
      <c r="CA124" s="128"/>
      <c r="CB124" s="128"/>
      <c r="CC124" s="128"/>
      <c r="CD124" s="128"/>
      <c r="CE124" s="128"/>
      <c r="CF124" s="128"/>
      <c r="CG124" s="128"/>
      <c r="CH124" s="128"/>
      <c r="CI124" s="128"/>
      <c r="CJ124" s="128"/>
      <c r="CK124" s="128"/>
      <c r="CL124" s="128"/>
      <c r="CM124" s="128"/>
      <c r="CN124" s="128"/>
      <c r="CO124" s="128"/>
      <c r="CP124" s="128"/>
      <c r="CQ124" s="128"/>
      <c r="CR124" s="128"/>
      <c r="CS124" s="128"/>
      <c r="CT124" s="128"/>
      <c r="CU124" s="128"/>
      <c r="CV124" s="128"/>
      <c r="CW124" s="128"/>
      <c r="CX124" s="128"/>
      <c r="CY124" s="128"/>
      <c r="CZ124" s="128"/>
      <c r="DA124" s="128"/>
      <c r="DB124" s="128"/>
      <c r="DC124" s="128"/>
      <c r="DD124" s="128"/>
      <c r="DE124" s="128"/>
      <c r="DF124" s="128"/>
      <c r="DG124" s="128"/>
      <c r="DH124" s="128"/>
      <c r="DI124" s="128"/>
      <c r="DJ124" s="128"/>
      <c r="DK124" s="128"/>
      <c r="DL124" s="128"/>
      <c r="DM124" s="128"/>
      <c r="DN124" s="128"/>
      <c r="DO124" s="128"/>
      <c r="DP124" s="128"/>
      <c r="DQ124" s="128"/>
      <c r="DR124" s="127"/>
      <c r="DS124" s="127"/>
      <c r="DT124" s="127"/>
      <c r="DU124" s="127"/>
      <c r="DV124" s="127"/>
      <c r="DW124" s="127"/>
      <c r="DX124" s="127"/>
      <c r="DY124" s="127"/>
      <c r="DZ124" s="127"/>
      <c r="EA124" s="127"/>
      <c r="EB124" s="127"/>
      <c r="EC124" s="127"/>
      <c r="ED124" s="127"/>
      <c r="EE124" s="127"/>
      <c r="EF124" s="127"/>
      <c r="EG124" s="127"/>
      <c r="EH124" s="127"/>
      <c r="EI124" s="127"/>
      <c r="EJ124" s="127"/>
      <c r="EK124" s="127"/>
      <c r="EL124" s="127"/>
      <c r="EM124" s="127"/>
    </row>
    <row r="125" spans="1:143">
      <c r="A125" s="127"/>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c r="AA125" s="128"/>
      <c r="AB125" s="128"/>
      <c r="AC125" s="128"/>
      <c r="AD125" s="128"/>
      <c r="AE125" s="128"/>
      <c r="AF125" s="128"/>
      <c r="AG125" s="128"/>
      <c r="AH125" s="128"/>
      <c r="AI125" s="128"/>
      <c r="AJ125" s="128"/>
      <c r="AK125" s="128"/>
      <c r="AL125" s="128"/>
      <c r="AM125" s="128"/>
      <c r="AN125" s="128"/>
      <c r="AO125" s="128"/>
      <c r="AP125" s="128"/>
      <c r="AQ125" s="128"/>
      <c r="AR125" s="128"/>
      <c r="AS125" s="128"/>
      <c r="AT125" s="128"/>
      <c r="AU125" s="128"/>
      <c r="AV125" s="128"/>
      <c r="AW125" s="128"/>
      <c r="AX125" s="128"/>
      <c r="AY125" s="128"/>
      <c r="AZ125" s="128"/>
      <c r="BA125" s="128"/>
      <c r="BB125" s="128"/>
      <c r="BC125" s="128"/>
      <c r="BD125" s="128"/>
      <c r="BE125" s="128"/>
      <c r="BF125" s="128"/>
      <c r="BG125" s="128"/>
      <c r="BH125" s="128"/>
      <c r="BI125" s="128"/>
      <c r="BJ125" s="128"/>
      <c r="BK125" s="128"/>
      <c r="BL125" s="128"/>
      <c r="BM125" s="128"/>
      <c r="BN125" s="128"/>
      <c r="BO125" s="128"/>
      <c r="BP125" s="128"/>
      <c r="BQ125" s="128"/>
      <c r="BR125" s="128"/>
      <c r="BS125" s="128"/>
      <c r="BT125" s="128"/>
      <c r="BU125" s="128"/>
      <c r="BV125" s="128"/>
      <c r="BW125" s="128"/>
      <c r="BX125" s="128"/>
      <c r="BY125" s="128"/>
      <c r="BZ125" s="128"/>
      <c r="CA125" s="128"/>
      <c r="CB125" s="128"/>
      <c r="CC125" s="128"/>
      <c r="CD125" s="128"/>
      <c r="CE125" s="128"/>
      <c r="CF125" s="128"/>
      <c r="CG125" s="128"/>
      <c r="CH125" s="128"/>
      <c r="CI125" s="128"/>
      <c r="CJ125" s="128"/>
      <c r="CK125" s="128"/>
      <c r="CL125" s="128"/>
      <c r="CM125" s="128"/>
      <c r="CN125" s="128"/>
      <c r="CO125" s="128"/>
      <c r="CP125" s="128"/>
      <c r="CQ125" s="128"/>
      <c r="CR125" s="128"/>
      <c r="CS125" s="128"/>
      <c r="CT125" s="128"/>
      <c r="CU125" s="128"/>
      <c r="CV125" s="128"/>
      <c r="CW125" s="128"/>
      <c r="CX125" s="128"/>
      <c r="CY125" s="128"/>
      <c r="CZ125" s="128"/>
      <c r="DA125" s="128"/>
      <c r="DB125" s="128"/>
      <c r="DC125" s="128"/>
      <c r="DD125" s="128"/>
      <c r="DE125" s="128"/>
      <c r="DF125" s="128"/>
      <c r="DG125" s="128"/>
      <c r="DH125" s="128"/>
      <c r="DI125" s="128"/>
      <c r="DJ125" s="128"/>
      <c r="DK125" s="128"/>
      <c r="DL125" s="128"/>
      <c r="DM125" s="128"/>
      <c r="DN125" s="128"/>
      <c r="DO125" s="128"/>
      <c r="DP125" s="128"/>
      <c r="DQ125" s="128"/>
      <c r="DR125" s="127"/>
      <c r="DS125" s="127"/>
      <c r="DT125" s="127"/>
      <c r="DU125" s="127"/>
      <c r="DV125" s="127"/>
      <c r="DW125" s="127"/>
      <c r="DX125" s="127"/>
      <c r="DY125" s="127"/>
      <c r="DZ125" s="127"/>
      <c r="EA125" s="127"/>
      <c r="EB125" s="127"/>
      <c r="EC125" s="127"/>
      <c r="ED125" s="127"/>
      <c r="EE125" s="127"/>
      <c r="EF125" s="127"/>
      <c r="EG125" s="127"/>
      <c r="EH125" s="127"/>
      <c r="EI125" s="127"/>
      <c r="EJ125" s="127"/>
      <c r="EK125" s="127"/>
      <c r="EL125" s="127"/>
      <c r="EM125" s="127"/>
    </row>
    <row r="126" spans="1:143">
      <c r="A126" s="127"/>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c r="AA126" s="128"/>
      <c r="AB126" s="128"/>
      <c r="AC126" s="128"/>
      <c r="AD126" s="128"/>
      <c r="AE126" s="128"/>
      <c r="AF126" s="128"/>
      <c r="AG126" s="128"/>
      <c r="AH126" s="128"/>
      <c r="AI126" s="128"/>
      <c r="AJ126" s="128"/>
      <c r="AK126" s="128"/>
      <c r="AL126" s="128"/>
      <c r="AM126" s="128"/>
      <c r="AN126" s="128"/>
      <c r="AO126" s="128"/>
      <c r="AP126" s="128"/>
      <c r="AQ126" s="128"/>
      <c r="AR126" s="128"/>
      <c r="AS126" s="128"/>
      <c r="AT126" s="128"/>
      <c r="AU126" s="128"/>
      <c r="AV126" s="128"/>
      <c r="AW126" s="128"/>
      <c r="AX126" s="128"/>
      <c r="AY126" s="128"/>
      <c r="AZ126" s="128"/>
      <c r="BA126" s="128"/>
      <c r="BB126" s="128"/>
      <c r="BC126" s="128"/>
      <c r="BD126" s="128"/>
      <c r="BE126" s="128"/>
      <c r="BF126" s="128"/>
      <c r="BG126" s="128"/>
      <c r="BH126" s="128"/>
      <c r="BI126" s="128"/>
      <c r="BJ126" s="128"/>
      <c r="BK126" s="128"/>
      <c r="BL126" s="128"/>
      <c r="BM126" s="128"/>
      <c r="BN126" s="128"/>
      <c r="BO126" s="128"/>
      <c r="BP126" s="128"/>
      <c r="BQ126" s="128"/>
      <c r="BR126" s="128"/>
      <c r="BS126" s="128"/>
      <c r="BT126" s="128"/>
      <c r="BU126" s="128"/>
      <c r="BV126" s="128"/>
      <c r="BW126" s="128"/>
      <c r="BX126" s="128"/>
      <c r="BY126" s="128"/>
      <c r="BZ126" s="128"/>
      <c r="CA126" s="128"/>
      <c r="CB126" s="128"/>
      <c r="CC126" s="128"/>
      <c r="CD126" s="128"/>
      <c r="CE126" s="128"/>
      <c r="CF126" s="128"/>
      <c r="CG126" s="128"/>
      <c r="CH126" s="128"/>
      <c r="CI126" s="128"/>
      <c r="CJ126" s="128"/>
      <c r="CK126" s="128"/>
      <c r="CL126" s="128"/>
      <c r="CM126" s="128"/>
      <c r="CN126" s="128"/>
      <c r="CO126" s="128"/>
      <c r="CP126" s="128"/>
      <c r="CQ126" s="128"/>
      <c r="CR126" s="128"/>
      <c r="CS126" s="128"/>
      <c r="CT126" s="128"/>
      <c r="CU126" s="128"/>
      <c r="CV126" s="128"/>
      <c r="CW126" s="128"/>
      <c r="CX126" s="128"/>
      <c r="CY126" s="128"/>
      <c r="CZ126" s="128"/>
      <c r="DA126" s="128"/>
      <c r="DB126" s="128"/>
      <c r="DC126" s="128"/>
      <c r="DD126" s="128"/>
      <c r="DE126" s="128"/>
      <c r="DF126" s="128"/>
      <c r="DG126" s="128"/>
      <c r="DH126" s="128"/>
      <c r="DI126" s="128"/>
      <c r="DJ126" s="128"/>
      <c r="DK126" s="128"/>
      <c r="DL126" s="128"/>
      <c r="DM126" s="128"/>
      <c r="DN126" s="128"/>
      <c r="DO126" s="128"/>
      <c r="DP126" s="128"/>
      <c r="DQ126" s="128"/>
      <c r="DR126" s="127"/>
      <c r="DS126" s="127"/>
      <c r="DT126" s="127"/>
      <c r="DU126" s="127"/>
      <c r="DV126" s="127"/>
      <c r="DW126" s="127"/>
      <c r="DX126" s="127"/>
      <c r="DY126" s="127"/>
      <c r="DZ126" s="127"/>
      <c r="EA126" s="127"/>
      <c r="EB126" s="127"/>
      <c r="EC126" s="127"/>
      <c r="ED126" s="127"/>
      <c r="EE126" s="127"/>
      <c r="EF126" s="127"/>
      <c r="EG126" s="127"/>
      <c r="EH126" s="127"/>
      <c r="EI126" s="127"/>
      <c r="EJ126" s="127"/>
      <c r="EK126" s="127"/>
      <c r="EL126" s="127"/>
      <c r="EM126" s="127"/>
    </row>
    <row r="127" spans="1:143">
      <c r="A127" s="127"/>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c r="AA127" s="128"/>
      <c r="AB127" s="128"/>
      <c r="AC127" s="128"/>
      <c r="AD127" s="128"/>
      <c r="AE127" s="128"/>
      <c r="AF127" s="128"/>
      <c r="AG127" s="128"/>
      <c r="AH127" s="128"/>
      <c r="AI127" s="128"/>
      <c r="AJ127" s="128"/>
      <c r="AK127" s="128"/>
      <c r="AL127" s="128"/>
      <c r="AM127" s="128"/>
      <c r="AN127" s="128"/>
      <c r="AO127" s="128"/>
      <c r="AP127" s="128"/>
      <c r="AQ127" s="128"/>
      <c r="AR127" s="128"/>
      <c r="AS127" s="128"/>
      <c r="AT127" s="128"/>
      <c r="AU127" s="128"/>
      <c r="AV127" s="128"/>
      <c r="AW127" s="128"/>
      <c r="AX127" s="128"/>
      <c r="AY127" s="128"/>
      <c r="AZ127" s="128"/>
      <c r="BA127" s="128"/>
      <c r="BB127" s="128"/>
      <c r="BC127" s="128"/>
      <c r="BD127" s="128"/>
      <c r="BE127" s="128"/>
      <c r="BF127" s="128"/>
      <c r="BG127" s="128"/>
      <c r="BH127" s="128"/>
      <c r="BI127" s="128"/>
      <c r="BJ127" s="128"/>
      <c r="BK127" s="128"/>
      <c r="BL127" s="128"/>
      <c r="BM127" s="128"/>
      <c r="BN127" s="128"/>
      <c r="BO127" s="128"/>
      <c r="BP127" s="128"/>
      <c r="BQ127" s="128"/>
      <c r="BR127" s="128"/>
      <c r="BS127" s="128"/>
      <c r="BT127" s="128"/>
      <c r="BU127" s="128"/>
      <c r="BV127" s="128"/>
      <c r="BW127" s="128"/>
      <c r="BX127" s="128"/>
      <c r="BY127" s="128"/>
      <c r="BZ127" s="128"/>
      <c r="CA127" s="128"/>
      <c r="CB127" s="128"/>
      <c r="CC127" s="128"/>
      <c r="CD127" s="128"/>
      <c r="CE127" s="128"/>
      <c r="CF127" s="128"/>
      <c r="CG127" s="128"/>
      <c r="CH127" s="128"/>
      <c r="CI127" s="128"/>
      <c r="CJ127" s="128"/>
      <c r="CK127" s="128"/>
      <c r="CL127" s="128"/>
      <c r="CM127" s="128"/>
      <c r="CN127" s="128"/>
      <c r="CO127" s="128"/>
      <c r="CP127" s="128"/>
      <c r="CQ127" s="128"/>
      <c r="CR127" s="128"/>
      <c r="CS127" s="128"/>
      <c r="CT127" s="128"/>
      <c r="CU127" s="128"/>
      <c r="CV127" s="128"/>
      <c r="CW127" s="128"/>
      <c r="CX127" s="128"/>
      <c r="CY127" s="128"/>
      <c r="CZ127" s="128"/>
      <c r="DA127" s="128"/>
      <c r="DB127" s="128"/>
      <c r="DC127" s="128"/>
      <c r="DD127" s="128"/>
      <c r="DE127" s="128"/>
      <c r="DF127" s="128"/>
      <c r="DG127" s="128"/>
      <c r="DH127" s="128"/>
      <c r="DI127" s="128"/>
      <c r="DJ127" s="128"/>
      <c r="DK127" s="128"/>
      <c r="DL127" s="128"/>
      <c r="DM127" s="128"/>
      <c r="DN127" s="128"/>
      <c r="DO127" s="128"/>
      <c r="DP127" s="128"/>
      <c r="DQ127" s="128"/>
      <c r="DR127" s="127"/>
      <c r="DS127" s="127"/>
      <c r="DT127" s="127"/>
      <c r="DU127" s="127"/>
      <c r="DV127" s="127"/>
      <c r="DW127" s="127"/>
      <c r="DX127" s="127"/>
      <c r="DY127" s="127"/>
      <c r="DZ127" s="127"/>
      <c r="EA127" s="127"/>
      <c r="EB127" s="127"/>
      <c r="EC127" s="127"/>
      <c r="ED127" s="127"/>
      <c r="EE127" s="127"/>
      <c r="EF127" s="127"/>
      <c r="EG127" s="127"/>
      <c r="EH127" s="127"/>
      <c r="EI127" s="127"/>
      <c r="EJ127" s="127"/>
      <c r="EK127" s="127"/>
      <c r="EL127" s="127"/>
      <c r="EM127" s="127"/>
    </row>
    <row r="128" spans="1:143">
      <c r="A128" s="127"/>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c r="AA128" s="128"/>
      <c r="AB128" s="128"/>
      <c r="AC128" s="128"/>
      <c r="AD128" s="128"/>
      <c r="AE128" s="128"/>
      <c r="AF128" s="128"/>
      <c r="AG128" s="128"/>
      <c r="AH128" s="128"/>
      <c r="AI128" s="128"/>
      <c r="AJ128" s="128"/>
      <c r="AK128" s="128"/>
      <c r="AL128" s="128"/>
      <c r="AM128" s="128"/>
      <c r="AN128" s="128"/>
      <c r="AO128" s="128"/>
      <c r="AP128" s="128"/>
      <c r="AQ128" s="128"/>
      <c r="AR128" s="128"/>
      <c r="AS128" s="128"/>
      <c r="AT128" s="128"/>
      <c r="AU128" s="128"/>
      <c r="AV128" s="128"/>
      <c r="AW128" s="128"/>
      <c r="AX128" s="128"/>
      <c r="AY128" s="128"/>
      <c r="AZ128" s="128"/>
      <c r="BA128" s="128"/>
      <c r="BB128" s="128"/>
      <c r="BC128" s="128"/>
      <c r="BD128" s="128"/>
      <c r="BE128" s="128"/>
      <c r="BF128" s="128"/>
      <c r="BG128" s="128"/>
      <c r="BH128" s="128"/>
      <c r="BI128" s="128"/>
      <c r="BJ128" s="128"/>
      <c r="BK128" s="128"/>
      <c r="BL128" s="128"/>
      <c r="BM128" s="128"/>
      <c r="BN128" s="128"/>
      <c r="BO128" s="128"/>
      <c r="BP128" s="128"/>
      <c r="BQ128" s="128"/>
      <c r="BR128" s="128"/>
      <c r="BS128" s="128"/>
      <c r="BT128" s="128"/>
      <c r="BU128" s="128"/>
      <c r="BV128" s="128"/>
      <c r="BW128" s="128"/>
      <c r="BX128" s="128"/>
      <c r="BY128" s="128"/>
      <c r="BZ128" s="128"/>
      <c r="CA128" s="128"/>
      <c r="CB128" s="128"/>
      <c r="CC128" s="128"/>
      <c r="CD128" s="128"/>
      <c r="CE128" s="128"/>
      <c r="CF128" s="128"/>
      <c r="CG128" s="128"/>
      <c r="CH128" s="128"/>
      <c r="CI128" s="128"/>
      <c r="CJ128" s="128"/>
      <c r="CK128" s="128"/>
      <c r="CL128" s="128"/>
      <c r="CM128" s="128"/>
      <c r="CN128" s="128"/>
      <c r="CO128" s="128"/>
      <c r="CP128" s="128"/>
      <c r="CQ128" s="128"/>
      <c r="CR128" s="128"/>
      <c r="CS128" s="128"/>
      <c r="CT128" s="128"/>
      <c r="CU128" s="128"/>
      <c r="CV128" s="128"/>
      <c r="CW128" s="128"/>
      <c r="CX128" s="128"/>
      <c r="CY128" s="128"/>
      <c r="CZ128" s="128"/>
      <c r="DA128" s="128"/>
      <c r="DB128" s="128"/>
      <c r="DC128" s="128"/>
      <c r="DD128" s="128"/>
      <c r="DE128" s="128"/>
      <c r="DF128" s="128"/>
      <c r="DG128" s="128"/>
      <c r="DH128" s="128"/>
      <c r="DI128" s="128"/>
      <c r="DJ128" s="128"/>
      <c r="DK128" s="128"/>
      <c r="DL128" s="128"/>
      <c r="DM128" s="128"/>
      <c r="DN128" s="128"/>
      <c r="DO128" s="128"/>
      <c r="DP128" s="128"/>
      <c r="DQ128" s="128"/>
      <c r="DR128" s="127"/>
      <c r="DS128" s="127"/>
      <c r="DT128" s="127"/>
      <c r="DU128" s="127"/>
      <c r="DV128" s="127"/>
      <c r="DW128" s="127"/>
      <c r="DX128" s="127"/>
      <c r="DY128" s="127"/>
      <c r="DZ128" s="127"/>
      <c r="EA128" s="127"/>
      <c r="EB128" s="127"/>
      <c r="EC128" s="127"/>
      <c r="ED128" s="127"/>
      <c r="EE128" s="127"/>
      <c r="EF128" s="127"/>
      <c r="EG128" s="127"/>
      <c r="EH128" s="127"/>
      <c r="EI128" s="127"/>
      <c r="EJ128" s="127"/>
      <c r="EK128" s="127"/>
      <c r="EL128" s="127"/>
      <c r="EM128" s="127"/>
    </row>
    <row r="129" spans="1:143">
      <c r="A129" s="127"/>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c r="AA129" s="128"/>
      <c r="AB129" s="128"/>
      <c r="AC129" s="128"/>
      <c r="AD129" s="128"/>
      <c r="AE129" s="128"/>
      <c r="AF129" s="128"/>
      <c r="AG129" s="128"/>
      <c r="AH129" s="128"/>
      <c r="AI129" s="128"/>
      <c r="AJ129" s="128"/>
      <c r="AK129" s="128"/>
      <c r="AL129" s="128"/>
      <c r="AM129" s="128"/>
      <c r="AN129" s="128"/>
      <c r="AO129" s="128"/>
      <c r="AP129" s="128"/>
      <c r="AQ129" s="128"/>
      <c r="AR129" s="128"/>
      <c r="AS129" s="128"/>
      <c r="AT129" s="128"/>
      <c r="AU129" s="128"/>
      <c r="AV129" s="128"/>
      <c r="AW129" s="128"/>
      <c r="AX129" s="128"/>
      <c r="AY129" s="128"/>
      <c r="AZ129" s="128"/>
      <c r="BA129" s="128"/>
      <c r="BB129" s="128"/>
      <c r="BC129" s="128"/>
      <c r="BD129" s="128"/>
      <c r="BE129" s="128"/>
      <c r="BF129" s="128"/>
      <c r="BG129" s="128"/>
      <c r="BH129" s="128"/>
      <c r="BI129" s="128"/>
      <c r="BJ129" s="128"/>
      <c r="BK129" s="128"/>
      <c r="BL129" s="128"/>
      <c r="BM129" s="128"/>
      <c r="BN129" s="128"/>
      <c r="BO129" s="128"/>
      <c r="BP129" s="128"/>
      <c r="BQ129" s="128"/>
      <c r="BR129" s="128"/>
      <c r="BS129" s="128"/>
      <c r="BT129" s="128"/>
      <c r="BU129" s="128"/>
      <c r="BV129" s="128"/>
      <c r="BW129" s="128"/>
      <c r="BX129" s="128"/>
      <c r="BY129" s="128"/>
      <c r="BZ129" s="128"/>
      <c r="CA129" s="128"/>
      <c r="CB129" s="128"/>
      <c r="CC129" s="128"/>
      <c r="CD129" s="128"/>
      <c r="CE129" s="128"/>
      <c r="CF129" s="128"/>
      <c r="CG129" s="128"/>
      <c r="CH129" s="128"/>
      <c r="CI129" s="128"/>
      <c r="CJ129" s="128"/>
      <c r="CK129" s="128"/>
      <c r="CL129" s="128"/>
      <c r="CM129" s="128"/>
      <c r="CN129" s="128"/>
      <c r="CO129" s="128"/>
      <c r="CP129" s="128"/>
      <c r="CQ129" s="128"/>
      <c r="CR129" s="128"/>
      <c r="CS129" s="128"/>
      <c r="CT129" s="128"/>
      <c r="CU129" s="128"/>
      <c r="CV129" s="128"/>
      <c r="CW129" s="128"/>
      <c r="CX129" s="128"/>
      <c r="CY129" s="128"/>
      <c r="CZ129" s="128"/>
      <c r="DA129" s="128"/>
      <c r="DB129" s="128"/>
      <c r="DC129" s="128"/>
      <c r="DD129" s="128"/>
      <c r="DE129" s="128"/>
      <c r="DF129" s="128"/>
      <c r="DG129" s="128"/>
      <c r="DH129" s="128"/>
      <c r="DI129" s="128"/>
      <c r="DJ129" s="128"/>
      <c r="DK129" s="128"/>
      <c r="DL129" s="128"/>
      <c r="DM129" s="128"/>
      <c r="DN129" s="128"/>
      <c r="DO129" s="128"/>
      <c r="DP129" s="128"/>
      <c r="DQ129" s="128"/>
      <c r="DR129" s="127"/>
      <c r="DS129" s="127"/>
      <c r="DT129" s="127"/>
      <c r="DU129" s="127"/>
      <c r="DV129" s="127"/>
      <c r="DW129" s="127"/>
      <c r="DX129" s="127"/>
      <c r="DY129" s="127"/>
      <c r="DZ129" s="127"/>
      <c r="EA129" s="127"/>
      <c r="EB129" s="127"/>
      <c r="EC129" s="127"/>
      <c r="ED129" s="127"/>
      <c r="EE129" s="127"/>
      <c r="EF129" s="127"/>
      <c r="EG129" s="127"/>
      <c r="EH129" s="127"/>
      <c r="EI129" s="127"/>
      <c r="EJ129" s="127"/>
      <c r="EK129" s="127"/>
      <c r="EL129" s="127"/>
      <c r="EM129" s="127"/>
    </row>
    <row r="130" spans="1:143">
      <c r="A130" s="127"/>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c r="AA130" s="128"/>
      <c r="AB130" s="128"/>
      <c r="AC130" s="128"/>
      <c r="AD130" s="128"/>
      <c r="AE130" s="128"/>
      <c r="AF130" s="128"/>
      <c r="AG130" s="128"/>
      <c r="AH130" s="128"/>
      <c r="AI130" s="128"/>
      <c r="AJ130" s="128"/>
      <c r="AK130" s="128"/>
      <c r="AL130" s="128"/>
      <c r="AM130" s="128"/>
      <c r="AN130" s="128"/>
      <c r="AO130" s="128"/>
      <c r="AP130" s="128"/>
      <c r="AQ130" s="128"/>
      <c r="AR130" s="128"/>
      <c r="AS130" s="128"/>
      <c r="AT130" s="128"/>
      <c r="AU130" s="128"/>
      <c r="AV130" s="128"/>
      <c r="AW130" s="128"/>
      <c r="AX130" s="128"/>
      <c r="AY130" s="128"/>
      <c r="AZ130" s="128"/>
      <c r="BA130" s="128"/>
      <c r="BB130" s="128"/>
      <c r="BC130" s="128"/>
      <c r="BD130" s="128"/>
      <c r="BE130" s="128"/>
      <c r="BF130" s="128"/>
      <c r="BG130" s="128"/>
      <c r="BH130" s="128"/>
      <c r="BI130" s="128"/>
      <c r="BJ130" s="128"/>
      <c r="BK130" s="128"/>
      <c r="BL130" s="128"/>
      <c r="BM130" s="128"/>
      <c r="BN130" s="128"/>
      <c r="BO130" s="128"/>
      <c r="BP130" s="128"/>
      <c r="BQ130" s="128"/>
      <c r="BR130" s="128"/>
      <c r="BS130" s="128"/>
      <c r="BT130" s="128"/>
      <c r="BU130" s="128"/>
      <c r="BV130" s="128"/>
      <c r="BW130" s="128"/>
      <c r="BX130" s="128"/>
      <c r="BY130" s="128"/>
      <c r="BZ130" s="128"/>
      <c r="CA130" s="128"/>
      <c r="CB130" s="128"/>
      <c r="CC130" s="128"/>
      <c r="CD130" s="128"/>
      <c r="CE130" s="128"/>
      <c r="CF130" s="128"/>
      <c r="CG130" s="128"/>
      <c r="CH130" s="128"/>
      <c r="CI130" s="128"/>
      <c r="CJ130" s="128"/>
      <c r="CK130" s="128"/>
      <c r="CL130" s="128"/>
      <c r="CM130" s="128"/>
      <c r="CN130" s="128"/>
      <c r="CO130" s="128"/>
      <c r="CP130" s="128"/>
      <c r="CQ130" s="128"/>
      <c r="CR130" s="128"/>
      <c r="CS130" s="128"/>
      <c r="CT130" s="128"/>
      <c r="CU130" s="128"/>
      <c r="CV130" s="128"/>
      <c r="CW130" s="128"/>
      <c r="CX130" s="128"/>
      <c r="CY130" s="128"/>
      <c r="CZ130" s="128"/>
      <c r="DA130" s="128"/>
      <c r="DB130" s="128"/>
      <c r="DC130" s="128"/>
      <c r="DD130" s="128"/>
      <c r="DE130" s="128"/>
      <c r="DF130" s="128"/>
      <c r="DG130" s="128"/>
      <c r="DH130" s="128"/>
      <c r="DI130" s="128"/>
      <c r="DJ130" s="128"/>
      <c r="DK130" s="128"/>
      <c r="DL130" s="128"/>
      <c r="DM130" s="128"/>
      <c r="DN130" s="128"/>
      <c r="DO130" s="128"/>
      <c r="DP130" s="128"/>
      <c r="DQ130" s="128"/>
      <c r="DR130" s="127"/>
      <c r="DS130" s="127"/>
      <c r="DT130" s="127"/>
      <c r="DU130" s="127"/>
      <c r="DV130" s="127"/>
      <c r="DW130" s="127"/>
      <c r="DX130" s="127"/>
      <c r="DY130" s="127"/>
      <c r="DZ130" s="127"/>
      <c r="EA130" s="127"/>
      <c r="EB130" s="127"/>
      <c r="EC130" s="127"/>
      <c r="ED130" s="127"/>
      <c r="EE130" s="127"/>
      <c r="EF130" s="127"/>
      <c r="EG130" s="127"/>
      <c r="EH130" s="127"/>
      <c r="EI130" s="127"/>
      <c r="EJ130" s="127"/>
      <c r="EK130" s="127"/>
      <c r="EL130" s="127"/>
      <c r="EM130" s="127"/>
    </row>
    <row r="131" spans="1:143">
      <c r="A131" s="127"/>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c r="AA131" s="128"/>
      <c r="AB131" s="128"/>
      <c r="AC131" s="128"/>
      <c r="AD131" s="128"/>
      <c r="AE131" s="128"/>
      <c r="AF131" s="128"/>
      <c r="AG131" s="128"/>
      <c r="AH131" s="128"/>
      <c r="AI131" s="128"/>
      <c r="AJ131" s="128"/>
      <c r="AK131" s="128"/>
      <c r="AL131" s="128"/>
      <c r="AM131" s="128"/>
      <c r="AN131" s="128"/>
      <c r="AO131" s="128"/>
      <c r="AP131" s="128"/>
      <c r="AQ131" s="128"/>
      <c r="AR131" s="128"/>
      <c r="AS131" s="128"/>
      <c r="AT131" s="128"/>
      <c r="AU131" s="128"/>
      <c r="AV131" s="128"/>
      <c r="AW131" s="128"/>
      <c r="AX131" s="128"/>
      <c r="AY131" s="128"/>
      <c r="AZ131" s="128"/>
      <c r="BA131" s="128"/>
      <c r="BB131" s="128"/>
      <c r="BC131" s="128"/>
      <c r="BD131" s="128"/>
      <c r="BE131" s="128"/>
      <c r="BF131" s="128"/>
      <c r="BG131" s="128"/>
      <c r="BH131" s="128"/>
      <c r="BI131" s="128"/>
      <c r="BJ131" s="128"/>
      <c r="BK131" s="128"/>
      <c r="BL131" s="128"/>
      <c r="BM131" s="128"/>
      <c r="BN131" s="128"/>
      <c r="BO131" s="128"/>
      <c r="BP131" s="128"/>
      <c r="BQ131" s="128"/>
      <c r="BR131" s="128"/>
      <c r="BS131" s="128"/>
      <c r="BT131" s="128"/>
      <c r="BU131" s="128"/>
      <c r="BV131" s="128"/>
      <c r="BW131" s="128"/>
      <c r="BX131" s="128"/>
      <c r="BY131" s="128"/>
      <c r="BZ131" s="128"/>
      <c r="CA131" s="128"/>
      <c r="CB131" s="128"/>
      <c r="CC131" s="128"/>
      <c r="CD131" s="128"/>
      <c r="CE131" s="128"/>
      <c r="CF131" s="128"/>
      <c r="CG131" s="128"/>
      <c r="CH131" s="128"/>
      <c r="CI131" s="128"/>
      <c r="CJ131" s="128"/>
      <c r="CK131" s="128"/>
      <c r="CL131" s="128"/>
      <c r="CM131" s="128"/>
      <c r="CN131" s="128"/>
      <c r="CO131" s="128"/>
      <c r="CP131" s="128"/>
      <c r="CQ131" s="128"/>
      <c r="CR131" s="128"/>
      <c r="CS131" s="128"/>
      <c r="CT131" s="128"/>
      <c r="CU131" s="128"/>
      <c r="CV131" s="128"/>
      <c r="CW131" s="128"/>
      <c r="CX131" s="128"/>
      <c r="CY131" s="128"/>
      <c r="CZ131" s="128"/>
      <c r="DA131" s="128"/>
      <c r="DB131" s="128"/>
      <c r="DC131" s="128"/>
      <c r="DD131" s="128"/>
      <c r="DE131" s="128"/>
      <c r="DF131" s="128"/>
      <c r="DG131" s="128"/>
      <c r="DH131" s="128"/>
      <c r="DI131" s="128"/>
      <c r="DJ131" s="128"/>
      <c r="DK131" s="128"/>
      <c r="DL131" s="128"/>
      <c r="DM131" s="128"/>
      <c r="DN131" s="128"/>
      <c r="DO131" s="128"/>
      <c r="DP131" s="128"/>
      <c r="DQ131" s="128"/>
      <c r="DR131" s="127"/>
      <c r="DS131" s="127"/>
      <c r="DT131" s="127"/>
      <c r="DU131" s="127"/>
      <c r="DV131" s="127"/>
      <c r="DW131" s="127"/>
      <c r="DX131" s="127"/>
      <c r="DY131" s="127"/>
      <c r="DZ131" s="127"/>
      <c r="EA131" s="127"/>
      <c r="EB131" s="127"/>
      <c r="EC131" s="127"/>
      <c r="ED131" s="127"/>
      <c r="EE131" s="127"/>
      <c r="EF131" s="127"/>
      <c r="EG131" s="127"/>
      <c r="EH131" s="127"/>
      <c r="EI131" s="127"/>
      <c r="EJ131" s="127"/>
      <c r="EK131" s="127"/>
      <c r="EL131" s="127"/>
      <c r="EM131" s="127"/>
    </row>
  </sheetData>
  <mergeCells count="5">
    <mergeCell ref="D9:E9"/>
    <mergeCell ref="B6:C6"/>
    <mergeCell ref="B8:C8"/>
    <mergeCell ref="B7:C7"/>
    <mergeCell ref="B9:C9"/>
  </mergeCells>
  <phoneticPr fontId="4" type="noConversion"/>
  <conditionalFormatting sqref="EA31:EA131 EB11:EM131 A11:DZ131">
    <cfRule type="expression" dxfId="88" priority="1" stopIfTrue="1">
      <formula>ISERROR(A11)</formula>
    </cfRule>
  </conditionalFormatting>
  <dataValidations count="2">
    <dataValidation type="list" allowBlank="1" showInputMessage="1" showErrorMessage="1" sqref="E6">
      <formula1>$A$43:$A$49</formula1>
    </dataValidation>
    <dataValidation type="list" allowBlank="1" showInputMessage="1" showErrorMessage="1" sqref="D7:E7">
      <formula1>"Attritional,Large Losses,Total"</formula1>
    </dataValidation>
  </dataValidations>
  <hyperlinks>
    <hyperlink ref="E1" location="INDEX!A1" display="&lt;&lt;&lt; Index &lt;&lt;&lt;"/>
  </hyperlinks>
  <pageMargins left="0.75" right="0.75" top="1" bottom="1" header="0" footer="0"/>
  <pageSetup paperSize="9" orientation="portrait" r:id="rId1"/>
  <headerFooter alignWithMargins="0"/>
</worksheet>
</file>

<file path=xl/worksheets/sheet31.xml><?xml version="1.0" encoding="utf-8"?>
<worksheet xmlns="http://schemas.openxmlformats.org/spreadsheetml/2006/main" xmlns:r="http://schemas.openxmlformats.org/officeDocument/2006/relationships">
  <sheetPr codeName="Hoja31" enableFormatConditionsCalculation="0">
    <tabColor rgb="FF66FF99"/>
  </sheetPr>
  <dimension ref="A1:IV131"/>
  <sheetViews>
    <sheetView showGridLines="0" zoomScale="80" zoomScaleNormal="80" workbookViewId="0"/>
  </sheetViews>
  <sheetFormatPr baseColWidth="10" defaultColWidth="11.42578125" defaultRowHeight="12.75"/>
  <cols>
    <col min="1" max="1" width="15.7109375" style="13" customWidth="1"/>
    <col min="2" max="20" width="12.85546875" style="13" bestFit="1" customWidth="1"/>
    <col min="21" max="121" width="11.5703125" style="13" bestFit="1" customWidth="1"/>
    <col min="122" max="16384" width="11.42578125" style="13"/>
  </cols>
  <sheetData>
    <row r="1" spans="1:256" ht="15.75">
      <c r="A1" s="122" t="s">
        <v>48</v>
      </c>
      <c r="B1" s="16" t="str">
        <f>operation</f>
        <v>RSA ARGENTINA</v>
      </c>
      <c r="E1" s="463" t="s">
        <v>361</v>
      </c>
    </row>
    <row r="2" spans="1:256" ht="15.75">
      <c r="A2" s="122" t="s">
        <v>49</v>
      </c>
      <c r="B2" s="16" t="str">
        <f>class</f>
        <v>Motor Comercial_CT</v>
      </c>
    </row>
    <row r="3" spans="1:256" ht="15.75">
      <c r="A3" s="122"/>
      <c r="B3" s="16"/>
    </row>
    <row r="4" spans="1:256" ht="15.75">
      <c r="A4" s="123"/>
      <c r="B4" s="16"/>
    </row>
    <row r="5" spans="1:256">
      <c r="A5" s="6"/>
      <c r="IV5" s="124" t="s">
        <v>19</v>
      </c>
    </row>
    <row r="6" spans="1:256">
      <c r="A6" s="6" t="s">
        <v>19</v>
      </c>
      <c r="B6" s="930" t="s">
        <v>20</v>
      </c>
      <c r="C6" s="930"/>
      <c r="IV6" s="13" t="s">
        <v>123</v>
      </c>
    </row>
    <row r="7" spans="1:256">
      <c r="A7" s="6" t="s">
        <v>46</v>
      </c>
      <c r="B7" s="931" t="s">
        <v>45</v>
      </c>
      <c r="C7" s="931"/>
      <c r="D7" s="125"/>
      <c r="E7" s="125"/>
      <c r="IV7" s="13" t="s">
        <v>124</v>
      </c>
    </row>
    <row r="8" spans="1:256">
      <c r="A8" s="6" t="s">
        <v>21</v>
      </c>
      <c r="B8" s="929" t="str">
        <f>VLOOKUP(B7&amp;B6,path,14,0)</f>
        <v>Claim Numbers</v>
      </c>
      <c r="C8" s="929"/>
      <c r="IV8" s="13" t="s">
        <v>125</v>
      </c>
    </row>
    <row r="9" spans="1:256">
      <c r="A9" s="6" t="s">
        <v>17</v>
      </c>
      <c r="B9" s="929" t="str">
        <f>VLOOKUP(B7&amp;B6,path,12,0)</f>
        <v>Large\Linea Comercial\Cascos Totales\</v>
      </c>
      <c r="C9" s="929"/>
      <c r="D9" s="929"/>
      <c r="E9" s="929"/>
      <c r="IV9" s="13" t="s">
        <v>20</v>
      </c>
    </row>
    <row r="10" spans="1:256">
      <c r="B10" s="127"/>
      <c r="IV10" s="13" t="s">
        <v>27</v>
      </c>
    </row>
    <row r="11" spans="1:256" ht="25.5">
      <c r="A11" s="126" t="s">
        <v>23</v>
      </c>
      <c r="B11" s="127" t="str">
        <f t="array" ref="B11:CC11">[33]!ResQ3Headers(1,0,ACC_Length,ProjectName)</f>
        <v>3m</v>
      </c>
      <c r="C11" s="127" t="str">
        <v>6m</v>
      </c>
      <c r="D11" s="127" t="str">
        <v>9m</v>
      </c>
      <c r="E11" s="127" t="str">
        <v>12m</v>
      </c>
      <c r="F11" s="127" t="str">
        <v>15m</v>
      </c>
      <c r="G11" s="127" t="str">
        <v>18m</v>
      </c>
      <c r="H11" s="127" t="str">
        <v>21m</v>
      </c>
      <c r="I11" s="127" t="str">
        <v>24m</v>
      </c>
      <c r="J11" s="127" t="str">
        <v>27m</v>
      </c>
      <c r="K11" s="127" t="str">
        <v>30m</v>
      </c>
      <c r="L11" s="127" t="str">
        <v>33m</v>
      </c>
      <c r="M11" s="127" t="str">
        <v>36m</v>
      </c>
      <c r="N11" s="127" t="str">
        <v>39m</v>
      </c>
      <c r="O11" s="127" t="str">
        <v>42m</v>
      </c>
      <c r="P11" s="127" t="str">
        <v>45m</v>
      </c>
      <c r="Q11" s="127" t="str">
        <v>48m</v>
      </c>
      <c r="R11" s="127" t="str">
        <v>51m</v>
      </c>
      <c r="S11" s="127" t="str">
        <v>54m</v>
      </c>
      <c r="T11" s="127" t="str">
        <v>57m</v>
      </c>
      <c r="U11" s="127" t="str">
        <v>60m</v>
      </c>
      <c r="V11" s="127" t="str">
        <v>63m</v>
      </c>
      <c r="W11" s="127" t="str">
        <v>66m</v>
      </c>
      <c r="X11" s="127" t="str">
        <v>69m</v>
      </c>
      <c r="Y11" s="127" t="str">
        <v>72m</v>
      </c>
      <c r="Z11" s="127" t="str">
        <v>75m</v>
      </c>
      <c r="AA11" s="127" t="str">
        <v>78m</v>
      </c>
      <c r="AB11" s="127" t="str">
        <v>81m</v>
      </c>
      <c r="AC11" s="127" t="str">
        <v>84m</v>
      </c>
      <c r="AD11" s="127" t="str">
        <v>87m</v>
      </c>
      <c r="AE11" s="127" t="str">
        <v>90m</v>
      </c>
      <c r="AF11" s="127" t="str">
        <v>93m</v>
      </c>
      <c r="AG11" s="127" t="str">
        <v>96m</v>
      </c>
      <c r="AH11" s="127" t="str">
        <v>99m</v>
      </c>
      <c r="AI11" s="127" t="str">
        <v>102m</v>
      </c>
      <c r="AJ11" s="127" t="str">
        <v>105m</v>
      </c>
      <c r="AK11" s="127" t="str">
        <v>108m</v>
      </c>
      <c r="AL11" s="127" t="str">
        <v>111m</v>
      </c>
      <c r="AM11" s="127" t="str">
        <v>114m</v>
      </c>
      <c r="AN11" s="127" t="str">
        <v>117m</v>
      </c>
      <c r="AO11" s="127" t="str">
        <v>120m</v>
      </c>
      <c r="AP11" s="127" t="str">
        <v>123m</v>
      </c>
      <c r="AQ11" s="127" t="str">
        <v>126m</v>
      </c>
      <c r="AR11" s="127" t="str">
        <v>129m</v>
      </c>
      <c r="AS11" s="127" t="str">
        <v>132m</v>
      </c>
      <c r="AT11" s="127" t="str">
        <v>135m</v>
      </c>
      <c r="AU11" s="127" t="str">
        <v>138m</v>
      </c>
      <c r="AV11" s="127" t="str">
        <v>141m</v>
      </c>
      <c r="AW11" s="127" t="str">
        <v>144m</v>
      </c>
      <c r="AX11" s="127" t="str">
        <v>147m</v>
      </c>
      <c r="AY11" s="127" t="str">
        <v>150m</v>
      </c>
      <c r="AZ11" s="127" t="str">
        <v>153m</v>
      </c>
      <c r="BA11" s="127" t="str">
        <v>156m</v>
      </c>
      <c r="BB11" s="127" t="str">
        <v>159m</v>
      </c>
      <c r="BC11" s="127" t="str">
        <v>162m</v>
      </c>
      <c r="BD11" s="127" t="str">
        <v>165m</v>
      </c>
      <c r="BE11" s="127" t="str">
        <v>168m</v>
      </c>
      <c r="BF11" s="127" t="str">
        <v>171m</v>
      </c>
      <c r="BG11" s="127" t="str">
        <v>174m</v>
      </c>
      <c r="BH11" s="127" t="str">
        <v>177m</v>
      </c>
      <c r="BI11" s="127" t="str">
        <v>180m</v>
      </c>
      <c r="BJ11" s="127" t="str">
        <v>183m</v>
      </c>
      <c r="BK11" s="127" t="str">
        <v>186m</v>
      </c>
      <c r="BL11" s="127" t="e">
        <v>#N/A</v>
      </c>
      <c r="BM11" s="127" t="e">
        <v>#N/A</v>
      </c>
      <c r="BN11" s="127" t="e">
        <v>#N/A</v>
      </c>
      <c r="BO11" s="127" t="e">
        <v>#N/A</v>
      </c>
      <c r="BP11" s="127" t="e">
        <v>#N/A</v>
      </c>
      <c r="BQ11" s="127" t="e">
        <v>#N/A</v>
      </c>
      <c r="BR11" s="127" t="e">
        <v>#N/A</v>
      </c>
      <c r="BS11" s="127" t="e">
        <v>#N/A</v>
      </c>
      <c r="BT11" s="127" t="e">
        <v>#N/A</v>
      </c>
      <c r="BU11" s="127" t="e">
        <v>#N/A</v>
      </c>
      <c r="BV11" s="127" t="e">
        <v>#N/A</v>
      </c>
      <c r="BW11" s="127" t="e">
        <v>#N/A</v>
      </c>
      <c r="BX11" s="127" t="e">
        <v>#N/A</v>
      </c>
      <c r="BY11" s="127" t="e">
        <v>#N/A</v>
      </c>
      <c r="BZ11" s="127" t="e">
        <v>#N/A</v>
      </c>
      <c r="CA11" s="127" t="e">
        <v>#N/A</v>
      </c>
      <c r="CB11" s="127" t="e">
        <v>#N/A</v>
      </c>
      <c r="CC11" s="127" t="e">
        <v>#N/A</v>
      </c>
      <c r="CD11" s="127"/>
      <c r="CE11" s="127"/>
      <c r="CF11" s="127"/>
      <c r="CG11" s="127"/>
      <c r="CH11" s="127"/>
      <c r="CI11" s="127"/>
      <c r="CJ11" s="127"/>
      <c r="CK11" s="127"/>
      <c r="CL11" s="127"/>
      <c r="CM11" s="127"/>
      <c r="CN11" s="127"/>
      <c r="CO11" s="127"/>
      <c r="CP11" s="127"/>
      <c r="CQ11" s="127"/>
      <c r="CR11" s="127"/>
      <c r="CS11" s="127"/>
      <c r="CT11" s="127"/>
      <c r="CU11" s="127"/>
      <c r="CV11" s="127"/>
      <c r="CW11" s="127"/>
      <c r="CX11" s="127"/>
      <c r="CY11" s="127"/>
      <c r="CZ11" s="127"/>
      <c r="DA11" s="127"/>
      <c r="DB11" s="127"/>
      <c r="DC11" s="127"/>
      <c r="DD11" s="127"/>
      <c r="DE11" s="127"/>
      <c r="DF11" s="127"/>
      <c r="DG11" s="127"/>
      <c r="DH11" s="127"/>
      <c r="DI11" s="127"/>
      <c r="DJ11" s="127"/>
      <c r="DK11" s="127"/>
      <c r="DL11" s="127"/>
      <c r="DM11" s="127"/>
      <c r="DN11" s="127"/>
      <c r="DO11" s="127"/>
      <c r="DP11" s="127"/>
      <c r="DQ11" s="127"/>
      <c r="DR11" s="127"/>
      <c r="DS11" s="127"/>
      <c r="DT11" s="127"/>
      <c r="DU11" s="127"/>
      <c r="DV11" s="127"/>
      <c r="DW11" s="127"/>
      <c r="DX11" s="127"/>
      <c r="DY11" s="127"/>
      <c r="DZ11" s="127"/>
      <c r="EB11" s="127"/>
      <c r="EC11" s="127"/>
      <c r="ED11" s="127"/>
      <c r="EE11" s="127"/>
      <c r="EF11" s="127"/>
      <c r="EG11" s="127"/>
      <c r="EH11" s="127"/>
      <c r="EI11" s="127"/>
      <c r="EJ11" s="127"/>
      <c r="EK11" s="127"/>
      <c r="EL11" s="127"/>
      <c r="EM11" s="127"/>
      <c r="IV11" s="13" t="s">
        <v>28</v>
      </c>
    </row>
    <row r="12" spans="1:256">
      <c r="A12" s="127"/>
      <c r="B12" s="128"/>
      <c r="C12" s="128"/>
      <c r="D12" s="128"/>
      <c r="E12" s="128"/>
      <c r="F12" s="128"/>
      <c r="G12" s="128"/>
      <c r="H12" s="128"/>
      <c r="I12" s="128"/>
      <c r="J12" s="128"/>
      <c r="K12" s="128"/>
      <c r="L12" s="128"/>
      <c r="M12" s="128"/>
      <c r="N12" s="128"/>
      <c r="O12" s="128"/>
      <c r="P12" s="128"/>
      <c r="Q12" s="128"/>
      <c r="R12" s="128"/>
      <c r="S12" s="128"/>
      <c r="T12" s="128"/>
      <c r="U12" s="128"/>
      <c r="V12" s="128"/>
      <c r="W12" s="128"/>
      <c r="X12" s="128"/>
      <c r="Y12" s="128"/>
      <c r="Z12" s="128"/>
      <c r="AA12" s="128"/>
      <c r="AB12" s="128"/>
      <c r="AC12" s="128"/>
      <c r="AD12" s="128"/>
      <c r="AE12" s="128"/>
      <c r="AF12" s="128"/>
      <c r="AG12" s="128"/>
      <c r="AH12" s="128"/>
      <c r="AI12" s="128"/>
      <c r="AJ12" s="128"/>
      <c r="AK12" s="128"/>
      <c r="AL12" s="128"/>
      <c r="AM12" s="128"/>
      <c r="AN12" s="128"/>
      <c r="AO12" s="128"/>
      <c r="AP12" s="128"/>
      <c r="AQ12" s="128"/>
      <c r="AR12" s="128"/>
      <c r="AS12" s="128"/>
      <c r="AT12" s="128"/>
      <c r="AU12" s="128"/>
      <c r="AV12" s="128"/>
      <c r="AW12" s="128"/>
      <c r="AX12" s="128"/>
      <c r="AY12" s="128"/>
      <c r="AZ12" s="128"/>
      <c r="BA12" s="128"/>
      <c r="BB12" s="128"/>
      <c r="BC12" s="128"/>
      <c r="BD12" s="128"/>
      <c r="BE12" s="128"/>
      <c r="BF12" s="128"/>
      <c r="BG12" s="128"/>
      <c r="BH12" s="128"/>
      <c r="BI12" s="128"/>
      <c r="BJ12" s="128"/>
      <c r="BK12" s="128"/>
      <c r="BL12" s="128"/>
      <c r="BM12" s="128"/>
      <c r="BN12" s="128"/>
      <c r="BO12" s="128"/>
      <c r="BP12" s="128"/>
      <c r="BQ12" s="128"/>
      <c r="BR12" s="128"/>
      <c r="BS12" s="128"/>
      <c r="BT12" s="128"/>
      <c r="BU12" s="128"/>
      <c r="BV12" s="128"/>
      <c r="BW12" s="128"/>
      <c r="BX12" s="128"/>
      <c r="BY12" s="128"/>
      <c r="BZ12" s="128"/>
      <c r="CA12" s="128"/>
      <c r="CB12" s="128"/>
      <c r="CC12" s="128"/>
      <c r="CD12" s="128"/>
      <c r="CE12" s="128"/>
      <c r="CF12" s="128"/>
      <c r="CG12" s="128"/>
      <c r="CH12" s="128"/>
      <c r="CI12" s="128"/>
      <c r="CJ12" s="128"/>
      <c r="CK12" s="128"/>
      <c r="CL12" s="128"/>
      <c r="CM12" s="128"/>
      <c r="CN12" s="128"/>
      <c r="CO12" s="128"/>
      <c r="CP12" s="128"/>
      <c r="CQ12" s="128"/>
      <c r="CR12" s="128"/>
      <c r="CS12" s="128"/>
      <c r="CT12" s="128"/>
      <c r="CU12" s="128"/>
      <c r="CV12" s="128"/>
      <c r="CW12" s="128"/>
      <c r="CX12" s="128"/>
      <c r="CY12" s="128"/>
      <c r="CZ12" s="128"/>
      <c r="DA12" s="128"/>
      <c r="DB12" s="128"/>
      <c r="DC12" s="128"/>
      <c r="DD12" s="128"/>
      <c r="DE12" s="128"/>
      <c r="DF12" s="128"/>
      <c r="DG12" s="128"/>
      <c r="DH12" s="128"/>
      <c r="DI12" s="128"/>
      <c r="DJ12" s="128"/>
      <c r="DK12" s="128"/>
      <c r="DL12" s="128"/>
      <c r="DM12" s="128"/>
      <c r="DN12" s="128"/>
      <c r="DO12" s="128"/>
      <c r="DP12" s="128"/>
      <c r="DQ12" s="128"/>
      <c r="DR12" s="127"/>
      <c r="DS12" s="127"/>
      <c r="DT12" s="127"/>
      <c r="DU12" s="127"/>
      <c r="DV12" s="127"/>
      <c r="DW12" s="127"/>
      <c r="DX12" s="127"/>
      <c r="DY12" s="127"/>
      <c r="DZ12" s="127"/>
      <c r="EB12" s="127"/>
      <c r="EC12" s="127"/>
      <c r="ED12" s="127"/>
      <c r="EE12" s="127"/>
      <c r="EF12" s="127"/>
      <c r="EG12" s="127"/>
      <c r="EH12" s="127"/>
      <c r="EI12" s="127"/>
      <c r="EJ12" s="127"/>
      <c r="EK12" s="127"/>
      <c r="EL12" s="127"/>
      <c r="EM12" s="127"/>
      <c r="IV12" s="13" t="s">
        <v>29</v>
      </c>
    </row>
    <row r="13" spans="1:256">
      <c r="A13" s="127"/>
      <c r="B13" s="128"/>
      <c r="C13" s="128"/>
      <c r="D13" s="128"/>
      <c r="E13" s="128"/>
      <c r="F13" s="128"/>
      <c r="G13" s="128"/>
      <c r="H13" s="128"/>
      <c r="I13" s="128"/>
      <c r="J13" s="128"/>
      <c r="K13" s="128"/>
      <c r="L13" s="128"/>
      <c r="M13" s="128"/>
      <c r="N13" s="128"/>
      <c r="O13" s="128"/>
      <c r="P13" s="128"/>
      <c r="Q13" s="128"/>
      <c r="R13" s="128"/>
      <c r="S13" s="128"/>
      <c r="T13" s="128"/>
      <c r="U13" s="128"/>
      <c r="V13" s="128"/>
      <c r="W13" s="128"/>
      <c r="X13" s="128"/>
      <c r="Y13" s="128"/>
      <c r="Z13" s="128"/>
      <c r="AA13" s="128"/>
      <c r="AB13" s="128"/>
      <c r="AC13" s="128"/>
      <c r="AD13" s="128"/>
      <c r="AE13" s="128"/>
      <c r="AF13" s="128"/>
      <c r="AG13" s="128"/>
      <c r="AH13" s="128"/>
      <c r="AI13" s="128"/>
      <c r="AJ13" s="128"/>
      <c r="AK13" s="128"/>
      <c r="AL13" s="128"/>
      <c r="AM13" s="128"/>
      <c r="AN13" s="128"/>
      <c r="AO13" s="128"/>
      <c r="AP13" s="128"/>
      <c r="AQ13" s="128"/>
      <c r="AR13" s="128"/>
      <c r="AS13" s="128"/>
      <c r="AT13" s="128"/>
      <c r="AU13" s="128"/>
      <c r="AV13" s="128"/>
      <c r="AW13" s="128"/>
      <c r="AX13" s="128"/>
      <c r="AY13" s="128"/>
      <c r="AZ13" s="128"/>
      <c r="BA13" s="128"/>
      <c r="BB13" s="128"/>
      <c r="BC13" s="128"/>
      <c r="BD13" s="128"/>
      <c r="BE13" s="128"/>
      <c r="BF13" s="128"/>
      <c r="BG13" s="128"/>
      <c r="BH13" s="128"/>
      <c r="BI13" s="128"/>
      <c r="BJ13" s="128"/>
      <c r="BK13" s="128"/>
      <c r="BL13" s="128"/>
      <c r="BM13" s="128"/>
      <c r="BN13" s="128"/>
      <c r="BO13" s="128"/>
      <c r="BP13" s="128"/>
      <c r="BQ13" s="128"/>
      <c r="BR13" s="128"/>
      <c r="BS13" s="128"/>
      <c r="BT13" s="128"/>
      <c r="BU13" s="128"/>
      <c r="BV13" s="128"/>
      <c r="BW13" s="128"/>
      <c r="BX13" s="128"/>
      <c r="BY13" s="128"/>
      <c r="BZ13" s="128"/>
      <c r="CA13" s="128"/>
      <c r="CB13" s="128"/>
      <c r="CC13" s="128"/>
      <c r="CD13" s="128"/>
      <c r="CE13" s="128"/>
      <c r="CF13" s="128"/>
      <c r="CG13" s="128"/>
      <c r="CH13" s="128"/>
      <c r="CI13" s="128"/>
      <c r="CJ13" s="128"/>
      <c r="CK13" s="128"/>
      <c r="CL13" s="128"/>
      <c r="CM13" s="128"/>
      <c r="CN13" s="128"/>
      <c r="CO13" s="128"/>
      <c r="CP13" s="128"/>
      <c r="CQ13" s="128"/>
      <c r="CR13" s="128"/>
      <c r="CS13" s="128"/>
      <c r="CT13" s="128"/>
      <c r="CU13" s="128"/>
      <c r="CV13" s="128"/>
      <c r="CW13" s="128"/>
      <c r="CX13" s="128"/>
      <c r="CY13" s="128"/>
      <c r="CZ13" s="128"/>
      <c r="DA13" s="128"/>
      <c r="DB13" s="128"/>
      <c r="DC13" s="128"/>
      <c r="DD13" s="128"/>
      <c r="DE13" s="128"/>
      <c r="DF13" s="128"/>
      <c r="DG13" s="128"/>
      <c r="DH13" s="128"/>
      <c r="DI13" s="128"/>
      <c r="DJ13" s="128"/>
      <c r="DK13" s="128"/>
      <c r="DL13" s="128"/>
      <c r="DM13" s="128"/>
      <c r="DN13" s="128"/>
      <c r="DO13" s="128"/>
      <c r="DP13" s="128"/>
      <c r="DQ13" s="128"/>
      <c r="DR13" s="127"/>
      <c r="DS13" s="127"/>
      <c r="DT13" s="127"/>
      <c r="DU13" s="127"/>
      <c r="DV13" s="127"/>
      <c r="DW13" s="127"/>
      <c r="DX13" s="127"/>
      <c r="DY13" s="127"/>
      <c r="DZ13" s="127"/>
      <c r="EB13" s="127"/>
      <c r="EC13" s="127"/>
      <c r="ED13" s="127"/>
      <c r="EE13" s="127"/>
      <c r="EF13" s="127"/>
      <c r="EG13" s="127"/>
      <c r="EH13" s="127"/>
      <c r="EI13" s="127"/>
      <c r="EJ13" s="127"/>
      <c r="EK13" s="127"/>
      <c r="EL13" s="127"/>
      <c r="EM13" s="127"/>
      <c r="IV13" s="13" t="s">
        <v>30</v>
      </c>
    </row>
    <row r="14" spans="1:256">
      <c r="A14" s="127"/>
      <c r="B14" s="128"/>
      <c r="C14" s="128"/>
      <c r="D14" s="128"/>
      <c r="E14" s="128"/>
      <c r="F14" s="128"/>
      <c r="G14" s="128"/>
      <c r="H14" s="128"/>
      <c r="I14" s="128"/>
      <c r="J14" s="128"/>
      <c r="K14" s="128"/>
      <c r="L14" s="128"/>
      <c r="M14" s="128"/>
      <c r="N14" s="128"/>
      <c r="O14" s="128"/>
      <c r="P14" s="128"/>
      <c r="Q14" s="128"/>
      <c r="R14" s="128"/>
      <c r="S14" s="128"/>
      <c r="T14" s="128"/>
      <c r="U14" s="128"/>
      <c r="V14" s="128"/>
      <c r="W14" s="128"/>
      <c r="X14" s="128"/>
      <c r="Y14" s="128"/>
      <c r="Z14" s="128"/>
      <c r="AA14" s="128"/>
      <c r="AB14" s="128"/>
      <c r="AC14" s="128"/>
      <c r="AD14" s="128"/>
      <c r="AE14" s="128"/>
      <c r="AF14" s="128"/>
      <c r="AG14" s="128"/>
      <c r="AH14" s="128"/>
      <c r="AI14" s="128"/>
      <c r="AJ14" s="128"/>
      <c r="AK14" s="128"/>
      <c r="AL14" s="128"/>
      <c r="AM14" s="128"/>
      <c r="AN14" s="128"/>
      <c r="AO14" s="128"/>
      <c r="AP14" s="128"/>
      <c r="AQ14" s="128"/>
      <c r="AR14" s="128"/>
      <c r="AS14" s="128"/>
      <c r="AT14" s="128"/>
      <c r="AU14" s="128"/>
      <c r="AV14" s="128"/>
      <c r="AW14" s="128"/>
      <c r="AX14" s="128"/>
      <c r="AY14" s="128"/>
      <c r="AZ14" s="128"/>
      <c r="BA14" s="128"/>
      <c r="BB14" s="128"/>
      <c r="BC14" s="128"/>
      <c r="BD14" s="128"/>
      <c r="BE14" s="128"/>
      <c r="BF14" s="128"/>
      <c r="BG14" s="128"/>
      <c r="BH14" s="128"/>
      <c r="BI14" s="128"/>
      <c r="BJ14" s="128"/>
      <c r="BK14" s="128"/>
      <c r="BL14" s="128"/>
      <c r="BM14" s="128"/>
      <c r="BN14" s="128"/>
      <c r="BO14" s="128"/>
      <c r="BP14" s="128"/>
      <c r="BQ14" s="128"/>
      <c r="BR14" s="128"/>
      <c r="BS14" s="128"/>
      <c r="BT14" s="128"/>
      <c r="BU14" s="128"/>
      <c r="BV14" s="128"/>
      <c r="BW14" s="128"/>
      <c r="BX14" s="128"/>
      <c r="BY14" s="128"/>
      <c r="BZ14" s="128"/>
      <c r="CA14" s="128"/>
      <c r="CB14" s="128"/>
      <c r="CC14" s="128"/>
      <c r="CD14" s="128"/>
      <c r="CE14" s="128"/>
      <c r="CF14" s="128"/>
      <c r="CG14" s="128"/>
      <c r="CH14" s="128"/>
      <c r="CI14" s="128"/>
      <c r="CJ14" s="128"/>
      <c r="CK14" s="128"/>
      <c r="CL14" s="128"/>
      <c r="CM14" s="128"/>
      <c r="CN14" s="128"/>
      <c r="CO14" s="128"/>
      <c r="CP14" s="128"/>
      <c r="CQ14" s="128"/>
      <c r="CR14" s="128"/>
      <c r="CS14" s="128"/>
      <c r="CT14" s="128"/>
      <c r="CU14" s="128"/>
      <c r="CV14" s="128"/>
      <c r="CW14" s="128"/>
      <c r="CX14" s="128"/>
      <c r="CY14" s="128"/>
      <c r="CZ14" s="128"/>
      <c r="DA14" s="128"/>
      <c r="DB14" s="128"/>
      <c r="DC14" s="128"/>
      <c r="DD14" s="128"/>
      <c r="DE14" s="128"/>
      <c r="DF14" s="128"/>
      <c r="DG14" s="128"/>
      <c r="DH14" s="128"/>
      <c r="DI14" s="128"/>
      <c r="DJ14" s="128"/>
      <c r="DK14" s="128"/>
      <c r="DL14" s="128"/>
      <c r="DM14" s="128"/>
      <c r="DN14" s="128"/>
      <c r="DO14" s="128"/>
      <c r="DP14" s="128"/>
      <c r="DQ14" s="128"/>
      <c r="DR14" s="127"/>
      <c r="DS14" s="127"/>
      <c r="DT14" s="127"/>
      <c r="DU14" s="127"/>
      <c r="DV14" s="127"/>
      <c r="DW14" s="127"/>
      <c r="DX14" s="127"/>
      <c r="DY14" s="127"/>
      <c r="DZ14" s="127"/>
      <c r="EB14" s="127"/>
      <c r="EC14" s="127"/>
      <c r="ED14" s="127"/>
      <c r="EE14" s="127"/>
      <c r="EF14" s="127"/>
      <c r="EG14" s="127"/>
      <c r="EH14" s="127"/>
      <c r="EI14" s="127"/>
      <c r="EJ14" s="127"/>
      <c r="EK14" s="127"/>
      <c r="EL14" s="127"/>
      <c r="EM14" s="127"/>
      <c r="IV14" s="13" t="s">
        <v>31</v>
      </c>
    </row>
    <row r="15" spans="1:256">
      <c r="A15" s="127"/>
      <c r="B15" s="128"/>
      <c r="C15" s="128"/>
      <c r="D15" s="128"/>
      <c r="E15" s="128"/>
      <c r="F15" s="128"/>
      <c r="G15" s="128"/>
      <c r="H15" s="128"/>
      <c r="I15" s="128"/>
      <c r="J15" s="128"/>
      <c r="K15" s="128"/>
      <c r="L15" s="128"/>
      <c r="M15" s="128"/>
      <c r="N15" s="128"/>
      <c r="O15" s="128"/>
      <c r="P15" s="128"/>
      <c r="Q15" s="128"/>
      <c r="R15" s="128"/>
      <c r="S15" s="128"/>
      <c r="T15" s="128"/>
      <c r="U15" s="128"/>
      <c r="V15" s="128"/>
      <c r="W15" s="128"/>
      <c r="X15" s="128"/>
      <c r="Y15" s="128"/>
      <c r="Z15" s="128"/>
      <c r="AA15" s="128"/>
      <c r="AB15" s="128"/>
      <c r="AC15" s="128"/>
      <c r="AD15" s="128"/>
      <c r="AE15" s="128"/>
      <c r="AF15" s="128"/>
      <c r="AG15" s="128"/>
      <c r="AH15" s="128"/>
      <c r="AI15" s="128"/>
      <c r="AJ15" s="128"/>
      <c r="AK15" s="128"/>
      <c r="AL15" s="128"/>
      <c r="AM15" s="128"/>
      <c r="AN15" s="128"/>
      <c r="AO15" s="128"/>
      <c r="AP15" s="128"/>
      <c r="AQ15" s="128"/>
      <c r="AR15" s="128"/>
      <c r="AS15" s="128"/>
      <c r="AT15" s="128"/>
      <c r="AU15" s="128"/>
      <c r="AV15" s="128"/>
      <c r="AW15" s="128"/>
      <c r="AX15" s="128"/>
      <c r="AY15" s="128"/>
      <c r="AZ15" s="128"/>
      <c r="BA15" s="128"/>
      <c r="BB15" s="128"/>
      <c r="BC15" s="128"/>
      <c r="BD15" s="128"/>
      <c r="BE15" s="128"/>
      <c r="BF15" s="128"/>
      <c r="BG15" s="128"/>
      <c r="BH15" s="128"/>
      <c r="BI15" s="128"/>
      <c r="BJ15" s="128"/>
      <c r="BK15" s="128"/>
      <c r="BL15" s="128"/>
      <c r="BM15" s="128"/>
      <c r="BN15" s="128"/>
      <c r="BO15" s="128"/>
      <c r="BP15" s="128"/>
      <c r="BQ15" s="128"/>
      <c r="BR15" s="128"/>
      <c r="BS15" s="128"/>
      <c r="BT15" s="128"/>
      <c r="BU15" s="128"/>
      <c r="BV15" s="128"/>
      <c r="BW15" s="128"/>
      <c r="BX15" s="128"/>
      <c r="BY15" s="128"/>
      <c r="BZ15" s="128"/>
      <c r="CA15" s="128"/>
      <c r="CB15" s="128"/>
      <c r="CC15" s="128"/>
      <c r="CD15" s="128"/>
      <c r="CE15" s="128"/>
      <c r="CF15" s="128"/>
      <c r="CG15" s="128"/>
      <c r="CH15" s="128"/>
      <c r="CI15" s="128"/>
      <c r="CJ15" s="128"/>
      <c r="CK15" s="128"/>
      <c r="CL15" s="128"/>
      <c r="CM15" s="128"/>
      <c r="CN15" s="128"/>
      <c r="CO15" s="128"/>
      <c r="CP15" s="128"/>
      <c r="CQ15" s="128"/>
      <c r="CR15" s="128"/>
      <c r="CS15" s="128"/>
      <c r="CT15" s="128"/>
      <c r="CU15" s="128"/>
      <c r="CV15" s="128"/>
      <c r="CW15" s="128"/>
      <c r="CX15" s="128"/>
      <c r="CY15" s="128"/>
      <c r="CZ15" s="128"/>
      <c r="DA15" s="128"/>
      <c r="DB15" s="128"/>
      <c r="DC15" s="128"/>
      <c r="DD15" s="128"/>
      <c r="DE15" s="128"/>
      <c r="DF15" s="128"/>
      <c r="DG15" s="128"/>
      <c r="DH15" s="128"/>
      <c r="DI15" s="128"/>
      <c r="DJ15" s="128"/>
      <c r="DK15" s="128"/>
      <c r="DL15" s="128"/>
      <c r="DM15" s="128"/>
      <c r="DN15" s="128"/>
      <c r="DO15" s="128"/>
      <c r="DP15" s="128"/>
      <c r="DQ15" s="128"/>
      <c r="DR15" s="127"/>
      <c r="DS15" s="127"/>
      <c r="DT15" s="127"/>
      <c r="DU15" s="127"/>
      <c r="DV15" s="127"/>
      <c r="DW15" s="127"/>
      <c r="DX15" s="127"/>
      <c r="DY15" s="127"/>
      <c r="DZ15" s="127"/>
      <c r="EB15" s="127"/>
      <c r="EC15" s="127"/>
      <c r="ED15" s="127"/>
      <c r="EE15" s="127"/>
      <c r="EF15" s="127"/>
      <c r="EG15" s="127"/>
      <c r="EH15" s="127"/>
      <c r="EI15" s="127"/>
      <c r="EJ15" s="127"/>
      <c r="EK15" s="127"/>
      <c r="EL15" s="127"/>
      <c r="EM15" s="127"/>
      <c r="IV15" s="13" t="s">
        <v>32</v>
      </c>
    </row>
    <row r="16" spans="1:256">
      <c r="A16" s="127"/>
      <c r="B16" s="128"/>
      <c r="C16" s="128"/>
      <c r="D16" s="128"/>
      <c r="E16" s="128"/>
      <c r="F16" s="128"/>
      <c r="G16" s="128"/>
      <c r="H16" s="128"/>
      <c r="I16" s="128"/>
      <c r="J16" s="128"/>
      <c r="K16" s="128"/>
      <c r="L16" s="128"/>
      <c r="M16" s="128"/>
      <c r="N16" s="128"/>
      <c r="O16" s="128"/>
      <c r="P16" s="128"/>
      <c r="Q16" s="128"/>
      <c r="R16" s="128"/>
      <c r="S16" s="128"/>
      <c r="T16" s="128"/>
      <c r="U16" s="128"/>
      <c r="V16" s="128"/>
      <c r="W16" s="128"/>
      <c r="X16" s="128"/>
      <c r="Y16" s="128"/>
      <c r="Z16" s="128"/>
      <c r="AA16" s="128"/>
      <c r="AB16" s="128"/>
      <c r="AC16" s="128"/>
      <c r="AD16" s="128"/>
      <c r="AE16" s="128"/>
      <c r="AF16" s="128"/>
      <c r="AG16" s="128"/>
      <c r="AH16" s="128"/>
      <c r="AI16" s="128"/>
      <c r="AJ16" s="128"/>
      <c r="AK16" s="128"/>
      <c r="AL16" s="128"/>
      <c r="AM16" s="128"/>
      <c r="AN16" s="128"/>
      <c r="AO16" s="128"/>
      <c r="AP16" s="128"/>
      <c r="AQ16" s="128"/>
      <c r="AR16" s="128"/>
      <c r="AS16" s="128"/>
      <c r="AT16" s="128"/>
      <c r="AU16" s="128"/>
      <c r="AV16" s="128"/>
      <c r="AW16" s="128"/>
      <c r="AX16" s="128"/>
      <c r="AY16" s="128"/>
      <c r="AZ16" s="128"/>
      <c r="BA16" s="128"/>
      <c r="BB16" s="128"/>
      <c r="BC16" s="128"/>
      <c r="BD16" s="128"/>
      <c r="BE16" s="128"/>
      <c r="BF16" s="128"/>
      <c r="BG16" s="128"/>
      <c r="BH16" s="128"/>
      <c r="BI16" s="128"/>
      <c r="BJ16" s="128"/>
      <c r="BK16" s="128"/>
      <c r="BL16" s="128"/>
      <c r="BM16" s="128"/>
      <c r="BN16" s="128"/>
      <c r="BO16" s="128"/>
      <c r="BP16" s="128"/>
      <c r="BQ16" s="128"/>
      <c r="BR16" s="128"/>
      <c r="BS16" s="128"/>
      <c r="BT16" s="128"/>
      <c r="BU16" s="128"/>
      <c r="BV16" s="128"/>
      <c r="BW16" s="128"/>
      <c r="BX16" s="128"/>
      <c r="BY16" s="128"/>
      <c r="BZ16" s="128"/>
      <c r="CA16" s="128"/>
      <c r="CB16" s="128"/>
      <c r="CC16" s="128"/>
      <c r="CD16" s="128"/>
      <c r="CE16" s="128"/>
      <c r="CF16" s="128"/>
      <c r="CG16" s="128"/>
      <c r="CH16" s="128"/>
      <c r="CI16" s="128"/>
      <c r="CJ16" s="128"/>
      <c r="CK16" s="128"/>
      <c r="CL16" s="128"/>
      <c r="CM16" s="128"/>
      <c r="CN16" s="128"/>
      <c r="CO16" s="128"/>
      <c r="CP16" s="128"/>
      <c r="CQ16" s="128"/>
      <c r="CR16" s="128"/>
      <c r="CS16" s="128"/>
      <c r="CT16" s="128"/>
      <c r="CU16" s="128"/>
      <c r="CV16" s="128"/>
      <c r="CW16" s="128"/>
      <c r="CX16" s="128"/>
      <c r="CY16" s="128"/>
      <c r="CZ16" s="128"/>
      <c r="DA16" s="128"/>
      <c r="DB16" s="128"/>
      <c r="DC16" s="128"/>
      <c r="DD16" s="128"/>
      <c r="DE16" s="128"/>
      <c r="DF16" s="128"/>
      <c r="DG16" s="128"/>
      <c r="DH16" s="128"/>
      <c r="DI16" s="128"/>
      <c r="DJ16" s="128"/>
      <c r="DK16" s="128"/>
      <c r="DL16" s="128"/>
      <c r="DM16" s="128"/>
      <c r="DN16" s="128"/>
      <c r="DO16" s="128"/>
      <c r="DP16" s="128"/>
      <c r="DQ16" s="128"/>
      <c r="DR16" s="127"/>
      <c r="DS16" s="127"/>
      <c r="DT16" s="127"/>
      <c r="DU16" s="127"/>
      <c r="DV16" s="127"/>
      <c r="DW16" s="127"/>
      <c r="DX16" s="127"/>
      <c r="DY16" s="127"/>
      <c r="DZ16" s="127"/>
      <c r="EB16" s="127"/>
      <c r="EC16" s="127"/>
      <c r="ED16" s="127"/>
      <c r="EE16" s="127"/>
      <c r="EF16" s="127"/>
      <c r="EG16" s="127"/>
      <c r="EH16" s="127"/>
      <c r="EI16" s="127"/>
      <c r="EJ16" s="127"/>
      <c r="EK16" s="127"/>
      <c r="EL16" s="127"/>
      <c r="EM16" s="127"/>
      <c r="IV16" s="13" t="s">
        <v>33</v>
      </c>
    </row>
    <row r="17" spans="1:256">
      <c r="A17" s="127"/>
      <c r="B17" s="128"/>
      <c r="C17" s="128"/>
      <c r="D17" s="128"/>
      <c r="E17" s="128"/>
      <c r="F17" s="128"/>
      <c r="G17" s="128"/>
      <c r="H17" s="128"/>
      <c r="I17" s="128"/>
      <c r="J17" s="128"/>
      <c r="K17" s="128"/>
      <c r="L17" s="128"/>
      <c r="M17" s="128"/>
      <c r="N17" s="128"/>
      <c r="O17" s="128"/>
      <c r="P17" s="128"/>
      <c r="Q17" s="128"/>
      <c r="R17" s="128"/>
      <c r="S17" s="128"/>
      <c r="T17" s="128"/>
      <c r="U17" s="128"/>
      <c r="V17" s="128"/>
      <c r="W17" s="128"/>
      <c r="X17" s="128"/>
      <c r="Y17" s="128"/>
      <c r="Z17" s="128"/>
      <c r="AA17" s="128"/>
      <c r="AB17" s="128"/>
      <c r="AC17" s="128"/>
      <c r="AD17" s="128"/>
      <c r="AE17" s="128"/>
      <c r="AF17" s="128"/>
      <c r="AG17" s="128"/>
      <c r="AH17" s="128"/>
      <c r="AI17" s="128"/>
      <c r="AJ17" s="128"/>
      <c r="AK17" s="128"/>
      <c r="AL17" s="128"/>
      <c r="AM17" s="128"/>
      <c r="AN17" s="128"/>
      <c r="AO17" s="128"/>
      <c r="AP17" s="128"/>
      <c r="AQ17" s="128"/>
      <c r="AR17" s="128"/>
      <c r="AS17" s="128"/>
      <c r="AT17" s="128"/>
      <c r="AU17" s="128"/>
      <c r="AV17" s="128"/>
      <c r="AW17" s="128"/>
      <c r="AX17" s="128"/>
      <c r="AY17" s="128"/>
      <c r="AZ17" s="128"/>
      <c r="BA17" s="128"/>
      <c r="BB17" s="128"/>
      <c r="BC17" s="128"/>
      <c r="BD17" s="128"/>
      <c r="BE17" s="128"/>
      <c r="BF17" s="128"/>
      <c r="BG17" s="128"/>
      <c r="BH17" s="128"/>
      <c r="BI17" s="128"/>
      <c r="BJ17" s="128"/>
      <c r="BK17" s="128"/>
      <c r="BL17" s="128"/>
      <c r="BM17" s="128"/>
      <c r="BN17" s="128"/>
      <c r="BO17" s="128"/>
      <c r="BP17" s="128"/>
      <c r="BQ17" s="128"/>
      <c r="BR17" s="128"/>
      <c r="BS17" s="128"/>
      <c r="BT17" s="128"/>
      <c r="BU17" s="128"/>
      <c r="BV17" s="128"/>
      <c r="BW17" s="128"/>
      <c r="BX17" s="128"/>
      <c r="BY17" s="128"/>
      <c r="BZ17" s="128"/>
      <c r="CA17" s="128"/>
      <c r="CB17" s="128"/>
      <c r="CC17" s="128"/>
      <c r="CD17" s="128"/>
      <c r="CE17" s="128"/>
      <c r="CF17" s="128"/>
      <c r="CG17" s="128"/>
      <c r="CH17" s="128"/>
      <c r="CI17" s="128"/>
      <c r="CJ17" s="128"/>
      <c r="CK17" s="128"/>
      <c r="CL17" s="128"/>
      <c r="CM17" s="128"/>
      <c r="CN17" s="128"/>
      <c r="CO17" s="128"/>
      <c r="CP17" s="128"/>
      <c r="CQ17" s="128"/>
      <c r="CR17" s="128"/>
      <c r="CS17" s="128"/>
      <c r="CT17" s="128"/>
      <c r="CU17" s="128"/>
      <c r="CV17" s="128"/>
      <c r="CW17" s="128"/>
      <c r="CX17" s="128"/>
      <c r="CY17" s="128"/>
      <c r="CZ17" s="128"/>
      <c r="DA17" s="128"/>
      <c r="DB17" s="128"/>
      <c r="DC17" s="128"/>
      <c r="DD17" s="128"/>
      <c r="DE17" s="128"/>
      <c r="DF17" s="128"/>
      <c r="DG17" s="128"/>
      <c r="DH17" s="128"/>
      <c r="DI17" s="128"/>
      <c r="DJ17" s="128"/>
      <c r="DK17" s="128"/>
      <c r="DL17" s="128"/>
      <c r="DM17" s="128"/>
      <c r="DN17" s="128"/>
      <c r="DO17" s="128"/>
      <c r="DP17" s="128"/>
      <c r="DQ17" s="128"/>
      <c r="DR17" s="127"/>
      <c r="DS17" s="127"/>
      <c r="DT17" s="127"/>
      <c r="DU17" s="127"/>
      <c r="DV17" s="127"/>
      <c r="DW17" s="127"/>
      <c r="DX17" s="127"/>
      <c r="DY17" s="127"/>
      <c r="DZ17" s="127"/>
      <c r="EB17" s="127"/>
      <c r="EC17" s="127"/>
      <c r="ED17" s="127"/>
      <c r="EE17" s="127"/>
      <c r="EF17" s="127"/>
      <c r="EG17" s="127"/>
      <c r="EH17" s="127"/>
      <c r="EI17" s="127"/>
      <c r="EJ17" s="127"/>
      <c r="EK17" s="127"/>
      <c r="EL17" s="127"/>
      <c r="EM17" s="127"/>
      <c r="IV17" s="13" t="s">
        <v>34</v>
      </c>
    </row>
    <row r="18" spans="1:256">
      <c r="A18" s="127"/>
      <c r="B18" s="128"/>
      <c r="C18" s="128"/>
      <c r="D18" s="128"/>
      <c r="E18" s="128"/>
      <c r="F18" s="128"/>
      <c r="G18" s="128"/>
      <c r="H18" s="128"/>
      <c r="I18" s="128"/>
      <c r="J18" s="128"/>
      <c r="K18" s="128"/>
      <c r="L18" s="128"/>
      <c r="M18" s="128"/>
      <c r="N18" s="128"/>
      <c r="O18" s="128"/>
      <c r="P18" s="128"/>
      <c r="Q18" s="128"/>
      <c r="R18" s="128"/>
      <c r="S18" s="128"/>
      <c r="T18" s="128"/>
      <c r="U18" s="128"/>
      <c r="V18" s="128"/>
      <c r="W18" s="128"/>
      <c r="X18" s="128"/>
      <c r="Y18" s="128"/>
      <c r="Z18" s="128"/>
      <c r="AA18" s="128"/>
      <c r="AB18" s="128"/>
      <c r="AC18" s="128"/>
      <c r="AD18" s="128"/>
      <c r="AE18" s="128"/>
      <c r="AF18" s="128"/>
      <c r="AG18" s="128"/>
      <c r="AH18" s="128"/>
      <c r="AI18" s="128"/>
      <c r="AJ18" s="128"/>
      <c r="AK18" s="128"/>
      <c r="AL18" s="128"/>
      <c r="AM18" s="128"/>
      <c r="AN18" s="128"/>
      <c r="AO18" s="128"/>
      <c r="AP18" s="128"/>
      <c r="AQ18" s="128"/>
      <c r="AR18" s="128"/>
      <c r="AS18" s="128"/>
      <c r="AT18" s="128"/>
      <c r="AU18" s="128"/>
      <c r="AV18" s="128"/>
      <c r="AW18" s="128"/>
      <c r="AX18" s="128"/>
      <c r="AY18" s="128"/>
      <c r="AZ18" s="128"/>
      <c r="BA18" s="128"/>
      <c r="BB18" s="128"/>
      <c r="BC18" s="128"/>
      <c r="BD18" s="128"/>
      <c r="BE18" s="128"/>
      <c r="BF18" s="128"/>
      <c r="BG18" s="128"/>
      <c r="BH18" s="128"/>
      <c r="BI18" s="128"/>
      <c r="BJ18" s="128"/>
      <c r="BK18" s="128"/>
      <c r="BL18" s="128"/>
      <c r="BM18" s="128"/>
      <c r="BN18" s="128"/>
      <c r="BO18" s="128"/>
      <c r="BP18" s="128"/>
      <c r="BQ18" s="128"/>
      <c r="BR18" s="128"/>
      <c r="BS18" s="128"/>
      <c r="BT18" s="128"/>
      <c r="BU18" s="128"/>
      <c r="BV18" s="128"/>
      <c r="BW18" s="128"/>
      <c r="BX18" s="128"/>
      <c r="BY18" s="128"/>
      <c r="BZ18" s="128"/>
      <c r="CA18" s="128"/>
      <c r="CB18" s="128"/>
      <c r="CC18" s="128"/>
      <c r="CD18" s="128"/>
      <c r="CE18" s="128"/>
      <c r="CF18" s="128"/>
      <c r="CG18" s="128"/>
      <c r="CH18" s="128"/>
      <c r="CI18" s="128"/>
      <c r="CJ18" s="128"/>
      <c r="CK18" s="128"/>
      <c r="CL18" s="128"/>
      <c r="CM18" s="128"/>
      <c r="CN18" s="128"/>
      <c r="CO18" s="128"/>
      <c r="CP18" s="128"/>
      <c r="CQ18" s="128"/>
      <c r="CR18" s="128"/>
      <c r="CS18" s="128"/>
      <c r="CT18" s="128"/>
      <c r="CU18" s="128"/>
      <c r="CV18" s="128"/>
      <c r="CW18" s="128"/>
      <c r="CX18" s="128"/>
      <c r="CY18" s="128"/>
      <c r="CZ18" s="128"/>
      <c r="DA18" s="128"/>
      <c r="DB18" s="128"/>
      <c r="DC18" s="128"/>
      <c r="DD18" s="128"/>
      <c r="DE18" s="128"/>
      <c r="DF18" s="128"/>
      <c r="DG18" s="128"/>
      <c r="DH18" s="128"/>
      <c r="DI18" s="128"/>
      <c r="DJ18" s="128"/>
      <c r="DK18" s="128"/>
      <c r="DL18" s="128"/>
      <c r="DM18" s="128"/>
      <c r="DN18" s="128"/>
      <c r="DO18" s="128"/>
      <c r="DP18" s="128"/>
      <c r="DQ18" s="128"/>
      <c r="DR18" s="127"/>
      <c r="DS18" s="127"/>
      <c r="DT18" s="127"/>
      <c r="DU18" s="127"/>
      <c r="DV18" s="127"/>
      <c r="DW18" s="127"/>
      <c r="DX18" s="127"/>
      <c r="DY18" s="127"/>
      <c r="DZ18" s="127"/>
      <c r="EB18" s="127"/>
      <c r="EC18" s="127"/>
      <c r="ED18" s="127"/>
      <c r="EE18" s="127"/>
      <c r="EF18" s="127"/>
      <c r="EG18" s="127"/>
      <c r="EH18" s="127"/>
      <c r="EI18" s="127"/>
      <c r="EJ18" s="127"/>
      <c r="EK18" s="127"/>
      <c r="EL18" s="127"/>
      <c r="EM18" s="127"/>
      <c r="IV18" s="13" t="s">
        <v>35</v>
      </c>
    </row>
    <row r="19" spans="1:256">
      <c r="A19" s="127"/>
      <c r="B19" s="128"/>
      <c r="C19" s="128"/>
      <c r="D19" s="128"/>
      <c r="E19" s="128"/>
      <c r="F19" s="128"/>
      <c r="G19" s="128"/>
      <c r="H19" s="128"/>
      <c r="I19" s="128"/>
      <c r="J19" s="128"/>
      <c r="K19" s="128"/>
      <c r="L19" s="128"/>
      <c r="M19" s="128"/>
      <c r="N19" s="128"/>
      <c r="O19" s="128"/>
      <c r="P19" s="128"/>
      <c r="Q19" s="128"/>
      <c r="R19" s="128"/>
      <c r="S19" s="128"/>
      <c r="T19" s="128"/>
      <c r="U19" s="128"/>
      <c r="V19" s="128"/>
      <c r="W19" s="128"/>
      <c r="X19" s="128"/>
      <c r="Y19" s="128"/>
      <c r="Z19" s="128"/>
      <c r="AA19" s="128"/>
      <c r="AB19" s="128"/>
      <c r="AC19" s="128"/>
      <c r="AD19" s="128"/>
      <c r="AE19" s="128"/>
      <c r="AF19" s="128"/>
      <c r="AG19" s="128"/>
      <c r="AH19" s="128"/>
      <c r="AI19" s="128"/>
      <c r="AJ19" s="128"/>
      <c r="AK19" s="128"/>
      <c r="AL19" s="128"/>
      <c r="AM19" s="128"/>
      <c r="AN19" s="128"/>
      <c r="AO19" s="128"/>
      <c r="AP19" s="128"/>
      <c r="AQ19" s="128"/>
      <c r="AR19" s="128"/>
      <c r="AS19" s="128"/>
      <c r="AT19" s="128"/>
      <c r="AU19" s="128"/>
      <c r="AV19" s="128"/>
      <c r="AW19" s="128"/>
      <c r="AX19" s="128"/>
      <c r="AY19" s="128"/>
      <c r="AZ19" s="128"/>
      <c r="BA19" s="128"/>
      <c r="BB19" s="128"/>
      <c r="BC19" s="128"/>
      <c r="BD19" s="128"/>
      <c r="BE19" s="128"/>
      <c r="BF19" s="128"/>
      <c r="BG19" s="128"/>
      <c r="BH19" s="128"/>
      <c r="BI19" s="128"/>
      <c r="BJ19" s="128"/>
      <c r="BK19" s="128"/>
      <c r="BL19" s="128"/>
      <c r="BM19" s="128"/>
      <c r="BN19" s="128"/>
      <c r="BO19" s="128"/>
      <c r="BP19" s="128"/>
      <c r="BQ19" s="128"/>
      <c r="BR19" s="128"/>
      <c r="BS19" s="128"/>
      <c r="BT19" s="128"/>
      <c r="BU19" s="128"/>
      <c r="BV19" s="128"/>
      <c r="BW19" s="128"/>
      <c r="BX19" s="128"/>
      <c r="BY19" s="128"/>
      <c r="BZ19" s="128"/>
      <c r="CA19" s="128"/>
      <c r="CB19" s="128"/>
      <c r="CC19" s="128"/>
      <c r="CD19" s="128"/>
      <c r="CE19" s="128"/>
      <c r="CF19" s="128"/>
      <c r="CG19" s="128"/>
      <c r="CH19" s="128"/>
      <c r="CI19" s="128"/>
      <c r="CJ19" s="128"/>
      <c r="CK19" s="128"/>
      <c r="CL19" s="128"/>
      <c r="CM19" s="128"/>
      <c r="CN19" s="128"/>
      <c r="CO19" s="128"/>
      <c r="CP19" s="128"/>
      <c r="CQ19" s="128"/>
      <c r="CR19" s="128"/>
      <c r="CS19" s="128"/>
      <c r="CT19" s="128"/>
      <c r="CU19" s="128"/>
      <c r="CV19" s="128"/>
      <c r="CW19" s="128"/>
      <c r="CX19" s="128"/>
      <c r="CY19" s="128"/>
      <c r="CZ19" s="128"/>
      <c r="DA19" s="128"/>
      <c r="DB19" s="128"/>
      <c r="DC19" s="128"/>
      <c r="DD19" s="128"/>
      <c r="DE19" s="128"/>
      <c r="DF19" s="128"/>
      <c r="DG19" s="128"/>
      <c r="DH19" s="128"/>
      <c r="DI19" s="128"/>
      <c r="DJ19" s="128"/>
      <c r="DK19" s="128"/>
      <c r="DL19" s="128"/>
      <c r="DM19" s="128"/>
      <c r="DN19" s="128"/>
      <c r="DO19" s="128"/>
      <c r="DP19" s="128"/>
      <c r="DQ19" s="128"/>
      <c r="DR19" s="127"/>
      <c r="DS19" s="127"/>
      <c r="DT19" s="127"/>
      <c r="DU19" s="127"/>
      <c r="DV19" s="127"/>
      <c r="DW19" s="127"/>
      <c r="DX19" s="127"/>
      <c r="DY19" s="127"/>
      <c r="DZ19" s="127"/>
      <c r="EB19" s="127"/>
      <c r="EC19" s="127"/>
      <c r="ED19" s="127"/>
      <c r="EE19" s="127"/>
      <c r="EF19" s="127"/>
      <c r="EG19" s="127"/>
      <c r="EH19" s="127"/>
      <c r="EI19" s="127"/>
      <c r="EJ19" s="127"/>
      <c r="EK19" s="127"/>
      <c r="EL19" s="127"/>
      <c r="EM19" s="127"/>
      <c r="IV19" s="13" t="s">
        <v>36</v>
      </c>
    </row>
    <row r="20" spans="1:256">
      <c r="A20" s="127"/>
      <c r="B20" s="128"/>
      <c r="C20" s="128"/>
      <c r="D20" s="128"/>
      <c r="E20" s="128"/>
      <c r="F20" s="128"/>
      <c r="G20" s="128"/>
      <c r="H20" s="128"/>
      <c r="I20" s="128"/>
      <c r="J20" s="128"/>
      <c r="K20" s="128"/>
      <c r="L20" s="128"/>
      <c r="M20" s="128"/>
      <c r="N20" s="128"/>
      <c r="O20" s="128"/>
      <c r="P20" s="128"/>
      <c r="Q20" s="128"/>
      <c r="R20" s="128"/>
      <c r="S20" s="128"/>
      <c r="T20" s="128"/>
      <c r="U20" s="128"/>
      <c r="V20" s="128"/>
      <c r="W20" s="128"/>
      <c r="X20" s="128"/>
      <c r="Y20" s="128"/>
      <c r="Z20" s="128"/>
      <c r="AA20" s="128"/>
      <c r="AB20" s="128"/>
      <c r="AC20" s="128"/>
      <c r="AD20" s="128"/>
      <c r="AE20" s="128"/>
      <c r="AF20" s="128"/>
      <c r="AG20" s="128"/>
      <c r="AH20" s="128"/>
      <c r="AI20" s="128"/>
      <c r="AJ20" s="128"/>
      <c r="AK20" s="128"/>
      <c r="AL20" s="128"/>
      <c r="AM20" s="128"/>
      <c r="AN20" s="128"/>
      <c r="AO20" s="128"/>
      <c r="AP20" s="128"/>
      <c r="AQ20" s="128"/>
      <c r="AR20" s="128"/>
      <c r="AS20" s="128"/>
      <c r="AT20" s="128"/>
      <c r="AU20" s="128"/>
      <c r="AV20" s="128"/>
      <c r="AW20" s="128"/>
      <c r="AX20" s="128"/>
      <c r="AY20" s="128"/>
      <c r="AZ20" s="128"/>
      <c r="BA20" s="128"/>
      <c r="BB20" s="128"/>
      <c r="BC20" s="128"/>
      <c r="BD20" s="128"/>
      <c r="BE20" s="128"/>
      <c r="BF20" s="128"/>
      <c r="BG20" s="128"/>
      <c r="BH20" s="128"/>
      <c r="BI20" s="128"/>
      <c r="BJ20" s="128"/>
      <c r="BK20" s="128"/>
      <c r="BL20" s="128"/>
      <c r="BM20" s="128"/>
      <c r="BN20" s="128"/>
      <c r="BO20" s="128"/>
      <c r="BP20" s="128"/>
      <c r="BQ20" s="128"/>
      <c r="BR20" s="128"/>
      <c r="BS20" s="128"/>
      <c r="BT20" s="128"/>
      <c r="BU20" s="128"/>
      <c r="BV20" s="128"/>
      <c r="BW20" s="128"/>
      <c r="BX20" s="128"/>
      <c r="BY20" s="128"/>
      <c r="BZ20" s="128"/>
      <c r="CA20" s="128"/>
      <c r="CB20" s="128"/>
      <c r="CC20" s="128"/>
      <c r="CD20" s="128"/>
      <c r="CE20" s="128"/>
      <c r="CF20" s="128"/>
      <c r="CG20" s="128"/>
      <c r="CH20" s="128"/>
      <c r="CI20" s="128"/>
      <c r="CJ20" s="128"/>
      <c r="CK20" s="128"/>
      <c r="CL20" s="128"/>
      <c r="CM20" s="128"/>
      <c r="CN20" s="128"/>
      <c r="CO20" s="128"/>
      <c r="CP20" s="128"/>
      <c r="CQ20" s="128"/>
      <c r="CR20" s="128"/>
      <c r="CS20" s="128"/>
      <c r="CT20" s="128"/>
      <c r="CU20" s="128"/>
      <c r="CV20" s="128"/>
      <c r="CW20" s="128"/>
      <c r="CX20" s="128"/>
      <c r="CY20" s="128"/>
      <c r="CZ20" s="128"/>
      <c r="DA20" s="128"/>
      <c r="DB20" s="128"/>
      <c r="DC20" s="128"/>
      <c r="DD20" s="128"/>
      <c r="DE20" s="128"/>
      <c r="DF20" s="128"/>
      <c r="DG20" s="128"/>
      <c r="DH20" s="128"/>
      <c r="DI20" s="128"/>
      <c r="DJ20" s="128"/>
      <c r="DK20" s="128"/>
      <c r="DL20" s="128"/>
      <c r="DM20" s="128"/>
      <c r="DN20" s="128"/>
      <c r="DO20" s="128"/>
      <c r="DP20" s="128"/>
      <c r="DQ20" s="128"/>
      <c r="DR20" s="127"/>
      <c r="DS20" s="127"/>
      <c r="DT20" s="127"/>
      <c r="DU20" s="127"/>
      <c r="DV20" s="127"/>
      <c r="DW20" s="127"/>
      <c r="DX20" s="127"/>
      <c r="DY20" s="127"/>
      <c r="DZ20" s="127"/>
      <c r="EB20" s="127"/>
      <c r="EC20" s="127"/>
      <c r="ED20" s="127"/>
      <c r="EE20" s="127"/>
      <c r="EF20" s="127"/>
      <c r="EG20" s="127"/>
      <c r="EH20" s="127"/>
      <c r="EI20" s="127"/>
      <c r="EJ20" s="127"/>
      <c r="EK20" s="127"/>
      <c r="EL20" s="127"/>
      <c r="EM20" s="127"/>
      <c r="IV20" s="13" t="s">
        <v>37</v>
      </c>
    </row>
    <row r="21" spans="1:256">
      <c r="A21" s="127"/>
      <c r="B21" s="128"/>
      <c r="C21" s="128"/>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128"/>
      <c r="AB21" s="128"/>
      <c r="AC21" s="128"/>
      <c r="AD21" s="128"/>
      <c r="AE21" s="128"/>
      <c r="AF21" s="128"/>
      <c r="AG21" s="128"/>
      <c r="AH21" s="128"/>
      <c r="AI21" s="128"/>
      <c r="AJ21" s="128"/>
      <c r="AK21" s="128"/>
      <c r="AL21" s="128"/>
      <c r="AM21" s="128"/>
      <c r="AN21" s="128"/>
      <c r="AO21" s="128"/>
      <c r="AP21" s="128"/>
      <c r="AQ21" s="128"/>
      <c r="AR21" s="128"/>
      <c r="AS21" s="128"/>
      <c r="AT21" s="128"/>
      <c r="AU21" s="128"/>
      <c r="AV21" s="128"/>
      <c r="AW21" s="128"/>
      <c r="AX21" s="128"/>
      <c r="AY21" s="128"/>
      <c r="AZ21" s="128"/>
      <c r="BA21" s="128"/>
      <c r="BB21" s="128"/>
      <c r="BC21" s="128"/>
      <c r="BD21" s="128"/>
      <c r="BE21" s="128"/>
      <c r="BF21" s="128"/>
      <c r="BG21" s="128"/>
      <c r="BH21" s="128"/>
      <c r="BI21" s="128"/>
      <c r="BJ21" s="128"/>
      <c r="BK21" s="128"/>
      <c r="BL21" s="128"/>
      <c r="BM21" s="128"/>
      <c r="BN21" s="128"/>
      <c r="BO21" s="128"/>
      <c r="BP21" s="128"/>
      <c r="BQ21" s="128"/>
      <c r="BR21" s="128"/>
      <c r="BS21" s="128"/>
      <c r="BT21" s="128"/>
      <c r="BU21" s="128"/>
      <c r="BV21" s="128"/>
      <c r="BW21" s="128"/>
      <c r="BX21" s="128"/>
      <c r="BY21" s="128"/>
      <c r="BZ21" s="128"/>
      <c r="CA21" s="128"/>
      <c r="CB21" s="128"/>
      <c r="CC21" s="128"/>
      <c r="CD21" s="128"/>
      <c r="CE21" s="128"/>
      <c r="CF21" s="128"/>
      <c r="CG21" s="128"/>
      <c r="CH21" s="128"/>
      <c r="CI21" s="128"/>
      <c r="CJ21" s="128"/>
      <c r="CK21" s="128"/>
      <c r="CL21" s="128"/>
      <c r="CM21" s="128"/>
      <c r="CN21" s="128"/>
      <c r="CO21" s="128"/>
      <c r="CP21" s="128"/>
      <c r="CQ21" s="128"/>
      <c r="CR21" s="128"/>
      <c r="CS21" s="128"/>
      <c r="CT21" s="128"/>
      <c r="CU21" s="128"/>
      <c r="CV21" s="128"/>
      <c r="CW21" s="128"/>
      <c r="CX21" s="128"/>
      <c r="CY21" s="128"/>
      <c r="CZ21" s="128"/>
      <c r="DA21" s="128"/>
      <c r="DB21" s="128"/>
      <c r="DC21" s="128"/>
      <c r="DD21" s="128"/>
      <c r="DE21" s="128"/>
      <c r="DF21" s="128"/>
      <c r="DG21" s="128"/>
      <c r="DH21" s="128"/>
      <c r="DI21" s="128"/>
      <c r="DJ21" s="128"/>
      <c r="DK21" s="128"/>
      <c r="DL21" s="128"/>
      <c r="DM21" s="128"/>
      <c r="DN21" s="128"/>
      <c r="DO21" s="128"/>
      <c r="DP21" s="128"/>
      <c r="DQ21" s="128"/>
      <c r="DR21" s="127"/>
      <c r="DS21" s="127"/>
      <c r="DT21" s="127"/>
      <c r="DU21" s="127"/>
      <c r="DV21" s="127"/>
      <c r="DW21" s="127"/>
      <c r="DX21" s="127"/>
      <c r="DY21" s="127"/>
      <c r="DZ21" s="127"/>
      <c r="EB21" s="127"/>
      <c r="EC21" s="127"/>
      <c r="ED21" s="127"/>
      <c r="EE21" s="127"/>
      <c r="EF21" s="127"/>
      <c r="EG21" s="127"/>
      <c r="EH21" s="127"/>
      <c r="EI21" s="127"/>
      <c r="EJ21" s="127"/>
      <c r="EK21" s="127"/>
      <c r="EL21" s="127"/>
      <c r="EM21" s="127"/>
      <c r="IV21" s="13" t="s">
        <v>38</v>
      </c>
    </row>
    <row r="22" spans="1:256">
      <c r="A22" s="127"/>
      <c r="B22" s="128"/>
      <c r="C22" s="128"/>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128"/>
      <c r="AB22" s="128"/>
      <c r="AC22" s="128"/>
      <c r="AD22" s="128"/>
      <c r="AE22" s="128"/>
      <c r="AF22" s="128"/>
      <c r="AG22" s="128"/>
      <c r="AH22" s="128"/>
      <c r="AI22" s="128"/>
      <c r="AJ22" s="128"/>
      <c r="AK22" s="128"/>
      <c r="AL22" s="128"/>
      <c r="AM22" s="128"/>
      <c r="AN22" s="128"/>
      <c r="AO22" s="128"/>
      <c r="AP22" s="128"/>
      <c r="AQ22" s="128"/>
      <c r="AR22" s="128"/>
      <c r="AS22" s="128"/>
      <c r="AT22" s="128"/>
      <c r="AU22" s="128"/>
      <c r="AV22" s="128"/>
      <c r="AW22" s="128"/>
      <c r="AX22" s="128"/>
      <c r="AY22" s="128"/>
      <c r="AZ22" s="128"/>
      <c r="BA22" s="128"/>
      <c r="BB22" s="128"/>
      <c r="BC22" s="128"/>
      <c r="BD22" s="128"/>
      <c r="BE22" s="128"/>
      <c r="BF22" s="128"/>
      <c r="BG22" s="128"/>
      <c r="BH22" s="128"/>
      <c r="BI22" s="128"/>
      <c r="BJ22" s="128"/>
      <c r="BK22" s="128"/>
      <c r="BL22" s="128"/>
      <c r="BM22" s="128"/>
      <c r="BN22" s="128"/>
      <c r="BO22" s="128"/>
      <c r="BP22" s="128"/>
      <c r="BQ22" s="128"/>
      <c r="BR22" s="128"/>
      <c r="BS22" s="128"/>
      <c r="BT22" s="128"/>
      <c r="BU22" s="128"/>
      <c r="BV22" s="128"/>
      <c r="BW22" s="128"/>
      <c r="BX22" s="128"/>
      <c r="BY22" s="128"/>
      <c r="BZ22" s="128"/>
      <c r="CA22" s="128"/>
      <c r="CB22" s="128"/>
      <c r="CC22" s="128"/>
      <c r="CD22" s="128"/>
      <c r="CE22" s="128"/>
      <c r="CF22" s="128"/>
      <c r="CG22" s="128"/>
      <c r="CH22" s="128"/>
      <c r="CI22" s="128"/>
      <c r="CJ22" s="128"/>
      <c r="CK22" s="128"/>
      <c r="CL22" s="128"/>
      <c r="CM22" s="128"/>
      <c r="CN22" s="128"/>
      <c r="CO22" s="128"/>
      <c r="CP22" s="128"/>
      <c r="CQ22" s="128"/>
      <c r="CR22" s="128"/>
      <c r="CS22" s="128"/>
      <c r="CT22" s="128"/>
      <c r="CU22" s="128"/>
      <c r="CV22" s="128"/>
      <c r="CW22" s="128"/>
      <c r="CX22" s="128"/>
      <c r="CY22" s="128"/>
      <c r="CZ22" s="128"/>
      <c r="DA22" s="128"/>
      <c r="DB22" s="128"/>
      <c r="DC22" s="128"/>
      <c r="DD22" s="128"/>
      <c r="DE22" s="128"/>
      <c r="DF22" s="128"/>
      <c r="DG22" s="128"/>
      <c r="DH22" s="128"/>
      <c r="DI22" s="128"/>
      <c r="DJ22" s="128"/>
      <c r="DK22" s="128"/>
      <c r="DL22" s="128"/>
      <c r="DM22" s="128"/>
      <c r="DN22" s="128"/>
      <c r="DO22" s="128"/>
      <c r="DP22" s="128"/>
      <c r="DQ22" s="128"/>
      <c r="DR22" s="127"/>
      <c r="DS22" s="127"/>
      <c r="DT22" s="127"/>
      <c r="DU22" s="127"/>
      <c r="DV22" s="127"/>
      <c r="DW22" s="127"/>
      <c r="DX22" s="127"/>
      <c r="DY22" s="127"/>
      <c r="DZ22" s="127"/>
      <c r="EB22" s="127"/>
      <c r="EC22" s="127"/>
      <c r="ED22" s="127"/>
      <c r="EE22" s="127"/>
      <c r="EF22" s="127"/>
      <c r="EG22" s="127"/>
      <c r="EH22" s="127"/>
      <c r="EI22" s="127"/>
      <c r="EJ22" s="127"/>
      <c r="EK22" s="127"/>
      <c r="EL22" s="127"/>
      <c r="EM22" s="127"/>
      <c r="IV22" s="13" t="s">
        <v>39</v>
      </c>
    </row>
    <row r="23" spans="1:256">
      <c r="A23" s="127"/>
      <c r="B23" s="128"/>
      <c r="C23" s="128"/>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128"/>
      <c r="AB23" s="128"/>
      <c r="AC23" s="128"/>
      <c r="AD23" s="128"/>
      <c r="AE23" s="128"/>
      <c r="AF23" s="128"/>
      <c r="AG23" s="128"/>
      <c r="AH23" s="128"/>
      <c r="AI23" s="128"/>
      <c r="AJ23" s="128"/>
      <c r="AK23" s="128"/>
      <c r="AL23" s="128"/>
      <c r="AM23" s="128"/>
      <c r="AN23" s="128"/>
      <c r="AO23" s="128"/>
      <c r="AP23" s="128"/>
      <c r="AQ23" s="128"/>
      <c r="AR23" s="128"/>
      <c r="AS23" s="128"/>
      <c r="AT23" s="128"/>
      <c r="AU23" s="128"/>
      <c r="AV23" s="128"/>
      <c r="AW23" s="128"/>
      <c r="AX23" s="128"/>
      <c r="AY23" s="128"/>
      <c r="AZ23" s="128"/>
      <c r="BA23" s="128"/>
      <c r="BB23" s="128"/>
      <c r="BC23" s="128"/>
      <c r="BD23" s="128"/>
      <c r="BE23" s="128"/>
      <c r="BF23" s="128"/>
      <c r="BG23" s="128"/>
      <c r="BH23" s="128"/>
      <c r="BI23" s="128"/>
      <c r="BJ23" s="128"/>
      <c r="BK23" s="128"/>
      <c r="BL23" s="128"/>
      <c r="BM23" s="128"/>
      <c r="BN23" s="128"/>
      <c r="BO23" s="128"/>
      <c r="BP23" s="128"/>
      <c r="BQ23" s="128"/>
      <c r="BR23" s="128"/>
      <c r="BS23" s="128"/>
      <c r="BT23" s="128"/>
      <c r="BU23" s="128"/>
      <c r="BV23" s="128"/>
      <c r="BW23" s="128"/>
      <c r="BX23" s="128"/>
      <c r="BY23" s="128"/>
      <c r="BZ23" s="128"/>
      <c r="CA23" s="128"/>
      <c r="CB23" s="128"/>
      <c r="CC23" s="128"/>
      <c r="CD23" s="128"/>
      <c r="CE23" s="128"/>
      <c r="CF23" s="128"/>
      <c r="CG23" s="128"/>
      <c r="CH23" s="128"/>
      <c r="CI23" s="128"/>
      <c r="CJ23" s="128"/>
      <c r="CK23" s="128"/>
      <c r="CL23" s="128"/>
      <c r="CM23" s="128"/>
      <c r="CN23" s="128"/>
      <c r="CO23" s="128"/>
      <c r="CP23" s="128"/>
      <c r="CQ23" s="128"/>
      <c r="CR23" s="128"/>
      <c r="CS23" s="128"/>
      <c r="CT23" s="128"/>
      <c r="CU23" s="128"/>
      <c r="CV23" s="128"/>
      <c r="CW23" s="128"/>
      <c r="CX23" s="128"/>
      <c r="CY23" s="128"/>
      <c r="CZ23" s="128"/>
      <c r="DA23" s="128"/>
      <c r="DB23" s="128"/>
      <c r="DC23" s="128"/>
      <c r="DD23" s="128"/>
      <c r="DE23" s="128"/>
      <c r="DF23" s="128"/>
      <c r="DG23" s="128"/>
      <c r="DH23" s="128"/>
      <c r="DI23" s="128"/>
      <c r="DJ23" s="128"/>
      <c r="DK23" s="128"/>
      <c r="DL23" s="128"/>
      <c r="DM23" s="128"/>
      <c r="DN23" s="128"/>
      <c r="DO23" s="128"/>
      <c r="DP23" s="128"/>
      <c r="DQ23" s="128"/>
      <c r="DR23" s="127"/>
      <c r="DS23" s="127"/>
      <c r="DT23" s="127"/>
      <c r="DU23" s="127"/>
      <c r="DV23" s="127"/>
      <c r="DW23" s="127"/>
      <c r="DX23" s="127"/>
      <c r="DY23" s="127"/>
      <c r="DZ23" s="127"/>
      <c r="EB23" s="127"/>
      <c r="EC23" s="127"/>
      <c r="ED23" s="127"/>
      <c r="EE23" s="127"/>
      <c r="EF23" s="127"/>
      <c r="EG23" s="127"/>
      <c r="EH23" s="127"/>
      <c r="EI23" s="127"/>
      <c r="EJ23" s="127"/>
      <c r="EK23" s="127"/>
      <c r="EL23" s="127"/>
      <c r="EM23" s="127"/>
      <c r="IV23" s="13" t="s">
        <v>40</v>
      </c>
    </row>
    <row r="24" spans="1:256">
      <c r="A24" s="127"/>
      <c r="B24" s="128"/>
      <c r="C24" s="128"/>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128"/>
      <c r="AB24" s="128"/>
      <c r="AC24" s="128"/>
      <c r="AD24" s="128"/>
      <c r="AE24" s="128"/>
      <c r="AF24" s="128"/>
      <c r="AG24" s="128"/>
      <c r="AH24" s="128"/>
      <c r="AI24" s="128"/>
      <c r="AJ24" s="128"/>
      <c r="AK24" s="128"/>
      <c r="AL24" s="128"/>
      <c r="AM24" s="128"/>
      <c r="AN24" s="128"/>
      <c r="AO24" s="128"/>
      <c r="AP24" s="128"/>
      <c r="AQ24" s="128"/>
      <c r="AR24" s="128"/>
      <c r="AS24" s="128"/>
      <c r="AT24" s="128"/>
      <c r="AU24" s="128"/>
      <c r="AV24" s="128"/>
      <c r="AW24" s="128"/>
      <c r="AX24" s="128"/>
      <c r="AY24" s="128"/>
      <c r="AZ24" s="128"/>
      <c r="BA24" s="128"/>
      <c r="BB24" s="128"/>
      <c r="BC24" s="128"/>
      <c r="BD24" s="128"/>
      <c r="BE24" s="128"/>
      <c r="BF24" s="128"/>
      <c r="BG24" s="128"/>
      <c r="BH24" s="128"/>
      <c r="BI24" s="128"/>
      <c r="BJ24" s="128"/>
      <c r="BK24" s="128"/>
      <c r="BL24" s="128"/>
      <c r="BM24" s="128"/>
      <c r="BN24" s="128"/>
      <c r="BO24" s="128"/>
      <c r="BP24" s="128"/>
      <c r="BQ24" s="128"/>
      <c r="BR24" s="128"/>
      <c r="BS24" s="128"/>
      <c r="BT24" s="128"/>
      <c r="BU24" s="128"/>
      <c r="BV24" s="128"/>
      <c r="BW24" s="128"/>
      <c r="BX24" s="128"/>
      <c r="BY24" s="128"/>
      <c r="BZ24" s="128"/>
      <c r="CA24" s="128"/>
      <c r="CB24" s="128"/>
      <c r="CC24" s="128"/>
      <c r="CD24" s="128"/>
      <c r="CE24" s="128"/>
      <c r="CF24" s="128"/>
      <c r="CG24" s="128"/>
      <c r="CH24" s="128"/>
      <c r="CI24" s="128"/>
      <c r="CJ24" s="128"/>
      <c r="CK24" s="128"/>
      <c r="CL24" s="128"/>
      <c r="CM24" s="128"/>
      <c r="CN24" s="128"/>
      <c r="CO24" s="128"/>
      <c r="CP24" s="128"/>
      <c r="CQ24" s="128"/>
      <c r="CR24" s="128"/>
      <c r="CS24" s="128"/>
      <c r="CT24" s="128"/>
      <c r="CU24" s="128"/>
      <c r="CV24" s="128"/>
      <c r="CW24" s="128"/>
      <c r="CX24" s="128"/>
      <c r="CY24" s="128"/>
      <c r="CZ24" s="128"/>
      <c r="DA24" s="128"/>
      <c r="DB24" s="128"/>
      <c r="DC24" s="128"/>
      <c r="DD24" s="128"/>
      <c r="DE24" s="128"/>
      <c r="DF24" s="128"/>
      <c r="DG24" s="128"/>
      <c r="DH24" s="128"/>
      <c r="DI24" s="128"/>
      <c r="DJ24" s="128"/>
      <c r="DK24" s="128"/>
      <c r="DL24" s="128"/>
      <c r="DM24" s="128"/>
      <c r="DN24" s="128"/>
      <c r="DO24" s="128"/>
      <c r="DP24" s="128"/>
      <c r="DQ24" s="128"/>
      <c r="DR24" s="127"/>
      <c r="DS24" s="127"/>
      <c r="DT24" s="127"/>
      <c r="DU24" s="127"/>
      <c r="DV24" s="127"/>
      <c r="DW24" s="127"/>
      <c r="DX24" s="127"/>
      <c r="DY24" s="127"/>
      <c r="DZ24" s="127"/>
      <c r="EB24" s="127"/>
      <c r="EC24" s="127"/>
      <c r="ED24" s="127"/>
      <c r="EE24" s="127"/>
      <c r="EF24" s="127"/>
      <c r="EG24" s="127"/>
      <c r="EH24" s="127"/>
      <c r="EI24" s="127"/>
      <c r="EJ24" s="127"/>
      <c r="EK24" s="127"/>
      <c r="EL24" s="127"/>
      <c r="EM24" s="127"/>
      <c r="IV24" s="13" t="s">
        <v>41</v>
      </c>
    </row>
    <row r="25" spans="1:256">
      <c r="A25" s="127"/>
      <c r="B25" s="128"/>
      <c r="C25" s="128"/>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128"/>
      <c r="AB25" s="128"/>
      <c r="AC25" s="128"/>
      <c r="AD25" s="128"/>
      <c r="AE25" s="128"/>
      <c r="AF25" s="128"/>
      <c r="AG25" s="128"/>
      <c r="AH25" s="128"/>
      <c r="AI25" s="128"/>
      <c r="AJ25" s="128"/>
      <c r="AK25" s="128"/>
      <c r="AL25" s="128"/>
      <c r="AM25" s="128"/>
      <c r="AN25" s="128"/>
      <c r="AO25" s="128"/>
      <c r="AP25" s="128"/>
      <c r="AQ25" s="128"/>
      <c r="AR25" s="128"/>
      <c r="AS25" s="128"/>
      <c r="AT25" s="128"/>
      <c r="AU25" s="128"/>
      <c r="AV25" s="128"/>
      <c r="AW25" s="128"/>
      <c r="AX25" s="128"/>
      <c r="AY25" s="128"/>
      <c r="AZ25" s="128"/>
      <c r="BA25" s="128"/>
      <c r="BB25" s="128"/>
      <c r="BC25" s="128"/>
      <c r="BD25" s="128"/>
      <c r="BE25" s="128"/>
      <c r="BF25" s="128"/>
      <c r="BG25" s="128"/>
      <c r="BH25" s="128"/>
      <c r="BI25" s="128"/>
      <c r="BJ25" s="128"/>
      <c r="BK25" s="128"/>
      <c r="BL25" s="128"/>
      <c r="BM25" s="128"/>
      <c r="BN25" s="128"/>
      <c r="BO25" s="128"/>
      <c r="BP25" s="128"/>
      <c r="BQ25" s="128"/>
      <c r="BR25" s="128"/>
      <c r="BS25" s="128"/>
      <c r="BT25" s="128"/>
      <c r="BU25" s="128"/>
      <c r="BV25" s="128"/>
      <c r="BW25" s="128"/>
      <c r="BX25" s="128"/>
      <c r="BY25" s="128"/>
      <c r="BZ25" s="128"/>
      <c r="CA25" s="128"/>
      <c r="CB25" s="128"/>
      <c r="CC25" s="128"/>
      <c r="CD25" s="128"/>
      <c r="CE25" s="128"/>
      <c r="CF25" s="128"/>
      <c r="CG25" s="128"/>
      <c r="CH25" s="128"/>
      <c r="CI25" s="128"/>
      <c r="CJ25" s="128"/>
      <c r="CK25" s="128"/>
      <c r="CL25" s="128"/>
      <c r="CM25" s="128"/>
      <c r="CN25" s="128"/>
      <c r="CO25" s="128"/>
      <c r="CP25" s="128"/>
      <c r="CQ25" s="128"/>
      <c r="CR25" s="128"/>
      <c r="CS25" s="128"/>
      <c r="CT25" s="128"/>
      <c r="CU25" s="128"/>
      <c r="CV25" s="128"/>
      <c r="CW25" s="128"/>
      <c r="CX25" s="128"/>
      <c r="CY25" s="128"/>
      <c r="CZ25" s="128"/>
      <c r="DA25" s="128"/>
      <c r="DB25" s="128"/>
      <c r="DC25" s="128"/>
      <c r="DD25" s="128"/>
      <c r="DE25" s="128"/>
      <c r="DF25" s="128"/>
      <c r="DG25" s="128"/>
      <c r="DH25" s="128"/>
      <c r="DI25" s="128"/>
      <c r="DJ25" s="128"/>
      <c r="DK25" s="128"/>
      <c r="DL25" s="128"/>
      <c r="DM25" s="128"/>
      <c r="DN25" s="128"/>
      <c r="DO25" s="128"/>
      <c r="DP25" s="128"/>
      <c r="DQ25" s="128"/>
      <c r="DR25" s="127"/>
      <c r="DS25" s="127"/>
      <c r="DT25" s="127"/>
      <c r="DU25" s="127"/>
      <c r="DV25" s="127"/>
      <c r="DW25" s="127"/>
      <c r="DX25" s="127"/>
      <c r="DY25" s="127"/>
      <c r="DZ25" s="127"/>
      <c r="EB25" s="127"/>
      <c r="EC25" s="127"/>
      <c r="ED25" s="127"/>
      <c r="EE25" s="127"/>
      <c r="EF25" s="127"/>
      <c r="EG25" s="127"/>
      <c r="EH25" s="127"/>
      <c r="EI25" s="127"/>
      <c r="EJ25" s="127"/>
      <c r="EK25" s="127"/>
      <c r="EL25" s="127"/>
      <c r="EM25" s="127"/>
      <c r="IV25" s="13" t="s">
        <v>126</v>
      </c>
    </row>
    <row r="26" spans="1:256">
      <c r="A26" s="127"/>
      <c r="B26" s="128"/>
      <c r="C26" s="128"/>
      <c r="D26" s="128"/>
      <c r="E26" s="128"/>
      <c r="F26" s="128"/>
      <c r="G26" s="128"/>
      <c r="H26" s="128"/>
      <c r="I26" s="128"/>
      <c r="J26" s="128"/>
      <c r="K26" s="128"/>
      <c r="L26" s="128"/>
      <c r="M26" s="128"/>
      <c r="N26" s="128"/>
      <c r="O26" s="128"/>
      <c r="P26" s="128"/>
      <c r="Q26" s="128"/>
      <c r="R26" s="128"/>
      <c r="S26" s="128"/>
      <c r="T26" s="128"/>
      <c r="U26" s="128"/>
      <c r="V26" s="128"/>
      <c r="W26" s="128"/>
      <c r="X26" s="128"/>
      <c r="Y26" s="128"/>
      <c r="Z26" s="128"/>
      <c r="AA26" s="128"/>
      <c r="AB26" s="128"/>
      <c r="AC26" s="128"/>
      <c r="AD26" s="128"/>
      <c r="AE26" s="128"/>
      <c r="AF26" s="128"/>
      <c r="AG26" s="128"/>
      <c r="AH26" s="128"/>
      <c r="AI26" s="128"/>
      <c r="AJ26" s="128"/>
      <c r="AK26" s="128"/>
      <c r="AL26" s="128"/>
      <c r="AM26" s="128"/>
      <c r="AN26" s="128"/>
      <c r="AO26" s="128"/>
      <c r="AP26" s="128"/>
      <c r="AQ26" s="128"/>
      <c r="AR26" s="128"/>
      <c r="AS26" s="128"/>
      <c r="AT26" s="128"/>
      <c r="AU26" s="128"/>
      <c r="AV26" s="128"/>
      <c r="AW26" s="128"/>
      <c r="AX26" s="128"/>
      <c r="AY26" s="128"/>
      <c r="AZ26" s="128"/>
      <c r="BA26" s="128"/>
      <c r="BB26" s="128"/>
      <c r="BC26" s="128"/>
      <c r="BD26" s="128"/>
      <c r="BE26" s="128"/>
      <c r="BF26" s="128"/>
      <c r="BG26" s="128"/>
      <c r="BH26" s="128"/>
      <c r="BI26" s="128"/>
      <c r="BJ26" s="128"/>
      <c r="BK26" s="128"/>
      <c r="BL26" s="128"/>
      <c r="BM26" s="128"/>
      <c r="BN26" s="128"/>
      <c r="BO26" s="128"/>
      <c r="BP26" s="128"/>
      <c r="BQ26" s="128"/>
      <c r="BR26" s="128"/>
      <c r="BS26" s="128"/>
      <c r="BT26" s="128"/>
      <c r="BU26" s="128"/>
      <c r="BV26" s="128"/>
      <c r="BW26" s="128"/>
      <c r="BX26" s="128"/>
      <c r="BY26" s="128"/>
      <c r="BZ26" s="128"/>
      <c r="CA26" s="128"/>
      <c r="CB26" s="128"/>
      <c r="CC26" s="128"/>
      <c r="CD26" s="128"/>
      <c r="CE26" s="128"/>
      <c r="CF26" s="128"/>
      <c r="CG26" s="128"/>
      <c r="CH26" s="128"/>
      <c r="CI26" s="128"/>
      <c r="CJ26" s="128"/>
      <c r="CK26" s="128"/>
      <c r="CL26" s="128"/>
      <c r="CM26" s="128"/>
      <c r="CN26" s="128"/>
      <c r="CO26" s="128"/>
      <c r="CP26" s="128"/>
      <c r="CQ26" s="128"/>
      <c r="CR26" s="128"/>
      <c r="CS26" s="128"/>
      <c r="CT26" s="128"/>
      <c r="CU26" s="128"/>
      <c r="CV26" s="128"/>
      <c r="CW26" s="128"/>
      <c r="CX26" s="128"/>
      <c r="CY26" s="128"/>
      <c r="CZ26" s="128"/>
      <c r="DA26" s="128"/>
      <c r="DB26" s="128"/>
      <c r="DC26" s="128"/>
      <c r="DD26" s="128"/>
      <c r="DE26" s="128"/>
      <c r="DF26" s="128"/>
      <c r="DG26" s="128"/>
      <c r="DH26" s="128"/>
      <c r="DI26" s="128"/>
      <c r="DJ26" s="128"/>
      <c r="DK26" s="128"/>
      <c r="DL26" s="128"/>
      <c r="DM26" s="128"/>
      <c r="DN26" s="128"/>
      <c r="DO26" s="128"/>
      <c r="DP26" s="128"/>
      <c r="DQ26" s="128"/>
      <c r="DR26" s="127"/>
      <c r="DS26" s="127"/>
      <c r="DT26" s="127"/>
      <c r="DU26" s="127"/>
      <c r="DV26" s="127"/>
      <c r="DW26" s="127"/>
      <c r="DX26" s="127"/>
      <c r="DY26" s="127"/>
      <c r="DZ26" s="127"/>
      <c r="EB26" s="127"/>
      <c r="EC26" s="127"/>
      <c r="ED26" s="127"/>
      <c r="EE26" s="127"/>
      <c r="EF26" s="127"/>
      <c r="EG26" s="127"/>
      <c r="EH26" s="127"/>
      <c r="EI26" s="127"/>
      <c r="EJ26" s="127"/>
      <c r="EK26" s="127"/>
      <c r="EL26" s="127"/>
      <c r="EM26" s="127"/>
      <c r="IV26" s="13" t="s">
        <v>127</v>
      </c>
    </row>
    <row r="27" spans="1:256">
      <c r="A27" s="127"/>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c r="AA27" s="128"/>
      <c r="AB27" s="128"/>
      <c r="AC27" s="128"/>
      <c r="AD27" s="128"/>
      <c r="AE27" s="128"/>
      <c r="AF27" s="128"/>
      <c r="AG27" s="128"/>
      <c r="AH27" s="128"/>
      <c r="AI27" s="128"/>
      <c r="AJ27" s="128"/>
      <c r="AK27" s="128"/>
      <c r="AL27" s="128"/>
      <c r="AM27" s="128"/>
      <c r="AN27" s="128"/>
      <c r="AO27" s="128"/>
      <c r="AP27" s="128"/>
      <c r="AQ27" s="128"/>
      <c r="AR27" s="128"/>
      <c r="AS27" s="128"/>
      <c r="AT27" s="128"/>
      <c r="AU27" s="128"/>
      <c r="AV27" s="128"/>
      <c r="AW27" s="128"/>
      <c r="AX27" s="128"/>
      <c r="AY27" s="128"/>
      <c r="AZ27" s="128"/>
      <c r="BA27" s="128"/>
      <c r="BB27" s="128"/>
      <c r="BC27" s="128"/>
      <c r="BD27" s="128"/>
      <c r="BE27" s="128"/>
      <c r="BF27" s="128"/>
      <c r="BG27" s="128"/>
      <c r="BH27" s="128"/>
      <c r="BI27" s="128"/>
      <c r="BJ27" s="128"/>
      <c r="BK27" s="128"/>
      <c r="BL27" s="128"/>
      <c r="BM27" s="128"/>
      <c r="BN27" s="128"/>
      <c r="BO27" s="128"/>
      <c r="BP27" s="128"/>
      <c r="BQ27" s="128"/>
      <c r="BR27" s="128"/>
      <c r="BS27" s="128"/>
      <c r="BT27" s="128"/>
      <c r="BU27" s="128"/>
      <c r="BV27" s="128"/>
      <c r="BW27" s="128"/>
      <c r="BX27" s="128"/>
      <c r="BY27" s="128"/>
      <c r="BZ27" s="128"/>
      <c r="CA27" s="128"/>
      <c r="CB27" s="128"/>
      <c r="CC27" s="128"/>
      <c r="CD27" s="128"/>
      <c r="CE27" s="128"/>
      <c r="CF27" s="128"/>
      <c r="CG27" s="128"/>
      <c r="CH27" s="128"/>
      <c r="CI27" s="128"/>
      <c r="CJ27" s="128"/>
      <c r="CK27" s="128"/>
      <c r="CL27" s="128"/>
      <c r="CM27" s="128"/>
      <c r="CN27" s="128"/>
      <c r="CO27" s="128"/>
      <c r="CP27" s="128"/>
      <c r="CQ27" s="128"/>
      <c r="CR27" s="128"/>
      <c r="CS27" s="128"/>
      <c r="CT27" s="128"/>
      <c r="CU27" s="128"/>
      <c r="CV27" s="128"/>
      <c r="CW27" s="128"/>
      <c r="CX27" s="128"/>
      <c r="CY27" s="128"/>
      <c r="CZ27" s="128"/>
      <c r="DA27" s="128"/>
      <c r="DB27" s="128"/>
      <c r="DC27" s="128"/>
      <c r="DD27" s="128"/>
      <c r="DE27" s="128"/>
      <c r="DF27" s="128"/>
      <c r="DG27" s="128"/>
      <c r="DH27" s="128"/>
      <c r="DI27" s="128"/>
      <c r="DJ27" s="128"/>
      <c r="DK27" s="128"/>
      <c r="DL27" s="128"/>
      <c r="DM27" s="128"/>
      <c r="DN27" s="128"/>
      <c r="DO27" s="128"/>
      <c r="DP27" s="128"/>
      <c r="DQ27" s="128"/>
      <c r="DR27" s="127"/>
      <c r="DS27" s="127"/>
      <c r="DT27" s="127"/>
      <c r="DU27" s="127"/>
      <c r="DV27" s="127"/>
      <c r="DW27" s="127"/>
      <c r="DX27" s="127"/>
      <c r="DY27" s="127"/>
      <c r="DZ27" s="127"/>
      <c r="EB27" s="127"/>
      <c r="EC27" s="127"/>
      <c r="ED27" s="127"/>
      <c r="EE27" s="127"/>
      <c r="EF27" s="127"/>
      <c r="EG27" s="127"/>
      <c r="EH27" s="127"/>
      <c r="EI27" s="127"/>
      <c r="EJ27" s="127"/>
      <c r="EK27" s="127"/>
      <c r="EL27" s="127"/>
      <c r="EM27" s="127"/>
      <c r="IV27" s="13" t="s">
        <v>128</v>
      </c>
    </row>
    <row r="28" spans="1:256">
      <c r="A28" s="127"/>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c r="AA28" s="128"/>
      <c r="AB28" s="128"/>
      <c r="AC28" s="128"/>
      <c r="AD28" s="128"/>
      <c r="AE28" s="128"/>
      <c r="AF28" s="128"/>
      <c r="AG28" s="128"/>
      <c r="AH28" s="128"/>
      <c r="AI28" s="128"/>
      <c r="AJ28" s="128"/>
      <c r="AK28" s="128"/>
      <c r="AL28" s="128"/>
      <c r="AM28" s="128"/>
      <c r="AN28" s="128"/>
      <c r="AO28" s="128"/>
      <c r="AP28" s="128"/>
      <c r="AQ28" s="128"/>
      <c r="AR28" s="128"/>
      <c r="AS28" s="128"/>
      <c r="AT28" s="128"/>
      <c r="AU28" s="128"/>
      <c r="AV28" s="128"/>
      <c r="AW28" s="128"/>
      <c r="AX28" s="128"/>
      <c r="AY28" s="128"/>
      <c r="AZ28" s="128"/>
      <c r="BA28" s="128"/>
      <c r="BB28" s="128"/>
      <c r="BC28" s="128"/>
      <c r="BD28" s="128"/>
      <c r="BE28" s="128"/>
      <c r="BF28" s="128"/>
      <c r="BG28" s="128"/>
      <c r="BH28" s="128"/>
      <c r="BI28" s="128"/>
      <c r="BJ28" s="128"/>
      <c r="BK28" s="128"/>
      <c r="BL28" s="128"/>
      <c r="BM28" s="128"/>
      <c r="BN28" s="128"/>
      <c r="BO28" s="128"/>
      <c r="BP28" s="128"/>
      <c r="BQ28" s="128"/>
      <c r="BR28" s="128"/>
      <c r="BS28" s="128"/>
      <c r="BT28" s="128"/>
      <c r="BU28" s="128"/>
      <c r="BV28" s="128"/>
      <c r="BW28" s="128"/>
      <c r="BX28" s="128"/>
      <c r="BY28" s="128"/>
      <c r="BZ28" s="128"/>
      <c r="CA28" s="128"/>
      <c r="CB28" s="128"/>
      <c r="CC28" s="128"/>
      <c r="CD28" s="128"/>
      <c r="CE28" s="128"/>
      <c r="CF28" s="128"/>
      <c r="CG28" s="128"/>
      <c r="CH28" s="128"/>
      <c r="CI28" s="128"/>
      <c r="CJ28" s="128"/>
      <c r="CK28" s="128"/>
      <c r="CL28" s="128"/>
      <c r="CM28" s="128"/>
      <c r="CN28" s="128"/>
      <c r="CO28" s="128"/>
      <c r="CP28" s="128"/>
      <c r="CQ28" s="128"/>
      <c r="CR28" s="128"/>
      <c r="CS28" s="128"/>
      <c r="CT28" s="128"/>
      <c r="CU28" s="128"/>
      <c r="CV28" s="128"/>
      <c r="CW28" s="128"/>
      <c r="CX28" s="128"/>
      <c r="CY28" s="128"/>
      <c r="CZ28" s="128"/>
      <c r="DA28" s="128"/>
      <c r="DB28" s="128"/>
      <c r="DC28" s="128"/>
      <c r="DD28" s="128"/>
      <c r="DE28" s="128"/>
      <c r="DF28" s="128"/>
      <c r="DG28" s="128"/>
      <c r="DH28" s="128"/>
      <c r="DI28" s="128"/>
      <c r="DJ28" s="128"/>
      <c r="DK28" s="128"/>
      <c r="DL28" s="128"/>
      <c r="DM28" s="128"/>
      <c r="DN28" s="128"/>
      <c r="DO28" s="128"/>
      <c r="DP28" s="128"/>
      <c r="DQ28" s="128"/>
      <c r="DR28" s="127"/>
      <c r="DS28" s="127"/>
      <c r="DT28" s="127"/>
      <c r="DU28" s="127"/>
      <c r="DV28" s="127"/>
      <c r="DW28" s="127"/>
      <c r="DX28" s="127"/>
      <c r="DY28" s="127"/>
      <c r="DZ28" s="127"/>
      <c r="EB28" s="127"/>
      <c r="EC28" s="127"/>
      <c r="ED28" s="127"/>
      <c r="EE28" s="127"/>
      <c r="EF28" s="127"/>
      <c r="EG28" s="127"/>
      <c r="EH28" s="127"/>
      <c r="EI28" s="127"/>
      <c r="EJ28" s="127"/>
      <c r="EK28" s="127"/>
      <c r="EL28" s="127"/>
      <c r="EM28" s="127"/>
    </row>
    <row r="29" spans="1:256">
      <c r="A29" s="127"/>
      <c r="B29" s="128"/>
      <c r="C29" s="128"/>
      <c r="D29" s="128"/>
      <c r="E29" s="128"/>
      <c r="F29" s="128"/>
      <c r="G29" s="128"/>
      <c r="H29" s="128"/>
      <c r="I29" s="128"/>
      <c r="J29" s="128"/>
      <c r="K29" s="128"/>
      <c r="L29" s="128"/>
      <c r="M29" s="128"/>
      <c r="N29" s="128"/>
      <c r="O29" s="128"/>
      <c r="P29" s="128"/>
      <c r="Q29" s="128"/>
      <c r="R29" s="128"/>
      <c r="S29" s="128"/>
      <c r="T29" s="128"/>
      <c r="U29" s="128"/>
      <c r="V29" s="128"/>
      <c r="W29" s="128"/>
      <c r="X29" s="128"/>
      <c r="Y29" s="128"/>
      <c r="Z29" s="128"/>
      <c r="AA29" s="128"/>
      <c r="AB29" s="128"/>
      <c r="AC29" s="128"/>
      <c r="AD29" s="128"/>
      <c r="AE29" s="128"/>
      <c r="AF29" s="128"/>
      <c r="AG29" s="128"/>
      <c r="AH29" s="128"/>
      <c r="AI29" s="128"/>
      <c r="AJ29" s="128"/>
      <c r="AK29" s="128"/>
      <c r="AL29" s="128"/>
      <c r="AM29" s="128"/>
      <c r="AN29" s="128"/>
      <c r="AO29" s="128"/>
      <c r="AP29" s="128"/>
      <c r="AQ29" s="128"/>
      <c r="AR29" s="128"/>
      <c r="AS29" s="128"/>
      <c r="AT29" s="128"/>
      <c r="AU29" s="128"/>
      <c r="AV29" s="128"/>
      <c r="AW29" s="128"/>
      <c r="AX29" s="128"/>
      <c r="AY29" s="128"/>
      <c r="AZ29" s="128"/>
      <c r="BA29" s="128"/>
      <c r="BB29" s="128"/>
      <c r="BC29" s="128"/>
      <c r="BD29" s="128"/>
      <c r="BE29" s="128"/>
      <c r="BF29" s="128"/>
      <c r="BG29" s="128"/>
      <c r="BH29" s="128"/>
      <c r="BI29" s="128"/>
      <c r="BJ29" s="128"/>
      <c r="BK29" s="128"/>
      <c r="BL29" s="128"/>
      <c r="BM29" s="128"/>
      <c r="BN29" s="128"/>
      <c r="BO29" s="128"/>
      <c r="BP29" s="128"/>
      <c r="BQ29" s="128"/>
      <c r="BR29" s="128"/>
      <c r="BS29" s="128"/>
      <c r="BT29" s="128"/>
      <c r="BU29" s="128"/>
      <c r="BV29" s="128"/>
      <c r="BW29" s="128"/>
      <c r="BX29" s="128"/>
      <c r="BY29" s="128"/>
      <c r="BZ29" s="128"/>
      <c r="CA29" s="128"/>
      <c r="CB29" s="128"/>
      <c r="CC29" s="128"/>
      <c r="CD29" s="128"/>
      <c r="CE29" s="128"/>
      <c r="CF29" s="128"/>
      <c r="CG29" s="128"/>
      <c r="CH29" s="128"/>
      <c r="CI29" s="128"/>
      <c r="CJ29" s="128"/>
      <c r="CK29" s="128"/>
      <c r="CL29" s="128"/>
      <c r="CM29" s="128"/>
      <c r="CN29" s="128"/>
      <c r="CO29" s="128"/>
      <c r="CP29" s="128"/>
      <c r="CQ29" s="128"/>
      <c r="CR29" s="128"/>
      <c r="CS29" s="128"/>
      <c r="CT29" s="128"/>
      <c r="CU29" s="128"/>
      <c r="CV29" s="128"/>
      <c r="CW29" s="128"/>
      <c r="CX29" s="128"/>
      <c r="CY29" s="128"/>
      <c r="CZ29" s="128"/>
      <c r="DA29" s="128"/>
      <c r="DB29" s="128"/>
      <c r="DC29" s="128"/>
      <c r="DD29" s="128"/>
      <c r="DE29" s="128"/>
      <c r="DF29" s="128"/>
      <c r="DG29" s="128"/>
      <c r="DH29" s="128"/>
      <c r="DI29" s="128"/>
      <c r="DJ29" s="128"/>
      <c r="DK29" s="128"/>
      <c r="DL29" s="128"/>
      <c r="DM29" s="128"/>
      <c r="DN29" s="128"/>
      <c r="DO29" s="128"/>
      <c r="DP29" s="128"/>
      <c r="DQ29" s="128"/>
      <c r="DR29" s="127"/>
      <c r="DS29" s="127"/>
      <c r="DT29" s="127"/>
      <c r="DU29" s="127"/>
      <c r="DV29" s="127"/>
      <c r="DW29" s="127"/>
      <c r="DX29" s="127"/>
      <c r="DY29" s="127"/>
      <c r="DZ29" s="127"/>
      <c r="EB29" s="127"/>
      <c r="EC29" s="127"/>
      <c r="ED29" s="127"/>
      <c r="EE29" s="127"/>
      <c r="EF29" s="127"/>
      <c r="EG29" s="127"/>
      <c r="EH29" s="127"/>
      <c r="EI29" s="127"/>
      <c r="EJ29" s="127"/>
      <c r="EK29" s="127"/>
      <c r="EL29" s="127"/>
      <c r="EM29" s="127"/>
    </row>
    <row r="30" spans="1:256">
      <c r="A30" s="127"/>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8"/>
      <c r="Z30" s="128"/>
      <c r="AA30" s="128"/>
      <c r="AB30" s="128"/>
      <c r="AC30" s="128"/>
      <c r="AD30" s="128"/>
      <c r="AE30" s="128"/>
      <c r="AF30" s="128"/>
      <c r="AG30" s="128"/>
      <c r="AH30" s="128"/>
      <c r="AI30" s="128"/>
      <c r="AJ30" s="128"/>
      <c r="AK30" s="128"/>
      <c r="AL30" s="128"/>
      <c r="AM30" s="128"/>
      <c r="AN30" s="128"/>
      <c r="AO30" s="128"/>
      <c r="AP30" s="128"/>
      <c r="AQ30" s="128"/>
      <c r="AR30" s="128"/>
      <c r="AS30" s="128"/>
      <c r="AT30" s="128"/>
      <c r="AU30" s="128"/>
      <c r="AV30" s="128"/>
      <c r="AW30" s="128"/>
      <c r="AX30" s="128"/>
      <c r="AY30" s="128"/>
      <c r="AZ30" s="128"/>
      <c r="BA30" s="128"/>
      <c r="BB30" s="128"/>
      <c r="BC30" s="128"/>
      <c r="BD30" s="128"/>
      <c r="BE30" s="128"/>
      <c r="BF30" s="128"/>
      <c r="BG30" s="128"/>
      <c r="BH30" s="128"/>
      <c r="BI30" s="128"/>
      <c r="BJ30" s="128"/>
      <c r="BK30" s="128"/>
      <c r="BL30" s="128"/>
      <c r="BM30" s="128"/>
      <c r="BN30" s="128"/>
      <c r="BO30" s="128"/>
      <c r="BP30" s="128"/>
      <c r="BQ30" s="128"/>
      <c r="BR30" s="128"/>
      <c r="BS30" s="128"/>
      <c r="BT30" s="128"/>
      <c r="BU30" s="128"/>
      <c r="BV30" s="128"/>
      <c r="BW30" s="128"/>
      <c r="BX30" s="128"/>
      <c r="BY30" s="128"/>
      <c r="BZ30" s="128"/>
      <c r="CA30" s="128"/>
      <c r="CB30" s="128"/>
      <c r="CC30" s="128"/>
      <c r="CD30" s="128"/>
      <c r="CE30" s="128"/>
      <c r="CF30" s="128"/>
      <c r="CG30" s="128"/>
      <c r="CH30" s="128"/>
      <c r="CI30" s="128"/>
      <c r="CJ30" s="128"/>
      <c r="CK30" s="128"/>
      <c r="CL30" s="128"/>
      <c r="CM30" s="128"/>
      <c r="CN30" s="128"/>
      <c r="CO30" s="128"/>
      <c r="CP30" s="128"/>
      <c r="CQ30" s="128"/>
      <c r="CR30" s="128"/>
      <c r="CS30" s="128"/>
      <c r="CT30" s="128"/>
      <c r="CU30" s="128"/>
      <c r="CV30" s="128"/>
      <c r="CW30" s="128"/>
      <c r="CX30" s="128"/>
      <c r="CY30" s="128"/>
      <c r="CZ30" s="128"/>
      <c r="DA30" s="128"/>
      <c r="DB30" s="128"/>
      <c r="DC30" s="128"/>
      <c r="DD30" s="128"/>
      <c r="DE30" s="128"/>
      <c r="DF30" s="128"/>
      <c r="DG30" s="128"/>
      <c r="DH30" s="128"/>
      <c r="DI30" s="128"/>
      <c r="DJ30" s="128"/>
      <c r="DK30" s="128"/>
      <c r="DL30" s="128"/>
      <c r="DM30" s="128"/>
      <c r="DN30" s="128"/>
      <c r="DO30" s="128"/>
      <c r="DP30" s="128"/>
      <c r="DQ30" s="128"/>
      <c r="DR30" s="127"/>
      <c r="DS30" s="127"/>
      <c r="DT30" s="127"/>
      <c r="DU30" s="127"/>
      <c r="DV30" s="127"/>
      <c r="DW30" s="127"/>
      <c r="DX30" s="127"/>
      <c r="DY30" s="127"/>
      <c r="DZ30" s="127"/>
      <c r="EB30" s="127"/>
      <c r="EC30" s="127"/>
      <c r="ED30" s="127"/>
      <c r="EE30" s="127"/>
      <c r="EF30" s="127"/>
      <c r="EG30" s="127"/>
      <c r="EH30" s="127"/>
      <c r="EI30" s="127"/>
      <c r="EJ30" s="127"/>
      <c r="EK30" s="127"/>
      <c r="EL30" s="127"/>
      <c r="EM30" s="127"/>
    </row>
    <row r="31" spans="1:256">
      <c r="A31" s="127"/>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c r="AA31" s="128"/>
      <c r="AB31" s="128"/>
      <c r="AC31" s="128"/>
      <c r="AD31" s="128"/>
      <c r="AE31" s="128"/>
      <c r="AF31" s="128"/>
      <c r="AG31" s="128"/>
      <c r="AH31" s="128"/>
      <c r="AI31" s="128"/>
      <c r="AJ31" s="128"/>
      <c r="AK31" s="128"/>
      <c r="AL31" s="128"/>
      <c r="AM31" s="128"/>
      <c r="AN31" s="128"/>
      <c r="AO31" s="128"/>
      <c r="AP31" s="128"/>
      <c r="AQ31" s="128"/>
      <c r="AR31" s="128"/>
      <c r="AS31" s="128"/>
      <c r="AT31" s="128"/>
      <c r="AU31" s="128"/>
      <c r="AV31" s="128"/>
      <c r="AW31" s="128"/>
      <c r="AX31" s="128"/>
      <c r="AY31" s="128"/>
      <c r="AZ31" s="128"/>
      <c r="BA31" s="128"/>
      <c r="BB31" s="128"/>
      <c r="BC31" s="128"/>
      <c r="BD31" s="128"/>
      <c r="BE31" s="128"/>
      <c r="BF31" s="128"/>
      <c r="BG31" s="128"/>
      <c r="BH31" s="128"/>
      <c r="BI31" s="128"/>
      <c r="BJ31" s="128"/>
      <c r="BK31" s="128"/>
      <c r="BL31" s="128"/>
      <c r="BM31" s="128"/>
      <c r="BN31" s="128"/>
      <c r="BO31" s="128"/>
      <c r="BP31" s="128"/>
      <c r="BQ31" s="128"/>
      <c r="BR31" s="128"/>
      <c r="BS31" s="128"/>
      <c r="BT31" s="128"/>
      <c r="BU31" s="128"/>
      <c r="BV31" s="128"/>
      <c r="BW31" s="128"/>
      <c r="BX31" s="128"/>
      <c r="BY31" s="128"/>
      <c r="BZ31" s="128"/>
      <c r="CA31" s="128"/>
      <c r="CB31" s="128"/>
      <c r="CC31" s="128"/>
      <c r="CD31" s="128"/>
      <c r="CE31" s="128"/>
      <c r="CF31" s="128"/>
      <c r="CG31" s="128"/>
      <c r="CH31" s="128"/>
      <c r="CI31" s="128"/>
      <c r="CJ31" s="128"/>
      <c r="CK31" s="128"/>
      <c r="CL31" s="128"/>
      <c r="CM31" s="128"/>
      <c r="CN31" s="128"/>
      <c r="CO31" s="128"/>
      <c r="CP31" s="128"/>
      <c r="CQ31" s="128"/>
      <c r="CR31" s="128"/>
      <c r="CS31" s="128"/>
      <c r="CT31" s="128"/>
      <c r="CU31" s="128"/>
      <c r="CV31" s="128"/>
      <c r="CW31" s="128"/>
      <c r="CX31" s="128"/>
      <c r="CY31" s="128"/>
      <c r="CZ31" s="128"/>
      <c r="DA31" s="128"/>
      <c r="DB31" s="128"/>
      <c r="DC31" s="128"/>
      <c r="DD31" s="128"/>
      <c r="DE31" s="128"/>
      <c r="DF31" s="128"/>
      <c r="DG31" s="128"/>
      <c r="DH31" s="128"/>
      <c r="DI31" s="128"/>
      <c r="DJ31" s="128"/>
      <c r="DK31" s="128"/>
      <c r="DL31" s="128"/>
      <c r="DM31" s="128"/>
      <c r="DN31" s="128"/>
      <c r="DO31" s="128"/>
      <c r="DP31" s="128"/>
      <c r="DQ31" s="128"/>
      <c r="DR31" s="127"/>
      <c r="DS31" s="127"/>
      <c r="DT31" s="127"/>
      <c r="DU31" s="127"/>
      <c r="DV31" s="127"/>
      <c r="DW31" s="127"/>
      <c r="DX31" s="127"/>
      <c r="DY31" s="127"/>
      <c r="DZ31" s="127"/>
      <c r="EA31" s="127"/>
      <c r="EB31" s="127"/>
      <c r="EC31" s="127"/>
      <c r="ED31" s="127"/>
      <c r="EE31" s="127"/>
      <c r="EF31" s="127"/>
      <c r="EG31" s="127"/>
      <c r="EH31" s="127"/>
      <c r="EI31" s="127"/>
      <c r="EJ31" s="127"/>
      <c r="EK31" s="127"/>
      <c r="EL31" s="127"/>
      <c r="EM31" s="127"/>
    </row>
    <row r="32" spans="1:256">
      <c r="A32" s="127"/>
      <c r="B32" s="128"/>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c r="AA32" s="128"/>
      <c r="AB32" s="128"/>
      <c r="AC32" s="128"/>
      <c r="AD32" s="128"/>
      <c r="AE32" s="128"/>
      <c r="AF32" s="128"/>
      <c r="AG32" s="128"/>
      <c r="AH32" s="128"/>
      <c r="AI32" s="128"/>
      <c r="AJ32" s="128"/>
      <c r="AK32" s="128"/>
      <c r="AL32" s="128"/>
      <c r="AM32" s="128"/>
      <c r="AN32" s="128"/>
      <c r="AO32" s="128"/>
      <c r="AP32" s="128"/>
      <c r="AQ32" s="128"/>
      <c r="AR32" s="128"/>
      <c r="AS32" s="128"/>
      <c r="AT32" s="128"/>
      <c r="AU32" s="128"/>
      <c r="AV32" s="128"/>
      <c r="AW32" s="128"/>
      <c r="AX32" s="128"/>
      <c r="AY32" s="128"/>
      <c r="AZ32" s="128"/>
      <c r="BA32" s="128"/>
      <c r="BB32" s="128"/>
      <c r="BC32" s="128"/>
      <c r="BD32" s="128"/>
      <c r="BE32" s="128"/>
      <c r="BF32" s="128"/>
      <c r="BG32" s="128"/>
      <c r="BH32" s="128"/>
      <c r="BI32" s="128"/>
      <c r="BJ32" s="128"/>
      <c r="BK32" s="128"/>
      <c r="BL32" s="128"/>
      <c r="BM32" s="128"/>
      <c r="BN32" s="128"/>
      <c r="BO32" s="128"/>
      <c r="BP32" s="128"/>
      <c r="BQ32" s="128"/>
      <c r="BR32" s="128"/>
      <c r="BS32" s="128"/>
      <c r="BT32" s="128"/>
      <c r="BU32" s="128"/>
      <c r="BV32" s="128"/>
      <c r="BW32" s="128"/>
      <c r="BX32" s="128"/>
      <c r="BY32" s="128"/>
      <c r="BZ32" s="128"/>
      <c r="CA32" s="128"/>
      <c r="CB32" s="128"/>
      <c r="CC32" s="128"/>
      <c r="CD32" s="128"/>
      <c r="CE32" s="128"/>
      <c r="CF32" s="128"/>
      <c r="CG32" s="128"/>
      <c r="CH32" s="128"/>
      <c r="CI32" s="128"/>
      <c r="CJ32" s="128"/>
      <c r="CK32" s="128"/>
      <c r="CL32" s="128"/>
      <c r="CM32" s="128"/>
      <c r="CN32" s="128"/>
      <c r="CO32" s="128"/>
      <c r="CP32" s="128"/>
      <c r="CQ32" s="128"/>
      <c r="CR32" s="128"/>
      <c r="CS32" s="128"/>
      <c r="CT32" s="128"/>
      <c r="CU32" s="128"/>
      <c r="CV32" s="128"/>
      <c r="CW32" s="128"/>
      <c r="CX32" s="128"/>
      <c r="CY32" s="128"/>
      <c r="CZ32" s="128"/>
      <c r="DA32" s="128"/>
      <c r="DB32" s="128"/>
      <c r="DC32" s="128"/>
      <c r="DD32" s="128"/>
      <c r="DE32" s="128"/>
      <c r="DF32" s="128"/>
      <c r="DG32" s="128"/>
      <c r="DH32" s="128"/>
      <c r="DI32" s="128"/>
      <c r="DJ32" s="128"/>
      <c r="DK32" s="128"/>
      <c r="DL32" s="128"/>
      <c r="DM32" s="128"/>
      <c r="DN32" s="128"/>
      <c r="DO32" s="128"/>
      <c r="DP32" s="128"/>
      <c r="DQ32" s="128"/>
      <c r="DR32" s="127"/>
      <c r="DS32" s="127"/>
      <c r="DT32" s="127"/>
      <c r="DU32" s="127"/>
      <c r="DV32" s="127"/>
      <c r="DW32" s="127"/>
      <c r="DX32" s="127"/>
      <c r="DY32" s="127"/>
      <c r="DZ32" s="127"/>
      <c r="EA32" s="127"/>
      <c r="EB32" s="127"/>
      <c r="EC32" s="127"/>
      <c r="ED32" s="127"/>
      <c r="EE32" s="127"/>
      <c r="EF32" s="127"/>
      <c r="EG32" s="127"/>
      <c r="EH32" s="127"/>
      <c r="EI32" s="127"/>
      <c r="EJ32" s="127"/>
      <c r="EK32" s="127"/>
      <c r="EL32" s="127"/>
      <c r="EM32" s="127"/>
    </row>
    <row r="33" spans="1:143">
      <c r="A33" s="127"/>
      <c r="B33" s="128"/>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c r="AA33" s="128"/>
      <c r="AB33" s="128"/>
      <c r="AC33" s="128"/>
      <c r="AD33" s="128"/>
      <c r="AE33" s="128"/>
      <c r="AF33" s="128"/>
      <c r="AG33" s="128"/>
      <c r="AH33" s="128"/>
      <c r="AI33" s="128"/>
      <c r="AJ33" s="128"/>
      <c r="AK33" s="128"/>
      <c r="AL33" s="128"/>
      <c r="AM33" s="128"/>
      <c r="AN33" s="128"/>
      <c r="AO33" s="128"/>
      <c r="AP33" s="128"/>
      <c r="AQ33" s="128"/>
      <c r="AR33" s="128"/>
      <c r="AS33" s="128"/>
      <c r="AT33" s="128"/>
      <c r="AU33" s="128"/>
      <c r="AV33" s="128"/>
      <c r="AW33" s="128"/>
      <c r="AX33" s="128"/>
      <c r="AY33" s="128"/>
      <c r="AZ33" s="128"/>
      <c r="BA33" s="128"/>
      <c r="BB33" s="128"/>
      <c r="BC33" s="128"/>
      <c r="BD33" s="128"/>
      <c r="BE33" s="128"/>
      <c r="BF33" s="128"/>
      <c r="BG33" s="128"/>
      <c r="BH33" s="128"/>
      <c r="BI33" s="128"/>
      <c r="BJ33" s="128"/>
      <c r="BK33" s="128"/>
      <c r="BL33" s="128"/>
      <c r="BM33" s="128"/>
      <c r="BN33" s="128"/>
      <c r="BO33" s="128"/>
      <c r="BP33" s="128"/>
      <c r="BQ33" s="128"/>
      <c r="BR33" s="128"/>
      <c r="BS33" s="128"/>
      <c r="BT33" s="128"/>
      <c r="BU33" s="128"/>
      <c r="BV33" s="128"/>
      <c r="BW33" s="128"/>
      <c r="BX33" s="128"/>
      <c r="BY33" s="128"/>
      <c r="BZ33" s="128"/>
      <c r="CA33" s="128"/>
      <c r="CB33" s="128"/>
      <c r="CC33" s="128"/>
      <c r="CD33" s="128"/>
      <c r="CE33" s="128"/>
      <c r="CF33" s="128"/>
      <c r="CG33" s="128"/>
      <c r="CH33" s="128"/>
      <c r="CI33" s="128"/>
      <c r="CJ33" s="128"/>
      <c r="CK33" s="128"/>
      <c r="CL33" s="128"/>
      <c r="CM33" s="128"/>
      <c r="CN33" s="128"/>
      <c r="CO33" s="128"/>
      <c r="CP33" s="128"/>
      <c r="CQ33" s="128"/>
      <c r="CR33" s="128"/>
      <c r="CS33" s="128"/>
      <c r="CT33" s="128"/>
      <c r="CU33" s="128"/>
      <c r="CV33" s="128"/>
      <c r="CW33" s="128"/>
      <c r="CX33" s="128"/>
      <c r="CY33" s="128"/>
      <c r="CZ33" s="128"/>
      <c r="DA33" s="128"/>
      <c r="DB33" s="128"/>
      <c r="DC33" s="128"/>
      <c r="DD33" s="128"/>
      <c r="DE33" s="128"/>
      <c r="DF33" s="128"/>
      <c r="DG33" s="128"/>
      <c r="DH33" s="128"/>
      <c r="DI33" s="128"/>
      <c r="DJ33" s="128"/>
      <c r="DK33" s="128"/>
      <c r="DL33" s="128"/>
      <c r="DM33" s="128"/>
      <c r="DN33" s="128"/>
      <c r="DO33" s="128"/>
      <c r="DP33" s="128"/>
      <c r="DQ33" s="128"/>
      <c r="DR33" s="127"/>
      <c r="DS33" s="127"/>
      <c r="DT33" s="127"/>
      <c r="DU33" s="127"/>
      <c r="DV33" s="127"/>
      <c r="DW33" s="127"/>
      <c r="DX33" s="127"/>
      <c r="DY33" s="127"/>
      <c r="DZ33" s="127"/>
      <c r="EA33" s="127"/>
      <c r="EB33" s="127"/>
      <c r="EC33" s="127"/>
      <c r="ED33" s="127"/>
      <c r="EE33" s="127"/>
      <c r="EF33" s="127"/>
      <c r="EG33" s="127"/>
      <c r="EH33" s="127"/>
      <c r="EI33" s="127"/>
      <c r="EJ33" s="127"/>
      <c r="EK33" s="127"/>
      <c r="EL33" s="127"/>
      <c r="EM33" s="127"/>
    </row>
    <row r="34" spans="1:143">
      <c r="A34" s="127"/>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128"/>
      <c r="AB34" s="128"/>
      <c r="AC34" s="128"/>
      <c r="AD34" s="128"/>
      <c r="AE34" s="128"/>
      <c r="AF34" s="128"/>
      <c r="AG34" s="128"/>
      <c r="AH34" s="128"/>
      <c r="AI34" s="128"/>
      <c r="AJ34" s="128"/>
      <c r="AK34" s="128"/>
      <c r="AL34" s="128"/>
      <c r="AM34" s="128"/>
      <c r="AN34" s="128"/>
      <c r="AO34" s="128"/>
      <c r="AP34" s="128"/>
      <c r="AQ34" s="128"/>
      <c r="AR34" s="128"/>
      <c r="AS34" s="128"/>
      <c r="AT34" s="128"/>
      <c r="AU34" s="128"/>
      <c r="AV34" s="128"/>
      <c r="AW34" s="128"/>
      <c r="AX34" s="128"/>
      <c r="AY34" s="128"/>
      <c r="AZ34" s="128"/>
      <c r="BA34" s="128"/>
      <c r="BB34" s="128"/>
      <c r="BC34" s="128"/>
      <c r="BD34" s="128"/>
      <c r="BE34" s="128"/>
      <c r="BF34" s="128"/>
      <c r="BG34" s="128"/>
      <c r="BH34" s="128"/>
      <c r="BI34" s="128"/>
      <c r="BJ34" s="128"/>
      <c r="BK34" s="128"/>
      <c r="BL34" s="128"/>
      <c r="BM34" s="128"/>
      <c r="BN34" s="128"/>
      <c r="BO34" s="128"/>
      <c r="BP34" s="128"/>
      <c r="BQ34" s="128"/>
      <c r="BR34" s="128"/>
      <c r="BS34" s="128"/>
      <c r="BT34" s="128"/>
      <c r="BU34" s="128"/>
      <c r="BV34" s="128"/>
      <c r="BW34" s="128"/>
      <c r="BX34" s="128"/>
      <c r="BY34" s="128"/>
      <c r="BZ34" s="128"/>
      <c r="CA34" s="128"/>
      <c r="CB34" s="128"/>
      <c r="CC34" s="128"/>
      <c r="CD34" s="128"/>
      <c r="CE34" s="128"/>
      <c r="CF34" s="128"/>
      <c r="CG34" s="128"/>
      <c r="CH34" s="128"/>
      <c r="CI34" s="128"/>
      <c r="CJ34" s="128"/>
      <c r="CK34" s="128"/>
      <c r="CL34" s="128"/>
      <c r="CM34" s="128"/>
      <c r="CN34" s="128"/>
      <c r="CO34" s="128"/>
      <c r="CP34" s="128"/>
      <c r="CQ34" s="128"/>
      <c r="CR34" s="128"/>
      <c r="CS34" s="128"/>
      <c r="CT34" s="128"/>
      <c r="CU34" s="128"/>
      <c r="CV34" s="128"/>
      <c r="CW34" s="128"/>
      <c r="CX34" s="128"/>
      <c r="CY34" s="128"/>
      <c r="CZ34" s="128"/>
      <c r="DA34" s="128"/>
      <c r="DB34" s="128"/>
      <c r="DC34" s="128"/>
      <c r="DD34" s="128"/>
      <c r="DE34" s="128"/>
      <c r="DF34" s="128"/>
      <c r="DG34" s="128"/>
      <c r="DH34" s="128"/>
      <c r="DI34" s="128"/>
      <c r="DJ34" s="128"/>
      <c r="DK34" s="128"/>
      <c r="DL34" s="128"/>
      <c r="DM34" s="128"/>
      <c r="DN34" s="128"/>
      <c r="DO34" s="128"/>
      <c r="DP34" s="128"/>
      <c r="DQ34" s="128"/>
      <c r="DR34" s="127"/>
      <c r="DS34" s="127"/>
      <c r="DT34" s="127"/>
      <c r="DU34" s="127"/>
      <c r="DV34" s="127"/>
      <c r="DW34" s="127"/>
      <c r="DX34" s="127"/>
      <c r="DY34" s="127"/>
      <c r="DZ34" s="127"/>
      <c r="EA34" s="127"/>
      <c r="EB34" s="127"/>
      <c r="EC34" s="127"/>
      <c r="ED34" s="127"/>
      <c r="EE34" s="127"/>
      <c r="EF34" s="127"/>
      <c r="EG34" s="127"/>
      <c r="EH34" s="127"/>
      <c r="EI34" s="127"/>
      <c r="EJ34" s="127"/>
      <c r="EK34" s="127"/>
      <c r="EL34" s="127"/>
      <c r="EM34" s="127"/>
    </row>
    <row r="35" spans="1:143">
      <c r="A35" s="127"/>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128"/>
      <c r="AB35" s="128"/>
      <c r="AC35" s="128"/>
      <c r="AD35" s="128"/>
      <c r="AE35" s="128"/>
      <c r="AF35" s="128"/>
      <c r="AG35" s="128"/>
      <c r="AH35" s="128"/>
      <c r="AI35" s="128"/>
      <c r="AJ35" s="128"/>
      <c r="AK35" s="128"/>
      <c r="AL35" s="128"/>
      <c r="AM35" s="128"/>
      <c r="AN35" s="128"/>
      <c r="AO35" s="128"/>
      <c r="AP35" s="128"/>
      <c r="AQ35" s="128"/>
      <c r="AR35" s="128"/>
      <c r="AS35" s="128"/>
      <c r="AT35" s="128"/>
      <c r="AU35" s="128"/>
      <c r="AV35" s="128"/>
      <c r="AW35" s="128"/>
      <c r="AX35" s="128"/>
      <c r="AY35" s="128"/>
      <c r="AZ35" s="128"/>
      <c r="BA35" s="128"/>
      <c r="BB35" s="128"/>
      <c r="BC35" s="128"/>
      <c r="BD35" s="128"/>
      <c r="BE35" s="128"/>
      <c r="BF35" s="128"/>
      <c r="BG35" s="128"/>
      <c r="BH35" s="128"/>
      <c r="BI35" s="128"/>
      <c r="BJ35" s="128"/>
      <c r="BK35" s="128"/>
      <c r="BL35" s="128"/>
      <c r="BM35" s="128"/>
      <c r="BN35" s="128"/>
      <c r="BO35" s="128"/>
      <c r="BP35" s="128"/>
      <c r="BQ35" s="128"/>
      <c r="BR35" s="128"/>
      <c r="BS35" s="128"/>
      <c r="BT35" s="128"/>
      <c r="BU35" s="128"/>
      <c r="BV35" s="128"/>
      <c r="BW35" s="128"/>
      <c r="BX35" s="128"/>
      <c r="BY35" s="128"/>
      <c r="BZ35" s="128"/>
      <c r="CA35" s="128"/>
      <c r="CB35" s="128"/>
      <c r="CC35" s="128"/>
      <c r="CD35" s="128"/>
      <c r="CE35" s="128"/>
      <c r="CF35" s="128"/>
      <c r="CG35" s="128"/>
      <c r="CH35" s="128"/>
      <c r="CI35" s="128"/>
      <c r="CJ35" s="128"/>
      <c r="CK35" s="128"/>
      <c r="CL35" s="128"/>
      <c r="CM35" s="128"/>
      <c r="CN35" s="128"/>
      <c r="CO35" s="128"/>
      <c r="CP35" s="128"/>
      <c r="CQ35" s="128"/>
      <c r="CR35" s="128"/>
      <c r="CS35" s="128"/>
      <c r="CT35" s="128"/>
      <c r="CU35" s="128"/>
      <c r="CV35" s="128"/>
      <c r="CW35" s="128"/>
      <c r="CX35" s="128"/>
      <c r="CY35" s="128"/>
      <c r="CZ35" s="128"/>
      <c r="DA35" s="128"/>
      <c r="DB35" s="128"/>
      <c r="DC35" s="128"/>
      <c r="DD35" s="128"/>
      <c r="DE35" s="128"/>
      <c r="DF35" s="128"/>
      <c r="DG35" s="128"/>
      <c r="DH35" s="128"/>
      <c r="DI35" s="128"/>
      <c r="DJ35" s="128"/>
      <c r="DK35" s="128"/>
      <c r="DL35" s="128"/>
      <c r="DM35" s="128"/>
      <c r="DN35" s="128"/>
      <c r="DO35" s="128"/>
      <c r="DP35" s="128"/>
      <c r="DQ35" s="128"/>
      <c r="DR35" s="127"/>
      <c r="DS35" s="127"/>
      <c r="DT35" s="127"/>
      <c r="DU35" s="127"/>
      <c r="DV35" s="127"/>
      <c r="DW35" s="127"/>
      <c r="DX35" s="127"/>
      <c r="DY35" s="127"/>
      <c r="DZ35" s="127"/>
      <c r="EA35" s="127"/>
      <c r="EB35" s="127"/>
      <c r="EC35" s="127"/>
      <c r="ED35" s="127"/>
      <c r="EE35" s="127"/>
      <c r="EF35" s="127"/>
      <c r="EG35" s="127"/>
      <c r="EH35" s="127"/>
      <c r="EI35" s="127"/>
      <c r="EJ35" s="127"/>
      <c r="EK35" s="127"/>
      <c r="EL35" s="127"/>
      <c r="EM35" s="127"/>
    </row>
    <row r="36" spans="1:143">
      <c r="A36" s="127"/>
      <c r="B36" s="128"/>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128"/>
      <c r="AB36" s="128"/>
      <c r="AC36" s="128"/>
      <c r="AD36" s="128"/>
      <c r="AE36" s="128"/>
      <c r="AF36" s="128"/>
      <c r="AG36" s="128"/>
      <c r="AH36" s="128"/>
      <c r="AI36" s="128"/>
      <c r="AJ36" s="128"/>
      <c r="AK36" s="128"/>
      <c r="AL36" s="128"/>
      <c r="AM36" s="128"/>
      <c r="AN36" s="128"/>
      <c r="AO36" s="128"/>
      <c r="AP36" s="128"/>
      <c r="AQ36" s="128"/>
      <c r="AR36" s="128"/>
      <c r="AS36" s="128"/>
      <c r="AT36" s="128"/>
      <c r="AU36" s="128"/>
      <c r="AV36" s="128"/>
      <c r="AW36" s="128"/>
      <c r="AX36" s="128"/>
      <c r="AY36" s="128"/>
      <c r="AZ36" s="128"/>
      <c r="BA36" s="128"/>
      <c r="BB36" s="128"/>
      <c r="BC36" s="128"/>
      <c r="BD36" s="128"/>
      <c r="BE36" s="128"/>
      <c r="BF36" s="128"/>
      <c r="BG36" s="128"/>
      <c r="BH36" s="128"/>
      <c r="BI36" s="128"/>
      <c r="BJ36" s="128"/>
      <c r="BK36" s="128"/>
      <c r="BL36" s="128"/>
      <c r="BM36" s="128"/>
      <c r="BN36" s="128"/>
      <c r="BO36" s="128"/>
      <c r="BP36" s="128"/>
      <c r="BQ36" s="128"/>
      <c r="BR36" s="128"/>
      <c r="BS36" s="128"/>
      <c r="BT36" s="128"/>
      <c r="BU36" s="128"/>
      <c r="BV36" s="128"/>
      <c r="BW36" s="128"/>
      <c r="BX36" s="128"/>
      <c r="BY36" s="128"/>
      <c r="BZ36" s="128"/>
      <c r="CA36" s="128"/>
      <c r="CB36" s="128"/>
      <c r="CC36" s="128"/>
      <c r="CD36" s="128"/>
      <c r="CE36" s="128"/>
      <c r="CF36" s="128"/>
      <c r="CG36" s="128"/>
      <c r="CH36" s="128"/>
      <c r="CI36" s="128"/>
      <c r="CJ36" s="128"/>
      <c r="CK36" s="128"/>
      <c r="CL36" s="128"/>
      <c r="CM36" s="128"/>
      <c r="CN36" s="128"/>
      <c r="CO36" s="128"/>
      <c r="CP36" s="128"/>
      <c r="CQ36" s="128"/>
      <c r="CR36" s="128"/>
      <c r="CS36" s="128"/>
      <c r="CT36" s="128"/>
      <c r="CU36" s="128"/>
      <c r="CV36" s="128"/>
      <c r="CW36" s="128"/>
      <c r="CX36" s="128"/>
      <c r="CY36" s="128"/>
      <c r="CZ36" s="128"/>
      <c r="DA36" s="128"/>
      <c r="DB36" s="128"/>
      <c r="DC36" s="128"/>
      <c r="DD36" s="128"/>
      <c r="DE36" s="128"/>
      <c r="DF36" s="128"/>
      <c r="DG36" s="128"/>
      <c r="DH36" s="128"/>
      <c r="DI36" s="128"/>
      <c r="DJ36" s="128"/>
      <c r="DK36" s="128"/>
      <c r="DL36" s="128"/>
      <c r="DM36" s="128"/>
      <c r="DN36" s="128"/>
      <c r="DO36" s="128"/>
      <c r="DP36" s="128"/>
      <c r="DQ36" s="128"/>
      <c r="DR36" s="127"/>
      <c r="DS36" s="127"/>
      <c r="DT36" s="127"/>
      <c r="DU36" s="127"/>
      <c r="DV36" s="127"/>
      <c r="DW36" s="127"/>
      <c r="DX36" s="127"/>
      <c r="DY36" s="127"/>
      <c r="DZ36" s="127"/>
      <c r="EA36" s="127"/>
      <c r="EB36" s="127"/>
      <c r="EC36" s="127"/>
      <c r="ED36" s="127"/>
      <c r="EE36" s="127"/>
      <c r="EF36" s="127"/>
      <c r="EG36" s="127"/>
      <c r="EH36" s="127"/>
      <c r="EI36" s="127"/>
      <c r="EJ36" s="127"/>
      <c r="EK36" s="127"/>
      <c r="EL36" s="127"/>
      <c r="EM36" s="127"/>
    </row>
    <row r="37" spans="1:143">
      <c r="A37" s="127"/>
      <c r="B37" s="128"/>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128"/>
      <c r="AB37" s="128"/>
      <c r="AC37" s="128"/>
      <c r="AD37" s="128"/>
      <c r="AE37" s="128"/>
      <c r="AF37" s="128"/>
      <c r="AG37" s="128"/>
      <c r="AH37" s="128"/>
      <c r="AI37" s="128"/>
      <c r="AJ37" s="128"/>
      <c r="AK37" s="128"/>
      <c r="AL37" s="128"/>
      <c r="AM37" s="128"/>
      <c r="AN37" s="128"/>
      <c r="AO37" s="128"/>
      <c r="AP37" s="128"/>
      <c r="AQ37" s="128"/>
      <c r="AR37" s="128"/>
      <c r="AS37" s="128"/>
      <c r="AT37" s="128"/>
      <c r="AU37" s="128"/>
      <c r="AV37" s="128"/>
      <c r="AW37" s="128"/>
      <c r="AX37" s="128"/>
      <c r="AY37" s="128"/>
      <c r="AZ37" s="128"/>
      <c r="BA37" s="128"/>
      <c r="BB37" s="128"/>
      <c r="BC37" s="128"/>
      <c r="BD37" s="128"/>
      <c r="BE37" s="128"/>
      <c r="BF37" s="128"/>
      <c r="BG37" s="128"/>
      <c r="BH37" s="128"/>
      <c r="BI37" s="128"/>
      <c r="BJ37" s="128"/>
      <c r="BK37" s="128"/>
      <c r="BL37" s="128"/>
      <c r="BM37" s="128"/>
      <c r="BN37" s="128"/>
      <c r="BO37" s="128"/>
      <c r="BP37" s="128"/>
      <c r="BQ37" s="128"/>
      <c r="BR37" s="128"/>
      <c r="BS37" s="128"/>
      <c r="BT37" s="128"/>
      <c r="BU37" s="128"/>
      <c r="BV37" s="128"/>
      <c r="BW37" s="128"/>
      <c r="BX37" s="128"/>
      <c r="BY37" s="128"/>
      <c r="BZ37" s="128"/>
      <c r="CA37" s="128"/>
      <c r="CB37" s="128"/>
      <c r="CC37" s="128"/>
      <c r="CD37" s="128"/>
      <c r="CE37" s="128"/>
      <c r="CF37" s="128"/>
      <c r="CG37" s="128"/>
      <c r="CH37" s="128"/>
      <c r="CI37" s="128"/>
      <c r="CJ37" s="128"/>
      <c r="CK37" s="128"/>
      <c r="CL37" s="128"/>
      <c r="CM37" s="128"/>
      <c r="CN37" s="128"/>
      <c r="CO37" s="128"/>
      <c r="CP37" s="128"/>
      <c r="CQ37" s="128"/>
      <c r="CR37" s="128"/>
      <c r="CS37" s="128"/>
      <c r="CT37" s="128"/>
      <c r="CU37" s="128"/>
      <c r="CV37" s="128"/>
      <c r="CW37" s="128"/>
      <c r="CX37" s="128"/>
      <c r="CY37" s="128"/>
      <c r="CZ37" s="128"/>
      <c r="DA37" s="128"/>
      <c r="DB37" s="128"/>
      <c r="DC37" s="128"/>
      <c r="DD37" s="128"/>
      <c r="DE37" s="128"/>
      <c r="DF37" s="128"/>
      <c r="DG37" s="128"/>
      <c r="DH37" s="128"/>
      <c r="DI37" s="128"/>
      <c r="DJ37" s="128"/>
      <c r="DK37" s="128"/>
      <c r="DL37" s="128"/>
      <c r="DM37" s="128"/>
      <c r="DN37" s="128"/>
      <c r="DO37" s="128"/>
      <c r="DP37" s="128"/>
      <c r="DQ37" s="128"/>
      <c r="DR37" s="127"/>
      <c r="DS37" s="127"/>
      <c r="DT37" s="127"/>
      <c r="DU37" s="127"/>
      <c r="DV37" s="127"/>
      <c r="DW37" s="127"/>
      <c r="DX37" s="127"/>
      <c r="DY37" s="127"/>
      <c r="DZ37" s="127"/>
      <c r="EA37" s="127"/>
      <c r="EB37" s="127"/>
      <c r="EC37" s="127"/>
      <c r="ED37" s="127"/>
      <c r="EE37" s="127"/>
      <c r="EF37" s="127"/>
      <c r="EG37" s="127"/>
      <c r="EH37" s="127"/>
      <c r="EI37" s="127"/>
      <c r="EJ37" s="127"/>
      <c r="EK37" s="127"/>
      <c r="EL37" s="127"/>
      <c r="EM37" s="127"/>
    </row>
    <row r="38" spans="1:143">
      <c r="A38" s="127"/>
      <c r="B38" s="128"/>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128"/>
      <c r="AB38" s="128"/>
      <c r="AC38" s="128"/>
      <c r="AD38" s="128"/>
      <c r="AE38" s="128"/>
      <c r="AF38" s="128"/>
      <c r="AG38" s="128"/>
      <c r="AH38" s="128"/>
      <c r="AI38" s="128"/>
      <c r="AJ38" s="128"/>
      <c r="AK38" s="128"/>
      <c r="AL38" s="128"/>
      <c r="AM38" s="128"/>
      <c r="AN38" s="128"/>
      <c r="AO38" s="128"/>
      <c r="AP38" s="128"/>
      <c r="AQ38" s="128"/>
      <c r="AR38" s="128"/>
      <c r="AS38" s="128"/>
      <c r="AT38" s="128"/>
      <c r="AU38" s="128"/>
      <c r="AV38" s="128"/>
      <c r="AW38" s="128"/>
      <c r="AX38" s="128"/>
      <c r="AY38" s="128"/>
      <c r="AZ38" s="128"/>
      <c r="BA38" s="128"/>
      <c r="BB38" s="128"/>
      <c r="BC38" s="128"/>
      <c r="BD38" s="128"/>
      <c r="BE38" s="128"/>
      <c r="BF38" s="128"/>
      <c r="BG38" s="128"/>
      <c r="BH38" s="128"/>
      <c r="BI38" s="128"/>
      <c r="BJ38" s="128"/>
      <c r="BK38" s="128"/>
      <c r="BL38" s="128"/>
      <c r="BM38" s="128"/>
      <c r="BN38" s="128"/>
      <c r="BO38" s="128"/>
      <c r="BP38" s="128"/>
      <c r="BQ38" s="128"/>
      <c r="BR38" s="128"/>
      <c r="BS38" s="128"/>
      <c r="BT38" s="128"/>
      <c r="BU38" s="128"/>
      <c r="BV38" s="128"/>
      <c r="BW38" s="128"/>
      <c r="BX38" s="128"/>
      <c r="BY38" s="128"/>
      <c r="BZ38" s="128"/>
      <c r="CA38" s="128"/>
      <c r="CB38" s="128"/>
      <c r="CC38" s="128"/>
      <c r="CD38" s="128"/>
      <c r="CE38" s="128"/>
      <c r="CF38" s="128"/>
      <c r="CG38" s="128"/>
      <c r="CH38" s="128"/>
      <c r="CI38" s="128"/>
      <c r="CJ38" s="128"/>
      <c r="CK38" s="128"/>
      <c r="CL38" s="128"/>
      <c r="CM38" s="128"/>
      <c r="CN38" s="128"/>
      <c r="CO38" s="128"/>
      <c r="CP38" s="128"/>
      <c r="CQ38" s="128"/>
      <c r="CR38" s="128"/>
      <c r="CS38" s="128"/>
      <c r="CT38" s="128"/>
      <c r="CU38" s="128"/>
      <c r="CV38" s="128"/>
      <c r="CW38" s="128"/>
      <c r="CX38" s="128"/>
      <c r="CY38" s="128"/>
      <c r="CZ38" s="128"/>
      <c r="DA38" s="128"/>
      <c r="DB38" s="128"/>
      <c r="DC38" s="128"/>
      <c r="DD38" s="128"/>
      <c r="DE38" s="128"/>
      <c r="DF38" s="128"/>
      <c r="DG38" s="128"/>
      <c r="DH38" s="128"/>
      <c r="DI38" s="128"/>
      <c r="DJ38" s="128"/>
      <c r="DK38" s="128"/>
      <c r="DL38" s="128"/>
      <c r="DM38" s="128"/>
      <c r="DN38" s="128"/>
      <c r="DO38" s="128"/>
      <c r="DP38" s="128"/>
      <c r="DQ38" s="128"/>
      <c r="DR38" s="127"/>
      <c r="DS38" s="127"/>
      <c r="DT38" s="127"/>
      <c r="DU38" s="127"/>
      <c r="DV38" s="127"/>
      <c r="DW38" s="127"/>
      <c r="DX38" s="127"/>
      <c r="DY38" s="127"/>
      <c r="DZ38" s="127"/>
      <c r="EA38" s="127"/>
      <c r="EB38" s="127"/>
      <c r="EC38" s="127"/>
      <c r="ED38" s="127"/>
      <c r="EE38" s="127"/>
      <c r="EF38" s="127"/>
      <c r="EG38" s="127"/>
      <c r="EH38" s="127"/>
      <c r="EI38" s="127"/>
      <c r="EJ38" s="127"/>
      <c r="EK38" s="127"/>
      <c r="EL38" s="127"/>
      <c r="EM38" s="127"/>
    </row>
    <row r="39" spans="1:143">
      <c r="A39" s="127"/>
      <c r="B39" s="128"/>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128"/>
      <c r="AB39" s="128"/>
      <c r="AC39" s="128"/>
      <c r="AD39" s="128"/>
      <c r="AE39" s="128"/>
      <c r="AF39" s="128"/>
      <c r="AG39" s="128"/>
      <c r="AH39" s="128"/>
      <c r="AI39" s="128"/>
      <c r="AJ39" s="128"/>
      <c r="AK39" s="128"/>
      <c r="AL39" s="128"/>
      <c r="AM39" s="128"/>
      <c r="AN39" s="128"/>
      <c r="AO39" s="128"/>
      <c r="AP39" s="128"/>
      <c r="AQ39" s="128"/>
      <c r="AR39" s="128"/>
      <c r="AS39" s="128"/>
      <c r="AT39" s="128"/>
      <c r="AU39" s="128"/>
      <c r="AV39" s="128"/>
      <c r="AW39" s="128"/>
      <c r="AX39" s="128"/>
      <c r="AY39" s="128"/>
      <c r="AZ39" s="128"/>
      <c r="BA39" s="128"/>
      <c r="BB39" s="128"/>
      <c r="BC39" s="128"/>
      <c r="BD39" s="128"/>
      <c r="BE39" s="128"/>
      <c r="BF39" s="128"/>
      <c r="BG39" s="128"/>
      <c r="BH39" s="128"/>
      <c r="BI39" s="128"/>
      <c r="BJ39" s="128"/>
      <c r="BK39" s="128"/>
      <c r="BL39" s="128"/>
      <c r="BM39" s="128"/>
      <c r="BN39" s="128"/>
      <c r="BO39" s="128"/>
      <c r="BP39" s="128"/>
      <c r="BQ39" s="128"/>
      <c r="BR39" s="128"/>
      <c r="BS39" s="128"/>
      <c r="BT39" s="128"/>
      <c r="BU39" s="128"/>
      <c r="BV39" s="128"/>
      <c r="BW39" s="128"/>
      <c r="BX39" s="128"/>
      <c r="BY39" s="128"/>
      <c r="BZ39" s="128"/>
      <c r="CA39" s="128"/>
      <c r="CB39" s="128"/>
      <c r="CC39" s="128"/>
      <c r="CD39" s="128"/>
      <c r="CE39" s="128"/>
      <c r="CF39" s="128"/>
      <c r="CG39" s="128"/>
      <c r="CH39" s="128"/>
      <c r="CI39" s="128"/>
      <c r="CJ39" s="128"/>
      <c r="CK39" s="128"/>
      <c r="CL39" s="128"/>
      <c r="CM39" s="128"/>
      <c r="CN39" s="128"/>
      <c r="CO39" s="128"/>
      <c r="CP39" s="128"/>
      <c r="CQ39" s="128"/>
      <c r="CR39" s="128"/>
      <c r="CS39" s="128"/>
      <c r="CT39" s="128"/>
      <c r="CU39" s="128"/>
      <c r="CV39" s="128"/>
      <c r="CW39" s="128"/>
      <c r="CX39" s="128"/>
      <c r="CY39" s="128"/>
      <c r="CZ39" s="128"/>
      <c r="DA39" s="128"/>
      <c r="DB39" s="128"/>
      <c r="DC39" s="128"/>
      <c r="DD39" s="128"/>
      <c r="DE39" s="128"/>
      <c r="DF39" s="128"/>
      <c r="DG39" s="128"/>
      <c r="DH39" s="128"/>
      <c r="DI39" s="128"/>
      <c r="DJ39" s="128"/>
      <c r="DK39" s="128"/>
      <c r="DL39" s="128"/>
      <c r="DM39" s="128"/>
      <c r="DN39" s="128"/>
      <c r="DO39" s="128"/>
      <c r="DP39" s="128"/>
      <c r="DQ39" s="128"/>
      <c r="DR39" s="127"/>
      <c r="DS39" s="127"/>
      <c r="DT39" s="127"/>
      <c r="DU39" s="127"/>
      <c r="DV39" s="127"/>
      <c r="DW39" s="127"/>
      <c r="DX39" s="127"/>
      <c r="DY39" s="127"/>
      <c r="DZ39" s="127"/>
      <c r="EA39" s="127"/>
      <c r="EB39" s="127"/>
      <c r="EC39" s="127"/>
      <c r="ED39" s="127"/>
      <c r="EE39" s="127"/>
      <c r="EF39" s="127"/>
      <c r="EG39" s="127"/>
      <c r="EH39" s="127"/>
      <c r="EI39" s="127"/>
      <c r="EJ39" s="127"/>
      <c r="EK39" s="127"/>
      <c r="EL39" s="127"/>
      <c r="EM39" s="127"/>
    </row>
    <row r="40" spans="1:143">
      <c r="A40" s="127"/>
      <c r="B40" s="128"/>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128"/>
      <c r="AB40" s="128"/>
      <c r="AC40" s="128"/>
      <c r="AD40" s="128"/>
      <c r="AE40" s="128"/>
      <c r="AF40" s="128"/>
      <c r="AG40" s="128"/>
      <c r="AH40" s="128"/>
      <c r="AI40" s="128"/>
      <c r="AJ40" s="128"/>
      <c r="AK40" s="128"/>
      <c r="AL40" s="128"/>
      <c r="AM40" s="128"/>
      <c r="AN40" s="128"/>
      <c r="AO40" s="128"/>
      <c r="AP40" s="128"/>
      <c r="AQ40" s="128"/>
      <c r="AR40" s="128"/>
      <c r="AS40" s="128"/>
      <c r="AT40" s="128"/>
      <c r="AU40" s="128"/>
      <c r="AV40" s="128"/>
      <c r="AW40" s="128"/>
      <c r="AX40" s="128"/>
      <c r="AY40" s="128"/>
      <c r="AZ40" s="128"/>
      <c r="BA40" s="128"/>
      <c r="BB40" s="128"/>
      <c r="BC40" s="128"/>
      <c r="BD40" s="128"/>
      <c r="BE40" s="128"/>
      <c r="BF40" s="128"/>
      <c r="BG40" s="128"/>
      <c r="BH40" s="128"/>
      <c r="BI40" s="128"/>
      <c r="BJ40" s="128"/>
      <c r="BK40" s="128"/>
      <c r="BL40" s="128"/>
      <c r="BM40" s="128"/>
      <c r="BN40" s="128"/>
      <c r="BO40" s="128"/>
      <c r="BP40" s="128"/>
      <c r="BQ40" s="128"/>
      <c r="BR40" s="128"/>
      <c r="BS40" s="128"/>
      <c r="BT40" s="128"/>
      <c r="BU40" s="128"/>
      <c r="BV40" s="128"/>
      <c r="BW40" s="128"/>
      <c r="BX40" s="128"/>
      <c r="BY40" s="128"/>
      <c r="BZ40" s="128"/>
      <c r="CA40" s="128"/>
      <c r="CB40" s="128"/>
      <c r="CC40" s="128"/>
      <c r="CD40" s="128"/>
      <c r="CE40" s="128"/>
      <c r="CF40" s="128"/>
      <c r="CG40" s="128"/>
      <c r="CH40" s="128"/>
      <c r="CI40" s="128"/>
      <c r="CJ40" s="128"/>
      <c r="CK40" s="128"/>
      <c r="CL40" s="128"/>
      <c r="CM40" s="128"/>
      <c r="CN40" s="128"/>
      <c r="CO40" s="128"/>
      <c r="CP40" s="128"/>
      <c r="CQ40" s="128"/>
      <c r="CR40" s="128"/>
      <c r="CS40" s="128"/>
      <c r="CT40" s="128"/>
      <c r="CU40" s="128"/>
      <c r="CV40" s="128"/>
      <c r="CW40" s="128"/>
      <c r="CX40" s="128"/>
      <c r="CY40" s="128"/>
      <c r="CZ40" s="128"/>
      <c r="DA40" s="128"/>
      <c r="DB40" s="128"/>
      <c r="DC40" s="128"/>
      <c r="DD40" s="128"/>
      <c r="DE40" s="128"/>
      <c r="DF40" s="128"/>
      <c r="DG40" s="128"/>
      <c r="DH40" s="128"/>
      <c r="DI40" s="128"/>
      <c r="DJ40" s="128"/>
      <c r="DK40" s="128"/>
      <c r="DL40" s="128"/>
      <c r="DM40" s="128"/>
      <c r="DN40" s="128"/>
      <c r="DO40" s="128"/>
      <c r="DP40" s="128"/>
      <c r="DQ40" s="128"/>
      <c r="DR40" s="127"/>
      <c r="DS40" s="127"/>
      <c r="DT40" s="127"/>
      <c r="DU40" s="127"/>
      <c r="DV40" s="127"/>
      <c r="DW40" s="127"/>
      <c r="DX40" s="127"/>
      <c r="DY40" s="127"/>
      <c r="DZ40" s="127"/>
      <c r="EA40" s="127"/>
      <c r="EB40" s="127"/>
      <c r="EC40" s="127"/>
      <c r="ED40" s="127"/>
      <c r="EE40" s="127"/>
      <c r="EF40" s="127"/>
      <c r="EG40" s="127"/>
      <c r="EH40" s="127"/>
      <c r="EI40" s="127"/>
      <c r="EJ40" s="127"/>
      <c r="EK40" s="127"/>
      <c r="EL40" s="127"/>
      <c r="EM40" s="127"/>
    </row>
    <row r="41" spans="1:143">
      <c r="A41" s="127"/>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128"/>
      <c r="AB41" s="128"/>
      <c r="AC41" s="128"/>
      <c r="AD41" s="128"/>
      <c r="AE41" s="128"/>
      <c r="AF41" s="128"/>
      <c r="AG41" s="128"/>
      <c r="AH41" s="128"/>
      <c r="AI41" s="128"/>
      <c r="AJ41" s="128"/>
      <c r="AK41" s="128"/>
      <c r="AL41" s="128"/>
      <c r="AM41" s="128"/>
      <c r="AN41" s="128"/>
      <c r="AO41" s="128"/>
      <c r="AP41" s="128"/>
      <c r="AQ41" s="128"/>
      <c r="AR41" s="128"/>
      <c r="AS41" s="128"/>
      <c r="AT41" s="128"/>
      <c r="AU41" s="128"/>
      <c r="AV41" s="128"/>
      <c r="AW41" s="128"/>
      <c r="AX41" s="128"/>
      <c r="AY41" s="128"/>
      <c r="AZ41" s="128"/>
      <c r="BA41" s="128"/>
      <c r="BB41" s="128"/>
      <c r="BC41" s="128"/>
      <c r="BD41" s="128"/>
      <c r="BE41" s="128"/>
      <c r="BF41" s="128"/>
      <c r="BG41" s="128"/>
      <c r="BH41" s="128"/>
      <c r="BI41" s="128"/>
      <c r="BJ41" s="128"/>
      <c r="BK41" s="128"/>
      <c r="BL41" s="128"/>
      <c r="BM41" s="128"/>
      <c r="BN41" s="128"/>
      <c r="BO41" s="128"/>
      <c r="BP41" s="128"/>
      <c r="BQ41" s="128"/>
      <c r="BR41" s="128"/>
      <c r="BS41" s="128"/>
      <c r="BT41" s="128"/>
      <c r="BU41" s="128"/>
      <c r="BV41" s="128"/>
      <c r="BW41" s="128"/>
      <c r="BX41" s="128"/>
      <c r="BY41" s="128"/>
      <c r="BZ41" s="128"/>
      <c r="CA41" s="128"/>
      <c r="CB41" s="128"/>
      <c r="CC41" s="128"/>
      <c r="CD41" s="128"/>
      <c r="CE41" s="128"/>
      <c r="CF41" s="128"/>
      <c r="CG41" s="128"/>
      <c r="CH41" s="128"/>
      <c r="CI41" s="128"/>
      <c r="CJ41" s="128"/>
      <c r="CK41" s="128"/>
      <c r="CL41" s="128"/>
      <c r="CM41" s="128"/>
      <c r="CN41" s="128"/>
      <c r="CO41" s="128"/>
      <c r="CP41" s="128"/>
      <c r="CQ41" s="128"/>
      <c r="CR41" s="128"/>
      <c r="CS41" s="128"/>
      <c r="CT41" s="128"/>
      <c r="CU41" s="128"/>
      <c r="CV41" s="128"/>
      <c r="CW41" s="128"/>
      <c r="CX41" s="128"/>
      <c r="CY41" s="128"/>
      <c r="CZ41" s="128"/>
      <c r="DA41" s="128"/>
      <c r="DB41" s="128"/>
      <c r="DC41" s="128"/>
      <c r="DD41" s="128"/>
      <c r="DE41" s="128"/>
      <c r="DF41" s="128"/>
      <c r="DG41" s="128"/>
      <c r="DH41" s="128"/>
      <c r="DI41" s="128"/>
      <c r="DJ41" s="128"/>
      <c r="DK41" s="128"/>
      <c r="DL41" s="128"/>
      <c r="DM41" s="128"/>
      <c r="DN41" s="128"/>
      <c r="DO41" s="128"/>
      <c r="DP41" s="128"/>
      <c r="DQ41" s="128"/>
      <c r="DR41" s="127"/>
      <c r="DS41" s="127"/>
      <c r="DT41" s="127"/>
      <c r="DU41" s="127"/>
      <c r="DV41" s="127"/>
      <c r="DW41" s="127"/>
      <c r="DX41" s="127"/>
      <c r="DY41" s="127"/>
      <c r="DZ41" s="127"/>
      <c r="EA41" s="127"/>
      <c r="EB41" s="127"/>
      <c r="EC41" s="127"/>
      <c r="ED41" s="127"/>
      <c r="EE41" s="127"/>
      <c r="EF41" s="127"/>
      <c r="EG41" s="127"/>
      <c r="EH41" s="127"/>
      <c r="EI41" s="127"/>
      <c r="EJ41" s="127"/>
      <c r="EK41" s="127"/>
      <c r="EL41" s="127"/>
      <c r="EM41" s="127"/>
    </row>
    <row r="42" spans="1:143">
      <c r="A42" s="127"/>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c r="AA42" s="128"/>
      <c r="AB42" s="128"/>
      <c r="AC42" s="128"/>
      <c r="AD42" s="128"/>
      <c r="AE42" s="128"/>
      <c r="AF42" s="128"/>
      <c r="AG42" s="128"/>
      <c r="AH42" s="128"/>
      <c r="AI42" s="128"/>
      <c r="AJ42" s="128"/>
      <c r="AK42" s="128"/>
      <c r="AL42" s="128"/>
      <c r="AM42" s="128"/>
      <c r="AN42" s="128"/>
      <c r="AO42" s="128"/>
      <c r="AP42" s="128"/>
      <c r="AQ42" s="128"/>
      <c r="AR42" s="128"/>
      <c r="AS42" s="128"/>
      <c r="AT42" s="128"/>
      <c r="AU42" s="128"/>
      <c r="AV42" s="128"/>
      <c r="AW42" s="128"/>
      <c r="AX42" s="128"/>
      <c r="AY42" s="128"/>
      <c r="AZ42" s="128"/>
      <c r="BA42" s="128"/>
      <c r="BB42" s="128"/>
      <c r="BC42" s="128"/>
      <c r="BD42" s="128"/>
      <c r="BE42" s="128"/>
      <c r="BF42" s="128"/>
      <c r="BG42" s="128"/>
      <c r="BH42" s="128"/>
      <c r="BI42" s="128"/>
      <c r="BJ42" s="128"/>
      <c r="BK42" s="128"/>
      <c r="BL42" s="128"/>
      <c r="BM42" s="128"/>
      <c r="BN42" s="128"/>
      <c r="BO42" s="128"/>
      <c r="BP42" s="128"/>
      <c r="BQ42" s="128"/>
      <c r="BR42" s="128"/>
      <c r="BS42" s="128"/>
      <c r="BT42" s="128"/>
      <c r="BU42" s="128"/>
      <c r="BV42" s="128"/>
      <c r="BW42" s="128"/>
      <c r="BX42" s="128"/>
      <c r="BY42" s="128"/>
      <c r="BZ42" s="128"/>
      <c r="CA42" s="128"/>
      <c r="CB42" s="128"/>
      <c r="CC42" s="128"/>
      <c r="CD42" s="128"/>
      <c r="CE42" s="128"/>
      <c r="CF42" s="128"/>
      <c r="CG42" s="128"/>
      <c r="CH42" s="128"/>
      <c r="CI42" s="128"/>
      <c r="CJ42" s="128"/>
      <c r="CK42" s="128"/>
      <c r="CL42" s="128"/>
      <c r="CM42" s="128"/>
      <c r="CN42" s="128"/>
      <c r="CO42" s="128"/>
      <c r="CP42" s="128"/>
      <c r="CQ42" s="128"/>
      <c r="CR42" s="128"/>
      <c r="CS42" s="128"/>
      <c r="CT42" s="128"/>
      <c r="CU42" s="128"/>
      <c r="CV42" s="128"/>
      <c r="CW42" s="128"/>
      <c r="CX42" s="128"/>
      <c r="CY42" s="128"/>
      <c r="CZ42" s="128"/>
      <c r="DA42" s="128"/>
      <c r="DB42" s="128"/>
      <c r="DC42" s="128"/>
      <c r="DD42" s="128"/>
      <c r="DE42" s="128"/>
      <c r="DF42" s="128"/>
      <c r="DG42" s="128"/>
      <c r="DH42" s="128"/>
      <c r="DI42" s="128"/>
      <c r="DJ42" s="128"/>
      <c r="DK42" s="128"/>
      <c r="DL42" s="128"/>
      <c r="DM42" s="128"/>
      <c r="DN42" s="128"/>
      <c r="DO42" s="128"/>
      <c r="DP42" s="128"/>
      <c r="DQ42" s="128"/>
      <c r="DR42" s="127"/>
      <c r="DS42" s="127"/>
      <c r="DT42" s="127"/>
      <c r="DU42" s="127"/>
      <c r="DV42" s="127"/>
      <c r="DW42" s="127"/>
      <c r="DX42" s="127"/>
      <c r="DY42" s="127"/>
      <c r="DZ42" s="127"/>
      <c r="EA42" s="127"/>
      <c r="EB42" s="127"/>
      <c r="EC42" s="127"/>
      <c r="ED42" s="127"/>
      <c r="EE42" s="127"/>
      <c r="EF42" s="127"/>
      <c r="EG42" s="127"/>
      <c r="EH42" s="127"/>
      <c r="EI42" s="127"/>
      <c r="EJ42" s="127"/>
      <c r="EK42" s="127"/>
      <c r="EL42" s="127"/>
      <c r="EM42" s="127"/>
    </row>
    <row r="43" spans="1:143">
      <c r="A43" s="127"/>
      <c r="B43" s="128"/>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8"/>
      <c r="AA43" s="128"/>
      <c r="AB43" s="128"/>
      <c r="AC43" s="128"/>
      <c r="AD43" s="128"/>
      <c r="AE43" s="128"/>
      <c r="AF43" s="128"/>
      <c r="AG43" s="128"/>
      <c r="AH43" s="128"/>
      <c r="AI43" s="128"/>
      <c r="AJ43" s="128"/>
      <c r="AK43" s="128"/>
      <c r="AL43" s="128"/>
      <c r="AM43" s="128"/>
      <c r="AN43" s="128"/>
      <c r="AO43" s="128"/>
      <c r="AP43" s="128"/>
      <c r="AQ43" s="128"/>
      <c r="AR43" s="128"/>
      <c r="AS43" s="128"/>
      <c r="AT43" s="128"/>
      <c r="AU43" s="128"/>
      <c r="AV43" s="128"/>
      <c r="AW43" s="128"/>
      <c r="AX43" s="128"/>
      <c r="AY43" s="128"/>
      <c r="AZ43" s="128"/>
      <c r="BA43" s="128"/>
      <c r="BB43" s="128"/>
      <c r="BC43" s="128"/>
      <c r="BD43" s="128"/>
      <c r="BE43" s="128"/>
      <c r="BF43" s="128"/>
      <c r="BG43" s="128"/>
      <c r="BH43" s="128"/>
      <c r="BI43" s="128"/>
      <c r="BJ43" s="128"/>
      <c r="BK43" s="128"/>
      <c r="BL43" s="128"/>
      <c r="BM43" s="128"/>
      <c r="BN43" s="128"/>
      <c r="BO43" s="128"/>
      <c r="BP43" s="128"/>
      <c r="BQ43" s="128"/>
      <c r="BR43" s="128"/>
      <c r="BS43" s="128"/>
      <c r="BT43" s="128"/>
      <c r="BU43" s="128"/>
      <c r="BV43" s="128"/>
      <c r="BW43" s="128"/>
      <c r="BX43" s="128"/>
      <c r="BY43" s="128"/>
      <c r="BZ43" s="128"/>
      <c r="CA43" s="128"/>
      <c r="CB43" s="128"/>
      <c r="CC43" s="128"/>
      <c r="CD43" s="128"/>
      <c r="CE43" s="128"/>
      <c r="CF43" s="128"/>
      <c r="CG43" s="128"/>
      <c r="CH43" s="128"/>
      <c r="CI43" s="128"/>
      <c r="CJ43" s="128"/>
      <c r="CK43" s="128"/>
      <c r="CL43" s="128"/>
      <c r="CM43" s="128"/>
      <c r="CN43" s="128"/>
      <c r="CO43" s="128"/>
      <c r="CP43" s="128"/>
      <c r="CQ43" s="128"/>
      <c r="CR43" s="128"/>
      <c r="CS43" s="128"/>
      <c r="CT43" s="128"/>
      <c r="CU43" s="128"/>
      <c r="CV43" s="128"/>
      <c r="CW43" s="128"/>
      <c r="CX43" s="128"/>
      <c r="CY43" s="128"/>
      <c r="CZ43" s="128"/>
      <c r="DA43" s="128"/>
      <c r="DB43" s="128"/>
      <c r="DC43" s="128"/>
      <c r="DD43" s="128"/>
      <c r="DE43" s="128"/>
      <c r="DF43" s="128"/>
      <c r="DG43" s="128"/>
      <c r="DH43" s="128"/>
      <c r="DI43" s="128"/>
      <c r="DJ43" s="128"/>
      <c r="DK43" s="128"/>
      <c r="DL43" s="128"/>
      <c r="DM43" s="128"/>
      <c r="DN43" s="128"/>
      <c r="DO43" s="128"/>
      <c r="DP43" s="128"/>
      <c r="DQ43" s="128"/>
      <c r="DR43" s="127"/>
      <c r="DS43" s="127"/>
      <c r="DT43" s="127"/>
      <c r="DU43" s="127"/>
      <c r="DV43" s="127"/>
      <c r="DW43" s="127"/>
      <c r="DX43" s="127"/>
      <c r="DY43" s="127"/>
      <c r="DZ43" s="127"/>
      <c r="EA43" s="127"/>
      <c r="EB43" s="127"/>
      <c r="EC43" s="127"/>
      <c r="ED43" s="127"/>
      <c r="EE43" s="127"/>
      <c r="EF43" s="127"/>
      <c r="EG43" s="127"/>
      <c r="EH43" s="127"/>
      <c r="EI43" s="127"/>
      <c r="EJ43" s="127"/>
      <c r="EK43" s="127"/>
      <c r="EL43" s="127"/>
      <c r="EM43" s="127"/>
    </row>
    <row r="44" spans="1:143">
      <c r="A44" s="127"/>
      <c r="B44" s="128"/>
      <c r="C44" s="128"/>
      <c r="D44" s="128"/>
      <c r="E44" s="128"/>
      <c r="F44" s="128"/>
      <c r="G44" s="128"/>
      <c r="H44" s="128"/>
      <c r="I44" s="128"/>
      <c r="J44" s="128"/>
      <c r="K44" s="128"/>
      <c r="L44" s="128"/>
      <c r="M44" s="128"/>
      <c r="N44" s="128"/>
      <c r="O44" s="128"/>
      <c r="P44" s="128"/>
      <c r="Q44" s="128"/>
      <c r="R44" s="128"/>
      <c r="S44" s="128"/>
      <c r="T44" s="128"/>
      <c r="U44" s="128"/>
      <c r="V44" s="128"/>
      <c r="W44" s="128"/>
      <c r="X44" s="128"/>
      <c r="Y44" s="128"/>
      <c r="Z44" s="128"/>
      <c r="AA44" s="128"/>
      <c r="AB44" s="128"/>
      <c r="AC44" s="128"/>
      <c r="AD44" s="128"/>
      <c r="AE44" s="128"/>
      <c r="AF44" s="128"/>
      <c r="AG44" s="128"/>
      <c r="AH44" s="128"/>
      <c r="AI44" s="128"/>
      <c r="AJ44" s="128"/>
      <c r="AK44" s="128"/>
      <c r="AL44" s="128"/>
      <c r="AM44" s="128"/>
      <c r="AN44" s="128"/>
      <c r="AO44" s="128"/>
      <c r="AP44" s="128"/>
      <c r="AQ44" s="128"/>
      <c r="AR44" s="128"/>
      <c r="AS44" s="128"/>
      <c r="AT44" s="128"/>
      <c r="AU44" s="128"/>
      <c r="AV44" s="128"/>
      <c r="AW44" s="128"/>
      <c r="AX44" s="128"/>
      <c r="AY44" s="128"/>
      <c r="AZ44" s="128"/>
      <c r="BA44" s="128"/>
      <c r="BB44" s="128"/>
      <c r="BC44" s="128"/>
      <c r="BD44" s="128"/>
      <c r="BE44" s="128"/>
      <c r="BF44" s="128"/>
      <c r="BG44" s="128"/>
      <c r="BH44" s="128"/>
      <c r="BI44" s="128"/>
      <c r="BJ44" s="128"/>
      <c r="BK44" s="128"/>
      <c r="BL44" s="128"/>
      <c r="BM44" s="128"/>
      <c r="BN44" s="128"/>
      <c r="BO44" s="128"/>
      <c r="BP44" s="128"/>
      <c r="BQ44" s="128"/>
      <c r="BR44" s="128"/>
      <c r="BS44" s="128"/>
      <c r="BT44" s="128"/>
      <c r="BU44" s="128"/>
      <c r="BV44" s="128"/>
      <c r="BW44" s="128"/>
      <c r="BX44" s="128"/>
      <c r="BY44" s="128"/>
      <c r="BZ44" s="128"/>
      <c r="CA44" s="128"/>
      <c r="CB44" s="128"/>
      <c r="CC44" s="128"/>
      <c r="CD44" s="128"/>
      <c r="CE44" s="128"/>
      <c r="CF44" s="128"/>
      <c r="CG44" s="128"/>
      <c r="CH44" s="128"/>
      <c r="CI44" s="128"/>
      <c r="CJ44" s="128"/>
      <c r="CK44" s="128"/>
      <c r="CL44" s="128"/>
      <c r="CM44" s="128"/>
      <c r="CN44" s="128"/>
      <c r="CO44" s="128"/>
      <c r="CP44" s="128"/>
      <c r="CQ44" s="128"/>
      <c r="CR44" s="128"/>
      <c r="CS44" s="128"/>
      <c r="CT44" s="128"/>
      <c r="CU44" s="128"/>
      <c r="CV44" s="128"/>
      <c r="CW44" s="128"/>
      <c r="CX44" s="128"/>
      <c r="CY44" s="128"/>
      <c r="CZ44" s="128"/>
      <c r="DA44" s="128"/>
      <c r="DB44" s="128"/>
      <c r="DC44" s="128"/>
      <c r="DD44" s="128"/>
      <c r="DE44" s="128"/>
      <c r="DF44" s="128"/>
      <c r="DG44" s="128"/>
      <c r="DH44" s="128"/>
      <c r="DI44" s="128"/>
      <c r="DJ44" s="128"/>
      <c r="DK44" s="128"/>
      <c r="DL44" s="128"/>
      <c r="DM44" s="128"/>
      <c r="DN44" s="128"/>
      <c r="DO44" s="128"/>
      <c r="DP44" s="128"/>
      <c r="DQ44" s="128"/>
      <c r="DR44" s="127"/>
      <c r="DS44" s="127"/>
      <c r="DT44" s="127"/>
      <c r="DU44" s="127"/>
      <c r="DV44" s="127"/>
      <c r="DW44" s="127"/>
      <c r="DX44" s="127"/>
      <c r="DY44" s="127"/>
      <c r="DZ44" s="127"/>
      <c r="EA44" s="127"/>
      <c r="EB44" s="127"/>
      <c r="EC44" s="127"/>
      <c r="ED44" s="127"/>
      <c r="EE44" s="127"/>
      <c r="EF44" s="127"/>
      <c r="EG44" s="127"/>
      <c r="EH44" s="127"/>
      <c r="EI44" s="127"/>
      <c r="EJ44" s="127"/>
      <c r="EK44" s="127"/>
      <c r="EL44" s="127"/>
      <c r="EM44" s="127"/>
    </row>
    <row r="45" spans="1:143">
      <c r="A45" s="127"/>
      <c r="B45" s="128"/>
      <c r="C45" s="128"/>
      <c r="D45" s="128"/>
      <c r="E45" s="128"/>
      <c r="F45" s="128"/>
      <c r="G45" s="128"/>
      <c r="H45" s="128"/>
      <c r="I45" s="128"/>
      <c r="J45" s="128"/>
      <c r="K45" s="128"/>
      <c r="L45" s="128"/>
      <c r="M45" s="128"/>
      <c r="N45" s="128"/>
      <c r="O45" s="128"/>
      <c r="P45" s="128"/>
      <c r="Q45" s="128"/>
      <c r="R45" s="128"/>
      <c r="S45" s="128"/>
      <c r="T45" s="128"/>
      <c r="U45" s="128"/>
      <c r="V45" s="128"/>
      <c r="W45" s="128"/>
      <c r="X45" s="128"/>
      <c r="Y45" s="128"/>
      <c r="Z45" s="128"/>
      <c r="AA45" s="128"/>
      <c r="AB45" s="128"/>
      <c r="AC45" s="128"/>
      <c r="AD45" s="128"/>
      <c r="AE45" s="128"/>
      <c r="AF45" s="128"/>
      <c r="AG45" s="128"/>
      <c r="AH45" s="128"/>
      <c r="AI45" s="128"/>
      <c r="AJ45" s="128"/>
      <c r="AK45" s="128"/>
      <c r="AL45" s="128"/>
      <c r="AM45" s="128"/>
      <c r="AN45" s="128"/>
      <c r="AO45" s="128"/>
      <c r="AP45" s="128"/>
      <c r="AQ45" s="128"/>
      <c r="AR45" s="128"/>
      <c r="AS45" s="128"/>
      <c r="AT45" s="128"/>
      <c r="AU45" s="128"/>
      <c r="AV45" s="128"/>
      <c r="AW45" s="128"/>
      <c r="AX45" s="128"/>
      <c r="AY45" s="128"/>
      <c r="AZ45" s="128"/>
      <c r="BA45" s="128"/>
      <c r="BB45" s="128"/>
      <c r="BC45" s="128"/>
      <c r="BD45" s="128"/>
      <c r="BE45" s="128"/>
      <c r="BF45" s="128"/>
      <c r="BG45" s="128"/>
      <c r="BH45" s="128"/>
      <c r="BI45" s="128"/>
      <c r="BJ45" s="128"/>
      <c r="BK45" s="128"/>
      <c r="BL45" s="128"/>
      <c r="BM45" s="128"/>
      <c r="BN45" s="128"/>
      <c r="BO45" s="128"/>
      <c r="BP45" s="128"/>
      <c r="BQ45" s="128"/>
      <c r="BR45" s="128"/>
      <c r="BS45" s="128"/>
      <c r="BT45" s="128"/>
      <c r="BU45" s="128"/>
      <c r="BV45" s="128"/>
      <c r="BW45" s="128"/>
      <c r="BX45" s="128"/>
      <c r="BY45" s="128"/>
      <c r="BZ45" s="128"/>
      <c r="CA45" s="128"/>
      <c r="CB45" s="128"/>
      <c r="CC45" s="128"/>
      <c r="CD45" s="128"/>
      <c r="CE45" s="128"/>
      <c r="CF45" s="128"/>
      <c r="CG45" s="128"/>
      <c r="CH45" s="128"/>
      <c r="CI45" s="128"/>
      <c r="CJ45" s="128"/>
      <c r="CK45" s="128"/>
      <c r="CL45" s="128"/>
      <c r="CM45" s="128"/>
      <c r="CN45" s="128"/>
      <c r="CO45" s="128"/>
      <c r="CP45" s="128"/>
      <c r="CQ45" s="128"/>
      <c r="CR45" s="128"/>
      <c r="CS45" s="128"/>
      <c r="CT45" s="128"/>
      <c r="CU45" s="128"/>
      <c r="CV45" s="128"/>
      <c r="CW45" s="128"/>
      <c r="CX45" s="128"/>
      <c r="CY45" s="128"/>
      <c r="CZ45" s="128"/>
      <c r="DA45" s="128"/>
      <c r="DB45" s="128"/>
      <c r="DC45" s="128"/>
      <c r="DD45" s="128"/>
      <c r="DE45" s="128"/>
      <c r="DF45" s="128"/>
      <c r="DG45" s="128"/>
      <c r="DH45" s="128"/>
      <c r="DI45" s="128"/>
      <c r="DJ45" s="128"/>
      <c r="DK45" s="128"/>
      <c r="DL45" s="128"/>
      <c r="DM45" s="128"/>
      <c r="DN45" s="128"/>
      <c r="DO45" s="128"/>
      <c r="DP45" s="128"/>
      <c r="DQ45" s="128"/>
      <c r="DR45" s="127"/>
      <c r="DS45" s="127"/>
      <c r="DT45" s="127"/>
      <c r="DU45" s="127"/>
      <c r="DV45" s="127"/>
      <c r="DW45" s="127"/>
      <c r="DX45" s="127"/>
      <c r="DY45" s="127"/>
      <c r="DZ45" s="127"/>
      <c r="EA45" s="127"/>
      <c r="EB45" s="127"/>
      <c r="EC45" s="127"/>
      <c r="ED45" s="127"/>
      <c r="EE45" s="127"/>
      <c r="EF45" s="127"/>
      <c r="EG45" s="127"/>
      <c r="EH45" s="127"/>
      <c r="EI45" s="127"/>
      <c r="EJ45" s="127"/>
      <c r="EK45" s="127"/>
      <c r="EL45" s="127"/>
      <c r="EM45" s="127"/>
    </row>
    <row r="46" spans="1:143">
      <c r="A46" s="127"/>
      <c r="B46" s="128"/>
      <c r="C46" s="128"/>
      <c r="D46" s="128"/>
      <c r="E46" s="128"/>
      <c r="F46" s="128"/>
      <c r="G46" s="128"/>
      <c r="H46" s="128"/>
      <c r="I46" s="128"/>
      <c r="J46" s="128"/>
      <c r="K46" s="128"/>
      <c r="L46" s="128"/>
      <c r="M46" s="128"/>
      <c r="N46" s="128"/>
      <c r="O46" s="128"/>
      <c r="P46" s="128"/>
      <c r="Q46" s="128"/>
      <c r="R46" s="128"/>
      <c r="S46" s="128"/>
      <c r="T46" s="128"/>
      <c r="U46" s="128"/>
      <c r="V46" s="128"/>
      <c r="W46" s="128"/>
      <c r="X46" s="128"/>
      <c r="Y46" s="128"/>
      <c r="Z46" s="128"/>
      <c r="AA46" s="128"/>
      <c r="AB46" s="128"/>
      <c r="AC46" s="128"/>
      <c r="AD46" s="128"/>
      <c r="AE46" s="128"/>
      <c r="AF46" s="128"/>
      <c r="AG46" s="128"/>
      <c r="AH46" s="128"/>
      <c r="AI46" s="128"/>
      <c r="AJ46" s="128"/>
      <c r="AK46" s="128"/>
      <c r="AL46" s="128"/>
      <c r="AM46" s="128"/>
      <c r="AN46" s="128"/>
      <c r="AO46" s="128"/>
      <c r="AP46" s="128"/>
      <c r="AQ46" s="128"/>
      <c r="AR46" s="128"/>
      <c r="AS46" s="128"/>
      <c r="AT46" s="128"/>
      <c r="AU46" s="128"/>
      <c r="AV46" s="128"/>
      <c r="AW46" s="128"/>
      <c r="AX46" s="128"/>
      <c r="AY46" s="128"/>
      <c r="AZ46" s="128"/>
      <c r="BA46" s="128"/>
      <c r="BB46" s="128"/>
      <c r="BC46" s="128"/>
      <c r="BD46" s="128"/>
      <c r="BE46" s="128"/>
      <c r="BF46" s="128"/>
      <c r="BG46" s="128"/>
      <c r="BH46" s="128"/>
      <c r="BI46" s="128"/>
      <c r="BJ46" s="128"/>
      <c r="BK46" s="128"/>
      <c r="BL46" s="128"/>
      <c r="BM46" s="128"/>
      <c r="BN46" s="128"/>
      <c r="BO46" s="128"/>
      <c r="BP46" s="128"/>
      <c r="BQ46" s="128"/>
      <c r="BR46" s="128"/>
      <c r="BS46" s="128"/>
      <c r="BT46" s="128"/>
      <c r="BU46" s="128"/>
      <c r="BV46" s="128"/>
      <c r="BW46" s="128"/>
      <c r="BX46" s="128"/>
      <c r="BY46" s="128"/>
      <c r="BZ46" s="128"/>
      <c r="CA46" s="128"/>
      <c r="CB46" s="128"/>
      <c r="CC46" s="128"/>
      <c r="CD46" s="128"/>
      <c r="CE46" s="128"/>
      <c r="CF46" s="128"/>
      <c r="CG46" s="128"/>
      <c r="CH46" s="128"/>
      <c r="CI46" s="128"/>
      <c r="CJ46" s="128"/>
      <c r="CK46" s="128"/>
      <c r="CL46" s="128"/>
      <c r="CM46" s="128"/>
      <c r="CN46" s="128"/>
      <c r="CO46" s="128"/>
      <c r="CP46" s="128"/>
      <c r="CQ46" s="128"/>
      <c r="CR46" s="128"/>
      <c r="CS46" s="128"/>
      <c r="CT46" s="128"/>
      <c r="CU46" s="128"/>
      <c r="CV46" s="128"/>
      <c r="CW46" s="128"/>
      <c r="CX46" s="128"/>
      <c r="CY46" s="128"/>
      <c r="CZ46" s="128"/>
      <c r="DA46" s="128"/>
      <c r="DB46" s="128"/>
      <c r="DC46" s="128"/>
      <c r="DD46" s="128"/>
      <c r="DE46" s="128"/>
      <c r="DF46" s="128"/>
      <c r="DG46" s="128"/>
      <c r="DH46" s="128"/>
      <c r="DI46" s="128"/>
      <c r="DJ46" s="128"/>
      <c r="DK46" s="128"/>
      <c r="DL46" s="128"/>
      <c r="DM46" s="128"/>
      <c r="DN46" s="128"/>
      <c r="DO46" s="128"/>
      <c r="DP46" s="128"/>
      <c r="DQ46" s="128"/>
      <c r="DR46" s="127"/>
      <c r="DS46" s="127"/>
      <c r="DT46" s="127"/>
      <c r="DU46" s="127"/>
      <c r="DV46" s="127"/>
      <c r="DW46" s="127"/>
      <c r="DX46" s="127"/>
      <c r="DY46" s="127"/>
      <c r="DZ46" s="127"/>
      <c r="EA46" s="127"/>
      <c r="EB46" s="127"/>
      <c r="EC46" s="127"/>
      <c r="ED46" s="127"/>
      <c r="EE46" s="127"/>
      <c r="EF46" s="127"/>
      <c r="EG46" s="127"/>
      <c r="EH46" s="127"/>
      <c r="EI46" s="127"/>
      <c r="EJ46" s="127"/>
      <c r="EK46" s="127"/>
      <c r="EL46" s="127"/>
      <c r="EM46" s="127"/>
    </row>
    <row r="47" spans="1:143">
      <c r="A47" s="127"/>
      <c r="B47" s="128"/>
      <c r="C47" s="128"/>
      <c r="D47" s="128"/>
      <c r="E47" s="128"/>
      <c r="F47" s="128"/>
      <c r="G47" s="128"/>
      <c r="H47" s="128"/>
      <c r="I47" s="128"/>
      <c r="J47" s="128"/>
      <c r="K47" s="128"/>
      <c r="L47" s="128"/>
      <c r="M47" s="128"/>
      <c r="N47" s="128"/>
      <c r="O47" s="128"/>
      <c r="P47" s="128"/>
      <c r="Q47" s="128"/>
      <c r="R47" s="128"/>
      <c r="S47" s="128"/>
      <c r="T47" s="128"/>
      <c r="U47" s="128"/>
      <c r="V47" s="128"/>
      <c r="W47" s="128"/>
      <c r="X47" s="128"/>
      <c r="Y47" s="128"/>
      <c r="Z47" s="128"/>
      <c r="AA47" s="128"/>
      <c r="AB47" s="128"/>
      <c r="AC47" s="128"/>
      <c r="AD47" s="128"/>
      <c r="AE47" s="128"/>
      <c r="AF47" s="128"/>
      <c r="AG47" s="128"/>
      <c r="AH47" s="128"/>
      <c r="AI47" s="128"/>
      <c r="AJ47" s="128"/>
      <c r="AK47" s="128"/>
      <c r="AL47" s="128"/>
      <c r="AM47" s="128"/>
      <c r="AN47" s="128"/>
      <c r="AO47" s="128"/>
      <c r="AP47" s="128"/>
      <c r="AQ47" s="128"/>
      <c r="AR47" s="128"/>
      <c r="AS47" s="128"/>
      <c r="AT47" s="128"/>
      <c r="AU47" s="128"/>
      <c r="AV47" s="128"/>
      <c r="AW47" s="128"/>
      <c r="AX47" s="128"/>
      <c r="AY47" s="128"/>
      <c r="AZ47" s="128"/>
      <c r="BA47" s="128"/>
      <c r="BB47" s="128"/>
      <c r="BC47" s="128"/>
      <c r="BD47" s="128"/>
      <c r="BE47" s="128"/>
      <c r="BF47" s="128"/>
      <c r="BG47" s="128"/>
      <c r="BH47" s="128"/>
      <c r="BI47" s="128"/>
      <c r="BJ47" s="128"/>
      <c r="BK47" s="128"/>
      <c r="BL47" s="128"/>
      <c r="BM47" s="128"/>
      <c r="BN47" s="128"/>
      <c r="BO47" s="128"/>
      <c r="BP47" s="128"/>
      <c r="BQ47" s="128"/>
      <c r="BR47" s="128"/>
      <c r="BS47" s="128"/>
      <c r="BT47" s="128"/>
      <c r="BU47" s="128"/>
      <c r="BV47" s="128"/>
      <c r="BW47" s="128"/>
      <c r="BX47" s="128"/>
      <c r="BY47" s="128"/>
      <c r="BZ47" s="128"/>
      <c r="CA47" s="128"/>
      <c r="CB47" s="128"/>
      <c r="CC47" s="128"/>
      <c r="CD47" s="128"/>
      <c r="CE47" s="128"/>
      <c r="CF47" s="128"/>
      <c r="CG47" s="128"/>
      <c r="CH47" s="128"/>
      <c r="CI47" s="128"/>
      <c r="CJ47" s="128"/>
      <c r="CK47" s="128"/>
      <c r="CL47" s="128"/>
      <c r="CM47" s="128"/>
      <c r="CN47" s="128"/>
      <c r="CO47" s="128"/>
      <c r="CP47" s="128"/>
      <c r="CQ47" s="128"/>
      <c r="CR47" s="128"/>
      <c r="CS47" s="128"/>
      <c r="CT47" s="128"/>
      <c r="CU47" s="128"/>
      <c r="CV47" s="128"/>
      <c r="CW47" s="128"/>
      <c r="CX47" s="128"/>
      <c r="CY47" s="128"/>
      <c r="CZ47" s="128"/>
      <c r="DA47" s="128"/>
      <c r="DB47" s="128"/>
      <c r="DC47" s="128"/>
      <c r="DD47" s="128"/>
      <c r="DE47" s="128"/>
      <c r="DF47" s="128"/>
      <c r="DG47" s="128"/>
      <c r="DH47" s="128"/>
      <c r="DI47" s="128"/>
      <c r="DJ47" s="128"/>
      <c r="DK47" s="128"/>
      <c r="DL47" s="128"/>
      <c r="DM47" s="128"/>
      <c r="DN47" s="128"/>
      <c r="DO47" s="128"/>
      <c r="DP47" s="128"/>
      <c r="DQ47" s="128"/>
      <c r="DR47" s="127"/>
      <c r="DS47" s="127"/>
      <c r="DT47" s="127"/>
      <c r="DU47" s="127"/>
      <c r="DV47" s="127"/>
      <c r="DW47" s="127"/>
      <c r="DX47" s="127"/>
      <c r="DY47" s="127"/>
      <c r="DZ47" s="127"/>
      <c r="EA47" s="127"/>
      <c r="EB47" s="127"/>
      <c r="EC47" s="127"/>
      <c r="ED47" s="127"/>
      <c r="EE47" s="127"/>
      <c r="EF47" s="127"/>
      <c r="EG47" s="127"/>
      <c r="EH47" s="127"/>
      <c r="EI47" s="127"/>
      <c r="EJ47" s="127"/>
      <c r="EK47" s="127"/>
      <c r="EL47" s="127"/>
      <c r="EM47" s="127"/>
    </row>
    <row r="48" spans="1:143">
      <c r="A48" s="127"/>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c r="AA48" s="128"/>
      <c r="AB48" s="128"/>
      <c r="AC48" s="128"/>
      <c r="AD48" s="128"/>
      <c r="AE48" s="128"/>
      <c r="AF48" s="128"/>
      <c r="AG48" s="128"/>
      <c r="AH48" s="128"/>
      <c r="AI48" s="128"/>
      <c r="AJ48" s="128"/>
      <c r="AK48" s="128"/>
      <c r="AL48" s="128"/>
      <c r="AM48" s="128"/>
      <c r="AN48" s="128"/>
      <c r="AO48" s="128"/>
      <c r="AP48" s="128"/>
      <c r="AQ48" s="128"/>
      <c r="AR48" s="128"/>
      <c r="AS48" s="128"/>
      <c r="AT48" s="128"/>
      <c r="AU48" s="128"/>
      <c r="AV48" s="128"/>
      <c r="AW48" s="128"/>
      <c r="AX48" s="128"/>
      <c r="AY48" s="128"/>
      <c r="AZ48" s="128"/>
      <c r="BA48" s="128"/>
      <c r="BB48" s="128"/>
      <c r="BC48" s="128"/>
      <c r="BD48" s="128"/>
      <c r="BE48" s="128"/>
      <c r="BF48" s="128"/>
      <c r="BG48" s="128"/>
      <c r="BH48" s="128"/>
      <c r="BI48" s="128"/>
      <c r="BJ48" s="128"/>
      <c r="BK48" s="128"/>
      <c r="BL48" s="128"/>
      <c r="BM48" s="128"/>
      <c r="BN48" s="128"/>
      <c r="BO48" s="128"/>
      <c r="BP48" s="128"/>
      <c r="BQ48" s="128"/>
      <c r="BR48" s="128"/>
      <c r="BS48" s="128"/>
      <c r="BT48" s="128"/>
      <c r="BU48" s="128"/>
      <c r="BV48" s="128"/>
      <c r="BW48" s="128"/>
      <c r="BX48" s="128"/>
      <c r="BY48" s="128"/>
      <c r="BZ48" s="128"/>
      <c r="CA48" s="128"/>
      <c r="CB48" s="128"/>
      <c r="CC48" s="128"/>
      <c r="CD48" s="128"/>
      <c r="CE48" s="128"/>
      <c r="CF48" s="128"/>
      <c r="CG48" s="128"/>
      <c r="CH48" s="128"/>
      <c r="CI48" s="128"/>
      <c r="CJ48" s="128"/>
      <c r="CK48" s="128"/>
      <c r="CL48" s="128"/>
      <c r="CM48" s="128"/>
      <c r="CN48" s="128"/>
      <c r="CO48" s="128"/>
      <c r="CP48" s="128"/>
      <c r="CQ48" s="128"/>
      <c r="CR48" s="128"/>
      <c r="CS48" s="128"/>
      <c r="CT48" s="128"/>
      <c r="CU48" s="128"/>
      <c r="CV48" s="128"/>
      <c r="CW48" s="128"/>
      <c r="CX48" s="128"/>
      <c r="CY48" s="128"/>
      <c r="CZ48" s="128"/>
      <c r="DA48" s="128"/>
      <c r="DB48" s="128"/>
      <c r="DC48" s="128"/>
      <c r="DD48" s="128"/>
      <c r="DE48" s="128"/>
      <c r="DF48" s="128"/>
      <c r="DG48" s="128"/>
      <c r="DH48" s="128"/>
      <c r="DI48" s="128"/>
      <c r="DJ48" s="128"/>
      <c r="DK48" s="128"/>
      <c r="DL48" s="128"/>
      <c r="DM48" s="128"/>
      <c r="DN48" s="128"/>
      <c r="DO48" s="128"/>
      <c r="DP48" s="128"/>
      <c r="DQ48" s="128"/>
      <c r="DR48" s="127"/>
      <c r="DS48" s="127"/>
      <c r="DT48" s="127"/>
      <c r="DU48" s="127"/>
      <c r="DV48" s="127"/>
      <c r="DW48" s="127"/>
      <c r="DX48" s="127"/>
      <c r="DY48" s="127"/>
      <c r="DZ48" s="127"/>
      <c r="EA48" s="127"/>
      <c r="EB48" s="127"/>
      <c r="EC48" s="127"/>
      <c r="ED48" s="127"/>
      <c r="EE48" s="127"/>
      <c r="EF48" s="127"/>
      <c r="EG48" s="127"/>
      <c r="EH48" s="127"/>
      <c r="EI48" s="127"/>
      <c r="EJ48" s="127"/>
      <c r="EK48" s="127"/>
      <c r="EL48" s="127"/>
      <c r="EM48" s="127"/>
    </row>
    <row r="49" spans="1:143">
      <c r="A49" s="127"/>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c r="AA49" s="128"/>
      <c r="AB49" s="128"/>
      <c r="AC49" s="128"/>
      <c r="AD49" s="128"/>
      <c r="AE49" s="128"/>
      <c r="AF49" s="128"/>
      <c r="AG49" s="128"/>
      <c r="AH49" s="128"/>
      <c r="AI49" s="128"/>
      <c r="AJ49" s="128"/>
      <c r="AK49" s="128"/>
      <c r="AL49" s="128"/>
      <c r="AM49" s="128"/>
      <c r="AN49" s="128"/>
      <c r="AO49" s="128"/>
      <c r="AP49" s="128"/>
      <c r="AQ49" s="128"/>
      <c r="AR49" s="128"/>
      <c r="AS49" s="128"/>
      <c r="AT49" s="128"/>
      <c r="AU49" s="128"/>
      <c r="AV49" s="128"/>
      <c r="AW49" s="128"/>
      <c r="AX49" s="128"/>
      <c r="AY49" s="128"/>
      <c r="AZ49" s="128"/>
      <c r="BA49" s="128"/>
      <c r="BB49" s="128"/>
      <c r="BC49" s="128"/>
      <c r="BD49" s="128"/>
      <c r="BE49" s="128"/>
      <c r="BF49" s="128"/>
      <c r="BG49" s="128"/>
      <c r="BH49" s="128"/>
      <c r="BI49" s="128"/>
      <c r="BJ49" s="128"/>
      <c r="BK49" s="128"/>
      <c r="BL49" s="128"/>
      <c r="BM49" s="128"/>
      <c r="BN49" s="128"/>
      <c r="BO49" s="128"/>
      <c r="BP49" s="128"/>
      <c r="BQ49" s="128"/>
      <c r="BR49" s="128"/>
      <c r="BS49" s="128"/>
      <c r="BT49" s="128"/>
      <c r="BU49" s="128"/>
      <c r="BV49" s="128"/>
      <c r="BW49" s="128"/>
      <c r="BX49" s="128"/>
      <c r="BY49" s="128"/>
      <c r="BZ49" s="128"/>
      <c r="CA49" s="128"/>
      <c r="CB49" s="128"/>
      <c r="CC49" s="128"/>
      <c r="CD49" s="128"/>
      <c r="CE49" s="128"/>
      <c r="CF49" s="128"/>
      <c r="CG49" s="128"/>
      <c r="CH49" s="128"/>
      <c r="CI49" s="128"/>
      <c r="CJ49" s="128"/>
      <c r="CK49" s="128"/>
      <c r="CL49" s="128"/>
      <c r="CM49" s="128"/>
      <c r="CN49" s="128"/>
      <c r="CO49" s="128"/>
      <c r="CP49" s="128"/>
      <c r="CQ49" s="128"/>
      <c r="CR49" s="128"/>
      <c r="CS49" s="128"/>
      <c r="CT49" s="128"/>
      <c r="CU49" s="128"/>
      <c r="CV49" s="128"/>
      <c r="CW49" s="128"/>
      <c r="CX49" s="128"/>
      <c r="CY49" s="128"/>
      <c r="CZ49" s="128"/>
      <c r="DA49" s="128"/>
      <c r="DB49" s="128"/>
      <c r="DC49" s="128"/>
      <c r="DD49" s="128"/>
      <c r="DE49" s="128"/>
      <c r="DF49" s="128"/>
      <c r="DG49" s="128"/>
      <c r="DH49" s="128"/>
      <c r="DI49" s="128"/>
      <c r="DJ49" s="128"/>
      <c r="DK49" s="128"/>
      <c r="DL49" s="128"/>
      <c r="DM49" s="128"/>
      <c r="DN49" s="128"/>
      <c r="DO49" s="128"/>
      <c r="DP49" s="128"/>
      <c r="DQ49" s="128"/>
      <c r="DR49" s="127"/>
      <c r="DS49" s="127"/>
      <c r="DT49" s="127"/>
      <c r="DU49" s="127"/>
      <c r="DV49" s="127"/>
      <c r="DW49" s="127"/>
      <c r="DX49" s="127"/>
      <c r="DY49" s="127"/>
      <c r="DZ49" s="127"/>
      <c r="EA49" s="127"/>
      <c r="EB49" s="127"/>
      <c r="EC49" s="127"/>
      <c r="ED49" s="127"/>
      <c r="EE49" s="127"/>
      <c r="EF49" s="127"/>
      <c r="EG49" s="127"/>
      <c r="EH49" s="127"/>
      <c r="EI49" s="127"/>
      <c r="EJ49" s="127"/>
      <c r="EK49" s="127"/>
      <c r="EL49" s="127"/>
      <c r="EM49" s="127"/>
    </row>
    <row r="50" spans="1:143">
      <c r="A50" s="127"/>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c r="AA50" s="128"/>
      <c r="AB50" s="128"/>
      <c r="AC50" s="128"/>
      <c r="AD50" s="128"/>
      <c r="AE50" s="128"/>
      <c r="AF50" s="128"/>
      <c r="AG50" s="128"/>
      <c r="AH50" s="128"/>
      <c r="AI50" s="128"/>
      <c r="AJ50" s="128"/>
      <c r="AK50" s="128"/>
      <c r="AL50" s="128"/>
      <c r="AM50" s="128"/>
      <c r="AN50" s="128"/>
      <c r="AO50" s="128"/>
      <c r="AP50" s="128"/>
      <c r="AQ50" s="128"/>
      <c r="AR50" s="128"/>
      <c r="AS50" s="128"/>
      <c r="AT50" s="128"/>
      <c r="AU50" s="128"/>
      <c r="AV50" s="128"/>
      <c r="AW50" s="128"/>
      <c r="AX50" s="128"/>
      <c r="AY50" s="128"/>
      <c r="AZ50" s="128"/>
      <c r="BA50" s="128"/>
      <c r="BB50" s="128"/>
      <c r="BC50" s="128"/>
      <c r="BD50" s="128"/>
      <c r="BE50" s="128"/>
      <c r="BF50" s="128"/>
      <c r="BG50" s="128"/>
      <c r="BH50" s="128"/>
      <c r="BI50" s="128"/>
      <c r="BJ50" s="128"/>
      <c r="BK50" s="128"/>
      <c r="BL50" s="128"/>
      <c r="BM50" s="128"/>
      <c r="BN50" s="128"/>
      <c r="BO50" s="128"/>
      <c r="BP50" s="128"/>
      <c r="BQ50" s="128"/>
      <c r="BR50" s="128"/>
      <c r="BS50" s="128"/>
      <c r="BT50" s="128"/>
      <c r="BU50" s="128"/>
      <c r="BV50" s="128"/>
      <c r="BW50" s="128"/>
      <c r="BX50" s="128"/>
      <c r="BY50" s="128"/>
      <c r="BZ50" s="128"/>
      <c r="CA50" s="128"/>
      <c r="CB50" s="128"/>
      <c r="CC50" s="128"/>
      <c r="CD50" s="128"/>
      <c r="CE50" s="128"/>
      <c r="CF50" s="128"/>
      <c r="CG50" s="128"/>
      <c r="CH50" s="128"/>
      <c r="CI50" s="128"/>
      <c r="CJ50" s="128"/>
      <c r="CK50" s="128"/>
      <c r="CL50" s="128"/>
      <c r="CM50" s="128"/>
      <c r="CN50" s="128"/>
      <c r="CO50" s="128"/>
      <c r="CP50" s="128"/>
      <c r="CQ50" s="128"/>
      <c r="CR50" s="128"/>
      <c r="CS50" s="128"/>
      <c r="CT50" s="128"/>
      <c r="CU50" s="128"/>
      <c r="CV50" s="128"/>
      <c r="CW50" s="128"/>
      <c r="CX50" s="128"/>
      <c r="CY50" s="128"/>
      <c r="CZ50" s="128"/>
      <c r="DA50" s="128"/>
      <c r="DB50" s="128"/>
      <c r="DC50" s="128"/>
      <c r="DD50" s="128"/>
      <c r="DE50" s="128"/>
      <c r="DF50" s="128"/>
      <c r="DG50" s="128"/>
      <c r="DH50" s="128"/>
      <c r="DI50" s="128"/>
      <c r="DJ50" s="128"/>
      <c r="DK50" s="128"/>
      <c r="DL50" s="128"/>
      <c r="DM50" s="128"/>
      <c r="DN50" s="128"/>
      <c r="DO50" s="128"/>
      <c r="DP50" s="128"/>
      <c r="DQ50" s="128"/>
      <c r="DR50" s="127"/>
      <c r="DS50" s="127"/>
      <c r="DT50" s="127"/>
      <c r="DU50" s="127"/>
      <c r="DV50" s="127"/>
      <c r="DW50" s="127"/>
      <c r="DX50" s="127"/>
      <c r="DY50" s="127"/>
      <c r="DZ50" s="127"/>
      <c r="EA50" s="127"/>
      <c r="EB50" s="127"/>
      <c r="EC50" s="127"/>
      <c r="ED50" s="127"/>
      <c r="EE50" s="127"/>
      <c r="EF50" s="127"/>
      <c r="EG50" s="127"/>
      <c r="EH50" s="127"/>
      <c r="EI50" s="127"/>
      <c r="EJ50" s="127"/>
      <c r="EK50" s="127"/>
      <c r="EL50" s="127"/>
      <c r="EM50" s="127"/>
    </row>
    <row r="51" spans="1:143">
      <c r="A51" s="127"/>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c r="AA51" s="128"/>
      <c r="AB51" s="128"/>
      <c r="AC51" s="128"/>
      <c r="AD51" s="128"/>
      <c r="AE51" s="128"/>
      <c r="AF51" s="128"/>
      <c r="AG51" s="128"/>
      <c r="AH51" s="128"/>
      <c r="AI51" s="128"/>
      <c r="AJ51" s="128"/>
      <c r="AK51" s="128"/>
      <c r="AL51" s="128"/>
      <c r="AM51" s="128"/>
      <c r="AN51" s="128"/>
      <c r="AO51" s="128"/>
      <c r="AP51" s="128"/>
      <c r="AQ51" s="128"/>
      <c r="AR51" s="128"/>
      <c r="AS51" s="128"/>
      <c r="AT51" s="128"/>
      <c r="AU51" s="128"/>
      <c r="AV51" s="128"/>
      <c r="AW51" s="128"/>
      <c r="AX51" s="128"/>
      <c r="AY51" s="128"/>
      <c r="AZ51" s="128"/>
      <c r="BA51" s="128"/>
      <c r="BB51" s="128"/>
      <c r="BC51" s="128"/>
      <c r="BD51" s="128"/>
      <c r="BE51" s="128"/>
      <c r="BF51" s="128"/>
      <c r="BG51" s="128"/>
      <c r="BH51" s="128"/>
      <c r="BI51" s="128"/>
      <c r="BJ51" s="128"/>
      <c r="BK51" s="128"/>
      <c r="BL51" s="128"/>
      <c r="BM51" s="128"/>
      <c r="BN51" s="128"/>
      <c r="BO51" s="128"/>
      <c r="BP51" s="128"/>
      <c r="BQ51" s="128"/>
      <c r="BR51" s="128"/>
      <c r="BS51" s="128"/>
      <c r="BT51" s="128"/>
      <c r="BU51" s="128"/>
      <c r="BV51" s="128"/>
      <c r="BW51" s="128"/>
      <c r="BX51" s="128"/>
      <c r="BY51" s="128"/>
      <c r="BZ51" s="128"/>
      <c r="CA51" s="128"/>
      <c r="CB51" s="128"/>
      <c r="CC51" s="128"/>
      <c r="CD51" s="128"/>
      <c r="CE51" s="128"/>
      <c r="CF51" s="128"/>
      <c r="CG51" s="128"/>
      <c r="CH51" s="128"/>
      <c r="CI51" s="128"/>
      <c r="CJ51" s="128"/>
      <c r="CK51" s="128"/>
      <c r="CL51" s="128"/>
      <c r="CM51" s="128"/>
      <c r="CN51" s="128"/>
      <c r="CO51" s="128"/>
      <c r="CP51" s="128"/>
      <c r="CQ51" s="128"/>
      <c r="CR51" s="128"/>
      <c r="CS51" s="128"/>
      <c r="CT51" s="128"/>
      <c r="CU51" s="128"/>
      <c r="CV51" s="128"/>
      <c r="CW51" s="128"/>
      <c r="CX51" s="128"/>
      <c r="CY51" s="128"/>
      <c r="CZ51" s="128"/>
      <c r="DA51" s="128"/>
      <c r="DB51" s="128"/>
      <c r="DC51" s="128"/>
      <c r="DD51" s="128"/>
      <c r="DE51" s="128"/>
      <c r="DF51" s="128"/>
      <c r="DG51" s="128"/>
      <c r="DH51" s="128"/>
      <c r="DI51" s="128"/>
      <c r="DJ51" s="128"/>
      <c r="DK51" s="128"/>
      <c r="DL51" s="128"/>
      <c r="DM51" s="128"/>
      <c r="DN51" s="128"/>
      <c r="DO51" s="128"/>
      <c r="DP51" s="128"/>
      <c r="DQ51" s="128"/>
      <c r="DR51" s="127"/>
      <c r="DS51" s="127"/>
      <c r="DT51" s="127"/>
      <c r="DU51" s="127"/>
      <c r="DV51" s="127"/>
      <c r="DW51" s="127"/>
      <c r="DX51" s="127"/>
      <c r="DY51" s="127"/>
      <c r="DZ51" s="127"/>
      <c r="EA51" s="127"/>
      <c r="EB51" s="127"/>
      <c r="EC51" s="127"/>
      <c r="ED51" s="127"/>
      <c r="EE51" s="127"/>
      <c r="EF51" s="127"/>
      <c r="EG51" s="127"/>
      <c r="EH51" s="127"/>
      <c r="EI51" s="127"/>
      <c r="EJ51" s="127"/>
      <c r="EK51" s="127"/>
      <c r="EL51" s="127"/>
      <c r="EM51" s="127"/>
    </row>
    <row r="52" spans="1:143">
      <c r="A52" s="127"/>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c r="AA52" s="128"/>
      <c r="AB52" s="128"/>
      <c r="AC52" s="128"/>
      <c r="AD52" s="128"/>
      <c r="AE52" s="128"/>
      <c r="AF52" s="128"/>
      <c r="AG52" s="128"/>
      <c r="AH52" s="128"/>
      <c r="AI52" s="128"/>
      <c r="AJ52" s="128"/>
      <c r="AK52" s="128"/>
      <c r="AL52" s="128"/>
      <c r="AM52" s="128"/>
      <c r="AN52" s="128"/>
      <c r="AO52" s="128"/>
      <c r="AP52" s="128"/>
      <c r="AQ52" s="128"/>
      <c r="AR52" s="128"/>
      <c r="AS52" s="128"/>
      <c r="AT52" s="128"/>
      <c r="AU52" s="128"/>
      <c r="AV52" s="128"/>
      <c r="AW52" s="128"/>
      <c r="AX52" s="128"/>
      <c r="AY52" s="128"/>
      <c r="AZ52" s="128"/>
      <c r="BA52" s="128"/>
      <c r="BB52" s="128"/>
      <c r="BC52" s="128"/>
      <c r="BD52" s="128"/>
      <c r="BE52" s="128"/>
      <c r="BF52" s="128"/>
      <c r="BG52" s="128"/>
      <c r="BH52" s="128"/>
      <c r="BI52" s="128"/>
      <c r="BJ52" s="128"/>
      <c r="BK52" s="128"/>
      <c r="BL52" s="128"/>
      <c r="BM52" s="128"/>
      <c r="BN52" s="128"/>
      <c r="BO52" s="128"/>
      <c r="BP52" s="128"/>
      <c r="BQ52" s="128"/>
      <c r="BR52" s="128"/>
      <c r="BS52" s="128"/>
      <c r="BT52" s="128"/>
      <c r="BU52" s="128"/>
      <c r="BV52" s="128"/>
      <c r="BW52" s="128"/>
      <c r="BX52" s="128"/>
      <c r="BY52" s="128"/>
      <c r="BZ52" s="128"/>
      <c r="CA52" s="128"/>
      <c r="CB52" s="128"/>
      <c r="CC52" s="128"/>
      <c r="CD52" s="128"/>
      <c r="CE52" s="128"/>
      <c r="CF52" s="128"/>
      <c r="CG52" s="128"/>
      <c r="CH52" s="128"/>
      <c r="CI52" s="128"/>
      <c r="CJ52" s="128"/>
      <c r="CK52" s="128"/>
      <c r="CL52" s="128"/>
      <c r="CM52" s="128"/>
      <c r="CN52" s="128"/>
      <c r="CO52" s="128"/>
      <c r="CP52" s="128"/>
      <c r="CQ52" s="128"/>
      <c r="CR52" s="128"/>
      <c r="CS52" s="128"/>
      <c r="CT52" s="128"/>
      <c r="CU52" s="128"/>
      <c r="CV52" s="128"/>
      <c r="CW52" s="128"/>
      <c r="CX52" s="128"/>
      <c r="CY52" s="128"/>
      <c r="CZ52" s="128"/>
      <c r="DA52" s="128"/>
      <c r="DB52" s="128"/>
      <c r="DC52" s="128"/>
      <c r="DD52" s="128"/>
      <c r="DE52" s="128"/>
      <c r="DF52" s="128"/>
      <c r="DG52" s="128"/>
      <c r="DH52" s="128"/>
      <c r="DI52" s="128"/>
      <c r="DJ52" s="128"/>
      <c r="DK52" s="128"/>
      <c r="DL52" s="128"/>
      <c r="DM52" s="128"/>
      <c r="DN52" s="128"/>
      <c r="DO52" s="128"/>
      <c r="DP52" s="128"/>
      <c r="DQ52" s="128"/>
      <c r="DR52" s="127"/>
      <c r="DS52" s="127"/>
      <c r="DT52" s="127"/>
      <c r="DU52" s="127"/>
      <c r="DV52" s="127"/>
      <c r="DW52" s="127"/>
      <c r="DX52" s="127"/>
      <c r="DY52" s="127"/>
      <c r="DZ52" s="127"/>
      <c r="EA52" s="127"/>
      <c r="EB52" s="127"/>
      <c r="EC52" s="127"/>
      <c r="ED52" s="127"/>
      <c r="EE52" s="127"/>
      <c r="EF52" s="127"/>
      <c r="EG52" s="127"/>
      <c r="EH52" s="127"/>
      <c r="EI52" s="127"/>
      <c r="EJ52" s="127"/>
      <c r="EK52" s="127"/>
      <c r="EL52" s="127"/>
      <c r="EM52" s="127"/>
    </row>
    <row r="53" spans="1:143">
      <c r="A53" s="127"/>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c r="AA53" s="128"/>
      <c r="AB53" s="128"/>
      <c r="AC53" s="128"/>
      <c r="AD53" s="128"/>
      <c r="AE53" s="128"/>
      <c r="AF53" s="128"/>
      <c r="AG53" s="128"/>
      <c r="AH53" s="128"/>
      <c r="AI53" s="128"/>
      <c r="AJ53" s="128"/>
      <c r="AK53" s="128"/>
      <c r="AL53" s="128"/>
      <c r="AM53" s="128"/>
      <c r="AN53" s="128"/>
      <c r="AO53" s="128"/>
      <c r="AP53" s="128"/>
      <c r="AQ53" s="128"/>
      <c r="AR53" s="128"/>
      <c r="AS53" s="128"/>
      <c r="AT53" s="128"/>
      <c r="AU53" s="128"/>
      <c r="AV53" s="128"/>
      <c r="AW53" s="128"/>
      <c r="AX53" s="128"/>
      <c r="AY53" s="128"/>
      <c r="AZ53" s="128"/>
      <c r="BA53" s="128"/>
      <c r="BB53" s="128"/>
      <c r="BC53" s="128"/>
      <c r="BD53" s="128"/>
      <c r="BE53" s="128"/>
      <c r="BF53" s="128"/>
      <c r="BG53" s="128"/>
      <c r="BH53" s="128"/>
      <c r="BI53" s="128"/>
      <c r="BJ53" s="128"/>
      <c r="BK53" s="128"/>
      <c r="BL53" s="128"/>
      <c r="BM53" s="128"/>
      <c r="BN53" s="128"/>
      <c r="BO53" s="128"/>
      <c r="BP53" s="128"/>
      <c r="BQ53" s="128"/>
      <c r="BR53" s="128"/>
      <c r="BS53" s="128"/>
      <c r="BT53" s="128"/>
      <c r="BU53" s="128"/>
      <c r="BV53" s="128"/>
      <c r="BW53" s="128"/>
      <c r="BX53" s="128"/>
      <c r="BY53" s="128"/>
      <c r="BZ53" s="128"/>
      <c r="CA53" s="128"/>
      <c r="CB53" s="128"/>
      <c r="CC53" s="128"/>
      <c r="CD53" s="128"/>
      <c r="CE53" s="128"/>
      <c r="CF53" s="128"/>
      <c r="CG53" s="128"/>
      <c r="CH53" s="128"/>
      <c r="CI53" s="128"/>
      <c r="CJ53" s="128"/>
      <c r="CK53" s="128"/>
      <c r="CL53" s="128"/>
      <c r="CM53" s="128"/>
      <c r="CN53" s="128"/>
      <c r="CO53" s="128"/>
      <c r="CP53" s="128"/>
      <c r="CQ53" s="128"/>
      <c r="CR53" s="128"/>
      <c r="CS53" s="128"/>
      <c r="CT53" s="128"/>
      <c r="CU53" s="128"/>
      <c r="CV53" s="128"/>
      <c r="CW53" s="128"/>
      <c r="CX53" s="128"/>
      <c r="CY53" s="128"/>
      <c r="CZ53" s="128"/>
      <c r="DA53" s="128"/>
      <c r="DB53" s="128"/>
      <c r="DC53" s="128"/>
      <c r="DD53" s="128"/>
      <c r="DE53" s="128"/>
      <c r="DF53" s="128"/>
      <c r="DG53" s="128"/>
      <c r="DH53" s="128"/>
      <c r="DI53" s="128"/>
      <c r="DJ53" s="128"/>
      <c r="DK53" s="128"/>
      <c r="DL53" s="128"/>
      <c r="DM53" s="128"/>
      <c r="DN53" s="128"/>
      <c r="DO53" s="128"/>
      <c r="DP53" s="128"/>
      <c r="DQ53" s="128"/>
      <c r="DR53" s="127"/>
      <c r="DS53" s="127"/>
      <c r="DT53" s="127"/>
      <c r="DU53" s="127"/>
      <c r="DV53" s="127"/>
      <c r="DW53" s="127"/>
      <c r="DX53" s="127"/>
      <c r="DY53" s="127"/>
      <c r="DZ53" s="127"/>
      <c r="EA53" s="127"/>
      <c r="EB53" s="127"/>
      <c r="EC53" s="127"/>
      <c r="ED53" s="127"/>
      <c r="EE53" s="127"/>
      <c r="EF53" s="127"/>
      <c r="EG53" s="127"/>
      <c r="EH53" s="127"/>
      <c r="EI53" s="127"/>
      <c r="EJ53" s="127"/>
      <c r="EK53" s="127"/>
      <c r="EL53" s="127"/>
      <c r="EM53" s="127"/>
    </row>
    <row r="54" spans="1:143">
      <c r="A54" s="127"/>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c r="AA54" s="128"/>
      <c r="AB54" s="128"/>
      <c r="AC54" s="128"/>
      <c r="AD54" s="128"/>
      <c r="AE54" s="128"/>
      <c r="AF54" s="128"/>
      <c r="AG54" s="128"/>
      <c r="AH54" s="128"/>
      <c r="AI54" s="128"/>
      <c r="AJ54" s="128"/>
      <c r="AK54" s="128"/>
      <c r="AL54" s="128"/>
      <c r="AM54" s="128"/>
      <c r="AN54" s="128"/>
      <c r="AO54" s="128"/>
      <c r="AP54" s="128"/>
      <c r="AQ54" s="128"/>
      <c r="AR54" s="128"/>
      <c r="AS54" s="128"/>
      <c r="AT54" s="128"/>
      <c r="AU54" s="128"/>
      <c r="AV54" s="128"/>
      <c r="AW54" s="128"/>
      <c r="AX54" s="128"/>
      <c r="AY54" s="128"/>
      <c r="AZ54" s="128"/>
      <c r="BA54" s="128"/>
      <c r="BB54" s="128"/>
      <c r="BC54" s="128"/>
      <c r="BD54" s="128"/>
      <c r="BE54" s="128"/>
      <c r="BF54" s="128"/>
      <c r="BG54" s="128"/>
      <c r="BH54" s="128"/>
      <c r="BI54" s="128"/>
      <c r="BJ54" s="128"/>
      <c r="BK54" s="128"/>
      <c r="BL54" s="128"/>
      <c r="BM54" s="128"/>
      <c r="BN54" s="128"/>
      <c r="BO54" s="128"/>
      <c r="BP54" s="128"/>
      <c r="BQ54" s="128"/>
      <c r="BR54" s="128"/>
      <c r="BS54" s="128"/>
      <c r="BT54" s="128"/>
      <c r="BU54" s="128"/>
      <c r="BV54" s="128"/>
      <c r="BW54" s="128"/>
      <c r="BX54" s="128"/>
      <c r="BY54" s="128"/>
      <c r="BZ54" s="128"/>
      <c r="CA54" s="128"/>
      <c r="CB54" s="128"/>
      <c r="CC54" s="128"/>
      <c r="CD54" s="128"/>
      <c r="CE54" s="128"/>
      <c r="CF54" s="128"/>
      <c r="CG54" s="128"/>
      <c r="CH54" s="128"/>
      <c r="CI54" s="128"/>
      <c r="CJ54" s="128"/>
      <c r="CK54" s="128"/>
      <c r="CL54" s="128"/>
      <c r="CM54" s="128"/>
      <c r="CN54" s="128"/>
      <c r="CO54" s="128"/>
      <c r="CP54" s="128"/>
      <c r="CQ54" s="128"/>
      <c r="CR54" s="128"/>
      <c r="CS54" s="128"/>
      <c r="CT54" s="128"/>
      <c r="CU54" s="128"/>
      <c r="CV54" s="128"/>
      <c r="CW54" s="128"/>
      <c r="CX54" s="128"/>
      <c r="CY54" s="128"/>
      <c r="CZ54" s="128"/>
      <c r="DA54" s="128"/>
      <c r="DB54" s="128"/>
      <c r="DC54" s="128"/>
      <c r="DD54" s="128"/>
      <c r="DE54" s="128"/>
      <c r="DF54" s="128"/>
      <c r="DG54" s="128"/>
      <c r="DH54" s="128"/>
      <c r="DI54" s="128"/>
      <c r="DJ54" s="128"/>
      <c r="DK54" s="128"/>
      <c r="DL54" s="128"/>
      <c r="DM54" s="128"/>
      <c r="DN54" s="128"/>
      <c r="DO54" s="128"/>
      <c r="DP54" s="128"/>
      <c r="DQ54" s="128"/>
      <c r="DR54" s="127"/>
      <c r="DS54" s="127"/>
      <c r="DT54" s="127"/>
      <c r="DU54" s="127"/>
      <c r="DV54" s="127"/>
      <c r="DW54" s="127"/>
      <c r="DX54" s="127"/>
      <c r="DY54" s="127"/>
      <c r="DZ54" s="127"/>
      <c r="EA54" s="127"/>
      <c r="EB54" s="127"/>
      <c r="EC54" s="127"/>
      <c r="ED54" s="127"/>
      <c r="EE54" s="127"/>
      <c r="EF54" s="127"/>
      <c r="EG54" s="127"/>
      <c r="EH54" s="127"/>
      <c r="EI54" s="127"/>
      <c r="EJ54" s="127"/>
      <c r="EK54" s="127"/>
      <c r="EL54" s="127"/>
      <c r="EM54" s="127"/>
    </row>
    <row r="55" spans="1:143">
      <c r="A55" s="127"/>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c r="AA55" s="128"/>
      <c r="AB55" s="128"/>
      <c r="AC55" s="128"/>
      <c r="AD55" s="128"/>
      <c r="AE55" s="128"/>
      <c r="AF55" s="128"/>
      <c r="AG55" s="128"/>
      <c r="AH55" s="128"/>
      <c r="AI55" s="128"/>
      <c r="AJ55" s="128"/>
      <c r="AK55" s="128"/>
      <c r="AL55" s="128"/>
      <c r="AM55" s="128"/>
      <c r="AN55" s="128"/>
      <c r="AO55" s="128"/>
      <c r="AP55" s="128"/>
      <c r="AQ55" s="128"/>
      <c r="AR55" s="128"/>
      <c r="AS55" s="128"/>
      <c r="AT55" s="128"/>
      <c r="AU55" s="128"/>
      <c r="AV55" s="128"/>
      <c r="AW55" s="128"/>
      <c r="AX55" s="128"/>
      <c r="AY55" s="128"/>
      <c r="AZ55" s="128"/>
      <c r="BA55" s="128"/>
      <c r="BB55" s="128"/>
      <c r="BC55" s="128"/>
      <c r="BD55" s="128"/>
      <c r="BE55" s="128"/>
      <c r="BF55" s="128"/>
      <c r="BG55" s="128"/>
      <c r="BH55" s="128"/>
      <c r="BI55" s="128"/>
      <c r="BJ55" s="128"/>
      <c r="BK55" s="128"/>
      <c r="BL55" s="128"/>
      <c r="BM55" s="128"/>
      <c r="BN55" s="128"/>
      <c r="BO55" s="128"/>
      <c r="BP55" s="128"/>
      <c r="BQ55" s="128"/>
      <c r="BR55" s="128"/>
      <c r="BS55" s="128"/>
      <c r="BT55" s="128"/>
      <c r="BU55" s="128"/>
      <c r="BV55" s="128"/>
      <c r="BW55" s="128"/>
      <c r="BX55" s="128"/>
      <c r="BY55" s="128"/>
      <c r="BZ55" s="128"/>
      <c r="CA55" s="128"/>
      <c r="CB55" s="128"/>
      <c r="CC55" s="128"/>
      <c r="CD55" s="128"/>
      <c r="CE55" s="128"/>
      <c r="CF55" s="128"/>
      <c r="CG55" s="128"/>
      <c r="CH55" s="128"/>
      <c r="CI55" s="128"/>
      <c r="CJ55" s="128"/>
      <c r="CK55" s="128"/>
      <c r="CL55" s="128"/>
      <c r="CM55" s="128"/>
      <c r="CN55" s="128"/>
      <c r="CO55" s="128"/>
      <c r="CP55" s="128"/>
      <c r="CQ55" s="128"/>
      <c r="CR55" s="128"/>
      <c r="CS55" s="128"/>
      <c r="CT55" s="128"/>
      <c r="CU55" s="128"/>
      <c r="CV55" s="128"/>
      <c r="CW55" s="128"/>
      <c r="CX55" s="128"/>
      <c r="CY55" s="128"/>
      <c r="CZ55" s="128"/>
      <c r="DA55" s="128"/>
      <c r="DB55" s="128"/>
      <c r="DC55" s="128"/>
      <c r="DD55" s="128"/>
      <c r="DE55" s="128"/>
      <c r="DF55" s="128"/>
      <c r="DG55" s="128"/>
      <c r="DH55" s="128"/>
      <c r="DI55" s="128"/>
      <c r="DJ55" s="128"/>
      <c r="DK55" s="128"/>
      <c r="DL55" s="128"/>
      <c r="DM55" s="128"/>
      <c r="DN55" s="128"/>
      <c r="DO55" s="128"/>
      <c r="DP55" s="128"/>
      <c r="DQ55" s="128"/>
      <c r="DR55" s="127"/>
      <c r="DS55" s="127"/>
      <c r="DT55" s="127"/>
      <c r="DU55" s="127"/>
      <c r="DV55" s="127"/>
      <c r="DW55" s="127"/>
      <c r="DX55" s="127"/>
      <c r="DY55" s="127"/>
      <c r="DZ55" s="127"/>
      <c r="EA55" s="127"/>
      <c r="EB55" s="127"/>
      <c r="EC55" s="127"/>
      <c r="ED55" s="127"/>
      <c r="EE55" s="127"/>
      <c r="EF55" s="127"/>
      <c r="EG55" s="127"/>
      <c r="EH55" s="127"/>
      <c r="EI55" s="127"/>
      <c r="EJ55" s="127"/>
      <c r="EK55" s="127"/>
      <c r="EL55" s="127"/>
      <c r="EM55" s="127"/>
    </row>
    <row r="56" spans="1:143">
      <c r="A56" s="127"/>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c r="AA56" s="128"/>
      <c r="AB56" s="128"/>
      <c r="AC56" s="128"/>
      <c r="AD56" s="128"/>
      <c r="AE56" s="128"/>
      <c r="AF56" s="128"/>
      <c r="AG56" s="128"/>
      <c r="AH56" s="128"/>
      <c r="AI56" s="128"/>
      <c r="AJ56" s="128"/>
      <c r="AK56" s="128"/>
      <c r="AL56" s="128"/>
      <c r="AM56" s="128"/>
      <c r="AN56" s="128"/>
      <c r="AO56" s="128"/>
      <c r="AP56" s="128"/>
      <c r="AQ56" s="128"/>
      <c r="AR56" s="128"/>
      <c r="AS56" s="128"/>
      <c r="AT56" s="128"/>
      <c r="AU56" s="128"/>
      <c r="AV56" s="128"/>
      <c r="AW56" s="128"/>
      <c r="AX56" s="128"/>
      <c r="AY56" s="128"/>
      <c r="AZ56" s="128"/>
      <c r="BA56" s="128"/>
      <c r="BB56" s="128"/>
      <c r="BC56" s="128"/>
      <c r="BD56" s="128"/>
      <c r="BE56" s="128"/>
      <c r="BF56" s="128"/>
      <c r="BG56" s="128"/>
      <c r="BH56" s="128"/>
      <c r="BI56" s="128"/>
      <c r="BJ56" s="128"/>
      <c r="BK56" s="128"/>
      <c r="BL56" s="128"/>
      <c r="BM56" s="128"/>
      <c r="BN56" s="128"/>
      <c r="BO56" s="128"/>
      <c r="BP56" s="128"/>
      <c r="BQ56" s="128"/>
      <c r="BR56" s="128"/>
      <c r="BS56" s="128"/>
      <c r="BT56" s="128"/>
      <c r="BU56" s="128"/>
      <c r="BV56" s="128"/>
      <c r="BW56" s="128"/>
      <c r="BX56" s="128"/>
      <c r="BY56" s="128"/>
      <c r="BZ56" s="128"/>
      <c r="CA56" s="128"/>
      <c r="CB56" s="128"/>
      <c r="CC56" s="128"/>
      <c r="CD56" s="128"/>
      <c r="CE56" s="128"/>
      <c r="CF56" s="128"/>
      <c r="CG56" s="128"/>
      <c r="CH56" s="128"/>
      <c r="CI56" s="128"/>
      <c r="CJ56" s="128"/>
      <c r="CK56" s="128"/>
      <c r="CL56" s="128"/>
      <c r="CM56" s="128"/>
      <c r="CN56" s="128"/>
      <c r="CO56" s="128"/>
      <c r="CP56" s="128"/>
      <c r="CQ56" s="128"/>
      <c r="CR56" s="128"/>
      <c r="CS56" s="128"/>
      <c r="CT56" s="128"/>
      <c r="CU56" s="128"/>
      <c r="CV56" s="128"/>
      <c r="CW56" s="128"/>
      <c r="CX56" s="128"/>
      <c r="CY56" s="128"/>
      <c r="CZ56" s="128"/>
      <c r="DA56" s="128"/>
      <c r="DB56" s="128"/>
      <c r="DC56" s="128"/>
      <c r="DD56" s="128"/>
      <c r="DE56" s="128"/>
      <c r="DF56" s="128"/>
      <c r="DG56" s="128"/>
      <c r="DH56" s="128"/>
      <c r="DI56" s="128"/>
      <c r="DJ56" s="128"/>
      <c r="DK56" s="128"/>
      <c r="DL56" s="128"/>
      <c r="DM56" s="128"/>
      <c r="DN56" s="128"/>
      <c r="DO56" s="128"/>
      <c r="DP56" s="128"/>
      <c r="DQ56" s="128"/>
      <c r="DR56" s="127"/>
      <c r="DS56" s="127"/>
      <c r="DT56" s="127"/>
      <c r="DU56" s="127"/>
      <c r="DV56" s="127"/>
      <c r="DW56" s="127"/>
      <c r="DX56" s="127"/>
      <c r="DY56" s="127"/>
      <c r="DZ56" s="127"/>
      <c r="EA56" s="127"/>
      <c r="EB56" s="127"/>
      <c r="EC56" s="127"/>
      <c r="ED56" s="127"/>
      <c r="EE56" s="127"/>
      <c r="EF56" s="127"/>
      <c r="EG56" s="127"/>
      <c r="EH56" s="127"/>
      <c r="EI56" s="127"/>
      <c r="EJ56" s="127"/>
      <c r="EK56" s="127"/>
      <c r="EL56" s="127"/>
      <c r="EM56" s="127"/>
    </row>
    <row r="57" spans="1:143">
      <c r="A57" s="127"/>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c r="AA57" s="128"/>
      <c r="AB57" s="128"/>
      <c r="AC57" s="128"/>
      <c r="AD57" s="128"/>
      <c r="AE57" s="128"/>
      <c r="AF57" s="128"/>
      <c r="AG57" s="128"/>
      <c r="AH57" s="128"/>
      <c r="AI57" s="128"/>
      <c r="AJ57" s="128"/>
      <c r="AK57" s="128"/>
      <c r="AL57" s="128"/>
      <c r="AM57" s="128"/>
      <c r="AN57" s="128"/>
      <c r="AO57" s="128"/>
      <c r="AP57" s="128"/>
      <c r="AQ57" s="128"/>
      <c r="AR57" s="128"/>
      <c r="AS57" s="128"/>
      <c r="AT57" s="128"/>
      <c r="AU57" s="128"/>
      <c r="AV57" s="128"/>
      <c r="AW57" s="128"/>
      <c r="AX57" s="128"/>
      <c r="AY57" s="128"/>
      <c r="AZ57" s="128"/>
      <c r="BA57" s="128"/>
      <c r="BB57" s="128"/>
      <c r="BC57" s="128"/>
      <c r="BD57" s="128"/>
      <c r="BE57" s="128"/>
      <c r="BF57" s="128"/>
      <c r="BG57" s="128"/>
      <c r="BH57" s="128"/>
      <c r="BI57" s="128"/>
      <c r="BJ57" s="128"/>
      <c r="BK57" s="128"/>
      <c r="BL57" s="128"/>
      <c r="BM57" s="128"/>
      <c r="BN57" s="128"/>
      <c r="BO57" s="128"/>
      <c r="BP57" s="128"/>
      <c r="BQ57" s="128"/>
      <c r="BR57" s="128"/>
      <c r="BS57" s="128"/>
      <c r="BT57" s="128"/>
      <c r="BU57" s="128"/>
      <c r="BV57" s="128"/>
      <c r="BW57" s="128"/>
      <c r="BX57" s="128"/>
      <c r="BY57" s="128"/>
      <c r="BZ57" s="128"/>
      <c r="CA57" s="128"/>
      <c r="CB57" s="128"/>
      <c r="CC57" s="128"/>
      <c r="CD57" s="128"/>
      <c r="CE57" s="128"/>
      <c r="CF57" s="128"/>
      <c r="CG57" s="128"/>
      <c r="CH57" s="128"/>
      <c r="CI57" s="128"/>
      <c r="CJ57" s="128"/>
      <c r="CK57" s="128"/>
      <c r="CL57" s="128"/>
      <c r="CM57" s="128"/>
      <c r="CN57" s="128"/>
      <c r="CO57" s="128"/>
      <c r="CP57" s="128"/>
      <c r="CQ57" s="128"/>
      <c r="CR57" s="128"/>
      <c r="CS57" s="128"/>
      <c r="CT57" s="128"/>
      <c r="CU57" s="128"/>
      <c r="CV57" s="128"/>
      <c r="CW57" s="128"/>
      <c r="CX57" s="128"/>
      <c r="CY57" s="128"/>
      <c r="CZ57" s="128"/>
      <c r="DA57" s="128"/>
      <c r="DB57" s="128"/>
      <c r="DC57" s="128"/>
      <c r="DD57" s="128"/>
      <c r="DE57" s="128"/>
      <c r="DF57" s="128"/>
      <c r="DG57" s="128"/>
      <c r="DH57" s="128"/>
      <c r="DI57" s="128"/>
      <c r="DJ57" s="128"/>
      <c r="DK57" s="128"/>
      <c r="DL57" s="128"/>
      <c r="DM57" s="128"/>
      <c r="DN57" s="128"/>
      <c r="DO57" s="128"/>
      <c r="DP57" s="128"/>
      <c r="DQ57" s="128"/>
      <c r="DR57" s="127"/>
      <c r="DS57" s="127"/>
      <c r="DT57" s="127"/>
      <c r="DU57" s="127"/>
      <c r="DV57" s="127"/>
      <c r="DW57" s="127"/>
      <c r="DX57" s="127"/>
      <c r="DY57" s="127"/>
      <c r="DZ57" s="127"/>
      <c r="EA57" s="127"/>
      <c r="EB57" s="127"/>
      <c r="EC57" s="127"/>
      <c r="ED57" s="127"/>
      <c r="EE57" s="127"/>
      <c r="EF57" s="127"/>
      <c r="EG57" s="127"/>
      <c r="EH57" s="127"/>
      <c r="EI57" s="127"/>
      <c r="EJ57" s="127"/>
      <c r="EK57" s="127"/>
      <c r="EL57" s="127"/>
      <c r="EM57" s="127"/>
    </row>
    <row r="58" spans="1:143">
      <c r="A58" s="127"/>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c r="AA58" s="128"/>
      <c r="AB58" s="128"/>
      <c r="AC58" s="128"/>
      <c r="AD58" s="128"/>
      <c r="AE58" s="128"/>
      <c r="AF58" s="128"/>
      <c r="AG58" s="128"/>
      <c r="AH58" s="128"/>
      <c r="AI58" s="128"/>
      <c r="AJ58" s="128"/>
      <c r="AK58" s="128"/>
      <c r="AL58" s="128"/>
      <c r="AM58" s="128"/>
      <c r="AN58" s="128"/>
      <c r="AO58" s="128"/>
      <c r="AP58" s="128"/>
      <c r="AQ58" s="128"/>
      <c r="AR58" s="128"/>
      <c r="AS58" s="128"/>
      <c r="AT58" s="128"/>
      <c r="AU58" s="128"/>
      <c r="AV58" s="128"/>
      <c r="AW58" s="128"/>
      <c r="AX58" s="128"/>
      <c r="AY58" s="128"/>
      <c r="AZ58" s="128"/>
      <c r="BA58" s="128"/>
      <c r="BB58" s="128"/>
      <c r="BC58" s="128"/>
      <c r="BD58" s="128"/>
      <c r="BE58" s="128"/>
      <c r="BF58" s="128"/>
      <c r="BG58" s="128"/>
      <c r="BH58" s="128"/>
      <c r="BI58" s="128"/>
      <c r="BJ58" s="128"/>
      <c r="BK58" s="128"/>
      <c r="BL58" s="128"/>
      <c r="BM58" s="128"/>
      <c r="BN58" s="128"/>
      <c r="BO58" s="128"/>
      <c r="BP58" s="128"/>
      <c r="BQ58" s="128"/>
      <c r="BR58" s="128"/>
      <c r="BS58" s="128"/>
      <c r="BT58" s="128"/>
      <c r="BU58" s="128"/>
      <c r="BV58" s="128"/>
      <c r="BW58" s="128"/>
      <c r="BX58" s="128"/>
      <c r="BY58" s="128"/>
      <c r="BZ58" s="128"/>
      <c r="CA58" s="128"/>
      <c r="CB58" s="128"/>
      <c r="CC58" s="128"/>
      <c r="CD58" s="128"/>
      <c r="CE58" s="128"/>
      <c r="CF58" s="128"/>
      <c r="CG58" s="128"/>
      <c r="CH58" s="128"/>
      <c r="CI58" s="128"/>
      <c r="CJ58" s="128"/>
      <c r="CK58" s="128"/>
      <c r="CL58" s="128"/>
      <c r="CM58" s="128"/>
      <c r="CN58" s="128"/>
      <c r="CO58" s="128"/>
      <c r="CP58" s="128"/>
      <c r="CQ58" s="128"/>
      <c r="CR58" s="128"/>
      <c r="CS58" s="128"/>
      <c r="CT58" s="128"/>
      <c r="CU58" s="128"/>
      <c r="CV58" s="128"/>
      <c r="CW58" s="128"/>
      <c r="CX58" s="128"/>
      <c r="CY58" s="128"/>
      <c r="CZ58" s="128"/>
      <c r="DA58" s="128"/>
      <c r="DB58" s="128"/>
      <c r="DC58" s="128"/>
      <c r="DD58" s="128"/>
      <c r="DE58" s="128"/>
      <c r="DF58" s="128"/>
      <c r="DG58" s="128"/>
      <c r="DH58" s="128"/>
      <c r="DI58" s="128"/>
      <c r="DJ58" s="128"/>
      <c r="DK58" s="128"/>
      <c r="DL58" s="128"/>
      <c r="DM58" s="128"/>
      <c r="DN58" s="128"/>
      <c r="DO58" s="128"/>
      <c r="DP58" s="128"/>
      <c r="DQ58" s="128"/>
      <c r="DR58" s="127"/>
      <c r="DS58" s="127"/>
      <c r="DT58" s="127"/>
      <c r="DU58" s="127"/>
      <c r="DV58" s="127"/>
      <c r="DW58" s="127"/>
      <c r="DX58" s="127"/>
      <c r="DY58" s="127"/>
      <c r="DZ58" s="127"/>
      <c r="EA58" s="127"/>
      <c r="EB58" s="127"/>
      <c r="EC58" s="127"/>
      <c r="ED58" s="127"/>
      <c r="EE58" s="127"/>
      <c r="EF58" s="127"/>
      <c r="EG58" s="127"/>
      <c r="EH58" s="127"/>
      <c r="EI58" s="127"/>
      <c r="EJ58" s="127"/>
      <c r="EK58" s="127"/>
      <c r="EL58" s="127"/>
      <c r="EM58" s="127"/>
    </row>
    <row r="59" spans="1:143">
      <c r="A59" s="127"/>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c r="AA59" s="128"/>
      <c r="AB59" s="128"/>
      <c r="AC59" s="128"/>
      <c r="AD59" s="128"/>
      <c r="AE59" s="128"/>
      <c r="AF59" s="128"/>
      <c r="AG59" s="128"/>
      <c r="AH59" s="128"/>
      <c r="AI59" s="128"/>
      <c r="AJ59" s="128"/>
      <c r="AK59" s="128"/>
      <c r="AL59" s="128"/>
      <c r="AM59" s="128"/>
      <c r="AN59" s="128"/>
      <c r="AO59" s="128"/>
      <c r="AP59" s="128"/>
      <c r="AQ59" s="128"/>
      <c r="AR59" s="128"/>
      <c r="AS59" s="128"/>
      <c r="AT59" s="128"/>
      <c r="AU59" s="128"/>
      <c r="AV59" s="128"/>
      <c r="AW59" s="128"/>
      <c r="AX59" s="128"/>
      <c r="AY59" s="128"/>
      <c r="AZ59" s="128"/>
      <c r="BA59" s="128"/>
      <c r="BB59" s="128"/>
      <c r="BC59" s="128"/>
      <c r="BD59" s="128"/>
      <c r="BE59" s="128"/>
      <c r="BF59" s="128"/>
      <c r="BG59" s="128"/>
      <c r="BH59" s="128"/>
      <c r="BI59" s="128"/>
      <c r="BJ59" s="128"/>
      <c r="BK59" s="128"/>
      <c r="BL59" s="128"/>
      <c r="BM59" s="128"/>
      <c r="BN59" s="128"/>
      <c r="BO59" s="128"/>
      <c r="BP59" s="128"/>
      <c r="BQ59" s="128"/>
      <c r="BR59" s="128"/>
      <c r="BS59" s="128"/>
      <c r="BT59" s="128"/>
      <c r="BU59" s="128"/>
      <c r="BV59" s="128"/>
      <c r="BW59" s="128"/>
      <c r="BX59" s="128"/>
      <c r="BY59" s="128"/>
      <c r="BZ59" s="128"/>
      <c r="CA59" s="128"/>
      <c r="CB59" s="128"/>
      <c r="CC59" s="128"/>
      <c r="CD59" s="128"/>
      <c r="CE59" s="128"/>
      <c r="CF59" s="128"/>
      <c r="CG59" s="128"/>
      <c r="CH59" s="128"/>
      <c r="CI59" s="128"/>
      <c r="CJ59" s="128"/>
      <c r="CK59" s="128"/>
      <c r="CL59" s="128"/>
      <c r="CM59" s="128"/>
      <c r="CN59" s="128"/>
      <c r="CO59" s="128"/>
      <c r="CP59" s="128"/>
      <c r="CQ59" s="128"/>
      <c r="CR59" s="128"/>
      <c r="CS59" s="128"/>
      <c r="CT59" s="128"/>
      <c r="CU59" s="128"/>
      <c r="CV59" s="128"/>
      <c r="CW59" s="128"/>
      <c r="CX59" s="128"/>
      <c r="CY59" s="128"/>
      <c r="CZ59" s="128"/>
      <c r="DA59" s="128"/>
      <c r="DB59" s="128"/>
      <c r="DC59" s="128"/>
      <c r="DD59" s="128"/>
      <c r="DE59" s="128"/>
      <c r="DF59" s="128"/>
      <c r="DG59" s="128"/>
      <c r="DH59" s="128"/>
      <c r="DI59" s="128"/>
      <c r="DJ59" s="128"/>
      <c r="DK59" s="128"/>
      <c r="DL59" s="128"/>
      <c r="DM59" s="128"/>
      <c r="DN59" s="128"/>
      <c r="DO59" s="128"/>
      <c r="DP59" s="128"/>
      <c r="DQ59" s="128"/>
      <c r="DR59" s="127"/>
      <c r="DS59" s="127"/>
      <c r="DT59" s="127"/>
      <c r="DU59" s="127"/>
      <c r="DV59" s="127"/>
      <c r="DW59" s="127"/>
      <c r="DX59" s="127"/>
      <c r="DY59" s="127"/>
      <c r="DZ59" s="127"/>
      <c r="EA59" s="127"/>
      <c r="EB59" s="127"/>
      <c r="EC59" s="127"/>
      <c r="ED59" s="127"/>
      <c r="EE59" s="127"/>
      <c r="EF59" s="127"/>
      <c r="EG59" s="127"/>
      <c r="EH59" s="127"/>
      <c r="EI59" s="127"/>
      <c r="EJ59" s="127"/>
      <c r="EK59" s="127"/>
      <c r="EL59" s="127"/>
      <c r="EM59" s="127"/>
    </row>
    <row r="60" spans="1:143">
      <c r="A60" s="127"/>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c r="AA60" s="128"/>
      <c r="AB60" s="128"/>
      <c r="AC60" s="128"/>
      <c r="AD60" s="128"/>
      <c r="AE60" s="128"/>
      <c r="AF60" s="128"/>
      <c r="AG60" s="128"/>
      <c r="AH60" s="128"/>
      <c r="AI60" s="128"/>
      <c r="AJ60" s="128"/>
      <c r="AK60" s="128"/>
      <c r="AL60" s="128"/>
      <c r="AM60" s="128"/>
      <c r="AN60" s="128"/>
      <c r="AO60" s="128"/>
      <c r="AP60" s="128"/>
      <c r="AQ60" s="128"/>
      <c r="AR60" s="128"/>
      <c r="AS60" s="128"/>
      <c r="AT60" s="128"/>
      <c r="AU60" s="128"/>
      <c r="AV60" s="128"/>
      <c r="AW60" s="128"/>
      <c r="AX60" s="128"/>
      <c r="AY60" s="128"/>
      <c r="AZ60" s="128"/>
      <c r="BA60" s="128"/>
      <c r="BB60" s="128"/>
      <c r="BC60" s="128"/>
      <c r="BD60" s="128"/>
      <c r="BE60" s="128"/>
      <c r="BF60" s="128"/>
      <c r="BG60" s="128"/>
      <c r="BH60" s="128"/>
      <c r="BI60" s="128"/>
      <c r="BJ60" s="128"/>
      <c r="BK60" s="128"/>
      <c r="BL60" s="128"/>
      <c r="BM60" s="128"/>
      <c r="BN60" s="128"/>
      <c r="BO60" s="128"/>
      <c r="BP60" s="128"/>
      <c r="BQ60" s="128"/>
      <c r="BR60" s="128"/>
      <c r="BS60" s="128"/>
      <c r="BT60" s="128"/>
      <c r="BU60" s="128"/>
      <c r="BV60" s="128"/>
      <c r="BW60" s="128"/>
      <c r="BX60" s="128"/>
      <c r="BY60" s="128"/>
      <c r="BZ60" s="128"/>
      <c r="CA60" s="128"/>
      <c r="CB60" s="128"/>
      <c r="CC60" s="128"/>
      <c r="CD60" s="128"/>
      <c r="CE60" s="128"/>
      <c r="CF60" s="128"/>
      <c r="CG60" s="128"/>
      <c r="CH60" s="128"/>
      <c r="CI60" s="128"/>
      <c r="CJ60" s="128"/>
      <c r="CK60" s="128"/>
      <c r="CL60" s="128"/>
      <c r="CM60" s="128"/>
      <c r="CN60" s="128"/>
      <c r="CO60" s="128"/>
      <c r="CP60" s="128"/>
      <c r="CQ60" s="128"/>
      <c r="CR60" s="128"/>
      <c r="CS60" s="128"/>
      <c r="CT60" s="128"/>
      <c r="CU60" s="128"/>
      <c r="CV60" s="128"/>
      <c r="CW60" s="128"/>
      <c r="CX60" s="128"/>
      <c r="CY60" s="128"/>
      <c r="CZ60" s="128"/>
      <c r="DA60" s="128"/>
      <c r="DB60" s="128"/>
      <c r="DC60" s="128"/>
      <c r="DD60" s="128"/>
      <c r="DE60" s="128"/>
      <c r="DF60" s="128"/>
      <c r="DG60" s="128"/>
      <c r="DH60" s="128"/>
      <c r="DI60" s="128"/>
      <c r="DJ60" s="128"/>
      <c r="DK60" s="128"/>
      <c r="DL60" s="128"/>
      <c r="DM60" s="128"/>
      <c r="DN60" s="128"/>
      <c r="DO60" s="128"/>
      <c r="DP60" s="128"/>
      <c r="DQ60" s="128"/>
      <c r="DR60" s="127"/>
      <c r="DS60" s="127"/>
      <c r="DT60" s="127"/>
      <c r="DU60" s="127"/>
      <c r="DV60" s="127"/>
      <c r="DW60" s="127"/>
      <c r="DX60" s="127"/>
      <c r="DY60" s="127"/>
      <c r="DZ60" s="127"/>
      <c r="EA60" s="127"/>
      <c r="EB60" s="127"/>
      <c r="EC60" s="127"/>
      <c r="ED60" s="127"/>
      <c r="EE60" s="127"/>
      <c r="EF60" s="127"/>
      <c r="EG60" s="127"/>
      <c r="EH60" s="127"/>
      <c r="EI60" s="127"/>
      <c r="EJ60" s="127"/>
      <c r="EK60" s="127"/>
      <c r="EL60" s="127"/>
      <c r="EM60" s="127"/>
    </row>
    <row r="61" spans="1:143">
      <c r="A61" s="127"/>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c r="AA61" s="128"/>
      <c r="AB61" s="128"/>
      <c r="AC61" s="128"/>
      <c r="AD61" s="128"/>
      <c r="AE61" s="128"/>
      <c r="AF61" s="128"/>
      <c r="AG61" s="128"/>
      <c r="AH61" s="128"/>
      <c r="AI61" s="128"/>
      <c r="AJ61" s="128"/>
      <c r="AK61" s="128"/>
      <c r="AL61" s="128"/>
      <c r="AM61" s="128"/>
      <c r="AN61" s="128"/>
      <c r="AO61" s="128"/>
      <c r="AP61" s="128"/>
      <c r="AQ61" s="128"/>
      <c r="AR61" s="128"/>
      <c r="AS61" s="128"/>
      <c r="AT61" s="128"/>
      <c r="AU61" s="128"/>
      <c r="AV61" s="128"/>
      <c r="AW61" s="128"/>
      <c r="AX61" s="128"/>
      <c r="AY61" s="128"/>
      <c r="AZ61" s="128"/>
      <c r="BA61" s="128"/>
      <c r="BB61" s="128"/>
      <c r="BC61" s="128"/>
      <c r="BD61" s="128"/>
      <c r="BE61" s="128"/>
      <c r="BF61" s="128"/>
      <c r="BG61" s="128"/>
      <c r="BH61" s="128"/>
      <c r="BI61" s="128"/>
      <c r="BJ61" s="128"/>
      <c r="BK61" s="128"/>
      <c r="BL61" s="128"/>
      <c r="BM61" s="128"/>
      <c r="BN61" s="128"/>
      <c r="BO61" s="128"/>
      <c r="BP61" s="128"/>
      <c r="BQ61" s="128"/>
      <c r="BR61" s="128"/>
      <c r="BS61" s="128"/>
      <c r="BT61" s="128"/>
      <c r="BU61" s="128"/>
      <c r="BV61" s="128"/>
      <c r="BW61" s="128"/>
      <c r="BX61" s="128"/>
      <c r="BY61" s="128"/>
      <c r="BZ61" s="128"/>
      <c r="CA61" s="128"/>
      <c r="CB61" s="128"/>
      <c r="CC61" s="128"/>
      <c r="CD61" s="128"/>
      <c r="CE61" s="128"/>
      <c r="CF61" s="128"/>
      <c r="CG61" s="128"/>
      <c r="CH61" s="128"/>
      <c r="CI61" s="128"/>
      <c r="CJ61" s="128"/>
      <c r="CK61" s="128"/>
      <c r="CL61" s="128"/>
      <c r="CM61" s="128"/>
      <c r="CN61" s="128"/>
      <c r="CO61" s="128"/>
      <c r="CP61" s="128"/>
      <c r="CQ61" s="128"/>
      <c r="CR61" s="128"/>
      <c r="CS61" s="128"/>
      <c r="CT61" s="128"/>
      <c r="CU61" s="128"/>
      <c r="CV61" s="128"/>
      <c r="CW61" s="128"/>
      <c r="CX61" s="128"/>
      <c r="CY61" s="128"/>
      <c r="CZ61" s="128"/>
      <c r="DA61" s="128"/>
      <c r="DB61" s="128"/>
      <c r="DC61" s="128"/>
      <c r="DD61" s="128"/>
      <c r="DE61" s="128"/>
      <c r="DF61" s="128"/>
      <c r="DG61" s="128"/>
      <c r="DH61" s="128"/>
      <c r="DI61" s="128"/>
      <c r="DJ61" s="128"/>
      <c r="DK61" s="128"/>
      <c r="DL61" s="128"/>
      <c r="DM61" s="128"/>
      <c r="DN61" s="128"/>
      <c r="DO61" s="128"/>
      <c r="DP61" s="128"/>
      <c r="DQ61" s="128"/>
      <c r="DR61" s="127"/>
      <c r="DS61" s="127"/>
      <c r="DT61" s="127"/>
      <c r="DU61" s="127"/>
      <c r="DV61" s="127"/>
      <c r="DW61" s="127"/>
      <c r="DX61" s="127"/>
      <c r="DY61" s="127"/>
      <c r="DZ61" s="127"/>
      <c r="EA61" s="127"/>
      <c r="EB61" s="127"/>
      <c r="EC61" s="127"/>
      <c r="ED61" s="127"/>
      <c r="EE61" s="127"/>
      <c r="EF61" s="127"/>
      <c r="EG61" s="127"/>
      <c r="EH61" s="127"/>
      <c r="EI61" s="127"/>
      <c r="EJ61" s="127"/>
      <c r="EK61" s="127"/>
      <c r="EL61" s="127"/>
      <c r="EM61" s="127"/>
    </row>
    <row r="62" spans="1:143">
      <c r="A62" s="127"/>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c r="AA62" s="128"/>
      <c r="AB62" s="128"/>
      <c r="AC62" s="128"/>
      <c r="AD62" s="128"/>
      <c r="AE62" s="128"/>
      <c r="AF62" s="128"/>
      <c r="AG62" s="128"/>
      <c r="AH62" s="128"/>
      <c r="AI62" s="128"/>
      <c r="AJ62" s="128"/>
      <c r="AK62" s="128"/>
      <c r="AL62" s="128"/>
      <c r="AM62" s="128"/>
      <c r="AN62" s="128"/>
      <c r="AO62" s="128"/>
      <c r="AP62" s="128"/>
      <c r="AQ62" s="128"/>
      <c r="AR62" s="128"/>
      <c r="AS62" s="128"/>
      <c r="AT62" s="128"/>
      <c r="AU62" s="128"/>
      <c r="AV62" s="128"/>
      <c r="AW62" s="128"/>
      <c r="AX62" s="128"/>
      <c r="AY62" s="128"/>
      <c r="AZ62" s="128"/>
      <c r="BA62" s="128"/>
      <c r="BB62" s="128"/>
      <c r="BC62" s="128"/>
      <c r="BD62" s="128"/>
      <c r="BE62" s="128"/>
      <c r="BF62" s="128"/>
      <c r="BG62" s="128"/>
      <c r="BH62" s="128"/>
      <c r="BI62" s="128"/>
      <c r="BJ62" s="128"/>
      <c r="BK62" s="128"/>
      <c r="BL62" s="128"/>
      <c r="BM62" s="128"/>
      <c r="BN62" s="128"/>
      <c r="BO62" s="128"/>
      <c r="BP62" s="128"/>
      <c r="BQ62" s="128"/>
      <c r="BR62" s="128"/>
      <c r="BS62" s="128"/>
      <c r="BT62" s="128"/>
      <c r="BU62" s="128"/>
      <c r="BV62" s="128"/>
      <c r="BW62" s="128"/>
      <c r="BX62" s="128"/>
      <c r="BY62" s="128"/>
      <c r="BZ62" s="128"/>
      <c r="CA62" s="128"/>
      <c r="CB62" s="128"/>
      <c r="CC62" s="128"/>
      <c r="CD62" s="128"/>
      <c r="CE62" s="128"/>
      <c r="CF62" s="128"/>
      <c r="CG62" s="128"/>
      <c r="CH62" s="128"/>
      <c r="CI62" s="128"/>
      <c r="CJ62" s="128"/>
      <c r="CK62" s="128"/>
      <c r="CL62" s="128"/>
      <c r="CM62" s="128"/>
      <c r="CN62" s="128"/>
      <c r="CO62" s="128"/>
      <c r="CP62" s="128"/>
      <c r="CQ62" s="128"/>
      <c r="CR62" s="128"/>
      <c r="CS62" s="128"/>
      <c r="CT62" s="128"/>
      <c r="CU62" s="128"/>
      <c r="CV62" s="128"/>
      <c r="CW62" s="128"/>
      <c r="CX62" s="128"/>
      <c r="CY62" s="128"/>
      <c r="CZ62" s="128"/>
      <c r="DA62" s="128"/>
      <c r="DB62" s="128"/>
      <c r="DC62" s="128"/>
      <c r="DD62" s="128"/>
      <c r="DE62" s="128"/>
      <c r="DF62" s="128"/>
      <c r="DG62" s="128"/>
      <c r="DH62" s="128"/>
      <c r="DI62" s="128"/>
      <c r="DJ62" s="128"/>
      <c r="DK62" s="128"/>
      <c r="DL62" s="128"/>
      <c r="DM62" s="128"/>
      <c r="DN62" s="128"/>
      <c r="DO62" s="128"/>
      <c r="DP62" s="128"/>
      <c r="DQ62" s="128"/>
      <c r="DR62" s="127"/>
      <c r="DS62" s="127"/>
      <c r="DT62" s="127"/>
      <c r="DU62" s="127"/>
      <c r="DV62" s="127"/>
      <c r="DW62" s="127"/>
      <c r="DX62" s="127"/>
      <c r="DY62" s="127"/>
      <c r="DZ62" s="127"/>
      <c r="EA62" s="127"/>
      <c r="EB62" s="127"/>
      <c r="EC62" s="127"/>
      <c r="ED62" s="127"/>
      <c r="EE62" s="127"/>
      <c r="EF62" s="127"/>
      <c r="EG62" s="127"/>
      <c r="EH62" s="127"/>
      <c r="EI62" s="127"/>
      <c r="EJ62" s="127"/>
      <c r="EK62" s="127"/>
      <c r="EL62" s="127"/>
      <c r="EM62" s="127"/>
    </row>
    <row r="63" spans="1:143">
      <c r="A63" s="127"/>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c r="AA63" s="128"/>
      <c r="AB63" s="128"/>
      <c r="AC63" s="128"/>
      <c r="AD63" s="128"/>
      <c r="AE63" s="128"/>
      <c r="AF63" s="128"/>
      <c r="AG63" s="128"/>
      <c r="AH63" s="128"/>
      <c r="AI63" s="128"/>
      <c r="AJ63" s="128"/>
      <c r="AK63" s="128"/>
      <c r="AL63" s="128"/>
      <c r="AM63" s="128"/>
      <c r="AN63" s="128"/>
      <c r="AO63" s="128"/>
      <c r="AP63" s="128"/>
      <c r="AQ63" s="128"/>
      <c r="AR63" s="128"/>
      <c r="AS63" s="128"/>
      <c r="AT63" s="128"/>
      <c r="AU63" s="128"/>
      <c r="AV63" s="128"/>
      <c r="AW63" s="128"/>
      <c r="AX63" s="128"/>
      <c r="AY63" s="128"/>
      <c r="AZ63" s="128"/>
      <c r="BA63" s="128"/>
      <c r="BB63" s="128"/>
      <c r="BC63" s="128"/>
      <c r="BD63" s="128"/>
      <c r="BE63" s="128"/>
      <c r="BF63" s="128"/>
      <c r="BG63" s="128"/>
      <c r="BH63" s="128"/>
      <c r="BI63" s="128"/>
      <c r="BJ63" s="128"/>
      <c r="BK63" s="128"/>
      <c r="BL63" s="128"/>
      <c r="BM63" s="128"/>
      <c r="BN63" s="128"/>
      <c r="BO63" s="128"/>
      <c r="BP63" s="128"/>
      <c r="BQ63" s="128"/>
      <c r="BR63" s="128"/>
      <c r="BS63" s="128"/>
      <c r="BT63" s="128"/>
      <c r="BU63" s="128"/>
      <c r="BV63" s="128"/>
      <c r="BW63" s="128"/>
      <c r="BX63" s="128"/>
      <c r="BY63" s="128"/>
      <c r="BZ63" s="128"/>
      <c r="CA63" s="128"/>
      <c r="CB63" s="128"/>
      <c r="CC63" s="128"/>
      <c r="CD63" s="128"/>
      <c r="CE63" s="128"/>
      <c r="CF63" s="128"/>
      <c r="CG63" s="128"/>
      <c r="CH63" s="128"/>
      <c r="CI63" s="128"/>
      <c r="CJ63" s="128"/>
      <c r="CK63" s="128"/>
      <c r="CL63" s="128"/>
      <c r="CM63" s="128"/>
      <c r="CN63" s="128"/>
      <c r="CO63" s="128"/>
      <c r="CP63" s="128"/>
      <c r="CQ63" s="128"/>
      <c r="CR63" s="128"/>
      <c r="CS63" s="128"/>
      <c r="CT63" s="128"/>
      <c r="CU63" s="128"/>
      <c r="CV63" s="128"/>
      <c r="CW63" s="128"/>
      <c r="CX63" s="128"/>
      <c r="CY63" s="128"/>
      <c r="CZ63" s="128"/>
      <c r="DA63" s="128"/>
      <c r="DB63" s="128"/>
      <c r="DC63" s="128"/>
      <c r="DD63" s="128"/>
      <c r="DE63" s="128"/>
      <c r="DF63" s="128"/>
      <c r="DG63" s="128"/>
      <c r="DH63" s="128"/>
      <c r="DI63" s="128"/>
      <c r="DJ63" s="128"/>
      <c r="DK63" s="128"/>
      <c r="DL63" s="128"/>
      <c r="DM63" s="128"/>
      <c r="DN63" s="128"/>
      <c r="DO63" s="128"/>
      <c r="DP63" s="128"/>
      <c r="DQ63" s="128"/>
      <c r="DR63" s="127"/>
      <c r="DS63" s="127"/>
      <c r="DT63" s="127"/>
      <c r="DU63" s="127"/>
      <c r="DV63" s="127"/>
      <c r="DW63" s="127"/>
      <c r="DX63" s="127"/>
      <c r="DY63" s="127"/>
      <c r="DZ63" s="127"/>
      <c r="EA63" s="127"/>
      <c r="EB63" s="127"/>
      <c r="EC63" s="127"/>
      <c r="ED63" s="127"/>
      <c r="EE63" s="127"/>
      <c r="EF63" s="127"/>
      <c r="EG63" s="127"/>
      <c r="EH63" s="127"/>
      <c r="EI63" s="127"/>
      <c r="EJ63" s="127"/>
      <c r="EK63" s="127"/>
      <c r="EL63" s="127"/>
      <c r="EM63" s="127"/>
    </row>
    <row r="64" spans="1:143">
      <c r="A64" s="127"/>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c r="AA64" s="128"/>
      <c r="AB64" s="128"/>
      <c r="AC64" s="128"/>
      <c r="AD64" s="128"/>
      <c r="AE64" s="128"/>
      <c r="AF64" s="128"/>
      <c r="AG64" s="128"/>
      <c r="AH64" s="128"/>
      <c r="AI64" s="128"/>
      <c r="AJ64" s="128"/>
      <c r="AK64" s="128"/>
      <c r="AL64" s="128"/>
      <c r="AM64" s="128"/>
      <c r="AN64" s="128"/>
      <c r="AO64" s="128"/>
      <c r="AP64" s="128"/>
      <c r="AQ64" s="128"/>
      <c r="AR64" s="128"/>
      <c r="AS64" s="128"/>
      <c r="AT64" s="128"/>
      <c r="AU64" s="128"/>
      <c r="AV64" s="128"/>
      <c r="AW64" s="128"/>
      <c r="AX64" s="128"/>
      <c r="AY64" s="128"/>
      <c r="AZ64" s="128"/>
      <c r="BA64" s="128"/>
      <c r="BB64" s="128"/>
      <c r="BC64" s="128"/>
      <c r="BD64" s="128"/>
      <c r="BE64" s="128"/>
      <c r="BF64" s="128"/>
      <c r="BG64" s="128"/>
      <c r="BH64" s="128"/>
      <c r="BI64" s="128"/>
      <c r="BJ64" s="128"/>
      <c r="BK64" s="128"/>
      <c r="BL64" s="128"/>
      <c r="BM64" s="128"/>
      <c r="BN64" s="128"/>
      <c r="BO64" s="128"/>
      <c r="BP64" s="128"/>
      <c r="BQ64" s="128"/>
      <c r="BR64" s="128"/>
      <c r="BS64" s="128"/>
      <c r="BT64" s="128"/>
      <c r="BU64" s="128"/>
      <c r="BV64" s="128"/>
      <c r="BW64" s="128"/>
      <c r="BX64" s="128"/>
      <c r="BY64" s="128"/>
      <c r="BZ64" s="128"/>
      <c r="CA64" s="128"/>
      <c r="CB64" s="128"/>
      <c r="CC64" s="128"/>
      <c r="CD64" s="128"/>
      <c r="CE64" s="128"/>
      <c r="CF64" s="128"/>
      <c r="CG64" s="128"/>
      <c r="CH64" s="128"/>
      <c r="CI64" s="128"/>
      <c r="CJ64" s="128"/>
      <c r="CK64" s="128"/>
      <c r="CL64" s="128"/>
      <c r="CM64" s="128"/>
      <c r="CN64" s="128"/>
      <c r="CO64" s="128"/>
      <c r="CP64" s="128"/>
      <c r="CQ64" s="128"/>
      <c r="CR64" s="128"/>
      <c r="CS64" s="128"/>
      <c r="CT64" s="128"/>
      <c r="CU64" s="128"/>
      <c r="CV64" s="128"/>
      <c r="CW64" s="128"/>
      <c r="CX64" s="128"/>
      <c r="CY64" s="128"/>
      <c r="CZ64" s="128"/>
      <c r="DA64" s="128"/>
      <c r="DB64" s="128"/>
      <c r="DC64" s="128"/>
      <c r="DD64" s="128"/>
      <c r="DE64" s="128"/>
      <c r="DF64" s="128"/>
      <c r="DG64" s="128"/>
      <c r="DH64" s="128"/>
      <c r="DI64" s="128"/>
      <c r="DJ64" s="128"/>
      <c r="DK64" s="128"/>
      <c r="DL64" s="128"/>
      <c r="DM64" s="128"/>
      <c r="DN64" s="128"/>
      <c r="DO64" s="128"/>
      <c r="DP64" s="128"/>
      <c r="DQ64" s="128"/>
      <c r="DR64" s="127"/>
      <c r="DS64" s="127"/>
      <c r="DT64" s="127"/>
      <c r="DU64" s="127"/>
      <c r="DV64" s="127"/>
      <c r="DW64" s="127"/>
      <c r="DX64" s="127"/>
      <c r="DY64" s="127"/>
      <c r="DZ64" s="127"/>
      <c r="EA64" s="127"/>
      <c r="EB64" s="127"/>
      <c r="EC64" s="127"/>
      <c r="ED64" s="127"/>
      <c r="EE64" s="127"/>
      <c r="EF64" s="127"/>
      <c r="EG64" s="127"/>
      <c r="EH64" s="127"/>
      <c r="EI64" s="127"/>
      <c r="EJ64" s="127"/>
      <c r="EK64" s="127"/>
      <c r="EL64" s="127"/>
      <c r="EM64" s="127"/>
    </row>
    <row r="65" spans="1:143">
      <c r="A65" s="127"/>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c r="AA65" s="128"/>
      <c r="AB65" s="128"/>
      <c r="AC65" s="128"/>
      <c r="AD65" s="128"/>
      <c r="AE65" s="128"/>
      <c r="AF65" s="128"/>
      <c r="AG65" s="128"/>
      <c r="AH65" s="128"/>
      <c r="AI65" s="128"/>
      <c r="AJ65" s="128"/>
      <c r="AK65" s="128"/>
      <c r="AL65" s="128"/>
      <c r="AM65" s="128"/>
      <c r="AN65" s="128"/>
      <c r="AO65" s="128"/>
      <c r="AP65" s="128"/>
      <c r="AQ65" s="128"/>
      <c r="AR65" s="128"/>
      <c r="AS65" s="128"/>
      <c r="AT65" s="128"/>
      <c r="AU65" s="128"/>
      <c r="AV65" s="128"/>
      <c r="AW65" s="128"/>
      <c r="AX65" s="128"/>
      <c r="AY65" s="128"/>
      <c r="AZ65" s="128"/>
      <c r="BA65" s="128"/>
      <c r="BB65" s="128"/>
      <c r="BC65" s="128"/>
      <c r="BD65" s="128"/>
      <c r="BE65" s="128"/>
      <c r="BF65" s="128"/>
      <c r="BG65" s="128"/>
      <c r="BH65" s="128"/>
      <c r="BI65" s="128"/>
      <c r="BJ65" s="128"/>
      <c r="BK65" s="128"/>
      <c r="BL65" s="128"/>
      <c r="BM65" s="128"/>
      <c r="BN65" s="128"/>
      <c r="BO65" s="128"/>
      <c r="BP65" s="128"/>
      <c r="BQ65" s="128"/>
      <c r="BR65" s="128"/>
      <c r="BS65" s="128"/>
      <c r="BT65" s="128"/>
      <c r="BU65" s="128"/>
      <c r="BV65" s="128"/>
      <c r="BW65" s="128"/>
      <c r="BX65" s="128"/>
      <c r="BY65" s="128"/>
      <c r="BZ65" s="128"/>
      <c r="CA65" s="128"/>
      <c r="CB65" s="128"/>
      <c r="CC65" s="128"/>
      <c r="CD65" s="128"/>
      <c r="CE65" s="128"/>
      <c r="CF65" s="128"/>
      <c r="CG65" s="128"/>
      <c r="CH65" s="128"/>
      <c r="CI65" s="128"/>
      <c r="CJ65" s="128"/>
      <c r="CK65" s="128"/>
      <c r="CL65" s="128"/>
      <c r="CM65" s="128"/>
      <c r="CN65" s="128"/>
      <c r="CO65" s="128"/>
      <c r="CP65" s="128"/>
      <c r="CQ65" s="128"/>
      <c r="CR65" s="128"/>
      <c r="CS65" s="128"/>
      <c r="CT65" s="128"/>
      <c r="CU65" s="128"/>
      <c r="CV65" s="128"/>
      <c r="CW65" s="128"/>
      <c r="CX65" s="128"/>
      <c r="CY65" s="128"/>
      <c r="CZ65" s="128"/>
      <c r="DA65" s="128"/>
      <c r="DB65" s="128"/>
      <c r="DC65" s="128"/>
      <c r="DD65" s="128"/>
      <c r="DE65" s="128"/>
      <c r="DF65" s="128"/>
      <c r="DG65" s="128"/>
      <c r="DH65" s="128"/>
      <c r="DI65" s="128"/>
      <c r="DJ65" s="128"/>
      <c r="DK65" s="128"/>
      <c r="DL65" s="128"/>
      <c r="DM65" s="128"/>
      <c r="DN65" s="128"/>
      <c r="DO65" s="128"/>
      <c r="DP65" s="128"/>
      <c r="DQ65" s="128"/>
      <c r="DR65" s="127"/>
      <c r="DS65" s="127"/>
      <c r="DT65" s="127"/>
      <c r="DU65" s="127"/>
      <c r="DV65" s="127"/>
      <c r="DW65" s="127"/>
      <c r="DX65" s="127"/>
      <c r="DY65" s="127"/>
      <c r="DZ65" s="127"/>
      <c r="EA65" s="127"/>
      <c r="EB65" s="127"/>
      <c r="EC65" s="127"/>
      <c r="ED65" s="127"/>
      <c r="EE65" s="127"/>
      <c r="EF65" s="127"/>
      <c r="EG65" s="127"/>
      <c r="EH65" s="127"/>
      <c r="EI65" s="127"/>
      <c r="EJ65" s="127"/>
      <c r="EK65" s="127"/>
      <c r="EL65" s="127"/>
      <c r="EM65" s="127"/>
    </row>
    <row r="66" spans="1:143">
      <c r="A66" s="127"/>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c r="AA66" s="128"/>
      <c r="AB66" s="128"/>
      <c r="AC66" s="128"/>
      <c r="AD66" s="128"/>
      <c r="AE66" s="128"/>
      <c r="AF66" s="128"/>
      <c r="AG66" s="128"/>
      <c r="AH66" s="128"/>
      <c r="AI66" s="128"/>
      <c r="AJ66" s="128"/>
      <c r="AK66" s="128"/>
      <c r="AL66" s="128"/>
      <c r="AM66" s="128"/>
      <c r="AN66" s="128"/>
      <c r="AO66" s="128"/>
      <c r="AP66" s="128"/>
      <c r="AQ66" s="128"/>
      <c r="AR66" s="128"/>
      <c r="AS66" s="128"/>
      <c r="AT66" s="128"/>
      <c r="AU66" s="128"/>
      <c r="AV66" s="128"/>
      <c r="AW66" s="128"/>
      <c r="AX66" s="128"/>
      <c r="AY66" s="128"/>
      <c r="AZ66" s="128"/>
      <c r="BA66" s="128"/>
      <c r="BB66" s="128"/>
      <c r="BC66" s="128"/>
      <c r="BD66" s="128"/>
      <c r="BE66" s="128"/>
      <c r="BF66" s="128"/>
      <c r="BG66" s="128"/>
      <c r="BH66" s="128"/>
      <c r="BI66" s="128"/>
      <c r="BJ66" s="128"/>
      <c r="BK66" s="128"/>
      <c r="BL66" s="128"/>
      <c r="BM66" s="128"/>
      <c r="BN66" s="128"/>
      <c r="BO66" s="128"/>
      <c r="BP66" s="128"/>
      <c r="BQ66" s="128"/>
      <c r="BR66" s="128"/>
      <c r="BS66" s="128"/>
      <c r="BT66" s="128"/>
      <c r="BU66" s="128"/>
      <c r="BV66" s="128"/>
      <c r="BW66" s="128"/>
      <c r="BX66" s="128"/>
      <c r="BY66" s="128"/>
      <c r="BZ66" s="128"/>
      <c r="CA66" s="128"/>
      <c r="CB66" s="128"/>
      <c r="CC66" s="128"/>
      <c r="CD66" s="128"/>
      <c r="CE66" s="128"/>
      <c r="CF66" s="128"/>
      <c r="CG66" s="128"/>
      <c r="CH66" s="128"/>
      <c r="CI66" s="128"/>
      <c r="CJ66" s="128"/>
      <c r="CK66" s="128"/>
      <c r="CL66" s="128"/>
      <c r="CM66" s="128"/>
      <c r="CN66" s="128"/>
      <c r="CO66" s="128"/>
      <c r="CP66" s="128"/>
      <c r="CQ66" s="128"/>
      <c r="CR66" s="128"/>
      <c r="CS66" s="128"/>
      <c r="CT66" s="128"/>
      <c r="CU66" s="128"/>
      <c r="CV66" s="128"/>
      <c r="CW66" s="128"/>
      <c r="CX66" s="128"/>
      <c r="CY66" s="128"/>
      <c r="CZ66" s="128"/>
      <c r="DA66" s="128"/>
      <c r="DB66" s="128"/>
      <c r="DC66" s="128"/>
      <c r="DD66" s="128"/>
      <c r="DE66" s="128"/>
      <c r="DF66" s="128"/>
      <c r="DG66" s="128"/>
      <c r="DH66" s="128"/>
      <c r="DI66" s="128"/>
      <c r="DJ66" s="128"/>
      <c r="DK66" s="128"/>
      <c r="DL66" s="128"/>
      <c r="DM66" s="128"/>
      <c r="DN66" s="128"/>
      <c r="DO66" s="128"/>
      <c r="DP66" s="128"/>
      <c r="DQ66" s="128"/>
      <c r="DR66" s="127"/>
      <c r="DS66" s="127"/>
      <c r="DT66" s="127"/>
      <c r="DU66" s="127"/>
      <c r="DV66" s="127"/>
      <c r="DW66" s="127"/>
      <c r="DX66" s="127"/>
      <c r="DY66" s="127"/>
      <c r="DZ66" s="127"/>
      <c r="EA66" s="127"/>
      <c r="EB66" s="127"/>
      <c r="EC66" s="127"/>
      <c r="ED66" s="127"/>
      <c r="EE66" s="127"/>
      <c r="EF66" s="127"/>
      <c r="EG66" s="127"/>
      <c r="EH66" s="127"/>
      <c r="EI66" s="127"/>
      <c r="EJ66" s="127"/>
      <c r="EK66" s="127"/>
      <c r="EL66" s="127"/>
      <c r="EM66" s="127"/>
    </row>
    <row r="67" spans="1:143">
      <c r="A67" s="127"/>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c r="AA67" s="128"/>
      <c r="AB67" s="128"/>
      <c r="AC67" s="128"/>
      <c r="AD67" s="128"/>
      <c r="AE67" s="128"/>
      <c r="AF67" s="128"/>
      <c r="AG67" s="128"/>
      <c r="AH67" s="128"/>
      <c r="AI67" s="128"/>
      <c r="AJ67" s="128"/>
      <c r="AK67" s="128"/>
      <c r="AL67" s="128"/>
      <c r="AM67" s="128"/>
      <c r="AN67" s="128"/>
      <c r="AO67" s="128"/>
      <c r="AP67" s="128"/>
      <c r="AQ67" s="128"/>
      <c r="AR67" s="128"/>
      <c r="AS67" s="128"/>
      <c r="AT67" s="128"/>
      <c r="AU67" s="128"/>
      <c r="AV67" s="128"/>
      <c r="AW67" s="128"/>
      <c r="AX67" s="128"/>
      <c r="AY67" s="128"/>
      <c r="AZ67" s="128"/>
      <c r="BA67" s="128"/>
      <c r="BB67" s="128"/>
      <c r="BC67" s="128"/>
      <c r="BD67" s="128"/>
      <c r="BE67" s="128"/>
      <c r="BF67" s="128"/>
      <c r="BG67" s="128"/>
      <c r="BH67" s="128"/>
      <c r="BI67" s="128"/>
      <c r="BJ67" s="128"/>
      <c r="BK67" s="128"/>
      <c r="BL67" s="128"/>
      <c r="BM67" s="128"/>
      <c r="BN67" s="128"/>
      <c r="BO67" s="128"/>
      <c r="BP67" s="128"/>
      <c r="BQ67" s="128"/>
      <c r="BR67" s="128"/>
      <c r="BS67" s="128"/>
      <c r="BT67" s="128"/>
      <c r="BU67" s="128"/>
      <c r="BV67" s="128"/>
      <c r="BW67" s="128"/>
      <c r="BX67" s="128"/>
      <c r="BY67" s="128"/>
      <c r="BZ67" s="128"/>
      <c r="CA67" s="128"/>
      <c r="CB67" s="128"/>
      <c r="CC67" s="128"/>
      <c r="CD67" s="128"/>
      <c r="CE67" s="128"/>
      <c r="CF67" s="128"/>
      <c r="CG67" s="128"/>
      <c r="CH67" s="128"/>
      <c r="CI67" s="128"/>
      <c r="CJ67" s="128"/>
      <c r="CK67" s="128"/>
      <c r="CL67" s="128"/>
      <c r="CM67" s="128"/>
      <c r="CN67" s="128"/>
      <c r="CO67" s="128"/>
      <c r="CP67" s="128"/>
      <c r="CQ67" s="128"/>
      <c r="CR67" s="128"/>
      <c r="CS67" s="128"/>
      <c r="CT67" s="128"/>
      <c r="CU67" s="128"/>
      <c r="CV67" s="128"/>
      <c r="CW67" s="128"/>
      <c r="CX67" s="128"/>
      <c r="CY67" s="128"/>
      <c r="CZ67" s="128"/>
      <c r="DA67" s="128"/>
      <c r="DB67" s="128"/>
      <c r="DC67" s="128"/>
      <c r="DD67" s="128"/>
      <c r="DE67" s="128"/>
      <c r="DF67" s="128"/>
      <c r="DG67" s="128"/>
      <c r="DH67" s="128"/>
      <c r="DI67" s="128"/>
      <c r="DJ67" s="128"/>
      <c r="DK67" s="128"/>
      <c r="DL67" s="128"/>
      <c r="DM67" s="128"/>
      <c r="DN67" s="128"/>
      <c r="DO67" s="128"/>
      <c r="DP67" s="128"/>
      <c r="DQ67" s="128"/>
      <c r="DR67" s="127"/>
      <c r="DS67" s="127"/>
      <c r="DT67" s="127"/>
      <c r="DU67" s="127"/>
      <c r="DV67" s="127"/>
      <c r="DW67" s="127"/>
      <c r="DX67" s="127"/>
      <c r="DY67" s="127"/>
      <c r="DZ67" s="127"/>
      <c r="EA67" s="127"/>
      <c r="EB67" s="127"/>
      <c r="EC67" s="127"/>
      <c r="ED67" s="127"/>
      <c r="EE67" s="127"/>
      <c r="EF67" s="127"/>
      <c r="EG67" s="127"/>
      <c r="EH67" s="127"/>
      <c r="EI67" s="127"/>
      <c r="EJ67" s="127"/>
      <c r="EK67" s="127"/>
      <c r="EL67" s="127"/>
      <c r="EM67" s="127"/>
    </row>
    <row r="68" spans="1:143">
      <c r="A68" s="127"/>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c r="AA68" s="128"/>
      <c r="AB68" s="128"/>
      <c r="AC68" s="128"/>
      <c r="AD68" s="128"/>
      <c r="AE68" s="128"/>
      <c r="AF68" s="128"/>
      <c r="AG68" s="128"/>
      <c r="AH68" s="128"/>
      <c r="AI68" s="128"/>
      <c r="AJ68" s="128"/>
      <c r="AK68" s="128"/>
      <c r="AL68" s="128"/>
      <c r="AM68" s="128"/>
      <c r="AN68" s="128"/>
      <c r="AO68" s="128"/>
      <c r="AP68" s="128"/>
      <c r="AQ68" s="128"/>
      <c r="AR68" s="128"/>
      <c r="AS68" s="128"/>
      <c r="AT68" s="128"/>
      <c r="AU68" s="128"/>
      <c r="AV68" s="128"/>
      <c r="AW68" s="128"/>
      <c r="AX68" s="128"/>
      <c r="AY68" s="128"/>
      <c r="AZ68" s="128"/>
      <c r="BA68" s="128"/>
      <c r="BB68" s="128"/>
      <c r="BC68" s="128"/>
      <c r="BD68" s="128"/>
      <c r="BE68" s="128"/>
      <c r="BF68" s="128"/>
      <c r="BG68" s="128"/>
      <c r="BH68" s="128"/>
      <c r="BI68" s="128"/>
      <c r="BJ68" s="128"/>
      <c r="BK68" s="128"/>
      <c r="BL68" s="128"/>
      <c r="BM68" s="128"/>
      <c r="BN68" s="128"/>
      <c r="BO68" s="128"/>
      <c r="BP68" s="128"/>
      <c r="BQ68" s="128"/>
      <c r="BR68" s="128"/>
      <c r="BS68" s="128"/>
      <c r="BT68" s="128"/>
      <c r="BU68" s="128"/>
      <c r="BV68" s="128"/>
      <c r="BW68" s="128"/>
      <c r="BX68" s="128"/>
      <c r="BY68" s="128"/>
      <c r="BZ68" s="128"/>
      <c r="CA68" s="128"/>
      <c r="CB68" s="128"/>
      <c r="CC68" s="128"/>
      <c r="CD68" s="128"/>
      <c r="CE68" s="128"/>
      <c r="CF68" s="128"/>
      <c r="CG68" s="128"/>
      <c r="CH68" s="128"/>
      <c r="CI68" s="128"/>
      <c r="CJ68" s="128"/>
      <c r="CK68" s="128"/>
      <c r="CL68" s="128"/>
      <c r="CM68" s="128"/>
      <c r="CN68" s="128"/>
      <c r="CO68" s="128"/>
      <c r="CP68" s="128"/>
      <c r="CQ68" s="128"/>
      <c r="CR68" s="128"/>
      <c r="CS68" s="128"/>
      <c r="CT68" s="128"/>
      <c r="CU68" s="128"/>
      <c r="CV68" s="128"/>
      <c r="CW68" s="128"/>
      <c r="CX68" s="128"/>
      <c r="CY68" s="128"/>
      <c r="CZ68" s="128"/>
      <c r="DA68" s="128"/>
      <c r="DB68" s="128"/>
      <c r="DC68" s="128"/>
      <c r="DD68" s="128"/>
      <c r="DE68" s="128"/>
      <c r="DF68" s="128"/>
      <c r="DG68" s="128"/>
      <c r="DH68" s="128"/>
      <c r="DI68" s="128"/>
      <c r="DJ68" s="128"/>
      <c r="DK68" s="128"/>
      <c r="DL68" s="128"/>
      <c r="DM68" s="128"/>
      <c r="DN68" s="128"/>
      <c r="DO68" s="128"/>
      <c r="DP68" s="128"/>
      <c r="DQ68" s="128"/>
      <c r="DR68" s="127"/>
      <c r="DS68" s="127"/>
      <c r="DT68" s="127"/>
      <c r="DU68" s="127"/>
      <c r="DV68" s="127"/>
      <c r="DW68" s="127"/>
      <c r="DX68" s="127"/>
      <c r="DY68" s="127"/>
      <c r="DZ68" s="127"/>
      <c r="EA68" s="127"/>
      <c r="EB68" s="127"/>
      <c r="EC68" s="127"/>
      <c r="ED68" s="127"/>
      <c r="EE68" s="127"/>
      <c r="EF68" s="127"/>
      <c r="EG68" s="127"/>
      <c r="EH68" s="127"/>
      <c r="EI68" s="127"/>
      <c r="EJ68" s="127"/>
      <c r="EK68" s="127"/>
      <c r="EL68" s="127"/>
      <c r="EM68" s="127"/>
    </row>
    <row r="69" spans="1:143">
      <c r="A69" s="127"/>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c r="AA69" s="128"/>
      <c r="AB69" s="128"/>
      <c r="AC69" s="128"/>
      <c r="AD69" s="128"/>
      <c r="AE69" s="128"/>
      <c r="AF69" s="128"/>
      <c r="AG69" s="128"/>
      <c r="AH69" s="128"/>
      <c r="AI69" s="128"/>
      <c r="AJ69" s="128"/>
      <c r="AK69" s="128"/>
      <c r="AL69" s="128"/>
      <c r="AM69" s="128"/>
      <c r="AN69" s="128"/>
      <c r="AO69" s="128"/>
      <c r="AP69" s="128"/>
      <c r="AQ69" s="128"/>
      <c r="AR69" s="128"/>
      <c r="AS69" s="128"/>
      <c r="AT69" s="128"/>
      <c r="AU69" s="128"/>
      <c r="AV69" s="128"/>
      <c r="AW69" s="128"/>
      <c r="AX69" s="128"/>
      <c r="AY69" s="128"/>
      <c r="AZ69" s="128"/>
      <c r="BA69" s="128"/>
      <c r="BB69" s="128"/>
      <c r="BC69" s="128"/>
      <c r="BD69" s="128"/>
      <c r="BE69" s="128"/>
      <c r="BF69" s="128"/>
      <c r="BG69" s="128"/>
      <c r="BH69" s="128"/>
      <c r="BI69" s="128"/>
      <c r="BJ69" s="128"/>
      <c r="BK69" s="128"/>
      <c r="BL69" s="128"/>
      <c r="BM69" s="128"/>
      <c r="BN69" s="128"/>
      <c r="BO69" s="128"/>
      <c r="BP69" s="128"/>
      <c r="BQ69" s="128"/>
      <c r="BR69" s="128"/>
      <c r="BS69" s="128"/>
      <c r="BT69" s="128"/>
      <c r="BU69" s="128"/>
      <c r="BV69" s="128"/>
      <c r="BW69" s="128"/>
      <c r="BX69" s="128"/>
      <c r="BY69" s="128"/>
      <c r="BZ69" s="128"/>
      <c r="CA69" s="128"/>
      <c r="CB69" s="128"/>
      <c r="CC69" s="128"/>
      <c r="CD69" s="128"/>
      <c r="CE69" s="128"/>
      <c r="CF69" s="128"/>
      <c r="CG69" s="128"/>
      <c r="CH69" s="128"/>
      <c r="CI69" s="128"/>
      <c r="CJ69" s="128"/>
      <c r="CK69" s="128"/>
      <c r="CL69" s="128"/>
      <c r="CM69" s="128"/>
      <c r="CN69" s="128"/>
      <c r="CO69" s="128"/>
      <c r="CP69" s="128"/>
      <c r="CQ69" s="128"/>
      <c r="CR69" s="128"/>
      <c r="CS69" s="128"/>
      <c r="CT69" s="128"/>
      <c r="CU69" s="128"/>
      <c r="CV69" s="128"/>
      <c r="CW69" s="128"/>
      <c r="CX69" s="128"/>
      <c r="CY69" s="128"/>
      <c r="CZ69" s="128"/>
      <c r="DA69" s="128"/>
      <c r="DB69" s="128"/>
      <c r="DC69" s="128"/>
      <c r="DD69" s="128"/>
      <c r="DE69" s="128"/>
      <c r="DF69" s="128"/>
      <c r="DG69" s="128"/>
      <c r="DH69" s="128"/>
      <c r="DI69" s="128"/>
      <c r="DJ69" s="128"/>
      <c r="DK69" s="128"/>
      <c r="DL69" s="128"/>
      <c r="DM69" s="128"/>
      <c r="DN69" s="128"/>
      <c r="DO69" s="128"/>
      <c r="DP69" s="128"/>
      <c r="DQ69" s="128"/>
      <c r="DR69" s="127"/>
      <c r="DS69" s="127"/>
      <c r="DT69" s="127"/>
      <c r="DU69" s="127"/>
      <c r="DV69" s="127"/>
      <c r="DW69" s="127"/>
      <c r="DX69" s="127"/>
      <c r="DY69" s="127"/>
      <c r="DZ69" s="127"/>
      <c r="EA69" s="127"/>
      <c r="EB69" s="127"/>
      <c r="EC69" s="127"/>
      <c r="ED69" s="127"/>
      <c r="EE69" s="127"/>
      <c r="EF69" s="127"/>
      <c r="EG69" s="127"/>
      <c r="EH69" s="127"/>
      <c r="EI69" s="127"/>
      <c r="EJ69" s="127"/>
      <c r="EK69" s="127"/>
      <c r="EL69" s="127"/>
      <c r="EM69" s="127"/>
    </row>
    <row r="70" spans="1:143">
      <c r="A70" s="127"/>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c r="AA70" s="128"/>
      <c r="AB70" s="128"/>
      <c r="AC70" s="128"/>
      <c r="AD70" s="128"/>
      <c r="AE70" s="128"/>
      <c r="AF70" s="128"/>
      <c r="AG70" s="128"/>
      <c r="AH70" s="128"/>
      <c r="AI70" s="128"/>
      <c r="AJ70" s="128"/>
      <c r="AK70" s="128"/>
      <c r="AL70" s="128"/>
      <c r="AM70" s="128"/>
      <c r="AN70" s="128"/>
      <c r="AO70" s="128"/>
      <c r="AP70" s="128"/>
      <c r="AQ70" s="128"/>
      <c r="AR70" s="128"/>
      <c r="AS70" s="128"/>
      <c r="AT70" s="128"/>
      <c r="AU70" s="128"/>
      <c r="AV70" s="128"/>
      <c r="AW70" s="128"/>
      <c r="AX70" s="128"/>
      <c r="AY70" s="128"/>
      <c r="AZ70" s="128"/>
      <c r="BA70" s="128"/>
      <c r="BB70" s="128"/>
      <c r="BC70" s="128"/>
      <c r="BD70" s="128"/>
      <c r="BE70" s="128"/>
      <c r="BF70" s="128"/>
      <c r="BG70" s="128"/>
      <c r="BH70" s="128"/>
      <c r="BI70" s="128"/>
      <c r="BJ70" s="128"/>
      <c r="BK70" s="128"/>
      <c r="BL70" s="128"/>
      <c r="BM70" s="128"/>
      <c r="BN70" s="128"/>
      <c r="BO70" s="128"/>
      <c r="BP70" s="128"/>
      <c r="BQ70" s="128"/>
      <c r="BR70" s="128"/>
      <c r="BS70" s="128"/>
      <c r="BT70" s="128"/>
      <c r="BU70" s="128"/>
      <c r="BV70" s="128"/>
      <c r="BW70" s="128"/>
      <c r="BX70" s="128"/>
      <c r="BY70" s="128"/>
      <c r="BZ70" s="128"/>
      <c r="CA70" s="128"/>
      <c r="CB70" s="128"/>
      <c r="CC70" s="128"/>
      <c r="CD70" s="128"/>
      <c r="CE70" s="128"/>
      <c r="CF70" s="128"/>
      <c r="CG70" s="128"/>
      <c r="CH70" s="128"/>
      <c r="CI70" s="128"/>
      <c r="CJ70" s="128"/>
      <c r="CK70" s="128"/>
      <c r="CL70" s="128"/>
      <c r="CM70" s="128"/>
      <c r="CN70" s="128"/>
      <c r="CO70" s="128"/>
      <c r="CP70" s="128"/>
      <c r="CQ70" s="128"/>
      <c r="CR70" s="128"/>
      <c r="CS70" s="128"/>
      <c r="CT70" s="128"/>
      <c r="CU70" s="128"/>
      <c r="CV70" s="128"/>
      <c r="CW70" s="128"/>
      <c r="CX70" s="128"/>
      <c r="CY70" s="128"/>
      <c r="CZ70" s="128"/>
      <c r="DA70" s="128"/>
      <c r="DB70" s="128"/>
      <c r="DC70" s="128"/>
      <c r="DD70" s="128"/>
      <c r="DE70" s="128"/>
      <c r="DF70" s="128"/>
      <c r="DG70" s="128"/>
      <c r="DH70" s="128"/>
      <c r="DI70" s="128"/>
      <c r="DJ70" s="128"/>
      <c r="DK70" s="128"/>
      <c r="DL70" s="128"/>
      <c r="DM70" s="128"/>
      <c r="DN70" s="128"/>
      <c r="DO70" s="128"/>
      <c r="DP70" s="128"/>
      <c r="DQ70" s="128"/>
      <c r="DR70" s="127"/>
      <c r="DS70" s="127"/>
      <c r="DT70" s="127"/>
      <c r="DU70" s="127"/>
      <c r="DV70" s="127"/>
      <c r="DW70" s="127"/>
      <c r="DX70" s="127"/>
      <c r="DY70" s="127"/>
      <c r="DZ70" s="127"/>
      <c r="EA70" s="127"/>
      <c r="EB70" s="127"/>
      <c r="EC70" s="127"/>
      <c r="ED70" s="127"/>
      <c r="EE70" s="127"/>
      <c r="EF70" s="127"/>
      <c r="EG70" s="127"/>
      <c r="EH70" s="127"/>
      <c r="EI70" s="127"/>
      <c r="EJ70" s="127"/>
      <c r="EK70" s="127"/>
      <c r="EL70" s="127"/>
      <c r="EM70" s="127"/>
    </row>
    <row r="71" spans="1:143">
      <c r="A71" s="127"/>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128"/>
      <c r="AB71" s="128"/>
      <c r="AC71" s="128"/>
      <c r="AD71" s="128"/>
      <c r="AE71" s="128"/>
      <c r="AF71" s="128"/>
      <c r="AG71" s="128"/>
      <c r="AH71" s="128"/>
      <c r="AI71" s="128"/>
      <c r="AJ71" s="128"/>
      <c r="AK71" s="128"/>
      <c r="AL71" s="128"/>
      <c r="AM71" s="128"/>
      <c r="AN71" s="128"/>
      <c r="AO71" s="128"/>
      <c r="AP71" s="128"/>
      <c r="AQ71" s="128"/>
      <c r="AR71" s="128"/>
      <c r="AS71" s="128"/>
      <c r="AT71" s="128"/>
      <c r="AU71" s="128"/>
      <c r="AV71" s="128"/>
      <c r="AW71" s="128"/>
      <c r="AX71" s="128"/>
      <c r="AY71" s="128"/>
      <c r="AZ71" s="128"/>
      <c r="BA71" s="128"/>
      <c r="BB71" s="128"/>
      <c r="BC71" s="128"/>
      <c r="BD71" s="128"/>
      <c r="BE71" s="128"/>
      <c r="BF71" s="128"/>
      <c r="BG71" s="128"/>
      <c r="BH71" s="128"/>
      <c r="BI71" s="128"/>
      <c r="BJ71" s="128"/>
      <c r="BK71" s="128"/>
      <c r="BL71" s="128"/>
      <c r="BM71" s="128"/>
      <c r="BN71" s="128"/>
      <c r="BO71" s="128"/>
      <c r="BP71" s="128"/>
      <c r="BQ71" s="128"/>
      <c r="BR71" s="128"/>
      <c r="BS71" s="128"/>
      <c r="BT71" s="128"/>
      <c r="BU71" s="128"/>
      <c r="BV71" s="128"/>
      <c r="BW71" s="128"/>
      <c r="BX71" s="128"/>
      <c r="BY71" s="128"/>
      <c r="BZ71" s="128"/>
      <c r="CA71" s="128"/>
      <c r="CB71" s="128"/>
      <c r="CC71" s="128"/>
      <c r="CD71" s="128"/>
      <c r="CE71" s="128"/>
      <c r="CF71" s="128"/>
      <c r="CG71" s="128"/>
      <c r="CH71" s="128"/>
      <c r="CI71" s="128"/>
      <c r="CJ71" s="128"/>
      <c r="CK71" s="128"/>
      <c r="CL71" s="128"/>
      <c r="CM71" s="128"/>
      <c r="CN71" s="128"/>
      <c r="CO71" s="128"/>
      <c r="CP71" s="128"/>
      <c r="CQ71" s="128"/>
      <c r="CR71" s="128"/>
      <c r="CS71" s="128"/>
      <c r="CT71" s="128"/>
      <c r="CU71" s="128"/>
      <c r="CV71" s="128"/>
      <c r="CW71" s="128"/>
      <c r="CX71" s="128"/>
      <c r="CY71" s="128"/>
      <c r="CZ71" s="128"/>
      <c r="DA71" s="128"/>
      <c r="DB71" s="128"/>
      <c r="DC71" s="128"/>
      <c r="DD71" s="128"/>
      <c r="DE71" s="128"/>
      <c r="DF71" s="128"/>
      <c r="DG71" s="128"/>
      <c r="DH71" s="128"/>
      <c r="DI71" s="128"/>
      <c r="DJ71" s="128"/>
      <c r="DK71" s="128"/>
      <c r="DL71" s="128"/>
      <c r="DM71" s="128"/>
      <c r="DN71" s="128"/>
      <c r="DO71" s="128"/>
      <c r="DP71" s="128"/>
      <c r="DQ71" s="128"/>
      <c r="DR71" s="127"/>
      <c r="DS71" s="127"/>
      <c r="DT71" s="127"/>
      <c r="DU71" s="127"/>
      <c r="DV71" s="127"/>
      <c r="DW71" s="127"/>
      <c r="DX71" s="127"/>
      <c r="DY71" s="127"/>
      <c r="DZ71" s="127"/>
      <c r="EA71" s="127"/>
      <c r="EB71" s="127"/>
      <c r="EC71" s="127"/>
      <c r="ED71" s="127"/>
      <c r="EE71" s="127"/>
      <c r="EF71" s="127"/>
      <c r="EG71" s="127"/>
      <c r="EH71" s="127"/>
      <c r="EI71" s="127"/>
      <c r="EJ71" s="127"/>
      <c r="EK71" s="127"/>
      <c r="EL71" s="127"/>
      <c r="EM71" s="127"/>
    </row>
    <row r="72" spans="1:143">
      <c r="A72" s="127"/>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128"/>
      <c r="AB72" s="128"/>
      <c r="AC72" s="128"/>
      <c r="AD72" s="128"/>
      <c r="AE72" s="128"/>
      <c r="AF72" s="128"/>
      <c r="AG72" s="128"/>
      <c r="AH72" s="128"/>
      <c r="AI72" s="128"/>
      <c r="AJ72" s="128"/>
      <c r="AK72" s="128"/>
      <c r="AL72" s="128"/>
      <c r="AM72" s="128"/>
      <c r="AN72" s="128"/>
      <c r="AO72" s="128"/>
      <c r="AP72" s="128"/>
      <c r="AQ72" s="128"/>
      <c r="AR72" s="128"/>
      <c r="AS72" s="128"/>
      <c r="AT72" s="128"/>
      <c r="AU72" s="128"/>
      <c r="AV72" s="128"/>
      <c r="AW72" s="128"/>
      <c r="AX72" s="128"/>
      <c r="AY72" s="128"/>
      <c r="AZ72" s="128"/>
      <c r="BA72" s="128"/>
      <c r="BB72" s="128"/>
      <c r="BC72" s="128"/>
      <c r="BD72" s="128"/>
      <c r="BE72" s="128"/>
      <c r="BF72" s="128"/>
      <c r="BG72" s="128"/>
      <c r="BH72" s="128"/>
      <c r="BI72" s="128"/>
      <c r="BJ72" s="128"/>
      <c r="BK72" s="128"/>
      <c r="BL72" s="128"/>
      <c r="BM72" s="128"/>
      <c r="BN72" s="128"/>
      <c r="BO72" s="128"/>
      <c r="BP72" s="128"/>
      <c r="BQ72" s="128"/>
      <c r="BR72" s="128"/>
      <c r="BS72" s="128"/>
      <c r="BT72" s="128"/>
      <c r="BU72" s="128"/>
      <c r="BV72" s="128"/>
      <c r="BW72" s="128"/>
      <c r="BX72" s="128"/>
      <c r="BY72" s="128"/>
      <c r="BZ72" s="128"/>
      <c r="CA72" s="128"/>
      <c r="CB72" s="128"/>
      <c r="CC72" s="128"/>
      <c r="CD72" s="128"/>
      <c r="CE72" s="128"/>
      <c r="CF72" s="128"/>
      <c r="CG72" s="128"/>
      <c r="CH72" s="128"/>
      <c r="CI72" s="128"/>
      <c r="CJ72" s="128"/>
      <c r="CK72" s="128"/>
      <c r="CL72" s="128"/>
      <c r="CM72" s="128"/>
      <c r="CN72" s="128"/>
      <c r="CO72" s="128"/>
      <c r="CP72" s="128"/>
      <c r="CQ72" s="128"/>
      <c r="CR72" s="128"/>
      <c r="CS72" s="128"/>
      <c r="CT72" s="128"/>
      <c r="CU72" s="128"/>
      <c r="CV72" s="128"/>
      <c r="CW72" s="128"/>
      <c r="CX72" s="128"/>
      <c r="CY72" s="128"/>
      <c r="CZ72" s="128"/>
      <c r="DA72" s="128"/>
      <c r="DB72" s="128"/>
      <c r="DC72" s="128"/>
      <c r="DD72" s="128"/>
      <c r="DE72" s="128"/>
      <c r="DF72" s="128"/>
      <c r="DG72" s="128"/>
      <c r="DH72" s="128"/>
      <c r="DI72" s="128"/>
      <c r="DJ72" s="128"/>
      <c r="DK72" s="128"/>
      <c r="DL72" s="128"/>
      <c r="DM72" s="128"/>
      <c r="DN72" s="128"/>
      <c r="DO72" s="128"/>
      <c r="DP72" s="128"/>
      <c r="DQ72" s="128"/>
      <c r="DR72" s="127"/>
      <c r="DS72" s="127"/>
      <c r="DT72" s="127"/>
      <c r="DU72" s="127"/>
      <c r="DV72" s="127"/>
      <c r="DW72" s="127"/>
      <c r="DX72" s="127"/>
      <c r="DY72" s="127"/>
      <c r="DZ72" s="127"/>
      <c r="EA72" s="127"/>
      <c r="EB72" s="127"/>
      <c r="EC72" s="127"/>
      <c r="ED72" s="127"/>
      <c r="EE72" s="127"/>
      <c r="EF72" s="127"/>
      <c r="EG72" s="127"/>
      <c r="EH72" s="127"/>
      <c r="EI72" s="127"/>
      <c r="EJ72" s="127"/>
      <c r="EK72" s="127"/>
      <c r="EL72" s="127"/>
      <c r="EM72" s="127"/>
    </row>
    <row r="73" spans="1:143">
      <c r="A73" s="127"/>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c r="AA73" s="128"/>
      <c r="AB73" s="128"/>
      <c r="AC73" s="128"/>
      <c r="AD73" s="128"/>
      <c r="AE73" s="128"/>
      <c r="AF73" s="128"/>
      <c r="AG73" s="128"/>
      <c r="AH73" s="128"/>
      <c r="AI73" s="128"/>
      <c r="AJ73" s="128"/>
      <c r="AK73" s="128"/>
      <c r="AL73" s="128"/>
      <c r="AM73" s="128"/>
      <c r="AN73" s="128"/>
      <c r="AO73" s="128"/>
      <c r="AP73" s="128"/>
      <c r="AQ73" s="128"/>
      <c r="AR73" s="128"/>
      <c r="AS73" s="128"/>
      <c r="AT73" s="128"/>
      <c r="AU73" s="128"/>
      <c r="AV73" s="128"/>
      <c r="AW73" s="128"/>
      <c r="AX73" s="128"/>
      <c r="AY73" s="128"/>
      <c r="AZ73" s="128"/>
      <c r="BA73" s="128"/>
      <c r="BB73" s="128"/>
      <c r="BC73" s="128"/>
      <c r="BD73" s="128"/>
      <c r="BE73" s="128"/>
      <c r="BF73" s="128"/>
      <c r="BG73" s="128"/>
      <c r="BH73" s="128"/>
      <c r="BI73" s="128"/>
      <c r="BJ73" s="128"/>
      <c r="BK73" s="128"/>
      <c r="BL73" s="128"/>
      <c r="BM73" s="128"/>
      <c r="BN73" s="128"/>
      <c r="BO73" s="128"/>
      <c r="BP73" s="128"/>
      <c r="BQ73" s="128"/>
      <c r="BR73" s="128"/>
      <c r="BS73" s="128"/>
      <c r="BT73" s="128"/>
      <c r="BU73" s="128"/>
      <c r="BV73" s="128"/>
      <c r="BW73" s="128"/>
      <c r="BX73" s="128"/>
      <c r="BY73" s="128"/>
      <c r="BZ73" s="128"/>
      <c r="CA73" s="128"/>
      <c r="CB73" s="128"/>
      <c r="CC73" s="128"/>
      <c r="CD73" s="128"/>
      <c r="CE73" s="128"/>
      <c r="CF73" s="128"/>
      <c r="CG73" s="128"/>
      <c r="CH73" s="128"/>
      <c r="CI73" s="128"/>
      <c r="CJ73" s="128"/>
      <c r="CK73" s="128"/>
      <c r="CL73" s="128"/>
      <c r="CM73" s="128"/>
      <c r="CN73" s="128"/>
      <c r="CO73" s="128"/>
      <c r="CP73" s="128"/>
      <c r="CQ73" s="128"/>
      <c r="CR73" s="128"/>
      <c r="CS73" s="128"/>
      <c r="CT73" s="128"/>
      <c r="CU73" s="128"/>
      <c r="CV73" s="128"/>
      <c r="CW73" s="128"/>
      <c r="CX73" s="128"/>
      <c r="CY73" s="128"/>
      <c r="CZ73" s="128"/>
      <c r="DA73" s="128"/>
      <c r="DB73" s="128"/>
      <c r="DC73" s="128"/>
      <c r="DD73" s="128"/>
      <c r="DE73" s="128"/>
      <c r="DF73" s="128"/>
      <c r="DG73" s="128"/>
      <c r="DH73" s="128"/>
      <c r="DI73" s="128"/>
      <c r="DJ73" s="128"/>
      <c r="DK73" s="128"/>
      <c r="DL73" s="128"/>
      <c r="DM73" s="128"/>
      <c r="DN73" s="128"/>
      <c r="DO73" s="128"/>
      <c r="DP73" s="128"/>
      <c r="DQ73" s="128"/>
      <c r="DR73" s="127"/>
      <c r="DS73" s="127"/>
      <c r="DT73" s="127"/>
      <c r="DU73" s="127"/>
      <c r="DV73" s="127"/>
      <c r="DW73" s="127"/>
      <c r="DX73" s="127"/>
      <c r="DY73" s="127"/>
      <c r="DZ73" s="127"/>
      <c r="EA73" s="127"/>
      <c r="EB73" s="127"/>
      <c r="EC73" s="127"/>
      <c r="ED73" s="127"/>
      <c r="EE73" s="127"/>
      <c r="EF73" s="127"/>
      <c r="EG73" s="127"/>
      <c r="EH73" s="127"/>
      <c r="EI73" s="127"/>
      <c r="EJ73" s="127"/>
      <c r="EK73" s="127"/>
      <c r="EL73" s="127"/>
      <c r="EM73" s="127"/>
    </row>
    <row r="74" spans="1:143">
      <c r="A74" s="127"/>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c r="AA74" s="128"/>
      <c r="AB74" s="128"/>
      <c r="AC74" s="128"/>
      <c r="AD74" s="128"/>
      <c r="AE74" s="128"/>
      <c r="AF74" s="128"/>
      <c r="AG74" s="128"/>
      <c r="AH74" s="128"/>
      <c r="AI74" s="128"/>
      <c r="AJ74" s="128"/>
      <c r="AK74" s="128"/>
      <c r="AL74" s="128"/>
      <c r="AM74" s="128"/>
      <c r="AN74" s="128"/>
      <c r="AO74" s="128"/>
      <c r="AP74" s="128"/>
      <c r="AQ74" s="128"/>
      <c r="AR74" s="128"/>
      <c r="AS74" s="128"/>
      <c r="AT74" s="128"/>
      <c r="AU74" s="128"/>
      <c r="AV74" s="128"/>
      <c r="AW74" s="128"/>
      <c r="AX74" s="128"/>
      <c r="AY74" s="128"/>
      <c r="AZ74" s="128"/>
      <c r="BA74" s="128"/>
      <c r="BB74" s="128"/>
      <c r="BC74" s="128"/>
      <c r="BD74" s="128"/>
      <c r="BE74" s="128"/>
      <c r="BF74" s="128"/>
      <c r="BG74" s="128"/>
      <c r="BH74" s="128"/>
      <c r="BI74" s="128"/>
      <c r="BJ74" s="128"/>
      <c r="BK74" s="128"/>
      <c r="BL74" s="128"/>
      <c r="BM74" s="128"/>
      <c r="BN74" s="128"/>
      <c r="BO74" s="128"/>
      <c r="BP74" s="128"/>
      <c r="BQ74" s="128"/>
      <c r="BR74" s="128"/>
      <c r="BS74" s="128"/>
      <c r="BT74" s="128"/>
      <c r="BU74" s="128"/>
      <c r="BV74" s="128"/>
      <c r="BW74" s="128"/>
      <c r="BX74" s="128"/>
      <c r="BY74" s="128"/>
      <c r="BZ74" s="128"/>
      <c r="CA74" s="128"/>
      <c r="CB74" s="128"/>
      <c r="CC74" s="128"/>
      <c r="CD74" s="128"/>
      <c r="CE74" s="128"/>
      <c r="CF74" s="128"/>
      <c r="CG74" s="128"/>
      <c r="CH74" s="128"/>
      <c r="CI74" s="128"/>
      <c r="CJ74" s="128"/>
      <c r="CK74" s="128"/>
      <c r="CL74" s="128"/>
      <c r="CM74" s="128"/>
      <c r="CN74" s="128"/>
      <c r="CO74" s="128"/>
      <c r="CP74" s="128"/>
      <c r="CQ74" s="128"/>
      <c r="CR74" s="128"/>
      <c r="CS74" s="128"/>
      <c r="CT74" s="128"/>
      <c r="CU74" s="128"/>
      <c r="CV74" s="128"/>
      <c r="CW74" s="128"/>
      <c r="CX74" s="128"/>
      <c r="CY74" s="128"/>
      <c r="CZ74" s="128"/>
      <c r="DA74" s="128"/>
      <c r="DB74" s="128"/>
      <c r="DC74" s="128"/>
      <c r="DD74" s="128"/>
      <c r="DE74" s="128"/>
      <c r="DF74" s="128"/>
      <c r="DG74" s="128"/>
      <c r="DH74" s="128"/>
      <c r="DI74" s="128"/>
      <c r="DJ74" s="128"/>
      <c r="DK74" s="128"/>
      <c r="DL74" s="128"/>
      <c r="DM74" s="128"/>
      <c r="DN74" s="128"/>
      <c r="DO74" s="128"/>
      <c r="DP74" s="128"/>
      <c r="DQ74" s="128"/>
      <c r="DR74" s="127"/>
      <c r="DS74" s="127"/>
      <c r="DT74" s="127"/>
      <c r="DU74" s="127"/>
      <c r="DV74" s="127"/>
      <c r="DW74" s="127"/>
      <c r="DX74" s="127"/>
      <c r="DY74" s="127"/>
      <c r="DZ74" s="127"/>
      <c r="EA74" s="127"/>
      <c r="EB74" s="127"/>
      <c r="EC74" s="127"/>
      <c r="ED74" s="127"/>
      <c r="EE74" s="127"/>
      <c r="EF74" s="127"/>
      <c r="EG74" s="127"/>
      <c r="EH74" s="127"/>
      <c r="EI74" s="127"/>
      <c r="EJ74" s="127"/>
      <c r="EK74" s="127"/>
      <c r="EL74" s="127"/>
      <c r="EM74" s="127"/>
    </row>
    <row r="75" spans="1:143">
      <c r="A75" s="127"/>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c r="AA75" s="128"/>
      <c r="AB75" s="128"/>
      <c r="AC75" s="128"/>
      <c r="AD75" s="128"/>
      <c r="AE75" s="128"/>
      <c r="AF75" s="128"/>
      <c r="AG75" s="128"/>
      <c r="AH75" s="128"/>
      <c r="AI75" s="128"/>
      <c r="AJ75" s="128"/>
      <c r="AK75" s="128"/>
      <c r="AL75" s="128"/>
      <c r="AM75" s="128"/>
      <c r="AN75" s="128"/>
      <c r="AO75" s="128"/>
      <c r="AP75" s="128"/>
      <c r="AQ75" s="128"/>
      <c r="AR75" s="128"/>
      <c r="AS75" s="128"/>
      <c r="AT75" s="128"/>
      <c r="AU75" s="128"/>
      <c r="AV75" s="128"/>
      <c r="AW75" s="128"/>
      <c r="AX75" s="128"/>
      <c r="AY75" s="128"/>
      <c r="AZ75" s="128"/>
      <c r="BA75" s="128"/>
      <c r="BB75" s="128"/>
      <c r="BC75" s="128"/>
      <c r="BD75" s="128"/>
      <c r="BE75" s="128"/>
      <c r="BF75" s="128"/>
      <c r="BG75" s="128"/>
      <c r="BH75" s="128"/>
      <c r="BI75" s="128"/>
      <c r="BJ75" s="128"/>
      <c r="BK75" s="128"/>
      <c r="BL75" s="128"/>
      <c r="BM75" s="128"/>
      <c r="BN75" s="128"/>
      <c r="BO75" s="128"/>
      <c r="BP75" s="128"/>
      <c r="BQ75" s="128"/>
      <c r="BR75" s="128"/>
      <c r="BS75" s="128"/>
      <c r="BT75" s="128"/>
      <c r="BU75" s="128"/>
      <c r="BV75" s="128"/>
      <c r="BW75" s="128"/>
      <c r="BX75" s="128"/>
      <c r="BY75" s="128"/>
      <c r="BZ75" s="128"/>
      <c r="CA75" s="128"/>
      <c r="CB75" s="128"/>
      <c r="CC75" s="128"/>
      <c r="CD75" s="128"/>
      <c r="CE75" s="128"/>
      <c r="CF75" s="128"/>
      <c r="CG75" s="128"/>
      <c r="CH75" s="128"/>
      <c r="CI75" s="128"/>
      <c r="CJ75" s="128"/>
      <c r="CK75" s="128"/>
      <c r="CL75" s="128"/>
      <c r="CM75" s="128"/>
      <c r="CN75" s="128"/>
      <c r="CO75" s="128"/>
      <c r="CP75" s="128"/>
      <c r="CQ75" s="128"/>
      <c r="CR75" s="128"/>
      <c r="CS75" s="128"/>
      <c r="CT75" s="128"/>
      <c r="CU75" s="128"/>
      <c r="CV75" s="128"/>
      <c r="CW75" s="128"/>
      <c r="CX75" s="128"/>
      <c r="CY75" s="128"/>
      <c r="CZ75" s="128"/>
      <c r="DA75" s="128"/>
      <c r="DB75" s="128"/>
      <c r="DC75" s="128"/>
      <c r="DD75" s="128"/>
      <c r="DE75" s="128"/>
      <c r="DF75" s="128"/>
      <c r="DG75" s="128"/>
      <c r="DH75" s="128"/>
      <c r="DI75" s="128"/>
      <c r="DJ75" s="128"/>
      <c r="DK75" s="128"/>
      <c r="DL75" s="128"/>
      <c r="DM75" s="128"/>
      <c r="DN75" s="128"/>
      <c r="DO75" s="128"/>
      <c r="DP75" s="128"/>
      <c r="DQ75" s="128"/>
      <c r="DR75" s="127"/>
      <c r="DS75" s="127"/>
      <c r="DT75" s="127"/>
      <c r="DU75" s="127"/>
      <c r="DV75" s="127"/>
      <c r="DW75" s="127"/>
      <c r="DX75" s="127"/>
      <c r="DY75" s="127"/>
      <c r="DZ75" s="127"/>
      <c r="EA75" s="127"/>
      <c r="EB75" s="127"/>
      <c r="EC75" s="127"/>
      <c r="ED75" s="127"/>
      <c r="EE75" s="127"/>
      <c r="EF75" s="127"/>
      <c r="EG75" s="127"/>
      <c r="EH75" s="127"/>
      <c r="EI75" s="127"/>
      <c r="EJ75" s="127"/>
      <c r="EK75" s="127"/>
      <c r="EL75" s="127"/>
      <c r="EM75" s="127"/>
    </row>
    <row r="76" spans="1:143">
      <c r="A76" s="127"/>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c r="AA76" s="128"/>
      <c r="AB76" s="128"/>
      <c r="AC76" s="128"/>
      <c r="AD76" s="128"/>
      <c r="AE76" s="128"/>
      <c r="AF76" s="128"/>
      <c r="AG76" s="128"/>
      <c r="AH76" s="128"/>
      <c r="AI76" s="128"/>
      <c r="AJ76" s="128"/>
      <c r="AK76" s="128"/>
      <c r="AL76" s="128"/>
      <c r="AM76" s="128"/>
      <c r="AN76" s="128"/>
      <c r="AO76" s="128"/>
      <c r="AP76" s="128"/>
      <c r="AQ76" s="128"/>
      <c r="AR76" s="128"/>
      <c r="AS76" s="128"/>
      <c r="AT76" s="128"/>
      <c r="AU76" s="128"/>
      <c r="AV76" s="128"/>
      <c r="AW76" s="128"/>
      <c r="AX76" s="128"/>
      <c r="AY76" s="128"/>
      <c r="AZ76" s="128"/>
      <c r="BA76" s="128"/>
      <c r="BB76" s="128"/>
      <c r="BC76" s="128"/>
      <c r="BD76" s="128"/>
      <c r="BE76" s="128"/>
      <c r="BF76" s="128"/>
      <c r="BG76" s="128"/>
      <c r="BH76" s="128"/>
      <c r="BI76" s="128"/>
      <c r="BJ76" s="128"/>
      <c r="BK76" s="128"/>
      <c r="BL76" s="128"/>
      <c r="BM76" s="128"/>
      <c r="BN76" s="128"/>
      <c r="BO76" s="128"/>
      <c r="BP76" s="128"/>
      <c r="BQ76" s="128"/>
      <c r="BR76" s="128"/>
      <c r="BS76" s="128"/>
      <c r="BT76" s="128"/>
      <c r="BU76" s="128"/>
      <c r="BV76" s="128"/>
      <c r="BW76" s="128"/>
      <c r="BX76" s="128"/>
      <c r="BY76" s="128"/>
      <c r="BZ76" s="128"/>
      <c r="CA76" s="128"/>
      <c r="CB76" s="128"/>
      <c r="CC76" s="128"/>
      <c r="CD76" s="128"/>
      <c r="CE76" s="128"/>
      <c r="CF76" s="128"/>
      <c r="CG76" s="128"/>
      <c r="CH76" s="128"/>
      <c r="CI76" s="128"/>
      <c r="CJ76" s="128"/>
      <c r="CK76" s="128"/>
      <c r="CL76" s="128"/>
      <c r="CM76" s="128"/>
      <c r="CN76" s="128"/>
      <c r="CO76" s="128"/>
      <c r="CP76" s="128"/>
      <c r="CQ76" s="128"/>
      <c r="CR76" s="128"/>
      <c r="CS76" s="128"/>
      <c r="CT76" s="128"/>
      <c r="CU76" s="128"/>
      <c r="CV76" s="128"/>
      <c r="CW76" s="128"/>
      <c r="CX76" s="128"/>
      <c r="CY76" s="128"/>
      <c r="CZ76" s="128"/>
      <c r="DA76" s="128"/>
      <c r="DB76" s="128"/>
      <c r="DC76" s="128"/>
      <c r="DD76" s="128"/>
      <c r="DE76" s="128"/>
      <c r="DF76" s="128"/>
      <c r="DG76" s="128"/>
      <c r="DH76" s="128"/>
      <c r="DI76" s="128"/>
      <c r="DJ76" s="128"/>
      <c r="DK76" s="128"/>
      <c r="DL76" s="128"/>
      <c r="DM76" s="128"/>
      <c r="DN76" s="128"/>
      <c r="DO76" s="128"/>
      <c r="DP76" s="128"/>
      <c r="DQ76" s="128"/>
      <c r="DR76" s="127"/>
      <c r="DS76" s="127"/>
      <c r="DT76" s="127"/>
      <c r="DU76" s="127"/>
      <c r="DV76" s="127"/>
      <c r="DW76" s="127"/>
      <c r="DX76" s="127"/>
      <c r="DY76" s="127"/>
      <c r="DZ76" s="127"/>
      <c r="EA76" s="127"/>
      <c r="EB76" s="127"/>
      <c r="EC76" s="127"/>
      <c r="ED76" s="127"/>
      <c r="EE76" s="127"/>
      <c r="EF76" s="127"/>
      <c r="EG76" s="127"/>
      <c r="EH76" s="127"/>
      <c r="EI76" s="127"/>
      <c r="EJ76" s="127"/>
      <c r="EK76" s="127"/>
      <c r="EL76" s="127"/>
      <c r="EM76" s="127"/>
    </row>
    <row r="77" spans="1:143">
      <c r="A77" s="127"/>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c r="AA77" s="128"/>
      <c r="AB77" s="128"/>
      <c r="AC77" s="128"/>
      <c r="AD77" s="128"/>
      <c r="AE77" s="128"/>
      <c r="AF77" s="128"/>
      <c r="AG77" s="128"/>
      <c r="AH77" s="128"/>
      <c r="AI77" s="128"/>
      <c r="AJ77" s="128"/>
      <c r="AK77" s="128"/>
      <c r="AL77" s="128"/>
      <c r="AM77" s="128"/>
      <c r="AN77" s="128"/>
      <c r="AO77" s="128"/>
      <c r="AP77" s="128"/>
      <c r="AQ77" s="128"/>
      <c r="AR77" s="128"/>
      <c r="AS77" s="128"/>
      <c r="AT77" s="128"/>
      <c r="AU77" s="128"/>
      <c r="AV77" s="128"/>
      <c r="AW77" s="128"/>
      <c r="AX77" s="128"/>
      <c r="AY77" s="128"/>
      <c r="AZ77" s="128"/>
      <c r="BA77" s="128"/>
      <c r="BB77" s="128"/>
      <c r="BC77" s="128"/>
      <c r="BD77" s="128"/>
      <c r="BE77" s="128"/>
      <c r="BF77" s="128"/>
      <c r="BG77" s="128"/>
      <c r="BH77" s="128"/>
      <c r="BI77" s="128"/>
      <c r="BJ77" s="128"/>
      <c r="BK77" s="128"/>
      <c r="BL77" s="128"/>
      <c r="BM77" s="128"/>
      <c r="BN77" s="128"/>
      <c r="BO77" s="128"/>
      <c r="BP77" s="128"/>
      <c r="BQ77" s="128"/>
      <c r="BR77" s="128"/>
      <c r="BS77" s="128"/>
      <c r="BT77" s="128"/>
      <c r="BU77" s="128"/>
      <c r="BV77" s="128"/>
      <c r="BW77" s="128"/>
      <c r="BX77" s="128"/>
      <c r="BY77" s="128"/>
      <c r="BZ77" s="128"/>
      <c r="CA77" s="128"/>
      <c r="CB77" s="128"/>
      <c r="CC77" s="128"/>
      <c r="CD77" s="128"/>
      <c r="CE77" s="128"/>
      <c r="CF77" s="128"/>
      <c r="CG77" s="128"/>
      <c r="CH77" s="128"/>
      <c r="CI77" s="128"/>
      <c r="CJ77" s="128"/>
      <c r="CK77" s="128"/>
      <c r="CL77" s="128"/>
      <c r="CM77" s="128"/>
      <c r="CN77" s="128"/>
      <c r="CO77" s="128"/>
      <c r="CP77" s="128"/>
      <c r="CQ77" s="128"/>
      <c r="CR77" s="128"/>
      <c r="CS77" s="128"/>
      <c r="CT77" s="128"/>
      <c r="CU77" s="128"/>
      <c r="CV77" s="128"/>
      <c r="CW77" s="128"/>
      <c r="CX77" s="128"/>
      <c r="CY77" s="128"/>
      <c r="CZ77" s="128"/>
      <c r="DA77" s="128"/>
      <c r="DB77" s="128"/>
      <c r="DC77" s="128"/>
      <c r="DD77" s="128"/>
      <c r="DE77" s="128"/>
      <c r="DF77" s="128"/>
      <c r="DG77" s="128"/>
      <c r="DH77" s="128"/>
      <c r="DI77" s="128"/>
      <c r="DJ77" s="128"/>
      <c r="DK77" s="128"/>
      <c r="DL77" s="128"/>
      <c r="DM77" s="128"/>
      <c r="DN77" s="128"/>
      <c r="DO77" s="128"/>
      <c r="DP77" s="128"/>
      <c r="DQ77" s="128"/>
      <c r="DR77" s="127"/>
      <c r="DS77" s="127"/>
      <c r="DT77" s="127"/>
      <c r="DU77" s="127"/>
      <c r="DV77" s="127"/>
      <c r="DW77" s="127"/>
      <c r="DX77" s="127"/>
      <c r="DY77" s="127"/>
      <c r="DZ77" s="127"/>
      <c r="EA77" s="127"/>
      <c r="EB77" s="127"/>
      <c r="EC77" s="127"/>
      <c r="ED77" s="127"/>
      <c r="EE77" s="127"/>
      <c r="EF77" s="127"/>
      <c r="EG77" s="127"/>
      <c r="EH77" s="127"/>
      <c r="EI77" s="127"/>
      <c r="EJ77" s="127"/>
      <c r="EK77" s="127"/>
      <c r="EL77" s="127"/>
      <c r="EM77" s="127"/>
    </row>
    <row r="78" spans="1:143">
      <c r="A78" s="127"/>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c r="AA78" s="128"/>
      <c r="AB78" s="128"/>
      <c r="AC78" s="128"/>
      <c r="AD78" s="128"/>
      <c r="AE78" s="128"/>
      <c r="AF78" s="128"/>
      <c r="AG78" s="128"/>
      <c r="AH78" s="128"/>
      <c r="AI78" s="128"/>
      <c r="AJ78" s="128"/>
      <c r="AK78" s="128"/>
      <c r="AL78" s="128"/>
      <c r="AM78" s="128"/>
      <c r="AN78" s="128"/>
      <c r="AO78" s="128"/>
      <c r="AP78" s="128"/>
      <c r="AQ78" s="128"/>
      <c r="AR78" s="128"/>
      <c r="AS78" s="128"/>
      <c r="AT78" s="128"/>
      <c r="AU78" s="128"/>
      <c r="AV78" s="128"/>
      <c r="AW78" s="128"/>
      <c r="AX78" s="128"/>
      <c r="AY78" s="128"/>
      <c r="AZ78" s="128"/>
      <c r="BA78" s="128"/>
      <c r="BB78" s="128"/>
      <c r="BC78" s="128"/>
      <c r="BD78" s="128"/>
      <c r="BE78" s="128"/>
      <c r="BF78" s="128"/>
      <c r="BG78" s="128"/>
      <c r="BH78" s="128"/>
      <c r="BI78" s="128"/>
      <c r="BJ78" s="128"/>
      <c r="BK78" s="128"/>
      <c r="BL78" s="128"/>
      <c r="BM78" s="128"/>
      <c r="BN78" s="128"/>
      <c r="BO78" s="128"/>
      <c r="BP78" s="128"/>
      <c r="BQ78" s="128"/>
      <c r="BR78" s="128"/>
      <c r="BS78" s="128"/>
      <c r="BT78" s="128"/>
      <c r="BU78" s="128"/>
      <c r="BV78" s="128"/>
      <c r="BW78" s="128"/>
      <c r="BX78" s="128"/>
      <c r="BY78" s="128"/>
      <c r="BZ78" s="128"/>
      <c r="CA78" s="128"/>
      <c r="CB78" s="128"/>
      <c r="CC78" s="128"/>
      <c r="CD78" s="128"/>
      <c r="CE78" s="128"/>
      <c r="CF78" s="128"/>
      <c r="CG78" s="128"/>
      <c r="CH78" s="128"/>
      <c r="CI78" s="128"/>
      <c r="CJ78" s="128"/>
      <c r="CK78" s="128"/>
      <c r="CL78" s="128"/>
      <c r="CM78" s="128"/>
      <c r="CN78" s="128"/>
      <c r="CO78" s="128"/>
      <c r="CP78" s="128"/>
      <c r="CQ78" s="128"/>
      <c r="CR78" s="128"/>
      <c r="CS78" s="128"/>
      <c r="CT78" s="128"/>
      <c r="CU78" s="128"/>
      <c r="CV78" s="128"/>
      <c r="CW78" s="128"/>
      <c r="CX78" s="128"/>
      <c r="CY78" s="128"/>
      <c r="CZ78" s="128"/>
      <c r="DA78" s="128"/>
      <c r="DB78" s="128"/>
      <c r="DC78" s="128"/>
      <c r="DD78" s="128"/>
      <c r="DE78" s="128"/>
      <c r="DF78" s="128"/>
      <c r="DG78" s="128"/>
      <c r="DH78" s="128"/>
      <c r="DI78" s="128"/>
      <c r="DJ78" s="128"/>
      <c r="DK78" s="128"/>
      <c r="DL78" s="128"/>
      <c r="DM78" s="128"/>
      <c r="DN78" s="128"/>
      <c r="DO78" s="128"/>
      <c r="DP78" s="128"/>
      <c r="DQ78" s="128"/>
      <c r="DR78" s="127"/>
      <c r="DS78" s="127"/>
      <c r="DT78" s="127"/>
      <c r="DU78" s="127"/>
      <c r="DV78" s="127"/>
      <c r="DW78" s="127"/>
      <c r="DX78" s="127"/>
      <c r="DY78" s="127"/>
      <c r="DZ78" s="127"/>
      <c r="EA78" s="127"/>
      <c r="EB78" s="127"/>
      <c r="EC78" s="127"/>
      <c r="ED78" s="127"/>
      <c r="EE78" s="127"/>
      <c r="EF78" s="127"/>
      <c r="EG78" s="127"/>
      <c r="EH78" s="127"/>
      <c r="EI78" s="127"/>
      <c r="EJ78" s="127"/>
      <c r="EK78" s="127"/>
      <c r="EL78" s="127"/>
      <c r="EM78" s="127"/>
    </row>
    <row r="79" spans="1:143">
      <c r="A79" s="127"/>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c r="AA79" s="128"/>
      <c r="AB79" s="128"/>
      <c r="AC79" s="128"/>
      <c r="AD79" s="128"/>
      <c r="AE79" s="128"/>
      <c r="AF79" s="128"/>
      <c r="AG79" s="128"/>
      <c r="AH79" s="128"/>
      <c r="AI79" s="128"/>
      <c r="AJ79" s="128"/>
      <c r="AK79" s="128"/>
      <c r="AL79" s="128"/>
      <c r="AM79" s="128"/>
      <c r="AN79" s="128"/>
      <c r="AO79" s="128"/>
      <c r="AP79" s="128"/>
      <c r="AQ79" s="128"/>
      <c r="AR79" s="128"/>
      <c r="AS79" s="128"/>
      <c r="AT79" s="128"/>
      <c r="AU79" s="128"/>
      <c r="AV79" s="128"/>
      <c r="AW79" s="128"/>
      <c r="AX79" s="128"/>
      <c r="AY79" s="128"/>
      <c r="AZ79" s="128"/>
      <c r="BA79" s="128"/>
      <c r="BB79" s="128"/>
      <c r="BC79" s="128"/>
      <c r="BD79" s="128"/>
      <c r="BE79" s="128"/>
      <c r="BF79" s="128"/>
      <c r="BG79" s="128"/>
      <c r="BH79" s="128"/>
      <c r="BI79" s="128"/>
      <c r="BJ79" s="128"/>
      <c r="BK79" s="128"/>
      <c r="BL79" s="128"/>
      <c r="BM79" s="128"/>
      <c r="BN79" s="128"/>
      <c r="BO79" s="128"/>
      <c r="BP79" s="128"/>
      <c r="BQ79" s="128"/>
      <c r="BR79" s="128"/>
      <c r="BS79" s="128"/>
      <c r="BT79" s="128"/>
      <c r="BU79" s="128"/>
      <c r="BV79" s="128"/>
      <c r="BW79" s="128"/>
      <c r="BX79" s="128"/>
      <c r="BY79" s="128"/>
      <c r="BZ79" s="128"/>
      <c r="CA79" s="128"/>
      <c r="CB79" s="128"/>
      <c r="CC79" s="128"/>
      <c r="CD79" s="128"/>
      <c r="CE79" s="128"/>
      <c r="CF79" s="128"/>
      <c r="CG79" s="128"/>
      <c r="CH79" s="128"/>
      <c r="CI79" s="128"/>
      <c r="CJ79" s="128"/>
      <c r="CK79" s="128"/>
      <c r="CL79" s="128"/>
      <c r="CM79" s="128"/>
      <c r="CN79" s="128"/>
      <c r="CO79" s="128"/>
      <c r="CP79" s="128"/>
      <c r="CQ79" s="128"/>
      <c r="CR79" s="128"/>
      <c r="CS79" s="128"/>
      <c r="CT79" s="128"/>
      <c r="CU79" s="128"/>
      <c r="CV79" s="128"/>
      <c r="CW79" s="128"/>
      <c r="CX79" s="128"/>
      <c r="CY79" s="128"/>
      <c r="CZ79" s="128"/>
      <c r="DA79" s="128"/>
      <c r="DB79" s="128"/>
      <c r="DC79" s="128"/>
      <c r="DD79" s="128"/>
      <c r="DE79" s="128"/>
      <c r="DF79" s="128"/>
      <c r="DG79" s="128"/>
      <c r="DH79" s="128"/>
      <c r="DI79" s="128"/>
      <c r="DJ79" s="128"/>
      <c r="DK79" s="128"/>
      <c r="DL79" s="128"/>
      <c r="DM79" s="128"/>
      <c r="DN79" s="128"/>
      <c r="DO79" s="128"/>
      <c r="DP79" s="128"/>
      <c r="DQ79" s="128"/>
      <c r="DR79" s="127"/>
      <c r="DS79" s="127"/>
      <c r="DT79" s="127"/>
      <c r="DU79" s="127"/>
      <c r="DV79" s="127"/>
      <c r="DW79" s="127"/>
      <c r="DX79" s="127"/>
      <c r="DY79" s="127"/>
      <c r="DZ79" s="127"/>
      <c r="EA79" s="127"/>
      <c r="EB79" s="127"/>
      <c r="EC79" s="127"/>
      <c r="ED79" s="127"/>
      <c r="EE79" s="127"/>
      <c r="EF79" s="127"/>
      <c r="EG79" s="127"/>
      <c r="EH79" s="127"/>
      <c r="EI79" s="127"/>
      <c r="EJ79" s="127"/>
      <c r="EK79" s="127"/>
      <c r="EL79" s="127"/>
      <c r="EM79" s="127"/>
    </row>
    <row r="80" spans="1:143">
      <c r="A80" s="127"/>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c r="AA80" s="128"/>
      <c r="AB80" s="128"/>
      <c r="AC80" s="128"/>
      <c r="AD80" s="128"/>
      <c r="AE80" s="128"/>
      <c r="AF80" s="128"/>
      <c r="AG80" s="128"/>
      <c r="AH80" s="128"/>
      <c r="AI80" s="128"/>
      <c r="AJ80" s="128"/>
      <c r="AK80" s="128"/>
      <c r="AL80" s="128"/>
      <c r="AM80" s="128"/>
      <c r="AN80" s="128"/>
      <c r="AO80" s="128"/>
      <c r="AP80" s="128"/>
      <c r="AQ80" s="128"/>
      <c r="AR80" s="128"/>
      <c r="AS80" s="128"/>
      <c r="AT80" s="128"/>
      <c r="AU80" s="128"/>
      <c r="AV80" s="128"/>
      <c r="AW80" s="128"/>
      <c r="AX80" s="128"/>
      <c r="AY80" s="128"/>
      <c r="AZ80" s="128"/>
      <c r="BA80" s="128"/>
      <c r="BB80" s="128"/>
      <c r="BC80" s="128"/>
      <c r="BD80" s="128"/>
      <c r="BE80" s="128"/>
      <c r="BF80" s="128"/>
      <c r="BG80" s="128"/>
      <c r="BH80" s="128"/>
      <c r="BI80" s="128"/>
      <c r="BJ80" s="128"/>
      <c r="BK80" s="128"/>
      <c r="BL80" s="128"/>
      <c r="BM80" s="128"/>
      <c r="BN80" s="128"/>
      <c r="BO80" s="128"/>
      <c r="BP80" s="128"/>
      <c r="BQ80" s="128"/>
      <c r="BR80" s="128"/>
      <c r="BS80" s="128"/>
      <c r="BT80" s="128"/>
      <c r="BU80" s="128"/>
      <c r="BV80" s="128"/>
      <c r="BW80" s="128"/>
      <c r="BX80" s="128"/>
      <c r="BY80" s="128"/>
      <c r="BZ80" s="128"/>
      <c r="CA80" s="128"/>
      <c r="CB80" s="128"/>
      <c r="CC80" s="128"/>
      <c r="CD80" s="128"/>
      <c r="CE80" s="128"/>
      <c r="CF80" s="128"/>
      <c r="CG80" s="128"/>
      <c r="CH80" s="128"/>
      <c r="CI80" s="128"/>
      <c r="CJ80" s="128"/>
      <c r="CK80" s="128"/>
      <c r="CL80" s="128"/>
      <c r="CM80" s="128"/>
      <c r="CN80" s="128"/>
      <c r="CO80" s="128"/>
      <c r="CP80" s="128"/>
      <c r="CQ80" s="128"/>
      <c r="CR80" s="128"/>
      <c r="CS80" s="128"/>
      <c r="CT80" s="128"/>
      <c r="CU80" s="128"/>
      <c r="CV80" s="128"/>
      <c r="CW80" s="128"/>
      <c r="CX80" s="128"/>
      <c r="CY80" s="128"/>
      <c r="CZ80" s="128"/>
      <c r="DA80" s="128"/>
      <c r="DB80" s="128"/>
      <c r="DC80" s="128"/>
      <c r="DD80" s="128"/>
      <c r="DE80" s="128"/>
      <c r="DF80" s="128"/>
      <c r="DG80" s="128"/>
      <c r="DH80" s="128"/>
      <c r="DI80" s="128"/>
      <c r="DJ80" s="128"/>
      <c r="DK80" s="128"/>
      <c r="DL80" s="128"/>
      <c r="DM80" s="128"/>
      <c r="DN80" s="128"/>
      <c r="DO80" s="128"/>
      <c r="DP80" s="128"/>
      <c r="DQ80" s="128"/>
      <c r="DR80" s="127"/>
      <c r="DS80" s="127"/>
      <c r="DT80" s="127"/>
      <c r="DU80" s="127"/>
      <c r="DV80" s="127"/>
      <c r="DW80" s="127"/>
      <c r="DX80" s="127"/>
      <c r="DY80" s="127"/>
      <c r="DZ80" s="127"/>
      <c r="EA80" s="127"/>
      <c r="EB80" s="127"/>
      <c r="EC80" s="127"/>
      <c r="ED80" s="127"/>
      <c r="EE80" s="127"/>
      <c r="EF80" s="127"/>
      <c r="EG80" s="127"/>
      <c r="EH80" s="127"/>
      <c r="EI80" s="127"/>
      <c r="EJ80" s="127"/>
      <c r="EK80" s="127"/>
      <c r="EL80" s="127"/>
      <c r="EM80" s="127"/>
    </row>
    <row r="81" spans="1:143">
      <c r="A81" s="127"/>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c r="AA81" s="128"/>
      <c r="AB81" s="128"/>
      <c r="AC81" s="128"/>
      <c r="AD81" s="128"/>
      <c r="AE81" s="128"/>
      <c r="AF81" s="128"/>
      <c r="AG81" s="128"/>
      <c r="AH81" s="128"/>
      <c r="AI81" s="128"/>
      <c r="AJ81" s="128"/>
      <c r="AK81" s="128"/>
      <c r="AL81" s="128"/>
      <c r="AM81" s="128"/>
      <c r="AN81" s="128"/>
      <c r="AO81" s="128"/>
      <c r="AP81" s="128"/>
      <c r="AQ81" s="128"/>
      <c r="AR81" s="128"/>
      <c r="AS81" s="128"/>
      <c r="AT81" s="128"/>
      <c r="AU81" s="128"/>
      <c r="AV81" s="128"/>
      <c r="AW81" s="128"/>
      <c r="AX81" s="128"/>
      <c r="AY81" s="128"/>
      <c r="AZ81" s="128"/>
      <c r="BA81" s="128"/>
      <c r="BB81" s="128"/>
      <c r="BC81" s="128"/>
      <c r="BD81" s="128"/>
      <c r="BE81" s="128"/>
      <c r="BF81" s="128"/>
      <c r="BG81" s="128"/>
      <c r="BH81" s="128"/>
      <c r="BI81" s="128"/>
      <c r="BJ81" s="128"/>
      <c r="BK81" s="128"/>
      <c r="BL81" s="128"/>
      <c r="BM81" s="128"/>
      <c r="BN81" s="128"/>
      <c r="BO81" s="128"/>
      <c r="BP81" s="128"/>
      <c r="BQ81" s="128"/>
      <c r="BR81" s="128"/>
      <c r="BS81" s="128"/>
      <c r="BT81" s="128"/>
      <c r="BU81" s="128"/>
      <c r="BV81" s="128"/>
      <c r="BW81" s="128"/>
      <c r="BX81" s="128"/>
      <c r="BY81" s="128"/>
      <c r="BZ81" s="128"/>
      <c r="CA81" s="128"/>
      <c r="CB81" s="128"/>
      <c r="CC81" s="128"/>
      <c r="CD81" s="128"/>
      <c r="CE81" s="128"/>
      <c r="CF81" s="128"/>
      <c r="CG81" s="128"/>
      <c r="CH81" s="128"/>
      <c r="CI81" s="128"/>
      <c r="CJ81" s="128"/>
      <c r="CK81" s="128"/>
      <c r="CL81" s="128"/>
      <c r="CM81" s="128"/>
      <c r="CN81" s="128"/>
      <c r="CO81" s="128"/>
      <c r="CP81" s="128"/>
      <c r="CQ81" s="128"/>
      <c r="CR81" s="128"/>
      <c r="CS81" s="128"/>
      <c r="CT81" s="128"/>
      <c r="CU81" s="128"/>
      <c r="CV81" s="128"/>
      <c r="CW81" s="128"/>
      <c r="CX81" s="128"/>
      <c r="CY81" s="128"/>
      <c r="CZ81" s="128"/>
      <c r="DA81" s="128"/>
      <c r="DB81" s="128"/>
      <c r="DC81" s="128"/>
      <c r="DD81" s="128"/>
      <c r="DE81" s="128"/>
      <c r="DF81" s="128"/>
      <c r="DG81" s="128"/>
      <c r="DH81" s="128"/>
      <c r="DI81" s="128"/>
      <c r="DJ81" s="128"/>
      <c r="DK81" s="128"/>
      <c r="DL81" s="128"/>
      <c r="DM81" s="128"/>
      <c r="DN81" s="128"/>
      <c r="DO81" s="128"/>
      <c r="DP81" s="128"/>
      <c r="DQ81" s="128"/>
      <c r="DR81" s="127"/>
      <c r="DS81" s="127"/>
      <c r="DT81" s="127"/>
      <c r="DU81" s="127"/>
      <c r="DV81" s="127"/>
      <c r="DW81" s="127"/>
      <c r="DX81" s="127"/>
      <c r="DY81" s="127"/>
      <c r="DZ81" s="127"/>
      <c r="EA81" s="127"/>
      <c r="EB81" s="127"/>
      <c r="EC81" s="127"/>
      <c r="ED81" s="127"/>
      <c r="EE81" s="127"/>
      <c r="EF81" s="127"/>
      <c r="EG81" s="127"/>
      <c r="EH81" s="127"/>
      <c r="EI81" s="127"/>
      <c r="EJ81" s="127"/>
      <c r="EK81" s="127"/>
      <c r="EL81" s="127"/>
      <c r="EM81" s="127"/>
    </row>
    <row r="82" spans="1:143">
      <c r="A82" s="127"/>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c r="AA82" s="128"/>
      <c r="AB82" s="128"/>
      <c r="AC82" s="128"/>
      <c r="AD82" s="128"/>
      <c r="AE82" s="128"/>
      <c r="AF82" s="128"/>
      <c r="AG82" s="128"/>
      <c r="AH82" s="128"/>
      <c r="AI82" s="128"/>
      <c r="AJ82" s="128"/>
      <c r="AK82" s="128"/>
      <c r="AL82" s="128"/>
      <c r="AM82" s="128"/>
      <c r="AN82" s="128"/>
      <c r="AO82" s="128"/>
      <c r="AP82" s="128"/>
      <c r="AQ82" s="128"/>
      <c r="AR82" s="128"/>
      <c r="AS82" s="128"/>
      <c r="AT82" s="128"/>
      <c r="AU82" s="128"/>
      <c r="AV82" s="128"/>
      <c r="AW82" s="128"/>
      <c r="AX82" s="128"/>
      <c r="AY82" s="128"/>
      <c r="AZ82" s="128"/>
      <c r="BA82" s="128"/>
      <c r="BB82" s="128"/>
      <c r="BC82" s="128"/>
      <c r="BD82" s="128"/>
      <c r="BE82" s="128"/>
      <c r="BF82" s="128"/>
      <c r="BG82" s="128"/>
      <c r="BH82" s="128"/>
      <c r="BI82" s="128"/>
      <c r="BJ82" s="128"/>
      <c r="BK82" s="128"/>
      <c r="BL82" s="128"/>
      <c r="BM82" s="128"/>
      <c r="BN82" s="128"/>
      <c r="BO82" s="128"/>
      <c r="BP82" s="128"/>
      <c r="BQ82" s="128"/>
      <c r="BR82" s="128"/>
      <c r="BS82" s="128"/>
      <c r="BT82" s="128"/>
      <c r="BU82" s="128"/>
      <c r="BV82" s="128"/>
      <c r="BW82" s="128"/>
      <c r="BX82" s="128"/>
      <c r="BY82" s="128"/>
      <c r="BZ82" s="128"/>
      <c r="CA82" s="128"/>
      <c r="CB82" s="128"/>
      <c r="CC82" s="128"/>
      <c r="CD82" s="128"/>
      <c r="CE82" s="128"/>
      <c r="CF82" s="128"/>
      <c r="CG82" s="128"/>
      <c r="CH82" s="128"/>
      <c r="CI82" s="128"/>
      <c r="CJ82" s="128"/>
      <c r="CK82" s="128"/>
      <c r="CL82" s="128"/>
      <c r="CM82" s="128"/>
      <c r="CN82" s="128"/>
      <c r="CO82" s="128"/>
      <c r="CP82" s="128"/>
      <c r="CQ82" s="128"/>
      <c r="CR82" s="128"/>
      <c r="CS82" s="128"/>
      <c r="CT82" s="128"/>
      <c r="CU82" s="128"/>
      <c r="CV82" s="128"/>
      <c r="CW82" s="128"/>
      <c r="CX82" s="128"/>
      <c r="CY82" s="128"/>
      <c r="CZ82" s="128"/>
      <c r="DA82" s="128"/>
      <c r="DB82" s="128"/>
      <c r="DC82" s="128"/>
      <c r="DD82" s="128"/>
      <c r="DE82" s="128"/>
      <c r="DF82" s="128"/>
      <c r="DG82" s="128"/>
      <c r="DH82" s="128"/>
      <c r="DI82" s="128"/>
      <c r="DJ82" s="128"/>
      <c r="DK82" s="128"/>
      <c r="DL82" s="128"/>
      <c r="DM82" s="128"/>
      <c r="DN82" s="128"/>
      <c r="DO82" s="128"/>
      <c r="DP82" s="128"/>
      <c r="DQ82" s="128"/>
      <c r="DR82" s="127"/>
      <c r="DS82" s="127"/>
      <c r="DT82" s="127"/>
      <c r="DU82" s="127"/>
      <c r="DV82" s="127"/>
      <c r="DW82" s="127"/>
      <c r="DX82" s="127"/>
      <c r="DY82" s="127"/>
      <c r="DZ82" s="127"/>
      <c r="EA82" s="127"/>
      <c r="EB82" s="127"/>
      <c r="EC82" s="127"/>
      <c r="ED82" s="127"/>
      <c r="EE82" s="127"/>
      <c r="EF82" s="127"/>
      <c r="EG82" s="127"/>
      <c r="EH82" s="127"/>
      <c r="EI82" s="127"/>
      <c r="EJ82" s="127"/>
      <c r="EK82" s="127"/>
      <c r="EL82" s="127"/>
      <c r="EM82" s="127"/>
    </row>
    <row r="83" spans="1:143">
      <c r="A83" s="127"/>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c r="AA83" s="128"/>
      <c r="AB83" s="128"/>
      <c r="AC83" s="128"/>
      <c r="AD83" s="128"/>
      <c r="AE83" s="128"/>
      <c r="AF83" s="128"/>
      <c r="AG83" s="128"/>
      <c r="AH83" s="128"/>
      <c r="AI83" s="128"/>
      <c r="AJ83" s="128"/>
      <c r="AK83" s="128"/>
      <c r="AL83" s="128"/>
      <c r="AM83" s="128"/>
      <c r="AN83" s="128"/>
      <c r="AO83" s="128"/>
      <c r="AP83" s="128"/>
      <c r="AQ83" s="128"/>
      <c r="AR83" s="128"/>
      <c r="AS83" s="128"/>
      <c r="AT83" s="128"/>
      <c r="AU83" s="128"/>
      <c r="AV83" s="128"/>
      <c r="AW83" s="128"/>
      <c r="AX83" s="128"/>
      <c r="AY83" s="128"/>
      <c r="AZ83" s="128"/>
      <c r="BA83" s="128"/>
      <c r="BB83" s="128"/>
      <c r="BC83" s="128"/>
      <c r="BD83" s="128"/>
      <c r="BE83" s="128"/>
      <c r="BF83" s="128"/>
      <c r="BG83" s="128"/>
      <c r="BH83" s="128"/>
      <c r="BI83" s="128"/>
      <c r="BJ83" s="128"/>
      <c r="BK83" s="128"/>
      <c r="BL83" s="128"/>
      <c r="BM83" s="128"/>
      <c r="BN83" s="128"/>
      <c r="BO83" s="128"/>
      <c r="BP83" s="128"/>
      <c r="BQ83" s="128"/>
      <c r="BR83" s="128"/>
      <c r="BS83" s="128"/>
      <c r="BT83" s="128"/>
      <c r="BU83" s="128"/>
      <c r="BV83" s="128"/>
      <c r="BW83" s="128"/>
      <c r="BX83" s="128"/>
      <c r="BY83" s="128"/>
      <c r="BZ83" s="128"/>
      <c r="CA83" s="128"/>
      <c r="CB83" s="128"/>
      <c r="CC83" s="128"/>
      <c r="CD83" s="128"/>
      <c r="CE83" s="128"/>
      <c r="CF83" s="128"/>
      <c r="CG83" s="128"/>
      <c r="CH83" s="128"/>
      <c r="CI83" s="128"/>
      <c r="CJ83" s="128"/>
      <c r="CK83" s="128"/>
      <c r="CL83" s="128"/>
      <c r="CM83" s="128"/>
      <c r="CN83" s="128"/>
      <c r="CO83" s="128"/>
      <c r="CP83" s="128"/>
      <c r="CQ83" s="128"/>
      <c r="CR83" s="128"/>
      <c r="CS83" s="128"/>
      <c r="CT83" s="128"/>
      <c r="CU83" s="128"/>
      <c r="CV83" s="128"/>
      <c r="CW83" s="128"/>
      <c r="CX83" s="128"/>
      <c r="CY83" s="128"/>
      <c r="CZ83" s="128"/>
      <c r="DA83" s="128"/>
      <c r="DB83" s="128"/>
      <c r="DC83" s="128"/>
      <c r="DD83" s="128"/>
      <c r="DE83" s="128"/>
      <c r="DF83" s="128"/>
      <c r="DG83" s="128"/>
      <c r="DH83" s="128"/>
      <c r="DI83" s="128"/>
      <c r="DJ83" s="128"/>
      <c r="DK83" s="128"/>
      <c r="DL83" s="128"/>
      <c r="DM83" s="128"/>
      <c r="DN83" s="128"/>
      <c r="DO83" s="128"/>
      <c r="DP83" s="128"/>
      <c r="DQ83" s="128"/>
      <c r="DR83" s="127"/>
      <c r="DS83" s="127"/>
      <c r="DT83" s="127"/>
      <c r="DU83" s="127"/>
      <c r="DV83" s="127"/>
      <c r="DW83" s="127"/>
      <c r="DX83" s="127"/>
      <c r="DY83" s="127"/>
      <c r="DZ83" s="127"/>
      <c r="EA83" s="127"/>
      <c r="EB83" s="127"/>
      <c r="EC83" s="127"/>
      <c r="ED83" s="127"/>
      <c r="EE83" s="127"/>
      <c r="EF83" s="127"/>
      <c r="EG83" s="127"/>
      <c r="EH83" s="127"/>
      <c r="EI83" s="127"/>
      <c r="EJ83" s="127"/>
      <c r="EK83" s="127"/>
      <c r="EL83" s="127"/>
      <c r="EM83" s="127"/>
    </row>
    <row r="84" spans="1:143">
      <c r="A84" s="127"/>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c r="AA84" s="128"/>
      <c r="AB84" s="128"/>
      <c r="AC84" s="128"/>
      <c r="AD84" s="128"/>
      <c r="AE84" s="128"/>
      <c r="AF84" s="128"/>
      <c r="AG84" s="128"/>
      <c r="AH84" s="128"/>
      <c r="AI84" s="128"/>
      <c r="AJ84" s="128"/>
      <c r="AK84" s="128"/>
      <c r="AL84" s="128"/>
      <c r="AM84" s="128"/>
      <c r="AN84" s="128"/>
      <c r="AO84" s="128"/>
      <c r="AP84" s="128"/>
      <c r="AQ84" s="128"/>
      <c r="AR84" s="128"/>
      <c r="AS84" s="128"/>
      <c r="AT84" s="128"/>
      <c r="AU84" s="128"/>
      <c r="AV84" s="128"/>
      <c r="AW84" s="128"/>
      <c r="AX84" s="128"/>
      <c r="AY84" s="128"/>
      <c r="AZ84" s="128"/>
      <c r="BA84" s="128"/>
      <c r="BB84" s="128"/>
      <c r="BC84" s="128"/>
      <c r="BD84" s="128"/>
      <c r="BE84" s="128"/>
      <c r="BF84" s="128"/>
      <c r="BG84" s="128"/>
      <c r="BH84" s="128"/>
      <c r="BI84" s="128"/>
      <c r="BJ84" s="128"/>
      <c r="BK84" s="128"/>
      <c r="BL84" s="128"/>
      <c r="BM84" s="128"/>
      <c r="BN84" s="128"/>
      <c r="BO84" s="128"/>
      <c r="BP84" s="128"/>
      <c r="BQ84" s="128"/>
      <c r="BR84" s="128"/>
      <c r="BS84" s="128"/>
      <c r="BT84" s="128"/>
      <c r="BU84" s="128"/>
      <c r="BV84" s="128"/>
      <c r="BW84" s="128"/>
      <c r="BX84" s="128"/>
      <c r="BY84" s="128"/>
      <c r="BZ84" s="128"/>
      <c r="CA84" s="128"/>
      <c r="CB84" s="128"/>
      <c r="CC84" s="128"/>
      <c r="CD84" s="128"/>
      <c r="CE84" s="128"/>
      <c r="CF84" s="128"/>
      <c r="CG84" s="128"/>
      <c r="CH84" s="128"/>
      <c r="CI84" s="128"/>
      <c r="CJ84" s="128"/>
      <c r="CK84" s="128"/>
      <c r="CL84" s="128"/>
      <c r="CM84" s="128"/>
      <c r="CN84" s="128"/>
      <c r="CO84" s="128"/>
      <c r="CP84" s="128"/>
      <c r="CQ84" s="128"/>
      <c r="CR84" s="128"/>
      <c r="CS84" s="128"/>
      <c r="CT84" s="128"/>
      <c r="CU84" s="128"/>
      <c r="CV84" s="128"/>
      <c r="CW84" s="128"/>
      <c r="CX84" s="128"/>
      <c r="CY84" s="128"/>
      <c r="CZ84" s="128"/>
      <c r="DA84" s="128"/>
      <c r="DB84" s="128"/>
      <c r="DC84" s="128"/>
      <c r="DD84" s="128"/>
      <c r="DE84" s="128"/>
      <c r="DF84" s="128"/>
      <c r="DG84" s="128"/>
      <c r="DH84" s="128"/>
      <c r="DI84" s="128"/>
      <c r="DJ84" s="128"/>
      <c r="DK84" s="128"/>
      <c r="DL84" s="128"/>
      <c r="DM84" s="128"/>
      <c r="DN84" s="128"/>
      <c r="DO84" s="128"/>
      <c r="DP84" s="128"/>
      <c r="DQ84" s="128"/>
      <c r="DR84" s="127"/>
      <c r="DS84" s="127"/>
      <c r="DT84" s="127"/>
      <c r="DU84" s="127"/>
      <c r="DV84" s="127"/>
      <c r="DW84" s="127"/>
      <c r="DX84" s="127"/>
      <c r="DY84" s="127"/>
      <c r="DZ84" s="127"/>
      <c r="EA84" s="127"/>
      <c r="EB84" s="127"/>
      <c r="EC84" s="127"/>
      <c r="ED84" s="127"/>
      <c r="EE84" s="127"/>
      <c r="EF84" s="127"/>
      <c r="EG84" s="127"/>
      <c r="EH84" s="127"/>
      <c r="EI84" s="127"/>
      <c r="EJ84" s="127"/>
      <c r="EK84" s="127"/>
      <c r="EL84" s="127"/>
      <c r="EM84" s="127"/>
    </row>
    <row r="85" spans="1:143">
      <c r="A85" s="127"/>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c r="AA85" s="128"/>
      <c r="AB85" s="128"/>
      <c r="AC85" s="128"/>
      <c r="AD85" s="128"/>
      <c r="AE85" s="128"/>
      <c r="AF85" s="128"/>
      <c r="AG85" s="128"/>
      <c r="AH85" s="128"/>
      <c r="AI85" s="128"/>
      <c r="AJ85" s="128"/>
      <c r="AK85" s="128"/>
      <c r="AL85" s="128"/>
      <c r="AM85" s="128"/>
      <c r="AN85" s="128"/>
      <c r="AO85" s="128"/>
      <c r="AP85" s="128"/>
      <c r="AQ85" s="128"/>
      <c r="AR85" s="128"/>
      <c r="AS85" s="128"/>
      <c r="AT85" s="128"/>
      <c r="AU85" s="128"/>
      <c r="AV85" s="128"/>
      <c r="AW85" s="128"/>
      <c r="AX85" s="128"/>
      <c r="AY85" s="128"/>
      <c r="AZ85" s="128"/>
      <c r="BA85" s="128"/>
      <c r="BB85" s="128"/>
      <c r="BC85" s="128"/>
      <c r="BD85" s="128"/>
      <c r="BE85" s="128"/>
      <c r="BF85" s="128"/>
      <c r="BG85" s="128"/>
      <c r="BH85" s="128"/>
      <c r="BI85" s="128"/>
      <c r="BJ85" s="128"/>
      <c r="BK85" s="128"/>
      <c r="BL85" s="128"/>
      <c r="BM85" s="128"/>
      <c r="BN85" s="128"/>
      <c r="BO85" s="128"/>
      <c r="BP85" s="128"/>
      <c r="BQ85" s="128"/>
      <c r="BR85" s="128"/>
      <c r="BS85" s="128"/>
      <c r="BT85" s="128"/>
      <c r="BU85" s="128"/>
      <c r="BV85" s="128"/>
      <c r="BW85" s="128"/>
      <c r="BX85" s="128"/>
      <c r="BY85" s="128"/>
      <c r="BZ85" s="128"/>
      <c r="CA85" s="128"/>
      <c r="CB85" s="128"/>
      <c r="CC85" s="128"/>
      <c r="CD85" s="128"/>
      <c r="CE85" s="128"/>
      <c r="CF85" s="128"/>
      <c r="CG85" s="128"/>
      <c r="CH85" s="128"/>
      <c r="CI85" s="128"/>
      <c r="CJ85" s="128"/>
      <c r="CK85" s="128"/>
      <c r="CL85" s="128"/>
      <c r="CM85" s="128"/>
      <c r="CN85" s="128"/>
      <c r="CO85" s="128"/>
      <c r="CP85" s="128"/>
      <c r="CQ85" s="128"/>
      <c r="CR85" s="128"/>
      <c r="CS85" s="128"/>
      <c r="CT85" s="128"/>
      <c r="CU85" s="128"/>
      <c r="CV85" s="128"/>
      <c r="CW85" s="128"/>
      <c r="CX85" s="128"/>
      <c r="CY85" s="128"/>
      <c r="CZ85" s="128"/>
      <c r="DA85" s="128"/>
      <c r="DB85" s="128"/>
      <c r="DC85" s="128"/>
      <c r="DD85" s="128"/>
      <c r="DE85" s="128"/>
      <c r="DF85" s="128"/>
      <c r="DG85" s="128"/>
      <c r="DH85" s="128"/>
      <c r="DI85" s="128"/>
      <c r="DJ85" s="128"/>
      <c r="DK85" s="128"/>
      <c r="DL85" s="128"/>
      <c r="DM85" s="128"/>
      <c r="DN85" s="128"/>
      <c r="DO85" s="128"/>
      <c r="DP85" s="128"/>
      <c r="DQ85" s="128"/>
      <c r="DR85" s="127"/>
      <c r="DS85" s="127"/>
      <c r="DT85" s="127"/>
      <c r="DU85" s="127"/>
      <c r="DV85" s="127"/>
      <c r="DW85" s="127"/>
      <c r="DX85" s="127"/>
      <c r="DY85" s="127"/>
      <c r="DZ85" s="127"/>
      <c r="EA85" s="127"/>
      <c r="EB85" s="127"/>
      <c r="EC85" s="127"/>
      <c r="ED85" s="127"/>
      <c r="EE85" s="127"/>
      <c r="EF85" s="127"/>
      <c r="EG85" s="127"/>
      <c r="EH85" s="127"/>
      <c r="EI85" s="127"/>
      <c r="EJ85" s="127"/>
      <c r="EK85" s="127"/>
      <c r="EL85" s="127"/>
      <c r="EM85" s="127"/>
    </row>
    <row r="86" spans="1:143">
      <c r="A86" s="127"/>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c r="AA86" s="128"/>
      <c r="AB86" s="128"/>
      <c r="AC86" s="128"/>
      <c r="AD86" s="128"/>
      <c r="AE86" s="128"/>
      <c r="AF86" s="128"/>
      <c r="AG86" s="128"/>
      <c r="AH86" s="128"/>
      <c r="AI86" s="128"/>
      <c r="AJ86" s="128"/>
      <c r="AK86" s="128"/>
      <c r="AL86" s="128"/>
      <c r="AM86" s="128"/>
      <c r="AN86" s="128"/>
      <c r="AO86" s="128"/>
      <c r="AP86" s="128"/>
      <c r="AQ86" s="128"/>
      <c r="AR86" s="128"/>
      <c r="AS86" s="128"/>
      <c r="AT86" s="128"/>
      <c r="AU86" s="128"/>
      <c r="AV86" s="128"/>
      <c r="AW86" s="128"/>
      <c r="AX86" s="128"/>
      <c r="AY86" s="128"/>
      <c r="AZ86" s="128"/>
      <c r="BA86" s="128"/>
      <c r="BB86" s="128"/>
      <c r="BC86" s="128"/>
      <c r="BD86" s="128"/>
      <c r="BE86" s="128"/>
      <c r="BF86" s="128"/>
      <c r="BG86" s="128"/>
      <c r="BH86" s="128"/>
      <c r="BI86" s="128"/>
      <c r="BJ86" s="128"/>
      <c r="BK86" s="128"/>
      <c r="BL86" s="128"/>
      <c r="BM86" s="128"/>
      <c r="BN86" s="128"/>
      <c r="BO86" s="128"/>
      <c r="BP86" s="128"/>
      <c r="BQ86" s="128"/>
      <c r="BR86" s="128"/>
      <c r="BS86" s="128"/>
      <c r="BT86" s="128"/>
      <c r="BU86" s="128"/>
      <c r="BV86" s="128"/>
      <c r="BW86" s="128"/>
      <c r="BX86" s="128"/>
      <c r="BY86" s="128"/>
      <c r="BZ86" s="128"/>
      <c r="CA86" s="128"/>
      <c r="CB86" s="128"/>
      <c r="CC86" s="128"/>
      <c r="CD86" s="128"/>
      <c r="CE86" s="128"/>
      <c r="CF86" s="128"/>
      <c r="CG86" s="128"/>
      <c r="CH86" s="128"/>
      <c r="CI86" s="128"/>
      <c r="CJ86" s="128"/>
      <c r="CK86" s="128"/>
      <c r="CL86" s="128"/>
      <c r="CM86" s="128"/>
      <c r="CN86" s="128"/>
      <c r="CO86" s="128"/>
      <c r="CP86" s="128"/>
      <c r="CQ86" s="128"/>
      <c r="CR86" s="128"/>
      <c r="CS86" s="128"/>
      <c r="CT86" s="128"/>
      <c r="CU86" s="128"/>
      <c r="CV86" s="128"/>
      <c r="CW86" s="128"/>
      <c r="CX86" s="128"/>
      <c r="CY86" s="128"/>
      <c r="CZ86" s="128"/>
      <c r="DA86" s="128"/>
      <c r="DB86" s="128"/>
      <c r="DC86" s="128"/>
      <c r="DD86" s="128"/>
      <c r="DE86" s="128"/>
      <c r="DF86" s="128"/>
      <c r="DG86" s="128"/>
      <c r="DH86" s="128"/>
      <c r="DI86" s="128"/>
      <c r="DJ86" s="128"/>
      <c r="DK86" s="128"/>
      <c r="DL86" s="128"/>
      <c r="DM86" s="128"/>
      <c r="DN86" s="128"/>
      <c r="DO86" s="128"/>
      <c r="DP86" s="128"/>
      <c r="DQ86" s="128"/>
      <c r="DR86" s="127"/>
      <c r="DS86" s="127"/>
      <c r="DT86" s="127"/>
      <c r="DU86" s="127"/>
      <c r="DV86" s="127"/>
      <c r="DW86" s="127"/>
      <c r="DX86" s="127"/>
      <c r="DY86" s="127"/>
      <c r="DZ86" s="127"/>
      <c r="EA86" s="127"/>
      <c r="EB86" s="127"/>
      <c r="EC86" s="127"/>
      <c r="ED86" s="127"/>
      <c r="EE86" s="127"/>
      <c r="EF86" s="127"/>
      <c r="EG86" s="127"/>
      <c r="EH86" s="127"/>
      <c r="EI86" s="127"/>
      <c r="EJ86" s="127"/>
      <c r="EK86" s="127"/>
      <c r="EL86" s="127"/>
      <c r="EM86" s="127"/>
    </row>
    <row r="87" spans="1:143">
      <c r="A87" s="127"/>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c r="AA87" s="128"/>
      <c r="AB87" s="128"/>
      <c r="AC87" s="128"/>
      <c r="AD87" s="128"/>
      <c r="AE87" s="128"/>
      <c r="AF87" s="128"/>
      <c r="AG87" s="128"/>
      <c r="AH87" s="128"/>
      <c r="AI87" s="128"/>
      <c r="AJ87" s="128"/>
      <c r="AK87" s="128"/>
      <c r="AL87" s="128"/>
      <c r="AM87" s="128"/>
      <c r="AN87" s="128"/>
      <c r="AO87" s="128"/>
      <c r="AP87" s="128"/>
      <c r="AQ87" s="128"/>
      <c r="AR87" s="128"/>
      <c r="AS87" s="128"/>
      <c r="AT87" s="128"/>
      <c r="AU87" s="128"/>
      <c r="AV87" s="128"/>
      <c r="AW87" s="128"/>
      <c r="AX87" s="128"/>
      <c r="AY87" s="128"/>
      <c r="AZ87" s="128"/>
      <c r="BA87" s="128"/>
      <c r="BB87" s="128"/>
      <c r="BC87" s="128"/>
      <c r="BD87" s="128"/>
      <c r="BE87" s="128"/>
      <c r="BF87" s="128"/>
      <c r="BG87" s="128"/>
      <c r="BH87" s="128"/>
      <c r="BI87" s="128"/>
      <c r="BJ87" s="128"/>
      <c r="BK87" s="128"/>
      <c r="BL87" s="128"/>
      <c r="BM87" s="128"/>
      <c r="BN87" s="128"/>
      <c r="BO87" s="128"/>
      <c r="BP87" s="128"/>
      <c r="BQ87" s="128"/>
      <c r="BR87" s="128"/>
      <c r="BS87" s="128"/>
      <c r="BT87" s="128"/>
      <c r="BU87" s="128"/>
      <c r="BV87" s="128"/>
      <c r="BW87" s="128"/>
      <c r="BX87" s="128"/>
      <c r="BY87" s="128"/>
      <c r="BZ87" s="128"/>
      <c r="CA87" s="128"/>
      <c r="CB87" s="128"/>
      <c r="CC87" s="128"/>
      <c r="CD87" s="128"/>
      <c r="CE87" s="128"/>
      <c r="CF87" s="128"/>
      <c r="CG87" s="128"/>
      <c r="CH87" s="128"/>
      <c r="CI87" s="128"/>
      <c r="CJ87" s="128"/>
      <c r="CK87" s="128"/>
      <c r="CL87" s="128"/>
      <c r="CM87" s="128"/>
      <c r="CN87" s="128"/>
      <c r="CO87" s="128"/>
      <c r="CP87" s="128"/>
      <c r="CQ87" s="128"/>
      <c r="CR87" s="128"/>
      <c r="CS87" s="128"/>
      <c r="CT87" s="128"/>
      <c r="CU87" s="128"/>
      <c r="CV87" s="128"/>
      <c r="CW87" s="128"/>
      <c r="CX87" s="128"/>
      <c r="CY87" s="128"/>
      <c r="CZ87" s="128"/>
      <c r="DA87" s="128"/>
      <c r="DB87" s="128"/>
      <c r="DC87" s="128"/>
      <c r="DD87" s="128"/>
      <c r="DE87" s="128"/>
      <c r="DF87" s="128"/>
      <c r="DG87" s="128"/>
      <c r="DH87" s="128"/>
      <c r="DI87" s="128"/>
      <c r="DJ87" s="128"/>
      <c r="DK87" s="128"/>
      <c r="DL87" s="128"/>
      <c r="DM87" s="128"/>
      <c r="DN87" s="128"/>
      <c r="DO87" s="128"/>
      <c r="DP87" s="128"/>
      <c r="DQ87" s="128"/>
      <c r="DR87" s="127"/>
      <c r="DS87" s="127"/>
      <c r="DT87" s="127"/>
      <c r="DU87" s="127"/>
      <c r="DV87" s="127"/>
      <c r="DW87" s="127"/>
      <c r="DX87" s="127"/>
      <c r="DY87" s="127"/>
      <c r="DZ87" s="127"/>
      <c r="EA87" s="127"/>
      <c r="EB87" s="127"/>
      <c r="EC87" s="127"/>
      <c r="ED87" s="127"/>
      <c r="EE87" s="127"/>
      <c r="EF87" s="127"/>
      <c r="EG87" s="127"/>
      <c r="EH87" s="127"/>
      <c r="EI87" s="127"/>
      <c r="EJ87" s="127"/>
      <c r="EK87" s="127"/>
      <c r="EL87" s="127"/>
      <c r="EM87" s="127"/>
    </row>
    <row r="88" spans="1:143">
      <c r="A88" s="127"/>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c r="AA88" s="128"/>
      <c r="AB88" s="128"/>
      <c r="AC88" s="128"/>
      <c r="AD88" s="128"/>
      <c r="AE88" s="128"/>
      <c r="AF88" s="128"/>
      <c r="AG88" s="128"/>
      <c r="AH88" s="128"/>
      <c r="AI88" s="128"/>
      <c r="AJ88" s="128"/>
      <c r="AK88" s="128"/>
      <c r="AL88" s="128"/>
      <c r="AM88" s="128"/>
      <c r="AN88" s="128"/>
      <c r="AO88" s="128"/>
      <c r="AP88" s="128"/>
      <c r="AQ88" s="128"/>
      <c r="AR88" s="128"/>
      <c r="AS88" s="128"/>
      <c r="AT88" s="128"/>
      <c r="AU88" s="128"/>
      <c r="AV88" s="128"/>
      <c r="AW88" s="128"/>
      <c r="AX88" s="128"/>
      <c r="AY88" s="128"/>
      <c r="AZ88" s="128"/>
      <c r="BA88" s="128"/>
      <c r="BB88" s="128"/>
      <c r="BC88" s="128"/>
      <c r="BD88" s="128"/>
      <c r="BE88" s="128"/>
      <c r="BF88" s="128"/>
      <c r="BG88" s="128"/>
      <c r="BH88" s="128"/>
      <c r="BI88" s="128"/>
      <c r="BJ88" s="128"/>
      <c r="BK88" s="128"/>
      <c r="BL88" s="128"/>
      <c r="BM88" s="128"/>
      <c r="BN88" s="128"/>
      <c r="BO88" s="128"/>
      <c r="BP88" s="128"/>
      <c r="BQ88" s="128"/>
      <c r="BR88" s="128"/>
      <c r="BS88" s="128"/>
      <c r="BT88" s="128"/>
      <c r="BU88" s="128"/>
      <c r="BV88" s="128"/>
      <c r="BW88" s="128"/>
      <c r="BX88" s="128"/>
      <c r="BY88" s="128"/>
      <c r="BZ88" s="128"/>
      <c r="CA88" s="128"/>
      <c r="CB88" s="128"/>
      <c r="CC88" s="128"/>
      <c r="CD88" s="128"/>
      <c r="CE88" s="128"/>
      <c r="CF88" s="128"/>
      <c r="CG88" s="128"/>
      <c r="CH88" s="128"/>
      <c r="CI88" s="128"/>
      <c r="CJ88" s="128"/>
      <c r="CK88" s="128"/>
      <c r="CL88" s="128"/>
      <c r="CM88" s="128"/>
      <c r="CN88" s="128"/>
      <c r="CO88" s="128"/>
      <c r="CP88" s="128"/>
      <c r="CQ88" s="128"/>
      <c r="CR88" s="128"/>
      <c r="CS88" s="128"/>
      <c r="CT88" s="128"/>
      <c r="CU88" s="128"/>
      <c r="CV88" s="128"/>
      <c r="CW88" s="128"/>
      <c r="CX88" s="128"/>
      <c r="CY88" s="128"/>
      <c r="CZ88" s="128"/>
      <c r="DA88" s="128"/>
      <c r="DB88" s="128"/>
      <c r="DC88" s="128"/>
      <c r="DD88" s="128"/>
      <c r="DE88" s="128"/>
      <c r="DF88" s="128"/>
      <c r="DG88" s="128"/>
      <c r="DH88" s="128"/>
      <c r="DI88" s="128"/>
      <c r="DJ88" s="128"/>
      <c r="DK88" s="128"/>
      <c r="DL88" s="128"/>
      <c r="DM88" s="128"/>
      <c r="DN88" s="128"/>
      <c r="DO88" s="128"/>
      <c r="DP88" s="128"/>
      <c r="DQ88" s="128"/>
      <c r="DR88" s="127"/>
      <c r="DS88" s="127"/>
      <c r="DT88" s="127"/>
      <c r="DU88" s="127"/>
      <c r="DV88" s="127"/>
      <c r="DW88" s="127"/>
      <c r="DX88" s="127"/>
      <c r="DY88" s="127"/>
      <c r="DZ88" s="127"/>
      <c r="EA88" s="127"/>
      <c r="EB88" s="127"/>
      <c r="EC88" s="127"/>
      <c r="ED88" s="127"/>
      <c r="EE88" s="127"/>
      <c r="EF88" s="127"/>
      <c r="EG88" s="127"/>
      <c r="EH88" s="127"/>
      <c r="EI88" s="127"/>
      <c r="EJ88" s="127"/>
      <c r="EK88" s="127"/>
      <c r="EL88" s="127"/>
      <c r="EM88" s="127"/>
    </row>
    <row r="89" spans="1:143">
      <c r="A89" s="127"/>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c r="AA89" s="128"/>
      <c r="AB89" s="128"/>
      <c r="AC89" s="128"/>
      <c r="AD89" s="128"/>
      <c r="AE89" s="128"/>
      <c r="AF89" s="128"/>
      <c r="AG89" s="128"/>
      <c r="AH89" s="128"/>
      <c r="AI89" s="128"/>
      <c r="AJ89" s="128"/>
      <c r="AK89" s="128"/>
      <c r="AL89" s="128"/>
      <c r="AM89" s="128"/>
      <c r="AN89" s="128"/>
      <c r="AO89" s="128"/>
      <c r="AP89" s="128"/>
      <c r="AQ89" s="128"/>
      <c r="AR89" s="128"/>
      <c r="AS89" s="128"/>
      <c r="AT89" s="128"/>
      <c r="AU89" s="128"/>
      <c r="AV89" s="128"/>
      <c r="AW89" s="128"/>
      <c r="AX89" s="128"/>
      <c r="AY89" s="128"/>
      <c r="AZ89" s="128"/>
      <c r="BA89" s="128"/>
      <c r="BB89" s="128"/>
      <c r="BC89" s="128"/>
      <c r="BD89" s="128"/>
      <c r="BE89" s="128"/>
      <c r="BF89" s="128"/>
      <c r="BG89" s="128"/>
      <c r="BH89" s="128"/>
      <c r="BI89" s="128"/>
      <c r="BJ89" s="128"/>
      <c r="BK89" s="128"/>
      <c r="BL89" s="128"/>
      <c r="BM89" s="128"/>
      <c r="BN89" s="128"/>
      <c r="BO89" s="128"/>
      <c r="BP89" s="128"/>
      <c r="BQ89" s="128"/>
      <c r="BR89" s="128"/>
      <c r="BS89" s="128"/>
      <c r="BT89" s="128"/>
      <c r="BU89" s="128"/>
      <c r="BV89" s="128"/>
      <c r="BW89" s="128"/>
      <c r="BX89" s="128"/>
      <c r="BY89" s="128"/>
      <c r="BZ89" s="128"/>
      <c r="CA89" s="128"/>
      <c r="CB89" s="128"/>
      <c r="CC89" s="128"/>
      <c r="CD89" s="128"/>
      <c r="CE89" s="128"/>
      <c r="CF89" s="128"/>
      <c r="CG89" s="128"/>
      <c r="CH89" s="128"/>
      <c r="CI89" s="128"/>
      <c r="CJ89" s="128"/>
      <c r="CK89" s="128"/>
      <c r="CL89" s="128"/>
      <c r="CM89" s="128"/>
      <c r="CN89" s="128"/>
      <c r="CO89" s="128"/>
      <c r="CP89" s="128"/>
      <c r="CQ89" s="128"/>
      <c r="CR89" s="128"/>
      <c r="CS89" s="128"/>
      <c r="CT89" s="128"/>
      <c r="CU89" s="128"/>
      <c r="CV89" s="128"/>
      <c r="CW89" s="128"/>
      <c r="CX89" s="128"/>
      <c r="CY89" s="128"/>
      <c r="CZ89" s="128"/>
      <c r="DA89" s="128"/>
      <c r="DB89" s="128"/>
      <c r="DC89" s="128"/>
      <c r="DD89" s="128"/>
      <c r="DE89" s="128"/>
      <c r="DF89" s="128"/>
      <c r="DG89" s="128"/>
      <c r="DH89" s="128"/>
      <c r="DI89" s="128"/>
      <c r="DJ89" s="128"/>
      <c r="DK89" s="128"/>
      <c r="DL89" s="128"/>
      <c r="DM89" s="128"/>
      <c r="DN89" s="128"/>
      <c r="DO89" s="128"/>
      <c r="DP89" s="128"/>
      <c r="DQ89" s="128"/>
      <c r="DR89" s="127"/>
      <c r="DS89" s="127"/>
      <c r="DT89" s="127"/>
      <c r="DU89" s="127"/>
      <c r="DV89" s="127"/>
      <c r="DW89" s="127"/>
      <c r="DX89" s="127"/>
      <c r="DY89" s="127"/>
      <c r="DZ89" s="127"/>
      <c r="EA89" s="127"/>
      <c r="EB89" s="127"/>
      <c r="EC89" s="127"/>
      <c r="ED89" s="127"/>
      <c r="EE89" s="127"/>
      <c r="EF89" s="127"/>
      <c r="EG89" s="127"/>
      <c r="EH89" s="127"/>
      <c r="EI89" s="127"/>
      <c r="EJ89" s="127"/>
      <c r="EK89" s="127"/>
      <c r="EL89" s="127"/>
      <c r="EM89" s="127"/>
    </row>
    <row r="90" spans="1:143">
      <c r="A90" s="127"/>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c r="AA90" s="128"/>
      <c r="AB90" s="128"/>
      <c r="AC90" s="128"/>
      <c r="AD90" s="128"/>
      <c r="AE90" s="128"/>
      <c r="AF90" s="128"/>
      <c r="AG90" s="128"/>
      <c r="AH90" s="128"/>
      <c r="AI90" s="128"/>
      <c r="AJ90" s="128"/>
      <c r="AK90" s="128"/>
      <c r="AL90" s="128"/>
      <c r="AM90" s="128"/>
      <c r="AN90" s="128"/>
      <c r="AO90" s="128"/>
      <c r="AP90" s="128"/>
      <c r="AQ90" s="128"/>
      <c r="AR90" s="128"/>
      <c r="AS90" s="128"/>
      <c r="AT90" s="128"/>
      <c r="AU90" s="128"/>
      <c r="AV90" s="128"/>
      <c r="AW90" s="128"/>
      <c r="AX90" s="128"/>
      <c r="AY90" s="128"/>
      <c r="AZ90" s="128"/>
      <c r="BA90" s="128"/>
      <c r="BB90" s="128"/>
      <c r="BC90" s="128"/>
      <c r="BD90" s="128"/>
      <c r="BE90" s="128"/>
      <c r="BF90" s="128"/>
      <c r="BG90" s="128"/>
      <c r="BH90" s="128"/>
      <c r="BI90" s="128"/>
      <c r="BJ90" s="128"/>
      <c r="BK90" s="128"/>
      <c r="BL90" s="128"/>
      <c r="BM90" s="128"/>
      <c r="BN90" s="128"/>
      <c r="BO90" s="128"/>
      <c r="BP90" s="128"/>
      <c r="BQ90" s="128"/>
      <c r="BR90" s="128"/>
      <c r="BS90" s="128"/>
      <c r="BT90" s="128"/>
      <c r="BU90" s="128"/>
      <c r="BV90" s="128"/>
      <c r="BW90" s="128"/>
      <c r="BX90" s="128"/>
      <c r="BY90" s="128"/>
      <c r="BZ90" s="128"/>
      <c r="CA90" s="128"/>
      <c r="CB90" s="128"/>
      <c r="CC90" s="128"/>
      <c r="CD90" s="128"/>
      <c r="CE90" s="128"/>
      <c r="CF90" s="128"/>
      <c r="CG90" s="128"/>
      <c r="CH90" s="128"/>
      <c r="CI90" s="128"/>
      <c r="CJ90" s="128"/>
      <c r="CK90" s="128"/>
      <c r="CL90" s="128"/>
      <c r="CM90" s="128"/>
      <c r="CN90" s="128"/>
      <c r="CO90" s="128"/>
      <c r="CP90" s="128"/>
      <c r="CQ90" s="128"/>
      <c r="CR90" s="128"/>
      <c r="CS90" s="128"/>
      <c r="CT90" s="128"/>
      <c r="CU90" s="128"/>
      <c r="CV90" s="128"/>
      <c r="CW90" s="128"/>
      <c r="CX90" s="128"/>
      <c r="CY90" s="128"/>
      <c r="CZ90" s="128"/>
      <c r="DA90" s="128"/>
      <c r="DB90" s="128"/>
      <c r="DC90" s="128"/>
      <c r="DD90" s="128"/>
      <c r="DE90" s="128"/>
      <c r="DF90" s="128"/>
      <c r="DG90" s="128"/>
      <c r="DH90" s="128"/>
      <c r="DI90" s="128"/>
      <c r="DJ90" s="128"/>
      <c r="DK90" s="128"/>
      <c r="DL90" s="128"/>
      <c r="DM90" s="128"/>
      <c r="DN90" s="128"/>
      <c r="DO90" s="128"/>
      <c r="DP90" s="128"/>
      <c r="DQ90" s="128"/>
      <c r="DR90" s="127"/>
      <c r="DS90" s="127"/>
      <c r="DT90" s="127"/>
      <c r="DU90" s="127"/>
      <c r="DV90" s="127"/>
      <c r="DW90" s="127"/>
      <c r="DX90" s="127"/>
      <c r="DY90" s="127"/>
      <c r="DZ90" s="127"/>
      <c r="EA90" s="127"/>
      <c r="EB90" s="127"/>
      <c r="EC90" s="127"/>
      <c r="ED90" s="127"/>
      <c r="EE90" s="127"/>
      <c r="EF90" s="127"/>
      <c r="EG90" s="127"/>
      <c r="EH90" s="127"/>
      <c r="EI90" s="127"/>
      <c r="EJ90" s="127"/>
      <c r="EK90" s="127"/>
      <c r="EL90" s="127"/>
      <c r="EM90" s="127"/>
    </row>
    <row r="91" spans="1:143">
      <c r="A91" s="127"/>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c r="AA91" s="128"/>
      <c r="AB91" s="128"/>
      <c r="AC91" s="128"/>
      <c r="AD91" s="128"/>
      <c r="AE91" s="128"/>
      <c r="AF91" s="128"/>
      <c r="AG91" s="128"/>
      <c r="AH91" s="128"/>
      <c r="AI91" s="128"/>
      <c r="AJ91" s="128"/>
      <c r="AK91" s="128"/>
      <c r="AL91" s="128"/>
      <c r="AM91" s="128"/>
      <c r="AN91" s="128"/>
      <c r="AO91" s="128"/>
      <c r="AP91" s="128"/>
      <c r="AQ91" s="128"/>
      <c r="AR91" s="128"/>
      <c r="AS91" s="128"/>
      <c r="AT91" s="128"/>
      <c r="AU91" s="128"/>
      <c r="AV91" s="128"/>
      <c r="AW91" s="128"/>
      <c r="AX91" s="128"/>
      <c r="AY91" s="128"/>
      <c r="AZ91" s="128"/>
      <c r="BA91" s="128"/>
      <c r="BB91" s="128"/>
      <c r="BC91" s="128"/>
      <c r="BD91" s="128"/>
      <c r="BE91" s="128"/>
      <c r="BF91" s="128"/>
      <c r="BG91" s="128"/>
      <c r="BH91" s="128"/>
      <c r="BI91" s="128"/>
      <c r="BJ91" s="128"/>
      <c r="BK91" s="128"/>
      <c r="BL91" s="128"/>
      <c r="BM91" s="128"/>
      <c r="BN91" s="128"/>
      <c r="BO91" s="128"/>
      <c r="BP91" s="128"/>
      <c r="BQ91" s="128"/>
      <c r="BR91" s="128"/>
      <c r="BS91" s="128"/>
      <c r="BT91" s="128"/>
      <c r="BU91" s="128"/>
      <c r="BV91" s="128"/>
      <c r="BW91" s="128"/>
      <c r="BX91" s="128"/>
      <c r="BY91" s="128"/>
      <c r="BZ91" s="128"/>
      <c r="CA91" s="128"/>
      <c r="CB91" s="128"/>
      <c r="CC91" s="128"/>
      <c r="CD91" s="128"/>
      <c r="CE91" s="128"/>
      <c r="CF91" s="128"/>
      <c r="CG91" s="128"/>
      <c r="CH91" s="128"/>
      <c r="CI91" s="128"/>
      <c r="CJ91" s="128"/>
      <c r="CK91" s="128"/>
      <c r="CL91" s="128"/>
      <c r="CM91" s="128"/>
      <c r="CN91" s="128"/>
      <c r="CO91" s="128"/>
      <c r="CP91" s="128"/>
      <c r="CQ91" s="128"/>
      <c r="CR91" s="128"/>
      <c r="CS91" s="128"/>
      <c r="CT91" s="128"/>
      <c r="CU91" s="128"/>
      <c r="CV91" s="128"/>
      <c r="CW91" s="128"/>
      <c r="CX91" s="128"/>
      <c r="CY91" s="128"/>
      <c r="CZ91" s="128"/>
      <c r="DA91" s="128"/>
      <c r="DB91" s="128"/>
      <c r="DC91" s="128"/>
      <c r="DD91" s="128"/>
      <c r="DE91" s="128"/>
      <c r="DF91" s="128"/>
      <c r="DG91" s="128"/>
      <c r="DH91" s="128"/>
      <c r="DI91" s="128"/>
      <c r="DJ91" s="128"/>
      <c r="DK91" s="128"/>
      <c r="DL91" s="128"/>
      <c r="DM91" s="128"/>
      <c r="DN91" s="128"/>
      <c r="DO91" s="128"/>
      <c r="DP91" s="128"/>
      <c r="DQ91" s="128"/>
      <c r="DR91" s="127"/>
      <c r="DS91" s="127"/>
      <c r="DT91" s="127"/>
      <c r="DU91" s="127"/>
      <c r="DV91" s="127"/>
      <c r="DW91" s="127"/>
      <c r="DX91" s="127"/>
      <c r="DY91" s="127"/>
      <c r="DZ91" s="127"/>
      <c r="EA91" s="127"/>
      <c r="EB91" s="127"/>
      <c r="EC91" s="127"/>
      <c r="ED91" s="127"/>
      <c r="EE91" s="127"/>
      <c r="EF91" s="127"/>
      <c r="EG91" s="127"/>
      <c r="EH91" s="127"/>
      <c r="EI91" s="127"/>
      <c r="EJ91" s="127"/>
      <c r="EK91" s="127"/>
      <c r="EL91" s="127"/>
      <c r="EM91" s="127"/>
    </row>
    <row r="92" spans="1:143">
      <c r="A92" s="127"/>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c r="AA92" s="128"/>
      <c r="AB92" s="128"/>
      <c r="AC92" s="128"/>
      <c r="AD92" s="128"/>
      <c r="AE92" s="128"/>
      <c r="AF92" s="128"/>
      <c r="AG92" s="128"/>
      <c r="AH92" s="128"/>
      <c r="AI92" s="128"/>
      <c r="AJ92" s="128"/>
      <c r="AK92" s="128"/>
      <c r="AL92" s="128"/>
      <c r="AM92" s="128"/>
      <c r="AN92" s="128"/>
      <c r="AO92" s="128"/>
      <c r="AP92" s="128"/>
      <c r="AQ92" s="128"/>
      <c r="AR92" s="128"/>
      <c r="AS92" s="128"/>
      <c r="AT92" s="128"/>
      <c r="AU92" s="128"/>
      <c r="AV92" s="128"/>
      <c r="AW92" s="128"/>
      <c r="AX92" s="128"/>
      <c r="AY92" s="128"/>
      <c r="AZ92" s="128"/>
      <c r="BA92" s="128"/>
      <c r="BB92" s="128"/>
      <c r="BC92" s="128"/>
      <c r="BD92" s="128"/>
      <c r="BE92" s="128"/>
      <c r="BF92" s="128"/>
      <c r="BG92" s="128"/>
      <c r="BH92" s="128"/>
      <c r="BI92" s="128"/>
      <c r="BJ92" s="128"/>
      <c r="BK92" s="128"/>
      <c r="BL92" s="128"/>
      <c r="BM92" s="128"/>
      <c r="BN92" s="128"/>
      <c r="BO92" s="128"/>
      <c r="BP92" s="128"/>
      <c r="BQ92" s="128"/>
      <c r="BR92" s="128"/>
      <c r="BS92" s="128"/>
      <c r="BT92" s="128"/>
      <c r="BU92" s="128"/>
      <c r="BV92" s="128"/>
      <c r="BW92" s="128"/>
      <c r="BX92" s="128"/>
      <c r="BY92" s="128"/>
      <c r="BZ92" s="128"/>
      <c r="CA92" s="128"/>
      <c r="CB92" s="128"/>
      <c r="CC92" s="128"/>
      <c r="CD92" s="128"/>
      <c r="CE92" s="128"/>
      <c r="CF92" s="128"/>
      <c r="CG92" s="128"/>
      <c r="CH92" s="128"/>
      <c r="CI92" s="128"/>
      <c r="CJ92" s="128"/>
      <c r="CK92" s="128"/>
      <c r="CL92" s="128"/>
      <c r="CM92" s="128"/>
      <c r="CN92" s="128"/>
      <c r="CO92" s="128"/>
      <c r="CP92" s="128"/>
      <c r="CQ92" s="128"/>
      <c r="CR92" s="128"/>
      <c r="CS92" s="128"/>
      <c r="CT92" s="128"/>
      <c r="CU92" s="128"/>
      <c r="CV92" s="128"/>
      <c r="CW92" s="128"/>
      <c r="CX92" s="128"/>
      <c r="CY92" s="128"/>
      <c r="CZ92" s="128"/>
      <c r="DA92" s="128"/>
      <c r="DB92" s="128"/>
      <c r="DC92" s="128"/>
      <c r="DD92" s="128"/>
      <c r="DE92" s="128"/>
      <c r="DF92" s="128"/>
      <c r="DG92" s="128"/>
      <c r="DH92" s="128"/>
      <c r="DI92" s="128"/>
      <c r="DJ92" s="128"/>
      <c r="DK92" s="128"/>
      <c r="DL92" s="128"/>
      <c r="DM92" s="128"/>
      <c r="DN92" s="128"/>
      <c r="DO92" s="128"/>
      <c r="DP92" s="128"/>
      <c r="DQ92" s="128"/>
      <c r="DR92" s="127"/>
      <c r="DS92" s="127"/>
      <c r="DT92" s="127"/>
      <c r="DU92" s="127"/>
      <c r="DV92" s="127"/>
      <c r="DW92" s="127"/>
      <c r="DX92" s="127"/>
      <c r="DY92" s="127"/>
      <c r="DZ92" s="127"/>
      <c r="EA92" s="127"/>
      <c r="EB92" s="127"/>
      <c r="EC92" s="127"/>
      <c r="ED92" s="127"/>
      <c r="EE92" s="127"/>
      <c r="EF92" s="127"/>
      <c r="EG92" s="127"/>
      <c r="EH92" s="127"/>
      <c r="EI92" s="127"/>
      <c r="EJ92" s="127"/>
      <c r="EK92" s="127"/>
      <c r="EL92" s="127"/>
      <c r="EM92" s="127"/>
    </row>
    <row r="93" spans="1:143">
      <c r="A93" s="127"/>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c r="AA93" s="128"/>
      <c r="AB93" s="128"/>
      <c r="AC93" s="128"/>
      <c r="AD93" s="128"/>
      <c r="AE93" s="128"/>
      <c r="AF93" s="128"/>
      <c r="AG93" s="128"/>
      <c r="AH93" s="128"/>
      <c r="AI93" s="128"/>
      <c r="AJ93" s="128"/>
      <c r="AK93" s="128"/>
      <c r="AL93" s="128"/>
      <c r="AM93" s="128"/>
      <c r="AN93" s="128"/>
      <c r="AO93" s="128"/>
      <c r="AP93" s="128"/>
      <c r="AQ93" s="128"/>
      <c r="AR93" s="128"/>
      <c r="AS93" s="128"/>
      <c r="AT93" s="128"/>
      <c r="AU93" s="128"/>
      <c r="AV93" s="128"/>
      <c r="AW93" s="128"/>
      <c r="AX93" s="128"/>
      <c r="AY93" s="128"/>
      <c r="AZ93" s="128"/>
      <c r="BA93" s="128"/>
      <c r="BB93" s="128"/>
      <c r="BC93" s="128"/>
      <c r="BD93" s="128"/>
      <c r="BE93" s="128"/>
      <c r="BF93" s="128"/>
      <c r="BG93" s="128"/>
      <c r="BH93" s="128"/>
      <c r="BI93" s="128"/>
      <c r="BJ93" s="128"/>
      <c r="BK93" s="128"/>
      <c r="BL93" s="128"/>
      <c r="BM93" s="128"/>
      <c r="BN93" s="128"/>
      <c r="BO93" s="128"/>
      <c r="BP93" s="128"/>
      <c r="BQ93" s="128"/>
      <c r="BR93" s="128"/>
      <c r="BS93" s="128"/>
      <c r="BT93" s="128"/>
      <c r="BU93" s="128"/>
      <c r="BV93" s="128"/>
      <c r="BW93" s="128"/>
      <c r="BX93" s="128"/>
      <c r="BY93" s="128"/>
      <c r="BZ93" s="128"/>
      <c r="CA93" s="128"/>
      <c r="CB93" s="128"/>
      <c r="CC93" s="128"/>
      <c r="CD93" s="128"/>
      <c r="CE93" s="128"/>
      <c r="CF93" s="128"/>
      <c r="CG93" s="128"/>
      <c r="CH93" s="128"/>
      <c r="CI93" s="128"/>
      <c r="CJ93" s="128"/>
      <c r="CK93" s="128"/>
      <c r="CL93" s="128"/>
      <c r="CM93" s="128"/>
      <c r="CN93" s="128"/>
      <c r="CO93" s="128"/>
      <c r="CP93" s="128"/>
      <c r="CQ93" s="128"/>
      <c r="CR93" s="128"/>
      <c r="CS93" s="128"/>
      <c r="CT93" s="128"/>
      <c r="CU93" s="128"/>
      <c r="CV93" s="128"/>
      <c r="CW93" s="128"/>
      <c r="CX93" s="128"/>
      <c r="CY93" s="128"/>
      <c r="CZ93" s="128"/>
      <c r="DA93" s="128"/>
      <c r="DB93" s="128"/>
      <c r="DC93" s="128"/>
      <c r="DD93" s="128"/>
      <c r="DE93" s="128"/>
      <c r="DF93" s="128"/>
      <c r="DG93" s="128"/>
      <c r="DH93" s="128"/>
      <c r="DI93" s="128"/>
      <c r="DJ93" s="128"/>
      <c r="DK93" s="128"/>
      <c r="DL93" s="128"/>
      <c r="DM93" s="128"/>
      <c r="DN93" s="128"/>
      <c r="DO93" s="128"/>
      <c r="DP93" s="128"/>
      <c r="DQ93" s="128"/>
      <c r="DR93" s="127"/>
      <c r="DS93" s="127"/>
      <c r="DT93" s="127"/>
      <c r="DU93" s="127"/>
      <c r="DV93" s="127"/>
      <c r="DW93" s="127"/>
      <c r="DX93" s="127"/>
      <c r="DY93" s="127"/>
      <c r="DZ93" s="127"/>
      <c r="EA93" s="127"/>
      <c r="EB93" s="127"/>
      <c r="EC93" s="127"/>
      <c r="ED93" s="127"/>
      <c r="EE93" s="127"/>
      <c r="EF93" s="127"/>
      <c r="EG93" s="127"/>
      <c r="EH93" s="127"/>
      <c r="EI93" s="127"/>
      <c r="EJ93" s="127"/>
      <c r="EK93" s="127"/>
      <c r="EL93" s="127"/>
      <c r="EM93" s="127"/>
    </row>
    <row r="94" spans="1:143">
      <c r="A94" s="127"/>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c r="AA94" s="128"/>
      <c r="AB94" s="128"/>
      <c r="AC94" s="128"/>
      <c r="AD94" s="128"/>
      <c r="AE94" s="128"/>
      <c r="AF94" s="128"/>
      <c r="AG94" s="128"/>
      <c r="AH94" s="128"/>
      <c r="AI94" s="128"/>
      <c r="AJ94" s="128"/>
      <c r="AK94" s="128"/>
      <c r="AL94" s="128"/>
      <c r="AM94" s="128"/>
      <c r="AN94" s="128"/>
      <c r="AO94" s="128"/>
      <c r="AP94" s="128"/>
      <c r="AQ94" s="128"/>
      <c r="AR94" s="128"/>
      <c r="AS94" s="128"/>
      <c r="AT94" s="128"/>
      <c r="AU94" s="128"/>
      <c r="AV94" s="128"/>
      <c r="AW94" s="128"/>
      <c r="AX94" s="128"/>
      <c r="AY94" s="128"/>
      <c r="AZ94" s="128"/>
      <c r="BA94" s="128"/>
      <c r="BB94" s="128"/>
      <c r="BC94" s="128"/>
      <c r="BD94" s="128"/>
      <c r="BE94" s="128"/>
      <c r="BF94" s="128"/>
      <c r="BG94" s="128"/>
      <c r="BH94" s="128"/>
      <c r="BI94" s="128"/>
      <c r="BJ94" s="128"/>
      <c r="BK94" s="128"/>
      <c r="BL94" s="128"/>
      <c r="BM94" s="128"/>
      <c r="BN94" s="128"/>
      <c r="BO94" s="128"/>
      <c r="BP94" s="128"/>
      <c r="BQ94" s="128"/>
      <c r="BR94" s="128"/>
      <c r="BS94" s="128"/>
      <c r="BT94" s="128"/>
      <c r="BU94" s="128"/>
      <c r="BV94" s="128"/>
      <c r="BW94" s="128"/>
      <c r="BX94" s="128"/>
      <c r="BY94" s="128"/>
      <c r="BZ94" s="128"/>
      <c r="CA94" s="128"/>
      <c r="CB94" s="128"/>
      <c r="CC94" s="128"/>
      <c r="CD94" s="128"/>
      <c r="CE94" s="128"/>
      <c r="CF94" s="128"/>
      <c r="CG94" s="128"/>
      <c r="CH94" s="128"/>
      <c r="CI94" s="128"/>
      <c r="CJ94" s="128"/>
      <c r="CK94" s="128"/>
      <c r="CL94" s="128"/>
      <c r="CM94" s="128"/>
      <c r="CN94" s="128"/>
      <c r="CO94" s="128"/>
      <c r="CP94" s="128"/>
      <c r="CQ94" s="128"/>
      <c r="CR94" s="128"/>
      <c r="CS94" s="128"/>
      <c r="CT94" s="128"/>
      <c r="CU94" s="128"/>
      <c r="CV94" s="128"/>
      <c r="CW94" s="128"/>
      <c r="CX94" s="128"/>
      <c r="CY94" s="128"/>
      <c r="CZ94" s="128"/>
      <c r="DA94" s="128"/>
      <c r="DB94" s="128"/>
      <c r="DC94" s="128"/>
      <c r="DD94" s="128"/>
      <c r="DE94" s="128"/>
      <c r="DF94" s="128"/>
      <c r="DG94" s="128"/>
      <c r="DH94" s="128"/>
      <c r="DI94" s="128"/>
      <c r="DJ94" s="128"/>
      <c r="DK94" s="128"/>
      <c r="DL94" s="128"/>
      <c r="DM94" s="128"/>
      <c r="DN94" s="128"/>
      <c r="DO94" s="128"/>
      <c r="DP94" s="128"/>
      <c r="DQ94" s="128"/>
      <c r="DR94" s="127"/>
      <c r="DS94" s="127"/>
      <c r="DT94" s="127"/>
      <c r="DU94" s="127"/>
      <c r="DV94" s="127"/>
      <c r="DW94" s="127"/>
      <c r="DX94" s="127"/>
      <c r="DY94" s="127"/>
      <c r="DZ94" s="127"/>
      <c r="EA94" s="127"/>
      <c r="EB94" s="127"/>
      <c r="EC94" s="127"/>
      <c r="ED94" s="127"/>
      <c r="EE94" s="127"/>
      <c r="EF94" s="127"/>
      <c r="EG94" s="127"/>
      <c r="EH94" s="127"/>
      <c r="EI94" s="127"/>
      <c r="EJ94" s="127"/>
      <c r="EK94" s="127"/>
      <c r="EL94" s="127"/>
      <c r="EM94" s="127"/>
    </row>
    <row r="95" spans="1:143">
      <c r="A95" s="127"/>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c r="AA95" s="128"/>
      <c r="AB95" s="128"/>
      <c r="AC95" s="128"/>
      <c r="AD95" s="128"/>
      <c r="AE95" s="128"/>
      <c r="AF95" s="128"/>
      <c r="AG95" s="128"/>
      <c r="AH95" s="128"/>
      <c r="AI95" s="128"/>
      <c r="AJ95" s="128"/>
      <c r="AK95" s="128"/>
      <c r="AL95" s="128"/>
      <c r="AM95" s="128"/>
      <c r="AN95" s="128"/>
      <c r="AO95" s="128"/>
      <c r="AP95" s="128"/>
      <c r="AQ95" s="128"/>
      <c r="AR95" s="128"/>
      <c r="AS95" s="128"/>
      <c r="AT95" s="128"/>
      <c r="AU95" s="128"/>
      <c r="AV95" s="128"/>
      <c r="AW95" s="128"/>
      <c r="AX95" s="128"/>
      <c r="AY95" s="128"/>
      <c r="AZ95" s="128"/>
      <c r="BA95" s="128"/>
      <c r="BB95" s="128"/>
      <c r="BC95" s="128"/>
      <c r="BD95" s="128"/>
      <c r="BE95" s="128"/>
      <c r="BF95" s="128"/>
      <c r="BG95" s="128"/>
      <c r="BH95" s="128"/>
      <c r="BI95" s="128"/>
      <c r="BJ95" s="128"/>
      <c r="BK95" s="128"/>
      <c r="BL95" s="128"/>
      <c r="BM95" s="128"/>
      <c r="BN95" s="128"/>
      <c r="BO95" s="128"/>
      <c r="BP95" s="128"/>
      <c r="BQ95" s="128"/>
      <c r="BR95" s="128"/>
      <c r="BS95" s="128"/>
      <c r="BT95" s="128"/>
      <c r="BU95" s="128"/>
      <c r="BV95" s="128"/>
      <c r="BW95" s="128"/>
      <c r="BX95" s="128"/>
      <c r="BY95" s="128"/>
      <c r="BZ95" s="128"/>
      <c r="CA95" s="128"/>
      <c r="CB95" s="128"/>
      <c r="CC95" s="128"/>
      <c r="CD95" s="128"/>
      <c r="CE95" s="128"/>
      <c r="CF95" s="128"/>
      <c r="CG95" s="128"/>
      <c r="CH95" s="128"/>
      <c r="CI95" s="128"/>
      <c r="CJ95" s="128"/>
      <c r="CK95" s="128"/>
      <c r="CL95" s="128"/>
      <c r="CM95" s="128"/>
      <c r="CN95" s="128"/>
      <c r="CO95" s="128"/>
      <c r="CP95" s="128"/>
      <c r="CQ95" s="128"/>
      <c r="CR95" s="128"/>
      <c r="CS95" s="128"/>
      <c r="CT95" s="128"/>
      <c r="CU95" s="128"/>
      <c r="CV95" s="128"/>
      <c r="CW95" s="128"/>
      <c r="CX95" s="128"/>
      <c r="CY95" s="128"/>
      <c r="CZ95" s="128"/>
      <c r="DA95" s="128"/>
      <c r="DB95" s="128"/>
      <c r="DC95" s="128"/>
      <c r="DD95" s="128"/>
      <c r="DE95" s="128"/>
      <c r="DF95" s="128"/>
      <c r="DG95" s="128"/>
      <c r="DH95" s="128"/>
      <c r="DI95" s="128"/>
      <c r="DJ95" s="128"/>
      <c r="DK95" s="128"/>
      <c r="DL95" s="128"/>
      <c r="DM95" s="128"/>
      <c r="DN95" s="128"/>
      <c r="DO95" s="128"/>
      <c r="DP95" s="128"/>
      <c r="DQ95" s="128"/>
      <c r="DR95" s="127"/>
      <c r="DS95" s="127"/>
      <c r="DT95" s="127"/>
      <c r="DU95" s="127"/>
      <c r="DV95" s="127"/>
      <c r="DW95" s="127"/>
      <c r="DX95" s="127"/>
      <c r="DY95" s="127"/>
      <c r="DZ95" s="127"/>
      <c r="EA95" s="127"/>
      <c r="EB95" s="127"/>
      <c r="EC95" s="127"/>
      <c r="ED95" s="127"/>
      <c r="EE95" s="127"/>
      <c r="EF95" s="127"/>
      <c r="EG95" s="127"/>
      <c r="EH95" s="127"/>
      <c r="EI95" s="127"/>
      <c r="EJ95" s="127"/>
      <c r="EK95" s="127"/>
      <c r="EL95" s="127"/>
      <c r="EM95" s="127"/>
    </row>
    <row r="96" spans="1:143">
      <c r="A96" s="127"/>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c r="AA96" s="128"/>
      <c r="AB96" s="128"/>
      <c r="AC96" s="128"/>
      <c r="AD96" s="128"/>
      <c r="AE96" s="128"/>
      <c r="AF96" s="128"/>
      <c r="AG96" s="128"/>
      <c r="AH96" s="128"/>
      <c r="AI96" s="128"/>
      <c r="AJ96" s="128"/>
      <c r="AK96" s="128"/>
      <c r="AL96" s="128"/>
      <c r="AM96" s="128"/>
      <c r="AN96" s="128"/>
      <c r="AO96" s="128"/>
      <c r="AP96" s="128"/>
      <c r="AQ96" s="128"/>
      <c r="AR96" s="128"/>
      <c r="AS96" s="128"/>
      <c r="AT96" s="128"/>
      <c r="AU96" s="128"/>
      <c r="AV96" s="128"/>
      <c r="AW96" s="128"/>
      <c r="AX96" s="128"/>
      <c r="AY96" s="128"/>
      <c r="AZ96" s="128"/>
      <c r="BA96" s="128"/>
      <c r="BB96" s="128"/>
      <c r="BC96" s="128"/>
      <c r="BD96" s="128"/>
      <c r="BE96" s="128"/>
      <c r="BF96" s="128"/>
      <c r="BG96" s="128"/>
      <c r="BH96" s="128"/>
      <c r="BI96" s="128"/>
      <c r="BJ96" s="128"/>
      <c r="BK96" s="128"/>
      <c r="BL96" s="128"/>
      <c r="BM96" s="128"/>
      <c r="BN96" s="128"/>
      <c r="BO96" s="128"/>
      <c r="BP96" s="128"/>
      <c r="BQ96" s="128"/>
      <c r="BR96" s="128"/>
      <c r="BS96" s="128"/>
      <c r="BT96" s="128"/>
      <c r="BU96" s="128"/>
      <c r="BV96" s="128"/>
      <c r="BW96" s="128"/>
      <c r="BX96" s="128"/>
      <c r="BY96" s="128"/>
      <c r="BZ96" s="128"/>
      <c r="CA96" s="128"/>
      <c r="CB96" s="128"/>
      <c r="CC96" s="128"/>
      <c r="CD96" s="128"/>
      <c r="CE96" s="128"/>
      <c r="CF96" s="128"/>
      <c r="CG96" s="128"/>
      <c r="CH96" s="128"/>
      <c r="CI96" s="128"/>
      <c r="CJ96" s="128"/>
      <c r="CK96" s="128"/>
      <c r="CL96" s="128"/>
      <c r="CM96" s="128"/>
      <c r="CN96" s="128"/>
      <c r="CO96" s="128"/>
      <c r="CP96" s="128"/>
      <c r="CQ96" s="128"/>
      <c r="CR96" s="128"/>
      <c r="CS96" s="128"/>
      <c r="CT96" s="128"/>
      <c r="CU96" s="128"/>
      <c r="CV96" s="128"/>
      <c r="CW96" s="128"/>
      <c r="CX96" s="128"/>
      <c r="CY96" s="128"/>
      <c r="CZ96" s="128"/>
      <c r="DA96" s="128"/>
      <c r="DB96" s="128"/>
      <c r="DC96" s="128"/>
      <c r="DD96" s="128"/>
      <c r="DE96" s="128"/>
      <c r="DF96" s="128"/>
      <c r="DG96" s="128"/>
      <c r="DH96" s="128"/>
      <c r="DI96" s="128"/>
      <c r="DJ96" s="128"/>
      <c r="DK96" s="128"/>
      <c r="DL96" s="128"/>
      <c r="DM96" s="128"/>
      <c r="DN96" s="128"/>
      <c r="DO96" s="128"/>
      <c r="DP96" s="128"/>
      <c r="DQ96" s="128"/>
      <c r="DR96" s="127"/>
      <c r="DS96" s="127"/>
      <c r="DT96" s="127"/>
      <c r="DU96" s="127"/>
      <c r="DV96" s="127"/>
      <c r="DW96" s="127"/>
      <c r="DX96" s="127"/>
      <c r="DY96" s="127"/>
      <c r="DZ96" s="127"/>
      <c r="EA96" s="127"/>
      <c r="EB96" s="127"/>
      <c r="EC96" s="127"/>
      <c r="ED96" s="127"/>
      <c r="EE96" s="127"/>
      <c r="EF96" s="127"/>
      <c r="EG96" s="127"/>
      <c r="EH96" s="127"/>
      <c r="EI96" s="127"/>
      <c r="EJ96" s="127"/>
      <c r="EK96" s="127"/>
      <c r="EL96" s="127"/>
      <c r="EM96" s="127"/>
    </row>
    <row r="97" spans="1:143">
      <c r="A97" s="127"/>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c r="AA97" s="128"/>
      <c r="AB97" s="128"/>
      <c r="AC97" s="128"/>
      <c r="AD97" s="128"/>
      <c r="AE97" s="128"/>
      <c r="AF97" s="128"/>
      <c r="AG97" s="128"/>
      <c r="AH97" s="128"/>
      <c r="AI97" s="128"/>
      <c r="AJ97" s="128"/>
      <c r="AK97" s="128"/>
      <c r="AL97" s="128"/>
      <c r="AM97" s="128"/>
      <c r="AN97" s="128"/>
      <c r="AO97" s="128"/>
      <c r="AP97" s="128"/>
      <c r="AQ97" s="128"/>
      <c r="AR97" s="128"/>
      <c r="AS97" s="128"/>
      <c r="AT97" s="128"/>
      <c r="AU97" s="128"/>
      <c r="AV97" s="128"/>
      <c r="AW97" s="128"/>
      <c r="AX97" s="128"/>
      <c r="AY97" s="128"/>
      <c r="AZ97" s="128"/>
      <c r="BA97" s="128"/>
      <c r="BB97" s="128"/>
      <c r="BC97" s="128"/>
      <c r="BD97" s="128"/>
      <c r="BE97" s="128"/>
      <c r="BF97" s="128"/>
      <c r="BG97" s="128"/>
      <c r="BH97" s="128"/>
      <c r="BI97" s="128"/>
      <c r="BJ97" s="128"/>
      <c r="BK97" s="128"/>
      <c r="BL97" s="128"/>
      <c r="BM97" s="128"/>
      <c r="BN97" s="128"/>
      <c r="BO97" s="128"/>
      <c r="BP97" s="128"/>
      <c r="BQ97" s="128"/>
      <c r="BR97" s="128"/>
      <c r="BS97" s="128"/>
      <c r="BT97" s="128"/>
      <c r="BU97" s="128"/>
      <c r="BV97" s="128"/>
      <c r="BW97" s="128"/>
      <c r="BX97" s="128"/>
      <c r="BY97" s="128"/>
      <c r="BZ97" s="128"/>
      <c r="CA97" s="128"/>
      <c r="CB97" s="128"/>
      <c r="CC97" s="128"/>
      <c r="CD97" s="128"/>
      <c r="CE97" s="128"/>
      <c r="CF97" s="128"/>
      <c r="CG97" s="128"/>
      <c r="CH97" s="128"/>
      <c r="CI97" s="128"/>
      <c r="CJ97" s="128"/>
      <c r="CK97" s="128"/>
      <c r="CL97" s="128"/>
      <c r="CM97" s="128"/>
      <c r="CN97" s="128"/>
      <c r="CO97" s="128"/>
      <c r="CP97" s="128"/>
      <c r="CQ97" s="128"/>
      <c r="CR97" s="128"/>
      <c r="CS97" s="128"/>
      <c r="CT97" s="128"/>
      <c r="CU97" s="128"/>
      <c r="CV97" s="128"/>
      <c r="CW97" s="128"/>
      <c r="CX97" s="128"/>
      <c r="CY97" s="128"/>
      <c r="CZ97" s="128"/>
      <c r="DA97" s="128"/>
      <c r="DB97" s="128"/>
      <c r="DC97" s="128"/>
      <c r="DD97" s="128"/>
      <c r="DE97" s="128"/>
      <c r="DF97" s="128"/>
      <c r="DG97" s="128"/>
      <c r="DH97" s="128"/>
      <c r="DI97" s="128"/>
      <c r="DJ97" s="128"/>
      <c r="DK97" s="128"/>
      <c r="DL97" s="128"/>
      <c r="DM97" s="128"/>
      <c r="DN97" s="128"/>
      <c r="DO97" s="128"/>
      <c r="DP97" s="128"/>
      <c r="DQ97" s="128"/>
      <c r="DR97" s="127"/>
      <c r="DS97" s="127"/>
      <c r="DT97" s="127"/>
      <c r="DU97" s="127"/>
      <c r="DV97" s="127"/>
      <c r="DW97" s="127"/>
      <c r="DX97" s="127"/>
      <c r="DY97" s="127"/>
      <c r="DZ97" s="127"/>
      <c r="EA97" s="127"/>
      <c r="EB97" s="127"/>
      <c r="EC97" s="127"/>
      <c r="ED97" s="127"/>
      <c r="EE97" s="127"/>
      <c r="EF97" s="127"/>
      <c r="EG97" s="127"/>
      <c r="EH97" s="127"/>
      <c r="EI97" s="127"/>
      <c r="EJ97" s="127"/>
      <c r="EK97" s="127"/>
      <c r="EL97" s="127"/>
      <c r="EM97" s="127"/>
    </row>
    <row r="98" spans="1:143">
      <c r="A98" s="127"/>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c r="AA98" s="128"/>
      <c r="AB98" s="128"/>
      <c r="AC98" s="128"/>
      <c r="AD98" s="128"/>
      <c r="AE98" s="128"/>
      <c r="AF98" s="128"/>
      <c r="AG98" s="128"/>
      <c r="AH98" s="128"/>
      <c r="AI98" s="128"/>
      <c r="AJ98" s="128"/>
      <c r="AK98" s="128"/>
      <c r="AL98" s="128"/>
      <c r="AM98" s="128"/>
      <c r="AN98" s="128"/>
      <c r="AO98" s="128"/>
      <c r="AP98" s="128"/>
      <c r="AQ98" s="128"/>
      <c r="AR98" s="128"/>
      <c r="AS98" s="128"/>
      <c r="AT98" s="128"/>
      <c r="AU98" s="128"/>
      <c r="AV98" s="128"/>
      <c r="AW98" s="128"/>
      <c r="AX98" s="128"/>
      <c r="AY98" s="128"/>
      <c r="AZ98" s="128"/>
      <c r="BA98" s="128"/>
      <c r="BB98" s="128"/>
      <c r="BC98" s="128"/>
      <c r="BD98" s="128"/>
      <c r="BE98" s="128"/>
      <c r="BF98" s="128"/>
      <c r="BG98" s="128"/>
      <c r="BH98" s="128"/>
      <c r="BI98" s="128"/>
      <c r="BJ98" s="128"/>
      <c r="BK98" s="128"/>
      <c r="BL98" s="128"/>
      <c r="BM98" s="128"/>
      <c r="BN98" s="128"/>
      <c r="BO98" s="128"/>
      <c r="BP98" s="128"/>
      <c r="BQ98" s="128"/>
      <c r="BR98" s="128"/>
      <c r="BS98" s="128"/>
      <c r="BT98" s="128"/>
      <c r="BU98" s="128"/>
      <c r="BV98" s="128"/>
      <c r="BW98" s="128"/>
      <c r="BX98" s="128"/>
      <c r="BY98" s="128"/>
      <c r="BZ98" s="128"/>
      <c r="CA98" s="128"/>
      <c r="CB98" s="128"/>
      <c r="CC98" s="128"/>
      <c r="CD98" s="128"/>
      <c r="CE98" s="128"/>
      <c r="CF98" s="128"/>
      <c r="CG98" s="128"/>
      <c r="CH98" s="128"/>
      <c r="CI98" s="128"/>
      <c r="CJ98" s="128"/>
      <c r="CK98" s="128"/>
      <c r="CL98" s="128"/>
      <c r="CM98" s="128"/>
      <c r="CN98" s="128"/>
      <c r="CO98" s="128"/>
      <c r="CP98" s="128"/>
      <c r="CQ98" s="128"/>
      <c r="CR98" s="128"/>
      <c r="CS98" s="128"/>
      <c r="CT98" s="128"/>
      <c r="CU98" s="128"/>
      <c r="CV98" s="128"/>
      <c r="CW98" s="128"/>
      <c r="CX98" s="128"/>
      <c r="CY98" s="128"/>
      <c r="CZ98" s="128"/>
      <c r="DA98" s="128"/>
      <c r="DB98" s="128"/>
      <c r="DC98" s="128"/>
      <c r="DD98" s="128"/>
      <c r="DE98" s="128"/>
      <c r="DF98" s="128"/>
      <c r="DG98" s="128"/>
      <c r="DH98" s="128"/>
      <c r="DI98" s="128"/>
      <c r="DJ98" s="128"/>
      <c r="DK98" s="128"/>
      <c r="DL98" s="128"/>
      <c r="DM98" s="128"/>
      <c r="DN98" s="128"/>
      <c r="DO98" s="128"/>
      <c r="DP98" s="128"/>
      <c r="DQ98" s="128"/>
      <c r="DR98" s="127"/>
      <c r="DS98" s="127"/>
      <c r="DT98" s="127"/>
      <c r="DU98" s="127"/>
      <c r="DV98" s="127"/>
      <c r="DW98" s="127"/>
      <c r="DX98" s="127"/>
      <c r="DY98" s="127"/>
      <c r="DZ98" s="127"/>
      <c r="EA98" s="127"/>
      <c r="EB98" s="127"/>
      <c r="EC98" s="127"/>
      <c r="ED98" s="127"/>
      <c r="EE98" s="127"/>
      <c r="EF98" s="127"/>
      <c r="EG98" s="127"/>
      <c r="EH98" s="127"/>
      <c r="EI98" s="127"/>
      <c r="EJ98" s="127"/>
      <c r="EK98" s="127"/>
      <c r="EL98" s="127"/>
      <c r="EM98" s="127"/>
    </row>
    <row r="99" spans="1:143">
      <c r="A99" s="127"/>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c r="AA99" s="128"/>
      <c r="AB99" s="128"/>
      <c r="AC99" s="128"/>
      <c r="AD99" s="128"/>
      <c r="AE99" s="128"/>
      <c r="AF99" s="128"/>
      <c r="AG99" s="128"/>
      <c r="AH99" s="128"/>
      <c r="AI99" s="128"/>
      <c r="AJ99" s="128"/>
      <c r="AK99" s="128"/>
      <c r="AL99" s="128"/>
      <c r="AM99" s="128"/>
      <c r="AN99" s="128"/>
      <c r="AO99" s="128"/>
      <c r="AP99" s="128"/>
      <c r="AQ99" s="128"/>
      <c r="AR99" s="128"/>
      <c r="AS99" s="128"/>
      <c r="AT99" s="128"/>
      <c r="AU99" s="128"/>
      <c r="AV99" s="128"/>
      <c r="AW99" s="128"/>
      <c r="AX99" s="128"/>
      <c r="AY99" s="128"/>
      <c r="AZ99" s="128"/>
      <c r="BA99" s="128"/>
      <c r="BB99" s="128"/>
      <c r="BC99" s="128"/>
      <c r="BD99" s="128"/>
      <c r="BE99" s="128"/>
      <c r="BF99" s="128"/>
      <c r="BG99" s="128"/>
      <c r="BH99" s="128"/>
      <c r="BI99" s="128"/>
      <c r="BJ99" s="128"/>
      <c r="BK99" s="128"/>
      <c r="BL99" s="128"/>
      <c r="BM99" s="128"/>
      <c r="BN99" s="128"/>
      <c r="BO99" s="128"/>
      <c r="BP99" s="128"/>
      <c r="BQ99" s="128"/>
      <c r="BR99" s="128"/>
      <c r="BS99" s="128"/>
      <c r="BT99" s="128"/>
      <c r="BU99" s="128"/>
      <c r="BV99" s="128"/>
      <c r="BW99" s="128"/>
      <c r="BX99" s="128"/>
      <c r="BY99" s="128"/>
      <c r="BZ99" s="128"/>
      <c r="CA99" s="128"/>
      <c r="CB99" s="128"/>
      <c r="CC99" s="128"/>
      <c r="CD99" s="128"/>
      <c r="CE99" s="128"/>
      <c r="CF99" s="128"/>
      <c r="CG99" s="128"/>
      <c r="CH99" s="128"/>
      <c r="CI99" s="128"/>
      <c r="CJ99" s="128"/>
      <c r="CK99" s="128"/>
      <c r="CL99" s="128"/>
      <c r="CM99" s="128"/>
      <c r="CN99" s="128"/>
      <c r="CO99" s="128"/>
      <c r="CP99" s="128"/>
      <c r="CQ99" s="128"/>
      <c r="CR99" s="128"/>
      <c r="CS99" s="128"/>
      <c r="CT99" s="128"/>
      <c r="CU99" s="128"/>
      <c r="CV99" s="128"/>
      <c r="CW99" s="128"/>
      <c r="CX99" s="128"/>
      <c r="CY99" s="128"/>
      <c r="CZ99" s="128"/>
      <c r="DA99" s="128"/>
      <c r="DB99" s="128"/>
      <c r="DC99" s="128"/>
      <c r="DD99" s="128"/>
      <c r="DE99" s="128"/>
      <c r="DF99" s="128"/>
      <c r="DG99" s="128"/>
      <c r="DH99" s="128"/>
      <c r="DI99" s="128"/>
      <c r="DJ99" s="128"/>
      <c r="DK99" s="128"/>
      <c r="DL99" s="128"/>
      <c r="DM99" s="128"/>
      <c r="DN99" s="128"/>
      <c r="DO99" s="128"/>
      <c r="DP99" s="128"/>
      <c r="DQ99" s="128"/>
      <c r="DR99" s="127"/>
      <c r="DS99" s="127"/>
      <c r="DT99" s="127"/>
      <c r="DU99" s="127"/>
      <c r="DV99" s="127"/>
      <c r="DW99" s="127"/>
      <c r="DX99" s="127"/>
      <c r="DY99" s="127"/>
      <c r="DZ99" s="127"/>
      <c r="EA99" s="127"/>
      <c r="EB99" s="127"/>
      <c r="EC99" s="127"/>
      <c r="ED99" s="127"/>
      <c r="EE99" s="127"/>
      <c r="EF99" s="127"/>
      <c r="EG99" s="127"/>
      <c r="EH99" s="127"/>
      <c r="EI99" s="127"/>
      <c r="EJ99" s="127"/>
      <c r="EK99" s="127"/>
      <c r="EL99" s="127"/>
      <c r="EM99" s="127"/>
    </row>
    <row r="100" spans="1:143">
      <c r="A100" s="127"/>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c r="AA100" s="128"/>
      <c r="AB100" s="128"/>
      <c r="AC100" s="128"/>
      <c r="AD100" s="128"/>
      <c r="AE100" s="128"/>
      <c r="AF100" s="128"/>
      <c r="AG100" s="128"/>
      <c r="AH100" s="128"/>
      <c r="AI100" s="128"/>
      <c r="AJ100" s="128"/>
      <c r="AK100" s="128"/>
      <c r="AL100" s="128"/>
      <c r="AM100" s="128"/>
      <c r="AN100" s="128"/>
      <c r="AO100" s="128"/>
      <c r="AP100" s="128"/>
      <c r="AQ100" s="128"/>
      <c r="AR100" s="128"/>
      <c r="AS100" s="128"/>
      <c r="AT100" s="128"/>
      <c r="AU100" s="128"/>
      <c r="AV100" s="128"/>
      <c r="AW100" s="128"/>
      <c r="AX100" s="128"/>
      <c r="AY100" s="128"/>
      <c r="AZ100" s="128"/>
      <c r="BA100" s="128"/>
      <c r="BB100" s="128"/>
      <c r="BC100" s="128"/>
      <c r="BD100" s="128"/>
      <c r="BE100" s="128"/>
      <c r="BF100" s="128"/>
      <c r="BG100" s="128"/>
      <c r="BH100" s="128"/>
      <c r="BI100" s="128"/>
      <c r="BJ100" s="128"/>
      <c r="BK100" s="128"/>
      <c r="BL100" s="128"/>
      <c r="BM100" s="128"/>
      <c r="BN100" s="128"/>
      <c r="BO100" s="128"/>
      <c r="BP100" s="128"/>
      <c r="BQ100" s="128"/>
      <c r="BR100" s="128"/>
      <c r="BS100" s="128"/>
      <c r="BT100" s="128"/>
      <c r="BU100" s="128"/>
      <c r="BV100" s="128"/>
      <c r="BW100" s="128"/>
      <c r="BX100" s="128"/>
      <c r="BY100" s="128"/>
      <c r="BZ100" s="128"/>
      <c r="CA100" s="128"/>
      <c r="CB100" s="128"/>
      <c r="CC100" s="128"/>
      <c r="CD100" s="128"/>
      <c r="CE100" s="128"/>
      <c r="CF100" s="128"/>
      <c r="CG100" s="128"/>
      <c r="CH100" s="128"/>
      <c r="CI100" s="128"/>
      <c r="CJ100" s="128"/>
      <c r="CK100" s="128"/>
      <c r="CL100" s="128"/>
      <c r="CM100" s="128"/>
      <c r="CN100" s="128"/>
      <c r="CO100" s="128"/>
      <c r="CP100" s="128"/>
      <c r="CQ100" s="128"/>
      <c r="CR100" s="128"/>
      <c r="CS100" s="128"/>
      <c r="CT100" s="128"/>
      <c r="CU100" s="128"/>
      <c r="CV100" s="128"/>
      <c r="CW100" s="128"/>
      <c r="CX100" s="128"/>
      <c r="CY100" s="128"/>
      <c r="CZ100" s="128"/>
      <c r="DA100" s="128"/>
      <c r="DB100" s="128"/>
      <c r="DC100" s="128"/>
      <c r="DD100" s="128"/>
      <c r="DE100" s="128"/>
      <c r="DF100" s="128"/>
      <c r="DG100" s="128"/>
      <c r="DH100" s="128"/>
      <c r="DI100" s="128"/>
      <c r="DJ100" s="128"/>
      <c r="DK100" s="128"/>
      <c r="DL100" s="128"/>
      <c r="DM100" s="128"/>
      <c r="DN100" s="128"/>
      <c r="DO100" s="128"/>
      <c r="DP100" s="128"/>
      <c r="DQ100" s="128"/>
      <c r="DR100" s="127"/>
      <c r="DS100" s="127"/>
      <c r="DT100" s="127"/>
      <c r="DU100" s="127"/>
      <c r="DV100" s="127"/>
      <c r="DW100" s="127"/>
      <c r="DX100" s="127"/>
      <c r="DY100" s="127"/>
      <c r="DZ100" s="127"/>
      <c r="EA100" s="127"/>
      <c r="EB100" s="127"/>
      <c r="EC100" s="127"/>
      <c r="ED100" s="127"/>
      <c r="EE100" s="127"/>
      <c r="EF100" s="127"/>
      <c r="EG100" s="127"/>
      <c r="EH100" s="127"/>
      <c r="EI100" s="127"/>
      <c r="EJ100" s="127"/>
      <c r="EK100" s="127"/>
      <c r="EL100" s="127"/>
      <c r="EM100" s="127"/>
    </row>
    <row r="101" spans="1:143">
      <c r="A101" s="127"/>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c r="AA101" s="128"/>
      <c r="AB101" s="128"/>
      <c r="AC101" s="128"/>
      <c r="AD101" s="128"/>
      <c r="AE101" s="128"/>
      <c r="AF101" s="128"/>
      <c r="AG101" s="128"/>
      <c r="AH101" s="128"/>
      <c r="AI101" s="128"/>
      <c r="AJ101" s="128"/>
      <c r="AK101" s="128"/>
      <c r="AL101" s="128"/>
      <c r="AM101" s="128"/>
      <c r="AN101" s="128"/>
      <c r="AO101" s="128"/>
      <c r="AP101" s="128"/>
      <c r="AQ101" s="128"/>
      <c r="AR101" s="128"/>
      <c r="AS101" s="128"/>
      <c r="AT101" s="128"/>
      <c r="AU101" s="128"/>
      <c r="AV101" s="128"/>
      <c r="AW101" s="128"/>
      <c r="AX101" s="128"/>
      <c r="AY101" s="128"/>
      <c r="AZ101" s="128"/>
      <c r="BA101" s="128"/>
      <c r="BB101" s="128"/>
      <c r="BC101" s="128"/>
      <c r="BD101" s="128"/>
      <c r="BE101" s="128"/>
      <c r="BF101" s="128"/>
      <c r="BG101" s="128"/>
      <c r="BH101" s="128"/>
      <c r="BI101" s="128"/>
      <c r="BJ101" s="128"/>
      <c r="BK101" s="128"/>
      <c r="BL101" s="128"/>
      <c r="BM101" s="128"/>
      <c r="BN101" s="128"/>
      <c r="BO101" s="128"/>
      <c r="BP101" s="128"/>
      <c r="BQ101" s="128"/>
      <c r="BR101" s="128"/>
      <c r="BS101" s="128"/>
      <c r="BT101" s="128"/>
      <c r="BU101" s="128"/>
      <c r="BV101" s="128"/>
      <c r="BW101" s="128"/>
      <c r="BX101" s="128"/>
      <c r="BY101" s="128"/>
      <c r="BZ101" s="128"/>
      <c r="CA101" s="128"/>
      <c r="CB101" s="128"/>
      <c r="CC101" s="128"/>
      <c r="CD101" s="128"/>
      <c r="CE101" s="128"/>
      <c r="CF101" s="128"/>
      <c r="CG101" s="128"/>
      <c r="CH101" s="128"/>
      <c r="CI101" s="128"/>
      <c r="CJ101" s="128"/>
      <c r="CK101" s="128"/>
      <c r="CL101" s="128"/>
      <c r="CM101" s="128"/>
      <c r="CN101" s="128"/>
      <c r="CO101" s="128"/>
      <c r="CP101" s="128"/>
      <c r="CQ101" s="128"/>
      <c r="CR101" s="128"/>
      <c r="CS101" s="128"/>
      <c r="CT101" s="128"/>
      <c r="CU101" s="128"/>
      <c r="CV101" s="128"/>
      <c r="CW101" s="128"/>
      <c r="CX101" s="128"/>
      <c r="CY101" s="128"/>
      <c r="CZ101" s="128"/>
      <c r="DA101" s="128"/>
      <c r="DB101" s="128"/>
      <c r="DC101" s="128"/>
      <c r="DD101" s="128"/>
      <c r="DE101" s="128"/>
      <c r="DF101" s="128"/>
      <c r="DG101" s="128"/>
      <c r="DH101" s="128"/>
      <c r="DI101" s="128"/>
      <c r="DJ101" s="128"/>
      <c r="DK101" s="128"/>
      <c r="DL101" s="128"/>
      <c r="DM101" s="128"/>
      <c r="DN101" s="128"/>
      <c r="DO101" s="128"/>
      <c r="DP101" s="128"/>
      <c r="DQ101" s="128"/>
      <c r="DR101" s="127"/>
      <c r="DS101" s="127"/>
      <c r="DT101" s="127"/>
      <c r="DU101" s="127"/>
      <c r="DV101" s="127"/>
      <c r="DW101" s="127"/>
      <c r="DX101" s="127"/>
      <c r="DY101" s="127"/>
      <c r="DZ101" s="127"/>
      <c r="EA101" s="127"/>
      <c r="EB101" s="127"/>
      <c r="EC101" s="127"/>
      <c r="ED101" s="127"/>
      <c r="EE101" s="127"/>
      <c r="EF101" s="127"/>
      <c r="EG101" s="127"/>
      <c r="EH101" s="127"/>
      <c r="EI101" s="127"/>
      <c r="EJ101" s="127"/>
      <c r="EK101" s="127"/>
      <c r="EL101" s="127"/>
      <c r="EM101" s="127"/>
    </row>
    <row r="102" spans="1:143">
      <c r="A102" s="127"/>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c r="AA102" s="128"/>
      <c r="AB102" s="128"/>
      <c r="AC102" s="128"/>
      <c r="AD102" s="128"/>
      <c r="AE102" s="128"/>
      <c r="AF102" s="128"/>
      <c r="AG102" s="128"/>
      <c r="AH102" s="128"/>
      <c r="AI102" s="128"/>
      <c r="AJ102" s="128"/>
      <c r="AK102" s="128"/>
      <c r="AL102" s="128"/>
      <c r="AM102" s="128"/>
      <c r="AN102" s="128"/>
      <c r="AO102" s="128"/>
      <c r="AP102" s="128"/>
      <c r="AQ102" s="128"/>
      <c r="AR102" s="128"/>
      <c r="AS102" s="128"/>
      <c r="AT102" s="128"/>
      <c r="AU102" s="128"/>
      <c r="AV102" s="128"/>
      <c r="AW102" s="128"/>
      <c r="AX102" s="128"/>
      <c r="AY102" s="128"/>
      <c r="AZ102" s="128"/>
      <c r="BA102" s="128"/>
      <c r="BB102" s="128"/>
      <c r="BC102" s="128"/>
      <c r="BD102" s="128"/>
      <c r="BE102" s="128"/>
      <c r="BF102" s="128"/>
      <c r="BG102" s="128"/>
      <c r="BH102" s="128"/>
      <c r="BI102" s="128"/>
      <c r="BJ102" s="128"/>
      <c r="BK102" s="128"/>
      <c r="BL102" s="128"/>
      <c r="BM102" s="128"/>
      <c r="BN102" s="128"/>
      <c r="BO102" s="128"/>
      <c r="BP102" s="128"/>
      <c r="BQ102" s="128"/>
      <c r="BR102" s="128"/>
      <c r="BS102" s="128"/>
      <c r="BT102" s="128"/>
      <c r="BU102" s="128"/>
      <c r="BV102" s="128"/>
      <c r="BW102" s="128"/>
      <c r="BX102" s="128"/>
      <c r="BY102" s="128"/>
      <c r="BZ102" s="128"/>
      <c r="CA102" s="128"/>
      <c r="CB102" s="128"/>
      <c r="CC102" s="128"/>
      <c r="CD102" s="128"/>
      <c r="CE102" s="128"/>
      <c r="CF102" s="128"/>
      <c r="CG102" s="128"/>
      <c r="CH102" s="128"/>
      <c r="CI102" s="128"/>
      <c r="CJ102" s="128"/>
      <c r="CK102" s="128"/>
      <c r="CL102" s="128"/>
      <c r="CM102" s="128"/>
      <c r="CN102" s="128"/>
      <c r="CO102" s="128"/>
      <c r="CP102" s="128"/>
      <c r="CQ102" s="128"/>
      <c r="CR102" s="128"/>
      <c r="CS102" s="128"/>
      <c r="CT102" s="128"/>
      <c r="CU102" s="128"/>
      <c r="CV102" s="128"/>
      <c r="CW102" s="128"/>
      <c r="CX102" s="128"/>
      <c r="CY102" s="128"/>
      <c r="CZ102" s="128"/>
      <c r="DA102" s="128"/>
      <c r="DB102" s="128"/>
      <c r="DC102" s="128"/>
      <c r="DD102" s="128"/>
      <c r="DE102" s="128"/>
      <c r="DF102" s="128"/>
      <c r="DG102" s="128"/>
      <c r="DH102" s="128"/>
      <c r="DI102" s="128"/>
      <c r="DJ102" s="128"/>
      <c r="DK102" s="128"/>
      <c r="DL102" s="128"/>
      <c r="DM102" s="128"/>
      <c r="DN102" s="128"/>
      <c r="DO102" s="128"/>
      <c r="DP102" s="128"/>
      <c r="DQ102" s="128"/>
      <c r="DR102" s="127"/>
      <c r="DS102" s="127"/>
      <c r="DT102" s="127"/>
      <c r="DU102" s="127"/>
      <c r="DV102" s="127"/>
      <c r="DW102" s="127"/>
      <c r="DX102" s="127"/>
      <c r="DY102" s="127"/>
      <c r="DZ102" s="127"/>
      <c r="EA102" s="127"/>
      <c r="EB102" s="127"/>
      <c r="EC102" s="127"/>
      <c r="ED102" s="127"/>
      <c r="EE102" s="127"/>
      <c r="EF102" s="127"/>
      <c r="EG102" s="127"/>
      <c r="EH102" s="127"/>
      <c r="EI102" s="127"/>
      <c r="EJ102" s="127"/>
      <c r="EK102" s="127"/>
      <c r="EL102" s="127"/>
      <c r="EM102" s="127"/>
    </row>
    <row r="103" spans="1:143">
      <c r="A103" s="127"/>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c r="AA103" s="128"/>
      <c r="AB103" s="128"/>
      <c r="AC103" s="128"/>
      <c r="AD103" s="128"/>
      <c r="AE103" s="128"/>
      <c r="AF103" s="128"/>
      <c r="AG103" s="128"/>
      <c r="AH103" s="128"/>
      <c r="AI103" s="128"/>
      <c r="AJ103" s="128"/>
      <c r="AK103" s="128"/>
      <c r="AL103" s="128"/>
      <c r="AM103" s="128"/>
      <c r="AN103" s="128"/>
      <c r="AO103" s="128"/>
      <c r="AP103" s="128"/>
      <c r="AQ103" s="128"/>
      <c r="AR103" s="128"/>
      <c r="AS103" s="128"/>
      <c r="AT103" s="128"/>
      <c r="AU103" s="128"/>
      <c r="AV103" s="128"/>
      <c r="AW103" s="128"/>
      <c r="AX103" s="128"/>
      <c r="AY103" s="128"/>
      <c r="AZ103" s="128"/>
      <c r="BA103" s="128"/>
      <c r="BB103" s="128"/>
      <c r="BC103" s="128"/>
      <c r="BD103" s="128"/>
      <c r="BE103" s="128"/>
      <c r="BF103" s="128"/>
      <c r="BG103" s="128"/>
      <c r="BH103" s="128"/>
      <c r="BI103" s="128"/>
      <c r="BJ103" s="128"/>
      <c r="BK103" s="128"/>
      <c r="BL103" s="128"/>
      <c r="BM103" s="128"/>
      <c r="BN103" s="128"/>
      <c r="BO103" s="128"/>
      <c r="BP103" s="128"/>
      <c r="BQ103" s="128"/>
      <c r="BR103" s="128"/>
      <c r="BS103" s="128"/>
      <c r="BT103" s="128"/>
      <c r="BU103" s="128"/>
      <c r="BV103" s="128"/>
      <c r="BW103" s="128"/>
      <c r="BX103" s="128"/>
      <c r="BY103" s="128"/>
      <c r="BZ103" s="128"/>
      <c r="CA103" s="128"/>
      <c r="CB103" s="128"/>
      <c r="CC103" s="128"/>
      <c r="CD103" s="128"/>
      <c r="CE103" s="128"/>
      <c r="CF103" s="128"/>
      <c r="CG103" s="128"/>
      <c r="CH103" s="128"/>
      <c r="CI103" s="128"/>
      <c r="CJ103" s="128"/>
      <c r="CK103" s="128"/>
      <c r="CL103" s="128"/>
      <c r="CM103" s="128"/>
      <c r="CN103" s="128"/>
      <c r="CO103" s="128"/>
      <c r="CP103" s="128"/>
      <c r="CQ103" s="128"/>
      <c r="CR103" s="128"/>
      <c r="CS103" s="128"/>
      <c r="CT103" s="128"/>
      <c r="CU103" s="128"/>
      <c r="CV103" s="128"/>
      <c r="CW103" s="128"/>
      <c r="CX103" s="128"/>
      <c r="CY103" s="128"/>
      <c r="CZ103" s="128"/>
      <c r="DA103" s="128"/>
      <c r="DB103" s="128"/>
      <c r="DC103" s="128"/>
      <c r="DD103" s="128"/>
      <c r="DE103" s="128"/>
      <c r="DF103" s="128"/>
      <c r="DG103" s="128"/>
      <c r="DH103" s="128"/>
      <c r="DI103" s="128"/>
      <c r="DJ103" s="128"/>
      <c r="DK103" s="128"/>
      <c r="DL103" s="128"/>
      <c r="DM103" s="128"/>
      <c r="DN103" s="128"/>
      <c r="DO103" s="128"/>
      <c r="DP103" s="128"/>
      <c r="DQ103" s="128"/>
      <c r="DR103" s="127"/>
      <c r="DS103" s="127"/>
      <c r="DT103" s="127"/>
      <c r="DU103" s="127"/>
      <c r="DV103" s="127"/>
      <c r="DW103" s="127"/>
      <c r="DX103" s="127"/>
      <c r="DY103" s="127"/>
      <c r="DZ103" s="127"/>
      <c r="EA103" s="127"/>
      <c r="EB103" s="127"/>
      <c r="EC103" s="127"/>
      <c r="ED103" s="127"/>
      <c r="EE103" s="127"/>
      <c r="EF103" s="127"/>
      <c r="EG103" s="127"/>
      <c r="EH103" s="127"/>
      <c r="EI103" s="127"/>
      <c r="EJ103" s="127"/>
      <c r="EK103" s="127"/>
      <c r="EL103" s="127"/>
      <c r="EM103" s="127"/>
    </row>
    <row r="104" spans="1:143">
      <c r="A104" s="127"/>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c r="AA104" s="128"/>
      <c r="AB104" s="128"/>
      <c r="AC104" s="128"/>
      <c r="AD104" s="128"/>
      <c r="AE104" s="128"/>
      <c r="AF104" s="128"/>
      <c r="AG104" s="128"/>
      <c r="AH104" s="128"/>
      <c r="AI104" s="128"/>
      <c r="AJ104" s="128"/>
      <c r="AK104" s="128"/>
      <c r="AL104" s="128"/>
      <c r="AM104" s="128"/>
      <c r="AN104" s="128"/>
      <c r="AO104" s="128"/>
      <c r="AP104" s="128"/>
      <c r="AQ104" s="128"/>
      <c r="AR104" s="128"/>
      <c r="AS104" s="128"/>
      <c r="AT104" s="128"/>
      <c r="AU104" s="128"/>
      <c r="AV104" s="128"/>
      <c r="AW104" s="128"/>
      <c r="AX104" s="128"/>
      <c r="AY104" s="128"/>
      <c r="AZ104" s="128"/>
      <c r="BA104" s="128"/>
      <c r="BB104" s="128"/>
      <c r="BC104" s="128"/>
      <c r="BD104" s="128"/>
      <c r="BE104" s="128"/>
      <c r="BF104" s="128"/>
      <c r="BG104" s="128"/>
      <c r="BH104" s="128"/>
      <c r="BI104" s="128"/>
      <c r="BJ104" s="128"/>
      <c r="BK104" s="128"/>
      <c r="BL104" s="128"/>
      <c r="BM104" s="128"/>
      <c r="BN104" s="128"/>
      <c r="BO104" s="128"/>
      <c r="BP104" s="128"/>
      <c r="BQ104" s="128"/>
      <c r="BR104" s="128"/>
      <c r="BS104" s="128"/>
      <c r="BT104" s="128"/>
      <c r="BU104" s="128"/>
      <c r="BV104" s="128"/>
      <c r="BW104" s="128"/>
      <c r="BX104" s="128"/>
      <c r="BY104" s="128"/>
      <c r="BZ104" s="128"/>
      <c r="CA104" s="128"/>
      <c r="CB104" s="128"/>
      <c r="CC104" s="128"/>
      <c r="CD104" s="128"/>
      <c r="CE104" s="128"/>
      <c r="CF104" s="128"/>
      <c r="CG104" s="128"/>
      <c r="CH104" s="128"/>
      <c r="CI104" s="128"/>
      <c r="CJ104" s="128"/>
      <c r="CK104" s="128"/>
      <c r="CL104" s="128"/>
      <c r="CM104" s="128"/>
      <c r="CN104" s="128"/>
      <c r="CO104" s="128"/>
      <c r="CP104" s="128"/>
      <c r="CQ104" s="128"/>
      <c r="CR104" s="128"/>
      <c r="CS104" s="128"/>
      <c r="CT104" s="128"/>
      <c r="CU104" s="128"/>
      <c r="CV104" s="128"/>
      <c r="CW104" s="128"/>
      <c r="CX104" s="128"/>
      <c r="CY104" s="128"/>
      <c r="CZ104" s="128"/>
      <c r="DA104" s="128"/>
      <c r="DB104" s="128"/>
      <c r="DC104" s="128"/>
      <c r="DD104" s="128"/>
      <c r="DE104" s="128"/>
      <c r="DF104" s="128"/>
      <c r="DG104" s="128"/>
      <c r="DH104" s="128"/>
      <c r="DI104" s="128"/>
      <c r="DJ104" s="128"/>
      <c r="DK104" s="128"/>
      <c r="DL104" s="128"/>
      <c r="DM104" s="128"/>
      <c r="DN104" s="128"/>
      <c r="DO104" s="128"/>
      <c r="DP104" s="128"/>
      <c r="DQ104" s="128"/>
      <c r="DR104" s="127"/>
      <c r="DS104" s="127"/>
      <c r="DT104" s="127"/>
      <c r="DU104" s="127"/>
      <c r="DV104" s="127"/>
      <c r="DW104" s="127"/>
      <c r="DX104" s="127"/>
      <c r="DY104" s="127"/>
      <c r="DZ104" s="127"/>
      <c r="EA104" s="127"/>
      <c r="EB104" s="127"/>
      <c r="EC104" s="127"/>
      <c r="ED104" s="127"/>
      <c r="EE104" s="127"/>
      <c r="EF104" s="127"/>
      <c r="EG104" s="127"/>
      <c r="EH104" s="127"/>
      <c r="EI104" s="127"/>
      <c r="EJ104" s="127"/>
      <c r="EK104" s="127"/>
      <c r="EL104" s="127"/>
      <c r="EM104" s="127"/>
    </row>
    <row r="105" spans="1:143">
      <c r="A105" s="127"/>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c r="AA105" s="128"/>
      <c r="AB105" s="128"/>
      <c r="AC105" s="128"/>
      <c r="AD105" s="128"/>
      <c r="AE105" s="128"/>
      <c r="AF105" s="128"/>
      <c r="AG105" s="128"/>
      <c r="AH105" s="128"/>
      <c r="AI105" s="128"/>
      <c r="AJ105" s="128"/>
      <c r="AK105" s="128"/>
      <c r="AL105" s="128"/>
      <c r="AM105" s="128"/>
      <c r="AN105" s="128"/>
      <c r="AO105" s="128"/>
      <c r="AP105" s="128"/>
      <c r="AQ105" s="128"/>
      <c r="AR105" s="128"/>
      <c r="AS105" s="128"/>
      <c r="AT105" s="128"/>
      <c r="AU105" s="128"/>
      <c r="AV105" s="128"/>
      <c r="AW105" s="128"/>
      <c r="AX105" s="128"/>
      <c r="AY105" s="128"/>
      <c r="AZ105" s="128"/>
      <c r="BA105" s="128"/>
      <c r="BB105" s="128"/>
      <c r="BC105" s="128"/>
      <c r="BD105" s="128"/>
      <c r="BE105" s="128"/>
      <c r="BF105" s="128"/>
      <c r="BG105" s="128"/>
      <c r="BH105" s="128"/>
      <c r="BI105" s="128"/>
      <c r="BJ105" s="128"/>
      <c r="BK105" s="128"/>
      <c r="BL105" s="128"/>
      <c r="BM105" s="128"/>
      <c r="BN105" s="128"/>
      <c r="BO105" s="128"/>
      <c r="BP105" s="128"/>
      <c r="BQ105" s="128"/>
      <c r="BR105" s="128"/>
      <c r="BS105" s="128"/>
      <c r="BT105" s="128"/>
      <c r="BU105" s="128"/>
      <c r="BV105" s="128"/>
      <c r="BW105" s="128"/>
      <c r="BX105" s="128"/>
      <c r="BY105" s="128"/>
      <c r="BZ105" s="128"/>
      <c r="CA105" s="128"/>
      <c r="CB105" s="128"/>
      <c r="CC105" s="128"/>
      <c r="CD105" s="128"/>
      <c r="CE105" s="128"/>
      <c r="CF105" s="128"/>
      <c r="CG105" s="128"/>
      <c r="CH105" s="128"/>
      <c r="CI105" s="128"/>
      <c r="CJ105" s="128"/>
      <c r="CK105" s="128"/>
      <c r="CL105" s="128"/>
      <c r="CM105" s="128"/>
      <c r="CN105" s="128"/>
      <c r="CO105" s="128"/>
      <c r="CP105" s="128"/>
      <c r="CQ105" s="128"/>
      <c r="CR105" s="128"/>
      <c r="CS105" s="128"/>
      <c r="CT105" s="128"/>
      <c r="CU105" s="128"/>
      <c r="CV105" s="128"/>
      <c r="CW105" s="128"/>
      <c r="CX105" s="128"/>
      <c r="CY105" s="128"/>
      <c r="CZ105" s="128"/>
      <c r="DA105" s="128"/>
      <c r="DB105" s="128"/>
      <c r="DC105" s="128"/>
      <c r="DD105" s="128"/>
      <c r="DE105" s="128"/>
      <c r="DF105" s="128"/>
      <c r="DG105" s="128"/>
      <c r="DH105" s="128"/>
      <c r="DI105" s="128"/>
      <c r="DJ105" s="128"/>
      <c r="DK105" s="128"/>
      <c r="DL105" s="128"/>
      <c r="DM105" s="128"/>
      <c r="DN105" s="128"/>
      <c r="DO105" s="128"/>
      <c r="DP105" s="128"/>
      <c r="DQ105" s="128"/>
      <c r="DR105" s="127"/>
      <c r="DS105" s="127"/>
      <c r="DT105" s="127"/>
      <c r="DU105" s="127"/>
      <c r="DV105" s="127"/>
      <c r="DW105" s="127"/>
      <c r="DX105" s="127"/>
      <c r="DY105" s="127"/>
      <c r="DZ105" s="127"/>
      <c r="EA105" s="127"/>
      <c r="EB105" s="127"/>
      <c r="EC105" s="127"/>
      <c r="ED105" s="127"/>
      <c r="EE105" s="127"/>
      <c r="EF105" s="127"/>
      <c r="EG105" s="127"/>
      <c r="EH105" s="127"/>
      <c r="EI105" s="127"/>
      <c r="EJ105" s="127"/>
      <c r="EK105" s="127"/>
      <c r="EL105" s="127"/>
      <c r="EM105" s="127"/>
    </row>
    <row r="106" spans="1:143">
      <c r="A106" s="127"/>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c r="AA106" s="128"/>
      <c r="AB106" s="128"/>
      <c r="AC106" s="128"/>
      <c r="AD106" s="128"/>
      <c r="AE106" s="128"/>
      <c r="AF106" s="128"/>
      <c r="AG106" s="128"/>
      <c r="AH106" s="128"/>
      <c r="AI106" s="128"/>
      <c r="AJ106" s="128"/>
      <c r="AK106" s="128"/>
      <c r="AL106" s="128"/>
      <c r="AM106" s="128"/>
      <c r="AN106" s="128"/>
      <c r="AO106" s="128"/>
      <c r="AP106" s="128"/>
      <c r="AQ106" s="128"/>
      <c r="AR106" s="128"/>
      <c r="AS106" s="128"/>
      <c r="AT106" s="128"/>
      <c r="AU106" s="128"/>
      <c r="AV106" s="128"/>
      <c r="AW106" s="128"/>
      <c r="AX106" s="128"/>
      <c r="AY106" s="128"/>
      <c r="AZ106" s="128"/>
      <c r="BA106" s="128"/>
      <c r="BB106" s="128"/>
      <c r="BC106" s="128"/>
      <c r="BD106" s="128"/>
      <c r="BE106" s="128"/>
      <c r="BF106" s="128"/>
      <c r="BG106" s="128"/>
      <c r="BH106" s="128"/>
      <c r="BI106" s="128"/>
      <c r="BJ106" s="128"/>
      <c r="BK106" s="128"/>
      <c r="BL106" s="128"/>
      <c r="BM106" s="128"/>
      <c r="BN106" s="128"/>
      <c r="BO106" s="128"/>
      <c r="BP106" s="128"/>
      <c r="BQ106" s="128"/>
      <c r="BR106" s="128"/>
      <c r="BS106" s="128"/>
      <c r="BT106" s="128"/>
      <c r="BU106" s="128"/>
      <c r="BV106" s="128"/>
      <c r="BW106" s="128"/>
      <c r="BX106" s="128"/>
      <c r="BY106" s="128"/>
      <c r="BZ106" s="128"/>
      <c r="CA106" s="128"/>
      <c r="CB106" s="128"/>
      <c r="CC106" s="128"/>
      <c r="CD106" s="128"/>
      <c r="CE106" s="128"/>
      <c r="CF106" s="128"/>
      <c r="CG106" s="128"/>
      <c r="CH106" s="128"/>
      <c r="CI106" s="128"/>
      <c r="CJ106" s="128"/>
      <c r="CK106" s="128"/>
      <c r="CL106" s="128"/>
      <c r="CM106" s="128"/>
      <c r="CN106" s="128"/>
      <c r="CO106" s="128"/>
      <c r="CP106" s="128"/>
      <c r="CQ106" s="128"/>
      <c r="CR106" s="128"/>
      <c r="CS106" s="128"/>
      <c r="CT106" s="128"/>
      <c r="CU106" s="128"/>
      <c r="CV106" s="128"/>
      <c r="CW106" s="128"/>
      <c r="CX106" s="128"/>
      <c r="CY106" s="128"/>
      <c r="CZ106" s="128"/>
      <c r="DA106" s="128"/>
      <c r="DB106" s="128"/>
      <c r="DC106" s="128"/>
      <c r="DD106" s="128"/>
      <c r="DE106" s="128"/>
      <c r="DF106" s="128"/>
      <c r="DG106" s="128"/>
      <c r="DH106" s="128"/>
      <c r="DI106" s="128"/>
      <c r="DJ106" s="128"/>
      <c r="DK106" s="128"/>
      <c r="DL106" s="128"/>
      <c r="DM106" s="128"/>
      <c r="DN106" s="128"/>
      <c r="DO106" s="128"/>
      <c r="DP106" s="128"/>
      <c r="DQ106" s="128"/>
      <c r="DR106" s="127"/>
      <c r="DS106" s="127"/>
      <c r="DT106" s="127"/>
      <c r="DU106" s="127"/>
      <c r="DV106" s="127"/>
      <c r="DW106" s="127"/>
      <c r="DX106" s="127"/>
      <c r="DY106" s="127"/>
      <c r="DZ106" s="127"/>
      <c r="EA106" s="127"/>
      <c r="EB106" s="127"/>
      <c r="EC106" s="127"/>
      <c r="ED106" s="127"/>
      <c r="EE106" s="127"/>
      <c r="EF106" s="127"/>
      <c r="EG106" s="127"/>
      <c r="EH106" s="127"/>
      <c r="EI106" s="127"/>
      <c r="EJ106" s="127"/>
      <c r="EK106" s="127"/>
      <c r="EL106" s="127"/>
      <c r="EM106" s="127"/>
    </row>
    <row r="107" spans="1:143">
      <c r="A107" s="127"/>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c r="AA107" s="128"/>
      <c r="AB107" s="128"/>
      <c r="AC107" s="128"/>
      <c r="AD107" s="128"/>
      <c r="AE107" s="128"/>
      <c r="AF107" s="128"/>
      <c r="AG107" s="128"/>
      <c r="AH107" s="128"/>
      <c r="AI107" s="128"/>
      <c r="AJ107" s="128"/>
      <c r="AK107" s="128"/>
      <c r="AL107" s="128"/>
      <c r="AM107" s="128"/>
      <c r="AN107" s="128"/>
      <c r="AO107" s="128"/>
      <c r="AP107" s="128"/>
      <c r="AQ107" s="128"/>
      <c r="AR107" s="128"/>
      <c r="AS107" s="128"/>
      <c r="AT107" s="128"/>
      <c r="AU107" s="128"/>
      <c r="AV107" s="128"/>
      <c r="AW107" s="128"/>
      <c r="AX107" s="128"/>
      <c r="AY107" s="128"/>
      <c r="AZ107" s="128"/>
      <c r="BA107" s="128"/>
      <c r="BB107" s="128"/>
      <c r="BC107" s="128"/>
      <c r="BD107" s="128"/>
      <c r="BE107" s="128"/>
      <c r="BF107" s="128"/>
      <c r="BG107" s="128"/>
      <c r="BH107" s="128"/>
      <c r="BI107" s="128"/>
      <c r="BJ107" s="128"/>
      <c r="BK107" s="128"/>
      <c r="BL107" s="128"/>
      <c r="BM107" s="128"/>
      <c r="BN107" s="128"/>
      <c r="BO107" s="128"/>
      <c r="BP107" s="128"/>
      <c r="BQ107" s="128"/>
      <c r="BR107" s="128"/>
      <c r="BS107" s="128"/>
      <c r="BT107" s="128"/>
      <c r="BU107" s="128"/>
      <c r="BV107" s="128"/>
      <c r="BW107" s="128"/>
      <c r="BX107" s="128"/>
      <c r="BY107" s="128"/>
      <c r="BZ107" s="128"/>
      <c r="CA107" s="128"/>
      <c r="CB107" s="128"/>
      <c r="CC107" s="128"/>
      <c r="CD107" s="128"/>
      <c r="CE107" s="128"/>
      <c r="CF107" s="128"/>
      <c r="CG107" s="128"/>
      <c r="CH107" s="128"/>
      <c r="CI107" s="128"/>
      <c r="CJ107" s="128"/>
      <c r="CK107" s="128"/>
      <c r="CL107" s="128"/>
      <c r="CM107" s="128"/>
      <c r="CN107" s="128"/>
      <c r="CO107" s="128"/>
      <c r="CP107" s="128"/>
      <c r="CQ107" s="128"/>
      <c r="CR107" s="128"/>
      <c r="CS107" s="128"/>
      <c r="CT107" s="128"/>
      <c r="CU107" s="128"/>
      <c r="CV107" s="128"/>
      <c r="CW107" s="128"/>
      <c r="CX107" s="128"/>
      <c r="CY107" s="128"/>
      <c r="CZ107" s="128"/>
      <c r="DA107" s="128"/>
      <c r="DB107" s="128"/>
      <c r="DC107" s="128"/>
      <c r="DD107" s="128"/>
      <c r="DE107" s="128"/>
      <c r="DF107" s="128"/>
      <c r="DG107" s="128"/>
      <c r="DH107" s="128"/>
      <c r="DI107" s="128"/>
      <c r="DJ107" s="128"/>
      <c r="DK107" s="128"/>
      <c r="DL107" s="128"/>
      <c r="DM107" s="128"/>
      <c r="DN107" s="128"/>
      <c r="DO107" s="128"/>
      <c r="DP107" s="128"/>
      <c r="DQ107" s="128"/>
      <c r="DR107" s="127"/>
      <c r="DS107" s="127"/>
      <c r="DT107" s="127"/>
      <c r="DU107" s="127"/>
      <c r="DV107" s="127"/>
      <c r="DW107" s="127"/>
      <c r="DX107" s="127"/>
      <c r="DY107" s="127"/>
      <c r="DZ107" s="127"/>
      <c r="EA107" s="127"/>
      <c r="EB107" s="127"/>
      <c r="EC107" s="127"/>
      <c r="ED107" s="127"/>
      <c r="EE107" s="127"/>
      <c r="EF107" s="127"/>
      <c r="EG107" s="127"/>
      <c r="EH107" s="127"/>
      <c r="EI107" s="127"/>
      <c r="EJ107" s="127"/>
      <c r="EK107" s="127"/>
      <c r="EL107" s="127"/>
      <c r="EM107" s="127"/>
    </row>
    <row r="108" spans="1:143">
      <c r="A108" s="127"/>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c r="AA108" s="128"/>
      <c r="AB108" s="128"/>
      <c r="AC108" s="128"/>
      <c r="AD108" s="128"/>
      <c r="AE108" s="128"/>
      <c r="AF108" s="128"/>
      <c r="AG108" s="128"/>
      <c r="AH108" s="128"/>
      <c r="AI108" s="128"/>
      <c r="AJ108" s="128"/>
      <c r="AK108" s="128"/>
      <c r="AL108" s="128"/>
      <c r="AM108" s="128"/>
      <c r="AN108" s="128"/>
      <c r="AO108" s="128"/>
      <c r="AP108" s="128"/>
      <c r="AQ108" s="128"/>
      <c r="AR108" s="128"/>
      <c r="AS108" s="128"/>
      <c r="AT108" s="128"/>
      <c r="AU108" s="128"/>
      <c r="AV108" s="128"/>
      <c r="AW108" s="128"/>
      <c r="AX108" s="128"/>
      <c r="AY108" s="128"/>
      <c r="AZ108" s="128"/>
      <c r="BA108" s="128"/>
      <c r="BB108" s="128"/>
      <c r="BC108" s="128"/>
      <c r="BD108" s="128"/>
      <c r="BE108" s="128"/>
      <c r="BF108" s="128"/>
      <c r="BG108" s="128"/>
      <c r="BH108" s="128"/>
      <c r="BI108" s="128"/>
      <c r="BJ108" s="128"/>
      <c r="BK108" s="128"/>
      <c r="BL108" s="128"/>
      <c r="BM108" s="128"/>
      <c r="BN108" s="128"/>
      <c r="BO108" s="128"/>
      <c r="BP108" s="128"/>
      <c r="BQ108" s="128"/>
      <c r="BR108" s="128"/>
      <c r="BS108" s="128"/>
      <c r="BT108" s="128"/>
      <c r="BU108" s="128"/>
      <c r="BV108" s="128"/>
      <c r="BW108" s="128"/>
      <c r="BX108" s="128"/>
      <c r="BY108" s="128"/>
      <c r="BZ108" s="128"/>
      <c r="CA108" s="128"/>
      <c r="CB108" s="128"/>
      <c r="CC108" s="128"/>
      <c r="CD108" s="128"/>
      <c r="CE108" s="128"/>
      <c r="CF108" s="128"/>
      <c r="CG108" s="128"/>
      <c r="CH108" s="128"/>
      <c r="CI108" s="128"/>
      <c r="CJ108" s="128"/>
      <c r="CK108" s="128"/>
      <c r="CL108" s="128"/>
      <c r="CM108" s="128"/>
      <c r="CN108" s="128"/>
      <c r="CO108" s="128"/>
      <c r="CP108" s="128"/>
      <c r="CQ108" s="128"/>
      <c r="CR108" s="128"/>
      <c r="CS108" s="128"/>
      <c r="CT108" s="128"/>
      <c r="CU108" s="128"/>
      <c r="CV108" s="128"/>
      <c r="CW108" s="128"/>
      <c r="CX108" s="128"/>
      <c r="CY108" s="128"/>
      <c r="CZ108" s="128"/>
      <c r="DA108" s="128"/>
      <c r="DB108" s="128"/>
      <c r="DC108" s="128"/>
      <c r="DD108" s="128"/>
      <c r="DE108" s="128"/>
      <c r="DF108" s="128"/>
      <c r="DG108" s="128"/>
      <c r="DH108" s="128"/>
      <c r="DI108" s="128"/>
      <c r="DJ108" s="128"/>
      <c r="DK108" s="128"/>
      <c r="DL108" s="128"/>
      <c r="DM108" s="128"/>
      <c r="DN108" s="128"/>
      <c r="DO108" s="128"/>
      <c r="DP108" s="128"/>
      <c r="DQ108" s="128"/>
      <c r="DR108" s="127"/>
      <c r="DS108" s="127"/>
      <c r="DT108" s="127"/>
      <c r="DU108" s="127"/>
      <c r="DV108" s="127"/>
      <c r="DW108" s="127"/>
      <c r="DX108" s="127"/>
      <c r="DY108" s="127"/>
      <c r="DZ108" s="127"/>
      <c r="EA108" s="127"/>
      <c r="EB108" s="127"/>
      <c r="EC108" s="127"/>
      <c r="ED108" s="127"/>
      <c r="EE108" s="127"/>
      <c r="EF108" s="127"/>
      <c r="EG108" s="127"/>
      <c r="EH108" s="127"/>
      <c r="EI108" s="127"/>
      <c r="EJ108" s="127"/>
      <c r="EK108" s="127"/>
      <c r="EL108" s="127"/>
      <c r="EM108" s="127"/>
    </row>
    <row r="109" spans="1:143">
      <c r="A109" s="127"/>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c r="AA109" s="128"/>
      <c r="AB109" s="128"/>
      <c r="AC109" s="128"/>
      <c r="AD109" s="128"/>
      <c r="AE109" s="128"/>
      <c r="AF109" s="128"/>
      <c r="AG109" s="128"/>
      <c r="AH109" s="128"/>
      <c r="AI109" s="128"/>
      <c r="AJ109" s="128"/>
      <c r="AK109" s="128"/>
      <c r="AL109" s="128"/>
      <c r="AM109" s="128"/>
      <c r="AN109" s="128"/>
      <c r="AO109" s="128"/>
      <c r="AP109" s="128"/>
      <c r="AQ109" s="128"/>
      <c r="AR109" s="128"/>
      <c r="AS109" s="128"/>
      <c r="AT109" s="128"/>
      <c r="AU109" s="128"/>
      <c r="AV109" s="128"/>
      <c r="AW109" s="128"/>
      <c r="AX109" s="128"/>
      <c r="AY109" s="128"/>
      <c r="AZ109" s="128"/>
      <c r="BA109" s="128"/>
      <c r="BB109" s="128"/>
      <c r="BC109" s="128"/>
      <c r="BD109" s="128"/>
      <c r="BE109" s="128"/>
      <c r="BF109" s="128"/>
      <c r="BG109" s="128"/>
      <c r="BH109" s="128"/>
      <c r="BI109" s="128"/>
      <c r="BJ109" s="128"/>
      <c r="BK109" s="128"/>
      <c r="BL109" s="128"/>
      <c r="BM109" s="128"/>
      <c r="BN109" s="128"/>
      <c r="BO109" s="128"/>
      <c r="BP109" s="128"/>
      <c r="BQ109" s="128"/>
      <c r="BR109" s="128"/>
      <c r="BS109" s="128"/>
      <c r="BT109" s="128"/>
      <c r="BU109" s="128"/>
      <c r="BV109" s="128"/>
      <c r="BW109" s="128"/>
      <c r="BX109" s="128"/>
      <c r="BY109" s="128"/>
      <c r="BZ109" s="128"/>
      <c r="CA109" s="128"/>
      <c r="CB109" s="128"/>
      <c r="CC109" s="128"/>
      <c r="CD109" s="128"/>
      <c r="CE109" s="128"/>
      <c r="CF109" s="128"/>
      <c r="CG109" s="128"/>
      <c r="CH109" s="128"/>
      <c r="CI109" s="128"/>
      <c r="CJ109" s="128"/>
      <c r="CK109" s="128"/>
      <c r="CL109" s="128"/>
      <c r="CM109" s="128"/>
      <c r="CN109" s="128"/>
      <c r="CO109" s="128"/>
      <c r="CP109" s="128"/>
      <c r="CQ109" s="128"/>
      <c r="CR109" s="128"/>
      <c r="CS109" s="128"/>
      <c r="CT109" s="128"/>
      <c r="CU109" s="128"/>
      <c r="CV109" s="128"/>
      <c r="CW109" s="128"/>
      <c r="CX109" s="128"/>
      <c r="CY109" s="128"/>
      <c r="CZ109" s="128"/>
      <c r="DA109" s="128"/>
      <c r="DB109" s="128"/>
      <c r="DC109" s="128"/>
      <c r="DD109" s="128"/>
      <c r="DE109" s="128"/>
      <c r="DF109" s="128"/>
      <c r="DG109" s="128"/>
      <c r="DH109" s="128"/>
      <c r="DI109" s="128"/>
      <c r="DJ109" s="128"/>
      <c r="DK109" s="128"/>
      <c r="DL109" s="128"/>
      <c r="DM109" s="128"/>
      <c r="DN109" s="128"/>
      <c r="DO109" s="128"/>
      <c r="DP109" s="128"/>
      <c r="DQ109" s="128"/>
      <c r="DR109" s="127"/>
      <c r="DS109" s="127"/>
      <c r="DT109" s="127"/>
      <c r="DU109" s="127"/>
      <c r="DV109" s="127"/>
      <c r="DW109" s="127"/>
      <c r="DX109" s="127"/>
      <c r="DY109" s="127"/>
      <c r="DZ109" s="127"/>
      <c r="EA109" s="127"/>
      <c r="EB109" s="127"/>
      <c r="EC109" s="127"/>
      <c r="ED109" s="127"/>
      <c r="EE109" s="127"/>
      <c r="EF109" s="127"/>
      <c r="EG109" s="127"/>
      <c r="EH109" s="127"/>
      <c r="EI109" s="127"/>
      <c r="EJ109" s="127"/>
      <c r="EK109" s="127"/>
      <c r="EL109" s="127"/>
      <c r="EM109" s="127"/>
    </row>
    <row r="110" spans="1:143">
      <c r="A110" s="127"/>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c r="AA110" s="128"/>
      <c r="AB110" s="128"/>
      <c r="AC110" s="128"/>
      <c r="AD110" s="128"/>
      <c r="AE110" s="128"/>
      <c r="AF110" s="128"/>
      <c r="AG110" s="128"/>
      <c r="AH110" s="128"/>
      <c r="AI110" s="128"/>
      <c r="AJ110" s="128"/>
      <c r="AK110" s="128"/>
      <c r="AL110" s="128"/>
      <c r="AM110" s="128"/>
      <c r="AN110" s="128"/>
      <c r="AO110" s="128"/>
      <c r="AP110" s="128"/>
      <c r="AQ110" s="128"/>
      <c r="AR110" s="128"/>
      <c r="AS110" s="128"/>
      <c r="AT110" s="128"/>
      <c r="AU110" s="128"/>
      <c r="AV110" s="128"/>
      <c r="AW110" s="128"/>
      <c r="AX110" s="128"/>
      <c r="AY110" s="128"/>
      <c r="AZ110" s="128"/>
      <c r="BA110" s="128"/>
      <c r="BB110" s="128"/>
      <c r="BC110" s="128"/>
      <c r="BD110" s="128"/>
      <c r="BE110" s="128"/>
      <c r="BF110" s="128"/>
      <c r="BG110" s="128"/>
      <c r="BH110" s="128"/>
      <c r="BI110" s="128"/>
      <c r="BJ110" s="128"/>
      <c r="BK110" s="128"/>
      <c r="BL110" s="128"/>
      <c r="BM110" s="128"/>
      <c r="BN110" s="128"/>
      <c r="BO110" s="128"/>
      <c r="BP110" s="128"/>
      <c r="BQ110" s="128"/>
      <c r="BR110" s="128"/>
      <c r="BS110" s="128"/>
      <c r="BT110" s="128"/>
      <c r="BU110" s="128"/>
      <c r="BV110" s="128"/>
      <c r="BW110" s="128"/>
      <c r="BX110" s="128"/>
      <c r="BY110" s="128"/>
      <c r="BZ110" s="128"/>
      <c r="CA110" s="128"/>
      <c r="CB110" s="128"/>
      <c r="CC110" s="128"/>
      <c r="CD110" s="128"/>
      <c r="CE110" s="128"/>
      <c r="CF110" s="128"/>
      <c r="CG110" s="128"/>
      <c r="CH110" s="128"/>
      <c r="CI110" s="128"/>
      <c r="CJ110" s="128"/>
      <c r="CK110" s="128"/>
      <c r="CL110" s="128"/>
      <c r="CM110" s="128"/>
      <c r="CN110" s="128"/>
      <c r="CO110" s="128"/>
      <c r="CP110" s="128"/>
      <c r="CQ110" s="128"/>
      <c r="CR110" s="128"/>
      <c r="CS110" s="128"/>
      <c r="CT110" s="128"/>
      <c r="CU110" s="128"/>
      <c r="CV110" s="128"/>
      <c r="CW110" s="128"/>
      <c r="CX110" s="128"/>
      <c r="CY110" s="128"/>
      <c r="CZ110" s="128"/>
      <c r="DA110" s="128"/>
      <c r="DB110" s="128"/>
      <c r="DC110" s="128"/>
      <c r="DD110" s="128"/>
      <c r="DE110" s="128"/>
      <c r="DF110" s="128"/>
      <c r="DG110" s="128"/>
      <c r="DH110" s="128"/>
      <c r="DI110" s="128"/>
      <c r="DJ110" s="128"/>
      <c r="DK110" s="128"/>
      <c r="DL110" s="128"/>
      <c r="DM110" s="128"/>
      <c r="DN110" s="128"/>
      <c r="DO110" s="128"/>
      <c r="DP110" s="128"/>
      <c r="DQ110" s="128"/>
      <c r="DR110" s="127"/>
      <c r="DS110" s="127"/>
      <c r="DT110" s="127"/>
      <c r="DU110" s="127"/>
      <c r="DV110" s="127"/>
      <c r="DW110" s="127"/>
      <c r="DX110" s="127"/>
      <c r="DY110" s="127"/>
      <c r="DZ110" s="127"/>
      <c r="EA110" s="127"/>
      <c r="EB110" s="127"/>
      <c r="EC110" s="127"/>
      <c r="ED110" s="127"/>
      <c r="EE110" s="127"/>
      <c r="EF110" s="127"/>
      <c r="EG110" s="127"/>
      <c r="EH110" s="127"/>
      <c r="EI110" s="127"/>
      <c r="EJ110" s="127"/>
      <c r="EK110" s="127"/>
      <c r="EL110" s="127"/>
      <c r="EM110" s="127"/>
    </row>
    <row r="111" spans="1:143">
      <c r="A111" s="127"/>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c r="AA111" s="128"/>
      <c r="AB111" s="128"/>
      <c r="AC111" s="128"/>
      <c r="AD111" s="128"/>
      <c r="AE111" s="128"/>
      <c r="AF111" s="128"/>
      <c r="AG111" s="128"/>
      <c r="AH111" s="128"/>
      <c r="AI111" s="128"/>
      <c r="AJ111" s="128"/>
      <c r="AK111" s="128"/>
      <c r="AL111" s="128"/>
      <c r="AM111" s="128"/>
      <c r="AN111" s="128"/>
      <c r="AO111" s="128"/>
      <c r="AP111" s="128"/>
      <c r="AQ111" s="128"/>
      <c r="AR111" s="128"/>
      <c r="AS111" s="128"/>
      <c r="AT111" s="128"/>
      <c r="AU111" s="128"/>
      <c r="AV111" s="128"/>
      <c r="AW111" s="128"/>
      <c r="AX111" s="128"/>
      <c r="AY111" s="128"/>
      <c r="AZ111" s="128"/>
      <c r="BA111" s="128"/>
      <c r="BB111" s="128"/>
      <c r="BC111" s="128"/>
      <c r="BD111" s="128"/>
      <c r="BE111" s="128"/>
      <c r="BF111" s="128"/>
      <c r="BG111" s="128"/>
      <c r="BH111" s="128"/>
      <c r="BI111" s="128"/>
      <c r="BJ111" s="128"/>
      <c r="BK111" s="128"/>
      <c r="BL111" s="128"/>
      <c r="BM111" s="128"/>
      <c r="BN111" s="128"/>
      <c r="BO111" s="128"/>
      <c r="BP111" s="128"/>
      <c r="BQ111" s="128"/>
      <c r="BR111" s="128"/>
      <c r="BS111" s="128"/>
      <c r="BT111" s="128"/>
      <c r="BU111" s="128"/>
      <c r="BV111" s="128"/>
      <c r="BW111" s="128"/>
      <c r="BX111" s="128"/>
      <c r="BY111" s="128"/>
      <c r="BZ111" s="128"/>
      <c r="CA111" s="128"/>
      <c r="CB111" s="128"/>
      <c r="CC111" s="128"/>
      <c r="CD111" s="128"/>
      <c r="CE111" s="128"/>
      <c r="CF111" s="128"/>
      <c r="CG111" s="128"/>
      <c r="CH111" s="128"/>
      <c r="CI111" s="128"/>
      <c r="CJ111" s="128"/>
      <c r="CK111" s="128"/>
      <c r="CL111" s="128"/>
      <c r="CM111" s="128"/>
      <c r="CN111" s="128"/>
      <c r="CO111" s="128"/>
      <c r="CP111" s="128"/>
      <c r="CQ111" s="128"/>
      <c r="CR111" s="128"/>
      <c r="CS111" s="128"/>
      <c r="CT111" s="128"/>
      <c r="CU111" s="128"/>
      <c r="CV111" s="128"/>
      <c r="CW111" s="128"/>
      <c r="CX111" s="128"/>
      <c r="CY111" s="128"/>
      <c r="CZ111" s="128"/>
      <c r="DA111" s="128"/>
      <c r="DB111" s="128"/>
      <c r="DC111" s="128"/>
      <c r="DD111" s="128"/>
      <c r="DE111" s="128"/>
      <c r="DF111" s="128"/>
      <c r="DG111" s="128"/>
      <c r="DH111" s="128"/>
      <c r="DI111" s="128"/>
      <c r="DJ111" s="128"/>
      <c r="DK111" s="128"/>
      <c r="DL111" s="128"/>
      <c r="DM111" s="128"/>
      <c r="DN111" s="128"/>
      <c r="DO111" s="128"/>
      <c r="DP111" s="128"/>
      <c r="DQ111" s="128"/>
      <c r="DR111" s="127"/>
      <c r="DS111" s="127"/>
      <c r="DT111" s="127"/>
      <c r="DU111" s="127"/>
      <c r="DV111" s="127"/>
      <c r="DW111" s="127"/>
      <c r="DX111" s="127"/>
      <c r="DY111" s="127"/>
      <c r="DZ111" s="127"/>
      <c r="EA111" s="127"/>
      <c r="EB111" s="127"/>
      <c r="EC111" s="127"/>
      <c r="ED111" s="127"/>
      <c r="EE111" s="127"/>
      <c r="EF111" s="127"/>
      <c r="EG111" s="127"/>
      <c r="EH111" s="127"/>
      <c r="EI111" s="127"/>
      <c r="EJ111" s="127"/>
      <c r="EK111" s="127"/>
      <c r="EL111" s="127"/>
      <c r="EM111" s="127"/>
    </row>
    <row r="112" spans="1:143">
      <c r="A112" s="127"/>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c r="AA112" s="128"/>
      <c r="AB112" s="128"/>
      <c r="AC112" s="128"/>
      <c r="AD112" s="128"/>
      <c r="AE112" s="128"/>
      <c r="AF112" s="128"/>
      <c r="AG112" s="128"/>
      <c r="AH112" s="128"/>
      <c r="AI112" s="128"/>
      <c r="AJ112" s="128"/>
      <c r="AK112" s="128"/>
      <c r="AL112" s="128"/>
      <c r="AM112" s="128"/>
      <c r="AN112" s="128"/>
      <c r="AO112" s="128"/>
      <c r="AP112" s="128"/>
      <c r="AQ112" s="128"/>
      <c r="AR112" s="128"/>
      <c r="AS112" s="128"/>
      <c r="AT112" s="128"/>
      <c r="AU112" s="128"/>
      <c r="AV112" s="128"/>
      <c r="AW112" s="128"/>
      <c r="AX112" s="128"/>
      <c r="AY112" s="128"/>
      <c r="AZ112" s="128"/>
      <c r="BA112" s="128"/>
      <c r="BB112" s="128"/>
      <c r="BC112" s="128"/>
      <c r="BD112" s="128"/>
      <c r="BE112" s="128"/>
      <c r="BF112" s="128"/>
      <c r="BG112" s="128"/>
      <c r="BH112" s="128"/>
      <c r="BI112" s="128"/>
      <c r="BJ112" s="128"/>
      <c r="BK112" s="128"/>
      <c r="BL112" s="128"/>
      <c r="BM112" s="128"/>
      <c r="BN112" s="128"/>
      <c r="BO112" s="128"/>
      <c r="BP112" s="128"/>
      <c r="BQ112" s="128"/>
      <c r="BR112" s="128"/>
      <c r="BS112" s="128"/>
      <c r="BT112" s="128"/>
      <c r="BU112" s="128"/>
      <c r="BV112" s="128"/>
      <c r="BW112" s="128"/>
      <c r="BX112" s="128"/>
      <c r="BY112" s="128"/>
      <c r="BZ112" s="128"/>
      <c r="CA112" s="128"/>
      <c r="CB112" s="128"/>
      <c r="CC112" s="128"/>
      <c r="CD112" s="128"/>
      <c r="CE112" s="128"/>
      <c r="CF112" s="128"/>
      <c r="CG112" s="128"/>
      <c r="CH112" s="128"/>
      <c r="CI112" s="128"/>
      <c r="CJ112" s="128"/>
      <c r="CK112" s="128"/>
      <c r="CL112" s="128"/>
      <c r="CM112" s="128"/>
      <c r="CN112" s="128"/>
      <c r="CO112" s="128"/>
      <c r="CP112" s="128"/>
      <c r="CQ112" s="128"/>
      <c r="CR112" s="128"/>
      <c r="CS112" s="128"/>
      <c r="CT112" s="128"/>
      <c r="CU112" s="128"/>
      <c r="CV112" s="128"/>
      <c r="CW112" s="128"/>
      <c r="CX112" s="128"/>
      <c r="CY112" s="128"/>
      <c r="CZ112" s="128"/>
      <c r="DA112" s="128"/>
      <c r="DB112" s="128"/>
      <c r="DC112" s="128"/>
      <c r="DD112" s="128"/>
      <c r="DE112" s="128"/>
      <c r="DF112" s="128"/>
      <c r="DG112" s="128"/>
      <c r="DH112" s="128"/>
      <c r="DI112" s="128"/>
      <c r="DJ112" s="128"/>
      <c r="DK112" s="128"/>
      <c r="DL112" s="128"/>
      <c r="DM112" s="128"/>
      <c r="DN112" s="128"/>
      <c r="DO112" s="128"/>
      <c r="DP112" s="128"/>
      <c r="DQ112" s="128"/>
      <c r="DR112" s="127"/>
      <c r="DS112" s="127"/>
      <c r="DT112" s="127"/>
      <c r="DU112" s="127"/>
      <c r="DV112" s="127"/>
      <c r="DW112" s="127"/>
      <c r="DX112" s="127"/>
      <c r="DY112" s="127"/>
      <c r="DZ112" s="127"/>
      <c r="EA112" s="127"/>
      <c r="EB112" s="127"/>
      <c r="EC112" s="127"/>
      <c r="ED112" s="127"/>
      <c r="EE112" s="127"/>
      <c r="EF112" s="127"/>
      <c r="EG112" s="127"/>
      <c r="EH112" s="127"/>
      <c r="EI112" s="127"/>
      <c r="EJ112" s="127"/>
      <c r="EK112" s="127"/>
      <c r="EL112" s="127"/>
      <c r="EM112" s="127"/>
    </row>
    <row r="113" spans="1:143">
      <c r="A113" s="127"/>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c r="AA113" s="128"/>
      <c r="AB113" s="128"/>
      <c r="AC113" s="128"/>
      <c r="AD113" s="128"/>
      <c r="AE113" s="128"/>
      <c r="AF113" s="128"/>
      <c r="AG113" s="128"/>
      <c r="AH113" s="128"/>
      <c r="AI113" s="128"/>
      <c r="AJ113" s="128"/>
      <c r="AK113" s="128"/>
      <c r="AL113" s="128"/>
      <c r="AM113" s="128"/>
      <c r="AN113" s="128"/>
      <c r="AO113" s="128"/>
      <c r="AP113" s="128"/>
      <c r="AQ113" s="128"/>
      <c r="AR113" s="128"/>
      <c r="AS113" s="128"/>
      <c r="AT113" s="128"/>
      <c r="AU113" s="128"/>
      <c r="AV113" s="128"/>
      <c r="AW113" s="128"/>
      <c r="AX113" s="128"/>
      <c r="AY113" s="128"/>
      <c r="AZ113" s="128"/>
      <c r="BA113" s="128"/>
      <c r="BB113" s="128"/>
      <c r="BC113" s="128"/>
      <c r="BD113" s="128"/>
      <c r="BE113" s="128"/>
      <c r="BF113" s="128"/>
      <c r="BG113" s="128"/>
      <c r="BH113" s="128"/>
      <c r="BI113" s="128"/>
      <c r="BJ113" s="128"/>
      <c r="BK113" s="128"/>
      <c r="BL113" s="128"/>
      <c r="BM113" s="128"/>
      <c r="BN113" s="128"/>
      <c r="BO113" s="128"/>
      <c r="BP113" s="128"/>
      <c r="BQ113" s="128"/>
      <c r="BR113" s="128"/>
      <c r="BS113" s="128"/>
      <c r="BT113" s="128"/>
      <c r="BU113" s="128"/>
      <c r="BV113" s="128"/>
      <c r="BW113" s="128"/>
      <c r="BX113" s="128"/>
      <c r="BY113" s="128"/>
      <c r="BZ113" s="128"/>
      <c r="CA113" s="128"/>
      <c r="CB113" s="128"/>
      <c r="CC113" s="128"/>
      <c r="CD113" s="128"/>
      <c r="CE113" s="128"/>
      <c r="CF113" s="128"/>
      <c r="CG113" s="128"/>
      <c r="CH113" s="128"/>
      <c r="CI113" s="128"/>
      <c r="CJ113" s="128"/>
      <c r="CK113" s="128"/>
      <c r="CL113" s="128"/>
      <c r="CM113" s="128"/>
      <c r="CN113" s="128"/>
      <c r="CO113" s="128"/>
      <c r="CP113" s="128"/>
      <c r="CQ113" s="128"/>
      <c r="CR113" s="128"/>
      <c r="CS113" s="128"/>
      <c r="CT113" s="128"/>
      <c r="CU113" s="128"/>
      <c r="CV113" s="128"/>
      <c r="CW113" s="128"/>
      <c r="CX113" s="128"/>
      <c r="CY113" s="128"/>
      <c r="CZ113" s="128"/>
      <c r="DA113" s="128"/>
      <c r="DB113" s="128"/>
      <c r="DC113" s="128"/>
      <c r="DD113" s="128"/>
      <c r="DE113" s="128"/>
      <c r="DF113" s="128"/>
      <c r="DG113" s="128"/>
      <c r="DH113" s="128"/>
      <c r="DI113" s="128"/>
      <c r="DJ113" s="128"/>
      <c r="DK113" s="128"/>
      <c r="DL113" s="128"/>
      <c r="DM113" s="128"/>
      <c r="DN113" s="128"/>
      <c r="DO113" s="128"/>
      <c r="DP113" s="128"/>
      <c r="DQ113" s="128"/>
      <c r="DR113" s="127"/>
      <c r="DS113" s="127"/>
      <c r="DT113" s="127"/>
      <c r="DU113" s="127"/>
      <c r="DV113" s="127"/>
      <c r="DW113" s="127"/>
      <c r="DX113" s="127"/>
      <c r="DY113" s="127"/>
      <c r="DZ113" s="127"/>
      <c r="EA113" s="127"/>
      <c r="EB113" s="127"/>
      <c r="EC113" s="127"/>
      <c r="ED113" s="127"/>
      <c r="EE113" s="127"/>
      <c r="EF113" s="127"/>
      <c r="EG113" s="127"/>
      <c r="EH113" s="127"/>
      <c r="EI113" s="127"/>
      <c r="EJ113" s="127"/>
      <c r="EK113" s="127"/>
      <c r="EL113" s="127"/>
      <c r="EM113" s="127"/>
    </row>
    <row r="114" spans="1:143">
      <c r="A114" s="127"/>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c r="AA114" s="128"/>
      <c r="AB114" s="128"/>
      <c r="AC114" s="128"/>
      <c r="AD114" s="128"/>
      <c r="AE114" s="128"/>
      <c r="AF114" s="128"/>
      <c r="AG114" s="128"/>
      <c r="AH114" s="128"/>
      <c r="AI114" s="128"/>
      <c r="AJ114" s="128"/>
      <c r="AK114" s="128"/>
      <c r="AL114" s="128"/>
      <c r="AM114" s="128"/>
      <c r="AN114" s="128"/>
      <c r="AO114" s="128"/>
      <c r="AP114" s="128"/>
      <c r="AQ114" s="128"/>
      <c r="AR114" s="128"/>
      <c r="AS114" s="128"/>
      <c r="AT114" s="128"/>
      <c r="AU114" s="128"/>
      <c r="AV114" s="128"/>
      <c r="AW114" s="128"/>
      <c r="AX114" s="128"/>
      <c r="AY114" s="128"/>
      <c r="AZ114" s="128"/>
      <c r="BA114" s="128"/>
      <c r="BB114" s="128"/>
      <c r="BC114" s="128"/>
      <c r="BD114" s="128"/>
      <c r="BE114" s="128"/>
      <c r="BF114" s="128"/>
      <c r="BG114" s="128"/>
      <c r="BH114" s="128"/>
      <c r="BI114" s="128"/>
      <c r="BJ114" s="128"/>
      <c r="BK114" s="128"/>
      <c r="BL114" s="128"/>
      <c r="BM114" s="128"/>
      <c r="BN114" s="128"/>
      <c r="BO114" s="128"/>
      <c r="BP114" s="128"/>
      <c r="BQ114" s="128"/>
      <c r="BR114" s="128"/>
      <c r="BS114" s="128"/>
      <c r="BT114" s="128"/>
      <c r="BU114" s="128"/>
      <c r="BV114" s="128"/>
      <c r="BW114" s="128"/>
      <c r="BX114" s="128"/>
      <c r="BY114" s="128"/>
      <c r="BZ114" s="128"/>
      <c r="CA114" s="128"/>
      <c r="CB114" s="128"/>
      <c r="CC114" s="128"/>
      <c r="CD114" s="128"/>
      <c r="CE114" s="128"/>
      <c r="CF114" s="128"/>
      <c r="CG114" s="128"/>
      <c r="CH114" s="128"/>
      <c r="CI114" s="128"/>
      <c r="CJ114" s="128"/>
      <c r="CK114" s="128"/>
      <c r="CL114" s="128"/>
      <c r="CM114" s="128"/>
      <c r="CN114" s="128"/>
      <c r="CO114" s="128"/>
      <c r="CP114" s="128"/>
      <c r="CQ114" s="128"/>
      <c r="CR114" s="128"/>
      <c r="CS114" s="128"/>
      <c r="CT114" s="128"/>
      <c r="CU114" s="128"/>
      <c r="CV114" s="128"/>
      <c r="CW114" s="128"/>
      <c r="CX114" s="128"/>
      <c r="CY114" s="128"/>
      <c r="CZ114" s="128"/>
      <c r="DA114" s="128"/>
      <c r="DB114" s="128"/>
      <c r="DC114" s="128"/>
      <c r="DD114" s="128"/>
      <c r="DE114" s="128"/>
      <c r="DF114" s="128"/>
      <c r="DG114" s="128"/>
      <c r="DH114" s="128"/>
      <c r="DI114" s="128"/>
      <c r="DJ114" s="128"/>
      <c r="DK114" s="128"/>
      <c r="DL114" s="128"/>
      <c r="DM114" s="128"/>
      <c r="DN114" s="128"/>
      <c r="DO114" s="128"/>
      <c r="DP114" s="128"/>
      <c r="DQ114" s="128"/>
      <c r="DR114" s="127"/>
      <c r="DS114" s="127"/>
      <c r="DT114" s="127"/>
      <c r="DU114" s="127"/>
      <c r="DV114" s="127"/>
      <c r="DW114" s="127"/>
      <c r="DX114" s="127"/>
      <c r="DY114" s="127"/>
      <c r="DZ114" s="127"/>
      <c r="EA114" s="127"/>
      <c r="EB114" s="127"/>
      <c r="EC114" s="127"/>
      <c r="ED114" s="127"/>
      <c r="EE114" s="127"/>
      <c r="EF114" s="127"/>
      <c r="EG114" s="127"/>
      <c r="EH114" s="127"/>
      <c r="EI114" s="127"/>
      <c r="EJ114" s="127"/>
      <c r="EK114" s="127"/>
      <c r="EL114" s="127"/>
      <c r="EM114" s="127"/>
    </row>
    <row r="115" spans="1:143">
      <c r="A115" s="127"/>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c r="AA115" s="128"/>
      <c r="AB115" s="128"/>
      <c r="AC115" s="128"/>
      <c r="AD115" s="128"/>
      <c r="AE115" s="128"/>
      <c r="AF115" s="128"/>
      <c r="AG115" s="128"/>
      <c r="AH115" s="128"/>
      <c r="AI115" s="128"/>
      <c r="AJ115" s="128"/>
      <c r="AK115" s="128"/>
      <c r="AL115" s="128"/>
      <c r="AM115" s="128"/>
      <c r="AN115" s="128"/>
      <c r="AO115" s="128"/>
      <c r="AP115" s="128"/>
      <c r="AQ115" s="128"/>
      <c r="AR115" s="128"/>
      <c r="AS115" s="128"/>
      <c r="AT115" s="128"/>
      <c r="AU115" s="128"/>
      <c r="AV115" s="128"/>
      <c r="AW115" s="128"/>
      <c r="AX115" s="128"/>
      <c r="AY115" s="128"/>
      <c r="AZ115" s="128"/>
      <c r="BA115" s="128"/>
      <c r="BB115" s="128"/>
      <c r="BC115" s="128"/>
      <c r="BD115" s="128"/>
      <c r="BE115" s="128"/>
      <c r="BF115" s="128"/>
      <c r="BG115" s="128"/>
      <c r="BH115" s="128"/>
      <c r="BI115" s="128"/>
      <c r="BJ115" s="128"/>
      <c r="BK115" s="128"/>
      <c r="BL115" s="128"/>
      <c r="BM115" s="128"/>
      <c r="BN115" s="128"/>
      <c r="BO115" s="128"/>
      <c r="BP115" s="128"/>
      <c r="BQ115" s="128"/>
      <c r="BR115" s="128"/>
      <c r="BS115" s="128"/>
      <c r="BT115" s="128"/>
      <c r="BU115" s="128"/>
      <c r="BV115" s="128"/>
      <c r="BW115" s="128"/>
      <c r="BX115" s="128"/>
      <c r="BY115" s="128"/>
      <c r="BZ115" s="128"/>
      <c r="CA115" s="128"/>
      <c r="CB115" s="128"/>
      <c r="CC115" s="128"/>
      <c r="CD115" s="128"/>
      <c r="CE115" s="128"/>
      <c r="CF115" s="128"/>
      <c r="CG115" s="128"/>
      <c r="CH115" s="128"/>
      <c r="CI115" s="128"/>
      <c r="CJ115" s="128"/>
      <c r="CK115" s="128"/>
      <c r="CL115" s="128"/>
      <c r="CM115" s="128"/>
      <c r="CN115" s="128"/>
      <c r="CO115" s="128"/>
      <c r="CP115" s="128"/>
      <c r="CQ115" s="128"/>
      <c r="CR115" s="128"/>
      <c r="CS115" s="128"/>
      <c r="CT115" s="128"/>
      <c r="CU115" s="128"/>
      <c r="CV115" s="128"/>
      <c r="CW115" s="128"/>
      <c r="CX115" s="128"/>
      <c r="CY115" s="128"/>
      <c r="CZ115" s="128"/>
      <c r="DA115" s="128"/>
      <c r="DB115" s="128"/>
      <c r="DC115" s="128"/>
      <c r="DD115" s="128"/>
      <c r="DE115" s="128"/>
      <c r="DF115" s="128"/>
      <c r="DG115" s="128"/>
      <c r="DH115" s="128"/>
      <c r="DI115" s="128"/>
      <c r="DJ115" s="128"/>
      <c r="DK115" s="128"/>
      <c r="DL115" s="128"/>
      <c r="DM115" s="128"/>
      <c r="DN115" s="128"/>
      <c r="DO115" s="128"/>
      <c r="DP115" s="128"/>
      <c r="DQ115" s="128"/>
      <c r="DR115" s="127"/>
      <c r="DS115" s="127"/>
      <c r="DT115" s="127"/>
      <c r="DU115" s="127"/>
      <c r="DV115" s="127"/>
      <c r="DW115" s="127"/>
      <c r="DX115" s="127"/>
      <c r="DY115" s="127"/>
      <c r="DZ115" s="127"/>
      <c r="EA115" s="127"/>
      <c r="EB115" s="127"/>
      <c r="EC115" s="127"/>
      <c r="ED115" s="127"/>
      <c r="EE115" s="127"/>
      <c r="EF115" s="127"/>
      <c r="EG115" s="127"/>
      <c r="EH115" s="127"/>
      <c r="EI115" s="127"/>
      <c r="EJ115" s="127"/>
      <c r="EK115" s="127"/>
      <c r="EL115" s="127"/>
      <c r="EM115" s="127"/>
    </row>
    <row r="116" spans="1:143">
      <c r="A116" s="127"/>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c r="AA116" s="128"/>
      <c r="AB116" s="128"/>
      <c r="AC116" s="128"/>
      <c r="AD116" s="128"/>
      <c r="AE116" s="128"/>
      <c r="AF116" s="128"/>
      <c r="AG116" s="128"/>
      <c r="AH116" s="128"/>
      <c r="AI116" s="128"/>
      <c r="AJ116" s="128"/>
      <c r="AK116" s="128"/>
      <c r="AL116" s="128"/>
      <c r="AM116" s="128"/>
      <c r="AN116" s="128"/>
      <c r="AO116" s="128"/>
      <c r="AP116" s="128"/>
      <c r="AQ116" s="128"/>
      <c r="AR116" s="128"/>
      <c r="AS116" s="128"/>
      <c r="AT116" s="128"/>
      <c r="AU116" s="128"/>
      <c r="AV116" s="128"/>
      <c r="AW116" s="128"/>
      <c r="AX116" s="128"/>
      <c r="AY116" s="128"/>
      <c r="AZ116" s="128"/>
      <c r="BA116" s="128"/>
      <c r="BB116" s="128"/>
      <c r="BC116" s="128"/>
      <c r="BD116" s="128"/>
      <c r="BE116" s="128"/>
      <c r="BF116" s="128"/>
      <c r="BG116" s="128"/>
      <c r="BH116" s="128"/>
      <c r="BI116" s="128"/>
      <c r="BJ116" s="128"/>
      <c r="BK116" s="128"/>
      <c r="BL116" s="128"/>
      <c r="BM116" s="128"/>
      <c r="BN116" s="128"/>
      <c r="BO116" s="128"/>
      <c r="BP116" s="128"/>
      <c r="BQ116" s="128"/>
      <c r="BR116" s="128"/>
      <c r="BS116" s="128"/>
      <c r="BT116" s="128"/>
      <c r="BU116" s="128"/>
      <c r="BV116" s="128"/>
      <c r="BW116" s="128"/>
      <c r="BX116" s="128"/>
      <c r="BY116" s="128"/>
      <c r="BZ116" s="128"/>
      <c r="CA116" s="128"/>
      <c r="CB116" s="128"/>
      <c r="CC116" s="128"/>
      <c r="CD116" s="128"/>
      <c r="CE116" s="128"/>
      <c r="CF116" s="128"/>
      <c r="CG116" s="128"/>
      <c r="CH116" s="128"/>
      <c r="CI116" s="128"/>
      <c r="CJ116" s="128"/>
      <c r="CK116" s="128"/>
      <c r="CL116" s="128"/>
      <c r="CM116" s="128"/>
      <c r="CN116" s="128"/>
      <c r="CO116" s="128"/>
      <c r="CP116" s="128"/>
      <c r="CQ116" s="128"/>
      <c r="CR116" s="128"/>
      <c r="CS116" s="128"/>
      <c r="CT116" s="128"/>
      <c r="CU116" s="128"/>
      <c r="CV116" s="128"/>
      <c r="CW116" s="128"/>
      <c r="CX116" s="128"/>
      <c r="CY116" s="128"/>
      <c r="CZ116" s="128"/>
      <c r="DA116" s="128"/>
      <c r="DB116" s="128"/>
      <c r="DC116" s="128"/>
      <c r="DD116" s="128"/>
      <c r="DE116" s="128"/>
      <c r="DF116" s="128"/>
      <c r="DG116" s="128"/>
      <c r="DH116" s="128"/>
      <c r="DI116" s="128"/>
      <c r="DJ116" s="128"/>
      <c r="DK116" s="128"/>
      <c r="DL116" s="128"/>
      <c r="DM116" s="128"/>
      <c r="DN116" s="128"/>
      <c r="DO116" s="128"/>
      <c r="DP116" s="128"/>
      <c r="DQ116" s="128"/>
      <c r="DR116" s="127"/>
      <c r="DS116" s="127"/>
      <c r="DT116" s="127"/>
      <c r="DU116" s="127"/>
      <c r="DV116" s="127"/>
      <c r="DW116" s="127"/>
      <c r="DX116" s="127"/>
      <c r="DY116" s="127"/>
      <c r="DZ116" s="127"/>
      <c r="EA116" s="127"/>
      <c r="EB116" s="127"/>
      <c r="EC116" s="127"/>
      <c r="ED116" s="127"/>
      <c r="EE116" s="127"/>
      <c r="EF116" s="127"/>
      <c r="EG116" s="127"/>
      <c r="EH116" s="127"/>
      <c r="EI116" s="127"/>
      <c r="EJ116" s="127"/>
      <c r="EK116" s="127"/>
      <c r="EL116" s="127"/>
      <c r="EM116" s="127"/>
    </row>
    <row r="117" spans="1:143">
      <c r="A117" s="127"/>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c r="AA117" s="128"/>
      <c r="AB117" s="128"/>
      <c r="AC117" s="128"/>
      <c r="AD117" s="128"/>
      <c r="AE117" s="128"/>
      <c r="AF117" s="128"/>
      <c r="AG117" s="128"/>
      <c r="AH117" s="128"/>
      <c r="AI117" s="128"/>
      <c r="AJ117" s="128"/>
      <c r="AK117" s="128"/>
      <c r="AL117" s="128"/>
      <c r="AM117" s="128"/>
      <c r="AN117" s="128"/>
      <c r="AO117" s="128"/>
      <c r="AP117" s="128"/>
      <c r="AQ117" s="128"/>
      <c r="AR117" s="128"/>
      <c r="AS117" s="128"/>
      <c r="AT117" s="128"/>
      <c r="AU117" s="128"/>
      <c r="AV117" s="128"/>
      <c r="AW117" s="128"/>
      <c r="AX117" s="128"/>
      <c r="AY117" s="128"/>
      <c r="AZ117" s="128"/>
      <c r="BA117" s="128"/>
      <c r="BB117" s="128"/>
      <c r="BC117" s="128"/>
      <c r="BD117" s="128"/>
      <c r="BE117" s="128"/>
      <c r="BF117" s="128"/>
      <c r="BG117" s="128"/>
      <c r="BH117" s="128"/>
      <c r="BI117" s="128"/>
      <c r="BJ117" s="128"/>
      <c r="BK117" s="128"/>
      <c r="BL117" s="128"/>
      <c r="BM117" s="128"/>
      <c r="BN117" s="128"/>
      <c r="BO117" s="128"/>
      <c r="BP117" s="128"/>
      <c r="BQ117" s="128"/>
      <c r="BR117" s="128"/>
      <c r="BS117" s="128"/>
      <c r="BT117" s="128"/>
      <c r="BU117" s="128"/>
      <c r="BV117" s="128"/>
      <c r="BW117" s="128"/>
      <c r="BX117" s="128"/>
      <c r="BY117" s="128"/>
      <c r="BZ117" s="128"/>
      <c r="CA117" s="128"/>
      <c r="CB117" s="128"/>
      <c r="CC117" s="128"/>
      <c r="CD117" s="128"/>
      <c r="CE117" s="128"/>
      <c r="CF117" s="128"/>
      <c r="CG117" s="128"/>
      <c r="CH117" s="128"/>
      <c r="CI117" s="128"/>
      <c r="CJ117" s="128"/>
      <c r="CK117" s="128"/>
      <c r="CL117" s="128"/>
      <c r="CM117" s="128"/>
      <c r="CN117" s="128"/>
      <c r="CO117" s="128"/>
      <c r="CP117" s="128"/>
      <c r="CQ117" s="128"/>
      <c r="CR117" s="128"/>
      <c r="CS117" s="128"/>
      <c r="CT117" s="128"/>
      <c r="CU117" s="128"/>
      <c r="CV117" s="128"/>
      <c r="CW117" s="128"/>
      <c r="CX117" s="128"/>
      <c r="CY117" s="128"/>
      <c r="CZ117" s="128"/>
      <c r="DA117" s="128"/>
      <c r="DB117" s="128"/>
      <c r="DC117" s="128"/>
      <c r="DD117" s="128"/>
      <c r="DE117" s="128"/>
      <c r="DF117" s="128"/>
      <c r="DG117" s="128"/>
      <c r="DH117" s="128"/>
      <c r="DI117" s="128"/>
      <c r="DJ117" s="128"/>
      <c r="DK117" s="128"/>
      <c r="DL117" s="128"/>
      <c r="DM117" s="128"/>
      <c r="DN117" s="128"/>
      <c r="DO117" s="128"/>
      <c r="DP117" s="128"/>
      <c r="DQ117" s="128"/>
      <c r="DR117" s="127"/>
      <c r="DS117" s="127"/>
      <c r="DT117" s="127"/>
      <c r="DU117" s="127"/>
      <c r="DV117" s="127"/>
      <c r="DW117" s="127"/>
      <c r="DX117" s="127"/>
      <c r="DY117" s="127"/>
      <c r="DZ117" s="127"/>
      <c r="EA117" s="127"/>
      <c r="EB117" s="127"/>
      <c r="EC117" s="127"/>
      <c r="ED117" s="127"/>
      <c r="EE117" s="127"/>
      <c r="EF117" s="127"/>
      <c r="EG117" s="127"/>
      <c r="EH117" s="127"/>
      <c r="EI117" s="127"/>
      <c r="EJ117" s="127"/>
      <c r="EK117" s="127"/>
      <c r="EL117" s="127"/>
      <c r="EM117" s="127"/>
    </row>
    <row r="118" spans="1:143">
      <c r="A118" s="127"/>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c r="AA118" s="128"/>
      <c r="AB118" s="128"/>
      <c r="AC118" s="128"/>
      <c r="AD118" s="128"/>
      <c r="AE118" s="128"/>
      <c r="AF118" s="128"/>
      <c r="AG118" s="128"/>
      <c r="AH118" s="128"/>
      <c r="AI118" s="128"/>
      <c r="AJ118" s="128"/>
      <c r="AK118" s="128"/>
      <c r="AL118" s="128"/>
      <c r="AM118" s="128"/>
      <c r="AN118" s="128"/>
      <c r="AO118" s="128"/>
      <c r="AP118" s="128"/>
      <c r="AQ118" s="128"/>
      <c r="AR118" s="128"/>
      <c r="AS118" s="128"/>
      <c r="AT118" s="128"/>
      <c r="AU118" s="128"/>
      <c r="AV118" s="128"/>
      <c r="AW118" s="128"/>
      <c r="AX118" s="128"/>
      <c r="AY118" s="128"/>
      <c r="AZ118" s="128"/>
      <c r="BA118" s="128"/>
      <c r="BB118" s="128"/>
      <c r="BC118" s="128"/>
      <c r="BD118" s="128"/>
      <c r="BE118" s="128"/>
      <c r="BF118" s="128"/>
      <c r="BG118" s="128"/>
      <c r="BH118" s="128"/>
      <c r="BI118" s="128"/>
      <c r="BJ118" s="128"/>
      <c r="BK118" s="128"/>
      <c r="BL118" s="128"/>
      <c r="BM118" s="128"/>
      <c r="BN118" s="128"/>
      <c r="BO118" s="128"/>
      <c r="BP118" s="128"/>
      <c r="BQ118" s="128"/>
      <c r="BR118" s="128"/>
      <c r="BS118" s="128"/>
      <c r="BT118" s="128"/>
      <c r="BU118" s="128"/>
      <c r="BV118" s="128"/>
      <c r="BW118" s="128"/>
      <c r="BX118" s="128"/>
      <c r="BY118" s="128"/>
      <c r="BZ118" s="128"/>
      <c r="CA118" s="128"/>
      <c r="CB118" s="128"/>
      <c r="CC118" s="128"/>
      <c r="CD118" s="128"/>
      <c r="CE118" s="128"/>
      <c r="CF118" s="128"/>
      <c r="CG118" s="128"/>
      <c r="CH118" s="128"/>
      <c r="CI118" s="128"/>
      <c r="CJ118" s="128"/>
      <c r="CK118" s="128"/>
      <c r="CL118" s="128"/>
      <c r="CM118" s="128"/>
      <c r="CN118" s="128"/>
      <c r="CO118" s="128"/>
      <c r="CP118" s="128"/>
      <c r="CQ118" s="128"/>
      <c r="CR118" s="128"/>
      <c r="CS118" s="128"/>
      <c r="CT118" s="128"/>
      <c r="CU118" s="128"/>
      <c r="CV118" s="128"/>
      <c r="CW118" s="128"/>
      <c r="CX118" s="128"/>
      <c r="CY118" s="128"/>
      <c r="CZ118" s="128"/>
      <c r="DA118" s="128"/>
      <c r="DB118" s="128"/>
      <c r="DC118" s="128"/>
      <c r="DD118" s="128"/>
      <c r="DE118" s="128"/>
      <c r="DF118" s="128"/>
      <c r="DG118" s="128"/>
      <c r="DH118" s="128"/>
      <c r="DI118" s="128"/>
      <c r="DJ118" s="128"/>
      <c r="DK118" s="128"/>
      <c r="DL118" s="128"/>
      <c r="DM118" s="128"/>
      <c r="DN118" s="128"/>
      <c r="DO118" s="128"/>
      <c r="DP118" s="128"/>
      <c r="DQ118" s="128"/>
      <c r="DR118" s="127"/>
      <c r="DS118" s="127"/>
      <c r="DT118" s="127"/>
      <c r="DU118" s="127"/>
      <c r="DV118" s="127"/>
      <c r="DW118" s="127"/>
      <c r="DX118" s="127"/>
      <c r="DY118" s="127"/>
      <c r="DZ118" s="127"/>
      <c r="EA118" s="127"/>
      <c r="EB118" s="127"/>
      <c r="EC118" s="127"/>
      <c r="ED118" s="127"/>
      <c r="EE118" s="127"/>
      <c r="EF118" s="127"/>
      <c r="EG118" s="127"/>
      <c r="EH118" s="127"/>
      <c r="EI118" s="127"/>
      <c r="EJ118" s="127"/>
      <c r="EK118" s="127"/>
      <c r="EL118" s="127"/>
      <c r="EM118" s="127"/>
    </row>
    <row r="119" spans="1:143">
      <c r="A119" s="127"/>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128"/>
      <c r="AB119" s="128"/>
      <c r="AC119" s="128"/>
      <c r="AD119" s="128"/>
      <c r="AE119" s="128"/>
      <c r="AF119" s="128"/>
      <c r="AG119" s="128"/>
      <c r="AH119" s="128"/>
      <c r="AI119" s="128"/>
      <c r="AJ119" s="128"/>
      <c r="AK119" s="128"/>
      <c r="AL119" s="128"/>
      <c r="AM119" s="128"/>
      <c r="AN119" s="128"/>
      <c r="AO119" s="128"/>
      <c r="AP119" s="128"/>
      <c r="AQ119" s="128"/>
      <c r="AR119" s="128"/>
      <c r="AS119" s="128"/>
      <c r="AT119" s="128"/>
      <c r="AU119" s="128"/>
      <c r="AV119" s="128"/>
      <c r="AW119" s="128"/>
      <c r="AX119" s="128"/>
      <c r="AY119" s="128"/>
      <c r="AZ119" s="128"/>
      <c r="BA119" s="128"/>
      <c r="BB119" s="128"/>
      <c r="BC119" s="128"/>
      <c r="BD119" s="128"/>
      <c r="BE119" s="128"/>
      <c r="BF119" s="128"/>
      <c r="BG119" s="128"/>
      <c r="BH119" s="128"/>
      <c r="BI119" s="128"/>
      <c r="BJ119" s="128"/>
      <c r="BK119" s="128"/>
      <c r="BL119" s="128"/>
      <c r="BM119" s="128"/>
      <c r="BN119" s="128"/>
      <c r="BO119" s="128"/>
      <c r="BP119" s="128"/>
      <c r="BQ119" s="128"/>
      <c r="BR119" s="128"/>
      <c r="BS119" s="128"/>
      <c r="BT119" s="128"/>
      <c r="BU119" s="128"/>
      <c r="BV119" s="128"/>
      <c r="BW119" s="128"/>
      <c r="BX119" s="128"/>
      <c r="BY119" s="128"/>
      <c r="BZ119" s="128"/>
      <c r="CA119" s="128"/>
      <c r="CB119" s="128"/>
      <c r="CC119" s="128"/>
      <c r="CD119" s="128"/>
      <c r="CE119" s="128"/>
      <c r="CF119" s="128"/>
      <c r="CG119" s="128"/>
      <c r="CH119" s="128"/>
      <c r="CI119" s="128"/>
      <c r="CJ119" s="128"/>
      <c r="CK119" s="128"/>
      <c r="CL119" s="128"/>
      <c r="CM119" s="128"/>
      <c r="CN119" s="128"/>
      <c r="CO119" s="128"/>
      <c r="CP119" s="128"/>
      <c r="CQ119" s="128"/>
      <c r="CR119" s="128"/>
      <c r="CS119" s="128"/>
      <c r="CT119" s="128"/>
      <c r="CU119" s="128"/>
      <c r="CV119" s="128"/>
      <c r="CW119" s="128"/>
      <c r="CX119" s="128"/>
      <c r="CY119" s="128"/>
      <c r="CZ119" s="128"/>
      <c r="DA119" s="128"/>
      <c r="DB119" s="128"/>
      <c r="DC119" s="128"/>
      <c r="DD119" s="128"/>
      <c r="DE119" s="128"/>
      <c r="DF119" s="128"/>
      <c r="DG119" s="128"/>
      <c r="DH119" s="128"/>
      <c r="DI119" s="128"/>
      <c r="DJ119" s="128"/>
      <c r="DK119" s="128"/>
      <c r="DL119" s="128"/>
      <c r="DM119" s="128"/>
      <c r="DN119" s="128"/>
      <c r="DO119" s="128"/>
      <c r="DP119" s="128"/>
      <c r="DQ119" s="128"/>
      <c r="DR119" s="127"/>
      <c r="DS119" s="127"/>
      <c r="DT119" s="127"/>
      <c r="DU119" s="127"/>
      <c r="DV119" s="127"/>
      <c r="DW119" s="127"/>
      <c r="DX119" s="127"/>
      <c r="DY119" s="127"/>
      <c r="DZ119" s="127"/>
      <c r="EA119" s="127"/>
      <c r="EB119" s="127"/>
      <c r="EC119" s="127"/>
      <c r="ED119" s="127"/>
      <c r="EE119" s="127"/>
      <c r="EF119" s="127"/>
      <c r="EG119" s="127"/>
      <c r="EH119" s="127"/>
      <c r="EI119" s="127"/>
      <c r="EJ119" s="127"/>
      <c r="EK119" s="127"/>
      <c r="EL119" s="127"/>
      <c r="EM119" s="127"/>
    </row>
    <row r="120" spans="1:143">
      <c r="A120" s="127"/>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128"/>
      <c r="AB120" s="128"/>
      <c r="AC120" s="128"/>
      <c r="AD120" s="128"/>
      <c r="AE120" s="128"/>
      <c r="AF120" s="128"/>
      <c r="AG120" s="128"/>
      <c r="AH120" s="128"/>
      <c r="AI120" s="128"/>
      <c r="AJ120" s="128"/>
      <c r="AK120" s="128"/>
      <c r="AL120" s="128"/>
      <c r="AM120" s="128"/>
      <c r="AN120" s="128"/>
      <c r="AO120" s="128"/>
      <c r="AP120" s="128"/>
      <c r="AQ120" s="128"/>
      <c r="AR120" s="128"/>
      <c r="AS120" s="128"/>
      <c r="AT120" s="128"/>
      <c r="AU120" s="128"/>
      <c r="AV120" s="128"/>
      <c r="AW120" s="128"/>
      <c r="AX120" s="128"/>
      <c r="AY120" s="128"/>
      <c r="AZ120" s="128"/>
      <c r="BA120" s="128"/>
      <c r="BB120" s="128"/>
      <c r="BC120" s="128"/>
      <c r="BD120" s="128"/>
      <c r="BE120" s="128"/>
      <c r="BF120" s="128"/>
      <c r="BG120" s="128"/>
      <c r="BH120" s="128"/>
      <c r="BI120" s="128"/>
      <c r="BJ120" s="128"/>
      <c r="BK120" s="128"/>
      <c r="BL120" s="128"/>
      <c r="BM120" s="128"/>
      <c r="BN120" s="128"/>
      <c r="BO120" s="128"/>
      <c r="BP120" s="128"/>
      <c r="BQ120" s="128"/>
      <c r="BR120" s="128"/>
      <c r="BS120" s="128"/>
      <c r="BT120" s="128"/>
      <c r="BU120" s="128"/>
      <c r="BV120" s="128"/>
      <c r="BW120" s="128"/>
      <c r="BX120" s="128"/>
      <c r="BY120" s="128"/>
      <c r="BZ120" s="128"/>
      <c r="CA120" s="128"/>
      <c r="CB120" s="128"/>
      <c r="CC120" s="128"/>
      <c r="CD120" s="128"/>
      <c r="CE120" s="128"/>
      <c r="CF120" s="128"/>
      <c r="CG120" s="128"/>
      <c r="CH120" s="128"/>
      <c r="CI120" s="128"/>
      <c r="CJ120" s="128"/>
      <c r="CK120" s="128"/>
      <c r="CL120" s="128"/>
      <c r="CM120" s="128"/>
      <c r="CN120" s="128"/>
      <c r="CO120" s="128"/>
      <c r="CP120" s="128"/>
      <c r="CQ120" s="128"/>
      <c r="CR120" s="128"/>
      <c r="CS120" s="128"/>
      <c r="CT120" s="128"/>
      <c r="CU120" s="128"/>
      <c r="CV120" s="128"/>
      <c r="CW120" s="128"/>
      <c r="CX120" s="128"/>
      <c r="CY120" s="128"/>
      <c r="CZ120" s="128"/>
      <c r="DA120" s="128"/>
      <c r="DB120" s="128"/>
      <c r="DC120" s="128"/>
      <c r="DD120" s="128"/>
      <c r="DE120" s="128"/>
      <c r="DF120" s="128"/>
      <c r="DG120" s="128"/>
      <c r="DH120" s="128"/>
      <c r="DI120" s="128"/>
      <c r="DJ120" s="128"/>
      <c r="DK120" s="128"/>
      <c r="DL120" s="128"/>
      <c r="DM120" s="128"/>
      <c r="DN120" s="128"/>
      <c r="DO120" s="128"/>
      <c r="DP120" s="128"/>
      <c r="DQ120" s="128"/>
      <c r="DR120" s="127"/>
      <c r="DS120" s="127"/>
      <c r="DT120" s="127"/>
      <c r="DU120" s="127"/>
      <c r="DV120" s="127"/>
      <c r="DW120" s="127"/>
      <c r="DX120" s="127"/>
      <c r="DY120" s="127"/>
      <c r="DZ120" s="127"/>
      <c r="EA120" s="127"/>
      <c r="EB120" s="127"/>
      <c r="EC120" s="127"/>
      <c r="ED120" s="127"/>
      <c r="EE120" s="127"/>
      <c r="EF120" s="127"/>
      <c r="EG120" s="127"/>
      <c r="EH120" s="127"/>
      <c r="EI120" s="127"/>
      <c r="EJ120" s="127"/>
      <c r="EK120" s="127"/>
      <c r="EL120" s="127"/>
      <c r="EM120" s="127"/>
    </row>
    <row r="121" spans="1:143">
      <c r="A121" s="127"/>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128"/>
      <c r="AB121" s="128"/>
      <c r="AC121" s="128"/>
      <c r="AD121" s="128"/>
      <c r="AE121" s="128"/>
      <c r="AF121" s="128"/>
      <c r="AG121" s="128"/>
      <c r="AH121" s="128"/>
      <c r="AI121" s="128"/>
      <c r="AJ121" s="128"/>
      <c r="AK121" s="128"/>
      <c r="AL121" s="128"/>
      <c r="AM121" s="128"/>
      <c r="AN121" s="128"/>
      <c r="AO121" s="128"/>
      <c r="AP121" s="128"/>
      <c r="AQ121" s="128"/>
      <c r="AR121" s="128"/>
      <c r="AS121" s="128"/>
      <c r="AT121" s="128"/>
      <c r="AU121" s="128"/>
      <c r="AV121" s="128"/>
      <c r="AW121" s="128"/>
      <c r="AX121" s="128"/>
      <c r="AY121" s="128"/>
      <c r="AZ121" s="128"/>
      <c r="BA121" s="128"/>
      <c r="BB121" s="128"/>
      <c r="BC121" s="128"/>
      <c r="BD121" s="128"/>
      <c r="BE121" s="128"/>
      <c r="BF121" s="128"/>
      <c r="BG121" s="128"/>
      <c r="BH121" s="128"/>
      <c r="BI121" s="128"/>
      <c r="BJ121" s="128"/>
      <c r="BK121" s="128"/>
      <c r="BL121" s="128"/>
      <c r="BM121" s="128"/>
      <c r="BN121" s="128"/>
      <c r="BO121" s="128"/>
      <c r="BP121" s="128"/>
      <c r="BQ121" s="128"/>
      <c r="BR121" s="128"/>
      <c r="BS121" s="128"/>
      <c r="BT121" s="128"/>
      <c r="BU121" s="128"/>
      <c r="BV121" s="128"/>
      <c r="BW121" s="128"/>
      <c r="BX121" s="128"/>
      <c r="BY121" s="128"/>
      <c r="BZ121" s="128"/>
      <c r="CA121" s="128"/>
      <c r="CB121" s="128"/>
      <c r="CC121" s="128"/>
      <c r="CD121" s="128"/>
      <c r="CE121" s="128"/>
      <c r="CF121" s="128"/>
      <c r="CG121" s="128"/>
      <c r="CH121" s="128"/>
      <c r="CI121" s="128"/>
      <c r="CJ121" s="128"/>
      <c r="CK121" s="128"/>
      <c r="CL121" s="128"/>
      <c r="CM121" s="128"/>
      <c r="CN121" s="128"/>
      <c r="CO121" s="128"/>
      <c r="CP121" s="128"/>
      <c r="CQ121" s="128"/>
      <c r="CR121" s="128"/>
      <c r="CS121" s="128"/>
      <c r="CT121" s="128"/>
      <c r="CU121" s="128"/>
      <c r="CV121" s="128"/>
      <c r="CW121" s="128"/>
      <c r="CX121" s="128"/>
      <c r="CY121" s="128"/>
      <c r="CZ121" s="128"/>
      <c r="DA121" s="128"/>
      <c r="DB121" s="128"/>
      <c r="DC121" s="128"/>
      <c r="DD121" s="128"/>
      <c r="DE121" s="128"/>
      <c r="DF121" s="128"/>
      <c r="DG121" s="128"/>
      <c r="DH121" s="128"/>
      <c r="DI121" s="128"/>
      <c r="DJ121" s="128"/>
      <c r="DK121" s="128"/>
      <c r="DL121" s="128"/>
      <c r="DM121" s="128"/>
      <c r="DN121" s="128"/>
      <c r="DO121" s="128"/>
      <c r="DP121" s="128"/>
      <c r="DQ121" s="128"/>
      <c r="DR121" s="127"/>
      <c r="DS121" s="127"/>
      <c r="DT121" s="127"/>
      <c r="DU121" s="127"/>
      <c r="DV121" s="127"/>
      <c r="DW121" s="127"/>
      <c r="DX121" s="127"/>
      <c r="DY121" s="127"/>
      <c r="DZ121" s="127"/>
      <c r="EA121" s="127"/>
      <c r="EB121" s="127"/>
      <c r="EC121" s="127"/>
      <c r="ED121" s="127"/>
      <c r="EE121" s="127"/>
      <c r="EF121" s="127"/>
      <c r="EG121" s="127"/>
      <c r="EH121" s="127"/>
      <c r="EI121" s="127"/>
      <c r="EJ121" s="127"/>
      <c r="EK121" s="127"/>
      <c r="EL121" s="127"/>
      <c r="EM121" s="127"/>
    </row>
    <row r="122" spans="1:143">
      <c r="A122" s="127"/>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c r="AA122" s="128"/>
      <c r="AB122" s="128"/>
      <c r="AC122" s="128"/>
      <c r="AD122" s="128"/>
      <c r="AE122" s="128"/>
      <c r="AF122" s="128"/>
      <c r="AG122" s="128"/>
      <c r="AH122" s="128"/>
      <c r="AI122" s="128"/>
      <c r="AJ122" s="128"/>
      <c r="AK122" s="128"/>
      <c r="AL122" s="128"/>
      <c r="AM122" s="128"/>
      <c r="AN122" s="128"/>
      <c r="AO122" s="128"/>
      <c r="AP122" s="128"/>
      <c r="AQ122" s="128"/>
      <c r="AR122" s="128"/>
      <c r="AS122" s="128"/>
      <c r="AT122" s="128"/>
      <c r="AU122" s="128"/>
      <c r="AV122" s="128"/>
      <c r="AW122" s="128"/>
      <c r="AX122" s="128"/>
      <c r="AY122" s="128"/>
      <c r="AZ122" s="128"/>
      <c r="BA122" s="128"/>
      <c r="BB122" s="128"/>
      <c r="BC122" s="128"/>
      <c r="BD122" s="128"/>
      <c r="BE122" s="128"/>
      <c r="BF122" s="128"/>
      <c r="BG122" s="128"/>
      <c r="BH122" s="128"/>
      <c r="BI122" s="128"/>
      <c r="BJ122" s="128"/>
      <c r="BK122" s="128"/>
      <c r="BL122" s="128"/>
      <c r="BM122" s="128"/>
      <c r="BN122" s="128"/>
      <c r="BO122" s="128"/>
      <c r="BP122" s="128"/>
      <c r="BQ122" s="128"/>
      <c r="BR122" s="128"/>
      <c r="BS122" s="128"/>
      <c r="BT122" s="128"/>
      <c r="BU122" s="128"/>
      <c r="BV122" s="128"/>
      <c r="BW122" s="128"/>
      <c r="BX122" s="128"/>
      <c r="BY122" s="128"/>
      <c r="BZ122" s="128"/>
      <c r="CA122" s="128"/>
      <c r="CB122" s="128"/>
      <c r="CC122" s="128"/>
      <c r="CD122" s="128"/>
      <c r="CE122" s="128"/>
      <c r="CF122" s="128"/>
      <c r="CG122" s="128"/>
      <c r="CH122" s="128"/>
      <c r="CI122" s="128"/>
      <c r="CJ122" s="128"/>
      <c r="CK122" s="128"/>
      <c r="CL122" s="128"/>
      <c r="CM122" s="128"/>
      <c r="CN122" s="128"/>
      <c r="CO122" s="128"/>
      <c r="CP122" s="128"/>
      <c r="CQ122" s="128"/>
      <c r="CR122" s="128"/>
      <c r="CS122" s="128"/>
      <c r="CT122" s="128"/>
      <c r="CU122" s="128"/>
      <c r="CV122" s="128"/>
      <c r="CW122" s="128"/>
      <c r="CX122" s="128"/>
      <c r="CY122" s="128"/>
      <c r="CZ122" s="128"/>
      <c r="DA122" s="128"/>
      <c r="DB122" s="128"/>
      <c r="DC122" s="128"/>
      <c r="DD122" s="128"/>
      <c r="DE122" s="128"/>
      <c r="DF122" s="128"/>
      <c r="DG122" s="128"/>
      <c r="DH122" s="128"/>
      <c r="DI122" s="128"/>
      <c r="DJ122" s="128"/>
      <c r="DK122" s="128"/>
      <c r="DL122" s="128"/>
      <c r="DM122" s="128"/>
      <c r="DN122" s="128"/>
      <c r="DO122" s="128"/>
      <c r="DP122" s="128"/>
      <c r="DQ122" s="128"/>
      <c r="DR122" s="127"/>
      <c r="DS122" s="127"/>
      <c r="DT122" s="127"/>
      <c r="DU122" s="127"/>
      <c r="DV122" s="127"/>
      <c r="DW122" s="127"/>
      <c r="DX122" s="127"/>
      <c r="DY122" s="127"/>
      <c r="DZ122" s="127"/>
      <c r="EA122" s="127"/>
      <c r="EB122" s="127"/>
      <c r="EC122" s="127"/>
      <c r="ED122" s="127"/>
      <c r="EE122" s="127"/>
      <c r="EF122" s="127"/>
      <c r="EG122" s="127"/>
      <c r="EH122" s="127"/>
      <c r="EI122" s="127"/>
      <c r="EJ122" s="127"/>
      <c r="EK122" s="127"/>
      <c r="EL122" s="127"/>
      <c r="EM122" s="127"/>
    </row>
    <row r="123" spans="1:143">
      <c r="A123" s="127"/>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c r="AA123" s="128"/>
      <c r="AB123" s="128"/>
      <c r="AC123" s="128"/>
      <c r="AD123" s="128"/>
      <c r="AE123" s="128"/>
      <c r="AF123" s="128"/>
      <c r="AG123" s="128"/>
      <c r="AH123" s="128"/>
      <c r="AI123" s="128"/>
      <c r="AJ123" s="128"/>
      <c r="AK123" s="128"/>
      <c r="AL123" s="128"/>
      <c r="AM123" s="128"/>
      <c r="AN123" s="128"/>
      <c r="AO123" s="128"/>
      <c r="AP123" s="128"/>
      <c r="AQ123" s="128"/>
      <c r="AR123" s="128"/>
      <c r="AS123" s="128"/>
      <c r="AT123" s="128"/>
      <c r="AU123" s="128"/>
      <c r="AV123" s="128"/>
      <c r="AW123" s="128"/>
      <c r="AX123" s="128"/>
      <c r="AY123" s="128"/>
      <c r="AZ123" s="128"/>
      <c r="BA123" s="128"/>
      <c r="BB123" s="128"/>
      <c r="BC123" s="128"/>
      <c r="BD123" s="128"/>
      <c r="BE123" s="128"/>
      <c r="BF123" s="128"/>
      <c r="BG123" s="128"/>
      <c r="BH123" s="128"/>
      <c r="BI123" s="128"/>
      <c r="BJ123" s="128"/>
      <c r="BK123" s="128"/>
      <c r="BL123" s="128"/>
      <c r="BM123" s="128"/>
      <c r="BN123" s="128"/>
      <c r="BO123" s="128"/>
      <c r="BP123" s="128"/>
      <c r="BQ123" s="128"/>
      <c r="BR123" s="128"/>
      <c r="BS123" s="128"/>
      <c r="BT123" s="128"/>
      <c r="BU123" s="128"/>
      <c r="BV123" s="128"/>
      <c r="BW123" s="128"/>
      <c r="BX123" s="128"/>
      <c r="BY123" s="128"/>
      <c r="BZ123" s="128"/>
      <c r="CA123" s="128"/>
      <c r="CB123" s="128"/>
      <c r="CC123" s="128"/>
      <c r="CD123" s="128"/>
      <c r="CE123" s="128"/>
      <c r="CF123" s="128"/>
      <c r="CG123" s="128"/>
      <c r="CH123" s="128"/>
      <c r="CI123" s="128"/>
      <c r="CJ123" s="128"/>
      <c r="CK123" s="128"/>
      <c r="CL123" s="128"/>
      <c r="CM123" s="128"/>
      <c r="CN123" s="128"/>
      <c r="CO123" s="128"/>
      <c r="CP123" s="128"/>
      <c r="CQ123" s="128"/>
      <c r="CR123" s="128"/>
      <c r="CS123" s="128"/>
      <c r="CT123" s="128"/>
      <c r="CU123" s="128"/>
      <c r="CV123" s="128"/>
      <c r="CW123" s="128"/>
      <c r="CX123" s="128"/>
      <c r="CY123" s="128"/>
      <c r="CZ123" s="128"/>
      <c r="DA123" s="128"/>
      <c r="DB123" s="128"/>
      <c r="DC123" s="128"/>
      <c r="DD123" s="128"/>
      <c r="DE123" s="128"/>
      <c r="DF123" s="128"/>
      <c r="DG123" s="128"/>
      <c r="DH123" s="128"/>
      <c r="DI123" s="128"/>
      <c r="DJ123" s="128"/>
      <c r="DK123" s="128"/>
      <c r="DL123" s="128"/>
      <c r="DM123" s="128"/>
      <c r="DN123" s="128"/>
      <c r="DO123" s="128"/>
      <c r="DP123" s="128"/>
      <c r="DQ123" s="128"/>
      <c r="DR123" s="127"/>
      <c r="DS123" s="127"/>
      <c r="DT123" s="127"/>
      <c r="DU123" s="127"/>
      <c r="DV123" s="127"/>
      <c r="DW123" s="127"/>
      <c r="DX123" s="127"/>
      <c r="DY123" s="127"/>
      <c r="DZ123" s="127"/>
      <c r="EA123" s="127"/>
      <c r="EB123" s="127"/>
      <c r="EC123" s="127"/>
      <c r="ED123" s="127"/>
      <c r="EE123" s="127"/>
      <c r="EF123" s="127"/>
      <c r="EG123" s="127"/>
      <c r="EH123" s="127"/>
      <c r="EI123" s="127"/>
      <c r="EJ123" s="127"/>
      <c r="EK123" s="127"/>
      <c r="EL123" s="127"/>
      <c r="EM123" s="127"/>
    </row>
    <row r="124" spans="1:143">
      <c r="A124" s="127"/>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c r="AA124" s="128"/>
      <c r="AB124" s="128"/>
      <c r="AC124" s="128"/>
      <c r="AD124" s="128"/>
      <c r="AE124" s="128"/>
      <c r="AF124" s="128"/>
      <c r="AG124" s="128"/>
      <c r="AH124" s="128"/>
      <c r="AI124" s="128"/>
      <c r="AJ124" s="128"/>
      <c r="AK124" s="128"/>
      <c r="AL124" s="128"/>
      <c r="AM124" s="128"/>
      <c r="AN124" s="128"/>
      <c r="AO124" s="128"/>
      <c r="AP124" s="128"/>
      <c r="AQ124" s="128"/>
      <c r="AR124" s="128"/>
      <c r="AS124" s="128"/>
      <c r="AT124" s="128"/>
      <c r="AU124" s="128"/>
      <c r="AV124" s="128"/>
      <c r="AW124" s="128"/>
      <c r="AX124" s="128"/>
      <c r="AY124" s="128"/>
      <c r="AZ124" s="128"/>
      <c r="BA124" s="128"/>
      <c r="BB124" s="128"/>
      <c r="BC124" s="128"/>
      <c r="BD124" s="128"/>
      <c r="BE124" s="128"/>
      <c r="BF124" s="128"/>
      <c r="BG124" s="128"/>
      <c r="BH124" s="128"/>
      <c r="BI124" s="128"/>
      <c r="BJ124" s="128"/>
      <c r="BK124" s="128"/>
      <c r="BL124" s="128"/>
      <c r="BM124" s="128"/>
      <c r="BN124" s="128"/>
      <c r="BO124" s="128"/>
      <c r="BP124" s="128"/>
      <c r="BQ124" s="128"/>
      <c r="BR124" s="128"/>
      <c r="BS124" s="128"/>
      <c r="BT124" s="128"/>
      <c r="BU124" s="128"/>
      <c r="BV124" s="128"/>
      <c r="BW124" s="128"/>
      <c r="BX124" s="128"/>
      <c r="BY124" s="128"/>
      <c r="BZ124" s="128"/>
      <c r="CA124" s="128"/>
      <c r="CB124" s="128"/>
      <c r="CC124" s="128"/>
      <c r="CD124" s="128"/>
      <c r="CE124" s="128"/>
      <c r="CF124" s="128"/>
      <c r="CG124" s="128"/>
      <c r="CH124" s="128"/>
      <c r="CI124" s="128"/>
      <c r="CJ124" s="128"/>
      <c r="CK124" s="128"/>
      <c r="CL124" s="128"/>
      <c r="CM124" s="128"/>
      <c r="CN124" s="128"/>
      <c r="CO124" s="128"/>
      <c r="CP124" s="128"/>
      <c r="CQ124" s="128"/>
      <c r="CR124" s="128"/>
      <c r="CS124" s="128"/>
      <c r="CT124" s="128"/>
      <c r="CU124" s="128"/>
      <c r="CV124" s="128"/>
      <c r="CW124" s="128"/>
      <c r="CX124" s="128"/>
      <c r="CY124" s="128"/>
      <c r="CZ124" s="128"/>
      <c r="DA124" s="128"/>
      <c r="DB124" s="128"/>
      <c r="DC124" s="128"/>
      <c r="DD124" s="128"/>
      <c r="DE124" s="128"/>
      <c r="DF124" s="128"/>
      <c r="DG124" s="128"/>
      <c r="DH124" s="128"/>
      <c r="DI124" s="128"/>
      <c r="DJ124" s="128"/>
      <c r="DK124" s="128"/>
      <c r="DL124" s="128"/>
      <c r="DM124" s="128"/>
      <c r="DN124" s="128"/>
      <c r="DO124" s="128"/>
      <c r="DP124" s="128"/>
      <c r="DQ124" s="128"/>
      <c r="DR124" s="127"/>
      <c r="DS124" s="127"/>
      <c r="DT124" s="127"/>
      <c r="DU124" s="127"/>
      <c r="DV124" s="127"/>
      <c r="DW124" s="127"/>
      <c r="DX124" s="127"/>
      <c r="DY124" s="127"/>
      <c r="DZ124" s="127"/>
      <c r="EA124" s="127"/>
      <c r="EB124" s="127"/>
      <c r="EC124" s="127"/>
      <c r="ED124" s="127"/>
      <c r="EE124" s="127"/>
      <c r="EF124" s="127"/>
      <c r="EG124" s="127"/>
      <c r="EH124" s="127"/>
      <c r="EI124" s="127"/>
      <c r="EJ124" s="127"/>
      <c r="EK124" s="127"/>
      <c r="EL124" s="127"/>
      <c r="EM124" s="127"/>
    </row>
    <row r="125" spans="1:143">
      <c r="A125" s="127"/>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c r="AA125" s="128"/>
      <c r="AB125" s="128"/>
      <c r="AC125" s="128"/>
      <c r="AD125" s="128"/>
      <c r="AE125" s="128"/>
      <c r="AF125" s="128"/>
      <c r="AG125" s="128"/>
      <c r="AH125" s="128"/>
      <c r="AI125" s="128"/>
      <c r="AJ125" s="128"/>
      <c r="AK125" s="128"/>
      <c r="AL125" s="128"/>
      <c r="AM125" s="128"/>
      <c r="AN125" s="128"/>
      <c r="AO125" s="128"/>
      <c r="AP125" s="128"/>
      <c r="AQ125" s="128"/>
      <c r="AR125" s="128"/>
      <c r="AS125" s="128"/>
      <c r="AT125" s="128"/>
      <c r="AU125" s="128"/>
      <c r="AV125" s="128"/>
      <c r="AW125" s="128"/>
      <c r="AX125" s="128"/>
      <c r="AY125" s="128"/>
      <c r="AZ125" s="128"/>
      <c r="BA125" s="128"/>
      <c r="BB125" s="128"/>
      <c r="BC125" s="128"/>
      <c r="BD125" s="128"/>
      <c r="BE125" s="128"/>
      <c r="BF125" s="128"/>
      <c r="BG125" s="128"/>
      <c r="BH125" s="128"/>
      <c r="BI125" s="128"/>
      <c r="BJ125" s="128"/>
      <c r="BK125" s="128"/>
      <c r="BL125" s="128"/>
      <c r="BM125" s="128"/>
      <c r="BN125" s="128"/>
      <c r="BO125" s="128"/>
      <c r="BP125" s="128"/>
      <c r="BQ125" s="128"/>
      <c r="BR125" s="128"/>
      <c r="BS125" s="128"/>
      <c r="BT125" s="128"/>
      <c r="BU125" s="128"/>
      <c r="BV125" s="128"/>
      <c r="BW125" s="128"/>
      <c r="BX125" s="128"/>
      <c r="BY125" s="128"/>
      <c r="BZ125" s="128"/>
      <c r="CA125" s="128"/>
      <c r="CB125" s="128"/>
      <c r="CC125" s="128"/>
      <c r="CD125" s="128"/>
      <c r="CE125" s="128"/>
      <c r="CF125" s="128"/>
      <c r="CG125" s="128"/>
      <c r="CH125" s="128"/>
      <c r="CI125" s="128"/>
      <c r="CJ125" s="128"/>
      <c r="CK125" s="128"/>
      <c r="CL125" s="128"/>
      <c r="CM125" s="128"/>
      <c r="CN125" s="128"/>
      <c r="CO125" s="128"/>
      <c r="CP125" s="128"/>
      <c r="CQ125" s="128"/>
      <c r="CR125" s="128"/>
      <c r="CS125" s="128"/>
      <c r="CT125" s="128"/>
      <c r="CU125" s="128"/>
      <c r="CV125" s="128"/>
      <c r="CW125" s="128"/>
      <c r="CX125" s="128"/>
      <c r="CY125" s="128"/>
      <c r="CZ125" s="128"/>
      <c r="DA125" s="128"/>
      <c r="DB125" s="128"/>
      <c r="DC125" s="128"/>
      <c r="DD125" s="128"/>
      <c r="DE125" s="128"/>
      <c r="DF125" s="128"/>
      <c r="DG125" s="128"/>
      <c r="DH125" s="128"/>
      <c r="DI125" s="128"/>
      <c r="DJ125" s="128"/>
      <c r="DK125" s="128"/>
      <c r="DL125" s="128"/>
      <c r="DM125" s="128"/>
      <c r="DN125" s="128"/>
      <c r="DO125" s="128"/>
      <c r="DP125" s="128"/>
      <c r="DQ125" s="128"/>
      <c r="DR125" s="127"/>
      <c r="DS125" s="127"/>
      <c r="DT125" s="127"/>
      <c r="DU125" s="127"/>
      <c r="DV125" s="127"/>
      <c r="DW125" s="127"/>
      <c r="DX125" s="127"/>
      <c r="DY125" s="127"/>
      <c r="DZ125" s="127"/>
      <c r="EA125" s="127"/>
      <c r="EB125" s="127"/>
      <c r="EC125" s="127"/>
      <c r="ED125" s="127"/>
      <c r="EE125" s="127"/>
      <c r="EF125" s="127"/>
      <c r="EG125" s="127"/>
      <c r="EH125" s="127"/>
      <c r="EI125" s="127"/>
      <c r="EJ125" s="127"/>
      <c r="EK125" s="127"/>
      <c r="EL125" s="127"/>
      <c r="EM125" s="127"/>
    </row>
    <row r="126" spans="1:143">
      <c r="A126" s="127"/>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c r="AA126" s="128"/>
      <c r="AB126" s="128"/>
      <c r="AC126" s="128"/>
      <c r="AD126" s="128"/>
      <c r="AE126" s="128"/>
      <c r="AF126" s="128"/>
      <c r="AG126" s="128"/>
      <c r="AH126" s="128"/>
      <c r="AI126" s="128"/>
      <c r="AJ126" s="128"/>
      <c r="AK126" s="128"/>
      <c r="AL126" s="128"/>
      <c r="AM126" s="128"/>
      <c r="AN126" s="128"/>
      <c r="AO126" s="128"/>
      <c r="AP126" s="128"/>
      <c r="AQ126" s="128"/>
      <c r="AR126" s="128"/>
      <c r="AS126" s="128"/>
      <c r="AT126" s="128"/>
      <c r="AU126" s="128"/>
      <c r="AV126" s="128"/>
      <c r="AW126" s="128"/>
      <c r="AX126" s="128"/>
      <c r="AY126" s="128"/>
      <c r="AZ126" s="128"/>
      <c r="BA126" s="128"/>
      <c r="BB126" s="128"/>
      <c r="BC126" s="128"/>
      <c r="BD126" s="128"/>
      <c r="BE126" s="128"/>
      <c r="BF126" s="128"/>
      <c r="BG126" s="128"/>
      <c r="BH126" s="128"/>
      <c r="BI126" s="128"/>
      <c r="BJ126" s="128"/>
      <c r="BK126" s="128"/>
      <c r="BL126" s="128"/>
      <c r="BM126" s="128"/>
      <c r="BN126" s="128"/>
      <c r="BO126" s="128"/>
      <c r="BP126" s="128"/>
      <c r="BQ126" s="128"/>
      <c r="BR126" s="128"/>
      <c r="BS126" s="128"/>
      <c r="BT126" s="128"/>
      <c r="BU126" s="128"/>
      <c r="BV126" s="128"/>
      <c r="BW126" s="128"/>
      <c r="BX126" s="128"/>
      <c r="BY126" s="128"/>
      <c r="BZ126" s="128"/>
      <c r="CA126" s="128"/>
      <c r="CB126" s="128"/>
      <c r="CC126" s="128"/>
      <c r="CD126" s="128"/>
      <c r="CE126" s="128"/>
      <c r="CF126" s="128"/>
      <c r="CG126" s="128"/>
      <c r="CH126" s="128"/>
      <c r="CI126" s="128"/>
      <c r="CJ126" s="128"/>
      <c r="CK126" s="128"/>
      <c r="CL126" s="128"/>
      <c r="CM126" s="128"/>
      <c r="CN126" s="128"/>
      <c r="CO126" s="128"/>
      <c r="CP126" s="128"/>
      <c r="CQ126" s="128"/>
      <c r="CR126" s="128"/>
      <c r="CS126" s="128"/>
      <c r="CT126" s="128"/>
      <c r="CU126" s="128"/>
      <c r="CV126" s="128"/>
      <c r="CW126" s="128"/>
      <c r="CX126" s="128"/>
      <c r="CY126" s="128"/>
      <c r="CZ126" s="128"/>
      <c r="DA126" s="128"/>
      <c r="DB126" s="128"/>
      <c r="DC126" s="128"/>
      <c r="DD126" s="128"/>
      <c r="DE126" s="128"/>
      <c r="DF126" s="128"/>
      <c r="DG126" s="128"/>
      <c r="DH126" s="128"/>
      <c r="DI126" s="128"/>
      <c r="DJ126" s="128"/>
      <c r="DK126" s="128"/>
      <c r="DL126" s="128"/>
      <c r="DM126" s="128"/>
      <c r="DN126" s="128"/>
      <c r="DO126" s="128"/>
      <c r="DP126" s="128"/>
      <c r="DQ126" s="128"/>
      <c r="DR126" s="127"/>
      <c r="DS126" s="127"/>
      <c r="DT126" s="127"/>
      <c r="DU126" s="127"/>
      <c r="DV126" s="127"/>
      <c r="DW126" s="127"/>
      <c r="DX126" s="127"/>
      <c r="DY126" s="127"/>
      <c r="DZ126" s="127"/>
      <c r="EA126" s="127"/>
      <c r="EB126" s="127"/>
      <c r="EC126" s="127"/>
      <c r="ED126" s="127"/>
      <c r="EE126" s="127"/>
      <c r="EF126" s="127"/>
      <c r="EG126" s="127"/>
      <c r="EH126" s="127"/>
      <c r="EI126" s="127"/>
      <c r="EJ126" s="127"/>
      <c r="EK126" s="127"/>
      <c r="EL126" s="127"/>
      <c r="EM126" s="127"/>
    </row>
    <row r="127" spans="1:143">
      <c r="A127" s="127"/>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c r="AA127" s="128"/>
      <c r="AB127" s="128"/>
      <c r="AC127" s="128"/>
      <c r="AD127" s="128"/>
      <c r="AE127" s="128"/>
      <c r="AF127" s="128"/>
      <c r="AG127" s="128"/>
      <c r="AH127" s="128"/>
      <c r="AI127" s="128"/>
      <c r="AJ127" s="128"/>
      <c r="AK127" s="128"/>
      <c r="AL127" s="128"/>
      <c r="AM127" s="128"/>
      <c r="AN127" s="128"/>
      <c r="AO127" s="128"/>
      <c r="AP127" s="128"/>
      <c r="AQ127" s="128"/>
      <c r="AR127" s="128"/>
      <c r="AS127" s="128"/>
      <c r="AT127" s="128"/>
      <c r="AU127" s="128"/>
      <c r="AV127" s="128"/>
      <c r="AW127" s="128"/>
      <c r="AX127" s="128"/>
      <c r="AY127" s="128"/>
      <c r="AZ127" s="128"/>
      <c r="BA127" s="128"/>
      <c r="BB127" s="128"/>
      <c r="BC127" s="128"/>
      <c r="BD127" s="128"/>
      <c r="BE127" s="128"/>
      <c r="BF127" s="128"/>
      <c r="BG127" s="128"/>
      <c r="BH127" s="128"/>
      <c r="BI127" s="128"/>
      <c r="BJ127" s="128"/>
      <c r="BK127" s="128"/>
      <c r="BL127" s="128"/>
      <c r="BM127" s="128"/>
      <c r="BN127" s="128"/>
      <c r="BO127" s="128"/>
      <c r="BP127" s="128"/>
      <c r="BQ127" s="128"/>
      <c r="BR127" s="128"/>
      <c r="BS127" s="128"/>
      <c r="BT127" s="128"/>
      <c r="BU127" s="128"/>
      <c r="BV127" s="128"/>
      <c r="BW127" s="128"/>
      <c r="BX127" s="128"/>
      <c r="BY127" s="128"/>
      <c r="BZ127" s="128"/>
      <c r="CA127" s="128"/>
      <c r="CB127" s="128"/>
      <c r="CC127" s="128"/>
      <c r="CD127" s="128"/>
      <c r="CE127" s="128"/>
      <c r="CF127" s="128"/>
      <c r="CG127" s="128"/>
      <c r="CH127" s="128"/>
      <c r="CI127" s="128"/>
      <c r="CJ127" s="128"/>
      <c r="CK127" s="128"/>
      <c r="CL127" s="128"/>
      <c r="CM127" s="128"/>
      <c r="CN127" s="128"/>
      <c r="CO127" s="128"/>
      <c r="CP127" s="128"/>
      <c r="CQ127" s="128"/>
      <c r="CR127" s="128"/>
      <c r="CS127" s="128"/>
      <c r="CT127" s="128"/>
      <c r="CU127" s="128"/>
      <c r="CV127" s="128"/>
      <c r="CW127" s="128"/>
      <c r="CX127" s="128"/>
      <c r="CY127" s="128"/>
      <c r="CZ127" s="128"/>
      <c r="DA127" s="128"/>
      <c r="DB127" s="128"/>
      <c r="DC127" s="128"/>
      <c r="DD127" s="128"/>
      <c r="DE127" s="128"/>
      <c r="DF127" s="128"/>
      <c r="DG127" s="128"/>
      <c r="DH127" s="128"/>
      <c r="DI127" s="128"/>
      <c r="DJ127" s="128"/>
      <c r="DK127" s="128"/>
      <c r="DL127" s="128"/>
      <c r="DM127" s="128"/>
      <c r="DN127" s="128"/>
      <c r="DO127" s="128"/>
      <c r="DP127" s="128"/>
      <c r="DQ127" s="128"/>
      <c r="DR127" s="127"/>
      <c r="DS127" s="127"/>
      <c r="DT127" s="127"/>
      <c r="DU127" s="127"/>
      <c r="DV127" s="127"/>
      <c r="DW127" s="127"/>
      <c r="DX127" s="127"/>
      <c r="DY127" s="127"/>
      <c r="DZ127" s="127"/>
      <c r="EA127" s="127"/>
      <c r="EB127" s="127"/>
      <c r="EC127" s="127"/>
      <c r="ED127" s="127"/>
      <c r="EE127" s="127"/>
      <c r="EF127" s="127"/>
      <c r="EG127" s="127"/>
      <c r="EH127" s="127"/>
      <c r="EI127" s="127"/>
      <c r="EJ127" s="127"/>
      <c r="EK127" s="127"/>
      <c r="EL127" s="127"/>
      <c r="EM127" s="127"/>
    </row>
    <row r="128" spans="1:143">
      <c r="A128" s="127"/>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c r="AA128" s="128"/>
      <c r="AB128" s="128"/>
      <c r="AC128" s="128"/>
      <c r="AD128" s="128"/>
      <c r="AE128" s="128"/>
      <c r="AF128" s="128"/>
      <c r="AG128" s="128"/>
      <c r="AH128" s="128"/>
      <c r="AI128" s="128"/>
      <c r="AJ128" s="128"/>
      <c r="AK128" s="128"/>
      <c r="AL128" s="128"/>
      <c r="AM128" s="128"/>
      <c r="AN128" s="128"/>
      <c r="AO128" s="128"/>
      <c r="AP128" s="128"/>
      <c r="AQ128" s="128"/>
      <c r="AR128" s="128"/>
      <c r="AS128" s="128"/>
      <c r="AT128" s="128"/>
      <c r="AU128" s="128"/>
      <c r="AV128" s="128"/>
      <c r="AW128" s="128"/>
      <c r="AX128" s="128"/>
      <c r="AY128" s="128"/>
      <c r="AZ128" s="128"/>
      <c r="BA128" s="128"/>
      <c r="BB128" s="128"/>
      <c r="BC128" s="128"/>
      <c r="BD128" s="128"/>
      <c r="BE128" s="128"/>
      <c r="BF128" s="128"/>
      <c r="BG128" s="128"/>
      <c r="BH128" s="128"/>
      <c r="BI128" s="128"/>
      <c r="BJ128" s="128"/>
      <c r="BK128" s="128"/>
      <c r="BL128" s="128"/>
      <c r="BM128" s="128"/>
      <c r="BN128" s="128"/>
      <c r="BO128" s="128"/>
      <c r="BP128" s="128"/>
      <c r="BQ128" s="128"/>
      <c r="BR128" s="128"/>
      <c r="BS128" s="128"/>
      <c r="BT128" s="128"/>
      <c r="BU128" s="128"/>
      <c r="BV128" s="128"/>
      <c r="BW128" s="128"/>
      <c r="BX128" s="128"/>
      <c r="BY128" s="128"/>
      <c r="BZ128" s="128"/>
      <c r="CA128" s="128"/>
      <c r="CB128" s="128"/>
      <c r="CC128" s="128"/>
      <c r="CD128" s="128"/>
      <c r="CE128" s="128"/>
      <c r="CF128" s="128"/>
      <c r="CG128" s="128"/>
      <c r="CH128" s="128"/>
      <c r="CI128" s="128"/>
      <c r="CJ128" s="128"/>
      <c r="CK128" s="128"/>
      <c r="CL128" s="128"/>
      <c r="CM128" s="128"/>
      <c r="CN128" s="128"/>
      <c r="CO128" s="128"/>
      <c r="CP128" s="128"/>
      <c r="CQ128" s="128"/>
      <c r="CR128" s="128"/>
      <c r="CS128" s="128"/>
      <c r="CT128" s="128"/>
      <c r="CU128" s="128"/>
      <c r="CV128" s="128"/>
      <c r="CW128" s="128"/>
      <c r="CX128" s="128"/>
      <c r="CY128" s="128"/>
      <c r="CZ128" s="128"/>
      <c r="DA128" s="128"/>
      <c r="DB128" s="128"/>
      <c r="DC128" s="128"/>
      <c r="DD128" s="128"/>
      <c r="DE128" s="128"/>
      <c r="DF128" s="128"/>
      <c r="DG128" s="128"/>
      <c r="DH128" s="128"/>
      <c r="DI128" s="128"/>
      <c r="DJ128" s="128"/>
      <c r="DK128" s="128"/>
      <c r="DL128" s="128"/>
      <c r="DM128" s="128"/>
      <c r="DN128" s="128"/>
      <c r="DO128" s="128"/>
      <c r="DP128" s="128"/>
      <c r="DQ128" s="128"/>
      <c r="DR128" s="127"/>
      <c r="DS128" s="127"/>
      <c r="DT128" s="127"/>
      <c r="DU128" s="127"/>
      <c r="DV128" s="127"/>
      <c r="DW128" s="127"/>
      <c r="DX128" s="127"/>
      <c r="DY128" s="127"/>
      <c r="DZ128" s="127"/>
      <c r="EA128" s="127"/>
      <c r="EB128" s="127"/>
      <c r="EC128" s="127"/>
      <c r="ED128" s="127"/>
      <c r="EE128" s="127"/>
      <c r="EF128" s="127"/>
      <c r="EG128" s="127"/>
      <c r="EH128" s="127"/>
      <c r="EI128" s="127"/>
      <c r="EJ128" s="127"/>
      <c r="EK128" s="127"/>
      <c r="EL128" s="127"/>
      <c r="EM128" s="127"/>
    </row>
    <row r="129" spans="1:143">
      <c r="A129" s="127"/>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c r="AA129" s="128"/>
      <c r="AB129" s="128"/>
      <c r="AC129" s="128"/>
      <c r="AD129" s="128"/>
      <c r="AE129" s="128"/>
      <c r="AF129" s="128"/>
      <c r="AG129" s="128"/>
      <c r="AH129" s="128"/>
      <c r="AI129" s="128"/>
      <c r="AJ129" s="128"/>
      <c r="AK129" s="128"/>
      <c r="AL129" s="128"/>
      <c r="AM129" s="128"/>
      <c r="AN129" s="128"/>
      <c r="AO129" s="128"/>
      <c r="AP129" s="128"/>
      <c r="AQ129" s="128"/>
      <c r="AR129" s="128"/>
      <c r="AS129" s="128"/>
      <c r="AT129" s="128"/>
      <c r="AU129" s="128"/>
      <c r="AV129" s="128"/>
      <c r="AW129" s="128"/>
      <c r="AX129" s="128"/>
      <c r="AY129" s="128"/>
      <c r="AZ129" s="128"/>
      <c r="BA129" s="128"/>
      <c r="BB129" s="128"/>
      <c r="BC129" s="128"/>
      <c r="BD129" s="128"/>
      <c r="BE129" s="128"/>
      <c r="BF129" s="128"/>
      <c r="BG129" s="128"/>
      <c r="BH129" s="128"/>
      <c r="BI129" s="128"/>
      <c r="BJ129" s="128"/>
      <c r="BK129" s="128"/>
      <c r="BL129" s="128"/>
      <c r="BM129" s="128"/>
      <c r="BN129" s="128"/>
      <c r="BO129" s="128"/>
      <c r="BP129" s="128"/>
      <c r="BQ129" s="128"/>
      <c r="BR129" s="128"/>
      <c r="BS129" s="128"/>
      <c r="BT129" s="128"/>
      <c r="BU129" s="128"/>
      <c r="BV129" s="128"/>
      <c r="BW129" s="128"/>
      <c r="BX129" s="128"/>
      <c r="BY129" s="128"/>
      <c r="BZ129" s="128"/>
      <c r="CA129" s="128"/>
      <c r="CB129" s="128"/>
      <c r="CC129" s="128"/>
      <c r="CD129" s="128"/>
      <c r="CE129" s="128"/>
      <c r="CF129" s="128"/>
      <c r="CG129" s="128"/>
      <c r="CH129" s="128"/>
      <c r="CI129" s="128"/>
      <c r="CJ129" s="128"/>
      <c r="CK129" s="128"/>
      <c r="CL129" s="128"/>
      <c r="CM129" s="128"/>
      <c r="CN129" s="128"/>
      <c r="CO129" s="128"/>
      <c r="CP129" s="128"/>
      <c r="CQ129" s="128"/>
      <c r="CR129" s="128"/>
      <c r="CS129" s="128"/>
      <c r="CT129" s="128"/>
      <c r="CU129" s="128"/>
      <c r="CV129" s="128"/>
      <c r="CW129" s="128"/>
      <c r="CX129" s="128"/>
      <c r="CY129" s="128"/>
      <c r="CZ129" s="128"/>
      <c r="DA129" s="128"/>
      <c r="DB129" s="128"/>
      <c r="DC129" s="128"/>
      <c r="DD129" s="128"/>
      <c r="DE129" s="128"/>
      <c r="DF129" s="128"/>
      <c r="DG129" s="128"/>
      <c r="DH129" s="128"/>
      <c r="DI129" s="128"/>
      <c r="DJ129" s="128"/>
      <c r="DK129" s="128"/>
      <c r="DL129" s="128"/>
      <c r="DM129" s="128"/>
      <c r="DN129" s="128"/>
      <c r="DO129" s="128"/>
      <c r="DP129" s="128"/>
      <c r="DQ129" s="128"/>
      <c r="DR129" s="127"/>
      <c r="DS129" s="127"/>
      <c r="DT129" s="127"/>
      <c r="DU129" s="127"/>
      <c r="DV129" s="127"/>
      <c r="DW129" s="127"/>
      <c r="DX129" s="127"/>
      <c r="DY129" s="127"/>
      <c r="DZ129" s="127"/>
      <c r="EA129" s="127"/>
      <c r="EB129" s="127"/>
      <c r="EC129" s="127"/>
      <c r="ED129" s="127"/>
      <c r="EE129" s="127"/>
      <c r="EF129" s="127"/>
      <c r="EG129" s="127"/>
      <c r="EH129" s="127"/>
      <c r="EI129" s="127"/>
      <c r="EJ129" s="127"/>
      <c r="EK129" s="127"/>
      <c r="EL129" s="127"/>
      <c r="EM129" s="127"/>
    </row>
    <row r="130" spans="1:143">
      <c r="A130" s="127"/>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c r="AA130" s="128"/>
      <c r="AB130" s="128"/>
      <c r="AC130" s="128"/>
      <c r="AD130" s="128"/>
      <c r="AE130" s="128"/>
      <c r="AF130" s="128"/>
      <c r="AG130" s="128"/>
      <c r="AH130" s="128"/>
      <c r="AI130" s="128"/>
      <c r="AJ130" s="128"/>
      <c r="AK130" s="128"/>
      <c r="AL130" s="128"/>
      <c r="AM130" s="128"/>
      <c r="AN130" s="128"/>
      <c r="AO130" s="128"/>
      <c r="AP130" s="128"/>
      <c r="AQ130" s="128"/>
      <c r="AR130" s="128"/>
      <c r="AS130" s="128"/>
      <c r="AT130" s="128"/>
      <c r="AU130" s="128"/>
      <c r="AV130" s="128"/>
      <c r="AW130" s="128"/>
      <c r="AX130" s="128"/>
      <c r="AY130" s="128"/>
      <c r="AZ130" s="128"/>
      <c r="BA130" s="128"/>
      <c r="BB130" s="128"/>
      <c r="BC130" s="128"/>
      <c r="BD130" s="128"/>
      <c r="BE130" s="128"/>
      <c r="BF130" s="128"/>
      <c r="BG130" s="128"/>
      <c r="BH130" s="128"/>
      <c r="BI130" s="128"/>
      <c r="BJ130" s="128"/>
      <c r="BK130" s="128"/>
      <c r="BL130" s="128"/>
      <c r="BM130" s="128"/>
      <c r="BN130" s="128"/>
      <c r="BO130" s="128"/>
      <c r="BP130" s="128"/>
      <c r="BQ130" s="128"/>
      <c r="BR130" s="128"/>
      <c r="BS130" s="128"/>
      <c r="BT130" s="128"/>
      <c r="BU130" s="128"/>
      <c r="BV130" s="128"/>
      <c r="BW130" s="128"/>
      <c r="BX130" s="128"/>
      <c r="BY130" s="128"/>
      <c r="BZ130" s="128"/>
      <c r="CA130" s="128"/>
      <c r="CB130" s="128"/>
      <c r="CC130" s="128"/>
      <c r="CD130" s="128"/>
      <c r="CE130" s="128"/>
      <c r="CF130" s="128"/>
      <c r="CG130" s="128"/>
      <c r="CH130" s="128"/>
      <c r="CI130" s="128"/>
      <c r="CJ130" s="128"/>
      <c r="CK130" s="128"/>
      <c r="CL130" s="128"/>
      <c r="CM130" s="128"/>
      <c r="CN130" s="128"/>
      <c r="CO130" s="128"/>
      <c r="CP130" s="128"/>
      <c r="CQ130" s="128"/>
      <c r="CR130" s="128"/>
      <c r="CS130" s="128"/>
      <c r="CT130" s="128"/>
      <c r="CU130" s="128"/>
      <c r="CV130" s="128"/>
      <c r="CW130" s="128"/>
      <c r="CX130" s="128"/>
      <c r="CY130" s="128"/>
      <c r="CZ130" s="128"/>
      <c r="DA130" s="128"/>
      <c r="DB130" s="128"/>
      <c r="DC130" s="128"/>
      <c r="DD130" s="128"/>
      <c r="DE130" s="128"/>
      <c r="DF130" s="128"/>
      <c r="DG130" s="128"/>
      <c r="DH130" s="128"/>
      <c r="DI130" s="128"/>
      <c r="DJ130" s="128"/>
      <c r="DK130" s="128"/>
      <c r="DL130" s="128"/>
      <c r="DM130" s="128"/>
      <c r="DN130" s="128"/>
      <c r="DO130" s="128"/>
      <c r="DP130" s="128"/>
      <c r="DQ130" s="128"/>
      <c r="DR130" s="127"/>
      <c r="DS130" s="127"/>
      <c r="DT130" s="127"/>
      <c r="DU130" s="127"/>
      <c r="DV130" s="127"/>
      <c r="DW130" s="127"/>
      <c r="DX130" s="127"/>
      <c r="DY130" s="127"/>
      <c r="DZ130" s="127"/>
      <c r="EA130" s="127"/>
      <c r="EB130" s="127"/>
      <c r="EC130" s="127"/>
      <c r="ED130" s="127"/>
      <c r="EE130" s="127"/>
      <c r="EF130" s="127"/>
      <c r="EG130" s="127"/>
      <c r="EH130" s="127"/>
      <c r="EI130" s="127"/>
      <c r="EJ130" s="127"/>
      <c r="EK130" s="127"/>
      <c r="EL130" s="127"/>
      <c r="EM130" s="127"/>
    </row>
    <row r="131" spans="1:143">
      <c r="A131" s="127"/>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c r="AA131" s="128"/>
      <c r="AB131" s="128"/>
      <c r="AC131" s="128"/>
      <c r="AD131" s="128"/>
      <c r="AE131" s="128"/>
      <c r="AF131" s="128"/>
      <c r="AG131" s="128"/>
      <c r="AH131" s="128"/>
      <c r="AI131" s="128"/>
      <c r="AJ131" s="128"/>
      <c r="AK131" s="128"/>
      <c r="AL131" s="128"/>
      <c r="AM131" s="128"/>
      <c r="AN131" s="128"/>
      <c r="AO131" s="128"/>
      <c r="AP131" s="128"/>
      <c r="AQ131" s="128"/>
      <c r="AR131" s="128"/>
      <c r="AS131" s="128"/>
      <c r="AT131" s="128"/>
      <c r="AU131" s="128"/>
      <c r="AV131" s="128"/>
      <c r="AW131" s="128"/>
      <c r="AX131" s="128"/>
      <c r="AY131" s="128"/>
      <c r="AZ131" s="128"/>
      <c r="BA131" s="128"/>
      <c r="BB131" s="128"/>
      <c r="BC131" s="128"/>
      <c r="BD131" s="128"/>
      <c r="BE131" s="128"/>
      <c r="BF131" s="128"/>
      <c r="BG131" s="128"/>
      <c r="BH131" s="128"/>
      <c r="BI131" s="128"/>
      <c r="BJ131" s="128"/>
      <c r="BK131" s="128"/>
      <c r="BL131" s="128"/>
      <c r="BM131" s="128"/>
      <c r="BN131" s="128"/>
      <c r="BO131" s="128"/>
      <c r="BP131" s="128"/>
      <c r="BQ131" s="128"/>
      <c r="BR131" s="128"/>
      <c r="BS131" s="128"/>
      <c r="BT131" s="128"/>
      <c r="BU131" s="128"/>
      <c r="BV131" s="128"/>
      <c r="BW131" s="128"/>
      <c r="BX131" s="128"/>
      <c r="BY131" s="128"/>
      <c r="BZ131" s="128"/>
      <c r="CA131" s="128"/>
      <c r="CB131" s="128"/>
      <c r="CC131" s="128"/>
      <c r="CD131" s="128"/>
      <c r="CE131" s="128"/>
      <c r="CF131" s="128"/>
      <c r="CG131" s="128"/>
      <c r="CH131" s="128"/>
      <c r="CI131" s="128"/>
      <c r="CJ131" s="128"/>
      <c r="CK131" s="128"/>
      <c r="CL131" s="128"/>
      <c r="CM131" s="128"/>
      <c r="CN131" s="128"/>
      <c r="CO131" s="128"/>
      <c r="CP131" s="128"/>
      <c r="CQ131" s="128"/>
      <c r="CR131" s="128"/>
      <c r="CS131" s="128"/>
      <c r="CT131" s="128"/>
      <c r="CU131" s="128"/>
      <c r="CV131" s="128"/>
      <c r="CW131" s="128"/>
      <c r="CX131" s="128"/>
      <c r="CY131" s="128"/>
      <c r="CZ131" s="128"/>
      <c r="DA131" s="128"/>
      <c r="DB131" s="128"/>
      <c r="DC131" s="128"/>
      <c r="DD131" s="128"/>
      <c r="DE131" s="128"/>
      <c r="DF131" s="128"/>
      <c r="DG131" s="128"/>
      <c r="DH131" s="128"/>
      <c r="DI131" s="128"/>
      <c r="DJ131" s="128"/>
      <c r="DK131" s="128"/>
      <c r="DL131" s="128"/>
      <c r="DM131" s="128"/>
      <c r="DN131" s="128"/>
      <c r="DO131" s="128"/>
      <c r="DP131" s="128"/>
      <c r="DQ131" s="128"/>
      <c r="DR131" s="127"/>
      <c r="DS131" s="127"/>
      <c r="DT131" s="127"/>
      <c r="DU131" s="127"/>
      <c r="DV131" s="127"/>
      <c r="DW131" s="127"/>
      <c r="DX131" s="127"/>
      <c r="DY131" s="127"/>
      <c r="DZ131" s="127"/>
      <c r="EA131" s="127"/>
      <c r="EB131" s="127"/>
      <c r="EC131" s="127"/>
      <c r="ED131" s="127"/>
      <c r="EE131" s="127"/>
      <c r="EF131" s="127"/>
      <c r="EG131" s="127"/>
      <c r="EH131" s="127"/>
      <c r="EI131" s="127"/>
      <c r="EJ131" s="127"/>
      <c r="EK131" s="127"/>
      <c r="EL131" s="127"/>
      <c r="EM131" s="127"/>
    </row>
  </sheetData>
  <mergeCells count="5">
    <mergeCell ref="D9:E9"/>
    <mergeCell ref="B6:C6"/>
    <mergeCell ref="B8:C8"/>
    <mergeCell ref="B7:C7"/>
    <mergeCell ref="B9:C9"/>
  </mergeCells>
  <phoneticPr fontId="4" type="noConversion"/>
  <conditionalFormatting sqref="B10 EB11:EM131 EA31:EA131 A11:DZ131">
    <cfRule type="expression" dxfId="87" priority="1" stopIfTrue="1">
      <formula>ISERROR(A10)</formula>
    </cfRule>
  </conditionalFormatting>
  <dataValidations count="2">
    <dataValidation type="list" allowBlank="1" showInputMessage="1" showErrorMessage="1" sqref="E6">
      <formula1>$A$43:$A$49</formula1>
    </dataValidation>
    <dataValidation type="list" allowBlank="1" showInputMessage="1" showErrorMessage="1" sqref="D7:E7">
      <formula1>"Attritional,Large Losses,Total"</formula1>
    </dataValidation>
  </dataValidations>
  <hyperlinks>
    <hyperlink ref="E1" location="INDEX!A1" display="&lt;&lt;&lt; Index &lt;&lt;&lt;"/>
  </hyperlinks>
  <pageMargins left="0.75" right="0.75" top="1" bottom="1" header="0" footer="0"/>
  <headerFooter alignWithMargins="0"/>
</worksheet>
</file>

<file path=xl/worksheets/sheet32.xml><?xml version="1.0" encoding="utf-8"?>
<worksheet xmlns="http://schemas.openxmlformats.org/spreadsheetml/2006/main" xmlns:r="http://schemas.openxmlformats.org/officeDocument/2006/relationships">
  <sheetPr codeName="Hoja33">
    <tabColor rgb="FFFFC000"/>
  </sheetPr>
  <dimension ref="A1:IV131"/>
  <sheetViews>
    <sheetView showGridLines="0" zoomScale="80" zoomScaleNormal="80" workbookViewId="0"/>
  </sheetViews>
  <sheetFormatPr baseColWidth="10" defaultColWidth="11.42578125" defaultRowHeight="12.75"/>
  <cols>
    <col min="1" max="1" width="15.7109375" style="13" customWidth="1"/>
    <col min="2" max="20" width="12.85546875" style="13" bestFit="1" customWidth="1"/>
    <col min="21" max="121" width="11.5703125" style="13" bestFit="1" customWidth="1"/>
    <col min="122" max="16384" width="11.42578125" style="13"/>
  </cols>
  <sheetData>
    <row r="1" spans="1:256" ht="15.75">
      <c r="A1" s="122" t="s">
        <v>48</v>
      </c>
      <c r="B1" s="16" t="str">
        <f>operation</f>
        <v>RSA ARGENTINA</v>
      </c>
      <c r="E1" s="463" t="s">
        <v>361</v>
      </c>
    </row>
    <row r="2" spans="1:256" ht="15.75">
      <c r="A2" s="122" t="s">
        <v>49</v>
      </c>
      <c r="B2" s="16" t="str">
        <f>class</f>
        <v>Motor Comercial_CT</v>
      </c>
    </row>
    <row r="3" spans="1:256" ht="15.75">
      <c r="A3" s="122" t="s">
        <v>47</v>
      </c>
      <c r="B3" s="16" t="str">
        <f>currency&amp;" "&amp;Cover!$D$21</f>
        <v>AR$ (Thousands)</v>
      </c>
    </row>
    <row r="4" spans="1:256" ht="15.75">
      <c r="A4" s="123" t="s">
        <v>96</v>
      </c>
      <c r="B4" s="16" t="str">
        <f>reinsurance</f>
        <v>Gross</v>
      </c>
    </row>
    <row r="5" spans="1:256">
      <c r="A5" s="6"/>
      <c r="IV5" s="124" t="s">
        <v>19</v>
      </c>
    </row>
    <row r="6" spans="1:256">
      <c r="A6" s="6" t="s">
        <v>19</v>
      </c>
      <c r="B6" s="930" t="s">
        <v>123</v>
      </c>
      <c r="C6" s="930"/>
      <c r="IV6" s="13" t="s">
        <v>123</v>
      </c>
    </row>
    <row r="7" spans="1:256">
      <c r="A7" s="6" t="s">
        <v>46</v>
      </c>
      <c r="B7" s="931" t="s">
        <v>287</v>
      </c>
      <c r="C7" s="931"/>
      <c r="D7" s="125"/>
      <c r="E7" s="125"/>
      <c r="IV7" s="13" t="s">
        <v>124</v>
      </c>
    </row>
    <row r="8" spans="1:256">
      <c r="A8" s="6" t="s">
        <v>21</v>
      </c>
      <c r="B8" s="929" t="str">
        <f>VLOOKUP(B7&amp;B6,path,14,0)</f>
        <v>Incurred Claims</v>
      </c>
      <c r="C8" s="929"/>
      <c r="IV8" s="13" t="s">
        <v>125</v>
      </c>
    </row>
    <row r="9" spans="1:256">
      <c r="A9" s="6" t="s">
        <v>17</v>
      </c>
      <c r="B9" s="929" t="str">
        <f>VLOOKUP(B7&amp;B6,path,12,0)</f>
        <v>Weather\Linea Comercial\Cascos Totales\</v>
      </c>
      <c r="C9" s="929"/>
      <c r="D9" s="929"/>
      <c r="E9" s="929"/>
      <c r="IV9" s="13" t="s">
        <v>20</v>
      </c>
    </row>
    <row r="10" spans="1:256">
      <c r="IV10" s="13" t="s">
        <v>27</v>
      </c>
    </row>
    <row r="11" spans="1:256" ht="25.5">
      <c r="A11" s="126" t="s">
        <v>23</v>
      </c>
      <c r="B11" s="127" t="str">
        <f t="array" ref="B11:CC11">[33]!ResQ3Headers(1,0,ACC_Length,ProjectName)</f>
        <v>3m</v>
      </c>
      <c r="C11" s="127" t="str">
        <v>6m</v>
      </c>
      <c r="D11" s="127" t="str">
        <v>9m</v>
      </c>
      <c r="E11" s="127" t="str">
        <v>12m</v>
      </c>
      <c r="F11" s="127" t="str">
        <v>15m</v>
      </c>
      <c r="G11" s="127" t="str">
        <v>18m</v>
      </c>
      <c r="H11" s="127" t="str">
        <v>21m</v>
      </c>
      <c r="I11" s="127" t="str">
        <v>24m</v>
      </c>
      <c r="J11" s="127" t="str">
        <v>27m</v>
      </c>
      <c r="K11" s="127" t="str">
        <v>30m</v>
      </c>
      <c r="L11" s="127" t="str">
        <v>33m</v>
      </c>
      <c r="M11" s="127" t="str">
        <v>36m</v>
      </c>
      <c r="N11" s="127" t="str">
        <v>39m</v>
      </c>
      <c r="O11" s="127" t="str">
        <v>42m</v>
      </c>
      <c r="P11" s="127" t="str">
        <v>45m</v>
      </c>
      <c r="Q11" s="127" t="str">
        <v>48m</v>
      </c>
      <c r="R11" s="127" t="str">
        <v>51m</v>
      </c>
      <c r="S11" s="127" t="str">
        <v>54m</v>
      </c>
      <c r="T11" s="127" t="str">
        <v>57m</v>
      </c>
      <c r="U11" s="127" t="str">
        <v>60m</v>
      </c>
      <c r="V11" s="127" t="str">
        <v>63m</v>
      </c>
      <c r="W11" s="127" t="str">
        <v>66m</v>
      </c>
      <c r="X11" s="127" t="str">
        <v>69m</v>
      </c>
      <c r="Y11" s="127" t="str">
        <v>72m</v>
      </c>
      <c r="Z11" s="127" t="str">
        <v>75m</v>
      </c>
      <c r="AA11" s="127" t="str">
        <v>78m</v>
      </c>
      <c r="AB11" s="127" t="str">
        <v>81m</v>
      </c>
      <c r="AC11" s="127" t="str">
        <v>84m</v>
      </c>
      <c r="AD11" s="127" t="str">
        <v>87m</v>
      </c>
      <c r="AE11" s="127" t="str">
        <v>90m</v>
      </c>
      <c r="AF11" s="127" t="str">
        <v>93m</v>
      </c>
      <c r="AG11" s="127" t="str">
        <v>96m</v>
      </c>
      <c r="AH11" s="127" t="str">
        <v>99m</v>
      </c>
      <c r="AI11" s="127" t="str">
        <v>102m</v>
      </c>
      <c r="AJ11" s="127" t="str">
        <v>105m</v>
      </c>
      <c r="AK11" s="127" t="str">
        <v>108m</v>
      </c>
      <c r="AL11" s="127" t="str">
        <v>111m</v>
      </c>
      <c r="AM11" s="127" t="str">
        <v>114m</v>
      </c>
      <c r="AN11" s="127" t="str">
        <v>117m</v>
      </c>
      <c r="AO11" s="127" t="str">
        <v>120m</v>
      </c>
      <c r="AP11" s="127" t="str">
        <v>123m</v>
      </c>
      <c r="AQ11" s="127" t="str">
        <v>126m</v>
      </c>
      <c r="AR11" s="127" t="str">
        <v>129m</v>
      </c>
      <c r="AS11" s="127" t="str">
        <v>132m</v>
      </c>
      <c r="AT11" s="127" t="str">
        <v>135m</v>
      </c>
      <c r="AU11" s="127" t="str">
        <v>138m</v>
      </c>
      <c r="AV11" s="127" t="str">
        <v>141m</v>
      </c>
      <c r="AW11" s="127" t="str">
        <v>144m</v>
      </c>
      <c r="AX11" s="127" t="str">
        <v>147m</v>
      </c>
      <c r="AY11" s="127" t="str">
        <v>150m</v>
      </c>
      <c r="AZ11" s="127" t="str">
        <v>153m</v>
      </c>
      <c r="BA11" s="127" t="str">
        <v>156m</v>
      </c>
      <c r="BB11" s="127" t="str">
        <v>159m</v>
      </c>
      <c r="BC11" s="127" t="str">
        <v>162m</v>
      </c>
      <c r="BD11" s="127" t="str">
        <v>165m</v>
      </c>
      <c r="BE11" s="127" t="str">
        <v>168m</v>
      </c>
      <c r="BF11" s="127" t="str">
        <v>171m</v>
      </c>
      <c r="BG11" s="127" t="str">
        <v>174m</v>
      </c>
      <c r="BH11" s="127" t="str">
        <v>177m</v>
      </c>
      <c r="BI11" s="127" t="str">
        <v>180m</v>
      </c>
      <c r="BJ11" s="127" t="str">
        <v>183m</v>
      </c>
      <c r="BK11" s="127" t="str">
        <v>186m</v>
      </c>
      <c r="BL11" s="127" t="e">
        <v>#N/A</v>
      </c>
      <c r="BM11" s="127" t="e">
        <v>#N/A</v>
      </c>
      <c r="BN11" s="127" t="e">
        <v>#N/A</v>
      </c>
      <c r="BO11" s="127" t="e">
        <v>#N/A</v>
      </c>
      <c r="BP11" s="127" t="e">
        <v>#N/A</v>
      </c>
      <c r="BQ11" s="127" t="e">
        <v>#N/A</v>
      </c>
      <c r="BR11" s="127" t="e">
        <v>#N/A</v>
      </c>
      <c r="BS11" s="127" t="e">
        <v>#N/A</v>
      </c>
      <c r="BT11" s="127" t="e">
        <v>#N/A</v>
      </c>
      <c r="BU11" s="127" t="e">
        <v>#N/A</v>
      </c>
      <c r="BV11" s="127" t="e">
        <v>#N/A</v>
      </c>
      <c r="BW11" s="127" t="e">
        <v>#N/A</v>
      </c>
      <c r="BX11" s="127" t="e">
        <v>#N/A</v>
      </c>
      <c r="BY11" s="127" t="e">
        <v>#N/A</v>
      </c>
      <c r="BZ11" s="127" t="e">
        <v>#N/A</v>
      </c>
      <c r="CA11" s="127" t="e">
        <v>#N/A</v>
      </c>
      <c r="CB11" s="127" t="e">
        <v>#N/A</v>
      </c>
      <c r="CC11" s="127" t="e">
        <v>#N/A</v>
      </c>
      <c r="CD11" s="127"/>
      <c r="CE11" s="127"/>
      <c r="CF11" s="127"/>
      <c r="CG11" s="127"/>
      <c r="CH11" s="127"/>
      <c r="CI11" s="127"/>
      <c r="CJ11" s="127"/>
      <c r="CK11" s="127"/>
      <c r="CL11" s="127"/>
      <c r="CM11" s="127"/>
      <c r="CN11" s="127"/>
      <c r="CO11" s="127"/>
      <c r="CP11" s="127"/>
      <c r="CQ11" s="127"/>
      <c r="CR11" s="127"/>
      <c r="CS11" s="127"/>
      <c r="CT11" s="127"/>
      <c r="CU11" s="127"/>
      <c r="CV11" s="127"/>
      <c r="CW11" s="127"/>
      <c r="CX11" s="127"/>
      <c r="CY11" s="127"/>
      <c r="CZ11" s="127"/>
      <c r="DA11" s="127"/>
      <c r="DB11" s="127"/>
      <c r="DC11" s="127"/>
      <c r="DD11" s="127"/>
      <c r="DE11" s="127"/>
      <c r="DF11" s="127"/>
      <c r="DG11" s="127"/>
      <c r="DH11" s="127"/>
      <c r="DI11" s="127"/>
      <c r="DJ11" s="127"/>
      <c r="DK11" s="127"/>
      <c r="DL11" s="127"/>
      <c r="DM11" s="127"/>
      <c r="DN11" s="127"/>
      <c r="DO11" s="127"/>
      <c r="DP11" s="127"/>
      <c r="DQ11" s="127"/>
      <c r="DR11" s="127"/>
      <c r="DS11" s="127"/>
      <c r="DT11" s="127"/>
      <c r="DU11" s="127"/>
      <c r="DV11" s="127"/>
      <c r="DW11" s="127"/>
      <c r="DX11" s="127"/>
      <c r="DY11" s="127"/>
      <c r="DZ11" s="127"/>
      <c r="EB11" s="127"/>
      <c r="EC11" s="127"/>
      <c r="ED11" s="127"/>
      <c r="EE11" s="127"/>
      <c r="EF11" s="127"/>
      <c r="EG11" s="127"/>
      <c r="EH11" s="127"/>
      <c r="EI11" s="127"/>
      <c r="EJ11" s="127"/>
      <c r="EK11" s="127"/>
      <c r="EL11" s="127"/>
      <c r="EM11" s="127"/>
    </row>
    <row r="12" spans="1:256">
      <c r="A12" s="127"/>
      <c r="B12" s="128"/>
      <c r="C12" s="128"/>
      <c r="D12" s="128"/>
      <c r="E12" s="128"/>
      <c r="F12" s="128"/>
      <c r="G12" s="128"/>
      <c r="H12" s="128"/>
      <c r="I12" s="128"/>
      <c r="J12" s="128"/>
      <c r="K12" s="128"/>
      <c r="L12" s="128"/>
      <c r="M12" s="128"/>
      <c r="N12" s="128"/>
      <c r="O12" s="128"/>
      <c r="P12" s="128"/>
      <c r="Q12" s="128"/>
      <c r="R12" s="128"/>
      <c r="S12" s="128"/>
      <c r="T12" s="128"/>
      <c r="U12" s="128"/>
      <c r="V12" s="128"/>
      <c r="W12" s="128"/>
      <c r="X12" s="128"/>
      <c r="Y12" s="128"/>
      <c r="Z12" s="128"/>
      <c r="AA12" s="128"/>
      <c r="AB12" s="128"/>
      <c r="AC12" s="128"/>
      <c r="AD12" s="128"/>
      <c r="AE12" s="128"/>
      <c r="AF12" s="128"/>
      <c r="AG12" s="128"/>
      <c r="AH12" s="128"/>
      <c r="AI12" s="128"/>
      <c r="AJ12" s="128"/>
      <c r="AK12" s="128"/>
      <c r="AL12" s="128"/>
      <c r="AM12" s="128"/>
      <c r="AN12" s="128"/>
      <c r="AO12" s="128"/>
      <c r="AP12" s="128"/>
      <c r="AQ12" s="128"/>
      <c r="AR12" s="128"/>
      <c r="AS12" s="128"/>
      <c r="AT12" s="128"/>
      <c r="AU12" s="128"/>
      <c r="AV12" s="128"/>
      <c r="AW12" s="128"/>
      <c r="AX12" s="128"/>
      <c r="AY12" s="128"/>
      <c r="AZ12" s="128"/>
      <c r="BA12" s="128"/>
      <c r="BB12" s="128"/>
      <c r="BC12" s="128"/>
      <c r="BD12" s="128"/>
      <c r="BE12" s="128"/>
      <c r="BF12" s="128"/>
      <c r="BG12" s="128"/>
      <c r="BH12" s="128"/>
      <c r="BI12" s="128"/>
      <c r="BJ12" s="128"/>
      <c r="BK12" s="128"/>
      <c r="BL12" s="128"/>
      <c r="BM12" s="128"/>
      <c r="BN12" s="128"/>
      <c r="BO12" s="128"/>
      <c r="BP12" s="128"/>
      <c r="BQ12" s="128"/>
      <c r="BR12" s="128"/>
      <c r="BS12" s="128"/>
      <c r="BT12" s="128"/>
      <c r="BU12" s="128"/>
      <c r="BV12" s="128"/>
      <c r="BW12" s="128"/>
      <c r="BX12" s="128"/>
      <c r="BY12" s="128"/>
      <c r="BZ12" s="128"/>
      <c r="CA12" s="128"/>
      <c r="CB12" s="128"/>
      <c r="CC12" s="128"/>
      <c r="CD12" s="128"/>
      <c r="CE12" s="128"/>
      <c r="CF12" s="128"/>
      <c r="CG12" s="128"/>
      <c r="CH12" s="128"/>
      <c r="CI12" s="128"/>
      <c r="CJ12" s="128"/>
      <c r="CK12" s="128"/>
      <c r="CL12" s="128"/>
      <c r="CM12" s="128"/>
      <c r="CN12" s="128"/>
      <c r="CO12" s="128"/>
      <c r="CP12" s="128"/>
      <c r="CQ12" s="128"/>
      <c r="CR12" s="128"/>
      <c r="CS12" s="128"/>
      <c r="CT12" s="128"/>
      <c r="CU12" s="128"/>
      <c r="CV12" s="128"/>
      <c r="CW12" s="128"/>
      <c r="CX12" s="128"/>
      <c r="CY12" s="128"/>
      <c r="CZ12" s="128"/>
      <c r="DA12" s="128"/>
      <c r="DB12" s="128"/>
      <c r="DC12" s="128"/>
      <c r="DD12" s="128"/>
      <c r="DE12" s="128"/>
      <c r="DF12" s="128"/>
      <c r="DG12" s="128"/>
      <c r="DH12" s="128"/>
      <c r="DI12" s="128"/>
      <c r="DJ12" s="128"/>
      <c r="DK12" s="128"/>
      <c r="DL12" s="128"/>
      <c r="DM12" s="128"/>
      <c r="DN12" s="128"/>
      <c r="DO12" s="128"/>
      <c r="DP12" s="128"/>
      <c r="DQ12" s="128"/>
      <c r="DR12" s="127"/>
      <c r="DS12" s="127"/>
      <c r="DT12" s="127"/>
      <c r="DU12" s="127"/>
      <c r="DV12" s="127"/>
      <c r="DW12" s="127"/>
      <c r="DX12" s="127"/>
      <c r="DY12" s="127"/>
      <c r="DZ12" s="127"/>
      <c r="EB12" s="127"/>
      <c r="EC12" s="127"/>
      <c r="ED12" s="127"/>
      <c r="EE12" s="127"/>
      <c r="EF12" s="127"/>
      <c r="EG12" s="127"/>
      <c r="EH12" s="127"/>
      <c r="EI12" s="127"/>
      <c r="EJ12" s="127"/>
      <c r="EK12" s="127"/>
      <c r="EL12" s="127"/>
      <c r="EM12" s="127"/>
    </row>
    <row r="13" spans="1:256">
      <c r="A13" s="127"/>
      <c r="B13" s="128"/>
      <c r="C13" s="128"/>
      <c r="D13" s="128"/>
      <c r="E13" s="128"/>
      <c r="F13" s="128"/>
      <c r="G13" s="128"/>
      <c r="H13" s="128"/>
      <c r="I13" s="128"/>
      <c r="J13" s="128"/>
      <c r="K13" s="128"/>
      <c r="L13" s="128"/>
      <c r="M13" s="128"/>
      <c r="N13" s="128"/>
      <c r="O13" s="128"/>
      <c r="P13" s="128"/>
      <c r="Q13" s="128"/>
      <c r="R13" s="128"/>
      <c r="S13" s="128"/>
      <c r="T13" s="128"/>
      <c r="U13" s="128"/>
      <c r="V13" s="128"/>
      <c r="W13" s="128"/>
      <c r="X13" s="128"/>
      <c r="Y13" s="128"/>
      <c r="Z13" s="128"/>
      <c r="AA13" s="128"/>
      <c r="AB13" s="128"/>
      <c r="AC13" s="128"/>
      <c r="AD13" s="128"/>
      <c r="AE13" s="128"/>
      <c r="AF13" s="128"/>
      <c r="AG13" s="128"/>
      <c r="AH13" s="128"/>
      <c r="AI13" s="128"/>
      <c r="AJ13" s="128"/>
      <c r="AK13" s="128"/>
      <c r="AL13" s="128"/>
      <c r="AM13" s="128"/>
      <c r="AN13" s="128"/>
      <c r="AO13" s="128"/>
      <c r="AP13" s="128"/>
      <c r="AQ13" s="128"/>
      <c r="AR13" s="128"/>
      <c r="AS13" s="128"/>
      <c r="AT13" s="128"/>
      <c r="AU13" s="128"/>
      <c r="AV13" s="128"/>
      <c r="AW13" s="128"/>
      <c r="AX13" s="128"/>
      <c r="AY13" s="128"/>
      <c r="AZ13" s="128"/>
      <c r="BA13" s="128"/>
      <c r="BB13" s="128"/>
      <c r="BC13" s="128"/>
      <c r="BD13" s="128"/>
      <c r="BE13" s="128"/>
      <c r="BF13" s="128"/>
      <c r="BG13" s="128"/>
      <c r="BH13" s="128"/>
      <c r="BI13" s="128"/>
      <c r="BJ13" s="128"/>
      <c r="BK13" s="128"/>
      <c r="BL13" s="128"/>
      <c r="BM13" s="128"/>
      <c r="BN13" s="128"/>
      <c r="BO13" s="128"/>
      <c r="BP13" s="128"/>
      <c r="BQ13" s="128"/>
      <c r="BR13" s="128"/>
      <c r="BS13" s="128"/>
      <c r="BT13" s="128"/>
      <c r="BU13" s="128"/>
      <c r="BV13" s="128"/>
      <c r="BW13" s="128"/>
      <c r="BX13" s="128"/>
      <c r="BY13" s="128"/>
      <c r="BZ13" s="128"/>
      <c r="CA13" s="128"/>
      <c r="CB13" s="128"/>
      <c r="CC13" s="128"/>
      <c r="CD13" s="128"/>
      <c r="CE13" s="128"/>
      <c r="CF13" s="128"/>
      <c r="CG13" s="128"/>
      <c r="CH13" s="128"/>
      <c r="CI13" s="128"/>
      <c r="CJ13" s="128"/>
      <c r="CK13" s="128"/>
      <c r="CL13" s="128"/>
      <c r="CM13" s="128"/>
      <c r="CN13" s="128"/>
      <c r="CO13" s="128"/>
      <c r="CP13" s="128"/>
      <c r="CQ13" s="128"/>
      <c r="CR13" s="128"/>
      <c r="CS13" s="128"/>
      <c r="CT13" s="128"/>
      <c r="CU13" s="128"/>
      <c r="CV13" s="128"/>
      <c r="CW13" s="128"/>
      <c r="CX13" s="128"/>
      <c r="CY13" s="128"/>
      <c r="CZ13" s="128"/>
      <c r="DA13" s="128"/>
      <c r="DB13" s="128"/>
      <c r="DC13" s="128"/>
      <c r="DD13" s="128"/>
      <c r="DE13" s="128"/>
      <c r="DF13" s="128"/>
      <c r="DG13" s="128"/>
      <c r="DH13" s="128"/>
      <c r="DI13" s="128"/>
      <c r="DJ13" s="128"/>
      <c r="DK13" s="128"/>
      <c r="DL13" s="128"/>
      <c r="DM13" s="128"/>
      <c r="DN13" s="128"/>
      <c r="DO13" s="128"/>
      <c r="DP13" s="128"/>
      <c r="DQ13" s="128"/>
      <c r="DR13" s="127"/>
      <c r="DS13" s="127"/>
      <c r="DT13" s="127"/>
      <c r="DU13" s="127"/>
      <c r="DV13" s="127"/>
      <c r="DW13" s="127"/>
      <c r="DX13" s="127"/>
      <c r="DY13" s="127"/>
      <c r="DZ13" s="127"/>
      <c r="EB13" s="127"/>
      <c r="EC13" s="127"/>
      <c r="ED13" s="127"/>
      <c r="EE13" s="127"/>
      <c r="EF13" s="127"/>
      <c r="EG13" s="127"/>
      <c r="EH13" s="127"/>
      <c r="EI13" s="127"/>
      <c r="EJ13" s="127"/>
      <c r="EK13" s="127"/>
      <c r="EL13" s="127"/>
      <c r="EM13" s="127"/>
    </row>
    <row r="14" spans="1:256">
      <c r="A14" s="127"/>
      <c r="B14" s="128"/>
      <c r="C14" s="128"/>
      <c r="D14" s="128"/>
      <c r="E14" s="128"/>
      <c r="F14" s="128"/>
      <c r="G14" s="128"/>
      <c r="H14" s="128"/>
      <c r="I14" s="128"/>
      <c r="J14" s="128"/>
      <c r="K14" s="128"/>
      <c r="L14" s="128"/>
      <c r="M14" s="128"/>
      <c r="N14" s="128"/>
      <c r="O14" s="128"/>
      <c r="P14" s="128"/>
      <c r="Q14" s="128"/>
      <c r="R14" s="128"/>
      <c r="S14" s="128"/>
      <c r="T14" s="128"/>
      <c r="U14" s="128"/>
      <c r="V14" s="128"/>
      <c r="W14" s="128"/>
      <c r="X14" s="128"/>
      <c r="Y14" s="128"/>
      <c r="Z14" s="128"/>
      <c r="AA14" s="128"/>
      <c r="AB14" s="128"/>
      <c r="AC14" s="128"/>
      <c r="AD14" s="128"/>
      <c r="AE14" s="128"/>
      <c r="AF14" s="128"/>
      <c r="AG14" s="128"/>
      <c r="AH14" s="128"/>
      <c r="AI14" s="128"/>
      <c r="AJ14" s="128"/>
      <c r="AK14" s="128"/>
      <c r="AL14" s="128"/>
      <c r="AM14" s="128"/>
      <c r="AN14" s="128"/>
      <c r="AO14" s="128"/>
      <c r="AP14" s="128"/>
      <c r="AQ14" s="128"/>
      <c r="AR14" s="128"/>
      <c r="AS14" s="128"/>
      <c r="AT14" s="128"/>
      <c r="AU14" s="128"/>
      <c r="AV14" s="128"/>
      <c r="AW14" s="128"/>
      <c r="AX14" s="128"/>
      <c r="AY14" s="128"/>
      <c r="AZ14" s="128"/>
      <c r="BA14" s="128"/>
      <c r="BB14" s="128"/>
      <c r="BC14" s="128"/>
      <c r="BD14" s="128"/>
      <c r="BE14" s="128"/>
      <c r="BF14" s="128"/>
      <c r="BG14" s="128"/>
      <c r="BH14" s="128"/>
      <c r="BI14" s="128"/>
      <c r="BJ14" s="128"/>
      <c r="BK14" s="128"/>
      <c r="BL14" s="128"/>
      <c r="BM14" s="128"/>
      <c r="BN14" s="128"/>
      <c r="BO14" s="128"/>
      <c r="BP14" s="128"/>
      <c r="BQ14" s="128"/>
      <c r="BR14" s="128"/>
      <c r="BS14" s="128"/>
      <c r="BT14" s="128"/>
      <c r="BU14" s="128"/>
      <c r="BV14" s="128"/>
      <c r="BW14" s="128"/>
      <c r="BX14" s="128"/>
      <c r="BY14" s="128"/>
      <c r="BZ14" s="128"/>
      <c r="CA14" s="128"/>
      <c r="CB14" s="128"/>
      <c r="CC14" s="128"/>
      <c r="CD14" s="128"/>
      <c r="CE14" s="128"/>
      <c r="CF14" s="128"/>
      <c r="CG14" s="128"/>
      <c r="CH14" s="128"/>
      <c r="CI14" s="128"/>
      <c r="CJ14" s="128"/>
      <c r="CK14" s="128"/>
      <c r="CL14" s="128"/>
      <c r="CM14" s="128"/>
      <c r="CN14" s="128"/>
      <c r="CO14" s="128"/>
      <c r="CP14" s="128"/>
      <c r="CQ14" s="128"/>
      <c r="CR14" s="128"/>
      <c r="CS14" s="128"/>
      <c r="CT14" s="128"/>
      <c r="CU14" s="128"/>
      <c r="CV14" s="128"/>
      <c r="CW14" s="128"/>
      <c r="CX14" s="128"/>
      <c r="CY14" s="128"/>
      <c r="CZ14" s="128"/>
      <c r="DA14" s="128"/>
      <c r="DB14" s="128"/>
      <c r="DC14" s="128"/>
      <c r="DD14" s="128"/>
      <c r="DE14" s="128"/>
      <c r="DF14" s="128"/>
      <c r="DG14" s="128"/>
      <c r="DH14" s="128"/>
      <c r="DI14" s="128"/>
      <c r="DJ14" s="128"/>
      <c r="DK14" s="128"/>
      <c r="DL14" s="128"/>
      <c r="DM14" s="128"/>
      <c r="DN14" s="128"/>
      <c r="DO14" s="128"/>
      <c r="DP14" s="128"/>
      <c r="DQ14" s="128"/>
      <c r="DR14" s="127"/>
      <c r="DS14" s="127"/>
      <c r="DT14" s="127"/>
      <c r="DU14" s="127"/>
      <c r="DV14" s="127"/>
      <c r="DW14" s="127"/>
      <c r="DX14" s="127"/>
      <c r="DY14" s="127"/>
      <c r="DZ14" s="127"/>
      <c r="EB14" s="127"/>
      <c r="EC14" s="127"/>
      <c r="ED14" s="127"/>
      <c r="EE14" s="127"/>
      <c r="EF14" s="127"/>
      <c r="EG14" s="127"/>
      <c r="EH14" s="127"/>
      <c r="EI14" s="127"/>
      <c r="EJ14" s="127"/>
      <c r="EK14" s="127"/>
      <c r="EL14" s="127"/>
      <c r="EM14" s="127"/>
    </row>
    <row r="15" spans="1:256">
      <c r="A15" s="127"/>
      <c r="B15" s="128"/>
      <c r="C15" s="128"/>
      <c r="D15" s="128"/>
      <c r="E15" s="128"/>
      <c r="F15" s="128"/>
      <c r="G15" s="128"/>
      <c r="H15" s="128"/>
      <c r="I15" s="128"/>
      <c r="J15" s="128"/>
      <c r="K15" s="128"/>
      <c r="L15" s="128"/>
      <c r="M15" s="128"/>
      <c r="N15" s="128"/>
      <c r="O15" s="128"/>
      <c r="P15" s="128"/>
      <c r="Q15" s="128"/>
      <c r="R15" s="128"/>
      <c r="S15" s="128"/>
      <c r="T15" s="128"/>
      <c r="U15" s="128"/>
      <c r="V15" s="128"/>
      <c r="W15" s="128"/>
      <c r="X15" s="128"/>
      <c r="Y15" s="128"/>
      <c r="Z15" s="128"/>
      <c r="AA15" s="128"/>
      <c r="AB15" s="128"/>
      <c r="AC15" s="128"/>
      <c r="AD15" s="128"/>
      <c r="AE15" s="128"/>
      <c r="AF15" s="128"/>
      <c r="AG15" s="128"/>
      <c r="AH15" s="128"/>
      <c r="AI15" s="128"/>
      <c r="AJ15" s="128"/>
      <c r="AK15" s="128"/>
      <c r="AL15" s="128"/>
      <c r="AM15" s="128"/>
      <c r="AN15" s="128"/>
      <c r="AO15" s="128"/>
      <c r="AP15" s="128"/>
      <c r="AQ15" s="128"/>
      <c r="AR15" s="128"/>
      <c r="AS15" s="128"/>
      <c r="AT15" s="128"/>
      <c r="AU15" s="128"/>
      <c r="AV15" s="128"/>
      <c r="AW15" s="128"/>
      <c r="AX15" s="128"/>
      <c r="AY15" s="128"/>
      <c r="AZ15" s="128"/>
      <c r="BA15" s="128"/>
      <c r="BB15" s="128"/>
      <c r="BC15" s="128"/>
      <c r="BD15" s="128"/>
      <c r="BE15" s="128"/>
      <c r="BF15" s="128"/>
      <c r="BG15" s="128"/>
      <c r="BH15" s="128"/>
      <c r="BI15" s="128"/>
      <c r="BJ15" s="128"/>
      <c r="BK15" s="128"/>
      <c r="BL15" s="128"/>
      <c r="BM15" s="128"/>
      <c r="BN15" s="128"/>
      <c r="BO15" s="128"/>
      <c r="BP15" s="128"/>
      <c r="BQ15" s="128"/>
      <c r="BR15" s="128"/>
      <c r="BS15" s="128"/>
      <c r="BT15" s="128"/>
      <c r="BU15" s="128"/>
      <c r="BV15" s="128"/>
      <c r="BW15" s="128"/>
      <c r="BX15" s="128"/>
      <c r="BY15" s="128"/>
      <c r="BZ15" s="128"/>
      <c r="CA15" s="128"/>
      <c r="CB15" s="128"/>
      <c r="CC15" s="128"/>
      <c r="CD15" s="128"/>
      <c r="CE15" s="128"/>
      <c r="CF15" s="128"/>
      <c r="CG15" s="128"/>
      <c r="CH15" s="128"/>
      <c r="CI15" s="128"/>
      <c r="CJ15" s="128"/>
      <c r="CK15" s="128"/>
      <c r="CL15" s="128"/>
      <c r="CM15" s="128"/>
      <c r="CN15" s="128"/>
      <c r="CO15" s="128"/>
      <c r="CP15" s="128"/>
      <c r="CQ15" s="128"/>
      <c r="CR15" s="128"/>
      <c r="CS15" s="128"/>
      <c r="CT15" s="128"/>
      <c r="CU15" s="128"/>
      <c r="CV15" s="128"/>
      <c r="CW15" s="128"/>
      <c r="CX15" s="128"/>
      <c r="CY15" s="128"/>
      <c r="CZ15" s="128"/>
      <c r="DA15" s="128"/>
      <c r="DB15" s="128"/>
      <c r="DC15" s="128"/>
      <c r="DD15" s="128"/>
      <c r="DE15" s="128"/>
      <c r="DF15" s="128"/>
      <c r="DG15" s="128"/>
      <c r="DH15" s="128"/>
      <c r="DI15" s="128"/>
      <c r="DJ15" s="128"/>
      <c r="DK15" s="128"/>
      <c r="DL15" s="128"/>
      <c r="DM15" s="128"/>
      <c r="DN15" s="128"/>
      <c r="DO15" s="128"/>
      <c r="DP15" s="128"/>
      <c r="DQ15" s="128"/>
      <c r="DR15" s="127"/>
      <c r="DS15" s="127"/>
      <c r="DT15" s="127"/>
      <c r="DU15" s="127"/>
      <c r="DV15" s="127"/>
      <c r="DW15" s="127"/>
      <c r="DX15" s="127"/>
      <c r="DY15" s="127"/>
      <c r="DZ15" s="127"/>
      <c r="EB15" s="127"/>
      <c r="EC15" s="127"/>
      <c r="ED15" s="127"/>
      <c r="EE15" s="127"/>
      <c r="EF15" s="127"/>
      <c r="EG15" s="127"/>
      <c r="EH15" s="127"/>
      <c r="EI15" s="127"/>
      <c r="EJ15" s="127"/>
      <c r="EK15" s="127"/>
      <c r="EL15" s="127"/>
      <c r="EM15" s="127"/>
    </row>
    <row r="16" spans="1:256">
      <c r="A16" s="127"/>
      <c r="B16" s="128"/>
      <c r="C16" s="128"/>
      <c r="D16" s="128"/>
      <c r="E16" s="128"/>
      <c r="F16" s="128"/>
      <c r="G16" s="128"/>
      <c r="H16" s="128"/>
      <c r="I16" s="128"/>
      <c r="J16" s="128"/>
      <c r="K16" s="128"/>
      <c r="L16" s="128"/>
      <c r="M16" s="128"/>
      <c r="N16" s="128"/>
      <c r="O16" s="128"/>
      <c r="P16" s="128"/>
      <c r="Q16" s="128"/>
      <c r="R16" s="128"/>
      <c r="S16" s="128"/>
      <c r="T16" s="128"/>
      <c r="U16" s="128"/>
      <c r="V16" s="128"/>
      <c r="W16" s="128"/>
      <c r="X16" s="128"/>
      <c r="Y16" s="128"/>
      <c r="Z16" s="128"/>
      <c r="AA16" s="128"/>
      <c r="AB16" s="128"/>
      <c r="AC16" s="128"/>
      <c r="AD16" s="128"/>
      <c r="AE16" s="128"/>
      <c r="AF16" s="128"/>
      <c r="AG16" s="128"/>
      <c r="AH16" s="128"/>
      <c r="AI16" s="128"/>
      <c r="AJ16" s="128"/>
      <c r="AK16" s="128"/>
      <c r="AL16" s="128"/>
      <c r="AM16" s="128"/>
      <c r="AN16" s="128"/>
      <c r="AO16" s="128"/>
      <c r="AP16" s="128"/>
      <c r="AQ16" s="128"/>
      <c r="AR16" s="128"/>
      <c r="AS16" s="128"/>
      <c r="AT16" s="128"/>
      <c r="AU16" s="128"/>
      <c r="AV16" s="128"/>
      <c r="AW16" s="128"/>
      <c r="AX16" s="128"/>
      <c r="AY16" s="128"/>
      <c r="AZ16" s="128"/>
      <c r="BA16" s="128"/>
      <c r="BB16" s="128"/>
      <c r="BC16" s="128"/>
      <c r="BD16" s="128"/>
      <c r="BE16" s="128"/>
      <c r="BF16" s="128"/>
      <c r="BG16" s="128"/>
      <c r="BH16" s="128"/>
      <c r="BI16" s="128"/>
      <c r="BJ16" s="128"/>
      <c r="BK16" s="128"/>
      <c r="BL16" s="128"/>
      <c r="BM16" s="128"/>
      <c r="BN16" s="128"/>
      <c r="BO16" s="128"/>
      <c r="BP16" s="128"/>
      <c r="BQ16" s="128"/>
      <c r="BR16" s="128"/>
      <c r="BS16" s="128"/>
      <c r="BT16" s="128"/>
      <c r="BU16" s="128"/>
      <c r="BV16" s="128"/>
      <c r="BW16" s="128"/>
      <c r="BX16" s="128"/>
      <c r="BY16" s="128"/>
      <c r="BZ16" s="128"/>
      <c r="CA16" s="128"/>
      <c r="CB16" s="128"/>
      <c r="CC16" s="128"/>
      <c r="CD16" s="128"/>
      <c r="CE16" s="128"/>
      <c r="CF16" s="128"/>
      <c r="CG16" s="128"/>
      <c r="CH16" s="128"/>
      <c r="CI16" s="128"/>
      <c r="CJ16" s="128"/>
      <c r="CK16" s="128"/>
      <c r="CL16" s="128"/>
      <c r="CM16" s="128"/>
      <c r="CN16" s="128"/>
      <c r="CO16" s="128"/>
      <c r="CP16" s="128"/>
      <c r="CQ16" s="128"/>
      <c r="CR16" s="128"/>
      <c r="CS16" s="128"/>
      <c r="CT16" s="128"/>
      <c r="CU16" s="128"/>
      <c r="CV16" s="128"/>
      <c r="CW16" s="128"/>
      <c r="CX16" s="128"/>
      <c r="CY16" s="128"/>
      <c r="CZ16" s="128"/>
      <c r="DA16" s="128"/>
      <c r="DB16" s="128"/>
      <c r="DC16" s="128"/>
      <c r="DD16" s="128"/>
      <c r="DE16" s="128"/>
      <c r="DF16" s="128"/>
      <c r="DG16" s="128"/>
      <c r="DH16" s="128"/>
      <c r="DI16" s="128"/>
      <c r="DJ16" s="128"/>
      <c r="DK16" s="128"/>
      <c r="DL16" s="128"/>
      <c r="DM16" s="128"/>
      <c r="DN16" s="128"/>
      <c r="DO16" s="128"/>
      <c r="DP16" s="128"/>
      <c r="DQ16" s="128"/>
      <c r="DR16" s="127"/>
      <c r="DS16" s="127"/>
      <c r="DT16" s="127"/>
      <c r="DU16" s="127"/>
      <c r="DV16" s="127"/>
      <c r="DW16" s="127"/>
      <c r="DX16" s="127"/>
      <c r="DY16" s="127"/>
      <c r="DZ16" s="127"/>
      <c r="EB16" s="127"/>
      <c r="EC16" s="127"/>
      <c r="ED16" s="127"/>
      <c r="EE16" s="127"/>
      <c r="EF16" s="127"/>
      <c r="EG16" s="127"/>
      <c r="EH16" s="127"/>
      <c r="EI16" s="127"/>
      <c r="EJ16" s="127"/>
      <c r="EK16" s="127"/>
      <c r="EL16" s="127"/>
      <c r="EM16" s="127"/>
    </row>
    <row r="17" spans="1:143">
      <c r="A17" s="127"/>
      <c r="B17" s="128"/>
      <c r="C17" s="128"/>
      <c r="D17" s="128"/>
      <c r="E17" s="128"/>
      <c r="F17" s="128"/>
      <c r="G17" s="128"/>
      <c r="H17" s="128"/>
      <c r="I17" s="128"/>
      <c r="J17" s="128"/>
      <c r="K17" s="128"/>
      <c r="L17" s="128"/>
      <c r="M17" s="128"/>
      <c r="N17" s="128"/>
      <c r="O17" s="128"/>
      <c r="P17" s="128"/>
      <c r="Q17" s="128"/>
      <c r="R17" s="128"/>
      <c r="S17" s="128"/>
      <c r="T17" s="128"/>
      <c r="U17" s="128"/>
      <c r="V17" s="128"/>
      <c r="W17" s="128"/>
      <c r="X17" s="128"/>
      <c r="Y17" s="128"/>
      <c r="Z17" s="128"/>
      <c r="AA17" s="128"/>
      <c r="AB17" s="128"/>
      <c r="AC17" s="128"/>
      <c r="AD17" s="128"/>
      <c r="AE17" s="128"/>
      <c r="AF17" s="128"/>
      <c r="AG17" s="128"/>
      <c r="AH17" s="128"/>
      <c r="AI17" s="128"/>
      <c r="AJ17" s="128"/>
      <c r="AK17" s="128"/>
      <c r="AL17" s="128"/>
      <c r="AM17" s="128"/>
      <c r="AN17" s="128"/>
      <c r="AO17" s="128"/>
      <c r="AP17" s="128"/>
      <c r="AQ17" s="128"/>
      <c r="AR17" s="128"/>
      <c r="AS17" s="128"/>
      <c r="AT17" s="128"/>
      <c r="AU17" s="128"/>
      <c r="AV17" s="128"/>
      <c r="AW17" s="128"/>
      <c r="AX17" s="128"/>
      <c r="AY17" s="128"/>
      <c r="AZ17" s="128"/>
      <c r="BA17" s="128"/>
      <c r="BB17" s="128"/>
      <c r="BC17" s="128"/>
      <c r="BD17" s="128"/>
      <c r="BE17" s="128"/>
      <c r="BF17" s="128"/>
      <c r="BG17" s="128"/>
      <c r="BH17" s="128"/>
      <c r="BI17" s="128"/>
      <c r="BJ17" s="128"/>
      <c r="BK17" s="128"/>
      <c r="BL17" s="128"/>
      <c r="BM17" s="128"/>
      <c r="BN17" s="128"/>
      <c r="BO17" s="128"/>
      <c r="BP17" s="128"/>
      <c r="BQ17" s="128"/>
      <c r="BR17" s="128"/>
      <c r="BS17" s="128"/>
      <c r="BT17" s="128"/>
      <c r="BU17" s="128"/>
      <c r="BV17" s="128"/>
      <c r="BW17" s="128"/>
      <c r="BX17" s="128"/>
      <c r="BY17" s="128"/>
      <c r="BZ17" s="128"/>
      <c r="CA17" s="128"/>
      <c r="CB17" s="128"/>
      <c r="CC17" s="128"/>
      <c r="CD17" s="128"/>
      <c r="CE17" s="128"/>
      <c r="CF17" s="128"/>
      <c r="CG17" s="128"/>
      <c r="CH17" s="128"/>
      <c r="CI17" s="128"/>
      <c r="CJ17" s="128"/>
      <c r="CK17" s="128"/>
      <c r="CL17" s="128"/>
      <c r="CM17" s="128"/>
      <c r="CN17" s="128"/>
      <c r="CO17" s="128"/>
      <c r="CP17" s="128"/>
      <c r="CQ17" s="128"/>
      <c r="CR17" s="128"/>
      <c r="CS17" s="128"/>
      <c r="CT17" s="128"/>
      <c r="CU17" s="128"/>
      <c r="CV17" s="128"/>
      <c r="CW17" s="128"/>
      <c r="CX17" s="128"/>
      <c r="CY17" s="128"/>
      <c r="CZ17" s="128"/>
      <c r="DA17" s="128"/>
      <c r="DB17" s="128"/>
      <c r="DC17" s="128"/>
      <c r="DD17" s="128"/>
      <c r="DE17" s="128"/>
      <c r="DF17" s="128"/>
      <c r="DG17" s="128"/>
      <c r="DH17" s="128"/>
      <c r="DI17" s="128"/>
      <c r="DJ17" s="128"/>
      <c r="DK17" s="128"/>
      <c r="DL17" s="128"/>
      <c r="DM17" s="128"/>
      <c r="DN17" s="128"/>
      <c r="DO17" s="128"/>
      <c r="DP17" s="128"/>
      <c r="DQ17" s="128"/>
      <c r="DR17" s="127"/>
      <c r="DS17" s="127"/>
      <c r="DT17" s="127"/>
      <c r="DU17" s="127"/>
      <c r="DV17" s="127"/>
      <c r="DW17" s="127"/>
      <c r="DX17" s="127"/>
      <c r="DY17" s="127"/>
      <c r="DZ17" s="127"/>
      <c r="EB17" s="127"/>
      <c r="EC17" s="127"/>
      <c r="ED17" s="127"/>
      <c r="EE17" s="127"/>
      <c r="EF17" s="127"/>
      <c r="EG17" s="127"/>
      <c r="EH17" s="127"/>
      <c r="EI17" s="127"/>
      <c r="EJ17" s="127"/>
      <c r="EK17" s="127"/>
      <c r="EL17" s="127"/>
      <c r="EM17" s="127"/>
    </row>
    <row r="18" spans="1:143">
      <c r="A18" s="127"/>
      <c r="B18" s="128"/>
      <c r="C18" s="128"/>
      <c r="D18" s="128"/>
      <c r="E18" s="128"/>
      <c r="F18" s="128"/>
      <c r="G18" s="128"/>
      <c r="H18" s="128"/>
      <c r="I18" s="128"/>
      <c r="J18" s="128"/>
      <c r="K18" s="128"/>
      <c r="L18" s="128"/>
      <c r="M18" s="128"/>
      <c r="N18" s="128"/>
      <c r="O18" s="128"/>
      <c r="P18" s="128"/>
      <c r="Q18" s="128"/>
      <c r="R18" s="128"/>
      <c r="S18" s="128"/>
      <c r="T18" s="128"/>
      <c r="U18" s="128"/>
      <c r="V18" s="128"/>
      <c r="W18" s="128"/>
      <c r="X18" s="128"/>
      <c r="Y18" s="128"/>
      <c r="Z18" s="128"/>
      <c r="AA18" s="128"/>
      <c r="AB18" s="128"/>
      <c r="AC18" s="128"/>
      <c r="AD18" s="128"/>
      <c r="AE18" s="128"/>
      <c r="AF18" s="128"/>
      <c r="AG18" s="128"/>
      <c r="AH18" s="128"/>
      <c r="AI18" s="128"/>
      <c r="AJ18" s="128"/>
      <c r="AK18" s="128"/>
      <c r="AL18" s="128"/>
      <c r="AM18" s="128"/>
      <c r="AN18" s="128"/>
      <c r="AO18" s="128"/>
      <c r="AP18" s="128"/>
      <c r="AQ18" s="128"/>
      <c r="AR18" s="128"/>
      <c r="AS18" s="128"/>
      <c r="AT18" s="128"/>
      <c r="AU18" s="128"/>
      <c r="AV18" s="128"/>
      <c r="AW18" s="128"/>
      <c r="AX18" s="128"/>
      <c r="AY18" s="128"/>
      <c r="AZ18" s="128"/>
      <c r="BA18" s="128"/>
      <c r="BB18" s="128"/>
      <c r="BC18" s="128"/>
      <c r="BD18" s="128"/>
      <c r="BE18" s="128"/>
      <c r="BF18" s="128"/>
      <c r="BG18" s="128"/>
      <c r="BH18" s="128"/>
      <c r="BI18" s="128"/>
      <c r="BJ18" s="128"/>
      <c r="BK18" s="128"/>
      <c r="BL18" s="128"/>
      <c r="BM18" s="128"/>
      <c r="BN18" s="128"/>
      <c r="BO18" s="128"/>
      <c r="BP18" s="128"/>
      <c r="BQ18" s="128"/>
      <c r="BR18" s="128"/>
      <c r="BS18" s="128"/>
      <c r="BT18" s="128"/>
      <c r="BU18" s="128"/>
      <c r="BV18" s="128"/>
      <c r="BW18" s="128"/>
      <c r="BX18" s="128"/>
      <c r="BY18" s="128"/>
      <c r="BZ18" s="128"/>
      <c r="CA18" s="128"/>
      <c r="CB18" s="128"/>
      <c r="CC18" s="128"/>
      <c r="CD18" s="128"/>
      <c r="CE18" s="128"/>
      <c r="CF18" s="128"/>
      <c r="CG18" s="128"/>
      <c r="CH18" s="128"/>
      <c r="CI18" s="128"/>
      <c r="CJ18" s="128"/>
      <c r="CK18" s="128"/>
      <c r="CL18" s="128"/>
      <c r="CM18" s="128"/>
      <c r="CN18" s="128"/>
      <c r="CO18" s="128"/>
      <c r="CP18" s="128"/>
      <c r="CQ18" s="128"/>
      <c r="CR18" s="128"/>
      <c r="CS18" s="128"/>
      <c r="CT18" s="128"/>
      <c r="CU18" s="128"/>
      <c r="CV18" s="128"/>
      <c r="CW18" s="128"/>
      <c r="CX18" s="128"/>
      <c r="CY18" s="128"/>
      <c r="CZ18" s="128"/>
      <c r="DA18" s="128"/>
      <c r="DB18" s="128"/>
      <c r="DC18" s="128"/>
      <c r="DD18" s="128"/>
      <c r="DE18" s="128"/>
      <c r="DF18" s="128"/>
      <c r="DG18" s="128"/>
      <c r="DH18" s="128"/>
      <c r="DI18" s="128"/>
      <c r="DJ18" s="128"/>
      <c r="DK18" s="128"/>
      <c r="DL18" s="128"/>
      <c r="DM18" s="128"/>
      <c r="DN18" s="128"/>
      <c r="DO18" s="128"/>
      <c r="DP18" s="128"/>
      <c r="DQ18" s="128"/>
      <c r="DR18" s="127"/>
      <c r="DS18" s="127"/>
      <c r="DT18" s="127"/>
      <c r="DU18" s="127"/>
      <c r="DV18" s="127"/>
      <c r="DW18" s="127"/>
      <c r="DX18" s="127"/>
      <c r="DY18" s="127"/>
      <c r="DZ18" s="127"/>
      <c r="EB18" s="127"/>
      <c r="EC18" s="127"/>
      <c r="ED18" s="127"/>
      <c r="EE18" s="127"/>
      <c r="EF18" s="127"/>
      <c r="EG18" s="127"/>
      <c r="EH18" s="127"/>
      <c r="EI18" s="127"/>
      <c r="EJ18" s="127"/>
      <c r="EK18" s="127"/>
      <c r="EL18" s="127"/>
      <c r="EM18" s="127"/>
    </row>
    <row r="19" spans="1:143">
      <c r="A19" s="127"/>
      <c r="B19" s="128"/>
      <c r="C19" s="128"/>
      <c r="D19" s="128"/>
      <c r="E19" s="128"/>
      <c r="F19" s="128"/>
      <c r="G19" s="128"/>
      <c r="H19" s="128"/>
      <c r="I19" s="128"/>
      <c r="J19" s="128"/>
      <c r="K19" s="128"/>
      <c r="L19" s="128"/>
      <c r="M19" s="128"/>
      <c r="N19" s="128"/>
      <c r="O19" s="128"/>
      <c r="P19" s="128"/>
      <c r="Q19" s="128"/>
      <c r="R19" s="128"/>
      <c r="S19" s="128"/>
      <c r="T19" s="128"/>
      <c r="U19" s="128"/>
      <c r="V19" s="128"/>
      <c r="W19" s="128"/>
      <c r="X19" s="128"/>
      <c r="Y19" s="128"/>
      <c r="Z19" s="128"/>
      <c r="AA19" s="128"/>
      <c r="AB19" s="128"/>
      <c r="AC19" s="128"/>
      <c r="AD19" s="128"/>
      <c r="AE19" s="128"/>
      <c r="AF19" s="128"/>
      <c r="AG19" s="128"/>
      <c r="AH19" s="128"/>
      <c r="AI19" s="128"/>
      <c r="AJ19" s="128"/>
      <c r="AK19" s="128"/>
      <c r="AL19" s="128"/>
      <c r="AM19" s="128"/>
      <c r="AN19" s="128"/>
      <c r="AO19" s="128"/>
      <c r="AP19" s="128"/>
      <c r="AQ19" s="128"/>
      <c r="AR19" s="128"/>
      <c r="AS19" s="128"/>
      <c r="AT19" s="128"/>
      <c r="AU19" s="128"/>
      <c r="AV19" s="128"/>
      <c r="AW19" s="128"/>
      <c r="AX19" s="128"/>
      <c r="AY19" s="128"/>
      <c r="AZ19" s="128"/>
      <c r="BA19" s="128"/>
      <c r="BB19" s="128"/>
      <c r="BC19" s="128"/>
      <c r="BD19" s="128"/>
      <c r="BE19" s="128"/>
      <c r="BF19" s="128"/>
      <c r="BG19" s="128"/>
      <c r="BH19" s="128"/>
      <c r="BI19" s="128"/>
      <c r="BJ19" s="128"/>
      <c r="BK19" s="128"/>
      <c r="BL19" s="128"/>
      <c r="BM19" s="128"/>
      <c r="BN19" s="128"/>
      <c r="BO19" s="128"/>
      <c r="BP19" s="128"/>
      <c r="BQ19" s="128"/>
      <c r="BR19" s="128"/>
      <c r="BS19" s="128"/>
      <c r="BT19" s="128"/>
      <c r="BU19" s="128"/>
      <c r="BV19" s="128"/>
      <c r="BW19" s="128"/>
      <c r="BX19" s="128"/>
      <c r="BY19" s="128"/>
      <c r="BZ19" s="128"/>
      <c r="CA19" s="128"/>
      <c r="CB19" s="128"/>
      <c r="CC19" s="128"/>
      <c r="CD19" s="128"/>
      <c r="CE19" s="128"/>
      <c r="CF19" s="128"/>
      <c r="CG19" s="128"/>
      <c r="CH19" s="128"/>
      <c r="CI19" s="128"/>
      <c r="CJ19" s="128"/>
      <c r="CK19" s="128"/>
      <c r="CL19" s="128"/>
      <c r="CM19" s="128"/>
      <c r="CN19" s="128"/>
      <c r="CO19" s="128"/>
      <c r="CP19" s="128"/>
      <c r="CQ19" s="128"/>
      <c r="CR19" s="128"/>
      <c r="CS19" s="128"/>
      <c r="CT19" s="128"/>
      <c r="CU19" s="128"/>
      <c r="CV19" s="128"/>
      <c r="CW19" s="128"/>
      <c r="CX19" s="128"/>
      <c r="CY19" s="128"/>
      <c r="CZ19" s="128"/>
      <c r="DA19" s="128"/>
      <c r="DB19" s="128"/>
      <c r="DC19" s="128"/>
      <c r="DD19" s="128"/>
      <c r="DE19" s="128"/>
      <c r="DF19" s="128"/>
      <c r="DG19" s="128"/>
      <c r="DH19" s="128"/>
      <c r="DI19" s="128"/>
      <c r="DJ19" s="128"/>
      <c r="DK19" s="128"/>
      <c r="DL19" s="128"/>
      <c r="DM19" s="128"/>
      <c r="DN19" s="128"/>
      <c r="DO19" s="128"/>
      <c r="DP19" s="128"/>
      <c r="DQ19" s="128"/>
      <c r="DR19" s="127"/>
      <c r="DS19" s="127"/>
      <c r="DT19" s="127"/>
      <c r="DU19" s="127"/>
      <c r="DV19" s="127"/>
      <c r="DW19" s="127"/>
      <c r="DX19" s="127"/>
      <c r="DY19" s="127"/>
      <c r="DZ19" s="127"/>
      <c r="EB19" s="127"/>
      <c r="EC19" s="127"/>
      <c r="ED19" s="127"/>
      <c r="EE19" s="127"/>
      <c r="EF19" s="127"/>
      <c r="EG19" s="127"/>
      <c r="EH19" s="127"/>
      <c r="EI19" s="127"/>
      <c r="EJ19" s="127"/>
      <c r="EK19" s="127"/>
      <c r="EL19" s="127"/>
      <c r="EM19" s="127"/>
    </row>
    <row r="20" spans="1:143">
      <c r="A20" s="127"/>
      <c r="B20" s="128"/>
      <c r="C20" s="128"/>
      <c r="D20" s="128"/>
      <c r="E20" s="128"/>
      <c r="F20" s="128"/>
      <c r="G20" s="128"/>
      <c r="H20" s="128"/>
      <c r="I20" s="128"/>
      <c r="J20" s="128"/>
      <c r="K20" s="128"/>
      <c r="L20" s="128"/>
      <c r="M20" s="128"/>
      <c r="N20" s="128"/>
      <c r="O20" s="128"/>
      <c r="P20" s="128"/>
      <c r="Q20" s="128"/>
      <c r="R20" s="128"/>
      <c r="S20" s="128"/>
      <c r="T20" s="128"/>
      <c r="U20" s="128"/>
      <c r="V20" s="128"/>
      <c r="W20" s="128"/>
      <c r="X20" s="128"/>
      <c r="Y20" s="128"/>
      <c r="Z20" s="128"/>
      <c r="AA20" s="128"/>
      <c r="AB20" s="128"/>
      <c r="AC20" s="128"/>
      <c r="AD20" s="128"/>
      <c r="AE20" s="128"/>
      <c r="AF20" s="128"/>
      <c r="AG20" s="128"/>
      <c r="AH20" s="128"/>
      <c r="AI20" s="128"/>
      <c r="AJ20" s="128"/>
      <c r="AK20" s="128"/>
      <c r="AL20" s="128"/>
      <c r="AM20" s="128"/>
      <c r="AN20" s="128"/>
      <c r="AO20" s="128"/>
      <c r="AP20" s="128"/>
      <c r="AQ20" s="128"/>
      <c r="AR20" s="128"/>
      <c r="AS20" s="128"/>
      <c r="AT20" s="128"/>
      <c r="AU20" s="128"/>
      <c r="AV20" s="128"/>
      <c r="AW20" s="128"/>
      <c r="AX20" s="128"/>
      <c r="AY20" s="128"/>
      <c r="AZ20" s="128"/>
      <c r="BA20" s="128"/>
      <c r="BB20" s="128"/>
      <c r="BC20" s="128"/>
      <c r="BD20" s="128"/>
      <c r="BE20" s="128"/>
      <c r="BF20" s="128"/>
      <c r="BG20" s="128"/>
      <c r="BH20" s="128"/>
      <c r="BI20" s="128"/>
      <c r="BJ20" s="128"/>
      <c r="BK20" s="128"/>
      <c r="BL20" s="128"/>
      <c r="BM20" s="128"/>
      <c r="BN20" s="128"/>
      <c r="BO20" s="128"/>
      <c r="BP20" s="128"/>
      <c r="BQ20" s="128"/>
      <c r="BR20" s="128"/>
      <c r="BS20" s="128"/>
      <c r="BT20" s="128"/>
      <c r="BU20" s="128"/>
      <c r="BV20" s="128"/>
      <c r="BW20" s="128"/>
      <c r="BX20" s="128"/>
      <c r="BY20" s="128"/>
      <c r="BZ20" s="128"/>
      <c r="CA20" s="128"/>
      <c r="CB20" s="128"/>
      <c r="CC20" s="128"/>
      <c r="CD20" s="128"/>
      <c r="CE20" s="128"/>
      <c r="CF20" s="128"/>
      <c r="CG20" s="128"/>
      <c r="CH20" s="128"/>
      <c r="CI20" s="128"/>
      <c r="CJ20" s="128"/>
      <c r="CK20" s="128"/>
      <c r="CL20" s="128"/>
      <c r="CM20" s="128"/>
      <c r="CN20" s="128"/>
      <c r="CO20" s="128"/>
      <c r="CP20" s="128"/>
      <c r="CQ20" s="128"/>
      <c r="CR20" s="128"/>
      <c r="CS20" s="128"/>
      <c r="CT20" s="128"/>
      <c r="CU20" s="128"/>
      <c r="CV20" s="128"/>
      <c r="CW20" s="128"/>
      <c r="CX20" s="128"/>
      <c r="CY20" s="128"/>
      <c r="CZ20" s="128"/>
      <c r="DA20" s="128"/>
      <c r="DB20" s="128"/>
      <c r="DC20" s="128"/>
      <c r="DD20" s="128"/>
      <c r="DE20" s="128"/>
      <c r="DF20" s="128"/>
      <c r="DG20" s="128"/>
      <c r="DH20" s="128"/>
      <c r="DI20" s="128"/>
      <c r="DJ20" s="128"/>
      <c r="DK20" s="128"/>
      <c r="DL20" s="128"/>
      <c r="DM20" s="128"/>
      <c r="DN20" s="128"/>
      <c r="DO20" s="128"/>
      <c r="DP20" s="128"/>
      <c r="DQ20" s="128"/>
      <c r="DR20" s="127"/>
      <c r="DS20" s="127"/>
      <c r="DT20" s="127"/>
      <c r="DU20" s="127"/>
      <c r="DV20" s="127"/>
      <c r="DW20" s="127"/>
      <c r="DX20" s="127"/>
      <c r="DY20" s="127"/>
      <c r="DZ20" s="127"/>
      <c r="EB20" s="127"/>
      <c r="EC20" s="127"/>
      <c r="ED20" s="127"/>
      <c r="EE20" s="127"/>
      <c r="EF20" s="127"/>
      <c r="EG20" s="127"/>
      <c r="EH20" s="127"/>
      <c r="EI20" s="127"/>
      <c r="EJ20" s="127"/>
      <c r="EK20" s="127"/>
      <c r="EL20" s="127"/>
      <c r="EM20" s="127"/>
    </row>
    <row r="21" spans="1:143">
      <c r="A21" s="127"/>
      <c r="B21" s="128"/>
      <c r="C21" s="128"/>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128"/>
      <c r="AB21" s="128"/>
      <c r="AC21" s="128"/>
      <c r="AD21" s="128"/>
      <c r="AE21" s="128"/>
      <c r="AF21" s="128"/>
      <c r="AG21" s="128"/>
      <c r="AH21" s="128"/>
      <c r="AI21" s="128"/>
      <c r="AJ21" s="128"/>
      <c r="AK21" s="128"/>
      <c r="AL21" s="128"/>
      <c r="AM21" s="128"/>
      <c r="AN21" s="128"/>
      <c r="AO21" s="128"/>
      <c r="AP21" s="128"/>
      <c r="AQ21" s="128"/>
      <c r="AR21" s="128"/>
      <c r="AS21" s="128"/>
      <c r="AT21" s="128"/>
      <c r="AU21" s="128"/>
      <c r="AV21" s="128"/>
      <c r="AW21" s="128"/>
      <c r="AX21" s="128"/>
      <c r="AY21" s="128"/>
      <c r="AZ21" s="128"/>
      <c r="BA21" s="128"/>
      <c r="BB21" s="128"/>
      <c r="BC21" s="128"/>
      <c r="BD21" s="128"/>
      <c r="BE21" s="128"/>
      <c r="BF21" s="128"/>
      <c r="BG21" s="128"/>
      <c r="BH21" s="128"/>
      <c r="BI21" s="128"/>
      <c r="BJ21" s="128"/>
      <c r="BK21" s="128"/>
      <c r="BL21" s="128"/>
      <c r="BM21" s="128"/>
      <c r="BN21" s="128"/>
      <c r="BO21" s="128"/>
      <c r="BP21" s="128"/>
      <c r="BQ21" s="128"/>
      <c r="BR21" s="128"/>
      <c r="BS21" s="128"/>
      <c r="BT21" s="128"/>
      <c r="BU21" s="128"/>
      <c r="BV21" s="128"/>
      <c r="BW21" s="128"/>
      <c r="BX21" s="128"/>
      <c r="BY21" s="128"/>
      <c r="BZ21" s="128"/>
      <c r="CA21" s="128"/>
      <c r="CB21" s="128"/>
      <c r="CC21" s="128"/>
      <c r="CD21" s="128"/>
      <c r="CE21" s="128"/>
      <c r="CF21" s="128"/>
      <c r="CG21" s="128"/>
      <c r="CH21" s="128"/>
      <c r="CI21" s="128"/>
      <c r="CJ21" s="128"/>
      <c r="CK21" s="128"/>
      <c r="CL21" s="128"/>
      <c r="CM21" s="128"/>
      <c r="CN21" s="128"/>
      <c r="CO21" s="128"/>
      <c r="CP21" s="128"/>
      <c r="CQ21" s="128"/>
      <c r="CR21" s="128"/>
      <c r="CS21" s="128"/>
      <c r="CT21" s="128"/>
      <c r="CU21" s="128"/>
      <c r="CV21" s="128"/>
      <c r="CW21" s="128"/>
      <c r="CX21" s="128"/>
      <c r="CY21" s="128"/>
      <c r="CZ21" s="128"/>
      <c r="DA21" s="128"/>
      <c r="DB21" s="128"/>
      <c r="DC21" s="128"/>
      <c r="DD21" s="128"/>
      <c r="DE21" s="128"/>
      <c r="DF21" s="128"/>
      <c r="DG21" s="128"/>
      <c r="DH21" s="128"/>
      <c r="DI21" s="128"/>
      <c r="DJ21" s="128"/>
      <c r="DK21" s="128"/>
      <c r="DL21" s="128"/>
      <c r="DM21" s="128"/>
      <c r="DN21" s="128"/>
      <c r="DO21" s="128"/>
      <c r="DP21" s="128"/>
      <c r="DQ21" s="128"/>
      <c r="DR21" s="127"/>
      <c r="DS21" s="127"/>
      <c r="DT21" s="127"/>
      <c r="DU21" s="127"/>
      <c r="DV21" s="127"/>
      <c r="DW21" s="127"/>
      <c r="DX21" s="127"/>
      <c r="DY21" s="127"/>
      <c r="DZ21" s="127"/>
      <c r="EB21" s="127"/>
      <c r="EC21" s="127"/>
      <c r="ED21" s="127"/>
      <c r="EE21" s="127"/>
      <c r="EF21" s="127"/>
      <c r="EG21" s="127"/>
      <c r="EH21" s="127"/>
      <c r="EI21" s="127"/>
      <c r="EJ21" s="127"/>
      <c r="EK21" s="127"/>
      <c r="EL21" s="127"/>
      <c r="EM21" s="127"/>
    </row>
    <row r="22" spans="1:143">
      <c r="A22" s="127"/>
      <c r="B22" s="128"/>
      <c r="C22" s="128"/>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128"/>
      <c r="AB22" s="128"/>
      <c r="AC22" s="128"/>
      <c r="AD22" s="128"/>
      <c r="AE22" s="128"/>
      <c r="AF22" s="128"/>
      <c r="AG22" s="128"/>
      <c r="AH22" s="128"/>
      <c r="AI22" s="128"/>
      <c r="AJ22" s="128"/>
      <c r="AK22" s="128"/>
      <c r="AL22" s="128"/>
      <c r="AM22" s="128"/>
      <c r="AN22" s="128"/>
      <c r="AO22" s="128"/>
      <c r="AP22" s="128"/>
      <c r="AQ22" s="128"/>
      <c r="AR22" s="128"/>
      <c r="AS22" s="128"/>
      <c r="AT22" s="128"/>
      <c r="AU22" s="128"/>
      <c r="AV22" s="128"/>
      <c r="AW22" s="128"/>
      <c r="AX22" s="128"/>
      <c r="AY22" s="128"/>
      <c r="AZ22" s="128"/>
      <c r="BA22" s="128"/>
      <c r="BB22" s="128"/>
      <c r="BC22" s="128"/>
      <c r="BD22" s="128"/>
      <c r="BE22" s="128"/>
      <c r="BF22" s="128"/>
      <c r="BG22" s="128"/>
      <c r="BH22" s="128"/>
      <c r="BI22" s="128"/>
      <c r="BJ22" s="128"/>
      <c r="BK22" s="128"/>
      <c r="BL22" s="128"/>
      <c r="BM22" s="128"/>
      <c r="BN22" s="128"/>
      <c r="BO22" s="128"/>
      <c r="BP22" s="128"/>
      <c r="BQ22" s="128"/>
      <c r="BR22" s="128"/>
      <c r="BS22" s="128"/>
      <c r="BT22" s="128"/>
      <c r="BU22" s="128"/>
      <c r="BV22" s="128"/>
      <c r="BW22" s="128"/>
      <c r="BX22" s="128"/>
      <c r="BY22" s="128"/>
      <c r="BZ22" s="128"/>
      <c r="CA22" s="128"/>
      <c r="CB22" s="128"/>
      <c r="CC22" s="128"/>
      <c r="CD22" s="128"/>
      <c r="CE22" s="128"/>
      <c r="CF22" s="128"/>
      <c r="CG22" s="128"/>
      <c r="CH22" s="128"/>
      <c r="CI22" s="128"/>
      <c r="CJ22" s="128"/>
      <c r="CK22" s="128"/>
      <c r="CL22" s="128"/>
      <c r="CM22" s="128"/>
      <c r="CN22" s="128"/>
      <c r="CO22" s="128"/>
      <c r="CP22" s="128"/>
      <c r="CQ22" s="128"/>
      <c r="CR22" s="128"/>
      <c r="CS22" s="128"/>
      <c r="CT22" s="128"/>
      <c r="CU22" s="128"/>
      <c r="CV22" s="128"/>
      <c r="CW22" s="128"/>
      <c r="CX22" s="128"/>
      <c r="CY22" s="128"/>
      <c r="CZ22" s="128"/>
      <c r="DA22" s="128"/>
      <c r="DB22" s="128"/>
      <c r="DC22" s="128"/>
      <c r="DD22" s="128"/>
      <c r="DE22" s="128"/>
      <c r="DF22" s="128"/>
      <c r="DG22" s="128"/>
      <c r="DH22" s="128"/>
      <c r="DI22" s="128"/>
      <c r="DJ22" s="128"/>
      <c r="DK22" s="128"/>
      <c r="DL22" s="128"/>
      <c r="DM22" s="128"/>
      <c r="DN22" s="128"/>
      <c r="DO22" s="128"/>
      <c r="DP22" s="128"/>
      <c r="DQ22" s="128"/>
      <c r="DR22" s="127"/>
      <c r="DS22" s="127"/>
      <c r="DT22" s="127"/>
      <c r="DU22" s="127"/>
      <c r="DV22" s="127"/>
      <c r="DW22" s="127"/>
      <c r="DX22" s="127"/>
      <c r="DY22" s="127"/>
      <c r="DZ22" s="127"/>
      <c r="EB22" s="127"/>
      <c r="EC22" s="127"/>
      <c r="ED22" s="127"/>
      <c r="EE22" s="127"/>
      <c r="EF22" s="127"/>
      <c r="EG22" s="127"/>
      <c r="EH22" s="127"/>
      <c r="EI22" s="127"/>
      <c r="EJ22" s="127"/>
      <c r="EK22" s="127"/>
      <c r="EL22" s="127"/>
      <c r="EM22" s="127"/>
    </row>
    <row r="23" spans="1:143">
      <c r="A23" s="127"/>
      <c r="B23" s="128"/>
      <c r="C23" s="128"/>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128"/>
      <c r="AB23" s="128"/>
      <c r="AC23" s="128"/>
      <c r="AD23" s="128"/>
      <c r="AE23" s="128"/>
      <c r="AF23" s="128"/>
      <c r="AG23" s="128"/>
      <c r="AH23" s="128"/>
      <c r="AI23" s="128"/>
      <c r="AJ23" s="128"/>
      <c r="AK23" s="128"/>
      <c r="AL23" s="128"/>
      <c r="AM23" s="128"/>
      <c r="AN23" s="128"/>
      <c r="AO23" s="128"/>
      <c r="AP23" s="128"/>
      <c r="AQ23" s="128"/>
      <c r="AR23" s="128"/>
      <c r="AS23" s="128"/>
      <c r="AT23" s="128"/>
      <c r="AU23" s="128"/>
      <c r="AV23" s="128"/>
      <c r="AW23" s="128"/>
      <c r="AX23" s="128"/>
      <c r="AY23" s="128"/>
      <c r="AZ23" s="128"/>
      <c r="BA23" s="128"/>
      <c r="BB23" s="128"/>
      <c r="BC23" s="128"/>
      <c r="BD23" s="128"/>
      <c r="BE23" s="128"/>
      <c r="BF23" s="128"/>
      <c r="BG23" s="128"/>
      <c r="BH23" s="128"/>
      <c r="BI23" s="128"/>
      <c r="BJ23" s="128"/>
      <c r="BK23" s="128"/>
      <c r="BL23" s="128"/>
      <c r="BM23" s="128"/>
      <c r="BN23" s="128"/>
      <c r="BO23" s="128"/>
      <c r="BP23" s="128"/>
      <c r="BQ23" s="128"/>
      <c r="BR23" s="128"/>
      <c r="BS23" s="128"/>
      <c r="BT23" s="128"/>
      <c r="BU23" s="128"/>
      <c r="BV23" s="128"/>
      <c r="BW23" s="128"/>
      <c r="BX23" s="128"/>
      <c r="BY23" s="128"/>
      <c r="BZ23" s="128"/>
      <c r="CA23" s="128"/>
      <c r="CB23" s="128"/>
      <c r="CC23" s="128"/>
      <c r="CD23" s="128"/>
      <c r="CE23" s="128"/>
      <c r="CF23" s="128"/>
      <c r="CG23" s="128"/>
      <c r="CH23" s="128"/>
      <c r="CI23" s="128"/>
      <c r="CJ23" s="128"/>
      <c r="CK23" s="128"/>
      <c r="CL23" s="128"/>
      <c r="CM23" s="128"/>
      <c r="CN23" s="128"/>
      <c r="CO23" s="128"/>
      <c r="CP23" s="128"/>
      <c r="CQ23" s="128"/>
      <c r="CR23" s="128"/>
      <c r="CS23" s="128"/>
      <c r="CT23" s="128"/>
      <c r="CU23" s="128"/>
      <c r="CV23" s="128"/>
      <c r="CW23" s="128"/>
      <c r="CX23" s="128"/>
      <c r="CY23" s="128"/>
      <c r="CZ23" s="128"/>
      <c r="DA23" s="128"/>
      <c r="DB23" s="128"/>
      <c r="DC23" s="128"/>
      <c r="DD23" s="128"/>
      <c r="DE23" s="128"/>
      <c r="DF23" s="128"/>
      <c r="DG23" s="128"/>
      <c r="DH23" s="128"/>
      <c r="DI23" s="128"/>
      <c r="DJ23" s="128"/>
      <c r="DK23" s="128"/>
      <c r="DL23" s="128"/>
      <c r="DM23" s="128"/>
      <c r="DN23" s="128"/>
      <c r="DO23" s="128"/>
      <c r="DP23" s="128"/>
      <c r="DQ23" s="128"/>
      <c r="DR23" s="127"/>
      <c r="DS23" s="127"/>
      <c r="DT23" s="127"/>
      <c r="DU23" s="127"/>
      <c r="DV23" s="127"/>
      <c r="DW23" s="127"/>
      <c r="DX23" s="127"/>
      <c r="DY23" s="127"/>
      <c r="DZ23" s="127"/>
      <c r="EB23" s="127"/>
      <c r="EC23" s="127"/>
      <c r="ED23" s="127"/>
      <c r="EE23" s="127"/>
      <c r="EF23" s="127"/>
      <c r="EG23" s="127"/>
      <c r="EH23" s="127"/>
      <c r="EI23" s="127"/>
      <c r="EJ23" s="127"/>
      <c r="EK23" s="127"/>
      <c r="EL23" s="127"/>
      <c r="EM23" s="127"/>
    </row>
    <row r="24" spans="1:143">
      <c r="A24" s="127"/>
      <c r="B24" s="128"/>
      <c r="C24" s="128"/>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128"/>
      <c r="AB24" s="128"/>
      <c r="AC24" s="128"/>
      <c r="AD24" s="128"/>
      <c r="AE24" s="128"/>
      <c r="AF24" s="128"/>
      <c r="AG24" s="128"/>
      <c r="AH24" s="128"/>
      <c r="AI24" s="128"/>
      <c r="AJ24" s="128"/>
      <c r="AK24" s="128"/>
      <c r="AL24" s="128"/>
      <c r="AM24" s="128"/>
      <c r="AN24" s="128"/>
      <c r="AO24" s="128"/>
      <c r="AP24" s="128"/>
      <c r="AQ24" s="128"/>
      <c r="AR24" s="128"/>
      <c r="AS24" s="128"/>
      <c r="AT24" s="128"/>
      <c r="AU24" s="128"/>
      <c r="AV24" s="128"/>
      <c r="AW24" s="128"/>
      <c r="AX24" s="128"/>
      <c r="AY24" s="128"/>
      <c r="AZ24" s="128"/>
      <c r="BA24" s="128"/>
      <c r="BB24" s="128"/>
      <c r="BC24" s="128"/>
      <c r="BD24" s="128"/>
      <c r="BE24" s="128"/>
      <c r="BF24" s="128"/>
      <c r="BG24" s="128"/>
      <c r="BH24" s="128"/>
      <c r="BI24" s="128"/>
      <c r="BJ24" s="128"/>
      <c r="BK24" s="128"/>
      <c r="BL24" s="128"/>
      <c r="BM24" s="128"/>
      <c r="BN24" s="128"/>
      <c r="BO24" s="128"/>
      <c r="BP24" s="128"/>
      <c r="BQ24" s="128"/>
      <c r="BR24" s="128"/>
      <c r="BS24" s="128"/>
      <c r="BT24" s="128"/>
      <c r="BU24" s="128"/>
      <c r="BV24" s="128"/>
      <c r="BW24" s="128"/>
      <c r="BX24" s="128"/>
      <c r="BY24" s="128"/>
      <c r="BZ24" s="128"/>
      <c r="CA24" s="128"/>
      <c r="CB24" s="128"/>
      <c r="CC24" s="128"/>
      <c r="CD24" s="128"/>
      <c r="CE24" s="128"/>
      <c r="CF24" s="128"/>
      <c r="CG24" s="128"/>
      <c r="CH24" s="128"/>
      <c r="CI24" s="128"/>
      <c r="CJ24" s="128"/>
      <c r="CK24" s="128"/>
      <c r="CL24" s="128"/>
      <c r="CM24" s="128"/>
      <c r="CN24" s="128"/>
      <c r="CO24" s="128"/>
      <c r="CP24" s="128"/>
      <c r="CQ24" s="128"/>
      <c r="CR24" s="128"/>
      <c r="CS24" s="128"/>
      <c r="CT24" s="128"/>
      <c r="CU24" s="128"/>
      <c r="CV24" s="128"/>
      <c r="CW24" s="128"/>
      <c r="CX24" s="128"/>
      <c r="CY24" s="128"/>
      <c r="CZ24" s="128"/>
      <c r="DA24" s="128"/>
      <c r="DB24" s="128"/>
      <c r="DC24" s="128"/>
      <c r="DD24" s="128"/>
      <c r="DE24" s="128"/>
      <c r="DF24" s="128"/>
      <c r="DG24" s="128"/>
      <c r="DH24" s="128"/>
      <c r="DI24" s="128"/>
      <c r="DJ24" s="128"/>
      <c r="DK24" s="128"/>
      <c r="DL24" s="128"/>
      <c r="DM24" s="128"/>
      <c r="DN24" s="128"/>
      <c r="DO24" s="128"/>
      <c r="DP24" s="128"/>
      <c r="DQ24" s="128"/>
      <c r="DR24" s="127"/>
      <c r="DS24" s="127"/>
      <c r="DT24" s="127"/>
      <c r="DU24" s="127"/>
      <c r="DV24" s="127"/>
      <c r="DW24" s="127"/>
      <c r="DX24" s="127"/>
      <c r="DY24" s="127"/>
      <c r="DZ24" s="127"/>
      <c r="EB24" s="127"/>
      <c r="EC24" s="127"/>
      <c r="ED24" s="127"/>
      <c r="EE24" s="127"/>
      <c r="EF24" s="127"/>
      <c r="EG24" s="127"/>
      <c r="EH24" s="127"/>
      <c r="EI24" s="127"/>
      <c r="EJ24" s="127"/>
      <c r="EK24" s="127"/>
      <c r="EL24" s="127"/>
      <c r="EM24" s="127"/>
    </row>
    <row r="25" spans="1:143">
      <c r="A25" s="127"/>
      <c r="B25" s="128"/>
      <c r="C25" s="128"/>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128"/>
      <c r="AB25" s="128"/>
      <c r="AC25" s="128"/>
      <c r="AD25" s="128"/>
      <c r="AE25" s="128"/>
      <c r="AF25" s="128"/>
      <c r="AG25" s="128"/>
      <c r="AH25" s="128"/>
      <c r="AI25" s="128"/>
      <c r="AJ25" s="128"/>
      <c r="AK25" s="128"/>
      <c r="AL25" s="128"/>
      <c r="AM25" s="128"/>
      <c r="AN25" s="128"/>
      <c r="AO25" s="128"/>
      <c r="AP25" s="128"/>
      <c r="AQ25" s="128"/>
      <c r="AR25" s="128"/>
      <c r="AS25" s="128"/>
      <c r="AT25" s="128"/>
      <c r="AU25" s="128"/>
      <c r="AV25" s="128"/>
      <c r="AW25" s="128"/>
      <c r="AX25" s="128"/>
      <c r="AY25" s="128"/>
      <c r="AZ25" s="128"/>
      <c r="BA25" s="128"/>
      <c r="BB25" s="128"/>
      <c r="BC25" s="128"/>
      <c r="BD25" s="128"/>
      <c r="BE25" s="128"/>
      <c r="BF25" s="128"/>
      <c r="BG25" s="128"/>
      <c r="BH25" s="128"/>
      <c r="BI25" s="128"/>
      <c r="BJ25" s="128"/>
      <c r="BK25" s="128"/>
      <c r="BL25" s="128"/>
      <c r="BM25" s="128"/>
      <c r="BN25" s="128"/>
      <c r="BO25" s="128"/>
      <c r="BP25" s="128"/>
      <c r="BQ25" s="128"/>
      <c r="BR25" s="128"/>
      <c r="BS25" s="128"/>
      <c r="BT25" s="128"/>
      <c r="BU25" s="128"/>
      <c r="BV25" s="128"/>
      <c r="BW25" s="128"/>
      <c r="BX25" s="128"/>
      <c r="BY25" s="128"/>
      <c r="BZ25" s="128"/>
      <c r="CA25" s="128"/>
      <c r="CB25" s="128"/>
      <c r="CC25" s="128"/>
      <c r="CD25" s="128"/>
      <c r="CE25" s="128"/>
      <c r="CF25" s="128"/>
      <c r="CG25" s="128"/>
      <c r="CH25" s="128"/>
      <c r="CI25" s="128"/>
      <c r="CJ25" s="128"/>
      <c r="CK25" s="128"/>
      <c r="CL25" s="128"/>
      <c r="CM25" s="128"/>
      <c r="CN25" s="128"/>
      <c r="CO25" s="128"/>
      <c r="CP25" s="128"/>
      <c r="CQ25" s="128"/>
      <c r="CR25" s="128"/>
      <c r="CS25" s="128"/>
      <c r="CT25" s="128"/>
      <c r="CU25" s="128"/>
      <c r="CV25" s="128"/>
      <c r="CW25" s="128"/>
      <c r="CX25" s="128"/>
      <c r="CY25" s="128"/>
      <c r="CZ25" s="128"/>
      <c r="DA25" s="128"/>
      <c r="DB25" s="128"/>
      <c r="DC25" s="128"/>
      <c r="DD25" s="128"/>
      <c r="DE25" s="128"/>
      <c r="DF25" s="128"/>
      <c r="DG25" s="128"/>
      <c r="DH25" s="128"/>
      <c r="DI25" s="128"/>
      <c r="DJ25" s="128"/>
      <c r="DK25" s="128"/>
      <c r="DL25" s="128"/>
      <c r="DM25" s="128"/>
      <c r="DN25" s="128"/>
      <c r="DO25" s="128"/>
      <c r="DP25" s="128"/>
      <c r="DQ25" s="128"/>
      <c r="DR25" s="127"/>
      <c r="DS25" s="127"/>
      <c r="DT25" s="127"/>
      <c r="DU25" s="127"/>
      <c r="DV25" s="127"/>
      <c r="DW25" s="127"/>
      <c r="DX25" s="127"/>
      <c r="DY25" s="127"/>
      <c r="DZ25" s="127"/>
      <c r="EB25" s="127"/>
      <c r="EC25" s="127"/>
      <c r="ED25" s="127"/>
      <c r="EE25" s="127"/>
      <c r="EF25" s="127"/>
      <c r="EG25" s="127"/>
      <c r="EH25" s="127"/>
      <c r="EI25" s="127"/>
      <c r="EJ25" s="127"/>
      <c r="EK25" s="127"/>
      <c r="EL25" s="127"/>
      <c r="EM25" s="127"/>
    </row>
    <row r="26" spans="1:143">
      <c r="A26" s="127"/>
      <c r="B26" s="128"/>
      <c r="C26" s="128"/>
      <c r="D26" s="128"/>
      <c r="E26" s="128"/>
      <c r="F26" s="128"/>
      <c r="G26" s="128"/>
      <c r="H26" s="128"/>
      <c r="I26" s="128"/>
      <c r="J26" s="128"/>
      <c r="K26" s="128"/>
      <c r="L26" s="128"/>
      <c r="M26" s="128"/>
      <c r="N26" s="128"/>
      <c r="O26" s="128"/>
      <c r="P26" s="128"/>
      <c r="Q26" s="128"/>
      <c r="R26" s="128"/>
      <c r="S26" s="128"/>
      <c r="T26" s="128"/>
      <c r="U26" s="128"/>
      <c r="V26" s="128"/>
      <c r="W26" s="128"/>
      <c r="X26" s="128"/>
      <c r="Y26" s="128"/>
      <c r="Z26" s="128"/>
      <c r="AA26" s="128"/>
      <c r="AB26" s="128"/>
      <c r="AC26" s="128"/>
      <c r="AD26" s="128"/>
      <c r="AE26" s="128"/>
      <c r="AF26" s="128"/>
      <c r="AG26" s="128"/>
      <c r="AH26" s="128"/>
      <c r="AI26" s="128"/>
      <c r="AJ26" s="128"/>
      <c r="AK26" s="128"/>
      <c r="AL26" s="128"/>
      <c r="AM26" s="128"/>
      <c r="AN26" s="128"/>
      <c r="AO26" s="128"/>
      <c r="AP26" s="128"/>
      <c r="AQ26" s="128"/>
      <c r="AR26" s="128"/>
      <c r="AS26" s="128"/>
      <c r="AT26" s="128"/>
      <c r="AU26" s="128"/>
      <c r="AV26" s="128"/>
      <c r="AW26" s="128"/>
      <c r="AX26" s="128"/>
      <c r="AY26" s="128"/>
      <c r="AZ26" s="128"/>
      <c r="BA26" s="128"/>
      <c r="BB26" s="128"/>
      <c r="BC26" s="128"/>
      <c r="BD26" s="128"/>
      <c r="BE26" s="128"/>
      <c r="BF26" s="128"/>
      <c r="BG26" s="128"/>
      <c r="BH26" s="128"/>
      <c r="BI26" s="128"/>
      <c r="BJ26" s="128"/>
      <c r="BK26" s="128"/>
      <c r="BL26" s="128"/>
      <c r="BM26" s="128"/>
      <c r="BN26" s="128"/>
      <c r="BO26" s="128"/>
      <c r="BP26" s="128"/>
      <c r="BQ26" s="128"/>
      <c r="BR26" s="128"/>
      <c r="BS26" s="128"/>
      <c r="BT26" s="128"/>
      <c r="BU26" s="128"/>
      <c r="BV26" s="128"/>
      <c r="BW26" s="128"/>
      <c r="BX26" s="128"/>
      <c r="BY26" s="128"/>
      <c r="BZ26" s="128"/>
      <c r="CA26" s="128"/>
      <c r="CB26" s="128"/>
      <c r="CC26" s="128"/>
      <c r="CD26" s="128"/>
      <c r="CE26" s="128"/>
      <c r="CF26" s="128"/>
      <c r="CG26" s="128"/>
      <c r="CH26" s="128"/>
      <c r="CI26" s="128"/>
      <c r="CJ26" s="128"/>
      <c r="CK26" s="128"/>
      <c r="CL26" s="128"/>
      <c r="CM26" s="128"/>
      <c r="CN26" s="128"/>
      <c r="CO26" s="128"/>
      <c r="CP26" s="128"/>
      <c r="CQ26" s="128"/>
      <c r="CR26" s="128"/>
      <c r="CS26" s="128"/>
      <c r="CT26" s="128"/>
      <c r="CU26" s="128"/>
      <c r="CV26" s="128"/>
      <c r="CW26" s="128"/>
      <c r="CX26" s="128"/>
      <c r="CY26" s="128"/>
      <c r="CZ26" s="128"/>
      <c r="DA26" s="128"/>
      <c r="DB26" s="128"/>
      <c r="DC26" s="128"/>
      <c r="DD26" s="128"/>
      <c r="DE26" s="128"/>
      <c r="DF26" s="128"/>
      <c r="DG26" s="128"/>
      <c r="DH26" s="128"/>
      <c r="DI26" s="128"/>
      <c r="DJ26" s="128"/>
      <c r="DK26" s="128"/>
      <c r="DL26" s="128"/>
      <c r="DM26" s="128"/>
      <c r="DN26" s="128"/>
      <c r="DO26" s="128"/>
      <c r="DP26" s="128"/>
      <c r="DQ26" s="128"/>
      <c r="DR26" s="127"/>
      <c r="DS26" s="127"/>
      <c r="DT26" s="127"/>
      <c r="DU26" s="127"/>
      <c r="DV26" s="127"/>
      <c r="DW26" s="127"/>
      <c r="DX26" s="127"/>
      <c r="DY26" s="127"/>
      <c r="DZ26" s="127"/>
      <c r="EB26" s="127"/>
      <c r="EC26" s="127"/>
      <c r="ED26" s="127"/>
      <c r="EE26" s="127"/>
      <c r="EF26" s="127"/>
      <c r="EG26" s="127"/>
      <c r="EH26" s="127"/>
      <c r="EI26" s="127"/>
      <c r="EJ26" s="127"/>
      <c r="EK26" s="127"/>
      <c r="EL26" s="127"/>
      <c r="EM26" s="127"/>
    </row>
    <row r="27" spans="1:143">
      <c r="A27" s="127"/>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c r="AA27" s="128"/>
      <c r="AB27" s="128"/>
      <c r="AC27" s="128"/>
      <c r="AD27" s="128"/>
      <c r="AE27" s="128"/>
      <c r="AF27" s="128"/>
      <c r="AG27" s="128"/>
      <c r="AH27" s="128"/>
      <c r="AI27" s="128"/>
      <c r="AJ27" s="128"/>
      <c r="AK27" s="128"/>
      <c r="AL27" s="128"/>
      <c r="AM27" s="128"/>
      <c r="AN27" s="128"/>
      <c r="AO27" s="128"/>
      <c r="AP27" s="128"/>
      <c r="AQ27" s="128"/>
      <c r="AR27" s="128"/>
      <c r="AS27" s="128"/>
      <c r="AT27" s="128"/>
      <c r="AU27" s="128"/>
      <c r="AV27" s="128"/>
      <c r="AW27" s="128"/>
      <c r="AX27" s="128"/>
      <c r="AY27" s="128"/>
      <c r="AZ27" s="128"/>
      <c r="BA27" s="128"/>
      <c r="BB27" s="128"/>
      <c r="BC27" s="128"/>
      <c r="BD27" s="128"/>
      <c r="BE27" s="128"/>
      <c r="BF27" s="128"/>
      <c r="BG27" s="128"/>
      <c r="BH27" s="128"/>
      <c r="BI27" s="128"/>
      <c r="BJ27" s="128"/>
      <c r="BK27" s="128"/>
      <c r="BL27" s="128"/>
      <c r="BM27" s="128"/>
      <c r="BN27" s="128"/>
      <c r="BO27" s="128"/>
      <c r="BP27" s="128"/>
      <c r="BQ27" s="128"/>
      <c r="BR27" s="128"/>
      <c r="BS27" s="128"/>
      <c r="BT27" s="128"/>
      <c r="BU27" s="128"/>
      <c r="BV27" s="128"/>
      <c r="BW27" s="128"/>
      <c r="BX27" s="128"/>
      <c r="BY27" s="128"/>
      <c r="BZ27" s="128"/>
      <c r="CA27" s="128"/>
      <c r="CB27" s="128"/>
      <c r="CC27" s="128"/>
      <c r="CD27" s="128"/>
      <c r="CE27" s="128"/>
      <c r="CF27" s="128"/>
      <c r="CG27" s="128"/>
      <c r="CH27" s="128"/>
      <c r="CI27" s="128"/>
      <c r="CJ27" s="128"/>
      <c r="CK27" s="128"/>
      <c r="CL27" s="128"/>
      <c r="CM27" s="128"/>
      <c r="CN27" s="128"/>
      <c r="CO27" s="128"/>
      <c r="CP27" s="128"/>
      <c r="CQ27" s="128"/>
      <c r="CR27" s="128"/>
      <c r="CS27" s="128"/>
      <c r="CT27" s="128"/>
      <c r="CU27" s="128"/>
      <c r="CV27" s="128"/>
      <c r="CW27" s="128"/>
      <c r="CX27" s="128"/>
      <c r="CY27" s="128"/>
      <c r="CZ27" s="128"/>
      <c r="DA27" s="128"/>
      <c r="DB27" s="128"/>
      <c r="DC27" s="128"/>
      <c r="DD27" s="128"/>
      <c r="DE27" s="128"/>
      <c r="DF27" s="128"/>
      <c r="DG27" s="128"/>
      <c r="DH27" s="128"/>
      <c r="DI27" s="128"/>
      <c r="DJ27" s="128"/>
      <c r="DK27" s="128"/>
      <c r="DL27" s="128"/>
      <c r="DM27" s="128"/>
      <c r="DN27" s="128"/>
      <c r="DO27" s="128"/>
      <c r="DP27" s="128"/>
      <c r="DQ27" s="128"/>
      <c r="DR27" s="127"/>
      <c r="DS27" s="127"/>
      <c r="DT27" s="127"/>
      <c r="DU27" s="127"/>
      <c r="DV27" s="127"/>
      <c r="DW27" s="127"/>
      <c r="DX27" s="127"/>
      <c r="DY27" s="127"/>
      <c r="DZ27" s="127"/>
      <c r="EB27" s="127"/>
      <c r="EC27" s="127"/>
      <c r="ED27" s="127"/>
      <c r="EE27" s="127"/>
      <c r="EF27" s="127"/>
      <c r="EG27" s="127"/>
      <c r="EH27" s="127"/>
      <c r="EI27" s="127"/>
      <c r="EJ27" s="127"/>
      <c r="EK27" s="127"/>
      <c r="EL27" s="127"/>
      <c r="EM27" s="127"/>
    </row>
    <row r="28" spans="1:143">
      <c r="A28" s="127"/>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c r="AA28" s="128"/>
      <c r="AB28" s="128"/>
      <c r="AC28" s="128"/>
      <c r="AD28" s="128"/>
      <c r="AE28" s="128"/>
      <c r="AF28" s="128"/>
      <c r="AG28" s="128"/>
      <c r="AH28" s="128"/>
      <c r="AI28" s="128"/>
      <c r="AJ28" s="128"/>
      <c r="AK28" s="128"/>
      <c r="AL28" s="128"/>
      <c r="AM28" s="128"/>
      <c r="AN28" s="128"/>
      <c r="AO28" s="128"/>
      <c r="AP28" s="128"/>
      <c r="AQ28" s="128"/>
      <c r="AR28" s="128"/>
      <c r="AS28" s="128"/>
      <c r="AT28" s="128"/>
      <c r="AU28" s="128"/>
      <c r="AV28" s="128"/>
      <c r="AW28" s="128"/>
      <c r="AX28" s="128"/>
      <c r="AY28" s="128"/>
      <c r="AZ28" s="128"/>
      <c r="BA28" s="128"/>
      <c r="BB28" s="128"/>
      <c r="BC28" s="128"/>
      <c r="BD28" s="128"/>
      <c r="BE28" s="128"/>
      <c r="BF28" s="128"/>
      <c r="BG28" s="128"/>
      <c r="BH28" s="128"/>
      <c r="BI28" s="128"/>
      <c r="BJ28" s="128"/>
      <c r="BK28" s="128"/>
      <c r="BL28" s="128"/>
      <c r="BM28" s="128"/>
      <c r="BN28" s="128"/>
      <c r="BO28" s="128"/>
      <c r="BP28" s="128"/>
      <c r="BQ28" s="128"/>
      <c r="BR28" s="128"/>
      <c r="BS28" s="128"/>
      <c r="BT28" s="128"/>
      <c r="BU28" s="128"/>
      <c r="BV28" s="128"/>
      <c r="BW28" s="128"/>
      <c r="BX28" s="128"/>
      <c r="BY28" s="128"/>
      <c r="BZ28" s="128"/>
      <c r="CA28" s="128"/>
      <c r="CB28" s="128"/>
      <c r="CC28" s="128"/>
      <c r="CD28" s="128"/>
      <c r="CE28" s="128"/>
      <c r="CF28" s="128"/>
      <c r="CG28" s="128"/>
      <c r="CH28" s="128"/>
      <c r="CI28" s="128"/>
      <c r="CJ28" s="128"/>
      <c r="CK28" s="128"/>
      <c r="CL28" s="128"/>
      <c r="CM28" s="128"/>
      <c r="CN28" s="128"/>
      <c r="CO28" s="128"/>
      <c r="CP28" s="128"/>
      <c r="CQ28" s="128"/>
      <c r="CR28" s="128"/>
      <c r="CS28" s="128"/>
      <c r="CT28" s="128"/>
      <c r="CU28" s="128"/>
      <c r="CV28" s="128"/>
      <c r="CW28" s="128"/>
      <c r="CX28" s="128"/>
      <c r="CY28" s="128"/>
      <c r="CZ28" s="128"/>
      <c r="DA28" s="128"/>
      <c r="DB28" s="128"/>
      <c r="DC28" s="128"/>
      <c r="DD28" s="128"/>
      <c r="DE28" s="128"/>
      <c r="DF28" s="128"/>
      <c r="DG28" s="128"/>
      <c r="DH28" s="128"/>
      <c r="DI28" s="128"/>
      <c r="DJ28" s="128"/>
      <c r="DK28" s="128"/>
      <c r="DL28" s="128"/>
      <c r="DM28" s="128"/>
      <c r="DN28" s="128"/>
      <c r="DO28" s="128"/>
      <c r="DP28" s="128"/>
      <c r="DQ28" s="128"/>
      <c r="DR28" s="127"/>
      <c r="DS28" s="127"/>
      <c r="DT28" s="127"/>
      <c r="DU28" s="127"/>
      <c r="DV28" s="127"/>
      <c r="DW28" s="127"/>
      <c r="DX28" s="127"/>
      <c r="DY28" s="127"/>
      <c r="DZ28" s="127"/>
      <c r="EB28" s="127"/>
      <c r="EC28" s="127"/>
      <c r="ED28" s="127"/>
      <c r="EE28" s="127"/>
      <c r="EF28" s="127"/>
      <c r="EG28" s="127"/>
      <c r="EH28" s="127"/>
      <c r="EI28" s="127"/>
      <c r="EJ28" s="127"/>
      <c r="EK28" s="127"/>
      <c r="EL28" s="127"/>
      <c r="EM28" s="127"/>
    </row>
    <row r="29" spans="1:143">
      <c r="A29" s="127"/>
      <c r="B29" s="128"/>
      <c r="C29" s="128"/>
      <c r="D29" s="128"/>
      <c r="E29" s="128"/>
      <c r="F29" s="128"/>
      <c r="G29" s="128"/>
      <c r="H29" s="128"/>
      <c r="I29" s="128"/>
      <c r="J29" s="128"/>
      <c r="K29" s="128"/>
      <c r="L29" s="128"/>
      <c r="M29" s="128"/>
      <c r="N29" s="128"/>
      <c r="O29" s="128"/>
      <c r="P29" s="128"/>
      <c r="Q29" s="128"/>
      <c r="R29" s="128"/>
      <c r="S29" s="128"/>
      <c r="T29" s="128"/>
      <c r="U29" s="128"/>
      <c r="V29" s="128"/>
      <c r="W29" s="128"/>
      <c r="X29" s="128"/>
      <c r="Y29" s="128"/>
      <c r="Z29" s="128"/>
      <c r="AA29" s="128"/>
      <c r="AB29" s="128"/>
      <c r="AC29" s="128"/>
      <c r="AD29" s="128"/>
      <c r="AE29" s="128"/>
      <c r="AF29" s="128"/>
      <c r="AG29" s="128"/>
      <c r="AH29" s="128"/>
      <c r="AI29" s="128"/>
      <c r="AJ29" s="128"/>
      <c r="AK29" s="128"/>
      <c r="AL29" s="128"/>
      <c r="AM29" s="128"/>
      <c r="AN29" s="128"/>
      <c r="AO29" s="128"/>
      <c r="AP29" s="128"/>
      <c r="AQ29" s="128"/>
      <c r="AR29" s="128"/>
      <c r="AS29" s="128"/>
      <c r="AT29" s="128"/>
      <c r="AU29" s="128"/>
      <c r="AV29" s="128"/>
      <c r="AW29" s="128"/>
      <c r="AX29" s="128"/>
      <c r="AY29" s="128"/>
      <c r="AZ29" s="128"/>
      <c r="BA29" s="128"/>
      <c r="BB29" s="128"/>
      <c r="BC29" s="128"/>
      <c r="BD29" s="128"/>
      <c r="BE29" s="128"/>
      <c r="BF29" s="128"/>
      <c r="BG29" s="128"/>
      <c r="BH29" s="128"/>
      <c r="BI29" s="128"/>
      <c r="BJ29" s="128"/>
      <c r="BK29" s="128"/>
      <c r="BL29" s="128"/>
      <c r="BM29" s="128"/>
      <c r="BN29" s="128"/>
      <c r="BO29" s="128"/>
      <c r="BP29" s="128"/>
      <c r="BQ29" s="128"/>
      <c r="BR29" s="128"/>
      <c r="BS29" s="128"/>
      <c r="BT29" s="128"/>
      <c r="BU29" s="128"/>
      <c r="BV29" s="128"/>
      <c r="BW29" s="128"/>
      <c r="BX29" s="128"/>
      <c r="BY29" s="128"/>
      <c r="BZ29" s="128"/>
      <c r="CA29" s="128"/>
      <c r="CB29" s="128"/>
      <c r="CC29" s="128"/>
      <c r="CD29" s="128"/>
      <c r="CE29" s="128"/>
      <c r="CF29" s="128"/>
      <c r="CG29" s="128"/>
      <c r="CH29" s="128"/>
      <c r="CI29" s="128"/>
      <c r="CJ29" s="128"/>
      <c r="CK29" s="128"/>
      <c r="CL29" s="128"/>
      <c r="CM29" s="128"/>
      <c r="CN29" s="128"/>
      <c r="CO29" s="128"/>
      <c r="CP29" s="128"/>
      <c r="CQ29" s="128"/>
      <c r="CR29" s="128"/>
      <c r="CS29" s="128"/>
      <c r="CT29" s="128"/>
      <c r="CU29" s="128"/>
      <c r="CV29" s="128"/>
      <c r="CW29" s="128"/>
      <c r="CX29" s="128"/>
      <c r="CY29" s="128"/>
      <c r="CZ29" s="128"/>
      <c r="DA29" s="128"/>
      <c r="DB29" s="128"/>
      <c r="DC29" s="128"/>
      <c r="DD29" s="128"/>
      <c r="DE29" s="128"/>
      <c r="DF29" s="128"/>
      <c r="DG29" s="128"/>
      <c r="DH29" s="128"/>
      <c r="DI29" s="128"/>
      <c r="DJ29" s="128"/>
      <c r="DK29" s="128"/>
      <c r="DL29" s="128"/>
      <c r="DM29" s="128"/>
      <c r="DN29" s="128"/>
      <c r="DO29" s="128"/>
      <c r="DP29" s="128"/>
      <c r="DQ29" s="128"/>
      <c r="DR29" s="127"/>
      <c r="DS29" s="127"/>
      <c r="DT29" s="127"/>
      <c r="DU29" s="127"/>
      <c r="DV29" s="127"/>
      <c r="DW29" s="127"/>
      <c r="DX29" s="127"/>
      <c r="DY29" s="127"/>
      <c r="DZ29" s="127"/>
      <c r="EB29" s="127"/>
      <c r="EC29" s="127"/>
      <c r="ED29" s="127"/>
      <c r="EE29" s="127"/>
      <c r="EF29" s="127"/>
      <c r="EG29" s="127"/>
      <c r="EH29" s="127"/>
      <c r="EI29" s="127"/>
      <c r="EJ29" s="127"/>
      <c r="EK29" s="127"/>
      <c r="EL29" s="127"/>
      <c r="EM29" s="127"/>
    </row>
    <row r="30" spans="1:143">
      <c r="A30" s="127"/>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8"/>
      <c r="Z30" s="128"/>
      <c r="AA30" s="128"/>
      <c r="AB30" s="128"/>
      <c r="AC30" s="128"/>
      <c r="AD30" s="128"/>
      <c r="AE30" s="128"/>
      <c r="AF30" s="128"/>
      <c r="AG30" s="128"/>
      <c r="AH30" s="128"/>
      <c r="AI30" s="128"/>
      <c r="AJ30" s="128"/>
      <c r="AK30" s="128"/>
      <c r="AL30" s="128"/>
      <c r="AM30" s="128"/>
      <c r="AN30" s="128"/>
      <c r="AO30" s="128"/>
      <c r="AP30" s="128"/>
      <c r="AQ30" s="128"/>
      <c r="AR30" s="128"/>
      <c r="AS30" s="128"/>
      <c r="AT30" s="128"/>
      <c r="AU30" s="128"/>
      <c r="AV30" s="128"/>
      <c r="AW30" s="128"/>
      <c r="AX30" s="128"/>
      <c r="AY30" s="128"/>
      <c r="AZ30" s="128"/>
      <c r="BA30" s="128"/>
      <c r="BB30" s="128"/>
      <c r="BC30" s="128"/>
      <c r="BD30" s="128"/>
      <c r="BE30" s="128"/>
      <c r="BF30" s="128"/>
      <c r="BG30" s="128"/>
      <c r="BH30" s="128"/>
      <c r="BI30" s="128"/>
      <c r="BJ30" s="128"/>
      <c r="BK30" s="128"/>
      <c r="BL30" s="128"/>
      <c r="BM30" s="128"/>
      <c r="BN30" s="128"/>
      <c r="BO30" s="128"/>
      <c r="BP30" s="128"/>
      <c r="BQ30" s="128"/>
      <c r="BR30" s="128"/>
      <c r="BS30" s="128"/>
      <c r="BT30" s="128"/>
      <c r="BU30" s="128"/>
      <c r="BV30" s="128"/>
      <c r="BW30" s="128"/>
      <c r="BX30" s="128"/>
      <c r="BY30" s="128"/>
      <c r="BZ30" s="128"/>
      <c r="CA30" s="128"/>
      <c r="CB30" s="128"/>
      <c r="CC30" s="128"/>
      <c r="CD30" s="128"/>
      <c r="CE30" s="128"/>
      <c r="CF30" s="128"/>
      <c r="CG30" s="128"/>
      <c r="CH30" s="128"/>
      <c r="CI30" s="128"/>
      <c r="CJ30" s="128"/>
      <c r="CK30" s="128"/>
      <c r="CL30" s="128"/>
      <c r="CM30" s="128"/>
      <c r="CN30" s="128"/>
      <c r="CO30" s="128"/>
      <c r="CP30" s="128"/>
      <c r="CQ30" s="128"/>
      <c r="CR30" s="128"/>
      <c r="CS30" s="128"/>
      <c r="CT30" s="128"/>
      <c r="CU30" s="128"/>
      <c r="CV30" s="128"/>
      <c r="CW30" s="128"/>
      <c r="CX30" s="128"/>
      <c r="CY30" s="128"/>
      <c r="CZ30" s="128"/>
      <c r="DA30" s="128"/>
      <c r="DB30" s="128"/>
      <c r="DC30" s="128"/>
      <c r="DD30" s="128"/>
      <c r="DE30" s="128"/>
      <c r="DF30" s="128"/>
      <c r="DG30" s="128"/>
      <c r="DH30" s="128"/>
      <c r="DI30" s="128"/>
      <c r="DJ30" s="128"/>
      <c r="DK30" s="128"/>
      <c r="DL30" s="128"/>
      <c r="DM30" s="128"/>
      <c r="DN30" s="128"/>
      <c r="DO30" s="128"/>
      <c r="DP30" s="128"/>
      <c r="DQ30" s="128"/>
      <c r="DR30" s="127"/>
      <c r="DS30" s="127"/>
      <c r="DT30" s="127"/>
      <c r="DU30" s="127"/>
      <c r="DV30" s="127"/>
      <c r="DW30" s="127"/>
      <c r="DX30" s="127"/>
      <c r="DY30" s="127"/>
      <c r="DZ30" s="127"/>
      <c r="EB30" s="127"/>
      <c r="EC30" s="127"/>
      <c r="ED30" s="127"/>
      <c r="EE30" s="127"/>
      <c r="EF30" s="127"/>
      <c r="EG30" s="127"/>
      <c r="EH30" s="127"/>
      <c r="EI30" s="127"/>
      <c r="EJ30" s="127"/>
      <c r="EK30" s="127"/>
      <c r="EL30" s="127"/>
      <c r="EM30" s="127"/>
    </row>
    <row r="31" spans="1:143">
      <c r="A31" s="127"/>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c r="AA31" s="128"/>
      <c r="AB31" s="128"/>
      <c r="AC31" s="128"/>
      <c r="AD31" s="128"/>
      <c r="AE31" s="128"/>
      <c r="AF31" s="128"/>
      <c r="AG31" s="128"/>
      <c r="AH31" s="128"/>
      <c r="AI31" s="128"/>
      <c r="AJ31" s="128"/>
      <c r="AK31" s="128"/>
      <c r="AL31" s="128"/>
      <c r="AM31" s="128"/>
      <c r="AN31" s="128"/>
      <c r="AO31" s="128"/>
      <c r="AP31" s="128"/>
      <c r="AQ31" s="128"/>
      <c r="AR31" s="128"/>
      <c r="AS31" s="128"/>
      <c r="AT31" s="128"/>
      <c r="AU31" s="128"/>
      <c r="AV31" s="128"/>
      <c r="AW31" s="128"/>
      <c r="AX31" s="128"/>
      <c r="AY31" s="128"/>
      <c r="AZ31" s="128"/>
      <c r="BA31" s="128"/>
      <c r="BB31" s="128"/>
      <c r="BC31" s="128"/>
      <c r="BD31" s="128"/>
      <c r="BE31" s="128"/>
      <c r="BF31" s="128"/>
      <c r="BG31" s="128"/>
      <c r="BH31" s="128"/>
      <c r="BI31" s="128"/>
      <c r="BJ31" s="128"/>
      <c r="BK31" s="128"/>
      <c r="BL31" s="128"/>
      <c r="BM31" s="128"/>
      <c r="BN31" s="128"/>
      <c r="BO31" s="128"/>
      <c r="BP31" s="128"/>
      <c r="BQ31" s="128"/>
      <c r="BR31" s="128"/>
      <c r="BS31" s="128"/>
      <c r="BT31" s="128"/>
      <c r="BU31" s="128"/>
      <c r="BV31" s="128"/>
      <c r="BW31" s="128"/>
      <c r="BX31" s="128"/>
      <c r="BY31" s="128"/>
      <c r="BZ31" s="128"/>
      <c r="CA31" s="128"/>
      <c r="CB31" s="128"/>
      <c r="CC31" s="128"/>
      <c r="CD31" s="128"/>
      <c r="CE31" s="128"/>
      <c r="CF31" s="128"/>
      <c r="CG31" s="128"/>
      <c r="CH31" s="128"/>
      <c r="CI31" s="128"/>
      <c r="CJ31" s="128"/>
      <c r="CK31" s="128"/>
      <c r="CL31" s="128"/>
      <c r="CM31" s="128"/>
      <c r="CN31" s="128"/>
      <c r="CO31" s="128"/>
      <c r="CP31" s="128"/>
      <c r="CQ31" s="128"/>
      <c r="CR31" s="128"/>
      <c r="CS31" s="128"/>
      <c r="CT31" s="128"/>
      <c r="CU31" s="128"/>
      <c r="CV31" s="128"/>
      <c r="CW31" s="128"/>
      <c r="CX31" s="128"/>
      <c r="CY31" s="128"/>
      <c r="CZ31" s="128"/>
      <c r="DA31" s="128"/>
      <c r="DB31" s="128"/>
      <c r="DC31" s="128"/>
      <c r="DD31" s="128"/>
      <c r="DE31" s="128"/>
      <c r="DF31" s="128"/>
      <c r="DG31" s="128"/>
      <c r="DH31" s="128"/>
      <c r="DI31" s="128"/>
      <c r="DJ31" s="128"/>
      <c r="DK31" s="128"/>
      <c r="DL31" s="128"/>
      <c r="DM31" s="128"/>
      <c r="DN31" s="128"/>
      <c r="DO31" s="128"/>
      <c r="DP31" s="128"/>
      <c r="DQ31" s="128"/>
      <c r="DR31" s="127"/>
      <c r="DS31" s="127"/>
      <c r="DT31" s="127"/>
      <c r="DU31" s="127"/>
      <c r="DV31" s="127"/>
      <c r="DW31" s="127"/>
      <c r="DX31" s="127"/>
      <c r="DY31" s="127"/>
      <c r="DZ31" s="127"/>
      <c r="EA31" s="127"/>
      <c r="EB31" s="127"/>
      <c r="EC31" s="127"/>
      <c r="ED31" s="127"/>
      <c r="EE31" s="127"/>
      <c r="EF31" s="127"/>
      <c r="EG31" s="127"/>
      <c r="EH31" s="127"/>
      <c r="EI31" s="127"/>
      <c r="EJ31" s="127"/>
      <c r="EK31" s="127"/>
      <c r="EL31" s="127"/>
      <c r="EM31" s="127"/>
    </row>
    <row r="32" spans="1:143">
      <c r="A32" s="127"/>
      <c r="B32" s="128"/>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c r="AA32" s="128"/>
      <c r="AB32" s="128"/>
      <c r="AC32" s="128"/>
      <c r="AD32" s="128"/>
      <c r="AE32" s="128"/>
      <c r="AF32" s="128"/>
      <c r="AG32" s="128"/>
      <c r="AH32" s="128"/>
      <c r="AI32" s="128"/>
      <c r="AJ32" s="128"/>
      <c r="AK32" s="128"/>
      <c r="AL32" s="128"/>
      <c r="AM32" s="128"/>
      <c r="AN32" s="128"/>
      <c r="AO32" s="128"/>
      <c r="AP32" s="128"/>
      <c r="AQ32" s="128"/>
      <c r="AR32" s="128"/>
      <c r="AS32" s="128"/>
      <c r="AT32" s="128"/>
      <c r="AU32" s="128"/>
      <c r="AV32" s="128"/>
      <c r="AW32" s="128"/>
      <c r="AX32" s="128"/>
      <c r="AY32" s="128"/>
      <c r="AZ32" s="128"/>
      <c r="BA32" s="128"/>
      <c r="BB32" s="128"/>
      <c r="BC32" s="128"/>
      <c r="BD32" s="128"/>
      <c r="BE32" s="128"/>
      <c r="BF32" s="128"/>
      <c r="BG32" s="128"/>
      <c r="BH32" s="128"/>
      <c r="BI32" s="128"/>
      <c r="BJ32" s="128"/>
      <c r="BK32" s="128"/>
      <c r="BL32" s="128"/>
      <c r="BM32" s="128"/>
      <c r="BN32" s="128"/>
      <c r="BO32" s="128"/>
      <c r="BP32" s="128"/>
      <c r="BQ32" s="128"/>
      <c r="BR32" s="128"/>
      <c r="BS32" s="128"/>
      <c r="BT32" s="128"/>
      <c r="BU32" s="128"/>
      <c r="BV32" s="128"/>
      <c r="BW32" s="128"/>
      <c r="BX32" s="128"/>
      <c r="BY32" s="128"/>
      <c r="BZ32" s="128"/>
      <c r="CA32" s="128"/>
      <c r="CB32" s="128"/>
      <c r="CC32" s="128"/>
      <c r="CD32" s="128"/>
      <c r="CE32" s="128"/>
      <c r="CF32" s="128"/>
      <c r="CG32" s="128"/>
      <c r="CH32" s="128"/>
      <c r="CI32" s="128"/>
      <c r="CJ32" s="128"/>
      <c r="CK32" s="128"/>
      <c r="CL32" s="128"/>
      <c r="CM32" s="128"/>
      <c r="CN32" s="128"/>
      <c r="CO32" s="128"/>
      <c r="CP32" s="128"/>
      <c r="CQ32" s="128"/>
      <c r="CR32" s="128"/>
      <c r="CS32" s="128"/>
      <c r="CT32" s="128"/>
      <c r="CU32" s="128"/>
      <c r="CV32" s="128"/>
      <c r="CW32" s="128"/>
      <c r="CX32" s="128"/>
      <c r="CY32" s="128"/>
      <c r="CZ32" s="128"/>
      <c r="DA32" s="128"/>
      <c r="DB32" s="128"/>
      <c r="DC32" s="128"/>
      <c r="DD32" s="128"/>
      <c r="DE32" s="128"/>
      <c r="DF32" s="128"/>
      <c r="DG32" s="128"/>
      <c r="DH32" s="128"/>
      <c r="DI32" s="128"/>
      <c r="DJ32" s="128"/>
      <c r="DK32" s="128"/>
      <c r="DL32" s="128"/>
      <c r="DM32" s="128"/>
      <c r="DN32" s="128"/>
      <c r="DO32" s="128"/>
      <c r="DP32" s="128"/>
      <c r="DQ32" s="128"/>
      <c r="DR32" s="127"/>
      <c r="DS32" s="127"/>
      <c r="DT32" s="127"/>
      <c r="DU32" s="127"/>
      <c r="DV32" s="127"/>
      <c r="DW32" s="127"/>
      <c r="DX32" s="127"/>
      <c r="DY32" s="127"/>
      <c r="DZ32" s="127"/>
      <c r="EA32" s="127"/>
      <c r="EB32" s="127"/>
      <c r="EC32" s="127"/>
      <c r="ED32" s="127"/>
      <c r="EE32" s="127"/>
      <c r="EF32" s="127"/>
      <c r="EG32" s="127"/>
      <c r="EH32" s="127"/>
      <c r="EI32" s="127"/>
      <c r="EJ32" s="127"/>
      <c r="EK32" s="127"/>
      <c r="EL32" s="127"/>
      <c r="EM32" s="127"/>
    </row>
    <row r="33" spans="1:143">
      <c r="A33" s="127"/>
      <c r="B33" s="128"/>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c r="AA33" s="128"/>
      <c r="AB33" s="128"/>
      <c r="AC33" s="128"/>
      <c r="AD33" s="128"/>
      <c r="AE33" s="128"/>
      <c r="AF33" s="128"/>
      <c r="AG33" s="128"/>
      <c r="AH33" s="128"/>
      <c r="AI33" s="128"/>
      <c r="AJ33" s="128"/>
      <c r="AK33" s="128"/>
      <c r="AL33" s="128"/>
      <c r="AM33" s="128"/>
      <c r="AN33" s="128"/>
      <c r="AO33" s="128"/>
      <c r="AP33" s="128"/>
      <c r="AQ33" s="128"/>
      <c r="AR33" s="128"/>
      <c r="AS33" s="128"/>
      <c r="AT33" s="128"/>
      <c r="AU33" s="128"/>
      <c r="AV33" s="128"/>
      <c r="AW33" s="128"/>
      <c r="AX33" s="128"/>
      <c r="AY33" s="128"/>
      <c r="AZ33" s="128"/>
      <c r="BA33" s="128"/>
      <c r="BB33" s="128"/>
      <c r="BC33" s="128"/>
      <c r="BD33" s="128"/>
      <c r="BE33" s="128"/>
      <c r="BF33" s="128"/>
      <c r="BG33" s="128"/>
      <c r="BH33" s="128"/>
      <c r="BI33" s="128"/>
      <c r="BJ33" s="128"/>
      <c r="BK33" s="128"/>
      <c r="BL33" s="128"/>
      <c r="BM33" s="128"/>
      <c r="BN33" s="128"/>
      <c r="BO33" s="128"/>
      <c r="BP33" s="128"/>
      <c r="BQ33" s="128"/>
      <c r="BR33" s="128"/>
      <c r="BS33" s="128"/>
      <c r="BT33" s="128"/>
      <c r="BU33" s="128"/>
      <c r="BV33" s="128"/>
      <c r="BW33" s="128"/>
      <c r="BX33" s="128"/>
      <c r="BY33" s="128"/>
      <c r="BZ33" s="128"/>
      <c r="CA33" s="128"/>
      <c r="CB33" s="128"/>
      <c r="CC33" s="128"/>
      <c r="CD33" s="128"/>
      <c r="CE33" s="128"/>
      <c r="CF33" s="128"/>
      <c r="CG33" s="128"/>
      <c r="CH33" s="128"/>
      <c r="CI33" s="128"/>
      <c r="CJ33" s="128"/>
      <c r="CK33" s="128"/>
      <c r="CL33" s="128"/>
      <c r="CM33" s="128"/>
      <c r="CN33" s="128"/>
      <c r="CO33" s="128"/>
      <c r="CP33" s="128"/>
      <c r="CQ33" s="128"/>
      <c r="CR33" s="128"/>
      <c r="CS33" s="128"/>
      <c r="CT33" s="128"/>
      <c r="CU33" s="128"/>
      <c r="CV33" s="128"/>
      <c r="CW33" s="128"/>
      <c r="CX33" s="128"/>
      <c r="CY33" s="128"/>
      <c r="CZ33" s="128"/>
      <c r="DA33" s="128"/>
      <c r="DB33" s="128"/>
      <c r="DC33" s="128"/>
      <c r="DD33" s="128"/>
      <c r="DE33" s="128"/>
      <c r="DF33" s="128"/>
      <c r="DG33" s="128"/>
      <c r="DH33" s="128"/>
      <c r="DI33" s="128"/>
      <c r="DJ33" s="128"/>
      <c r="DK33" s="128"/>
      <c r="DL33" s="128"/>
      <c r="DM33" s="128"/>
      <c r="DN33" s="128"/>
      <c r="DO33" s="128"/>
      <c r="DP33" s="128"/>
      <c r="DQ33" s="128"/>
      <c r="DR33" s="127"/>
      <c r="DS33" s="127"/>
      <c r="DT33" s="127"/>
      <c r="DU33" s="127"/>
      <c r="DV33" s="127"/>
      <c r="DW33" s="127"/>
      <c r="DX33" s="127"/>
      <c r="DY33" s="127"/>
      <c r="DZ33" s="127"/>
      <c r="EA33" s="127"/>
      <c r="EB33" s="127"/>
      <c r="EC33" s="127"/>
      <c r="ED33" s="127"/>
      <c r="EE33" s="127"/>
      <c r="EF33" s="127"/>
      <c r="EG33" s="127"/>
      <c r="EH33" s="127"/>
      <c r="EI33" s="127"/>
      <c r="EJ33" s="127"/>
      <c r="EK33" s="127"/>
      <c r="EL33" s="127"/>
      <c r="EM33" s="127"/>
    </row>
    <row r="34" spans="1:143">
      <c r="A34" s="127"/>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128"/>
      <c r="AB34" s="128"/>
      <c r="AC34" s="128"/>
      <c r="AD34" s="128"/>
      <c r="AE34" s="128"/>
      <c r="AF34" s="128"/>
      <c r="AG34" s="128"/>
      <c r="AH34" s="128"/>
      <c r="AI34" s="128"/>
      <c r="AJ34" s="128"/>
      <c r="AK34" s="128"/>
      <c r="AL34" s="128"/>
      <c r="AM34" s="128"/>
      <c r="AN34" s="128"/>
      <c r="AO34" s="128"/>
      <c r="AP34" s="128"/>
      <c r="AQ34" s="128"/>
      <c r="AR34" s="128"/>
      <c r="AS34" s="128"/>
      <c r="AT34" s="128"/>
      <c r="AU34" s="128"/>
      <c r="AV34" s="128"/>
      <c r="AW34" s="128"/>
      <c r="AX34" s="128"/>
      <c r="AY34" s="128"/>
      <c r="AZ34" s="128"/>
      <c r="BA34" s="128"/>
      <c r="BB34" s="128"/>
      <c r="BC34" s="128"/>
      <c r="BD34" s="128"/>
      <c r="BE34" s="128"/>
      <c r="BF34" s="128"/>
      <c r="BG34" s="128"/>
      <c r="BH34" s="128"/>
      <c r="BI34" s="128"/>
      <c r="BJ34" s="128"/>
      <c r="BK34" s="128"/>
      <c r="BL34" s="128"/>
      <c r="BM34" s="128"/>
      <c r="BN34" s="128"/>
      <c r="BO34" s="128"/>
      <c r="BP34" s="128"/>
      <c r="BQ34" s="128"/>
      <c r="BR34" s="128"/>
      <c r="BS34" s="128"/>
      <c r="BT34" s="128"/>
      <c r="BU34" s="128"/>
      <c r="BV34" s="128"/>
      <c r="BW34" s="128"/>
      <c r="BX34" s="128"/>
      <c r="BY34" s="128"/>
      <c r="BZ34" s="128"/>
      <c r="CA34" s="128"/>
      <c r="CB34" s="128"/>
      <c r="CC34" s="128"/>
      <c r="CD34" s="128"/>
      <c r="CE34" s="128"/>
      <c r="CF34" s="128"/>
      <c r="CG34" s="128"/>
      <c r="CH34" s="128"/>
      <c r="CI34" s="128"/>
      <c r="CJ34" s="128"/>
      <c r="CK34" s="128"/>
      <c r="CL34" s="128"/>
      <c r="CM34" s="128"/>
      <c r="CN34" s="128"/>
      <c r="CO34" s="128"/>
      <c r="CP34" s="128"/>
      <c r="CQ34" s="128"/>
      <c r="CR34" s="128"/>
      <c r="CS34" s="128"/>
      <c r="CT34" s="128"/>
      <c r="CU34" s="128"/>
      <c r="CV34" s="128"/>
      <c r="CW34" s="128"/>
      <c r="CX34" s="128"/>
      <c r="CY34" s="128"/>
      <c r="CZ34" s="128"/>
      <c r="DA34" s="128"/>
      <c r="DB34" s="128"/>
      <c r="DC34" s="128"/>
      <c r="DD34" s="128"/>
      <c r="DE34" s="128"/>
      <c r="DF34" s="128"/>
      <c r="DG34" s="128"/>
      <c r="DH34" s="128"/>
      <c r="DI34" s="128"/>
      <c r="DJ34" s="128"/>
      <c r="DK34" s="128"/>
      <c r="DL34" s="128"/>
      <c r="DM34" s="128"/>
      <c r="DN34" s="128"/>
      <c r="DO34" s="128"/>
      <c r="DP34" s="128"/>
      <c r="DQ34" s="128"/>
      <c r="DR34" s="127"/>
      <c r="DS34" s="127"/>
      <c r="DT34" s="127"/>
      <c r="DU34" s="127"/>
      <c r="DV34" s="127"/>
      <c r="DW34" s="127"/>
      <c r="DX34" s="127"/>
      <c r="DY34" s="127"/>
      <c r="DZ34" s="127"/>
      <c r="EA34" s="127"/>
      <c r="EB34" s="127"/>
      <c r="EC34" s="127"/>
      <c r="ED34" s="127"/>
      <c r="EE34" s="127"/>
      <c r="EF34" s="127"/>
      <c r="EG34" s="127"/>
      <c r="EH34" s="127"/>
      <c r="EI34" s="127"/>
      <c r="EJ34" s="127"/>
      <c r="EK34" s="127"/>
      <c r="EL34" s="127"/>
      <c r="EM34" s="127"/>
    </row>
    <row r="35" spans="1:143">
      <c r="A35" s="127"/>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128"/>
      <c r="AB35" s="128"/>
      <c r="AC35" s="128"/>
      <c r="AD35" s="128"/>
      <c r="AE35" s="128"/>
      <c r="AF35" s="128"/>
      <c r="AG35" s="128"/>
      <c r="AH35" s="128"/>
      <c r="AI35" s="128"/>
      <c r="AJ35" s="128"/>
      <c r="AK35" s="128"/>
      <c r="AL35" s="128"/>
      <c r="AM35" s="128"/>
      <c r="AN35" s="128"/>
      <c r="AO35" s="128"/>
      <c r="AP35" s="128"/>
      <c r="AQ35" s="128"/>
      <c r="AR35" s="128"/>
      <c r="AS35" s="128"/>
      <c r="AT35" s="128"/>
      <c r="AU35" s="128"/>
      <c r="AV35" s="128"/>
      <c r="AW35" s="128"/>
      <c r="AX35" s="128"/>
      <c r="AY35" s="128"/>
      <c r="AZ35" s="128"/>
      <c r="BA35" s="128"/>
      <c r="BB35" s="128"/>
      <c r="BC35" s="128"/>
      <c r="BD35" s="128"/>
      <c r="BE35" s="128"/>
      <c r="BF35" s="128"/>
      <c r="BG35" s="128"/>
      <c r="BH35" s="128"/>
      <c r="BI35" s="128"/>
      <c r="BJ35" s="128"/>
      <c r="BK35" s="128"/>
      <c r="BL35" s="128"/>
      <c r="BM35" s="128"/>
      <c r="BN35" s="128"/>
      <c r="BO35" s="128"/>
      <c r="BP35" s="128"/>
      <c r="BQ35" s="128"/>
      <c r="BR35" s="128"/>
      <c r="BS35" s="128"/>
      <c r="BT35" s="128"/>
      <c r="BU35" s="128"/>
      <c r="BV35" s="128"/>
      <c r="BW35" s="128"/>
      <c r="BX35" s="128"/>
      <c r="BY35" s="128"/>
      <c r="BZ35" s="128"/>
      <c r="CA35" s="128"/>
      <c r="CB35" s="128"/>
      <c r="CC35" s="128"/>
      <c r="CD35" s="128"/>
      <c r="CE35" s="128"/>
      <c r="CF35" s="128"/>
      <c r="CG35" s="128"/>
      <c r="CH35" s="128"/>
      <c r="CI35" s="128"/>
      <c r="CJ35" s="128"/>
      <c r="CK35" s="128"/>
      <c r="CL35" s="128"/>
      <c r="CM35" s="128"/>
      <c r="CN35" s="128"/>
      <c r="CO35" s="128"/>
      <c r="CP35" s="128"/>
      <c r="CQ35" s="128"/>
      <c r="CR35" s="128"/>
      <c r="CS35" s="128"/>
      <c r="CT35" s="128"/>
      <c r="CU35" s="128"/>
      <c r="CV35" s="128"/>
      <c r="CW35" s="128"/>
      <c r="CX35" s="128"/>
      <c r="CY35" s="128"/>
      <c r="CZ35" s="128"/>
      <c r="DA35" s="128"/>
      <c r="DB35" s="128"/>
      <c r="DC35" s="128"/>
      <c r="DD35" s="128"/>
      <c r="DE35" s="128"/>
      <c r="DF35" s="128"/>
      <c r="DG35" s="128"/>
      <c r="DH35" s="128"/>
      <c r="DI35" s="128"/>
      <c r="DJ35" s="128"/>
      <c r="DK35" s="128"/>
      <c r="DL35" s="128"/>
      <c r="DM35" s="128"/>
      <c r="DN35" s="128"/>
      <c r="DO35" s="128"/>
      <c r="DP35" s="128"/>
      <c r="DQ35" s="128"/>
      <c r="DR35" s="127"/>
      <c r="DS35" s="127"/>
      <c r="DT35" s="127"/>
      <c r="DU35" s="127"/>
      <c r="DV35" s="127"/>
      <c r="DW35" s="127"/>
      <c r="DX35" s="127"/>
      <c r="DY35" s="127"/>
      <c r="DZ35" s="127"/>
      <c r="EA35" s="127"/>
      <c r="EB35" s="127"/>
      <c r="EC35" s="127"/>
      <c r="ED35" s="127"/>
      <c r="EE35" s="127"/>
      <c r="EF35" s="127"/>
      <c r="EG35" s="127"/>
      <c r="EH35" s="127"/>
      <c r="EI35" s="127"/>
      <c r="EJ35" s="127"/>
      <c r="EK35" s="127"/>
      <c r="EL35" s="127"/>
      <c r="EM35" s="127"/>
    </row>
    <row r="36" spans="1:143">
      <c r="A36" s="127"/>
      <c r="B36" s="128"/>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128"/>
      <c r="AB36" s="128"/>
      <c r="AC36" s="128"/>
      <c r="AD36" s="128"/>
      <c r="AE36" s="128"/>
      <c r="AF36" s="128"/>
      <c r="AG36" s="128"/>
      <c r="AH36" s="128"/>
      <c r="AI36" s="128"/>
      <c r="AJ36" s="128"/>
      <c r="AK36" s="128"/>
      <c r="AL36" s="128"/>
      <c r="AM36" s="128"/>
      <c r="AN36" s="128"/>
      <c r="AO36" s="128"/>
      <c r="AP36" s="128"/>
      <c r="AQ36" s="128"/>
      <c r="AR36" s="128"/>
      <c r="AS36" s="128"/>
      <c r="AT36" s="128"/>
      <c r="AU36" s="128"/>
      <c r="AV36" s="128"/>
      <c r="AW36" s="128"/>
      <c r="AX36" s="128"/>
      <c r="AY36" s="128"/>
      <c r="AZ36" s="128"/>
      <c r="BA36" s="128"/>
      <c r="BB36" s="128"/>
      <c r="BC36" s="128"/>
      <c r="BD36" s="128"/>
      <c r="BE36" s="128"/>
      <c r="BF36" s="128"/>
      <c r="BG36" s="128"/>
      <c r="BH36" s="128"/>
      <c r="BI36" s="128"/>
      <c r="BJ36" s="128"/>
      <c r="BK36" s="128"/>
      <c r="BL36" s="128"/>
      <c r="BM36" s="128"/>
      <c r="BN36" s="128"/>
      <c r="BO36" s="128"/>
      <c r="BP36" s="128"/>
      <c r="BQ36" s="128"/>
      <c r="BR36" s="128"/>
      <c r="BS36" s="128"/>
      <c r="BT36" s="128"/>
      <c r="BU36" s="128"/>
      <c r="BV36" s="128"/>
      <c r="BW36" s="128"/>
      <c r="BX36" s="128"/>
      <c r="BY36" s="128"/>
      <c r="BZ36" s="128"/>
      <c r="CA36" s="128"/>
      <c r="CB36" s="128"/>
      <c r="CC36" s="128"/>
      <c r="CD36" s="128"/>
      <c r="CE36" s="128"/>
      <c r="CF36" s="128"/>
      <c r="CG36" s="128"/>
      <c r="CH36" s="128"/>
      <c r="CI36" s="128"/>
      <c r="CJ36" s="128"/>
      <c r="CK36" s="128"/>
      <c r="CL36" s="128"/>
      <c r="CM36" s="128"/>
      <c r="CN36" s="128"/>
      <c r="CO36" s="128"/>
      <c r="CP36" s="128"/>
      <c r="CQ36" s="128"/>
      <c r="CR36" s="128"/>
      <c r="CS36" s="128"/>
      <c r="CT36" s="128"/>
      <c r="CU36" s="128"/>
      <c r="CV36" s="128"/>
      <c r="CW36" s="128"/>
      <c r="CX36" s="128"/>
      <c r="CY36" s="128"/>
      <c r="CZ36" s="128"/>
      <c r="DA36" s="128"/>
      <c r="DB36" s="128"/>
      <c r="DC36" s="128"/>
      <c r="DD36" s="128"/>
      <c r="DE36" s="128"/>
      <c r="DF36" s="128"/>
      <c r="DG36" s="128"/>
      <c r="DH36" s="128"/>
      <c r="DI36" s="128"/>
      <c r="DJ36" s="128"/>
      <c r="DK36" s="128"/>
      <c r="DL36" s="128"/>
      <c r="DM36" s="128"/>
      <c r="DN36" s="128"/>
      <c r="DO36" s="128"/>
      <c r="DP36" s="128"/>
      <c r="DQ36" s="128"/>
      <c r="DR36" s="127"/>
      <c r="DS36" s="127"/>
      <c r="DT36" s="127"/>
      <c r="DU36" s="127"/>
      <c r="DV36" s="127"/>
      <c r="DW36" s="127"/>
      <c r="DX36" s="127"/>
      <c r="DY36" s="127"/>
      <c r="DZ36" s="127"/>
      <c r="EA36" s="127"/>
      <c r="EB36" s="127"/>
      <c r="EC36" s="127"/>
      <c r="ED36" s="127"/>
      <c r="EE36" s="127"/>
      <c r="EF36" s="127"/>
      <c r="EG36" s="127"/>
      <c r="EH36" s="127"/>
      <c r="EI36" s="127"/>
      <c r="EJ36" s="127"/>
      <c r="EK36" s="127"/>
      <c r="EL36" s="127"/>
      <c r="EM36" s="127"/>
    </row>
    <row r="37" spans="1:143">
      <c r="A37" s="127"/>
      <c r="B37" s="128"/>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128"/>
      <c r="AB37" s="128"/>
      <c r="AC37" s="128"/>
      <c r="AD37" s="128"/>
      <c r="AE37" s="128"/>
      <c r="AF37" s="128"/>
      <c r="AG37" s="128"/>
      <c r="AH37" s="128"/>
      <c r="AI37" s="128"/>
      <c r="AJ37" s="128"/>
      <c r="AK37" s="128"/>
      <c r="AL37" s="128"/>
      <c r="AM37" s="128"/>
      <c r="AN37" s="128"/>
      <c r="AO37" s="128"/>
      <c r="AP37" s="128"/>
      <c r="AQ37" s="128"/>
      <c r="AR37" s="128"/>
      <c r="AS37" s="128"/>
      <c r="AT37" s="128"/>
      <c r="AU37" s="128"/>
      <c r="AV37" s="128"/>
      <c r="AW37" s="128"/>
      <c r="AX37" s="128"/>
      <c r="AY37" s="128"/>
      <c r="AZ37" s="128"/>
      <c r="BA37" s="128"/>
      <c r="BB37" s="128"/>
      <c r="BC37" s="128"/>
      <c r="BD37" s="128"/>
      <c r="BE37" s="128"/>
      <c r="BF37" s="128"/>
      <c r="BG37" s="128"/>
      <c r="BH37" s="128"/>
      <c r="BI37" s="128"/>
      <c r="BJ37" s="128"/>
      <c r="BK37" s="128"/>
      <c r="BL37" s="128"/>
      <c r="BM37" s="128"/>
      <c r="BN37" s="128"/>
      <c r="BO37" s="128"/>
      <c r="BP37" s="128"/>
      <c r="BQ37" s="128"/>
      <c r="BR37" s="128"/>
      <c r="BS37" s="128"/>
      <c r="BT37" s="128"/>
      <c r="BU37" s="128"/>
      <c r="BV37" s="128"/>
      <c r="BW37" s="128"/>
      <c r="BX37" s="128"/>
      <c r="BY37" s="128"/>
      <c r="BZ37" s="128"/>
      <c r="CA37" s="128"/>
      <c r="CB37" s="128"/>
      <c r="CC37" s="128"/>
      <c r="CD37" s="128"/>
      <c r="CE37" s="128"/>
      <c r="CF37" s="128"/>
      <c r="CG37" s="128"/>
      <c r="CH37" s="128"/>
      <c r="CI37" s="128"/>
      <c r="CJ37" s="128"/>
      <c r="CK37" s="128"/>
      <c r="CL37" s="128"/>
      <c r="CM37" s="128"/>
      <c r="CN37" s="128"/>
      <c r="CO37" s="128"/>
      <c r="CP37" s="128"/>
      <c r="CQ37" s="128"/>
      <c r="CR37" s="128"/>
      <c r="CS37" s="128"/>
      <c r="CT37" s="128"/>
      <c r="CU37" s="128"/>
      <c r="CV37" s="128"/>
      <c r="CW37" s="128"/>
      <c r="CX37" s="128"/>
      <c r="CY37" s="128"/>
      <c r="CZ37" s="128"/>
      <c r="DA37" s="128"/>
      <c r="DB37" s="128"/>
      <c r="DC37" s="128"/>
      <c r="DD37" s="128"/>
      <c r="DE37" s="128"/>
      <c r="DF37" s="128"/>
      <c r="DG37" s="128"/>
      <c r="DH37" s="128"/>
      <c r="DI37" s="128"/>
      <c r="DJ37" s="128"/>
      <c r="DK37" s="128"/>
      <c r="DL37" s="128"/>
      <c r="DM37" s="128"/>
      <c r="DN37" s="128"/>
      <c r="DO37" s="128"/>
      <c r="DP37" s="128"/>
      <c r="DQ37" s="128"/>
      <c r="DR37" s="127"/>
      <c r="DS37" s="127"/>
      <c r="DT37" s="127"/>
      <c r="DU37" s="127"/>
      <c r="DV37" s="127"/>
      <c r="DW37" s="127"/>
      <c r="DX37" s="127"/>
      <c r="DY37" s="127"/>
      <c r="DZ37" s="127"/>
      <c r="EA37" s="127"/>
      <c r="EB37" s="127"/>
      <c r="EC37" s="127"/>
      <c r="ED37" s="127"/>
      <c r="EE37" s="127"/>
      <c r="EF37" s="127"/>
      <c r="EG37" s="127"/>
      <c r="EH37" s="127"/>
      <c r="EI37" s="127"/>
      <c r="EJ37" s="127"/>
      <c r="EK37" s="127"/>
      <c r="EL37" s="127"/>
      <c r="EM37" s="127"/>
    </row>
    <row r="38" spans="1:143">
      <c r="A38" s="127"/>
      <c r="B38" s="128"/>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128"/>
      <c r="AB38" s="128"/>
      <c r="AC38" s="128"/>
      <c r="AD38" s="128"/>
      <c r="AE38" s="128"/>
      <c r="AF38" s="128"/>
      <c r="AG38" s="128"/>
      <c r="AH38" s="128"/>
      <c r="AI38" s="128"/>
      <c r="AJ38" s="128"/>
      <c r="AK38" s="128"/>
      <c r="AL38" s="128"/>
      <c r="AM38" s="128"/>
      <c r="AN38" s="128"/>
      <c r="AO38" s="128"/>
      <c r="AP38" s="128"/>
      <c r="AQ38" s="128"/>
      <c r="AR38" s="128"/>
      <c r="AS38" s="128"/>
      <c r="AT38" s="128"/>
      <c r="AU38" s="128"/>
      <c r="AV38" s="128"/>
      <c r="AW38" s="128"/>
      <c r="AX38" s="128"/>
      <c r="AY38" s="128"/>
      <c r="AZ38" s="128"/>
      <c r="BA38" s="128"/>
      <c r="BB38" s="128"/>
      <c r="BC38" s="128"/>
      <c r="BD38" s="128"/>
      <c r="BE38" s="128"/>
      <c r="BF38" s="128"/>
      <c r="BG38" s="128"/>
      <c r="BH38" s="128"/>
      <c r="BI38" s="128"/>
      <c r="BJ38" s="128"/>
      <c r="BK38" s="128"/>
      <c r="BL38" s="128"/>
      <c r="BM38" s="128"/>
      <c r="BN38" s="128"/>
      <c r="BO38" s="128"/>
      <c r="BP38" s="128"/>
      <c r="BQ38" s="128"/>
      <c r="BR38" s="128"/>
      <c r="BS38" s="128"/>
      <c r="BT38" s="128"/>
      <c r="BU38" s="128"/>
      <c r="BV38" s="128"/>
      <c r="BW38" s="128"/>
      <c r="BX38" s="128"/>
      <c r="BY38" s="128"/>
      <c r="BZ38" s="128"/>
      <c r="CA38" s="128"/>
      <c r="CB38" s="128"/>
      <c r="CC38" s="128"/>
      <c r="CD38" s="128"/>
      <c r="CE38" s="128"/>
      <c r="CF38" s="128"/>
      <c r="CG38" s="128"/>
      <c r="CH38" s="128"/>
      <c r="CI38" s="128"/>
      <c r="CJ38" s="128"/>
      <c r="CK38" s="128"/>
      <c r="CL38" s="128"/>
      <c r="CM38" s="128"/>
      <c r="CN38" s="128"/>
      <c r="CO38" s="128"/>
      <c r="CP38" s="128"/>
      <c r="CQ38" s="128"/>
      <c r="CR38" s="128"/>
      <c r="CS38" s="128"/>
      <c r="CT38" s="128"/>
      <c r="CU38" s="128"/>
      <c r="CV38" s="128"/>
      <c r="CW38" s="128"/>
      <c r="CX38" s="128"/>
      <c r="CY38" s="128"/>
      <c r="CZ38" s="128"/>
      <c r="DA38" s="128"/>
      <c r="DB38" s="128"/>
      <c r="DC38" s="128"/>
      <c r="DD38" s="128"/>
      <c r="DE38" s="128"/>
      <c r="DF38" s="128"/>
      <c r="DG38" s="128"/>
      <c r="DH38" s="128"/>
      <c r="DI38" s="128"/>
      <c r="DJ38" s="128"/>
      <c r="DK38" s="128"/>
      <c r="DL38" s="128"/>
      <c r="DM38" s="128"/>
      <c r="DN38" s="128"/>
      <c r="DO38" s="128"/>
      <c r="DP38" s="128"/>
      <c r="DQ38" s="128"/>
      <c r="DR38" s="127"/>
      <c r="DS38" s="127"/>
      <c r="DT38" s="127"/>
      <c r="DU38" s="127"/>
      <c r="DV38" s="127"/>
      <c r="DW38" s="127"/>
      <c r="DX38" s="127"/>
      <c r="DY38" s="127"/>
      <c r="DZ38" s="127"/>
      <c r="EA38" s="127"/>
      <c r="EB38" s="127"/>
      <c r="EC38" s="127"/>
      <c r="ED38" s="127"/>
      <c r="EE38" s="127"/>
      <c r="EF38" s="127"/>
      <c r="EG38" s="127"/>
      <c r="EH38" s="127"/>
      <c r="EI38" s="127"/>
      <c r="EJ38" s="127"/>
      <c r="EK38" s="127"/>
      <c r="EL38" s="127"/>
      <c r="EM38" s="127"/>
    </row>
    <row r="39" spans="1:143">
      <c r="A39" s="127"/>
      <c r="B39" s="128"/>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128"/>
      <c r="AB39" s="128"/>
      <c r="AC39" s="128"/>
      <c r="AD39" s="128"/>
      <c r="AE39" s="128"/>
      <c r="AF39" s="128"/>
      <c r="AG39" s="128"/>
      <c r="AH39" s="128"/>
      <c r="AI39" s="128"/>
      <c r="AJ39" s="128"/>
      <c r="AK39" s="128"/>
      <c r="AL39" s="128"/>
      <c r="AM39" s="128"/>
      <c r="AN39" s="128"/>
      <c r="AO39" s="128"/>
      <c r="AP39" s="128"/>
      <c r="AQ39" s="128"/>
      <c r="AR39" s="128"/>
      <c r="AS39" s="128"/>
      <c r="AT39" s="128"/>
      <c r="AU39" s="128"/>
      <c r="AV39" s="128"/>
      <c r="AW39" s="128"/>
      <c r="AX39" s="128"/>
      <c r="AY39" s="128"/>
      <c r="AZ39" s="128"/>
      <c r="BA39" s="128"/>
      <c r="BB39" s="128"/>
      <c r="BC39" s="128"/>
      <c r="BD39" s="128"/>
      <c r="BE39" s="128"/>
      <c r="BF39" s="128"/>
      <c r="BG39" s="128"/>
      <c r="BH39" s="128"/>
      <c r="BI39" s="128"/>
      <c r="BJ39" s="128"/>
      <c r="BK39" s="128"/>
      <c r="BL39" s="128"/>
      <c r="BM39" s="128"/>
      <c r="BN39" s="128"/>
      <c r="BO39" s="128"/>
      <c r="BP39" s="128"/>
      <c r="BQ39" s="128"/>
      <c r="BR39" s="128"/>
      <c r="BS39" s="128"/>
      <c r="BT39" s="128"/>
      <c r="BU39" s="128"/>
      <c r="BV39" s="128"/>
      <c r="BW39" s="128"/>
      <c r="BX39" s="128"/>
      <c r="BY39" s="128"/>
      <c r="BZ39" s="128"/>
      <c r="CA39" s="128"/>
      <c r="CB39" s="128"/>
      <c r="CC39" s="128"/>
      <c r="CD39" s="128"/>
      <c r="CE39" s="128"/>
      <c r="CF39" s="128"/>
      <c r="CG39" s="128"/>
      <c r="CH39" s="128"/>
      <c r="CI39" s="128"/>
      <c r="CJ39" s="128"/>
      <c r="CK39" s="128"/>
      <c r="CL39" s="128"/>
      <c r="CM39" s="128"/>
      <c r="CN39" s="128"/>
      <c r="CO39" s="128"/>
      <c r="CP39" s="128"/>
      <c r="CQ39" s="128"/>
      <c r="CR39" s="128"/>
      <c r="CS39" s="128"/>
      <c r="CT39" s="128"/>
      <c r="CU39" s="128"/>
      <c r="CV39" s="128"/>
      <c r="CW39" s="128"/>
      <c r="CX39" s="128"/>
      <c r="CY39" s="128"/>
      <c r="CZ39" s="128"/>
      <c r="DA39" s="128"/>
      <c r="DB39" s="128"/>
      <c r="DC39" s="128"/>
      <c r="DD39" s="128"/>
      <c r="DE39" s="128"/>
      <c r="DF39" s="128"/>
      <c r="DG39" s="128"/>
      <c r="DH39" s="128"/>
      <c r="DI39" s="128"/>
      <c r="DJ39" s="128"/>
      <c r="DK39" s="128"/>
      <c r="DL39" s="128"/>
      <c r="DM39" s="128"/>
      <c r="DN39" s="128"/>
      <c r="DO39" s="128"/>
      <c r="DP39" s="128"/>
      <c r="DQ39" s="128"/>
      <c r="DR39" s="127"/>
      <c r="DS39" s="127"/>
      <c r="DT39" s="127"/>
      <c r="DU39" s="127"/>
      <c r="DV39" s="127"/>
      <c r="DW39" s="127"/>
      <c r="DX39" s="127"/>
      <c r="DY39" s="127"/>
      <c r="DZ39" s="127"/>
      <c r="EA39" s="127"/>
      <c r="EB39" s="127"/>
      <c r="EC39" s="127"/>
      <c r="ED39" s="127"/>
      <c r="EE39" s="127"/>
      <c r="EF39" s="127"/>
      <c r="EG39" s="127"/>
      <c r="EH39" s="127"/>
      <c r="EI39" s="127"/>
      <c r="EJ39" s="127"/>
      <c r="EK39" s="127"/>
      <c r="EL39" s="127"/>
      <c r="EM39" s="127"/>
    </row>
    <row r="40" spans="1:143">
      <c r="A40" s="127"/>
      <c r="B40" s="128"/>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128"/>
      <c r="AB40" s="128"/>
      <c r="AC40" s="128"/>
      <c r="AD40" s="128"/>
      <c r="AE40" s="128"/>
      <c r="AF40" s="128"/>
      <c r="AG40" s="128"/>
      <c r="AH40" s="128"/>
      <c r="AI40" s="128"/>
      <c r="AJ40" s="128"/>
      <c r="AK40" s="128"/>
      <c r="AL40" s="128"/>
      <c r="AM40" s="128"/>
      <c r="AN40" s="128"/>
      <c r="AO40" s="128"/>
      <c r="AP40" s="128"/>
      <c r="AQ40" s="128"/>
      <c r="AR40" s="128"/>
      <c r="AS40" s="128"/>
      <c r="AT40" s="128"/>
      <c r="AU40" s="128"/>
      <c r="AV40" s="128"/>
      <c r="AW40" s="128"/>
      <c r="AX40" s="128"/>
      <c r="AY40" s="128"/>
      <c r="AZ40" s="128"/>
      <c r="BA40" s="128"/>
      <c r="BB40" s="128"/>
      <c r="BC40" s="128"/>
      <c r="BD40" s="128"/>
      <c r="BE40" s="128"/>
      <c r="BF40" s="128"/>
      <c r="BG40" s="128"/>
      <c r="BH40" s="128"/>
      <c r="BI40" s="128"/>
      <c r="BJ40" s="128"/>
      <c r="BK40" s="128"/>
      <c r="BL40" s="128"/>
      <c r="BM40" s="128"/>
      <c r="BN40" s="128"/>
      <c r="BO40" s="128"/>
      <c r="BP40" s="128"/>
      <c r="BQ40" s="128"/>
      <c r="BR40" s="128"/>
      <c r="BS40" s="128"/>
      <c r="BT40" s="128"/>
      <c r="BU40" s="128"/>
      <c r="BV40" s="128"/>
      <c r="BW40" s="128"/>
      <c r="BX40" s="128"/>
      <c r="BY40" s="128"/>
      <c r="BZ40" s="128"/>
      <c r="CA40" s="128"/>
      <c r="CB40" s="128"/>
      <c r="CC40" s="128"/>
      <c r="CD40" s="128"/>
      <c r="CE40" s="128"/>
      <c r="CF40" s="128"/>
      <c r="CG40" s="128"/>
      <c r="CH40" s="128"/>
      <c r="CI40" s="128"/>
      <c r="CJ40" s="128"/>
      <c r="CK40" s="128"/>
      <c r="CL40" s="128"/>
      <c r="CM40" s="128"/>
      <c r="CN40" s="128"/>
      <c r="CO40" s="128"/>
      <c r="CP40" s="128"/>
      <c r="CQ40" s="128"/>
      <c r="CR40" s="128"/>
      <c r="CS40" s="128"/>
      <c r="CT40" s="128"/>
      <c r="CU40" s="128"/>
      <c r="CV40" s="128"/>
      <c r="CW40" s="128"/>
      <c r="CX40" s="128"/>
      <c r="CY40" s="128"/>
      <c r="CZ40" s="128"/>
      <c r="DA40" s="128"/>
      <c r="DB40" s="128"/>
      <c r="DC40" s="128"/>
      <c r="DD40" s="128"/>
      <c r="DE40" s="128"/>
      <c r="DF40" s="128"/>
      <c r="DG40" s="128"/>
      <c r="DH40" s="128"/>
      <c r="DI40" s="128"/>
      <c r="DJ40" s="128"/>
      <c r="DK40" s="128"/>
      <c r="DL40" s="128"/>
      <c r="DM40" s="128"/>
      <c r="DN40" s="128"/>
      <c r="DO40" s="128"/>
      <c r="DP40" s="128"/>
      <c r="DQ40" s="128"/>
      <c r="DR40" s="127"/>
      <c r="DS40" s="127"/>
      <c r="DT40" s="127"/>
      <c r="DU40" s="127"/>
      <c r="DV40" s="127"/>
      <c r="DW40" s="127"/>
      <c r="DX40" s="127"/>
      <c r="DY40" s="127"/>
      <c r="DZ40" s="127"/>
      <c r="EA40" s="127"/>
      <c r="EB40" s="127"/>
      <c r="EC40" s="127"/>
      <c r="ED40" s="127"/>
      <c r="EE40" s="127"/>
      <c r="EF40" s="127"/>
      <c r="EG40" s="127"/>
      <c r="EH40" s="127"/>
      <c r="EI40" s="127"/>
      <c r="EJ40" s="127"/>
      <c r="EK40" s="127"/>
      <c r="EL40" s="127"/>
      <c r="EM40" s="127"/>
    </row>
    <row r="41" spans="1:143">
      <c r="A41" s="127"/>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128"/>
      <c r="AB41" s="128"/>
      <c r="AC41" s="128"/>
      <c r="AD41" s="128"/>
      <c r="AE41" s="128"/>
      <c r="AF41" s="128"/>
      <c r="AG41" s="128"/>
      <c r="AH41" s="128"/>
      <c r="AI41" s="128"/>
      <c r="AJ41" s="128"/>
      <c r="AK41" s="128"/>
      <c r="AL41" s="128"/>
      <c r="AM41" s="128"/>
      <c r="AN41" s="128"/>
      <c r="AO41" s="128"/>
      <c r="AP41" s="128"/>
      <c r="AQ41" s="128"/>
      <c r="AR41" s="128"/>
      <c r="AS41" s="128"/>
      <c r="AT41" s="128"/>
      <c r="AU41" s="128"/>
      <c r="AV41" s="128"/>
      <c r="AW41" s="128"/>
      <c r="AX41" s="128"/>
      <c r="AY41" s="128"/>
      <c r="AZ41" s="128"/>
      <c r="BA41" s="128"/>
      <c r="BB41" s="128"/>
      <c r="BC41" s="128"/>
      <c r="BD41" s="128"/>
      <c r="BE41" s="128"/>
      <c r="BF41" s="128"/>
      <c r="BG41" s="128"/>
      <c r="BH41" s="128"/>
      <c r="BI41" s="128"/>
      <c r="BJ41" s="128"/>
      <c r="BK41" s="128"/>
      <c r="BL41" s="128"/>
      <c r="BM41" s="128"/>
      <c r="BN41" s="128"/>
      <c r="BO41" s="128"/>
      <c r="BP41" s="128"/>
      <c r="BQ41" s="128"/>
      <c r="BR41" s="128"/>
      <c r="BS41" s="128"/>
      <c r="BT41" s="128"/>
      <c r="BU41" s="128"/>
      <c r="BV41" s="128"/>
      <c r="BW41" s="128"/>
      <c r="BX41" s="128"/>
      <c r="BY41" s="128"/>
      <c r="BZ41" s="128"/>
      <c r="CA41" s="128"/>
      <c r="CB41" s="128"/>
      <c r="CC41" s="128"/>
      <c r="CD41" s="128"/>
      <c r="CE41" s="128"/>
      <c r="CF41" s="128"/>
      <c r="CG41" s="128"/>
      <c r="CH41" s="128"/>
      <c r="CI41" s="128"/>
      <c r="CJ41" s="128"/>
      <c r="CK41" s="128"/>
      <c r="CL41" s="128"/>
      <c r="CM41" s="128"/>
      <c r="CN41" s="128"/>
      <c r="CO41" s="128"/>
      <c r="CP41" s="128"/>
      <c r="CQ41" s="128"/>
      <c r="CR41" s="128"/>
      <c r="CS41" s="128"/>
      <c r="CT41" s="128"/>
      <c r="CU41" s="128"/>
      <c r="CV41" s="128"/>
      <c r="CW41" s="128"/>
      <c r="CX41" s="128"/>
      <c r="CY41" s="128"/>
      <c r="CZ41" s="128"/>
      <c r="DA41" s="128"/>
      <c r="DB41" s="128"/>
      <c r="DC41" s="128"/>
      <c r="DD41" s="128"/>
      <c r="DE41" s="128"/>
      <c r="DF41" s="128"/>
      <c r="DG41" s="128"/>
      <c r="DH41" s="128"/>
      <c r="DI41" s="128"/>
      <c r="DJ41" s="128"/>
      <c r="DK41" s="128"/>
      <c r="DL41" s="128"/>
      <c r="DM41" s="128"/>
      <c r="DN41" s="128"/>
      <c r="DO41" s="128"/>
      <c r="DP41" s="128"/>
      <c r="DQ41" s="128"/>
      <c r="DR41" s="127"/>
      <c r="DS41" s="127"/>
      <c r="DT41" s="127"/>
      <c r="DU41" s="127"/>
      <c r="DV41" s="127"/>
      <c r="DW41" s="127"/>
      <c r="DX41" s="127"/>
      <c r="DY41" s="127"/>
      <c r="DZ41" s="127"/>
      <c r="EA41" s="127"/>
      <c r="EB41" s="127"/>
      <c r="EC41" s="127"/>
      <c r="ED41" s="127"/>
      <c r="EE41" s="127"/>
      <c r="EF41" s="127"/>
      <c r="EG41" s="127"/>
      <c r="EH41" s="127"/>
      <c r="EI41" s="127"/>
      <c r="EJ41" s="127"/>
      <c r="EK41" s="127"/>
      <c r="EL41" s="127"/>
      <c r="EM41" s="127"/>
    </row>
    <row r="42" spans="1:143">
      <c r="A42" s="127"/>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c r="AA42" s="128"/>
      <c r="AB42" s="128"/>
      <c r="AC42" s="128"/>
      <c r="AD42" s="128"/>
      <c r="AE42" s="128"/>
      <c r="AF42" s="128"/>
      <c r="AG42" s="128"/>
      <c r="AH42" s="128"/>
      <c r="AI42" s="128"/>
      <c r="AJ42" s="128"/>
      <c r="AK42" s="128"/>
      <c r="AL42" s="128"/>
      <c r="AM42" s="128"/>
      <c r="AN42" s="128"/>
      <c r="AO42" s="128"/>
      <c r="AP42" s="128"/>
      <c r="AQ42" s="128"/>
      <c r="AR42" s="128"/>
      <c r="AS42" s="128"/>
      <c r="AT42" s="128"/>
      <c r="AU42" s="128"/>
      <c r="AV42" s="128"/>
      <c r="AW42" s="128"/>
      <c r="AX42" s="128"/>
      <c r="AY42" s="128"/>
      <c r="AZ42" s="128"/>
      <c r="BA42" s="128"/>
      <c r="BB42" s="128"/>
      <c r="BC42" s="128"/>
      <c r="BD42" s="128"/>
      <c r="BE42" s="128"/>
      <c r="BF42" s="128"/>
      <c r="BG42" s="128"/>
      <c r="BH42" s="128"/>
      <c r="BI42" s="128"/>
      <c r="BJ42" s="128"/>
      <c r="BK42" s="128"/>
      <c r="BL42" s="128"/>
      <c r="BM42" s="128"/>
      <c r="BN42" s="128"/>
      <c r="BO42" s="128"/>
      <c r="BP42" s="128"/>
      <c r="BQ42" s="128"/>
      <c r="BR42" s="128"/>
      <c r="BS42" s="128"/>
      <c r="BT42" s="128"/>
      <c r="BU42" s="128"/>
      <c r="BV42" s="128"/>
      <c r="BW42" s="128"/>
      <c r="BX42" s="128"/>
      <c r="BY42" s="128"/>
      <c r="BZ42" s="128"/>
      <c r="CA42" s="128"/>
      <c r="CB42" s="128"/>
      <c r="CC42" s="128"/>
      <c r="CD42" s="128"/>
      <c r="CE42" s="128"/>
      <c r="CF42" s="128"/>
      <c r="CG42" s="128"/>
      <c r="CH42" s="128"/>
      <c r="CI42" s="128"/>
      <c r="CJ42" s="128"/>
      <c r="CK42" s="128"/>
      <c r="CL42" s="128"/>
      <c r="CM42" s="128"/>
      <c r="CN42" s="128"/>
      <c r="CO42" s="128"/>
      <c r="CP42" s="128"/>
      <c r="CQ42" s="128"/>
      <c r="CR42" s="128"/>
      <c r="CS42" s="128"/>
      <c r="CT42" s="128"/>
      <c r="CU42" s="128"/>
      <c r="CV42" s="128"/>
      <c r="CW42" s="128"/>
      <c r="CX42" s="128"/>
      <c r="CY42" s="128"/>
      <c r="CZ42" s="128"/>
      <c r="DA42" s="128"/>
      <c r="DB42" s="128"/>
      <c r="DC42" s="128"/>
      <c r="DD42" s="128"/>
      <c r="DE42" s="128"/>
      <c r="DF42" s="128"/>
      <c r="DG42" s="128"/>
      <c r="DH42" s="128"/>
      <c r="DI42" s="128"/>
      <c r="DJ42" s="128"/>
      <c r="DK42" s="128"/>
      <c r="DL42" s="128"/>
      <c r="DM42" s="128"/>
      <c r="DN42" s="128"/>
      <c r="DO42" s="128"/>
      <c r="DP42" s="128"/>
      <c r="DQ42" s="128"/>
      <c r="DR42" s="127"/>
      <c r="DS42" s="127"/>
      <c r="DT42" s="127"/>
      <c r="DU42" s="127"/>
      <c r="DV42" s="127"/>
      <c r="DW42" s="127"/>
      <c r="DX42" s="127"/>
      <c r="DY42" s="127"/>
      <c r="DZ42" s="127"/>
      <c r="EA42" s="127"/>
      <c r="EB42" s="127"/>
      <c r="EC42" s="127"/>
      <c r="ED42" s="127"/>
      <c r="EE42" s="127"/>
      <c r="EF42" s="127"/>
      <c r="EG42" s="127"/>
      <c r="EH42" s="127"/>
      <c r="EI42" s="127"/>
      <c r="EJ42" s="127"/>
      <c r="EK42" s="127"/>
      <c r="EL42" s="127"/>
      <c r="EM42" s="127"/>
    </row>
    <row r="43" spans="1:143">
      <c r="A43" s="127"/>
      <c r="B43" s="128"/>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8"/>
      <c r="AA43" s="128"/>
      <c r="AB43" s="128"/>
      <c r="AC43" s="128"/>
      <c r="AD43" s="128"/>
      <c r="AE43" s="128"/>
      <c r="AF43" s="128"/>
      <c r="AG43" s="128"/>
      <c r="AH43" s="128"/>
      <c r="AI43" s="128"/>
      <c r="AJ43" s="128"/>
      <c r="AK43" s="128"/>
      <c r="AL43" s="128"/>
      <c r="AM43" s="128"/>
      <c r="AN43" s="128"/>
      <c r="AO43" s="128"/>
      <c r="AP43" s="128"/>
      <c r="AQ43" s="128"/>
      <c r="AR43" s="128"/>
      <c r="AS43" s="128"/>
      <c r="AT43" s="128"/>
      <c r="AU43" s="128"/>
      <c r="AV43" s="128"/>
      <c r="AW43" s="128"/>
      <c r="AX43" s="128"/>
      <c r="AY43" s="128"/>
      <c r="AZ43" s="128"/>
      <c r="BA43" s="128"/>
      <c r="BB43" s="128"/>
      <c r="BC43" s="128"/>
      <c r="BD43" s="128"/>
      <c r="BE43" s="128"/>
      <c r="BF43" s="128"/>
      <c r="BG43" s="128"/>
      <c r="BH43" s="128"/>
      <c r="BI43" s="128"/>
      <c r="BJ43" s="128"/>
      <c r="BK43" s="128"/>
      <c r="BL43" s="128"/>
      <c r="BM43" s="128"/>
      <c r="BN43" s="128"/>
      <c r="BO43" s="128"/>
      <c r="BP43" s="128"/>
      <c r="BQ43" s="128"/>
      <c r="BR43" s="128"/>
      <c r="BS43" s="128"/>
      <c r="BT43" s="128"/>
      <c r="BU43" s="128"/>
      <c r="BV43" s="128"/>
      <c r="BW43" s="128"/>
      <c r="BX43" s="128"/>
      <c r="BY43" s="128"/>
      <c r="BZ43" s="128"/>
      <c r="CA43" s="128"/>
      <c r="CB43" s="128"/>
      <c r="CC43" s="128"/>
      <c r="CD43" s="128"/>
      <c r="CE43" s="128"/>
      <c r="CF43" s="128"/>
      <c r="CG43" s="128"/>
      <c r="CH43" s="128"/>
      <c r="CI43" s="128"/>
      <c r="CJ43" s="128"/>
      <c r="CK43" s="128"/>
      <c r="CL43" s="128"/>
      <c r="CM43" s="128"/>
      <c r="CN43" s="128"/>
      <c r="CO43" s="128"/>
      <c r="CP43" s="128"/>
      <c r="CQ43" s="128"/>
      <c r="CR43" s="128"/>
      <c r="CS43" s="128"/>
      <c r="CT43" s="128"/>
      <c r="CU43" s="128"/>
      <c r="CV43" s="128"/>
      <c r="CW43" s="128"/>
      <c r="CX43" s="128"/>
      <c r="CY43" s="128"/>
      <c r="CZ43" s="128"/>
      <c r="DA43" s="128"/>
      <c r="DB43" s="128"/>
      <c r="DC43" s="128"/>
      <c r="DD43" s="128"/>
      <c r="DE43" s="128"/>
      <c r="DF43" s="128"/>
      <c r="DG43" s="128"/>
      <c r="DH43" s="128"/>
      <c r="DI43" s="128"/>
      <c r="DJ43" s="128"/>
      <c r="DK43" s="128"/>
      <c r="DL43" s="128"/>
      <c r="DM43" s="128"/>
      <c r="DN43" s="128"/>
      <c r="DO43" s="128"/>
      <c r="DP43" s="128"/>
      <c r="DQ43" s="128"/>
      <c r="DR43" s="127"/>
      <c r="DS43" s="127"/>
      <c r="DT43" s="127"/>
      <c r="DU43" s="127"/>
      <c r="DV43" s="127"/>
      <c r="DW43" s="127"/>
      <c r="DX43" s="127"/>
      <c r="DY43" s="127"/>
      <c r="DZ43" s="127"/>
      <c r="EA43" s="127"/>
      <c r="EB43" s="127"/>
      <c r="EC43" s="127"/>
      <c r="ED43" s="127"/>
      <c r="EE43" s="127"/>
      <c r="EF43" s="127"/>
      <c r="EG43" s="127"/>
      <c r="EH43" s="127"/>
      <c r="EI43" s="127"/>
      <c r="EJ43" s="127"/>
      <c r="EK43" s="127"/>
      <c r="EL43" s="127"/>
      <c r="EM43" s="127"/>
    </row>
    <row r="44" spans="1:143">
      <c r="A44" s="127"/>
      <c r="B44" s="128"/>
      <c r="C44" s="128"/>
      <c r="D44" s="128"/>
      <c r="E44" s="128"/>
      <c r="F44" s="128"/>
      <c r="G44" s="128"/>
      <c r="H44" s="128"/>
      <c r="I44" s="128"/>
      <c r="J44" s="128"/>
      <c r="K44" s="128"/>
      <c r="L44" s="128"/>
      <c r="M44" s="128"/>
      <c r="N44" s="128"/>
      <c r="O44" s="128"/>
      <c r="P44" s="128"/>
      <c r="Q44" s="128"/>
      <c r="R44" s="128"/>
      <c r="S44" s="128"/>
      <c r="T44" s="128"/>
      <c r="U44" s="128"/>
      <c r="V44" s="128"/>
      <c r="W44" s="128"/>
      <c r="X44" s="128"/>
      <c r="Y44" s="128"/>
      <c r="Z44" s="128"/>
      <c r="AA44" s="128"/>
      <c r="AB44" s="128"/>
      <c r="AC44" s="128"/>
      <c r="AD44" s="128"/>
      <c r="AE44" s="128"/>
      <c r="AF44" s="128"/>
      <c r="AG44" s="128"/>
      <c r="AH44" s="128"/>
      <c r="AI44" s="128"/>
      <c r="AJ44" s="128"/>
      <c r="AK44" s="128"/>
      <c r="AL44" s="128"/>
      <c r="AM44" s="128"/>
      <c r="AN44" s="128"/>
      <c r="AO44" s="128"/>
      <c r="AP44" s="128"/>
      <c r="AQ44" s="128"/>
      <c r="AR44" s="128"/>
      <c r="AS44" s="128"/>
      <c r="AT44" s="128"/>
      <c r="AU44" s="128"/>
      <c r="AV44" s="128"/>
      <c r="AW44" s="128"/>
      <c r="AX44" s="128"/>
      <c r="AY44" s="128"/>
      <c r="AZ44" s="128"/>
      <c r="BA44" s="128"/>
      <c r="BB44" s="128"/>
      <c r="BC44" s="128"/>
      <c r="BD44" s="128"/>
      <c r="BE44" s="128"/>
      <c r="BF44" s="128"/>
      <c r="BG44" s="128"/>
      <c r="BH44" s="128"/>
      <c r="BI44" s="128"/>
      <c r="BJ44" s="128"/>
      <c r="BK44" s="128"/>
      <c r="BL44" s="128"/>
      <c r="BM44" s="128"/>
      <c r="BN44" s="128"/>
      <c r="BO44" s="128"/>
      <c r="BP44" s="128"/>
      <c r="BQ44" s="128"/>
      <c r="BR44" s="128"/>
      <c r="BS44" s="128"/>
      <c r="BT44" s="128"/>
      <c r="BU44" s="128"/>
      <c r="BV44" s="128"/>
      <c r="BW44" s="128"/>
      <c r="BX44" s="128"/>
      <c r="BY44" s="128"/>
      <c r="BZ44" s="128"/>
      <c r="CA44" s="128"/>
      <c r="CB44" s="128"/>
      <c r="CC44" s="128"/>
      <c r="CD44" s="128"/>
      <c r="CE44" s="128"/>
      <c r="CF44" s="128"/>
      <c r="CG44" s="128"/>
      <c r="CH44" s="128"/>
      <c r="CI44" s="128"/>
      <c r="CJ44" s="128"/>
      <c r="CK44" s="128"/>
      <c r="CL44" s="128"/>
      <c r="CM44" s="128"/>
      <c r="CN44" s="128"/>
      <c r="CO44" s="128"/>
      <c r="CP44" s="128"/>
      <c r="CQ44" s="128"/>
      <c r="CR44" s="128"/>
      <c r="CS44" s="128"/>
      <c r="CT44" s="128"/>
      <c r="CU44" s="128"/>
      <c r="CV44" s="128"/>
      <c r="CW44" s="128"/>
      <c r="CX44" s="128"/>
      <c r="CY44" s="128"/>
      <c r="CZ44" s="128"/>
      <c r="DA44" s="128"/>
      <c r="DB44" s="128"/>
      <c r="DC44" s="128"/>
      <c r="DD44" s="128"/>
      <c r="DE44" s="128"/>
      <c r="DF44" s="128"/>
      <c r="DG44" s="128"/>
      <c r="DH44" s="128"/>
      <c r="DI44" s="128"/>
      <c r="DJ44" s="128"/>
      <c r="DK44" s="128"/>
      <c r="DL44" s="128"/>
      <c r="DM44" s="128"/>
      <c r="DN44" s="128"/>
      <c r="DO44" s="128"/>
      <c r="DP44" s="128"/>
      <c r="DQ44" s="128"/>
      <c r="DR44" s="127"/>
      <c r="DS44" s="127"/>
      <c r="DT44" s="127"/>
      <c r="DU44" s="127"/>
      <c r="DV44" s="127"/>
      <c r="DW44" s="127"/>
      <c r="DX44" s="127"/>
      <c r="DY44" s="127"/>
      <c r="DZ44" s="127"/>
      <c r="EA44" s="127"/>
      <c r="EB44" s="127"/>
      <c r="EC44" s="127"/>
      <c r="ED44" s="127"/>
      <c r="EE44" s="127"/>
      <c r="EF44" s="127"/>
      <c r="EG44" s="127"/>
      <c r="EH44" s="127"/>
      <c r="EI44" s="127"/>
      <c r="EJ44" s="127"/>
      <c r="EK44" s="127"/>
      <c r="EL44" s="127"/>
      <c r="EM44" s="127"/>
    </row>
    <row r="45" spans="1:143">
      <c r="A45" s="127"/>
      <c r="B45" s="128"/>
      <c r="C45" s="128"/>
      <c r="D45" s="128"/>
      <c r="E45" s="128"/>
      <c r="F45" s="128"/>
      <c r="G45" s="128"/>
      <c r="H45" s="128"/>
      <c r="I45" s="128"/>
      <c r="J45" s="128"/>
      <c r="K45" s="128"/>
      <c r="L45" s="128"/>
      <c r="M45" s="128"/>
      <c r="N45" s="128"/>
      <c r="O45" s="128"/>
      <c r="P45" s="128"/>
      <c r="Q45" s="128"/>
      <c r="R45" s="128"/>
      <c r="S45" s="128"/>
      <c r="T45" s="128"/>
      <c r="U45" s="128"/>
      <c r="V45" s="128"/>
      <c r="W45" s="128"/>
      <c r="X45" s="128"/>
      <c r="Y45" s="128"/>
      <c r="Z45" s="128"/>
      <c r="AA45" s="128"/>
      <c r="AB45" s="128"/>
      <c r="AC45" s="128"/>
      <c r="AD45" s="128"/>
      <c r="AE45" s="128"/>
      <c r="AF45" s="128"/>
      <c r="AG45" s="128"/>
      <c r="AH45" s="128"/>
      <c r="AI45" s="128"/>
      <c r="AJ45" s="128"/>
      <c r="AK45" s="128"/>
      <c r="AL45" s="128"/>
      <c r="AM45" s="128"/>
      <c r="AN45" s="128"/>
      <c r="AO45" s="128"/>
      <c r="AP45" s="128"/>
      <c r="AQ45" s="128"/>
      <c r="AR45" s="128"/>
      <c r="AS45" s="128"/>
      <c r="AT45" s="128"/>
      <c r="AU45" s="128"/>
      <c r="AV45" s="128"/>
      <c r="AW45" s="128"/>
      <c r="AX45" s="128"/>
      <c r="AY45" s="128"/>
      <c r="AZ45" s="128"/>
      <c r="BA45" s="128"/>
      <c r="BB45" s="128"/>
      <c r="BC45" s="128"/>
      <c r="BD45" s="128"/>
      <c r="BE45" s="128"/>
      <c r="BF45" s="128"/>
      <c r="BG45" s="128"/>
      <c r="BH45" s="128"/>
      <c r="BI45" s="128"/>
      <c r="BJ45" s="128"/>
      <c r="BK45" s="128"/>
      <c r="BL45" s="128"/>
      <c r="BM45" s="128"/>
      <c r="BN45" s="128"/>
      <c r="BO45" s="128"/>
      <c r="BP45" s="128"/>
      <c r="BQ45" s="128"/>
      <c r="BR45" s="128"/>
      <c r="BS45" s="128"/>
      <c r="BT45" s="128"/>
      <c r="BU45" s="128"/>
      <c r="BV45" s="128"/>
      <c r="BW45" s="128"/>
      <c r="BX45" s="128"/>
      <c r="BY45" s="128"/>
      <c r="BZ45" s="128"/>
      <c r="CA45" s="128"/>
      <c r="CB45" s="128"/>
      <c r="CC45" s="128"/>
      <c r="CD45" s="128"/>
      <c r="CE45" s="128"/>
      <c r="CF45" s="128"/>
      <c r="CG45" s="128"/>
      <c r="CH45" s="128"/>
      <c r="CI45" s="128"/>
      <c r="CJ45" s="128"/>
      <c r="CK45" s="128"/>
      <c r="CL45" s="128"/>
      <c r="CM45" s="128"/>
      <c r="CN45" s="128"/>
      <c r="CO45" s="128"/>
      <c r="CP45" s="128"/>
      <c r="CQ45" s="128"/>
      <c r="CR45" s="128"/>
      <c r="CS45" s="128"/>
      <c r="CT45" s="128"/>
      <c r="CU45" s="128"/>
      <c r="CV45" s="128"/>
      <c r="CW45" s="128"/>
      <c r="CX45" s="128"/>
      <c r="CY45" s="128"/>
      <c r="CZ45" s="128"/>
      <c r="DA45" s="128"/>
      <c r="DB45" s="128"/>
      <c r="DC45" s="128"/>
      <c r="DD45" s="128"/>
      <c r="DE45" s="128"/>
      <c r="DF45" s="128"/>
      <c r="DG45" s="128"/>
      <c r="DH45" s="128"/>
      <c r="DI45" s="128"/>
      <c r="DJ45" s="128"/>
      <c r="DK45" s="128"/>
      <c r="DL45" s="128"/>
      <c r="DM45" s="128"/>
      <c r="DN45" s="128"/>
      <c r="DO45" s="128"/>
      <c r="DP45" s="128"/>
      <c r="DQ45" s="128"/>
      <c r="DR45" s="127"/>
      <c r="DS45" s="127"/>
      <c r="DT45" s="127"/>
      <c r="DU45" s="127"/>
      <c r="DV45" s="127"/>
      <c r="DW45" s="127"/>
      <c r="DX45" s="127"/>
      <c r="DY45" s="127"/>
      <c r="DZ45" s="127"/>
      <c r="EA45" s="127"/>
      <c r="EB45" s="127"/>
      <c r="EC45" s="127"/>
      <c r="ED45" s="127"/>
      <c r="EE45" s="127"/>
      <c r="EF45" s="127"/>
      <c r="EG45" s="127"/>
      <c r="EH45" s="127"/>
      <c r="EI45" s="127"/>
      <c r="EJ45" s="127"/>
      <c r="EK45" s="127"/>
      <c r="EL45" s="127"/>
      <c r="EM45" s="127"/>
    </row>
    <row r="46" spans="1:143">
      <c r="A46" s="127"/>
      <c r="B46" s="128"/>
      <c r="C46" s="128"/>
      <c r="D46" s="128"/>
      <c r="E46" s="128"/>
      <c r="F46" s="128"/>
      <c r="G46" s="128"/>
      <c r="H46" s="128"/>
      <c r="I46" s="128"/>
      <c r="J46" s="128"/>
      <c r="K46" s="128"/>
      <c r="L46" s="128"/>
      <c r="M46" s="128"/>
      <c r="N46" s="128"/>
      <c r="O46" s="128"/>
      <c r="P46" s="128"/>
      <c r="Q46" s="128"/>
      <c r="R46" s="128"/>
      <c r="S46" s="128"/>
      <c r="T46" s="128"/>
      <c r="U46" s="128"/>
      <c r="V46" s="128"/>
      <c r="W46" s="128"/>
      <c r="X46" s="128"/>
      <c r="Y46" s="128"/>
      <c r="Z46" s="128"/>
      <c r="AA46" s="128"/>
      <c r="AB46" s="128"/>
      <c r="AC46" s="128"/>
      <c r="AD46" s="128"/>
      <c r="AE46" s="128"/>
      <c r="AF46" s="128"/>
      <c r="AG46" s="128"/>
      <c r="AH46" s="128"/>
      <c r="AI46" s="128"/>
      <c r="AJ46" s="128"/>
      <c r="AK46" s="128"/>
      <c r="AL46" s="128"/>
      <c r="AM46" s="128"/>
      <c r="AN46" s="128"/>
      <c r="AO46" s="128"/>
      <c r="AP46" s="128"/>
      <c r="AQ46" s="128"/>
      <c r="AR46" s="128"/>
      <c r="AS46" s="128"/>
      <c r="AT46" s="128"/>
      <c r="AU46" s="128"/>
      <c r="AV46" s="128"/>
      <c r="AW46" s="128"/>
      <c r="AX46" s="128"/>
      <c r="AY46" s="128"/>
      <c r="AZ46" s="128"/>
      <c r="BA46" s="128"/>
      <c r="BB46" s="128"/>
      <c r="BC46" s="128"/>
      <c r="BD46" s="128"/>
      <c r="BE46" s="128"/>
      <c r="BF46" s="128"/>
      <c r="BG46" s="128"/>
      <c r="BH46" s="128"/>
      <c r="BI46" s="128"/>
      <c r="BJ46" s="128"/>
      <c r="BK46" s="128"/>
      <c r="BL46" s="128"/>
      <c r="BM46" s="128"/>
      <c r="BN46" s="128"/>
      <c r="BO46" s="128"/>
      <c r="BP46" s="128"/>
      <c r="BQ46" s="128"/>
      <c r="BR46" s="128"/>
      <c r="BS46" s="128"/>
      <c r="BT46" s="128"/>
      <c r="BU46" s="128"/>
      <c r="BV46" s="128"/>
      <c r="BW46" s="128"/>
      <c r="BX46" s="128"/>
      <c r="BY46" s="128"/>
      <c r="BZ46" s="128"/>
      <c r="CA46" s="128"/>
      <c r="CB46" s="128"/>
      <c r="CC46" s="128"/>
      <c r="CD46" s="128"/>
      <c r="CE46" s="128"/>
      <c r="CF46" s="128"/>
      <c r="CG46" s="128"/>
      <c r="CH46" s="128"/>
      <c r="CI46" s="128"/>
      <c r="CJ46" s="128"/>
      <c r="CK46" s="128"/>
      <c r="CL46" s="128"/>
      <c r="CM46" s="128"/>
      <c r="CN46" s="128"/>
      <c r="CO46" s="128"/>
      <c r="CP46" s="128"/>
      <c r="CQ46" s="128"/>
      <c r="CR46" s="128"/>
      <c r="CS46" s="128"/>
      <c r="CT46" s="128"/>
      <c r="CU46" s="128"/>
      <c r="CV46" s="128"/>
      <c r="CW46" s="128"/>
      <c r="CX46" s="128"/>
      <c r="CY46" s="128"/>
      <c r="CZ46" s="128"/>
      <c r="DA46" s="128"/>
      <c r="DB46" s="128"/>
      <c r="DC46" s="128"/>
      <c r="DD46" s="128"/>
      <c r="DE46" s="128"/>
      <c r="DF46" s="128"/>
      <c r="DG46" s="128"/>
      <c r="DH46" s="128"/>
      <c r="DI46" s="128"/>
      <c r="DJ46" s="128"/>
      <c r="DK46" s="128"/>
      <c r="DL46" s="128"/>
      <c r="DM46" s="128"/>
      <c r="DN46" s="128"/>
      <c r="DO46" s="128"/>
      <c r="DP46" s="128"/>
      <c r="DQ46" s="128"/>
      <c r="DR46" s="127"/>
      <c r="DS46" s="127"/>
      <c r="DT46" s="127"/>
      <c r="DU46" s="127"/>
      <c r="DV46" s="127"/>
      <c r="DW46" s="127"/>
      <c r="DX46" s="127"/>
      <c r="DY46" s="127"/>
      <c r="DZ46" s="127"/>
      <c r="EA46" s="127"/>
      <c r="EB46" s="127"/>
      <c r="EC46" s="127"/>
      <c r="ED46" s="127"/>
      <c r="EE46" s="127"/>
      <c r="EF46" s="127"/>
      <c r="EG46" s="127"/>
      <c r="EH46" s="127"/>
      <c r="EI46" s="127"/>
      <c r="EJ46" s="127"/>
      <c r="EK46" s="127"/>
      <c r="EL46" s="127"/>
      <c r="EM46" s="127"/>
    </row>
    <row r="47" spans="1:143">
      <c r="A47" s="127"/>
      <c r="B47" s="128"/>
      <c r="C47" s="128"/>
      <c r="D47" s="128"/>
      <c r="E47" s="128"/>
      <c r="F47" s="128"/>
      <c r="G47" s="128"/>
      <c r="H47" s="128"/>
      <c r="I47" s="128"/>
      <c r="J47" s="128"/>
      <c r="K47" s="128"/>
      <c r="L47" s="128"/>
      <c r="M47" s="128"/>
      <c r="N47" s="128"/>
      <c r="O47" s="128"/>
      <c r="P47" s="128"/>
      <c r="Q47" s="128"/>
      <c r="R47" s="128"/>
      <c r="S47" s="128"/>
      <c r="T47" s="128"/>
      <c r="U47" s="128"/>
      <c r="V47" s="128"/>
      <c r="W47" s="128"/>
      <c r="X47" s="128"/>
      <c r="Y47" s="128"/>
      <c r="Z47" s="128"/>
      <c r="AA47" s="128"/>
      <c r="AB47" s="128"/>
      <c r="AC47" s="128"/>
      <c r="AD47" s="128"/>
      <c r="AE47" s="128"/>
      <c r="AF47" s="128"/>
      <c r="AG47" s="128"/>
      <c r="AH47" s="128"/>
      <c r="AI47" s="128"/>
      <c r="AJ47" s="128"/>
      <c r="AK47" s="128"/>
      <c r="AL47" s="128"/>
      <c r="AM47" s="128"/>
      <c r="AN47" s="128"/>
      <c r="AO47" s="128"/>
      <c r="AP47" s="128"/>
      <c r="AQ47" s="128"/>
      <c r="AR47" s="128"/>
      <c r="AS47" s="128"/>
      <c r="AT47" s="128"/>
      <c r="AU47" s="128"/>
      <c r="AV47" s="128"/>
      <c r="AW47" s="128"/>
      <c r="AX47" s="128"/>
      <c r="AY47" s="128"/>
      <c r="AZ47" s="128"/>
      <c r="BA47" s="128"/>
      <c r="BB47" s="128"/>
      <c r="BC47" s="128"/>
      <c r="BD47" s="128"/>
      <c r="BE47" s="128"/>
      <c r="BF47" s="128"/>
      <c r="BG47" s="128"/>
      <c r="BH47" s="128"/>
      <c r="BI47" s="128"/>
      <c r="BJ47" s="128"/>
      <c r="BK47" s="128"/>
      <c r="BL47" s="128"/>
      <c r="BM47" s="128"/>
      <c r="BN47" s="128"/>
      <c r="BO47" s="128"/>
      <c r="BP47" s="128"/>
      <c r="BQ47" s="128"/>
      <c r="BR47" s="128"/>
      <c r="BS47" s="128"/>
      <c r="BT47" s="128"/>
      <c r="BU47" s="128"/>
      <c r="BV47" s="128"/>
      <c r="BW47" s="128"/>
      <c r="BX47" s="128"/>
      <c r="BY47" s="128"/>
      <c r="BZ47" s="128"/>
      <c r="CA47" s="128"/>
      <c r="CB47" s="128"/>
      <c r="CC47" s="128"/>
      <c r="CD47" s="128"/>
      <c r="CE47" s="128"/>
      <c r="CF47" s="128"/>
      <c r="CG47" s="128"/>
      <c r="CH47" s="128"/>
      <c r="CI47" s="128"/>
      <c r="CJ47" s="128"/>
      <c r="CK47" s="128"/>
      <c r="CL47" s="128"/>
      <c r="CM47" s="128"/>
      <c r="CN47" s="128"/>
      <c r="CO47" s="128"/>
      <c r="CP47" s="128"/>
      <c r="CQ47" s="128"/>
      <c r="CR47" s="128"/>
      <c r="CS47" s="128"/>
      <c r="CT47" s="128"/>
      <c r="CU47" s="128"/>
      <c r="CV47" s="128"/>
      <c r="CW47" s="128"/>
      <c r="CX47" s="128"/>
      <c r="CY47" s="128"/>
      <c r="CZ47" s="128"/>
      <c r="DA47" s="128"/>
      <c r="DB47" s="128"/>
      <c r="DC47" s="128"/>
      <c r="DD47" s="128"/>
      <c r="DE47" s="128"/>
      <c r="DF47" s="128"/>
      <c r="DG47" s="128"/>
      <c r="DH47" s="128"/>
      <c r="DI47" s="128"/>
      <c r="DJ47" s="128"/>
      <c r="DK47" s="128"/>
      <c r="DL47" s="128"/>
      <c r="DM47" s="128"/>
      <c r="DN47" s="128"/>
      <c r="DO47" s="128"/>
      <c r="DP47" s="128"/>
      <c r="DQ47" s="128"/>
      <c r="DR47" s="127"/>
      <c r="DS47" s="127"/>
      <c r="DT47" s="127"/>
      <c r="DU47" s="127"/>
      <c r="DV47" s="127"/>
      <c r="DW47" s="127"/>
      <c r="DX47" s="127"/>
      <c r="DY47" s="127"/>
      <c r="DZ47" s="127"/>
      <c r="EA47" s="127"/>
      <c r="EB47" s="127"/>
      <c r="EC47" s="127"/>
      <c r="ED47" s="127"/>
      <c r="EE47" s="127"/>
      <c r="EF47" s="127"/>
      <c r="EG47" s="127"/>
      <c r="EH47" s="127"/>
      <c r="EI47" s="127"/>
      <c r="EJ47" s="127"/>
      <c r="EK47" s="127"/>
      <c r="EL47" s="127"/>
      <c r="EM47" s="127"/>
    </row>
    <row r="48" spans="1:143">
      <c r="A48" s="127"/>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c r="AA48" s="128"/>
      <c r="AB48" s="128"/>
      <c r="AC48" s="128"/>
      <c r="AD48" s="128"/>
      <c r="AE48" s="128"/>
      <c r="AF48" s="128"/>
      <c r="AG48" s="128"/>
      <c r="AH48" s="128"/>
      <c r="AI48" s="128"/>
      <c r="AJ48" s="128"/>
      <c r="AK48" s="128"/>
      <c r="AL48" s="128"/>
      <c r="AM48" s="128"/>
      <c r="AN48" s="128"/>
      <c r="AO48" s="128"/>
      <c r="AP48" s="128"/>
      <c r="AQ48" s="128"/>
      <c r="AR48" s="128"/>
      <c r="AS48" s="128"/>
      <c r="AT48" s="128"/>
      <c r="AU48" s="128"/>
      <c r="AV48" s="128"/>
      <c r="AW48" s="128"/>
      <c r="AX48" s="128"/>
      <c r="AY48" s="128"/>
      <c r="AZ48" s="128"/>
      <c r="BA48" s="128"/>
      <c r="BB48" s="128"/>
      <c r="BC48" s="128"/>
      <c r="BD48" s="128"/>
      <c r="BE48" s="128"/>
      <c r="BF48" s="128"/>
      <c r="BG48" s="128"/>
      <c r="BH48" s="128"/>
      <c r="BI48" s="128"/>
      <c r="BJ48" s="128"/>
      <c r="BK48" s="128"/>
      <c r="BL48" s="128"/>
      <c r="BM48" s="128"/>
      <c r="BN48" s="128"/>
      <c r="BO48" s="128"/>
      <c r="BP48" s="128"/>
      <c r="BQ48" s="128"/>
      <c r="BR48" s="128"/>
      <c r="BS48" s="128"/>
      <c r="BT48" s="128"/>
      <c r="BU48" s="128"/>
      <c r="BV48" s="128"/>
      <c r="BW48" s="128"/>
      <c r="BX48" s="128"/>
      <c r="BY48" s="128"/>
      <c r="BZ48" s="128"/>
      <c r="CA48" s="128"/>
      <c r="CB48" s="128"/>
      <c r="CC48" s="128"/>
      <c r="CD48" s="128"/>
      <c r="CE48" s="128"/>
      <c r="CF48" s="128"/>
      <c r="CG48" s="128"/>
      <c r="CH48" s="128"/>
      <c r="CI48" s="128"/>
      <c r="CJ48" s="128"/>
      <c r="CK48" s="128"/>
      <c r="CL48" s="128"/>
      <c r="CM48" s="128"/>
      <c r="CN48" s="128"/>
      <c r="CO48" s="128"/>
      <c r="CP48" s="128"/>
      <c r="CQ48" s="128"/>
      <c r="CR48" s="128"/>
      <c r="CS48" s="128"/>
      <c r="CT48" s="128"/>
      <c r="CU48" s="128"/>
      <c r="CV48" s="128"/>
      <c r="CW48" s="128"/>
      <c r="CX48" s="128"/>
      <c r="CY48" s="128"/>
      <c r="CZ48" s="128"/>
      <c r="DA48" s="128"/>
      <c r="DB48" s="128"/>
      <c r="DC48" s="128"/>
      <c r="DD48" s="128"/>
      <c r="DE48" s="128"/>
      <c r="DF48" s="128"/>
      <c r="DG48" s="128"/>
      <c r="DH48" s="128"/>
      <c r="DI48" s="128"/>
      <c r="DJ48" s="128"/>
      <c r="DK48" s="128"/>
      <c r="DL48" s="128"/>
      <c r="DM48" s="128"/>
      <c r="DN48" s="128"/>
      <c r="DO48" s="128"/>
      <c r="DP48" s="128"/>
      <c r="DQ48" s="128"/>
      <c r="DR48" s="127"/>
      <c r="DS48" s="127"/>
      <c r="DT48" s="127"/>
      <c r="DU48" s="127"/>
      <c r="DV48" s="127"/>
      <c r="DW48" s="127"/>
      <c r="DX48" s="127"/>
      <c r="DY48" s="127"/>
      <c r="DZ48" s="127"/>
      <c r="EA48" s="127"/>
      <c r="EB48" s="127"/>
      <c r="EC48" s="127"/>
      <c r="ED48" s="127"/>
      <c r="EE48" s="127"/>
      <c r="EF48" s="127"/>
      <c r="EG48" s="127"/>
      <c r="EH48" s="127"/>
      <c r="EI48" s="127"/>
      <c r="EJ48" s="127"/>
      <c r="EK48" s="127"/>
      <c r="EL48" s="127"/>
      <c r="EM48" s="127"/>
    </row>
    <row r="49" spans="1:143">
      <c r="A49" s="127"/>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c r="AA49" s="128"/>
      <c r="AB49" s="128"/>
      <c r="AC49" s="128"/>
      <c r="AD49" s="128"/>
      <c r="AE49" s="128"/>
      <c r="AF49" s="128"/>
      <c r="AG49" s="128"/>
      <c r="AH49" s="128"/>
      <c r="AI49" s="128"/>
      <c r="AJ49" s="128"/>
      <c r="AK49" s="128"/>
      <c r="AL49" s="128"/>
      <c r="AM49" s="128"/>
      <c r="AN49" s="128"/>
      <c r="AO49" s="128"/>
      <c r="AP49" s="128"/>
      <c r="AQ49" s="128"/>
      <c r="AR49" s="128"/>
      <c r="AS49" s="128"/>
      <c r="AT49" s="128"/>
      <c r="AU49" s="128"/>
      <c r="AV49" s="128"/>
      <c r="AW49" s="128"/>
      <c r="AX49" s="128"/>
      <c r="AY49" s="128"/>
      <c r="AZ49" s="128"/>
      <c r="BA49" s="128"/>
      <c r="BB49" s="128"/>
      <c r="BC49" s="128"/>
      <c r="BD49" s="128"/>
      <c r="BE49" s="128"/>
      <c r="BF49" s="128"/>
      <c r="BG49" s="128"/>
      <c r="BH49" s="128"/>
      <c r="BI49" s="128"/>
      <c r="BJ49" s="128"/>
      <c r="BK49" s="128"/>
      <c r="BL49" s="128"/>
      <c r="BM49" s="128"/>
      <c r="BN49" s="128"/>
      <c r="BO49" s="128"/>
      <c r="BP49" s="128"/>
      <c r="BQ49" s="128"/>
      <c r="BR49" s="128"/>
      <c r="BS49" s="128"/>
      <c r="BT49" s="128"/>
      <c r="BU49" s="128"/>
      <c r="BV49" s="128"/>
      <c r="BW49" s="128"/>
      <c r="BX49" s="128"/>
      <c r="BY49" s="128"/>
      <c r="BZ49" s="128"/>
      <c r="CA49" s="128"/>
      <c r="CB49" s="128"/>
      <c r="CC49" s="128"/>
      <c r="CD49" s="128"/>
      <c r="CE49" s="128"/>
      <c r="CF49" s="128"/>
      <c r="CG49" s="128"/>
      <c r="CH49" s="128"/>
      <c r="CI49" s="128"/>
      <c r="CJ49" s="128"/>
      <c r="CK49" s="128"/>
      <c r="CL49" s="128"/>
      <c r="CM49" s="128"/>
      <c r="CN49" s="128"/>
      <c r="CO49" s="128"/>
      <c r="CP49" s="128"/>
      <c r="CQ49" s="128"/>
      <c r="CR49" s="128"/>
      <c r="CS49" s="128"/>
      <c r="CT49" s="128"/>
      <c r="CU49" s="128"/>
      <c r="CV49" s="128"/>
      <c r="CW49" s="128"/>
      <c r="CX49" s="128"/>
      <c r="CY49" s="128"/>
      <c r="CZ49" s="128"/>
      <c r="DA49" s="128"/>
      <c r="DB49" s="128"/>
      <c r="DC49" s="128"/>
      <c r="DD49" s="128"/>
      <c r="DE49" s="128"/>
      <c r="DF49" s="128"/>
      <c r="DG49" s="128"/>
      <c r="DH49" s="128"/>
      <c r="DI49" s="128"/>
      <c r="DJ49" s="128"/>
      <c r="DK49" s="128"/>
      <c r="DL49" s="128"/>
      <c r="DM49" s="128"/>
      <c r="DN49" s="128"/>
      <c r="DO49" s="128"/>
      <c r="DP49" s="128"/>
      <c r="DQ49" s="128"/>
      <c r="DR49" s="127"/>
      <c r="DS49" s="127"/>
      <c r="DT49" s="127"/>
      <c r="DU49" s="127"/>
      <c r="DV49" s="127"/>
      <c r="DW49" s="127"/>
      <c r="DX49" s="127"/>
      <c r="DY49" s="127"/>
      <c r="DZ49" s="127"/>
      <c r="EA49" s="127"/>
      <c r="EB49" s="127"/>
      <c r="EC49" s="127"/>
      <c r="ED49" s="127"/>
      <c r="EE49" s="127"/>
      <c r="EF49" s="127"/>
      <c r="EG49" s="127"/>
      <c r="EH49" s="127"/>
      <c r="EI49" s="127"/>
      <c r="EJ49" s="127"/>
      <c r="EK49" s="127"/>
      <c r="EL49" s="127"/>
      <c r="EM49" s="127"/>
    </row>
    <row r="50" spans="1:143">
      <c r="A50" s="127"/>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c r="AA50" s="128"/>
      <c r="AB50" s="128"/>
      <c r="AC50" s="128"/>
      <c r="AD50" s="128"/>
      <c r="AE50" s="128"/>
      <c r="AF50" s="128"/>
      <c r="AG50" s="128"/>
      <c r="AH50" s="128"/>
      <c r="AI50" s="128"/>
      <c r="AJ50" s="128"/>
      <c r="AK50" s="128"/>
      <c r="AL50" s="128"/>
      <c r="AM50" s="128"/>
      <c r="AN50" s="128"/>
      <c r="AO50" s="128"/>
      <c r="AP50" s="128"/>
      <c r="AQ50" s="128"/>
      <c r="AR50" s="128"/>
      <c r="AS50" s="128"/>
      <c r="AT50" s="128"/>
      <c r="AU50" s="128"/>
      <c r="AV50" s="128"/>
      <c r="AW50" s="128"/>
      <c r="AX50" s="128"/>
      <c r="AY50" s="128"/>
      <c r="AZ50" s="128"/>
      <c r="BA50" s="128"/>
      <c r="BB50" s="128"/>
      <c r="BC50" s="128"/>
      <c r="BD50" s="128"/>
      <c r="BE50" s="128"/>
      <c r="BF50" s="128"/>
      <c r="BG50" s="128"/>
      <c r="BH50" s="128"/>
      <c r="BI50" s="128"/>
      <c r="BJ50" s="128"/>
      <c r="BK50" s="128"/>
      <c r="BL50" s="128"/>
      <c r="BM50" s="128"/>
      <c r="BN50" s="128"/>
      <c r="BO50" s="128"/>
      <c r="BP50" s="128"/>
      <c r="BQ50" s="128"/>
      <c r="BR50" s="128"/>
      <c r="BS50" s="128"/>
      <c r="BT50" s="128"/>
      <c r="BU50" s="128"/>
      <c r="BV50" s="128"/>
      <c r="BW50" s="128"/>
      <c r="BX50" s="128"/>
      <c r="BY50" s="128"/>
      <c r="BZ50" s="128"/>
      <c r="CA50" s="128"/>
      <c r="CB50" s="128"/>
      <c r="CC50" s="128"/>
      <c r="CD50" s="128"/>
      <c r="CE50" s="128"/>
      <c r="CF50" s="128"/>
      <c r="CG50" s="128"/>
      <c r="CH50" s="128"/>
      <c r="CI50" s="128"/>
      <c r="CJ50" s="128"/>
      <c r="CK50" s="128"/>
      <c r="CL50" s="128"/>
      <c r="CM50" s="128"/>
      <c r="CN50" s="128"/>
      <c r="CO50" s="128"/>
      <c r="CP50" s="128"/>
      <c r="CQ50" s="128"/>
      <c r="CR50" s="128"/>
      <c r="CS50" s="128"/>
      <c r="CT50" s="128"/>
      <c r="CU50" s="128"/>
      <c r="CV50" s="128"/>
      <c r="CW50" s="128"/>
      <c r="CX50" s="128"/>
      <c r="CY50" s="128"/>
      <c r="CZ50" s="128"/>
      <c r="DA50" s="128"/>
      <c r="DB50" s="128"/>
      <c r="DC50" s="128"/>
      <c r="DD50" s="128"/>
      <c r="DE50" s="128"/>
      <c r="DF50" s="128"/>
      <c r="DG50" s="128"/>
      <c r="DH50" s="128"/>
      <c r="DI50" s="128"/>
      <c r="DJ50" s="128"/>
      <c r="DK50" s="128"/>
      <c r="DL50" s="128"/>
      <c r="DM50" s="128"/>
      <c r="DN50" s="128"/>
      <c r="DO50" s="128"/>
      <c r="DP50" s="128"/>
      <c r="DQ50" s="128"/>
      <c r="DR50" s="127"/>
      <c r="DS50" s="127"/>
      <c r="DT50" s="127"/>
      <c r="DU50" s="127"/>
      <c r="DV50" s="127"/>
      <c r="DW50" s="127"/>
      <c r="DX50" s="127"/>
      <c r="DY50" s="127"/>
      <c r="DZ50" s="127"/>
      <c r="EA50" s="127"/>
      <c r="EB50" s="127"/>
      <c r="EC50" s="127"/>
      <c r="ED50" s="127"/>
      <c r="EE50" s="127"/>
      <c r="EF50" s="127"/>
      <c r="EG50" s="127"/>
      <c r="EH50" s="127"/>
      <c r="EI50" s="127"/>
      <c r="EJ50" s="127"/>
      <c r="EK50" s="127"/>
      <c r="EL50" s="127"/>
      <c r="EM50" s="127"/>
    </row>
    <row r="51" spans="1:143">
      <c r="A51" s="127"/>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c r="AA51" s="128"/>
      <c r="AB51" s="128"/>
      <c r="AC51" s="128"/>
      <c r="AD51" s="128"/>
      <c r="AE51" s="128"/>
      <c r="AF51" s="128"/>
      <c r="AG51" s="128"/>
      <c r="AH51" s="128"/>
      <c r="AI51" s="128"/>
      <c r="AJ51" s="128"/>
      <c r="AK51" s="128"/>
      <c r="AL51" s="128"/>
      <c r="AM51" s="128"/>
      <c r="AN51" s="128"/>
      <c r="AO51" s="128"/>
      <c r="AP51" s="128"/>
      <c r="AQ51" s="128"/>
      <c r="AR51" s="128"/>
      <c r="AS51" s="128"/>
      <c r="AT51" s="128"/>
      <c r="AU51" s="128"/>
      <c r="AV51" s="128"/>
      <c r="AW51" s="128"/>
      <c r="AX51" s="128"/>
      <c r="AY51" s="128"/>
      <c r="AZ51" s="128"/>
      <c r="BA51" s="128"/>
      <c r="BB51" s="128"/>
      <c r="BC51" s="128"/>
      <c r="BD51" s="128"/>
      <c r="BE51" s="128"/>
      <c r="BF51" s="128"/>
      <c r="BG51" s="128"/>
      <c r="BH51" s="128"/>
      <c r="BI51" s="128"/>
      <c r="BJ51" s="128"/>
      <c r="BK51" s="128"/>
      <c r="BL51" s="128"/>
      <c r="BM51" s="128"/>
      <c r="BN51" s="128"/>
      <c r="BO51" s="128"/>
      <c r="BP51" s="128"/>
      <c r="BQ51" s="128"/>
      <c r="BR51" s="128"/>
      <c r="BS51" s="128"/>
      <c r="BT51" s="128"/>
      <c r="BU51" s="128"/>
      <c r="BV51" s="128"/>
      <c r="BW51" s="128"/>
      <c r="BX51" s="128"/>
      <c r="BY51" s="128"/>
      <c r="BZ51" s="128"/>
      <c r="CA51" s="128"/>
      <c r="CB51" s="128"/>
      <c r="CC51" s="128"/>
      <c r="CD51" s="128"/>
      <c r="CE51" s="128"/>
      <c r="CF51" s="128"/>
      <c r="CG51" s="128"/>
      <c r="CH51" s="128"/>
      <c r="CI51" s="128"/>
      <c r="CJ51" s="128"/>
      <c r="CK51" s="128"/>
      <c r="CL51" s="128"/>
      <c r="CM51" s="128"/>
      <c r="CN51" s="128"/>
      <c r="CO51" s="128"/>
      <c r="CP51" s="128"/>
      <c r="CQ51" s="128"/>
      <c r="CR51" s="128"/>
      <c r="CS51" s="128"/>
      <c r="CT51" s="128"/>
      <c r="CU51" s="128"/>
      <c r="CV51" s="128"/>
      <c r="CW51" s="128"/>
      <c r="CX51" s="128"/>
      <c r="CY51" s="128"/>
      <c r="CZ51" s="128"/>
      <c r="DA51" s="128"/>
      <c r="DB51" s="128"/>
      <c r="DC51" s="128"/>
      <c r="DD51" s="128"/>
      <c r="DE51" s="128"/>
      <c r="DF51" s="128"/>
      <c r="DG51" s="128"/>
      <c r="DH51" s="128"/>
      <c r="DI51" s="128"/>
      <c r="DJ51" s="128"/>
      <c r="DK51" s="128"/>
      <c r="DL51" s="128"/>
      <c r="DM51" s="128"/>
      <c r="DN51" s="128"/>
      <c r="DO51" s="128"/>
      <c r="DP51" s="128"/>
      <c r="DQ51" s="128"/>
      <c r="DR51" s="127"/>
      <c r="DS51" s="127"/>
      <c r="DT51" s="127"/>
      <c r="DU51" s="127"/>
      <c r="DV51" s="127"/>
      <c r="DW51" s="127"/>
      <c r="DX51" s="127"/>
      <c r="DY51" s="127"/>
      <c r="DZ51" s="127"/>
      <c r="EA51" s="127"/>
      <c r="EB51" s="127"/>
      <c r="EC51" s="127"/>
      <c r="ED51" s="127"/>
      <c r="EE51" s="127"/>
      <c r="EF51" s="127"/>
      <c r="EG51" s="127"/>
      <c r="EH51" s="127"/>
      <c r="EI51" s="127"/>
      <c r="EJ51" s="127"/>
      <c r="EK51" s="127"/>
      <c r="EL51" s="127"/>
      <c r="EM51" s="127"/>
    </row>
    <row r="52" spans="1:143">
      <c r="A52" s="127"/>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c r="AA52" s="128"/>
      <c r="AB52" s="128"/>
      <c r="AC52" s="128"/>
      <c r="AD52" s="128"/>
      <c r="AE52" s="128"/>
      <c r="AF52" s="128"/>
      <c r="AG52" s="128"/>
      <c r="AH52" s="128"/>
      <c r="AI52" s="128"/>
      <c r="AJ52" s="128"/>
      <c r="AK52" s="128"/>
      <c r="AL52" s="128"/>
      <c r="AM52" s="128"/>
      <c r="AN52" s="128"/>
      <c r="AO52" s="128"/>
      <c r="AP52" s="128"/>
      <c r="AQ52" s="128"/>
      <c r="AR52" s="128"/>
      <c r="AS52" s="128"/>
      <c r="AT52" s="128"/>
      <c r="AU52" s="128"/>
      <c r="AV52" s="128"/>
      <c r="AW52" s="128"/>
      <c r="AX52" s="128"/>
      <c r="AY52" s="128"/>
      <c r="AZ52" s="128"/>
      <c r="BA52" s="128"/>
      <c r="BB52" s="128"/>
      <c r="BC52" s="128"/>
      <c r="BD52" s="128"/>
      <c r="BE52" s="128"/>
      <c r="BF52" s="128"/>
      <c r="BG52" s="128"/>
      <c r="BH52" s="128"/>
      <c r="BI52" s="128"/>
      <c r="BJ52" s="128"/>
      <c r="BK52" s="128"/>
      <c r="BL52" s="128"/>
      <c r="BM52" s="128"/>
      <c r="BN52" s="128"/>
      <c r="BO52" s="128"/>
      <c r="BP52" s="128"/>
      <c r="BQ52" s="128"/>
      <c r="BR52" s="128"/>
      <c r="BS52" s="128"/>
      <c r="BT52" s="128"/>
      <c r="BU52" s="128"/>
      <c r="BV52" s="128"/>
      <c r="BW52" s="128"/>
      <c r="BX52" s="128"/>
      <c r="BY52" s="128"/>
      <c r="BZ52" s="128"/>
      <c r="CA52" s="128"/>
      <c r="CB52" s="128"/>
      <c r="CC52" s="128"/>
      <c r="CD52" s="128"/>
      <c r="CE52" s="128"/>
      <c r="CF52" s="128"/>
      <c r="CG52" s="128"/>
      <c r="CH52" s="128"/>
      <c r="CI52" s="128"/>
      <c r="CJ52" s="128"/>
      <c r="CK52" s="128"/>
      <c r="CL52" s="128"/>
      <c r="CM52" s="128"/>
      <c r="CN52" s="128"/>
      <c r="CO52" s="128"/>
      <c r="CP52" s="128"/>
      <c r="CQ52" s="128"/>
      <c r="CR52" s="128"/>
      <c r="CS52" s="128"/>
      <c r="CT52" s="128"/>
      <c r="CU52" s="128"/>
      <c r="CV52" s="128"/>
      <c r="CW52" s="128"/>
      <c r="CX52" s="128"/>
      <c r="CY52" s="128"/>
      <c r="CZ52" s="128"/>
      <c r="DA52" s="128"/>
      <c r="DB52" s="128"/>
      <c r="DC52" s="128"/>
      <c r="DD52" s="128"/>
      <c r="DE52" s="128"/>
      <c r="DF52" s="128"/>
      <c r="DG52" s="128"/>
      <c r="DH52" s="128"/>
      <c r="DI52" s="128"/>
      <c r="DJ52" s="128"/>
      <c r="DK52" s="128"/>
      <c r="DL52" s="128"/>
      <c r="DM52" s="128"/>
      <c r="DN52" s="128"/>
      <c r="DO52" s="128"/>
      <c r="DP52" s="128"/>
      <c r="DQ52" s="128"/>
      <c r="DR52" s="127"/>
      <c r="DS52" s="127"/>
      <c r="DT52" s="127"/>
      <c r="DU52" s="127"/>
      <c r="DV52" s="127"/>
      <c r="DW52" s="127"/>
      <c r="DX52" s="127"/>
      <c r="DY52" s="127"/>
      <c r="DZ52" s="127"/>
      <c r="EA52" s="127"/>
      <c r="EB52" s="127"/>
      <c r="EC52" s="127"/>
      <c r="ED52" s="127"/>
      <c r="EE52" s="127"/>
      <c r="EF52" s="127"/>
      <c r="EG52" s="127"/>
      <c r="EH52" s="127"/>
      <c r="EI52" s="127"/>
      <c r="EJ52" s="127"/>
      <c r="EK52" s="127"/>
      <c r="EL52" s="127"/>
      <c r="EM52" s="127"/>
    </row>
    <row r="53" spans="1:143">
      <c r="A53" s="127"/>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c r="AA53" s="128"/>
      <c r="AB53" s="128"/>
      <c r="AC53" s="128"/>
      <c r="AD53" s="128"/>
      <c r="AE53" s="128"/>
      <c r="AF53" s="128"/>
      <c r="AG53" s="128"/>
      <c r="AH53" s="128"/>
      <c r="AI53" s="128"/>
      <c r="AJ53" s="128"/>
      <c r="AK53" s="128"/>
      <c r="AL53" s="128"/>
      <c r="AM53" s="128"/>
      <c r="AN53" s="128"/>
      <c r="AO53" s="128"/>
      <c r="AP53" s="128"/>
      <c r="AQ53" s="128"/>
      <c r="AR53" s="128"/>
      <c r="AS53" s="128"/>
      <c r="AT53" s="128"/>
      <c r="AU53" s="128"/>
      <c r="AV53" s="128"/>
      <c r="AW53" s="128"/>
      <c r="AX53" s="128"/>
      <c r="AY53" s="128"/>
      <c r="AZ53" s="128"/>
      <c r="BA53" s="128"/>
      <c r="BB53" s="128"/>
      <c r="BC53" s="128"/>
      <c r="BD53" s="128"/>
      <c r="BE53" s="128"/>
      <c r="BF53" s="128"/>
      <c r="BG53" s="128"/>
      <c r="BH53" s="128"/>
      <c r="BI53" s="128"/>
      <c r="BJ53" s="128"/>
      <c r="BK53" s="128"/>
      <c r="BL53" s="128"/>
      <c r="BM53" s="128"/>
      <c r="BN53" s="128"/>
      <c r="BO53" s="128"/>
      <c r="BP53" s="128"/>
      <c r="BQ53" s="128"/>
      <c r="BR53" s="128"/>
      <c r="BS53" s="128"/>
      <c r="BT53" s="128"/>
      <c r="BU53" s="128"/>
      <c r="BV53" s="128"/>
      <c r="BW53" s="128"/>
      <c r="BX53" s="128"/>
      <c r="BY53" s="128"/>
      <c r="BZ53" s="128"/>
      <c r="CA53" s="128"/>
      <c r="CB53" s="128"/>
      <c r="CC53" s="128"/>
      <c r="CD53" s="128"/>
      <c r="CE53" s="128"/>
      <c r="CF53" s="128"/>
      <c r="CG53" s="128"/>
      <c r="CH53" s="128"/>
      <c r="CI53" s="128"/>
      <c r="CJ53" s="128"/>
      <c r="CK53" s="128"/>
      <c r="CL53" s="128"/>
      <c r="CM53" s="128"/>
      <c r="CN53" s="128"/>
      <c r="CO53" s="128"/>
      <c r="CP53" s="128"/>
      <c r="CQ53" s="128"/>
      <c r="CR53" s="128"/>
      <c r="CS53" s="128"/>
      <c r="CT53" s="128"/>
      <c r="CU53" s="128"/>
      <c r="CV53" s="128"/>
      <c r="CW53" s="128"/>
      <c r="CX53" s="128"/>
      <c r="CY53" s="128"/>
      <c r="CZ53" s="128"/>
      <c r="DA53" s="128"/>
      <c r="DB53" s="128"/>
      <c r="DC53" s="128"/>
      <c r="DD53" s="128"/>
      <c r="DE53" s="128"/>
      <c r="DF53" s="128"/>
      <c r="DG53" s="128"/>
      <c r="DH53" s="128"/>
      <c r="DI53" s="128"/>
      <c r="DJ53" s="128"/>
      <c r="DK53" s="128"/>
      <c r="DL53" s="128"/>
      <c r="DM53" s="128"/>
      <c r="DN53" s="128"/>
      <c r="DO53" s="128"/>
      <c r="DP53" s="128"/>
      <c r="DQ53" s="128"/>
      <c r="DR53" s="127"/>
      <c r="DS53" s="127"/>
      <c r="DT53" s="127"/>
      <c r="DU53" s="127"/>
      <c r="DV53" s="127"/>
      <c r="DW53" s="127"/>
      <c r="DX53" s="127"/>
      <c r="DY53" s="127"/>
      <c r="DZ53" s="127"/>
      <c r="EA53" s="127"/>
      <c r="EB53" s="127"/>
      <c r="EC53" s="127"/>
      <c r="ED53" s="127"/>
      <c r="EE53" s="127"/>
      <c r="EF53" s="127"/>
      <c r="EG53" s="127"/>
      <c r="EH53" s="127"/>
      <c r="EI53" s="127"/>
      <c r="EJ53" s="127"/>
      <c r="EK53" s="127"/>
      <c r="EL53" s="127"/>
      <c r="EM53" s="127"/>
    </row>
    <row r="54" spans="1:143">
      <c r="A54" s="127"/>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c r="AA54" s="128"/>
      <c r="AB54" s="128"/>
      <c r="AC54" s="128"/>
      <c r="AD54" s="128"/>
      <c r="AE54" s="128"/>
      <c r="AF54" s="128"/>
      <c r="AG54" s="128"/>
      <c r="AH54" s="128"/>
      <c r="AI54" s="128"/>
      <c r="AJ54" s="128"/>
      <c r="AK54" s="128"/>
      <c r="AL54" s="128"/>
      <c r="AM54" s="128"/>
      <c r="AN54" s="128"/>
      <c r="AO54" s="128"/>
      <c r="AP54" s="128"/>
      <c r="AQ54" s="128"/>
      <c r="AR54" s="128"/>
      <c r="AS54" s="128"/>
      <c r="AT54" s="128"/>
      <c r="AU54" s="128"/>
      <c r="AV54" s="128"/>
      <c r="AW54" s="128"/>
      <c r="AX54" s="128"/>
      <c r="AY54" s="128"/>
      <c r="AZ54" s="128"/>
      <c r="BA54" s="128"/>
      <c r="BB54" s="128"/>
      <c r="BC54" s="128"/>
      <c r="BD54" s="128"/>
      <c r="BE54" s="128"/>
      <c r="BF54" s="128"/>
      <c r="BG54" s="128"/>
      <c r="BH54" s="128"/>
      <c r="BI54" s="128"/>
      <c r="BJ54" s="128"/>
      <c r="BK54" s="128"/>
      <c r="BL54" s="128"/>
      <c r="BM54" s="128"/>
      <c r="BN54" s="128"/>
      <c r="BO54" s="128"/>
      <c r="BP54" s="128"/>
      <c r="BQ54" s="128"/>
      <c r="BR54" s="128"/>
      <c r="BS54" s="128"/>
      <c r="BT54" s="128"/>
      <c r="BU54" s="128"/>
      <c r="BV54" s="128"/>
      <c r="BW54" s="128"/>
      <c r="BX54" s="128"/>
      <c r="BY54" s="128"/>
      <c r="BZ54" s="128"/>
      <c r="CA54" s="128"/>
      <c r="CB54" s="128"/>
      <c r="CC54" s="128"/>
      <c r="CD54" s="128"/>
      <c r="CE54" s="128"/>
      <c r="CF54" s="128"/>
      <c r="CG54" s="128"/>
      <c r="CH54" s="128"/>
      <c r="CI54" s="128"/>
      <c r="CJ54" s="128"/>
      <c r="CK54" s="128"/>
      <c r="CL54" s="128"/>
      <c r="CM54" s="128"/>
      <c r="CN54" s="128"/>
      <c r="CO54" s="128"/>
      <c r="CP54" s="128"/>
      <c r="CQ54" s="128"/>
      <c r="CR54" s="128"/>
      <c r="CS54" s="128"/>
      <c r="CT54" s="128"/>
      <c r="CU54" s="128"/>
      <c r="CV54" s="128"/>
      <c r="CW54" s="128"/>
      <c r="CX54" s="128"/>
      <c r="CY54" s="128"/>
      <c r="CZ54" s="128"/>
      <c r="DA54" s="128"/>
      <c r="DB54" s="128"/>
      <c r="DC54" s="128"/>
      <c r="DD54" s="128"/>
      <c r="DE54" s="128"/>
      <c r="DF54" s="128"/>
      <c r="DG54" s="128"/>
      <c r="DH54" s="128"/>
      <c r="DI54" s="128"/>
      <c r="DJ54" s="128"/>
      <c r="DK54" s="128"/>
      <c r="DL54" s="128"/>
      <c r="DM54" s="128"/>
      <c r="DN54" s="128"/>
      <c r="DO54" s="128"/>
      <c r="DP54" s="128"/>
      <c r="DQ54" s="128"/>
      <c r="DR54" s="127"/>
      <c r="DS54" s="127"/>
      <c r="DT54" s="127"/>
      <c r="DU54" s="127"/>
      <c r="DV54" s="127"/>
      <c r="DW54" s="127"/>
      <c r="DX54" s="127"/>
      <c r="DY54" s="127"/>
      <c r="DZ54" s="127"/>
      <c r="EA54" s="127"/>
      <c r="EB54" s="127"/>
      <c r="EC54" s="127"/>
      <c r="ED54" s="127"/>
      <c r="EE54" s="127"/>
      <c r="EF54" s="127"/>
      <c r="EG54" s="127"/>
      <c r="EH54" s="127"/>
      <c r="EI54" s="127"/>
      <c r="EJ54" s="127"/>
      <c r="EK54" s="127"/>
      <c r="EL54" s="127"/>
      <c r="EM54" s="127"/>
    </row>
    <row r="55" spans="1:143">
      <c r="A55" s="127"/>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c r="AA55" s="128"/>
      <c r="AB55" s="128"/>
      <c r="AC55" s="128"/>
      <c r="AD55" s="128"/>
      <c r="AE55" s="128"/>
      <c r="AF55" s="128"/>
      <c r="AG55" s="128"/>
      <c r="AH55" s="128"/>
      <c r="AI55" s="128"/>
      <c r="AJ55" s="128"/>
      <c r="AK55" s="128"/>
      <c r="AL55" s="128"/>
      <c r="AM55" s="128"/>
      <c r="AN55" s="128"/>
      <c r="AO55" s="128"/>
      <c r="AP55" s="128"/>
      <c r="AQ55" s="128"/>
      <c r="AR55" s="128"/>
      <c r="AS55" s="128"/>
      <c r="AT55" s="128"/>
      <c r="AU55" s="128"/>
      <c r="AV55" s="128"/>
      <c r="AW55" s="128"/>
      <c r="AX55" s="128"/>
      <c r="AY55" s="128"/>
      <c r="AZ55" s="128"/>
      <c r="BA55" s="128"/>
      <c r="BB55" s="128"/>
      <c r="BC55" s="128"/>
      <c r="BD55" s="128"/>
      <c r="BE55" s="128"/>
      <c r="BF55" s="128"/>
      <c r="BG55" s="128"/>
      <c r="BH55" s="128"/>
      <c r="BI55" s="128"/>
      <c r="BJ55" s="128"/>
      <c r="BK55" s="128"/>
      <c r="BL55" s="128"/>
      <c r="BM55" s="128"/>
      <c r="BN55" s="128"/>
      <c r="BO55" s="128"/>
      <c r="BP55" s="128"/>
      <c r="BQ55" s="128"/>
      <c r="BR55" s="128"/>
      <c r="BS55" s="128"/>
      <c r="BT55" s="128"/>
      <c r="BU55" s="128"/>
      <c r="BV55" s="128"/>
      <c r="BW55" s="128"/>
      <c r="BX55" s="128"/>
      <c r="BY55" s="128"/>
      <c r="BZ55" s="128"/>
      <c r="CA55" s="128"/>
      <c r="CB55" s="128"/>
      <c r="CC55" s="128"/>
      <c r="CD55" s="128"/>
      <c r="CE55" s="128"/>
      <c r="CF55" s="128"/>
      <c r="CG55" s="128"/>
      <c r="CH55" s="128"/>
      <c r="CI55" s="128"/>
      <c r="CJ55" s="128"/>
      <c r="CK55" s="128"/>
      <c r="CL55" s="128"/>
      <c r="CM55" s="128"/>
      <c r="CN55" s="128"/>
      <c r="CO55" s="128"/>
      <c r="CP55" s="128"/>
      <c r="CQ55" s="128"/>
      <c r="CR55" s="128"/>
      <c r="CS55" s="128"/>
      <c r="CT55" s="128"/>
      <c r="CU55" s="128"/>
      <c r="CV55" s="128"/>
      <c r="CW55" s="128"/>
      <c r="CX55" s="128"/>
      <c r="CY55" s="128"/>
      <c r="CZ55" s="128"/>
      <c r="DA55" s="128"/>
      <c r="DB55" s="128"/>
      <c r="DC55" s="128"/>
      <c r="DD55" s="128"/>
      <c r="DE55" s="128"/>
      <c r="DF55" s="128"/>
      <c r="DG55" s="128"/>
      <c r="DH55" s="128"/>
      <c r="DI55" s="128"/>
      <c r="DJ55" s="128"/>
      <c r="DK55" s="128"/>
      <c r="DL55" s="128"/>
      <c r="DM55" s="128"/>
      <c r="DN55" s="128"/>
      <c r="DO55" s="128"/>
      <c r="DP55" s="128"/>
      <c r="DQ55" s="128"/>
      <c r="DR55" s="127"/>
      <c r="DS55" s="127"/>
      <c r="DT55" s="127"/>
      <c r="DU55" s="127"/>
      <c r="DV55" s="127"/>
      <c r="DW55" s="127"/>
      <c r="DX55" s="127"/>
      <c r="DY55" s="127"/>
      <c r="DZ55" s="127"/>
      <c r="EA55" s="127"/>
      <c r="EB55" s="127"/>
      <c r="EC55" s="127"/>
      <c r="ED55" s="127"/>
      <c r="EE55" s="127"/>
      <c r="EF55" s="127"/>
      <c r="EG55" s="127"/>
      <c r="EH55" s="127"/>
      <c r="EI55" s="127"/>
      <c r="EJ55" s="127"/>
      <c r="EK55" s="127"/>
      <c r="EL55" s="127"/>
      <c r="EM55" s="127"/>
    </row>
    <row r="56" spans="1:143">
      <c r="A56" s="127"/>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c r="AA56" s="128"/>
      <c r="AB56" s="128"/>
      <c r="AC56" s="128"/>
      <c r="AD56" s="128"/>
      <c r="AE56" s="128"/>
      <c r="AF56" s="128"/>
      <c r="AG56" s="128"/>
      <c r="AH56" s="128"/>
      <c r="AI56" s="128"/>
      <c r="AJ56" s="128"/>
      <c r="AK56" s="128"/>
      <c r="AL56" s="128"/>
      <c r="AM56" s="128"/>
      <c r="AN56" s="128"/>
      <c r="AO56" s="128"/>
      <c r="AP56" s="128"/>
      <c r="AQ56" s="128"/>
      <c r="AR56" s="128"/>
      <c r="AS56" s="128"/>
      <c r="AT56" s="128"/>
      <c r="AU56" s="128"/>
      <c r="AV56" s="128"/>
      <c r="AW56" s="128"/>
      <c r="AX56" s="128"/>
      <c r="AY56" s="128"/>
      <c r="AZ56" s="128"/>
      <c r="BA56" s="128"/>
      <c r="BB56" s="128"/>
      <c r="BC56" s="128"/>
      <c r="BD56" s="128"/>
      <c r="BE56" s="128"/>
      <c r="BF56" s="128"/>
      <c r="BG56" s="128"/>
      <c r="BH56" s="128"/>
      <c r="BI56" s="128"/>
      <c r="BJ56" s="128"/>
      <c r="BK56" s="128"/>
      <c r="BL56" s="128"/>
      <c r="BM56" s="128"/>
      <c r="BN56" s="128"/>
      <c r="BO56" s="128"/>
      <c r="BP56" s="128"/>
      <c r="BQ56" s="128"/>
      <c r="BR56" s="128"/>
      <c r="BS56" s="128"/>
      <c r="BT56" s="128"/>
      <c r="BU56" s="128"/>
      <c r="BV56" s="128"/>
      <c r="BW56" s="128"/>
      <c r="BX56" s="128"/>
      <c r="BY56" s="128"/>
      <c r="BZ56" s="128"/>
      <c r="CA56" s="128"/>
      <c r="CB56" s="128"/>
      <c r="CC56" s="128"/>
      <c r="CD56" s="128"/>
      <c r="CE56" s="128"/>
      <c r="CF56" s="128"/>
      <c r="CG56" s="128"/>
      <c r="CH56" s="128"/>
      <c r="CI56" s="128"/>
      <c r="CJ56" s="128"/>
      <c r="CK56" s="128"/>
      <c r="CL56" s="128"/>
      <c r="CM56" s="128"/>
      <c r="CN56" s="128"/>
      <c r="CO56" s="128"/>
      <c r="CP56" s="128"/>
      <c r="CQ56" s="128"/>
      <c r="CR56" s="128"/>
      <c r="CS56" s="128"/>
      <c r="CT56" s="128"/>
      <c r="CU56" s="128"/>
      <c r="CV56" s="128"/>
      <c r="CW56" s="128"/>
      <c r="CX56" s="128"/>
      <c r="CY56" s="128"/>
      <c r="CZ56" s="128"/>
      <c r="DA56" s="128"/>
      <c r="DB56" s="128"/>
      <c r="DC56" s="128"/>
      <c r="DD56" s="128"/>
      <c r="DE56" s="128"/>
      <c r="DF56" s="128"/>
      <c r="DG56" s="128"/>
      <c r="DH56" s="128"/>
      <c r="DI56" s="128"/>
      <c r="DJ56" s="128"/>
      <c r="DK56" s="128"/>
      <c r="DL56" s="128"/>
      <c r="DM56" s="128"/>
      <c r="DN56" s="128"/>
      <c r="DO56" s="128"/>
      <c r="DP56" s="128"/>
      <c r="DQ56" s="128"/>
      <c r="DR56" s="127"/>
      <c r="DS56" s="127"/>
      <c r="DT56" s="127"/>
      <c r="DU56" s="127"/>
      <c r="DV56" s="127"/>
      <c r="DW56" s="127"/>
      <c r="DX56" s="127"/>
      <c r="DY56" s="127"/>
      <c r="DZ56" s="127"/>
      <c r="EA56" s="127"/>
      <c r="EB56" s="127"/>
      <c r="EC56" s="127"/>
      <c r="ED56" s="127"/>
      <c r="EE56" s="127"/>
      <c r="EF56" s="127"/>
      <c r="EG56" s="127"/>
      <c r="EH56" s="127"/>
      <c r="EI56" s="127"/>
      <c r="EJ56" s="127"/>
      <c r="EK56" s="127"/>
      <c r="EL56" s="127"/>
      <c r="EM56" s="127"/>
    </row>
    <row r="57" spans="1:143">
      <c r="A57" s="127"/>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c r="AA57" s="128"/>
      <c r="AB57" s="128"/>
      <c r="AC57" s="128"/>
      <c r="AD57" s="128"/>
      <c r="AE57" s="128"/>
      <c r="AF57" s="128"/>
      <c r="AG57" s="128"/>
      <c r="AH57" s="128"/>
      <c r="AI57" s="128"/>
      <c r="AJ57" s="128"/>
      <c r="AK57" s="128"/>
      <c r="AL57" s="128"/>
      <c r="AM57" s="128"/>
      <c r="AN57" s="128"/>
      <c r="AO57" s="128"/>
      <c r="AP57" s="128"/>
      <c r="AQ57" s="128"/>
      <c r="AR57" s="128"/>
      <c r="AS57" s="128"/>
      <c r="AT57" s="128"/>
      <c r="AU57" s="128"/>
      <c r="AV57" s="128"/>
      <c r="AW57" s="128"/>
      <c r="AX57" s="128"/>
      <c r="AY57" s="128"/>
      <c r="AZ57" s="128"/>
      <c r="BA57" s="128"/>
      <c r="BB57" s="128"/>
      <c r="BC57" s="128"/>
      <c r="BD57" s="128"/>
      <c r="BE57" s="128"/>
      <c r="BF57" s="128"/>
      <c r="BG57" s="128"/>
      <c r="BH57" s="128"/>
      <c r="BI57" s="128"/>
      <c r="BJ57" s="128"/>
      <c r="BK57" s="128"/>
      <c r="BL57" s="128"/>
      <c r="BM57" s="128"/>
      <c r="BN57" s="128"/>
      <c r="BO57" s="128"/>
      <c r="BP57" s="128"/>
      <c r="BQ57" s="128"/>
      <c r="BR57" s="128"/>
      <c r="BS57" s="128"/>
      <c r="BT57" s="128"/>
      <c r="BU57" s="128"/>
      <c r="BV57" s="128"/>
      <c r="BW57" s="128"/>
      <c r="BX57" s="128"/>
      <c r="BY57" s="128"/>
      <c r="BZ57" s="128"/>
      <c r="CA57" s="128"/>
      <c r="CB57" s="128"/>
      <c r="CC57" s="128"/>
      <c r="CD57" s="128"/>
      <c r="CE57" s="128"/>
      <c r="CF57" s="128"/>
      <c r="CG57" s="128"/>
      <c r="CH57" s="128"/>
      <c r="CI57" s="128"/>
      <c r="CJ57" s="128"/>
      <c r="CK57" s="128"/>
      <c r="CL57" s="128"/>
      <c r="CM57" s="128"/>
      <c r="CN57" s="128"/>
      <c r="CO57" s="128"/>
      <c r="CP57" s="128"/>
      <c r="CQ57" s="128"/>
      <c r="CR57" s="128"/>
      <c r="CS57" s="128"/>
      <c r="CT57" s="128"/>
      <c r="CU57" s="128"/>
      <c r="CV57" s="128"/>
      <c r="CW57" s="128"/>
      <c r="CX57" s="128"/>
      <c r="CY57" s="128"/>
      <c r="CZ57" s="128"/>
      <c r="DA57" s="128"/>
      <c r="DB57" s="128"/>
      <c r="DC57" s="128"/>
      <c r="DD57" s="128"/>
      <c r="DE57" s="128"/>
      <c r="DF57" s="128"/>
      <c r="DG57" s="128"/>
      <c r="DH57" s="128"/>
      <c r="DI57" s="128"/>
      <c r="DJ57" s="128"/>
      <c r="DK57" s="128"/>
      <c r="DL57" s="128"/>
      <c r="DM57" s="128"/>
      <c r="DN57" s="128"/>
      <c r="DO57" s="128"/>
      <c r="DP57" s="128"/>
      <c r="DQ57" s="128"/>
      <c r="DR57" s="127"/>
      <c r="DS57" s="127"/>
      <c r="DT57" s="127"/>
      <c r="DU57" s="127"/>
      <c r="DV57" s="127"/>
      <c r="DW57" s="127"/>
      <c r="DX57" s="127"/>
      <c r="DY57" s="127"/>
      <c r="DZ57" s="127"/>
      <c r="EA57" s="127"/>
      <c r="EB57" s="127"/>
      <c r="EC57" s="127"/>
      <c r="ED57" s="127"/>
      <c r="EE57" s="127"/>
      <c r="EF57" s="127"/>
      <c r="EG57" s="127"/>
      <c r="EH57" s="127"/>
      <c r="EI57" s="127"/>
      <c r="EJ57" s="127"/>
      <c r="EK57" s="127"/>
      <c r="EL57" s="127"/>
      <c r="EM57" s="127"/>
    </row>
    <row r="58" spans="1:143">
      <c r="A58" s="127"/>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c r="AA58" s="128"/>
      <c r="AB58" s="128"/>
      <c r="AC58" s="128"/>
      <c r="AD58" s="128"/>
      <c r="AE58" s="128"/>
      <c r="AF58" s="128"/>
      <c r="AG58" s="128"/>
      <c r="AH58" s="128"/>
      <c r="AI58" s="128"/>
      <c r="AJ58" s="128"/>
      <c r="AK58" s="128"/>
      <c r="AL58" s="128"/>
      <c r="AM58" s="128"/>
      <c r="AN58" s="128"/>
      <c r="AO58" s="128"/>
      <c r="AP58" s="128"/>
      <c r="AQ58" s="128"/>
      <c r="AR58" s="128"/>
      <c r="AS58" s="128"/>
      <c r="AT58" s="128"/>
      <c r="AU58" s="128"/>
      <c r="AV58" s="128"/>
      <c r="AW58" s="128"/>
      <c r="AX58" s="128"/>
      <c r="AY58" s="128"/>
      <c r="AZ58" s="128"/>
      <c r="BA58" s="128"/>
      <c r="BB58" s="128"/>
      <c r="BC58" s="128"/>
      <c r="BD58" s="128"/>
      <c r="BE58" s="128"/>
      <c r="BF58" s="128"/>
      <c r="BG58" s="128"/>
      <c r="BH58" s="128"/>
      <c r="BI58" s="128"/>
      <c r="BJ58" s="128"/>
      <c r="BK58" s="128"/>
      <c r="BL58" s="128"/>
      <c r="BM58" s="128"/>
      <c r="BN58" s="128"/>
      <c r="BO58" s="128"/>
      <c r="BP58" s="128"/>
      <c r="BQ58" s="128"/>
      <c r="BR58" s="128"/>
      <c r="BS58" s="128"/>
      <c r="BT58" s="128"/>
      <c r="BU58" s="128"/>
      <c r="BV58" s="128"/>
      <c r="BW58" s="128"/>
      <c r="BX58" s="128"/>
      <c r="BY58" s="128"/>
      <c r="BZ58" s="128"/>
      <c r="CA58" s="128"/>
      <c r="CB58" s="128"/>
      <c r="CC58" s="128"/>
      <c r="CD58" s="128"/>
      <c r="CE58" s="128"/>
      <c r="CF58" s="128"/>
      <c r="CG58" s="128"/>
      <c r="CH58" s="128"/>
      <c r="CI58" s="128"/>
      <c r="CJ58" s="128"/>
      <c r="CK58" s="128"/>
      <c r="CL58" s="128"/>
      <c r="CM58" s="128"/>
      <c r="CN58" s="128"/>
      <c r="CO58" s="128"/>
      <c r="CP58" s="128"/>
      <c r="CQ58" s="128"/>
      <c r="CR58" s="128"/>
      <c r="CS58" s="128"/>
      <c r="CT58" s="128"/>
      <c r="CU58" s="128"/>
      <c r="CV58" s="128"/>
      <c r="CW58" s="128"/>
      <c r="CX58" s="128"/>
      <c r="CY58" s="128"/>
      <c r="CZ58" s="128"/>
      <c r="DA58" s="128"/>
      <c r="DB58" s="128"/>
      <c r="DC58" s="128"/>
      <c r="DD58" s="128"/>
      <c r="DE58" s="128"/>
      <c r="DF58" s="128"/>
      <c r="DG58" s="128"/>
      <c r="DH58" s="128"/>
      <c r="DI58" s="128"/>
      <c r="DJ58" s="128"/>
      <c r="DK58" s="128"/>
      <c r="DL58" s="128"/>
      <c r="DM58" s="128"/>
      <c r="DN58" s="128"/>
      <c r="DO58" s="128"/>
      <c r="DP58" s="128"/>
      <c r="DQ58" s="128"/>
      <c r="DR58" s="127"/>
      <c r="DS58" s="127"/>
      <c r="DT58" s="127"/>
      <c r="DU58" s="127"/>
      <c r="DV58" s="127"/>
      <c r="DW58" s="127"/>
      <c r="DX58" s="127"/>
      <c r="DY58" s="127"/>
      <c r="DZ58" s="127"/>
      <c r="EA58" s="127"/>
      <c r="EB58" s="127"/>
      <c r="EC58" s="127"/>
      <c r="ED58" s="127"/>
      <c r="EE58" s="127"/>
      <c r="EF58" s="127"/>
      <c r="EG58" s="127"/>
      <c r="EH58" s="127"/>
      <c r="EI58" s="127"/>
      <c r="EJ58" s="127"/>
      <c r="EK58" s="127"/>
      <c r="EL58" s="127"/>
      <c r="EM58" s="127"/>
    </row>
    <row r="59" spans="1:143">
      <c r="A59" s="127"/>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c r="AA59" s="128"/>
      <c r="AB59" s="128"/>
      <c r="AC59" s="128"/>
      <c r="AD59" s="128"/>
      <c r="AE59" s="128"/>
      <c r="AF59" s="128"/>
      <c r="AG59" s="128"/>
      <c r="AH59" s="128"/>
      <c r="AI59" s="128"/>
      <c r="AJ59" s="128"/>
      <c r="AK59" s="128"/>
      <c r="AL59" s="128"/>
      <c r="AM59" s="128"/>
      <c r="AN59" s="128"/>
      <c r="AO59" s="128"/>
      <c r="AP59" s="128"/>
      <c r="AQ59" s="128"/>
      <c r="AR59" s="128"/>
      <c r="AS59" s="128"/>
      <c r="AT59" s="128"/>
      <c r="AU59" s="128"/>
      <c r="AV59" s="128"/>
      <c r="AW59" s="128"/>
      <c r="AX59" s="128"/>
      <c r="AY59" s="128"/>
      <c r="AZ59" s="128"/>
      <c r="BA59" s="128"/>
      <c r="BB59" s="128"/>
      <c r="BC59" s="128"/>
      <c r="BD59" s="128"/>
      <c r="BE59" s="128"/>
      <c r="BF59" s="128"/>
      <c r="BG59" s="128"/>
      <c r="BH59" s="128"/>
      <c r="BI59" s="128"/>
      <c r="BJ59" s="128"/>
      <c r="BK59" s="128"/>
      <c r="BL59" s="128"/>
      <c r="BM59" s="128"/>
      <c r="BN59" s="128"/>
      <c r="BO59" s="128"/>
      <c r="BP59" s="128"/>
      <c r="BQ59" s="128"/>
      <c r="BR59" s="128"/>
      <c r="BS59" s="128"/>
      <c r="BT59" s="128"/>
      <c r="BU59" s="128"/>
      <c r="BV59" s="128"/>
      <c r="BW59" s="128"/>
      <c r="BX59" s="128"/>
      <c r="BY59" s="128"/>
      <c r="BZ59" s="128"/>
      <c r="CA59" s="128"/>
      <c r="CB59" s="128"/>
      <c r="CC59" s="128"/>
      <c r="CD59" s="128"/>
      <c r="CE59" s="128"/>
      <c r="CF59" s="128"/>
      <c r="CG59" s="128"/>
      <c r="CH59" s="128"/>
      <c r="CI59" s="128"/>
      <c r="CJ59" s="128"/>
      <c r="CK59" s="128"/>
      <c r="CL59" s="128"/>
      <c r="CM59" s="128"/>
      <c r="CN59" s="128"/>
      <c r="CO59" s="128"/>
      <c r="CP59" s="128"/>
      <c r="CQ59" s="128"/>
      <c r="CR59" s="128"/>
      <c r="CS59" s="128"/>
      <c r="CT59" s="128"/>
      <c r="CU59" s="128"/>
      <c r="CV59" s="128"/>
      <c r="CW59" s="128"/>
      <c r="CX59" s="128"/>
      <c r="CY59" s="128"/>
      <c r="CZ59" s="128"/>
      <c r="DA59" s="128"/>
      <c r="DB59" s="128"/>
      <c r="DC59" s="128"/>
      <c r="DD59" s="128"/>
      <c r="DE59" s="128"/>
      <c r="DF59" s="128"/>
      <c r="DG59" s="128"/>
      <c r="DH59" s="128"/>
      <c r="DI59" s="128"/>
      <c r="DJ59" s="128"/>
      <c r="DK59" s="128"/>
      <c r="DL59" s="128"/>
      <c r="DM59" s="128"/>
      <c r="DN59" s="128"/>
      <c r="DO59" s="128"/>
      <c r="DP59" s="128"/>
      <c r="DQ59" s="128"/>
      <c r="DR59" s="127"/>
      <c r="DS59" s="127"/>
      <c r="DT59" s="127"/>
      <c r="DU59" s="127"/>
      <c r="DV59" s="127"/>
      <c r="DW59" s="127"/>
      <c r="DX59" s="127"/>
      <c r="DY59" s="127"/>
      <c r="DZ59" s="127"/>
      <c r="EA59" s="127"/>
      <c r="EB59" s="127"/>
      <c r="EC59" s="127"/>
      <c r="ED59" s="127"/>
      <c r="EE59" s="127"/>
      <c r="EF59" s="127"/>
      <c r="EG59" s="127"/>
      <c r="EH59" s="127"/>
      <c r="EI59" s="127"/>
      <c r="EJ59" s="127"/>
      <c r="EK59" s="127"/>
      <c r="EL59" s="127"/>
      <c r="EM59" s="127"/>
    </row>
    <row r="60" spans="1:143">
      <c r="A60" s="127"/>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c r="AA60" s="128"/>
      <c r="AB60" s="128"/>
      <c r="AC60" s="128"/>
      <c r="AD60" s="128"/>
      <c r="AE60" s="128"/>
      <c r="AF60" s="128"/>
      <c r="AG60" s="128"/>
      <c r="AH60" s="128"/>
      <c r="AI60" s="128"/>
      <c r="AJ60" s="128"/>
      <c r="AK60" s="128"/>
      <c r="AL60" s="128"/>
      <c r="AM60" s="128"/>
      <c r="AN60" s="128"/>
      <c r="AO60" s="128"/>
      <c r="AP60" s="128"/>
      <c r="AQ60" s="128"/>
      <c r="AR60" s="128"/>
      <c r="AS60" s="128"/>
      <c r="AT60" s="128"/>
      <c r="AU60" s="128"/>
      <c r="AV60" s="128"/>
      <c r="AW60" s="128"/>
      <c r="AX60" s="128"/>
      <c r="AY60" s="128"/>
      <c r="AZ60" s="128"/>
      <c r="BA60" s="128"/>
      <c r="BB60" s="128"/>
      <c r="BC60" s="128"/>
      <c r="BD60" s="128"/>
      <c r="BE60" s="128"/>
      <c r="BF60" s="128"/>
      <c r="BG60" s="128"/>
      <c r="BH60" s="128"/>
      <c r="BI60" s="128"/>
      <c r="BJ60" s="128"/>
      <c r="BK60" s="128"/>
      <c r="BL60" s="128"/>
      <c r="BM60" s="128"/>
      <c r="BN60" s="128"/>
      <c r="BO60" s="128"/>
      <c r="BP60" s="128"/>
      <c r="BQ60" s="128"/>
      <c r="BR60" s="128"/>
      <c r="BS60" s="128"/>
      <c r="BT60" s="128"/>
      <c r="BU60" s="128"/>
      <c r="BV60" s="128"/>
      <c r="BW60" s="128"/>
      <c r="BX60" s="128"/>
      <c r="BY60" s="128"/>
      <c r="BZ60" s="128"/>
      <c r="CA60" s="128"/>
      <c r="CB60" s="128"/>
      <c r="CC60" s="128"/>
      <c r="CD60" s="128"/>
      <c r="CE60" s="128"/>
      <c r="CF60" s="128"/>
      <c r="CG60" s="128"/>
      <c r="CH60" s="128"/>
      <c r="CI60" s="128"/>
      <c r="CJ60" s="128"/>
      <c r="CK60" s="128"/>
      <c r="CL60" s="128"/>
      <c r="CM60" s="128"/>
      <c r="CN60" s="128"/>
      <c r="CO60" s="128"/>
      <c r="CP60" s="128"/>
      <c r="CQ60" s="128"/>
      <c r="CR60" s="128"/>
      <c r="CS60" s="128"/>
      <c r="CT60" s="128"/>
      <c r="CU60" s="128"/>
      <c r="CV60" s="128"/>
      <c r="CW60" s="128"/>
      <c r="CX60" s="128"/>
      <c r="CY60" s="128"/>
      <c r="CZ60" s="128"/>
      <c r="DA60" s="128"/>
      <c r="DB60" s="128"/>
      <c r="DC60" s="128"/>
      <c r="DD60" s="128"/>
      <c r="DE60" s="128"/>
      <c r="DF60" s="128"/>
      <c r="DG60" s="128"/>
      <c r="DH60" s="128"/>
      <c r="DI60" s="128"/>
      <c r="DJ60" s="128"/>
      <c r="DK60" s="128"/>
      <c r="DL60" s="128"/>
      <c r="DM60" s="128"/>
      <c r="DN60" s="128"/>
      <c r="DO60" s="128"/>
      <c r="DP60" s="128"/>
      <c r="DQ60" s="128"/>
      <c r="DR60" s="127"/>
      <c r="DS60" s="127"/>
      <c r="DT60" s="127"/>
      <c r="DU60" s="127"/>
      <c r="DV60" s="127"/>
      <c r="DW60" s="127"/>
      <c r="DX60" s="127"/>
      <c r="DY60" s="127"/>
      <c r="DZ60" s="127"/>
      <c r="EA60" s="127"/>
      <c r="EB60" s="127"/>
      <c r="EC60" s="127"/>
      <c r="ED60" s="127"/>
      <c r="EE60" s="127"/>
      <c r="EF60" s="127"/>
      <c r="EG60" s="127"/>
      <c r="EH60" s="127"/>
      <c r="EI60" s="127"/>
      <c r="EJ60" s="127"/>
      <c r="EK60" s="127"/>
      <c r="EL60" s="127"/>
      <c r="EM60" s="127"/>
    </row>
    <row r="61" spans="1:143">
      <c r="A61" s="127"/>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c r="AA61" s="128"/>
      <c r="AB61" s="128"/>
      <c r="AC61" s="128"/>
      <c r="AD61" s="128"/>
      <c r="AE61" s="128"/>
      <c r="AF61" s="128"/>
      <c r="AG61" s="128"/>
      <c r="AH61" s="128"/>
      <c r="AI61" s="128"/>
      <c r="AJ61" s="128"/>
      <c r="AK61" s="128"/>
      <c r="AL61" s="128"/>
      <c r="AM61" s="128"/>
      <c r="AN61" s="128"/>
      <c r="AO61" s="128"/>
      <c r="AP61" s="128"/>
      <c r="AQ61" s="128"/>
      <c r="AR61" s="128"/>
      <c r="AS61" s="128"/>
      <c r="AT61" s="128"/>
      <c r="AU61" s="128"/>
      <c r="AV61" s="128"/>
      <c r="AW61" s="128"/>
      <c r="AX61" s="128"/>
      <c r="AY61" s="128"/>
      <c r="AZ61" s="128"/>
      <c r="BA61" s="128"/>
      <c r="BB61" s="128"/>
      <c r="BC61" s="128"/>
      <c r="BD61" s="128"/>
      <c r="BE61" s="128"/>
      <c r="BF61" s="128"/>
      <c r="BG61" s="128"/>
      <c r="BH61" s="128"/>
      <c r="BI61" s="128"/>
      <c r="BJ61" s="128"/>
      <c r="BK61" s="128"/>
      <c r="BL61" s="128"/>
      <c r="BM61" s="128"/>
      <c r="BN61" s="128"/>
      <c r="BO61" s="128"/>
      <c r="BP61" s="128"/>
      <c r="BQ61" s="128"/>
      <c r="BR61" s="128"/>
      <c r="BS61" s="128"/>
      <c r="BT61" s="128"/>
      <c r="BU61" s="128"/>
      <c r="BV61" s="128"/>
      <c r="BW61" s="128"/>
      <c r="BX61" s="128"/>
      <c r="BY61" s="128"/>
      <c r="BZ61" s="128"/>
      <c r="CA61" s="128"/>
      <c r="CB61" s="128"/>
      <c r="CC61" s="128"/>
      <c r="CD61" s="128"/>
      <c r="CE61" s="128"/>
      <c r="CF61" s="128"/>
      <c r="CG61" s="128"/>
      <c r="CH61" s="128"/>
      <c r="CI61" s="128"/>
      <c r="CJ61" s="128"/>
      <c r="CK61" s="128"/>
      <c r="CL61" s="128"/>
      <c r="CM61" s="128"/>
      <c r="CN61" s="128"/>
      <c r="CO61" s="128"/>
      <c r="CP61" s="128"/>
      <c r="CQ61" s="128"/>
      <c r="CR61" s="128"/>
      <c r="CS61" s="128"/>
      <c r="CT61" s="128"/>
      <c r="CU61" s="128"/>
      <c r="CV61" s="128"/>
      <c r="CW61" s="128"/>
      <c r="CX61" s="128"/>
      <c r="CY61" s="128"/>
      <c r="CZ61" s="128"/>
      <c r="DA61" s="128"/>
      <c r="DB61" s="128"/>
      <c r="DC61" s="128"/>
      <c r="DD61" s="128"/>
      <c r="DE61" s="128"/>
      <c r="DF61" s="128"/>
      <c r="DG61" s="128"/>
      <c r="DH61" s="128"/>
      <c r="DI61" s="128"/>
      <c r="DJ61" s="128"/>
      <c r="DK61" s="128"/>
      <c r="DL61" s="128"/>
      <c r="DM61" s="128"/>
      <c r="DN61" s="128"/>
      <c r="DO61" s="128"/>
      <c r="DP61" s="128"/>
      <c r="DQ61" s="128"/>
      <c r="DR61" s="127"/>
      <c r="DS61" s="127"/>
      <c r="DT61" s="127"/>
      <c r="DU61" s="127"/>
      <c r="DV61" s="127"/>
      <c r="DW61" s="127"/>
      <c r="DX61" s="127"/>
      <c r="DY61" s="127"/>
      <c r="DZ61" s="127"/>
      <c r="EA61" s="127"/>
      <c r="EB61" s="127"/>
      <c r="EC61" s="127"/>
      <c r="ED61" s="127"/>
      <c r="EE61" s="127"/>
      <c r="EF61" s="127"/>
      <c r="EG61" s="127"/>
      <c r="EH61" s="127"/>
      <c r="EI61" s="127"/>
      <c r="EJ61" s="127"/>
      <c r="EK61" s="127"/>
      <c r="EL61" s="127"/>
      <c r="EM61" s="127"/>
    </row>
    <row r="62" spans="1:143">
      <c r="A62" s="127"/>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c r="AA62" s="128"/>
      <c r="AB62" s="128"/>
      <c r="AC62" s="128"/>
      <c r="AD62" s="128"/>
      <c r="AE62" s="128"/>
      <c r="AF62" s="128"/>
      <c r="AG62" s="128"/>
      <c r="AH62" s="128"/>
      <c r="AI62" s="128"/>
      <c r="AJ62" s="128"/>
      <c r="AK62" s="128"/>
      <c r="AL62" s="128"/>
      <c r="AM62" s="128"/>
      <c r="AN62" s="128"/>
      <c r="AO62" s="128"/>
      <c r="AP62" s="128"/>
      <c r="AQ62" s="128"/>
      <c r="AR62" s="128"/>
      <c r="AS62" s="128"/>
      <c r="AT62" s="128"/>
      <c r="AU62" s="128"/>
      <c r="AV62" s="128"/>
      <c r="AW62" s="128"/>
      <c r="AX62" s="128"/>
      <c r="AY62" s="128"/>
      <c r="AZ62" s="128"/>
      <c r="BA62" s="128"/>
      <c r="BB62" s="128"/>
      <c r="BC62" s="128"/>
      <c r="BD62" s="128"/>
      <c r="BE62" s="128"/>
      <c r="BF62" s="128"/>
      <c r="BG62" s="128"/>
      <c r="BH62" s="128"/>
      <c r="BI62" s="128"/>
      <c r="BJ62" s="128"/>
      <c r="BK62" s="128"/>
      <c r="BL62" s="128"/>
      <c r="BM62" s="128"/>
      <c r="BN62" s="128"/>
      <c r="BO62" s="128"/>
      <c r="BP62" s="128"/>
      <c r="BQ62" s="128"/>
      <c r="BR62" s="128"/>
      <c r="BS62" s="128"/>
      <c r="BT62" s="128"/>
      <c r="BU62" s="128"/>
      <c r="BV62" s="128"/>
      <c r="BW62" s="128"/>
      <c r="BX62" s="128"/>
      <c r="BY62" s="128"/>
      <c r="BZ62" s="128"/>
      <c r="CA62" s="128"/>
      <c r="CB62" s="128"/>
      <c r="CC62" s="128"/>
      <c r="CD62" s="128"/>
      <c r="CE62" s="128"/>
      <c r="CF62" s="128"/>
      <c r="CG62" s="128"/>
      <c r="CH62" s="128"/>
      <c r="CI62" s="128"/>
      <c r="CJ62" s="128"/>
      <c r="CK62" s="128"/>
      <c r="CL62" s="128"/>
      <c r="CM62" s="128"/>
      <c r="CN62" s="128"/>
      <c r="CO62" s="128"/>
      <c r="CP62" s="128"/>
      <c r="CQ62" s="128"/>
      <c r="CR62" s="128"/>
      <c r="CS62" s="128"/>
      <c r="CT62" s="128"/>
      <c r="CU62" s="128"/>
      <c r="CV62" s="128"/>
      <c r="CW62" s="128"/>
      <c r="CX62" s="128"/>
      <c r="CY62" s="128"/>
      <c r="CZ62" s="128"/>
      <c r="DA62" s="128"/>
      <c r="DB62" s="128"/>
      <c r="DC62" s="128"/>
      <c r="DD62" s="128"/>
      <c r="DE62" s="128"/>
      <c r="DF62" s="128"/>
      <c r="DG62" s="128"/>
      <c r="DH62" s="128"/>
      <c r="DI62" s="128"/>
      <c r="DJ62" s="128"/>
      <c r="DK62" s="128"/>
      <c r="DL62" s="128"/>
      <c r="DM62" s="128"/>
      <c r="DN62" s="128"/>
      <c r="DO62" s="128"/>
      <c r="DP62" s="128"/>
      <c r="DQ62" s="128"/>
      <c r="DR62" s="127"/>
      <c r="DS62" s="127"/>
      <c r="DT62" s="127"/>
      <c r="DU62" s="127"/>
      <c r="DV62" s="127"/>
      <c r="DW62" s="127"/>
      <c r="DX62" s="127"/>
      <c r="DY62" s="127"/>
      <c r="DZ62" s="127"/>
      <c r="EA62" s="127"/>
      <c r="EB62" s="127"/>
      <c r="EC62" s="127"/>
      <c r="ED62" s="127"/>
      <c r="EE62" s="127"/>
      <c r="EF62" s="127"/>
      <c r="EG62" s="127"/>
      <c r="EH62" s="127"/>
      <c r="EI62" s="127"/>
      <c r="EJ62" s="127"/>
      <c r="EK62" s="127"/>
      <c r="EL62" s="127"/>
      <c r="EM62" s="127"/>
    </row>
    <row r="63" spans="1:143">
      <c r="A63" s="127"/>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c r="AA63" s="128"/>
      <c r="AB63" s="128"/>
      <c r="AC63" s="128"/>
      <c r="AD63" s="128"/>
      <c r="AE63" s="128"/>
      <c r="AF63" s="128"/>
      <c r="AG63" s="128"/>
      <c r="AH63" s="128"/>
      <c r="AI63" s="128"/>
      <c r="AJ63" s="128"/>
      <c r="AK63" s="128"/>
      <c r="AL63" s="128"/>
      <c r="AM63" s="128"/>
      <c r="AN63" s="128"/>
      <c r="AO63" s="128"/>
      <c r="AP63" s="128"/>
      <c r="AQ63" s="128"/>
      <c r="AR63" s="128"/>
      <c r="AS63" s="128"/>
      <c r="AT63" s="128"/>
      <c r="AU63" s="128"/>
      <c r="AV63" s="128"/>
      <c r="AW63" s="128"/>
      <c r="AX63" s="128"/>
      <c r="AY63" s="128"/>
      <c r="AZ63" s="128"/>
      <c r="BA63" s="128"/>
      <c r="BB63" s="128"/>
      <c r="BC63" s="128"/>
      <c r="BD63" s="128"/>
      <c r="BE63" s="128"/>
      <c r="BF63" s="128"/>
      <c r="BG63" s="128"/>
      <c r="BH63" s="128"/>
      <c r="BI63" s="128"/>
      <c r="BJ63" s="128"/>
      <c r="BK63" s="128"/>
      <c r="BL63" s="128"/>
      <c r="BM63" s="128"/>
      <c r="BN63" s="128"/>
      <c r="BO63" s="128"/>
      <c r="BP63" s="128"/>
      <c r="BQ63" s="128"/>
      <c r="BR63" s="128"/>
      <c r="BS63" s="128"/>
      <c r="BT63" s="128"/>
      <c r="BU63" s="128"/>
      <c r="BV63" s="128"/>
      <c r="BW63" s="128"/>
      <c r="BX63" s="128"/>
      <c r="BY63" s="128"/>
      <c r="BZ63" s="128"/>
      <c r="CA63" s="128"/>
      <c r="CB63" s="128"/>
      <c r="CC63" s="128"/>
      <c r="CD63" s="128"/>
      <c r="CE63" s="128"/>
      <c r="CF63" s="128"/>
      <c r="CG63" s="128"/>
      <c r="CH63" s="128"/>
      <c r="CI63" s="128"/>
      <c r="CJ63" s="128"/>
      <c r="CK63" s="128"/>
      <c r="CL63" s="128"/>
      <c r="CM63" s="128"/>
      <c r="CN63" s="128"/>
      <c r="CO63" s="128"/>
      <c r="CP63" s="128"/>
      <c r="CQ63" s="128"/>
      <c r="CR63" s="128"/>
      <c r="CS63" s="128"/>
      <c r="CT63" s="128"/>
      <c r="CU63" s="128"/>
      <c r="CV63" s="128"/>
      <c r="CW63" s="128"/>
      <c r="CX63" s="128"/>
      <c r="CY63" s="128"/>
      <c r="CZ63" s="128"/>
      <c r="DA63" s="128"/>
      <c r="DB63" s="128"/>
      <c r="DC63" s="128"/>
      <c r="DD63" s="128"/>
      <c r="DE63" s="128"/>
      <c r="DF63" s="128"/>
      <c r="DG63" s="128"/>
      <c r="DH63" s="128"/>
      <c r="DI63" s="128"/>
      <c r="DJ63" s="128"/>
      <c r="DK63" s="128"/>
      <c r="DL63" s="128"/>
      <c r="DM63" s="128"/>
      <c r="DN63" s="128"/>
      <c r="DO63" s="128"/>
      <c r="DP63" s="128"/>
      <c r="DQ63" s="128"/>
      <c r="DR63" s="127"/>
      <c r="DS63" s="127"/>
      <c r="DT63" s="127"/>
      <c r="DU63" s="127"/>
      <c r="DV63" s="127"/>
      <c r="DW63" s="127"/>
      <c r="DX63" s="127"/>
      <c r="DY63" s="127"/>
      <c r="DZ63" s="127"/>
      <c r="EA63" s="127"/>
      <c r="EB63" s="127"/>
      <c r="EC63" s="127"/>
      <c r="ED63" s="127"/>
      <c r="EE63" s="127"/>
      <c r="EF63" s="127"/>
      <c r="EG63" s="127"/>
      <c r="EH63" s="127"/>
      <c r="EI63" s="127"/>
      <c r="EJ63" s="127"/>
      <c r="EK63" s="127"/>
      <c r="EL63" s="127"/>
      <c r="EM63" s="127"/>
    </row>
    <row r="64" spans="1:143">
      <c r="A64" s="127"/>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c r="AA64" s="128"/>
      <c r="AB64" s="128"/>
      <c r="AC64" s="128"/>
      <c r="AD64" s="128"/>
      <c r="AE64" s="128"/>
      <c r="AF64" s="128"/>
      <c r="AG64" s="128"/>
      <c r="AH64" s="128"/>
      <c r="AI64" s="128"/>
      <c r="AJ64" s="128"/>
      <c r="AK64" s="128"/>
      <c r="AL64" s="128"/>
      <c r="AM64" s="128"/>
      <c r="AN64" s="128"/>
      <c r="AO64" s="128"/>
      <c r="AP64" s="128"/>
      <c r="AQ64" s="128"/>
      <c r="AR64" s="128"/>
      <c r="AS64" s="128"/>
      <c r="AT64" s="128"/>
      <c r="AU64" s="128"/>
      <c r="AV64" s="128"/>
      <c r="AW64" s="128"/>
      <c r="AX64" s="128"/>
      <c r="AY64" s="128"/>
      <c r="AZ64" s="128"/>
      <c r="BA64" s="128"/>
      <c r="BB64" s="128"/>
      <c r="BC64" s="128"/>
      <c r="BD64" s="128"/>
      <c r="BE64" s="128"/>
      <c r="BF64" s="128"/>
      <c r="BG64" s="128"/>
      <c r="BH64" s="128"/>
      <c r="BI64" s="128"/>
      <c r="BJ64" s="128"/>
      <c r="BK64" s="128"/>
      <c r="BL64" s="128"/>
      <c r="BM64" s="128"/>
      <c r="BN64" s="128"/>
      <c r="BO64" s="128"/>
      <c r="BP64" s="128"/>
      <c r="BQ64" s="128"/>
      <c r="BR64" s="128"/>
      <c r="BS64" s="128"/>
      <c r="BT64" s="128"/>
      <c r="BU64" s="128"/>
      <c r="BV64" s="128"/>
      <c r="BW64" s="128"/>
      <c r="BX64" s="128"/>
      <c r="BY64" s="128"/>
      <c r="BZ64" s="128"/>
      <c r="CA64" s="128"/>
      <c r="CB64" s="128"/>
      <c r="CC64" s="128"/>
      <c r="CD64" s="128"/>
      <c r="CE64" s="128"/>
      <c r="CF64" s="128"/>
      <c r="CG64" s="128"/>
      <c r="CH64" s="128"/>
      <c r="CI64" s="128"/>
      <c r="CJ64" s="128"/>
      <c r="CK64" s="128"/>
      <c r="CL64" s="128"/>
      <c r="CM64" s="128"/>
      <c r="CN64" s="128"/>
      <c r="CO64" s="128"/>
      <c r="CP64" s="128"/>
      <c r="CQ64" s="128"/>
      <c r="CR64" s="128"/>
      <c r="CS64" s="128"/>
      <c r="CT64" s="128"/>
      <c r="CU64" s="128"/>
      <c r="CV64" s="128"/>
      <c r="CW64" s="128"/>
      <c r="CX64" s="128"/>
      <c r="CY64" s="128"/>
      <c r="CZ64" s="128"/>
      <c r="DA64" s="128"/>
      <c r="DB64" s="128"/>
      <c r="DC64" s="128"/>
      <c r="DD64" s="128"/>
      <c r="DE64" s="128"/>
      <c r="DF64" s="128"/>
      <c r="DG64" s="128"/>
      <c r="DH64" s="128"/>
      <c r="DI64" s="128"/>
      <c r="DJ64" s="128"/>
      <c r="DK64" s="128"/>
      <c r="DL64" s="128"/>
      <c r="DM64" s="128"/>
      <c r="DN64" s="128"/>
      <c r="DO64" s="128"/>
      <c r="DP64" s="128"/>
      <c r="DQ64" s="128"/>
      <c r="DR64" s="127"/>
      <c r="DS64" s="127"/>
      <c r="DT64" s="127"/>
      <c r="DU64" s="127"/>
      <c r="DV64" s="127"/>
      <c r="DW64" s="127"/>
      <c r="DX64" s="127"/>
      <c r="DY64" s="127"/>
      <c r="DZ64" s="127"/>
      <c r="EA64" s="127"/>
      <c r="EB64" s="127"/>
      <c r="EC64" s="127"/>
      <c r="ED64" s="127"/>
      <c r="EE64" s="127"/>
      <c r="EF64" s="127"/>
      <c r="EG64" s="127"/>
      <c r="EH64" s="127"/>
      <c r="EI64" s="127"/>
      <c r="EJ64" s="127"/>
      <c r="EK64" s="127"/>
      <c r="EL64" s="127"/>
      <c r="EM64" s="127"/>
    </row>
    <row r="65" spans="1:143">
      <c r="A65" s="127"/>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c r="AA65" s="128"/>
      <c r="AB65" s="128"/>
      <c r="AC65" s="128"/>
      <c r="AD65" s="128"/>
      <c r="AE65" s="128"/>
      <c r="AF65" s="128"/>
      <c r="AG65" s="128"/>
      <c r="AH65" s="128"/>
      <c r="AI65" s="128"/>
      <c r="AJ65" s="128"/>
      <c r="AK65" s="128"/>
      <c r="AL65" s="128"/>
      <c r="AM65" s="128"/>
      <c r="AN65" s="128"/>
      <c r="AO65" s="128"/>
      <c r="AP65" s="128"/>
      <c r="AQ65" s="128"/>
      <c r="AR65" s="128"/>
      <c r="AS65" s="128"/>
      <c r="AT65" s="128"/>
      <c r="AU65" s="128"/>
      <c r="AV65" s="128"/>
      <c r="AW65" s="128"/>
      <c r="AX65" s="128"/>
      <c r="AY65" s="128"/>
      <c r="AZ65" s="128"/>
      <c r="BA65" s="128"/>
      <c r="BB65" s="128"/>
      <c r="BC65" s="128"/>
      <c r="BD65" s="128"/>
      <c r="BE65" s="128"/>
      <c r="BF65" s="128"/>
      <c r="BG65" s="128"/>
      <c r="BH65" s="128"/>
      <c r="BI65" s="128"/>
      <c r="BJ65" s="128"/>
      <c r="BK65" s="128"/>
      <c r="BL65" s="128"/>
      <c r="BM65" s="128"/>
      <c r="BN65" s="128"/>
      <c r="BO65" s="128"/>
      <c r="BP65" s="128"/>
      <c r="BQ65" s="128"/>
      <c r="BR65" s="128"/>
      <c r="BS65" s="128"/>
      <c r="BT65" s="128"/>
      <c r="BU65" s="128"/>
      <c r="BV65" s="128"/>
      <c r="BW65" s="128"/>
      <c r="BX65" s="128"/>
      <c r="BY65" s="128"/>
      <c r="BZ65" s="128"/>
      <c r="CA65" s="128"/>
      <c r="CB65" s="128"/>
      <c r="CC65" s="128"/>
      <c r="CD65" s="128"/>
      <c r="CE65" s="128"/>
      <c r="CF65" s="128"/>
      <c r="CG65" s="128"/>
      <c r="CH65" s="128"/>
      <c r="CI65" s="128"/>
      <c r="CJ65" s="128"/>
      <c r="CK65" s="128"/>
      <c r="CL65" s="128"/>
      <c r="CM65" s="128"/>
      <c r="CN65" s="128"/>
      <c r="CO65" s="128"/>
      <c r="CP65" s="128"/>
      <c r="CQ65" s="128"/>
      <c r="CR65" s="128"/>
      <c r="CS65" s="128"/>
      <c r="CT65" s="128"/>
      <c r="CU65" s="128"/>
      <c r="CV65" s="128"/>
      <c r="CW65" s="128"/>
      <c r="CX65" s="128"/>
      <c r="CY65" s="128"/>
      <c r="CZ65" s="128"/>
      <c r="DA65" s="128"/>
      <c r="DB65" s="128"/>
      <c r="DC65" s="128"/>
      <c r="DD65" s="128"/>
      <c r="DE65" s="128"/>
      <c r="DF65" s="128"/>
      <c r="DG65" s="128"/>
      <c r="DH65" s="128"/>
      <c r="DI65" s="128"/>
      <c r="DJ65" s="128"/>
      <c r="DK65" s="128"/>
      <c r="DL65" s="128"/>
      <c r="DM65" s="128"/>
      <c r="DN65" s="128"/>
      <c r="DO65" s="128"/>
      <c r="DP65" s="128"/>
      <c r="DQ65" s="128"/>
      <c r="DR65" s="127"/>
      <c r="DS65" s="127"/>
      <c r="DT65" s="127"/>
      <c r="DU65" s="127"/>
      <c r="DV65" s="127"/>
      <c r="DW65" s="127"/>
      <c r="DX65" s="127"/>
      <c r="DY65" s="127"/>
      <c r="DZ65" s="127"/>
      <c r="EA65" s="127"/>
      <c r="EB65" s="127"/>
      <c r="EC65" s="127"/>
      <c r="ED65" s="127"/>
      <c r="EE65" s="127"/>
      <c r="EF65" s="127"/>
      <c r="EG65" s="127"/>
      <c r="EH65" s="127"/>
      <c r="EI65" s="127"/>
      <c r="EJ65" s="127"/>
      <c r="EK65" s="127"/>
      <c r="EL65" s="127"/>
      <c r="EM65" s="127"/>
    </row>
    <row r="66" spans="1:143">
      <c r="A66" s="127"/>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c r="AA66" s="128"/>
      <c r="AB66" s="128"/>
      <c r="AC66" s="128"/>
      <c r="AD66" s="128"/>
      <c r="AE66" s="128"/>
      <c r="AF66" s="128"/>
      <c r="AG66" s="128"/>
      <c r="AH66" s="128"/>
      <c r="AI66" s="128"/>
      <c r="AJ66" s="128"/>
      <c r="AK66" s="128"/>
      <c r="AL66" s="128"/>
      <c r="AM66" s="128"/>
      <c r="AN66" s="128"/>
      <c r="AO66" s="128"/>
      <c r="AP66" s="128"/>
      <c r="AQ66" s="128"/>
      <c r="AR66" s="128"/>
      <c r="AS66" s="128"/>
      <c r="AT66" s="128"/>
      <c r="AU66" s="128"/>
      <c r="AV66" s="128"/>
      <c r="AW66" s="128"/>
      <c r="AX66" s="128"/>
      <c r="AY66" s="128"/>
      <c r="AZ66" s="128"/>
      <c r="BA66" s="128"/>
      <c r="BB66" s="128"/>
      <c r="BC66" s="128"/>
      <c r="BD66" s="128"/>
      <c r="BE66" s="128"/>
      <c r="BF66" s="128"/>
      <c r="BG66" s="128"/>
      <c r="BH66" s="128"/>
      <c r="BI66" s="128"/>
      <c r="BJ66" s="128"/>
      <c r="BK66" s="128"/>
      <c r="BL66" s="128"/>
      <c r="BM66" s="128"/>
      <c r="BN66" s="128"/>
      <c r="BO66" s="128"/>
      <c r="BP66" s="128"/>
      <c r="BQ66" s="128"/>
      <c r="BR66" s="128"/>
      <c r="BS66" s="128"/>
      <c r="BT66" s="128"/>
      <c r="BU66" s="128"/>
      <c r="BV66" s="128"/>
      <c r="BW66" s="128"/>
      <c r="BX66" s="128"/>
      <c r="BY66" s="128"/>
      <c r="BZ66" s="128"/>
      <c r="CA66" s="128"/>
      <c r="CB66" s="128"/>
      <c r="CC66" s="128"/>
      <c r="CD66" s="128"/>
      <c r="CE66" s="128"/>
      <c r="CF66" s="128"/>
      <c r="CG66" s="128"/>
      <c r="CH66" s="128"/>
      <c r="CI66" s="128"/>
      <c r="CJ66" s="128"/>
      <c r="CK66" s="128"/>
      <c r="CL66" s="128"/>
      <c r="CM66" s="128"/>
      <c r="CN66" s="128"/>
      <c r="CO66" s="128"/>
      <c r="CP66" s="128"/>
      <c r="CQ66" s="128"/>
      <c r="CR66" s="128"/>
      <c r="CS66" s="128"/>
      <c r="CT66" s="128"/>
      <c r="CU66" s="128"/>
      <c r="CV66" s="128"/>
      <c r="CW66" s="128"/>
      <c r="CX66" s="128"/>
      <c r="CY66" s="128"/>
      <c r="CZ66" s="128"/>
      <c r="DA66" s="128"/>
      <c r="DB66" s="128"/>
      <c r="DC66" s="128"/>
      <c r="DD66" s="128"/>
      <c r="DE66" s="128"/>
      <c r="DF66" s="128"/>
      <c r="DG66" s="128"/>
      <c r="DH66" s="128"/>
      <c r="DI66" s="128"/>
      <c r="DJ66" s="128"/>
      <c r="DK66" s="128"/>
      <c r="DL66" s="128"/>
      <c r="DM66" s="128"/>
      <c r="DN66" s="128"/>
      <c r="DO66" s="128"/>
      <c r="DP66" s="128"/>
      <c r="DQ66" s="128"/>
      <c r="DR66" s="127"/>
      <c r="DS66" s="127"/>
      <c r="DT66" s="127"/>
      <c r="DU66" s="127"/>
      <c r="DV66" s="127"/>
      <c r="DW66" s="127"/>
      <c r="DX66" s="127"/>
      <c r="DY66" s="127"/>
      <c r="DZ66" s="127"/>
      <c r="EA66" s="127"/>
      <c r="EB66" s="127"/>
      <c r="EC66" s="127"/>
      <c r="ED66" s="127"/>
      <c r="EE66" s="127"/>
      <c r="EF66" s="127"/>
      <c r="EG66" s="127"/>
      <c r="EH66" s="127"/>
      <c r="EI66" s="127"/>
      <c r="EJ66" s="127"/>
      <c r="EK66" s="127"/>
      <c r="EL66" s="127"/>
      <c r="EM66" s="127"/>
    </row>
    <row r="67" spans="1:143">
      <c r="A67" s="127"/>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c r="AA67" s="128"/>
      <c r="AB67" s="128"/>
      <c r="AC67" s="128"/>
      <c r="AD67" s="128"/>
      <c r="AE67" s="128"/>
      <c r="AF67" s="128"/>
      <c r="AG67" s="128"/>
      <c r="AH67" s="128"/>
      <c r="AI67" s="128"/>
      <c r="AJ67" s="128"/>
      <c r="AK67" s="128"/>
      <c r="AL67" s="128"/>
      <c r="AM67" s="128"/>
      <c r="AN67" s="128"/>
      <c r="AO67" s="128"/>
      <c r="AP67" s="128"/>
      <c r="AQ67" s="128"/>
      <c r="AR67" s="128"/>
      <c r="AS67" s="128"/>
      <c r="AT67" s="128"/>
      <c r="AU67" s="128"/>
      <c r="AV67" s="128"/>
      <c r="AW67" s="128"/>
      <c r="AX67" s="128"/>
      <c r="AY67" s="128"/>
      <c r="AZ67" s="128"/>
      <c r="BA67" s="128"/>
      <c r="BB67" s="128"/>
      <c r="BC67" s="128"/>
      <c r="BD67" s="128"/>
      <c r="BE67" s="128"/>
      <c r="BF67" s="128"/>
      <c r="BG67" s="128"/>
      <c r="BH67" s="128"/>
      <c r="BI67" s="128"/>
      <c r="BJ67" s="128"/>
      <c r="BK67" s="128"/>
      <c r="BL67" s="128"/>
      <c r="BM67" s="128"/>
      <c r="BN67" s="128"/>
      <c r="BO67" s="128"/>
      <c r="BP67" s="128"/>
      <c r="BQ67" s="128"/>
      <c r="BR67" s="128"/>
      <c r="BS67" s="128"/>
      <c r="BT67" s="128"/>
      <c r="BU67" s="128"/>
      <c r="BV67" s="128"/>
      <c r="BW67" s="128"/>
      <c r="BX67" s="128"/>
      <c r="BY67" s="128"/>
      <c r="BZ67" s="128"/>
      <c r="CA67" s="128"/>
      <c r="CB67" s="128"/>
      <c r="CC67" s="128"/>
      <c r="CD67" s="128"/>
      <c r="CE67" s="128"/>
      <c r="CF67" s="128"/>
      <c r="CG67" s="128"/>
      <c r="CH67" s="128"/>
      <c r="CI67" s="128"/>
      <c r="CJ67" s="128"/>
      <c r="CK67" s="128"/>
      <c r="CL67" s="128"/>
      <c r="CM67" s="128"/>
      <c r="CN67" s="128"/>
      <c r="CO67" s="128"/>
      <c r="CP67" s="128"/>
      <c r="CQ67" s="128"/>
      <c r="CR67" s="128"/>
      <c r="CS67" s="128"/>
      <c r="CT67" s="128"/>
      <c r="CU67" s="128"/>
      <c r="CV67" s="128"/>
      <c r="CW67" s="128"/>
      <c r="CX67" s="128"/>
      <c r="CY67" s="128"/>
      <c r="CZ67" s="128"/>
      <c r="DA67" s="128"/>
      <c r="DB67" s="128"/>
      <c r="DC67" s="128"/>
      <c r="DD67" s="128"/>
      <c r="DE67" s="128"/>
      <c r="DF67" s="128"/>
      <c r="DG67" s="128"/>
      <c r="DH67" s="128"/>
      <c r="DI67" s="128"/>
      <c r="DJ67" s="128"/>
      <c r="DK67" s="128"/>
      <c r="DL67" s="128"/>
      <c r="DM67" s="128"/>
      <c r="DN67" s="128"/>
      <c r="DO67" s="128"/>
      <c r="DP67" s="128"/>
      <c r="DQ67" s="128"/>
      <c r="DR67" s="127"/>
      <c r="DS67" s="127"/>
      <c r="DT67" s="127"/>
      <c r="DU67" s="127"/>
      <c r="DV67" s="127"/>
      <c r="DW67" s="127"/>
      <c r="DX67" s="127"/>
      <c r="DY67" s="127"/>
      <c r="DZ67" s="127"/>
      <c r="EA67" s="127"/>
      <c r="EB67" s="127"/>
      <c r="EC67" s="127"/>
      <c r="ED67" s="127"/>
      <c r="EE67" s="127"/>
      <c r="EF67" s="127"/>
      <c r="EG67" s="127"/>
      <c r="EH67" s="127"/>
      <c r="EI67" s="127"/>
      <c r="EJ67" s="127"/>
      <c r="EK67" s="127"/>
      <c r="EL67" s="127"/>
      <c r="EM67" s="127"/>
    </row>
    <row r="68" spans="1:143">
      <c r="A68" s="127"/>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c r="AA68" s="128"/>
      <c r="AB68" s="128"/>
      <c r="AC68" s="128"/>
      <c r="AD68" s="128"/>
      <c r="AE68" s="128"/>
      <c r="AF68" s="128"/>
      <c r="AG68" s="128"/>
      <c r="AH68" s="128"/>
      <c r="AI68" s="128"/>
      <c r="AJ68" s="128"/>
      <c r="AK68" s="128"/>
      <c r="AL68" s="128"/>
      <c r="AM68" s="128"/>
      <c r="AN68" s="128"/>
      <c r="AO68" s="128"/>
      <c r="AP68" s="128"/>
      <c r="AQ68" s="128"/>
      <c r="AR68" s="128"/>
      <c r="AS68" s="128"/>
      <c r="AT68" s="128"/>
      <c r="AU68" s="128"/>
      <c r="AV68" s="128"/>
      <c r="AW68" s="128"/>
      <c r="AX68" s="128"/>
      <c r="AY68" s="128"/>
      <c r="AZ68" s="128"/>
      <c r="BA68" s="128"/>
      <c r="BB68" s="128"/>
      <c r="BC68" s="128"/>
      <c r="BD68" s="128"/>
      <c r="BE68" s="128"/>
      <c r="BF68" s="128"/>
      <c r="BG68" s="128"/>
      <c r="BH68" s="128"/>
      <c r="BI68" s="128"/>
      <c r="BJ68" s="128"/>
      <c r="BK68" s="128"/>
      <c r="BL68" s="128"/>
      <c r="BM68" s="128"/>
      <c r="BN68" s="128"/>
      <c r="BO68" s="128"/>
      <c r="BP68" s="128"/>
      <c r="BQ68" s="128"/>
      <c r="BR68" s="128"/>
      <c r="BS68" s="128"/>
      <c r="BT68" s="128"/>
      <c r="BU68" s="128"/>
      <c r="BV68" s="128"/>
      <c r="BW68" s="128"/>
      <c r="BX68" s="128"/>
      <c r="BY68" s="128"/>
      <c r="BZ68" s="128"/>
      <c r="CA68" s="128"/>
      <c r="CB68" s="128"/>
      <c r="CC68" s="128"/>
      <c r="CD68" s="128"/>
      <c r="CE68" s="128"/>
      <c r="CF68" s="128"/>
      <c r="CG68" s="128"/>
      <c r="CH68" s="128"/>
      <c r="CI68" s="128"/>
      <c r="CJ68" s="128"/>
      <c r="CK68" s="128"/>
      <c r="CL68" s="128"/>
      <c r="CM68" s="128"/>
      <c r="CN68" s="128"/>
      <c r="CO68" s="128"/>
      <c r="CP68" s="128"/>
      <c r="CQ68" s="128"/>
      <c r="CR68" s="128"/>
      <c r="CS68" s="128"/>
      <c r="CT68" s="128"/>
      <c r="CU68" s="128"/>
      <c r="CV68" s="128"/>
      <c r="CW68" s="128"/>
      <c r="CX68" s="128"/>
      <c r="CY68" s="128"/>
      <c r="CZ68" s="128"/>
      <c r="DA68" s="128"/>
      <c r="DB68" s="128"/>
      <c r="DC68" s="128"/>
      <c r="DD68" s="128"/>
      <c r="DE68" s="128"/>
      <c r="DF68" s="128"/>
      <c r="DG68" s="128"/>
      <c r="DH68" s="128"/>
      <c r="DI68" s="128"/>
      <c r="DJ68" s="128"/>
      <c r="DK68" s="128"/>
      <c r="DL68" s="128"/>
      <c r="DM68" s="128"/>
      <c r="DN68" s="128"/>
      <c r="DO68" s="128"/>
      <c r="DP68" s="128"/>
      <c r="DQ68" s="128"/>
      <c r="DR68" s="127"/>
      <c r="DS68" s="127"/>
      <c r="DT68" s="127"/>
      <c r="DU68" s="127"/>
      <c r="DV68" s="127"/>
      <c r="DW68" s="127"/>
      <c r="DX68" s="127"/>
      <c r="DY68" s="127"/>
      <c r="DZ68" s="127"/>
      <c r="EA68" s="127"/>
      <c r="EB68" s="127"/>
      <c r="EC68" s="127"/>
      <c r="ED68" s="127"/>
      <c r="EE68" s="127"/>
      <c r="EF68" s="127"/>
      <c r="EG68" s="127"/>
      <c r="EH68" s="127"/>
      <c r="EI68" s="127"/>
      <c r="EJ68" s="127"/>
      <c r="EK68" s="127"/>
      <c r="EL68" s="127"/>
      <c r="EM68" s="127"/>
    </row>
    <row r="69" spans="1:143">
      <c r="A69" s="127"/>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c r="AA69" s="128"/>
      <c r="AB69" s="128"/>
      <c r="AC69" s="128"/>
      <c r="AD69" s="128"/>
      <c r="AE69" s="128"/>
      <c r="AF69" s="128"/>
      <c r="AG69" s="128"/>
      <c r="AH69" s="128"/>
      <c r="AI69" s="128"/>
      <c r="AJ69" s="128"/>
      <c r="AK69" s="128"/>
      <c r="AL69" s="128"/>
      <c r="AM69" s="128"/>
      <c r="AN69" s="128"/>
      <c r="AO69" s="128"/>
      <c r="AP69" s="128"/>
      <c r="AQ69" s="128"/>
      <c r="AR69" s="128"/>
      <c r="AS69" s="128"/>
      <c r="AT69" s="128"/>
      <c r="AU69" s="128"/>
      <c r="AV69" s="128"/>
      <c r="AW69" s="128"/>
      <c r="AX69" s="128"/>
      <c r="AY69" s="128"/>
      <c r="AZ69" s="128"/>
      <c r="BA69" s="128"/>
      <c r="BB69" s="128"/>
      <c r="BC69" s="128"/>
      <c r="BD69" s="128"/>
      <c r="BE69" s="128"/>
      <c r="BF69" s="128"/>
      <c r="BG69" s="128"/>
      <c r="BH69" s="128"/>
      <c r="BI69" s="128"/>
      <c r="BJ69" s="128"/>
      <c r="BK69" s="128"/>
      <c r="BL69" s="128"/>
      <c r="BM69" s="128"/>
      <c r="BN69" s="128"/>
      <c r="BO69" s="128"/>
      <c r="BP69" s="128"/>
      <c r="BQ69" s="128"/>
      <c r="BR69" s="128"/>
      <c r="BS69" s="128"/>
      <c r="BT69" s="128"/>
      <c r="BU69" s="128"/>
      <c r="BV69" s="128"/>
      <c r="BW69" s="128"/>
      <c r="BX69" s="128"/>
      <c r="BY69" s="128"/>
      <c r="BZ69" s="128"/>
      <c r="CA69" s="128"/>
      <c r="CB69" s="128"/>
      <c r="CC69" s="128"/>
      <c r="CD69" s="128"/>
      <c r="CE69" s="128"/>
      <c r="CF69" s="128"/>
      <c r="CG69" s="128"/>
      <c r="CH69" s="128"/>
      <c r="CI69" s="128"/>
      <c r="CJ69" s="128"/>
      <c r="CK69" s="128"/>
      <c r="CL69" s="128"/>
      <c r="CM69" s="128"/>
      <c r="CN69" s="128"/>
      <c r="CO69" s="128"/>
      <c r="CP69" s="128"/>
      <c r="CQ69" s="128"/>
      <c r="CR69" s="128"/>
      <c r="CS69" s="128"/>
      <c r="CT69" s="128"/>
      <c r="CU69" s="128"/>
      <c r="CV69" s="128"/>
      <c r="CW69" s="128"/>
      <c r="CX69" s="128"/>
      <c r="CY69" s="128"/>
      <c r="CZ69" s="128"/>
      <c r="DA69" s="128"/>
      <c r="DB69" s="128"/>
      <c r="DC69" s="128"/>
      <c r="DD69" s="128"/>
      <c r="DE69" s="128"/>
      <c r="DF69" s="128"/>
      <c r="DG69" s="128"/>
      <c r="DH69" s="128"/>
      <c r="DI69" s="128"/>
      <c r="DJ69" s="128"/>
      <c r="DK69" s="128"/>
      <c r="DL69" s="128"/>
      <c r="DM69" s="128"/>
      <c r="DN69" s="128"/>
      <c r="DO69" s="128"/>
      <c r="DP69" s="128"/>
      <c r="DQ69" s="128"/>
      <c r="DR69" s="127"/>
      <c r="DS69" s="127"/>
      <c r="DT69" s="127"/>
      <c r="DU69" s="127"/>
      <c r="DV69" s="127"/>
      <c r="DW69" s="127"/>
      <c r="DX69" s="127"/>
      <c r="DY69" s="127"/>
      <c r="DZ69" s="127"/>
      <c r="EA69" s="127"/>
      <c r="EB69" s="127"/>
      <c r="EC69" s="127"/>
      <c r="ED69" s="127"/>
      <c r="EE69" s="127"/>
      <c r="EF69" s="127"/>
      <c r="EG69" s="127"/>
      <c r="EH69" s="127"/>
      <c r="EI69" s="127"/>
      <c r="EJ69" s="127"/>
      <c r="EK69" s="127"/>
      <c r="EL69" s="127"/>
      <c r="EM69" s="127"/>
    </row>
    <row r="70" spans="1:143">
      <c r="A70" s="127"/>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c r="AA70" s="128"/>
      <c r="AB70" s="128"/>
      <c r="AC70" s="128"/>
      <c r="AD70" s="128"/>
      <c r="AE70" s="128"/>
      <c r="AF70" s="128"/>
      <c r="AG70" s="128"/>
      <c r="AH70" s="128"/>
      <c r="AI70" s="128"/>
      <c r="AJ70" s="128"/>
      <c r="AK70" s="128"/>
      <c r="AL70" s="128"/>
      <c r="AM70" s="128"/>
      <c r="AN70" s="128"/>
      <c r="AO70" s="128"/>
      <c r="AP70" s="128"/>
      <c r="AQ70" s="128"/>
      <c r="AR70" s="128"/>
      <c r="AS70" s="128"/>
      <c r="AT70" s="128"/>
      <c r="AU70" s="128"/>
      <c r="AV70" s="128"/>
      <c r="AW70" s="128"/>
      <c r="AX70" s="128"/>
      <c r="AY70" s="128"/>
      <c r="AZ70" s="128"/>
      <c r="BA70" s="128"/>
      <c r="BB70" s="128"/>
      <c r="BC70" s="128"/>
      <c r="BD70" s="128"/>
      <c r="BE70" s="128"/>
      <c r="BF70" s="128"/>
      <c r="BG70" s="128"/>
      <c r="BH70" s="128"/>
      <c r="BI70" s="128"/>
      <c r="BJ70" s="128"/>
      <c r="BK70" s="128"/>
      <c r="BL70" s="128"/>
      <c r="BM70" s="128"/>
      <c r="BN70" s="128"/>
      <c r="BO70" s="128"/>
      <c r="BP70" s="128"/>
      <c r="BQ70" s="128"/>
      <c r="BR70" s="128"/>
      <c r="BS70" s="128"/>
      <c r="BT70" s="128"/>
      <c r="BU70" s="128"/>
      <c r="BV70" s="128"/>
      <c r="BW70" s="128"/>
      <c r="BX70" s="128"/>
      <c r="BY70" s="128"/>
      <c r="BZ70" s="128"/>
      <c r="CA70" s="128"/>
      <c r="CB70" s="128"/>
      <c r="CC70" s="128"/>
      <c r="CD70" s="128"/>
      <c r="CE70" s="128"/>
      <c r="CF70" s="128"/>
      <c r="CG70" s="128"/>
      <c r="CH70" s="128"/>
      <c r="CI70" s="128"/>
      <c r="CJ70" s="128"/>
      <c r="CK70" s="128"/>
      <c r="CL70" s="128"/>
      <c r="CM70" s="128"/>
      <c r="CN70" s="128"/>
      <c r="CO70" s="128"/>
      <c r="CP70" s="128"/>
      <c r="CQ70" s="128"/>
      <c r="CR70" s="128"/>
      <c r="CS70" s="128"/>
      <c r="CT70" s="128"/>
      <c r="CU70" s="128"/>
      <c r="CV70" s="128"/>
      <c r="CW70" s="128"/>
      <c r="CX70" s="128"/>
      <c r="CY70" s="128"/>
      <c r="CZ70" s="128"/>
      <c r="DA70" s="128"/>
      <c r="DB70" s="128"/>
      <c r="DC70" s="128"/>
      <c r="DD70" s="128"/>
      <c r="DE70" s="128"/>
      <c r="DF70" s="128"/>
      <c r="DG70" s="128"/>
      <c r="DH70" s="128"/>
      <c r="DI70" s="128"/>
      <c r="DJ70" s="128"/>
      <c r="DK70" s="128"/>
      <c r="DL70" s="128"/>
      <c r="DM70" s="128"/>
      <c r="DN70" s="128"/>
      <c r="DO70" s="128"/>
      <c r="DP70" s="128"/>
      <c r="DQ70" s="128"/>
      <c r="DR70" s="127"/>
      <c r="DS70" s="127"/>
      <c r="DT70" s="127"/>
      <c r="DU70" s="127"/>
      <c r="DV70" s="127"/>
      <c r="DW70" s="127"/>
      <c r="DX70" s="127"/>
      <c r="DY70" s="127"/>
      <c r="DZ70" s="127"/>
      <c r="EA70" s="127"/>
      <c r="EB70" s="127"/>
      <c r="EC70" s="127"/>
      <c r="ED70" s="127"/>
      <c r="EE70" s="127"/>
      <c r="EF70" s="127"/>
      <c r="EG70" s="127"/>
      <c r="EH70" s="127"/>
      <c r="EI70" s="127"/>
      <c r="EJ70" s="127"/>
      <c r="EK70" s="127"/>
      <c r="EL70" s="127"/>
      <c r="EM70" s="127"/>
    </row>
    <row r="71" spans="1:143">
      <c r="A71" s="127"/>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128"/>
      <c r="AB71" s="128"/>
      <c r="AC71" s="128"/>
      <c r="AD71" s="128"/>
      <c r="AE71" s="128"/>
      <c r="AF71" s="128"/>
      <c r="AG71" s="128"/>
      <c r="AH71" s="128"/>
      <c r="AI71" s="128"/>
      <c r="AJ71" s="128"/>
      <c r="AK71" s="128"/>
      <c r="AL71" s="128"/>
      <c r="AM71" s="128"/>
      <c r="AN71" s="128"/>
      <c r="AO71" s="128"/>
      <c r="AP71" s="128"/>
      <c r="AQ71" s="128"/>
      <c r="AR71" s="128"/>
      <c r="AS71" s="128"/>
      <c r="AT71" s="128"/>
      <c r="AU71" s="128"/>
      <c r="AV71" s="128"/>
      <c r="AW71" s="128"/>
      <c r="AX71" s="128"/>
      <c r="AY71" s="128"/>
      <c r="AZ71" s="128"/>
      <c r="BA71" s="128"/>
      <c r="BB71" s="128"/>
      <c r="BC71" s="128"/>
      <c r="BD71" s="128"/>
      <c r="BE71" s="128"/>
      <c r="BF71" s="128"/>
      <c r="BG71" s="128"/>
      <c r="BH71" s="128"/>
      <c r="BI71" s="128"/>
      <c r="BJ71" s="128"/>
      <c r="BK71" s="128"/>
      <c r="BL71" s="128"/>
      <c r="BM71" s="128"/>
      <c r="BN71" s="128"/>
      <c r="BO71" s="128"/>
      <c r="BP71" s="128"/>
      <c r="BQ71" s="128"/>
      <c r="BR71" s="128"/>
      <c r="BS71" s="128"/>
      <c r="BT71" s="128"/>
      <c r="BU71" s="128"/>
      <c r="BV71" s="128"/>
      <c r="BW71" s="128"/>
      <c r="BX71" s="128"/>
      <c r="BY71" s="128"/>
      <c r="BZ71" s="128"/>
      <c r="CA71" s="128"/>
      <c r="CB71" s="128"/>
      <c r="CC71" s="128"/>
      <c r="CD71" s="128"/>
      <c r="CE71" s="128"/>
      <c r="CF71" s="128"/>
      <c r="CG71" s="128"/>
      <c r="CH71" s="128"/>
      <c r="CI71" s="128"/>
      <c r="CJ71" s="128"/>
      <c r="CK71" s="128"/>
      <c r="CL71" s="128"/>
      <c r="CM71" s="128"/>
      <c r="CN71" s="128"/>
      <c r="CO71" s="128"/>
      <c r="CP71" s="128"/>
      <c r="CQ71" s="128"/>
      <c r="CR71" s="128"/>
      <c r="CS71" s="128"/>
      <c r="CT71" s="128"/>
      <c r="CU71" s="128"/>
      <c r="CV71" s="128"/>
      <c r="CW71" s="128"/>
      <c r="CX71" s="128"/>
      <c r="CY71" s="128"/>
      <c r="CZ71" s="128"/>
      <c r="DA71" s="128"/>
      <c r="DB71" s="128"/>
      <c r="DC71" s="128"/>
      <c r="DD71" s="128"/>
      <c r="DE71" s="128"/>
      <c r="DF71" s="128"/>
      <c r="DG71" s="128"/>
      <c r="DH71" s="128"/>
      <c r="DI71" s="128"/>
      <c r="DJ71" s="128"/>
      <c r="DK71" s="128"/>
      <c r="DL71" s="128"/>
      <c r="DM71" s="128"/>
      <c r="DN71" s="128"/>
      <c r="DO71" s="128"/>
      <c r="DP71" s="128"/>
      <c r="DQ71" s="128"/>
      <c r="DR71" s="127"/>
      <c r="DS71" s="127"/>
      <c r="DT71" s="127"/>
      <c r="DU71" s="127"/>
      <c r="DV71" s="127"/>
      <c r="DW71" s="127"/>
      <c r="DX71" s="127"/>
      <c r="DY71" s="127"/>
      <c r="DZ71" s="127"/>
      <c r="EA71" s="127"/>
      <c r="EB71" s="127"/>
      <c r="EC71" s="127"/>
      <c r="ED71" s="127"/>
      <c r="EE71" s="127"/>
      <c r="EF71" s="127"/>
      <c r="EG71" s="127"/>
      <c r="EH71" s="127"/>
      <c r="EI71" s="127"/>
      <c r="EJ71" s="127"/>
      <c r="EK71" s="127"/>
      <c r="EL71" s="127"/>
      <c r="EM71" s="127"/>
    </row>
    <row r="72" spans="1:143">
      <c r="A72" s="127"/>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128"/>
      <c r="AB72" s="128"/>
      <c r="AC72" s="128"/>
      <c r="AD72" s="128"/>
      <c r="AE72" s="128"/>
      <c r="AF72" s="128"/>
      <c r="AG72" s="128"/>
      <c r="AH72" s="128"/>
      <c r="AI72" s="128"/>
      <c r="AJ72" s="128"/>
      <c r="AK72" s="128"/>
      <c r="AL72" s="128"/>
      <c r="AM72" s="128"/>
      <c r="AN72" s="128"/>
      <c r="AO72" s="128"/>
      <c r="AP72" s="128"/>
      <c r="AQ72" s="128"/>
      <c r="AR72" s="128"/>
      <c r="AS72" s="128"/>
      <c r="AT72" s="128"/>
      <c r="AU72" s="128"/>
      <c r="AV72" s="128"/>
      <c r="AW72" s="128"/>
      <c r="AX72" s="128"/>
      <c r="AY72" s="128"/>
      <c r="AZ72" s="128"/>
      <c r="BA72" s="128"/>
      <c r="BB72" s="128"/>
      <c r="BC72" s="128"/>
      <c r="BD72" s="128"/>
      <c r="BE72" s="128"/>
      <c r="BF72" s="128"/>
      <c r="BG72" s="128"/>
      <c r="BH72" s="128"/>
      <c r="BI72" s="128"/>
      <c r="BJ72" s="128"/>
      <c r="BK72" s="128"/>
      <c r="BL72" s="128"/>
      <c r="BM72" s="128"/>
      <c r="BN72" s="128"/>
      <c r="BO72" s="128"/>
      <c r="BP72" s="128"/>
      <c r="BQ72" s="128"/>
      <c r="BR72" s="128"/>
      <c r="BS72" s="128"/>
      <c r="BT72" s="128"/>
      <c r="BU72" s="128"/>
      <c r="BV72" s="128"/>
      <c r="BW72" s="128"/>
      <c r="BX72" s="128"/>
      <c r="BY72" s="128"/>
      <c r="BZ72" s="128"/>
      <c r="CA72" s="128"/>
      <c r="CB72" s="128"/>
      <c r="CC72" s="128"/>
      <c r="CD72" s="128"/>
      <c r="CE72" s="128"/>
      <c r="CF72" s="128"/>
      <c r="CG72" s="128"/>
      <c r="CH72" s="128"/>
      <c r="CI72" s="128"/>
      <c r="CJ72" s="128"/>
      <c r="CK72" s="128"/>
      <c r="CL72" s="128"/>
      <c r="CM72" s="128"/>
      <c r="CN72" s="128"/>
      <c r="CO72" s="128"/>
      <c r="CP72" s="128"/>
      <c r="CQ72" s="128"/>
      <c r="CR72" s="128"/>
      <c r="CS72" s="128"/>
      <c r="CT72" s="128"/>
      <c r="CU72" s="128"/>
      <c r="CV72" s="128"/>
      <c r="CW72" s="128"/>
      <c r="CX72" s="128"/>
      <c r="CY72" s="128"/>
      <c r="CZ72" s="128"/>
      <c r="DA72" s="128"/>
      <c r="DB72" s="128"/>
      <c r="DC72" s="128"/>
      <c r="DD72" s="128"/>
      <c r="DE72" s="128"/>
      <c r="DF72" s="128"/>
      <c r="DG72" s="128"/>
      <c r="DH72" s="128"/>
      <c r="DI72" s="128"/>
      <c r="DJ72" s="128"/>
      <c r="DK72" s="128"/>
      <c r="DL72" s="128"/>
      <c r="DM72" s="128"/>
      <c r="DN72" s="128"/>
      <c r="DO72" s="128"/>
      <c r="DP72" s="128"/>
      <c r="DQ72" s="128"/>
      <c r="DR72" s="127"/>
      <c r="DS72" s="127"/>
      <c r="DT72" s="127"/>
      <c r="DU72" s="127"/>
      <c r="DV72" s="127"/>
      <c r="DW72" s="127"/>
      <c r="DX72" s="127"/>
      <c r="DY72" s="127"/>
      <c r="DZ72" s="127"/>
      <c r="EA72" s="127"/>
      <c r="EB72" s="127"/>
      <c r="EC72" s="127"/>
      <c r="ED72" s="127"/>
      <c r="EE72" s="127"/>
      <c r="EF72" s="127"/>
      <c r="EG72" s="127"/>
      <c r="EH72" s="127"/>
      <c r="EI72" s="127"/>
      <c r="EJ72" s="127"/>
      <c r="EK72" s="127"/>
      <c r="EL72" s="127"/>
      <c r="EM72" s="127"/>
    </row>
    <row r="73" spans="1:143">
      <c r="A73" s="127"/>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c r="AA73" s="128"/>
      <c r="AB73" s="128"/>
      <c r="AC73" s="128"/>
      <c r="AD73" s="128"/>
      <c r="AE73" s="128"/>
      <c r="AF73" s="128"/>
      <c r="AG73" s="128"/>
      <c r="AH73" s="128"/>
      <c r="AI73" s="128"/>
      <c r="AJ73" s="128"/>
      <c r="AK73" s="128"/>
      <c r="AL73" s="128"/>
      <c r="AM73" s="128"/>
      <c r="AN73" s="128"/>
      <c r="AO73" s="128"/>
      <c r="AP73" s="128"/>
      <c r="AQ73" s="128"/>
      <c r="AR73" s="128"/>
      <c r="AS73" s="128"/>
      <c r="AT73" s="128"/>
      <c r="AU73" s="128"/>
      <c r="AV73" s="128"/>
      <c r="AW73" s="128"/>
      <c r="AX73" s="128"/>
      <c r="AY73" s="128"/>
      <c r="AZ73" s="128"/>
      <c r="BA73" s="128"/>
      <c r="BB73" s="128"/>
      <c r="BC73" s="128"/>
      <c r="BD73" s="128"/>
      <c r="BE73" s="128"/>
      <c r="BF73" s="128"/>
      <c r="BG73" s="128"/>
      <c r="BH73" s="128"/>
      <c r="BI73" s="128"/>
      <c r="BJ73" s="128"/>
      <c r="BK73" s="128"/>
      <c r="BL73" s="128"/>
      <c r="BM73" s="128"/>
      <c r="BN73" s="128"/>
      <c r="BO73" s="128"/>
      <c r="BP73" s="128"/>
      <c r="BQ73" s="128"/>
      <c r="BR73" s="128"/>
      <c r="BS73" s="128"/>
      <c r="BT73" s="128"/>
      <c r="BU73" s="128"/>
      <c r="BV73" s="128"/>
      <c r="BW73" s="128"/>
      <c r="BX73" s="128"/>
      <c r="BY73" s="128"/>
      <c r="BZ73" s="128"/>
      <c r="CA73" s="128"/>
      <c r="CB73" s="128"/>
      <c r="CC73" s="128"/>
      <c r="CD73" s="128"/>
      <c r="CE73" s="128"/>
      <c r="CF73" s="128"/>
      <c r="CG73" s="128"/>
      <c r="CH73" s="128"/>
      <c r="CI73" s="128"/>
      <c r="CJ73" s="128"/>
      <c r="CK73" s="128"/>
      <c r="CL73" s="128"/>
      <c r="CM73" s="128"/>
      <c r="CN73" s="128"/>
      <c r="CO73" s="128"/>
      <c r="CP73" s="128"/>
      <c r="CQ73" s="128"/>
      <c r="CR73" s="128"/>
      <c r="CS73" s="128"/>
      <c r="CT73" s="128"/>
      <c r="CU73" s="128"/>
      <c r="CV73" s="128"/>
      <c r="CW73" s="128"/>
      <c r="CX73" s="128"/>
      <c r="CY73" s="128"/>
      <c r="CZ73" s="128"/>
      <c r="DA73" s="128"/>
      <c r="DB73" s="128"/>
      <c r="DC73" s="128"/>
      <c r="DD73" s="128"/>
      <c r="DE73" s="128"/>
      <c r="DF73" s="128"/>
      <c r="DG73" s="128"/>
      <c r="DH73" s="128"/>
      <c r="DI73" s="128"/>
      <c r="DJ73" s="128"/>
      <c r="DK73" s="128"/>
      <c r="DL73" s="128"/>
      <c r="DM73" s="128"/>
      <c r="DN73" s="128"/>
      <c r="DO73" s="128"/>
      <c r="DP73" s="128"/>
      <c r="DQ73" s="128"/>
      <c r="DR73" s="127"/>
      <c r="DS73" s="127"/>
      <c r="DT73" s="127"/>
      <c r="DU73" s="127"/>
      <c r="DV73" s="127"/>
      <c r="DW73" s="127"/>
      <c r="DX73" s="127"/>
      <c r="DY73" s="127"/>
      <c r="DZ73" s="127"/>
      <c r="EA73" s="127"/>
      <c r="EB73" s="127"/>
      <c r="EC73" s="127"/>
      <c r="ED73" s="127"/>
      <c r="EE73" s="127"/>
      <c r="EF73" s="127"/>
      <c r="EG73" s="127"/>
      <c r="EH73" s="127"/>
      <c r="EI73" s="127"/>
      <c r="EJ73" s="127"/>
      <c r="EK73" s="127"/>
      <c r="EL73" s="127"/>
      <c r="EM73" s="127"/>
    </row>
    <row r="74" spans="1:143">
      <c r="A74" s="127"/>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c r="AA74" s="128"/>
      <c r="AB74" s="128"/>
      <c r="AC74" s="128"/>
      <c r="AD74" s="128"/>
      <c r="AE74" s="128"/>
      <c r="AF74" s="128"/>
      <c r="AG74" s="128"/>
      <c r="AH74" s="128"/>
      <c r="AI74" s="128"/>
      <c r="AJ74" s="128"/>
      <c r="AK74" s="128"/>
      <c r="AL74" s="128"/>
      <c r="AM74" s="128"/>
      <c r="AN74" s="128"/>
      <c r="AO74" s="128"/>
      <c r="AP74" s="128"/>
      <c r="AQ74" s="128"/>
      <c r="AR74" s="128"/>
      <c r="AS74" s="128"/>
      <c r="AT74" s="128"/>
      <c r="AU74" s="128"/>
      <c r="AV74" s="128"/>
      <c r="AW74" s="128"/>
      <c r="AX74" s="128"/>
      <c r="AY74" s="128"/>
      <c r="AZ74" s="128"/>
      <c r="BA74" s="128"/>
      <c r="BB74" s="128"/>
      <c r="BC74" s="128"/>
      <c r="BD74" s="128"/>
      <c r="BE74" s="128"/>
      <c r="BF74" s="128"/>
      <c r="BG74" s="128"/>
      <c r="BH74" s="128"/>
      <c r="BI74" s="128"/>
      <c r="BJ74" s="128"/>
      <c r="BK74" s="128"/>
      <c r="BL74" s="128"/>
      <c r="BM74" s="128"/>
      <c r="BN74" s="128"/>
      <c r="BO74" s="128"/>
      <c r="BP74" s="128"/>
      <c r="BQ74" s="128"/>
      <c r="BR74" s="128"/>
      <c r="BS74" s="128"/>
      <c r="BT74" s="128"/>
      <c r="BU74" s="128"/>
      <c r="BV74" s="128"/>
      <c r="BW74" s="128"/>
      <c r="BX74" s="128"/>
      <c r="BY74" s="128"/>
      <c r="BZ74" s="128"/>
      <c r="CA74" s="128"/>
      <c r="CB74" s="128"/>
      <c r="CC74" s="128"/>
      <c r="CD74" s="128"/>
      <c r="CE74" s="128"/>
      <c r="CF74" s="128"/>
      <c r="CG74" s="128"/>
      <c r="CH74" s="128"/>
      <c r="CI74" s="128"/>
      <c r="CJ74" s="128"/>
      <c r="CK74" s="128"/>
      <c r="CL74" s="128"/>
      <c r="CM74" s="128"/>
      <c r="CN74" s="128"/>
      <c r="CO74" s="128"/>
      <c r="CP74" s="128"/>
      <c r="CQ74" s="128"/>
      <c r="CR74" s="128"/>
      <c r="CS74" s="128"/>
      <c r="CT74" s="128"/>
      <c r="CU74" s="128"/>
      <c r="CV74" s="128"/>
      <c r="CW74" s="128"/>
      <c r="CX74" s="128"/>
      <c r="CY74" s="128"/>
      <c r="CZ74" s="128"/>
      <c r="DA74" s="128"/>
      <c r="DB74" s="128"/>
      <c r="DC74" s="128"/>
      <c r="DD74" s="128"/>
      <c r="DE74" s="128"/>
      <c r="DF74" s="128"/>
      <c r="DG74" s="128"/>
      <c r="DH74" s="128"/>
      <c r="DI74" s="128"/>
      <c r="DJ74" s="128"/>
      <c r="DK74" s="128"/>
      <c r="DL74" s="128"/>
      <c r="DM74" s="128"/>
      <c r="DN74" s="128"/>
      <c r="DO74" s="128"/>
      <c r="DP74" s="128"/>
      <c r="DQ74" s="128"/>
      <c r="DR74" s="127"/>
      <c r="DS74" s="127"/>
      <c r="DT74" s="127"/>
      <c r="DU74" s="127"/>
      <c r="DV74" s="127"/>
      <c r="DW74" s="127"/>
      <c r="DX74" s="127"/>
      <c r="DY74" s="127"/>
      <c r="DZ74" s="127"/>
      <c r="EA74" s="127"/>
      <c r="EB74" s="127"/>
      <c r="EC74" s="127"/>
      <c r="ED74" s="127"/>
      <c r="EE74" s="127"/>
      <c r="EF74" s="127"/>
      <c r="EG74" s="127"/>
      <c r="EH74" s="127"/>
      <c r="EI74" s="127"/>
      <c r="EJ74" s="127"/>
      <c r="EK74" s="127"/>
      <c r="EL74" s="127"/>
      <c r="EM74" s="127"/>
    </row>
    <row r="75" spans="1:143">
      <c r="A75" s="127"/>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c r="AA75" s="128"/>
      <c r="AB75" s="128"/>
      <c r="AC75" s="128"/>
      <c r="AD75" s="128"/>
      <c r="AE75" s="128"/>
      <c r="AF75" s="128"/>
      <c r="AG75" s="128"/>
      <c r="AH75" s="128"/>
      <c r="AI75" s="128"/>
      <c r="AJ75" s="128"/>
      <c r="AK75" s="128"/>
      <c r="AL75" s="128"/>
      <c r="AM75" s="128"/>
      <c r="AN75" s="128"/>
      <c r="AO75" s="128"/>
      <c r="AP75" s="128"/>
      <c r="AQ75" s="128"/>
      <c r="AR75" s="128"/>
      <c r="AS75" s="128"/>
      <c r="AT75" s="128"/>
      <c r="AU75" s="128"/>
      <c r="AV75" s="128"/>
      <c r="AW75" s="128"/>
      <c r="AX75" s="128"/>
      <c r="AY75" s="128"/>
      <c r="AZ75" s="128"/>
      <c r="BA75" s="128"/>
      <c r="BB75" s="128"/>
      <c r="BC75" s="128"/>
      <c r="BD75" s="128"/>
      <c r="BE75" s="128"/>
      <c r="BF75" s="128"/>
      <c r="BG75" s="128"/>
      <c r="BH75" s="128"/>
      <c r="BI75" s="128"/>
      <c r="BJ75" s="128"/>
      <c r="BK75" s="128"/>
      <c r="BL75" s="128"/>
      <c r="BM75" s="128"/>
      <c r="BN75" s="128"/>
      <c r="BO75" s="128"/>
      <c r="BP75" s="128"/>
      <c r="BQ75" s="128"/>
      <c r="BR75" s="128"/>
      <c r="BS75" s="128"/>
      <c r="BT75" s="128"/>
      <c r="BU75" s="128"/>
      <c r="BV75" s="128"/>
      <c r="BW75" s="128"/>
      <c r="BX75" s="128"/>
      <c r="BY75" s="128"/>
      <c r="BZ75" s="128"/>
      <c r="CA75" s="128"/>
      <c r="CB75" s="128"/>
      <c r="CC75" s="128"/>
      <c r="CD75" s="128"/>
      <c r="CE75" s="128"/>
      <c r="CF75" s="128"/>
      <c r="CG75" s="128"/>
      <c r="CH75" s="128"/>
      <c r="CI75" s="128"/>
      <c r="CJ75" s="128"/>
      <c r="CK75" s="128"/>
      <c r="CL75" s="128"/>
      <c r="CM75" s="128"/>
      <c r="CN75" s="128"/>
      <c r="CO75" s="128"/>
      <c r="CP75" s="128"/>
      <c r="CQ75" s="128"/>
      <c r="CR75" s="128"/>
      <c r="CS75" s="128"/>
      <c r="CT75" s="128"/>
      <c r="CU75" s="128"/>
      <c r="CV75" s="128"/>
      <c r="CW75" s="128"/>
      <c r="CX75" s="128"/>
      <c r="CY75" s="128"/>
      <c r="CZ75" s="128"/>
      <c r="DA75" s="128"/>
      <c r="DB75" s="128"/>
      <c r="DC75" s="128"/>
      <c r="DD75" s="128"/>
      <c r="DE75" s="128"/>
      <c r="DF75" s="128"/>
      <c r="DG75" s="128"/>
      <c r="DH75" s="128"/>
      <c r="DI75" s="128"/>
      <c r="DJ75" s="128"/>
      <c r="DK75" s="128"/>
      <c r="DL75" s="128"/>
      <c r="DM75" s="128"/>
      <c r="DN75" s="128"/>
      <c r="DO75" s="128"/>
      <c r="DP75" s="128"/>
      <c r="DQ75" s="128"/>
      <c r="DR75" s="127"/>
      <c r="DS75" s="127"/>
      <c r="DT75" s="127"/>
      <c r="DU75" s="127"/>
      <c r="DV75" s="127"/>
      <c r="DW75" s="127"/>
      <c r="DX75" s="127"/>
      <c r="DY75" s="127"/>
      <c r="DZ75" s="127"/>
      <c r="EA75" s="127"/>
      <c r="EB75" s="127"/>
      <c r="EC75" s="127"/>
      <c r="ED75" s="127"/>
      <c r="EE75" s="127"/>
      <c r="EF75" s="127"/>
      <c r="EG75" s="127"/>
      <c r="EH75" s="127"/>
      <c r="EI75" s="127"/>
      <c r="EJ75" s="127"/>
      <c r="EK75" s="127"/>
      <c r="EL75" s="127"/>
      <c r="EM75" s="127"/>
    </row>
    <row r="76" spans="1:143">
      <c r="A76" s="127"/>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c r="AA76" s="128"/>
      <c r="AB76" s="128"/>
      <c r="AC76" s="128"/>
      <c r="AD76" s="128"/>
      <c r="AE76" s="128"/>
      <c r="AF76" s="128"/>
      <c r="AG76" s="128"/>
      <c r="AH76" s="128"/>
      <c r="AI76" s="128"/>
      <c r="AJ76" s="128"/>
      <c r="AK76" s="128"/>
      <c r="AL76" s="128"/>
      <c r="AM76" s="128"/>
      <c r="AN76" s="128"/>
      <c r="AO76" s="128"/>
      <c r="AP76" s="128"/>
      <c r="AQ76" s="128"/>
      <c r="AR76" s="128"/>
      <c r="AS76" s="128"/>
      <c r="AT76" s="128"/>
      <c r="AU76" s="128"/>
      <c r="AV76" s="128"/>
      <c r="AW76" s="128"/>
      <c r="AX76" s="128"/>
      <c r="AY76" s="128"/>
      <c r="AZ76" s="128"/>
      <c r="BA76" s="128"/>
      <c r="BB76" s="128"/>
      <c r="BC76" s="128"/>
      <c r="BD76" s="128"/>
      <c r="BE76" s="128"/>
      <c r="BF76" s="128"/>
      <c r="BG76" s="128"/>
      <c r="BH76" s="128"/>
      <c r="BI76" s="128"/>
      <c r="BJ76" s="128"/>
      <c r="BK76" s="128"/>
      <c r="BL76" s="128"/>
      <c r="BM76" s="128"/>
      <c r="BN76" s="128"/>
      <c r="BO76" s="128"/>
      <c r="BP76" s="128"/>
      <c r="BQ76" s="128"/>
      <c r="BR76" s="128"/>
      <c r="BS76" s="128"/>
      <c r="BT76" s="128"/>
      <c r="BU76" s="128"/>
      <c r="BV76" s="128"/>
      <c r="BW76" s="128"/>
      <c r="BX76" s="128"/>
      <c r="BY76" s="128"/>
      <c r="BZ76" s="128"/>
      <c r="CA76" s="128"/>
      <c r="CB76" s="128"/>
      <c r="CC76" s="128"/>
      <c r="CD76" s="128"/>
      <c r="CE76" s="128"/>
      <c r="CF76" s="128"/>
      <c r="CG76" s="128"/>
      <c r="CH76" s="128"/>
      <c r="CI76" s="128"/>
      <c r="CJ76" s="128"/>
      <c r="CK76" s="128"/>
      <c r="CL76" s="128"/>
      <c r="CM76" s="128"/>
      <c r="CN76" s="128"/>
      <c r="CO76" s="128"/>
      <c r="CP76" s="128"/>
      <c r="CQ76" s="128"/>
      <c r="CR76" s="128"/>
      <c r="CS76" s="128"/>
      <c r="CT76" s="128"/>
      <c r="CU76" s="128"/>
      <c r="CV76" s="128"/>
      <c r="CW76" s="128"/>
      <c r="CX76" s="128"/>
      <c r="CY76" s="128"/>
      <c r="CZ76" s="128"/>
      <c r="DA76" s="128"/>
      <c r="DB76" s="128"/>
      <c r="DC76" s="128"/>
      <c r="DD76" s="128"/>
      <c r="DE76" s="128"/>
      <c r="DF76" s="128"/>
      <c r="DG76" s="128"/>
      <c r="DH76" s="128"/>
      <c r="DI76" s="128"/>
      <c r="DJ76" s="128"/>
      <c r="DK76" s="128"/>
      <c r="DL76" s="128"/>
      <c r="DM76" s="128"/>
      <c r="DN76" s="128"/>
      <c r="DO76" s="128"/>
      <c r="DP76" s="128"/>
      <c r="DQ76" s="128"/>
      <c r="DR76" s="127"/>
      <c r="DS76" s="127"/>
      <c r="DT76" s="127"/>
      <c r="DU76" s="127"/>
      <c r="DV76" s="127"/>
      <c r="DW76" s="127"/>
      <c r="DX76" s="127"/>
      <c r="DY76" s="127"/>
      <c r="DZ76" s="127"/>
      <c r="EA76" s="127"/>
      <c r="EB76" s="127"/>
      <c r="EC76" s="127"/>
      <c r="ED76" s="127"/>
      <c r="EE76" s="127"/>
      <c r="EF76" s="127"/>
      <c r="EG76" s="127"/>
      <c r="EH76" s="127"/>
      <c r="EI76" s="127"/>
      <c r="EJ76" s="127"/>
      <c r="EK76" s="127"/>
      <c r="EL76" s="127"/>
      <c r="EM76" s="127"/>
    </row>
    <row r="77" spans="1:143">
      <c r="A77" s="127"/>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c r="AA77" s="128"/>
      <c r="AB77" s="128"/>
      <c r="AC77" s="128"/>
      <c r="AD77" s="128"/>
      <c r="AE77" s="128"/>
      <c r="AF77" s="128"/>
      <c r="AG77" s="128"/>
      <c r="AH77" s="128"/>
      <c r="AI77" s="128"/>
      <c r="AJ77" s="128"/>
      <c r="AK77" s="128"/>
      <c r="AL77" s="128"/>
      <c r="AM77" s="128"/>
      <c r="AN77" s="128"/>
      <c r="AO77" s="128"/>
      <c r="AP77" s="128"/>
      <c r="AQ77" s="128"/>
      <c r="AR77" s="128"/>
      <c r="AS77" s="128"/>
      <c r="AT77" s="128"/>
      <c r="AU77" s="128"/>
      <c r="AV77" s="128"/>
      <c r="AW77" s="128"/>
      <c r="AX77" s="128"/>
      <c r="AY77" s="128"/>
      <c r="AZ77" s="128"/>
      <c r="BA77" s="128"/>
      <c r="BB77" s="128"/>
      <c r="BC77" s="128"/>
      <c r="BD77" s="128"/>
      <c r="BE77" s="128"/>
      <c r="BF77" s="128"/>
      <c r="BG77" s="128"/>
      <c r="BH77" s="128"/>
      <c r="BI77" s="128"/>
      <c r="BJ77" s="128"/>
      <c r="BK77" s="128"/>
      <c r="BL77" s="128"/>
      <c r="BM77" s="128"/>
      <c r="BN77" s="128"/>
      <c r="BO77" s="128"/>
      <c r="BP77" s="128"/>
      <c r="BQ77" s="128"/>
      <c r="BR77" s="128"/>
      <c r="BS77" s="128"/>
      <c r="BT77" s="128"/>
      <c r="BU77" s="128"/>
      <c r="BV77" s="128"/>
      <c r="BW77" s="128"/>
      <c r="BX77" s="128"/>
      <c r="BY77" s="128"/>
      <c r="BZ77" s="128"/>
      <c r="CA77" s="128"/>
      <c r="CB77" s="128"/>
      <c r="CC77" s="128"/>
      <c r="CD77" s="128"/>
      <c r="CE77" s="128"/>
      <c r="CF77" s="128"/>
      <c r="CG77" s="128"/>
      <c r="CH77" s="128"/>
      <c r="CI77" s="128"/>
      <c r="CJ77" s="128"/>
      <c r="CK77" s="128"/>
      <c r="CL77" s="128"/>
      <c r="CM77" s="128"/>
      <c r="CN77" s="128"/>
      <c r="CO77" s="128"/>
      <c r="CP77" s="128"/>
      <c r="CQ77" s="128"/>
      <c r="CR77" s="128"/>
      <c r="CS77" s="128"/>
      <c r="CT77" s="128"/>
      <c r="CU77" s="128"/>
      <c r="CV77" s="128"/>
      <c r="CW77" s="128"/>
      <c r="CX77" s="128"/>
      <c r="CY77" s="128"/>
      <c r="CZ77" s="128"/>
      <c r="DA77" s="128"/>
      <c r="DB77" s="128"/>
      <c r="DC77" s="128"/>
      <c r="DD77" s="128"/>
      <c r="DE77" s="128"/>
      <c r="DF77" s="128"/>
      <c r="DG77" s="128"/>
      <c r="DH77" s="128"/>
      <c r="DI77" s="128"/>
      <c r="DJ77" s="128"/>
      <c r="DK77" s="128"/>
      <c r="DL77" s="128"/>
      <c r="DM77" s="128"/>
      <c r="DN77" s="128"/>
      <c r="DO77" s="128"/>
      <c r="DP77" s="128"/>
      <c r="DQ77" s="128"/>
      <c r="DR77" s="127"/>
      <c r="DS77" s="127"/>
      <c r="DT77" s="127"/>
      <c r="DU77" s="127"/>
      <c r="DV77" s="127"/>
      <c r="DW77" s="127"/>
      <c r="DX77" s="127"/>
      <c r="DY77" s="127"/>
      <c r="DZ77" s="127"/>
      <c r="EA77" s="127"/>
      <c r="EB77" s="127"/>
      <c r="EC77" s="127"/>
      <c r="ED77" s="127"/>
      <c r="EE77" s="127"/>
      <c r="EF77" s="127"/>
      <c r="EG77" s="127"/>
      <c r="EH77" s="127"/>
      <c r="EI77" s="127"/>
      <c r="EJ77" s="127"/>
      <c r="EK77" s="127"/>
      <c r="EL77" s="127"/>
      <c r="EM77" s="127"/>
    </row>
    <row r="78" spans="1:143">
      <c r="A78" s="127"/>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c r="AA78" s="128"/>
      <c r="AB78" s="128"/>
      <c r="AC78" s="128"/>
      <c r="AD78" s="128"/>
      <c r="AE78" s="128"/>
      <c r="AF78" s="128"/>
      <c r="AG78" s="128"/>
      <c r="AH78" s="128"/>
      <c r="AI78" s="128"/>
      <c r="AJ78" s="128"/>
      <c r="AK78" s="128"/>
      <c r="AL78" s="128"/>
      <c r="AM78" s="128"/>
      <c r="AN78" s="128"/>
      <c r="AO78" s="128"/>
      <c r="AP78" s="128"/>
      <c r="AQ78" s="128"/>
      <c r="AR78" s="128"/>
      <c r="AS78" s="128"/>
      <c r="AT78" s="128"/>
      <c r="AU78" s="128"/>
      <c r="AV78" s="128"/>
      <c r="AW78" s="128"/>
      <c r="AX78" s="128"/>
      <c r="AY78" s="128"/>
      <c r="AZ78" s="128"/>
      <c r="BA78" s="128"/>
      <c r="BB78" s="128"/>
      <c r="BC78" s="128"/>
      <c r="BD78" s="128"/>
      <c r="BE78" s="128"/>
      <c r="BF78" s="128"/>
      <c r="BG78" s="128"/>
      <c r="BH78" s="128"/>
      <c r="BI78" s="128"/>
      <c r="BJ78" s="128"/>
      <c r="BK78" s="128"/>
      <c r="BL78" s="128"/>
      <c r="BM78" s="128"/>
      <c r="BN78" s="128"/>
      <c r="BO78" s="128"/>
      <c r="BP78" s="128"/>
      <c r="BQ78" s="128"/>
      <c r="BR78" s="128"/>
      <c r="BS78" s="128"/>
      <c r="BT78" s="128"/>
      <c r="BU78" s="128"/>
      <c r="BV78" s="128"/>
      <c r="BW78" s="128"/>
      <c r="BX78" s="128"/>
      <c r="BY78" s="128"/>
      <c r="BZ78" s="128"/>
      <c r="CA78" s="128"/>
      <c r="CB78" s="128"/>
      <c r="CC78" s="128"/>
      <c r="CD78" s="128"/>
      <c r="CE78" s="128"/>
      <c r="CF78" s="128"/>
      <c r="CG78" s="128"/>
      <c r="CH78" s="128"/>
      <c r="CI78" s="128"/>
      <c r="CJ78" s="128"/>
      <c r="CK78" s="128"/>
      <c r="CL78" s="128"/>
      <c r="CM78" s="128"/>
      <c r="CN78" s="128"/>
      <c r="CO78" s="128"/>
      <c r="CP78" s="128"/>
      <c r="CQ78" s="128"/>
      <c r="CR78" s="128"/>
      <c r="CS78" s="128"/>
      <c r="CT78" s="128"/>
      <c r="CU78" s="128"/>
      <c r="CV78" s="128"/>
      <c r="CW78" s="128"/>
      <c r="CX78" s="128"/>
      <c r="CY78" s="128"/>
      <c r="CZ78" s="128"/>
      <c r="DA78" s="128"/>
      <c r="DB78" s="128"/>
      <c r="DC78" s="128"/>
      <c r="DD78" s="128"/>
      <c r="DE78" s="128"/>
      <c r="DF78" s="128"/>
      <c r="DG78" s="128"/>
      <c r="DH78" s="128"/>
      <c r="DI78" s="128"/>
      <c r="DJ78" s="128"/>
      <c r="DK78" s="128"/>
      <c r="DL78" s="128"/>
      <c r="DM78" s="128"/>
      <c r="DN78" s="128"/>
      <c r="DO78" s="128"/>
      <c r="DP78" s="128"/>
      <c r="DQ78" s="128"/>
      <c r="DR78" s="127"/>
      <c r="DS78" s="127"/>
      <c r="DT78" s="127"/>
      <c r="DU78" s="127"/>
      <c r="DV78" s="127"/>
      <c r="DW78" s="127"/>
      <c r="DX78" s="127"/>
      <c r="DY78" s="127"/>
      <c r="DZ78" s="127"/>
      <c r="EA78" s="127"/>
      <c r="EB78" s="127"/>
      <c r="EC78" s="127"/>
      <c r="ED78" s="127"/>
      <c r="EE78" s="127"/>
      <c r="EF78" s="127"/>
      <c r="EG78" s="127"/>
      <c r="EH78" s="127"/>
      <c r="EI78" s="127"/>
      <c r="EJ78" s="127"/>
      <c r="EK78" s="127"/>
      <c r="EL78" s="127"/>
      <c r="EM78" s="127"/>
    </row>
    <row r="79" spans="1:143">
      <c r="A79" s="127"/>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c r="AA79" s="128"/>
      <c r="AB79" s="128"/>
      <c r="AC79" s="128"/>
      <c r="AD79" s="128"/>
      <c r="AE79" s="128"/>
      <c r="AF79" s="128"/>
      <c r="AG79" s="128"/>
      <c r="AH79" s="128"/>
      <c r="AI79" s="128"/>
      <c r="AJ79" s="128"/>
      <c r="AK79" s="128"/>
      <c r="AL79" s="128"/>
      <c r="AM79" s="128"/>
      <c r="AN79" s="128"/>
      <c r="AO79" s="128"/>
      <c r="AP79" s="128"/>
      <c r="AQ79" s="128"/>
      <c r="AR79" s="128"/>
      <c r="AS79" s="128"/>
      <c r="AT79" s="128"/>
      <c r="AU79" s="128"/>
      <c r="AV79" s="128"/>
      <c r="AW79" s="128"/>
      <c r="AX79" s="128"/>
      <c r="AY79" s="128"/>
      <c r="AZ79" s="128"/>
      <c r="BA79" s="128"/>
      <c r="BB79" s="128"/>
      <c r="BC79" s="128"/>
      <c r="BD79" s="128"/>
      <c r="BE79" s="128"/>
      <c r="BF79" s="128"/>
      <c r="BG79" s="128"/>
      <c r="BH79" s="128"/>
      <c r="BI79" s="128"/>
      <c r="BJ79" s="128"/>
      <c r="BK79" s="128"/>
      <c r="BL79" s="128"/>
      <c r="BM79" s="128"/>
      <c r="BN79" s="128"/>
      <c r="BO79" s="128"/>
      <c r="BP79" s="128"/>
      <c r="BQ79" s="128"/>
      <c r="BR79" s="128"/>
      <c r="BS79" s="128"/>
      <c r="BT79" s="128"/>
      <c r="BU79" s="128"/>
      <c r="BV79" s="128"/>
      <c r="BW79" s="128"/>
      <c r="BX79" s="128"/>
      <c r="BY79" s="128"/>
      <c r="BZ79" s="128"/>
      <c r="CA79" s="128"/>
      <c r="CB79" s="128"/>
      <c r="CC79" s="128"/>
      <c r="CD79" s="128"/>
      <c r="CE79" s="128"/>
      <c r="CF79" s="128"/>
      <c r="CG79" s="128"/>
      <c r="CH79" s="128"/>
      <c r="CI79" s="128"/>
      <c r="CJ79" s="128"/>
      <c r="CK79" s="128"/>
      <c r="CL79" s="128"/>
      <c r="CM79" s="128"/>
      <c r="CN79" s="128"/>
      <c r="CO79" s="128"/>
      <c r="CP79" s="128"/>
      <c r="CQ79" s="128"/>
      <c r="CR79" s="128"/>
      <c r="CS79" s="128"/>
      <c r="CT79" s="128"/>
      <c r="CU79" s="128"/>
      <c r="CV79" s="128"/>
      <c r="CW79" s="128"/>
      <c r="CX79" s="128"/>
      <c r="CY79" s="128"/>
      <c r="CZ79" s="128"/>
      <c r="DA79" s="128"/>
      <c r="DB79" s="128"/>
      <c r="DC79" s="128"/>
      <c r="DD79" s="128"/>
      <c r="DE79" s="128"/>
      <c r="DF79" s="128"/>
      <c r="DG79" s="128"/>
      <c r="DH79" s="128"/>
      <c r="DI79" s="128"/>
      <c r="DJ79" s="128"/>
      <c r="DK79" s="128"/>
      <c r="DL79" s="128"/>
      <c r="DM79" s="128"/>
      <c r="DN79" s="128"/>
      <c r="DO79" s="128"/>
      <c r="DP79" s="128"/>
      <c r="DQ79" s="128"/>
      <c r="DR79" s="127"/>
      <c r="DS79" s="127"/>
      <c r="DT79" s="127"/>
      <c r="DU79" s="127"/>
      <c r="DV79" s="127"/>
      <c r="DW79" s="127"/>
      <c r="DX79" s="127"/>
      <c r="DY79" s="127"/>
      <c r="DZ79" s="127"/>
      <c r="EA79" s="127"/>
      <c r="EB79" s="127"/>
      <c r="EC79" s="127"/>
      <c r="ED79" s="127"/>
      <c r="EE79" s="127"/>
      <c r="EF79" s="127"/>
      <c r="EG79" s="127"/>
      <c r="EH79" s="127"/>
      <c r="EI79" s="127"/>
      <c r="EJ79" s="127"/>
      <c r="EK79" s="127"/>
      <c r="EL79" s="127"/>
      <c r="EM79" s="127"/>
    </row>
    <row r="80" spans="1:143">
      <c r="A80" s="127"/>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c r="AA80" s="128"/>
      <c r="AB80" s="128"/>
      <c r="AC80" s="128"/>
      <c r="AD80" s="128"/>
      <c r="AE80" s="128"/>
      <c r="AF80" s="128"/>
      <c r="AG80" s="128"/>
      <c r="AH80" s="128"/>
      <c r="AI80" s="128"/>
      <c r="AJ80" s="128"/>
      <c r="AK80" s="128"/>
      <c r="AL80" s="128"/>
      <c r="AM80" s="128"/>
      <c r="AN80" s="128"/>
      <c r="AO80" s="128"/>
      <c r="AP80" s="128"/>
      <c r="AQ80" s="128"/>
      <c r="AR80" s="128"/>
      <c r="AS80" s="128"/>
      <c r="AT80" s="128"/>
      <c r="AU80" s="128"/>
      <c r="AV80" s="128"/>
      <c r="AW80" s="128"/>
      <c r="AX80" s="128"/>
      <c r="AY80" s="128"/>
      <c r="AZ80" s="128"/>
      <c r="BA80" s="128"/>
      <c r="BB80" s="128"/>
      <c r="BC80" s="128"/>
      <c r="BD80" s="128"/>
      <c r="BE80" s="128"/>
      <c r="BF80" s="128"/>
      <c r="BG80" s="128"/>
      <c r="BH80" s="128"/>
      <c r="BI80" s="128"/>
      <c r="BJ80" s="128"/>
      <c r="BK80" s="128"/>
      <c r="BL80" s="128"/>
      <c r="BM80" s="128"/>
      <c r="BN80" s="128"/>
      <c r="BO80" s="128"/>
      <c r="BP80" s="128"/>
      <c r="BQ80" s="128"/>
      <c r="BR80" s="128"/>
      <c r="BS80" s="128"/>
      <c r="BT80" s="128"/>
      <c r="BU80" s="128"/>
      <c r="BV80" s="128"/>
      <c r="BW80" s="128"/>
      <c r="BX80" s="128"/>
      <c r="BY80" s="128"/>
      <c r="BZ80" s="128"/>
      <c r="CA80" s="128"/>
      <c r="CB80" s="128"/>
      <c r="CC80" s="128"/>
      <c r="CD80" s="128"/>
      <c r="CE80" s="128"/>
      <c r="CF80" s="128"/>
      <c r="CG80" s="128"/>
      <c r="CH80" s="128"/>
      <c r="CI80" s="128"/>
      <c r="CJ80" s="128"/>
      <c r="CK80" s="128"/>
      <c r="CL80" s="128"/>
      <c r="CM80" s="128"/>
      <c r="CN80" s="128"/>
      <c r="CO80" s="128"/>
      <c r="CP80" s="128"/>
      <c r="CQ80" s="128"/>
      <c r="CR80" s="128"/>
      <c r="CS80" s="128"/>
      <c r="CT80" s="128"/>
      <c r="CU80" s="128"/>
      <c r="CV80" s="128"/>
      <c r="CW80" s="128"/>
      <c r="CX80" s="128"/>
      <c r="CY80" s="128"/>
      <c r="CZ80" s="128"/>
      <c r="DA80" s="128"/>
      <c r="DB80" s="128"/>
      <c r="DC80" s="128"/>
      <c r="DD80" s="128"/>
      <c r="DE80" s="128"/>
      <c r="DF80" s="128"/>
      <c r="DG80" s="128"/>
      <c r="DH80" s="128"/>
      <c r="DI80" s="128"/>
      <c r="DJ80" s="128"/>
      <c r="DK80" s="128"/>
      <c r="DL80" s="128"/>
      <c r="DM80" s="128"/>
      <c r="DN80" s="128"/>
      <c r="DO80" s="128"/>
      <c r="DP80" s="128"/>
      <c r="DQ80" s="128"/>
      <c r="DR80" s="127"/>
      <c r="DS80" s="127"/>
      <c r="DT80" s="127"/>
      <c r="DU80" s="127"/>
      <c r="DV80" s="127"/>
      <c r="DW80" s="127"/>
      <c r="DX80" s="127"/>
      <c r="DY80" s="127"/>
      <c r="DZ80" s="127"/>
      <c r="EA80" s="127"/>
      <c r="EB80" s="127"/>
      <c r="EC80" s="127"/>
      <c r="ED80" s="127"/>
      <c r="EE80" s="127"/>
      <c r="EF80" s="127"/>
      <c r="EG80" s="127"/>
      <c r="EH80" s="127"/>
      <c r="EI80" s="127"/>
      <c r="EJ80" s="127"/>
      <c r="EK80" s="127"/>
      <c r="EL80" s="127"/>
      <c r="EM80" s="127"/>
    </row>
    <row r="81" spans="1:143">
      <c r="A81" s="127"/>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c r="AA81" s="128"/>
      <c r="AB81" s="128"/>
      <c r="AC81" s="128"/>
      <c r="AD81" s="128"/>
      <c r="AE81" s="128"/>
      <c r="AF81" s="128"/>
      <c r="AG81" s="128"/>
      <c r="AH81" s="128"/>
      <c r="AI81" s="128"/>
      <c r="AJ81" s="128"/>
      <c r="AK81" s="128"/>
      <c r="AL81" s="128"/>
      <c r="AM81" s="128"/>
      <c r="AN81" s="128"/>
      <c r="AO81" s="128"/>
      <c r="AP81" s="128"/>
      <c r="AQ81" s="128"/>
      <c r="AR81" s="128"/>
      <c r="AS81" s="128"/>
      <c r="AT81" s="128"/>
      <c r="AU81" s="128"/>
      <c r="AV81" s="128"/>
      <c r="AW81" s="128"/>
      <c r="AX81" s="128"/>
      <c r="AY81" s="128"/>
      <c r="AZ81" s="128"/>
      <c r="BA81" s="128"/>
      <c r="BB81" s="128"/>
      <c r="BC81" s="128"/>
      <c r="BD81" s="128"/>
      <c r="BE81" s="128"/>
      <c r="BF81" s="128"/>
      <c r="BG81" s="128"/>
      <c r="BH81" s="128"/>
      <c r="BI81" s="128"/>
      <c r="BJ81" s="128"/>
      <c r="BK81" s="128"/>
      <c r="BL81" s="128"/>
      <c r="BM81" s="128"/>
      <c r="BN81" s="128"/>
      <c r="BO81" s="128"/>
      <c r="BP81" s="128"/>
      <c r="BQ81" s="128"/>
      <c r="BR81" s="128"/>
      <c r="BS81" s="128"/>
      <c r="BT81" s="128"/>
      <c r="BU81" s="128"/>
      <c r="BV81" s="128"/>
      <c r="BW81" s="128"/>
      <c r="BX81" s="128"/>
      <c r="BY81" s="128"/>
      <c r="BZ81" s="128"/>
      <c r="CA81" s="128"/>
      <c r="CB81" s="128"/>
      <c r="CC81" s="128"/>
      <c r="CD81" s="128"/>
      <c r="CE81" s="128"/>
      <c r="CF81" s="128"/>
      <c r="CG81" s="128"/>
      <c r="CH81" s="128"/>
      <c r="CI81" s="128"/>
      <c r="CJ81" s="128"/>
      <c r="CK81" s="128"/>
      <c r="CL81" s="128"/>
      <c r="CM81" s="128"/>
      <c r="CN81" s="128"/>
      <c r="CO81" s="128"/>
      <c r="CP81" s="128"/>
      <c r="CQ81" s="128"/>
      <c r="CR81" s="128"/>
      <c r="CS81" s="128"/>
      <c r="CT81" s="128"/>
      <c r="CU81" s="128"/>
      <c r="CV81" s="128"/>
      <c r="CW81" s="128"/>
      <c r="CX81" s="128"/>
      <c r="CY81" s="128"/>
      <c r="CZ81" s="128"/>
      <c r="DA81" s="128"/>
      <c r="DB81" s="128"/>
      <c r="DC81" s="128"/>
      <c r="DD81" s="128"/>
      <c r="DE81" s="128"/>
      <c r="DF81" s="128"/>
      <c r="DG81" s="128"/>
      <c r="DH81" s="128"/>
      <c r="DI81" s="128"/>
      <c r="DJ81" s="128"/>
      <c r="DK81" s="128"/>
      <c r="DL81" s="128"/>
      <c r="DM81" s="128"/>
      <c r="DN81" s="128"/>
      <c r="DO81" s="128"/>
      <c r="DP81" s="128"/>
      <c r="DQ81" s="128"/>
      <c r="DR81" s="127"/>
      <c r="DS81" s="127"/>
      <c r="DT81" s="127"/>
      <c r="DU81" s="127"/>
      <c r="DV81" s="127"/>
      <c r="DW81" s="127"/>
      <c r="DX81" s="127"/>
      <c r="DY81" s="127"/>
      <c r="DZ81" s="127"/>
      <c r="EA81" s="127"/>
      <c r="EB81" s="127"/>
      <c r="EC81" s="127"/>
      <c r="ED81" s="127"/>
      <c r="EE81" s="127"/>
      <c r="EF81" s="127"/>
      <c r="EG81" s="127"/>
      <c r="EH81" s="127"/>
      <c r="EI81" s="127"/>
      <c r="EJ81" s="127"/>
      <c r="EK81" s="127"/>
      <c r="EL81" s="127"/>
      <c r="EM81" s="127"/>
    </row>
    <row r="82" spans="1:143">
      <c r="A82" s="127"/>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c r="AA82" s="128"/>
      <c r="AB82" s="128"/>
      <c r="AC82" s="128"/>
      <c r="AD82" s="128"/>
      <c r="AE82" s="128"/>
      <c r="AF82" s="128"/>
      <c r="AG82" s="128"/>
      <c r="AH82" s="128"/>
      <c r="AI82" s="128"/>
      <c r="AJ82" s="128"/>
      <c r="AK82" s="128"/>
      <c r="AL82" s="128"/>
      <c r="AM82" s="128"/>
      <c r="AN82" s="128"/>
      <c r="AO82" s="128"/>
      <c r="AP82" s="128"/>
      <c r="AQ82" s="128"/>
      <c r="AR82" s="128"/>
      <c r="AS82" s="128"/>
      <c r="AT82" s="128"/>
      <c r="AU82" s="128"/>
      <c r="AV82" s="128"/>
      <c r="AW82" s="128"/>
      <c r="AX82" s="128"/>
      <c r="AY82" s="128"/>
      <c r="AZ82" s="128"/>
      <c r="BA82" s="128"/>
      <c r="BB82" s="128"/>
      <c r="BC82" s="128"/>
      <c r="BD82" s="128"/>
      <c r="BE82" s="128"/>
      <c r="BF82" s="128"/>
      <c r="BG82" s="128"/>
      <c r="BH82" s="128"/>
      <c r="BI82" s="128"/>
      <c r="BJ82" s="128"/>
      <c r="BK82" s="128"/>
      <c r="BL82" s="128"/>
      <c r="BM82" s="128"/>
      <c r="BN82" s="128"/>
      <c r="BO82" s="128"/>
      <c r="BP82" s="128"/>
      <c r="BQ82" s="128"/>
      <c r="BR82" s="128"/>
      <c r="BS82" s="128"/>
      <c r="BT82" s="128"/>
      <c r="BU82" s="128"/>
      <c r="BV82" s="128"/>
      <c r="BW82" s="128"/>
      <c r="BX82" s="128"/>
      <c r="BY82" s="128"/>
      <c r="BZ82" s="128"/>
      <c r="CA82" s="128"/>
      <c r="CB82" s="128"/>
      <c r="CC82" s="128"/>
      <c r="CD82" s="128"/>
      <c r="CE82" s="128"/>
      <c r="CF82" s="128"/>
      <c r="CG82" s="128"/>
      <c r="CH82" s="128"/>
      <c r="CI82" s="128"/>
      <c r="CJ82" s="128"/>
      <c r="CK82" s="128"/>
      <c r="CL82" s="128"/>
      <c r="CM82" s="128"/>
      <c r="CN82" s="128"/>
      <c r="CO82" s="128"/>
      <c r="CP82" s="128"/>
      <c r="CQ82" s="128"/>
      <c r="CR82" s="128"/>
      <c r="CS82" s="128"/>
      <c r="CT82" s="128"/>
      <c r="CU82" s="128"/>
      <c r="CV82" s="128"/>
      <c r="CW82" s="128"/>
      <c r="CX82" s="128"/>
      <c r="CY82" s="128"/>
      <c r="CZ82" s="128"/>
      <c r="DA82" s="128"/>
      <c r="DB82" s="128"/>
      <c r="DC82" s="128"/>
      <c r="DD82" s="128"/>
      <c r="DE82" s="128"/>
      <c r="DF82" s="128"/>
      <c r="DG82" s="128"/>
      <c r="DH82" s="128"/>
      <c r="DI82" s="128"/>
      <c r="DJ82" s="128"/>
      <c r="DK82" s="128"/>
      <c r="DL82" s="128"/>
      <c r="DM82" s="128"/>
      <c r="DN82" s="128"/>
      <c r="DO82" s="128"/>
      <c r="DP82" s="128"/>
      <c r="DQ82" s="128"/>
      <c r="DR82" s="127"/>
      <c r="DS82" s="127"/>
      <c r="DT82" s="127"/>
      <c r="DU82" s="127"/>
      <c r="DV82" s="127"/>
      <c r="DW82" s="127"/>
      <c r="DX82" s="127"/>
      <c r="DY82" s="127"/>
      <c r="DZ82" s="127"/>
      <c r="EA82" s="127"/>
      <c r="EB82" s="127"/>
      <c r="EC82" s="127"/>
      <c r="ED82" s="127"/>
      <c r="EE82" s="127"/>
      <c r="EF82" s="127"/>
      <c r="EG82" s="127"/>
      <c r="EH82" s="127"/>
      <c r="EI82" s="127"/>
      <c r="EJ82" s="127"/>
      <c r="EK82" s="127"/>
      <c r="EL82" s="127"/>
      <c r="EM82" s="127"/>
    </row>
    <row r="83" spans="1:143">
      <c r="A83" s="127"/>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c r="AA83" s="128"/>
      <c r="AB83" s="128"/>
      <c r="AC83" s="128"/>
      <c r="AD83" s="128"/>
      <c r="AE83" s="128"/>
      <c r="AF83" s="128"/>
      <c r="AG83" s="128"/>
      <c r="AH83" s="128"/>
      <c r="AI83" s="128"/>
      <c r="AJ83" s="128"/>
      <c r="AK83" s="128"/>
      <c r="AL83" s="128"/>
      <c r="AM83" s="128"/>
      <c r="AN83" s="128"/>
      <c r="AO83" s="128"/>
      <c r="AP83" s="128"/>
      <c r="AQ83" s="128"/>
      <c r="AR83" s="128"/>
      <c r="AS83" s="128"/>
      <c r="AT83" s="128"/>
      <c r="AU83" s="128"/>
      <c r="AV83" s="128"/>
      <c r="AW83" s="128"/>
      <c r="AX83" s="128"/>
      <c r="AY83" s="128"/>
      <c r="AZ83" s="128"/>
      <c r="BA83" s="128"/>
      <c r="BB83" s="128"/>
      <c r="BC83" s="128"/>
      <c r="BD83" s="128"/>
      <c r="BE83" s="128"/>
      <c r="BF83" s="128"/>
      <c r="BG83" s="128"/>
      <c r="BH83" s="128"/>
      <c r="BI83" s="128"/>
      <c r="BJ83" s="128"/>
      <c r="BK83" s="128"/>
      <c r="BL83" s="128"/>
      <c r="BM83" s="128"/>
      <c r="BN83" s="128"/>
      <c r="BO83" s="128"/>
      <c r="BP83" s="128"/>
      <c r="BQ83" s="128"/>
      <c r="BR83" s="128"/>
      <c r="BS83" s="128"/>
      <c r="BT83" s="128"/>
      <c r="BU83" s="128"/>
      <c r="BV83" s="128"/>
      <c r="BW83" s="128"/>
      <c r="BX83" s="128"/>
      <c r="BY83" s="128"/>
      <c r="BZ83" s="128"/>
      <c r="CA83" s="128"/>
      <c r="CB83" s="128"/>
      <c r="CC83" s="128"/>
      <c r="CD83" s="128"/>
      <c r="CE83" s="128"/>
      <c r="CF83" s="128"/>
      <c r="CG83" s="128"/>
      <c r="CH83" s="128"/>
      <c r="CI83" s="128"/>
      <c r="CJ83" s="128"/>
      <c r="CK83" s="128"/>
      <c r="CL83" s="128"/>
      <c r="CM83" s="128"/>
      <c r="CN83" s="128"/>
      <c r="CO83" s="128"/>
      <c r="CP83" s="128"/>
      <c r="CQ83" s="128"/>
      <c r="CR83" s="128"/>
      <c r="CS83" s="128"/>
      <c r="CT83" s="128"/>
      <c r="CU83" s="128"/>
      <c r="CV83" s="128"/>
      <c r="CW83" s="128"/>
      <c r="CX83" s="128"/>
      <c r="CY83" s="128"/>
      <c r="CZ83" s="128"/>
      <c r="DA83" s="128"/>
      <c r="DB83" s="128"/>
      <c r="DC83" s="128"/>
      <c r="DD83" s="128"/>
      <c r="DE83" s="128"/>
      <c r="DF83" s="128"/>
      <c r="DG83" s="128"/>
      <c r="DH83" s="128"/>
      <c r="DI83" s="128"/>
      <c r="DJ83" s="128"/>
      <c r="DK83" s="128"/>
      <c r="DL83" s="128"/>
      <c r="DM83" s="128"/>
      <c r="DN83" s="128"/>
      <c r="DO83" s="128"/>
      <c r="DP83" s="128"/>
      <c r="DQ83" s="128"/>
      <c r="DR83" s="127"/>
      <c r="DS83" s="127"/>
      <c r="DT83" s="127"/>
      <c r="DU83" s="127"/>
      <c r="DV83" s="127"/>
      <c r="DW83" s="127"/>
      <c r="DX83" s="127"/>
      <c r="DY83" s="127"/>
      <c r="DZ83" s="127"/>
      <c r="EA83" s="127"/>
      <c r="EB83" s="127"/>
      <c r="EC83" s="127"/>
      <c r="ED83" s="127"/>
      <c r="EE83" s="127"/>
      <c r="EF83" s="127"/>
      <c r="EG83" s="127"/>
      <c r="EH83" s="127"/>
      <c r="EI83" s="127"/>
      <c r="EJ83" s="127"/>
      <c r="EK83" s="127"/>
      <c r="EL83" s="127"/>
      <c r="EM83" s="127"/>
    </row>
    <row r="84" spans="1:143">
      <c r="A84" s="127"/>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c r="AA84" s="128"/>
      <c r="AB84" s="128"/>
      <c r="AC84" s="128"/>
      <c r="AD84" s="128"/>
      <c r="AE84" s="128"/>
      <c r="AF84" s="128"/>
      <c r="AG84" s="128"/>
      <c r="AH84" s="128"/>
      <c r="AI84" s="128"/>
      <c r="AJ84" s="128"/>
      <c r="AK84" s="128"/>
      <c r="AL84" s="128"/>
      <c r="AM84" s="128"/>
      <c r="AN84" s="128"/>
      <c r="AO84" s="128"/>
      <c r="AP84" s="128"/>
      <c r="AQ84" s="128"/>
      <c r="AR84" s="128"/>
      <c r="AS84" s="128"/>
      <c r="AT84" s="128"/>
      <c r="AU84" s="128"/>
      <c r="AV84" s="128"/>
      <c r="AW84" s="128"/>
      <c r="AX84" s="128"/>
      <c r="AY84" s="128"/>
      <c r="AZ84" s="128"/>
      <c r="BA84" s="128"/>
      <c r="BB84" s="128"/>
      <c r="BC84" s="128"/>
      <c r="BD84" s="128"/>
      <c r="BE84" s="128"/>
      <c r="BF84" s="128"/>
      <c r="BG84" s="128"/>
      <c r="BH84" s="128"/>
      <c r="BI84" s="128"/>
      <c r="BJ84" s="128"/>
      <c r="BK84" s="128"/>
      <c r="BL84" s="128"/>
      <c r="BM84" s="128"/>
      <c r="BN84" s="128"/>
      <c r="BO84" s="128"/>
      <c r="BP84" s="128"/>
      <c r="BQ84" s="128"/>
      <c r="BR84" s="128"/>
      <c r="BS84" s="128"/>
      <c r="BT84" s="128"/>
      <c r="BU84" s="128"/>
      <c r="BV84" s="128"/>
      <c r="BW84" s="128"/>
      <c r="BX84" s="128"/>
      <c r="BY84" s="128"/>
      <c r="BZ84" s="128"/>
      <c r="CA84" s="128"/>
      <c r="CB84" s="128"/>
      <c r="CC84" s="128"/>
      <c r="CD84" s="128"/>
      <c r="CE84" s="128"/>
      <c r="CF84" s="128"/>
      <c r="CG84" s="128"/>
      <c r="CH84" s="128"/>
      <c r="CI84" s="128"/>
      <c r="CJ84" s="128"/>
      <c r="CK84" s="128"/>
      <c r="CL84" s="128"/>
      <c r="CM84" s="128"/>
      <c r="CN84" s="128"/>
      <c r="CO84" s="128"/>
      <c r="CP84" s="128"/>
      <c r="CQ84" s="128"/>
      <c r="CR84" s="128"/>
      <c r="CS84" s="128"/>
      <c r="CT84" s="128"/>
      <c r="CU84" s="128"/>
      <c r="CV84" s="128"/>
      <c r="CW84" s="128"/>
      <c r="CX84" s="128"/>
      <c r="CY84" s="128"/>
      <c r="CZ84" s="128"/>
      <c r="DA84" s="128"/>
      <c r="DB84" s="128"/>
      <c r="DC84" s="128"/>
      <c r="DD84" s="128"/>
      <c r="DE84" s="128"/>
      <c r="DF84" s="128"/>
      <c r="DG84" s="128"/>
      <c r="DH84" s="128"/>
      <c r="DI84" s="128"/>
      <c r="DJ84" s="128"/>
      <c r="DK84" s="128"/>
      <c r="DL84" s="128"/>
      <c r="DM84" s="128"/>
      <c r="DN84" s="128"/>
      <c r="DO84" s="128"/>
      <c r="DP84" s="128"/>
      <c r="DQ84" s="128"/>
      <c r="DR84" s="127"/>
      <c r="DS84" s="127"/>
      <c r="DT84" s="127"/>
      <c r="DU84" s="127"/>
      <c r="DV84" s="127"/>
      <c r="DW84" s="127"/>
      <c r="DX84" s="127"/>
      <c r="DY84" s="127"/>
      <c r="DZ84" s="127"/>
      <c r="EA84" s="127"/>
      <c r="EB84" s="127"/>
      <c r="EC84" s="127"/>
      <c r="ED84" s="127"/>
      <c r="EE84" s="127"/>
      <c r="EF84" s="127"/>
      <c r="EG84" s="127"/>
      <c r="EH84" s="127"/>
      <c r="EI84" s="127"/>
      <c r="EJ84" s="127"/>
      <c r="EK84" s="127"/>
      <c r="EL84" s="127"/>
      <c r="EM84" s="127"/>
    </row>
    <row r="85" spans="1:143">
      <c r="A85" s="127"/>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c r="AA85" s="128"/>
      <c r="AB85" s="128"/>
      <c r="AC85" s="128"/>
      <c r="AD85" s="128"/>
      <c r="AE85" s="128"/>
      <c r="AF85" s="128"/>
      <c r="AG85" s="128"/>
      <c r="AH85" s="128"/>
      <c r="AI85" s="128"/>
      <c r="AJ85" s="128"/>
      <c r="AK85" s="128"/>
      <c r="AL85" s="128"/>
      <c r="AM85" s="128"/>
      <c r="AN85" s="128"/>
      <c r="AO85" s="128"/>
      <c r="AP85" s="128"/>
      <c r="AQ85" s="128"/>
      <c r="AR85" s="128"/>
      <c r="AS85" s="128"/>
      <c r="AT85" s="128"/>
      <c r="AU85" s="128"/>
      <c r="AV85" s="128"/>
      <c r="AW85" s="128"/>
      <c r="AX85" s="128"/>
      <c r="AY85" s="128"/>
      <c r="AZ85" s="128"/>
      <c r="BA85" s="128"/>
      <c r="BB85" s="128"/>
      <c r="BC85" s="128"/>
      <c r="BD85" s="128"/>
      <c r="BE85" s="128"/>
      <c r="BF85" s="128"/>
      <c r="BG85" s="128"/>
      <c r="BH85" s="128"/>
      <c r="BI85" s="128"/>
      <c r="BJ85" s="128"/>
      <c r="BK85" s="128"/>
      <c r="BL85" s="128"/>
      <c r="BM85" s="128"/>
      <c r="BN85" s="128"/>
      <c r="BO85" s="128"/>
      <c r="BP85" s="128"/>
      <c r="BQ85" s="128"/>
      <c r="BR85" s="128"/>
      <c r="BS85" s="128"/>
      <c r="BT85" s="128"/>
      <c r="BU85" s="128"/>
      <c r="BV85" s="128"/>
      <c r="BW85" s="128"/>
      <c r="BX85" s="128"/>
      <c r="BY85" s="128"/>
      <c r="BZ85" s="128"/>
      <c r="CA85" s="128"/>
      <c r="CB85" s="128"/>
      <c r="CC85" s="128"/>
      <c r="CD85" s="128"/>
      <c r="CE85" s="128"/>
      <c r="CF85" s="128"/>
      <c r="CG85" s="128"/>
      <c r="CH85" s="128"/>
      <c r="CI85" s="128"/>
      <c r="CJ85" s="128"/>
      <c r="CK85" s="128"/>
      <c r="CL85" s="128"/>
      <c r="CM85" s="128"/>
      <c r="CN85" s="128"/>
      <c r="CO85" s="128"/>
      <c r="CP85" s="128"/>
      <c r="CQ85" s="128"/>
      <c r="CR85" s="128"/>
      <c r="CS85" s="128"/>
      <c r="CT85" s="128"/>
      <c r="CU85" s="128"/>
      <c r="CV85" s="128"/>
      <c r="CW85" s="128"/>
      <c r="CX85" s="128"/>
      <c r="CY85" s="128"/>
      <c r="CZ85" s="128"/>
      <c r="DA85" s="128"/>
      <c r="DB85" s="128"/>
      <c r="DC85" s="128"/>
      <c r="DD85" s="128"/>
      <c r="DE85" s="128"/>
      <c r="DF85" s="128"/>
      <c r="DG85" s="128"/>
      <c r="DH85" s="128"/>
      <c r="DI85" s="128"/>
      <c r="DJ85" s="128"/>
      <c r="DK85" s="128"/>
      <c r="DL85" s="128"/>
      <c r="DM85" s="128"/>
      <c r="DN85" s="128"/>
      <c r="DO85" s="128"/>
      <c r="DP85" s="128"/>
      <c r="DQ85" s="128"/>
      <c r="DR85" s="127"/>
      <c r="DS85" s="127"/>
      <c r="DT85" s="127"/>
      <c r="DU85" s="127"/>
      <c r="DV85" s="127"/>
      <c r="DW85" s="127"/>
      <c r="DX85" s="127"/>
      <c r="DY85" s="127"/>
      <c r="DZ85" s="127"/>
      <c r="EA85" s="127"/>
      <c r="EB85" s="127"/>
      <c r="EC85" s="127"/>
      <c r="ED85" s="127"/>
      <c r="EE85" s="127"/>
      <c r="EF85" s="127"/>
      <c r="EG85" s="127"/>
      <c r="EH85" s="127"/>
      <c r="EI85" s="127"/>
      <c r="EJ85" s="127"/>
      <c r="EK85" s="127"/>
      <c r="EL85" s="127"/>
      <c r="EM85" s="127"/>
    </row>
    <row r="86" spans="1:143">
      <c r="A86" s="127"/>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c r="AA86" s="128"/>
      <c r="AB86" s="128"/>
      <c r="AC86" s="128"/>
      <c r="AD86" s="128"/>
      <c r="AE86" s="128"/>
      <c r="AF86" s="128"/>
      <c r="AG86" s="128"/>
      <c r="AH86" s="128"/>
      <c r="AI86" s="128"/>
      <c r="AJ86" s="128"/>
      <c r="AK86" s="128"/>
      <c r="AL86" s="128"/>
      <c r="AM86" s="128"/>
      <c r="AN86" s="128"/>
      <c r="AO86" s="128"/>
      <c r="AP86" s="128"/>
      <c r="AQ86" s="128"/>
      <c r="AR86" s="128"/>
      <c r="AS86" s="128"/>
      <c r="AT86" s="128"/>
      <c r="AU86" s="128"/>
      <c r="AV86" s="128"/>
      <c r="AW86" s="128"/>
      <c r="AX86" s="128"/>
      <c r="AY86" s="128"/>
      <c r="AZ86" s="128"/>
      <c r="BA86" s="128"/>
      <c r="BB86" s="128"/>
      <c r="BC86" s="128"/>
      <c r="BD86" s="128"/>
      <c r="BE86" s="128"/>
      <c r="BF86" s="128"/>
      <c r="BG86" s="128"/>
      <c r="BH86" s="128"/>
      <c r="BI86" s="128"/>
      <c r="BJ86" s="128"/>
      <c r="BK86" s="128"/>
      <c r="BL86" s="128"/>
      <c r="BM86" s="128"/>
      <c r="BN86" s="128"/>
      <c r="BO86" s="128"/>
      <c r="BP86" s="128"/>
      <c r="BQ86" s="128"/>
      <c r="BR86" s="128"/>
      <c r="BS86" s="128"/>
      <c r="BT86" s="128"/>
      <c r="BU86" s="128"/>
      <c r="BV86" s="128"/>
      <c r="BW86" s="128"/>
      <c r="BX86" s="128"/>
      <c r="BY86" s="128"/>
      <c r="BZ86" s="128"/>
      <c r="CA86" s="128"/>
      <c r="CB86" s="128"/>
      <c r="CC86" s="128"/>
      <c r="CD86" s="128"/>
      <c r="CE86" s="128"/>
      <c r="CF86" s="128"/>
      <c r="CG86" s="128"/>
      <c r="CH86" s="128"/>
      <c r="CI86" s="128"/>
      <c r="CJ86" s="128"/>
      <c r="CK86" s="128"/>
      <c r="CL86" s="128"/>
      <c r="CM86" s="128"/>
      <c r="CN86" s="128"/>
      <c r="CO86" s="128"/>
      <c r="CP86" s="128"/>
      <c r="CQ86" s="128"/>
      <c r="CR86" s="128"/>
      <c r="CS86" s="128"/>
      <c r="CT86" s="128"/>
      <c r="CU86" s="128"/>
      <c r="CV86" s="128"/>
      <c r="CW86" s="128"/>
      <c r="CX86" s="128"/>
      <c r="CY86" s="128"/>
      <c r="CZ86" s="128"/>
      <c r="DA86" s="128"/>
      <c r="DB86" s="128"/>
      <c r="DC86" s="128"/>
      <c r="DD86" s="128"/>
      <c r="DE86" s="128"/>
      <c r="DF86" s="128"/>
      <c r="DG86" s="128"/>
      <c r="DH86" s="128"/>
      <c r="DI86" s="128"/>
      <c r="DJ86" s="128"/>
      <c r="DK86" s="128"/>
      <c r="DL86" s="128"/>
      <c r="DM86" s="128"/>
      <c r="DN86" s="128"/>
      <c r="DO86" s="128"/>
      <c r="DP86" s="128"/>
      <c r="DQ86" s="128"/>
      <c r="DR86" s="127"/>
      <c r="DS86" s="127"/>
      <c r="DT86" s="127"/>
      <c r="DU86" s="127"/>
      <c r="DV86" s="127"/>
      <c r="DW86" s="127"/>
      <c r="DX86" s="127"/>
      <c r="DY86" s="127"/>
      <c r="DZ86" s="127"/>
      <c r="EA86" s="127"/>
      <c r="EB86" s="127"/>
      <c r="EC86" s="127"/>
      <c r="ED86" s="127"/>
      <c r="EE86" s="127"/>
      <c r="EF86" s="127"/>
      <c r="EG86" s="127"/>
      <c r="EH86" s="127"/>
      <c r="EI86" s="127"/>
      <c r="EJ86" s="127"/>
      <c r="EK86" s="127"/>
      <c r="EL86" s="127"/>
      <c r="EM86" s="127"/>
    </row>
    <row r="87" spans="1:143">
      <c r="A87" s="127"/>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c r="AA87" s="128"/>
      <c r="AB87" s="128"/>
      <c r="AC87" s="128"/>
      <c r="AD87" s="128"/>
      <c r="AE87" s="128"/>
      <c r="AF87" s="128"/>
      <c r="AG87" s="128"/>
      <c r="AH87" s="128"/>
      <c r="AI87" s="128"/>
      <c r="AJ87" s="128"/>
      <c r="AK87" s="128"/>
      <c r="AL87" s="128"/>
      <c r="AM87" s="128"/>
      <c r="AN87" s="128"/>
      <c r="AO87" s="128"/>
      <c r="AP87" s="128"/>
      <c r="AQ87" s="128"/>
      <c r="AR87" s="128"/>
      <c r="AS87" s="128"/>
      <c r="AT87" s="128"/>
      <c r="AU87" s="128"/>
      <c r="AV87" s="128"/>
      <c r="AW87" s="128"/>
      <c r="AX87" s="128"/>
      <c r="AY87" s="128"/>
      <c r="AZ87" s="128"/>
      <c r="BA87" s="128"/>
      <c r="BB87" s="128"/>
      <c r="BC87" s="128"/>
      <c r="BD87" s="128"/>
      <c r="BE87" s="128"/>
      <c r="BF87" s="128"/>
      <c r="BG87" s="128"/>
      <c r="BH87" s="128"/>
      <c r="BI87" s="128"/>
      <c r="BJ87" s="128"/>
      <c r="BK87" s="128"/>
      <c r="BL87" s="128"/>
      <c r="BM87" s="128"/>
      <c r="BN87" s="128"/>
      <c r="BO87" s="128"/>
      <c r="BP87" s="128"/>
      <c r="BQ87" s="128"/>
      <c r="BR87" s="128"/>
      <c r="BS87" s="128"/>
      <c r="BT87" s="128"/>
      <c r="BU87" s="128"/>
      <c r="BV87" s="128"/>
      <c r="BW87" s="128"/>
      <c r="BX87" s="128"/>
      <c r="BY87" s="128"/>
      <c r="BZ87" s="128"/>
      <c r="CA87" s="128"/>
      <c r="CB87" s="128"/>
      <c r="CC87" s="128"/>
      <c r="CD87" s="128"/>
      <c r="CE87" s="128"/>
      <c r="CF87" s="128"/>
      <c r="CG87" s="128"/>
      <c r="CH87" s="128"/>
      <c r="CI87" s="128"/>
      <c r="CJ87" s="128"/>
      <c r="CK87" s="128"/>
      <c r="CL87" s="128"/>
      <c r="CM87" s="128"/>
      <c r="CN87" s="128"/>
      <c r="CO87" s="128"/>
      <c r="CP87" s="128"/>
      <c r="CQ87" s="128"/>
      <c r="CR87" s="128"/>
      <c r="CS87" s="128"/>
      <c r="CT87" s="128"/>
      <c r="CU87" s="128"/>
      <c r="CV87" s="128"/>
      <c r="CW87" s="128"/>
      <c r="CX87" s="128"/>
      <c r="CY87" s="128"/>
      <c r="CZ87" s="128"/>
      <c r="DA87" s="128"/>
      <c r="DB87" s="128"/>
      <c r="DC87" s="128"/>
      <c r="DD87" s="128"/>
      <c r="DE87" s="128"/>
      <c r="DF87" s="128"/>
      <c r="DG87" s="128"/>
      <c r="DH87" s="128"/>
      <c r="DI87" s="128"/>
      <c r="DJ87" s="128"/>
      <c r="DK87" s="128"/>
      <c r="DL87" s="128"/>
      <c r="DM87" s="128"/>
      <c r="DN87" s="128"/>
      <c r="DO87" s="128"/>
      <c r="DP87" s="128"/>
      <c r="DQ87" s="128"/>
      <c r="DR87" s="127"/>
      <c r="DS87" s="127"/>
      <c r="DT87" s="127"/>
      <c r="DU87" s="127"/>
      <c r="DV87" s="127"/>
      <c r="DW87" s="127"/>
      <c r="DX87" s="127"/>
      <c r="DY87" s="127"/>
      <c r="DZ87" s="127"/>
      <c r="EA87" s="127"/>
      <c r="EB87" s="127"/>
      <c r="EC87" s="127"/>
      <c r="ED87" s="127"/>
      <c r="EE87" s="127"/>
      <c r="EF87" s="127"/>
      <c r="EG87" s="127"/>
      <c r="EH87" s="127"/>
      <c r="EI87" s="127"/>
      <c r="EJ87" s="127"/>
      <c r="EK87" s="127"/>
      <c r="EL87" s="127"/>
      <c r="EM87" s="127"/>
    </row>
    <row r="88" spans="1:143">
      <c r="A88" s="127"/>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c r="AA88" s="128"/>
      <c r="AB88" s="128"/>
      <c r="AC88" s="128"/>
      <c r="AD88" s="128"/>
      <c r="AE88" s="128"/>
      <c r="AF88" s="128"/>
      <c r="AG88" s="128"/>
      <c r="AH88" s="128"/>
      <c r="AI88" s="128"/>
      <c r="AJ88" s="128"/>
      <c r="AK88" s="128"/>
      <c r="AL88" s="128"/>
      <c r="AM88" s="128"/>
      <c r="AN88" s="128"/>
      <c r="AO88" s="128"/>
      <c r="AP88" s="128"/>
      <c r="AQ88" s="128"/>
      <c r="AR88" s="128"/>
      <c r="AS88" s="128"/>
      <c r="AT88" s="128"/>
      <c r="AU88" s="128"/>
      <c r="AV88" s="128"/>
      <c r="AW88" s="128"/>
      <c r="AX88" s="128"/>
      <c r="AY88" s="128"/>
      <c r="AZ88" s="128"/>
      <c r="BA88" s="128"/>
      <c r="BB88" s="128"/>
      <c r="BC88" s="128"/>
      <c r="BD88" s="128"/>
      <c r="BE88" s="128"/>
      <c r="BF88" s="128"/>
      <c r="BG88" s="128"/>
      <c r="BH88" s="128"/>
      <c r="BI88" s="128"/>
      <c r="BJ88" s="128"/>
      <c r="BK88" s="128"/>
      <c r="BL88" s="128"/>
      <c r="BM88" s="128"/>
      <c r="BN88" s="128"/>
      <c r="BO88" s="128"/>
      <c r="BP88" s="128"/>
      <c r="BQ88" s="128"/>
      <c r="BR88" s="128"/>
      <c r="BS88" s="128"/>
      <c r="BT88" s="128"/>
      <c r="BU88" s="128"/>
      <c r="BV88" s="128"/>
      <c r="BW88" s="128"/>
      <c r="BX88" s="128"/>
      <c r="BY88" s="128"/>
      <c r="BZ88" s="128"/>
      <c r="CA88" s="128"/>
      <c r="CB88" s="128"/>
      <c r="CC88" s="128"/>
      <c r="CD88" s="128"/>
      <c r="CE88" s="128"/>
      <c r="CF88" s="128"/>
      <c r="CG88" s="128"/>
      <c r="CH88" s="128"/>
      <c r="CI88" s="128"/>
      <c r="CJ88" s="128"/>
      <c r="CK88" s="128"/>
      <c r="CL88" s="128"/>
      <c r="CM88" s="128"/>
      <c r="CN88" s="128"/>
      <c r="CO88" s="128"/>
      <c r="CP88" s="128"/>
      <c r="CQ88" s="128"/>
      <c r="CR88" s="128"/>
      <c r="CS88" s="128"/>
      <c r="CT88" s="128"/>
      <c r="CU88" s="128"/>
      <c r="CV88" s="128"/>
      <c r="CW88" s="128"/>
      <c r="CX88" s="128"/>
      <c r="CY88" s="128"/>
      <c r="CZ88" s="128"/>
      <c r="DA88" s="128"/>
      <c r="DB88" s="128"/>
      <c r="DC88" s="128"/>
      <c r="DD88" s="128"/>
      <c r="DE88" s="128"/>
      <c r="DF88" s="128"/>
      <c r="DG88" s="128"/>
      <c r="DH88" s="128"/>
      <c r="DI88" s="128"/>
      <c r="DJ88" s="128"/>
      <c r="DK88" s="128"/>
      <c r="DL88" s="128"/>
      <c r="DM88" s="128"/>
      <c r="DN88" s="128"/>
      <c r="DO88" s="128"/>
      <c r="DP88" s="128"/>
      <c r="DQ88" s="128"/>
      <c r="DR88" s="127"/>
      <c r="DS88" s="127"/>
      <c r="DT88" s="127"/>
      <c r="DU88" s="127"/>
      <c r="DV88" s="127"/>
      <c r="DW88" s="127"/>
      <c r="DX88" s="127"/>
      <c r="DY88" s="127"/>
      <c r="DZ88" s="127"/>
      <c r="EA88" s="127"/>
      <c r="EB88" s="127"/>
      <c r="EC88" s="127"/>
      <c r="ED88" s="127"/>
      <c r="EE88" s="127"/>
      <c r="EF88" s="127"/>
      <c r="EG88" s="127"/>
      <c r="EH88" s="127"/>
      <c r="EI88" s="127"/>
      <c r="EJ88" s="127"/>
      <c r="EK88" s="127"/>
      <c r="EL88" s="127"/>
      <c r="EM88" s="127"/>
    </row>
    <row r="89" spans="1:143">
      <c r="A89" s="127"/>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c r="AA89" s="128"/>
      <c r="AB89" s="128"/>
      <c r="AC89" s="128"/>
      <c r="AD89" s="128"/>
      <c r="AE89" s="128"/>
      <c r="AF89" s="128"/>
      <c r="AG89" s="128"/>
      <c r="AH89" s="128"/>
      <c r="AI89" s="128"/>
      <c r="AJ89" s="128"/>
      <c r="AK89" s="128"/>
      <c r="AL89" s="128"/>
      <c r="AM89" s="128"/>
      <c r="AN89" s="128"/>
      <c r="AO89" s="128"/>
      <c r="AP89" s="128"/>
      <c r="AQ89" s="128"/>
      <c r="AR89" s="128"/>
      <c r="AS89" s="128"/>
      <c r="AT89" s="128"/>
      <c r="AU89" s="128"/>
      <c r="AV89" s="128"/>
      <c r="AW89" s="128"/>
      <c r="AX89" s="128"/>
      <c r="AY89" s="128"/>
      <c r="AZ89" s="128"/>
      <c r="BA89" s="128"/>
      <c r="BB89" s="128"/>
      <c r="BC89" s="128"/>
      <c r="BD89" s="128"/>
      <c r="BE89" s="128"/>
      <c r="BF89" s="128"/>
      <c r="BG89" s="128"/>
      <c r="BH89" s="128"/>
      <c r="BI89" s="128"/>
      <c r="BJ89" s="128"/>
      <c r="BK89" s="128"/>
      <c r="BL89" s="128"/>
      <c r="BM89" s="128"/>
      <c r="BN89" s="128"/>
      <c r="BO89" s="128"/>
      <c r="BP89" s="128"/>
      <c r="BQ89" s="128"/>
      <c r="BR89" s="128"/>
      <c r="BS89" s="128"/>
      <c r="BT89" s="128"/>
      <c r="BU89" s="128"/>
      <c r="BV89" s="128"/>
      <c r="BW89" s="128"/>
      <c r="BX89" s="128"/>
      <c r="BY89" s="128"/>
      <c r="BZ89" s="128"/>
      <c r="CA89" s="128"/>
      <c r="CB89" s="128"/>
      <c r="CC89" s="128"/>
      <c r="CD89" s="128"/>
      <c r="CE89" s="128"/>
      <c r="CF89" s="128"/>
      <c r="CG89" s="128"/>
      <c r="CH89" s="128"/>
      <c r="CI89" s="128"/>
      <c r="CJ89" s="128"/>
      <c r="CK89" s="128"/>
      <c r="CL89" s="128"/>
      <c r="CM89" s="128"/>
      <c r="CN89" s="128"/>
      <c r="CO89" s="128"/>
      <c r="CP89" s="128"/>
      <c r="CQ89" s="128"/>
      <c r="CR89" s="128"/>
      <c r="CS89" s="128"/>
      <c r="CT89" s="128"/>
      <c r="CU89" s="128"/>
      <c r="CV89" s="128"/>
      <c r="CW89" s="128"/>
      <c r="CX89" s="128"/>
      <c r="CY89" s="128"/>
      <c r="CZ89" s="128"/>
      <c r="DA89" s="128"/>
      <c r="DB89" s="128"/>
      <c r="DC89" s="128"/>
      <c r="DD89" s="128"/>
      <c r="DE89" s="128"/>
      <c r="DF89" s="128"/>
      <c r="DG89" s="128"/>
      <c r="DH89" s="128"/>
      <c r="DI89" s="128"/>
      <c r="DJ89" s="128"/>
      <c r="DK89" s="128"/>
      <c r="DL89" s="128"/>
      <c r="DM89" s="128"/>
      <c r="DN89" s="128"/>
      <c r="DO89" s="128"/>
      <c r="DP89" s="128"/>
      <c r="DQ89" s="128"/>
      <c r="DR89" s="127"/>
      <c r="DS89" s="127"/>
      <c r="DT89" s="127"/>
      <c r="DU89" s="127"/>
      <c r="DV89" s="127"/>
      <c r="DW89" s="127"/>
      <c r="DX89" s="127"/>
      <c r="DY89" s="127"/>
      <c r="DZ89" s="127"/>
      <c r="EA89" s="127"/>
      <c r="EB89" s="127"/>
      <c r="EC89" s="127"/>
      <c r="ED89" s="127"/>
      <c r="EE89" s="127"/>
      <c r="EF89" s="127"/>
      <c r="EG89" s="127"/>
      <c r="EH89" s="127"/>
      <c r="EI89" s="127"/>
      <c r="EJ89" s="127"/>
      <c r="EK89" s="127"/>
      <c r="EL89" s="127"/>
      <c r="EM89" s="127"/>
    </row>
    <row r="90" spans="1:143">
      <c r="A90" s="127"/>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c r="AA90" s="128"/>
      <c r="AB90" s="128"/>
      <c r="AC90" s="128"/>
      <c r="AD90" s="128"/>
      <c r="AE90" s="128"/>
      <c r="AF90" s="128"/>
      <c r="AG90" s="128"/>
      <c r="AH90" s="128"/>
      <c r="AI90" s="128"/>
      <c r="AJ90" s="128"/>
      <c r="AK90" s="128"/>
      <c r="AL90" s="128"/>
      <c r="AM90" s="128"/>
      <c r="AN90" s="128"/>
      <c r="AO90" s="128"/>
      <c r="AP90" s="128"/>
      <c r="AQ90" s="128"/>
      <c r="AR90" s="128"/>
      <c r="AS90" s="128"/>
      <c r="AT90" s="128"/>
      <c r="AU90" s="128"/>
      <c r="AV90" s="128"/>
      <c r="AW90" s="128"/>
      <c r="AX90" s="128"/>
      <c r="AY90" s="128"/>
      <c r="AZ90" s="128"/>
      <c r="BA90" s="128"/>
      <c r="BB90" s="128"/>
      <c r="BC90" s="128"/>
      <c r="BD90" s="128"/>
      <c r="BE90" s="128"/>
      <c r="BF90" s="128"/>
      <c r="BG90" s="128"/>
      <c r="BH90" s="128"/>
      <c r="BI90" s="128"/>
      <c r="BJ90" s="128"/>
      <c r="BK90" s="128"/>
      <c r="BL90" s="128"/>
      <c r="BM90" s="128"/>
      <c r="BN90" s="128"/>
      <c r="BO90" s="128"/>
      <c r="BP90" s="128"/>
      <c r="BQ90" s="128"/>
      <c r="BR90" s="128"/>
      <c r="BS90" s="128"/>
      <c r="BT90" s="128"/>
      <c r="BU90" s="128"/>
      <c r="BV90" s="128"/>
      <c r="BW90" s="128"/>
      <c r="BX90" s="128"/>
      <c r="BY90" s="128"/>
      <c r="BZ90" s="128"/>
      <c r="CA90" s="128"/>
      <c r="CB90" s="128"/>
      <c r="CC90" s="128"/>
      <c r="CD90" s="128"/>
      <c r="CE90" s="128"/>
      <c r="CF90" s="128"/>
      <c r="CG90" s="128"/>
      <c r="CH90" s="128"/>
      <c r="CI90" s="128"/>
      <c r="CJ90" s="128"/>
      <c r="CK90" s="128"/>
      <c r="CL90" s="128"/>
      <c r="CM90" s="128"/>
      <c r="CN90" s="128"/>
      <c r="CO90" s="128"/>
      <c r="CP90" s="128"/>
      <c r="CQ90" s="128"/>
      <c r="CR90" s="128"/>
      <c r="CS90" s="128"/>
      <c r="CT90" s="128"/>
      <c r="CU90" s="128"/>
      <c r="CV90" s="128"/>
      <c r="CW90" s="128"/>
      <c r="CX90" s="128"/>
      <c r="CY90" s="128"/>
      <c r="CZ90" s="128"/>
      <c r="DA90" s="128"/>
      <c r="DB90" s="128"/>
      <c r="DC90" s="128"/>
      <c r="DD90" s="128"/>
      <c r="DE90" s="128"/>
      <c r="DF90" s="128"/>
      <c r="DG90" s="128"/>
      <c r="DH90" s="128"/>
      <c r="DI90" s="128"/>
      <c r="DJ90" s="128"/>
      <c r="DK90" s="128"/>
      <c r="DL90" s="128"/>
      <c r="DM90" s="128"/>
      <c r="DN90" s="128"/>
      <c r="DO90" s="128"/>
      <c r="DP90" s="128"/>
      <c r="DQ90" s="128"/>
      <c r="DR90" s="127"/>
      <c r="DS90" s="127"/>
      <c r="DT90" s="127"/>
      <c r="DU90" s="127"/>
      <c r="DV90" s="127"/>
      <c r="DW90" s="127"/>
      <c r="DX90" s="127"/>
      <c r="DY90" s="127"/>
      <c r="DZ90" s="127"/>
      <c r="EA90" s="127"/>
      <c r="EB90" s="127"/>
      <c r="EC90" s="127"/>
      <c r="ED90" s="127"/>
      <c r="EE90" s="127"/>
      <c r="EF90" s="127"/>
      <c r="EG90" s="127"/>
      <c r="EH90" s="127"/>
      <c r="EI90" s="127"/>
      <c r="EJ90" s="127"/>
      <c r="EK90" s="127"/>
      <c r="EL90" s="127"/>
      <c r="EM90" s="127"/>
    </row>
    <row r="91" spans="1:143">
      <c r="A91" s="127"/>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c r="AA91" s="128"/>
      <c r="AB91" s="128"/>
      <c r="AC91" s="128"/>
      <c r="AD91" s="128"/>
      <c r="AE91" s="128"/>
      <c r="AF91" s="128"/>
      <c r="AG91" s="128"/>
      <c r="AH91" s="128"/>
      <c r="AI91" s="128"/>
      <c r="AJ91" s="128"/>
      <c r="AK91" s="128"/>
      <c r="AL91" s="128"/>
      <c r="AM91" s="128"/>
      <c r="AN91" s="128"/>
      <c r="AO91" s="128"/>
      <c r="AP91" s="128"/>
      <c r="AQ91" s="128"/>
      <c r="AR91" s="128"/>
      <c r="AS91" s="128"/>
      <c r="AT91" s="128"/>
      <c r="AU91" s="128"/>
      <c r="AV91" s="128"/>
      <c r="AW91" s="128"/>
      <c r="AX91" s="128"/>
      <c r="AY91" s="128"/>
      <c r="AZ91" s="128"/>
      <c r="BA91" s="128"/>
      <c r="BB91" s="128"/>
      <c r="BC91" s="128"/>
      <c r="BD91" s="128"/>
      <c r="BE91" s="128"/>
      <c r="BF91" s="128"/>
      <c r="BG91" s="128"/>
      <c r="BH91" s="128"/>
      <c r="BI91" s="128"/>
      <c r="BJ91" s="128"/>
      <c r="BK91" s="128"/>
      <c r="BL91" s="128"/>
      <c r="BM91" s="128"/>
      <c r="BN91" s="128"/>
      <c r="BO91" s="128"/>
      <c r="BP91" s="128"/>
      <c r="BQ91" s="128"/>
      <c r="BR91" s="128"/>
      <c r="BS91" s="128"/>
      <c r="BT91" s="128"/>
      <c r="BU91" s="128"/>
      <c r="BV91" s="128"/>
      <c r="BW91" s="128"/>
      <c r="BX91" s="128"/>
      <c r="BY91" s="128"/>
      <c r="BZ91" s="128"/>
      <c r="CA91" s="128"/>
      <c r="CB91" s="128"/>
      <c r="CC91" s="128"/>
      <c r="CD91" s="128"/>
      <c r="CE91" s="128"/>
      <c r="CF91" s="128"/>
      <c r="CG91" s="128"/>
      <c r="CH91" s="128"/>
      <c r="CI91" s="128"/>
      <c r="CJ91" s="128"/>
      <c r="CK91" s="128"/>
      <c r="CL91" s="128"/>
      <c r="CM91" s="128"/>
      <c r="CN91" s="128"/>
      <c r="CO91" s="128"/>
      <c r="CP91" s="128"/>
      <c r="CQ91" s="128"/>
      <c r="CR91" s="128"/>
      <c r="CS91" s="128"/>
      <c r="CT91" s="128"/>
      <c r="CU91" s="128"/>
      <c r="CV91" s="128"/>
      <c r="CW91" s="128"/>
      <c r="CX91" s="128"/>
      <c r="CY91" s="128"/>
      <c r="CZ91" s="128"/>
      <c r="DA91" s="128"/>
      <c r="DB91" s="128"/>
      <c r="DC91" s="128"/>
      <c r="DD91" s="128"/>
      <c r="DE91" s="128"/>
      <c r="DF91" s="128"/>
      <c r="DG91" s="128"/>
      <c r="DH91" s="128"/>
      <c r="DI91" s="128"/>
      <c r="DJ91" s="128"/>
      <c r="DK91" s="128"/>
      <c r="DL91" s="128"/>
      <c r="DM91" s="128"/>
      <c r="DN91" s="128"/>
      <c r="DO91" s="128"/>
      <c r="DP91" s="128"/>
      <c r="DQ91" s="128"/>
      <c r="DR91" s="127"/>
      <c r="DS91" s="127"/>
      <c r="DT91" s="127"/>
      <c r="DU91" s="127"/>
      <c r="DV91" s="127"/>
      <c r="DW91" s="127"/>
      <c r="DX91" s="127"/>
      <c r="DY91" s="127"/>
      <c r="DZ91" s="127"/>
      <c r="EA91" s="127"/>
      <c r="EB91" s="127"/>
      <c r="EC91" s="127"/>
      <c r="ED91" s="127"/>
      <c r="EE91" s="127"/>
      <c r="EF91" s="127"/>
      <c r="EG91" s="127"/>
      <c r="EH91" s="127"/>
      <c r="EI91" s="127"/>
      <c r="EJ91" s="127"/>
      <c r="EK91" s="127"/>
      <c r="EL91" s="127"/>
      <c r="EM91" s="127"/>
    </row>
    <row r="92" spans="1:143">
      <c r="A92" s="127"/>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c r="AA92" s="128"/>
      <c r="AB92" s="128"/>
      <c r="AC92" s="128"/>
      <c r="AD92" s="128"/>
      <c r="AE92" s="128"/>
      <c r="AF92" s="128"/>
      <c r="AG92" s="128"/>
      <c r="AH92" s="128"/>
      <c r="AI92" s="128"/>
      <c r="AJ92" s="128"/>
      <c r="AK92" s="128"/>
      <c r="AL92" s="128"/>
      <c r="AM92" s="128"/>
      <c r="AN92" s="128"/>
      <c r="AO92" s="128"/>
      <c r="AP92" s="128"/>
      <c r="AQ92" s="128"/>
      <c r="AR92" s="128"/>
      <c r="AS92" s="128"/>
      <c r="AT92" s="128"/>
      <c r="AU92" s="128"/>
      <c r="AV92" s="128"/>
      <c r="AW92" s="128"/>
      <c r="AX92" s="128"/>
      <c r="AY92" s="128"/>
      <c r="AZ92" s="128"/>
      <c r="BA92" s="128"/>
      <c r="BB92" s="128"/>
      <c r="BC92" s="128"/>
      <c r="BD92" s="128"/>
      <c r="BE92" s="128"/>
      <c r="BF92" s="128"/>
      <c r="BG92" s="128"/>
      <c r="BH92" s="128"/>
      <c r="BI92" s="128"/>
      <c r="BJ92" s="128"/>
      <c r="BK92" s="128"/>
      <c r="BL92" s="128"/>
      <c r="BM92" s="128"/>
      <c r="BN92" s="128"/>
      <c r="BO92" s="128"/>
      <c r="BP92" s="128"/>
      <c r="BQ92" s="128"/>
      <c r="BR92" s="128"/>
      <c r="BS92" s="128"/>
      <c r="BT92" s="128"/>
      <c r="BU92" s="128"/>
      <c r="BV92" s="128"/>
      <c r="BW92" s="128"/>
      <c r="BX92" s="128"/>
      <c r="BY92" s="128"/>
      <c r="BZ92" s="128"/>
      <c r="CA92" s="128"/>
      <c r="CB92" s="128"/>
      <c r="CC92" s="128"/>
      <c r="CD92" s="128"/>
      <c r="CE92" s="128"/>
      <c r="CF92" s="128"/>
      <c r="CG92" s="128"/>
      <c r="CH92" s="128"/>
      <c r="CI92" s="128"/>
      <c r="CJ92" s="128"/>
      <c r="CK92" s="128"/>
      <c r="CL92" s="128"/>
      <c r="CM92" s="128"/>
      <c r="CN92" s="128"/>
      <c r="CO92" s="128"/>
      <c r="CP92" s="128"/>
      <c r="CQ92" s="128"/>
      <c r="CR92" s="128"/>
      <c r="CS92" s="128"/>
      <c r="CT92" s="128"/>
      <c r="CU92" s="128"/>
      <c r="CV92" s="128"/>
      <c r="CW92" s="128"/>
      <c r="CX92" s="128"/>
      <c r="CY92" s="128"/>
      <c r="CZ92" s="128"/>
      <c r="DA92" s="128"/>
      <c r="DB92" s="128"/>
      <c r="DC92" s="128"/>
      <c r="DD92" s="128"/>
      <c r="DE92" s="128"/>
      <c r="DF92" s="128"/>
      <c r="DG92" s="128"/>
      <c r="DH92" s="128"/>
      <c r="DI92" s="128"/>
      <c r="DJ92" s="128"/>
      <c r="DK92" s="128"/>
      <c r="DL92" s="128"/>
      <c r="DM92" s="128"/>
      <c r="DN92" s="128"/>
      <c r="DO92" s="128"/>
      <c r="DP92" s="128"/>
      <c r="DQ92" s="128"/>
      <c r="DR92" s="127"/>
      <c r="DS92" s="127"/>
      <c r="DT92" s="127"/>
      <c r="DU92" s="127"/>
      <c r="DV92" s="127"/>
      <c r="DW92" s="127"/>
      <c r="DX92" s="127"/>
      <c r="DY92" s="127"/>
      <c r="DZ92" s="127"/>
      <c r="EA92" s="127"/>
      <c r="EB92" s="127"/>
      <c r="EC92" s="127"/>
      <c r="ED92" s="127"/>
      <c r="EE92" s="127"/>
      <c r="EF92" s="127"/>
      <c r="EG92" s="127"/>
      <c r="EH92" s="127"/>
      <c r="EI92" s="127"/>
      <c r="EJ92" s="127"/>
      <c r="EK92" s="127"/>
      <c r="EL92" s="127"/>
      <c r="EM92" s="127"/>
    </row>
    <row r="93" spans="1:143">
      <c r="A93" s="127"/>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c r="AA93" s="128"/>
      <c r="AB93" s="128"/>
      <c r="AC93" s="128"/>
      <c r="AD93" s="128"/>
      <c r="AE93" s="128"/>
      <c r="AF93" s="128"/>
      <c r="AG93" s="128"/>
      <c r="AH93" s="128"/>
      <c r="AI93" s="128"/>
      <c r="AJ93" s="128"/>
      <c r="AK93" s="128"/>
      <c r="AL93" s="128"/>
      <c r="AM93" s="128"/>
      <c r="AN93" s="128"/>
      <c r="AO93" s="128"/>
      <c r="AP93" s="128"/>
      <c r="AQ93" s="128"/>
      <c r="AR93" s="128"/>
      <c r="AS93" s="128"/>
      <c r="AT93" s="128"/>
      <c r="AU93" s="128"/>
      <c r="AV93" s="128"/>
      <c r="AW93" s="128"/>
      <c r="AX93" s="128"/>
      <c r="AY93" s="128"/>
      <c r="AZ93" s="128"/>
      <c r="BA93" s="128"/>
      <c r="BB93" s="128"/>
      <c r="BC93" s="128"/>
      <c r="BD93" s="128"/>
      <c r="BE93" s="128"/>
      <c r="BF93" s="128"/>
      <c r="BG93" s="128"/>
      <c r="BH93" s="128"/>
      <c r="BI93" s="128"/>
      <c r="BJ93" s="128"/>
      <c r="BK93" s="128"/>
      <c r="BL93" s="128"/>
      <c r="BM93" s="128"/>
      <c r="BN93" s="128"/>
      <c r="BO93" s="128"/>
      <c r="BP93" s="128"/>
      <c r="BQ93" s="128"/>
      <c r="BR93" s="128"/>
      <c r="BS93" s="128"/>
      <c r="BT93" s="128"/>
      <c r="BU93" s="128"/>
      <c r="BV93" s="128"/>
      <c r="BW93" s="128"/>
      <c r="BX93" s="128"/>
      <c r="BY93" s="128"/>
      <c r="BZ93" s="128"/>
      <c r="CA93" s="128"/>
      <c r="CB93" s="128"/>
      <c r="CC93" s="128"/>
      <c r="CD93" s="128"/>
      <c r="CE93" s="128"/>
      <c r="CF93" s="128"/>
      <c r="CG93" s="128"/>
      <c r="CH93" s="128"/>
      <c r="CI93" s="128"/>
      <c r="CJ93" s="128"/>
      <c r="CK93" s="128"/>
      <c r="CL93" s="128"/>
      <c r="CM93" s="128"/>
      <c r="CN93" s="128"/>
      <c r="CO93" s="128"/>
      <c r="CP93" s="128"/>
      <c r="CQ93" s="128"/>
      <c r="CR93" s="128"/>
      <c r="CS93" s="128"/>
      <c r="CT93" s="128"/>
      <c r="CU93" s="128"/>
      <c r="CV93" s="128"/>
      <c r="CW93" s="128"/>
      <c r="CX93" s="128"/>
      <c r="CY93" s="128"/>
      <c r="CZ93" s="128"/>
      <c r="DA93" s="128"/>
      <c r="DB93" s="128"/>
      <c r="DC93" s="128"/>
      <c r="DD93" s="128"/>
      <c r="DE93" s="128"/>
      <c r="DF93" s="128"/>
      <c r="DG93" s="128"/>
      <c r="DH93" s="128"/>
      <c r="DI93" s="128"/>
      <c r="DJ93" s="128"/>
      <c r="DK93" s="128"/>
      <c r="DL93" s="128"/>
      <c r="DM93" s="128"/>
      <c r="DN93" s="128"/>
      <c r="DO93" s="128"/>
      <c r="DP93" s="128"/>
      <c r="DQ93" s="128"/>
      <c r="DR93" s="127"/>
      <c r="DS93" s="127"/>
      <c r="DT93" s="127"/>
      <c r="DU93" s="127"/>
      <c r="DV93" s="127"/>
      <c r="DW93" s="127"/>
      <c r="DX93" s="127"/>
      <c r="DY93" s="127"/>
      <c r="DZ93" s="127"/>
      <c r="EA93" s="127"/>
      <c r="EB93" s="127"/>
      <c r="EC93" s="127"/>
      <c r="ED93" s="127"/>
      <c r="EE93" s="127"/>
      <c r="EF93" s="127"/>
      <c r="EG93" s="127"/>
      <c r="EH93" s="127"/>
      <c r="EI93" s="127"/>
      <c r="EJ93" s="127"/>
      <c r="EK93" s="127"/>
      <c r="EL93" s="127"/>
      <c r="EM93" s="127"/>
    </row>
    <row r="94" spans="1:143">
      <c r="A94" s="127"/>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c r="AA94" s="128"/>
      <c r="AB94" s="128"/>
      <c r="AC94" s="128"/>
      <c r="AD94" s="128"/>
      <c r="AE94" s="128"/>
      <c r="AF94" s="128"/>
      <c r="AG94" s="128"/>
      <c r="AH94" s="128"/>
      <c r="AI94" s="128"/>
      <c r="AJ94" s="128"/>
      <c r="AK94" s="128"/>
      <c r="AL94" s="128"/>
      <c r="AM94" s="128"/>
      <c r="AN94" s="128"/>
      <c r="AO94" s="128"/>
      <c r="AP94" s="128"/>
      <c r="AQ94" s="128"/>
      <c r="AR94" s="128"/>
      <c r="AS94" s="128"/>
      <c r="AT94" s="128"/>
      <c r="AU94" s="128"/>
      <c r="AV94" s="128"/>
      <c r="AW94" s="128"/>
      <c r="AX94" s="128"/>
      <c r="AY94" s="128"/>
      <c r="AZ94" s="128"/>
      <c r="BA94" s="128"/>
      <c r="BB94" s="128"/>
      <c r="BC94" s="128"/>
      <c r="BD94" s="128"/>
      <c r="BE94" s="128"/>
      <c r="BF94" s="128"/>
      <c r="BG94" s="128"/>
      <c r="BH94" s="128"/>
      <c r="BI94" s="128"/>
      <c r="BJ94" s="128"/>
      <c r="BK94" s="128"/>
      <c r="BL94" s="128"/>
      <c r="BM94" s="128"/>
      <c r="BN94" s="128"/>
      <c r="BO94" s="128"/>
      <c r="BP94" s="128"/>
      <c r="BQ94" s="128"/>
      <c r="BR94" s="128"/>
      <c r="BS94" s="128"/>
      <c r="BT94" s="128"/>
      <c r="BU94" s="128"/>
      <c r="BV94" s="128"/>
      <c r="BW94" s="128"/>
      <c r="BX94" s="128"/>
      <c r="BY94" s="128"/>
      <c r="BZ94" s="128"/>
      <c r="CA94" s="128"/>
      <c r="CB94" s="128"/>
      <c r="CC94" s="128"/>
      <c r="CD94" s="128"/>
      <c r="CE94" s="128"/>
      <c r="CF94" s="128"/>
      <c r="CG94" s="128"/>
      <c r="CH94" s="128"/>
      <c r="CI94" s="128"/>
      <c r="CJ94" s="128"/>
      <c r="CK94" s="128"/>
      <c r="CL94" s="128"/>
      <c r="CM94" s="128"/>
      <c r="CN94" s="128"/>
      <c r="CO94" s="128"/>
      <c r="CP94" s="128"/>
      <c r="CQ94" s="128"/>
      <c r="CR94" s="128"/>
      <c r="CS94" s="128"/>
      <c r="CT94" s="128"/>
      <c r="CU94" s="128"/>
      <c r="CV94" s="128"/>
      <c r="CW94" s="128"/>
      <c r="CX94" s="128"/>
      <c r="CY94" s="128"/>
      <c r="CZ94" s="128"/>
      <c r="DA94" s="128"/>
      <c r="DB94" s="128"/>
      <c r="DC94" s="128"/>
      <c r="DD94" s="128"/>
      <c r="DE94" s="128"/>
      <c r="DF94" s="128"/>
      <c r="DG94" s="128"/>
      <c r="DH94" s="128"/>
      <c r="DI94" s="128"/>
      <c r="DJ94" s="128"/>
      <c r="DK94" s="128"/>
      <c r="DL94" s="128"/>
      <c r="DM94" s="128"/>
      <c r="DN94" s="128"/>
      <c r="DO94" s="128"/>
      <c r="DP94" s="128"/>
      <c r="DQ94" s="128"/>
      <c r="DR94" s="127"/>
      <c r="DS94" s="127"/>
      <c r="DT94" s="127"/>
      <c r="DU94" s="127"/>
      <c r="DV94" s="127"/>
      <c r="DW94" s="127"/>
      <c r="DX94" s="127"/>
      <c r="DY94" s="127"/>
      <c r="DZ94" s="127"/>
      <c r="EA94" s="127"/>
      <c r="EB94" s="127"/>
      <c r="EC94" s="127"/>
      <c r="ED94" s="127"/>
      <c r="EE94" s="127"/>
      <c r="EF94" s="127"/>
      <c r="EG94" s="127"/>
      <c r="EH94" s="127"/>
      <c r="EI94" s="127"/>
      <c r="EJ94" s="127"/>
      <c r="EK94" s="127"/>
      <c r="EL94" s="127"/>
      <c r="EM94" s="127"/>
    </row>
    <row r="95" spans="1:143">
      <c r="A95" s="127"/>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c r="AA95" s="128"/>
      <c r="AB95" s="128"/>
      <c r="AC95" s="128"/>
      <c r="AD95" s="128"/>
      <c r="AE95" s="128"/>
      <c r="AF95" s="128"/>
      <c r="AG95" s="128"/>
      <c r="AH95" s="128"/>
      <c r="AI95" s="128"/>
      <c r="AJ95" s="128"/>
      <c r="AK95" s="128"/>
      <c r="AL95" s="128"/>
      <c r="AM95" s="128"/>
      <c r="AN95" s="128"/>
      <c r="AO95" s="128"/>
      <c r="AP95" s="128"/>
      <c r="AQ95" s="128"/>
      <c r="AR95" s="128"/>
      <c r="AS95" s="128"/>
      <c r="AT95" s="128"/>
      <c r="AU95" s="128"/>
      <c r="AV95" s="128"/>
      <c r="AW95" s="128"/>
      <c r="AX95" s="128"/>
      <c r="AY95" s="128"/>
      <c r="AZ95" s="128"/>
      <c r="BA95" s="128"/>
      <c r="BB95" s="128"/>
      <c r="BC95" s="128"/>
      <c r="BD95" s="128"/>
      <c r="BE95" s="128"/>
      <c r="BF95" s="128"/>
      <c r="BG95" s="128"/>
      <c r="BH95" s="128"/>
      <c r="BI95" s="128"/>
      <c r="BJ95" s="128"/>
      <c r="BK95" s="128"/>
      <c r="BL95" s="128"/>
      <c r="BM95" s="128"/>
      <c r="BN95" s="128"/>
      <c r="BO95" s="128"/>
      <c r="BP95" s="128"/>
      <c r="BQ95" s="128"/>
      <c r="BR95" s="128"/>
      <c r="BS95" s="128"/>
      <c r="BT95" s="128"/>
      <c r="BU95" s="128"/>
      <c r="BV95" s="128"/>
      <c r="BW95" s="128"/>
      <c r="BX95" s="128"/>
      <c r="BY95" s="128"/>
      <c r="BZ95" s="128"/>
      <c r="CA95" s="128"/>
      <c r="CB95" s="128"/>
      <c r="CC95" s="128"/>
      <c r="CD95" s="128"/>
      <c r="CE95" s="128"/>
      <c r="CF95" s="128"/>
      <c r="CG95" s="128"/>
      <c r="CH95" s="128"/>
      <c r="CI95" s="128"/>
      <c r="CJ95" s="128"/>
      <c r="CK95" s="128"/>
      <c r="CL95" s="128"/>
      <c r="CM95" s="128"/>
      <c r="CN95" s="128"/>
      <c r="CO95" s="128"/>
      <c r="CP95" s="128"/>
      <c r="CQ95" s="128"/>
      <c r="CR95" s="128"/>
      <c r="CS95" s="128"/>
      <c r="CT95" s="128"/>
      <c r="CU95" s="128"/>
      <c r="CV95" s="128"/>
      <c r="CW95" s="128"/>
      <c r="CX95" s="128"/>
      <c r="CY95" s="128"/>
      <c r="CZ95" s="128"/>
      <c r="DA95" s="128"/>
      <c r="DB95" s="128"/>
      <c r="DC95" s="128"/>
      <c r="DD95" s="128"/>
      <c r="DE95" s="128"/>
      <c r="DF95" s="128"/>
      <c r="DG95" s="128"/>
      <c r="DH95" s="128"/>
      <c r="DI95" s="128"/>
      <c r="DJ95" s="128"/>
      <c r="DK95" s="128"/>
      <c r="DL95" s="128"/>
      <c r="DM95" s="128"/>
      <c r="DN95" s="128"/>
      <c r="DO95" s="128"/>
      <c r="DP95" s="128"/>
      <c r="DQ95" s="128"/>
      <c r="DR95" s="127"/>
      <c r="DS95" s="127"/>
      <c r="DT95" s="127"/>
      <c r="DU95" s="127"/>
      <c r="DV95" s="127"/>
      <c r="DW95" s="127"/>
      <c r="DX95" s="127"/>
      <c r="DY95" s="127"/>
      <c r="DZ95" s="127"/>
      <c r="EA95" s="127"/>
      <c r="EB95" s="127"/>
      <c r="EC95" s="127"/>
      <c r="ED95" s="127"/>
      <c r="EE95" s="127"/>
      <c r="EF95" s="127"/>
      <c r="EG95" s="127"/>
      <c r="EH95" s="127"/>
      <c r="EI95" s="127"/>
      <c r="EJ95" s="127"/>
      <c r="EK95" s="127"/>
      <c r="EL95" s="127"/>
      <c r="EM95" s="127"/>
    </row>
    <row r="96" spans="1:143">
      <c r="A96" s="127"/>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c r="AA96" s="128"/>
      <c r="AB96" s="128"/>
      <c r="AC96" s="128"/>
      <c r="AD96" s="128"/>
      <c r="AE96" s="128"/>
      <c r="AF96" s="128"/>
      <c r="AG96" s="128"/>
      <c r="AH96" s="128"/>
      <c r="AI96" s="128"/>
      <c r="AJ96" s="128"/>
      <c r="AK96" s="128"/>
      <c r="AL96" s="128"/>
      <c r="AM96" s="128"/>
      <c r="AN96" s="128"/>
      <c r="AO96" s="128"/>
      <c r="AP96" s="128"/>
      <c r="AQ96" s="128"/>
      <c r="AR96" s="128"/>
      <c r="AS96" s="128"/>
      <c r="AT96" s="128"/>
      <c r="AU96" s="128"/>
      <c r="AV96" s="128"/>
      <c r="AW96" s="128"/>
      <c r="AX96" s="128"/>
      <c r="AY96" s="128"/>
      <c r="AZ96" s="128"/>
      <c r="BA96" s="128"/>
      <c r="BB96" s="128"/>
      <c r="BC96" s="128"/>
      <c r="BD96" s="128"/>
      <c r="BE96" s="128"/>
      <c r="BF96" s="128"/>
      <c r="BG96" s="128"/>
      <c r="BH96" s="128"/>
      <c r="BI96" s="128"/>
      <c r="BJ96" s="128"/>
      <c r="BK96" s="128"/>
      <c r="BL96" s="128"/>
      <c r="BM96" s="128"/>
      <c r="BN96" s="128"/>
      <c r="BO96" s="128"/>
      <c r="BP96" s="128"/>
      <c r="BQ96" s="128"/>
      <c r="BR96" s="128"/>
      <c r="BS96" s="128"/>
      <c r="BT96" s="128"/>
      <c r="BU96" s="128"/>
      <c r="BV96" s="128"/>
      <c r="BW96" s="128"/>
      <c r="BX96" s="128"/>
      <c r="BY96" s="128"/>
      <c r="BZ96" s="128"/>
      <c r="CA96" s="128"/>
      <c r="CB96" s="128"/>
      <c r="CC96" s="128"/>
      <c r="CD96" s="128"/>
      <c r="CE96" s="128"/>
      <c r="CF96" s="128"/>
      <c r="CG96" s="128"/>
      <c r="CH96" s="128"/>
      <c r="CI96" s="128"/>
      <c r="CJ96" s="128"/>
      <c r="CK96" s="128"/>
      <c r="CL96" s="128"/>
      <c r="CM96" s="128"/>
      <c r="CN96" s="128"/>
      <c r="CO96" s="128"/>
      <c r="CP96" s="128"/>
      <c r="CQ96" s="128"/>
      <c r="CR96" s="128"/>
      <c r="CS96" s="128"/>
      <c r="CT96" s="128"/>
      <c r="CU96" s="128"/>
      <c r="CV96" s="128"/>
      <c r="CW96" s="128"/>
      <c r="CX96" s="128"/>
      <c r="CY96" s="128"/>
      <c r="CZ96" s="128"/>
      <c r="DA96" s="128"/>
      <c r="DB96" s="128"/>
      <c r="DC96" s="128"/>
      <c r="DD96" s="128"/>
      <c r="DE96" s="128"/>
      <c r="DF96" s="128"/>
      <c r="DG96" s="128"/>
      <c r="DH96" s="128"/>
      <c r="DI96" s="128"/>
      <c r="DJ96" s="128"/>
      <c r="DK96" s="128"/>
      <c r="DL96" s="128"/>
      <c r="DM96" s="128"/>
      <c r="DN96" s="128"/>
      <c r="DO96" s="128"/>
      <c r="DP96" s="128"/>
      <c r="DQ96" s="128"/>
      <c r="DR96" s="127"/>
      <c r="DS96" s="127"/>
      <c r="DT96" s="127"/>
      <c r="DU96" s="127"/>
      <c r="DV96" s="127"/>
      <c r="DW96" s="127"/>
      <c r="DX96" s="127"/>
      <c r="DY96" s="127"/>
      <c r="DZ96" s="127"/>
      <c r="EA96" s="127"/>
      <c r="EB96" s="127"/>
      <c r="EC96" s="127"/>
      <c r="ED96" s="127"/>
      <c r="EE96" s="127"/>
      <c r="EF96" s="127"/>
      <c r="EG96" s="127"/>
      <c r="EH96" s="127"/>
      <c r="EI96" s="127"/>
      <c r="EJ96" s="127"/>
      <c r="EK96" s="127"/>
      <c r="EL96" s="127"/>
      <c r="EM96" s="127"/>
    </row>
    <row r="97" spans="1:143">
      <c r="A97" s="127"/>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c r="AA97" s="128"/>
      <c r="AB97" s="128"/>
      <c r="AC97" s="128"/>
      <c r="AD97" s="128"/>
      <c r="AE97" s="128"/>
      <c r="AF97" s="128"/>
      <c r="AG97" s="128"/>
      <c r="AH97" s="128"/>
      <c r="AI97" s="128"/>
      <c r="AJ97" s="128"/>
      <c r="AK97" s="128"/>
      <c r="AL97" s="128"/>
      <c r="AM97" s="128"/>
      <c r="AN97" s="128"/>
      <c r="AO97" s="128"/>
      <c r="AP97" s="128"/>
      <c r="AQ97" s="128"/>
      <c r="AR97" s="128"/>
      <c r="AS97" s="128"/>
      <c r="AT97" s="128"/>
      <c r="AU97" s="128"/>
      <c r="AV97" s="128"/>
      <c r="AW97" s="128"/>
      <c r="AX97" s="128"/>
      <c r="AY97" s="128"/>
      <c r="AZ97" s="128"/>
      <c r="BA97" s="128"/>
      <c r="BB97" s="128"/>
      <c r="BC97" s="128"/>
      <c r="BD97" s="128"/>
      <c r="BE97" s="128"/>
      <c r="BF97" s="128"/>
      <c r="BG97" s="128"/>
      <c r="BH97" s="128"/>
      <c r="BI97" s="128"/>
      <c r="BJ97" s="128"/>
      <c r="BK97" s="128"/>
      <c r="BL97" s="128"/>
      <c r="BM97" s="128"/>
      <c r="BN97" s="128"/>
      <c r="BO97" s="128"/>
      <c r="BP97" s="128"/>
      <c r="BQ97" s="128"/>
      <c r="BR97" s="128"/>
      <c r="BS97" s="128"/>
      <c r="BT97" s="128"/>
      <c r="BU97" s="128"/>
      <c r="BV97" s="128"/>
      <c r="BW97" s="128"/>
      <c r="BX97" s="128"/>
      <c r="BY97" s="128"/>
      <c r="BZ97" s="128"/>
      <c r="CA97" s="128"/>
      <c r="CB97" s="128"/>
      <c r="CC97" s="128"/>
      <c r="CD97" s="128"/>
      <c r="CE97" s="128"/>
      <c r="CF97" s="128"/>
      <c r="CG97" s="128"/>
      <c r="CH97" s="128"/>
      <c r="CI97" s="128"/>
      <c r="CJ97" s="128"/>
      <c r="CK97" s="128"/>
      <c r="CL97" s="128"/>
      <c r="CM97" s="128"/>
      <c r="CN97" s="128"/>
      <c r="CO97" s="128"/>
      <c r="CP97" s="128"/>
      <c r="CQ97" s="128"/>
      <c r="CR97" s="128"/>
      <c r="CS97" s="128"/>
      <c r="CT97" s="128"/>
      <c r="CU97" s="128"/>
      <c r="CV97" s="128"/>
      <c r="CW97" s="128"/>
      <c r="CX97" s="128"/>
      <c r="CY97" s="128"/>
      <c r="CZ97" s="128"/>
      <c r="DA97" s="128"/>
      <c r="DB97" s="128"/>
      <c r="DC97" s="128"/>
      <c r="DD97" s="128"/>
      <c r="DE97" s="128"/>
      <c r="DF97" s="128"/>
      <c r="DG97" s="128"/>
      <c r="DH97" s="128"/>
      <c r="DI97" s="128"/>
      <c r="DJ97" s="128"/>
      <c r="DK97" s="128"/>
      <c r="DL97" s="128"/>
      <c r="DM97" s="128"/>
      <c r="DN97" s="128"/>
      <c r="DO97" s="128"/>
      <c r="DP97" s="128"/>
      <c r="DQ97" s="128"/>
      <c r="DR97" s="127"/>
      <c r="DS97" s="127"/>
      <c r="DT97" s="127"/>
      <c r="DU97" s="127"/>
      <c r="DV97" s="127"/>
      <c r="DW97" s="127"/>
      <c r="DX97" s="127"/>
      <c r="DY97" s="127"/>
      <c r="DZ97" s="127"/>
      <c r="EA97" s="127"/>
      <c r="EB97" s="127"/>
      <c r="EC97" s="127"/>
      <c r="ED97" s="127"/>
      <c r="EE97" s="127"/>
      <c r="EF97" s="127"/>
      <c r="EG97" s="127"/>
      <c r="EH97" s="127"/>
      <c r="EI97" s="127"/>
      <c r="EJ97" s="127"/>
      <c r="EK97" s="127"/>
      <c r="EL97" s="127"/>
      <c r="EM97" s="127"/>
    </row>
    <row r="98" spans="1:143">
      <c r="A98" s="127"/>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c r="AA98" s="128"/>
      <c r="AB98" s="128"/>
      <c r="AC98" s="128"/>
      <c r="AD98" s="128"/>
      <c r="AE98" s="128"/>
      <c r="AF98" s="128"/>
      <c r="AG98" s="128"/>
      <c r="AH98" s="128"/>
      <c r="AI98" s="128"/>
      <c r="AJ98" s="128"/>
      <c r="AK98" s="128"/>
      <c r="AL98" s="128"/>
      <c r="AM98" s="128"/>
      <c r="AN98" s="128"/>
      <c r="AO98" s="128"/>
      <c r="AP98" s="128"/>
      <c r="AQ98" s="128"/>
      <c r="AR98" s="128"/>
      <c r="AS98" s="128"/>
      <c r="AT98" s="128"/>
      <c r="AU98" s="128"/>
      <c r="AV98" s="128"/>
      <c r="AW98" s="128"/>
      <c r="AX98" s="128"/>
      <c r="AY98" s="128"/>
      <c r="AZ98" s="128"/>
      <c r="BA98" s="128"/>
      <c r="BB98" s="128"/>
      <c r="BC98" s="128"/>
      <c r="BD98" s="128"/>
      <c r="BE98" s="128"/>
      <c r="BF98" s="128"/>
      <c r="BG98" s="128"/>
      <c r="BH98" s="128"/>
      <c r="BI98" s="128"/>
      <c r="BJ98" s="128"/>
      <c r="BK98" s="128"/>
      <c r="BL98" s="128"/>
      <c r="BM98" s="128"/>
      <c r="BN98" s="128"/>
      <c r="BO98" s="128"/>
      <c r="BP98" s="128"/>
      <c r="BQ98" s="128"/>
      <c r="BR98" s="128"/>
      <c r="BS98" s="128"/>
      <c r="BT98" s="128"/>
      <c r="BU98" s="128"/>
      <c r="BV98" s="128"/>
      <c r="BW98" s="128"/>
      <c r="BX98" s="128"/>
      <c r="BY98" s="128"/>
      <c r="BZ98" s="128"/>
      <c r="CA98" s="128"/>
      <c r="CB98" s="128"/>
      <c r="CC98" s="128"/>
      <c r="CD98" s="128"/>
      <c r="CE98" s="128"/>
      <c r="CF98" s="128"/>
      <c r="CG98" s="128"/>
      <c r="CH98" s="128"/>
      <c r="CI98" s="128"/>
      <c r="CJ98" s="128"/>
      <c r="CK98" s="128"/>
      <c r="CL98" s="128"/>
      <c r="CM98" s="128"/>
      <c r="CN98" s="128"/>
      <c r="CO98" s="128"/>
      <c r="CP98" s="128"/>
      <c r="CQ98" s="128"/>
      <c r="CR98" s="128"/>
      <c r="CS98" s="128"/>
      <c r="CT98" s="128"/>
      <c r="CU98" s="128"/>
      <c r="CV98" s="128"/>
      <c r="CW98" s="128"/>
      <c r="CX98" s="128"/>
      <c r="CY98" s="128"/>
      <c r="CZ98" s="128"/>
      <c r="DA98" s="128"/>
      <c r="DB98" s="128"/>
      <c r="DC98" s="128"/>
      <c r="DD98" s="128"/>
      <c r="DE98" s="128"/>
      <c r="DF98" s="128"/>
      <c r="DG98" s="128"/>
      <c r="DH98" s="128"/>
      <c r="DI98" s="128"/>
      <c r="DJ98" s="128"/>
      <c r="DK98" s="128"/>
      <c r="DL98" s="128"/>
      <c r="DM98" s="128"/>
      <c r="DN98" s="128"/>
      <c r="DO98" s="128"/>
      <c r="DP98" s="128"/>
      <c r="DQ98" s="128"/>
      <c r="DR98" s="127"/>
      <c r="DS98" s="127"/>
      <c r="DT98" s="127"/>
      <c r="DU98" s="127"/>
      <c r="DV98" s="127"/>
      <c r="DW98" s="127"/>
      <c r="DX98" s="127"/>
      <c r="DY98" s="127"/>
      <c r="DZ98" s="127"/>
      <c r="EA98" s="127"/>
      <c r="EB98" s="127"/>
      <c r="EC98" s="127"/>
      <c r="ED98" s="127"/>
      <c r="EE98" s="127"/>
      <c r="EF98" s="127"/>
      <c r="EG98" s="127"/>
      <c r="EH98" s="127"/>
      <c r="EI98" s="127"/>
      <c r="EJ98" s="127"/>
      <c r="EK98" s="127"/>
      <c r="EL98" s="127"/>
      <c r="EM98" s="127"/>
    </row>
    <row r="99" spans="1:143">
      <c r="A99" s="127"/>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c r="AA99" s="128"/>
      <c r="AB99" s="128"/>
      <c r="AC99" s="128"/>
      <c r="AD99" s="128"/>
      <c r="AE99" s="128"/>
      <c r="AF99" s="128"/>
      <c r="AG99" s="128"/>
      <c r="AH99" s="128"/>
      <c r="AI99" s="128"/>
      <c r="AJ99" s="128"/>
      <c r="AK99" s="128"/>
      <c r="AL99" s="128"/>
      <c r="AM99" s="128"/>
      <c r="AN99" s="128"/>
      <c r="AO99" s="128"/>
      <c r="AP99" s="128"/>
      <c r="AQ99" s="128"/>
      <c r="AR99" s="128"/>
      <c r="AS99" s="128"/>
      <c r="AT99" s="128"/>
      <c r="AU99" s="128"/>
      <c r="AV99" s="128"/>
      <c r="AW99" s="128"/>
      <c r="AX99" s="128"/>
      <c r="AY99" s="128"/>
      <c r="AZ99" s="128"/>
      <c r="BA99" s="128"/>
      <c r="BB99" s="128"/>
      <c r="BC99" s="128"/>
      <c r="BD99" s="128"/>
      <c r="BE99" s="128"/>
      <c r="BF99" s="128"/>
      <c r="BG99" s="128"/>
      <c r="BH99" s="128"/>
      <c r="BI99" s="128"/>
      <c r="BJ99" s="128"/>
      <c r="BK99" s="128"/>
      <c r="BL99" s="128"/>
      <c r="BM99" s="128"/>
      <c r="BN99" s="128"/>
      <c r="BO99" s="128"/>
      <c r="BP99" s="128"/>
      <c r="BQ99" s="128"/>
      <c r="BR99" s="128"/>
      <c r="BS99" s="128"/>
      <c r="BT99" s="128"/>
      <c r="BU99" s="128"/>
      <c r="BV99" s="128"/>
      <c r="BW99" s="128"/>
      <c r="BX99" s="128"/>
      <c r="BY99" s="128"/>
      <c r="BZ99" s="128"/>
      <c r="CA99" s="128"/>
      <c r="CB99" s="128"/>
      <c r="CC99" s="128"/>
      <c r="CD99" s="128"/>
      <c r="CE99" s="128"/>
      <c r="CF99" s="128"/>
      <c r="CG99" s="128"/>
      <c r="CH99" s="128"/>
      <c r="CI99" s="128"/>
      <c r="CJ99" s="128"/>
      <c r="CK99" s="128"/>
      <c r="CL99" s="128"/>
      <c r="CM99" s="128"/>
      <c r="CN99" s="128"/>
      <c r="CO99" s="128"/>
      <c r="CP99" s="128"/>
      <c r="CQ99" s="128"/>
      <c r="CR99" s="128"/>
      <c r="CS99" s="128"/>
      <c r="CT99" s="128"/>
      <c r="CU99" s="128"/>
      <c r="CV99" s="128"/>
      <c r="CW99" s="128"/>
      <c r="CX99" s="128"/>
      <c r="CY99" s="128"/>
      <c r="CZ99" s="128"/>
      <c r="DA99" s="128"/>
      <c r="DB99" s="128"/>
      <c r="DC99" s="128"/>
      <c r="DD99" s="128"/>
      <c r="DE99" s="128"/>
      <c r="DF99" s="128"/>
      <c r="DG99" s="128"/>
      <c r="DH99" s="128"/>
      <c r="DI99" s="128"/>
      <c r="DJ99" s="128"/>
      <c r="DK99" s="128"/>
      <c r="DL99" s="128"/>
      <c r="DM99" s="128"/>
      <c r="DN99" s="128"/>
      <c r="DO99" s="128"/>
      <c r="DP99" s="128"/>
      <c r="DQ99" s="128"/>
      <c r="DR99" s="127"/>
      <c r="DS99" s="127"/>
      <c r="DT99" s="127"/>
      <c r="DU99" s="127"/>
      <c r="DV99" s="127"/>
      <c r="DW99" s="127"/>
      <c r="DX99" s="127"/>
      <c r="DY99" s="127"/>
      <c r="DZ99" s="127"/>
      <c r="EA99" s="127"/>
      <c r="EB99" s="127"/>
      <c r="EC99" s="127"/>
      <c r="ED99" s="127"/>
      <c r="EE99" s="127"/>
      <c r="EF99" s="127"/>
      <c r="EG99" s="127"/>
      <c r="EH99" s="127"/>
      <c r="EI99" s="127"/>
      <c r="EJ99" s="127"/>
      <c r="EK99" s="127"/>
      <c r="EL99" s="127"/>
      <c r="EM99" s="127"/>
    </row>
    <row r="100" spans="1:143">
      <c r="A100" s="127"/>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c r="AA100" s="128"/>
      <c r="AB100" s="128"/>
      <c r="AC100" s="128"/>
      <c r="AD100" s="128"/>
      <c r="AE100" s="128"/>
      <c r="AF100" s="128"/>
      <c r="AG100" s="128"/>
      <c r="AH100" s="128"/>
      <c r="AI100" s="128"/>
      <c r="AJ100" s="128"/>
      <c r="AK100" s="128"/>
      <c r="AL100" s="128"/>
      <c r="AM100" s="128"/>
      <c r="AN100" s="128"/>
      <c r="AO100" s="128"/>
      <c r="AP100" s="128"/>
      <c r="AQ100" s="128"/>
      <c r="AR100" s="128"/>
      <c r="AS100" s="128"/>
      <c r="AT100" s="128"/>
      <c r="AU100" s="128"/>
      <c r="AV100" s="128"/>
      <c r="AW100" s="128"/>
      <c r="AX100" s="128"/>
      <c r="AY100" s="128"/>
      <c r="AZ100" s="128"/>
      <c r="BA100" s="128"/>
      <c r="BB100" s="128"/>
      <c r="BC100" s="128"/>
      <c r="BD100" s="128"/>
      <c r="BE100" s="128"/>
      <c r="BF100" s="128"/>
      <c r="BG100" s="128"/>
      <c r="BH100" s="128"/>
      <c r="BI100" s="128"/>
      <c r="BJ100" s="128"/>
      <c r="BK100" s="128"/>
      <c r="BL100" s="128"/>
      <c r="BM100" s="128"/>
      <c r="BN100" s="128"/>
      <c r="BO100" s="128"/>
      <c r="BP100" s="128"/>
      <c r="BQ100" s="128"/>
      <c r="BR100" s="128"/>
      <c r="BS100" s="128"/>
      <c r="BT100" s="128"/>
      <c r="BU100" s="128"/>
      <c r="BV100" s="128"/>
      <c r="BW100" s="128"/>
      <c r="BX100" s="128"/>
      <c r="BY100" s="128"/>
      <c r="BZ100" s="128"/>
      <c r="CA100" s="128"/>
      <c r="CB100" s="128"/>
      <c r="CC100" s="128"/>
      <c r="CD100" s="128"/>
      <c r="CE100" s="128"/>
      <c r="CF100" s="128"/>
      <c r="CG100" s="128"/>
      <c r="CH100" s="128"/>
      <c r="CI100" s="128"/>
      <c r="CJ100" s="128"/>
      <c r="CK100" s="128"/>
      <c r="CL100" s="128"/>
      <c r="CM100" s="128"/>
      <c r="CN100" s="128"/>
      <c r="CO100" s="128"/>
      <c r="CP100" s="128"/>
      <c r="CQ100" s="128"/>
      <c r="CR100" s="128"/>
      <c r="CS100" s="128"/>
      <c r="CT100" s="128"/>
      <c r="CU100" s="128"/>
      <c r="CV100" s="128"/>
      <c r="CW100" s="128"/>
      <c r="CX100" s="128"/>
      <c r="CY100" s="128"/>
      <c r="CZ100" s="128"/>
      <c r="DA100" s="128"/>
      <c r="DB100" s="128"/>
      <c r="DC100" s="128"/>
      <c r="DD100" s="128"/>
      <c r="DE100" s="128"/>
      <c r="DF100" s="128"/>
      <c r="DG100" s="128"/>
      <c r="DH100" s="128"/>
      <c r="DI100" s="128"/>
      <c r="DJ100" s="128"/>
      <c r="DK100" s="128"/>
      <c r="DL100" s="128"/>
      <c r="DM100" s="128"/>
      <c r="DN100" s="128"/>
      <c r="DO100" s="128"/>
      <c r="DP100" s="128"/>
      <c r="DQ100" s="128"/>
      <c r="DR100" s="127"/>
      <c r="DS100" s="127"/>
      <c r="DT100" s="127"/>
      <c r="DU100" s="127"/>
      <c r="DV100" s="127"/>
      <c r="DW100" s="127"/>
      <c r="DX100" s="127"/>
      <c r="DY100" s="127"/>
      <c r="DZ100" s="127"/>
      <c r="EA100" s="127"/>
      <c r="EB100" s="127"/>
      <c r="EC100" s="127"/>
      <c r="ED100" s="127"/>
      <c r="EE100" s="127"/>
      <c r="EF100" s="127"/>
      <c r="EG100" s="127"/>
      <c r="EH100" s="127"/>
      <c r="EI100" s="127"/>
      <c r="EJ100" s="127"/>
      <c r="EK100" s="127"/>
      <c r="EL100" s="127"/>
      <c r="EM100" s="127"/>
    </row>
    <row r="101" spans="1:143">
      <c r="A101" s="127"/>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c r="AA101" s="128"/>
      <c r="AB101" s="128"/>
      <c r="AC101" s="128"/>
      <c r="AD101" s="128"/>
      <c r="AE101" s="128"/>
      <c r="AF101" s="128"/>
      <c r="AG101" s="128"/>
      <c r="AH101" s="128"/>
      <c r="AI101" s="128"/>
      <c r="AJ101" s="128"/>
      <c r="AK101" s="128"/>
      <c r="AL101" s="128"/>
      <c r="AM101" s="128"/>
      <c r="AN101" s="128"/>
      <c r="AO101" s="128"/>
      <c r="AP101" s="128"/>
      <c r="AQ101" s="128"/>
      <c r="AR101" s="128"/>
      <c r="AS101" s="128"/>
      <c r="AT101" s="128"/>
      <c r="AU101" s="128"/>
      <c r="AV101" s="128"/>
      <c r="AW101" s="128"/>
      <c r="AX101" s="128"/>
      <c r="AY101" s="128"/>
      <c r="AZ101" s="128"/>
      <c r="BA101" s="128"/>
      <c r="BB101" s="128"/>
      <c r="BC101" s="128"/>
      <c r="BD101" s="128"/>
      <c r="BE101" s="128"/>
      <c r="BF101" s="128"/>
      <c r="BG101" s="128"/>
      <c r="BH101" s="128"/>
      <c r="BI101" s="128"/>
      <c r="BJ101" s="128"/>
      <c r="BK101" s="128"/>
      <c r="BL101" s="128"/>
      <c r="BM101" s="128"/>
      <c r="BN101" s="128"/>
      <c r="BO101" s="128"/>
      <c r="BP101" s="128"/>
      <c r="BQ101" s="128"/>
      <c r="BR101" s="128"/>
      <c r="BS101" s="128"/>
      <c r="BT101" s="128"/>
      <c r="BU101" s="128"/>
      <c r="BV101" s="128"/>
      <c r="BW101" s="128"/>
      <c r="BX101" s="128"/>
      <c r="BY101" s="128"/>
      <c r="BZ101" s="128"/>
      <c r="CA101" s="128"/>
      <c r="CB101" s="128"/>
      <c r="CC101" s="128"/>
      <c r="CD101" s="128"/>
      <c r="CE101" s="128"/>
      <c r="CF101" s="128"/>
      <c r="CG101" s="128"/>
      <c r="CH101" s="128"/>
      <c r="CI101" s="128"/>
      <c r="CJ101" s="128"/>
      <c r="CK101" s="128"/>
      <c r="CL101" s="128"/>
      <c r="CM101" s="128"/>
      <c r="CN101" s="128"/>
      <c r="CO101" s="128"/>
      <c r="CP101" s="128"/>
      <c r="CQ101" s="128"/>
      <c r="CR101" s="128"/>
      <c r="CS101" s="128"/>
      <c r="CT101" s="128"/>
      <c r="CU101" s="128"/>
      <c r="CV101" s="128"/>
      <c r="CW101" s="128"/>
      <c r="CX101" s="128"/>
      <c r="CY101" s="128"/>
      <c r="CZ101" s="128"/>
      <c r="DA101" s="128"/>
      <c r="DB101" s="128"/>
      <c r="DC101" s="128"/>
      <c r="DD101" s="128"/>
      <c r="DE101" s="128"/>
      <c r="DF101" s="128"/>
      <c r="DG101" s="128"/>
      <c r="DH101" s="128"/>
      <c r="DI101" s="128"/>
      <c r="DJ101" s="128"/>
      <c r="DK101" s="128"/>
      <c r="DL101" s="128"/>
      <c r="DM101" s="128"/>
      <c r="DN101" s="128"/>
      <c r="DO101" s="128"/>
      <c r="DP101" s="128"/>
      <c r="DQ101" s="128"/>
      <c r="DR101" s="127"/>
      <c r="DS101" s="127"/>
      <c r="DT101" s="127"/>
      <c r="DU101" s="127"/>
      <c r="DV101" s="127"/>
      <c r="DW101" s="127"/>
      <c r="DX101" s="127"/>
      <c r="DY101" s="127"/>
      <c r="DZ101" s="127"/>
      <c r="EA101" s="127"/>
      <c r="EB101" s="127"/>
      <c r="EC101" s="127"/>
      <c r="ED101" s="127"/>
      <c r="EE101" s="127"/>
      <c r="EF101" s="127"/>
      <c r="EG101" s="127"/>
      <c r="EH101" s="127"/>
      <c r="EI101" s="127"/>
      <c r="EJ101" s="127"/>
      <c r="EK101" s="127"/>
      <c r="EL101" s="127"/>
      <c r="EM101" s="127"/>
    </row>
    <row r="102" spans="1:143">
      <c r="A102" s="127"/>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c r="AA102" s="128"/>
      <c r="AB102" s="128"/>
      <c r="AC102" s="128"/>
      <c r="AD102" s="128"/>
      <c r="AE102" s="128"/>
      <c r="AF102" s="128"/>
      <c r="AG102" s="128"/>
      <c r="AH102" s="128"/>
      <c r="AI102" s="128"/>
      <c r="AJ102" s="128"/>
      <c r="AK102" s="128"/>
      <c r="AL102" s="128"/>
      <c r="AM102" s="128"/>
      <c r="AN102" s="128"/>
      <c r="AO102" s="128"/>
      <c r="AP102" s="128"/>
      <c r="AQ102" s="128"/>
      <c r="AR102" s="128"/>
      <c r="AS102" s="128"/>
      <c r="AT102" s="128"/>
      <c r="AU102" s="128"/>
      <c r="AV102" s="128"/>
      <c r="AW102" s="128"/>
      <c r="AX102" s="128"/>
      <c r="AY102" s="128"/>
      <c r="AZ102" s="128"/>
      <c r="BA102" s="128"/>
      <c r="BB102" s="128"/>
      <c r="BC102" s="128"/>
      <c r="BD102" s="128"/>
      <c r="BE102" s="128"/>
      <c r="BF102" s="128"/>
      <c r="BG102" s="128"/>
      <c r="BH102" s="128"/>
      <c r="BI102" s="128"/>
      <c r="BJ102" s="128"/>
      <c r="BK102" s="128"/>
      <c r="BL102" s="128"/>
      <c r="BM102" s="128"/>
      <c r="BN102" s="128"/>
      <c r="BO102" s="128"/>
      <c r="BP102" s="128"/>
      <c r="BQ102" s="128"/>
      <c r="BR102" s="128"/>
      <c r="BS102" s="128"/>
      <c r="BT102" s="128"/>
      <c r="BU102" s="128"/>
      <c r="BV102" s="128"/>
      <c r="BW102" s="128"/>
      <c r="BX102" s="128"/>
      <c r="BY102" s="128"/>
      <c r="BZ102" s="128"/>
      <c r="CA102" s="128"/>
      <c r="CB102" s="128"/>
      <c r="CC102" s="128"/>
      <c r="CD102" s="128"/>
      <c r="CE102" s="128"/>
      <c r="CF102" s="128"/>
      <c r="CG102" s="128"/>
      <c r="CH102" s="128"/>
      <c r="CI102" s="128"/>
      <c r="CJ102" s="128"/>
      <c r="CK102" s="128"/>
      <c r="CL102" s="128"/>
      <c r="CM102" s="128"/>
      <c r="CN102" s="128"/>
      <c r="CO102" s="128"/>
      <c r="CP102" s="128"/>
      <c r="CQ102" s="128"/>
      <c r="CR102" s="128"/>
      <c r="CS102" s="128"/>
      <c r="CT102" s="128"/>
      <c r="CU102" s="128"/>
      <c r="CV102" s="128"/>
      <c r="CW102" s="128"/>
      <c r="CX102" s="128"/>
      <c r="CY102" s="128"/>
      <c r="CZ102" s="128"/>
      <c r="DA102" s="128"/>
      <c r="DB102" s="128"/>
      <c r="DC102" s="128"/>
      <c r="DD102" s="128"/>
      <c r="DE102" s="128"/>
      <c r="DF102" s="128"/>
      <c r="DG102" s="128"/>
      <c r="DH102" s="128"/>
      <c r="DI102" s="128"/>
      <c r="DJ102" s="128"/>
      <c r="DK102" s="128"/>
      <c r="DL102" s="128"/>
      <c r="DM102" s="128"/>
      <c r="DN102" s="128"/>
      <c r="DO102" s="128"/>
      <c r="DP102" s="128"/>
      <c r="DQ102" s="128"/>
      <c r="DR102" s="127"/>
      <c r="DS102" s="127"/>
      <c r="DT102" s="127"/>
      <c r="DU102" s="127"/>
      <c r="DV102" s="127"/>
      <c r="DW102" s="127"/>
      <c r="DX102" s="127"/>
      <c r="DY102" s="127"/>
      <c r="DZ102" s="127"/>
      <c r="EA102" s="127"/>
      <c r="EB102" s="127"/>
      <c r="EC102" s="127"/>
      <c r="ED102" s="127"/>
      <c r="EE102" s="127"/>
      <c r="EF102" s="127"/>
      <c r="EG102" s="127"/>
      <c r="EH102" s="127"/>
      <c r="EI102" s="127"/>
      <c r="EJ102" s="127"/>
      <c r="EK102" s="127"/>
      <c r="EL102" s="127"/>
      <c r="EM102" s="127"/>
    </row>
    <row r="103" spans="1:143">
      <c r="A103" s="127"/>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c r="AA103" s="128"/>
      <c r="AB103" s="128"/>
      <c r="AC103" s="128"/>
      <c r="AD103" s="128"/>
      <c r="AE103" s="128"/>
      <c r="AF103" s="128"/>
      <c r="AG103" s="128"/>
      <c r="AH103" s="128"/>
      <c r="AI103" s="128"/>
      <c r="AJ103" s="128"/>
      <c r="AK103" s="128"/>
      <c r="AL103" s="128"/>
      <c r="AM103" s="128"/>
      <c r="AN103" s="128"/>
      <c r="AO103" s="128"/>
      <c r="AP103" s="128"/>
      <c r="AQ103" s="128"/>
      <c r="AR103" s="128"/>
      <c r="AS103" s="128"/>
      <c r="AT103" s="128"/>
      <c r="AU103" s="128"/>
      <c r="AV103" s="128"/>
      <c r="AW103" s="128"/>
      <c r="AX103" s="128"/>
      <c r="AY103" s="128"/>
      <c r="AZ103" s="128"/>
      <c r="BA103" s="128"/>
      <c r="BB103" s="128"/>
      <c r="BC103" s="128"/>
      <c r="BD103" s="128"/>
      <c r="BE103" s="128"/>
      <c r="BF103" s="128"/>
      <c r="BG103" s="128"/>
      <c r="BH103" s="128"/>
      <c r="BI103" s="128"/>
      <c r="BJ103" s="128"/>
      <c r="BK103" s="128"/>
      <c r="BL103" s="128"/>
      <c r="BM103" s="128"/>
      <c r="BN103" s="128"/>
      <c r="BO103" s="128"/>
      <c r="BP103" s="128"/>
      <c r="BQ103" s="128"/>
      <c r="BR103" s="128"/>
      <c r="BS103" s="128"/>
      <c r="BT103" s="128"/>
      <c r="BU103" s="128"/>
      <c r="BV103" s="128"/>
      <c r="BW103" s="128"/>
      <c r="BX103" s="128"/>
      <c r="BY103" s="128"/>
      <c r="BZ103" s="128"/>
      <c r="CA103" s="128"/>
      <c r="CB103" s="128"/>
      <c r="CC103" s="128"/>
      <c r="CD103" s="128"/>
      <c r="CE103" s="128"/>
      <c r="CF103" s="128"/>
      <c r="CG103" s="128"/>
      <c r="CH103" s="128"/>
      <c r="CI103" s="128"/>
      <c r="CJ103" s="128"/>
      <c r="CK103" s="128"/>
      <c r="CL103" s="128"/>
      <c r="CM103" s="128"/>
      <c r="CN103" s="128"/>
      <c r="CO103" s="128"/>
      <c r="CP103" s="128"/>
      <c r="CQ103" s="128"/>
      <c r="CR103" s="128"/>
      <c r="CS103" s="128"/>
      <c r="CT103" s="128"/>
      <c r="CU103" s="128"/>
      <c r="CV103" s="128"/>
      <c r="CW103" s="128"/>
      <c r="CX103" s="128"/>
      <c r="CY103" s="128"/>
      <c r="CZ103" s="128"/>
      <c r="DA103" s="128"/>
      <c r="DB103" s="128"/>
      <c r="DC103" s="128"/>
      <c r="DD103" s="128"/>
      <c r="DE103" s="128"/>
      <c r="DF103" s="128"/>
      <c r="DG103" s="128"/>
      <c r="DH103" s="128"/>
      <c r="DI103" s="128"/>
      <c r="DJ103" s="128"/>
      <c r="DK103" s="128"/>
      <c r="DL103" s="128"/>
      <c r="DM103" s="128"/>
      <c r="DN103" s="128"/>
      <c r="DO103" s="128"/>
      <c r="DP103" s="128"/>
      <c r="DQ103" s="128"/>
      <c r="DR103" s="127"/>
      <c r="DS103" s="127"/>
      <c r="DT103" s="127"/>
      <c r="DU103" s="127"/>
      <c r="DV103" s="127"/>
      <c r="DW103" s="127"/>
      <c r="DX103" s="127"/>
      <c r="DY103" s="127"/>
      <c r="DZ103" s="127"/>
      <c r="EA103" s="127"/>
      <c r="EB103" s="127"/>
      <c r="EC103" s="127"/>
      <c r="ED103" s="127"/>
      <c r="EE103" s="127"/>
      <c r="EF103" s="127"/>
      <c r="EG103" s="127"/>
      <c r="EH103" s="127"/>
      <c r="EI103" s="127"/>
      <c r="EJ103" s="127"/>
      <c r="EK103" s="127"/>
      <c r="EL103" s="127"/>
      <c r="EM103" s="127"/>
    </row>
    <row r="104" spans="1:143">
      <c r="A104" s="127"/>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c r="AA104" s="128"/>
      <c r="AB104" s="128"/>
      <c r="AC104" s="128"/>
      <c r="AD104" s="128"/>
      <c r="AE104" s="128"/>
      <c r="AF104" s="128"/>
      <c r="AG104" s="128"/>
      <c r="AH104" s="128"/>
      <c r="AI104" s="128"/>
      <c r="AJ104" s="128"/>
      <c r="AK104" s="128"/>
      <c r="AL104" s="128"/>
      <c r="AM104" s="128"/>
      <c r="AN104" s="128"/>
      <c r="AO104" s="128"/>
      <c r="AP104" s="128"/>
      <c r="AQ104" s="128"/>
      <c r="AR104" s="128"/>
      <c r="AS104" s="128"/>
      <c r="AT104" s="128"/>
      <c r="AU104" s="128"/>
      <c r="AV104" s="128"/>
      <c r="AW104" s="128"/>
      <c r="AX104" s="128"/>
      <c r="AY104" s="128"/>
      <c r="AZ104" s="128"/>
      <c r="BA104" s="128"/>
      <c r="BB104" s="128"/>
      <c r="BC104" s="128"/>
      <c r="BD104" s="128"/>
      <c r="BE104" s="128"/>
      <c r="BF104" s="128"/>
      <c r="BG104" s="128"/>
      <c r="BH104" s="128"/>
      <c r="BI104" s="128"/>
      <c r="BJ104" s="128"/>
      <c r="BK104" s="128"/>
      <c r="BL104" s="128"/>
      <c r="BM104" s="128"/>
      <c r="BN104" s="128"/>
      <c r="BO104" s="128"/>
      <c r="BP104" s="128"/>
      <c r="BQ104" s="128"/>
      <c r="BR104" s="128"/>
      <c r="BS104" s="128"/>
      <c r="BT104" s="128"/>
      <c r="BU104" s="128"/>
      <c r="BV104" s="128"/>
      <c r="BW104" s="128"/>
      <c r="BX104" s="128"/>
      <c r="BY104" s="128"/>
      <c r="BZ104" s="128"/>
      <c r="CA104" s="128"/>
      <c r="CB104" s="128"/>
      <c r="CC104" s="128"/>
      <c r="CD104" s="128"/>
      <c r="CE104" s="128"/>
      <c r="CF104" s="128"/>
      <c r="CG104" s="128"/>
      <c r="CH104" s="128"/>
      <c r="CI104" s="128"/>
      <c r="CJ104" s="128"/>
      <c r="CK104" s="128"/>
      <c r="CL104" s="128"/>
      <c r="CM104" s="128"/>
      <c r="CN104" s="128"/>
      <c r="CO104" s="128"/>
      <c r="CP104" s="128"/>
      <c r="CQ104" s="128"/>
      <c r="CR104" s="128"/>
      <c r="CS104" s="128"/>
      <c r="CT104" s="128"/>
      <c r="CU104" s="128"/>
      <c r="CV104" s="128"/>
      <c r="CW104" s="128"/>
      <c r="CX104" s="128"/>
      <c r="CY104" s="128"/>
      <c r="CZ104" s="128"/>
      <c r="DA104" s="128"/>
      <c r="DB104" s="128"/>
      <c r="DC104" s="128"/>
      <c r="DD104" s="128"/>
      <c r="DE104" s="128"/>
      <c r="DF104" s="128"/>
      <c r="DG104" s="128"/>
      <c r="DH104" s="128"/>
      <c r="DI104" s="128"/>
      <c r="DJ104" s="128"/>
      <c r="DK104" s="128"/>
      <c r="DL104" s="128"/>
      <c r="DM104" s="128"/>
      <c r="DN104" s="128"/>
      <c r="DO104" s="128"/>
      <c r="DP104" s="128"/>
      <c r="DQ104" s="128"/>
      <c r="DR104" s="127"/>
      <c r="DS104" s="127"/>
      <c r="DT104" s="127"/>
      <c r="DU104" s="127"/>
      <c r="DV104" s="127"/>
      <c r="DW104" s="127"/>
      <c r="DX104" s="127"/>
      <c r="DY104" s="127"/>
      <c r="DZ104" s="127"/>
      <c r="EA104" s="127"/>
      <c r="EB104" s="127"/>
      <c r="EC104" s="127"/>
      <c r="ED104" s="127"/>
      <c r="EE104" s="127"/>
      <c r="EF104" s="127"/>
      <c r="EG104" s="127"/>
      <c r="EH104" s="127"/>
      <c r="EI104" s="127"/>
      <c r="EJ104" s="127"/>
      <c r="EK104" s="127"/>
      <c r="EL104" s="127"/>
      <c r="EM104" s="127"/>
    </row>
    <row r="105" spans="1:143">
      <c r="A105" s="127"/>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c r="AA105" s="128"/>
      <c r="AB105" s="128"/>
      <c r="AC105" s="128"/>
      <c r="AD105" s="128"/>
      <c r="AE105" s="128"/>
      <c r="AF105" s="128"/>
      <c r="AG105" s="128"/>
      <c r="AH105" s="128"/>
      <c r="AI105" s="128"/>
      <c r="AJ105" s="128"/>
      <c r="AK105" s="128"/>
      <c r="AL105" s="128"/>
      <c r="AM105" s="128"/>
      <c r="AN105" s="128"/>
      <c r="AO105" s="128"/>
      <c r="AP105" s="128"/>
      <c r="AQ105" s="128"/>
      <c r="AR105" s="128"/>
      <c r="AS105" s="128"/>
      <c r="AT105" s="128"/>
      <c r="AU105" s="128"/>
      <c r="AV105" s="128"/>
      <c r="AW105" s="128"/>
      <c r="AX105" s="128"/>
      <c r="AY105" s="128"/>
      <c r="AZ105" s="128"/>
      <c r="BA105" s="128"/>
      <c r="BB105" s="128"/>
      <c r="BC105" s="128"/>
      <c r="BD105" s="128"/>
      <c r="BE105" s="128"/>
      <c r="BF105" s="128"/>
      <c r="BG105" s="128"/>
      <c r="BH105" s="128"/>
      <c r="BI105" s="128"/>
      <c r="BJ105" s="128"/>
      <c r="BK105" s="128"/>
      <c r="BL105" s="128"/>
      <c r="BM105" s="128"/>
      <c r="BN105" s="128"/>
      <c r="BO105" s="128"/>
      <c r="BP105" s="128"/>
      <c r="BQ105" s="128"/>
      <c r="BR105" s="128"/>
      <c r="BS105" s="128"/>
      <c r="BT105" s="128"/>
      <c r="BU105" s="128"/>
      <c r="BV105" s="128"/>
      <c r="BW105" s="128"/>
      <c r="BX105" s="128"/>
      <c r="BY105" s="128"/>
      <c r="BZ105" s="128"/>
      <c r="CA105" s="128"/>
      <c r="CB105" s="128"/>
      <c r="CC105" s="128"/>
      <c r="CD105" s="128"/>
      <c r="CE105" s="128"/>
      <c r="CF105" s="128"/>
      <c r="CG105" s="128"/>
      <c r="CH105" s="128"/>
      <c r="CI105" s="128"/>
      <c r="CJ105" s="128"/>
      <c r="CK105" s="128"/>
      <c r="CL105" s="128"/>
      <c r="CM105" s="128"/>
      <c r="CN105" s="128"/>
      <c r="CO105" s="128"/>
      <c r="CP105" s="128"/>
      <c r="CQ105" s="128"/>
      <c r="CR105" s="128"/>
      <c r="CS105" s="128"/>
      <c r="CT105" s="128"/>
      <c r="CU105" s="128"/>
      <c r="CV105" s="128"/>
      <c r="CW105" s="128"/>
      <c r="CX105" s="128"/>
      <c r="CY105" s="128"/>
      <c r="CZ105" s="128"/>
      <c r="DA105" s="128"/>
      <c r="DB105" s="128"/>
      <c r="DC105" s="128"/>
      <c r="DD105" s="128"/>
      <c r="DE105" s="128"/>
      <c r="DF105" s="128"/>
      <c r="DG105" s="128"/>
      <c r="DH105" s="128"/>
      <c r="DI105" s="128"/>
      <c r="DJ105" s="128"/>
      <c r="DK105" s="128"/>
      <c r="DL105" s="128"/>
      <c r="DM105" s="128"/>
      <c r="DN105" s="128"/>
      <c r="DO105" s="128"/>
      <c r="DP105" s="128"/>
      <c r="DQ105" s="128"/>
      <c r="DR105" s="127"/>
      <c r="DS105" s="127"/>
      <c r="DT105" s="127"/>
      <c r="DU105" s="127"/>
      <c r="DV105" s="127"/>
      <c r="DW105" s="127"/>
      <c r="DX105" s="127"/>
      <c r="DY105" s="127"/>
      <c r="DZ105" s="127"/>
      <c r="EA105" s="127"/>
      <c r="EB105" s="127"/>
      <c r="EC105" s="127"/>
      <c r="ED105" s="127"/>
      <c r="EE105" s="127"/>
      <c r="EF105" s="127"/>
      <c r="EG105" s="127"/>
      <c r="EH105" s="127"/>
      <c r="EI105" s="127"/>
      <c r="EJ105" s="127"/>
      <c r="EK105" s="127"/>
      <c r="EL105" s="127"/>
      <c r="EM105" s="127"/>
    </row>
    <row r="106" spans="1:143">
      <c r="A106" s="127"/>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c r="AA106" s="128"/>
      <c r="AB106" s="128"/>
      <c r="AC106" s="128"/>
      <c r="AD106" s="128"/>
      <c r="AE106" s="128"/>
      <c r="AF106" s="128"/>
      <c r="AG106" s="128"/>
      <c r="AH106" s="128"/>
      <c r="AI106" s="128"/>
      <c r="AJ106" s="128"/>
      <c r="AK106" s="128"/>
      <c r="AL106" s="128"/>
      <c r="AM106" s="128"/>
      <c r="AN106" s="128"/>
      <c r="AO106" s="128"/>
      <c r="AP106" s="128"/>
      <c r="AQ106" s="128"/>
      <c r="AR106" s="128"/>
      <c r="AS106" s="128"/>
      <c r="AT106" s="128"/>
      <c r="AU106" s="128"/>
      <c r="AV106" s="128"/>
      <c r="AW106" s="128"/>
      <c r="AX106" s="128"/>
      <c r="AY106" s="128"/>
      <c r="AZ106" s="128"/>
      <c r="BA106" s="128"/>
      <c r="BB106" s="128"/>
      <c r="BC106" s="128"/>
      <c r="BD106" s="128"/>
      <c r="BE106" s="128"/>
      <c r="BF106" s="128"/>
      <c r="BG106" s="128"/>
      <c r="BH106" s="128"/>
      <c r="BI106" s="128"/>
      <c r="BJ106" s="128"/>
      <c r="BK106" s="128"/>
      <c r="BL106" s="128"/>
      <c r="BM106" s="128"/>
      <c r="BN106" s="128"/>
      <c r="BO106" s="128"/>
      <c r="BP106" s="128"/>
      <c r="BQ106" s="128"/>
      <c r="BR106" s="128"/>
      <c r="BS106" s="128"/>
      <c r="BT106" s="128"/>
      <c r="BU106" s="128"/>
      <c r="BV106" s="128"/>
      <c r="BW106" s="128"/>
      <c r="BX106" s="128"/>
      <c r="BY106" s="128"/>
      <c r="BZ106" s="128"/>
      <c r="CA106" s="128"/>
      <c r="CB106" s="128"/>
      <c r="CC106" s="128"/>
      <c r="CD106" s="128"/>
      <c r="CE106" s="128"/>
      <c r="CF106" s="128"/>
      <c r="CG106" s="128"/>
      <c r="CH106" s="128"/>
      <c r="CI106" s="128"/>
      <c r="CJ106" s="128"/>
      <c r="CK106" s="128"/>
      <c r="CL106" s="128"/>
      <c r="CM106" s="128"/>
      <c r="CN106" s="128"/>
      <c r="CO106" s="128"/>
      <c r="CP106" s="128"/>
      <c r="CQ106" s="128"/>
      <c r="CR106" s="128"/>
      <c r="CS106" s="128"/>
      <c r="CT106" s="128"/>
      <c r="CU106" s="128"/>
      <c r="CV106" s="128"/>
      <c r="CW106" s="128"/>
      <c r="CX106" s="128"/>
      <c r="CY106" s="128"/>
      <c r="CZ106" s="128"/>
      <c r="DA106" s="128"/>
      <c r="DB106" s="128"/>
      <c r="DC106" s="128"/>
      <c r="DD106" s="128"/>
      <c r="DE106" s="128"/>
      <c r="DF106" s="128"/>
      <c r="DG106" s="128"/>
      <c r="DH106" s="128"/>
      <c r="DI106" s="128"/>
      <c r="DJ106" s="128"/>
      <c r="DK106" s="128"/>
      <c r="DL106" s="128"/>
      <c r="DM106" s="128"/>
      <c r="DN106" s="128"/>
      <c r="DO106" s="128"/>
      <c r="DP106" s="128"/>
      <c r="DQ106" s="128"/>
      <c r="DR106" s="127"/>
      <c r="DS106" s="127"/>
      <c r="DT106" s="127"/>
      <c r="DU106" s="127"/>
      <c r="DV106" s="127"/>
      <c r="DW106" s="127"/>
      <c r="DX106" s="127"/>
      <c r="DY106" s="127"/>
      <c r="DZ106" s="127"/>
      <c r="EA106" s="127"/>
      <c r="EB106" s="127"/>
      <c r="EC106" s="127"/>
      <c r="ED106" s="127"/>
      <c r="EE106" s="127"/>
      <c r="EF106" s="127"/>
      <c r="EG106" s="127"/>
      <c r="EH106" s="127"/>
      <c r="EI106" s="127"/>
      <c r="EJ106" s="127"/>
      <c r="EK106" s="127"/>
      <c r="EL106" s="127"/>
      <c r="EM106" s="127"/>
    </row>
    <row r="107" spans="1:143">
      <c r="A107" s="127"/>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c r="AA107" s="128"/>
      <c r="AB107" s="128"/>
      <c r="AC107" s="128"/>
      <c r="AD107" s="128"/>
      <c r="AE107" s="128"/>
      <c r="AF107" s="128"/>
      <c r="AG107" s="128"/>
      <c r="AH107" s="128"/>
      <c r="AI107" s="128"/>
      <c r="AJ107" s="128"/>
      <c r="AK107" s="128"/>
      <c r="AL107" s="128"/>
      <c r="AM107" s="128"/>
      <c r="AN107" s="128"/>
      <c r="AO107" s="128"/>
      <c r="AP107" s="128"/>
      <c r="AQ107" s="128"/>
      <c r="AR107" s="128"/>
      <c r="AS107" s="128"/>
      <c r="AT107" s="128"/>
      <c r="AU107" s="128"/>
      <c r="AV107" s="128"/>
      <c r="AW107" s="128"/>
      <c r="AX107" s="128"/>
      <c r="AY107" s="128"/>
      <c r="AZ107" s="128"/>
      <c r="BA107" s="128"/>
      <c r="BB107" s="128"/>
      <c r="BC107" s="128"/>
      <c r="BD107" s="128"/>
      <c r="BE107" s="128"/>
      <c r="BF107" s="128"/>
      <c r="BG107" s="128"/>
      <c r="BH107" s="128"/>
      <c r="BI107" s="128"/>
      <c r="BJ107" s="128"/>
      <c r="BK107" s="128"/>
      <c r="BL107" s="128"/>
      <c r="BM107" s="128"/>
      <c r="BN107" s="128"/>
      <c r="BO107" s="128"/>
      <c r="BP107" s="128"/>
      <c r="BQ107" s="128"/>
      <c r="BR107" s="128"/>
      <c r="BS107" s="128"/>
      <c r="BT107" s="128"/>
      <c r="BU107" s="128"/>
      <c r="BV107" s="128"/>
      <c r="BW107" s="128"/>
      <c r="BX107" s="128"/>
      <c r="BY107" s="128"/>
      <c r="BZ107" s="128"/>
      <c r="CA107" s="128"/>
      <c r="CB107" s="128"/>
      <c r="CC107" s="128"/>
      <c r="CD107" s="128"/>
      <c r="CE107" s="128"/>
      <c r="CF107" s="128"/>
      <c r="CG107" s="128"/>
      <c r="CH107" s="128"/>
      <c r="CI107" s="128"/>
      <c r="CJ107" s="128"/>
      <c r="CK107" s="128"/>
      <c r="CL107" s="128"/>
      <c r="CM107" s="128"/>
      <c r="CN107" s="128"/>
      <c r="CO107" s="128"/>
      <c r="CP107" s="128"/>
      <c r="CQ107" s="128"/>
      <c r="CR107" s="128"/>
      <c r="CS107" s="128"/>
      <c r="CT107" s="128"/>
      <c r="CU107" s="128"/>
      <c r="CV107" s="128"/>
      <c r="CW107" s="128"/>
      <c r="CX107" s="128"/>
      <c r="CY107" s="128"/>
      <c r="CZ107" s="128"/>
      <c r="DA107" s="128"/>
      <c r="DB107" s="128"/>
      <c r="DC107" s="128"/>
      <c r="DD107" s="128"/>
      <c r="DE107" s="128"/>
      <c r="DF107" s="128"/>
      <c r="DG107" s="128"/>
      <c r="DH107" s="128"/>
      <c r="DI107" s="128"/>
      <c r="DJ107" s="128"/>
      <c r="DK107" s="128"/>
      <c r="DL107" s="128"/>
      <c r="DM107" s="128"/>
      <c r="DN107" s="128"/>
      <c r="DO107" s="128"/>
      <c r="DP107" s="128"/>
      <c r="DQ107" s="128"/>
      <c r="DR107" s="127"/>
      <c r="DS107" s="127"/>
      <c r="DT107" s="127"/>
      <c r="DU107" s="127"/>
      <c r="DV107" s="127"/>
      <c r="DW107" s="127"/>
      <c r="DX107" s="127"/>
      <c r="DY107" s="127"/>
      <c r="DZ107" s="127"/>
      <c r="EA107" s="127"/>
      <c r="EB107" s="127"/>
      <c r="EC107" s="127"/>
      <c r="ED107" s="127"/>
      <c r="EE107" s="127"/>
      <c r="EF107" s="127"/>
      <c r="EG107" s="127"/>
      <c r="EH107" s="127"/>
      <c r="EI107" s="127"/>
      <c r="EJ107" s="127"/>
      <c r="EK107" s="127"/>
      <c r="EL107" s="127"/>
      <c r="EM107" s="127"/>
    </row>
    <row r="108" spans="1:143">
      <c r="A108" s="127"/>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c r="AA108" s="128"/>
      <c r="AB108" s="128"/>
      <c r="AC108" s="128"/>
      <c r="AD108" s="128"/>
      <c r="AE108" s="128"/>
      <c r="AF108" s="128"/>
      <c r="AG108" s="128"/>
      <c r="AH108" s="128"/>
      <c r="AI108" s="128"/>
      <c r="AJ108" s="128"/>
      <c r="AK108" s="128"/>
      <c r="AL108" s="128"/>
      <c r="AM108" s="128"/>
      <c r="AN108" s="128"/>
      <c r="AO108" s="128"/>
      <c r="AP108" s="128"/>
      <c r="AQ108" s="128"/>
      <c r="AR108" s="128"/>
      <c r="AS108" s="128"/>
      <c r="AT108" s="128"/>
      <c r="AU108" s="128"/>
      <c r="AV108" s="128"/>
      <c r="AW108" s="128"/>
      <c r="AX108" s="128"/>
      <c r="AY108" s="128"/>
      <c r="AZ108" s="128"/>
      <c r="BA108" s="128"/>
      <c r="BB108" s="128"/>
      <c r="BC108" s="128"/>
      <c r="BD108" s="128"/>
      <c r="BE108" s="128"/>
      <c r="BF108" s="128"/>
      <c r="BG108" s="128"/>
      <c r="BH108" s="128"/>
      <c r="BI108" s="128"/>
      <c r="BJ108" s="128"/>
      <c r="BK108" s="128"/>
      <c r="BL108" s="128"/>
      <c r="BM108" s="128"/>
      <c r="BN108" s="128"/>
      <c r="BO108" s="128"/>
      <c r="BP108" s="128"/>
      <c r="BQ108" s="128"/>
      <c r="BR108" s="128"/>
      <c r="BS108" s="128"/>
      <c r="BT108" s="128"/>
      <c r="BU108" s="128"/>
      <c r="BV108" s="128"/>
      <c r="BW108" s="128"/>
      <c r="BX108" s="128"/>
      <c r="BY108" s="128"/>
      <c r="BZ108" s="128"/>
      <c r="CA108" s="128"/>
      <c r="CB108" s="128"/>
      <c r="CC108" s="128"/>
      <c r="CD108" s="128"/>
      <c r="CE108" s="128"/>
      <c r="CF108" s="128"/>
      <c r="CG108" s="128"/>
      <c r="CH108" s="128"/>
      <c r="CI108" s="128"/>
      <c r="CJ108" s="128"/>
      <c r="CK108" s="128"/>
      <c r="CL108" s="128"/>
      <c r="CM108" s="128"/>
      <c r="CN108" s="128"/>
      <c r="CO108" s="128"/>
      <c r="CP108" s="128"/>
      <c r="CQ108" s="128"/>
      <c r="CR108" s="128"/>
      <c r="CS108" s="128"/>
      <c r="CT108" s="128"/>
      <c r="CU108" s="128"/>
      <c r="CV108" s="128"/>
      <c r="CW108" s="128"/>
      <c r="CX108" s="128"/>
      <c r="CY108" s="128"/>
      <c r="CZ108" s="128"/>
      <c r="DA108" s="128"/>
      <c r="DB108" s="128"/>
      <c r="DC108" s="128"/>
      <c r="DD108" s="128"/>
      <c r="DE108" s="128"/>
      <c r="DF108" s="128"/>
      <c r="DG108" s="128"/>
      <c r="DH108" s="128"/>
      <c r="DI108" s="128"/>
      <c r="DJ108" s="128"/>
      <c r="DK108" s="128"/>
      <c r="DL108" s="128"/>
      <c r="DM108" s="128"/>
      <c r="DN108" s="128"/>
      <c r="DO108" s="128"/>
      <c r="DP108" s="128"/>
      <c r="DQ108" s="128"/>
      <c r="DR108" s="127"/>
      <c r="DS108" s="127"/>
      <c r="DT108" s="127"/>
      <c r="DU108" s="127"/>
      <c r="DV108" s="127"/>
      <c r="DW108" s="127"/>
      <c r="DX108" s="127"/>
      <c r="DY108" s="127"/>
      <c r="DZ108" s="127"/>
      <c r="EA108" s="127"/>
      <c r="EB108" s="127"/>
      <c r="EC108" s="127"/>
      <c r="ED108" s="127"/>
      <c r="EE108" s="127"/>
      <c r="EF108" s="127"/>
      <c r="EG108" s="127"/>
      <c r="EH108" s="127"/>
      <c r="EI108" s="127"/>
      <c r="EJ108" s="127"/>
      <c r="EK108" s="127"/>
      <c r="EL108" s="127"/>
      <c r="EM108" s="127"/>
    </row>
    <row r="109" spans="1:143">
      <c r="A109" s="127"/>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c r="AA109" s="128"/>
      <c r="AB109" s="128"/>
      <c r="AC109" s="128"/>
      <c r="AD109" s="128"/>
      <c r="AE109" s="128"/>
      <c r="AF109" s="128"/>
      <c r="AG109" s="128"/>
      <c r="AH109" s="128"/>
      <c r="AI109" s="128"/>
      <c r="AJ109" s="128"/>
      <c r="AK109" s="128"/>
      <c r="AL109" s="128"/>
      <c r="AM109" s="128"/>
      <c r="AN109" s="128"/>
      <c r="AO109" s="128"/>
      <c r="AP109" s="128"/>
      <c r="AQ109" s="128"/>
      <c r="AR109" s="128"/>
      <c r="AS109" s="128"/>
      <c r="AT109" s="128"/>
      <c r="AU109" s="128"/>
      <c r="AV109" s="128"/>
      <c r="AW109" s="128"/>
      <c r="AX109" s="128"/>
      <c r="AY109" s="128"/>
      <c r="AZ109" s="128"/>
      <c r="BA109" s="128"/>
      <c r="BB109" s="128"/>
      <c r="BC109" s="128"/>
      <c r="BD109" s="128"/>
      <c r="BE109" s="128"/>
      <c r="BF109" s="128"/>
      <c r="BG109" s="128"/>
      <c r="BH109" s="128"/>
      <c r="BI109" s="128"/>
      <c r="BJ109" s="128"/>
      <c r="BK109" s="128"/>
      <c r="BL109" s="128"/>
      <c r="BM109" s="128"/>
      <c r="BN109" s="128"/>
      <c r="BO109" s="128"/>
      <c r="BP109" s="128"/>
      <c r="BQ109" s="128"/>
      <c r="BR109" s="128"/>
      <c r="BS109" s="128"/>
      <c r="BT109" s="128"/>
      <c r="BU109" s="128"/>
      <c r="BV109" s="128"/>
      <c r="BW109" s="128"/>
      <c r="BX109" s="128"/>
      <c r="BY109" s="128"/>
      <c r="BZ109" s="128"/>
      <c r="CA109" s="128"/>
      <c r="CB109" s="128"/>
      <c r="CC109" s="128"/>
      <c r="CD109" s="128"/>
      <c r="CE109" s="128"/>
      <c r="CF109" s="128"/>
      <c r="CG109" s="128"/>
      <c r="CH109" s="128"/>
      <c r="CI109" s="128"/>
      <c r="CJ109" s="128"/>
      <c r="CK109" s="128"/>
      <c r="CL109" s="128"/>
      <c r="CM109" s="128"/>
      <c r="CN109" s="128"/>
      <c r="CO109" s="128"/>
      <c r="CP109" s="128"/>
      <c r="CQ109" s="128"/>
      <c r="CR109" s="128"/>
      <c r="CS109" s="128"/>
      <c r="CT109" s="128"/>
      <c r="CU109" s="128"/>
      <c r="CV109" s="128"/>
      <c r="CW109" s="128"/>
      <c r="CX109" s="128"/>
      <c r="CY109" s="128"/>
      <c r="CZ109" s="128"/>
      <c r="DA109" s="128"/>
      <c r="DB109" s="128"/>
      <c r="DC109" s="128"/>
      <c r="DD109" s="128"/>
      <c r="DE109" s="128"/>
      <c r="DF109" s="128"/>
      <c r="DG109" s="128"/>
      <c r="DH109" s="128"/>
      <c r="DI109" s="128"/>
      <c r="DJ109" s="128"/>
      <c r="DK109" s="128"/>
      <c r="DL109" s="128"/>
      <c r="DM109" s="128"/>
      <c r="DN109" s="128"/>
      <c r="DO109" s="128"/>
      <c r="DP109" s="128"/>
      <c r="DQ109" s="128"/>
      <c r="DR109" s="127"/>
      <c r="DS109" s="127"/>
      <c r="DT109" s="127"/>
      <c r="DU109" s="127"/>
      <c r="DV109" s="127"/>
      <c r="DW109" s="127"/>
      <c r="DX109" s="127"/>
      <c r="DY109" s="127"/>
      <c r="DZ109" s="127"/>
      <c r="EA109" s="127"/>
      <c r="EB109" s="127"/>
      <c r="EC109" s="127"/>
      <c r="ED109" s="127"/>
      <c r="EE109" s="127"/>
      <c r="EF109" s="127"/>
      <c r="EG109" s="127"/>
      <c r="EH109" s="127"/>
      <c r="EI109" s="127"/>
      <c r="EJ109" s="127"/>
      <c r="EK109" s="127"/>
      <c r="EL109" s="127"/>
      <c r="EM109" s="127"/>
    </row>
    <row r="110" spans="1:143">
      <c r="A110" s="127"/>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c r="AA110" s="128"/>
      <c r="AB110" s="128"/>
      <c r="AC110" s="128"/>
      <c r="AD110" s="128"/>
      <c r="AE110" s="128"/>
      <c r="AF110" s="128"/>
      <c r="AG110" s="128"/>
      <c r="AH110" s="128"/>
      <c r="AI110" s="128"/>
      <c r="AJ110" s="128"/>
      <c r="AK110" s="128"/>
      <c r="AL110" s="128"/>
      <c r="AM110" s="128"/>
      <c r="AN110" s="128"/>
      <c r="AO110" s="128"/>
      <c r="AP110" s="128"/>
      <c r="AQ110" s="128"/>
      <c r="AR110" s="128"/>
      <c r="AS110" s="128"/>
      <c r="AT110" s="128"/>
      <c r="AU110" s="128"/>
      <c r="AV110" s="128"/>
      <c r="AW110" s="128"/>
      <c r="AX110" s="128"/>
      <c r="AY110" s="128"/>
      <c r="AZ110" s="128"/>
      <c r="BA110" s="128"/>
      <c r="BB110" s="128"/>
      <c r="BC110" s="128"/>
      <c r="BD110" s="128"/>
      <c r="BE110" s="128"/>
      <c r="BF110" s="128"/>
      <c r="BG110" s="128"/>
      <c r="BH110" s="128"/>
      <c r="BI110" s="128"/>
      <c r="BJ110" s="128"/>
      <c r="BK110" s="128"/>
      <c r="BL110" s="128"/>
      <c r="BM110" s="128"/>
      <c r="BN110" s="128"/>
      <c r="BO110" s="128"/>
      <c r="BP110" s="128"/>
      <c r="BQ110" s="128"/>
      <c r="BR110" s="128"/>
      <c r="BS110" s="128"/>
      <c r="BT110" s="128"/>
      <c r="BU110" s="128"/>
      <c r="BV110" s="128"/>
      <c r="BW110" s="128"/>
      <c r="BX110" s="128"/>
      <c r="BY110" s="128"/>
      <c r="BZ110" s="128"/>
      <c r="CA110" s="128"/>
      <c r="CB110" s="128"/>
      <c r="CC110" s="128"/>
      <c r="CD110" s="128"/>
      <c r="CE110" s="128"/>
      <c r="CF110" s="128"/>
      <c r="CG110" s="128"/>
      <c r="CH110" s="128"/>
      <c r="CI110" s="128"/>
      <c r="CJ110" s="128"/>
      <c r="CK110" s="128"/>
      <c r="CL110" s="128"/>
      <c r="CM110" s="128"/>
      <c r="CN110" s="128"/>
      <c r="CO110" s="128"/>
      <c r="CP110" s="128"/>
      <c r="CQ110" s="128"/>
      <c r="CR110" s="128"/>
      <c r="CS110" s="128"/>
      <c r="CT110" s="128"/>
      <c r="CU110" s="128"/>
      <c r="CV110" s="128"/>
      <c r="CW110" s="128"/>
      <c r="CX110" s="128"/>
      <c r="CY110" s="128"/>
      <c r="CZ110" s="128"/>
      <c r="DA110" s="128"/>
      <c r="DB110" s="128"/>
      <c r="DC110" s="128"/>
      <c r="DD110" s="128"/>
      <c r="DE110" s="128"/>
      <c r="DF110" s="128"/>
      <c r="DG110" s="128"/>
      <c r="DH110" s="128"/>
      <c r="DI110" s="128"/>
      <c r="DJ110" s="128"/>
      <c r="DK110" s="128"/>
      <c r="DL110" s="128"/>
      <c r="DM110" s="128"/>
      <c r="DN110" s="128"/>
      <c r="DO110" s="128"/>
      <c r="DP110" s="128"/>
      <c r="DQ110" s="128"/>
      <c r="DR110" s="127"/>
      <c r="DS110" s="127"/>
      <c r="DT110" s="127"/>
      <c r="DU110" s="127"/>
      <c r="DV110" s="127"/>
      <c r="DW110" s="127"/>
      <c r="DX110" s="127"/>
      <c r="DY110" s="127"/>
      <c r="DZ110" s="127"/>
      <c r="EA110" s="127"/>
      <c r="EB110" s="127"/>
      <c r="EC110" s="127"/>
      <c r="ED110" s="127"/>
      <c r="EE110" s="127"/>
      <c r="EF110" s="127"/>
      <c r="EG110" s="127"/>
      <c r="EH110" s="127"/>
      <c r="EI110" s="127"/>
      <c r="EJ110" s="127"/>
      <c r="EK110" s="127"/>
      <c r="EL110" s="127"/>
      <c r="EM110" s="127"/>
    </row>
    <row r="111" spans="1:143">
      <c r="A111" s="127"/>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c r="AA111" s="128"/>
      <c r="AB111" s="128"/>
      <c r="AC111" s="128"/>
      <c r="AD111" s="128"/>
      <c r="AE111" s="128"/>
      <c r="AF111" s="128"/>
      <c r="AG111" s="128"/>
      <c r="AH111" s="128"/>
      <c r="AI111" s="128"/>
      <c r="AJ111" s="128"/>
      <c r="AK111" s="128"/>
      <c r="AL111" s="128"/>
      <c r="AM111" s="128"/>
      <c r="AN111" s="128"/>
      <c r="AO111" s="128"/>
      <c r="AP111" s="128"/>
      <c r="AQ111" s="128"/>
      <c r="AR111" s="128"/>
      <c r="AS111" s="128"/>
      <c r="AT111" s="128"/>
      <c r="AU111" s="128"/>
      <c r="AV111" s="128"/>
      <c r="AW111" s="128"/>
      <c r="AX111" s="128"/>
      <c r="AY111" s="128"/>
      <c r="AZ111" s="128"/>
      <c r="BA111" s="128"/>
      <c r="BB111" s="128"/>
      <c r="BC111" s="128"/>
      <c r="BD111" s="128"/>
      <c r="BE111" s="128"/>
      <c r="BF111" s="128"/>
      <c r="BG111" s="128"/>
      <c r="BH111" s="128"/>
      <c r="BI111" s="128"/>
      <c r="BJ111" s="128"/>
      <c r="BK111" s="128"/>
      <c r="BL111" s="128"/>
      <c r="BM111" s="128"/>
      <c r="BN111" s="128"/>
      <c r="BO111" s="128"/>
      <c r="BP111" s="128"/>
      <c r="BQ111" s="128"/>
      <c r="BR111" s="128"/>
      <c r="BS111" s="128"/>
      <c r="BT111" s="128"/>
      <c r="BU111" s="128"/>
      <c r="BV111" s="128"/>
      <c r="BW111" s="128"/>
      <c r="BX111" s="128"/>
      <c r="BY111" s="128"/>
      <c r="BZ111" s="128"/>
      <c r="CA111" s="128"/>
      <c r="CB111" s="128"/>
      <c r="CC111" s="128"/>
      <c r="CD111" s="128"/>
      <c r="CE111" s="128"/>
      <c r="CF111" s="128"/>
      <c r="CG111" s="128"/>
      <c r="CH111" s="128"/>
      <c r="CI111" s="128"/>
      <c r="CJ111" s="128"/>
      <c r="CK111" s="128"/>
      <c r="CL111" s="128"/>
      <c r="CM111" s="128"/>
      <c r="CN111" s="128"/>
      <c r="CO111" s="128"/>
      <c r="CP111" s="128"/>
      <c r="CQ111" s="128"/>
      <c r="CR111" s="128"/>
      <c r="CS111" s="128"/>
      <c r="CT111" s="128"/>
      <c r="CU111" s="128"/>
      <c r="CV111" s="128"/>
      <c r="CW111" s="128"/>
      <c r="CX111" s="128"/>
      <c r="CY111" s="128"/>
      <c r="CZ111" s="128"/>
      <c r="DA111" s="128"/>
      <c r="DB111" s="128"/>
      <c r="DC111" s="128"/>
      <c r="DD111" s="128"/>
      <c r="DE111" s="128"/>
      <c r="DF111" s="128"/>
      <c r="DG111" s="128"/>
      <c r="DH111" s="128"/>
      <c r="DI111" s="128"/>
      <c r="DJ111" s="128"/>
      <c r="DK111" s="128"/>
      <c r="DL111" s="128"/>
      <c r="DM111" s="128"/>
      <c r="DN111" s="128"/>
      <c r="DO111" s="128"/>
      <c r="DP111" s="128"/>
      <c r="DQ111" s="128"/>
      <c r="DR111" s="127"/>
      <c r="DS111" s="127"/>
      <c r="DT111" s="127"/>
      <c r="DU111" s="127"/>
      <c r="DV111" s="127"/>
      <c r="DW111" s="127"/>
      <c r="DX111" s="127"/>
      <c r="DY111" s="127"/>
      <c r="DZ111" s="127"/>
      <c r="EA111" s="127"/>
      <c r="EB111" s="127"/>
      <c r="EC111" s="127"/>
      <c r="ED111" s="127"/>
      <c r="EE111" s="127"/>
      <c r="EF111" s="127"/>
      <c r="EG111" s="127"/>
      <c r="EH111" s="127"/>
      <c r="EI111" s="127"/>
      <c r="EJ111" s="127"/>
      <c r="EK111" s="127"/>
      <c r="EL111" s="127"/>
      <c r="EM111" s="127"/>
    </row>
    <row r="112" spans="1:143">
      <c r="A112" s="127"/>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c r="AA112" s="128"/>
      <c r="AB112" s="128"/>
      <c r="AC112" s="128"/>
      <c r="AD112" s="128"/>
      <c r="AE112" s="128"/>
      <c r="AF112" s="128"/>
      <c r="AG112" s="128"/>
      <c r="AH112" s="128"/>
      <c r="AI112" s="128"/>
      <c r="AJ112" s="128"/>
      <c r="AK112" s="128"/>
      <c r="AL112" s="128"/>
      <c r="AM112" s="128"/>
      <c r="AN112" s="128"/>
      <c r="AO112" s="128"/>
      <c r="AP112" s="128"/>
      <c r="AQ112" s="128"/>
      <c r="AR112" s="128"/>
      <c r="AS112" s="128"/>
      <c r="AT112" s="128"/>
      <c r="AU112" s="128"/>
      <c r="AV112" s="128"/>
      <c r="AW112" s="128"/>
      <c r="AX112" s="128"/>
      <c r="AY112" s="128"/>
      <c r="AZ112" s="128"/>
      <c r="BA112" s="128"/>
      <c r="BB112" s="128"/>
      <c r="BC112" s="128"/>
      <c r="BD112" s="128"/>
      <c r="BE112" s="128"/>
      <c r="BF112" s="128"/>
      <c r="BG112" s="128"/>
      <c r="BH112" s="128"/>
      <c r="BI112" s="128"/>
      <c r="BJ112" s="128"/>
      <c r="BK112" s="128"/>
      <c r="BL112" s="128"/>
      <c r="BM112" s="128"/>
      <c r="BN112" s="128"/>
      <c r="BO112" s="128"/>
      <c r="BP112" s="128"/>
      <c r="BQ112" s="128"/>
      <c r="BR112" s="128"/>
      <c r="BS112" s="128"/>
      <c r="BT112" s="128"/>
      <c r="BU112" s="128"/>
      <c r="BV112" s="128"/>
      <c r="BW112" s="128"/>
      <c r="BX112" s="128"/>
      <c r="BY112" s="128"/>
      <c r="BZ112" s="128"/>
      <c r="CA112" s="128"/>
      <c r="CB112" s="128"/>
      <c r="CC112" s="128"/>
      <c r="CD112" s="128"/>
      <c r="CE112" s="128"/>
      <c r="CF112" s="128"/>
      <c r="CG112" s="128"/>
      <c r="CH112" s="128"/>
      <c r="CI112" s="128"/>
      <c r="CJ112" s="128"/>
      <c r="CK112" s="128"/>
      <c r="CL112" s="128"/>
      <c r="CM112" s="128"/>
      <c r="CN112" s="128"/>
      <c r="CO112" s="128"/>
      <c r="CP112" s="128"/>
      <c r="CQ112" s="128"/>
      <c r="CR112" s="128"/>
      <c r="CS112" s="128"/>
      <c r="CT112" s="128"/>
      <c r="CU112" s="128"/>
      <c r="CV112" s="128"/>
      <c r="CW112" s="128"/>
      <c r="CX112" s="128"/>
      <c r="CY112" s="128"/>
      <c r="CZ112" s="128"/>
      <c r="DA112" s="128"/>
      <c r="DB112" s="128"/>
      <c r="DC112" s="128"/>
      <c r="DD112" s="128"/>
      <c r="DE112" s="128"/>
      <c r="DF112" s="128"/>
      <c r="DG112" s="128"/>
      <c r="DH112" s="128"/>
      <c r="DI112" s="128"/>
      <c r="DJ112" s="128"/>
      <c r="DK112" s="128"/>
      <c r="DL112" s="128"/>
      <c r="DM112" s="128"/>
      <c r="DN112" s="128"/>
      <c r="DO112" s="128"/>
      <c r="DP112" s="128"/>
      <c r="DQ112" s="128"/>
      <c r="DR112" s="127"/>
      <c r="DS112" s="127"/>
      <c r="DT112" s="127"/>
      <c r="DU112" s="127"/>
      <c r="DV112" s="127"/>
      <c r="DW112" s="127"/>
      <c r="DX112" s="127"/>
      <c r="DY112" s="127"/>
      <c r="DZ112" s="127"/>
      <c r="EA112" s="127"/>
      <c r="EB112" s="127"/>
      <c r="EC112" s="127"/>
      <c r="ED112" s="127"/>
      <c r="EE112" s="127"/>
      <c r="EF112" s="127"/>
      <c r="EG112" s="127"/>
      <c r="EH112" s="127"/>
      <c r="EI112" s="127"/>
      <c r="EJ112" s="127"/>
      <c r="EK112" s="127"/>
      <c r="EL112" s="127"/>
      <c r="EM112" s="127"/>
    </row>
    <row r="113" spans="1:143">
      <c r="A113" s="127"/>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c r="AA113" s="128"/>
      <c r="AB113" s="128"/>
      <c r="AC113" s="128"/>
      <c r="AD113" s="128"/>
      <c r="AE113" s="128"/>
      <c r="AF113" s="128"/>
      <c r="AG113" s="128"/>
      <c r="AH113" s="128"/>
      <c r="AI113" s="128"/>
      <c r="AJ113" s="128"/>
      <c r="AK113" s="128"/>
      <c r="AL113" s="128"/>
      <c r="AM113" s="128"/>
      <c r="AN113" s="128"/>
      <c r="AO113" s="128"/>
      <c r="AP113" s="128"/>
      <c r="AQ113" s="128"/>
      <c r="AR113" s="128"/>
      <c r="AS113" s="128"/>
      <c r="AT113" s="128"/>
      <c r="AU113" s="128"/>
      <c r="AV113" s="128"/>
      <c r="AW113" s="128"/>
      <c r="AX113" s="128"/>
      <c r="AY113" s="128"/>
      <c r="AZ113" s="128"/>
      <c r="BA113" s="128"/>
      <c r="BB113" s="128"/>
      <c r="BC113" s="128"/>
      <c r="BD113" s="128"/>
      <c r="BE113" s="128"/>
      <c r="BF113" s="128"/>
      <c r="BG113" s="128"/>
      <c r="BH113" s="128"/>
      <c r="BI113" s="128"/>
      <c r="BJ113" s="128"/>
      <c r="BK113" s="128"/>
      <c r="BL113" s="128"/>
      <c r="BM113" s="128"/>
      <c r="BN113" s="128"/>
      <c r="BO113" s="128"/>
      <c r="BP113" s="128"/>
      <c r="BQ113" s="128"/>
      <c r="BR113" s="128"/>
      <c r="BS113" s="128"/>
      <c r="BT113" s="128"/>
      <c r="BU113" s="128"/>
      <c r="BV113" s="128"/>
      <c r="BW113" s="128"/>
      <c r="BX113" s="128"/>
      <c r="BY113" s="128"/>
      <c r="BZ113" s="128"/>
      <c r="CA113" s="128"/>
      <c r="CB113" s="128"/>
      <c r="CC113" s="128"/>
      <c r="CD113" s="128"/>
      <c r="CE113" s="128"/>
      <c r="CF113" s="128"/>
      <c r="CG113" s="128"/>
      <c r="CH113" s="128"/>
      <c r="CI113" s="128"/>
      <c r="CJ113" s="128"/>
      <c r="CK113" s="128"/>
      <c r="CL113" s="128"/>
      <c r="CM113" s="128"/>
      <c r="CN113" s="128"/>
      <c r="CO113" s="128"/>
      <c r="CP113" s="128"/>
      <c r="CQ113" s="128"/>
      <c r="CR113" s="128"/>
      <c r="CS113" s="128"/>
      <c r="CT113" s="128"/>
      <c r="CU113" s="128"/>
      <c r="CV113" s="128"/>
      <c r="CW113" s="128"/>
      <c r="CX113" s="128"/>
      <c r="CY113" s="128"/>
      <c r="CZ113" s="128"/>
      <c r="DA113" s="128"/>
      <c r="DB113" s="128"/>
      <c r="DC113" s="128"/>
      <c r="DD113" s="128"/>
      <c r="DE113" s="128"/>
      <c r="DF113" s="128"/>
      <c r="DG113" s="128"/>
      <c r="DH113" s="128"/>
      <c r="DI113" s="128"/>
      <c r="DJ113" s="128"/>
      <c r="DK113" s="128"/>
      <c r="DL113" s="128"/>
      <c r="DM113" s="128"/>
      <c r="DN113" s="128"/>
      <c r="DO113" s="128"/>
      <c r="DP113" s="128"/>
      <c r="DQ113" s="128"/>
      <c r="DR113" s="127"/>
      <c r="DS113" s="127"/>
      <c r="DT113" s="127"/>
      <c r="DU113" s="127"/>
      <c r="DV113" s="127"/>
      <c r="DW113" s="127"/>
      <c r="DX113" s="127"/>
      <c r="DY113" s="127"/>
      <c r="DZ113" s="127"/>
      <c r="EA113" s="127"/>
      <c r="EB113" s="127"/>
      <c r="EC113" s="127"/>
      <c r="ED113" s="127"/>
      <c r="EE113" s="127"/>
      <c r="EF113" s="127"/>
      <c r="EG113" s="127"/>
      <c r="EH113" s="127"/>
      <c r="EI113" s="127"/>
      <c r="EJ113" s="127"/>
      <c r="EK113" s="127"/>
      <c r="EL113" s="127"/>
      <c r="EM113" s="127"/>
    </row>
    <row r="114" spans="1:143">
      <c r="A114" s="127"/>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c r="AA114" s="128"/>
      <c r="AB114" s="128"/>
      <c r="AC114" s="128"/>
      <c r="AD114" s="128"/>
      <c r="AE114" s="128"/>
      <c r="AF114" s="128"/>
      <c r="AG114" s="128"/>
      <c r="AH114" s="128"/>
      <c r="AI114" s="128"/>
      <c r="AJ114" s="128"/>
      <c r="AK114" s="128"/>
      <c r="AL114" s="128"/>
      <c r="AM114" s="128"/>
      <c r="AN114" s="128"/>
      <c r="AO114" s="128"/>
      <c r="AP114" s="128"/>
      <c r="AQ114" s="128"/>
      <c r="AR114" s="128"/>
      <c r="AS114" s="128"/>
      <c r="AT114" s="128"/>
      <c r="AU114" s="128"/>
      <c r="AV114" s="128"/>
      <c r="AW114" s="128"/>
      <c r="AX114" s="128"/>
      <c r="AY114" s="128"/>
      <c r="AZ114" s="128"/>
      <c r="BA114" s="128"/>
      <c r="BB114" s="128"/>
      <c r="BC114" s="128"/>
      <c r="BD114" s="128"/>
      <c r="BE114" s="128"/>
      <c r="BF114" s="128"/>
      <c r="BG114" s="128"/>
      <c r="BH114" s="128"/>
      <c r="BI114" s="128"/>
      <c r="BJ114" s="128"/>
      <c r="BK114" s="128"/>
      <c r="BL114" s="128"/>
      <c r="BM114" s="128"/>
      <c r="BN114" s="128"/>
      <c r="BO114" s="128"/>
      <c r="BP114" s="128"/>
      <c r="BQ114" s="128"/>
      <c r="BR114" s="128"/>
      <c r="BS114" s="128"/>
      <c r="BT114" s="128"/>
      <c r="BU114" s="128"/>
      <c r="BV114" s="128"/>
      <c r="BW114" s="128"/>
      <c r="BX114" s="128"/>
      <c r="BY114" s="128"/>
      <c r="BZ114" s="128"/>
      <c r="CA114" s="128"/>
      <c r="CB114" s="128"/>
      <c r="CC114" s="128"/>
      <c r="CD114" s="128"/>
      <c r="CE114" s="128"/>
      <c r="CF114" s="128"/>
      <c r="CG114" s="128"/>
      <c r="CH114" s="128"/>
      <c r="CI114" s="128"/>
      <c r="CJ114" s="128"/>
      <c r="CK114" s="128"/>
      <c r="CL114" s="128"/>
      <c r="CM114" s="128"/>
      <c r="CN114" s="128"/>
      <c r="CO114" s="128"/>
      <c r="CP114" s="128"/>
      <c r="CQ114" s="128"/>
      <c r="CR114" s="128"/>
      <c r="CS114" s="128"/>
      <c r="CT114" s="128"/>
      <c r="CU114" s="128"/>
      <c r="CV114" s="128"/>
      <c r="CW114" s="128"/>
      <c r="CX114" s="128"/>
      <c r="CY114" s="128"/>
      <c r="CZ114" s="128"/>
      <c r="DA114" s="128"/>
      <c r="DB114" s="128"/>
      <c r="DC114" s="128"/>
      <c r="DD114" s="128"/>
      <c r="DE114" s="128"/>
      <c r="DF114" s="128"/>
      <c r="DG114" s="128"/>
      <c r="DH114" s="128"/>
      <c r="DI114" s="128"/>
      <c r="DJ114" s="128"/>
      <c r="DK114" s="128"/>
      <c r="DL114" s="128"/>
      <c r="DM114" s="128"/>
      <c r="DN114" s="128"/>
      <c r="DO114" s="128"/>
      <c r="DP114" s="128"/>
      <c r="DQ114" s="128"/>
      <c r="DR114" s="127"/>
      <c r="DS114" s="127"/>
      <c r="DT114" s="127"/>
      <c r="DU114" s="127"/>
      <c r="DV114" s="127"/>
      <c r="DW114" s="127"/>
      <c r="DX114" s="127"/>
      <c r="DY114" s="127"/>
      <c r="DZ114" s="127"/>
      <c r="EA114" s="127"/>
      <c r="EB114" s="127"/>
      <c r="EC114" s="127"/>
      <c r="ED114" s="127"/>
      <c r="EE114" s="127"/>
      <c r="EF114" s="127"/>
      <c r="EG114" s="127"/>
      <c r="EH114" s="127"/>
      <c r="EI114" s="127"/>
      <c r="EJ114" s="127"/>
      <c r="EK114" s="127"/>
      <c r="EL114" s="127"/>
      <c r="EM114" s="127"/>
    </row>
    <row r="115" spans="1:143">
      <c r="A115" s="127"/>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c r="AA115" s="128"/>
      <c r="AB115" s="128"/>
      <c r="AC115" s="128"/>
      <c r="AD115" s="128"/>
      <c r="AE115" s="128"/>
      <c r="AF115" s="128"/>
      <c r="AG115" s="128"/>
      <c r="AH115" s="128"/>
      <c r="AI115" s="128"/>
      <c r="AJ115" s="128"/>
      <c r="AK115" s="128"/>
      <c r="AL115" s="128"/>
      <c r="AM115" s="128"/>
      <c r="AN115" s="128"/>
      <c r="AO115" s="128"/>
      <c r="AP115" s="128"/>
      <c r="AQ115" s="128"/>
      <c r="AR115" s="128"/>
      <c r="AS115" s="128"/>
      <c r="AT115" s="128"/>
      <c r="AU115" s="128"/>
      <c r="AV115" s="128"/>
      <c r="AW115" s="128"/>
      <c r="AX115" s="128"/>
      <c r="AY115" s="128"/>
      <c r="AZ115" s="128"/>
      <c r="BA115" s="128"/>
      <c r="BB115" s="128"/>
      <c r="BC115" s="128"/>
      <c r="BD115" s="128"/>
      <c r="BE115" s="128"/>
      <c r="BF115" s="128"/>
      <c r="BG115" s="128"/>
      <c r="BH115" s="128"/>
      <c r="BI115" s="128"/>
      <c r="BJ115" s="128"/>
      <c r="BK115" s="128"/>
      <c r="BL115" s="128"/>
      <c r="BM115" s="128"/>
      <c r="BN115" s="128"/>
      <c r="BO115" s="128"/>
      <c r="BP115" s="128"/>
      <c r="BQ115" s="128"/>
      <c r="BR115" s="128"/>
      <c r="BS115" s="128"/>
      <c r="BT115" s="128"/>
      <c r="BU115" s="128"/>
      <c r="BV115" s="128"/>
      <c r="BW115" s="128"/>
      <c r="BX115" s="128"/>
      <c r="BY115" s="128"/>
      <c r="BZ115" s="128"/>
      <c r="CA115" s="128"/>
      <c r="CB115" s="128"/>
      <c r="CC115" s="128"/>
      <c r="CD115" s="128"/>
      <c r="CE115" s="128"/>
      <c r="CF115" s="128"/>
      <c r="CG115" s="128"/>
      <c r="CH115" s="128"/>
      <c r="CI115" s="128"/>
      <c r="CJ115" s="128"/>
      <c r="CK115" s="128"/>
      <c r="CL115" s="128"/>
      <c r="CM115" s="128"/>
      <c r="CN115" s="128"/>
      <c r="CO115" s="128"/>
      <c r="CP115" s="128"/>
      <c r="CQ115" s="128"/>
      <c r="CR115" s="128"/>
      <c r="CS115" s="128"/>
      <c r="CT115" s="128"/>
      <c r="CU115" s="128"/>
      <c r="CV115" s="128"/>
      <c r="CW115" s="128"/>
      <c r="CX115" s="128"/>
      <c r="CY115" s="128"/>
      <c r="CZ115" s="128"/>
      <c r="DA115" s="128"/>
      <c r="DB115" s="128"/>
      <c r="DC115" s="128"/>
      <c r="DD115" s="128"/>
      <c r="DE115" s="128"/>
      <c r="DF115" s="128"/>
      <c r="DG115" s="128"/>
      <c r="DH115" s="128"/>
      <c r="DI115" s="128"/>
      <c r="DJ115" s="128"/>
      <c r="DK115" s="128"/>
      <c r="DL115" s="128"/>
      <c r="DM115" s="128"/>
      <c r="DN115" s="128"/>
      <c r="DO115" s="128"/>
      <c r="DP115" s="128"/>
      <c r="DQ115" s="128"/>
      <c r="DR115" s="127"/>
      <c r="DS115" s="127"/>
      <c r="DT115" s="127"/>
      <c r="DU115" s="127"/>
      <c r="DV115" s="127"/>
      <c r="DW115" s="127"/>
      <c r="DX115" s="127"/>
      <c r="DY115" s="127"/>
      <c r="DZ115" s="127"/>
      <c r="EA115" s="127"/>
      <c r="EB115" s="127"/>
      <c r="EC115" s="127"/>
      <c r="ED115" s="127"/>
      <c r="EE115" s="127"/>
      <c r="EF115" s="127"/>
      <c r="EG115" s="127"/>
      <c r="EH115" s="127"/>
      <c r="EI115" s="127"/>
      <c r="EJ115" s="127"/>
      <c r="EK115" s="127"/>
      <c r="EL115" s="127"/>
      <c r="EM115" s="127"/>
    </row>
    <row r="116" spans="1:143">
      <c r="A116" s="127"/>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c r="AA116" s="128"/>
      <c r="AB116" s="128"/>
      <c r="AC116" s="128"/>
      <c r="AD116" s="128"/>
      <c r="AE116" s="128"/>
      <c r="AF116" s="128"/>
      <c r="AG116" s="128"/>
      <c r="AH116" s="128"/>
      <c r="AI116" s="128"/>
      <c r="AJ116" s="128"/>
      <c r="AK116" s="128"/>
      <c r="AL116" s="128"/>
      <c r="AM116" s="128"/>
      <c r="AN116" s="128"/>
      <c r="AO116" s="128"/>
      <c r="AP116" s="128"/>
      <c r="AQ116" s="128"/>
      <c r="AR116" s="128"/>
      <c r="AS116" s="128"/>
      <c r="AT116" s="128"/>
      <c r="AU116" s="128"/>
      <c r="AV116" s="128"/>
      <c r="AW116" s="128"/>
      <c r="AX116" s="128"/>
      <c r="AY116" s="128"/>
      <c r="AZ116" s="128"/>
      <c r="BA116" s="128"/>
      <c r="BB116" s="128"/>
      <c r="BC116" s="128"/>
      <c r="BD116" s="128"/>
      <c r="BE116" s="128"/>
      <c r="BF116" s="128"/>
      <c r="BG116" s="128"/>
      <c r="BH116" s="128"/>
      <c r="BI116" s="128"/>
      <c r="BJ116" s="128"/>
      <c r="BK116" s="128"/>
      <c r="BL116" s="128"/>
      <c r="BM116" s="128"/>
      <c r="BN116" s="128"/>
      <c r="BO116" s="128"/>
      <c r="BP116" s="128"/>
      <c r="BQ116" s="128"/>
      <c r="BR116" s="128"/>
      <c r="BS116" s="128"/>
      <c r="BT116" s="128"/>
      <c r="BU116" s="128"/>
      <c r="BV116" s="128"/>
      <c r="BW116" s="128"/>
      <c r="BX116" s="128"/>
      <c r="BY116" s="128"/>
      <c r="BZ116" s="128"/>
      <c r="CA116" s="128"/>
      <c r="CB116" s="128"/>
      <c r="CC116" s="128"/>
      <c r="CD116" s="128"/>
      <c r="CE116" s="128"/>
      <c r="CF116" s="128"/>
      <c r="CG116" s="128"/>
      <c r="CH116" s="128"/>
      <c r="CI116" s="128"/>
      <c r="CJ116" s="128"/>
      <c r="CK116" s="128"/>
      <c r="CL116" s="128"/>
      <c r="CM116" s="128"/>
      <c r="CN116" s="128"/>
      <c r="CO116" s="128"/>
      <c r="CP116" s="128"/>
      <c r="CQ116" s="128"/>
      <c r="CR116" s="128"/>
      <c r="CS116" s="128"/>
      <c r="CT116" s="128"/>
      <c r="CU116" s="128"/>
      <c r="CV116" s="128"/>
      <c r="CW116" s="128"/>
      <c r="CX116" s="128"/>
      <c r="CY116" s="128"/>
      <c r="CZ116" s="128"/>
      <c r="DA116" s="128"/>
      <c r="DB116" s="128"/>
      <c r="DC116" s="128"/>
      <c r="DD116" s="128"/>
      <c r="DE116" s="128"/>
      <c r="DF116" s="128"/>
      <c r="DG116" s="128"/>
      <c r="DH116" s="128"/>
      <c r="DI116" s="128"/>
      <c r="DJ116" s="128"/>
      <c r="DK116" s="128"/>
      <c r="DL116" s="128"/>
      <c r="DM116" s="128"/>
      <c r="DN116" s="128"/>
      <c r="DO116" s="128"/>
      <c r="DP116" s="128"/>
      <c r="DQ116" s="128"/>
      <c r="DR116" s="127"/>
      <c r="DS116" s="127"/>
      <c r="DT116" s="127"/>
      <c r="DU116" s="127"/>
      <c r="DV116" s="127"/>
      <c r="DW116" s="127"/>
      <c r="DX116" s="127"/>
      <c r="DY116" s="127"/>
      <c r="DZ116" s="127"/>
      <c r="EA116" s="127"/>
      <c r="EB116" s="127"/>
      <c r="EC116" s="127"/>
      <c r="ED116" s="127"/>
      <c r="EE116" s="127"/>
      <c r="EF116" s="127"/>
      <c r="EG116" s="127"/>
      <c r="EH116" s="127"/>
      <c r="EI116" s="127"/>
      <c r="EJ116" s="127"/>
      <c r="EK116" s="127"/>
      <c r="EL116" s="127"/>
      <c r="EM116" s="127"/>
    </row>
    <row r="117" spans="1:143">
      <c r="A117" s="127"/>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c r="AA117" s="128"/>
      <c r="AB117" s="128"/>
      <c r="AC117" s="128"/>
      <c r="AD117" s="128"/>
      <c r="AE117" s="128"/>
      <c r="AF117" s="128"/>
      <c r="AG117" s="128"/>
      <c r="AH117" s="128"/>
      <c r="AI117" s="128"/>
      <c r="AJ117" s="128"/>
      <c r="AK117" s="128"/>
      <c r="AL117" s="128"/>
      <c r="AM117" s="128"/>
      <c r="AN117" s="128"/>
      <c r="AO117" s="128"/>
      <c r="AP117" s="128"/>
      <c r="AQ117" s="128"/>
      <c r="AR117" s="128"/>
      <c r="AS117" s="128"/>
      <c r="AT117" s="128"/>
      <c r="AU117" s="128"/>
      <c r="AV117" s="128"/>
      <c r="AW117" s="128"/>
      <c r="AX117" s="128"/>
      <c r="AY117" s="128"/>
      <c r="AZ117" s="128"/>
      <c r="BA117" s="128"/>
      <c r="BB117" s="128"/>
      <c r="BC117" s="128"/>
      <c r="BD117" s="128"/>
      <c r="BE117" s="128"/>
      <c r="BF117" s="128"/>
      <c r="BG117" s="128"/>
      <c r="BH117" s="128"/>
      <c r="BI117" s="128"/>
      <c r="BJ117" s="128"/>
      <c r="BK117" s="128"/>
      <c r="BL117" s="128"/>
      <c r="BM117" s="128"/>
      <c r="BN117" s="128"/>
      <c r="BO117" s="128"/>
      <c r="BP117" s="128"/>
      <c r="BQ117" s="128"/>
      <c r="BR117" s="128"/>
      <c r="BS117" s="128"/>
      <c r="BT117" s="128"/>
      <c r="BU117" s="128"/>
      <c r="BV117" s="128"/>
      <c r="BW117" s="128"/>
      <c r="BX117" s="128"/>
      <c r="BY117" s="128"/>
      <c r="BZ117" s="128"/>
      <c r="CA117" s="128"/>
      <c r="CB117" s="128"/>
      <c r="CC117" s="128"/>
      <c r="CD117" s="128"/>
      <c r="CE117" s="128"/>
      <c r="CF117" s="128"/>
      <c r="CG117" s="128"/>
      <c r="CH117" s="128"/>
      <c r="CI117" s="128"/>
      <c r="CJ117" s="128"/>
      <c r="CK117" s="128"/>
      <c r="CL117" s="128"/>
      <c r="CM117" s="128"/>
      <c r="CN117" s="128"/>
      <c r="CO117" s="128"/>
      <c r="CP117" s="128"/>
      <c r="CQ117" s="128"/>
      <c r="CR117" s="128"/>
      <c r="CS117" s="128"/>
      <c r="CT117" s="128"/>
      <c r="CU117" s="128"/>
      <c r="CV117" s="128"/>
      <c r="CW117" s="128"/>
      <c r="CX117" s="128"/>
      <c r="CY117" s="128"/>
      <c r="CZ117" s="128"/>
      <c r="DA117" s="128"/>
      <c r="DB117" s="128"/>
      <c r="DC117" s="128"/>
      <c r="DD117" s="128"/>
      <c r="DE117" s="128"/>
      <c r="DF117" s="128"/>
      <c r="DG117" s="128"/>
      <c r="DH117" s="128"/>
      <c r="DI117" s="128"/>
      <c r="DJ117" s="128"/>
      <c r="DK117" s="128"/>
      <c r="DL117" s="128"/>
      <c r="DM117" s="128"/>
      <c r="DN117" s="128"/>
      <c r="DO117" s="128"/>
      <c r="DP117" s="128"/>
      <c r="DQ117" s="128"/>
      <c r="DR117" s="127"/>
      <c r="DS117" s="127"/>
      <c r="DT117" s="127"/>
      <c r="DU117" s="127"/>
      <c r="DV117" s="127"/>
      <c r="DW117" s="127"/>
      <c r="DX117" s="127"/>
      <c r="DY117" s="127"/>
      <c r="DZ117" s="127"/>
      <c r="EA117" s="127"/>
      <c r="EB117" s="127"/>
      <c r="EC117" s="127"/>
      <c r="ED117" s="127"/>
      <c r="EE117" s="127"/>
      <c r="EF117" s="127"/>
      <c r="EG117" s="127"/>
      <c r="EH117" s="127"/>
      <c r="EI117" s="127"/>
      <c r="EJ117" s="127"/>
      <c r="EK117" s="127"/>
      <c r="EL117" s="127"/>
      <c r="EM117" s="127"/>
    </row>
    <row r="118" spans="1:143">
      <c r="A118" s="127"/>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c r="AA118" s="128"/>
      <c r="AB118" s="128"/>
      <c r="AC118" s="128"/>
      <c r="AD118" s="128"/>
      <c r="AE118" s="128"/>
      <c r="AF118" s="128"/>
      <c r="AG118" s="128"/>
      <c r="AH118" s="128"/>
      <c r="AI118" s="128"/>
      <c r="AJ118" s="128"/>
      <c r="AK118" s="128"/>
      <c r="AL118" s="128"/>
      <c r="AM118" s="128"/>
      <c r="AN118" s="128"/>
      <c r="AO118" s="128"/>
      <c r="AP118" s="128"/>
      <c r="AQ118" s="128"/>
      <c r="AR118" s="128"/>
      <c r="AS118" s="128"/>
      <c r="AT118" s="128"/>
      <c r="AU118" s="128"/>
      <c r="AV118" s="128"/>
      <c r="AW118" s="128"/>
      <c r="AX118" s="128"/>
      <c r="AY118" s="128"/>
      <c r="AZ118" s="128"/>
      <c r="BA118" s="128"/>
      <c r="BB118" s="128"/>
      <c r="BC118" s="128"/>
      <c r="BD118" s="128"/>
      <c r="BE118" s="128"/>
      <c r="BF118" s="128"/>
      <c r="BG118" s="128"/>
      <c r="BH118" s="128"/>
      <c r="BI118" s="128"/>
      <c r="BJ118" s="128"/>
      <c r="BK118" s="128"/>
      <c r="BL118" s="128"/>
      <c r="BM118" s="128"/>
      <c r="BN118" s="128"/>
      <c r="BO118" s="128"/>
      <c r="BP118" s="128"/>
      <c r="BQ118" s="128"/>
      <c r="BR118" s="128"/>
      <c r="BS118" s="128"/>
      <c r="BT118" s="128"/>
      <c r="BU118" s="128"/>
      <c r="BV118" s="128"/>
      <c r="BW118" s="128"/>
      <c r="BX118" s="128"/>
      <c r="BY118" s="128"/>
      <c r="BZ118" s="128"/>
      <c r="CA118" s="128"/>
      <c r="CB118" s="128"/>
      <c r="CC118" s="128"/>
      <c r="CD118" s="128"/>
      <c r="CE118" s="128"/>
      <c r="CF118" s="128"/>
      <c r="CG118" s="128"/>
      <c r="CH118" s="128"/>
      <c r="CI118" s="128"/>
      <c r="CJ118" s="128"/>
      <c r="CK118" s="128"/>
      <c r="CL118" s="128"/>
      <c r="CM118" s="128"/>
      <c r="CN118" s="128"/>
      <c r="CO118" s="128"/>
      <c r="CP118" s="128"/>
      <c r="CQ118" s="128"/>
      <c r="CR118" s="128"/>
      <c r="CS118" s="128"/>
      <c r="CT118" s="128"/>
      <c r="CU118" s="128"/>
      <c r="CV118" s="128"/>
      <c r="CW118" s="128"/>
      <c r="CX118" s="128"/>
      <c r="CY118" s="128"/>
      <c r="CZ118" s="128"/>
      <c r="DA118" s="128"/>
      <c r="DB118" s="128"/>
      <c r="DC118" s="128"/>
      <c r="DD118" s="128"/>
      <c r="DE118" s="128"/>
      <c r="DF118" s="128"/>
      <c r="DG118" s="128"/>
      <c r="DH118" s="128"/>
      <c r="DI118" s="128"/>
      <c r="DJ118" s="128"/>
      <c r="DK118" s="128"/>
      <c r="DL118" s="128"/>
      <c r="DM118" s="128"/>
      <c r="DN118" s="128"/>
      <c r="DO118" s="128"/>
      <c r="DP118" s="128"/>
      <c r="DQ118" s="128"/>
      <c r="DR118" s="127"/>
      <c r="DS118" s="127"/>
      <c r="DT118" s="127"/>
      <c r="DU118" s="127"/>
      <c r="DV118" s="127"/>
      <c r="DW118" s="127"/>
      <c r="DX118" s="127"/>
      <c r="DY118" s="127"/>
      <c r="DZ118" s="127"/>
      <c r="EA118" s="127"/>
      <c r="EB118" s="127"/>
      <c r="EC118" s="127"/>
      <c r="ED118" s="127"/>
      <c r="EE118" s="127"/>
      <c r="EF118" s="127"/>
      <c r="EG118" s="127"/>
      <c r="EH118" s="127"/>
      <c r="EI118" s="127"/>
      <c r="EJ118" s="127"/>
      <c r="EK118" s="127"/>
      <c r="EL118" s="127"/>
      <c r="EM118" s="127"/>
    </row>
    <row r="119" spans="1:143">
      <c r="A119" s="127"/>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128"/>
      <c r="AB119" s="128"/>
      <c r="AC119" s="128"/>
      <c r="AD119" s="128"/>
      <c r="AE119" s="128"/>
      <c r="AF119" s="128"/>
      <c r="AG119" s="128"/>
      <c r="AH119" s="128"/>
      <c r="AI119" s="128"/>
      <c r="AJ119" s="128"/>
      <c r="AK119" s="128"/>
      <c r="AL119" s="128"/>
      <c r="AM119" s="128"/>
      <c r="AN119" s="128"/>
      <c r="AO119" s="128"/>
      <c r="AP119" s="128"/>
      <c r="AQ119" s="128"/>
      <c r="AR119" s="128"/>
      <c r="AS119" s="128"/>
      <c r="AT119" s="128"/>
      <c r="AU119" s="128"/>
      <c r="AV119" s="128"/>
      <c r="AW119" s="128"/>
      <c r="AX119" s="128"/>
      <c r="AY119" s="128"/>
      <c r="AZ119" s="128"/>
      <c r="BA119" s="128"/>
      <c r="BB119" s="128"/>
      <c r="BC119" s="128"/>
      <c r="BD119" s="128"/>
      <c r="BE119" s="128"/>
      <c r="BF119" s="128"/>
      <c r="BG119" s="128"/>
      <c r="BH119" s="128"/>
      <c r="BI119" s="128"/>
      <c r="BJ119" s="128"/>
      <c r="BK119" s="128"/>
      <c r="BL119" s="128"/>
      <c r="BM119" s="128"/>
      <c r="BN119" s="128"/>
      <c r="BO119" s="128"/>
      <c r="BP119" s="128"/>
      <c r="BQ119" s="128"/>
      <c r="BR119" s="128"/>
      <c r="BS119" s="128"/>
      <c r="BT119" s="128"/>
      <c r="BU119" s="128"/>
      <c r="BV119" s="128"/>
      <c r="BW119" s="128"/>
      <c r="BX119" s="128"/>
      <c r="BY119" s="128"/>
      <c r="BZ119" s="128"/>
      <c r="CA119" s="128"/>
      <c r="CB119" s="128"/>
      <c r="CC119" s="128"/>
      <c r="CD119" s="128"/>
      <c r="CE119" s="128"/>
      <c r="CF119" s="128"/>
      <c r="CG119" s="128"/>
      <c r="CH119" s="128"/>
      <c r="CI119" s="128"/>
      <c r="CJ119" s="128"/>
      <c r="CK119" s="128"/>
      <c r="CL119" s="128"/>
      <c r="CM119" s="128"/>
      <c r="CN119" s="128"/>
      <c r="CO119" s="128"/>
      <c r="CP119" s="128"/>
      <c r="CQ119" s="128"/>
      <c r="CR119" s="128"/>
      <c r="CS119" s="128"/>
      <c r="CT119" s="128"/>
      <c r="CU119" s="128"/>
      <c r="CV119" s="128"/>
      <c r="CW119" s="128"/>
      <c r="CX119" s="128"/>
      <c r="CY119" s="128"/>
      <c r="CZ119" s="128"/>
      <c r="DA119" s="128"/>
      <c r="DB119" s="128"/>
      <c r="DC119" s="128"/>
      <c r="DD119" s="128"/>
      <c r="DE119" s="128"/>
      <c r="DF119" s="128"/>
      <c r="DG119" s="128"/>
      <c r="DH119" s="128"/>
      <c r="DI119" s="128"/>
      <c r="DJ119" s="128"/>
      <c r="DK119" s="128"/>
      <c r="DL119" s="128"/>
      <c r="DM119" s="128"/>
      <c r="DN119" s="128"/>
      <c r="DO119" s="128"/>
      <c r="DP119" s="128"/>
      <c r="DQ119" s="128"/>
      <c r="DR119" s="127"/>
      <c r="DS119" s="127"/>
      <c r="DT119" s="127"/>
      <c r="DU119" s="127"/>
      <c r="DV119" s="127"/>
      <c r="DW119" s="127"/>
      <c r="DX119" s="127"/>
      <c r="DY119" s="127"/>
      <c r="DZ119" s="127"/>
      <c r="EA119" s="127"/>
      <c r="EB119" s="127"/>
      <c r="EC119" s="127"/>
      <c r="ED119" s="127"/>
      <c r="EE119" s="127"/>
      <c r="EF119" s="127"/>
      <c r="EG119" s="127"/>
      <c r="EH119" s="127"/>
      <c r="EI119" s="127"/>
      <c r="EJ119" s="127"/>
      <c r="EK119" s="127"/>
      <c r="EL119" s="127"/>
      <c r="EM119" s="127"/>
    </row>
    <row r="120" spans="1:143">
      <c r="A120" s="127"/>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128"/>
      <c r="AB120" s="128"/>
      <c r="AC120" s="128"/>
      <c r="AD120" s="128"/>
      <c r="AE120" s="128"/>
      <c r="AF120" s="128"/>
      <c r="AG120" s="128"/>
      <c r="AH120" s="128"/>
      <c r="AI120" s="128"/>
      <c r="AJ120" s="128"/>
      <c r="AK120" s="128"/>
      <c r="AL120" s="128"/>
      <c r="AM120" s="128"/>
      <c r="AN120" s="128"/>
      <c r="AO120" s="128"/>
      <c r="AP120" s="128"/>
      <c r="AQ120" s="128"/>
      <c r="AR120" s="128"/>
      <c r="AS120" s="128"/>
      <c r="AT120" s="128"/>
      <c r="AU120" s="128"/>
      <c r="AV120" s="128"/>
      <c r="AW120" s="128"/>
      <c r="AX120" s="128"/>
      <c r="AY120" s="128"/>
      <c r="AZ120" s="128"/>
      <c r="BA120" s="128"/>
      <c r="BB120" s="128"/>
      <c r="BC120" s="128"/>
      <c r="BD120" s="128"/>
      <c r="BE120" s="128"/>
      <c r="BF120" s="128"/>
      <c r="BG120" s="128"/>
      <c r="BH120" s="128"/>
      <c r="BI120" s="128"/>
      <c r="BJ120" s="128"/>
      <c r="BK120" s="128"/>
      <c r="BL120" s="128"/>
      <c r="BM120" s="128"/>
      <c r="BN120" s="128"/>
      <c r="BO120" s="128"/>
      <c r="BP120" s="128"/>
      <c r="BQ120" s="128"/>
      <c r="BR120" s="128"/>
      <c r="BS120" s="128"/>
      <c r="BT120" s="128"/>
      <c r="BU120" s="128"/>
      <c r="BV120" s="128"/>
      <c r="BW120" s="128"/>
      <c r="BX120" s="128"/>
      <c r="BY120" s="128"/>
      <c r="BZ120" s="128"/>
      <c r="CA120" s="128"/>
      <c r="CB120" s="128"/>
      <c r="CC120" s="128"/>
      <c r="CD120" s="128"/>
      <c r="CE120" s="128"/>
      <c r="CF120" s="128"/>
      <c r="CG120" s="128"/>
      <c r="CH120" s="128"/>
      <c r="CI120" s="128"/>
      <c r="CJ120" s="128"/>
      <c r="CK120" s="128"/>
      <c r="CL120" s="128"/>
      <c r="CM120" s="128"/>
      <c r="CN120" s="128"/>
      <c r="CO120" s="128"/>
      <c r="CP120" s="128"/>
      <c r="CQ120" s="128"/>
      <c r="CR120" s="128"/>
      <c r="CS120" s="128"/>
      <c r="CT120" s="128"/>
      <c r="CU120" s="128"/>
      <c r="CV120" s="128"/>
      <c r="CW120" s="128"/>
      <c r="CX120" s="128"/>
      <c r="CY120" s="128"/>
      <c r="CZ120" s="128"/>
      <c r="DA120" s="128"/>
      <c r="DB120" s="128"/>
      <c r="DC120" s="128"/>
      <c r="DD120" s="128"/>
      <c r="DE120" s="128"/>
      <c r="DF120" s="128"/>
      <c r="DG120" s="128"/>
      <c r="DH120" s="128"/>
      <c r="DI120" s="128"/>
      <c r="DJ120" s="128"/>
      <c r="DK120" s="128"/>
      <c r="DL120" s="128"/>
      <c r="DM120" s="128"/>
      <c r="DN120" s="128"/>
      <c r="DO120" s="128"/>
      <c r="DP120" s="128"/>
      <c r="DQ120" s="128"/>
      <c r="DR120" s="127"/>
      <c r="DS120" s="127"/>
      <c r="DT120" s="127"/>
      <c r="DU120" s="127"/>
      <c r="DV120" s="127"/>
      <c r="DW120" s="127"/>
      <c r="DX120" s="127"/>
      <c r="DY120" s="127"/>
      <c r="DZ120" s="127"/>
      <c r="EA120" s="127"/>
      <c r="EB120" s="127"/>
      <c r="EC120" s="127"/>
      <c r="ED120" s="127"/>
      <c r="EE120" s="127"/>
      <c r="EF120" s="127"/>
      <c r="EG120" s="127"/>
      <c r="EH120" s="127"/>
      <c r="EI120" s="127"/>
      <c r="EJ120" s="127"/>
      <c r="EK120" s="127"/>
      <c r="EL120" s="127"/>
      <c r="EM120" s="127"/>
    </row>
    <row r="121" spans="1:143">
      <c r="A121" s="127"/>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128"/>
      <c r="AB121" s="128"/>
      <c r="AC121" s="128"/>
      <c r="AD121" s="128"/>
      <c r="AE121" s="128"/>
      <c r="AF121" s="128"/>
      <c r="AG121" s="128"/>
      <c r="AH121" s="128"/>
      <c r="AI121" s="128"/>
      <c r="AJ121" s="128"/>
      <c r="AK121" s="128"/>
      <c r="AL121" s="128"/>
      <c r="AM121" s="128"/>
      <c r="AN121" s="128"/>
      <c r="AO121" s="128"/>
      <c r="AP121" s="128"/>
      <c r="AQ121" s="128"/>
      <c r="AR121" s="128"/>
      <c r="AS121" s="128"/>
      <c r="AT121" s="128"/>
      <c r="AU121" s="128"/>
      <c r="AV121" s="128"/>
      <c r="AW121" s="128"/>
      <c r="AX121" s="128"/>
      <c r="AY121" s="128"/>
      <c r="AZ121" s="128"/>
      <c r="BA121" s="128"/>
      <c r="BB121" s="128"/>
      <c r="BC121" s="128"/>
      <c r="BD121" s="128"/>
      <c r="BE121" s="128"/>
      <c r="BF121" s="128"/>
      <c r="BG121" s="128"/>
      <c r="BH121" s="128"/>
      <c r="BI121" s="128"/>
      <c r="BJ121" s="128"/>
      <c r="BK121" s="128"/>
      <c r="BL121" s="128"/>
      <c r="BM121" s="128"/>
      <c r="BN121" s="128"/>
      <c r="BO121" s="128"/>
      <c r="BP121" s="128"/>
      <c r="BQ121" s="128"/>
      <c r="BR121" s="128"/>
      <c r="BS121" s="128"/>
      <c r="BT121" s="128"/>
      <c r="BU121" s="128"/>
      <c r="BV121" s="128"/>
      <c r="BW121" s="128"/>
      <c r="BX121" s="128"/>
      <c r="BY121" s="128"/>
      <c r="BZ121" s="128"/>
      <c r="CA121" s="128"/>
      <c r="CB121" s="128"/>
      <c r="CC121" s="128"/>
      <c r="CD121" s="128"/>
      <c r="CE121" s="128"/>
      <c r="CF121" s="128"/>
      <c r="CG121" s="128"/>
      <c r="CH121" s="128"/>
      <c r="CI121" s="128"/>
      <c r="CJ121" s="128"/>
      <c r="CK121" s="128"/>
      <c r="CL121" s="128"/>
      <c r="CM121" s="128"/>
      <c r="CN121" s="128"/>
      <c r="CO121" s="128"/>
      <c r="CP121" s="128"/>
      <c r="CQ121" s="128"/>
      <c r="CR121" s="128"/>
      <c r="CS121" s="128"/>
      <c r="CT121" s="128"/>
      <c r="CU121" s="128"/>
      <c r="CV121" s="128"/>
      <c r="CW121" s="128"/>
      <c r="CX121" s="128"/>
      <c r="CY121" s="128"/>
      <c r="CZ121" s="128"/>
      <c r="DA121" s="128"/>
      <c r="DB121" s="128"/>
      <c r="DC121" s="128"/>
      <c r="DD121" s="128"/>
      <c r="DE121" s="128"/>
      <c r="DF121" s="128"/>
      <c r="DG121" s="128"/>
      <c r="DH121" s="128"/>
      <c r="DI121" s="128"/>
      <c r="DJ121" s="128"/>
      <c r="DK121" s="128"/>
      <c r="DL121" s="128"/>
      <c r="DM121" s="128"/>
      <c r="DN121" s="128"/>
      <c r="DO121" s="128"/>
      <c r="DP121" s="128"/>
      <c r="DQ121" s="128"/>
      <c r="DR121" s="127"/>
      <c r="DS121" s="127"/>
      <c r="DT121" s="127"/>
      <c r="DU121" s="127"/>
      <c r="DV121" s="127"/>
      <c r="DW121" s="127"/>
      <c r="DX121" s="127"/>
      <c r="DY121" s="127"/>
      <c r="DZ121" s="127"/>
      <c r="EA121" s="127"/>
      <c r="EB121" s="127"/>
      <c r="EC121" s="127"/>
      <c r="ED121" s="127"/>
      <c r="EE121" s="127"/>
      <c r="EF121" s="127"/>
      <c r="EG121" s="127"/>
      <c r="EH121" s="127"/>
      <c r="EI121" s="127"/>
      <c r="EJ121" s="127"/>
      <c r="EK121" s="127"/>
      <c r="EL121" s="127"/>
      <c r="EM121" s="127"/>
    </row>
    <row r="122" spans="1:143">
      <c r="A122" s="127"/>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c r="AA122" s="128"/>
      <c r="AB122" s="128"/>
      <c r="AC122" s="128"/>
      <c r="AD122" s="128"/>
      <c r="AE122" s="128"/>
      <c r="AF122" s="128"/>
      <c r="AG122" s="128"/>
      <c r="AH122" s="128"/>
      <c r="AI122" s="128"/>
      <c r="AJ122" s="128"/>
      <c r="AK122" s="128"/>
      <c r="AL122" s="128"/>
      <c r="AM122" s="128"/>
      <c r="AN122" s="128"/>
      <c r="AO122" s="128"/>
      <c r="AP122" s="128"/>
      <c r="AQ122" s="128"/>
      <c r="AR122" s="128"/>
      <c r="AS122" s="128"/>
      <c r="AT122" s="128"/>
      <c r="AU122" s="128"/>
      <c r="AV122" s="128"/>
      <c r="AW122" s="128"/>
      <c r="AX122" s="128"/>
      <c r="AY122" s="128"/>
      <c r="AZ122" s="128"/>
      <c r="BA122" s="128"/>
      <c r="BB122" s="128"/>
      <c r="BC122" s="128"/>
      <c r="BD122" s="128"/>
      <c r="BE122" s="128"/>
      <c r="BF122" s="128"/>
      <c r="BG122" s="128"/>
      <c r="BH122" s="128"/>
      <c r="BI122" s="128"/>
      <c r="BJ122" s="128"/>
      <c r="BK122" s="128"/>
      <c r="BL122" s="128"/>
      <c r="BM122" s="128"/>
      <c r="BN122" s="128"/>
      <c r="BO122" s="128"/>
      <c r="BP122" s="128"/>
      <c r="BQ122" s="128"/>
      <c r="BR122" s="128"/>
      <c r="BS122" s="128"/>
      <c r="BT122" s="128"/>
      <c r="BU122" s="128"/>
      <c r="BV122" s="128"/>
      <c r="BW122" s="128"/>
      <c r="BX122" s="128"/>
      <c r="BY122" s="128"/>
      <c r="BZ122" s="128"/>
      <c r="CA122" s="128"/>
      <c r="CB122" s="128"/>
      <c r="CC122" s="128"/>
      <c r="CD122" s="128"/>
      <c r="CE122" s="128"/>
      <c r="CF122" s="128"/>
      <c r="CG122" s="128"/>
      <c r="CH122" s="128"/>
      <c r="CI122" s="128"/>
      <c r="CJ122" s="128"/>
      <c r="CK122" s="128"/>
      <c r="CL122" s="128"/>
      <c r="CM122" s="128"/>
      <c r="CN122" s="128"/>
      <c r="CO122" s="128"/>
      <c r="CP122" s="128"/>
      <c r="CQ122" s="128"/>
      <c r="CR122" s="128"/>
      <c r="CS122" s="128"/>
      <c r="CT122" s="128"/>
      <c r="CU122" s="128"/>
      <c r="CV122" s="128"/>
      <c r="CW122" s="128"/>
      <c r="CX122" s="128"/>
      <c r="CY122" s="128"/>
      <c r="CZ122" s="128"/>
      <c r="DA122" s="128"/>
      <c r="DB122" s="128"/>
      <c r="DC122" s="128"/>
      <c r="DD122" s="128"/>
      <c r="DE122" s="128"/>
      <c r="DF122" s="128"/>
      <c r="DG122" s="128"/>
      <c r="DH122" s="128"/>
      <c r="DI122" s="128"/>
      <c r="DJ122" s="128"/>
      <c r="DK122" s="128"/>
      <c r="DL122" s="128"/>
      <c r="DM122" s="128"/>
      <c r="DN122" s="128"/>
      <c r="DO122" s="128"/>
      <c r="DP122" s="128"/>
      <c r="DQ122" s="128"/>
      <c r="DR122" s="127"/>
      <c r="DS122" s="127"/>
      <c r="DT122" s="127"/>
      <c r="DU122" s="127"/>
      <c r="DV122" s="127"/>
      <c r="DW122" s="127"/>
      <c r="DX122" s="127"/>
      <c r="DY122" s="127"/>
      <c r="DZ122" s="127"/>
      <c r="EA122" s="127"/>
      <c r="EB122" s="127"/>
      <c r="EC122" s="127"/>
      <c r="ED122" s="127"/>
      <c r="EE122" s="127"/>
      <c r="EF122" s="127"/>
      <c r="EG122" s="127"/>
      <c r="EH122" s="127"/>
      <c r="EI122" s="127"/>
      <c r="EJ122" s="127"/>
      <c r="EK122" s="127"/>
      <c r="EL122" s="127"/>
      <c r="EM122" s="127"/>
    </row>
    <row r="123" spans="1:143">
      <c r="A123" s="127"/>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c r="AA123" s="128"/>
      <c r="AB123" s="128"/>
      <c r="AC123" s="128"/>
      <c r="AD123" s="128"/>
      <c r="AE123" s="128"/>
      <c r="AF123" s="128"/>
      <c r="AG123" s="128"/>
      <c r="AH123" s="128"/>
      <c r="AI123" s="128"/>
      <c r="AJ123" s="128"/>
      <c r="AK123" s="128"/>
      <c r="AL123" s="128"/>
      <c r="AM123" s="128"/>
      <c r="AN123" s="128"/>
      <c r="AO123" s="128"/>
      <c r="AP123" s="128"/>
      <c r="AQ123" s="128"/>
      <c r="AR123" s="128"/>
      <c r="AS123" s="128"/>
      <c r="AT123" s="128"/>
      <c r="AU123" s="128"/>
      <c r="AV123" s="128"/>
      <c r="AW123" s="128"/>
      <c r="AX123" s="128"/>
      <c r="AY123" s="128"/>
      <c r="AZ123" s="128"/>
      <c r="BA123" s="128"/>
      <c r="BB123" s="128"/>
      <c r="BC123" s="128"/>
      <c r="BD123" s="128"/>
      <c r="BE123" s="128"/>
      <c r="BF123" s="128"/>
      <c r="BG123" s="128"/>
      <c r="BH123" s="128"/>
      <c r="BI123" s="128"/>
      <c r="BJ123" s="128"/>
      <c r="BK123" s="128"/>
      <c r="BL123" s="128"/>
      <c r="BM123" s="128"/>
      <c r="BN123" s="128"/>
      <c r="BO123" s="128"/>
      <c r="BP123" s="128"/>
      <c r="BQ123" s="128"/>
      <c r="BR123" s="128"/>
      <c r="BS123" s="128"/>
      <c r="BT123" s="128"/>
      <c r="BU123" s="128"/>
      <c r="BV123" s="128"/>
      <c r="BW123" s="128"/>
      <c r="BX123" s="128"/>
      <c r="BY123" s="128"/>
      <c r="BZ123" s="128"/>
      <c r="CA123" s="128"/>
      <c r="CB123" s="128"/>
      <c r="CC123" s="128"/>
      <c r="CD123" s="128"/>
      <c r="CE123" s="128"/>
      <c r="CF123" s="128"/>
      <c r="CG123" s="128"/>
      <c r="CH123" s="128"/>
      <c r="CI123" s="128"/>
      <c r="CJ123" s="128"/>
      <c r="CK123" s="128"/>
      <c r="CL123" s="128"/>
      <c r="CM123" s="128"/>
      <c r="CN123" s="128"/>
      <c r="CO123" s="128"/>
      <c r="CP123" s="128"/>
      <c r="CQ123" s="128"/>
      <c r="CR123" s="128"/>
      <c r="CS123" s="128"/>
      <c r="CT123" s="128"/>
      <c r="CU123" s="128"/>
      <c r="CV123" s="128"/>
      <c r="CW123" s="128"/>
      <c r="CX123" s="128"/>
      <c r="CY123" s="128"/>
      <c r="CZ123" s="128"/>
      <c r="DA123" s="128"/>
      <c r="DB123" s="128"/>
      <c r="DC123" s="128"/>
      <c r="DD123" s="128"/>
      <c r="DE123" s="128"/>
      <c r="DF123" s="128"/>
      <c r="DG123" s="128"/>
      <c r="DH123" s="128"/>
      <c r="DI123" s="128"/>
      <c r="DJ123" s="128"/>
      <c r="DK123" s="128"/>
      <c r="DL123" s="128"/>
      <c r="DM123" s="128"/>
      <c r="DN123" s="128"/>
      <c r="DO123" s="128"/>
      <c r="DP123" s="128"/>
      <c r="DQ123" s="128"/>
      <c r="DR123" s="127"/>
      <c r="DS123" s="127"/>
      <c r="DT123" s="127"/>
      <c r="DU123" s="127"/>
      <c r="DV123" s="127"/>
      <c r="DW123" s="127"/>
      <c r="DX123" s="127"/>
      <c r="DY123" s="127"/>
      <c r="DZ123" s="127"/>
      <c r="EA123" s="127"/>
      <c r="EB123" s="127"/>
      <c r="EC123" s="127"/>
      <c r="ED123" s="127"/>
      <c r="EE123" s="127"/>
      <c r="EF123" s="127"/>
      <c r="EG123" s="127"/>
      <c r="EH123" s="127"/>
      <c r="EI123" s="127"/>
      <c r="EJ123" s="127"/>
      <c r="EK123" s="127"/>
      <c r="EL123" s="127"/>
      <c r="EM123" s="127"/>
    </row>
    <row r="124" spans="1:143">
      <c r="A124" s="127"/>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c r="AA124" s="128"/>
      <c r="AB124" s="128"/>
      <c r="AC124" s="128"/>
      <c r="AD124" s="128"/>
      <c r="AE124" s="128"/>
      <c r="AF124" s="128"/>
      <c r="AG124" s="128"/>
      <c r="AH124" s="128"/>
      <c r="AI124" s="128"/>
      <c r="AJ124" s="128"/>
      <c r="AK124" s="128"/>
      <c r="AL124" s="128"/>
      <c r="AM124" s="128"/>
      <c r="AN124" s="128"/>
      <c r="AO124" s="128"/>
      <c r="AP124" s="128"/>
      <c r="AQ124" s="128"/>
      <c r="AR124" s="128"/>
      <c r="AS124" s="128"/>
      <c r="AT124" s="128"/>
      <c r="AU124" s="128"/>
      <c r="AV124" s="128"/>
      <c r="AW124" s="128"/>
      <c r="AX124" s="128"/>
      <c r="AY124" s="128"/>
      <c r="AZ124" s="128"/>
      <c r="BA124" s="128"/>
      <c r="BB124" s="128"/>
      <c r="BC124" s="128"/>
      <c r="BD124" s="128"/>
      <c r="BE124" s="128"/>
      <c r="BF124" s="128"/>
      <c r="BG124" s="128"/>
      <c r="BH124" s="128"/>
      <c r="BI124" s="128"/>
      <c r="BJ124" s="128"/>
      <c r="BK124" s="128"/>
      <c r="BL124" s="128"/>
      <c r="BM124" s="128"/>
      <c r="BN124" s="128"/>
      <c r="BO124" s="128"/>
      <c r="BP124" s="128"/>
      <c r="BQ124" s="128"/>
      <c r="BR124" s="128"/>
      <c r="BS124" s="128"/>
      <c r="BT124" s="128"/>
      <c r="BU124" s="128"/>
      <c r="BV124" s="128"/>
      <c r="BW124" s="128"/>
      <c r="BX124" s="128"/>
      <c r="BY124" s="128"/>
      <c r="BZ124" s="128"/>
      <c r="CA124" s="128"/>
      <c r="CB124" s="128"/>
      <c r="CC124" s="128"/>
      <c r="CD124" s="128"/>
      <c r="CE124" s="128"/>
      <c r="CF124" s="128"/>
      <c r="CG124" s="128"/>
      <c r="CH124" s="128"/>
      <c r="CI124" s="128"/>
      <c r="CJ124" s="128"/>
      <c r="CK124" s="128"/>
      <c r="CL124" s="128"/>
      <c r="CM124" s="128"/>
      <c r="CN124" s="128"/>
      <c r="CO124" s="128"/>
      <c r="CP124" s="128"/>
      <c r="CQ124" s="128"/>
      <c r="CR124" s="128"/>
      <c r="CS124" s="128"/>
      <c r="CT124" s="128"/>
      <c r="CU124" s="128"/>
      <c r="CV124" s="128"/>
      <c r="CW124" s="128"/>
      <c r="CX124" s="128"/>
      <c r="CY124" s="128"/>
      <c r="CZ124" s="128"/>
      <c r="DA124" s="128"/>
      <c r="DB124" s="128"/>
      <c r="DC124" s="128"/>
      <c r="DD124" s="128"/>
      <c r="DE124" s="128"/>
      <c r="DF124" s="128"/>
      <c r="DG124" s="128"/>
      <c r="DH124" s="128"/>
      <c r="DI124" s="128"/>
      <c r="DJ124" s="128"/>
      <c r="DK124" s="128"/>
      <c r="DL124" s="128"/>
      <c r="DM124" s="128"/>
      <c r="DN124" s="128"/>
      <c r="DO124" s="128"/>
      <c r="DP124" s="128"/>
      <c r="DQ124" s="128"/>
      <c r="DR124" s="127"/>
      <c r="DS124" s="127"/>
      <c r="DT124" s="127"/>
      <c r="DU124" s="127"/>
      <c r="DV124" s="127"/>
      <c r="DW124" s="127"/>
      <c r="DX124" s="127"/>
      <c r="DY124" s="127"/>
      <c r="DZ124" s="127"/>
      <c r="EA124" s="127"/>
      <c r="EB124" s="127"/>
      <c r="EC124" s="127"/>
      <c r="ED124" s="127"/>
      <c r="EE124" s="127"/>
      <c r="EF124" s="127"/>
      <c r="EG124" s="127"/>
      <c r="EH124" s="127"/>
      <c r="EI124" s="127"/>
      <c r="EJ124" s="127"/>
      <c r="EK124" s="127"/>
      <c r="EL124" s="127"/>
      <c r="EM124" s="127"/>
    </row>
    <row r="125" spans="1:143">
      <c r="A125" s="127"/>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c r="AA125" s="128"/>
      <c r="AB125" s="128"/>
      <c r="AC125" s="128"/>
      <c r="AD125" s="128"/>
      <c r="AE125" s="128"/>
      <c r="AF125" s="128"/>
      <c r="AG125" s="128"/>
      <c r="AH125" s="128"/>
      <c r="AI125" s="128"/>
      <c r="AJ125" s="128"/>
      <c r="AK125" s="128"/>
      <c r="AL125" s="128"/>
      <c r="AM125" s="128"/>
      <c r="AN125" s="128"/>
      <c r="AO125" s="128"/>
      <c r="AP125" s="128"/>
      <c r="AQ125" s="128"/>
      <c r="AR125" s="128"/>
      <c r="AS125" s="128"/>
      <c r="AT125" s="128"/>
      <c r="AU125" s="128"/>
      <c r="AV125" s="128"/>
      <c r="AW125" s="128"/>
      <c r="AX125" s="128"/>
      <c r="AY125" s="128"/>
      <c r="AZ125" s="128"/>
      <c r="BA125" s="128"/>
      <c r="BB125" s="128"/>
      <c r="BC125" s="128"/>
      <c r="BD125" s="128"/>
      <c r="BE125" s="128"/>
      <c r="BF125" s="128"/>
      <c r="BG125" s="128"/>
      <c r="BH125" s="128"/>
      <c r="BI125" s="128"/>
      <c r="BJ125" s="128"/>
      <c r="BK125" s="128"/>
      <c r="BL125" s="128"/>
      <c r="BM125" s="128"/>
      <c r="BN125" s="128"/>
      <c r="BO125" s="128"/>
      <c r="BP125" s="128"/>
      <c r="BQ125" s="128"/>
      <c r="BR125" s="128"/>
      <c r="BS125" s="128"/>
      <c r="BT125" s="128"/>
      <c r="BU125" s="128"/>
      <c r="BV125" s="128"/>
      <c r="BW125" s="128"/>
      <c r="BX125" s="128"/>
      <c r="BY125" s="128"/>
      <c r="BZ125" s="128"/>
      <c r="CA125" s="128"/>
      <c r="CB125" s="128"/>
      <c r="CC125" s="128"/>
      <c r="CD125" s="128"/>
      <c r="CE125" s="128"/>
      <c r="CF125" s="128"/>
      <c r="CG125" s="128"/>
      <c r="CH125" s="128"/>
      <c r="CI125" s="128"/>
      <c r="CJ125" s="128"/>
      <c r="CK125" s="128"/>
      <c r="CL125" s="128"/>
      <c r="CM125" s="128"/>
      <c r="CN125" s="128"/>
      <c r="CO125" s="128"/>
      <c r="CP125" s="128"/>
      <c r="CQ125" s="128"/>
      <c r="CR125" s="128"/>
      <c r="CS125" s="128"/>
      <c r="CT125" s="128"/>
      <c r="CU125" s="128"/>
      <c r="CV125" s="128"/>
      <c r="CW125" s="128"/>
      <c r="CX125" s="128"/>
      <c r="CY125" s="128"/>
      <c r="CZ125" s="128"/>
      <c r="DA125" s="128"/>
      <c r="DB125" s="128"/>
      <c r="DC125" s="128"/>
      <c r="DD125" s="128"/>
      <c r="DE125" s="128"/>
      <c r="DF125" s="128"/>
      <c r="DG125" s="128"/>
      <c r="DH125" s="128"/>
      <c r="DI125" s="128"/>
      <c r="DJ125" s="128"/>
      <c r="DK125" s="128"/>
      <c r="DL125" s="128"/>
      <c r="DM125" s="128"/>
      <c r="DN125" s="128"/>
      <c r="DO125" s="128"/>
      <c r="DP125" s="128"/>
      <c r="DQ125" s="128"/>
      <c r="DR125" s="127"/>
      <c r="DS125" s="127"/>
      <c r="DT125" s="127"/>
      <c r="DU125" s="127"/>
      <c r="DV125" s="127"/>
      <c r="DW125" s="127"/>
      <c r="DX125" s="127"/>
      <c r="DY125" s="127"/>
      <c r="DZ125" s="127"/>
      <c r="EA125" s="127"/>
      <c r="EB125" s="127"/>
      <c r="EC125" s="127"/>
      <c r="ED125" s="127"/>
      <c r="EE125" s="127"/>
      <c r="EF125" s="127"/>
      <c r="EG125" s="127"/>
      <c r="EH125" s="127"/>
      <c r="EI125" s="127"/>
      <c r="EJ125" s="127"/>
      <c r="EK125" s="127"/>
      <c r="EL125" s="127"/>
      <c r="EM125" s="127"/>
    </row>
    <row r="126" spans="1:143">
      <c r="A126" s="127"/>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c r="AA126" s="128"/>
      <c r="AB126" s="128"/>
      <c r="AC126" s="128"/>
      <c r="AD126" s="128"/>
      <c r="AE126" s="128"/>
      <c r="AF126" s="128"/>
      <c r="AG126" s="128"/>
      <c r="AH126" s="128"/>
      <c r="AI126" s="128"/>
      <c r="AJ126" s="128"/>
      <c r="AK126" s="128"/>
      <c r="AL126" s="128"/>
      <c r="AM126" s="128"/>
      <c r="AN126" s="128"/>
      <c r="AO126" s="128"/>
      <c r="AP126" s="128"/>
      <c r="AQ126" s="128"/>
      <c r="AR126" s="128"/>
      <c r="AS126" s="128"/>
      <c r="AT126" s="128"/>
      <c r="AU126" s="128"/>
      <c r="AV126" s="128"/>
      <c r="AW126" s="128"/>
      <c r="AX126" s="128"/>
      <c r="AY126" s="128"/>
      <c r="AZ126" s="128"/>
      <c r="BA126" s="128"/>
      <c r="BB126" s="128"/>
      <c r="BC126" s="128"/>
      <c r="BD126" s="128"/>
      <c r="BE126" s="128"/>
      <c r="BF126" s="128"/>
      <c r="BG126" s="128"/>
      <c r="BH126" s="128"/>
      <c r="BI126" s="128"/>
      <c r="BJ126" s="128"/>
      <c r="BK126" s="128"/>
      <c r="BL126" s="128"/>
      <c r="BM126" s="128"/>
      <c r="BN126" s="128"/>
      <c r="BO126" s="128"/>
      <c r="BP126" s="128"/>
      <c r="BQ126" s="128"/>
      <c r="BR126" s="128"/>
      <c r="BS126" s="128"/>
      <c r="BT126" s="128"/>
      <c r="BU126" s="128"/>
      <c r="BV126" s="128"/>
      <c r="BW126" s="128"/>
      <c r="BX126" s="128"/>
      <c r="BY126" s="128"/>
      <c r="BZ126" s="128"/>
      <c r="CA126" s="128"/>
      <c r="CB126" s="128"/>
      <c r="CC126" s="128"/>
      <c r="CD126" s="128"/>
      <c r="CE126" s="128"/>
      <c r="CF126" s="128"/>
      <c r="CG126" s="128"/>
      <c r="CH126" s="128"/>
      <c r="CI126" s="128"/>
      <c r="CJ126" s="128"/>
      <c r="CK126" s="128"/>
      <c r="CL126" s="128"/>
      <c r="CM126" s="128"/>
      <c r="CN126" s="128"/>
      <c r="CO126" s="128"/>
      <c r="CP126" s="128"/>
      <c r="CQ126" s="128"/>
      <c r="CR126" s="128"/>
      <c r="CS126" s="128"/>
      <c r="CT126" s="128"/>
      <c r="CU126" s="128"/>
      <c r="CV126" s="128"/>
      <c r="CW126" s="128"/>
      <c r="CX126" s="128"/>
      <c r="CY126" s="128"/>
      <c r="CZ126" s="128"/>
      <c r="DA126" s="128"/>
      <c r="DB126" s="128"/>
      <c r="DC126" s="128"/>
      <c r="DD126" s="128"/>
      <c r="DE126" s="128"/>
      <c r="DF126" s="128"/>
      <c r="DG126" s="128"/>
      <c r="DH126" s="128"/>
      <c r="DI126" s="128"/>
      <c r="DJ126" s="128"/>
      <c r="DK126" s="128"/>
      <c r="DL126" s="128"/>
      <c r="DM126" s="128"/>
      <c r="DN126" s="128"/>
      <c r="DO126" s="128"/>
      <c r="DP126" s="128"/>
      <c r="DQ126" s="128"/>
      <c r="DR126" s="127"/>
      <c r="DS126" s="127"/>
      <c r="DT126" s="127"/>
      <c r="DU126" s="127"/>
      <c r="DV126" s="127"/>
      <c r="DW126" s="127"/>
      <c r="DX126" s="127"/>
      <c r="DY126" s="127"/>
      <c r="DZ126" s="127"/>
      <c r="EA126" s="127"/>
      <c r="EB126" s="127"/>
      <c r="EC126" s="127"/>
      <c r="ED126" s="127"/>
      <c r="EE126" s="127"/>
      <c r="EF126" s="127"/>
      <c r="EG126" s="127"/>
      <c r="EH126" s="127"/>
      <c r="EI126" s="127"/>
      <c r="EJ126" s="127"/>
      <c r="EK126" s="127"/>
      <c r="EL126" s="127"/>
      <c r="EM126" s="127"/>
    </row>
    <row r="127" spans="1:143">
      <c r="A127" s="127"/>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c r="AA127" s="128"/>
      <c r="AB127" s="128"/>
      <c r="AC127" s="128"/>
      <c r="AD127" s="128"/>
      <c r="AE127" s="128"/>
      <c r="AF127" s="128"/>
      <c r="AG127" s="128"/>
      <c r="AH127" s="128"/>
      <c r="AI127" s="128"/>
      <c r="AJ127" s="128"/>
      <c r="AK127" s="128"/>
      <c r="AL127" s="128"/>
      <c r="AM127" s="128"/>
      <c r="AN127" s="128"/>
      <c r="AO127" s="128"/>
      <c r="AP127" s="128"/>
      <c r="AQ127" s="128"/>
      <c r="AR127" s="128"/>
      <c r="AS127" s="128"/>
      <c r="AT127" s="128"/>
      <c r="AU127" s="128"/>
      <c r="AV127" s="128"/>
      <c r="AW127" s="128"/>
      <c r="AX127" s="128"/>
      <c r="AY127" s="128"/>
      <c r="AZ127" s="128"/>
      <c r="BA127" s="128"/>
      <c r="BB127" s="128"/>
      <c r="BC127" s="128"/>
      <c r="BD127" s="128"/>
      <c r="BE127" s="128"/>
      <c r="BF127" s="128"/>
      <c r="BG127" s="128"/>
      <c r="BH127" s="128"/>
      <c r="BI127" s="128"/>
      <c r="BJ127" s="128"/>
      <c r="BK127" s="128"/>
      <c r="BL127" s="128"/>
      <c r="BM127" s="128"/>
      <c r="BN127" s="128"/>
      <c r="BO127" s="128"/>
      <c r="BP127" s="128"/>
      <c r="BQ127" s="128"/>
      <c r="BR127" s="128"/>
      <c r="BS127" s="128"/>
      <c r="BT127" s="128"/>
      <c r="BU127" s="128"/>
      <c r="BV127" s="128"/>
      <c r="BW127" s="128"/>
      <c r="BX127" s="128"/>
      <c r="BY127" s="128"/>
      <c r="BZ127" s="128"/>
      <c r="CA127" s="128"/>
      <c r="CB127" s="128"/>
      <c r="CC127" s="128"/>
      <c r="CD127" s="128"/>
      <c r="CE127" s="128"/>
      <c r="CF127" s="128"/>
      <c r="CG127" s="128"/>
      <c r="CH127" s="128"/>
      <c r="CI127" s="128"/>
      <c r="CJ127" s="128"/>
      <c r="CK127" s="128"/>
      <c r="CL127" s="128"/>
      <c r="CM127" s="128"/>
      <c r="CN127" s="128"/>
      <c r="CO127" s="128"/>
      <c r="CP127" s="128"/>
      <c r="CQ127" s="128"/>
      <c r="CR127" s="128"/>
      <c r="CS127" s="128"/>
      <c r="CT127" s="128"/>
      <c r="CU127" s="128"/>
      <c r="CV127" s="128"/>
      <c r="CW127" s="128"/>
      <c r="CX127" s="128"/>
      <c r="CY127" s="128"/>
      <c r="CZ127" s="128"/>
      <c r="DA127" s="128"/>
      <c r="DB127" s="128"/>
      <c r="DC127" s="128"/>
      <c r="DD127" s="128"/>
      <c r="DE127" s="128"/>
      <c r="DF127" s="128"/>
      <c r="DG127" s="128"/>
      <c r="DH127" s="128"/>
      <c r="DI127" s="128"/>
      <c r="DJ127" s="128"/>
      <c r="DK127" s="128"/>
      <c r="DL127" s="128"/>
      <c r="DM127" s="128"/>
      <c r="DN127" s="128"/>
      <c r="DO127" s="128"/>
      <c r="DP127" s="128"/>
      <c r="DQ127" s="128"/>
      <c r="DR127" s="127"/>
      <c r="DS127" s="127"/>
      <c r="DT127" s="127"/>
      <c r="DU127" s="127"/>
      <c r="DV127" s="127"/>
      <c r="DW127" s="127"/>
      <c r="DX127" s="127"/>
      <c r="DY127" s="127"/>
      <c r="DZ127" s="127"/>
      <c r="EA127" s="127"/>
      <c r="EB127" s="127"/>
      <c r="EC127" s="127"/>
      <c r="ED127" s="127"/>
      <c r="EE127" s="127"/>
      <c r="EF127" s="127"/>
      <c r="EG127" s="127"/>
      <c r="EH127" s="127"/>
      <c r="EI127" s="127"/>
      <c r="EJ127" s="127"/>
      <c r="EK127" s="127"/>
      <c r="EL127" s="127"/>
      <c r="EM127" s="127"/>
    </row>
    <row r="128" spans="1:143">
      <c r="A128" s="127"/>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c r="AA128" s="128"/>
      <c r="AB128" s="128"/>
      <c r="AC128" s="128"/>
      <c r="AD128" s="128"/>
      <c r="AE128" s="128"/>
      <c r="AF128" s="128"/>
      <c r="AG128" s="128"/>
      <c r="AH128" s="128"/>
      <c r="AI128" s="128"/>
      <c r="AJ128" s="128"/>
      <c r="AK128" s="128"/>
      <c r="AL128" s="128"/>
      <c r="AM128" s="128"/>
      <c r="AN128" s="128"/>
      <c r="AO128" s="128"/>
      <c r="AP128" s="128"/>
      <c r="AQ128" s="128"/>
      <c r="AR128" s="128"/>
      <c r="AS128" s="128"/>
      <c r="AT128" s="128"/>
      <c r="AU128" s="128"/>
      <c r="AV128" s="128"/>
      <c r="AW128" s="128"/>
      <c r="AX128" s="128"/>
      <c r="AY128" s="128"/>
      <c r="AZ128" s="128"/>
      <c r="BA128" s="128"/>
      <c r="BB128" s="128"/>
      <c r="BC128" s="128"/>
      <c r="BD128" s="128"/>
      <c r="BE128" s="128"/>
      <c r="BF128" s="128"/>
      <c r="BG128" s="128"/>
      <c r="BH128" s="128"/>
      <c r="BI128" s="128"/>
      <c r="BJ128" s="128"/>
      <c r="BK128" s="128"/>
      <c r="BL128" s="128"/>
      <c r="BM128" s="128"/>
      <c r="BN128" s="128"/>
      <c r="BO128" s="128"/>
      <c r="BP128" s="128"/>
      <c r="BQ128" s="128"/>
      <c r="BR128" s="128"/>
      <c r="BS128" s="128"/>
      <c r="BT128" s="128"/>
      <c r="BU128" s="128"/>
      <c r="BV128" s="128"/>
      <c r="BW128" s="128"/>
      <c r="BX128" s="128"/>
      <c r="BY128" s="128"/>
      <c r="BZ128" s="128"/>
      <c r="CA128" s="128"/>
      <c r="CB128" s="128"/>
      <c r="CC128" s="128"/>
      <c r="CD128" s="128"/>
      <c r="CE128" s="128"/>
      <c r="CF128" s="128"/>
      <c r="CG128" s="128"/>
      <c r="CH128" s="128"/>
      <c r="CI128" s="128"/>
      <c r="CJ128" s="128"/>
      <c r="CK128" s="128"/>
      <c r="CL128" s="128"/>
      <c r="CM128" s="128"/>
      <c r="CN128" s="128"/>
      <c r="CO128" s="128"/>
      <c r="CP128" s="128"/>
      <c r="CQ128" s="128"/>
      <c r="CR128" s="128"/>
      <c r="CS128" s="128"/>
      <c r="CT128" s="128"/>
      <c r="CU128" s="128"/>
      <c r="CV128" s="128"/>
      <c r="CW128" s="128"/>
      <c r="CX128" s="128"/>
      <c r="CY128" s="128"/>
      <c r="CZ128" s="128"/>
      <c r="DA128" s="128"/>
      <c r="DB128" s="128"/>
      <c r="DC128" s="128"/>
      <c r="DD128" s="128"/>
      <c r="DE128" s="128"/>
      <c r="DF128" s="128"/>
      <c r="DG128" s="128"/>
      <c r="DH128" s="128"/>
      <c r="DI128" s="128"/>
      <c r="DJ128" s="128"/>
      <c r="DK128" s="128"/>
      <c r="DL128" s="128"/>
      <c r="DM128" s="128"/>
      <c r="DN128" s="128"/>
      <c r="DO128" s="128"/>
      <c r="DP128" s="128"/>
      <c r="DQ128" s="128"/>
      <c r="DR128" s="127"/>
      <c r="DS128" s="127"/>
      <c r="DT128" s="127"/>
      <c r="DU128" s="127"/>
      <c r="DV128" s="127"/>
      <c r="DW128" s="127"/>
      <c r="DX128" s="127"/>
      <c r="DY128" s="127"/>
      <c r="DZ128" s="127"/>
      <c r="EA128" s="127"/>
      <c r="EB128" s="127"/>
      <c r="EC128" s="127"/>
      <c r="ED128" s="127"/>
      <c r="EE128" s="127"/>
      <c r="EF128" s="127"/>
      <c r="EG128" s="127"/>
      <c r="EH128" s="127"/>
      <c r="EI128" s="127"/>
      <c r="EJ128" s="127"/>
      <c r="EK128" s="127"/>
      <c r="EL128" s="127"/>
      <c r="EM128" s="127"/>
    </row>
    <row r="129" spans="1:143">
      <c r="A129" s="127"/>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c r="AA129" s="128"/>
      <c r="AB129" s="128"/>
      <c r="AC129" s="128"/>
      <c r="AD129" s="128"/>
      <c r="AE129" s="128"/>
      <c r="AF129" s="128"/>
      <c r="AG129" s="128"/>
      <c r="AH129" s="128"/>
      <c r="AI129" s="128"/>
      <c r="AJ129" s="128"/>
      <c r="AK129" s="128"/>
      <c r="AL129" s="128"/>
      <c r="AM129" s="128"/>
      <c r="AN129" s="128"/>
      <c r="AO129" s="128"/>
      <c r="AP129" s="128"/>
      <c r="AQ129" s="128"/>
      <c r="AR129" s="128"/>
      <c r="AS129" s="128"/>
      <c r="AT129" s="128"/>
      <c r="AU129" s="128"/>
      <c r="AV129" s="128"/>
      <c r="AW129" s="128"/>
      <c r="AX129" s="128"/>
      <c r="AY129" s="128"/>
      <c r="AZ129" s="128"/>
      <c r="BA129" s="128"/>
      <c r="BB129" s="128"/>
      <c r="BC129" s="128"/>
      <c r="BD129" s="128"/>
      <c r="BE129" s="128"/>
      <c r="BF129" s="128"/>
      <c r="BG129" s="128"/>
      <c r="BH129" s="128"/>
      <c r="BI129" s="128"/>
      <c r="BJ129" s="128"/>
      <c r="BK129" s="128"/>
      <c r="BL129" s="128"/>
      <c r="BM129" s="128"/>
      <c r="BN129" s="128"/>
      <c r="BO129" s="128"/>
      <c r="BP129" s="128"/>
      <c r="BQ129" s="128"/>
      <c r="BR129" s="128"/>
      <c r="BS129" s="128"/>
      <c r="BT129" s="128"/>
      <c r="BU129" s="128"/>
      <c r="BV129" s="128"/>
      <c r="BW129" s="128"/>
      <c r="BX129" s="128"/>
      <c r="BY129" s="128"/>
      <c r="BZ129" s="128"/>
      <c r="CA129" s="128"/>
      <c r="CB129" s="128"/>
      <c r="CC129" s="128"/>
      <c r="CD129" s="128"/>
      <c r="CE129" s="128"/>
      <c r="CF129" s="128"/>
      <c r="CG129" s="128"/>
      <c r="CH129" s="128"/>
      <c r="CI129" s="128"/>
      <c r="CJ129" s="128"/>
      <c r="CK129" s="128"/>
      <c r="CL129" s="128"/>
      <c r="CM129" s="128"/>
      <c r="CN129" s="128"/>
      <c r="CO129" s="128"/>
      <c r="CP129" s="128"/>
      <c r="CQ129" s="128"/>
      <c r="CR129" s="128"/>
      <c r="CS129" s="128"/>
      <c r="CT129" s="128"/>
      <c r="CU129" s="128"/>
      <c r="CV129" s="128"/>
      <c r="CW129" s="128"/>
      <c r="CX129" s="128"/>
      <c r="CY129" s="128"/>
      <c r="CZ129" s="128"/>
      <c r="DA129" s="128"/>
      <c r="DB129" s="128"/>
      <c r="DC129" s="128"/>
      <c r="DD129" s="128"/>
      <c r="DE129" s="128"/>
      <c r="DF129" s="128"/>
      <c r="DG129" s="128"/>
      <c r="DH129" s="128"/>
      <c r="DI129" s="128"/>
      <c r="DJ129" s="128"/>
      <c r="DK129" s="128"/>
      <c r="DL129" s="128"/>
      <c r="DM129" s="128"/>
      <c r="DN129" s="128"/>
      <c r="DO129" s="128"/>
      <c r="DP129" s="128"/>
      <c r="DQ129" s="128"/>
      <c r="DR129" s="127"/>
      <c r="DS129" s="127"/>
      <c r="DT129" s="127"/>
      <c r="DU129" s="127"/>
      <c r="DV129" s="127"/>
      <c r="DW129" s="127"/>
      <c r="DX129" s="127"/>
      <c r="DY129" s="127"/>
      <c r="DZ129" s="127"/>
      <c r="EA129" s="127"/>
      <c r="EB129" s="127"/>
      <c r="EC129" s="127"/>
      <c r="ED129" s="127"/>
      <c r="EE129" s="127"/>
      <c r="EF129" s="127"/>
      <c r="EG129" s="127"/>
      <c r="EH129" s="127"/>
      <c r="EI129" s="127"/>
      <c r="EJ129" s="127"/>
      <c r="EK129" s="127"/>
      <c r="EL129" s="127"/>
      <c r="EM129" s="127"/>
    </row>
    <row r="130" spans="1:143">
      <c r="A130" s="127"/>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c r="AA130" s="128"/>
      <c r="AB130" s="128"/>
      <c r="AC130" s="128"/>
      <c r="AD130" s="128"/>
      <c r="AE130" s="128"/>
      <c r="AF130" s="128"/>
      <c r="AG130" s="128"/>
      <c r="AH130" s="128"/>
      <c r="AI130" s="128"/>
      <c r="AJ130" s="128"/>
      <c r="AK130" s="128"/>
      <c r="AL130" s="128"/>
      <c r="AM130" s="128"/>
      <c r="AN130" s="128"/>
      <c r="AO130" s="128"/>
      <c r="AP130" s="128"/>
      <c r="AQ130" s="128"/>
      <c r="AR130" s="128"/>
      <c r="AS130" s="128"/>
      <c r="AT130" s="128"/>
      <c r="AU130" s="128"/>
      <c r="AV130" s="128"/>
      <c r="AW130" s="128"/>
      <c r="AX130" s="128"/>
      <c r="AY130" s="128"/>
      <c r="AZ130" s="128"/>
      <c r="BA130" s="128"/>
      <c r="BB130" s="128"/>
      <c r="BC130" s="128"/>
      <c r="BD130" s="128"/>
      <c r="BE130" s="128"/>
      <c r="BF130" s="128"/>
      <c r="BG130" s="128"/>
      <c r="BH130" s="128"/>
      <c r="BI130" s="128"/>
      <c r="BJ130" s="128"/>
      <c r="BK130" s="128"/>
      <c r="BL130" s="128"/>
      <c r="BM130" s="128"/>
      <c r="BN130" s="128"/>
      <c r="BO130" s="128"/>
      <c r="BP130" s="128"/>
      <c r="BQ130" s="128"/>
      <c r="BR130" s="128"/>
      <c r="BS130" s="128"/>
      <c r="BT130" s="128"/>
      <c r="BU130" s="128"/>
      <c r="BV130" s="128"/>
      <c r="BW130" s="128"/>
      <c r="BX130" s="128"/>
      <c r="BY130" s="128"/>
      <c r="BZ130" s="128"/>
      <c r="CA130" s="128"/>
      <c r="CB130" s="128"/>
      <c r="CC130" s="128"/>
      <c r="CD130" s="128"/>
      <c r="CE130" s="128"/>
      <c r="CF130" s="128"/>
      <c r="CG130" s="128"/>
      <c r="CH130" s="128"/>
      <c r="CI130" s="128"/>
      <c r="CJ130" s="128"/>
      <c r="CK130" s="128"/>
      <c r="CL130" s="128"/>
      <c r="CM130" s="128"/>
      <c r="CN130" s="128"/>
      <c r="CO130" s="128"/>
      <c r="CP130" s="128"/>
      <c r="CQ130" s="128"/>
      <c r="CR130" s="128"/>
      <c r="CS130" s="128"/>
      <c r="CT130" s="128"/>
      <c r="CU130" s="128"/>
      <c r="CV130" s="128"/>
      <c r="CW130" s="128"/>
      <c r="CX130" s="128"/>
      <c r="CY130" s="128"/>
      <c r="CZ130" s="128"/>
      <c r="DA130" s="128"/>
      <c r="DB130" s="128"/>
      <c r="DC130" s="128"/>
      <c r="DD130" s="128"/>
      <c r="DE130" s="128"/>
      <c r="DF130" s="128"/>
      <c r="DG130" s="128"/>
      <c r="DH130" s="128"/>
      <c r="DI130" s="128"/>
      <c r="DJ130" s="128"/>
      <c r="DK130" s="128"/>
      <c r="DL130" s="128"/>
      <c r="DM130" s="128"/>
      <c r="DN130" s="128"/>
      <c r="DO130" s="128"/>
      <c r="DP130" s="128"/>
      <c r="DQ130" s="128"/>
      <c r="DR130" s="127"/>
      <c r="DS130" s="127"/>
      <c r="DT130" s="127"/>
      <c r="DU130" s="127"/>
      <c r="DV130" s="127"/>
      <c r="DW130" s="127"/>
      <c r="DX130" s="127"/>
      <c r="DY130" s="127"/>
      <c r="DZ130" s="127"/>
      <c r="EA130" s="127"/>
      <c r="EB130" s="127"/>
      <c r="EC130" s="127"/>
      <c r="ED130" s="127"/>
      <c r="EE130" s="127"/>
      <c r="EF130" s="127"/>
      <c r="EG130" s="127"/>
      <c r="EH130" s="127"/>
      <c r="EI130" s="127"/>
      <c r="EJ130" s="127"/>
      <c r="EK130" s="127"/>
      <c r="EL130" s="127"/>
      <c r="EM130" s="127"/>
    </row>
    <row r="131" spans="1:143">
      <c r="A131" s="127"/>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c r="AA131" s="128"/>
      <c r="AB131" s="128"/>
      <c r="AC131" s="128"/>
      <c r="AD131" s="128"/>
      <c r="AE131" s="128"/>
      <c r="AF131" s="128"/>
      <c r="AG131" s="128"/>
      <c r="AH131" s="128"/>
      <c r="AI131" s="128"/>
      <c r="AJ131" s="128"/>
      <c r="AK131" s="128"/>
      <c r="AL131" s="128"/>
      <c r="AM131" s="128"/>
      <c r="AN131" s="128"/>
      <c r="AO131" s="128"/>
      <c r="AP131" s="128"/>
      <c r="AQ131" s="128"/>
      <c r="AR131" s="128"/>
      <c r="AS131" s="128"/>
      <c r="AT131" s="128"/>
      <c r="AU131" s="128"/>
      <c r="AV131" s="128"/>
      <c r="AW131" s="128"/>
      <c r="AX131" s="128"/>
      <c r="AY131" s="128"/>
      <c r="AZ131" s="128"/>
      <c r="BA131" s="128"/>
      <c r="BB131" s="128"/>
      <c r="BC131" s="128"/>
      <c r="BD131" s="128"/>
      <c r="BE131" s="128"/>
      <c r="BF131" s="128"/>
      <c r="BG131" s="128"/>
      <c r="BH131" s="128"/>
      <c r="BI131" s="128"/>
      <c r="BJ131" s="128"/>
      <c r="BK131" s="128"/>
      <c r="BL131" s="128"/>
      <c r="BM131" s="128"/>
      <c r="BN131" s="128"/>
      <c r="BO131" s="128"/>
      <c r="BP131" s="128"/>
      <c r="BQ131" s="128"/>
      <c r="BR131" s="128"/>
      <c r="BS131" s="128"/>
      <c r="BT131" s="128"/>
      <c r="BU131" s="128"/>
      <c r="BV131" s="128"/>
      <c r="BW131" s="128"/>
      <c r="BX131" s="128"/>
      <c r="BY131" s="128"/>
      <c r="BZ131" s="128"/>
      <c r="CA131" s="128"/>
      <c r="CB131" s="128"/>
      <c r="CC131" s="128"/>
      <c r="CD131" s="128"/>
      <c r="CE131" s="128"/>
      <c r="CF131" s="128"/>
      <c r="CG131" s="128"/>
      <c r="CH131" s="128"/>
      <c r="CI131" s="128"/>
      <c r="CJ131" s="128"/>
      <c r="CK131" s="128"/>
      <c r="CL131" s="128"/>
      <c r="CM131" s="128"/>
      <c r="CN131" s="128"/>
      <c r="CO131" s="128"/>
      <c r="CP131" s="128"/>
      <c r="CQ131" s="128"/>
      <c r="CR131" s="128"/>
      <c r="CS131" s="128"/>
      <c r="CT131" s="128"/>
      <c r="CU131" s="128"/>
      <c r="CV131" s="128"/>
      <c r="CW131" s="128"/>
      <c r="CX131" s="128"/>
      <c r="CY131" s="128"/>
      <c r="CZ131" s="128"/>
      <c r="DA131" s="128"/>
      <c r="DB131" s="128"/>
      <c r="DC131" s="128"/>
      <c r="DD131" s="128"/>
      <c r="DE131" s="128"/>
      <c r="DF131" s="128"/>
      <c r="DG131" s="128"/>
      <c r="DH131" s="128"/>
      <c r="DI131" s="128"/>
      <c r="DJ131" s="128"/>
      <c r="DK131" s="128"/>
      <c r="DL131" s="128"/>
      <c r="DM131" s="128"/>
      <c r="DN131" s="128"/>
      <c r="DO131" s="128"/>
      <c r="DP131" s="128"/>
      <c r="DQ131" s="128"/>
      <c r="DR131" s="127"/>
      <c r="DS131" s="127"/>
      <c r="DT131" s="127"/>
      <c r="DU131" s="127"/>
      <c r="DV131" s="127"/>
      <c r="DW131" s="127"/>
      <c r="DX131" s="127"/>
      <c r="DY131" s="127"/>
      <c r="DZ131" s="127"/>
      <c r="EA131" s="127"/>
      <c r="EB131" s="127"/>
      <c r="EC131" s="127"/>
      <c r="ED131" s="127"/>
      <c r="EE131" s="127"/>
      <c r="EF131" s="127"/>
      <c r="EG131" s="127"/>
      <c r="EH131" s="127"/>
      <c r="EI131" s="127"/>
      <c r="EJ131" s="127"/>
      <c r="EK131" s="127"/>
      <c r="EL131" s="127"/>
      <c r="EM131" s="127"/>
    </row>
  </sheetData>
  <mergeCells count="5">
    <mergeCell ref="B6:C6"/>
    <mergeCell ref="B7:C7"/>
    <mergeCell ref="B8:C8"/>
    <mergeCell ref="B9:C9"/>
    <mergeCell ref="D9:E9"/>
  </mergeCells>
  <conditionalFormatting sqref="EA31:EA131 EB11:EM131 A11:DZ131">
    <cfRule type="expression" dxfId="86" priority="1" stopIfTrue="1">
      <formula>ISERROR(A11)</formula>
    </cfRule>
  </conditionalFormatting>
  <dataValidations count="2">
    <dataValidation type="list" allowBlank="1" showInputMessage="1" showErrorMessage="1" sqref="D7:E7">
      <formula1>"Attritional,Large Losses,Total"</formula1>
    </dataValidation>
    <dataValidation type="list" allowBlank="1" showInputMessage="1" showErrorMessage="1" sqref="E6">
      <formula1>$A$43:$A$49</formula1>
    </dataValidation>
  </dataValidations>
  <hyperlinks>
    <hyperlink ref="E1" location="INDEX!A1" display="&lt;&lt;&lt; Index &lt;&lt;&lt;"/>
  </hyperlinks>
  <pageMargins left="0.75" right="0.75" top="1" bottom="1" header="0" footer="0"/>
  <headerFooter alignWithMargins="0"/>
</worksheet>
</file>

<file path=xl/worksheets/sheet33.xml><?xml version="1.0" encoding="utf-8"?>
<worksheet xmlns="http://schemas.openxmlformats.org/spreadsheetml/2006/main" xmlns:r="http://schemas.openxmlformats.org/officeDocument/2006/relationships">
  <sheetPr codeName="Hoja34">
    <tabColor rgb="FFFFC000"/>
  </sheetPr>
  <dimension ref="A1:IV131"/>
  <sheetViews>
    <sheetView showGridLines="0" zoomScale="80" zoomScaleNormal="80" workbookViewId="0"/>
  </sheetViews>
  <sheetFormatPr baseColWidth="10" defaultColWidth="11.42578125" defaultRowHeight="12.75"/>
  <cols>
    <col min="1" max="1" width="15.7109375" style="13" customWidth="1"/>
    <col min="2" max="20" width="12.85546875" style="13" bestFit="1" customWidth="1"/>
    <col min="21" max="121" width="11.5703125" style="13" bestFit="1" customWidth="1"/>
    <col min="122" max="16384" width="11.42578125" style="13"/>
  </cols>
  <sheetData>
    <row r="1" spans="1:256" ht="15.75">
      <c r="A1" s="122" t="s">
        <v>48</v>
      </c>
      <c r="B1" s="16" t="str">
        <f>operation</f>
        <v>RSA ARGENTINA</v>
      </c>
      <c r="E1" s="463" t="s">
        <v>361</v>
      </c>
    </row>
    <row r="2" spans="1:256" ht="15.75">
      <c r="A2" s="122" t="s">
        <v>49</v>
      </c>
      <c r="B2" s="16" t="str">
        <f>class</f>
        <v>Motor Comercial_CT</v>
      </c>
    </row>
    <row r="3" spans="1:256" ht="15.75">
      <c r="A3" s="122" t="s">
        <v>47</v>
      </c>
      <c r="B3" s="16" t="str">
        <f>currency&amp;" "&amp;Cover!$D$21</f>
        <v>AR$ (Thousands)</v>
      </c>
    </row>
    <row r="4" spans="1:256" ht="15.75">
      <c r="A4" s="123" t="s">
        <v>96</v>
      </c>
      <c r="B4" s="16" t="str">
        <f>reinsurance</f>
        <v>Gross</v>
      </c>
    </row>
    <row r="5" spans="1:256">
      <c r="A5" s="6"/>
      <c r="IV5" s="124" t="s">
        <v>19</v>
      </c>
    </row>
    <row r="6" spans="1:256">
      <c r="A6" s="6" t="s">
        <v>19</v>
      </c>
      <c r="B6" s="930" t="s">
        <v>125</v>
      </c>
      <c r="C6" s="930"/>
      <c r="IV6" s="13" t="s">
        <v>123</v>
      </c>
    </row>
    <row r="7" spans="1:256">
      <c r="A7" s="6" t="s">
        <v>46</v>
      </c>
      <c r="B7" s="931" t="s">
        <v>287</v>
      </c>
      <c r="C7" s="931"/>
      <c r="D7" s="125"/>
      <c r="E7" s="125"/>
      <c r="IV7" s="13" t="s">
        <v>124</v>
      </c>
    </row>
    <row r="8" spans="1:256">
      <c r="A8" s="6" t="s">
        <v>21</v>
      </c>
      <c r="B8" s="929" t="str">
        <f>VLOOKUP(B7&amp;B6,path,14,0)</f>
        <v>Outstanding Claims</v>
      </c>
      <c r="C8" s="929"/>
      <c r="IV8" s="13" t="s">
        <v>125</v>
      </c>
    </row>
    <row r="9" spans="1:256">
      <c r="A9" s="6" t="s">
        <v>17</v>
      </c>
      <c r="B9" s="929" t="str">
        <f>VLOOKUP(B7&amp;B6,path,12,0)</f>
        <v>Weather\Linea Comercial\Cascos Totales\</v>
      </c>
      <c r="C9" s="929"/>
      <c r="D9" s="929"/>
      <c r="E9" s="929"/>
      <c r="IV9" s="13" t="s">
        <v>20</v>
      </c>
    </row>
    <row r="10" spans="1:256">
      <c r="IV10" s="13" t="s">
        <v>27</v>
      </c>
    </row>
    <row r="11" spans="1:256" ht="25.5">
      <c r="A11" s="126" t="s">
        <v>23</v>
      </c>
      <c r="B11" s="127" t="str">
        <f t="array" ref="B11:CC11">[33]!ResQ3Headers(1,0,ACC_Length,ProjectName)</f>
        <v>3m</v>
      </c>
      <c r="C11" s="127" t="str">
        <v>6m</v>
      </c>
      <c r="D11" s="127" t="str">
        <v>9m</v>
      </c>
      <c r="E11" s="127" t="str">
        <v>12m</v>
      </c>
      <c r="F11" s="127" t="str">
        <v>15m</v>
      </c>
      <c r="G11" s="127" t="str">
        <v>18m</v>
      </c>
      <c r="H11" s="127" t="str">
        <v>21m</v>
      </c>
      <c r="I11" s="127" t="str">
        <v>24m</v>
      </c>
      <c r="J11" s="127" t="str">
        <v>27m</v>
      </c>
      <c r="K11" s="127" t="str">
        <v>30m</v>
      </c>
      <c r="L11" s="127" t="str">
        <v>33m</v>
      </c>
      <c r="M11" s="127" t="str">
        <v>36m</v>
      </c>
      <c r="N11" s="127" t="str">
        <v>39m</v>
      </c>
      <c r="O11" s="127" t="str">
        <v>42m</v>
      </c>
      <c r="P11" s="127" t="str">
        <v>45m</v>
      </c>
      <c r="Q11" s="127" t="str">
        <v>48m</v>
      </c>
      <c r="R11" s="127" t="str">
        <v>51m</v>
      </c>
      <c r="S11" s="127" t="str">
        <v>54m</v>
      </c>
      <c r="T11" s="127" t="str">
        <v>57m</v>
      </c>
      <c r="U11" s="127" t="str">
        <v>60m</v>
      </c>
      <c r="V11" s="127" t="str">
        <v>63m</v>
      </c>
      <c r="W11" s="127" t="str">
        <v>66m</v>
      </c>
      <c r="X11" s="127" t="str">
        <v>69m</v>
      </c>
      <c r="Y11" s="127" t="str">
        <v>72m</v>
      </c>
      <c r="Z11" s="127" t="str">
        <v>75m</v>
      </c>
      <c r="AA11" s="127" t="str">
        <v>78m</v>
      </c>
      <c r="AB11" s="127" t="str">
        <v>81m</v>
      </c>
      <c r="AC11" s="127" t="str">
        <v>84m</v>
      </c>
      <c r="AD11" s="127" t="str">
        <v>87m</v>
      </c>
      <c r="AE11" s="127" t="str">
        <v>90m</v>
      </c>
      <c r="AF11" s="127" t="str">
        <v>93m</v>
      </c>
      <c r="AG11" s="127" t="str">
        <v>96m</v>
      </c>
      <c r="AH11" s="127" t="str">
        <v>99m</v>
      </c>
      <c r="AI11" s="127" t="str">
        <v>102m</v>
      </c>
      <c r="AJ11" s="127" t="str">
        <v>105m</v>
      </c>
      <c r="AK11" s="127" t="str">
        <v>108m</v>
      </c>
      <c r="AL11" s="127" t="str">
        <v>111m</v>
      </c>
      <c r="AM11" s="127" t="str">
        <v>114m</v>
      </c>
      <c r="AN11" s="127" t="str">
        <v>117m</v>
      </c>
      <c r="AO11" s="127" t="str">
        <v>120m</v>
      </c>
      <c r="AP11" s="127" t="str">
        <v>123m</v>
      </c>
      <c r="AQ11" s="127" t="str">
        <v>126m</v>
      </c>
      <c r="AR11" s="127" t="str">
        <v>129m</v>
      </c>
      <c r="AS11" s="127" t="str">
        <v>132m</v>
      </c>
      <c r="AT11" s="127" t="str">
        <v>135m</v>
      </c>
      <c r="AU11" s="127" t="str">
        <v>138m</v>
      </c>
      <c r="AV11" s="127" t="str">
        <v>141m</v>
      </c>
      <c r="AW11" s="127" t="str">
        <v>144m</v>
      </c>
      <c r="AX11" s="127" t="str">
        <v>147m</v>
      </c>
      <c r="AY11" s="127" t="str">
        <v>150m</v>
      </c>
      <c r="AZ11" s="127" t="str">
        <v>153m</v>
      </c>
      <c r="BA11" s="127" t="str">
        <v>156m</v>
      </c>
      <c r="BB11" s="127" t="str">
        <v>159m</v>
      </c>
      <c r="BC11" s="127" t="str">
        <v>162m</v>
      </c>
      <c r="BD11" s="127" t="str">
        <v>165m</v>
      </c>
      <c r="BE11" s="127" t="str">
        <v>168m</v>
      </c>
      <c r="BF11" s="127" t="str">
        <v>171m</v>
      </c>
      <c r="BG11" s="127" t="str">
        <v>174m</v>
      </c>
      <c r="BH11" s="127" t="str">
        <v>177m</v>
      </c>
      <c r="BI11" s="127" t="str">
        <v>180m</v>
      </c>
      <c r="BJ11" s="127" t="str">
        <v>183m</v>
      </c>
      <c r="BK11" s="127" t="str">
        <v>186m</v>
      </c>
      <c r="BL11" s="127" t="e">
        <v>#N/A</v>
      </c>
      <c r="BM11" s="127" t="e">
        <v>#N/A</v>
      </c>
      <c r="BN11" s="127" t="e">
        <v>#N/A</v>
      </c>
      <c r="BO11" s="127" t="e">
        <v>#N/A</v>
      </c>
      <c r="BP11" s="127" t="e">
        <v>#N/A</v>
      </c>
      <c r="BQ11" s="127" t="e">
        <v>#N/A</v>
      </c>
      <c r="BR11" s="127" t="e">
        <v>#N/A</v>
      </c>
      <c r="BS11" s="127" t="e">
        <v>#N/A</v>
      </c>
      <c r="BT11" s="127" t="e">
        <v>#N/A</v>
      </c>
      <c r="BU11" s="127" t="e">
        <v>#N/A</v>
      </c>
      <c r="BV11" s="127" t="e">
        <v>#N/A</v>
      </c>
      <c r="BW11" s="127" t="e">
        <v>#N/A</v>
      </c>
      <c r="BX11" s="127" t="e">
        <v>#N/A</v>
      </c>
      <c r="BY11" s="127" t="e">
        <v>#N/A</v>
      </c>
      <c r="BZ11" s="127" t="e">
        <v>#N/A</v>
      </c>
      <c r="CA11" s="127" t="e">
        <v>#N/A</v>
      </c>
      <c r="CB11" s="127" t="e">
        <v>#N/A</v>
      </c>
      <c r="CC11" s="127" t="e">
        <v>#N/A</v>
      </c>
      <c r="CD11" s="127"/>
      <c r="CE11" s="127"/>
      <c r="CF11" s="127"/>
      <c r="CG11" s="127"/>
      <c r="CH11" s="127"/>
      <c r="CI11" s="127"/>
      <c r="CJ11" s="127"/>
      <c r="CK11" s="127"/>
      <c r="CL11" s="127"/>
      <c r="CM11" s="127"/>
      <c r="CN11" s="127"/>
      <c r="CO11" s="127"/>
      <c r="CP11" s="127"/>
      <c r="CQ11" s="127"/>
      <c r="CR11" s="127"/>
      <c r="CS11" s="127"/>
      <c r="CT11" s="127"/>
      <c r="CU11" s="127"/>
      <c r="CV11" s="127"/>
      <c r="CW11" s="127"/>
      <c r="CX11" s="127"/>
      <c r="CY11" s="127"/>
      <c r="CZ11" s="127"/>
      <c r="DA11" s="127"/>
      <c r="DB11" s="127"/>
      <c r="DC11" s="127"/>
      <c r="DD11" s="127"/>
      <c r="DE11" s="127"/>
      <c r="DF11" s="127"/>
      <c r="DG11" s="127"/>
      <c r="DH11" s="127"/>
      <c r="DI11" s="127"/>
      <c r="DJ11" s="127"/>
      <c r="DK11" s="127"/>
      <c r="DL11" s="127"/>
      <c r="DM11" s="127"/>
      <c r="DN11" s="127"/>
      <c r="DO11" s="127"/>
      <c r="DP11" s="127"/>
      <c r="DQ11" s="127"/>
      <c r="DR11" s="127"/>
      <c r="DS11" s="127"/>
      <c r="DT11" s="127"/>
      <c r="DU11" s="127"/>
      <c r="DV11" s="127"/>
      <c r="DW11" s="127"/>
      <c r="DX11" s="127"/>
      <c r="DY11" s="127"/>
      <c r="DZ11" s="127"/>
      <c r="EB11" s="127"/>
      <c r="EC11" s="127"/>
      <c r="ED11" s="127"/>
      <c r="EE11" s="127"/>
      <c r="EF11" s="127"/>
      <c r="EG11" s="127"/>
      <c r="EH11" s="127"/>
      <c r="EI11" s="127"/>
      <c r="EJ11" s="127"/>
      <c r="EK11" s="127"/>
      <c r="EL11" s="127"/>
      <c r="EM11" s="127"/>
    </row>
    <row r="12" spans="1:256">
      <c r="A12" s="127"/>
      <c r="B12" s="128"/>
      <c r="C12" s="128"/>
      <c r="D12" s="128"/>
      <c r="E12" s="128"/>
      <c r="F12" s="128"/>
      <c r="G12" s="128"/>
      <c r="H12" s="128"/>
      <c r="I12" s="128"/>
      <c r="J12" s="128"/>
      <c r="K12" s="128"/>
      <c r="L12" s="128"/>
      <c r="M12" s="128"/>
      <c r="N12" s="128"/>
      <c r="O12" s="128"/>
      <c r="P12" s="128"/>
      <c r="Q12" s="128"/>
      <c r="R12" s="128"/>
      <c r="S12" s="128"/>
      <c r="T12" s="128"/>
      <c r="U12" s="128"/>
      <c r="V12" s="128"/>
      <c r="W12" s="128"/>
      <c r="X12" s="128"/>
      <c r="Y12" s="128"/>
      <c r="Z12" s="128"/>
      <c r="AA12" s="128"/>
      <c r="AB12" s="128"/>
      <c r="AC12" s="128"/>
      <c r="AD12" s="128"/>
      <c r="AE12" s="128"/>
      <c r="AF12" s="128"/>
      <c r="AG12" s="128"/>
      <c r="AH12" s="128"/>
      <c r="AI12" s="128"/>
      <c r="AJ12" s="128"/>
      <c r="AK12" s="128"/>
      <c r="AL12" s="128"/>
      <c r="AM12" s="128"/>
      <c r="AN12" s="128"/>
      <c r="AO12" s="128"/>
      <c r="AP12" s="128"/>
      <c r="AQ12" s="128"/>
      <c r="AR12" s="128"/>
      <c r="AS12" s="128"/>
      <c r="AT12" s="128"/>
      <c r="AU12" s="128"/>
      <c r="AV12" s="128"/>
      <c r="AW12" s="128"/>
      <c r="AX12" s="128"/>
      <c r="AY12" s="128"/>
      <c r="AZ12" s="128"/>
      <c r="BA12" s="128"/>
      <c r="BB12" s="128"/>
      <c r="BC12" s="128"/>
      <c r="BD12" s="128"/>
      <c r="BE12" s="128"/>
      <c r="BF12" s="128"/>
      <c r="BG12" s="128"/>
      <c r="BH12" s="128"/>
      <c r="BI12" s="128"/>
      <c r="BJ12" s="128"/>
      <c r="BK12" s="128"/>
      <c r="BL12" s="128"/>
      <c r="BM12" s="128"/>
      <c r="BN12" s="128"/>
      <c r="BO12" s="128"/>
      <c r="BP12" s="128"/>
      <c r="BQ12" s="128"/>
      <c r="BR12" s="128"/>
      <c r="BS12" s="128"/>
      <c r="BT12" s="128"/>
      <c r="BU12" s="128"/>
      <c r="BV12" s="128"/>
      <c r="BW12" s="128"/>
      <c r="BX12" s="128"/>
      <c r="BY12" s="128"/>
      <c r="BZ12" s="128"/>
      <c r="CA12" s="128"/>
      <c r="CB12" s="128"/>
      <c r="CC12" s="128"/>
      <c r="CD12" s="128"/>
      <c r="CE12" s="128"/>
      <c r="CF12" s="128"/>
      <c r="CG12" s="128"/>
      <c r="CH12" s="128"/>
      <c r="CI12" s="128"/>
      <c r="CJ12" s="128"/>
      <c r="CK12" s="128"/>
      <c r="CL12" s="128"/>
      <c r="CM12" s="128"/>
      <c r="CN12" s="128"/>
      <c r="CO12" s="128"/>
      <c r="CP12" s="128"/>
      <c r="CQ12" s="128"/>
      <c r="CR12" s="128"/>
      <c r="CS12" s="128"/>
      <c r="CT12" s="128"/>
      <c r="CU12" s="128"/>
      <c r="CV12" s="128"/>
      <c r="CW12" s="128"/>
      <c r="CX12" s="128"/>
      <c r="CY12" s="128"/>
      <c r="CZ12" s="128"/>
      <c r="DA12" s="128"/>
      <c r="DB12" s="128"/>
      <c r="DC12" s="128"/>
      <c r="DD12" s="128"/>
      <c r="DE12" s="128"/>
      <c r="DF12" s="128"/>
      <c r="DG12" s="128"/>
      <c r="DH12" s="128"/>
      <c r="DI12" s="128"/>
      <c r="DJ12" s="128"/>
      <c r="DK12" s="128"/>
      <c r="DL12" s="128"/>
      <c r="DM12" s="128"/>
      <c r="DN12" s="128"/>
      <c r="DO12" s="128"/>
      <c r="DP12" s="128"/>
      <c r="DQ12" s="128"/>
      <c r="DR12" s="127"/>
      <c r="DS12" s="127"/>
      <c r="DT12" s="127"/>
      <c r="DU12" s="127"/>
      <c r="DV12" s="127"/>
      <c r="DW12" s="127"/>
      <c r="DX12" s="127"/>
      <c r="DY12" s="127"/>
      <c r="DZ12" s="127"/>
      <c r="EB12" s="127"/>
      <c r="EC12" s="127"/>
      <c r="ED12" s="127"/>
      <c r="EE12" s="127"/>
      <c r="EF12" s="127"/>
      <c r="EG12" s="127"/>
      <c r="EH12" s="127"/>
      <c r="EI12" s="127"/>
      <c r="EJ12" s="127"/>
      <c r="EK12" s="127"/>
      <c r="EL12" s="127"/>
      <c r="EM12" s="127"/>
    </row>
    <row r="13" spans="1:256">
      <c r="A13" s="127"/>
      <c r="B13" s="128"/>
      <c r="C13" s="128"/>
      <c r="D13" s="128"/>
      <c r="E13" s="128"/>
      <c r="F13" s="128"/>
      <c r="G13" s="128"/>
      <c r="H13" s="128"/>
      <c r="I13" s="128"/>
      <c r="J13" s="128"/>
      <c r="K13" s="128"/>
      <c r="L13" s="128"/>
      <c r="M13" s="128"/>
      <c r="N13" s="128"/>
      <c r="O13" s="128"/>
      <c r="P13" s="128"/>
      <c r="Q13" s="128"/>
      <c r="R13" s="128"/>
      <c r="S13" s="128"/>
      <c r="T13" s="128"/>
      <c r="U13" s="128"/>
      <c r="V13" s="128"/>
      <c r="W13" s="128"/>
      <c r="X13" s="128"/>
      <c r="Y13" s="128"/>
      <c r="Z13" s="128"/>
      <c r="AA13" s="128"/>
      <c r="AB13" s="128"/>
      <c r="AC13" s="128"/>
      <c r="AD13" s="128"/>
      <c r="AE13" s="128"/>
      <c r="AF13" s="128"/>
      <c r="AG13" s="128"/>
      <c r="AH13" s="128"/>
      <c r="AI13" s="128"/>
      <c r="AJ13" s="128"/>
      <c r="AK13" s="128"/>
      <c r="AL13" s="128"/>
      <c r="AM13" s="128"/>
      <c r="AN13" s="128"/>
      <c r="AO13" s="128"/>
      <c r="AP13" s="128"/>
      <c r="AQ13" s="128"/>
      <c r="AR13" s="128"/>
      <c r="AS13" s="128"/>
      <c r="AT13" s="128"/>
      <c r="AU13" s="128"/>
      <c r="AV13" s="128"/>
      <c r="AW13" s="128"/>
      <c r="AX13" s="128"/>
      <c r="AY13" s="128"/>
      <c r="AZ13" s="128"/>
      <c r="BA13" s="128"/>
      <c r="BB13" s="128"/>
      <c r="BC13" s="128"/>
      <c r="BD13" s="128"/>
      <c r="BE13" s="128"/>
      <c r="BF13" s="128"/>
      <c r="BG13" s="128"/>
      <c r="BH13" s="128"/>
      <c r="BI13" s="128"/>
      <c r="BJ13" s="128"/>
      <c r="BK13" s="128"/>
      <c r="BL13" s="128"/>
      <c r="BM13" s="128"/>
      <c r="BN13" s="128"/>
      <c r="BO13" s="128"/>
      <c r="BP13" s="128"/>
      <c r="BQ13" s="128"/>
      <c r="BR13" s="128"/>
      <c r="BS13" s="128"/>
      <c r="BT13" s="128"/>
      <c r="BU13" s="128"/>
      <c r="BV13" s="128"/>
      <c r="BW13" s="128"/>
      <c r="BX13" s="128"/>
      <c r="BY13" s="128"/>
      <c r="BZ13" s="128"/>
      <c r="CA13" s="128"/>
      <c r="CB13" s="128"/>
      <c r="CC13" s="128"/>
      <c r="CD13" s="128"/>
      <c r="CE13" s="128"/>
      <c r="CF13" s="128"/>
      <c r="CG13" s="128"/>
      <c r="CH13" s="128"/>
      <c r="CI13" s="128"/>
      <c r="CJ13" s="128"/>
      <c r="CK13" s="128"/>
      <c r="CL13" s="128"/>
      <c r="CM13" s="128"/>
      <c r="CN13" s="128"/>
      <c r="CO13" s="128"/>
      <c r="CP13" s="128"/>
      <c r="CQ13" s="128"/>
      <c r="CR13" s="128"/>
      <c r="CS13" s="128"/>
      <c r="CT13" s="128"/>
      <c r="CU13" s="128"/>
      <c r="CV13" s="128"/>
      <c r="CW13" s="128"/>
      <c r="CX13" s="128"/>
      <c r="CY13" s="128"/>
      <c r="CZ13" s="128"/>
      <c r="DA13" s="128"/>
      <c r="DB13" s="128"/>
      <c r="DC13" s="128"/>
      <c r="DD13" s="128"/>
      <c r="DE13" s="128"/>
      <c r="DF13" s="128"/>
      <c r="DG13" s="128"/>
      <c r="DH13" s="128"/>
      <c r="DI13" s="128"/>
      <c r="DJ13" s="128"/>
      <c r="DK13" s="128"/>
      <c r="DL13" s="128"/>
      <c r="DM13" s="128"/>
      <c r="DN13" s="128"/>
      <c r="DO13" s="128"/>
      <c r="DP13" s="128"/>
      <c r="DQ13" s="128"/>
      <c r="DR13" s="127"/>
      <c r="DS13" s="127"/>
      <c r="DT13" s="127"/>
      <c r="DU13" s="127"/>
      <c r="DV13" s="127"/>
      <c r="DW13" s="127"/>
      <c r="DX13" s="127"/>
      <c r="DY13" s="127"/>
      <c r="DZ13" s="127"/>
      <c r="EB13" s="127"/>
      <c r="EC13" s="127"/>
      <c r="ED13" s="127"/>
      <c r="EE13" s="127"/>
      <c r="EF13" s="127"/>
      <c r="EG13" s="127"/>
      <c r="EH13" s="127"/>
      <c r="EI13" s="127"/>
      <c r="EJ13" s="127"/>
      <c r="EK13" s="127"/>
      <c r="EL13" s="127"/>
      <c r="EM13" s="127"/>
    </row>
    <row r="14" spans="1:256">
      <c r="A14" s="127"/>
      <c r="B14" s="128"/>
      <c r="C14" s="128"/>
      <c r="D14" s="128"/>
      <c r="E14" s="128"/>
      <c r="F14" s="128"/>
      <c r="G14" s="128"/>
      <c r="H14" s="128"/>
      <c r="I14" s="128"/>
      <c r="J14" s="128"/>
      <c r="K14" s="128"/>
      <c r="L14" s="128"/>
      <c r="M14" s="128"/>
      <c r="N14" s="128"/>
      <c r="O14" s="128"/>
      <c r="P14" s="128"/>
      <c r="Q14" s="128"/>
      <c r="R14" s="128"/>
      <c r="S14" s="128"/>
      <c r="T14" s="128"/>
      <c r="U14" s="128"/>
      <c r="V14" s="128"/>
      <c r="W14" s="128"/>
      <c r="X14" s="128"/>
      <c r="Y14" s="128"/>
      <c r="Z14" s="128"/>
      <c r="AA14" s="128"/>
      <c r="AB14" s="128"/>
      <c r="AC14" s="128"/>
      <c r="AD14" s="128"/>
      <c r="AE14" s="128"/>
      <c r="AF14" s="128"/>
      <c r="AG14" s="128"/>
      <c r="AH14" s="128"/>
      <c r="AI14" s="128"/>
      <c r="AJ14" s="128"/>
      <c r="AK14" s="128"/>
      <c r="AL14" s="128"/>
      <c r="AM14" s="128"/>
      <c r="AN14" s="128"/>
      <c r="AO14" s="128"/>
      <c r="AP14" s="128"/>
      <c r="AQ14" s="128"/>
      <c r="AR14" s="128"/>
      <c r="AS14" s="128"/>
      <c r="AT14" s="128"/>
      <c r="AU14" s="128"/>
      <c r="AV14" s="128"/>
      <c r="AW14" s="128"/>
      <c r="AX14" s="128"/>
      <c r="AY14" s="128"/>
      <c r="AZ14" s="128"/>
      <c r="BA14" s="128"/>
      <c r="BB14" s="128"/>
      <c r="BC14" s="128"/>
      <c r="BD14" s="128"/>
      <c r="BE14" s="128"/>
      <c r="BF14" s="128"/>
      <c r="BG14" s="128"/>
      <c r="BH14" s="128"/>
      <c r="BI14" s="128"/>
      <c r="BJ14" s="128"/>
      <c r="BK14" s="128"/>
      <c r="BL14" s="128"/>
      <c r="BM14" s="128"/>
      <c r="BN14" s="128"/>
      <c r="BO14" s="128"/>
      <c r="BP14" s="128"/>
      <c r="BQ14" s="128"/>
      <c r="BR14" s="128"/>
      <c r="BS14" s="128"/>
      <c r="BT14" s="128"/>
      <c r="BU14" s="128"/>
      <c r="BV14" s="128"/>
      <c r="BW14" s="128"/>
      <c r="BX14" s="128"/>
      <c r="BY14" s="128"/>
      <c r="BZ14" s="128"/>
      <c r="CA14" s="128"/>
      <c r="CB14" s="128"/>
      <c r="CC14" s="128"/>
      <c r="CD14" s="128"/>
      <c r="CE14" s="128"/>
      <c r="CF14" s="128"/>
      <c r="CG14" s="128"/>
      <c r="CH14" s="128"/>
      <c r="CI14" s="128"/>
      <c r="CJ14" s="128"/>
      <c r="CK14" s="128"/>
      <c r="CL14" s="128"/>
      <c r="CM14" s="128"/>
      <c r="CN14" s="128"/>
      <c r="CO14" s="128"/>
      <c r="CP14" s="128"/>
      <c r="CQ14" s="128"/>
      <c r="CR14" s="128"/>
      <c r="CS14" s="128"/>
      <c r="CT14" s="128"/>
      <c r="CU14" s="128"/>
      <c r="CV14" s="128"/>
      <c r="CW14" s="128"/>
      <c r="CX14" s="128"/>
      <c r="CY14" s="128"/>
      <c r="CZ14" s="128"/>
      <c r="DA14" s="128"/>
      <c r="DB14" s="128"/>
      <c r="DC14" s="128"/>
      <c r="DD14" s="128"/>
      <c r="DE14" s="128"/>
      <c r="DF14" s="128"/>
      <c r="DG14" s="128"/>
      <c r="DH14" s="128"/>
      <c r="DI14" s="128"/>
      <c r="DJ14" s="128"/>
      <c r="DK14" s="128"/>
      <c r="DL14" s="128"/>
      <c r="DM14" s="128"/>
      <c r="DN14" s="128"/>
      <c r="DO14" s="128"/>
      <c r="DP14" s="128"/>
      <c r="DQ14" s="128"/>
      <c r="DR14" s="127"/>
      <c r="DS14" s="127"/>
      <c r="DT14" s="127"/>
      <c r="DU14" s="127"/>
      <c r="DV14" s="127"/>
      <c r="DW14" s="127"/>
      <c r="DX14" s="127"/>
      <c r="DY14" s="127"/>
      <c r="DZ14" s="127"/>
      <c r="EB14" s="127"/>
      <c r="EC14" s="127"/>
      <c r="ED14" s="127"/>
      <c r="EE14" s="127"/>
      <c r="EF14" s="127"/>
      <c r="EG14" s="127"/>
      <c r="EH14" s="127"/>
      <c r="EI14" s="127"/>
      <c r="EJ14" s="127"/>
      <c r="EK14" s="127"/>
      <c r="EL14" s="127"/>
      <c r="EM14" s="127"/>
    </row>
    <row r="15" spans="1:256">
      <c r="A15" s="127"/>
      <c r="B15" s="128"/>
      <c r="C15" s="128"/>
      <c r="D15" s="128"/>
      <c r="E15" s="128"/>
      <c r="F15" s="128"/>
      <c r="G15" s="128"/>
      <c r="H15" s="128"/>
      <c r="I15" s="128"/>
      <c r="J15" s="128"/>
      <c r="K15" s="128"/>
      <c r="L15" s="128"/>
      <c r="M15" s="128"/>
      <c r="N15" s="128"/>
      <c r="O15" s="128"/>
      <c r="P15" s="128"/>
      <c r="Q15" s="128"/>
      <c r="R15" s="128"/>
      <c r="S15" s="128"/>
      <c r="T15" s="128"/>
      <c r="U15" s="128"/>
      <c r="V15" s="128"/>
      <c r="W15" s="128"/>
      <c r="X15" s="128"/>
      <c r="Y15" s="128"/>
      <c r="Z15" s="128"/>
      <c r="AA15" s="128"/>
      <c r="AB15" s="128"/>
      <c r="AC15" s="128"/>
      <c r="AD15" s="128"/>
      <c r="AE15" s="128"/>
      <c r="AF15" s="128"/>
      <c r="AG15" s="128"/>
      <c r="AH15" s="128"/>
      <c r="AI15" s="128"/>
      <c r="AJ15" s="128"/>
      <c r="AK15" s="128"/>
      <c r="AL15" s="128"/>
      <c r="AM15" s="128"/>
      <c r="AN15" s="128"/>
      <c r="AO15" s="128"/>
      <c r="AP15" s="128"/>
      <c r="AQ15" s="128"/>
      <c r="AR15" s="128"/>
      <c r="AS15" s="128"/>
      <c r="AT15" s="128"/>
      <c r="AU15" s="128"/>
      <c r="AV15" s="128"/>
      <c r="AW15" s="128"/>
      <c r="AX15" s="128"/>
      <c r="AY15" s="128"/>
      <c r="AZ15" s="128"/>
      <c r="BA15" s="128"/>
      <c r="BB15" s="128"/>
      <c r="BC15" s="128"/>
      <c r="BD15" s="128"/>
      <c r="BE15" s="128"/>
      <c r="BF15" s="128"/>
      <c r="BG15" s="128"/>
      <c r="BH15" s="128"/>
      <c r="BI15" s="128"/>
      <c r="BJ15" s="128"/>
      <c r="BK15" s="128"/>
      <c r="BL15" s="128"/>
      <c r="BM15" s="128"/>
      <c r="BN15" s="128"/>
      <c r="BO15" s="128"/>
      <c r="BP15" s="128"/>
      <c r="BQ15" s="128"/>
      <c r="BR15" s="128"/>
      <c r="BS15" s="128"/>
      <c r="BT15" s="128"/>
      <c r="BU15" s="128"/>
      <c r="BV15" s="128"/>
      <c r="BW15" s="128"/>
      <c r="BX15" s="128"/>
      <c r="BY15" s="128"/>
      <c r="BZ15" s="128"/>
      <c r="CA15" s="128"/>
      <c r="CB15" s="128"/>
      <c r="CC15" s="128"/>
      <c r="CD15" s="128"/>
      <c r="CE15" s="128"/>
      <c r="CF15" s="128"/>
      <c r="CG15" s="128"/>
      <c r="CH15" s="128"/>
      <c r="CI15" s="128"/>
      <c r="CJ15" s="128"/>
      <c r="CK15" s="128"/>
      <c r="CL15" s="128"/>
      <c r="CM15" s="128"/>
      <c r="CN15" s="128"/>
      <c r="CO15" s="128"/>
      <c r="CP15" s="128"/>
      <c r="CQ15" s="128"/>
      <c r="CR15" s="128"/>
      <c r="CS15" s="128"/>
      <c r="CT15" s="128"/>
      <c r="CU15" s="128"/>
      <c r="CV15" s="128"/>
      <c r="CW15" s="128"/>
      <c r="CX15" s="128"/>
      <c r="CY15" s="128"/>
      <c r="CZ15" s="128"/>
      <c r="DA15" s="128"/>
      <c r="DB15" s="128"/>
      <c r="DC15" s="128"/>
      <c r="DD15" s="128"/>
      <c r="DE15" s="128"/>
      <c r="DF15" s="128"/>
      <c r="DG15" s="128"/>
      <c r="DH15" s="128"/>
      <c r="DI15" s="128"/>
      <c r="DJ15" s="128"/>
      <c r="DK15" s="128"/>
      <c r="DL15" s="128"/>
      <c r="DM15" s="128"/>
      <c r="DN15" s="128"/>
      <c r="DO15" s="128"/>
      <c r="DP15" s="128"/>
      <c r="DQ15" s="128"/>
      <c r="DR15" s="127"/>
      <c r="DS15" s="127"/>
      <c r="DT15" s="127"/>
      <c r="DU15" s="127"/>
      <c r="DV15" s="127"/>
      <c r="DW15" s="127"/>
      <c r="DX15" s="127"/>
      <c r="DY15" s="127"/>
      <c r="DZ15" s="127"/>
      <c r="EB15" s="127"/>
      <c r="EC15" s="127"/>
      <c r="ED15" s="127"/>
      <c r="EE15" s="127"/>
      <c r="EF15" s="127"/>
      <c r="EG15" s="127"/>
      <c r="EH15" s="127"/>
      <c r="EI15" s="127"/>
      <c r="EJ15" s="127"/>
      <c r="EK15" s="127"/>
      <c r="EL15" s="127"/>
      <c r="EM15" s="127"/>
    </row>
    <row r="16" spans="1:256">
      <c r="A16" s="127"/>
      <c r="B16" s="128"/>
      <c r="C16" s="128"/>
      <c r="D16" s="128"/>
      <c r="E16" s="128"/>
      <c r="F16" s="128"/>
      <c r="G16" s="128"/>
      <c r="H16" s="128"/>
      <c r="I16" s="128"/>
      <c r="J16" s="128"/>
      <c r="K16" s="128"/>
      <c r="L16" s="128"/>
      <c r="M16" s="128"/>
      <c r="N16" s="128"/>
      <c r="O16" s="128"/>
      <c r="P16" s="128"/>
      <c r="Q16" s="128"/>
      <c r="R16" s="128"/>
      <c r="S16" s="128"/>
      <c r="T16" s="128"/>
      <c r="U16" s="128"/>
      <c r="V16" s="128"/>
      <c r="W16" s="128"/>
      <c r="X16" s="128"/>
      <c r="Y16" s="128"/>
      <c r="Z16" s="128"/>
      <c r="AA16" s="128"/>
      <c r="AB16" s="128"/>
      <c r="AC16" s="128"/>
      <c r="AD16" s="128"/>
      <c r="AE16" s="128"/>
      <c r="AF16" s="128"/>
      <c r="AG16" s="128"/>
      <c r="AH16" s="128"/>
      <c r="AI16" s="128"/>
      <c r="AJ16" s="128"/>
      <c r="AK16" s="128"/>
      <c r="AL16" s="128"/>
      <c r="AM16" s="128"/>
      <c r="AN16" s="128"/>
      <c r="AO16" s="128"/>
      <c r="AP16" s="128"/>
      <c r="AQ16" s="128"/>
      <c r="AR16" s="128"/>
      <c r="AS16" s="128"/>
      <c r="AT16" s="128"/>
      <c r="AU16" s="128"/>
      <c r="AV16" s="128"/>
      <c r="AW16" s="128"/>
      <c r="AX16" s="128"/>
      <c r="AY16" s="128"/>
      <c r="AZ16" s="128"/>
      <c r="BA16" s="128"/>
      <c r="BB16" s="128"/>
      <c r="BC16" s="128"/>
      <c r="BD16" s="128"/>
      <c r="BE16" s="128"/>
      <c r="BF16" s="128"/>
      <c r="BG16" s="128"/>
      <c r="BH16" s="128"/>
      <c r="BI16" s="128"/>
      <c r="BJ16" s="128"/>
      <c r="BK16" s="128"/>
      <c r="BL16" s="128"/>
      <c r="BM16" s="128"/>
      <c r="BN16" s="128"/>
      <c r="BO16" s="128"/>
      <c r="BP16" s="128"/>
      <c r="BQ16" s="128"/>
      <c r="BR16" s="128"/>
      <c r="BS16" s="128"/>
      <c r="BT16" s="128"/>
      <c r="BU16" s="128"/>
      <c r="BV16" s="128"/>
      <c r="BW16" s="128"/>
      <c r="BX16" s="128"/>
      <c r="BY16" s="128"/>
      <c r="BZ16" s="128"/>
      <c r="CA16" s="128"/>
      <c r="CB16" s="128"/>
      <c r="CC16" s="128"/>
      <c r="CD16" s="128"/>
      <c r="CE16" s="128"/>
      <c r="CF16" s="128"/>
      <c r="CG16" s="128"/>
      <c r="CH16" s="128"/>
      <c r="CI16" s="128"/>
      <c r="CJ16" s="128"/>
      <c r="CK16" s="128"/>
      <c r="CL16" s="128"/>
      <c r="CM16" s="128"/>
      <c r="CN16" s="128"/>
      <c r="CO16" s="128"/>
      <c r="CP16" s="128"/>
      <c r="CQ16" s="128"/>
      <c r="CR16" s="128"/>
      <c r="CS16" s="128"/>
      <c r="CT16" s="128"/>
      <c r="CU16" s="128"/>
      <c r="CV16" s="128"/>
      <c r="CW16" s="128"/>
      <c r="CX16" s="128"/>
      <c r="CY16" s="128"/>
      <c r="CZ16" s="128"/>
      <c r="DA16" s="128"/>
      <c r="DB16" s="128"/>
      <c r="DC16" s="128"/>
      <c r="DD16" s="128"/>
      <c r="DE16" s="128"/>
      <c r="DF16" s="128"/>
      <c r="DG16" s="128"/>
      <c r="DH16" s="128"/>
      <c r="DI16" s="128"/>
      <c r="DJ16" s="128"/>
      <c r="DK16" s="128"/>
      <c r="DL16" s="128"/>
      <c r="DM16" s="128"/>
      <c r="DN16" s="128"/>
      <c r="DO16" s="128"/>
      <c r="DP16" s="128"/>
      <c r="DQ16" s="128"/>
      <c r="DR16" s="127"/>
      <c r="DS16" s="127"/>
      <c r="DT16" s="127"/>
      <c r="DU16" s="127"/>
      <c r="DV16" s="127"/>
      <c r="DW16" s="127"/>
      <c r="DX16" s="127"/>
      <c r="DY16" s="127"/>
      <c r="DZ16" s="127"/>
      <c r="EB16" s="127"/>
      <c r="EC16" s="127"/>
      <c r="ED16" s="127"/>
      <c r="EE16" s="127"/>
      <c r="EF16" s="127"/>
      <c r="EG16" s="127"/>
      <c r="EH16" s="127"/>
      <c r="EI16" s="127"/>
      <c r="EJ16" s="127"/>
      <c r="EK16" s="127"/>
      <c r="EL16" s="127"/>
      <c r="EM16" s="127"/>
    </row>
    <row r="17" spans="1:143">
      <c r="A17" s="127"/>
      <c r="B17" s="128"/>
      <c r="C17" s="128"/>
      <c r="D17" s="128"/>
      <c r="E17" s="128"/>
      <c r="F17" s="128"/>
      <c r="G17" s="128"/>
      <c r="H17" s="128"/>
      <c r="I17" s="128"/>
      <c r="J17" s="128"/>
      <c r="K17" s="128"/>
      <c r="L17" s="128"/>
      <c r="M17" s="128"/>
      <c r="N17" s="128"/>
      <c r="O17" s="128"/>
      <c r="P17" s="128"/>
      <c r="Q17" s="128"/>
      <c r="R17" s="128"/>
      <c r="S17" s="128"/>
      <c r="T17" s="128"/>
      <c r="U17" s="128"/>
      <c r="V17" s="128"/>
      <c r="W17" s="128"/>
      <c r="X17" s="128"/>
      <c r="Y17" s="128"/>
      <c r="Z17" s="128"/>
      <c r="AA17" s="128"/>
      <c r="AB17" s="128"/>
      <c r="AC17" s="128"/>
      <c r="AD17" s="128"/>
      <c r="AE17" s="128"/>
      <c r="AF17" s="128"/>
      <c r="AG17" s="128"/>
      <c r="AH17" s="128"/>
      <c r="AI17" s="128"/>
      <c r="AJ17" s="128"/>
      <c r="AK17" s="128"/>
      <c r="AL17" s="128"/>
      <c r="AM17" s="128"/>
      <c r="AN17" s="128"/>
      <c r="AO17" s="128"/>
      <c r="AP17" s="128"/>
      <c r="AQ17" s="128"/>
      <c r="AR17" s="128"/>
      <c r="AS17" s="128"/>
      <c r="AT17" s="128"/>
      <c r="AU17" s="128"/>
      <c r="AV17" s="128"/>
      <c r="AW17" s="128"/>
      <c r="AX17" s="128"/>
      <c r="AY17" s="128"/>
      <c r="AZ17" s="128"/>
      <c r="BA17" s="128"/>
      <c r="BB17" s="128"/>
      <c r="BC17" s="128"/>
      <c r="BD17" s="128"/>
      <c r="BE17" s="128"/>
      <c r="BF17" s="128"/>
      <c r="BG17" s="128"/>
      <c r="BH17" s="128"/>
      <c r="BI17" s="128"/>
      <c r="BJ17" s="128"/>
      <c r="BK17" s="128"/>
      <c r="BL17" s="128"/>
      <c r="BM17" s="128"/>
      <c r="BN17" s="128"/>
      <c r="BO17" s="128"/>
      <c r="BP17" s="128"/>
      <c r="BQ17" s="128"/>
      <c r="BR17" s="128"/>
      <c r="BS17" s="128"/>
      <c r="BT17" s="128"/>
      <c r="BU17" s="128"/>
      <c r="BV17" s="128"/>
      <c r="BW17" s="128"/>
      <c r="BX17" s="128"/>
      <c r="BY17" s="128"/>
      <c r="BZ17" s="128"/>
      <c r="CA17" s="128"/>
      <c r="CB17" s="128"/>
      <c r="CC17" s="128"/>
      <c r="CD17" s="128"/>
      <c r="CE17" s="128"/>
      <c r="CF17" s="128"/>
      <c r="CG17" s="128"/>
      <c r="CH17" s="128"/>
      <c r="CI17" s="128"/>
      <c r="CJ17" s="128"/>
      <c r="CK17" s="128"/>
      <c r="CL17" s="128"/>
      <c r="CM17" s="128"/>
      <c r="CN17" s="128"/>
      <c r="CO17" s="128"/>
      <c r="CP17" s="128"/>
      <c r="CQ17" s="128"/>
      <c r="CR17" s="128"/>
      <c r="CS17" s="128"/>
      <c r="CT17" s="128"/>
      <c r="CU17" s="128"/>
      <c r="CV17" s="128"/>
      <c r="CW17" s="128"/>
      <c r="CX17" s="128"/>
      <c r="CY17" s="128"/>
      <c r="CZ17" s="128"/>
      <c r="DA17" s="128"/>
      <c r="DB17" s="128"/>
      <c r="DC17" s="128"/>
      <c r="DD17" s="128"/>
      <c r="DE17" s="128"/>
      <c r="DF17" s="128"/>
      <c r="DG17" s="128"/>
      <c r="DH17" s="128"/>
      <c r="DI17" s="128"/>
      <c r="DJ17" s="128"/>
      <c r="DK17" s="128"/>
      <c r="DL17" s="128"/>
      <c r="DM17" s="128"/>
      <c r="DN17" s="128"/>
      <c r="DO17" s="128"/>
      <c r="DP17" s="128"/>
      <c r="DQ17" s="128"/>
      <c r="DR17" s="127"/>
      <c r="DS17" s="127"/>
      <c r="DT17" s="127"/>
      <c r="DU17" s="127"/>
      <c r="DV17" s="127"/>
      <c r="DW17" s="127"/>
      <c r="DX17" s="127"/>
      <c r="DY17" s="127"/>
      <c r="DZ17" s="127"/>
      <c r="EB17" s="127"/>
      <c r="EC17" s="127"/>
      <c r="ED17" s="127"/>
      <c r="EE17" s="127"/>
      <c r="EF17" s="127"/>
      <c r="EG17" s="127"/>
      <c r="EH17" s="127"/>
      <c r="EI17" s="127"/>
      <c r="EJ17" s="127"/>
      <c r="EK17" s="127"/>
      <c r="EL17" s="127"/>
      <c r="EM17" s="127"/>
    </row>
    <row r="18" spans="1:143">
      <c r="A18" s="127"/>
      <c r="B18" s="128"/>
      <c r="C18" s="128"/>
      <c r="D18" s="128"/>
      <c r="E18" s="128"/>
      <c r="F18" s="128"/>
      <c r="G18" s="128"/>
      <c r="H18" s="128"/>
      <c r="I18" s="128"/>
      <c r="J18" s="128"/>
      <c r="K18" s="128"/>
      <c r="L18" s="128"/>
      <c r="M18" s="128"/>
      <c r="N18" s="128"/>
      <c r="O18" s="128"/>
      <c r="P18" s="128"/>
      <c r="Q18" s="128"/>
      <c r="R18" s="128"/>
      <c r="S18" s="128"/>
      <c r="T18" s="128"/>
      <c r="U18" s="128"/>
      <c r="V18" s="128"/>
      <c r="W18" s="128"/>
      <c r="X18" s="128"/>
      <c r="Y18" s="128"/>
      <c r="Z18" s="128"/>
      <c r="AA18" s="128"/>
      <c r="AB18" s="128"/>
      <c r="AC18" s="128"/>
      <c r="AD18" s="128"/>
      <c r="AE18" s="128"/>
      <c r="AF18" s="128"/>
      <c r="AG18" s="128"/>
      <c r="AH18" s="128"/>
      <c r="AI18" s="128"/>
      <c r="AJ18" s="128"/>
      <c r="AK18" s="128"/>
      <c r="AL18" s="128"/>
      <c r="AM18" s="128"/>
      <c r="AN18" s="128"/>
      <c r="AO18" s="128"/>
      <c r="AP18" s="128"/>
      <c r="AQ18" s="128"/>
      <c r="AR18" s="128"/>
      <c r="AS18" s="128"/>
      <c r="AT18" s="128"/>
      <c r="AU18" s="128"/>
      <c r="AV18" s="128"/>
      <c r="AW18" s="128"/>
      <c r="AX18" s="128"/>
      <c r="AY18" s="128"/>
      <c r="AZ18" s="128"/>
      <c r="BA18" s="128"/>
      <c r="BB18" s="128"/>
      <c r="BC18" s="128"/>
      <c r="BD18" s="128"/>
      <c r="BE18" s="128"/>
      <c r="BF18" s="128"/>
      <c r="BG18" s="128"/>
      <c r="BH18" s="128"/>
      <c r="BI18" s="128"/>
      <c r="BJ18" s="128"/>
      <c r="BK18" s="128"/>
      <c r="BL18" s="128"/>
      <c r="BM18" s="128"/>
      <c r="BN18" s="128"/>
      <c r="BO18" s="128"/>
      <c r="BP18" s="128"/>
      <c r="BQ18" s="128"/>
      <c r="BR18" s="128"/>
      <c r="BS18" s="128"/>
      <c r="BT18" s="128"/>
      <c r="BU18" s="128"/>
      <c r="BV18" s="128"/>
      <c r="BW18" s="128"/>
      <c r="BX18" s="128"/>
      <c r="BY18" s="128"/>
      <c r="BZ18" s="128"/>
      <c r="CA18" s="128"/>
      <c r="CB18" s="128"/>
      <c r="CC18" s="128"/>
      <c r="CD18" s="128"/>
      <c r="CE18" s="128"/>
      <c r="CF18" s="128"/>
      <c r="CG18" s="128"/>
      <c r="CH18" s="128"/>
      <c r="CI18" s="128"/>
      <c r="CJ18" s="128"/>
      <c r="CK18" s="128"/>
      <c r="CL18" s="128"/>
      <c r="CM18" s="128"/>
      <c r="CN18" s="128"/>
      <c r="CO18" s="128"/>
      <c r="CP18" s="128"/>
      <c r="CQ18" s="128"/>
      <c r="CR18" s="128"/>
      <c r="CS18" s="128"/>
      <c r="CT18" s="128"/>
      <c r="CU18" s="128"/>
      <c r="CV18" s="128"/>
      <c r="CW18" s="128"/>
      <c r="CX18" s="128"/>
      <c r="CY18" s="128"/>
      <c r="CZ18" s="128"/>
      <c r="DA18" s="128"/>
      <c r="DB18" s="128"/>
      <c r="DC18" s="128"/>
      <c r="DD18" s="128"/>
      <c r="DE18" s="128"/>
      <c r="DF18" s="128"/>
      <c r="DG18" s="128"/>
      <c r="DH18" s="128"/>
      <c r="DI18" s="128"/>
      <c r="DJ18" s="128"/>
      <c r="DK18" s="128"/>
      <c r="DL18" s="128"/>
      <c r="DM18" s="128"/>
      <c r="DN18" s="128"/>
      <c r="DO18" s="128"/>
      <c r="DP18" s="128"/>
      <c r="DQ18" s="128"/>
      <c r="DR18" s="127"/>
      <c r="DS18" s="127"/>
      <c r="DT18" s="127"/>
      <c r="DU18" s="127"/>
      <c r="DV18" s="127"/>
      <c r="DW18" s="127"/>
      <c r="DX18" s="127"/>
      <c r="DY18" s="127"/>
      <c r="DZ18" s="127"/>
      <c r="EB18" s="127"/>
      <c r="EC18" s="127"/>
      <c r="ED18" s="127"/>
      <c r="EE18" s="127"/>
      <c r="EF18" s="127"/>
      <c r="EG18" s="127"/>
      <c r="EH18" s="127"/>
      <c r="EI18" s="127"/>
      <c r="EJ18" s="127"/>
      <c r="EK18" s="127"/>
      <c r="EL18" s="127"/>
      <c r="EM18" s="127"/>
    </row>
    <row r="19" spans="1:143">
      <c r="A19" s="127"/>
      <c r="B19" s="128"/>
      <c r="C19" s="128"/>
      <c r="D19" s="128"/>
      <c r="E19" s="128"/>
      <c r="F19" s="128"/>
      <c r="G19" s="128"/>
      <c r="H19" s="128"/>
      <c r="I19" s="128"/>
      <c r="J19" s="128"/>
      <c r="K19" s="128"/>
      <c r="L19" s="128"/>
      <c r="M19" s="128"/>
      <c r="N19" s="128"/>
      <c r="O19" s="128"/>
      <c r="P19" s="128"/>
      <c r="Q19" s="128"/>
      <c r="R19" s="128"/>
      <c r="S19" s="128"/>
      <c r="T19" s="128"/>
      <c r="U19" s="128"/>
      <c r="V19" s="128"/>
      <c r="W19" s="128"/>
      <c r="X19" s="128"/>
      <c r="Y19" s="128"/>
      <c r="Z19" s="128"/>
      <c r="AA19" s="128"/>
      <c r="AB19" s="128"/>
      <c r="AC19" s="128"/>
      <c r="AD19" s="128"/>
      <c r="AE19" s="128"/>
      <c r="AF19" s="128"/>
      <c r="AG19" s="128"/>
      <c r="AH19" s="128"/>
      <c r="AI19" s="128"/>
      <c r="AJ19" s="128"/>
      <c r="AK19" s="128"/>
      <c r="AL19" s="128"/>
      <c r="AM19" s="128"/>
      <c r="AN19" s="128"/>
      <c r="AO19" s="128"/>
      <c r="AP19" s="128"/>
      <c r="AQ19" s="128"/>
      <c r="AR19" s="128"/>
      <c r="AS19" s="128"/>
      <c r="AT19" s="128"/>
      <c r="AU19" s="128"/>
      <c r="AV19" s="128"/>
      <c r="AW19" s="128"/>
      <c r="AX19" s="128"/>
      <c r="AY19" s="128"/>
      <c r="AZ19" s="128"/>
      <c r="BA19" s="128"/>
      <c r="BB19" s="128"/>
      <c r="BC19" s="128"/>
      <c r="BD19" s="128"/>
      <c r="BE19" s="128"/>
      <c r="BF19" s="128"/>
      <c r="BG19" s="128"/>
      <c r="BH19" s="128"/>
      <c r="BI19" s="128"/>
      <c r="BJ19" s="128"/>
      <c r="BK19" s="128"/>
      <c r="BL19" s="128"/>
      <c r="BM19" s="128"/>
      <c r="BN19" s="128"/>
      <c r="BO19" s="128"/>
      <c r="BP19" s="128"/>
      <c r="BQ19" s="128"/>
      <c r="BR19" s="128"/>
      <c r="BS19" s="128"/>
      <c r="BT19" s="128"/>
      <c r="BU19" s="128"/>
      <c r="BV19" s="128"/>
      <c r="BW19" s="128"/>
      <c r="BX19" s="128"/>
      <c r="BY19" s="128"/>
      <c r="BZ19" s="128"/>
      <c r="CA19" s="128"/>
      <c r="CB19" s="128"/>
      <c r="CC19" s="128"/>
      <c r="CD19" s="128"/>
      <c r="CE19" s="128"/>
      <c r="CF19" s="128"/>
      <c r="CG19" s="128"/>
      <c r="CH19" s="128"/>
      <c r="CI19" s="128"/>
      <c r="CJ19" s="128"/>
      <c r="CK19" s="128"/>
      <c r="CL19" s="128"/>
      <c r="CM19" s="128"/>
      <c r="CN19" s="128"/>
      <c r="CO19" s="128"/>
      <c r="CP19" s="128"/>
      <c r="CQ19" s="128"/>
      <c r="CR19" s="128"/>
      <c r="CS19" s="128"/>
      <c r="CT19" s="128"/>
      <c r="CU19" s="128"/>
      <c r="CV19" s="128"/>
      <c r="CW19" s="128"/>
      <c r="CX19" s="128"/>
      <c r="CY19" s="128"/>
      <c r="CZ19" s="128"/>
      <c r="DA19" s="128"/>
      <c r="DB19" s="128"/>
      <c r="DC19" s="128"/>
      <c r="DD19" s="128"/>
      <c r="DE19" s="128"/>
      <c r="DF19" s="128"/>
      <c r="DG19" s="128"/>
      <c r="DH19" s="128"/>
      <c r="DI19" s="128"/>
      <c r="DJ19" s="128"/>
      <c r="DK19" s="128"/>
      <c r="DL19" s="128"/>
      <c r="DM19" s="128"/>
      <c r="DN19" s="128"/>
      <c r="DO19" s="128"/>
      <c r="DP19" s="128"/>
      <c r="DQ19" s="128"/>
      <c r="DR19" s="127"/>
      <c r="DS19" s="127"/>
      <c r="DT19" s="127"/>
      <c r="DU19" s="127"/>
      <c r="DV19" s="127"/>
      <c r="DW19" s="127"/>
      <c r="DX19" s="127"/>
      <c r="DY19" s="127"/>
      <c r="DZ19" s="127"/>
      <c r="EB19" s="127"/>
      <c r="EC19" s="127"/>
      <c r="ED19" s="127"/>
      <c r="EE19" s="127"/>
      <c r="EF19" s="127"/>
      <c r="EG19" s="127"/>
      <c r="EH19" s="127"/>
      <c r="EI19" s="127"/>
      <c r="EJ19" s="127"/>
      <c r="EK19" s="127"/>
      <c r="EL19" s="127"/>
      <c r="EM19" s="127"/>
    </row>
    <row r="20" spans="1:143">
      <c r="A20" s="127"/>
      <c r="B20" s="128"/>
      <c r="C20" s="128"/>
      <c r="D20" s="128"/>
      <c r="E20" s="128"/>
      <c r="F20" s="128"/>
      <c r="G20" s="128"/>
      <c r="H20" s="128"/>
      <c r="I20" s="128"/>
      <c r="J20" s="128"/>
      <c r="K20" s="128"/>
      <c r="L20" s="128"/>
      <c r="M20" s="128"/>
      <c r="N20" s="128"/>
      <c r="O20" s="128"/>
      <c r="P20" s="128"/>
      <c r="Q20" s="128"/>
      <c r="R20" s="128"/>
      <c r="S20" s="128"/>
      <c r="T20" s="128"/>
      <c r="U20" s="128"/>
      <c r="V20" s="128"/>
      <c r="W20" s="128"/>
      <c r="X20" s="128"/>
      <c r="Y20" s="128"/>
      <c r="Z20" s="128"/>
      <c r="AA20" s="128"/>
      <c r="AB20" s="128"/>
      <c r="AC20" s="128"/>
      <c r="AD20" s="128"/>
      <c r="AE20" s="128"/>
      <c r="AF20" s="128"/>
      <c r="AG20" s="128"/>
      <c r="AH20" s="128"/>
      <c r="AI20" s="128"/>
      <c r="AJ20" s="128"/>
      <c r="AK20" s="128"/>
      <c r="AL20" s="128"/>
      <c r="AM20" s="128"/>
      <c r="AN20" s="128"/>
      <c r="AO20" s="128"/>
      <c r="AP20" s="128"/>
      <c r="AQ20" s="128"/>
      <c r="AR20" s="128"/>
      <c r="AS20" s="128"/>
      <c r="AT20" s="128"/>
      <c r="AU20" s="128"/>
      <c r="AV20" s="128"/>
      <c r="AW20" s="128"/>
      <c r="AX20" s="128"/>
      <c r="AY20" s="128"/>
      <c r="AZ20" s="128"/>
      <c r="BA20" s="128"/>
      <c r="BB20" s="128"/>
      <c r="BC20" s="128"/>
      <c r="BD20" s="128"/>
      <c r="BE20" s="128"/>
      <c r="BF20" s="128"/>
      <c r="BG20" s="128"/>
      <c r="BH20" s="128"/>
      <c r="BI20" s="128"/>
      <c r="BJ20" s="128"/>
      <c r="BK20" s="128"/>
      <c r="BL20" s="128"/>
      <c r="BM20" s="128"/>
      <c r="BN20" s="128"/>
      <c r="BO20" s="128"/>
      <c r="BP20" s="128"/>
      <c r="BQ20" s="128"/>
      <c r="BR20" s="128"/>
      <c r="BS20" s="128"/>
      <c r="BT20" s="128"/>
      <c r="BU20" s="128"/>
      <c r="BV20" s="128"/>
      <c r="BW20" s="128"/>
      <c r="BX20" s="128"/>
      <c r="BY20" s="128"/>
      <c r="BZ20" s="128"/>
      <c r="CA20" s="128"/>
      <c r="CB20" s="128"/>
      <c r="CC20" s="128"/>
      <c r="CD20" s="128"/>
      <c r="CE20" s="128"/>
      <c r="CF20" s="128"/>
      <c r="CG20" s="128"/>
      <c r="CH20" s="128"/>
      <c r="CI20" s="128"/>
      <c r="CJ20" s="128"/>
      <c r="CK20" s="128"/>
      <c r="CL20" s="128"/>
      <c r="CM20" s="128"/>
      <c r="CN20" s="128"/>
      <c r="CO20" s="128"/>
      <c r="CP20" s="128"/>
      <c r="CQ20" s="128"/>
      <c r="CR20" s="128"/>
      <c r="CS20" s="128"/>
      <c r="CT20" s="128"/>
      <c r="CU20" s="128"/>
      <c r="CV20" s="128"/>
      <c r="CW20" s="128"/>
      <c r="CX20" s="128"/>
      <c r="CY20" s="128"/>
      <c r="CZ20" s="128"/>
      <c r="DA20" s="128"/>
      <c r="DB20" s="128"/>
      <c r="DC20" s="128"/>
      <c r="DD20" s="128"/>
      <c r="DE20" s="128"/>
      <c r="DF20" s="128"/>
      <c r="DG20" s="128"/>
      <c r="DH20" s="128"/>
      <c r="DI20" s="128"/>
      <c r="DJ20" s="128"/>
      <c r="DK20" s="128"/>
      <c r="DL20" s="128"/>
      <c r="DM20" s="128"/>
      <c r="DN20" s="128"/>
      <c r="DO20" s="128"/>
      <c r="DP20" s="128"/>
      <c r="DQ20" s="128"/>
      <c r="DR20" s="127"/>
      <c r="DS20" s="127"/>
      <c r="DT20" s="127"/>
      <c r="DU20" s="127"/>
      <c r="DV20" s="127"/>
      <c r="DW20" s="127"/>
      <c r="DX20" s="127"/>
      <c r="DY20" s="127"/>
      <c r="DZ20" s="127"/>
      <c r="EB20" s="127"/>
      <c r="EC20" s="127"/>
      <c r="ED20" s="127"/>
      <c r="EE20" s="127"/>
      <c r="EF20" s="127"/>
      <c r="EG20" s="127"/>
      <c r="EH20" s="127"/>
      <c r="EI20" s="127"/>
      <c r="EJ20" s="127"/>
      <c r="EK20" s="127"/>
      <c r="EL20" s="127"/>
      <c r="EM20" s="127"/>
    </row>
    <row r="21" spans="1:143">
      <c r="A21" s="127"/>
      <c r="B21" s="128"/>
      <c r="C21" s="128"/>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128"/>
      <c r="AB21" s="128"/>
      <c r="AC21" s="128"/>
      <c r="AD21" s="128"/>
      <c r="AE21" s="128"/>
      <c r="AF21" s="128"/>
      <c r="AG21" s="128"/>
      <c r="AH21" s="128"/>
      <c r="AI21" s="128"/>
      <c r="AJ21" s="128"/>
      <c r="AK21" s="128"/>
      <c r="AL21" s="128"/>
      <c r="AM21" s="128"/>
      <c r="AN21" s="128"/>
      <c r="AO21" s="128"/>
      <c r="AP21" s="128"/>
      <c r="AQ21" s="128"/>
      <c r="AR21" s="128"/>
      <c r="AS21" s="128"/>
      <c r="AT21" s="128"/>
      <c r="AU21" s="128"/>
      <c r="AV21" s="128"/>
      <c r="AW21" s="128"/>
      <c r="AX21" s="128"/>
      <c r="AY21" s="128"/>
      <c r="AZ21" s="128"/>
      <c r="BA21" s="128"/>
      <c r="BB21" s="128"/>
      <c r="BC21" s="128"/>
      <c r="BD21" s="128"/>
      <c r="BE21" s="128"/>
      <c r="BF21" s="128"/>
      <c r="BG21" s="128"/>
      <c r="BH21" s="128"/>
      <c r="BI21" s="128"/>
      <c r="BJ21" s="128"/>
      <c r="BK21" s="128"/>
      <c r="BL21" s="128"/>
      <c r="BM21" s="128"/>
      <c r="BN21" s="128"/>
      <c r="BO21" s="128"/>
      <c r="BP21" s="128"/>
      <c r="BQ21" s="128"/>
      <c r="BR21" s="128"/>
      <c r="BS21" s="128"/>
      <c r="BT21" s="128"/>
      <c r="BU21" s="128"/>
      <c r="BV21" s="128"/>
      <c r="BW21" s="128"/>
      <c r="BX21" s="128"/>
      <c r="BY21" s="128"/>
      <c r="BZ21" s="128"/>
      <c r="CA21" s="128"/>
      <c r="CB21" s="128"/>
      <c r="CC21" s="128"/>
      <c r="CD21" s="128"/>
      <c r="CE21" s="128"/>
      <c r="CF21" s="128"/>
      <c r="CG21" s="128"/>
      <c r="CH21" s="128"/>
      <c r="CI21" s="128"/>
      <c r="CJ21" s="128"/>
      <c r="CK21" s="128"/>
      <c r="CL21" s="128"/>
      <c r="CM21" s="128"/>
      <c r="CN21" s="128"/>
      <c r="CO21" s="128"/>
      <c r="CP21" s="128"/>
      <c r="CQ21" s="128"/>
      <c r="CR21" s="128"/>
      <c r="CS21" s="128"/>
      <c r="CT21" s="128"/>
      <c r="CU21" s="128"/>
      <c r="CV21" s="128"/>
      <c r="CW21" s="128"/>
      <c r="CX21" s="128"/>
      <c r="CY21" s="128"/>
      <c r="CZ21" s="128"/>
      <c r="DA21" s="128"/>
      <c r="DB21" s="128"/>
      <c r="DC21" s="128"/>
      <c r="DD21" s="128"/>
      <c r="DE21" s="128"/>
      <c r="DF21" s="128"/>
      <c r="DG21" s="128"/>
      <c r="DH21" s="128"/>
      <c r="DI21" s="128"/>
      <c r="DJ21" s="128"/>
      <c r="DK21" s="128"/>
      <c r="DL21" s="128"/>
      <c r="DM21" s="128"/>
      <c r="DN21" s="128"/>
      <c r="DO21" s="128"/>
      <c r="DP21" s="128"/>
      <c r="DQ21" s="128"/>
      <c r="DR21" s="127"/>
      <c r="DS21" s="127"/>
      <c r="DT21" s="127"/>
      <c r="DU21" s="127"/>
      <c r="DV21" s="127"/>
      <c r="DW21" s="127"/>
      <c r="DX21" s="127"/>
      <c r="DY21" s="127"/>
      <c r="DZ21" s="127"/>
      <c r="EB21" s="127"/>
      <c r="EC21" s="127"/>
      <c r="ED21" s="127"/>
      <c r="EE21" s="127"/>
      <c r="EF21" s="127"/>
      <c r="EG21" s="127"/>
      <c r="EH21" s="127"/>
      <c r="EI21" s="127"/>
      <c r="EJ21" s="127"/>
      <c r="EK21" s="127"/>
      <c r="EL21" s="127"/>
      <c r="EM21" s="127"/>
    </row>
    <row r="22" spans="1:143">
      <c r="A22" s="127"/>
      <c r="B22" s="128"/>
      <c r="C22" s="128"/>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128"/>
      <c r="AB22" s="128"/>
      <c r="AC22" s="128"/>
      <c r="AD22" s="128"/>
      <c r="AE22" s="128"/>
      <c r="AF22" s="128"/>
      <c r="AG22" s="128"/>
      <c r="AH22" s="128"/>
      <c r="AI22" s="128"/>
      <c r="AJ22" s="128"/>
      <c r="AK22" s="128"/>
      <c r="AL22" s="128"/>
      <c r="AM22" s="128"/>
      <c r="AN22" s="128"/>
      <c r="AO22" s="128"/>
      <c r="AP22" s="128"/>
      <c r="AQ22" s="128"/>
      <c r="AR22" s="128"/>
      <c r="AS22" s="128"/>
      <c r="AT22" s="128"/>
      <c r="AU22" s="128"/>
      <c r="AV22" s="128"/>
      <c r="AW22" s="128"/>
      <c r="AX22" s="128"/>
      <c r="AY22" s="128"/>
      <c r="AZ22" s="128"/>
      <c r="BA22" s="128"/>
      <c r="BB22" s="128"/>
      <c r="BC22" s="128"/>
      <c r="BD22" s="128"/>
      <c r="BE22" s="128"/>
      <c r="BF22" s="128"/>
      <c r="BG22" s="128"/>
      <c r="BH22" s="128"/>
      <c r="BI22" s="128"/>
      <c r="BJ22" s="128"/>
      <c r="BK22" s="128"/>
      <c r="BL22" s="128"/>
      <c r="BM22" s="128"/>
      <c r="BN22" s="128"/>
      <c r="BO22" s="128"/>
      <c r="BP22" s="128"/>
      <c r="BQ22" s="128"/>
      <c r="BR22" s="128"/>
      <c r="BS22" s="128"/>
      <c r="BT22" s="128"/>
      <c r="BU22" s="128"/>
      <c r="BV22" s="128"/>
      <c r="BW22" s="128"/>
      <c r="BX22" s="128"/>
      <c r="BY22" s="128"/>
      <c r="BZ22" s="128"/>
      <c r="CA22" s="128"/>
      <c r="CB22" s="128"/>
      <c r="CC22" s="128"/>
      <c r="CD22" s="128"/>
      <c r="CE22" s="128"/>
      <c r="CF22" s="128"/>
      <c r="CG22" s="128"/>
      <c r="CH22" s="128"/>
      <c r="CI22" s="128"/>
      <c r="CJ22" s="128"/>
      <c r="CK22" s="128"/>
      <c r="CL22" s="128"/>
      <c r="CM22" s="128"/>
      <c r="CN22" s="128"/>
      <c r="CO22" s="128"/>
      <c r="CP22" s="128"/>
      <c r="CQ22" s="128"/>
      <c r="CR22" s="128"/>
      <c r="CS22" s="128"/>
      <c r="CT22" s="128"/>
      <c r="CU22" s="128"/>
      <c r="CV22" s="128"/>
      <c r="CW22" s="128"/>
      <c r="CX22" s="128"/>
      <c r="CY22" s="128"/>
      <c r="CZ22" s="128"/>
      <c r="DA22" s="128"/>
      <c r="DB22" s="128"/>
      <c r="DC22" s="128"/>
      <c r="DD22" s="128"/>
      <c r="DE22" s="128"/>
      <c r="DF22" s="128"/>
      <c r="DG22" s="128"/>
      <c r="DH22" s="128"/>
      <c r="DI22" s="128"/>
      <c r="DJ22" s="128"/>
      <c r="DK22" s="128"/>
      <c r="DL22" s="128"/>
      <c r="DM22" s="128"/>
      <c r="DN22" s="128"/>
      <c r="DO22" s="128"/>
      <c r="DP22" s="128"/>
      <c r="DQ22" s="128"/>
      <c r="DR22" s="127"/>
      <c r="DS22" s="127"/>
      <c r="DT22" s="127"/>
      <c r="DU22" s="127"/>
      <c r="DV22" s="127"/>
      <c r="DW22" s="127"/>
      <c r="DX22" s="127"/>
      <c r="DY22" s="127"/>
      <c r="DZ22" s="127"/>
      <c r="EB22" s="127"/>
      <c r="EC22" s="127"/>
      <c r="ED22" s="127"/>
      <c r="EE22" s="127"/>
      <c r="EF22" s="127"/>
      <c r="EG22" s="127"/>
      <c r="EH22" s="127"/>
      <c r="EI22" s="127"/>
      <c r="EJ22" s="127"/>
      <c r="EK22" s="127"/>
      <c r="EL22" s="127"/>
      <c r="EM22" s="127"/>
    </row>
    <row r="23" spans="1:143">
      <c r="A23" s="127"/>
      <c r="B23" s="128"/>
      <c r="C23" s="128"/>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128"/>
      <c r="AB23" s="128"/>
      <c r="AC23" s="128"/>
      <c r="AD23" s="128"/>
      <c r="AE23" s="128"/>
      <c r="AF23" s="128"/>
      <c r="AG23" s="128"/>
      <c r="AH23" s="128"/>
      <c r="AI23" s="128"/>
      <c r="AJ23" s="128"/>
      <c r="AK23" s="128"/>
      <c r="AL23" s="128"/>
      <c r="AM23" s="128"/>
      <c r="AN23" s="128"/>
      <c r="AO23" s="128"/>
      <c r="AP23" s="128"/>
      <c r="AQ23" s="128"/>
      <c r="AR23" s="128"/>
      <c r="AS23" s="128"/>
      <c r="AT23" s="128"/>
      <c r="AU23" s="128"/>
      <c r="AV23" s="128"/>
      <c r="AW23" s="128"/>
      <c r="AX23" s="128"/>
      <c r="AY23" s="128"/>
      <c r="AZ23" s="128"/>
      <c r="BA23" s="128"/>
      <c r="BB23" s="128"/>
      <c r="BC23" s="128"/>
      <c r="BD23" s="128"/>
      <c r="BE23" s="128"/>
      <c r="BF23" s="128"/>
      <c r="BG23" s="128"/>
      <c r="BH23" s="128"/>
      <c r="BI23" s="128"/>
      <c r="BJ23" s="128"/>
      <c r="BK23" s="128"/>
      <c r="BL23" s="128"/>
      <c r="BM23" s="128"/>
      <c r="BN23" s="128"/>
      <c r="BO23" s="128"/>
      <c r="BP23" s="128"/>
      <c r="BQ23" s="128"/>
      <c r="BR23" s="128"/>
      <c r="BS23" s="128"/>
      <c r="BT23" s="128"/>
      <c r="BU23" s="128"/>
      <c r="BV23" s="128"/>
      <c r="BW23" s="128"/>
      <c r="BX23" s="128"/>
      <c r="BY23" s="128"/>
      <c r="BZ23" s="128"/>
      <c r="CA23" s="128"/>
      <c r="CB23" s="128"/>
      <c r="CC23" s="128"/>
      <c r="CD23" s="128"/>
      <c r="CE23" s="128"/>
      <c r="CF23" s="128"/>
      <c r="CG23" s="128"/>
      <c r="CH23" s="128"/>
      <c r="CI23" s="128"/>
      <c r="CJ23" s="128"/>
      <c r="CK23" s="128"/>
      <c r="CL23" s="128"/>
      <c r="CM23" s="128"/>
      <c r="CN23" s="128"/>
      <c r="CO23" s="128"/>
      <c r="CP23" s="128"/>
      <c r="CQ23" s="128"/>
      <c r="CR23" s="128"/>
      <c r="CS23" s="128"/>
      <c r="CT23" s="128"/>
      <c r="CU23" s="128"/>
      <c r="CV23" s="128"/>
      <c r="CW23" s="128"/>
      <c r="CX23" s="128"/>
      <c r="CY23" s="128"/>
      <c r="CZ23" s="128"/>
      <c r="DA23" s="128"/>
      <c r="DB23" s="128"/>
      <c r="DC23" s="128"/>
      <c r="DD23" s="128"/>
      <c r="DE23" s="128"/>
      <c r="DF23" s="128"/>
      <c r="DG23" s="128"/>
      <c r="DH23" s="128"/>
      <c r="DI23" s="128"/>
      <c r="DJ23" s="128"/>
      <c r="DK23" s="128"/>
      <c r="DL23" s="128"/>
      <c r="DM23" s="128"/>
      <c r="DN23" s="128"/>
      <c r="DO23" s="128"/>
      <c r="DP23" s="128"/>
      <c r="DQ23" s="128"/>
      <c r="DR23" s="127"/>
      <c r="DS23" s="127"/>
      <c r="DT23" s="127"/>
      <c r="DU23" s="127"/>
      <c r="DV23" s="127"/>
      <c r="DW23" s="127"/>
      <c r="DX23" s="127"/>
      <c r="DY23" s="127"/>
      <c r="DZ23" s="127"/>
      <c r="EB23" s="127"/>
      <c r="EC23" s="127"/>
      <c r="ED23" s="127"/>
      <c r="EE23" s="127"/>
      <c r="EF23" s="127"/>
      <c r="EG23" s="127"/>
      <c r="EH23" s="127"/>
      <c r="EI23" s="127"/>
      <c r="EJ23" s="127"/>
      <c r="EK23" s="127"/>
      <c r="EL23" s="127"/>
      <c r="EM23" s="127"/>
    </row>
    <row r="24" spans="1:143">
      <c r="A24" s="127"/>
      <c r="B24" s="128"/>
      <c r="C24" s="128"/>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128"/>
      <c r="AB24" s="128"/>
      <c r="AC24" s="128"/>
      <c r="AD24" s="128"/>
      <c r="AE24" s="128"/>
      <c r="AF24" s="128"/>
      <c r="AG24" s="128"/>
      <c r="AH24" s="128"/>
      <c r="AI24" s="128"/>
      <c r="AJ24" s="128"/>
      <c r="AK24" s="128"/>
      <c r="AL24" s="128"/>
      <c r="AM24" s="128"/>
      <c r="AN24" s="128"/>
      <c r="AO24" s="128"/>
      <c r="AP24" s="128"/>
      <c r="AQ24" s="128"/>
      <c r="AR24" s="128"/>
      <c r="AS24" s="128"/>
      <c r="AT24" s="128"/>
      <c r="AU24" s="128"/>
      <c r="AV24" s="128"/>
      <c r="AW24" s="128"/>
      <c r="AX24" s="128"/>
      <c r="AY24" s="128"/>
      <c r="AZ24" s="128"/>
      <c r="BA24" s="128"/>
      <c r="BB24" s="128"/>
      <c r="BC24" s="128"/>
      <c r="BD24" s="128"/>
      <c r="BE24" s="128"/>
      <c r="BF24" s="128"/>
      <c r="BG24" s="128"/>
      <c r="BH24" s="128"/>
      <c r="BI24" s="128"/>
      <c r="BJ24" s="128"/>
      <c r="BK24" s="128"/>
      <c r="BL24" s="128"/>
      <c r="BM24" s="128"/>
      <c r="BN24" s="128"/>
      <c r="BO24" s="128"/>
      <c r="BP24" s="128"/>
      <c r="BQ24" s="128"/>
      <c r="BR24" s="128"/>
      <c r="BS24" s="128"/>
      <c r="BT24" s="128"/>
      <c r="BU24" s="128"/>
      <c r="BV24" s="128"/>
      <c r="BW24" s="128"/>
      <c r="BX24" s="128"/>
      <c r="BY24" s="128"/>
      <c r="BZ24" s="128"/>
      <c r="CA24" s="128"/>
      <c r="CB24" s="128"/>
      <c r="CC24" s="128"/>
      <c r="CD24" s="128"/>
      <c r="CE24" s="128"/>
      <c r="CF24" s="128"/>
      <c r="CG24" s="128"/>
      <c r="CH24" s="128"/>
      <c r="CI24" s="128"/>
      <c r="CJ24" s="128"/>
      <c r="CK24" s="128"/>
      <c r="CL24" s="128"/>
      <c r="CM24" s="128"/>
      <c r="CN24" s="128"/>
      <c r="CO24" s="128"/>
      <c r="CP24" s="128"/>
      <c r="CQ24" s="128"/>
      <c r="CR24" s="128"/>
      <c r="CS24" s="128"/>
      <c r="CT24" s="128"/>
      <c r="CU24" s="128"/>
      <c r="CV24" s="128"/>
      <c r="CW24" s="128"/>
      <c r="CX24" s="128"/>
      <c r="CY24" s="128"/>
      <c r="CZ24" s="128"/>
      <c r="DA24" s="128"/>
      <c r="DB24" s="128"/>
      <c r="DC24" s="128"/>
      <c r="DD24" s="128"/>
      <c r="DE24" s="128"/>
      <c r="DF24" s="128"/>
      <c r="DG24" s="128"/>
      <c r="DH24" s="128"/>
      <c r="DI24" s="128"/>
      <c r="DJ24" s="128"/>
      <c r="DK24" s="128"/>
      <c r="DL24" s="128"/>
      <c r="DM24" s="128"/>
      <c r="DN24" s="128"/>
      <c r="DO24" s="128"/>
      <c r="DP24" s="128"/>
      <c r="DQ24" s="128"/>
      <c r="DR24" s="127"/>
      <c r="DS24" s="127"/>
      <c r="DT24" s="127"/>
      <c r="DU24" s="127"/>
      <c r="DV24" s="127"/>
      <c r="DW24" s="127"/>
      <c r="DX24" s="127"/>
      <c r="DY24" s="127"/>
      <c r="DZ24" s="127"/>
      <c r="EB24" s="127"/>
      <c r="EC24" s="127"/>
      <c r="ED24" s="127"/>
      <c r="EE24" s="127"/>
      <c r="EF24" s="127"/>
      <c r="EG24" s="127"/>
      <c r="EH24" s="127"/>
      <c r="EI24" s="127"/>
      <c r="EJ24" s="127"/>
      <c r="EK24" s="127"/>
      <c r="EL24" s="127"/>
      <c r="EM24" s="127"/>
    </row>
    <row r="25" spans="1:143">
      <c r="A25" s="127"/>
      <c r="B25" s="128"/>
      <c r="C25" s="128"/>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128"/>
      <c r="AB25" s="128"/>
      <c r="AC25" s="128"/>
      <c r="AD25" s="128"/>
      <c r="AE25" s="128"/>
      <c r="AF25" s="128"/>
      <c r="AG25" s="128"/>
      <c r="AH25" s="128"/>
      <c r="AI25" s="128"/>
      <c r="AJ25" s="128"/>
      <c r="AK25" s="128"/>
      <c r="AL25" s="128"/>
      <c r="AM25" s="128"/>
      <c r="AN25" s="128"/>
      <c r="AO25" s="128"/>
      <c r="AP25" s="128"/>
      <c r="AQ25" s="128"/>
      <c r="AR25" s="128"/>
      <c r="AS25" s="128"/>
      <c r="AT25" s="128"/>
      <c r="AU25" s="128"/>
      <c r="AV25" s="128"/>
      <c r="AW25" s="128"/>
      <c r="AX25" s="128"/>
      <c r="AY25" s="128"/>
      <c r="AZ25" s="128"/>
      <c r="BA25" s="128"/>
      <c r="BB25" s="128"/>
      <c r="BC25" s="128"/>
      <c r="BD25" s="128"/>
      <c r="BE25" s="128"/>
      <c r="BF25" s="128"/>
      <c r="BG25" s="128"/>
      <c r="BH25" s="128"/>
      <c r="BI25" s="128"/>
      <c r="BJ25" s="128"/>
      <c r="BK25" s="128"/>
      <c r="BL25" s="128"/>
      <c r="BM25" s="128"/>
      <c r="BN25" s="128"/>
      <c r="BO25" s="128"/>
      <c r="BP25" s="128"/>
      <c r="BQ25" s="128"/>
      <c r="BR25" s="128"/>
      <c r="BS25" s="128"/>
      <c r="BT25" s="128"/>
      <c r="BU25" s="128"/>
      <c r="BV25" s="128"/>
      <c r="BW25" s="128"/>
      <c r="BX25" s="128"/>
      <c r="BY25" s="128"/>
      <c r="BZ25" s="128"/>
      <c r="CA25" s="128"/>
      <c r="CB25" s="128"/>
      <c r="CC25" s="128"/>
      <c r="CD25" s="128"/>
      <c r="CE25" s="128"/>
      <c r="CF25" s="128"/>
      <c r="CG25" s="128"/>
      <c r="CH25" s="128"/>
      <c r="CI25" s="128"/>
      <c r="CJ25" s="128"/>
      <c r="CK25" s="128"/>
      <c r="CL25" s="128"/>
      <c r="CM25" s="128"/>
      <c r="CN25" s="128"/>
      <c r="CO25" s="128"/>
      <c r="CP25" s="128"/>
      <c r="CQ25" s="128"/>
      <c r="CR25" s="128"/>
      <c r="CS25" s="128"/>
      <c r="CT25" s="128"/>
      <c r="CU25" s="128"/>
      <c r="CV25" s="128"/>
      <c r="CW25" s="128"/>
      <c r="CX25" s="128"/>
      <c r="CY25" s="128"/>
      <c r="CZ25" s="128"/>
      <c r="DA25" s="128"/>
      <c r="DB25" s="128"/>
      <c r="DC25" s="128"/>
      <c r="DD25" s="128"/>
      <c r="DE25" s="128"/>
      <c r="DF25" s="128"/>
      <c r="DG25" s="128"/>
      <c r="DH25" s="128"/>
      <c r="DI25" s="128"/>
      <c r="DJ25" s="128"/>
      <c r="DK25" s="128"/>
      <c r="DL25" s="128"/>
      <c r="DM25" s="128"/>
      <c r="DN25" s="128"/>
      <c r="DO25" s="128"/>
      <c r="DP25" s="128"/>
      <c r="DQ25" s="128"/>
      <c r="DR25" s="127"/>
      <c r="DS25" s="127"/>
      <c r="DT25" s="127"/>
      <c r="DU25" s="127"/>
      <c r="DV25" s="127"/>
      <c r="DW25" s="127"/>
      <c r="DX25" s="127"/>
      <c r="DY25" s="127"/>
      <c r="DZ25" s="127"/>
      <c r="EB25" s="127"/>
      <c r="EC25" s="127"/>
      <c r="ED25" s="127"/>
      <c r="EE25" s="127"/>
      <c r="EF25" s="127"/>
      <c r="EG25" s="127"/>
      <c r="EH25" s="127"/>
      <c r="EI25" s="127"/>
      <c r="EJ25" s="127"/>
      <c r="EK25" s="127"/>
      <c r="EL25" s="127"/>
      <c r="EM25" s="127"/>
    </row>
    <row r="26" spans="1:143">
      <c r="A26" s="127"/>
      <c r="B26" s="128"/>
      <c r="C26" s="128"/>
      <c r="D26" s="128"/>
      <c r="E26" s="128"/>
      <c r="F26" s="128"/>
      <c r="G26" s="128"/>
      <c r="H26" s="128"/>
      <c r="I26" s="128"/>
      <c r="J26" s="128"/>
      <c r="K26" s="128"/>
      <c r="L26" s="128"/>
      <c r="M26" s="128"/>
      <c r="N26" s="128"/>
      <c r="O26" s="128"/>
      <c r="P26" s="128"/>
      <c r="Q26" s="128"/>
      <c r="R26" s="128"/>
      <c r="S26" s="128"/>
      <c r="T26" s="128"/>
      <c r="U26" s="128"/>
      <c r="V26" s="128"/>
      <c r="W26" s="128"/>
      <c r="X26" s="128"/>
      <c r="Y26" s="128"/>
      <c r="Z26" s="128"/>
      <c r="AA26" s="128"/>
      <c r="AB26" s="128"/>
      <c r="AC26" s="128"/>
      <c r="AD26" s="128"/>
      <c r="AE26" s="128"/>
      <c r="AF26" s="128"/>
      <c r="AG26" s="128"/>
      <c r="AH26" s="128"/>
      <c r="AI26" s="128"/>
      <c r="AJ26" s="128"/>
      <c r="AK26" s="128"/>
      <c r="AL26" s="128"/>
      <c r="AM26" s="128"/>
      <c r="AN26" s="128"/>
      <c r="AO26" s="128"/>
      <c r="AP26" s="128"/>
      <c r="AQ26" s="128"/>
      <c r="AR26" s="128"/>
      <c r="AS26" s="128"/>
      <c r="AT26" s="128"/>
      <c r="AU26" s="128"/>
      <c r="AV26" s="128"/>
      <c r="AW26" s="128"/>
      <c r="AX26" s="128"/>
      <c r="AY26" s="128"/>
      <c r="AZ26" s="128"/>
      <c r="BA26" s="128"/>
      <c r="BB26" s="128"/>
      <c r="BC26" s="128"/>
      <c r="BD26" s="128"/>
      <c r="BE26" s="128"/>
      <c r="BF26" s="128"/>
      <c r="BG26" s="128"/>
      <c r="BH26" s="128"/>
      <c r="BI26" s="128"/>
      <c r="BJ26" s="128"/>
      <c r="BK26" s="128"/>
      <c r="BL26" s="128"/>
      <c r="BM26" s="128"/>
      <c r="BN26" s="128"/>
      <c r="BO26" s="128"/>
      <c r="BP26" s="128"/>
      <c r="BQ26" s="128"/>
      <c r="BR26" s="128"/>
      <c r="BS26" s="128"/>
      <c r="BT26" s="128"/>
      <c r="BU26" s="128"/>
      <c r="BV26" s="128"/>
      <c r="BW26" s="128"/>
      <c r="BX26" s="128"/>
      <c r="BY26" s="128"/>
      <c r="BZ26" s="128"/>
      <c r="CA26" s="128"/>
      <c r="CB26" s="128"/>
      <c r="CC26" s="128"/>
      <c r="CD26" s="128"/>
      <c r="CE26" s="128"/>
      <c r="CF26" s="128"/>
      <c r="CG26" s="128"/>
      <c r="CH26" s="128"/>
      <c r="CI26" s="128"/>
      <c r="CJ26" s="128"/>
      <c r="CK26" s="128"/>
      <c r="CL26" s="128"/>
      <c r="CM26" s="128"/>
      <c r="CN26" s="128"/>
      <c r="CO26" s="128"/>
      <c r="CP26" s="128"/>
      <c r="CQ26" s="128"/>
      <c r="CR26" s="128"/>
      <c r="CS26" s="128"/>
      <c r="CT26" s="128"/>
      <c r="CU26" s="128"/>
      <c r="CV26" s="128"/>
      <c r="CW26" s="128"/>
      <c r="CX26" s="128"/>
      <c r="CY26" s="128"/>
      <c r="CZ26" s="128"/>
      <c r="DA26" s="128"/>
      <c r="DB26" s="128"/>
      <c r="DC26" s="128"/>
      <c r="DD26" s="128"/>
      <c r="DE26" s="128"/>
      <c r="DF26" s="128"/>
      <c r="DG26" s="128"/>
      <c r="DH26" s="128"/>
      <c r="DI26" s="128"/>
      <c r="DJ26" s="128"/>
      <c r="DK26" s="128"/>
      <c r="DL26" s="128"/>
      <c r="DM26" s="128"/>
      <c r="DN26" s="128"/>
      <c r="DO26" s="128"/>
      <c r="DP26" s="128"/>
      <c r="DQ26" s="128"/>
      <c r="DR26" s="127"/>
      <c r="DS26" s="127"/>
      <c r="DT26" s="127"/>
      <c r="DU26" s="127"/>
      <c r="DV26" s="127"/>
      <c r="DW26" s="127"/>
      <c r="DX26" s="127"/>
      <c r="DY26" s="127"/>
      <c r="DZ26" s="127"/>
      <c r="EB26" s="127"/>
      <c r="EC26" s="127"/>
      <c r="ED26" s="127"/>
      <c r="EE26" s="127"/>
      <c r="EF26" s="127"/>
      <c r="EG26" s="127"/>
      <c r="EH26" s="127"/>
      <c r="EI26" s="127"/>
      <c r="EJ26" s="127"/>
      <c r="EK26" s="127"/>
      <c r="EL26" s="127"/>
      <c r="EM26" s="127"/>
    </row>
    <row r="27" spans="1:143">
      <c r="A27" s="127"/>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c r="AA27" s="128"/>
      <c r="AB27" s="128"/>
      <c r="AC27" s="128"/>
      <c r="AD27" s="128"/>
      <c r="AE27" s="128"/>
      <c r="AF27" s="128"/>
      <c r="AG27" s="128"/>
      <c r="AH27" s="128"/>
      <c r="AI27" s="128"/>
      <c r="AJ27" s="128"/>
      <c r="AK27" s="128"/>
      <c r="AL27" s="128"/>
      <c r="AM27" s="128"/>
      <c r="AN27" s="128"/>
      <c r="AO27" s="128"/>
      <c r="AP27" s="128"/>
      <c r="AQ27" s="128"/>
      <c r="AR27" s="128"/>
      <c r="AS27" s="128"/>
      <c r="AT27" s="128"/>
      <c r="AU27" s="128"/>
      <c r="AV27" s="128"/>
      <c r="AW27" s="128"/>
      <c r="AX27" s="128"/>
      <c r="AY27" s="128"/>
      <c r="AZ27" s="128"/>
      <c r="BA27" s="128"/>
      <c r="BB27" s="128"/>
      <c r="BC27" s="128"/>
      <c r="BD27" s="128"/>
      <c r="BE27" s="128"/>
      <c r="BF27" s="128"/>
      <c r="BG27" s="128"/>
      <c r="BH27" s="128"/>
      <c r="BI27" s="128"/>
      <c r="BJ27" s="128"/>
      <c r="BK27" s="128"/>
      <c r="BL27" s="128"/>
      <c r="BM27" s="128"/>
      <c r="BN27" s="128"/>
      <c r="BO27" s="128"/>
      <c r="BP27" s="128"/>
      <c r="BQ27" s="128"/>
      <c r="BR27" s="128"/>
      <c r="BS27" s="128"/>
      <c r="BT27" s="128"/>
      <c r="BU27" s="128"/>
      <c r="BV27" s="128"/>
      <c r="BW27" s="128"/>
      <c r="BX27" s="128"/>
      <c r="BY27" s="128"/>
      <c r="BZ27" s="128"/>
      <c r="CA27" s="128"/>
      <c r="CB27" s="128"/>
      <c r="CC27" s="128"/>
      <c r="CD27" s="128"/>
      <c r="CE27" s="128"/>
      <c r="CF27" s="128"/>
      <c r="CG27" s="128"/>
      <c r="CH27" s="128"/>
      <c r="CI27" s="128"/>
      <c r="CJ27" s="128"/>
      <c r="CK27" s="128"/>
      <c r="CL27" s="128"/>
      <c r="CM27" s="128"/>
      <c r="CN27" s="128"/>
      <c r="CO27" s="128"/>
      <c r="CP27" s="128"/>
      <c r="CQ27" s="128"/>
      <c r="CR27" s="128"/>
      <c r="CS27" s="128"/>
      <c r="CT27" s="128"/>
      <c r="CU27" s="128"/>
      <c r="CV27" s="128"/>
      <c r="CW27" s="128"/>
      <c r="CX27" s="128"/>
      <c r="CY27" s="128"/>
      <c r="CZ27" s="128"/>
      <c r="DA27" s="128"/>
      <c r="DB27" s="128"/>
      <c r="DC27" s="128"/>
      <c r="DD27" s="128"/>
      <c r="DE27" s="128"/>
      <c r="DF27" s="128"/>
      <c r="DG27" s="128"/>
      <c r="DH27" s="128"/>
      <c r="DI27" s="128"/>
      <c r="DJ27" s="128"/>
      <c r="DK27" s="128"/>
      <c r="DL27" s="128"/>
      <c r="DM27" s="128"/>
      <c r="DN27" s="128"/>
      <c r="DO27" s="128"/>
      <c r="DP27" s="128"/>
      <c r="DQ27" s="128"/>
      <c r="DR27" s="127"/>
      <c r="DS27" s="127"/>
      <c r="DT27" s="127"/>
      <c r="DU27" s="127"/>
      <c r="DV27" s="127"/>
      <c r="DW27" s="127"/>
      <c r="DX27" s="127"/>
      <c r="DY27" s="127"/>
      <c r="DZ27" s="127"/>
      <c r="EB27" s="127"/>
      <c r="EC27" s="127"/>
      <c r="ED27" s="127"/>
      <c r="EE27" s="127"/>
      <c r="EF27" s="127"/>
      <c r="EG27" s="127"/>
      <c r="EH27" s="127"/>
      <c r="EI27" s="127"/>
      <c r="EJ27" s="127"/>
      <c r="EK27" s="127"/>
      <c r="EL27" s="127"/>
      <c r="EM27" s="127"/>
    </row>
    <row r="28" spans="1:143">
      <c r="A28" s="127"/>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c r="AA28" s="128"/>
      <c r="AB28" s="128"/>
      <c r="AC28" s="128"/>
      <c r="AD28" s="128"/>
      <c r="AE28" s="128"/>
      <c r="AF28" s="128"/>
      <c r="AG28" s="128"/>
      <c r="AH28" s="128"/>
      <c r="AI28" s="128"/>
      <c r="AJ28" s="128"/>
      <c r="AK28" s="128"/>
      <c r="AL28" s="128"/>
      <c r="AM28" s="128"/>
      <c r="AN28" s="128"/>
      <c r="AO28" s="128"/>
      <c r="AP28" s="128"/>
      <c r="AQ28" s="128"/>
      <c r="AR28" s="128"/>
      <c r="AS28" s="128"/>
      <c r="AT28" s="128"/>
      <c r="AU28" s="128"/>
      <c r="AV28" s="128"/>
      <c r="AW28" s="128"/>
      <c r="AX28" s="128"/>
      <c r="AY28" s="128"/>
      <c r="AZ28" s="128"/>
      <c r="BA28" s="128"/>
      <c r="BB28" s="128"/>
      <c r="BC28" s="128"/>
      <c r="BD28" s="128"/>
      <c r="BE28" s="128"/>
      <c r="BF28" s="128"/>
      <c r="BG28" s="128"/>
      <c r="BH28" s="128"/>
      <c r="BI28" s="128"/>
      <c r="BJ28" s="128"/>
      <c r="BK28" s="128"/>
      <c r="BL28" s="128"/>
      <c r="BM28" s="128"/>
      <c r="BN28" s="128"/>
      <c r="BO28" s="128"/>
      <c r="BP28" s="128"/>
      <c r="BQ28" s="128"/>
      <c r="BR28" s="128"/>
      <c r="BS28" s="128"/>
      <c r="BT28" s="128"/>
      <c r="BU28" s="128"/>
      <c r="BV28" s="128"/>
      <c r="BW28" s="128"/>
      <c r="BX28" s="128"/>
      <c r="BY28" s="128"/>
      <c r="BZ28" s="128"/>
      <c r="CA28" s="128"/>
      <c r="CB28" s="128"/>
      <c r="CC28" s="128"/>
      <c r="CD28" s="128"/>
      <c r="CE28" s="128"/>
      <c r="CF28" s="128"/>
      <c r="CG28" s="128"/>
      <c r="CH28" s="128"/>
      <c r="CI28" s="128"/>
      <c r="CJ28" s="128"/>
      <c r="CK28" s="128"/>
      <c r="CL28" s="128"/>
      <c r="CM28" s="128"/>
      <c r="CN28" s="128"/>
      <c r="CO28" s="128"/>
      <c r="CP28" s="128"/>
      <c r="CQ28" s="128"/>
      <c r="CR28" s="128"/>
      <c r="CS28" s="128"/>
      <c r="CT28" s="128"/>
      <c r="CU28" s="128"/>
      <c r="CV28" s="128"/>
      <c r="CW28" s="128"/>
      <c r="CX28" s="128"/>
      <c r="CY28" s="128"/>
      <c r="CZ28" s="128"/>
      <c r="DA28" s="128"/>
      <c r="DB28" s="128"/>
      <c r="DC28" s="128"/>
      <c r="DD28" s="128"/>
      <c r="DE28" s="128"/>
      <c r="DF28" s="128"/>
      <c r="DG28" s="128"/>
      <c r="DH28" s="128"/>
      <c r="DI28" s="128"/>
      <c r="DJ28" s="128"/>
      <c r="DK28" s="128"/>
      <c r="DL28" s="128"/>
      <c r="DM28" s="128"/>
      <c r="DN28" s="128"/>
      <c r="DO28" s="128"/>
      <c r="DP28" s="128"/>
      <c r="DQ28" s="128"/>
      <c r="DR28" s="127"/>
      <c r="DS28" s="127"/>
      <c r="DT28" s="127"/>
      <c r="DU28" s="127"/>
      <c r="DV28" s="127"/>
      <c r="DW28" s="127"/>
      <c r="DX28" s="127"/>
      <c r="DY28" s="127"/>
      <c r="DZ28" s="127"/>
      <c r="EB28" s="127"/>
      <c r="EC28" s="127"/>
      <c r="ED28" s="127"/>
      <c r="EE28" s="127"/>
      <c r="EF28" s="127"/>
      <c r="EG28" s="127"/>
      <c r="EH28" s="127"/>
      <c r="EI28" s="127"/>
      <c r="EJ28" s="127"/>
      <c r="EK28" s="127"/>
      <c r="EL28" s="127"/>
      <c r="EM28" s="127"/>
    </row>
    <row r="29" spans="1:143">
      <c r="A29" s="127"/>
      <c r="B29" s="128"/>
      <c r="C29" s="128"/>
      <c r="D29" s="128"/>
      <c r="E29" s="128"/>
      <c r="F29" s="128"/>
      <c r="G29" s="128"/>
      <c r="H29" s="128"/>
      <c r="I29" s="128"/>
      <c r="J29" s="128"/>
      <c r="K29" s="128"/>
      <c r="L29" s="128"/>
      <c r="M29" s="128"/>
      <c r="N29" s="128"/>
      <c r="O29" s="128"/>
      <c r="P29" s="128"/>
      <c r="Q29" s="128"/>
      <c r="R29" s="128"/>
      <c r="S29" s="128"/>
      <c r="T29" s="128"/>
      <c r="U29" s="128"/>
      <c r="V29" s="128"/>
      <c r="W29" s="128"/>
      <c r="X29" s="128"/>
      <c r="Y29" s="128"/>
      <c r="Z29" s="128"/>
      <c r="AA29" s="128"/>
      <c r="AB29" s="128"/>
      <c r="AC29" s="128"/>
      <c r="AD29" s="128"/>
      <c r="AE29" s="128"/>
      <c r="AF29" s="128"/>
      <c r="AG29" s="128"/>
      <c r="AH29" s="128"/>
      <c r="AI29" s="128"/>
      <c r="AJ29" s="128"/>
      <c r="AK29" s="128"/>
      <c r="AL29" s="128"/>
      <c r="AM29" s="128"/>
      <c r="AN29" s="128"/>
      <c r="AO29" s="128"/>
      <c r="AP29" s="128"/>
      <c r="AQ29" s="128"/>
      <c r="AR29" s="128"/>
      <c r="AS29" s="128"/>
      <c r="AT29" s="128"/>
      <c r="AU29" s="128"/>
      <c r="AV29" s="128"/>
      <c r="AW29" s="128"/>
      <c r="AX29" s="128"/>
      <c r="AY29" s="128"/>
      <c r="AZ29" s="128"/>
      <c r="BA29" s="128"/>
      <c r="BB29" s="128"/>
      <c r="BC29" s="128"/>
      <c r="BD29" s="128"/>
      <c r="BE29" s="128"/>
      <c r="BF29" s="128"/>
      <c r="BG29" s="128"/>
      <c r="BH29" s="128"/>
      <c r="BI29" s="128"/>
      <c r="BJ29" s="128"/>
      <c r="BK29" s="128"/>
      <c r="BL29" s="128"/>
      <c r="BM29" s="128"/>
      <c r="BN29" s="128"/>
      <c r="BO29" s="128"/>
      <c r="BP29" s="128"/>
      <c r="BQ29" s="128"/>
      <c r="BR29" s="128"/>
      <c r="BS29" s="128"/>
      <c r="BT29" s="128"/>
      <c r="BU29" s="128"/>
      <c r="BV29" s="128"/>
      <c r="BW29" s="128"/>
      <c r="BX29" s="128"/>
      <c r="BY29" s="128"/>
      <c r="BZ29" s="128"/>
      <c r="CA29" s="128"/>
      <c r="CB29" s="128"/>
      <c r="CC29" s="128"/>
      <c r="CD29" s="128"/>
      <c r="CE29" s="128"/>
      <c r="CF29" s="128"/>
      <c r="CG29" s="128"/>
      <c r="CH29" s="128"/>
      <c r="CI29" s="128"/>
      <c r="CJ29" s="128"/>
      <c r="CK29" s="128"/>
      <c r="CL29" s="128"/>
      <c r="CM29" s="128"/>
      <c r="CN29" s="128"/>
      <c r="CO29" s="128"/>
      <c r="CP29" s="128"/>
      <c r="CQ29" s="128"/>
      <c r="CR29" s="128"/>
      <c r="CS29" s="128"/>
      <c r="CT29" s="128"/>
      <c r="CU29" s="128"/>
      <c r="CV29" s="128"/>
      <c r="CW29" s="128"/>
      <c r="CX29" s="128"/>
      <c r="CY29" s="128"/>
      <c r="CZ29" s="128"/>
      <c r="DA29" s="128"/>
      <c r="DB29" s="128"/>
      <c r="DC29" s="128"/>
      <c r="DD29" s="128"/>
      <c r="DE29" s="128"/>
      <c r="DF29" s="128"/>
      <c r="DG29" s="128"/>
      <c r="DH29" s="128"/>
      <c r="DI29" s="128"/>
      <c r="DJ29" s="128"/>
      <c r="DK29" s="128"/>
      <c r="DL29" s="128"/>
      <c r="DM29" s="128"/>
      <c r="DN29" s="128"/>
      <c r="DO29" s="128"/>
      <c r="DP29" s="128"/>
      <c r="DQ29" s="128"/>
      <c r="DR29" s="127"/>
      <c r="DS29" s="127"/>
      <c r="DT29" s="127"/>
      <c r="DU29" s="127"/>
      <c r="DV29" s="127"/>
      <c r="DW29" s="127"/>
      <c r="DX29" s="127"/>
      <c r="DY29" s="127"/>
      <c r="DZ29" s="127"/>
      <c r="EB29" s="127"/>
      <c r="EC29" s="127"/>
      <c r="ED29" s="127"/>
      <c r="EE29" s="127"/>
      <c r="EF29" s="127"/>
      <c r="EG29" s="127"/>
      <c r="EH29" s="127"/>
      <c r="EI29" s="127"/>
      <c r="EJ29" s="127"/>
      <c r="EK29" s="127"/>
      <c r="EL29" s="127"/>
      <c r="EM29" s="127"/>
    </row>
    <row r="30" spans="1:143">
      <c r="A30" s="127"/>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8"/>
      <c r="Z30" s="128"/>
      <c r="AA30" s="128"/>
      <c r="AB30" s="128"/>
      <c r="AC30" s="128"/>
      <c r="AD30" s="128"/>
      <c r="AE30" s="128"/>
      <c r="AF30" s="128"/>
      <c r="AG30" s="128"/>
      <c r="AH30" s="128"/>
      <c r="AI30" s="128"/>
      <c r="AJ30" s="128"/>
      <c r="AK30" s="128"/>
      <c r="AL30" s="128"/>
      <c r="AM30" s="128"/>
      <c r="AN30" s="128"/>
      <c r="AO30" s="128"/>
      <c r="AP30" s="128"/>
      <c r="AQ30" s="128"/>
      <c r="AR30" s="128"/>
      <c r="AS30" s="128"/>
      <c r="AT30" s="128"/>
      <c r="AU30" s="128"/>
      <c r="AV30" s="128"/>
      <c r="AW30" s="128"/>
      <c r="AX30" s="128"/>
      <c r="AY30" s="128"/>
      <c r="AZ30" s="128"/>
      <c r="BA30" s="128"/>
      <c r="BB30" s="128"/>
      <c r="BC30" s="128"/>
      <c r="BD30" s="128"/>
      <c r="BE30" s="128"/>
      <c r="BF30" s="128"/>
      <c r="BG30" s="128"/>
      <c r="BH30" s="128"/>
      <c r="BI30" s="128"/>
      <c r="BJ30" s="128"/>
      <c r="BK30" s="128"/>
      <c r="BL30" s="128"/>
      <c r="BM30" s="128"/>
      <c r="BN30" s="128"/>
      <c r="BO30" s="128"/>
      <c r="BP30" s="128"/>
      <c r="BQ30" s="128"/>
      <c r="BR30" s="128"/>
      <c r="BS30" s="128"/>
      <c r="BT30" s="128"/>
      <c r="BU30" s="128"/>
      <c r="BV30" s="128"/>
      <c r="BW30" s="128"/>
      <c r="BX30" s="128"/>
      <c r="BY30" s="128"/>
      <c r="BZ30" s="128"/>
      <c r="CA30" s="128"/>
      <c r="CB30" s="128"/>
      <c r="CC30" s="128"/>
      <c r="CD30" s="128"/>
      <c r="CE30" s="128"/>
      <c r="CF30" s="128"/>
      <c r="CG30" s="128"/>
      <c r="CH30" s="128"/>
      <c r="CI30" s="128"/>
      <c r="CJ30" s="128"/>
      <c r="CK30" s="128"/>
      <c r="CL30" s="128"/>
      <c r="CM30" s="128"/>
      <c r="CN30" s="128"/>
      <c r="CO30" s="128"/>
      <c r="CP30" s="128"/>
      <c r="CQ30" s="128"/>
      <c r="CR30" s="128"/>
      <c r="CS30" s="128"/>
      <c r="CT30" s="128"/>
      <c r="CU30" s="128"/>
      <c r="CV30" s="128"/>
      <c r="CW30" s="128"/>
      <c r="CX30" s="128"/>
      <c r="CY30" s="128"/>
      <c r="CZ30" s="128"/>
      <c r="DA30" s="128"/>
      <c r="DB30" s="128"/>
      <c r="DC30" s="128"/>
      <c r="DD30" s="128"/>
      <c r="DE30" s="128"/>
      <c r="DF30" s="128"/>
      <c r="DG30" s="128"/>
      <c r="DH30" s="128"/>
      <c r="DI30" s="128"/>
      <c r="DJ30" s="128"/>
      <c r="DK30" s="128"/>
      <c r="DL30" s="128"/>
      <c r="DM30" s="128"/>
      <c r="DN30" s="128"/>
      <c r="DO30" s="128"/>
      <c r="DP30" s="128"/>
      <c r="DQ30" s="128"/>
      <c r="DR30" s="127"/>
      <c r="DS30" s="127"/>
      <c r="DT30" s="127"/>
      <c r="DU30" s="127"/>
      <c r="DV30" s="127"/>
      <c r="DW30" s="127"/>
      <c r="DX30" s="127"/>
      <c r="DY30" s="127"/>
      <c r="DZ30" s="127"/>
      <c r="EB30" s="127"/>
      <c r="EC30" s="127"/>
      <c r="ED30" s="127"/>
      <c r="EE30" s="127"/>
      <c r="EF30" s="127"/>
      <c r="EG30" s="127"/>
      <c r="EH30" s="127"/>
      <c r="EI30" s="127"/>
      <c r="EJ30" s="127"/>
      <c r="EK30" s="127"/>
      <c r="EL30" s="127"/>
      <c r="EM30" s="127"/>
    </row>
    <row r="31" spans="1:143">
      <c r="A31" s="127"/>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c r="AA31" s="128"/>
      <c r="AB31" s="128"/>
      <c r="AC31" s="128"/>
      <c r="AD31" s="128"/>
      <c r="AE31" s="128"/>
      <c r="AF31" s="128"/>
      <c r="AG31" s="128"/>
      <c r="AH31" s="128"/>
      <c r="AI31" s="128"/>
      <c r="AJ31" s="128"/>
      <c r="AK31" s="128"/>
      <c r="AL31" s="128"/>
      <c r="AM31" s="128"/>
      <c r="AN31" s="128"/>
      <c r="AO31" s="128"/>
      <c r="AP31" s="128"/>
      <c r="AQ31" s="128"/>
      <c r="AR31" s="128"/>
      <c r="AS31" s="128"/>
      <c r="AT31" s="128"/>
      <c r="AU31" s="128"/>
      <c r="AV31" s="128"/>
      <c r="AW31" s="128"/>
      <c r="AX31" s="128"/>
      <c r="AY31" s="128"/>
      <c r="AZ31" s="128"/>
      <c r="BA31" s="128"/>
      <c r="BB31" s="128"/>
      <c r="BC31" s="128"/>
      <c r="BD31" s="128"/>
      <c r="BE31" s="128"/>
      <c r="BF31" s="128"/>
      <c r="BG31" s="128"/>
      <c r="BH31" s="128"/>
      <c r="BI31" s="128"/>
      <c r="BJ31" s="128"/>
      <c r="BK31" s="128"/>
      <c r="BL31" s="128"/>
      <c r="BM31" s="128"/>
      <c r="BN31" s="128"/>
      <c r="BO31" s="128"/>
      <c r="BP31" s="128"/>
      <c r="BQ31" s="128"/>
      <c r="BR31" s="128"/>
      <c r="BS31" s="128"/>
      <c r="BT31" s="128"/>
      <c r="BU31" s="128"/>
      <c r="BV31" s="128"/>
      <c r="BW31" s="128"/>
      <c r="BX31" s="128"/>
      <c r="BY31" s="128"/>
      <c r="BZ31" s="128"/>
      <c r="CA31" s="128"/>
      <c r="CB31" s="128"/>
      <c r="CC31" s="128"/>
      <c r="CD31" s="128"/>
      <c r="CE31" s="128"/>
      <c r="CF31" s="128"/>
      <c r="CG31" s="128"/>
      <c r="CH31" s="128"/>
      <c r="CI31" s="128"/>
      <c r="CJ31" s="128"/>
      <c r="CK31" s="128"/>
      <c r="CL31" s="128"/>
      <c r="CM31" s="128"/>
      <c r="CN31" s="128"/>
      <c r="CO31" s="128"/>
      <c r="CP31" s="128"/>
      <c r="CQ31" s="128"/>
      <c r="CR31" s="128"/>
      <c r="CS31" s="128"/>
      <c r="CT31" s="128"/>
      <c r="CU31" s="128"/>
      <c r="CV31" s="128"/>
      <c r="CW31" s="128"/>
      <c r="CX31" s="128"/>
      <c r="CY31" s="128"/>
      <c r="CZ31" s="128"/>
      <c r="DA31" s="128"/>
      <c r="DB31" s="128"/>
      <c r="DC31" s="128"/>
      <c r="DD31" s="128"/>
      <c r="DE31" s="128"/>
      <c r="DF31" s="128"/>
      <c r="DG31" s="128"/>
      <c r="DH31" s="128"/>
      <c r="DI31" s="128"/>
      <c r="DJ31" s="128"/>
      <c r="DK31" s="128"/>
      <c r="DL31" s="128"/>
      <c r="DM31" s="128"/>
      <c r="DN31" s="128"/>
      <c r="DO31" s="128"/>
      <c r="DP31" s="128"/>
      <c r="DQ31" s="128"/>
      <c r="DR31" s="127"/>
      <c r="DS31" s="127"/>
      <c r="DT31" s="127"/>
      <c r="DU31" s="127"/>
      <c r="DV31" s="127"/>
      <c r="DW31" s="127"/>
      <c r="DX31" s="127"/>
      <c r="DY31" s="127"/>
      <c r="DZ31" s="127"/>
      <c r="EA31" s="127"/>
      <c r="EB31" s="127"/>
      <c r="EC31" s="127"/>
      <c r="ED31" s="127"/>
      <c r="EE31" s="127"/>
      <c r="EF31" s="127"/>
      <c r="EG31" s="127"/>
      <c r="EH31" s="127"/>
      <c r="EI31" s="127"/>
      <c r="EJ31" s="127"/>
      <c r="EK31" s="127"/>
      <c r="EL31" s="127"/>
      <c r="EM31" s="127"/>
    </row>
    <row r="32" spans="1:143">
      <c r="A32" s="127"/>
      <c r="B32" s="128"/>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c r="AA32" s="128"/>
      <c r="AB32" s="128"/>
      <c r="AC32" s="128"/>
      <c r="AD32" s="128"/>
      <c r="AE32" s="128"/>
      <c r="AF32" s="128"/>
      <c r="AG32" s="128"/>
      <c r="AH32" s="128"/>
      <c r="AI32" s="128"/>
      <c r="AJ32" s="128"/>
      <c r="AK32" s="128"/>
      <c r="AL32" s="128"/>
      <c r="AM32" s="128"/>
      <c r="AN32" s="128"/>
      <c r="AO32" s="128"/>
      <c r="AP32" s="128"/>
      <c r="AQ32" s="128"/>
      <c r="AR32" s="128"/>
      <c r="AS32" s="128"/>
      <c r="AT32" s="128"/>
      <c r="AU32" s="128"/>
      <c r="AV32" s="128"/>
      <c r="AW32" s="128"/>
      <c r="AX32" s="128"/>
      <c r="AY32" s="128"/>
      <c r="AZ32" s="128"/>
      <c r="BA32" s="128"/>
      <c r="BB32" s="128"/>
      <c r="BC32" s="128"/>
      <c r="BD32" s="128"/>
      <c r="BE32" s="128"/>
      <c r="BF32" s="128"/>
      <c r="BG32" s="128"/>
      <c r="BH32" s="128"/>
      <c r="BI32" s="128"/>
      <c r="BJ32" s="128"/>
      <c r="BK32" s="128"/>
      <c r="BL32" s="128"/>
      <c r="BM32" s="128"/>
      <c r="BN32" s="128"/>
      <c r="BO32" s="128"/>
      <c r="BP32" s="128"/>
      <c r="BQ32" s="128"/>
      <c r="BR32" s="128"/>
      <c r="BS32" s="128"/>
      <c r="BT32" s="128"/>
      <c r="BU32" s="128"/>
      <c r="BV32" s="128"/>
      <c r="BW32" s="128"/>
      <c r="BX32" s="128"/>
      <c r="BY32" s="128"/>
      <c r="BZ32" s="128"/>
      <c r="CA32" s="128"/>
      <c r="CB32" s="128"/>
      <c r="CC32" s="128"/>
      <c r="CD32" s="128"/>
      <c r="CE32" s="128"/>
      <c r="CF32" s="128"/>
      <c r="CG32" s="128"/>
      <c r="CH32" s="128"/>
      <c r="CI32" s="128"/>
      <c r="CJ32" s="128"/>
      <c r="CK32" s="128"/>
      <c r="CL32" s="128"/>
      <c r="CM32" s="128"/>
      <c r="CN32" s="128"/>
      <c r="CO32" s="128"/>
      <c r="CP32" s="128"/>
      <c r="CQ32" s="128"/>
      <c r="CR32" s="128"/>
      <c r="CS32" s="128"/>
      <c r="CT32" s="128"/>
      <c r="CU32" s="128"/>
      <c r="CV32" s="128"/>
      <c r="CW32" s="128"/>
      <c r="CX32" s="128"/>
      <c r="CY32" s="128"/>
      <c r="CZ32" s="128"/>
      <c r="DA32" s="128"/>
      <c r="DB32" s="128"/>
      <c r="DC32" s="128"/>
      <c r="DD32" s="128"/>
      <c r="DE32" s="128"/>
      <c r="DF32" s="128"/>
      <c r="DG32" s="128"/>
      <c r="DH32" s="128"/>
      <c r="DI32" s="128"/>
      <c r="DJ32" s="128"/>
      <c r="DK32" s="128"/>
      <c r="DL32" s="128"/>
      <c r="DM32" s="128"/>
      <c r="DN32" s="128"/>
      <c r="DO32" s="128"/>
      <c r="DP32" s="128"/>
      <c r="DQ32" s="128"/>
      <c r="DR32" s="127"/>
      <c r="DS32" s="127"/>
      <c r="DT32" s="127"/>
      <c r="DU32" s="127"/>
      <c r="DV32" s="127"/>
      <c r="DW32" s="127"/>
      <c r="DX32" s="127"/>
      <c r="DY32" s="127"/>
      <c r="DZ32" s="127"/>
      <c r="EA32" s="127"/>
      <c r="EB32" s="127"/>
      <c r="EC32" s="127"/>
      <c r="ED32" s="127"/>
      <c r="EE32" s="127"/>
      <c r="EF32" s="127"/>
      <c r="EG32" s="127"/>
      <c r="EH32" s="127"/>
      <c r="EI32" s="127"/>
      <c r="EJ32" s="127"/>
      <c r="EK32" s="127"/>
      <c r="EL32" s="127"/>
      <c r="EM32" s="127"/>
    </row>
    <row r="33" spans="1:143">
      <c r="A33" s="127"/>
      <c r="B33" s="128"/>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c r="AA33" s="128"/>
      <c r="AB33" s="128"/>
      <c r="AC33" s="128"/>
      <c r="AD33" s="128"/>
      <c r="AE33" s="128"/>
      <c r="AF33" s="128"/>
      <c r="AG33" s="128"/>
      <c r="AH33" s="128"/>
      <c r="AI33" s="128"/>
      <c r="AJ33" s="128"/>
      <c r="AK33" s="128"/>
      <c r="AL33" s="128"/>
      <c r="AM33" s="128"/>
      <c r="AN33" s="128"/>
      <c r="AO33" s="128"/>
      <c r="AP33" s="128"/>
      <c r="AQ33" s="128"/>
      <c r="AR33" s="128"/>
      <c r="AS33" s="128"/>
      <c r="AT33" s="128"/>
      <c r="AU33" s="128"/>
      <c r="AV33" s="128"/>
      <c r="AW33" s="128"/>
      <c r="AX33" s="128"/>
      <c r="AY33" s="128"/>
      <c r="AZ33" s="128"/>
      <c r="BA33" s="128"/>
      <c r="BB33" s="128"/>
      <c r="BC33" s="128"/>
      <c r="BD33" s="128"/>
      <c r="BE33" s="128"/>
      <c r="BF33" s="128"/>
      <c r="BG33" s="128"/>
      <c r="BH33" s="128"/>
      <c r="BI33" s="128"/>
      <c r="BJ33" s="128"/>
      <c r="BK33" s="128"/>
      <c r="BL33" s="128"/>
      <c r="BM33" s="128"/>
      <c r="BN33" s="128"/>
      <c r="BO33" s="128"/>
      <c r="BP33" s="128"/>
      <c r="BQ33" s="128"/>
      <c r="BR33" s="128"/>
      <c r="BS33" s="128"/>
      <c r="BT33" s="128"/>
      <c r="BU33" s="128"/>
      <c r="BV33" s="128"/>
      <c r="BW33" s="128"/>
      <c r="BX33" s="128"/>
      <c r="BY33" s="128"/>
      <c r="BZ33" s="128"/>
      <c r="CA33" s="128"/>
      <c r="CB33" s="128"/>
      <c r="CC33" s="128"/>
      <c r="CD33" s="128"/>
      <c r="CE33" s="128"/>
      <c r="CF33" s="128"/>
      <c r="CG33" s="128"/>
      <c r="CH33" s="128"/>
      <c r="CI33" s="128"/>
      <c r="CJ33" s="128"/>
      <c r="CK33" s="128"/>
      <c r="CL33" s="128"/>
      <c r="CM33" s="128"/>
      <c r="CN33" s="128"/>
      <c r="CO33" s="128"/>
      <c r="CP33" s="128"/>
      <c r="CQ33" s="128"/>
      <c r="CR33" s="128"/>
      <c r="CS33" s="128"/>
      <c r="CT33" s="128"/>
      <c r="CU33" s="128"/>
      <c r="CV33" s="128"/>
      <c r="CW33" s="128"/>
      <c r="CX33" s="128"/>
      <c r="CY33" s="128"/>
      <c r="CZ33" s="128"/>
      <c r="DA33" s="128"/>
      <c r="DB33" s="128"/>
      <c r="DC33" s="128"/>
      <c r="DD33" s="128"/>
      <c r="DE33" s="128"/>
      <c r="DF33" s="128"/>
      <c r="DG33" s="128"/>
      <c r="DH33" s="128"/>
      <c r="DI33" s="128"/>
      <c r="DJ33" s="128"/>
      <c r="DK33" s="128"/>
      <c r="DL33" s="128"/>
      <c r="DM33" s="128"/>
      <c r="DN33" s="128"/>
      <c r="DO33" s="128"/>
      <c r="DP33" s="128"/>
      <c r="DQ33" s="128"/>
      <c r="DR33" s="127"/>
      <c r="DS33" s="127"/>
      <c r="DT33" s="127"/>
      <c r="DU33" s="127"/>
      <c r="DV33" s="127"/>
      <c r="DW33" s="127"/>
      <c r="DX33" s="127"/>
      <c r="DY33" s="127"/>
      <c r="DZ33" s="127"/>
      <c r="EA33" s="127"/>
      <c r="EB33" s="127"/>
      <c r="EC33" s="127"/>
      <c r="ED33" s="127"/>
      <c r="EE33" s="127"/>
      <c r="EF33" s="127"/>
      <c r="EG33" s="127"/>
      <c r="EH33" s="127"/>
      <c r="EI33" s="127"/>
      <c r="EJ33" s="127"/>
      <c r="EK33" s="127"/>
      <c r="EL33" s="127"/>
      <c r="EM33" s="127"/>
    </row>
    <row r="34" spans="1:143">
      <c r="A34" s="127"/>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128"/>
      <c r="AB34" s="128"/>
      <c r="AC34" s="128"/>
      <c r="AD34" s="128"/>
      <c r="AE34" s="128"/>
      <c r="AF34" s="128"/>
      <c r="AG34" s="128"/>
      <c r="AH34" s="128"/>
      <c r="AI34" s="128"/>
      <c r="AJ34" s="128"/>
      <c r="AK34" s="128"/>
      <c r="AL34" s="128"/>
      <c r="AM34" s="128"/>
      <c r="AN34" s="128"/>
      <c r="AO34" s="128"/>
      <c r="AP34" s="128"/>
      <c r="AQ34" s="128"/>
      <c r="AR34" s="128"/>
      <c r="AS34" s="128"/>
      <c r="AT34" s="128"/>
      <c r="AU34" s="128"/>
      <c r="AV34" s="128"/>
      <c r="AW34" s="128"/>
      <c r="AX34" s="128"/>
      <c r="AY34" s="128"/>
      <c r="AZ34" s="128"/>
      <c r="BA34" s="128"/>
      <c r="BB34" s="128"/>
      <c r="BC34" s="128"/>
      <c r="BD34" s="128"/>
      <c r="BE34" s="128"/>
      <c r="BF34" s="128"/>
      <c r="BG34" s="128"/>
      <c r="BH34" s="128"/>
      <c r="BI34" s="128"/>
      <c r="BJ34" s="128"/>
      <c r="BK34" s="128"/>
      <c r="BL34" s="128"/>
      <c r="BM34" s="128"/>
      <c r="BN34" s="128"/>
      <c r="BO34" s="128"/>
      <c r="BP34" s="128"/>
      <c r="BQ34" s="128"/>
      <c r="BR34" s="128"/>
      <c r="BS34" s="128"/>
      <c r="BT34" s="128"/>
      <c r="BU34" s="128"/>
      <c r="BV34" s="128"/>
      <c r="BW34" s="128"/>
      <c r="BX34" s="128"/>
      <c r="BY34" s="128"/>
      <c r="BZ34" s="128"/>
      <c r="CA34" s="128"/>
      <c r="CB34" s="128"/>
      <c r="CC34" s="128"/>
      <c r="CD34" s="128"/>
      <c r="CE34" s="128"/>
      <c r="CF34" s="128"/>
      <c r="CG34" s="128"/>
      <c r="CH34" s="128"/>
      <c r="CI34" s="128"/>
      <c r="CJ34" s="128"/>
      <c r="CK34" s="128"/>
      <c r="CL34" s="128"/>
      <c r="CM34" s="128"/>
      <c r="CN34" s="128"/>
      <c r="CO34" s="128"/>
      <c r="CP34" s="128"/>
      <c r="CQ34" s="128"/>
      <c r="CR34" s="128"/>
      <c r="CS34" s="128"/>
      <c r="CT34" s="128"/>
      <c r="CU34" s="128"/>
      <c r="CV34" s="128"/>
      <c r="CW34" s="128"/>
      <c r="CX34" s="128"/>
      <c r="CY34" s="128"/>
      <c r="CZ34" s="128"/>
      <c r="DA34" s="128"/>
      <c r="DB34" s="128"/>
      <c r="DC34" s="128"/>
      <c r="DD34" s="128"/>
      <c r="DE34" s="128"/>
      <c r="DF34" s="128"/>
      <c r="DG34" s="128"/>
      <c r="DH34" s="128"/>
      <c r="DI34" s="128"/>
      <c r="DJ34" s="128"/>
      <c r="DK34" s="128"/>
      <c r="DL34" s="128"/>
      <c r="DM34" s="128"/>
      <c r="DN34" s="128"/>
      <c r="DO34" s="128"/>
      <c r="DP34" s="128"/>
      <c r="DQ34" s="128"/>
      <c r="DR34" s="127"/>
      <c r="DS34" s="127"/>
      <c r="DT34" s="127"/>
      <c r="DU34" s="127"/>
      <c r="DV34" s="127"/>
      <c r="DW34" s="127"/>
      <c r="DX34" s="127"/>
      <c r="DY34" s="127"/>
      <c r="DZ34" s="127"/>
      <c r="EA34" s="127"/>
      <c r="EB34" s="127"/>
      <c r="EC34" s="127"/>
      <c r="ED34" s="127"/>
      <c r="EE34" s="127"/>
      <c r="EF34" s="127"/>
      <c r="EG34" s="127"/>
      <c r="EH34" s="127"/>
      <c r="EI34" s="127"/>
      <c r="EJ34" s="127"/>
      <c r="EK34" s="127"/>
      <c r="EL34" s="127"/>
      <c r="EM34" s="127"/>
    </row>
    <row r="35" spans="1:143">
      <c r="A35" s="127"/>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128"/>
      <c r="AB35" s="128"/>
      <c r="AC35" s="128"/>
      <c r="AD35" s="128"/>
      <c r="AE35" s="128"/>
      <c r="AF35" s="128"/>
      <c r="AG35" s="128"/>
      <c r="AH35" s="128"/>
      <c r="AI35" s="128"/>
      <c r="AJ35" s="128"/>
      <c r="AK35" s="128"/>
      <c r="AL35" s="128"/>
      <c r="AM35" s="128"/>
      <c r="AN35" s="128"/>
      <c r="AO35" s="128"/>
      <c r="AP35" s="128"/>
      <c r="AQ35" s="128"/>
      <c r="AR35" s="128"/>
      <c r="AS35" s="128"/>
      <c r="AT35" s="128"/>
      <c r="AU35" s="128"/>
      <c r="AV35" s="128"/>
      <c r="AW35" s="128"/>
      <c r="AX35" s="128"/>
      <c r="AY35" s="128"/>
      <c r="AZ35" s="128"/>
      <c r="BA35" s="128"/>
      <c r="BB35" s="128"/>
      <c r="BC35" s="128"/>
      <c r="BD35" s="128"/>
      <c r="BE35" s="128"/>
      <c r="BF35" s="128"/>
      <c r="BG35" s="128"/>
      <c r="BH35" s="128"/>
      <c r="BI35" s="128"/>
      <c r="BJ35" s="128"/>
      <c r="BK35" s="128"/>
      <c r="BL35" s="128"/>
      <c r="BM35" s="128"/>
      <c r="BN35" s="128"/>
      <c r="BO35" s="128"/>
      <c r="BP35" s="128"/>
      <c r="BQ35" s="128"/>
      <c r="BR35" s="128"/>
      <c r="BS35" s="128"/>
      <c r="BT35" s="128"/>
      <c r="BU35" s="128"/>
      <c r="BV35" s="128"/>
      <c r="BW35" s="128"/>
      <c r="BX35" s="128"/>
      <c r="BY35" s="128"/>
      <c r="BZ35" s="128"/>
      <c r="CA35" s="128"/>
      <c r="CB35" s="128"/>
      <c r="CC35" s="128"/>
      <c r="CD35" s="128"/>
      <c r="CE35" s="128"/>
      <c r="CF35" s="128"/>
      <c r="CG35" s="128"/>
      <c r="CH35" s="128"/>
      <c r="CI35" s="128"/>
      <c r="CJ35" s="128"/>
      <c r="CK35" s="128"/>
      <c r="CL35" s="128"/>
      <c r="CM35" s="128"/>
      <c r="CN35" s="128"/>
      <c r="CO35" s="128"/>
      <c r="CP35" s="128"/>
      <c r="CQ35" s="128"/>
      <c r="CR35" s="128"/>
      <c r="CS35" s="128"/>
      <c r="CT35" s="128"/>
      <c r="CU35" s="128"/>
      <c r="CV35" s="128"/>
      <c r="CW35" s="128"/>
      <c r="CX35" s="128"/>
      <c r="CY35" s="128"/>
      <c r="CZ35" s="128"/>
      <c r="DA35" s="128"/>
      <c r="DB35" s="128"/>
      <c r="DC35" s="128"/>
      <c r="DD35" s="128"/>
      <c r="DE35" s="128"/>
      <c r="DF35" s="128"/>
      <c r="DG35" s="128"/>
      <c r="DH35" s="128"/>
      <c r="DI35" s="128"/>
      <c r="DJ35" s="128"/>
      <c r="DK35" s="128"/>
      <c r="DL35" s="128"/>
      <c r="DM35" s="128"/>
      <c r="DN35" s="128"/>
      <c r="DO35" s="128"/>
      <c r="DP35" s="128"/>
      <c r="DQ35" s="128"/>
      <c r="DR35" s="127"/>
      <c r="DS35" s="127"/>
      <c r="DT35" s="127"/>
      <c r="DU35" s="127"/>
      <c r="DV35" s="127"/>
      <c r="DW35" s="127"/>
      <c r="DX35" s="127"/>
      <c r="DY35" s="127"/>
      <c r="DZ35" s="127"/>
      <c r="EA35" s="127"/>
      <c r="EB35" s="127"/>
      <c r="EC35" s="127"/>
      <c r="ED35" s="127"/>
      <c r="EE35" s="127"/>
      <c r="EF35" s="127"/>
      <c r="EG35" s="127"/>
      <c r="EH35" s="127"/>
      <c r="EI35" s="127"/>
      <c r="EJ35" s="127"/>
      <c r="EK35" s="127"/>
      <c r="EL35" s="127"/>
      <c r="EM35" s="127"/>
    </row>
    <row r="36" spans="1:143">
      <c r="A36" s="127"/>
      <c r="B36" s="128"/>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128"/>
      <c r="AB36" s="128"/>
      <c r="AC36" s="128"/>
      <c r="AD36" s="128"/>
      <c r="AE36" s="128"/>
      <c r="AF36" s="128"/>
      <c r="AG36" s="128"/>
      <c r="AH36" s="128"/>
      <c r="AI36" s="128"/>
      <c r="AJ36" s="128"/>
      <c r="AK36" s="128"/>
      <c r="AL36" s="128"/>
      <c r="AM36" s="128"/>
      <c r="AN36" s="128"/>
      <c r="AO36" s="128"/>
      <c r="AP36" s="128"/>
      <c r="AQ36" s="128"/>
      <c r="AR36" s="128"/>
      <c r="AS36" s="128"/>
      <c r="AT36" s="128"/>
      <c r="AU36" s="128"/>
      <c r="AV36" s="128"/>
      <c r="AW36" s="128"/>
      <c r="AX36" s="128"/>
      <c r="AY36" s="128"/>
      <c r="AZ36" s="128"/>
      <c r="BA36" s="128"/>
      <c r="BB36" s="128"/>
      <c r="BC36" s="128"/>
      <c r="BD36" s="128"/>
      <c r="BE36" s="128"/>
      <c r="BF36" s="128"/>
      <c r="BG36" s="128"/>
      <c r="BH36" s="128"/>
      <c r="BI36" s="128"/>
      <c r="BJ36" s="128"/>
      <c r="BK36" s="128"/>
      <c r="BL36" s="128"/>
      <c r="BM36" s="128"/>
      <c r="BN36" s="128"/>
      <c r="BO36" s="128"/>
      <c r="BP36" s="128"/>
      <c r="BQ36" s="128"/>
      <c r="BR36" s="128"/>
      <c r="BS36" s="128"/>
      <c r="BT36" s="128"/>
      <c r="BU36" s="128"/>
      <c r="BV36" s="128"/>
      <c r="BW36" s="128"/>
      <c r="BX36" s="128"/>
      <c r="BY36" s="128"/>
      <c r="BZ36" s="128"/>
      <c r="CA36" s="128"/>
      <c r="CB36" s="128"/>
      <c r="CC36" s="128"/>
      <c r="CD36" s="128"/>
      <c r="CE36" s="128"/>
      <c r="CF36" s="128"/>
      <c r="CG36" s="128"/>
      <c r="CH36" s="128"/>
      <c r="CI36" s="128"/>
      <c r="CJ36" s="128"/>
      <c r="CK36" s="128"/>
      <c r="CL36" s="128"/>
      <c r="CM36" s="128"/>
      <c r="CN36" s="128"/>
      <c r="CO36" s="128"/>
      <c r="CP36" s="128"/>
      <c r="CQ36" s="128"/>
      <c r="CR36" s="128"/>
      <c r="CS36" s="128"/>
      <c r="CT36" s="128"/>
      <c r="CU36" s="128"/>
      <c r="CV36" s="128"/>
      <c r="CW36" s="128"/>
      <c r="CX36" s="128"/>
      <c r="CY36" s="128"/>
      <c r="CZ36" s="128"/>
      <c r="DA36" s="128"/>
      <c r="DB36" s="128"/>
      <c r="DC36" s="128"/>
      <c r="DD36" s="128"/>
      <c r="DE36" s="128"/>
      <c r="DF36" s="128"/>
      <c r="DG36" s="128"/>
      <c r="DH36" s="128"/>
      <c r="DI36" s="128"/>
      <c r="DJ36" s="128"/>
      <c r="DK36" s="128"/>
      <c r="DL36" s="128"/>
      <c r="DM36" s="128"/>
      <c r="DN36" s="128"/>
      <c r="DO36" s="128"/>
      <c r="DP36" s="128"/>
      <c r="DQ36" s="128"/>
      <c r="DR36" s="127"/>
      <c r="DS36" s="127"/>
      <c r="DT36" s="127"/>
      <c r="DU36" s="127"/>
      <c r="DV36" s="127"/>
      <c r="DW36" s="127"/>
      <c r="DX36" s="127"/>
      <c r="DY36" s="127"/>
      <c r="DZ36" s="127"/>
      <c r="EA36" s="127"/>
      <c r="EB36" s="127"/>
      <c r="EC36" s="127"/>
      <c r="ED36" s="127"/>
      <c r="EE36" s="127"/>
      <c r="EF36" s="127"/>
      <c r="EG36" s="127"/>
      <c r="EH36" s="127"/>
      <c r="EI36" s="127"/>
      <c r="EJ36" s="127"/>
      <c r="EK36" s="127"/>
      <c r="EL36" s="127"/>
      <c r="EM36" s="127"/>
    </row>
    <row r="37" spans="1:143">
      <c r="A37" s="127"/>
      <c r="B37" s="128"/>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128"/>
      <c r="AB37" s="128"/>
      <c r="AC37" s="128"/>
      <c r="AD37" s="128"/>
      <c r="AE37" s="128"/>
      <c r="AF37" s="128"/>
      <c r="AG37" s="128"/>
      <c r="AH37" s="128"/>
      <c r="AI37" s="128"/>
      <c r="AJ37" s="128"/>
      <c r="AK37" s="128"/>
      <c r="AL37" s="128"/>
      <c r="AM37" s="128"/>
      <c r="AN37" s="128"/>
      <c r="AO37" s="128"/>
      <c r="AP37" s="128"/>
      <c r="AQ37" s="128"/>
      <c r="AR37" s="128"/>
      <c r="AS37" s="128"/>
      <c r="AT37" s="128"/>
      <c r="AU37" s="128"/>
      <c r="AV37" s="128"/>
      <c r="AW37" s="128"/>
      <c r="AX37" s="128"/>
      <c r="AY37" s="128"/>
      <c r="AZ37" s="128"/>
      <c r="BA37" s="128"/>
      <c r="BB37" s="128"/>
      <c r="BC37" s="128"/>
      <c r="BD37" s="128"/>
      <c r="BE37" s="128"/>
      <c r="BF37" s="128"/>
      <c r="BG37" s="128"/>
      <c r="BH37" s="128"/>
      <c r="BI37" s="128"/>
      <c r="BJ37" s="128"/>
      <c r="BK37" s="128"/>
      <c r="BL37" s="128"/>
      <c r="BM37" s="128"/>
      <c r="BN37" s="128"/>
      <c r="BO37" s="128"/>
      <c r="BP37" s="128"/>
      <c r="BQ37" s="128"/>
      <c r="BR37" s="128"/>
      <c r="BS37" s="128"/>
      <c r="BT37" s="128"/>
      <c r="BU37" s="128"/>
      <c r="BV37" s="128"/>
      <c r="BW37" s="128"/>
      <c r="BX37" s="128"/>
      <c r="BY37" s="128"/>
      <c r="BZ37" s="128"/>
      <c r="CA37" s="128"/>
      <c r="CB37" s="128"/>
      <c r="CC37" s="128"/>
      <c r="CD37" s="128"/>
      <c r="CE37" s="128"/>
      <c r="CF37" s="128"/>
      <c r="CG37" s="128"/>
      <c r="CH37" s="128"/>
      <c r="CI37" s="128"/>
      <c r="CJ37" s="128"/>
      <c r="CK37" s="128"/>
      <c r="CL37" s="128"/>
      <c r="CM37" s="128"/>
      <c r="CN37" s="128"/>
      <c r="CO37" s="128"/>
      <c r="CP37" s="128"/>
      <c r="CQ37" s="128"/>
      <c r="CR37" s="128"/>
      <c r="CS37" s="128"/>
      <c r="CT37" s="128"/>
      <c r="CU37" s="128"/>
      <c r="CV37" s="128"/>
      <c r="CW37" s="128"/>
      <c r="CX37" s="128"/>
      <c r="CY37" s="128"/>
      <c r="CZ37" s="128"/>
      <c r="DA37" s="128"/>
      <c r="DB37" s="128"/>
      <c r="DC37" s="128"/>
      <c r="DD37" s="128"/>
      <c r="DE37" s="128"/>
      <c r="DF37" s="128"/>
      <c r="DG37" s="128"/>
      <c r="DH37" s="128"/>
      <c r="DI37" s="128"/>
      <c r="DJ37" s="128"/>
      <c r="DK37" s="128"/>
      <c r="DL37" s="128"/>
      <c r="DM37" s="128"/>
      <c r="DN37" s="128"/>
      <c r="DO37" s="128"/>
      <c r="DP37" s="128"/>
      <c r="DQ37" s="128"/>
      <c r="DR37" s="127"/>
      <c r="DS37" s="127"/>
      <c r="DT37" s="127"/>
      <c r="DU37" s="127"/>
      <c r="DV37" s="127"/>
      <c r="DW37" s="127"/>
      <c r="DX37" s="127"/>
      <c r="DY37" s="127"/>
      <c r="DZ37" s="127"/>
      <c r="EA37" s="127"/>
      <c r="EB37" s="127"/>
      <c r="EC37" s="127"/>
      <c r="ED37" s="127"/>
      <c r="EE37" s="127"/>
      <c r="EF37" s="127"/>
      <c r="EG37" s="127"/>
      <c r="EH37" s="127"/>
      <c r="EI37" s="127"/>
      <c r="EJ37" s="127"/>
      <c r="EK37" s="127"/>
      <c r="EL37" s="127"/>
      <c r="EM37" s="127"/>
    </row>
    <row r="38" spans="1:143">
      <c r="A38" s="127"/>
      <c r="B38" s="128"/>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128"/>
      <c r="AB38" s="128"/>
      <c r="AC38" s="128"/>
      <c r="AD38" s="128"/>
      <c r="AE38" s="128"/>
      <c r="AF38" s="128"/>
      <c r="AG38" s="128"/>
      <c r="AH38" s="128"/>
      <c r="AI38" s="128"/>
      <c r="AJ38" s="128"/>
      <c r="AK38" s="128"/>
      <c r="AL38" s="128"/>
      <c r="AM38" s="128"/>
      <c r="AN38" s="128"/>
      <c r="AO38" s="128"/>
      <c r="AP38" s="128"/>
      <c r="AQ38" s="128"/>
      <c r="AR38" s="128"/>
      <c r="AS38" s="128"/>
      <c r="AT38" s="128"/>
      <c r="AU38" s="128"/>
      <c r="AV38" s="128"/>
      <c r="AW38" s="128"/>
      <c r="AX38" s="128"/>
      <c r="AY38" s="128"/>
      <c r="AZ38" s="128"/>
      <c r="BA38" s="128"/>
      <c r="BB38" s="128"/>
      <c r="BC38" s="128"/>
      <c r="BD38" s="128"/>
      <c r="BE38" s="128"/>
      <c r="BF38" s="128"/>
      <c r="BG38" s="128"/>
      <c r="BH38" s="128"/>
      <c r="BI38" s="128"/>
      <c r="BJ38" s="128"/>
      <c r="BK38" s="128"/>
      <c r="BL38" s="128"/>
      <c r="BM38" s="128"/>
      <c r="BN38" s="128"/>
      <c r="BO38" s="128"/>
      <c r="BP38" s="128"/>
      <c r="BQ38" s="128"/>
      <c r="BR38" s="128"/>
      <c r="BS38" s="128"/>
      <c r="BT38" s="128"/>
      <c r="BU38" s="128"/>
      <c r="BV38" s="128"/>
      <c r="BW38" s="128"/>
      <c r="BX38" s="128"/>
      <c r="BY38" s="128"/>
      <c r="BZ38" s="128"/>
      <c r="CA38" s="128"/>
      <c r="CB38" s="128"/>
      <c r="CC38" s="128"/>
      <c r="CD38" s="128"/>
      <c r="CE38" s="128"/>
      <c r="CF38" s="128"/>
      <c r="CG38" s="128"/>
      <c r="CH38" s="128"/>
      <c r="CI38" s="128"/>
      <c r="CJ38" s="128"/>
      <c r="CK38" s="128"/>
      <c r="CL38" s="128"/>
      <c r="CM38" s="128"/>
      <c r="CN38" s="128"/>
      <c r="CO38" s="128"/>
      <c r="CP38" s="128"/>
      <c r="CQ38" s="128"/>
      <c r="CR38" s="128"/>
      <c r="CS38" s="128"/>
      <c r="CT38" s="128"/>
      <c r="CU38" s="128"/>
      <c r="CV38" s="128"/>
      <c r="CW38" s="128"/>
      <c r="CX38" s="128"/>
      <c r="CY38" s="128"/>
      <c r="CZ38" s="128"/>
      <c r="DA38" s="128"/>
      <c r="DB38" s="128"/>
      <c r="DC38" s="128"/>
      <c r="DD38" s="128"/>
      <c r="DE38" s="128"/>
      <c r="DF38" s="128"/>
      <c r="DG38" s="128"/>
      <c r="DH38" s="128"/>
      <c r="DI38" s="128"/>
      <c r="DJ38" s="128"/>
      <c r="DK38" s="128"/>
      <c r="DL38" s="128"/>
      <c r="DM38" s="128"/>
      <c r="DN38" s="128"/>
      <c r="DO38" s="128"/>
      <c r="DP38" s="128"/>
      <c r="DQ38" s="128"/>
      <c r="DR38" s="127"/>
      <c r="DS38" s="127"/>
      <c r="DT38" s="127"/>
      <c r="DU38" s="127"/>
      <c r="DV38" s="127"/>
      <c r="DW38" s="127"/>
      <c r="DX38" s="127"/>
      <c r="DY38" s="127"/>
      <c r="DZ38" s="127"/>
      <c r="EA38" s="127"/>
      <c r="EB38" s="127"/>
      <c r="EC38" s="127"/>
      <c r="ED38" s="127"/>
      <c r="EE38" s="127"/>
      <c r="EF38" s="127"/>
      <c r="EG38" s="127"/>
      <c r="EH38" s="127"/>
      <c r="EI38" s="127"/>
      <c r="EJ38" s="127"/>
      <c r="EK38" s="127"/>
      <c r="EL38" s="127"/>
      <c r="EM38" s="127"/>
    </row>
    <row r="39" spans="1:143">
      <c r="A39" s="127"/>
      <c r="B39" s="128"/>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128"/>
      <c r="AB39" s="128"/>
      <c r="AC39" s="128"/>
      <c r="AD39" s="128"/>
      <c r="AE39" s="128"/>
      <c r="AF39" s="128"/>
      <c r="AG39" s="128"/>
      <c r="AH39" s="128"/>
      <c r="AI39" s="128"/>
      <c r="AJ39" s="128"/>
      <c r="AK39" s="128"/>
      <c r="AL39" s="128"/>
      <c r="AM39" s="128"/>
      <c r="AN39" s="128"/>
      <c r="AO39" s="128"/>
      <c r="AP39" s="128"/>
      <c r="AQ39" s="128"/>
      <c r="AR39" s="128"/>
      <c r="AS39" s="128"/>
      <c r="AT39" s="128"/>
      <c r="AU39" s="128"/>
      <c r="AV39" s="128"/>
      <c r="AW39" s="128"/>
      <c r="AX39" s="128"/>
      <c r="AY39" s="128"/>
      <c r="AZ39" s="128"/>
      <c r="BA39" s="128"/>
      <c r="BB39" s="128"/>
      <c r="BC39" s="128"/>
      <c r="BD39" s="128"/>
      <c r="BE39" s="128"/>
      <c r="BF39" s="128"/>
      <c r="BG39" s="128"/>
      <c r="BH39" s="128"/>
      <c r="BI39" s="128"/>
      <c r="BJ39" s="128"/>
      <c r="BK39" s="128"/>
      <c r="BL39" s="128"/>
      <c r="BM39" s="128"/>
      <c r="BN39" s="128"/>
      <c r="BO39" s="128"/>
      <c r="BP39" s="128"/>
      <c r="BQ39" s="128"/>
      <c r="BR39" s="128"/>
      <c r="BS39" s="128"/>
      <c r="BT39" s="128"/>
      <c r="BU39" s="128"/>
      <c r="BV39" s="128"/>
      <c r="BW39" s="128"/>
      <c r="BX39" s="128"/>
      <c r="BY39" s="128"/>
      <c r="BZ39" s="128"/>
      <c r="CA39" s="128"/>
      <c r="CB39" s="128"/>
      <c r="CC39" s="128"/>
      <c r="CD39" s="128"/>
      <c r="CE39" s="128"/>
      <c r="CF39" s="128"/>
      <c r="CG39" s="128"/>
      <c r="CH39" s="128"/>
      <c r="CI39" s="128"/>
      <c r="CJ39" s="128"/>
      <c r="CK39" s="128"/>
      <c r="CL39" s="128"/>
      <c r="CM39" s="128"/>
      <c r="CN39" s="128"/>
      <c r="CO39" s="128"/>
      <c r="CP39" s="128"/>
      <c r="CQ39" s="128"/>
      <c r="CR39" s="128"/>
      <c r="CS39" s="128"/>
      <c r="CT39" s="128"/>
      <c r="CU39" s="128"/>
      <c r="CV39" s="128"/>
      <c r="CW39" s="128"/>
      <c r="CX39" s="128"/>
      <c r="CY39" s="128"/>
      <c r="CZ39" s="128"/>
      <c r="DA39" s="128"/>
      <c r="DB39" s="128"/>
      <c r="DC39" s="128"/>
      <c r="DD39" s="128"/>
      <c r="DE39" s="128"/>
      <c r="DF39" s="128"/>
      <c r="DG39" s="128"/>
      <c r="DH39" s="128"/>
      <c r="DI39" s="128"/>
      <c r="DJ39" s="128"/>
      <c r="DK39" s="128"/>
      <c r="DL39" s="128"/>
      <c r="DM39" s="128"/>
      <c r="DN39" s="128"/>
      <c r="DO39" s="128"/>
      <c r="DP39" s="128"/>
      <c r="DQ39" s="128"/>
      <c r="DR39" s="127"/>
      <c r="DS39" s="127"/>
      <c r="DT39" s="127"/>
      <c r="DU39" s="127"/>
      <c r="DV39" s="127"/>
      <c r="DW39" s="127"/>
      <c r="DX39" s="127"/>
      <c r="DY39" s="127"/>
      <c r="DZ39" s="127"/>
      <c r="EA39" s="127"/>
      <c r="EB39" s="127"/>
      <c r="EC39" s="127"/>
      <c r="ED39" s="127"/>
      <c r="EE39" s="127"/>
      <c r="EF39" s="127"/>
      <c r="EG39" s="127"/>
      <c r="EH39" s="127"/>
      <c r="EI39" s="127"/>
      <c r="EJ39" s="127"/>
      <c r="EK39" s="127"/>
      <c r="EL39" s="127"/>
      <c r="EM39" s="127"/>
    </row>
    <row r="40" spans="1:143">
      <c r="A40" s="127"/>
      <c r="B40" s="128"/>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128"/>
      <c r="AB40" s="128"/>
      <c r="AC40" s="128"/>
      <c r="AD40" s="128"/>
      <c r="AE40" s="128"/>
      <c r="AF40" s="128"/>
      <c r="AG40" s="128"/>
      <c r="AH40" s="128"/>
      <c r="AI40" s="128"/>
      <c r="AJ40" s="128"/>
      <c r="AK40" s="128"/>
      <c r="AL40" s="128"/>
      <c r="AM40" s="128"/>
      <c r="AN40" s="128"/>
      <c r="AO40" s="128"/>
      <c r="AP40" s="128"/>
      <c r="AQ40" s="128"/>
      <c r="AR40" s="128"/>
      <c r="AS40" s="128"/>
      <c r="AT40" s="128"/>
      <c r="AU40" s="128"/>
      <c r="AV40" s="128"/>
      <c r="AW40" s="128"/>
      <c r="AX40" s="128"/>
      <c r="AY40" s="128"/>
      <c r="AZ40" s="128"/>
      <c r="BA40" s="128"/>
      <c r="BB40" s="128"/>
      <c r="BC40" s="128"/>
      <c r="BD40" s="128"/>
      <c r="BE40" s="128"/>
      <c r="BF40" s="128"/>
      <c r="BG40" s="128"/>
      <c r="BH40" s="128"/>
      <c r="BI40" s="128"/>
      <c r="BJ40" s="128"/>
      <c r="BK40" s="128"/>
      <c r="BL40" s="128"/>
      <c r="BM40" s="128"/>
      <c r="BN40" s="128"/>
      <c r="BO40" s="128"/>
      <c r="BP40" s="128"/>
      <c r="BQ40" s="128"/>
      <c r="BR40" s="128"/>
      <c r="BS40" s="128"/>
      <c r="BT40" s="128"/>
      <c r="BU40" s="128"/>
      <c r="BV40" s="128"/>
      <c r="BW40" s="128"/>
      <c r="BX40" s="128"/>
      <c r="BY40" s="128"/>
      <c r="BZ40" s="128"/>
      <c r="CA40" s="128"/>
      <c r="CB40" s="128"/>
      <c r="CC40" s="128"/>
      <c r="CD40" s="128"/>
      <c r="CE40" s="128"/>
      <c r="CF40" s="128"/>
      <c r="CG40" s="128"/>
      <c r="CH40" s="128"/>
      <c r="CI40" s="128"/>
      <c r="CJ40" s="128"/>
      <c r="CK40" s="128"/>
      <c r="CL40" s="128"/>
      <c r="CM40" s="128"/>
      <c r="CN40" s="128"/>
      <c r="CO40" s="128"/>
      <c r="CP40" s="128"/>
      <c r="CQ40" s="128"/>
      <c r="CR40" s="128"/>
      <c r="CS40" s="128"/>
      <c r="CT40" s="128"/>
      <c r="CU40" s="128"/>
      <c r="CV40" s="128"/>
      <c r="CW40" s="128"/>
      <c r="CX40" s="128"/>
      <c r="CY40" s="128"/>
      <c r="CZ40" s="128"/>
      <c r="DA40" s="128"/>
      <c r="DB40" s="128"/>
      <c r="DC40" s="128"/>
      <c r="DD40" s="128"/>
      <c r="DE40" s="128"/>
      <c r="DF40" s="128"/>
      <c r="DG40" s="128"/>
      <c r="DH40" s="128"/>
      <c r="DI40" s="128"/>
      <c r="DJ40" s="128"/>
      <c r="DK40" s="128"/>
      <c r="DL40" s="128"/>
      <c r="DM40" s="128"/>
      <c r="DN40" s="128"/>
      <c r="DO40" s="128"/>
      <c r="DP40" s="128"/>
      <c r="DQ40" s="128"/>
      <c r="DR40" s="127"/>
      <c r="DS40" s="127"/>
      <c r="DT40" s="127"/>
      <c r="DU40" s="127"/>
      <c r="DV40" s="127"/>
      <c r="DW40" s="127"/>
      <c r="DX40" s="127"/>
      <c r="DY40" s="127"/>
      <c r="DZ40" s="127"/>
      <c r="EA40" s="127"/>
      <c r="EB40" s="127"/>
      <c r="EC40" s="127"/>
      <c r="ED40" s="127"/>
      <c r="EE40" s="127"/>
      <c r="EF40" s="127"/>
      <c r="EG40" s="127"/>
      <c r="EH40" s="127"/>
      <c r="EI40" s="127"/>
      <c r="EJ40" s="127"/>
      <c r="EK40" s="127"/>
      <c r="EL40" s="127"/>
      <c r="EM40" s="127"/>
    </row>
    <row r="41" spans="1:143">
      <c r="A41" s="127"/>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128"/>
      <c r="AB41" s="128"/>
      <c r="AC41" s="128"/>
      <c r="AD41" s="128"/>
      <c r="AE41" s="128"/>
      <c r="AF41" s="128"/>
      <c r="AG41" s="128"/>
      <c r="AH41" s="128"/>
      <c r="AI41" s="128"/>
      <c r="AJ41" s="128"/>
      <c r="AK41" s="128"/>
      <c r="AL41" s="128"/>
      <c r="AM41" s="128"/>
      <c r="AN41" s="128"/>
      <c r="AO41" s="128"/>
      <c r="AP41" s="128"/>
      <c r="AQ41" s="128"/>
      <c r="AR41" s="128"/>
      <c r="AS41" s="128"/>
      <c r="AT41" s="128"/>
      <c r="AU41" s="128"/>
      <c r="AV41" s="128"/>
      <c r="AW41" s="128"/>
      <c r="AX41" s="128"/>
      <c r="AY41" s="128"/>
      <c r="AZ41" s="128"/>
      <c r="BA41" s="128"/>
      <c r="BB41" s="128"/>
      <c r="BC41" s="128"/>
      <c r="BD41" s="128"/>
      <c r="BE41" s="128"/>
      <c r="BF41" s="128"/>
      <c r="BG41" s="128"/>
      <c r="BH41" s="128"/>
      <c r="BI41" s="128"/>
      <c r="BJ41" s="128"/>
      <c r="BK41" s="128"/>
      <c r="BL41" s="128"/>
      <c r="BM41" s="128"/>
      <c r="BN41" s="128"/>
      <c r="BO41" s="128"/>
      <c r="BP41" s="128"/>
      <c r="BQ41" s="128"/>
      <c r="BR41" s="128"/>
      <c r="BS41" s="128"/>
      <c r="BT41" s="128"/>
      <c r="BU41" s="128"/>
      <c r="BV41" s="128"/>
      <c r="BW41" s="128"/>
      <c r="BX41" s="128"/>
      <c r="BY41" s="128"/>
      <c r="BZ41" s="128"/>
      <c r="CA41" s="128"/>
      <c r="CB41" s="128"/>
      <c r="CC41" s="128"/>
      <c r="CD41" s="128"/>
      <c r="CE41" s="128"/>
      <c r="CF41" s="128"/>
      <c r="CG41" s="128"/>
      <c r="CH41" s="128"/>
      <c r="CI41" s="128"/>
      <c r="CJ41" s="128"/>
      <c r="CK41" s="128"/>
      <c r="CL41" s="128"/>
      <c r="CM41" s="128"/>
      <c r="CN41" s="128"/>
      <c r="CO41" s="128"/>
      <c r="CP41" s="128"/>
      <c r="CQ41" s="128"/>
      <c r="CR41" s="128"/>
      <c r="CS41" s="128"/>
      <c r="CT41" s="128"/>
      <c r="CU41" s="128"/>
      <c r="CV41" s="128"/>
      <c r="CW41" s="128"/>
      <c r="CX41" s="128"/>
      <c r="CY41" s="128"/>
      <c r="CZ41" s="128"/>
      <c r="DA41" s="128"/>
      <c r="DB41" s="128"/>
      <c r="DC41" s="128"/>
      <c r="DD41" s="128"/>
      <c r="DE41" s="128"/>
      <c r="DF41" s="128"/>
      <c r="DG41" s="128"/>
      <c r="DH41" s="128"/>
      <c r="DI41" s="128"/>
      <c r="DJ41" s="128"/>
      <c r="DK41" s="128"/>
      <c r="DL41" s="128"/>
      <c r="DM41" s="128"/>
      <c r="DN41" s="128"/>
      <c r="DO41" s="128"/>
      <c r="DP41" s="128"/>
      <c r="DQ41" s="128"/>
      <c r="DR41" s="127"/>
      <c r="DS41" s="127"/>
      <c r="DT41" s="127"/>
      <c r="DU41" s="127"/>
      <c r="DV41" s="127"/>
      <c r="DW41" s="127"/>
      <c r="DX41" s="127"/>
      <c r="DY41" s="127"/>
      <c r="DZ41" s="127"/>
      <c r="EA41" s="127"/>
      <c r="EB41" s="127"/>
      <c r="EC41" s="127"/>
      <c r="ED41" s="127"/>
      <c r="EE41" s="127"/>
      <c r="EF41" s="127"/>
      <c r="EG41" s="127"/>
      <c r="EH41" s="127"/>
      <c r="EI41" s="127"/>
      <c r="EJ41" s="127"/>
      <c r="EK41" s="127"/>
      <c r="EL41" s="127"/>
      <c r="EM41" s="127"/>
    </row>
    <row r="42" spans="1:143">
      <c r="A42" s="127"/>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c r="AA42" s="128"/>
      <c r="AB42" s="128"/>
      <c r="AC42" s="128"/>
      <c r="AD42" s="128"/>
      <c r="AE42" s="128"/>
      <c r="AF42" s="128"/>
      <c r="AG42" s="128"/>
      <c r="AH42" s="128"/>
      <c r="AI42" s="128"/>
      <c r="AJ42" s="128"/>
      <c r="AK42" s="128"/>
      <c r="AL42" s="128"/>
      <c r="AM42" s="128"/>
      <c r="AN42" s="128"/>
      <c r="AO42" s="128"/>
      <c r="AP42" s="128"/>
      <c r="AQ42" s="128"/>
      <c r="AR42" s="128"/>
      <c r="AS42" s="128"/>
      <c r="AT42" s="128"/>
      <c r="AU42" s="128"/>
      <c r="AV42" s="128"/>
      <c r="AW42" s="128"/>
      <c r="AX42" s="128"/>
      <c r="AY42" s="128"/>
      <c r="AZ42" s="128"/>
      <c r="BA42" s="128"/>
      <c r="BB42" s="128"/>
      <c r="BC42" s="128"/>
      <c r="BD42" s="128"/>
      <c r="BE42" s="128"/>
      <c r="BF42" s="128"/>
      <c r="BG42" s="128"/>
      <c r="BH42" s="128"/>
      <c r="BI42" s="128"/>
      <c r="BJ42" s="128"/>
      <c r="BK42" s="128"/>
      <c r="BL42" s="128"/>
      <c r="BM42" s="128"/>
      <c r="BN42" s="128"/>
      <c r="BO42" s="128"/>
      <c r="BP42" s="128"/>
      <c r="BQ42" s="128"/>
      <c r="BR42" s="128"/>
      <c r="BS42" s="128"/>
      <c r="BT42" s="128"/>
      <c r="BU42" s="128"/>
      <c r="BV42" s="128"/>
      <c r="BW42" s="128"/>
      <c r="BX42" s="128"/>
      <c r="BY42" s="128"/>
      <c r="BZ42" s="128"/>
      <c r="CA42" s="128"/>
      <c r="CB42" s="128"/>
      <c r="CC42" s="128"/>
      <c r="CD42" s="128"/>
      <c r="CE42" s="128"/>
      <c r="CF42" s="128"/>
      <c r="CG42" s="128"/>
      <c r="CH42" s="128"/>
      <c r="CI42" s="128"/>
      <c r="CJ42" s="128"/>
      <c r="CK42" s="128"/>
      <c r="CL42" s="128"/>
      <c r="CM42" s="128"/>
      <c r="CN42" s="128"/>
      <c r="CO42" s="128"/>
      <c r="CP42" s="128"/>
      <c r="CQ42" s="128"/>
      <c r="CR42" s="128"/>
      <c r="CS42" s="128"/>
      <c r="CT42" s="128"/>
      <c r="CU42" s="128"/>
      <c r="CV42" s="128"/>
      <c r="CW42" s="128"/>
      <c r="CX42" s="128"/>
      <c r="CY42" s="128"/>
      <c r="CZ42" s="128"/>
      <c r="DA42" s="128"/>
      <c r="DB42" s="128"/>
      <c r="DC42" s="128"/>
      <c r="DD42" s="128"/>
      <c r="DE42" s="128"/>
      <c r="DF42" s="128"/>
      <c r="DG42" s="128"/>
      <c r="DH42" s="128"/>
      <c r="DI42" s="128"/>
      <c r="DJ42" s="128"/>
      <c r="DK42" s="128"/>
      <c r="DL42" s="128"/>
      <c r="DM42" s="128"/>
      <c r="DN42" s="128"/>
      <c r="DO42" s="128"/>
      <c r="DP42" s="128"/>
      <c r="DQ42" s="128"/>
      <c r="DR42" s="127"/>
      <c r="DS42" s="127"/>
      <c r="DT42" s="127"/>
      <c r="DU42" s="127"/>
      <c r="DV42" s="127"/>
      <c r="DW42" s="127"/>
      <c r="DX42" s="127"/>
      <c r="DY42" s="127"/>
      <c r="DZ42" s="127"/>
      <c r="EA42" s="127"/>
      <c r="EB42" s="127"/>
      <c r="EC42" s="127"/>
      <c r="ED42" s="127"/>
      <c r="EE42" s="127"/>
      <c r="EF42" s="127"/>
      <c r="EG42" s="127"/>
      <c r="EH42" s="127"/>
      <c r="EI42" s="127"/>
      <c r="EJ42" s="127"/>
      <c r="EK42" s="127"/>
      <c r="EL42" s="127"/>
      <c r="EM42" s="127"/>
    </row>
    <row r="43" spans="1:143">
      <c r="A43" s="127"/>
      <c r="B43" s="128"/>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8"/>
      <c r="AA43" s="128"/>
      <c r="AB43" s="128"/>
      <c r="AC43" s="128"/>
      <c r="AD43" s="128"/>
      <c r="AE43" s="128"/>
      <c r="AF43" s="128"/>
      <c r="AG43" s="128"/>
      <c r="AH43" s="128"/>
      <c r="AI43" s="128"/>
      <c r="AJ43" s="128"/>
      <c r="AK43" s="128"/>
      <c r="AL43" s="128"/>
      <c r="AM43" s="128"/>
      <c r="AN43" s="128"/>
      <c r="AO43" s="128"/>
      <c r="AP43" s="128"/>
      <c r="AQ43" s="128"/>
      <c r="AR43" s="128"/>
      <c r="AS43" s="128"/>
      <c r="AT43" s="128"/>
      <c r="AU43" s="128"/>
      <c r="AV43" s="128"/>
      <c r="AW43" s="128"/>
      <c r="AX43" s="128"/>
      <c r="AY43" s="128"/>
      <c r="AZ43" s="128"/>
      <c r="BA43" s="128"/>
      <c r="BB43" s="128"/>
      <c r="BC43" s="128"/>
      <c r="BD43" s="128"/>
      <c r="BE43" s="128"/>
      <c r="BF43" s="128"/>
      <c r="BG43" s="128"/>
      <c r="BH43" s="128"/>
      <c r="BI43" s="128"/>
      <c r="BJ43" s="128"/>
      <c r="BK43" s="128"/>
      <c r="BL43" s="128"/>
      <c r="BM43" s="128"/>
      <c r="BN43" s="128"/>
      <c r="BO43" s="128"/>
      <c r="BP43" s="128"/>
      <c r="BQ43" s="128"/>
      <c r="BR43" s="128"/>
      <c r="BS43" s="128"/>
      <c r="BT43" s="128"/>
      <c r="BU43" s="128"/>
      <c r="BV43" s="128"/>
      <c r="BW43" s="128"/>
      <c r="BX43" s="128"/>
      <c r="BY43" s="128"/>
      <c r="BZ43" s="128"/>
      <c r="CA43" s="128"/>
      <c r="CB43" s="128"/>
      <c r="CC43" s="128"/>
      <c r="CD43" s="128"/>
      <c r="CE43" s="128"/>
      <c r="CF43" s="128"/>
      <c r="CG43" s="128"/>
      <c r="CH43" s="128"/>
      <c r="CI43" s="128"/>
      <c r="CJ43" s="128"/>
      <c r="CK43" s="128"/>
      <c r="CL43" s="128"/>
      <c r="CM43" s="128"/>
      <c r="CN43" s="128"/>
      <c r="CO43" s="128"/>
      <c r="CP43" s="128"/>
      <c r="CQ43" s="128"/>
      <c r="CR43" s="128"/>
      <c r="CS43" s="128"/>
      <c r="CT43" s="128"/>
      <c r="CU43" s="128"/>
      <c r="CV43" s="128"/>
      <c r="CW43" s="128"/>
      <c r="CX43" s="128"/>
      <c r="CY43" s="128"/>
      <c r="CZ43" s="128"/>
      <c r="DA43" s="128"/>
      <c r="DB43" s="128"/>
      <c r="DC43" s="128"/>
      <c r="DD43" s="128"/>
      <c r="DE43" s="128"/>
      <c r="DF43" s="128"/>
      <c r="DG43" s="128"/>
      <c r="DH43" s="128"/>
      <c r="DI43" s="128"/>
      <c r="DJ43" s="128"/>
      <c r="DK43" s="128"/>
      <c r="DL43" s="128"/>
      <c r="DM43" s="128"/>
      <c r="DN43" s="128"/>
      <c r="DO43" s="128"/>
      <c r="DP43" s="128"/>
      <c r="DQ43" s="128"/>
      <c r="DR43" s="127"/>
      <c r="DS43" s="127"/>
      <c r="DT43" s="127"/>
      <c r="DU43" s="127"/>
      <c r="DV43" s="127"/>
      <c r="DW43" s="127"/>
      <c r="DX43" s="127"/>
      <c r="DY43" s="127"/>
      <c r="DZ43" s="127"/>
      <c r="EA43" s="127"/>
      <c r="EB43" s="127"/>
      <c r="EC43" s="127"/>
      <c r="ED43" s="127"/>
      <c r="EE43" s="127"/>
      <c r="EF43" s="127"/>
      <c r="EG43" s="127"/>
      <c r="EH43" s="127"/>
      <c r="EI43" s="127"/>
      <c r="EJ43" s="127"/>
      <c r="EK43" s="127"/>
      <c r="EL43" s="127"/>
      <c r="EM43" s="127"/>
    </row>
    <row r="44" spans="1:143">
      <c r="A44" s="127"/>
      <c r="B44" s="128"/>
      <c r="C44" s="128"/>
      <c r="D44" s="128"/>
      <c r="E44" s="128"/>
      <c r="F44" s="128"/>
      <c r="G44" s="128"/>
      <c r="H44" s="128"/>
      <c r="I44" s="128"/>
      <c r="J44" s="128"/>
      <c r="K44" s="128"/>
      <c r="L44" s="128"/>
      <c r="M44" s="128"/>
      <c r="N44" s="128"/>
      <c r="O44" s="128"/>
      <c r="P44" s="128"/>
      <c r="Q44" s="128"/>
      <c r="R44" s="128"/>
      <c r="S44" s="128"/>
      <c r="T44" s="128"/>
      <c r="U44" s="128"/>
      <c r="V44" s="128"/>
      <c r="W44" s="128"/>
      <c r="X44" s="128"/>
      <c r="Y44" s="128"/>
      <c r="Z44" s="128"/>
      <c r="AA44" s="128"/>
      <c r="AB44" s="128"/>
      <c r="AC44" s="128"/>
      <c r="AD44" s="128"/>
      <c r="AE44" s="128"/>
      <c r="AF44" s="128"/>
      <c r="AG44" s="128"/>
      <c r="AH44" s="128"/>
      <c r="AI44" s="128"/>
      <c r="AJ44" s="128"/>
      <c r="AK44" s="128"/>
      <c r="AL44" s="128"/>
      <c r="AM44" s="128"/>
      <c r="AN44" s="128"/>
      <c r="AO44" s="128"/>
      <c r="AP44" s="128"/>
      <c r="AQ44" s="128"/>
      <c r="AR44" s="128"/>
      <c r="AS44" s="128"/>
      <c r="AT44" s="128"/>
      <c r="AU44" s="128"/>
      <c r="AV44" s="128"/>
      <c r="AW44" s="128"/>
      <c r="AX44" s="128"/>
      <c r="AY44" s="128"/>
      <c r="AZ44" s="128"/>
      <c r="BA44" s="128"/>
      <c r="BB44" s="128"/>
      <c r="BC44" s="128"/>
      <c r="BD44" s="128"/>
      <c r="BE44" s="128"/>
      <c r="BF44" s="128"/>
      <c r="BG44" s="128"/>
      <c r="BH44" s="128"/>
      <c r="BI44" s="128"/>
      <c r="BJ44" s="128"/>
      <c r="BK44" s="128"/>
      <c r="BL44" s="128"/>
      <c r="BM44" s="128"/>
      <c r="BN44" s="128"/>
      <c r="BO44" s="128"/>
      <c r="BP44" s="128"/>
      <c r="BQ44" s="128"/>
      <c r="BR44" s="128"/>
      <c r="BS44" s="128"/>
      <c r="BT44" s="128"/>
      <c r="BU44" s="128"/>
      <c r="BV44" s="128"/>
      <c r="BW44" s="128"/>
      <c r="BX44" s="128"/>
      <c r="BY44" s="128"/>
      <c r="BZ44" s="128"/>
      <c r="CA44" s="128"/>
      <c r="CB44" s="128"/>
      <c r="CC44" s="128"/>
      <c r="CD44" s="128"/>
      <c r="CE44" s="128"/>
      <c r="CF44" s="128"/>
      <c r="CG44" s="128"/>
      <c r="CH44" s="128"/>
      <c r="CI44" s="128"/>
      <c r="CJ44" s="128"/>
      <c r="CK44" s="128"/>
      <c r="CL44" s="128"/>
      <c r="CM44" s="128"/>
      <c r="CN44" s="128"/>
      <c r="CO44" s="128"/>
      <c r="CP44" s="128"/>
      <c r="CQ44" s="128"/>
      <c r="CR44" s="128"/>
      <c r="CS44" s="128"/>
      <c r="CT44" s="128"/>
      <c r="CU44" s="128"/>
      <c r="CV44" s="128"/>
      <c r="CW44" s="128"/>
      <c r="CX44" s="128"/>
      <c r="CY44" s="128"/>
      <c r="CZ44" s="128"/>
      <c r="DA44" s="128"/>
      <c r="DB44" s="128"/>
      <c r="DC44" s="128"/>
      <c r="DD44" s="128"/>
      <c r="DE44" s="128"/>
      <c r="DF44" s="128"/>
      <c r="DG44" s="128"/>
      <c r="DH44" s="128"/>
      <c r="DI44" s="128"/>
      <c r="DJ44" s="128"/>
      <c r="DK44" s="128"/>
      <c r="DL44" s="128"/>
      <c r="DM44" s="128"/>
      <c r="DN44" s="128"/>
      <c r="DO44" s="128"/>
      <c r="DP44" s="128"/>
      <c r="DQ44" s="128"/>
      <c r="DR44" s="127"/>
      <c r="DS44" s="127"/>
      <c r="DT44" s="127"/>
      <c r="DU44" s="127"/>
      <c r="DV44" s="127"/>
      <c r="DW44" s="127"/>
      <c r="DX44" s="127"/>
      <c r="DY44" s="127"/>
      <c r="DZ44" s="127"/>
      <c r="EA44" s="127"/>
      <c r="EB44" s="127"/>
      <c r="EC44" s="127"/>
      <c r="ED44" s="127"/>
      <c r="EE44" s="127"/>
      <c r="EF44" s="127"/>
      <c r="EG44" s="127"/>
      <c r="EH44" s="127"/>
      <c r="EI44" s="127"/>
      <c r="EJ44" s="127"/>
      <c r="EK44" s="127"/>
      <c r="EL44" s="127"/>
      <c r="EM44" s="127"/>
    </row>
    <row r="45" spans="1:143">
      <c r="A45" s="127"/>
      <c r="B45" s="128"/>
      <c r="C45" s="128"/>
      <c r="D45" s="128"/>
      <c r="E45" s="128"/>
      <c r="F45" s="128"/>
      <c r="G45" s="128"/>
      <c r="H45" s="128"/>
      <c r="I45" s="128"/>
      <c r="J45" s="128"/>
      <c r="K45" s="128"/>
      <c r="L45" s="128"/>
      <c r="M45" s="128"/>
      <c r="N45" s="128"/>
      <c r="O45" s="128"/>
      <c r="P45" s="128"/>
      <c r="Q45" s="128"/>
      <c r="R45" s="128"/>
      <c r="S45" s="128"/>
      <c r="T45" s="128"/>
      <c r="U45" s="128"/>
      <c r="V45" s="128"/>
      <c r="W45" s="128"/>
      <c r="X45" s="128"/>
      <c r="Y45" s="128"/>
      <c r="Z45" s="128"/>
      <c r="AA45" s="128"/>
      <c r="AB45" s="128"/>
      <c r="AC45" s="128"/>
      <c r="AD45" s="128"/>
      <c r="AE45" s="128"/>
      <c r="AF45" s="128"/>
      <c r="AG45" s="128"/>
      <c r="AH45" s="128"/>
      <c r="AI45" s="128"/>
      <c r="AJ45" s="128"/>
      <c r="AK45" s="128"/>
      <c r="AL45" s="128"/>
      <c r="AM45" s="128"/>
      <c r="AN45" s="128"/>
      <c r="AO45" s="128"/>
      <c r="AP45" s="128"/>
      <c r="AQ45" s="128"/>
      <c r="AR45" s="128"/>
      <c r="AS45" s="128"/>
      <c r="AT45" s="128"/>
      <c r="AU45" s="128"/>
      <c r="AV45" s="128"/>
      <c r="AW45" s="128"/>
      <c r="AX45" s="128"/>
      <c r="AY45" s="128"/>
      <c r="AZ45" s="128"/>
      <c r="BA45" s="128"/>
      <c r="BB45" s="128"/>
      <c r="BC45" s="128"/>
      <c r="BD45" s="128"/>
      <c r="BE45" s="128"/>
      <c r="BF45" s="128"/>
      <c r="BG45" s="128"/>
      <c r="BH45" s="128"/>
      <c r="BI45" s="128"/>
      <c r="BJ45" s="128"/>
      <c r="BK45" s="128"/>
      <c r="BL45" s="128"/>
      <c r="BM45" s="128"/>
      <c r="BN45" s="128"/>
      <c r="BO45" s="128"/>
      <c r="BP45" s="128"/>
      <c r="BQ45" s="128"/>
      <c r="BR45" s="128"/>
      <c r="BS45" s="128"/>
      <c r="BT45" s="128"/>
      <c r="BU45" s="128"/>
      <c r="BV45" s="128"/>
      <c r="BW45" s="128"/>
      <c r="BX45" s="128"/>
      <c r="BY45" s="128"/>
      <c r="BZ45" s="128"/>
      <c r="CA45" s="128"/>
      <c r="CB45" s="128"/>
      <c r="CC45" s="128"/>
      <c r="CD45" s="128"/>
      <c r="CE45" s="128"/>
      <c r="CF45" s="128"/>
      <c r="CG45" s="128"/>
      <c r="CH45" s="128"/>
      <c r="CI45" s="128"/>
      <c r="CJ45" s="128"/>
      <c r="CK45" s="128"/>
      <c r="CL45" s="128"/>
      <c r="CM45" s="128"/>
      <c r="CN45" s="128"/>
      <c r="CO45" s="128"/>
      <c r="CP45" s="128"/>
      <c r="CQ45" s="128"/>
      <c r="CR45" s="128"/>
      <c r="CS45" s="128"/>
      <c r="CT45" s="128"/>
      <c r="CU45" s="128"/>
      <c r="CV45" s="128"/>
      <c r="CW45" s="128"/>
      <c r="CX45" s="128"/>
      <c r="CY45" s="128"/>
      <c r="CZ45" s="128"/>
      <c r="DA45" s="128"/>
      <c r="DB45" s="128"/>
      <c r="DC45" s="128"/>
      <c r="DD45" s="128"/>
      <c r="DE45" s="128"/>
      <c r="DF45" s="128"/>
      <c r="DG45" s="128"/>
      <c r="DH45" s="128"/>
      <c r="DI45" s="128"/>
      <c r="DJ45" s="128"/>
      <c r="DK45" s="128"/>
      <c r="DL45" s="128"/>
      <c r="DM45" s="128"/>
      <c r="DN45" s="128"/>
      <c r="DO45" s="128"/>
      <c r="DP45" s="128"/>
      <c r="DQ45" s="128"/>
      <c r="DR45" s="127"/>
      <c r="DS45" s="127"/>
      <c r="DT45" s="127"/>
      <c r="DU45" s="127"/>
      <c r="DV45" s="127"/>
      <c r="DW45" s="127"/>
      <c r="DX45" s="127"/>
      <c r="DY45" s="127"/>
      <c r="DZ45" s="127"/>
      <c r="EA45" s="127"/>
      <c r="EB45" s="127"/>
      <c r="EC45" s="127"/>
      <c r="ED45" s="127"/>
      <c r="EE45" s="127"/>
      <c r="EF45" s="127"/>
      <c r="EG45" s="127"/>
      <c r="EH45" s="127"/>
      <c r="EI45" s="127"/>
      <c r="EJ45" s="127"/>
      <c r="EK45" s="127"/>
      <c r="EL45" s="127"/>
      <c r="EM45" s="127"/>
    </row>
    <row r="46" spans="1:143">
      <c r="A46" s="127"/>
      <c r="B46" s="128"/>
      <c r="C46" s="128"/>
      <c r="D46" s="128"/>
      <c r="E46" s="128"/>
      <c r="F46" s="128"/>
      <c r="G46" s="128"/>
      <c r="H46" s="128"/>
      <c r="I46" s="128"/>
      <c r="J46" s="128"/>
      <c r="K46" s="128"/>
      <c r="L46" s="128"/>
      <c r="M46" s="128"/>
      <c r="N46" s="128"/>
      <c r="O46" s="128"/>
      <c r="P46" s="128"/>
      <c r="Q46" s="128"/>
      <c r="R46" s="128"/>
      <c r="S46" s="128"/>
      <c r="T46" s="128"/>
      <c r="U46" s="128"/>
      <c r="V46" s="128"/>
      <c r="W46" s="128"/>
      <c r="X46" s="128"/>
      <c r="Y46" s="128"/>
      <c r="Z46" s="128"/>
      <c r="AA46" s="128"/>
      <c r="AB46" s="128"/>
      <c r="AC46" s="128"/>
      <c r="AD46" s="128"/>
      <c r="AE46" s="128"/>
      <c r="AF46" s="128"/>
      <c r="AG46" s="128"/>
      <c r="AH46" s="128"/>
      <c r="AI46" s="128"/>
      <c r="AJ46" s="128"/>
      <c r="AK46" s="128"/>
      <c r="AL46" s="128"/>
      <c r="AM46" s="128"/>
      <c r="AN46" s="128"/>
      <c r="AO46" s="128"/>
      <c r="AP46" s="128"/>
      <c r="AQ46" s="128"/>
      <c r="AR46" s="128"/>
      <c r="AS46" s="128"/>
      <c r="AT46" s="128"/>
      <c r="AU46" s="128"/>
      <c r="AV46" s="128"/>
      <c r="AW46" s="128"/>
      <c r="AX46" s="128"/>
      <c r="AY46" s="128"/>
      <c r="AZ46" s="128"/>
      <c r="BA46" s="128"/>
      <c r="BB46" s="128"/>
      <c r="BC46" s="128"/>
      <c r="BD46" s="128"/>
      <c r="BE46" s="128"/>
      <c r="BF46" s="128"/>
      <c r="BG46" s="128"/>
      <c r="BH46" s="128"/>
      <c r="BI46" s="128"/>
      <c r="BJ46" s="128"/>
      <c r="BK46" s="128"/>
      <c r="BL46" s="128"/>
      <c r="BM46" s="128"/>
      <c r="BN46" s="128"/>
      <c r="BO46" s="128"/>
      <c r="BP46" s="128"/>
      <c r="BQ46" s="128"/>
      <c r="BR46" s="128"/>
      <c r="BS46" s="128"/>
      <c r="BT46" s="128"/>
      <c r="BU46" s="128"/>
      <c r="BV46" s="128"/>
      <c r="BW46" s="128"/>
      <c r="BX46" s="128"/>
      <c r="BY46" s="128"/>
      <c r="BZ46" s="128"/>
      <c r="CA46" s="128"/>
      <c r="CB46" s="128"/>
      <c r="CC46" s="128"/>
      <c r="CD46" s="128"/>
      <c r="CE46" s="128"/>
      <c r="CF46" s="128"/>
      <c r="CG46" s="128"/>
      <c r="CH46" s="128"/>
      <c r="CI46" s="128"/>
      <c r="CJ46" s="128"/>
      <c r="CK46" s="128"/>
      <c r="CL46" s="128"/>
      <c r="CM46" s="128"/>
      <c r="CN46" s="128"/>
      <c r="CO46" s="128"/>
      <c r="CP46" s="128"/>
      <c r="CQ46" s="128"/>
      <c r="CR46" s="128"/>
      <c r="CS46" s="128"/>
      <c r="CT46" s="128"/>
      <c r="CU46" s="128"/>
      <c r="CV46" s="128"/>
      <c r="CW46" s="128"/>
      <c r="CX46" s="128"/>
      <c r="CY46" s="128"/>
      <c r="CZ46" s="128"/>
      <c r="DA46" s="128"/>
      <c r="DB46" s="128"/>
      <c r="DC46" s="128"/>
      <c r="DD46" s="128"/>
      <c r="DE46" s="128"/>
      <c r="DF46" s="128"/>
      <c r="DG46" s="128"/>
      <c r="DH46" s="128"/>
      <c r="DI46" s="128"/>
      <c r="DJ46" s="128"/>
      <c r="DK46" s="128"/>
      <c r="DL46" s="128"/>
      <c r="DM46" s="128"/>
      <c r="DN46" s="128"/>
      <c r="DO46" s="128"/>
      <c r="DP46" s="128"/>
      <c r="DQ46" s="128"/>
      <c r="DR46" s="127"/>
      <c r="DS46" s="127"/>
      <c r="DT46" s="127"/>
      <c r="DU46" s="127"/>
      <c r="DV46" s="127"/>
      <c r="DW46" s="127"/>
      <c r="DX46" s="127"/>
      <c r="DY46" s="127"/>
      <c r="DZ46" s="127"/>
      <c r="EA46" s="127"/>
      <c r="EB46" s="127"/>
      <c r="EC46" s="127"/>
      <c r="ED46" s="127"/>
      <c r="EE46" s="127"/>
      <c r="EF46" s="127"/>
      <c r="EG46" s="127"/>
      <c r="EH46" s="127"/>
      <c r="EI46" s="127"/>
      <c r="EJ46" s="127"/>
      <c r="EK46" s="127"/>
      <c r="EL46" s="127"/>
      <c r="EM46" s="127"/>
    </row>
    <row r="47" spans="1:143">
      <c r="A47" s="127"/>
      <c r="B47" s="128"/>
      <c r="C47" s="128"/>
      <c r="D47" s="128"/>
      <c r="E47" s="128"/>
      <c r="F47" s="128"/>
      <c r="G47" s="128"/>
      <c r="H47" s="128"/>
      <c r="I47" s="128"/>
      <c r="J47" s="128"/>
      <c r="K47" s="128"/>
      <c r="L47" s="128"/>
      <c r="M47" s="128"/>
      <c r="N47" s="128"/>
      <c r="O47" s="128"/>
      <c r="P47" s="128"/>
      <c r="Q47" s="128"/>
      <c r="R47" s="128"/>
      <c r="S47" s="128"/>
      <c r="T47" s="128"/>
      <c r="U47" s="128"/>
      <c r="V47" s="128"/>
      <c r="W47" s="128"/>
      <c r="X47" s="128"/>
      <c r="Y47" s="128"/>
      <c r="Z47" s="128"/>
      <c r="AA47" s="128"/>
      <c r="AB47" s="128"/>
      <c r="AC47" s="128"/>
      <c r="AD47" s="128"/>
      <c r="AE47" s="128"/>
      <c r="AF47" s="128"/>
      <c r="AG47" s="128"/>
      <c r="AH47" s="128"/>
      <c r="AI47" s="128"/>
      <c r="AJ47" s="128"/>
      <c r="AK47" s="128"/>
      <c r="AL47" s="128"/>
      <c r="AM47" s="128"/>
      <c r="AN47" s="128"/>
      <c r="AO47" s="128"/>
      <c r="AP47" s="128"/>
      <c r="AQ47" s="128"/>
      <c r="AR47" s="128"/>
      <c r="AS47" s="128"/>
      <c r="AT47" s="128"/>
      <c r="AU47" s="128"/>
      <c r="AV47" s="128"/>
      <c r="AW47" s="128"/>
      <c r="AX47" s="128"/>
      <c r="AY47" s="128"/>
      <c r="AZ47" s="128"/>
      <c r="BA47" s="128"/>
      <c r="BB47" s="128"/>
      <c r="BC47" s="128"/>
      <c r="BD47" s="128"/>
      <c r="BE47" s="128"/>
      <c r="BF47" s="128"/>
      <c r="BG47" s="128"/>
      <c r="BH47" s="128"/>
      <c r="BI47" s="128"/>
      <c r="BJ47" s="128"/>
      <c r="BK47" s="128"/>
      <c r="BL47" s="128"/>
      <c r="BM47" s="128"/>
      <c r="BN47" s="128"/>
      <c r="BO47" s="128"/>
      <c r="BP47" s="128"/>
      <c r="BQ47" s="128"/>
      <c r="BR47" s="128"/>
      <c r="BS47" s="128"/>
      <c r="BT47" s="128"/>
      <c r="BU47" s="128"/>
      <c r="BV47" s="128"/>
      <c r="BW47" s="128"/>
      <c r="BX47" s="128"/>
      <c r="BY47" s="128"/>
      <c r="BZ47" s="128"/>
      <c r="CA47" s="128"/>
      <c r="CB47" s="128"/>
      <c r="CC47" s="128"/>
      <c r="CD47" s="128"/>
      <c r="CE47" s="128"/>
      <c r="CF47" s="128"/>
      <c r="CG47" s="128"/>
      <c r="CH47" s="128"/>
      <c r="CI47" s="128"/>
      <c r="CJ47" s="128"/>
      <c r="CK47" s="128"/>
      <c r="CL47" s="128"/>
      <c r="CM47" s="128"/>
      <c r="CN47" s="128"/>
      <c r="CO47" s="128"/>
      <c r="CP47" s="128"/>
      <c r="CQ47" s="128"/>
      <c r="CR47" s="128"/>
      <c r="CS47" s="128"/>
      <c r="CT47" s="128"/>
      <c r="CU47" s="128"/>
      <c r="CV47" s="128"/>
      <c r="CW47" s="128"/>
      <c r="CX47" s="128"/>
      <c r="CY47" s="128"/>
      <c r="CZ47" s="128"/>
      <c r="DA47" s="128"/>
      <c r="DB47" s="128"/>
      <c r="DC47" s="128"/>
      <c r="DD47" s="128"/>
      <c r="DE47" s="128"/>
      <c r="DF47" s="128"/>
      <c r="DG47" s="128"/>
      <c r="DH47" s="128"/>
      <c r="DI47" s="128"/>
      <c r="DJ47" s="128"/>
      <c r="DK47" s="128"/>
      <c r="DL47" s="128"/>
      <c r="DM47" s="128"/>
      <c r="DN47" s="128"/>
      <c r="DO47" s="128"/>
      <c r="DP47" s="128"/>
      <c r="DQ47" s="128"/>
      <c r="DR47" s="127"/>
      <c r="DS47" s="127"/>
      <c r="DT47" s="127"/>
      <c r="DU47" s="127"/>
      <c r="DV47" s="127"/>
      <c r="DW47" s="127"/>
      <c r="DX47" s="127"/>
      <c r="DY47" s="127"/>
      <c r="DZ47" s="127"/>
      <c r="EA47" s="127"/>
      <c r="EB47" s="127"/>
      <c r="EC47" s="127"/>
      <c r="ED47" s="127"/>
      <c r="EE47" s="127"/>
      <c r="EF47" s="127"/>
      <c r="EG47" s="127"/>
      <c r="EH47" s="127"/>
      <c r="EI47" s="127"/>
      <c r="EJ47" s="127"/>
      <c r="EK47" s="127"/>
      <c r="EL47" s="127"/>
      <c r="EM47" s="127"/>
    </row>
    <row r="48" spans="1:143">
      <c r="A48" s="127"/>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c r="AA48" s="128"/>
      <c r="AB48" s="128"/>
      <c r="AC48" s="128"/>
      <c r="AD48" s="128"/>
      <c r="AE48" s="128"/>
      <c r="AF48" s="128"/>
      <c r="AG48" s="128"/>
      <c r="AH48" s="128"/>
      <c r="AI48" s="128"/>
      <c r="AJ48" s="128"/>
      <c r="AK48" s="128"/>
      <c r="AL48" s="128"/>
      <c r="AM48" s="128"/>
      <c r="AN48" s="128"/>
      <c r="AO48" s="128"/>
      <c r="AP48" s="128"/>
      <c r="AQ48" s="128"/>
      <c r="AR48" s="128"/>
      <c r="AS48" s="128"/>
      <c r="AT48" s="128"/>
      <c r="AU48" s="128"/>
      <c r="AV48" s="128"/>
      <c r="AW48" s="128"/>
      <c r="AX48" s="128"/>
      <c r="AY48" s="128"/>
      <c r="AZ48" s="128"/>
      <c r="BA48" s="128"/>
      <c r="BB48" s="128"/>
      <c r="BC48" s="128"/>
      <c r="BD48" s="128"/>
      <c r="BE48" s="128"/>
      <c r="BF48" s="128"/>
      <c r="BG48" s="128"/>
      <c r="BH48" s="128"/>
      <c r="BI48" s="128"/>
      <c r="BJ48" s="128"/>
      <c r="BK48" s="128"/>
      <c r="BL48" s="128"/>
      <c r="BM48" s="128"/>
      <c r="BN48" s="128"/>
      <c r="BO48" s="128"/>
      <c r="BP48" s="128"/>
      <c r="BQ48" s="128"/>
      <c r="BR48" s="128"/>
      <c r="BS48" s="128"/>
      <c r="BT48" s="128"/>
      <c r="BU48" s="128"/>
      <c r="BV48" s="128"/>
      <c r="BW48" s="128"/>
      <c r="BX48" s="128"/>
      <c r="BY48" s="128"/>
      <c r="BZ48" s="128"/>
      <c r="CA48" s="128"/>
      <c r="CB48" s="128"/>
      <c r="CC48" s="128"/>
      <c r="CD48" s="128"/>
      <c r="CE48" s="128"/>
      <c r="CF48" s="128"/>
      <c r="CG48" s="128"/>
      <c r="CH48" s="128"/>
      <c r="CI48" s="128"/>
      <c r="CJ48" s="128"/>
      <c r="CK48" s="128"/>
      <c r="CL48" s="128"/>
      <c r="CM48" s="128"/>
      <c r="CN48" s="128"/>
      <c r="CO48" s="128"/>
      <c r="CP48" s="128"/>
      <c r="CQ48" s="128"/>
      <c r="CR48" s="128"/>
      <c r="CS48" s="128"/>
      <c r="CT48" s="128"/>
      <c r="CU48" s="128"/>
      <c r="CV48" s="128"/>
      <c r="CW48" s="128"/>
      <c r="CX48" s="128"/>
      <c r="CY48" s="128"/>
      <c r="CZ48" s="128"/>
      <c r="DA48" s="128"/>
      <c r="DB48" s="128"/>
      <c r="DC48" s="128"/>
      <c r="DD48" s="128"/>
      <c r="DE48" s="128"/>
      <c r="DF48" s="128"/>
      <c r="DG48" s="128"/>
      <c r="DH48" s="128"/>
      <c r="DI48" s="128"/>
      <c r="DJ48" s="128"/>
      <c r="DK48" s="128"/>
      <c r="DL48" s="128"/>
      <c r="DM48" s="128"/>
      <c r="DN48" s="128"/>
      <c r="DO48" s="128"/>
      <c r="DP48" s="128"/>
      <c r="DQ48" s="128"/>
      <c r="DR48" s="127"/>
      <c r="DS48" s="127"/>
      <c r="DT48" s="127"/>
      <c r="DU48" s="127"/>
      <c r="DV48" s="127"/>
      <c r="DW48" s="127"/>
      <c r="DX48" s="127"/>
      <c r="DY48" s="127"/>
      <c r="DZ48" s="127"/>
      <c r="EA48" s="127"/>
      <c r="EB48" s="127"/>
      <c r="EC48" s="127"/>
      <c r="ED48" s="127"/>
      <c r="EE48" s="127"/>
      <c r="EF48" s="127"/>
      <c r="EG48" s="127"/>
      <c r="EH48" s="127"/>
      <c r="EI48" s="127"/>
      <c r="EJ48" s="127"/>
      <c r="EK48" s="127"/>
      <c r="EL48" s="127"/>
      <c r="EM48" s="127"/>
    </row>
    <row r="49" spans="1:143">
      <c r="A49" s="127"/>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c r="AA49" s="128"/>
      <c r="AB49" s="128"/>
      <c r="AC49" s="128"/>
      <c r="AD49" s="128"/>
      <c r="AE49" s="128"/>
      <c r="AF49" s="128"/>
      <c r="AG49" s="128"/>
      <c r="AH49" s="128"/>
      <c r="AI49" s="128"/>
      <c r="AJ49" s="128"/>
      <c r="AK49" s="128"/>
      <c r="AL49" s="128"/>
      <c r="AM49" s="128"/>
      <c r="AN49" s="128"/>
      <c r="AO49" s="128"/>
      <c r="AP49" s="128"/>
      <c r="AQ49" s="128"/>
      <c r="AR49" s="128"/>
      <c r="AS49" s="128"/>
      <c r="AT49" s="128"/>
      <c r="AU49" s="128"/>
      <c r="AV49" s="128"/>
      <c r="AW49" s="128"/>
      <c r="AX49" s="128"/>
      <c r="AY49" s="128"/>
      <c r="AZ49" s="128"/>
      <c r="BA49" s="128"/>
      <c r="BB49" s="128"/>
      <c r="BC49" s="128"/>
      <c r="BD49" s="128"/>
      <c r="BE49" s="128"/>
      <c r="BF49" s="128"/>
      <c r="BG49" s="128"/>
      <c r="BH49" s="128"/>
      <c r="BI49" s="128"/>
      <c r="BJ49" s="128"/>
      <c r="BK49" s="128"/>
      <c r="BL49" s="128"/>
      <c r="BM49" s="128"/>
      <c r="BN49" s="128"/>
      <c r="BO49" s="128"/>
      <c r="BP49" s="128"/>
      <c r="BQ49" s="128"/>
      <c r="BR49" s="128"/>
      <c r="BS49" s="128"/>
      <c r="BT49" s="128"/>
      <c r="BU49" s="128"/>
      <c r="BV49" s="128"/>
      <c r="BW49" s="128"/>
      <c r="BX49" s="128"/>
      <c r="BY49" s="128"/>
      <c r="BZ49" s="128"/>
      <c r="CA49" s="128"/>
      <c r="CB49" s="128"/>
      <c r="CC49" s="128"/>
      <c r="CD49" s="128"/>
      <c r="CE49" s="128"/>
      <c r="CF49" s="128"/>
      <c r="CG49" s="128"/>
      <c r="CH49" s="128"/>
      <c r="CI49" s="128"/>
      <c r="CJ49" s="128"/>
      <c r="CK49" s="128"/>
      <c r="CL49" s="128"/>
      <c r="CM49" s="128"/>
      <c r="CN49" s="128"/>
      <c r="CO49" s="128"/>
      <c r="CP49" s="128"/>
      <c r="CQ49" s="128"/>
      <c r="CR49" s="128"/>
      <c r="CS49" s="128"/>
      <c r="CT49" s="128"/>
      <c r="CU49" s="128"/>
      <c r="CV49" s="128"/>
      <c r="CW49" s="128"/>
      <c r="CX49" s="128"/>
      <c r="CY49" s="128"/>
      <c r="CZ49" s="128"/>
      <c r="DA49" s="128"/>
      <c r="DB49" s="128"/>
      <c r="DC49" s="128"/>
      <c r="DD49" s="128"/>
      <c r="DE49" s="128"/>
      <c r="DF49" s="128"/>
      <c r="DG49" s="128"/>
      <c r="DH49" s="128"/>
      <c r="DI49" s="128"/>
      <c r="DJ49" s="128"/>
      <c r="DK49" s="128"/>
      <c r="DL49" s="128"/>
      <c r="DM49" s="128"/>
      <c r="DN49" s="128"/>
      <c r="DO49" s="128"/>
      <c r="DP49" s="128"/>
      <c r="DQ49" s="128"/>
      <c r="DR49" s="127"/>
      <c r="DS49" s="127"/>
      <c r="DT49" s="127"/>
      <c r="DU49" s="127"/>
      <c r="DV49" s="127"/>
      <c r="DW49" s="127"/>
      <c r="DX49" s="127"/>
      <c r="DY49" s="127"/>
      <c r="DZ49" s="127"/>
      <c r="EA49" s="127"/>
      <c r="EB49" s="127"/>
      <c r="EC49" s="127"/>
      <c r="ED49" s="127"/>
      <c r="EE49" s="127"/>
      <c r="EF49" s="127"/>
      <c r="EG49" s="127"/>
      <c r="EH49" s="127"/>
      <c r="EI49" s="127"/>
      <c r="EJ49" s="127"/>
      <c r="EK49" s="127"/>
      <c r="EL49" s="127"/>
      <c r="EM49" s="127"/>
    </row>
    <row r="50" spans="1:143">
      <c r="A50" s="127"/>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c r="AA50" s="128"/>
      <c r="AB50" s="128"/>
      <c r="AC50" s="128"/>
      <c r="AD50" s="128"/>
      <c r="AE50" s="128"/>
      <c r="AF50" s="128"/>
      <c r="AG50" s="128"/>
      <c r="AH50" s="128"/>
      <c r="AI50" s="128"/>
      <c r="AJ50" s="128"/>
      <c r="AK50" s="128"/>
      <c r="AL50" s="128"/>
      <c r="AM50" s="128"/>
      <c r="AN50" s="128"/>
      <c r="AO50" s="128"/>
      <c r="AP50" s="128"/>
      <c r="AQ50" s="128"/>
      <c r="AR50" s="128"/>
      <c r="AS50" s="128"/>
      <c r="AT50" s="128"/>
      <c r="AU50" s="128"/>
      <c r="AV50" s="128"/>
      <c r="AW50" s="128"/>
      <c r="AX50" s="128"/>
      <c r="AY50" s="128"/>
      <c r="AZ50" s="128"/>
      <c r="BA50" s="128"/>
      <c r="BB50" s="128"/>
      <c r="BC50" s="128"/>
      <c r="BD50" s="128"/>
      <c r="BE50" s="128"/>
      <c r="BF50" s="128"/>
      <c r="BG50" s="128"/>
      <c r="BH50" s="128"/>
      <c r="BI50" s="128"/>
      <c r="BJ50" s="128"/>
      <c r="BK50" s="128"/>
      <c r="BL50" s="128"/>
      <c r="BM50" s="128"/>
      <c r="BN50" s="128"/>
      <c r="BO50" s="128"/>
      <c r="BP50" s="128"/>
      <c r="BQ50" s="128"/>
      <c r="BR50" s="128"/>
      <c r="BS50" s="128"/>
      <c r="BT50" s="128"/>
      <c r="BU50" s="128"/>
      <c r="BV50" s="128"/>
      <c r="BW50" s="128"/>
      <c r="BX50" s="128"/>
      <c r="BY50" s="128"/>
      <c r="BZ50" s="128"/>
      <c r="CA50" s="128"/>
      <c r="CB50" s="128"/>
      <c r="CC50" s="128"/>
      <c r="CD50" s="128"/>
      <c r="CE50" s="128"/>
      <c r="CF50" s="128"/>
      <c r="CG50" s="128"/>
      <c r="CH50" s="128"/>
      <c r="CI50" s="128"/>
      <c r="CJ50" s="128"/>
      <c r="CK50" s="128"/>
      <c r="CL50" s="128"/>
      <c r="CM50" s="128"/>
      <c r="CN50" s="128"/>
      <c r="CO50" s="128"/>
      <c r="CP50" s="128"/>
      <c r="CQ50" s="128"/>
      <c r="CR50" s="128"/>
      <c r="CS50" s="128"/>
      <c r="CT50" s="128"/>
      <c r="CU50" s="128"/>
      <c r="CV50" s="128"/>
      <c r="CW50" s="128"/>
      <c r="CX50" s="128"/>
      <c r="CY50" s="128"/>
      <c r="CZ50" s="128"/>
      <c r="DA50" s="128"/>
      <c r="DB50" s="128"/>
      <c r="DC50" s="128"/>
      <c r="DD50" s="128"/>
      <c r="DE50" s="128"/>
      <c r="DF50" s="128"/>
      <c r="DG50" s="128"/>
      <c r="DH50" s="128"/>
      <c r="DI50" s="128"/>
      <c r="DJ50" s="128"/>
      <c r="DK50" s="128"/>
      <c r="DL50" s="128"/>
      <c r="DM50" s="128"/>
      <c r="DN50" s="128"/>
      <c r="DO50" s="128"/>
      <c r="DP50" s="128"/>
      <c r="DQ50" s="128"/>
      <c r="DR50" s="127"/>
      <c r="DS50" s="127"/>
      <c r="DT50" s="127"/>
      <c r="DU50" s="127"/>
      <c r="DV50" s="127"/>
      <c r="DW50" s="127"/>
      <c r="DX50" s="127"/>
      <c r="DY50" s="127"/>
      <c r="DZ50" s="127"/>
      <c r="EA50" s="127"/>
      <c r="EB50" s="127"/>
      <c r="EC50" s="127"/>
      <c r="ED50" s="127"/>
      <c r="EE50" s="127"/>
      <c r="EF50" s="127"/>
      <c r="EG50" s="127"/>
      <c r="EH50" s="127"/>
      <c r="EI50" s="127"/>
      <c r="EJ50" s="127"/>
      <c r="EK50" s="127"/>
      <c r="EL50" s="127"/>
      <c r="EM50" s="127"/>
    </row>
    <row r="51" spans="1:143">
      <c r="A51" s="127"/>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c r="AA51" s="128"/>
      <c r="AB51" s="128"/>
      <c r="AC51" s="128"/>
      <c r="AD51" s="128"/>
      <c r="AE51" s="128"/>
      <c r="AF51" s="128"/>
      <c r="AG51" s="128"/>
      <c r="AH51" s="128"/>
      <c r="AI51" s="128"/>
      <c r="AJ51" s="128"/>
      <c r="AK51" s="128"/>
      <c r="AL51" s="128"/>
      <c r="AM51" s="128"/>
      <c r="AN51" s="128"/>
      <c r="AO51" s="128"/>
      <c r="AP51" s="128"/>
      <c r="AQ51" s="128"/>
      <c r="AR51" s="128"/>
      <c r="AS51" s="128"/>
      <c r="AT51" s="128"/>
      <c r="AU51" s="128"/>
      <c r="AV51" s="128"/>
      <c r="AW51" s="128"/>
      <c r="AX51" s="128"/>
      <c r="AY51" s="128"/>
      <c r="AZ51" s="128"/>
      <c r="BA51" s="128"/>
      <c r="BB51" s="128"/>
      <c r="BC51" s="128"/>
      <c r="BD51" s="128"/>
      <c r="BE51" s="128"/>
      <c r="BF51" s="128"/>
      <c r="BG51" s="128"/>
      <c r="BH51" s="128"/>
      <c r="BI51" s="128"/>
      <c r="BJ51" s="128"/>
      <c r="BK51" s="128"/>
      <c r="BL51" s="128"/>
      <c r="BM51" s="128"/>
      <c r="BN51" s="128"/>
      <c r="BO51" s="128"/>
      <c r="BP51" s="128"/>
      <c r="BQ51" s="128"/>
      <c r="BR51" s="128"/>
      <c r="BS51" s="128"/>
      <c r="BT51" s="128"/>
      <c r="BU51" s="128"/>
      <c r="BV51" s="128"/>
      <c r="BW51" s="128"/>
      <c r="BX51" s="128"/>
      <c r="BY51" s="128"/>
      <c r="BZ51" s="128"/>
      <c r="CA51" s="128"/>
      <c r="CB51" s="128"/>
      <c r="CC51" s="128"/>
      <c r="CD51" s="128"/>
      <c r="CE51" s="128"/>
      <c r="CF51" s="128"/>
      <c r="CG51" s="128"/>
      <c r="CH51" s="128"/>
      <c r="CI51" s="128"/>
      <c r="CJ51" s="128"/>
      <c r="CK51" s="128"/>
      <c r="CL51" s="128"/>
      <c r="CM51" s="128"/>
      <c r="CN51" s="128"/>
      <c r="CO51" s="128"/>
      <c r="CP51" s="128"/>
      <c r="CQ51" s="128"/>
      <c r="CR51" s="128"/>
      <c r="CS51" s="128"/>
      <c r="CT51" s="128"/>
      <c r="CU51" s="128"/>
      <c r="CV51" s="128"/>
      <c r="CW51" s="128"/>
      <c r="CX51" s="128"/>
      <c r="CY51" s="128"/>
      <c r="CZ51" s="128"/>
      <c r="DA51" s="128"/>
      <c r="DB51" s="128"/>
      <c r="DC51" s="128"/>
      <c r="DD51" s="128"/>
      <c r="DE51" s="128"/>
      <c r="DF51" s="128"/>
      <c r="DG51" s="128"/>
      <c r="DH51" s="128"/>
      <c r="DI51" s="128"/>
      <c r="DJ51" s="128"/>
      <c r="DK51" s="128"/>
      <c r="DL51" s="128"/>
      <c r="DM51" s="128"/>
      <c r="DN51" s="128"/>
      <c r="DO51" s="128"/>
      <c r="DP51" s="128"/>
      <c r="DQ51" s="128"/>
      <c r="DR51" s="127"/>
      <c r="DS51" s="127"/>
      <c r="DT51" s="127"/>
      <c r="DU51" s="127"/>
      <c r="DV51" s="127"/>
      <c r="DW51" s="127"/>
      <c r="DX51" s="127"/>
      <c r="DY51" s="127"/>
      <c r="DZ51" s="127"/>
      <c r="EA51" s="127"/>
      <c r="EB51" s="127"/>
      <c r="EC51" s="127"/>
      <c r="ED51" s="127"/>
      <c r="EE51" s="127"/>
      <c r="EF51" s="127"/>
      <c r="EG51" s="127"/>
      <c r="EH51" s="127"/>
      <c r="EI51" s="127"/>
      <c r="EJ51" s="127"/>
      <c r="EK51" s="127"/>
      <c r="EL51" s="127"/>
      <c r="EM51" s="127"/>
    </row>
    <row r="52" spans="1:143">
      <c r="A52" s="127"/>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c r="AA52" s="128"/>
      <c r="AB52" s="128"/>
      <c r="AC52" s="128"/>
      <c r="AD52" s="128"/>
      <c r="AE52" s="128"/>
      <c r="AF52" s="128"/>
      <c r="AG52" s="128"/>
      <c r="AH52" s="128"/>
      <c r="AI52" s="128"/>
      <c r="AJ52" s="128"/>
      <c r="AK52" s="128"/>
      <c r="AL52" s="128"/>
      <c r="AM52" s="128"/>
      <c r="AN52" s="128"/>
      <c r="AO52" s="128"/>
      <c r="AP52" s="128"/>
      <c r="AQ52" s="128"/>
      <c r="AR52" s="128"/>
      <c r="AS52" s="128"/>
      <c r="AT52" s="128"/>
      <c r="AU52" s="128"/>
      <c r="AV52" s="128"/>
      <c r="AW52" s="128"/>
      <c r="AX52" s="128"/>
      <c r="AY52" s="128"/>
      <c r="AZ52" s="128"/>
      <c r="BA52" s="128"/>
      <c r="BB52" s="128"/>
      <c r="BC52" s="128"/>
      <c r="BD52" s="128"/>
      <c r="BE52" s="128"/>
      <c r="BF52" s="128"/>
      <c r="BG52" s="128"/>
      <c r="BH52" s="128"/>
      <c r="BI52" s="128"/>
      <c r="BJ52" s="128"/>
      <c r="BK52" s="128"/>
      <c r="BL52" s="128"/>
      <c r="BM52" s="128"/>
      <c r="BN52" s="128"/>
      <c r="BO52" s="128"/>
      <c r="BP52" s="128"/>
      <c r="BQ52" s="128"/>
      <c r="BR52" s="128"/>
      <c r="BS52" s="128"/>
      <c r="BT52" s="128"/>
      <c r="BU52" s="128"/>
      <c r="BV52" s="128"/>
      <c r="BW52" s="128"/>
      <c r="BX52" s="128"/>
      <c r="BY52" s="128"/>
      <c r="BZ52" s="128"/>
      <c r="CA52" s="128"/>
      <c r="CB52" s="128"/>
      <c r="CC52" s="128"/>
      <c r="CD52" s="128"/>
      <c r="CE52" s="128"/>
      <c r="CF52" s="128"/>
      <c r="CG52" s="128"/>
      <c r="CH52" s="128"/>
      <c r="CI52" s="128"/>
      <c r="CJ52" s="128"/>
      <c r="CK52" s="128"/>
      <c r="CL52" s="128"/>
      <c r="CM52" s="128"/>
      <c r="CN52" s="128"/>
      <c r="CO52" s="128"/>
      <c r="CP52" s="128"/>
      <c r="CQ52" s="128"/>
      <c r="CR52" s="128"/>
      <c r="CS52" s="128"/>
      <c r="CT52" s="128"/>
      <c r="CU52" s="128"/>
      <c r="CV52" s="128"/>
      <c r="CW52" s="128"/>
      <c r="CX52" s="128"/>
      <c r="CY52" s="128"/>
      <c r="CZ52" s="128"/>
      <c r="DA52" s="128"/>
      <c r="DB52" s="128"/>
      <c r="DC52" s="128"/>
      <c r="DD52" s="128"/>
      <c r="DE52" s="128"/>
      <c r="DF52" s="128"/>
      <c r="DG52" s="128"/>
      <c r="DH52" s="128"/>
      <c r="DI52" s="128"/>
      <c r="DJ52" s="128"/>
      <c r="DK52" s="128"/>
      <c r="DL52" s="128"/>
      <c r="DM52" s="128"/>
      <c r="DN52" s="128"/>
      <c r="DO52" s="128"/>
      <c r="DP52" s="128"/>
      <c r="DQ52" s="128"/>
      <c r="DR52" s="127"/>
      <c r="DS52" s="127"/>
      <c r="DT52" s="127"/>
      <c r="DU52" s="127"/>
      <c r="DV52" s="127"/>
      <c r="DW52" s="127"/>
      <c r="DX52" s="127"/>
      <c r="DY52" s="127"/>
      <c r="DZ52" s="127"/>
      <c r="EA52" s="127"/>
      <c r="EB52" s="127"/>
      <c r="EC52" s="127"/>
      <c r="ED52" s="127"/>
      <c r="EE52" s="127"/>
      <c r="EF52" s="127"/>
      <c r="EG52" s="127"/>
      <c r="EH52" s="127"/>
      <c r="EI52" s="127"/>
      <c r="EJ52" s="127"/>
      <c r="EK52" s="127"/>
      <c r="EL52" s="127"/>
      <c r="EM52" s="127"/>
    </row>
    <row r="53" spans="1:143">
      <c r="A53" s="127"/>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c r="AA53" s="128"/>
      <c r="AB53" s="128"/>
      <c r="AC53" s="128"/>
      <c r="AD53" s="128"/>
      <c r="AE53" s="128"/>
      <c r="AF53" s="128"/>
      <c r="AG53" s="128"/>
      <c r="AH53" s="128"/>
      <c r="AI53" s="128"/>
      <c r="AJ53" s="128"/>
      <c r="AK53" s="128"/>
      <c r="AL53" s="128"/>
      <c r="AM53" s="128"/>
      <c r="AN53" s="128"/>
      <c r="AO53" s="128"/>
      <c r="AP53" s="128"/>
      <c r="AQ53" s="128"/>
      <c r="AR53" s="128"/>
      <c r="AS53" s="128"/>
      <c r="AT53" s="128"/>
      <c r="AU53" s="128"/>
      <c r="AV53" s="128"/>
      <c r="AW53" s="128"/>
      <c r="AX53" s="128"/>
      <c r="AY53" s="128"/>
      <c r="AZ53" s="128"/>
      <c r="BA53" s="128"/>
      <c r="BB53" s="128"/>
      <c r="BC53" s="128"/>
      <c r="BD53" s="128"/>
      <c r="BE53" s="128"/>
      <c r="BF53" s="128"/>
      <c r="BG53" s="128"/>
      <c r="BH53" s="128"/>
      <c r="BI53" s="128"/>
      <c r="BJ53" s="128"/>
      <c r="BK53" s="128"/>
      <c r="BL53" s="128"/>
      <c r="BM53" s="128"/>
      <c r="BN53" s="128"/>
      <c r="BO53" s="128"/>
      <c r="BP53" s="128"/>
      <c r="BQ53" s="128"/>
      <c r="BR53" s="128"/>
      <c r="BS53" s="128"/>
      <c r="BT53" s="128"/>
      <c r="BU53" s="128"/>
      <c r="BV53" s="128"/>
      <c r="BW53" s="128"/>
      <c r="BX53" s="128"/>
      <c r="BY53" s="128"/>
      <c r="BZ53" s="128"/>
      <c r="CA53" s="128"/>
      <c r="CB53" s="128"/>
      <c r="CC53" s="128"/>
      <c r="CD53" s="128"/>
      <c r="CE53" s="128"/>
      <c r="CF53" s="128"/>
      <c r="CG53" s="128"/>
      <c r="CH53" s="128"/>
      <c r="CI53" s="128"/>
      <c r="CJ53" s="128"/>
      <c r="CK53" s="128"/>
      <c r="CL53" s="128"/>
      <c r="CM53" s="128"/>
      <c r="CN53" s="128"/>
      <c r="CO53" s="128"/>
      <c r="CP53" s="128"/>
      <c r="CQ53" s="128"/>
      <c r="CR53" s="128"/>
      <c r="CS53" s="128"/>
      <c r="CT53" s="128"/>
      <c r="CU53" s="128"/>
      <c r="CV53" s="128"/>
      <c r="CW53" s="128"/>
      <c r="CX53" s="128"/>
      <c r="CY53" s="128"/>
      <c r="CZ53" s="128"/>
      <c r="DA53" s="128"/>
      <c r="DB53" s="128"/>
      <c r="DC53" s="128"/>
      <c r="DD53" s="128"/>
      <c r="DE53" s="128"/>
      <c r="DF53" s="128"/>
      <c r="DG53" s="128"/>
      <c r="DH53" s="128"/>
      <c r="DI53" s="128"/>
      <c r="DJ53" s="128"/>
      <c r="DK53" s="128"/>
      <c r="DL53" s="128"/>
      <c r="DM53" s="128"/>
      <c r="DN53" s="128"/>
      <c r="DO53" s="128"/>
      <c r="DP53" s="128"/>
      <c r="DQ53" s="128"/>
      <c r="DR53" s="127"/>
      <c r="DS53" s="127"/>
      <c r="DT53" s="127"/>
      <c r="DU53" s="127"/>
      <c r="DV53" s="127"/>
      <c r="DW53" s="127"/>
      <c r="DX53" s="127"/>
      <c r="DY53" s="127"/>
      <c r="DZ53" s="127"/>
      <c r="EA53" s="127"/>
      <c r="EB53" s="127"/>
      <c r="EC53" s="127"/>
      <c r="ED53" s="127"/>
      <c r="EE53" s="127"/>
      <c r="EF53" s="127"/>
      <c r="EG53" s="127"/>
      <c r="EH53" s="127"/>
      <c r="EI53" s="127"/>
      <c r="EJ53" s="127"/>
      <c r="EK53" s="127"/>
      <c r="EL53" s="127"/>
      <c r="EM53" s="127"/>
    </row>
    <row r="54" spans="1:143">
      <c r="A54" s="127"/>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c r="AA54" s="128"/>
      <c r="AB54" s="128"/>
      <c r="AC54" s="128"/>
      <c r="AD54" s="128"/>
      <c r="AE54" s="128"/>
      <c r="AF54" s="128"/>
      <c r="AG54" s="128"/>
      <c r="AH54" s="128"/>
      <c r="AI54" s="128"/>
      <c r="AJ54" s="128"/>
      <c r="AK54" s="128"/>
      <c r="AL54" s="128"/>
      <c r="AM54" s="128"/>
      <c r="AN54" s="128"/>
      <c r="AO54" s="128"/>
      <c r="AP54" s="128"/>
      <c r="AQ54" s="128"/>
      <c r="AR54" s="128"/>
      <c r="AS54" s="128"/>
      <c r="AT54" s="128"/>
      <c r="AU54" s="128"/>
      <c r="AV54" s="128"/>
      <c r="AW54" s="128"/>
      <c r="AX54" s="128"/>
      <c r="AY54" s="128"/>
      <c r="AZ54" s="128"/>
      <c r="BA54" s="128"/>
      <c r="BB54" s="128"/>
      <c r="BC54" s="128"/>
      <c r="BD54" s="128"/>
      <c r="BE54" s="128"/>
      <c r="BF54" s="128"/>
      <c r="BG54" s="128"/>
      <c r="BH54" s="128"/>
      <c r="BI54" s="128"/>
      <c r="BJ54" s="128"/>
      <c r="BK54" s="128"/>
      <c r="BL54" s="128"/>
      <c r="BM54" s="128"/>
      <c r="BN54" s="128"/>
      <c r="BO54" s="128"/>
      <c r="BP54" s="128"/>
      <c r="BQ54" s="128"/>
      <c r="BR54" s="128"/>
      <c r="BS54" s="128"/>
      <c r="BT54" s="128"/>
      <c r="BU54" s="128"/>
      <c r="BV54" s="128"/>
      <c r="BW54" s="128"/>
      <c r="BX54" s="128"/>
      <c r="BY54" s="128"/>
      <c r="BZ54" s="128"/>
      <c r="CA54" s="128"/>
      <c r="CB54" s="128"/>
      <c r="CC54" s="128"/>
      <c r="CD54" s="128"/>
      <c r="CE54" s="128"/>
      <c r="CF54" s="128"/>
      <c r="CG54" s="128"/>
      <c r="CH54" s="128"/>
      <c r="CI54" s="128"/>
      <c r="CJ54" s="128"/>
      <c r="CK54" s="128"/>
      <c r="CL54" s="128"/>
      <c r="CM54" s="128"/>
      <c r="CN54" s="128"/>
      <c r="CO54" s="128"/>
      <c r="CP54" s="128"/>
      <c r="CQ54" s="128"/>
      <c r="CR54" s="128"/>
      <c r="CS54" s="128"/>
      <c r="CT54" s="128"/>
      <c r="CU54" s="128"/>
      <c r="CV54" s="128"/>
      <c r="CW54" s="128"/>
      <c r="CX54" s="128"/>
      <c r="CY54" s="128"/>
      <c r="CZ54" s="128"/>
      <c r="DA54" s="128"/>
      <c r="DB54" s="128"/>
      <c r="DC54" s="128"/>
      <c r="DD54" s="128"/>
      <c r="DE54" s="128"/>
      <c r="DF54" s="128"/>
      <c r="DG54" s="128"/>
      <c r="DH54" s="128"/>
      <c r="DI54" s="128"/>
      <c r="DJ54" s="128"/>
      <c r="DK54" s="128"/>
      <c r="DL54" s="128"/>
      <c r="DM54" s="128"/>
      <c r="DN54" s="128"/>
      <c r="DO54" s="128"/>
      <c r="DP54" s="128"/>
      <c r="DQ54" s="128"/>
      <c r="DR54" s="127"/>
      <c r="DS54" s="127"/>
      <c r="DT54" s="127"/>
      <c r="DU54" s="127"/>
      <c r="DV54" s="127"/>
      <c r="DW54" s="127"/>
      <c r="DX54" s="127"/>
      <c r="DY54" s="127"/>
      <c r="DZ54" s="127"/>
      <c r="EA54" s="127"/>
      <c r="EB54" s="127"/>
      <c r="EC54" s="127"/>
      <c r="ED54" s="127"/>
      <c r="EE54" s="127"/>
      <c r="EF54" s="127"/>
      <c r="EG54" s="127"/>
      <c r="EH54" s="127"/>
      <c r="EI54" s="127"/>
      <c r="EJ54" s="127"/>
      <c r="EK54" s="127"/>
      <c r="EL54" s="127"/>
      <c r="EM54" s="127"/>
    </row>
    <row r="55" spans="1:143">
      <c r="A55" s="127"/>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c r="AA55" s="128"/>
      <c r="AB55" s="128"/>
      <c r="AC55" s="128"/>
      <c r="AD55" s="128"/>
      <c r="AE55" s="128"/>
      <c r="AF55" s="128"/>
      <c r="AG55" s="128"/>
      <c r="AH55" s="128"/>
      <c r="AI55" s="128"/>
      <c r="AJ55" s="128"/>
      <c r="AK55" s="128"/>
      <c r="AL55" s="128"/>
      <c r="AM55" s="128"/>
      <c r="AN55" s="128"/>
      <c r="AO55" s="128"/>
      <c r="AP55" s="128"/>
      <c r="AQ55" s="128"/>
      <c r="AR55" s="128"/>
      <c r="AS55" s="128"/>
      <c r="AT55" s="128"/>
      <c r="AU55" s="128"/>
      <c r="AV55" s="128"/>
      <c r="AW55" s="128"/>
      <c r="AX55" s="128"/>
      <c r="AY55" s="128"/>
      <c r="AZ55" s="128"/>
      <c r="BA55" s="128"/>
      <c r="BB55" s="128"/>
      <c r="BC55" s="128"/>
      <c r="BD55" s="128"/>
      <c r="BE55" s="128"/>
      <c r="BF55" s="128"/>
      <c r="BG55" s="128"/>
      <c r="BH55" s="128"/>
      <c r="BI55" s="128"/>
      <c r="BJ55" s="128"/>
      <c r="BK55" s="128"/>
      <c r="BL55" s="128"/>
      <c r="BM55" s="128"/>
      <c r="BN55" s="128"/>
      <c r="BO55" s="128"/>
      <c r="BP55" s="128"/>
      <c r="BQ55" s="128"/>
      <c r="BR55" s="128"/>
      <c r="BS55" s="128"/>
      <c r="BT55" s="128"/>
      <c r="BU55" s="128"/>
      <c r="BV55" s="128"/>
      <c r="BW55" s="128"/>
      <c r="BX55" s="128"/>
      <c r="BY55" s="128"/>
      <c r="BZ55" s="128"/>
      <c r="CA55" s="128"/>
      <c r="CB55" s="128"/>
      <c r="CC55" s="128"/>
      <c r="CD55" s="128"/>
      <c r="CE55" s="128"/>
      <c r="CF55" s="128"/>
      <c r="CG55" s="128"/>
      <c r="CH55" s="128"/>
      <c r="CI55" s="128"/>
      <c r="CJ55" s="128"/>
      <c r="CK55" s="128"/>
      <c r="CL55" s="128"/>
      <c r="CM55" s="128"/>
      <c r="CN55" s="128"/>
      <c r="CO55" s="128"/>
      <c r="CP55" s="128"/>
      <c r="CQ55" s="128"/>
      <c r="CR55" s="128"/>
      <c r="CS55" s="128"/>
      <c r="CT55" s="128"/>
      <c r="CU55" s="128"/>
      <c r="CV55" s="128"/>
      <c r="CW55" s="128"/>
      <c r="CX55" s="128"/>
      <c r="CY55" s="128"/>
      <c r="CZ55" s="128"/>
      <c r="DA55" s="128"/>
      <c r="DB55" s="128"/>
      <c r="DC55" s="128"/>
      <c r="DD55" s="128"/>
      <c r="DE55" s="128"/>
      <c r="DF55" s="128"/>
      <c r="DG55" s="128"/>
      <c r="DH55" s="128"/>
      <c r="DI55" s="128"/>
      <c r="DJ55" s="128"/>
      <c r="DK55" s="128"/>
      <c r="DL55" s="128"/>
      <c r="DM55" s="128"/>
      <c r="DN55" s="128"/>
      <c r="DO55" s="128"/>
      <c r="DP55" s="128"/>
      <c r="DQ55" s="128"/>
      <c r="DR55" s="127"/>
      <c r="DS55" s="127"/>
      <c r="DT55" s="127"/>
      <c r="DU55" s="127"/>
      <c r="DV55" s="127"/>
      <c r="DW55" s="127"/>
      <c r="DX55" s="127"/>
      <c r="DY55" s="127"/>
      <c r="DZ55" s="127"/>
      <c r="EA55" s="127"/>
      <c r="EB55" s="127"/>
      <c r="EC55" s="127"/>
      <c r="ED55" s="127"/>
      <c r="EE55" s="127"/>
      <c r="EF55" s="127"/>
      <c r="EG55" s="127"/>
      <c r="EH55" s="127"/>
      <c r="EI55" s="127"/>
      <c r="EJ55" s="127"/>
      <c r="EK55" s="127"/>
      <c r="EL55" s="127"/>
      <c r="EM55" s="127"/>
    </row>
    <row r="56" spans="1:143">
      <c r="A56" s="127"/>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c r="AA56" s="128"/>
      <c r="AB56" s="128"/>
      <c r="AC56" s="128"/>
      <c r="AD56" s="128"/>
      <c r="AE56" s="128"/>
      <c r="AF56" s="128"/>
      <c r="AG56" s="128"/>
      <c r="AH56" s="128"/>
      <c r="AI56" s="128"/>
      <c r="AJ56" s="128"/>
      <c r="AK56" s="128"/>
      <c r="AL56" s="128"/>
      <c r="AM56" s="128"/>
      <c r="AN56" s="128"/>
      <c r="AO56" s="128"/>
      <c r="AP56" s="128"/>
      <c r="AQ56" s="128"/>
      <c r="AR56" s="128"/>
      <c r="AS56" s="128"/>
      <c r="AT56" s="128"/>
      <c r="AU56" s="128"/>
      <c r="AV56" s="128"/>
      <c r="AW56" s="128"/>
      <c r="AX56" s="128"/>
      <c r="AY56" s="128"/>
      <c r="AZ56" s="128"/>
      <c r="BA56" s="128"/>
      <c r="BB56" s="128"/>
      <c r="BC56" s="128"/>
      <c r="BD56" s="128"/>
      <c r="BE56" s="128"/>
      <c r="BF56" s="128"/>
      <c r="BG56" s="128"/>
      <c r="BH56" s="128"/>
      <c r="BI56" s="128"/>
      <c r="BJ56" s="128"/>
      <c r="BK56" s="128"/>
      <c r="BL56" s="128"/>
      <c r="BM56" s="128"/>
      <c r="BN56" s="128"/>
      <c r="BO56" s="128"/>
      <c r="BP56" s="128"/>
      <c r="BQ56" s="128"/>
      <c r="BR56" s="128"/>
      <c r="BS56" s="128"/>
      <c r="BT56" s="128"/>
      <c r="BU56" s="128"/>
      <c r="BV56" s="128"/>
      <c r="BW56" s="128"/>
      <c r="BX56" s="128"/>
      <c r="BY56" s="128"/>
      <c r="BZ56" s="128"/>
      <c r="CA56" s="128"/>
      <c r="CB56" s="128"/>
      <c r="CC56" s="128"/>
      <c r="CD56" s="128"/>
      <c r="CE56" s="128"/>
      <c r="CF56" s="128"/>
      <c r="CG56" s="128"/>
      <c r="CH56" s="128"/>
      <c r="CI56" s="128"/>
      <c r="CJ56" s="128"/>
      <c r="CK56" s="128"/>
      <c r="CL56" s="128"/>
      <c r="CM56" s="128"/>
      <c r="CN56" s="128"/>
      <c r="CO56" s="128"/>
      <c r="CP56" s="128"/>
      <c r="CQ56" s="128"/>
      <c r="CR56" s="128"/>
      <c r="CS56" s="128"/>
      <c r="CT56" s="128"/>
      <c r="CU56" s="128"/>
      <c r="CV56" s="128"/>
      <c r="CW56" s="128"/>
      <c r="CX56" s="128"/>
      <c r="CY56" s="128"/>
      <c r="CZ56" s="128"/>
      <c r="DA56" s="128"/>
      <c r="DB56" s="128"/>
      <c r="DC56" s="128"/>
      <c r="DD56" s="128"/>
      <c r="DE56" s="128"/>
      <c r="DF56" s="128"/>
      <c r="DG56" s="128"/>
      <c r="DH56" s="128"/>
      <c r="DI56" s="128"/>
      <c r="DJ56" s="128"/>
      <c r="DK56" s="128"/>
      <c r="DL56" s="128"/>
      <c r="DM56" s="128"/>
      <c r="DN56" s="128"/>
      <c r="DO56" s="128"/>
      <c r="DP56" s="128"/>
      <c r="DQ56" s="128"/>
      <c r="DR56" s="127"/>
      <c r="DS56" s="127"/>
      <c r="DT56" s="127"/>
      <c r="DU56" s="127"/>
      <c r="DV56" s="127"/>
      <c r="DW56" s="127"/>
      <c r="DX56" s="127"/>
      <c r="DY56" s="127"/>
      <c r="DZ56" s="127"/>
      <c r="EA56" s="127"/>
      <c r="EB56" s="127"/>
      <c r="EC56" s="127"/>
      <c r="ED56" s="127"/>
      <c r="EE56" s="127"/>
      <c r="EF56" s="127"/>
      <c r="EG56" s="127"/>
      <c r="EH56" s="127"/>
      <c r="EI56" s="127"/>
      <c r="EJ56" s="127"/>
      <c r="EK56" s="127"/>
      <c r="EL56" s="127"/>
      <c r="EM56" s="127"/>
    </row>
    <row r="57" spans="1:143">
      <c r="A57" s="127"/>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c r="AA57" s="128"/>
      <c r="AB57" s="128"/>
      <c r="AC57" s="128"/>
      <c r="AD57" s="128"/>
      <c r="AE57" s="128"/>
      <c r="AF57" s="128"/>
      <c r="AG57" s="128"/>
      <c r="AH57" s="128"/>
      <c r="AI57" s="128"/>
      <c r="AJ57" s="128"/>
      <c r="AK57" s="128"/>
      <c r="AL57" s="128"/>
      <c r="AM57" s="128"/>
      <c r="AN57" s="128"/>
      <c r="AO57" s="128"/>
      <c r="AP57" s="128"/>
      <c r="AQ57" s="128"/>
      <c r="AR57" s="128"/>
      <c r="AS57" s="128"/>
      <c r="AT57" s="128"/>
      <c r="AU57" s="128"/>
      <c r="AV57" s="128"/>
      <c r="AW57" s="128"/>
      <c r="AX57" s="128"/>
      <c r="AY57" s="128"/>
      <c r="AZ57" s="128"/>
      <c r="BA57" s="128"/>
      <c r="BB57" s="128"/>
      <c r="BC57" s="128"/>
      <c r="BD57" s="128"/>
      <c r="BE57" s="128"/>
      <c r="BF57" s="128"/>
      <c r="BG57" s="128"/>
      <c r="BH57" s="128"/>
      <c r="BI57" s="128"/>
      <c r="BJ57" s="128"/>
      <c r="BK57" s="128"/>
      <c r="BL57" s="128"/>
      <c r="BM57" s="128"/>
      <c r="BN57" s="128"/>
      <c r="BO57" s="128"/>
      <c r="BP57" s="128"/>
      <c r="BQ57" s="128"/>
      <c r="BR57" s="128"/>
      <c r="BS57" s="128"/>
      <c r="BT57" s="128"/>
      <c r="BU57" s="128"/>
      <c r="BV57" s="128"/>
      <c r="BW57" s="128"/>
      <c r="BX57" s="128"/>
      <c r="BY57" s="128"/>
      <c r="BZ57" s="128"/>
      <c r="CA57" s="128"/>
      <c r="CB57" s="128"/>
      <c r="CC57" s="128"/>
      <c r="CD57" s="128"/>
      <c r="CE57" s="128"/>
      <c r="CF57" s="128"/>
      <c r="CG57" s="128"/>
      <c r="CH57" s="128"/>
      <c r="CI57" s="128"/>
      <c r="CJ57" s="128"/>
      <c r="CK57" s="128"/>
      <c r="CL57" s="128"/>
      <c r="CM57" s="128"/>
      <c r="CN57" s="128"/>
      <c r="CO57" s="128"/>
      <c r="CP57" s="128"/>
      <c r="CQ57" s="128"/>
      <c r="CR57" s="128"/>
      <c r="CS57" s="128"/>
      <c r="CT57" s="128"/>
      <c r="CU57" s="128"/>
      <c r="CV57" s="128"/>
      <c r="CW57" s="128"/>
      <c r="CX57" s="128"/>
      <c r="CY57" s="128"/>
      <c r="CZ57" s="128"/>
      <c r="DA57" s="128"/>
      <c r="DB57" s="128"/>
      <c r="DC57" s="128"/>
      <c r="DD57" s="128"/>
      <c r="DE57" s="128"/>
      <c r="DF57" s="128"/>
      <c r="DG57" s="128"/>
      <c r="DH57" s="128"/>
      <c r="DI57" s="128"/>
      <c r="DJ57" s="128"/>
      <c r="DK57" s="128"/>
      <c r="DL57" s="128"/>
      <c r="DM57" s="128"/>
      <c r="DN57" s="128"/>
      <c r="DO57" s="128"/>
      <c r="DP57" s="128"/>
      <c r="DQ57" s="128"/>
      <c r="DR57" s="127"/>
      <c r="DS57" s="127"/>
      <c r="DT57" s="127"/>
      <c r="DU57" s="127"/>
      <c r="DV57" s="127"/>
      <c r="DW57" s="127"/>
      <c r="DX57" s="127"/>
      <c r="DY57" s="127"/>
      <c r="DZ57" s="127"/>
      <c r="EA57" s="127"/>
      <c r="EB57" s="127"/>
      <c r="EC57" s="127"/>
      <c r="ED57" s="127"/>
      <c r="EE57" s="127"/>
      <c r="EF57" s="127"/>
      <c r="EG57" s="127"/>
      <c r="EH57" s="127"/>
      <c r="EI57" s="127"/>
      <c r="EJ57" s="127"/>
      <c r="EK57" s="127"/>
      <c r="EL57" s="127"/>
      <c r="EM57" s="127"/>
    </row>
    <row r="58" spans="1:143">
      <c r="A58" s="127"/>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c r="AA58" s="128"/>
      <c r="AB58" s="128"/>
      <c r="AC58" s="128"/>
      <c r="AD58" s="128"/>
      <c r="AE58" s="128"/>
      <c r="AF58" s="128"/>
      <c r="AG58" s="128"/>
      <c r="AH58" s="128"/>
      <c r="AI58" s="128"/>
      <c r="AJ58" s="128"/>
      <c r="AK58" s="128"/>
      <c r="AL58" s="128"/>
      <c r="AM58" s="128"/>
      <c r="AN58" s="128"/>
      <c r="AO58" s="128"/>
      <c r="AP58" s="128"/>
      <c r="AQ58" s="128"/>
      <c r="AR58" s="128"/>
      <c r="AS58" s="128"/>
      <c r="AT58" s="128"/>
      <c r="AU58" s="128"/>
      <c r="AV58" s="128"/>
      <c r="AW58" s="128"/>
      <c r="AX58" s="128"/>
      <c r="AY58" s="128"/>
      <c r="AZ58" s="128"/>
      <c r="BA58" s="128"/>
      <c r="BB58" s="128"/>
      <c r="BC58" s="128"/>
      <c r="BD58" s="128"/>
      <c r="BE58" s="128"/>
      <c r="BF58" s="128"/>
      <c r="BG58" s="128"/>
      <c r="BH58" s="128"/>
      <c r="BI58" s="128"/>
      <c r="BJ58" s="128"/>
      <c r="BK58" s="128"/>
      <c r="BL58" s="128"/>
      <c r="BM58" s="128"/>
      <c r="BN58" s="128"/>
      <c r="BO58" s="128"/>
      <c r="BP58" s="128"/>
      <c r="BQ58" s="128"/>
      <c r="BR58" s="128"/>
      <c r="BS58" s="128"/>
      <c r="BT58" s="128"/>
      <c r="BU58" s="128"/>
      <c r="BV58" s="128"/>
      <c r="BW58" s="128"/>
      <c r="BX58" s="128"/>
      <c r="BY58" s="128"/>
      <c r="BZ58" s="128"/>
      <c r="CA58" s="128"/>
      <c r="CB58" s="128"/>
      <c r="CC58" s="128"/>
      <c r="CD58" s="128"/>
      <c r="CE58" s="128"/>
      <c r="CF58" s="128"/>
      <c r="CG58" s="128"/>
      <c r="CH58" s="128"/>
      <c r="CI58" s="128"/>
      <c r="CJ58" s="128"/>
      <c r="CK58" s="128"/>
      <c r="CL58" s="128"/>
      <c r="CM58" s="128"/>
      <c r="CN58" s="128"/>
      <c r="CO58" s="128"/>
      <c r="CP58" s="128"/>
      <c r="CQ58" s="128"/>
      <c r="CR58" s="128"/>
      <c r="CS58" s="128"/>
      <c r="CT58" s="128"/>
      <c r="CU58" s="128"/>
      <c r="CV58" s="128"/>
      <c r="CW58" s="128"/>
      <c r="CX58" s="128"/>
      <c r="CY58" s="128"/>
      <c r="CZ58" s="128"/>
      <c r="DA58" s="128"/>
      <c r="DB58" s="128"/>
      <c r="DC58" s="128"/>
      <c r="DD58" s="128"/>
      <c r="DE58" s="128"/>
      <c r="DF58" s="128"/>
      <c r="DG58" s="128"/>
      <c r="DH58" s="128"/>
      <c r="DI58" s="128"/>
      <c r="DJ58" s="128"/>
      <c r="DK58" s="128"/>
      <c r="DL58" s="128"/>
      <c r="DM58" s="128"/>
      <c r="DN58" s="128"/>
      <c r="DO58" s="128"/>
      <c r="DP58" s="128"/>
      <c r="DQ58" s="128"/>
      <c r="DR58" s="127"/>
      <c r="DS58" s="127"/>
      <c r="DT58" s="127"/>
      <c r="DU58" s="127"/>
      <c r="DV58" s="127"/>
      <c r="DW58" s="127"/>
      <c r="DX58" s="127"/>
      <c r="DY58" s="127"/>
      <c r="DZ58" s="127"/>
      <c r="EA58" s="127"/>
      <c r="EB58" s="127"/>
      <c r="EC58" s="127"/>
      <c r="ED58" s="127"/>
      <c r="EE58" s="127"/>
      <c r="EF58" s="127"/>
      <c r="EG58" s="127"/>
      <c r="EH58" s="127"/>
      <c r="EI58" s="127"/>
      <c r="EJ58" s="127"/>
      <c r="EK58" s="127"/>
      <c r="EL58" s="127"/>
      <c r="EM58" s="127"/>
    </row>
    <row r="59" spans="1:143">
      <c r="A59" s="127"/>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c r="AA59" s="128"/>
      <c r="AB59" s="128"/>
      <c r="AC59" s="128"/>
      <c r="AD59" s="128"/>
      <c r="AE59" s="128"/>
      <c r="AF59" s="128"/>
      <c r="AG59" s="128"/>
      <c r="AH59" s="128"/>
      <c r="AI59" s="128"/>
      <c r="AJ59" s="128"/>
      <c r="AK59" s="128"/>
      <c r="AL59" s="128"/>
      <c r="AM59" s="128"/>
      <c r="AN59" s="128"/>
      <c r="AO59" s="128"/>
      <c r="AP59" s="128"/>
      <c r="AQ59" s="128"/>
      <c r="AR59" s="128"/>
      <c r="AS59" s="128"/>
      <c r="AT59" s="128"/>
      <c r="AU59" s="128"/>
      <c r="AV59" s="128"/>
      <c r="AW59" s="128"/>
      <c r="AX59" s="128"/>
      <c r="AY59" s="128"/>
      <c r="AZ59" s="128"/>
      <c r="BA59" s="128"/>
      <c r="BB59" s="128"/>
      <c r="BC59" s="128"/>
      <c r="BD59" s="128"/>
      <c r="BE59" s="128"/>
      <c r="BF59" s="128"/>
      <c r="BG59" s="128"/>
      <c r="BH59" s="128"/>
      <c r="BI59" s="128"/>
      <c r="BJ59" s="128"/>
      <c r="BK59" s="128"/>
      <c r="BL59" s="128"/>
      <c r="BM59" s="128"/>
      <c r="BN59" s="128"/>
      <c r="BO59" s="128"/>
      <c r="BP59" s="128"/>
      <c r="BQ59" s="128"/>
      <c r="BR59" s="128"/>
      <c r="BS59" s="128"/>
      <c r="BT59" s="128"/>
      <c r="BU59" s="128"/>
      <c r="BV59" s="128"/>
      <c r="BW59" s="128"/>
      <c r="BX59" s="128"/>
      <c r="BY59" s="128"/>
      <c r="BZ59" s="128"/>
      <c r="CA59" s="128"/>
      <c r="CB59" s="128"/>
      <c r="CC59" s="128"/>
      <c r="CD59" s="128"/>
      <c r="CE59" s="128"/>
      <c r="CF59" s="128"/>
      <c r="CG59" s="128"/>
      <c r="CH59" s="128"/>
      <c r="CI59" s="128"/>
      <c r="CJ59" s="128"/>
      <c r="CK59" s="128"/>
      <c r="CL59" s="128"/>
      <c r="CM59" s="128"/>
      <c r="CN59" s="128"/>
      <c r="CO59" s="128"/>
      <c r="CP59" s="128"/>
      <c r="CQ59" s="128"/>
      <c r="CR59" s="128"/>
      <c r="CS59" s="128"/>
      <c r="CT59" s="128"/>
      <c r="CU59" s="128"/>
      <c r="CV59" s="128"/>
      <c r="CW59" s="128"/>
      <c r="CX59" s="128"/>
      <c r="CY59" s="128"/>
      <c r="CZ59" s="128"/>
      <c r="DA59" s="128"/>
      <c r="DB59" s="128"/>
      <c r="DC59" s="128"/>
      <c r="DD59" s="128"/>
      <c r="DE59" s="128"/>
      <c r="DF59" s="128"/>
      <c r="DG59" s="128"/>
      <c r="DH59" s="128"/>
      <c r="DI59" s="128"/>
      <c r="DJ59" s="128"/>
      <c r="DK59" s="128"/>
      <c r="DL59" s="128"/>
      <c r="DM59" s="128"/>
      <c r="DN59" s="128"/>
      <c r="DO59" s="128"/>
      <c r="DP59" s="128"/>
      <c r="DQ59" s="128"/>
      <c r="DR59" s="127"/>
      <c r="DS59" s="127"/>
      <c r="DT59" s="127"/>
      <c r="DU59" s="127"/>
      <c r="DV59" s="127"/>
      <c r="DW59" s="127"/>
      <c r="DX59" s="127"/>
      <c r="DY59" s="127"/>
      <c r="DZ59" s="127"/>
      <c r="EA59" s="127"/>
      <c r="EB59" s="127"/>
      <c r="EC59" s="127"/>
      <c r="ED59" s="127"/>
      <c r="EE59" s="127"/>
      <c r="EF59" s="127"/>
      <c r="EG59" s="127"/>
      <c r="EH59" s="127"/>
      <c r="EI59" s="127"/>
      <c r="EJ59" s="127"/>
      <c r="EK59" s="127"/>
      <c r="EL59" s="127"/>
      <c r="EM59" s="127"/>
    </row>
    <row r="60" spans="1:143">
      <c r="A60" s="127"/>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c r="AA60" s="128"/>
      <c r="AB60" s="128"/>
      <c r="AC60" s="128"/>
      <c r="AD60" s="128"/>
      <c r="AE60" s="128"/>
      <c r="AF60" s="128"/>
      <c r="AG60" s="128"/>
      <c r="AH60" s="128"/>
      <c r="AI60" s="128"/>
      <c r="AJ60" s="128"/>
      <c r="AK60" s="128"/>
      <c r="AL60" s="128"/>
      <c r="AM60" s="128"/>
      <c r="AN60" s="128"/>
      <c r="AO60" s="128"/>
      <c r="AP60" s="128"/>
      <c r="AQ60" s="128"/>
      <c r="AR60" s="128"/>
      <c r="AS60" s="128"/>
      <c r="AT60" s="128"/>
      <c r="AU60" s="128"/>
      <c r="AV60" s="128"/>
      <c r="AW60" s="128"/>
      <c r="AX60" s="128"/>
      <c r="AY60" s="128"/>
      <c r="AZ60" s="128"/>
      <c r="BA60" s="128"/>
      <c r="BB60" s="128"/>
      <c r="BC60" s="128"/>
      <c r="BD60" s="128"/>
      <c r="BE60" s="128"/>
      <c r="BF60" s="128"/>
      <c r="BG60" s="128"/>
      <c r="BH60" s="128"/>
      <c r="BI60" s="128"/>
      <c r="BJ60" s="128"/>
      <c r="BK60" s="128"/>
      <c r="BL60" s="128"/>
      <c r="BM60" s="128"/>
      <c r="BN60" s="128"/>
      <c r="BO60" s="128"/>
      <c r="BP60" s="128"/>
      <c r="BQ60" s="128"/>
      <c r="BR60" s="128"/>
      <c r="BS60" s="128"/>
      <c r="BT60" s="128"/>
      <c r="BU60" s="128"/>
      <c r="BV60" s="128"/>
      <c r="BW60" s="128"/>
      <c r="BX60" s="128"/>
      <c r="BY60" s="128"/>
      <c r="BZ60" s="128"/>
      <c r="CA60" s="128"/>
      <c r="CB60" s="128"/>
      <c r="CC60" s="128"/>
      <c r="CD60" s="128"/>
      <c r="CE60" s="128"/>
      <c r="CF60" s="128"/>
      <c r="CG60" s="128"/>
      <c r="CH60" s="128"/>
      <c r="CI60" s="128"/>
      <c r="CJ60" s="128"/>
      <c r="CK60" s="128"/>
      <c r="CL60" s="128"/>
      <c r="CM60" s="128"/>
      <c r="CN60" s="128"/>
      <c r="CO60" s="128"/>
      <c r="CP60" s="128"/>
      <c r="CQ60" s="128"/>
      <c r="CR60" s="128"/>
      <c r="CS60" s="128"/>
      <c r="CT60" s="128"/>
      <c r="CU60" s="128"/>
      <c r="CV60" s="128"/>
      <c r="CW60" s="128"/>
      <c r="CX60" s="128"/>
      <c r="CY60" s="128"/>
      <c r="CZ60" s="128"/>
      <c r="DA60" s="128"/>
      <c r="DB60" s="128"/>
      <c r="DC60" s="128"/>
      <c r="DD60" s="128"/>
      <c r="DE60" s="128"/>
      <c r="DF60" s="128"/>
      <c r="DG60" s="128"/>
      <c r="DH60" s="128"/>
      <c r="DI60" s="128"/>
      <c r="DJ60" s="128"/>
      <c r="DK60" s="128"/>
      <c r="DL60" s="128"/>
      <c r="DM60" s="128"/>
      <c r="DN60" s="128"/>
      <c r="DO60" s="128"/>
      <c r="DP60" s="128"/>
      <c r="DQ60" s="128"/>
      <c r="DR60" s="127"/>
      <c r="DS60" s="127"/>
      <c r="DT60" s="127"/>
      <c r="DU60" s="127"/>
      <c r="DV60" s="127"/>
      <c r="DW60" s="127"/>
      <c r="DX60" s="127"/>
      <c r="DY60" s="127"/>
      <c r="DZ60" s="127"/>
      <c r="EA60" s="127"/>
      <c r="EB60" s="127"/>
      <c r="EC60" s="127"/>
      <c r="ED60" s="127"/>
      <c r="EE60" s="127"/>
      <c r="EF60" s="127"/>
      <c r="EG60" s="127"/>
      <c r="EH60" s="127"/>
      <c r="EI60" s="127"/>
      <c r="EJ60" s="127"/>
      <c r="EK60" s="127"/>
      <c r="EL60" s="127"/>
      <c r="EM60" s="127"/>
    </row>
    <row r="61" spans="1:143">
      <c r="A61" s="127"/>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c r="AA61" s="128"/>
      <c r="AB61" s="128"/>
      <c r="AC61" s="128"/>
      <c r="AD61" s="128"/>
      <c r="AE61" s="128"/>
      <c r="AF61" s="128"/>
      <c r="AG61" s="128"/>
      <c r="AH61" s="128"/>
      <c r="AI61" s="128"/>
      <c r="AJ61" s="128"/>
      <c r="AK61" s="128"/>
      <c r="AL61" s="128"/>
      <c r="AM61" s="128"/>
      <c r="AN61" s="128"/>
      <c r="AO61" s="128"/>
      <c r="AP61" s="128"/>
      <c r="AQ61" s="128"/>
      <c r="AR61" s="128"/>
      <c r="AS61" s="128"/>
      <c r="AT61" s="128"/>
      <c r="AU61" s="128"/>
      <c r="AV61" s="128"/>
      <c r="AW61" s="128"/>
      <c r="AX61" s="128"/>
      <c r="AY61" s="128"/>
      <c r="AZ61" s="128"/>
      <c r="BA61" s="128"/>
      <c r="BB61" s="128"/>
      <c r="BC61" s="128"/>
      <c r="BD61" s="128"/>
      <c r="BE61" s="128"/>
      <c r="BF61" s="128"/>
      <c r="BG61" s="128"/>
      <c r="BH61" s="128"/>
      <c r="BI61" s="128"/>
      <c r="BJ61" s="128"/>
      <c r="BK61" s="128"/>
      <c r="BL61" s="128"/>
      <c r="BM61" s="128"/>
      <c r="BN61" s="128"/>
      <c r="BO61" s="128"/>
      <c r="BP61" s="128"/>
      <c r="BQ61" s="128"/>
      <c r="BR61" s="128"/>
      <c r="BS61" s="128"/>
      <c r="BT61" s="128"/>
      <c r="BU61" s="128"/>
      <c r="BV61" s="128"/>
      <c r="BW61" s="128"/>
      <c r="BX61" s="128"/>
      <c r="BY61" s="128"/>
      <c r="BZ61" s="128"/>
      <c r="CA61" s="128"/>
      <c r="CB61" s="128"/>
      <c r="CC61" s="128"/>
      <c r="CD61" s="128"/>
      <c r="CE61" s="128"/>
      <c r="CF61" s="128"/>
      <c r="CG61" s="128"/>
      <c r="CH61" s="128"/>
      <c r="CI61" s="128"/>
      <c r="CJ61" s="128"/>
      <c r="CK61" s="128"/>
      <c r="CL61" s="128"/>
      <c r="CM61" s="128"/>
      <c r="CN61" s="128"/>
      <c r="CO61" s="128"/>
      <c r="CP61" s="128"/>
      <c r="CQ61" s="128"/>
      <c r="CR61" s="128"/>
      <c r="CS61" s="128"/>
      <c r="CT61" s="128"/>
      <c r="CU61" s="128"/>
      <c r="CV61" s="128"/>
      <c r="CW61" s="128"/>
      <c r="CX61" s="128"/>
      <c r="CY61" s="128"/>
      <c r="CZ61" s="128"/>
      <c r="DA61" s="128"/>
      <c r="DB61" s="128"/>
      <c r="DC61" s="128"/>
      <c r="DD61" s="128"/>
      <c r="DE61" s="128"/>
      <c r="DF61" s="128"/>
      <c r="DG61" s="128"/>
      <c r="DH61" s="128"/>
      <c r="DI61" s="128"/>
      <c r="DJ61" s="128"/>
      <c r="DK61" s="128"/>
      <c r="DL61" s="128"/>
      <c r="DM61" s="128"/>
      <c r="DN61" s="128"/>
      <c r="DO61" s="128"/>
      <c r="DP61" s="128"/>
      <c r="DQ61" s="128"/>
      <c r="DR61" s="127"/>
      <c r="DS61" s="127"/>
      <c r="DT61" s="127"/>
      <c r="DU61" s="127"/>
      <c r="DV61" s="127"/>
      <c r="DW61" s="127"/>
      <c r="DX61" s="127"/>
      <c r="DY61" s="127"/>
      <c r="DZ61" s="127"/>
      <c r="EA61" s="127"/>
      <c r="EB61" s="127"/>
      <c r="EC61" s="127"/>
      <c r="ED61" s="127"/>
      <c r="EE61" s="127"/>
      <c r="EF61" s="127"/>
      <c r="EG61" s="127"/>
      <c r="EH61" s="127"/>
      <c r="EI61" s="127"/>
      <c r="EJ61" s="127"/>
      <c r="EK61" s="127"/>
      <c r="EL61" s="127"/>
      <c r="EM61" s="127"/>
    </row>
    <row r="62" spans="1:143">
      <c r="A62" s="127"/>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c r="AA62" s="128"/>
      <c r="AB62" s="128"/>
      <c r="AC62" s="128"/>
      <c r="AD62" s="128"/>
      <c r="AE62" s="128"/>
      <c r="AF62" s="128"/>
      <c r="AG62" s="128"/>
      <c r="AH62" s="128"/>
      <c r="AI62" s="128"/>
      <c r="AJ62" s="128"/>
      <c r="AK62" s="128"/>
      <c r="AL62" s="128"/>
      <c r="AM62" s="128"/>
      <c r="AN62" s="128"/>
      <c r="AO62" s="128"/>
      <c r="AP62" s="128"/>
      <c r="AQ62" s="128"/>
      <c r="AR62" s="128"/>
      <c r="AS62" s="128"/>
      <c r="AT62" s="128"/>
      <c r="AU62" s="128"/>
      <c r="AV62" s="128"/>
      <c r="AW62" s="128"/>
      <c r="AX62" s="128"/>
      <c r="AY62" s="128"/>
      <c r="AZ62" s="128"/>
      <c r="BA62" s="128"/>
      <c r="BB62" s="128"/>
      <c r="BC62" s="128"/>
      <c r="BD62" s="128"/>
      <c r="BE62" s="128"/>
      <c r="BF62" s="128"/>
      <c r="BG62" s="128"/>
      <c r="BH62" s="128"/>
      <c r="BI62" s="128"/>
      <c r="BJ62" s="128"/>
      <c r="BK62" s="128"/>
      <c r="BL62" s="128"/>
      <c r="BM62" s="128"/>
      <c r="BN62" s="128"/>
      <c r="BO62" s="128"/>
      <c r="BP62" s="128"/>
      <c r="BQ62" s="128"/>
      <c r="BR62" s="128"/>
      <c r="BS62" s="128"/>
      <c r="BT62" s="128"/>
      <c r="BU62" s="128"/>
      <c r="BV62" s="128"/>
      <c r="BW62" s="128"/>
      <c r="BX62" s="128"/>
      <c r="BY62" s="128"/>
      <c r="BZ62" s="128"/>
      <c r="CA62" s="128"/>
      <c r="CB62" s="128"/>
      <c r="CC62" s="128"/>
      <c r="CD62" s="128"/>
      <c r="CE62" s="128"/>
      <c r="CF62" s="128"/>
      <c r="CG62" s="128"/>
      <c r="CH62" s="128"/>
      <c r="CI62" s="128"/>
      <c r="CJ62" s="128"/>
      <c r="CK62" s="128"/>
      <c r="CL62" s="128"/>
      <c r="CM62" s="128"/>
      <c r="CN62" s="128"/>
      <c r="CO62" s="128"/>
      <c r="CP62" s="128"/>
      <c r="CQ62" s="128"/>
      <c r="CR62" s="128"/>
      <c r="CS62" s="128"/>
      <c r="CT62" s="128"/>
      <c r="CU62" s="128"/>
      <c r="CV62" s="128"/>
      <c r="CW62" s="128"/>
      <c r="CX62" s="128"/>
      <c r="CY62" s="128"/>
      <c r="CZ62" s="128"/>
      <c r="DA62" s="128"/>
      <c r="DB62" s="128"/>
      <c r="DC62" s="128"/>
      <c r="DD62" s="128"/>
      <c r="DE62" s="128"/>
      <c r="DF62" s="128"/>
      <c r="DG62" s="128"/>
      <c r="DH62" s="128"/>
      <c r="DI62" s="128"/>
      <c r="DJ62" s="128"/>
      <c r="DK62" s="128"/>
      <c r="DL62" s="128"/>
      <c r="DM62" s="128"/>
      <c r="DN62" s="128"/>
      <c r="DO62" s="128"/>
      <c r="DP62" s="128"/>
      <c r="DQ62" s="128"/>
      <c r="DR62" s="127"/>
      <c r="DS62" s="127"/>
      <c r="DT62" s="127"/>
      <c r="DU62" s="127"/>
      <c r="DV62" s="127"/>
      <c r="DW62" s="127"/>
      <c r="DX62" s="127"/>
      <c r="DY62" s="127"/>
      <c r="DZ62" s="127"/>
      <c r="EA62" s="127"/>
      <c r="EB62" s="127"/>
      <c r="EC62" s="127"/>
      <c r="ED62" s="127"/>
      <c r="EE62" s="127"/>
      <c r="EF62" s="127"/>
      <c r="EG62" s="127"/>
      <c r="EH62" s="127"/>
      <c r="EI62" s="127"/>
      <c r="EJ62" s="127"/>
      <c r="EK62" s="127"/>
      <c r="EL62" s="127"/>
      <c r="EM62" s="127"/>
    </row>
    <row r="63" spans="1:143">
      <c r="A63" s="127"/>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c r="AA63" s="128"/>
      <c r="AB63" s="128"/>
      <c r="AC63" s="128"/>
      <c r="AD63" s="128"/>
      <c r="AE63" s="128"/>
      <c r="AF63" s="128"/>
      <c r="AG63" s="128"/>
      <c r="AH63" s="128"/>
      <c r="AI63" s="128"/>
      <c r="AJ63" s="128"/>
      <c r="AK63" s="128"/>
      <c r="AL63" s="128"/>
      <c r="AM63" s="128"/>
      <c r="AN63" s="128"/>
      <c r="AO63" s="128"/>
      <c r="AP63" s="128"/>
      <c r="AQ63" s="128"/>
      <c r="AR63" s="128"/>
      <c r="AS63" s="128"/>
      <c r="AT63" s="128"/>
      <c r="AU63" s="128"/>
      <c r="AV63" s="128"/>
      <c r="AW63" s="128"/>
      <c r="AX63" s="128"/>
      <c r="AY63" s="128"/>
      <c r="AZ63" s="128"/>
      <c r="BA63" s="128"/>
      <c r="BB63" s="128"/>
      <c r="BC63" s="128"/>
      <c r="BD63" s="128"/>
      <c r="BE63" s="128"/>
      <c r="BF63" s="128"/>
      <c r="BG63" s="128"/>
      <c r="BH63" s="128"/>
      <c r="BI63" s="128"/>
      <c r="BJ63" s="128"/>
      <c r="BK63" s="128"/>
      <c r="BL63" s="128"/>
      <c r="BM63" s="128"/>
      <c r="BN63" s="128"/>
      <c r="BO63" s="128"/>
      <c r="BP63" s="128"/>
      <c r="BQ63" s="128"/>
      <c r="BR63" s="128"/>
      <c r="BS63" s="128"/>
      <c r="BT63" s="128"/>
      <c r="BU63" s="128"/>
      <c r="BV63" s="128"/>
      <c r="BW63" s="128"/>
      <c r="BX63" s="128"/>
      <c r="BY63" s="128"/>
      <c r="BZ63" s="128"/>
      <c r="CA63" s="128"/>
      <c r="CB63" s="128"/>
      <c r="CC63" s="128"/>
      <c r="CD63" s="128"/>
      <c r="CE63" s="128"/>
      <c r="CF63" s="128"/>
      <c r="CG63" s="128"/>
      <c r="CH63" s="128"/>
      <c r="CI63" s="128"/>
      <c r="CJ63" s="128"/>
      <c r="CK63" s="128"/>
      <c r="CL63" s="128"/>
      <c r="CM63" s="128"/>
      <c r="CN63" s="128"/>
      <c r="CO63" s="128"/>
      <c r="CP63" s="128"/>
      <c r="CQ63" s="128"/>
      <c r="CR63" s="128"/>
      <c r="CS63" s="128"/>
      <c r="CT63" s="128"/>
      <c r="CU63" s="128"/>
      <c r="CV63" s="128"/>
      <c r="CW63" s="128"/>
      <c r="CX63" s="128"/>
      <c r="CY63" s="128"/>
      <c r="CZ63" s="128"/>
      <c r="DA63" s="128"/>
      <c r="DB63" s="128"/>
      <c r="DC63" s="128"/>
      <c r="DD63" s="128"/>
      <c r="DE63" s="128"/>
      <c r="DF63" s="128"/>
      <c r="DG63" s="128"/>
      <c r="DH63" s="128"/>
      <c r="DI63" s="128"/>
      <c r="DJ63" s="128"/>
      <c r="DK63" s="128"/>
      <c r="DL63" s="128"/>
      <c r="DM63" s="128"/>
      <c r="DN63" s="128"/>
      <c r="DO63" s="128"/>
      <c r="DP63" s="128"/>
      <c r="DQ63" s="128"/>
      <c r="DR63" s="127"/>
      <c r="DS63" s="127"/>
      <c r="DT63" s="127"/>
      <c r="DU63" s="127"/>
      <c r="DV63" s="127"/>
      <c r="DW63" s="127"/>
      <c r="DX63" s="127"/>
      <c r="DY63" s="127"/>
      <c r="DZ63" s="127"/>
      <c r="EA63" s="127"/>
      <c r="EB63" s="127"/>
      <c r="EC63" s="127"/>
      <c r="ED63" s="127"/>
      <c r="EE63" s="127"/>
      <c r="EF63" s="127"/>
      <c r="EG63" s="127"/>
      <c r="EH63" s="127"/>
      <c r="EI63" s="127"/>
      <c r="EJ63" s="127"/>
      <c r="EK63" s="127"/>
      <c r="EL63" s="127"/>
      <c r="EM63" s="127"/>
    </row>
    <row r="64" spans="1:143">
      <c r="A64" s="127"/>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c r="AA64" s="128"/>
      <c r="AB64" s="128"/>
      <c r="AC64" s="128"/>
      <c r="AD64" s="128"/>
      <c r="AE64" s="128"/>
      <c r="AF64" s="128"/>
      <c r="AG64" s="128"/>
      <c r="AH64" s="128"/>
      <c r="AI64" s="128"/>
      <c r="AJ64" s="128"/>
      <c r="AK64" s="128"/>
      <c r="AL64" s="128"/>
      <c r="AM64" s="128"/>
      <c r="AN64" s="128"/>
      <c r="AO64" s="128"/>
      <c r="AP64" s="128"/>
      <c r="AQ64" s="128"/>
      <c r="AR64" s="128"/>
      <c r="AS64" s="128"/>
      <c r="AT64" s="128"/>
      <c r="AU64" s="128"/>
      <c r="AV64" s="128"/>
      <c r="AW64" s="128"/>
      <c r="AX64" s="128"/>
      <c r="AY64" s="128"/>
      <c r="AZ64" s="128"/>
      <c r="BA64" s="128"/>
      <c r="BB64" s="128"/>
      <c r="BC64" s="128"/>
      <c r="BD64" s="128"/>
      <c r="BE64" s="128"/>
      <c r="BF64" s="128"/>
      <c r="BG64" s="128"/>
      <c r="BH64" s="128"/>
      <c r="BI64" s="128"/>
      <c r="BJ64" s="128"/>
      <c r="BK64" s="128"/>
      <c r="BL64" s="128"/>
      <c r="BM64" s="128"/>
      <c r="BN64" s="128"/>
      <c r="BO64" s="128"/>
      <c r="BP64" s="128"/>
      <c r="BQ64" s="128"/>
      <c r="BR64" s="128"/>
      <c r="BS64" s="128"/>
      <c r="BT64" s="128"/>
      <c r="BU64" s="128"/>
      <c r="BV64" s="128"/>
      <c r="BW64" s="128"/>
      <c r="BX64" s="128"/>
      <c r="BY64" s="128"/>
      <c r="BZ64" s="128"/>
      <c r="CA64" s="128"/>
      <c r="CB64" s="128"/>
      <c r="CC64" s="128"/>
      <c r="CD64" s="128"/>
      <c r="CE64" s="128"/>
      <c r="CF64" s="128"/>
      <c r="CG64" s="128"/>
      <c r="CH64" s="128"/>
      <c r="CI64" s="128"/>
      <c r="CJ64" s="128"/>
      <c r="CK64" s="128"/>
      <c r="CL64" s="128"/>
      <c r="CM64" s="128"/>
      <c r="CN64" s="128"/>
      <c r="CO64" s="128"/>
      <c r="CP64" s="128"/>
      <c r="CQ64" s="128"/>
      <c r="CR64" s="128"/>
      <c r="CS64" s="128"/>
      <c r="CT64" s="128"/>
      <c r="CU64" s="128"/>
      <c r="CV64" s="128"/>
      <c r="CW64" s="128"/>
      <c r="CX64" s="128"/>
      <c r="CY64" s="128"/>
      <c r="CZ64" s="128"/>
      <c r="DA64" s="128"/>
      <c r="DB64" s="128"/>
      <c r="DC64" s="128"/>
      <c r="DD64" s="128"/>
      <c r="DE64" s="128"/>
      <c r="DF64" s="128"/>
      <c r="DG64" s="128"/>
      <c r="DH64" s="128"/>
      <c r="DI64" s="128"/>
      <c r="DJ64" s="128"/>
      <c r="DK64" s="128"/>
      <c r="DL64" s="128"/>
      <c r="DM64" s="128"/>
      <c r="DN64" s="128"/>
      <c r="DO64" s="128"/>
      <c r="DP64" s="128"/>
      <c r="DQ64" s="128"/>
      <c r="DR64" s="127"/>
      <c r="DS64" s="127"/>
      <c r="DT64" s="127"/>
      <c r="DU64" s="127"/>
      <c r="DV64" s="127"/>
      <c r="DW64" s="127"/>
      <c r="DX64" s="127"/>
      <c r="DY64" s="127"/>
      <c r="DZ64" s="127"/>
      <c r="EA64" s="127"/>
      <c r="EB64" s="127"/>
      <c r="EC64" s="127"/>
      <c r="ED64" s="127"/>
      <c r="EE64" s="127"/>
      <c r="EF64" s="127"/>
      <c r="EG64" s="127"/>
      <c r="EH64" s="127"/>
      <c r="EI64" s="127"/>
      <c r="EJ64" s="127"/>
      <c r="EK64" s="127"/>
      <c r="EL64" s="127"/>
      <c r="EM64" s="127"/>
    </row>
    <row r="65" spans="1:143">
      <c r="A65" s="127"/>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c r="AA65" s="128"/>
      <c r="AB65" s="128"/>
      <c r="AC65" s="128"/>
      <c r="AD65" s="128"/>
      <c r="AE65" s="128"/>
      <c r="AF65" s="128"/>
      <c r="AG65" s="128"/>
      <c r="AH65" s="128"/>
      <c r="AI65" s="128"/>
      <c r="AJ65" s="128"/>
      <c r="AK65" s="128"/>
      <c r="AL65" s="128"/>
      <c r="AM65" s="128"/>
      <c r="AN65" s="128"/>
      <c r="AO65" s="128"/>
      <c r="AP65" s="128"/>
      <c r="AQ65" s="128"/>
      <c r="AR65" s="128"/>
      <c r="AS65" s="128"/>
      <c r="AT65" s="128"/>
      <c r="AU65" s="128"/>
      <c r="AV65" s="128"/>
      <c r="AW65" s="128"/>
      <c r="AX65" s="128"/>
      <c r="AY65" s="128"/>
      <c r="AZ65" s="128"/>
      <c r="BA65" s="128"/>
      <c r="BB65" s="128"/>
      <c r="BC65" s="128"/>
      <c r="BD65" s="128"/>
      <c r="BE65" s="128"/>
      <c r="BF65" s="128"/>
      <c r="BG65" s="128"/>
      <c r="BH65" s="128"/>
      <c r="BI65" s="128"/>
      <c r="BJ65" s="128"/>
      <c r="BK65" s="128"/>
      <c r="BL65" s="128"/>
      <c r="BM65" s="128"/>
      <c r="BN65" s="128"/>
      <c r="BO65" s="128"/>
      <c r="BP65" s="128"/>
      <c r="BQ65" s="128"/>
      <c r="BR65" s="128"/>
      <c r="BS65" s="128"/>
      <c r="BT65" s="128"/>
      <c r="BU65" s="128"/>
      <c r="BV65" s="128"/>
      <c r="BW65" s="128"/>
      <c r="BX65" s="128"/>
      <c r="BY65" s="128"/>
      <c r="BZ65" s="128"/>
      <c r="CA65" s="128"/>
      <c r="CB65" s="128"/>
      <c r="CC65" s="128"/>
      <c r="CD65" s="128"/>
      <c r="CE65" s="128"/>
      <c r="CF65" s="128"/>
      <c r="CG65" s="128"/>
      <c r="CH65" s="128"/>
      <c r="CI65" s="128"/>
      <c r="CJ65" s="128"/>
      <c r="CK65" s="128"/>
      <c r="CL65" s="128"/>
      <c r="CM65" s="128"/>
      <c r="CN65" s="128"/>
      <c r="CO65" s="128"/>
      <c r="CP65" s="128"/>
      <c r="CQ65" s="128"/>
      <c r="CR65" s="128"/>
      <c r="CS65" s="128"/>
      <c r="CT65" s="128"/>
      <c r="CU65" s="128"/>
      <c r="CV65" s="128"/>
      <c r="CW65" s="128"/>
      <c r="CX65" s="128"/>
      <c r="CY65" s="128"/>
      <c r="CZ65" s="128"/>
      <c r="DA65" s="128"/>
      <c r="DB65" s="128"/>
      <c r="DC65" s="128"/>
      <c r="DD65" s="128"/>
      <c r="DE65" s="128"/>
      <c r="DF65" s="128"/>
      <c r="DG65" s="128"/>
      <c r="DH65" s="128"/>
      <c r="DI65" s="128"/>
      <c r="DJ65" s="128"/>
      <c r="DK65" s="128"/>
      <c r="DL65" s="128"/>
      <c r="DM65" s="128"/>
      <c r="DN65" s="128"/>
      <c r="DO65" s="128"/>
      <c r="DP65" s="128"/>
      <c r="DQ65" s="128"/>
      <c r="DR65" s="127"/>
      <c r="DS65" s="127"/>
      <c r="DT65" s="127"/>
      <c r="DU65" s="127"/>
      <c r="DV65" s="127"/>
      <c r="DW65" s="127"/>
      <c r="DX65" s="127"/>
      <c r="DY65" s="127"/>
      <c r="DZ65" s="127"/>
      <c r="EA65" s="127"/>
      <c r="EB65" s="127"/>
      <c r="EC65" s="127"/>
      <c r="ED65" s="127"/>
      <c r="EE65" s="127"/>
      <c r="EF65" s="127"/>
      <c r="EG65" s="127"/>
      <c r="EH65" s="127"/>
      <c r="EI65" s="127"/>
      <c r="EJ65" s="127"/>
      <c r="EK65" s="127"/>
      <c r="EL65" s="127"/>
      <c r="EM65" s="127"/>
    </row>
    <row r="66" spans="1:143">
      <c r="A66" s="127"/>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c r="AA66" s="128"/>
      <c r="AB66" s="128"/>
      <c r="AC66" s="128"/>
      <c r="AD66" s="128"/>
      <c r="AE66" s="128"/>
      <c r="AF66" s="128"/>
      <c r="AG66" s="128"/>
      <c r="AH66" s="128"/>
      <c r="AI66" s="128"/>
      <c r="AJ66" s="128"/>
      <c r="AK66" s="128"/>
      <c r="AL66" s="128"/>
      <c r="AM66" s="128"/>
      <c r="AN66" s="128"/>
      <c r="AO66" s="128"/>
      <c r="AP66" s="128"/>
      <c r="AQ66" s="128"/>
      <c r="AR66" s="128"/>
      <c r="AS66" s="128"/>
      <c r="AT66" s="128"/>
      <c r="AU66" s="128"/>
      <c r="AV66" s="128"/>
      <c r="AW66" s="128"/>
      <c r="AX66" s="128"/>
      <c r="AY66" s="128"/>
      <c r="AZ66" s="128"/>
      <c r="BA66" s="128"/>
      <c r="BB66" s="128"/>
      <c r="BC66" s="128"/>
      <c r="BD66" s="128"/>
      <c r="BE66" s="128"/>
      <c r="BF66" s="128"/>
      <c r="BG66" s="128"/>
      <c r="BH66" s="128"/>
      <c r="BI66" s="128"/>
      <c r="BJ66" s="128"/>
      <c r="BK66" s="128"/>
      <c r="BL66" s="128"/>
      <c r="BM66" s="128"/>
      <c r="BN66" s="128"/>
      <c r="BO66" s="128"/>
      <c r="BP66" s="128"/>
      <c r="BQ66" s="128"/>
      <c r="BR66" s="128"/>
      <c r="BS66" s="128"/>
      <c r="BT66" s="128"/>
      <c r="BU66" s="128"/>
      <c r="BV66" s="128"/>
      <c r="BW66" s="128"/>
      <c r="BX66" s="128"/>
      <c r="BY66" s="128"/>
      <c r="BZ66" s="128"/>
      <c r="CA66" s="128"/>
      <c r="CB66" s="128"/>
      <c r="CC66" s="128"/>
      <c r="CD66" s="128"/>
      <c r="CE66" s="128"/>
      <c r="CF66" s="128"/>
      <c r="CG66" s="128"/>
      <c r="CH66" s="128"/>
      <c r="CI66" s="128"/>
      <c r="CJ66" s="128"/>
      <c r="CK66" s="128"/>
      <c r="CL66" s="128"/>
      <c r="CM66" s="128"/>
      <c r="CN66" s="128"/>
      <c r="CO66" s="128"/>
      <c r="CP66" s="128"/>
      <c r="CQ66" s="128"/>
      <c r="CR66" s="128"/>
      <c r="CS66" s="128"/>
      <c r="CT66" s="128"/>
      <c r="CU66" s="128"/>
      <c r="CV66" s="128"/>
      <c r="CW66" s="128"/>
      <c r="CX66" s="128"/>
      <c r="CY66" s="128"/>
      <c r="CZ66" s="128"/>
      <c r="DA66" s="128"/>
      <c r="DB66" s="128"/>
      <c r="DC66" s="128"/>
      <c r="DD66" s="128"/>
      <c r="DE66" s="128"/>
      <c r="DF66" s="128"/>
      <c r="DG66" s="128"/>
      <c r="DH66" s="128"/>
      <c r="DI66" s="128"/>
      <c r="DJ66" s="128"/>
      <c r="DK66" s="128"/>
      <c r="DL66" s="128"/>
      <c r="DM66" s="128"/>
      <c r="DN66" s="128"/>
      <c r="DO66" s="128"/>
      <c r="DP66" s="128"/>
      <c r="DQ66" s="128"/>
      <c r="DR66" s="127"/>
      <c r="DS66" s="127"/>
      <c r="DT66" s="127"/>
      <c r="DU66" s="127"/>
      <c r="DV66" s="127"/>
      <c r="DW66" s="127"/>
      <c r="DX66" s="127"/>
      <c r="DY66" s="127"/>
      <c r="DZ66" s="127"/>
      <c r="EA66" s="127"/>
      <c r="EB66" s="127"/>
      <c r="EC66" s="127"/>
      <c r="ED66" s="127"/>
      <c r="EE66" s="127"/>
      <c r="EF66" s="127"/>
      <c r="EG66" s="127"/>
      <c r="EH66" s="127"/>
      <c r="EI66" s="127"/>
      <c r="EJ66" s="127"/>
      <c r="EK66" s="127"/>
      <c r="EL66" s="127"/>
      <c r="EM66" s="127"/>
    </row>
    <row r="67" spans="1:143">
      <c r="A67" s="127"/>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c r="AA67" s="128"/>
      <c r="AB67" s="128"/>
      <c r="AC67" s="128"/>
      <c r="AD67" s="128"/>
      <c r="AE67" s="128"/>
      <c r="AF67" s="128"/>
      <c r="AG67" s="128"/>
      <c r="AH67" s="128"/>
      <c r="AI67" s="128"/>
      <c r="AJ67" s="128"/>
      <c r="AK67" s="128"/>
      <c r="AL67" s="128"/>
      <c r="AM67" s="128"/>
      <c r="AN67" s="128"/>
      <c r="AO67" s="128"/>
      <c r="AP67" s="128"/>
      <c r="AQ67" s="128"/>
      <c r="AR67" s="128"/>
      <c r="AS67" s="128"/>
      <c r="AT67" s="128"/>
      <c r="AU67" s="128"/>
      <c r="AV67" s="128"/>
      <c r="AW67" s="128"/>
      <c r="AX67" s="128"/>
      <c r="AY67" s="128"/>
      <c r="AZ67" s="128"/>
      <c r="BA67" s="128"/>
      <c r="BB67" s="128"/>
      <c r="BC67" s="128"/>
      <c r="BD67" s="128"/>
      <c r="BE67" s="128"/>
      <c r="BF67" s="128"/>
      <c r="BG67" s="128"/>
      <c r="BH67" s="128"/>
      <c r="BI67" s="128"/>
      <c r="BJ67" s="128"/>
      <c r="BK67" s="128"/>
      <c r="BL67" s="128"/>
      <c r="BM67" s="128"/>
      <c r="BN67" s="128"/>
      <c r="BO67" s="128"/>
      <c r="BP67" s="128"/>
      <c r="BQ67" s="128"/>
      <c r="BR67" s="128"/>
      <c r="BS67" s="128"/>
      <c r="BT67" s="128"/>
      <c r="BU67" s="128"/>
      <c r="BV67" s="128"/>
      <c r="BW67" s="128"/>
      <c r="BX67" s="128"/>
      <c r="BY67" s="128"/>
      <c r="BZ67" s="128"/>
      <c r="CA67" s="128"/>
      <c r="CB67" s="128"/>
      <c r="CC67" s="128"/>
      <c r="CD67" s="128"/>
      <c r="CE67" s="128"/>
      <c r="CF67" s="128"/>
      <c r="CG67" s="128"/>
      <c r="CH67" s="128"/>
      <c r="CI67" s="128"/>
      <c r="CJ67" s="128"/>
      <c r="CK67" s="128"/>
      <c r="CL67" s="128"/>
      <c r="CM67" s="128"/>
      <c r="CN67" s="128"/>
      <c r="CO67" s="128"/>
      <c r="CP67" s="128"/>
      <c r="CQ67" s="128"/>
      <c r="CR67" s="128"/>
      <c r="CS67" s="128"/>
      <c r="CT67" s="128"/>
      <c r="CU67" s="128"/>
      <c r="CV67" s="128"/>
      <c r="CW67" s="128"/>
      <c r="CX67" s="128"/>
      <c r="CY67" s="128"/>
      <c r="CZ67" s="128"/>
      <c r="DA67" s="128"/>
      <c r="DB67" s="128"/>
      <c r="DC67" s="128"/>
      <c r="DD67" s="128"/>
      <c r="DE67" s="128"/>
      <c r="DF67" s="128"/>
      <c r="DG67" s="128"/>
      <c r="DH67" s="128"/>
      <c r="DI67" s="128"/>
      <c r="DJ67" s="128"/>
      <c r="DK67" s="128"/>
      <c r="DL67" s="128"/>
      <c r="DM67" s="128"/>
      <c r="DN67" s="128"/>
      <c r="DO67" s="128"/>
      <c r="DP67" s="128"/>
      <c r="DQ67" s="128"/>
      <c r="DR67" s="127"/>
      <c r="DS67" s="127"/>
      <c r="DT67" s="127"/>
      <c r="DU67" s="127"/>
      <c r="DV67" s="127"/>
      <c r="DW67" s="127"/>
      <c r="DX67" s="127"/>
      <c r="DY67" s="127"/>
      <c r="DZ67" s="127"/>
      <c r="EA67" s="127"/>
      <c r="EB67" s="127"/>
      <c r="EC67" s="127"/>
      <c r="ED67" s="127"/>
      <c r="EE67" s="127"/>
      <c r="EF67" s="127"/>
      <c r="EG67" s="127"/>
      <c r="EH67" s="127"/>
      <c r="EI67" s="127"/>
      <c r="EJ67" s="127"/>
      <c r="EK67" s="127"/>
      <c r="EL67" s="127"/>
      <c r="EM67" s="127"/>
    </row>
    <row r="68" spans="1:143">
      <c r="A68" s="127"/>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c r="AA68" s="128"/>
      <c r="AB68" s="128"/>
      <c r="AC68" s="128"/>
      <c r="AD68" s="128"/>
      <c r="AE68" s="128"/>
      <c r="AF68" s="128"/>
      <c r="AG68" s="128"/>
      <c r="AH68" s="128"/>
      <c r="AI68" s="128"/>
      <c r="AJ68" s="128"/>
      <c r="AK68" s="128"/>
      <c r="AL68" s="128"/>
      <c r="AM68" s="128"/>
      <c r="AN68" s="128"/>
      <c r="AO68" s="128"/>
      <c r="AP68" s="128"/>
      <c r="AQ68" s="128"/>
      <c r="AR68" s="128"/>
      <c r="AS68" s="128"/>
      <c r="AT68" s="128"/>
      <c r="AU68" s="128"/>
      <c r="AV68" s="128"/>
      <c r="AW68" s="128"/>
      <c r="AX68" s="128"/>
      <c r="AY68" s="128"/>
      <c r="AZ68" s="128"/>
      <c r="BA68" s="128"/>
      <c r="BB68" s="128"/>
      <c r="BC68" s="128"/>
      <c r="BD68" s="128"/>
      <c r="BE68" s="128"/>
      <c r="BF68" s="128"/>
      <c r="BG68" s="128"/>
      <c r="BH68" s="128"/>
      <c r="BI68" s="128"/>
      <c r="BJ68" s="128"/>
      <c r="BK68" s="128"/>
      <c r="BL68" s="128"/>
      <c r="BM68" s="128"/>
      <c r="BN68" s="128"/>
      <c r="BO68" s="128"/>
      <c r="BP68" s="128"/>
      <c r="BQ68" s="128"/>
      <c r="BR68" s="128"/>
      <c r="BS68" s="128"/>
      <c r="BT68" s="128"/>
      <c r="BU68" s="128"/>
      <c r="BV68" s="128"/>
      <c r="BW68" s="128"/>
      <c r="BX68" s="128"/>
      <c r="BY68" s="128"/>
      <c r="BZ68" s="128"/>
      <c r="CA68" s="128"/>
      <c r="CB68" s="128"/>
      <c r="CC68" s="128"/>
      <c r="CD68" s="128"/>
      <c r="CE68" s="128"/>
      <c r="CF68" s="128"/>
      <c r="CG68" s="128"/>
      <c r="CH68" s="128"/>
      <c r="CI68" s="128"/>
      <c r="CJ68" s="128"/>
      <c r="CK68" s="128"/>
      <c r="CL68" s="128"/>
      <c r="CM68" s="128"/>
      <c r="CN68" s="128"/>
      <c r="CO68" s="128"/>
      <c r="CP68" s="128"/>
      <c r="CQ68" s="128"/>
      <c r="CR68" s="128"/>
      <c r="CS68" s="128"/>
      <c r="CT68" s="128"/>
      <c r="CU68" s="128"/>
      <c r="CV68" s="128"/>
      <c r="CW68" s="128"/>
      <c r="CX68" s="128"/>
      <c r="CY68" s="128"/>
      <c r="CZ68" s="128"/>
      <c r="DA68" s="128"/>
      <c r="DB68" s="128"/>
      <c r="DC68" s="128"/>
      <c r="DD68" s="128"/>
      <c r="DE68" s="128"/>
      <c r="DF68" s="128"/>
      <c r="DG68" s="128"/>
      <c r="DH68" s="128"/>
      <c r="DI68" s="128"/>
      <c r="DJ68" s="128"/>
      <c r="DK68" s="128"/>
      <c r="DL68" s="128"/>
      <c r="DM68" s="128"/>
      <c r="DN68" s="128"/>
      <c r="DO68" s="128"/>
      <c r="DP68" s="128"/>
      <c r="DQ68" s="128"/>
      <c r="DR68" s="127"/>
      <c r="DS68" s="127"/>
      <c r="DT68" s="127"/>
      <c r="DU68" s="127"/>
      <c r="DV68" s="127"/>
      <c r="DW68" s="127"/>
      <c r="DX68" s="127"/>
      <c r="DY68" s="127"/>
      <c r="DZ68" s="127"/>
      <c r="EA68" s="127"/>
      <c r="EB68" s="127"/>
      <c r="EC68" s="127"/>
      <c r="ED68" s="127"/>
      <c r="EE68" s="127"/>
      <c r="EF68" s="127"/>
      <c r="EG68" s="127"/>
      <c r="EH68" s="127"/>
      <c r="EI68" s="127"/>
      <c r="EJ68" s="127"/>
      <c r="EK68" s="127"/>
      <c r="EL68" s="127"/>
      <c r="EM68" s="127"/>
    </row>
    <row r="69" spans="1:143">
      <c r="A69" s="127"/>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c r="AA69" s="128"/>
      <c r="AB69" s="128"/>
      <c r="AC69" s="128"/>
      <c r="AD69" s="128"/>
      <c r="AE69" s="128"/>
      <c r="AF69" s="128"/>
      <c r="AG69" s="128"/>
      <c r="AH69" s="128"/>
      <c r="AI69" s="128"/>
      <c r="AJ69" s="128"/>
      <c r="AK69" s="128"/>
      <c r="AL69" s="128"/>
      <c r="AM69" s="128"/>
      <c r="AN69" s="128"/>
      <c r="AO69" s="128"/>
      <c r="AP69" s="128"/>
      <c r="AQ69" s="128"/>
      <c r="AR69" s="128"/>
      <c r="AS69" s="128"/>
      <c r="AT69" s="128"/>
      <c r="AU69" s="128"/>
      <c r="AV69" s="128"/>
      <c r="AW69" s="128"/>
      <c r="AX69" s="128"/>
      <c r="AY69" s="128"/>
      <c r="AZ69" s="128"/>
      <c r="BA69" s="128"/>
      <c r="BB69" s="128"/>
      <c r="BC69" s="128"/>
      <c r="BD69" s="128"/>
      <c r="BE69" s="128"/>
      <c r="BF69" s="128"/>
      <c r="BG69" s="128"/>
      <c r="BH69" s="128"/>
      <c r="BI69" s="128"/>
      <c r="BJ69" s="128"/>
      <c r="BK69" s="128"/>
      <c r="BL69" s="128"/>
      <c r="BM69" s="128"/>
      <c r="BN69" s="128"/>
      <c r="BO69" s="128"/>
      <c r="BP69" s="128"/>
      <c r="BQ69" s="128"/>
      <c r="BR69" s="128"/>
      <c r="BS69" s="128"/>
      <c r="BT69" s="128"/>
      <c r="BU69" s="128"/>
      <c r="BV69" s="128"/>
      <c r="BW69" s="128"/>
      <c r="BX69" s="128"/>
      <c r="BY69" s="128"/>
      <c r="BZ69" s="128"/>
      <c r="CA69" s="128"/>
      <c r="CB69" s="128"/>
      <c r="CC69" s="128"/>
      <c r="CD69" s="128"/>
      <c r="CE69" s="128"/>
      <c r="CF69" s="128"/>
      <c r="CG69" s="128"/>
      <c r="CH69" s="128"/>
      <c r="CI69" s="128"/>
      <c r="CJ69" s="128"/>
      <c r="CK69" s="128"/>
      <c r="CL69" s="128"/>
      <c r="CM69" s="128"/>
      <c r="CN69" s="128"/>
      <c r="CO69" s="128"/>
      <c r="CP69" s="128"/>
      <c r="CQ69" s="128"/>
      <c r="CR69" s="128"/>
      <c r="CS69" s="128"/>
      <c r="CT69" s="128"/>
      <c r="CU69" s="128"/>
      <c r="CV69" s="128"/>
      <c r="CW69" s="128"/>
      <c r="CX69" s="128"/>
      <c r="CY69" s="128"/>
      <c r="CZ69" s="128"/>
      <c r="DA69" s="128"/>
      <c r="DB69" s="128"/>
      <c r="DC69" s="128"/>
      <c r="DD69" s="128"/>
      <c r="DE69" s="128"/>
      <c r="DF69" s="128"/>
      <c r="DG69" s="128"/>
      <c r="DH69" s="128"/>
      <c r="DI69" s="128"/>
      <c r="DJ69" s="128"/>
      <c r="DK69" s="128"/>
      <c r="DL69" s="128"/>
      <c r="DM69" s="128"/>
      <c r="DN69" s="128"/>
      <c r="DO69" s="128"/>
      <c r="DP69" s="128"/>
      <c r="DQ69" s="128"/>
      <c r="DR69" s="127"/>
      <c r="DS69" s="127"/>
      <c r="DT69" s="127"/>
      <c r="DU69" s="127"/>
      <c r="DV69" s="127"/>
      <c r="DW69" s="127"/>
      <c r="DX69" s="127"/>
      <c r="DY69" s="127"/>
      <c r="DZ69" s="127"/>
      <c r="EA69" s="127"/>
      <c r="EB69" s="127"/>
      <c r="EC69" s="127"/>
      <c r="ED69" s="127"/>
      <c r="EE69" s="127"/>
      <c r="EF69" s="127"/>
      <c r="EG69" s="127"/>
      <c r="EH69" s="127"/>
      <c r="EI69" s="127"/>
      <c r="EJ69" s="127"/>
      <c r="EK69" s="127"/>
      <c r="EL69" s="127"/>
      <c r="EM69" s="127"/>
    </row>
    <row r="70" spans="1:143">
      <c r="A70" s="127"/>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c r="AA70" s="128"/>
      <c r="AB70" s="128"/>
      <c r="AC70" s="128"/>
      <c r="AD70" s="128"/>
      <c r="AE70" s="128"/>
      <c r="AF70" s="128"/>
      <c r="AG70" s="128"/>
      <c r="AH70" s="128"/>
      <c r="AI70" s="128"/>
      <c r="AJ70" s="128"/>
      <c r="AK70" s="128"/>
      <c r="AL70" s="128"/>
      <c r="AM70" s="128"/>
      <c r="AN70" s="128"/>
      <c r="AO70" s="128"/>
      <c r="AP70" s="128"/>
      <c r="AQ70" s="128"/>
      <c r="AR70" s="128"/>
      <c r="AS70" s="128"/>
      <c r="AT70" s="128"/>
      <c r="AU70" s="128"/>
      <c r="AV70" s="128"/>
      <c r="AW70" s="128"/>
      <c r="AX70" s="128"/>
      <c r="AY70" s="128"/>
      <c r="AZ70" s="128"/>
      <c r="BA70" s="128"/>
      <c r="BB70" s="128"/>
      <c r="BC70" s="128"/>
      <c r="BD70" s="128"/>
      <c r="BE70" s="128"/>
      <c r="BF70" s="128"/>
      <c r="BG70" s="128"/>
      <c r="BH70" s="128"/>
      <c r="BI70" s="128"/>
      <c r="BJ70" s="128"/>
      <c r="BK70" s="128"/>
      <c r="BL70" s="128"/>
      <c r="BM70" s="128"/>
      <c r="BN70" s="128"/>
      <c r="BO70" s="128"/>
      <c r="BP70" s="128"/>
      <c r="BQ70" s="128"/>
      <c r="BR70" s="128"/>
      <c r="BS70" s="128"/>
      <c r="BT70" s="128"/>
      <c r="BU70" s="128"/>
      <c r="BV70" s="128"/>
      <c r="BW70" s="128"/>
      <c r="BX70" s="128"/>
      <c r="BY70" s="128"/>
      <c r="BZ70" s="128"/>
      <c r="CA70" s="128"/>
      <c r="CB70" s="128"/>
      <c r="CC70" s="128"/>
      <c r="CD70" s="128"/>
      <c r="CE70" s="128"/>
      <c r="CF70" s="128"/>
      <c r="CG70" s="128"/>
      <c r="CH70" s="128"/>
      <c r="CI70" s="128"/>
      <c r="CJ70" s="128"/>
      <c r="CK70" s="128"/>
      <c r="CL70" s="128"/>
      <c r="CM70" s="128"/>
      <c r="CN70" s="128"/>
      <c r="CO70" s="128"/>
      <c r="CP70" s="128"/>
      <c r="CQ70" s="128"/>
      <c r="CR70" s="128"/>
      <c r="CS70" s="128"/>
      <c r="CT70" s="128"/>
      <c r="CU70" s="128"/>
      <c r="CV70" s="128"/>
      <c r="CW70" s="128"/>
      <c r="CX70" s="128"/>
      <c r="CY70" s="128"/>
      <c r="CZ70" s="128"/>
      <c r="DA70" s="128"/>
      <c r="DB70" s="128"/>
      <c r="DC70" s="128"/>
      <c r="DD70" s="128"/>
      <c r="DE70" s="128"/>
      <c r="DF70" s="128"/>
      <c r="DG70" s="128"/>
      <c r="DH70" s="128"/>
      <c r="DI70" s="128"/>
      <c r="DJ70" s="128"/>
      <c r="DK70" s="128"/>
      <c r="DL70" s="128"/>
      <c r="DM70" s="128"/>
      <c r="DN70" s="128"/>
      <c r="DO70" s="128"/>
      <c r="DP70" s="128"/>
      <c r="DQ70" s="128"/>
      <c r="DR70" s="127"/>
      <c r="DS70" s="127"/>
      <c r="DT70" s="127"/>
      <c r="DU70" s="127"/>
      <c r="DV70" s="127"/>
      <c r="DW70" s="127"/>
      <c r="DX70" s="127"/>
      <c r="DY70" s="127"/>
      <c r="DZ70" s="127"/>
      <c r="EA70" s="127"/>
      <c r="EB70" s="127"/>
      <c r="EC70" s="127"/>
      <c r="ED70" s="127"/>
      <c r="EE70" s="127"/>
      <c r="EF70" s="127"/>
      <c r="EG70" s="127"/>
      <c r="EH70" s="127"/>
      <c r="EI70" s="127"/>
      <c r="EJ70" s="127"/>
      <c r="EK70" s="127"/>
      <c r="EL70" s="127"/>
      <c r="EM70" s="127"/>
    </row>
    <row r="71" spans="1:143">
      <c r="A71" s="127"/>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128"/>
      <c r="AB71" s="128"/>
      <c r="AC71" s="128"/>
      <c r="AD71" s="128"/>
      <c r="AE71" s="128"/>
      <c r="AF71" s="128"/>
      <c r="AG71" s="128"/>
      <c r="AH71" s="128"/>
      <c r="AI71" s="128"/>
      <c r="AJ71" s="128"/>
      <c r="AK71" s="128"/>
      <c r="AL71" s="128"/>
      <c r="AM71" s="128"/>
      <c r="AN71" s="128"/>
      <c r="AO71" s="128"/>
      <c r="AP71" s="128"/>
      <c r="AQ71" s="128"/>
      <c r="AR71" s="128"/>
      <c r="AS71" s="128"/>
      <c r="AT71" s="128"/>
      <c r="AU71" s="128"/>
      <c r="AV71" s="128"/>
      <c r="AW71" s="128"/>
      <c r="AX71" s="128"/>
      <c r="AY71" s="128"/>
      <c r="AZ71" s="128"/>
      <c r="BA71" s="128"/>
      <c r="BB71" s="128"/>
      <c r="BC71" s="128"/>
      <c r="BD71" s="128"/>
      <c r="BE71" s="128"/>
      <c r="BF71" s="128"/>
      <c r="BG71" s="128"/>
      <c r="BH71" s="128"/>
      <c r="BI71" s="128"/>
      <c r="BJ71" s="128"/>
      <c r="BK71" s="128"/>
      <c r="BL71" s="128"/>
      <c r="BM71" s="128"/>
      <c r="BN71" s="128"/>
      <c r="BO71" s="128"/>
      <c r="BP71" s="128"/>
      <c r="BQ71" s="128"/>
      <c r="BR71" s="128"/>
      <c r="BS71" s="128"/>
      <c r="BT71" s="128"/>
      <c r="BU71" s="128"/>
      <c r="BV71" s="128"/>
      <c r="BW71" s="128"/>
      <c r="BX71" s="128"/>
      <c r="BY71" s="128"/>
      <c r="BZ71" s="128"/>
      <c r="CA71" s="128"/>
      <c r="CB71" s="128"/>
      <c r="CC71" s="128"/>
      <c r="CD71" s="128"/>
      <c r="CE71" s="128"/>
      <c r="CF71" s="128"/>
      <c r="CG71" s="128"/>
      <c r="CH71" s="128"/>
      <c r="CI71" s="128"/>
      <c r="CJ71" s="128"/>
      <c r="CK71" s="128"/>
      <c r="CL71" s="128"/>
      <c r="CM71" s="128"/>
      <c r="CN71" s="128"/>
      <c r="CO71" s="128"/>
      <c r="CP71" s="128"/>
      <c r="CQ71" s="128"/>
      <c r="CR71" s="128"/>
      <c r="CS71" s="128"/>
      <c r="CT71" s="128"/>
      <c r="CU71" s="128"/>
      <c r="CV71" s="128"/>
      <c r="CW71" s="128"/>
      <c r="CX71" s="128"/>
      <c r="CY71" s="128"/>
      <c r="CZ71" s="128"/>
      <c r="DA71" s="128"/>
      <c r="DB71" s="128"/>
      <c r="DC71" s="128"/>
      <c r="DD71" s="128"/>
      <c r="DE71" s="128"/>
      <c r="DF71" s="128"/>
      <c r="DG71" s="128"/>
      <c r="DH71" s="128"/>
      <c r="DI71" s="128"/>
      <c r="DJ71" s="128"/>
      <c r="DK71" s="128"/>
      <c r="DL71" s="128"/>
      <c r="DM71" s="128"/>
      <c r="DN71" s="128"/>
      <c r="DO71" s="128"/>
      <c r="DP71" s="128"/>
      <c r="DQ71" s="128"/>
      <c r="DR71" s="127"/>
      <c r="DS71" s="127"/>
      <c r="DT71" s="127"/>
      <c r="DU71" s="127"/>
      <c r="DV71" s="127"/>
      <c r="DW71" s="127"/>
      <c r="DX71" s="127"/>
      <c r="DY71" s="127"/>
      <c r="DZ71" s="127"/>
      <c r="EA71" s="127"/>
      <c r="EB71" s="127"/>
      <c r="EC71" s="127"/>
      <c r="ED71" s="127"/>
      <c r="EE71" s="127"/>
      <c r="EF71" s="127"/>
      <c r="EG71" s="127"/>
      <c r="EH71" s="127"/>
      <c r="EI71" s="127"/>
      <c r="EJ71" s="127"/>
      <c r="EK71" s="127"/>
      <c r="EL71" s="127"/>
      <c r="EM71" s="127"/>
    </row>
    <row r="72" spans="1:143">
      <c r="A72" s="127"/>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128"/>
      <c r="AB72" s="128"/>
      <c r="AC72" s="128"/>
      <c r="AD72" s="128"/>
      <c r="AE72" s="128"/>
      <c r="AF72" s="128"/>
      <c r="AG72" s="128"/>
      <c r="AH72" s="128"/>
      <c r="AI72" s="128"/>
      <c r="AJ72" s="128"/>
      <c r="AK72" s="128"/>
      <c r="AL72" s="128"/>
      <c r="AM72" s="128"/>
      <c r="AN72" s="128"/>
      <c r="AO72" s="128"/>
      <c r="AP72" s="128"/>
      <c r="AQ72" s="128"/>
      <c r="AR72" s="128"/>
      <c r="AS72" s="128"/>
      <c r="AT72" s="128"/>
      <c r="AU72" s="128"/>
      <c r="AV72" s="128"/>
      <c r="AW72" s="128"/>
      <c r="AX72" s="128"/>
      <c r="AY72" s="128"/>
      <c r="AZ72" s="128"/>
      <c r="BA72" s="128"/>
      <c r="BB72" s="128"/>
      <c r="BC72" s="128"/>
      <c r="BD72" s="128"/>
      <c r="BE72" s="128"/>
      <c r="BF72" s="128"/>
      <c r="BG72" s="128"/>
      <c r="BH72" s="128"/>
      <c r="BI72" s="128"/>
      <c r="BJ72" s="128"/>
      <c r="BK72" s="128"/>
      <c r="BL72" s="128"/>
      <c r="BM72" s="128"/>
      <c r="BN72" s="128"/>
      <c r="BO72" s="128"/>
      <c r="BP72" s="128"/>
      <c r="BQ72" s="128"/>
      <c r="BR72" s="128"/>
      <c r="BS72" s="128"/>
      <c r="BT72" s="128"/>
      <c r="BU72" s="128"/>
      <c r="BV72" s="128"/>
      <c r="BW72" s="128"/>
      <c r="BX72" s="128"/>
      <c r="BY72" s="128"/>
      <c r="BZ72" s="128"/>
      <c r="CA72" s="128"/>
      <c r="CB72" s="128"/>
      <c r="CC72" s="128"/>
      <c r="CD72" s="128"/>
      <c r="CE72" s="128"/>
      <c r="CF72" s="128"/>
      <c r="CG72" s="128"/>
      <c r="CH72" s="128"/>
      <c r="CI72" s="128"/>
      <c r="CJ72" s="128"/>
      <c r="CK72" s="128"/>
      <c r="CL72" s="128"/>
      <c r="CM72" s="128"/>
      <c r="CN72" s="128"/>
      <c r="CO72" s="128"/>
      <c r="CP72" s="128"/>
      <c r="CQ72" s="128"/>
      <c r="CR72" s="128"/>
      <c r="CS72" s="128"/>
      <c r="CT72" s="128"/>
      <c r="CU72" s="128"/>
      <c r="CV72" s="128"/>
      <c r="CW72" s="128"/>
      <c r="CX72" s="128"/>
      <c r="CY72" s="128"/>
      <c r="CZ72" s="128"/>
      <c r="DA72" s="128"/>
      <c r="DB72" s="128"/>
      <c r="DC72" s="128"/>
      <c r="DD72" s="128"/>
      <c r="DE72" s="128"/>
      <c r="DF72" s="128"/>
      <c r="DG72" s="128"/>
      <c r="DH72" s="128"/>
      <c r="DI72" s="128"/>
      <c r="DJ72" s="128"/>
      <c r="DK72" s="128"/>
      <c r="DL72" s="128"/>
      <c r="DM72" s="128"/>
      <c r="DN72" s="128"/>
      <c r="DO72" s="128"/>
      <c r="DP72" s="128"/>
      <c r="DQ72" s="128"/>
      <c r="DR72" s="127"/>
      <c r="DS72" s="127"/>
      <c r="DT72" s="127"/>
      <c r="DU72" s="127"/>
      <c r="DV72" s="127"/>
      <c r="DW72" s="127"/>
      <c r="DX72" s="127"/>
      <c r="DY72" s="127"/>
      <c r="DZ72" s="127"/>
      <c r="EA72" s="127"/>
      <c r="EB72" s="127"/>
      <c r="EC72" s="127"/>
      <c r="ED72" s="127"/>
      <c r="EE72" s="127"/>
      <c r="EF72" s="127"/>
      <c r="EG72" s="127"/>
      <c r="EH72" s="127"/>
      <c r="EI72" s="127"/>
      <c r="EJ72" s="127"/>
      <c r="EK72" s="127"/>
      <c r="EL72" s="127"/>
      <c r="EM72" s="127"/>
    </row>
    <row r="73" spans="1:143">
      <c r="A73" s="127"/>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c r="AA73" s="128"/>
      <c r="AB73" s="128"/>
      <c r="AC73" s="128"/>
      <c r="AD73" s="128"/>
      <c r="AE73" s="128"/>
      <c r="AF73" s="128"/>
      <c r="AG73" s="128"/>
      <c r="AH73" s="128"/>
      <c r="AI73" s="128"/>
      <c r="AJ73" s="128"/>
      <c r="AK73" s="128"/>
      <c r="AL73" s="128"/>
      <c r="AM73" s="128"/>
      <c r="AN73" s="128"/>
      <c r="AO73" s="128"/>
      <c r="AP73" s="128"/>
      <c r="AQ73" s="128"/>
      <c r="AR73" s="128"/>
      <c r="AS73" s="128"/>
      <c r="AT73" s="128"/>
      <c r="AU73" s="128"/>
      <c r="AV73" s="128"/>
      <c r="AW73" s="128"/>
      <c r="AX73" s="128"/>
      <c r="AY73" s="128"/>
      <c r="AZ73" s="128"/>
      <c r="BA73" s="128"/>
      <c r="BB73" s="128"/>
      <c r="BC73" s="128"/>
      <c r="BD73" s="128"/>
      <c r="BE73" s="128"/>
      <c r="BF73" s="128"/>
      <c r="BG73" s="128"/>
      <c r="BH73" s="128"/>
      <c r="BI73" s="128"/>
      <c r="BJ73" s="128"/>
      <c r="BK73" s="128"/>
      <c r="BL73" s="128"/>
      <c r="BM73" s="128"/>
      <c r="BN73" s="128"/>
      <c r="BO73" s="128"/>
      <c r="BP73" s="128"/>
      <c r="BQ73" s="128"/>
      <c r="BR73" s="128"/>
      <c r="BS73" s="128"/>
      <c r="BT73" s="128"/>
      <c r="BU73" s="128"/>
      <c r="BV73" s="128"/>
      <c r="BW73" s="128"/>
      <c r="BX73" s="128"/>
      <c r="BY73" s="128"/>
      <c r="BZ73" s="128"/>
      <c r="CA73" s="128"/>
      <c r="CB73" s="128"/>
      <c r="CC73" s="128"/>
      <c r="CD73" s="128"/>
      <c r="CE73" s="128"/>
      <c r="CF73" s="128"/>
      <c r="CG73" s="128"/>
      <c r="CH73" s="128"/>
      <c r="CI73" s="128"/>
      <c r="CJ73" s="128"/>
      <c r="CK73" s="128"/>
      <c r="CL73" s="128"/>
      <c r="CM73" s="128"/>
      <c r="CN73" s="128"/>
      <c r="CO73" s="128"/>
      <c r="CP73" s="128"/>
      <c r="CQ73" s="128"/>
      <c r="CR73" s="128"/>
      <c r="CS73" s="128"/>
      <c r="CT73" s="128"/>
      <c r="CU73" s="128"/>
      <c r="CV73" s="128"/>
      <c r="CW73" s="128"/>
      <c r="CX73" s="128"/>
      <c r="CY73" s="128"/>
      <c r="CZ73" s="128"/>
      <c r="DA73" s="128"/>
      <c r="DB73" s="128"/>
      <c r="DC73" s="128"/>
      <c r="DD73" s="128"/>
      <c r="DE73" s="128"/>
      <c r="DF73" s="128"/>
      <c r="DG73" s="128"/>
      <c r="DH73" s="128"/>
      <c r="DI73" s="128"/>
      <c r="DJ73" s="128"/>
      <c r="DK73" s="128"/>
      <c r="DL73" s="128"/>
      <c r="DM73" s="128"/>
      <c r="DN73" s="128"/>
      <c r="DO73" s="128"/>
      <c r="DP73" s="128"/>
      <c r="DQ73" s="128"/>
      <c r="DR73" s="127"/>
      <c r="DS73" s="127"/>
      <c r="DT73" s="127"/>
      <c r="DU73" s="127"/>
      <c r="DV73" s="127"/>
      <c r="DW73" s="127"/>
      <c r="DX73" s="127"/>
      <c r="DY73" s="127"/>
      <c r="DZ73" s="127"/>
      <c r="EA73" s="127"/>
      <c r="EB73" s="127"/>
      <c r="EC73" s="127"/>
      <c r="ED73" s="127"/>
      <c r="EE73" s="127"/>
      <c r="EF73" s="127"/>
      <c r="EG73" s="127"/>
      <c r="EH73" s="127"/>
      <c r="EI73" s="127"/>
      <c r="EJ73" s="127"/>
      <c r="EK73" s="127"/>
      <c r="EL73" s="127"/>
      <c r="EM73" s="127"/>
    </row>
    <row r="74" spans="1:143">
      <c r="A74" s="127"/>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c r="AA74" s="128"/>
      <c r="AB74" s="128"/>
      <c r="AC74" s="128"/>
      <c r="AD74" s="128"/>
      <c r="AE74" s="128"/>
      <c r="AF74" s="128"/>
      <c r="AG74" s="128"/>
      <c r="AH74" s="128"/>
      <c r="AI74" s="128"/>
      <c r="AJ74" s="128"/>
      <c r="AK74" s="128"/>
      <c r="AL74" s="128"/>
      <c r="AM74" s="128"/>
      <c r="AN74" s="128"/>
      <c r="AO74" s="128"/>
      <c r="AP74" s="128"/>
      <c r="AQ74" s="128"/>
      <c r="AR74" s="128"/>
      <c r="AS74" s="128"/>
      <c r="AT74" s="128"/>
      <c r="AU74" s="128"/>
      <c r="AV74" s="128"/>
      <c r="AW74" s="128"/>
      <c r="AX74" s="128"/>
      <c r="AY74" s="128"/>
      <c r="AZ74" s="128"/>
      <c r="BA74" s="128"/>
      <c r="BB74" s="128"/>
      <c r="BC74" s="128"/>
      <c r="BD74" s="128"/>
      <c r="BE74" s="128"/>
      <c r="BF74" s="128"/>
      <c r="BG74" s="128"/>
      <c r="BH74" s="128"/>
      <c r="BI74" s="128"/>
      <c r="BJ74" s="128"/>
      <c r="BK74" s="128"/>
      <c r="BL74" s="128"/>
      <c r="BM74" s="128"/>
      <c r="BN74" s="128"/>
      <c r="BO74" s="128"/>
      <c r="BP74" s="128"/>
      <c r="BQ74" s="128"/>
      <c r="BR74" s="128"/>
      <c r="BS74" s="128"/>
      <c r="BT74" s="128"/>
      <c r="BU74" s="128"/>
      <c r="BV74" s="128"/>
      <c r="BW74" s="128"/>
      <c r="BX74" s="128"/>
      <c r="BY74" s="128"/>
      <c r="BZ74" s="128"/>
      <c r="CA74" s="128"/>
      <c r="CB74" s="128"/>
      <c r="CC74" s="128"/>
      <c r="CD74" s="128"/>
      <c r="CE74" s="128"/>
      <c r="CF74" s="128"/>
      <c r="CG74" s="128"/>
      <c r="CH74" s="128"/>
      <c r="CI74" s="128"/>
      <c r="CJ74" s="128"/>
      <c r="CK74" s="128"/>
      <c r="CL74" s="128"/>
      <c r="CM74" s="128"/>
      <c r="CN74" s="128"/>
      <c r="CO74" s="128"/>
      <c r="CP74" s="128"/>
      <c r="CQ74" s="128"/>
      <c r="CR74" s="128"/>
      <c r="CS74" s="128"/>
      <c r="CT74" s="128"/>
      <c r="CU74" s="128"/>
      <c r="CV74" s="128"/>
      <c r="CW74" s="128"/>
      <c r="CX74" s="128"/>
      <c r="CY74" s="128"/>
      <c r="CZ74" s="128"/>
      <c r="DA74" s="128"/>
      <c r="DB74" s="128"/>
      <c r="DC74" s="128"/>
      <c r="DD74" s="128"/>
      <c r="DE74" s="128"/>
      <c r="DF74" s="128"/>
      <c r="DG74" s="128"/>
      <c r="DH74" s="128"/>
      <c r="DI74" s="128"/>
      <c r="DJ74" s="128"/>
      <c r="DK74" s="128"/>
      <c r="DL74" s="128"/>
      <c r="DM74" s="128"/>
      <c r="DN74" s="128"/>
      <c r="DO74" s="128"/>
      <c r="DP74" s="128"/>
      <c r="DQ74" s="128"/>
      <c r="DR74" s="127"/>
      <c r="DS74" s="127"/>
      <c r="DT74" s="127"/>
      <c r="DU74" s="127"/>
      <c r="DV74" s="127"/>
      <c r="DW74" s="127"/>
      <c r="DX74" s="127"/>
      <c r="DY74" s="127"/>
      <c r="DZ74" s="127"/>
      <c r="EA74" s="127"/>
      <c r="EB74" s="127"/>
      <c r="EC74" s="127"/>
      <c r="ED74" s="127"/>
      <c r="EE74" s="127"/>
      <c r="EF74" s="127"/>
      <c r="EG74" s="127"/>
      <c r="EH74" s="127"/>
      <c r="EI74" s="127"/>
      <c r="EJ74" s="127"/>
      <c r="EK74" s="127"/>
      <c r="EL74" s="127"/>
      <c r="EM74" s="127"/>
    </row>
    <row r="75" spans="1:143">
      <c r="A75" s="127"/>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c r="AA75" s="128"/>
      <c r="AB75" s="128"/>
      <c r="AC75" s="128"/>
      <c r="AD75" s="128"/>
      <c r="AE75" s="128"/>
      <c r="AF75" s="128"/>
      <c r="AG75" s="128"/>
      <c r="AH75" s="128"/>
      <c r="AI75" s="128"/>
      <c r="AJ75" s="128"/>
      <c r="AK75" s="128"/>
      <c r="AL75" s="128"/>
      <c r="AM75" s="128"/>
      <c r="AN75" s="128"/>
      <c r="AO75" s="128"/>
      <c r="AP75" s="128"/>
      <c r="AQ75" s="128"/>
      <c r="AR75" s="128"/>
      <c r="AS75" s="128"/>
      <c r="AT75" s="128"/>
      <c r="AU75" s="128"/>
      <c r="AV75" s="128"/>
      <c r="AW75" s="128"/>
      <c r="AX75" s="128"/>
      <c r="AY75" s="128"/>
      <c r="AZ75" s="128"/>
      <c r="BA75" s="128"/>
      <c r="BB75" s="128"/>
      <c r="BC75" s="128"/>
      <c r="BD75" s="128"/>
      <c r="BE75" s="128"/>
      <c r="BF75" s="128"/>
      <c r="BG75" s="128"/>
      <c r="BH75" s="128"/>
      <c r="BI75" s="128"/>
      <c r="BJ75" s="128"/>
      <c r="BK75" s="128"/>
      <c r="BL75" s="128"/>
      <c r="BM75" s="128"/>
      <c r="BN75" s="128"/>
      <c r="BO75" s="128"/>
      <c r="BP75" s="128"/>
      <c r="BQ75" s="128"/>
      <c r="BR75" s="128"/>
      <c r="BS75" s="128"/>
      <c r="BT75" s="128"/>
      <c r="BU75" s="128"/>
      <c r="BV75" s="128"/>
      <c r="BW75" s="128"/>
      <c r="BX75" s="128"/>
      <c r="BY75" s="128"/>
      <c r="BZ75" s="128"/>
      <c r="CA75" s="128"/>
      <c r="CB75" s="128"/>
      <c r="CC75" s="128"/>
      <c r="CD75" s="128"/>
      <c r="CE75" s="128"/>
      <c r="CF75" s="128"/>
      <c r="CG75" s="128"/>
      <c r="CH75" s="128"/>
      <c r="CI75" s="128"/>
      <c r="CJ75" s="128"/>
      <c r="CK75" s="128"/>
      <c r="CL75" s="128"/>
      <c r="CM75" s="128"/>
      <c r="CN75" s="128"/>
      <c r="CO75" s="128"/>
      <c r="CP75" s="128"/>
      <c r="CQ75" s="128"/>
      <c r="CR75" s="128"/>
      <c r="CS75" s="128"/>
      <c r="CT75" s="128"/>
      <c r="CU75" s="128"/>
      <c r="CV75" s="128"/>
      <c r="CW75" s="128"/>
      <c r="CX75" s="128"/>
      <c r="CY75" s="128"/>
      <c r="CZ75" s="128"/>
      <c r="DA75" s="128"/>
      <c r="DB75" s="128"/>
      <c r="DC75" s="128"/>
      <c r="DD75" s="128"/>
      <c r="DE75" s="128"/>
      <c r="DF75" s="128"/>
      <c r="DG75" s="128"/>
      <c r="DH75" s="128"/>
      <c r="DI75" s="128"/>
      <c r="DJ75" s="128"/>
      <c r="DK75" s="128"/>
      <c r="DL75" s="128"/>
      <c r="DM75" s="128"/>
      <c r="DN75" s="128"/>
      <c r="DO75" s="128"/>
      <c r="DP75" s="128"/>
      <c r="DQ75" s="128"/>
      <c r="DR75" s="127"/>
      <c r="DS75" s="127"/>
      <c r="DT75" s="127"/>
      <c r="DU75" s="127"/>
      <c r="DV75" s="127"/>
      <c r="DW75" s="127"/>
      <c r="DX75" s="127"/>
      <c r="DY75" s="127"/>
      <c r="DZ75" s="127"/>
      <c r="EA75" s="127"/>
      <c r="EB75" s="127"/>
      <c r="EC75" s="127"/>
      <c r="ED75" s="127"/>
      <c r="EE75" s="127"/>
      <c r="EF75" s="127"/>
      <c r="EG75" s="127"/>
      <c r="EH75" s="127"/>
      <c r="EI75" s="127"/>
      <c r="EJ75" s="127"/>
      <c r="EK75" s="127"/>
      <c r="EL75" s="127"/>
      <c r="EM75" s="127"/>
    </row>
    <row r="76" spans="1:143">
      <c r="A76" s="127"/>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c r="AA76" s="128"/>
      <c r="AB76" s="128"/>
      <c r="AC76" s="128"/>
      <c r="AD76" s="128"/>
      <c r="AE76" s="128"/>
      <c r="AF76" s="128"/>
      <c r="AG76" s="128"/>
      <c r="AH76" s="128"/>
      <c r="AI76" s="128"/>
      <c r="AJ76" s="128"/>
      <c r="AK76" s="128"/>
      <c r="AL76" s="128"/>
      <c r="AM76" s="128"/>
      <c r="AN76" s="128"/>
      <c r="AO76" s="128"/>
      <c r="AP76" s="128"/>
      <c r="AQ76" s="128"/>
      <c r="AR76" s="128"/>
      <c r="AS76" s="128"/>
      <c r="AT76" s="128"/>
      <c r="AU76" s="128"/>
      <c r="AV76" s="128"/>
      <c r="AW76" s="128"/>
      <c r="AX76" s="128"/>
      <c r="AY76" s="128"/>
      <c r="AZ76" s="128"/>
      <c r="BA76" s="128"/>
      <c r="BB76" s="128"/>
      <c r="BC76" s="128"/>
      <c r="BD76" s="128"/>
      <c r="BE76" s="128"/>
      <c r="BF76" s="128"/>
      <c r="BG76" s="128"/>
      <c r="BH76" s="128"/>
      <c r="BI76" s="128"/>
      <c r="BJ76" s="128"/>
      <c r="BK76" s="128"/>
      <c r="BL76" s="128"/>
      <c r="BM76" s="128"/>
      <c r="BN76" s="128"/>
      <c r="BO76" s="128"/>
      <c r="BP76" s="128"/>
      <c r="BQ76" s="128"/>
      <c r="BR76" s="128"/>
      <c r="BS76" s="128"/>
      <c r="BT76" s="128"/>
      <c r="BU76" s="128"/>
      <c r="BV76" s="128"/>
      <c r="BW76" s="128"/>
      <c r="BX76" s="128"/>
      <c r="BY76" s="128"/>
      <c r="BZ76" s="128"/>
      <c r="CA76" s="128"/>
      <c r="CB76" s="128"/>
      <c r="CC76" s="128"/>
      <c r="CD76" s="128"/>
      <c r="CE76" s="128"/>
      <c r="CF76" s="128"/>
      <c r="CG76" s="128"/>
      <c r="CH76" s="128"/>
      <c r="CI76" s="128"/>
      <c r="CJ76" s="128"/>
      <c r="CK76" s="128"/>
      <c r="CL76" s="128"/>
      <c r="CM76" s="128"/>
      <c r="CN76" s="128"/>
      <c r="CO76" s="128"/>
      <c r="CP76" s="128"/>
      <c r="CQ76" s="128"/>
      <c r="CR76" s="128"/>
      <c r="CS76" s="128"/>
      <c r="CT76" s="128"/>
      <c r="CU76" s="128"/>
      <c r="CV76" s="128"/>
      <c r="CW76" s="128"/>
      <c r="CX76" s="128"/>
      <c r="CY76" s="128"/>
      <c r="CZ76" s="128"/>
      <c r="DA76" s="128"/>
      <c r="DB76" s="128"/>
      <c r="DC76" s="128"/>
      <c r="DD76" s="128"/>
      <c r="DE76" s="128"/>
      <c r="DF76" s="128"/>
      <c r="DG76" s="128"/>
      <c r="DH76" s="128"/>
      <c r="DI76" s="128"/>
      <c r="DJ76" s="128"/>
      <c r="DK76" s="128"/>
      <c r="DL76" s="128"/>
      <c r="DM76" s="128"/>
      <c r="DN76" s="128"/>
      <c r="DO76" s="128"/>
      <c r="DP76" s="128"/>
      <c r="DQ76" s="128"/>
      <c r="DR76" s="127"/>
      <c r="DS76" s="127"/>
      <c r="DT76" s="127"/>
      <c r="DU76" s="127"/>
      <c r="DV76" s="127"/>
      <c r="DW76" s="127"/>
      <c r="DX76" s="127"/>
      <c r="DY76" s="127"/>
      <c r="DZ76" s="127"/>
      <c r="EA76" s="127"/>
      <c r="EB76" s="127"/>
      <c r="EC76" s="127"/>
      <c r="ED76" s="127"/>
      <c r="EE76" s="127"/>
      <c r="EF76" s="127"/>
      <c r="EG76" s="127"/>
      <c r="EH76" s="127"/>
      <c r="EI76" s="127"/>
      <c r="EJ76" s="127"/>
      <c r="EK76" s="127"/>
      <c r="EL76" s="127"/>
      <c r="EM76" s="127"/>
    </row>
    <row r="77" spans="1:143">
      <c r="A77" s="127"/>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c r="AA77" s="128"/>
      <c r="AB77" s="128"/>
      <c r="AC77" s="128"/>
      <c r="AD77" s="128"/>
      <c r="AE77" s="128"/>
      <c r="AF77" s="128"/>
      <c r="AG77" s="128"/>
      <c r="AH77" s="128"/>
      <c r="AI77" s="128"/>
      <c r="AJ77" s="128"/>
      <c r="AK77" s="128"/>
      <c r="AL77" s="128"/>
      <c r="AM77" s="128"/>
      <c r="AN77" s="128"/>
      <c r="AO77" s="128"/>
      <c r="AP77" s="128"/>
      <c r="AQ77" s="128"/>
      <c r="AR77" s="128"/>
      <c r="AS77" s="128"/>
      <c r="AT77" s="128"/>
      <c r="AU77" s="128"/>
      <c r="AV77" s="128"/>
      <c r="AW77" s="128"/>
      <c r="AX77" s="128"/>
      <c r="AY77" s="128"/>
      <c r="AZ77" s="128"/>
      <c r="BA77" s="128"/>
      <c r="BB77" s="128"/>
      <c r="BC77" s="128"/>
      <c r="BD77" s="128"/>
      <c r="BE77" s="128"/>
      <c r="BF77" s="128"/>
      <c r="BG77" s="128"/>
      <c r="BH77" s="128"/>
      <c r="BI77" s="128"/>
      <c r="BJ77" s="128"/>
      <c r="BK77" s="128"/>
      <c r="BL77" s="128"/>
      <c r="BM77" s="128"/>
      <c r="BN77" s="128"/>
      <c r="BO77" s="128"/>
      <c r="BP77" s="128"/>
      <c r="BQ77" s="128"/>
      <c r="BR77" s="128"/>
      <c r="BS77" s="128"/>
      <c r="BT77" s="128"/>
      <c r="BU77" s="128"/>
      <c r="BV77" s="128"/>
      <c r="BW77" s="128"/>
      <c r="BX77" s="128"/>
      <c r="BY77" s="128"/>
      <c r="BZ77" s="128"/>
      <c r="CA77" s="128"/>
      <c r="CB77" s="128"/>
      <c r="CC77" s="128"/>
      <c r="CD77" s="128"/>
      <c r="CE77" s="128"/>
      <c r="CF77" s="128"/>
      <c r="CG77" s="128"/>
      <c r="CH77" s="128"/>
      <c r="CI77" s="128"/>
      <c r="CJ77" s="128"/>
      <c r="CK77" s="128"/>
      <c r="CL77" s="128"/>
      <c r="CM77" s="128"/>
      <c r="CN77" s="128"/>
      <c r="CO77" s="128"/>
      <c r="CP77" s="128"/>
      <c r="CQ77" s="128"/>
      <c r="CR77" s="128"/>
      <c r="CS77" s="128"/>
      <c r="CT77" s="128"/>
      <c r="CU77" s="128"/>
      <c r="CV77" s="128"/>
      <c r="CW77" s="128"/>
      <c r="CX77" s="128"/>
      <c r="CY77" s="128"/>
      <c r="CZ77" s="128"/>
      <c r="DA77" s="128"/>
      <c r="DB77" s="128"/>
      <c r="DC77" s="128"/>
      <c r="DD77" s="128"/>
      <c r="DE77" s="128"/>
      <c r="DF77" s="128"/>
      <c r="DG77" s="128"/>
      <c r="DH77" s="128"/>
      <c r="DI77" s="128"/>
      <c r="DJ77" s="128"/>
      <c r="DK77" s="128"/>
      <c r="DL77" s="128"/>
      <c r="DM77" s="128"/>
      <c r="DN77" s="128"/>
      <c r="DO77" s="128"/>
      <c r="DP77" s="128"/>
      <c r="DQ77" s="128"/>
      <c r="DR77" s="127"/>
      <c r="DS77" s="127"/>
      <c r="DT77" s="127"/>
      <c r="DU77" s="127"/>
      <c r="DV77" s="127"/>
      <c r="DW77" s="127"/>
      <c r="DX77" s="127"/>
      <c r="DY77" s="127"/>
      <c r="DZ77" s="127"/>
      <c r="EA77" s="127"/>
      <c r="EB77" s="127"/>
      <c r="EC77" s="127"/>
      <c r="ED77" s="127"/>
      <c r="EE77" s="127"/>
      <c r="EF77" s="127"/>
      <c r="EG77" s="127"/>
      <c r="EH77" s="127"/>
      <c r="EI77" s="127"/>
      <c r="EJ77" s="127"/>
      <c r="EK77" s="127"/>
      <c r="EL77" s="127"/>
      <c r="EM77" s="127"/>
    </row>
    <row r="78" spans="1:143">
      <c r="A78" s="127"/>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c r="AA78" s="128"/>
      <c r="AB78" s="128"/>
      <c r="AC78" s="128"/>
      <c r="AD78" s="128"/>
      <c r="AE78" s="128"/>
      <c r="AF78" s="128"/>
      <c r="AG78" s="128"/>
      <c r="AH78" s="128"/>
      <c r="AI78" s="128"/>
      <c r="AJ78" s="128"/>
      <c r="AK78" s="128"/>
      <c r="AL78" s="128"/>
      <c r="AM78" s="128"/>
      <c r="AN78" s="128"/>
      <c r="AO78" s="128"/>
      <c r="AP78" s="128"/>
      <c r="AQ78" s="128"/>
      <c r="AR78" s="128"/>
      <c r="AS78" s="128"/>
      <c r="AT78" s="128"/>
      <c r="AU78" s="128"/>
      <c r="AV78" s="128"/>
      <c r="AW78" s="128"/>
      <c r="AX78" s="128"/>
      <c r="AY78" s="128"/>
      <c r="AZ78" s="128"/>
      <c r="BA78" s="128"/>
      <c r="BB78" s="128"/>
      <c r="BC78" s="128"/>
      <c r="BD78" s="128"/>
      <c r="BE78" s="128"/>
      <c r="BF78" s="128"/>
      <c r="BG78" s="128"/>
      <c r="BH78" s="128"/>
      <c r="BI78" s="128"/>
      <c r="BJ78" s="128"/>
      <c r="BK78" s="128"/>
      <c r="BL78" s="128"/>
      <c r="BM78" s="128"/>
      <c r="BN78" s="128"/>
      <c r="BO78" s="128"/>
      <c r="BP78" s="128"/>
      <c r="BQ78" s="128"/>
      <c r="BR78" s="128"/>
      <c r="BS78" s="128"/>
      <c r="BT78" s="128"/>
      <c r="BU78" s="128"/>
      <c r="BV78" s="128"/>
      <c r="BW78" s="128"/>
      <c r="BX78" s="128"/>
      <c r="BY78" s="128"/>
      <c r="BZ78" s="128"/>
      <c r="CA78" s="128"/>
      <c r="CB78" s="128"/>
      <c r="CC78" s="128"/>
      <c r="CD78" s="128"/>
      <c r="CE78" s="128"/>
      <c r="CF78" s="128"/>
      <c r="CG78" s="128"/>
      <c r="CH78" s="128"/>
      <c r="CI78" s="128"/>
      <c r="CJ78" s="128"/>
      <c r="CK78" s="128"/>
      <c r="CL78" s="128"/>
      <c r="CM78" s="128"/>
      <c r="CN78" s="128"/>
      <c r="CO78" s="128"/>
      <c r="CP78" s="128"/>
      <c r="CQ78" s="128"/>
      <c r="CR78" s="128"/>
      <c r="CS78" s="128"/>
      <c r="CT78" s="128"/>
      <c r="CU78" s="128"/>
      <c r="CV78" s="128"/>
      <c r="CW78" s="128"/>
      <c r="CX78" s="128"/>
      <c r="CY78" s="128"/>
      <c r="CZ78" s="128"/>
      <c r="DA78" s="128"/>
      <c r="DB78" s="128"/>
      <c r="DC78" s="128"/>
      <c r="DD78" s="128"/>
      <c r="DE78" s="128"/>
      <c r="DF78" s="128"/>
      <c r="DG78" s="128"/>
      <c r="DH78" s="128"/>
      <c r="DI78" s="128"/>
      <c r="DJ78" s="128"/>
      <c r="DK78" s="128"/>
      <c r="DL78" s="128"/>
      <c r="DM78" s="128"/>
      <c r="DN78" s="128"/>
      <c r="DO78" s="128"/>
      <c r="DP78" s="128"/>
      <c r="DQ78" s="128"/>
      <c r="DR78" s="127"/>
      <c r="DS78" s="127"/>
      <c r="DT78" s="127"/>
      <c r="DU78" s="127"/>
      <c r="DV78" s="127"/>
      <c r="DW78" s="127"/>
      <c r="DX78" s="127"/>
      <c r="DY78" s="127"/>
      <c r="DZ78" s="127"/>
      <c r="EA78" s="127"/>
      <c r="EB78" s="127"/>
      <c r="EC78" s="127"/>
      <c r="ED78" s="127"/>
      <c r="EE78" s="127"/>
      <c r="EF78" s="127"/>
      <c r="EG78" s="127"/>
      <c r="EH78" s="127"/>
      <c r="EI78" s="127"/>
      <c r="EJ78" s="127"/>
      <c r="EK78" s="127"/>
      <c r="EL78" s="127"/>
      <c r="EM78" s="127"/>
    </row>
    <row r="79" spans="1:143">
      <c r="A79" s="127"/>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c r="AA79" s="128"/>
      <c r="AB79" s="128"/>
      <c r="AC79" s="128"/>
      <c r="AD79" s="128"/>
      <c r="AE79" s="128"/>
      <c r="AF79" s="128"/>
      <c r="AG79" s="128"/>
      <c r="AH79" s="128"/>
      <c r="AI79" s="128"/>
      <c r="AJ79" s="128"/>
      <c r="AK79" s="128"/>
      <c r="AL79" s="128"/>
      <c r="AM79" s="128"/>
      <c r="AN79" s="128"/>
      <c r="AO79" s="128"/>
      <c r="AP79" s="128"/>
      <c r="AQ79" s="128"/>
      <c r="AR79" s="128"/>
      <c r="AS79" s="128"/>
      <c r="AT79" s="128"/>
      <c r="AU79" s="128"/>
      <c r="AV79" s="128"/>
      <c r="AW79" s="128"/>
      <c r="AX79" s="128"/>
      <c r="AY79" s="128"/>
      <c r="AZ79" s="128"/>
      <c r="BA79" s="128"/>
      <c r="BB79" s="128"/>
      <c r="BC79" s="128"/>
      <c r="BD79" s="128"/>
      <c r="BE79" s="128"/>
      <c r="BF79" s="128"/>
      <c r="BG79" s="128"/>
      <c r="BH79" s="128"/>
      <c r="BI79" s="128"/>
      <c r="BJ79" s="128"/>
      <c r="BK79" s="128"/>
      <c r="BL79" s="128"/>
      <c r="BM79" s="128"/>
      <c r="BN79" s="128"/>
      <c r="BO79" s="128"/>
      <c r="BP79" s="128"/>
      <c r="BQ79" s="128"/>
      <c r="BR79" s="128"/>
      <c r="BS79" s="128"/>
      <c r="BT79" s="128"/>
      <c r="BU79" s="128"/>
      <c r="BV79" s="128"/>
      <c r="BW79" s="128"/>
      <c r="BX79" s="128"/>
      <c r="BY79" s="128"/>
      <c r="BZ79" s="128"/>
      <c r="CA79" s="128"/>
      <c r="CB79" s="128"/>
      <c r="CC79" s="128"/>
      <c r="CD79" s="128"/>
      <c r="CE79" s="128"/>
      <c r="CF79" s="128"/>
      <c r="CG79" s="128"/>
      <c r="CH79" s="128"/>
      <c r="CI79" s="128"/>
      <c r="CJ79" s="128"/>
      <c r="CK79" s="128"/>
      <c r="CL79" s="128"/>
      <c r="CM79" s="128"/>
      <c r="CN79" s="128"/>
      <c r="CO79" s="128"/>
      <c r="CP79" s="128"/>
      <c r="CQ79" s="128"/>
      <c r="CR79" s="128"/>
      <c r="CS79" s="128"/>
      <c r="CT79" s="128"/>
      <c r="CU79" s="128"/>
      <c r="CV79" s="128"/>
      <c r="CW79" s="128"/>
      <c r="CX79" s="128"/>
      <c r="CY79" s="128"/>
      <c r="CZ79" s="128"/>
      <c r="DA79" s="128"/>
      <c r="DB79" s="128"/>
      <c r="DC79" s="128"/>
      <c r="DD79" s="128"/>
      <c r="DE79" s="128"/>
      <c r="DF79" s="128"/>
      <c r="DG79" s="128"/>
      <c r="DH79" s="128"/>
      <c r="DI79" s="128"/>
      <c r="DJ79" s="128"/>
      <c r="DK79" s="128"/>
      <c r="DL79" s="128"/>
      <c r="DM79" s="128"/>
      <c r="DN79" s="128"/>
      <c r="DO79" s="128"/>
      <c r="DP79" s="128"/>
      <c r="DQ79" s="128"/>
      <c r="DR79" s="127"/>
      <c r="DS79" s="127"/>
      <c r="DT79" s="127"/>
      <c r="DU79" s="127"/>
      <c r="DV79" s="127"/>
      <c r="DW79" s="127"/>
      <c r="DX79" s="127"/>
      <c r="DY79" s="127"/>
      <c r="DZ79" s="127"/>
      <c r="EA79" s="127"/>
      <c r="EB79" s="127"/>
      <c r="EC79" s="127"/>
      <c r="ED79" s="127"/>
      <c r="EE79" s="127"/>
      <c r="EF79" s="127"/>
      <c r="EG79" s="127"/>
      <c r="EH79" s="127"/>
      <c r="EI79" s="127"/>
      <c r="EJ79" s="127"/>
      <c r="EK79" s="127"/>
      <c r="EL79" s="127"/>
      <c r="EM79" s="127"/>
    </row>
    <row r="80" spans="1:143">
      <c r="A80" s="127"/>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c r="AA80" s="128"/>
      <c r="AB80" s="128"/>
      <c r="AC80" s="128"/>
      <c r="AD80" s="128"/>
      <c r="AE80" s="128"/>
      <c r="AF80" s="128"/>
      <c r="AG80" s="128"/>
      <c r="AH80" s="128"/>
      <c r="AI80" s="128"/>
      <c r="AJ80" s="128"/>
      <c r="AK80" s="128"/>
      <c r="AL80" s="128"/>
      <c r="AM80" s="128"/>
      <c r="AN80" s="128"/>
      <c r="AO80" s="128"/>
      <c r="AP80" s="128"/>
      <c r="AQ80" s="128"/>
      <c r="AR80" s="128"/>
      <c r="AS80" s="128"/>
      <c r="AT80" s="128"/>
      <c r="AU80" s="128"/>
      <c r="AV80" s="128"/>
      <c r="AW80" s="128"/>
      <c r="AX80" s="128"/>
      <c r="AY80" s="128"/>
      <c r="AZ80" s="128"/>
      <c r="BA80" s="128"/>
      <c r="BB80" s="128"/>
      <c r="BC80" s="128"/>
      <c r="BD80" s="128"/>
      <c r="BE80" s="128"/>
      <c r="BF80" s="128"/>
      <c r="BG80" s="128"/>
      <c r="BH80" s="128"/>
      <c r="BI80" s="128"/>
      <c r="BJ80" s="128"/>
      <c r="BK80" s="128"/>
      <c r="BL80" s="128"/>
      <c r="BM80" s="128"/>
      <c r="BN80" s="128"/>
      <c r="BO80" s="128"/>
      <c r="BP80" s="128"/>
      <c r="BQ80" s="128"/>
      <c r="BR80" s="128"/>
      <c r="BS80" s="128"/>
      <c r="BT80" s="128"/>
      <c r="BU80" s="128"/>
      <c r="BV80" s="128"/>
      <c r="BW80" s="128"/>
      <c r="BX80" s="128"/>
      <c r="BY80" s="128"/>
      <c r="BZ80" s="128"/>
      <c r="CA80" s="128"/>
      <c r="CB80" s="128"/>
      <c r="CC80" s="128"/>
      <c r="CD80" s="128"/>
      <c r="CE80" s="128"/>
      <c r="CF80" s="128"/>
      <c r="CG80" s="128"/>
      <c r="CH80" s="128"/>
      <c r="CI80" s="128"/>
      <c r="CJ80" s="128"/>
      <c r="CK80" s="128"/>
      <c r="CL80" s="128"/>
      <c r="CM80" s="128"/>
      <c r="CN80" s="128"/>
      <c r="CO80" s="128"/>
      <c r="CP80" s="128"/>
      <c r="CQ80" s="128"/>
      <c r="CR80" s="128"/>
      <c r="CS80" s="128"/>
      <c r="CT80" s="128"/>
      <c r="CU80" s="128"/>
      <c r="CV80" s="128"/>
      <c r="CW80" s="128"/>
      <c r="CX80" s="128"/>
      <c r="CY80" s="128"/>
      <c r="CZ80" s="128"/>
      <c r="DA80" s="128"/>
      <c r="DB80" s="128"/>
      <c r="DC80" s="128"/>
      <c r="DD80" s="128"/>
      <c r="DE80" s="128"/>
      <c r="DF80" s="128"/>
      <c r="DG80" s="128"/>
      <c r="DH80" s="128"/>
      <c r="DI80" s="128"/>
      <c r="DJ80" s="128"/>
      <c r="DK80" s="128"/>
      <c r="DL80" s="128"/>
      <c r="DM80" s="128"/>
      <c r="DN80" s="128"/>
      <c r="DO80" s="128"/>
      <c r="DP80" s="128"/>
      <c r="DQ80" s="128"/>
      <c r="DR80" s="127"/>
      <c r="DS80" s="127"/>
      <c r="DT80" s="127"/>
      <c r="DU80" s="127"/>
      <c r="DV80" s="127"/>
      <c r="DW80" s="127"/>
      <c r="DX80" s="127"/>
      <c r="DY80" s="127"/>
      <c r="DZ80" s="127"/>
      <c r="EA80" s="127"/>
      <c r="EB80" s="127"/>
      <c r="EC80" s="127"/>
      <c r="ED80" s="127"/>
      <c r="EE80" s="127"/>
      <c r="EF80" s="127"/>
      <c r="EG80" s="127"/>
      <c r="EH80" s="127"/>
      <c r="EI80" s="127"/>
      <c r="EJ80" s="127"/>
      <c r="EK80" s="127"/>
      <c r="EL80" s="127"/>
      <c r="EM80" s="127"/>
    </row>
    <row r="81" spans="1:143">
      <c r="A81" s="127"/>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c r="AA81" s="128"/>
      <c r="AB81" s="128"/>
      <c r="AC81" s="128"/>
      <c r="AD81" s="128"/>
      <c r="AE81" s="128"/>
      <c r="AF81" s="128"/>
      <c r="AG81" s="128"/>
      <c r="AH81" s="128"/>
      <c r="AI81" s="128"/>
      <c r="AJ81" s="128"/>
      <c r="AK81" s="128"/>
      <c r="AL81" s="128"/>
      <c r="AM81" s="128"/>
      <c r="AN81" s="128"/>
      <c r="AO81" s="128"/>
      <c r="AP81" s="128"/>
      <c r="AQ81" s="128"/>
      <c r="AR81" s="128"/>
      <c r="AS81" s="128"/>
      <c r="AT81" s="128"/>
      <c r="AU81" s="128"/>
      <c r="AV81" s="128"/>
      <c r="AW81" s="128"/>
      <c r="AX81" s="128"/>
      <c r="AY81" s="128"/>
      <c r="AZ81" s="128"/>
      <c r="BA81" s="128"/>
      <c r="BB81" s="128"/>
      <c r="BC81" s="128"/>
      <c r="BD81" s="128"/>
      <c r="BE81" s="128"/>
      <c r="BF81" s="128"/>
      <c r="BG81" s="128"/>
      <c r="BH81" s="128"/>
      <c r="BI81" s="128"/>
      <c r="BJ81" s="128"/>
      <c r="BK81" s="128"/>
      <c r="BL81" s="128"/>
      <c r="BM81" s="128"/>
      <c r="BN81" s="128"/>
      <c r="BO81" s="128"/>
      <c r="BP81" s="128"/>
      <c r="BQ81" s="128"/>
      <c r="BR81" s="128"/>
      <c r="BS81" s="128"/>
      <c r="BT81" s="128"/>
      <c r="BU81" s="128"/>
      <c r="BV81" s="128"/>
      <c r="BW81" s="128"/>
      <c r="BX81" s="128"/>
      <c r="BY81" s="128"/>
      <c r="BZ81" s="128"/>
      <c r="CA81" s="128"/>
      <c r="CB81" s="128"/>
      <c r="CC81" s="128"/>
      <c r="CD81" s="128"/>
      <c r="CE81" s="128"/>
      <c r="CF81" s="128"/>
      <c r="CG81" s="128"/>
      <c r="CH81" s="128"/>
      <c r="CI81" s="128"/>
      <c r="CJ81" s="128"/>
      <c r="CK81" s="128"/>
      <c r="CL81" s="128"/>
      <c r="CM81" s="128"/>
      <c r="CN81" s="128"/>
      <c r="CO81" s="128"/>
      <c r="CP81" s="128"/>
      <c r="CQ81" s="128"/>
      <c r="CR81" s="128"/>
      <c r="CS81" s="128"/>
      <c r="CT81" s="128"/>
      <c r="CU81" s="128"/>
      <c r="CV81" s="128"/>
      <c r="CW81" s="128"/>
      <c r="CX81" s="128"/>
      <c r="CY81" s="128"/>
      <c r="CZ81" s="128"/>
      <c r="DA81" s="128"/>
      <c r="DB81" s="128"/>
      <c r="DC81" s="128"/>
      <c r="DD81" s="128"/>
      <c r="DE81" s="128"/>
      <c r="DF81" s="128"/>
      <c r="DG81" s="128"/>
      <c r="DH81" s="128"/>
      <c r="DI81" s="128"/>
      <c r="DJ81" s="128"/>
      <c r="DK81" s="128"/>
      <c r="DL81" s="128"/>
      <c r="DM81" s="128"/>
      <c r="DN81" s="128"/>
      <c r="DO81" s="128"/>
      <c r="DP81" s="128"/>
      <c r="DQ81" s="128"/>
      <c r="DR81" s="127"/>
      <c r="DS81" s="127"/>
      <c r="DT81" s="127"/>
      <c r="DU81" s="127"/>
      <c r="DV81" s="127"/>
      <c r="DW81" s="127"/>
      <c r="DX81" s="127"/>
      <c r="DY81" s="127"/>
      <c r="DZ81" s="127"/>
      <c r="EA81" s="127"/>
      <c r="EB81" s="127"/>
      <c r="EC81" s="127"/>
      <c r="ED81" s="127"/>
      <c r="EE81" s="127"/>
      <c r="EF81" s="127"/>
      <c r="EG81" s="127"/>
      <c r="EH81" s="127"/>
      <c r="EI81" s="127"/>
      <c r="EJ81" s="127"/>
      <c r="EK81" s="127"/>
      <c r="EL81" s="127"/>
      <c r="EM81" s="127"/>
    </row>
    <row r="82" spans="1:143">
      <c r="A82" s="127"/>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c r="AA82" s="128"/>
      <c r="AB82" s="128"/>
      <c r="AC82" s="128"/>
      <c r="AD82" s="128"/>
      <c r="AE82" s="128"/>
      <c r="AF82" s="128"/>
      <c r="AG82" s="128"/>
      <c r="AH82" s="128"/>
      <c r="AI82" s="128"/>
      <c r="AJ82" s="128"/>
      <c r="AK82" s="128"/>
      <c r="AL82" s="128"/>
      <c r="AM82" s="128"/>
      <c r="AN82" s="128"/>
      <c r="AO82" s="128"/>
      <c r="AP82" s="128"/>
      <c r="AQ82" s="128"/>
      <c r="AR82" s="128"/>
      <c r="AS82" s="128"/>
      <c r="AT82" s="128"/>
      <c r="AU82" s="128"/>
      <c r="AV82" s="128"/>
      <c r="AW82" s="128"/>
      <c r="AX82" s="128"/>
      <c r="AY82" s="128"/>
      <c r="AZ82" s="128"/>
      <c r="BA82" s="128"/>
      <c r="BB82" s="128"/>
      <c r="BC82" s="128"/>
      <c r="BD82" s="128"/>
      <c r="BE82" s="128"/>
      <c r="BF82" s="128"/>
      <c r="BG82" s="128"/>
      <c r="BH82" s="128"/>
      <c r="BI82" s="128"/>
      <c r="BJ82" s="128"/>
      <c r="BK82" s="128"/>
      <c r="BL82" s="128"/>
      <c r="BM82" s="128"/>
      <c r="BN82" s="128"/>
      <c r="BO82" s="128"/>
      <c r="BP82" s="128"/>
      <c r="BQ82" s="128"/>
      <c r="BR82" s="128"/>
      <c r="BS82" s="128"/>
      <c r="BT82" s="128"/>
      <c r="BU82" s="128"/>
      <c r="BV82" s="128"/>
      <c r="BW82" s="128"/>
      <c r="BX82" s="128"/>
      <c r="BY82" s="128"/>
      <c r="BZ82" s="128"/>
      <c r="CA82" s="128"/>
      <c r="CB82" s="128"/>
      <c r="CC82" s="128"/>
      <c r="CD82" s="128"/>
      <c r="CE82" s="128"/>
      <c r="CF82" s="128"/>
      <c r="CG82" s="128"/>
      <c r="CH82" s="128"/>
      <c r="CI82" s="128"/>
      <c r="CJ82" s="128"/>
      <c r="CK82" s="128"/>
      <c r="CL82" s="128"/>
      <c r="CM82" s="128"/>
      <c r="CN82" s="128"/>
      <c r="CO82" s="128"/>
      <c r="CP82" s="128"/>
      <c r="CQ82" s="128"/>
      <c r="CR82" s="128"/>
      <c r="CS82" s="128"/>
      <c r="CT82" s="128"/>
      <c r="CU82" s="128"/>
      <c r="CV82" s="128"/>
      <c r="CW82" s="128"/>
      <c r="CX82" s="128"/>
      <c r="CY82" s="128"/>
      <c r="CZ82" s="128"/>
      <c r="DA82" s="128"/>
      <c r="DB82" s="128"/>
      <c r="DC82" s="128"/>
      <c r="DD82" s="128"/>
      <c r="DE82" s="128"/>
      <c r="DF82" s="128"/>
      <c r="DG82" s="128"/>
      <c r="DH82" s="128"/>
      <c r="DI82" s="128"/>
      <c r="DJ82" s="128"/>
      <c r="DK82" s="128"/>
      <c r="DL82" s="128"/>
      <c r="DM82" s="128"/>
      <c r="DN82" s="128"/>
      <c r="DO82" s="128"/>
      <c r="DP82" s="128"/>
      <c r="DQ82" s="128"/>
      <c r="DR82" s="127"/>
      <c r="DS82" s="127"/>
      <c r="DT82" s="127"/>
      <c r="DU82" s="127"/>
      <c r="DV82" s="127"/>
      <c r="DW82" s="127"/>
      <c r="DX82" s="127"/>
      <c r="DY82" s="127"/>
      <c r="DZ82" s="127"/>
      <c r="EA82" s="127"/>
      <c r="EB82" s="127"/>
      <c r="EC82" s="127"/>
      <c r="ED82" s="127"/>
      <c r="EE82" s="127"/>
      <c r="EF82" s="127"/>
      <c r="EG82" s="127"/>
      <c r="EH82" s="127"/>
      <c r="EI82" s="127"/>
      <c r="EJ82" s="127"/>
      <c r="EK82" s="127"/>
      <c r="EL82" s="127"/>
      <c r="EM82" s="127"/>
    </row>
    <row r="83" spans="1:143">
      <c r="A83" s="127"/>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c r="AA83" s="128"/>
      <c r="AB83" s="128"/>
      <c r="AC83" s="128"/>
      <c r="AD83" s="128"/>
      <c r="AE83" s="128"/>
      <c r="AF83" s="128"/>
      <c r="AG83" s="128"/>
      <c r="AH83" s="128"/>
      <c r="AI83" s="128"/>
      <c r="AJ83" s="128"/>
      <c r="AK83" s="128"/>
      <c r="AL83" s="128"/>
      <c r="AM83" s="128"/>
      <c r="AN83" s="128"/>
      <c r="AO83" s="128"/>
      <c r="AP83" s="128"/>
      <c r="AQ83" s="128"/>
      <c r="AR83" s="128"/>
      <c r="AS83" s="128"/>
      <c r="AT83" s="128"/>
      <c r="AU83" s="128"/>
      <c r="AV83" s="128"/>
      <c r="AW83" s="128"/>
      <c r="AX83" s="128"/>
      <c r="AY83" s="128"/>
      <c r="AZ83" s="128"/>
      <c r="BA83" s="128"/>
      <c r="BB83" s="128"/>
      <c r="BC83" s="128"/>
      <c r="BD83" s="128"/>
      <c r="BE83" s="128"/>
      <c r="BF83" s="128"/>
      <c r="BG83" s="128"/>
      <c r="BH83" s="128"/>
      <c r="BI83" s="128"/>
      <c r="BJ83" s="128"/>
      <c r="BK83" s="128"/>
      <c r="BL83" s="128"/>
      <c r="BM83" s="128"/>
      <c r="BN83" s="128"/>
      <c r="BO83" s="128"/>
      <c r="BP83" s="128"/>
      <c r="BQ83" s="128"/>
      <c r="BR83" s="128"/>
      <c r="BS83" s="128"/>
      <c r="BT83" s="128"/>
      <c r="BU83" s="128"/>
      <c r="BV83" s="128"/>
      <c r="BW83" s="128"/>
      <c r="BX83" s="128"/>
      <c r="BY83" s="128"/>
      <c r="BZ83" s="128"/>
      <c r="CA83" s="128"/>
      <c r="CB83" s="128"/>
      <c r="CC83" s="128"/>
      <c r="CD83" s="128"/>
      <c r="CE83" s="128"/>
      <c r="CF83" s="128"/>
      <c r="CG83" s="128"/>
      <c r="CH83" s="128"/>
      <c r="CI83" s="128"/>
      <c r="CJ83" s="128"/>
      <c r="CK83" s="128"/>
      <c r="CL83" s="128"/>
      <c r="CM83" s="128"/>
      <c r="CN83" s="128"/>
      <c r="CO83" s="128"/>
      <c r="CP83" s="128"/>
      <c r="CQ83" s="128"/>
      <c r="CR83" s="128"/>
      <c r="CS83" s="128"/>
      <c r="CT83" s="128"/>
      <c r="CU83" s="128"/>
      <c r="CV83" s="128"/>
      <c r="CW83" s="128"/>
      <c r="CX83" s="128"/>
      <c r="CY83" s="128"/>
      <c r="CZ83" s="128"/>
      <c r="DA83" s="128"/>
      <c r="DB83" s="128"/>
      <c r="DC83" s="128"/>
      <c r="DD83" s="128"/>
      <c r="DE83" s="128"/>
      <c r="DF83" s="128"/>
      <c r="DG83" s="128"/>
      <c r="DH83" s="128"/>
      <c r="DI83" s="128"/>
      <c r="DJ83" s="128"/>
      <c r="DK83" s="128"/>
      <c r="DL83" s="128"/>
      <c r="DM83" s="128"/>
      <c r="DN83" s="128"/>
      <c r="DO83" s="128"/>
      <c r="DP83" s="128"/>
      <c r="DQ83" s="128"/>
      <c r="DR83" s="127"/>
      <c r="DS83" s="127"/>
      <c r="DT83" s="127"/>
      <c r="DU83" s="127"/>
      <c r="DV83" s="127"/>
      <c r="DW83" s="127"/>
      <c r="DX83" s="127"/>
      <c r="DY83" s="127"/>
      <c r="DZ83" s="127"/>
      <c r="EA83" s="127"/>
      <c r="EB83" s="127"/>
      <c r="EC83" s="127"/>
      <c r="ED83" s="127"/>
      <c r="EE83" s="127"/>
      <c r="EF83" s="127"/>
      <c r="EG83" s="127"/>
      <c r="EH83" s="127"/>
      <c r="EI83" s="127"/>
      <c r="EJ83" s="127"/>
      <c r="EK83" s="127"/>
      <c r="EL83" s="127"/>
      <c r="EM83" s="127"/>
    </row>
    <row r="84" spans="1:143">
      <c r="A84" s="127"/>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c r="AA84" s="128"/>
      <c r="AB84" s="128"/>
      <c r="AC84" s="128"/>
      <c r="AD84" s="128"/>
      <c r="AE84" s="128"/>
      <c r="AF84" s="128"/>
      <c r="AG84" s="128"/>
      <c r="AH84" s="128"/>
      <c r="AI84" s="128"/>
      <c r="AJ84" s="128"/>
      <c r="AK84" s="128"/>
      <c r="AL84" s="128"/>
      <c r="AM84" s="128"/>
      <c r="AN84" s="128"/>
      <c r="AO84" s="128"/>
      <c r="AP84" s="128"/>
      <c r="AQ84" s="128"/>
      <c r="AR84" s="128"/>
      <c r="AS84" s="128"/>
      <c r="AT84" s="128"/>
      <c r="AU84" s="128"/>
      <c r="AV84" s="128"/>
      <c r="AW84" s="128"/>
      <c r="AX84" s="128"/>
      <c r="AY84" s="128"/>
      <c r="AZ84" s="128"/>
      <c r="BA84" s="128"/>
      <c r="BB84" s="128"/>
      <c r="BC84" s="128"/>
      <c r="BD84" s="128"/>
      <c r="BE84" s="128"/>
      <c r="BF84" s="128"/>
      <c r="BG84" s="128"/>
      <c r="BH84" s="128"/>
      <c r="BI84" s="128"/>
      <c r="BJ84" s="128"/>
      <c r="BK84" s="128"/>
      <c r="BL84" s="128"/>
      <c r="BM84" s="128"/>
      <c r="BN84" s="128"/>
      <c r="BO84" s="128"/>
      <c r="BP84" s="128"/>
      <c r="BQ84" s="128"/>
      <c r="BR84" s="128"/>
      <c r="BS84" s="128"/>
      <c r="BT84" s="128"/>
      <c r="BU84" s="128"/>
      <c r="BV84" s="128"/>
      <c r="BW84" s="128"/>
      <c r="BX84" s="128"/>
      <c r="BY84" s="128"/>
      <c r="BZ84" s="128"/>
      <c r="CA84" s="128"/>
      <c r="CB84" s="128"/>
      <c r="CC84" s="128"/>
      <c r="CD84" s="128"/>
      <c r="CE84" s="128"/>
      <c r="CF84" s="128"/>
      <c r="CG84" s="128"/>
      <c r="CH84" s="128"/>
      <c r="CI84" s="128"/>
      <c r="CJ84" s="128"/>
      <c r="CK84" s="128"/>
      <c r="CL84" s="128"/>
      <c r="CM84" s="128"/>
      <c r="CN84" s="128"/>
      <c r="CO84" s="128"/>
      <c r="CP84" s="128"/>
      <c r="CQ84" s="128"/>
      <c r="CR84" s="128"/>
      <c r="CS84" s="128"/>
      <c r="CT84" s="128"/>
      <c r="CU84" s="128"/>
      <c r="CV84" s="128"/>
      <c r="CW84" s="128"/>
      <c r="CX84" s="128"/>
      <c r="CY84" s="128"/>
      <c r="CZ84" s="128"/>
      <c r="DA84" s="128"/>
      <c r="DB84" s="128"/>
      <c r="DC84" s="128"/>
      <c r="DD84" s="128"/>
      <c r="DE84" s="128"/>
      <c r="DF84" s="128"/>
      <c r="DG84" s="128"/>
      <c r="DH84" s="128"/>
      <c r="DI84" s="128"/>
      <c r="DJ84" s="128"/>
      <c r="DK84" s="128"/>
      <c r="DL84" s="128"/>
      <c r="DM84" s="128"/>
      <c r="DN84" s="128"/>
      <c r="DO84" s="128"/>
      <c r="DP84" s="128"/>
      <c r="DQ84" s="128"/>
      <c r="DR84" s="127"/>
      <c r="DS84" s="127"/>
      <c r="DT84" s="127"/>
      <c r="DU84" s="127"/>
      <c r="DV84" s="127"/>
      <c r="DW84" s="127"/>
      <c r="DX84" s="127"/>
      <c r="DY84" s="127"/>
      <c r="DZ84" s="127"/>
      <c r="EA84" s="127"/>
      <c r="EB84" s="127"/>
      <c r="EC84" s="127"/>
      <c r="ED84" s="127"/>
      <c r="EE84" s="127"/>
      <c r="EF84" s="127"/>
      <c r="EG84" s="127"/>
      <c r="EH84" s="127"/>
      <c r="EI84" s="127"/>
      <c r="EJ84" s="127"/>
      <c r="EK84" s="127"/>
      <c r="EL84" s="127"/>
      <c r="EM84" s="127"/>
    </row>
    <row r="85" spans="1:143">
      <c r="A85" s="127"/>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c r="AA85" s="128"/>
      <c r="AB85" s="128"/>
      <c r="AC85" s="128"/>
      <c r="AD85" s="128"/>
      <c r="AE85" s="128"/>
      <c r="AF85" s="128"/>
      <c r="AG85" s="128"/>
      <c r="AH85" s="128"/>
      <c r="AI85" s="128"/>
      <c r="AJ85" s="128"/>
      <c r="AK85" s="128"/>
      <c r="AL85" s="128"/>
      <c r="AM85" s="128"/>
      <c r="AN85" s="128"/>
      <c r="AO85" s="128"/>
      <c r="AP85" s="128"/>
      <c r="AQ85" s="128"/>
      <c r="AR85" s="128"/>
      <c r="AS85" s="128"/>
      <c r="AT85" s="128"/>
      <c r="AU85" s="128"/>
      <c r="AV85" s="128"/>
      <c r="AW85" s="128"/>
      <c r="AX85" s="128"/>
      <c r="AY85" s="128"/>
      <c r="AZ85" s="128"/>
      <c r="BA85" s="128"/>
      <c r="BB85" s="128"/>
      <c r="BC85" s="128"/>
      <c r="BD85" s="128"/>
      <c r="BE85" s="128"/>
      <c r="BF85" s="128"/>
      <c r="BG85" s="128"/>
      <c r="BH85" s="128"/>
      <c r="BI85" s="128"/>
      <c r="BJ85" s="128"/>
      <c r="BK85" s="128"/>
      <c r="BL85" s="128"/>
      <c r="BM85" s="128"/>
      <c r="BN85" s="128"/>
      <c r="BO85" s="128"/>
      <c r="BP85" s="128"/>
      <c r="BQ85" s="128"/>
      <c r="BR85" s="128"/>
      <c r="BS85" s="128"/>
      <c r="BT85" s="128"/>
      <c r="BU85" s="128"/>
      <c r="BV85" s="128"/>
      <c r="BW85" s="128"/>
      <c r="BX85" s="128"/>
      <c r="BY85" s="128"/>
      <c r="BZ85" s="128"/>
      <c r="CA85" s="128"/>
      <c r="CB85" s="128"/>
      <c r="CC85" s="128"/>
      <c r="CD85" s="128"/>
      <c r="CE85" s="128"/>
      <c r="CF85" s="128"/>
      <c r="CG85" s="128"/>
      <c r="CH85" s="128"/>
      <c r="CI85" s="128"/>
      <c r="CJ85" s="128"/>
      <c r="CK85" s="128"/>
      <c r="CL85" s="128"/>
      <c r="CM85" s="128"/>
      <c r="CN85" s="128"/>
      <c r="CO85" s="128"/>
      <c r="CP85" s="128"/>
      <c r="CQ85" s="128"/>
      <c r="CR85" s="128"/>
      <c r="CS85" s="128"/>
      <c r="CT85" s="128"/>
      <c r="CU85" s="128"/>
      <c r="CV85" s="128"/>
      <c r="CW85" s="128"/>
      <c r="CX85" s="128"/>
      <c r="CY85" s="128"/>
      <c r="CZ85" s="128"/>
      <c r="DA85" s="128"/>
      <c r="DB85" s="128"/>
      <c r="DC85" s="128"/>
      <c r="DD85" s="128"/>
      <c r="DE85" s="128"/>
      <c r="DF85" s="128"/>
      <c r="DG85" s="128"/>
      <c r="DH85" s="128"/>
      <c r="DI85" s="128"/>
      <c r="DJ85" s="128"/>
      <c r="DK85" s="128"/>
      <c r="DL85" s="128"/>
      <c r="DM85" s="128"/>
      <c r="DN85" s="128"/>
      <c r="DO85" s="128"/>
      <c r="DP85" s="128"/>
      <c r="DQ85" s="128"/>
      <c r="DR85" s="127"/>
      <c r="DS85" s="127"/>
      <c r="DT85" s="127"/>
      <c r="DU85" s="127"/>
      <c r="DV85" s="127"/>
      <c r="DW85" s="127"/>
      <c r="DX85" s="127"/>
      <c r="DY85" s="127"/>
      <c r="DZ85" s="127"/>
      <c r="EA85" s="127"/>
      <c r="EB85" s="127"/>
      <c r="EC85" s="127"/>
      <c r="ED85" s="127"/>
      <c r="EE85" s="127"/>
      <c r="EF85" s="127"/>
      <c r="EG85" s="127"/>
      <c r="EH85" s="127"/>
      <c r="EI85" s="127"/>
      <c r="EJ85" s="127"/>
      <c r="EK85" s="127"/>
      <c r="EL85" s="127"/>
      <c r="EM85" s="127"/>
    </row>
    <row r="86" spans="1:143">
      <c r="A86" s="127"/>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c r="AA86" s="128"/>
      <c r="AB86" s="128"/>
      <c r="AC86" s="128"/>
      <c r="AD86" s="128"/>
      <c r="AE86" s="128"/>
      <c r="AF86" s="128"/>
      <c r="AG86" s="128"/>
      <c r="AH86" s="128"/>
      <c r="AI86" s="128"/>
      <c r="AJ86" s="128"/>
      <c r="AK86" s="128"/>
      <c r="AL86" s="128"/>
      <c r="AM86" s="128"/>
      <c r="AN86" s="128"/>
      <c r="AO86" s="128"/>
      <c r="AP86" s="128"/>
      <c r="AQ86" s="128"/>
      <c r="AR86" s="128"/>
      <c r="AS86" s="128"/>
      <c r="AT86" s="128"/>
      <c r="AU86" s="128"/>
      <c r="AV86" s="128"/>
      <c r="AW86" s="128"/>
      <c r="AX86" s="128"/>
      <c r="AY86" s="128"/>
      <c r="AZ86" s="128"/>
      <c r="BA86" s="128"/>
      <c r="BB86" s="128"/>
      <c r="BC86" s="128"/>
      <c r="BD86" s="128"/>
      <c r="BE86" s="128"/>
      <c r="BF86" s="128"/>
      <c r="BG86" s="128"/>
      <c r="BH86" s="128"/>
      <c r="BI86" s="128"/>
      <c r="BJ86" s="128"/>
      <c r="BK86" s="128"/>
      <c r="BL86" s="128"/>
      <c r="BM86" s="128"/>
      <c r="BN86" s="128"/>
      <c r="BO86" s="128"/>
      <c r="BP86" s="128"/>
      <c r="BQ86" s="128"/>
      <c r="BR86" s="128"/>
      <c r="BS86" s="128"/>
      <c r="BT86" s="128"/>
      <c r="BU86" s="128"/>
      <c r="BV86" s="128"/>
      <c r="BW86" s="128"/>
      <c r="BX86" s="128"/>
      <c r="BY86" s="128"/>
      <c r="BZ86" s="128"/>
      <c r="CA86" s="128"/>
      <c r="CB86" s="128"/>
      <c r="CC86" s="128"/>
      <c r="CD86" s="128"/>
      <c r="CE86" s="128"/>
      <c r="CF86" s="128"/>
      <c r="CG86" s="128"/>
      <c r="CH86" s="128"/>
      <c r="CI86" s="128"/>
      <c r="CJ86" s="128"/>
      <c r="CK86" s="128"/>
      <c r="CL86" s="128"/>
      <c r="CM86" s="128"/>
      <c r="CN86" s="128"/>
      <c r="CO86" s="128"/>
      <c r="CP86" s="128"/>
      <c r="CQ86" s="128"/>
      <c r="CR86" s="128"/>
      <c r="CS86" s="128"/>
      <c r="CT86" s="128"/>
      <c r="CU86" s="128"/>
      <c r="CV86" s="128"/>
      <c r="CW86" s="128"/>
      <c r="CX86" s="128"/>
      <c r="CY86" s="128"/>
      <c r="CZ86" s="128"/>
      <c r="DA86" s="128"/>
      <c r="DB86" s="128"/>
      <c r="DC86" s="128"/>
      <c r="DD86" s="128"/>
      <c r="DE86" s="128"/>
      <c r="DF86" s="128"/>
      <c r="DG86" s="128"/>
      <c r="DH86" s="128"/>
      <c r="DI86" s="128"/>
      <c r="DJ86" s="128"/>
      <c r="DK86" s="128"/>
      <c r="DL86" s="128"/>
      <c r="DM86" s="128"/>
      <c r="DN86" s="128"/>
      <c r="DO86" s="128"/>
      <c r="DP86" s="128"/>
      <c r="DQ86" s="128"/>
      <c r="DR86" s="127"/>
      <c r="DS86" s="127"/>
      <c r="DT86" s="127"/>
      <c r="DU86" s="127"/>
      <c r="DV86" s="127"/>
      <c r="DW86" s="127"/>
      <c r="DX86" s="127"/>
      <c r="DY86" s="127"/>
      <c r="DZ86" s="127"/>
      <c r="EA86" s="127"/>
      <c r="EB86" s="127"/>
      <c r="EC86" s="127"/>
      <c r="ED86" s="127"/>
      <c r="EE86" s="127"/>
      <c r="EF86" s="127"/>
      <c r="EG86" s="127"/>
      <c r="EH86" s="127"/>
      <c r="EI86" s="127"/>
      <c r="EJ86" s="127"/>
      <c r="EK86" s="127"/>
      <c r="EL86" s="127"/>
      <c r="EM86" s="127"/>
    </row>
    <row r="87" spans="1:143">
      <c r="A87" s="127"/>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c r="AA87" s="128"/>
      <c r="AB87" s="128"/>
      <c r="AC87" s="128"/>
      <c r="AD87" s="128"/>
      <c r="AE87" s="128"/>
      <c r="AF87" s="128"/>
      <c r="AG87" s="128"/>
      <c r="AH87" s="128"/>
      <c r="AI87" s="128"/>
      <c r="AJ87" s="128"/>
      <c r="AK87" s="128"/>
      <c r="AL87" s="128"/>
      <c r="AM87" s="128"/>
      <c r="AN87" s="128"/>
      <c r="AO87" s="128"/>
      <c r="AP87" s="128"/>
      <c r="AQ87" s="128"/>
      <c r="AR87" s="128"/>
      <c r="AS87" s="128"/>
      <c r="AT87" s="128"/>
      <c r="AU87" s="128"/>
      <c r="AV87" s="128"/>
      <c r="AW87" s="128"/>
      <c r="AX87" s="128"/>
      <c r="AY87" s="128"/>
      <c r="AZ87" s="128"/>
      <c r="BA87" s="128"/>
      <c r="BB87" s="128"/>
      <c r="BC87" s="128"/>
      <c r="BD87" s="128"/>
      <c r="BE87" s="128"/>
      <c r="BF87" s="128"/>
      <c r="BG87" s="128"/>
      <c r="BH87" s="128"/>
      <c r="BI87" s="128"/>
      <c r="BJ87" s="128"/>
      <c r="BK87" s="128"/>
      <c r="BL87" s="128"/>
      <c r="BM87" s="128"/>
      <c r="BN87" s="128"/>
      <c r="BO87" s="128"/>
      <c r="BP87" s="128"/>
      <c r="BQ87" s="128"/>
      <c r="BR87" s="128"/>
      <c r="BS87" s="128"/>
      <c r="BT87" s="128"/>
      <c r="BU87" s="128"/>
      <c r="BV87" s="128"/>
      <c r="BW87" s="128"/>
      <c r="BX87" s="128"/>
      <c r="BY87" s="128"/>
      <c r="BZ87" s="128"/>
      <c r="CA87" s="128"/>
      <c r="CB87" s="128"/>
      <c r="CC87" s="128"/>
      <c r="CD87" s="128"/>
      <c r="CE87" s="128"/>
      <c r="CF87" s="128"/>
      <c r="CG87" s="128"/>
      <c r="CH87" s="128"/>
      <c r="CI87" s="128"/>
      <c r="CJ87" s="128"/>
      <c r="CK87" s="128"/>
      <c r="CL87" s="128"/>
      <c r="CM87" s="128"/>
      <c r="CN87" s="128"/>
      <c r="CO87" s="128"/>
      <c r="CP87" s="128"/>
      <c r="CQ87" s="128"/>
      <c r="CR87" s="128"/>
      <c r="CS87" s="128"/>
      <c r="CT87" s="128"/>
      <c r="CU87" s="128"/>
      <c r="CV87" s="128"/>
      <c r="CW87" s="128"/>
      <c r="CX87" s="128"/>
      <c r="CY87" s="128"/>
      <c r="CZ87" s="128"/>
      <c r="DA87" s="128"/>
      <c r="DB87" s="128"/>
      <c r="DC87" s="128"/>
      <c r="DD87" s="128"/>
      <c r="DE87" s="128"/>
      <c r="DF87" s="128"/>
      <c r="DG87" s="128"/>
      <c r="DH87" s="128"/>
      <c r="DI87" s="128"/>
      <c r="DJ87" s="128"/>
      <c r="DK87" s="128"/>
      <c r="DL87" s="128"/>
      <c r="DM87" s="128"/>
      <c r="DN87" s="128"/>
      <c r="DO87" s="128"/>
      <c r="DP87" s="128"/>
      <c r="DQ87" s="128"/>
      <c r="DR87" s="127"/>
      <c r="DS87" s="127"/>
      <c r="DT87" s="127"/>
      <c r="DU87" s="127"/>
      <c r="DV87" s="127"/>
      <c r="DW87" s="127"/>
      <c r="DX87" s="127"/>
      <c r="DY87" s="127"/>
      <c r="DZ87" s="127"/>
      <c r="EA87" s="127"/>
      <c r="EB87" s="127"/>
      <c r="EC87" s="127"/>
      <c r="ED87" s="127"/>
      <c r="EE87" s="127"/>
      <c r="EF87" s="127"/>
      <c r="EG87" s="127"/>
      <c r="EH87" s="127"/>
      <c r="EI87" s="127"/>
      <c r="EJ87" s="127"/>
      <c r="EK87" s="127"/>
      <c r="EL87" s="127"/>
      <c r="EM87" s="127"/>
    </row>
    <row r="88" spans="1:143">
      <c r="A88" s="127"/>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c r="AA88" s="128"/>
      <c r="AB88" s="128"/>
      <c r="AC88" s="128"/>
      <c r="AD88" s="128"/>
      <c r="AE88" s="128"/>
      <c r="AF88" s="128"/>
      <c r="AG88" s="128"/>
      <c r="AH88" s="128"/>
      <c r="AI88" s="128"/>
      <c r="AJ88" s="128"/>
      <c r="AK88" s="128"/>
      <c r="AL88" s="128"/>
      <c r="AM88" s="128"/>
      <c r="AN88" s="128"/>
      <c r="AO88" s="128"/>
      <c r="AP88" s="128"/>
      <c r="AQ88" s="128"/>
      <c r="AR88" s="128"/>
      <c r="AS88" s="128"/>
      <c r="AT88" s="128"/>
      <c r="AU88" s="128"/>
      <c r="AV88" s="128"/>
      <c r="AW88" s="128"/>
      <c r="AX88" s="128"/>
      <c r="AY88" s="128"/>
      <c r="AZ88" s="128"/>
      <c r="BA88" s="128"/>
      <c r="BB88" s="128"/>
      <c r="BC88" s="128"/>
      <c r="BD88" s="128"/>
      <c r="BE88" s="128"/>
      <c r="BF88" s="128"/>
      <c r="BG88" s="128"/>
      <c r="BH88" s="128"/>
      <c r="BI88" s="128"/>
      <c r="BJ88" s="128"/>
      <c r="BK88" s="128"/>
      <c r="BL88" s="128"/>
      <c r="BM88" s="128"/>
      <c r="BN88" s="128"/>
      <c r="BO88" s="128"/>
      <c r="BP88" s="128"/>
      <c r="BQ88" s="128"/>
      <c r="BR88" s="128"/>
      <c r="BS88" s="128"/>
      <c r="BT88" s="128"/>
      <c r="BU88" s="128"/>
      <c r="BV88" s="128"/>
      <c r="BW88" s="128"/>
      <c r="BX88" s="128"/>
      <c r="BY88" s="128"/>
      <c r="BZ88" s="128"/>
      <c r="CA88" s="128"/>
      <c r="CB88" s="128"/>
      <c r="CC88" s="128"/>
      <c r="CD88" s="128"/>
      <c r="CE88" s="128"/>
      <c r="CF88" s="128"/>
      <c r="CG88" s="128"/>
      <c r="CH88" s="128"/>
      <c r="CI88" s="128"/>
      <c r="CJ88" s="128"/>
      <c r="CK88" s="128"/>
      <c r="CL88" s="128"/>
      <c r="CM88" s="128"/>
      <c r="CN88" s="128"/>
      <c r="CO88" s="128"/>
      <c r="CP88" s="128"/>
      <c r="CQ88" s="128"/>
      <c r="CR88" s="128"/>
      <c r="CS88" s="128"/>
      <c r="CT88" s="128"/>
      <c r="CU88" s="128"/>
      <c r="CV88" s="128"/>
      <c r="CW88" s="128"/>
      <c r="CX88" s="128"/>
      <c r="CY88" s="128"/>
      <c r="CZ88" s="128"/>
      <c r="DA88" s="128"/>
      <c r="DB88" s="128"/>
      <c r="DC88" s="128"/>
      <c r="DD88" s="128"/>
      <c r="DE88" s="128"/>
      <c r="DF88" s="128"/>
      <c r="DG88" s="128"/>
      <c r="DH88" s="128"/>
      <c r="DI88" s="128"/>
      <c r="DJ88" s="128"/>
      <c r="DK88" s="128"/>
      <c r="DL88" s="128"/>
      <c r="DM88" s="128"/>
      <c r="DN88" s="128"/>
      <c r="DO88" s="128"/>
      <c r="DP88" s="128"/>
      <c r="DQ88" s="128"/>
      <c r="DR88" s="127"/>
      <c r="DS88" s="127"/>
      <c r="DT88" s="127"/>
      <c r="DU88" s="127"/>
      <c r="DV88" s="127"/>
      <c r="DW88" s="127"/>
      <c r="DX88" s="127"/>
      <c r="DY88" s="127"/>
      <c r="DZ88" s="127"/>
      <c r="EA88" s="127"/>
      <c r="EB88" s="127"/>
      <c r="EC88" s="127"/>
      <c r="ED88" s="127"/>
      <c r="EE88" s="127"/>
      <c r="EF88" s="127"/>
      <c r="EG88" s="127"/>
      <c r="EH88" s="127"/>
      <c r="EI88" s="127"/>
      <c r="EJ88" s="127"/>
      <c r="EK88" s="127"/>
      <c r="EL88" s="127"/>
      <c r="EM88" s="127"/>
    </row>
    <row r="89" spans="1:143">
      <c r="A89" s="127"/>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c r="AA89" s="128"/>
      <c r="AB89" s="128"/>
      <c r="AC89" s="128"/>
      <c r="AD89" s="128"/>
      <c r="AE89" s="128"/>
      <c r="AF89" s="128"/>
      <c r="AG89" s="128"/>
      <c r="AH89" s="128"/>
      <c r="AI89" s="128"/>
      <c r="AJ89" s="128"/>
      <c r="AK89" s="128"/>
      <c r="AL89" s="128"/>
      <c r="AM89" s="128"/>
      <c r="AN89" s="128"/>
      <c r="AO89" s="128"/>
      <c r="AP89" s="128"/>
      <c r="AQ89" s="128"/>
      <c r="AR89" s="128"/>
      <c r="AS89" s="128"/>
      <c r="AT89" s="128"/>
      <c r="AU89" s="128"/>
      <c r="AV89" s="128"/>
      <c r="AW89" s="128"/>
      <c r="AX89" s="128"/>
      <c r="AY89" s="128"/>
      <c r="AZ89" s="128"/>
      <c r="BA89" s="128"/>
      <c r="BB89" s="128"/>
      <c r="BC89" s="128"/>
      <c r="BD89" s="128"/>
      <c r="BE89" s="128"/>
      <c r="BF89" s="128"/>
      <c r="BG89" s="128"/>
      <c r="BH89" s="128"/>
      <c r="BI89" s="128"/>
      <c r="BJ89" s="128"/>
      <c r="BK89" s="128"/>
      <c r="BL89" s="128"/>
      <c r="BM89" s="128"/>
      <c r="BN89" s="128"/>
      <c r="BO89" s="128"/>
      <c r="BP89" s="128"/>
      <c r="BQ89" s="128"/>
      <c r="BR89" s="128"/>
      <c r="BS89" s="128"/>
      <c r="BT89" s="128"/>
      <c r="BU89" s="128"/>
      <c r="BV89" s="128"/>
      <c r="BW89" s="128"/>
      <c r="BX89" s="128"/>
      <c r="BY89" s="128"/>
      <c r="BZ89" s="128"/>
      <c r="CA89" s="128"/>
      <c r="CB89" s="128"/>
      <c r="CC89" s="128"/>
      <c r="CD89" s="128"/>
      <c r="CE89" s="128"/>
      <c r="CF89" s="128"/>
      <c r="CG89" s="128"/>
      <c r="CH89" s="128"/>
      <c r="CI89" s="128"/>
      <c r="CJ89" s="128"/>
      <c r="CK89" s="128"/>
      <c r="CL89" s="128"/>
      <c r="CM89" s="128"/>
      <c r="CN89" s="128"/>
      <c r="CO89" s="128"/>
      <c r="CP89" s="128"/>
      <c r="CQ89" s="128"/>
      <c r="CR89" s="128"/>
      <c r="CS89" s="128"/>
      <c r="CT89" s="128"/>
      <c r="CU89" s="128"/>
      <c r="CV89" s="128"/>
      <c r="CW89" s="128"/>
      <c r="CX89" s="128"/>
      <c r="CY89" s="128"/>
      <c r="CZ89" s="128"/>
      <c r="DA89" s="128"/>
      <c r="DB89" s="128"/>
      <c r="DC89" s="128"/>
      <c r="DD89" s="128"/>
      <c r="DE89" s="128"/>
      <c r="DF89" s="128"/>
      <c r="DG89" s="128"/>
      <c r="DH89" s="128"/>
      <c r="DI89" s="128"/>
      <c r="DJ89" s="128"/>
      <c r="DK89" s="128"/>
      <c r="DL89" s="128"/>
      <c r="DM89" s="128"/>
      <c r="DN89" s="128"/>
      <c r="DO89" s="128"/>
      <c r="DP89" s="128"/>
      <c r="DQ89" s="128"/>
      <c r="DR89" s="127"/>
      <c r="DS89" s="127"/>
      <c r="DT89" s="127"/>
      <c r="DU89" s="127"/>
      <c r="DV89" s="127"/>
      <c r="DW89" s="127"/>
      <c r="DX89" s="127"/>
      <c r="DY89" s="127"/>
      <c r="DZ89" s="127"/>
      <c r="EA89" s="127"/>
      <c r="EB89" s="127"/>
      <c r="EC89" s="127"/>
      <c r="ED89" s="127"/>
      <c r="EE89" s="127"/>
      <c r="EF89" s="127"/>
      <c r="EG89" s="127"/>
      <c r="EH89" s="127"/>
      <c r="EI89" s="127"/>
      <c r="EJ89" s="127"/>
      <c r="EK89" s="127"/>
      <c r="EL89" s="127"/>
      <c r="EM89" s="127"/>
    </row>
    <row r="90" spans="1:143">
      <c r="A90" s="127"/>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c r="AA90" s="128"/>
      <c r="AB90" s="128"/>
      <c r="AC90" s="128"/>
      <c r="AD90" s="128"/>
      <c r="AE90" s="128"/>
      <c r="AF90" s="128"/>
      <c r="AG90" s="128"/>
      <c r="AH90" s="128"/>
      <c r="AI90" s="128"/>
      <c r="AJ90" s="128"/>
      <c r="AK90" s="128"/>
      <c r="AL90" s="128"/>
      <c r="AM90" s="128"/>
      <c r="AN90" s="128"/>
      <c r="AO90" s="128"/>
      <c r="AP90" s="128"/>
      <c r="AQ90" s="128"/>
      <c r="AR90" s="128"/>
      <c r="AS90" s="128"/>
      <c r="AT90" s="128"/>
      <c r="AU90" s="128"/>
      <c r="AV90" s="128"/>
      <c r="AW90" s="128"/>
      <c r="AX90" s="128"/>
      <c r="AY90" s="128"/>
      <c r="AZ90" s="128"/>
      <c r="BA90" s="128"/>
      <c r="BB90" s="128"/>
      <c r="BC90" s="128"/>
      <c r="BD90" s="128"/>
      <c r="BE90" s="128"/>
      <c r="BF90" s="128"/>
      <c r="BG90" s="128"/>
      <c r="BH90" s="128"/>
      <c r="BI90" s="128"/>
      <c r="BJ90" s="128"/>
      <c r="BK90" s="128"/>
      <c r="BL90" s="128"/>
      <c r="BM90" s="128"/>
      <c r="BN90" s="128"/>
      <c r="BO90" s="128"/>
      <c r="BP90" s="128"/>
      <c r="BQ90" s="128"/>
      <c r="BR90" s="128"/>
      <c r="BS90" s="128"/>
      <c r="BT90" s="128"/>
      <c r="BU90" s="128"/>
      <c r="BV90" s="128"/>
      <c r="BW90" s="128"/>
      <c r="BX90" s="128"/>
      <c r="BY90" s="128"/>
      <c r="BZ90" s="128"/>
      <c r="CA90" s="128"/>
      <c r="CB90" s="128"/>
      <c r="CC90" s="128"/>
      <c r="CD90" s="128"/>
      <c r="CE90" s="128"/>
      <c r="CF90" s="128"/>
      <c r="CG90" s="128"/>
      <c r="CH90" s="128"/>
      <c r="CI90" s="128"/>
      <c r="CJ90" s="128"/>
      <c r="CK90" s="128"/>
      <c r="CL90" s="128"/>
      <c r="CM90" s="128"/>
      <c r="CN90" s="128"/>
      <c r="CO90" s="128"/>
      <c r="CP90" s="128"/>
      <c r="CQ90" s="128"/>
      <c r="CR90" s="128"/>
      <c r="CS90" s="128"/>
      <c r="CT90" s="128"/>
      <c r="CU90" s="128"/>
      <c r="CV90" s="128"/>
      <c r="CW90" s="128"/>
      <c r="CX90" s="128"/>
      <c r="CY90" s="128"/>
      <c r="CZ90" s="128"/>
      <c r="DA90" s="128"/>
      <c r="DB90" s="128"/>
      <c r="DC90" s="128"/>
      <c r="DD90" s="128"/>
      <c r="DE90" s="128"/>
      <c r="DF90" s="128"/>
      <c r="DG90" s="128"/>
      <c r="DH90" s="128"/>
      <c r="DI90" s="128"/>
      <c r="DJ90" s="128"/>
      <c r="DK90" s="128"/>
      <c r="DL90" s="128"/>
      <c r="DM90" s="128"/>
      <c r="DN90" s="128"/>
      <c r="DO90" s="128"/>
      <c r="DP90" s="128"/>
      <c r="DQ90" s="128"/>
      <c r="DR90" s="127"/>
      <c r="DS90" s="127"/>
      <c r="DT90" s="127"/>
      <c r="DU90" s="127"/>
      <c r="DV90" s="127"/>
      <c r="DW90" s="127"/>
      <c r="DX90" s="127"/>
      <c r="DY90" s="127"/>
      <c r="DZ90" s="127"/>
      <c r="EA90" s="127"/>
      <c r="EB90" s="127"/>
      <c r="EC90" s="127"/>
      <c r="ED90" s="127"/>
      <c r="EE90" s="127"/>
      <c r="EF90" s="127"/>
      <c r="EG90" s="127"/>
      <c r="EH90" s="127"/>
      <c r="EI90" s="127"/>
      <c r="EJ90" s="127"/>
      <c r="EK90" s="127"/>
      <c r="EL90" s="127"/>
      <c r="EM90" s="127"/>
    </row>
    <row r="91" spans="1:143">
      <c r="A91" s="127"/>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c r="AA91" s="128"/>
      <c r="AB91" s="128"/>
      <c r="AC91" s="128"/>
      <c r="AD91" s="128"/>
      <c r="AE91" s="128"/>
      <c r="AF91" s="128"/>
      <c r="AG91" s="128"/>
      <c r="AH91" s="128"/>
      <c r="AI91" s="128"/>
      <c r="AJ91" s="128"/>
      <c r="AK91" s="128"/>
      <c r="AL91" s="128"/>
      <c r="AM91" s="128"/>
      <c r="AN91" s="128"/>
      <c r="AO91" s="128"/>
      <c r="AP91" s="128"/>
      <c r="AQ91" s="128"/>
      <c r="AR91" s="128"/>
      <c r="AS91" s="128"/>
      <c r="AT91" s="128"/>
      <c r="AU91" s="128"/>
      <c r="AV91" s="128"/>
      <c r="AW91" s="128"/>
      <c r="AX91" s="128"/>
      <c r="AY91" s="128"/>
      <c r="AZ91" s="128"/>
      <c r="BA91" s="128"/>
      <c r="BB91" s="128"/>
      <c r="BC91" s="128"/>
      <c r="BD91" s="128"/>
      <c r="BE91" s="128"/>
      <c r="BF91" s="128"/>
      <c r="BG91" s="128"/>
      <c r="BH91" s="128"/>
      <c r="BI91" s="128"/>
      <c r="BJ91" s="128"/>
      <c r="BK91" s="128"/>
      <c r="BL91" s="128"/>
      <c r="BM91" s="128"/>
      <c r="BN91" s="128"/>
      <c r="BO91" s="128"/>
      <c r="BP91" s="128"/>
      <c r="BQ91" s="128"/>
      <c r="BR91" s="128"/>
      <c r="BS91" s="128"/>
      <c r="BT91" s="128"/>
      <c r="BU91" s="128"/>
      <c r="BV91" s="128"/>
      <c r="BW91" s="128"/>
      <c r="BX91" s="128"/>
      <c r="BY91" s="128"/>
      <c r="BZ91" s="128"/>
      <c r="CA91" s="128"/>
      <c r="CB91" s="128"/>
      <c r="CC91" s="128"/>
      <c r="CD91" s="128"/>
      <c r="CE91" s="128"/>
      <c r="CF91" s="128"/>
      <c r="CG91" s="128"/>
      <c r="CH91" s="128"/>
      <c r="CI91" s="128"/>
      <c r="CJ91" s="128"/>
      <c r="CK91" s="128"/>
      <c r="CL91" s="128"/>
      <c r="CM91" s="128"/>
      <c r="CN91" s="128"/>
      <c r="CO91" s="128"/>
      <c r="CP91" s="128"/>
      <c r="CQ91" s="128"/>
      <c r="CR91" s="128"/>
      <c r="CS91" s="128"/>
      <c r="CT91" s="128"/>
      <c r="CU91" s="128"/>
      <c r="CV91" s="128"/>
      <c r="CW91" s="128"/>
      <c r="CX91" s="128"/>
      <c r="CY91" s="128"/>
      <c r="CZ91" s="128"/>
      <c r="DA91" s="128"/>
      <c r="DB91" s="128"/>
      <c r="DC91" s="128"/>
      <c r="DD91" s="128"/>
      <c r="DE91" s="128"/>
      <c r="DF91" s="128"/>
      <c r="DG91" s="128"/>
      <c r="DH91" s="128"/>
      <c r="DI91" s="128"/>
      <c r="DJ91" s="128"/>
      <c r="DK91" s="128"/>
      <c r="DL91" s="128"/>
      <c r="DM91" s="128"/>
      <c r="DN91" s="128"/>
      <c r="DO91" s="128"/>
      <c r="DP91" s="128"/>
      <c r="DQ91" s="128"/>
      <c r="DR91" s="127"/>
      <c r="DS91" s="127"/>
      <c r="DT91" s="127"/>
      <c r="DU91" s="127"/>
      <c r="DV91" s="127"/>
      <c r="DW91" s="127"/>
      <c r="DX91" s="127"/>
      <c r="DY91" s="127"/>
      <c r="DZ91" s="127"/>
      <c r="EA91" s="127"/>
      <c r="EB91" s="127"/>
      <c r="EC91" s="127"/>
      <c r="ED91" s="127"/>
      <c r="EE91" s="127"/>
      <c r="EF91" s="127"/>
      <c r="EG91" s="127"/>
      <c r="EH91" s="127"/>
      <c r="EI91" s="127"/>
      <c r="EJ91" s="127"/>
      <c r="EK91" s="127"/>
      <c r="EL91" s="127"/>
      <c r="EM91" s="127"/>
    </row>
    <row r="92" spans="1:143">
      <c r="A92" s="127"/>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c r="AA92" s="128"/>
      <c r="AB92" s="128"/>
      <c r="AC92" s="128"/>
      <c r="AD92" s="128"/>
      <c r="AE92" s="128"/>
      <c r="AF92" s="128"/>
      <c r="AG92" s="128"/>
      <c r="AH92" s="128"/>
      <c r="AI92" s="128"/>
      <c r="AJ92" s="128"/>
      <c r="AK92" s="128"/>
      <c r="AL92" s="128"/>
      <c r="AM92" s="128"/>
      <c r="AN92" s="128"/>
      <c r="AO92" s="128"/>
      <c r="AP92" s="128"/>
      <c r="AQ92" s="128"/>
      <c r="AR92" s="128"/>
      <c r="AS92" s="128"/>
      <c r="AT92" s="128"/>
      <c r="AU92" s="128"/>
      <c r="AV92" s="128"/>
      <c r="AW92" s="128"/>
      <c r="AX92" s="128"/>
      <c r="AY92" s="128"/>
      <c r="AZ92" s="128"/>
      <c r="BA92" s="128"/>
      <c r="BB92" s="128"/>
      <c r="BC92" s="128"/>
      <c r="BD92" s="128"/>
      <c r="BE92" s="128"/>
      <c r="BF92" s="128"/>
      <c r="BG92" s="128"/>
      <c r="BH92" s="128"/>
      <c r="BI92" s="128"/>
      <c r="BJ92" s="128"/>
      <c r="BK92" s="128"/>
      <c r="BL92" s="128"/>
      <c r="BM92" s="128"/>
      <c r="BN92" s="128"/>
      <c r="BO92" s="128"/>
      <c r="BP92" s="128"/>
      <c r="BQ92" s="128"/>
      <c r="BR92" s="128"/>
      <c r="BS92" s="128"/>
      <c r="BT92" s="128"/>
      <c r="BU92" s="128"/>
      <c r="BV92" s="128"/>
      <c r="BW92" s="128"/>
      <c r="BX92" s="128"/>
      <c r="BY92" s="128"/>
      <c r="BZ92" s="128"/>
      <c r="CA92" s="128"/>
      <c r="CB92" s="128"/>
      <c r="CC92" s="128"/>
      <c r="CD92" s="128"/>
      <c r="CE92" s="128"/>
      <c r="CF92" s="128"/>
      <c r="CG92" s="128"/>
      <c r="CH92" s="128"/>
      <c r="CI92" s="128"/>
      <c r="CJ92" s="128"/>
      <c r="CK92" s="128"/>
      <c r="CL92" s="128"/>
      <c r="CM92" s="128"/>
      <c r="CN92" s="128"/>
      <c r="CO92" s="128"/>
      <c r="CP92" s="128"/>
      <c r="CQ92" s="128"/>
      <c r="CR92" s="128"/>
      <c r="CS92" s="128"/>
      <c r="CT92" s="128"/>
      <c r="CU92" s="128"/>
      <c r="CV92" s="128"/>
      <c r="CW92" s="128"/>
      <c r="CX92" s="128"/>
      <c r="CY92" s="128"/>
      <c r="CZ92" s="128"/>
      <c r="DA92" s="128"/>
      <c r="DB92" s="128"/>
      <c r="DC92" s="128"/>
      <c r="DD92" s="128"/>
      <c r="DE92" s="128"/>
      <c r="DF92" s="128"/>
      <c r="DG92" s="128"/>
      <c r="DH92" s="128"/>
      <c r="DI92" s="128"/>
      <c r="DJ92" s="128"/>
      <c r="DK92" s="128"/>
      <c r="DL92" s="128"/>
      <c r="DM92" s="128"/>
      <c r="DN92" s="128"/>
      <c r="DO92" s="128"/>
      <c r="DP92" s="128"/>
      <c r="DQ92" s="128"/>
      <c r="DR92" s="127"/>
      <c r="DS92" s="127"/>
      <c r="DT92" s="127"/>
      <c r="DU92" s="127"/>
      <c r="DV92" s="127"/>
      <c r="DW92" s="127"/>
      <c r="DX92" s="127"/>
      <c r="DY92" s="127"/>
      <c r="DZ92" s="127"/>
      <c r="EA92" s="127"/>
      <c r="EB92" s="127"/>
      <c r="EC92" s="127"/>
      <c r="ED92" s="127"/>
      <c r="EE92" s="127"/>
      <c r="EF92" s="127"/>
      <c r="EG92" s="127"/>
      <c r="EH92" s="127"/>
      <c r="EI92" s="127"/>
      <c r="EJ92" s="127"/>
      <c r="EK92" s="127"/>
      <c r="EL92" s="127"/>
      <c r="EM92" s="127"/>
    </row>
    <row r="93" spans="1:143">
      <c r="A93" s="127"/>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c r="AA93" s="128"/>
      <c r="AB93" s="128"/>
      <c r="AC93" s="128"/>
      <c r="AD93" s="128"/>
      <c r="AE93" s="128"/>
      <c r="AF93" s="128"/>
      <c r="AG93" s="128"/>
      <c r="AH93" s="128"/>
      <c r="AI93" s="128"/>
      <c r="AJ93" s="128"/>
      <c r="AK93" s="128"/>
      <c r="AL93" s="128"/>
      <c r="AM93" s="128"/>
      <c r="AN93" s="128"/>
      <c r="AO93" s="128"/>
      <c r="AP93" s="128"/>
      <c r="AQ93" s="128"/>
      <c r="AR93" s="128"/>
      <c r="AS93" s="128"/>
      <c r="AT93" s="128"/>
      <c r="AU93" s="128"/>
      <c r="AV93" s="128"/>
      <c r="AW93" s="128"/>
      <c r="AX93" s="128"/>
      <c r="AY93" s="128"/>
      <c r="AZ93" s="128"/>
      <c r="BA93" s="128"/>
      <c r="BB93" s="128"/>
      <c r="BC93" s="128"/>
      <c r="BD93" s="128"/>
      <c r="BE93" s="128"/>
      <c r="BF93" s="128"/>
      <c r="BG93" s="128"/>
      <c r="BH93" s="128"/>
      <c r="BI93" s="128"/>
      <c r="BJ93" s="128"/>
      <c r="BK93" s="128"/>
      <c r="BL93" s="128"/>
      <c r="BM93" s="128"/>
      <c r="BN93" s="128"/>
      <c r="BO93" s="128"/>
      <c r="BP93" s="128"/>
      <c r="BQ93" s="128"/>
      <c r="BR93" s="128"/>
      <c r="BS93" s="128"/>
      <c r="BT93" s="128"/>
      <c r="BU93" s="128"/>
      <c r="BV93" s="128"/>
      <c r="BW93" s="128"/>
      <c r="BX93" s="128"/>
      <c r="BY93" s="128"/>
      <c r="BZ93" s="128"/>
      <c r="CA93" s="128"/>
      <c r="CB93" s="128"/>
      <c r="CC93" s="128"/>
      <c r="CD93" s="128"/>
      <c r="CE93" s="128"/>
      <c r="CF93" s="128"/>
      <c r="CG93" s="128"/>
      <c r="CH93" s="128"/>
      <c r="CI93" s="128"/>
      <c r="CJ93" s="128"/>
      <c r="CK93" s="128"/>
      <c r="CL93" s="128"/>
      <c r="CM93" s="128"/>
      <c r="CN93" s="128"/>
      <c r="CO93" s="128"/>
      <c r="CP93" s="128"/>
      <c r="CQ93" s="128"/>
      <c r="CR93" s="128"/>
      <c r="CS93" s="128"/>
      <c r="CT93" s="128"/>
      <c r="CU93" s="128"/>
      <c r="CV93" s="128"/>
      <c r="CW93" s="128"/>
      <c r="CX93" s="128"/>
      <c r="CY93" s="128"/>
      <c r="CZ93" s="128"/>
      <c r="DA93" s="128"/>
      <c r="DB93" s="128"/>
      <c r="DC93" s="128"/>
      <c r="DD93" s="128"/>
      <c r="DE93" s="128"/>
      <c r="DF93" s="128"/>
      <c r="DG93" s="128"/>
      <c r="DH93" s="128"/>
      <c r="DI93" s="128"/>
      <c r="DJ93" s="128"/>
      <c r="DK93" s="128"/>
      <c r="DL93" s="128"/>
      <c r="DM93" s="128"/>
      <c r="DN93" s="128"/>
      <c r="DO93" s="128"/>
      <c r="DP93" s="128"/>
      <c r="DQ93" s="128"/>
      <c r="DR93" s="127"/>
      <c r="DS93" s="127"/>
      <c r="DT93" s="127"/>
      <c r="DU93" s="127"/>
      <c r="DV93" s="127"/>
      <c r="DW93" s="127"/>
      <c r="DX93" s="127"/>
      <c r="DY93" s="127"/>
      <c r="DZ93" s="127"/>
      <c r="EA93" s="127"/>
      <c r="EB93" s="127"/>
      <c r="EC93" s="127"/>
      <c r="ED93" s="127"/>
      <c r="EE93" s="127"/>
      <c r="EF93" s="127"/>
      <c r="EG93" s="127"/>
      <c r="EH93" s="127"/>
      <c r="EI93" s="127"/>
      <c r="EJ93" s="127"/>
      <c r="EK93" s="127"/>
      <c r="EL93" s="127"/>
      <c r="EM93" s="127"/>
    </row>
    <row r="94" spans="1:143">
      <c r="A94" s="127"/>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c r="AA94" s="128"/>
      <c r="AB94" s="128"/>
      <c r="AC94" s="128"/>
      <c r="AD94" s="128"/>
      <c r="AE94" s="128"/>
      <c r="AF94" s="128"/>
      <c r="AG94" s="128"/>
      <c r="AH94" s="128"/>
      <c r="AI94" s="128"/>
      <c r="AJ94" s="128"/>
      <c r="AK94" s="128"/>
      <c r="AL94" s="128"/>
      <c r="AM94" s="128"/>
      <c r="AN94" s="128"/>
      <c r="AO94" s="128"/>
      <c r="AP94" s="128"/>
      <c r="AQ94" s="128"/>
      <c r="AR94" s="128"/>
      <c r="AS94" s="128"/>
      <c r="AT94" s="128"/>
      <c r="AU94" s="128"/>
      <c r="AV94" s="128"/>
      <c r="AW94" s="128"/>
      <c r="AX94" s="128"/>
      <c r="AY94" s="128"/>
      <c r="AZ94" s="128"/>
      <c r="BA94" s="128"/>
      <c r="BB94" s="128"/>
      <c r="BC94" s="128"/>
      <c r="BD94" s="128"/>
      <c r="BE94" s="128"/>
      <c r="BF94" s="128"/>
      <c r="BG94" s="128"/>
      <c r="BH94" s="128"/>
      <c r="BI94" s="128"/>
      <c r="BJ94" s="128"/>
      <c r="BK94" s="128"/>
      <c r="BL94" s="128"/>
      <c r="BM94" s="128"/>
      <c r="BN94" s="128"/>
      <c r="BO94" s="128"/>
      <c r="BP94" s="128"/>
      <c r="BQ94" s="128"/>
      <c r="BR94" s="128"/>
      <c r="BS94" s="128"/>
      <c r="BT94" s="128"/>
      <c r="BU94" s="128"/>
      <c r="BV94" s="128"/>
      <c r="BW94" s="128"/>
      <c r="BX94" s="128"/>
      <c r="BY94" s="128"/>
      <c r="BZ94" s="128"/>
      <c r="CA94" s="128"/>
      <c r="CB94" s="128"/>
      <c r="CC94" s="128"/>
      <c r="CD94" s="128"/>
      <c r="CE94" s="128"/>
      <c r="CF94" s="128"/>
      <c r="CG94" s="128"/>
      <c r="CH94" s="128"/>
      <c r="CI94" s="128"/>
      <c r="CJ94" s="128"/>
      <c r="CK94" s="128"/>
      <c r="CL94" s="128"/>
      <c r="CM94" s="128"/>
      <c r="CN94" s="128"/>
      <c r="CO94" s="128"/>
      <c r="CP94" s="128"/>
      <c r="CQ94" s="128"/>
      <c r="CR94" s="128"/>
      <c r="CS94" s="128"/>
      <c r="CT94" s="128"/>
      <c r="CU94" s="128"/>
      <c r="CV94" s="128"/>
      <c r="CW94" s="128"/>
      <c r="CX94" s="128"/>
      <c r="CY94" s="128"/>
      <c r="CZ94" s="128"/>
      <c r="DA94" s="128"/>
      <c r="DB94" s="128"/>
      <c r="DC94" s="128"/>
      <c r="DD94" s="128"/>
      <c r="DE94" s="128"/>
      <c r="DF94" s="128"/>
      <c r="DG94" s="128"/>
      <c r="DH94" s="128"/>
      <c r="DI94" s="128"/>
      <c r="DJ94" s="128"/>
      <c r="DK94" s="128"/>
      <c r="DL94" s="128"/>
      <c r="DM94" s="128"/>
      <c r="DN94" s="128"/>
      <c r="DO94" s="128"/>
      <c r="DP94" s="128"/>
      <c r="DQ94" s="128"/>
      <c r="DR94" s="127"/>
      <c r="DS94" s="127"/>
      <c r="DT94" s="127"/>
      <c r="DU94" s="127"/>
      <c r="DV94" s="127"/>
      <c r="DW94" s="127"/>
      <c r="DX94" s="127"/>
      <c r="DY94" s="127"/>
      <c r="DZ94" s="127"/>
      <c r="EA94" s="127"/>
      <c r="EB94" s="127"/>
      <c r="EC94" s="127"/>
      <c r="ED94" s="127"/>
      <c r="EE94" s="127"/>
      <c r="EF94" s="127"/>
      <c r="EG94" s="127"/>
      <c r="EH94" s="127"/>
      <c r="EI94" s="127"/>
      <c r="EJ94" s="127"/>
      <c r="EK94" s="127"/>
      <c r="EL94" s="127"/>
      <c r="EM94" s="127"/>
    </row>
    <row r="95" spans="1:143">
      <c r="A95" s="127"/>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c r="AA95" s="128"/>
      <c r="AB95" s="128"/>
      <c r="AC95" s="128"/>
      <c r="AD95" s="128"/>
      <c r="AE95" s="128"/>
      <c r="AF95" s="128"/>
      <c r="AG95" s="128"/>
      <c r="AH95" s="128"/>
      <c r="AI95" s="128"/>
      <c r="AJ95" s="128"/>
      <c r="AK95" s="128"/>
      <c r="AL95" s="128"/>
      <c r="AM95" s="128"/>
      <c r="AN95" s="128"/>
      <c r="AO95" s="128"/>
      <c r="AP95" s="128"/>
      <c r="AQ95" s="128"/>
      <c r="AR95" s="128"/>
      <c r="AS95" s="128"/>
      <c r="AT95" s="128"/>
      <c r="AU95" s="128"/>
      <c r="AV95" s="128"/>
      <c r="AW95" s="128"/>
      <c r="AX95" s="128"/>
      <c r="AY95" s="128"/>
      <c r="AZ95" s="128"/>
      <c r="BA95" s="128"/>
      <c r="BB95" s="128"/>
      <c r="BC95" s="128"/>
      <c r="BD95" s="128"/>
      <c r="BE95" s="128"/>
      <c r="BF95" s="128"/>
      <c r="BG95" s="128"/>
      <c r="BH95" s="128"/>
      <c r="BI95" s="128"/>
      <c r="BJ95" s="128"/>
      <c r="BK95" s="128"/>
      <c r="BL95" s="128"/>
      <c r="BM95" s="128"/>
      <c r="BN95" s="128"/>
      <c r="BO95" s="128"/>
      <c r="BP95" s="128"/>
      <c r="BQ95" s="128"/>
      <c r="BR95" s="128"/>
      <c r="BS95" s="128"/>
      <c r="BT95" s="128"/>
      <c r="BU95" s="128"/>
      <c r="BV95" s="128"/>
      <c r="BW95" s="128"/>
      <c r="BX95" s="128"/>
      <c r="BY95" s="128"/>
      <c r="BZ95" s="128"/>
      <c r="CA95" s="128"/>
      <c r="CB95" s="128"/>
      <c r="CC95" s="128"/>
      <c r="CD95" s="128"/>
      <c r="CE95" s="128"/>
      <c r="CF95" s="128"/>
      <c r="CG95" s="128"/>
      <c r="CH95" s="128"/>
      <c r="CI95" s="128"/>
      <c r="CJ95" s="128"/>
      <c r="CK95" s="128"/>
      <c r="CL95" s="128"/>
      <c r="CM95" s="128"/>
      <c r="CN95" s="128"/>
      <c r="CO95" s="128"/>
      <c r="CP95" s="128"/>
      <c r="CQ95" s="128"/>
      <c r="CR95" s="128"/>
      <c r="CS95" s="128"/>
      <c r="CT95" s="128"/>
      <c r="CU95" s="128"/>
      <c r="CV95" s="128"/>
      <c r="CW95" s="128"/>
      <c r="CX95" s="128"/>
      <c r="CY95" s="128"/>
      <c r="CZ95" s="128"/>
      <c r="DA95" s="128"/>
      <c r="DB95" s="128"/>
      <c r="DC95" s="128"/>
      <c r="DD95" s="128"/>
      <c r="DE95" s="128"/>
      <c r="DF95" s="128"/>
      <c r="DG95" s="128"/>
      <c r="DH95" s="128"/>
      <c r="DI95" s="128"/>
      <c r="DJ95" s="128"/>
      <c r="DK95" s="128"/>
      <c r="DL95" s="128"/>
      <c r="DM95" s="128"/>
      <c r="DN95" s="128"/>
      <c r="DO95" s="128"/>
      <c r="DP95" s="128"/>
      <c r="DQ95" s="128"/>
      <c r="DR95" s="127"/>
      <c r="DS95" s="127"/>
      <c r="DT95" s="127"/>
      <c r="DU95" s="127"/>
      <c r="DV95" s="127"/>
      <c r="DW95" s="127"/>
      <c r="DX95" s="127"/>
      <c r="DY95" s="127"/>
      <c r="DZ95" s="127"/>
      <c r="EA95" s="127"/>
      <c r="EB95" s="127"/>
      <c r="EC95" s="127"/>
      <c r="ED95" s="127"/>
      <c r="EE95" s="127"/>
      <c r="EF95" s="127"/>
      <c r="EG95" s="127"/>
      <c r="EH95" s="127"/>
      <c r="EI95" s="127"/>
      <c r="EJ95" s="127"/>
      <c r="EK95" s="127"/>
      <c r="EL95" s="127"/>
      <c r="EM95" s="127"/>
    </row>
    <row r="96" spans="1:143">
      <c r="A96" s="127"/>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c r="AA96" s="128"/>
      <c r="AB96" s="128"/>
      <c r="AC96" s="128"/>
      <c r="AD96" s="128"/>
      <c r="AE96" s="128"/>
      <c r="AF96" s="128"/>
      <c r="AG96" s="128"/>
      <c r="AH96" s="128"/>
      <c r="AI96" s="128"/>
      <c r="AJ96" s="128"/>
      <c r="AK96" s="128"/>
      <c r="AL96" s="128"/>
      <c r="AM96" s="128"/>
      <c r="AN96" s="128"/>
      <c r="AO96" s="128"/>
      <c r="AP96" s="128"/>
      <c r="AQ96" s="128"/>
      <c r="AR96" s="128"/>
      <c r="AS96" s="128"/>
      <c r="AT96" s="128"/>
      <c r="AU96" s="128"/>
      <c r="AV96" s="128"/>
      <c r="AW96" s="128"/>
      <c r="AX96" s="128"/>
      <c r="AY96" s="128"/>
      <c r="AZ96" s="128"/>
      <c r="BA96" s="128"/>
      <c r="BB96" s="128"/>
      <c r="BC96" s="128"/>
      <c r="BD96" s="128"/>
      <c r="BE96" s="128"/>
      <c r="BF96" s="128"/>
      <c r="BG96" s="128"/>
      <c r="BH96" s="128"/>
      <c r="BI96" s="128"/>
      <c r="BJ96" s="128"/>
      <c r="BK96" s="128"/>
      <c r="BL96" s="128"/>
      <c r="BM96" s="128"/>
      <c r="BN96" s="128"/>
      <c r="BO96" s="128"/>
      <c r="BP96" s="128"/>
      <c r="BQ96" s="128"/>
      <c r="BR96" s="128"/>
      <c r="BS96" s="128"/>
      <c r="BT96" s="128"/>
      <c r="BU96" s="128"/>
      <c r="BV96" s="128"/>
      <c r="BW96" s="128"/>
      <c r="BX96" s="128"/>
      <c r="BY96" s="128"/>
      <c r="BZ96" s="128"/>
      <c r="CA96" s="128"/>
      <c r="CB96" s="128"/>
      <c r="CC96" s="128"/>
      <c r="CD96" s="128"/>
      <c r="CE96" s="128"/>
      <c r="CF96" s="128"/>
      <c r="CG96" s="128"/>
      <c r="CH96" s="128"/>
      <c r="CI96" s="128"/>
      <c r="CJ96" s="128"/>
      <c r="CK96" s="128"/>
      <c r="CL96" s="128"/>
      <c r="CM96" s="128"/>
      <c r="CN96" s="128"/>
      <c r="CO96" s="128"/>
      <c r="CP96" s="128"/>
      <c r="CQ96" s="128"/>
      <c r="CR96" s="128"/>
      <c r="CS96" s="128"/>
      <c r="CT96" s="128"/>
      <c r="CU96" s="128"/>
      <c r="CV96" s="128"/>
      <c r="CW96" s="128"/>
      <c r="CX96" s="128"/>
      <c r="CY96" s="128"/>
      <c r="CZ96" s="128"/>
      <c r="DA96" s="128"/>
      <c r="DB96" s="128"/>
      <c r="DC96" s="128"/>
      <c r="DD96" s="128"/>
      <c r="DE96" s="128"/>
      <c r="DF96" s="128"/>
      <c r="DG96" s="128"/>
      <c r="DH96" s="128"/>
      <c r="DI96" s="128"/>
      <c r="DJ96" s="128"/>
      <c r="DK96" s="128"/>
      <c r="DL96" s="128"/>
      <c r="DM96" s="128"/>
      <c r="DN96" s="128"/>
      <c r="DO96" s="128"/>
      <c r="DP96" s="128"/>
      <c r="DQ96" s="128"/>
      <c r="DR96" s="127"/>
      <c r="DS96" s="127"/>
      <c r="DT96" s="127"/>
      <c r="DU96" s="127"/>
      <c r="DV96" s="127"/>
      <c r="DW96" s="127"/>
      <c r="DX96" s="127"/>
      <c r="DY96" s="127"/>
      <c r="DZ96" s="127"/>
      <c r="EA96" s="127"/>
      <c r="EB96" s="127"/>
      <c r="EC96" s="127"/>
      <c r="ED96" s="127"/>
      <c r="EE96" s="127"/>
      <c r="EF96" s="127"/>
      <c r="EG96" s="127"/>
      <c r="EH96" s="127"/>
      <c r="EI96" s="127"/>
      <c r="EJ96" s="127"/>
      <c r="EK96" s="127"/>
      <c r="EL96" s="127"/>
      <c r="EM96" s="127"/>
    </row>
    <row r="97" spans="1:143">
      <c r="A97" s="127"/>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c r="AA97" s="128"/>
      <c r="AB97" s="128"/>
      <c r="AC97" s="128"/>
      <c r="AD97" s="128"/>
      <c r="AE97" s="128"/>
      <c r="AF97" s="128"/>
      <c r="AG97" s="128"/>
      <c r="AH97" s="128"/>
      <c r="AI97" s="128"/>
      <c r="AJ97" s="128"/>
      <c r="AK97" s="128"/>
      <c r="AL97" s="128"/>
      <c r="AM97" s="128"/>
      <c r="AN97" s="128"/>
      <c r="AO97" s="128"/>
      <c r="AP97" s="128"/>
      <c r="AQ97" s="128"/>
      <c r="AR97" s="128"/>
      <c r="AS97" s="128"/>
      <c r="AT97" s="128"/>
      <c r="AU97" s="128"/>
      <c r="AV97" s="128"/>
      <c r="AW97" s="128"/>
      <c r="AX97" s="128"/>
      <c r="AY97" s="128"/>
      <c r="AZ97" s="128"/>
      <c r="BA97" s="128"/>
      <c r="BB97" s="128"/>
      <c r="BC97" s="128"/>
      <c r="BD97" s="128"/>
      <c r="BE97" s="128"/>
      <c r="BF97" s="128"/>
      <c r="BG97" s="128"/>
      <c r="BH97" s="128"/>
      <c r="BI97" s="128"/>
      <c r="BJ97" s="128"/>
      <c r="BK97" s="128"/>
      <c r="BL97" s="128"/>
      <c r="BM97" s="128"/>
      <c r="BN97" s="128"/>
      <c r="BO97" s="128"/>
      <c r="BP97" s="128"/>
      <c r="BQ97" s="128"/>
      <c r="BR97" s="128"/>
      <c r="BS97" s="128"/>
      <c r="BT97" s="128"/>
      <c r="BU97" s="128"/>
      <c r="BV97" s="128"/>
      <c r="BW97" s="128"/>
      <c r="BX97" s="128"/>
      <c r="BY97" s="128"/>
      <c r="BZ97" s="128"/>
      <c r="CA97" s="128"/>
      <c r="CB97" s="128"/>
      <c r="CC97" s="128"/>
      <c r="CD97" s="128"/>
      <c r="CE97" s="128"/>
      <c r="CF97" s="128"/>
      <c r="CG97" s="128"/>
      <c r="CH97" s="128"/>
      <c r="CI97" s="128"/>
      <c r="CJ97" s="128"/>
      <c r="CK97" s="128"/>
      <c r="CL97" s="128"/>
      <c r="CM97" s="128"/>
      <c r="CN97" s="128"/>
      <c r="CO97" s="128"/>
      <c r="CP97" s="128"/>
      <c r="CQ97" s="128"/>
      <c r="CR97" s="128"/>
      <c r="CS97" s="128"/>
      <c r="CT97" s="128"/>
      <c r="CU97" s="128"/>
      <c r="CV97" s="128"/>
      <c r="CW97" s="128"/>
      <c r="CX97" s="128"/>
      <c r="CY97" s="128"/>
      <c r="CZ97" s="128"/>
      <c r="DA97" s="128"/>
      <c r="DB97" s="128"/>
      <c r="DC97" s="128"/>
      <c r="DD97" s="128"/>
      <c r="DE97" s="128"/>
      <c r="DF97" s="128"/>
      <c r="DG97" s="128"/>
      <c r="DH97" s="128"/>
      <c r="DI97" s="128"/>
      <c r="DJ97" s="128"/>
      <c r="DK97" s="128"/>
      <c r="DL97" s="128"/>
      <c r="DM97" s="128"/>
      <c r="DN97" s="128"/>
      <c r="DO97" s="128"/>
      <c r="DP97" s="128"/>
      <c r="DQ97" s="128"/>
      <c r="DR97" s="127"/>
      <c r="DS97" s="127"/>
      <c r="DT97" s="127"/>
      <c r="DU97" s="127"/>
      <c r="DV97" s="127"/>
      <c r="DW97" s="127"/>
      <c r="DX97" s="127"/>
      <c r="DY97" s="127"/>
      <c r="DZ97" s="127"/>
      <c r="EA97" s="127"/>
      <c r="EB97" s="127"/>
      <c r="EC97" s="127"/>
      <c r="ED97" s="127"/>
      <c r="EE97" s="127"/>
      <c r="EF97" s="127"/>
      <c r="EG97" s="127"/>
      <c r="EH97" s="127"/>
      <c r="EI97" s="127"/>
      <c r="EJ97" s="127"/>
      <c r="EK97" s="127"/>
      <c r="EL97" s="127"/>
      <c r="EM97" s="127"/>
    </row>
    <row r="98" spans="1:143">
      <c r="A98" s="127"/>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c r="AA98" s="128"/>
      <c r="AB98" s="128"/>
      <c r="AC98" s="128"/>
      <c r="AD98" s="128"/>
      <c r="AE98" s="128"/>
      <c r="AF98" s="128"/>
      <c r="AG98" s="128"/>
      <c r="AH98" s="128"/>
      <c r="AI98" s="128"/>
      <c r="AJ98" s="128"/>
      <c r="AK98" s="128"/>
      <c r="AL98" s="128"/>
      <c r="AM98" s="128"/>
      <c r="AN98" s="128"/>
      <c r="AO98" s="128"/>
      <c r="AP98" s="128"/>
      <c r="AQ98" s="128"/>
      <c r="AR98" s="128"/>
      <c r="AS98" s="128"/>
      <c r="AT98" s="128"/>
      <c r="AU98" s="128"/>
      <c r="AV98" s="128"/>
      <c r="AW98" s="128"/>
      <c r="AX98" s="128"/>
      <c r="AY98" s="128"/>
      <c r="AZ98" s="128"/>
      <c r="BA98" s="128"/>
      <c r="BB98" s="128"/>
      <c r="BC98" s="128"/>
      <c r="BD98" s="128"/>
      <c r="BE98" s="128"/>
      <c r="BF98" s="128"/>
      <c r="BG98" s="128"/>
      <c r="BH98" s="128"/>
      <c r="BI98" s="128"/>
      <c r="BJ98" s="128"/>
      <c r="BK98" s="128"/>
      <c r="BL98" s="128"/>
      <c r="BM98" s="128"/>
      <c r="BN98" s="128"/>
      <c r="BO98" s="128"/>
      <c r="BP98" s="128"/>
      <c r="BQ98" s="128"/>
      <c r="BR98" s="128"/>
      <c r="BS98" s="128"/>
      <c r="BT98" s="128"/>
      <c r="BU98" s="128"/>
      <c r="BV98" s="128"/>
      <c r="BW98" s="128"/>
      <c r="BX98" s="128"/>
      <c r="BY98" s="128"/>
      <c r="BZ98" s="128"/>
      <c r="CA98" s="128"/>
      <c r="CB98" s="128"/>
      <c r="CC98" s="128"/>
      <c r="CD98" s="128"/>
      <c r="CE98" s="128"/>
      <c r="CF98" s="128"/>
      <c r="CG98" s="128"/>
      <c r="CH98" s="128"/>
      <c r="CI98" s="128"/>
      <c r="CJ98" s="128"/>
      <c r="CK98" s="128"/>
      <c r="CL98" s="128"/>
      <c r="CM98" s="128"/>
      <c r="CN98" s="128"/>
      <c r="CO98" s="128"/>
      <c r="CP98" s="128"/>
      <c r="CQ98" s="128"/>
      <c r="CR98" s="128"/>
      <c r="CS98" s="128"/>
      <c r="CT98" s="128"/>
      <c r="CU98" s="128"/>
      <c r="CV98" s="128"/>
      <c r="CW98" s="128"/>
      <c r="CX98" s="128"/>
      <c r="CY98" s="128"/>
      <c r="CZ98" s="128"/>
      <c r="DA98" s="128"/>
      <c r="DB98" s="128"/>
      <c r="DC98" s="128"/>
      <c r="DD98" s="128"/>
      <c r="DE98" s="128"/>
      <c r="DF98" s="128"/>
      <c r="DG98" s="128"/>
      <c r="DH98" s="128"/>
      <c r="DI98" s="128"/>
      <c r="DJ98" s="128"/>
      <c r="DK98" s="128"/>
      <c r="DL98" s="128"/>
      <c r="DM98" s="128"/>
      <c r="DN98" s="128"/>
      <c r="DO98" s="128"/>
      <c r="DP98" s="128"/>
      <c r="DQ98" s="128"/>
      <c r="DR98" s="127"/>
      <c r="DS98" s="127"/>
      <c r="DT98" s="127"/>
      <c r="DU98" s="127"/>
      <c r="DV98" s="127"/>
      <c r="DW98" s="127"/>
      <c r="DX98" s="127"/>
      <c r="DY98" s="127"/>
      <c r="DZ98" s="127"/>
      <c r="EA98" s="127"/>
      <c r="EB98" s="127"/>
      <c r="EC98" s="127"/>
      <c r="ED98" s="127"/>
      <c r="EE98" s="127"/>
      <c r="EF98" s="127"/>
      <c r="EG98" s="127"/>
      <c r="EH98" s="127"/>
      <c r="EI98" s="127"/>
      <c r="EJ98" s="127"/>
      <c r="EK98" s="127"/>
      <c r="EL98" s="127"/>
      <c r="EM98" s="127"/>
    </row>
    <row r="99" spans="1:143">
      <c r="A99" s="127"/>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c r="AA99" s="128"/>
      <c r="AB99" s="128"/>
      <c r="AC99" s="128"/>
      <c r="AD99" s="128"/>
      <c r="AE99" s="128"/>
      <c r="AF99" s="128"/>
      <c r="AG99" s="128"/>
      <c r="AH99" s="128"/>
      <c r="AI99" s="128"/>
      <c r="AJ99" s="128"/>
      <c r="AK99" s="128"/>
      <c r="AL99" s="128"/>
      <c r="AM99" s="128"/>
      <c r="AN99" s="128"/>
      <c r="AO99" s="128"/>
      <c r="AP99" s="128"/>
      <c r="AQ99" s="128"/>
      <c r="AR99" s="128"/>
      <c r="AS99" s="128"/>
      <c r="AT99" s="128"/>
      <c r="AU99" s="128"/>
      <c r="AV99" s="128"/>
      <c r="AW99" s="128"/>
      <c r="AX99" s="128"/>
      <c r="AY99" s="128"/>
      <c r="AZ99" s="128"/>
      <c r="BA99" s="128"/>
      <c r="BB99" s="128"/>
      <c r="BC99" s="128"/>
      <c r="BD99" s="128"/>
      <c r="BE99" s="128"/>
      <c r="BF99" s="128"/>
      <c r="BG99" s="128"/>
      <c r="BH99" s="128"/>
      <c r="BI99" s="128"/>
      <c r="BJ99" s="128"/>
      <c r="BK99" s="128"/>
      <c r="BL99" s="128"/>
      <c r="BM99" s="128"/>
      <c r="BN99" s="128"/>
      <c r="BO99" s="128"/>
      <c r="BP99" s="128"/>
      <c r="BQ99" s="128"/>
      <c r="BR99" s="128"/>
      <c r="BS99" s="128"/>
      <c r="BT99" s="128"/>
      <c r="BU99" s="128"/>
      <c r="BV99" s="128"/>
      <c r="BW99" s="128"/>
      <c r="BX99" s="128"/>
      <c r="BY99" s="128"/>
      <c r="BZ99" s="128"/>
      <c r="CA99" s="128"/>
      <c r="CB99" s="128"/>
      <c r="CC99" s="128"/>
      <c r="CD99" s="128"/>
      <c r="CE99" s="128"/>
      <c r="CF99" s="128"/>
      <c r="CG99" s="128"/>
      <c r="CH99" s="128"/>
      <c r="CI99" s="128"/>
      <c r="CJ99" s="128"/>
      <c r="CK99" s="128"/>
      <c r="CL99" s="128"/>
      <c r="CM99" s="128"/>
      <c r="CN99" s="128"/>
      <c r="CO99" s="128"/>
      <c r="CP99" s="128"/>
      <c r="CQ99" s="128"/>
      <c r="CR99" s="128"/>
      <c r="CS99" s="128"/>
      <c r="CT99" s="128"/>
      <c r="CU99" s="128"/>
      <c r="CV99" s="128"/>
      <c r="CW99" s="128"/>
      <c r="CX99" s="128"/>
      <c r="CY99" s="128"/>
      <c r="CZ99" s="128"/>
      <c r="DA99" s="128"/>
      <c r="DB99" s="128"/>
      <c r="DC99" s="128"/>
      <c r="DD99" s="128"/>
      <c r="DE99" s="128"/>
      <c r="DF99" s="128"/>
      <c r="DG99" s="128"/>
      <c r="DH99" s="128"/>
      <c r="DI99" s="128"/>
      <c r="DJ99" s="128"/>
      <c r="DK99" s="128"/>
      <c r="DL99" s="128"/>
      <c r="DM99" s="128"/>
      <c r="DN99" s="128"/>
      <c r="DO99" s="128"/>
      <c r="DP99" s="128"/>
      <c r="DQ99" s="128"/>
      <c r="DR99" s="127"/>
      <c r="DS99" s="127"/>
      <c r="DT99" s="127"/>
      <c r="DU99" s="127"/>
      <c r="DV99" s="127"/>
      <c r="DW99" s="127"/>
      <c r="DX99" s="127"/>
      <c r="DY99" s="127"/>
      <c r="DZ99" s="127"/>
      <c r="EA99" s="127"/>
      <c r="EB99" s="127"/>
      <c r="EC99" s="127"/>
      <c r="ED99" s="127"/>
      <c r="EE99" s="127"/>
      <c r="EF99" s="127"/>
      <c r="EG99" s="127"/>
      <c r="EH99" s="127"/>
      <c r="EI99" s="127"/>
      <c r="EJ99" s="127"/>
      <c r="EK99" s="127"/>
      <c r="EL99" s="127"/>
      <c r="EM99" s="127"/>
    </row>
    <row r="100" spans="1:143">
      <c r="A100" s="127"/>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c r="AA100" s="128"/>
      <c r="AB100" s="128"/>
      <c r="AC100" s="128"/>
      <c r="AD100" s="128"/>
      <c r="AE100" s="128"/>
      <c r="AF100" s="128"/>
      <c r="AG100" s="128"/>
      <c r="AH100" s="128"/>
      <c r="AI100" s="128"/>
      <c r="AJ100" s="128"/>
      <c r="AK100" s="128"/>
      <c r="AL100" s="128"/>
      <c r="AM100" s="128"/>
      <c r="AN100" s="128"/>
      <c r="AO100" s="128"/>
      <c r="AP100" s="128"/>
      <c r="AQ100" s="128"/>
      <c r="AR100" s="128"/>
      <c r="AS100" s="128"/>
      <c r="AT100" s="128"/>
      <c r="AU100" s="128"/>
      <c r="AV100" s="128"/>
      <c r="AW100" s="128"/>
      <c r="AX100" s="128"/>
      <c r="AY100" s="128"/>
      <c r="AZ100" s="128"/>
      <c r="BA100" s="128"/>
      <c r="BB100" s="128"/>
      <c r="BC100" s="128"/>
      <c r="BD100" s="128"/>
      <c r="BE100" s="128"/>
      <c r="BF100" s="128"/>
      <c r="BG100" s="128"/>
      <c r="BH100" s="128"/>
      <c r="BI100" s="128"/>
      <c r="BJ100" s="128"/>
      <c r="BK100" s="128"/>
      <c r="BL100" s="128"/>
      <c r="BM100" s="128"/>
      <c r="BN100" s="128"/>
      <c r="BO100" s="128"/>
      <c r="BP100" s="128"/>
      <c r="BQ100" s="128"/>
      <c r="BR100" s="128"/>
      <c r="BS100" s="128"/>
      <c r="BT100" s="128"/>
      <c r="BU100" s="128"/>
      <c r="BV100" s="128"/>
      <c r="BW100" s="128"/>
      <c r="BX100" s="128"/>
      <c r="BY100" s="128"/>
      <c r="BZ100" s="128"/>
      <c r="CA100" s="128"/>
      <c r="CB100" s="128"/>
      <c r="CC100" s="128"/>
      <c r="CD100" s="128"/>
      <c r="CE100" s="128"/>
      <c r="CF100" s="128"/>
      <c r="CG100" s="128"/>
      <c r="CH100" s="128"/>
      <c r="CI100" s="128"/>
      <c r="CJ100" s="128"/>
      <c r="CK100" s="128"/>
      <c r="CL100" s="128"/>
      <c r="CM100" s="128"/>
      <c r="CN100" s="128"/>
      <c r="CO100" s="128"/>
      <c r="CP100" s="128"/>
      <c r="CQ100" s="128"/>
      <c r="CR100" s="128"/>
      <c r="CS100" s="128"/>
      <c r="CT100" s="128"/>
      <c r="CU100" s="128"/>
      <c r="CV100" s="128"/>
      <c r="CW100" s="128"/>
      <c r="CX100" s="128"/>
      <c r="CY100" s="128"/>
      <c r="CZ100" s="128"/>
      <c r="DA100" s="128"/>
      <c r="DB100" s="128"/>
      <c r="DC100" s="128"/>
      <c r="DD100" s="128"/>
      <c r="DE100" s="128"/>
      <c r="DF100" s="128"/>
      <c r="DG100" s="128"/>
      <c r="DH100" s="128"/>
      <c r="DI100" s="128"/>
      <c r="DJ100" s="128"/>
      <c r="DK100" s="128"/>
      <c r="DL100" s="128"/>
      <c r="DM100" s="128"/>
      <c r="DN100" s="128"/>
      <c r="DO100" s="128"/>
      <c r="DP100" s="128"/>
      <c r="DQ100" s="128"/>
      <c r="DR100" s="127"/>
      <c r="DS100" s="127"/>
      <c r="DT100" s="127"/>
      <c r="DU100" s="127"/>
      <c r="DV100" s="127"/>
      <c r="DW100" s="127"/>
      <c r="DX100" s="127"/>
      <c r="DY100" s="127"/>
      <c r="DZ100" s="127"/>
      <c r="EA100" s="127"/>
      <c r="EB100" s="127"/>
      <c r="EC100" s="127"/>
      <c r="ED100" s="127"/>
      <c r="EE100" s="127"/>
      <c r="EF100" s="127"/>
      <c r="EG100" s="127"/>
      <c r="EH100" s="127"/>
      <c r="EI100" s="127"/>
      <c r="EJ100" s="127"/>
      <c r="EK100" s="127"/>
      <c r="EL100" s="127"/>
      <c r="EM100" s="127"/>
    </row>
    <row r="101" spans="1:143">
      <c r="A101" s="127"/>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c r="AA101" s="128"/>
      <c r="AB101" s="128"/>
      <c r="AC101" s="128"/>
      <c r="AD101" s="128"/>
      <c r="AE101" s="128"/>
      <c r="AF101" s="128"/>
      <c r="AG101" s="128"/>
      <c r="AH101" s="128"/>
      <c r="AI101" s="128"/>
      <c r="AJ101" s="128"/>
      <c r="AK101" s="128"/>
      <c r="AL101" s="128"/>
      <c r="AM101" s="128"/>
      <c r="AN101" s="128"/>
      <c r="AO101" s="128"/>
      <c r="AP101" s="128"/>
      <c r="AQ101" s="128"/>
      <c r="AR101" s="128"/>
      <c r="AS101" s="128"/>
      <c r="AT101" s="128"/>
      <c r="AU101" s="128"/>
      <c r="AV101" s="128"/>
      <c r="AW101" s="128"/>
      <c r="AX101" s="128"/>
      <c r="AY101" s="128"/>
      <c r="AZ101" s="128"/>
      <c r="BA101" s="128"/>
      <c r="BB101" s="128"/>
      <c r="BC101" s="128"/>
      <c r="BD101" s="128"/>
      <c r="BE101" s="128"/>
      <c r="BF101" s="128"/>
      <c r="BG101" s="128"/>
      <c r="BH101" s="128"/>
      <c r="BI101" s="128"/>
      <c r="BJ101" s="128"/>
      <c r="BK101" s="128"/>
      <c r="BL101" s="128"/>
      <c r="BM101" s="128"/>
      <c r="BN101" s="128"/>
      <c r="BO101" s="128"/>
      <c r="BP101" s="128"/>
      <c r="BQ101" s="128"/>
      <c r="BR101" s="128"/>
      <c r="BS101" s="128"/>
      <c r="BT101" s="128"/>
      <c r="BU101" s="128"/>
      <c r="BV101" s="128"/>
      <c r="BW101" s="128"/>
      <c r="BX101" s="128"/>
      <c r="BY101" s="128"/>
      <c r="BZ101" s="128"/>
      <c r="CA101" s="128"/>
      <c r="CB101" s="128"/>
      <c r="CC101" s="128"/>
      <c r="CD101" s="128"/>
      <c r="CE101" s="128"/>
      <c r="CF101" s="128"/>
      <c r="CG101" s="128"/>
      <c r="CH101" s="128"/>
      <c r="CI101" s="128"/>
      <c r="CJ101" s="128"/>
      <c r="CK101" s="128"/>
      <c r="CL101" s="128"/>
      <c r="CM101" s="128"/>
      <c r="CN101" s="128"/>
      <c r="CO101" s="128"/>
      <c r="CP101" s="128"/>
      <c r="CQ101" s="128"/>
      <c r="CR101" s="128"/>
      <c r="CS101" s="128"/>
      <c r="CT101" s="128"/>
      <c r="CU101" s="128"/>
      <c r="CV101" s="128"/>
      <c r="CW101" s="128"/>
      <c r="CX101" s="128"/>
      <c r="CY101" s="128"/>
      <c r="CZ101" s="128"/>
      <c r="DA101" s="128"/>
      <c r="DB101" s="128"/>
      <c r="DC101" s="128"/>
      <c r="DD101" s="128"/>
      <c r="DE101" s="128"/>
      <c r="DF101" s="128"/>
      <c r="DG101" s="128"/>
      <c r="DH101" s="128"/>
      <c r="DI101" s="128"/>
      <c r="DJ101" s="128"/>
      <c r="DK101" s="128"/>
      <c r="DL101" s="128"/>
      <c r="DM101" s="128"/>
      <c r="DN101" s="128"/>
      <c r="DO101" s="128"/>
      <c r="DP101" s="128"/>
      <c r="DQ101" s="128"/>
      <c r="DR101" s="127"/>
      <c r="DS101" s="127"/>
      <c r="DT101" s="127"/>
      <c r="DU101" s="127"/>
      <c r="DV101" s="127"/>
      <c r="DW101" s="127"/>
      <c r="DX101" s="127"/>
      <c r="DY101" s="127"/>
      <c r="DZ101" s="127"/>
      <c r="EA101" s="127"/>
      <c r="EB101" s="127"/>
      <c r="EC101" s="127"/>
      <c r="ED101" s="127"/>
      <c r="EE101" s="127"/>
      <c r="EF101" s="127"/>
      <c r="EG101" s="127"/>
      <c r="EH101" s="127"/>
      <c r="EI101" s="127"/>
      <c r="EJ101" s="127"/>
      <c r="EK101" s="127"/>
      <c r="EL101" s="127"/>
      <c r="EM101" s="127"/>
    </row>
    <row r="102" spans="1:143">
      <c r="A102" s="127"/>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c r="AA102" s="128"/>
      <c r="AB102" s="128"/>
      <c r="AC102" s="128"/>
      <c r="AD102" s="128"/>
      <c r="AE102" s="128"/>
      <c r="AF102" s="128"/>
      <c r="AG102" s="128"/>
      <c r="AH102" s="128"/>
      <c r="AI102" s="128"/>
      <c r="AJ102" s="128"/>
      <c r="AK102" s="128"/>
      <c r="AL102" s="128"/>
      <c r="AM102" s="128"/>
      <c r="AN102" s="128"/>
      <c r="AO102" s="128"/>
      <c r="AP102" s="128"/>
      <c r="AQ102" s="128"/>
      <c r="AR102" s="128"/>
      <c r="AS102" s="128"/>
      <c r="AT102" s="128"/>
      <c r="AU102" s="128"/>
      <c r="AV102" s="128"/>
      <c r="AW102" s="128"/>
      <c r="AX102" s="128"/>
      <c r="AY102" s="128"/>
      <c r="AZ102" s="128"/>
      <c r="BA102" s="128"/>
      <c r="BB102" s="128"/>
      <c r="BC102" s="128"/>
      <c r="BD102" s="128"/>
      <c r="BE102" s="128"/>
      <c r="BF102" s="128"/>
      <c r="BG102" s="128"/>
      <c r="BH102" s="128"/>
      <c r="BI102" s="128"/>
      <c r="BJ102" s="128"/>
      <c r="BK102" s="128"/>
      <c r="BL102" s="128"/>
      <c r="BM102" s="128"/>
      <c r="BN102" s="128"/>
      <c r="BO102" s="128"/>
      <c r="BP102" s="128"/>
      <c r="BQ102" s="128"/>
      <c r="BR102" s="128"/>
      <c r="BS102" s="128"/>
      <c r="BT102" s="128"/>
      <c r="BU102" s="128"/>
      <c r="BV102" s="128"/>
      <c r="BW102" s="128"/>
      <c r="BX102" s="128"/>
      <c r="BY102" s="128"/>
      <c r="BZ102" s="128"/>
      <c r="CA102" s="128"/>
      <c r="CB102" s="128"/>
      <c r="CC102" s="128"/>
      <c r="CD102" s="128"/>
      <c r="CE102" s="128"/>
      <c r="CF102" s="128"/>
      <c r="CG102" s="128"/>
      <c r="CH102" s="128"/>
      <c r="CI102" s="128"/>
      <c r="CJ102" s="128"/>
      <c r="CK102" s="128"/>
      <c r="CL102" s="128"/>
      <c r="CM102" s="128"/>
      <c r="CN102" s="128"/>
      <c r="CO102" s="128"/>
      <c r="CP102" s="128"/>
      <c r="CQ102" s="128"/>
      <c r="CR102" s="128"/>
      <c r="CS102" s="128"/>
      <c r="CT102" s="128"/>
      <c r="CU102" s="128"/>
      <c r="CV102" s="128"/>
      <c r="CW102" s="128"/>
      <c r="CX102" s="128"/>
      <c r="CY102" s="128"/>
      <c r="CZ102" s="128"/>
      <c r="DA102" s="128"/>
      <c r="DB102" s="128"/>
      <c r="DC102" s="128"/>
      <c r="DD102" s="128"/>
      <c r="DE102" s="128"/>
      <c r="DF102" s="128"/>
      <c r="DG102" s="128"/>
      <c r="DH102" s="128"/>
      <c r="DI102" s="128"/>
      <c r="DJ102" s="128"/>
      <c r="DK102" s="128"/>
      <c r="DL102" s="128"/>
      <c r="DM102" s="128"/>
      <c r="DN102" s="128"/>
      <c r="DO102" s="128"/>
      <c r="DP102" s="128"/>
      <c r="DQ102" s="128"/>
      <c r="DR102" s="127"/>
      <c r="DS102" s="127"/>
      <c r="DT102" s="127"/>
      <c r="DU102" s="127"/>
      <c r="DV102" s="127"/>
      <c r="DW102" s="127"/>
      <c r="DX102" s="127"/>
      <c r="DY102" s="127"/>
      <c r="DZ102" s="127"/>
      <c r="EA102" s="127"/>
      <c r="EB102" s="127"/>
      <c r="EC102" s="127"/>
      <c r="ED102" s="127"/>
      <c r="EE102" s="127"/>
      <c r="EF102" s="127"/>
      <c r="EG102" s="127"/>
      <c r="EH102" s="127"/>
      <c r="EI102" s="127"/>
      <c r="EJ102" s="127"/>
      <c r="EK102" s="127"/>
      <c r="EL102" s="127"/>
      <c r="EM102" s="127"/>
    </row>
    <row r="103" spans="1:143">
      <c r="A103" s="127"/>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c r="AA103" s="128"/>
      <c r="AB103" s="128"/>
      <c r="AC103" s="128"/>
      <c r="AD103" s="128"/>
      <c r="AE103" s="128"/>
      <c r="AF103" s="128"/>
      <c r="AG103" s="128"/>
      <c r="AH103" s="128"/>
      <c r="AI103" s="128"/>
      <c r="AJ103" s="128"/>
      <c r="AK103" s="128"/>
      <c r="AL103" s="128"/>
      <c r="AM103" s="128"/>
      <c r="AN103" s="128"/>
      <c r="AO103" s="128"/>
      <c r="AP103" s="128"/>
      <c r="AQ103" s="128"/>
      <c r="AR103" s="128"/>
      <c r="AS103" s="128"/>
      <c r="AT103" s="128"/>
      <c r="AU103" s="128"/>
      <c r="AV103" s="128"/>
      <c r="AW103" s="128"/>
      <c r="AX103" s="128"/>
      <c r="AY103" s="128"/>
      <c r="AZ103" s="128"/>
      <c r="BA103" s="128"/>
      <c r="BB103" s="128"/>
      <c r="BC103" s="128"/>
      <c r="BD103" s="128"/>
      <c r="BE103" s="128"/>
      <c r="BF103" s="128"/>
      <c r="BG103" s="128"/>
      <c r="BH103" s="128"/>
      <c r="BI103" s="128"/>
      <c r="BJ103" s="128"/>
      <c r="BK103" s="128"/>
      <c r="BL103" s="128"/>
      <c r="BM103" s="128"/>
      <c r="BN103" s="128"/>
      <c r="BO103" s="128"/>
      <c r="BP103" s="128"/>
      <c r="BQ103" s="128"/>
      <c r="BR103" s="128"/>
      <c r="BS103" s="128"/>
      <c r="BT103" s="128"/>
      <c r="BU103" s="128"/>
      <c r="BV103" s="128"/>
      <c r="BW103" s="128"/>
      <c r="BX103" s="128"/>
      <c r="BY103" s="128"/>
      <c r="BZ103" s="128"/>
      <c r="CA103" s="128"/>
      <c r="CB103" s="128"/>
      <c r="CC103" s="128"/>
      <c r="CD103" s="128"/>
      <c r="CE103" s="128"/>
      <c r="CF103" s="128"/>
      <c r="CG103" s="128"/>
      <c r="CH103" s="128"/>
      <c r="CI103" s="128"/>
      <c r="CJ103" s="128"/>
      <c r="CK103" s="128"/>
      <c r="CL103" s="128"/>
      <c r="CM103" s="128"/>
      <c r="CN103" s="128"/>
      <c r="CO103" s="128"/>
      <c r="CP103" s="128"/>
      <c r="CQ103" s="128"/>
      <c r="CR103" s="128"/>
      <c r="CS103" s="128"/>
      <c r="CT103" s="128"/>
      <c r="CU103" s="128"/>
      <c r="CV103" s="128"/>
      <c r="CW103" s="128"/>
      <c r="CX103" s="128"/>
      <c r="CY103" s="128"/>
      <c r="CZ103" s="128"/>
      <c r="DA103" s="128"/>
      <c r="DB103" s="128"/>
      <c r="DC103" s="128"/>
      <c r="DD103" s="128"/>
      <c r="DE103" s="128"/>
      <c r="DF103" s="128"/>
      <c r="DG103" s="128"/>
      <c r="DH103" s="128"/>
      <c r="DI103" s="128"/>
      <c r="DJ103" s="128"/>
      <c r="DK103" s="128"/>
      <c r="DL103" s="128"/>
      <c r="DM103" s="128"/>
      <c r="DN103" s="128"/>
      <c r="DO103" s="128"/>
      <c r="DP103" s="128"/>
      <c r="DQ103" s="128"/>
      <c r="DR103" s="127"/>
      <c r="DS103" s="127"/>
      <c r="DT103" s="127"/>
      <c r="DU103" s="127"/>
      <c r="DV103" s="127"/>
      <c r="DW103" s="127"/>
      <c r="DX103" s="127"/>
      <c r="DY103" s="127"/>
      <c r="DZ103" s="127"/>
      <c r="EA103" s="127"/>
      <c r="EB103" s="127"/>
      <c r="EC103" s="127"/>
      <c r="ED103" s="127"/>
      <c r="EE103" s="127"/>
      <c r="EF103" s="127"/>
      <c r="EG103" s="127"/>
      <c r="EH103" s="127"/>
      <c r="EI103" s="127"/>
      <c r="EJ103" s="127"/>
      <c r="EK103" s="127"/>
      <c r="EL103" s="127"/>
      <c r="EM103" s="127"/>
    </row>
    <row r="104" spans="1:143">
      <c r="A104" s="127"/>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c r="AA104" s="128"/>
      <c r="AB104" s="128"/>
      <c r="AC104" s="128"/>
      <c r="AD104" s="128"/>
      <c r="AE104" s="128"/>
      <c r="AF104" s="128"/>
      <c r="AG104" s="128"/>
      <c r="AH104" s="128"/>
      <c r="AI104" s="128"/>
      <c r="AJ104" s="128"/>
      <c r="AK104" s="128"/>
      <c r="AL104" s="128"/>
      <c r="AM104" s="128"/>
      <c r="AN104" s="128"/>
      <c r="AO104" s="128"/>
      <c r="AP104" s="128"/>
      <c r="AQ104" s="128"/>
      <c r="AR104" s="128"/>
      <c r="AS104" s="128"/>
      <c r="AT104" s="128"/>
      <c r="AU104" s="128"/>
      <c r="AV104" s="128"/>
      <c r="AW104" s="128"/>
      <c r="AX104" s="128"/>
      <c r="AY104" s="128"/>
      <c r="AZ104" s="128"/>
      <c r="BA104" s="128"/>
      <c r="BB104" s="128"/>
      <c r="BC104" s="128"/>
      <c r="BD104" s="128"/>
      <c r="BE104" s="128"/>
      <c r="BF104" s="128"/>
      <c r="BG104" s="128"/>
      <c r="BH104" s="128"/>
      <c r="BI104" s="128"/>
      <c r="BJ104" s="128"/>
      <c r="BK104" s="128"/>
      <c r="BL104" s="128"/>
      <c r="BM104" s="128"/>
      <c r="BN104" s="128"/>
      <c r="BO104" s="128"/>
      <c r="BP104" s="128"/>
      <c r="BQ104" s="128"/>
      <c r="BR104" s="128"/>
      <c r="BS104" s="128"/>
      <c r="BT104" s="128"/>
      <c r="BU104" s="128"/>
      <c r="BV104" s="128"/>
      <c r="BW104" s="128"/>
      <c r="BX104" s="128"/>
      <c r="BY104" s="128"/>
      <c r="BZ104" s="128"/>
      <c r="CA104" s="128"/>
      <c r="CB104" s="128"/>
      <c r="CC104" s="128"/>
      <c r="CD104" s="128"/>
      <c r="CE104" s="128"/>
      <c r="CF104" s="128"/>
      <c r="CG104" s="128"/>
      <c r="CH104" s="128"/>
      <c r="CI104" s="128"/>
      <c r="CJ104" s="128"/>
      <c r="CK104" s="128"/>
      <c r="CL104" s="128"/>
      <c r="CM104" s="128"/>
      <c r="CN104" s="128"/>
      <c r="CO104" s="128"/>
      <c r="CP104" s="128"/>
      <c r="CQ104" s="128"/>
      <c r="CR104" s="128"/>
      <c r="CS104" s="128"/>
      <c r="CT104" s="128"/>
      <c r="CU104" s="128"/>
      <c r="CV104" s="128"/>
      <c r="CW104" s="128"/>
      <c r="CX104" s="128"/>
      <c r="CY104" s="128"/>
      <c r="CZ104" s="128"/>
      <c r="DA104" s="128"/>
      <c r="DB104" s="128"/>
      <c r="DC104" s="128"/>
      <c r="DD104" s="128"/>
      <c r="DE104" s="128"/>
      <c r="DF104" s="128"/>
      <c r="DG104" s="128"/>
      <c r="DH104" s="128"/>
      <c r="DI104" s="128"/>
      <c r="DJ104" s="128"/>
      <c r="DK104" s="128"/>
      <c r="DL104" s="128"/>
      <c r="DM104" s="128"/>
      <c r="DN104" s="128"/>
      <c r="DO104" s="128"/>
      <c r="DP104" s="128"/>
      <c r="DQ104" s="128"/>
      <c r="DR104" s="127"/>
      <c r="DS104" s="127"/>
      <c r="DT104" s="127"/>
      <c r="DU104" s="127"/>
      <c r="DV104" s="127"/>
      <c r="DW104" s="127"/>
      <c r="DX104" s="127"/>
      <c r="DY104" s="127"/>
      <c r="DZ104" s="127"/>
      <c r="EA104" s="127"/>
      <c r="EB104" s="127"/>
      <c r="EC104" s="127"/>
      <c r="ED104" s="127"/>
      <c r="EE104" s="127"/>
      <c r="EF104" s="127"/>
      <c r="EG104" s="127"/>
      <c r="EH104" s="127"/>
      <c r="EI104" s="127"/>
      <c r="EJ104" s="127"/>
      <c r="EK104" s="127"/>
      <c r="EL104" s="127"/>
      <c r="EM104" s="127"/>
    </row>
    <row r="105" spans="1:143">
      <c r="A105" s="127"/>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c r="AA105" s="128"/>
      <c r="AB105" s="128"/>
      <c r="AC105" s="128"/>
      <c r="AD105" s="128"/>
      <c r="AE105" s="128"/>
      <c r="AF105" s="128"/>
      <c r="AG105" s="128"/>
      <c r="AH105" s="128"/>
      <c r="AI105" s="128"/>
      <c r="AJ105" s="128"/>
      <c r="AK105" s="128"/>
      <c r="AL105" s="128"/>
      <c r="AM105" s="128"/>
      <c r="AN105" s="128"/>
      <c r="AO105" s="128"/>
      <c r="AP105" s="128"/>
      <c r="AQ105" s="128"/>
      <c r="AR105" s="128"/>
      <c r="AS105" s="128"/>
      <c r="AT105" s="128"/>
      <c r="AU105" s="128"/>
      <c r="AV105" s="128"/>
      <c r="AW105" s="128"/>
      <c r="AX105" s="128"/>
      <c r="AY105" s="128"/>
      <c r="AZ105" s="128"/>
      <c r="BA105" s="128"/>
      <c r="BB105" s="128"/>
      <c r="BC105" s="128"/>
      <c r="BD105" s="128"/>
      <c r="BE105" s="128"/>
      <c r="BF105" s="128"/>
      <c r="BG105" s="128"/>
      <c r="BH105" s="128"/>
      <c r="BI105" s="128"/>
      <c r="BJ105" s="128"/>
      <c r="BK105" s="128"/>
      <c r="BL105" s="128"/>
      <c r="BM105" s="128"/>
      <c r="BN105" s="128"/>
      <c r="BO105" s="128"/>
      <c r="BP105" s="128"/>
      <c r="BQ105" s="128"/>
      <c r="BR105" s="128"/>
      <c r="BS105" s="128"/>
      <c r="BT105" s="128"/>
      <c r="BU105" s="128"/>
      <c r="BV105" s="128"/>
      <c r="BW105" s="128"/>
      <c r="BX105" s="128"/>
      <c r="BY105" s="128"/>
      <c r="BZ105" s="128"/>
      <c r="CA105" s="128"/>
      <c r="CB105" s="128"/>
      <c r="CC105" s="128"/>
      <c r="CD105" s="128"/>
      <c r="CE105" s="128"/>
      <c r="CF105" s="128"/>
      <c r="CG105" s="128"/>
      <c r="CH105" s="128"/>
      <c r="CI105" s="128"/>
      <c r="CJ105" s="128"/>
      <c r="CK105" s="128"/>
      <c r="CL105" s="128"/>
      <c r="CM105" s="128"/>
      <c r="CN105" s="128"/>
      <c r="CO105" s="128"/>
      <c r="CP105" s="128"/>
      <c r="CQ105" s="128"/>
      <c r="CR105" s="128"/>
      <c r="CS105" s="128"/>
      <c r="CT105" s="128"/>
      <c r="CU105" s="128"/>
      <c r="CV105" s="128"/>
      <c r="CW105" s="128"/>
      <c r="CX105" s="128"/>
      <c r="CY105" s="128"/>
      <c r="CZ105" s="128"/>
      <c r="DA105" s="128"/>
      <c r="DB105" s="128"/>
      <c r="DC105" s="128"/>
      <c r="DD105" s="128"/>
      <c r="DE105" s="128"/>
      <c r="DF105" s="128"/>
      <c r="DG105" s="128"/>
      <c r="DH105" s="128"/>
      <c r="DI105" s="128"/>
      <c r="DJ105" s="128"/>
      <c r="DK105" s="128"/>
      <c r="DL105" s="128"/>
      <c r="DM105" s="128"/>
      <c r="DN105" s="128"/>
      <c r="DO105" s="128"/>
      <c r="DP105" s="128"/>
      <c r="DQ105" s="128"/>
      <c r="DR105" s="127"/>
      <c r="DS105" s="127"/>
      <c r="DT105" s="127"/>
      <c r="DU105" s="127"/>
      <c r="DV105" s="127"/>
      <c r="DW105" s="127"/>
      <c r="DX105" s="127"/>
      <c r="DY105" s="127"/>
      <c r="DZ105" s="127"/>
      <c r="EA105" s="127"/>
      <c r="EB105" s="127"/>
      <c r="EC105" s="127"/>
      <c r="ED105" s="127"/>
      <c r="EE105" s="127"/>
      <c r="EF105" s="127"/>
      <c r="EG105" s="127"/>
      <c r="EH105" s="127"/>
      <c r="EI105" s="127"/>
      <c r="EJ105" s="127"/>
      <c r="EK105" s="127"/>
      <c r="EL105" s="127"/>
      <c r="EM105" s="127"/>
    </row>
    <row r="106" spans="1:143">
      <c r="A106" s="127"/>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c r="AA106" s="128"/>
      <c r="AB106" s="128"/>
      <c r="AC106" s="128"/>
      <c r="AD106" s="128"/>
      <c r="AE106" s="128"/>
      <c r="AF106" s="128"/>
      <c r="AG106" s="128"/>
      <c r="AH106" s="128"/>
      <c r="AI106" s="128"/>
      <c r="AJ106" s="128"/>
      <c r="AK106" s="128"/>
      <c r="AL106" s="128"/>
      <c r="AM106" s="128"/>
      <c r="AN106" s="128"/>
      <c r="AO106" s="128"/>
      <c r="AP106" s="128"/>
      <c r="AQ106" s="128"/>
      <c r="AR106" s="128"/>
      <c r="AS106" s="128"/>
      <c r="AT106" s="128"/>
      <c r="AU106" s="128"/>
      <c r="AV106" s="128"/>
      <c r="AW106" s="128"/>
      <c r="AX106" s="128"/>
      <c r="AY106" s="128"/>
      <c r="AZ106" s="128"/>
      <c r="BA106" s="128"/>
      <c r="BB106" s="128"/>
      <c r="BC106" s="128"/>
      <c r="BD106" s="128"/>
      <c r="BE106" s="128"/>
      <c r="BF106" s="128"/>
      <c r="BG106" s="128"/>
      <c r="BH106" s="128"/>
      <c r="BI106" s="128"/>
      <c r="BJ106" s="128"/>
      <c r="BK106" s="128"/>
      <c r="BL106" s="128"/>
      <c r="BM106" s="128"/>
      <c r="BN106" s="128"/>
      <c r="BO106" s="128"/>
      <c r="BP106" s="128"/>
      <c r="BQ106" s="128"/>
      <c r="BR106" s="128"/>
      <c r="BS106" s="128"/>
      <c r="BT106" s="128"/>
      <c r="BU106" s="128"/>
      <c r="BV106" s="128"/>
      <c r="BW106" s="128"/>
      <c r="BX106" s="128"/>
      <c r="BY106" s="128"/>
      <c r="BZ106" s="128"/>
      <c r="CA106" s="128"/>
      <c r="CB106" s="128"/>
      <c r="CC106" s="128"/>
      <c r="CD106" s="128"/>
      <c r="CE106" s="128"/>
      <c r="CF106" s="128"/>
      <c r="CG106" s="128"/>
      <c r="CH106" s="128"/>
      <c r="CI106" s="128"/>
      <c r="CJ106" s="128"/>
      <c r="CK106" s="128"/>
      <c r="CL106" s="128"/>
      <c r="CM106" s="128"/>
      <c r="CN106" s="128"/>
      <c r="CO106" s="128"/>
      <c r="CP106" s="128"/>
      <c r="CQ106" s="128"/>
      <c r="CR106" s="128"/>
      <c r="CS106" s="128"/>
      <c r="CT106" s="128"/>
      <c r="CU106" s="128"/>
      <c r="CV106" s="128"/>
      <c r="CW106" s="128"/>
      <c r="CX106" s="128"/>
      <c r="CY106" s="128"/>
      <c r="CZ106" s="128"/>
      <c r="DA106" s="128"/>
      <c r="DB106" s="128"/>
      <c r="DC106" s="128"/>
      <c r="DD106" s="128"/>
      <c r="DE106" s="128"/>
      <c r="DF106" s="128"/>
      <c r="DG106" s="128"/>
      <c r="DH106" s="128"/>
      <c r="DI106" s="128"/>
      <c r="DJ106" s="128"/>
      <c r="DK106" s="128"/>
      <c r="DL106" s="128"/>
      <c r="DM106" s="128"/>
      <c r="DN106" s="128"/>
      <c r="DO106" s="128"/>
      <c r="DP106" s="128"/>
      <c r="DQ106" s="128"/>
      <c r="DR106" s="127"/>
      <c r="DS106" s="127"/>
      <c r="DT106" s="127"/>
      <c r="DU106" s="127"/>
      <c r="DV106" s="127"/>
      <c r="DW106" s="127"/>
      <c r="DX106" s="127"/>
      <c r="DY106" s="127"/>
      <c r="DZ106" s="127"/>
      <c r="EA106" s="127"/>
      <c r="EB106" s="127"/>
      <c r="EC106" s="127"/>
      <c r="ED106" s="127"/>
      <c r="EE106" s="127"/>
      <c r="EF106" s="127"/>
      <c r="EG106" s="127"/>
      <c r="EH106" s="127"/>
      <c r="EI106" s="127"/>
      <c r="EJ106" s="127"/>
      <c r="EK106" s="127"/>
      <c r="EL106" s="127"/>
      <c r="EM106" s="127"/>
    </row>
    <row r="107" spans="1:143">
      <c r="A107" s="127"/>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c r="AA107" s="128"/>
      <c r="AB107" s="128"/>
      <c r="AC107" s="128"/>
      <c r="AD107" s="128"/>
      <c r="AE107" s="128"/>
      <c r="AF107" s="128"/>
      <c r="AG107" s="128"/>
      <c r="AH107" s="128"/>
      <c r="AI107" s="128"/>
      <c r="AJ107" s="128"/>
      <c r="AK107" s="128"/>
      <c r="AL107" s="128"/>
      <c r="AM107" s="128"/>
      <c r="AN107" s="128"/>
      <c r="AO107" s="128"/>
      <c r="AP107" s="128"/>
      <c r="AQ107" s="128"/>
      <c r="AR107" s="128"/>
      <c r="AS107" s="128"/>
      <c r="AT107" s="128"/>
      <c r="AU107" s="128"/>
      <c r="AV107" s="128"/>
      <c r="AW107" s="128"/>
      <c r="AX107" s="128"/>
      <c r="AY107" s="128"/>
      <c r="AZ107" s="128"/>
      <c r="BA107" s="128"/>
      <c r="BB107" s="128"/>
      <c r="BC107" s="128"/>
      <c r="BD107" s="128"/>
      <c r="BE107" s="128"/>
      <c r="BF107" s="128"/>
      <c r="BG107" s="128"/>
      <c r="BH107" s="128"/>
      <c r="BI107" s="128"/>
      <c r="BJ107" s="128"/>
      <c r="BK107" s="128"/>
      <c r="BL107" s="128"/>
      <c r="BM107" s="128"/>
      <c r="BN107" s="128"/>
      <c r="BO107" s="128"/>
      <c r="BP107" s="128"/>
      <c r="BQ107" s="128"/>
      <c r="BR107" s="128"/>
      <c r="BS107" s="128"/>
      <c r="BT107" s="128"/>
      <c r="BU107" s="128"/>
      <c r="BV107" s="128"/>
      <c r="BW107" s="128"/>
      <c r="BX107" s="128"/>
      <c r="BY107" s="128"/>
      <c r="BZ107" s="128"/>
      <c r="CA107" s="128"/>
      <c r="CB107" s="128"/>
      <c r="CC107" s="128"/>
      <c r="CD107" s="128"/>
      <c r="CE107" s="128"/>
      <c r="CF107" s="128"/>
      <c r="CG107" s="128"/>
      <c r="CH107" s="128"/>
      <c r="CI107" s="128"/>
      <c r="CJ107" s="128"/>
      <c r="CK107" s="128"/>
      <c r="CL107" s="128"/>
      <c r="CM107" s="128"/>
      <c r="CN107" s="128"/>
      <c r="CO107" s="128"/>
      <c r="CP107" s="128"/>
      <c r="CQ107" s="128"/>
      <c r="CR107" s="128"/>
      <c r="CS107" s="128"/>
      <c r="CT107" s="128"/>
      <c r="CU107" s="128"/>
      <c r="CV107" s="128"/>
      <c r="CW107" s="128"/>
      <c r="CX107" s="128"/>
      <c r="CY107" s="128"/>
      <c r="CZ107" s="128"/>
      <c r="DA107" s="128"/>
      <c r="DB107" s="128"/>
      <c r="DC107" s="128"/>
      <c r="DD107" s="128"/>
      <c r="DE107" s="128"/>
      <c r="DF107" s="128"/>
      <c r="DG107" s="128"/>
      <c r="DH107" s="128"/>
      <c r="DI107" s="128"/>
      <c r="DJ107" s="128"/>
      <c r="DK107" s="128"/>
      <c r="DL107" s="128"/>
      <c r="DM107" s="128"/>
      <c r="DN107" s="128"/>
      <c r="DO107" s="128"/>
      <c r="DP107" s="128"/>
      <c r="DQ107" s="128"/>
      <c r="DR107" s="127"/>
      <c r="DS107" s="127"/>
      <c r="DT107" s="127"/>
      <c r="DU107" s="127"/>
      <c r="DV107" s="127"/>
      <c r="DW107" s="127"/>
      <c r="DX107" s="127"/>
      <c r="DY107" s="127"/>
      <c r="DZ107" s="127"/>
      <c r="EA107" s="127"/>
      <c r="EB107" s="127"/>
      <c r="EC107" s="127"/>
      <c r="ED107" s="127"/>
      <c r="EE107" s="127"/>
      <c r="EF107" s="127"/>
      <c r="EG107" s="127"/>
      <c r="EH107" s="127"/>
      <c r="EI107" s="127"/>
      <c r="EJ107" s="127"/>
      <c r="EK107" s="127"/>
      <c r="EL107" s="127"/>
      <c r="EM107" s="127"/>
    </row>
    <row r="108" spans="1:143">
      <c r="A108" s="127"/>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c r="AA108" s="128"/>
      <c r="AB108" s="128"/>
      <c r="AC108" s="128"/>
      <c r="AD108" s="128"/>
      <c r="AE108" s="128"/>
      <c r="AF108" s="128"/>
      <c r="AG108" s="128"/>
      <c r="AH108" s="128"/>
      <c r="AI108" s="128"/>
      <c r="AJ108" s="128"/>
      <c r="AK108" s="128"/>
      <c r="AL108" s="128"/>
      <c r="AM108" s="128"/>
      <c r="AN108" s="128"/>
      <c r="AO108" s="128"/>
      <c r="AP108" s="128"/>
      <c r="AQ108" s="128"/>
      <c r="AR108" s="128"/>
      <c r="AS108" s="128"/>
      <c r="AT108" s="128"/>
      <c r="AU108" s="128"/>
      <c r="AV108" s="128"/>
      <c r="AW108" s="128"/>
      <c r="AX108" s="128"/>
      <c r="AY108" s="128"/>
      <c r="AZ108" s="128"/>
      <c r="BA108" s="128"/>
      <c r="BB108" s="128"/>
      <c r="BC108" s="128"/>
      <c r="BD108" s="128"/>
      <c r="BE108" s="128"/>
      <c r="BF108" s="128"/>
      <c r="BG108" s="128"/>
      <c r="BH108" s="128"/>
      <c r="BI108" s="128"/>
      <c r="BJ108" s="128"/>
      <c r="BK108" s="128"/>
      <c r="BL108" s="128"/>
      <c r="BM108" s="128"/>
      <c r="BN108" s="128"/>
      <c r="BO108" s="128"/>
      <c r="BP108" s="128"/>
      <c r="BQ108" s="128"/>
      <c r="BR108" s="128"/>
      <c r="BS108" s="128"/>
      <c r="BT108" s="128"/>
      <c r="BU108" s="128"/>
      <c r="BV108" s="128"/>
      <c r="BW108" s="128"/>
      <c r="BX108" s="128"/>
      <c r="BY108" s="128"/>
      <c r="BZ108" s="128"/>
      <c r="CA108" s="128"/>
      <c r="CB108" s="128"/>
      <c r="CC108" s="128"/>
      <c r="CD108" s="128"/>
      <c r="CE108" s="128"/>
      <c r="CF108" s="128"/>
      <c r="CG108" s="128"/>
      <c r="CH108" s="128"/>
      <c r="CI108" s="128"/>
      <c r="CJ108" s="128"/>
      <c r="CK108" s="128"/>
      <c r="CL108" s="128"/>
      <c r="CM108" s="128"/>
      <c r="CN108" s="128"/>
      <c r="CO108" s="128"/>
      <c r="CP108" s="128"/>
      <c r="CQ108" s="128"/>
      <c r="CR108" s="128"/>
      <c r="CS108" s="128"/>
      <c r="CT108" s="128"/>
      <c r="CU108" s="128"/>
      <c r="CV108" s="128"/>
      <c r="CW108" s="128"/>
      <c r="CX108" s="128"/>
      <c r="CY108" s="128"/>
      <c r="CZ108" s="128"/>
      <c r="DA108" s="128"/>
      <c r="DB108" s="128"/>
      <c r="DC108" s="128"/>
      <c r="DD108" s="128"/>
      <c r="DE108" s="128"/>
      <c r="DF108" s="128"/>
      <c r="DG108" s="128"/>
      <c r="DH108" s="128"/>
      <c r="DI108" s="128"/>
      <c r="DJ108" s="128"/>
      <c r="DK108" s="128"/>
      <c r="DL108" s="128"/>
      <c r="DM108" s="128"/>
      <c r="DN108" s="128"/>
      <c r="DO108" s="128"/>
      <c r="DP108" s="128"/>
      <c r="DQ108" s="128"/>
      <c r="DR108" s="127"/>
      <c r="DS108" s="127"/>
      <c r="DT108" s="127"/>
      <c r="DU108" s="127"/>
      <c r="DV108" s="127"/>
      <c r="DW108" s="127"/>
      <c r="DX108" s="127"/>
      <c r="DY108" s="127"/>
      <c r="DZ108" s="127"/>
      <c r="EA108" s="127"/>
      <c r="EB108" s="127"/>
      <c r="EC108" s="127"/>
      <c r="ED108" s="127"/>
      <c r="EE108" s="127"/>
      <c r="EF108" s="127"/>
      <c r="EG108" s="127"/>
      <c r="EH108" s="127"/>
      <c r="EI108" s="127"/>
      <c r="EJ108" s="127"/>
      <c r="EK108" s="127"/>
      <c r="EL108" s="127"/>
      <c r="EM108" s="127"/>
    </row>
    <row r="109" spans="1:143">
      <c r="A109" s="127"/>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c r="AA109" s="128"/>
      <c r="AB109" s="128"/>
      <c r="AC109" s="128"/>
      <c r="AD109" s="128"/>
      <c r="AE109" s="128"/>
      <c r="AF109" s="128"/>
      <c r="AG109" s="128"/>
      <c r="AH109" s="128"/>
      <c r="AI109" s="128"/>
      <c r="AJ109" s="128"/>
      <c r="AK109" s="128"/>
      <c r="AL109" s="128"/>
      <c r="AM109" s="128"/>
      <c r="AN109" s="128"/>
      <c r="AO109" s="128"/>
      <c r="AP109" s="128"/>
      <c r="AQ109" s="128"/>
      <c r="AR109" s="128"/>
      <c r="AS109" s="128"/>
      <c r="AT109" s="128"/>
      <c r="AU109" s="128"/>
      <c r="AV109" s="128"/>
      <c r="AW109" s="128"/>
      <c r="AX109" s="128"/>
      <c r="AY109" s="128"/>
      <c r="AZ109" s="128"/>
      <c r="BA109" s="128"/>
      <c r="BB109" s="128"/>
      <c r="BC109" s="128"/>
      <c r="BD109" s="128"/>
      <c r="BE109" s="128"/>
      <c r="BF109" s="128"/>
      <c r="BG109" s="128"/>
      <c r="BH109" s="128"/>
      <c r="BI109" s="128"/>
      <c r="BJ109" s="128"/>
      <c r="BK109" s="128"/>
      <c r="BL109" s="128"/>
      <c r="BM109" s="128"/>
      <c r="BN109" s="128"/>
      <c r="BO109" s="128"/>
      <c r="BP109" s="128"/>
      <c r="BQ109" s="128"/>
      <c r="BR109" s="128"/>
      <c r="BS109" s="128"/>
      <c r="BT109" s="128"/>
      <c r="BU109" s="128"/>
      <c r="BV109" s="128"/>
      <c r="BW109" s="128"/>
      <c r="BX109" s="128"/>
      <c r="BY109" s="128"/>
      <c r="BZ109" s="128"/>
      <c r="CA109" s="128"/>
      <c r="CB109" s="128"/>
      <c r="CC109" s="128"/>
      <c r="CD109" s="128"/>
      <c r="CE109" s="128"/>
      <c r="CF109" s="128"/>
      <c r="CG109" s="128"/>
      <c r="CH109" s="128"/>
      <c r="CI109" s="128"/>
      <c r="CJ109" s="128"/>
      <c r="CK109" s="128"/>
      <c r="CL109" s="128"/>
      <c r="CM109" s="128"/>
      <c r="CN109" s="128"/>
      <c r="CO109" s="128"/>
      <c r="CP109" s="128"/>
      <c r="CQ109" s="128"/>
      <c r="CR109" s="128"/>
      <c r="CS109" s="128"/>
      <c r="CT109" s="128"/>
      <c r="CU109" s="128"/>
      <c r="CV109" s="128"/>
      <c r="CW109" s="128"/>
      <c r="CX109" s="128"/>
      <c r="CY109" s="128"/>
      <c r="CZ109" s="128"/>
      <c r="DA109" s="128"/>
      <c r="DB109" s="128"/>
      <c r="DC109" s="128"/>
      <c r="DD109" s="128"/>
      <c r="DE109" s="128"/>
      <c r="DF109" s="128"/>
      <c r="DG109" s="128"/>
      <c r="DH109" s="128"/>
      <c r="DI109" s="128"/>
      <c r="DJ109" s="128"/>
      <c r="DK109" s="128"/>
      <c r="DL109" s="128"/>
      <c r="DM109" s="128"/>
      <c r="DN109" s="128"/>
      <c r="DO109" s="128"/>
      <c r="DP109" s="128"/>
      <c r="DQ109" s="128"/>
      <c r="DR109" s="127"/>
      <c r="DS109" s="127"/>
      <c r="DT109" s="127"/>
      <c r="DU109" s="127"/>
      <c r="DV109" s="127"/>
      <c r="DW109" s="127"/>
      <c r="DX109" s="127"/>
      <c r="DY109" s="127"/>
      <c r="DZ109" s="127"/>
      <c r="EA109" s="127"/>
      <c r="EB109" s="127"/>
      <c r="EC109" s="127"/>
      <c r="ED109" s="127"/>
      <c r="EE109" s="127"/>
      <c r="EF109" s="127"/>
      <c r="EG109" s="127"/>
      <c r="EH109" s="127"/>
      <c r="EI109" s="127"/>
      <c r="EJ109" s="127"/>
      <c r="EK109" s="127"/>
      <c r="EL109" s="127"/>
      <c r="EM109" s="127"/>
    </row>
    <row r="110" spans="1:143">
      <c r="A110" s="127"/>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c r="AA110" s="128"/>
      <c r="AB110" s="128"/>
      <c r="AC110" s="128"/>
      <c r="AD110" s="128"/>
      <c r="AE110" s="128"/>
      <c r="AF110" s="128"/>
      <c r="AG110" s="128"/>
      <c r="AH110" s="128"/>
      <c r="AI110" s="128"/>
      <c r="AJ110" s="128"/>
      <c r="AK110" s="128"/>
      <c r="AL110" s="128"/>
      <c r="AM110" s="128"/>
      <c r="AN110" s="128"/>
      <c r="AO110" s="128"/>
      <c r="AP110" s="128"/>
      <c r="AQ110" s="128"/>
      <c r="AR110" s="128"/>
      <c r="AS110" s="128"/>
      <c r="AT110" s="128"/>
      <c r="AU110" s="128"/>
      <c r="AV110" s="128"/>
      <c r="AW110" s="128"/>
      <c r="AX110" s="128"/>
      <c r="AY110" s="128"/>
      <c r="AZ110" s="128"/>
      <c r="BA110" s="128"/>
      <c r="BB110" s="128"/>
      <c r="BC110" s="128"/>
      <c r="BD110" s="128"/>
      <c r="BE110" s="128"/>
      <c r="BF110" s="128"/>
      <c r="BG110" s="128"/>
      <c r="BH110" s="128"/>
      <c r="BI110" s="128"/>
      <c r="BJ110" s="128"/>
      <c r="BK110" s="128"/>
      <c r="BL110" s="128"/>
      <c r="BM110" s="128"/>
      <c r="BN110" s="128"/>
      <c r="BO110" s="128"/>
      <c r="BP110" s="128"/>
      <c r="BQ110" s="128"/>
      <c r="BR110" s="128"/>
      <c r="BS110" s="128"/>
      <c r="BT110" s="128"/>
      <c r="BU110" s="128"/>
      <c r="BV110" s="128"/>
      <c r="BW110" s="128"/>
      <c r="BX110" s="128"/>
      <c r="BY110" s="128"/>
      <c r="BZ110" s="128"/>
      <c r="CA110" s="128"/>
      <c r="CB110" s="128"/>
      <c r="CC110" s="128"/>
      <c r="CD110" s="128"/>
      <c r="CE110" s="128"/>
      <c r="CF110" s="128"/>
      <c r="CG110" s="128"/>
      <c r="CH110" s="128"/>
      <c r="CI110" s="128"/>
      <c r="CJ110" s="128"/>
      <c r="CK110" s="128"/>
      <c r="CL110" s="128"/>
      <c r="CM110" s="128"/>
      <c r="CN110" s="128"/>
      <c r="CO110" s="128"/>
      <c r="CP110" s="128"/>
      <c r="CQ110" s="128"/>
      <c r="CR110" s="128"/>
      <c r="CS110" s="128"/>
      <c r="CT110" s="128"/>
      <c r="CU110" s="128"/>
      <c r="CV110" s="128"/>
      <c r="CW110" s="128"/>
      <c r="CX110" s="128"/>
      <c r="CY110" s="128"/>
      <c r="CZ110" s="128"/>
      <c r="DA110" s="128"/>
      <c r="DB110" s="128"/>
      <c r="DC110" s="128"/>
      <c r="DD110" s="128"/>
      <c r="DE110" s="128"/>
      <c r="DF110" s="128"/>
      <c r="DG110" s="128"/>
      <c r="DH110" s="128"/>
      <c r="DI110" s="128"/>
      <c r="DJ110" s="128"/>
      <c r="DK110" s="128"/>
      <c r="DL110" s="128"/>
      <c r="DM110" s="128"/>
      <c r="DN110" s="128"/>
      <c r="DO110" s="128"/>
      <c r="DP110" s="128"/>
      <c r="DQ110" s="128"/>
      <c r="DR110" s="127"/>
      <c r="DS110" s="127"/>
      <c r="DT110" s="127"/>
      <c r="DU110" s="127"/>
      <c r="DV110" s="127"/>
      <c r="DW110" s="127"/>
      <c r="DX110" s="127"/>
      <c r="DY110" s="127"/>
      <c r="DZ110" s="127"/>
      <c r="EA110" s="127"/>
      <c r="EB110" s="127"/>
      <c r="EC110" s="127"/>
      <c r="ED110" s="127"/>
      <c r="EE110" s="127"/>
      <c r="EF110" s="127"/>
      <c r="EG110" s="127"/>
      <c r="EH110" s="127"/>
      <c r="EI110" s="127"/>
      <c r="EJ110" s="127"/>
      <c r="EK110" s="127"/>
      <c r="EL110" s="127"/>
      <c r="EM110" s="127"/>
    </row>
    <row r="111" spans="1:143">
      <c r="A111" s="127"/>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c r="AA111" s="128"/>
      <c r="AB111" s="128"/>
      <c r="AC111" s="128"/>
      <c r="AD111" s="128"/>
      <c r="AE111" s="128"/>
      <c r="AF111" s="128"/>
      <c r="AG111" s="128"/>
      <c r="AH111" s="128"/>
      <c r="AI111" s="128"/>
      <c r="AJ111" s="128"/>
      <c r="AK111" s="128"/>
      <c r="AL111" s="128"/>
      <c r="AM111" s="128"/>
      <c r="AN111" s="128"/>
      <c r="AO111" s="128"/>
      <c r="AP111" s="128"/>
      <c r="AQ111" s="128"/>
      <c r="AR111" s="128"/>
      <c r="AS111" s="128"/>
      <c r="AT111" s="128"/>
      <c r="AU111" s="128"/>
      <c r="AV111" s="128"/>
      <c r="AW111" s="128"/>
      <c r="AX111" s="128"/>
      <c r="AY111" s="128"/>
      <c r="AZ111" s="128"/>
      <c r="BA111" s="128"/>
      <c r="BB111" s="128"/>
      <c r="BC111" s="128"/>
      <c r="BD111" s="128"/>
      <c r="BE111" s="128"/>
      <c r="BF111" s="128"/>
      <c r="BG111" s="128"/>
      <c r="BH111" s="128"/>
      <c r="BI111" s="128"/>
      <c r="BJ111" s="128"/>
      <c r="BK111" s="128"/>
      <c r="BL111" s="128"/>
      <c r="BM111" s="128"/>
      <c r="BN111" s="128"/>
      <c r="BO111" s="128"/>
      <c r="BP111" s="128"/>
      <c r="BQ111" s="128"/>
      <c r="BR111" s="128"/>
      <c r="BS111" s="128"/>
      <c r="BT111" s="128"/>
      <c r="BU111" s="128"/>
      <c r="BV111" s="128"/>
      <c r="BW111" s="128"/>
      <c r="BX111" s="128"/>
      <c r="BY111" s="128"/>
      <c r="BZ111" s="128"/>
      <c r="CA111" s="128"/>
      <c r="CB111" s="128"/>
      <c r="CC111" s="128"/>
      <c r="CD111" s="128"/>
      <c r="CE111" s="128"/>
      <c r="CF111" s="128"/>
      <c r="CG111" s="128"/>
      <c r="CH111" s="128"/>
      <c r="CI111" s="128"/>
      <c r="CJ111" s="128"/>
      <c r="CK111" s="128"/>
      <c r="CL111" s="128"/>
      <c r="CM111" s="128"/>
      <c r="CN111" s="128"/>
      <c r="CO111" s="128"/>
      <c r="CP111" s="128"/>
      <c r="CQ111" s="128"/>
      <c r="CR111" s="128"/>
      <c r="CS111" s="128"/>
      <c r="CT111" s="128"/>
      <c r="CU111" s="128"/>
      <c r="CV111" s="128"/>
      <c r="CW111" s="128"/>
      <c r="CX111" s="128"/>
      <c r="CY111" s="128"/>
      <c r="CZ111" s="128"/>
      <c r="DA111" s="128"/>
      <c r="DB111" s="128"/>
      <c r="DC111" s="128"/>
      <c r="DD111" s="128"/>
      <c r="DE111" s="128"/>
      <c r="DF111" s="128"/>
      <c r="DG111" s="128"/>
      <c r="DH111" s="128"/>
      <c r="DI111" s="128"/>
      <c r="DJ111" s="128"/>
      <c r="DK111" s="128"/>
      <c r="DL111" s="128"/>
      <c r="DM111" s="128"/>
      <c r="DN111" s="128"/>
      <c r="DO111" s="128"/>
      <c r="DP111" s="128"/>
      <c r="DQ111" s="128"/>
      <c r="DR111" s="127"/>
      <c r="DS111" s="127"/>
      <c r="DT111" s="127"/>
      <c r="DU111" s="127"/>
      <c r="DV111" s="127"/>
      <c r="DW111" s="127"/>
      <c r="DX111" s="127"/>
      <c r="DY111" s="127"/>
      <c r="DZ111" s="127"/>
      <c r="EA111" s="127"/>
      <c r="EB111" s="127"/>
      <c r="EC111" s="127"/>
      <c r="ED111" s="127"/>
      <c r="EE111" s="127"/>
      <c r="EF111" s="127"/>
      <c r="EG111" s="127"/>
      <c r="EH111" s="127"/>
      <c r="EI111" s="127"/>
      <c r="EJ111" s="127"/>
      <c r="EK111" s="127"/>
      <c r="EL111" s="127"/>
      <c r="EM111" s="127"/>
    </row>
    <row r="112" spans="1:143">
      <c r="A112" s="127"/>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c r="AA112" s="128"/>
      <c r="AB112" s="128"/>
      <c r="AC112" s="128"/>
      <c r="AD112" s="128"/>
      <c r="AE112" s="128"/>
      <c r="AF112" s="128"/>
      <c r="AG112" s="128"/>
      <c r="AH112" s="128"/>
      <c r="AI112" s="128"/>
      <c r="AJ112" s="128"/>
      <c r="AK112" s="128"/>
      <c r="AL112" s="128"/>
      <c r="AM112" s="128"/>
      <c r="AN112" s="128"/>
      <c r="AO112" s="128"/>
      <c r="AP112" s="128"/>
      <c r="AQ112" s="128"/>
      <c r="AR112" s="128"/>
      <c r="AS112" s="128"/>
      <c r="AT112" s="128"/>
      <c r="AU112" s="128"/>
      <c r="AV112" s="128"/>
      <c r="AW112" s="128"/>
      <c r="AX112" s="128"/>
      <c r="AY112" s="128"/>
      <c r="AZ112" s="128"/>
      <c r="BA112" s="128"/>
      <c r="BB112" s="128"/>
      <c r="BC112" s="128"/>
      <c r="BD112" s="128"/>
      <c r="BE112" s="128"/>
      <c r="BF112" s="128"/>
      <c r="BG112" s="128"/>
      <c r="BH112" s="128"/>
      <c r="BI112" s="128"/>
      <c r="BJ112" s="128"/>
      <c r="BK112" s="128"/>
      <c r="BL112" s="128"/>
      <c r="BM112" s="128"/>
      <c r="BN112" s="128"/>
      <c r="BO112" s="128"/>
      <c r="BP112" s="128"/>
      <c r="BQ112" s="128"/>
      <c r="BR112" s="128"/>
      <c r="BS112" s="128"/>
      <c r="BT112" s="128"/>
      <c r="BU112" s="128"/>
      <c r="BV112" s="128"/>
      <c r="BW112" s="128"/>
      <c r="BX112" s="128"/>
      <c r="BY112" s="128"/>
      <c r="BZ112" s="128"/>
      <c r="CA112" s="128"/>
      <c r="CB112" s="128"/>
      <c r="CC112" s="128"/>
      <c r="CD112" s="128"/>
      <c r="CE112" s="128"/>
      <c r="CF112" s="128"/>
      <c r="CG112" s="128"/>
      <c r="CH112" s="128"/>
      <c r="CI112" s="128"/>
      <c r="CJ112" s="128"/>
      <c r="CK112" s="128"/>
      <c r="CL112" s="128"/>
      <c r="CM112" s="128"/>
      <c r="CN112" s="128"/>
      <c r="CO112" s="128"/>
      <c r="CP112" s="128"/>
      <c r="CQ112" s="128"/>
      <c r="CR112" s="128"/>
      <c r="CS112" s="128"/>
      <c r="CT112" s="128"/>
      <c r="CU112" s="128"/>
      <c r="CV112" s="128"/>
      <c r="CW112" s="128"/>
      <c r="CX112" s="128"/>
      <c r="CY112" s="128"/>
      <c r="CZ112" s="128"/>
      <c r="DA112" s="128"/>
      <c r="DB112" s="128"/>
      <c r="DC112" s="128"/>
      <c r="DD112" s="128"/>
      <c r="DE112" s="128"/>
      <c r="DF112" s="128"/>
      <c r="DG112" s="128"/>
      <c r="DH112" s="128"/>
      <c r="DI112" s="128"/>
      <c r="DJ112" s="128"/>
      <c r="DK112" s="128"/>
      <c r="DL112" s="128"/>
      <c r="DM112" s="128"/>
      <c r="DN112" s="128"/>
      <c r="DO112" s="128"/>
      <c r="DP112" s="128"/>
      <c r="DQ112" s="128"/>
      <c r="DR112" s="127"/>
      <c r="DS112" s="127"/>
      <c r="DT112" s="127"/>
      <c r="DU112" s="127"/>
      <c r="DV112" s="127"/>
      <c r="DW112" s="127"/>
      <c r="DX112" s="127"/>
      <c r="DY112" s="127"/>
      <c r="DZ112" s="127"/>
      <c r="EA112" s="127"/>
      <c r="EB112" s="127"/>
      <c r="EC112" s="127"/>
      <c r="ED112" s="127"/>
      <c r="EE112" s="127"/>
      <c r="EF112" s="127"/>
      <c r="EG112" s="127"/>
      <c r="EH112" s="127"/>
      <c r="EI112" s="127"/>
      <c r="EJ112" s="127"/>
      <c r="EK112" s="127"/>
      <c r="EL112" s="127"/>
      <c r="EM112" s="127"/>
    </row>
    <row r="113" spans="1:143">
      <c r="A113" s="127"/>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c r="AA113" s="128"/>
      <c r="AB113" s="128"/>
      <c r="AC113" s="128"/>
      <c r="AD113" s="128"/>
      <c r="AE113" s="128"/>
      <c r="AF113" s="128"/>
      <c r="AG113" s="128"/>
      <c r="AH113" s="128"/>
      <c r="AI113" s="128"/>
      <c r="AJ113" s="128"/>
      <c r="AK113" s="128"/>
      <c r="AL113" s="128"/>
      <c r="AM113" s="128"/>
      <c r="AN113" s="128"/>
      <c r="AO113" s="128"/>
      <c r="AP113" s="128"/>
      <c r="AQ113" s="128"/>
      <c r="AR113" s="128"/>
      <c r="AS113" s="128"/>
      <c r="AT113" s="128"/>
      <c r="AU113" s="128"/>
      <c r="AV113" s="128"/>
      <c r="AW113" s="128"/>
      <c r="AX113" s="128"/>
      <c r="AY113" s="128"/>
      <c r="AZ113" s="128"/>
      <c r="BA113" s="128"/>
      <c r="BB113" s="128"/>
      <c r="BC113" s="128"/>
      <c r="BD113" s="128"/>
      <c r="BE113" s="128"/>
      <c r="BF113" s="128"/>
      <c r="BG113" s="128"/>
      <c r="BH113" s="128"/>
      <c r="BI113" s="128"/>
      <c r="BJ113" s="128"/>
      <c r="BK113" s="128"/>
      <c r="BL113" s="128"/>
      <c r="BM113" s="128"/>
      <c r="BN113" s="128"/>
      <c r="BO113" s="128"/>
      <c r="BP113" s="128"/>
      <c r="BQ113" s="128"/>
      <c r="BR113" s="128"/>
      <c r="BS113" s="128"/>
      <c r="BT113" s="128"/>
      <c r="BU113" s="128"/>
      <c r="BV113" s="128"/>
      <c r="BW113" s="128"/>
      <c r="BX113" s="128"/>
      <c r="BY113" s="128"/>
      <c r="BZ113" s="128"/>
      <c r="CA113" s="128"/>
      <c r="CB113" s="128"/>
      <c r="CC113" s="128"/>
      <c r="CD113" s="128"/>
      <c r="CE113" s="128"/>
      <c r="CF113" s="128"/>
      <c r="CG113" s="128"/>
      <c r="CH113" s="128"/>
      <c r="CI113" s="128"/>
      <c r="CJ113" s="128"/>
      <c r="CK113" s="128"/>
      <c r="CL113" s="128"/>
      <c r="CM113" s="128"/>
      <c r="CN113" s="128"/>
      <c r="CO113" s="128"/>
      <c r="CP113" s="128"/>
      <c r="CQ113" s="128"/>
      <c r="CR113" s="128"/>
      <c r="CS113" s="128"/>
      <c r="CT113" s="128"/>
      <c r="CU113" s="128"/>
      <c r="CV113" s="128"/>
      <c r="CW113" s="128"/>
      <c r="CX113" s="128"/>
      <c r="CY113" s="128"/>
      <c r="CZ113" s="128"/>
      <c r="DA113" s="128"/>
      <c r="DB113" s="128"/>
      <c r="DC113" s="128"/>
      <c r="DD113" s="128"/>
      <c r="DE113" s="128"/>
      <c r="DF113" s="128"/>
      <c r="DG113" s="128"/>
      <c r="DH113" s="128"/>
      <c r="DI113" s="128"/>
      <c r="DJ113" s="128"/>
      <c r="DK113" s="128"/>
      <c r="DL113" s="128"/>
      <c r="DM113" s="128"/>
      <c r="DN113" s="128"/>
      <c r="DO113" s="128"/>
      <c r="DP113" s="128"/>
      <c r="DQ113" s="128"/>
      <c r="DR113" s="127"/>
      <c r="DS113" s="127"/>
      <c r="DT113" s="127"/>
      <c r="DU113" s="127"/>
      <c r="DV113" s="127"/>
      <c r="DW113" s="127"/>
      <c r="DX113" s="127"/>
      <c r="DY113" s="127"/>
      <c r="DZ113" s="127"/>
      <c r="EA113" s="127"/>
      <c r="EB113" s="127"/>
      <c r="EC113" s="127"/>
      <c r="ED113" s="127"/>
      <c r="EE113" s="127"/>
      <c r="EF113" s="127"/>
      <c r="EG113" s="127"/>
      <c r="EH113" s="127"/>
      <c r="EI113" s="127"/>
      <c r="EJ113" s="127"/>
      <c r="EK113" s="127"/>
      <c r="EL113" s="127"/>
      <c r="EM113" s="127"/>
    </row>
    <row r="114" spans="1:143">
      <c r="A114" s="127"/>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c r="AA114" s="128"/>
      <c r="AB114" s="128"/>
      <c r="AC114" s="128"/>
      <c r="AD114" s="128"/>
      <c r="AE114" s="128"/>
      <c r="AF114" s="128"/>
      <c r="AG114" s="128"/>
      <c r="AH114" s="128"/>
      <c r="AI114" s="128"/>
      <c r="AJ114" s="128"/>
      <c r="AK114" s="128"/>
      <c r="AL114" s="128"/>
      <c r="AM114" s="128"/>
      <c r="AN114" s="128"/>
      <c r="AO114" s="128"/>
      <c r="AP114" s="128"/>
      <c r="AQ114" s="128"/>
      <c r="AR114" s="128"/>
      <c r="AS114" s="128"/>
      <c r="AT114" s="128"/>
      <c r="AU114" s="128"/>
      <c r="AV114" s="128"/>
      <c r="AW114" s="128"/>
      <c r="AX114" s="128"/>
      <c r="AY114" s="128"/>
      <c r="AZ114" s="128"/>
      <c r="BA114" s="128"/>
      <c r="BB114" s="128"/>
      <c r="BC114" s="128"/>
      <c r="BD114" s="128"/>
      <c r="BE114" s="128"/>
      <c r="BF114" s="128"/>
      <c r="BG114" s="128"/>
      <c r="BH114" s="128"/>
      <c r="BI114" s="128"/>
      <c r="BJ114" s="128"/>
      <c r="BK114" s="128"/>
      <c r="BL114" s="128"/>
      <c r="BM114" s="128"/>
      <c r="BN114" s="128"/>
      <c r="BO114" s="128"/>
      <c r="BP114" s="128"/>
      <c r="BQ114" s="128"/>
      <c r="BR114" s="128"/>
      <c r="BS114" s="128"/>
      <c r="BT114" s="128"/>
      <c r="BU114" s="128"/>
      <c r="BV114" s="128"/>
      <c r="BW114" s="128"/>
      <c r="BX114" s="128"/>
      <c r="BY114" s="128"/>
      <c r="BZ114" s="128"/>
      <c r="CA114" s="128"/>
      <c r="CB114" s="128"/>
      <c r="CC114" s="128"/>
      <c r="CD114" s="128"/>
      <c r="CE114" s="128"/>
      <c r="CF114" s="128"/>
      <c r="CG114" s="128"/>
      <c r="CH114" s="128"/>
      <c r="CI114" s="128"/>
      <c r="CJ114" s="128"/>
      <c r="CK114" s="128"/>
      <c r="CL114" s="128"/>
      <c r="CM114" s="128"/>
      <c r="CN114" s="128"/>
      <c r="CO114" s="128"/>
      <c r="CP114" s="128"/>
      <c r="CQ114" s="128"/>
      <c r="CR114" s="128"/>
      <c r="CS114" s="128"/>
      <c r="CT114" s="128"/>
      <c r="CU114" s="128"/>
      <c r="CV114" s="128"/>
      <c r="CW114" s="128"/>
      <c r="CX114" s="128"/>
      <c r="CY114" s="128"/>
      <c r="CZ114" s="128"/>
      <c r="DA114" s="128"/>
      <c r="DB114" s="128"/>
      <c r="DC114" s="128"/>
      <c r="DD114" s="128"/>
      <c r="DE114" s="128"/>
      <c r="DF114" s="128"/>
      <c r="DG114" s="128"/>
      <c r="DH114" s="128"/>
      <c r="DI114" s="128"/>
      <c r="DJ114" s="128"/>
      <c r="DK114" s="128"/>
      <c r="DL114" s="128"/>
      <c r="DM114" s="128"/>
      <c r="DN114" s="128"/>
      <c r="DO114" s="128"/>
      <c r="DP114" s="128"/>
      <c r="DQ114" s="128"/>
      <c r="DR114" s="127"/>
      <c r="DS114" s="127"/>
      <c r="DT114" s="127"/>
      <c r="DU114" s="127"/>
      <c r="DV114" s="127"/>
      <c r="DW114" s="127"/>
      <c r="DX114" s="127"/>
      <c r="DY114" s="127"/>
      <c r="DZ114" s="127"/>
      <c r="EA114" s="127"/>
      <c r="EB114" s="127"/>
      <c r="EC114" s="127"/>
      <c r="ED114" s="127"/>
      <c r="EE114" s="127"/>
      <c r="EF114" s="127"/>
      <c r="EG114" s="127"/>
      <c r="EH114" s="127"/>
      <c r="EI114" s="127"/>
      <c r="EJ114" s="127"/>
      <c r="EK114" s="127"/>
      <c r="EL114" s="127"/>
      <c r="EM114" s="127"/>
    </row>
    <row r="115" spans="1:143">
      <c r="A115" s="127"/>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c r="AA115" s="128"/>
      <c r="AB115" s="128"/>
      <c r="AC115" s="128"/>
      <c r="AD115" s="128"/>
      <c r="AE115" s="128"/>
      <c r="AF115" s="128"/>
      <c r="AG115" s="128"/>
      <c r="AH115" s="128"/>
      <c r="AI115" s="128"/>
      <c r="AJ115" s="128"/>
      <c r="AK115" s="128"/>
      <c r="AL115" s="128"/>
      <c r="AM115" s="128"/>
      <c r="AN115" s="128"/>
      <c r="AO115" s="128"/>
      <c r="AP115" s="128"/>
      <c r="AQ115" s="128"/>
      <c r="AR115" s="128"/>
      <c r="AS115" s="128"/>
      <c r="AT115" s="128"/>
      <c r="AU115" s="128"/>
      <c r="AV115" s="128"/>
      <c r="AW115" s="128"/>
      <c r="AX115" s="128"/>
      <c r="AY115" s="128"/>
      <c r="AZ115" s="128"/>
      <c r="BA115" s="128"/>
      <c r="BB115" s="128"/>
      <c r="BC115" s="128"/>
      <c r="BD115" s="128"/>
      <c r="BE115" s="128"/>
      <c r="BF115" s="128"/>
      <c r="BG115" s="128"/>
      <c r="BH115" s="128"/>
      <c r="BI115" s="128"/>
      <c r="BJ115" s="128"/>
      <c r="BK115" s="128"/>
      <c r="BL115" s="128"/>
      <c r="BM115" s="128"/>
      <c r="BN115" s="128"/>
      <c r="BO115" s="128"/>
      <c r="BP115" s="128"/>
      <c r="BQ115" s="128"/>
      <c r="BR115" s="128"/>
      <c r="BS115" s="128"/>
      <c r="BT115" s="128"/>
      <c r="BU115" s="128"/>
      <c r="BV115" s="128"/>
      <c r="BW115" s="128"/>
      <c r="BX115" s="128"/>
      <c r="BY115" s="128"/>
      <c r="BZ115" s="128"/>
      <c r="CA115" s="128"/>
      <c r="CB115" s="128"/>
      <c r="CC115" s="128"/>
      <c r="CD115" s="128"/>
      <c r="CE115" s="128"/>
      <c r="CF115" s="128"/>
      <c r="CG115" s="128"/>
      <c r="CH115" s="128"/>
      <c r="CI115" s="128"/>
      <c r="CJ115" s="128"/>
      <c r="CK115" s="128"/>
      <c r="CL115" s="128"/>
      <c r="CM115" s="128"/>
      <c r="CN115" s="128"/>
      <c r="CO115" s="128"/>
      <c r="CP115" s="128"/>
      <c r="CQ115" s="128"/>
      <c r="CR115" s="128"/>
      <c r="CS115" s="128"/>
      <c r="CT115" s="128"/>
      <c r="CU115" s="128"/>
      <c r="CV115" s="128"/>
      <c r="CW115" s="128"/>
      <c r="CX115" s="128"/>
      <c r="CY115" s="128"/>
      <c r="CZ115" s="128"/>
      <c r="DA115" s="128"/>
      <c r="DB115" s="128"/>
      <c r="DC115" s="128"/>
      <c r="DD115" s="128"/>
      <c r="DE115" s="128"/>
      <c r="DF115" s="128"/>
      <c r="DG115" s="128"/>
      <c r="DH115" s="128"/>
      <c r="DI115" s="128"/>
      <c r="DJ115" s="128"/>
      <c r="DK115" s="128"/>
      <c r="DL115" s="128"/>
      <c r="DM115" s="128"/>
      <c r="DN115" s="128"/>
      <c r="DO115" s="128"/>
      <c r="DP115" s="128"/>
      <c r="DQ115" s="128"/>
      <c r="DR115" s="127"/>
      <c r="DS115" s="127"/>
      <c r="DT115" s="127"/>
      <c r="DU115" s="127"/>
      <c r="DV115" s="127"/>
      <c r="DW115" s="127"/>
      <c r="DX115" s="127"/>
      <c r="DY115" s="127"/>
      <c r="DZ115" s="127"/>
      <c r="EA115" s="127"/>
      <c r="EB115" s="127"/>
      <c r="EC115" s="127"/>
      <c r="ED115" s="127"/>
      <c r="EE115" s="127"/>
      <c r="EF115" s="127"/>
      <c r="EG115" s="127"/>
      <c r="EH115" s="127"/>
      <c r="EI115" s="127"/>
      <c r="EJ115" s="127"/>
      <c r="EK115" s="127"/>
      <c r="EL115" s="127"/>
      <c r="EM115" s="127"/>
    </row>
    <row r="116" spans="1:143">
      <c r="A116" s="127"/>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c r="AA116" s="128"/>
      <c r="AB116" s="128"/>
      <c r="AC116" s="128"/>
      <c r="AD116" s="128"/>
      <c r="AE116" s="128"/>
      <c r="AF116" s="128"/>
      <c r="AG116" s="128"/>
      <c r="AH116" s="128"/>
      <c r="AI116" s="128"/>
      <c r="AJ116" s="128"/>
      <c r="AK116" s="128"/>
      <c r="AL116" s="128"/>
      <c r="AM116" s="128"/>
      <c r="AN116" s="128"/>
      <c r="AO116" s="128"/>
      <c r="AP116" s="128"/>
      <c r="AQ116" s="128"/>
      <c r="AR116" s="128"/>
      <c r="AS116" s="128"/>
      <c r="AT116" s="128"/>
      <c r="AU116" s="128"/>
      <c r="AV116" s="128"/>
      <c r="AW116" s="128"/>
      <c r="AX116" s="128"/>
      <c r="AY116" s="128"/>
      <c r="AZ116" s="128"/>
      <c r="BA116" s="128"/>
      <c r="BB116" s="128"/>
      <c r="BC116" s="128"/>
      <c r="BD116" s="128"/>
      <c r="BE116" s="128"/>
      <c r="BF116" s="128"/>
      <c r="BG116" s="128"/>
      <c r="BH116" s="128"/>
      <c r="BI116" s="128"/>
      <c r="BJ116" s="128"/>
      <c r="BK116" s="128"/>
      <c r="BL116" s="128"/>
      <c r="BM116" s="128"/>
      <c r="BN116" s="128"/>
      <c r="BO116" s="128"/>
      <c r="BP116" s="128"/>
      <c r="BQ116" s="128"/>
      <c r="BR116" s="128"/>
      <c r="BS116" s="128"/>
      <c r="BT116" s="128"/>
      <c r="BU116" s="128"/>
      <c r="BV116" s="128"/>
      <c r="BW116" s="128"/>
      <c r="BX116" s="128"/>
      <c r="BY116" s="128"/>
      <c r="BZ116" s="128"/>
      <c r="CA116" s="128"/>
      <c r="CB116" s="128"/>
      <c r="CC116" s="128"/>
      <c r="CD116" s="128"/>
      <c r="CE116" s="128"/>
      <c r="CF116" s="128"/>
      <c r="CG116" s="128"/>
      <c r="CH116" s="128"/>
      <c r="CI116" s="128"/>
      <c r="CJ116" s="128"/>
      <c r="CK116" s="128"/>
      <c r="CL116" s="128"/>
      <c r="CM116" s="128"/>
      <c r="CN116" s="128"/>
      <c r="CO116" s="128"/>
      <c r="CP116" s="128"/>
      <c r="CQ116" s="128"/>
      <c r="CR116" s="128"/>
      <c r="CS116" s="128"/>
      <c r="CT116" s="128"/>
      <c r="CU116" s="128"/>
      <c r="CV116" s="128"/>
      <c r="CW116" s="128"/>
      <c r="CX116" s="128"/>
      <c r="CY116" s="128"/>
      <c r="CZ116" s="128"/>
      <c r="DA116" s="128"/>
      <c r="DB116" s="128"/>
      <c r="DC116" s="128"/>
      <c r="DD116" s="128"/>
      <c r="DE116" s="128"/>
      <c r="DF116" s="128"/>
      <c r="DG116" s="128"/>
      <c r="DH116" s="128"/>
      <c r="DI116" s="128"/>
      <c r="DJ116" s="128"/>
      <c r="DK116" s="128"/>
      <c r="DL116" s="128"/>
      <c r="DM116" s="128"/>
      <c r="DN116" s="128"/>
      <c r="DO116" s="128"/>
      <c r="DP116" s="128"/>
      <c r="DQ116" s="128"/>
      <c r="DR116" s="127"/>
      <c r="DS116" s="127"/>
      <c r="DT116" s="127"/>
      <c r="DU116" s="127"/>
      <c r="DV116" s="127"/>
      <c r="DW116" s="127"/>
      <c r="DX116" s="127"/>
      <c r="DY116" s="127"/>
      <c r="DZ116" s="127"/>
      <c r="EA116" s="127"/>
      <c r="EB116" s="127"/>
      <c r="EC116" s="127"/>
      <c r="ED116" s="127"/>
      <c r="EE116" s="127"/>
      <c r="EF116" s="127"/>
      <c r="EG116" s="127"/>
      <c r="EH116" s="127"/>
      <c r="EI116" s="127"/>
      <c r="EJ116" s="127"/>
      <c r="EK116" s="127"/>
      <c r="EL116" s="127"/>
      <c r="EM116" s="127"/>
    </row>
    <row r="117" spans="1:143">
      <c r="A117" s="127"/>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c r="AA117" s="128"/>
      <c r="AB117" s="128"/>
      <c r="AC117" s="128"/>
      <c r="AD117" s="128"/>
      <c r="AE117" s="128"/>
      <c r="AF117" s="128"/>
      <c r="AG117" s="128"/>
      <c r="AH117" s="128"/>
      <c r="AI117" s="128"/>
      <c r="AJ117" s="128"/>
      <c r="AK117" s="128"/>
      <c r="AL117" s="128"/>
      <c r="AM117" s="128"/>
      <c r="AN117" s="128"/>
      <c r="AO117" s="128"/>
      <c r="AP117" s="128"/>
      <c r="AQ117" s="128"/>
      <c r="AR117" s="128"/>
      <c r="AS117" s="128"/>
      <c r="AT117" s="128"/>
      <c r="AU117" s="128"/>
      <c r="AV117" s="128"/>
      <c r="AW117" s="128"/>
      <c r="AX117" s="128"/>
      <c r="AY117" s="128"/>
      <c r="AZ117" s="128"/>
      <c r="BA117" s="128"/>
      <c r="BB117" s="128"/>
      <c r="BC117" s="128"/>
      <c r="BD117" s="128"/>
      <c r="BE117" s="128"/>
      <c r="BF117" s="128"/>
      <c r="BG117" s="128"/>
      <c r="BH117" s="128"/>
      <c r="BI117" s="128"/>
      <c r="BJ117" s="128"/>
      <c r="BK117" s="128"/>
      <c r="BL117" s="128"/>
      <c r="BM117" s="128"/>
      <c r="BN117" s="128"/>
      <c r="BO117" s="128"/>
      <c r="BP117" s="128"/>
      <c r="BQ117" s="128"/>
      <c r="BR117" s="128"/>
      <c r="BS117" s="128"/>
      <c r="BT117" s="128"/>
      <c r="BU117" s="128"/>
      <c r="BV117" s="128"/>
      <c r="BW117" s="128"/>
      <c r="BX117" s="128"/>
      <c r="BY117" s="128"/>
      <c r="BZ117" s="128"/>
      <c r="CA117" s="128"/>
      <c r="CB117" s="128"/>
      <c r="CC117" s="128"/>
      <c r="CD117" s="128"/>
      <c r="CE117" s="128"/>
      <c r="CF117" s="128"/>
      <c r="CG117" s="128"/>
      <c r="CH117" s="128"/>
      <c r="CI117" s="128"/>
      <c r="CJ117" s="128"/>
      <c r="CK117" s="128"/>
      <c r="CL117" s="128"/>
      <c r="CM117" s="128"/>
      <c r="CN117" s="128"/>
      <c r="CO117" s="128"/>
      <c r="CP117" s="128"/>
      <c r="CQ117" s="128"/>
      <c r="CR117" s="128"/>
      <c r="CS117" s="128"/>
      <c r="CT117" s="128"/>
      <c r="CU117" s="128"/>
      <c r="CV117" s="128"/>
      <c r="CW117" s="128"/>
      <c r="CX117" s="128"/>
      <c r="CY117" s="128"/>
      <c r="CZ117" s="128"/>
      <c r="DA117" s="128"/>
      <c r="DB117" s="128"/>
      <c r="DC117" s="128"/>
      <c r="DD117" s="128"/>
      <c r="DE117" s="128"/>
      <c r="DF117" s="128"/>
      <c r="DG117" s="128"/>
      <c r="DH117" s="128"/>
      <c r="DI117" s="128"/>
      <c r="DJ117" s="128"/>
      <c r="DK117" s="128"/>
      <c r="DL117" s="128"/>
      <c r="DM117" s="128"/>
      <c r="DN117" s="128"/>
      <c r="DO117" s="128"/>
      <c r="DP117" s="128"/>
      <c r="DQ117" s="128"/>
      <c r="DR117" s="127"/>
      <c r="DS117" s="127"/>
      <c r="DT117" s="127"/>
      <c r="DU117" s="127"/>
      <c r="DV117" s="127"/>
      <c r="DW117" s="127"/>
      <c r="DX117" s="127"/>
      <c r="DY117" s="127"/>
      <c r="DZ117" s="127"/>
      <c r="EA117" s="127"/>
      <c r="EB117" s="127"/>
      <c r="EC117" s="127"/>
      <c r="ED117" s="127"/>
      <c r="EE117" s="127"/>
      <c r="EF117" s="127"/>
      <c r="EG117" s="127"/>
      <c r="EH117" s="127"/>
      <c r="EI117" s="127"/>
      <c r="EJ117" s="127"/>
      <c r="EK117" s="127"/>
      <c r="EL117" s="127"/>
      <c r="EM117" s="127"/>
    </row>
    <row r="118" spans="1:143">
      <c r="A118" s="127"/>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c r="AA118" s="128"/>
      <c r="AB118" s="128"/>
      <c r="AC118" s="128"/>
      <c r="AD118" s="128"/>
      <c r="AE118" s="128"/>
      <c r="AF118" s="128"/>
      <c r="AG118" s="128"/>
      <c r="AH118" s="128"/>
      <c r="AI118" s="128"/>
      <c r="AJ118" s="128"/>
      <c r="AK118" s="128"/>
      <c r="AL118" s="128"/>
      <c r="AM118" s="128"/>
      <c r="AN118" s="128"/>
      <c r="AO118" s="128"/>
      <c r="AP118" s="128"/>
      <c r="AQ118" s="128"/>
      <c r="AR118" s="128"/>
      <c r="AS118" s="128"/>
      <c r="AT118" s="128"/>
      <c r="AU118" s="128"/>
      <c r="AV118" s="128"/>
      <c r="AW118" s="128"/>
      <c r="AX118" s="128"/>
      <c r="AY118" s="128"/>
      <c r="AZ118" s="128"/>
      <c r="BA118" s="128"/>
      <c r="BB118" s="128"/>
      <c r="BC118" s="128"/>
      <c r="BD118" s="128"/>
      <c r="BE118" s="128"/>
      <c r="BF118" s="128"/>
      <c r="BG118" s="128"/>
      <c r="BH118" s="128"/>
      <c r="BI118" s="128"/>
      <c r="BJ118" s="128"/>
      <c r="BK118" s="128"/>
      <c r="BL118" s="128"/>
      <c r="BM118" s="128"/>
      <c r="BN118" s="128"/>
      <c r="BO118" s="128"/>
      <c r="BP118" s="128"/>
      <c r="BQ118" s="128"/>
      <c r="BR118" s="128"/>
      <c r="BS118" s="128"/>
      <c r="BT118" s="128"/>
      <c r="BU118" s="128"/>
      <c r="BV118" s="128"/>
      <c r="BW118" s="128"/>
      <c r="BX118" s="128"/>
      <c r="BY118" s="128"/>
      <c r="BZ118" s="128"/>
      <c r="CA118" s="128"/>
      <c r="CB118" s="128"/>
      <c r="CC118" s="128"/>
      <c r="CD118" s="128"/>
      <c r="CE118" s="128"/>
      <c r="CF118" s="128"/>
      <c r="CG118" s="128"/>
      <c r="CH118" s="128"/>
      <c r="CI118" s="128"/>
      <c r="CJ118" s="128"/>
      <c r="CK118" s="128"/>
      <c r="CL118" s="128"/>
      <c r="CM118" s="128"/>
      <c r="CN118" s="128"/>
      <c r="CO118" s="128"/>
      <c r="CP118" s="128"/>
      <c r="CQ118" s="128"/>
      <c r="CR118" s="128"/>
      <c r="CS118" s="128"/>
      <c r="CT118" s="128"/>
      <c r="CU118" s="128"/>
      <c r="CV118" s="128"/>
      <c r="CW118" s="128"/>
      <c r="CX118" s="128"/>
      <c r="CY118" s="128"/>
      <c r="CZ118" s="128"/>
      <c r="DA118" s="128"/>
      <c r="DB118" s="128"/>
      <c r="DC118" s="128"/>
      <c r="DD118" s="128"/>
      <c r="DE118" s="128"/>
      <c r="DF118" s="128"/>
      <c r="DG118" s="128"/>
      <c r="DH118" s="128"/>
      <c r="DI118" s="128"/>
      <c r="DJ118" s="128"/>
      <c r="DK118" s="128"/>
      <c r="DL118" s="128"/>
      <c r="DM118" s="128"/>
      <c r="DN118" s="128"/>
      <c r="DO118" s="128"/>
      <c r="DP118" s="128"/>
      <c r="DQ118" s="128"/>
      <c r="DR118" s="127"/>
      <c r="DS118" s="127"/>
      <c r="DT118" s="127"/>
      <c r="DU118" s="127"/>
      <c r="DV118" s="127"/>
      <c r="DW118" s="127"/>
      <c r="DX118" s="127"/>
      <c r="DY118" s="127"/>
      <c r="DZ118" s="127"/>
      <c r="EA118" s="127"/>
      <c r="EB118" s="127"/>
      <c r="EC118" s="127"/>
      <c r="ED118" s="127"/>
      <c r="EE118" s="127"/>
      <c r="EF118" s="127"/>
      <c r="EG118" s="127"/>
      <c r="EH118" s="127"/>
      <c r="EI118" s="127"/>
      <c r="EJ118" s="127"/>
      <c r="EK118" s="127"/>
      <c r="EL118" s="127"/>
      <c r="EM118" s="127"/>
    </row>
    <row r="119" spans="1:143">
      <c r="A119" s="127"/>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128"/>
      <c r="AB119" s="128"/>
      <c r="AC119" s="128"/>
      <c r="AD119" s="128"/>
      <c r="AE119" s="128"/>
      <c r="AF119" s="128"/>
      <c r="AG119" s="128"/>
      <c r="AH119" s="128"/>
      <c r="AI119" s="128"/>
      <c r="AJ119" s="128"/>
      <c r="AK119" s="128"/>
      <c r="AL119" s="128"/>
      <c r="AM119" s="128"/>
      <c r="AN119" s="128"/>
      <c r="AO119" s="128"/>
      <c r="AP119" s="128"/>
      <c r="AQ119" s="128"/>
      <c r="AR119" s="128"/>
      <c r="AS119" s="128"/>
      <c r="AT119" s="128"/>
      <c r="AU119" s="128"/>
      <c r="AV119" s="128"/>
      <c r="AW119" s="128"/>
      <c r="AX119" s="128"/>
      <c r="AY119" s="128"/>
      <c r="AZ119" s="128"/>
      <c r="BA119" s="128"/>
      <c r="BB119" s="128"/>
      <c r="BC119" s="128"/>
      <c r="BD119" s="128"/>
      <c r="BE119" s="128"/>
      <c r="BF119" s="128"/>
      <c r="BG119" s="128"/>
      <c r="BH119" s="128"/>
      <c r="BI119" s="128"/>
      <c r="BJ119" s="128"/>
      <c r="BK119" s="128"/>
      <c r="BL119" s="128"/>
      <c r="BM119" s="128"/>
      <c r="BN119" s="128"/>
      <c r="BO119" s="128"/>
      <c r="BP119" s="128"/>
      <c r="BQ119" s="128"/>
      <c r="BR119" s="128"/>
      <c r="BS119" s="128"/>
      <c r="BT119" s="128"/>
      <c r="BU119" s="128"/>
      <c r="BV119" s="128"/>
      <c r="BW119" s="128"/>
      <c r="BX119" s="128"/>
      <c r="BY119" s="128"/>
      <c r="BZ119" s="128"/>
      <c r="CA119" s="128"/>
      <c r="CB119" s="128"/>
      <c r="CC119" s="128"/>
      <c r="CD119" s="128"/>
      <c r="CE119" s="128"/>
      <c r="CF119" s="128"/>
      <c r="CG119" s="128"/>
      <c r="CH119" s="128"/>
      <c r="CI119" s="128"/>
      <c r="CJ119" s="128"/>
      <c r="CK119" s="128"/>
      <c r="CL119" s="128"/>
      <c r="CM119" s="128"/>
      <c r="CN119" s="128"/>
      <c r="CO119" s="128"/>
      <c r="CP119" s="128"/>
      <c r="CQ119" s="128"/>
      <c r="CR119" s="128"/>
      <c r="CS119" s="128"/>
      <c r="CT119" s="128"/>
      <c r="CU119" s="128"/>
      <c r="CV119" s="128"/>
      <c r="CW119" s="128"/>
      <c r="CX119" s="128"/>
      <c r="CY119" s="128"/>
      <c r="CZ119" s="128"/>
      <c r="DA119" s="128"/>
      <c r="DB119" s="128"/>
      <c r="DC119" s="128"/>
      <c r="DD119" s="128"/>
      <c r="DE119" s="128"/>
      <c r="DF119" s="128"/>
      <c r="DG119" s="128"/>
      <c r="DH119" s="128"/>
      <c r="DI119" s="128"/>
      <c r="DJ119" s="128"/>
      <c r="DK119" s="128"/>
      <c r="DL119" s="128"/>
      <c r="DM119" s="128"/>
      <c r="DN119" s="128"/>
      <c r="DO119" s="128"/>
      <c r="DP119" s="128"/>
      <c r="DQ119" s="128"/>
      <c r="DR119" s="127"/>
      <c r="DS119" s="127"/>
      <c r="DT119" s="127"/>
      <c r="DU119" s="127"/>
      <c r="DV119" s="127"/>
      <c r="DW119" s="127"/>
      <c r="DX119" s="127"/>
      <c r="DY119" s="127"/>
      <c r="DZ119" s="127"/>
      <c r="EA119" s="127"/>
      <c r="EB119" s="127"/>
      <c r="EC119" s="127"/>
      <c r="ED119" s="127"/>
      <c r="EE119" s="127"/>
      <c r="EF119" s="127"/>
      <c r="EG119" s="127"/>
      <c r="EH119" s="127"/>
      <c r="EI119" s="127"/>
      <c r="EJ119" s="127"/>
      <c r="EK119" s="127"/>
      <c r="EL119" s="127"/>
      <c r="EM119" s="127"/>
    </row>
    <row r="120" spans="1:143">
      <c r="A120" s="127"/>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128"/>
      <c r="AB120" s="128"/>
      <c r="AC120" s="128"/>
      <c r="AD120" s="128"/>
      <c r="AE120" s="128"/>
      <c r="AF120" s="128"/>
      <c r="AG120" s="128"/>
      <c r="AH120" s="128"/>
      <c r="AI120" s="128"/>
      <c r="AJ120" s="128"/>
      <c r="AK120" s="128"/>
      <c r="AL120" s="128"/>
      <c r="AM120" s="128"/>
      <c r="AN120" s="128"/>
      <c r="AO120" s="128"/>
      <c r="AP120" s="128"/>
      <c r="AQ120" s="128"/>
      <c r="AR120" s="128"/>
      <c r="AS120" s="128"/>
      <c r="AT120" s="128"/>
      <c r="AU120" s="128"/>
      <c r="AV120" s="128"/>
      <c r="AW120" s="128"/>
      <c r="AX120" s="128"/>
      <c r="AY120" s="128"/>
      <c r="AZ120" s="128"/>
      <c r="BA120" s="128"/>
      <c r="BB120" s="128"/>
      <c r="BC120" s="128"/>
      <c r="BD120" s="128"/>
      <c r="BE120" s="128"/>
      <c r="BF120" s="128"/>
      <c r="BG120" s="128"/>
      <c r="BH120" s="128"/>
      <c r="BI120" s="128"/>
      <c r="BJ120" s="128"/>
      <c r="BK120" s="128"/>
      <c r="BL120" s="128"/>
      <c r="BM120" s="128"/>
      <c r="BN120" s="128"/>
      <c r="BO120" s="128"/>
      <c r="BP120" s="128"/>
      <c r="BQ120" s="128"/>
      <c r="BR120" s="128"/>
      <c r="BS120" s="128"/>
      <c r="BT120" s="128"/>
      <c r="BU120" s="128"/>
      <c r="BV120" s="128"/>
      <c r="BW120" s="128"/>
      <c r="BX120" s="128"/>
      <c r="BY120" s="128"/>
      <c r="BZ120" s="128"/>
      <c r="CA120" s="128"/>
      <c r="CB120" s="128"/>
      <c r="CC120" s="128"/>
      <c r="CD120" s="128"/>
      <c r="CE120" s="128"/>
      <c r="CF120" s="128"/>
      <c r="CG120" s="128"/>
      <c r="CH120" s="128"/>
      <c r="CI120" s="128"/>
      <c r="CJ120" s="128"/>
      <c r="CK120" s="128"/>
      <c r="CL120" s="128"/>
      <c r="CM120" s="128"/>
      <c r="CN120" s="128"/>
      <c r="CO120" s="128"/>
      <c r="CP120" s="128"/>
      <c r="CQ120" s="128"/>
      <c r="CR120" s="128"/>
      <c r="CS120" s="128"/>
      <c r="CT120" s="128"/>
      <c r="CU120" s="128"/>
      <c r="CV120" s="128"/>
      <c r="CW120" s="128"/>
      <c r="CX120" s="128"/>
      <c r="CY120" s="128"/>
      <c r="CZ120" s="128"/>
      <c r="DA120" s="128"/>
      <c r="DB120" s="128"/>
      <c r="DC120" s="128"/>
      <c r="DD120" s="128"/>
      <c r="DE120" s="128"/>
      <c r="DF120" s="128"/>
      <c r="DG120" s="128"/>
      <c r="DH120" s="128"/>
      <c r="DI120" s="128"/>
      <c r="DJ120" s="128"/>
      <c r="DK120" s="128"/>
      <c r="DL120" s="128"/>
      <c r="DM120" s="128"/>
      <c r="DN120" s="128"/>
      <c r="DO120" s="128"/>
      <c r="DP120" s="128"/>
      <c r="DQ120" s="128"/>
      <c r="DR120" s="127"/>
      <c r="DS120" s="127"/>
      <c r="DT120" s="127"/>
      <c r="DU120" s="127"/>
      <c r="DV120" s="127"/>
      <c r="DW120" s="127"/>
      <c r="DX120" s="127"/>
      <c r="DY120" s="127"/>
      <c r="DZ120" s="127"/>
      <c r="EA120" s="127"/>
      <c r="EB120" s="127"/>
      <c r="EC120" s="127"/>
      <c r="ED120" s="127"/>
      <c r="EE120" s="127"/>
      <c r="EF120" s="127"/>
      <c r="EG120" s="127"/>
      <c r="EH120" s="127"/>
      <c r="EI120" s="127"/>
      <c r="EJ120" s="127"/>
      <c r="EK120" s="127"/>
      <c r="EL120" s="127"/>
      <c r="EM120" s="127"/>
    </row>
    <row r="121" spans="1:143">
      <c r="A121" s="127"/>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128"/>
      <c r="AB121" s="128"/>
      <c r="AC121" s="128"/>
      <c r="AD121" s="128"/>
      <c r="AE121" s="128"/>
      <c r="AF121" s="128"/>
      <c r="AG121" s="128"/>
      <c r="AH121" s="128"/>
      <c r="AI121" s="128"/>
      <c r="AJ121" s="128"/>
      <c r="AK121" s="128"/>
      <c r="AL121" s="128"/>
      <c r="AM121" s="128"/>
      <c r="AN121" s="128"/>
      <c r="AO121" s="128"/>
      <c r="AP121" s="128"/>
      <c r="AQ121" s="128"/>
      <c r="AR121" s="128"/>
      <c r="AS121" s="128"/>
      <c r="AT121" s="128"/>
      <c r="AU121" s="128"/>
      <c r="AV121" s="128"/>
      <c r="AW121" s="128"/>
      <c r="AX121" s="128"/>
      <c r="AY121" s="128"/>
      <c r="AZ121" s="128"/>
      <c r="BA121" s="128"/>
      <c r="BB121" s="128"/>
      <c r="BC121" s="128"/>
      <c r="BD121" s="128"/>
      <c r="BE121" s="128"/>
      <c r="BF121" s="128"/>
      <c r="BG121" s="128"/>
      <c r="BH121" s="128"/>
      <c r="BI121" s="128"/>
      <c r="BJ121" s="128"/>
      <c r="BK121" s="128"/>
      <c r="BL121" s="128"/>
      <c r="BM121" s="128"/>
      <c r="BN121" s="128"/>
      <c r="BO121" s="128"/>
      <c r="BP121" s="128"/>
      <c r="BQ121" s="128"/>
      <c r="BR121" s="128"/>
      <c r="BS121" s="128"/>
      <c r="BT121" s="128"/>
      <c r="BU121" s="128"/>
      <c r="BV121" s="128"/>
      <c r="BW121" s="128"/>
      <c r="BX121" s="128"/>
      <c r="BY121" s="128"/>
      <c r="BZ121" s="128"/>
      <c r="CA121" s="128"/>
      <c r="CB121" s="128"/>
      <c r="CC121" s="128"/>
      <c r="CD121" s="128"/>
      <c r="CE121" s="128"/>
      <c r="CF121" s="128"/>
      <c r="CG121" s="128"/>
      <c r="CH121" s="128"/>
      <c r="CI121" s="128"/>
      <c r="CJ121" s="128"/>
      <c r="CK121" s="128"/>
      <c r="CL121" s="128"/>
      <c r="CM121" s="128"/>
      <c r="CN121" s="128"/>
      <c r="CO121" s="128"/>
      <c r="CP121" s="128"/>
      <c r="CQ121" s="128"/>
      <c r="CR121" s="128"/>
      <c r="CS121" s="128"/>
      <c r="CT121" s="128"/>
      <c r="CU121" s="128"/>
      <c r="CV121" s="128"/>
      <c r="CW121" s="128"/>
      <c r="CX121" s="128"/>
      <c r="CY121" s="128"/>
      <c r="CZ121" s="128"/>
      <c r="DA121" s="128"/>
      <c r="DB121" s="128"/>
      <c r="DC121" s="128"/>
      <c r="DD121" s="128"/>
      <c r="DE121" s="128"/>
      <c r="DF121" s="128"/>
      <c r="DG121" s="128"/>
      <c r="DH121" s="128"/>
      <c r="DI121" s="128"/>
      <c r="DJ121" s="128"/>
      <c r="DK121" s="128"/>
      <c r="DL121" s="128"/>
      <c r="DM121" s="128"/>
      <c r="DN121" s="128"/>
      <c r="DO121" s="128"/>
      <c r="DP121" s="128"/>
      <c r="DQ121" s="128"/>
      <c r="DR121" s="127"/>
      <c r="DS121" s="127"/>
      <c r="DT121" s="127"/>
      <c r="DU121" s="127"/>
      <c r="DV121" s="127"/>
      <c r="DW121" s="127"/>
      <c r="DX121" s="127"/>
      <c r="DY121" s="127"/>
      <c r="DZ121" s="127"/>
      <c r="EA121" s="127"/>
      <c r="EB121" s="127"/>
      <c r="EC121" s="127"/>
      <c r="ED121" s="127"/>
      <c r="EE121" s="127"/>
      <c r="EF121" s="127"/>
      <c r="EG121" s="127"/>
      <c r="EH121" s="127"/>
      <c r="EI121" s="127"/>
      <c r="EJ121" s="127"/>
      <c r="EK121" s="127"/>
      <c r="EL121" s="127"/>
      <c r="EM121" s="127"/>
    </row>
    <row r="122" spans="1:143">
      <c r="A122" s="127"/>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c r="AA122" s="128"/>
      <c r="AB122" s="128"/>
      <c r="AC122" s="128"/>
      <c r="AD122" s="128"/>
      <c r="AE122" s="128"/>
      <c r="AF122" s="128"/>
      <c r="AG122" s="128"/>
      <c r="AH122" s="128"/>
      <c r="AI122" s="128"/>
      <c r="AJ122" s="128"/>
      <c r="AK122" s="128"/>
      <c r="AL122" s="128"/>
      <c r="AM122" s="128"/>
      <c r="AN122" s="128"/>
      <c r="AO122" s="128"/>
      <c r="AP122" s="128"/>
      <c r="AQ122" s="128"/>
      <c r="AR122" s="128"/>
      <c r="AS122" s="128"/>
      <c r="AT122" s="128"/>
      <c r="AU122" s="128"/>
      <c r="AV122" s="128"/>
      <c r="AW122" s="128"/>
      <c r="AX122" s="128"/>
      <c r="AY122" s="128"/>
      <c r="AZ122" s="128"/>
      <c r="BA122" s="128"/>
      <c r="BB122" s="128"/>
      <c r="BC122" s="128"/>
      <c r="BD122" s="128"/>
      <c r="BE122" s="128"/>
      <c r="BF122" s="128"/>
      <c r="BG122" s="128"/>
      <c r="BH122" s="128"/>
      <c r="BI122" s="128"/>
      <c r="BJ122" s="128"/>
      <c r="BK122" s="128"/>
      <c r="BL122" s="128"/>
      <c r="BM122" s="128"/>
      <c r="BN122" s="128"/>
      <c r="BO122" s="128"/>
      <c r="BP122" s="128"/>
      <c r="BQ122" s="128"/>
      <c r="BR122" s="128"/>
      <c r="BS122" s="128"/>
      <c r="BT122" s="128"/>
      <c r="BU122" s="128"/>
      <c r="BV122" s="128"/>
      <c r="BW122" s="128"/>
      <c r="BX122" s="128"/>
      <c r="BY122" s="128"/>
      <c r="BZ122" s="128"/>
      <c r="CA122" s="128"/>
      <c r="CB122" s="128"/>
      <c r="CC122" s="128"/>
      <c r="CD122" s="128"/>
      <c r="CE122" s="128"/>
      <c r="CF122" s="128"/>
      <c r="CG122" s="128"/>
      <c r="CH122" s="128"/>
      <c r="CI122" s="128"/>
      <c r="CJ122" s="128"/>
      <c r="CK122" s="128"/>
      <c r="CL122" s="128"/>
      <c r="CM122" s="128"/>
      <c r="CN122" s="128"/>
      <c r="CO122" s="128"/>
      <c r="CP122" s="128"/>
      <c r="CQ122" s="128"/>
      <c r="CR122" s="128"/>
      <c r="CS122" s="128"/>
      <c r="CT122" s="128"/>
      <c r="CU122" s="128"/>
      <c r="CV122" s="128"/>
      <c r="CW122" s="128"/>
      <c r="CX122" s="128"/>
      <c r="CY122" s="128"/>
      <c r="CZ122" s="128"/>
      <c r="DA122" s="128"/>
      <c r="DB122" s="128"/>
      <c r="DC122" s="128"/>
      <c r="DD122" s="128"/>
      <c r="DE122" s="128"/>
      <c r="DF122" s="128"/>
      <c r="DG122" s="128"/>
      <c r="DH122" s="128"/>
      <c r="DI122" s="128"/>
      <c r="DJ122" s="128"/>
      <c r="DK122" s="128"/>
      <c r="DL122" s="128"/>
      <c r="DM122" s="128"/>
      <c r="DN122" s="128"/>
      <c r="DO122" s="128"/>
      <c r="DP122" s="128"/>
      <c r="DQ122" s="128"/>
      <c r="DR122" s="127"/>
      <c r="DS122" s="127"/>
      <c r="DT122" s="127"/>
      <c r="DU122" s="127"/>
      <c r="DV122" s="127"/>
      <c r="DW122" s="127"/>
      <c r="DX122" s="127"/>
      <c r="DY122" s="127"/>
      <c r="DZ122" s="127"/>
      <c r="EA122" s="127"/>
      <c r="EB122" s="127"/>
      <c r="EC122" s="127"/>
      <c r="ED122" s="127"/>
      <c r="EE122" s="127"/>
      <c r="EF122" s="127"/>
      <c r="EG122" s="127"/>
      <c r="EH122" s="127"/>
      <c r="EI122" s="127"/>
      <c r="EJ122" s="127"/>
      <c r="EK122" s="127"/>
      <c r="EL122" s="127"/>
      <c r="EM122" s="127"/>
    </row>
    <row r="123" spans="1:143">
      <c r="A123" s="127"/>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c r="AA123" s="128"/>
      <c r="AB123" s="128"/>
      <c r="AC123" s="128"/>
      <c r="AD123" s="128"/>
      <c r="AE123" s="128"/>
      <c r="AF123" s="128"/>
      <c r="AG123" s="128"/>
      <c r="AH123" s="128"/>
      <c r="AI123" s="128"/>
      <c r="AJ123" s="128"/>
      <c r="AK123" s="128"/>
      <c r="AL123" s="128"/>
      <c r="AM123" s="128"/>
      <c r="AN123" s="128"/>
      <c r="AO123" s="128"/>
      <c r="AP123" s="128"/>
      <c r="AQ123" s="128"/>
      <c r="AR123" s="128"/>
      <c r="AS123" s="128"/>
      <c r="AT123" s="128"/>
      <c r="AU123" s="128"/>
      <c r="AV123" s="128"/>
      <c r="AW123" s="128"/>
      <c r="AX123" s="128"/>
      <c r="AY123" s="128"/>
      <c r="AZ123" s="128"/>
      <c r="BA123" s="128"/>
      <c r="BB123" s="128"/>
      <c r="BC123" s="128"/>
      <c r="BD123" s="128"/>
      <c r="BE123" s="128"/>
      <c r="BF123" s="128"/>
      <c r="BG123" s="128"/>
      <c r="BH123" s="128"/>
      <c r="BI123" s="128"/>
      <c r="BJ123" s="128"/>
      <c r="BK123" s="128"/>
      <c r="BL123" s="128"/>
      <c r="BM123" s="128"/>
      <c r="BN123" s="128"/>
      <c r="BO123" s="128"/>
      <c r="BP123" s="128"/>
      <c r="BQ123" s="128"/>
      <c r="BR123" s="128"/>
      <c r="BS123" s="128"/>
      <c r="BT123" s="128"/>
      <c r="BU123" s="128"/>
      <c r="BV123" s="128"/>
      <c r="BW123" s="128"/>
      <c r="BX123" s="128"/>
      <c r="BY123" s="128"/>
      <c r="BZ123" s="128"/>
      <c r="CA123" s="128"/>
      <c r="CB123" s="128"/>
      <c r="CC123" s="128"/>
      <c r="CD123" s="128"/>
      <c r="CE123" s="128"/>
      <c r="CF123" s="128"/>
      <c r="CG123" s="128"/>
      <c r="CH123" s="128"/>
      <c r="CI123" s="128"/>
      <c r="CJ123" s="128"/>
      <c r="CK123" s="128"/>
      <c r="CL123" s="128"/>
      <c r="CM123" s="128"/>
      <c r="CN123" s="128"/>
      <c r="CO123" s="128"/>
      <c r="CP123" s="128"/>
      <c r="CQ123" s="128"/>
      <c r="CR123" s="128"/>
      <c r="CS123" s="128"/>
      <c r="CT123" s="128"/>
      <c r="CU123" s="128"/>
      <c r="CV123" s="128"/>
      <c r="CW123" s="128"/>
      <c r="CX123" s="128"/>
      <c r="CY123" s="128"/>
      <c r="CZ123" s="128"/>
      <c r="DA123" s="128"/>
      <c r="DB123" s="128"/>
      <c r="DC123" s="128"/>
      <c r="DD123" s="128"/>
      <c r="DE123" s="128"/>
      <c r="DF123" s="128"/>
      <c r="DG123" s="128"/>
      <c r="DH123" s="128"/>
      <c r="DI123" s="128"/>
      <c r="DJ123" s="128"/>
      <c r="DK123" s="128"/>
      <c r="DL123" s="128"/>
      <c r="DM123" s="128"/>
      <c r="DN123" s="128"/>
      <c r="DO123" s="128"/>
      <c r="DP123" s="128"/>
      <c r="DQ123" s="128"/>
      <c r="DR123" s="127"/>
      <c r="DS123" s="127"/>
      <c r="DT123" s="127"/>
      <c r="DU123" s="127"/>
      <c r="DV123" s="127"/>
      <c r="DW123" s="127"/>
      <c r="DX123" s="127"/>
      <c r="DY123" s="127"/>
      <c r="DZ123" s="127"/>
      <c r="EA123" s="127"/>
      <c r="EB123" s="127"/>
      <c r="EC123" s="127"/>
      <c r="ED123" s="127"/>
      <c r="EE123" s="127"/>
      <c r="EF123" s="127"/>
      <c r="EG123" s="127"/>
      <c r="EH123" s="127"/>
      <c r="EI123" s="127"/>
      <c r="EJ123" s="127"/>
      <c r="EK123" s="127"/>
      <c r="EL123" s="127"/>
      <c r="EM123" s="127"/>
    </row>
    <row r="124" spans="1:143">
      <c r="A124" s="127"/>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c r="AA124" s="128"/>
      <c r="AB124" s="128"/>
      <c r="AC124" s="128"/>
      <c r="AD124" s="128"/>
      <c r="AE124" s="128"/>
      <c r="AF124" s="128"/>
      <c r="AG124" s="128"/>
      <c r="AH124" s="128"/>
      <c r="AI124" s="128"/>
      <c r="AJ124" s="128"/>
      <c r="AK124" s="128"/>
      <c r="AL124" s="128"/>
      <c r="AM124" s="128"/>
      <c r="AN124" s="128"/>
      <c r="AO124" s="128"/>
      <c r="AP124" s="128"/>
      <c r="AQ124" s="128"/>
      <c r="AR124" s="128"/>
      <c r="AS124" s="128"/>
      <c r="AT124" s="128"/>
      <c r="AU124" s="128"/>
      <c r="AV124" s="128"/>
      <c r="AW124" s="128"/>
      <c r="AX124" s="128"/>
      <c r="AY124" s="128"/>
      <c r="AZ124" s="128"/>
      <c r="BA124" s="128"/>
      <c r="BB124" s="128"/>
      <c r="BC124" s="128"/>
      <c r="BD124" s="128"/>
      <c r="BE124" s="128"/>
      <c r="BF124" s="128"/>
      <c r="BG124" s="128"/>
      <c r="BH124" s="128"/>
      <c r="BI124" s="128"/>
      <c r="BJ124" s="128"/>
      <c r="BK124" s="128"/>
      <c r="BL124" s="128"/>
      <c r="BM124" s="128"/>
      <c r="BN124" s="128"/>
      <c r="BO124" s="128"/>
      <c r="BP124" s="128"/>
      <c r="BQ124" s="128"/>
      <c r="BR124" s="128"/>
      <c r="BS124" s="128"/>
      <c r="BT124" s="128"/>
      <c r="BU124" s="128"/>
      <c r="BV124" s="128"/>
      <c r="BW124" s="128"/>
      <c r="BX124" s="128"/>
      <c r="BY124" s="128"/>
      <c r="BZ124" s="128"/>
      <c r="CA124" s="128"/>
      <c r="CB124" s="128"/>
      <c r="CC124" s="128"/>
      <c r="CD124" s="128"/>
      <c r="CE124" s="128"/>
      <c r="CF124" s="128"/>
      <c r="CG124" s="128"/>
      <c r="CH124" s="128"/>
      <c r="CI124" s="128"/>
      <c r="CJ124" s="128"/>
      <c r="CK124" s="128"/>
      <c r="CL124" s="128"/>
      <c r="CM124" s="128"/>
      <c r="CN124" s="128"/>
      <c r="CO124" s="128"/>
      <c r="CP124" s="128"/>
      <c r="CQ124" s="128"/>
      <c r="CR124" s="128"/>
      <c r="CS124" s="128"/>
      <c r="CT124" s="128"/>
      <c r="CU124" s="128"/>
      <c r="CV124" s="128"/>
      <c r="CW124" s="128"/>
      <c r="CX124" s="128"/>
      <c r="CY124" s="128"/>
      <c r="CZ124" s="128"/>
      <c r="DA124" s="128"/>
      <c r="DB124" s="128"/>
      <c r="DC124" s="128"/>
      <c r="DD124" s="128"/>
      <c r="DE124" s="128"/>
      <c r="DF124" s="128"/>
      <c r="DG124" s="128"/>
      <c r="DH124" s="128"/>
      <c r="DI124" s="128"/>
      <c r="DJ124" s="128"/>
      <c r="DK124" s="128"/>
      <c r="DL124" s="128"/>
      <c r="DM124" s="128"/>
      <c r="DN124" s="128"/>
      <c r="DO124" s="128"/>
      <c r="DP124" s="128"/>
      <c r="DQ124" s="128"/>
      <c r="DR124" s="127"/>
      <c r="DS124" s="127"/>
      <c r="DT124" s="127"/>
      <c r="DU124" s="127"/>
      <c r="DV124" s="127"/>
      <c r="DW124" s="127"/>
      <c r="DX124" s="127"/>
      <c r="DY124" s="127"/>
      <c r="DZ124" s="127"/>
      <c r="EA124" s="127"/>
      <c r="EB124" s="127"/>
      <c r="EC124" s="127"/>
      <c r="ED124" s="127"/>
      <c r="EE124" s="127"/>
      <c r="EF124" s="127"/>
      <c r="EG124" s="127"/>
      <c r="EH124" s="127"/>
      <c r="EI124" s="127"/>
      <c r="EJ124" s="127"/>
      <c r="EK124" s="127"/>
      <c r="EL124" s="127"/>
      <c r="EM124" s="127"/>
    </row>
    <row r="125" spans="1:143">
      <c r="A125" s="127"/>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c r="AA125" s="128"/>
      <c r="AB125" s="128"/>
      <c r="AC125" s="128"/>
      <c r="AD125" s="128"/>
      <c r="AE125" s="128"/>
      <c r="AF125" s="128"/>
      <c r="AG125" s="128"/>
      <c r="AH125" s="128"/>
      <c r="AI125" s="128"/>
      <c r="AJ125" s="128"/>
      <c r="AK125" s="128"/>
      <c r="AL125" s="128"/>
      <c r="AM125" s="128"/>
      <c r="AN125" s="128"/>
      <c r="AO125" s="128"/>
      <c r="AP125" s="128"/>
      <c r="AQ125" s="128"/>
      <c r="AR125" s="128"/>
      <c r="AS125" s="128"/>
      <c r="AT125" s="128"/>
      <c r="AU125" s="128"/>
      <c r="AV125" s="128"/>
      <c r="AW125" s="128"/>
      <c r="AX125" s="128"/>
      <c r="AY125" s="128"/>
      <c r="AZ125" s="128"/>
      <c r="BA125" s="128"/>
      <c r="BB125" s="128"/>
      <c r="BC125" s="128"/>
      <c r="BD125" s="128"/>
      <c r="BE125" s="128"/>
      <c r="BF125" s="128"/>
      <c r="BG125" s="128"/>
      <c r="BH125" s="128"/>
      <c r="BI125" s="128"/>
      <c r="BJ125" s="128"/>
      <c r="BK125" s="128"/>
      <c r="BL125" s="128"/>
      <c r="BM125" s="128"/>
      <c r="BN125" s="128"/>
      <c r="BO125" s="128"/>
      <c r="BP125" s="128"/>
      <c r="BQ125" s="128"/>
      <c r="BR125" s="128"/>
      <c r="BS125" s="128"/>
      <c r="BT125" s="128"/>
      <c r="BU125" s="128"/>
      <c r="BV125" s="128"/>
      <c r="BW125" s="128"/>
      <c r="BX125" s="128"/>
      <c r="BY125" s="128"/>
      <c r="BZ125" s="128"/>
      <c r="CA125" s="128"/>
      <c r="CB125" s="128"/>
      <c r="CC125" s="128"/>
      <c r="CD125" s="128"/>
      <c r="CE125" s="128"/>
      <c r="CF125" s="128"/>
      <c r="CG125" s="128"/>
      <c r="CH125" s="128"/>
      <c r="CI125" s="128"/>
      <c r="CJ125" s="128"/>
      <c r="CK125" s="128"/>
      <c r="CL125" s="128"/>
      <c r="CM125" s="128"/>
      <c r="CN125" s="128"/>
      <c r="CO125" s="128"/>
      <c r="CP125" s="128"/>
      <c r="CQ125" s="128"/>
      <c r="CR125" s="128"/>
      <c r="CS125" s="128"/>
      <c r="CT125" s="128"/>
      <c r="CU125" s="128"/>
      <c r="CV125" s="128"/>
      <c r="CW125" s="128"/>
      <c r="CX125" s="128"/>
      <c r="CY125" s="128"/>
      <c r="CZ125" s="128"/>
      <c r="DA125" s="128"/>
      <c r="DB125" s="128"/>
      <c r="DC125" s="128"/>
      <c r="DD125" s="128"/>
      <c r="DE125" s="128"/>
      <c r="DF125" s="128"/>
      <c r="DG125" s="128"/>
      <c r="DH125" s="128"/>
      <c r="DI125" s="128"/>
      <c r="DJ125" s="128"/>
      <c r="DK125" s="128"/>
      <c r="DL125" s="128"/>
      <c r="DM125" s="128"/>
      <c r="DN125" s="128"/>
      <c r="DO125" s="128"/>
      <c r="DP125" s="128"/>
      <c r="DQ125" s="128"/>
      <c r="DR125" s="127"/>
      <c r="DS125" s="127"/>
      <c r="DT125" s="127"/>
      <c r="DU125" s="127"/>
      <c r="DV125" s="127"/>
      <c r="DW125" s="127"/>
      <c r="DX125" s="127"/>
      <c r="DY125" s="127"/>
      <c r="DZ125" s="127"/>
      <c r="EA125" s="127"/>
      <c r="EB125" s="127"/>
      <c r="EC125" s="127"/>
      <c r="ED125" s="127"/>
      <c r="EE125" s="127"/>
      <c r="EF125" s="127"/>
      <c r="EG125" s="127"/>
      <c r="EH125" s="127"/>
      <c r="EI125" s="127"/>
      <c r="EJ125" s="127"/>
      <c r="EK125" s="127"/>
      <c r="EL125" s="127"/>
      <c r="EM125" s="127"/>
    </row>
    <row r="126" spans="1:143">
      <c r="A126" s="127"/>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c r="AA126" s="128"/>
      <c r="AB126" s="128"/>
      <c r="AC126" s="128"/>
      <c r="AD126" s="128"/>
      <c r="AE126" s="128"/>
      <c r="AF126" s="128"/>
      <c r="AG126" s="128"/>
      <c r="AH126" s="128"/>
      <c r="AI126" s="128"/>
      <c r="AJ126" s="128"/>
      <c r="AK126" s="128"/>
      <c r="AL126" s="128"/>
      <c r="AM126" s="128"/>
      <c r="AN126" s="128"/>
      <c r="AO126" s="128"/>
      <c r="AP126" s="128"/>
      <c r="AQ126" s="128"/>
      <c r="AR126" s="128"/>
      <c r="AS126" s="128"/>
      <c r="AT126" s="128"/>
      <c r="AU126" s="128"/>
      <c r="AV126" s="128"/>
      <c r="AW126" s="128"/>
      <c r="AX126" s="128"/>
      <c r="AY126" s="128"/>
      <c r="AZ126" s="128"/>
      <c r="BA126" s="128"/>
      <c r="BB126" s="128"/>
      <c r="BC126" s="128"/>
      <c r="BD126" s="128"/>
      <c r="BE126" s="128"/>
      <c r="BF126" s="128"/>
      <c r="BG126" s="128"/>
      <c r="BH126" s="128"/>
      <c r="BI126" s="128"/>
      <c r="BJ126" s="128"/>
      <c r="BK126" s="128"/>
      <c r="BL126" s="128"/>
      <c r="BM126" s="128"/>
      <c r="BN126" s="128"/>
      <c r="BO126" s="128"/>
      <c r="BP126" s="128"/>
      <c r="BQ126" s="128"/>
      <c r="BR126" s="128"/>
      <c r="BS126" s="128"/>
      <c r="BT126" s="128"/>
      <c r="BU126" s="128"/>
      <c r="BV126" s="128"/>
      <c r="BW126" s="128"/>
      <c r="BX126" s="128"/>
      <c r="BY126" s="128"/>
      <c r="BZ126" s="128"/>
      <c r="CA126" s="128"/>
      <c r="CB126" s="128"/>
      <c r="CC126" s="128"/>
      <c r="CD126" s="128"/>
      <c r="CE126" s="128"/>
      <c r="CF126" s="128"/>
      <c r="CG126" s="128"/>
      <c r="CH126" s="128"/>
      <c r="CI126" s="128"/>
      <c r="CJ126" s="128"/>
      <c r="CK126" s="128"/>
      <c r="CL126" s="128"/>
      <c r="CM126" s="128"/>
      <c r="CN126" s="128"/>
      <c r="CO126" s="128"/>
      <c r="CP126" s="128"/>
      <c r="CQ126" s="128"/>
      <c r="CR126" s="128"/>
      <c r="CS126" s="128"/>
      <c r="CT126" s="128"/>
      <c r="CU126" s="128"/>
      <c r="CV126" s="128"/>
      <c r="CW126" s="128"/>
      <c r="CX126" s="128"/>
      <c r="CY126" s="128"/>
      <c r="CZ126" s="128"/>
      <c r="DA126" s="128"/>
      <c r="DB126" s="128"/>
      <c r="DC126" s="128"/>
      <c r="DD126" s="128"/>
      <c r="DE126" s="128"/>
      <c r="DF126" s="128"/>
      <c r="DG126" s="128"/>
      <c r="DH126" s="128"/>
      <c r="DI126" s="128"/>
      <c r="DJ126" s="128"/>
      <c r="DK126" s="128"/>
      <c r="DL126" s="128"/>
      <c r="DM126" s="128"/>
      <c r="DN126" s="128"/>
      <c r="DO126" s="128"/>
      <c r="DP126" s="128"/>
      <c r="DQ126" s="128"/>
      <c r="DR126" s="127"/>
      <c r="DS126" s="127"/>
      <c r="DT126" s="127"/>
      <c r="DU126" s="127"/>
      <c r="DV126" s="127"/>
      <c r="DW126" s="127"/>
      <c r="DX126" s="127"/>
      <c r="DY126" s="127"/>
      <c r="DZ126" s="127"/>
      <c r="EA126" s="127"/>
      <c r="EB126" s="127"/>
      <c r="EC126" s="127"/>
      <c r="ED126" s="127"/>
      <c r="EE126" s="127"/>
      <c r="EF126" s="127"/>
      <c r="EG126" s="127"/>
      <c r="EH126" s="127"/>
      <c r="EI126" s="127"/>
      <c r="EJ126" s="127"/>
      <c r="EK126" s="127"/>
      <c r="EL126" s="127"/>
      <c r="EM126" s="127"/>
    </row>
    <row r="127" spans="1:143">
      <c r="A127" s="127"/>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c r="AA127" s="128"/>
      <c r="AB127" s="128"/>
      <c r="AC127" s="128"/>
      <c r="AD127" s="128"/>
      <c r="AE127" s="128"/>
      <c r="AF127" s="128"/>
      <c r="AG127" s="128"/>
      <c r="AH127" s="128"/>
      <c r="AI127" s="128"/>
      <c r="AJ127" s="128"/>
      <c r="AK127" s="128"/>
      <c r="AL127" s="128"/>
      <c r="AM127" s="128"/>
      <c r="AN127" s="128"/>
      <c r="AO127" s="128"/>
      <c r="AP127" s="128"/>
      <c r="AQ127" s="128"/>
      <c r="AR127" s="128"/>
      <c r="AS127" s="128"/>
      <c r="AT127" s="128"/>
      <c r="AU127" s="128"/>
      <c r="AV127" s="128"/>
      <c r="AW127" s="128"/>
      <c r="AX127" s="128"/>
      <c r="AY127" s="128"/>
      <c r="AZ127" s="128"/>
      <c r="BA127" s="128"/>
      <c r="BB127" s="128"/>
      <c r="BC127" s="128"/>
      <c r="BD127" s="128"/>
      <c r="BE127" s="128"/>
      <c r="BF127" s="128"/>
      <c r="BG127" s="128"/>
      <c r="BH127" s="128"/>
      <c r="BI127" s="128"/>
      <c r="BJ127" s="128"/>
      <c r="BK127" s="128"/>
      <c r="BL127" s="128"/>
      <c r="BM127" s="128"/>
      <c r="BN127" s="128"/>
      <c r="BO127" s="128"/>
      <c r="BP127" s="128"/>
      <c r="BQ127" s="128"/>
      <c r="BR127" s="128"/>
      <c r="BS127" s="128"/>
      <c r="BT127" s="128"/>
      <c r="BU127" s="128"/>
      <c r="BV127" s="128"/>
      <c r="BW127" s="128"/>
      <c r="BX127" s="128"/>
      <c r="BY127" s="128"/>
      <c r="BZ127" s="128"/>
      <c r="CA127" s="128"/>
      <c r="CB127" s="128"/>
      <c r="CC127" s="128"/>
      <c r="CD127" s="128"/>
      <c r="CE127" s="128"/>
      <c r="CF127" s="128"/>
      <c r="CG127" s="128"/>
      <c r="CH127" s="128"/>
      <c r="CI127" s="128"/>
      <c r="CJ127" s="128"/>
      <c r="CK127" s="128"/>
      <c r="CL127" s="128"/>
      <c r="CM127" s="128"/>
      <c r="CN127" s="128"/>
      <c r="CO127" s="128"/>
      <c r="CP127" s="128"/>
      <c r="CQ127" s="128"/>
      <c r="CR127" s="128"/>
      <c r="CS127" s="128"/>
      <c r="CT127" s="128"/>
      <c r="CU127" s="128"/>
      <c r="CV127" s="128"/>
      <c r="CW127" s="128"/>
      <c r="CX127" s="128"/>
      <c r="CY127" s="128"/>
      <c r="CZ127" s="128"/>
      <c r="DA127" s="128"/>
      <c r="DB127" s="128"/>
      <c r="DC127" s="128"/>
      <c r="DD127" s="128"/>
      <c r="DE127" s="128"/>
      <c r="DF127" s="128"/>
      <c r="DG127" s="128"/>
      <c r="DH127" s="128"/>
      <c r="DI127" s="128"/>
      <c r="DJ127" s="128"/>
      <c r="DK127" s="128"/>
      <c r="DL127" s="128"/>
      <c r="DM127" s="128"/>
      <c r="DN127" s="128"/>
      <c r="DO127" s="128"/>
      <c r="DP127" s="128"/>
      <c r="DQ127" s="128"/>
      <c r="DR127" s="127"/>
      <c r="DS127" s="127"/>
      <c r="DT127" s="127"/>
      <c r="DU127" s="127"/>
      <c r="DV127" s="127"/>
      <c r="DW127" s="127"/>
      <c r="DX127" s="127"/>
      <c r="DY127" s="127"/>
      <c r="DZ127" s="127"/>
      <c r="EA127" s="127"/>
      <c r="EB127" s="127"/>
      <c r="EC127" s="127"/>
      <c r="ED127" s="127"/>
      <c r="EE127" s="127"/>
      <c r="EF127" s="127"/>
      <c r="EG127" s="127"/>
      <c r="EH127" s="127"/>
      <c r="EI127" s="127"/>
      <c r="EJ127" s="127"/>
      <c r="EK127" s="127"/>
      <c r="EL127" s="127"/>
      <c r="EM127" s="127"/>
    </row>
    <row r="128" spans="1:143">
      <c r="A128" s="127"/>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c r="AA128" s="128"/>
      <c r="AB128" s="128"/>
      <c r="AC128" s="128"/>
      <c r="AD128" s="128"/>
      <c r="AE128" s="128"/>
      <c r="AF128" s="128"/>
      <c r="AG128" s="128"/>
      <c r="AH128" s="128"/>
      <c r="AI128" s="128"/>
      <c r="AJ128" s="128"/>
      <c r="AK128" s="128"/>
      <c r="AL128" s="128"/>
      <c r="AM128" s="128"/>
      <c r="AN128" s="128"/>
      <c r="AO128" s="128"/>
      <c r="AP128" s="128"/>
      <c r="AQ128" s="128"/>
      <c r="AR128" s="128"/>
      <c r="AS128" s="128"/>
      <c r="AT128" s="128"/>
      <c r="AU128" s="128"/>
      <c r="AV128" s="128"/>
      <c r="AW128" s="128"/>
      <c r="AX128" s="128"/>
      <c r="AY128" s="128"/>
      <c r="AZ128" s="128"/>
      <c r="BA128" s="128"/>
      <c r="BB128" s="128"/>
      <c r="BC128" s="128"/>
      <c r="BD128" s="128"/>
      <c r="BE128" s="128"/>
      <c r="BF128" s="128"/>
      <c r="BG128" s="128"/>
      <c r="BH128" s="128"/>
      <c r="BI128" s="128"/>
      <c r="BJ128" s="128"/>
      <c r="BK128" s="128"/>
      <c r="BL128" s="128"/>
      <c r="BM128" s="128"/>
      <c r="BN128" s="128"/>
      <c r="BO128" s="128"/>
      <c r="BP128" s="128"/>
      <c r="BQ128" s="128"/>
      <c r="BR128" s="128"/>
      <c r="BS128" s="128"/>
      <c r="BT128" s="128"/>
      <c r="BU128" s="128"/>
      <c r="BV128" s="128"/>
      <c r="BW128" s="128"/>
      <c r="BX128" s="128"/>
      <c r="BY128" s="128"/>
      <c r="BZ128" s="128"/>
      <c r="CA128" s="128"/>
      <c r="CB128" s="128"/>
      <c r="CC128" s="128"/>
      <c r="CD128" s="128"/>
      <c r="CE128" s="128"/>
      <c r="CF128" s="128"/>
      <c r="CG128" s="128"/>
      <c r="CH128" s="128"/>
      <c r="CI128" s="128"/>
      <c r="CJ128" s="128"/>
      <c r="CK128" s="128"/>
      <c r="CL128" s="128"/>
      <c r="CM128" s="128"/>
      <c r="CN128" s="128"/>
      <c r="CO128" s="128"/>
      <c r="CP128" s="128"/>
      <c r="CQ128" s="128"/>
      <c r="CR128" s="128"/>
      <c r="CS128" s="128"/>
      <c r="CT128" s="128"/>
      <c r="CU128" s="128"/>
      <c r="CV128" s="128"/>
      <c r="CW128" s="128"/>
      <c r="CX128" s="128"/>
      <c r="CY128" s="128"/>
      <c r="CZ128" s="128"/>
      <c r="DA128" s="128"/>
      <c r="DB128" s="128"/>
      <c r="DC128" s="128"/>
      <c r="DD128" s="128"/>
      <c r="DE128" s="128"/>
      <c r="DF128" s="128"/>
      <c r="DG128" s="128"/>
      <c r="DH128" s="128"/>
      <c r="DI128" s="128"/>
      <c r="DJ128" s="128"/>
      <c r="DK128" s="128"/>
      <c r="DL128" s="128"/>
      <c r="DM128" s="128"/>
      <c r="DN128" s="128"/>
      <c r="DO128" s="128"/>
      <c r="DP128" s="128"/>
      <c r="DQ128" s="128"/>
      <c r="DR128" s="127"/>
      <c r="DS128" s="127"/>
      <c r="DT128" s="127"/>
      <c r="DU128" s="127"/>
      <c r="DV128" s="127"/>
      <c r="DW128" s="127"/>
      <c r="DX128" s="127"/>
      <c r="DY128" s="127"/>
      <c r="DZ128" s="127"/>
      <c r="EA128" s="127"/>
      <c r="EB128" s="127"/>
      <c r="EC128" s="127"/>
      <c r="ED128" s="127"/>
      <c r="EE128" s="127"/>
      <c r="EF128" s="127"/>
      <c r="EG128" s="127"/>
      <c r="EH128" s="127"/>
      <c r="EI128" s="127"/>
      <c r="EJ128" s="127"/>
      <c r="EK128" s="127"/>
      <c r="EL128" s="127"/>
      <c r="EM128" s="127"/>
    </row>
    <row r="129" spans="1:143">
      <c r="A129" s="127"/>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c r="AA129" s="128"/>
      <c r="AB129" s="128"/>
      <c r="AC129" s="128"/>
      <c r="AD129" s="128"/>
      <c r="AE129" s="128"/>
      <c r="AF129" s="128"/>
      <c r="AG129" s="128"/>
      <c r="AH129" s="128"/>
      <c r="AI129" s="128"/>
      <c r="AJ129" s="128"/>
      <c r="AK129" s="128"/>
      <c r="AL129" s="128"/>
      <c r="AM129" s="128"/>
      <c r="AN129" s="128"/>
      <c r="AO129" s="128"/>
      <c r="AP129" s="128"/>
      <c r="AQ129" s="128"/>
      <c r="AR129" s="128"/>
      <c r="AS129" s="128"/>
      <c r="AT129" s="128"/>
      <c r="AU129" s="128"/>
      <c r="AV129" s="128"/>
      <c r="AW129" s="128"/>
      <c r="AX129" s="128"/>
      <c r="AY129" s="128"/>
      <c r="AZ129" s="128"/>
      <c r="BA129" s="128"/>
      <c r="BB129" s="128"/>
      <c r="BC129" s="128"/>
      <c r="BD129" s="128"/>
      <c r="BE129" s="128"/>
      <c r="BF129" s="128"/>
      <c r="BG129" s="128"/>
      <c r="BH129" s="128"/>
      <c r="BI129" s="128"/>
      <c r="BJ129" s="128"/>
      <c r="BK129" s="128"/>
      <c r="BL129" s="128"/>
      <c r="BM129" s="128"/>
      <c r="BN129" s="128"/>
      <c r="BO129" s="128"/>
      <c r="BP129" s="128"/>
      <c r="BQ129" s="128"/>
      <c r="BR129" s="128"/>
      <c r="BS129" s="128"/>
      <c r="BT129" s="128"/>
      <c r="BU129" s="128"/>
      <c r="BV129" s="128"/>
      <c r="BW129" s="128"/>
      <c r="BX129" s="128"/>
      <c r="BY129" s="128"/>
      <c r="BZ129" s="128"/>
      <c r="CA129" s="128"/>
      <c r="CB129" s="128"/>
      <c r="CC129" s="128"/>
      <c r="CD129" s="128"/>
      <c r="CE129" s="128"/>
      <c r="CF129" s="128"/>
      <c r="CG129" s="128"/>
      <c r="CH129" s="128"/>
      <c r="CI129" s="128"/>
      <c r="CJ129" s="128"/>
      <c r="CK129" s="128"/>
      <c r="CL129" s="128"/>
      <c r="CM129" s="128"/>
      <c r="CN129" s="128"/>
      <c r="CO129" s="128"/>
      <c r="CP129" s="128"/>
      <c r="CQ129" s="128"/>
      <c r="CR129" s="128"/>
      <c r="CS129" s="128"/>
      <c r="CT129" s="128"/>
      <c r="CU129" s="128"/>
      <c r="CV129" s="128"/>
      <c r="CW129" s="128"/>
      <c r="CX129" s="128"/>
      <c r="CY129" s="128"/>
      <c r="CZ129" s="128"/>
      <c r="DA129" s="128"/>
      <c r="DB129" s="128"/>
      <c r="DC129" s="128"/>
      <c r="DD129" s="128"/>
      <c r="DE129" s="128"/>
      <c r="DF129" s="128"/>
      <c r="DG129" s="128"/>
      <c r="DH129" s="128"/>
      <c r="DI129" s="128"/>
      <c r="DJ129" s="128"/>
      <c r="DK129" s="128"/>
      <c r="DL129" s="128"/>
      <c r="DM129" s="128"/>
      <c r="DN129" s="128"/>
      <c r="DO129" s="128"/>
      <c r="DP129" s="128"/>
      <c r="DQ129" s="128"/>
      <c r="DR129" s="127"/>
      <c r="DS129" s="127"/>
      <c r="DT129" s="127"/>
      <c r="DU129" s="127"/>
      <c r="DV129" s="127"/>
      <c r="DW129" s="127"/>
      <c r="DX129" s="127"/>
      <c r="DY129" s="127"/>
      <c r="DZ129" s="127"/>
      <c r="EA129" s="127"/>
      <c r="EB129" s="127"/>
      <c r="EC129" s="127"/>
      <c r="ED129" s="127"/>
      <c r="EE129" s="127"/>
      <c r="EF129" s="127"/>
      <c r="EG129" s="127"/>
      <c r="EH129" s="127"/>
      <c r="EI129" s="127"/>
      <c r="EJ129" s="127"/>
      <c r="EK129" s="127"/>
      <c r="EL129" s="127"/>
      <c r="EM129" s="127"/>
    </row>
    <row r="130" spans="1:143">
      <c r="A130" s="127"/>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c r="AA130" s="128"/>
      <c r="AB130" s="128"/>
      <c r="AC130" s="128"/>
      <c r="AD130" s="128"/>
      <c r="AE130" s="128"/>
      <c r="AF130" s="128"/>
      <c r="AG130" s="128"/>
      <c r="AH130" s="128"/>
      <c r="AI130" s="128"/>
      <c r="AJ130" s="128"/>
      <c r="AK130" s="128"/>
      <c r="AL130" s="128"/>
      <c r="AM130" s="128"/>
      <c r="AN130" s="128"/>
      <c r="AO130" s="128"/>
      <c r="AP130" s="128"/>
      <c r="AQ130" s="128"/>
      <c r="AR130" s="128"/>
      <c r="AS130" s="128"/>
      <c r="AT130" s="128"/>
      <c r="AU130" s="128"/>
      <c r="AV130" s="128"/>
      <c r="AW130" s="128"/>
      <c r="AX130" s="128"/>
      <c r="AY130" s="128"/>
      <c r="AZ130" s="128"/>
      <c r="BA130" s="128"/>
      <c r="BB130" s="128"/>
      <c r="BC130" s="128"/>
      <c r="BD130" s="128"/>
      <c r="BE130" s="128"/>
      <c r="BF130" s="128"/>
      <c r="BG130" s="128"/>
      <c r="BH130" s="128"/>
      <c r="BI130" s="128"/>
      <c r="BJ130" s="128"/>
      <c r="BK130" s="128"/>
      <c r="BL130" s="128"/>
      <c r="BM130" s="128"/>
      <c r="BN130" s="128"/>
      <c r="BO130" s="128"/>
      <c r="BP130" s="128"/>
      <c r="BQ130" s="128"/>
      <c r="BR130" s="128"/>
      <c r="BS130" s="128"/>
      <c r="BT130" s="128"/>
      <c r="BU130" s="128"/>
      <c r="BV130" s="128"/>
      <c r="BW130" s="128"/>
      <c r="BX130" s="128"/>
      <c r="BY130" s="128"/>
      <c r="BZ130" s="128"/>
      <c r="CA130" s="128"/>
      <c r="CB130" s="128"/>
      <c r="CC130" s="128"/>
      <c r="CD130" s="128"/>
      <c r="CE130" s="128"/>
      <c r="CF130" s="128"/>
      <c r="CG130" s="128"/>
      <c r="CH130" s="128"/>
      <c r="CI130" s="128"/>
      <c r="CJ130" s="128"/>
      <c r="CK130" s="128"/>
      <c r="CL130" s="128"/>
      <c r="CM130" s="128"/>
      <c r="CN130" s="128"/>
      <c r="CO130" s="128"/>
      <c r="CP130" s="128"/>
      <c r="CQ130" s="128"/>
      <c r="CR130" s="128"/>
      <c r="CS130" s="128"/>
      <c r="CT130" s="128"/>
      <c r="CU130" s="128"/>
      <c r="CV130" s="128"/>
      <c r="CW130" s="128"/>
      <c r="CX130" s="128"/>
      <c r="CY130" s="128"/>
      <c r="CZ130" s="128"/>
      <c r="DA130" s="128"/>
      <c r="DB130" s="128"/>
      <c r="DC130" s="128"/>
      <c r="DD130" s="128"/>
      <c r="DE130" s="128"/>
      <c r="DF130" s="128"/>
      <c r="DG130" s="128"/>
      <c r="DH130" s="128"/>
      <c r="DI130" s="128"/>
      <c r="DJ130" s="128"/>
      <c r="DK130" s="128"/>
      <c r="DL130" s="128"/>
      <c r="DM130" s="128"/>
      <c r="DN130" s="128"/>
      <c r="DO130" s="128"/>
      <c r="DP130" s="128"/>
      <c r="DQ130" s="128"/>
      <c r="DR130" s="127"/>
      <c r="DS130" s="127"/>
      <c r="DT130" s="127"/>
      <c r="DU130" s="127"/>
      <c r="DV130" s="127"/>
      <c r="DW130" s="127"/>
      <c r="DX130" s="127"/>
      <c r="DY130" s="127"/>
      <c r="DZ130" s="127"/>
      <c r="EA130" s="127"/>
      <c r="EB130" s="127"/>
      <c r="EC130" s="127"/>
      <c r="ED130" s="127"/>
      <c r="EE130" s="127"/>
      <c r="EF130" s="127"/>
      <c r="EG130" s="127"/>
      <c r="EH130" s="127"/>
      <c r="EI130" s="127"/>
      <c r="EJ130" s="127"/>
      <c r="EK130" s="127"/>
      <c r="EL130" s="127"/>
      <c r="EM130" s="127"/>
    </row>
    <row r="131" spans="1:143">
      <c r="A131" s="127"/>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c r="AA131" s="128"/>
      <c r="AB131" s="128"/>
      <c r="AC131" s="128"/>
      <c r="AD131" s="128"/>
      <c r="AE131" s="128"/>
      <c r="AF131" s="128"/>
      <c r="AG131" s="128"/>
      <c r="AH131" s="128"/>
      <c r="AI131" s="128"/>
      <c r="AJ131" s="128"/>
      <c r="AK131" s="128"/>
      <c r="AL131" s="128"/>
      <c r="AM131" s="128"/>
      <c r="AN131" s="128"/>
      <c r="AO131" s="128"/>
      <c r="AP131" s="128"/>
      <c r="AQ131" s="128"/>
      <c r="AR131" s="128"/>
      <c r="AS131" s="128"/>
      <c r="AT131" s="128"/>
      <c r="AU131" s="128"/>
      <c r="AV131" s="128"/>
      <c r="AW131" s="128"/>
      <c r="AX131" s="128"/>
      <c r="AY131" s="128"/>
      <c r="AZ131" s="128"/>
      <c r="BA131" s="128"/>
      <c r="BB131" s="128"/>
      <c r="BC131" s="128"/>
      <c r="BD131" s="128"/>
      <c r="BE131" s="128"/>
      <c r="BF131" s="128"/>
      <c r="BG131" s="128"/>
      <c r="BH131" s="128"/>
      <c r="BI131" s="128"/>
      <c r="BJ131" s="128"/>
      <c r="BK131" s="128"/>
      <c r="BL131" s="128"/>
      <c r="BM131" s="128"/>
      <c r="BN131" s="128"/>
      <c r="BO131" s="128"/>
      <c r="BP131" s="128"/>
      <c r="BQ131" s="128"/>
      <c r="BR131" s="128"/>
      <c r="BS131" s="128"/>
      <c r="BT131" s="128"/>
      <c r="BU131" s="128"/>
      <c r="BV131" s="128"/>
      <c r="BW131" s="128"/>
      <c r="BX131" s="128"/>
      <c r="BY131" s="128"/>
      <c r="BZ131" s="128"/>
      <c r="CA131" s="128"/>
      <c r="CB131" s="128"/>
      <c r="CC131" s="128"/>
      <c r="CD131" s="128"/>
      <c r="CE131" s="128"/>
      <c r="CF131" s="128"/>
      <c r="CG131" s="128"/>
      <c r="CH131" s="128"/>
      <c r="CI131" s="128"/>
      <c r="CJ131" s="128"/>
      <c r="CK131" s="128"/>
      <c r="CL131" s="128"/>
      <c r="CM131" s="128"/>
      <c r="CN131" s="128"/>
      <c r="CO131" s="128"/>
      <c r="CP131" s="128"/>
      <c r="CQ131" s="128"/>
      <c r="CR131" s="128"/>
      <c r="CS131" s="128"/>
      <c r="CT131" s="128"/>
      <c r="CU131" s="128"/>
      <c r="CV131" s="128"/>
      <c r="CW131" s="128"/>
      <c r="CX131" s="128"/>
      <c r="CY131" s="128"/>
      <c r="CZ131" s="128"/>
      <c r="DA131" s="128"/>
      <c r="DB131" s="128"/>
      <c r="DC131" s="128"/>
      <c r="DD131" s="128"/>
      <c r="DE131" s="128"/>
      <c r="DF131" s="128"/>
      <c r="DG131" s="128"/>
      <c r="DH131" s="128"/>
      <c r="DI131" s="128"/>
      <c r="DJ131" s="128"/>
      <c r="DK131" s="128"/>
      <c r="DL131" s="128"/>
      <c r="DM131" s="128"/>
      <c r="DN131" s="128"/>
      <c r="DO131" s="128"/>
      <c r="DP131" s="128"/>
      <c r="DQ131" s="128"/>
      <c r="DR131" s="127"/>
      <c r="DS131" s="127"/>
      <c r="DT131" s="127"/>
      <c r="DU131" s="127"/>
      <c r="DV131" s="127"/>
      <c r="DW131" s="127"/>
      <c r="DX131" s="127"/>
      <c r="DY131" s="127"/>
      <c r="DZ131" s="127"/>
      <c r="EA131" s="127"/>
      <c r="EB131" s="127"/>
      <c r="EC131" s="127"/>
      <c r="ED131" s="127"/>
      <c r="EE131" s="127"/>
      <c r="EF131" s="127"/>
      <c r="EG131" s="127"/>
      <c r="EH131" s="127"/>
      <c r="EI131" s="127"/>
      <c r="EJ131" s="127"/>
      <c r="EK131" s="127"/>
      <c r="EL131" s="127"/>
      <c r="EM131" s="127"/>
    </row>
  </sheetData>
  <mergeCells count="5">
    <mergeCell ref="B6:C6"/>
    <mergeCell ref="B7:C7"/>
    <mergeCell ref="B8:C8"/>
    <mergeCell ref="B9:C9"/>
    <mergeCell ref="D9:E9"/>
  </mergeCells>
  <conditionalFormatting sqref="EA31:EA131 EB11:EM131 A11:DZ131">
    <cfRule type="expression" dxfId="85" priority="1" stopIfTrue="1">
      <formula>ISERROR(A11)</formula>
    </cfRule>
  </conditionalFormatting>
  <dataValidations count="2">
    <dataValidation type="list" allowBlank="1" showInputMessage="1" showErrorMessage="1" sqref="D7:E7">
      <formula1>"Attritional,Large Losses,Total"</formula1>
    </dataValidation>
    <dataValidation type="list" allowBlank="1" showInputMessage="1" showErrorMessage="1" sqref="E6">
      <formula1>$A$43:$A$49</formula1>
    </dataValidation>
  </dataValidations>
  <hyperlinks>
    <hyperlink ref="E1" location="INDEX!A1" display="&lt;&lt;&lt; Index &lt;&lt;&lt;"/>
  </hyperlinks>
  <pageMargins left="0.75" right="0.75" top="1" bottom="1" header="0" footer="0"/>
  <pageSetup orientation="portrait" r:id="rId1"/>
  <headerFooter alignWithMargins="0"/>
</worksheet>
</file>

<file path=xl/worksheets/sheet34.xml><?xml version="1.0" encoding="utf-8"?>
<worksheet xmlns="http://schemas.openxmlformats.org/spreadsheetml/2006/main" xmlns:r="http://schemas.openxmlformats.org/officeDocument/2006/relationships">
  <sheetPr codeName="Hoja35">
    <tabColor rgb="FFFFC000"/>
  </sheetPr>
  <dimension ref="A1:IV131"/>
  <sheetViews>
    <sheetView showGridLines="0" zoomScale="80" zoomScaleNormal="80" workbookViewId="0"/>
  </sheetViews>
  <sheetFormatPr baseColWidth="10" defaultColWidth="11.42578125" defaultRowHeight="12.75"/>
  <cols>
    <col min="1" max="1" width="15.7109375" style="13" customWidth="1"/>
    <col min="2" max="2" width="12.85546875" style="13" customWidth="1"/>
    <col min="3" max="3" width="9.5703125" style="13" bestFit="1" customWidth="1"/>
    <col min="4" max="20" width="12.85546875" style="13" bestFit="1" customWidth="1"/>
    <col min="21" max="121" width="11.5703125" style="13" bestFit="1" customWidth="1"/>
    <col min="122" max="16384" width="11.42578125" style="13"/>
  </cols>
  <sheetData>
    <row r="1" spans="1:256" ht="15.75">
      <c r="A1" s="122" t="s">
        <v>48</v>
      </c>
      <c r="B1" s="16" t="str">
        <f>operation</f>
        <v>RSA ARGENTINA</v>
      </c>
      <c r="E1" s="463" t="s">
        <v>361</v>
      </c>
    </row>
    <row r="2" spans="1:256" ht="15.75">
      <c r="A2" s="122" t="s">
        <v>49</v>
      </c>
      <c r="B2" s="16" t="str">
        <f>class</f>
        <v>Motor Comercial_CT</v>
      </c>
    </row>
    <row r="3" spans="1:256" ht="15.75">
      <c r="A3" s="122" t="s">
        <v>47</v>
      </c>
      <c r="B3" s="16" t="str">
        <f>currency&amp;" "&amp;Cover!$D$21</f>
        <v>AR$ (Thousands)</v>
      </c>
    </row>
    <row r="4" spans="1:256" ht="15.75">
      <c r="A4" s="123" t="s">
        <v>96</v>
      </c>
      <c r="B4" s="16" t="str">
        <f>reinsurance</f>
        <v>Gross</v>
      </c>
    </row>
    <row r="5" spans="1:256">
      <c r="A5" s="6"/>
      <c r="IV5" s="124" t="s">
        <v>19</v>
      </c>
    </row>
    <row r="6" spans="1:256">
      <c r="A6" s="6" t="s">
        <v>19</v>
      </c>
      <c r="B6" s="930" t="s">
        <v>124</v>
      </c>
      <c r="C6" s="930"/>
      <c r="IV6" s="13" t="s">
        <v>123</v>
      </c>
    </row>
    <row r="7" spans="1:256">
      <c r="A7" s="6" t="s">
        <v>46</v>
      </c>
      <c r="B7" s="931" t="s">
        <v>287</v>
      </c>
      <c r="C7" s="931"/>
      <c r="D7" s="125"/>
      <c r="E7" s="125"/>
      <c r="IV7" s="13" t="s">
        <v>124</v>
      </c>
    </row>
    <row r="8" spans="1:256">
      <c r="A8" s="6" t="s">
        <v>21</v>
      </c>
      <c r="B8" s="929" t="str">
        <f>VLOOKUP(B7&amp;B6,path,14,0)</f>
        <v>Paid Claims</v>
      </c>
      <c r="C8" s="929"/>
      <c r="IV8" s="13" t="s">
        <v>125</v>
      </c>
    </row>
    <row r="9" spans="1:256">
      <c r="A9" s="6" t="s">
        <v>17</v>
      </c>
      <c r="B9" s="929" t="str">
        <f>VLOOKUP(B7&amp;B6,path,12,0)</f>
        <v>Weather\Linea Comercial\Cascos Totales\</v>
      </c>
      <c r="C9" s="929"/>
      <c r="D9" s="929"/>
      <c r="E9" s="929"/>
      <c r="IV9" s="13" t="s">
        <v>20</v>
      </c>
    </row>
    <row r="10" spans="1:256">
      <c r="IV10" s="13" t="s">
        <v>27</v>
      </c>
    </row>
    <row r="11" spans="1:256" ht="25.5">
      <c r="A11" s="126" t="s">
        <v>23</v>
      </c>
      <c r="B11" s="127" t="str">
        <f t="array" ref="B11:CC11">[33]!ResQ3Headers(1,0,ACC_Length,ProjectName)</f>
        <v>3m</v>
      </c>
      <c r="C11" s="127" t="str">
        <v>6m</v>
      </c>
      <c r="D11" s="127" t="str">
        <v>9m</v>
      </c>
      <c r="E11" s="127" t="str">
        <v>12m</v>
      </c>
      <c r="F11" s="127" t="str">
        <v>15m</v>
      </c>
      <c r="G11" s="127" t="str">
        <v>18m</v>
      </c>
      <c r="H11" s="127" t="str">
        <v>21m</v>
      </c>
      <c r="I11" s="127" t="str">
        <v>24m</v>
      </c>
      <c r="J11" s="127" t="str">
        <v>27m</v>
      </c>
      <c r="K11" s="127" t="str">
        <v>30m</v>
      </c>
      <c r="L11" s="127" t="str">
        <v>33m</v>
      </c>
      <c r="M11" s="127" t="str">
        <v>36m</v>
      </c>
      <c r="N11" s="127" t="str">
        <v>39m</v>
      </c>
      <c r="O11" s="127" t="str">
        <v>42m</v>
      </c>
      <c r="P11" s="127" t="str">
        <v>45m</v>
      </c>
      <c r="Q11" s="127" t="str">
        <v>48m</v>
      </c>
      <c r="R11" s="127" t="str">
        <v>51m</v>
      </c>
      <c r="S11" s="127" t="str">
        <v>54m</v>
      </c>
      <c r="T11" s="127" t="str">
        <v>57m</v>
      </c>
      <c r="U11" s="127" t="str">
        <v>60m</v>
      </c>
      <c r="V11" s="127" t="str">
        <v>63m</v>
      </c>
      <c r="W11" s="127" t="str">
        <v>66m</v>
      </c>
      <c r="X11" s="127" t="str">
        <v>69m</v>
      </c>
      <c r="Y11" s="127" t="str">
        <v>72m</v>
      </c>
      <c r="Z11" s="127" t="str">
        <v>75m</v>
      </c>
      <c r="AA11" s="127" t="str">
        <v>78m</v>
      </c>
      <c r="AB11" s="127" t="str">
        <v>81m</v>
      </c>
      <c r="AC11" s="127" t="str">
        <v>84m</v>
      </c>
      <c r="AD11" s="127" t="str">
        <v>87m</v>
      </c>
      <c r="AE11" s="127" t="str">
        <v>90m</v>
      </c>
      <c r="AF11" s="127" t="str">
        <v>93m</v>
      </c>
      <c r="AG11" s="127" t="str">
        <v>96m</v>
      </c>
      <c r="AH11" s="127" t="str">
        <v>99m</v>
      </c>
      <c r="AI11" s="127" t="str">
        <v>102m</v>
      </c>
      <c r="AJ11" s="127" t="str">
        <v>105m</v>
      </c>
      <c r="AK11" s="127" t="str">
        <v>108m</v>
      </c>
      <c r="AL11" s="127" t="str">
        <v>111m</v>
      </c>
      <c r="AM11" s="127" t="str">
        <v>114m</v>
      </c>
      <c r="AN11" s="127" t="str">
        <v>117m</v>
      </c>
      <c r="AO11" s="127" t="str">
        <v>120m</v>
      </c>
      <c r="AP11" s="127" t="str">
        <v>123m</v>
      </c>
      <c r="AQ11" s="127" t="str">
        <v>126m</v>
      </c>
      <c r="AR11" s="127" t="str">
        <v>129m</v>
      </c>
      <c r="AS11" s="127" t="str">
        <v>132m</v>
      </c>
      <c r="AT11" s="127" t="str">
        <v>135m</v>
      </c>
      <c r="AU11" s="127" t="str">
        <v>138m</v>
      </c>
      <c r="AV11" s="127" t="str">
        <v>141m</v>
      </c>
      <c r="AW11" s="127" t="str">
        <v>144m</v>
      </c>
      <c r="AX11" s="127" t="str">
        <v>147m</v>
      </c>
      <c r="AY11" s="127" t="str">
        <v>150m</v>
      </c>
      <c r="AZ11" s="127" t="str">
        <v>153m</v>
      </c>
      <c r="BA11" s="127" t="str">
        <v>156m</v>
      </c>
      <c r="BB11" s="127" t="str">
        <v>159m</v>
      </c>
      <c r="BC11" s="127" t="str">
        <v>162m</v>
      </c>
      <c r="BD11" s="127" t="str">
        <v>165m</v>
      </c>
      <c r="BE11" s="127" t="str">
        <v>168m</v>
      </c>
      <c r="BF11" s="127" t="str">
        <v>171m</v>
      </c>
      <c r="BG11" s="127" t="str">
        <v>174m</v>
      </c>
      <c r="BH11" s="127" t="str">
        <v>177m</v>
      </c>
      <c r="BI11" s="127" t="str">
        <v>180m</v>
      </c>
      <c r="BJ11" s="127" t="str">
        <v>183m</v>
      </c>
      <c r="BK11" s="127" t="str">
        <v>186m</v>
      </c>
      <c r="BL11" s="127" t="e">
        <v>#N/A</v>
      </c>
      <c r="BM11" s="127" t="e">
        <v>#N/A</v>
      </c>
      <c r="BN11" s="127" t="e">
        <v>#N/A</v>
      </c>
      <c r="BO11" s="127" t="e">
        <v>#N/A</v>
      </c>
      <c r="BP11" s="127" t="e">
        <v>#N/A</v>
      </c>
      <c r="BQ11" s="127" t="e">
        <v>#N/A</v>
      </c>
      <c r="BR11" s="127" t="e">
        <v>#N/A</v>
      </c>
      <c r="BS11" s="127" t="e">
        <v>#N/A</v>
      </c>
      <c r="BT11" s="127" t="e">
        <v>#N/A</v>
      </c>
      <c r="BU11" s="127" t="e">
        <v>#N/A</v>
      </c>
      <c r="BV11" s="127" t="e">
        <v>#N/A</v>
      </c>
      <c r="BW11" s="127" t="e">
        <v>#N/A</v>
      </c>
      <c r="BX11" s="127" t="e">
        <v>#N/A</v>
      </c>
      <c r="BY11" s="127" t="e">
        <v>#N/A</v>
      </c>
      <c r="BZ11" s="127" t="e">
        <v>#N/A</v>
      </c>
      <c r="CA11" s="127" t="e">
        <v>#N/A</v>
      </c>
      <c r="CB11" s="127" t="e">
        <v>#N/A</v>
      </c>
      <c r="CC11" s="127" t="e">
        <v>#N/A</v>
      </c>
      <c r="CD11" s="127"/>
      <c r="CE11" s="127"/>
      <c r="CF11" s="127"/>
      <c r="CG11" s="127"/>
      <c r="CH11" s="127"/>
      <c r="CI11" s="127"/>
      <c r="CJ11" s="127"/>
      <c r="CK11" s="127"/>
      <c r="CL11" s="127"/>
      <c r="CM11" s="127"/>
      <c r="CN11" s="127"/>
      <c r="CO11" s="127"/>
      <c r="CP11" s="127"/>
      <c r="CQ11" s="127"/>
      <c r="CR11" s="127"/>
      <c r="CS11" s="127"/>
      <c r="CT11" s="127"/>
      <c r="CU11" s="127"/>
      <c r="CV11" s="127"/>
      <c r="CW11" s="127"/>
      <c r="CX11" s="127"/>
      <c r="CY11" s="127"/>
      <c r="CZ11" s="127"/>
      <c r="DA11" s="127"/>
      <c r="DB11" s="127"/>
      <c r="DC11" s="127"/>
      <c r="DD11" s="127"/>
      <c r="DE11" s="127"/>
      <c r="DF11" s="127"/>
      <c r="DG11" s="127"/>
      <c r="DH11" s="127"/>
      <c r="DI11" s="127"/>
      <c r="DJ11" s="127"/>
      <c r="DK11" s="127"/>
      <c r="DL11" s="127"/>
      <c r="DM11" s="127"/>
      <c r="DN11" s="127"/>
      <c r="DO11" s="127"/>
      <c r="DP11" s="127"/>
      <c r="DQ11" s="127"/>
      <c r="DR11" s="127"/>
      <c r="DS11" s="127"/>
      <c r="DT11" s="127"/>
      <c r="DU11" s="127"/>
      <c r="DV11" s="127"/>
      <c r="DW11" s="127"/>
      <c r="DX11" s="127"/>
      <c r="DY11" s="127"/>
      <c r="DZ11" s="127"/>
      <c r="EB11" s="127"/>
      <c r="EC11" s="127"/>
      <c r="ED11" s="127"/>
      <c r="EE11" s="127"/>
      <c r="EF11" s="127"/>
      <c r="EG11" s="127"/>
      <c r="EH11" s="127"/>
      <c r="EI11" s="127"/>
      <c r="EJ11" s="127"/>
      <c r="EK11" s="127"/>
      <c r="EL11" s="127"/>
      <c r="EM11" s="127"/>
    </row>
    <row r="12" spans="1:256">
      <c r="A12" s="127"/>
      <c r="B12" s="128"/>
      <c r="C12" s="128"/>
      <c r="D12" s="128"/>
      <c r="E12" s="128"/>
      <c r="F12" s="128"/>
      <c r="G12" s="128"/>
      <c r="H12" s="128"/>
      <c r="I12" s="128"/>
      <c r="J12" s="128"/>
      <c r="K12" s="128"/>
      <c r="L12" s="128"/>
      <c r="M12" s="128"/>
      <c r="N12" s="128"/>
      <c r="O12" s="128"/>
      <c r="P12" s="128"/>
      <c r="Q12" s="128"/>
      <c r="R12" s="128"/>
      <c r="S12" s="128"/>
      <c r="T12" s="128"/>
      <c r="U12" s="128"/>
      <c r="V12" s="128"/>
      <c r="W12" s="128"/>
      <c r="X12" s="128"/>
      <c r="Y12" s="128"/>
      <c r="Z12" s="128"/>
      <c r="AA12" s="128"/>
      <c r="AB12" s="128"/>
      <c r="AC12" s="128"/>
      <c r="AD12" s="128"/>
      <c r="AE12" s="128"/>
      <c r="AF12" s="128"/>
      <c r="AG12" s="128"/>
      <c r="AH12" s="128"/>
      <c r="AI12" s="128"/>
      <c r="AJ12" s="128"/>
      <c r="AK12" s="128"/>
      <c r="AL12" s="128"/>
      <c r="AM12" s="128"/>
      <c r="AN12" s="128"/>
      <c r="AO12" s="128"/>
      <c r="AP12" s="128"/>
      <c r="AQ12" s="128"/>
      <c r="AR12" s="128"/>
      <c r="AS12" s="128"/>
      <c r="AT12" s="128"/>
      <c r="AU12" s="128"/>
      <c r="AV12" s="128"/>
      <c r="AW12" s="128"/>
      <c r="AX12" s="128"/>
      <c r="AY12" s="128"/>
      <c r="AZ12" s="128"/>
      <c r="BA12" s="128"/>
      <c r="BB12" s="128"/>
      <c r="BC12" s="128"/>
      <c r="BD12" s="128"/>
      <c r="BE12" s="128"/>
      <c r="BF12" s="128"/>
      <c r="BG12" s="128"/>
      <c r="BH12" s="128"/>
      <c r="BI12" s="128"/>
      <c r="BJ12" s="128"/>
      <c r="BK12" s="128"/>
      <c r="BL12" s="128"/>
      <c r="BM12" s="128"/>
      <c r="BN12" s="128"/>
      <c r="BO12" s="128"/>
      <c r="BP12" s="128"/>
      <c r="BQ12" s="128"/>
      <c r="BR12" s="128"/>
      <c r="BS12" s="128"/>
      <c r="BT12" s="128"/>
      <c r="BU12" s="128"/>
      <c r="BV12" s="128"/>
      <c r="BW12" s="128"/>
      <c r="BX12" s="128"/>
      <c r="BY12" s="128"/>
      <c r="BZ12" s="128"/>
      <c r="CA12" s="128"/>
      <c r="CB12" s="128"/>
      <c r="CC12" s="128"/>
      <c r="CD12" s="128"/>
      <c r="CE12" s="128"/>
      <c r="CF12" s="128"/>
      <c r="CG12" s="128"/>
      <c r="CH12" s="128"/>
      <c r="CI12" s="128"/>
      <c r="CJ12" s="128"/>
      <c r="CK12" s="128"/>
      <c r="CL12" s="128"/>
      <c r="CM12" s="128"/>
      <c r="CN12" s="128"/>
      <c r="CO12" s="128"/>
      <c r="CP12" s="128"/>
      <c r="CQ12" s="128"/>
      <c r="CR12" s="128"/>
      <c r="CS12" s="128"/>
      <c r="CT12" s="128"/>
      <c r="CU12" s="128"/>
      <c r="CV12" s="128"/>
      <c r="CW12" s="128"/>
      <c r="CX12" s="128"/>
      <c r="CY12" s="128"/>
      <c r="CZ12" s="128"/>
      <c r="DA12" s="128"/>
      <c r="DB12" s="128"/>
      <c r="DC12" s="128"/>
      <c r="DD12" s="128"/>
      <c r="DE12" s="128"/>
      <c r="DF12" s="128"/>
      <c r="DG12" s="128"/>
      <c r="DH12" s="128"/>
      <c r="DI12" s="128"/>
      <c r="DJ12" s="128"/>
      <c r="DK12" s="128"/>
      <c r="DL12" s="128"/>
      <c r="DM12" s="128"/>
      <c r="DN12" s="128"/>
      <c r="DO12" s="128"/>
      <c r="DP12" s="128"/>
      <c r="DQ12" s="128"/>
      <c r="DR12" s="127"/>
      <c r="DS12" s="127"/>
      <c r="DT12" s="127"/>
      <c r="DU12" s="127"/>
      <c r="DV12" s="127"/>
      <c r="DW12" s="127"/>
      <c r="DX12" s="127"/>
      <c r="DY12" s="127"/>
      <c r="DZ12" s="127"/>
      <c r="EB12" s="127"/>
      <c r="EC12" s="127"/>
      <c r="ED12" s="127"/>
      <c r="EE12" s="127"/>
      <c r="EF12" s="127"/>
      <c r="EG12" s="127"/>
      <c r="EH12" s="127"/>
      <c r="EI12" s="127"/>
      <c r="EJ12" s="127"/>
      <c r="EK12" s="127"/>
      <c r="EL12" s="127"/>
      <c r="EM12" s="127"/>
    </row>
    <row r="13" spans="1:256">
      <c r="A13" s="127"/>
      <c r="B13" s="128"/>
      <c r="C13" s="128"/>
      <c r="D13" s="128"/>
      <c r="E13" s="128"/>
      <c r="F13" s="128"/>
      <c r="G13" s="128"/>
      <c r="H13" s="128"/>
      <c r="I13" s="128"/>
      <c r="J13" s="128"/>
      <c r="K13" s="128"/>
      <c r="L13" s="128"/>
      <c r="M13" s="128"/>
      <c r="N13" s="128"/>
      <c r="O13" s="128"/>
      <c r="P13" s="128"/>
      <c r="Q13" s="128"/>
      <c r="R13" s="128"/>
      <c r="S13" s="128"/>
      <c r="T13" s="128"/>
      <c r="U13" s="128"/>
      <c r="V13" s="128"/>
      <c r="W13" s="128"/>
      <c r="X13" s="128"/>
      <c r="Y13" s="128"/>
      <c r="Z13" s="128"/>
      <c r="AA13" s="128"/>
      <c r="AB13" s="128"/>
      <c r="AC13" s="128"/>
      <c r="AD13" s="128"/>
      <c r="AE13" s="128"/>
      <c r="AF13" s="128"/>
      <c r="AG13" s="128"/>
      <c r="AH13" s="128"/>
      <c r="AI13" s="128"/>
      <c r="AJ13" s="128"/>
      <c r="AK13" s="128"/>
      <c r="AL13" s="128"/>
      <c r="AM13" s="128"/>
      <c r="AN13" s="128"/>
      <c r="AO13" s="128"/>
      <c r="AP13" s="128"/>
      <c r="AQ13" s="128"/>
      <c r="AR13" s="128"/>
      <c r="AS13" s="128"/>
      <c r="AT13" s="128"/>
      <c r="AU13" s="128"/>
      <c r="AV13" s="128"/>
      <c r="AW13" s="128"/>
      <c r="AX13" s="128"/>
      <c r="AY13" s="128"/>
      <c r="AZ13" s="128"/>
      <c r="BA13" s="128"/>
      <c r="BB13" s="128"/>
      <c r="BC13" s="128"/>
      <c r="BD13" s="128"/>
      <c r="BE13" s="128"/>
      <c r="BF13" s="128"/>
      <c r="BG13" s="128"/>
      <c r="BH13" s="128"/>
      <c r="BI13" s="128"/>
      <c r="BJ13" s="128"/>
      <c r="BK13" s="128"/>
      <c r="BL13" s="128"/>
      <c r="BM13" s="128"/>
      <c r="BN13" s="128"/>
      <c r="BO13" s="128"/>
      <c r="BP13" s="128"/>
      <c r="BQ13" s="128"/>
      <c r="BR13" s="128"/>
      <c r="BS13" s="128"/>
      <c r="BT13" s="128"/>
      <c r="BU13" s="128"/>
      <c r="BV13" s="128"/>
      <c r="BW13" s="128"/>
      <c r="BX13" s="128"/>
      <c r="BY13" s="128"/>
      <c r="BZ13" s="128"/>
      <c r="CA13" s="128"/>
      <c r="CB13" s="128"/>
      <c r="CC13" s="128"/>
      <c r="CD13" s="128"/>
      <c r="CE13" s="128"/>
      <c r="CF13" s="128"/>
      <c r="CG13" s="128"/>
      <c r="CH13" s="128"/>
      <c r="CI13" s="128"/>
      <c r="CJ13" s="128"/>
      <c r="CK13" s="128"/>
      <c r="CL13" s="128"/>
      <c r="CM13" s="128"/>
      <c r="CN13" s="128"/>
      <c r="CO13" s="128"/>
      <c r="CP13" s="128"/>
      <c r="CQ13" s="128"/>
      <c r="CR13" s="128"/>
      <c r="CS13" s="128"/>
      <c r="CT13" s="128"/>
      <c r="CU13" s="128"/>
      <c r="CV13" s="128"/>
      <c r="CW13" s="128"/>
      <c r="CX13" s="128"/>
      <c r="CY13" s="128"/>
      <c r="CZ13" s="128"/>
      <c r="DA13" s="128"/>
      <c r="DB13" s="128"/>
      <c r="DC13" s="128"/>
      <c r="DD13" s="128"/>
      <c r="DE13" s="128"/>
      <c r="DF13" s="128"/>
      <c r="DG13" s="128"/>
      <c r="DH13" s="128"/>
      <c r="DI13" s="128"/>
      <c r="DJ13" s="128"/>
      <c r="DK13" s="128"/>
      <c r="DL13" s="128"/>
      <c r="DM13" s="128"/>
      <c r="DN13" s="128"/>
      <c r="DO13" s="128"/>
      <c r="DP13" s="128"/>
      <c r="DQ13" s="128"/>
      <c r="DR13" s="127"/>
      <c r="DS13" s="127"/>
      <c r="DT13" s="127"/>
      <c r="DU13" s="127"/>
      <c r="DV13" s="127"/>
      <c r="DW13" s="127"/>
      <c r="DX13" s="127"/>
      <c r="DY13" s="127"/>
      <c r="DZ13" s="127"/>
      <c r="EB13" s="127"/>
      <c r="EC13" s="127"/>
      <c r="ED13" s="127"/>
      <c r="EE13" s="127"/>
      <c r="EF13" s="127"/>
      <c r="EG13" s="127"/>
      <c r="EH13" s="127"/>
      <c r="EI13" s="127"/>
      <c r="EJ13" s="127"/>
      <c r="EK13" s="127"/>
      <c r="EL13" s="127"/>
      <c r="EM13" s="127"/>
    </row>
    <row r="14" spans="1:256">
      <c r="A14" s="127"/>
      <c r="B14" s="128"/>
      <c r="C14" s="128"/>
      <c r="D14" s="128"/>
      <c r="E14" s="128"/>
      <c r="F14" s="128"/>
      <c r="G14" s="128"/>
      <c r="H14" s="128"/>
      <c r="I14" s="128"/>
      <c r="J14" s="128"/>
      <c r="K14" s="128"/>
      <c r="L14" s="128"/>
      <c r="M14" s="128"/>
      <c r="N14" s="128"/>
      <c r="O14" s="128"/>
      <c r="P14" s="128"/>
      <c r="Q14" s="128"/>
      <c r="R14" s="128"/>
      <c r="S14" s="128"/>
      <c r="T14" s="128"/>
      <c r="U14" s="128"/>
      <c r="V14" s="128"/>
      <c r="W14" s="128"/>
      <c r="X14" s="128"/>
      <c r="Y14" s="128"/>
      <c r="Z14" s="128"/>
      <c r="AA14" s="128"/>
      <c r="AB14" s="128"/>
      <c r="AC14" s="128"/>
      <c r="AD14" s="128"/>
      <c r="AE14" s="128"/>
      <c r="AF14" s="128"/>
      <c r="AG14" s="128"/>
      <c r="AH14" s="128"/>
      <c r="AI14" s="128"/>
      <c r="AJ14" s="128"/>
      <c r="AK14" s="128"/>
      <c r="AL14" s="128"/>
      <c r="AM14" s="128"/>
      <c r="AN14" s="128"/>
      <c r="AO14" s="128"/>
      <c r="AP14" s="128"/>
      <c r="AQ14" s="128"/>
      <c r="AR14" s="128"/>
      <c r="AS14" s="128"/>
      <c r="AT14" s="128"/>
      <c r="AU14" s="128"/>
      <c r="AV14" s="128"/>
      <c r="AW14" s="128"/>
      <c r="AX14" s="128"/>
      <c r="AY14" s="128"/>
      <c r="AZ14" s="128"/>
      <c r="BA14" s="128"/>
      <c r="BB14" s="128"/>
      <c r="BC14" s="128"/>
      <c r="BD14" s="128"/>
      <c r="BE14" s="128"/>
      <c r="BF14" s="128"/>
      <c r="BG14" s="128"/>
      <c r="BH14" s="128"/>
      <c r="BI14" s="128"/>
      <c r="BJ14" s="128"/>
      <c r="BK14" s="128"/>
      <c r="BL14" s="128"/>
      <c r="BM14" s="128"/>
      <c r="BN14" s="128"/>
      <c r="BO14" s="128"/>
      <c r="BP14" s="128"/>
      <c r="BQ14" s="128"/>
      <c r="BR14" s="128"/>
      <c r="BS14" s="128"/>
      <c r="BT14" s="128"/>
      <c r="BU14" s="128"/>
      <c r="BV14" s="128"/>
      <c r="BW14" s="128"/>
      <c r="BX14" s="128"/>
      <c r="BY14" s="128"/>
      <c r="BZ14" s="128"/>
      <c r="CA14" s="128"/>
      <c r="CB14" s="128"/>
      <c r="CC14" s="128"/>
      <c r="CD14" s="128"/>
      <c r="CE14" s="128"/>
      <c r="CF14" s="128"/>
      <c r="CG14" s="128"/>
      <c r="CH14" s="128"/>
      <c r="CI14" s="128"/>
      <c r="CJ14" s="128"/>
      <c r="CK14" s="128"/>
      <c r="CL14" s="128"/>
      <c r="CM14" s="128"/>
      <c r="CN14" s="128"/>
      <c r="CO14" s="128"/>
      <c r="CP14" s="128"/>
      <c r="CQ14" s="128"/>
      <c r="CR14" s="128"/>
      <c r="CS14" s="128"/>
      <c r="CT14" s="128"/>
      <c r="CU14" s="128"/>
      <c r="CV14" s="128"/>
      <c r="CW14" s="128"/>
      <c r="CX14" s="128"/>
      <c r="CY14" s="128"/>
      <c r="CZ14" s="128"/>
      <c r="DA14" s="128"/>
      <c r="DB14" s="128"/>
      <c r="DC14" s="128"/>
      <c r="DD14" s="128"/>
      <c r="DE14" s="128"/>
      <c r="DF14" s="128"/>
      <c r="DG14" s="128"/>
      <c r="DH14" s="128"/>
      <c r="DI14" s="128"/>
      <c r="DJ14" s="128"/>
      <c r="DK14" s="128"/>
      <c r="DL14" s="128"/>
      <c r="DM14" s="128"/>
      <c r="DN14" s="128"/>
      <c r="DO14" s="128"/>
      <c r="DP14" s="128"/>
      <c r="DQ14" s="128"/>
      <c r="DR14" s="127"/>
      <c r="DS14" s="127"/>
      <c r="DT14" s="127"/>
      <c r="DU14" s="127"/>
      <c r="DV14" s="127"/>
      <c r="DW14" s="127"/>
      <c r="DX14" s="127"/>
      <c r="DY14" s="127"/>
      <c r="DZ14" s="127"/>
      <c r="EB14" s="127"/>
      <c r="EC14" s="127"/>
      <c r="ED14" s="127"/>
      <c r="EE14" s="127"/>
      <c r="EF14" s="127"/>
      <c r="EG14" s="127"/>
      <c r="EH14" s="127"/>
      <c r="EI14" s="127"/>
      <c r="EJ14" s="127"/>
      <c r="EK14" s="127"/>
      <c r="EL14" s="127"/>
      <c r="EM14" s="127"/>
    </row>
    <row r="15" spans="1:256">
      <c r="A15" s="127"/>
      <c r="B15" s="128"/>
      <c r="C15" s="128"/>
      <c r="D15" s="128"/>
      <c r="E15" s="128"/>
      <c r="F15" s="128"/>
      <c r="G15" s="128"/>
      <c r="H15" s="128"/>
      <c r="I15" s="128"/>
      <c r="J15" s="128"/>
      <c r="K15" s="128"/>
      <c r="L15" s="128"/>
      <c r="M15" s="128"/>
      <c r="N15" s="128"/>
      <c r="O15" s="128"/>
      <c r="P15" s="128"/>
      <c r="Q15" s="128"/>
      <c r="R15" s="128"/>
      <c r="S15" s="128"/>
      <c r="T15" s="128"/>
      <c r="U15" s="128"/>
      <c r="V15" s="128"/>
      <c r="W15" s="128"/>
      <c r="X15" s="128"/>
      <c r="Y15" s="128"/>
      <c r="Z15" s="128"/>
      <c r="AA15" s="128"/>
      <c r="AB15" s="128"/>
      <c r="AC15" s="128"/>
      <c r="AD15" s="128"/>
      <c r="AE15" s="128"/>
      <c r="AF15" s="128"/>
      <c r="AG15" s="128"/>
      <c r="AH15" s="128"/>
      <c r="AI15" s="128"/>
      <c r="AJ15" s="128"/>
      <c r="AK15" s="128"/>
      <c r="AL15" s="128"/>
      <c r="AM15" s="128"/>
      <c r="AN15" s="128"/>
      <c r="AO15" s="128"/>
      <c r="AP15" s="128"/>
      <c r="AQ15" s="128"/>
      <c r="AR15" s="128"/>
      <c r="AS15" s="128"/>
      <c r="AT15" s="128"/>
      <c r="AU15" s="128"/>
      <c r="AV15" s="128"/>
      <c r="AW15" s="128"/>
      <c r="AX15" s="128"/>
      <c r="AY15" s="128"/>
      <c r="AZ15" s="128"/>
      <c r="BA15" s="128"/>
      <c r="BB15" s="128"/>
      <c r="BC15" s="128"/>
      <c r="BD15" s="128"/>
      <c r="BE15" s="128"/>
      <c r="BF15" s="128"/>
      <c r="BG15" s="128"/>
      <c r="BH15" s="128"/>
      <c r="BI15" s="128"/>
      <c r="BJ15" s="128"/>
      <c r="BK15" s="128"/>
      <c r="BL15" s="128"/>
      <c r="BM15" s="128"/>
      <c r="BN15" s="128"/>
      <c r="BO15" s="128"/>
      <c r="BP15" s="128"/>
      <c r="BQ15" s="128"/>
      <c r="BR15" s="128"/>
      <c r="BS15" s="128"/>
      <c r="BT15" s="128"/>
      <c r="BU15" s="128"/>
      <c r="BV15" s="128"/>
      <c r="BW15" s="128"/>
      <c r="BX15" s="128"/>
      <c r="BY15" s="128"/>
      <c r="BZ15" s="128"/>
      <c r="CA15" s="128"/>
      <c r="CB15" s="128"/>
      <c r="CC15" s="128"/>
      <c r="CD15" s="128"/>
      <c r="CE15" s="128"/>
      <c r="CF15" s="128"/>
      <c r="CG15" s="128"/>
      <c r="CH15" s="128"/>
      <c r="CI15" s="128"/>
      <c r="CJ15" s="128"/>
      <c r="CK15" s="128"/>
      <c r="CL15" s="128"/>
      <c r="CM15" s="128"/>
      <c r="CN15" s="128"/>
      <c r="CO15" s="128"/>
      <c r="CP15" s="128"/>
      <c r="CQ15" s="128"/>
      <c r="CR15" s="128"/>
      <c r="CS15" s="128"/>
      <c r="CT15" s="128"/>
      <c r="CU15" s="128"/>
      <c r="CV15" s="128"/>
      <c r="CW15" s="128"/>
      <c r="CX15" s="128"/>
      <c r="CY15" s="128"/>
      <c r="CZ15" s="128"/>
      <c r="DA15" s="128"/>
      <c r="DB15" s="128"/>
      <c r="DC15" s="128"/>
      <c r="DD15" s="128"/>
      <c r="DE15" s="128"/>
      <c r="DF15" s="128"/>
      <c r="DG15" s="128"/>
      <c r="DH15" s="128"/>
      <c r="DI15" s="128"/>
      <c r="DJ15" s="128"/>
      <c r="DK15" s="128"/>
      <c r="DL15" s="128"/>
      <c r="DM15" s="128"/>
      <c r="DN15" s="128"/>
      <c r="DO15" s="128"/>
      <c r="DP15" s="128"/>
      <c r="DQ15" s="128"/>
      <c r="DR15" s="127"/>
      <c r="DS15" s="127"/>
      <c r="DT15" s="127"/>
      <c r="DU15" s="127"/>
      <c r="DV15" s="127"/>
      <c r="DW15" s="127"/>
      <c r="DX15" s="127"/>
      <c r="DY15" s="127"/>
      <c r="DZ15" s="127"/>
      <c r="EB15" s="127"/>
      <c r="EC15" s="127"/>
      <c r="ED15" s="127"/>
      <c r="EE15" s="127"/>
      <c r="EF15" s="127"/>
      <c r="EG15" s="127"/>
      <c r="EH15" s="127"/>
      <c r="EI15" s="127"/>
      <c r="EJ15" s="127"/>
      <c r="EK15" s="127"/>
      <c r="EL15" s="127"/>
      <c r="EM15" s="127"/>
    </row>
    <row r="16" spans="1:256">
      <c r="A16" s="127"/>
      <c r="B16" s="128"/>
      <c r="C16" s="128"/>
      <c r="D16" s="128"/>
      <c r="E16" s="128"/>
      <c r="F16" s="128"/>
      <c r="G16" s="128"/>
      <c r="H16" s="128"/>
      <c r="I16" s="128"/>
      <c r="J16" s="128"/>
      <c r="K16" s="128"/>
      <c r="L16" s="128"/>
      <c r="M16" s="128"/>
      <c r="N16" s="128"/>
      <c r="O16" s="128"/>
      <c r="P16" s="128"/>
      <c r="Q16" s="128"/>
      <c r="R16" s="128"/>
      <c r="S16" s="128"/>
      <c r="T16" s="128"/>
      <c r="U16" s="128"/>
      <c r="V16" s="128"/>
      <c r="W16" s="128"/>
      <c r="X16" s="128"/>
      <c r="Y16" s="128"/>
      <c r="Z16" s="128"/>
      <c r="AA16" s="128"/>
      <c r="AB16" s="128"/>
      <c r="AC16" s="128"/>
      <c r="AD16" s="128"/>
      <c r="AE16" s="128"/>
      <c r="AF16" s="128"/>
      <c r="AG16" s="128"/>
      <c r="AH16" s="128"/>
      <c r="AI16" s="128"/>
      <c r="AJ16" s="128"/>
      <c r="AK16" s="128"/>
      <c r="AL16" s="128"/>
      <c r="AM16" s="128"/>
      <c r="AN16" s="128"/>
      <c r="AO16" s="128"/>
      <c r="AP16" s="128"/>
      <c r="AQ16" s="128"/>
      <c r="AR16" s="128"/>
      <c r="AS16" s="128"/>
      <c r="AT16" s="128"/>
      <c r="AU16" s="128"/>
      <c r="AV16" s="128"/>
      <c r="AW16" s="128"/>
      <c r="AX16" s="128"/>
      <c r="AY16" s="128"/>
      <c r="AZ16" s="128"/>
      <c r="BA16" s="128"/>
      <c r="BB16" s="128"/>
      <c r="BC16" s="128"/>
      <c r="BD16" s="128"/>
      <c r="BE16" s="128"/>
      <c r="BF16" s="128"/>
      <c r="BG16" s="128"/>
      <c r="BH16" s="128"/>
      <c r="BI16" s="128"/>
      <c r="BJ16" s="128"/>
      <c r="BK16" s="128"/>
      <c r="BL16" s="128"/>
      <c r="BM16" s="128"/>
      <c r="BN16" s="128"/>
      <c r="BO16" s="128"/>
      <c r="BP16" s="128"/>
      <c r="BQ16" s="128"/>
      <c r="BR16" s="128"/>
      <c r="BS16" s="128"/>
      <c r="BT16" s="128"/>
      <c r="BU16" s="128"/>
      <c r="BV16" s="128"/>
      <c r="BW16" s="128"/>
      <c r="BX16" s="128"/>
      <c r="BY16" s="128"/>
      <c r="BZ16" s="128"/>
      <c r="CA16" s="128"/>
      <c r="CB16" s="128"/>
      <c r="CC16" s="128"/>
      <c r="CD16" s="128"/>
      <c r="CE16" s="128"/>
      <c r="CF16" s="128"/>
      <c r="CG16" s="128"/>
      <c r="CH16" s="128"/>
      <c r="CI16" s="128"/>
      <c r="CJ16" s="128"/>
      <c r="CK16" s="128"/>
      <c r="CL16" s="128"/>
      <c r="CM16" s="128"/>
      <c r="CN16" s="128"/>
      <c r="CO16" s="128"/>
      <c r="CP16" s="128"/>
      <c r="CQ16" s="128"/>
      <c r="CR16" s="128"/>
      <c r="CS16" s="128"/>
      <c r="CT16" s="128"/>
      <c r="CU16" s="128"/>
      <c r="CV16" s="128"/>
      <c r="CW16" s="128"/>
      <c r="CX16" s="128"/>
      <c r="CY16" s="128"/>
      <c r="CZ16" s="128"/>
      <c r="DA16" s="128"/>
      <c r="DB16" s="128"/>
      <c r="DC16" s="128"/>
      <c r="DD16" s="128"/>
      <c r="DE16" s="128"/>
      <c r="DF16" s="128"/>
      <c r="DG16" s="128"/>
      <c r="DH16" s="128"/>
      <c r="DI16" s="128"/>
      <c r="DJ16" s="128"/>
      <c r="DK16" s="128"/>
      <c r="DL16" s="128"/>
      <c r="DM16" s="128"/>
      <c r="DN16" s="128"/>
      <c r="DO16" s="128"/>
      <c r="DP16" s="128"/>
      <c r="DQ16" s="128"/>
      <c r="DR16" s="127"/>
      <c r="DS16" s="127"/>
      <c r="DT16" s="127"/>
      <c r="DU16" s="127"/>
      <c r="DV16" s="127"/>
      <c r="DW16" s="127"/>
      <c r="DX16" s="127"/>
      <c r="DY16" s="127"/>
      <c r="DZ16" s="127"/>
      <c r="EB16" s="127"/>
      <c r="EC16" s="127"/>
      <c r="ED16" s="127"/>
      <c r="EE16" s="127"/>
      <c r="EF16" s="127"/>
      <c r="EG16" s="127"/>
      <c r="EH16" s="127"/>
      <c r="EI16" s="127"/>
      <c r="EJ16" s="127"/>
      <c r="EK16" s="127"/>
      <c r="EL16" s="127"/>
      <c r="EM16" s="127"/>
    </row>
    <row r="17" spans="1:143">
      <c r="A17" s="127"/>
      <c r="B17" s="128"/>
      <c r="C17" s="128"/>
      <c r="D17" s="128"/>
      <c r="E17" s="128"/>
      <c r="F17" s="128"/>
      <c r="G17" s="128"/>
      <c r="H17" s="128"/>
      <c r="I17" s="128"/>
      <c r="J17" s="128"/>
      <c r="K17" s="128"/>
      <c r="L17" s="128"/>
      <c r="M17" s="128"/>
      <c r="N17" s="128"/>
      <c r="O17" s="128"/>
      <c r="P17" s="128"/>
      <c r="Q17" s="128"/>
      <c r="R17" s="128"/>
      <c r="S17" s="128"/>
      <c r="T17" s="128"/>
      <c r="U17" s="128"/>
      <c r="V17" s="128"/>
      <c r="W17" s="128"/>
      <c r="X17" s="128"/>
      <c r="Y17" s="128"/>
      <c r="Z17" s="128"/>
      <c r="AA17" s="128"/>
      <c r="AB17" s="128"/>
      <c r="AC17" s="128"/>
      <c r="AD17" s="128"/>
      <c r="AE17" s="128"/>
      <c r="AF17" s="128"/>
      <c r="AG17" s="128"/>
      <c r="AH17" s="128"/>
      <c r="AI17" s="128"/>
      <c r="AJ17" s="128"/>
      <c r="AK17" s="128"/>
      <c r="AL17" s="128"/>
      <c r="AM17" s="128"/>
      <c r="AN17" s="128"/>
      <c r="AO17" s="128"/>
      <c r="AP17" s="128"/>
      <c r="AQ17" s="128"/>
      <c r="AR17" s="128"/>
      <c r="AS17" s="128"/>
      <c r="AT17" s="128"/>
      <c r="AU17" s="128"/>
      <c r="AV17" s="128"/>
      <c r="AW17" s="128"/>
      <c r="AX17" s="128"/>
      <c r="AY17" s="128"/>
      <c r="AZ17" s="128"/>
      <c r="BA17" s="128"/>
      <c r="BB17" s="128"/>
      <c r="BC17" s="128"/>
      <c r="BD17" s="128"/>
      <c r="BE17" s="128"/>
      <c r="BF17" s="128"/>
      <c r="BG17" s="128"/>
      <c r="BH17" s="128"/>
      <c r="BI17" s="128"/>
      <c r="BJ17" s="128"/>
      <c r="BK17" s="128"/>
      <c r="BL17" s="128"/>
      <c r="BM17" s="128"/>
      <c r="BN17" s="128"/>
      <c r="BO17" s="128"/>
      <c r="BP17" s="128"/>
      <c r="BQ17" s="128"/>
      <c r="BR17" s="128"/>
      <c r="BS17" s="128"/>
      <c r="BT17" s="128"/>
      <c r="BU17" s="128"/>
      <c r="BV17" s="128"/>
      <c r="BW17" s="128"/>
      <c r="BX17" s="128"/>
      <c r="BY17" s="128"/>
      <c r="BZ17" s="128"/>
      <c r="CA17" s="128"/>
      <c r="CB17" s="128"/>
      <c r="CC17" s="128"/>
      <c r="CD17" s="128"/>
      <c r="CE17" s="128"/>
      <c r="CF17" s="128"/>
      <c r="CG17" s="128"/>
      <c r="CH17" s="128"/>
      <c r="CI17" s="128"/>
      <c r="CJ17" s="128"/>
      <c r="CK17" s="128"/>
      <c r="CL17" s="128"/>
      <c r="CM17" s="128"/>
      <c r="CN17" s="128"/>
      <c r="CO17" s="128"/>
      <c r="CP17" s="128"/>
      <c r="CQ17" s="128"/>
      <c r="CR17" s="128"/>
      <c r="CS17" s="128"/>
      <c r="CT17" s="128"/>
      <c r="CU17" s="128"/>
      <c r="CV17" s="128"/>
      <c r="CW17" s="128"/>
      <c r="CX17" s="128"/>
      <c r="CY17" s="128"/>
      <c r="CZ17" s="128"/>
      <c r="DA17" s="128"/>
      <c r="DB17" s="128"/>
      <c r="DC17" s="128"/>
      <c r="DD17" s="128"/>
      <c r="DE17" s="128"/>
      <c r="DF17" s="128"/>
      <c r="DG17" s="128"/>
      <c r="DH17" s="128"/>
      <c r="DI17" s="128"/>
      <c r="DJ17" s="128"/>
      <c r="DK17" s="128"/>
      <c r="DL17" s="128"/>
      <c r="DM17" s="128"/>
      <c r="DN17" s="128"/>
      <c r="DO17" s="128"/>
      <c r="DP17" s="128"/>
      <c r="DQ17" s="128"/>
      <c r="DR17" s="127"/>
      <c r="DS17" s="127"/>
      <c r="DT17" s="127"/>
      <c r="DU17" s="127"/>
      <c r="DV17" s="127"/>
      <c r="DW17" s="127"/>
      <c r="DX17" s="127"/>
      <c r="DY17" s="127"/>
      <c r="DZ17" s="127"/>
      <c r="EB17" s="127"/>
      <c r="EC17" s="127"/>
      <c r="ED17" s="127"/>
      <c r="EE17" s="127"/>
      <c r="EF17" s="127"/>
      <c r="EG17" s="127"/>
      <c r="EH17" s="127"/>
      <c r="EI17" s="127"/>
      <c r="EJ17" s="127"/>
      <c r="EK17" s="127"/>
      <c r="EL17" s="127"/>
      <c r="EM17" s="127"/>
    </row>
    <row r="18" spans="1:143">
      <c r="A18" s="127"/>
      <c r="B18" s="128"/>
      <c r="C18" s="128"/>
      <c r="D18" s="128"/>
      <c r="E18" s="128"/>
      <c r="F18" s="128"/>
      <c r="G18" s="128"/>
      <c r="H18" s="128"/>
      <c r="I18" s="128"/>
      <c r="J18" s="128"/>
      <c r="K18" s="128"/>
      <c r="L18" s="128"/>
      <c r="M18" s="128"/>
      <c r="N18" s="128"/>
      <c r="O18" s="128"/>
      <c r="P18" s="128"/>
      <c r="Q18" s="128"/>
      <c r="R18" s="128"/>
      <c r="S18" s="128"/>
      <c r="T18" s="128"/>
      <c r="U18" s="128"/>
      <c r="V18" s="128"/>
      <c r="W18" s="128"/>
      <c r="X18" s="128"/>
      <c r="Y18" s="128"/>
      <c r="Z18" s="128"/>
      <c r="AA18" s="128"/>
      <c r="AB18" s="128"/>
      <c r="AC18" s="128"/>
      <c r="AD18" s="128"/>
      <c r="AE18" s="128"/>
      <c r="AF18" s="128"/>
      <c r="AG18" s="128"/>
      <c r="AH18" s="128"/>
      <c r="AI18" s="128"/>
      <c r="AJ18" s="128"/>
      <c r="AK18" s="128"/>
      <c r="AL18" s="128"/>
      <c r="AM18" s="128"/>
      <c r="AN18" s="128"/>
      <c r="AO18" s="128"/>
      <c r="AP18" s="128"/>
      <c r="AQ18" s="128"/>
      <c r="AR18" s="128"/>
      <c r="AS18" s="128"/>
      <c r="AT18" s="128"/>
      <c r="AU18" s="128"/>
      <c r="AV18" s="128"/>
      <c r="AW18" s="128"/>
      <c r="AX18" s="128"/>
      <c r="AY18" s="128"/>
      <c r="AZ18" s="128"/>
      <c r="BA18" s="128"/>
      <c r="BB18" s="128"/>
      <c r="BC18" s="128"/>
      <c r="BD18" s="128"/>
      <c r="BE18" s="128"/>
      <c r="BF18" s="128"/>
      <c r="BG18" s="128"/>
      <c r="BH18" s="128"/>
      <c r="BI18" s="128"/>
      <c r="BJ18" s="128"/>
      <c r="BK18" s="128"/>
      <c r="BL18" s="128"/>
      <c r="BM18" s="128"/>
      <c r="BN18" s="128"/>
      <c r="BO18" s="128"/>
      <c r="BP18" s="128"/>
      <c r="BQ18" s="128"/>
      <c r="BR18" s="128"/>
      <c r="BS18" s="128"/>
      <c r="BT18" s="128"/>
      <c r="BU18" s="128"/>
      <c r="BV18" s="128"/>
      <c r="BW18" s="128"/>
      <c r="BX18" s="128"/>
      <c r="BY18" s="128"/>
      <c r="BZ18" s="128"/>
      <c r="CA18" s="128"/>
      <c r="CB18" s="128"/>
      <c r="CC18" s="128"/>
      <c r="CD18" s="128"/>
      <c r="CE18" s="128"/>
      <c r="CF18" s="128"/>
      <c r="CG18" s="128"/>
      <c r="CH18" s="128"/>
      <c r="CI18" s="128"/>
      <c r="CJ18" s="128"/>
      <c r="CK18" s="128"/>
      <c r="CL18" s="128"/>
      <c r="CM18" s="128"/>
      <c r="CN18" s="128"/>
      <c r="CO18" s="128"/>
      <c r="CP18" s="128"/>
      <c r="CQ18" s="128"/>
      <c r="CR18" s="128"/>
      <c r="CS18" s="128"/>
      <c r="CT18" s="128"/>
      <c r="CU18" s="128"/>
      <c r="CV18" s="128"/>
      <c r="CW18" s="128"/>
      <c r="CX18" s="128"/>
      <c r="CY18" s="128"/>
      <c r="CZ18" s="128"/>
      <c r="DA18" s="128"/>
      <c r="DB18" s="128"/>
      <c r="DC18" s="128"/>
      <c r="DD18" s="128"/>
      <c r="DE18" s="128"/>
      <c r="DF18" s="128"/>
      <c r="DG18" s="128"/>
      <c r="DH18" s="128"/>
      <c r="DI18" s="128"/>
      <c r="DJ18" s="128"/>
      <c r="DK18" s="128"/>
      <c r="DL18" s="128"/>
      <c r="DM18" s="128"/>
      <c r="DN18" s="128"/>
      <c r="DO18" s="128"/>
      <c r="DP18" s="128"/>
      <c r="DQ18" s="128"/>
      <c r="DR18" s="127"/>
      <c r="DS18" s="127"/>
      <c r="DT18" s="127"/>
      <c r="DU18" s="127"/>
      <c r="DV18" s="127"/>
      <c r="DW18" s="127"/>
      <c r="DX18" s="127"/>
      <c r="DY18" s="127"/>
      <c r="DZ18" s="127"/>
      <c r="EB18" s="127"/>
      <c r="EC18" s="127"/>
      <c r="ED18" s="127"/>
      <c r="EE18" s="127"/>
      <c r="EF18" s="127"/>
      <c r="EG18" s="127"/>
      <c r="EH18" s="127"/>
      <c r="EI18" s="127"/>
      <c r="EJ18" s="127"/>
      <c r="EK18" s="127"/>
      <c r="EL18" s="127"/>
      <c r="EM18" s="127"/>
    </row>
    <row r="19" spans="1:143">
      <c r="A19" s="127"/>
      <c r="B19" s="128"/>
      <c r="C19" s="128"/>
      <c r="D19" s="128"/>
      <c r="E19" s="128"/>
      <c r="F19" s="128"/>
      <c r="G19" s="128"/>
      <c r="H19" s="128"/>
      <c r="I19" s="128"/>
      <c r="J19" s="128"/>
      <c r="K19" s="128"/>
      <c r="L19" s="128"/>
      <c r="M19" s="128"/>
      <c r="N19" s="128"/>
      <c r="O19" s="128"/>
      <c r="P19" s="128"/>
      <c r="Q19" s="128"/>
      <c r="R19" s="128"/>
      <c r="S19" s="128"/>
      <c r="T19" s="128"/>
      <c r="U19" s="128"/>
      <c r="V19" s="128"/>
      <c r="W19" s="128"/>
      <c r="X19" s="128"/>
      <c r="Y19" s="128"/>
      <c r="Z19" s="128"/>
      <c r="AA19" s="128"/>
      <c r="AB19" s="128"/>
      <c r="AC19" s="128"/>
      <c r="AD19" s="128"/>
      <c r="AE19" s="128"/>
      <c r="AF19" s="128"/>
      <c r="AG19" s="128"/>
      <c r="AH19" s="128"/>
      <c r="AI19" s="128"/>
      <c r="AJ19" s="128"/>
      <c r="AK19" s="128"/>
      <c r="AL19" s="128"/>
      <c r="AM19" s="128"/>
      <c r="AN19" s="128"/>
      <c r="AO19" s="128"/>
      <c r="AP19" s="128"/>
      <c r="AQ19" s="128"/>
      <c r="AR19" s="128"/>
      <c r="AS19" s="128"/>
      <c r="AT19" s="128"/>
      <c r="AU19" s="128"/>
      <c r="AV19" s="128"/>
      <c r="AW19" s="128"/>
      <c r="AX19" s="128"/>
      <c r="AY19" s="128"/>
      <c r="AZ19" s="128"/>
      <c r="BA19" s="128"/>
      <c r="BB19" s="128"/>
      <c r="BC19" s="128"/>
      <c r="BD19" s="128"/>
      <c r="BE19" s="128"/>
      <c r="BF19" s="128"/>
      <c r="BG19" s="128"/>
      <c r="BH19" s="128"/>
      <c r="BI19" s="128"/>
      <c r="BJ19" s="128"/>
      <c r="BK19" s="128"/>
      <c r="BL19" s="128"/>
      <c r="BM19" s="128"/>
      <c r="BN19" s="128"/>
      <c r="BO19" s="128"/>
      <c r="BP19" s="128"/>
      <c r="BQ19" s="128"/>
      <c r="BR19" s="128"/>
      <c r="BS19" s="128"/>
      <c r="BT19" s="128"/>
      <c r="BU19" s="128"/>
      <c r="BV19" s="128"/>
      <c r="BW19" s="128"/>
      <c r="BX19" s="128"/>
      <c r="BY19" s="128"/>
      <c r="BZ19" s="128"/>
      <c r="CA19" s="128"/>
      <c r="CB19" s="128"/>
      <c r="CC19" s="128"/>
      <c r="CD19" s="128"/>
      <c r="CE19" s="128"/>
      <c r="CF19" s="128"/>
      <c r="CG19" s="128"/>
      <c r="CH19" s="128"/>
      <c r="CI19" s="128"/>
      <c r="CJ19" s="128"/>
      <c r="CK19" s="128"/>
      <c r="CL19" s="128"/>
      <c r="CM19" s="128"/>
      <c r="CN19" s="128"/>
      <c r="CO19" s="128"/>
      <c r="CP19" s="128"/>
      <c r="CQ19" s="128"/>
      <c r="CR19" s="128"/>
      <c r="CS19" s="128"/>
      <c r="CT19" s="128"/>
      <c r="CU19" s="128"/>
      <c r="CV19" s="128"/>
      <c r="CW19" s="128"/>
      <c r="CX19" s="128"/>
      <c r="CY19" s="128"/>
      <c r="CZ19" s="128"/>
      <c r="DA19" s="128"/>
      <c r="DB19" s="128"/>
      <c r="DC19" s="128"/>
      <c r="DD19" s="128"/>
      <c r="DE19" s="128"/>
      <c r="DF19" s="128"/>
      <c r="DG19" s="128"/>
      <c r="DH19" s="128"/>
      <c r="DI19" s="128"/>
      <c r="DJ19" s="128"/>
      <c r="DK19" s="128"/>
      <c r="DL19" s="128"/>
      <c r="DM19" s="128"/>
      <c r="DN19" s="128"/>
      <c r="DO19" s="128"/>
      <c r="DP19" s="128"/>
      <c r="DQ19" s="128"/>
      <c r="DR19" s="127"/>
      <c r="DS19" s="127"/>
      <c r="DT19" s="127"/>
      <c r="DU19" s="127"/>
      <c r="DV19" s="127"/>
      <c r="DW19" s="127"/>
      <c r="DX19" s="127"/>
      <c r="DY19" s="127"/>
      <c r="DZ19" s="127"/>
      <c r="EB19" s="127"/>
      <c r="EC19" s="127"/>
      <c r="ED19" s="127"/>
      <c r="EE19" s="127"/>
      <c r="EF19" s="127"/>
      <c r="EG19" s="127"/>
      <c r="EH19" s="127"/>
      <c r="EI19" s="127"/>
      <c r="EJ19" s="127"/>
      <c r="EK19" s="127"/>
      <c r="EL19" s="127"/>
      <c r="EM19" s="127"/>
    </row>
    <row r="20" spans="1:143">
      <c r="A20" s="127"/>
      <c r="B20" s="128"/>
      <c r="C20" s="128"/>
      <c r="D20" s="128"/>
      <c r="E20" s="128"/>
      <c r="F20" s="128"/>
      <c r="G20" s="128"/>
      <c r="H20" s="128"/>
      <c r="I20" s="128"/>
      <c r="J20" s="128"/>
      <c r="K20" s="128"/>
      <c r="L20" s="128"/>
      <c r="M20" s="128"/>
      <c r="N20" s="128"/>
      <c r="O20" s="128"/>
      <c r="P20" s="128"/>
      <c r="Q20" s="128"/>
      <c r="R20" s="128"/>
      <c r="S20" s="128"/>
      <c r="T20" s="128"/>
      <c r="U20" s="128"/>
      <c r="V20" s="128"/>
      <c r="W20" s="128"/>
      <c r="X20" s="128"/>
      <c r="Y20" s="128"/>
      <c r="Z20" s="128"/>
      <c r="AA20" s="128"/>
      <c r="AB20" s="128"/>
      <c r="AC20" s="128"/>
      <c r="AD20" s="128"/>
      <c r="AE20" s="128"/>
      <c r="AF20" s="128"/>
      <c r="AG20" s="128"/>
      <c r="AH20" s="128"/>
      <c r="AI20" s="128"/>
      <c r="AJ20" s="128"/>
      <c r="AK20" s="128"/>
      <c r="AL20" s="128"/>
      <c r="AM20" s="128"/>
      <c r="AN20" s="128"/>
      <c r="AO20" s="128"/>
      <c r="AP20" s="128"/>
      <c r="AQ20" s="128"/>
      <c r="AR20" s="128"/>
      <c r="AS20" s="128"/>
      <c r="AT20" s="128"/>
      <c r="AU20" s="128"/>
      <c r="AV20" s="128"/>
      <c r="AW20" s="128"/>
      <c r="AX20" s="128"/>
      <c r="AY20" s="128"/>
      <c r="AZ20" s="128"/>
      <c r="BA20" s="128"/>
      <c r="BB20" s="128"/>
      <c r="BC20" s="128"/>
      <c r="BD20" s="128"/>
      <c r="BE20" s="128"/>
      <c r="BF20" s="128"/>
      <c r="BG20" s="128"/>
      <c r="BH20" s="128"/>
      <c r="BI20" s="128"/>
      <c r="BJ20" s="128"/>
      <c r="BK20" s="128"/>
      <c r="BL20" s="128"/>
      <c r="BM20" s="128"/>
      <c r="BN20" s="128"/>
      <c r="BO20" s="128"/>
      <c r="BP20" s="128"/>
      <c r="BQ20" s="128"/>
      <c r="BR20" s="128"/>
      <c r="BS20" s="128"/>
      <c r="BT20" s="128"/>
      <c r="BU20" s="128"/>
      <c r="BV20" s="128"/>
      <c r="BW20" s="128"/>
      <c r="BX20" s="128"/>
      <c r="BY20" s="128"/>
      <c r="BZ20" s="128"/>
      <c r="CA20" s="128"/>
      <c r="CB20" s="128"/>
      <c r="CC20" s="128"/>
      <c r="CD20" s="128"/>
      <c r="CE20" s="128"/>
      <c r="CF20" s="128"/>
      <c r="CG20" s="128"/>
      <c r="CH20" s="128"/>
      <c r="CI20" s="128"/>
      <c r="CJ20" s="128"/>
      <c r="CK20" s="128"/>
      <c r="CL20" s="128"/>
      <c r="CM20" s="128"/>
      <c r="CN20" s="128"/>
      <c r="CO20" s="128"/>
      <c r="CP20" s="128"/>
      <c r="CQ20" s="128"/>
      <c r="CR20" s="128"/>
      <c r="CS20" s="128"/>
      <c r="CT20" s="128"/>
      <c r="CU20" s="128"/>
      <c r="CV20" s="128"/>
      <c r="CW20" s="128"/>
      <c r="CX20" s="128"/>
      <c r="CY20" s="128"/>
      <c r="CZ20" s="128"/>
      <c r="DA20" s="128"/>
      <c r="DB20" s="128"/>
      <c r="DC20" s="128"/>
      <c r="DD20" s="128"/>
      <c r="DE20" s="128"/>
      <c r="DF20" s="128"/>
      <c r="DG20" s="128"/>
      <c r="DH20" s="128"/>
      <c r="DI20" s="128"/>
      <c r="DJ20" s="128"/>
      <c r="DK20" s="128"/>
      <c r="DL20" s="128"/>
      <c r="DM20" s="128"/>
      <c r="DN20" s="128"/>
      <c r="DO20" s="128"/>
      <c r="DP20" s="128"/>
      <c r="DQ20" s="128"/>
      <c r="DR20" s="127"/>
      <c r="DS20" s="127"/>
      <c r="DT20" s="127"/>
      <c r="DU20" s="127"/>
      <c r="DV20" s="127"/>
      <c r="DW20" s="127"/>
      <c r="DX20" s="127"/>
      <c r="DY20" s="127"/>
      <c r="DZ20" s="127"/>
      <c r="EB20" s="127"/>
      <c r="EC20" s="127"/>
      <c r="ED20" s="127"/>
      <c r="EE20" s="127"/>
      <c r="EF20" s="127"/>
      <c r="EG20" s="127"/>
      <c r="EH20" s="127"/>
      <c r="EI20" s="127"/>
      <c r="EJ20" s="127"/>
      <c r="EK20" s="127"/>
      <c r="EL20" s="127"/>
      <c r="EM20" s="127"/>
    </row>
    <row r="21" spans="1:143">
      <c r="A21" s="127"/>
      <c r="B21" s="128"/>
      <c r="C21" s="128"/>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128"/>
      <c r="AB21" s="128"/>
      <c r="AC21" s="128"/>
      <c r="AD21" s="128"/>
      <c r="AE21" s="128"/>
      <c r="AF21" s="128"/>
      <c r="AG21" s="128"/>
      <c r="AH21" s="128"/>
      <c r="AI21" s="128"/>
      <c r="AJ21" s="128"/>
      <c r="AK21" s="128"/>
      <c r="AL21" s="128"/>
      <c r="AM21" s="128"/>
      <c r="AN21" s="128"/>
      <c r="AO21" s="128"/>
      <c r="AP21" s="128"/>
      <c r="AQ21" s="128"/>
      <c r="AR21" s="128"/>
      <c r="AS21" s="128"/>
      <c r="AT21" s="128"/>
      <c r="AU21" s="128"/>
      <c r="AV21" s="128"/>
      <c r="AW21" s="128"/>
      <c r="AX21" s="128"/>
      <c r="AY21" s="128"/>
      <c r="AZ21" s="128"/>
      <c r="BA21" s="128"/>
      <c r="BB21" s="128"/>
      <c r="BC21" s="128"/>
      <c r="BD21" s="128"/>
      <c r="BE21" s="128"/>
      <c r="BF21" s="128"/>
      <c r="BG21" s="128"/>
      <c r="BH21" s="128"/>
      <c r="BI21" s="128"/>
      <c r="BJ21" s="128"/>
      <c r="BK21" s="128"/>
      <c r="BL21" s="128"/>
      <c r="BM21" s="128"/>
      <c r="BN21" s="128"/>
      <c r="BO21" s="128"/>
      <c r="BP21" s="128"/>
      <c r="BQ21" s="128"/>
      <c r="BR21" s="128"/>
      <c r="BS21" s="128"/>
      <c r="BT21" s="128"/>
      <c r="BU21" s="128"/>
      <c r="BV21" s="128"/>
      <c r="BW21" s="128"/>
      <c r="BX21" s="128"/>
      <c r="BY21" s="128"/>
      <c r="BZ21" s="128"/>
      <c r="CA21" s="128"/>
      <c r="CB21" s="128"/>
      <c r="CC21" s="128"/>
      <c r="CD21" s="128"/>
      <c r="CE21" s="128"/>
      <c r="CF21" s="128"/>
      <c r="CG21" s="128"/>
      <c r="CH21" s="128"/>
      <c r="CI21" s="128"/>
      <c r="CJ21" s="128"/>
      <c r="CK21" s="128"/>
      <c r="CL21" s="128"/>
      <c r="CM21" s="128"/>
      <c r="CN21" s="128"/>
      <c r="CO21" s="128"/>
      <c r="CP21" s="128"/>
      <c r="CQ21" s="128"/>
      <c r="CR21" s="128"/>
      <c r="CS21" s="128"/>
      <c r="CT21" s="128"/>
      <c r="CU21" s="128"/>
      <c r="CV21" s="128"/>
      <c r="CW21" s="128"/>
      <c r="CX21" s="128"/>
      <c r="CY21" s="128"/>
      <c r="CZ21" s="128"/>
      <c r="DA21" s="128"/>
      <c r="DB21" s="128"/>
      <c r="DC21" s="128"/>
      <c r="DD21" s="128"/>
      <c r="DE21" s="128"/>
      <c r="DF21" s="128"/>
      <c r="DG21" s="128"/>
      <c r="DH21" s="128"/>
      <c r="DI21" s="128"/>
      <c r="DJ21" s="128"/>
      <c r="DK21" s="128"/>
      <c r="DL21" s="128"/>
      <c r="DM21" s="128"/>
      <c r="DN21" s="128"/>
      <c r="DO21" s="128"/>
      <c r="DP21" s="128"/>
      <c r="DQ21" s="128"/>
      <c r="DR21" s="127"/>
      <c r="DS21" s="127"/>
      <c r="DT21" s="127"/>
      <c r="DU21" s="127"/>
      <c r="DV21" s="127"/>
      <c r="DW21" s="127"/>
      <c r="DX21" s="127"/>
      <c r="DY21" s="127"/>
      <c r="DZ21" s="127"/>
      <c r="EB21" s="127"/>
      <c r="EC21" s="127"/>
      <c r="ED21" s="127"/>
      <c r="EE21" s="127"/>
      <c r="EF21" s="127"/>
      <c r="EG21" s="127"/>
      <c r="EH21" s="127"/>
      <c r="EI21" s="127"/>
      <c r="EJ21" s="127"/>
      <c r="EK21" s="127"/>
      <c r="EL21" s="127"/>
      <c r="EM21" s="127"/>
    </row>
    <row r="22" spans="1:143">
      <c r="A22" s="127"/>
      <c r="B22" s="128"/>
      <c r="C22" s="128"/>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128"/>
      <c r="AB22" s="128"/>
      <c r="AC22" s="128"/>
      <c r="AD22" s="128"/>
      <c r="AE22" s="128"/>
      <c r="AF22" s="128"/>
      <c r="AG22" s="128"/>
      <c r="AH22" s="128"/>
      <c r="AI22" s="128"/>
      <c r="AJ22" s="128"/>
      <c r="AK22" s="128"/>
      <c r="AL22" s="128"/>
      <c r="AM22" s="128"/>
      <c r="AN22" s="128"/>
      <c r="AO22" s="128"/>
      <c r="AP22" s="128"/>
      <c r="AQ22" s="128"/>
      <c r="AR22" s="128"/>
      <c r="AS22" s="128"/>
      <c r="AT22" s="128"/>
      <c r="AU22" s="128"/>
      <c r="AV22" s="128"/>
      <c r="AW22" s="128"/>
      <c r="AX22" s="128"/>
      <c r="AY22" s="128"/>
      <c r="AZ22" s="128"/>
      <c r="BA22" s="128"/>
      <c r="BB22" s="128"/>
      <c r="BC22" s="128"/>
      <c r="BD22" s="128"/>
      <c r="BE22" s="128"/>
      <c r="BF22" s="128"/>
      <c r="BG22" s="128"/>
      <c r="BH22" s="128"/>
      <c r="BI22" s="128"/>
      <c r="BJ22" s="128"/>
      <c r="BK22" s="128"/>
      <c r="BL22" s="128"/>
      <c r="BM22" s="128"/>
      <c r="BN22" s="128"/>
      <c r="BO22" s="128"/>
      <c r="BP22" s="128"/>
      <c r="BQ22" s="128"/>
      <c r="BR22" s="128"/>
      <c r="BS22" s="128"/>
      <c r="BT22" s="128"/>
      <c r="BU22" s="128"/>
      <c r="BV22" s="128"/>
      <c r="BW22" s="128"/>
      <c r="BX22" s="128"/>
      <c r="BY22" s="128"/>
      <c r="BZ22" s="128"/>
      <c r="CA22" s="128"/>
      <c r="CB22" s="128"/>
      <c r="CC22" s="128"/>
      <c r="CD22" s="128"/>
      <c r="CE22" s="128"/>
      <c r="CF22" s="128"/>
      <c r="CG22" s="128"/>
      <c r="CH22" s="128"/>
      <c r="CI22" s="128"/>
      <c r="CJ22" s="128"/>
      <c r="CK22" s="128"/>
      <c r="CL22" s="128"/>
      <c r="CM22" s="128"/>
      <c r="CN22" s="128"/>
      <c r="CO22" s="128"/>
      <c r="CP22" s="128"/>
      <c r="CQ22" s="128"/>
      <c r="CR22" s="128"/>
      <c r="CS22" s="128"/>
      <c r="CT22" s="128"/>
      <c r="CU22" s="128"/>
      <c r="CV22" s="128"/>
      <c r="CW22" s="128"/>
      <c r="CX22" s="128"/>
      <c r="CY22" s="128"/>
      <c r="CZ22" s="128"/>
      <c r="DA22" s="128"/>
      <c r="DB22" s="128"/>
      <c r="DC22" s="128"/>
      <c r="DD22" s="128"/>
      <c r="DE22" s="128"/>
      <c r="DF22" s="128"/>
      <c r="DG22" s="128"/>
      <c r="DH22" s="128"/>
      <c r="DI22" s="128"/>
      <c r="DJ22" s="128"/>
      <c r="DK22" s="128"/>
      <c r="DL22" s="128"/>
      <c r="DM22" s="128"/>
      <c r="DN22" s="128"/>
      <c r="DO22" s="128"/>
      <c r="DP22" s="128"/>
      <c r="DQ22" s="128"/>
      <c r="DR22" s="127"/>
      <c r="DS22" s="127"/>
      <c r="DT22" s="127"/>
      <c r="DU22" s="127"/>
      <c r="DV22" s="127"/>
      <c r="DW22" s="127"/>
      <c r="DX22" s="127"/>
      <c r="DY22" s="127"/>
      <c r="DZ22" s="127"/>
      <c r="EB22" s="127"/>
      <c r="EC22" s="127"/>
      <c r="ED22" s="127"/>
      <c r="EE22" s="127"/>
      <c r="EF22" s="127"/>
      <c r="EG22" s="127"/>
      <c r="EH22" s="127"/>
      <c r="EI22" s="127"/>
      <c r="EJ22" s="127"/>
      <c r="EK22" s="127"/>
      <c r="EL22" s="127"/>
      <c r="EM22" s="127"/>
    </row>
    <row r="23" spans="1:143">
      <c r="A23" s="127"/>
      <c r="B23" s="128"/>
      <c r="C23" s="128"/>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128"/>
      <c r="AB23" s="128"/>
      <c r="AC23" s="128"/>
      <c r="AD23" s="128"/>
      <c r="AE23" s="128"/>
      <c r="AF23" s="128"/>
      <c r="AG23" s="128"/>
      <c r="AH23" s="128"/>
      <c r="AI23" s="128"/>
      <c r="AJ23" s="128"/>
      <c r="AK23" s="128"/>
      <c r="AL23" s="128"/>
      <c r="AM23" s="128"/>
      <c r="AN23" s="128"/>
      <c r="AO23" s="128"/>
      <c r="AP23" s="128"/>
      <c r="AQ23" s="128"/>
      <c r="AR23" s="128"/>
      <c r="AS23" s="128"/>
      <c r="AT23" s="128"/>
      <c r="AU23" s="128"/>
      <c r="AV23" s="128"/>
      <c r="AW23" s="128"/>
      <c r="AX23" s="128"/>
      <c r="AY23" s="128"/>
      <c r="AZ23" s="128"/>
      <c r="BA23" s="128"/>
      <c r="BB23" s="128"/>
      <c r="BC23" s="128"/>
      <c r="BD23" s="128"/>
      <c r="BE23" s="128"/>
      <c r="BF23" s="128"/>
      <c r="BG23" s="128"/>
      <c r="BH23" s="128"/>
      <c r="BI23" s="128"/>
      <c r="BJ23" s="128"/>
      <c r="BK23" s="128"/>
      <c r="BL23" s="128"/>
      <c r="BM23" s="128"/>
      <c r="BN23" s="128"/>
      <c r="BO23" s="128"/>
      <c r="BP23" s="128"/>
      <c r="BQ23" s="128"/>
      <c r="BR23" s="128"/>
      <c r="BS23" s="128"/>
      <c r="BT23" s="128"/>
      <c r="BU23" s="128"/>
      <c r="BV23" s="128"/>
      <c r="BW23" s="128"/>
      <c r="BX23" s="128"/>
      <c r="BY23" s="128"/>
      <c r="BZ23" s="128"/>
      <c r="CA23" s="128"/>
      <c r="CB23" s="128"/>
      <c r="CC23" s="128"/>
      <c r="CD23" s="128"/>
      <c r="CE23" s="128"/>
      <c r="CF23" s="128"/>
      <c r="CG23" s="128"/>
      <c r="CH23" s="128"/>
      <c r="CI23" s="128"/>
      <c r="CJ23" s="128"/>
      <c r="CK23" s="128"/>
      <c r="CL23" s="128"/>
      <c r="CM23" s="128"/>
      <c r="CN23" s="128"/>
      <c r="CO23" s="128"/>
      <c r="CP23" s="128"/>
      <c r="CQ23" s="128"/>
      <c r="CR23" s="128"/>
      <c r="CS23" s="128"/>
      <c r="CT23" s="128"/>
      <c r="CU23" s="128"/>
      <c r="CV23" s="128"/>
      <c r="CW23" s="128"/>
      <c r="CX23" s="128"/>
      <c r="CY23" s="128"/>
      <c r="CZ23" s="128"/>
      <c r="DA23" s="128"/>
      <c r="DB23" s="128"/>
      <c r="DC23" s="128"/>
      <c r="DD23" s="128"/>
      <c r="DE23" s="128"/>
      <c r="DF23" s="128"/>
      <c r="DG23" s="128"/>
      <c r="DH23" s="128"/>
      <c r="DI23" s="128"/>
      <c r="DJ23" s="128"/>
      <c r="DK23" s="128"/>
      <c r="DL23" s="128"/>
      <c r="DM23" s="128"/>
      <c r="DN23" s="128"/>
      <c r="DO23" s="128"/>
      <c r="DP23" s="128"/>
      <c r="DQ23" s="128"/>
      <c r="DR23" s="127"/>
      <c r="DS23" s="127"/>
      <c r="DT23" s="127"/>
      <c r="DU23" s="127"/>
      <c r="DV23" s="127"/>
      <c r="DW23" s="127"/>
      <c r="DX23" s="127"/>
      <c r="DY23" s="127"/>
      <c r="DZ23" s="127"/>
      <c r="EB23" s="127"/>
      <c r="EC23" s="127"/>
      <c r="ED23" s="127"/>
      <c r="EE23" s="127"/>
      <c r="EF23" s="127"/>
      <c r="EG23" s="127"/>
      <c r="EH23" s="127"/>
      <c r="EI23" s="127"/>
      <c r="EJ23" s="127"/>
      <c r="EK23" s="127"/>
      <c r="EL23" s="127"/>
      <c r="EM23" s="127"/>
    </row>
    <row r="24" spans="1:143">
      <c r="A24" s="127"/>
      <c r="B24" s="128"/>
      <c r="C24" s="128"/>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128"/>
      <c r="AB24" s="128"/>
      <c r="AC24" s="128"/>
      <c r="AD24" s="128"/>
      <c r="AE24" s="128"/>
      <c r="AF24" s="128"/>
      <c r="AG24" s="128"/>
      <c r="AH24" s="128"/>
      <c r="AI24" s="128"/>
      <c r="AJ24" s="128"/>
      <c r="AK24" s="128"/>
      <c r="AL24" s="128"/>
      <c r="AM24" s="128"/>
      <c r="AN24" s="128"/>
      <c r="AO24" s="128"/>
      <c r="AP24" s="128"/>
      <c r="AQ24" s="128"/>
      <c r="AR24" s="128"/>
      <c r="AS24" s="128"/>
      <c r="AT24" s="128"/>
      <c r="AU24" s="128"/>
      <c r="AV24" s="128"/>
      <c r="AW24" s="128"/>
      <c r="AX24" s="128"/>
      <c r="AY24" s="128"/>
      <c r="AZ24" s="128"/>
      <c r="BA24" s="128"/>
      <c r="BB24" s="128"/>
      <c r="BC24" s="128"/>
      <c r="BD24" s="128"/>
      <c r="BE24" s="128"/>
      <c r="BF24" s="128"/>
      <c r="BG24" s="128"/>
      <c r="BH24" s="128"/>
      <c r="BI24" s="128"/>
      <c r="BJ24" s="128"/>
      <c r="BK24" s="128"/>
      <c r="BL24" s="128"/>
      <c r="BM24" s="128"/>
      <c r="BN24" s="128"/>
      <c r="BO24" s="128"/>
      <c r="BP24" s="128"/>
      <c r="BQ24" s="128"/>
      <c r="BR24" s="128"/>
      <c r="BS24" s="128"/>
      <c r="BT24" s="128"/>
      <c r="BU24" s="128"/>
      <c r="BV24" s="128"/>
      <c r="BW24" s="128"/>
      <c r="BX24" s="128"/>
      <c r="BY24" s="128"/>
      <c r="BZ24" s="128"/>
      <c r="CA24" s="128"/>
      <c r="CB24" s="128"/>
      <c r="CC24" s="128"/>
      <c r="CD24" s="128"/>
      <c r="CE24" s="128"/>
      <c r="CF24" s="128"/>
      <c r="CG24" s="128"/>
      <c r="CH24" s="128"/>
      <c r="CI24" s="128"/>
      <c r="CJ24" s="128"/>
      <c r="CK24" s="128"/>
      <c r="CL24" s="128"/>
      <c r="CM24" s="128"/>
      <c r="CN24" s="128"/>
      <c r="CO24" s="128"/>
      <c r="CP24" s="128"/>
      <c r="CQ24" s="128"/>
      <c r="CR24" s="128"/>
      <c r="CS24" s="128"/>
      <c r="CT24" s="128"/>
      <c r="CU24" s="128"/>
      <c r="CV24" s="128"/>
      <c r="CW24" s="128"/>
      <c r="CX24" s="128"/>
      <c r="CY24" s="128"/>
      <c r="CZ24" s="128"/>
      <c r="DA24" s="128"/>
      <c r="DB24" s="128"/>
      <c r="DC24" s="128"/>
      <c r="DD24" s="128"/>
      <c r="DE24" s="128"/>
      <c r="DF24" s="128"/>
      <c r="DG24" s="128"/>
      <c r="DH24" s="128"/>
      <c r="DI24" s="128"/>
      <c r="DJ24" s="128"/>
      <c r="DK24" s="128"/>
      <c r="DL24" s="128"/>
      <c r="DM24" s="128"/>
      <c r="DN24" s="128"/>
      <c r="DO24" s="128"/>
      <c r="DP24" s="128"/>
      <c r="DQ24" s="128"/>
      <c r="DR24" s="127"/>
      <c r="DS24" s="127"/>
      <c r="DT24" s="127"/>
      <c r="DU24" s="127"/>
      <c r="DV24" s="127"/>
      <c r="DW24" s="127"/>
      <c r="DX24" s="127"/>
      <c r="DY24" s="127"/>
      <c r="DZ24" s="127"/>
      <c r="EB24" s="127"/>
      <c r="EC24" s="127"/>
      <c r="ED24" s="127"/>
      <c r="EE24" s="127"/>
      <c r="EF24" s="127"/>
      <c r="EG24" s="127"/>
      <c r="EH24" s="127"/>
      <c r="EI24" s="127"/>
      <c r="EJ24" s="127"/>
      <c r="EK24" s="127"/>
      <c r="EL24" s="127"/>
      <c r="EM24" s="127"/>
    </row>
    <row r="25" spans="1:143">
      <c r="A25" s="127"/>
      <c r="B25" s="128"/>
      <c r="C25" s="128"/>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128"/>
      <c r="AB25" s="128"/>
      <c r="AC25" s="128"/>
      <c r="AD25" s="128"/>
      <c r="AE25" s="128"/>
      <c r="AF25" s="128"/>
      <c r="AG25" s="128"/>
      <c r="AH25" s="128"/>
      <c r="AI25" s="128"/>
      <c r="AJ25" s="128"/>
      <c r="AK25" s="128"/>
      <c r="AL25" s="128"/>
      <c r="AM25" s="128"/>
      <c r="AN25" s="128"/>
      <c r="AO25" s="128"/>
      <c r="AP25" s="128"/>
      <c r="AQ25" s="128"/>
      <c r="AR25" s="128"/>
      <c r="AS25" s="128"/>
      <c r="AT25" s="128"/>
      <c r="AU25" s="128"/>
      <c r="AV25" s="128"/>
      <c r="AW25" s="128"/>
      <c r="AX25" s="128"/>
      <c r="AY25" s="128"/>
      <c r="AZ25" s="128"/>
      <c r="BA25" s="128"/>
      <c r="BB25" s="128"/>
      <c r="BC25" s="128"/>
      <c r="BD25" s="128"/>
      <c r="BE25" s="128"/>
      <c r="BF25" s="128"/>
      <c r="BG25" s="128"/>
      <c r="BH25" s="128"/>
      <c r="BI25" s="128"/>
      <c r="BJ25" s="128"/>
      <c r="BK25" s="128"/>
      <c r="BL25" s="128"/>
      <c r="BM25" s="128"/>
      <c r="BN25" s="128"/>
      <c r="BO25" s="128"/>
      <c r="BP25" s="128"/>
      <c r="BQ25" s="128"/>
      <c r="BR25" s="128"/>
      <c r="BS25" s="128"/>
      <c r="BT25" s="128"/>
      <c r="BU25" s="128"/>
      <c r="BV25" s="128"/>
      <c r="BW25" s="128"/>
      <c r="BX25" s="128"/>
      <c r="BY25" s="128"/>
      <c r="BZ25" s="128"/>
      <c r="CA25" s="128"/>
      <c r="CB25" s="128"/>
      <c r="CC25" s="128"/>
      <c r="CD25" s="128"/>
      <c r="CE25" s="128"/>
      <c r="CF25" s="128"/>
      <c r="CG25" s="128"/>
      <c r="CH25" s="128"/>
      <c r="CI25" s="128"/>
      <c r="CJ25" s="128"/>
      <c r="CK25" s="128"/>
      <c r="CL25" s="128"/>
      <c r="CM25" s="128"/>
      <c r="CN25" s="128"/>
      <c r="CO25" s="128"/>
      <c r="CP25" s="128"/>
      <c r="CQ25" s="128"/>
      <c r="CR25" s="128"/>
      <c r="CS25" s="128"/>
      <c r="CT25" s="128"/>
      <c r="CU25" s="128"/>
      <c r="CV25" s="128"/>
      <c r="CW25" s="128"/>
      <c r="CX25" s="128"/>
      <c r="CY25" s="128"/>
      <c r="CZ25" s="128"/>
      <c r="DA25" s="128"/>
      <c r="DB25" s="128"/>
      <c r="DC25" s="128"/>
      <c r="DD25" s="128"/>
      <c r="DE25" s="128"/>
      <c r="DF25" s="128"/>
      <c r="DG25" s="128"/>
      <c r="DH25" s="128"/>
      <c r="DI25" s="128"/>
      <c r="DJ25" s="128"/>
      <c r="DK25" s="128"/>
      <c r="DL25" s="128"/>
      <c r="DM25" s="128"/>
      <c r="DN25" s="128"/>
      <c r="DO25" s="128"/>
      <c r="DP25" s="128"/>
      <c r="DQ25" s="128"/>
      <c r="DR25" s="127"/>
      <c r="DS25" s="127"/>
      <c r="DT25" s="127"/>
      <c r="DU25" s="127"/>
      <c r="DV25" s="127"/>
      <c r="DW25" s="127"/>
      <c r="DX25" s="127"/>
      <c r="DY25" s="127"/>
      <c r="DZ25" s="127"/>
      <c r="EB25" s="127"/>
      <c r="EC25" s="127"/>
      <c r="ED25" s="127"/>
      <c r="EE25" s="127"/>
      <c r="EF25" s="127"/>
      <c r="EG25" s="127"/>
      <c r="EH25" s="127"/>
      <c r="EI25" s="127"/>
      <c r="EJ25" s="127"/>
      <c r="EK25" s="127"/>
      <c r="EL25" s="127"/>
      <c r="EM25" s="127"/>
    </row>
    <row r="26" spans="1:143">
      <c r="A26" s="127"/>
      <c r="B26" s="128"/>
      <c r="C26" s="128"/>
      <c r="D26" s="128"/>
      <c r="E26" s="128"/>
      <c r="F26" s="128"/>
      <c r="G26" s="128"/>
      <c r="H26" s="128"/>
      <c r="I26" s="128"/>
      <c r="J26" s="128"/>
      <c r="K26" s="128"/>
      <c r="L26" s="128"/>
      <c r="M26" s="128"/>
      <c r="N26" s="128"/>
      <c r="O26" s="128"/>
      <c r="P26" s="128"/>
      <c r="Q26" s="128"/>
      <c r="R26" s="128"/>
      <c r="S26" s="128"/>
      <c r="T26" s="128"/>
      <c r="U26" s="128"/>
      <c r="V26" s="128"/>
      <c r="W26" s="128"/>
      <c r="X26" s="128"/>
      <c r="Y26" s="128"/>
      <c r="Z26" s="128"/>
      <c r="AA26" s="128"/>
      <c r="AB26" s="128"/>
      <c r="AC26" s="128"/>
      <c r="AD26" s="128"/>
      <c r="AE26" s="128"/>
      <c r="AF26" s="128"/>
      <c r="AG26" s="128"/>
      <c r="AH26" s="128"/>
      <c r="AI26" s="128"/>
      <c r="AJ26" s="128"/>
      <c r="AK26" s="128"/>
      <c r="AL26" s="128"/>
      <c r="AM26" s="128"/>
      <c r="AN26" s="128"/>
      <c r="AO26" s="128"/>
      <c r="AP26" s="128"/>
      <c r="AQ26" s="128"/>
      <c r="AR26" s="128"/>
      <c r="AS26" s="128"/>
      <c r="AT26" s="128"/>
      <c r="AU26" s="128"/>
      <c r="AV26" s="128"/>
      <c r="AW26" s="128"/>
      <c r="AX26" s="128"/>
      <c r="AY26" s="128"/>
      <c r="AZ26" s="128"/>
      <c r="BA26" s="128"/>
      <c r="BB26" s="128"/>
      <c r="BC26" s="128"/>
      <c r="BD26" s="128"/>
      <c r="BE26" s="128"/>
      <c r="BF26" s="128"/>
      <c r="BG26" s="128"/>
      <c r="BH26" s="128"/>
      <c r="BI26" s="128"/>
      <c r="BJ26" s="128"/>
      <c r="BK26" s="128"/>
      <c r="BL26" s="128"/>
      <c r="BM26" s="128"/>
      <c r="BN26" s="128"/>
      <c r="BO26" s="128"/>
      <c r="BP26" s="128"/>
      <c r="BQ26" s="128"/>
      <c r="BR26" s="128"/>
      <c r="BS26" s="128"/>
      <c r="BT26" s="128"/>
      <c r="BU26" s="128"/>
      <c r="BV26" s="128"/>
      <c r="BW26" s="128"/>
      <c r="BX26" s="128"/>
      <c r="BY26" s="128"/>
      <c r="BZ26" s="128"/>
      <c r="CA26" s="128"/>
      <c r="CB26" s="128"/>
      <c r="CC26" s="128"/>
      <c r="CD26" s="128"/>
      <c r="CE26" s="128"/>
      <c r="CF26" s="128"/>
      <c r="CG26" s="128"/>
      <c r="CH26" s="128"/>
      <c r="CI26" s="128"/>
      <c r="CJ26" s="128"/>
      <c r="CK26" s="128"/>
      <c r="CL26" s="128"/>
      <c r="CM26" s="128"/>
      <c r="CN26" s="128"/>
      <c r="CO26" s="128"/>
      <c r="CP26" s="128"/>
      <c r="CQ26" s="128"/>
      <c r="CR26" s="128"/>
      <c r="CS26" s="128"/>
      <c r="CT26" s="128"/>
      <c r="CU26" s="128"/>
      <c r="CV26" s="128"/>
      <c r="CW26" s="128"/>
      <c r="CX26" s="128"/>
      <c r="CY26" s="128"/>
      <c r="CZ26" s="128"/>
      <c r="DA26" s="128"/>
      <c r="DB26" s="128"/>
      <c r="DC26" s="128"/>
      <c r="DD26" s="128"/>
      <c r="DE26" s="128"/>
      <c r="DF26" s="128"/>
      <c r="DG26" s="128"/>
      <c r="DH26" s="128"/>
      <c r="DI26" s="128"/>
      <c r="DJ26" s="128"/>
      <c r="DK26" s="128"/>
      <c r="DL26" s="128"/>
      <c r="DM26" s="128"/>
      <c r="DN26" s="128"/>
      <c r="DO26" s="128"/>
      <c r="DP26" s="128"/>
      <c r="DQ26" s="128"/>
      <c r="DR26" s="127"/>
      <c r="DS26" s="127"/>
      <c r="DT26" s="127"/>
      <c r="DU26" s="127"/>
      <c r="DV26" s="127"/>
      <c r="DW26" s="127"/>
      <c r="DX26" s="127"/>
      <c r="DY26" s="127"/>
      <c r="DZ26" s="127"/>
      <c r="EB26" s="127"/>
      <c r="EC26" s="127"/>
      <c r="ED26" s="127"/>
      <c r="EE26" s="127"/>
      <c r="EF26" s="127"/>
      <c r="EG26" s="127"/>
      <c r="EH26" s="127"/>
      <c r="EI26" s="127"/>
      <c r="EJ26" s="127"/>
      <c r="EK26" s="127"/>
      <c r="EL26" s="127"/>
      <c r="EM26" s="127"/>
    </row>
    <row r="27" spans="1:143">
      <c r="A27" s="127"/>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c r="AA27" s="128"/>
      <c r="AB27" s="128"/>
      <c r="AC27" s="128"/>
      <c r="AD27" s="128"/>
      <c r="AE27" s="128"/>
      <c r="AF27" s="128"/>
      <c r="AG27" s="128"/>
      <c r="AH27" s="128"/>
      <c r="AI27" s="128"/>
      <c r="AJ27" s="128"/>
      <c r="AK27" s="128"/>
      <c r="AL27" s="128"/>
      <c r="AM27" s="128"/>
      <c r="AN27" s="128"/>
      <c r="AO27" s="128"/>
      <c r="AP27" s="128"/>
      <c r="AQ27" s="128"/>
      <c r="AR27" s="128"/>
      <c r="AS27" s="128"/>
      <c r="AT27" s="128"/>
      <c r="AU27" s="128"/>
      <c r="AV27" s="128"/>
      <c r="AW27" s="128"/>
      <c r="AX27" s="128"/>
      <c r="AY27" s="128"/>
      <c r="AZ27" s="128"/>
      <c r="BA27" s="128"/>
      <c r="BB27" s="128"/>
      <c r="BC27" s="128"/>
      <c r="BD27" s="128"/>
      <c r="BE27" s="128"/>
      <c r="BF27" s="128"/>
      <c r="BG27" s="128"/>
      <c r="BH27" s="128"/>
      <c r="BI27" s="128"/>
      <c r="BJ27" s="128"/>
      <c r="BK27" s="128"/>
      <c r="BL27" s="128"/>
      <c r="BM27" s="128"/>
      <c r="BN27" s="128"/>
      <c r="BO27" s="128"/>
      <c r="BP27" s="128"/>
      <c r="BQ27" s="128"/>
      <c r="BR27" s="128"/>
      <c r="BS27" s="128"/>
      <c r="BT27" s="128"/>
      <c r="BU27" s="128"/>
      <c r="BV27" s="128"/>
      <c r="BW27" s="128"/>
      <c r="BX27" s="128"/>
      <c r="BY27" s="128"/>
      <c r="BZ27" s="128"/>
      <c r="CA27" s="128"/>
      <c r="CB27" s="128"/>
      <c r="CC27" s="128"/>
      <c r="CD27" s="128"/>
      <c r="CE27" s="128"/>
      <c r="CF27" s="128"/>
      <c r="CG27" s="128"/>
      <c r="CH27" s="128"/>
      <c r="CI27" s="128"/>
      <c r="CJ27" s="128"/>
      <c r="CK27" s="128"/>
      <c r="CL27" s="128"/>
      <c r="CM27" s="128"/>
      <c r="CN27" s="128"/>
      <c r="CO27" s="128"/>
      <c r="CP27" s="128"/>
      <c r="CQ27" s="128"/>
      <c r="CR27" s="128"/>
      <c r="CS27" s="128"/>
      <c r="CT27" s="128"/>
      <c r="CU27" s="128"/>
      <c r="CV27" s="128"/>
      <c r="CW27" s="128"/>
      <c r="CX27" s="128"/>
      <c r="CY27" s="128"/>
      <c r="CZ27" s="128"/>
      <c r="DA27" s="128"/>
      <c r="DB27" s="128"/>
      <c r="DC27" s="128"/>
      <c r="DD27" s="128"/>
      <c r="DE27" s="128"/>
      <c r="DF27" s="128"/>
      <c r="DG27" s="128"/>
      <c r="DH27" s="128"/>
      <c r="DI27" s="128"/>
      <c r="DJ27" s="128"/>
      <c r="DK27" s="128"/>
      <c r="DL27" s="128"/>
      <c r="DM27" s="128"/>
      <c r="DN27" s="128"/>
      <c r="DO27" s="128"/>
      <c r="DP27" s="128"/>
      <c r="DQ27" s="128"/>
      <c r="DR27" s="127"/>
      <c r="DS27" s="127"/>
      <c r="DT27" s="127"/>
      <c r="DU27" s="127"/>
      <c r="DV27" s="127"/>
      <c r="DW27" s="127"/>
      <c r="DX27" s="127"/>
      <c r="DY27" s="127"/>
      <c r="DZ27" s="127"/>
      <c r="EB27" s="127"/>
      <c r="EC27" s="127"/>
      <c r="ED27" s="127"/>
      <c r="EE27" s="127"/>
      <c r="EF27" s="127"/>
      <c r="EG27" s="127"/>
      <c r="EH27" s="127"/>
      <c r="EI27" s="127"/>
      <c r="EJ27" s="127"/>
      <c r="EK27" s="127"/>
      <c r="EL27" s="127"/>
      <c r="EM27" s="127"/>
    </row>
    <row r="28" spans="1:143">
      <c r="A28" s="127"/>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c r="AA28" s="128"/>
      <c r="AB28" s="128"/>
      <c r="AC28" s="128"/>
      <c r="AD28" s="128"/>
      <c r="AE28" s="128"/>
      <c r="AF28" s="128"/>
      <c r="AG28" s="128"/>
      <c r="AH28" s="128"/>
      <c r="AI28" s="128"/>
      <c r="AJ28" s="128"/>
      <c r="AK28" s="128"/>
      <c r="AL28" s="128"/>
      <c r="AM28" s="128"/>
      <c r="AN28" s="128"/>
      <c r="AO28" s="128"/>
      <c r="AP28" s="128"/>
      <c r="AQ28" s="128"/>
      <c r="AR28" s="128"/>
      <c r="AS28" s="128"/>
      <c r="AT28" s="128"/>
      <c r="AU28" s="128"/>
      <c r="AV28" s="128"/>
      <c r="AW28" s="128"/>
      <c r="AX28" s="128"/>
      <c r="AY28" s="128"/>
      <c r="AZ28" s="128"/>
      <c r="BA28" s="128"/>
      <c r="BB28" s="128"/>
      <c r="BC28" s="128"/>
      <c r="BD28" s="128"/>
      <c r="BE28" s="128"/>
      <c r="BF28" s="128"/>
      <c r="BG28" s="128"/>
      <c r="BH28" s="128"/>
      <c r="BI28" s="128"/>
      <c r="BJ28" s="128"/>
      <c r="BK28" s="128"/>
      <c r="BL28" s="128"/>
      <c r="BM28" s="128"/>
      <c r="BN28" s="128"/>
      <c r="BO28" s="128"/>
      <c r="BP28" s="128"/>
      <c r="BQ28" s="128"/>
      <c r="BR28" s="128"/>
      <c r="BS28" s="128"/>
      <c r="BT28" s="128"/>
      <c r="BU28" s="128"/>
      <c r="BV28" s="128"/>
      <c r="BW28" s="128"/>
      <c r="BX28" s="128"/>
      <c r="BY28" s="128"/>
      <c r="BZ28" s="128"/>
      <c r="CA28" s="128"/>
      <c r="CB28" s="128"/>
      <c r="CC28" s="128"/>
      <c r="CD28" s="128"/>
      <c r="CE28" s="128"/>
      <c r="CF28" s="128"/>
      <c r="CG28" s="128"/>
      <c r="CH28" s="128"/>
      <c r="CI28" s="128"/>
      <c r="CJ28" s="128"/>
      <c r="CK28" s="128"/>
      <c r="CL28" s="128"/>
      <c r="CM28" s="128"/>
      <c r="CN28" s="128"/>
      <c r="CO28" s="128"/>
      <c r="CP28" s="128"/>
      <c r="CQ28" s="128"/>
      <c r="CR28" s="128"/>
      <c r="CS28" s="128"/>
      <c r="CT28" s="128"/>
      <c r="CU28" s="128"/>
      <c r="CV28" s="128"/>
      <c r="CW28" s="128"/>
      <c r="CX28" s="128"/>
      <c r="CY28" s="128"/>
      <c r="CZ28" s="128"/>
      <c r="DA28" s="128"/>
      <c r="DB28" s="128"/>
      <c r="DC28" s="128"/>
      <c r="DD28" s="128"/>
      <c r="DE28" s="128"/>
      <c r="DF28" s="128"/>
      <c r="DG28" s="128"/>
      <c r="DH28" s="128"/>
      <c r="DI28" s="128"/>
      <c r="DJ28" s="128"/>
      <c r="DK28" s="128"/>
      <c r="DL28" s="128"/>
      <c r="DM28" s="128"/>
      <c r="DN28" s="128"/>
      <c r="DO28" s="128"/>
      <c r="DP28" s="128"/>
      <c r="DQ28" s="128"/>
      <c r="DR28" s="127"/>
      <c r="DS28" s="127"/>
      <c r="DT28" s="127"/>
      <c r="DU28" s="127"/>
      <c r="DV28" s="127"/>
      <c r="DW28" s="127"/>
      <c r="DX28" s="127"/>
      <c r="DY28" s="127"/>
      <c r="DZ28" s="127"/>
      <c r="EB28" s="127"/>
      <c r="EC28" s="127"/>
      <c r="ED28" s="127"/>
      <c r="EE28" s="127"/>
      <c r="EF28" s="127"/>
      <c r="EG28" s="127"/>
      <c r="EH28" s="127"/>
      <c r="EI28" s="127"/>
      <c r="EJ28" s="127"/>
      <c r="EK28" s="127"/>
      <c r="EL28" s="127"/>
      <c r="EM28" s="127"/>
    </row>
    <row r="29" spans="1:143">
      <c r="A29" s="127"/>
      <c r="B29" s="128"/>
      <c r="C29" s="128"/>
      <c r="D29" s="128"/>
      <c r="E29" s="128"/>
      <c r="F29" s="128"/>
      <c r="G29" s="128"/>
      <c r="H29" s="128"/>
      <c r="I29" s="128"/>
      <c r="J29" s="128"/>
      <c r="K29" s="128"/>
      <c r="L29" s="128"/>
      <c r="M29" s="128"/>
      <c r="N29" s="128"/>
      <c r="O29" s="128"/>
      <c r="P29" s="128"/>
      <c r="Q29" s="128"/>
      <c r="R29" s="128"/>
      <c r="S29" s="128"/>
      <c r="T29" s="128"/>
      <c r="U29" s="128"/>
      <c r="V29" s="128"/>
      <c r="W29" s="128"/>
      <c r="X29" s="128"/>
      <c r="Y29" s="128"/>
      <c r="Z29" s="128"/>
      <c r="AA29" s="128"/>
      <c r="AB29" s="128"/>
      <c r="AC29" s="128"/>
      <c r="AD29" s="128"/>
      <c r="AE29" s="128"/>
      <c r="AF29" s="128"/>
      <c r="AG29" s="128"/>
      <c r="AH29" s="128"/>
      <c r="AI29" s="128"/>
      <c r="AJ29" s="128"/>
      <c r="AK29" s="128"/>
      <c r="AL29" s="128"/>
      <c r="AM29" s="128"/>
      <c r="AN29" s="128"/>
      <c r="AO29" s="128"/>
      <c r="AP29" s="128"/>
      <c r="AQ29" s="128"/>
      <c r="AR29" s="128"/>
      <c r="AS29" s="128"/>
      <c r="AT29" s="128"/>
      <c r="AU29" s="128"/>
      <c r="AV29" s="128"/>
      <c r="AW29" s="128"/>
      <c r="AX29" s="128"/>
      <c r="AY29" s="128"/>
      <c r="AZ29" s="128"/>
      <c r="BA29" s="128"/>
      <c r="BB29" s="128"/>
      <c r="BC29" s="128"/>
      <c r="BD29" s="128"/>
      <c r="BE29" s="128"/>
      <c r="BF29" s="128"/>
      <c r="BG29" s="128"/>
      <c r="BH29" s="128"/>
      <c r="BI29" s="128"/>
      <c r="BJ29" s="128"/>
      <c r="BK29" s="128"/>
      <c r="BL29" s="128"/>
      <c r="BM29" s="128"/>
      <c r="BN29" s="128"/>
      <c r="BO29" s="128"/>
      <c r="BP29" s="128"/>
      <c r="BQ29" s="128"/>
      <c r="BR29" s="128"/>
      <c r="BS29" s="128"/>
      <c r="BT29" s="128"/>
      <c r="BU29" s="128"/>
      <c r="BV29" s="128"/>
      <c r="BW29" s="128"/>
      <c r="BX29" s="128"/>
      <c r="BY29" s="128"/>
      <c r="BZ29" s="128"/>
      <c r="CA29" s="128"/>
      <c r="CB29" s="128"/>
      <c r="CC29" s="128"/>
      <c r="CD29" s="128"/>
      <c r="CE29" s="128"/>
      <c r="CF29" s="128"/>
      <c r="CG29" s="128"/>
      <c r="CH29" s="128"/>
      <c r="CI29" s="128"/>
      <c r="CJ29" s="128"/>
      <c r="CK29" s="128"/>
      <c r="CL29" s="128"/>
      <c r="CM29" s="128"/>
      <c r="CN29" s="128"/>
      <c r="CO29" s="128"/>
      <c r="CP29" s="128"/>
      <c r="CQ29" s="128"/>
      <c r="CR29" s="128"/>
      <c r="CS29" s="128"/>
      <c r="CT29" s="128"/>
      <c r="CU29" s="128"/>
      <c r="CV29" s="128"/>
      <c r="CW29" s="128"/>
      <c r="CX29" s="128"/>
      <c r="CY29" s="128"/>
      <c r="CZ29" s="128"/>
      <c r="DA29" s="128"/>
      <c r="DB29" s="128"/>
      <c r="DC29" s="128"/>
      <c r="DD29" s="128"/>
      <c r="DE29" s="128"/>
      <c r="DF29" s="128"/>
      <c r="DG29" s="128"/>
      <c r="DH29" s="128"/>
      <c r="DI29" s="128"/>
      <c r="DJ29" s="128"/>
      <c r="DK29" s="128"/>
      <c r="DL29" s="128"/>
      <c r="DM29" s="128"/>
      <c r="DN29" s="128"/>
      <c r="DO29" s="128"/>
      <c r="DP29" s="128"/>
      <c r="DQ29" s="128"/>
      <c r="DR29" s="127"/>
      <c r="DS29" s="127"/>
      <c r="DT29" s="127"/>
      <c r="DU29" s="127"/>
      <c r="DV29" s="127"/>
      <c r="DW29" s="127"/>
      <c r="DX29" s="127"/>
      <c r="DY29" s="127"/>
      <c r="DZ29" s="127"/>
      <c r="EB29" s="127"/>
      <c r="EC29" s="127"/>
      <c r="ED29" s="127"/>
      <c r="EE29" s="127"/>
      <c r="EF29" s="127"/>
      <c r="EG29" s="127"/>
      <c r="EH29" s="127"/>
      <c r="EI29" s="127"/>
      <c r="EJ29" s="127"/>
      <c r="EK29" s="127"/>
      <c r="EL29" s="127"/>
      <c r="EM29" s="127"/>
    </row>
    <row r="30" spans="1:143">
      <c r="A30" s="127"/>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8"/>
      <c r="Z30" s="128"/>
      <c r="AA30" s="128"/>
      <c r="AB30" s="128"/>
      <c r="AC30" s="128"/>
      <c r="AD30" s="128"/>
      <c r="AE30" s="128"/>
      <c r="AF30" s="128"/>
      <c r="AG30" s="128"/>
      <c r="AH30" s="128"/>
      <c r="AI30" s="128"/>
      <c r="AJ30" s="128"/>
      <c r="AK30" s="128"/>
      <c r="AL30" s="128"/>
      <c r="AM30" s="128"/>
      <c r="AN30" s="128"/>
      <c r="AO30" s="128"/>
      <c r="AP30" s="128"/>
      <c r="AQ30" s="128"/>
      <c r="AR30" s="128"/>
      <c r="AS30" s="128"/>
      <c r="AT30" s="128"/>
      <c r="AU30" s="128"/>
      <c r="AV30" s="128"/>
      <c r="AW30" s="128"/>
      <c r="AX30" s="128"/>
      <c r="AY30" s="128"/>
      <c r="AZ30" s="128"/>
      <c r="BA30" s="128"/>
      <c r="BB30" s="128"/>
      <c r="BC30" s="128"/>
      <c r="BD30" s="128"/>
      <c r="BE30" s="128"/>
      <c r="BF30" s="128"/>
      <c r="BG30" s="128"/>
      <c r="BH30" s="128"/>
      <c r="BI30" s="128"/>
      <c r="BJ30" s="128"/>
      <c r="BK30" s="128"/>
      <c r="BL30" s="128"/>
      <c r="BM30" s="128"/>
      <c r="BN30" s="128"/>
      <c r="BO30" s="128"/>
      <c r="BP30" s="128"/>
      <c r="BQ30" s="128"/>
      <c r="BR30" s="128"/>
      <c r="BS30" s="128"/>
      <c r="BT30" s="128"/>
      <c r="BU30" s="128"/>
      <c r="BV30" s="128"/>
      <c r="BW30" s="128"/>
      <c r="BX30" s="128"/>
      <c r="BY30" s="128"/>
      <c r="BZ30" s="128"/>
      <c r="CA30" s="128"/>
      <c r="CB30" s="128"/>
      <c r="CC30" s="128"/>
      <c r="CD30" s="128"/>
      <c r="CE30" s="128"/>
      <c r="CF30" s="128"/>
      <c r="CG30" s="128"/>
      <c r="CH30" s="128"/>
      <c r="CI30" s="128"/>
      <c r="CJ30" s="128"/>
      <c r="CK30" s="128"/>
      <c r="CL30" s="128"/>
      <c r="CM30" s="128"/>
      <c r="CN30" s="128"/>
      <c r="CO30" s="128"/>
      <c r="CP30" s="128"/>
      <c r="CQ30" s="128"/>
      <c r="CR30" s="128"/>
      <c r="CS30" s="128"/>
      <c r="CT30" s="128"/>
      <c r="CU30" s="128"/>
      <c r="CV30" s="128"/>
      <c r="CW30" s="128"/>
      <c r="CX30" s="128"/>
      <c r="CY30" s="128"/>
      <c r="CZ30" s="128"/>
      <c r="DA30" s="128"/>
      <c r="DB30" s="128"/>
      <c r="DC30" s="128"/>
      <c r="DD30" s="128"/>
      <c r="DE30" s="128"/>
      <c r="DF30" s="128"/>
      <c r="DG30" s="128"/>
      <c r="DH30" s="128"/>
      <c r="DI30" s="128"/>
      <c r="DJ30" s="128"/>
      <c r="DK30" s="128"/>
      <c r="DL30" s="128"/>
      <c r="DM30" s="128"/>
      <c r="DN30" s="128"/>
      <c r="DO30" s="128"/>
      <c r="DP30" s="128"/>
      <c r="DQ30" s="128"/>
      <c r="DR30" s="127"/>
      <c r="DS30" s="127"/>
      <c r="DT30" s="127"/>
      <c r="DU30" s="127"/>
      <c r="DV30" s="127"/>
      <c r="DW30" s="127"/>
      <c r="DX30" s="127"/>
      <c r="DY30" s="127"/>
      <c r="DZ30" s="127"/>
      <c r="EB30" s="127"/>
      <c r="EC30" s="127"/>
      <c r="ED30" s="127"/>
      <c r="EE30" s="127"/>
      <c r="EF30" s="127"/>
      <c r="EG30" s="127"/>
      <c r="EH30" s="127"/>
      <c r="EI30" s="127"/>
      <c r="EJ30" s="127"/>
      <c r="EK30" s="127"/>
      <c r="EL30" s="127"/>
      <c r="EM30" s="127"/>
    </row>
    <row r="31" spans="1:143">
      <c r="A31" s="127"/>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c r="AA31" s="128"/>
      <c r="AB31" s="128"/>
      <c r="AC31" s="128"/>
      <c r="AD31" s="128"/>
      <c r="AE31" s="128"/>
      <c r="AF31" s="128"/>
      <c r="AG31" s="128"/>
      <c r="AH31" s="128"/>
      <c r="AI31" s="128"/>
      <c r="AJ31" s="128"/>
      <c r="AK31" s="128"/>
      <c r="AL31" s="128"/>
      <c r="AM31" s="128"/>
      <c r="AN31" s="128"/>
      <c r="AO31" s="128"/>
      <c r="AP31" s="128"/>
      <c r="AQ31" s="128"/>
      <c r="AR31" s="128"/>
      <c r="AS31" s="128"/>
      <c r="AT31" s="128"/>
      <c r="AU31" s="128"/>
      <c r="AV31" s="128"/>
      <c r="AW31" s="128"/>
      <c r="AX31" s="128"/>
      <c r="AY31" s="128"/>
      <c r="AZ31" s="128"/>
      <c r="BA31" s="128"/>
      <c r="BB31" s="128"/>
      <c r="BC31" s="128"/>
      <c r="BD31" s="128"/>
      <c r="BE31" s="128"/>
      <c r="BF31" s="128"/>
      <c r="BG31" s="128"/>
      <c r="BH31" s="128"/>
      <c r="BI31" s="128"/>
      <c r="BJ31" s="128"/>
      <c r="BK31" s="128"/>
      <c r="BL31" s="128"/>
      <c r="BM31" s="128"/>
      <c r="BN31" s="128"/>
      <c r="BO31" s="128"/>
      <c r="BP31" s="128"/>
      <c r="BQ31" s="128"/>
      <c r="BR31" s="128"/>
      <c r="BS31" s="128"/>
      <c r="BT31" s="128"/>
      <c r="BU31" s="128"/>
      <c r="BV31" s="128"/>
      <c r="BW31" s="128"/>
      <c r="BX31" s="128"/>
      <c r="BY31" s="128"/>
      <c r="BZ31" s="128"/>
      <c r="CA31" s="128"/>
      <c r="CB31" s="128"/>
      <c r="CC31" s="128"/>
      <c r="CD31" s="128"/>
      <c r="CE31" s="128"/>
      <c r="CF31" s="128"/>
      <c r="CG31" s="128"/>
      <c r="CH31" s="128"/>
      <c r="CI31" s="128"/>
      <c r="CJ31" s="128"/>
      <c r="CK31" s="128"/>
      <c r="CL31" s="128"/>
      <c r="CM31" s="128"/>
      <c r="CN31" s="128"/>
      <c r="CO31" s="128"/>
      <c r="CP31" s="128"/>
      <c r="CQ31" s="128"/>
      <c r="CR31" s="128"/>
      <c r="CS31" s="128"/>
      <c r="CT31" s="128"/>
      <c r="CU31" s="128"/>
      <c r="CV31" s="128"/>
      <c r="CW31" s="128"/>
      <c r="CX31" s="128"/>
      <c r="CY31" s="128"/>
      <c r="CZ31" s="128"/>
      <c r="DA31" s="128"/>
      <c r="DB31" s="128"/>
      <c r="DC31" s="128"/>
      <c r="DD31" s="128"/>
      <c r="DE31" s="128"/>
      <c r="DF31" s="128"/>
      <c r="DG31" s="128"/>
      <c r="DH31" s="128"/>
      <c r="DI31" s="128"/>
      <c r="DJ31" s="128"/>
      <c r="DK31" s="128"/>
      <c r="DL31" s="128"/>
      <c r="DM31" s="128"/>
      <c r="DN31" s="128"/>
      <c r="DO31" s="128"/>
      <c r="DP31" s="128"/>
      <c r="DQ31" s="128"/>
      <c r="DR31" s="127"/>
      <c r="DS31" s="127"/>
      <c r="DT31" s="127"/>
      <c r="DU31" s="127"/>
      <c r="DV31" s="127"/>
      <c r="DW31" s="127"/>
      <c r="DX31" s="127"/>
      <c r="DY31" s="127"/>
      <c r="DZ31" s="127"/>
      <c r="EA31" s="127"/>
      <c r="EB31" s="127"/>
      <c r="EC31" s="127"/>
      <c r="ED31" s="127"/>
      <c r="EE31" s="127"/>
      <c r="EF31" s="127"/>
      <c r="EG31" s="127"/>
      <c r="EH31" s="127"/>
      <c r="EI31" s="127"/>
      <c r="EJ31" s="127"/>
      <c r="EK31" s="127"/>
      <c r="EL31" s="127"/>
      <c r="EM31" s="127"/>
    </row>
    <row r="32" spans="1:143">
      <c r="A32" s="127"/>
      <c r="B32" s="128"/>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c r="AA32" s="128"/>
      <c r="AB32" s="128"/>
      <c r="AC32" s="128"/>
      <c r="AD32" s="128"/>
      <c r="AE32" s="128"/>
      <c r="AF32" s="128"/>
      <c r="AG32" s="128"/>
      <c r="AH32" s="128"/>
      <c r="AI32" s="128"/>
      <c r="AJ32" s="128"/>
      <c r="AK32" s="128"/>
      <c r="AL32" s="128"/>
      <c r="AM32" s="128"/>
      <c r="AN32" s="128"/>
      <c r="AO32" s="128"/>
      <c r="AP32" s="128"/>
      <c r="AQ32" s="128"/>
      <c r="AR32" s="128"/>
      <c r="AS32" s="128"/>
      <c r="AT32" s="128"/>
      <c r="AU32" s="128"/>
      <c r="AV32" s="128"/>
      <c r="AW32" s="128"/>
      <c r="AX32" s="128"/>
      <c r="AY32" s="128"/>
      <c r="AZ32" s="128"/>
      <c r="BA32" s="128"/>
      <c r="BB32" s="128"/>
      <c r="BC32" s="128"/>
      <c r="BD32" s="128"/>
      <c r="BE32" s="128"/>
      <c r="BF32" s="128"/>
      <c r="BG32" s="128"/>
      <c r="BH32" s="128"/>
      <c r="BI32" s="128"/>
      <c r="BJ32" s="128"/>
      <c r="BK32" s="128"/>
      <c r="BL32" s="128"/>
      <c r="BM32" s="128"/>
      <c r="BN32" s="128"/>
      <c r="BO32" s="128"/>
      <c r="BP32" s="128"/>
      <c r="BQ32" s="128"/>
      <c r="BR32" s="128"/>
      <c r="BS32" s="128"/>
      <c r="BT32" s="128"/>
      <c r="BU32" s="128"/>
      <c r="BV32" s="128"/>
      <c r="BW32" s="128"/>
      <c r="BX32" s="128"/>
      <c r="BY32" s="128"/>
      <c r="BZ32" s="128"/>
      <c r="CA32" s="128"/>
      <c r="CB32" s="128"/>
      <c r="CC32" s="128"/>
      <c r="CD32" s="128"/>
      <c r="CE32" s="128"/>
      <c r="CF32" s="128"/>
      <c r="CG32" s="128"/>
      <c r="CH32" s="128"/>
      <c r="CI32" s="128"/>
      <c r="CJ32" s="128"/>
      <c r="CK32" s="128"/>
      <c r="CL32" s="128"/>
      <c r="CM32" s="128"/>
      <c r="CN32" s="128"/>
      <c r="CO32" s="128"/>
      <c r="CP32" s="128"/>
      <c r="CQ32" s="128"/>
      <c r="CR32" s="128"/>
      <c r="CS32" s="128"/>
      <c r="CT32" s="128"/>
      <c r="CU32" s="128"/>
      <c r="CV32" s="128"/>
      <c r="CW32" s="128"/>
      <c r="CX32" s="128"/>
      <c r="CY32" s="128"/>
      <c r="CZ32" s="128"/>
      <c r="DA32" s="128"/>
      <c r="DB32" s="128"/>
      <c r="DC32" s="128"/>
      <c r="DD32" s="128"/>
      <c r="DE32" s="128"/>
      <c r="DF32" s="128"/>
      <c r="DG32" s="128"/>
      <c r="DH32" s="128"/>
      <c r="DI32" s="128"/>
      <c r="DJ32" s="128"/>
      <c r="DK32" s="128"/>
      <c r="DL32" s="128"/>
      <c r="DM32" s="128"/>
      <c r="DN32" s="128"/>
      <c r="DO32" s="128"/>
      <c r="DP32" s="128"/>
      <c r="DQ32" s="128"/>
      <c r="DR32" s="127"/>
      <c r="DS32" s="127"/>
      <c r="DT32" s="127"/>
      <c r="DU32" s="127"/>
      <c r="DV32" s="127"/>
      <c r="DW32" s="127"/>
      <c r="DX32" s="127"/>
      <c r="DY32" s="127"/>
      <c r="DZ32" s="127"/>
      <c r="EA32" s="127"/>
      <c r="EB32" s="127"/>
      <c r="EC32" s="127"/>
      <c r="ED32" s="127"/>
      <c r="EE32" s="127"/>
      <c r="EF32" s="127"/>
      <c r="EG32" s="127"/>
      <c r="EH32" s="127"/>
      <c r="EI32" s="127"/>
      <c r="EJ32" s="127"/>
      <c r="EK32" s="127"/>
      <c r="EL32" s="127"/>
      <c r="EM32" s="127"/>
    </row>
    <row r="33" spans="1:143">
      <c r="A33" s="127"/>
      <c r="B33" s="128"/>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c r="AA33" s="128"/>
      <c r="AB33" s="128"/>
      <c r="AC33" s="128"/>
      <c r="AD33" s="128"/>
      <c r="AE33" s="128"/>
      <c r="AF33" s="128"/>
      <c r="AG33" s="128"/>
      <c r="AH33" s="128"/>
      <c r="AI33" s="128"/>
      <c r="AJ33" s="128"/>
      <c r="AK33" s="128"/>
      <c r="AL33" s="128"/>
      <c r="AM33" s="128"/>
      <c r="AN33" s="128"/>
      <c r="AO33" s="128"/>
      <c r="AP33" s="128"/>
      <c r="AQ33" s="128"/>
      <c r="AR33" s="128"/>
      <c r="AS33" s="128"/>
      <c r="AT33" s="128"/>
      <c r="AU33" s="128"/>
      <c r="AV33" s="128"/>
      <c r="AW33" s="128"/>
      <c r="AX33" s="128"/>
      <c r="AY33" s="128"/>
      <c r="AZ33" s="128"/>
      <c r="BA33" s="128"/>
      <c r="BB33" s="128"/>
      <c r="BC33" s="128"/>
      <c r="BD33" s="128"/>
      <c r="BE33" s="128"/>
      <c r="BF33" s="128"/>
      <c r="BG33" s="128"/>
      <c r="BH33" s="128"/>
      <c r="BI33" s="128"/>
      <c r="BJ33" s="128"/>
      <c r="BK33" s="128"/>
      <c r="BL33" s="128"/>
      <c r="BM33" s="128"/>
      <c r="BN33" s="128"/>
      <c r="BO33" s="128"/>
      <c r="BP33" s="128"/>
      <c r="BQ33" s="128"/>
      <c r="BR33" s="128"/>
      <c r="BS33" s="128"/>
      <c r="BT33" s="128"/>
      <c r="BU33" s="128"/>
      <c r="BV33" s="128"/>
      <c r="BW33" s="128"/>
      <c r="BX33" s="128"/>
      <c r="BY33" s="128"/>
      <c r="BZ33" s="128"/>
      <c r="CA33" s="128"/>
      <c r="CB33" s="128"/>
      <c r="CC33" s="128"/>
      <c r="CD33" s="128"/>
      <c r="CE33" s="128"/>
      <c r="CF33" s="128"/>
      <c r="CG33" s="128"/>
      <c r="CH33" s="128"/>
      <c r="CI33" s="128"/>
      <c r="CJ33" s="128"/>
      <c r="CK33" s="128"/>
      <c r="CL33" s="128"/>
      <c r="CM33" s="128"/>
      <c r="CN33" s="128"/>
      <c r="CO33" s="128"/>
      <c r="CP33" s="128"/>
      <c r="CQ33" s="128"/>
      <c r="CR33" s="128"/>
      <c r="CS33" s="128"/>
      <c r="CT33" s="128"/>
      <c r="CU33" s="128"/>
      <c r="CV33" s="128"/>
      <c r="CW33" s="128"/>
      <c r="CX33" s="128"/>
      <c r="CY33" s="128"/>
      <c r="CZ33" s="128"/>
      <c r="DA33" s="128"/>
      <c r="DB33" s="128"/>
      <c r="DC33" s="128"/>
      <c r="DD33" s="128"/>
      <c r="DE33" s="128"/>
      <c r="DF33" s="128"/>
      <c r="DG33" s="128"/>
      <c r="DH33" s="128"/>
      <c r="DI33" s="128"/>
      <c r="DJ33" s="128"/>
      <c r="DK33" s="128"/>
      <c r="DL33" s="128"/>
      <c r="DM33" s="128"/>
      <c r="DN33" s="128"/>
      <c r="DO33" s="128"/>
      <c r="DP33" s="128"/>
      <c r="DQ33" s="128"/>
      <c r="DR33" s="127"/>
      <c r="DS33" s="127"/>
      <c r="DT33" s="127"/>
      <c r="DU33" s="127"/>
      <c r="DV33" s="127"/>
      <c r="DW33" s="127"/>
      <c r="DX33" s="127"/>
      <c r="DY33" s="127"/>
      <c r="DZ33" s="127"/>
      <c r="EA33" s="127"/>
      <c r="EB33" s="127"/>
      <c r="EC33" s="127"/>
      <c r="ED33" s="127"/>
      <c r="EE33" s="127"/>
      <c r="EF33" s="127"/>
      <c r="EG33" s="127"/>
      <c r="EH33" s="127"/>
      <c r="EI33" s="127"/>
      <c r="EJ33" s="127"/>
      <c r="EK33" s="127"/>
      <c r="EL33" s="127"/>
      <c r="EM33" s="127"/>
    </row>
    <row r="34" spans="1:143">
      <c r="A34" s="127"/>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128"/>
      <c r="AB34" s="128"/>
      <c r="AC34" s="128"/>
      <c r="AD34" s="128"/>
      <c r="AE34" s="128"/>
      <c r="AF34" s="128"/>
      <c r="AG34" s="128"/>
      <c r="AH34" s="128"/>
      <c r="AI34" s="128"/>
      <c r="AJ34" s="128"/>
      <c r="AK34" s="128"/>
      <c r="AL34" s="128"/>
      <c r="AM34" s="128"/>
      <c r="AN34" s="128"/>
      <c r="AO34" s="128"/>
      <c r="AP34" s="128"/>
      <c r="AQ34" s="128"/>
      <c r="AR34" s="128"/>
      <c r="AS34" s="128"/>
      <c r="AT34" s="128"/>
      <c r="AU34" s="128"/>
      <c r="AV34" s="128"/>
      <c r="AW34" s="128"/>
      <c r="AX34" s="128"/>
      <c r="AY34" s="128"/>
      <c r="AZ34" s="128"/>
      <c r="BA34" s="128"/>
      <c r="BB34" s="128"/>
      <c r="BC34" s="128"/>
      <c r="BD34" s="128"/>
      <c r="BE34" s="128"/>
      <c r="BF34" s="128"/>
      <c r="BG34" s="128"/>
      <c r="BH34" s="128"/>
      <c r="BI34" s="128"/>
      <c r="BJ34" s="128"/>
      <c r="BK34" s="128"/>
      <c r="BL34" s="128"/>
      <c r="BM34" s="128"/>
      <c r="BN34" s="128"/>
      <c r="BO34" s="128"/>
      <c r="BP34" s="128"/>
      <c r="BQ34" s="128"/>
      <c r="BR34" s="128"/>
      <c r="BS34" s="128"/>
      <c r="BT34" s="128"/>
      <c r="BU34" s="128"/>
      <c r="BV34" s="128"/>
      <c r="BW34" s="128"/>
      <c r="BX34" s="128"/>
      <c r="BY34" s="128"/>
      <c r="BZ34" s="128"/>
      <c r="CA34" s="128"/>
      <c r="CB34" s="128"/>
      <c r="CC34" s="128"/>
      <c r="CD34" s="128"/>
      <c r="CE34" s="128"/>
      <c r="CF34" s="128"/>
      <c r="CG34" s="128"/>
      <c r="CH34" s="128"/>
      <c r="CI34" s="128"/>
      <c r="CJ34" s="128"/>
      <c r="CK34" s="128"/>
      <c r="CL34" s="128"/>
      <c r="CM34" s="128"/>
      <c r="CN34" s="128"/>
      <c r="CO34" s="128"/>
      <c r="CP34" s="128"/>
      <c r="CQ34" s="128"/>
      <c r="CR34" s="128"/>
      <c r="CS34" s="128"/>
      <c r="CT34" s="128"/>
      <c r="CU34" s="128"/>
      <c r="CV34" s="128"/>
      <c r="CW34" s="128"/>
      <c r="CX34" s="128"/>
      <c r="CY34" s="128"/>
      <c r="CZ34" s="128"/>
      <c r="DA34" s="128"/>
      <c r="DB34" s="128"/>
      <c r="DC34" s="128"/>
      <c r="DD34" s="128"/>
      <c r="DE34" s="128"/>
      <c r="DF34" s="128"/>
      <c r="DG34" s="128"/>
      <c r="DH34" s="128"/>
      <c r="DI34" s="128"/>
      <c r="DJ34" s="128"/>
      <c r="DK34" s="128"/>
      <c r="DL34" s="128"/>
      <c r="DM34" s="128"/>
      <c r="DN34" s="128"/>
      <c r="DO34" s="128"/>
      <c r="DP34" s="128"/>
      <c r="DQ34" s="128"/>
      <c r="DR34" s="127"/>
      <c r="DS34" s="127"/>
      <c r="DT34" s="127"/>
      <c r="DU34" s="127"/>
      <c r="DV34" s="127"/>
      <c r="DW34" s="127"/>
      <c r="DX34" s="127"/>
      <c r="DY34" s="127"/>
      <c r="DZ34" s="127"/>
      <c r="EA34" s="127"/>
      <c r="EB34" s="127"/>
      <c r="EC34" s="127"/>
      <c r="ED34" s="127"/>
      <c r="EE34" s="127"/>
      <c r="EF34" s="127"/>
      <c r="EG34" s="127"/>
      <c r="EH34" s="127"/>
      <c r="EI34" s="127"/>
      <c r="EJ34" s="127"/>
      <c r="EK34" s="127"/>
      <c r="EL34" s="127"/>
      <c r="EM34" s="127"/>
    </row>
    <row r="35" spans="1:143">
      <c r="A35" s="127"/>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128"/>
      <c r="AB35" s="128"/>
      <c r="AC35" s="128"/>
      <c r="AD35" s="128"/>
      <c r="AE35" s="128"/>
      <c r="AF35" s="128"/>
      <c r="AG35" s="128"/>
      <c r="AH35" s="128"/>
      <c r="AI35" s="128"/>
      <c r="AJ35" s="128"/>
      <c r="AK35" s="128"/>
      <c r="AL35" s="128"/>
      <c r="AM35" s="128"/>
      <c r="AN35" s="128"/>
      <c r="AO35" s="128"/>
      <c r="AP35" s="128"/>
      <c r="AQ35" s="128"/>
      <c r="AR35" s="128"/>
      <c r="AS35" s="128"/>
      <c r="AT35" s="128"/>
      <c r="AU35" s="128"/>
      <c r="AV35" s="128"/>
      <c r="AW35" s="128"/>
      <c r="AX35" s="128"/>
      <c r="AY35" s="128"/>
      <c r="AZ35" s="128"/>
      <c r="BA35" s="128"/>
      <c r="BB35" s="128"/>
      <c r="BC35" s="128"/>
      <c r="BD35" s="128"/>
      <c r="BE35" s="128"/>
      <c r="BF35" s="128"/>
      <c r="BG35" s="128"/>
      <c r="BH35" s="128"/>
      <c r="BI35" s="128"/>
      <c r="BJ35" s="128"/>
      <c r="BK35" s="128"/>
      <c r="BL35" s="128"/>
      <c r="BM35" s="128"/>
      <c r="BN35" s="128"/>
      <c r="BO35" s="128"/>
      <c r="BP35" s="128"/>
      <c r="BQ35" s="128"/>
      <c r="BR35" s="128"/>
      <c r="BS35" s="128"/>
      <c r="BT35" s="128"/>
      <c r="BU35" s="128"/>
      <c r="BV35" s="128"/>
      <c r="BW35" s="128"/>
      <c r="BX35" s="128"/>
      <c r="BY35" s="128"/>
      <c r="BZ35" s="128"/>
      <c r="CA35" s="128"/>
      <c r="CB35" s="128"/>
      <c r="CC35" s="128"/>
      <c r="CD35" s="128"/>
      <c r="CE35" s="128"/>
      <c r="CF35" s="128"/>
      <c r="CG35" s="128"/>
      <c r="CH35" s="128"/>
      <c r="CI35" s="128"/>
      <c r="CJ35" s="128"/>
      <c r="CK35" s="128"/>
      <c r="CL35" s="128"/>
      <c r="CM35" s="128"/>
      <c r="CN35" s="128"/>
      <c r="CO35" s="128"/>
      <c r="CP35" s="128"/>
      <c r="CQ35" s="128"/>
      <c r="CR35" s="128"/>
      <c r="CS35" s="128"/>
      <c r="CT35" s="128"/>
      <c r="CU35" s="128"/>
      <c r="CV35" s="128"/>
      <c r="CW35" s="128"/>
      <c r="CX35" s="128"/>
      <c r="CY35" s="128"/>
      <c r="CZ35" s="128"/>
      <c r="DA35" s="128"/>
      <c r="DB35" s="128"/>
      <c r="DC35" s="128"/>
      <c r="DD35" s="128"/>
      <c r="DE35" s="128"/>
      <c r="DF35" s="128"/>
      <c r="DG35" s="128"/>
      <c r="DH35" s="128"/>
      <c r="DI35" s="128"/>
      <c r="DJ35" s="128"/>
      <c r="DK35" s="128"/>
      <c r="DL35" s="128"/>
      <c r="DM35" s="128"/>
      <c r="DN35" s="128"/>
      <c r="DO35" s="128"/>
      <c r="DP35" s="128"/>
      <c r="DQ35" s="128"/>
      <c r="DR35" s="127"/>
      <c r="DS35" s="127"/>
      <c r="DT35" s="127"/>
      <c r="DU35" s="127"/>
      <c r="DV35" s="127"/>
      <c r="DW35" s="127"/>
      <c r="DX35" s="127"/>
      <c r="DY35" s="127"/>
      <c r="DZ35" s="127"/>
      <c r="EA35" s="127"/>
      <c r="EB35" s="127"/>
      <c r="EC35" s="127"/>
      <c r="ED35" s="127"/>
      <c r="EE35" s="127"/>
      <c r="EF35" s="127"/>
      <c r="EG35" s="127"/>
      <c r="EH35" s="127"/>
      <c r="EI35" s="127"/>
      <c r="EJ35" s="127"/>
      <c r="EK35" s="127"/>
      <c r="EL35" s="127"/>
      <c r="EM35" s="127"/>
    </row>
    <row r="36" spans="1:143">
      <c r="A36" s="127"/>
      <c r="B36" s="128"/>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128"/>
      <c r="AB36" s="128"/>
      <c r="AC36" s="128"/>
      <c r="AD36" s="128"/>
      <c r="AE36" s="128"/>
      <c r="AF36" s="128"/>
      <c r="AG36" s="128"/>
      <c r="AH36" s="128"/>
      <c r="AI36" s="128"/>
      <c r="AJ36" s="128"/>
      <c r="AK36" s="128"/>
      <c r="AL36" s="128"/>
      <c r="AM36" s="128"/>
      <c r="AN36" s="128"/>
      <c r="AO36" s="128"/>
      <c r="AP36" s="128"/>
      <c r="AQ36" s="128"/>
      <c r="AR36" s="128"/>
      <c r="AS36" s="128"/>
      <c r="AT36" s="128"/>
      <c r="AU36" s="128"/>
      <c r="AV36" s="128"/>
      <c r="AW36" s="128"/>
      <c r="AX36" s="128"/>
      <c r="AY36" s="128"/>
      <c r="AZ36" s="128"/>
      <c r="BA36" s="128"/>
      <c r="BB36" s="128"/>
      <c r="BC36" s="128"/>
      <c r="BD36" s="128"/>
      <c r="BE36" s="128"/>
      <c r="BF36" s="128"/>
      <c r="BG36" s="128"/>
      <c r="BH36" s="128"/>
      <c r="BI36" s="128"/>
      <c r="BJ36" s="128"/>
      <c r="BK36" s="128"/>
      <c r="BL36" s="128"/>
      <c r="BM36" s="128"/>
      <c r="BN36" s="128"/>
      <c r="BO36" s="128"/>
      <c r="BP36" s="128"/>
      <c r="BQ36" s="128"/>
      <c r="BR36" s="128"/>
      <c r="BS36" s="128"/>
      <c r="BT36" s="128"/>
      <c r="BU36" s="128"/>
      <c r="BV36" s="128"/>
      <c r="BW36" s="128"/>
      <c r="BX36" s="128"/>
      <c r="BY36" s="128"/>
      <c r="BZ36" s="128"/>
      <c r="CA36" s="128"/>
      <c r="CB36" s="128"/>
      <c r="CC36" s="128"/>
      <c r="CD36" s="128"/>
      <c r="CE36" s="128"/>
      <c r="CF36" s="128"/>
      <c r="CG36" s="128"/>
      <c r="CH36" s="128"/>
      <c r="CI36" s="128"/>
      <c r="CJ36" s="128"/>
      <c r="CK36" s="128"/>
      <c r="CL36" s="128"/>
      <c r="CM36" s="128"/>
      <c r="CN36" s="128"/>
      <c r="CO36" s="128"/>
      <c r="CP36" s="128"/>
      <c r="CQ36" s="128"/>
      <c r="CR36" s="128"/>
      <c r="CS36" s="128"/>
      <c r="CT36" s="128"/>
      <c r="CU36" s="128"/>
      <c r="CV36" s="128"/>
      <c r="CW36" s="128"/>
      <c r="CX36" s="128"/>
      <c r="CY36" s="128"/>
      <c r="CZ36" s="128"/>
      <c r="DA36" s="128"/>
      <c r="DB36" s="128"/>
      <c r="DC36" s="128"/>
      <c r="DD36" s="128"/>
      <c r="DE36" s="128"/>
      <c r="DF36" s="128"/>
      <c r="DG36" s="128"/>
      <c r="DH36" s="128"/>
      <c r="DI36" s="128"/>
      <c r="DJ36" s="128"/>
      <c r="DK36" s="128"/>
      <c r="DL36" s="128"/>
      <c r="DM36" s="128"/>
      <c r="DN36" s="128"/>
      <c r="DO36" s="128"/>
      <c r="DP36" s="128"/>
      <c r="DQ36" s="128"/>
      <c r="DR36" s="127"/>
      <c r="DS36" s="127"/>
      <c r="DT36" s="127"/>
      <c r="DU36" s="127"/>
      <c r="DV36" s="127"/>
      <c r="DW36" s="127"/>
      <c r="DX36" s="127"/>
      <c r="DY36" s="127"/>
      <c r="DZ36" s="127"/>
      <c r="EA36" s="127"/>
      <c r="EB36" s="127"/>
      <c r="EC36" s="127"/>
      <c r="ED36" s="127"/>
      <c r="EE36" s="127"/>
      <c r="EF36" s="127"/>
      <c r="EG36" s="127"/>
      <c r="EH36" s="127"/>
      <c r="EI36" s="127"/>
      <c r="EJ36" s="127"/>
      <c r="EK36" s="127"/>
      <c r="EL36" s="127"/>
      <c r="EM36" s="127"/>
    </row>
    <row r="37" spans="1:143">
      <c r="A37" s="127"/>
      <c r="B37" s="128"/>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128"/>
      <c r="AB37" s="128"/>
      <c r="AC37" s="128"/>
      <c r="AD37" s="128"/>
      <c r="AE37" s="128"/>
      <c r="AF37" s="128"/>
      <c r="AG37" s="128"/>
      <c r="AH37" s="128"/>
      <c r="AI37" s="128"/>
      <c r="AJ37" s="128"/>
      <c r="AK37" s="128"/>
      <c r="AL37" s="128"/>
      <c r="AM37" s="128"/>
      <c r="AN37" s="128"/>
      <c r="AO37" s="128"/>
      <c r="AP37" s="128"/>
      <c r="AQ37" s="128"/>
      <c r="AR37" s="128"/>
      <c r="AS37" s="128"/>
      <c r="AT37" s="128"/>
      <c r="AU37" s="128"/>
      <c r="AV37" s="128"/>
      <c r="AW37" s="128"/>
      <c r="AX37" s="128"/>
      <c r="AY37" s="128"/>
      <c r="AZ37" s="128"/>
      <c r="BA37" s="128"/>
      <c r="BB37" s="128"/>
      <c r="BC37" s="128"/>
      <c r="BD37" s="128"/>
      <c r="BE37" s="128"/>
      <c r="BF37" s="128"/>
      <c r="BG37" s="128"/>
      <c r="BH37" s="128"/>
      <c r="BI37" s="128"/>
      <c r="BJ37" s="128"/>
      <c r="BK37" s="128"/>
      <c r="BL37" s="128"/>
      <c r="BM37" s="128"/>
      <c r="BN37" s="128"/>
      <c r="BO37" s="128"/>
      <c r="BP37" s="128"/>
      <c r="BQ37" s="128"/>
      <c r="BR37" s="128"/>
      <c r="BS37" s="128"/>
      <c r="BT37" s="128"/>
      <c r="BU37" s="128"/>
      <c r="BV37" s="128"/>
      <c r="BW37" s="128"/>
      <c r="BX37" s="128"/>
      <c r="BY37" s="128"/>
      <c r="BZ37" s="128"/>
      <c r="CA37" s="128"/>
      <c r="CB37" s="128"/>
      <c r="CC37" s="128"/>
      <c r="CD37" s="128"/>
      <c r="CE37" s="128"/>
      <c r="CF37" s="128"/>
      <c r="CG37" s="128"/>
      <c r="CH37" s="128"/>
      <c r="CI37" s="128"/>
      <c r="CJ37" s="128"/>
      <c r="CK37" s="128"/>
      <c r="CL37" s="128"/>
      <c r="CM37" s="128"/>
      <c r="CN37" s="128"/>
      <c r="CO37" s="128"/>
      <c r="CP37" s="128"/>
      <c r="CQ37" s="128"/>
      <c r="CR37" s="128"/>
      <c r="CS37" s="128"/>
      <c r="CT37" s="128"/>
      <c r="CU37" s="128"/>
      <c r="CV37" s="128"/>
      <c r="CW37" s="128"/>
      <c r="CX37" s="128"/>
      <c r="CY37" s="128"/>
      <c r="CZ37" s="128"/>
      <c r="DA37" s="128"/>
      <c r="DB37" s="128"/>
      <c r="DC37" s="128"/>
      <c r="DD37" s="128"/>
      <c r="DE37" s="128"/>
      <c r="DF37" s="128"/>
      <c r="DG37" s="128"/>
      <c r="DH37" s="128"/>
      <c r="DI37" s="128"/>
      <c r="DJ37" s="128"/>
      <c r="DK37" s="128"/>
      <c r="DL37" s="128"/>
      <c r="DM37" s="128"/>
      <c r="DN37" s="128"/>
      <c r="DO37" s="128"/>
      <c r="DP37" s="128"/>
      <c r="DQ37" s="128"/>
      <c r="DR37" s="127"/>
      <c r="DS37" s="127"/>
      <c r="DT37" s="127"/>
      <c r="DU37" s="127"/>
      <c r="DV37" s="127"/>
      <c r="DW37" s="127"/>
      <c r="DX37" s="127"/>
      <c r="DY37" s="127"/>
      <c r="DZ37" s="127"/>
      <c r="EA37" s="127"/>
      <c r="EB37" s="127"/>
      <c r="EC37" s="127"/>
      <c r="ED37" s="127"/>
      <c r="EE37" s="127"/>
      <c r="EF37" s="127"/>
      <c r="EG37" s="127"/>
      <c r="EH37" s="127"/>
      <c r="EI37" s="127"/>
      <c r="EJ37" s="127"/>
      <c r="EK37" s="127"/>
      <c r="EL37" s="127"/>
      <c r="EM37" s="127"/>
    </row>
    <row r="38" spans="1:143">
      <c r="A38" s="127"/>
      <c r="B38" s="128"/>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128"/>
      <c r="AB38" s="128"/>
      <c r="AC38" s="128"/>
      <c r="AD38" s="128"/>
      <c r="AE38" s="128"/>
      <c r="AF38" s="128"/>
      <c r="AG38" s="128"/>
      <c r="AH38" s="128"/>
      <c r="AI38" s="128"/>
      <c r="AJ38" s="128"/>
      <c r="AK38" s="128"/>
      <c r="AL38" s="128"/>
      <c r="AM38" s="128"/>
      <c r="AN38" s="128"/>
      <c r="AO38" s="128"/>
      <c r="AP38" s="128"/>
      <c r="AQ38" s="128"/>
      <c r="AR38" s="128"/>
      <c r="AS38" s="128"/>
      <c r="AT38" s="128"/>
      <c r="AU38" s="128"/>
      <c r="AV38" s="128"/>
      <c r="AW38" s="128"/>
      <c r="AX38" s="128"/>
      <c r="AY38" s="128"/>
      <c r="AZ38" s="128"/>
      <c r="BA38" s="128"/>
      <c r="BB38" s="128"/>
      <c r="BC38" s="128"/>
      <c r="BD38" s="128"/>
      <c r="BE38" s="128"/>
      <c r="BF38" s="128"/>
      <c r="BG38" s="128"/>
      <c r="BH38" s="128"/>
      <c r="BI38" s="128"/>
      <c r="BJ38" s="128"/>
      <c r="BK38" s="128"/>
      <c r="BL38" s="128"/>
      <c r="BM38" s="128"/>
      <c r="BN38" s="128"/>
      <c r="BO38" s="128"/>
      <c r="BP38" s="128"/>
      <c r="BQ38" s="128"/>
      <c r="BR38" s="128"/>
      <c r="BS38" s="128"/>
      <c r="BT38" s="128"/>
      <c r="BU38" s="128"/>
      <c r="BV38" s="128"/>
      <c r="BW38" s="128"/>
      <c r="BX38" s="128"/>
      <c r="BY38" s="128"/>
      <c r="BZ38" s="128"/>
      <c r="CA38" s="128"/>
      <c r="CB38" s="128"/>
      <c r="CC38" s="128"/>
      <c r="CD38" s="128"/>
      <c r="CE38" s="128"/>
      <c r="CF38" s="128"/>
      <c r="CG38" s="128"/>
      <c r="CH38" s="128"/>
      <c r="CI38" s="128"/>
      <c r="CJ38" s="128"/>
      <c r="CK38" s="128"/>
      <c r="CL38" s="128"/>
      <c r="CM38" s="128"/>
      <c r="CN38" s="128"/>
      <c r="CO38" s="128"/>
      <c r="CP38" s="128"/>
      <c r="CQ38" s="128"/>
      <c r="CR38" s="128"/>
      <c r="CS38" s="128"/>
      <c r="CT38" s="128"/>
      <c r="CU38" s="128"/>
      <c r="CV38" s="128"/>
      <c r="CW38" s="128"/>
      <c r="CX38" s="128"/>
      <c r="CY38" s="128"/>
      <c r="CZ38" s="128"/>
      <c r="DA38" s="128"/>
      <c r="DB38" s="128"/>
      <c r="DC38" s="128"/>
      <c r="DD38" s="128"/>
      <c r="DE38" s="128"/>
      <c r="DF38" s="128"/>
      <c r="DG38" s="128"/>
      <c r="DH38" s="128"/>
      <c r="DI38" s="128"/>
      <c r="DJ38" s="128"/>
      <c r="DK38" s="128"/>
      <c r="DL38" s="128"/>
      <c r="DM38" s="128"/>
      <c r="DN38" s="128"/>
      <c r="DO38" s="128"/>
      <c r="DP38" s="128"/>
      <c r="DQ38" s="128"/>
      <c r="DR38" s="127"/>
      <c r="DS38" s="127"/>
      <c r="DT38" s="127"/>
      <c r="DU38" s="127"/>
      <c r="DV38" s="127"/>
      <c r="DW38" s="127"/>
      <c r="DX38" s="127"/>
      <c r="DY38" s="127"/>
      <c r="DZ38" s="127"/>
      <c r="EA38" s="127"/>
      <c r="EB38" s="127"/>
      <c r="EC38" s="127"/>
      <c r="ED38" s="127"/>
      <c r="EE38" s="127"/>
      <c r="EF38" s="127"/>
      <c r="EG38" s="127"/>
      <c r="EH38" s="127"/>
      <c r="EI38" s="127"/>
      <c r="EJ38" s="127"/>
      <c r="EK38" s="127"/>
      <c r="EL38" s="127"/>
      <c r="EM38" s="127"/>
    </row>
    <row r="39" spans="1:143">
      <c r="A39" s="127"/>
      <c r="B39" s="128"/>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128"/>
      <c r="AB39" s="128"/>
      <c r="AC39" s="128"/>
      <c r="AD39" s="128"/>
      <c r="AE39" s="128"/>
      <c r="AF39" s="128"/>
      <c r="AG39" s="128"/>
      <c r="AH39" s="128"/>
      <c r="AI39" s="128"/>
      <c r="AJ39" s="128"/>
      <c r="AK39" s="128"/>
      <c r="AL39" s="128"/>
      <c r="AM39" s="128"/>
      <c r="AN39" s="128"/>
      <c r="AO39" s="128"/>
      <c r="AP39" s="128"/>
      <c r="AQ39" s="128"/>
      <c r="AR39" s="128"/>
      <c r="AS39" s="128"/>
      <c r="AT39" s="128"/>
      <c r="AU39" s="128"/>
      <c r="AV39" s="128"/>
      <c r="AW39" s="128"/>
      <c r="AX39" s="128"/>
      <c r="AY39" s="128"/>
      <c r="AZ39" s="128"/>
      <c r="BA39" s="128"/>
      <c r="BB39" s="128"/>
      <c r="BC39" s="128"/>
      <c r="BD39" s="128"/>
      <c r="BE39" s="128"/>
      <c r="BF39" s="128"/>
      <c r="BG39" s="128"/>
      <c r="BH39" s="128"/>
      <c r="BI39" s="128"/>
      <c r="BJ39" s="128"/>
      <c r="BK39" s="128"/>
      <c r="BL39" s="128"/>
      <c r="BM39" s="128"/>
      <c r="BN39" s="128"/>
      <c r="BO39" s="128"/>
      <c r="BP39" s="128"/>
      <c r="BQ39" s="128"/>
      <c r="BR39" s="128"/>
      <c r="BS39" s="128"/>
      <c r="BT39" s="128"/>
      <c r="BU39" s="128"/>
      <c r="BV39" s="128"/>
      <c r="BW39" s="128"/>
      <c r="BX39" s="128"/>
      <c r="BY39" s="128"/>
      <c r="BZ39" s="128"/>
      <c r="CA39" s="128"/>
      <c r="CB39" s="128"/>
      <c r="CC39" s="128"/>
      <c r="CD39" s="128"/>
      <c r="CE39" s="128"/>
      <c r="CF39" s="128"/>
      <c r="CG39" s="128"/>
      <c r="CH39" s="128"/>
      <c r="CI39" s="128"/>
      <c r="CJ39" s="128"/>
      <c r="CK39" s="128"/>
      <c r="CL39" s="128"/>
      <c r="CM39" s="128"/>
      <c r="CN39" s="128"/>
      <c r="CO39" s="128"/>
      <c r="CP39" s="128"/>
      <c r="CQ39" s="128"/>
      <c r="CR39" s="128"/>
      <c r="CS39" s="128"/>
      <c r="CT39" s="128"/>
      <c r="CU39" s="128"/>
      <c r="CV39" s="128"/>
      <c r="CW39" s="128"/>
      <c r="CX39" s="128"/>
      <c r="CY39" s="128"/>
      <c r="CZ39" s="128"/>
      <c r="DA39" s="128"/>
      <c r="DB39" s="128"/>
      <c r="DC39" s="128"/>
      <c r="DD39" s="128"/>
      <c r="DE39" s="128"/>
      <c r="DF39" s="128"/>
      <c r="DG39" s="128"/>
      <c r="DH39" s="128"/>
      <c r="DI39" s="128"/>
      <c r="DJ39" s="128"/>
      <c r="DK39" s="128"/>
      <c r="DL39" s="128"/>
      <c r="DM39" s="128"/>
      <c r="DN39" s="128"/>
      <c r="DO39" s="128"/>
      <c r="DP39" s="128"/>
      <c r="DQ39" s="128"/>
      <c r="DR39" s="127"/>
      <c r="DS39" s="127"/>
      <c r="DT39" s="127"/>
      <c r="DU39" s="127"/>
      <c r="DV39" s="127"/>
      <c r="DW39" s="127"/>
      <c r="DX39" s="127"/>
      <c r="DY39" s="127"/>
      <c r="DZ39" s="127"/>
      <c r="EA39" s="127"/>
      <c r="EB39" s="127"/>
      <c r="EC39" s="127"/>
      <c r="ED39" s="127"/>
      <c r="EE39" s="127"/>
      <c r="EF39" s="127"/>
      <c r="EG39" s="127"/>
      <c r="EH39" s="127"/>
      <c r="EI39" s="127"/>
      <c r="EJ39" s="127"/>
      <c r="EK39" s="127"/>
      <c r="EL39" s="127"/>
      <c r="EM39" s="127"/>
    </row>
    <row r="40" spans="1:143">
      <c r="A40" s="127"/>
      <c r="B40" s="128"/>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128"/>
      <c r="AB40" s="128"/>
      <c r="AC40" s="128"/>
      <c r="AD40" s="128"/>
      <c r="AE40" s="128"/>
      <c r="AF40" s="128"/>
      <c r="AG40" s="128"/>
      <c r="AH40" s="128"/>
      <c r="AI40" s="128"/>
      <c r="AJ40" s="128"/>
      <c r="AK40" s="128"/>
      <c r="AL40" s="128"/>
      <c r="AM40" s="128"/>
      <c r="AN40" s="128"/>
      <c r="AO40" s="128"/>
      <c r="AP40" s="128"/>
      <c r="AQ40" s="128"/>
      <c r="AR40" s="128"/>
      <c r="AS40" s="128"/>
      <c r="AT40" s="128"/>
      <c r="AU40" s="128"/>
      <c r="AV40" s="128"/>
      <c r="AW40" s="128"/>
      <c r="AX40" s="128"/>
      <c r="AY40" s="128"/>
      <c r="AZ40" s="128"/>
      <c r="BA40" s="128"/>
      <c r="BB40" s="128"/>
      <c r="BC40" s="128"/>
      <c r="BD40" s="128"/>
      <c r="BE40" s="128"/>
      <c r="BF40" s="128"/>
      <c r="BG40" s="128"/>
      <c r="BH40" s="128"/>
      <c r="BI40" s="128"/>
      <c r="BJ40" s="128"/>
      <c r="BK40" s="128"/>
      <c r="BL40" s="128"/>
      <c r="BM40" s="128"/>
      <c r="BN40" s="128"/>
      <c r="BO40" s="128"/>
      <c r="BP40" s="128"/>
      <c r="BQ40" s="128"/>
      <c r="BR40" s="128"/>
      <c r="BS40" s="128"/>
      <c r="BT40" s="128"/>
      <c r="BU40" s="128"/>
      <c r="BV40" s="128"/>
      <c r="BW40" s="128"/>
      <c r="BX40" s="128"/>
      <c r="BY40" s="128"/>
      <c r="BZ40" s="128"/>
      <c r="CA40" s="128"/>
      <c r="CB40" s="128"/>
      <c r="CC40" s="128"/>
      <c r="CD40" s="128"/>
      <c r="CE40" s="128"/>
      <c r="CF40" s="128"/>
      <c r="CG40" s="128"/>
      <c r="CH40" s="128"/>
      <c r="CI40" s="128"/>
      <c r="CJ40" s="128"/>
      <c r="CK40" s="128"/>
      <c r="CL40" s="128"/>
      <c r="CM40" s="128"/>
      <c r="CN40" s="128"/>
      <c r="CO40" s="128"/>
      <c r="CP40" s="128"/>
      <c r="CQ40" s="128"/>
      <c r="CR40" s="128"/>
      <c r="CS40" s="128"/>
      <c r="CT40" s="128"/>
      <c r="CU40" s="128"/>
      <c r="CV40" s="128"/>
      <c r="CW40" s="128"/>
      <c r="CX40" s="128"/>
      <c r="CY40" s="128"/>
      <c r="CZ40" s="128"/>
      <c r="DA40" s="128"/>
      <c r="DB40" s="128"/>
      <c r="DC40" s="128"/>
      <c r="DD40" s="128"/>
      <c r="DE40" s="128"/>
      <c r="DF40" s="128"/>
      <c r="DG40" s="128"/>
      <c r="DH40" s="128"/>
      <c r="DI40" s="128"/>
      <c r="DJ40" s="128"/>
      <c r="DK40" s="128"/>
      <c r="DL40" s="128"/>
      <c r="DM40" s="128"/>
      <c r="DN40" s="128"/>
      <c r="DO40" s="128"/>
      <c r="DP40" s="128"/>
      <c r="DQ40" s="128"/>
      <c r="DR40" s="127"/>
      <c r="DS40" s="127"/>
      <c r="DT40" s="127"/>
      <c r="DU40" s="127"/>
      <c r="DV40" s="127"/>
      <c r="DW40" s="127"/>
      <c r="DX40" s="127"/>
      <c r="DY40" s="127"/>
      <c r="DZ40" s="127"/>
      <c r="EA40" s="127"/>
      <c r="EB40" s="127"/>
      <c r="EC40" s="127"/>
      <c r="ED40" s="127"/>
      <c r="EE40" s="127"/>
      <c r="EF40" s="127"/>
      <c r="EG40" s="127"/>
      <c r="EH40" s="127"/>
      <c r="EI40" s="127"/>
      <c r="EJ40" s="127"/>
      <c r="EK40" s="127"/>
      <c r="EL40" s="127"/>
      <c r="EM40" s="127"/>
    </row>
    <row r="41" spans="1:143">
      <c r="A41" s="127"/>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128"/>
      <c r="AB41" s="128"/>
      <c r="AC41" s="128"/>
      <c r="AD41" s="128"/>
      <c r="AE41" s="128"/>
      <c r="AF41" s="128"/>
      <c r="AG41" s="128"/>
      <c r="AH41" s="128"/>
      <c r="AI41" s="128"/>
      <c r="AJ41" s="128"/>
      <c r="AK41" s="128"/>
      <c r="AL41" s="128"/>
      <c r="AM41" s="128"/>
      <c r="AN41" s="128"/>
      <c r="AO41" s="128"/>
      <c r="AP41" s="128"/>
      <c r="AQ41" s="128"/>
      <c r="AR41" s="128"/>
      <c r="AS41" s="128"/>
      <c r="AT41" s="128"/>
      <c r="AU41" s="128"/>
      <c r="AV41" s="128"/>
      <c r="AW41" s="128"/>
      <c r="AX41" s="128"/>
      <c r="AY41" s="128"/>
      <c r="AZ41" s="128"/>
      <c r="BA41" s="128"/>
      <c r="BB41" s="128"/>
      <c r="BC41" s="128"/>
      <c r="BD41" s="128"/>
      <c r="BE41" s="128"/>
      <c r="BF41" s="128"/>
      <c r="BG41" s="128"/>
      <c r="BH41" s="128"/>
      <c r="BI41" s="128"/>
      <c r="BJ41" s="128"/>
      <c r="BK41" s="128"/>
      <c r="BL41" s="128"/>
      <c r="BM41" s="128"/>
      <c r="BN41" s="128"/>
      <c r="BO41" s="128"/>
      <c r="BP41" s="128"/>
      <c r="BQ41" s="128"/>
      <c r="BR41" s="128"/>
      <c r="BS41" s="128"/>
      <c r="BT41" s="128"/>
      <c r="BU41" s="128"/>
      <c r="BV41" s="128"/>
      <c r="BW41" s="128"/>
      <c r="BX41" s="128"/>
      <c r="BY41" s="128"/>
      <c r="BZ41" s="128"/>
      <c r="CA41" s="128"/>
      <c r="CB41" s="128"/>
      <c r="CC41" s="128"/>
      <c r="CD41" s="128"/>
      <c r="CE41" s="128"/>
      <c r="CF41" s="128"/>
      <c r="CG41" s="128"/>
      <c r="CH41" s="128"/>
      <c r="CI41" s="128"/>
      <c r="CJ41" s="128"/>
      <c r="CK41" s="128"/>
      <c r="CL41" s="128"/>
      <c r="CM41" s="128"/>
      <c r="CN41" s="128"/>
      <c r="CO41" s="128"/>
      <c r="CP41" s="128"/>
      <c r="CQ41" s="128"/>
      <c r="CR41" s="128"/>
      <c r="CS41" s="128"/>
      <c r="CT41" s="128"/>
      <c r="CU41" s="128"/>
      <c r="CV41" s="128"/>
      <c r="CW41" s="128"/>
      <c r="CX41" s="128"/>
      <c r="CY41" s="128"/>
      <c r="CZ41" s="128"/>
      <c r="DA41" s="128"/>
      <c r="DB41" s="128"/>
      <c r="DC41" s="128"/>
      <c r="DD41" s="128"/>
      <c r="DE41" s="128"/>
      <c r="DF41" s="128"/>
      <c r="DG41" s="128"/>
      <c r="DH41" s="128"/>
      <c r="DI41" s="128"/>
      <c r="DJ41" s="128"/>
      <c r="DK41" s="128"/>
      <c r="DL41" s="128"/>
      <c r="DM41" s="128"/>
      <c r="DN41" s="128"/>
      <c r="DO41" s="128"/>
      <c r="DP41" s="128"/>
      <c r="DQ41" s="128"/>
      <c r="DR41" s="127"/>
      <c r="DS41" s="127"/>
      <c r="DT41" s="127"/>
      <c r="DU41" s="127"/>
      <c r="DV41" s="127"/>
      <c r="DW41" s="127"/>
      <c r="DX41" s="127"/>
      <c r="DY41" s="127"/>
      <c r="DZ41" s="127"/>
      <c r="EA41" s="127"/>
      <c r="EB41" s="127"/>
      <c r="EC41" s="127"/>
      <c r="ED41" s="127"/>
      <c r="EE41" s="127"/>
      <c r="EF41" s="127"/>
      <c r="EG41" s="127"/>
      <c r="EH41" s="127"/>
      <c r="EI41" s="127"/>
      <c r="EJ41" s="127"/>
      <c r="EK41" s="127"/>
      <c r="EL41" s="127"/>
      <c r="EM41" s="127"/>
    </row>
    <row r="42" spans="1:143">
      <c r="A42" s="127"/>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c r="AA42" s="128"/>
      <c r="AB42" s="128"/>
      <c r="AC42" s="128"/>
      <c r="AD42" s="128"/>
      <c r="AE42" s="128"/>
      <c r="AF42" s="128"/>
      <c r="AG42" s="128"/>
      <c r="AH42" s="128"/>
      <c r="AI42" s="128"/>
      <c r="AJ42" s="128"/>
      <c r="AK42" s="128"/>
      <c r="AL42" s="128"/>
      <c r="AM42" s="128"/>
      <c r="AN42" s="128"/>
      <c r="AO42" s="128"/>
      <c r="AP42" s="128"/>
      <c r="AQ42" s="128"/>
      <c r="AR42" s="128"/>
      <c r="AS42" s="128"/>
      <c r="AT42" s="128"/>
      <c r="AU42" s="128"/>
      <c r="AV42" s="128"/>
      <c r="AW42" s="128"/>
      <c r="AX42" s="128"/>
      <c r="AY42" s="128"/>
      <c r="AZ42" s="128"/>
      <c r="BA42" s="128"/>
      <c r="BB42" s="128"/>
      <c r="BC42" s="128"/>
      <c r="BD42" s="128"/>
      <c r="BE42" s="128"/>
      <c r="BF42" s="128"/>
      <c r="BG42" s="128"/>
      <c r="BH42" s="128"/>
      <c r="BI42" s="128"/>
      <c r="BJ42" s="128"/>
      <c r="BK42" s="128"/>
      <c r="BL42" s="128"/>
      <c r="BM42" s="128"/>
      <c r="BN42" s="128"/>
      <c r="BO42" s="128"/>
      <c r="BP42" s="128"/>
      <c r="BQ42" s="128"/>
      <c r="BR42" s="128"/>
      <c r="BS42" s="128"/>
      <c r="BT42" s="128"/>
      <c r="BU42" s="128"/>
      <c r="BV42" s="128"/>
      <c r="BW42" s="128"/>
      <c r="BX42" s="128"/>
      <c r="BY42" s="128"/>
      <c r="BZ42" s="128"/>
      <c r="CA42" s="128"/>
      <c r="CB42" s="128"/>
      <c r="CC42" s="128"/>
      <c r="CD42" s="128"/>
      <c r="CE42" s="128"/>
      <c r="CF42" s="128"/>
      <c r="CG42" s="128"/>
      <c r="CH42" s="128"/>
      <c r="CI42" s="128"/>
      <c r="CJ42" s="128"/>
      <c r="CK42" s="128"/>
      <c r="CL42" s="128"/>
      <c r="CM42" s="128"/>
      <c r="CN42" s="128"/>
      <c r="CO42" s="128"/>
      <c r="CP42" s="128"/>
      <c r="CQ42" s="128"/>
      <c r="CR42" s="128"/>
      <c r="CS42" s="128"/>
      <c r="CT42" s="128"/>
      <c r="CU42" s="128"/>
      <c r="CV42" s="128"/>
      <c r="CW42" s="128"/>
      <c r="CX42" s="128"/>
      <c r="CY42" s="128"/>
      <c r="CZ42" s="128"/>
      <c r="DA42" s="128"/>
      <c r="DB42" s="128"/>
      <c r="DC42" s="128"/>
      <c r="DD42" s="128"/>
      <c r="DE42" s="128"/>
      <c r="DF42" s="128"/>
      <c r="DG42" s="128"/>
      <c r="DH42" s="128"/>
      <c r="DI42" s="128"/>
      <c r="DJ42" s="128"/>
      <c r="DK42" s="128"/>
      <c r="DL42" s="128"/>
      <c r="DM42" s="128"/>
      <c r="DN42" s="128"/>
      <c r="DO42" s="128"/>
      <c r="DP42" s="128"/>
      <c r="DQ42" s="128"/>
      <c r="DR42" s="127"/>
      <c r="DS42" s="127"/>
      <c r="DT42" s="127"/>
      <c r="DU42" s="127"/>
      <c r="DV42" s="127"/>
      <c r="DW42" s="127"/>
      <c r="DX42" s="127"/>
      <c r="DY42" s="127"/>
      <c r="DZ42" s="127"/>
      <c r="EA42" s="127"/>
      <c r="EB42" s="127"/>
      <c r="EC42" s="127"/>
      <c r="ED42" s="127"/>
      <c r="EE42" s="127"/>
      <c r="EF42" s="127"/>
      <c r="EG42" s="127"/>
      <c r="EH42" s="127"/>
      <c r="EI42" s="127"/>
      <c r="EJ42" s="127"/>
      <c r="EK42" s="127"/>
      <c r="EL42" s="127"/>
      <c r="EM42" s="127"/>
    </row>
    <row r="43" spans="1:143">
      <c r="A43" s="127"/>
      <c r="B43" s="128"/>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8"/>
      <c r="AA43" s="128"/>
      <c r="AB43" s="128"/>
      <c r="AC43" s="128"/>
      <c r="AD43" s="128"/>
      <c r="AE43" s="128"/>
      <c r="AF43" s="128"/>
      <c r="AG43" s="128"/>
      <c r="AH43" s="128"/>
      <c r="AI43" s="128"/>
      <c r="AJ43" s="128"/>
      <c r="AK43" s="128"/>
      <c r="AL43" s="128"/>
      <c r="AM43" s="128"/>
      <c r="AN43" s="128"/>
      <c r="AO43" s="128"/>
      <c r="AP43" s="128"/>
      <c r="AQ43" s="128"/>
      <c r="AR43" s="128"/>
      <c r="AS43" s="128"/>
      <c r="AT43" s="128"/>
      <c r="AU43" s="128"/>
      <c r="AV43" s="128"/>
      <c r="AW43" s="128"/>
      <c r="AX43" s="128"/>
      <c r="AY43" s="128"/>
      <c r="AZ43" s="128"/>
      <c r="BA43" s="128"/>
      <c r="BB43" s="128"/>
      <c r="BC43" s="128"/>
      <c r="BD43" s="128"/>
      <c r="BE43" s="128"/>
      <c r="BF43" s="128"/>
      <c r="BG43" s="128"/>
      <c r="BH43" s="128"/>
      <c r="BI43" s="128"/>
      <c r="BJ43" s="128"/>
      <c r="BK43" s="128"/>
      <c r="BL43" s="128"/>
      <c r="BM43" s="128"/>
      <c r="BN43" s="128"/>
      <c r="BO43" s="128"/>
      <c r="BP43" s="128"/>
      <c r="BQ43" s="128"/>
      <c r="BR43" s="128"/>
      <c r="BS43" s="128"/>
      <c r="BT43" s="128"/>
      <c r="BU43" s="128"/>
      <c r="BV43" s="128"/>
      <c r="BW43" s="128"/>
      <c r="BX43" s="128"/>
      <c r="BY43" s="128"/>
      <c r="BZ43" s="128"/>
      <c r="CA43" s="128"/>
      <c r="CB43" s="128"/>
      <c r="CC43" s="128"/>
      <c r="CD43" s="128"/>
      <c r="CE43" s="128"/>
      <c r="CF43" s="128"/>
      <c r="CG43" s="128"/>
      <c r="CH43" s="128"/>
      <c r="CI43" s="128"/>
      <c r="CJ43" s="128"/>
      <c r="CK43" s="128"/>
      <c r="CL43" s="128"/>
      <c r="CM43" s="128"/>
      <c r="CN43" s="128"/>
      <c r="CO43" s="128"/>
      <c r="CP43" s="128"/>
      <c r="CQ43" s="128"/>
      <c r="CR43" s="128"/>
      <c r="CS43" s="128"/>
      <c r="CT43" s="128"/>
      <c r="CU43" s="128"/>
      <c r="CV43" s="128"/>
      <c r="CW43" s="128"/>
      <c r="CX43" s="128"/>
      <c r="CY43" s="128"/>
      <c r="CZ43" s="128"/>
      <c r="DA43" s="128"/>
      <c r="DB43" s="128"/>
      <c r="DC43" s="128"/>
      <c r="DD43" s="128"/>
      <c r="DE43" s="128"/>
      <c r="DF43" s="128"/>
      <c r="DG43" s="128"/>
      <c r="DH43" s="128"/>
      <c r="DI43" s="128"/>
      <c r="DJ43" s="128"/>
      <c r="DK43" s="128"/>
      <c r="DL43" s="128"/>
      <c r="DM43" s="128"/>
      <c r="DN43" s="128"/>
      <c r="DO43" s="128"/>
      <c r="DP43" s="128"/>
      <c r="DQ43" s="128"/>
      <c r="DR43" s="127"/>
      <c r="DS43" s="127"/>
      <c r="DT43" s="127"/>
      <c r="DU43" s="127"/>
      <c r="DV43" s="127"/>
      <c r="DW43" s="127"/>
      <c r="DX43" s="127"/>
      <c r="DY43" s="127"/>
      <c r="DZ43" s="127"/>
      <c r="EA43" s="127"/>
      <c r="EB43" s="127"/>
      <c r="EC43" s="127"/>
      <c r="ED43" s="127"/>
      <c r="EE43" s="127"/>
      <c r="EF43" s="127"/>
      <c r="EG43" s="127"/>
      <c r="EH43" s="127"/>
      <c r="EI43" s="127"/>
      <c r="EJ43" s="127"/>
      <c r="EK43" s="127"/>
      <c r="EL43" s="127"/>
      <c r="EM43" s="127"/>
    </row>
    <row r="44" spans="1:143">
      <c r="A44" s="127"/>
      <c r="B44" s="128"/>
      <c r="C44" s="128"/>
      <c r="D44" s="128"/>
      <c r="E44" s="128"/>
      <c r="F44" s="128"/>
      <c r="G44" s="128"/>
      <c r="H44" s="128"/>
      <c r="I44" s="128"/>
      <c r="J44" s="128"/>
      <c r="K44" s="128"/>
      <c r="L44" s="128"/>
      <c r="M44" s="128"/>
      <c r="N44" s="128"/>
      <c r="O44" s="128"/>
      <c r="P44" s="128"/>
      <c r="Q44" s="128"/>
      <c r="R44" s="128"/>
      <c r="S44" s="128"/>
      <c r="T44" s="128"/>
      <c r="U44" s="128"/>
      <c r="V44" s="128"/>
      <c r="W44" s="128"/>
      <c r="X44" s="128"/>
      <c r="Y44" s="128"/>
      <c r="Z44" s="128"/>
      <c r="AA44" s="128"/>
      <c r="AB44" s="128"/>
      <c r="AC44" s="128"/>
      <c r="AD44" s="128"/>
      <c r="AE44" s="128"/>
      <c r="AF44" s="128"/>
      <c r="AG44" s="128"/>
      <c r="AH44" s="128"/>
      <c r="AI44" s="128"/>
      <c r="AJ44" s="128"/>
      <c r="AK44" s="128"/>
      <c r="AL44" s="128"/>
      <c r="AM44" s="128"/>
      <c r="AN44" s="128"/>
      <c r="AO44" s="128"/>
      <c r="AP44" s="128"/>
      <c r="AQ44" s="128"/>
      <c r="AR44" s="128"/>
      <c r="AS44" s="128"/>
      <c r="AT44" s="128"/>
      <c r="AU44" s="128"/>
      <c r="AV44" s="128"/>
      <c r="AW44" s="128"/>
      <c r="AX44" s="128"/>
      <c r="AY44" s="128"/>
      <c r="AZ44" s="128"/>
      <c r="BA44" s="128"/>
      <c r="BB44" s="128"/>
      <c r="BC44" s="128"/>
      <c r="BD44" s="128"/>
      <c r="BE44" s="128"/>
      <c r="BF44" s="128"/>
      <c r="BG44" s="128"/>
      <c r="BH44" s="128"/>
      <c r="BI44" s="128"/>
      <c r="BJ44" s="128"/>
      <c r="BK44" s="128"/>
      <c r="BL44" s="128"/>
      <c r="BM44" s="128"/>
      <c r="BN44" s="128"/>
      <c r="BO44" s="128"/>
      <c r="BP44" s="128"/>
      <c r="BQ44" s="128"/>
      <c r="BR44" s="128"/>
      <c r="BS44" s="128"/>
      <c r="BT44" s="128"/>
      <c r="BU44" s="128"/>
      <c r="BV44" s="128"/>
      <c r="BW44" s="128"/>
      <c r="BX44" s="128"/>
      <c r="BY44" s="128"/>
      <c r="BZ44" s="128"/>
      <c r="CA44" s="128"/>
      <c r="CB44" s="128"/>
      <c r="CC44" s="128"/>
      <c r="CD44" s="128"/>
      <c r="CE44" s="128"/>
      <c r="CF44" s="128"/>
      <c r="CG44" s="128"/>
      <c r="CH44" s="128"/>
      <c r="CI44" s="128"/>
      <c r="CJ44" s="128"/>
      <c r="CK44" s="128"/>
      <c r="CL44" s="128"/>
      <c r="CM44" s="128"/>
      <c r="CN44" s="128"/>
      <c r="CO44" s="128"/>
      <c r="CP44" s="128"/>
      <c r="CQ44" s="128"/>
      <c r="CR44" s="128"/>
      <c r="CS44" s="128"/>
      <c r="CT44" s="128"/>
      <c r="CU44" s="128"/>
      <c r="CV44" s="128"/>
      <c r="CW44" s="128"/>
      <c r="CX44" s="128"/>
      <c r="CY44" s="128"/>
      <c r="CZ44" s="128"/>
      <c r="DA44" s="128"/>
      <c r="DB44" s="128"/>
      <c r="DC44" s="128"/>
      <c r="DD44" s="128"/>
      <c r="DE44" s="128"/>
      <c r="DF44" s="128"/>
      <c r="DG44" s="128"/>
      <c r="DH44" s="128"/>
      <c r="DI44" s="128"/>
      <c r="DJ44" s="128"/>
      <c r="DK44" s="128"/>
      <c r="DL44" s="128"/>
      <c r="DM44" s="128"/>
      <c r="DN44" s="128"/>
      <c r="DO44" s="128"/>
      <c r="DP44" s="128"/>
      <c r="DQ44" s="128"/>
      <c r="DR44" s="127"/>
      <c r="DS44" s="127"/>
      <c r="DT44" s="127"/>
      <c r="DU44" s="127"/>
      <c r="DV44" s="127"/>
      <c r="DW44" s="127"/>
      <c r="DX44" s="127"/>
      <c r="DY44" s="127"/>
      <c r="DZ44" s="127"/>
      <c r="EA44" s="127"/>
      <c r="EB44" s="127"/>
      <c r="EC44" s="127"/>
      <c r="ED44" s="127"/>
      <c r="EE44" s="127"/>
      <c r="EF44" s="127"/>
      <c r="EG44" s="127"/>
      <c r="EH44" s="127"/>
      <c r="EI44" s="127"/>
      <c r="EJ44" s="127"/>
      <c r="EK44" s="127"/>
      <c r="EL44" s="127"/>
      <c r="EM44" s="127"/>
    </row>
    <row r="45" spans="1:143">
      <c r="A45" s="127"/>
      <c r="B45" s="128"/>
      <c r="C45" s="128"/>
      <c r="D45" s="128"/>
      <c r="E45" s="128"/>
      <c r="F45" s="128"/>
      <c r="G45" s="128"/>
      <c r="H45" s="128"/>
      <c r="I45" s="128"/>
      <c r="J45" s="128"/>
      <c r="K45" s="128"/>
      <c r="L45" s="128"/>
      <c r="M45" s="128"/>
      <c r="N45" s="128"/>
      <c r="O45" s="128"/>
      <c r="P45" s="128"/>
      <c r="Q45" s="128"/>
      <c r="R45" s="128"/>
      <c r="S45" s="128"/>
      <c r="T45" s="128"/>
      <c r="U45" s="128"/>
      <c r="V45" s="128"/>
      <c r="W45" s="128"/>
      <c r="X45" s="128"/>
      <c r="Y45" s="128"/>
      <c r="Z45" s="128"/>
      <c r="AA45" s="128"/>
      <c r="AB45" s="128"/>
      <c r="AC45" s="128"/>
      <c r="AD45" s="128"/>
      <c r="AE45" s="128"/>
      <c r="AF45" s="128"/>
      <c r="AG45" s="128"/>
      <c r="AH45" s="128"/>
      <c r="AI45" s="128"/>
      <c r="AJ45" s="128"/>
      <c r="AK45" s="128"/>
      <c r="AL45" s="128"/>
      <c r="AM45" s="128"/>
      <c r="AN45" s="128"/>
      <c r="AO45" s="128"/>
      <c r="AP45" s="128"/>
      <c r="AQ45" s="128"/>
      <c r="AR45" s="128"/>
      <c r="AS45" s="128"/>
      <c r="AT45" s="128"/>
      <c r="AU45" s="128"/>
      <c r="AV45" s="128"/>
      <c r="AW45" s="128"/>
      <c r="AX45" s="128"/>
      <c r="AY45" s="128"/>
      <c r="AZ45" s="128"/>
      <c r="BA45" s="128"/>
      <c r="BB45" s="128"/>
      <c r="BC45" s="128"/>
      <c r="BD45" s="128"/>
      <c r="BE45" s="128"/>
      <c r="BF45" s="128"/>
      <c r="BG45" s="128"/>
      <c r="BH45" s="128"/>
      <c r="BI45" s="128"/>
      <c r="BJ45" s="128"/>
      <c r="BK45" s="128"/>
      <c r="BL45" s="128"/>
      <c r="BM45" s="128"/>
      <c r="BN45" s="128"/>
      <c r="BO45" s="128"/>
      <c r="BP45" s="128"/>
      <c r="BQ45" s="128"/>
      <c r="BR45" s="128"/>
      <c r="BS45" s="128"/>
      <c r="BT45" s="128"/>
      <c r="BU45" s="128"/>
      <c r="BV45" s="128"/>
      <c r="BW45" s="128"/>
      <c r="BX45" s="128"/>
      <c r="BY45" s="128"/>
      <c r="BZ45" s="128"/>
      <c r="CA45" s="128"/>
      <c r="CB45" s="128"/>
      <c r="CC45" s="128"/>
      <c r="CD45" s="128"/>
      <c r="CE45" s="128"/>
      <c r="CF45" s="128"/>
      <c r="CG45" s="128"/>
      <c r="CH45" s="128"/>
      <c r="CI45" s="128"/>
      <c r="CJ45" s="128"/>
      <c r="CK45" s="128"/>
      <c r="CL45" s="128"/>
      <c r="CM45" s="128"/>
      <c r="CN45" s="128"/>
      <c r="CO45" s="128"/>
      <c r="CP45" s="128"/>
      <c r="CQ45" s="128"/>
      <c r="CR45" s="128"/>
      <c r="CS45" s="128"/>
      <c r="CT45" s="128"/>
      <c r="CU45" s="128"/>
      <c r="CV45" s="128"/>
      <c r="CW45" s="128"/>
      <c r="CX45" s="128"/>
      <c r="CY45" s="128"/>
      <c r="CZ45" s="128"/>
      <c r="DA45" s="128"/>
      <c r="DB45" s="128"/>
      <c r="DC45" s="128"/>
      <c r="DD45" s="128"/>
      <c r="DE45" s="128"/>
      <c r="DF45" s="128"/>
      <c r="DG45" s="128"/>
      <c r="DH45" s="128"/>
      <c r="DI45" s="128"/>
      <c r="DJ45" s="128"/>
      <c r="DK45" s="128"/>
      <c r="DL45" s="128"/>
      <c r="DM45" s="128"/>
      <c r="DN45" s="128"/>
      <c r="DO45" s="128"/>
      <c r="DP45" s="128"/>
      <c r="DQ45" s="128"/>
      <c r="DR45" s="127"/>
      <c r="DS45" s="127"/>
      <c r="DT45" s="127"/>
      <c r="DU45" s="127"/>
      <c r="DV45" s="127"/>
      <c r="DW45" s="127"/>
      <c r="DX45" s="127"/>
      <c r="DY45" s="127"/>
      <c r="DZ45" s="127"/>
      <c r="EA45" s="127"/>
      <c r="EB45" s="127"/>
      <c r="EC45" s="127"/>
      <c r="ED45" s="127"/>
      <c r="EE45" s="127"/>
      <c r="EF45" s="127"/>
      <c r="EG45" s="127"/>
      <c r="EH45" s="127"/>
      <c r="EI45" s="127"/>
      <c r="EJ45" s="127"/>
      <c r="EK45" s="127"/>
      <c r="EL45" s="127"/>
      <c r="EM45" s="127"/>
    </row>
    <row r="46" spans="1:143">
      <c r="A46" s="127"/>
      <c r="B46" s="128"/>
      <c r="C46" s="128"/>
      <c r="D46" s="128"/>
      <c r="E46" s="128"/>
      <c r="F46" s="128"/>
      <c r="G46" s="128"/>
      <c r="H46" s="128"/>
      <c r="I46" s="128"/>
      <c r="J46" s="128"/>
      <c r="K46" s="128"/>
      <c r="L46" s="128"/>
      <c r="M46" s="128"/>
      <c r="N46" s="128"/>
      <c r="O46" s="128"/>
      <c r="P46" s="128"/>
      <c r="Q46" s="128"/>
      <c r="R46" s="128"/>
      <c r="S46" s="128"/>
      <c r="T46" s="128"/>
      <c r="U46" s="128"/>
      <c r="V46" s="128"/>
      <c r="W46" s="128"/>
      <c r="X46" s="128"/>
      <c r="Y46" s="128"/>
      <c r="Z46" s="128"/>
      <c r="AA46" s="128"/>
      <c r="AB46" s="128"/>
      <c r="AC46" s="128"/>
      <c r="AD46" s="128"/>
      <c r="AE46" s="128"/>
      <c r="AF46" s="128"/>
      <c r="AG46" s="128"/>
      <c r="AH46" s="128"/>
      <c r="AI46" s="128"/>
      <c r="AJ46" s="128"/>
      <c r="AK46" s="128"/>
      <c r="AL46" s="128"/>
      <c r="AM46" s="128"/>
      <c r="AN46" s="128"/>
      <c r="AO46" s="128"/>
      <c r="AP46" s="128"/>
      <c r="AQ46" s="128"/>
      <c r="AR46" s="128"/>
      <c r="AS46" s="128"/>
      <c r="AT46" s="128"/>
      <c r="AU46" s="128"/>
      <c r="AV46" s="128"/>
      <c r="AW46" s="128"/>
      <c r="AX46" s="128"/>
      <c r="AY46" s="128"/>
      <c r="AZ46" s="128"/>
      <c r="BA46" s="128"/>
      <c r="BB46" s="128"/>
      <c r="BC46" s="128"/>
      <c r="BD46" s="128"/>
      <c r="BE46" s="128"/>
      <c r="BF46" s="128"/>
      <c r="BG46" s="128"/>
      <c r="BH46" s="128"/>
      <c r="BI46" s="128"/>
      <c r="BJ46" s="128"/>
      <c r="BK46" s="128"/>
      <c r="BL46" s="128"/>
      <c r="BM46" s="128"/>
      <c r="BN46" s="128"/>
      <c r="BO46" s="128"/>
      <c r="BP46" s="128"/>
      <c r="BQ46" s="128"/>
      <c r="BR46" s="128"/>
      <c r="BS46" s="128"/>
      <c r="BT46" s="128"/>
      <c r="BU46" s="128"/>
      <c r="BV46" s="128"/>
      <c r="BW46" s="128"/>
      <c r="BX46" s="128"/>
      <c r="BY46" s="128"/>
      <c r="BZ46" s="128"/>
      <c r="CA46" s="128"/>
      <c r="CB46" s="128"/>
      <c r="CC46" s="128"/>
      <c r="CD46" s="128"/>
      <c r="CE46" s="128"/>
      <c r="CF46" s="128"/>
      <c r="CG46" s="128"/>
      <c r="CH46" s="128"/>
      <c r="CI46" s="128"/>
      <c r="CJ46" s="128"/>
      <c r="CK46" s="128"/>
      <c r="CL46" s="128"/>
      <c r="CM46" s="128"/>
      <c r="CN46" s="128"/>
      <c r="CO46" s="128"/>
      <c r="CP46" s="128"/>
      <c r="CQ46" s="128"/>
      <c r="CR46" s="128"/>
      <c r="CS46" s="128"/>
      <c r="CT46" s="128"/>
      <c r="CU46" s="128"/>
      <c r="CV46" s="128"/>
      <c r="CW46" s="128"/>
      <c r="CX46" s="128"/>
      <c r="CY46" s="128"/>
      <c r="CZ46" s="128"/>
      <c r="DA46" s="128"/>
      <c r="DB46" s="128"/>
      <c r="DC46" s="128"/>
      <c r="DD46" s="128"/>
      <c r="DE46" s="128"/>
      <c r="DF46" s="128"/>
      <c r="DG46" s="128"/>
      <c r="DH46" s="128"/>
      <c r="DI46" s="128"/>
      <c r="DJ46" s="128"/>
      <c r="DK46" s="128"/>
      <c r="DL46" s="128"/>
      <c r="DM46" s="128"/>
      <c r="DN46" s="128"/>
      <c r="DO46" s="128"/>
      <c r="DP46" s="128"/>
      <c r="DQ46" s="128"/>
      <c r="DR46" s="127"/>
      <c r="DS46" s="127"/>
      <c r="DT46" s="127"/>
      <c r="DU46" s="127"/>
      <c r="DV46" s="127"/>
      <c r="DW46" s="127"/>
      <c r="DX46" s="127"/>
      <c r="DY46" s="127"/>
      <c r="DZ46" s="127"/>
      <c r="EA46" s="127"/>
      <c r="EB46" s="127"/>
      <c r="EC46" s="127"/>
      <c r="ED46" s="127"/>
      <c r="EE46" s="127"/>
      <c r="EF46" s="127"/>
      <c r="EG46" s="127"/>
      <c r="EH46" s="127"/>
      <c r="EI46" s="127"/>
      <c r="EJ46" s="127"/>
      <c r="EK46" s="127"/>
      <c r="EL46" s="127"/>
      <c r="EM46" s="127"/>
    </row>
    <row r="47" spans="1:143">
      <c r="A47" s="127"/>
      <c r="B47" s="128"/>
      <c r="C47" s="128"/>
      <c r="D47" s="128"/>
      <c r="E47" s="128"/>
      <c r="F47" s="128"/>
      <c r="G47" s="128"/>
      <c r="H47" s="128"/>
      <c r="I47" s="128"/>
      <c r="J47" s="128"/>
      <c r="K47" s="128"/>
      <c r="L47" s="128"/>
      <c r="M47" s="128"/>
      <c r="N47" s="128"/>
      <c r="O47" s="128"/>
      <c r="P47" s="128"/>
      <c r="Q47" s="128"/>
      <c r="R47" s="128"/>
      <c r="S47" s="128"/>
      <c r="T47" s="128"/>
      <c r="U47" s="128"/>
      <c r="V47" s="128"/>
      <c r="W47" s="128"/>
      <c r="X47" s="128"/>
      <c r="Y47" s="128"/>
      <c r="Z47" s="128"/>
      <c r="AA47" s="128"/>
      <c r="AB47" s="128"/>
      <c r="AC47" s="128"/>
      <c r="AD47" s="128"/>
      <c r="AE47" s="128"/>
      <c r="AF47" s="128"/>
      <c r="AG47" s="128"/>
      <c r="AH47" s="128"/>
      <c r="AI47" s="128"/>
      <c r="AJ47" s="128"/>
      <c r="AK47" s="128"/>
      <c r="AL47" s="128"/>
      <c r="AM47" s="128"/>
      <c r="AN47" s="128"/>
      <c r="AO47" s="128"/>
      <c r="AP47" s="128"/>
      <c r="AQ47" s="128"/>
      <c r="AR47" s="128"/>
      <c r="AS47" s="128"/>
      <c r="AT47" s="128"/>
      <c r="AU47" s="128"/>
      <c r="AV47" s="128"/>
      <c r="AW47" s="128"/>
      <c r="AX47" s="128"/>
      <c r="AY47" s="128"/>
      <c r="AZ47" s="128"/>
      <c r="BA47" s="128"/>
      <c r="BB47" s="128"/>
      <c r="BC47" s="128"/>
      <c r="BD47" s="128"/>
      <c r="BE47" s="128"/>
      <c r="BF47" s="128"/>
      <c r="BG47" s="128"/>
      <c r="BH47" s="128"/>
      <c r="BI47" s="128"/>
      <c r="BJ47" s="128"/>
      <c r="BK47" s="128"/>
      <c r="BL47" s="128"/>
      <c r="BM47" s="128"/>
      <c r="BN47" s="128"/>
      <c r="BO47" s="128"/>
      <c r="BP47" s="128"/>
      <c r="BQ47" s="128"/>
      <c r="BR47" s="128"/>
      <c r="BS47" s="128"/>
      <c r="BT47" s="128"/>
      <c r="BU47" s="128"/>
      <c r="BV47" s="128"/>
      <c r="BW47" s="128"/>
      <c r="BX47" s="128"/>
      <c r="BY47" s="128"/>
      <c r="BZ47" s="128"/>
      <c r="CA47" s="128"/>
      <c r="CB47" s="128"/>
      <c r="CC47" s="128"/>
      <c r="CD47" s="128"/>
      <c r="CE47" s="128"/>
      <c r="CF47" s="128"/>
      <c r="CG47" s="128"/>
      <c r="CH47" s="128"/>
      <c r="CI47" s="128"/>
      <c r="CJ47" s="128"/>
      <c r="CK47" s="128"/>
      <c r="CL47" s="128"/>
      <c r="CM47" s="128"/>
      <c r="CN47" s="128"/>
      <c r="CO47" s="128"/>
      <c r="CP47" s="128"/>
      <c r="CQ47" s="128"/>
      <c r="CR47" s="128"/>
      <c r="CS47" s="128"/>
      <c r="CT47" s="128"/>
      <c r="CU47" s="128"/>
      <c r="CV47" s="128"/>
      <c r="CW47" s="128"/>
      <c r="CX47" s="128"/>
      <c r="CY47" s="128"/>
      <c r="CZ47" s="128"/>
      <c r="DA47" s="128"/>
      <c r="DB47" s="128"/>
      <c r="DC47" s="128"/>
      <c r="DD47" s="128"/>
      <c r="DE47" s="128"/>
      <c r="DF47" s="128"/>
      <c r="DG47" s="128"/>
      <c r="DH47" s="128"/>
      <c r="DI47" s="128"/>
      <c r="DJ47" s="128"/>
      <c r="DK47" s="128"/>
      <c r="DL47" s="128"/>
      <c r="DM47" s="128"/>
      <c r="DN47" s="128"/>
      <c r="DO47" s="128"/>
      <c r="DP47" s="128"/>
      <c r="DQ47" s="128"/>
      <c r="DR47" s="127"/>
      <c r="DS47" s="127"/>
      <c r="DT47" s="127"/>
      <c r="DU47" s="127"/>
      <c r="DV47" s="127"/>
      <c r="DW47" s="127"/>
      <c r="DX47" s="127"/>
      <c r="DY47" s="127"/>
      <c r="DZ47" s="127"/>
      <c r="EA47" s="127"/>
      <c r="EB47" s="127"/>
      <c r="EC47" s="127"/>
      <c r="ED47" s="127"/>
      <c r="EE47" s="127"/>
      <c r="EF47" s="127"/>
      <c r="EG47" s="127"/>
      <c r="EH47" s="127"/>
      <c r="EI47" s="127"/>
      <c r="EJ47" s="127"/>
      <c r="EK47" s="127"/>
      <c r="EL47" s="127"/>
      <c r="EM47" s="127"/>
    </row>
    <row r="48" spans="1:143">
      <c r="A48" s="127"/>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c r="AA48" s="128"/>
      <c r="AB48" s="128"/>
      <c r="AC48" s="128"/>
      <c r="AD48" s="128"/>
      <c r="AE48" s="128"/>
      <c r="AF48" s="128"/>
      <c r="AG48" s="128"/>
      <c r="AH48" s="128"/>
      <c r="AI48" s="128"/>
      <c r="AJ48" s="128"/>
      <c r="AK48" s="128"/>
      <c r="AL48" s="128"/>
      <c r="AM48" s="128"/>
      <c r="AN48" s="128"/>
      <c r="AO48" s="128"/>
      <c r="AP48" s="128"/>
      <c r="AQ48" s="128"/>
      <c r="AR48" s="128"/>
      <c r="AS48" s="128"/>
      <c r="AT48" s="128"/>
      <c r="AU48" s="128"/>
      <c r="AV48" s="128"/>
      <c r="AW48" s="128"/>
      <c r="AX48" s="128"/>
      <c r="AY48" s="128"/>
      <c r="AZ48" s="128"/>
      <c r="BA48" s="128"/>
      <c r="BB48" s="128"/>
      <c r="BC48" s="128"/>
      <c r="BD48" s="128"/>
      <c r="BE48" s="128"/>
      <c r="BF48" s="128"/>
      <c r="BG48" s="128"/>
      <c r="BH48" s="128"/>
      <c r="BI48" s="128"/>
      <c r="BJ48" s="128"/>
      <c r="BK48" s="128"/>
      <c r="BL48" s="128"/>
      <c r="BM48" s="128"/>
      <c r="BN48" s="128"/>
      <c r="BO48" s="128"/>
      <c r="BP48" s="128"/>
      <c r="BQ48" s="128"/>
      <c r="BR48" s="128"/>
      <c r="BS48" s="128"/>
      <c r="BT48" s="128"/>
      <c r="BU48" s="128"/>
      <c r="BV48" s="128"/>
      <c r="BW48" s="128"/>
      <c r="BX48" s="128"/>
      <c r="BY48" s="128"/>
      <c r="BZ48" s="128"/>
      <c r="CA48" s="128"/>
      <c r="CB48" s="128"/>
      <c r="CC48" s="128"/>
      <c r="CD48" s="128"/>
      <c r="CE48" s="128"/>
      <c r="CF48" s="128"/>
      <c r="CG48" s="128"/>
      <c r="CH48" s="128"/>
      <c r="CI48" s="128"/>
      <c r="CJ48" s="128"/>
      <c r="CK48" s="128"/>
      <c r="CL48" s="128"/>
      <c r="CM48" s="128"/>
      <c r="CN48" s="128"/>
      <c r="CO48" s="128"/>
      <c r="CP48" s="128"/>
      <c r="CQ48" s="128"/>
      <c r="CR48" s="128"/>
      <c r="CS48" s="128"/>
      <c r="CT48" s="128"/>
      <c r="CU48" s="128"/>
      <c r="CV48" s="128"/>
      <c r="CW48" s="128"/>
      <c r="CX48" s="128"/>
      <c r="CY48" s="128"/>
      <c r="CZ48" s="128"/>
      <c r="DA48" s="128"/>
      <c r="DB48" s="128"/>
      <c r="DC48" s="128"/>
      <c r="DD48" s="128"/>
      <c r="DE48" s="128"/>
      <c r="DF48" s="128"/>
      <c r="DG48" s="128"/>
      <c r="DH48" s="128"/>
      <c r="DI48" s="128"/>
      <c r="DJ48" s="128"/>
      <c r="DK48" s="128"/>
      <c r="DL48" s="128"/>
      <c r="DM48" s="128"/>
      <c r="DN48" s="128"/>
      <c r="DO48" s="128"/>
      <c r="DP48" s="128"/>
      <c r="DQ48" s="128"/>
      <c r="DR48" s="127"/>
      <c r="DS48" s="127"/>
      <c r="DT48" s="127"/>
      <c r="DU48" s="127"/>
      <c r="DV48" s="127"/>
      <c r="DW48" s="127"/>
      <c r="DX48" s="127"/>
      <c r="DY48" s="127"/>
      <c r="DZ48" s="127"/>
      <c r="EA48" s="127"/>
      <c r="EB48" s="127"/>
      <c r="EC48" s="127"/>
      <c r="ED48" s="127"/>
      <c r="EE48" s="127"/>
      <c r="EF48" s="127"/>
      <c r="EG48" s="127"/>
      <c r="EH48" s="127"/>
      <c r="EI48" s="127"/>
      <c r="EJ48" s="127"/>
      <c r="EK48" s="127"/>
      <c r="EL48" s="127"/>
      <c r="EM48" s="127"/>
    </row>
    <row r="49" spans="1:143">
      <c r="A49" s="127"/>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c r="AA49" s="128"/>
      <c r="AB49" s="128"/>
      <c r="AC49" s="128"/>
      <c r="AD49" s="128"/>
      <c r="AE49" s="128"/>
      <c r="AF49" s="128"/>
      <c r="AG49" s="128"/>
      <c r="AH49" s="128"/>
      <c r="AI49" s="128"/>
      <c r="AJ49" s="128"/>
      <c r="AK49" s="128"/>
      <c r="AL49" s="128"/>
      <c r="AM49" s="128"/>
      <c r="AN49" s="128"/>
      <c r="AO49" s="128"/>
      <c r="AP49" s="128"/>
      <c r="AQ49" s="128"/>
      <c r="AR49" s="128"/>
      <c r="AS49" s="128"/>
      <c r="AT49" s="128"/>
      <c r="AU49" s="128"/>
      <c r="AV49" s="128"/>
      <c r="AW49" s="128"/>
      <c r="AX49" s="128"/>
      <c r="AY49" s="128"/>
      <c r="AZ49" s="128"/>
      <c r="BA49" s="128"/>
      <c r="BB49" s="128"/>
      <c r="BC49" s="128"/>
      <c r="BD49" s="128"/>
      <c r="BE49" s="128"/>
      <c r="BF49" s="128"/>
      <c r="BG49" s="128"/>
      <c r="BH49" s="128"/>
      <c r="BI49" s="128"/>
      <c r="BJ49" s="128"/>
      <c r="BK49" s="128"/>
      <c r="BL49" s="128"/>
      <c r="BM49" s="128"/>
      <c r="BN49" s="128"/>
      <c r="BO49" s="128"/>
      <c r="BP49" s="128"/>
      <c r="BQ49" s="128"/>
      <c r="BR49" s="128"/>
      <c r="BS49" s="128"/>
      <c r="BT49" s="128"/>
      <c r="BU49" s="128"/>
      <c r="BV49" s="128"/>
      <c r="BW49" s="128"/>
      <c r="BX49" s="128"/>
      <c r="BY49" s="128"/>
      <c r="BZ49" s="128"/>
      <c r="CA49" s="128"/>
      <c r="CB49" s="128"/>
      <c r="CC49" s="128"/>
      <c r="CD49" s="128"/>
      <c r="CE49" s="128"/>
      <c r="CF49" s="128"/>
      <c r="CG49" s="128"/>
      <c r="CH49" s="128"/>
      <c r="CI49" s="128"/>
      <c r="CJ49" s="128"/>
      <c r="CK49" s="128"/>
      <c r="CL49" s="128"/>
      <c r="CM49" s="128"/>
      <c r="CN49" s="128"/>
      <c r="CO49" s="128"/>
      <c r="CP49" s="128"/>
      <c r="CQ49" s="128"/>
      <c r="CR49" s="128"/>
      <c r="CS49" s="128"/>
      <c r="CT49" s="128"/>
      <c r="CU49" s="128"/>
      <c r="CV49" s="128"/>
      <c r="CW49" s="128"/>
      <c r="CX49" s="128"/>
      <c r="CY49" s="128"/>
      <c r="CZ49" s="128"/>
      <c r="DA49" s="128"/>
      <c r="DB49" s="128"/>
      <c r="DC49" s="128"/>
      <c r="DD49" s="128"/>
      <c r="DE49" s="128"/>
      <c r="DF49" s="128"/>
      <c r="DG49" s="128"/>
      <c r="DH49" s="128"/>
      <c r="DI49" s="128"/>
      <c r="DJ49" s="128"/>
      <c r="DK49" s="128"/>
      <c r="DL49" s="128"/>
      <c r="DM49" s="128"/>
      <c r="DN49" s="128"/>
      <c r="DO49" s="128"/>
      <c r="DP49" s="128"/>
      <c r="DQ49" s="128"/>
      <c r="DR49" s="127"/>
      <c r="DS49" s="127"/>
      <c r="DT49" s="127"/>
      <c r="DU49" s="127"/>
      <c r="DV49" s="127"/>
      <c r="DW49" s="127"/>
      <c r="DX49" s="127"/>
      <c r="DY49" s="127"/>
      <c r="DZ49" s="127"/>
      <c r="EA49" s="127"/>
      <c r="EB49" s="127"/>
      <c r="EC49" s="127"/>
      <c r="ED49" s="127"/>
      <c r="EE49" s="127"/>
      <c r="EF49" s="127"/>
      <c r="EG49" s="127"/>
      <c r="EH49" s="127"/>
      <c r="EI49" s="127"/>
      <c r="EJ49" s="127"/>
      <c r="EK49" s="127"/>
      <c r="EL49" s="127"/>
      <c r="EM49" s="127"/>
    </row>
    <row r="50" spans="1:143">
      <c r="A50" s="127"/>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c r="AA50" s="128"/>
      <c r="AB50" s="128"/>
      <c r="AC50" s="128"/>
      <c r="AD50" s="128"/>
      <c r="AE50" s="128"/>
      <c r="AF50" s="128"/>
      <c r="AG50" s="128"/>
      <c r="AH50" s="128"/>
      <c r="AI50" s="128"/>
      <c r="AJ50" s="128"/>
      <c r="AK50" s="128"/>
      <c r="AL50" s="128"/>
      <c r="AM50" s="128"/>
      <c r="AN50" s="128"/>
      <c r="AO50" s="128"/>
      <c r="AP50" s="128"/>
      <c r="AQ50" s="128"/>
      <c r="AR50" s="128"/>
      <c r="AS50" s="128"/>
      <c r="AT50" s="128"/>
      <c r="AU50" s="128"/>
      <c r="AV50" s="128"/>
      <c r="AW50" s="128"/>
      <c r="AX50" s="128"/>
      <c r="AY50" s="128"/>
      <c r="AZ50" s="128"/>
      <c r="BA50" s="128"/>
      <c r="BB50" s="128"/>
      <c r="BC50" s="128"/>
      <c r="BD50" s="128"/>
      <c r="BE50" s="128"/>
      <c r="BF50" s="128"/>
      <c r="BG50" s="128"/>
      <c r="BH50" s="128"/>
      <c r="BI50" s="128"/>
      <c r="BJ50" s="128"/>
      <c r="BK50" s="128"/>
      <c r="BL50" s="128"/>
      <c r="BM50" s="128"/>
      <c r="BN50" s="128"/>
      <c r="BO50" s="128"/>
      <c r="BP50" s="128"/>
      <c r="BQ50" s="128"/>
      <c r="BR50" s="128"/>
      <c r="BS50" s="128"/>
      <c r="BT50" s="128"/>
      <c r="BU50" s="128"/>
      <c r="BV50" s="128"/>
      <c r="BW50" s="128"/>
      <c r="BX50" s="128"/>
      <c r="BY50" s="128"/>
      <c r="BZ50" s="128"/>
      <c r="CA50" s="128"/>
      <c r="CB50" s="128"/>
      <c r="CC50" s="128"/>
      <c r="CD50" s="128"/>
      <c r="CE50" s="128"/>
      <c r="CF50" s="128"/>
      <c r="CG50" s="128"/>
      <c r="CH50" s="128"/>
      <c r="CI50" s="128"/>
      <c r="CJ50" s="128"/>
      <c r="CK50" s="128"/>
      <c r="CL50" s="128"/>
      <c r="CM50" s="128"/>
      <c r="CN50" s="128"/>
      <c r="CO50" s="128"/>
      <c r="CP50" s="128"/>
      <c r="CQ50" s="128"/>
      <c r="CR50" s="128"/>
      <c r="CS50" s="128"/>
      <c r="CT50" s="128"/>
      <c r="CU50" s="128"/>
      <c r="CV50" s="128"/>
      <c r="CW50" s="128"/>
      <c r="CX50" s="128"/>
      <c r="CY50" s="128"/>
      <c r="CZ50" s="128"/>
      <c r="DA50" s="128"/>
      <c r="DB50" s="128"/>
      <c r="DC50" s="128"/>
      <c r="DD50" s="128"/>
      <c r="DE50" s="128"/>
      <c r="DF50" s="128"/>
      <c r="DG50" s="128"/>
      <c r="DH50" s="128"/>
      <c r="DI50" s="128"/>
      <c r="DJ50" s="128"/>
      <c r="DK50" s="128"/>
      <c r="DL50" s="128"/>
      <c r="DM50" s="128"/>
      <c r="DN50" s="128"/>
      <c r="DO50" s="128"/>
      <c r="DP50" s="128"/>
      <c r="DQ50" s="128"/>
      <c r="DR50" s="127"/>
      <c r="DS50" s="127"/>
      <c r="DT50" s="127"/>
      <c r="DU50" s="127"/>
      <c r="DV50" s="127"/>
      <c r="DW50" s="127"/>
      <c r="DX50" s="127"/>
      <c r="DY50" s="127"/>
      <c r="DZ50" s="127"/>
      <c r="EA50" s="127"/>
      <c r="EB50" s="127"/>
      <c r="EC50" s="127"/>
      <c r="ED50" s="127"/>
      <c r="EE50" s="127"/>
      <c r="EF50" s="127"/>
      <c r="EG50" s="127"/>
      <c r="EH50" s="127"/>
      <c r="EI50" s="127"/>
      <c r="EJ50" s="127"/>
      <c r="EK50" s="127"/>
      <c r="EL50" s="127"/>
      <c r="EM50" s="127"/>
    </row>
    <row r="51" spans="1:143">
      <c r="A51" s="127"/>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c r="AA51" s="128"/>
      <c r="AB51" s="128"/>
      <c r="AC51" s="128"/>
      <c r="AD51" s="128"/>
      <c r="AE51" s="128"/>
      <c r="AF51" s="128"/>
      <c r="AG51" s="128"/>
      <c r="AH51" s="128"/>
      <c r="AI51" s="128"/>
      <c r="AJ51" s="128"/>
      <c r="AK51" s="128"/>
      <c r="AL51" s="128"/>
      <c r="AM51" s="128"/>
      <c r="AN51" s="128"/>
      <c r="AO51" s="128"/>
      <c r="AP51" s="128"/>
      <c r="AQ51" s="128"/>
      <c r="AR51" s="128"/>
      <c r="AS51" s="128"/>
      <c r="AT51" s="128"/>
      <c r="AU51" s="128"/>
      <c r="AV51" s="128"/>
      <c r="AW51" s="128"/>
      <c r="AX51" s="128"/>
      <c r="AY51" s="128"/>
      <c r="AZ51" s="128"/>
      <c r="BA51" s="128"/>
      <c r="BB51" s="128"/>
      <c r="BC51" s="128"/>
      <c r="BD51" s="128"/>
      <c r="BE51" s="128"/>
      <c r="BF51" s="128"/>
      <c r="BG51" s="128"/>
      <c r="BH51" s="128"/>
      <c r="BI51" s="128"/>
      <c r="BJ51" s="128"/>
      <c r="BK51" s="128"/>
      <c r="BL51" s="128"/>
      <c r="BM51" s="128"/>
      <c r="BN51" s="128"/>
      <c r="BO51" s="128"/>
      <c r="BP51" s="128"/>
      <c r="BQ51" s="128"/>
      <c r="BR51" s="128"/>
      <c r="BS51" s="128"/>
      <c r="BT51" s="128"/>
      <c r="BU51" s="128"/>
      <c r="BV51" s="128"/>
      <c r="BW51" s="128"/>
      <c r="BX51" s="128"/>
      <c r="BY51" s="128"/>
      <c r="BZ51" s="128"/>
      <c r="CA51" s="128"/>
      <c r="CB51" s="128"/>
      <c r="CC51" s="128"/>
      <c r="CD51" s="128"/>
      <c r="CE51" s="128"/>
      <c r="CF51" s="128"/>
      <c r="CG51" s="128"/>
      <c r="CH51" s="128"/>
      <c r="CI51" s="128"/>
      <c r="CJ51" s="128"/>
      <c r="CK51" s="128"/>
      <c r="CL51" s="128"/>
      <c r="CM51" s="128"/>
      <c r="CN51" s="128"/>
      <c r="CO51" s="128"/>
      <c r="CP51" s="128"/>
      <c r="CQ51" s="128"/>
      <c r="CR51" s="128"/>
      <c r="CS51" s="128"/>
      <c r="CT51" s="128"/>
      <c r="CU51" s="128"/>
      <c r="CV51" s="128"/>
      <c r="CW51" s="128"/>
      <c r="CX51" s="128"/>
      <c r="CY51" s="128"/>
      <c r="CZ51" s="128"/>
      <c r="DA51" s="128"/>
      <c r="DB51" s="128"/>
      <c r="DC51" s="128"/>
      <c r="DD51" s="128"/>
      <c r="DE51" s="128"/>
      <c r="DF51" s="128"/>
      <c r="DG51" s="128"/>
      <c r="DH51" s="128"/>
      <c r="DI51" s="128"/>
      <c r="DJ51" s="128"/>
      <c r="DK51" s="128"/>
      <c r="DL51" s="128"/>
      <c r="DM51" s="128"/>
      <c r="DN51" s="128"/>
      <c r="DO51" s="128"/>
      <c r="DP51" s="128"/>
      <c r="DQ51" s="128"/>
      <c r="DR51" s="127"/>
      <c r="DS51" s="127"/>
      <c r="DT51" s="127"/>
      <c r="DU51" s="127"/>
      <c r="DV51" s="127"/>
      <c r="DW51" s="127"/>
      <c r="DX51" s="127"/>
      <c r="DY51" s="127"/>
      <c r="DZ51" s="127"/>
      <c r="EA51" s="127"/>
      <c r="EB51" s="127"/>
      <c r="EC51" s="127"/>
      <c r="ED51" s="127"/>
      <c r="EE51" s="127"/>
      <c r="EF51" s="127"/>
      <c r="EG51" s="127"/>
      <c r="EH51" s="127"/>
      <c r="EI51" s="127"/>
      <c r="EJ51" s="127"/>
      <c r="EK51" s="127"/>
      <c r="EL51" s="127"/>
      <c r="EM51" s="127"/>
    </row>
    <row r="52" spans="1:143">
      <c r="A52" s="127"/>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c r="AA52" s="128"/>
      <c r="AB52" s="128"/>
      <c r="AC52" s="128"/>
      <c r="AD52" s="128"/>
      <c r="AE52" s="128"/>
      <c r="AF52" s="128"/>
      <c r="AG52" s="128"/>
      <c r="AH52" s="128"/>
      <c r="AI52" s="128"/>
      <c r="AJ52" s="128"/>
      <c r="AK52" s="128"/>
      <c r="AL52" s="128"/>
      <c r="AM52" s="128"/>
      <c r="AN52" s="128"/>
      <c r="AO52" s="128"/>
      <c r="AP52" s="128"/>
      <c r="AQ52" s="128"/>
      <c r="AR52" s="128"/>
      <c r="AS52" s="128"/>
      <c r="AT52" s="128"/>
      <c r="AU52" s="128"/>
      <c r="AV52" s="128"/>
      <c r="AW52" s="128"/>
      <c r="AX52" s="128"/>
      <c r="AY52" s="128"/>
      <c r="AZ52" s="128"/>
      <c r="BA52" s="128"/>
      <c r="BB52" s="128"/>
      <c r="BC52" s="128"/>
      <c r="BD52" s="128"/>
      <c r="BE52" s="128"/>
      <c r="BF52" s="128"/>
      <c r="BG52" s="128"/>
      <c r="BH52" s="128"/>
      <c r="BI52" s="128"/>
      <c r="BJ52" s="128"/>
      <c r="BK52" s="128"/>
      <c r="BL52" s="128"/>
      <c r="BM52" s="128"/>
      <c r="BN52" s="128"/>
      <c r="BO52" s="128"/>
      <c r="BP52" s="128"/>
      <c r="BQ52" s="128"/>
      <c r="BR52" s="128"/>
      <c r="BS52" s="128"/>
      <c r="BT52" s="128"/>
      <c r="BU52" s="128"/>
      <c r="BV52" s="128"/>
      <c r="BW52" s="128"/>
      <c r="BX52" s="128"/>
      <c r="BY52" s="128"/>
      <c r="BZ52" s="128"/>
      <c r="CA52" s="128"/>
      <c r="CB52" s="128"/>
      <c r="CC52" s="128"/>
      <c r="CD52" s="128"/>
      <c r="CE52" s="128"/>
      <c r="CF52" s="128"/>
      <c r="CG52" s="128"/>
      <c r="CH52" s="128"/>
      <c r="CI52" s="128"/>
      <c r="CJ52" s="128"/>
      <c r="CK52" s="128"/>
      <c r="CL52" s="128"/>
      <c r="CM52" s="128"/>
      <c r="CN52" s="128"/>
      <c r="CO52" s="128"/>
      <c r="CP52" s="128"/>
      <c r="CQ52" s="128"/>
      <c r="CR52" s="128"/>
      <c r="CS52" s="128"/>
      <c r="CT52" s="128"/>
      <c r="CU52" s="128"/>
      <c r="CV52" s="128"/>
      <c r="CW52" s="128"/>
      <c r="CX52" s="128"/>
      <c r="CY52" s="128"/>
      <c r="CZ52" s="128"/>
      <c r="DA52" s="128"/>
      <c r="DB52" s="128"/>
      <c r="DC52" s="128"/>
      <c r="DD52" s="128"/>
      <c r="DE52" s="128"/>
      <c r="DF52" s="128"/>
      <c r="DG52" s="128"/>
      <c r="DH52" s="128"/>
      <c r="DI52" s="128"/>
      <c r="DJ52" s="128"/>
      <c r="DK52" s="128"/>
      <c r="DL52" s="128"/>
      <c r="DM52" s="128"/>
      <c r="DN52" s="128"/>
      <c r="DO52" s="128"/>
      <c r="DP52" s="128"/>
      <c r="DQ52" s="128"/>
      <c r="DR52" s="127"/>
      <c r="DS52" s="127"/>
      <c r="DT52" s="127"/>
      <c r="DU52" s="127"/>
      <c r="DV52" s="127"/>
      <c r="DW52" s="127"/>
      <c r="DX52" s="127"/>
      <c r="DY52" s="127"/>
      <c r="DZ52" s="127"/>
      <c r="EA52" s="127"/>
      <c r="EB52" s="127"/>
      <c r="EC52" s="127"/>
      <c r="ED52" s="127"/>
      <c r="EE52" s="127"/>
      <c r="EF52" s="127"/>
      <c r="EG52" s="127"/>
      <c r="EH52" s="127"/>
      <c r="EI52" s="127"/>
      <c r="EJ52" s="127"/>
      <c r="EK52" s="127"/>
      <c r="EL52" s="127"/>
      <c r="EM52" s="127"/>
    </row>
    <row r="53" spans="1:143">
      <c r="A53" s="127"/>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c r="AA53" s="128"/>
      <c r="AB53" s="128"/>
      <c r="AC53" s="128"/>
      <c r="AD53" s="128"/>
      <c r="AE53" s="128"/>
      <c r="AF53" s="128"/>
      <c r="AG53" s="128"/>
      <c r="AH53" s="128"/>
      <c r="AI53" s="128"/>
      <c r="AJ53" s="128"/>
      <c r="AK53" s="128"/>
      <c r="AL53" s="128"/>
      <c r="AM53" s="128"/>
      <c r="AN53" s="128"/>
      <c r="AO53" s="128"/>
      <c r="AP53" s="128"/>
      <c r="AQ53" s="128"/>
      <c r="AR53" s="128"/>
      <c r="AS53" s="128"/>
      <c r="AT53" s="128"/>
      <c r="AU53" s="128"/>
      <c r="AV53" s="128"/>
      <c r="AW53" s="128"/>
      <c r="AX53" s="128"/>
      <c r="AY53" s="128"/>
      <c r="AZ53" s="128"/>
      <c r="BA53" s="128"/>
      <c r="BB53" s="128"/>
      <c r="BC53" s="128"/>
      <c r="BD53" s="128"/>
      <c r="BE53" s="128"/>
      <c r="BF53" s="128"/>
      <c r="BG53" s="128"/>
      <c r="BH53" s="128"/>
      <c r="BI53" s="128"/>
      <c r="BJ53" s="128"/>
      <c r="BK53" s="128"/>
      <c r="BL53" s="128"/>
      <c r="BM53" s="128"/>
      <c r="BN53" s="128"/>
      <c r="BO53" s="128"/>
      <c r="BP53" s="128"/>
      <c r="BQ53" s="128"/>
      <c r="BR53" s="128"/>
      <c r="BS53" s="128"/>
      <c r="BT53" s="128"/>
      <c r="BU53" s="128"/>
      <c r="BV53" s="128"/>
      <c r="BW53" s="128"/>
      <c r="BX53" s="128"/>
      <c r="BY53" s="128"/>
      <c r="BZ53" s="128"/>
      <c r="CA53" s="128"/>
      <c r="CB53" s="128"/>
      <c r="CC53" s="128"/>
      <c r="CD53" s="128"/>
      <c r="CE53" s="128"/>
      <c r="CF53" s="128"/>
      <c r="CG53" s="128"/>
      <c r="CH53" s="128"/>
      <c r="CI53" s="128"/>
      <c r="CJ53" s="128"/>
      <c r="CK53" s="128"/>
      <c r="CL53" s="128"/>
      <c r="CM53" s="128"/>
      <c r="CN53" s="128"/>
      <c r="CO53" s="128"/>
      <c r="CP53" s="128"/>
      <c r="CQ53" s="128"/>
      <c r="CR53" s="128"/>
      <c r="CS53" s="128"/>
      <c r="CT53" s="128"/>
      <c r="CU53" s="128"/>
      <c r="CV53" s="128"/>
      <c r="CW53" s="128"/>
      <c r="CX53" s="128"/>
      <c r="CY53" s="128"/>
      <c r="CZ53" s="128"/>
      <c r="DA53" s="128"/>
      <c r="DB53" s="128"/>
      <c r="DC53" s="128"/>
      <c r="DD53" s="128"/>
      <c r="DE53" s="128"/>
      <c r="DF53" s="128"/>
      <c r="DG53" s="128"/>
      <c r="DH53" s="128"/>
      <c r="DI53" s="128"/>
      <c r="DJ53" s="128"/>
      <c r="DK53" s="128"/>
      <c r="DL53" s="128"/>
      <c r="DM53" s="128"/>
      <c r="DN53" s="128"/>
      <c r="DO53" s="128"/>
      <c r="DP53" s="128"/>
      <c r="DQ53" s="128"/>
      <c r="DR53" s="127"/>
      <c r="DS53" s="127"/>
      <c r="DT53" s="127"/>
      <c r="DU53" s="127"/>
      <c r="DV53" s="127"/>
      <c r="DW53" s="127"/>
      <c r="DX53" s="127"/>
      <c r="DY53" s="127"/>
      <c r="DZ53" s="127"/>
      <c r="EA53" s="127"/>
      <c r="EB53" s="127"/>
      <c r="EC53" s="127"/>
      <c r="ED53" s="127"/>
      <c r="EE53" s="127"/>
      <c r="EF53" s="127"/>
      <c r="EG53" s="127"/>
      <c r="EH53" s="127"/>
      <c r="EI53" s="127"/>
      <c r="EJ53" s="127"/>
      <c r="EK53" s="127"/>
      <c r="EL53" s="127"/>
      <c r="EM53" s="127"/>
    </row>
    <row r="54" spans="1:143">
      <c r="A54" s="127"/>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c r="AA54" s="128"/>
      <c r="AB54" s="128"/>
      <c r="AC54" s="128"/>
      <c r="AD54" s="128"/>
      <c r="AE54" s="128"/>
      <c r="AF54" s="128"/>
      <c r="AG54" s="128"/>
      <c r="AH54" s="128"/>
      <c r="AI54" s="128"/>
      <c r="AJ54" s="128"/>
      <c r="AK54" s="128"/>
      <c r="AL54" s="128"/>
      <c r="AM54" s="128"/>
      <c r="AN54" s="128"/>
      <c r="AO54" s="128"/>
      <c r="AP54" s="128"/>
      <c r="AQ54" s="128"/>
      <c r="AR54" s="128"/>
      <c r="AS54" s="128"/>
      <c r="AT54" s="128"/>
      <c r="AU54" s="128"/>
      <c r="AV54" s="128"/>
      <c r="AW54" s="128"/>
      <c r="AX54" s="128"/>
      <c r="AY54" s="128"/>
      <c r="AZ54" s="128"/>
      <c r="BA54" s="128"/>
      <c r="BB54" s="128"/>
      <c r="BC54" s="128"/>
      <c r="BD54" s="128"/>
      <c r="BE54" s="128"/>
      <c r="BF54" s="128"/>
      <c r="BG54" s="128"/>
      <c r="BH54" s="128"/>
      <c r="BI54" s="128"/>
      <c r="BJ54" s="128"/>
      <c r="BK54" s="128"/>
      <c r="BL54" s="128"/>
      <c r="BM54" s="128"/>
      <c r="BN54" s="128"/>
      <c r="BO54" s="128"/>
      <c r="BP54" s="128"/>
      <c r="BQ54" s="128"/>
      <c r="BR54" s="128"/>
      <c r="BS54" s="128"/>
      <c r="BT54" s="128"/>
      <c r="BU54" s="128"/>
      <c r="BV54" s="128"/>
      <c r="BW54" s="128"/>
      <c r="BX54" s="128"/>
      <c r="BY54" s="128"/>
      <c r="BZ54" s="128"/>
      <c r="CA54" s="128"/>
      <c r="CB54" s="128"/>
      <c r="CC54" s="128"/>
      <c r="CD54" s="128"/>
      <c r="CE54" s="128"/>
      <c r="CF54" s="128"/>
      <c r="CG54" s="128"/>
      <c r="CH54" s="128"/>
      <c r="CI54" s="128"/>
      <c r="CJ54" s="128"/>
      <c r="CK54" s="128"/>
      <c r="CL54" s="128"/>
      <c r="CM54" s="128"/>
      <c r="CN54" s="128"/>
      <c r="CO54" s="128"/>
      <c r="CP54" s="128"/>
      <c r="CQ54" s="128"/>
      <c r="CR54" s="128"/>
      <c r="CS54" s="128"/>
      <c r="CT54" s="128"/>
      <c r="CU54" s="128"/>
      <c r="CV54" s="128"/>
      <c r="CW54" s="128"/>
      <c r="CX54" s="128"/>
      <c r="CY54" s="128"/>
      <c r="CZ54" s="128"/>
      <c r="DA54" s="128"/>
      <c r="DB54" s="128"/>
      <c r="DC54" s="128"/>
      <c r="DD54" s="128"/>
      <c r="DE54" s="128"/>
      <c r="DF54" s="128"/>
      <c r="DG54" s="128"/>
      <c r="DH54" s="128"/>
      <c r="DI54" s="128"/>
      <c r="DJ54" s="128"/>
      <c r="DK54" s="128"/>
      <c r="DL54" s="128"/>
      <c r="DM54" s="128"/>
      <c r="DN54" s="128"/>
      <c r="DO54" s="128"/>
      <c r="DP54" s="128"/>
      <c r="DQ54" s="128"/>
      <c r="DR54" s="127"/>
      <c r="DS54" s="127"/>
      <c r="DT54" s="127"/>
      <c r="DU54" s="127"/>
      <c r="DV54" s="127"/>
      <c r="DW54" s="127"/>
      <c r="DX54" s="127"/>
      <c r="DY54" s="127"/>
      <c r="DZ54" s="127"/>
      <c r="EA54" s="127"/>
      <c r="EB54" s="127"/>
      <c r="EC54" s="127"/>
      <c r="ED54" s="127"/>
      <c r="EE54" s="127"/>
      <c r="EF54" s="127"/>
      <c r="EG54" s="127"/>
      <c r="EH54" s="127"/>
      <c r="EI54" s="127"/>
      <c r="EJ54" s="127"/>
      <c r="EK54" s="127"/>
      <c r="EL54" s="127"/>
      <c r="EM54" s="127"/>
    </row>
    <row r="55" spans="1:143">
      <c r="A55" s="127"/>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c r="AA55" s="128"/>
      <c r="AB55" s="128"/>
      <c r="AC55" s="128"/>
      <c r="AD55" s="128"/>
      <c r="AE55" s="128"/>
      <c r="AF55" s="128"/>
      <c r="AG55" s="128"/>
      <c r="AH55" s="128"/>
      <c r="AI55" s="128"/>
      <c r="AJ55" s="128"/>
      <c r="AK55" s="128"/>
      <c r="AL55" s="128"/>
      <c r="AM55" s="128"/>
      <c r="AN55" s="128"/>
      <c r="AO55" s="128"/>
      <c r="AP55" s="128"/>
      <c r="AQ55" s="128"/>
      <c r="AR55" s="128"/>
      <c r="AS55" s="128"/>
      <c r="AT55" s="128"/>
      <c r="AU55" s="128"/>
      <c r="AV55" s="128"/>
      <c r="AW55" s="128"/>
      <c r="AX55" s="128"/>
      <c r="AY55" s="128"/>
      <c r="AZ55" s="128"/>
      <c r="BA55" s="128"/>
      <c r="BB55" s="128"/>
      <c r="BC55" s="128"/>
      <c r="BD55" s="128"/>
      <c r="BE55" s="128"/>
      <c r="BF55" s="128"/>
      <c r="BG55" s="128"/>
      <c r="BH55" s="128"/>
      <c r="BI55" s="128"/>
      <c r="BJ55" s="128"/>
      <c r="BK55" s="128"/>
      <c r="BL55" s="128"/>
      <c r="BM55" s="128"/>
      <c r="BN55" s="128"/>
      <c r="BO55" s="128"/>
      <c r="BP55" s="128"/>
      <c r="BQ55" s="128"/>
      <c r="BR55" s="128"/>
      <c r="BS55" s="128"/>
      <c r="BT55" s="128"/>
      <c r="BU55" s="128"/>
      <c r="BV55" s="128"/>
      <c r="BW55" s="128"/>
      <c r="BX55" s="128"/>
      <c r="BY55" s="128"/>
      <c r="BZ55" s="128"/>
      <c r="CA55" s="128"/>
      <c r="CB55" s="128"/>
      <c r="CC55" s="128"/>
      <c r="CD55" s="128"/>
      <c r="CE55" s="128"/>
      <c r="CF55" s="128"/>
      <c r="CG55" s="128"/>
      <c r="CH55" s="128"/>
      <c r="CI55" s="128"/>
      <c r="CJ55" s="128"/>
      <c r="CK55" s="128"/>
      <c r="CL55" s="128"/>
      <c r="CM55" s="128"/>
      <c r="CN55" s="128"/>
      <c r="CO55" s="128"/>
      <c r="CP55" s="128"/>
      <c r="CQ55" s="128"/>
      <c r="CR55" s="128"/>
      <c r="CS55" s="128"/>
      <c r="CT55" s="128"/>
      <c r="CU55" s="128"/>
      <c r="CV55" s="128"/>
      <c r="CW55" s="128"/>
      <c r="CX55" s="128"/>
      <c r="CY55" s="128"/>
      <c r="CZ55" s="128"/>
      <c r="DA55" s="128"/>
      <c r="DB55" s="128"/>
      <c r="DC55" s="128"/>
      <c r="DD55" s="128"/>
      <c r="DE55" s="128"/>
      <c r="DF55" s="128"/>
      <c r="DG55" s="128"/>
      <c r="DH55" s="128"/>
      <c r="DI55" s="128"/>
      <c r="DJ55" s="128"/>
      <c r="DK55" s="128"/>
      <c r="DL55" s="128"/>
      <c r="DM55" s="128"/>
      <c r="DN55" s="128"/>
      <c r="DO55" s="128"/>
      <c r="DP55" s="128"/>
      <c r="DQ55" s="128"/>
      <c r="DR55" s="127"/>
      <c r="DS55" s="127"/>
      <c r="DT55" s="127"/>
      <c r="DU55" s="127"/>
      <c r="DV55" s="127"/>
      <c r="DW55" s="127"/>
      <c r="DX55" s="127"/>
      <c r="DY55" s="127"/>
      <c r="DZ55" s="127"/>
      <c r="EA55" s="127"/>
      <c r="EB55" s="127"/>
      <c r="EC55" s="127"/>
      <c r="ED55" s="127"/>
      <c r="EE55" s="127"/>
      <c r="EF55" s="127"/>
      <c r="EG55" s="127"/>
      <c r="EH55" s="127"/>
      <c r="EI55" s="127"/>
      <c r="EJ55" s="127"/>
      <c r="EK55" s="127"/>
      <c r="EL55" s="127"/>
      <c r="EM55" s="127"/>
    </row>
    <row r="56" spans="1:143">
      <c r="A56" s="127"/>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c r="AA56" s="128"/>
      <c r="AB56" s="128"/>
      <c r="AC56" s="128"/>
      <c r="AD56" s="128"/>
      <c r="AE56" s="128"/>
      <c r="AF56" s="128"/>
      <c r="AG56" s="128"/>
      <c r="AH56" s="128"/>
      <c r="AI56" s="128"/>
      <c r="AJ56" s="128"/>
      <c r="AK56" s="128"/>
      <c r="AL56" s="128"/>
      <c r="AM56" s="128"/>
      <c r="AN56" s="128"/>
      <c r="AO56" s="128"/>
      <c r="AP56" s="128"/>
      <c r="AQ56" s="128"/>
      <c r="AR56" s="128"/>
      <c r="AS56" s="128"/>
      <c r="AT56" s="128"/>
      <c r="AU56" s="128"/>
      <c r="AV56" s="128"/>
      <c r="AW56" s="128"/>
      <c r="AX56" s="128"/>
      <c r="AY56" s="128"/>
      <c r="AZ56" s="128"/>
      <c r="BA56" s="128"/>
      <c r="BB56" s="128"/>
      <c r="BC56" s="128"/>
      <c r="BD56" s="128"/>
      <c r="BE56" s="128"/>
      <c r="BF56" s="128"/>
      <c r="BG56" s="128"/>
      <c r="BH56" s="128"/>
      <c r="BI56" s="128"/>
      <c r="BJ56" s="128"/>
      <c r="BK56" s="128"/>
      <c r="BL56" s="128"/>
      <c r="BM56" s="128"/>
      <c r="BN56" s="128"/>
      <c r="BO56" s="128"/>
      <c r="BP56" s="128"/>
      <c r="BQ56" s="128"/>
      <c r="BR56" s="128"/>
      <c r="BS56" s="128"/>
      <c r="BT56" s="128"/>
      <c r="BU56" s="128"/>
      <c r="BV56" s="128"/>
      <c r="BW56" s="128"/>
      <c r="BX56" s="128"/>
      <c r="BY56" s="128"/>
      <c r="BZ56" s="128"/>
      <c r="CA56" s="128"/>
      <c r="CB56" s="128"/>
      <c r="CC56" s="128"/>
      <c r="CD56" s="128"/>
      <c r="CE56" s="128"/>
      <c r="CF56" s="128"/>
      <c r="CG56" s="128"/>
      <c r="CH56" s="128"/>
      <c r="CI56" s="128"/>
      <c r="CJ56" s="128"/>
      <c r="CK56" s="128"/>
      <c r="CL56" s="128"/>
      <c r="CM56" s="128"/>
      <c r="CN56" s="128"/>
      <c r="CO56" s="128"/>
      <c r="CP56" s="128"/>
      <c r="CQ56" s="128"/>
      <c r="CR56" s="128"/>
      <c r="CS56" s="128"/>
      <c r="CT56" s="128"/>
      <c r="CU56" s="128"/>
      <c r="CV56" s="128"/>
      <c r="CW56" s="128"/>
      <c r="CX56" s="128"/>
      <c r="CY56" s="128"/>
      <c r="CZ56" s="128"/>
      <c r="DA56" s="128"/>
      <c r="DB56" s="128"/>
      <c r="DC56" s="128"/>
      <c r="DD56" s="128"/>
      <c r="DE56" s="128"/>
      <c r="DF56" s="128"/>
      <c r="DG56" s="128"/>
      <c r="DH56" s="128"/>
      <c r="DI56" s="128"/>
      <c r="DJ56" s="128"/>
      <c r="DK56" s="128"/>
      <c r="DL56" s="128"/>
      <c r="DM56" s="128"/>
      <c r="DN56" s="128"/>
      <c r="DO56" s="128"/>
      <c r="DP56" s="128"/>
      <c r="DQ56" s="128"/>
      <c r="DR56" s="127"/>
      <c r="DS56" s="127"/>
      <c r="DT56" s="127"/>
      <c r="DU56" s="127"/>
      <c r="DV56" s="127"/>
      <c r="DW56" s="127"/>
      <c r="DX56" s="127"/>
      <c r="DY56" s="127"/>
      <c r="DZ56" s="127"/>
      <c r="EA56" s="127"/>
      <c r="EB56" s="127"/>
      <c r="EC56" s="127"/>
      <c r="ED56" s="127"/>
      <c r="EE56" s="127"/>
      <c r="EF56" s="127"/>
      <c r="EG56" s="127"/>
      <c r="EH56" s="127"/>
      <c r="EI56" s="127"/>
      <c r="EJ56" s="127"/>
      <c r="EK56" s="127"/>
      <c r="EL56" s="127"/>
      <c r="EM56" s="127"/>
    </row>
    <row r="57" spans="1:143">
      <c r="A57" s="127"/>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c r="AA57" s="128"/>
      <c r="AB57" s="128"/>
      <c r="AC57" s="128"/>
      <c r="AD57" s="128"/>
      <c r="AE57" s="128"/>
      <c r="AF57" s="128"/>
      <c r="AG57" s="128"/>
      <c r="AH57" s="128"/>
      <c r="AI57" s="128"/>
      <c r="AJ57" s="128"/>
      <c r="AK57" s="128"/>
      <c r="AL57" s="128"/>
      <c r="AM57" s="128"/>
      <c r="AN57" s="128"/>
      <c r="AO57" s="128"/>
      <c r="AP57" s="128"/>
      <c r="AQ57" s="128"/>
      <c r="AR57" s="128"/>
      <c r="AS57" s="128"/>
      <c r="AT57" s="128"/>
      <c r="AU57" s="128"/>
      <c r="AV57" s="128"/>
      <c r="AW57" s="128"/>
      <c r="AX57" s="128"/>
      <c r="AY57" s="128"/>
      <c r="AZ57" s="128"/>
      <c r="BA57" s="128"/>
      <c r="BB57" s="128"/>
      <c r="BC57" s="128"/>
      <c r="BD57" s="128"/>
      <c r="BE57" s="128"/>
      <c r="BF57" s="128"/>
      <c r="BG57" s="128"/>
      <c r="BH57" s="128"/>
      <c r="BI57" s="128"/>
      <c r="BJ57" s="128"/>
      <c r="BK57" s="128"/>
      <c r="BL57" s="128"/>
      <c r="BM57" s="128"/>
      <c r="BN57" s="128"/>
      <c r="BO57" s="128"/>
      <c r="BP57" s="128"/>
      <c r="BQ57" s="128"/>
      <c r="BR57" s="128"/>
      <c r="BS57" s="128"/>
      <c r="BT57" s="128"/>
      <c r="BU57" s="128"/>
      <c r="BV57" s="128"/>
      <c r="BW57" s="128"/>
      <c r="BX57" s="128"/>
      <c r="BY57" s="128"/>
      <c r="BZ57" s="128"/>
      <c r="CA57" s="128"/>
      <c r="CB57" s="128"/>
      <c r="CC57" s="128"/>
      <c r="CD57" s="128"/>
      <c r="CE57" s="128"/>
      <c r="CF57" s="128"/>
      <c r="CG57" s="128"/>
      <c r="CH57" s="128"/>
      <c r="CI57" s="128"/>
      <c r="CJ57" s="128"/>
      <c r="CK57" s="128"/>
      <c r="CL57" s="128"/>
      <c r="CM57" s="128"/>
      <c r="CN57" s="128"/>
      <c r="CO57" s="128"/>
      <c r="CP57" s="128"/>
      <c r="CQ57" s="128"/>
      <c r="CR57" s="128"/>
      <c r="CS57" s="128"/>
      <c r="CT57" s="128"/>
      <c r="CU57" s="128"/>
      <c r="CV57" s="128"/>
      <c r="CW57" s="128"/>
      <c r="CX57" s="128"/>
      <c r="CY57" s="128"/>
      <c r="CZ57" s="128"/>
      <c r="DA57" s="128"/>
      <c r="DB57" s="128"/>
      <c r="DC57" s="128"/>
      <c r="DD57" s="128"/>
      <c r="DE57" s="128"/>
      <c r="DF57" s="128"/>
      <c r="DG57" s="128"/>
      <c r="DH57" s="128"/>
      <c r="DI57" s="128"/>
      <c r="DJ57" s="128"/>
      <c r="DK57" s="128"/>
      <c r="DL57" s="128"/>
      <c r="DM57" s="128"/>
      <c r="DN57" s="128"/>
      <c r="DO57" s="128"/>
      <c r="DP57" s="128"/>
      <c r="DQ57" s="128"/>
      <c r="DR57" s="127"/>
      <c r="DS57" s="127"/>
      <c r="DT57" s="127"/>
      <c r="DU57" s="127"/>
      <c r="DV57" s="127"/>
      <c r="DW57" s="127"/>
      <c r="DX57" s="127"/>
      <c r="DY57" s="127"/>
      <c r="DZ57" s="127"/>
      <c r="EA57" s="127"/>
      <c r="EB57" s="127"/>
      <c r="EC57" s="127"/>
      <c r="ED57" s="127"/>
      <c r="EE57" s="127"/>
      <c r="EF57" s="127"/>
      <c r="EG57" s="127"/>
      <c r="EH57" s="127"/>
      <c r="EI57" s="127"/>
      <c r="EJ57" s="127"/>
      <c r="EK57" s="127"/>
      <c r="EL57" s="127"/>
      <c r="EM57" s="127"/>
    </row>
    <row r="58" spans="1:143">
      <c r="A58" s="127"/>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c r="AA58" s="128"/>
      <c r="AB58" s="128"/>
      <c r="AC58" s="128"/>
      <c r="AD58" s="128"/>
      <c r="AE58" s="128"/>
      <c r="AF58" s="128"/>
      <c r="AG58" s="128"/>
      <c r="AH58" s="128"/>
      <c r="AI58" s="128"/>
      <c r="AJ58" s="128"/>
      <c r="AK58" s="128"/>
      <c r="AL58" s="128"/>
      <c r="AM58" s="128"/>
      <c r="AN58" s="128"/>
      <c r="AO58" s="128"/>
      <c r="AP58" s="128"/>
      <c r="AQ58" s="128"/>
      <c r="AR58" s="128"/>
      <c r="AS58" s="128"/>
      <c r="AT58" s="128"/>
      <c r="AU58" s="128"/>
      <c r="AV58" s="128"/>
      <c r="AW58" s="128"/>
      <c r="AX58" s="128"/>
      <c r="AY58" s="128"/>
      <c r="AZ58" s="128"/>
      <c r="BA58" s="128"/>
      <c r="BB58" s="128"/>
      <c r="BC58" s="128"/>
      <c r="BD58" s="128"/>
      <c r="BE58" s="128"/>
      <c r="BF58" s="128"/>
      <c r="BG58" s="128"/>
      <c r="BH58" s="128"/>
      <c r="BI58" s="128"/>
      <c r="BJ58" s="128"/>
      <c r="BK58" s="128"/>
      <c r="BL58" s="128"/>
      <c r="BM58" s="128"/>
      <c r="BN58" s="128"/>
      <c r="BO58" s="128"/>
      <c r="BP58" s="128"/>
      <c r="BQ58" s="128"/>
      <c r="BR58" s="128"/>
      <c r="BS58" s="128"/>
      <c r="BT58" s="128"/>
      <c r="BU58" s="128"/>
      <c r="BV58" s="128"/>
      <c r="BW58" s="128"/>
      <c r="BX58" s="128"/>
      <c r="BY58" s="128"/>
      <c r="BZ58" s="128"/>
      <c r="CA58" s="128"/>
      <c r="CB58" s="128"/>
      <c r="CC58" s="128"/>
      <c r="CD58" s="128"/>
      <c r="CE58" s="128"/>
      <c r="CF58" s="128"/>
      <c r="CG58" s="128"/>
      <c r="CH58" s="128"/>
      <c r="CI58" s="128"/>
      <c r="CJ58" s="128"/>
      <c r="CK58" s="128"/>
      <c r="CL58" s="128"/>
      <c r="CM58" s="128"/>
      <c r="CN58" s="128"/>
      <c r="CO58" s="128"/>
      <c r="CP58" s="128"/>
      <c r="CQ58" s="128"/>
      <c r="CR58" s="128"/>
      <c r="CS58" s="128"/>
      <c r="CT58" s="128"/>
      <c r="CU58" s="128"/>
      <c r="CV58" s="128"/>
      <c r="CW58" s="128"/>
      <c r="CX58" s="128"/>
      <c r="CY58" s="128"/>
      <c r="CZ58" s="128"/>
      <c r="DA58" s="128"/>
      <c r="DB58" s="128"/>
      <c r="DC58" s="128"/>
      <c r="DD58" s="128"/>
      <c r="DE58" s="128"/>
      <c r="DF58" s="128"/>
      <c r="DG58" s="128"/>
      <c r="DH58" s="128"/>
      <c r="DI58" s="128"/>
      <c r="DJ58" s="128"/>
      <c r="DK58" s="128"/>
      <c r="DL58" s="128"/>
      <c r="DM58" s="128"/>
      <c r="DN58" s="128"/>
      <c r="DO58" s="128"/>
      <c r="DP58" s="128"/>
      <c r="DQ58" s="128"/>
      <c r="DR58" s="127"/>
      <c r="DS58" s="127"/>
      <c r="DT58" s="127"/>
      <c r="DU58" s="127"/>
      <c r="DV58" s="127"/>
      <c r="DW58" s="127"/>
      <c r="DX58" s="127"/>
      <c r="DY58" s="127"/>
      <c r="DZ58" s="127"/>
      <c r="EA58" s="127"/>
      <c r="EB58" s="127"/>
      <c r="EC58" s="127"/>
      <c r="ED58" s="127"/>
      <c r="EE58" s="127"/>
      <c r="EF58" s="127"/>
      <c r="EG58" s="127"/>
      <c r="EH58" s="127"/>
      <c r="EI58" s="127"/>
      <c r="EJ58" s="127"/>
      <c r="EK58" s="127"/>
      <c r="EL58" s="127"/>
      <c r="EM58" s="127"/>
    </row>
    <row r="59" spans="1:143">
      <c r="A59" s="127"/>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c r="AA59" s="128"/>
      <c r="AB59" s="128"/>
      <c r="AC59" s="128"/>
      <c r="AD59" s="128"/>
      <c r="AE59" s="128"/>
      <c r="AF59" s="128"/>
      <c r="AG59" s="128"/>
      <c r="AH59" s="128"/>
      <c r="AI59" s="128"/>
      <c r="AJ59" s="128"/>
      <c r="AK59" s="128"/>
      <c r="AL59" s="128"/>
      <c r="AM59" s="128"/>
      <c r="AN59" s="128"/>
      <c r="AO59" s="128"/>
      <c r="AP59" s="128"/>
      <c r="AQ59" s="128"/>
      <c r="AR59" s="128"/>
      <c r="AS59" s="128"/>
      <c r="AT59" s="128"/>
      <c r="AU59" s="128"/>
      <c r="AV59" s="128"/>
      <c r="AW59" s="128"/>
      <c r="AX59" s="128"/>
      <c r="AY59" s="128"/>
      <c r="AZ59" s="128"/>
      <c r="BA59" s="128"/>
      <c r="BB59" s="128"/>
      <c r="BC59" s="128"/>
      <c r="BD59" s="128"/>
      <c r="BE59" s="128"/>
      <c r="BF59" s="128"/>
      <c r="BG59" s="128"/>
      <c r="BH59" s="128"/>
      <c r="BI59" s="128"/>
      <c r="BJ59" s="128"/>
      <c r="BK59" s="128"/>
      <c r="BL59" s="128"/>
      <c r="BM59" s="128"/>
      <c r="BN59" s="128"/>
      <c r="BO59" s="128"/>
      <c r="BP59" s="128"/>
      <c r="BQ59" s="128"/>
      <c r="BR59" s="128"/>
      <c r="BS59" s="128"/>
      <c r="BT59" s="128"/>
      <c r="BU59" s="128"/>
      <c r="BV59" s="128"/>
      <c r="BW59" s="128"/>
      <c r="BX59" s="128"/>
      <c r="BY59" s="128"/>
      <c r="BZ59" s="128"/>
      <c r="CA59" s="128"/>
      <c r="CB59" s="128"/>
      <c r="CC59" s="128"/>
      <c r="CD59" s="128"/>
      <c r="CE59" s="128"/>
      <c r="CF59" s="128"/>
      <c r="CG59" s="128"/>
      <c r="CH59" s="128"/>
      <c r="CI59" s="128"/>
      <c r="CJ59" s="128"/>
      <c r="CK59" s="128"/>
      <c r="CL59" s="128"/>
      <c r="CM59" s="128"/>
      <c r="CN59" s="128"/>
      <c r="CO59" s="128"/>
      <c r="CP59" s="128"/>
      <c r="CQ59" s="128"/>
      <c r="CR59" s="128"/>
      <c r="CS59" s="128"/>
      <c r="CT59" s="128"/>
      <c r="CU59" s="128"/>
      <c r="CV59" s="128"/>
      <c r="CW59" s="128"/>
      <c r="CX59" s="128"/>
      <c r="CY59" s="128"/>
      <c r="CZ59" s="128"/>
      <c r="DA59" s="128"/>
      <c r="DB59" s="128"/>
      <c r="DC59" s="128"/>
      <c r="DD59" s="128"/>
      <c r="DE59" s="128"/>
      <c r="DF59" s="128"/>
      <c r="DG59" s="128"/>
      <c r="DH59" s="128"/>
      <c r="DI59" s="128"/>
      <c r="DJ59" s="128"/>
      <c r="DK59" s="128"/>
      <c r="DL59" s="128"/>
      <c r="DM59" s="128"/>
      <c r="DN59" s="128"/>
      <c r="DO59" s="128"/>
      <c r="DP59" s="128"/>
      <c r="DQ59" s="128"/>
      <c r="DR59" s="127"/>
      <c r="DS59" s="127"/>
      <c r="DT59" s="127"/>
      <c r="DU59" s="127"/>
      <c r="DV59" s="127"/>
      <c r="DW59" s="127"/>
      <c r="DX59" s="127"/>
      <c r="DY59" s="127"/>
      <c r="DZ59" s="127"/>
      <c r="EA59" s="127"/>
      <c r="EB59" s="127"/>
      <c r="EC59" s="127"/>
      <c r="ED59" s="127"/>
      <c r="EE59" s="127"/>
      <c r="EF59" s="127"/>
      <c r="EG59" s="127"/>
      <c r="EH59" s="127"/>
      <c r="EI59" s="127"/>
      <c r="EJ59" s="127"/>
      <c r="EK59" s="127"/>
      <c r="EL59" s="127"/>
      <c r="EM59" s="127"/>
    </row>
    <row r="60" spans="1:143">
      <c r="A60" s="127"/>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c r="AA60" s="128"/>
      <c r="AB60" s="128"/>
      <c r="AC60" s="128"/>
      <c r="AD60" s="128"/>
      <c r="AE60" s="128"/>
      <c r="AF60" s="128"/>
      <c r="AG60" s="128"/>
      <c r="AH60" s="128"/>
      <c r="AI60" s="128"/>
      <c r="AJ60" s="128"/>
      <c r="AK60" s="128"/>
      <c r="AL60" s="128"/>
      <c r="AM60" s="128"/>
      <c r="AN60" s="128"/>
      <c r="AO60" s="128"/>
      <c r="AP60" s="128"/>
      <c r="AQ60" s="128"/>
      <c r="AR60" s="128"/>
      <c r="AS60" s="128"/>
      <c r="AT60" s="128"/>
      <c r="AU60" s="128"/>
      <c r="AV60" s="128"/>
      <c r="AW60" s="128"/>
      <c r="AX60" s="128"/>
      <c r="AY60" s="128"/>
      <c r="AZ60" s="128"/>
      <c r="BA60" s="128"/>
      <c r="BB60" s="128"/>
      <c r="BC60" s="128"/>
      <c r="BD60" s="128"/>
      <c r="BE60" s="128"/>
      <c r="BF60" s="128"/>
      <c r="BG60" s="128"/>
      <c r="BH60" s="128"/>
      <c r="BI60" s="128"/>
      <c r="BJ60" s="128"/>
      <c r="BK60" s="128"/>
      <c r="BL60" s="128"/>
      <c r="BM60" s="128"/>
      <c r="BN60" s="128"/>
      <c r="BO60" s="128"/>
      <c r="BP60" s="128"/>
      <c r="BQ60" s="128"/>
      <c r="BR60" s="128"/>
      <c r="BS60" s="128"/>
      <c r="BT60" s="128"/>
      <c r="BU60" s="128"/>
      <c r="BV60" s="128"/>
      <c r="BW60" s="128"/>
      <c r="BX60" s="128"/>
      <c r="BY60" s="128"/>
      <c r="BZ60" s="128"/>
      <c r="CA60" s="128"/>
      <c r="CB60" s="128"/>
      <c r="CC60" s="128"/>
      <c r="CD60" s="128"/>
      <c r="CE60" s="128"/>
      <c r="CF60" s="128"/>
      <c r="CG60" s="128"/>
      <c r="CH60" s="128"/>
      <c r="CI60" s="128"/>
      <c r="CJ60" s="128"/>
      <c r="CK60" s="128"/>
      <c r="CL60" s="128"/>
      <c r="CM60" s="128"/>
      <c r="CN60" s="128"/>
      <c r="CO60" s="128"/>
      <c r="CP60" s="128"/>
      <c r="CQ60" s="128"/>
      <c r="CR60" s="128"/>
      <c r="CS60" s="128"/>
      <c r="CT60" s="128"/>
      <c r="CU60" s="128"/>
      <c r="CV60" s="128"/>
      <c r="CW60" s="128"/>
      <c r="CX60" s="128"/>
      <c r="CY60" s="128"/>
      <c r="CZ60" s="128"/>
      <c r="DA60" s="128"/>
      <c r="DB60" s="128"/>
      <c r="DC60" s="128"/>
      <c r="DD60" s="128"/>
      <c r="DE60" s="128"/>
      <c r="DF60" s="128"/>
      <c r="DG60" s="128"/>
      <c r="DH60" s="128"/>
      <c r="DI60" s="128"/>
      <c r="DJ60" s="128"/>
      <c r="DK60" s="128"/>
      <c r="DL60" s="128"/>
      <c r="DM60" s="128"/>
      <c r="DN60" s="128"/>
      <c r="DO60" s="128"/>
      <c r="DP60" s="128"/>
      <c r="DQ60" s="128"/>
      <c r="DR60" s="127"/>
      <c r="DS60" s="127"/>
      <c r="DT60" s="127"/>
      <c r="DU60" s="127"/>
      <c r="DV60" s="127"/>
      <c r="DW60" s="127"/>
      <c r="DX60" s="127"/>
      <c r="DY60" s="127"/>
      <c r="DZ60" s="127"/>
      <c r="EA60" s="127"/>
      <c r="EB60" s="127"/>
      <c r="EC60" s="127"/>
      <c r="ED60" s="127"/>
      <c r="EE60" s="127"/>
      <c r="EF60" s="127"/>
      <c r="EG60" s="127"/>
      <c r="EH60" s="127"/>
      <c r="EI60" s="127"/>
      <c r="EJ60" s="127"/>
      <c r="EK60" s="127"/>
      <c r="EL60" s="127"/>
      <c r="EM60" s="127"/>
    </row>
    <row r="61" spans="1:143">
      <c r="A61" s="127"/>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c r="AA61" s="128"/>
      <c r="AB61" s="128"/>
      <c r="AC61" s="128"/>
      <c r="AD61" s="128"/>
      <c r="AE61" s="128"/>
      <c r="AF61" s="128"/>
      <c r="AG61" s="128"/>
      <c r="AH61" s="128"/>
      <c r="AI61" s="128"/>
      <c r="AJ61" s="128"/>
      <c r="AK61" s="128"/>
      <c r="AL61" s="128"/>
      <c r="AM61" s="128"/>
      <c r="AN61" s="128"/>
      <c r="AO61" s="128"/>
      <c r="AP61" s="128"/>
      <c r="AQ61" s="128"/>
      <c r="AR61" s="128"/>
      <c r="AS61" s="128"/>
      <c r="AT61" s="128"/>
      <c r="AU61" s="128"/>
      <c r="AV61" s="128"/>
      <c r="AW61" s="128"/>
      <c r="AX61" s="128"/>
      <c r="AY61" s="128"/>
      <c r="AZ61" s="128"/>
      <c r="BA61" s="128"/>
      <c r="BB61" s="128"/>
      <c r="BC61" s="128"/>
      <c r="BD61" s="128"/>
      <c r="BE61" s="128"/>
      <c r="BF61" s="128"/>
      <c r="BG61" s="128"/>
      <c r="BH61" s="128"/>
      <c r="BI61" s="128"/>
      <c r="BJ61" s="128"/>
      <c r="BK61" s="128"/>
      <c r="BL61" s="128"/>
      <c r="BM61" s="128"/>
      <c r="BN61" s="128"/>
      <c r="BO61" s="128"/>
      <c r="BP61" s="128"/>
      <c r="BQ61" s="128"/>
      <c r="BR61" s="128"/>
      <c r="BS61" s="128"/>
      <c r="BT61" s="128"/>
      <c r="BU61" s="128"/>
      <c r="BV61" s="128"/>
      <c r="BW61" s="128"/>
      <c r="BX61" s="128"/>
      <c r="BY61" s="128"/>
      <c r="BZ61" s="128"/>
      <c r="CA61" s="128"/>
      <c r="CB61" s="128"/>
      <c r="CC61" s="128"/>
      <c r="CD61" s="128"/>
      <c r="CE61" s="128"/>
      <c r="CF61" s="128"/>
      <c r="CG61" s="128"/>
      <c r="CH61" s="128"/>
      <c r="CI61" s="128"/>
      <c r="CJ61" s="128"/>
      <c r="CK61" s="128"/>
      <c r="CL61" s="128"/>
      <c r="CM61" s="128"/>
      <c r="CN61" s="128"/>
      <c r="CO61" s="128"/>
      <c r="CP61" s="128"/>
      <c r="CQ61" s="128"/>
      <c r="CR61" s="128"/>
      <c r="CS61" s="128"/>
      <c r="CT61" s="128"/>
      <c r="CU61" s="128"/>
      <c r="CV61" s="128"/>
      <c r="CW61" s="128"/>
      <c r="CX61" s="128"/>
      <c r="CY61" s="128"/>
      <c r="CZ61" s="128"/>
      <c r="DA61" s="128"/>
      <c r="DB61" s="128"/>
      <c r="DC61" s="128"/>
      <c r="DD61" s="128"/>
      <c r="DE61" s="128"/>
      <c r="DF61" s="128"/>
      <c r="DG61" s="128"/>
      <c r="DH61" s="128"/>
      <c r="DI61" s="128"/>
      <c r="DJ61" s="128"/>
      <c r="DK61" s="128"/>
      <c r="DL61" s="128"/>
      <c r="DM61" s="128"/>
      <c r="DN61" s="128"/>
      <c r="DO61" s="128"/>
      <c r="DP61" s="128"/>
      <c r="DQ61" s="128"/>
      <c r="DR61" s="127"/>
      <c r="DS61" s="127"/>
      <c r="DT61" s="127"/>
      <c r="DU61" s="127"/>
      <c r="DV61" s="127"/>
      <c r="DW61" s="127"/>
      <c r="DX61" s="127"/>
      <c r="DY61" s="127"/>
      <c r="DZ61" s="127"/>
      <c r="EA61" s="127"/>
      <c r="EB61" s="127"/>
      <c r="EC61" s="127"/>
      <c r="ED61" s="127"/>
      <c r="EE61" s="127"/>
      <c r="EF61" s="127"/>
      <c r="EG61" s="127"/>
      <c r="EH61" s="127"/>
      <c r="EI61" s="127"/>
      <c r="EJ61" s="127"/>
      <c r="EK61" s="127"/>
      <c r="EL61" s="127"/>
      <c r="EM61" s="127"/>
    </row>
    <row r="62" spans="1:143">
      <c r="A62" s="127"/>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c r="AA62" s="128"/>
      <c r="AB62" s="128"/>
      <c r="AC62" s="128"/>
      <c r="AD62" s="128"/>
      <c r="AE62" s="128"/>
      <c r="AF62" s="128"/>
      <c r="AG62" s="128"/>
      <c r="AH62" s="128"/>
      <c r="AI62" s="128"/>
      <c r="AJ62" s="128"/>
      <c r="AK62" s="128"/>
      <c r="AL62" s="128"/>
      <c r="AM62" s="128"/>
      <c r="AN62" s="128"/>
      <c r="AO62" s="128"/>
      <c r="AP62" s="128"/>
      <c r="AQ62" s="128"/>
      <c r="AR62" s="128"/>
      <c r="AS62" s="128"/>
      <c r="AT62" s="128"/>
      <c r="AU62" s="128"/>
      <c r="AV62" s="128"/>
      <c r="AW62" s="128"/>
      <c r="AX62" s="128"/>
      <c r="AY62" s="128"/>
      <c r="AZ62" s="128"/>
      <c r="BA62" s="128"/>
      <c r="BB62" s="128"/>
      <c r="BC62" s="128"/>
      <c r="BD62" s="128"/>
      <c r="BE62" s="128"/>
      <c r="BF62" s="128"/>
      <c r="BG62" s="128"/>
      <c r="BH62" s="128"/>
      <c r="BI62" s="128"/>
      <c r="BJ62" s="128"/>
      <c r="BK62" s="128"/>
      <c r="BL62" s="128"/>
      <c r="BM62" s="128"/>
      <c r="BN62" s="128"/>
      <c r="BO62" s="128"/>
      <c r="BP62" s="128"/>
      <c r="BQ62" s="128"/>
      <c r="BR62" s="128"/>
      <c r="BS62" s="128"/>
      <c r="BT62" s="128"/>
      <c r="BU62" s="128"/>
      <c r="BV62" s="128"/>
      <c r="BW62" s="128"/>
      <c r="BX62" s="128"/>
      <c r="BY62" s="128"/>
      <c r="BZ62" s="128"/>
      <c r="CA62" s="128"/>
      <c r="CB62" s="128"/>
      <c r="CC62" s="128"/>
      <c r="CD62" s="128"/>
      <c r="CE62" s="128"/>
      <c r="CF62" s="128"/>
      <c r="CG62" s="128"/>
      <c r="CH62" s="128"/>
      <c r="CI62" s="128"/>
      <c r="CJ62" s="128"/>
      <c r="CK62" s="128"/>
      <c r="CL62" s="128"/>
      <c r="CM62" s="128"/>
      <c r="CN62" s="128"/>
      <c r="CO62" s="128"/>
      <c r="CP62" s="128"/>
      <c r="CQ62" s="128"/>
      <c r="CR62" s="128"/>
      <c r="CS62" s="128"/>
      <c r="CT62" s="128"/>
      <c r="CU62" s="128"/>
      <c r="CV62" s="128"/>
      <c r="CW62" s="128"/>
      <c r="CX62" s="128"/>
      <c r="CY62" s="128"/>
      <c r="CZ62" s="128"/>
      <c r="DA62" s="128"/>
      <c r="DB62" s="128"/>
      <c r="DC62" s="128"/>
      <c r="DD62" s="128"/>
      <c r="DE62" s="128"/>
      <c r="DF62" s="128"/>
      <c r="DG62" s="128"/>
      <c r="DH62" s="128"/>
      <c r="DI62" s="128"/>
      <c r="DJ62" s="128"/>
      <c r="DK62" s="128"/>
      <c r="DL62" s="128"/>
      <c r="DM62" s="128"/>
      <c r="DN62" s="128"/>
      <c r="DO62" s="128"/>
      <c r="DP62" s="128"/>
      <c r="DQ62" s="128"/>
      <c r="DR62" s="127"/>
      <c r="DS62" s="127"/>
      <c r="DT62" s="127"/>
      <c r="DU62" s="127"/>
      <c r="DV62" s="127"/>
      <c r="DW62" s="127"/>
      <c r="DX62" s="127"/>
      <c r="DY62" s="127"/>
      <c r="DZ62" s="127"/>
      <c r="EA62" s="127"/>
      <c r="EB62" s="127"/>
      <c r="EC62" s="127"/>
      <c r="ED62" s="127"/>
      <c r="EE62" s="127"/>
      <c r="EF62" s="127"/>
      <c r="EG62" s="127"/>
      <c r="EH62" s="127"/>
      <c r="EI62" s="127"/>
      <c r="EJ62" s="127"/>
      <c r="EK62" s="127"/>
      <c r="EL62" s="127"/>
      <c r="EM62" s="127"/>
    </row>
    <row r="63" spans="1:143">
      <c r="A63" s="127"/>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c r="AA63" s="128"/>
      <c r="AB63" s="128"/>
      <c r="AC63" s="128"/>
      <c r="AD63" s="128"/>
      <c r="AE63" s="128"/>
      <c r="AF63" s="128"/>
      <c r="AG63" s="128"/>
      <c r="AH63" s="128"/>
      <c r="AI63" s="128"/>
      <c r="AJ63" s="128"/>
      <c r="AK63" s="128"/>
      <c r="AL63" s="128"/>
      <c r="AM63" s="128"/>
      <c r="AN63" s="128"/>
      <c r="AO63" s="128"/>
      <c r="AP63" s="128"/>
      <c r="AQ63" s="128"/>
      <c r="AR63" s="128"/>
      <c r="AS63" s="128"/>
      <c r="AT63" s="128"/>
      <c r="AU63" s="128"/>
      <c r="AV63" s="128"/>
      <c r="AW63" s="128"/>
      <c r="AX63" s="128"/>
      <c r="AY63" s="128"/>
      <c r="AZ63" s="128"/>
      <c r="BA63" s="128"/>
      <c r="BB63" s="128"/>
      <c r="BC63" s="128"/>
      <c r="BD63" s="128"/>
      <c r="BE63" s="128"/>
      <c r="BF63" s="128"/>
      <c r="BG63" s="128"/>
      <c r="BH63" s="128"/>
      <c r="BI63" s="128"/>
      <c r="BJ63" s="128"/>
      <c r="BK63" s="128"/>
      <c r="BL63" s="128"/>
      <c r="BM63" s="128"/>
      <c r="BN63" s="128"/>
      <c r="BO63" s="128"/>
      <c r="BP63" s="128"/>
      <c r="BQ63" s="128"/>
      <c r="BR63" s="128"/>
      <c r="BS63" s="128"/>
      <c r="BT63" s="128"/>
      <c r="BU63" s="128"/>
      <c r="BV63" s="128"/>
      <c r="BW63" s="128"/>
      <c r="BX63" s="128"/>
      <c r="BY63" s="128"/>
      <c r="BZ63" s="128"/>
      <c r="CA63" s="128"/>
      <c r="CB63" s="128"/>
      <c r="CC63" s="128"/>
      <c r="CD63" s="128"/>
      <c r="CE63" s="128"/>
      <c r="CF63" s="128"/>
      <c r="CG63" s="128"/>
      <c r="CH63" s="128"/>
      <c r="CI63" s="128"/>
      <c r="CJ63" s="128"/>
      <c r="CK63" s="128"/>
      <c r="CL63" s="128"/>
      <c r="CM63" s="128"/>
      <c r="CN63" s="128"/>
      <c r="CO63" s="128"/>
      <c r="CP63" s="128"/>
      <c r="CQ63" s="128"/>
      <c r="CR63" s="128"/>
      <c r="CS63" s="128"/>
      <c r="CT63" s="128"/>
      <c r="CU63" s="128"/>
      <c r="CV63" s="128"/>
      <c r="CW63" s="128"/>
      <c r="CX63" s="128"/>
      <c r="CY63" s="128"/>
      <c r="CZ63" s="128"/>
      <c r="DA63" s="128"/>
      <c r="DB63" s="128"/>
      <c r="DC63" s="128"/>
      <c r="DD63" s="128"/>
      <c r="DE63" s="128"/>
      <c r="DF63" s="128"/>
      <c r="DG63" s="128"/>
      <c r="DH63" s="128"/>
      <c r="DI63" s="128"/>
      <c r="DJ63" s="128"/>
      <c r="DK63" s="128"/>
      <c r="DL63" s="128"/>
      <c r="DM63" s="128"/>
      <c r="DN63" s="128"/>
      <c r="DO63" s="128"/>
      <c r="DP63" s="128"/>
      <c r="DQ63" s="128"/>
      <c r="DR63" s="127"/>
      <c r="DS63" s="127"/>
      <c r="DT63" s="127"/>
      <c r="DU63" s="127"/>
      <c r="DV63" s="127"/>
      <c r="DW63" s="127"/>
      <c r="DX63" s="127"/>
      <c r="DY63" s="127"/>
      <c r="DZ63" s="127"/>
      <c r="EA63" s="127"/>
      <c r="EB63" s="127"/>
      <c r="EC63" s="127"/>
      <c r="ED63" s="127"/>
      <c r="EE63" s="127"/>
      <c r="EF63" s="127"/>
      <c r="EG63" s="127"/>
      <c r="EH63" s="127"/>
      <c r="EI63" s="127"/>
      <c r="EJ63" s="127"/>
      <c r="EK63" s="127"/>
      <c r="EL63" s="127"/>
      <c r="EM63" s="127"/>
    </row>
    <row r="64" spans="1:143">
      <c r="A64" s="127"/>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c r="AA64" s="128"/>
      <c r="AB64" s="128"/>
      <c r="AC64" s="128"/>
      <c r="AD64" s="128"/>
      <c r="AE64" s="128"/>
      <c r="AF64" s="128"/>
      <c r="AG64" s="128"/>
      <c r="AH64" s="128"/>
      <c r="AI64" s="128"/>
      <c r="AJ64" s="128"/>
      <c r="AK64" s="128"/>
      <c r="AL64" s="128"/>
      <c r="AM64" s="128"/>
      <c r="AN64" s="128"/>
      <c r="AO64" s="128"/>
      <c r="AP64" s="128"/>
      <c r="AQ64" s="128"/>
      <c r="AR64" s="128"/>
      <c r="AS64" s="128"/>
      <c r="AT64" s="128"/>
      <c r="AU64" s="128"/>
      <c r="AV64" s="128"/>
      <c r="AW64" s="128"/>
      <c r="AX64" s="128"/>
      <c r="AY64" s="128"/>
      <c r="AZ64" s="128"/>
      <c r="BA64" s="128"/>
      <c r="BB64" s="128"/>
      <c r="BC64" s="128"/>
      <c r="BD64" s="128"/>
      <c r="BE64" s="128"/>
      <c r="BF64" s="128"/>
      <c r="BG64" s="128"/>
      <c r="BH64" s="128"/>
      <c r="BI64" s="128"/>
      <c r="BJ64" s="128"/>
      <c r="BK64" s="128"/>
      <c r="BL64" s="128"/>
      <c r="BM64" s="128"/>
      <c r="BN64" s="128"/>
      <c r="BO64" s="128"/>
      <c r="BP64" s="128"/>
      <c r="BQ64" s="128"/>
      <c r="BR64" s="128"/>
      <c r="BS64" s="128"/>
      <c r="BT64" s="128"/>
      <c r="BU64" s="128"/>
      <c r="BV64" s="128"/>
      <c r="BW64" s="128"/>
      <c r="BX64" s="128"/>
      <c r="BY64" s="128"/>
      <c r="BZ64" s="128"/>
      <c r="CA64" s="128"/>
      <c r="CB64" s="128"/>
      <c r="CC64" s="128"/>
      <c r="CD64" s="128"/>
      <c r="CE64" s="128"/>
      <c r="CF64" s="128"/>
      <c r="CG64" s="128"/>
      <c r="CH64" s="128"/>
      <c r="CI64" s="128"/>
      <c r="CJ64" s="128"/>
      <c r="CK64" s="128"/>
      <c r="CL64" s="128"/>
      <c r="CM64" s="128"/>
      <c r="CN64" s="128"/>
      <c r="CO64" s="128"/>
      <c r="CP64" s="128"/>
      <c r="CQ64" s="128"/>
      <c r="CR64" s="128"/>
      <c r="CS64" s="128"/>
      <c r="CT64" s="128"/>
      <c r="CU64" s="128"/>
      <c r="CV64" s="128"/>
      <c r="CW64" s="128"/>
      <c r="CX64" s="128"/>
      <c r="CY64" s="128"/>
      <c r="CZ64" s="128"/>
      <c r="DA64" s="128"/>
      <c r="DB64" s="128"/>
      <c r="DC64" s="128"/>
      <c r="DD64" s="128"/>
      <c r="DE64" s="128"/>
      <c r="DF64" s="128"/>
      <c r="DG64" s="128"/>
      <c r="DH64" s="128"/>
      <c r="DI64" s="128"/>
      <c r="DJ64" s="128"/>
      <c r="DK64" s="128"/>
      <c r="DL64" s="128"/>
      <c r="DM64" s="128"/>
      <c r="DN64" s="128"/>
      <c r="DO64" s="128"/>
      <c r="DP64" s="128"/>
      <c r="DQ64" s="128"/>
      <c r="DR64" s="127"/>
      <c r="DS64" s="127"/>
      <c r="DT64" s="127"/>
      <c r="DU64" s="127"/>
      <c r="DV64" s="127"/>
      <c r="DW64" s="127"/>
      <c r="DX64" s="127"/>
      <c r="DY64" s="127"/>
      <c r="DZ64" s="127"/>
      <c r="EA64" s="127"/>
      <c r="EB64" s="127"/>
      <c r="EC64" s="127"/>
      <c r="ED64" s="127"/>
      <c r="EE64" s="127"/>
      <c r="EF64" s="127"/>
      <c r="EG64" s="127"/>
      <c r="EH64" s="127"/>
      <c r="EI64" s="127"/>
      <c r="EJ64" s="127"/>
      <c r="EK64" s="127"/>
      <c r="EL64" s="127"/>
      <c r="EM64" s="127"/>
    </row>
    <row r="65" spans="1:143">
      <c r="A65" s="127"/>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c r="AA65" s="128"/>
      <c r="AB65" s="128"/>
      <c r="AC65" s="128"/>
      <c r="AD65" s="128"/>
      <c r="AE65" s="128"/>
      <c r="AF65" s="128"/>
      <c r="AG65" s="128"/>
      <c r="AH65" s="128"/>
      <c r="AI65" s="128"/>
      <c r="AJ65" s="128"/>
      <c r="AK65" s="128"/>
      <c r="AL65" s="128"/>
      <c r="AM65" s="128"/>
      <c r="AN65" s="128"/>
      <c r="AO65" s="128"/>
      <c r="AP65" s="128"/>
      <c r="AQ65" s="128"/>
      <c r="AR65" s="128"/>
      <c r="AS65" s="128"/>
      <c r="AT65" s="128"/>
      <c r="AU65" s="128"/>
      <c r="AV65" s="128"/>
      <c r="AW65" s="128"/>
      <c r="AX65" s="128"/>
      <c r="AY65" s="128"/>
      <c r="AZ65" s="128"/>
      <c r="BA65" s="128"/>
      <c r="BB65" s="128"/>
      <c r="BC65" s="128"/>
      <c r="BD65" s="128"/>
      <c r="BE65" s="128"/>
      <c r="BF65" s="128"/>
      <c r="BG65" s="128"/>
      <c r="BH65" s="128"/>
      <c r="BI65" s="128"/>
      <c r="BJ65" s="128"/>
      <c r="BK65" s="128"/>
      <c r="BL65" s="128"/>
      <c r="BM65" s="128"/>
      <c r="BN65" s="128"/>
      <c r="BO65" s="128"/>
      <c r="BP65" s="128"/>
      <c r="BQ65" s="128"/>
      <c r="BR65" s="128"/>
      <c r="BS65" s="128"/>
      <c r="BT65" s="128"/>
      <c r="BU65" s="128"/>
      <c r="BV65" s="128"/>
      <c r="BW65" s="128"/>
      <c r="BX65" s="128"/>
      <c r="BY65" s="128"/>
      <c r="BZ65" s="128"/>
      <c r="CA65" s="128"/>
      <c r="CB65" s="128"/>
      <c r="CC65" s="128"/>
      <c r="CD65" s="128"/>
      <c r="CE65" s="128"/>
      <c r="CF65" s="128"/>
      <c r="CG65" s="128"/>
      <c r="CH65" s="128"/>
      <c r="CI65" s="128"/>
      <c r="CJ65" s="128"/>
      <c r="CK65" s="128"/>
      <c r="CL65" s="128"/>
      <c r="CM65" s="128"/>
      <c r="CN65" s="128"/>
      <c r="CO65" s="128"/>
      <c r="CP65" s="128"/>
      <c r="CQ65" s="128"/>
      <c r="CR65" s="128"/>
      <c r="CS65" s="128"/>
      <c r="CT65" s="128"/>
      <c r="CU65" s="128"/>
      <c r="CV65" s="128"/>
      <c r="CW65" s="128"/>
      <c r="CX65" s="128"/>
      <c r="CY65" s="128"/>
      <c r="CZ65" s="128"/>
      <c r="DA65" s="128"/>
      <c r="DB65" s="128"/>
      <c r="DC65" s="128"/>
      <c r="DD65" s="128"/>
      <c r="DE65" s="128"/>
      <c r="DF65" s="128"/>
      <c r="DG65" s="128"/>
      <c r="DH65" s="128"/>
      <c r="DI65" s="128"/>
      <c r="DJ65" s="128"/>
      <c r="DK65" s="128"/>
      <c r="DL65" s="128"/>
      <c r="DM65" s="128"/>
      <c r="DN65" s="128"/>
      <c r="DO65" s="128"/>
      <c r="DP65" s="128"/>
      <c r="DQ65" s="128"/>
      <c r="DR65" s="127"/>
      <c r="DS65" s="127"/>
      <c r="DT65" s="127"/>
      <c r="DU65" s="127"/>
      <c r="DV65" s="127"/>
      <c r="DW65" s="127"/>
      <c r="DX65" s="127"/>
      <c r="DY65" s="127"/>
      <c r="DZ65" s="127"/>
      <c r="EA65" s="127"/>
      <c r="EB65" s="127"/>
      <c r="EC65" s="127"/>
      <c r="ED65" s="127"/>
      <c r="EE65" s="127"/>
      <c r="EF65" s="127"/>
      <c r="EG65" s="127"/>
      <c r="EH65" s="127"/>
      <c r="EI65" s="127"/>
      <c r="EJ65" s="127"/>
      <c r="EK65" s="127"/>
      <c r="EL65" s="127"/>
      <c r="EM65" s="127"/>
    </row>
    <row r="66" spans="1:143">
      <c r="A66" s="127"/>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c r="AA66" s="128"/>
      <c r="AB66" s="128"/>
      <c r="AC66" s="128"/>
      <c r="AD66" s="128"/>
      <c r="AE66" s="128"/>
      <c r="AF66" s="128"/>
      <c r="AG66" s="128"/>
      <c r="AH66" s="128"/>
      <c r="AI66" s="128"/>
      <c r="AJ66" s="128"/>
      <c r="AK66" s="128"/>
      <c r="AL66" s="128"/>
      <c r="AM66" s="128"/>
      <c r="AN66" s="128"/>
      <c r="AO66" s="128"/>
      <c r="AP66" s="128"/>
      <c r="AQ66" s="128"/>
      <c r="AR66" s="128"/>
      <c r="AS66" s="128"/>
      <c r="AT66" s="128"/>
      <c r="AU66" s="128"/>
      <c r="AV66" s="128"/>
      <c r="AW66" s="128"/>
      <c r="AX66" s="128"/>
      <c r="AY66" s="128"/>
      <c r="AZ66" s="128"/>
      <c r="BA66" s="128"/>
      <c r="BB66" s="128"/>
      <c r="BC66" s="128"/>
      <c r="BD66" s="128"/>
      <c r="BE66" s="128"/>
      <c r="BF66" s="128"/>
      <c r="BG66" s="128"/>
      <c r="BH66" s="128"/>
      <c r="BI66" s="128"/>
      <c r="BJ66" s="128"/>
      <c r="BK66" s="128"/>
      <c r="BL66" s="128"/>
      <c r="BM66" s="128"/>
      <c r="BN66" s="128"/>
      <c r="BO66" s="128"/>
      <c r="BP66" s="128"/>
      <c r="BQ66" s="128"/>
      <c r="BR66" s="128"/>
      <c r="BS66" s="128"/>
      <c r="BT66" s="128"/>
      <c r="BU66" s="128"/>
      <c r="BV66" s="128"/>
      <c r="BW66" s="128"/>
      <c r="BX66" s="128"/>
      <c r="BY66" s="128"/>
      <c r="BZ66" s="128"/>
      <c r="CA66" s="128"/>
      <c r="CB66" s="128"/>
      <c r="CC66" s="128"/>
      <c r="CD66" s="128"/>
      <c r="CE66" s="128"/>
      <c r="CF66" s="128"/>
      <c r="CG66" s="128"/>
      <c r="CH66" s="128"/>
      <c r="CI66" s="128"/>
      <c r="CJ66" s="128"/>
      <c r="CK66" s="128"/>
      <c r="CL66" s="128"/>
      <c r="CM66" s="128"/>
      <c r="CN66" s="128"/>
      <c r="CO66" s="128"/>
      <c r="CP66" s="128"/>
      <c r="CQ66" s="128"/>
      <c r="CR66" s="128"/>
      <c r="CS66" s="128"/>
      <c r="CT66" s="128"/>
      <c r="CU66" s="128"/>
      <c r="CV66" s="128"/>
      <c r="CW66" s="128"/>
      <c r="CX66" s="128"/>
      <c r="CY66" s="128"/>
      <c r="CZ66" s="128"/>
      <c r="DA66" s="128"/>
      <c r="DB66" s="128"/>
      <c r="DC66" s="128"/>
      <c r="DD66" s="128"/>
      <c r="DE66" s="128"/>
      <c r="DF66" s="128"/>
      <c r="DG66" s="128"/>
      <c r="DH66" s="128"/>
      <c r="DI66" s="128"/>
      <c r="DJ66" s="128"/>
      <c r="DK66" s="128"/>
      <c r="DL66" s="128"/>
      <c r="DM66" s="128"/>
      <c r="DN66" s="128"/>
      <c r="DO66" s="128"/>
      <c r="DP66" s="128"/>
      <c r="DQ66" s="128"/>
      <c r="DR66" s="127"/>
      <c r="DS66" s="127"/>
      <c r="DT66" s="127"/>
      <c r="DU66" s="127"/>
      <c r="DV66" s="127"/>
      <c r="DW66" s="127"/>
      <c r="DX66" s="127"/>
      <c r="DY66" s="127"/>
      <c r="DZ66" s="127"/>
      <c r="EA66" s="127"/>
      <c r="EB66" s="127"/>
      <c r="EC66" s="127"/>
      <c r="ED66" s="127"/>
      <c r="EE66" s="127"/>
      <c r="EF66" s="127"/>
      <c r="EG66" s="127"/>
      <c r="EH66" s="127"/>
      <c r="EI66" s="127"/>
      <c r="EJ66" s="127"/>
      <c r="EK66" s="127"/>
      <c r="EL66" s="127"/>
      <c r="EM66" s="127"/>
    </row>
    <row r="67" spans="1:143">
      <c r="A67" s="127"/>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c r="AA67" s="128"/>
      <c r="AB67" s="128"/>
      <c r="AC67" s="128"/>
      <c r="AD67" s="128"/>
      <c r="AE67" s="128"/>
      <c r="AF67" s="128"/>
      <c r="AG67" s="128"/>
      <c r="AH67" s="128"/>
      <c r="AI67" s="128"/>
      <c r="AJ67" s="128"/>
      <c r="AK67" s="128"/>
      <c r="AL67" s="128"/>
      <c r="AM67" s="128"/>
      <c r="AN67" s="128"/>
      <c r="AO67" s="128"/>
      <c r="AP67" s="128"/>
      <c r="AQ67" s="128"/>
      <c r="AR67" s="128"/>
      <c r="AS67" s="128"/>
      <c r="AT67" s="128"/>
      <c r="AU67" s="128"/>
      <c r="AV67" s="128"/>
      <c r="AW67" s="128"/>
      <c r="AX67" s="128"/>
      <c r="AY67" s="128"/>
      <c r="AZ67" s="128"/>
      <c r="BA67" s="128"/>
      <c r="BB67" s="128"/>
      <c r="BC67" s="128"/>
      <c r="BD67" s="128"/>
      <c r="BE67" s="128"/>
      <c r="BF67" s="128"/>
      <c r="BG67" s="128"/>
      <c r="BH67" s="128"/>
      <c r="BI67" s="128"/>
      <c r="BJ67" s="128"/>
      <c r="BK67" s="128"/>
      <c r="BL67" s="128"/>
      <c r="BM67" s="128"/>
      <c r="BN67" s="128"/>
      <c r="BO67" s="128"/>
      <c r="BP67" s="128"/>
      <c r="BQ67" s="128"/>
      <c r="BR67" s="128"/>
      <c r="BS67" s="128"/>
      <c r="BT67" s="128"/>
      <c r="BU67" s="128"/>
      <c r="BV67" s="128"/>
      <c r="BW67" s="128"/>
      <c r="BX67" s="128"/>
      <c r="BY67" s="128"/>
      <c r="BZ67" s="128"/>
      <c r="CA67" s="128"/>
      <c r="CB67" s="128"/>
      <c r="CC67" s="128"/>
      <c r="CD67" s="128"/>
      <c r="CE67" s="128"/>
      <c r="CF67" s="128"/>
      <c r="CG67" s="128"/>
      <c r="CH67" s="128"/>
      <c r="CI67" s="128"/>
      <c r="CJ67" s="128"/>
      <c r="CK67" s="128"/>
      <c r="CL67" s="128"/>
      <c r="CM67" s="128"/>
      <c r="CN67" s="128"/>
      <c r="CO67" s="128"/>
      <c r="CP67" s="128"/>
      <c r="CQ67" s="128"/>
      <c r="CR67" s="128"/>
      <c r="CS67" s="128"/>
      <c r="CT67" s="128"/>
      <c r="CU67" s="128"/>
      <c r="CV67" s="128"/>
      <c r="CW67" s="128"/>
      <c r="CX67" s="128"/>
      <c r="CY67" s="128"/>
      <c r="CZ67" s="128"/>
      <c r="DA67" s="128"/>
      <c r="DB67" s="128"/>
      <c r="DC67" s="128"/>
      <c r="DD67" s="128"/>
      <c r="DE67" s="128"/>
      <c r="DF67" s="128"/>
      <c r="DG67" s="128"/>
      <c r="DH67" s="128"/>
      <c r="DI67" s="128"/>
      <c r="DJ67" s="128"/>
      <c r="DK67" s="128"/>
      <c r="DL67" s="128"/>
      <c r="DM67" s="128"/>
      <c r="DN67" s="128"/>
      <c r="DO67" s="128"/>
      <c r="DP67" s="128"/>
      <c r="DQ67" s="128"/>
      <c r="DR67" s="127"/>
      <c r="DS67" s="127"/>
      <c r="DT67" s="127"/>
      <c r="DU67" s="127"/>
      <c r="DV67" s="127"/>
      <c r="DW67" s="127"/>
      <c r="DX67" s="127"/>
      <c r="DY67" s="127"/>
      <c r="DZ67" s="127"/>
      <c r="EA67" s="127"/>
      <c r="EB67" s="127"/>
      <c r="EC67" s="127"/>
      <c r="ED67" s="127"/>
      <c r="EE67" s="127"/>
      <c r="EF67" s="127"/>
      <c r="EG67" s="127"/>
      <c r="EH67" s="127"/>
      <c r="EI67" s="127"/>
      <c r="EJ67" s="127"/>
      <c r="EK67" s="127"/>
      <c r="EL67" s="127"/>
      <c r="EM67" s="127"/>
    </row>
    <row r="68" spans="1:143">
      <c r="A68" s="127"/>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c r="AA68" s="128"/>
      <c r="AB68" s="128"/>
      <c r="AC68" s="128"/>
      <c r="AD68" s="128"/>
      <c r="AE68" s="128"/>
      <c r="AF68" s="128"/>
      <c r="AG68" s="128"/>
      <c r="AH68" s="128"/>
      <c r="AI68" s="128"/>
      <c r="AJ68" s="128"/>
      <c r="AK68" s="128"/>
      <c r="AL68" s="128"/>
      <c r="AM68" s="128"/>
      <c r="AN68" s="128"/>
      <c r="AO68" s="128"/>
      <c r="AP68" s="128"/>
      <c r="AQ68" s="128"/>
      <c r="AR68" s="128"/>
      <c r="AS68" s="128"/>
      <c r="AT68" s="128"/>
      <c r="AU68" s="128"/>
      <c r="AV68" s="128"/>
      <c r="AW68" s="128"/>
      <c r="AX68" s="128"/>
      <c r="AY68" s="128"/>
      <c r="AZ68" s="128"/>
      <c r="BA68" s="128"/>
      <c r="BB68" s="128"/>
      <c r="BC68" s="128"/>
      <c r="BD68" s="128"/>
      <c r="BE68" s="128"/>
      <c r="BF68" s="128"/>
      <c r="BG68" s="128"/>
      <c r="BH68" s="128"/>
      <c r="BI68" s="128"/>
      <c r="BJ68" s="128"/>
      <c r="BK68" s="128"/>
      <c r="BL68" s="128"/>
      <c r="BM68" s="128"/>
      <c r="BN68" s="128"/>
      <c r="BO68" s="128"/>
      <c r="BP68" s="128"/>
      <c r="BQ68" s="128"/>
      <c r="BR68" s="128"/>
      <c r="BS68" s="128"/>
      <c r="BT68" s="128"/>
      <c r="BU68" s="128"/>
      <c r="BV68" s="128"/>
      <c r="BW68" s="128"/>
      <c r="BX68" s="128"/>
      <c r="BY68" s="128"/>
      <c r="BZ68" s="128"/>
      <c r="CA68" s="128"/>
      <c r="CB68" s="128"/>
      <c r="CC68" s="128"/>
      <c r="CD68" s="128"/>
      <c r="CE68" s="128"/>
      <c r="CF68" s="128"/>
      <c r="CG68" s="128"/>
      <c r="CH68" s="128"/>
      <c r="CI68" s="128"/>
      <c r="CJ68" s="128"/>
      <c r="CK68" s="128"/>
      <c r="CL68" s="128"/>
      <c r="CM68" s="128"/>
      <c r="CN68" s="128"/>
      <c r="CO68" s="128"/>
      <c r="CP68" s="128"/>
      <c r="CQ68" s="128"/>
      <c r="CR68" s="128"/>
      <c r="CS68" s="128"/>
      <c r="CT68" s="128"/>
      <c r="CU68" s="128"/>
      <c r="CV68" s="128"/>
      <c r="CW68" s="128"/>
      <c r="CX68" s="128"/>
      <c r="CY68" s="128"/>
      <c r="CZ68" s="128"/>
      <c r="DA68" s="128"/>
      <c r="DB68" s="128"/>
      <c r="DC68" s="128"/>
      <c r="DD68" s="128"/>
      <c r="DE68" s="128"/>
      <c r="DF68" s="128"/>
      <c r="DG68" s="128"/>
      <c r="DH68" s="128"/>
      <c r="DI68" s="128"/>
      <c r="DJ68" s="128"/>
      <c r="DK68" s="128"/>
      <c r="DL68" s="128"/>
      <c r="DM68" s="128"/>
      <c r="DN68" s="128"/>
      <c r="DO68" s="128"/>
      <c r="DP68" s="128"/>
      <c r="DQ68" s="128"/>
      <c r="DR68" s="127"/>
      <c r="DS68" s="127"/>
      <c r="DT68" s="127"/>
      <c r="DU68" s="127"/>
      <c r="DV68" s="127"/>
      <c r="DW68" s="127"/>
      <c r="DX68" s="127"/>
      <c r="DY68" s="127"/>
      <c r="DZ68" s="127"/>
      <c r="EA68" s="127"/>
      <c r="EB68" s="127"/>
      <c r="EC68" s="127"/>
      <c r="ED68" s="127"/>
      <c r="EE68" s="127"/>
      <c r="EF68" s="127"/>
      <c r="EG68" s="127"/>
      <c r="EH68" s="127"/>
      <c r="EI68" s="127"/>
      <c r="EJ68" s="127"/>
      <c r="EK68" s="127"/>
      <c r="EL68" s="127"/>
      <c r="EM68" s="127"/>
    </row>
    <row r="69" spans="1:143">
      <c r="A69" s="127"/>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c r="AA69" s="128"/>
      <c r="AB69" s="128"/>
      <c r="AC69" s="128"/>
      <c r="AD69" s="128"/>
      <c r="AE69" s="128"/>
      <c r="AF69" s="128"/>
      <c r="AG69" s="128"/>
      <c r="AH69" s="128"/>
      <c r="AI69" s="128"/>
      <c r="AJ69" s="128"/>
      <c r="AK69" s="128"/>
      <c r="AL69" s="128"/>
      <c r="AM69" s="128"/>
      <c r="AN69" s="128"/>
      <c r="AO69" s="128"/>
      <c r="AP69" s="128"/>
      <c r="AQ69" s="128"/>
      <c r="AR69" s="128"/>
      <c r="AS69" s="128"/>
      <c r="AT69" s="128"/>
      <c r="AU69" s="128"/>
      <c r="AV69" s="128"/>
      <c r="AW69" s="128"/>
      <c r="AX69" s="128"/>
      <c r="AY69" s="128"/>
      <c r="AZ69" s="128"/>
      <c r="BA69" s="128"/>
      <c r="BB69" s="128"/>
      <c r="BC69" s="128"/>
      <c r="BD69" s="128"/>
      <c r="BE69" s="128"/>
      <c r="BF69" s="128"/>
      <c r="BG69" s="128"/>
      <c r="BH69" s="128"/>
      <c r="BI69" s="128"/>
      <c r="BJ69" s="128"/>
      <c r="BK69" s="128"/>
      <c r="BL69" s="128"/>
      <c r="BM69" s="128"/>
      <c r="BN69" s="128"/>
      <c r="BO69" s="128"/>
      <c r="BP69" s="128"/>
      <c r="BQ69" s="128"/>
      <c r="BR69" s="128"/>
      <c r="BS69" s="128"/>
      <c r="BT69" s="128"/>
      <c r="BU69" s="128"/>
      <c r="BV69" s="128"/>
      <c r="BW69" s="128"/>
      <c r="BX69" s="128"/>
      <c r="BY69" s="128"/>
      <c r="BZ69" s="128"/>
      <c r="CA69" s="128"/>
      <c r="CB69" s="128"/>
      <c r="CC69" s="128"/>
      <c r="CD69" s="128"/>
      <c r="CE69" s="128"/>
      <c r="CF69" s="128"/>
      <c r="CG69" s="128"/>
      <c r="CH69" s="128"/>
      <c r="CI69" s="128"/>
      <c r="CJ69" s="128"/>
      <c r="CK69" s="128"/>
      <c r="CL69" s="128"/>
      <c r="CM69" s="128"/>
      <c r="CN69" s="128"/>
      <c r="CO69" s="128"/>
      <c r="CP69" s="128"/>
      <c r="CQ69" s="128"/>
      <c r="CR69" s="128"/>
      <c r="CS69" s="128"/>
      <c r="CT69" s="128"/>
      <c r="CU69" s="128"/>
      <c r="CV69" s="128"/>
      <c r="CW69" s="128"/>
      <c r="CX69" s="128"/>
      <c r="CY69" s="128"/>
      <c r="CZ69" s="128"/>
      <c r="DA69" s="128"/>
      <c r="DB69" s="128"/>
      <c r="DC69" s="128"/>
      <c r="DD69" s="128"/>
      <c r="DE69" s="128"/>
      <c r="DF69" s="128"/>
      <c r="DG69" s="128"/>
      <c r="DH69" s="128"/>
      <c r="DI69" s="128"/>
      <c r="DJ69" s="128"/>
      <c r="DK69" s="128"/>
      <c r="DL69" s="128"/>
      <c r="DM69" s="128"/>
      <c r="DN69" s="128"/>
      <c r="DO69" s="128"/>
      <c r="DP69" s="128"/>
      <c r="DQ69" s="128"/>
      <c r="DR69" s="127"/>
      <c r="DS69" s="127"/>
      <c r="DT69" s="127"/>
      <c r="DU69" s="127"/>
      <c r="DV69" s="127"/>
      <c r="DW69" s="127"/>
      <c r="DX69" s="127"/>
      <c r="DY69" s="127"/>
      <c r="DZ69" s="127"/>
      <c r="EA69" s="127"/>
      <c r="EB69" s="127"/>
      <c r="EC69" s="127"/>
      <c r="ED69" s="127"/>
      <c r="EE69" s="127"/>
      <c r="EF69" s="127"/>
      <c r="EG69" s="127"/>
      <c r="EH69" s="127"/>
      <c r="EI69" s="127"/>
      <c r="EJ69" s="127"/>
      <c r="EK69" s="127"/>
      <c r="EL69" s="127"/>
      <c r="EM69" s="127"/>
    </row>
    <row r="70" spans="1:143">
      <c r="A70" s="127"/>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c r="AA70" s="128"/>
      <c r="AB70" s="128"/>
      <c r="AC70" s="128"/>
      <c r="AD70" s="128"/>
      <c r="AE70" s="128"/>
      <c r="AF70" s="128"/>
      <c r="AG70" s="128"/>
      <c r="AH70" s="128"/>
      <c r="AI70" s="128"/>
      <c r="AJ70" s="128"/>
      <c r="AK70" s="128"/>
      <c r="AL70" s="128"/>
      <c r="AM70" s="128"/>
      <c r="AN70" s="128"/>
      <c r="AO70" s="128"/>
      <c r="AP70" s="128"/>
      <c r="AQ70" s="128"/>
      <c r="AR70" s="128"/>
      <c r="AS70" s="128"/>
      <c r="AT70" s="128"/>
      <c r="AU70" s="128"/>
      <c r="AV70" s="128"/>
      <c r="AW70" s="128"/>
      <c r="AX70" s="128"/>
      <c r="AY70" s="128"/>
      <c r="AZ70" s="128"/>
      <c r="BA70" s="128"/>
      <c r="BB70" s="128"/>
      <c r="BC70" s="128"/>
      <c r="BD70" s="128"/>
      <c r="BE70" s="128"/>
      <c r="BF70" s="128"/>
      <c r="BG70" s="128"/>
      <c r="BH70" s="128"/>
      <c r="BI70" s="128"/>
      <c r="BJ70" s="128"/>
      <c r="BK70" s="128"/>
      <c r="BL70" s="128"/>
      <c r="BM70" s="128"/>
      <c r="BN70" s="128"/>
      <c r="BO70" s="128"/>
      <c r="BP70" s="128"/>
      <c r="BQ70" s="128"/>
      <c r="BR70" s="128"/>
      <c r="BS70" s="128"/>
      <c r="BT70" s="128"/>
      <c r="BU70" s="128"/>
      <c r="BV70" s="128"/>
      <c r="BW70" s="128"/>
      <c r="BX70" s="128"/>
      <c r="BY70" s="128"/>
      <c r="BZ70" s="128"/>
      <c r="CA70" s="128"/>
      <c r="CB70" s="128"/>
      <c r="CC70" s="128"/>
      <c r="CD70" s="128"/>
      <c r="CE70" s="128"/>
      <c r="CF70" s="128"/>
      <c r="CG70" s="128"/>
      <c r="CH70" s="128"/>
      <c r="CI70" s="128"/>
      <c r="CJ70" s="128"/>
      <c r="CK70" s="128"/>
      <c r="CL70" s="128"/>
      <c r="CM70" s="128"/>
      <c r="CN70" s="128"/>
      <c r="CO70" s="128"/>
      <c r="CP70" s="128"/>
      <c r="CQ70" s="128"/>
      <c r="CR70" s="128"/>
      <c r="CS70" s="128"/>
      <c r="CT70" s="128"/>
      <c r="CU70" s="128"/>
      <c r="CV70" s="128"/>
      <c r="CW70" s="128"/>
      <c r="CX70" s="128"/>
      <c r="CY70" s="128"/>
      <c r="CZ70" s="128"/>
      <c r="DA70" s="128"/>
      <c r="DB70" s="128"/>
      <c r="DC70" s="128"/>
      <c r="DD70" s="128"/>
      <c r="DE70" s="128"/>
      <c r="DF70" s="128"/>
      <c r="DG70" s="128"/>
      <c r="DH70" s="128"/>
      <c r="DI70" s="128"/>
      <c r="DJ70" s="128"/>
      <c r="DK70" s="128"/>
      <c r="DL70" s="128"/>
      <c r="DM70" s="128"/>
      <c r="DN70" s="128"/>
      <c r="DO70" s="128"/>
      <c r="DP70" s="128"/>
      <c r="DQ70" s="128"/>
      <c r="DR70" s="127"/>
      <c r="DS70" s="127"/>
      <c r="DT70" s="127"/>
      <c r="DU70" s="127"/>
      <c r="DV70" s="127"/>
      <c r="DW70" s="127"/>
      <c r="DX70" s="127"/>
      <c r="DY70" s="127"/>
      <c r="DZ70" s="127"/>
      <c r="EA70" s="127"/>
      <c r="EB70" s="127"/>
      <c r="EC70" s="127"/>
      <c r="ED70" s="127"/>
      <c r="EE70" s="127"/>
      <c r="EF70" s="127"/>
      <c r="EG70" s="127"/>
      <c r="EH70" s="127"/>
      <c r="EI70" s="127"/>
      <c r="EJ70" s="127"/>
      <c r="EK70" s="127"/>
      <c r="EL70" s="127"/>
      <c r="EM70" s="127"/>
    </row>
    <row r="71" spans="1:143">
      <c r="A71" s="127"/>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128"/>
      <c r="AB71" s="128"/>
      <c r="AC71" s="128"/>
      <c r="AD71" s="128"/>
      <c r="AE71" s="128"/>
      <c r="AF71" s="128"/>
      <c r="AG71" s="128"/>
      <c r="AH71" s="128"/>
      <c r="AI71" s="128"/>
      <c r="AJ71" s="128"/>
      <c r="AK71" s="128"/>
      <c r="AL71" s="128"/>
      <c r="AM71" s="128"/>
      <c r="AN71" s="128"/>
      <c r="AO71" s="128"/>
      <c r="AP71" s="128"/>
      <c r="AQ71" s="128"/>
      <c r="AR71" s="128"/>
      <c r="AS71" s="128"/>
      <c r="AT71" s="128"/>
      <c r="AU71" s="128"/>
      <c r="AV71" s="128"/>
      <c r="AW71" s="128"/>
      <c r="AX71" s="128"/>
      <c r="AY71" s="128"/>
      <c r="AZ71" s="128"/>
      <c r="BA71" s="128"/>
      <c r="BB71" s="128"/>
      <c r="BC71" s="128"/>
      <c r="BD71" s="128"/>
      <c r="BE71" s="128"/>
      <c r="BF71" s="128"/>
      <c r="BG71" s="128"/>
      <c r="BH71" s="128"/>
      <c r="BI71" s="128"/>
      <c r="BJ71" s="128"/>
      <c r="BK71" s="128"/>
      <c r="BL71" s="128"/>
      <c r="BM71" s="128"/>
      <c r="BN71" s="128"/>
      <c r="BO71" s="128"/>
      <c r="BP71" s="128"/>
      <c r="BQ71" s="128"/>
      <c r="BR71" s="128"/>
      <c r="BS71" s="128"/>
      <c r="BT71" s="128"/>
      <c r="BU71" s="128"/>
      <c r="BV71" s="128"/>
      <c r="BW71" s="128"/>
      <c r="BX71" s="128"/>
      <c r="BY71" s="128"/>
      <c r="BZ71" s="128"/>
      <c r="CA71" s="128"/>
      <c r="CB71" s="128"/>
      <c r="CC71" s="128"/>
      <c r="CD71" s="128"/>
      <c r="CE71" s="128"/>
      <c r="CF71" s="128"/>
      <c r="CG71" s="128"/>
      <c r="CH71" s="128"/>
      <c r="CI71" s="128"/>
      <c r="CJ71" s="128"/>
      <c r="CK71" s="128"/>
      <c r="CL71" s="128"/>
      <c r="CM71" s="128"/>
      <c r="CN71" s="128"/>
      <c r="CO71" s="128"/>
      <c r="CP71" s="128"/>
      <c r="CQ71" s="128"/>
      <c r="CR71" s="128"/>
      <c r="CS71" s="128"/>
      <c r="CT71" s="128"/>
      <c r="CU71" s="128"/>
      <c r="CV71" s="128"/>
      <c r="CW71" s="128"/>
      <c r="CX71" s="128"/>
      <c r="CY71" s="128"/>
      <c r="CZ71" s="128"/>
      <c r="DA71" s="128"/>
      <c r="DB71" s="128"/>
      <c r="DC71" s="128"/>
      <c r="DD71" s="128"/>
      <c r="DE71" s="128"/>
      <c r="DF71" s="128"/>
      <c r="DG71" s="128"/>
      <c r="DH71" s="128"/>
      <c r="DI71" s="128"/>
      <c r="DJ71" s="128"/>
      <c r="DK71" s="128"/>
      <c r="DL71" s="128"/>
      <c r="DM71" s="128"/>
      <c r="DN71" s="128"/>
      <c r="DO71" s="128"/>
      <c r="DP71" s="128"/>
      <c r="DQ71" s="128"/>
      <c r="DR71" s="127"/>
      <c r="DS71" s="127"/>
      <c r="DT71" s="127"/>
      <c r="DU71" s="127"/>
      <c r="DV71" s="127"/>
      <c r="DW71" s="127"/>
      <c r="DX71" s="127"/>
      <c r="DY71" s="127"/>
      <c r="DZ71" s="127"/>
      <c r="EA71" s="127"/>
      <c r="EB71" s="127"/>
      <c r="EC71" s="127"/>
      <c r="ED71" s="127"/>
      <c r="EE71" s="127"/>
      <c r="EF71" s="127"/>
      <c r="EG71" s="127"/>
      <c r="EH71" s="127"/>
      <c r="EI71" s="127"/>
      <c r="EJ71" s="127"/>
      <c r="EK71" s="127"/>
      <c r="EL71" s="127"/>
      <c r="EM71" s="127"/>
    </row>
    <row r="72" spans="1:143">
      <c r="A72" s="127"/>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128"/>
      <c r="AB72" s="128"/>
      <c r="AC72" s="128"/>
      <c r="AD72" s="128"/>
      <c r="AE72" s="128"/>
      <c r="AF72" s="128"/>
      <c r="AG72" s="128"/>
      <c r="AH72" s="128"/>
      <c r="AI72" s="128"/>
      <c r="AJ72" s="128"/>
      <c r="AK72" s="128"/>
      <c r="AL72" s="128"/>
      <c r="AM72" s="128"/>
      <c r="AN72" s="128"/>
      <c r="AO72" s="128"/>
      <c r="AP72" s="128"/>
      <c r="AQ72" s="128"/>
      <c r="AR72" s="128"/>
      <c r="AS72" s="128"/>
      <c r="AT72" s="128"/>
      <c r="AU72" s="128"/>
      <c r="AV72" s="128"/>
      <c r="AW72" s="128"/>
      <c r="AX72" s="128"/>
      <c r="AY72" s="128"/>
      <c r="AZ72" s="128"/>
      <c r="BA72" s="128"/>
      <c r="BB72" s="128"/>
      <c r="BC72" s="128"/>
      <c r="BD72" s="128"/>
      <c r="BE72" s="128"/>
      <c r="BF72" s="128"/>
      <c r="BG72" s="128"/>
      <c r="BH72" s="128"/>
      <c r="BI72" s="128"/>
      <c r="BJ72" s="128"/>
      <c r="BK72" s="128"/>
      <c r="BL72" s="128"/>
      <c r="BM72" s="128"/>
      <c r="BN72" s="128"/>
      <c r="BO72" s="128"/>
      <c r="BP72" s="128"/>
      <c r="BQ72" s="128"/>
      <c r="BR72" s="128"/>
      <c r="BS72" s="128"/>
      <c r="BT72" s="128"/>
      <c r="BU72" s="128"/>
      <c r="BV72" s="128"/>
      <c r="BW72" s="128"/>
      <c r="BX72" s="128"/>
      <c r="BY72" s="128"/>
      <c r="BZ72" s="128"/>
      <c r="CA72" s="128"/>
      <c r="CB72" s="128"/>
      <c r="CC72" s="128"/>
      <c r="CD72" s="128"/>
      <c r="CE72" s="128"/>
      <c r="CF72" s="128"/>
      <c r="CG72" s="128"/>
      <c r="CH72" s="128"/>
      <c r="CI72" s="128"/>
      <c r="CJ72" s="128"/>
      <c r="CK72" s="128"/>
      <c r="CL72" s="128"/>
      <c r="CM72" s="128"/>
      <c r="CN72" s="128"/>
      <c r="CO72" s="128"/>
      <c r="CP72" s="128"/>
      <c r="CQ72" s="128"/>
      <c r="CR72" s="128"/>
      <c r="CS72" s="128"/>
      <c r="CT72" s="128"/>
      <c r="CU72" s="128"/>
      <c r="CV72" s="128"/>
      <c r="CW72" s="128"/>
      <c r="CX72" s="128"/>
      <c r="CY72" s="128"/>
      <c r="CZ72" s="128"/>
      <c r="DA72" s="128"/>
      <c r="DB72" s="128"/>
      <c r="DC72" s="128"/>
      <c r="DD72" s="128"/>
      <c r="DE72" s="128"/>
      <c r="DF72" s="128"/>
      <c r="DG72" s="128"/>
      <c r="DH72" s="128"/>
      <c r="DI72" s="128"/>
      <c r="DJ72" s="128"/>
      <c r="DK72" s="128"/>
      <c r="DL72" s="128"/>
      <c r="DM72" s="128"/>
      <c r="DN72" s="128"/>
      <c r="DO72" s="128"/>
      <c r="DP72" s="128"/>
      <c r="DQ72" s="128"/>
      <c r="DR72" s="127"/>
      <c r="DS72" s="127"/>
      <c r="DT72" s="127"/>
      <c r="DU72" s="127"/>
      <c r="DV72" s="127"/>
      <c r="DW72" s="127"/>
      <c r="DX72" s="127"/>
      <c r="DY72" s="127"/>
      <c r="DZ72" s="127"/>
      <c r="EA72" s="127"/>
      <c r="EB72" s="127"/>
      <c r="EC72" s="127"/>
      <c r="ED72" s="127"/>
      <c r="EE72" s="127"/>
      <c r="EF72" s="127"/>
      <c r="EG72" s="127"/>
      <c r="EH72" s="127"/>
      <c r="EI72" s="127"/>
      <c r="EJ72" s="127"/>
      <c r="EK72" s="127"/>
      <c r="EL72" s="127"/>
      <c r="EM72" s="127"/>
    </row>
    <row r="73" spans="1:143">
      <c r="A73" s="127"/>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c r="AA73" s="128"/>
      <c r="AB73" s="128"/>
      <c r="AC73" s="128"/>
      <c r="AD73" s="128"/>
      <c r="AE73" s="128"/>
      <c r="AF73" s="128"/>
      <c r="AG73" s="128"/>
      <c r="AH73" s="128"/>
      <c r="AI73" s="128"/>
      <c r="AJ73" s="128"/>
      <c r="AK73" s="128"/>
      <c r="AL73" s="128"/>
      <c r="AM73" s="128"/>
      <c r="AN73" s="128"/>
      <c r="AO73" s="128"/>
      <c r="AP73" s="128"/>
      <c r="AQ73" s="128"/>
      <c r="AR73" s="128"/>
      <c r="AS73" s="128"/>
      <c r="AT73" s="128"/>
      <c r="AU73" s="128"/>
      <c r="AV73" s="128"/>
      <c r="AW73" s="128"/>
      <c r="AX73" s="128"/>
      <c r="AY73" s="128"/>
      <c r="AZ73" s="128"/>
      <c r="BA73" s="128"/>
      <c r="BB73" s="128"/>
      <c r="BC73" s="128"/>
      <c r="BD73" s="128"/>
      <c r="BE73" s="128"/>
      <c r="BF73" s="128"/>
      <c r="BG73" s="128"/>
      <c r="BH73" s="128"/>
      <c r="BI73" s="128"/>
      <c r="BJ73" s="128"/>
      <c r="BK73" s="128"/>
      <c r="BL73" s="128"/>
      <c r="BM73" s="128"/>
      <c r="BN73" s="128"/>
      <c r="BO73" s="128"/>
      <c r="BP73" s="128"/>
      <c r="BQ73" s="128"/>
      <c r="BR73" s="128"/>
      <c r="BS73" s="128"/>
      <c r="BT73" s="128"/>
      <c r="BU73" s="128"/>
      <c r="BV73" s="128"/>
      <c r="BW73" s="128"/>
      <c r="BX73" s="128"/>
      <c r="BY73" s="128"/>
      <c r="BZ73" s="128"/>
      <c r="CA73" s="128"/>
      <c r="CB73" s="128"/>
      <c r="CC73" s="128"/>
      <c r="CD73" s="128"/>
      <c r="CE73" s="128"/>
      <c r="CF73" s="128"/>
      <c r="CG73" s="128"/>
      <c r="CH73" s="128"/>
      <c r="CI73" s="128"/>
      <c r="CJ73" s="128"/>
      <c r="CK73" s="128"/>
      <c r="CL73" s="128"/>
      <c r="CM73" s="128"/>
      <c r="CN73" s="128"/>
      <c r="CO73" s="128"/>
      <c r="CP73" s="128"/>
      <c r="CQ73" s="128"/>
      <c r="CR73" s="128"/>
      <c r="CS73" s="128"/>
      <c r="CT73" s="128"/>
      <c r="CU73" s="128"/>
      <c r="CV73" s="128"/>
      <c r="CW73" s="128"/>
      <c r="CX73" s="128"/>
      <c r="CY73" s="128"/>
      <c r="CZ73" s="128"/>
      <c r="DA73" s="128"/>
      <c r="DB73" s="128"/>
      <c r="DC73" s="128"/>
      <c r="DD73" s="128"/>
      <c r="DE73" s="128"/>
      <c r="DF73" s="128"/>
      <c r="DG73" s="128"/>
      <c r="DH73" s="128"/>
      <c r="DI73" s="128"/>
      <c r="DJ73" s="128"/>
      <c r="DK73" s="128"/>
      <c r="DL73" s="128"/>
      <c r="DM73" s="128"/>
      <c r="DN73" s="128"/>
      <c r="DO73" s="128"/>
      <c r="DP73" s="128"/>
      <c r="DQ73" s="128"/>
      <c r="DR73" s="127"/>
      <c r="DS73" s="127"/>
      <c r="DT73" s="127"/>
      <c r="DU73" s="127"/>
      <c r="DV73" s="127"/>
      <c r="DW73" s="127"/>
      <c r="DX73" s="127"/>
      <c r="DY73" s="127"/>
      <c r="DZ73" s="127"/>
      <c r="EA73" s="127"/>
      <c r="EB73" s="127"/>
      <c r="EC73" s="127"/>
      <c r="ED73" s="127"/>
      <c r="EE73" s="127"/>
      <c r="EF73" s="127"/>
      <c r="EG73" s="127"/>
      <c r="EH73" s="127"/>
      <c r="EI73" s="127"/>
      <c r="EJ73" s="127"/>
      <c r="EK73" s="127"/>
      <c r="EL73" s="127"/>
      <c r="EM73" s="127"/>
    </row>
    <row r="74" spans="1:143">
      <c r="A74" s="127"/>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c r="AA74" s="128"/>
      <c r="AB74" s="128"/>
      <c r="AC74" s="128"/>
      <c r="AD74" s="128"/>
      <c r="AE74" s="128"/>
      <c r="AF74" s="128"/>
      <c r="AG74" s="128"/>
      <c r="AH74" s="128"/>
      <c r="AI74" s="128"/>
      <c r="AJ74" s="128"/>
      <c r="AK74" s="128"/>
      <c r="AL74" s="128"/>
      <c r="AM74" s="128"/>
      <c r="AN74" s="128"/>
      <c r="AO74" s="128"/>
      <c r="AP74" s="128"/>
      <c r="AQ74" s="128"/>
      <c r="AR74" s="128"/>
      <c r="AS74" s="128"/>
      <c r="AT74" s="128"/>
      <c r="AU74" s="128"/>
      <c r="AV74" s="128"/>
      <c r="AW74" s="128"/>
      <c r="AX74" s="128"/>
      <c r="AY74" s="128"/>
      <c r="AZ74" s="128"/>
      <c r="BA74" s="128"/>
      <c r="BB74" s="128"/>
      <c r="BC74" s="128"/>
      <c r="BD74" s="128"/>
      <c r="BE74" s="128"/>
      <c r="BF74" s="128"/>
      <c r="BG74" s="128"/>
      <c r="BH74" s="128"/>
      <c r="BI74" s="128"/>
      <c r="BJ74" s="128"/>
      <c r="BK74" s="128"/>
      <c r="BL74" s="128"/>
      <c r="BM74" s="128"/>
      <c r="BN74" s="128"/>
      <c r="BO74" s="128"/>
      <c r="BP74" s="128"/>
      <c r="BQ74" s="128"/>
      <c r="BR74" s="128"/>
      <c r="BS74" s="128"/>
      <c r="BT74" s="128"/>
      <c r="BU74" s="128"/>
      <c r="BV74" s="128"/>
      <c r="BW74" s="128"/>
      <c r="BX74" s="128"/>
      <c r="BY74" s="128"/>
      <c r="BZ74" s="128"/>
      <c r="CA74" s="128"/>
      <c r="CB74" s="128"/>
      <c r="CC74" s="128"/>
      <c r="CD74" s="128"/>
      <c r="CE74" s="128"/>
      <c r="CF74" s="128"/>
      <c r="CG74" s="128"/>
      <c r="CH74" s="128"/>
      <c r="CI74" s="128"/>
      <c r="CJ74" s="128"/>
      <c r="CK74" s="128"/>
      <c r="CL74" s="128"/>
      <c r="CM74" s="128"/>
      <c r="CN74" s="128"/>
      <c r="CO74" s="128"/>
      <c r="CP74" s="128"/>
      <c r="CQ74" s="128"/>
      <c r="CR74" s="128"/>
      <c r="CS74" s="128"/>
      <c r="CT74" s="128"/>
      <c r="CU74" s="128"/>
      <c r="CV74" s="128"/>
      <c r="CW74" s="128"/>
      <c r="CX74" s="128"/>
      <c r="CY74" s="128"/>
      <c r="CZ74" s="128"/>
      <c r="DA74" s="128"/>
      <c r="DB74" s="128"/>
      <c r="DC74" s="128"/>
      <c r="DD74" s="128"/>
      <c r="DE74" s="128"/>
      <c r="DF74" s="128"/>
      <c r="DG74" s="128"/>
      <c r="DH74" s="128"/>
      <c r="DI74" s="128"/>
      <c r="DJ74" s="128"/>
      <c r="DK74" s="128"/>
      <c r="DL74" s="128"/>
      <c r="DM74" s="128"/>
      <c r="DN74" s="128"/>
      <c r="DO74" s="128"/>
      <c r="DP74" s="128"/>
      <c r="DQ74" s="128"/>
      <c r="DR74" s="127"/>
      <c r="DS74" s="127"/>
      <c r="DT74" s="127"/>
      <c r="DU74" s="127"/>
      <c r="DV74" s="127"/>
      <c r="DW74" s="127"/>
      <c r="DX74" s="127"/>
      <c r="DY74" s="127"/>
      <c r="DZ74" s="127"/>
      <c r="EA74" s="127"/>
      <c r="EB74" s="127"/>
      <c r="EC74" s="127"/>
      <c r="ED74" s="127"/>
      <c r="EE74" s="127"/>
      <c r="EF74" s="127"/>
      <c r="EG74" s="127"/>
      <c r="EH74" s="127"/>
      <c r="EI74" s="127"/>
      <c r="EJ74" s="127"/>
      <c r="EK74" s="127"/>
      <c r="EL74" s="127"/>
      <c r="EM74" s="127"/>
    </row>
    <row r="75" spans="1:143">
      <c r="A75" s="127"/>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c r="AA75" s="128"/>
      <c r="AB75" s="128"/>
      <c r="AC75" s="128"/>
      <c r="AD75" s="128"/>
      <c r="AE75" s="128"/>
      <c r="AF75" s="128"/>
      <c r="AG75" s="128"/>
      <c r="AH75" s="128"/>
      <c r="AI75" s="128"/>
      <c r="AJ75" s="128"/>
      <c r="AK75" s="128"/>
      <c r="AL75" s="128"/>
      <c r="AM75" s="128"/>
      <c r="AN75" s="128"/>
      <c r="AO75" s="128"/>
      <c r="AP75" s="128"/>
      <c r="AQ75" s="128"/>
      <c r="AR75" s="128"/>
      <c r="AS75" s="128"/>
      <c r="AT75" s="128"/>
      <c r="AU75" s="128"/>
      <c r="AV75" s="128"/>
      <c r="AW75" s="128"/>
      <c r="AX75" s="128"/>
      <c r="AY75" s="128"/>
      <c r="AZ75" s="128"/>
      <c r="BA75" s="128"/>
      <c r="BB75" s="128"/>
      <c r="BC75" s="128"/>
      <c r="BD75" s="128"/>
      <c r="BE75" s="128"/>
      <c r="BF75" s="128"/>
      <c r="BG75" s="128"/>
      <c r="BH75" s="128"/>
      <c r="BI75" s="128"/>
      <c r="BJ75" s="128"/>
      <c r="BK75" s="128"/>
      <c r="BL75" s="128"/>
      <c r="BM75" s="128"/>
      <c r="BN75" s="128"/>
      <c r="BO75" s="128"/>
      <c r="BP75" s="128"/>
      <c r="BQ75" s="128"/>
      <c r="BR75" s="128"/>
      <c r="BS75" s="128"/>
      <c r="BT75" s="128"/>
      <c r="BU75" s="128"/>
      <c r="BV75" s="128"/>
      <c r="BW75" s="128"/>
      <c r="BX75" s="128"/>
      <c r="BY75" s="128"/>
      <c r="BZ75" s="128"/>
      <c r="CA75" s="128"/>
      <c r="CB75" s="128"/>
      <c r="CC75" s="128"/>
      <c r="CD75" s="128"/>
      <c r="CE75" s="128"/>
      <c r="CF75" s="128"/>
      <c r="CG75" s="128"/>
      <c r="CH75" s="128"/>
      <c r="CI75" s="128"/>
      <c r="CJ75" s="128"/>
      <c r="CK75" s="128"/>
      <c r="CL75" s="128"/>
      <c r="CM75" s="128"/>
      <c r="CN75" s="128"/>
      <c r="CO75" s="128"/>
      <c r="CP75" s="128"/>
      <c r="CQ75" s="128"/>
      <c r="CR75" s="128"/>
      <c r="CS75" s="128"/>
      <c r="CT75" s="128"/>
      <c r="CU75" s="128"/>
      <c r="CV75" s="128"/>
      <c r="CW75" s="128"/>
      <c r="CX75" s="128"/>
      <c r="CY75" s="128"/>
      <c r="CZ75" s="128"/>
      <c r="DA75" s="128"/>
      <c r="DB75" s="128"/>
      <c r="DC75" s="128"/>
      <c r="DD75" s="128"/>
      <c r="DE75" s="128"/>
      <c r="DF75" s="128"/>
      <c r="DG75" s="128"/>
      <c r="DH75" s="128"/>
      <c r="DI75" s="128"/>
      <c r="DJ75" s="128"/>
      <c r="DK75" s="128"/>
      <c r="DL75" s="128"/>
      <c r="DM75" s="128"/>
      <c r="DN75" s="128"/>
      <c r="DO75" s="128"/>
      <c r="DP75" s="128"/>
      <c r="DQ75" s="128"/>
      <c r="DR75" s="127"/>
      <c r="DS75" s="127"/>
      <c r="DT75" s="127"/>
      <c r="DU75" s="127"/>
      <c r="DV75" s="127"/>
      <c r="DW75" s="127"/>
      <c r="DX75" s="127"/>
      <c r="DY75" s="127"/>
      <c r="DZ75" s="127"/>
      <c r="EA75" s="127"/>
      <c r="EB75" s="127"/>
      <c r="EC75" s="127"/>
      <c r="ED75" s="127"/>
      <c r="EE75" s="127"/>
      <c r="EF75" s="127"/>
      <c r="EG75" s="127"/>
      <c r="EH75" s="127"/>
      <c r="EI75" s="127"/>
      <c r="EJ75" s="127"/>
      <c r="EK75" s="127"/>
      <c r="EL75" s="127"/>
      <c r="EM75" s="127"/>
    </row>
    <row r="76" spans="1:143">
      <c r="A76" s="127"/>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c r="AA76" s="128"/>
      <c r="AB76" s="128"/>
      <c r="AC76" s="128"/>
      <c r="AD76" s="128"/>
      <c r="AE76" s="128"/>
      <c r="AF76" s="128"/>
      <c r="AG76" s="128"/>
      <c r="AH76" s="128"/>
      <c r="AI76" s="128"/>
      <c r="AJ76" s="128"/>
      <c r="AK76" s="128"/>
      <c r="AL76" s="128"/>
      <c r="AM76" s="128"/>
      <c r="AN76" s="128"/>
      <c r="AO76" s="128"/>
      <c r="AP76" s="128"/>
      <c r="AQ76" s="128"/>
      <c r="AR76" s="128"/>
      <c r="AS76" s="128"/>
      <c r="AT76" s="128"/>
      <c r="AU76" s="128"/>
      <c r="AV76" s="128"/>
      <c r="AW76" s="128"/>
      <c r="AX76" s="128"/>
      <c r="AY76" s="128"/>
      <c r="AZ76" s="128"/>
      <c r="BA76" s="128"/>
      <c r="BB76" s="128"/>
      <c r="BC76" s="128"/>
      <c r="BD76" s="128"/>
      <c r="BE76" s="128"/>
      <c r="BF76" s="128"/>
      <c r="BG76" s="128"/>
      <c r="BH76" s="128"/>
      <c r="BI76" s="128"/>
      <c r="BJ76" s="128"/>
      <c r="BK76" s="128"/>
      <c r="BL76" s="128"/>
      <c r="BM76" s="128"/>
      <c r="BN76" s="128"/>
      <c r="BO76" s="128"/>
      <c r="BP76" s="128"/>
      <c r="BQ76" s="128"/>
      <c r="BR76" s="128"/>
      <c r="BS76" s="128"/>
      <c r="BT76" s="128"/>
      <c r="BU76" s="128"/>
      <c r="BV76" s="128"/>
      <c r="BW76" s="128"/>
      <c r="BX76" s="128"/>
      <c r="BY76" s="128"/>
      <c r="BZ76" s="128"/>
      <c r="CA76" s="128"/>
      <c r="CB76" s="128"/>
      <c r="CC76" s="128"/>
      <c r="CD76" s="128"/>
      <c r="CE76" s="128"/>
      <c r="CF76" s="128"/>
      <c r="CG76" s="128"/>
      <c r="CH76" s="128"/>
      <c r="CI76" s="128"/>
      <c r="CJ76" s="128"/>
      <c r="CK76" s="128"/>
      <c r="CL76" s="128"/>
      <c r="CM76" s="128"/>
      <c r="CN76" s="128"/>
      <c r="CO76" s="128"/>
      <c r="CP76" s="128"/>
      <c r="CQ76" s="128"/>
      <c r="CR76" s="128"/>
      <c r="CS76" s="128"/>
      <c r="CT76" s="128"/>
      <c r="CU76" s="128"/>
      <c r="CV76" s="128"/>
      <c r="CW76" s="128"/>
      <c r="CX76" s="128"/>
      <c r="CY76" s="128"/>
      <c r="CZ76" s="128"/>
      <c r="DA76" s="128"/>
      <c r="DB76" s="128"/>
      <c r="DC76" s="128"/>
      <c r="DD76" s="128"/>
      <c r="DE76" s="128"/>
      <c r="DF76" s="128"/>
      <c r="DG76" s="128"/>
      <c r="DH76" s="128"/>
      <c r="DI76" s="128"/>
      <c r="DJ76" s="128"/>
      <c r="DK76" s="128"/>
      <c r="DL76" s="128"/>
      <c r="DM76" s="128"/>
      <c r="DN76" s="128"/>
      <c r="DO76" s="128"/>
      <c r="DP76" s="128"/>
      <c r="DQ76" s="128"/>
      <c r="DR76" s="127"/>
      <c r="DS76" s="127"/>
      <c r="DT76" s="127"/>
      <c r="DU76" s="127"/>
      <c r="DV76" s="127"/>
      <c r="DW76" s="127"/>
      <c r="DX76" s="127"/>
      <c r="DY76" s="127"/>
      <c r="DZ76" s="127"/>
      <c r="EA76" s="127"/>
      <c r="EB76" s="127"/>
      <c r="EC76" s="127"/>
      <c r="ED76" s="127"/>
      <c r="EE76" s="127"/>
      <c r="EF76" s="127"/>
      <c r="EG76" s="127"/>
      <c r="EH76" s="127"/>
      <c r="EI76" s="127"/>
      <c r="EJ76" s="127"/>
      <c r="EK76" s="127"/>
      <c r="EL76" s="127"/>
      <c r="EM76" s="127"/>
    </row>
    <row r="77" spans="1:143">
      <c r="A77" s="127"/>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c r="AA77" s="128"/>
      <c r="AB77" s="128"/>
      <c r="AC77" s="128"/>
      <c r="AD77" s="128"/>
      <c r="AE77" s="128"/>
      <c r="AF77" s="128"/>
      <c r="AG77" s="128"/>
      <c r="AH77" s="128"/>
      <c r="AI77" s="128"/>
      <c r="AJ77" s="128"/>
      <c r="AK77" s="128"/>
      <c r="AL77" s="128"/>
      <c r="AM77" s="128"/>
      <c r="AN77" s="128"/>
      <c r="AO77" s="128"/>
      <c r="AP77" s="128"/>
      <c r="AQ77" s="128"/>
      <c r="AR77" s="128"/>
      <c r="AS77" s="128"/>
      <c r="AT77" s="128"/>
      <c r="AU77" s="128"/>
      <c r="AV77" s="128"/>
      <c r="AW77" s="128"/>
      <c r="AX77" s="128"/>
      <c r="AY77" s="128"/>
      <c r="AZ77" s="128"/>
      <c r="BA77" s="128"/>
      <c r="BB77" s="128"/>
      <c r="BC77" s="128"/>
      <c r="BD77" s="128"/>
      <c r="BE77" s="128"/>
      <c r="BF77" s="128"/>
      <c r="BG77" s="128"/>
      <c r="BH77" s="128"/>
      <c r="BI77" s="128"/>
      <c r="BJ77" s="128"/>
      <c r="BK77" s="128"/>
      <c r="BL77" s="128"/>
      <c r="BM77" s="128"/>
      <c r="BN77" s="128"/>
      <c r="BO77" s="128"/>
      <c r="BP77" s="128"/>
      <c r="BQ77" s="128"/>
      <c r="BR77" s="128"/>
      <c r="BS77" s="128"/>
      <c r="BT77" s="128"/>
      <c r="BU77" s="128"/>
      <c r="BV77" s="128"/>
      <c r="BW77" s="128"/>
      <c r="BX77" s="128"/>
      <c r="BY77" s="128"/>
      <c r="BZ77" s="128"/>
      <c r="CA77" s="128"/>
      <c r="CB77" s="128"/>
      <c r="CC77" s="128"/>
      <c r="CD77" s="128"/>
      <c r="CE77" s="128"/>
      <c r="CF77" s="128"/>
      <c r="CG77" s="128"/>
      <c r="CH77" s="128"/>
      <c r="CI77" s="128"/>
      <c r="CJ77" s="128"/>
      <c r="CK77" s="128"/>
      <c r="CL77" s="128"/>
      <c r="CM77" s="128"/>
      <c r="CN77" s="128"/>
      <c r="CO77" s="128"/>
      <c r="CP77" s="128"/>
      <c r="CQ77" s="128"/>
      <c r="CR77" s="128"/>
      <c r="CS77" s="128"/>
      <c r="CT77" s="128"/>
      <c r="CU77" s="128"/>
      <c r="CV77" s="128"/>
      <c r="CW77" s="128"/>
      <c r="CX77" s="128"/>
      <c r="CY77" s="128"/>
      <c r="CZ77" s="128"/>
      <c r="DA77" s="128"/>
      <c r="DB77" s="128"/>
      <c r="DC77" s="128"/>
      <c r="DD77" s="128"/>
      <c r="DE77" s="128"/>
      <c r="DF77" s="128"/>
      <c r="DG77" s="128"/>
      <c r="DH77" s="128"/>
      <c r="DI77" s="128"/>
      <c r="DJ77" s="128"/>
      <c r="DK77" s="128"/>
      <c r="DL77" s="128"/>
      <c r="DM77" s="128"/>
      <c r="DN77" s="128"/>
      <c r="DO77" s="128"/>
      <c r="DP77" s="128"/>
      <c r="DQ77" s="128"/>
      <c r="DR77" s="127"/>
      <c r="DS77" s="127"/>
      <c r="DT77" s="127"/>
      <c r="DU77" s="127"/>
      <c r="DV77" s="127"/>
      <c r="DW77" s="127"/>
      <c r="DX77" s="127"/>
      <c r="DY77" s="127"/>
      <c r="DZ77" s="127"/>
      <c r="EA77" s="127"/>
      <c r="EB77" s="127"/>
      <c r="EC77" s="127"/>
      <c r="ED77" s="127"/>
      <c r="EE77" s="127"/>
      <c r="EF77" s="127"/>
      <c r="EG77" s="127"/>
      <c r="EH77" s="127"/>
      <c r="EI77" s="127"/>
      <c r="EJ77" s="127"/>
      <c r="EK77" s="127"/>
      <c r="EL77" s="127"/>
      <c r="EM77" s="127"/>
    </row>
    <row r="78" spans="1:143">
      <c r="A78" s="127"/>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c r="AA78" s="128"/>
      <c r="AB78" s="128"/>
      <c r="AC78" s="128"/>
      <c r="AD78" s="128"/>
      <c r="AE78" s="128"/>
      <c r="AF78" s="128"/>
      <c r="AG78" s="128"/>
      <c r="AH78" s="128"/>
      <c r="AI78" s="128"/>
      <c r="AJ78" s="128"/>
      <c r="AK78" s="128"/>
      <c r="AL78" s="128"/>
      <c r="AM78" s="128"/>
      <c r="AN78" s="128"/>
      <c r="AO78" s="128"/>
      <c r="AP78" s="128"/>
      <c r="AQ78" s="128"/>
      <c r="AR78" s="128"/>
      <c r="AS78" s="128"/>
      <c r="AT78" s="128"/>
      <c r="AU78" s="128"/>
      <c r="AV78" s="128"/>
      <c r="AW78" s="128"/>
      <c r="AX78" s="128"/>
      <c r="AY78" s="128"/>
      <c r="AZ78" s="128"/>
      <c r="BA78" s="128"/>
      <c r="BB78" s="128"/>
      <c r="BC78" s="128"/>
      <c r="BD78" s="128"/>
      <c r="BE78" s="128"/>
      <c r="BF78" s="128"/>
      <c r="BG78" s="128"/>
      <c r="BH78" s="128"/>
      <c r="BI78" s="128"/>
      <c r="BJ78" s="128"/>
      <c r="BK78" s="128"/>
      <c r="BL78" s="128"/>
      <c r="BM78" s="128"/>
      <c r="BN78" s="128"/>
      <c r="BO78" s="128"/>
      <c r="BP78" s="128"/>
      <c r="BQ78" s="128"/>
      <c r="BR78" s="128"/>
      <c r="BS78" s="128"/>
      <c r="BT78" s="128"/>
      <c r="BU78" s="128"/>
      <c r="BV78" s="128"/>
      <c r="BW78" s="128"/>
      <c r="BX78" s="128"/>
      <c r="BY78" s="128"/>
      <c r="BZ78" s="128"/>
      <c r="CA78" s="128"/>
      <c r="CB78" s="128"/>
      <c r="CC78" s="128"/>
      <c r="CD78" s="128"/>
      <c r="CE78" s="128"/>
      <c r="CF78" s="128"/>
      <c r="CG78" s="128"/>
      <c r="CH78" s="128"/>
      <c r="CI78" s="128"/>
      <c r="CJ78" s="128"/>
      <c r="CK78" s="128"/>
      <c r="CL78" s="128"/>
      <c r="CM78" s="128"/>
      <c r="CN78" s="128"/>
      <c r="CO78" s="128"/>
      <c r="CP78" s="128"/>
      <c r="CQ78" s="128"/>
      <c r="CR78" s="128"/>
      <c r="CS78" s="128"/>
      <c r="CT78" s="128"/>
      <c r="CU78" s="128"/>
      <c r="CV78" s="128"/>
      <c r="CW78" s="128"/>
      <c r="CX78" s="128"/>
      <c r="CY78" s="128"/>
      <c r="CZ78" s="128"/>
      <c r="DA78" s="128"/>
      <c r="DB78" s="128"/>
      <c r="DC78" s="128"/>
      <c r="DD78" s="128"/>
      <c r="DE78" s="128"/>
      <c r="DF78" s="128"/>
      <c r="DG78" s="128"/>
      <c r="DH78" s="128"/>
      <c r="DI78" s="128"/>
      <c r="DJ78" s="128"/>
      <c r="DK78" s="128"/>
      <c r="DL78" s="128"/>
      <c r="DM78" s="128"/>
      <c r="DN78" s="128"/>
      <c r="DO78" s="128"/>
      <c r="DP78" s="128"/>
      <c r="DQ78" s="128"/>
      <c r="DR78" s="127"/>
      <c r="DS78" s="127"/>
      <c r="DT78" s="127"/>
      <c r="DU78" s="127"/>
      <c r="DV78" s="127"/>
      <c r="DW78" s="127"/>
      <c r="DX78" s="127"/>
      <c r="DY78" s="127"/>
      <c r="DZ78" s="127"/>
      <c r="EA78" s="127"/>
      <c r="EB78" s="127"/>
      <c r="EC78" s="127"/>
      <c r="ED78" s="127"/>
      <c r="EE78" s="127"/>
      <c r="EF78" s="127"/>
      <c r="EG78" s="127"/>
      <c r="EH78" s="127"/>
      <c r="EI78" s="127"/>
      <c r="EJ78" s="127"/>
      <c r="EK78" s="127"/>
      <c r="EL78" s="127"/>
      <c r="EM78" s="127"/>
    </row>
    <row r="79" spans="1:143">
      <c r="A79" s="127"/>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c r="AA79" s="128"/>
      <c r="AB79" s="128"/>
      <c r="AC79" s="128"/>
      <c r="AD79" s="128"/>
      <c r="AE79" s="128"/>
      <c r="AF79" s="128"/>
      <c r="AG79" s="128"/>
      <c r="AH79" s="128"/>
      <c r="AI79" s="128"/>
      <c r="AJ79" s="128"/>
      <c r="AK79" s="128"/>
      <c r="AL79" s="128"/>
      <c r="AM79" s="128"/>
      <c r="AN79" s="128"/>
      <c r="AO79" s="128"/>
      <c r="AP79" s="128"/>
      <c r="AQ79" s="128"/>
      <c r="AR79" s="128"/>
      <c r="AS79" s="128"/>
      <c r="AT79" s="128"/>
      <c r="AU79" s="128"/>
      <c r="AV79" s="128"/>
      <c r="AW79" s="128"/>
      <c r="AX79" s="128"/>
      <c r="AY79" s="128"/>
      <c r="AZ79" s="128"/>
      <c r="BA79" s="128"/>
      <c r="BB79" s="128"/>
      <c r="BC79" s="128"/>
      <c r="BD79" s="128"/>
      <c r="BE79" s="128"/>
      <c r="BF79" s="128"/>
      <c r="BG79" s="128"/>
      <c r="BH79" s="128"/>
      <c r="BI79" s="128"/>
      <c r="BJ79" s="128"/>
      <c r="BK79" s="128"/>
      <c r="BL79" s="128"/>
      <c r="BM79" s="128"/>
      <c r="BN79" s="128"/>
      <c r="BO79" s="128"/>
      <c r="BP79" s="128"/>
      <c r="BQ79" s="128"/>
      <c r="BR79" s="128"/>
      <c r="BS79" s="128"/>
      <c r="BT79" s="128"/>
      <c r="BU79" s="128"/>
      <c r="BV79" s="128"/>
      <c r="BW79" s="128"/>
      <c r="BX79" s="128"/>
      <c r="BY79" s="128"/>
      <c r="BZ79" s="128"/>
      <c r="CA79" s="128"/>
      <c r="CB79" s="128"/>
      <c r="CC79" s="128"/>
      <c r="CD79" s="128"/>
      <c r="CE79" s="128"/>
      <c r="CF79" s="128"/>
      <c r="CG79" s="128"/>
      <c r="CH79" s="128"/>
      <c r="CI79" s="128"/>
      <c r="CJ79" s="128"/>
      <c r="CK79" s="128"/>
      <c r="CL79" s="128"/>
      <c r="CM79" s="128"/>
      <c r="CN79" s="128"/>
      <c r="CO79" s="128"/>
      <c r="CP79" s="128"/>
      <c r="CQ79" s="128"/>
      <c r="CR79" s="128"/>
      <c r="CS79" s="128"/>
      <c r="CT79" s="128"/>
      <c r="CU79" s="128"/>
      <c r="CV79" s="128"/>
      <c r="CW79" s="128"/>
      <c r="CX79" s="128"/>
      <c r="CY79" s="128"/>
      <c r="CZ79" s="128"/>
      <c r="DA79" s="128"/>
      <c r="DB79" s="128"/>
      <c r="DC79" s="128"/>
      <c r="DD79" s="128"/>
      <c r="DE79" s="128"/>
      <c r="DF79" s="128"/>
      <c r="DG79" s="128"/>
      <c r="DH79" s="128"/>
      <c r="DI79" s="128"/>
      <c r="DJ79" s="128"/>
      <c r="DK79" s="128"/>
      <c r="DL79" s="128"/>
      <c r="DM79" s="128"/>
      <c r="DN79" s="128"/>
      <c r="DO79" s="128"/>
      <c r="DP79" s="128"/>
      <c r="DQ79" s="128"/>
      <c r="DR79" s="127"/>
      <c r="DS79" s="127"/>
      <c r="DT79" s="127"/>
      <c r="DU79" s="127"/>
      <c r="DV79" s="127"/>
      <c r="DW79" s="127"/>
      <c r="DX79" s="127"/>
      <c r="DY79" s="127"/>
      <c r="DZ79" s="127"/>
      <c r="EA79" s="127"/>
      <c r="EB79" s="127"/>
      <c r="EC79" s="127"/>
      <c r="ED79" s="127"/>
      <c r="EE79" s="127"/>
      <c r="EF79" s="127"/>
      <c r="EG79" s="127"/>
      <c r="EH79" s="127"/>
      <c r="EI79" s="127"/>
      <c r="EJ79" s="127"/>
      <c r="EK79" s="127"/>
      <c r="EL79" s="127"/>
      <c r="EM79" s="127"/>
    </row>
    <row r="80" spans="1:143">
      <c r="A80" s="127"/>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c r="AA80" s="128"/>
      <c r="AB80" s="128"/>
      <c r="AC80" s="128"/>
      <c r="AD80" s="128"/>
      <c r="AE80" s="128"/>
      <c r="AF80" s="128"/>
      <c r="AG80" s="128"/>
      <c r="AH80" s="128"/>
      <c r="AI80" s="128"/>
      <c r="AJ80" s="128"/>
      <c r="AK80" s="128"/>
      <c r="AL80" s="128"/>
      <c r="AM80" s="128"/>
      <c r="AN80" s="128"/>
      <c r="AO80" s="128"/>
      <c r="AP80" s="128"/>
      <c r="AQ80" s="128"/>
      <c r="AR80" s="128"/>
      <c r="AS80" s="128"/>
      <c r="AT80" s="128"/>
      <c r="AU80" s="128"/>
      <c r="AV80" s="128"/>
      <c r="AW80" s="128"/>
      <c r="AX80" s="128"/>
      <c r="AY80" s="128"/>
      <c r="AZ80" s="128"/>
      <c r="BA80" s="128"/>
      <c r="BB80" s="128"/>
      <c r="BC80" s="128"/>
      <c r="BD80" s="128"/>
      <c r="BE80" s="128"/>
      <c r="BF80" s="128"/>
      <c r="BG80" s="128"/>
      <c r="BH80" s="128"/>
      <c r="BI80" s="128"/>
      <c r="BJ80" s="128"/>
      <c r="BK80" s="128"/>
      <c r="BL80" s="128"/>
      <c r="BM80" s="128"/>
      <c r="BN80" s="128"/>
      <c r="BO80" s="128"/>
      <c r="BP80" s="128"/>
      <c r="BQ80" s="128"/>
      <c r="BR80" s="128"/>
      <c r="BS80" s="128"/>
      <c r="BT80" s="128"/>
      <c r="BU80" s="128"/>
      <c r="BV80" s="128"/>
      <c r="BW80" s="128"/>
      <c r="BX80" s="128"/>
      <c r="BY80" s="128"/>
      <c r="BZ80" s="128"/>
      <c r="CA80" s="128"/>
      <c r="CB80" s="128"/>
      <c r="CC80" s="128"/>
      <c r="CD80" s="128"/>
      <c r="CE80" s="128"/>
      <c r="CF80" s="128"/>
      <c r="CG80" s="128"/>
      <c r="CH80" s="128"/>
      <c r="CI80" s="128"/>
      <c r="CJ80" s="128"/>
      <c r="CK80" s="128"/>
      <c r="CL80" s="128"/>
      <c r="CM80" s="128"/>
      <c r="CN80" s="128"/>
      <c r="CO80" s="128"/>
      <c r="CP80" s="128"/>
      <c r="CQ80" s="128"/>
      <c r="CR80" s="128"/>
      <c r="CS80" s="128"/>
      <c r="CT80" s="128"/>
      <c r="CU80" s="128"/>
      <c r="CV80" s="128"/>
      <c r="CW80" s="128"/>
      <c r="CX80" s="128"/>
      <c r="CY80" s="128"/>
      <c r="CZ80" s="128"/>
      <c r="DA80" s="128"/>
      <c r="DB80" s="128"/>
      <c r="DC80" s="128"/>
      <c r="DD80" s="128"/>
      <c r="DE80" s="128"/>
      <c r="DF80" s="128"/>
      <c r="DG80" s="128"/>
      <c r="DH80" s="128"/>
      <c r="DI80" s="128"/>
      <c r="DJ80" s="128"/>
      <c r="DK80" s="128"/>
      <c r="DL80" s="128"/>
      <c r="DM80" s="128"/>
      <c r="DN80" s="128"/>
      <c r="DO80" s="128"/>
      <c r="DP80" s="128"/>
      <c r="DQ80" s="128"/>
      <c r="DR80" s="127"/>
      <c r="DS80" s="127"/>
      <c r="DT80" s="127"/>
      <c r="DU80" s="127"/>
      <c r="DV80" s="127"/>
      <c r="DW80" s="127"/>
      <c r="DX80" s="127"/>
      <c r="DY80" s="127"/>
      <c r="DZ80" s="127"/>
      <c r="EA80" s="127"/>
      <c r="EB80" s="127"/>
      <c r="EC80" s="127"/>
      <c r="ED80" s="127"/>
      <c r="EE80" s="127"/>
      <c r="EF80" s="127"/>
      <c r="EG80" s="127"/>
      <c r="EH80" s="127"/>
      <c r="EI80" s="127"/>
      <c r="EJ80" s="127"/>
      <c r="EK80" s="127"/>
      <c r="EL80" s="127"/>
      <c r="EM80" s="127"/>
    </row>
    <row r="81" spans="1:143">
      <c r="A81" s="127"/>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c r="AA81" s="128"/>
      <c r="AB81" s="128"/>
      <c r="AC81" s="128"/>
      <c r="AD81" s="128"/>
      <c r="AE81" s="128"/>
      <c r="AF81" s="128"/>
      <c r="AG81" s="128"/>
      <c r="AH81" s="128"/>
      <c r="AI81" s="128"/>
      <c r="AJ81" s="128"/>
      <c r="AK81" s="128"/>
      <c r="AL81" s="128"/>
      <c r="AM81" s="128"/>
      <c r="AN81" s="128"/>
      <c r="AO81" s="128"/>
      <c r="AP81" s="128"/>
      <c r="AQ81" s="128"/>
      <c r="AR81" s="128"/>
      <c r="AS81" s="128"/>
      <c r="AT81" s="128"/>
      <c r="AU81" s="128"/>
      <c r="AV81" s="128"/>
      <c r="AW81" s="128"/>
      <c r="AX81" s="128"/>
      <c r="AY81" s="128"/>
      <c r="AZ81" s="128"/>
      <c r="BA81" s="128"/>
      <c r="BB81" s="128"/>
      <c r="BC81" s="128"/>
      <c r="BD81" s="128"/>
      <c r="BE81" s="128"/>
      <c r="BF81" s="128"/>
      <c r="BG81" s="128"/>
      <c r="BH81" s="128"/>
      <c r="BI81" s="128"/>
      <c r="BJ81" s="128"/>
      <c r="BK81" s="128"/>
      <c r="BL81" s="128"/>
      <c r="BM81" s="128"/>
      <c r="BN81" s="128"/>
      <c r="BO81" s="128"/>
      <c r="BP81" s="128"/>
      <c r="BQ81" s="128"/>
      <c r="BR81" s="128"/>
      <c r="BS81" s="128"/>
      <c r="BT81" s="128"/>
      <c r="BU81" s="128"/>
      <c r="BV81" s="128"/>
      <c r="BW81" s="128"/>
      <c r="BX81" s="128"/>
      <c r="BY81" s="128"/>
      <c r="BZ81" s="128"/>
      <c r="CA81" s="128"/>
      <c r="CB81" s="128"/>
      <c r="CC81" s="128"/>
      <c r="CD81" s="128"/>
      <c r="CE81" s="128"/>
      <c r="CF81" s="128"/>
      <c r="CG81" s="128"/>
      <c r="CH81" s="128"/>
      <c r="CI81" s="128"/>
      <c r="CJ81" s="128"/>
      <c r="CK81" s="128"/>
      <c r="CL81" s="128"/>
      <c r="CM81" s="128"/>
      <c r="CN81" s="128"/>
      <c r="CO81" s="128"/>
      <c r="CP81" s="128"/>
      <c r="CQ81" s="128"/>
      <c r="CR81" s="128"/>
      <c r="CS81" s="128"/>
      <c r="CT81" s="128"/>
      <c r="CU81" s="128"/>
      <c r="CV81" s="128"/>
      <c r="CW81" s="128"/>
      <c r="CX81" s="128"/>
      <c r="CY81" s="128"/>
      <c r="CZ81" s="128"/>
      <c r="DA81" s="128"/>
      <c r="DB81" s="128"/>
      <c r="DC81" s="128"/>
      <c r="DD81" s="128"/>
      <c r="DE81" s="128"/>
      <c r="DF81" s="128"/>
      <c r="DG81" s="128"/>
      <c r="DH81" s="128"/>
      <c r="DI81" s="128"/>
      <c r="DJ81" s="128"/>
      <c r="DK81" s="128"/>
      <c r="DL81" s="128"/>
      <c r="DM81" s="128"/>
      <c r="DN81" s="128"/>
      <c r="DO81" s="128"/>
      <c r="DP81" s="128"/>
      <c r="DQ81" s="128"/>
      <c r="DR81" s="127"/>
      <c r="DS81" s="127"/>
      <c r="DT81" s="127"/>
      <c r="DU81" s="127"/>
      <c r="DV81" s="127"/>
      <c r="DW81" s="127"/>
      <c r="DX81" s="127"/>
      <c r="DY81" s="127"/>
      <c r="DZ81" s="127"/>
      <c r="EA81" s="127"/>
      <c r="EB81" s="127"/>
      <c r="EC81" s="127"/>
      <c r="ED81" s="127"/>
      <c r="EE81" s="127"/>
      <c r="EF81" s="127"/>
      <c r="EG81" s="127"/>
      <c r="EH81" s="127"/>
      <c r="EI81" s="127"/>
      <c r="EJ81" s="127"/>
      <c r="EK81" s="127"/>
      <c r="EL81" s="127"/>
      <c r="EM81" s="127"/>
    </row>
    <row r="82" spans="1:143">
      <c r="A82" s="127"/>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c r="AA82" s="128"/>
      <c r="AB82" s="128"/>
      <c r="AC82" s="128"/>
      <c r="AD82" s="128"/>
      <c r="AE82" s="128"/>
      <c r="AF82" s="128"/>
      <c r="AG82" s="128"/>
      <c r="AH82" s="128"/>
      <c r="AI82" s="128"/>
      <c r="AJ82" s="128"/>
      <c r="AK82" s="128"/>
      <c r="AL82" s="128"/>
      <c r="AM82" s="128"/>
      <c r="AN82" s="128"/>
      <c r="AO82" s="128"/>
      <c r="AP82" s="128"/>
      <c r="AQ82" s="128"/>
      <c r="AR82" s="128"/>
      <c r="AS82" s="128"/>
      <c r="AT82" s="128"/>
      <c r="AU82" s="128"/>
      <c r="AV82" s="128"/>
      <c r="AW82" s="128"/>
      <c r="AX82" s="128"/>
      <c r="AY82" s="128"/>
      <c r="AZ82" s="128"/>
      <c r="BA82" s="128"/>
      <c r="BB82" s="128"/>
      <c r="BC82" s="128"/>
      <c r="BD82" s="128"/>
      <c r="BE82" s="128"/>
      <c r="BF82" s="128"/>
      <c r="BG82" s="128"/>
      <c r="BH82" s="128"/>
      <c r="BI82" s="128"/>
      <c r="BJ82" s="128"/>
      <c r="BK82" s="128"/>
      <c r="BL82" s="128"/>
      <c r="BM82" s="128"/>
      <c r="BN82" s="128"/>
      <c r="BO82" s="128"/>
      <c r="BP82" s="128"/>
      <c r="BQ82" s="128"/>
      <c r="BR82" s="128"/>
      <c r="BS82" s="128"/>
      <c r="BT82" s="128"/>
      <c r="BU82" s="128"/>
      <c r="BV82" s="128"/>
      <c r="BW82" s="128"/>
      <c r="BX82" s="128"/>
      <c r="BY82" s="128"/>
      <c r="BZ82" s="128"/>
      <c r="CA82" s="128"/>
      <c r="CB82" s="128"/>
      <c r="CC82" s="128"/>
      <c r="CD82" s="128"/>
      <c r="CE82" s="128"/>
      <c r="CF82" s="128"/>
      <c r="CG82" s="128"/>
      <c r="CH82" s="128"/>
      <c r="CI82" s="128"/>
      <c r="CJ82" s="128"/>
      <c r="CK82" s="128"/>
      <c r="CL82" s="128"/>
      <c r="CM82" s="128"/>
      <c r="CN82" s="128"/>
      <c r="CO82" s="128"/>
      <c r="CP82" s="128"/>
      <c r="CQ82" s="128"/>
      <c r="CR82" s="128"/>
      <c r="CS82" s="128"/>
      <c r="CT82" s="128"/>
      <c r="CU82" s="128"/>
      <c r="CV82" s="128"/>
      <c r="CW82" s="128"/>
      <c r="CX82" s="128"/>
      <c r="CY82" s="128"/>
      <c r="CZ82" s="128"/>
      <c r="DA82" s="128"/>
      <c r="DB82" s="128"/>
      <c r="DC82" s="128"/>
      <c r="DD82" s="128"/>
      <c r="DE82" s="128"/>
      <c r="DF82" s="128"/>
      <c r="DG82" s="128"/>
      <c r="DH82" s="128"/>
      <c r="DI82" s="128"/>
      <c r="DJ82" s="128"/>
      <c r="DK82" s="128"/>
      <c r="DL82" s="128"/>
      <c r="DM82" s="128"/>
      <c r="DN82" s="128"/>
      <c r="DO82" s="128"/>
      <c r="DP82" s="128"/>
      <c r="DQ82" s="128"/>
      <c r="DR82" s="127"/>
      <c r="DS82" s="127"/>
      <c r="DT82" s="127"/>
      <c r="DU82" s="127"/>
      <c r="DV82" s="127"/>
      <c r="DW82" s="127"/>
      <c r="DX82" s="127"/>
      <c r="DY82" s="127"/>
      <c r="DZ82" s="127"/>
      <c r="EA82" s="127"/>
      <c r="EB82" s="127"/>
      <c r="EC82" s="127"/>
      <c r="ED82" s="127"/>
      <c r="EE82" s="127"/>
      <c r="EF82" s="127"/>
      <c r="EG82" s="127"/>
      <c r="EH82" s="127"/>
      <c r="EI82" s="127"/>
      <c r="EJ82" s="127"/>
      <c r="EK82" s="127"/>
      <c r="EL82" s="127"/>
      <c r="EM82" s="127"/>
    </row>
    <row r="83" spans="1:143">
      <c r="A83" s="127"/>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c r="AA83" s="128"/>
      <c r="AB83" s="128"/>
      <c r="AC83" s="128"/>
      <c r="AD83" s="128"/>
      <c r="AE83" s="128"/>
      <c r="AF83" s="128"/>
      <c r="AG83" s="128"/>
      <c r="AH83" s="128"/>
      <c r="AI83" s="128"/>
      <c r="AJ83" s="128"/>
      <c r="AK83" s="128"/>
      <c r="AL83" s="128"/>
      <c r="AM83" s="128"/>
      <c r="AN83" s="128"/>
      <c r="AO83" s="128"/>
      <c r="AP83" s="128"/>
      <c r="AQ83" s="128"/>
      <c r="AR83" s="128"/>
      <c r="AS83" s="128"/>
      <c r="AT83" s="128"/>
      <c r="AU83" s="128"/>
      <c r="AV83" s="128"/>
      <c r="AW83" s="128"/>
      <c r="AX83" s="128"/>
      <c r="AY83" s="128"/>
      <c r="AZ83" s="128"/>
      <c r="BA83" s="128"/>
      <c r="BB83" s="128"/>
      <c r="BC83" s="128"/>
      <c r="BD83" s="128"/>
      <c r="BE83" s="128"/>
      <c r="BF83" s="128"/>
      <c r="BG83" s="128"/>
      <c r="BH83" s="128"/>
      <c r="BI83" s="128"/>
      <c r="BJ83" s="128"/>
      <c r="BK83" s="128"/>
      <c r="BL83" s="128"/>
      <c r="BM83" s="128"/>
      <c r="BN83" s="128"/>
      <c r="BO83" s="128"/>
      <c r="BP83" s="128"/>
      <c r="BQ83" s="128"/>
      <c r="BR83" s="128"/>
      <c r="BS83" s="128"/>
      <c r="BT83" s="128"/>
      <c r="BU83" s="128"/>
      <c r="BV83" s="128"/>
      <c r="BW83" s="128"/>
      <c r="BX83" s="128"/>
      <c r="BY83" s="128"/>
      <c r="BZ83" s="128"/>
      <c r="CA83" s="128"/>
      <c r="CB83" s="128"/>
      <c r="CC83" s="128"/>
      <c r="CD83" s="128"/>
      <c r="CE83" s="128"/>
      <c r="CF83" s="128"/>
      <c r="CG83" s="128"/>
      <c r="CH83" s="128"/>
      <c r="CI83" s="128"/>
      <c r="CJ83" s="128"/>
      <c r="CK83" s="128"/>
      <c r="CL83" s="128"/>
      <c r="CM83" s="128"/>
      <c r="CN83" s="128"/>
      <c r="CO83" s="128"/>
      <c r="CP83" s="128"/>
      <c r="CQ83" s="128"/>
      <c r="CR83" s="128"/>
      <c r="CS83" s="128"/>
      <c r="CT83" s="128"/>
      <c r="CU83" s="128"/>
      <c r="CV83" s="128"/>
      <c r="CW83" s="128"/>
      <c r="CX83" s="128"/>
      <c r="CY83" s="128"/>
      <c r="CZ83" s="128"/>
      <c r="DA83" s="128"/>
      <c r="DB83" s="128"/>
      <c r="DC83" s="128"/>
      <c r="DD83" s="128"/>
      <c r="DE83" s="128"/>
      <c r="DF83" s="128"/>
      <c r="DG83" s="128"/>
      <c r="DH83" s="128"/>
      <c r="DI83" s="128"/>
      <c r="DJ83" s="128"/>
      <c r="DK83" s="128"/>
      <c r="DL83" s="128"/>
      <c r="DM83" s="128"/>
      <c r="DN83" s="128"/>
      <c r="DO83" s="128"/>
      <c r="DP83" s="128"/>
      <c r="DQ83" s="128"/>
      <c r="DR83" s="127"/>
      <c r="DS83" s="127"/>
      <c r="DT83" s="127"/>
      <c r="DU83" s="127"/>
      <c r="DV83" s="127"/>
      <c r="DW83" s="127"/>
      <c r="DX83" s="127"/>
      <c r="DY83" s="127"/>
      <c r="DZ83" s="127"/>
      <c r="EA83" s="127"/>
      <c r="EB83" s="127"/>
      <c r="EC83" s="127"/>
      <c r="ED83" s="127"/>
      <c r="EE83" s="127"/>
      <c r="EF83" s="127"/>
      <c r="EG83" s="127"/>
      <c r="EH83" s="127"/>
      <c r="EI83" s="127"/>
      <c r="EJ83" s="127"/>
      <c r="EK83" s="127"/>
      <c r="EL83" s="127"/>
      <c r="EM83" s="127"/>
    </row>
    <row r="84" spans="1:143">
      <c r="A84" s="127"/>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c r="AA84" s="128"/>
      <c r="AB84" s="128"/>
      <c r="AC84" s="128"/>
      <c r="AD84" s="128"/>
      <c r="AE84" s="128"/>
      <c r="AF84" s="128"/>
      <c r="AG84" s="128"/>
      <c r="AH84" s="128"/>
      <c r="AI84" s="128"/>
      <c r="AJ84" s="128"/>
      <c r="AK84" s="128"/>
      <c r="AL84" s="128"/>
      <c r="AM84" s="128"/>
      <c r="AN84" s="128"/>
      <c r="AO84" s="128"/>
      <c r="AP84" s="128"/>
      <c r="AQ84" s="128"/>
      <c r="AR84" s="128"/>
      <c r="AS84" s="128"/>
      <c r="AT84" s="128"/>
      <c r="AU84" s="128"/>
      <c r="AV84" s="128"/>
      <c r="AW84" s="128"/>
      <c r="AX84" s="128"/>
      <c r="AY84" s="128"/>
      <c r="AZ84" s="128"/>
      <c r="BA84" s="128"/>
      <c r="BB84" s="128"/>
      <c r="BC84" s="128"/>
      <c r="BD84" s="128"/>
      <c r="BE84" s="128"/>
      <c r="BF84" s="128"/>
      <c r="BG84" s="128"/>
      <c r="BH84" s="128"/>
      <c r="BI84" s="128"/>
      <c r="BJ84" s="128"/>
      <c r="BK84" s="128"/>
      <c r="BL84" s="128"/>
      <c r="BM84" s="128"/>
      <c r="BN84" s="128"/>
      <c r="BO84" s="128"/>
      <c r="BP84" s="128"/>
      <c r="BQ84" s="128"/>
      <c r="BR84" s="128"/>
      <c r="BS84" s="128"/>
      <c r="BT84" s="128"/>
      <c r="BU84" s="128"/>
      <c r="BV84" s="128"/>
      <c r="BW84" s="128"/>
      <c r="BX84" s="128"/>
      <c r="BY84" s="128"/>
      <c r="BZ84" s="128"/>
      <c r="CA84" s="128"/>
      <c r="CB84" s="128"/>
      <c r="CC84" s="128"/>
      <c r="CD84" s="128"/>
      <c r="CE84" s="128"/>
      <c r="CF84" s="128"/>
      <c r="CG84" s="128"/>
      <c r="CH84" s="128"/>
      <c r="CI84" s="128"/>
      <c r="CJ84" s="128"/>
      <c r="CK84" s="128"/>
      <c r="CL84" s="128"/>
      <c r="CM84" s="128"/>
      <c r="CN84" s="128"/>
      <c r="CO84" s="128"/>
      <c r="CP84" s="128"/>
      <c r="CQ84" s="128"/>
      <c r="CR84" s="128"/>
      <c r="CS84" s="128"/>
      <c r="CT84" s="128"/>
      <c r="CU84" s="128"/>
      <c r="CV84" s="128"/>
      <c r="CW84" s="128"/>
      <c r="CX84" s="128"/>
      <c r="CY84" s="128"/>
      <c r="CZ84" s="128"/>
      <c r="DA84" s="128"/>
      <c r="DB84" s="128"/>
      <c r="DC84" s="128"/>
      <c r="DD84" s="128"/>
      <c r="DE84" s="128"/>
      <c r="DF84" s="128"/>
      <c r="DG84" s="128"/>
      <c r="DH84" s="128"/>
      <c r="DI84" s="128"/>
      <c r="DJ84" s="128"/>
      <c r="DK84" s="128"/>
      <c r="DL84" s="128"/>
      <c r="DM84" s="128"/>
      <c r="DN84" s="128"/>
      <c r="DO84" s="128"/>
      <c r="DP84" s="128"/>
      <c r="DQ84" s="128"/>
      <c r="DR84" s="127"/>
      <c r="DS84" s="127"/>
      <c r="DT84" s="127"/>
      <c r="DU84" s="127"/>
      <c r="DV84" s="127"/>
      <c r="DW84" s="127"/>
      <c r="DX84" s="127"/>
      <c r="DY84" s="127"/>
      <c r="DZ84" s="127"/>
      <c r="EA84" s="127"/>
      <c r="EB84" s="127"/>
      <c r="EC84" s="127"/>
      <c r="ED84" s="127"/>
      <c r="EE84" s="127"/>
      <c r="EF84" s="127"/>
      <c r="EG84" s="127"/>
      <c r="EH84" s="127"/>
      <c r="EI84" s="127"/>
      <c r="EJ84" s="127"/>
      <c r="EK84" s="127"/>
      <c r="EL84" s="127"/>
      <c r="EM84" s="127"/>
    </row>
    <row r="85" spans="1:143">
      <c r="A85" s="127"/>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c r="AA85" s="128"/>
      <c r="AB85" s="128"/>
      <c r="AC85" s="128"/>
      <c r="AD85" s="128"/>
      <c r="AE85" s="128"/>
      <c r="AF85" s="128"/>
      <c r="AG85" s="128"/>
      <c r="AH85" s="128"/>
      <c r="AI85" s="128"/>
      <c r="AJ85" s="128"/>
      <c r="AK85" s="128"/>
      <c r="AL85" s="128"/>
      <c r="AM85" s="128"/>
      <c r="AN85" s="128"/>
      <c r="AO85" s="128"/>
      <c r="AP85" s="128"/>
      <c r="AQ85" s="128"/>
      <c r="AR85" s="128"/>
      <c r="AS85" s="128"/>
      <c r="AT85" s="128"/>
      <c r="AU85" s="128"/>
      <c r="AV85" s="128"/>
      <c r="AW85" s="128"/>
      <c r="AX85" s="128"/>
      <c r="AY85" s="128"/>
      <c r="AZ85" s="128"/>
      <c r="BA85" s="128"/>
      <c r="BB85" s="128"/>
      <c r="BC85" s="128"/>
      <c r="BD85" s="128"/>
      <c r="BE85" s="128"/>
      <c r="BF85" s="128"/>
      <c r="BG85" s="128"/>
      <c r="BH85" s="128"/>
      <c r="BI85" s="128"/>
      <c r="BJ85" s="128"/>
      <c r="BK85" s="128"/>
      <c r="BL85" s="128"/>
      <c r="BM85" s="128"/>
      <c r="BN85" s="128"/>
      <c r="BO85" s="128"/>
      <c r="BP85" s="128"/>
      <c r="BQ85" s="128"/>
      <c r="BR85" s="128"/>
      <c r="BS85" s="128"/>
      <c r="BT85" s="128"/>
      <c r="BU85" s="128"/>
      <c r="BV85" s="128"/>
      <c r="BW85" s="128"/>
      <c r="BX85" s="128"/>
      <c r="BY85" s="128"/>
      <c r="BZ85" s="128"/>
      <c r="CA85" s="128"/>
      <c r="CB85" s="128"/>
      <c r="CC85" s="128"/>
      <c r="CD85" s="128"/>
      <c r="CE85" s="128"/>
      <c r="CF85" s="128"/>
      <c r="CG85" s="128"/>
      <c r="CH85" s="128"/>
      <c r="CI85" s="128"/>
      <c r="CJ85" s="128"/>
      <c r="CK85" s="128"/>
      <c r="CL85" s="128"/>
      <c r="CM85" s="128"/>
      <c r="CN85" s="128"/>
      <c r="CO85" s="128"/>
      <c r="CP85" s="128"/>
      <c r="CQ85" s="128"/>
      <c r="CR85" s="128"/>
      <c r="CS85" s="128"/>
      <c r="CT85" s="128"/>
      <c r="CU85" s="128"/>
      <c r="CV85" s="128"/>
      <c r="CW85" s="128"/>
      <c r="CX85" s="128"/>
      <c r="CY85" s="128"/>
      <c r="CZ85" s="128"/>
      <c r="DA85" s="128"/>
      <c r="DB85" s="128"/>
      <c r="DC85" s="128"/>
      <c r="DD85" s="128"/>
      <c r="DE85" s="128"/>
      <c r="DF85" s="128"/>
      <c r="DG85" s="128"/>
      <c r="DH85" s="128"/>
      <c r="DI85" s="128"/>
      <c r="DJ85" s="128"/>
      <c r="DK85" s="128"/>
      <c r="DL85" s="128"/>
      <c r="DM85" s="128"/>
      <c r="DN85" s="128"/>
      <c r="DO85" s="128"/>
      <c r="DP85" s="128"/>
      <c r="DQ85" s="128"/>
      <c r="DR85" s="127"/>
      <c r="DS85" s="127"/>
      <c r="DT85" s="127"/>
      <c r="DU85" s="127"/>
      <c r="DV85" s="127"/>
      <c r="DW85" s="127"/>
      <c r="DX85" s="127"/>
      <c r="DY85" s="127"/>
      <c r="DZ85" s="127"/>
      <c r="EA85" s="127"/>
      <c r="EB85" s="127"/>
      <c r="EC85" s="127"/>
      <c r="ED85" s="127"/>
      <c r="EE85" s="127"/>
      <c r="EF85" s="127"/>
      <c r="EG85" s="127"/>
      <c r="EH85" s="127"/>
      <c r="EI85" s="127"/>
      <c r="EJ85" s="127"/>
      <c r="EK85" s="127"/>
      <c r="EL85" s="127"/>
      <c r="EM85" s="127"/>
    </row>
    <row r="86" spans="1:143">
      <c r="A86" s="127"/>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c r="AA86" s="128"/>
      <c r="AB86" s="128"/>
      <c r="AC86" s="128"/>
      <c r="AD86" s="128"/>
      <c r="AE86" s="128"/>
      <c r="AF86" s="128"/>
      <c r="AG86" s="128"/>
      <c r="AH86" s="128"/>
      <c r="AI86" s="128"/>
      <c r="AJ86" s="128"/>
      <c r="AK86" s="128"/>
      <c r="AL86" s="128"/>
      <c r="AM86" s="128"/>
      <c r="AN86" s="128"/>
      <c r="AO86" s="128"/>
      <c r="AP86" s="128"/>
      <c r="AQ86" s="128"/>
      <c r="AR86" s="128"/>
      <c r="AS86" s="128"/>
      <c r="AT86" s="128"/>
      <c r="AU86" s="128"/>
      <c r="AV86" s="128"/>
      <c r="AW86" s="128"/>
      <c r="AX86" s="128"/>
      <c r="AY86" s="128"/>
      <c r="AZ86" s="128"/>
      <c r="BA86" s="128"/>
      <c r="BB86" s="128"/>
      <c r="BC86" s="128"/>
      <c r="BD86" s="128"/>
      <c r="BE86" s="128"/>
      <c r="BF86" s="128"/>
      <c r="BG86" s="128"/>
      <c r="BH86" s="128"/>
      <c r="BI86" s="128"/>
      <c r="BJ86" s="128"/>
      <c r="BK86" s="128"/>
      <c r="BL86" s="128"/>
      <c r="BM86" s="128"/>
      <c r="BN86" s="128"/>
      <c r="BO86" s="128"/>
      <c r="BP86" s="128"/>
      <c r="BQ86" s="128"/>
      <c r="BR86" s="128"/>
      <c r="BS86" s="128"/>
      <c r="BT86" s="128"/>
      <c r="BU86" s="128"/>
      <c r="BV86" s="128"/>
      <c r="BW86" s="128"/>
      <c r="BX86" s="128"/>
      <c r="BY86" s="128"/>
      <c r="BZ86" s="128"/>
      <c r="CA86" s="128"/>
      <c r="CB86" s="128"/>
      <c r="CC86" s="128"/>
      <c r="CD86" s="128"/>
      <c r="CE86" s="128"/>
      <c r="CF86" s="128"/>
      <c r="CG86" s="128"/>
      <c r="CH86" s="128"/>
      <c r="CI86" s="128"/>
      <c r="CJ86" s="128"/>
      <c r="CK86" s="128"/>
      <c r="CL86" s="128"/>
      <c r="CM86" s="128"/>
      <c r="CN86" s="128"/>
      <c r="CO86" s="128"/>
      <c r="CP86" s="128"/>
      <c r="CQ86" s="128"/>
      <c r="CR86" s="128"/>
      <c r="CS86" s="128"/>
      <c r="CT86" s="128"/>
      <c r="CU86" s="128"/>
      <c r="CV86" s="128"/>
      <c r="CW86" s="128"/>
      <c r="CX86" s="128"/>
      <c r="CY86" s="128"/>
      <c r="CZ86" s="128"/>
      <c r="DA86" s="128"/>
      <c r="DB86" s="128"/>
      <c r="DC86" s="128"/>
      <c r="DD86" s="128"/>
      <c r="DE86" s="128"/>
      <c r="DF86" s="128"/>
      <c r="DG86" s="128"/>
      <c r="DH86" s="128"/>
      <c r="DI86" s="128"/>
      <c r="DJ86" s="128"/>
      <c r="DK86" s="128"/>
      <c r="DL86" s="128"/>
      <c r="DM86" s="128"/>
      <c r="DN86" s="128"/>
      <c r="DO86" s="128"/>
      <c r="DP86" s="128"/>
      <c r="DQ86" s="128"/>
      <c r="DR86" s="127"/>
      <c r="DS86" s="127"/>
      <c r="DT86" s="127"/>
      <c r="DU86" s="127"/>
      <c r="DV86" s="127"/>
      <c r="DW86" s="127"/>
      <c r="DX86" s="127"/>
      <c r="DY86" s="127"/>
      <c r="DZ86" s="127"/>
      <c r="EA86" s="127"/>
      <c r="EB86" s="127"/>
      <c r="EC86" s="127"/>
      <c r="ED86" s="127"/>
      <c r="EE86" s="127"/>
      <c r="EF86" s="127"/>
      <c r="EG86" s="127"/>
      <c r="EH86" s="127"/>
      <c r="EI86" s="127"/>
      <c r="EJ86" s="127"/>
      <c r="EK86" s="127"/>
      <c r="EL86" s="127"/>
      <c r="EM86" s="127"/>
    </row>
    <row r="87" spans="1:143">
      <c r="A87" s="127"/>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c r="AA87" s="128"/>
      <c r="AB87" s="128"/>
      <c r="AC87" s="128"/>
      <c r="AD87" s="128"/>
      <c r="AE87" s="128"/>
      <c r="AF87" s="128"/>
      <c r="AG87" s="128"/>
      <c r="AH87" s="128"/>
      <c r="AI87" s="128"/>
      <c r="AJ87" s="128"/>
      <c r="AK87" s="128"/>
      <c r="AL87" s="128"/>
      <c r="AM87" s="128"/>
      <c r="AN87" s="128"/>
      <c r="AO87" s="128"/>
      <c r="AP87" s="128"/>
      <c r="AQ87" s="128"/>
      <c r="AR87" s="128"/>
      <c r="AS87" s="128"/>
      <c r="AT87" s="128"/>
      <c r="AU87" s="128"/>
      <c r="AV87" s="128"/>
      <c r="AW87" s="128"/>
      <c r="AX87" s="128"/>
      <c r="AY87" s="128"/>
      <c r="AZ87" s="128"/>
      <c r="BA87" s="128"/>
      <c r="BB87" s="128"/>
      <c r="BC87" s="128"/>
      <c r="BD87" s="128"/>
      <c r="BE87" s="128"/>
      <c r="BF87" s="128"/>
      <c r="BG87" s="128"/>
      <c r="BH87" s="128"/>
      <c r="BI87" s="128"/>
      <c r="BJ87" s="128"/>
      <c r="BK87" s="128"/>
      <c r="BL87" s="128"/>
      <c r="BM87" s="128"/>
      <c r="BN87" s="128"/>
      <c r="BO87" s="128"/>
      <c r="BP87" s="128"/>
      <c r="BQ87" s="128"/>
      <c r="BR87" s="128"/>
      <c r="BS87" s="128"/>
      <c r="BT87" s="128"/>
      <c r="BU87" s="128"/>
      <c r="BV87" s="128"/>
      <c r="BW87" s="128"/>
      <c r="BX87" s="128"/>
      <c r="BY87" s="128"/>
      <c r="BZ87" s="128"/>
      <c r="CA87" s="128"/>
      <c r="CB87" s="128"/>
      <c r="CC87" s="128"/>
      <c r="CD87" s="128"/>
      <c r="CE87" s="128"/>
      <c r="CF87" s="128"/>
      <c r="CG87" s="128"/>
      <c r="CH87" s="128"/>
      <c r="CI87" s="128"/>
      <c r="CJ87" s="128"/>
      <c r="CK87" s="128"/>
      <c r="CL87" s="128"/>
      <c r="CM87" s="128"/>
      <c r="CN87" s="128"/>
      <c r="CO87" s="128"/>
      <c r="CP87" s="128"/>
      <c r="CQ87" s="128"/>
      <c r="CR87" s="128"/>
      <c r="CS87" s="128"/>
      <c r="CT87" s="128"/>
      <c r="CU87" s="128"/>
      <c r="CV87" s="128"/>
      <c r="CW87" s="128"/>
      <c r="CX87" s="128"/>
      <c r="CY87" s="128"/>
      <c r="CZ87" s="128"/>
      <c r="DA87" s="128"/>
      <c r="DB87" s="128"/>
      <c r="DC87" s="128"/>
      <c r="DD87" s="128"/>
      <c r="DE87" s="128"/>
      <c r="DF87" s="128"/>
      <c r="DG87" s="128"/>
      <c r="DH87" s="128"/>
      <c r="DI87" s="128"/>
      <c r="DJ87" s="128"/>
      <c r="DK87" s="128"/>
      <c r="DL87" s="128"/>
      <c r="DM87" s="128"/>
      <c r="DN87" s="128"/>
      <c r="DO87" s="128"/>
      <c r="DP87" s="128"/>
      <c r="DQ87" s="128"/>
      <c r="DR87" s="127"/>
      <c r="DS87" s="127"/>
      <c r="DT87" s="127"/>
      <c r="DU87" s="127"/>
      <c r="DV87" s="127"/>
      <c r="DW87" s="127"/>
      <c r="DX87" s="127"/>
      <c r="DY87" s="127"/>
      <c r="DZ87" s="127"/>
      <c r="EA87" s="127"/>
      <c r="EB87" s="127"/>
      <c r="EC87" s="127"/>
      <c r="ED87" s="127"/>
      <c r="EE87" s="127"/>
      <c r="EF87" s="127"/>
      <c r="EG87" s="127"/>
      <c r="EH87" s="127"/>
      <c r="EI87" s="127"/>
      <c r="EJ87" s="127"/>
      <c r="EK87" s="127"/>
      <c r="EL87" s="127"/>
      <c r="EM87" s="127"/>
    </row>
    <row r="88" spans="1:143">
      <c r="A88" s="127"/>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c r="AA88" s="128"/>
      <c r="AB88" s="128"/>
      <c r="AC88" s="128"/>
      <c r="AD88" s="128"/>
      <c r="AE88" s="128"/>
      <c r="AF88" s="128"/>
      <c r="AG88" s="128"/>
      <c r="AH88" s="128"/>
      <c r="AI88" s="128"/>
      <c r="AJ88" s="128"/>
      <c r="AK88" s="128"/>
      <c r="AL88" s="128"/>
      <c r="AM88" s="128"/>
      <c r="AN88" s="128"/>
      <c r="AO88" s="128"/>
      <c r="AP88" s="128"/>
      <c r="AQ88" s="128"/>
      <c r="AR88" s="128"/>
      <c r="AS88" s="128"/>
      <c r="AT88" s="128"/>
      <c r="AU88" s="128"/>
      <c r="AV88" s="128"/>
      <c r="AW88" s="128"/>
      <c r="AX88" s="128"/>
      <c r="AY88" s="128"/>
      <c r="AZ88" s="128"/>
      <c r="BA88" s="128"/>
      <c r="BB88" s="128"/>
      <c r="BC88" s="128"/>
      <c r="BD88" s="128"/>
      <c r="BE88" s="128"/>
      <c r="BF88" s="128"/>
      <c r="BG88" s="128"/>
      <c r="BH88" s="128"/>
      <c r="BI88" s="128"/>
      <c r="BJ88" s="128"/>
      <c r="BK88" s="128"/>
      <c r="BL88" s="128"/>
      <c r="BM88" s="128"/>
      <c r="BN88" s="128"/>
      <c r="BO88" s="128"/>
      <c r="BP88" s="128"/>
      <c r="BQ88" s="128"/>
      <c r="BR88" s="128"/>
      <c r="BS88" s="128"/>
      <c r="BT88" s="128"/>
      <c r="BU88" s="128"/>
      <c r="BV88" s="128"/>
      <c r="BW88" s="128"/>
      <c r="BX88" s="128"/>
      <c r="BY88" s="128"/>
      <c r="BZ88" s="128"/>
      <c r="CA88" s="128"/>
      <c r="CB88" s="128"/>
      <c r="CC88" s="128"/>
      <c r="CD88" s="128"/>
      <c r="CE88" s="128"/>
      <c r="CF88" s="128"/>
      <c r="CG88" s="128"/>
      <c r="CH88" s="128"/>
      <c r="CI88" s="128"/>
      <c r="CJ88" s="128"/>
      <c r="CK88" s="128"/>
      <c r="CL88" s="128"/>
      <c r="CM88" s="128"/>
      <c r="CN88" s="128"/>
      <c r="CO88" s="128"/>
      <c r="CP88" s="128"/>
      <c r="CQ88" s="128"/>
      <c r="CR88" s="128"/>
      <c r="CS88" s="128"/>
      <c r="CT88" s="128"/>
      <c r="CU88" s="128"/>
      <c r="CV88" s="128"/>
      <c r="CW88" s="128"/>
      <c r="CX88" s="128"/>
      <c r="CY88" s="128"/>
      <c r="CZ88" s="128"/>
      <c r="DA88" s="128"/>
      <c r="DB88" s="128"/>
      <c r="DC88" s="128"/>
      <c r="DD88" s="128"/>
      <c r="DE88" s="128"/>
      <c r="DF88" s="128"/>
      <c r="DG88" s="128"/>
      <c r="DH88" s="128"/>
      <c r="DI88" s="128"/>
      <c r="DJ88" s="128"/>
      <c r="DK88" s="128"/>
      <c r="DL88" s="128"/>
      <c r="DM88" s="128"/>
      <c r="DN88" s="128"/>
      <c r="DO88" s="128"/>
      <c r="DP88" s="128"/>
      <c r="DQ88" s="128"/>
      <c r="DR88" s="127"/>
      <c r="DS88" s="127"/>
      <c r="DT88" s="127"/>
      <c r="DU88" s="127"/>
      <c r="DV88" s="127"/>
      <c r="DW88" s="127"/>
      <c r="DX88" s="127"/>
      <c r="DY88" s="127"/>
      <c r="DZ88" s="127"/>
      <c r="EA88" s="127"/>
      <c r="EB88" s="127"/>
      <c r="EC88" s="127"/>
      <c r="ED88" s="127"/>
      <c r="EE88" s="127"/>
      <c r="EF88" s="127"/>
      <c r="EG88" s="127"/>
      <c r="EH88" s="127"/>
      <c r="EI88" s="127"/>
      <c r="EJ88" s="127"/>
      <c r="EK88" s="127"/>
      <c r="EL88" s="127"/>
      <c r="EM88" s="127"/>
    </row>
    <row r="89" spans="1:143">
      <c r="A89" s="127"/>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c r="AA89" s="128"/>
      <c r="AB89" s="128"/>
      <c r="AC89" s="128"/>
      <c r="AD89" s="128"/>
      <c r="AE89" s="128"/>
      <c r="AF89" s="128"/>
      <c r="AG89" s="128"/>
      <c r="AH89" s="128"/>
      <c r="AI89" s="128"/>
      <c r="AJ89" s="128"/>
      <c r="AK89" s="128"/>
      <c r="AL89" s="128"/>
      <c r="AM89" s="128"/>
      <c r="AN89" s="128"/>
      <c r="AO89" s="128"/>
      <c r="AP89" s="128"/>
      <c r="AQ89" s="128"/>
      <c r="AR89" s="128"/>
      <c r="AS89" s="128"/>
      <c r="AT89" s="128"/>
      <c r="AU89" s="128"/>
      <c r="AV89" s="128"/>
      <c r="AW89" s="128"/>
      <c r="AX89" s="128"/>
      <c r="AY89" s="128"/>
      <c r="AZ89" s="128"/>
      <c r="BA89" s="128"/>
      <c r="BB89" s="128"/>
      <c r="BC89" s="128"/>
      <c r="BD89" s="128"/>
      <c r="BE89" s="128"/>
      <c r="BF89" s="128"/>
      <c r="BG89" s="128"/>
      <c r="BH89" s="128"/>
      <c r="BI89" s="128"/>
      <c r="BJ89" s="128"/>
      <c r="BK89" s="128"/>
      <c r="BL89" s="128"/>
      <c r="BM89" s="128"/>
      <c r="BN89" s="128"/>
      <c r="BO89" s="128"/>
      <c r="BP89" s="128"/>
      <c r="BQ89" s="128"/>
      <c r="BR89" s="128"/>
      <c r="BS89" s="128"/>
      <c r="BT89" s="128"/>
      <c r="BU89" s="128"/>
      <c r="BV89" s="128"/>
      <c r="BW89" s="128"/>
      <c r="BX89" s="128"/>
      <c r="BY89" s="128"/>
      <c r="BZ89" s="128"/>
      <c r="CA89" s="128"/>
      <c r="CB89" s="128"/>
      <c r="CC89" s="128"/>
      <c r="CD89" s="128"/>
      <c r="CE89" s="128"/>
      <c r="CF89" s="128"/>
      <c r="CG89" s="128"/>
      <c r="CH89" s="128"/>
      <c r="CI89" s="128"/>
      <c r="CJ89" s="128"/>
      <c r="CK89" s="128"/>
      <c r="CL89" s="128"/>
      <c r="CM89" s="128"/>
      <c r="CN89" s="128"/>
      <c r="CO89" s="128"/>
      <c r="CP89" s="128"/>
      <c r="CQ89" s="128"/>
      <c r="CR89" s="128"/>
      <c r="CS89" s="128"/>
      <c r="CT89" s="128"/>
      <c r="CU89" s="128"/>
      <c r="CV89" s="128"/>
      <c r="CW89" s="128"/>
      <c r="CX89" s="128"/>
      <c r="CY89" s="128"/>
      <c r="CZ89" s="128"/>
      <c r="DA89" s="128"/>
      <c r="DB89" s="128"/>
      <c r="DC89" s="128"/>
      <c r="DD89" s="128"/>
      <c r="DE89" s="128"/>
      <c r="DF89" s="128"/>
      <c r="DG89" s="128"/>
      <c r="DH89" s="128"/>
      <c r="DI89" s="128"/>
      <c r="DJ89" s="128"/>
      <c r="DK89" s="128"/>
      <c r="DL89" s="128"/>
      <c r="DM89" s="128"/>
      <c r="DN89" s="128"/>
      <c r="DO89" s="128"/>
      <c r="DP89" s="128"/>
      <c r="DQ89" s="128"/>
      <c r="DR89" s="127"/>
      <c r="DS89" s="127"/>
      <c r="DT89" s="127"/>
      <c r="DU89" s="127"/>
      <c r="DV89" s="127"/>
      <c r="DW89" s="127"/>
      <c r="DX89" s="127"/>
      <c r="DY89" s="127"/>
      <c r="DZ89" s="127"/>
      <c r="EA89" s="127"/>
      <c r="EB89" s="127"/>
      <c r="EC89" s="127"/>
      <c r="ED89" s="127"/>
      <c r="EE89" s="127"/>
      <c r="EF89" s="127"/>
      <c r="EG89" s="127"/>
      <c r="EH89" s="127"/>
      <c r="EI89" s="127"/>
      <c r="EJ89" s="127"/>
      <c r="EK89" s="127"/>
      <c r="EL89" s="127"/>
      <c r="EM89" s="127"/>
    </row>
    <row r="90" spans="1:143">
      <c r="A90" s="127"/>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c r="AA90" s="128"/>
      <c r="AB90" s="128"/>
      <c r="AC90" s="128"/>
      <c r="AD90" s="128"/>
      <c r="AE90" s="128"/>
      <c r="AF90" s="128"/>
      <c r="AG90" s="128"/>
      <c r="AH90" s="128"/>
      <c r="AI90" s="128"/>
      <c r="AJ90" s="128"/>
      <c r="AK90" s="128"/>
      <c r="AL90" s="128"/>
      <c r="AM90" s="128"/>
      <c r="AN90" s="128"/>
      <c r="AO90" s="128"/>
      <c r="AP90" s="128"/>
      <c r="AQ90" s="128"/>
      <c r="AR90" s="128"/>
      <c r="AS90" s="128"/>
      <c r="AT90" s="128"/>
      <c r="AU90" s="128"/>
      <c r="AV90" s="128"/>
      <c r="AW90" s="128"/>
      <c r="AX90" s="128"/>
      <c r="AY90" s="128"/>
      <c r="AZ90" s="128"/>
      <c r="BA90" s="128"/>
      <c r="BB90" s="128"/>
      <c r="BC90" s="128"/>
      <c r="BD90" s="128"/>
      <c r="BE90" s="128"/>
      <c r="BF90" s="128"/>
      <c r="BG90" s="128"/>
      <c r="BH90" s="128"/>
      <c r="BI90" s="128"/>
      <c r="BJ90" s="128"/>
      <c r="BK90" s="128"/>
      <c r="BL90" s="128"/>
      <c r="BM90" s="128"/>
      <c r="BN90" s="128"/>
      <c r="BO90" s="128"/>
      <c r="BP90" s="128"/>
      <c r="BQ90" s="128"/>
      <c r="BR90" s="128"/>
      <c r="BS90" s="128"/>
      <c r="BT90" s="128"/>
      <c r="BU90" s="128"/>
      <c r="BV90" s="128"/>
      <c r="BW90" s="128"/>
      <c r="BX90" s="128"/>
      <c r="BY90" s="128"/>
      <c r="BZ90" s="128"/>
      <c r="CA90" s="128"/>
      <c r="CB90" s="128"/>
      <c r="CC90" s="128"/>
      <c r="CD90" s="128"/>
      <c r="CE90" s="128"/>
      <c r="CF90" s="128"/>
      <c r="CG90" s="128"/>
      <c r="CH90" s="128"/>
      <c r="CI90" s="128"/>
      <c r="CJ90" s="128"/>
      <c r="CK90" s="128"/>
      <c r="CL90" s="128"/>
      <c r="CM90" s="128"/>
      <c r="CN90" s="128"/>
      <c r="CO90" s="128"/>
      <c r="CP90" s="128"/>
      <c r="CQ90" s="128"/>
      <c r="CR90" s="128"/>
      <c r="CS90" s="128"/>
      <c r="CT90" s="128"/>
      <c r="CU90" s="128"/>
      <c r="CV90" s="128"/>
      <c r="CW90" s="128"/>
      <c r="CX90" s="128"/>
      <c r="CY90" s="128"/>
      <c r="CZ90" s="128"/>
      <c r="DA90" s="128"/>
      <c r="DB90" s="128"/>
      <c r="DC90" s="128"/>
      <c r="DD90" s="128"/>
      <c r="DE90" s="128"/>
      <c r="DF90" s="128"/>
      <c r="DG90" s="128"/>
      <c r="DH90" s="128"/>
      <c r="DI90" s="128"/>
      <c r="DJ90" s="128"/>
      <c r="DK90" s="128"/>
      <c r="DL90" s="128"/>
      <c r="DM90" s="128"/>
      <c r="DN90" s="128"/>
      <c r="DO90" s="128"/>
      <c r="DP90" s="128"/>
      <c r="DQ90" s="128"/>
      <c r="DR90" s="127"/>
      <c r="DS90" s="127"/>
      <c r="DT90" s="127"/>
      <c r="DU90" s="127"/>
      <c r="DV90" s="127"/>
      <c r="DW90" s="127"/>
      <c r="DX90" s="127"/>
      <c r="DY90" s="127"/>
      <c r="DZ90" s="127"/>
      <c r="EA90" s="127"/>
      <c r="EB90" s="127"/>
      <c r="EC90" s="127"/>
      <c r="ED90" s="127"/>
      <c r="EE90" s="127"/>
      <c r="EF90" s="127"/>
      <c r="EG90" s="127"/>
      <c r="EH90" s="127"/>
      <c r="EI90" s="127"/>
      <c r="EJ90" s="127"/>
      <c r="EK90" s="127"/>
      <c r="EL90" s="127"/>
      <c r="EM90" s="127"/>
    </row>
    <row r="91" spans="1:143">
      <c r="A91" s="127"/>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c r="AA91" s="128"/>
      <c r="AB91" s="128"/>
      <c r="AC91" s="128"/>
      <c r="AD91" s="128"/>
      <c r="AE91" s="128"/>
      <c r="AF91" s="128"/>
      <c r="AG91" s="128"/>
      <c r="AH91" s="128"/>
      <c r="AI91" s="128"/>
      <c r="AJ91" s="128"/>
      <c r="AK91" s="128"/>
      <c r="AL91" s="128"/>
      <c r="AM91" s="128"/>
      <c r="AN91" s="128"/>
      <c r="AO91" s="128"/>
      <c r="AP91" s="128"/>
      <c r="AQ91" s="128"/>
      <c r="AR91" s="128"/>
      <c r="AS91" s="128"/>
      <c r="AT91" s="128"/>
      <c r="AU91" s="128"/>
      <c r="AV91" s="128"/>
      <c r="AW91" s="128"/>
      <c r="AX91" s="128"/>
      <c r="AY91" s="128"/>
      <c r="AZ91" s="128"/>
      <c r="BA91" s="128"/>
      <c r="BB91" s="128"/>
      <c r="BC91" s="128"/>
      <c r="BD91" s="128"/>
      <c r="BE91" s="128"/>
      <c r="BF91" s="128"/>
      <c r="BG91" s="128"/>
      <c r="BH91" s="128"/>
      <c r="BI91" s="128"/>
      <c r="BJ91" s="128"/>
      <c r="BK91" s="128"/>
      <c r="BL91" s="128"/>
      <c r="BM91" s="128"/>
      <c r="BN91" s="128"/>
      <c r="BO91" s="128"/>
      <c r="BP91" s="128"/>
      <c r="BQ91" s="128"/>
      <c r="BR91" s="128"/>
      <c r="BS91" s="128"/>
      <c r="BT91" s="128"/>
      <c r="BU91" s="128"/>
      <c r="BV91" s="128"/>
      <c r="BW91" s="128"/>
      <c r="BX91" s="128"/>
      <c r="BY91" s="128"/>
      <c r="BZ91" s="128"/>
      <c r="CA91" s="128"/>
      <c r="CB91" s="128"/>
      <c r="CC91" s="128"/>
      <c r="CD91" s="128"/>
      <c r="CE91" s="128"/>
      <c r="CF91" s="128"/>
      <c r="CG91" s="128"/>
      <c r="CH91" s="128"/>
      <c r="CI91" s="128"/>
      <c r="CJ91" s="128"/>
      <c r="CK91" s="128"/>
      <c r="CL91" s="128"/>
      <c r="CM91" s="128"/>
      <c r="CN91" s="128"/>
      <c r="CO91" s="128"/>
      <c r="CP91" s="128"/>
      <c r="CQ91" s="128"/>
      <c r="CR91" s="128"/>
      <c r="CS91" s="128"/>
      <c r="CT91" s="128"/>
      <c r="CU91" s="128"/>
      <c r="CV91" s="128"/>
      <c r="CW91" s="128"/>
      <c r="CX91" s="128"/>
      <c r="CY91" s="128"/>
      <c r="CZ91" s="128"/>
      <c r="DA91" s="128"/>
      <c r="DB91" s="128"/>
      <c r="DC91" s="128"/>
      <c r="DD91" s="128"/>
      <c r="DE91" s="128"/>
      <c r="DF91" s="128"/>
      <c r="DG91" s="128"/>
      <c r="DH91" s="128"/>
      <c r="DI91" s="128"/>
      <c r="DJ91" s="128"/>
      <c r="DK91" s="128"/>
      <c r="DL91" s="128"/>
      <c r="DM91" s="128"/>
      <c r="DN91" s="128"/>
      <c r="DO91" s="128"/>
      <c r="DP91" s="128"/>
      <c r="DQ91" s="128"/>
      <c r="DR91" s="127"/>
      <c r="DS91" s="127"/>
      <c r="DT91" s="127"/>
      <c r="DU91" s="127"/>
      <c r="DV91" s="127"/>
      <c r="DW91" s="127"/>
      <c r="DX91" s="127"/>
      <c r="DY91" s="127"/>
      <c r="DZ91" s="127"/>
      <c r="EA91" s="127"/>
      <c r="EB91" s="127"/>
      <c r="EC91" s="127"/>
      <c r="ED91" s="127"/>
      <c r="EE91" s="127"/>
      <c r="EF91" s="127"/>
      <c r="EG91" s="127"/>
      <c r="EH91" s="127"/>
      <c r="EI91" s="127"/>
      <c r="EJ91" s="127"/>
      <c r="EK91" s="127"/>
      <c r="EL91" s="127"/>
      <c r="EM91" s="127"/>
    </row>
    <row r="92" spans="1:143">
      <c r="A92" s="127"/>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c r="AA92" s="128"/>
      <c r="AB92" s="128"/>
      <c r="AC92" s="128"/>
      <c r="AD92" s="128"/>
      <c r="AE92" s="128"/>
      <c r="AF92" s="128"/>
      <c r="AG92" s="128"/>
      <c r="AH92" s="128"/>
      <c r="AI92" s="128"/>
      <c r="AJ92" s="128"/>
      <c r="AK92" s="128"/>
      <c r="AL92" s="128"/>
      <c r="AM92" s="128"/>
      <c r="AN92" s="128"/>
      <c r="AO92" s="128"/>
      <c r="AP92" s="128"/>
      <c r="AQ92" s="128"/>
      <c r="AR92" s="128"/>
      <c r="AS92" s="128"/>
      <c r="AT92" s="128"/>
      <c r="AU92" s="128"/>
      <c r="AV92" s="128"/>
      <c r="AW92" s="128"/>
      <c r="AX92" s="128"/>
      <c r="AY92" s="128"/>
      <c r="AZ92" s="128"/>
      <c r="BA92" s="128"/>
      <c r="BB92" s="128"/>
      <c r="BC92" s="128"/>
      <c r="BD92" s="128"/>
      <c r="BE92" s="128"/>
      <c r="BF92" s="128"/>
      <c r="BG92" s="128"/>
      <c r="BH92" s="128"/>
      <c r="BI92" s="128"/>
      <c r="BJ92" s="128"/>
      <c r="BK92" s="128"/>
      <c r="BL92" s="128"/>
      <c r="BM92" s="128"/>
      <c r="BN92" s="128"/>
      <c r="BO92" s="128"/>
      <c r="BP92" s="128"/>
      <c r="BQ92" s="128"/>
      <c r="BR92" s="128"/>
      <c r="BS92" s="128"/>
      <c r="BT92" s="128"/>
      <c r="BU92" s="128"/>
      <c r="BV92" s="128"/>
      <c r="BW92" s="128"/>
      <c r="BX92" s="128"/>
      <c r="BY92" s="128"/>
      <c r="BZ92" s="128"/>
      <c r="CA92" s="128"/>
      <c r="CB92" s="128"/>
      <c r="CC92" s="128"/>
      <c r="CD92" s="128"/>
      <c r="CE92" s="128"/>
      <c r="CF92" s="128"/>
      <c r="CG92" s="128"/>
      <c r="CH92" s="128"/>
      <c r="CI92" s="128"/>
      <c r="CJ92" s="128"/>
      <c r="CK92" s="128"/>
      <c r="CL92" s="128"/>
      <c r="CM92" s="128"/>
      <c r="CN92" s="128"/>
      <c r="CO92" s="128"/>
      <c r="CP92" s="128"/>
      <c r="CQ92" s="128"/>
      <c r="CR92" s="128"/>
      <c r="CS92" s="128"/>
      <c r="CT92" s="128"/>
      <c r="CU92" s="128"/>
      <c r="CV92" s="128"/>
      <c r="CW92" s="128"/>
      <c r="CX92" s="128"/>
      <c r="CY92" s="128"/>
      <c r="CZ92" s="128"/>
      <c r="DA92" s="128"/>
      <c r="DB92" s="128"/>
      <c r="DC92" s="128"/>
      <c r="DD92" s="128"/>
      <c r="DE92" s="128"/>
      <c r="DF92" s="128"/>
      <c r="DG92" s="128"/>
      <c r="DH92" s="128"/>
      <c r="DI92" s="128"/>
      <c r="DJ92" s="128"/>
      <c r="DK92" s="128"/>
      <c r="DL92" s="128"/>
      <c r="DM92" s="128"/>
      <c r="DN92" s="128"/>
      <c r="DO92" s="128"/>
      <c r="DP92" s="128"/>
      <c r="DQ92" s="128"/>
      <c r="DR92" s="127"/>
      <c r="DS92" s="127"/>
      <c r="DT92" s="127"/>
      <c r="DU92" s="127"/>
      <c r="DV92" s="127"/>
      <c r="DW92" s="127"/>
      <c r="DX92" s="127"/>
      <c r="DY92" s="127"/>
      <c r="DZ92" s="127"/>
      <c r="EA92" s="127"/>
      <c r="EB92" s="127"/>
      <c r="EC92" s="127"/>
      <c r="ED92" s="127"/>
      <c r="EE92" s="127"/>
      <c r="EF92" s="127"/>
      <c r="EG92" s="127"/>
      <c r="EH92" s="127"/>
      <c r="EI92" s="127"/>
      <c r="EJ92" s="127"/>
      <c r="EK92" s="127"/>
      <c r="EL92" s="127"/>
      <c r="EM92" s="127"/>
    </row>
    <row r="93" spans="1:143">
      <c r="A93" s="127"/>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c r="AA93" s="128"/>
      <c r="AB93" s="128"/>
      <c r="AC93" s="128"/>
      <c r="AD93" s="128"/>
      <c r="AE93" s="128"/>
      <c r="AF93" s="128"/>
      <c r="AG93" s="128"/>
      <c r="AH93" s="128"/>
      <c r="AI93" s="128"/>
      <c r="AJ93" s="128"/>
      <c r="AK93" s="128"/>
      <c r="AL93" s="128"/>
      <c r="AM93" s="128"/>
      <c r="AN93" s="128"/>
      <c r="AO93" s="128"/>
      <c r="AP93" s="128"/>
      <c r="AQ93" s="128"/>
      <c r="AR93" s="128"/>
      <c r="AS93" s="128"/>
      <c r="AT93" s="128"/>
      <c r="AU93" s="128"/>
      <c r="AV93" s="128"/>
      <c r="AW93" s="128"/>
      <c r="AX93" s="128"/>
      <c r="AY93" s="128"/>
      <c r="AZ93" s="128"/>
      <c r="BA93" s="128"/>
      <c r="BB93" s="128"/>
      <c r="BC93" s="128"/>
      <c r="BD93" s="128"/>
      <c r="BE93" s="128"/>
      <c r="BF93" s="128"/>
      <c r="BG93" s="128"/>
      <c r="BH93" s="128"/>
      <c r="BI93" s="128"/>
      <c r="BJ93" s="128"/>
      <c r="BK93" s="128"/>
      <c r="BL93" s="128"/>
      <c r="BM93" s="128"/>
      <c r="BN93" s="128"/>
      <c r="BO93" s="128"/>
      <c r="BP93" s="128"/>
      <c r="BQ93" s="128"/>
      <c r="BR93" s="128"/>
      <c r="BS93" s="128"/>
      <c r="BT93" s="128"/>
      <c r="BU93" s="128"/>
      <c r="BV93" s="128"/>
      <c r="BW93" s="128"/>
      <c r="BX93" s="128"/>
      <c r="BY93" s="128"/>
      <c r="BZ93" s="128"/>
      <c r="CA93" s="128"/>
      <c r="CB93" s="128"/>
      <c r="CC93" s="128"/>
      <c r="CD93" s="128"/>
      <c r="CE93" s="128"/>
      <c r="CF93" s="128"/>
      <c r="CG93" s="128"/>
      <c r="CH93" s="128"/>
      <c r="CI93" s="128"/>
      <c r="CJ93" s="128"/>
      <c r="CK93" s="128"/>
      <c r="CL93" s="128"/>
      <c r="CM93" s="128"/>
      <c r="CN93" s="128"/>
      <c r="CO93" s="128"/>
      <c r="CP93" s="128"/>
      <c r="CQ93" s="128"/>
      <c r="CR93" s="128"/>
      <c r="CS93" s="128"/>
      <c r="CT93" s="128"/>
      <c r="CU93" s="128"/>
      <c r="CV93" s="128"/>
      <c r="CW93" s="128"/>
      <c r="CX93" s="128"/>
      <c r="CY93" s="128"/>
      <c r="CZ93" s="128"/>
      <c r="DA93" s="128"/>
      <c r="DB93" s="128"/>
      <c r="DC93" s="128"/>
      <c r="DD93" s="128"/>
      <c r="DE93" s="128"/>
      <c r="DF93" s="128"/>
      <c r="DG93" s="128"/>
      <c r="DH93" s="128"/>
      <c r="DI93" s="128"/>
      <c r="DJ93" s="128"/>
      <c r="DK93" s="128"/>
      <c r="DL93" s="128"/>
      <c r="DM93" s="128"/>
      <c r="DN93" s="128"/>
      <c r="DO93" s="128"/>
      <c r="DP93" s="128"/>
      <c r="DQ93" s="128"/>
      <c r="DR93" s="127"/>
      <c r="DS93" s="127"/>
      <c r="DT93" s="127"/>
      <c r="DU93" s="127"/>
      <c r="DV93" s="127"/>
      <c r="DW93" s="127"/>
      <c r="DX93" s="127"/>
      <c r="DY93" s="127"/>
      <c r="DZ93" s="127"/>
      <c r="EA93" s="127"/>
      <c r="EB93" s="127"/>
      <c r="EC93" s="127"/>
      <c r="ED93" s="127"/>
      <c r="EE93" s="127"/>
      <c r="EF93" s="127"/>
      <c r="EG93" s="127"/>
      <c r="EH93" s="127"/>
      <c r="EI93" s="127"/>
      <c r="EJ93" s="127"/>
      <c r="EK93" s="127"/>
      <c r="EL93" s="127"/>
      <c r="EM93" s="127"/>
    </row>
    <row r="94" spans="1:143">
      <c r="A94" s="127"/>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c r="AA94" s="128"/>
      <c r="AB94" s="128"/>
      <c r="AC94" s="128"/>
      <c r="AD94" s="128"/>
      <c r="AE94" s="128"/>
      <c r="AF94" s="128"/>
      <c r="AG94" s="128"/>
      <c r="AH94" s="128"/>
      <c r="AI94" s="128"/>
      <c r="AJ94" s="128"/>
      <c r="AK94" s="128"/>
      <c r="AL94" s="128"/>
      <c r="AM94" s="128"/>
      <c r="AN94" s="128"/>
      <c r="AO94" s="128"/>
      <c r="AP94" s="128"/>
      <c r="AQ94" s="128"/>
      <c r="AR94" s="128"/>
      <c r="AS94" s="128"/>
      <c r="AT94" s="128"/>
      <c r="AU94" s="128"/>
      <c r="AV94" s="128"/>
      <c r="AW94" s="128"/>
      <c r="AX94" s="128"/>
      <c r="AY94" s="128"/>
      <c r="AZ94" s="128"/>
      <c r="BA94" s="128"/>
      <c r="BB94" s="128"/>
      <c r="BC94" s="128"/>
      <c r="BD94" s="128"/>
      <c r="BE94" s="128"/>
      <c r="BF94" s="128"/>
      <c r="BG94" s="128"/>
      <c r="BH94" s="128"/>
      <c r="BI94" s="128"/>
      <c r="BJ94" s="128"/>
      <c r="BK94" s="128"/>
      <c r="BL94" s="128"/>
      <c r="BM94" s="128"/>
      <c r="BN94" s="128"/>
      <c r="BO94" s="128"/>
      <c r="BP94" s="128"/>
      <c r="BQ94" s="128"/>
      <c r="BR94" s="128"/>
      <c r="BS94" s="128"/>
      <c r="BT94" s="128"/>
      <c r="BU94" s="128"/>
      <c r="BV94" s="128"/>
      <c r="BW94" s="128"/>
      <c r="BX94" s="128"/>
      <c r="BY94" s="128"/>
      <c r="BZ94" s="128"/>
      <c r="CA94" s="128"/>
      <c r="CB94" s="128"/>
      <c r="CC94" s="128"/>
      <c r="CD94" s="128"/>
      <c r="CE94" s="128"/>
      <c r="CF94" s="128"/>
      <c r="CG94" s="128"/>
      <c r="CH94" s="128"/>
      <c r="CI94" s="128"/>
      <c r="CJ94" s="128"/>
      <c r="CK94" s="128"/>
      <c r="CL94" s="128"/>
      <c r="CM94" s="128"/>
      <c r="CN94" s="128"/>
      <c r="CO94" s="128"/>
      <c r="CP94" s="128"/>
      <c r="CQ94" s="128"/>
      <c r="CR94" s="128"/>
      <c r="CS94" s="128"/>
      <c r="CT94" s="128"/>
      <c r="CU94" s="128"/>
      <c r="CV94" s="128"/>
      <c r="CW94" s="128"/>
      <c r="CX94" s="128"/>
      <c r="CY94" s="128"/>
      <c r="CZ94" s="128"/>
      <c r="DA94" s="128"/>
      <c r="DB94" s="128"/>
      <c r="DC94" s="128"/>
      <c r="DD94" s="128"/>
      <c r="DE94" s="128"/>
      <c r="DF94" s="128"/>
      <c r="DG94" s="128"/>
      <c r="DH94" s="128"/>
      <c r="DI94" s="128"/>
      <c r="DJ94" s="128"/>
      <c r="DK94" s="128"/>
      <c r="DL94" s="128"/>
      <c r="DM94" s="128"/>
      <c r="DN94" s="128"/>
      <c r="DO94" s="128"/>
      <c r="DP94" s="128"/>
      <c r="DQ94" s="128"/>
      <c r="DR94" s="127"/>
      <c r="DS94" s="127"/>
      <c r="DT94" s="127"/>
      <c r="DU94" s="127"/>
      <c r="DV94" s="127"/>
      <c r="DW94" s="127"/>
      <c r="DX94" s="127"/>
      <c r="DY94" s="127"/>
      <c r="DZ94" s="127"/>
      <c r="EA94" s="127"/>
      <c r="EB94" s="127"/>
      <c r="EC94" s="127"/>
      <c r="ED94" s="127"/>
      <c r="EE94" s="127"/>
      <c r="EF94" s="127"/>
      <c r="EG94" s="127"/>
      <c r="EH94" s="127"/>
      <c r="EI94" s="127"/>
      <c r="EJ94" s="127"/>
      <c r="EK94" s="127"/>
      <c r="EL94" s="127"/>
      <c r="EM94" s="127"/>
    </row>
    <row r="95" spans="1:143">
      <c r="A95" s="127"/>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c r="AA95" s="128"/>
      <c r="AB95" s="128"/>
      <c r="AC95" s="128"/>
      <c r="AD95" s="128"/>
      <c r="AE95" s="128"/>
      <c r="AF95" s="128"/>
      <c r="AG95" s="128"/>
      <c r="AH95" s="128"/>
      <c r="AI95" s="128"/>
      <c r="AJ95" s="128"/>
      <c r="AK95" s="128"/>
      <c r="AL95" s="128"/>
      <c r="AM95" s="128"/>
      <c r="AN95" s="128"/>
      <c r="AO95" s="128"/>
      <c r="AP95" s="128"/>
      <c r="AQ95" s="128"/>
      <c r="AR95" s="128"/>
      <c r="AS95" s="128"/>
      <c r="AT95" s="128"/>
      <c r="AU95" s="128"/>
      <c r="AV95" s="128"/>
      <c r="AW95" s="128"/>
      <c r="AX95" s="128"/>
      <c r="AY95" s="128"/>
      <c r="AZ95" s="128"/>
      <c r="BA95" s="128"/>
      <c r="BB95" s="128"/>
      <c r="BC95" s="128"/>
      <c r="BD95" s="128"/>
      <c r="BE95" s="128"/>
      <c r="BF95" s="128"/>
      <c r="BG95" s="128"/>
      <c r="BH95" s="128"/>
      <c r="BI95" s="128"/>
      <c r="BJ95" s="128"/>
      <c r="BK95" s="128"/>
      <c r="BL95" s="128"/>
      <c r="BM95" s="128"/>
      <c r="BN95" s="128"/>
      <c r="BO95" s="128"/>
      <c r="BP95" s="128"/>
      <c r="BQ95" s="128"/>
      <c r="BR95" s="128"/>
      <c r="BS95" s="128"/>
      <c r="BT95" s="128"/>
      <c r="BU95" s="128"/>
      <c r="BV95" s="128"/>
      <c r="BW95" s="128"/>
      <c r="BX95" s="128"/>
      <c r="BY95" s="128"/>
      <c r="BZ95" s="128"/>
      <c r="CA95" s="128"/>
      <c r="CB95" s="128"/>
      <c r="CC95" s="128"/>
      <c r="CD95" s="128"/>
      <c r="CE95" s="128"/>
      <c r="CF95" s="128"/>
      <c r="CG95" s="128"/>
      <c r="CH95" s="128"/>
      <c r="CI95" s="128"/>
      <c r="CJ95" s="128"/>
      <c r="CK95" s="128"/>
      <c r="CL95" s="128"/>
      <c r="CM95" s="128"/>
      <c r="CN95" s="128"/>
      <c r="CO95" s="128"/>
      <c r="CP95" s="128"/>
      <c r="CQ95" s="128"/>
      <c r="CR95" s="128"/>
      <c r="CS95" s="128"/>
      <c r="CT95" s="128"/>
      <c r="CU95" s="128"/>
      <c r="CV95" s="128"/>
      <c r="CW95" s="128"/>
      <c r="CX95" s="128"/>
      <c r="CY95" s="128"/>
      <c r="CZ95" s="128"/>
      <c r="DA95" s="128"/>
      <c r="DB95" s="128"/>
      <c r="DC95" s="128"/>
      <c r="DD95" s="128"/>
      <c r="DE95" s="128"/>
      <c r="DF95" s="128"/>
      <c r="DG95" s="128"/>
      <c r="DH95" s="128"/>
      <c r="DI95" s="128"/>
      <c r="DJ95" s="128"/>
      <c r="DK95" s="128"/>
      <c r="DL95" s="128"/>
      <c r="DM95" s="128"/>
      <c r="DN95" s="128"/>
      <c r="DO95" s="128"/>
      <c r="DP95" s="128"/>
      <c r="DQ95" s="128"/>
      <c r="DR95" s="127"/>
      <c r="DS95" s="127"/>
      <c r="DT95" s="127"/>
      <c r="DU95" s="127"/>
      <c r="DV95" s="127"/>
      <c r="DW95" s="127"/>
      <c r="DX95" s="127"/>
      <c r="DY95" s="127"/>
      <c r="DZ95" s="127"/>
      <c r="EA95" s="127"/>
      <c r="EB95" s="127"/>
      <c r="EC95" s="127"/>
      <c r="ED95" s="127"/>
      <c r="EE95" s="127"/>
      <c r="EF95" s="127"/>
      <c r="EG95" s="127"/>
      <c r="EH95" s="127"/>
      <c r="EI95" s="127"/>
      <c r="EJ95" s="127"/>
      <c r="EK95" s="127"/>
      <c r="EL95" s="127"/>
      <c r="EM95" s="127"/>
    </row>
    <row r="96" spans="1:143">
      <c r="A96" s="127"/>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c r="AA96" s="128"/>
      <c r="AB96" s="128"/>
      <c r="AC96" s="128"/>
      <c r="AD96" s="128"/>
      <c r="AE96" s="128"/>
      <c r="AF96" s="128"/>
      <c r="AG96" s="128"/>
      <c r="AH96" s="128"/>
      <c r="AI96" s="128"/>
      <c r="AJ96" s="128"/>
      <c r="AK96" s="128"/>
      <c r="AL96" s="128"/>
      <c r="AM96" s="128"/>
      <c r="AN96" s="128"/>
      <c r="AO96" s="128"/>
      <c r="AP96" s="128"/>
      <c r="AQ96" s="128"/>
      <c r="AR96" s="128"/>
      <c r="AS96" s="128"/>
      <c r="AT96" s="128"/>
      <c r="AU96" s="128"/>
      <c r="AV96" s="128"/>
      <c r="AW96" s="128"/>
      <c r="AX96" s="128"/>
      <c r="AY96" s="128"/>
      <c r="AZ96" s="128"/>
      <c r="BA96" s="128"/>
      <c r="BB96" s="128"/>
      <c r="BC96" s="128"/>
      <c r="BD96" s="128"/>
      <c r="BE96" s="128"/>
      <c r="BF96" s="128"/>
      <c r="BG96" s="128"/>
      <c r="BH96" s="128"/>
      <c r="BI96" s="128"/>
      <c r="BJ96" s="128"/>
      <c r="BK96" s="128"/>
      <c r="BL96" s="128"/>
      <c r="BM96" s="128"/>
      <c r="BN96" s="128"/>
      <c r="BO96" s="128"/>
      <c r="BP96" s="128"/>
      <c r="BQ96" s="128"/>
      <c r="BR96" s="128"/>
      <c r="BS96" s="128"/>
      <c r="BT96" s="128"/>
      <c r="BU96" s="128"/>
      <c r="BV96" s="128"/>
      <c r="BW96" s="128"/>
      <c r="BX96" s="128"/>
      <c r="BY96" s="128"/>
      <c r="BZ96" s="128"/>
      <c r="CA96" s="128"/>
      <c r="CB96" s="128"/>
      <c r="CC96" s="128"/>
      <c r="CD96" s="128"/>
      <c r="CE96" s="128"/>
      <c r="CF96" s="128"/>
      <c r="CG96" s="128"/>
      <c r="CH96" s="128"/>
      <c r="CI96" s="128"/>
      <c r="CJ96" s="128"/>
      <c r="CK96" s="128"/>
      <c r="CL96" s="128"/>
      <c r="CM96" s="128"/>
      <c r="CN96" s="128"/>
      <c r="CO96" s="128"/>
      <c r="CP96" s="128"/>
      <c r="CQ96" s="128"/>
      <c r="CR96" s="128"/>
      <c r="CS96" s="128"/>
      <c r="CT96" s="128"/>
      <c r="CU96" s="128"/>
      <c r="CV96" s="128"/>
      <c r="CW96" s="128"/>
      <c r="CX96" s="128"/>
      <c r="CY96" s="128"/>
      <c r="CZ96" s="128"/>
      <c r="DA96" s="128"/>
      <c r="DB96" s="128"/>
      <c r="DC96" s="128"/>
      <c r="DD96" s="128"/>
      <c r="DE96" s="128"/>
      <c r="DF96" s="128"/>
      <c r="DG96" s="128"/>
      <c r="DH96" s="128"/>
      <c r="DI96" s="128"/>
      <c r="DJ96" s="128"/>
      <c r="DK96" s="128"/>
      <c r="DL96" s="128"/>
      <c r="DM96" s="128"/>
      <c r="DN96" s="128"/>
      <c r="DO96" s="128"/>
      <c r="DP96" s="128"/>
      <c r="DQ96" s="128"/>
      <c r="DR96" s="127"/>
      <c r="DS96" s="127"/>
      <c r="DT96" s="127"/>
      <c r="DU96" s="127"/>
      <c r="DV96" s="127"/>
      <c r="DW96" s="127"/>
      <c r="DX96" s="127"/>
      <c r="DY96" s="127"/>
      <c r="DZ96" s="127"/>
      <c r="EA96" s="127"/>
      <c r="EB96" s="127"/>
      <c r="EC96" s="127"/>
      <c r="ED96" s="127"/>
      <c r="EE96" s="127"/>
      <c r="EF96" s="127"/>
      <c r="EG96" s="127"/>
      <c r="EH96" s="127"/>
      <c r="EI96" s="127"/>
      <c r="EJ96" s="127"/>
      <c r="EK96" s="127"/>
      <c r="EL96" s="127"/>
      <c r="EM96" s="127"/>
    </row>
    <row r="97" spans="1:143">
      <c r="A97" s="127"/>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c r="AA97" s="128"/>
      <c r="AB97" s="128"/>
      <c r="AC97" s="128"/>
      <c r="AD97" s="128"/>
      <c r="AE97" s="128"/>
      <c r="AF97" s="128"/>
      <c r="AG97" s="128"/>
      <c r="AH97" s="128"/>
      <c r="AI97" s="128"/>
      <c r="AJ97" s="128"/>
      <c r="AK97" s="128"/>
      <c r="AL97" s="128"/>
      <c r="AM97" s="128"/>
      <c r="AN97" s="128"/>
      <c r="AO97" s="128"/>
      <c r="AP97" s="128"/>
      <c r="AQ97" s="128"/>
      <c r="AR97" s="128"/>
      <c r="AS97" s="128"/>
      <c r="AT97" s="128"/>
      <c r="AU97" s="128"/>
      <c r="AV97" s="128"/>
      <c r="AW97" s="128"/>
      <c r="AX97" s="128"/>
      <c r="AY97" s="128"/>
      <c r="AZ97" s="128"/>
      <c r="BA97" s="128"/>
      <c r="BB97" s="128"/>
      <c r="BC97" s="128"/>
      <c r="BD97" s="128"/>
      <c r="BE97" s="128"/>
      <c r="BF97" s="128"/>
      <c r="BG97" s="128"/>
      <c r="BH97" s="128"/>
      <c r="BI97" s="128"/>
      <c r="BJ97" s="128"/>
      <c r="BK97" s="128"/>
      <c r="BL97" s="128"/>
      <c r="BM97" s="128"/>
      <c r="BN97" s="128"/>
      <c r="BO97" s="128"/>
      <c r="BP97" s="128"/>
      <c r="BQ97" s="128"/>
      <c r="BR97" s="128"/>
      <c r="BS97" s="128"/>
      <c r="BT97" s="128"/>
      <c r="BU97" s="128"/>
      <c r="BV97" s="128"/>
      <c r="BW97" s="128"/>
      <c r="BX97" s="128"/>
      <c r="BY97" s="128"/>
      <c r="BZ97" s="128"/>
      <c r="CA97" s="128"/>
      <c r="CB97" s="128"/>
      <c r="CC97" s="128"/>
      <c r="CD97" s="128"/>
      <c r="CE97" s="128"/>
      <c r="CF97" s="128"/>
      <c r="CG97" s="128"/>
      <c r="CH97" s="128"/>
      <c r="CI97" s="128"/>
      <c r="CJ97" s="128"/>
      <c r="CK97" s="128"/>
      <c r="CL97" s="128"/>
      <c r="CM97" s="128"/>
      <c r="CN97" s="128"/>
      <c r="CO97" s="128"/>
      <c r="CP97" s="128"/>
      <c r="CQ97" s="128"/>
      <c r="CR97" s="128"/>
      <c r="CS97" s="128"/>
      <c r="CT97" s="128"/>
      <c r="CU97" s="128"/>
      <c r="CV97" s="128"/>
      <c r="CW97" s="128"/>
      <c r="CX97" s="128"/>
      <c r="CY97" s="128"/>
      <c r="CZ97" s="128"/>
      <c r="DA97" s="128"/>
      <c r="DB97" s="128"/>
      <c r="DC97" s="128"/>
      <c r="DD97" s="128"/>
      <c r="DE97" s="128"/>
      <c r="DF97" s="128"/>
      <c r="DG97" s="128"/>
      <c r="DH97" s="128"/>
      <c r="DI97" s="128"/>
      <c r="DJ97" s="128"/>
      <c r="DK97" s="128"/>
      <c r="DL97" s="128"/>
      <c r="DM97" s="128"/>
      <c r="DN97" s="128"/>
      <c r="DO97" s="128"/>
      <c r="DP97" s="128"/>
      <c r="DQ97" s="128"/>
      <c r="DR97" s="127"/>
      <c r="DS97" s="127"/>
      <c r="DT97" s="127"/>
      <c r="DU97" s="127"/>
      <c r="DV97" s="127"/>
      <c r="DW97" s="127"/>
      <c r="DX97" s="127"/>
      <c r="DY97" s="127"/>
      <c r="DZ97" s="127"/>
      <c r="EA97" s="127"/>
      <c r="EB97" s="127"/>
      <c r="EC97" s="127"/>
      <c r="ED97" s="127"/>
      <c r="EE97" s="127"/>
      <c r="EF97" s="127"/>
      <c r="EG97" s="127"/>
      <c r="EH97" s="127"/>
      <c r="EI97" s="127"/>
      <c r="EJ97" s="127"/>
      <c r="EK97" s="127"/>
      <c r="EL97" s="127"/>
      <c r="EM97" s="127"/>
    </row>
    <row r="98" spans="1:143">
      <c r="A98" s="127"/>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c r="AA98" s="128"/>
      <c r="AB98" s="128"/>
      <c r="AC98" s="128"/>
      <c r="AD98" s="128"/>
      <c r="AE98" s="128"/>
      <c r="AF98" s="128"/>
      <c r="AG98" s="128"/>
      <c r="AH98" s="128"/>
      <c r="AI98" s="128"/>
      <c r="AJ98" s="128"/>
      <c r="AK98" s="128"/>
      <c r="AL98" s="128"/>
      <c r="AM98" s="128"/>
      <c r="AN98" s="128"/>
      <c r="AO98" s="128"/>
      <c r="AP98" s="128"/>
      <c r="AQ98" s="128"/>
      <c r="AR98" s="128"/>
      <c r="AS98" s="128"/>
      <c r="AT98" s="128"/>
      <c r="AU98" s="128"/>
      <c r="AV98" s="128"/>
      <c r="AW98" s="128"/>
      <c r="AX98" s="128"/>
      <c r="AY98" s="128"/>
      <c r="AZ98" s="128"/>
      <c r="BA98" s="128"/>
      <c r="BB98" s="128"/>
      <c r="BC98" s="128"/>
      <c r="BD98" s="128"/>
      <c r="BE98" s="128"/>
      <c r="BF98" s="128"/>
      <c r="BG98" s="128"/>
      <c r="BH98" s="128"/>
      <c r="BI98" s="128"/>
      <c r="BJ98" s="128"/>
      <c r="BK98" s="128"/>
      <c r="BL98" s="128"/>
      <c r="BM98" s="128"/>
      <c r="BN98" s="128"/>
      <c r="BO98" s="128"/>
      <c r="BP98" s="128"/>
      <c r="BQ98" s="128"/>
      <c r="BR98" s="128"/>
      <c r="BS98" s="128"/>
      <c r="BT98" s="128"/>
      <c r="BU98" s="128"/>
      <c r="BV98" s="128"/>
      <c r="BW98" s="128"/>
      <c r="BX98" s="128"/>
      <c r="BY98" s="128"/>
      <c r="BZ98" s="128"/>
      <c r="CA98" s="128"/>
      <c r="CB98" s="128"/>
      <c r="CC98" s="128"/>
      <c r="CD98" s="128"/>
      <c r="CE98" s="128"/>
      <c r="CF98" s="128"/>
      <c r="CG98" s="128"/>
      <c r="CH98" s="128"/>
      <c r="CI98" s="128"/>
      <c r="CJ98" s="128"/>
      <c r="CK98" s="128"/>
      <c r="CL98" s="128"/>
      <c r="CM98" s="128"/>
      <c r="CN98" s="128"/>
      <c r="CO98" s="128"/>
      <c r="CP98" s="128"/>
      <c r="CQ98" s="128"/>
      <c r="CR98" s="128"/>
      <c r="CS98" s="128"/>
      <c r="CT98" s="128"/>
      <c r="CU98" s="128"/>
      <c r="CV98" s="128"/>
      <c r="CW98" s="128"/>
      <c r="CX98" s="128"/>
      <c r="CY98" s="128"/>
      <c r="CZ98" s="128"/>
      <c r="DA98" s="128"/>
      <c r="DB98" s="128"/>
      <c r="DC98" s="128"/>
      <c r="DD98" s="128"/>
      <c r="DE98" s="128"/>
      <c r="DF98" s="128"/>
      <c r="DG98" s="128"/>
      <c r="DH98" s="128"/>
      <c r="DI98" s="128"/>
      <c r="DJ98" s="128"/>
      <c r="DK98" s="128"/>
      <c r="DL98" s="128"/>
      <c r="DM98" s="128"/>
      <c r="DN98" s="128"/>
      <c r="DO98" s="128"/>
      <c r="DP98" s="128"/>
      <c r="DQ98" s="128"/>
      <c r="DR98" s="127"/>
      <c r="DS98" s="127"/>
      <c r="DT98" s="127"/>
      <c r="DU98" s="127"/>
      <c r="DV98" s="127"/>
      <c r="DW98" s="127"/>
      <c r="DX98" s="127"/>
      <c r="DY98" s="127"/>
      <c r="DZ98" s="127"/>
      <c r="EA98" s="127"/>
      <c r="EB98" s="127"/>
      <c r="EC98" s="127"/>
      <c r="ED98" s="127"/>
      <c r="EE98" s="127"/>
      <c r="EF98" s="127"/>
      <c r="EG98" s="127"/>
      <c r="EH98" s="127"/>
      <c r="EI98" s="127"/>
      <c r="EJ98" s="127"/>
      <c r="EK98" s="127"/>
      <c r="EL98" s="127"/>
      <c r="EM98" s="127"/>
    </row>
    <row r="99" spans="1:143">
      <c r="A99" s="127"/>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c r="AA99" s="128"/>
      <c r="AB99" s="128"/>
      <c r="AC99" s="128"/>
      <c r="AD99" s="128"/>
      <c r="AE99" s="128"/>
      <c r="AF99" s="128"/>
      <c r="AG99" s="128"/>
      <c r="AH99" s="128"/>
      <c r="AI99" s="128"/>
      <c r="AJ99" s="128"/>
      <c r="AK99" s="128"/>
      <c r="AL99" s="128"/>
      <c r="AM99" s="128"/>
      <c r="AN99" s="128"/>
      <c r="AO99" s="128"/>
      <c r="AP99" s="128"/>
      <c r="AQ99" s="128"/>
      <c r="AR99" s="128"/>
      <c r="AS99" s="128"/>
      <c r="AT99" s="128"/>
      <c r="AU99" s="128"/>
      <c r="AV99" s="128"/>
      <c r="AW99" s="128"/>
      <c r="AX99" s="128"/>
      <c r="AY99" s="128"/>
      <c r="AZ99" s="128"/>
      <c r="BA99" s="128"/>
      <c r="BB99" s="128"/>
      <c r="BC99" s="128"/>
      <c r="BD99" s="128"/>
      <c r="BE99" s="128"/>
      <c r="BF99" s="128"/>
      <c r="BG99" s="128"/>
      <c r="BH99" s="128"/>
      <c r="BI99" s="128"/>
      <c r="BJ99" s="128"/>
      <c r="BK99" s="128"/>
      <c r="BL99" s="128"/>
      <c r="BM99" s="128"/>
      <c r="BN99" s="128"/>
      <c r="BO99" s="128"/>
      <c r="BP99" s="128"/>
      <c r="BQ99" s="128"/>
      <c r="BR99" s="128"/>
      <c r="BS99" s="128"/>
      <c r="BT99" s="128"/>
      <c r="BU99" s="128"/>
      <c r="BV99" s="128"/>
      <c r="BW99" s="128"/>
      <c r="BX99" s="128"/>
      <c r="BY99" s="128"/>
      <c r="BZ99" s="128"/>
      <c r="CA99" s="128"/>
      <c r="CB99" s="128"/>
      <c r="CC99" s="128"/>
      <c r="CD99" s="128"/>
      <c r="CE99" s="128"/>
      <c r="CF99" s="128"/>
      <c r="CG99" s="128"/>
      <c r="CH99" s="128"/>
      <c r="CI99" s="128"/>
      <c r="CJ99" s="128"/>
      <c r="CK99" s="128"/>
      <c r="CL99" s="128"/>
      <c r="CM99" s="128"/>
      <c r="CN99" s="128"/>
      <c r="CO99" s="128"/>
      <c r="CP99" s="128"/>
      <c r="CQ99" s="128"/>
      <c r="CR99" s="128"/>
      <c r="CS99" s="128"/>
      <c r="CT99" s="128"/>
      <c r="CU99" s="128"/>
      <c r="CV99" s="128"/>
      <c r="CW99" s="128"/>
      <c r="CX99" s="128"/>
      <c r="CY99" s="128"/>
      <c r="CZ99" s="128"/>
      <c r="DA99" s="128"/>
      <c r="DB99" s="128"/>
      <c r="DC99" s="128"/>
      <c r="DD99" s="128"/>
      <c r="DE99" s="128"/>
      <c r="DF99" s="128"/>
      <c r="DG99" s="128"/>
      <c r="DH99" s="128"/>
      <c r="DI99" s="128"/>
      <c r="DJ99" s="128"/>
      <c r="DK99" s="128"/>
      <c r="DL99" s="128"/>
      <c r="DM99" s="128"/>
      <c r="DN99" s="128"/>
      <c r="DO99" s="128"/>
      <c r="DP99" s="128"/>
      <c r="DQ99" s="128"/>
      <c r="DR99" s="127"/>
      <c r="DS99" s="127"/>
      <c r="DT99" s="127"/>
      <c r="DU99" s="127"/>
      <c r="DV99" s="127"/>
      <c r="DW99" s="127"/>
      <c r="DX99" s="127"/>
      <c r="DY99" s="127"/>
      <c r="DZ99" s="127"/>
      <c r="EA99" s="127"/>
      <c r="EB99" s="127"/>
      <c r="EC99" s="127"/>
      <c r="ED99" s="127"/>
      <c r="EE99" s="127"/>
      <c r="EF99" s="127"/>
      <c r="EG99" s="127"/>
      <c r="EH99" s="127"/>
      <c r="EI99" s="127"/>
      <c r="EJ99" s="127"/>
      <c r="EK99" s="127"/>
      <c r="EL99" s="127"/>
      <c r="EM99" s="127"/>
    </row>
    <row r="100" spans="1:143">
      <c r="A100" s="127"/>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c r="AA100" s="128"/>
      <c r="AB100" s="128"/>
      <c r="AC100" s="128"/>
      <c r="AD100" s="128"/>
      <c r="AE100" s="128"/>
      <c r="AF100" s="128"/>
      <c r="AG100" s="128"/>
      <c r="AH100" s="128"/>
      <c r="AI100" s="128"/>
      <c r="AJ100" s="128"/>
      <c r="AK100" s="128"/>
      <c r="AL100" s="128"/>
      <c r="AM100" s="128"/>
      <c r="AN100" s="128"/>
      <c r="AO100" s="128"/>
      <c r="AP100" s="128"/>
      <c r="AQ100" s="128"/>
      <c r="AR100" s="128"/>
      <c r="AS100" s="128"/>
      <c r="AT100" s="128"/>
      <c r="AU100" s="128"/>
      <c r="AV100" s="128"/>
      <c r="AW100" s="128"/>
      <c r="AX100" s="128"/>
      <c r="AY100" s="128"/>
      <c r="AZ100" s="128"/>
      <c r="BA100" s="128"/>
      <c r="BB100" s="128"/>
      <c r="BC100" s="128"/>
      <c r="BD100" s="128"/>
      <c r="BE100" s="128"/>
      <c r="BF100" s="128"/>
      <c r="BG100" s="128"/>
      <c r="BH100" s="128"/>
      <c r="BI100" s="128"/>
      <c r="BJ100" s="128"/>
      <c r="BK100" s="128"/>
      <c r="BL100" s="128"/>
      <c r="BM100" s="128"/>
      <c r="BN100" s="128"/>
      <c r="BO100" s="128"/>
      <c r="BP100" s="128"/>
      <c r="BQ100" s="128"/>
      <c r="BR100" s="128"/>
      <c r="BS100" s="128"/>
      <c r="BT100" s="128"/>
      <c r="BU100" s="128"/>
      <c r="BV100" s="128"/>
      <c r="BW100" s="128"/>
      <c r="BX100" s="128"/>
      <c r="BY100" s="128"/>
      <c r="BZ100" s="128"/>
      <c r="CA100" s="128"/>
      <c r="CB100" s="128"/>
      <c r="CC100" s="128"/>
      <c r="CD100" s="128"/>
      <c r="CE100" s="128"/>
      <c r="CF100" s="128"/>
      <c r="CG100" s="128"/>
      <c r="CH100" s="128"/>
      <c r="CI100" s="128"/>
      <c r="CJ100" s="128"/>
      <c r="CK100" s="128"/>
      <c r="CL100" s="128"/>
      <c r="CM100" s="128"/>
      <c r="CN100" s="128"/>
      <c r="CO100" s="128"/>
      <c r="CP100" s="128"/>
      <c r="CQ100" s="128"/>
      <c r="CR100" s="128"/>
      <c r="CS100" s="128"/>
      <c r="CT100" s="128"/>
      <c r="CU100" s="128"/>
      <c r="CV100" s="128"/>
      <c r="CW100" s="128"/>
      <c r="CX100" s="128"/>
      <c r="CY100" s="128"/>
      <c r="CZ100" s="128"/>
      <c r="DA100" s="128"/>
      <c r="DB100" s="128"/>
      <c r="DC100" s="128"/>
      <c r="DD100" s="128"/>
      <c r="DE100" s="128"/>
      <c r="DF100" s="128"/>
      <c r="DG100" s="128"/>
      <c r="DH100" s="128"/>
      <c r="DI100" s="128"/>
      <c r="DJ100" s="128"/>
      <c r="DK100" s="128"/>
      <c r="DL100" s="128"/>
      <c r="DM100" s="128"/>
      <c r="DN100" s="128"/>
      <c r="DO100" s="128"/>
      <c r="DP100" s="128"/>
      <c r="DQ100" s="128"/>
      <c r="DR100" s="127"/>
      <c r="DS100" s="127"/>
      <c r="DT100" s="127"/>
      <c r="DU100" s="127"/>
      <c r="DV100" s="127"/>
      <c r="DW100" s="127"/>
      <c r="DX100" s="127"/>
      <c r="DY100" s="127"/>
      <c r="DZ100" s="127"/>
      <c r="EA100" s="127"/>
      <c r="EB100" s="127"/>
      <c r="EC100" s="127"/>
      <c r="ED100" s="127"/>
      <c r="EE100" s="127"/>
      <c r="EF100" s="127"/>
      <c r="EG100" s="127"/>
      <c r="EH100" s="127"/>
      <c r="EI100" s="127"/>
      <c r="EJ100" s="127"/>
      <c r="EK100" s="127"/>
      <c r="EL100" s="127"/>
      <c r="EM100" s="127"/>
    </row>
    <row r="101" spans="1:143">
      <c r="A101" s="127"/>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c r="AA101" s="128"/>
      <c r="AB101" s="128"/>
      <c r="AC101" s="128"/>
      <c r="AD101" s="128"/>
      <c r="AE101" s="128"/>
      <c r="AF101" s="128"/>
      <c r="AG101" s="128"/>
      <c r="AH101" s="128"/>
      <c r="AI101" s="128"/>
      <c r="AJ101" s="128"/>
      <c r="AK101" s="128"/>
      <c r="AL101" s="128"/>
      <c r="AM101" s="128"/>
      <c r="AN101" s="128"/>
      <c r="AO101" s="128"/>
      <c r="AP101" s="128"/>
      <c r="AQ101" s="128"/>
      <c r="AR101" s="128"/>
      <c r="AS101" s="128"/>
      <c r="AT101" s="128"/>
      <c r="AU101" s="128"/>
      <c r="AV101" s="128"/>
      <c r="AW101" s="128"/>
      <c r="AX101" s="128"/>
      <c r="AY101" s="128"/>
      <c r="AZ101" s="128"/>
      <c r="BA101" s="128"/>
      <c r="BB101" s="128"/>
      <c r="BC101" s="128"/>
      <c r="BD101" s="128"/>
      <c r="BE101" s="128"/>
      <c r="BF101" s="128"/>
      <c r="BG101" s="128"/>
      <c r="BH101" s="128"/>
      <c r="BI101" s="128"/>
      <c r="BJ101" s="128"/>
      <c r="BK101" s="128"/>
      <c r="BL101" s="128"/>
      <c r="BM101" s="128"/>
      <c r="BN101" s="128"/>
      <c r="BO101" s="128"/>
      <c r="BP101" s="128"/>
      <c r="BQ101" s="128"/>
      <c r="BR101" s="128"/>
      <c r="BS101" s="128"/>
      <c r="BT101" s="128"/>
      <c r="BU101" s="128"/>
      <c r="BV101" s="128"/>
      <c r="BW101" s="128"/>
      <c r="BX101" s="128"/>
      <c r="BY101" s="128"/>
      <c r="BZ101" s="128"/>
      <c r="CA101" s="128"/>
      <c r="CB101" s="128"/>
      <c r="CC101" s="128"/>
      <c r="CD101" s="128"/>
      <c r="CE101" s="128"/>
      <c r="CF101" s="128"/>
      <c r="CG101" s="128"/>
      <c r="CH101" s="128"/>
      <c r="CI101" s="128"/>
      <c r="CJ101" s="128"/>
      <c r="CK101" s="128"/>
      <c r="CL101" s="128"/>
      <c r="CM101" s="128"/>
      <c r="CN101" s="128"/>
      <c r="CO101" s="128"/>
      <c r="CP101" s="128"/>
      <c r="CQ101" s="128"/>
      <c r="CR101" s="128"/>
      <c r="CS101" s="128"/>
      <c r="CT101" s="128"/>
      <c r="CU101" s="128"/>
      <c r="CV101" s="128"/>
      <c r="CW101" s="128"/>
      <c r="CX101" s="128"/>
      <c r="CY101" s="128"/>
      <c r="CZ101" s="128"/>
      <c r="DA101" s="128"/>
      <c r="DB101" s="128"/>
      <c r="DC101" s="128"/>
      <c r="DD101" s="128"/>
      <c r="DE101" s="128"/>
      <c r="DF101" s="128"/>
      <c r="DG101" s="128"/>
      <c r="DH101" s="128"/>
      <c r="DI101" s="128"/>
      <c r="DJ101" s="128"/>
      <c r="DK101" s="128"/>
      <c r="DL101" s="128"/>
      <c r="DM101" s="128"/>
      <c r="DN101" s="128"/>
      <c r="DO101" s="128"/>
      <c r="DP101" s="128"/>
      <c r="DQ101" s="128"/>
      <c r="DR101" s="127"/>
      <c r="DS101" s="127"/>
      <c r="DT101" s="127"/>
      <c r="DU101" s="127"/>
      <c r="DV101" s="127"/>
      <c r="DW101" s="127"/>
      <c r="DX101" s="127"/>
      <c r="DY101" s="127"/>
      <c r="DZ101" s="127"/>
      <c r="EA101" s="127"/>
      <c r="EB101" s="127"/>
      <c r="EC101" s="127"/>
      <c r="ED101" s="127"/>
      <c r="EE101" s="127"/>
      <c r="EF101" s="127"/>
      <c r="EG101" s="127"/>
      <c r="EH101" s="127"/>
      <c r="EI101" s="127"/>
      <c r="EJ101" s="127"/>
      <c r="EK101" s="127"/>
      <c r="EL101" s="127"/>
      <c r="EM101" s="127"/>
    </row>
    <row r="102" spans="1:143">
      <c r="A102" s="127"/>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c r="AA102" s="128"/>
      <c r="AB102" s="128"/>
      <c r="AC102" s="128"/>
      <c r="AD102" s="128"/>
      <c r="AE102" s="128"/>
      <c r="AF102" s="128"/>
      <c r="AG102" s="128"/>
      <c r="AH102" s="128"/>
      <c r="AI102" s="128"/>
      <c r="AJ102" s="128"/>
      <c r="AK102" s="128"/>
      <c r="AL102" s="128"/>
      <c r="AM102" s="128"/>
      <c r="AN102" s="128"/>
      <c r="AO102" s="128"/>
      <c r="AP102" s="128"/>
      <c r="AQ102" s="128"/>
      <c r="AR102" s="128"/>
      <c r="AS102" s="128"/>
      <c r="AT102" s="128"/>
      <c r="AU102" s="128"/>
      <c r="AV102" s="128"/>
      <c r="AW102" s="128"/>
      <c r="AX102" s="128"/>
      <c r="AY102" s="128"/>
      <c r="AZ102" s="128"/>
      <c r="BA102" s="128"/>
      <c r="BB102" s="128"/>
      <c r="BC102" s="128"/>
      <c r="BD102" s="128"/>
      <c r="BE102" s="128"/>
      <c r="BF102" s="128"/>
      <c r="BG102" s="128"/>
      <c r="BH102" s="128"/>
      <c r="BI102" s="128"/>
      <c r="BJ102" s="128"/>
      <c r="BK102" s="128"/>
      <c r="BL102" s="128"/>
      <c r="BM102" s="128"/>
      <c r="BN102" s="128"/>
      <c r="BO102" s="128"/>
      <c r="BP102" s="128"/>
      <c r="BQ102" s="128"/>
      <c r="BR102" s="128"/>
      <c r="BS102" s="128"/>
      <c r="BT102" s="128"/>
      <c r="BU102" s="128"/>
      <c r="BV102" s="128"/>
      <c r="BW102" s="128"/>
      <c r="BX102" s="128"/>
      <c r="BY102" s="128"/>
      <c r="BZ102" s="128"/>
      <c r="CA102" s="128"/>
      <c r="CB102" s="128"/>
      <c r="CC102" s="128"/>
      <c r="CD102" s="128"/>
      <c r="CE102" s="128"/>
      <c r="CF102" s="128"/>
      <c r="CG102" s="128"/>
      <c r="CH102" s="128"/>
      <c r="CI102" s="128"/>
      <c r="CJ102" s="128"/>
      <c r="CK102" s="128"/>
      <c r="CL102" s="128"/>
      <c r="CM102" s="128"/>
      <c r="CN102" s="128"/>
      <c r="CO102" s="128"/>
      <c r="CP102" s="128"/>
      <c r="CQ102" s="128"/>
      <c r="CR102" s="128"/>
      <c r="CS102" s="128"/>
      <c r="CT102" s="128"/>
      <c r="CU102" s="128"/>
      <c r="CV102" s="128"/>
      <c r="CW102" s="128"/>
      <c r="CX102" s="128"/>
      <c r="CY102" s="128"/>
      <c r="CZ102" s="128"/>
      <c r="DA102" s="128"/>
      <c r="DB102" s="128"/>
      <c r="DC102" s="128"/>
      <c r="DD102" s="128"/>
      <c r="DE102" s="128"/>
      <c r="DF102" s="128"/>
      <c r="DG102" s="128"/>
      <c r="DH102" s="128"/>
      <c r="DI102" s="128"/>
      <c r="DJ102" s="128"/>
      <c r="DK102" s="128"/>
      <c r="DL102" s="128"/>
      <c r="DM102" s="128"/>
      <c r="DN102" s="128"/>
      <c r="DO102" s="128"/>
      <c r="DP102" s="128"/>
      <c r="DQ102" s="128"/>
      <c r="DR102" s="127"/>
      <c r="DS102" s="127"/>
      <c r="DT102" s="127"/>
      <c r="DU102" s="127"/>
      <c r="DV102" s="127"/>
      <c r="DW102" s="127"/>
      <c r="DX102" s="127"/>
      <c r="DY102" s="127"/>
      <c r="DZ102" s="127"/>
      <c r="EA102" s="127"/>
      <c r="EB102" s="127"/>
      <c r="EC102" s="127"/>
      <c r="ED102" s="127"/>
      <c r="EE102" s="127"/>
      <c r="EF102" s="127"/>
      <c r="EG102" s="127"/>
      <c r="EH102" s="127"/>
      <c r="EI102" s="127"/>
      <c r="EJ102" s="127"/>
      <c r="EK102" s="127"/>
      <c r="EL102" s="127"/>
      <c r="EM102" s="127"/>
    </row>
    <row r="103" spans="1:143">
      <c r="A103" s="127"/>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c r="AA103" s="128"/>
      <c r="AB103" s="128"/>
      <c r="AC103" s="128"/>
      <c r="AD103" s="128"/>
      <c r="AE103" s="128"/>
      <c r="AF103" s="128"/>
      <c r="AG103" s="128"/>
      <c r="AH103" s="128"/>
      <c r="AI103" s="128"/>
      <c r="AJ103" s="128"/>
      <c r="AK103" s="128"/>
      <c r="AL103" s="128"/>
      <c r="AM103" s="128"/>
      <c r="AN103" s="128"/>
      <c r="AO103" s="128"/>
      <c r="AP103" s="128"/>
      <c r="AQ103" s="128"/>
      <c r="AR103" s="128"/>
      <c r="AS103" s="128"/>
      <c r="AT103" s="128"/>
      <c r="AU103" s="128"/>
      <c r="AV103" s="128"/>
      <c r="AW103" s="128"/>
      <c r="AX103" s="128"/>
      <c r="AY103" s="128"/>
      <c r="AZ103" s="128"/>
      <c r="BA103" s="128"/>
      <c r="BB103" s="128"/>
      <c r="BC103" s="128"/>
      <c r="BD103" s="128"/>
      <c r="BE103" s="128"/>
      <c r="BF103" s="128"/>
      <c r="BG103" s="128"/>
      <c r="BH103" s="128"/>
      <c r="BI103" s="128"/>
      <c r="BJ103" s="128"/>
      <c r="BK103" s="128"/>
      <c r="BL103" s="128"/>
      <c r="BM103" s="128"/>
      <c r="BN103" s="128"/>
      <c r="BO103" s="128"/>
      <c r="BP103" s="128"/>
      <c r="BQ103" s="128"/>
      <c r="BR103" s="128"/>
      <c r="BS103" s="128"/>
      <c r="BT103" s="128"/>
      <c r="BU103" s="128"/>
      <c r="BV103" s="128"/>
      <c r="BW103" s="128"/>
      <c r="BX103" s="128"/>
      <c r="BY103" s="128"/>
      <c r="BZ103" s="128"/>
      <c r="CA103" s="128"/>
      <c r="CB103" s="128"/>
      <c r="CC103" s="128"/>
      <c r="CD103" s="128"/>
      <c r="CE103" s="128"/>
      <c r="CF103" s="128"/>
      <c r="CG103" s="128"/>
      <c r="CH103" s="128"/>
      <c r="CI103" s="128"/>
      <c r="CJ103" s="128"/>
      <c r="CK103" s="128"/>
      <c r="CL103" s="128"/>
      <c r="CM103" s="128"/>
      <c r="CN103" s="128"/>
      <c r="CO103" s="128"/>
      <c r="CP103" s="128"/>
      <c r="CQ103" s="128"/>
      <c r="CR103" s="128"/>
      <c r="CS103" s="128"/>
      <c r="CT103" s="128"/>
      <c r="CU103" s="128"/>
      <c r="CV103" s="128"/>
      <c r="CW103" s="128"/>
      <c r="CX103" s="128"/>
      <c r="CY103" s="128"/>
      <c r="CZ103" s="128"/>
      <c r="DA103" s="128"/>
      <c r="DB103" s="128"/>
      <c r="DC103" s="128"/>
      <c r="DD103" s="128"/>
      <c r="DE103" s="128"/>
      <c r="DF103" s="128"/>
      <c r="DG103" s="128"/>
      <c r="DH103" s="128"/>
      <c r="DI103" s="128"/>
      <c r="DJ103" s="128"/>
      <c r="DK103" s="128"/>
      <c r="DL103" s="128"/>
      <c r="DM103" s="128"/>
      <c r="DN103" s="128"/>
      <c r="DO103" s="128"/>
      <c r="DP103" s="128"/>
      <c r="DQ103" s="128"/>
      <c r="DR103" s="127"/>
      <c r="DS103" s="127"/>
      <c r="DT103" s="127"/>
      <c r="DU103" s="127"/>
      <c r="DV103" s="127"/>
      <c r="DW103" s="127"/>
      <c r="DX103" s="127"/>
      <c r="DY103" s="127"/>
      <c r="DZ103" s="127"/>
      <c r="EA103" s="127"/>
      <c r="EB103" s="127"/>
      <c r="EC103" s="127"/>
      <c r="ED103" s="127"/>
      <c r="EE103" s="127"/>
      <c r="EF103" s="127"/>
      <c r="EG103" s="127"/>
      <c r="EH103" s="127"/>
      <c r="EI103" s="127"/>
      <c r="EJ103" s="127"/>
      <c r="EK103" s="127"/>
      <c r="EL103" s="127"/>
      <c r="EM103" s="127"/>
    </row>
    <row r="104" spans="1:143">
      <c r="A104" s="127"/>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c r="AA104" s="128"/>
      <c r="AB104" s="128"/>
      <c r="AC104" s="128"/>
      <c r="AD104" s="128"/>
      <c r="AE104" s="128"/>
      <c r="AF104" s="128"/>
      <c r="AG104" s="128"/>
      <c r="AH104" s="128"/>
      <c r="AI104" s="128"/>
      <c r="AJ104" s="128"/>
      <c r="AK104" s="128"/>
      <c r="AL104" s="128"/>
      <c r="AM104" s="128"/>
      <c r="AN104" s="128"/>
      <c r="AO104" s="128"/>
      <c r="AP104" s="128"/>
      <c r="AQ104" s="128"/>
      <c r="AR104" s="128"/>
      <c r="AS104" s="128"/>
      <c r="AT104" s="128"/>
      <c r="AU104" s="128"/>
      <c r="AV104" s="128"/>
      <c r="AW104" s="128"/>
      <c r="AX104" s="128"/>
      <c r="AY104" s="128"/>
      <c r="AZ104" s="128"/>
      <c r="BA104" s="128"/>
      <c r="BB104" s="128"/>
      <c r="BC104" s="128"/>
      <c r="BD104" s="128"/>
      <c r="BE104" s="128"/>
      <c r="BF104" s="128"/>
      <c r="BG104" s="128"/>
      <c r="BH104" s="128"/>
      <c r="BI104" s="128"/>
      <c r="BJ104" s="128"/>
      <c r="BK104" s="128"/>
      <c r="BL104" s="128"/>
      <c r="BM104" s="128"/>
      <c r="BN104" s="128"/>
      <c r="BO104" s="128"/>
      <c r="BP104" s="128"/>
      <c r="BQ104" s="128"/>
      <c r="BR104" s="128"/>
      <c r="BS104" s="128"/>
      <c r="BT104" s="128"/>
      <c r="BU104" s="128"/>
      <c r="BV104" s="128"/>
      <c r="BW104" s="128"/>
      <c r="BX104" s="128"/>
      <c r="BY104" s="128"/>
      <c r="BZ104" s="128"/>
      <c r="CA104" s="128"/>
      <c r="CB104" s="128"/>
      <c r="CC104" s="128"/>
      <c r="CD104" s="128"/>
      <c r="CE104" s="128"/>
      <c r="CF104" s="128"/>
      <c r="CG104" s="128"/>
      <c r="CH104" s="128"/>
      <c r="CI104" s="128"/>
      <c r="CJ104" s="128"/>
      <c r="CK104" s="128"/>
      <c r="CL104" s="128"/>
      <c r="CM104" s="128"/>
      <c r="CN104" s="128"/>
      <c r="CO104" s="128"/>
      <c r="CP104" s="128"/>
      <c r="CQ104" s="128"/>
      <c r="CR104" s="128"/>
      <c r="CS104" s="128"/>
      <c r="CT104" s="128"/>
      <c r="CU104" s="128"/>
      <c r="CV104" s="128"/>
      <c r="CW104" s="128"/>
      <c r="CX104" s="128"/>
      <c r="CY104" s="128"/>
      <c r="CZ104" s="128"/>
      <c r="DA104" s="128"/>
      <c r="DB104" s="128"/>
      <c r="DC104" s="128"/>
      <c r="DD104" s="128"/>
      <c r="DE104" s="128"/>
      <c r="DF104" s="128"/>
      <c r="DG104" s="128"/>
      <c r="DH104" s="128"/>
      <c r="DI104" s="128"/>
      <c r="DJ104" s="128"/>
      <c r="DK104" s="128"/>
      <c r="DL104" s="128"/>
      <c r="DM104" s="128"/>
      <c r="DN104" s="128"/>
      <c r="DO104" s="128"/>
      <c r="DP104" s="128"/>
      <c r="DQ104" s="128"/>
      <c r="DR104" s="127"/>
      <c r="DS104" s="127"/>
      <c r="DT104" s="127"/>
      <c r="DU104" s="127"/>
      <c r="DV104" s="127"/>
      <c r="DW104" s="127"/>
      <c r="DX104" s="127"/>
      <c r="DY104" s="127"/>
      <c r="DZ104" s="127"/>
      <c r="EA104" s="127"/>
      <c r="EB104" s="127"/>
      <c r="EC104" s="127"/>
      <c r="ED104" s="127"/>
      <c r="EE104" s="127"/>
      <c r="EF104" s="127"/>
      <c r="EG104" s="127"/>
      <c r="EH104" s="127"/>
      <c r="EI104" s="127"/>
      <c r="EJ104" s="127"/>
      <c r="EK104" s="127"/>
      <c r="EL104" s="127"/>
      <c r="EM104" s="127"/>
    </row>
    <row r="105" spans="1:143">
      <c r="A105" s="127"/>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c r="AA105" s="128"/>
      <c r="AB105" s="128"/>
      <c r="AC105" s="128"/>
      <c r="AD105" s="128"/>
      <c r="AE105" s="128"/>
      <c r="AF105" s="128"/>
      <c r="AG105" s="128"/>
      <c r="AH105" s="128"/>
      <c r="AI105" s="128"/>
      <c r="AJ105" s="128"/>
      <c r="AK105" s="128"/>
      <c r="AL105" s="128"/>
      <c r="AM105" s="128"/>
      <c r="AN105" s="128"/>
      <c r="AO105" s="128"/>
      <c r="AP105" s="128"/>
      <c r="AQ105" s="128"/>
      <c r="AR105" s="128"/>
      <c r="AS105" s="128"/>
      <c r="AT105" s="128"/>
      <c r="AU105" s="128"/>
      <c r="AV105" s="128"/>
      <c r="AW105" s="128"/>
      <c r="AX105" s="128"/>
      <c r="AY105" s="128"/>
      <c r="AZ105" s="128"/>
      <c r="BA105" s="128"/>
      <c r="BB105" s="128"/>
      <c r="BC105" s="128"/>
      <c r="BD105" s="128"/>
      <c r="BE105" s="128"/>
      <c r="BF105" s="128"/>
      <c r="BG105" s="128"/>
      <c r="BH105" s="128"/>
      <c r="BI105" s="128"/>
      <c r="BJ105" s="128"/>
      <c r="BK105" s="128"/>
      <c r="BL105" s="128"/>
      <c r="BM105" s="128"/>
      <c r="BN105" s="128"/>
      <c r="BO105" s="128"/>
      <c r="BP105" s="128"/>
      <c r="BQ105" s="128"/>
      <c r="BR105" s="128"/>
      <c r="BS105" s="128"/>
      <c r="BT105" s="128"/>
      <c r="BU105" s="128"/>
      <c r="BV105" s="128"/>
      <c r="BW105" s="128"/>
      <c r="BX105" s="128"/>
      <c r="BY105" s="128"/>
      <c r="BZ105" s="128"/>
      <c r="CA105" s="128"/>
      <c r="CB105" s="128"/>
      <c r="CC105" s="128"/>
      <c r="CD105" s="128"/>
      <c r="CE105" s="128"/>
      <c r="CF105" s="128"/>
      <c r="CG105" s="128"/>
      <c r="CH105" s="128"/>
      <c r="CI105" s="128"/>
      <c r="CJ105" s="128"/>
      <c r="CK105" s="128"/>
      <c r="CL105" s="128"/>
      <c r="CM105" s="128"/>
      <c r="CN105" s="128"/>
      <c r="CO105" s="128"/>
      <c r="CP105" s="128"/>
      <c r="CQ105" s="128"/>
      <c r="CR105" s="128"/>
      <c r="CS105" s="128"/>
      <c r="CT105" s="128"/>
      <c r="CU105" s="128"/>
      <c r="CV105" s="128"/>
      <c r="CW105" s="128"/>
      <c r="CX105" s="128"/>
      <c r="CY105" s="128"/>
      <c r="CZ105" s="128"/>
      <c r="DA105" s="128"/>
      <c r="DB105" s="128"/>
      <c r="DC105" s="128"/>
      <c r="DD105" s="128"/>
      <c r="DE105" s="128"/>
      <c r="DF105" s="128"/>
      <c r="DG105" s="128"/>
      <c r="DH105" s="128"/>
      <c r="DI105" s="128"/>
      <c r="DJ105" s="128"/>
      <c r="DK105" s="128"/>
      <c r="DL105" s="128"/>
      <c r="DM105" s="128"/>
      <c r="DN105" s="128"/>
      <c r="DO105" s="128"/>
      <c r="DP105" s="128"/>
      <c r="DQ105" s="128"/>
      <c r="DR105" s="127"/>
      <c r="DS105" s="127"/>
      <c r="DT105" s="127"/>
      <c r="DU105" s="127"/>
      <c r="DV105" s="127"/>
      <c r="DW105" s="127"/>
      <c r="DX105" s="127"/>
      <c r="DY105" s="127"/>
      <c r="DZ105" s="127"/>
      <c r="EA105" s="127"/>
      <c r="EB105" s="127"/>
      <c r="EC105" s="127"/>
      <c r="ED105" s="127"/>
      <c r="EE105" s="127"/>
      <c r="EF105" s="127"/>
      <c r="EG105" s="127"/>
      <c r="EH105" s="127"/>
      <c r="EI105" s="127"/>
      <c r="EJ105" s="127"/>
      <c r="EK105" s="127"/>
      <c r="EL105" s="127"/>
      <c r="EM105" s="127"/>
    </row>
    <row r="106" spans="1:143">
      <c r="A106" s="127"/>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c r="AA106" s="128"/>
      <c r="AB106" s="128"/>
      <c r="AC106" s="128"/>
      <c r="AD106" s="128"/>
      <c r="AE106" s="128"/>
      <c r="AF106" s="128"/>
      <c r="AG106" s="128"/>
      <c r="AH106" s="128"/>
      <c r="AI106" s="128"/>
      <c r="AJ106" s="128"/>
      <c r="AK106" s="128"/>
      <c r="AL106" s="128"/>
      <c r="AM106" s="128"/>
      <c r="AN106" s="128"/>
      <c r="AO106" s="128"/>
      <c r="AP106" s="128"/>
      <c r="AQ106" s="128"/>
      <c r="AR106" s="128"/>
      <c r="AS106" s="128"/>
      <c r="AT106" s="128"/>
      <c r="AU106" s="128"/>
      <c r="AV106" s="128"/>
      <c r="AW106" s="128"/>
      <c r="AX106" s="128"/>
      <c r="AY106" s="128"/>
      <c r="AZ106" s="128"/>
      <c r="BA106" s="128"/>
      <c r="BB106" s="128"/>
      <c r="BC106" s="128"/>
      <c r="BD106" s="128"/>
      <c r="BE106" s="128"/>
      <c r="BF106" s="128"/>
      <c r="BG106" s="128"/>
      <c r="BH106" s="128"/>
      <c r="BI106" s="128"/>
      <c r="BJ106" s="128"/>
      <c r="BK106" s="128"/>
      <c r="BL106" s="128"/>
      <c r="BM106" s="128"/>
      <c r="BN106" s="128"/>
      <c r="BO106" s="128"/>
      <c r="BP106" s="128"/>
      <c r="BQ106" s="128"/>
      <c r="BR106" s="128"/>
      <c r="BS106" s="128"/>
      <c r="BT106" s="128"/>
      <c r="BU106" s="128"/>
      <c r="BV106" s="128"/>
      <c r="BW106" s="128"/>
      <c r="BX106" s="128"/>
      <c r="BY106" s="128"/>
      <c r="BZ106" s="128"/>
      <c r="CA106" s="128"/>
      <c r="CB106" s="128"/>
      <c r="CC106" s="128"/>
      <c r="CD106" s="128"/>
      <c r="CE106" s="128"/>
      <c r="CF106" s="128"/>
      <c r="CG106" s="128"/>
      <c r="CH106" s="128"/>
      <c r="CI106" s="128"/>
      <c r="CJ106" s="128"/>
      <c r="CK106" s="128"/>
      <c r="CL106" s="128"/>
      <c r="CM106" s="128"/>
      <c r="CN106" s="128"/>
      <c r="CO106" s="128"/>
      <c r="CP106" s="128"/>
      <c r="CQ106" s="128"/>
      <c r="CR106" s="128"/>
      <c r="CS106" s="128"/>
      <c r="CT106" s="128"/>
      <c r="CU106" s="128"/>
      <c r="CV106" s="128"/>
      <c r="CW106" s="128"/>
      <c r="CX106" s="128"/>
      <c r="CY106" s="128"/>
      <c r="CZ106" s="128"/>
      <c r="DA106" s="128"/>
      <c r="DB106" s="128"/>
      <c r="DC106" s="128"/>
      <c r="DD106" s="128"/>
      <c r="DE106" s="128"/>
      <c r="DF106" s="128"/>
      <c r="DG106" s="128"/>
      <c r="DH106" s="128"/>
      <c r="DI106" s="128"/>
      <c r="DJ106" s="128"/>
      <c r="DK106" s="128"/>
      <c r="DL106" s="128"/>
      <c r="DM106" s="128"/>
      <c r="DN106" s="128"/>
      <c r="DO106" s="128"/>
      <c r="DP106" s="128"/>
      <c r="DQ106" s="128"/>
      <c r="DR106" s="127"/>
      <c r="DS106" s="127"/>
      <c r="DT106" s="127"/>
      <c r="DU106" s="127"/>
      <c r="DV106" s="127"/>
      <c r="DW106" s="127"/>
      <c r="DX106" s="127"/>
      <c r="DY106" s="127"/>
      <c r="DZ106" s="127"/>
      <c r="EA106" s="127"/>
      <c r="EB106" s="127"/>
      <c r="EC106" s="127"/>
      <c r="ED106" s="127"/>
      <c r="EE106" s="127"/>
      <c r="EF106" s="127"/>
      <c r="EG106" s="127"/>
      <c r="EH106" s="127"/>
      <c r="EI106" s="127"/>
      <c r="EJ106" s="127"/>
      <c r="EK106" s="127"/>
      <c r="EL106" s="127"/>
      <c r="EM106" s="127"/>
    </row>
    <row r="107" spans="1:143">
      <c r="A107" s="127"/>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c r="AA107" s="128"/>
      <c r="AB107" s="128"/>
      <c r="AC107" s="128"/>
      <c r="AD107" s="128"/>
      <c r="AE107" s="128"/>
      <c r="AF107" s="128"/>
      <c r="AG107" s="128"/>
      <c r="AH107" s="128"/>
      <c r="AI107" s="128"/>
      <c r="AJ107" s="128"/>
      <c r="AK107" s="128"/>
      <c r="AL107" s="128"/>
      <c r="AM107" s="128"/>
      <c r="AN107" s="128"/>
      <c r="AO107" s="128"/>
      <c r="AP107" s="128"/>
      <c r="AQ107" s="128"/>
      <c r="AR107" s="128"/>
      <c r="AS107" s="128"/>
      <c r="AT107" s="128"/>
      <c r="AU107" s="128"/>
      <c r="AV107" s="128"/>
      <c r="AW107" s="128"/>
      <c r="AX107" s="128"/>
      <c r="AY107" s="128"/>
      <c r="AZ107" s="128"/>
      <c r="BA107" s="128"/>
      <c r="BB107" s="128"/>
      <c r="BC107" s="128"/>
      <c r="BD107" s="128"/>
      <c r="BE107" s="128"/>
      <c r="BF107" s="128"/>
      <c r="BG107" s="128"/>
      <c r="BH107" s="128"/>
      <c r="BI107" s="128"/>
      <c r="BJ107" s="128"/>
      <c r="BK107" s="128"/>
      <c r="BL107" s="128"/>
      <c r="BM107" s="128"/>
      <c r="BN107" s="128"/>
      <c r="BO107" s="128"/>
      <c r="BP107" s="128"/>
      <c r="BQ107" s="128"/>
      <c r="BR107" s="128"/>
      <c r="BS107" s="128"/>
      <c r="BT107" s="128"/>
      <c r="BU107" s="128"/>
      <c r="BV107" s="128"/>
      <c r="BW107" s="128"/>
      <c r="BX107" s="128"/>
      <c r="BY107" s="128"/>
      <c r="BZ107" s="128"/>
      <c r="CA107" s="128"/>
      <c r="CB107" s="128"/>
      <c r="CC107" s="128"/>
      <c r="CD107" s="128"/>
      <c r="CE107" s="128"/>
      <c r="CF107" s="128"/>
      <c r="CG107" s="128"/>
      <c r="CH107" s="128"/>
      <c r="CI107" s="128"/>
      <c r="CJ107" s="128"/>
      <c r="CK107" s="128"/>
      <c r="CL107" s="128"/>
      <c r="CM107" s="128"/>
      <c r="CN107" s="128"/>
      <c r="CO107" s="128"/>
      <c r="CP107" s="128"/>
      <c r="CQ107" s="128"/>
      <c r="CR107" s="128"/>
      <c r="CS107" s="128"/>
      <c r="CT107" s="128"/>
      <c r="CU107" s="128"/>
      <c r="CV107" s="128"/>
      <c r="CW107" s="128"/>
      <c r="CX107" s="128"/>
      <c r="CY107" s="128"/>
      <c r="CZ107" s="128"/>
      <c r="DA107" s="128"/>
      <c r="DB107" s="128"/>
      <c r="DC107" s="128"/>
      <c r="DD107" s="128"/>
      <c r="DE107" s="128"/>
      <c r="DF107" s="128"/>
      <c r="DG107" s="128"/>
      <c r="DH107" s="128"/>
      <c r="DI107" s="128"/>
      <c r="DJ107" s="128"/>
      <c r="DK107" s="128"/>
      <c r="DL107" s="128"/>
      <c r="DM107" s="128"/>
      <c r="DN107" s="128"/>
      <c r="DO107" s="128"/>
      <c r="DP107" s="128"/>
      <c r="DQ107" s="128"/>
      <c r="DR107" s="127"/>
      <c r="DS107" s="127"/>
      <c r="DT107" s="127"/>
      <c r="DU107" s="127"/>
      <c r="DV107" s="127"/>
      <c r="DW107" s="127"/>
      <c r="DX107" s="127"/>
      <c r="DY107" s="127"/>
      <c r="DZ107" s="127"/>
      <c r="EA107" s="127"/>
      <c r="EB107" s="127"/>
      <c r="EC107" s="127"/>
      <c r="ED107" s="127"/>
      <c r="EE107" s="127"/>
      <c r="EF107" s="127"/>
      <c r="EG107" s="127"/>
      <c r="EH107" s="127"/>
      <c r="EI107" s="127"/>
      <c r="EJ107" s="127"/>
      <c r="EK107" s="127"/>
      <c r="EL107" s="127"/>
      <c r="EM107" s="127"/>
    </row>
    <row r="108" spans="1:143">
      <c r="A108" s="127"/>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c r="AA108" s="128"/>
      <c r="AB108" s="128"/>
      <c r="AC108" s="128"/>
      <c r="AD108" s="128"/>
      <c r="AE108" s="128"/>
      <c r="AF108" s="128"/>
      <c r="AG108" s="128"/>
      <c r="AH108" s="128"/>
      <c r="AI108" s="128"/>
      <c r="AJ108" s="128"/>
      <c r="AK108" s="128"/>
      <c r="AL108" s="128"/>
      <c r="AM108" s="128"/>
      <c r="AN108" s="128"/>
      <c r="AO108" s="128"/>
      <c r="AP108" s="128"/>
      <c r="AQ108" s="128"/>
      <c r="AR108" s="128"/>
      <c r="AS108" s="128"/>
      <c r="AT108" s="128"/>
      <c r="AU108" s="128"/>
      <c r="AV108" s="128"/>
      <c r="AW108" s="128"/>
      <c r="AX108" s="128"/>
      <c r="AY108" s="128"/>
      <c r="AZ108" s="128"/>
      <c r="BA108" s="128"/>
      <c r="BB108" s="128"/>
      <c r="BC108" s="128"/>
      <c r="BD108" s="128"/>
      <c r="BE108" s="128"/>
      <c r="BF108" s="128"/>
      <c r="BG108" s="128"/>
      <c r="BH108" s="128"/>
      <c r="BI108" s="128"/>
      <c r="BJ108" s="128"/>
      <c r="BK108" s="128"/>
      <c r="BL108" s="128"/>
      <c r="BM108" s="128"/>
      <c r="BN108" s="128"/>
      <c r="BO108" s="128"/>
      <c r="BP108" s="128"/>
      <c r="BQ108" s="128"/>
      <c r="BR108" s="128"/>
      <c r="BS108" s="128"/>
      <c r="BT108" s="128"/>
      <c r="BU108" s="128"/>
      <c r="BV108" s="128"/>
      <c r="BW108" s="128"/>
      <c r="BX108" s="128"/>
      <c r="BY108" s="128"/>
      <c r="BZ108" s="128"/>
      <c r="CA108" s="128"/>
      <c r="CB108" s="128"/>
      <c r="CC108" s="128"/>
      <c r="CD108" s="128"/>
      <c r="CE108" s="128"/>
      <c r="CF108" s="128"/>
      <c r="CG108" s="128"/>
      <c r="CH108" s="128"/>
      <c r="CI108" s="128"/>
      <c r="CJ108" s="128"/>
      <c r="CK108" s="128"/>
      <c r="CL108" s="128"/>
      <c r="CM108" s="128"/>
      <c r="CN108" s="128"/>
      <c r="CO108" s="128"/>
      <c r="CP108" s="128"/>
      <c r="CQ108" s="128"/>
      <c r="CR108" s="128"/>
      <c r="CS108" s="128"/>
      <c r="CT108" s="128"/>
      <c r="CU108" s="128"/>
      <c r="CV108" s="128"/>
      <c r="CW108" s="128"/>
      <c r="CX108" s="128"/>
      <c r="CY108" s="128"/>
      <c r="CZ108" s="128"/>
      <c r="DA108" s="128"/>
      <c r="DB108" s="128"/>
      <c r="DC108" s="128"/>
      <c r="DD108" s="128"/>
      <c r="DE108" s="128"/>
      <c r="DF108" s="128"/>
      <c r="DG108" s="128"/>
      <c r="DH108" s="128"/>
      <c r="DI108" s="128"/>
      <c r="DJ108" s="128"/>
      <c r="DK108" s="128"/>
      <c r="DL108" s="128"/>
      <c r="DM108" s="128"/>
      <c r="DN108" s="128"/>
      <c r="DO108" s="128"/>
      <c r="DP108" s="128"/>
      <c r="DQ108" s="128"/>
      <c r="DR108" s="127"/>
      <c r="DS108" s="127"/>
      <c r="DT108" s="127"/>
      <c r="DU108" s="127"/>
      <c r="DV108" s="127"/>
      <c r="DW108" s="127"/>
      <c r="DX108" s="127"/>
      <c r="DY108" s="127"/>
      <c r="DZ108" s="127"/>
      <c r="EA108" s="127"/>
      <c r="EB108" s="127"/>
      <c r="EC108" s="127"/>
      <c r="ED108" s="127"/>
      <c r="EE108" s="127"/>
      <c r="EF108" s="127"/>
      <c r="EG108" s="127"/>
      <c r="EH108" s="127"/>
      <c r="EI108" s="127"/>
      <c r="EJ108" s="127"/>
      <c r="EK108" s="127"/>
      <c r="EL108" s="127"/>
      <c r="EM108" s="127"/>
    </row>
    <row r="109" spans="1:143">
      <c r="A109" s="127"/>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c r="AA109" s="128"/>
      <c r="AB109" s="128"/>
      <c r="AC109" s="128"/>
      <c r="AD109" s="128"/>
      <c r="AE109" s="128"/>
      <c r="AF109" s="128"/>
      <c r="AG109" s="128"/>
      <c r="AH109" s="128"/>
      <c r="AI109" s="128"/>
      <c r="AJ109" s="128"/>
      <c r="AK109" s="128"/>
      <c r="AL109" s="128"/>
      <c r="AM109" s="128"/>
      <c r="AN109" s="128"/>
      <c r="AO109" s="128"/>
      <c r="AP109" s="128"/>
      <c r="AQ109" s="128"/>
      <c r="AR109" s="128"/>
      <c r="AS109" s="128"/>
      <c r="AT109" s="128"/>
      <c r="AU109" s="128"/>
      <c r="AV109" s="128"/>
      <c r="AW109" s="128"/>
      <c r="AX109" s="128"/>
      <c r="AY109" s="128"/>
      <c r="AZ109" s="128"/>
      <c r="BA109" s="128"/>
      <c r="BB109" s="128"/>
      <c r="BC109" s="128"/>
      <c r="BD109" s="128"/>
      <c r="BE109" s="128"/>
      <c r="BF109" s="128"/>
      <c r="BG109" s="128"/>
      <c r="BH109" s="128"/>
      <c r="BI109" s="128"/>
      <c r="BJ109" s="128"/>
      <c r="BK109" s="128"/>
      <c r="BL109" s="128"/>
      <c r="BM109" s="128"/>
      <c r="BN109" s="128"/>
      <c r="BO109" s="128"/>
      <c r="BP109" s="128"/>
      <c r="BQ109" s="128"/>
      <c r="BR109" s="128"/>
      <c r="BS109" s="128"/>
      <c r="BT109" s="128"/>
      <c r="BU109" s="128"/>
      <c r="BV109" s="128"/>
      <c r="BW109" s="128"/>
      <c r="BX109" s="128"/>
      <c r="BY109" s="128"/>
      <c r="BZ109" s="128"/>
      <c r="CA109" s="128"/>
      <c r="CB109" s="128"/>
      <c r="CC109" s="128"/>
      <c r="CD109" s="128"/>
      <c r="CE109" s="128"/>
      <c r="CF109" s="128"/>
      <c r="CG109" s="128"/>
      <c r="CH109" s="128"/>
      <c r="CI109" s="128"/>
      <c r="CJ109" s="128"/>
      <c r="CK109" s="128"/>
      <c r="CL109" s="128"/>
      <c r="CM109" s="128"/>
      <c r="CN109" s="128"/>
      <c r="CO109" s="128"/>
      <c r="CP109" s="128"/>
      <c r="CQ109" s="128"/>
      <c r="CR109" s="128"/>
      <c r="CS109" s="128"/>
      <c r="CT109" s="128"/>
      <c r="CU109" s="128"/>
      <c r="CV109" s="128"/>
      <c r="CW109" s="128"/>
      <c r="CX109" s="128"/>
      <c r="CY109" s="128"/>
      <c r="CZ109" s="128"/>
      <c r="DA109" s="128"/>
      <c r="DB109" s="128"/>
      <c r="DC109" s="128"/>
      <c r="DD109" s="128"/>
      <c r="DE109" s="128"/>
      <c r="DF109" s="128"/>
      <c r="DG109" s="128"/>
      <c r="DH109" s="128"/>
      <c r="DI109" s="128"/>
      <c r="DJ109" s="128"/>
      <c r="DK109" s="128"/>
      <c r="DL109" s="128"/>
      <c r="DM109" s="128"/>
      <c r="DN109" s="128"/>
      <c r="DO109" s="128"/>
      <c r="DP109" s="128"/>
      <c r="DQ109" s="128"/>
      <c r="DR109" s="127"/>
      <c r="DS109" s="127"/>
      <c r="DT109" s="127"/>
      <c r="DU109" s="127"/>
      <c r="DV109" s="127"/>
      <c r="DW109" s="127"/>
      <c r="DX109" s="127"/>
      <c r="DY109" s="127"/>
      <c r="DZ109" s="127"/>
      <c r="EA109" s="127"/>
      <c r="EB109" s="127"/>
      <c r="EC109" s="127"/>
      <c r="ED109" s="127"/>
      <c r="EE109" s="127"/>
      <c r="EF109" s="127"/>
      <c r="EG109" s="127"/>
      <c r="EH109" s="127"/>
      <c r="EI109" s="127"/>
      <c r="EJ109" s="127"/>
      <c r="EK109" s="127"/>
      <c r="EL109" s="127"/>
      <c r="EM109" s="127"/>
    </row>
    <row r="110" spans="1:143">
      <c r="A110" s="127"/>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c r="AA110" s="128"/>
      <c r="AB110" s="128"/>
      <c r="AC110" s="128"/>
      <c r="AD110" s="128"/>
      <c r="AE110" s="128"/>
      <c r="AF110" s="128"/>
      <c r="AG110" s="128"/>
      <c r="AH110" s="128"/>
      <c r="AI110" s="128"/>
      <c r="AJ110" s="128"/>
      <c r="AK110" s="128"/>
      <c r="AL110" s="128"/>
      <c r="AM110" s="128"/>
      <c r="AN110" s="128"/>
      <c r="AO110" s="128"/>
      <c r="AP110" s="128"/>
      <c r="AQ110" s="128"/>
      <c r="AR110" s="128"/>
      <c r="AS110" s="128"/>
      <c r="AT110" s="128"/>
      <c r="AU110" s="128"/>
      <c r="AV110" s="128"/>
      <c r="AW110" s="128"/>
      <c r="AX110" s="128"/>
      <c r="AY110" s="128"/>
      <c r="AZ110" s="128"/>
      <c r="BA110" s="128"/>
      <c r="BB110" s="128"/>
      <c r="BC110" s="128"/>
      <c r="BD110" s="128"/>
      <c r="BE110" s="128"/>
      <c r="BF110" s="128"/>
      <c r="BG110" s="128"/>
      <c r="BH110" s="128"/>
      <c r="BI110" s="128"/>
      <c r="BJ110" s="128"/>
      <c r="BK110" s="128"/>
      <c r="BL110" s="128"/>
      <c r="BM110" s="128"/>
      <c r="BN110" s="128"/>
      <c r="BO110" s="128"/>
      <c r="BP110" s="128"/>
      <c r="BQ110" s="128"/>
      <c r="BR110" s="128"/>
      <c r="BS110" s="128"/>
      <c r="BT110" s="128"/>
      <c r="BU110" s="128"/>
      <c r="BV110" s="128"/>
      <c r="BW110" s="128"/>
      <c r="BX110" s="128"/>
      <c r="BY110" s="128"/>
      <c r="BZ110" s="128"/>
      <c r="CA110" s="128"/>
      <c r="CB110" s="128"/>
      <c r="CC110" s="128"/>
      <c r="CD110" s="128"/>
      <c r="CE110" s="128"/>
      <c r="CF110" s="128"/>
      <c r="CG110" s="128"/>
      <c r="CH110" s="128"/>
      <c r="CI110" s="128"/>
      <c r="CJ110" s="128"/>
      <c r="CK110" s="128"/>
      <c r="CL110" s="128"/>
      <c r="CM110" s="128"/>
      <c r="CN110" s="128"/>
      <c r="CO110" s="128"/>
      <c r="CP110" s="128"/>
      <c r="CQ110" s="128"/>
      <c r="CR110" s="128"/>
      <c r="CS110" s="128"/>
      <c r="CT110" s="128"/>
      <c r="CU110" s="128"/>
      <c r="CV110" s="128"/>
      <c r="CW110" s="128"/>
      <c r="CX110" s="128"/>
      <c r="CY110" s="128"/>
      <c r="CZ110" s="128"/>
      <c r="DA110" s="128"/>
      <c r="DB110" s="128"/>
      <c r="DC110" s="128"/>
      <c r="DD110" s="128"/>
      <c r="DE110" s="128"/>
      <c r="DF110" s="128"/>
      <c r="DG110" s="128"/>
      <c r="DH110" s="128"/>
      <c r="DI110" s="128"/>
      <c r="DJ110" s="128"/>
      <c r="DK110" s="128"/>
      <c r="DL110" s="128"/>
      <c r="DM110" s="128"/>
      <c r="DN110" s="128"/>
      <c r="DO110" s="128"/>
      <c r="DP110" s="128"/>
      <c r="DQ110" s="128"/>
      <c r="DR110" s="127"/>
      <c r="DS110" s="127"/>
      <c r="DT110" s="127"/>
      <c r="DU110" s="127"/>
      <c r="DV110" s="127"/>
      <c r="DW110" s="127"/>
      <c r="DX110" s="127"/>
      <c r="DY110" s="127"/>
      <c r="DZ110" s="127"/>
      <c r="EA110" s="127"/>
      <c r="EB110" s="127"/>
      <c r="EC110" s="127"/>
      <c r="ED110" s="127"/>
      <c r="EE110" s="127"/>
      <c r="EF110" s="127"/>
      <c r="EG110" s="127"/>
      <c r="EH110" s="127"/>
      <c r="EI110" s="127"/>
      <c r="EJ110" s="127"/>
      <c r="EK110" s="127"/>
      <c r="EL110" s="127"/>
      <c r="EM110" s="127"/>
    </row>
    <row r="111" spans="1:143">
      <c r="A111" s="127"/>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c r="AA111" s="128"/>
      <c r="AB111" s="128"/>
      <c r="AC111" s="128"/>
      <c r="AD111" s="128"/>
      <c r="AE111" s="128"/>
      <c r="AF111" s="128"/>
      <c r="AG111" s="128"/>
      <c r="AH111" s="128"/>
      <c r="AI111" s="128"/>
      <c r="AJ111" s="128"/>
      <c r="AK111" s="128"/>
      <c r="AL111" s="128"/>
      <c r="AM111" s="128"/>
      <c r="AN111" s="128"/>
      <c r="AO111" s="128"/>
      <c r="AP111" s="128"/>
      <c r="AQ111" s="128"/>
      <c r="AR111" s="128"/>
      <c r="AS111" s="128"/>
      <c r="AT111" s="128"/>
      <c r="AU111" s="128"/>
      <c r="AV111" s="128"/>
      <c r="AW111" s="128"/>
      <c r="AX111" s="128"/>
      <c r="AY111" s="128"/>
      <c r="AZ111" s="128"/>
      <c r="BA111" s="128"/>
      <c r="BB111" s="128"/>
      <c r="BC111" s="128"/>
      <c r="BD111" s="128"/>
      <c r="BE111" s="128"/>
      <c r="BF111" s="128"/>
      <c r="BG111" s="128"/>
      <c r="BH111" s="128"/>
      <c r="BI111" s="128"/>
      <c r="BJ111" s="128"/>
      <c r="BK111" s="128"/>
      <c r="BL111" s="128"/>
      <c r="BM111" s="128"/>
      <c r="BN111" s="128"/>
      <c r="BO111" s="128"/>
      <c r="BP111" s="128"/>
      <c r="BQ111" s="128"/>
      <c r="BR111" s="128"/>
      <c r="BS111" s="128"/>
      <c r="BT111" s="128"/>
      <c r="BU111" s="128"/>
      <c r="BV111" s="128"/>
      <c r="BW111" s="128"/>
      <c r="BX111" s="128"/>
      <c r="BY111" s="128"/>
      <c r="BZ111" s="128"/>
      <c r="CA111" s="128"/>
      <c r="CB111" s="128"/>
      <c r="CC111" s="128"/>
      <c r="CD111" s="128"/>
      <c r="CE111" s="128"/>
      <c r="CF111" s="128"/>
      <c r="CG111" s="128"/>
      <c r="CH111" s="128"/>
      <c r="CI111" s="128"/>
      <c r="CJ111" s="128"/>
      <c r="CK111" s="128"/>
      <c r="CL111" s="128"/>
      <c r="CM111" s="128"/>
      <c r="CN111" s="128"/>
      <c r="CO111" s="128"/>
      <c r="CP111" s="128"/>
      <c r="CQ111" s="128"/>
      <c r="CR111" s="128"/>
      <c r="CS111" s="128"/>
      <c r="CT111" s="128"/>
      <c r="CU111" s="128"/>
      <c r="CV111" s="128"/>
      <c r="CW111" s="128"/>
      <c r="CX111" s="128"/>
      <c r="CY111" s="128"/>
      <c r="CZ111" s="128"/>
      <c r="DA111" s="128"/>
      <c r="DB111" s="128"/>
      <c r="DC111" s="128"/>
      <c r="DD111" s="128"/>
      <c r="DE111" s="128"/>
      <c r="DF111" s="128"/>
      <c r="DG111" s="128"/>
      <c r="DH111" s="128"/>
      <c r="DI111" s="128"/>
      <c r="DJ111" s="128"/>
      <c r="DK111" s="128"/>
      <c r="DL111" s="128"/>
      <c r="DM111" s="128"/>
      <c r="DN111" s="128"/>
      <c r="DO111" s="128"/>
      <c r="DP111" s="128"/>
      <c r="DQ111" s="128"/>
      <c r="DR111" s="127"/>
      <c r="DS111" s="127"/>
      <c r="DT111" s="127"/>
      <c r="DU111" s="127"/>
      <c r="DV111" s="127"/>
      <c r="DW111" s="127"/>
      <c r="DX111" s="127"/>
      <c r="DY111" s="127"/>
      <c r="DZ111" s="127"/>
      <c r="EA111" s="127"/>
      <c r="EB111" s="127"/>
      <c r="EC111" s="127"/>
      <c r="ED111" s="127"/>
      <c r="EE111" s="127"/>
      <c r="EF111" s="127"/>
      <c r="EG111" s="127"/>
      <c r="EH111" s="127"/>
      <c r="EI111" s="127"/>
      <c r="EJ111" s="127"/>
      <c r="EK111" s="127"/>
      <c r="EL111" s="127"/>
      <c r="EM111" s="127"/>
    </row>
    <row r="112" spans="1:143">
      <c r="A112" s="127"/>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c r="AA112" s="128"/>
      <c r="AB112" s="128"/>
      <c r="AC112" s="128"/>
      <c r="AD112" s="128"/>
      <c r="AE112" s="128"/>
      <c r="AF112" s="128"/>
      <c r="AG112" s="128"/>
      <c r="AH112" s="128"/>
      <c r="AI112" s="128"/>
      <c r="AJ112" s="128"/>
      <c r="AK112" s="128"/>
      <c r="AL112" s="128"/>
      <c r="AM112" s="128"/>
      <c r="AN112" s="128"/>
      <c r="AO112" s="128"/>
      <c r="AP112" s="128"/>
      <c r="AQ112" s="128"/>
      <c r="AR112" s="128"/>
      <c r="AS112" s="128"/>
      <c r="AT112" s="128"/>
      <c r="AU112" s="128"/>
      <c r="AV112" s="128"/>
      <c r="AW112" s="128"/>
      <c r="AX112" s="128"/>
      <c r="AY112" s="128"/>
      <c r="AZ112" s="128"/>
      <c r="BA112" s="128"/>
      <c r="BB112" s="128"/>
      <c r="BC112" s="128"/>
      <c r="BD112" s="128"/>
      <c r="BE112" s="128"/>
      <c r="BF112" s="128"/>
      <c r="BG112" s="128"/>
      <c r="BH112" s="128"/>
      <c r="BI112" s="128"/>
      <c r="BJ112" s="128"/>
      <c r="BK112" s="128"/>
      <c r="BL112" s="128"/>
      <c r="BM112" s="128"/>
      <c r="BN112" s="128"/>
      <c r="BO112" s="128"/>
      <c r="BP112" s="128"/>
      <c r="BQ112" s="128"/>
      <c r="BR112" s="128"/>
      <c r="BS112" s="128"/>
      <c r="BT112" s="128"/>
      <c r="BU112" s="128"/>
      <c r="BV112" s="128"/>
      <c r="BW112" s="128"/>
      <c r="BX112" s="128"/>
      <c r="BY112" s="128"/>
      <c r="BZ112" s="128"/>
      <c r="CA112" s="128"/>
      <c r="CB112" s="128"/>
      <c r="CC112" s="128"/>
      <c r="CD112" s="128"/>
      <c r="CE112" s="128"/>
      <c r="CF112" s="128"/>
      <c r="CG112" s="128"/>
      <c r="CH112" s="128"/>
      <c r="CI112" s="128"/>
      <c r="CJ112" s="128"/>
      <c r="CK112" s="128"/>
      <c r="CL112" s="128"/>
      <c r="CM112" s="128"/>
      <c r="CN112" s="128"/>
      <c r="CO112" s="128"/>
      <c r="CP112" s="128"/>
      <c r="CQ112" s="128"/>
      <c r="CR112" s="128"/>
      <c r="CS112" s="128"/>
      <c r="CT112" s="128"/>
      <c r="CU112" s="128"/>
      <c r="CV112" s="128"/>
      <c r="CW112" s="128"/>
      <c r="CX112" s="128"/>
      <c r="CY112" s="128"/>
      <c r="CZ112" s="128"/>
      <c r="DA112" s="128"/>
      <c r="DB112" s="128"/>
      <c r="DC112" s="128"/>
      <c r="DD112" s="128"/>
      <c r="DE112" s="128"/>
      <c r="DF112" s="128"/>
      <c r="DG112" s="128"/>
      <c r="DH112" s="128"/>
      <c r="DI112" s="128"/>
      <c r="DJ112" s="128"/>
      <c r="DK112" s="128"/>
      <c r="DL112" s="128"/>
      <c r="DM112" s="128"/>
      <c r="DN112" s="128"/>
      <c r="DO112" s="128"/>
      <c r="DP112" s="128"/>
      <c r="DQ112" s="128"/>
      <c r="DR112" s="127"/>
      <c r="DS112" s="127"/>
      <c r="DT112" s="127"/>
      <c r="DU112" s="127"/>
      <c r="DV112" s="127"/>
      <c r="DW112" s="127"/>
      <c r="DX112" s="127"/>
      <c r="DY112" s="127"/>
      <c r="DZ112" s="127"/>
      <c r="EA112" s="127"/>
      <c r="EB112" s="127"/>
      <c r="EC112" s="127"/>
      <c r="ED112" s="127"/>
      <c r="EE112" s="127"/>
      <c r="EF112" s="127"/>
      <c r="EG112" s="127"/>
      <c r="EH112" s="127"/>
      <c r="EI112" s="127"/>
      <c r="EJ112" s="127"/>
      <c r="EK112" s="127"/>
      <c r="EL112" s="127"/>
      <c r="EM112" s="127"/>
    </row>
    <row r="113" spans="1:143">
      <c r="A113" s="127"/>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c r="AA113" s="128"/>
      <c r="AB113" s="128"/>
      <c r="AC113" s="128"/>
      <c r="AD113" s="128"/>
      <c r="AE113" s="128"/>
      <c r="AF113" s="128"/>
      <c r="AG113" s="128"/>
      <c r="AH113" s="128"/>
      <c r="AI113" s="128"/>
      <c r="AJ113" s="128"/>
      <c r="AK113" s="128"/>
      <c r="AL113" s="128"/>
      <c r="AM113" s="128"/>
      <c r="AN113" s="128"/>
      <c r="AO113" s="128"/>
      <c r="AP113" s="128"/>
      <c r="AQ113" s="128"/>
      <c r="AR113" s="128"/>
      <c r="AS113" s="128"/>
      <c r="AT113" s="128"/>
      <c r="AU113" s="128"/>
      <c r="AV113" s="128"/>
      <c r="AW113" s="128"/>
      <c r="AX113" s="128"/>
      <c r="AY113" s="128"/>
      <c r="AZ113" s="128"/>
      <c r="BA113" s="128"/>
      <c r="BB113" s="128"/>
      <c r="BC113" s="128"/>
      <c r="BD113" s="128"/>
      <c r="BE113" s="128"/>
      <c r="BF113" s="128"/>
      <c r="BG113" s="128"/>
      <c r="BH113" s="128"/>
      <c r="BI113" s="128"/>
      <c r="BJ113" s="128"/>
      <c r="BK113" s="128"/>
      <c r="BL113" s="128"/>
      <c r="BM113" s="128"/>
      <c r="BN113" s="128"/>
      <c r="BO113" s="128"/>
      <c r="BP113" s="128"/>
      <c r="BQ113" s="128"/>
      <c r="BR113" s="128"/>
      <c r="BS113" s="128"/>
      <c r="BT113" s="128"/>
      <c r="BU113" s="128"/>
      <c r="BV113" s="128"/>
      <c r="BW113" s="128"/>
      <c r="BX113" s="128"/>
      <c r="BY113" s="128"/>
      <c r="BZ113" s="128"/>
      <c r="CA113" s="128"/>
      <c r="CB113" s="128"/>
      <c r="CC113" s="128"/>
      <c r="CD113" s="128"/>
      <c r="CE113" s="128"/>
      <c r="CF113" s="128"/>
      <c r="CG113" s="128"/>
      <c r="CH113" s="128"/>
      <c r="CI113" s="128"/>
      <c r="CJ113" s="128"/>
      <c r="CK113" s="128"/>
      <c r="CL113" s="128"/>
      <c r="CM113" s="128"/>
      <c r="CN113" s="128"/>
      <c r="CO113" s="128"/>
      <c r="CP113" s="128"/>
      <c r="CQ113" s="128"/>
      <c r="CR113" s="128"/>
      <c r="CS113" s="128"/>
      <c r="CT113" s="128"/>
      <c r="CU113" s="128"/>
      <c r="CV113" s="128"/>
      <c r="CW113" s="128"/>
      <c r="CX113" s="128"/>
      <c r="CY113" s="128"/>
      <c r="CZ113" s="128"/>
      <c r="DA113" s="128"/>
      <c r="DB113" s="128"/>
      <c r="DC113" s="128"/>
      <c r="DD113" s="128"/>
      <c r="DE113" s="128"/>
      <c r="DF113" s="128"/>
      <c r="DG113" s="128"/>
      <c r="DH113" s="128"/>
      <c r="DI113" s="128"/>
      <c r="DJ113" s="128"/>
      <c r="DK113" s="128"/>
      <c r="DL113" s="128"/>
      <c r="DM113" s="128"/>
      <c r="DN113" s="128"/>
      <c r="DO113" s="128"/>
      <c r="DP113" s="128"/>
      <c r="DQ113" s="128"/>
      <c r="DR113" s="127"/>
      <c r="DS113" s="127"/>
      <c r="DT113" s="127"/>
      <c r="DU113" s="127"/>
      <c r="DV113" s="127"/>
      <c r="DW113" s="127"/>
      <c r="DX113" s="127"/>
      <c r="DY113" s="127"/>
      <c r="DZ113" s="127"/>
      <c r="EA113" s="127"/>
      <c r="EB113" s="127"/>
      <c r="EC113" s="127"/>
      <c r="ED113" s="127"/>
      <c r="EE113" s="127"/>
      <c r="EF113" s="127"/>
      <c r="EG113" s="127"/>
      <c r="EH113" s="127"/>
      <c r="EI113" s="127"/>
      <c r="EJ113" s="127"/>
      <c r="EK113" s="127"/>
      <c r="EL113" s="127"/>
      <c r="EM113" s="127"/>
    </row>
    <row r="114" spans="1:143">
      <c r="A114" s="127"/>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c r="AA114" s="128"/>
      <c r="AB114" s="128"/>
      <c r="AC114" s="128"/>
      <c r="AD114" s="128"/>
      <c r="AE114" s="128"/>
      <c r="AF114" s="128"/>
      <c r="AG114" s="128"/>
      <c r="AH114" s="128"/>
      <c r="AI114" s="128"/>
      <c r="AJ114" s="128"/>
      <c r="AK114" s="128"/>
      <c r="AL114" s="128"/>
      <c r="AM114" s="128"/>
      <c r="AN114" s="128"/>
      <c r="AO114" s="128"/>
      <c r="AP114" s="128"/>
      <c r="AQ114" s="128"/>
      <c r="AR114" s="128"/>
      <c r="AS114" s="128"/>
      <c r="AT114" s="128"/>
      <c r="AU114" s="128"/>
      <c r="AV114" s="128"/>
      <c r="AW114" s="128"/>
      <c r="AX114" s="128"/>
      <c r="AY114" s="128"/>
      <c r="AZ114" s="128"/>
      <c r="BA114" s="128"/>
      <c r="BB114" s="128"/>
      <c r="BC114" s="128"/>
      <c r="BD114" s="128"/>
      <c r="BE114" s="128"/>
      <c r="BF114" s="128"/>
      <c r="BG114" s="128"/>
      <c r="BH114" s="128"/>
      <c r="BI114" s="128"/>
      <c r="BJ114" s="128"/>
      <c r="BK114" s="128"/>
      <c r="BL114" s="128"/>
      <c r="BM114" s="128"/>
      <c r="BN114" s="128"/>
      <c r="BO114" s="128"/>
      <c r="BP114" s="128"/>
      <c r="BQ114" s="128"/>
      <c r="BR114" s="128"/>
      <c r="BS114" s="128"/>
      <c r="BT114" s="128"/>
      <c r="BU114" s="128"/>
      <c r="BV114" s="128"/>
      <c r="BW114" s="128"/>
      <c r="BX114" s="128"/>
      <c r="BY114" s="128"/>
      <c r="BZ114" s="128"/>
      <c r="CA114" s="128"/>
      <c r="CB114" s="128"/>
      <c r="CC114" s="128"/>
      <c r="CD114" s="128"/>
      <c r="CE114" s="128"/>
      <c r="CF114" s="128"/>
      <c r="CG114" s="128"/>
      <c r="CH114" s="128"/>
      <c r="CI114" s="128"/>
      <c r="CJ114" s="128"/>
      <c r="CK114" s="128"/>
      <c r="CL114" s="128"/>
      <c r="CM114" s="128"/>
      <c r="CN114" s="128"/>
      <c r="CO114" s="128"/>
      <c r="CP114" s="128"/>
      <c r="CQ114" s="128"/>
      <c r="CR114" s="128"/>
      <c r="CS114" s="128"/>
      <c r="CT114" s="128"/>
      <c r="CU114" s="128"/>
      <c r="CV114" s="128"/>
      <c r="CW114" s="128"/>
      <c r="CX114" s="128"/>
      <c r="CY114" s="128"/>
      <c r="CZ114" s="128"/>
      <c r="DA114" s="128"/>
      <c r="DB114" s="128"/>
      <c r="DC114" s="128"/>
      <c r="DD114" s="128"/>
      <c r="DE114" s="128"/>
      <c r="DF114" s="128"/>
      <c r="DG114" s="128"/>
      <c r="DH114" s="128"/>
      <c r="DI114" s="128"/>
      <c r="DJ114" s="128"/>
      <c r="DK114" s="128"/>
      <c r="DL114" s="128"/>
      <c r="DM114" s="128"/>
      <c r="DN114" s="128"/>
      <c r="DO114" s="128"/>
      <c r="DP114" s="128"/>
      <c r="DQ114" s="128"/>
      <c r="DR114" s="127"/>
      <c r="DS114" s="127"/>
      <c r="DT114" s="127"/>
      <c r="DU114" s="127"/>
      <c r="DV114" s="127"/>
      <c r="DW114" s="127"/>
      <c r="DX114" s="127"/>
      <c r="DY114" s="127"/>
      <c r="DZ114" s="127"/>
      <c r="EA114" s="127"/>
      <c r="EB114" s="127"/>
      <c r="EC114" s="127"/>
      <c r="ED114" s="127"/>
      <c r="EE114" s="127"/>
      <c r="EF114" s="127"/>
      <c r="EG114" s="127"/>
      <c r="EH114" s="127"/>
      <c r="EI114" s="127"/>
      <c r="EJ114" s="127"/>
      <c r="EK114" s="127"/>
      <c r="EL114" s="127"/>
      <c r="EM114" s="127"/>
    </row>
    <row r="115" spans="1:143">
      <c r="A115" s="127"/>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c r="AA115" s="128"/>
      <c r="AB115" s="128"/>
      <c r="AC115" s="128"/>
      <c r="AD115" s="128"/>
      <c r="AE115" s="128"/>
      <c r="AF115" s="128"/>
      <c r="AG115" s="128"/>
      <c r="AH115" s="128"/>
      <c r="AI115" s="128"/>
      <c r="AJ115" s="128"/>
      <c r="AK115" s="128"/>
      <c r="AL115" s="128"/>
      <c r="AM115" s="128"/>
      <c r="AN115" s="128"/>
      <c r="AO115" s="128"/>
      <c r="AP115" s="128"/>
      <c r="AQ115" s="128"/>
      <c r="AR115" s="128"/>
      <c r="AS115" s="128"/>
      <c r="AT115" s="128"/>
      <c r="AU115" s="128"/>
      <c r="AV115" s="128"/>
      <c r="AW115" s="128"/>
      <c r="AX115" s="128"/>
      <c r="AY115" s="128"/>
      <c r="AZ115" s="128"/>
      <c r="BA115" s="128"/>
      <c r="BB115" s="128"/>
      <c r="BC115" s="128"/>
      <c r="BD115" s="128"/>
      <c r="BE115" s="128"/>
      <c r="BF115" s="128"/>
      <c r="BG115" s="128"/>
      <c r="BH115" s="128"/>
      <c r="BI115" s="128"/>
      <c r="BJ115" s="128"/>
      <c r="BK115" s="128"/>
      <c r="BL115" s="128"/>
      <c r="BM115" s="128"/>
      <c r="BN115" s="128"/>
      <c r="BO115" s="128"/>
      <c r="BP115" s="128"/>
      <c r="BQ115" s="128"/>
      <c r="BR115" s="128"/>
      <c r="BS115" s="128"/>
      <c r="BT115" s="128"/>
      <c r="BU115" s="128"/>
      <c r="BV115" s="128"/>
      <c r="BW115" s="128"/>
      <c r="BX115" s="128"/>
      <c r="BY115" s="128"/>
      <c r="BZ115" s="128"/>
      <c r="CA115" s="128"/>
      <c r="CB115" s="128"/>
      <c r="CC115" s="128"/>
      <c r="CD115" s="128"/>
      <c r="CE115" s="128"/>
      <c r="CF115" s="128"/>
      <c r="CG115" s="128"/>
      <c r="CH115" s="128"/>
      <c r="CI115" s="128"/>
      <c r="CJ115" s="128"/>
      <c r="CK115" s="128"/>
      <c r="CL115" s="128"/>
      <c r="CM115" s="128"/>
      <c r="CN115" s="128"/>
      <c r="CO115" s="128"/>
      <c r="CP115" s="128"/>
      <c r="CQ115" s="128"/>
      <c r="CR115" s="128"/>
      <c r="CS115" s="128"/>
      <c r="CT115" s="128"/>
      <c r="CU115" s="128"/>
      <c r="CV115" s="128"/>
      <c r="CW115" s="128"/>
      <c r="CX115" s="128"/>
      <c r="CY115" s="128"/>
      <c r="CZ115" s="128"/>
      <c r="DA115" s="128"/>
      <c r="DB115" s="128"/>
      <c r="DC115" s="128"/>
      <c r="DD115" s="128"/>
      <c r="DE115" s="128"/>
      <c r="DF115" s="128"/>
      <c r="DG115" s="128"/>
      <c r="DH115" s="128"/>
      <c r="DI115" s="128"/>
      <c r="DJ115" s="128"/>
      <c r="DK115" s="128"/>
      <c r="DL115" s="128"/>
      <c r="DM115" s="128"/>
      <c r="DN115" s="128"/>
      <c r="DO115" s="128"/>
      <c r="DP115" s="128"/>
      <c r="DQ115" s="128"/>
      <c r="DR115" s="127"/>
      <c r="DS115" s="127"/>
      <c r="DT115" s="127"/>
      <c r="DU115" s="127"/>
      <c r="DV115" s="127"/>
      <c r="DW115" s="127"/>
      <c r="DX115" s="127"/>
      <c r="DY115" s="127"/>
      <c r="DZ115" s="127"/>
      <c r="EA115" s="127"/>
      <c r="EB115" s="127"/>
      <c r="EC115" s="127"/>
      <c r="ED115" s="127"/>
      <c r="EE115" s="127"/>
      <c r="EF115" s="127"/>
      <c r="EG115" s="127"/>
      <c r="EH115" s="127"/>
      <c r="EI115" s="127"/>
      <c r="EJ115" s="127"/>
      <c r="EK115" s="127"/>
      <c r="EL115" s="127"/>
      <c r="EM115" s="127"/>
    </row>
    <row r="116" spans="1:143">
      <c r="A116" s="127"/>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c r="AA116" s="128"/>
      <c r="AB116" s="128"/>
      <c r="AC116" s="128"/>
      <c r="AD116" s="128"/>
      <c r="AE116" s="128"/>
      <c r="AF116" s="128"/>
      <c r="AG116" s="128"/>
      <c r="AH116" s="128"/>
      <c r="AI116" s="128"/>
      <c r="AJ116" s="128"/>
      <c r="AK116" s="128"/>
      <c r="AL116" s="128"/>
      <c r="AM116" s="128"/>
      <c r="AN116" s="128"/>
      <c r="AO116" s="128"/>
      <c r="AP116" s="128"/>
      <c r="AQ116" s="128"/>
      <c r="AR116" s="128"/>
      <c r="AS116" s="128"/>
      <c r="AT116" s="128"/>
      <c r="AU116" s="128"/>
      <c r="AV116" s="128"/>
      <c r="AW116" s="128"/>
      <c r="AX116" s="128"/>
      <c r="AY116" s="128"/>
      <c r="AZ116" s="128"/>
      <c r="BA116" s="128"/>
      <c r="BB116" s="128"/>
      <c r="BC116" s="128"/>
      <c r="BD116" s="128"/>
      <c r="BE116" s="128"/>
      <c r="BF116" s="128"/>
      <c r="BG116" s="128"/>
      <c r="BH116" s="128"/>
      <c r="BI116" s="128"/>
      <c r="BJ116" s="128"/>
      <c r="BK116" s="128"/>
      <c r="BL116" s="128"/>
      <c r="BM116" s="128"/>
      <c r="BN116" s="128"/>
      <c r="BO116" s="128"/>
      <c r="BP116" s="128"/>
      <c r="BQ116" s="128"/>
      <c r="BR116" s="128"/>
      <c r="BS116" s="128"/>
      <c r="BT116" s="128"/>
      <c r="BU116" s="128"/>
      <c r="BV116" s="128"/>
      <c r="BW116" s="128"/>
      <c r="BX116" s="128"/>
      <c r="BY116" s="128"/>
      <c r="BZ116" s="128"/>
      <c r="CA116" s="128"/>
      <c r="CB116" s="128"/>
      <c r="CC116" s="128"/>
      <c r="CD116" s="128"/>
      <c r="CE116" s="128"/>
      <c r="CF116" s="128"/>
      <c r="CG116" s="128"/>
      <c r="CH116" s="128"/>
      <c r="CI116" s="128"/>
      <c r="CJ116" s="128"/>
      <c r="CK116" s="128"/>
      <c r="CL116" s="128"/>
      <c r="CM116" s="128"/>
      <c r="CN116" s="128"/>
      <c r="CO116" s="128"/>
      <c r="CP116" s="128"/>
      <c r="CQ116" s="128"/>
      <c r="CR116" s="128"/>
      <c r="CS116" s="128"/>
      <c r="CT116" s="128"/>
      <c r="CU116" s="128"/>
      <c r="CV116" s="128"/>
      <c r="CW116" s="128"/>
      <c r="CX116" s="128"/>
      <c r="CY116" s="128"/>
      <c r="CZ116" s="128"/>
      <c r="DA116" s="128"/>
      <c r="DB116" s="128"/>
      <c r="DC116" s="128"/>
      <c r="DD116" s="128"/>
      <c r="DE116" s="128"/>
      <c r="DF116" s="128"/>
      <c r="DG116" s="128"/>
      <c r="DH116" s="128"/>
      <c r="DI116" s="128"/>
      <c r="DJ116" s="128"/>
      <c r="DK116" s="128"/>
      <c r="DL116" s="128"/>
      <c r="DM116" s="128"/>
      <c r="DN116" s="128"/>
      <c r="DO116" s="128"/>
      <c r="DP116" s="128"/>
      <c r="DQ116" s="128"/>
      <c r="DR116" s="127"/>
      <c r="DS116" s="127"/>
      <c r="DT116" s="127"/>
      <c r="DU116" s="127"/>
      <c r="DV116" s="127"/>
      <c r="DW116" s="127"/>
      <c r="DX116" s="127"/>
      <c r="DY116" s="127"/>
      <c r="DZ116" s="127"/>
      <c r="EA116" s="127"/>
      <c r="EB116" s="127"/>
      <c r="EC116" s="127"/>
      <c r="ED116" s="127"/>
      <c r="EE116" s="127"/>
      <c r="EF116" s="127"/>
      <c r="EG116" s="127"/>
      <c r="EH116" s="127"/>
      <c r="EI116" s="127"/>
      <c r="EJ116" s="127"/>
      <c r="EK116" s="127"/>
      <c r="EL116" s="127"/>
      <c r="EM116" s="127"/>
    </row>
    <row r="117" spans="1:143">
      <c r="A117" s="127"/>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c r="AA117" s="128"/>
      <c r="AB117" s="128"/>
      <c r="AC117" s="128"/>
      <c r="AD117" s="128"/>
      <c r="AE117" s="128"/>
      <c r="AF117" s="128"/>
      <c r="AG117" s="128"/>
      <c r="AH117" s="128"/>
      <c r="AI117" s="128"/>
      <c r="AJ117" s="128"/>
      <c r="AK117" s="128"/>
      <c r="AL117" s="128"/>
      <c r="AM117" s="128"/>
      <c r="AN117" s="128"/>
      <c r="AO117" s="128"/>
      <c r="AP117" s="128"/>
      <c r="AQ117" s="128"/>
      <c r="AR117" s="128"/>
      <c r="AS117" s="128"/>
      <c r="AT117" s="128"/>
      <c r="AU117" s="128"/>
      <c r="AV117" s="128"/>
      <c r="AW117" s="128"/>
      <c r="AX117" s="128"/>
      <c r="AY117" s="128"/>
      <c r="AZ117" s="128"/>
      <c r="BA117" s="128"/>
      <c r="BB117" s="128"/>
      <c r="BC117" s="128"/>
      <c r="BD117" s="128"/>
      <c r="BE117" s="128"/>
      <c r="BF117" s="128"/>
      <c r="BG117" s="128"/>
      <c r="BH117" s="128"/>
      <c r="BI117" s="128"/>
      <c r="BJ117" s="128"/>
      <c r="BK117" s="128"/>
      <c r="BL117" s="128"/>
      <c r="BM117" s="128"/>
      <c r="BN117" s="128"/>
      <c r="BO117" s="128"/>
      <c r="BP117" s="128"/>
      <c r="BQ117" s="128"/>
      <c r="BR117" s="128"/>
      <c r="BS117" s="128"/>
      <c r="BT117" s="128"/>
      <c r="BU117" s="128"/>
      <c r="BV117" s="128"/>
      <c r="BW117" s="128"/>
      <c r="BX117" s="128"/>
      <c r="BY117" s="128"/>
      <c r="BZ117" s="128"/>
      <c r="CA117" s="128"/>
      <c r="CB117" s="128"/>
      <c r="CC117" s="128"/>
      <c r="CD117" s="128"/>
      <c r="CE117" s="128"/>
      <c r="CF117" s="128"/>
      <c r="CG117" s="128"/>
      <c r="CH117" s="128"/>
      <c r="CI117" s="128"/>
      <c r="CJ117" s="128"/>
      <c r="CK117" s="128"/>
      <c r="CL117" s="128"/>
      <c r="CM117" s="128"/>
      <c r="CN117" s="128"/>
      <c r="CO117" s="128"/>
      <c r="CP117" s="128"/>
      <c r="CQ117" s="128"/>
      <c r="CR117" s="128"/>
      <c r="CS117" s="128"/>
      <c r="CT117" s="128"/>
      <c r="CU117" s="128"/>
      <c r="CV117" s="128"/>
      <c r="CW117" s="128"/>
      <c r="CX117" s="128"/>
      <c r="CY117" s="128"/>
      <c r="CZ117" s="128"/>
      <c r="DA117" s="128"/>
      <c r="DB117" s="128"/>
      <c r="DC117" s="128"/>
      <c r="DD117" s="128"/>
      <c r="DE117" s="128"/>
      <c r="DF117" s="128"/>
      <c r="DG117" s="128"/>
      <c r="DH117" s="128"/>
      <c r="DI117" s="128"/>
      <c r="DJ117" s="128"/>
      <c r="DK117" s="128"/>
      <c r="DL117" s="128"/>
      <c r="DM117" s="128"/>
      <c r="DN117" s="128"/>
      <c r="DO117" s="128"/>
      <c r="DP117" s="128"/>
      <c r="DQ117" s="128"/>
      <c r="DR117" s="127"/>
      <c r="DS117" s="127"/>
      <c r="DT117" s="127"/>
      <c r="DU117" s="127"/>
      <c r="DV117" s="127"/>
      <c r="DW117" s="127"/>
      <c r="DX117" s="127"/>
      <c r="DY117" s="127"/>
      <c r="DZ117" s="127"/>
      <c r="EA117" s="127"/>
      <c r="EB117" s="127"/>
      <c r="EC117" s="127"/>
      <c r="ED117" s="127"/>
      <c r="EE117" s="127"/>
      <c r="EF117" s="127"/>
      <c r="EG117" s="127"/>
      <c r="EH117" s="127"/>
      <c r="EI117" s="127"/>
      <c r="EJ117" s="127"/>
      <c r="EK117" s="127"/>
      <c r="EL117" s="127"/>
      <c r="EM117" s="127"/>
    </row>
    <row r="118" spans="1:143">
      <c r="A118" s="127"/>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c r="AA118" s="128"/>
      <c r="AB118" s="128"/>
      <c r="AC118" s="128"/>
      <c r="AD118" s="128"/>
      <c r="AE118" s="128"/>
      <c r="AF118" s="128"/>
      <c r="AG118" s="128"/>
      <c r="AH118" s="128"/>
      <c r="AI118" s="128"/>
      <c r="AJ118" s="128"/>
      <c r="AK118" s="128"/>
      <c r="AL118" s="128"/>
      <c r="AM118" s="128"/>
      <c r="AN118" s="128"/>
      <c r="AO118" s="128"/>
      <c r="AP118" s="128"/>
      <c r="AQ118" s="128"/>
      <c r="AR118" s="128"/>
      <c r="AS118" s="128"/>
      <c r="AT118" s="128"/>
      <c r="AU118" s="128"/>
      <c r="AV118" s="128"/>
      <c r="AW118" s="128"/>
      <c r="AX118" s="128"/>
      <c r="AY118" s="128"/>
      <c r="AZ118" s="128"/>
      <c r="BA118" s="128"/>
      <c r="BB118" s="128"/>
      <c r="BC118" s="128"/>
      <c r="BD118" s="128"/>
      <c r="BE118" s="128"/>
      <c r="BF118" s="128"/>
      <c r="BG118" s="128"/>
      <c r="BH118" s="128"/>
      <c r="BI118" s="128"/>
      <c r="BJ118" s="128"/>
      <c r="BK118" s="128"/>
      <c r="BL118" s="128"/>
      <c r="BM118" s="128"/>
      <c r="BN118" s="128"/>
      <c r="BO118" s="128"/>
      <c r="BP118" s="128"/>
      <c r="BQ118" s="128"/>
      <c r="BR118" s="128"/>
      <c r="BS118" s="128"/>
      <c r="BT118" s="128"/>
      <c r="BU118" s="128"/>
      <c r="BV118" s="128"/>
      <c r="BW118" s="128"/>
      <c r="BX118" s="128"/>
      <c r="BY118" s="128"/>
      <c r="BZ118" s="128"/>
      <c r="CA118" s="128"/>
      <c r="CB118" s="128"/>
      <c r="CC118" s="128"/>
      <c r="CD118" s="128"/>
      <c r="CE118" s="128"/>
      <c r="CF118" s="128"/>
      <c r="CG118" s="128"/>
      <c r="CH118" s="128"/>
      <c r="CI118" s="128"/>
      <c r="CJ118" s="128"/>
      <c r="CK118" s="128"/>
      <c r="CL118" s="128"/>
      <c r="CM118" s="128"/>
      <c r="CN118" s="128"/>
      <c r="CO118" s="128"/>
      <c r="CP118" s="128"/>
      <c r="CQ118" s="128"/>
      <c r="CR118" s="128"/>
      <c r="CS118" s="128"/>
      <c r="CT118" s="128"/>
      <c r="CU118" s="128"/>
      <c r="CV118" s="128"/>
      <c r="CW118" s="128"/>
      <c r="CX118" s="128"/>
      <c r="CY118" s="128"/>
      <c r="CZ118" s="128"/>
      <c r="DA118" s="128"/>
      <c r="DB118" s="128"/>
      <c r="DC118" s="128"/>
      <c r="DD118" s="128"/>
      <c r="DE118" s="128"/>
      <c r="DF118" s="128"/>
      <c r="DG118" s="128"/>
      <c r="DH118" s="128"/>
      <c r="DI118" s="128"/>
      <c r="DJ118" s="128"/>
      <c r="DK118" s="128"/>
      <c r="DL118" s="128"/>
      <c r="DM118" s="128"/>
      <c r="DN118" s="128"/>
      <c r="DO118" s="128"/>
      <c r="DP118" s="128"/>
      <c r="DQ118" s="128"/>
      <c r="DR118" s="127"/>
      <c r="DS118" s="127"/>
      <c r="DT118" s="127"/>
      <c r="DU118" s="127"/>
      <c r="DV118" s="127"/>
      <c r="DW118" s="127"/>
      <c r="DX118" s="127"/>
      <c r="DY118" s="127"/>
      <c r="DZ118" s="127"/>
      <c r="EA118" s="127"/>
      <c r="EB118" s="127"/>
      <c r="EC118" s="127"/>
      <c r="ED118" s="127"/>
      <c r="EE118" s="127"/>
      <c r="EF118" s="127"/>
      <c r="EG118" s="127"/>
      <c r="EH118" s="127"/>
      <c r="EI118" s="127"/>
      <c r="EJ118" s="127"/>
      <c r="EK118" s="127"/>
      <c r="EL118" s="127"/>
      <c r="EM118" s="127"/>
    </row>
    <row r="119" spans="1:143">
      <c r="A119" s="127"/>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128"/>
      <c r="AB119" s="128"/>
      <c r="AC119" s="128"/>
      <c r="AD119" s="128"/>
      <c r="AE119" s="128"/>
      <c r="AF119" s="128"/>
      <c r="AG119" s="128"/>
      <c r="AH119" s="128"/>
      <c r="AI119" s="128"/>
      <c r="AJ119" s="128"/>
      <c r="AK119" s="128"/>
      <c r="AL119" s="128"/>
      <c r="AM119" s="128"/>
      <c r="AN119" s="128"/>
      <c r="AO119" s="128"/>
      <c r="AP119" s="128"/>
      <c r="AQ119" s="128"/>
      <c r="AR119" s="128"/>
      <c r="AS119" s="128"/>
      <c r="AT119" s="128"/>
      <c r="AU119" s="128"/>
      <c r="AV119" s="128"/>
      <c r="AW119" s="128"/>
      <c r="AX119" s="128"/>
      <c r="AY119" s="128"/>
      <c r="AZ119" s="128"/>
      <c r="BA119" s="128"/>
      <c r="BB119" s="128"/>
      <c r="BC119" s="128"/>
      <c r="BD119" s="128"/>
      <c r="BE119" s="128"/>
      <c r="BF119" s="128"/>
      <c r="BG119" s="128"/>
      <c r="BH119" s="128"/>
      <c r="BI119" s="128"/>
      <c r="BJ119" s="128"/>
      <c r="BK119" s="128"/>
      <c r="BL119" s="128"/>
      <c r="BM119" s="128"/>
      <c r="BN119" s="128"/>
      <c r="BO119" s="128"/>
      <c r="BP119" s="128"/>
      <c r="BQ119" s="128"/>
      <c r="BR119" s="128"/>
      <c r="BS119" s="128"/>
      <c r="BT119" s="128"/>
      <c r="BU119" s="128"/>
      <c r="BV119" s="128"/>
      <c r="BW119" s="128"/>
      <c r="BX119" s="128"/>
      <c r="BY119" s="128"/>
      <c r="BZ119" s="128"/>
      <c r="CA119" s="128"/>
      <c r="CB119" s="128"/>
      <c r="CC119" s="128"/>
      <c r="CD119" s="128"/>
      <c r="CE119" s="128"/>
      <c r="CF119" s="128"/>
      <c r="CG119" s="128"/>
      <c r="CH119" s="128"/>
      <c r="CI119" s="128"/>
      <c r="CJ119" s="128"/>
      <c r="CK119" s="128"/>
      <c r="CL119" s="128"/>
      <c r="CM119" s="128"/>
      <c r="CN119" s="128"/>
      <c r="CO119" s="128"/>
      <c r="CP119" s="128"/>
      <c r="CQ119" s="128"/>
      <c r="CR119" s="128"/>
      <c r="CS119" s="128"/>
      <c r="CT119" s="128"/>
      <c r="CU119" s="128"/>
      <c r="CV119" s="128"/>
      <c r="CW119" s="128"/>
      <c r="CX119" s="128"/>
      <c r="CY119" s="128"/>
      <c r="CZ119" s="128"/>
      <c r="DA119" s="128"/>
      <c r="DB119" s="128"/>
      <c r="DC119" s="128"/>
      <c r="DD119" s="128"/>
      <c r="DE119" s="128"/>
      <c r="DF119" s="128"/>
      <c r="DG119" s="128"/>
      <c r="DH119" s="128"/>
      <c r="DI119" s="128"/>
      <c r="DJ119" s="128"/>
      <c r="DK119" s="128"/>
      <c r="DL119" s="128"/>
      <c r="DM119" s="128"/>
      <c r="DN119" s="128"/>
      <c r="DO119" s="128"/>
      <c r="DP119" s="128"/>
      <c r="DQ119" s="128"/>
      <c r="DR119" s="127"/>
      <c r="DS119" s="127"/>
      <c r="DT119" s="127"/>
      <c r="DU119" s="127"/>
      <c r="DV119" s="127"/>
      <c r="DW119" s="127"/>
      <c r="DX119" s="127"/>
      <c r="DY119" s="127"/>
      <c r="DZ119" s="127"/>
      <c r="EA119" s="127"/>
      <c r="EB119" s="127"/>
      <c r="EC119" s="127"/>
      <c r="ED119" s="127"/>
      <c r="EE119" s="127"/>
      <c r="EF119" s="127"/>
      <c r="EG119" s="127"/>
      <c r="EH119" s="127"/>
      <c r="EI119" s="127"/>
      <c r="EJ119" s="127"/>
      <c r="EK119" s="127"/>
      <c r="EL119" s="127"/>
      <c r="EM119" s="127"/>
    </row>
    <row r="120" spans="1:143">
      <c r="A120" s="127"/>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128"/>
      <c r="AB120" s="128"/>
      <c r="AC120" s="128"/>
      <c r="AD120" s="128"/>
      <c r="AE120" s="128"/>
      <c r="AF120" s="128"/>
      <c r="AG120" s="128"/>
      <c r="AH120" s="128"/>
      <c r="AI120" s="128"/>
      <c r="AJ120" s="128"/>
      <c r="AK120" s="128"/>
      <c r="AL120" s="128"/>
      <c r="AM120" s="128"/>
      <c r="AN120" s="128"/>
      <c r="AO120" s="128"/>
      <c r="AP120" s="128"/>
      <c r="AQ120" s="128"/>
      <c r="AR120" s="128"/>
      <c r="AS120" s="128"/>
      <c r="AT120" s="128"/>
      <c r="AU120" s="128"/>
      <c r="AV120" s="128"/>
      <c r="AW120" s="128"/>
      <c r="AX120" s="128"/>
      <c r="AY120" s="128"/>
      <c r="AZ120" s="128"/>
      <c r="BA120" s="128"/>
      <c r="BB120" s="128"/>
      <c r="BC120" s="128"/>
      <c r="BD120" s="128"/>
      <c r="BE120" s="128"/>
      <c r="BF120" s="128"/>
      <c r="BG120" s="128"/>
      <c r="BH120" s="128"/>
      <c r="BI120" s="128"/>
      <c r="BJ120" s="128"/>
      <c r="BK120" s="128"/>
      <c r="BL120" s="128"/>
      <c r="BM120" s="128"/>
      <c r="BN120" s="128"/>
      <c r="BO120" s="128"/>
      <c r="BP120" s="128"/>
      <c r="BQ120" s="128"/>
      <c r="BR120" s="128"/>
      <c r="BS120" s="128"/>
      <c r="BT120" s="128"/>
      <c r="BU120" s="128"/>
      <c r="BV120" s="128"/>
      <c r="BW120" s="128"/>
      <c r="BX120" s="128"/>
      <c r="BY120" s="128"/>
      <c r="BZ120" s="128"/>
      <c r="CA120" s="128"/>
      <c r="CB120" s="128"/>
      <c r="CC120" s="128"/>
      <c r="CD120" s="128"/>
      <c r="CE120" s="128"/>
      <c r="CF120" s="128"/>
      <c r="CG120" s="128"/>
      <c r="CH120" s="128"/>
      <c r="CI120" s="128"/>
      <c r="CJ120" s="128"/>
      <c r="CK120" s="128"/>
      <c r="CL120" s="128"/>
      <c r="CM120" s="128"/>
      <c r="CN120" s="128"/>
      <c r="CO120" s="128"/>
      <c r="CP120" s="128"/>
      <c r="CQ120" s="128"/>
      <c r="CR120" s="128"/>
      <c r="CS120" s="128"/>
      <c r="CT120" s="128"/>
      <c r="CU120" s="128"/>
      <c r="CV120" s="128"/>
      <c r="CW120" s="128"/>
      <c r="CX120" s="128"/>
      <c r="CY120" s="128"/>
      <c r="CZ120" s="128"/>
      <c r="DA120" s="128"/>
      <c r="DB120" s="128"/>
      <c r="DC120" s="128"/>
      <c r="DD120" s="128"/>
      <c r="DE120" s="128"/>
      <c r="DF120" s="128"/>
      <c r="DG120" s="128"/>
      <c r="DH120" s="128"/>
      <c r="DI120" s="128"/>
      <c r="DJ120" s="128"/>
      <c r="DK120" s="128"/>
      <c r="DL120" s="128"/>
      <c r="DM120" s="128"/>
      <c r="DN120" s="128"/>
      <c r="DO120" s="128"/>
      <c r="DP120" s="128"/>
      <c r="DQ120" s="128"/>
      <c r="DR120" s="127"/>
      <c r="DS120" s="127"/>
      <c r="DT120" s="127"/>
      <c r="DU120" s="127"/>
      <c r="DV120" s="127"/>
      <c r="DW120" s="127"/>
      <c r="DX120" s="127"/>
      <c r="DY120" s="127"/>
      <c r="DZ120" s="127"/>
      <c r="EA120" s="127"/>
      <c r="EB120" s="127"/>
      <c r="EC120" s="127"/>
      <c r="ED120" s="127"/>
      <c r="EE120" s="127"/>
      <c r="EF120" s="127"/>
      <c r="EG120" s="127"/>
      <c r="EH120" s="127"/>
      <c r="EI120" s="127"/>
      <c r="EJ120" s="127"/>
      <c r="EK120" s="127"/>
      <c r="EL120" s="127"/>
      <c r="EM120" s="127"/>
    </row>
    <row r="121" spans="1:143">
      <c r="A121" s="127"/>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128"/>
      <c r="AB121" s="128"/>
      <c r="AC121" s="128"/>
      <c r="AD121" s="128"/>
      <c r="AE121" s="128"/>
      <c r="AF121" s="128"/>
      <c r="AG121" s="128"/>
      <c r="AH121" s="128"/>
      <c r="AI121" s="128"/>
      <c r="AJ121" s="128"/>
      <c r="AK121" s="128"/>
      <c r="AL121" s="128"/>
      <c r="AM121" s="128"/>
      <c r="AN121" s="128"/>
      <c r="AO121" s="128"/>
      <c r="AP121" s="128"/>
      <c r="AQ121" s="128"/>
      <c r="AR121" s="128"/>
      <c r="AS121" s="128"/>
      <c r="AT121" s="128"/>
      <c r="AU121" s="128"/>
      <c r="AV121" s="128"/>
      <c r="AW121" s="128"/>
      <c r="AX121" s="128"/>
      <c r="AY121" s="128"/>
      <c r="AZ121" s="128"/>
      <c r="BA121" s="128"/>
      <c r="BB121" s="128"/>
      <c r="BC121" s="128"/>
      <c r="BD121" s="128"/>
      <c r="BE121" s="128"/>
      <c r="BF121" s="128"/>
      <c r="BG121" s="128"/>
      <c r="BH121" s="128"/>
      <c r="BI121" s="128"/>
      <c r="BJ121" s="128"/>
      <c r="BK121" s="128"/>
      <c r="BL121" s="128"/>
      <c r="BM121" s="128"/>
      <c r="BN121" s="128"/>
      <c r="BO121" s="128"/>
      <c r="BP121" s="128"/>
      <c r="BQ121" s="128"/>
      <c r="BR121" s="128"/>
      <c r="BS121" s="128"/>
      <c r="BT121" s="128"/>
      <c r="BU121" s="128"/>
      <c r="BV121" s="128"/>
      <c r="BW121" s="128"/>
      <c r="BX121" s="128"/>
      <c r="BY121" s="128"/>
      <c r="BZ121" s="128"/>
      <c r="CA121" s="128"/>
      <c r="CB121" s="128"/>
      <c r="CC121" s="128"/>
      <c r="CD121" s="128"/>
      <c r="CE121" s="128"/>
      <c r="CF121" s="128"/>
      <c r="CG121" s="128"/>
      <c r="CH121" s="128"/>
      <c r="CI121" s="128"/>
      <c r="CJ121" s="128"/>
      <c r="CK121" s="128"/>
      <c r="CL121" s="128"/>
      <c r="CM121" s="128"/>
      <c r="CN121" s="128"/>
      <c r="CO121" s="128"/>
      <c r="CP121" s="128"/>
      <c r="CQ121" s="128"/>
      <c r="CR121" s="128"/>
      <c r="CS121" s="128"/>
      <c r="CT121" s="128"/>
      <c r="CU121" s="128"/>
      <c r="CV121" s="128"/>
      <c r="CW121" s="128"/>
      <c r="CX121" s="128"/>
      <c r="CY121" s="128"/>
      <c r="CZ121" s="128"/>
      <c r="DA121" s="128"/>
      <c r="DB121" s="128"/>
      <c r="DC121" s="128"/>
      <c r="DD121" s="128"/>
      <c r="DE121" s="128"/>
      <c r="DF121" s="128"/>
      <c r="DG121" s="128"/>
      <c r="DH121" s="128"/>
      <c r="DI121" s="128"/>
      <c r="DJ121" s="128"/>
      <c r="DK121" s="128"/>
      <c r="DL121" s="128"/>
      <c r="DM121" s="128"/>
      <c r="DN121" s="128"/>
      <c r="DO121" s="128"/>
      <c r="DP121" s="128"/>
      <c r="DQ121" s="128"/>
      <c r="DR121" s="127"/>
      <c r="DS121" s="127"/>
      <c r="DT121" s="127"/>
      <c r="DU121" s="127"/>
      <c r="DV121" s="127"/>
      <c r="DW121" s="127"/>
      <c r="DX121" s="127"/>
      <c r="DY121" s="127"/>
      <c r="DZ121" s="127"/>
      <c r="EA121" s="127"/>
      <c r="EB121" s="127"/>
      <c r="EC121" s="127"/>
      <c r="ED121" s="127"/>
      <c r="EE121" s="127"/>
      <c r="EF121" s="127"/>
      <c r="EG121" s="127"/>
      <c r="EH121" s="127"/>
      <c r="EI121" s="127"/>
      <c r="EJ121" s="127"/>
      <c r="EK121" s="127"/>
      <c r="EL121" s="127"/>
      <c r="EM121" s="127"/>
    </row>
    <row r="122" spans="1:143">
      <c r="A122" s="127"/>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c r="AA122" s="128"/>
      <c r="AB122" s="128"/>
      <c r="AC122" s="128"/>
      <c r="AD122" s="128"/>
      <c r="AE122" s="128"/>
      <c r="AF122" s="128"/>
      <c r="AG122" s="128"/>
      <c r="AH122" s="128"/>
      <c r="AI122" s="128"/>
      <c r="AJ122" s="128"/>
      <c r="AK122" s="128"/>
      <c r="AL122" s="128"/>
      <c r="AM122" s="128"/>
      <c r="AN122" s="128"/>
      <c r="AO122" s="128"/>
      <c r="AP122" s="128"/>
      <c r="AQ122" s="128"/>
      <c r="AR122" s="128"/>
      <c r="AS122" s="128"/>
      <c r="AT122" s="128"/>
      <c r="AU122" s="128"/>
      <c r="AV122" s="128"/>
      <c r="AW122" s="128"/>
      <c r="AX122" s="128"/>
      <c r="AY122" s="128"/>
      <c r="AZ122" s="128"/>
      <c r="BA122" s="128"/>
      <c r="BB122" s="128"/>
      <c r="BC122" s="128"/>
      <c r="BD122" s="128"/>
      <c r="BE122" s="128"/>
      <c r="BF122" s="128"/>
      <c r="BG122" s="128"/>
      <c r="BH122" s="128"/>
      <c r="BI122" s="128"/>
      <c r="BJ122" s="128"/>
      <c r="BK122" s="128"/>
      <c r="BL122" s="128"/>
      <c r="BM122" s="128"/>
      <c r="BN122" s="128"/>
      <c r="BO122" s="128"/>
      <c r="BP122" s="128"/>
      <c r="BQ122" s="128"/>
      <c r="BR122" s="128"/>
      <c r="BS122" s="128"/>
      <c r="BT122" s="128"/>
      <c r="BU122" s="128"/>
      <c r="BV122" s="128"/>
      <c r="BW122" s="128"/>
      <c r="BX122" s="128"/>
      <c r="BY122" s="128"/>
      <c r="BZ122" s="128"/>
      <c r="CA122" s="128"/>
      <c r="CB122" s="128"/>
      <c r="CC122" s="128"/>
      <c r="CD122" s="128"/>
      <c r="CE122" s="128"/>
      <c r="CF122" s="128"/>
      <c r="CG122" s="128"/>
      <c r="CH122" s="128"/>
      <c r="CI122" s="128"/>
      <c r="CJ122" s="128"/>
      <c r="CK122" s="128"/>
      <c r="CL122" s="128"/>
      <c r="CM122" s="128"/>
      <c r="CN122" s="128"/>
      <c r="CO122" s="128"/>
      <c r="CP122" s="128"/>
      <c r="CQ122" s="128"/>
      <c r="CR122" s="128"/>
      <c r="CS122" s="128"/>
      <c r="CT122" s="128"/>
      <c r="CU122" s="128"/>
      <c r="CV122" s="128"/>
      <c r="CW122" s="128"/>
      <c r="CX122" s="128"/>
      <c r="CY122" s="128"/>
      <c r="CZ122" s="128"/>
      <c r="DA122" s="128"/>
      <c r="DB122" s="128"/>
      <c r="DC122" s="128"/>
      <c r="DD122" s="128"/>
      <c r="DE122" s="128"/>
      <c r="DF122" s="128"/>
      <c r="DG122" s="128"/>
      <c r="DH122" s="128"/>
      <c r="DI122" s="128"/>
      <c r="DJ122" s="128"/>
      <c r="DK122" s="128"/>
      <c r="DL122" s="128"/>
      <c r="DM122" s="128"/>
      <c r="DN122" s="128"/>
      <c r="DO122" s="128"/>
      <c r="DP122" s="128"/>
      <c r="DQ122" s="128"/>
      <c r="DR122" s="127"/>
      <c r="DS122" s="127"/>
      <c r="DT122" s="127"/>
      <c r="DU122" s="127"/>
      <c r="DV122" s="127"/>
      <c r="DW122" s="127"/>
      <c r="DX122" s="127"/>
      <c r="DY122" s="127"/>
      <c r="DZ122" s="127"/>
      <c r="EA122" s="127"/>
      <c r="EB122" s="127"/>
      <c r="EC122" s="127"/>
      <c r="ED122" s="127"/>
      <c r="EE122" s="127"/>
      <c r="EF122" s="127"/>
      <c r="EG122" s="127"/>
      <c r="EH122" s="127"/>
      <c r="EI122" s="127"/>
      <c r="EJ122" s="127"/>
      <c r="EK122" s="127"/>
      <c r="EL122" s="127"/>
      <c r="EM122" s="127"/>
    </row>
    <row r="123" spans="1:143">
      <c r="A123" s="127"/>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c r="AA123" s="128"/>
      <c r="AB123" s="128"/>
      <c r="AC123" s="128"/>
      <c r="AD123" s="128"/>
      <c r="AE123" s="128"/>
      <c r="AF123" s="128"/>
      <c r="AG123" s="128"/>
      <c r="AH123" s="128"/>
      <c r="AI123" s="128"/>
      <c r="AJ123" s="128"/>
      <c r="AK123" s="128"/>
      <c r="AL123" s="128"/>
      <c r="AM123" s="128"/>
      <c r="AN123" s="128"/>
      <c r="AO123" s="128"/>
      <c r="AP123" s="128"/>
      <c r="AQ123" s="128"/>
      <c r="AR123" s="128"/>
      <c r="AS123" s="128"/>
      <c r="AT123" s="128"/>
      <c r="AU123" s="128"/>
      <c r="AV123" s="128"/>
      <c r="AW123" s="128"/>
      <c r="AX123" s="128"/>
      <c r="AY123" s="128"/>
      <c r="AZ123" s="128"/>
      <c r="BA123" s="128"/>
      <c r="BB123" s="128"/>
      <c r="BC123" s="128"/>
      <c r="BD123" s="128"/>
      <c r="BE123" s="128"/>
      <c r="BF123" s="128"/>
      <c r="BG123" s="128"/>
      <c r="BH123" s="128"/>
      <c r="BI123" s="128"/>
      <c r="BJ123" s="128"/>
      <c r="BK123" s="128"/>
      <c r="BL123" s="128"/>
      <c r="BM123" s="128"/>
      <c r="BN123" s="128"/>
      <c r="BO123" s="128"/>
      <c r="BP123" s="128"/>
      <c r="BQ123" s="128"/>
      <c r="BR123" s="128"/>
      <c r="BS123" s="128"/>
      <c r="BT123" s="128"/>
      <c r="BU123" s="128"/>
      <c r="BV123" s="128"/>
      <c r="BW123" s="128"/>
      <c r="BX123" s="128"/>
      <c r="BY123" s="128"/>
      <c r="BZ123" s="128"/>
      <c r="CA123" s="128"/>
      <c r="CB123" s="128"/>
      <c r="CC123" s="128"/>
      <c r="CD123" s="128"/>
      <c r="CE123" s="128"/>
      <c r="CF123" s="128"/>
      <c r="CG123" s="128"/>
      <c r="CH123" s="128"/>
      <c r="CI123" s="128"/>
      <c r="CJ123" s="128"/>
      <c r="CK123" s="128"/>
      <c r="CL123" s="128"/>
      <c r="CM123" s="128"/>
      <c r="CN123" s="128"/>
      <c r="CO123" s="128"/>
      <c r="CP123" s="128"/>
      <c r="CQ123" s="128"/>
      <c r="CR123" s="128"/>
      <c r="CS123" s="128"/>
      <c r="CT123" s="128"/>
      <c r="CU123" s="128"/>
      <c r="CV123" s="128"/>
      <c r="CW123" s="128"/>
      <c r="CX123" s="128"/>
      <c r="CY123" s="128"/>
      <c r="CZ123" s="128"/>
      <c r="DA123" s="128"/>
      <c r="DB123" s="128"/>
      <c r="DC123" s="128"/>
      <c r="DD123" s="128"/>
      <c r="DE123" s="128"/>
      <c r="DF123" s="128"/>
      <c r="DG123" s="128"/>
      <c r="DH123" s="128"/>
      <c r="DI123" s="128"/>
      <c r="DJ123" s="128"/>
      <c r="DK123" s="128"/>
      <c r="DL123" s="128"/>
      <c r="DM123" s="128"/>
      <c r="DN123" s="128"/>
      <c r="DO123" s="128"/>
      <c r="DP123" s="128"/>
      <c r="DQ123" s="128"/>
      <c r="DR123" s="127"/>
      <c r="DS123" s="127"/>
      <c r="DT123" s="127"/>
      <c r="DU123" s="127"/>
      <c r="DV123" s="127"/>
      <c r="DW123" s="127"/>
      <c r="DX123" s="127"/>
      <c r="DY123" s="127"/>
      <c r="DZ123" s="127"/>
      <c r="EA123" s="127"/>
      <c r="EB123" s="127"/>
      <c r="EC123" s="127"/>
      <c r="ED123" s="127"/>
      <c r="EE123" s="127"/>
      <c r="EF123" s="127"/>
      <c r="EG123" s="127"/>
      <c r="EH123" s="127"/>
      <c r="EI123" s="127"/>
      <c r="EJ123" s="127"/>
      <c r="EK123" s="127"/>
      <c r="EL123" s="127"/>
      <c r="EM123" s="127"/>
    </row>
    <row r="124" spans="1:143">
      <c r="A124" s="127"/>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c r="AA124" s="128"/>
      <c r="AB124" s="128"/>
      <c r="AC124" s="128"/>
      <c r="AD124" s="128"/>
      <c r="AE124" s="128"/>
      <c r="AF124" s="128"/>
      <c r="AG124" s="128"/>
      <c r="AH124" s="128"/>
      <c r="AI124" s="128"/>
      <c r="AJ124" s="128"/>
      <c r="AK124" s="128"/>
      <c r="AL124" s="128"/>
      <c r="AM124" s="128"/>
      <c r="AN124" s="128"/>
      <c r="AO124" s="128"/>
      <c r="AP124" s="128"/>
      <c r="AQ124" s="128"/>
      <c r="AR124" s="128"/>
      <c r="AS124" s="128"/>
      <c r="AT124" s="128"/>
      <c r="AU124" s="128"/>
      <c r="AV124" s="128"/>
      <c r="AW124" s="128"/>
      <c r="AX124" s="128"/>
      <c r="AY124" s="128"/>
      <c r="AZ124" s="128"/>
      <c r="BA124" s="128"/>
      <c r="BB124" s="128"/>
      <c r="BC124" s="128"/>
      <c r="BD124" s="128"/>
      <c r="BE124" s="128"/>
      <c r="BF124" s="128"/>
      <c r="BG124" s="128"/>
      <c r="BH124" s="128"/>
      <c r="BI124" s="128"/>
      <c r="BJ124" s="128"/>
      <c r="BK124" s="128"/>
      <c r="BL124" s="128"/>
      <c r="BM124" s="128"/>
      <c r="BN124" s="128"/>
      <c r="BO124" s="128"/>
      <c r="BP124" s="128"/>
      <c r="BQ124" s="128"/>
      <c r="BR124" s="128"/>
      <c r="BS124" s="128"/>
      <c r="BT124" s="128"/>
      <c r="BU124" s="128"/>
      <c r="BV124" s="128"/>
      <c r="BW124" s="128"/>
      <c r="BX124" s="128"/>
      <c r="BY124" s="128"/>
      <c r="BZ124" s="128"/>
      <c r="CA124" s="128"/>
      <c r="CB124" s="128"/>
      <c r="CC124" s="128"/>
      <c r="CD124" s="128"/>
      <c r="CE124" s="128"/>
      <c r="CF124" s="128"/>
      <c r="CG124" s="128"/>
      <c r="CH124" s="128"/>
      <c r="CI124" s="128"/>
      <c r="CJ124" s="128"/>
      <c r="CK124" s="128"/>
      <c r="CL124" s="128"/>
      <c r="CM124" s="128"/>
      <c r="CN124" s="128"/>
      <c r="CO124" s="128"/>
      <c r="CP124" s="128"/>
      <c r="CQ124" s="128"/>
      <c r="CR124" s="128"/>
      <c r="CS124" s="128"/>
      <c r="CT124" s="128"/>
      <c r="CU124" s="128"/>
      <c r="CV124" s="128"/>
      <c r="CW124" s="128"/>
      <c r="CX124" s="128"/>
      <c r="CY124" s="128"/>
      <c r="CZ124" s="128"/>
      <c r="DA124" s="128"/>
      <c r="DB124" s="128"/>
      <c r="DC124" s="128"/>
      <c r="DD124" s="128"/>
      <c r="DE124" s="128"/>
      <c r="DF124" s="128"/>
      <c r="DG124" s="128"/>
      <c r="DH124" s="128"/>
      <c r="DI124" s="128"/>
      <c r="DJ124" s="128"/>
      <c r="DK124" s="128"/>
      <c r="DL124" s="128"/>
      <c r="DM124" s="128"/>
      <c r="DN124" s="128"/>
      <c r="DO124" s="128"/>
      <c r="DP124" s="128"/>
      <c r="DQ124" s="128"/>
      <c r="DR124" s="127"/>
      <c r="DS124" s="127"/>
      <c r="DT124" s="127"/>
      <c r="DU124" s="127"/>
      <c r="DV124" s="127"/>
      <c r="DW124" s="127"/>
      <c r="DX124" s="127"/>
      <c r="DY124" s="127"/>
      <c r="DZ124" s="127"/>
      <c r="EA124" s="127"/>
      <c r="EB124" s="127"/>
      <c r="EC124" s="127"/>
      <c r="ED124" s="127"/>
      <c r="EE124" s="127"/>
      <c r="EF124" s="127"/>
      <c r="EG124" s="127"/>
      <c r="EH124" s="127"/>
      <c r="EI124" s="127"/>
      <c r="EJ124" s="127"/>
      <c r="EK124" s="127"/>
      <c r="EL124" s="127"/>
      <c r="EM124" s="127"/>
    </row>
    <row r="125" spans="1:143">
      <c r="A125" s="127"/>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c r="AA125" s="128"/>
      <c r="AB125" s="128"/>
      <c r="AC125" s="128"/>
      <c r="AD125" s="128"/>
      <c r="AE125" s="128"/>
      <c r="AF125" s="128"/>
      <c r="AG125" s="128"/>
      <c r="AH125" s="128"/>
      <c r="AI125" s="128"/>
      <c r="AJ125" s="128"/>
      <c r="AK125" s="128"/>
      <c r="AL125" s="128"/>
      <c r="AM125" s="128"/>
      <c r="AN125" s="128"/>
      <c r="AO125" s="128"/>
      <c r="AP125" s="128"/>
      <c r="AQ125" s="128"/>
      <c r="AR125" s="128"/>
      <c r="AS125" s="128"/>
      <c r="AT125" s="128"/>
      <c r="AU125" s="128"/>
      <c r="AV125" s="128"/>
      <c r="AW125" s="128"/>
      <c r="AX125" s="128"/>
      <c r="AY125" s="128"/>
      <c r="AZ125" s="128"/>
      <c r="BA125" s="128"/>
      <c r="BB125" s="128"/>
      <c r="BC125" s="128"/>
      <c r="BD125" s="128"/>
      <c r="BE125" s="128"/>
      <c r="BF125" s="128"/>
      <c r="BG125" s="128"/>
      <c r="BH125" s="128"/>
      <c r="BI125" s="128"/>
      <c r="BJ125" s="128"/>
      <c r="BK125" s="128"/>
      <c r="BL125" s="128"/>
      <c r="BM125" s="128"/>
      <c r="BN125" s="128"/>
      <c r="BO125" s="128"/>
      <c r="BP125" s="128"/>
      <c r="BQ125" s="128"/>
      <c r="BR125" s="128"/>
      <c r="BS125" s="128"/>
      <c r="BT125" s="128"/>
      <c r="BU125" s="128"/>
      <c r="BV125" s="128"/>
      <c r="BW125" s="128"/>
      <c r="BX125" s="128"/>
      <c r="BY125" s="128"/>
      <c r="BZ125" s="128"/>
      <c r="CA125" s="128"/>
      <c r="CB125" s="128"/>
      <c r="CC125" s="128"/>
      <c r="CD125" s="128"/>
      <c r="CE125" s="128"/>
      <c r="CF125" s="128"/>
      <c r="CG125" s="128"/>
      <c r="CH125" s="128"/>
      <c r="CI125" s="128"/>
      <c r="CJ125" s="128"/>
      <c r="CK125" s="128"/>
      <c r="CL125" s="128"/>
      <c r="CM125" s="128"/>
      <c r="CN125" s="128"/>
      <c r="CO125" s="128"/>
      <c r="CP125" s="128"/>
      <c r="CQ125" s="128"/>
      <c r="CR125" s="128"/>
      <c r="CS125" s="128"/>
      <c r="CT125" s="128"/>
      <c r="CU125" s="128"/>
      <c r="CV125" s="128"/>
      <c r="CW125" s="128"/>
      <c r="CX125" s="128"/>
      <c r="CY125" s="128"/>
      <c r="CZ125" s="128"/>
      <c r="DA125" s="128"/>
      <c r="DB125" s="128"/>
      <c r="DC125" s="128"/>
      <c r="DD125" s="128"/>
      <c r="DE125" s="128"/>
      <c r="DF125" s="128"/>
      <c r="DG125" s="128"/>
      <c r="DH125" s="128"/>
      <c r="DI125" s="128"/>
      <c r="DJ125" s="128"/>
      <c r="DK125" s="128"/>
      <c r="DL125" s="128"/>
      <c r="DM125" s="128"/>
      <c r="DN125" s="128"/>
      <c r="DO125" s="128"/>
      <c r="DP125" s="128"/>
      <c r="DQ125" s="128"/>
      <c r="DR125" s="127"/>
      <c r="DS125" s="127"/>
      <c r="DT125" s="127"/>
      <c r="DU125" s="127"/>
      <c r="DV125" s="127"/>
      <c r="DW125" s="127"/>
      <c r="DX125" s="127"/>
      <c r="DY125" s="127"/>
      <c r="DZ125" s="127"/>
      <c r="EA125" s="127"/>
      <c r="EB125" s="127"/>
      <c r="EC125" s="127"/>
      <c r="ED125" s="127"/>
      <c r="EE125" s="127"/>
      <c r="EF125" s="127"/>
      <c r="EG125" s="127"/>
      <c r="EH125" s="127"/>
      <c r="EI125" s="127"/>
      <c r="EJ125" s="127"/>
      <c r="EK125" s="127"/>
      <c r="EL125" s="127"/>
      <c r="EM125" s="127"/>
    </row>
    <row r="126" spans="1:143">
      <c r="A126" s="127"/>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c r="AA126" s="128"/>
      <c r="AB126" s="128"/>
      <c r="AC126" s="128"/>
      <c r="AD126" s="128"/>
      <c r="AE126" s="128"/>
      <c r="AF126" s="128"/>
      <c r="AG126" s="128"/>
      <c r="AH126" s="128"/>
      <c r="AI126" s="128"/>
      <c r="AJ126" s="128"/>
      <c r="AK126" s="128"/>
      <c r="AL126" s="128"/>
      <c r="AM126" s="128"/>
      <c r="AN126" s="128"/>
      <c r="AO126" s="128"/>
      <c r="AP126" s="128"/>
      <c r="AQ126" s="128"/>
      <c r="AR126" s="128"/>
      <c r="AS126" s="128"/>
      <c r="AT126" s="128"/>
      <c r="AU126" s="128"/>
      <c r="AV126" s="128"/>
      <c r="AW126" s="128"/>
      <c r="AX126" s="128"/>
      <c r="AY126" s="128"/>
      <c r="AZ126" s="128"/>
      <c r="BA126" s="128"/>
      <c r="BB126" s="128"/>
      <c r="BC126" s="128"/>
      <c r="BD126" s="128"/>
      <c r="BE126" s="128"/>
      <c r="BF126" s="128"/>
      <c r="BG126" s="128"/>
      <c r="BH126" s="128"/>
      <c r="BI126" s="128"/>
      <c r="BJ126" s="128"/>
      <c r="BK126" s="128"/>
      <c r="BL126" s="128"/>
      <c r="BM126" s="128"/>
      <c r="BN126" s="128"/>
      <c r="BO126" s="128"/>
      <c r="BP126" s="128"/>
      <c r="BQ126" s="128"/>
      <c r="BR126" s="128"/>
      <c r="BS126" s="128"/>
      <c r="BT126" s="128"/>
      <c r="BU126" s="128"/>
      <c r="BV126" s="128"/>
      <c r="BW126" s="128"/>
      <c r="BX126" s="128"/>
      <c r="BY126" s="128"/>
      <c r="BZ126" s="128"/>
      <c r="CA126" s="128"/>
      <c r="CB126" s="128"/>
      <c r="CC126" s="128"/>
      <c r="CD126" s="128"/>
      <c r="CE126" s="128"/>
      <c r="CF126" s="128"/>
      <c r="CG126" s="128"/>
      <c r="CH126" s="128"/>
      <c r="CI126" s="128"/>
      <c r="CJ126" s="128"/>
      <c r="CK126" s="128"/>
      <c r="CL126" s="128"/>
      <c r="CM126" s="128"/>
      <c r="CN126" s="128"/>
      <c r="CO126" s="128"/>
      <c r="CP126" s="128"/>
      <c r="CQ126" s="128"/>
      <c r="CR126" s="128"/>
      <c r="CS126" s="128"/>
      <c r="CT126" s="128"/>
      <c r="CU126" s="128"/>
      <c r="CV126" s="128"/>
      <c r="CW126" s="128"/>
      <c r="CX126" s="128"/>
      <c r="CY126" s="128"/>
      <c r="CZ126" s="128"/>
      <c r="DA126" s="128"/>
      <c r="DB126" s="128"/>
      <c r="DC126" s="128"/>
      <c r="DD126" s="128"/>
      <c r="DE126" s="128"/>
      <c r="DF126" s="128"/>
      <c r="DG126" s="128"/>
      <c r="DH126" s="128"/>
      <c r="DI126" s="128"/>
      <c r="DJ126" s="128"/>
      <c r="DK126" s="128"/>
      <c r="DL126" s="128"/>
      <c r="DM126" s="128"/>
      <c r="DN126" s="128"/>
      <c r="DO126" s="128"/>
      <c r="DP126" s="128"/>
      <c r="DQ126" s="128"/>
      <c r="DR126" s="127"/>
      <c r="DS126" s="127"/>
      <c r="DT126" s="127"/>
      <c r="DU126" s="127"/>
      <c r="DV126" s="127"/>
      <c r="DW126" s="127"/>
      <c r="DX126" s="127"/>
      <c r="DY126" s="127"/>
      <c r="DZ126" s="127"/>
      <c r="EA126" s="127"/>
      <c r="EB126" s="127"/>
      <c r="EC126" s="127"/>
      <c r="ED126" s="127"/>
      <c r="EE126" s="127"/>
      <c r="EF126" s="127"/>
      <c r="EG126" s="127"/>
      <c r="EH126" s="127"/>
      <c r="EI126" s="127"/>
      <c r="EJ126" s="127"/>
      <c r="EK126" s="127"/>
      <c r="EL126" s="127"/>
      <c r="EM126" s="127"/>
    </row>
    <row r="127" spans="1:143">
      <c r="A127" s="127"/>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c r="AA127" s="128"/>
      <c r="AB127" s="128"/>
      <c r="AC127" s="128"/>
      <c r="AD127" s="128"/>
      <c r="AE127" s="128"/>
      <c r="AF127" s="128"/>
      <c r="AG127" s="128"/>
      <c r="AH127" s="128"/>
      <c r="AI127" s="128"/>
      <c r="AJ127" s="128"/>
      <c r="AK127" s="128"/>
      <c r="AL127" s="128"/>
      <c r="AM127" s="128"/>
      <c r="AN127" s="128"/>
      <c r="AO127" s="128"/>
      <c r="AP127" s="128"/>
      <c r="AQ127" s="128"/>
      <c r="AR127" s="128"/>
      <c r="AS127" s="128"/>
      <c r="AT127" s="128"/>
      <c r="AU127" s="128"/>
      <c r="AV127" s="128"/>
      <c r="AW127" s="128"/>
      <c r="AX127" s="128"/>
      <c r="AY127" s="128"/>
      <c r="AZ127" s="128"/>
      <c r="BA127" s="128"/>
      <c r="BB127" s="128"/>
      <c r="BC127" s="128"/>
      <c r="BD127" s="128"/>
      <c r="BE127" s="128"/>
      <c r="BF127" s="128"/>
      <c r="BG127" s="128"/>
      <c r="BH127" s="128"/>
      <c r="BI127" s="128"/>
      <c r="BJ127" s="128"/>
      <c r="BK127" s="128"/>
      <c r="BL127" s="128"/>
      <c r="BM127" s="128"/>
      <c r="BN127" s="128"/>
      <c r="BO127" s="128"/>
      <c r="BP127" s="128"/>
      <c r="BQ127" s="128"/>
      <c r="BR127" s="128"/>
      <c r="BS127" s="128"/>
      <c r="BT127" s="128"/>
      <c r="BU127" s="128"/>
      <c r="BV127" s="128"/>
      <c r="BW127" s="128"/>
      <c r="BX127" s="128"/>
      <c r="BY127" s="128"/>
      <c r="BZ127" s="128"/>
      <c r="CA127" s="128"/>
      <c r="CB127" s="128"/>
      <c r="CC127" s="128"/>
      <c r="CD127" s="128"/>
      <c r="CE127" s="128"/>
      <c r="CF127" s="128"/>
      <c r="CG127" s="128"/>
      <c r="CH127" s="128"/>
      <c r="CI127" s="128"/>
      <c r="CJ127" s="128"/>
      <c r="CK127" s="128"/>
      <c r="CL127" s="128"/>
      <c r="CM127" s="128"/>
      <c r="CN127" s="128"/>
      <c r="CO127" s="128"/>
      <c r="CP127" s="128"/>
      <c r="CQ127" s="128"/>
      <c r="CR127" s="128"/>
      <c r="CS127" s="128"/>
      <c r="CT127" s="128"/>
      <c r="CU127" s="128"/>
      <c r="CV127" s="128"/>
      <c r="CW127" s="128"/>
      <c r="CX127" s="128"/>
      <c r="CY127" s="128"/>
      <c r="CZ127" s="128"/>
      <c r="DA127" s="128"/>
      <c r="DB127" s="128"/>
      <c r="DC127" s="128"/>
      <c r="DD127" s="128"/>
      <c r="DE127" s="128"/>
      <c r="DF127" s="128"/>
      <c r="DG127" s="128"/>
      <c r="DH127" s="128"/>
      <c r="DI127" s="128"/>
      <c r="DJ127" s="128"/>
      <c r="DK127" s="128"/>
      <c r="DL127" s="128"/>
      <c r="DM127" s="128"/>
      <c r="DN127" s="128"/>
      <c r="DO127" s="128"/>
      <c r="DP127" s="128"/>
      <c r="DQ127" s="128"/>
      <c r="DR127" s="127"/>
      <c r="DS127" s="127"/>
      <c r="DT127" s="127"/>
      <c r="DU127" s="127"/>
      <c r="DV127" s="127"/>
      <c r="DW127" s="127"/>
      <c r="DX127" s="127"/>
      <c r="DY127" s="127"/>
      <c r="DZ127" s="127"/>
      <c r="EA127" s="127"/>
      <c r="EB127" s="127"/>
      <c r="EC127" s="127"/>
      <c r="ED127" s="127"/>
      <c r="EE127" s="127"/>
      <c r="EF127" s="127"/>
      <c r="EG127" s="127"/>
      <c r="EH127" s="127"/>
      <c r="EI127" s="127"/>
      <c r="EJ127" s="127"/>
      <c r="EK127" s="127"/>
      <c r="EL127" s="127"/>
      <c r="EM127" s="127"/>
    </row>
    <row r="128" spans="1:143">
      <c r="A128" s="127"/>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c r="AA128" s="128"/>
      <c r="AB128" s="128"/>
      <c r="AC128" s="128"/>
      <c r="AD128" s="128"/>
      <c r="AE128" s="128"/>
      <c r="AF128" s="128"/>
      <c r="AG128" s="128"/>
      <c r="AH128" s="128"/>
      <c r="AI128" s="128"/>
      <c r="AJ128" s="128"/>
      <c r="AK128" s="128"/>
      <c r="AL128" s="128"/>
      <c r="AM128" s="128"/>
      <c r="AN128" s="128"/>
      <c r="AO128" s="128"/>
      <c r="AP128" s="128"/>
      <c r="AQ128" s="128"/>
      <c r="AR128" s="128"/>
      <c r="AS128" s="128"/>
      <c r="AT128" s="128"/>
      <c r="AU128" s="128"/>
      <c r="AV128" s="128"/>
      <c r="AW128" s="128"/>
      <c r="AX128" s="128"/>
      <c r="AY128" s="128"/>
      <c r="AZ128" s="128"/>
      <c r="BA128" s="128"/>
      <c r="BB128" s="128"/>
      <c r="BC128" s="128"/>
      <c r="BD128" s="128"/>
      <c r="BE128" s="128"/>
      <c r="BF128" s="128"/>
      <c r="BG128" s="128"/>
      <c r="BH128" s="128"/>
      <c r="BI128" s="128"/>
      <c r="BJ128" s="128"/>
      <c r="BK128" s="128"/>
      <c r="BL128" s="128"/>
      <c r="BM128" s="128"/>
      <c r="BN128" s="128"/>
      <c r="BO128" s="128"/>
      <c r="BP128" s="128"/>
      <c r="BQ128" s="128"/>
      <c r="BR128" s="128"/>
      <c r="BS128" s="128"/>
      <c r="BT128" s="128"/>
      <c r="BU128" s="128"/>
      <c r="BV128" s="128"/>
      <c r="BW128" s="128"/>
      <c r="BX128" s="128"/>
      <c r="BY128" s="128"/>
      <c r="BZ128" s="128"/>
      <c r="CA128" s="128"/>
      <c r="CB128" s="128"/>
      <c r="CC128" s="128"/>
      <c r="CD128" s="128"/>
      <c r="CE128" s="128"/>
      <c r="CF128" s="128"/>
      <c r="CG128" s="128"/>
      <c r="CH128" s="128"/>
      <c r="CI128" s="128"/>
      <c r="CJ128" s="128"/>
      <c r="CK128" s="128"/>
      <c r="CL128" s="128"/>
      <c r="CM128" s="128"/>
      <c r="CN128" s="128"/>
      <c r="CO128" s="128"/>
      <c r="CP128" s="128"/>
      <c r="CQ128" s="128"/>
      <c r="CR128" s="128"/>
      <c r="CS128" s="128"/>
      <c r="CT128" s="128"/>
      <c r="CU128" s="128"/>
      <c r="CV128" s="128"/>
      <c r="CW128" s="128"/>
      <c r="CX128" s="128"/>
      <c r="CY128" s="128"/>
      <c r="CZ128" s="128"/>
      <c r="DA128" s="128"/>
      <c r="DB128" s="128"/>
      <c r="DC128" s="128"/>
      <c r="DD128" s="128"/>
      <c r="DE128" s="128"/>
      <c r="DF128" s="128"/>
      <c r="DG128" s="128"/>
      <c r="DH128" s="128"/>
      <c r="DI128" s="128"/>
      <c r="DJ128" s="128"/>
      <c r="DK128" s="128"/>
      <c r="DL128" s="128"/>
      <c r="DM128" s="128"/>
      <c r="DN128" s="128"/>
      <c r="DO128" s="128"/>
      <c r="DP128" s="128"/>
      <c r="DQ128" s="128"/>
      <c r="DR128" s="127"/>
      <c r="DS128" s="127"/>
      <c r="DT128" s="127"/>
      <c r="DU128" s="127"/>
      <c r="DV128" s="127"/>
      <c r="DW128" s="127"/>
      <c r="DX128" s="127"/>
      <c r="DY128" s="127"/>
      <c r="DZ128" s="127"/>
      <c r="EA128" s="127"/>
      <c r="EB128" s="127"/>
      <c r="EC128" s="127"/>
      <c r="ED128" s="127"/>
      <c r="EE128" s="127"/>
      <c r="EF128" s="127"/>
      <c r="EG128" s="127"/>
      <c r="EH128" s="127"/>
      <c r="EI128" s="127"/>
      <c r="EJ128" s="127"/>
      <c r="EK128" s="127"/>
      <c r="EL128" s="127"/>
      <c r="EM128" s="127"/>
    </row>
    <row r="129" spans="1:143">
      <c r="A129" s="127"/>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c r="AA129" s="128"/>
      <c r="AB129" s="128"/>
      <c r="AC129" s="128"/>
      <c r="AD129" s="128"/>
      <c r="AE129" s="128"/>
      <c r="AF129" s="128"/>
      <c r="AG129" s="128"/>
      <c r="AH129" s="128"/>
      <c r="AI129" s="128"/>
      <c r="AJ129" s="128"/>
      <c r="AK129" s="128"/>
      <c r="AL129" s="128"/>
      <c r="AM129" s="128"/>
      <c r="AN129" s="128"/>
      <c r="AO129" s="128"/>
      <c r="AP129" s="128"/>
      <c r="AQ129" s="128"/>
      <c r="AR129" s="128"/>
      <c r="AS129" s="128"/>
      <c r="AT129" s="128"/>
      <c r="AU129" s="128"/>
      <c r="AV129" s="128"/>
      <c r="AW129" s="128"/>
      <c r="AX129" s="128"/>
      <c r="AY129" s="128"/>
      <c r="AZ129" s="128"/>
      <c r="BA129" s="128"/>
      <c r="BB129" s="128"/>
      <c r="BC129" s="128"/>
      <c r="BD129" s="128"/>
      <c r="BE129" s="128"/>
      <c r="BF129" s="128"/>
      <c r="BG129" s="128"/>
      <c r="BH129" s="128"/>
      <c r="BI129" s="128"/>
      <c r="BJ129" s="128"/>
      <c r="BK129" s="128"/>
      <c r="BL129" s="128"/>
      <c r="BM129" s="128"/>
      <c r="BN129" s="128"/>
      <c r="BO129" s="128"/>
      <c r="BP129" s="128"/>
      <c r="BQ129" s="128"/>
      <c r="BR129" s="128"/>
      <c r="BS129" s="128"/>
      <c r="BT129" s="128"/>
      <c r="BU129" s="128"/>
      <c r="BV129" s="128"/>
      <c r="BW129" s="128"/>
      <c r="BX129" s="128"/>
      <c r="BY129" s="128"/>
      <c r="BZ129" s="128"/>
      <c r="CA129" s="128"/>
      <c r="CB129" s="128"/>
      <c r="CC129" s="128"/>
      <c r="CD129" s="128"/>
      <c r="CE129" s="128"/>
      <c r="CF129" s="128"/>
      <c r="CG129" s="128"/>
      <c r="CH129" s="128"/>
      <c r="CI129" s="128"/>
      <c r="CJ129" s="128"/>
      <c r="CK129" s="128"/>
      <c r="CL129" s="128"/>
      <c r="CM129" s="128"/>
      <c r="CN129" s="128"/>
      <c r="CO129" s="128"/>
      <c r="CP129" s="128"/>
      <c r="CQ129" s="128"/>
      <c r="CR129" s="128"/>
      <c r="CS129" s="128"/>
      <c r="CT129" s="128"/>
      <c r="CU129" s="128"/>
      <c r="CV129" s="128"/>
      <c r="CW129" s="128"/>
      <c r="CX129" s="128"/>
      <c r="CY129" s="128"/>
      <c r="CZ129" s="128"/>
      <c r="DA129" s="128"/>
      <c r="DB129" s="128"/>
      <c r="DC129" s="128"/>
      <c r="DD129" s="128"/>
      <c r="DE129" s="128"/>
      <c r="DF129" s="128"/>
      <c r="DG129" s="128"/>
      <c r="DH129" s="128"/>
      <c r="DI129" s="128"/>
      <c r="DJ129" s="128"/>
      <c r="DK129" s="128"/>
      <c r="DL129" s="128"/>
      <c r="DM129" s="128"/>
      <c r="DN129" s="128"/>
      <c r="DO129" s="128"/>
      <c r="DP129" s="128"/>
      <c r="DQ129" s="128"/>
      <c r="DR129" s="127"/>
      <c r="DS129" s="127"/>
      <c r="DT129" s="127"/>
      <c r="DU129" s="127"/>
      <c r="DV129" s="127"/>
      <c r="DW129" s="127"/>
      <c r="DX129" s="127"/>
      <c r="DY129" s="127"/>
      <c r="DZ129" s="127"/>
      <c r="EA129" s="127"/>
      <c r="EB129" s="127"/>
      <c r="EC129" s="127"/>
      <c r="ED129" s="127"/>
      <c r="EE129" s="127"/>
      <c r="EF129" s="127"/>
      <c r="EG129" s="127"/>
      <c r="EH129" s="127"/>
      <c r="EI129" s="127"/>
      <c r="EJ129" s="127"/>
      <c r="EK129" s="127"/>
      <c r="EL129" s="127"/>
      <c r="EM129" s="127"/>
    </row>
    <row r="130" spans="1:143">
      <c r="A130" s="127"/>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c r="AA130" s="128"/>
      <c r="AB130" s="128"/>
      <c r="AC130" s="128"/>
      <c r="AD130" s="128"/>
      <c r="AE130" s="128"/>
      <c r="AF130" s="128"/>
      <c r="AG130" s="128"/>
      <c r="AH130" s="128"/>
      <c r="AI130" s="128"/>
      <c r="AJ130" s="128"/>
      <c r="AK130" s="128"/>
      <c r="AL130" s="128"/>
      <c r="AM130" s="128"/>
      <c r="AN130" s="128"/>
      <c r="AO130" s="128"/>
      <c r="AP130" s="128"/>
      <c r="AQ130" s="128"/>
      <c r="AR130" s="128"/>
      <c r="AS130" s="128"/>
      <c r="AT130" s="128"/>
      <c r="AU130" s="128"/>
      <c r="AV130" s="128"/>
      <c r="AW130" s="128"/>
      <c r="AX130" s="128"/>
      <c r="AY130" s="128"/>
      <c r="AZ130" s="128"/>
      <c r="BA130" s="128"/>
      <c r="BB130" s="128"/>
      <c r="BC130" s="128"/>
      <c r="BD130" s="128"/>
      <c r="BE130" s="128"/>
      <c r="BF130" s="128"/>
      <c r="BG130" s="128"/>
      <c r="BH130" s="128"/>
      <c r="BI130" s="128"/>
      <c r="BJ130" s="128"/>
      <c r="BK130" s="128"/>
      <c r="BL130" s="128"/>
      <c r="BM130" s="128"/>
      <c r="BN130" s="128"/>
      <c r="BO130" s="128"/>
      <c r="BP130" s="128"/>
      <c r="BQ130" s="128"/>
      <c r="BR130" s="128"/>
      <c r="BS130" s="128"/>
      <c r="BT130" s="128"/>
      <c r="BU130" s="128"/>
      <c r="BV130" s="128"/>
      <c r="BW130" s="128"/>
      <c r="BX130" s="128"/>
      <c r="BY130" s="128"/>
      <c r="BZ130" s="128"/>
      <c r="CA130" s="128"/>
      <c r="CB130" s="128"/>
      <c r="CC130" s="128"/>
      <c r="CD130" s="128"/>
      <c r="CE130" s="128"/>
      <c r="CF130" s="128"/>
      <c r="CG130" s="128"/>
      <c r="CH130" s="128"/>
      <c r="CI130" s="128"/>
      <c r="CJ130" s="128"/>
      <c r="CK130" s="128"/>
      <c r="CL130" s="128"/>
      <c r="CM130" s="128"/>
      <c r="CN130" s="128"/>
      <c r="CO130" s="128"/>
      <c r="CP130" s="128"/>
      <c r="CQ130" s="128"/>
      <c r="CR130" s="128"/>
      <c r="CS130" s="128"/>
      <c r="CT130" s="128"/>
      <c r="CU130" s="128"/>
      <c r="CV130" s="128"/>
      <c r="CW130" s="128"/>
      <c r="CX130" s="128"/>
      <c r="CY130" s="128"/>
      <c r="CZ130" s="128"/>
      <c r="DA130" s="128"/>
      <c r="DB130" s="128"/>
      <c r="DC130" s="128"/>
      <c r="DD130" s="128"/>
      <c r="DE130" s="128"/>
      <c r="DF130" s="128"/>
      <c r="DG130" s="128"/>
      <c r="DH130" s="128"/>
      <c r="DI130" s="128"/>
      <c r="DJ130" s="128"/>
      <c r="DK130" s="128"/>
      <c r="DL130" s="128"/>
      <c r="DM130" s="128"/>
      <c r="DN130" s="128"/>
      <c r="DO130" s="128"/>
      <c r="DP130" s="128"/>
      <c r="DQ130" s="128"/>
      <c r="DR130" s="127"/>
      <c r="DS130" s="127"/>
      <c r="DT130" s="127"/>
      <c r="DU130" s="127"/>
      <c r="DV130" s="127"/>
      <c r="DW130" s="127"/>
      <c r="DX130" s="127"/>
      <c r="DY130" s="127"/>
      <c r="DZ130" s="127"/>
      <c r="EA130" s="127"/>
      <c r="EB130" s="127"/>
      <c r="EC130" s="127"/>
      <c r="ED130" s="127"/>
      <c r="EE130" s="127"/>
      <c r="EF130" s="127"/>
      <c r="EG130" s="127"/>
      <c r="EH130" s="127"/>
      <c r="EI130" s="127"/>
      <c r="EJ130" s="127"/>
      <c r="EK130" s="127"/>
      <c r="EL130" s="127"/>
      <c r="EM130" s="127"/>
    </row>
    <row r="131" spans="1:143">
      <c r="A131" s="127"/>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c r="AA131" s="128"/>
      <c r="AB131" s="128"/>
      <c r="AC131" s="128"/>
      <c r="AD131" s="128"/>
      <c r="AE131" s="128"/>
      <c r="AF131" s="128"/>
      <c r="AG131" s="128"/>
      <c r="AH131" s="128"/>
      <c r="AI131" s="128"/>
      <c r="AJ131" s="128"/>
      <c r="AK131" s="128"/>
      <c r="AL131" s="128"/>
      <c r="AM131" s="128"/>
      <c r="AN131" s="128"/>
      <c r="AO131" s="128"/>
      <c r="AP131" s="128"/>
      <c r="AQ131" s="128"/>
      <c r="AR131" s="128"/>
      <c r="AS131" s="128"/>
      <c r="AT131" s="128"/>
      <c r="AU131" s="128"/>
      <c r="AV131" s="128"/>
      <c r="AW131" s="128"/>
      <c r="AX131" s="128"/>
      <c r="AY131" s="128"/>
      <c r="AZ131" s="128"/>
      <c r="BA131" s="128"/>
      <c r="BB131" s="128"/>
      <c r="BC131" s="128"/>
      <c r="BD131" s="128"/>
      <c r="BE131" s="128"/>
      <c r="BF131" s="128"/>
      <c r="BG131" s="128"/>
      <c r="BH131" s="128"/>
      <c r="BI131" s="128"/>
      <c r="BJ131" s="128"/>
      <c r="BK131" s="128"/>
      <c r="BL131" s="128"/>
      <c r="BM131" s="128"/>
      <c r="BN131" s="128"/>
      <c r="BO131" s="128"/>
      <c r="BP131" s="128"/>
      <c r="BQ131" s="128"/>
      <c r="BR131" s="128"/>
      <c r="BS131" s="128"/>
      <c r="BT131" s="128"/>
      <c r="BU131" s="128"/>
      <c r="BV131" s="128"/>
      <c r="BW131" s="128"/>
      <c r="BX131" s="128"/>
      <c r="BY131" s="128"/>
      <c r="BZ131" s="128"/>
      <c r="CA131" s="128"/>
      <c r="CB131" s="128"/>
      <c r="CC131" s="128"/>
      <c r="CD131" s="128"/>
      <c r="CE131" s="128"/>
      <c r="CF131" s="128"/>
      <c r="CG131" s="128"/>
      <c r="CH131" s="128"/>
      <c r="CI131" s="128"/>
      <c r="CJ131" s="128"/>
      <c r="CK131" s="128"/>
      <c r="CL131" s="128"/>
      <c r="CM131" s="128"/>
      <c r="CN131" s="128"/>
      <c r="CO131" s="128"/>
      <c r="CP131" s="128"/>
      <c r="CQ131" s="128"/>
      <c r="CR131" s="128"/>
      <c r="CS131" s="128"/>
      <c r="CT131" s="128"/>
      <c r="CU131" s="128"/>
      <c r="CV131" s="128"/>
      <c r="CW131" s="128"/>
      <c r="CX131" s="128"/>
      <c r="CY131" s="128"/>
      <c r="CZ131" s="128"/>
      <c r="DA131" s="128"/>
      <c r="DB131" s="128"/>
      <c r="DC131" s="128"/>
      <c r="DD131" s="128"/>
      <c r="DE131" s="128"/>
      <c r="DF131" s="128"/>
      <c r="DG131" s="128"/>
      <c r="DH131" s="128"/>
      <c r="DI131" s="128"/>
      <c r="DJ131" s="128"/>
      <c r="DK131" s="128"/>
      <c r="DL131" s="128"/>
      <c r="DM131" s="128"/>
      <c r="DN131" s="128"/>
      <c r="DO131" s="128"/>
      <c r="DP131" s="128"/>
      <c r="DQ131" s="128"/>
      <c r="DR131" s="127"/>
      <c r="DS131" s="127"/>
      <c r="DT131" s="127"/>
      <c r="DU131" s="127"/>
      <c r="DV131" s="127"/>
      <c r="DW131" s="127"/>
      <c r="DX131" s="127"/>
      <c r="DY131" s="127"/>
      <c r="DZ131" s="127"/>
      <c r="EA131" s="127"/>
      <c r="EB131" s="127"/>
      <c r="EC131" s="127"/>
      <c r="ED131" s="127"/>
      <c r="EE131" s="127"/>
      <c r="EF131" s="127"/>
      <c r="EG131" s="127"/>
      <c r="EH131" s="127"/>
      <c r="EI131" s="127"/>
      <c r="EJ131" s="127"/>
      <c r="EK131" s="127"/>
      <c r="EL131" s="127"/>
      <c r="EM131" s="127"/>
    </row>
  </sheetData>
  <mergeCells count="5">
    <mergeCell ref="B6:C6"/>
    <mergeCell ref="B7:C7"/>
    <mergeCell ref="B8:C8"/>
    <mergeCell ref="B9:C9"/>
    <mergeCell ref="D9:E9"/>
  </mergeCells>
  <conditionalFormatting sqref="EA31:EA131 EB11:EM131 A11:DZ131">
    <cfRule type="expression" dxfId="84" priority="1" stopIfTrue="1">
      <formula>ISERROR(A11)</formula>
    </cfRule>
  </conditionalFormatting>
  <dataValidations count="2">
    <dataValidation type="list" allowBlank="1" showInputMessage="1" showErrorMessage="1" sqref="D7:E7">
      <formula1>"Attritional,Large Losses,Total"</formula1>
    </dataValidation>
    <dataValidation type="list" allowBlank="1" showInputMessage="1" showErrorMessage="1" sqref="E6">
      <formula1>$A$43:$A$49</formula1>
    </dataValidation>
  </dataValidations>
  <hyperlinks>
    <hyperlink ref="E1" location="INDEX!A1" display="&lt;&lt;&lt; Index &lt;&lt;&lt;"/>
  </hyperlinks>
  <pageMargins left="0.75" right="0.75" top="1" bottom="1" header="0" footer="0"/>
  <pageSetup paperSize="9" orientation="portrait" r:id="rId1"/>
  <headerFooter alignWithMargins="0"/>
</worksheet>
</file>

<file path=xl/worksheets/sheet35.xml><?xml version="1.0" encoding="utf-8"?>
<worksheet xmlns="http://schemas.openxmlformats.org/spreadsheetml/2006/main" xmlns:r="http://schemas.openxmlformats.org/officeDocument/2006/relationships">
  <sheetPr codeName="Hoja36">
    <tabColor rgb="FFFFC000"/>
  </sheetPr>
  <dimension ref="A1:IV131"/>
  <sheetViews>
    <sheetView showGridLines="0" zoomScale="80" zoomScaleNormal="80" workbookViewId="0"/>
  </sheetViews>
  <sheetFormatPr baseColWidth="10" defaultColWidth="11.42578125" defaultRowHeight="12.75"/>
  <cols>
    <col min="1" max="1" width="15.7109375" style="13" customWidth="1"/>
    <col min="2" max="20" width="12.85546875" style="13" bestFit="1" customWidth="1"/>
    <col min="21" max="121" width="11.5703125" style="13" bestFit="1" customWidth="1"/>
    <col min="122" max="16384" width="11.42578125" style="13"/>
  </cols>
  <sheetData>
    <row r="1" spans="1:256" ht="15.75">
      <c r="A1" s="122" t="s">
        <v>48</v>
      </c>
      <c r="B1" s="16" t="str">
        <f>operation</f>
        <v>RSA ARGENTINA</v>
      </c>
      <c r="E1" s="463" t="s">
        <v>361</v>
      </c>
    </row>
    <row r="2" spans="1:256" ht="15.75">
      <c r="A2" s="122" t="s">
        <v>49</v>
      </c>
      <c r="B2" s="16" t="str">
        <f>class</f>
        <v>Motor Comercial_CT</v>
      </c>
    </row>
    <row r="3" spans="1:256" ht="15.75">
      <c r="A3" s="122"/>
      <c r="B3" s="16"/>
    </row>
    <row r="4" spans="1:256" ht="15.75">
      <c r="A4" s="123"/>
      <c r="B4" s="16"/>
    </row>
    <row r="5" spans="1:256">
      <c r="A5" s="6"/>
      <c r="IV5" s="124" t="s">
        <v>19</v>
      </c>
    </row>
    <row r="6" spans="1:256">
      <c r="A6" s="6" t="s">
        <v>19</v>
      </c>
      <c r="B6" s="930" t="s">
        <v>20</v>
      </c>
      <c r="C6" s="930"/>
      <c r="IV6" s="13" t="s">
        <v>123</v>
      </c>
    </row>
    <row r="7" spans="1:256">
      <c r="A7" s="6" t="s">
        <v>46</v>
      </c>
      <c r="B7" s="931" t="s">
        <v>287</v>
      </c>
      <c r="C7" s="931"/>
      <c r="D7" s="125"/>
      <c r="E7" s="125"/>
      <c r="IV7" s="13" t="s">
        <v>124</v>
      </c>
    </row>
    <row r="8" spans="1:256">
      <c r="A8" s="6" t="s">
        <v>21</v>
      </c>
      <c r="B8" s="929" t="str">
        <f>VLOOKUP(B7&amp;B6,path,14,0)</f>
        <v>Claim Numbers</v>
      </c>
      <c r="C8" s="929"/>
      <c r="IV8" s="13" t="s">
        <v>125</v>
      </c>
    </row>
    <row r="9" spans="1:256">
      <c r="A9" s="6" t="s">
        <v>17</v>
      </c>
      <c r="B9" s="929" t="str">
        <f>VLOOKUP(B7&amp;B6,path,12,0)</f>
        <v>Weather\Linea Comercial\Cascos Totales\</v>
      </c>
      <c r="C9" s="929"/>
      <c r="D9" s="929"/>
      <c r="E9" s="929"/>
      <c r="IV9" s="13" t="s">
        <v>20</v>
      </c>
    </row>
    <row r="10" spans="1:256">
      <c r="B10" s="127"/>
      <c r="IV10" s="13" t="s">
        <v>27</v>
      </c>
    </row>
    <row r="11" spans="1:256" ht="25.5">
      <c r="A11" s="126" t="s">
        <v>23</v>
      </c>
      <c r="B11" s="127" t="str">
        <f t="array" ref="B11:CC11">[33]!ResQ3Headers(1,0,ACC_Length,ProjectName)</f>
        <v>3m</v>
      </c>
      <c r="C11" s="127" t="str">
        <v>6m</v>
      </c>
      <c r="D11" s="127" t="str">
        <v>9m</v>
      </c>
      <c r="E11" s="127" t="str">
        <v>12m</v>
      </c>
      <c r="F11" s="127" t="str">
        <v>15m</v>
      </c>
      <c r="G11" s="127" t="str">
        <v>18m</v>
      </c>
      <c r="H11" s="127" t="str">
        <v>21m</v>
      </c>
      <c r="I11" s="127" t="str">
        <v>24m</v>
      </c>
      <c r="J11" s="127" t="str">
        <v>27m</v>
      </c>
      <c r="K11" s="127" t="str">
        <v>30m</v>
      </c>
      <c r="L11" s="127" t="str">
        <v>33m</v>
      </c>
      <c r="M11" s="127" t="str">
        <v>36m</v>
      </c>
      <c r="N11" s="127" t="str">
        <v>39m</v>
      </c>
      <c r="O11" s="127" t="str">
        <v>42m</v>
      </c>
      <c r="P11" s="127" t="str">
        <v>45m</v>
      </c>
      <c r="Q11" s="127" t="str">
        <v>48m</v>
      </c>
      <c r="R11" s="127" t="str">
        <v>51m</v>
      </c>
      <c r="S11" s="127" t="str">
        <v>54m</v>
      </c>
      <c r="T11" s="127" t="str">
        <v>57m</v>
      </c>
      <c r="U11" s="127" t="str">
        <v>60m</v>
      </c>
      <c r="V11" s="127" t="str">
        <v>63m</v>
      </c>
      <c r="W11" s="127" t="str">
        <v>66m</v>
      </c>
      <c r="X11" s="127" t="str">
        <v>69m</v>
      </c>
      <c r="Y11" s="127" t="str">
        <v>72m</v>
      </c>
      <c r="Z11" s="127" t="str">
        <v>75m</v>
      </c>
      <c r="AA11" s="127" t="str">
        <v>78m</v>
      </c>
      <c r="AB11" s="127" t="str">
        <v>81m</v>
      </c>
      <c r="AC11" s="127" t="str">
        <v>84m</v>
      </c>
      <c r="AD11" s="127" t="str">
        <v>87m</v>
      </c>
      <c r="AE11" s="127" t="str">
        <v>90m</v>
      </c>
      <c r="AF11" s="127" t="str">
        <v>93m</v>
      </c>
      <c r="AG11" s="127" t="str">
        <v>96m</v>
      </c>
      <c r="AH11" s="127" t="str">
        <v>99m</v>
      </c>
      <c r="AI11" s="127" t="str">
        <v>102m</v>
      </c>
      <c r="AJ11" s="127" t="str">
        <v>105m</v>
      </c>
      <c r="AK11" s="127" t="str">
        <v>108m</v>
      </c>
      <c r="AL11" s="127" t="str">
        <v>111m</v>
      </c>
      <c r="AM11" s="127" t="str">
        <v>114m</v>
      </c>
      <c r="AN11" s="127" t="str">
        <v>117m</v>
      </c>
      <c r="AO11" s="127" t="str">
        <v>120m</v>
      </c>
      <c r="AP11" s="127" t="str">
        <v>123m</v>
      </c>
      <c r="AQ11" s="127" t="str">
        <v>126m</v>
      </c>
      <c r="AR11" s="127" t="str">
        <v>129m</v>
      </c>
      <c r="AS11" s="127" t="str">
        <v>132m</v>
      </c>
      <c r="AT11" s="127" t="str">
        <v>135m</v>
      </c>
      <c r="AU11" s="127" t="str">
        <v>138m</v>
      </c>
      <c r="AV11" s="127" t="str">
        <v>141m</v>
      </c>
      <c r="AW11" s="127" t="str">
        <v>144m</v>
      </c>
      <c r="AX11" s="127" t="str">
        <v>147m</v>
      </c>
      <c r="AY11" s="127" t="str">
        <v>150m</v>
      </c>
      <c r="AZ11" s="127" t="str">
        <v>153m</v>
      </c>
      <c r="BA11" s="127" t="str">
        <v>156m</v>
      </c>
      <c r="BB11" s="127" t="str">
        <v>159m</v>
      </c>
      <c r="BC11" s="127" t="str">
        <v>162m</v>
      </c>
      <c r="BD11" s="127" t="str">
        <v>165m</v>
      </c>
      <c r="BE11" s="127" t="str">
        <v>168m</v>
      </c>
      <c r="BF11" s="127" t="str">
        <v>171m</v>
      </c>
      <c r="BG11" s="127" t="str">
        <v>174m</v>
      </c>
      <c r="BH11" s="127" t="str">
        <v>177m</v>
      </c>
      <c r="BI11" s="127" t="str">
        <v>180m</v>
      </c>
      <c r="BJ11" s="127" t="str">
        <v>183m</v>
      </c>
      <c r="BK11" s="127" t="str">
        <v>186m</v>
      </c>
      <c r="BL11" s="127" t="e">
        <v>#N/A</v>
      </c>
      <c r="BM11" s="127" t="e">
        <v>#N/A</v>
      </c>
      <c r="BN11" s="127" t="e">
        <v>#N/A</v>
      </c>
      <c r="BO11" s="127" t="e">
        <v>#N/A</v>
      </c>
      <c r="BP11" s="127" t="e">
        <v>#N/A</v>
      </c>
      <c r="BQ11" s="127" t="e">
        <v>#N/A</v>
      </c>
      <c r="BR11" s="127" t="e">
        <v>#N/A</v>
      </c>
      <c r="BS11" s="127" t="e">
        <v>#N/A</v>
      </c>
      <c r="BT11" s="127" t="e">
        <v>#N/A</v>
      </c>
      <c r="BU11" s="127" t="e">
        <v>#N/A</v>
      </c>
      <c r="BV11" s="127" t="e">
        <v>#N/A</v>
      </c>
      <c r="BW11" s="127" t="e">
        <v>#N/A</v>
      </c>
      <c r="BX11" s="127" t="e">
        <v>#N/A</v>
      </c>
      <c r="BY11" s="127" t="e">
        <v>#N/A</v>
      </c>
      <c r="BZ11" s="127" t="e">
        <v>#N/A</v>
      </c>
      <c r="CA11" s="127" t="e">
        <v>#N/A</v>
      </c>
      <c r="CB11" s="127" t="e">
        <v>#N/A</v>
      </c>
      <c r="CC11" s="127" t="e">
        <v>#N/A</v>
      </c>
      <c r="CD11" s="127"/>
      <c r="CE11" s="127"/>
      <c r="CF11" s="127"/>
      <c r="CG11" s="127"/>
      <c r="CH11" s="127"/>
      <c r="CI11" s="127"/>
      <c r="CJ11" s="127"/>
      <c r="CK11" s="127"/>
      <c r="CL11" s="127"/>
      <c r="CM11" s="127"/>
      <c r="CN11" s="127"/>
      <c r="CO11" s="127"/>
      <c r="CP11" s="127"/>
      <c r="CQ11" s="127"/>
      <c r="CR11" s="127"/>
      <c r="CS11" s="127"/>
      <c r="CT11" s="127"/>
      <c r="CU11" s="127"/>
      <c r="CV11" s="127"/>
      <c r="CW11" s="127"/>
      <c r="CX11" s="127"/>
      <c r="CY11" s="127"/>
      <c r="CZ11" s="127"/>
      <c r="DA11" s="127"/>
      <c r="DB11" s="127"/>
      <c r="DC11" s="127"/>
      <c r="DD11" s="127"/>
      <c r="DE11" s="127"/>
      <c r="DF11" s="127"/>
      <c r="DG11" s="127"/>
      <c r="DH11" s="127"/>
      <c r="DI11" s="127"/>
      <c r="DJ11" s="127"/>
      <c r="DK11" s="127"/>
      <c r="DL11" s="127"/>
      <c r="DM11" s="127"/>
      <c r="DN11" s="127"/>
      <c r="DO11" s="127"/>
      <c r="DP11" s="127"/>
      <c r="DQ11" s="127"/>
      <c r="DR11" s="127"/>
      <c r="DS11" s="127"/>
      <c r="DT11" s="127"/>
      <c r="DU11" s="127"/>
      <c r="DV11" s="127"/>
      <c r="DW11" s="127"/>
      <c r="DX11" s="127"/>
      <c r="DY11" s="127"/>
      <c r="DZ11" s="127"/>
      <c r="EB11" s="127"/>
      <c r="EC11" s="127"/>
      <c r="ED11" s="127"/>
      <c r="EE11" s="127"/>
      <c r="EF11" s="127"/>
      <c r="EG11" s="127"/>
      <c r="EH11" s="127"/>
      <c r="EI11" s="127"/>
      <c r="EJ11" s="127"/>
      <c r="EK11" s="127"/>
      <c r="EL11" s="127"/>
      <c r="EM11" s="127"/>
      <c r="IV11" s="13" t="s">
        <v>28</v>
      </c>
    </row>
    <row r="12" spans="1:256">
      <c r="A12" s="127"/>
      <c r="B12" s="128"/>
      <c r="C12" s="128"/>
      <c r="D12" s="128"/>
      <c r="E12" s="128"/>
      <c r="F12" s="128"/>
      <c r="G12" s="128"/>
      <c r="H12" s="128"/>
      <c r="I12" s="128"/>
      <c r="J12" s="128"/>
      <c r="K12" s="128"/>
      <c r="L12" s="128"/>
      <c r="M12" s="128"/>
      <c r="N12" s="128"/>
      <c r="O12" s="128"/>
      <c r="P12" s="128"/>
      <c r="Q12" s="128"/>
      <c r="R12" s="128"/>
      <c r="S12" s="128"/>
      <c r="T12" s="128"/>
      <c r="U12" s="128"/>
      <c r="V12" s="128"/>
      <c r="W12" s="128"/>
      <c r="X12" s="128"/>
      <c r="Y12" s="128"/>
      <c r="Z12" s="128"/>
      <c r="AA12" s="128"/>
      <c r="AB12" s="128"/>
      <c r="AC12" s="128"/>
      <c r="AD12" s="128"/>
      <c r="AE12" s="128"/>
      <c r="AF12" s="128"/>
      <c r="AG12" s="128"/>
      <c r="AH12" s="128"/>
      <c r="AI12" s="128"/>
      <c r="AJ12" s="128"/>
      <c r="AK12" s="128"/>
      <c r="AL12" s="128"/>
      <c r="AM12" s="128"/>
      <c r="AN12" s="128"/>
      <c r="AO12" s="128"/>
      <c r="AP12" s="128"/>
      <c r="AQ12" s="128"/>
      <c r="AR12" s="128"/>
      <c r="AS12" s="128"/>
      <c r="AT12" s="128"/>
      <c r="AU12" s="128"/>
      <c r="AV12" s="128"/>
      <c r="AW12" s="128"/>
      <c r="AX12" s="128"/>
      <c r="AY12" s="128"/>
      <c r="AZ12" s="128"/>
      <c r="BA12" s="128"/>
      <c r="BB12" s="128"/>
      <c r="BC12" s="128"/>
      <c r="BD12" s="128"/>
      <c r="BE12" s="128"/>
      <c r="BF12" s="128"/>
      <c r="BG12" s="128"/>
      <c r="BH12" s="128"/>
      <c r="BI12" s="128"/>
      <c r="BJ12" s="128"/>
      <c r="BK12" s="128"/>
      <c r="BL12" s="128"/>
      <c r="BM12" s="128"/>
      <c r="BN12" s="128"/>
      <c r="BO12" s="128"/>
      <c r="BP12" s="128"/>
      <c r="BQ12" s="128"/>
      <c r="BR12" s="128"/>
      <c r="BS12" s="128"/>
      <c r="BT12" s="128"/>
      <c r="BU12" s="128"/>
      <c r="BV12" s="128"/>
      <c r="BW12" s="128"/>
      <c r="BX12" s="128"/>
      <c r="BY12" s="128"/>
      <c r="BZ12" s="128"/>
      <c r="CA12" s="128"/>
      <c r="CB12" s="128"/>
      <c r="CC12" s="128"/>
      <c r="CD12" s="128"/>
      <c r="CE12" s="128"/>
      <c r="CF12" s="128"/>
      <c r="CG12" s="128"/>
      <c r="CH12" s="128"/>
      <c r="CI12" s="128"/>
      <c r="CJ12" s="128"/>
      <c r="CK12" s="128"/>
      <c r="CL12" s="128"/>
      <c r="CM12" s="128"/>
      <c r="CN12" s="128"/>
      <c r="CO12" s="128"/>
      <c r="CP12" s="128"/>
      <c r="CQ12" s="128"/>
      <c r="CR12" s="128"/>
      <c r="CS12" s="128"/>
      <c r="CT12" s="128"/>
      <c r="CU12" s="128"/>
      <c r="CV12" s="128"/>
      <c r="CW12" s="128"/>
      <c r="CX12" s="128"/>
      <c r="CY12" s="128"/>
      <c r="CZ12" s="128"/>
      <c r="DA12" s="128"/>
      <c r="DB12" s="128"/>
      <c r="DC12" s="128"/>
      <c r="DD12" s="128"/>
      <c r="DE12" s="128"/>
      <c r="DF12" s="128"/>
      <c r="DG12" s="128"/>
      <c r="DH12" s="128"/>
      <c r="DI12" s="128"/>
      <c r="DJ12" s="128"/>
      <c r="DK12" s="128"/>
      <c r="DL12" s="128"/>
      <c r="DM12" s="128"/>
      <c r="DN12" s="128"/>
      <c r="DO12" s="128"/>
      <c r="DP12" s="128"/>
      <c r="DQ12" s="128"/>
      <c r="DR12" s="127"/>
      <c r="DS12" s="127"/>
      <c r="DT12" s="127"/>
      <c r="DU12" s="127"/>
      <c r="DV12" s="127"/>
      <c r="DW12" s="127"/>
      <c r="DX12" s="127"/>
      <c r="DY12" s="127"/>
      <c r="DZ12" s="127"/>
      <c r="EB12" s="127"/>
      <c r="EC12" s="127"/>
      <c r="ED12" s="127"/>
      <c r="EE12" s="127"/>
      <c r="EF12" s="127"/>
      <c r="EG12" s="127"/>
      <c r="EH12" s="127"/>
      <c r="EI12" s="127"/>
      <c r="EJ12" s="127"/>
      <c r="EK12" s="127"/>
      <c r="EL12" s="127"/>
      <c r="EM12" s="127"/>
      <c r="IV12" s="13" t="s">
        <v>29</v>
      </c>
    </row>
    <row r="13" spans="1:256">
      <c r="A13" s="127"/>
      <c r="B13" s="128"/>
      <c r="C13" s="128"/>
      <c r="D13" s="128"/>
      <c r="E13" s="128"/>
      <c r="F13" s="128"/>
      <c r="G13" s="128"/>
      <c r="H13" s="128"/>
      <c r="I13" s="128"/>
      <c r="J13" s="128"/>
      <c r="K13" s="128"/>
      <c r="L13" s="128"/>
      <c r="M13" s="128"/>
      <c r="N13" s="128"/>
      <c r="O13" s="128"/>
      <c r="P13" s="128"/>
      <c r="Q13" s="128"/>
      <c r="R13" s="128"/>
      <c r="S13" s="128"/>
      <c r="T13" s="128"/>
      <c r="U13" s="128"/>
      <c r="V13" s="128"/>
      <c r="W13" s="128"/>
      <c r="X13" s="128"/>
      <c r="Y13" s="128"/>
      <c r="Z13" s="128"/>
      <c r="AA13" s="128"/>
      <c r="AB13" s="128"/>
      <c r="AC13" s="128"/>
      <c r="AD13" s="128"/>
      <c r="AE13" s="128"/>
      <c r="AF13" s="128"/>
      <c r="AG13" s="128"/>
      <c r="AH13" s="128"/>
      <c r="AI13" s="128"/>
      <c r="AJ13" s="128"/>
      <c r="AK13" s="128"/>
      <c r="AL13" s="128"/>
      <c r="AM13" s="128"/>
      <c r="AN13" s="128"/>
      <c r="AO13" s="128"/>
      <c r="AP13" s="128"/>
      <c r="AQ13" s="128"/>
      <c r="AR13" s="128"/>
      <c r="AS13" s="128"/>
      <c r="AT13" s="128"/>
      <c r="AU13" s="128"/>
      <c r="AV13" s="128"/>
      <c r="AW13" s="128"/>
      <c r="AX13" s="128"/>
      <c r="AY13" s="128"/>
      <c r="AZ13" s="128"/>
      <c r="BA13" s="128"/>
      <c r="BB13" s="128"/>
      <c r="BC13" s="128"/>
      <c r="BD13" s="128"/>
      <c r="BE13" s="128"/>
      <c r="BF13" s="128"/>
      <c r="BG13" s="128"/>
      <c r="BH13" s="128"/>
      <c r="BI13" s="128"/>
      <c r="BJ13" s="128"/>
      <c r="BK13" s="128"/>
      <c r="BL13" s="128"/>
      <c r="BM13" s="128"/>
      <c r="BN13" s="128"/>
      <c r="BO13" s="128"/>
      <c r="BP13" s="128"/>
      <c r="BQ13" s="128"/>
      <c r="BR13" s="128"/>
      <c r="BS13" s="128"/>
      <c r="BT13" s="128"/>
      <c r="BU13" s="128"/>
      <c r="BV13" s="128"/>
      <c r="BW13" s="128"/>
      <c r="BX13" s="128"/>
      <c r="BY13" s="128"/>
      <c r="BZ13" s="128"/>
      <c r="CA13" s="128"/>
      <c r="CB13" s="128"/>
      <c r="CC13" s="128"/>
      <c r="CD13" s="128"/>
      <c r="CE13" s="128"/>
      <c r="CF13" s="128"/>
      <c r="CG13" s="128"/>
      <c r="CH13" s="128"/>
      <c r="CI13" s="128"/>
      <c r="CJ13" s="128"/>
      <c r="CK13" s="128"/>
      <c r="CL13" s="128"/>
      <c r="CM13" s="128"/>
      <c r="CN13" s="128"/>
      <c r="CO13" s="128"/>
      <c r="CP13" s="128"/>
      <c r="CQ13" s="128"/>
      <c r="CR13" s="128"/>
      <c r="CS13" s="128"/>
      <c r="CT13" s="128"/>
      <c r="CU13" s="128"/>
      <c r="CV13" s="128"/>
      <c r="CW13" s="128"/>
      <c r="CX13" s="128"/>
      <c r="CY13" s="128"/>
      <c r="CZ13" s="128"/>
      <c r="DA13" s="128"/>
      <c r="DB13" s="128"/>
      <c r="DC13" s="128"/>
      <c r="DD13" s="128"/>
      <c r="DE13" s="128"/>
      <c r="DF13" s="128"/>
      <c r="DG13" s="128"/>
      <c r="DH13" s="128"/>
      <c r="DI13" s="128"/>
      <c r="DJ13" s="128"/>
      <c r="DK13" s="128"/>
      <c r="DL13" s="128"/>
      <c r="DM13" s="128"/>
      <c r="DN13" s="128"/>
      <c r="DO13" s="128"/>
      <c r="DP13" s="128"/>
      <c r="DQ13" s="128"/>
      <c r="DR13" s="127"/>
      <c r="DS13" s="127"/>
      <c r="DT13" s="127"/>
      <c r="DU13" s="127"/>
      <c r="DV13" s="127"/>
      <c r="DW13" s="127"/>
      <c r="DX13" s="127"/>
      <c r="DY13" s="127"/>
      <c r="DZ13" s="127"/>
      <c r="EB13" s="127"/>
      <c r="EC13" s="127"/>
      <c r="ED13" s="127"/>
      <c r="EE13" s="127"/>
      <c r="EF13" s="127"/>
      <c r="EG13" s="127"/>
      <c r="EH13" s="127"/>
      <c r="EI13" s="127"/>
      <c r="EJ13" s="127"/>
      <c r="EK13" s="127"/>
      <c r="EL13" s="127"/>
      <c r="EM13" s="127"/>
      <c r="IV13" s="13" t="s">
        <v>30</v>
      </c>
    </row>
    <row r="14" spans="1:256">
      <c r="A14" s="127"/>
      <c r="B14" s="128"/>
      <c r="C14" s="128"/>
      <c r="D14" s="128"/>
      <c r="E14" s="128"/>
      <c r="F14" s="128"/>
      <c r="G14" s="128"/>
      <c r="H14" s="128"/>
      <c r="I14" s="128"/>
      <c r="J14" s="128"/>
      <c r="K14" s="128"/>
      <c r="L14" s="128"/>
      <c r="M14" s="128"/>
      <c r="N14" s="128"/>
      <c r="O14" s="128"/>
      <c r="P14" s="128"/>
      <c r="Q14" s="128"/>
      <c r="R14" s="128"/>
      <c r="S14" s="128"/>
      <c r="T14" s="128"/>
      <c r="U14" s="128"/>
      <c r="V14" s="128"/>
      <c r="W14" s="128"/>
      <c r="X14" s="128"/>
      <c r="Y14" s="128"/>
      <c r="Z14" s="128"/>
      <c r="AA14" s="128"/>
      <c r="AB14" s="128"/>
      <c r="AC14" s="128"/>
      <c r="AD14" s="128"/>
      <c r="AE14" s="128"/>
      <c r="AF14" s="128"/>
      <c r="AG14" s="128"/>
      <c r="AH14" s="128"/>
      <c r="AI14" s="128"/>
      <c r="AJ14" s="128"/>
      <c r="AK14" s="128"/>
      <c r="AL14" s="128"/>
      <c r="AM14" s="128"/>
      <c r="AN14" s="128"/>
      <c r="AO14" s="128"/>
      <c r="AP14" s="128"/>
      <c r="AQ14" s="128"/>
      <c r="AR14" s="128"/>
      <c r="AS14" s="128"/>
      <c r="AT14" s="128"/>
      <c r="AU14" s="128"/>
      <c r="AV14" s="128"/>
      <c r="AW14" s="128"/>
      <c r="AX14" s="128"/>
      <c r="AY14" s="128"/>
      <c r="AZ14" s="128"/>
      <c r="BA14" s="128"/>
      <c r="BB14" s="128"/>
      <c r="BC14" s="128"/>
      <c r="BD14" s="128"/>
      <c r="BE14" s="128"/>
      <c r="BF14" s="128"/>
      <c r="BG14" s="128"/>
      <c r="BH14" s="128"/>
      <c r="BI14" s="128"/>
      <c r="BJ14" s="128"/>
      <c r="BK14" s="128"/>
      <c r="BL14" s="128"/>
      <c r="BM14" s="128"/>
      <c r="BN14" s="128"/>
      <c r="BO14" s="128"/>
      <c r="BP14" s="128"/>
      <c r="BQ14" s="128"/>
      <c r="BR14" s="128"/>
      <c r="BS14" s="128"/>
      <c r="BT14" s="128"/>
      <c r="BU14" s="128"/>
      <c r="BV14" s="128"/>
      <c r="BW14" s="128"/>
      <c r="BX14" s="128"/>
      <c r="BY14" s="128"/>
      <c r="BZ14" s="128"/>
      <c r="CA14" s="128"/>
      <c r="CB14" s="128"/>
      <c r="CC14" s="128"/>
      <c r="CD14" s="128"/>
      <c r="CE14" s="128"/>
      <c r="CF14" s="128"/>
      <c r="CG14" s="128"/>
      <c r="CH14" s="128"/>
      <c r="CI14" s="128"/>
      <c r="CJ14" s="128"/>
      <c r="CK14" s="128"/>
      <c r="CL14" s="128"/>
      <c r="CM14" s="128"/>
      <c r="CN14" s="128"/>
      <c r="CO14" s="128"/>
      <c r="CP14" s="128"/>
      <c r="CQ14" s="128"/>
      <c r="CR14" s="128"/>
      <c r="CS14" s="128"/>
      <c r="CT14" s="128"/>
      <c r="CU14" s="128"/>
      <c r="CV14" s="128"/>
      <c r="CW14" s="128"/>
      <c r="CX14" s="128"/>
      <c r="CY14" s="128"/>
      <c r="CZ14" s="128"/>
      <c r="DA14" s="128"/>
      <c r="DB14" s="128"/>
      <c r="DC14" s="128"/>
      <c r="DD14" s="128"/>
      <c r="DE14" s="128"/>
      <c r="DF14" s="128"/>
      <c r="DG14" s="128"/>
      <c r="DH14" s="128"/>
      <c r="DI14" s="128"/>
      <c r="DJ14" s="128"/>
      <c r="DK14" s="128"/>
      <c r="DL14" s="128"/>
      <c r="DM14" s="128"/>
      <c r="DN14" s="128"/>
      <c r="DO14" s="128"/>
      <c r="DP14" s="128"/>
      <c r="DQ14" s="128"/>
      <c r="DR14" s="127"/>
      <c r="DS14" s="127"/>
      <c r="DT14" s="127"/>
      <c r="DU14" s="127"/>
      <c r="DV14" s="127"/>
      <c r="DW14" s="127"/>
      <c r="DX14" s="127"/>
      <c r="DY14" s="127"/>
      <c r="DZ14" s="127"/>
      <c r="EB14" s="127"/>
      <c r="EC14" s="127"/>
      <c r="ED14" s="127"/>
      <c r="EE14" s="127"/>
      <c r="EF14" s="127"/>
      <c r="EG14" s="127"/>
      <c r="EH14" s="127"/>
      <c r="EI14" s="127"/>
      <c r="EJ14" s="127"/>
      <c r="EK14" s="127"/>
      <c r="EL14" s="127"/>
      <c r="EM14" s="127"/>
      <c r="IV14" s="13" t="s">
        <v>31</v>
      </c>
    </row>
    <row r="15" spans="1:256">
      <c r="A15" s="127"/>
      <c r="B15" s="128"/>
      <c r="C15" s="128"/>
      <c r="D15" s="128"/>
      <c r="E15" s="128"/>
      <c r="F15" s="128"/>
      <c r="G15" s="128"/>
      <c r="H15" s="128"/>
      <c r="I15" s="128"/>
      <c r="J15" s="128"/>
      <c r="K15" s="128"/>
      <c r="L15" s="128"/>
      <c r="M15" s="128"/>
      <c r="N15" s="128"/>
      <c r="O15" s="128"/>
      <c r="P15" s="128"/>
      <c r="Q15" s="128"/>
      <c r="R15" s="128"/>
      <c r="S15" s="128"/>
      <c r="T15" s="128"/>
      <c r="U15" s="128"/>
      <c r="V15" s="128"/>
      <c r="W15" s="128"/>
      <c r="X15" s="128"/>
      <c r="Y15" s="128"/>
      <c r="Z15" s="128"/>
      <c r="AA15" s="128"/>
      <c r="AB15" s="128"/>
      <c r="AC15" s="128"/>
      <c r="AD15" s="128"/>
      <c r="AE15" s="128"/>
      <c r="AF15" s="128"/>
      <c r="AG15" s="128"/>
      <c r="AH15" s="128"/>
      <c r="AI15" s="128"/>
      <c r="AJ15" s="128"/>
      <c r="AK15" s="128"/>
      <c r="AL15" s="128"/>
      <c r="AM15" s="128"/>
      <c r="AN15" s="128"/>
      <c r="AO15" s="128"/>
      <c r="AP15" s="128"/>
      <c r="AQ15" s="128"/>
      <c r="AR15" s="128"/>
      <c r="AS15" s="128"/>
      <c r="AT15" s="128"/>
      <c r="AU15" s="128"/>
      <c r="AV15" s="128"/>
      <c r="AW15" s="128"/>
      <c r="AX15" s="128"/>
      <c r="AY15" s="128"/>
      <c r="AZ15" s="128"/>
      <c r="BA15" s="128"/>
      <c r="BB15" s="128"/>
      <c r="BC15" s="128"/>
      <c r="BD15" s="128"/>
      <c r="BE15" s="128"/>
      <c r="BF15" s="128"/>
      <c r="BG15" s="128"/>
      <c r="BH15" s="128"/>
      <c r="BI15" s="128"/>
      <c r="BJ15" s="128"/>
      <c r="BK15" s="128"/>
      <c r="BL15" s="128"/>
      <c r="BM15" s="128"/>
      <c r="BN15" s="128"/>
      <c r="BO15" s="128"/>
      <c r="BP15" s="128"/>
      <c r="BQ15" s="128"/>
      <c r="BR15" s="128"/>
      <c r="BS15" s="128"/>
      <c r="BT15" s="128"/>
      <c r="BU15" s="128"/>
      <c r="BV15" s="128"/>
      <c r="BW15" s="128"/>
      <c r="BX15" s="128"/>
      <c r="BY15" s="128"/>
      <c r="BZ15" s="128"/>
      <c r="CA15" s="128"/>
      <c r="CB15" s="128"/>
      <c r="CC15" s="128"/>
      <c r="CD15" s="128"/>
      <c r="CE15" s="128"/>
      <c r="CF15" s="128"/>
      <c r="CG15" s="128"/>
      <c r="CH15" s="128"/>
      <c r="CI15" s="128"/>
      <c r="CJ15" s="128"/>
      <c r="CK15" s="128"/>
      <c r="CL15" s="128"/>
      <c r="CM15" s="128"/>
      <c r="CN15" s="128"/>
      <c r="CO15" s="128"/>
      <c r="CP15" s="128"/>
      <c r="CQ15" s="128"/>
      <c r="CR15" s="128"/>
      <c r="CS15" s="128"/>
      <c r="CT15" s="128"/>
      <c r="CU15" s="128"/>
      <c r="CV15" s="128"/>
      <c r="CW15" s="128"/>
      <c r="CX15" s="128"/>
      <c r="CY15" s="128"/>
      <c r="CZ15" s="128"/>
      <c r="DA15" s="128"/>
      <c r="DB15" s="128"/>
      <c r="DC15" s="128"/>
      <c r="DD15" s="128"/>
      <c r="DE15" s="128"/>
      <c r="DF15" s="128"/>
      <c r="DG15" s="128"/>
      <c r="DH15" s="128"/>
      <c r="DI15" s="128"/>
      <c r="DJ15" s="128"/>
      <c r="DK15" s="128"/>
      <c r="DL15" s="128"/>
      <c r="DM15" s="128"/>
      <c r="DN15" s="128"/>
      <c r="DO15" s="128"/>
      <c r="DP15" s="128"/>
      <c r="DQ15" s="128"/>
      <c r="DR15" s="127"/>
      <c r="DS15" s="127"/>
      <c r="DT15" s="127"/>
      <c r="DU15" s="127"/>
      <c r="DV15" s="127"/>
      <c r="DW15" s="127"/>
      <c r="DX15" s="127"/>
      <c r="DY15" s="127"/>
      <c r="DZ15" s="127"/>
      <c r="EB15" s="127"/>
      <c r="EC15" s="127"/>
      <c r="ED15" s="127"/>
      <c r="EE15" s="127"/>
      <c r="EF15" s="127"/>
      <c r="EG15" s="127"/>
      <c r="EH15" s="127"/>
      <c r="EI15" s="127"/>
      <c r="EJ15" s="127"/>
      <c r="EK15" s="127"/>
      <c r="EL15" s="127"/>
      <c r="EM15" s="127"/>
      <c r="IV15" s="13" t="s">
        <v>32</v>
      </c>
    </row>
    <row r="16" spans="1:256">
      <c r="A16" s="127"/>
      <c r="B16" s="128"/>
      <c r="C16" s="128"/>
      <c r="D16" s="128"/>
      <c r="E16" s="128"/>
      <c r="F16" s="128"/>
      <c r="G16" s="128"/>
      <c r="H16" s="128"/>
      <c r="I16" s="128"/>
      <c r="J16" s="128"/>
      <c r="K16" s="128"/>
      <c r="L16" s="128"/>
      <c r="M16" s="128"/>
      <c r="N16" s="128"/>
      <c r="O16" s="128"/>
      <c r="P16" s="128"/>
      <c r="Q16" s="128"/>
      <c r="R16" s="128"/>
      <c r="S16" s="128"/>
      <c r="T16" s="128"/>
      <c r="U16" s="128"/>
      <c r="V16" s="128"/>
      <c r="W16" s="128"/>
      <c r="X16" s="128"/>
      <c r="Y16" s="128"/>
      <c r="Z16" s="128"/>
      <c r="AA16" s="128"/>
      <c r="AB16" s="128"/>
      <c r="AC16" s="128"/>
      <c r="AD16" s="128"/>
      <c r="AE16" s="128"/>
      <c r="AF16" s="128"/>
      <c r="AG16" s="128"/>
      <c r="AH16" s="128"/>
      <c r="AI16" s="128"/>
      <c r="AJ16" s="128"/>
      <c r="AK16" s="128"/>
      <c r="AL16" s="128"/>
      <c r="AM16" s="128"/>
      <c r="AN16" s="128"/>
      <c r="AO16" s="128"/>
      <c r="AP16" s="128"/>
      <c r="AQ16" s="128"/>
      <c r="AR16" s="128"/>
      <c r="AS16" s="128"/>
      <c r="AT16" s="128"/>
      <c r="AU16" s="128"/>
      <c r="AV16" s="128"/>
      <c r="AW16" s="128"/>
      <c r="AX16" s="128"/>
      <c r="AY16" s="128"/>
      <c r="AZ16" s="128"/>
      <c r="BA16" s="128"/>
      <c r="BB16" s="128"/>
      <c r="BC16" s="128"/>
      <c r="BD16" s="128"/>
      <c r="BE16" s="128"/>
      <c r="BF16" s="128"/>
      <c r="BG16" s="128"/>
      <c r="BH16" s="128"/>
      <c r="BI16" s="128"/>
      <c r="BJ16" s="128"/>
      <c r="BK16" s="128"/>
      <c r="BL16" s="128"/>
      <c r="BM16" s="128"/>
      <c r="BN16" s="128"/>
      <c r="BO16" s="128"/>
      <c r="BP16" s="128"/>
      <c r="BQ16" s="128"/>
      <c r="BR16" s="128"/>
      <c r="BS16" s="128"/>
      <c r="BT16" s="128"/>
      <c r="BU16" s="128"/>
      <c r="BV16" s="128"/>
      <c r="BW16" s="128"/>
      <c r="BX16" s="128"/>
      <c r="BY16" s="128"/>
      <c r="BZ16" s="128"/>
      <c r="CA16" s="128"/>
      <c r="CB16" s="128"/>
      <c r="CC16" s="128"/>
      <c r="CD16" s="128"/>
      <c r="CE16" s="128"/>
      <c r="CF16" s="128"/>
      <c r="CG16" s="128"/>
      <c r="CH16" s="128"/>
      <c r="CI16" s="128"/>
      <c r="CJ16" s="128"/>
      <c r="CK16" s="128"/>
      <c r="CL16" s="128"/>
      <c r="CM16" s="128"/>
      <c r="CN16" s="128"/>
      <c r="CO16" s="128"/>
      <c r="CP16" s="128"/>
      <c r="CQ16" s="128"/>
      <c r="CR16" s="128"/>
      <c r="CS16" s="128"/>
      <c r="CT16" s="128"/>
      <c r="CU16" s="128"/>
      <c r="CV16" s="128"/>
      <c r="CW16" s="128"/>
      <c r="CX16" s="128"/>
      <c r="CY16" s="128"/>
      <c r="CZ16" s="128"/>
      <c r="DA16" s="128"/>
      <c r="DB16" s="128"/>
      <c r="DC16" s="128"/>
      <c r="DD16" s="128"/>
      <c r="DE16" s="128"/>
      <c r="DF16" s="128"/>
      <c r="DG16" s="128"/>
      <c r="DH16" s="128"/>
      <c r="DI16" s="128"/>
      <c r="DJ16" s="128"/>
      <c r="DK16" s="128"/>
      <c r="DL16" s="128"/>
      <c r="DM16" s="128"/>
      <c r="DN16" s="128"/>
      <c r="DO16" s="128"/>
      <c r="DP16" s="128"/>
      <c r="DQ16" s="128"/>
      <c r="DR16" s="127"/>
      <c r="DS16" s="127"/>
      <c r="DT16" s="127"/>
      <c r="DU16" s="127"/>
      <c r="DV16" s="127"/>
      <c r="DW16" s="127"/>
      <c r="DX16" s="127"/>
      <c r="DY16" s="127"/>
      <c r="DZ16" s="127"/>
      <c r="EB16" s="127"/>
      <c r="EC16" s="127"/>
      <c r="ED16" s="127"/>
      <c r="EE16" s="127"/>
      <c r="EF16" s="127"/>
      <c r="EG16" s="127"/>
      <c r="EH16" s="127"/>
      <c r="EI16" s="127"/>
      <c r="EJ16" s="127"/>
      <c r="EK16" s="127"/>
      <c r="EL16" s="127"/>
      <c r="EM16" s="127"/>
      <c r="IV16" s="13" t="s">
        <v>33</v>
      </c>
    </row>
    <row r="17" spans="1:256">
      <c r="A17" s="127"/>
      <c r="B17" s="128"/>
      <c r="C17" s="128"/>
      <c r="D17" s="128"/>
      <c r="E17" s="128"/>
      <c r="F17" s="128"/>
      <c r="G17" s="128"/>
      <c r="H17" s="128"/>
      <c r="I17" s="128"/>
      <c r="J17" s="128"/>
      <c r="K17" s="128"/>
      <c r="L17" s="128"/>
      <c r="M17" s="128"/>
      <c r="N17" s="128"/>
      <c r="O17" s="128"/>
      <c r="P17" s="128"/>
      <c r="Q17" s="128"/>
      <c r="R17" s="128"/>
      <c r="S17" s="128"/>
      <c r="T17" s="128"/>
      <c r="U17" s="128"/>
      <c r="V17" s="128"/>
      <c r="W17" s="128"/>
      <c r="X17" s="128"/>
      <c r="Y17" s="128"/>
      <c r="Z17" s="128"/>
      <c r="AA17" s="128"/>
      <c r="AB17" s="128"/>
      <c r="AC17" s="128"/>
      <c r="AD17" s="128"/>
      <c r="AE17" s="128"/>
      <c r="AF17" s="128"/>
      <c r="AG17" s="128"/>
      <c r="AH17" s="128"/>
      <c r="AI17" s="128"/>
      <c r="AJ17" s="128"/>
      <c r="AK17" s="128"/>
      <c r="AL17" s="128"/>
      <c r="AM17" s="128"/>
      <c r="AN17" s="128"/>
      <c r="AO17" s="128"/>
      <c r="AP17" s="128"/>
      <c r="AQ17" s="128"/>
      <c r="AR17" s="128"/>
      <c r="AS17" s="128"/>
      <c r="AT17" s="128"/>
      <c r="AU17" s="128"/>
      <c r="AV17" s="128"/>
      <c r="AW17" s="128"/>
      <c r="AX17" s="128"/>
      <c r="AY17" s="128"/>
      <c r="AZ17" s="128"/>
      <c r="BA17" s="128"/>
      <c r="BB17" s="128"/>
      <c r="BC17" s="128"/>
      <c r="BD17" s="128"/>
      <c r="BE17" s="128"/>
      <c r="BF17" s="128"/>
      <c r="BG17" s="128"/>
      <c r="BH17" s="128"/>
      <c r="BI17" s="128"/>
      <c r="BJ17" s="128"/>
      <c r="BK17" s="128"/>
      <c r="BL17" s="128"/>
      <c r="BM17" s="128"/>
      <c r="BN17" s="128"/>
      <c r="BO17" s="128"/>
      <c r="BP17" s="128"/>
      <c r="BQ17" s="128"/>
      <c r="BR17" s="128"/>
      <c r="BS17" s="128"/>
      <c r="BT17" s="128"/>
      <c r="BU17" s="128"/>
      <c r="BV17" s="128"/>
      <c r="BW17" s="128"/>
      <c r="BX17" s="128"/>
      <c r="BY17" s="128"/>
      <c r="BZ17" s="128"/>
      <c r="CA17" s="128"/>
      <c r="CB17" s="128"/>
      <c r="CC17" s="128"/>
      <c r="CD17" s="128"/>
      <c r="CE17" s="128"/>
      <c r="CF17" s="128"/>
      <c r="CG17" s="128"/>
      <c r="CH17" s="128"/>
      <c r="CI17" s="128"/>
      <c r="CJ17" s="128"/>
      <c r="CK17" s="128"/>
      <c r="CL17" s="128"/>
      <c r="CM17" s="128"/>
      <c r="CN17" s="128"/>
      <c r="CO17" s="128"/>
      <c r="CP17" s="128"/>
      <c r="CQ17" s="128"/>
      <c r="CR17" s="128"/>
      <c r="CS17" s="128"/>
      <c r="CT17" s="128"/>
      <c r="CU17" s="128"/>
      <c r="CV17" s="128"/>
      <c r="CW17" s="128"/>
      <c r="CX17" s="128"/>
      <c r="CY17" s="128"/>
      <c r="CZ17" s="128"/>
      <c r="DA17" s="128"/>
      <c r="DB17" s="128"/>
      <c r="DC17" s="128"/>
      <c r="DD17" s="128"/>
      <c r="DE17" s="128"/>
      <c r="DF17" s="128"/>
      <c r="DG17" s="128"/>
      <c r="DH17" s="128"/>
      <c r="DI17" s="128"/>
      <c r="DJ17" s="128"/>
      <c r="DK17" s="128"/>
      <c r="DL17" s="128"/>
      <c r="DM17" s="128"/>
      <c r="DN17" s="128"/>
      <c r="DO17" s="128"/>
      <c r="DP17" s="128"/>
      <c r="DQ17" s="128"/>
      <c r="DR17" s="127"/>
      <c r="DS17" s="127"/>
      <c r="DT17" s="127"/>
      <c r="DU17" s="127"/>
      <c r="DV17" s="127"/>
      <c r="DW17" s="127"/>
      <c r="DX17" s="127"/>
      <c r="DY17" s="127"/>
      <c r="DZ17" s="127"/>
      <c r="EB17" s="127"/>
      <c r="EC17" s="127"/>
      <c r="ED17" s="127"/>
      <c r="EE17" s="127"/>
      <c r="EF17" s="127"/>
      <c r="EG17" s="127"/>
      <c r="EH17" s="127"/>
      <c r="EI17" s="127"/>
      <c r="EJ17" s="127"/>
      <c r="EK17" s="127"/>
      <c r="EL17" s="127"/>
      <c r="EM17" s="127"/>
      <c r="IV17" s="13" t="s">
        <v>34</v>
      </c>
    </row>
    <row r="18" spans="1:256">
      <c r="A18" s="127"/>
      <c r="B18" s="128"/>
      <c r="C18" s="128"/>
      <c r="D18" s="128"/>
      <c r="E18" s="128"/>
      <c r="F18" s="128"/>
      <c r="G18" s="128"/>
      <c r="H18" s="128"/>
      <c r="I18" s="128"/>
      <c r="J18" s="128"/>
      <c r="K18" s="128"/>
      <c r="L18" s="128"/>
      <c r="M18" s="128"/>
      <c r="N18" s="128"/>
      <c r="O18" s="128"/>
      <c r="P18" s="128"/>
      <c r="Q18" s="128"/>
      <c r="R18" s="128"/>
      <c r="S18" s="128"/>
      <c r="T18" s="128"/>
      <c r="U18" s="128"/>
      <c r="V18" s="128"/>
      <c r="W18" s="128"/>
      <c r="X18" s="128"/>
      <c r="Y18" s="128"/>
      <c r="Z18" s="128"/>
      <c r="AA18" s="128"/>
      <c r="AB18" s="128"/>
      <c r="AC18" s="128"/>
      <c r="AD18" s="128"/>
      <c r="AE18" s="128"/>
      <c r="AF18" s="128"/>
      <c r="AG18" s="128"/>
      <c r="AH18" s="128"/>
      <c r="AI18" s="128"/>
      <c r="AJ18" s="128"/>
      <c r="AK18" s="128"/>
      <c r="AL18" s="128"/>
      <c r="AM18" s="128"/>
      <c r="AN18" s="128"/>
      <c r="AO18" s="128"/>
      <c r="AP18" s="128"/>
      <c r="AQ18" s="128"/>
      <c r="AR18" s="128"/>
      <c r="AS18" s="128"/>
      <c r="AT18" s="128"/>
      <c r="AU18" s="128"/>
      <c r="AV18" s="128"/>
      <c r="AW18" s="128"/>
      <c r="AX18" s="128"/>
      <c r="AY18" s="128"/>
      <c r="AZ18" s="128"/>
      <c r="BA18" s="128"/>
      <c r="BB18" s="128"/>
      <c r="BC18" s="128"/>
      <c r="BD18" s="128"/>
      <c r="BE18" s="128"/>
      <c r="BF18" s="128"/>
      <c r="BG18" s="128"/>
      <c r="BH18" s="128"/>
      <c r="BI18" s="128"/>
      <c r="BJ18" s="128"/>
      <c r="BK18" s="128"/>
      <c r="BL18" s="128"/>
      <c r="BM18" s="128"/>
      <c r="BN18" s="128"/>
      <c r="BO18" s="128"/>
      <c r="BP18" s="128"/>
      <c r="BQ18" s="128"/>
      <c r="BR18" s="128"/>
      <c r="BS18" s="128"/>
      <c r="BT18" s="128"/>
      <c r="BU18" s="128"/>
      <c r="BV18" s="128"/>
      <c r="BW18" s="128"/>
      <c r="BX18" s="128"/>
      <c r="BY18" s="128"/>
      <c r="BZ18" s="128"/>
      <c r="CA18" s="128"/>
      <c r="CB18" s="128"/>
      <c r="CC18" s="128"/>
      <c r="CD18" s="128"/>
      <c r="CE18" s="128"/>
      <c r="CF18" s="128"/>
      <c r="CG18" s="128"/>
      <c r="CH18" s="128"/>
      <c r="CI18" s="128"/>
      <c r="CJ18" s="128"/>
      <c r="CK18" s="128"/>
      <c r="CL18" s="128"/>
      <c r="CM18" s="128"/>
      <c r="CN18" s="128"/>
      <c r="CO18" s="128"/>
      <c r="CP18" s="128"/>
      <c r="CQ18" s="128"/>
      <c r="CR18" s="128"/>
      <c r="CS18" s="128"/>
      <c r="CT18" s="128"/>
      <c r="CU18" s="128"/>
      <c r="CV18" s="128"/>
      <c r="CW18" s="128"/>
      <c r="CX18" s="128"/>
      <c r="CY18" s="128"/>
      <c r="CZ18" s="128"/>
      <c r="DA18" s="128"/>
      <c r="DB18" s="128"/>
      <c r="DC18" s="128"/>
      <c r="DD18" s="128"/>
      <c r="DE18" s="128"/>
      <c r="DF18" s="128"/>
      <c r="DG18" s="128"/>
      <c r="DH18" s="128"/>
      <c r="DI18" s="128"/>
      <c r="DJ18" s="128"/>
      <c r="DK18" s="128"/>
      <c r="DL18" s="128"/>
      <c r="DM18" s="128"/>
      <c r="DN18" s="128"/>
      <c r="DO18" s="128"/>
      <c r="DP18" s="128"/>
      <c r="DQ18" s="128"/>
      <c r="DR18" s="127"/>
      <c r="DS18" s="127"/>
      <c r="DT18" s="127"/>
      <c r="DU18" s="127"/>
      <c r="DV18" s="127"/>
      <c r="DW18" s="127"/>
      <c r="DX18" s="127"/>
      <c r="DY18" s="127"/>
      <c r="DZ18" s="127"/>
      <c r="EB18" s="127"/>
      <c r="EC18" s="127"/>
      <c r="ED18" s="127"/>
      <c r="EE18" s="127"/>
      <c r="EF18" s="127"/>
      <c r="EG18" s="127"/>
      <c r="EH18" s="127"/>
      <c r="EI18" s="127"/>
      <c r="EJ18" s="127"/>
      <c r="EK18" s="127"/>
      <c r="EL18" s="127"/>
      <c r="EM18" s="127"/>
      <c r="IV18" s="13" t="s">
        <v>35</v>
      </c>
    </row>
    <row r="19" spans="1:256">
      <c r="A19" s="127"/>
      <c r="B19" s="128"/>
      <c r="C19" s="128"/>
      <c r="D19" s="128"/>
      <c r="E19" s="128"/>
      <c r="F19" s="128"/>
      <c r="G19" s="128"/>
      <c r="H19" s="128"/>
      <c r="I19" s="128"/>
      <c r="J19" s="128"/>
      <c r="K19" s="128"/>
      <c r="L19" s="128"/>
      <c r="M19" s="128"/>
      <c r="N19" s="128"/>
      <c r="O19" s="128"/>
      <c r="P19" s="128"/>
      <c r="Q19" s="128"/>
      <c r="R19" s="128"/>
      <c r="S19" s="128"/>
      <c r="T19" s="128"/>
      <c r="U19" s="128"/>
      <c r="V19" s="128"/>
      <c r="W19" s="128"/>
      <c r="X19" s="128"/>
      <c r="Y19" s="128"/>
      <c r="Z19" s="128"/>
      <c r="AA19" s="128"/>
      <c r="AB19" s="128"/>
      <c r="AC19" s="128"/>
      <c r="AD19" s="128"/>
      <c r="AE19" s="128"/>
      <c r="AF19" s="128"/>
      <c r="AG19" s="128"/>
      <c r="AH19" s="128"/>
      <c r="AI19" s="128"/>
      <c r="AJ19" s="128"/>
      <c r="AK19" s="128"/>
      <c r="AL19" s="128"/>
      <c r="AM19" s="128"/>
      <c r="AN19" s="128"/>
      <c r="AO19" s="128"/>
      <c r="AP19" s="128"/>
      <c r="AQ19" s="128"/>
      <c r="AR19" s="128"/>
      <c r="AS19" s="128"/>
      <c r="AT19" s="128"/>
      <c r="AU19" s="128"/>
      <c r="AV19" s="128"/>
      <c r="AW19" s="128"/>
      <c r="AX19" s="128"/>
      <c r="AY19" s="128"/>
      <c r="AZ19" s="128"/>
      <c r="BA19" s="128"/>
      <c r="BB19" s="128"/>
      <c r="BC19" s="128"/>
      <c r="BD19" s="128"/>
      <c r="BE19" s="128"/>
      <c r="BF19" s="128"/>
      <c r="BG19" s="128"/>
      <c r="BH19" s="128"/>
      <c r="BI19" s="128"/>
      <c r="BJ19" s="128"/>
      <c r="BK19" s="128"/>
      <c r="BL19" s="128"/>
      <c r="BM19" s="128"/>
      <c r="BN19" s="128"/>
      <c r="BO19" s="128"/>
      <c r="BP19" s="128"/>
      <c r="BQ19" s="128"/>
      <c r="BR19" s="128"/>
      <c r="BS19" s="128"/>
      <c r="BT19" s="128"/>
      <c r="BU19" s="128"/>
      <c r="BV19" s="128"/>
      <c r="BW19" s="128"/>
      <c r="BX19" s="128"/>
      <c r="BY19" s="128"/>
      <c r="BZ19" s="128"/>
      <c r="CA19" s="128"/>
      <c r="CB19" s="128"/>
      <c r="CC19" s="128"/>
      <c r="CD19" s="128"/>
      <c r="CE19" s="128"/>
      <c r="CF19" s="128"/>
      <c r="CG19" s="128"/>
      <c r="CH19" s="128"/>
      <c r="CI19" s="128"/>
      <c r="CJ19" s="128"/>
      <c r="CK19" s="128"/>
      <c r="CL19" s="128"/>
      <c r="CM19" s="128"/>
      <c r="CN19" s="128"/>
      <c r="CO19" s="128"/>
      <c r="CP19" s="128"/>
      <c r="CQ19" s="128"/>
      <c r="CR19" s="128"/>
      <c r="CS19" s="128"/>
      <c r="CT19" s="128"/>
      <c r="CU19" s="128"/>
      <c r="CV19" s="128"/>
      <c r="CW19" s="128"/>
      <c r="CX19" s="128"/>
      <c r="CY19" s="128"/>
      <c r="CZ19" s="128"/>
      <c r="DA19" s="128"/>
      <c r="DB19" s="128"/>
      <c r="DC19" s="128"/>
      <c r="DD19" s="128"/>
      <c r="DE19" s="128"/>
      <c r="DF19" s="128"/>
      <c r="DG19" s="128"/>
      <c r="DH19" s="128"/>
      <c r="DI19" s="128"/>
      <c r="DJ19" s="128"/>
      <c r="DK19" s="128"/>
      <c r="DL19" s="128"/>
      <c r="DM19" s="128"/>
      <c r="DN19" s="128"/>
      <c r="DO19" s="128"/>
      <c r="DP19" s="128"/>
      <c r="DQ19" s="128"/>
      <c r="DR19" s="127"/>
      <c r="DS19" s="127"/>
      <c r="DT19" s="127"/>
      <c r="DU19" s="127"/>
      <c r="DV19" s="127"/>
      <c r="DW19" s="127"/>
      <c r="DX19" s="127"/>
      <c r="DY19" s="127"/>
      <c r="DZ19" s="127"/>
      <c r="EB19" s="127"/>
      <c r="EC19" s="127"/>
      <c r="ED19" s="127"/>
      <c r="EE19" s="127"/>
      <c r="EF19" s="127"/>
      <c r="EG19" s="127"/>
      <c r="EH19" s="127"/>
      <c r="EI19" s="127"/>
      <c r="EJ19" s="127"/>
      <c r="EK19" s="127"/>
      <c r="EL19" s="127"/>
      <c r="EM19" s="127"/>
      <c r="IV19" s="13" t="s">
        <v>36</v>
      </c>
    </row>
    <row r="20" spans="1:256">
      <c r="A20" s="127"/>
      <c r="B20" s="128"/>
      <c r="C20" s="128"/>
      <c r="D20" s="128"/>
      <c r="E20" s="128"/>
      <c r="F20" s="128"/>
      <c r="G20" s="128"/>
      <c r="H20" s="128"/>
      <c r="I20" s="128"/>
      <c r="J20" s="128"/>
      <c r="K20" s="128"/>
      <c r="L20" s="128"/>
      <c r="M20" s="128"/>
      <c r="N20" s="128"/>
      <c r="O20" s="128"/>
      <c r="P20" s="128"/>
      <c r="Q20" s="128"/>
      <c r="R20" s="128"/>
      <c r="S20" s="128"/>
      <c r="T20" s="128"/>
      <c r="U20" s="128"/>
      <c r="V20" s="128"/>
      <c r="W20" s="128"/>
      <c r="X20" s="128"/>
      <c r="Y20" s="128"/>
      <c r="Z20" s="128"/>
      <c r="AA20" s="128"/>
      <c r="AB20" s="128"/>
      <c r="AC20" s="128"/>
      <c r="AD20" s="128"/>
      <c r="AE20" s="128"/>
      <c r="AF20" s="128"/>
      <c r="AG20" s="128"/>
      <c r="AH20" s="128"/>
      <c r="AI20" s="128"/>
      <c r="AJ20" s="128"/>
      <c r="AK20" s="128"/>
      <c r="AL20" s="128"/>
      <c r="AM20" s="128"/>
      <c r="AN20" s="128"/>
      <c r="AO20" s="128"/>
      <c r="AP20" s="128"/>
      <c r="AQ20" s="128"/>
      <c r="AR20" s="128"/>
      <c r="AS20" s="128"/>
      <c r="AT20" s="128"/>
      <c r="AU20" s="128"/>
      <c r="AV20" s="128"/>
      <c r="AW20" s="128"/>
      <c r="AX20" s="128"/>
      <c r="AY20" s="128"/>
      <c r="AZ20" s="128"/>
      <c r="BA20" s="128"/>
      <c r="BB20" s="128"/>
      <c r="BC20" s="128"/>
      <c r="BD20" s="128"/>
      <c r="BE20" s="128"/>
      <c r="BF20" s="128"/>
      <c r="BG20" s="128"/>
      <c r="BH20" s="128"/>
      <c r="BI20" s="128"/>
      <c r="BJ20" s="128"/>
      <c r="BK20" s="128"/>
      <c r="BL20" s="128"/>
      <c r="BM20" s="128"/>
      <c r="BN20" s="128"/>
      <c r="BO20" s="128"/>
      <c r="BP20" s="128"/>
      <c r="BQ20" s="128"/>
      <c r="BR20" s="128"/>
      <c r="BS20" s="128"/>
      <c r="BT20" s="128"/>
      <c r="BU20" s="128"/>
      <c r="BV20" s="128"/>
      <c r="BW20" s="128"/>
      <c r="BX20" s="128"/>
      <c r="BY20" s="128"/>
      <c r="BZ20" s="128"/>
      <c r="CA20" s="128"/>
      <c r="CB20" s="128"/>
      <c r="CC20" s="128"/>
      <c r="CD20" s="128"/>
      <c r="CE20" s="128"/>
      <c r="CF20" s="128"/>
      <c r="CG20" s="128"/>
      <c r="CH20" s="128"/>
      <c r="CI20" s="128"/>
      <c r="CJ20" s="128"/>
      <c r="CK20" s="128"/>
      <c r="CL20" s="128"/>
      <c r="CM20" s="128"/>
      <c r="CN20" s="128"/>
      <c r="CO20" s="128"/>
      <c r="CP20" s="128"/>
      <c r="CQ20" s="128"/>
      <c r="CR20" s="128"/>
      <c r="CS20" s="128"/>
      <c r="CT20" s="128"/>
      <c r="CU20" s="128"/>
      <c r="CV20" s="128"/>
      <c r="CW20" s="128"/>
      <c r="CX20" s="128"/>
      <c r="CY20" s="128"/>
      <c r="CZ20" s="128"/>
      <c r="DA20" s="128"/>
      <c r="DB20" s="128"/>
      <c r="DC20" s="128"/>
      <c r="DD20" s="128"/>
      <c r="DE20" s="128"/>
      <c r="DF20" s="128"/>
      <c r="DG20" s="128"/>
      <c r="DH20" s="128"/>
      <c r="DI20" s="128"/>
      <c r="DJ20" s="128"/>
      <c r="DK20" s="128"/>
      <c r="DL20" s="128"/>
      <c r="DM20" s="128"/>
      <c r="DN20" s="128"/>
      <c r="DO20" s="128"/>
      <c r="DP20" s="128"/>
      <c r="DQ20" s="128"/>
      <c r="DR20" s="127"/>
      <c r="DS20" s="127"/>
      <c r="DT20" s="127"/>
      <c r="DU20" s="127"/>
      <c r="DV20" s="127"/>
      <c r="DW20" s="127"/>
      <c r="DX20" s="127"/>
      <c r="DY20" s="127"/>
      <c r="DZ20" s="127"/>
      <c r="EB20" s="127"/>
      <c r="EC20" s="127"/>
      <c r="ED20" s="127"/>
      <c r="EE20" s="127"/>
      <c r="EF20" s="127"/>
      <c r="EG20" s="127"/>
      <c r="EH20" s="127"/>
      <c r="EI20" s="127"/>
      <c r="EJ20" s="127"/>
      <c r="EK20" s="127"/>
      <c r="EL20" s="127"/>
      <c r="EM20" s="127"/>
      <c r="IV20" s="13" t="s">
        <v>37</v>
      </c>
    </row>
    <row r="21" spans="1:256">
      <c r="A21" s="127"/>
      <c r="B21" s="128"/>
      <c r="C21" s="128"/>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128"/>
      <c r="AB21" s="128"/>
      <c r="AC21" s="128"/>
      <c r="AD21" s="128"/>
      <c r="AE21" s="128"/>
      <c r="AF21" s="128"/>
      <c r="AG21" s="128"/>
      <c r="AH21" s="128"/>
      <c r="AI21" s="128"/>
      <c r="AJ21" s="128"/>
      <c r="AK21" s="128"/>
      <c r="AL21" s="128"/>
      <c r="AM21" s="128"/>
      <c r="AN21" s="128"/>
      <c r="AO21" s="128"/>
      <c r="AP21" s="128"/>
      <c r="AQ21" s="128"/>
      <c r="AR21" s="128"/>
      <c r="AS21" s="128"/>
      <c r="AT21" s="128"/>
      <c r="AU21" s="128"/>
      <c r="AV21" s="128"/>
      <c r="AW21" s="128"/>
      <c r="AX21" s="128"/>
      <c r="AY21" s="128"/>
      <c r="AZ21" s="128"/>
      <c r="BA21" s="128"/>
      <c r="BB21" s="128"/>
      <c r="BC21" s="128"/>
      <c r="BD21" s="128"/>
      <c r="BE21" s="128"/>
      <c r="BF21" s="128"/>
      <c r="BG21" s="128"/>
      <c r="BH21" s="128"/>
      <c r="BI21" s="128"/>
      <c r="BJ21" s="128"/>
      <c r="BK21" s="128"/>
      <c r="BL21" s="128"/>
      <c r="BM21" s="128"/>
      <c r="BN21" s="128"/>
      <c r="BO21" s="128"/>
      <c r="BP21" s="128"/>
      <c r="BQ21" s="128"/>
      <c r="BR21" s="128"/>
      <c r="BS21" s="128"/>
      <c r="BT21" s="128"/>
      <c r="BU21" s="128"/>
      <c r="BV21" s="128"/>
      <c r="BW21" s="128"/>
      <c r="BX21" s="128"/>
      <c r="BY21" s="128"/>
      <c r="BZ21" s="128"/>
      <c r="CA21" s="128"/>
      <c r="CB21" s="128"/>
      <c r="CC21" s="128"/>
      <c r="CD21" s="128"/>
      <c r="CE21" s="128"/>
      <c r="CF21" s="128"/>
      <c r="CG21" s="128"/>
      <c r="CH21" s="128"/>
      <c r="CI21" s="128"/>
      <c r="CJ21" s="128"/>
      <c r="CK21" s="128"/>
      <c r="CL21" s="128"/>
      <c r="CM21" s="128"/>
      <c r="CN21" s="128"/>
      <c r="CO21" s="128"/>
      <c r="CP21" s="128"/>
      <c r="CQ21" s="128"/>
      <c r="CR21" s="128"/>
      <c r="CS21" s="128"/>
      <c r="CT21" s="128"/>
      <c r="CU21" s="128"/>
      <c r="CV21" s="128"/>
      <c r="CW21" s="128"/>
      <c r="CX21" s="128"/>
      <c r="CY21" s="128"/>
      <c r="CZ21" s="128"/>
      <c r="DA21" s="128"/>
      <c r="DB21" s="128"/>
      <c r="DC21" s="128"/>
      <c r="DD21" s="128"/>
      <c r="DE21" s="128"/>
      <c r="DF21" s="128"/>
      <c r="DG21" s="128"/>
      <c r="DH21" s="128"/>
      <c r="DI21" s="128"/>
      <c r="DJ21" s="128"/>
      <c r="DK21" s="128"/>
      <c r="DL21" s="128"/>
      <c r="DM21" s="128"/>
      <c r="DN21" s="128"/>
      <c r="DO21" s="128"/>
      <c r="DP21" s="128"/>
      <c r="DQ21" s="128"/>
      <c r="DR21" s="127"/>
      <c r="DS21" s="127"/>
      <c r="DT21" s="127"/>
      <c r="DU21" s="127"/>
      <c r="DV21" s="127"/>
      <c r="DW21" s="127"/>
      <c r="DX21" s="127"/>
      <c r="DY21" s="127"/>
      <c r="DZ21" s="127"/>
      <c r="EB21" s="127"/>
      <c r="EC21" s="127"/>
      <c r="ED21" s="127"/>
      <c r="EE21" s="127"/>
      <c r="EF21" s="127"/>
      <c r="EG21" s="127"/>
      <c r="EH21" s="127"/>
      <c r="EI21" s="127"/>
      <c r="EJ21" s="127"/>
      <c r="EK21" s="127"/>
      <c r="EL21" s="127"/>
      <c r="EM21" s="127"/>
      <c r="IV21" s="13" t="s">
        <v>38</v>
      </c>
    </row>
    <row r="22" spans="1:256">
      <c r="A22" s="127"/>
      <c r="B22" s="128"/>
      <c r="C22" s="128"/>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128"/>
      <c r="AB22" s="128"/>
      <c r="AC22" s="128"/>
      <c r="AD22" s="128"/>
      <c r="AE22" s="128"/>
      <c r="AF22" s="128"/>
      <c r="AG22" s="128"/>
      <c r="AH22" s="128"/>
      <c r="AI22" s="128"/>
      <c r="AJ22" s="128"/>
      <c r="AK22" s="128"/>
      <c r="AL22" s="128"/>
      <c r="AM22" s="128"/>
      <c r="AN22" s="128"/>
      <c r="AO22" s="128"/>
      <c r="AP22" s="128"/>
      <c r="AQ22" s="128"/>
      <c r="AR22" s="128"/>
      <c r="AS22" s="128"/>
      <c r="AT22" s="128"/>
      <c r="AU22" s="128"/>
      <c r="AV22" s="128"/>
      <c r="AW22" s="128"/>
      <c r="AX22" s="128"/>
      <c r="AY22" s="128"/>
      <c r="AZ22" s="128"/>
      <c r="BA22" s="128"/>
      <c r="BB22" s="128"/>
      <c r="BC22" s="128"/>
      <c r="BD22" s="128"/>
      <c r="BE22" s="128"/>
      <c r="BF22" s="128"/>
      <c r="BG22" s="128"/>
      <c r="BH22" s="128"/>
      <c r="BI22" s="128"/>
      <c r="BJ22" s="128"/>
      <c r="BK22" s="128"/>
      <c r="BL22" s="128"/>
      <c r="BM22" s="128"/>
      <c r="BN22" s="128"/>
      <c r="BO22" s="128"/>
      <c r="BP22" s="128"/>
      <c r="BQ22" s="128"/>
      <c r="BR22" s="128"/>
      <c r="BS22" s="128"/>
      <c r="BT22" s="128"/>
      <c r="BU22" s="128"/>
      <c r="BV22" s="128"/>
      <c r="BW22" s="128"/>
      <c r="BX22" s="128"/>
      <c r="BY22" s="128"/>
      <c r="BZ22" s="128"/>
      <c r="CA22" s="128"/>
      <c r="CB22" s="128"/>
      <c r="CC22" s="128"/>
      <c r="CD22" s="128"/>
      <c r="CE22" s="128"/>
      <c r="CF22" s="128"/>
      <c r="CG22" s="128"/>
      <c r="CH22" s="128"/>
      <c r="CI22" s="128"/>
      <c r="CJ22" s="128"/>
      <c r="CK22" s="128"/>
      <c r="CL22" s="128"/>
      <c r="CM22" s="128"/>
      <c r="CN22" s="128"/>
      <c r="CO22" s="128"/>
      <c r="CP22" s="128"/>
      <c r="CQ22" s="128"/>
      <c r="CR22" s="128"/>
      <c r="CS22" s="128"/>
      <c r="CT22" s="128"/>
      <c r="CU22" s="128"/>
      <c r="CV22" s="128"/>
      <c r="CW22" s="128"/>
      <c r="CX22" s="128"/>
      <c r="CY22" s="128"/>
      <c r="CZ22" s="128"/>
      <c r="DA22" s="128"/>
      <c r="DB22" s="128"/>
      <c r="DC22" s="128"/>
      <c r="DD22" s="128"/>
      <c r="DE22" s="128"/>
      <c r="DF22" s="128"/>
      <c r="DG22" s="128"/>
      <c r="DH22" s="128"/>
      <c r="DI22" s="128"/>
      <c r="DJ22" s="128"/>
      <c r="DK22" s="128"/>
      <c r="DL22" s="128"/>
      <c r="DM22" s="128"/>
      <c r="DN22" s="128"/>
      <c r="DO22" s="128"/>
      <c r="DP22" s="128"/>
      <c r="DQ22" s="128"/>
      <c r="DR22" s="127"/>
      <c r="DS22" s="127"/>
      <c r="DT22" s="127"/>
      <c r="DU22" s="127"/>
      <c r="DV22" s="127"/>
      <c r="DW22" s="127"/>
      <c r="DX22" s="127"/>
      <c r="DY22" s="127"/>
      <c r="DZ22" s="127"/>
      <c r="EB22" s="127"/>
      <c r="EC22" s="127"/>
      <c r="ED22" s="127"/>
      <c r="EE22" s="127"/>
      <c r="EF22" s="127"/>
      <c r="EG22" s="127"/>
      <c r="EH22" s="127"/>
      <c r="EI22" s="127"/>
      <c r="EJ22" s="127"/>
      <c r="EK22" s="127"/>
      <c r="EL22" s="127"/>
      <c r="EM22" s="127"/>
      <c r="IV22" s="13" t="s">
        <v>39</v>
      </c>
    </row>
    <row r="23" spans="1:256">
      <c r="A23" s="127"/>
      <c r="B23" s="128"/>
      <c r="C23" s="128"/>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128"/>
      <c r="AB23" s="128"/>
      <c r="AC23" s="128"/>
      <c r="AD23" s="128"/>
      <c r="AE23" s="128"/>
      <c r="AF23" s="128"/>
      <c r="AG23" s="128"/>
      <c r="AH23" s="128"/>
      <c r="AI23" s="128"/>
      <c r="AJ23" s="128"/>
      <c r="AK23" s="128"/>
      <c r="AL23" s="128"/>
      <c r="AM23" s="128"/>
      <c r="AN23" s="128"/>
      <c r="AO23" s="128"/>
      <c r="AP23" s="128"/>
      <c r="AQ23" s="128"/>
      <c r="AR23" s="128"/>
      <c r="AS23" s="128"/>
      <c r="AT23" s="128"/>
      <c r="AU23" s="128"/>
      <c r="AV23" s="128"/>
      <c r="AW23" s="128"/>
      <c r="AX23" s="128"/>
      <c r="AY23" s="128"/>
      <c r="AZ23" s="128"/>
      <c r="BA23" s="128"/>
      <c r="BB23" s="128"/>
      <c r="BC23" s="128"/>
      <c r="BD23" s="128"/>
      <c r="BE23" s="128"/>
      <c r="BF23" s="128"/>
      <c r="BG23" s="128"/>
      <c r="BH23" s="128"/>
      <c r="BI23" s="128"/>
      <c r="BJ23" s="128"/>
      <c r="BK23" s="128"/>
      <c r="BL23" s="128"/>
      <c r="BM23" s="128"/>
      <c r="BN23" s="128"/>
      <c r="BO23" s="128"/>
      <c r="BP23" s="128"/>
      <c r="BQ23" s="128"/>
      <c r="BR23" s="128"/>
      <c r="BS23" s="128"/>
      <c r="BT23" s="128"/>
      <c r="BU23" s="128"/>
      <c r="BV23" s="128"/>
      <c r="BW23" s="128"/>
      <c r="BX23" s="128"/>
      <c r="BY23" s="128"/>
      <c r="BZ23" s="128"/>
      <c r="CA23" s="128"/>
      <c r="CB23" s="128"/>
      <c r="CC23" s="128"/>
      <c r="CD23" s="128"/>
      <c r="CE23" s="128"/>
      <c r="CF23" s="128"/>
      <c r="CG23" s="128"/>
      <c r="CH23" s="128"/>
      <c r="CI23" s="128"/>
      <c r="CJ23" s="128"/>
      <c r="CK23" s="128"/>
      <c r="CL23" s="128"/>
      <c r="CM23" s="128"/>
      <c r="CN23" s="128"/>
      <c r="CO23" s="128"/>
      <c r="CP23" s="128"/>
      <c r="CQ23" s="128"/>
      <c r="CR23" s="128"/>
      <c r="CS23" s="128"/>
      <c r="CT23" s="128"/>
      <c r="CU23" s="128"/>
      <c r="CV23" s="128"/>
      <c r="CW23" s="128"/>
      <c r="CX23" s="128"/>
      <c r="CY23" s="128"/>
      <c r="CZ23" s="128"/>
      <c r="DA23" s="128"/>
      <c r="DB23" s="128"/>
      <c r="DC23" s="128"/>
      <c r="DD23" s="128"/>
      <c r="DE23" s="128"/>
      <c r="DF23" s="128"/>
      <c r="DG23" s="128"/>
      <c r="DH23" s="128"/>
      <c r="DI23" s="128"/>
      <c r="DJ23" s="128"/>
      <c r="DK23" s="128"/>
      <c r="DL23" s="128"/>
      <c r="DM23" s="128"/>
      <c r="DN23" s="128"/>
      <c r="DO23" s="128"/>
      <c r="DP23" s="128"/>
      <c r="DQ23" s="128"/>
      <c r="DR23" s="127"/>
      <c r="DS23" s="127"/>
      <c r="DT23" s="127"/>
      <c r="DU23" s="127"/>
      <c r="DV23" s="127"/>
      <c r="DW23" s="127"/>
      <c r="DX23" s="127"/>
      <c r="DY23" s="127"/>
      <c r="DZ23" s="127"/>
      <c r="EB23" s="127"/>
      <c r="EC23" s="127"/>
      <c r="ED23" s="127"/>
      <c r="EE23" s="127"/>
      <c r="EF23" s="127"/>
      <c r="EG23" s="127"/>
      <c r="EH23" s="127"/>
      <c r="EI23" s="127"/>
      <c r="EJ23" s="127"/>
      <c r="EK23" s="127"/>
      <c r="EL23" s="127"/>
      <c r="EM23" s="127"/>
      <c r="IV23" s="13" t="s">
        <v>40</v>
      </c>
    </row>
    <row r="24" spans="1:256">
      <c r="A24" s="127"/>
      <c r="B24" s="128"/>
      <c r="C24" s="128"/>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128"/>
      <c r="AB24" s="128"/>
      <c r="AC24" s="128"/>
      <c r="AD24" s="128"/>
      <c r="AE24" s="128"/>
      <c r="AF24" s="128"/>
      <c r="AG24" s="128"/>
      <c r="AH24" s="128"/>
      <c r="AI24" s="128"/>
      <c r="AJ24" s="128"/>
      <c r="AK24" s="128"/>
      <c r="AL24" s="128"/>
      <c r="AM24" s="128"/>
      <c r="AN24" s="128"/>
      <c r="AO24" s="128"/>
      <c r="AP24" s="128"/>
      <c r="AQ24" s="128"/>
      <c r="AR24" s="128"/>
      <c r="AS24" s="128"/>
      <c r="AT24" s="128"/>
      <c r="AU24" s="128"/>
      <c r="AV24" s="128"/>
      <c r="AW24" s="128"/>
      <c r="AX24" s="128"/>
      <c r="AY24" s="128"/>
      <c r="AZ24" s="128"/>
      <c r="BA24" s="128"/>
      <c r="BB24" s="128"/>
      <c r="BC24" s="128"/>
      <c r="BD24" s="128"/>
      <c r="BE24" s="128"/>
      <c r="BF24" s="128"/>
      <c r="BG24" s="128"/>
      <c r="BH24" s="128"/>
      <c r="BI24" s="128"/>
      <c r="BJ24" s="128"/>
      <c r="BK24" s="128"/>
      <c r="BL24" s="128"/>
      <c r="BM24" s="128"/>
      <c r="BN24" s="128"/>
      <c r="BO24" s="128"/>
      <c r="BP24" s="128"/>
      <c r="BQ24" s="128"/>
      <c r="BR24" s="128"/>
      <c r="BS24" s="128"/>
      <c r="BT24" s="128"/>
      <c r="BU24" s="128"/>
      <c r="BV24" s="128"/>
      <c r="BW24" s="128"/>
      <c r="BX24" s="128"/>
      <c r="BY24" s="128"/>
      <c r="BZ24" s="128"/>
      <c r="CA24" s="128"/>
      <c r="CB24" s="128"/>
      <c r="CC24" s="128"/>
      <c r="CD24" s="128"/>
      <c r="CE24" s="128"/>
      <c r="CF24" s="128"/>
      <c r="CG24" s="128"/>
      <c r="CH24" s="128"/>
      <c r="CI24" s="128"/>
      <c r="CJ24" s="128"/>
      <c r="CK24" s="128"/>
      <c r="CL24" s="128"/>
      <c r="CM24" s="128"/>
      <c r="CN24" s="128"/>
      <c r="CO24" s="128"/>
      <c r="CP24" s="128"/>
      <c r="CQ24" s="128"/>
      <c r="CR24" s="128"/>
      <c r="CS24" s="128"/>
      <c r="CT24" s="128"/>
      <c r="CU24" s="128"/>
      <c r="CV24" s="128"/>
      <c r="CW24" s="128"/>
      <c r="CX24" s="128"/>
      <c r="CY24" s="128"/>
      <c r="CZ24" s="128"/>
      <c r="DA24" s="128"/>
      <c r="DB24" s="128"/>
      <c r="DC24" s="128"/>
      <c r="DD24" s="128"/>
      <c r="DE24" s="128"/>
      <c r="DF24" s="128"/>
      <c r="DG24" s="128"/>
      <c r="DH24" s="128"/>
      <c r="DI24" s="128"/>
      <c r="DJ24" s="128"/>
      <c r="DK24" s="128"/>
      <c r="DL24" s="128"/>
      <c r="DM24" s="128"/>
      <c r="DN24" s="128"/>
      <c r="DO24" s="128"/>
      <c r="DP24" s="128"/>
      <c r="DQ24" s="128"/>
      <c r="DR24" s="127"/>
      <c r="DS24" s="127"/>
      <c r="DT24" s="127"/>
      <c r="DU24" s="127"/>
      <c r="DV24" s="127"/>
      <c r="DW24" s="127"/>
      <c r="DX24" s="127"/>
      <c r="DY24" s="127"/>
      <c r="DZ24" s="127"/>
      <c r="EB24" s="127"/>
      <c r="EC24" s="127"/>
      <c r="ED24" s="127"/>
      <c r="EE24" s="127"/>
      <c r="EF24" s="127"/>
      <c r="EG24" s="127"/>
      <c r="EH24" s="127"/>
      <c r="EI24" s="127"/>
      <c r="EJ24" s="127"/>
      <c r="EK24" s="127"/>
      <c r="EL24" s="127"/>
      <c r="EM24" s="127"/>
      <c r="IV24" s="13" t="s">
        <v>41</v>
      </c>
    </row>
    <row r="25" spans="1:256">
      <c r="A25" s="127"/>
      <c r="B25" s="128"/>
      <c r="C25" s="128"/>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128"/>
      <c r="AB25" s="128"/>
      <c r="AC25" s="128"/>
      <c r="AD25" s="128"/>
      <c r="AE25" s="128"/>
      <c r="AF25" s="128"/>
      <c r="AG25" s="128"/>
      <c r="AH25" s="128"/>
      <c r="AI25" s="128"/>
      <c r="AJ25" s="128"/>
      <c r="AK25" s="128"/>
      <c r="AL25" s="128"/>
      <c r="AM25" s="128"/>
      <c r="AN25" s="128"/>
      <c r="AO25" s="128"/>
      <c r="AP25" s="128"/>
      <c r="AQ25" s="128"/>
      <c r="AR25" s="128"/>
      <c r="AS25" s="128"/>
      <c r="AT25" s="128"/>
      <c r="AU25" s="128"/>
      <c r="AV25" s="128"/>
      <c r="AW25" s="128"/>
      <c r="AX25" s="128"/>
      <c r="AY25" s="128"/>
      <c r="AZ25" s="128"/>
      <c r="BA25" s="128"/>
      <c r="BB25" s="128"/>
      <c r="BC25" s="128"/>
      <c r="BD25" s="128"/>
      <c r="BE25" s="128"/>
      <c r="BF25" s="128"/>
      <c r="BG25" s="128"/>
      <c r="BH25" s="128"/>
      <c r="BI25" s="128"/>
      <c r="BJ25" s="128"/>
      <c r="BK25" s="128"/>
      <c r="BL25" s="128"/>
      <c r="BM25" s="128"/>
      <c r="BN25" s="128"/>
      <c r="BO25" s="128"/>
      <c r="BP25" s="128"/>
      <c r="BQ25" s="128"/>
      <c r="BR25" s="128"/>
      <c r="BS25" s="128"/>
      <c r="BT25" s="128"/>
      <c r="BU25" s="128"/>
      <c r="BV25" s="128"/>
      <c r="BW25" s="128"/>
      <c r="BX25" s="128"/>
      <c r="BY25" s="128"/>
      <c r="BZ25" s="128"/>
      <c r="CA25" s="128"/>
      <c r="CB25" s="128"/>
      <c r="CC25" s="128"/>
      <c r="CD25" s="128"/>
      <c r="CE25" s="128"/>
      <c r="CF25" s="128"/>
      <c r="CG25" s="128"/>
      <c r="CH25" s="128"/>
      <c r="CI25" s="128"/>
      <c r="CJ25" s="128"/>
      <c r="CK25" s="128"/>
      <c r="CL25" s="128"/>
      <c r="CM25" s="128"/>
      <c r="CN25" s="128"/>
      <c r="CO25" s="128"/>
      <c r="CP25" s="128"/>
      <c r="CQ25" s="128"/>
      <c r="CR25" s="128"/>
      <c r="CS25" s="128"/>
      <c r="CT25" s="128"/>
      <c r="CU25" s="128"/>
      <c r="CV25" s="128"/>
      <c r="CW25" s="128"/>
      <c r="CX25" s="128"/>
      <c r="CY25" s="128"/>
      <c r="CZ25" s="128"/>
      <c r="DA25" s="128"/>
      <c r="DB25" s="128"/>
      <c r="DC25" s="128"/>
      <c r="DD25" s="128"/>
      <c r="DE25" s="128"/>
      <c r="DF25" s="128"/>
      <c r="DG25" s="128"/>
      <c r="DH25" s="128"/>
      <c r="DI25" s="128"/>
      <c r="DJ25" s="128"/>
      <c r="DK25" s="128"/>
      <c r="DL25" s="128"/>
      <c r="DM25" s="128"/>
      <c r="DN25" s="128"/>
      <c r="DO25" s="128"/>
      <c r="DP25" s="128"/>
      <c r="DQ25" s="128"/>
      <c r="DR25" s="127"/>
      <c r="DS25" s="127"/>
      <c r="DT25" s="127"/>
      <c r="DU25" s="127"/>
      <c r="DV25" s="127"/>
      <c r="DW25" s="127"/>
      <c r="DX25" s="127"/>
      <c r="DY25" s="127"/>
      <c r="DZ25" s="127"/>
      <c r="EB25" s="127"/>
      <c r="EC25" s="127"/>
      <c r="ED25" s="127"/>
      <c r="EE25" s="127"/>
      <c r="EF25" s="127"/>
      <c r="EG25" s="127"/>
      <c r="EH25" s="127"/>
      <c r="EI25" s="127"/>
      <c r="EJ25" s="127"/>
      <c r="EK25" s="127"/>
      <c r="EL25" s="127"/>
      <c r="EM25" s="127"/>
      <c r="IV25" s="13" t="s">
        <v>126</v>
      </c>
    </row>
    <row r="26" spans="1:256">
      <c r="A26" s="127"/>
      <c r="B26" s="128"/>
      <c r="C26" s="128"/>
      <c r="D26" s="128"/>
      <c r="E26" s="128"/>
      <c r="F26" s="128"/>
      <c r="G26" s="128"/>
      <c r="H26" s="128"/>
      <c r="I26" s="128"/>
      <c r="J26" s="128"/>
      <c r="K26" s="128"/>
      <c r="L26" s="128"/>
      <c r="M26" s="128"/>
      <c r="N26" s="128"/>
      <c r="O26" s="128"/>
      <c r="P26" s="128"/>
      <c r="Q26" s="128"/>
      <c r="R26" s="128"/>
      <c r="S26" s="128"/>
      <c r="T26" s="128"/>
      <c r="U26" s="128"/>
      <c r="V26" s="128"/>
      <c r="W26" s="128"/>
      <c r="X26" s="128"/>
      <c r="Y26" s="128"/>
      <c r="Z26" s="128"/>
      <c r="AA26" s="128"/>
      <c r="AB26" s="128"/>
      <c r="AC26" s="128"/>
      <c r="AD26" s="128"/>
      <c r="AE26" s="128"/>
      <c r="AF26" s="128"/>
      <c r="AG26" s="128"/>
      <c r="AH26" s="128"/>
      <c r="AI26" s="128"/>
      <c r="AJ26" s="128"/>
      <c r="AK26" s="128"/>
      <c r="AL26" s="128"/>
      <c r="AM26" s="128"/>
      <c r="AN26" s="128"/>
      <c r="AO26" s="128"/>
      <c r="AP26" s="128"/>
      <c r="AQ26" s="128"/>
      <c r="AR26" s="128"/>
      <c r="AS26" s="128"/>
      <c r="AT26" s="128"/>
      <c r="AU26" s="128"/>
      <c r="AV26" s="128"/>
      <c r="AW26" s="128"/>
      <c r="AX26" s="128"/>
      <c r="AY26" s="128"/>
      <c r="AZ26" s="128"/>
      <c r="BA26" s="128"/>
      <c r="BB26" s="128"/>
      <c r="BC26" s="128"/>
      <c r="BD26" s="128"/>
      <c r="BE26" s="128"/>
      <c r="BF26" s="128"/>
      <c r="BG26" s="128"/>
      <c r="BH26" s="128"/>
      <c r="BI26" s="128"/>
      <c r="BJ26" s="128"/>
      <c r="BK26" s="128"/>
      <c r="BL26" s="128"/>
      <c r="BM26" s="128"/>
      <c r="BN26" s="128"/>
      <c r="BO26" s="128"/>
      <c r="BP26" s="128"/>
      <c r="BQ26" s="128"/>
      <c r="BR26" s="128"/>
      <c r="BS26" s="128"/>
      <c r="BT26" s="128"/>
      <c r="BU26" s="128"/>
      <c r="BV26" s="128"/>
      <c r="BW26" s="128"/>
      <c r="BX26" s="128"/>
      <c r="BY26" s="128"/>
      <c r="BZ26" s="128"/>
      <c r="CA26" s="128"/>
      <c r="CB26" s="128"/>
      <c r="CC26" s="128"/>
      <c r="CD26" s="128"/>
      <c r="CE26" s="128"/>
      <c r="CF26" s="128"/>
      <c r="CG26" s="128"/>
      <c r="CH26" s="128"/>
      <c r="CI26" s="128"/>
      <c r="CJ26" s="128"/>
      <c r="CK26" s="128"/>
      <c r="CL26" s="128"/>
      <c r="CM26" s="128"/>
      <c r="CN26" s="128"/>
      <c r="CO26" s="128"/>
      <c r="CP26" s="128"/>
      <c r="CQ26" s="128"/>
      <c r="CR26" s="128"/>
      <c r="CS26" s="128"/>
      <c r="CT26" s="128"/>
      <c r="CU26" s="128"/>
      <c r="CV26" s="128"/>
      <c r="CW26" s="128"/>
      <c r="CX26" s="128"/>
      <c r="CY26" s="128"/>
      <c r="CZ26" s="128"/>
      <c r="DA26" s="128"/>
      <c r="DB26" s="128"/>
      <c r="DC26" s="128"/>
      <c r="DD26" s="128"/>
      <c r="DE26" s="128"/>
      <c r="DF26" s="128"/>
      <c r="DG26" s="128"/>
      <c r="DH26" s="128"/>
      <c r="DI26" s="128"/>
      <c r="DJ26" s="128"/>
      <c r="DK26" s="128"/>
      <c r="DL26" s="128"/>
      <c r="DM26" s="128"/>
      <c r="DN26" s="128"/>
      <c r="DO26" s="128"/>
      <c r="DP26" s="128"/>
      <c r="DQ26" s="128"/>
      <c r="DR26" s="127"/>
      <c r="DS26" s="127"/>
      <c r="DT26" s="127"/>
      <c r="DU26" s="127"/>
      <c r="DV26" s="127"/>
      <c r="DW26" s="127"/>
      <c r="DX26" s="127"/>
      <c r="DY26" s="127"/>
      <c r="DZ26" s="127"/>
      <c r="EB26" s="127"/>
      <c r="EC26" s="127"/>
      <c r="ED26" s="127"/>
      <c r="EE26" s="127"/>
      <c r="EF26" s="127"/>
      <c r="EG26" s="127"/>
      <c r="EH26" s="127"/>
      <c r="EI26" s="127"/>
      <c r="EJ26" s="127"/>
      <c r="EK26" s="127"/>
      <c r="EL26" s="127"/>
      <c r="EM26" s="127"/>
      <c r="IV26" s="13" t="s">
        <v>127</v>
      </c>
    </row>
    <row r="27" spans="1:256">
      <c r="A27" s="127"/>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c r="AA27" s="128"/>
      <c r="AB27" s="128"/>
      <c r="AC27" s="128"/>
      <c r="AD27" s="128"/>
      <c r="AE27" s="128"/>
      <c r="AF27" s="128"/>
      <c r="AG27" s="128"/>
      <c r="AH27" s="128"/>
      <c r="AI27" s="128"/>
      <c r="AJ27" s="128"/>
      <c r="AK27" s="128"/>
      <c r="AL27" s="128"/>
      <c r="AM27" s="128"/>
      <c r="AN27" s="128"/>
      <c r="AO27" s="128"/>
      <c r="AP27" s="128"/>
      <c r="AQ27" s="128"/>
      <c r="AR27" s="128"/>
      <c r="AS27" s="128"/>
      <c r="AT27" s="128"/>
      <c r="AU27" s="128"/>
      <c r="AV27" s="128"/>
      <c r="AW27" s="128"/>
      <c r="AX27" s="128"/>
      <c r="AY27" s="128"/>
      <c r="AZ27" s="128"/>
      <c r="BA27" s="128"/>
      <c r="BB27" s="128"/>
      <c r="BC27" s="128"/>
      <c r="BD27" s="128"/>
      <c r="BE27" s="128"/>
      <c r="BF27" s="128"/>
      <c r="BG27" s="128"/>
      <c r="BH27" s="128"/>
      <c r="BI27" s="128"/>
      <c r="BJ27" s="128"/>
      <c r="BK27" s="128"/>
      <c r="BL27" s="128"/>
      <c r="BM27" s="128"/>
      <c r="BN27" s="128"/>
      <c r="BO27" s="128"/>
      <c r="BP27" s="128"/>
      <c r="BQ27" s="128"/>
      <c r="BR27" s="128"/>
      <c r="BS27" s="128"/>
      <c r="BT27" s="128"/>
      <c r="BU27" s="128"/>
      <c r="BV27" s="128"/>
      <c r="BW27" s="128"/>
      <c r="BX27" s="128"/>
      <c r="BY27" s="128"/>
      <c r="BZ27" s="128"/>
      <c r="CA27" s="128"/>
      <c r="CB27" s="128"/>
      <c r="CC27" s="128"/>
      <c r="CD27" s="128"/>
      <c r="CE27" s="128"/>
      <c r="CF27" s="128"/>
      <c r="CG27" s="128"/>
      <c r="CH27" s="128"/>
      <c r="CI27" s="128"/>
      <c r="CJ27" s="128"/>
      <c r="CK27" s="128"/>
      <c r="CL27" s="128"/>
      <c r="CM27" s="128"/>
      <c r="CN27" s="128"/>
      <c r="CO27" s="128"/>
      <c r="CP27" s="128"/>
      <c r="CQ27" s="128"/>
      <c r="CR27" s="128"/>
      <c r="CS27" s="128"/>
      <c r="CT27" s="128"/>
      <c r="CU27" s="128"/>
      <c r="CV27" s="128"/>
      <c r="CW27" s="128"/>
      <c r="CX27" s="128"/>
      <c r="CY27" s="128"/>
      <c r="CZ27" s="128"/>
      <c r="DA27" s="128"/>
      <c r="DB27" s="128"/>
      <c r="DC27" s="128"/>
      <c r="DD27" s="128"/>
      <c r="DE27" s="128"/>
      <c r="DF27" s="128"/>
      <c r="DG27" s="128"/>
      <c r="DH27" s="128"/>
      <c r="DI27" s="128"/>
      <c r="DJ27" s="128"/>
      <c r="DK27" s="128"/>
      <c r="DL27" s="128"/>
      <c r="DM27" s="128"/>
      <c r="DN27" s="128"/>
      <c r="DO27" s="128"/>
      <c r="DP27" s="128"/>
      <c r="DQ27" s="128"/>
      <c r="DR27" s="127"/>
      <c r="DS27" s="127"/>
      <c r="DT27" s="127"/>
      <c r="DU27" s="127"/>
      <c r="DV27" s="127"/>
      <c r="DW27" s="127"/>
      <c r="DX27" s="127"/>
      <c r="DY27" s="127"/>
      <c r="DZ27" s="127"/>
      <c r="EB27" s="127"/>
      <c r="EC27" s="127"/>
      <c r="ED27" s="127"/>
      <c r="EE27" s="127"/>
      <c r="EF27" s="127"/>
      <c r="EG27" s="127"/>
      <c r="EH27" s="127"/>
      <c r="EI27" s="127"/>
      <c r="EJ27" s="127"/>
      <c r="EK27" s="127"/>
      <c r="EL27" s="127"/>
      <c r="EM27" s="127"/>
      <c r="IV27" s="13" t="s">
        <v>128</v>
      </c>
    </row>
    <row r="28" spans="1:256">
      <c r="A28" s="127"/>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c r="AA28" s="128"/>
      <c r="AB28" s="128"/>
      <c r="AC28" s="128"/>
      <c r="AD28" s="128"/>
      <c r="AE28" s="128"/>
      <c r="AF28" s="128"/>
      <c r="AG28" s="128"/>
      <c r="AH28" s="128"/>
      <c r="AI28" s="128"/>
      <c r="AJ28" s="128"/>
      <c r="AK28" s="128"/>
      <c r="AL28" s="128"/>
      <c r="AM28" s="128"/>
      <c r="AN28" s="128"/>
      <c r="AO28" s="128"/>
      <c r="AP28" s="128"/>
      <c r="AQ28" s="128"/>
      <c r="AR28" s="128"/>
      <c r="AS28" s="128"/>
      <c r="AT28" s="128"/>
      <c r="AU28" s="128"/>
      <c r="AV28" s="128"/>
      <c r="AW28" s="128"/>
      <c r="AX28" s="128"/>
      <c r="AY28" s="128"/>
      <c r="AZ28" s="128"/>
      <c r="BA28" s="128"/>
      <c r="BB28" s="128"/>
      <c r="BC28" s="128"/>
      <c r="BD28" s="128"/>
      <c r="BE28" s="128"/>
      <c r="BF28" s="128"/>
      <c r="BG28" s="128"/>
      <c r="BH28" s="128"/>
      <c r="BI28" s="128"/>
      <c r="BJ28" s="128"/>
      <c r="BK28" s="128"/>
      <c r="BL28" s="128"/>
      <c r="BM28" s="128"/>
      <c r="BN28" s="128"/>
      <c r="BO28" s="128"/>
      <c r="BP28" s="128"/>
      <c r="BQ28" s="128"/>
      <c r="BR28" s="128"/>
      <c r="BS28" s="128"/>
      <c r="BT28" s="128"/>
      <c r="BU28" s="128"/>
      <c r="BV28" s="128"/>
      <c r="BW28" s="128"/>
      <c r="BX28" s="128"/>
      <c r="BY28" s="128"/>
      <c r="BZ28" s="128"/>
      <c r="CA28" s="128"/>
      <c r="CB28" s="128"/>
      <c r="CC28" s="128"/>
      <c r="CD28" s="128"/>
      <c r="CE28" s="128"/>
      <c r="CF28" s="128"/>
      <c r="CG28" s="128"/>
      <c r="CH28" s="128"/>
      <c r="CI28" s="128"/>
      <c r="CJ28" s="128"/>
      <c r="CK28" s="128"/>
      <c r="CL28" s="128"/>
      <c r="CM28" s="128"/>
      <c r="CN28" s="128"/>
      <c r="CO28" s="128"/>
      <c r="CP28" s="128"/>
      <c r="CQ28" s="128"/>
      <c r="CR28" s="128"/>
      <c r="CS28" s="128"/>
      <c r="CT28" s="128"/>
      <c r="CU28" s="128"/>
      <c r="CV28" s="128"/>
      <c r="CW28" s="128"/>
      <c r="CX28" s="128"/>
      <c r="CY28" s="128"/>
      <c r="CZ28" s="128"/>
      <c r="DA28" s="128"/>
      <c r="DB28" s="128"/>
      <c r="DC28" s="128"/>
      <c r="DD28" s="128"/>
      <c r="DE28" s="128"/>
      <c r="DF28" s="128"/>
      <c r="DG28" s="128"/>
      <c r="DH28" s="128"/>
      <c r="DI28" s="128"/>
      <c r="DJ28" s="128"/>
      <c r="DK28" s="128"/>
      <c r="DL28" s="128"/>
      <c r="DM28" s="128"/>
      <c r="DN28" s="128"/>
      <c r="DO28" s="128"/>
      <c r="DP28" s="128"/>
      <c r="DQ28" s="128"/>
      <c r="DR28" s="127"/>
      <c r="DS28" s="127"/>
      <c r="DT28" s="127"/>
      <c r="DU28" s="127"/>
      <c r="DV28" s="127"/>
      <c r="DW28" s="127"/>
      <c r="DX28" s="127"/>
      <c r="DY28" s="127"/>
      <c r="DZ28" s="127"/>
      <c r="EB28" s="127"/>
      <c r="EC28" s="127"/>
      <c r="ED28" s="127"/>
      <c r="EE28" s="127"/>
      <c r="EF28" s="127"/>
      <c r="EG28" s="127"/>
      <c r="EH28" s="127"/>
      <c r="EI28" s="127"/>
      <c r="EJ28" s="127"/>
      <c r="EK28" s="127"/>
      <c r="EL28" s="127"/>
      <c r="EM28" s="127"/>
    </row>
    <row r="29" spans="1:256">
      <c r="A29" s="127"/>
      <c r="B29" s="128"/>
      <c r="C29" s="128"/>
      <c r="D29" s="128"/>
      <c r="E29" s="128"/>
      <c r="F29" s="128"/>
      <c r="G29" s="128"/>
      <c r="H29" s="128"/>
      <c r="I29" s="128"/>
      <c r="J29" s="128"/>
      <c r="K29" s="128"/>
      <c r="L29" s="128"/>
      <c r="M29" s="128"/>
      <c r="N29" s="128"/>
      <c r="O29" s="128"/>
      <c r="P29" s="128"/>
      <c r="Q29" s="128"/>
      <c r="R29" s="128"/>
      <c r="S29" s="128"/>
      <c r="T29" s="128"/>
      <c r="U29" s="128"/>
      <c r="V29" s="128"/>
      <c r="W29" s="128"/>
      <c r="X29" s="128"/>
      <c r="Y29" s="128"/>
      <c r="Z29" s="128"/>
      <c r="AA29" s="128"/>
      <c r="AB29" s="128"/>
      <c r="AC29" s="128"/>
      <c r="AD29" s="128"/>
      <c r="AE29" s="128"/>
      <c r="AF29" s="128"/>
      <c r="AG29" s="128"/>
      <c r="AH29" s="128"/>
      <c r="AI29" s="128"/>
      <c r="AJ29" s="128"/>
      <c r="AK29" s="128"/>
      <c r="AL29" s="128"/>
      <c r="AM29" s="128"/>
      <c r="AN29" s="128"/>
      <c r="AO29" s="128"/>
      <c r="AP29" s="128"/>
      <c r="AQ29" s="128"/>
      <c r="AR29" s="128"/>
      <c r="AS29" s="128"/>
      <c r="AT29" s="128"/>
      <c r="AU29" s="128"/>
      <c r="AV29" s="128"/>
      <c r="AW29" s="128"/>
      <c r="AX29" s="128"/>
      <c r="AY29" s="128"/>
      <c r="AZ29" s="128"/>
      <c r="BA29" s="128"/>
      <c r="BB29" s="128"/>
      <c r="BC29" s="128"/>
      <c r="BD29" s="128"/>
      <c r="BE29" s="128"/>
      <c r="BF29" s="128"/>
      <c r="BG29" s="128"/>
      <c r="BH29" s="128"/>
      <c r="BI29" s="128"/>
      <c r="BJ29" s="128"/>
      <c r="BK29" s="128"/>
      <c r="BL29" s="128"/>
      <c r="BM29" s="128"/>
      <c r="BN29" s="128"/>
      <c r="BO29" s="128"/>
      <c r="BP29" s="128"/>
      <c r="BQ29" s="128"/>
      <c r="BR29" s="128"/>
      <c r="BS29" s="128"/>
      <c r="BT29" s="128"/>
      <c r="BU29" s="128"/>
      <c r="BV29" s="128"/>
      <c r="BW29" s="128"/>
      <c r="BX29" s="128"/>
      <c r="BY29" s="128"/>
      <c r="BZ29" s="128"/>
      <c r="CA29" s="128"/>
      <c r="CB29" s="128"/>
      <c r="CC29" s="128"/>
      <c r="CD29" s="128"/>
      <c r="CE29" s="128"/>
      <c r="CF29" s="128"/>
      <c r="CG29" s="128"/>
      <c r="CH29" s="128"/>
      <c r="CI29" s="128"/>
      <c r="CJ29" s="128"/>
      <c r="CK29" s="128"/>
      <c r="CL29" s="128"/>
      <c r="CM29" s="128"/>
      <c r="CN29" s="128"/>
      <c r="CO29" s="128"/>
      <c r="CP29" s="128"/>
      <c r="CQ29" s="128"/>
      <c r="CR29" s="128"/>
      <c r="CS29" s="128"/>
      <c r="CT29" s="128"/>
      <c r="CU29" s="128"/>
      <c r="CV29" s="128"/>
      <c r="CW29" s="128"/>
      <c r="CX29" s="128"/>
      <c r="CY29" s="128"/>
      <c r="CZ29" s="128"/>
      <c r="DA29" s="128"/>
      <c r="DB29" s="128"/>
      <c r="DC29" s="128"/>
      <c r="DD29" s="128"/>
      <c r="DE29" s="128"/>
      <c r="DF29" s="128"/>
      <c r="DG29" s="128"/>
      <c r="DH29" s="128"/>
      <c r="DI29" s="128"/>
      <c r="DJ29" s="128"/>
      <c r="DK29" s="128"/>
      <c r="DL29" s="128"/>
      <c r="DM29" s="128"/>
      <c r="DN29" s="128"/>
      <c r="DO29" s="128"/>
      <c r="DP29" s="128"/>
      <c r="DQ29" s="128"/>
      <c r="DR29" s="127"/>
      <c r="DS29" s="127"/>
      <c r="DT29" s="127"/>
      <c r="DU29" s="127"/>
      <c r="DV29" s="127"/>
      <c r="DW29" s="127"/>
      <c r="DX29" s="127"/>
      <c r="DY29" s="127"/>
      <c r="DZ29" s="127"/>
      <c r="EB29" s="127"/>
      <c r="EC29" s="127"/>
      <c r="ED29" s="127"/>
      <c r="EE29" s="127"/>
      <c r="EF29" s="127"/>
      <c r="EG29" s="127"/>
      <c r="EH29" s="127"/>
      <c r="EI29" s="127"/>
      <c r="EJ29" s="127"/>
      <c r="EK29" s="127"/>
      <c r="EL29" s="127"/>
      <c r="EM29" s="127"/>
    </row>
    <row r="30" spans="1:256">
      <c r="A30" s="127"/>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8"/>
      <c r="Z30" s="128"/>
      <c r="AA30" s="128"/>
      <c r="AB30" s="128"/>
      <c r="AC30" s="128"/>
      <c r="AD30" s="128"/>
      <c r="AE30" s="128"/>
      <c r="AF30" s="128"/>
      <c r="AG30" s="128"/>
      <c r="AH30" s="128"/>
      <c r="AI30" s="128"/>
      <c r="AJ30" s="128"/>
      <c r="AK30" s="128"/>
      <c r="AL30" s="128"/>
      <c r="AM30" s="128"/>
      <c r="AN30" s="128"/>
      <c r="AO30" s="128"/>
      <c r="AP30" s="128"/>
      <c r="AQ30" s="128"/>
      <c r="AR30" s="128"/>
      <c r="AS30" s="128"/>
      <c r="AT30" s="128"/>
      <c r="AU30" s="128"/>
      <c r="AV30" s="128"/>
      <c r="AW30" s="128"/>
      <c r="AX30" s="128"/>
      <c r="AY30" s="128"/>
      <c r="AZ30" s="128"/>
      <c r="BA30" s="128"/>
      <c r="BB30" s="128"/>
      <c r="BC30" s="128"/>
      <c r="BD30" s="128"/>
      <c r="BE30" s="128"/>
      <c r="BF30" s="128"/>
      <c r="BG30" s="128"/>
      <c r="BH30" s="128"/>
      <c r="BI30" s="128"/>
      <c r="BJ30" s="128"/>
      <c r="BK30" s="128"/>
      <c r="BL30" s="128"/>
      <c r="BM30" s="128"/>
      <c r="BN30" s="128"/>
      <c r="BO30" s="128"/>
      <c r="BP30" s="128"/>
      <c r="BQ30" s="128"/>
      <c r="BR30" s="128"/>
      <c r="BS30" s="128"/>
      <c r="BT30" s="128"/>
      <c r="BU30" s="128"/>
      <c r="BV30" s="128"/>
      <c r="BW30" s="128"/>
      <c r="BX30" s="128"/>
      <c r="BY30" s="128"/>
      <c r="BZ30" s="128"/>
      <c r="CA30" s="128"/>
      <c r="CB30" s="128"/>
      <c r="CC30" s="128"/>
      <c r="CD30" s="128"/>
      <c r="CE30" s="128"/>
      <c r="CF30" s="128"/>
      <c r="CG30" s="128"/>
      <c r="CH30" s="128"/>
      <c r="CI30" s="128"/>
      <c r="CJ30" s="128"/>
      <c r="CK30" s="128"/>
      <c r="CL30" s="128"/>
      <c r="CM30" s="128"/>
      <c r="CN30" s="128"/>
      <c r="CO30" s="128"/>
      <c r="CP30" s="128"/>
      <c r="CQ30" s="128"/>
      <c r="CR30" s="128"/>
      <c r="CS30" s="128"/>
      <c r="CT30" s="128"/>
      <c r="CU30" s="128"/>
      <c r="CV30" s="128"/>
      <c r="CW30" s="128"/>
      <c r="CX30" s="128"/>
      <c r="CY30" s="128"/>
      <c r="CZ30" s="128"/>
      <c r="DA30" s="128"/>
      <c r="DB30" s="128"/>
      <c r="DC30" s="128"/>
      <c r="DD30" s="128"/>
      <c r="DE30" s="128"/>
      <c r="DF30" s="128"/>
      <c r="DG30" s="128"/>
      <c r="DH30" s="128"/>
      <c r="DI30" s="128"/>
      <c r="DJ30" s="128"/>
      <c r="DK30" s="128"/>
      <c r="DL30" s="128"/>
      <c r="DM30" s="128"/>
      <c r="DN30" s="128"/>
      <c r="DO30" s="128"/>
      <c r="DP30" s="128"/>
      <c r="DQ30" s="128"/>
      <c r="DR30" s="127"/>
      <c r="DS30" s="127"/>
      <c r="DT30" s="127"/>
      <c r="DU30" s="127"/>
      <c r="DV30" s="127"/>
      <c r="DW30" s="127"/>
      <c r="DX30" s="127"/>
      <c r="DY30" s="127"/>
      <c r="DZ30" s="127"/>
      <c r="EB30" s="127"/>
      <c r="EC30" s="127"/>
      <c r="ED30" s="127"/>
      <c r="EE30" s="127"/>
      <c r="EF30" s="127"/>
      <c r="EG30" s="127"/>
      <c r="EH30" s="127"/>
      <c r="EI30" s="127"/>
      <c r="EJ30" s="127"/>
      <c r="EK30" s="127"/>
      <c r="EL30" s="127"/>
      <c r="EM30" s="127"/>
    </row>
    <row r="31" spans="1:256">
      <c r="A31" s="127"/>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c r="AA31" s="128"/>
      <c r="AB31" s="128"/>
      <c r="AC31" s="128"/>
      <c r="AD31" s="128"/>
      <c r="AE31" s="128"/>
      <c r="AF31" s="128"/>
      <c r="AG31" s="128"/>
      <c r="AH31" s="128"/>
      <c r="AI31" s="128"/>
      <c r="AJ31" s="128"/>
      <c r="AK31" s="128"/>
      <c r="AL31" s="128"/>
      <c r="AM31" s="128"/>
      <c r="AN31" s="128"/>
      <c r="AO31" s="128"/>
      <c r="AP31" s="128"/>
      <c r="AQ31" s="128"/>
      <c r="AR31" s="128"/>
      <c r="AS31" s="128"/>
      <c r="AT31" s="128"/>
      <c r="AU31" s="128"/>
      <c r="AV31" s="128"/>
      <c r="AW31" s="128"/>
      <c r="AX31" s="128"/>
      <c r="AY31" s="128"/>
      <c r="AZ31" s="128"/>
      <c r="BA31" s="128"/>
      <c r="BB31" s="128"/>
      <c r="BC31" s="128"/>
      <c r="BD31" s="128"/>
      <c r="BE31" s="128"/>
      <c r="BF31" s="128"/>
      <c r="BG31" s="128"/>
      <c r="BH31" s="128"/>
      <c r="BI31" s="128"/>
      <c r="BJ31" s="128"/>
      <c r="BK31" s="128"/>
      <c r="BL31" s="128"/>
      <c r="BM31" s="128"/>
      <c r="BN31" s="128"/>
      <c r="BO31" s="128"/>
      <c r="BP31" s="128"/>
      <c r="BQ31" s="128"/>
      <c r="BR31" s="128"/>
      <c r="BS31" s="128"/>
      <c r="BT31" s="128"/>
      <c r="BU31" s="128"/>
      <c r="BV31" s="128"/>
      <c r="BW31" s="128"/>
      <c r="BX31" s="128"/>
      <c r="BY31" s="128"/>
      <c r="BZ31" s="128"/>
      <c r="CA31" s="128"/>
      <c r="CB31" s="128"/>
      <c r="CC31" s="128"/>
      <c r="CD31" s="128"/>
      <c r="CE31" s="128"/>
      <c r="CF31" s="128"/>
      <c r="CG31" s="128"/>
      <c r="CH31" s="128"/>
      <c r="CI31" s="128"/>
      <c r="CJ31" s="128"/>
      <c r="CK31" s="128"/>
      <c r="CL31" s="128"/>
      <c r="CM31" s="128"/>
      <c r="CN31" s="128"/>
      <c r="CO31" s="128"/>
      <c r="CP31" s="128"/>
      <c r="CQ31" s="128"/>
      <c r="CR31" s="128"/>
      <c r="CS31" s="128"/>
      <c r="CT31" s="128"/>
      <c r="CU31" s="128"/>
      <c r="CV31" s="128"/>
      <c r="CW31" s="128"/>
      <c r="CX31" s="128"/>
      <c r="CY31" s="128"/>
      <c r="CZ31" s="128"/>
      <c r="DA31" s="128"/>
      <c r="DB31" s="128"/>
      <c r="DC31" s="128"/>
      <c r="DD31" s="128"/>
      <c r="DE31" s="128"/>
      <c r="DF31" s="128"/>
      <c r="DG31" s="128"/>
      <c r="DH31" s="128"/>
      <c r="DI31" s="128"/>
      <c r="DJ31" s="128"/>
      <c r="DK31" s="128"/>
      <c r="DL31" s="128"/>
      <c r="DM31" s="128"/>
      <c r="DN31" s="128"/>
      <c r="DO31" s="128"/>
      <c r="DP31" s="128"/>
      <c r="DQ31" s="128"/>
      <c r="DR31" s="127"/>
      <c r="DS31" s="127"/>
      <c r="DT31" s="127"/>
      <c r="DU31" s="127"/>
      <c r="DV31" s="127"/>
      <c r="DW31" s="127"/>
      <c r="DX31" s="127"/>
      <c r="DY31" s="127"/>
      <c r="DZ31" s="127"/>
      <c r="EA31" s="127"/>
      <c r="EB31" s="127"/>
      <c r="EC31" s="127"/>
      <c r="ED31" s="127"/>
      <c r="EE31" s="127"/>
      <c r="EF31" s="127"/>
      <c r="EG31" s="127"/>
      <c r="EH31" s="127"/>
      <c r="EI31" s="127"/>
      <c r="EJ31" s="127"/>
      <c r="EK31" s="127"/>
      <c r="EL31" s="127"/>
      <c r="EM31" s="127"/>
    </row>
    <row r="32" spans="1:256">
      <c r="A32" s="127"/>
      <c r="B32" s="128"/>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c r="AA32" s="128"/>
      <c r="AB32" s="128"/>
      <c r="AC32" s="128"/>
      <c r="AD32" s="128"/>
      <c r="AE32" s="128"/>
      <c r="AF32" s="128"/>
      <c r="AG32" s="128"/>
      <c r="AH32" s="128"/>
      <c r="AI32" s="128"/>
      <c r="AJ32" s="128"/>
      <c r="AK32" s="128"/>
      <c r="AL32" s="128"/>
      <c r="AM32" s="128"/>
      <c r="AN32" s="128"/>
      <c r="AO32" s="128"/>
      <c r="AP32" s="128"/>
      <c r="AQ32" s="128"/>
      <c r="AR32" s="128"/>
      <c r="AS32" s="128"/>
      <c r="AT32" s="128"/>
      <c r="AU32" s="128"/>
      <c r="AV32" s="128"/>
      <c r="AW32" s="128"/>
      <c r="AX32" s="128"/>
      <c r="AY32" s="128"/>
      <c r="AZ32" s="128"/>
      <c r="BA32" s="128"/>
      <c r="BB32" s="128"/>
      <c r="BC32" s="128"/>
      <c r="BD32" s="128"/>
      <c r="BE32" s="128"/>
      <c r="BF32" s="128"/>
      <c r="BG32" s="128"/>
      <c r="BH32" s="128"/>
      <c r="BI32" s="128"/>
      <c r="BJ32" s="128"/>
      <c r="BK32" s="128"/>
      <c r="BL32" s="128"/>
      <c r="BM32" s="128"/>
      <c r="BN32" s="128"/>
      <c r="BO32" s="128"/>
      <c r="BP32" s="128"/>
      <c r="BQ32" s="128"/>
      <c r="BR32" s="128"/>
      <c r="BS32" s="128"/>
      <c r="BT32" s="128"/>
      <c r="BU32" s="128"/>
      <c r="BV32" s="128"/>
      <c r="BW32" s="128"/>
      <c r="BX32" s="128"/>
      <c r="BY32" s="128"/>
      <c r="BZ32" s="128"/>
      <c r="CA32" s="128"/>
      <c r="CB32" s="128"/>
      <c r="CC32" s="128"/>
      <c r="CD32" s="128"/>
      <c r="CE32" s="128"/>
      <c r="CF32" s="128"/>
      <c r="CG32" s="128"/>
      <c r="CH32" s="128"/>
      <c r="CI32" s="128"/>
      <c r="CJ32" s="128"/>
      <c r="CK32" s="128"/>
      <c r="CL32" s="128"/>
      <c r="CM32" s="128"/>
      <c r="CN32" s="128"/>
      <c r="CO32" s="128"/>
      <c r="CP32" s="128"/>
      <c r="CQ32" s="128"/>
      <c r="CR32" s="128"/>
      <c r="CS32" s="128"/>
      <c r="CT32" s="128"/>
      <c r="CU32" s="128"/>
      <c r="CV32" s="128"/>
      <c r="CW32" s="128"/>
      <c r="CX32" s="128"/>
      <c r="CY32" s="128"/>
      <c r="CZ32" s="128"/>
      <c r="DA32" s="128"/>
      <c r="DB32" s="128"/>
      <c r="DC32" s="128"/>
      <c r="DD32" s="128"/>
      <c r="DE32" s="128"/>
      <c r="DF32" s="128"/>
      <c r="DG32" s="128"/>
      <c r="DH32" s="128"/>
      <c r="DI32" s="128"/>
      <c r="DJ32" s="128"/>
      <c r="DK32" s="128"/>
      <c r="DL32" s="128"/>
      <c r="DM32" s="128"/>
      <c r="DN32" s="128"/>
      <c r="DO32" s="128"/>
      <c r="DP32" s="128"/>
      <c r="DQ32" s="128"/>
      <c r="DR32" s="127"/>
      <c r="DS32" s="127"/>
      <c r="DT32" s="127"/>
      <c r="DU32" s="127"/>
      <c r="DV32" s="127"/>
      <c r="DW32" s="127"/>
      <c r="DX32" s="127"/>
      <c r="DY32" s="127"/>
      <c r="DZ32" s="127"/>
      <c r="EA32" s="127"/>
      <c r="EB32" s="127"/>
      <c r="EC32" s="127"/>
      <c r="ED32" s="127"/>
      <c r="EE32" s="127"/>
      <c r="EF32" s="127"/>
      <c r="EG32" s="127"/>
      <c r="EH32" s="127"/>
      <c r="EI32" s="127"/>
      <c r="EJ32" s="127"/>
      <c r="EK32" s="127"/>
      <c r="EL32" s="127"/>
      <c r="EM32" s="127"/>
    </row>
    <row r="33" spans="1:143">
      <c r="A33" s="127"/>
      <c r="B33" s="128"/>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c r="AA33" s="128"/>
      <c r="AB33" s="128"/>
      <c r="AC33" s="128"/>
      <c r="AD33" s="128"/>
      <c r="AE33" s="128"/>
      <c r="AF33" s="128"/>
      <c r="AG33" s="128"/>
      <c r="AH33" s="128"/>
      <c r="AI33" s="128"/>
      <c r="AJ33" s="128"/>
      <c r="AK33" s="128"/>
      <c r="AL33" s="128"/>
      <c r="AM33" s="128"/>
      <c r="AN33" s="128"/>
      <c r="AO33" s="128"/>
      <c r="AP33" s="128"/>
      <c r="AQ33" s="128"/>
      <c r="AR33" s="128"/>
      <c r="AS33" s="128"/>
      <c r="AT33" s="128"/>
      <c r="AU33" s="128"/>
      <c r="AV33" s="128"/>
      <c r="AW33" s="128"/>
      <c r="AX33" s="128"/>
      <c r="AY33" s="128"/>
      <c r="AZ33" s="128"/>
      <c r="BA33" s="128"/>
      <c r="BB33" s="128"/>
      <c r="BC33" s="128"/>
      <c r="BD33" s="128"/>
      <c r="BE33" s="128"/>
      <c r="BF33" s="128"/>
      <c r="BG33" s="128"/>
      <c r="BH33" s="128"/>
      <c r="BI33" s="128"/>
      <c r="BJ33" s="128"/>
      <c r="BK33" s="128"/>
      <c r="BL33" s="128"/>
      <c r="BM33" s="128"/>
      <c r="BN33" s="128"/>
      <c r="BO33" s="128"/>
      <c r="BP33" s="128"/>
      <c r="BQ33" s="128"/>
      <c r="BR33" s="128"/>
      <c r="BS33" s="128"/>
      <c r="BT33" s="128"/>
      <c r="BU33" s="128"/>
      <c r="BV33" s="128"/>
      <c r="BW33" s="128"/>
      <c r="BX33" s="128"/>
      <c r="BY33" s="128"/>
      <c r="BZ33" s="128"/>
      <c r="CA33" s="128"/>
      <c r="CB33" s="128"/>
      <c r="CC33" s="128"/>
      <c r="CD33" s="128"/>
      <c r="CE33" s="128"/>
      <c r="CF33" s="128"/>
      <c r="CG33" s="128"/>
      <c r="CH33" s="128"/>
      <c r="CI33" s="128"/>
      <c r="CJ33" s="128"/>
      <c r="CK33" s="128"/>
      <c r="CL33" s="128"/>
      <c r="CM33" s="128"/>
      <c r="CN33" s="128"/>
      <c r="CO33" s="128"/>
      <c r="CP33" s="128"/>
      <c r="CQ33" s="128"/>
      <c r="CR33" s="128"/>
      <c r="CS33" s="128"/>
      <c r="CT33" s="128"/>
      <c r="CU33" s="128"/>
      <c r="CV33" s="128"/>
      <c r="CW33" s="128"/>
      <c r="CX33" s="128"/>
      <c r="CY33" s="128"/>
      <c r="CZ33" s="128"/>
      <c r="DA33" s="128"/>
      <c r="DB33" s="128"/>
      <c r="DC33" s="128"/>
      <c r="DD33" s="128"/>
      <c r="DE33" s="128"/>
      <c r="DF33" s="128"/>
      <c r="DG33" s="128"/>
      <c r="DH33" s="128"/>
      <c r="DI33" s="128"/>
      <c r="DJ33" s="128"/>
      <c r="DK33" s="128"/>
      <c r="DL33" s="128"/>
      <c r="DM33" s="128"/>
      <c r="DN33" s="128"/>
      <c r="DO33" s="128"/>
      <c r="DP33" s="128"/>
      <c r="DQ33" s="128"/>
      <c r="DR33" s="127"/>
      <c r="DS33" s="127"/>
      <c r="DT33" s="127"/>
      <c r="DU33" s="127"/>
      <c r="DV33" s="127"/>
      <c r="DW33" s="127"/>
      <c r="DX33" s="127"/>
      <c r="DY33" s="127"/>
      <c r="DZ33" s="127"/>
      <c r="EA33" s="127"/>
      <c r="EB33" s="127"/>
      <c r="EC33" s="127"/>
      <c r="ED33" s="127"/>
      <c r="EE33" s="127"/>
      <c r="EF33" s="127"/>
      <c r="EG33" s="127"/>
      <c r="EH33" s="127"/>
      <c r="EI33" s="127"/>
      <c r="EJ33" s="127"/>
      <c r="EK33" s="127"/>
      <c r="EL33" s="127"/>
      <c r="EM33" s="127"/>
    </row>
    <row r="34" spans="1:143">
      <c r="A34" s="127"/>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128"/>
      <c r="AB34" s="128"/>
      <c r="AC34" s="128"/>
      <c r="AD34" s="128"/>
      <c r="AE34" s="128"/>
      <c r="AF34" s="128"/>
      <c r="AG34" s="128"/>
      <c r="AH34" s="128"/>
      <c r="AI34" s="128"/>
      <c r="AJ34" s="128"/>
      <c r="AK34" s="128"/>
      <c r="AL34" s="128"/>
      <c r="AM34" s="128"/>
      <c r="AN34" s="128"/>
      <c r="AO34" s="128"/>
      <c r="AP34" s="128"/>
      <c r="AQ34" s="128"/>
      <c r="AR34" s="128"/>
      <c r="AS34" s="128"/>
      <c r="AT34" s="128"/>
      <c r="AU34" s="128"/>
      <c r="AV34" s="128"/>
      <c r="AW34" s="128"/>
      <c r="AX34" s="128"/>
      <c r="AY34" s="128"/>
      <c r="AZ34" s="128"/>
      <c r="BA34" s="128"/>
      <c r="BB34" s="128"/>
      <c r="BC34" s="128"/>
      <c r="BD34" s="128"/>
      <c r="BE34" s="128"/>
      <c r="BF34" s="128"/>
      <c r="BG34" s="128"/>
      <c r="BH34" s="128"/>
      <c r="BI34" s="128"/>
      <c r="BJ34" s="128"/>
      <c r="BK34" s="128"/>
      <c r="BL34" s="128"/>
      <c r="BM34" s="128"/>
      <c r="BN34" s="128"/>
      <c r="BO34" s="128"/>
      <c r="BP34" s="128"/>
      <c r="BQ34" s="128"/>
      <c r="BR34" s="128"/>
      <c r="BS34" s="128"/>
      <c r="BT34" s="128"/>
      <c r="BU34" s="128"/>
      <c r="BV34" s="128"/>
      <c r="BW34" s="128"/>
      <c r="BX34" s="128"/>
      <c r="BY34" s="128"/>
      <c r="BZ34" s="128"/>
      <c r="CA34" s="128"/>
      <c r="CB34" s="128"/>
      <c r="CC34" s="128"/>
      <c r="CD34" s="128"/>
      <c r="CE34" s="128"/>
      <c r="CF34" s="128"/>
      <c r="CG34" s="128"/>
      <c r="CH34" s="128"/>
      <c r="CI34" s="128"/>
      <c r="CJ34" s="128"/>
      <c r="CK34" s="128"/>
      <c r="CL34" s="128"/>
      <c r="CM34" s="128"/>
      <c r="CN34" s="128"/>
      <c r="CO34" s="128"/>
      <c r="CP34" s="128"/>
      <c r="CQ34" s="128"/>
      <c r="CR34" s="128"/>
      <c r="CS34" s="128"/>
      <c r="CT34" s="128"/>
      <c r="CU34" s="128"/>
      <c r="CV34" s="128"/>
      <c r="CW34" s="128"/>
      <c r="CX34" s="128"/>
      <c r="CY34" s="128"/>
      <c r="CZ34" s="128"/>
      <c r="DA34" s="128"/>
      <c r="DB34" s="128"/>
      <c r="DC34" s="128"/>
      <c r="DD34" s="128"/>
      <c r="DE34" s="128"/>
      <c r="DF34" s="128"/>
      <c r="DG34" s="128"/>
      <c r="DH34" s="128"/>
      <c r="DI34" s="128"/>
      <c r="DJ34" s="128"/>
      <c r="DK34" s="128"/>
      <c r="DL34" s="128"/>
      <c r="DM34" s="128"/>
      <c r="DN34" s="128"/>
      <c r="DO34" s="128"/>
      <c r="DP34" s="128"/>
      <c r="DQ34" s="128"/>
      <c r="DR34" s="127"/>
      <c r="DS34" s="127"/>
      <c r="DT34" s="127"/>
      <c r="DU34" s="127"/>
      <c r="DV34" s="127"/>
      <c r="DW34" s="127"/>
      <c r="DX34" s="127"/>
      <c r="DY34" s="127"/>
      <c r="DZ34" s="127"/>
      <c r="EA34" s="127"/>
      <c r="EB34" s="127"/>
      <c r="EC34" s="127"/>
      <c r="ED34" s="127"/>
      <c r="EE34" s="127"/>
      <c r="EF34" s="127"/>
      <c r="EG34" s="127"/>
      <c r="EH34" s="127"/>
      <c r="EI34" s="127"/>
      <c r="EJ34" s="127"/>
      <c r="EK34" s="127"/>
      <c r="EL34" s="127"/>
      <c r="EM34" s="127"/>
    </row>
    <row r="35" spans="1:143">
      <c r="A35" s="127"/>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128"/>
      <c r="AB35" s="128"/>
      <c r="AC35" s="128"/>
      <c r="AD35" s="128"/>
      <c r="AE35" s="128"/>
      <c r="AF35" s="128"/>
      <c r="AG35" s="128"/>
      <c r="AH35" s="128"/>
      <c r="AI35" s="128"/>
      <c r="AJ35" s="128"/>
      <c r="AK35" s="128"/>
      <c r="AL35" s="128"/>
      <c r="AM35" s="128"/>
      <c r="AN35" s="128"/>
      <c r="AO35" s="128"/>
      <c r="AP35" s="128"/>
      <c r="AQ35" s="128"/>
      <c r="AR35" s="128"/>
      <c r="AS35" s="128"/>
      <c r="AT35" s="128"/>
      <c r="AU35" s="128"/>
      <c r="AV35" s="128"/>
      <c r="AW35" s="128"/>
      <c r="AX35" s="128"/>
      <c r="AY35" s="128"/>
      <c r="AZ35" s="128"/>
      <c r="BA35" s="128"/>
      <c r="BB35" s="128"/>
      <c r="BC35" s="128"/>
      <c r="BD35" s="128"/>
      <c r="BE35" s="128"/>
      <c r="BF35" s="128"/>
      <c r="BG35" s="128"/>
      <c r="BH35" s="128"/>
      <c r="BI35" s="128"/>
      <c r="BJ35" s="128"/>
      <c r="BK35" s="128"/>
      <c r="BL35" s="128"/>
      <c r="BM35" s="128"/>
      <c r="BN35" s="128"/>
      <c r="BO35" s="128"/>
      <c r="BP35" s="128"/>
      <c r="BQ35" s="128"/>
      <c r="BR35" s="128"/>
      <c r="BS35" s="128"/>
      <c r="BT35" s="128"/>
      <c r="BU35" s="128"/>
      <c r="BV35" s="128"/>
      <c r="BW35" s="128"/>
      <c r="BX35" s="128"/>
      <c r="BY35" s="128"/>
      <c r="BZ35" s="128"/>
      <c r="CA35" s="128"/>
      <c r="CB35" s="128"/>
      <c r="CC35" s="128"/>
      <c r="CD35" s="128"/>
      <c r="CE35" s="128"/>
      <c r="CF35" s="128"/>
      <c r="CG35" s="128"/>
      <c r="CH35" s="128"/>
      <c r="CI35" s="128"/>
      <c r="CJ35" s="128"/>
      <c r="CK35" s="128"/>
      <c r="CL35" s="128"/>
      <c r="CM35" s="128"/>
      <c r="CN35" s="128"/>
      <c r="CO35" s="128"/>
      <c r="CP35" s="128"/>
      <c r="CQ35" s="128"/>
      <c r="CR35" s="128"/>
      <c r="CS35" s="128"/>
      <c r="CT35" s="128"/>
      <c r="CU35" s="128"/>
      <c r="CV35" s="128"/>
      <c r="CW35" s="128"/>
      <c r="CX35" s="128"/>
      <c r="CY35" s="128"/>
      <c r="CZ35" s="128"/>
      <c r="DA35" s="128"/>
      <c r="DB35" s="128"/>
      <c r="DC35" s="128"/>
      <c r="DD35" s="128"/>
      <c r="DE35" s="128"/>
      <c r="DF35" s="128"/>
      <c r="DG35" s="128"/>
      <c r="DH35" s="128"/>
      <c r="DI35" s="128"/>
      <c r="DJ35" s="128"/>
      <c r="DK35" s="128"/>
      <c r="DL35" s="128"/>
      <c r="DM35" s="128"/>
      <c r="DN35" s="128"/>
      <c r="DO35" s="128"/>
      <c r="DP35" s="128"/>
      <c r="DQ35" s="128"/>
      <c r="DR35" s="127"/>
      <c r="DS35" s="127"/>
      <c r="DT35" s="127"/>
      <c r="DU35" s="127"/>
      <c r="DV35" s="127"/>
      <c r="DW35" s="127"/>
      <c r="DX35" s="127"/>
      <c r="DY35" s="127"/>
      <c r="DZ35" s="127"/>
      <c r="EA35" s="127"/>
      <c r="EB35" s="127"/>
      <c r="EC35" s="127"/>
      <c r="ED35" s="127"/>
      <c r="EE35" s="127"/>
      <c r="EF35" s="127"/>
      <c r="EG35" s="127"/>
      <c r="EH35" s="127"/>
      <c r="EI35" s="127"/>
      <c r="EJ35" s="127"/>
      <c r="EK35" s="127"/>
      <c r="EL35" s="127"/>
      <c r="EM35" s="127"/>
    </row>
    <row r="36" spans="1:143">
      <c r="A36" s="127"/>
      <c r="B36" s="128"/>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128"/>
      <c r="AB36" s="128"/>
      <c r="AC36" s="128"/>
      <c r="AD36" s="128"/>
      <c r="AE36" s="128"/>
      <c r="AF36" s="128"/>
      <c r="AG36" s="128"/>
      <c r="AH36" s="128"/>
      <c r="AI36" s="128"/>
      <c r="AJ36" s="128"/>
      <c r="AK36" s="128"/>
      <c r="AL36" s="128"/>
      <c r="AM36" s="128"/>
      <c r="AN36" s="128"/>
      <c r="AO36" s="128"/>
      <c r="AP36" s="128"/>
      <c r="AQ36" s="128"/>
      <c r="AR36" s="128"/>
      <c r="AS36" s="128"/>
      <c r="AT36" s="128"/>
      <c r="AU36" s="128"/>
      <c r="AV36" s="128"/>
      <c r="AW36" s="128"/>
      <c r="AX36" s="128"/>
      <c r="AY36" s="128"/>
      <c r="AZ36" s="128"/>
      <c r="BA36" s="128"/>
      <c r="BB36" s="128"/>
      <c r="BC36" s="128"/>
      <c r="BD36" s="128"/>
      <c r="BE36" s="128"/>
      <c r="BF36" s="128"/>
      <c r="BG36" s="128"/>
      <c r="BH36" s="128"/>
      <c r="BI36" s="128"/>
      <c r="BJ36" s="128"/>
      <c r="BK36" s="128"/>
      <c r="BL36" s="128"/>
      <c r="BM36" s="128"/>
      <c r="BN36" s="128"/>
      <c r="BO36" s="128"/>
      <c r="BP36" s="128"/>
      <c r="BQ36" s="128"/>
      <c r="BR36" s="128"/>
      <c r="BS36" s="128"/>
      <c r="BT36" s="128"/>
      <c r="BU36" s="128"/>
      <c r="BV36" s="128"/>
      <c r="BW36" s="128"/>
      <c r="BX36" s="128"/>
      <c r="BY36" s="128"/>
      <c r="BZ36" s="128"/>
      <c r="CA36" s="128"/>
      <c r="CB36" s="128"/>
      <c r="CC36" s="128"/>
      <c r="CD36" s="128"/>
      <c r="CE36" s="128"/>
      <c r="CF36" s="128"/>
      <c r="CG36" s="128"/>
      <c r="CH36" s="128"/>
      <c r="CI36" s="128"/>
      <c r="CJ36" s="128"/>
      <c r="CK36" s="128"/>
      <c r="CL36" s="128"/>
      <c r="CM36" s="128"/>
      <c r="CN36" s="128"/>
      <c r="CO36" s="128"/>
      <c r="CP36" s="128"/>
      <c r="CQ36" s="128"/>
      <c r="CR36" s="128"/>
      <c r="CS36" s="128"/>
      <c r="CT36" s="128"/>
      <c r="CU36" s="128"/>
      <c r="CV36" s="128"/>
      <c r="CW36" s="128"/>
      <c r="CX36" s="128"/>
      <c r="CY36" s="128"/>
      <c r="CZ36" s="128"/>
      <c r="DA36" s="128"/>
      <c r="DB36" s="128"/>
      <c r="DC36" s="128"/>
      <c r="DD36" s="128"/>
      <c r="DE36" s="128"/>
      <c r="DF36" s="128"/>
      <c r="DG36" s="128"/>
      <c r="DH36" s="128"/>
      <c r="DI36" s="128"/>
      <c r="DJ36" s="128"/>
      <c r="DK36" s="128"/>
      <c r="DL36" s="128"/>
      <c r="DM36" s="128"/>
      <c r="DN36" s="128"/>
      <c r="DO36" s="128"/>
      <c r="DP36" s="128"/>
      <c r="DQ36" s="128"/>
      <c r="DR36" s="127"/>
      <c r="DS36" s="127"/>
      <c r="DT36" s="127"/>
      <c r="DU36" s="127"/>
      <c r="DV36" s="127"/>
      <c r="DW36" s="127"/>
      <c r="DX36" s="127"/>
      <c r="DY36" s="127"/>
      <c r="DZ36" s="127"/>
      <c r="EA36" s="127"/>
      <c r="EB36" s="127"/>
      <c r="EC36" s="127"/>
      <c r="ED36" s="127"/>
      <c r="EE36" s="127"/>
      <c r="EF36" s="127"/>
      <c r="EG36" s="127"/>
      <c r="EH36" s="127"/>
      <c r="EI36" s="127"/>
      <c r="EJ36" s="127"/>
      <c r="EK36" s="127"/>
      <c r="EL36" s="127"/>
      <c r="EM36" s="127"/>
    </row>
    <row r="37" spans="1:143">
      <c r="A37" s="127"/>
      <c r="B37" s="128"/>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128"/>
      <c r="AB37" s="128"/>
      <c r="AC37" s="128"/>
      <c r="AD37" s="128"/>
      <c r="AE37" s="128"/>
      <c r="AF37" s="128"/>
      <c r="AG37" s="128"/>
      <c r="AH37" s="128"/>
      <c r="AI37" s="128"/>
      <c r="AJ37" s="128"/>
      <c r="AK37" s="128"/>
      <c r="AL37" s="128"/>
      <c r="AM37" s="128"/>
      <c r="AN37" s="128"/>
      <c r="AO37" s="128"/>
      <c r="AP37" s="128"/>
      <c r="AQ37" s="128"/>
      <c r="AR37" s="128"/>
      <c r="AS37" s="128"/>
      <c r="AT37" s="128"/>
      <c r="AU37" s="128"/>
      <c r="AV37" s="128"/>
      <c r="AW37" s="128"/>
      <c r="AX37" s="128"/>
      <c r="AY37" s="128"/>
      <c r="AZ37" s="128"/>
      <c r="BA37" s="128"/>
      <c r="BB37" s="128"/>
      <c r="BC37" s="128"/>
      <c r="BD37" s="128"/>
      <c r="BE37" s="128"/>
      <c r="BF37" s="128"/>
      <c r="BG37" s="128"/>
      <c r="BH37" s="128"/>
      <c r="BI37" s="128"/>
      <c r="BJ37" s="128"/>
      <c r="BK37" s="128"/>
      <c r="BL37" s="128"/>
      <c r="BM37" s="128"/>
      <c r="BN37" s="128"/>
      <c r="BO37" s="128"/>
      <c r="BP37" s="128"/>
      <c r="BQ37" s="128"/>
      <c r="BR37" s="128"/>
      <c r="BS37" s="128"/>
      <c r="BT37" s="128"/>
      <c r="BU37" s="128"/>
      <c r="BV37" s="128"/>
      <c r="BW37" s="128"/>
      <c r="BX37" s="128"/>
      <c r="BY37" s="128"/>
      <c r="BZ37" s="128"/>
      <c r="CA37" s="128"/>
      <c r="CB37" s="128"/>
      <c r="CC37" s="128"/>
      <c r="CD37" s="128"/>
      <c r="CE37" s="128"/>
      <c r="CF37" s="128"/>
      <c r="CG37" s="128"/>
      <c r="CH37" s="128"/>
      <c r="CI37" s="128"/>
      <c r="CJ37" s="128"/>
      <c r="CK37" s="128"/>
      <c r="CL37" s="128"/>
      <c r="CM37" s="128"/>
      <c r="CN37" s="128"/>
      <c r="CO37" s="128"/>
      <c r="CP37" s="128"/>
      <c r="CQ37" s="128"/>
      <c r="CR37" s="128"/>
      <c r="CS37" s="128"/>
      <c r="CT37" s="128"/>
      <c r="CU37" s="128"/>
      <c r="CV37" s="128"/>
      <c r="CW37" s="128"/>
      <c r="CX37" s="128"/>
      <c r="CY37" s="128"/>
      <c r="CZ37" s="128"/>
      <c r="DA37" s="128"/>
      <c r="DB37" s="128"/>
      <c r="DC37" s="128"/>
      <c r="DD37" s="128"/>
      <c r="DE37" s="128"/>
      <c r="DF37" s="128"/>
      <c r="DG37" s="128"/>
      <c r="DH37" s="128"/>
      <c r="DI37" s="128"/>
      <c r="DJ37" s="128"/>
      <c r="DK37" s="128"/>
      <c r="DL37" s="128"/>
      <c r="DM37" s="128"/>
      <c r="DN37" s="128"/>
      <c r="DO37" s="128"/>
      <c r="DP37" s="128"/>
      <c r="DQ37" s="128"/>
      <c r="DR37" s="127"/>
      <c r="DS37" s="127"/>
      <c r="DT37" s="127"/>
      <c r="DU37" s="127"/>
      <c r="DV37" s="127"/>
      <c r="DW37" s="127"/>
      <c r="DX37" s="127"/>
      <c r="DY37" s="127"/>
      <c r="DZ37" s="127"/>
      <c r="EA37" s="127"/>
      <c r="EB37" s="127"/>
      <c r="EC37" s="127"/>
      <c r="ED37" s="127"/>
      <c r="EE37" s="127"/>
      <c r="EF37" s="127"/>
      <c r="EG37" s="127"/>
      <c r="EH37" s="127"/>
      <c r="EI37" s="127"/>
      <c r="EJ37" s="127"/>
      <c r="EK37" s="127"/>
      <c r="EL37" s="127"/>
      <c r="EM37" s="127"/>
    </row>
    <row r="38" spans="1:143">
      <c r="A38" s="127"/>
      <c r="B38" s="128"/>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128"/>
      <c r="AB38" s="128"/>
      <c r="AC38" s="128"/>
      <c r="AD38" s="128"/>
      <c r="AE38" s="128"/>
      <c r="AF38" s="128"/>
      <c r="AG38" s="128"/>
      <c r="AH38" s="128"/>
      <c r="AI38" s="128"/>
      <c r="AJ38" s="128"/>
      <c r="AK38" s="128"/>
      <c r="AL38" s="128"/>
      <c r="AM38" s="128"/>
      <c r="AN38" s="128"/>
      <c r="AO38" s="128"/>
      <c r="AP38" s="128"/>
      <c r="AQ38" s="128"/>
      <c r="AR38" s="128"/>
      <c r="AS38" s="128"/>
      <c r="AT38" s="128"/>
      <c r="AU38" s="128"/>
      <c r="AV38" s="128"/>
      <c r="AW38" s="128"/>
      <c r="AX38" s="128"/>
      <c r="AY38" s="128"/>
      <c r="AZ38" s="128"/>
      <c r="BA38" s="128"/>
      <c r="BB38" s="128"/>
      <c r="BC38" s="128"/>
      <c r="BD38" s="128"/>
      <c r="BE38" s="128"/>
      <c r="BF38" s="128"/>
      <c r="BG38" s="128"/>
      <c r="BH38" s="128"/>
      <c r="BI38" s="128"/>
      <c r="BJ38" s="128"/>
      <c r="BK38" s="128"/>
      <c r="BL38" s="128"/>
      <c r="BM38" s="128"/>
      <c r="BN38" s="128"/>
      <c r="BO38" s="128"/>
      <c r="BP38" s="128"/>
      <c r="BQ38" s="128"/>
      <c r="BR38" s="128"/>
      <c r="BS38" s="128"/>
      <c r="BT38" s="128"/>
      <c r="BU38" s="128"/>
      <c r="BV38" s="128"/>
      <c r="BW38" s="128"/>
      <c r="BX38" s="128"/>
      <c r="BY38" s="128"/>
      <c r="BZ38" s="128"/>
      <c r="CA38" s="128"/>
      <c r="CB38" s="128"/>
      <c r="CC38" s="128"/>
      <c r="CD38" s="128"/>
      <c r="CE38" s="128"/>
      <c r="CF38" s="128"/>
      <c r="CG38" s="128"/>
      <c r="CH38" s="128"/>
      <c r="CI38" s="128"/>
      <c r="CJ38" s="128"/>
      <c r="CK38" s="128"/>
      <c r="CL38" s="128"/>
      <c r="CM38" s="128"/>
      <c r="CN38" s="128"/>
      <c r="CO38" s="128"/>
      <c r="CP38" s="128"/>
      <c r="CQ38" s="128"/>
      <c r="CR38" s="128"/>
      <c r="CS38" s="128"/>
      <c r="CT38" s="128"/>
      <c r="CU38" s="128"/>
      <c r="CV38" s="128"/>
      <c r="CW38" s="128"/>
      <c r="CX38" s="128"/>
      <c r="CY38" s="128"/>
      <c r="CZ38" s="128"/>
      <c r="DA38" s="128"/>
      <c r="DB38" s="128"/>
      <c r="DC38" s="128"/>
      <c r="DD38" s="128"/>
      <c r="DE38" s="128"/>
      <c r="DF38" s="128"/>
      <c r="DG38" s="128"/>
      <c r="DH38" s="128"/>
      <c r="DI38" s="128"/>
      <c r="DJ38" s="128"/>
      <c r="DK38" s="128"/>
      <c r="DL38" s="128"/>
      <c r="DM38" s="128"/>
      <c r="DN38" s="128"/>
      <c r="DO38" s="128"/>
      <c r="DP38" s="128"/>
      <c r="DQ38" s="128"/>
      <c r="DR38" s="127"/>
      <c r="DS38" s="127"/>
      <c r="DT38" s="127"/>
      <c r="DU38" s="127"/>
      <c r="DV38" s="127"/>
      <c r="DW38" s="127"/>
      <c r="DX38" s="127"/>
      <c r="DY38" s="127"/>
      <c r="DZ38" s="127"/>
      <c r="EA38" s="127"/>
      <c r="EB38" s="127"/>
      <c r="EC38" s="127"/>
      <c r="ED38" s="127"/>
      <c r="EE38" s="127"/>
      <c r="EF38" s="127"/>
      <c r="EG38" s="127"/>
      <c r="EH38" s="127"/>
      <c r="EI38" s="127"/>
      <c r="EJ38" s="127"/>
      <c r="EK38" s="127"/>
      <c r="EL38" s="127"/>
      <c r="EM38" s="127"/>
    </row>
    <row r="39" spans="1:143">
      <c r="A39" s="127"/>
      <c r="B39" s="128"/>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128"/>
      <c r="AB39" s="128"/>
      <c r="AC39" s="128"/>
      <c r="AD39" s="128"/>
      <c r="AE39" s="128"/>
      <c r="AF39" s="128"/>
      <c r="AG39" s="128"/>
      <c r="AH39" s="128"/>
      <c r="AI39" s="128"/>
      <c r="AJ39" s="128"/>
      <c r="AK39" s="128"/>
      <c r="AL39" s="128"/>
      <c r="AM39" s="128"/>
      <c r="AN39" s="128"/>
      <c r="AO39" s="128"/>
      <c r="AP39" s="128"/>
      <c r="AQ39" s="128"/>
      <c r="AR39" s="128"/>
      <c r="AS39" s="128"/>
      <c r="AT39" s="128"/>
      <c r="AU39" s="128"/>
      <c r="AV39" s="128"/>
      <c r="AW39" s="128"/>
      <c r="AX39" s="128"/>
      <c r="AY39" s="128"/>
      <c r="AZ39" s="128"/>
      <c r="BA39" s="128"/>
      <c r="BB39" s="128"/>
      <c r="BC39" s="128"/>
      <c r="BD39" s="128"/>
      <c r="BE39" s="128"/>
      <c r="BF39" s="128"/>
      <c r="BG39" s="128"/>
      <c r="BH39" s="128"/>
      <c r="BI39" s="128"/>
      <c r="BJ39" s="128"/>
      <c r="BK39" s="128"/>
      <c r="BL39" s="128"/>
      <c r="BM39" s="128"/>
      <c r="BN39" s="128"/>
      <c r="BO39" s="128"/>
      <c r="BP39" s="128"/>
      <c r="BQ39" s="128"/>
      <c r="BR39" s="128"/>
      <c r="BS39" s="128"/>
      <c r="BT39" s="128"/>
      <c r="BU39" s="128"/>
      <c r="BV39" s="128"/>
      <c r="BW39" s="128"/>
      <c r="BX39" s="128"/>
      <c r="BY39" s="128"/>
      <c r="BZ39" s="128"/>
      <c r="CA39" s="128"/>
      <c r="CB39" s="128"/>
      <c r="CC39" s="128"/>
      <c r="CD39" s="128"/>
      <c r="CE39" s="128"/>
      <c r="CF39" s="128"/>
      <c r="CG39" s="128"/>
      <c r="CH39" s="128"/>
      <c r="CI39" s="128"/>
      <c r="CJ39" s="128"/>
      <c r="CK39" s="128"/>
      <c r="CL39" s="128"/>
      <c r="CM39" s="128"/>
      <c r="CN39" s="128"/>
      <c r="CO39" s="128"/>
      <c r="CP39" s="128"/>
      <c r="CQ39" s="128"/>
      <c r="CR39" s="128"/>
      <c r="CS39" s="128"/>
      <c r="CT39" s="128"/>
      <c r="CU39" s="128"/>
      <c r="CV39" s="128"/>
      <c r="CW39" s="128"/>
      <c r="CX39" s="128"/>
      <c r="CY39" s="128"/>
      <c r="CZ39" s="128"/>
      <c r="DA39" s="128"/>
      <c r="DB39" s="128"/>
      <c r="DC39" s="128"/>
      <c r="DD39" s="128"/>
      <c r="DE39" s="128"/>
      <c r="DF39" s="128"/>
      <c r="DG39" s="128"/>
      <c r="DH39" s="128"/>
      <c r="DI39" s="128"/>
      <c r="DJ39" s="128"/>
      <c r="DK39" s="128"/>
      <c r="DL39" s="128"/>
      <c r="DM39" s="128"/>
      <c r="DN39" s="128"/>
      <c r="DO39" s="128"/>
      <c r="DP39" s="128"/>
      <c r="DQ39" s="128"/>
      <c r="DR39" s="127"/>
      <c r="DS39" s="127"/>
      <c r="DT39" s="127"/>
      <c r="DU39" s="127"/>
      <c r="DV39" s="127"/>
      <c r="DW39" s="127"/>
      <c r="DX39" s="127"/>
      <c r="DY39" s="127"/>
      <c r="DZ39" s="127"/>
      <c r="EA39" s="127"/>
      <c r="EB39" s="127"/>
      <c r="EC39" s="127"/>
      <c r="ED39" s="127"/>
      <c r="EE39" s="127"/>
      <c r="EF39" s="127"/>
      <c r="EG39" s="127"/>
      <c r="EH39" s="127"/>
      <c r="EI39" s="127"/>
      <c r="EJ39" s="127"/>
      <c r="EK39" s="127"/>
      <c r="EL39" s="127"/>
      <c r="EM39" s="127"/>
    </row>
    <row r="40" spans="1:143">
      <c r="A40" s="127"/>
      <c r="B40" s="128"/>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128"/>
      <c r="AB40" s="128"/>
      <c r="AC40" s="128"/>
      <c r="AD40" s="128"/>
      <c r="AE40" s="128"/>
      <c r="AF40" s="128"/>
      <c r="AG40" s="128"/>
      <c r="AH40" s="128"/>
      <c r="AI40" s="128"/>
      <c r="AJ40" s="128"/>
      <c r="AK40" s="128"/>
      <c r="AL40" s="128"/>
      <c r="AM40" s="128"/>
      <c r="AN40" s="128"/>
      <c r="AO40" s="128"/>
      <c r="AP40" s="128"/>
      <c r="AQ40" s="128"/>
      <c r="AR40" s="128"/>
      <c r="AS40" s="128"/>
      <c r="AT40" s="128"/>
      <c r="AU40" s="128"/>
      <c r="AV40" s="128"/>
      <c r="AW40" s="128"/>
      <c r="AX40" s="128"/>
      <c r="AY40" s="128"/>
      <c r="AZ40" s="128"/>
      <c r="BA40" s="128"/>
      <c r="BB40" s="128"/>
      <c r="BC40" s="128"/>
      <c r="BD40" s="128"/>
      <c r="BE40" s="128"/>
      <c r="BF40" s="128"/>
      <c r="BG40" s="128"/>
      <c r="BH40" s="128"/>
      <c r="BI40" s="128"/>
      <c r="BJ40" s="128"/>
      <c r="BK40" s="128"/>
      <c r="BL40" s="128"/>
      <c r="BM40" s="128"/>
      <c r="BN40" s="128"/>
      <c r="BO40" s="128"/>
      <c r="BP40" s="128"/>
      <c r="BQ40" s="128"/>
      <c r="BR40" s="128"/>
      <c r="BS40" s="128"/>
      <c r="BT40" s="128"/>
      <c r="BU40" s="128"/>
      <c r="BV40" s="128"/>
      <c r="BW40" s="128"/>
      <c r="BX40" s="128"/>
      <c r="BY40" s="128"/>
      <c r="BZ40" s="128"/>
      <c r="CA40" s="128"/>
      <c r="CB40" s="128"/>
      <c r="CC40" s="128"/>
      <c r="CD40" s="128"/>
      <c r="CE40" s="128"/>
      <c r="CF40" s="128"/>
      <c r="CG40" s="128"/>
      <c r="CH40" s="128"/>
      <c r="CI40" s="128"/>
      <c r="CJ40" s="128"/>
      <c r="CK40" s="128"/>
      <c r="CL40" s="128"/>
      <c r="CM40" s="128"/>
      <c r="CN40" s="128"/>
      <c r="CO40" s="128"/>
      <c r="CP40" s="128"/>
      <c r="CQ40" s="128"/>
      <c r="CR40" s="128"/>
      <c r="CS40" s="128"/>
      <c r="CT40" s="128"/>
      <c r="CU40" s="128"/>
      <c r="CV40" s="128"/>
      <c r="CW40" s="128"/>
      <c r="CX40" s="128"/>
      <c r="CY40" s="128"/>
      <c r="CZ40" s="128"/>
      <c r="DA40" s="128"/>
      <c r="DB40" s="128"/>
      <c r="DC40" s="128"/>
      <c r="DD40" s="128"/>
      <c r="DE40" s="128"/>
      <c r="DF40" s="128"/>
      <c r="DG40" s="128"/>
      <c r="DH40" s="128"/>
      <c r="DI40" s="128"/>
      <c r="DJ40" s="128"/>
      <c r="DK40" s="128"/>
      <c r="DL40" s="128"/>
      <c r="DM40" s="128"/>
      <c r="DN40" s="128"/>
      <c r="DO40" s="128"/>
      <c r="DP40" s="128"/>
      <c r="DQ40" s="128"/>
      <c r="DR40" s="127"/>
      <c r="DS40" s="127"/>
      <c r="DT40" s="127"/>
      <c r="DU40" s="127"/>
      <c r="DV40" s="127"/>
      <c r="DW40" s="127"/>
      <c r="DX40" s="127"/>
      <c r="DY40" s="127"/>
      <c r="DZ40" s="127"/>
      <c r="EA40" s="127"/>
      <c r="EB40" s="127"/>
      <c r="EC40" s="127"/>
      <c r="ED40" s="127"/>
      <c r="EE40" s="127"/>
      <c r="EF40" s="127"/>
      <c r="EG40" s="127"/>
      <c r="EH40" s="127"/>
      <c r="EI40" s="127"/>
      <c r="EJ40" s="127"/>
      <c r="EK40" s="127"/>
      <c r="EL40" s="127"/>
      <c r="EM40" s="127"/>
    </row>
    <row r="41" spans="1:143">
      <c r="A41" s="127"/>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128"/>
      <c r="AB41" s="128"/>
      <c r="AC41" s="128"/>
      <c r="AD41" s="128"/>
      <c r="AE41" s="128"/>
      <c r="AF41" s="128"/>
      <c r="AG41" s="128"/>
      <c r="AH41" s="128"/>
      <c r="AI41" s="128"/>
      <c r="AJ41" s="128"/>
      <c r="AK41" s="128"/>
      <c r="AL41" s="128"/>
      <c r="AM41" s="128"/>
      <c r="AN41" s="128"/>
      <c r="AO41" s="128"/>
      <c r="AP41" s="128"/>
      <c r="AQ41" s="128"/>
      <c r="AR41" s="128"/>
      <c r="AS41" s="128"/>
      <c r="AT41" s="128"/>
      <c r="AU41" s="128"/>
      <c r="AV41" s="128"/>
      <c r="AW41" s="128"/>
      <c r="AX41" s="128"/>
      <c r="AY41" s="128"/>
      <c r="AZ41" s="128"/>
      <c r="BA41" s="128"/>
      <c r="BB41" s="128"/>
      <c r="BC41" s="128"/>
      <c r="BD41" s="128"/>
      <c r="BE41" s="128"/>
      <c r="BF41" s="128"/>
      <c r="BG41" s="128"/>
      <c r="BH41" s="128"/>
      <c r="BI41" s="128"/>
      <c r="BJ41" s="128"/>
      <c r="BK41" s="128"/>
      <c r="BL41" s="128"/>
      <c r="BM41" s="128"/>
      <c r="BN41" s="128"/>
      <c r="BO41" s="128"/>
      <c r="BP41" s="128"/>
      <c r="BQ41" s="128"/>
      <c r="BR41" s="128"/>
      <c r="BS41" s="128"/>
      <c r="BT41" s="128"/>
      <c r="BU41" s="128"/>
      <c r="BV41" s="128"/>
      <c r="BW41" s="128"/>
      <c r="BX41" s="128"/>
      <c r="BY41" s="128"/>
      <c r="BZ41" s="128"/>
      <c r="CA41" s="128"/>
      <c r="CB41" s="128"/>
      <c r="CC41" s="128"/>
      <c r="CD41" s="128"/>
      <c r="CE41" s="128"/>
      <c r="CF41" s="128"/>
      <c r="CG41" s="128"/>
      <c r="CH41" s="128"/>
      <c r="CI41" s="128"/>
      <c r="CJ41" s="128"/>
      <c r="CK41" s="128"/>
      <c r="CL41" s="128"/>
      <c r="CM41" s="128"/>
      <c r="CN41" s="128"/>
      <c r="CO41" s="128"/>
      <c r="CP41" s="128"/>
      <c r="CQ41" s="128"/>
      <c r="CR41" s="128"/>
      <c r="CS41" s="128"/>
      <c r="CT41" s="128"/>
      <c r="CU41" s="128"/>
      <c r="CV41" s="128"/>
      <c r="CW41" s="128"/>
      <c r="CX41" s="128"/>
      <c r="CY41" s="128"/>
      <c r="CZ41" s="128"/>
      <c r="DA41" s="128"/>
      <c r="DB41" s="128"/>
      <c r="DC41" s="128"/>
      <c r="DD41" s="128"/>
      <c r="DE41" s="128"/>
      <c r="DF41" s="128"/>
      <c r="DG41" s="128"/>
      <c r="DH41" s="128"/>
      <c r="DI41" s="128"/>
      <c r="DJ41" s="128"/>
      <c r="DK41" s="128"/>
      <c r="DL41" s="128"/>
      <c r="DM41" s="128"/>
      <c r="DN41" s="128"/>
      <c r="DO41" s="128"/>
      <c r="DP41" s="128"/>
      <c r="DQ41" s="128"/>
      <c r="DR41" s="127"/>
      <c r="DS41" s="127"/>
      <c r="DT41" s="127"/>
      <c r="DU41" s="127"/>
      <c r="DV41" s="127"/>
      <c r="DW41" s="127"/>
      <c r="DX41" s="127"/>
      <c r="DY41" s="127"/>
      <c r="DZ41" s="127"/>
      <c r="EA41" s="127"/>
      <c r="EB41" s="127"/>
      <c r="EC41" s="127"/>
      <c r="ED41" s="127"/>
      <c r="EE41" s="127"/>
      <c r="EF41" s="127"/>
      <c r="EG41" s="127"/>
      <c r="EH41" s="127"/>
      <c r="EI41" s="127"/>
      <c r="EJ41" s="127"/>
      <c r="EK41" s="127"/>
      <c r="EL41" s="127"/>
      <c r="EM41" s="127"/>
    </row>
    <row r="42" spans="1:143">
      <c r="A42" s="127"/>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c r="AA42" s="128"/>
      <c r="AB42" s="128"/>
      <c r="AC42" s="128"/>
      <c r="AD42" s="128"/>
      <c r="AE42" s="128"/>
      <c r="AF42" s="128"/>
      <c r="AG42" s="128"/>
      <c r="AH42" s="128"/>
      <c r="AI42" s="128"/>
      <c r="AJ42" s="128"/>
      <c r="AK42" s="128"/>
      <c r="AL42" s="128"/>
      <c r="AM42" s="128"/>
      <c r="AN42" s="128"/>
      <c r="AO42" s="128"/>
      <c r="AP42" s="128"/>
      <c r="AQ42" s="128"/>
      <c r="AR42" s="128"/>
      <c r="AS42" s="128"/>
      <c r="AT42" s="128"/>
      <c r="AU42" s="128"/>
      <c r="AV42" s="128"/>
      <c r="AW42" s="128"/>
      <c r="AX42" s="128"/>
      <c r="AY42" s="128"/>
      <c r="AZ42" s="128"/>
      <c r="BA42" s="128"/>
      <c r="BB42" s="128"/>
      <c r="BC42" s="128"/>
      <c r="BD42" s="128"/>
      <c r="BE42" s="128"/>
      <c r="BF42" s="128"/>
      <c r="BG42" s="128"/>
      <c r="BH42" s="128"/>
      <c r="BI42" s="128"/>
      <c r="BJ42" s="128"/>
      <c r="BK42" s="128"/>
      <c r="BL42" s="128"/>
      <c r="BM42" s="128"/>
      <c r="BN42" s="128"/>
      <c r="BO42" s="128"/>
      <c r="BP42" s="128"/>
      <c r="BQ42" s="128"/>
      <c r="BR42" s="128"/>
      <c r="BS42" s="128"/>
      <c r="BT42" s="128"/>
      <c r="BU42" s="128"/>
      <c r="BV42" s="128"/>
      <c r="BW42" s="128"/>
      <c r="BX42" s="128"/>
      <c r="BY42" s="128"/>
      <c r="BZ42" s="128"/>
      <c r="CA42" s="128"/>
      <c r="CB42" s="128"/>
      <c r="CC42" s="128"/>
      <c r="CD42" s="128"/>
      <c r="CE42" s="128"/>
      <c r="CF42" s="128"/>
      <c r="CG42" s="128"/>
      <c r="CH42" s="128"/>
      <c r="CI42" s="128"/>
      <c r="CJ42" s="128"/>
      <c r="CK42" s="128"/>
      <c r="CL42" s="128"/>
      <c r="CM42" s="128"/>
      <c r="CN42" s="128"/>
      <c r="CO42" s="128"/>
      <c r="CP42" s="128"/>
      <c r="CQ42" s="128"/>
      <c r="CR42" s="128"/>
      <c r="CS42" s="128"/>
      <c r="CT42" s="128"/>
      <c r="CU42" s="128"/>
      <c r="CV42" s="128"/>
      <c r="CW42" s="128"/>
      <c r="CX42" s="128"/>
      <c r="CY42" s="128"/>
      <c r="CZ42" s="128"/>
      <c r="DA42" s="128"/>
      <c r="DB42" s="128"/>
      <c r="DC42" s="128"/>
      <c r="DD42" s="128"/>
      <c r="DE42" s="128"/>
      <c r="DF42" s="128"/>
      <c r="DG42" s="128"/>
      <c r="DH42" s="128"/>
      <c r="DI42" s="128"/>
      <c r="DJ42" s="128"/>
      <c r="DK42" s="128"/>
      <c r="DL42" s="128"/>
      <c r="DM42" s="128"/>
      <c r="DN42" s="128"/>
      <c r="DO42" s="128"/>
      <c r="DP42" s="128"/>
      <c r="DQ42" s="128"/>
      <c r="DR42" s="127"/>
      <c r="DS42" s="127"/>
      <c r="DT42" s="127"/>
      <c r="DU42" s="127"/>
      <c r="DV42" s="127"/>
      <c r="DW42" s="127"/>
      <c r="DX42" s="127"/>
      <c r="DY42" s="127"/>
      <c r="DZ42" s="127"/>
      <c r="EA42" s="127"/>
      <c r="EB42" s="127"/>
      <c r="EC42" s="127"/>
      <c r="ED42" s="127"/>
      <c r="EE42" s="127"/>
      <c r="EF42" s="127"/>
      <c r="EG42" s="127"/>
      <c r="EH42" s="127"/>
      <c r="EI42" s="127"/>
      <c r="EJ42" s="127"/>
      <c r="EK42" s="127"/>
      <c r="EL42" s="127"/>
      <c r="EM42" s="127"/>
    </row>
    <row r="43" spans="1:143">
      <c r="A43" s="127"/>
      <c r="B43" s="128"/>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8"/>
      <c r="AA43" s="128"/>
      <c r="AB43" s="128"/>
      <c r="AC43" s="128"/>
      <c r="AD43" s="128"/>
      <c r="AE43" s="128"/>
      <c r="AF43" s="128"/>
      <c r="AG43" s="128"/>
      <c r="AH43" s="128"/>
      <c r="AI43" s="128"/>
      <c r="AJ43" s="128"/>
      <c r="AK43" s="128"/>
      <c r="AL43" s="128"/>
      <c r="AM43" s="128"/>
      <c r="AN43" s="128"/>
      <c r="AO43" s="128"/>
      <c r="AP43" s="128"/>
      <c r="AQ43" s="128"/>
      <c r="AR43" s="128"/>
      <c r="AS43" s="128"/>
      <c r="AT43" s="128"/>
      <c r="AU43" s="128"/>
      <c r="AV43" s="128"/>
      <c r="AW43" s="128"/>
      <c r="AX43" s="128"/>
      <c r="AY43" s="128"/>
      <c r="AZ43" s="128"/>
      <c r="BA43" s="128"/>
      <c r="BB43" s="128"/>
      <c r="BC43" s="128"/>
      <c r="BD43" s="128"/>
      <c r="BE43" s="128"/>
      <c r="BF43" s="128"/>
      <c r="BG43" s="128"/>
      <c r="BH43" s="128"/>
      <c r="BI43" s="128"/>
      <c r="BJ43" s="128"/>
      <c r="BK43" s="128"/>
      <c r="BL43" s="128"/>
      <c r="BM43" s="128"/>
      <c r="BN43" s="128"/>
      <c r="BO43" s="128"/>
      <c r="BP43" s="128"/>
      <c r="BQ43" s="128"/>
      <c r="BR43" s="128"/>
      <c r="BS43" s="128"/>
      <c r="BT43" s="128"/>
      <c r="BU43" s="128"/>
      <c r="BV43" s="128"/>
      <c r="BW43" s="128"/>
      <c r="BX43" s="128"/>
      <c r="BY43" s="128"/>
      <c r="BZ43" s="128"/>
      <c r="CA43" s="128"/>
      <c r="CB43" s="128"/>
      <c r="CC43" s="128"/>
      <c r="CD43" s="128"/>
      <c r="CE43" s="128"/>
      <c r="CF43" s="128"/>
      <c r="CG43" s="128"/>
      <c r="CH43" s="128"/>
      <c r="CI43" s="128"/>
      <c r="CJ43" s="128"/>
      <c r="CK43" s="128"/>
      <c r="CL43" s="128"/>
      <c r="CM43" s="128"/>
      <c r="CN43" s="128"/>
      <c r="CO43" s="128"/>
      <c r="CP43" s="128"/>
      <c r="CQ43" s="128"/>
      <c r="CR43" s="128"/>
      <c r="CS43" s="128"/>
      <c r="CT43" s="128"/>
      <c r="CU43" s="128"/>
      <c r="CV43" s="128"/>
      <c r="CW43" s="128"/>
      <c r="CX43" s="128"/>
      <c r="CY43" s="128"/>
      <c r="CZ43" s="128"/>
      <c r="DA43" s="128"/>
      <c r="DB43" s="128"/>
      <c r="DC43" s="128"/>
      <c r="DD43" s="128"/>
      <c r="DE43" s="128"/>
      <c r="DF43" s="128"/>
      <c r="DG43" s="128"/>
      <c r="DH43" s="128"/>
      <c r="DI43" s="128"/>
      <c r="DJ43" s="128"/>
      <c r="DK43" s="128"/>
      <c r="DL43" s="128"/>
      <c r="DM43" s="128"/>
      <c r="DN43" s="128"/>
      <c r="DO43" s="128"/>
      <c r="DP43" s="128"/>
      <c r="DQ43" s="128"/>
      <c r="DR43" s="127"/>
      <c r="DS43" s="127"/>
      <c r="DT43" s="127"/>
      <c r="DU43" s="127"/>
      <c r="DV43" s="127"/>
      <c r="DW43" s="127"/>
      <c r="DX43" s="127"/>
      <c r="DY43" s="127"/>
      <c r="DZ43" s="127"/>
      <c r="EA43" s="127"/>
      <c r="EB43" s="127"/>
      <c r="EC43" s="127"/>
      <c r="ED43" s="127"/>
      <c r="EE43" s="127"/>
      <c r="EF43" s="127"/>
      <c r="EG43" s="127"/>
      <c r="EH43" s="127"/>
      <c r="EI43" s="127"/>
      <c r="EJ43" s="127"/>
      <c r="EK43" s="127"/>
      <c r="EL43" s="127"/>
      <c r="EM43" s="127"/>
    </row>
    <row r="44" spans="1:143">
      <c r="A44" s="127"/>
      <c r="B44" s="128"/>
      <c r="C44" s="128"/>
      <c r="D44" s="128"/>
      <c r="E44" s="128"/>
      <c r="F44" s="128"/>
      <c r="G44" s="128"/>
      <c r="H44" s="128"/>
      <c r="I44" s="128"/>
      <c r="J44" s="128"/>
      <c r="K44" s="128"/>
      <c r="L44" s="128"/>
      <c r="M44" s="128"/>
      <c r="N44" s="128"/>
      <c r="O44" s="128"/>
      <c r="P44" s="128"/>
      <c r="Q44" s="128"/>
      <c r="R44" s="128"/>
      <c r="S44" s="128"/>
      <c r="T44" s="128"/>
      <c r="U44" s="128"/>
      <c r="V44" s="128"/>
      <c r="W44" s="128"/>
      <c r="X44" s="128"/>
      <c r="Y44" s="128"/>
      <c r="Z44" s="128"/>
      <c r="AA44" s="128"/>
      <c r="AB44" s="128"/>
      <c r="AC44" s="128"/>
      <c r="AD44" s="128"/>
      <c r="AE44" s="128"/>
      <c r="AF44" s="128"/>
      <c r="AG44" s="128"/>
      <c r="AH44" s="128"/>
      <c r="AI44" s="128"/>
      <c r="AJ44" s="128"/>
      <c r="AK44" s="128"/>
      <c r="AL44" s="128"/>
      <c r="AM44" s="128"/>
      <c r="AN44" s="128"/>
      <c r="AO44" s="128"/>
      <c r="AP44" s="128"/>
      <c r="AQ44" s="128"/>
      <c r="AR44" s="128"/>
      <c r="AS44" s="128"/>
      <c r="AT44" s="128"/>
      <c r="AU44" s="128"/>
      <c r="AV44" s="128"/>
      <c r="AW44" s="128"/>
      <c r="AX44" s="128"/>
      <c r="AY44" s="128"/>
      <c r="AZ44" s="128"/>
      <c r="BA44" s="128"/>
      <c r="BB44" s="128"/>
      <c r="BC44" s="128"/>
      <c r="BD44" s="128"/>
      <c r="BE44" s="128"/>
      <c r="BF44" s="128"/>
      <c r="BG44" s="128"/>
      <c r="BH44" s="128"/>
      <c r="BI44" s="128"/>
      <c r="BJ44" s="128"/>
      <c r="BK44" s="128"/>
      <c r="BL44" s="128"/>
      <c r="BM44" s="128"/>
      <c r="BN44" s="128"/>
      <c r="BO44" s="128"/>
      <c r="BP44" s="128"/>
      <c r="BQ44" s="128"/>
      <c r="BR44" s="128"/>
      <c r="BS44" s="128"/>
      <c r="BT44" s="128"/>
      <c r="BU44" s="128"/>
      <c r="BV44" s="128"/>
      <c r="BW44" s="128"/>
      <c r="BX44" s="128"/>
      <c r="BY44" s="128"/>
      <c r="BZ44" s="128"/>
      <c r="CA44" s="128"/>
      <c r="CB44" s="128"/>
      <c r="CC44" s="128"/>
      <c r="CD44" s="128"/>
      <c r="CE44" s="128"/>
      <c r="CF44" s="128"/>
      <c r="CG44" s="128"/>
      <c r="CH44" s="128"/>
      <c r="CI44" s="128"/>
      <c r="CJ44" s="128"/>
      <c r="CK44" s="128"/>
      <c r="CL44" s="128"/>
      <c r="CM44" s="128"/>
      <c r="CN44" s="128"/>
      <c r="CO44" s="128"/>
      <c r="CP44" s="128"/>
      <c r="CQ44" s="128"/>
      <c r="CR44" s="128"/>
      <c r="CS44" s="128"/>
      <c r="CT44" s="128"/>
      <c r="CU44" s="128"/>
      <c r="CV44" s="128"/>
      <c r="CW44" s="128"/>
      <c r="CX44" s="128"/>
      <c r="CY44" s="128"/>
      <c r="CZ44" s="128"/>
      <c r="DA44" s="128"/>
      <c r="DB44" s="128"/>
      <c r="DC44" s="128"/>
      <c r="DD44" s="128"/>
      <c r="DE44" s="128"/>
      <c r="DF44" s="128"/>
      <c r="DG44" s="128"/>
      <c r="DH44" s="128"/>
      <c r="DI44" s="128"/>
      <c r="DJ44" s="128"/>
      <c r="DK44" s="128"/>
      <c r="DL44" s="128"/>
      <c r="DM44" s="128"/>
      <c r="DN44" s="128"/>
      <c r="DO44" s="128"/>
      <c r="DP44" s="128"/>
      <c r="DQ44" s="128"/>
      <c r="DR44" s="127"/>
      <c r="DS44" s="127"/>
      <c r="DT44" s="127"/>
      <c r="DU44" s="127"/>
      <c r="DV44" s="127"/>
      <c r="DW44" s="127"/>
      <c r="DX44" s="127"/>
      <c r="DY44" s="127"/>
      <c r="DZ44" s="127"/>
      <c r="EA44" s="127"/>
      <c r="EB44" s="127"/>
      <c r="EC44" s="127"/>
      <c r="ED44" s="127"/>
      <c r="EE44" s="127"/>
      <c r="EF44" s="127"/>
      <c r="EG44" s="127"/>
      <c r="EH44" s="127"/>
      <c r="EI44" s="127"/>
      <c r="EJ44" s="127"/>
      <c r="EK44" s="127"/>
      <c r="EL44" s="127"/>
      <c r="EM44" s="127"/>
    </row>
    <row r="45" spans="1:143">
      <c r="A45" s="127"/>
      <c r="B45" s="128"/>
      <c r="C45" s="128"/>
      <c r="D45" s="128"/>
      <c r="E45" s="128"/>
      <c r="F45" s="128"/>
      <c r="G45" s="128"/>
      <c r="H45" s="128"/>
      <c r="I45" s="128"/>
      <c r="J45" s="128"/>
      <c r="K45" s="128"/>
      <c r="L45" s="128"/>
      <c r="M45" s="128"/>
      <c r="N45" s="128"/>
      <c r="O45" s="128"/>
      <c r="P45" s="128"/>
      <c r="Q45" s="128"/>
      <c r="R45" s="128"/>
      <c r="S45" s="128"/>
      <c r="T45" s="128"/>
      <c r="U45" s="128"/>
      <c r="V45" s="128"/>
      <c r="W45" s="128"/>
      <c r="X45" s="128"/>
      <c r="Y45" s="128"/>
      <c r="Z45" s="128"/>
      <c r="AA45" s="128"/>
      <c r="AB45" s="128"/>
      <c r="AC45" s="128"/>
      <c r="AD45" s="128"/>
      <c r="AE45" s="128"/>
      <c r="AF45" s="128"/>
      <c r="AG45" s="128"/>
      <c r="AH45" s="128"/>
      <c r="AI45" s="128"/>
      <c r="AJ45" s="128"/>
      <c r="AK45" s="128"/>
      <c r="AL45" s="128"/>
      <c r="AM45" s="128"/>
      <c r="AN45" s="128"/>
      <c r="AO45" s="128"/>
      <c r="AP45" s="128"/>
      <c r="AQ45" s="128"/>
      <c r="AR45" s="128"/>
      <c r="AS45" s="128"/>
      <c r="AT45" s="128"/>
      <c r="AU45" s="128"/>
      <c r="AV45" s="128"/>
      <c r="AW45" s="128"/>
      <c r="AX45" s="128"/>
      <c r="AY45" s="128"/>
      <c r="AZ45" s="128"/>
      <c r="BA45" s="128"/>
      <c r="BB45" s="128"/>
      <c r="BC45" s="128"/>
      <c r="BD45" s="128"/>
      <c r="BE45" s="128"/>
      <c r="BF45" s="128"/>
      <c r="BG45" s="128"/>
      <c r="BH45" s="128"/>
      <c r="BI45" s="128"/>
      <c r="BJ45" s="128"/>
      <c r="BK45" s="128"/>
      <c r="BL45" s="128"/>
      <c r="BM45" s="128"/>
      <c r="BN45" s="128"/>
      <c r="BO45" s="128"/>
      <c r="BP45" s="128"/>
      <c r="BQ45" s="128"/>
      <c r="BR45" s="128"/>
      <c r="BS45" s="128"/>
      <c r="BT45" s="128"/>
      <c r="BU45" s="128"/>
      <c r="BV45" s="128"/>
      <c r="BW45" s="128"/>
      <c r="BX45" s="128"/>
      <c r="BY45" s="128"/>
      <c r="BZ45" s="128"/>
      <c r="CA45" s="128"/>
      <c r="CB45" s="128"/>
      <c r="CC45" s="128"/>
      <c r="CD45" s="128"/>
      <c r="CE45" s="128"/>
      <c r="CF45" s="128"/>
      <c r="CG45" s="128"/>
      <c r="CH45" s="128"/>
      <c r="CI45" s="128"/>
      <c r="CJ45" s="128"/>
      <c r="CK45" s="128"/>
      <c r="CL45" s="128"/>
      <c r="CM45" s="128"/>
      <c r="CN45" s="128"/>
      <c r="CO45" s="128"/>
      <c r="CP45" s="128"/>
      <c r="CQ45" s="128"/>
      <c r="CR45" s="128"/>
      <c r="CS45" s="128"/>
      <c r="CT45" s="128"/>
      <c r="CU45" s="128"/>
      <c r="CV45" s="128"/>
      <c r="CW45" s="128"/>
      <c r="CX45" s="128"/>
      <c r="CY45" s="128"/>
      <c r="CZ45" s="128"/>
      <c r="DA45" s="128"/>
      <c r="DB45" s="128"/>
      <c r="DC45" s="128"/>
      <c r="DD45" s="128"/>
      <c r="DE45" s="128"/>
      <c r="DF45" s="128"/>
      <c r="DG45" s="128"/>
      <c r="DH45" s="128"/>
      <c r="DI45" s="128"/>
      <c r="DJ45" s="128"/>
      <c r="DK45" s="128"/>
      <c r="DL45" s="128"/>
      <c r="DM45" s="128"/>
      <c r="DN45" s="128"/>
      <c r="DO45" s="128"/>
      <c r="DP45" s="128"/>
      <c r="DQ45" s="128"/>
      <c r="DR45" s="127"/>
      <c r="DS45" s="127"/>
      <c r="DT45" s="127"/>
      <c r="DU45" s="127"/>
      <c r="DV45" s="127"/>
      <c r="DW45" s="127"/>
      <c r="DX45" s="127"/>
      <c r="DY45" s="127"/>
      <c r="DZ45" s="127"/>
      <c r="EA45" s="127"/>
      <c r="EB45" s="127"/>
      <c r="EC45" s="127"/>
      <c r="ED45" s="127"/>
      <c r="EE45" s="127"/>
      <c r="EF45" s="127"/>
      <c r="EG45" s="127"/>
      <c r="EH45" s="127"/>
      <c r="EI45" s="127"/>
      <c r="EJ45" s="127"/>
      <c r="EK45" s="127"/>
      <c r="EL45" s="127"/>
      <c r="EM45" s="127"/>
    </row>
    <row r="46" spans="1:143">
      <c r="A46" s="127"/>
      <c r="B46" s="128"/>
      <c r="C46" s="128"/>
      <c r="D46" s="128"/>
      <c r="E46" s="128"/>
      <c r="F46" s="128"/>
      <c r="G46" s="128"/>
      <c r="H46" s="128"/>
      <c r="I46" s="128"/>
      <c r="J46" s="128"/>
      <c r="K46" s="128"/>
      <c r="L46" s="128"/>
      <c r="M46" s="128"/>
      <c r="N46" s="128"/>
      <c r="O46" s="128"/>
      <c r="P46" s="128"/>
      <c r="Q46" s="128"/>
      <c r="R46" s="128"/>
      <c r="S46" s="128"/>
      <c r="T46" s="128"/>
      <c r="U46" s="128"/>
      <c r="V46" s="128"/>
      <c r="W46" s="128"/>
      <c r="X46" s="128"/>
      <c r="Y46" s="128"/>
      <c r="Z46" s="128"/>
      <c r="AA46" s="128"/>
      <c r="AB46" s="128"/>
      <c r="AC46" s="128"/>
      <c r="AD46" s="128"/>
      <c r="AE46" s="128"/>
      <c r="AF46" s="128"/>
      <c r="AG46" s="128"/>
      <c r="AH46" s="128"/>
      <c r="AI46" s="128"/>
      <c r="AJ46" s="128"/>
      <c r="AK46" s="128"/>
      <c r="AL46" s="128"/>
      <c r="AM46" s="128"/>
      <c r="AN46" s="128"/>
      <c r="AO46" s="128"/>
      <c r="AP46" s="128"/>
      <c r="AQ46" s="128"/>
      <c r="AR46" s="128"/>
      <c r="AS46" s="128"/>
      <c r="AT46" s="128"/>
      <c r="AU46" s="128"/>
      <c r="AV46" s="128"/>
      <c r="AW46" s="128"/>
      <c r="AX46" s="128"/>
      <c r="AY46" s="128"/>
      <c r="AZ46" s="128"/>
      <c r="BA46" s="128"/>
      <c r="BB46" s="128"/>
      <c r="BC46" s="128"/>
      <c r="BD46" s="128"/>
      <c r="BE46" s="128"/>
      <c r="BF46" s="128"/>
      <c r="BG46" s="128"/>
      <c r="BH46" s="128"/>
      <c r="BI46" s="128"/>
      <c r="BJ46" s="128"/>
      <c r="BK46" s="128"/>
      <c r="BL46" s="128"/>
      <c r="BM46" s="128"/>
      <c r="BN46" s="128"/>
      <c r="BO46" s="128"/>
      <c r="BP46" s="128"/>
      <c r="BQ46" s="128"/>
      <c r="BR46" s="128"/>
      <c r="BS46" s="128"/>
      <c r="BT46" s="128"/>
      <c r="BU46" s="128"/>
      <c r="BV46" s="128"/>
      <c r="BW46" s="128"/>
      <c r="BX46" s="128"/>
      <c r="BY46" s="128"/>
      <c r="BZ46" s="128"/>
      <c r="CA46" s="128"/>
      <c r="CB46" s="128"/>
      <c r="CC46" s="128"/>
      <c r="CD46" s="128"/>
      <c r="CE46" s="128"/>
      <c r="CF46" s="128"/>
      <c r="CG46" s="128"/>
      <c r="CH46" s="128"/>
      <c r="CI46" s="128"/>
      <c r="CJ46" s="128"/>
      <c r="CK46" s="128"/>
      <c r="CL46" s="128"/>
      <c r="CM46" s="128"/>
      <c r="CN46" s="128"/>
      <c r="CO46" s="128"/>
      <c r="CP46" s="128"/>
      <c r="CQ46" s="128"/>
      <c r="CR46" s="128"/>
      <c r="CS46" s="128"/>
      <c r="CT46" s="128"/>
      <c r="CU46" s="128"/>
      <c r="CV46" s="128"/>
      <c r="CW46" s="128"/>
      <c r="CX46" s="128"/>
      <c r="CY46" s="128"/>
      <c r="CZ46" s="128"/>
      <c r="DA46" s="128"/>
      <c r="DB46" s="128"/>
      <c r="DC46" s="128"/>
      <c r="DD46" s="128"/>
      <c r="DE46" s="128"/>
      <c r="DF46" s="128"/>
      <c r="DG46" s="128"/>
      <c r="DH46" s="128"/>
      <c r="DI46" s="128"/>
      <c r="DJ46" s="128"/>
      <c r="DK46" s="128"/>
      <c r="DL46" s="128"/>
      <c r="DM46" s="128"/>
      <c r="DN46" s="128"/>
      <c r="DO46" s="128"/>
      <c r="DP46" s="128"/>
      <c r="DQ46" s="128"/>
      <c r="DR46" s="127"/>
      <c r="DS46" s="127"/>
      <c r="DT46" s="127"/>
      <c r="DU46" s="127"/>
      <c r="DV46" s="127"/>
      <c r="DW46" s="127"/>
      <c r="DX46" s="127"/>
      <c r="DY46" s="127"/>
      <c r="DZ46" s="127"/>
      <c r="EA46" s="127"/>
      <c r="EB46" s="127"/>
      <c r="EC46" s="127"/>
      <c r="ED46" s="127"/>
      <c r="EE46" s="127"/>
      <c r="EF46" s="127"/>
      <c r="EG46" s="127"/>
      <c r="EH46" s="127"/>
      <c r="EI46" s="127"/>
      <c r="EJ46" s="127"/>
      <c r="EK46" s="127"/>
      <c r="EL46" s="127"/>
      <c r="EM46" s="127"/>
    </row>
    <row r="47" spans="1:143">
      <c r="A47" s="127"/>
      <c r="B47" s="128"/>
      <c r="C47" s="128"/>
      <c r="D47" s="128"/>
      <c r="E47" s="128"/>
      <c r="F47" s="128"/>
      <c r="G47" s="128"/>
      <c r="H47" s="128"/>
      <c r="I47" s="128"/>
      <c r="J47" s="128"/>
      <c r="K47" s="128"/>
      <c r="L47" s="128"/>
      <c r="M47" s="128"/>
      <c r="N47" s="128"/>
      <c r="O47" s="128"/>
      <c r="P47" s="128"/>
      <c r="Q47" s="128"/>
      <c r="R47" s="128"/>
      <c r="S47" s="128"/>
      <c r="T47" s="128"/>
      <c r="U47" s="128"/>
      <c r="V47" s="128"/>
      <c r="W47" s="128"/>
      <c r="X47" s="128"/>
      <c r="Y47" s="128"/>
      <c r="Z47" s="128"/>
      <c r="AA47" s="128"/>
      <c r="AB47" s="128"/>
      <c r="AC47" s="128"/>
      <c r="AD47" s="128"/>
      <c r="AE47" s="128"/>
      <c r="AF47" s="128"/>
      <c r="AG47" s="128"/>
      <c r="AH47" s="128"/>
      <c r="AI47" s="128"/>
      <c r="AJ47" s="128"/>
      <c r="AK47" s="128"/>
      <c r="AL47" s="128"/>
      <c r="AM47" s="128"/>
      <c r="AN47" s="128"/>
      <c r="AO47" s="128"/>
      <c r="AP47" s="128"/>
      <c r="AQ47" s="128"/>
      <c r="AR47" s="128"/>
      <c r="AS47" s="128"/>
      <c r="AT47" s="128"/>
      <c r="AU47" s="128"/>
      <c r="AV47" s="128"/>
      <c r="AW47" s="128"/>
      <c r="AX47" s="128"/>
      <c r="AY47" s="128"/>
      <c r="AZ47" s="128"/>
      <c r="BA47" s="128"/>
      <c r="BB47" s="128"/>
      <c r="BC47" s="128"/>
      <c r="BD47" s="128"/>
      <c r="BE47" s="128"/>
      <c r="BF47" s="128"/>
      <c r="BG47" s="128"/>
      <c r="BH47" s="128"/>
      <c r="BI47" s="128"/>
      <c r="BJ47" s="128"/>
      <c r="BK47" s="128"/>
      <c r="BL47" s="128"/>
      <c r="BM47" s="128"/>
      <c r="BN47" s="128"/>
      <c r="BO47" s="128"/>
      <c r="BP47" s="128"/>
      <c r="BQ47" s="128"/>
      <c r="BR47" s="128"/>
      <c r="BS47" s="128"/>
      <c r="BT47" s="128"/>
      <c r="BU47" s="128"/>
      <c r="BV47" s="128"/>
      <c r="BW47" s="128"/>
      <c r="BX47" s="128"/>
      <c r="BY47" s="128"/>
      <c r="BZ47" s="128"/>
      <c r="CA47" s="128"/>
      <c r="CB47" s="128"/>
      <c r="CC47" s="128"/>
      <c r="CD47" s="128"/>
      <c r="CE47" s="128"/>
      <c r="CF47" s="128"/>
      <c r="CG47" s="128"/>
      <c r="CH47" s="128"/>
      <c r="CI47" s="128"/>
      <c r="CJ47" s="128"/>
      <c r="CK47" s="128"/>
      <c r="CL47" s="128"/>
      <c r="CM47" s="128"/>
      <c r="CN47" s="128"/>
      <c r="CO47" s="128"/>
      <c r="CP47" s="128"/>
      <c r="CQ47" s="128"/>
      <c r="CR47" s="128"/>
      <c r="CS47" s="128"/>
      <c r="CT47" s="128"/>
      <c r="CU47" s="128"/>
      <c r="CV47" s="128"/>
      <c r="CW47" s="128"/>
      <c r="CX47" s="128"/>
      <c r="CY47" s="128"/>
      <c r="CZ47" s="128"/>
      <c r="DA47" s="128"/>
      <c r="DB47" s="128"/>
      <c r="DC47" s="128"/>
      <c r="DD47" s="128"/>
      <c r="DE47" s="128"/>
      <c r="DF47" s="128"/>
      <c r="DG47" s="128"/>
      <c r="DH47" s="128"/>
      <c r="DI47" s="128"/>
      <c r="DJ47" s="128"/>
      <c r="DK47" s="128"/>
      <c r="DL47" s="128"/>
      <c r="DM47" s="128"/>
      <c r="DN47" s="128"/>
      <c r="DO47" s="128"/>
      <c r="DP47" s="128"/>
      <c r="DQ47" s="128"/>
      <c r="DR47" s="127"/>
      <c r="DS47" s="127"/>
      <c r="DT47" s="127"/>
      <c r="DU47" s="127"/>
      <c r="DV47" s="127"/>
      <c r="DW47" s="127"/>
      <c r="DX47" s="127"/>
      <c r="DY47" s="127"/>
      <c r="DZ47" s="127"/>
      <c r="EA47" s="127"/>
      <c r="EB47" s="127"/>
      <c r="EC47" s="127"/>
      <c r="ED47" s="127"/>
      <c r="EE47" s="127"/>
      <c r="EF47" s="127"/>
      <c r="EG47" s="127"/>
      <c r="EH47" s="127"/>
      <c r="EI47" s="127"/>
      <c r="EJ47" s="127"/>
      <c r="EK47" s="127"/>
      <c r="EL47" s="127"/>
      <c r="EM47" s="127"/>
    </row>
    <row r="48" spans="1:143">
      <c r="A48" s="127"/>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c r="AA48" s="128"/>
      <c r="AB48" s="128"/>
      <c r="AC48" s="128"/>
      <c r="AD48" s="128"/>
      <c r="AE48" s="128"/>
      <c r="AF48" s="128"/>
      <c r="AG48" s="128"/>
      <c r="AH48" s="128"/>
      <c r="AI48" s="128"/>
      <c r="AJ48" s="128"/>
      <c r="AK48" s="128"/>
      <c r="AL48" s="128"/>
      <c r="AM48" s="128"/>
      <c r="AN48" s="128"/>
      <c r="AO48" s="128"/>
      <c r="AP48" s="128"/>
      <c r="AQ48" s="128"/>
      <c r="AR48" s="128"/>
      <c r="AS48" s="128"/>
      <c r="AT48" s="128"/>
      <c r="AU48" s="128"/>
      <c r="AV48" s="128"/>
      <c r="AW48" s="128"/>
      <c r="AX48" s="128"/>
      <c r="AY48" s="128"/>
      <c r="AZ48" s="128"/>
      <c r="BA48" s="128"/>
      <c r="BB48" s="128"/>
      <c r="BC48" s="128"/>
      <c r="BD48" s="128"/>
      <c r="BE48" s="128"/>
      <c r="BF48" s="128"/>
      <c r="BG48" s="128"/>
      <c r="BH48" s="128"/>
      <c r="BI48" s="128"/>
      <c r="BJ48" s="128"/>
      <c r="BK48" s="128"/>
      <c r="BL48" s="128"/>
      <c r="BM48" s="128"/>
      <c r="BN48" s="128"/>
      <c r="BO48" s="128"/>
      <c r="BP48" s="128"/>
      <c r="BQ48" s="128"/>
      <c r="BR48" s="128"/>
      <c r="BS48" s="128"/>
      <c r="BT48" s="128"/>
      <c r="BU48" s="128"/>
      <c r="BV48" s="128"/>
      <c r="BW48" s="128"/>
      <c r="BX48" s="128"/>
      <c r="BY48" s="128"/>
      <c r="BZ48" s="128"/>
      <c r="CA48" s="128"/>
      <c r="CB48" s="128"/>
      <c r="CC48" s="128"/>
      <c r="CD48" s="128"/>
      <c r="CE48" s="128"/>
      <c r="CF48" s="128"/>
      <c r="CG48" s="128"/>
      <c r="CH48" s="128"/>
      <c r="CI48" s="128"/>
      <c r="CJ48" s="128"/>
      <c r="CK48" s="128"/>
      <c r="CL48" s="128"/>
      <c r="CM48" s="128"/>
      <c r="CN48" s="128"/>
      <c r="CO48" s="128"/>
      <c r="CP48" s="128"/>
      <c r="CQ48" s="128"/>
      <c r="CR48" s="128"/>
      <c r="CS48" s="128"/>
      <c r="CT48" s="128"/>
      <c r="CU48" s="128"/>
      <c r="CV48" s="128"/>
      <c r="CW48" s="128"/>
      <c r="CX48" s="128"/>
      <c r="CY48" s="128"/>
      <c r="CZ48" s="128"/>
      <c r="DA48" s="128"/>
      <c r="DB48" s="128"/>
      <c r="DC48" s="128"/>
      <c r="DD48" s="128"/>
      <c r="DE48" s="128"/>
      <c r="DF48" s="128"/>
      <c r="DG48" s="128"/>
      <c r="DH48" s="128"/>
      <c r="DI48" s="128"/>
      <c r="DJ48" s="128"/>
      <c r="DK48" s="128"/>
      <c r="DL48" s="128"/>
      <c r="DM48" s="128"/>
      <c r="DN48" s="128"/>
      <c r="DO48" s="128"/>
      <c r="DP48" s="128"/>
      <c r="DQ48" s="128"/>
      <c r="DR48" s="127"/>
      <c r="DS48" s="127"/>
      <c r="DT48" s="127"/>
      <c r="DU48" s="127"/>
      <c r="DV48" s="127"/>
      <c r="DW48" s="127"/>
      <c r="DX48" s="127"/>
      <c r="DY48" s="127"/>
      <c r="DZ48" s="127"/>
      <c r="EA48" s="127"/>
      <c r="EB48" s="127"/>
      <c r="EC48" s="127"/>
      <c r="ED48" s="127"/>
      <c r="EE48" s="127"/>
      <c r="EF48" s="127"/>
      <c r="EG48" s="127"/>
      <c r="EH48" s="127"/>
      <c r="EI48" s="127"/>
      <c r="EJ48" s="127"/>
      <c r="EK48" s="127"/>
      <c r="EL48" s="127"/>
      <c r="EM48" s="127"/>
    </row>
    <row r="49" spans="1:143">
      <c r="A49" s="127"/>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c r="AA49" s="128"/>
      <c r="AB49" s="128"/>
      <c r="AC49" s="128"/>
      <c r="AD49" s="128"/>
      <c r="AE49" s="128"/>
      <c r="AF49" s="128"/>
      <c r="AG49" s="128"/>
      <c r="AH49" s="128"/>
      <c r="AI49" s="128"/>
      <c r="AJ49" s="128"/>
      <c r="AK49" s="128"/>
      <c r="AL49" s="128"/>
      <c r="AM49" s="128"/>
      <c r="AN49" s="128"/>
      <c r="AO49" s="128"/>
      <c r="AP49" s="128"/>
      <c r="AQ49" s="128"/>
      <c r="AR49" s="128"/>
      <c r="AS49" s="128"/>
      <c r="AT49" s="128"/>
      <c r="AU49" s="128"/>
      <c r="AV49" s="128"/>
      <c r="AW49" s="128"/>
      <c r="AX49" s="128"/>
      <c r="AY49" s="128"/>
      <c r="AZ49" s="128"/>
      <c r="BA49" s="128"/>
      <c r="BB49" s="128"/>
      <c r="BC49" s="128"/>
      <c r="BD49" s="128"/>
      <c r="BE49" s="128"/>
      <c r="BF49" s="128"/>
      <c r="BG49" s="128"/>
      <c r="BH49" s="128"/>
      <c r="BI49" s="128"/>
      <c r="BJ49" s="128"/>
      <c r="BK49" s="128"/>
      <c r="BL49" s="128"/>
      <c r="BM49" s="128"/>
      <c r="BN49" s="128"/>
      <c r="BO49" s="128"/>
      <c r="BP49" s="128"/>
      <c r="BQ49" s="128"/>
      <c r="BR49" s="128"/>
      <c r="BS49" s="128"/>
      <c r="BT49" s="128"/>
      <c r="BU49" s="128"/>
      <c r="BV49" s="128"/>
      <c r="BW49" s="128"/>
      <c r="BX49" s="128"/>
      <c r="BY49" s="128"/>
      <c r="BZ49" s="128"/>
      <c r="CA49" s="128"/>
      <c r="CB49" s="128"/>
      <c r="CC49" s="128"/>
      <c r="CD49" s="128"/>
      <c r="CE49" s="128"/>
      <c r="CF49" s="128"/>
      <c r="CG49" s="128"/>
      <c r="CH49" s="128"/>
      <c r="CI49" s="128"/>
      <c r="CJ49" s="128"/>
      <c r="CK49" s="128"/>
      <c r="CL49" s="128"/>
      <c r="CM49" s="128"/>
      <c r="CN49" s="128"/>
      <c r="CO49" s="128"/>
      <c r="CP49" s="128"/>
      <c r="CQ49" s="128"/>
      <c r="CR49" s="128"/>
      <c r="CS49" s="128"/>
      <c r="CT49" s="128"/>
      <c r="CU49" s="128"/>
      <c r="CV49" s="128"/>
      <c r="CW49" s="128"/>
      <c r="CX49" s="128"/>
      <c r="CY49" s="128"/>
      <c r="CZ49" s="128"/>
      <c r="DA49" s="128"/>
      <c r="DB49" s="128"/>
      <c r="DC49" s="128"/>
      <c r="DD49" s="128"/>
      <c r="DE49" s="128"/>
      <c r="DF49" s="128"/>
      <c r="DG49" s="128"/>
      <c r="DH49" s="128"/>
      <c r="DI49" s="128"/>
      <c r="DJ49" s="128"/>
      <c r="DK49" s="128"/>
      <c r="DL49" s="128"/>
      <c r="DM49" s="128"/>
      <c r="DN49" s="128"/>
      <c r="DO49" s="128"/>
      <c r="DP49" s="128"/>
      <c r="DQ49" s="128"/>
      <c r="DR49" s="127"/>
      <c r="DS49" s="127"/>
      <c r="DT49" s="127"/>
      <c r="DU49" s="127"/>
      <c r="DV49" s="127"/>
      <c r="DW49" s="127"/>
      <c r="DX49" s="127"/>
      <c r="DY49" s="127"/>
      <c r="DZ49" s="127"/>
      <c r="EA49" s="127"/>
      <c r="EB49" s="127"/>
      <c r="EC49" s="127"/>
      <c r="ED49" s="127"/>
      <c r="EE49" s="127"/>
      <c r="EF49" s="127"/>
      <c r="EG49" s="127"/>
      <c r="EH49" s="127"/>
      <c r="EI49" s="127"/>
      <c r="EJ49" s="127"/>
      <c r="EK49" s="127"/>
      <c r="EL49" s="127"/>
      <c r="EM49" s="127"/>
    </row>
    <row r="50" spans="1:143">
      <c r="A50" s="127"/>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c r="AA50" s="128"/>
      <c r="AB50" s="128"/>
      <c r="AC50" s="128"/>
      <c r="AD50" s="128"/>
      <c r="AE50" s="128"/>
      <c r="AF50" s="128"/>
      <c r="AG50" s="128"/>
      <c r="AH50" s="128"/>
      <c r="AI50" s="128"/>
      <c r="AJ50" s="128"/>
      <c r="AK50" s="128"/>
      <c r="AL50" s="128"/>
      <c r="AM50" s="128"/>
      <c r="AN50" s="128"/>
      <c r="AO50" s="128"/>
      <c r="AP50" s="128"/>
      <c r="AQ50" s="128"/>
      <c r="AR50" s="128"/>
      <c r="AS50" s="128"/>
      <c r="AT50" s="128"/>
      <c r="AU50" s="128"/>
      <c r="AV50" s="128"/>
      <c r="AW50" s="128"/>
      <c r="AX50" s="128"/>
      <c r="AY50" s="128"/>
      <c r="AZ50" s="128"/>
      <c r="BA50" s="128"/>
      <c r="BB50" s="128"/>
      <c r="BC50" s="128"/>
      <c r="BD50" s="128"/>
      <c r="BE50" s="128"/>
      <c r="BF50" s="128"/>
      <c r="BG50" s="128"/>
      <c r="BH50" s="128"/>
      <c r="BI50" s="128"/>
      <c r="BJ50" s="128"/>
      <c r="BK50" s="128"/>
      <c r="BL50" s="128"/>
      <c r="BM50" s="128"/>
      <c r="BN50" s="128"/>
      <c r="BO50" s="128"/>
      <c r="BP50" s="128"/>
      <c r="BQ50" s="128"/>
      <c r="BR50" s="128"/>
      <c r="BS50" s="128"/>
      <c r="BT50" s="128"/>
      <c r="BU50" s="128"/>
      <c r="BV50" s="128"/>
      <c r="BW50" s="128"/>
      <c r="BX50" s="128"/>
      <c r="BY50" s="128"/>
      <c r="BZ50" s="128"/>
      <c r="CA50" s="128"/>
      <c r="CB50" s="128"/>
      <c r="CC50" s="128"/>
      <c r="CD50" s="128"/>
      <c r="CE50" s="128"/>
      <c r="CF50" s="128"/>
      <c r="CG50" s="128"/>
      <c r="CH50" s="128"/>
      <c r="CI50" s="128"/>
      <c r="CJ50" s="128"/>
      <c r="CK50" s="128"/>
      <c r="CL50" s="128"/>
      <c r="CM50" s="128"/>
      <c r="CN50" s="128"/>
      <c r="CO50" s="128"/>
      <c r="CP50" s="128"/>
      <c r="CQ50" s="128"/>
      <c r="CR50" s="128"/>
      <c r="CS50" s="128"/>
      <c r="CT50" s="128"/>
      <c r="CU50" s="128"/>
      <c r="CV50" s="128"/>
      <c r="CW50" s="128"/>
      <c r="CX50" s="128"/>
      <c r="CY50" s="128"/>
      <c r="CZ50" s="128"/>
      <c r="DA50" s="128"/>
      <c r="DB50" s="128"/>
      <c r="DC50" s="128"/>
      <c r="DD50" s="128"/>
      <c r="DE50" s="128"/>
      <c r="DF50" s="128"/>
      <c r="DG50" s="128"/>
      <c r="DH50" s="128"/>
      <c r="DI50" s="128"/>
      <c r="DJ50" s="128"/>
      <c r="DK50" s="128"/>
      <c r="DL50" s="128"/>
      <c r="DM50" s="128"/>
      <c r="DN50" s="128"/>
      <c r="DO50" s="128"/>
      <c r="DP50" s="128"/>
      <c r="DQ50" s="128"/>
      <c r="DR50" s="127"/>
      <c r="DS50" s="127"/>
      <c r="DT50" s="127"/>
      <c r="DU50" s="127"/>
      <c r="DV50" s="127"/>
      <c r="DW50" s="127"/>
      <c r="DX50" s="127"/>
      <c r="DY50" s="127"/>
      <c r="DZ50" s="127"/>
      <c r="EA50" s="127"/>
      <c r="EB50" s="127"/>
      <c r="EC50" s="127"/>
      <c r="ED50" s="127"/>
      <c r="EE50" s="127"/>
      <c r="EF50" s="127"/>
      <c r="EG50" s="127"/>
      <c r="EH50" s="127"/>
      <c r="EI50" s="127"/>
      <c r="EJ50" s="127"/>
      <c r="EK50" s="127"/>
      <c r="EL50" s="127"/>
      <c r="EM50" s="127"/>
    </row>
    <row r="51" spans="1:143">
      <c r="A51" s="127"/>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c r="AA51" s="128"/>
      <c r="AB51" s="128"/>
      <c r="AC51" s="128"/>
      <c r="AD51" s="128"/>
      <c r="AE51" s="128"/>
      <c r="AF51" s="128"/>
      <c r="AG51" s="128"/>
      <c r="AH51" s="128"/>
      <c r="AI51" s="128"/>
      <c r="AJ51" s="128"/>
      <c r="AK51" s="128"/>
      <c r="AL51" s="128"/>
      <c r="AM51" s="128"/>
      <c r="AN51" s="128"/>
      <c r="AO51" s="128"/>
      <c r="AP51" s="128"/>
      <c r="AQ51" s="128"/>
      <c r="AR51" s="128"/>
      <c r="AS51" s="128"/>
      <c r="AT51" s="128"/>
      <c r="AU51" s="128"/>
      <c r="AV51" s="128"/>
      <c r="AW51" s="128"/>
      <c r="AX51" s="128"/>
      <c r="AY51" s="128"/>
      <c r="AZ51" s="128"/>
      <c r="BA51" s="128"/>
      <c r="BB51" s="128"/>
      <c r="BC51" s="128"/>
      <c r="BD51" s="128"/>
      <c r="BE51" s="128"/>
      <c r="BF51" s="128"/>
      <c r="BG51" s="128"/>
      <c r="BH51" s="128"/>
      <c r="BI51" s="128"/>
      <c r="BJ51" s="128"/>
      <c r="BK51" s="128"/>
      <c r="BL51" s="128"/>
      <c r="BM51" s="128"/>
      <c r="BN51" s="128"/>
      <c r="BO51" s="128"/>
      <c r="BP51" s="128"/>
      <c r="BQ51" s="128"/>
      <c r="BR51" s="128"/>
      <c r="BS51" s="128"/>
      <c r="BT51" s="128"/>
      <c r="BU51" s="128"/>
      <c r="BV51" s="128"/>
      <c r="BW51" s="128"/>
      <c r="BX51" s="128"/>
      <c r="BY51" s="128"/>
      <c r="BZ51" s="128"/>
      <c r="CA51" s="128"/>
      <c r="CB51" s="128"/>
      <c r="CC51" s="128"/>
      <c r="CD51" s="128"/>
      <c r="CE51" s="128"/>
      <c r="CF51" s="128"/>
      <c r="CG51" s="128"/>
      <c r="CH51" s="128"/>
      <c r="CI51" s="128"/>
      <c r="CJ51" s="128"/>
      <c r="CK51" s="128"/>
      <c r="CL51" s="128"/>
      <c r="CM51" s="128"/>
      <c r="CN51" s="128"/>
      <c r="CO51" s="128"/>
      <c r="CP51" s="128"/>
      <c r="CQ51" s="128"/>
      <c r="CR51" s="128"/>
      <c r="CS51" s="128"/>
      <c r="CT51" s="128"/>
      <c r="CU51" s="128"/>
      <c r="CV51" s="128"/>
      <c r="CW51" s="128"/>
      <c r="CX51" s="128"/>
      <c r="CY51" s="128"/>
      <c r="CZ51" s="128"/>
      <c r="DA51" s="128"/>
      <c r="DB51" s="128"/>
      <c r="DC51" s="128"/>
      <c r="DD51" s="128"/>
      <c r="DE51" s="128"/>
      <c r="DF51" s="128"/>
      <c r="DG51" s="128"/>
      <c r="DH51" s="128"/>
      <c r="DI51" s="128"/>
      <c r="DJ51" s="128"/>
      <c r="DK51" s="128"/>
      <c r="DL51" s="128"/>
      <c r="DM51" s="128"/>
      <c r="DN51" s="128"/>
      <c r="DO51" s="128"/>
      <c r="DP51" s="128"/>
      <c r="DQ51" s="128"/>
      <c r="DR51" s="127"/>
      <c r="DS51" s="127"/>
      <c r="DT51" s="127"/>
      <c r="DU51" s="127"/>
      <c r="DV51" s="127"/>
      <c r="DW51" s="127"/>
      <c r="DX51" s="127"/>
      <c r="DY51" s="127"/>
      <c r="DZ51" s="127"/>
      <c r="EA51" s="127"/>
      <c r="EB51" s="127"/>
      <c r="EC51" s="127"/>
      <c r="ED51" s="127"/>
      <c r="EE51" s="127"/>
      <c r="EF51" s="127"/>
      <c r="EG51" s="127"/>
      <c r="EH51" s="127"/>
      <c r="EI51" s="127"/>
      <c r="EJ51" s="127"/>
      <c r="EK51" s="127"/>
      <c r="EL51" s="127"/>
      <c r="EM51" s="127"/>
    </row>
    <row r="52" spans="1:143">
      <c r="A52" s="127"/>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c r="AA52" s="128"/>
      <c r="AB52" s="128"/>
      <c r="AC52" s="128"/>
      <c r="AD52" s="128"/>
      <c r="AE52" s="128"/>
      <c r="AF52" s="128"/>
      <c r="AG52" s="128"/>
      <c r="AH52" s="128"/>
      <c r="AI52" s="128"/>
      <c r="AJ52" s="128"/>
      <c r="AK52" s="128"/>
      <c r="AL52" s="128"/>
      <c r="AM52" s="128"/>
      <c r="AN52" s="128"/>
      <c r="AO52" s="128"/>
      <c r="AP52" s="128"/>
      <c r="AQ52" s="128"/>
      <c r="AR52" s="128"/>
      <c r="AS52" s="128"/>
      <c r="AT52" s="128"/>
      <c r="AU52" s="128"/>
      <c r="AV52" s="128"/>
      <c r="AW52" s="128"/>
      <c r="AX52" s="128"/>
      <c r="AY52" s="128"/>
      <c r="AZ52" s="128"/>
      <c r="BA52" s="128"/>
      <c r="BB52" s="128"/>
      <c r="BC52" s="128"/>
      <c r="BD52" s="128"/>
      <c r="BE52" s="128"/>
      <c r="BF52" s="128"/>
      <c r="BG52" s="128"/>
      <c r="BH52" s="128"/>
      <c r="BI52" s="128"/>
      <c r="BJ52" s="128"/>
      <c r="BK52" s="128"/>
      <c r="BL52" s="128"/>
      <c r="BM52" s="128"/>
      <c r="BN52" s="128"/>
      <c r="BO52" s="128"/>
      <c r="BP52" s="128"/>
      <c r="BQ52" s="128"/>
      <c r="BR52" s="128"/>
      <c r="BS52" s="128"/>
      <c r="BT52" s="128"/>
      <c r="BU52" s="128"/>
      <c r="BV52" s="128"/>
      <c r="BW52" s="128"/>
      <c r="BX52" s="128"/>
      <c r="BY52" s="128"/>
      <c r="BZ52" s="128"/>
      <c r="CA52" s="128"/>
      <c r="CB52" s="128"/>
      <c r="CC52" s="128"/>
      <c r="CD52" s="128"/>
      <c r="CE52" s="128"/>
      <c r="CF52" s="128"/>
      <c r="CG52" s="128"/>
      <c r="CH52" s="128"/>
      <c r="CI52" s="128"/>
      <c r="CJ52" s="128"/>
      <c r="CK52" s="128"/>
      <c r="CL52" s="128"/>
      <c r="CM52" s="128"/>
      <c r="CN52" s="128"/>
      <c r="CO52" s="128"/>
      <c r="CP52" s="128"/>
      <c r="CQ52" s="128"/>
      <c r="CR52" s="128"/>
      <c r="CS52" s="128"/>
      <c r="CT52" s="128"/>
      <c r="CU52" s="128"/>
      <c r="CV52" s="128"/>
      <c r="CW52" s="128"/>
      <c r="CX52" s="128"/>
      <c r="CY52" s="128"/>
      <c r="CZ52" s="128"/>
      <c r="DA52" s="128"/>
      <c r="DB52" s="128"/>
      <c r="DC52" s="128"/>
      <c r="DD52" s="128"/>
      <c r="DE52" s="128"/>
      <c r="DF52" s="128"/>
      <c r="DG52" s="128"/>
      <c r="DH52" s="128"/>
      <c r="DI52" s="128"/>
      <c r="DJ52" s="128"/>
      <c r="DK52" s="128"/>
      <c r="DL52" s="128"/>
      <c r="DM52" s="128"/>
      <c r="DN52" s="128"/>
      <c r="DO52" s="128"/>
      <c r="DP52" s="128"/>
      <c r="DQ52" s="128"/>
      <c r="DR52" s="127"/>
      <c r="DS52" s="127"/>
      <c r="DT52" s="127"/>
      <c r="DU52" s="127"/>
      <c r="DV52" s="127"/>
      <c r="DW52" s="127"/>
      <c r="DX52" s="127"/>
      <c r="DY52" s="127"/>
      <c r="DZ52" s="127"/>
      <c r="EA52" s="127"/>
      <c r="EB52" s="127"/>
      <c r="EC52" s="127"/>
      <c r="ED52" s="127"/>
      <c r="EE52" s="127"/>
      <c r="EF52" s="127"/>
      <c r="EG52" s="127"/>
      <c r="EH52" s="127"/>
      <c r="EI52" s="127"/>
      <c r="EJ52" s="127"/>
      <c r="EK52" s="127"/>
      <c r="EL52" s="127"/>
      <c r="EM52" s="127"/>
    </row>
    <row r="53" spans="1:143">
      <c r="A53" s="127"/>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c r="AA53" s="128"/>
      <c r="AB53" s="128"/>
      <c r="AC53" s="128"/>
      <c r="AD53" s="128"/>
      <c r="AE53" s="128"/>
      <c r="AF53" s="128"/>
      <c r="AG53" s="128"/>
      <c r="AH53" s="128"/>
      <c r="AI53" s="128"/>
      <c r="AJ53" s="128"/>
      <c r="AK53" s="128"/>
      <c r="AL53" s="128"/>
      <c r="AM53" s="128"/>
      <c r="AN53" s="128"/>
      <c r="AO53" s="128"/>
      <c r="AP53" s="128"/>
      <c r="AQ53" s="128"/>
      <c r="AR53" s="128"/>
      <c r="AS53" s="128"/>
      <c r="AT53" s="128"/>
      <c r="AU53" s="128"/>
      <c r="AV53" s="128"/>
      <c r="AW53" s="128"/>
      <c r="AX53" s="128"/>
      <c r="AY53" s="128"/>
      <c r="AZ53" s="128"/>
      <c r="BA53" s="128"/>
      <c r="BB53" s="128"/>
      <c r="BC53" s="128"/>
      <c r="BD53" s="128"/>
      <c r="BE53" s="128"/>
      <c r="BF53" s="128"/>
      <c r="BG53" s="128"/>
      <c r="BH53" s="128"/>
      <c r="BI53" s="128"/>
      <c r="BJ53" s="128"/>
      <c r="BK53" s="128"/>
      <c r="BL53" s="128"/>
      <c r="BM53" s="128"/>
      <c r="BN53" s="128"/>
      <c r="BO53" s="128"/>
      <c r="BP53" s="128"/>
      <c r="BQ53" s="128"/>
      <c r="BR53" s="128"/>
      <c r="BS53" s="128"/>
      <c r="BT53" s="128"/>
      <c r="BU53" s="128"/>
      <c r="BV53" s="128"/>
      <c r="BW53" s="128"/>
      <c r="BX53" s="128"/>
      <c r="BY53" s="128"/>
      <c r="BZ53" s="128"/>
      <c r="CA53" s="128"/>
      <c r="CB53" s="128"/>
      <c r="CC53" s="128"/>
      <c r="CD53" s="128"/>
      <c r="CE53" s="128"/>
      <c r="CF53" s="128"/>
      <c r="CG53" s="128"/>
      <c r="CH53" s="128"/>
      <c r="CI53" s="128"/>
      <c r="CJ53" s="128"/>
      <c r="CK53" s="128"/>
      <c r="CL53" s="128"/>
      <c r="CM53" s="128"/>
      <c r="CN53" s="128"/>
      <c r="CO53" s="128"/>
      <c r="CP53" s="128"/>
      <c r="CQ53" s="128"/>
      <c r="CR53" s="128"/>
      <c r="CS53" s="128"/>
      <c r="CT53" s="128"/>
      <c r="CU53" s="128"/>
      <c r="CV53" s="128"/>
      <c r="CW53" s="128"/>
      <c r="CX53" s="128"/>
      <c r="CY53" s="128"/>
      <c r="CZ53" s="128"/>
      <c r="DA53" s="128"/>
      <c r="DB53" s="128"/>
      <c r="DC53" s="128"/>
      <c r="DD53" s="128"/>
      <c r="DE53" s="128"/>
      <c r="DF53" s="128"/>
      <c r="DG53" s="128"/>
      <c r="DH53" s="128"/>
      <c r="DI53" s="128"/>
      <c r="DJ53" s="128"/>
      <c r="DK53" s="128"/>
      <c r="DL53" s="128"/>
      <c r="DM53" s="128"/>
      <c r="DN53" s="128"/>
      <c r="DO53" s="128"/>
      <c r="DP53" s="128"/>
      <c r="DQ53" s="128"/>
      <c r="DR53" s="127"/>
      <c r="DS53" s="127"/>
      <c r="DT53" s="127"/>
      <c r="DU53" s="127"/>
      <c r="DV53" s="127"/>
      <c r="DW53" s="127"/>
      <c r="DX53" s="127"/>
      <c r="DY53" s="127"/>
      <c r="DZ53" s="127"/>
      <c r="EA53" s="127"/>
      <c r="EB53" s="127"/>
      <c r="EC53" s="127"/>
      <c r="ED53" s="127"/>
      <c r="EE53" s="127"/>
      <c r="EF53" s="127"/>
      <c r="EG53" s="127"/>
      <c r="EH53" s="127"/>
      <c r="EI53" s="127"/>
      <c r="EJ53" s="127"/>
      <c r="EK53" s="127"/>
      <c r="EL53" s="127"/>
      <c r="EM53" s="127"/>
    </row>
    <row r="54" spans="1:143">
      <c r="A54" s="127"/>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c r="AA54" s="128"/>
      <c r="AB54" s="128"/>
      <c r="AC54" s="128"/>
      <c r="AD54" s="128"/>
      <c r="AE54" s="128"/>
      <c r="AF54" s="128"/>
      <c r="AG54" s="128"/>
      <c r="AH54" s="128"/>
      <c r="AI54" s="128"/>
      <c r="AJ54" s="128"/>
      <c r="AK54" s="128"/>
      <c r="AL54" s="128"/>
      <c r="AM54" s="128"/>
      <c r="AN54" s="128"/>
      <c r="AO54" s="128"/>
      <c r="AP54" s="128"/>
      <c r="AQ54" s="128"/>
      <c r="AR54" s="128"/>
      <c r="AS54" s="128"/>
      <c r="AT54" s="128"/>
      <c r="AU54" s="128"/>
      <c r="AV54" s="128"/>
      <c r="AW54" s="128"/>
      <c r="AX54" s="128"/>
      <c r="AY54" s="128"/>
      <c r="AZ54" s="128"/>
      <c r="BA54" s="128"/>
      <c r="BB54" s="128"/>
      <c r="BC54" s="128"/>
      <c r="BD54" s="128"/>
      <c r="BE54" s="128"/>
      <c r="BF54" s="128"/>
      <c r="BG54" s="128"/>
      <c r="BH54" s="128"/>
      <c r="BI54" s="128"/>
      <c r="BJ54" s="128"/>
      <c r="BK54" s="128"/>
      <c r="BL54" s="128"/>
      <c r="BM54" s="128"/>
      <c r="BN54" s="128"/>
      <c r="BO54" s="128"/>
      <c r="BP54" s="128"/>
      <c r="BQ54" s="128"/>
      <c r="BR54" s="128"/>
      <c r="BS54" s="128"/>
      <c r="BT54" s="128"/>
      <c r="BU54" s="128"/>
      <c r="BV54" s="128"/>
      <c r="BW54" s="128"/>
      <c r="BX54" s="128"/>
      <c r="BY54" s="128"/>
      <c r="BZ54" s="128"/>
      <c r="CA54" s="128"/>
      <c r="CB54" s="128"/>
      <c r="CC54" s="128"/>
      <c r="CD54" s="128"/>
      <c r="CE54" s="128"/>
      <c r="CF54" s="128"/>
      <c r="CG54" s="128"/>
      <c r="CH54" s="128"/>
      <c r="CI54" s="128"/>
      <c r="CJ54" s="128"/>
      <c r="CK54" s="128"/>
      <c r="CL54" s="128"/>
      <c r="CM54" s="128"/>
      <c r="CN54" s="128"/>
      <c r="CO54" s="128"/>
      <c r="CP54" s="128"/>
      <c r="CQ54" s="128"/>
      <c r="CR54" s="128"/>
      <c r="CS54" s="128"/>
      <c r="CT54" s="128"/>
      <c r="CU54" s="128"/>
      <c r="CV54" s="128"/>
      <c r="CW54" s="128"/>
      <c r="CX54" s="128"/>
      <c r="CY54" s="128"/>
      <c r="CZ54" s="128"/>
      <c r="DA54" s="128"/>
      <c r="DB54" s="128"/>
      <c r="DC54" s="128"/>
      <c r="DD54" s="128"/>
      <c r="DE54" s="128"/>
      <c r="DF54" s="128"/>
      <c r="DG54" s="128"/>
      <c r="DH54" s="128"/>
      <c r="DI54" s="128"/>
      <c r="DJ54" s="128"/>
      <c r="DK54" s="128"/>
      <c r="DL54" s="128"/>
      <c r="DM54" s="128"/>
      <c r="DN54" s="128"/>
      <c r="DO54" s="128"/>
      <c r="DP54" s="128"/>
      <c r="DQ54" s="128"/>
      <c r="DR54" s="127"/>
      <c r="DS54" s="127"/>
      <c r="DT54" s="127"/>
      <c r="DU54" s="127"/>
      <c r="DV54" s="127"/>
      <c r="DW54" s="127"/>
      <c r="DX54" s="127"/>
      <c r="DY54" s="127"/>
      <c r="DZ54" s="127"/>
      <c r="EA54" s="127"/>
      <c r="EB54" s="127"/>
      <c r="EC54" s="127"/>
      <c r="ED54" s="127"/>
      <c r="EE54" s="127"/>
      <c r="EF54" s="127"/>
      <c r="EG54" s="127"/>
      <c r="EH54" s="127"/>
      <c r="EI54" s="127"/>
      <c r="EJ54" s="127"/>
      <c r="EK54" s="127"/>
      <c r="EL54" s="127"/>
      <c r="EM54" s="127"/>
    </row>
    <row r="55" spans="1:143">
      <c r="A55" s="127"/>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c r="AA55" s="128"/>
      <c r="AB55" s="128"/>
      <c r="AC55" s="128"/>
      <c r="AD55" s="128"/>
      <c r="AE55" s="128"/>
      <c r="AF55" s="128"/>
      <c r="AG55" s="128"/>
      <c r="AH55" s="128"/>
      <c r="AI55" s="128"/>
      <c r="AJ55" s="128"/>
      <c r="AK55" s="128"/>
      <c r="AL55" s="128"/>
      <c r="AM55" s="128"/>
      <c r="AN55" s="128"/>
      <c r="AO55" s="128"/>
      <c r="AP55" s="128"/>
      <c r="AQ55" s="128"/>
      <c r="AR55" s="128"/>
      <c r="AS55" s="128"/>
      <c r="AT55" s="128"/>
      <c r="AU55" s="128"/>
      <c r="AV55" s="128"/>
      <c r="AW55" s="128"/>
      <c r="AX55" s="128"/>
      <c r="AY55" s="128"/>
      <c r="AZ55" s="128"/>
      <c r="BA55" s="128"/>
      <c r="BB55" s="128"/>
      <c r="BC55" s="128"/>
      <c r="BD55" s="128"/>
      <c r="BE55" s="128"/>
      <c r="BF55" s="128"/>
      <c r="BG55" s="128"/>
      <c r="BH55" s="128"/>
      <c r="BI55" s="128"/>
      <c r="BJ55" s="128"/>
      <c r="BK55" s="128"/>
      <c r="BL55" s="128"/>
      <c r="BM55" s="128"/>
      <c r="BN55" s="128"/>
      <c r="BO55" s="128"/>
      <c r="BP55" s="128"/>
      <c r="BQ55" s="128"/>
      <c r="BR55" s="128"/>
      <c r="BS55" s="128"/>
      <c r="BT55" s="128"/>
      <c r="BU55" s="128"/>
      <c r="BV55" s="128"/>
      <c r="BW55" s="128"/>
      <c r="BX55" s="128"/>
      <c r="BY55" s="128"/>
      <c r="BZ55" s="128"/>
      <c r="CA55" s="128"/>
      <c r="CB55" s="128"/>
      <c r="CC55" s="128"/>
      <c r="CD55" s="128"/>
      <c r="CE55" s="128"/>
      <c r="CF55" s="128"/>
      <c r="CG55" s="128"/>
      <c r="CH55" s="128"/>
      <c r="CI55" s="128"/>
      <c r="CJ55" s="128"/>
      <c r="CK55" s="128"/>
      <c r="CL55" s="128"/>
      <c r="CM55" s="128"/>
      <c r="CN55" s="128"/>
      <c r="CO55" s="128"/>
      <c r="CP55" s="128"/>
      <c r="CQ55" s="128"/>
      <c r="CR55" s="128"/>
      <c r="CS55" s="128"/>
      <c r="CT55" s="128"/>
      <c r="CU55" s="128"/>
      <c r="CV55" s="128"/>
      <c r="CW55" s="128"/>
      <c r="CX55" s="128"/>
      <c r="CY55" s="128"/>
      <c r="CZ55" s="128"/>
      <c r="DA55" s="128"/>
      <c r="DB55" s="128"/>
      <c r="DC55" s="128"/>
      <c r="DD55" s="128"/>
      <c r="DE55" s="128"/>
      <c r="DF55" s="128"/>
      <c r="DG55" s="128"/>
      <c r="DH55" s="128"/>
      <c r="DI55" s="128"/>
      <c r="DJ55" s="128"/>
      <c r="DK55" s="128"/>
      <c r="DL55" s="128"/>
      <c r="DM55" s="128"/>
      <c r="DN55" s="128"/>
      <c r="DO55" s="128"/>
      <c r="DP55" s="128"/>
      <c r="DQ55" s="128"/>
      <c r="DR55" s="127"/>
      <c r="DS55" s="127"/>
      <c r="DT55" s="127"/>
      <c r="DU55" s="127"/>
      <c r="DV55" s="127"/>
      <c r="DW55" s="127"/>
      <c r="DX55" s="127"/>
      <c r="DY55" s="127"/>
      <c r="DZ55" s="127"/>
      <c r="EA55" s="127"/>
      <c r="EB55" s="127"/>
      <c r="EC55" s="127"/>
      <c r="ED55" s="127"/>
      <c r="EE55" s="127"/>
      <c r="EF55" s="127"/>
      <c r="EG55" s="127"/>
      <c r="EH55" s="127"/>
      <c r="EI55" s="127"/>
      <c r="EJ55" s="127"/>
      <c r="EK55" s="127"/>
      <c r="EL55" s="127"/>
      <c r="EM55" s="127"/>
    </row>
    <row r="56" spans="1:143">
      <c r="A56" s="127"/>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c r="AA56" s="128"/>
      <c r="AB56" s="128"/>
      <c r="AC56" s="128"/>
      <c r="AD56" s="128"/>
      <c r="AE56" s="128"/>
      <c r="AF56" s="128"/>
      <c r="AG56" s="128"/>
      <c r="AH56" s="128"/>
      <c r="AI56" s="128"/>
      <c r="AJ56" s="128"/>
      <c r="AK56" s="128"/>
      <c r="AL56" s="128"/>
      <c r="AM56" s="128"/>
      <c r="AN56" s="128"/>
      <c r="AO56" s="128"/>
      <c r="AP56" s="128"/>
      <c r="AQ56" s="128"/>
      <c r="AR56" s="128"/>
      <c r="AS56" s="128"/>
      <c r="AT56" s="128"/>
      <c r="AU56" s="128"/>
      <c r="AV56" s="128"/>
      <c r="AW56" s="128"/>
      <c r="AX56" s="128"/>
      <c r="AY56" s="128"/>
      <c r="AZ56" s="128"/>
      <c r="BA56" s="128"/>
      <c r="BB56" s="128"/>
      <c r="BC56" s="128"/>
      <c r="BD56" s="128"/>
      <c r="BE56" s="128"/>
      <c r="BF56" s="128"/>
      <c r="BG56" s="128"/>
      <c r="BH56" s="128"/>
      <c r="BI56" s="128"/>
      <c r="BJ56" s="128"/>
      <c r="BK56" s="128"/>
      <c r="BL56" s="128"/>
      <c r="BM56" s="128"/>
      <c r="BN56" s="128"/>
      <c r="BO56" s="128"/>
      <c r="BP56" s="128"/>
      <c r="BQ56" s="128"/>
      <c r="BR56" s="128"/>
      <c r="BS56" s="128"/>
      <c r="BT56" s="128"/>
      <c r="BU56" s="128"/>
      <c r="BV56" s="128"/>
      <c r="BW56" s="128"/>
      <c r="BX56" s="128"/>
      <c r="BY56" s="128"/>
      <c r="BZ56" s="128"/>
      <c r="CA56" s="128"/>
      <c r="CB56" s="128"/>
      <c r="CC56" s="128"/>
      <c r="CD56" s="128"/>
      <c r="CE56" s="128"/>
      <c r="CF56" s="128"/>
      <c r="CG56" s="128"/>
      <c r="CH56" s="128"/>
      <c r="CI56" s="128"/>
      <c r="CJ56" s="128"/>
      <c r="CK56" s="128"/>
      <c r="CL56" s="128"/>
      <c r="CM56" s="128"/>
      <c r="CN56" s="128"/>
      <c r="CO56" s="128"/>
      <c r="CP56" s="128"/>
      <c r="CQ56" s="128"/>
      <c r="CR56" s="128"/>
      <c r="CS56" s="128"/>
      <c r="CT56" s="128"/>
      <c r="CU56" s="128"/>
      <c r="CV56" s="128"/>
      <c r="CW56" s="128"/>
      <c r="CX56" s="128"/>
      <c r="CY56" s="128"/>
      <c r="CZ56" s="128"/>
      <c r="DA56" s="128"/>
      <c r="DB56" s="128"/>
      <c r="DC56" s="128"/>
      <c r="DD56" s="128"/>
      <c r="DE56" s="128"/>
      <c r="DF56" s="128"/>
      <c r="DG56" s="128"/>
      <c r="DH56" s="128"/>
      <c r="DI56" s="128"/>
      <c r="DJ56" s="128"/>
      <c r="DK56" s="128"/>
      <c r="DL56" s="128"/>
      <c r="DM56" s="128"/>
      <c r="DN56" s="128"/>
      <c r="DO56" s="128"/>
      <c r="DP56" s="128"/>
      <c r="DQ56" s="128"/>
      <c r="DR56" s="127"/>
      <c r="DS56" s="127"/>
      <c r="DT56" s="127"/>
      <c r="DU56" s="127"/>
      <c r="DV56" s="127"/>
      <c r="DW56" s="127"/>
      <c r="DX56" s="127"/>
      <c r="DY56" s="127"/>
      <c r="DZ56" s="127"/>
      <c r="EA56" s="127"/>
      <c r="EB56" s="127"/>
      <c r="EC56" s="127"/>
      <c r="ED56" s="127"/>
      <c r="EE56" s="127"/>
      <c r="EF56" s="127"/>
      <c r="EG56" s="127"/>
      <c r="EH56" s="127"/>
      <c r="EI56" s="127"/>
      <c r="EJ56" s="127"/>
      <c r="EK56" s="127"/>
      <c r="EL56" s="127"/>
      <c r="EM56" s="127"/>
    </row>
    <row r="57" spans="1:143">
      <c r="A57" s="127"/>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c r="AA57" s="128"/>
      <c r="AB57" s="128"/>
      <c r="AC57" s="128"/>
      <c r="AD57" s="128"/>
      <c r="AE57" s="128"/>
      <c r="AF57" s="128"/>
      <c r="AG57" s="128"/>
      <c r="AH57" s="128"/>
      <c r="AI57" s="128"/>
      <c r="AJ57" s="128"/>
      <c r="AK57" s="128"/>
      <c r="AL57" s="128"/>
      <c r="AM57" s="128"/>
      <c r="AN57" s="128"/>
      <c r="AO57" s="128"/>
      <c r="AP57" s="128"/>
      <c r="AQ57" s="128"/>
      <c r="AR57" s="128"/>
      <c r="AS57" s="128"/>
      <c r="AT57" s="128"/>
      <c r="AU57" s="128"/>
      <c r="AV57" s="128"/>
      <c r="AW57" s="128"/>
      <c r="AX57" s="128"/>
      <c r="AY57" s="128"/>
      <c r="AZ57" s="128"/>
      <c r="BA57" s="128"/>
      <c r="BB57" s="128"/>
      <c r="BC57" s="128"/>
      <c r="BD57" s="128"/>
      <c r="BE57" s="128"/>
      <c r="BF57" s="128"/>
      <c r="BG57" s="128"/>
      <c r="BH57" s="128"/>
      <c r="BI57" s="128"/>
      <c r="BJ57" s="128"/>
      <c r="BK57" s="128"/>
      <c r="BL57" s="128"/>
      <c r="BM57" s="128"/>
      <c r="BN57" s="128"/>
      <c r="BO57" s="128"/>
      <c r="BP57" s="128"/>
      <c r="BQ57" s="128"/>
      <c r="BR57" s="128"/>
      <c r="BS57" s="128"/>
      <c r="BT57" s="128"/>
      <c r="BU57" s="128"/>
      <c r="BV57" s="128"/>
      <c r="BW57" s="128"/>
      <c r="BX57" s="128"/>
      <c r="BY57" s="128"/>
      <c r="BZ57" s="128"/>
      <c r="CA57" s="128"/>
      <c r="CB57" s="128"/>
      <c r="CC57" s="128"/>
      <c r="CD57" s="128"/>
      <c r="CE57" s="128"/>
      <c r="CF57" s="128"/>
      <c r="CG57" s="128"/>
      <c r="CH57" s="128"/>
      <c r="CI57" s="128"/>
      <c r="CJ57" s="128"/>
      <c r="CK57" s="128"/>
      <c r="CL57" s="128"/>
      <c r="CM57" s="128"/>
      <c r="CN57" s="128"/>
      <c r="CO57" s="128"/>
      <c r="CP57" s="128"/>
      <c r="CQ57" s="128"/>
      <c r="CR57" s="128"/>
      <c r="CS57" s="128"/>
      <c r="CT57" s="128"/>
      <c r="CU57" s="128"/>
      <c r="CV57" s="128"/>
      <c r="CW57" s="128"/>
      <c r="CX57" s="128"/>
      <c r="CY57" s="128"/>
      <c r="CZ57" s="128"/>
      <c r="DA57" s="128"/>
      <c r="DB57" s="128"/>
      <c r="DC57" s="128"/>
      <c r="DD57" s="128"/>
      <c r="DE57" s="128"/>
      <c r="DF57" s="128"/>
      <c r="DG57" s="128"/>
      <c r="DH57" s="128"/>
      <c r="DI57" s="128"/>
      <c r="DJ57" s="128"/>
      <c r="DK57" s="128"/>
      <c r="DL57" s="128"/>
      <c r="DM57" s="128"/>
      <c r="DN57" s="128"/>
      <c r="DO57" s="128"/>
      <c r="DP57" s="128"/>
      <c r="DQ57" s="128"/>
      <c r="DR57" s="127"/>
      <c r="DS57" s="127"/>
      <c r="DT57" s="127"/>
      <c r="DU57" s="127"/>
      <c r="DV57" s="127"/>
      <c r="DW57" s="127"/>
      <c r="DX57" s="127"/>
      <c r="DY57" s="127"/>
      <c r="DZ57" s="127"/>
      <c r="EA57" s="127"/>
      <c r="EB57" s="127"/>
      <c r="EC57" s="127"/>
      <c r="ED57" s="127"/>
      <c r="EE57" s="127"/>
      <c r="EF57" s="127"/>
      <c r="EG57" s="127"/>
      <c r="EH57" s="127"/>
      <c r="EI57" s="127"/>
      <c r="EJ57" s="127"/>
      <c r="EK57" s="127"/>
      <c r="EL57" s="127"/>
      <c r="EM57" s="127"/>
    </row>
    <row r="58" spans="1:143">
      <c r="A58" s="127"/>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c r="AA58" s="128"/>
      <c r="AB58" s="128"/>
      <c r="AC58" s="128"/>
      <c r="AD58" s="128"/>
      <c r="AE58" s="128"/>
      <c r="AF58" s="128"/>
      <c r="AG58" s="128"/>
      <c r="AH58" s="128"/>
      <c r="AI58" s="128"/>
      <c r="AJ58" s="128"/>
      <c r="AK58" s="128"/>
      <c r="AL58" s="128"/>
      <c r="AM58" s="128"/>
      <c r="AN58" s="128"/>
      <c r="AO58" s="128"/>
      <c r="AP58" s="128"/>
      <c r="AQ58" s="128"/>
      <c r="AR58" s="128"/>
      <c r="AS58" s="128"/>
      <c r="AT58" s="128"/>
      <c r="AU58" s="128"/>
      <c r="AV58" s="128"/>
      <c r="AW58" s="128"/>
      <c r="AX58" s="128"/>
      <c r="AY58" s="128"/>
      <c r="AZ58" s="128"/>
      <c r="BA58" s="128"/>
      <c r="BB58" s="128"/>
      <c r="BC58" s="128"/>
      <c r="BD58" s="128"/>
      <c r="BE58" s="128"/>
      <c r="BF58" s="128"/>
      <c r="BG58" s="128"/>
      <c r="BH58" s="128"/>
      <c r="BI58" s="128"/>
      <c r="BJ58" s="128"/>
      <c r="BK58" s="128"/>
      <c r="BL58" s="128"/>
      <c r="BM58" s="128"/>
      <c r="BN58" s="128"/>
      <c r="BO58" s="128"/>
      <c r="BP58" s="128"/>
      <c r="BQ58" s="128"/>
      <c r="BR58" s="128"/>
      <c r="BS58" s="128"/>
      <c r="BT58" s="128"/>
      <c r="BU58" s="128"/>
      <c r="BV58" s="128"/>
      <c r="BW58" s="128"/>
      <c r="BX58" s="128"/>
      <c r="BY58" s="128"/>
      <c r="BZ58" s="128"/>
      <c r="CA58" s="128"/>
      <c r="CB58" s="128"/>
      <c r="CC58" s="128"/>
      <c r="CD58" s="128"/>
      <c r="CE58" s="128"/>
      <c r="CF58" s="128"/>
      <c r="CG58" s="128"/>
      <c r="CH58" s="128"/>
      <c r="CI58" s="128"/>
      <c r="CJ58" s="128"/>
      <c r="CK58" s="128"/>
      <c r="CL58" s="128"/>
      <c r="CM58" s="128"/>
      <c r="CN58" s="128"/>
      <c r="CO58" s="128"/>
      <c r="CP58" s="128"/>
      <c r="CQ58" s="128"/>
      <c r="CR58" s="128"/>
      <c r="CS58" s="128"/>
      <c r="CT58" s="128"/>
      <c r="CU58" s="128"/>
      <c r="CV58" s="128"/>
      <c r="CW58" s="128"/>
      <c r="CX58" s="128"/>
      <c r="CY58" s="128"/>
      <c r="CZ58" s="128"/>
      <c r="DA58" s="128"/>
      <c r="DB58" s="128"/>
      <c r="DC58" s="128"/>
      <c r="DD58" s="128"/>
      <c r="DE58" s="128"/>
      <c r="DF58" s="128"/>
      <c r="DG58" s="128"/>
      <c r="DH58" s="128"/>
      <c r="DI58" s="128"/>
      <c r="DJ58" s="128"/>
      <c r="DK58" s="128"/>
      <c r="DL58" s="128"/>
      <c r="DM58" s="128"/>
      <c r="DN58" s="128"/>
      <c r="DO58" s="128"/>
      <c r="DP58" s="128"/>
      <c r="DQ58" s="128"/>
      <c r="DR58" s="127"/>
      <c r="DS58" s="127"/>
      <c r="DT58" s="127"/>
      <c r="DU58" s="127"/>
      <c r="DV58" s="127"/>
      <c r="DW58" s="127"/>
      <c r="DX58" s="127"/>
      <c r="DY58" s="127"/>
      <c r="DZ58" s="127"/>
      <c r="EA58" s="127"/>
      <c r="EB58" s="127"/>
      <c r="EC58" s="127"/>
      <c r="ED58" s="127"/>
      <c r="EE58" s="127"/>
      <c r="EF58" s="127"/>
      <c r="EG58" s="127"/>
      <c r="EH58" s="127"/>
      <c r="EI58" s="127"/>
      <c r="EJ58" s="127"/>
      <c r="EK58" s="127"/>
      <c r="EL58" s="127"/>
      <c r="EM58" s="127"/>
    </row>
    <row r="59" spans="1:143">
      <c r="A59" s="127"/>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c r="AA59" s="128"/>
      <c r="AB59" s="128"/>
      <c r="AC59" s="128"/>
      <c r="AD59" s="128"/>
      <c r="AE59" s="128"/>
      <c r="AF59" s="128"/>
      <c r="AG59" s="128"/>
      <c r="AH59" s="128"/>
      <c r="AI59" s="128"/>
      <c r="AJ59" s="128"/>
      <c r="AK59" s="128"/>
      <c r="AL59" s="128"/>
      <c r="AM59" s="128"/>
      <c r="AN59" s="128"/>
      <c r="AO59" s="128"/>
      <c r="AP59" s="128"/>
      <c r="AQ59" s="128"/>
      <c r="AR59" s="128"/>
      <c r="AS59" s="128"/>
      <c r="AT59" s="128"/>
      <c r="AU59" s="128"/>
      <c r="AV59" s="128"/>
      <c r="AW59" s="128"/>
      <c r="AX59" s="128"/>
      <c r="AY59" s="128"/>
      <c r="AZ59" s="128"/>
      <c r="BA59" s="128"/>
      <c r="BB59" s="128"/>
      <c r="BC59" s="128"/>
      <c r="BD59" s="128"/>
      <c r="BE59" s="128"/>
      <c r="BF59" s="128"/>
      <c r="BG59" s="128"/>
      <c r="BH59" s="128"/>
      <c r="BI59" s="128"/>
      <c r="BJ59" s="128"/>
      <c r="BK59" s="128"/>
      <c r="BL59" s="128"/>
      <c r="BM59" s="128"/>
      <c r="BN59" s="128"/>
      <c r="BO59" s="128"/>
      <c r="BP59" s="128"/>
      <c r="BQ59" s="128"/>
      <c r="BR59" s="128"/>
      <c r="BS59" s="128"/>
      <c r="BT59" s="128"/>
      <c r="BU59" s="128"/>
      <c r="BV59" s="128"/>
      <c r="BW59" s="128"/>
      <c r="BX59" s="128"/>
      <c r="BY59" s="128"/>
      <c r="BZ59" s="128"/>
      <c r="CA59" s="128"/>
      <c r="CB59" s="128"/>
      <c r="CC59" s="128"/>
      <c r="CD59" s="128"/>
      <c r="CE59" s="128"/>
      <c r="CF59" s="128"/>
      <c r="CG59" s="128"/>
      <c r="CH59" s="128"/>
      <c r="CI59" s="128"/>
      <c r="CJ59" s="128"/>
      <c r="CK59" s="128"/>
      <c r="CL59" s="128"/>
      <c r="CM59" s="128"/>
      <c r="CN59" s="128"/>
      <c r="CO59" s="128"/>
      <c r="CP59" s="128"/>
      <c r="CQ59" s="128"/>
      <c r="CR59" s="128"/>
      <c r="CS59" s="128"/>
      <c r="CT59" s="128"/>
      <c r="CU59" s="128"/>
      <c r="CV59" s="128"/>
      <c r="CW59" s="128"/>
      <c r="CX59" s="128"/>
      <c r="CY59" s="128"/>
      <c r="CZ59" s="128"/>
      <c r="DA59" s="128"/>
      <c r="DB59" s="128"/>
      <c r="DC59" s="128"/>
      <c r="DD59" s="128"/>
      <c r="DE59" s="128"/>
      <c r="DF59" s="128"/>
      <c r="DG59" s="128"/>
      <c r="DH59" s="128"/>
      <c r="DI59" s="128"/>
      <c r="DJ59" s="128"/>
      <c r="DK59" s="128"/>
      <c r="DL59" s="128"/>
      <c r="DM59" s="128"/>
      <c r="DN59" s="128"/>
      <c r="DO59" s="128"/>
      <c r="DP59" s="128"/>
      <c r="DQ59" s="128"/>
      <c r="DR59" s="127"/>
      <c r="DS59" s="127"/>
      <c r="DT59" s="127"/>
      <c r="DU59" s="127"/>
      <c r="DV59" s="127"/>
      <c r="DW59" s="127"/>
      <c r="DX59" s="127"/>
      <c r="DY59" s="127"/>
      <c r="DZ59" s="127"/>
      <c r="EA59" s="127"/>
      <c r="EB59" s="127"/>
      <c r="EC59" s="127"/>
      <c r="ED59" s="127"/>
      <c r="EE59" s="127"/>
      <c r="EF59" s="127"/>
      <c r="EG59" s="127"/>
      <c r="EH59" s="127"/>
      <c r="EI59" s="127"/>
      <c r="EJ59" s="127"/>
      <c r="EK59" s="127"/>
      <c r="EL59" s="127"/>
      <c r="EM59" s="127"/>
    </row>
    <row r="60" spans="1:143">
      <c r="A60" s="127"/>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c r="AA60" s="128"/>
      <c r="AB60" s="128"/>
      <c r="AC60" s="128"/>
      <c r="AD60" s="128"/>
      <c r="AE60" s="128"/>
      <c r="AF60" s="128"/>
      <c r="AG60" s="128"/>
      <c r="AH60" s="128"/>
      <c r="AI60" s="128"/>
      <c r="AJ60" s="128"/>
      <c r="AK60" s="128"/>
      <c r="AL60" s="128"/>
      <c r="AM60" s="128"/>
      <c r="AN60" s="128"/>
      <c r="AO60" s="128"/>
      <c r="AP60" s="128"/>
      <c r="AQ60" s="128"/>
      <c r="AR60" s="128"/>
      <c r="AS60" s="128"/>
      <c r="AT60" s="128"/>
      <c r="AU60" s="128"/>
      <c r="AV60" s="128"/>
      <c r="AW60" s="128"/>
      <c r="AX60" s="128"/>
      <c r="AY60" s="128"/>
      <c r="AZ60" s="128"/>
      <c r="BA60" s="128"/>
      <c r="BB60" s="128"/>
      <c r="BC60" s="128"/>
      <c r="BD60" s="128"/>
      <c r="BE60" s="128"/>
      <c r="BF60" s="128"/>
      <c r="BG60" s="128"/>
      <c r="BH60" s="128"/>
      <c r="BI60" s="128"/>
      <c r="BJ60" s="128"/>
      <c r="BK60" s="128"/>
      <c r="BL60" s="128"/>
      <c r="BM60" s="128"/>
      <c r="BN60" s="128"/>
      <c r="BO60" s="128"/>
      <c r="BP60" s="128"/>
      <c r="BQ60" s="128"/>
      <c r="BR60" s="128"/>
      <c r="BS60" s="128"/>
      <c r="BT60" s="128"/>
      <c r="BU60" s="128"/>
      <c r="BV60" s="128"/>
      <c r="BW60" s="128"/>
      <c r="BX60" s="128"/>
      <c r="BY60" s="128"/>
      <c r="BZ60" s="128"/>
      <c r="CA60" s="128"/>
      <c r="CB60" s="128"/>
      <c r="CC60" s="128"/>
      <c r="CD60" s="128"/>
      <c r="CE60" s="128"/>
      <c r="CF60" s="128"/>
      <c r="CG60" s="128"/>
      <c r="CH60" s="128"/>
      <c r="CI60" s="128"/>
      <c r="CJ60" s="128"/>
      <c r="CK60" s="128"/>
      <c r="CL60" s="128"/>
      <c r="CM60" s="128"/>
      <c r="CN60" s="128"/>
      <c r="CO60" s="128"/>
      <c r="CP60" s="128"/>
      <c r="CQ60" s="128"/>
      <c r="CR60" s="128"/>
      <c r="CS60" s="128"/>
      <c r="CT60" s="128"/>
      <c r="CU60" s="128"/>
      <c r="CV60" s="128"/>
      <c r="CW60" s="128"/>
      <c r="CX60" s="128"/>
      <c r="CY60" s="128"/>
      <c r="CZ60" s="128"/>
      <c r="DA60" s="128"/>
      <c r="DB60" s="128"/>
      <c r="DC60" s="128"/>
      <c r="DD60" s="128"/>
      <c r="DE60" s="128"/>
      <c r="DF60" s="128"/>
      <c r="DG60" s="128"/>
      <c r="DH60" s="128"/>
      <c r="DI60" s="128"/>
      <c r="DJ60" s="128"/>
      <c r="DK60" s="128"/>
      <c r="DL60" s="128"/>
      <c r="DM60" s="128"/>
      <c r="DN60" s="128"/>
      <c r="DO60" s="128"/>
      <c r="DP60" s="128"/>
      <c r="DQ60" s="128"/>
      <c r="DR60" s="127"/>
      <c r="DS60" s="127"/>
      <c r="DT60" s="127"/>
      <c r="DU60" s="127"/>
      <c r="DV60" s="127"/>
      <c r="DW60" s="127"/>
      <c r="DX60" s="127"/>
      <c r="DY60" s="127"/>
      <c r="DZ60" s="127"/>
      <c r="EA60" s="127"/>
      <c r="EB60" s="127"/>
      <c r="EC60" s="127"/>
      <c r="ED60" s="127"/>
      <c r="EE60" s="127"/>
      <c r="EF60" s="127"/>
      <c r="EG60" s="127"/>
      <c r="EH60" s="127"/>
      <c r="EI60" s="127"/>
      <c r="EJ60" s="127"/>
      <c r="EK60" s="127"/>
      <c r="EL60" s="127"/>
      <c r="EM60" s="127"/>
    </row>
    <row r="61" spans="1:143">
      <c r="A61" s="127"/>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c r="AA61" s="128"/>
      <c r="AB61" s="128"/>
      <c r="AC61" s="128"/>
      <c r="AD61" s="128"/>
      <c r="AE61" s="128"/>
      <c r="AF61" s="128"/>
      <c r="AG61" s="128"/>
      <c r="AH61" s="128"/>
      <c r="AI61" s="128"/>
      <c r="AJ61" s="128"/>
      <c r="AK61" s="128"/>
      <c r="AL61" s="128"/>
      <c r="AM61" s="128"/>
      <c r="AN61" s="128"/>
      <c r="AO61" s="128"/>
      <c r="AP61" s="128"/>
      <c r="AQ61" s="128"/>
      <c r="AR61" s="128"/>
      <c r="AS61" s="128"/>
      <c r="AT61" s="128"/>
      <c r="AU61" s="128"/>
      <c r="AV61" s="128"/>
      <c r="AW61" s="128"/>
      <c r="AX61" s="128"/>
      <c r="AY61" s="128"/>
      <c r="AZ61" s="128"/>
      <c r="BA61" s="128"/>
      <c r="BB61" s="128"/>
      <c r="BC61" s="128"/>
      <c r="BD61" s="128"/>
      <c r="BE61" s="128"/>
      <c r="BF61" s="128"/>
      <c r="BG61" s="128"/>
      <c r="BH61" s="128"/>
      <c r="BI61" s="128"/>
      <c r="BJ61" s="128"/>
      <c r="BK61" s="128"/>
      <c r="BL61" s="128"/>
      <c r="BM61" s="128"/>
      <c r="BN61" s="128"/>
      <c r="BO61" s="128"/>
      <c r="BP61" s="128"/>
      <c r="BQ61" s="128"/>
      <c r="BR61" s="128"/>
      <c r="BS61" s="128"/>
      <c r="BT61" s="128"/>
      <c r="BU61" s="128"/>
      <c r="BV61" s="128"/>
      <c r="BW61" s="128"/>
      <c r="BX61" s="128"/>
      <c r="BY61" s="128"/>
      <c r="BZ61" s="128"/>
      <c r="CA61" s="128"/>
      <c r="CB61" s="128"/>
      <c r="CC61" s="128"/>
      <c r="CD61" s="128"/>
      <c r="CE61" s="128"/>
      <c r="CF61" s="128"/>
      <c r="CG61" s="128"/>
      <c r="CH61" s="128"/>
      <c r="CI61" s="128"/>
      <c r="CJ61" s="128"/>
      <c r="CK61" s="128"/>
      <c r="CL61" s="128"/>
      <c r="CM61" s="128"/>
      <c r="CN61" s="128"/>
      <c r="CO61" s="128"/>
      <c r="CP61" s="128"/>
      <c r="CQ61" s="128"/>
      <c r="CR61" s="128"/>
      <c r="CS61" s="128"/>
      <c r="CT61" s="128"/>
      <c r="CU61" s="128"/>
      <c r="CV61" s="128"/>
      <c r="CW61" s="128"/>
      <c r="CX61" s="128"/>
      <c r="CY61" s="128"/>
      <c r="CZ61" s="128"/>
      <c r="DA61" s="128"/>
      <c r="DB61" s="128"/>
      <c r="DC61" s="128"/>
      <c r="DD61" s="128"/>
      <c r="DE61" s="128"/>
      <c r="DF61" s="128"/>
      <c r="DG61" s="128"/>
      <c r="DH61" s="128"/>
      <c r="DI61" s="128"/>
      <c r="DJ61" s="128"/>
      <c r="DK61" s="128"/>
      <c r="DL61" s="128"/>
      <c r="DM61" s="128"/>
      <c r="DN61" s="128"/>
      <c r="DO61" s="128"/>
      <c r="DP61" s="128"/>
      <c r="DQ61" s="128"/>
      <c r="DR61" s="127"/>
      <c r="DS61" s="127"/>
      <c r="DT61" s="127"/>
      <c r="DU61" s="127"/>
      <c r="DV61" s="127"/>
      <c r="DW61" s="127"/>
      <c r="DX61" s="127"/>
      <c r="DY61" s="127"/>
      <c r="DZ61" s="127"/>
      <c r="EA61" s="127"/>
      <c r="EB61" s="127"/>
      <c r="EC61" s="127"/>
      <c r="ED61" s="127"/>
      <c r="EE61" s="127"/>
      <c r="EF61" s="127"/>
      <c r="EG61" s="127"/>
      <c r="EH61" s="127"/>
      <c r="EI61" s="127"/>
      <c r="EJ61" s="127"/>
      <c r="EK61" s="127"/>
      <c r="EL61" s="127"/>
      <c r="EM61" s="127"/>
    </row>
    <row r="62" spans="1:143">
      <c r="A62" s="127"/>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c r="AA62" s="128"/>
      <c r="AB62" s="128"/>
      <c r="AC62" s="128"/>
      <c r="AD62" s="128"/>
      <c r="AE62" s="128"/>
      <c r="AF62" s="128"/>
      <c r="AG62" s="128"/>
      <c r="AH62" s="128"/>
      <c r="AI62" s="128"/>
      <c r="AJ62" s="128"/>
      <c r="AK62" s="128"/>
      <c r="AL62" s="128"/>
      <c r="AM62" s="128"/>
      <c r="AN62" s="128"/>
      <c r="AO62" s="128"/>
      <c r="AP62" s="128"/>
      <c r="AQ62" s="128"/>
      <c r="AR62" s="128"/>
      <c r="AS62" s="128"/>
      <c r="AT62" s="128"/>
      <c r="AU62" s="128"/>
      <c r="AV62" s="128"/>
      <c r="AW62" s="128"/>
      <c r="AX62" s="128"/>
      <c r="AY62" s="128"/>
      <c r="AZ62" s="128"/>
      <c r="BA62" s="128"/>
      <c r="BB62" s="128"/>
      <c r="BC62" s="128"/>
      <c r="BD62" s="128"/>
      <c r="BE62" s="128"/>
      <c r="BF62" s="128"/>
      <c r="BG62" s="128"/>
      <c r="BH62" s="128"/>
      <c r="BI62" s="128"/>
      <c r="BJ62" s="128"/>
      <c r="BK62" s="128"/>
      <c r="BL62" s="128"/>
      <c r="BM62" s="128"/>
      <c r="BN62" s="128"/>
      <c r="BO62" s="128"/>
      <c r="BP62" s="128"/>
      <c r="BQ62" s="128"/>
      <c r="BR62" s="128"/>
      <c r="BS62" s="128"/>
      <c r="BT62" s="128"/>
      <c r="BU62" s="128"/>
      <c r="BV62" s="128"/>
      <c r="BW62" s="128"/>
      <c r="BX62" s="128"/>
      <c r="BY62" s="128"/>
      <c r="BZ62" s="128"/>
      <c r="CA62" s="128"/>
      <c r="CB62" s="128"/>
      <c r="CC62" s="128"/>
      <c r="CD62" s="128"/>
      <c r="CE62" s="128"/>
      <c r="CF62" s="128"/>
      <c r="CG62" s="128"/>
      <c r="CH62" s="128"/>
      <c r="CI62" s="128"/>
      <c r="CJ62" s="128"/>
      <c r="CK62" s="128"/>
      <c r="CL62" s="128"/>
      <c r="CM62" s="128"/>
      <c r="CN62" s="128"/>
      <c r="CO62" s="128"/>
      <c r="CP62" s="128"/>
      <c r="CQ62" s="128"/>
      <c r="CR62" s="128"/>
      <c r="CS62" s="128"/>
      <c r="CT62" s="128"/>
      <c r="CU62" s="128"/>
      <c r="CV62" s="128"/>
      <c r="CW62" s="128"/>
      <c r="CX62" s="128"/>
      <c r="CY62" s="128"/>
      <c r="CZ62" s="128"/>
      <c r="DA62" s="128"/>
      <c r="DB62" s="128"/>
      <c r="DC62" s="128"/>
      <c r="DD62" s="128"/>
      <c r="DE62" s="128"/>
      <c r="DF62" s="128"/>
      <c r="DG62" s="128"/>
      <c r="DH62" s="128"/>
      <c r="DI62" s="128"/>
      <c r="DJ62" s="128"/>
      <c r="DK62" s="128"/>
      <c r="DL62" s="128"/>
      <c r="DM62" s="128"/>
      <c r="DN62" s="128"/>
      <c r="DO62" s="128"/>
      <c r="DP62" s="128"/>
      <c r="DQ62" s="128"/>
      <c r="DR62" s="127"/>
      <c r="DS62" s="127"/>
      <c r="DT62" s="127"/>
      <c r="DU62" s="127"/>
      <c r="DV62" s="127"/>
      <c r="DW62" s="127"/>
      <c r="DX62" s="127"/>
      <c r="DY62" s="127"/>
      <c r="DZ62" s="127"/>
      <c r="EA62" s="127"/>
      <c r="EB62" s="127"/>
      <c r="EC62" s="127"/>
      <c r="ED62" s="127"/>
      <c r="EE62" s="127"/>
      <c r="EF62" s="127"/>
      <c r="EG62" s="127"/>
      <c r="EH62" s="127"/>
      <c r="EI62" s="127"/>
      <c r="EJ62" s="127"/>
      <c r="EK62" s="127"/>
      <c r="EL62" s="127"/>
      <c r="EM62" s="127"/>
    </row>
    <row r="63" spans="1:143">
      <c r="A63" s="127"/>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c r="AA63" s="128"/>
      <c r="AB63" s="128"/>
      <c r="AC63" s="128"/>
      <c r="AD63" s="128"/>
      <c r="AE63" s="128"/>
      <c r="AF63" s="128"/>
      <c r="AG63" s="128"/>
      <c r="AH63" s="128"/>
      <c r="AI63" s="128"/>
      <c r="AJ63" s="128"/>
      <c r="AK63" s="128"/>
      <c r="AL63" s="128"/>
      <c r="AM63" s="128"/>
      <c r="AN63" s="128"/>
      <c r="AO63" s="128"/>
      <c r="AP63" s="128"/>
      <c r="AQ63" s="128"/>
      <c r="AR63" s="128"/>
      <c r="AS63" s="128"/>
      <c r="AT63" s="128"/>
      <c r="AU63" s="128"/>
      <c r="AV63" s="128"/>
      <c r="AW63" s="128"/>
      <c r="AX63" s="128"/>
      <c r="AY63" s="128"/>
      <c r="AZ63" s="128"/>
      <c r="BA63" s="128"/>
      <c r="BB63" s="128"/>
      <c r="BC63" s="128"/>
      <c r="BD63" s="128"/>
      <c r="BE63" s="128"/>
      <c r="BF63" s="128"/>
      <c r="BG63" s="128"/>
      <c r="BH63" s="128"/>
      <c r="BI63" s="128"/>
      <c r="BJ63" s="128"/>
      <c r="BK63" s="128"/>
      <c r="BL63" s="128"/>
      <c r="BM63" s="128"/>
      <c r="BN63" s="128"/>
      <c r="BO63" s="128"/>
      <c r="BP63" s="128"/>
      <c r="BQ63" s="128"/>
      <c r="BR63" s="128"/>
      <c r="BS63" s="128"/>
      <c r="BT63" s="128"/>
      <c r="BU63" s="128"/>
      <c r="BV63" s="128"/>
      <c r="BW63" s="128"/>
      <c r="BX63" s="128"/>
      <c r="BY63" s="128"/>
      <c r="BZ63" s="128"/>
      <c r="CA63" s="128"/>
      <c r="CB63" s="128"/>
      <c r="CC63" s="128"/>
      <c r="CD63" s="128"/>
      <c r="CE63" s="128"/>
      <c r="CF63" s="128"/>
      <c r="CG63" s="128"/>
      <c r="CH63" s="128"/>
      <c r="CI63" s="128"/>
      <c r="CJ63" s="128"/>
      <c r="CK63" s="128"/>
      <c r="CL63" s="128"/>
      <c r="CM63" s="128"/>
      <c r="CN63" s="128"/>
      <c r="CO63" s="128"/>
      <c r="CP63" s="128"/>
      <c r="CQ63" s="128"/>
      <c r="CR63" s="128"/>
      <c r="CS63" s="128"/>
      <c r="CT63" s="128"/>
      <c r="CU63" s="128"/>
      <c r="CV63" s="128"/>
      <c r="CW63" s="128"/>
      <c r="CX63" s="128"/>
      <c r="CY63" s="128"/>
      <c r="CZ63" s="128"/>
      <c r="DA63" s="128"/>
      <c r="DB63" s="128"/>
      <c r="DC63" s="128"/>
      <c r="DD63" s="128"/>
      <c r="DE63" s="128"/>
      <c r="DF63" s="128"/>
      <c r="DG63" s="128"/>
      <c r="DH63" s="128"/>
      <c r="DI63" s="128"/>
      <c r="DJ63" s="128"/>
      <c r="DK63" s="128"/>
      <c r="DL63" s="128"/>
      <c r="DM63" s="128"/>
      <c r="DN63" s="128"/>
      <c r="DO63" s="128"/>
      <c r="DP63" s="128"/>
      <c r="DQ63" s="128"/>
      <c r="DR63" s="127"/>
      <c r="DS63" s="127"/>
      <c r="DT63" s="127"/>
      <c r="DU63" s="127"/>
      <c r="DV63" s="127"/>
      <c r="DW63" s="127"/>
      <c r="DX63" s="127"/>
      <c r="DY63" s="127"/>
      <c r="DZ63" s="127"/>
      <c r="EA63" s="127"/>
      <c r="EB63" s="127"/>
      <c r="EC63" s="127"/>
      <c r="ED63" s="127"/>
      <c r="EE63" s="127"/>
      <c r="EF63" s="127"/>
      <c r="EG63" s="127"/>
      <c r="EH63" s="127"/>
      <c r="EI63" s="127"/>
      <c r="EJ63" s="127"/>
      <c r="EK63" s="127"/>
      <c r="EL63" s="127"/>
      <c r="EM63" s="127"/>
    </row>
    <row r="64" spans="1:143">
      <c r="A64" s="127"/>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c r="AA64" s="128"/>
      <c r="AB64" s="128"/>
      <c r="AC64" s="128"/>
      <c r="AD64" s="128"/>
      <c r="AE64" s="128"/>
      <c r="AF64" s="128"/>
      <c r="AG64" s="128"/>
      <c r="AH64" s="128"/>
      <c r="AI64" s="128"/>
      <c r="AJ64" s="128"/>
      <c r="AK64" s="128"/>
      <c r="AL64" s="128"/>
      <c r="AM64" s="128"/>
      <c r="AN64" s="128"/>
      <c r="AO64" s="128"/>
      <c r="AP64" s="128"/>
      <c r="AQ64" s="128"/>
      <c r="AR64" s="128"/>
      <c r="AS64" s="128"/>
      <c r="AT64" s="128"/>
      <c r="AU64" s="128"/>
      <c r="AV64" s="128"/>
      <c r="AW64" s="128"/>
      <c r="AX64" s="128"/>
      <c r="AY64" s="128"/>
      <c r="AZ64" s="128"/>
      <c r="BA64" s="128"/>
      <c r="BB64" s="128"/>
      <c r="BC64" s="128"/>
      <c r="BD64" s="128"/>
      <c r="BE64" s="128"/>
      <c r="BF64" s="128"/>
      <c r="BG64" s="128"/>
      <c r="BH64" s="128"/>
      <c r="BI64" s="128"/>
      <c r="BJ64" s="128"/>
      <c r="BK64" s="128"/>
      <c r="BL64" s="128"/>
      <c r="BM64" s="128"/>
      <c r="BN64" s="128"/>
      <c r="BO64" s="128"/>
      <c r="BP64" s="128"/>
      <c r="BQ64" s="128"/>
      <c r="BR64" s="128"/>
      <c r="BS64" s="128"/>
      <c r="BT64" s="128"/>
      <c r="BU64" s="128"/>
      <c r="BV64" s="128"/>
      <c r="BW64" s="128"/>
      <c r="BX64" s="128"/>
      <c r="BY64" s="128"/>
      <c r="BZ64" s="128"/>
      <c r="CA64" s="128"/>
      <c r="CB64" s="128"/>
      <c r="CC64" s="128"/>
      <c r="CD64" s="128"/>
      <c r="CE64" s="128"/>
      <c r="CF64" s="128"/>
      <c r="CG64" s="128"/>
      <c r="CH64" s="128"/>
      <c r="CI64" s="128"/>
      <c r="CJ64" s="128"/>
      <c r="CK64" s="128"/>
      <c r="CL64" s="128"/>
      <c r="CM64" s="128"/>
      <c r="CN64" s="128"/>
      <c r="CO64" s="128"/>
      <c r="CP64" s="128"/>
      <c r="CQ64" s="128"/>
      <c r="CR64" s="128"/>
      <c r="CS64" s="128"/>
      <c r="CT64" s="128"/>
      <c r="CU64" s="128"/>
      <c r="CV64" s="128"/>
      <c r="CW64" s="128"/>
      <c r="CX64" s="128"/>
      <c r="CY64" s="128"/>
      <c r="CZ64" s="128"/>
      <c r="DA64" s="128"/>
      <c r="DB64" s="128"/>
      <c r="DC64" s="128"/>
      <c r="DD64" s="128"/>
      <c r="DE64" s="128"/>
      <c r="DF64" s="128"/>
      <c r="DG64" s="128"/>
      <c r="DH64" s="128"/>
      <c r="DI64" s="128"/>
      <c r="DJ64" s="128"/>
      <c r="DK64" s="128"/>
      <c r="DL64" s="128"/>
      <c r="DM64" s="128"/>
      <c r="DN64" s="128"/>
      <c r="DO64" s="128"/>
      <c r="DP64" s="128"/>
      <c r="DQ64" s="128"/>
      <c r="DR64" s="127"/>
      <c r="DS64" s="127"/>
      <c r="DT64" s="127"/>
      <c r="DU64" s="127"/>
      <c r="DV64" s="127"/>
      <c r="DW64" s="127"/>
      <c r="DX64" s="127"/>
      <c r="DY64" s="127"/>
      <c r="DZ64" s="127"/>
      <c r="EA64" s="127"/>
      <c r="EB64" s="127"/>
      <c r="EC64" s="127"/>
      <c r="ED64" s="127"/>
      <c r="EE64" s="127"/>
      <c r="EF64" s="127"/>
      <c r="EG64" s="127"/>
      <c r="EH64" s="127"/>
      <c r="EI64" s="127"/>
      <c r="EJ64" s="127"/>
      <c r="EK64" s="127"/>
      <c r="EL64" s="127"/>
      <c r="EM64" s="127"/>
    </row>
    <row r="65" spans="1:143">
      <c r="A65" s="127"/>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c r="AA65" s="128"/>
      <c r="AB65" s="128"/>
      <c r="AC65" s="128"/>
      <c r="AD65" s="128"/>
      <c r="AE65" s="128"/>
      <c r="AF65" s="128"/>
      <c r="AG65" s="128"/>
      <c r="AH65" s="128"/>
      <c r="AI65" s="128"/>
      <c r="AJ65" s="128"/>
      <c r="AK65" s="128"/>
      <c r="AL65" s="128"/>
      <c r="AM65" s="128"/>
      <c r="AN65" s="128"/>
      <c r="AO65" s="128"/>
      <c r="AP65" s="128"/>
      <c r="AQ65" s="128"/>
      <c r="AR65" s="128"/>
      <c r="AS65" s="128"/>
      <c r="AT65" s="128"/>
      <c r="AU65" s="128"/>
      <c r="AV65" s="128"/>
      <c r="AW65" s="128"/>
      <c r="AX65" s="128"/>
      <c r="AY65" s="128"/>
      <c r="AZ65" s="128"/>
      <c r="BA65" s="128"/>
      <c r="BB65" s="128"/>
      <c r="BC65" s="128"/>
      <c r="BD65" s="128"/>
      <c r="BE65" s="128"/>
      <c r="BF65" s="128"/>
      <c r="BG65" s="128"/>
      <c r="BH65" s="128"/>
      <c r="BI65" s="128"/>
      <c r="BJ65" s="128"/>
      <c r="BK65" s="128"/>
      <c r="BL65" s="128"/>
      <c r="BM65" s="128"/>
      <c r="BN65" s="128"/>
      <c r="BO65" s="128"/>
      <c r="BP65" s="128"/>
      <c r="BQ65" s="128"/>
      <c r="BR65" s="128"/>
      <c r="BS65" s="128"/>
      <c r="BT65" s="128"/>
      <c r="BU65" s="128"/>
      <c r="BV65" s="128"/>
      <c r="BW65" s="128"/>
      <c r="BX65" s="128"/>
      <c r="BY65" s="128"/>
      <c r="BZ65" s="128"/>
      <c r="CA65" s="128"/>
      <c r="CB65" s="128"/>
      <c r="CC65" s="128"/>
      <c r="CD65" s="128"/>
      <c r="CE65" s="128"/>
      <c r="CF65" s="128"/>
      <c r="CG65" s="128"/>
      <c r="CH65" s="128"/>
      <c r="CI65" s="128"/>
      <c r="CJ65" s="128"/>
      <c r="CK65" s="128"/>
      <c r="CL65" s="128"/>
      <c r="CM65" s="128"/>
      <c r="CN65" s="128"/>
      <c r="CO65" s="128"/>
      <c r="CP65" s="128"/>
      <c r="CQ65" s="128"/>
      <c r="CR65" s="128"/>
      <c r="CS65" s="128"/>
      <c r="CT65" s="128"/>
      <c r="CU65" s="128"/>
      <c r="CV65" s="128"/>
      <c r="CW65" s="128"/>
      <c r="CX65" s="128"/>
      <c r="CY65" s="128"/>
      <c r="CZ65" s="128"/>
      <c r="DA65" s="128"/>
      <c r="DB65" s="128"/>
      <c r="DC65" s="128"/>
      <c r="DD65" s="128"/>
      <c r="DE65" s="128"/>
      <c r="DF65" s="128"/>
      <c r="DG65" s="128"/>
      <c r="DH65" s="128"/>
      <c r="DI65" s="128"/>
      <c r="DJ65" s="128"/>
      <c r="DK65" s="128"/>
      <c r="DL65" s="128"/>
      <c r="DM65" s="128"/>
      <c r="DN65" s="128"/>
      <c r="DO65" s="128"/>
      <c r="DP65" s="128"/>
      <c r="DQ65" s="128"/>
      <c r="DR65" s="127"/>
      <c r="DS65" s="127"/>
      <c r="DT65" s="127"/>
      <c r="DU65" s="127"/>
      <c r="DV65" s="127"/>
      <c r="DW65" s="127"/>
      <c r="DX65" s="127"/>
      <c r="DY65" s="127"/>
      <c r="DZ65" s="127"/>
      <c r="EA65" s="127"/>
      <c r="EB65" s="127"/>
      <c r="EC65" s="127"/>
      <c r="ED65" s="127"/>
      <c r="EE65" s="127"/>
      <c r="EF65" s="127"/>
      <c r="EG65" s="127"/>
      <c r="EH65" s="127"/>
      <c r="EI65" s="127"/>
      <c r="EJ65" s="127"/>
      <c r="EK65" s="127"/>
      <c r="EL65" s="127"/>
      <c r="EM65" s="127"/>
    </row>
    <row r="66" spans="1:143">
      <c r="A66" s="127"/>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c r="AA66" s="128"/>
      <c r="AB66" s="128"/>
      <c r="AC66" s="128"/>
      <c r="AD66" s="128"/>
      <c r="AE66" s="128"/>
      <c r="AF66" s="128"/>
      <c r="AG66" s="128"/>
      <c r="AH66" s="128"/>
      <c r="AI66" s="128"/>
      <c r="AJ66" s="128"/>
      <c r="AK66" s="128"/>
      <c r="AL66" s="128"/>
      <c r="AM66" s="128"/>
      <c r="AN66" s="128"/>
      <c r="AO66" s="128"/>
      <c r="AP66" s="128"/>
      <c r="AQ66" s="128"/>
      <c r="AR66" s="128"/>
      <c r="AS66" s="128"/>
      <c r="AT66" s="128"/>
      <c r="AU66" s="128"/>
      <c r="AV66" s="128"/>
      <c r="AW66" s="128"/>
      <c r="AX66" s="128"/>
      <c r="AY66" s="128"/>
      <c r="AZ66" s="128"/>
      <c r="BA66" s="128"/>
      <c r="BB66" s="128"/>
      <c r="BC66" s="128"/>
      <c r="BD66" s="128"/>
      <c r="BE66" s="128"/>
      <c r="BF66" s="128"/>
      <c r="BG66" s="128"/>
      <c r="BH66" s="128"/>
      <c r="BI66" s="128"/>
      <c r="BJ66" s="128"/>
      <c r="BK66" s="128"/>
      <c r="BL66" s="128"/>
      <c r="BM66" s="128"/>
      <c r="BN66" s="128"/>
      <c r="BO66" s="128"/>
      <c r="BP66" s="128"/>
      <c r="BQ66" s="128"/>
      <c r="BR66" s="128"/>
      <c r="BS66" s="128"/>
      <c r="BT66" s="128"/>
      <c r="BU66" s="128"/>
      <c r="BV66" s="128"/>
      <c r="BW66" s="128"/>
      <c r="BX66" s="128"/>
      <c r="BY66" s="128"/>
      <c r="BZ66" s="128"/>
      <c r="CA66" s="128"/>
      <c r="CB66" s="128"/>
      <c r="CC66" s="128"/>
      <c r="CD66" s="128"/>
      <c r="CE66" s="128"/>
      <c r="CF66" s="128"/>
      <c r="CG66" s="128"/>
      <c r="CH66" s="128"/>
      <c r="CI66" s="128"/>
      <c r="CJ66" s="128"/>
      <c r="CK66" s="128"/>
      <c r="CL66" s="128"/>
      <c r="CM66" s="128"/>
      <c r="CN66" s="128"/>
      <c r="CO66" s="128"/>
      <c r="CP66" s="128"/>
      <c r="CQ66" s="128"/>
      <c r="CR66" s="128"/>
      <c r="CS66" s="128"/>
      <c r="CT66" s="128"/>
      <c r="CU66" s="128"/>
      <c r="CV66" s="128"/>
      <c r="CW66" s="128"/>
      <c r="CX66" s="128"/>
      <c r="CY66" s="128"/>
      <c r="CZ66" s="128"/>
      <c r="DA66" s="128"/>
      <c r="DB66" s="128"/>
      <c r="DC66" s="128"/>
      <c r="DD66" s="128"/>
      <c r="DE66" s="128"/>
      <c r="DF66" s="128"/>
      <c r="DG66" s="128"/>
      <c r="DH66" s="128"/>
      <c r="DI66" s="128"/>
      <c r="DJ66" s="128"/>
      <c r="DK66" s="128"/>
      <c r="DL66" s="128"/>
      <c r="DM66" s="128"/>
      <c r="DN66" s="128"/>
      <c r="DO66" s="128"/>
      <c r="DP66" s="128"/>
      <c r="DQ66" s="128"/>
      <c r="DR66" s="127"/>
      <c r="DS66" s="127"/>
      <c r="DT66" s="127"/>
      <c r="DU66" s="127"/>
      <c r="DV66" s="127"/>
      <c r="DW66" s="127"/>
      <c r="DX66" s="127"/>
      <c r="DY66" s="127"/>
      <c r="DZ66" s="127"/>
      <c r="EA66" s="127"/>
      <c r="EB66" s="127"/>
      <c r="EC66" s="127"/>
      <c r="ED66" s="127"/>
      <c r="EE66" s="127"/>
      <c r="EF66" s="127"/>
      <c r="EG66" s="127"/>
      <c r="EH66" s="127"/>
      <c r="EI66" s="127"/>
      <c r="EJ66" s="127"/>
      <c r="EK66" s="127"/>
      <c r="EL66" s="127"/>
      <c r="EM66" s="127"/>
    </row>
    <row r="67" spans="1:143">
      <c r="A67" s="127"/>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c r="AA67" s="128"/>
      <c r="AB67" s="128"/>
      <c r="AC67" s="128"/>
      <c r="AD67" s="128"/>
      <c r="AE67" s="128"/>
      <c r="AF67" s="128"/>
      <c r="AG67" s="128"/>
      <c r="AH67" s="128"/>
      <c r="AI67" s="128"/>
      <c r="AJ67" s="128"/>
      <c r="AK67" s="128"/>
      <c r="AL67" s="128"/>
      <c r="AM67" s="128"/>
      <c r="AN67" s="128"/>
      <c r="AO67" s="128"/>
      <c r="AP67" s="128"/>
      <c r="AQ67" s="128"/>
      <c r="AR67" s="128"/>
      <c r="AS67" s="128"/>
      <c r="AT67" s="128"/>
      <c r="AU67" s="128"/>
      <c r="AV67" s="128"/>
      <c r="AW67" s="128"/>
      <c r="AX67" s="128"/>
      <c r="AY67" s="128"/>
      <c r="AZ67" s="128"/>
      <c r="BA67" s="128"/>
      <c r="BB67" s="128"/>
      <c r="BC67" s="128"/>
      <c r="BD67" s="128"/>
      <c r="BE67" s="128"/>
      <c r="BF67" s="128"/>
      <c r="BG67" s="128"/>
      <c r="BH67" s="128"/>
      <c r="BI67" s="128"/>
      <c r="BJ67" s="128"/>
      <c r="BK67" s="128"/>
      <c r="BL67" s="128"/>
      <c r="BM67" s="128"/>
      <c r="BN67" s="128"/>
      <c r="BO67" s="128"/>
      <c r="BP67" s="128"/>
      <c r="BQ67" s="128"/>
      <c r="BR67" s="128"/>
      <c r="BS67" s="128"/>
      <c r="BT67" s="128"/>
      <c r="BU67" s="128"/>
      <c r="BV67" s="128"/>
      <c r="BW67" s="128"/>
      <c r="BX67" s="128"/>
      <c r="BY67" s="128"/>
      <c r="BZ67" s="128"/>
      <c r="CA67" s="128"/>
      <c r="CB67" s="128"/>
      <c r="CC67" s="128"/>
      <c r="CD67" s="128"/>
      <c r="CE67" s="128"/>
      <c r="CF67" s="128"/>
      <c r="CG67" s="128"/>
      <c r="CH67" s="128"/>
      <c r="CI67" s="128"/>
      <c r="CJ67" s="128"/>
      <c r="CK67" s="128"/>
      <c r="CL67" s="128"/>
      <c r="CM67" s="128"/>
      <c r="CN67" s="128"/>
      <c r="CO67" s="128"/>
      <c r="CP67" s="128"/>
      <c r="CQ67" s="128"/>
      <c r="CR67" s="128"/>
      <c r="CS67" s="128"/>
      <c r="CT67" s="128"/>
      <c r="CU67" s="128"/>
      <c r="CV67" s="128"/>
      <c r="CW67" s="128"/>
      <c r="CX67" s="128"/>
      <c r="CY67" s="128"/>
      <c r="CZ67" s="128"/>
      <c r="DA67" s="128"/>
      <c r="DB67" s="128"/>
      <c r="DC67" s="128"/>
      <c r="DD67" s="128"/>
      <c r="DE67" s="128"/>
      <c r="DF67" s="128"/>
      <c r="DG67" s="128"/>
      <c r="DH67" s="128"/>
      <c r="DI67" s="128"/>
      <c r="DJ67" s="128"/>
      <c r="DK67" s="128"/>
      <c r="DL67" s="128"/>
      <c r="DM67" s="128"/>
      <c r="DN67" s="128"/>
      <c r="DO67" s="128"/>
      <c r="DP67" s="128"/>
      <c r="DQ67" s="128"/>
      <c r="DR67" s="127"/>
      <c r="DS67" s="127"/>
      <c r="DT67" s="127"/>
      <c r="DU67" s="127"/>
      <c r="DV67" s="127"/>
      <c r="DW67" s="127"/>
      <c r="DX67" s="127"/>
      <c r="DY67" s="127"/>
      <c r="DZ67" s="127"/>
      <c r="EA67" s="127"/>
      <c r="EB67" s="127"/>
      <c r="EC67" s="127"/>
      <c r="ED67" s="127"/>
      <c r="EE67" s="127"/>
      <c r="EF67" s="127"/>
      <c r="EG67" s="127"/>
      <c r="EH67" s="127"/>
      <c r="EI67" s="127"/>
      <c r="EJ67" s="127"/>
      <c r="EK67" s="127"/>
      <c r="EL67" s="127"/>
      <c r="EM67" s="127"/>
    </row>
    <row r="68" spans="1:143">
      <c r="A68" s="127"/>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c r="AA68" s="128"/>
      <c r="AB68" s="128"/>
      <c r="AC68" s="128"/>
      <c r="AD68" s="128"/>
      <c r="AE68" s="128"/>
      <c r="AF68" s="128"/>
      <c r="AG68" s="128"/>
      <c r="AH68" s="128"/>
      <c r="AI68" s="128"/>
      <c r="AJ68" s="128"/>
      <c r="AK68" s="128"/>
      <c r="AL68" s="128"/>
      <c r="AM68" s="128"/>
      <c r="AN68" s="128"/>
      <c r="AO68" s="128"/>
      <c r="AP68" s="128"/>
      <c r="AQ68" s="128"/>
      <c r="AR68" s="128"/>
      <c r="AS68" s="128"/>
      <c r="AT68" s="128"/>
      <c r="AU68" s="128"/>
      <c r="AV68" s="128"/>
      <c r="AW68" s="128"/>
      <c r="AX68" s="128"/>
      <c r="AY68" s="128"/>
      <c r="AZ68" s="128"/>
      <c r="BA68" s="128"/>
      <c r="BB68" s="128"/>
      <c r="BC68" s="128"/>
      <c r="BD68" s="128"/>
      <c r="BE68" s="128"/>
      <c r="BF68" s="128"/>
      <c r="BG68" s="128"/>
      <c r="BH68" s="128"/>
      <c r="BI68" s="128"/>
      <c r="BJ68" s="128"/>
      <c r="BK68" s="128"/>
      <c r="BL68" s="128"/>
      <c r="BM68" s="128"/>
      <c r="BN68" s="128"/>
      <c r="BO68" s="128"/>
      <c r="BP68" s="128"/>
      <c r="BQ68" s="128"/>
      <c r="BR68" s="128"/>
      <c r="BS68" s="128"/>
      <c r="BT68" s="128"/>
      <c r="BU68" s="128"/>
      <c r="BV68" s="128"/>
      <c r="BW68" s="128"/>
      <c r="BX68" s="128"/>
      <c r="BY68" s="128"/>
      <c r="BZ68" s="128"/>
      <c r="CA68" s="128"/>
      <c r="CB68" s="128"/>
      <c r="CC68" s="128"/>
      <c r="CD68" s="128"/>
      <c r="CE68" s="128"/>
      <c r="CF68" s="128"/>
      <c r="CG68" s="128"/>
      <c r="CH68" s="128"/>
      <c r="CI68" s="128"/>
      <c r="CJ68" s="128"/>
      <c r="CK68" s="128"/>
      <c r="CL68" s="128"/>
      <c r="CM68" s="128"/>
      <c r="CN68" s="128"/>
      <c r="CO68" s="128"/>
      <c r="CP68" s="128"/>
      <c r="CQ68" s="128"/>
      <c r="CR68" s="128"/>
      <c r="CS68" s="128"/>
      <c r="CT68" s="128"/>
      <c r="CU68" s="128"/>
      <c r="CV68" s="128"/>
      <c r="CW68" s="128"/>
      <c r="CX68" s="128"/>
      <c r="CY68" s="128"/>
      <c r="CZ68" s="128"/>
      <c r="DA68" s="128"/>
      <c r="DB68" s="128"/>
      <c r="DC68" s="128"/>
      <c r="DD68" s="128"/>
      <c r="DE68" s="128"/>
      <c r="DF68" s="128"/>
      <c r="DG68" s="128"/>
      <c r="DH68" s="128"/>
      <c r="DI68" s="128"/>
      <c r="DJ68" s="128"/>
      <c r="DK68" s="128"/>
      <c r="DL68" s="128"/>
      <c r="DM68" s="128"/>
      <c r="DN68" s="128"/>
      <c r="DO68" s="128"/>
      <c r="DP68" s="128"/>
      <c r="DQ68" s="128"/>
      <c r="DR68" s="127"/>
      <c r="DS68" s="127"/>
      <c r="DT68" s="127"/>
      <c r="DU68" s="127"/>
      <c r="DV68" s="127"/>
      <c r="DW68" s="127"/>
      <c r="DX68" s="127"/>
      <c r="DY68" s="127"/>
      <c r="DZ68" s="127"/>
      <c r="EA68" s="127"/>
      <c r="EB68" s="127"/>
      <c r="EC68" s="127"/>
      <c r="ED68" s="127"/>
      <c r="EE68" s="127"/>
      <c r="EF68" s="127"/>
      <c r="EG68" s="127"/>
      <c r="EH68" s="127"/>
      <c r="EI68" s="127"/>
      <c r="EJ68" s="127"/>
      <c r="EK68" s="127"/>
      <c r="EL68" s="127"/>
      <c r="EM68" s="127"/>
    </row>
    <row r="69" spans="1:143">
      <c r="A69" s="127"/>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c r="AA69" s="128"/>
      <c r="AB69" s="128"/>
      <c r="AC69" s="128"/>
      <c r="AD69" s="128"/>
      <c r="AE69" s="128"/>
      <c r="AF69" s="128"/>
      <c r="AG69" s="128"/>
      <c r="AH69" s="128"/>
      <c r="AI69" s="128"/>
      <c r="AJ69" s="128"/>
      <c r="AK69" s="128"/>
      <c r="AL69" s="128"/>
      <c r="AM69" s="128"/>
      <c r="AN69" s="128"/>
      <c r="AO69" s="128"/>
      <c r="AP69" s="128"/>
      <c r="AQ69" s="128"/>
      <c r="AR69" s="128"/>
      <c r="AS69" s="128"/>
      <c r="AT69" s="128"/>
      <c r="AU69" s="128"/>
      <c r="AV69" s="128"/>
      <c r="AW69" s="128"/>
      <c r="AX69" s="128"/>
      <c r="AY69" s="128"/>
      <c r="AZ69" s="128"/>
      <c r="BA69" s="128"/>
      <c r="BB69" s="128"/>
      <c r="BC69" s="128"/>
      <c r="BD69" s="128"/>
      <c r="BE69" s="128"/>
      <c r="BF69" s="128"/>
      <c r="BG69" s="128"/>
      <c r="BH69" s="128"/>
      <c r="BI69" s="128"/>
      <c r="BJ69" s="128"/>
      <c r="BK69" s="128"/>
      <c r="BL69" s="128"/>
      <c r="BM69" s="128"/>
      <c r="BN69" s="128"/>
      <c r="BO69" s="128"/>
      <c r="BP69" s="128"/>
      <c r="BQ69" s="128"/>
      <c r="BR69" s="128"/>
      <c r="BS69" s="128"/>
      <c r="BT69" s="128"/>
      <c r="BU69" s="128"/>
      <c r="BV69" s="128"/>
      <c r="BW69" s="128"/>
      <c r="BX69" s="128"/>
      <c r="BY69" s="128"/>
      <c r="BZ69" s="128"/>
      <c r="CA69" s="128"/>
      <c r="CB69" s="128"/>
      <c r="CC69" s="128"/>
      <c r="CD69" s="128"/>
      <c r="CE69" s="128"/>
      <c r="CF69" s="128"/>
      <c r="CG69" s="128"/>
      <c r="CH69" s="128"/>
      <c r="CI69" s="128"/>
      <c r="CJ69" s="128"/>
      <c r="CK69" s="128"/>
      <c r="CL69" s="128"/>
      <c r="CM69" s="128"/>
      <c r="CN69" s="128"/>
      <c r="CO69" s="128"/>
      <c r="CP69" s="128"/>
      <c r="CQ69" s="128"/>
      <c r="CR69" s="128"/>
      <c r="CS69" s="128"/>
      <c r="CT69" s="128"/>
      <c r="CU69" s="128"/>
      <c r="CV69" s="128"/>
      <c r="CW69" s="128"/>
      <c r="CX69" s="128"/>
      <c r="CY69" s="128"/>
      <c r="CZ69" s="128"/>
      <c r="DA69" s="128"/>
      <c r="DB69" s="128"/>
      <c r="DC69" s="128"/>
      <c r="DD69" s="128"/>
      <c r="DE69" s="128"/>
      <c r="DF69" s="128"/>
      <c r="DG69" s="128"/>
      <c r="DH69" s="128"/>
      <c r="DI69" s="128"/>
      <c r="DJ69" s="128"/>
      <c r="DK69" s="128"/>
      <c r="DL69" s="128"/>
      <c r="DM69" s="128"/>
      <c r="DN69" s="128"/>
      <c r="DO69" s="128"/>
      <c r="DP69" s="128"/>
      <c r="DQ69" s="128"/>
      <c r="DR69" s="127"/>
      <c r="DS69" s="127"/>
      <c r="DT69" s="127"/>
      <c r="DU69" s="127"/>
      <c r="DV69" s="127"/>
      <c r="DW69" s="127"/>
      <c r="DX69" s="127"/>
      <c r="DY69" s="127"/>
      <c r="DZ69" s="127"/>
      <c r="EA69" s="127"/>
      <c r="EB69" s="127"/>
      <c r="EC69" s="127"/>
      <c r="ED69" s="127"/>
      <c r="EE69" s="127"/>
      <c r="EF69" s="127"/>
      <c r="EG69" s="127"/>
      <c r="EH69" s="127"/>
      <c r="EI69" s="127"/>
      <c r="EJ69" s="127"/>
      <c r="EK69" s="127"/>
      <c r="EL69" s="127"/>
      <c r="EM69" s="127"/>
    </row>
    <row r="70" spans="1:143">
      <c r="A70" s="127"/>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c r="AA70" s="128"/>
      <c r="AB70" s="128"/>
      <c r="AC70" s="128"/>
      <c r="AD70" s="128"/>
      <c r="AE70" s="128"/>
      <c r="AF70" s="128"/>
      <c r="AG70" s="128"/>
      <c r="AH70" s="128"/>
      <c r="AI70" s="128"/>
      <c r="AJ70" s="128"/>
      <c r="AK70" s="128"/>
      <c r="AL70" s="128"/>
      <c r="AM70" s="128"/>
      <c r="AN70" s="128"/>
      <c r="AO70" s="128"/>
      <c r="AP70" s="128"/>
      <c r="AQ70" s="128"/>
      <c r="AR70" s="128"/>
      <c r="AS70" s="128"/>
      <c r="AT70" s="128"/>
      <c r="AU70" s="128"/>
      <c r="AV70" s="128"/>
      <c r="AW70" s="128"/>
      <c r="AX70" s="128"/>
      <c r="AY70" s="128"/>
      <c r="AZ70" s="128"/>
      <c r="BA70" s="128"/>
      <c r="BB70" s="128"/>
      <c r="BC70" s="128"/>
      <c r="BD70" s="128"/>
      <c r="BE70" s="128"/>
      <c r="BF70" s="128"/>
      <c r="BG70" s="128"/>
      <c r="BH70" s="128"/>
      <c r="BI70" s="128"/>
      <c r="BJ70" s="128"/>
      <c r="BK70" s="128"/>
      <c r="BL70" s="128"/>
      <c r="BM70" s="128"/>
      <c r="BN70" s="128"/>
      <c r="BO70" s="128"/>
      <c r="BP70" s="128"/>
      <c r="BQ70" s="128"/>
      <c r="BR70" s="128"/>
      <c r="BS70" s="128"/>
      <c r="BT70" s="128"/>
      <c r="BU70" s="128"/>
      <c r="BV70" s="128"/>
      <c r="BW70" s="128"/>
      <c r="BX70" s="128"/>
      <c r="BY70" s="128"/>
      <c r="BZ70" s="128"/>
      <c r="CA70" s="128"/>
      <c r="CB70" s="128"/>
      <c r="CC70" s="128"/>
      <c r="CD70" s="128"/>
      <c r="CE70" s="128"/>
      <c r="CF70" s="128"/>
      <c r="CG70" s="128"/>
      <c r="CH70" s="128"/>
      <c r="CI70" s="128"/>
      <c r="CJ70" s="128"/>
      <c r="CK70" s="128"/>
      <c r="CL70" s="128"/>
      <c r="CM70" s="128"/>
      <c r="CN70" s="128"/>
      <c r="CO70" s="128"/>
      <c r="CP70" s="128"/>
      <c r="CQ70" s="128"/>
      <c r="CR70" s="128"/>
      <c r="CS70" s="128"/>
      <c r="CT70" s="128"/>
      <c r="CU70" s="128"/>
      <c r="CV70" s="128"/>
      <c r="CW70" s="128"/>
      <c r="CX70" s="128"/>
      <c r="CY70" s="128"/>
      <c r="CZ70" s="128"/>
      <c r="DA70" s="128"/>
      <c r="DB70" s="128"/>
      <c r="DC70" s="128"/>
      <c r="DD70" s="128"/>
      <c r="DE70" s="128"/>
      <c r="DF70" s="128"/>
      <c r="DG70" s="128"/>
      <c r="DH70" s="128"/>
      <c r="DI70" s="128"/>
      <c r="DJ70" s="128"/>
      <c r="DK70" s="128"/>
      <c r="DL70" s="128"/>
      <c r="DM70" s="128"/>
      <c r="DN70" s="128"/>
      <c r="DO70" s="128"/>
      <c r="DP70" s="128"/>
      <c r="DQ70" s="128"/>
      <c r="DR70" s="127"/>
      <c r="DS70" s="127"/>
      <c r="DT70" s="127"/>
      <c r="DU70" s="127"/>
      <c r="DV70" s="127"/>
      <c r="DW70" s="127"/>
      <c r="DX70" s="127"/>
      <c r="DY70" s="127"/>
      <c r="DZ70" s="127"/>
      <c r="EA70" s="127"/>
      <c r="EB70" s="127"/>
      <c r="EC70" s="127"/>
      <c r="ED70" s="127"/>
      <c r="EE70" s="127"/>
      <c r="EF70" s="127"/>
      <c r="EG70" s="127"/>
      <c r="EH70" s="127"/>
      <c r="EI70" s="127"/>
      <c r="EJ70" s="127"/>
      <c r="EK70" s="127"/>
      <c r="EL70" s="127"/>
      <c r="EM70" s="127"/>
    </row>
    <row r="71" spans="1:143">
      <c r="A71" s="127"/>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128"/>
      <c r="AB71" s="128"/>
      <c r="AC71" s="128"/>
      <c r="AD71" s="128"/>
      <c r="AE71" s="128"/>
      <c r="AF71" s="128"/>
      <c r="AG71" s="128"/>
      <c r="AH71" s="128"/>
      <c r="AI71" s="128"/>
      <c r="AJ71" s="128"/>
      <c r="AK71" s="128"/>
      <c r="AL71" s="128"/>
      <c r="AM71" s="128"/>
      <c r="AN71" s="128"/>
      <c r="AO71" s="128"/>
      <c r="AP71" s="128"/>
      <c r="AQ71" s="128"/>
      <c r="AR71" s="128"/>
      <c r="AS71" s="128"/>
      <c r="AT71" s="128"/>
      <c r="AU71" s="128"/>
      <c r="AV71" s="128"/>
      <c r="AW71" s="128"/>
      <c r="AX71" s="128"/>
      <c r="AY71" s="128"/>
      <c r="AZ71" s="128"/>
      <c r="BA71" s="128"/>
      <c r="BB71" s="128"/>
      <c r="BC71" s="128"/>
      <c r="BD71" s="128"/>
      <c r="BE71" s="128"/>
      <c r="BF71" s="128"/>
      <c r="BG71" s="128"/>
      <c r="BH71" s="128"/>
      <c r="BI71" s="128"/>
      <c r="BJ71" s="128"/>
      <c r="BK71" s="128"/>
      <c r="BL71" s="128"/>
      <c r="BM71" s="128"/>
      <c r="BN71" s="128"/>
      <c r="BO71" s="128"/>
      <c r="BP71" s="128"/>
      <c r="BQ71" s="128"/>
      <c r="BR71" s="128"/>
      <c r="BS71" s="128"/>
      <c r="BT71" s="128"/>
      <c r="BU71" s="128"/>
      <c r="BV71" s="128"/>
      <c r="BW71" s="128"/>
      <c r="BX71" s="128"/>
      <c r="BY71" s="128"/>
      <c r="BZ71" s="128"/>
      <c r="CA71" s="128"/>
      <c r="CB71" s="128"/>
      <c r="CC71" s="128"/>
      <c r="CD71" s="128"/>
      <c r="CE71" s="128"/>
      <c r="CF71" s="128"/>
      <c r="CG71" s="128"/>
      <c r="CH71" s="128"/>
      <c r="CI71" s="128"/>
      <c r="CJ71" s="128"/>
      <c r="CK71" s="128"/>
      <c r="CL71" s="128"/>
      <c r="CM71" s="128"/>
      <c r="CN71" s="128"/>
      <c r="CO71" s="128"/>
      <c r="CP71" s="128"/>
      <c r="CQ71" s="128"/>
      <c r="CR71" s="128"/>
      <c r="CS71" s="128"/>
      <c r="CT71" s="128"/>
      <c r="CU71" s="128"/>
      <c r="CV71" s="128"/>
      <c r="CW71" s="128"/>
      <c r="CX71" s="128"/>
      <c r="CY71" s="128"/>
      <c r="CZ71" s="128"/>
      <c r="DA71" s="128"/>
      <c r="DB71" s="128"/>
      <c r="DC71" s="128"/>
      <c r="DD71" s="128"/>
      <c r="DE71" s="128"/>
      <c r="DF71" s="128"/>
      <c r="DG71" s="128"/>
      <c r="DH71" s="128"/>
      <c r="DI71" s="128"/>
      <c r="DJ71" s="128"/>
      <c r="DK71" s="128"/>
      <c r="DL71" s="128"/>
      <c r="DM71" s="128"/>
      <c r="DN71" s="128"/>
      <c r="DO71" s="128"/>
      <c r="DP71" s="128"/>
      <c r="DQ71" s="128"/>
      <c r="DR71" s="127"/>
      <c r="DS71" s="127"/>
      <c r="DT71" s="127"/>
      <c r="DU71" s="127"/>
      <c r="DV71" s="127"/>
      <c r="DW71" s="127"/>
      <c r="DX71" s="127"/>
      <c r="DY71" s="127"/>
      <c r="DZ71" s="127"/>
      <c r="EA71" s="127"/>
      <c r="EB71" s="127"/>
      <c r="EC71" s="127"/>
      <c r="ED71" s="127"/>
      <c r="EE71" s="127"/>
      <c r="EF71" s="127"/>
      <c r="EG71" s="127"/>
      <c r="EH71" s="127"/>
      <c r="EI71" s="127"/>
      <c r="EJ71" s="127"/>
      <c r="EK71" s="127"/>
      <c r="EL71" s="127"/>
      <c r="EM71" s="127"/>
    </row>
    <row r="72" spans="1:143">
      <c r="A72" s="127"/>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128"/>
      <c r="AB72" s="128"/>
      <c r="AC72" s="128"/>
      <c r="AD72" s="128"/>
      <c r="AE72" s="128"/>
      <c r="AF72" s="128"/>
      <c r="AG72" s="128"/>
      <c r="AH72" s="128"/>
      <c r="AI72" s="128"/>
      <c r="AJ72" s="128"/>
      <c r="AK72" s="128"/>
      <c r="AL72" s="128"/>
      <c r="AM72" s="128"/>
      <c r="AN72" s="128"/>
      <c r="AO72" s="128"/>
      <c r="AP72" s="128"/>
      <c r="AQ72" s="128"/>
      <c r="AR72" s="128"/>
      <c r="AS72" s="128"/>
      <c r="AT72" s="128"/>
      <c r="AU72" s="128"/>
      <c r="AV72" s="128"/>
      <c r="AW72" s="128"/>
      <c r="AX72" s="128"/>
      <c r="AY72" s="128"/>
      <c r="AZ72" s="128"/>
      <c r="BA72" s="128"/>
      <c r="BB72" s="128"/>
      <c r="BC72" s="128"/>
      <c r="BD72" s="128"/>
      <c r="BE72" s="128"/>
      <c r="BF72" s="128"/>
      <c r="BG72" s="128"/>
      <c r="BH72" s="128"/>
      <c r="BI72" s="128"/>
      <c r="BJ72" s="128"/>
      <c r="BK72" s="128"/>
      <c r="BL72" s="128"/>
      <c r="BM72" s="128"/>
      <c r="BN72" s="128"/>
      <c r="BO72" s="128"/>
      <c r="BP72" s="128"/>
      <c r="BQ72" s="128"/>
      <c r="BR72" s="128"/>
      <c r="BS72" s="128"/>
      <c r="BT72" s="128"/>
      <c r="BU72" s="128"/>
      <c r="BV72" s="128"/>
      <c r="BW72" s="128"/>
      <c r="BX72" s="128"/>
      <c r="BY72" s="128"/>
      <c r="BZ72" s="128"/>
      <c r="CA72" s="128"/>
      <c r="CB72" s="128"/>
      <c r="CC72" s="128"/>
      <c r="CD72" s="128"/>
      <c r="CE72" s="128"/>
      <c r="CF72" s="128"/>
      <c r="CG72" s="128"/>
      <c r="CH72" s="128"/>
      <c r="CI72" s="128"/>
      <c r="CJ72" s="128"/>
      <c r="CK72" s="128"/>
      <c r="CL72" s="128"/>
      <c r="CM72" s="128"/>
      <c r="CN72" s="128"/>
      <c r="CO72" s="128"/>
      <c r="CP72" s="128"/>
      <c r="CQ72" s="128"/>
      <c r="CR72" s="128"/>
      <c r="CS72" s="128"/>
      <c r="CT72" s="128"/>
      <c r="CU72" s="128"/>
      <c r="CV72" s="128"/>
      <c r="CW72" s="128"/>
      <c r="CX72" s="128"/>
      <c r="CY72" s="128"/>
      <c r="CZ72" s="128"/>
      <c r="DA72" s="128"/>
      <c r="DB72" s="128"/>
      <c r="DC72" s="128"/>
      <c r="DD72" s="128"/>
      <c r="DE72" s="128"/>
      <c r="DF72" s="128"/>
      <c r="DG72" s="128"/>
      <c r="DH72" s="128"/>
      <c r="DI72" s="128"/>
      <c r="DJ72" s="128"/>
      <c r="DK72" s="128"/>
      <c r="DL72" s="128"/>
      <c r="DM72" s="128"/>
      <c r="DN72" s="128"/>
      <c r="DO72" s="128"/>
      <c r="DP72" s="128"/>
      <c r="DQ72" s="128"/>
      <c r="DR72" s="127"/>
      <c r="DS72" s="127"/>
      <c r="DT72" s="127"/>
      <c r="DU72" s="127"/>
      <c r="DV72" s="127"/>
      <c r="DW72" s="127"/>
      <c r="DX72" s="127"/>
      <c r="DY72" s="127"/>
      <c r="DZ72" s="127"/>
      <c r="EA72" s="127"/>
      <c r="EB72" s="127"/>
      <c r="EC72" s="127"/>
      <c r="ED72" s="127"/>
      <c r="EE72" s="127"/>
      <c r="EF72" s="127"/>
      <c r="EG72" s="127"/>
      <c r="EH72" s="127"/>
      <c r="EI72" s="127"/>
      <c r="EJ72" s="127"/>
      <c r="EK72" s="127"/>
      <c r="EL72" s="127"/>
      <c r="EM72" s="127"/>
    </row>
    <row r="73" spans="1:143">
      <c r="A73" s="127"/>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c r="AA73" s="128"/>
      <c r="AB73" s="128"/>
      <c r="AC73" s="128"/>
      <c r="AD73" s="128"/>
      <c r="AE73" s="128"/>
      <c r="AF73" s="128"/>
      <c r="AG73" s="128"/>
      <c r="AH73" s="128"/>
      <c r="AI73" s="128"/>
      <c r="AJ73" s="128"/>
      <c r="AK73" s="128"/>
      <c r="AL73" s="128"/>
      <c r="AM73" s="128"/>
      <c r="AN73" s="128"/>
      <c r="AO73" s="128"/>
      <c r="AP73" s="128"/>
      <c r="AQ73" s="128"/>
      <c r="AR73" s="128"/>
      <c r="AS73" s="128"/>
      <c r="AT73" s="128"/>
      <c r="AU73" s="128"/>
      <c r="AV73" s="128"/>
      <c r="AW73" s="128"/>
      <c r="AX73" s="128"/>
      <c r="AY73" s="128"/>
      <c r="AZ73" s="128"/>
      <c r="BA73" s="128"/>
      <c r="BB73" s="128"/>
      <c r="BC73" s="128"/>
      <c r="BD73" s="128"/>
      <c r="BE73" s="128"/>
      <c r="BF73" s="128"/>
      <c r="BG73" s="128"/>
      <c r="BH73" s="128"/>
      <c r="BI73" s="128"/>
      <c r="BJ73" s="128"/>
      <c r="BK73" s="128"/>
      <c r="BL73" s="128"/>
      <c r="BM73" s="128"/>
      <c r="BN73" s="128"/>
      <c r="BO73" s="128"/>
      <c r="BP73" s="128"/>
      <c r="BQ73" s="128"/>
      <c r="BR73" s="128"/>
      <c r="BS73" s="128"/>
      <c r="BT73" s="128"/>
      <c r="BU73" s="128"/>
      <c r="BV73" s="128"/>
      <c r="BW73" s="128"/>
      <c r="BX73" s="128"/>
      <c r="BY73" s="128"/>
      <c r="BZ73" s="128"/>
      <c r="CA73" s="128"/>
      <c r="CB73" s="128"/>
      <c r="CC73" s="128"/>
      <c r="CD73" s="128"/>
      <c r="CE73" s="128"/>
      <c r="CF73" s="128"/>
      <c r="CG73" s="128"/>
      <c r="CH73" s="128"/>
      <c r="CI73" s="128"/>
      <c r="CJ73" s="128"/>
      <c r="CK73" s="128"/>
      <c r="CL73" s="128"/>
      <c r="CM73" s="128"/>
      <c r="CN73" s="128"/>
      <c r="CO73" s="128"/>
      <c r="CP73" s="128"/>
      <c r="CQ73" s="128"/>
      <c r="CR73" s="128"/>
      <c r="CS73" s="128"/>
      <c r="CT73" s="128"/>
      <c r="CU73" s="128"/>
      <c r="CV73" s="128"/>
      <c r="CW73" s="128"/>
      <c r="CX73" s="128"/>
      <c r="CY73" s="128"/>
      <c r="CZ73" s="128"/>
      <c r="DA73" s="128"/>
      <c r="DB73" s="128"/>
      <c r="DC73" s="128"/>
      <c r="DD73" s="128"/>
      <c r="DE73" s="128"/>
      <c r="DF73" s="128"/>
      <c r="DG73" s="128"/>
      <c r="DH73" s="128"/>
      <c r="DI73" s="128"/>
      <c r="DJ73" s="128"/>
      <c r="DK73" s="128"/>
      <c r="DL73" s="128"/>
      <c r="DM73" s="128"/>
      <c r="DN73" s="128"/>
      <c r="DO73" s="128"/>
      <c r="DP73" s="128"/>
      <c r="DQ73" s="128"/>
      <c r="DR73" s="127"/>
      <c r="DS73" s="127"/>
      <c r="DT73" s="127"/>
      <c r="DU73" s="127"/>
      <c r="DV73" s="127"/>
      <c r="DW73" s="127"/>
      <c r="DX73" s="127"/>
      <c r="DY73" s="127"/>
      <c r="DZ73" s="127"/>
      <c r="EA73" s="127"/>
      <c r="EB73" s="127"/>
      <c r="EC73" s="127"/>
      <c r="ED73" s="127"/>
      <c r="EE73" s="127"/>
      <c r="EF73" s="127"/>
      <c r="EG73" s="127"/>
      <c r="EH73" s="127"/>
      <c r="EI73" s="127"/>
      <c r="EJ73" s="127"/>
      <c r="EK73" s="127"/>
      <c r="EL73" s="127"/>
      <c r="EM73" s="127"/>
    </row>
    <row r="74" spans="1:143">
      <c r="A74" s="127"/>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c r="AA74" s="128"/>
      <c r="AB74" s="128"/>
      <c r="AC74" s="128"/>
      <c r="AD74" s="128"/>
      <c r="AE74" s="128"/>
      <c r="AF74" s="128"/>
      <c r="AG74" s="128"/>
      <c r="AH74" s="128"/>
      <c r="AI74" s="128"/>
      <c r="AJ74" s="128"/>
      <c r="AK74" s="128"/>
      <c r="AL74" s="128"/>
      <c r="AM74" s="128"/>
      <c r="AN74" s="128"/>
      <c r="AO74" s="128"/>
      <c r="AP74" s="128"/>
      <c r="AQ74" s="128"/>
      <c r="AR74" s="128"/>
      <c r="AS74" s="128"/>
      <c r="AT74" s="128"/>
      <c r="AU74" s="128"/>
      <c r="AV74" s="128"/>
      <c r="AW74" s="128"/>
      <c r="AX74" s="128"/>
      <c r="AY74" s="128"/>
      <c r="AZ74" s="128"/>
      <c r="BA74" s="128"/>
      <c r="BB74" s="128"/>
      <c r="BC74" s="128"/>
      <c r="BD74" s="128"/>
      <c r="BE74" s="128"/>
      <c r="BF74" s="128"/>
      <c r="BG74" s="128"/>
      <c r="BH74" s="128"/>
      <c r="BI74" s="128"/>
      <c r="BJ74" s="128"/>
      <c r="BK74" s="128"/>
      <c r="BL74" s="128"/>
      <c r="BM74" s="128"/>
      <c r="BN74" s="128"/>
      <c r="BO74" s="128"/>
      <c r="BP74" s="128"/>
      <c r="BQ74" s="128"/>
      <c r="BR74" s="128"/>
      <c r="BS74" s="128"/>
      <c r="BT74" s="128"/>
      <c r="BU74" s="128"/>
      <c r="BV74" s="128"/>
      <c r="BW74" s="128"/>
      <c r="BX74" s="128"/>
      <c r="BY74" s="128"/>
      <c r="BZ74" s="128"/>
      <c r="CA74" s="128"/>
      <c r="CB74" s="128"/>
      <c r="CC74" s="128"/>
      <c r="CD74" s="128"/>
      <c r="CE74" s="128"/>
      <c r="CF74" s="128"/>
      <c r="CG74" s="128"/>
      <c r="CH74" s="128"/>
      <c r="CI74" s="128"/>
      <c r="CJ74" s="128"/>
      <c r="CK74" s="128"/>
      <c r="CL74" s="128"/>
      <c r="CM74" s="128"/>
      <c r="CN74" s="128"/>
      <c r="CO74" s="128"/>
      <c r="CP74" s="128"/>
      <c r="CQ74" s="128"/>
      <c r="CR74" s="128"/>
      <c r="CS74" s="128"/>
      <c r="CT74" s="128"/>
      <c r="CU74" s="128"/>
      <c r="CV74" s="128"/>
      <c r="CW74" s="128"/>
      <c r="CX74" s="128"/>
      <c r="CY74" s="128"/>
      <c r="CZ74" s="128"/>
      <c r="DA74" s="128"/>
      <c r="DB74" s="128"/>
      <c r="DC74" s="128"/>
      <c r="DD74" s="128"/>
      <c r="DE74" s="128"/>
      <c r="DF74" s="128"/>
      <c r="DG74" s="128"/>
      <c r="DH74" s="128"/>
      <c r="DI74" s="128"/>
      <c r="DJ74" s="128"/>
      <c r="DK74" s="128"/>
      <c r="DL74" s="128"/>
      <c r="DM74" s="128"/>
      <c r="DN74" s="128"/>
      <c r="DO74" s="128"/>
      <c r="DP74" s="128"/>
      <c r="DQ74" s="128"/>
      <c r="DR74" s="127"/>
      <c r="DS74" s="127"/>
      <c r="DT74" s="127"/>
      <c r="DU74" s="127"/>
      <c r="DV74" s="127"/>
      <c r="DW74" s="127"/>
      <c r="DX74" s="127"/>
      <c r="DY74" s="127"/>
      <c r="DZ74" s="127"/>
      <c r="EA74" s="127"/>
      <c r="EB74" s="127"/>
      <c r="EC74" s="127"/>
      <c r="ED74" s="127"/>
      <c r="EE74" s="127"/>
      <c r="EF74" s="127"/>
      <c r="EG74" s="127"/>
      <c r="EH74" s="127"/>
      <c r="EI74" s="127"/>
      <c r="EJ74" s="127"/>
      <c r="EK74" s="127"/>
      <c r="EL74" s="127"/>
      <c r="EM74" s="127"/>
    </row>
    <row r="75" spans="1:143">
      <c r="A75" s="127"/>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c r="AA75" s="128"/>
      <c r="AB75" s="128"/>
      <c r="AC75" s="128"/>
      <c r="AD75" s="128"/>
      <c r="AE75" s="128"/>
      <c r="AF75" s="128"/>
      <c r="AG75" s="128"/>
      <c r="AH75" s="128"/>
      <c r="AI75" s="128"/>
      <c r="AJ75" s="128"/>
      <c r="AK75" s="128"/>
      <c r="AL75" s="128"/>
      <c r="AM75" s="128"/>
      <c r="AN75" s="128"/>
      <c r="AO75" s="128"/>
      <c r="AP75" s="128"/>
      <c r="AQ75" s="128"/>
      <c r="AR75" s="128"/>
      <c r="AS75" s="128"/>
      <c r="AT75" s="128"/>
      <c r="AU75" s="128"/>
      <c r="AV75" s="128"/>
      <c r="AW75" s="128"/>
      <c r="AX75" s="128"/>
      <c r="AY75" s="128"/>
      <c r="AZ75" s="128"/>
      <c r="BA75" s="128"/>
      <c r="BB75" s="128"/>
      <c r="BC75" s="128"/>
      <c r="BD75" s="128"/>
      <c r="BE75" s="128"/>
      <c r="BF75" s="128"/>
      <c r="BG75" s="128"/>
      <c r="BH75" s="128"/>
      <c r="BI75" s="128"/>
      <c r="BJ75" s="128"/>
      <c r="BK75" s="128"/>
      <c r="BL75" s="128"/>
      <c r="BM75" s="128"/>
      <c r="BN75" s="128"/>
      <c r="BO75" s="128"/>
      <c r="BP75" s="128"/>
      <c r="BQ75" s="128"/>
      <c r="BR75" s="128"/>
      <c r="BS75" s="128"/>
      <c r="BT75" s="128"/>
      <c r="BU75" s="128"/>
      <c r="BV75" s="128"/>
      <c r="BW75" s="128"/>
      <c r="BX75" s="128"/>
      <c r="BY75" s="128"/>
      <c r="BZ75" s="128"/>
      <c r="CA75" s="128"/>
      <c r="CB75" s="128"/>
      <c r="CC75" s="128"/>
      <c r="CD75" s="128"/>
      <c r="CE75" s="128"/>
      <c r="CF75" s="128"/>
      <c r="CG75" s="128"/>
      <c r="CH75" s="128"/>
      <c r="CI75" s="128"/>
      <c r="CJ75" s="128"/>
      <c r="CK75" s="128"/>
      <c r="CL75" s="128"/>
      <c r="CM75" s="128"/>
      <c r="CN75" s="128"/>
      <c r="CO75" s="128"/>
      <c r="CP75" s="128"/>
      <c r="CQ75" s="128"/>
      <c r="CR75" s="128"/>
      <c r="CS75" s="128"/>
      <c r="CT75" s="128"/>
      <c r="CU75" s="128"/>
      <c r="CV75" s="128"/>
      <c r="CW75" s="128"/>
      <c r="CX75" s="128"/>
      <c r="CY75" s="128"/>
      <c r="CZ75" s="128"/>
      <c r="DA75" s="128"/>
      <c r="DB75" s="128"/>
      <c r="DC75" s="128"/>
      <c r="DD75" s="128"/>
      <c r="DE75" s="128"/>
      <c r="DF75" s="128"/>
      <c r="DG75" s="128"/>
      <c r="DH75" s="128"/>
      <c r="DI75" s="128"/>
      <c r="DJ75" s="128"/>
      <c r="DK75" s="128"/>
      <c r="DL75" s="128"/>
      <c r="DM75" s="128"/>
      <c r="DN75" s="128"/>
      <c r="DO75" s="128"/>
      <c r="DP75" s="128"/>
      <c r="DQ75" s="128"/>
      <c r="DR75" s="127"/>
      <c r="DS75" s="127"/>
      <c r="DT75" s="127"/>
      <c r="DU75" s="127"/>
      <c r="DV75" s="127"/>
      <c r="DW75" s="127"/>
      <c r="DX75" s="127"/>
      <c r="DY75" s="127"/>
      <c r="DZ75" s="127"/>
      <c r="EA75" s="127"/>
      <c r="EB75" s="127"/>
      <c r="EC75" s="127"/>
      <c r="ED75" s="127"/>
      <c r="EE75" s="127"/>
      <c r="EF75" s="127"/>
      <c r="EG75" s="127"/>
      <c r="EH75" s="127"/>
      <c r="EI75" s="127"/>
      <c r="EJ75" s="127"/>
      <c r="EK75" s="127"/>
      <c r="EL75" s="127"/>
      <c r="EM75" s="127"/>
    </row>
    <row r="76" spans="1:143">
      <c r="A76" s="127"/>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c r="AA76" s="128"/>
      <c r="AB76" s="128"/>
      <c r="AC76" s="128"/>
      <c r="AD76" s="128"/>
      <c r="AE76" s="128"/>
      <c r="AF76" s="128"/>
      <c r="AG76" s="128"/>
      <c r="AH76" s="128"/>
      <c r="AI76" s="128"/>
      <c r="AJ76" s="128"/>
      <c r="AK76" s="128"/>
      <c r="AL76" s="128"/>
      <c r="AM76" s="128"/>
      <c r="AN76" s="128"/>
      <c r="AO76" s="128"/>
      <c r="AP76" s="128"/>
      <c r="AQ76" s="128"/>
      <c r="AR76" s="128"/>
      <c r="AS76" s="128"/>
      <c r="AT76" s="128"/>
      <c r="AU76" s="128"/>
      <c r="AV76" s="128"/>
      <c r="AW76" s="128"/>
      <c r="AX76" s="128"/>
      <c r="AY76" s="128"/>
      <c r="AZ76" s="128"/>
      <c r="BA76" s="128"/>
      <c r="BB76" s="128"/>
      <c r="BC76" s="128"/>
      <c r="BD76" s="128"/>
      <c r="BE76" s="128"/>
      <c r="BF76" s="128"/>
      <c r="BG76" s="128"/>
      <c r="BH76" s="128"/>
      <c r="BI76" s="128"/>
      <c r="BJ76" s="128"/>
      <c r="BK76" s="128"/>
      <c r="BL76" s="128"/>
      <c r="BM76" s="128"/>
      <c r="BN76" s="128"/>
      <c r="BO76" s="128"/>
      <c r="BP76" s="128"/>
      <c r="BQ76" s="128"/>
      <c r="BR76" s="128"/>
      <c r="BS76" s="128"/>
      <c r="BT76" s="128"/>
      <c r="BU76" s="128"/>
      <c r="BV76" s="128"/>
      <c r="BW76" s="128"/>
      <c r="BX76" s="128"/>
      <c r="BY76" s="128"/>
      <c r="BZ76" s="128"/>
      <c r="CA76" s="128"/>
      <c r="CB76" s="128"/>
      <c r="CC76" s="128"/>
      <c r="CD76" s="128"/>
      <c r="CE76" s="128"/>
      <c r="CF76" s="128"/>
      <c r="CG76" s="128"/>
      <c r="CH76" s="128"/>
      <c r="CI76" s="128"/>
      <c r="CJ76" s="128"/>
      <c r="CK76" s="128"/>
      <c r="CL76" s="128"/>
      <c r="CM76" s="128"/>
      <c r="CN76" s="128"/>
      <c r="CO76" s="128"/>
      <c r="CP76" s="128"/>
      <c r="CQ76" s="128"/>
      <c r="CR76" s="128"/>
      <c r="CS76" s="128"/>
      <c r="CT76" s="128"/>
      <c r="CU76" s="128"/>
      <c r="CV76" s="128"/>
      <c r="CW76" s="128"/>
      <c r="CX76" s="128"/>
      <c r="CY76" s="128"/>
      <c r="CZ76" s="128"/>
      <c r="DA76" s="128"/>
      <c r="DB76" s="128"/>
      <c r="DC76" s="128"/>
      <c r="DD76" s="128"/>
      <c r="DE76" s="128"/>
      <c r="DF76" s="128"/>
      <c r="DG76" s="128"/>
      <c r="DH76" s="128"/>
      <c r="DI76" s="128"/>
      <c r="DJ76" s="128"/>
      <c r="DK76" s="128"/>
      <c r="DL76" s="128"/>
      <c r="DM76" s="128"/>
      <c r="DN76" s="128"/>
      <c r="DO76" s="128"/>
      <c r="DP76" s="128"/>
      <c r="DQ76" s="128"/>
      <c r="DR76" s="127"/>
      <c r="DS76" s="127"/>
      <c r="DT76" s="127"/>
      <c r="DU76" s="127"/>
      <c r="DV76" s="127"/>
      <c r="DW76" s="127"/>
      <c r="DX76" s="127"/>
      <c r="DY76" s="127"/>
      <c r="DZ76" s="127"/>
      <c r="EA76" s="127"/>
      <c r="EB76" s="127"/>
      <c r="EC76" s="127"/>
      <c r="ED76" s="127"/>
      <c r="EE76" s="127"/>
      <c r="EF76" s="127"/>
      <c r="EG76" s="127"/>
      <c r="EH76" s="127"/>
      <c r="EI76" s="127"/>
      <c r="EJ76" s="127"/>
      <c r="EK76" s="127"/>
      <c r="EL76" s="127"/>
      <c r="EM76" s="127"/>
    </row>
    <row r="77" spans="1:143">
      <c r="A77" s="127"/>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c r="AA77" s="128"/>
      <c r="AB77" s="128"/>
      <c r="AC77" s="128"/>
      <c r="AD77" s="128"/>
      <c r="AE77" s="128"/>
      <c r="AF77" s="128"/>
      <c r="AG77" s="128"/>
      <c r="AH77" s="128"/>
      <c r="AI77" s="128"/>
      <c r="AJ77" s="128"/>
      <c r="AK77" s="128"/>
      <c r="AL77" s="128"/>
      <c r="AM77" s="128"/>
      <c r="AN77" s="128"/>
      <c r="AO77" s="128"/>
      <c r="AP77" s="128"/>
      <c r="AQ77" s="128"/>
      <c r="AR77" s="128"/>
      <c r="AS77" s="128"/>
      <c r="AT77" s="128"/>
      <c r="AU77" s="128"/>
      <c r="AV77" s="128"/>
      <c r="AW77" s="128"/>
      <c r="AX77" s="128"/>
      <c r="AY77" s="128"/>
      <c r="AZ77" s="128"/>
      <c r="BA77" s="128"/>
      <c r="BB77" s="128"/>
      <c r="BC77" s="128"/>
      <c r="BD77" s="128"/>
      <c r="BE77" s="128"/>
      <c r="BF77" s="128"/>
      <c r="BG77" s="128"/>
      <c r="BH77" s="128"/>
      <c r="BI77" s="128"/>
      <c r="BJ77" s="128"/>
      <c r="BK77" s="128"/>
      <c r="BL77" s="128"/>
      <c r="BM77" s="128"/>
      <c r="BN77" s="128"/>
      <c r="BO77" s="128"/>
      <c r="BP77" s="128"/>
      <c r="BQ77" s="128"/>
      <c r="BR77" s="128"/>
      <c r="BS77" s="128"/>
      <c r="BT77" s="128"/>
      <c r="BU77" s="128"/>
      <c r="BV77" s="128"/>
      <c r="BW77" s="128"/>
      <c r="BX77" s="128"/>
      <c r="BY77" s="128"/>
      <c r="BZ77" s="128"/>
      <c r="CA77" s="128"/>
      <c r="CB77" s="128"/>
      <c r="CC77" s="128"/>
      <c r="CD77" s="128"/>
      <c r="CE77" s="128"/>
      <c r="CF77" s="128"/>
      <c r="CG77" s="128"/>
      <c r="CH77" s="128"/>
      <c r="CI77" s="128"/>
      <c r="CJ77" s="128"/>
      <c r="CK77" s="128"/>
      <c r="CL77" s="128"/>
      <c r="CM77" s="128"/>
      <c r="CN77" s="128"/>
      <c r="CO77" s="128"/>
      <c r="CP77" s="128"/>
      <c r="CQ77" s="128"/>
      <c r="CR77" s="128"/>
      <c r="CS77" s="128"/>
      <c r="CT77" s="128"/>
      <c r="CU77" s="128"/>
      <c r="CV77" s="128"/>
      <c r="CW77" s="128"/>
      <c r="CX77" s="128"/>
      <c r="CY77" s="128"/>
      <c r="CZ77" s="128"/>
      <c r="DA77" s="128"/>
      <c r="DB77" s="128"/>
      <c r="DC77" s="128"/>
      <c r="DD77" s="128"/>
      <c r="DE77" s="128"/>
      <c r="DF77" s="128"/>
      <c r="DG77" s="128"/>
      <c r="DH77" s="128"/>
      <c r="DI77" s="128"/>
      <c r="DJ77" s="128"/>
      <c r="DK77" s="128"/>
      <c r="DL77" s="128"/>
      <c r="DM77" s="128"/>
      <c r="DN77" s="128"/>
      <c r="DO77" s="128"/>
      <c r="DP77" s="128"/>
      <c r="DQ77" s="128"/>
      <c r="DR77" s="127"/>
      <c r="DS77" s="127"/>
      <c r="DT77" s="127"/>
      <c r="DU77" s="127"/>
      <c r="DV77" s="127"/>
      <c r="DW77" s="127"/>
      <c r="DX77" s="127"/>
      <c r="DY77" s="127"/>
      <c r="DZ77" s="127"/>
      <c r="EA77" s="127"/>
      <c r="EB77" s="127"/>
      <c r="EC77" s="127"/>
      <c r="ED77" s="127"/>
      <c r="EE77" s="127"/>
      <c r="EF77" s="127"/>
      <c r="EG77" s="127"/>
      <c r="EH77" s="127"/>
      <c r="EI77" s="127"/>
      <c r="EJ77" s="127"/>
      <c r="EK77" s="127"/>
      <c r="EL77" s="127"/>
      <c r="EM77" s="127"/>
    </row>
    <row r="78" spans="1:143">
      <c r="A78" s="127"/>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c r="AA78" s="128"/>
      <c r="AB78" s="128"/>
      <c r="AC78" s="128"/>
      <c r="AD78" s="128"/>
      <c r="AE78" s="128"/>
      <c r="AF78" s="128"/>
      <c r="AG78" s="128"/>
      <c r="AH78" s="128"/>
      <c r="AI78" s="128"/>
      <c r="AJ78" s="128"/>
      <c r="AK78" s="128"/>
      <c r="AL78" s="128"/>
      <c r="AM78" s="128"/>
      <c r="AN78" s="128"/>
      <c r="AO78" s="128"/>
      <c r="AP78" s="128"/>
      <c r="AQ78" s="128"/>
      <c r="AR78" s="128"/>
      <c r="AS78" s="128"/>
      <c r="AT78" s="128"/>
      <c r="AU78" s="128"/>
      <c r="AV78" s="128"/>
      <c r="AW78" s="128"/>
      <c r="AX78" s="128"/>
      <c r="AY78" s="128"/>
      <c r="AZ78" s="128"/>
      <c r="BA78" s="128"/>
      <c r="BB78" s="128"/>
      <c r="BC78" s="128"/>
      <c r="BD78" s="128"/>
      <c r="BE78" s="128"/>
      <c r="BF78" s="128"/>
      <c r="BG78" s="128"/>
      <c r="BH78" s="128"/>
      <c r="BI78" s="128"/>
      <c r="BJ78" s="128"/>
      <c r="BK78" s="128"/>
      <c r="BL78" s="128"/>
      <c r="BM78" s="128"/>
      <c r="BN78" s="128"/>
      <c r="BO78" s="128"/>
      <c r="BP78" s="128"/>
      <c r="BQ78" s="128"/>
      <c r="BR78" s="128"/>
      <c r="BS78" s="128"/>
      <c r="BT78" s="128"/>
      <c r="BU78" s="128"/>
      <c r="BV78" s="128"/>
      <c r="BW78" s="128"/>
      <c r="BX78" s="128"/>
      <c r="BY78" s="128"/>
      <c r="BZ78" s="128"/>
      <c r="CA78" s="128"/>
      <c r="CB78" s="128"/>
      <c r="CC78" s="128"/>
      <c r="CD78" s="128"/>
      <c r="CE78" s="128"/>
      <c r="CF78" s="128"/>
      <c r="CG78" s="128"/>
      <c r="CH78" s="128"/>
      <c r="CI78" s="128"/>
      <c r="CJ78" s="128"/>
      <c r="CK78" s="128"/>
      <c r="CL78" s="128"/>
      <c r="CM78" s="128"/>
      <c r="CN78" s="128"/>
      <c r="CO78" s="128"/>
      <c r="CP78" s="128"/>
      <c r="CQ78" s="128"/>
      <c r="CR78" s="128"/>
      <c r="CS78" s="128"/>
      <c r="CT78" s="128"/>
      <c r="CU78" s="128"/>
      <c r="CV78" s="128"/>
      <c r="CW78" s="128"/>
      <c r="CX78" s="128"/>
      <c r="CY78" s="128"/>
      <c r="CZ78" s="128"/>
      <c r="DA78" s="128"/>
      <c r="DB78" s="128"/>
      <c r="DC78" s="128"/>
      <c r="DD78" s="128"/>
      <c r="DE78" s="128"/>
      <c r="DF78" s="128"/>
      <c r="DG78" s="128"/>
      <c r="DH78" s="128"/>
      <c r="DI78" s="128"/>
      <c r="DJ78" s="128"/>
      <c r="DK78" s="128"/>
      <c r="DL78" s="128"/>
      <c r="DM78" s="128"/>
      <c r="DN78" s="128"/>
      <c r="DO78" s="128"/>
      <c r="DP78" s="128"/>
      <c r="DQ78" s="128"/>
      <c r="DR78" s="127"/>
      <c r="DS78" s="127"/>
      <c r="DT78" s="127"/>
      <c r="DU78" s="127"/>
      <c r="DV78" s="127"/>
      <c r="DW78" s="127"/>
      <c r="DX78" s="127"/>
      <c r="DY78" s="127"/>
      <c r="DZ78" s="127"/>
      <c r="EA78" s="127"/>
      <c r="EB78" s="127"/>
      <c r="EC78" s="127"/>
      <c r="ED78" s="127"/>
      <c r="EE78" s="127"/>
      <c r="EF78" s="127"/>
      <c r="EG78" s="127"/>
      <c r="EH78" s="127"/>
      <c r="EI78" s="127"/>
      <c r="EJ78" s="127"/>
      <c r="EK78" s="127"/>
      <c r="EL78" s="127"/>
      <c r="EM78" s="127"/>
    </row>
    <row r="79" spans="1:143">
      <c r="A79" s="127"/>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c r="AA79" s="128"/>
      <c r="AB79" s="128"/>
      <c r="AC79" s="128"/>
      <c r="AD79" s="128"/>
      <c r="AE79" s="128"/>
      <c r="AF79" s="128"/>
      <c r="AG79" s="128"/>
      <c r="AH79" s="128"/>
      <c r="AI79" s="128"/>
      <c r="AJ79" s="128"/>
      <c r="AK79" s="128"/>
      <c r="AL79" s="128"/>
      <c r="AM79" s="128"/>
      <c r="AN79" s="128"/>
      <c r="AO79" s="128"/>
      <c r="AP79" s="128"/>
      <c r="AQ79" s="128"/>
      <c r="AR79" s="128"/>
      <c r="AS79" s="128"/>
      <c r="AT79" s="128"/>
      <c r="AU79" s="128"/>
      <c r="AV79" s="128"/>
      <c r="AW79" s="128"/>
      <c r="AX79" s="128"/>
      <c r="AY79" s="128"/>
      <c r="AZ79" s="128"/>
      <c r="BA79" s="128"/>
      <c r="BB79" s="128"/>
      <c r="BC79" s="128"/>
      <c r="BD79" s="128"/>
      <c r="BE79" s="128"/>
      <c r="BF79" s="128"/>
      <c r="BG79" s="128"/>
      <c r="BH79" s="128"/>
      <c r="BI79" s="128"/>
      <c r="BJ79" s="128"/>
      <c r="BK79" s="128"/>
      <c r="BL79" s="128"/>
      <c r="BM79" s="128"/>
      <c r="BN79" s="128"/>
      <c r="BO79" s="128"/>
      <c r="BP79" s="128"/>
      <c r="BQ79" s="128"/>
      <c r="BR79" s="128"/>
      <c r="BS79" s="128"/>
      <c r="BT79" s="128"/>
      <c r="BU79" s="128"/>
      <c r="BV79" s="128"/>
      <c r="BW79" s="128"/>
      <c r="BX79" s="128"/>
      <c r="BY79" s="128"/>
      <c r="BZ79" s="128"/>
      <c r="CA79" s="128"/>
      <c r="CB79" s="128"/>
      <c r="CC79" s="128"/>
      <c r="CD79" s="128"/>
      <c r="CE79" s="128"/>
      <c r="CF79" s="128"/>
      <c r="CG79" s="128"/>
      <c r="CH79" s="128"/>
      <c r="CI79" s="128"/>
      <c r="CJ79" s="128"/>
      <c r="CK79" s="128"/>
      <c r="CL79" s="128"/>
      <c r="CM79" s="128"/>
      <c r="CN79" s="128"/>
      <c r="CO79" s="128"/>
      <c r="CP79" s="128"/>
      <c r="CQ79" s="128"/>
      <c r="CR79" s="128"/>
      <c r="CS79" s="128"/>
      <c r="CT79" s="128"/>
      <c r="CU79" s="128"/>
      <c r="CV79" s="128"/>
      <c r="CW79" s="128"/>
      <c r="CX79" s="128"/>
      <c r="CY79" s="128"/>
      <c r="CZ79" s="128"/>
      <c r="DA79" s="128"/>
      <c r="DB79" s="128"/>
      <c r="DC79" s="128"/>
      <c r="DD79" s="128"/>
      <c r="DE79" s="128"/>
      <c r="DF79" s="128"/>
      <c r="DG79" s="128"/>
      <c r="DH79" s="128"/>
      <c r="DI79" s="128"/>
      <c r="DJ79" s="128"/>
      <c r="DK79" s="128"/>
      <c r="DL79" s="128"/>
      <c r="DM79" s="128"/>
      <c r="DN79" s="128"/>
      <c r="DO79" s="128"/>
      <c r="DP79" s="128"/>
      <c r="DQ79" s="128"/>
      <c r="DR79" s="127"/>
      <c r="DS79" s="127"/>
      <c r="DT79" s="127"/>
      <c r="DU79" s="127"/>
      <c r="DV79" s="127"/>
      <c r="DW79" s="127"/>
      <c r="DX79" s="127"/>
      <c r="DY79" s="127"/>
      <c r="DZ79" s="127"/>
      <c r="EA79" s="127"/>
      <c r="EB79" s="127"/>
      <c r="EC79" s="127"/>
      <c r="ED79" s="127"/>
      <c r="EE79" s="127"/>
      <c r="EF79" s="127"/>
      <c r="EG79" s="127"/>
      <c r="EH79" s="127"/>
      <c r="EI79" s="127"/>
      <c r="EJ79" s="127"/>
      <c r="EK79" s="127"/>
      <c r="EL79" s="127"/>
      <c r="EM79" s="127"/>
    </row>
    <row r="80" spans="1:143">
      <c r="A80" s="127"/>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c r="AA80" s="128"/>
      <c r="AB80" s="128"/>
      <c r="AC80" s="128"/>
      <c r="AD80" s="128"/>
      <c r="AE80" s="128"/>
      <c r="AF80" s="128"/>
      <c r="AG80" s="128"/>
      <c r="AH80" s="128"/>
      <c r="AI80" s="128"/>
      <c r="AJ80" s="128"/>
      <c r="AK80" s="128"/>
      <c r="AL80" s="128"/>
      <c r="AM80" s="128"/>
      <c r="AN80" s="128"/>
      <c r="AO80" s="128"/>
      <c r="AP80" s="128"/>
      <c r="AQ80" s="128"/>
      <c r="AR80" s="128"/>
      <c r="AS80" s="128"/>
      <c r="AT80" s="128"/>
      <c r="AU80" s="128"/>
      <c r="AV80" s="128"/>
      <c r="AW80" s="128"/>
      <c r="AX80" s="128"/>
      <c r="AY80" s="128"/>
      <c r="AZ80" s="128"/>
      <c r="BA80" s="128"/>
      <c r="BB80" s="128"/>
      <c r="BC80" s="128"/>
      <c r="BD80" s="128"/>
      <c r="BE80" s="128"/>
      <c r="BF80" s="128"/>
      <c r="BG80" s="128"/>
      <c r="BH80" s="128"/>
      <c r="BI80" s="128"/>
      <c r="BJ80" s="128"/>
      <c r="BK80" s="128"/>
      <c r="BL80" s="128"/>
      <c r="BM80" s="128"/>
      <c r="BN80" s="128"/>
      <c r="BO80" s="128"/>
      <c r="BP80" s="128"/>
      <c r="BQ80" s="128"/>
      <c r="BR80" s="128"/>
      <c r="BS80" s="128"/>
      <c r="BT80" s="128"/>
      <c r="BU80" s="128"/>
      <c r="BV80" s="128"/>
      <c r="BW80" s="128"/>
      <c r="BX80" s="128"/>
      <c r="BY80" s="128"/>
      <c r="BZ80" s="128"/>
      <c r="CA80" s="128"/>
      <c r="CB80" s="128"/>
      <c r="CC80" s="128"/>
      <c r="CD80" s="128"/>
      <c r="CE80" s="128"/>
      <c r="CF80" s="128"/>
      <c r="CG80" s="128"/>
      <c r="CH80" s="128"/>
      <c r="CI80" s="128"/>
      <c r="CJ80" s="128"/>
      <c r="CK80" s="128"/>
      <c r="CL80" s="128"/>
      <c r="CM80" s="128"/>
      <c r="CN80" s="128"/>
      <c r="CO80" s="128"/>
      <c r="CP80" s="128"/>
      <c r="CQ80" s="128"/>
      <c r="CR80" s="128"/>
      <c r="CS80" s="128"/>
      <c r="CT80" s="128"/>
      <c r="CU80" s="128"/>
      <c r="CV80" s="128"/>
      <c r="CW80" s="128"/>
      <c r="CX80" s="128"/>
      <c r="CY80" s="128"/>
      <c r="CZ80" s="128"/>
      <c r="DA80" s="128"/>
      <c r="DB80" s="128"/>
      <c r="DC80" s="128"/>
      <c r="DD80" s="128"/>
      <c r="DE80" s="128"/>
      <c r="DF80" s="128"/>
      <c r="DG80" s="128"/>
      <c r="DH80" s="128"/>
      <c r="DI80" s="128"/>
      <c r="DJ80" s="128"/>
      <c r="DK80" s="128"/>
      <c r="DL80" s="128"/>
      <c r="DM80" s="128"/>
      <c r="DN80" s="128"/>
      <c r="DO80" s="128"/>
      <c r="DP80" s="128"/>
      <c r="DQ80" s="128"/>
      <c r="DR80" s="127"/>
      <c r="DS80" s="127"/>
      <c r="DT80" s="127"/>
      <c r="DU80" s="127"/>
      <c r="DV80" s="127"/>
      <c r="DW80" s="127"/>
      <c r="DX80" s="127"/>
      <c r="DY80" s="127"/>
      <c r="DZ80" s="127"/>
      <c r="EA80" s="127"/>
      <c r="EB80" s="127"/>
      <c r="EC80" s="127"/>
      <c r="ED80" s="127"/>
      <c r="EE80" s="127"/>
      <c r="EF80" s="127"/>
      <c r="EG80" s="127"/>
      <c r="EH80" s="127"/>
      <c r="EI80" s="127"/>
      <c r="EJ80" s="127"/>
      <c r="EK80" s="127"/>
      <c r="EL80" s="127"/>
      <c r="EM80" s="127"/>
    </row>
    <row r="81" spans="1:143">
      <c r="A81" s="127"/>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c r="AA81" s="128"/>
      <c r="AB81" s="128"/>
      <c r="AC81" s="128"/>
      <c r="AD81" s="128"/>
      <c r="AE81" s="128"/>
      <c r="AF81" s="128"/>
      <c r="AG81" s="128"/>
      <c r="AH81" s="128"/>
      <c r="AI81" s="128"/>
      <c r="AJ81" s="128"/>
      <c r="AK81" s="128"/>
      <c r="AL81" s="128"/>
      <c r="AM81" s="128"/>
      <c r="AN81" s="128"/>
      <c r="AO81" s="128"/>
      <c r="AP81" s="128"/>
      <c r="AQ81" s="128"/>
      <c r="AR81" s="128"/>
      <c r="AS81" s="128"/>
      <c r="AT81" s="128"/>
      <c r="AU81" s="128"/>
      <c r="AV81" s="128"/>
      <c r="AW81" s="128"/>
      <c r="AX81" s="128"/>
      <c r="AY81" s="128"/>
      <c r="AZ81" s="128"/>
      <c r="BA81" s="128"/>
      <c r="BB81" s="128"/>
      <c r="BC81" s="128"/>
      <c r="BD81" s="128"/>
      <c r="BE81" s="128"/>
      <c r="BF81" s="128"/>
      <c r="BG81" s="128"/>
      <c r="BH81" s="128"/>
      <c r="BI81" s="128"/>
      <c r="BJ81" s="128"/>
      <c r="BK81" s="128"/>
      <c r="BL81" s="128"/>
      <c r="BM81" s="128"/>
      <c r="BN81" s="128"/>
      <c r="BO81" s="128"/>
      <c r="BP81" s="128"/>
      <c r="BQ81" s="128"/>
      <c r="BR81" s="128"/>
      <c r="BS81" s="128"/>
      <c r="BT81" s="128"/>
      <c r="BU81" s="128"/>
      <c r="BV81" s="128"/>
      <c r="BW81" s="128"/>
      <c r="BX81" s="128"/>
      <c r="BY81" s="128"/>
      <c r="BZ81" s="128"/>
      <c r="CA81" s="128"/>
      <c r="CB81" s="128"/>
      <c r="CC81" s="128"/>
      <c r="CD81" s="128"/>
      <c r="CE81" s="128"/>
      <c r="CF81" s="128"/>
      <c r="CG81" s="128"/>
      <c r="CH81" s="128"/>
      <c r="CI81" s="128"/>
      <c r="CJ81" s="128"/>
      <c r="CK81" s="128"/>
      <c r="CL81" s="128"/>
      <c r="CM81" s="128"/>
      <c r="CN81" s="128"/>
      <c r="CO81" s="128"/>
      <c r="CP81" s="128"/>
      <c r="CQ81" s="128"/>
      <c r="CR81" s="128"/>
      <c r="CS81" s="128"/>
      <c r="CT81" s="128"/>
      <c r="CU81" s="128"/>
      <c r="CV81" s="128"/>
      <c r="CW81" s="128"/>
      <c r="CX81" s="128"/>
      <c r="CY81" s="128"/>
      <c r="CZ81" s="128"/>
      <c r="DA81" s="128"/>
      <c r="DB81" s="128"/>
      <c r="DC81" s="128"/>
      <c r="DD81" s="128"/>
      <c r="DE81" s="128"/>
      <c r="DF81" s="128"/>
      <c r="DG81" s="128"/>
      <c r="DH81" s="128"/>
      <c r="DI81" s="128"/>
      <c r="DJ81" s="128"/>
      <c r="DK81" s="128"/>
      <c r="DL81" s="128"/>
      <c r="DM81" s="128"/>
      <c r="DN81" s="128"/>
      <c r="DO81" s="128"/>
      <c r="DP81" s="128"/>
      <c r="DQ81" s="128"/>
      <c r="DR81" s="127"/>
      <c r="DS81" s="127"/>
      <c r="DT81" s="127"/>
      <c r="DU81" s="127"/>
      <c r="DV81" s="127"/>
      <c r="DW81" s="127"/>
      <c r="DX81" s="127"/>
      <c r="DY81" s="127"/>
      <c r="DZ81" s="127"/>
      <c r="EA81" s="127"/>
      <c r="EB81" s="127"/>
      <c r="EC81" s="127"/>
      <c r="ED81" s="127"/>
      <c r="EE81" s="127"/>
      <c r="EF81" s="127"/>
      <c r="EG81" s="127"/>
      <c r="EH81" s="127"/>
      <c r="EI81" s="127"/>
      <c r="EJ81" s="127"/>
      <c r="EK81" s="127"/>
      <c r="EL81" s="127"/>
      <c r="EM81" s="127"/>
    </row>
    <row r="82" spans="1:143">
      <c r="A82" s="127"/>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c r="AA82" s="128"/>
      <c r="AB82" s="128"/>
      <c r="AC82" s="128"/>
      <c r="AD82" s="128"/>
      <c r="AE82" s="128"/>
      <c r="AF82" s="128"/>
      <c r="AG82" s="128"/>
      <c r="AH82" s="128"/>
      <c r="AI82" s="128"/>
      <c r="AJ82" s="128"/>
      <c r="AK82" s="128"/>
      <c r="AL82" s="128"/>
      <c r="AM82" s="128"/>
      <c r="AN82" s="128"/>
      <c r="AO82" s="128"/>
      <c r="AP82" s="128"/>
      <c r="AQ82" s="128"/>
      <c r="AR82" s="128"/>
      <c r="AS82" s="128"/>
      <c r="AT82" s="128"/>
      <c r="AU82" s="128"/>
      <c r="AV82" s="128"/>
      <c r="AW82" s="128"/>
      <c r="AX82" s="128"/>
      <c r="AY82" s="128"/>
      <c r="AZ82" s="128"/>
      <c r="BA82" s="128"/>
      <c r="BB82" s="128"/>
      <c r="BC82" s="128"/>
      <c r="BD82" s="128"/>
      <c r="BE82" s="128"/>
      <c r="BF82" s="128"/>
      <c r="BG82" s="128"/>
      <c r="BH82" s="128"/>
      <c r="BI82" s="128"/>
      <c r="BJ82" s="128"/>
      <c r="BK82" s="128"/>
      <c r="BL82" s="128"/>
      <c r="BM82" s="128"/>
      <c r="BN82" s="128"/>
      <c r="BO82" s="128"/>
      <c r="BP82" s="128"/>
      <c r="BQ82" s="128"/>
      <c r="BR82" s="128"/>
      <c r="BS82" s="128"/>
      <c r="BT82" s="128"/>
      <c r="BU82" s="128"/>
      <c r="BV82" s="128"/>
      <c r="BW82" s="128"/>
      <c r="BX82" s="128"/>
      <c r="BY82" s="128"/>
      <c r="BZ82" s="128"/>
      <c r="CA82" s="128"/>
      <c r="CB82" s="128"/>
      <c r="CC82" s="128"/>
      <c r="CD82" s="128"/>
      <c r="CE82" s="128"/>
      <c r="CF82" s="128"/>
      <c r="CG82" s="128"/>
      <c r="CH82" s="128"/>
      <c r="CI82" s="128"/>
      <c r="CJ82" s="128"/>
      <c r="CK82" s="128"/>
      <c r="CL82" s="128"/>
      <c r="CM82" s="128"/>
      <c r="CN82" s="128"/>
      <c r="CO82" s="128"/>
      <c r="CP82" s="128"/>
      <c r="CQ82" s="128"/>
      <c r="CR82" s="128"/>
      <c r="CS82" s="128"/>
      <c r="CT82" s="128"/>
      <c r="CU82" s="128"/>
      <c r="CV82" s="128"/>
      <c r="CW82" s="128"/>
      <c r="CX82" s="128"/>
      <c r="CY82" s="128"/>
      <c r="CZ82" s="128"/>
      <c r="DA82" s="128"/>
      <c r="DB82" s="128"/>
      <c r="DC82" s="128"/>
      <c r="DD82" s="128"/>
      <c r="DE82" s="128"/>
      <c r="DF82" s="128"/>
      <c r="DG82" s="128"/>
      <c r="DH82" s="128"/>
      <c r="DI82" s="128"/>
      <c r="DJ82" s="128"/>
      <c r="DK82" s="128"/>
      <c r="DL82" s="128"/>
      <c r="DM82" s="128"/>
      <c r="DN82" s="128"/>
      <c r="DO82" s="128"/>
      <c r="DP82" s="128"/>
      <c r="DQ82" s="128"/>
      <c r="DR82" s="127"/>
      <c r="DS82" s="127"/>
      <c r="DT82" s="127"/>
      <c r="DU82" s="127"/>
      <c r="DV82" s="127"/>
      <c r="DW82" s="127"/>
      <c r="DX82" s="127"/>
      <c r="DY82" s="127"/>
      <c r="DZ82" s="127"/>
      <c r="EA82" s="127"/>
      <c r="EB82" s="127"/>
      <c r="EC82" s="127"/>
      <c r="ED82" s="127"/>
      <c r="EE82" s="127"/>
      <c r="EF82" s="127"/>
      <c r="EG82" s="127"/>
      <c r="EH82" s="127"/>
      <c r="EI82" s="127"/>
      <c r="EJ82" s="127"/>
      <c r="EK82" s="127"/>
      <c r="EL82" s="127"/>
      <c r="EM82" s="127"/>
    </row>
    <row r="83" spans="1:143">
      <c r="A83" s="127"/>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c r="AA83" s="128"/>
      <c r="AB83" s="128"/>
      <c r="AC83" s="128"/>
      <c r="AD83" s="128"/>
      <c r="AE83" s="128"/>
      <c r="AF83" s="128"/>
      <c r="AG83" s="128"/>
      <c r="AH83" s="128"/>
      <c r="AI83" s="128"/>
      <c r="AJ83" s="128"/>
      <c r="AK83" s="128"/>
      <c r="AL83" s="128"/>
      <c r="AM83" s="128"/>
      <c r="AN83" s="128"/>
      <c r="AO83" s="128"/>
      <c r="AP83" s="128"/>
      <c r="AQ83" s="128"/>
      <c r="AR83" s="128"/>
      <c r="AS83" s="128"/>
      <c r="AT83" s="128"/>
      <c r="AU83" s="128"/>
      <c r="AV83" s="128"/>
      <c r="AW83" s="128"/>
      <c r="AX83" s="128"/>
      <c r="AY83" s="128"/>
      <c r="AZ83" s="128"/>
      <c r="BA83" s="128"/>
      <c r="BB83" s="128"/>
      <c r="BC83" s="128"/>
      <c r="BD83" s="128"/>
      <c r="BE83" s="128"/>
      <c r="BF83" s="128"/>
      <c r="BG83" s="128"/>
      <c r="BH83" s="128"/>
      <c r="BI83" s="128"/>
      <c r="BJ83" s="128"/>
      <c r="BK83" s="128"/>
      <c r="BL83" s="128"/>
      <c r="BM83" s="128"/>
      <c r="BN83" s="128"/>
      <c r="BO83" s="128"/>
      <c r="BP83" s="128"/>
      <c r="BQ83" s="128"/>
      <c r="BR83" s="128"/>
      <c r="BS83" s="128"/>
      <c r="BT83" s="128"/>
      <c r="BU83" s="128"/>
      <c r="BV83" s="128"/>
      <c r="BW83" s="128"/>
      <c r="BX83" s="128"/>
      <c r="BY83" s="128"/>
      <c r="BZ83" s="128"/>
      <c r="CA83" s="128"/>
      <c r="CB83" s="128"/>
      <c r="CC83" s="128"/>
      <c r="CD83" s="128"/>
      <c r="CE83" s="128"/>
      <c r="CF83" s="128"/>
      <c r="CG83" s="128"/>
      <c r="CH83" s="128"/>
      <c r="CI83" s="128"/>
      <c r="CJ83" s="128"/>
      <c r="CK83" s="128"/>
      <c r="CL83" s="128"/>
      <c r="CM83" s="128"/>
      <c r="CN83" s="128"/>
      <c r="CO83" s="128"/>
      <c r="CP83" s="128"/>
      <c r="CQ83" s="128"/>
      <c r="CR83" s="128"/>
      <c r="CS83" s="128"/>
      <c r="CT83" s="128"/>
      <c r="CU83" s="128"/>
      <c r="CV83" s="128"/>
      <c r="CW83" s="128"/>
      <c r="CX83" s="128"/>
      <c r="CY83" s="128"/>
      <c r="CZ83" s="128"/>
      <c r="DA83" s="128"/>
      <c r="DB83" s="128"/>
      <c r="DC83" s="128"/>
      <c r="DD83" s="128"/>
      <c r="DE83" s="128"/>
      <c r="DF83" s="128"/>
      <c r="DG83" s="128"/>
      <c r="DH83" s="128"/>
      <c r="DI83" s="128"/>
      <c r="DJ83" s="128"/>
      <c r="DK83" s="128"/>
      <c r="DL83" s="128"/>
      <c r="DM83" s="128"/>
      <c r="DN83" s="128"/>
      <c r="DO83" s="128"/>
      <c r="DP83" s="128"/>
      <c r="DQ83" s="128"/>
      <c r="DR83" s="127"/>
      <c r="DS83" s="127"/>
      <c r="DT83" s="127"/>
      <c r="DU83" s="127"/>
      <c r="DV83" s="127"/>
      <c r="DW83" s="127"/>
      <c r="DX83" s="127"/>
      <c r="DY83" s="127"/>
      <c r="DZ83" s="127"/>
      <c r="EA83" s="127"/>
      <c r="EB83" s="127"/>
      <c r="EC83" s="127"/>
      <c r="ED83" s="127"/>
      <c r="EE83" s="127"/>
      <c r="EF83" s="127"/>
      <c r="EG83" s="127"/>
      <c r="EH83" s="127"/>
      <c r="EI83" s="127"/>
      <c r="EJ83" s="127"/>
      <c r="EK83" s="127"/>
      <c r="EL83" s="127"/>
      <c r="EM83" s="127"/>
    </row>
    <row r="84" spans="1:143">
      <c r="A84" s="127"/>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c r="AA84" s="128"/>
      <c r="AB84" s="128"/>
      <c r="AC84" s="128"/>
      <c r="AD84" s="128"/>
      <c r="AE84" s="128"/>
      <c r="AF84" s="128"/>
      <c r="AG84" s="128"/>
      <c r="AH84" s="128"/>
      <c r="AI84" s="128"/>
      <c r="AJ84" s="128"/>
      <c r="AK84" s="128"/>
      <c r="AL84" s="128"/>
      <c r="AM84" s="128"/>
      <c r="AN84" s="128"/>
      <c r="AO84" s="128"/>
      <c r="AP84" s="128"/>
      <c r="AQ84" s="128"/>
      <c r="AR84" s="128"/>
      <c r="AS84" s="128"/>
      <c r="AT84" s="128"/>
      <c r="AU84" s="128"/>
      <c r="AV84" s="128"/>
      <c r="AW84" s="128"/>
      <c r="AX84" s="128"/>
      <c r="AY84" s="128"/>
      <c r="AZ84" s="128"/>
      <c r="BA84" s="128"/>
      <c r="BB84" s="128"/>
      <c r="BC84" s="128"/>
      <c r="BD84" s="128"/>
      <c r="BE84" s="128"/>
      <c r="BF84" s="128"/>
      <c r="BG84" s="128"/>
      <c r="BH84" s="128"/>
      <c r="BI84" s="128"/>
      <c r="BJ84" s="128"/>
      <c r="BK84" s="128"/>
      <c r="BL84" s="128"/>
      <c r="BM84" s="128"/>
      <c r="BN84" s="128"/>
      <c r="BO84" s="128"/>
      <c r="BP84" s="128"/>
      <c r="BQ84" s="128"/>
      <c r="BR84" s="128"/>
      <c r="BS84" s="128"/>
      <c r="BT84" s="128"/>
      <c r="BU84" s="128"/>
      <c r="BV84" s="128"/>
      <c r="BW84" s="128"/>
      <c r="BX84" s="128"/>
      <c r="BY84" s="128"/>
      <c r="BZ84" s="128"/>
      <c r="CA84" s="128"/>
      <c r="CB84" s="128"/>
      <c r="CC84" s="128"/>
      <c r="CD84" s="128"/>
      <c r="CE84" s="128"/>
      <c r="CF84" s="128"/>
      <c r="CG84" s="128"/>
      <c r="CH84" s="128"/>
      <c r="CI84" s="128"/>
      <c r="CJ84" s="128"/>
      <c r="CK84" s="128"/>
      <c r="CL84" s="128"/>
      <c r="CM84" s="128"/>
      <c r="CN84" s="128"/>
      <c r="CO84" s="128"/>
      <c r="CP84" s="128"/>
      <c r="CQ84" s="128"/>
      <c r="CR84" s="128"/>
      <c r="CS84" s="128"/>
      <c r="CT84" s="128"/>
      <c r="CU84" s="128"/>
      <c r="CV84" s="128"/>
      <c r="CW84" s="128"/>
      <c r="CX84" s="128"/>
      <c r="CY84" s="128"/>
      <c r="CZ84" s="128"/>
      <c r="DA84" s="128"/>
      <c r="DB84" s="128"/>
      <c r="DC84" s="128"/>
      <c r="DD84" s="128"/>
      <c r="DE84" s="128"/>
      <c r="DF84" s="128"/>
      <c r="DG84" s="128"/>
      <c r="DH84" s="128"/>
      <c r="DI84" s="128"/>
      <c r="DJ84" s="128"/>
      <c r="DK84" s="128"/>
      <c r="DL84" s="128"/>
      <c r="DM84" s="128"/>
      <c r="DN84" s="128"/>
      <c r="DO84" s="128"/>
      <c r="DP84" s="128"/>
      <c r="DQ84" s="128"/>
      <c r="DR84" s="127"/>
      <c r="DS84" s="127"/>
      <c r="DT84" s="127"/>
      <c r="DU84" s="127"/>
      <c r="DV84" s="127"/>
      <c r="DW84" s="127"/>
      <c r="DX84" s="127"/>
      <c r="DY84" s="127"/>
      <c r="DZ84" s="127"/>
      <c r="EA84" s="127"/>
      <c r="EB84" s="127"/>
      <c r="EC84" s="127"/>
      <c r="ED84" s="127"/>
      <c r="EE84" s="127"/>
      <c r="EF84" s="127"/>
      <c r="EG84" s="127"/>
      <c r="EH84" s="127"/>
      <c r="EI84" s="127"/>
      <c r="EJ84" s="127"/>
      <c r="EK84" s="127"/>
      <c r="EL84" s="127"/>
      <c r="EM84" s="127"/>
    </row>
    <row r="85" spans="1:143">
      <c r="A85" s="127"/>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c r="AA85" s="128"/>
      <c r="AB85" s="128"/>
      <c r="AC85" s="128"/>
      <c r="AD85" s="128"/>
      <c r="AE85" s="128"/>
      <c r="AF85" s="128"/>
      <c r="AG85" s="128"/>
      <c r="AH85" s="128"/>
      <c r="AI85" s="128"/>
      <c r="AJ85" s="128"/>
      <c r="AK85" s="128"/>
      <c r="AL85" s="128"/>
      <c r="AM85" s="128"/>
      <c r="AN85" s="128"/>
      <c r="AO85" s="128"/>
      <c r="AP85" s="128"/>
      <c r="AQ85" s="128"/>
      <c r="AR85" s="128"/>
      <c r="AS85" s="128"/>
      <c r="AT85" s="128"/>
      <c r="AU85" s="128"/>
      <c r="AV85" s="128"/>
      <c r="AW85" s="128"/>
      <c r="AX85" s="128"/>
      <c r="AY85" s="128"/>
      <c r="AZ85" s="128"/>
      <c r="BA85" s="128"/>
      <c r="BB85" s="128"/>
      <c r="BC85" s="128"/>
      <c r="BD85" s="128"/>
      <c r="BE85" s="128"/>
      <c r="BF85" s="128"/>
      <c r="BG85" s="128"/>
      <c r="BH85" s="128"/>
      <c r="BI85" s="128"/>
      <c r="BJ85" s="128"/>
      <c r="BK85" s="128"/>
      <c r="BL85" s="128"/>
      <c r="BM85" s="128"/>
      <c r="BN85" s="128"/>
      <c r="BO85" s="128"/>
      <c r="BP85" s="128"/>
      <c r="BQ85" s="128"/>
      <c r="BR85" s="128"/>
      <c r="BS85" s="128"/>
      <c r="BT85" s="128"/>
      <c r="BU85" s="128"/>
      <c r="BV85" s="128"/>
      <c r="BW85" s="128"/>
      <c r="BX85" s="128"/>
      <c r="BY85" s="128"/>
      <c r="BZ85" s="128"/>
      <c r="CA85" s="128"/>
      <c r="CB85" s="128"/>
      <c r="CC85" s="128"/>
      <c r="CD85" s="128"/>
      <c r="CE85" s="128"/>
      <c r="CF85" s="128"/>
      <c r="CG85" s="128"/>
      <c r="CH85" s="128"/>
      <c r="CI85" s="128"/>
      <c r="CJ85" s="128"/>
      <c r="CK85" s="128"/>
      <c r="CL85" s="128"/>
      <c r="CM85" s="128"/>
      <c r="CN85" s="128"/>
      <c r="CO85" s="128"/>
      <c r="CP85" s="128"/>
      <c r="CQ85" s="128"/>
      <c r="CR85" s="128"/>
      <c r="CS85" s="128"/>
      <c r="CT85" s="128"/>
      <c r="CU85" s="128"/>
      <c r="CV85" s="128"/>
      <c r="CW85" s="128"/>
      <c r="CX85" s="128"/>
      <c r="CY85" s="128"/>
      <c r="CZ85" s="128"/>
      <c r="DA85" s="128"/>
      <c r="DB85" s="128"/>
      <c r="DC85" s="128"/>
      <c r="DD85" s="128"/>
      <c r="DE85" s="128"/>
      <c r="DF85" s="128"/>
      <c r="DG85" s="128"/>
      <c r="DH85" s="128"/>
      <c r="DI85" s="128"/>
      <c r="DJ85" s="128"/>
      <c r="DK85" s="128"/>
      <c r="DL85" s="128"/>
      <c r="DM85" s="128"/>
      <c r="DN85" s="128"/>
      <c r="DO85" s="128"/>
      <c r="DP85" s="128"/>
      <c r="DQ85" s="128"/>
      <c r="DR85" s="127"/>
      <c r="DS85" s="127"/>
      <c r="DT85" s="127"/>
      <c r="DU85" s="127"/>
      <c r="DV85" s="127"/>
      <c r="DW85" s="127"/>
      <c r="DX85" s="127"/>
      <c r="DY85" s="127"/>
      <c r="DZ85" s="127"/>
      <c r="EA85" s="127"/>
      <c r="EB85" s="127"/>
      <c r="EC85" s="127"/>
      <c r="ED85" s="127"/>
      <c r="EE85" s="127"/>
      <c r="EF85" s="127"/>
      <c r="EG85" s="127"/>
      <c r="EH85" s="127"/>
      <c r="EI85" s="127"/>
      <c r="EJ85" s="127"/>
      <c r="EK85" s="127"/>
      <c r="EL85" s="127"/>
      <c r="EM85" s="127"/>
    </row>
    <row r="86" spans="1:143">
      <c r="A86" s="127"/>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c r="AA86" s="128"/>
      <c r="AB86" s="128"/>
      <c r="AC86" s="128"/>
      <c r="AD86" s="128"/>
      <c r="AE86" s="128"/>
      <c r="AF86" s="128"/>
      <c r="AG86" s="128"/>
      <c r="AH86" s="128"/>
      <c r="AI86" s="128"/>
      <c r="AJ86" s="128"/>
      <c r="AK86" s="128"/>
      <c r="AL86" s="128"/>
      <c r="AM86" s="128"/>
      <c r="AN86" s="128"/>
      <c r="AO86" s="128"/>
      <c r="AP86" s="128"/>
      <c r="AQ86" s="128"/>
      <c r="AR86" s="128"/>
      <c r="AS86" s="128"/>
      <c r="AT86" s="128"/>
      <c r="AU86" s="128"/>
      <c r="AV86" s="128"/>
      <c r="AW86" s="128"/>
      <c r="AX86" s="128"/>
      <c r="AY86" s="128"/>
      <c r="AZ86" s="128"/>
      <c r="BA86" s="128"/>
      <c r="BB86" s="128"/>
      <c r="BC86" s="128"/>
      <c r="BD86" s="128"/>
      <c r="BE86" s="128"/>
      <c r="BF86" s="128"/>
      <c r="BG86" s="128"/>
      <c r="BH86" s="128"/>
      <c r="BI86" s="128"/>
      <c r="BJ86" s="128"/>
      <c r="BK86" s="128"/>
      <c r="BL86" s="128"/>
      <c r="BM86" s="128"/>
      <c r="BN86" s="128"/>
      <c r="BO86" s="128"/>
      <c r="BP86" s="128"/>
      <c r="BQ86" s="128"/>
      <c r="BR86" s="128"/>
      <c r="BS86" s="128"/>
      <c r="BT86" s="128"/>
      <c r="BU86" s="128"/>
      <c r="BV86" s="128"/>
      <c r="BW86" s="128"/>
      <c r="BX86" s="128"/>
      <c r="BY86" s="128"/>
      <c r="BZ86" s="128"/>
      <c r="CA86" s="128"/>
      <c r="CB86" s="128"/>
      <c r="CC86" s="128"/>
      <c r="CD86" s="128"/>
      <c r="CE86" s="128"/>
      <c r="CF86" s="128"/>
      <c r="CG86" s="128"/>
      <c r="CH86" s="128"/>
      <c r="CI86" s="128"/>
      <c r="CJ86" s="128"/>
      <c r="CK86" s="128"/>
      <c r="CL86" s="128"/>
      <c r="CM86" s="128"/>
      <c r="CN86" s="128"/>
      <c r="CO86" s="128"/>
      <c r="CP86" s="128"/>
      <c r="CQ86" s="128"/>
      <c r="CR86" s="128"/>
      <c r="CS86" s="128"/>
      <c r="CT86" s="128"/>
      <c r="CU86" s="128"/>
      <c r="CV86" s="128"/>
      <c r="CW86" s="128"/>
      <c r="CX86" s="128"/>
      <c r="CY86" s="128"/>
      <c r="CZ86" s="128"/>
      <c r="DA86" s="128"/>
      <c r="DB86" s="128"/>
      <c r="DC86" s="128"/>
      <c r="DD86" s="128"/>
      <c r="DE86" s="128"/>
      <c r="DF86" s="128"/>
      <c r="DG86" s="128"/>
      <c r="DH86" s="128"/>
      <c r="DI86" s="128"/>
      <c r="DJ86" s="128"/>
      <c r="DK86" s="128"/>
      <c r="DL86" s="128"/>
      <c r="DM86" s="128"/>
      <c r="DN86" s="128"/>
      <c r="DO86" s="128"/>
      <c r="DP86" s="128"/>
      <c r="DQ86" s="128"/>
      <c r="DR86" s="127"/>
      <c r="DS86" s="127"/>
      <c r="DT86" s="127"/>
      <c r="DU86" s="127"/>
      <c r="DV86" s="127"/>
      <c r="DW86" s="127"/>
      <c r="DX86" s="127"/>
      <c r="DY86" s="127"/>
      <c r="DZ86" s="127"/>
      <c r="EA86" s="127"/>
      <c r="EB86" s="127"/>
      <c r="EC86" s="127"/>
      <c r="ED86" s="127"/>
      <c r="EE86" s="127"/>
      <c r="EF86" s="127"/>
      <c r="EG86" s="127"/>
      <c r="EH86" s="127"/>
      <c r="EI86" s="127"/>
      <c r="EJ86" s="127"/>
      <c r="EK86" s="127"/>
      <c r="EL86" s="127"/>
      <c r="EM86" s="127"/>
    </row>
    <row r="87" spans="1:143">
      <c r="A87" s="127"/>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c r="AA87" s="128"/>
      <c r="AB87" s="128"/>
      <c r="AC87" s="128"/>
      <c r="AD87" s="128"/>
      <c r="AE87" s="128"/>
      <c r="AF87" s="128"/>
      <c r="AG87" s="128"/>
      <c r="AH87" s="128"/>
      <c r="AI87" s="128"/>
      <c r="AJ87" s="128"/>
      <c r="AK87" s="128"/>
      <c r="AL87" s="128"/>
      <c r="AM87" s="128"/>
      <c r="AN87" s="128"/>
      <c r="AO87" s="128"/>
      <c r="AP87" s="128"/>
      <c r="AQ87" s="128"/>
      <c r="AR87" s="128"/>
      <c r="AS87" s="128"/>
      <c r="AT87" s="128"/>
      <c r="AU87" s="128"/>
      <c r="AV87" s="128"/>
      <c r="AW87" s="128"/>
      <c r="AX87" s="128"/>
      <c r="AY87" s="128"/>
      <c r="AZ87" s="128"/>
      <c r="BA87" s="128"/>
      <c r="BB87" s="128"/>
      <c r="BC87" s="128"/>
      <c r="BD87" s="128"/>
      <c r="BE87" s="128"/>
      <c r="BF87" s="128"/>
      <c r="BG87" s="128"/>
      <c r="BH87" s="128"/>
      <c r="BI87" s="128"/>
      <c r="BJ87" s="128"/>
      <c r="BK87" s="128"/>
      <c r="BL87" s="128"/>
      <c r="BM87" s="128"/>
      <c r="BN87" s="128"/>
      <c r="BO87" s="128"/>
      <c r="BP87" s="128"/>
      <c r="BQ87" s="128"/>
      <c r="BR87" s="128"/>
      <c r="BS87" s="128"/>
      <c r="BT87" s="128"/>
      <c r="BU87" s="128"/>
      <c r="BV87" s="128"/>
      <c r="BW87" s="128"/>
      <c r="BX87" s="128"/>
      <c r="BY87" s="128"/>
      <c r="BZ87" s="128"/>
      <c r="CA87" s="128"/>
      <c r="CB87" s="128"/>
      <c r="CC87" s="128"/>
      <c r="CD87" s="128"/>
      <c r="CE87" s="128"/>
      <c r="CF87" s="128"/>
      <c r="CG87" s="128"/>
      <c r="CH87" s="128"/>
      <c r="CI87" s="128"/>
      <c r="CJ87" s="128"/>
      <c r="CK87" s="128"/>
      <c r="CL87" s="128"/>
      <c r="CM87" s="128"/>
      <c r="CN87" s="128"/>
      <c r="CO87" s="128"/>
      <c r="CP87" s="128"/>
      <c r="CQ87" s="128"/>
      <c r="CR87" s="128"/>
      <c r="CS87" s="128"/>
      <c r="CT87" s="128"/>
      <c r="CU87" s="128"/>
      <c r="CV87" s="128"/>
      <c r="CW87" s="128"/>
      <c r="CX87" s="128"/>
      <c r="CY87" s="128"/>
      <c r="CZ87" s="128"/>
      <c r="DA87" s="128"/>
      <c r="DB87" s="128"/>
      <c r="DC87" s="128"/>
      <c r="DD87" s="128"/>
      <c r="DE87" s="128"/>
      <c r="DF87" s="128"/>
      <c r="DG87" s="128"/>
      <c r="DH87" s="128"/>
      <c r="DI87" s="128"/>
      <c r="DJ87" s="128"/>
      <c r="DK87" s="128"/>
      <c r="DL87" s="128"/>
      <c r="DM87" s="128"/>
      <c r="DN87" s="128"/>
      <c r="DO87" s="128"/>
      <c r="DP87" s="128"/>
      <c r="DQ87" s="128"/>
      <c r="DR87" s="127"/>
      <c r="DS87" s="127"/>
      <c r="DT87" s="127"/>
      <c r="DU87" s="127"/>
      <c r="DV87" s="127"/>
      <c r="DW87" s="127"/>
      <c r="DX87" s="127"/>
      <c r="DY87" s="127"/>
      <c r="DZ87" s="127"/>
      <c r="EA87" s="127"/>
      <c r="EB87" s="127"/>
      <c r="EC87" s="127"/>
      <c r="ED87" s="127"/>
      <c r="EE87" s="127"/>
      <c r="EF87" s="127"/>
      <c r="EG87" s="127"/>
      <c r="EH87" s="127"/>
      <c r="EI87" s="127"/>
      <c r="EJ87" s="127"/>
      <c r="EK87" s="127"/>
      <c r="EL87" s="127"/>
      <c r="EM87" s="127"/>
    </row>
    <row r="88" spans="1:143">
      <c r="A88" s="127"/>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c r="AA88" s="128"/>
      <c r="AB88" s="128"/>
      <c r="AC88" s="128"/>
      <c r="AD88" s="128"/>
      <c r="AE88" s="128"/>
      <c r="AF88" s="128"/>
      <c r="AG88" s="128"/>
      <c r="AH88" s="128"/>
      <c r="AI88" s="128"/>
      <c r="AJ88" s="128"/>
      <c r="AK88" s="128"/>
      <c r="AL88" s="128"/>
      <c r="AM88" s="128"/>
      <c r="AN88" s="128"/>
      <c r="AO88" s="128"/>
      <c r="AP88" s="128"/>
      <c r="AQ88" s="128"/>
      <c r="AR88" s="128"/>
      <c r="AS88" s="128"/>
      <c r="AT88" s="128"/>
      <c r="AU88" s="128"/>
      <c r="AV88" s="128"/>
      <c r="AW88" s="128"/>
      <c r="AX88" s="128"/>
      <c r="AY88" s="128"/>
      <c r="AZ88" s="128"/>
      <c r="BA88" s="128"/>
      <c r="BB88" s="128"/>
      <c r="BC88" s="128"/>
      <c r="BD88" s="128"/>
      <c r="BE88" s="128"/>
      <c r="BF88" s="128"/>
      <c r="BG88" s="128"/>
      <c r="BH88" s="128"/>
      <c r="BI88" s="128"/>
      <c r="BJ88" s="128"/>
      <c r="BK88" s="128"/>
      <c r="BL88" s="128"/>
      <c r="BM88" s="128"/>
      <c r="BN88" s="128"/>
      <c r="BO88" s="128"/>
      <c r="BP88" s="128"/>
      <c r="BQ88" s="128"/>
      <c r="BR88" s="128"/>
      <c r="BS88" s="128"/>
      <c r="BT88" s="128"/>
      <c r="BU88" s="128"/>
      <c r="BV88" s="128"/>
      <c r="BW88" s="128"/>
      <c r="BX88" s="128"/>
      <c r="BY88" s="128"/>
      <c r="BZ88" s="128"/>
      <c r="CA88" s="128"/>
      <c r="CB88" s="128"/>
      <c r="CC88" s="128"/>
      <c r="CD88" s="128"/>
      <c r="CE88" s="128"/>
      <c r="CF88" s="128"/>
      <c r="CG88" s="128"/>
      <c r="CH88" s="128"/>
      <c r="CI88" s="128"/>
      <c r="CJ88" s="128"/>
      <c r="CK88" s="128"/>
      <c r="CL88" s="128"/>
      <c r="CM88" s="128"/>
      <c r="CN88" s="128"/>
      <c r="CO88" s="128"/>
      <c r="CP88" s="128"/>
      <c r="CQ88" s="128"/>
      <c r="CR88" s="128"/>
      <c r="CS88" s="128"/>
      <c r="CT88" s="128"/>
      <c r="CU88" s="128"/>
      <c r="CV88" s="128"/>
      <c r="CW88" s="128"/>
      <c r="CX88" s="128"/>
      <c r="CY88" s="128"/>
      <c r="CZ88" s="128"/>
      <c r="DA88" s="128"/>
      <c r="DB88" s="128"/>
      <c r="DC88" s="128"/>
      <c r="DD88" s="128"/>
      <c r="DE88" s="128"/>
      <c r="DF88" s="128"/>
      <c r="DG88" s="128"/>
      <c r="DH88" s="128"/>
      <c r="DI88" s="128"/>
      <c r="DJ88" s="128"/>
      <c r="DK88" s="128"/>
      <c r="DL88" s="128"/>
      <c r="DM88" s="128"/>
      <c r="DN88" s="128"/>
      <c r="DO88" s="128"/>
      <c r="DP88" s="128"/>
      <c r="DQ88" s="128"/>
      <c r="DR88" s="127"/>
      <c r="DS88" s="127"/>
      <c r="DT88" s="127"/>
      <c r="DU88" s="127"/>
      <c r="DV88" s="127"/>
      <c r="DW88" s="127"/>
      <c r="DX88" s="127"/>
      <c r="DY88" s="127"/>
      <c r="DZ88" s="127"/>
      <c r="EA88" s="127"/>
      <c r="EB88" s="127"/>
      <c r="EC88" s="127"/>
      <c r="ED88" s="127"/>
      <c r="EE88" s="127"/>
      <c r="EF88" s="127"/>
      <c r="EG88" s="127"/>
      <c r="EH88" s="127"/>
      <c r="EI88" s="127"/>
      <c r="EJ88" s="127"/>
      <c r="EK88" s="127"/>
      <c r="EL88" s="127"/>
      <c r="EM88" s="127"/>
    </row>
    <row r="89" spans="1:143">
      <c r="A89" s="127"/>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c r="AA89" s="128"/>
      <c r="AB89" s="128"/>
      <c r="AC89" s="128"/>
      <c r="AD89" s="128"/>
      <c r="AE89" s="128"/>
      <c r="AF89" s="128"/>
      <c r="AG89" s="128"/>
      <c r="AH89" s="128"/>
      <c r="AI89" s="128"/>
      <c r="AJ89" s="128"/>
      <c r="AK89" s="128"/>
      <c r="AL89" s="128"/>
      <c r="AM89" s="128"/>
      <c r="AN89" s="128"/>
      <c r="AO89" s="128"/>
      <c r="AP89" s="128"/>
      <c r="AQ89" s="128"/>
      <c r="AR89" s="128"/>
      <c r="AS89" s="128"/>
      <c r="AT89" s="128"/>
      <c r="AU89" s="128"/>
      <c r="AV89" s="128"/>
      <c r="AW89" s="128"/>
      <c r="AX89" s="128"/>
      <c r="AY89" s="128"/>
      <c r="AZ89" s="128"/>
      <c r="BA89" s="128"/>
      <c r="BB89" s="128"/>
      <c r="BC89" s="128"/>
      <c r="BD89" s="128"/>
      <c r="BE89" s="128"/>
      <c r="BF89" s="128"/>
      <c r="BG89" s="128"/>
      <c r="BH89" s="128"/>
      <c r="BI89" s="128"/>
      <c r="BJ89" s="128"/>
      <c r="BK89" s="128"/>
      <c r="BL89" s="128"/>
      <c r="BM89" s="128"/>
      <c r="BN89" s="128"/>
      <c r="BO89" s="128"/>
      <c r="BP89" s="128"/>
      <c r="BQ89" s="128"/>
      <c r="BR89" s="128"/>
      <c r="BS89" s="128"/>
      <c r="BT89" s="128"/>
      <c r="BU89" s="128"/>
      <c r="BV89" s="128"/>
      <c r="BW89" s="128"/>
      <c r="BX89" s="128"/>
      <c r="BY89" s="128"/>
      <c r="BZ89" s="128"/>
      <c r="CA89" s="128"/>
      <c r="CB89" s="128"/>
      <c r="CC89" s="128"/>
      <c r="CD89" s="128"/>
      <c r="CE89" s="128"/>
      <c r="CF89" s="128"/>
      <c r="CG89" s="128"/>
      <c r="CH89" s="128"/>
      <c r="CI89" s="128"/>
      <c r="CJ89" s="128"/>
      <c r="CK89" s="128"/>
      <c r="CL89" s="128"/>
      <c r="CM89" s="128"/>
      <c r="CN89" s="128"/>
      <c r="CO89" s="128"/>
      <c r="CP89" s="128"/>
      <c r="CQ89" s="128"/>
      <c r="CR89" s="128"/>
      <c r="CS89" s="128"/>
      <c r="CT89" s="128"/>
      <c r="CU89" s="128"/>
      <c r="CV89" s="128"/>
      <c r="CW89" s="128"/>
      <c r="CX89" s="128"/>
      <c r="CY89" s="128"/>
      <c r="CZ89" s="128"/>
      <c r="DA89" s="128"/>
      <c r="DB89" s="128"/>
      <c r="DC89" s="128"/>
      <c r="DD89" s="128"/>
      <c r="DE89" s="128"/>
      <c r="DF89" s="128"/>
      <c r="DG89" s="128"/>
      <c r="DH89" s="128"/>
      <c r="DI89" s="128"/>
      <c r="DJ89" s="128"/>
      <c r="DK89" s="128"/>
      <c r="DL89" s="128"/>
      <c r="DM89" s="128"/>
      <c r="DN89" s="128"/>
      <c r="DO89" s="128"/>
      <c r="DP89" s="128"/>
      <c r="DQ89" s="128"/>
      <c r="DR89" s="127"/>
      <c r="DS89" s="127"/>
      <c r="DT89" s="127"/>
      <c r="DU89" s="127"/>
      <c r="DV89" s="127"/>
      <c r="DW89" s="127"/>
      <c r="DX89" s="127"/>
      <c r="DY89" s="127"/>
      <c r="DZ89" s="127"/>
      <c r="EA89" s="127"/>
      <c r="EB89" s="127"/>
      <c r="EC89" s="127"/>
      <c r="ED89" s="127"/>
      <c r="EE89" s="127"/>
      <c r="EF89" s="127"/>
      <c r="EG89" s="127"/>
      <c r="EH89" s="127"/>
      <c r="EI89" s="127"/>
      <c r="EJ89" s="127"/>
      <c r="EK89" s="127"/>
      <c r="EL89" s="127"/>
      <c r="EM89" s="127"/>
    </row>
    <row r="90" spans="1:143">
      <c r="A90" s="127"/>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c r="AA90" s="128"/>
      <c r="AB90" s="128"/>
      <c r="AC90" s="128"/>
      <c r="AD90" s="128"/>
      <c r="AE90" s="128"/>
      <c r="AF90" s="128"/>
      <c r="AG90" s="128"/>
      <c r="AH90" s="128"/>
      <c r="AI90" s="128"/>
      <c r="AJ90" s="128"/>
      <c r="AK90" s="128"/>
      <c r="AL90" s="128"/>
      <c r="AM90" s="128"/>
      <c r="AN90" s="128"/>
      <c r="AO90" s="128"/>
      <c r="AP90" s="128"/>
      <c r="AQ90" s="128"/>
      <c r="AR90" s="128"/>
      <c r="AS90" s="128"/>
      <c r="AT90" s="128"/>
      <c r="AU90" s="128"/>
      <c r="AV90" s="128"/>
      <c r="AW90" s="128"/>
      <c r="AX90" s="128"/>
      <c r="AY90" s="128"/>
      <c r="AZ90" s="128"/>
      <c r="BA90" s="128"/>
      <c r="BB90" s="128"/>
      <c r="BC90" s="128"/>
      <c r="BD90" s="128"/>
      <c r="BE90" s="128"/>
      <c r="BF90" s="128"/>
      <c r="BG90" s="128"/>
      <c r="BH90" s="128"/>
      <c r="BI90" s="128"/>
      <c r="BJ90" s="128"/>
      <c r="BK90" s="128"/>
      <c r="BL90" s="128"/>
      <c r="BM90" s="128"/>
      <c r="BN90" s="128"/>
      <c r="BO90" s="128"/>
      <c r="BP90" s="128"/>
      <c r="BQ90" s="128"/>
      <c r="BR90" s="128"/>
      <c r="BS90" s="128"/>
      <c r="BT90" s="128"/>
      <c r="BU90" s="128"/>
      <c r="BV90" s="128"/>
      <c r="BW90" s="128"/>
      <c r="BX90" s="128"/>
      <c r="BY90" s="128"/>
      <c r="BZ90" s="128"/>
      <c r="CA90" s="128"/>
      <c r="CB90" s="128"/>
      <c r="CC90" s="128"/>
      <c r="CD90" s="128"/>
      <c r="CE90" s="128"/>
      <c r="CF90" s="128"/>
      <c r="CG90" s="128"/>
      <c r="CH90" s="128"/>
      <c r="CI90" s="128"/>
      <c r="CJ90" s="128"/>
      <c r="CK90" s="128"/>
      <c r="CL90" s="128"/>
      <c r="CM90" s="128"/>
      <c r="CN90" s="128"/>
      <c r="CO90" s="128"/>
      <c r="CP90" s="128"/>
      <c r="CQ90" s="128"/>
      <c r="CR90" s="128"/>
      <c r="CS90" s="128"/>
      <c r="CT90" s="128"/>
      <c r="CU90" s="128"/>
      <c r="CV90" s="128"/>
      <c r="CW90" s="128"/>
      <c r="CX90" s="128"/>
      <c r="CY90" s="128"/>
      <c r="CZ90" s="128"/>
      <c r="DA90" s="128"/>
      <c r="DB90" s="128"/>
      <c r="DC90" s="128"/>
      <c r="DD90" s="128"/>
      <c r="DE90" s="128"/>
      <c r="DF90" s="128"/>
      <c r="DG90" s="128"/>
      <c r="DH90" s="128"/>
      <c r="DI90" s="128"/>
      <c r="DJ90" s="128"/>
      <c r="DK90" s="128"/>
      <c r="DL90" s="128"/>
      <c r="DM90" s="128"/>
      <c r="DN90" s="128"/>
      <c r="DO90" s="128"/>
      <c r="DP90" s="128"/>
      <c r="DQ90" s="128"/>
      <c r="DR90" s="127"/>
      <c r="DS90" s="127"/>
      <c r="DT90" s="127"/>
      <c r="DU90" s="127"/>
      <c r="DV90" s="127"/>
      <c r="DW90" s="127"/>
      <c r="DX90" s="127"/>
      <c r="DY90" s="127"/>
      <c r="DZ90" s="127"/>
      <c r="EA90" s="127"/>
      <c r="EB90" s="127"/>
      <c r="EC90" s="127"/>
      <c r="ED90" s="127"/>
      <c r="EE90" s="127"/>
      <c r="EF90" s="127"/>
      <c r="EG90" s="127"/>
      <c r="EH90" s="127"/>
      <c r="EI90" s="127"/>
      <c r="EJ90" s="127"/>
      <c r="EK90" s="127"/>
      <c r="EL90" s="127"/>
      <c r="EM90" s="127"/>
    </row>
    <row r="91" spans="1:143">
      <c r="A91" s="127"/>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c r="AA91" s="128"/>
      <c r="AB91" s="128"/>
      <c r="AC91" s="128"/>
      <c r="AD91" s="128"/>
      <c r="AE91" s="128"/>
      <c r="AF91" s="128"/>
      <c r="AG91" s="128"/>
      <c r="AH91" s="128"/>
      <c r="AI91" s="128"/>
      <c r="AJ91" s="128"/>
      <c r="AK91" s="128"/>
      <c r="AL91" s="128"/>
      <c r="AM91" s="128"/>
      <c r="AN91" s="128"/>
      <c r="AO91" s="128"/>
      <c r="AP91" s="128"/>
      <c r="AQ91" s="128"/>
      <c r="AR91" s="128"/>
      <c r="AS91" s="128"/>
      <c r="AT91" s="128"/>
      <c r="AU91" s="128"/>
      <c r="AV91" s="128"/>
      <c r="AW91" s="128"/>
      <c r="AX91" s="128"/>
      <c r="AY91" s="128"/>
      <c r="AZ91" s="128"/>
      <c r="BA91" s="128"/>
      <c r="BB91" s="128"/>
      <c r="BC91" s="128"/>
      <c r="BD91" s="128"/>
      <c r="BE91" s="128"/>
      <c r="BF91" s="128"/>
      <c r="BG91" s="128"/>
      <c r="BH91" s="128"/>
      <c r="BI91" s="128"/>
      <c r="BJ91" s="128"/>
      <c r="BK91" s="128"/>
      <c r="BL91" s="128"/>
      <c r="BM91" s="128"/>
      <c r="BN91" s="128"/>
      <c r="BO91" s="128"/>
      <c r="BP91" s="128"/>
      <c r="BQ91" s="128"/>
      <c r="BR91" s="128"/>
      <c r="BS91" s="128"/>
      <c r="BT91" s="128"/>
      <c r="BU91" s="128"/>
      <c r="BV91" s="128"/>
      <c r="BW91" s="128"/>
      <c r="BX91" s="128"/>
      <c r="BY91" s="128"/>
      <c r="BZ91" s="128"/>
      <c r="CA91" s="128"/>
      <c r="CB91" s="128"/>
      <c r="CC91" s="128"/>
      <c r="CD91" s="128"/>
      <c r="CE91" s="128"/>
      <c r="CF91" s="128"/>
      <c r="CG91" s="128"/>
      <c r="CH91" s="128"/>
      <c r="CI91" s="128"/>
      <c r="CJ91" s="128"/>
      <c r="CK91" s="128"/>
      <c r="CL91" s="128"/>
      <c r="CM91" s="128"/>
      <c r="CN91" s="128"/>
      <c r="CO91" s="128"/>
      <c r="CP91" s="128"/>
      <c r="CQ91" s="128"/>
      <c r="CR91" s="128"/>
      <c r="CS91" s="128"/>
      <c r="CT91" s="128"/>
      <c r="CU91" s="128"/>
      <c r="CV91" s="128"/>
      <c r="CW91" s="128"/>
      <c r="CX91" s="128"/>
      <c r="CY91" s="128"/>
      <c r="CZ91" s="128"/>
      <c r="DA91" s="128"/>
      <c r="DB91" s="128"/>
      <c r="DC91" s="128"/>
      <c r="DD91" s="128"/>
      <c r="DE91" s="128"/>
      <c r="DF91" s="128"/>
      <c r="DG91" s="128"/>
      <c r="DH91" s="128"/>
      <c r="DI91" s="128"/>
      <c r="DJ91" s="128"/>
      <c r="DK91" s="128"/>
      <c r="DL91" s="128"/>
      <c r="DM91" s="128"/>
      <c r="DN91" s="128"/>
      <c r="DO91" s="128"/>
      <c r="DP91" s="128"/>
      <c r="DQ91" s="128"/>
      <c r="DR91" s="127"/>
      <c r="DS91" s="127"/>
      <c r="DT91" s="127"/>
      <c r="DU91" s="127"/>
      <c r="DV91" s="127"/>
      <c r="DW91" s="127"/>
      <c r="DX91" s="127"/>
      <c r="DY91" s="127"/>
      <c r="DZ91" s="127"/>
      <c r="EA91" s="127"/>
      <c r="EB91" s="127"/>
      <c r="EC91" s="127"/>
      <c r="ED91" s="127"/>
      <c r="EE91" s="127"/>
      <c r="EF91" s="127"/>
      <c r="EG91" s="127"/>
      <c r="EH91" s="127"/>
      <c r="EI91" s="127"/>
      <c r="EJ91" s="127"/>
      <c r="EK91" s="127"/>
      <c r="EL91" s="127"/>
      <c r="EM91" s="127"/>
    </row>
    <row r="92" spans="1:143">
      <c r="A92" s="127"/>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c r="AA92" s="128"/>
      <c r="AB92" s="128"/>
      <c r="AC92" s="128"/>
      <c r="AD92" s="128"/>
      <c r="AE92" s="128"/>
      <c r="AF92" s="128"/>
      <c r="AG92" s="128"/>
      <c r="AH92" s="128"/>
      <c r="AI92" s="128"/>
      <c r="AJ92" s="128"/>
      <c r="AK92" s="128"/>
      <c r="AL92" s="128"/>
      <c r="AM92" s="128"/>
      <c r="AN92" s="128"/>
      <c r="AO92" s="128"/>
      <c r="AP92" s="128"/>
      <c r="AQ92" s="128"/>
      <c r="AR92" s="128"/>
      <c r="AS92" s="128"/>
      <c r="AT92" s="128"/>
      <c r="AU92" s="128"/>
      <c r="AV92" s="128"/>
      <c r="AW92" s="128"/>
      <c r="AX92" s="128"/>
      <c r="AY92" s="128"/>
      <c r="AZ92" s="128"/>
      <c r="BA92" s="128"/>
      <c r="BB92" s="128"/>
      <c r="BC92" s="128"/>
      <c r="BD92" s="128"/>
      <c r="BE92" s="128"/>
      <c r="BF92" s="128"/>
      <c r="BG92" s="128"/>
      <c r="BH92" s="128"/>
      <c r="BI92" s="128"/>
      <c r="BJ92" s="128"/>
      <c r="BK92" s="128"/>
      <c r="BL92" s="128"/>
      <c r="BM92" s="128"/>
      <c r="BN92" s="128"/>
      <c r="BO92" s="128"/>
      <c r="BP92" s="128"/>
      <c r="BQ92" s="128"/>
      <c r="BR92" s="128"/>
      <c r="BS92" s="128"/>
      <c r="BT92" s="128"/>
      <c r="BU92" s="128"/>
      <c r="BV92" s="128"/>
      <c r="BW92" s="128"/>
      <c r="BX92" s="128"/>
      <c r="BY92" s="128"/>
      <c r="BZ92" s="128"/>
      <c r="CA92" s="128"/>
      <c r="CB92" s="128"/>
      <c r="CC92" s="128"/>
      <c r="CD92" s="128"/>
      <c r="CE92" s="128"/>
      <c r="CF92" s="128"/>
      <c r="CG92" s="128"/>
      <c r="CH92" s="128"/>
      <c r="CI92" s="128"/>
      <c r="CJ92" s="128"/>
      <c r="CK92" s="128"/>
      <c r="CL92" s="128"/>
      <c r="CM92" s="128"/>
      <c r="CN92" s="128"/>
      <c r="CO92" s="128"/>
      <c r="CP92" s="128"/>
      <c r="CQ92" s="128"/>
      <c r="CR92" s="128"/>
      <c r="CS92" s="128"/>
      <c r="CT92" s="128"/>
      <c r="CU92" s="128"/>
      <c r="CV92" s="128"/>
      <c r="CW92" s="128"/>
      <c r="CX92" s="128"/>
      <c r="CY92" s="128"/>
      <c r="CZ92" s="128"/>
      <c r="DA92" s="128"/>
      <c r="DB92" s="128"/>
      <c r="DC92" s="128"/>
      <c r="DD92" s="128"/>
      <c r="DE92" s="128"/>
      <c r="DF92" s="128"/>
      <c r="DG92" s="128"/>
      <c r="DH92" s="128"/>
      <c r="DI92" s="128"/>
      <c r="DJ92" s="128"/>
      <c r="DK92" s="128"/>
      <c r="DL92" s="128"/>
      <c r="DM92" s="128"/>
      <c r="DN92" s="128"/>
      <c r="DO92" s="128"/>
      <c r="DP92" s="128"/>
      <c r="DQ92" s="128"/>
      <c r="DR92" s="127"/>
      <c r="DS92" s="127"/>
      <c r="DT92" s="127"/>
      <c r="DU92" s="127"/>
      <c r="DV92" s="127"/>
      <c r="DW92" s="127"/>
      <c r="DX92" s="127"/>
      <c r="DY92" s="127"/>
      <c r="DZ92" s="127"/>
      <c r="EA92" s="127"/>
      <c r="EB92" s="127"/>
      <c r="EC92" s="127"/>
      <c r="ED92" s="127"/>
      <c r="EE92" s="127"/>
      <c r="EF92" s="127"/>
      <c r="EG92" s="127"/>
      <c r="EH92" s="127"/>
      <c r="EI92" s="127"/>
      <c r="EJ92" s="127"/>
      <c r="EK92" s="127"/>
      <c r="EL92" s="127"/>
      <c r="EM92" s="127"/>
    </row>
    <row r="93" spans="1:143">
      <c r="A93" s="127"/>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c r="AA93" s="128"/>
      <c r="AB93" s="128"/>
      <c r="AC93" s="128"/>
      <c r="AD93" s="128"/>
      <c r="AE93" s="128"/>
      <c r="AF93" s="128"/>
      <c r="AG93" s="128"/>
      <c r="AH93" s="128"/>
      <c r="AI93" s="128"/>
      <c r="AJ93" s="128"/>
      <c r="AK93" s="128"/>
      <c r="AL93" s="128"/>
      <c r="AM93" s="128"/>
      <c r="AN93" s="128"/>
      <c r="AO93" s="128"/>
      <c r="AP93" s="128"/>
      <c r="AQ93" s="128"/>
      <c r="AR93" s="128"/>
      <c r="AS93" s="128"/>
      <c r="AT93" s="128"/>
      <c r="AU93" s="128"/>
      <c r="AV93" s="128"/>
      <c r="AW93" s="128"/>
      <c r="AX93" s="128"/>
      <c r="AY93" s="128"/>
      <c r="AZ93" s="128"/>
      <c r="BA93" s="128"/>
      <c r="BB93" s="128"/>
      <c r="BC93" s="128"/>
      <c r="BD93" s="128"/>
      <c r="BE93" s="128"/>
      <c r="BF93" s="128"/>
      <c r="BG93" s="128"/>
      <c r="BH93" s="128"/>
      <c r="BI93" s="128"/>
      <c r="BJ93" s="128"/>
      <c r="BK93" s="128"/>
      <c r="BL93" s="128"/>
      <c r="BM93" s="128"/>
      <c r="BN93" s="128"/>
      <c r="BO93" s="128"/>
      <c r="BP93" s="128"/>
      <c r="BQ93" s="128"/>
      <c r="BR93" s="128"/>
      <c r="BS93" s="128"/>
      <c r="BT93" s="128"/>
      <c r="BU93" s="128"/>
      <c r="BV93" s="128"/>
      <c r="BW93" s="128"/>
      <c r="BX93" s="128"/>
      <c r="BY93" s="128"/>
      <c r="BZ93" s="128"/>
      <c r="CA93" s="128"/>
      <c r="CB93" s="128"/>
      <c r="CC93" s="128"/>
      <c r="CD93" s="128"/>
      <c r="CE93" s="128"/>
      <c r="CF93" s="128"/>
      <c r="CG93" s="128"/>
      <c r="CH93" s="128"/>
      <c r="CI93" s="128"/>
      <c r="CJ93" s="128"/>
      <c r="CK93" s="128"/>
      <c r="CL93" s="128"/>
      <c r="CM93" s="128"/>
      <c r="CN93" s="128"/>
      <c r="CO93" s="128"/>
      <c r="CP93" s="128"/>
      <c r="CQ93" s="128"/>
      <c r="CR93" s="128"/>
      <c r="CS93" s="128"/>
      <c r="CT93" s="128"/>
      <c r="CU93" s="128"/>
      <c r="CV93" s="128"/>
      <c r="CW93" s="128"/>
      <c r="CX93" s="128"/>
      <c r="CY93" s="128"/>
      <c r="CZ93" s="128"/>
      <c r="DA93" s="128"/>
      <c r="DB93" s="128"/>
      <c r="DC93" s="128"/>
      <c r="DD93" s="128"/>
      <c r="DE93" s="128"/>
      <c r="DF93" s="128"/>
      <c r="DG93" s="128"/>
      <c r="DH93" s="128"/>
      <c r="DI93" s="128"/>
      <c r="DJ93" s="128"/>
      <c r="DK93" s="128"/>
      <c r="DL93" s="128"/>
      <c r="DM93" s="128"/>
      <c r="DN93" s="128"/>
      <c r="DO93" s="128"/>
      <c r="DP93" s="128"/>
      <c r="DQ93" s="128"/>
      <c r="DR93" s="127"/>
      <c r="DS93" s="127"/>
      <c r="DT93" s="127"/>
      <c r="DU93" s="127"/>
      <c r="DV93" s="127"/>
      <c r="DW93" s="127"/>
      <c r="DX93" s="127"/>
      <c r="DY93" s="127"/>
      <c r="DZ93" s="127"/>
      <c r="EA93" s="127"/>
      <c r="EB93" s="127"/>
      <c r="EC93" s="127"/>
      <c r="ED93" s="127"/>
      <c r="EE93" s="127"/>
      <c r="EF93" s="127"/>
      <c r="EG93" s="127"/>
      <c r="EH93" s="127"/>
      <c r="EI93" s="127"/>
      <c r="EJ93" s="127"/>
      <c r="EK93" s="127"/>
      <c r="EL93" s="127"/>
      <c r="EM93" s="127"/>
    </row>
    <row r="94" spans="1:143">
      <c r="A94" s="127"/>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c r="AA94" s="128"/>
      <c r="AB94" s="128"/>
      <c r="AC94" s="128"/>
      <c r="AD94" s="128"/>
      <c r="AE94" s="128"/>
      <c r="AF94" s="128"/>
      <c r="AG94" s="128"/>
      <c r="AH94" s="128"/>
      <c r="AI94" s="128"/>
      <c r="AJ94" s="128"/>
      <c r="AK94" s="128"/>
      <c r="AL94" s="128"/>
      <c r="AM94" s="128"/>
      <c r="AN94" s="128"/>
      <c r="AO94" s="128"/>
      <c r="AP94" s="128"/>
      <c r="AQ94" s="128"/>
      <c r="AR94" s="128"/>
      <c r="AS94" s="128"/>
      <c r="AT94" s="128"/>
      <c r="AU94" s="128"/>
      <c r="AV94" s="128"/>
      <c r="AW94" s="128"/>
      <c r="AX94" s="128"/>
      <c r="AY94" s="128"/>
      <c r="AZ94" s="128"/>
      <c r="BA94" s="128"/>
      <c r="BB94" s="128"/>
      <c r="BC94" s="128"/>
      <c r="BD94" s="128"/>
      <c r="BE94" s="128"/>
      <c r="BF94" s="128"/>
      <c r="BG94" s="128"/>
      <c r="BH94" s="128"/>
      <c r="BI94" s="128"/>
      <c r="BJ94" s="128"/>
      <c r="BK94" s="128"/>
      <c r="BL94" s="128"/>
      <c r="BM94" s="128"/>
      <c r="BN94" s="128"/>
      <c r="BO94" s="128"/>
      <c r="BP94" s="128"/>
      <c r="BQ94" s="128"/>
      <c r="BR94" s="128"/>
      <c r="BS94" s="128"/>
      <c r="BT94" s="128"/>
      <c r="BU94" s="128"/>
      <c r="BV94" s="128"/>
      <c r="BW94" s="128"/>
      <c r="BX94" s="128"/>
      <c r="BY94" s="128"/>
      <c r="BZ94" s="128"/>
      <c r="CA94" s="128"/>
      <c r="CB94" s="128"/>
      <c r="CC94" s="128"/>
      <c r="CD94" s="128"/>
      <c r="CE94" s="128"/>
      <c r="CF94" s="128"/>
      <c r="CG94" s="128"/>
      <c r="CH94" s="128"/>
      <c r="CI94" s="128"/>
      <c r="CJ94" s="128"/>
      <c r="CK94" s="128"/>
      <c r="CL94" s="128"/>
      <c r="CM94" s="128"/>
      <c r="CN94" s="128"/>
      <c r="CO94" s="128"/>
      <c r="CP94" s="128"/>
      <c r="CQ94" s="128"/>
      <c r="CR94" s="128"/>
      <c r="CS94" s="128"/>
      <c r="CT94" s="128"/>
      <c r="CU94" s="128"/>
      <c r="CV94" s="128"/>
      <c r="CW94" s="128"/>
      <c r="CX94" s="128"/>
      <c r="CY94" s="128"/>
      <c r="CZ94" s="128"/>
      <c r="DA94" s="128"/>
      <c r="DB94" s="128"/>
      <c r="DC94" s="128"/>
      <c r="DD94" s="128"/>
      <c r="DE94" s="128"/>
      <c r="DF94" s="128"/>
      <c r="DG94" s="128"/>
      <c r="DH94" s="128"/>
      <c r="DI94" s="128"/>
      <c r="DJ94" s="128"/>
      <c r="DK94" s="128"/>
      <c r="DL94" s="128"/>
      <c r="DM94" s="128"/>
      <c r="DN94" s="128"/>
      <c r="DO94" s="128"/>
      <c r="DP94" s="128"/>
      <c r="DQ94" s="128"/>
      <c r="DR94" s="127"/>
      <c r="DS94" s="127"/>
      <c r="DT94" s="127"/>
      <c r="DU94" s="127"/>
      <c r="DV94" s="127"/>
      <c r="DW94" s="127"/>
      <c r="DX94" s="127"/>
      <c r="DY94" s="127"/>
      <c r="DZ94" s="127"/>
      <c r="EA94" s="127"/>
      <c r="EB94" s="127"/>
      <c r="EC94" s="127"/>
      <c r="ED94" s="127"/>
      <c r="EE94" s="127"/>
      <c r="EF94" s="127"/>
      <c r="EG94" s="127"/>
      <c r="EH94" s="127"/>
      <c r="EI94" s="127"/>
      <c r="EJ94" s="127"/>
      <c r="EK94" s="127"/>
      <c r="EL94" s="127"/>
      <c r="EM94" s="127"/>
    </row>
    <row r="95" spans="1:143">
      <c r="A95" s="127"/>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c r="AA95" s="128"/>
      <c r="AB95" s="128"/>
      <c r="AC95" s="128"/>
      <c r="AD95" s="128"/>
      <c r="AE95" s="128"/>
      <c r="AF95" s="128"/>
      <c r="AG95" s="128"/>
      <c r="AH95" s="128"/>
      <c r="AI95" s="128"/>
      <c r="AJ95" s="128"/>
      <c r="AK95" s="128"/>
      <c r="AL95" s="128"/>
      <c r="AM95" s="128"/>
      <c r="AN95" s="128"/>
      <c r="AO95" s="128"/>
      <c r="AP95" s="128"/>
      <c r="AQ95" s="128"/>
      <c r="AR95" s="128"/>
      <c r="AS95" s="128"/>
      <c r="AT95" s="128"/>
      <c r="AU95" s="128"/>
      <c r="AV95" s="128"/>
      <c r="AW95" s="128"/>
      <c r="AX95" s="128"/>
      <c r="AY95" s="128"/>
      <c r="AZ95" s="128"/>
      <c r="BA95" s="128"/>
      <c r="BB95" s="128"/>
      <c r="BC95" s="128"/>
      <c r="BD95" s="128"/>
      <c r="BE95" s="128"/>
      <c r="BF95" s="128"/>
      <c r="BG95" s="128"/>
      <c r="BH95" s="128"/>
      <c r="BI95" s="128"/>
      <c r="BJ95" s="128"/>
      <c r="BK95" s="128"/>
      <c r="BL95" s="128"/>
      <c r="BM95" s="128"/>
      <c r="BN95" s="128"/>
      <c r="BO95" s="128"/>
      <c r="BP95" s="128"/>
      <c r="BQ95" s="128"/>
      <c r="BR95" s="128"/>
      <c r="BS95" s="128"/>
      <c r="BT95" s="128"/>
      <c r="BU95" s="128"/>
      <c r="BV95" s="128"/>
      <c r="BW95" s="128"/>
      <c r="BX95" s="128"/>
      <c r="BY95" s="128"/>
      <c r="BZ95" s="128"/>
      <c r="CA95" s="128"/>
      <c r="CB95" s="128"/>
      <c r="CC95" s="128"/>
      <c r="CD95" s="128"/>
      <c r="CE95" s="128"/>
      <c r="CF95" s="128"/>
      <c r="CG95" s="128"/>
      <c r="CH95" s="128"/>
      <c r="CI95" s="128"/>
      <c r="CJ95" s="128"/>
      <c r="CK95" s="128"/>
      <c r="CL95" s="128"/>
      <c r="CM95" s="128"/>
      <c r="CN95" s="128"/>
      <c r="CO95" s="128"/>
      <c r="CP95" s="128"/>
      <c r="CQ95" s="128"/>
      <c r="CR95" s="128"/>
      <c r="CS95" s="128"/>
      <c r="CT95" s="128"/>
      <c r="CU95" s="128"/>
      <c r="CV95" s="128"/>
      <c r="CW95" s="128"/>
      <c r="CX95" s="128"/>
      <c r="CY95" s="128"/>
      <c r="CZ95" s="128"/>
      <c r="DA95" s="128"/>
      <c r="DB95" s="128"/>
      <c r="DC95" s="128"/>
      <c r="DD95" s="128"/>
      <c r="DE95" s="128"/>
      <c r="DF95" s="128"/>
      <c r="DG95" s="128"/>
      <c r="DH95" s="128"/>
      <c r="DI95" s="128"/>
      <c r="DJ95" s="128"/>
      <c r="DK95" s="128"/>
      <c r="DL95" s="128"/>
      <c r="DM95" s="128"/>
      <c r="DN95" s="128"/>
      <c r="DO95" s="128"/>
      <c r="DP95" s="128"/>
      <c r="DQ95" s="128"/>
      <c r="DR95" s="127"/>
      <c r="DS95" s="127"/>
      <c r="DT95" s="127"/>
      <c r="DU95" s="127"/>
      <c r="DV95" s="127"/>
      <c r="DW95" s="127"/>
      <c r="DX95" s="127"/>
      <c r="DY95" s="127"/>
      <c r="DZ95" s="127"/>
      <c r="EA95" s="127"/>
      <c r="EB95" s="127"/>
      <c r="EC95" s="127"/>
      <c r="ED95" s="127"/>
      <c r="EE95" s="127"/>
      <c r="EF95" s="127"/>
      <c r="EG95" s="127"/>
      <c r="EH95" s="127"/>
      <c r="EI95" s="127"/>
      <c r="EJ95" s="127"/>
      <c r="EK95" s="127"/>
      <c r="EL95" s="127"/>
      <c r="EM95" s="127"/>
    </row>
    <row r="96" spans="1:143">
      <c r="A96" s="127"/>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c r="AA96" s="128"/>
      <c r="AB96" s="128"/>
      <c r="AC96" s="128"/>
      <c r="AD96" s="128"/>
      <c r="AE96" s="128"/>
      <c r="AF96" s="128"/>
      <c r="AG96" s="128"/>
      <c r="AH96" s="128"/>
      <c r="AI96" s="128"/>
      <c r="AJ96" s="128"/>
      <c r="AK96" s="128"/>
      <c r="AL96" s="128"/>
      <c r="AM96" s="128"/>
      <c r="AN96" s="128"/>
      <c r="AO96" s="128"/>
      <c r="AP96" s="128"/>
      <c r="AQ96" s="128"/>
      <c r="AR96" s="128"/>
      <c r="AS96" s="128"/>
      <c r="AT96" s="128"/>
      <c r="AU96" s="128"/>
      <c r="AV96" s="128"/>
      <c r="AW96" s="128"/>
      <c r="AX96" s="128"/>
      <c r="AY96" s="128"/>
      <c r="AZ96" s="128"/>
      <c r="BA96" s="128"/>
      <c r="BB96" s="128"/>
      <c r="BC96" s="128"/>
      <c r="BD96" s="128"/>
      <c r="BE96" s="128"/>
      <c r="BF96" s="128"/>
      <c r="BG96" s="128"/>
      <c r="BH96" s="128"/>
      <c r="BI96" s="128"/>
      <c r="BJ96" s="128"/>
      <c r="BK96" s="128"/>
      <c r="BL96" s="128"/>
      <c r="BM96" s="128"/>
      <c r="BN96" s="128"/>
      <c r="BO96" s="128"/>
      <c r="BP96" s="128"/>
      <c r="BQ96" s="128"/>
      <c r="BR96" s="128"/>
      <c r="BS96" s="128"/>
      <c r="BT96" s="128"/>
      <c r="BU96" s="128"/>
      <c r="BV96" s="128"/>
      <c r="BW96" s="128"/>
      <c r="BX96" s="128"/>
      <c r="BY96" s="128"/>
      <c r="BZ96" s="128"/>
      <c r="CA96" s="128"/>
      <c r="CB96" s="128"/>
      <c r="CC96" s="128"/>
      <c r="CD96" s="128"/>
      <c r="CE96" s="128"/>
      <c r="CF96" s="128"/>
      <c r="CG96" s="128"/>
      <c r="CH96" s="128"/>
      <c r="CI96" s="128"/>
      <c r="CJ96" s="128"/>
      <c r="CK96" s="128"/>
      <c r="CL96" s="128"/>
      <c r="CM96" s="128"/>
      <c r="CN96" s="128"/>
      <c r="CO96" s="128"/>
      <c r="CP96" s="128"/>
      <c r="CQ96" s="128"/>
      <c r="CR96" s="128"/>
      <c r="CS96" s="128"/>
      <c r="CT96" s="128"/>
      <c r="CU96" s="128"/>
      <c r="CV96" s="128"/>
      <c r="CW96" s="128"/>
      <c r="CX96" s="128"/>
      <c r="CY96" s="128"/>
      <c r="CZ96" s="128"/>
      <c r="DA96" s="128"/>
      <c r="DB96" s="128"/>
      <c r="DC96" s="128"/>
      <c r="DD96" s="128"/>
      <c r="DE96" s="128"/>
      <c r="DF96" s="128"/>
      <c r="DG96" s="128"/>
      <c r="DH96" s="128"/>
      <c r="DI96" s="128"/>
      <c r="DJ96" s="128"/>
      <c r="DK96" s="128"/>
      <c r="DL96" s="128"/>
      <c r="DM96" s="128"/>
      <c r="DN96" s="128"/>
      <c r="DO96" s="128"/>
      <c r="DP96" s="128"/>
      <c r="DQ96" s="128"/>
      <c r="DR96" s="127"/>
      <c r="DS96" s="127"/>
      <c r="DT96" s="127"/>
      <c r="DU96" s="127"/>
      <c r="DV96" s="127"/>
      <c r="DW96" s="127"/>
      <c r="DX96" s="127"/>
      <c r="DY96" s="127"/>
      <c r="DZ96" s="127"/>
      <c r="EA96" s="127"/>
      <c r="EB96" s="127"/>
      <c r="EC96" s="127"/>
      <c r="ED96" s="127"/>
      <c r="EE96" s="127"/>
      <c r="EF96" s="127"/>
      <c r="EG96" s="127"/>
      <c r="EH96" s="127"/>
      <c r="EI96" s="127"/>
      <c r="EJ96" s="127"/>
      <c r="EK96" s="127"/>
      <c r="EL96" s="127"/>
      <c r="EM96" s="127"/>
    </row>
    <row r="97" spans="1:143">
      <c r="A97" s="127"/>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c r="AA97" s="128"/>
      <c r="AB97" s="128"/>
      <c r="AC97" s="128"/>
      <c r="AD97" s="128"/>
      <c r="AE97" s="128"/>
      <c r="AF97" s="128"/>
      <c r="AG97" s="128"/>
      <c r="AH97" s="128"/>
      <c r="AI97" s="128"/>
      <c r="AJ97" s="128"/>
      <c r="AK97" s="128"/>
      <c r="AL97" s="128"/>
      <c r="AM97" s="128"/>
      <c r="AN97" s="128"/>
      <c r="AO97" s="128"/>
      <c r="AP97" s="128"/>
      <c r="AQ97" s="128"/>
      <c r="AR97" s="128"/>
      <c r="AS97" s="128"/>
      <c r="AT97" s="128"/>
      <c r="AU97" s="128"/>
      <c r="AV97" s="128"/>
      <c r="AW97" s="128"/>
      <c r="AX97" s="128"/>
      <c r="AY97" s="128"/>
      <c r="AZ97" s="128"/>
      <c r="BA97" s="128"/>
      <c r="BB97" s="128"/>
      <c r="BC97" s="128"/>
      <c r="BD97" s="128"/>
      <c r="BE97" s="128"/>
      <c r="BF97" s="128"/>
      <c r="BG97" s="128"/>
      <c r="BH97" s="128"/>
      <c r="BI97" s="128"/>
      <c r="BJ97" s="128"/>
      <c r="BK97" s="128"/>
      <c r="BL97" s="128"/>
      <c r="BM97" s="128"/>
      <c r="BN97" s="128"/>
      <c r="BO97" s="128"/>
      <c r="BP97" s="128"/>
      <c r="BQ97" s="128"/>
      <c r="BR97" s="128"/>
      <c r="BS97" s="128"/>
      <c r="BT97" s="128"/>
      <c r="BU97" s="128"/>
      <c r="BV97" s="128"/>
      <c r="BW97" s="128"/>
      <c r="BX97" s="128"/>
      <c r="BY97" s="128"/>
      <c r="BZ97" s="128"/>
      <c r="CA97" s="128"/>
      <c r="CB97" s="128"/>
      <c r="CC97" s="128"/>
      <c r="CD97" s="128"/>
      <c r="CE97" s="128"/>
      <c r="CF97" s="128"/>
      <c r="CG97" s="128"/>
      <c r="CH97" s="128"/>
      <c r="CI97" s="128"/>
      <c r="CJ97" s="128"/>
      <c r="CK97" s="128"/>
      <c r="CL97" s="128"/>
      <c r="CM97" s="128"/>
      <c r="CN97" s="128"/>
      <c r="CO97" s="128"/>
      <c r="CP97" s="128"/>
      <c r="CQ97" s="128"/>
      <c r="CR97" s="128"/>
      <c r="CS97" s="128"/>
      <c r="CT97" s="128"/>
      <c r="CU97" s="128"/>
      <c r="CV97" s="128"/>
      <c r="CW97" s="128"/>
      <c r="CX97" s="128"/>
      <c r="CY97" s="128"/>
      <c r="CZ97" s="128"/>
      <c r="DA97" s="128"/>
      <c r="DB97" s="128"/>
      <c r="DC97" s="128"/>
      <c r="DD97" s="128"/>
      <c r="DE97" s="128"/>
      <c r="DF97" s="128"/>
      <c r="DG97" s="128"/>
      <c r="DH97" s="128"/>
      <c r="DI97" s="128"/>
      <c r="DJ97" s="128"/>
      <c r="DK97" s="128"/>
      <c r="DL97" s="128"/>
      <c r="DM97" s="128"/>
      <c r="DN97" s="128"/>
      <c r="DO97" s="128"/>
      <c r="DP97" s="128"/>
      <c r="DQ97" s="128"/>
      <c r="DR97" s="127"/>
      <c r="DS97" s="127"/>
      <c r="DT97" s="127"/>
      <c r="DU97" s="127"/>
      <c r="DV97" s="127"/>
      <c r="DW97" s="127"/>
      <c r="DX97" s="127"/>
      <c r="DY97" s="127"/>
      <c r="DZ97" s="127"/>
      <c r="EA97" s="127"/>
      <c r="EB97" s="127"/>
      <c r="EC97" s="127"/>
      <c r="ED97" s="127"/>
      <c r="EE97" s="127"/>
      <c r="EF97" s="127"/>
      <c r="EG97" s="127"/>
      <c r="EH97" s="127"/>
      <c r="EI97" s="127"/>
      <c r="EJ97" s="127"/>
      <c r="EK97" s="127"/>
      <c r="EL97" s="127"/>
      <c r="EM97" s="127"/>
    </row>
    <row r="98" spans="1:143">
      <c r="A98" s="127"/>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c r="AA98" s="128"/>
      <c r="AB98" s="128"/>
      <c r="AC98" s="128"/>
      <c r="AD98" s="128"/>
      <c r="AE98" s="128"/>
      <c r="AF98" s="128"/>
      <c r="AG98" s="128"/>
      <c r="AH98" s="128"/>
      <c r="AI98" s="128"/>
      <c r="AJ98" s="128"/>
      <c r="AK98" s="128"/>
      <c r="AL98" s="128"/>
      <c r="AM98" s="128"/>
      <c r="AN98" s="128"/>
      <c r="AO98" s="128"/>
      <c r="AP98" s="128"/>
      <c r="AQ98" s="128"/>
      <c r="AR98" s="128"/>
      <c r="AS98" s="128"/>
      <c r="AT98" s="128"/>
      <c r="AU98" s="128"/>
      <c r="AV98" s="128"/>
      <c r="AW98" s="128"/>
      <c r="AX98" s="128"/>
      <c r="AY98" s="128"/>
      <c r="AZ98" s="128"/>
      <c r="BA98" s="128"/>
      <c r="BB98" s="128"/>
      <c r="BC98" s="128"/>
      <c r="BD98" s="128"/>
      <c r="BE98" s="128"/>
      <c r="BF98" s="128"/>
      <c r="BG98" s="128"/>
      <c r="BH98" s="128"/>
      <c r="BI98" s="128"/>
      <c r="BJ98" s="128"/>
      <c r="BK98" s="128"/>
      <c r="BL98" s="128"/>
      <c r="BM98" s="128"/>
      <c r="BN98" s="128"/>
      <c r="BO98" s="128"/>
      <c r="BP98" s="128"/>
      <c r="BQ98" s="128"/>
      <c r="BR98" s="128"/>
      <c r="BS98" s="128"/>
      <c r="BT98" s="128"/>
      <c r="BU98" s="128"/>
      <c r="BV98" s="128"/>
      <c r="BW98" s="128"/>
      <c r="BX98" s="128"/>
      <c r="BY98" s="128"/>
      <c r="BZ98" s="128"/>
      <c r="CA98" s="128"/>
      <c r="CB98" s="128"/>
      <c r="CC98" s="128"/>
      <c r="CD98" s="128"/>
      <c r="CE98" s="128"/>
      <c r="CF98" s="128"/>
      <c r="CG98" s="128"/>
      <c r="CH98" s="128"/>
      <c r="CI98" s="128"/>
      <c r="CJ98" s="128"/>
      <c r="CK98" s="128"/>
      <c r="CL98" s="128"/>
      <c r="CM98" s="128"/>
      <c r="CN98" s="128"/>
      <c r="CO98" s="128"/>
      <c r="CP98" s="128"/>
      <c r="CQ98" s="128"/>
      <c r="CR98" s="128"/>
      <c r="CS98" s="128"/>
      <c r="CT98" s="128"/>
      <c r="CU98" s="128"/>
      <c r="CV98" s="128"/>
      <c r="CW98" s="128"/>
      <c r="CX98" s="128"/>
      <c r="CY98" s="128"/>
      <c r="CZ98" s="128"/>
      <c r="DA98" s="128"/>
      <c r="DB98" s="128"/>
      <c r="DC98" s="128"/>
      <c r="DD98" s="128"/>
      <c r="DE98" s="128"/>
      <c r="DF98" s="128"/>
      <c r="DG98" s="128"/>
      <c r="DH98" s="128"/>
      <c r="DI98" s="128"/>
      <c r="DJ98" s="128"/>
      <c r="DK98" s="128"/>
      <c r="DL98" s="128"/>
      <c r="DM98" s="128"/>
      <c r="DN98" s="128"/>
      <c r="DO98" s="128"/>
      <c r="DP98" s="128"/>
      <c r="DQ98" s="128"/>
      <c r="DR98" s="127"/>
      <c r="DS98" s="127"/>
      <c r="DT98" s="127"/>
      <c r="DU98" s="127"/>
      <c r="DV98" s="127"/>
      <c r="DW98" s="127"/>
      <c r="DX98" s="127"/>
      <c r="DY98" s="127"/>
      <c r="DZ98" s="127"/>
      <c r="EA98" s="127"/>
      <c r="EB98" s="127"/>
      <c r="EC98" s="127"/>
      <c r="ED98" s="127"/>
      <c r="EE98" s="127"/>
      <c r="EF98" s="127"/>
      <c r="EG98" s="127"/>
      <c r="EH98" s="127"/>
      <c r="EI98" s="127"/>
      <c r="EJ98" s="127"/>
      <c r="EK98" s="127"/>
      <c r="EL98" s="127"/>
      <c r="EM98" s="127"/>
    </row>
    <row r="99" spans="1:143">
      <c r="A99" s="127"/>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c r="AA99" s="128"/>
      <c r="AB99" s="128"/>
      <c r="AC99" s="128"/>
      <c r="AD99" s="128"/>
      <c r="AE99" s="128"/>
      <c r="AF99" s="128"/>
      <c r="AG99" s="128"/>
      <c r="AH99" s="128"/>
      <c r="AI99" s="128"/>
      <c r="AJ99" s="128"/>
      <c r="AK99" s="128"/>
      <c r="AL99" s="128"/>
      <c r="AM99" s="128"/>
      <c r="AN99" s="128"/>
      <c r="AO99" s="128"/>
      <c r="AP99" s="128"/>
      <c r="AQ99" s="128"/>
      <c r="AR99" s="128"/>
      <c r="AS99" s="128"/>
      <c r="AT99" s="128"/>
      <c r="AU99" s="128"/>
      <c r="AV99" s="128"/>
      <c r="AW99" s="128"/>
      <c r="AX99" s="128"/>
      <c r="AY99" s="128"/>
      <c r="AZ99" s="128"/>
      <c r="BA99" s="128"/>
      <c r="BB99" s="128"/>
      <c r="BC99" s="128"/>
      <c r="BD99" s="128"/>
      <c r="BE99" s="128"/>
      <c r="BF99" s="128"/>
      <c r="BG99" s="128"/>
      <c r="BH99" s="128"/>
      <c r="BI99" s="128"/>
      <c r="BJ99" s="128"/>
      <c r="BK99" s="128"/>
      <c r="BL99" s="128"/>
      <c r="BM99" s="128"/>
      <c r="BN99" s="128"/>
      <c r="BO99" s="128"/>
      <c r="BP99" s="128"/>
      <c r="BQ99" s="128"/>
      <c r="BR99" s="128"/>
      <c r="BS99" s="128"/>
      <c r="BT99" s="128"/>
      <c r="BU99" s="128"/>
      <c r="BV99" s="128"/>
      <c r="BW99" s="128"/>
      <c r="BX99" s="128"/>
      <c r="BY99" s="128"/>
      <c r="BZ99" s="128"/>
      <c r="CA99" s="128"/>
      <c r="CB99" s="128"/>
      <c r="CC99" s="128"/>
      <c r="CD99" s="128"/>
      <c r="CE99" s="128"/>
      <c r="CF99" s="128"/>
      <c r="CG99" s="128"/>
      <c r="CH99" s="128"/>
      <c r="CI99" s="128"/>
      <c r="CJ99" s="128"/>
      <c r="CK99" s="128"/>
      <c r="CL99" s="128"/>
      <c r="CM99" s="128"/>
      <c r="CN99" s="128"/>
      <c r="CO99" s="128"/>
      <c r="CP99" s="128"/>
      <c r="CQ99" s="128"/>
      <c r="CR99" s="128"/>
      <c r="CS99" s="128"/>
      <c r="CT99" s="128"/>
      <c r="CU99" s="128"/>
      <c r="CV99" s="128"/>
      <c r="CW99" s="128"/>
      <c r="CX99" s="128"/>
      <c r="CY99" s="128"/>
      <c r="CZ99" s="128"/>
      <c r="DA99" s="128"/>
      <c r="DB99" s="128"/>
      <c r="DC99" s="128"/>
      <c r="DD99" s="128"/>
      <c r="DE99" s="128"/>
      <c r="DF99" s="128"/>
      <c r="DG99" s="128"/>
      <c r="DH99" s="128"/>
      <c r="DI99" s="128"/>
      <c r="DJ99" s="128"/>
      <c r="DK99" s="128"/>
      <c r="DL99" s="128"/>
      <c r="DM99" s="128"/>
      <c r="DN99" s="128"/>
      <c r="DO99" s="128"/>
      <c r="DP99" s="128"/>
      <c r="DQ99" s="128"/>
      <c r="DR99" s="127"/>
      <c r="DS99" s="127"/>
      <c r="DT99" s="127"/>
      <c r="DU99" s="127"/>
      <c r="DV99" s="127"/>
      <c r="DW99" s="127"/>
      <c r="DX99" s="127"/>
      <c r="DY99" s="127"/>
      <c r="DZ99" s="127"/>
      <c r="EA99" s="127"/>
      <c r="EB99" s="127"/>
      <c r="EC99" s="127"/>
      <c r="ED99" s="127"/>
      <c r="EE99" s="127"/>
      <c r="EF99" s="127"/>
      <c r="EG99" s="127"/>
      <c r="EH99" s="127"/>
      <c r="EI99" s="127"/>
      <c r="EJ99" s="127"/>
      <c r="EK99" s="127"/>
      <c r="EL99" s="127"/>
      <c r="EM99" s="127"/>
    </row>
    <row r="100" spans="1:143">
      <c r="A100" s="127"/>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c r="AA100" s="128"/>
      <c r="AB100" s="128"/>
      <c r="AC100" s="128"/>
      <c r="AD100" s="128"/>
      <c r="AE100" s="128"/>
      <c r="AF100" s="128"/>
      <c r="AG100" s="128"/>
      <c r="AH100" s="128"/>
      <c r="AI100" s="128"/>
      <c r="AJ100" s="128"/>
      <c r="AK100" s="128"/>
      <c r="AL100" s="128"/>
      <c r="AM100" s="128"/>
      <c r="AN100" s="128"/>
      <c r="AO100" s="128"/>
      <c r="AP100" s="128"/>
      <c r="AQ100" s="128"/>
      <c r="AR100" s="128"/>
      <c r="AS100" s="128"/>
      <c r="AT100" s="128"/>
      <c r="AU100" s="128"/>
      <c r="AV100" s="128"/>
      <c r="AW100" s="128"/>
      <c r="AX100" s="128"/>
      <c r="AY100" s="128"/>
      <c r="AZ100" s="128"/>
      <c r="BA100" s="128"/>
      <c r="BB100" s="128"/>
      <c r="BC100" s="128"/>
      <c r="BD100" s="128"/>
      <c r="BE100" s="128"/>
      <c r="BF100" s="128"/>
      <c r="BG100" s="128"/>
      <c r="BH100" s="128"/>
      <c r="BI100" s="128"/>
      <c r="BJ100" s="128"/>
      <c r="BK100" s="128"/>
      <c r="BL100" s="128"/>
      <c r="BM100" s="128"/>
      <c r="BN100" s="128"/>
      <c r="BO100" s="128"/>
      <c r="BP100" s="128"/>
      <c r="BQ100" s="128"/>
      <c r="BR100" s="128"/>
      <c r="BS100" s="128"/>
      <c r="BT100" s="128"/>
      <c r="BU100" s="128"/>
      <c r="BV100" s="128"/>
      <c r="BW100" s="128"/>
      <c r="BX100" s="128"/>
      <c r="BY100" s="128"/>
      <c r="BZ100" s="128"/>
      <c r="CA100" s="128"/>
      <c r="CB100" s="128"/>
      <c r="CC100" s="128"/>
      <c r="CD100" s="128"/>
      <c r="CE100" s="128"/>
      <c r="CF100" s="128"/>
      <c r="CG100" s="128"/>
      <c r="CH100" s="128"/>
      <c r="CI100" s="128"/>
      <c r="CJ100" s="128"/>
      <c r="CK100" s="128"/>
      <c r="CL100" s="128"/>
      <c r="CM100" s="128"/>
      <c r="CN100" s="128"/>
      <c r="CO100" s="128"/>
      <c r="CP100" s="128"/>
      <c r="CQ100" s="128"/>
      <c r="CR100" s="128"/>
      <c r="CS100" s="128"/>
      <c r="CT100" s="128"/>
      <c r="CU100" s="128"/>
      <c r="CV100" s="128"/>
      <c r="CW100" s="128"/>
      <c r="CX100" s="128"/>
      <c r="CY100" s="128"/>
      <c r="CZ100" s="128"/>
      <c r="DA100" s="128"/>
      <c r="DB100" s="128"/>
      <c r="DC100" s="128"/>
      <c r="DD100" s="128"/>
      <c r="DE100" s="128"/>
      <c r="DF100" s="128"/>
      <c r="DG100" s="128"/>
      <c r="DH100" s="128"/>
      <c r="DI100" s="128"/>
      <c r="DJ100" s="128"/>
      <c r="DK100" s="128"/>
      <c r="DL100" s="128"/>
      <c r="DM100" s="128"/>
      <c r="DN100" s="128"/>
      <c r="DO100" s="128"/>
      <c r="DP100" s="128"/>
      <c r="DQ100" s="128"/>
      <c r="DR100" s="127"/>
      <c r="DS100" s="127"/>
      <c r="DT100" s="127"/>
      <c r="DU100" s="127"/>
      <c r="DV100" s="127"/>
      <c r="DW100" s="127"/>
      <c r="DX100" s="127"/>
      <c r="DY100" s="127"/>
      <c r="DZ100" s="127"/>
      <c r="EA100" s="127"/>
      <c r="EB100" s="127"/>
      <c r="EC100" s="127"/>
      <c r="ED100" s="127"/>
      <c r="EE100" s="127"/>
      <c r="EF100" s="127"/>
      <c r="EG100" s="127"/>
      <c r="EH100" s="127"/>
      <c r="EI100" s="127"/>
      <c r="EJ100" s="127"/>
      <c r="EK100" s="127"/>
      <c r="EL100" s="127"/>
      <c r="EM100" s="127"/>
    </row>
    <row r="101" spans="1:143">
      <c r="A101" s="127"/>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c r="AA101" s="128"/>
      <c r="AB101" s="128"/>
      <c r="AC101" s="128"/>
      <c r="AD101" s="128"/>
      <c r="AE101" s="128"/>
      <c r="AF101" s="128"/>
      <c r="AG101" s="128"/>
      <c r="AH101" s="128"/>
      <c r="AI101" s="128"/>
      <c r="AJ101" s="128"/>
      <c r="AK101" s="128"/>
      <c r="AL101" s="128"/>
      <c r="AM101" s="128"/>
      <c r="AN101" s="128"/>
      <c r="AO101" s="128"/>
      <c r="AP101" s="128"/>
      <c r="AQ101" s="128"/>
      <c r="AR101" s="128"/>
      <c r="AS101" s="128"/>
      <c r="AT101" s="128"/>
      <c r="AU101" s="128"/>
      <c r="AV101" s="128"/>
      <c r="AW101" s="128"/>
      <c r="AX101" s="128"/>
      <c r="AY101" s="128"/>
      <c r="AZ101" s="128"/>
      <c r="BA101" s="128"/>
      <c r="BB101" s="128"/>
      <c r="BC101" s="128"/>
      <c r="BD101" s="128"/>
      <c r="BE101" s="128"/>
      <c r="BF101" s="128"/>
      <c r="BG101" s="128"/>
      <c r="BH101" s="128"/>
      <c r="BI101" s="128"/>
      <c r="BJ101" s="128"/>
      <c r="BK101" s="128"/>
      <c r="BL101" s="128"/>
      <c r="BM101" s="128"/>
      <c r="BN101" s="128"/>
      <c r="BO101" s="128"/>
      <c r="BP101" s="128"/>
      <c r="BQ101" s="128"/>
      <c r="BR101" s="128"/>
      <c r="BS101" s="128"/>
      <c r="BT101" s="128"/>
      <c r="BU101" s="128"/>
      <c r="BV101" s="128"/>
      <c r="BW101" s="128"/>
      <c r="BX101" s="128"/>
      <c r="BY101" s="128"/>
      <c r="BZ101" s="128"/>
      <c r="CA101" s="128"/>
      <c r="CB101" s="128"/>
      <c r="CC101" s="128"/>
      <c r="CD101" s="128"/>
      <c r="CE101" s="128"/>
      <c r="CF101" s="128"/>
      <c r="CG101" s="128"/>
      <c r="CH101" s="128"/>
      <c r="CI101" s="128"/>
      <c r="CJ101" s="128"/>
      <c r="CK101" s="128"/>
      <c r="CL101" s="128"/>
      <c r="CM101" s="128"/>
      <c r="CN101" s="128"/>
      <c r="CO101" s="128"/>
      <c r="CP101" s="128"/>
      <c r="CQ101" s="128"/>
      <c r="CR101" s="128"/>
      <c r="CS101" s="128"/>
      <c r="CT101" s="128"/>
      <c r="CU101" s="128"/>
      <c r="CV101" s="128"/>
      <c r="CW101" s="128"/>
      <c r="CX101" s="128"/>
      <c r="CY101" s="128"/>
      <c r="CZ101" s="128"/>
      <c r="DA101" s="128"/>
      <c r="DB101" s="128"/>
      <c r="DC101" s="128"/>
      <c r="DD101" s="128"/>
      <c r="DE101" s="128"/>
      <c r="DF101" s="128"/>
      <c r="DG101" s="128"/>
      <c r="DH101" s="128"/>
      <c r="DI101" s="128"/>
      <c r="DJ101" s="128"/>
      <c r="DK101" s="128"/>
      <c r="DL101" s="128"/>
      <c r="DM101" s="128"/>
      <c r="DN101" s="128"/>
      <c r="DO101" s="128"/>
      <c r="DP101" s="128"/>
      <c r="DQ101" s="128"/>
      <c r="DR101" s="127"/>
      <c r="DS101" s="127"/>
      <c r="DT101" s="127"/>
      <c r="DU101" s="127"/>
      <c r="DV101" s="127"/>
      <c r="DW101" s="127"/>
      <c r="DX101" s="127"/>
      <c r="DY101" s="127"/>
      <c r="DZ101" s="127"/>
      <c r="EA101" s="127"/>
      <c r="EB101" s="127"/>
      <c r="EC101" s="127"/>
      <c r="ED101" s="127"/>
      <c r="EE101" s="127"/>
      <c r="EF101" s="127"/>
      <c r="EG101" s="127"/>
      <c r="EH101" s="127"/>
      <c r="EI101" s="127"/>
      <c r="EJ101" s="127"/>
      <c r="EK101" s="127"/>
      <c r="EL101" s="127"/>
      <c r="EM101" s="127"/>
    </row>
    <row r="102" spans="1:143">
      <c r="A102" s="127"/>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c r="AA102" s="128"/>
      <c r="AB102" s="128"/>
      <c r="AC102" s="128"/>
      <c r="AD102" s="128"/>
      <c r="AE102" s="128"/>
      <c r="AF102" s="128"/>
      <c r="AG102" s="128"/>
      <c r="AH102" s="128"/>
      <c r="AI102" s="128"/>
      <c r="AJ102" s="128"/>
      <c r="AK102" s="128"/>
      <c r="AL102" s="128"/>
      <c r="AM102" s="128"/>
      <c r="AN102" s="128"/>
      <c r="AO102" s="128"/>
      <c r="AP102" s="128"/>
      <c r="AQ102" s="128"/>
      <c r="AR102" s="128"/>
      <c r="AS102" s="128"/>
      <c r="AT102" s="128"/>
      <c r="AU102" s="128"/>
      <c r="AV102" s="128"/>
      <c r="AW102" s="128"/>
      <c r="AX102" s="128"/>
      <c r="AY102" s="128"/>
      <c r="AZ102" s="128"/>
      <c r="BA102" s="128"/>
      <c r="BB102" s="128"/>
      <c r="BC102" s="128"/>
      <c r="BD102" s="128"/>
      <c r="BE102" s="128"/>
      <c r="BF102" s="128"/>
      <c r="BG102" s="128"/>
      <c r="BH102" s="128"/>
      <c r="BI102" s="128"/>
      <c r="BJ102" s="128"/>
      <c r="BK102" s="128"/>
      <c r="BL102" s="128"/>
      <c r="BM102" s="128"/>
      <c r="BN102" s="128"/>
      <c r="BO102" s="128"/>
      <c r="BP102" s="128"/>
      <c r="BQ102" s="128"/>
      <c r="BR102" s="128"/>
      <c r="BS102" s="128"/>
      <c r="BT102" s="128"/>
      <c r="BU102" s="128"/>
      <c r="BV102" s="128"/>
      <c r="BW102" s="128"/>
      <c r="BX102" s="128"/>
      <c r="BY102" s="128"/>
      <c r="BZ102" s="128"/>
      <c r="CA102" s="128"/>
      <c r="CB102" s="128"/>
      <c r="CC102" s="128"/>
      <c r="CD102" s="128"/>
      <c r="CE102" s="128"/>
      <c r="CF102" s="128"/>
      <c r="CG102" s="128"/>
      <c r="CH102" s="128"/>
      <c r="CI102" s="128"/>
      <c r="CJ102" s="128"/>
      <c r="CK102" s="128"/>
      <c r="CL102" s="128"/>
      <c r="CM102" s="128"/>
      <c r="CN102" s="128"/>
      <c r="CO102" s="128"/>
      <c r="CP102" s="128"/>
      <c r="CQ102" s="128"/>
      <c r="CR102" s="128"/>
      <c r="CS102" s="128"/>
      <c r="CT102" s="128"/>
      <c r="CU102" s="128"/>
      <c r="CV102" s="128"/>
      <c r="CW102" s="128"/>
      <c r="CX102" s="128"/>
      <c r="CY102" s="128"/>
      <c r="CZ102" s="128"/>
      <c r="DA102" s="128"/>
      <c r="DB102" s="128"/>
      <c r="DC102" s="128"/>
      <c r="DD102" s="128"/>
      <c r="DE102" s="128"/>
      <c r="DF102" s="128"/>
      <c r="DG102" s="128"/>
      <c r="DH102" s="128"/>
      <c r="DI102" s="128"/>
      <c r="DJ102" s="128"/>
      <c r="DK102" s="128"/>
      <c r="DL102" s="128"/>
      <c r="DM102" s="128"/>
      <c r="DN102" s="128"/>
      <c r="DO102" s="128"/>
      <c r="DP102" s="128"/>
      <c r="DQ102" s="128"/>
      <c r="DR102" s="127"/>
      <c r="DS102" s="127"/>
      <c r="DT102" s="127"/>
      <c r="DU102" s="127"/>
      <c r="DV102" s="127"/>
      <c r="DW102" s="127"/>
      <c r="DX102" s="127"/>
      <c r="DY102" s="127"/>
      <c r="DZ102" s="127"/>
      <c r="EA102" s="127"/>
      <c r="EB102" s="127"/>
      <c r="EC102" s="127"/>
      <c r="ED102" s="127"/>
      <c r="EE102" s="127"/>
      <c r="EF102" s="127"/>
      <c r="EG102" s="127"/>
      <c r="EH102" s="127"/>
      <c r="EI102" s="127"/>
      <c r="EJ102" s="127"/>
      <c r="EK102" s="127"/>
      <c r="EL102" s="127"/>
      <c r="EM102" s="127"/>
    </row>
    <row r="103" spans="1:143">
      <c r="A103" s="127"/>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c r="AA103" s="128"/>
      <c r="AB103" s="128"/>
      <c r="AC103" s="128"/>
      <c r="AD103" s="128"/>
      <c r="AE103" s="128"/>
      <c r="AF103" s="128"/>
      <c r="AG103" s="128"/>
      <c r="AH103" s="128"/>
      <c r="AI103" s="128"/>
      <c r="AJ103" s="128"/>
      <c r="AK103" s="128"/>
      <c r="AL103" s="128"/>
      <c r="AM103" s="128"/>
      <c r="AN103" s="128"/>
      <c r="AO103" s="128"/>
      <c r="AP103" s="128"/>
      <c r="AQ103" s="128"/>
      <c r="AR103" s="128"/>
      <c r="AS103" s="128"/>
      <c r="AT103" s="128"/>
      <c r="AU103" s="128"/>
      <c r="AV103" s="128"/>
      <c r="AW103" s="128"/>
      <c r="AX103" s="128"/>
      <c r="AY103" s="128"/>
      <c r="AZ103" s="128"/>
      <c r="BA103" s="128"/>
      <c r="BB103" s="128"/>
      <c r="BC103" s="128"/>
      <c r="BD103" s="128"/>
      <c r="BE103" s="128"/>
      <c r="BF103" s="128"/>
      <c r="BG103" s="128"/>
      <c r="BH103" s="128"/>
      <c r="BI103" s="128"/>
      <c r="BJ103" s="128"/>
      <c r="BK103" s="128"/>
      <c r="BL103" s="128"/>
      <c r="BM103" s="128"/>
      <c r="BN103" s="128"/>
      <c r="BO103" s="128"/>
      <c r="BP103" s="128"/>
      <c r="BQ103" s="128"/>
      <c r="BR103" s="128"/>
      <c r="BS103" s="128"/>
      <c r="BT103" s="128"/>
      <c r="BU103" s="128"/>
      <c r="BV103" s="128"/>
      <c r="BW103" s="128"/>
      <c r="BX103" s="128"/>
      <c r="BY103" s="128"/>
      <c r="BZ103" s="128"/>
      <c r="CA103" s="128"/>
      <c r="CB103" s="128"/>
      <c r="CC103" s="128"/>
      <c r="CD103" s="128"/>
      <c r="CE103" s="128"/>
      <c r="CF103" s="128"/>
      <c r="CG103" s="128"/>
      <c r="CH103" s="128"/>
      <c r="CI103" s="128"/>
      <c r="CJ103" s="128"/>
      <c r="CK103" s="128"/>
      <c r="CL103" s="128"/>
      <c r="CM103" s="128"/>
      <c r="CN103" s="128"/>
      <c r="CO103" s="128"/>
      <c r="CP103" s="128"/>
      <c r="CQ103" s="128"/>
      <c r="CR103" s="128"/>
      <c r="CS103" s="128"/>
      <c r="CT103" s="128"/>
      <c r="CU103" s="128"/>
      <c r="CV103" s="128"/>
      <c r="CW103" s="128"/>
      <c r="CX103" s="128"/>
      <c r="CY103" s="128"/>
      <c r="CZ103" s="128"/>
      <c r="DA103" s="128"/>
      <c r="DB103" s="128"/>
      <c r="DC103" s="128"/>
      <c r="DD103" s="128"/>
      <c r="DE103" s="128"/>
      <c r="DF103" s="128"/>
      <c r="DG103" s="128"/>
      <c r="DH103" s="128"/>
      <c r="DI103" s="128"/>
      <c r="DJ103" s="128"/>
      <c r="DK103" s="128"/>
      <c r="DL103" s="128"/>
      <c r="DM103" s="128"/>
      <c r="DN103" s="128"/>
      <c r="DO103" s="128"/>
      <c r="DP103" s="128"/>
      <c r="DQ103" s="128"/>
      <c r="DR103" s="127"/>
      <c r="DS103" s="127"/>
      <c r="DT103" s="127"/>
      <c r="DU103" s="127"/>
      <c r="DV103" s="127"/>
      <c r="DW103" s="127"/>
      <c r="DX103" s="127"/>
      <c r="DY103" s="127"/>
      <c r="DZ103" s="127"/>
      <c r="EA103" s="127"/>
      <c r="EB103" s="127"/>
      <c r="EC103" s="127"/>
      <c r="ED103" s="127"/>
      <c r="EE103" s="127"/>
      <c r="EF103" s="127"/>
      <c r="EG103" s="127"/>
      <c r="EH103" s="127"/>
      <c r="EI103" s="127"/>
      <c r="EJ103" s="127"/>
      <c r="EK103" s="127"/>
      <c r="EL103" s="127"/>
      <c r="EM103" s="127"/>
    </row>
    <row r="104" spans="1:143">
      <c r="A104" s="127"/>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c r="AA104" s="128"/>
      <c r="AB104" s="128"/>
      <c r="AC104" s="128"/>
      <c r="AD104" s="128"/>
      <c r="AE104" s="128"/>
      <c r="AF104" s="128"/>
      <c r="AG104" s="128"/>
      <c r="AH104" s="128"/>
      <c r="AI104" s="128"/>
      <c r="AJ104" s="128"/>
      <c r="AK104" s="128"/>
      <c r="AL104" s="128"/>
      <c r="AM104" s="128"/>
      <c r="AN104" s="128"/>
      <c r="AO104" s="128"/>
      <c r="AP104" s="128"/>
      <c r="AQ104" s="128"/>
      <c r="AR104" s="128"/>
      <c r="AS104" s="128"/>
      <c r="AT104" s="128"/>
      <c r="AU104" s="128"/>
      <c r="AV104" s="128"/>
      <c r="AW104" s="128"/>
      <c r="AX104" s="128"/>
      <c r="AY104" s="128"/>
      <c r="AZ104" s="128"/>
      <c r="BA104" s="128"/>
      <c r="BB104" s="128"/>
      <c r="BC104" s="128"/>
      <c r="BD104" s="128"/>
      <c r="BE104" s="128"/>
      <c r="BF104" s="128"/>
      <c r="BG104" s="128"/>
      <c r="BH104" s="128"/>
      <c r="BI104" s="128"/>
      <c r="BJ104" s="128"/>
      <c r="BK104" s="128"/>
      <c r="BL104" s="128"/>
      <c r="BM104" s="128"/>
      <c r="BN104" s="128"/>
      <c r="BO104" s="128"/>
      <c r="BP104" s="128"/>
      <c r="BQ104" s="128"/>
      <c r="BR104" s="128"/>
      <c r="BS104" s="128"/>
      <c r="BT104" s="128"/>
      <c r="BU104" s="128"/>
      <c r="BV104" s="128"/>
      <c r="BW104" s="128"/>
      <c r="BX104" s="128"/>
      <c r="BY104" s="128"/>
      <c r="BZ104" s="128"/>
      <c r="CA104" s="128"/>
      <c r="CB104" s="128"/>
      <c r="CC104" s="128"/>
      <c r="CD104" s="128"/>
      <c r="CE104" s="128"/>
      <c r="CF104" s="128"/>
      <c r="CG104" s="128"/>
      <c r="CH104" s="128"/>
      <c r="CI104" s="128"/>
      <c r="CJ104" s="128"/>
      <c r="CK104" s="128"/>
      <c r="CL104" s="128"/>
      <c r="CM104" s="128"/>
      <c r="CN104" s="128"/>
      <c r="CO104" s="128"/>
      <c r="CP104" s="128"/>
      <c r="CQ104" s="128"/>
      <c r="CR104" s="128"/>
      <c r="CS104" s="128"/>
      <c r="CT104" s="128"/>
      <c r="CU104" s="128"/>
      <c r="CV104" s="128"/>
      <c r="CW104" s="128"/>
      <c r="CX104" s="128"/>
      <c r="CY104" s="128"/>
      <c r="CZ104" s="128"/>
      <c r="DA104" s="128"/>
      <c r="DB104" s="128"/>
      <c r="DC104" s="128"/>
      <c r="DD104" s="128"/>
      <c r="DE104" s="128"/>
      <c r="DF104" s="128"/>
      <c r="DG104" s="128"/>
      <c r="DH104" s="128"/>
      <c r="DI104" s="128"/>
      <c r="DJ104" s="128"/>
      <c r="DK104" s="128"/>
      <c r="DL104" s="128"/>
      <c r="DM104" s="128"/>
      <c r="DN104" s="128"/>
      <c r="DO104" s="128"/>
      <c r="DP104" s="128"/>
      <c r="DQ104" s="128"/>
      <c r="DR104" s="127"/>
      <c r="DS104" s="127"/>
      <c r="DT104" s="127"/>
      <c r="DU104" s="127"/>
      <c r="DV104" s="127"/>
      <c r="DW104" s="127"/>
      <c r="DX104" s="127"/>
      <c r="DY104" s="127"/>
      <c r="DZ104" s="127"/>
      <c r="EA104" s="127"/>
      <c r="EB104" s="127"/>
      <c r="EC104" s="127"/>
      <c r="ED104" s="127"/>
      <c r="EE104" s="127"/>
      <c r="EF104" s="127"/>
      <c r="EG104" s="127"/>
      <c r="EH104" s="127"/>
      <c r="EI104" s="127"/>
      <c r="EJ104" s="127"/>
      <c r="EK104" s="127"/>
      <c r="EL104" s="127"/>
      <c r="EM104" s="127"/>
    </row>
    <row r="105" spans="1:143">
      <c r="A105" s="127"/>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c r="AA105" s="128"/>
      <c r="AB105" s="128"/>
      <c r="AC105" s="128"/>
      <c r="AD105" s="128"/>
      <c r="AE105" s="128"/>
      <c r="AF105" s="128"/>
      <c r="AG105" s="128"/>
      <c r="AH105" s="128"/>
      <c r="AI105" s="128"/>
      <c r="AJ105" s="128"/>
      <c r="AK105" s="128"/>
      <c r="AL105" s="128"/>
      <c r="AM105" s="128"/>
      <c r="AN105" s="128"/>
      <c r="AO105" s="128"/>
      <c r="AP105" s="128"/>
      <c r="AQ105" s="128"/>
      <c r="AR105" s="128"/>
      <c r="AS105" s="128"/>
      <c r="AT105" s="128"/>
      <c r="AU105" s="128"/>
      <c r="AV105" s="128"/>
      <c r="AW105" s="128"/>
      <c r="AX105" s="128"/>
      <c r="AY105" s="128"/>
      <c r="AZ105" s="128"/>
      <c r="BA105" s="128"/>
      <c r="BB105" s="128"/>
      <c r="BC105" s="128"/>
      <c r="BD105" s="128"/>
      <c r="BE105" s="128"/>
      <c r="BF105" s="128"/>
      <c r="BG105" s="128"/>
      <c r="BH105" s="128"/>
      <c r="BI105" s="128"/>
      <c r="BJ105" s="128"/>
      <c r="BK105" s="128"/>
      <c r="BL105" s="128"/>
      <c r="BM105" s="128"/>
      <c r="BN105" s="128"/>
      <c r="BO105" s="128"/>
      <c r="BP105" s="128"/>
      <c r="BQ105" s="128"/>
      <c r="BR105" s="128"/>
      <c r="BS105" s="128"/>
      <c r="BT105" s="128"/>
      <c r="BU105" s="128"/>
      <c r="BV105" s="128"/>
      <c r="BW105" s="128"/>
      <c r="BX105" s="128"/>
      <c r="BY105" s="128"/>
      <c r="BZ105" s="128"/>
      <c r="CA105" s="128"/>
      <c r="CB105" s="128"/>
      <c r="CC105" s="128"/>
      <c r="CD105" s="128"/>
      <c r="CE105" s="128"/>
      <c r="CF105" s="128"/>
      <c r="CG105" s="128"/>
      <c r="CH105" s="128"/>
      <c r="CI105" s="128"/>
      <c r="CJ105" s="128"/>
      <c r="CK105" s="128"/>
      <c r="CL105" s="128"/>
      <c r="CM105" s="128"/>
      <c r="CN105" s="128"/>
      <c r="CO105" s="128"/>
      <c r="CP105" s="128"/>
      <c r="CQ105" s="128"/>
      <c r="CR105" s="128"/>
      <c r="CS105" s="128"/>
      <c r="CT105" s="128"/>
      <c r="CU105" s="128"/>
      <c r="CV105" s="128"/>
      <c r="CW105" s="128"/>
      <c r="CX105" s="128"/>
      <c r="CY105" s="128"/>
      <c r="CZ105" s="128"/>
      <c r="DA105" s="128"/>
      <c r="DB105" s="128"/>
      <c r="DC105" s="128"/>
      <c r="DD105" s="128"/>
      <c r="DE105" s="128"/>
      <c r="DF105" s="128"/>
      <c r="DG105" s="128"/>
      <c r="DH105" s="128"/>
      <c r="DI105" s="128"/>
      <c r="DJ105" s="128"/>
      <c r="DK105" s="128"/>
      <c r="DL105" s="128"/>
      <c r="DM105" s="128"/>
      <c r="DN105" s="128"/>
      <c r="DO105" s="128"/>
      <c r="DP105" s="128"/>
      <c r="DQ105" s="128"/>
      <c r="DR105" s="127"/>
      <c r="DS105" s="127"/>
      <c r="DT105" s="127"/>
      <c r="DU105" s="127"/>
      <c r="DV105" s="127"/>
      <c r="DW105" s="127"/>
      <c r="DX105" s="127"/>
      <c r="DY105" s="127"/>
      <c r="DZ105" s="127"/>
      <c r="EA105" s="127"/>
      <c r="EB105" s="127"/>
      <c r="EC105" s="127"/>
      <c r="ED105" s="127"/>
      <c r="EE105" s="127"/>
      <c r="EF105" s="127"/>
      <c r="EG105" s="127"/>
      <c r="EH105" s="127"/>
      <c r="EI105" s="127"/>
      <c r="EJ105" s="127"/>
      <c r="EK105" s="127"/>
      <c r="EL105" s="127"/>
      <c r="EM105" s="127"/>
    </row>
    <row r="106" spans="1:143">
      <c r="A106" s="127"/>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c r="AA106" s="128"/>
      <c r="AB106" s="128"/>
      <c r="AC106" s="128"/>
      <c r="AD106" s="128"/>
      <c r="AE106" s="128"/>
      <c r="AF106" s="128"/>
      <c r="AG106" s="128"/>
      <c r="AH106" s="128"/>
      <c r="AI106" s="128"/>
      <c r="AJ106" s="128"/>
      <c r="AK106" s="128"/>
      <c r="AL106" s="128"/>
      <c r="AM106" s="128"/>
      <c r="AN106" s="128"/>
      <c r="AO106" s="128"/>
      <c r="AP106" s="128"/>
      <c r="AQ106" s="128"/>
      <c r="AR106" s="128"/>
      <c r="AS106" s="128"/>
      <c r="AT106" s="128"/>
      <c r="AU106" s="128"/>
      <c r="AV106" s="128"/>
      <c r="AW106" s="128"/>
      <c r="AX106" s="128"/>
      <c r="AY106" s="128"/>
      <c r="AZ106" s="128"/>
      <c r="BA106" s="128"/>
      <c r="BB106" s="128"/>
      <c r="BC106" s="128"/>
      <c r="BD106" s="128"/>
      <c r="BE106" s="128"/>
      <c r="BF106" s="128"/>
      <c r="BG106" s="128"/>
      <c r="BH106" s="128"/>
      <c r="BI106" s="128"/>
      <c r="BJ106" s="128"/>
      <c r="BK106" s="128"/>
      <c r="BL106" s="128"/>
      <c r="BM106" s="128"/>
      <c r="BN106" s="128"/>
      <c r="BO106" s="128"/>
      <c r="BP106" s="128"/>
      <c r="BQ106" s="128"/>
      <c r="BR106" s="128"/>
      <c r="BS106" s="128"/>
      <c r="BT106" s="128"/>
      <c r="BU106" s="128"/>
      <c r="BV106" s="128"/>
      <c r="BW106" s="128"/>
      <c r="BX106" s="128"/>
      <c r="BY106" s="128"/>
      <c r="BZ106" s="128"/>
      <c r="CA106" s="128"/>
      <c r="CB106" s="128"/>
      <c r="CC106" s="128"/>
      <c r="CD106" s="128"/>
      <c r="CE106" s="128"/>
      <c r="CF106" s="128"/>
      <c r="CG106" s="128"/>
      <c r="CH106" s="128"/>
      <c r="CI106" s="128"/>
      <c r="CJ106" s="128"/>
      <c r="CK106" s="128"/>
      <c r="CL106" s="128"/>
      <c r="CM106" s="128"/>
      <c r="CN106" s="128"/>
      <c r="CO106" s="128"/>
      <c r="CP106" s="128"/>
      <c r="CQ106" s="128"/>
      <c r="CR106" s="128"/>
      <c r="CS106" s="128"/>
      <c r="CT106" s="128"/>
      <c r="CU106" s="128"/>
      <c r="CV106" s="128"/>
      <c r="CW106" s="128"/>
      <c r="CX106" s="128"/>
      <c r="CY106" s="128"/>
      <c r="CZ106" s="128"/>
      <c r="DA106" s="128"/>
      <c r="DB106" s="128"/>
      <c r="DC106" s="128"/>
      <c r="DD106" s="128"/>
      <c r="DE106" s="128"/>
      <c r="DF106" s="128"/>
      <c r="DG106" s="128"/>
      <c r="DH106" s="128"/>
      <c r="DI106" s="128"/>
      <c r="DJ106" s="128"/>
      <c r="DK106" s="128"/>
      <c r="DL106" s="128"/>
      <c r="DM106" s="128"/>
      <c r="DN106" s="128"/>
      <c r="DO106" s="128"/>
      <c r="DP106" s="128"/>
      <c r="DQ106" s="128"/>
      <c r="DR106" s="127"/>
      <c r="DS106" s="127"/>
      <c r="DT106" s="127"/>
      <c r="DU106" s="127"/>
      <c r="DV106" s="127"/>
      <c r="DW106" s="127"/>
      <c r="DX106" s="127"/>
      <c r="DY106" s="127"/>
      <c r="DZ106" s="127"/>
      <c r="EA106" s="127"/>
      <c r="EB106" s="127"/>
      <c r="EC106" s="127"/>
      <c r="ED106" s="127"/>
      <c r="EE106" s="127"/>
      <c r="EF106" s="127"/>
      <c r="EG106" s="127"/>
      <c r="EH106" s="127"/>
      <c r="EI106" s="127"/>
      <c r="EJ106" s="127"/>
      <c r="EK106" s="127"/>
      <c r="EL106" s="127"/>
      <c r="EM106" s="127"/>
    </row>
    <row r="107" spans="1:143">
      <c r="A107" s="127"/>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c r="AA107" s="128"/>
      <c r="AB107" s="128"/>
      <c r="AC107" s="128"/>
      <c r="AD107" s="128"/>
      <c r="AE107" s="128"/>
      <c r="AF107" s="128"/>
      <c r="AG107" s="128"/>
      <c r="AH107" s="128"/>
      <c r="AI107" s="128"/>
      <c r="AJ107" s="128"/>
      <c r="AK107" s="128"/>
      <c r="AL107" s="128"/>
      <c r="AM107" s="128"/>
      <c r="AN107" s="128"/>
      <c r="AO107" s="128"/>
      <c r="AP107" s="128"/>
      <c r="AQ107" s="128"/>
      <c r="AR107" s="128"/>
      <c r="AS107" s="128"/>
      <c r="AT107" s="128"/>
      <c r="AU107" s="128"/>
      <c r="AV107" s="128"/>
      <c r="AW107" s="128"/>
      <c r="AX107" s="128"/>
      <c r="AY107" s="128"/>
      <c r="AZ107" s="128"/>
      <c r="BA107" s="128"/>
      <c r="BB107" s="128"/>
      <c r="BC107" s="128"/>
      <c r="BD107" s="128"/>
      <c r="BE107" s="128"/>
      <c r="BF107" s="128"/>
      <c r="BG107" s="128"/>
      <c r="BH107" s="128"/>
      <c r="BI107" s="128"/>
      <c r="BJ107" s="128"/>
      <c r="BK107" s="128"/>
      <c r="BL107" s="128"/>
      <c r="BM107" s="128"/>
      <c r="BN107" s="128"/>
      <c r="BO107" s="128"/>
      <c r="BP107" s="128"/>
      <c r="BQ107" s="128"/>
      <c r="BR107" s="128"/>
      <c r="BS107" s="128"/>
      <c r="BT107" s="128"/>
      <c r="BU107" s="128"/>
      <c r="BV107" s="128"/>
      <c r="BW107" s="128"/>
      <c r="BX107" s="128"/>
      <c r="BY107" s="128"/>
      <c r="BZ107" s="128"/>
      <c r="CA107" s="128"/>
      <c r="CB107" s="128"/>
      <c r="CC107" s="128"/>
      <c r="CD107" s="128"/>
      <c r="CE107" s="128"/>
      <c r="CF107" s="128"/>
      <c r="CG107" s="128"/>
      <c r="CH107" s="128"/>
      <c r="CI107" s="128"/>
      <c r="CJ107" s="128"/>
      <c r="CK107" s="128"/>
      <c r="CL107" s="128"/>
      <c r="CM107" s="128"/>
      <c r="CN107" s="128"/>
      <c r="CO107" s="128"/>
      <c r="CP107" s="128"/>
      <c r="CQ107" s="128"/>
      <c r="CR107" s="128"/>
      <c r="CS107" s="128"/>
      <c r="CT107" s="128"/>
      <c r="CU107" s="128"/>
      <c r="CV107" s="128"/>
      <c r="CW107" s="128"/>
      <c r="CX107" s="128"/>
      <c r="CY107" s="128"/>
      <c r="CZ107" s="128"/>
      <c r="DA107" s="128"/>
      <c r="DB107" s="128"/>
      <c r="DC107" s="128"/>
      <c r="DD107" s="128"/>
      <c r="DE107" s="128"/>
      <c r="DF107" s="128"/>
      <c r="DG107" s="128"/>
      <c r="DH107" s="128"/>
      <c r="DI107" s="128"/>
      <c r="DJ107" s="128"/>
      <c r="DK107" s="128"/>
      <c r="DL107" s="128"/>
      <c r="DM107" s="128"/>
      <c r="DN107" s="128"/>
      <c r="DO107" s="128"/>
      <c r="DP107" s="128"/>
      <c r="DQ107" s="128"/>
      <c r="DR107" s="127"/>
      <c r="DS107" s="127"/>
      <c r="DT107" s="127"/>
      <c r="DU107" s="127"/>
      <c r="DV107" s="127"/>
      <c r="DW107" s="127"/>
      <c r="DX107" s="127"/>
      <c r="DY107" s="127"/>
      <c r="DZ107" s="127"/>
      <c r="EA107" s="127"/>
      <c r="EB107" s="127"/>
      <c r="EC107" s="127"/>
      <c r="ED107" s="127"/>
      <c r="EE107" s="127"/>
      <c r="EF107" s="127"/>
      <c r="EG107" s="127"/>
      <c r="EH107" s="127"/>
      <c r="EI107" s="127"/>
      <c r="EJ107" s="127"/>
      <c r="EK107" s="127"/>
      <c r="EL107" s="127"/>
      <c r="EM107" s="127"/>
    </row>
    <row r="108" spans="1:143">
      <c r="A108" s="127"/>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c r="AA108" s="128"/>
      <c r="AB108" s="128"/>
      <c r="AC108" s="128"/>
      <c r="AD108" s="128"/>
      <c r="AE108" s="128"/>
      <c r="AF108" s="128"/>
      <c r="AG108" s="128"/>
      <c r="AH108" s="128"/>
      <c r="AI108" s="128"/>
      <c r="AJ108" s="128"/>
      <c r="AK108" s="128"/>
      <c r="AL108" s="128"/>
      <c r="AM108" s="128"/>
      <c r="AN108" s="128"/>
      <c r="AO108" s="128"/>
      <c r="AP108" s="128"/>
      <c r="AQ108" s="128"/>
      <c r="AR108" s="128"/>
      <c r="AS108" s="128"/>
      <c r="AT108" s="128"/>
      <c r="AU108" s="128"/>
      <c r="AV108" s="128"/>
      <c r="AW108" s="128"/>
      <c r="AX108" s="128"/>
      <c r="AY108" s="128"/>
      <c r="AZ108" s="128"/>
      <c r="BA108" s="128"/>
      <c r="BB108" s="128"/>
      <c r="BC108" s="128"/>
      <c r="BD108" s="128"/>
      <c r="BE108" s="128"/>
      <c r="BF108" s="128"/>
      <c r="BG108" s="128"/>
      <c r="BH108" s="128"/>
      <c r="BI108" s="128"/>
      <c r="BJ108" s="128"/>
      <c r="BK108" s="128"/>
      <c r="BL108" s="128"/>
      <c r="BM108" s="128"/>
      <c r="BN108" s="128"/>
      <c r="BO108" s="128"/>
      <c r="BP108" s="128"/>
      <c r="BQ108" s="128"/>
      <c r="BR108" s="128"/>
      <c r="BS108" s="128"/>
      <c r="BT108" s="128"/>
      <c r="BU108" s="128"/>
      <c r="BV108" s="128"/>
      <c r="BW108" s="128"/>
      <c r="BX108" s="128"/>
      <c r="BY108" s="128"/>
      <c r="BZ108" s="128"/>
      <c r="CA108" s="128"/>
      <c r="CB108" s="128"/>
      <c r="CC108" s="128"/>
      <c r="CD108" s="128"/>
      <c r="CE108" s="128"/>
      <c r="CF108" s="128"/>
      <c r="CG108" s="128"/>
      <c r="CH108" s="128"/>
      <c r="CI108" s="128"/>
      <c r="CJ108" s="128"/>
      <c r="CK108" s="128"/>
      <c r="CL108" s="128"/>
      <c r="CM108" s="128"/>
      <c r="CN108" s="128"/>
      <c r="CO108" s="128"/>
      <c r="CP108" s="128"/>
      <c r="CQ108" s="128"/>
      <c r="CR108" s="128"/>
      <c r="CS108" s="128"/>
      <c r="CT108" s="128"/>
      <c r="CU108" s="128"/>
      <c r="CV108" s="128"/>
      <c r="CW108" s="128"/>
      <c r="CX108" s="128"/>
      <c r="CY108" s="128"/>
      <c r="CZ108" s="128"/>
      <c r="DA108" s="128"/>
      <c r="DB108" s="128"/>
      <c r="DC108" s="128"/>
      <c r="DD108" s="128"/>
      <c r="DE108" s="128"/>
      <c r="DF108" s="128"/>
      <c r="DG108" s="128"/>
      <c r="DH108" s="128"/>
      <c r="DI108" s="128"/>
      <c r="DJ108" s="128"/>
      <c r="DK108" s="128"/>
      <c r="DL108" s="128"/>
      <c r="DM108" s="128"/>
      <c r="DN108" s="128"/>
      <c r="DO108" s="128"/>
      <c r="DP108" s="128"/>
      <c r="DQ108" s="128"/>
      <c r="DR108" s="127"/>
      <c r="DS108" s="127"/>
      <c r="DT108" s="127"/>
      <c r="DU108" s="127"/>
      <c r="DV108" s="127"/>
      <c r="DW108" s="127"/>
      <c r="DX108" s="127"/>
      <c r="DY108" s="127"/>
      <c r="DZ108" s="127"/>
      <c r="EA108" s="127"/>
      <c r="EB108" s="127"/>
      <c r="EC108" s="127"/>
      <c r="ED108" s="127"/>
      <c r="EE108" s="127"/>
      <c r="EF108" s="127"/>
      <c r="EG108" s="127"/>
      <c r="EH108" s="127"/>
      <c r="EI108" s="127"/>
      <c r="EJ108" s="127"/>
      <c r="EK108" s="127"/>
      <c r="EL108" s="127"/>
      <c r="EM108" s="127"/>
    </row>
    <row r="109" spans="1:143">
      <c r="A109" s="127"/>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c r="AA109" s="128"/>
      <c r="AB109" s="128"/>
      <c r="AC109" s="128"/>
      <c r="AD109" s="128"/>
      <c r="AE109" s="128"/>
      <c r="AF109" s="128"/>
      <c r="AG109" s="128"/>
      <c r="AH109" s="128"/>
      <c r="AI109" s="128"/>
      <c r="AJ109" s="128"/>
      <c r="AK109" s="128"/>
      <c r="AL109" s="128"/>
      <c r="AM109" s="128"/>
      <c r="AN109" s="128"/>
      <c r="AO109" s="128"/>
      <c r="AP109" s="128"/>
      <c r="AQ109" s="128"/>
      <c r="AR109" s="128"/>
      <c r="AS109" s="128"/>
      <c r="AT109" s="128"/>
      <c r="AU109" s="128"/>
      <c r="AV109" s="128"/>
      <c r="AW109" s="128"/>
      <c r="AX109" s="128"/>
      <c r="AY109" s="128"/>
      <c r="AZ109" s="128"/>
      <c r="BA109" s="128"/>
      <c r="BB109" s="128"/>
      <c r="BC109" s="128"/>
      <c r="BD109" s="128"/>
      <c r="BE109" s="128"/>
      <c r="BF109" s="128"/>
      <c r="BG109" s="128"/>
      <c r="BH109" s="128"/>
      <c r="BI109" s="128"/>
      <c r="BJ109" s="128"/>
      <c r="BK109" s="128"/>
      <c r="BL109" s="128"/>
      <c r="BM109" s="128"/>
      <c r="BN109" s="128"/>
      <c r="BO109" s="128"/>
      <c r="BP109" s="128"/>
      <c r="BQ109" s="128"/>
      <c r="BR109" s="128"/>
      <c r="BS109" s="128"/>
      <c r="BT109" s="128"/>
      <c r="BU109" s="128"/>
      <c r="BV109" s="128"/>
      <c r="BW109" s="128"/>
      <c r="BX109" s="128"/>
      <c r="BY109" s="128"/>
      <c r="BZ109" s="128"/>
      <c r="CA109" s="128"/>
      <c r="CB109" s="128"/>
      <c r="CC109" s="128"/>
      <c r="CD109" s="128"/>
      <c r="CE109" s="128"/>
      <c r="CF109" s="128"/>
      <c r="CG109" s="128"/>
      <c r="CH109" s="128"/>
      <c r="CI109" s="128"/>
      <c r="CJ109" s="128"/>
      <c r="CK109" s="128"/>
      <c r="CL109" s="128"/>
      <c r="CM109" s="128"/>
      <c r="CN109" s="128"/>
      <c r="CO109" s="128"/>
      <c r="CP109" s="128"/>
      <c r="CQ109" s="128"/>
      <c r="CR109" s="128"/>
      <c r="CS109" s="128"/>
      <c r="CT109" s="128"/>
      <c r="CU109" s="128"/>
      <c r="CV109" s="128"/>
      <c r="CW109" s="128"/>
      <c r="CX109" s="128"/>
      <c r="CY109" s="128"/>
      <c r="CZ109" s="128"/>
      <c r="DA109" s="128"/>
      <c r="DB109" s="128"/>
      <c r="DC109" s="128"/>
      <c r="DD109" s="128"/>
      <c r="DE109" s="128"/>
      <c r="DF109" s="128"/>
      <c r="DG109" s="128"/>
      <c r="DH109" s="128"/>
      <c r="DI109" s="128"/>
      <c r="DJ109" s="128"/>
      <c r="DK109" s="128"/>
      <c r="DL109" s="128"/>
      <c r="DM109" s="128"/>
      <c r="DN109" s="128"/>
      <c r="DO109" s="128"/>
      <c r="DP109" s="128"/>
      <c r="DQ109" s="128"/>
      <c r="DR109" s="127"/>
      <c r="DS109" s="127"/>
      <c r="DT109" s="127"/>
      <c r="DU109" s="127"/>
      <c r="DV109" s="127"/>
      <c r="DW109" s="127"/>
      <c r="DX109" s="127"/>
      <c r="DY109" s="127"/>
      <c r="DZ109" s="127"/>
      <c r="EA109" s="127"/>
      <c r="EB109" s="127"/>
      <c r="EC109" s="127"/>
      <c r="ED109" s="127"/>
      <c r="EE109" s="127"/>
      <c r="EF109" s="127"/>
      <c r="EG109" s="127"/>
      <c r="EH109" s="127"/>
      <c r="EI109" s="127"/>
      <c r="EJ109" s="127"/>
      <c r="EK109" s="127"/>
      <c r="EL109" s="127"/>
      <c r="EM109" s="127"/>
    </row>
    <row r="110" spans="1:143">
      <c r="A110" s="127"/>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c r="AA110" s="128"/>
      <c r="AB110" s="128"/>
      <c r="AC110" s="128"/>
      <c r="AD110" s="128"/>
      <c r="AE110" s="128"/>
      <c r="AF110" s="128"/>
      <c r="AG110" s="128"/>
      <c r="AH110" s="128"/>
      <c r="AI110" s="128"/>
      <c r="AJ110" s="128"/>
      <c r="AK110" s="128"/>
      <c r="AL110" s="128"/>
      <c r="AM110" s="128"/>
      <c r="AN110" s="128"/>
      <c r="AO110" s="128"/>
      <c r="AP110" s="128"/>
      <c r="AQ110" s="128"/>
      <c r="AR110" s="128"/>
      <c r="AS110" s="128"/>
      <c r="AT110" s="128"/>
      <c r="AU110" s="128"/>
      <c r="AV110" s="128"/>
      <c r="AW110" s="128"/>
      <c r="AX110" s="128"/>
      <c r="AY110" s="128"/>
      <c r="AZ110" s="128"/>
      <c r="BA110" s="128"/>
      <c r="BB110" s="128"/>
      <c r="BC110" s="128"/>
      <c r="BD110" s="128"/>
      <c r="BE110" s="128"/>
      <c r="BF110" s="128"/>
      <c r="BG110" s="128"/>
      <c r="BH110" s="128"/>
      <c r="BI110" s="128"/>
      <c r="BJ110" s="128"/>
      <c r="BK110" s="128"/>
      <c r="BL110" s="128"/>
      <c r="BM110" s="128"/>
      <c r="BN110" s="128"/>
      <c r="BO110" s="128"/>
      <c r="BP110" s="128"/>
      <c r="BQ110" s="128"/>
      <c r="BR110" s="128"/>
      <c r="BS110" s="128"/>
      <c r="BT110" s="128"/>
      <c r="BU110" s="128"/>
      <c r="BV110" s="128"/>
      <c r="BW110" s="128"/>
      <c r="BX110" s="128"/>
      <c r="BY110" s="128"/>
      <c r="BZ110" s="128"/>
      <c r="CA110" s="128"/>
      <c r="CB110" s="128"/>
      <c r="CC110" s="128"/>
      <c r="CD110" s="128"/>
      <c r="CE110" s="128"/>
      <c r="CF110" s="128"/>
      <c r="CG110" s="128"/>
      <c r="CH110" s="128"/>
      <c r="CI110" s="128"/>
      <c r="CJ110" s="128"/>
      <c r="CK110" s="128"/>
      <c r="CL110" s="128"/>
      <c r="CM110" s="128"/>
      <c r="CN110" s="128"/>
      <c r="CO110" s="128"/>
      <c r="CP110" s="128"/>
      <c r="CQ110" s="128"/>
      <c r="CR110" s="128"/>
      <c r="CS110" s="128"/>
      <c r="CT110" s="128"/>
      <c r="CU110" s="128"/>
      <c r="CV110" s="128"/>
      <c r="CW110" s="128"/>
      <c r="CX110" s="128"/>
      <c r="CY110" s="128"/>
      <c r="CZ110" s="128"/>
      <c r="DA110" s="128"/>
      <c r="DB110" s="128"/>
      <c r="DC110" s="128"/>
      <c r="DD110" s="128"/>
      <c r="DE110" s="128"/>
      <c r="DF110" s="128"/>
      <c r="DG110" s="128"/>
      <c r="DH110" s="128"/>
      <c r="DI110" s="128"/>
      <c r="DJ110" s="128"/>
      <c r="DK110" s="128"/>
      <c r="DL110" s="128"/>
      <c r="DM110" s="128"/>
      <c r="DN110" s="128"/>
      <c r="DO110" s="128"/>
      <c r="DP110" s="128"/>
      <c r="DQ110" s="128"/>
      <c r="DR110" s="127"/>
      <c r="DS110" s="127"/>
      <c r="DT110" s="127"/>
      <c r="DU110" s="127"/>
      <c r="DV110" s="127"/>
      <c r="DW110" s="127"/>
      <c r="DX110" s="127"/>
      <c r="DY110" s="127"/>
      <c r="DZ110" s="127"/>
      <c r="EA110" s="127"/>
      <c r="EB110" s="127"/>
      <c r="EC110" s="127"/>
      <c r="ED110" s="127"/>
      <c r="EE110" s="127"/>
      <c r="EF110" s="127"/>
      <c r="EG110" s="127"/>
      <c r="EH110" s="127"/>
      <c r="EI110" s="127"/>
      <c r="EJ110" s="127"/>
      <c r="EK110" s="127"/>
      <c r="EL110" s="127"/>
      <c r="EM110" s="127"/>
    </row>
    <row r="111" spans="1:143">
      <c r="A111" s="127"/>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c r="AA111" s="128"/>
      <c r="AB111" s="128"/>
      <c r="AC111" s="128"/>
      <c r="AD111" s="128"/>
      <c r="AE111" s="128"/>
      <c r="AF111" s="128"/>
      <c r="AG111" s="128"/>
      <c r="AH111" s="128"/>
      <c r="AI111" s="128"/>
      <c r="AJ111" s="128"/>
      <c r="AK111" s="128"/>
      <c r="AL111" s="128"/>
      <c r="AM111" s="128"/>
      <c r="AN111" s="128"/>
      <c r="AO111" s="128"/>
      <c r="AP111" s="128"/>
      <c r="AQ111" s="128"/>
      <c r="AR111" s="128"/>
      <c r="AS111" s="128"/>
      <c r="AT111" s="128"/>
      <c r="AU111" s="128"/>
      <c r="AV111" s="128"/>
      <c r="AW111" s="128"/>
      <c r="AX111" s="128"/>
      <c r="AY111" s="128"/>
      <c r="AZ111" s="128"/>
      <c r="BA111" s="128"/>
      <c r="BB111" s="128"/>
      <c r="BC111" s="128"/>
      <c r="BD111" s="128"/>
      <c r="BE111" s="128"/>
      <c r="BF111" s="128"/>
      <c r="BG111" s="128"/>
      <c r="BH111" s="128"/>
      <c r="BI111" s="128"/>
      <c r="BJ111" s="128"/>
      <c r="BK111" s="128"/>
      <c r="BL111" s="128"/>
      <c r="BM111" s="128"/>
      <c r="BN111" s="128"/>
      <c r="BO111" s="128"/>
      <c r="BP111" s="128"/>
      <c r="BQ111" s="128"/>
      <c r="BR111" s="128"/>
      <c r="BS111" s="128"/>
      <c r="BT111" s="128"/>
      <c r="BU111" s="128"/>
      <c r="BV111" s="128"/>
      <c r="BW111" s="128"/>
      <c r="BX111" s="128"/>
      <c r="BY111" s="128"/>
      <c r="BZ111" s="128"/>
      <c r="CA111" s="128"/>
      <c r="CB111" s="128"/>
      <c r="CC111" s="128"/>
      <c r="CD111" s="128"/>
      <c r="CE111" s="128"/>
      <c r="CF111" s="128"/>
      <c r="CG111" s="128"/>
      <c r="CH111" s="128"/>
      <c r="CI111" s="128"/>
      <c r="CJ111" s="128"/>
      <c r="CK111" s="128"/>
      <c r="CL111" s="128"/>
      <c r="CM111" s="128"/>
      <c r="CN111" s="128"/>
      <c r="CO111" s="128"/>
      <c r="CP111" s="128"/>
      <c r="CQ111" s="128"/>
      <c r="CR111" s="128"/>
      <c r="CS111" s="128"/>
      <c r="CT111" s="128"/>
      <c r="CU111" s="128"/>
      <c r="CV111" s="128"/>
      <c r="CW111" s="128"/>
      <c r="CX111" s="128"/>
      <c r="CY111" s="128"/>
      <c r="CZ111" s="128"/>
      <c r="DA111" s="128"/>
      <c r="DB111" s="128"/>
      <c r="DC111" s="128"/>
      <c r="DD111" s="128"/>
      <c r="DE111" s="128"/>
      <c r="DF111" s="128"/>
      <c r="DG111" s="128"/>
      <c r="DH111" s="128"/>
      <c r="DI111" s="128"/>
      <c r="DJ111" s="128"/>
      <c r="DK111" s="128"/>
      <c r="DL111" s="128"/>
      <c r="DM111" s="128"/>
      <c r="DN111" s="128"/>
      <c r="DO111" s="128"/>
      <c r="DP111" s="128"/>
      <c r="DQ111" s="128"/>
      <c r="DR111" s="127"/>
      <c r="DS111" s="127"/>
      <c r="DT111" s="127"/>
      <c r="DU111" s="127"/>
      <c r="DV111" s="127"/>
      <c r="DW111" s="127"/>
      <c r="DX111" s="127"/>
      <c r="DY111" s="127"/>
      <c r="DZ111" s="127"/>
      <c r="EA111" s="127"/>
      <c r="EB111" s="127"/>
      <c r="EC111" s="127"/>
      <c r="ED111" s="127"/>
      <c r="EE111" s="127"/>
      <c r="EF111" s="127"/>
      <c r="EG111" s="127"/>
      <c r="EH111" s="127"/>
      <c r="EI111" s="127"/>
      <c r="EJ111" s="127"/>
      <c r="EK111" s="127"/>
      <c r="EL111" s="127"/>
      <c r="EM111" s="127"/>
    </row>
    <row r="112" spans="1:143">
      <c r="A112" s="127"/>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c r="AA112" s="128"/>
      <c r="AB112" s="128"/>
      <c r="AC112" s="128"/>
      <c r="AD112" s="128"/>
      <c r="AE112" s="128"/>
      <c r="AF112" s="128"/>
      <c r="AG112" s="128"/>
      <c r="AH112" s="128"/>
      <c r="AI112" s="128"/>
      <c r="AJ112" s="128"/>
      <c r="AK112" s="128"/>
      <c r="AL112" s="128"/>
      <c r="AM112" s="128"/>
      <c r="AN112" s="128"/>
      <c r="AO112" s="128"/>
      <c r="AP112" s="128"/>
      <c r="AQ112" s="128"/>
      <c r="AR112" s="128"/>
      <c r="AS112" s="128"/>
      <c r="AT112" s="128"/>
      <c r="AU112" s="128"/>
      <c r="AV112" s="128"/>
      <c r="AW112" s="128"/>
      <c r="AX112" s="128"/>
      <c r="AY112" s="128"/>
      <c r="AZ112" s="128"/>
      <c r="BA112" s="128"/>
      <c r="BB112" s="128"/>
      <c r="BC112" s="128"/>
      <c r="BD112" s="128"/>
      <c r="BE112" s="128"/>
      <c r="BF112" s="128"/>
      <c r="BG112" s="128"/>
      <c r="BH112" s="128"/>
      <c r="BI112" s="128"/>
      <c r="BJ112" s="128"/>
      <c r="BK112" s="128"/>
      <c r="BL112" s="128"/>
      <c r="BM112" s="128"/>
      <c r="BN112" s="128"/>
      <c r="BO112" s="128"/>
      <c r="BP112" s="128"/>
      <c r="BQ112" s="128"/>
      <c r="BR112" s="128"/>
      <c r="BS112" s="128"/>
      <c r="BT112" s="128"/>
      <c r="BU112" s="128"/>
      <c r="BV112" s="128"/>
      <c r="BW112" s="128"/>
      <c r="BX112" s="128"/>
      <c r="BY112" s="128"/>
      <c r="BZ112" s="128"/>
      <c r="CA112" s="128"/>
      <c r="CB112" s="128"/>
      <c r="CC112" s="128"/>
      <c r="CD112" s="128"/>
      <c r="CE112" s="128"/>
      <c r="CF112" s="128"/>
      <c r="CG112" s="128"/>
      <c r="CH112" s="128"/>
      <c r="CI112" s="128"/>
      <c r="CJ112" s="128"/>
      <c r="CK112" s="128"/>
      <c r="CL112" s="128"/>
      <c r="CM112" s="128"/>
      <c r="CN112" s="128"/>
      <c r="CO112" s="128"/>
      <c r="CP112" s="128"/>
      <c r="CQ112" s="128"/>
      <c r="CR112" s="128"/>
      <c r="CS112" s="128"/>
      <c r="CT112" s="128"/>
      <c r="CU112" s="128"/>
      <c r="CV112" s="128"/>
      <c r="CW112" s="128"/>
      <c r="CX112" s="128"/>
      <c r="CY112" s="128"/>
      <c r="CZ112" s="128"/>
      <c r="DA112" s="128"/>
      <c r="DB112" s="128"/>
      <c r="DC112" s="128"/>
      <c r="DD112" s="128"/>
      <c r="DE112" s="128"/>
      <c r="DF112" s="128"/>
      <c r="DG112" s="128"/>
      <c r="DH112" s="128"/>
      <c r="DI112" s="128"/>
      <c r="DJ112" s="128"/>
      <c r="DK112" s="128"/>
      <c r="DL112" s="128"/>
      <c r="DM112" s="128"/>
      <c r="DN112" s="128"/>
      <c r="DO112" s="128"/>
      <c r="DP112" s="128"/>
      <c r="DQ112" s="128"/>
      <c r="DR112" s="127"/>
      <c r="DS112" s="127"/>
      <c r="DT112" s="127"/>
      <c r="DU112" s="127"/>
      <c r="DV112" s="127"/>
      <c r="DW112" s="127"/>
      <c r="DX112" s="127"/>
      <c r="DY112" s="127"/>
      <c r="DZ112" s="127"/>
      <c r="EA112" s="127"/>
      <c r="EB112" s="127"/>
      <c r="EC112" s="127"/>
      <c r="ED112" s="127"/>
      <c r="EE112" s="127"/>
      <c r="EF112" s="127"/>
      <c r="EG112" s="127"/>
      <c r="EH112" s="127"/>
      <c r="EI112" s="127"/>
      <c r="EJ112" s="127"/>
      <c r="EK112" s="127"/>
      <c r="EL112" s="127"/>
      <c r="EM112" s="127"/>
    </row>
    <row r="113" spans="1:143">
      <c r="A113" s="127"/>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c r="AA113" s="128"/>
      <c r="AB113" s="128"/>
      <c r="AC113" s="128"/>
      <c r="AD113" s="128"/>
      <c r="AE113" s="128"/>
      <c r="AF113" s="128"/>
      <c r="AG113" s="128"/>
      <c r="AH113" s="128"/>
      <c r="AI113" s="128"/>
      <c r="AJ113" s="128"/>
      <c r="AK113" s="128"/>
      <c r="AL113" s="128"/>
      <c r="AM113" s="128"/>
      <c r="AN113" s="128"/>
      <c r="AO113" s="128"/>
      <c r="AP113" s="128"/>
      <c r="AQ113" s="128"/>
      <c r="AR113" s="128"/>
      <c r="AS113" s="128"/>
      <c r="AT113" s="128"/>
      <c r="AU113" s="128"/>
      <c r="AV113" s="128"/>
      <c r="AW113" s="128"/>
      <c r="AX113" s="128"/>
      <c r="AY113" s="128"/>
      <c r="AZ113" s="128"/>
      <c r="BA113" s="128"/>
      <c r="BB113" s="128"/>
      <c r="BC113" s="128"/>
      <c r="BD113" s="128"/>
      <c r="BE113" s="128"/>
      <c r="BF113" s="128"/>
      <c r="BG113" s="128"/>
      <c r="BH113" s="128"/>
      <c r="BI113" s="128"/>
      <c r="BJ113" s="128"/>
      <c r="BK113" s="128"/>
      <c r="BL113" s="128"/>
      <c r="BM113" s="128"/>
      <c r="BN113" s="128"/>
      <c r="BO113" s="128"/>
      <c r="BP113" s="128"/>
      <c r="BQ113" s="128"/>
      <c r="BR113" s="128"/>
      <c r="BS113" s="128"/>
      <c r="BT113" s="128"/>
      <c r="BU113" s="128"/>
      <c r="BV113" s="128"/>
      <c r="BW113" s="128"/>
      <c r="BX113" s="128"/>
      <c r="BY113" s="128"/>
      <c r="BZ113" s="128"/>
      <c r="CA113" s="128"/>
      <c r="CB113" s="128"/>
      <c r="CC113" s="128"/>
      <c r="CD113" s="128"/>
      <c r="CE113" s="128"/>
      <c r="CF113" s="128"/>
      <c r="CG113" s="128"/>
      <c r="CH113" s="128"/>
      <c r="CI113" s="128"/>
      <c r="CJ113" s="128"/>
      <c r="CK113" s="128"/>
      <c r="CL113" s="128"/>
      <c r="CM113" s="128"/>
      <c r="CN113" s="128"/>
      <c r="CO113" s="128"/>
      <c r="CP113" s="128"/>
      <c r="CQ113" s="128"/>
      <c r="CR113" s="128"/>
      <c r="CS113" s="128"/>
      <c r="CT113" s="128"/>
      <c r="CU113" s="128"/>
      <c r="CV113" s="128"/>
      <c r="CW113" s="128"/>
      <c r="CX113" s="128"/>
      <c r="CY113" s="128"/>
      <c r="CZ113" s="128"/>
      <c r="DA113" s="128"/>
      <c r="DB113" s="128"/>
      <c r="DC113" s="128"/>
      <c r="DD113" s="128"/>
      <c r="DE113" s="128"/>
      <c r="DF113" s="128"/>
      <c r="DG113" s="128"/>
      <c r="DH113" s="128"/>
      <c r="DI113" s="128"/>
      <c r="DJ113" s="128"/>
      <c r="DK113" s="128"/>
      <c r="DL113" s="128"/>
      <c r="DM113" s="128"/>
      <c r="DN113" s="128"/>
      <c r="DO113" s="128"/>
      <c r="DP113" s="128"/>
      <c r="DQ113" s="128"/>
      <c r="DR113" s="127"/>
      <c r="DS113" s="127"/>
      <c r="DT113" s="127"/>
      <c r="DU113" s="127"/>
      <c r="DV113" s="127"/>
      <c r="DW113" s="127"/>
      <c r="DX113" s="127"/>
      <c r="DY113" s="127"/>
      <c r="DZ113" s="127"/>
      <c r="EA113" s="127"/>
      <c r="EB113" s="127"/>
      <c r="EC113" s="127"/>
      <c r="ED113" s="127"/>
      <c r="EE113" s="127"/>
      <c r="EF113" s="127"/>
      <c r="EG113" s="127"/>
      <c r="EH113" s="127"/>
      <c r="EI113" s="127"/>
      <c r="EJ113" s="127"/>
      <c r="EK113" s="127"/>
      <c r="EL113" s="127"/>
      <c r="EM113" s="127"/>
    </row>
    <row r="114" spans="1:143">
      <c r="A114" s="127"/>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c r="AA114" s="128"/>
      <c r="AB114" s="128"/>
      <c r="AC114" s="128"/>
      <c r="AD114" s="128"/>
      <c r="AE114" s="128"/>
      <c r="AF114" s="128"/>
      <c r="AG114" s="128"/>
      <c r="AH114" s="128"/>
      <c r="AI114" s="128"/>
      <c r="AJ114" s="128"/>
      <c r="AK114" s="128"/>
      <c r="AL114" s="128"/>
      <c r="AM114" s="128"/>
      <c r="AN114" s="128"/>
      <c r="AO114" s="128"/>
      <c r="AP114" s="128"/>
      <c r="AQ114" s="128"/>
      <c r="AR114" s="128"/>
      <c r="AS114" s="128"/>
      <c r="AT114" s="128"/>
      <c r="AU114" s="128"/>
      <c r="AV114" s="128"/>
      <c r="AW114" s="128"/>
      <c r="AX114" s="128"/>
      <c r="AY114" s="128"/>
      <c r="AZ114" s="128"/>
      <c r="BA114" s="128"/>
      <c r="BB114" s="128"/>
      <c r="BC114" s="128"/>
      <c r="BD114" s="128"/>
      <c r="BE114" s="128"/>
      <c r="BF114" s="128"/>
      <c r="BG114" s="128"/>
      <c r="BH114" s="128"/>
      <c r="BI114" s="128"/>
      <c r="BJ114" s="128"/>
      <c r="BK114" s="128"/>
      <c r="BL114" s="128"/>
      <c r="BM114" s="128"/>
      <c r="BN114" s="128"/>
      <c r="BO114" s="128"/>
      <c r="BP114" s="128"/>
      <c r="BQ114" s="128"/>
      <c r="BR114" s="128"/>
      <c r="BS114" s="128"/>
      <c r="BT114" s="128"/>
      <c r="BU114" s="128"/>
      <c r="BV114" s="128"/>
      <c r="BW114" s="128"/>
      <c r="BX114" s="128"/>
      <c r="BY114" s="128"/>
      <c r="BZ114" s="128"/>
      <c r="CA114" s="128"/>
      <c r="CB114" s="128"/>
      <c r="CC114" s="128"/>
      <c r="CD114" s="128"/>
      <c r="CE114" s="128"/>
      <c r="CF114" s="128"/>
      <c r="CG114" s="128"/>
      <c r="CH114" s="128"/>
      <c r="CI114" s="128"/>
      <c r="CJ114" s="128"/>
      <c r="CK114" s="128"/>
      <c r="CL114" s="128"/>
      <c r="CM114" s="128"/>
      <c r="CN114" s="128"/>
      <c r="CO114" s="128"/>
      <c r="CP114" s="128"/>
      <c r="CQ114" s="128"/>
      <c r="CR114" s="128"/>
      <c r="CS114" s="128"/>
      <c r="CT114" s="128"/>
      <c r="CU114" s="128"/>
      <c r="CV114" s="128"/>
      <c r="CW114" s="128"/>
      <c r="CX114" s="128"/>
      <c r="CY114" s="128"/>
      <c r="CZ114" s="128"/>
      <c r="DA114" s="128"/>
      <c r="DB114" s="128"/>
      <c r="DC114" s="128"/>
      <c r="DD114" s="128"/>
      <c r="DE114" s="128"/>
      <c r="DF114" s="128"/>
      <c r="DG114" s="128"/>
      <c r="DH114" s="128"/>
      <c r="DI114" s="128"/>
      <c r="DJ114" s="128"/>
      <c r="DK114" s="128"/>
      <c r="DL114" s="128"/>
      <c r="DM114" s="128"/>
      <c r="DN114" s="128"/>
      <c r="DO114" s="128"/>
      <c r="DP114" s="128"/>
      <c r="DQ114" s="128"/>
      <c r="DR114" s="127"/>
      <c r="DS114" s="127"/>
      <c r="DT114" s="127"/>
      <c r="DU114" s="127"/>
      <c r="DV114" s="127"/>
      <c r="DW114" s="127"/>
      <c r="DX114" s="127"/>
      <c r="DY114" s="127"/>
      <c r="DZ114" s="127"/>
      <c r="EA114" s="127"/>
      <c r="EB114" s="127"/>
      <c r="EC114" s="127"/>
      <c r="ED114" s="127"/>
      <c r="EE114" s="127"/>
      <c r="EF114" s="127"/>
      <c r="EG114" s="127"/>
      <c r="EH114" s="127"/>
      <c r="EI114" s="127"/>
      <c r="EJ114" s="127"/>
      <c r="EK114" s="127"/>
      <c r="EL114" s="127"/>
      <c r="EM114" s="127"/>
    </row>
    <row r="115" spans="1:143">
      <c r="A115" s="127"/>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c r="AA115" s="128"/>
      <c r="AB115" s="128"/>
      <c r="AC115" s="128"/>
      <c r="AD115" s="128"/>
      <c r="AE115" s="128"/>
      <c r="AF115" s="128"/>
      <c r="AG115" s="128"/>
      <c r="AH115" s="128"/>
      <c r="AI115" s="128"/>
      <c r="AJ115" s="128"/>
      <c r="AK115" s="128"/>
      <c r="AL115" s="128"/>
      <c r="AM115" s="128"/>
      <c r="AN115" s="128"/>
      <c r="AO115" s="128"/>
      <c r="AP115" s="128"/>
      <c r="AQ115" s="128"/>
      <c r="AR115" s="128"/>
      <c r="AS115" s="128"/>
      <c r="AT115" s="128"/>
      <c r="AU115" s="128"/>
      <c r="AV115" s="128"/>
      <c r="AW115" s="128"/>
      <c r="AX115" s="128"/>
      <c r="AY115" s="128"/>
      <c r="AZ115" s="128"/>
      <c r="BA115" s="128"/>
      <c r="BB115" s="128"/>
      <c r="BC115" s="128"/>
      <c r="BD115" s="128"/>
      <c r="BE115" s="128"/>
      <c r="BF115" s="128"/>
      <c r="BG115" s="128"/>
      <c r="BH115" s="128"/>
      <c r="BI115" s="128"/>
      <c r="BJ115" s="128"/>
      <c r="BK115" s="128"/>
      <c r="BL115" s="128"/>
      <c r="BM115" s="128"/>
      <c r="BN115" s="128"/>
      <c r="BO115" s="128"/>
      <c r="BP115" s="128"/>
      <c r="BQ115" s="128"/>
      <c r="BR115" s="128"/>
      <c r="BS115" s="128"/>
      <c r="BT115" s="128"/>
      <c r="BU115" s="128"/>
      <c r="BV115" s="128"/>
      <c r="BW115" s="128"/>
      <c r="BX115" s="128"/>
      <c r="BY115" s="128"/>
      <c r="BZ115" s="128"/>
      <c r="CA115" s="128"/>
      <c r="CB115" s="128"/>
      <c r="CC115" s="128"/>
      <c r="CD115" s="128"/>
      <c r="CE115" s="128"/>
      <c r="CF115" s="128"/>
      <c r="CG115" s="128"/>
      <c r="CH115" s="128"/>
      <c r="CI115" s="128"/>
      <c r="CJ115" s="128"/>
      <c r="CK115" s="128"/>
      <c r="CL115" s="128"/>
      <c r="CM115" s="128"/>
      <c r="CN115" s="128"/>
      <c r="CO115" s="128"/>
      <c r="CP115" s="128"/>
      <c r="CQ115" s="128"/>
      <c r="CR115" s="128"/>
      <c r="CS115" s="128"/>
      <c r="CT115" s="128"/>
      <c r="CU115" s="128"/>
      <c r="CV115" s="128"/>
      <c r="CW115" s="128"/>
      <c r="CX115" s="128"/>
      <c r="CY115" s="128"/>
      <c r="CZ115" s="128"/>
      <c r="DA115" s="128"/>
      <c r="DB115" s="128"/>
      <c r="DC115" s="128"/>
      <c r="DD115" s="128"/>
      <c r="DE115" s="128"/>
      <c r="DF115" s="128"/>
      <c r="DG115" s="128"/>
      <c r="DH115" s="128"/>
      <c r="DI115" s="128"/>
      <c r="DJ115" s="128"/>
      <c r="DK115" s="128"/>
      <c r="DL115" s="128"/>
      <c r="DM115" s="128"/>
      <c r="DN115" s="128"/>
      <c r="DO115" s="128"/>
      <c r="DP115" s="128"/>
      <c r="DQ115" s="128"/>
      <c r="DR115" s="127"/>
      <c r="DS115" s="127"/>
      <c r="DT115" s="127"/>
      <c r="DU115" s="127"/>
      <c r="DV115" s="127"/>
      <c r="DW115" s="127"/>
      <c r="DX115" s="127"/>
      <c r="DY115" s="127"/>
      <c r="DZ115" s="127"/>
      <c r="EA115" s="127"/>
      <c r="EB115" s="127"/>
      <c r="EC115" s="127"/>
      <c r="ED115" s="127"/>
      <c r="EE115" s="127"/>
      <c r="EF115" s="127"/>
      <c r="EG115" s="127"/>
      <c r="EH115" s="127"/>
      <c r="EI115" s="127"/>
      <c r="EJ115" s="127"/>
      <c r="EK115" s="127"/>
      <c r="EL115" s="127"/>
      <c r="EM115" s="127"/>
    </row>
    <row r="116" spans="1:143">
      <c r="A116" s="127"/>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c r="AA116" s="128"/>
      <c r="AB116" s="128"/>
      <c r="AC116" s="128"/>
      <c r="AD116" s="128"/>
      <c r="AE116" s="128"/>
      <c r="AF116" s="128"/>
      <c r="AG116" s="128"/>
      <c r="AH116" s="128"/>
      <c r="AI116" s="128"/>
      <c r="AJ116" s="128"/>
      <c r="AK116" s="128"/>
      <c r="AL116" s="128"/>
      <c r="AM116" s="128"/>
      <c r="AN116" s="128"/>
      <c r="AO116" s="128"/>
      <c r="AP116" s="128"/>
      <c r="AQ116" s="128"/>
      <c r="AR116" s="128"/>
      <c r="AS116" s="128"/>
      <c r="AT116" s="128"/>
      <c r="AU116" s="128"/>
      <c r="AV116" s="128"/>
      <c r="AW116" s="128"/>
      <c r="AX116" s="128"/>
      <c r="AY116" s="128"/>
      <c r="AZ116" s="128"/>
      <c r="BA116" s="128"/>
      <c r="BB116" s="128"/>
      <c r="BC116" s="128"/>
      <c r="BD116" s="128"/>
      <c r="BE116" s="128"/>
      <c r="BF116" s="128"/>
      <c r="BG116" s="128"/>
      <c r="BH116" s="128"/>
      <c r="BI116" s="128"/>
      <c r="BJ116" s="128"/>
      <c r="BK116" s="128"/>
      <c r="BL116" s="128"/>
      <c r="BM116" s="128"/>
      <c r="BN116" s="128"/>
      <c r="BO116" s="128"/>
      <c r="BP116" s="128"/>
      <c r="BQ116" s="128"/>
      <c r="BR116" s="128"/>
      <c r="BS116" s="128"/>
      <c r="BT116" s="128"/>
      <c r="BU116" s="128"/>
      <c r="BV116" s="128"/>
      <c r="BW116" s="128"/>
      <c r="BX116" s="128"/>
      <c r="BY116" s="128"/>
      <c r="BZ116" s="128"/>
      <c r="CA116" s="128"/>
      <c r="CB116" s="128"/>
      <c r="CC116" s="128"/>
      <c r="CD116" s="128"/>
      <c r="CE116" s="128"/>
      <c r="CF116" s="128"/>
      <c r="CG116" s="128"/>
      <c r="CH116" s="128"/>
      <c r="CI116" s="128"/>
      <c r="CJ116" s="128"/>
      <c r="CK116" s="128"/>
      <c r="CL116" s="128"/>
      <c r="CM116" s="128"/>
      <c r="CN116" s="128"/>
      <c r="CO116" s="128"/>
      <c r="CP116" s="128"/>
      <c r="CQ116" s="128"/>
      <c r="CR116" s="128"/>
      <c r="CS116" s="128"/>
      <c r="CT116" s="128"/>
      <c r="CU116" s="128"/>
      <c r="CV116" s="128"/>
      <c r="CW116" s="128"/>
      <c r="CX116" s="128"/>
      <c r="CY116" s="128"/>
      <c r="CZ116" s="128"/>
      <c r="DA116" s="128"/>
      <c r="DB116" s="128"/>
      <c r="DC116" s="128"/>
      <c r="DD116" s="128"/>
      <c r="DE116" s="128"/>
      <c r="DF116" s="128"/>
      <c r="DG116" s="128"/>
      <c r="DH116" s="128"/>
      <c r="DI116" s="128"/>
      <c r="DJ116" s="128"/>
      <c r="DK116" s="128"/>
      <c r="DL116" s="128"/>
      <c r="DM116" s="128"/>
      <c r="DN116" s="128"/>
      <c r="DO116" s="128"/>
      <c r="DP116" s="128"/>
      <c r="DQ116" s="128"/>
      <c r="DR116" s="127"/>
      <c r="DS116" s="127"/>
      <c r="DT116" s="127"/>
      <c r="DU116" s="127"/>
      <c r="DV116" s="127"/>
      <c r="DW116" s="127"/>
      <c r="DX116" s="127"/>
      <c r="DY116" s="127"/>
      <c r="DZ116" s="127"/>
      <c r="EA116" s="127"/>
      <c r="EB116" s="127"/>
      <c r="EC116" s="127"/>
      <c r="ED116" s="127"/>
      <c r="EE116" s="127"/>
      <c r="EF116" s="127"/>
      <c r="EG116" s="127"/>
      <c r="EH116" s="127"/>
      <c r="EI116" s="127"/>
      <c r="EJ116" s="127"/>
      <c r="EK116" s="127"/>
      <c r="EL116" s="127"/>
      <c r="EM116" s="127"/>
    </row>
    <row r="117" spans="1:143">
      <c r="A117" s="127"/>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c r="AA117" s="128"/>
      <c r="AB117" s="128"/>
      <c r="AC117" s="128"/>
      <c r="AD117" s="128"/>
      <c r="AE117" s="128"/>
      <c r="AF117" s="128"/>
      <c r="AG117" s="128"/>
      <c r="AH117" s="128"/>
      <c r="AI117" s="128"/>
      <c r="AJ117" s="128"/>
      <c r="AK117" s="128"/>
      <c r="AL117" s="128"/>
      <c r="AM117" s="128"/>
      <c r="AN117" s="128"/>
      <c r="AO117" s="128"/>
      <c r="AP117" s="128"/>
      <c r="AQ117" s="128"/>
      <c r="AR117" s="128"/>
      <c r="AS117" s="128"/>
      <c r="AT117" s="128"/>
      <c r="AU117" s="128"/>
      <c r="AV117" s="128"/>
      <c r="AW117" s="128"/>
      <c r="AX117" s="128"/>
      <c r="AY117" s="128"/>
      <c r="AZ117" s="128"/>
      <c r="BA117" s="128"/>
      <c r="BB117" s="128"/>
      <c r="BC117" s="128"/>
      <c r="BD117" s="128"/>
      <c r="BE117" s="128"/>
      <c r="BF117" s="128"/>
      <c r="BG117" s="128"/>
      <c r="BH117" s="128"/>
      <c r="BI117" s="128"/>
      <c r="BJ117" s="128"/>
      <c r="BK117" s="128"/>
      <c r="BL117" s="128"/>
      <c r="BM117" s="128"/>
      <c r="BN117" s="128"/>
      <c r="BO117" s="128"/>
      <c r="BP117" s="128"/>
      <c r="BQ117" s="128"/>
      <c r="BR117" s="128"/>
      <c r="BS117" s="128"/>
      <c r="BT117" s="128"/>
      <c r="BU117" s="128"/>
      <c r="BV117" s="128"/>
      <c r="BW117" s="128"/>
      <c r="BX117" s="128"/>
      <c r="BY117" s="128"/>
      <c r="BZ117" s="128"/>
      <c r="CA117" s="128"/>
      <c r="CB117" s="128"/>
      <c r="CC117" s="128"/>
      <c r="CD117" s="128"/>
      <c r="CE117" s="128"/>
      <c r="CF117" s="128"/>
      <c r="CG117" s="128"/>
      <c r="CH117" s="128"/>
      <c r="CI117" s="128"/>
      <c r="CJ117" s="128"/>
      <c r="CK117" s="128"/>
      <c r="CL117" s="128"/>
      <c r="CM117" s="128"/>
      <c r="CN117" s="128"/>
      <c r="CO117" s="128"/>
      <c r="CP117" s="128"/>
      <c r="CQ117" s="128"/>
      <c r="CR117" s="128"/>
      <c r="CS117" s="128"/>
      <c r="CT117" s="128"/>
      <c r="CU117" s="128"/>
      <c r="CV117" s="128"/>
      <c r="CW117" s="128"/>
      <c r="CX117" s="128"/>
      <c r="CY117" s="128"/>
      <c r="CZ117" s="128"/>
      <c r="DA117" s="128"/>
      <c r="DB117" s="128"/>
      <c r="DC117" s="128"/>
      <c r="DD117" s="128"/>
      <c r="DE117" s="128"/>
      <c r="DF117" s="128"/>
      <c r="DG117" s="128"/>
      <c r="DH117" s="128"/>
      <c r="DI117" s="128"/>
      <c r="DJ117" s="128"/>
      <c r="DK117" s="128"/>
      <c r="DL117" s="128"/>
      <c r="DM117" s="128"/>
      <c r="DN117" s="128"/>
      <c r="DO117" s="128"/>
      <c r="DP117" s="128"/>
      <c r="DQ117" s="128"/>
      <c r="DR117" s="127"/>
      <c r="DS117" s="127"/>
      <c r="DT117" s="127"/>
      <c r="DU117" s="127"/>
      <c r="DV117" s="127"/>
      <c r="DW117" s="127"/>
      <c r="DX117" s="127"/>
      <c r="DY117" s="127"/>
      <c r="DZ117" s="127"/>
      <c r="EA117" s="127"/>
      <c r="EB117" s="127"/>
      <c r="EC117" s="127"/>
      <c r="ED117" s="127"/>
      <c r="EE117" s="127"/>
      <c r="EF117" s="127"/>
      <c r="EG117" s="127"/>
      <c r="EH117" s="127"/>
      <c r="EI117" s="127"/>
      <c r="EJ117" s="127"/>
      <c r="EK117" s="127"/>
      <c r="EL117" s="127"/>
      <c r="EM117" s="127"/>
    </row>
    <row r="118" spans="1:143">
      <c r="A118" s="127"/>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c r="AA118" s="128"/>
      <c r="AB118" s="128"/>
      <c r="AC118" s="128"/>
      <c r="AD118" s="128"/>
      <c r="AE118" s="128"/>
      <c r="AF118" s="128"/>
      <c r="AG118" s="128"/>
      <c r="AH118" s="128"/>
      <c r="AI118" s="128"/>
      <c r="AJ118" s="128"/>
      <c r="AK118" s="128"/>
      <c r="AL118" s="128"/>
      <c r="AM118" s="128"/>
      <c r="AN118" s="128"/>
      <c r="AO118" s="128"/>
      <c r="AP118" s="128"/>
      <c r="AQ118" s="128"/>
      <c r="AR118" s="128"/>
      <c r="AS118" s="128"/>
      <c r="AT118" s="128"/>
      <c r="AU118" s="128"/>
      <c r="AV118" s="128"/>
      <c r="AW118" s="128"/>
      <c r="AX118" s="128"/>
      <c r="AY118" s="128"/>
      <c r="AZ118" s="128"/>
      <c r="BA118" s="128"/>
      <c r="BB118" s="128"/>
      <c r="BC118" s="128"/>
      <c r="BD118" s="128"/>
      <c r="BE118" s="128"/>
      <c r="BF118" s="128"/>
      <c r="BG118" s="128"/>
      <c r="BH118" s="128"/>
      <c r="BI118" s="128"/>
      <c r="BJ118" s="128"/>
      <c r="BK118" s="128"/>
      <c r="BL118" s="128"/>
      <c r="BM118" s="128"/>
      <c r="BN118" s="128"/>
      <c r="BO118" s="128"/>
      <c r="BP118" s="128"/>
      <c r="BQ118" s="128"/>
      <c r="BR118" s="128"/>
      <c r="BS118" s="128"/>
      <c r="BT118" s="128"/>
      <c r="BU118" s="128"/>
      <c r="BV118" s="128"/>
      <c r="BW118" s="128"/>
      <c r="BX118" s="128"/>
      <c r="BY118" s="128"/>
      <c r="BZ118" s="128"/>
      <c r="CA118" s="128"/>
      <c r="CB118" s="128"/>
      <c r="CC118" s="128"/>
      <c r="CD118" s="128"/>
      <c r="CE118" s="128"/>
      <c r="CF118" s="128"/>
      <c r="CG118" s="128"/>
      <c r="CH118" s="128"/>
      <c r="CI118" s="128"/>
      <c r="CJ118" s="128"/>
      <c r="CK118" s="128"/>
      <c r="CL118" s="128"/>
      <c r="CM118" s="128"/>
      <c r="CN118" s="128"/>
      <c r="CO118" s="128"/>
      <c r="CP118" s="128"/>
      <c r="CQ118" s="128"/>
      <c r="CR118" s="128"/>
      <c r="CS118" s="128"/>
      <c r="CT118" s="128"/>
      <c r="CU118" s="128"/>
      <c r="CV118" s="128"/>
      <c r="CW118" s="128"/>
      <c r="CX118" s="128"/>
      <c r="CY118" s="128"/>
      <c r="CZ118" s="128"/>
      <c r="DA118" s="128"/>
      <c r="DB118" s="128"/>
      <c r="DC118" s="128"/>
      <c r="DD118" s="128"/>
      <c r="DE118" s="128"/>
      <c r="DF118" s="128"/>
      <c r="DG118" s="128"/>
      <c r="DH118" s="128"/>
      <c r="DI118" s="128"/>
      <c r="DJ118" s="128"/>
      <c r="DK118" s="128"/>
      <c r="DL118" s="128"/>
      <c r="DM118" s="128"/>
      <c r="DN118" s="128"/>
      <c r="DO118" s="128"/>
      <c r="DP118" s="128"/>
      <c r="DQ118" s="128"/>
      <c r="DR118" s="127"/>
      <c r="DS118" s="127"/>
      <c r="DT118" s="127"/>
      <c r="DU118" s="127"/>
      <c r="DV118" s="127"/>
      <c r="DW118" s="127"/>
      <c r="DX118" s="127"/>
      <c r="DY118" s="127"/>
      <c r="DZ118" s="127"/>
      <c r="EA118" s="127"/>
      <c r="EB118" s="127"/>
      <c r="EC118" s="127"/>
      <c r="ED118" s="127"/>
      <c r="EE118" s="127"/>
      <c r="EF118" s="127"/>
      <c r="EG118" s="127"/>
      <c r="EH118" s="127"/>
      <c r="EI118" s="127"/>
      <c r="EJ118" s="127"/>
      <c r="EK118" s="127"/>
      <c r="EL118" s="127"/>
      <c r="EM118" s="127"/>
    </row>
    <row r="119" spans="1:143">
      <c r="A119" s="127"/>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128"/>
      <c r="AB119" s="128"/>
      <c r="AC119" s="128"/>
      <c r="AD119" s="128"/>
      <c r="AE119" s="128"/>
      <c r="AF119" s="128"/>
      <c r="AG119" s="128"/>
      <c r="AH119" s="128"/>
      <c r="AI119" s="128"/>
      <c r="AJ119" s="128"/>
      <c r="AK119" s="128"/>
      <c r="AL119" s="128"/>
      <c r="AM119" s="128"/>
      <c r="AN119" s="128"/>
      <c r="AO119" s="128"/>
      <c r="AP119" s="128"/>
      <c r="AQ119" s="128"/>
      <c r="AR119" s="128"/>
      <c r="AS119" s="128"/>
      <c r="AT119" s="128"/>
      <c r="AU119" s="128"/>
      <c r="AV119" s="128"/>
      <c r="AW119" s="128"/>
      <c r="AX119" s="128"/>
      <c r="AY119" s="128"/>
      <c r="AZ119" s="128"/>
      <c r="BA119" s="128"/>
      <c r="BB119" s="128"/>
      <c r="BC119" s="128"/>
      <c r="BD119" s="128"/>
      <c r="BE119" s="128"/>
      <c r="BF119" s="128"/>
      <c r="BG119" s="128"/>
      <c r="BH119" s="128"/>
      <c r="BI119" s="128"/>
      <c r="BJ119" s="128"/>
      <c r="BK119" s="128"/>
      <c r="BL119" s="128"/>
      <c r="BM119" s="128"/>
      <c r="BN119" s="128"/>
      <c r="BO119" s="128"/>
      <c r="BP119" s="128"/>
      <c r="BQ119" s="128"/>
      <c r="BR119" s="128"/>
      <c r="BS119" s="128"/>
      <c r="BT119" s="128"/>
      <c r="BU119" s="128"/>
      <c r="BV119" s="128"/>
      <c r="BW119" s="128"/>
      <c r="BX119" s="128"/>
      <c r="BY119" s="128"/>
      <c r="BZ119" s="128"/>
      <c r="CA119" s="128"/>
      <c r="CB119" s="128"/>
      <c r="CC119" s="128"/>
      <c r="CD119" s="128"/>
      <c r="CE119" s="128"/>
      <c r="CF119" s="128"/>
      <c r="CG119" s="128"/>
      <c r="CH119" s="128"/>
      <c r="CI119" s="128"/>
      <c r="CJ119" s="128"/>
      <c r="CK119" s="128"/>
      <c r="CL119" s="128"/>
      <c r="CM119" s="128"/>
      <c r="CN119" s="128"/>
      <c r="CO119" s="128"/>
      <c r="CP119" s="128"/>
      <c r="CQ119" s="128"/>
      <c r="CR119" s="128"/>
      <c r="CS119" s="128"/>
      <c r="CT119" s="128"/>
      <c r="CU119" s="128"/>
      <c r="CV119" s="128"/>
      <c r="CW119" s="128"/>
      <c r="CX119" s="128"/>
      <c r="CY119" s="128"/>
      <c r="CZ119" s="128"/>
      <c r="DA119" s="128"/>
      <c r="DB119" s="128"/>
      <c r="DC119" s="128"/>
      <c r="DD119" s="128"/>
      <c r="DE119" s="128"/>
      <c r="DF119" s="128"/>
      <c r="DG119" s="128"/>
      <c r="DH119" s="128"/>
      <c r="DI119" s="128"/>
      <c r="DJ119" s="128"/>
      <c r="DK119" s="128"/>
      <c r="DL119" s="128"/>
      <c r="DM119" s="128"/>
      <c r="DN119" s="128"/>
      <c r="DO119" s="128"/>
      <c r="DP119" s="128"/>
      <c r="DQ119" s="128"/>
      <c r="DR119" s="127"/>
      <c r="DS119" s="127"/>
      <c r="DT119" s="127"/>
      <c r="DU119" s="127"/>
      <c r="DV119" s="127"/>
      <c r="DW119" s="127"/>
      <c r="DX119" s="127"/>
      <c r="DY119" s="127"/>
      <c r="DZ119" s="127"/>
      <c r="EA119" s="127"/>
      <c r="EB119" s="127"/>
      <c r="EC119" s="127"/>
      <c r="ED119" s="127"/>
      <c r="EE119" s="127"/>
      <c r="EF119" s="127"/>
      <c r="EG119" s="127"/>
      <c r="EH119" s="127"/>
      <c r="EI119" s="127"/>
      <c r="EJ119" s="127"/>
      <c r="EK119" s="127"/>
      <c r="EL119" s="127"/>
      <c r="EM119" s="127"/>
    </row>
    <row r="120" spans="1:143">
      <c r="A120" s="127"/>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128"/>
      <c r="AB120" s="128"/>
      <c r="AC120" s="128"/>
      <c r="AD120" s="128"/>
      <c r="AE120" s="128"/>
      <c r="AF120" s="128"/>
      <c r="AG120" s="128"/>
      <c r="AH120" s="128"/>
      <c r="AI120" s="128"/>
      <c r="AJ120" s="128"/>
      <c r="AK120" s="128"/>
      <c r="AL120" s="128"/>
      <c r="AM120" s="128"/>
      <c r="AN120" s="128"/>
      <c r="AO120" s="128"/>
      <c r="AP120" s="128"/>
      <c r="AQ120" s="128"/>
      <c r="AR120" s="128"/>
      <c r="AS120" s="128"/>
      <c r="AT120" s="128"/>
      <c r="AU120" s="128"/>
      <c r="AV120" s="128"/>
      <c r="AW120" s="128"/>
      <c r="AX120" s="128"/>
      <c r="AY120" s="128"/>
      <c r="AZ120" s="128"/>
      <c r="BA120" s="128"/>
      <c r="BB120" s="128"/>
      <c r="BC120" s="128"/>
      <c r="BD120" s="128"/>
      <c r="BE120" s="128"/>
      <c r="BF120" s="128"/>
      <c r="BG120" s="128"/>
      <c r="BH120" s="128"/>
      <c r="BI120" s="128"/>
      <c r="BJ120" s="128"/>
      <c r="BK120" s="128"/>
      <c r="BL120" s="128"/>
      <c r="BM120" s="128"/>
      <c r="BN120" s="128"/>
      <c r="BO120" s="128"/>
      <c r="BP120" s="128"/>
      <c r="BQ120" s="128"/>
      <c r="BR120" s="128"/>
      <c r="BS120" s="128"/>
      <c r="BT120" s="128"/>
      <c r="BU120" s="128"/>
      <c r="BV120" s="128"/>
      <c r="BW120" s="128"/>
      <c r="BX120" s="128"/>
      <c r="BY120" s="128"/>
      <c r="BZ120" s="128"/>
      <c r="CA120" s="128"/>
      <c r="CB120" s="128"/>
      <c r="CC120" s="128"/>
      <c r="CD120" s="128"/>
      <c r="CE120" s="128"/>
      <c r="CF120" s="128"/>
      <c r="CG120" s="128"/>
      <c r="CH120" s="128"/>
      <c r="CI120" s="128"/>
      <c r="CJ120" s="128"/>
      <c r="CK120" s="128"/>
      <c r="CL120" s="128"/>
      <c r="CM120" s="128"/>
      <c r="CN120" s="128"/>
      <c r="CO120" s="128"/>
      <c r="CP120" s="128"/>
      <c r="CQ120" s="128"/>
      <c r="CR120" s="128"/>
      <c r="CS120" s="128"/>
      <c r="CT120" s="128"/>
      <c r="CU120" s="128"/>
      <c r="CV120" s="128"/>
      <c r="CW120" s="128"/>
      <c r="CX120" s="128"/>
      <c r="CY120" s="128"/>
      <c r="CZ120" s="128"/>
      <c r="DA120" s="128"/>
      <c r="DB120" s="128"/>
      <c r="DC120" s="128"/>
      <c r="DD120" s="128"/>
      <c r="DE120" s="128"/>
      <c r="DF120" s="128"/>
      <c r="DG120" s="128"/>
      <c r="DH120" s="128"/>
      <c r="DI120" s="128"/>
      <c r="DJ120" s="128"/>
      <c r="DK120" s="128"/>
      <c r="DL120" s="128"/>
      <c r="DM120" s="128"/>
      <c r="DN120" s="128"/>
      <c r="DO120" s="128"/>
      <c r="DP120" s="128"/>
      <c r="DQ120" s="128"/>
      <c r="DR120" s="127"/>
      <c r="DS120" s="127"/>
      <c r="DT120" s="127"/>
      <c r="DU120" s="127"/>
      <c r="DV120" s="127"/>
      <c r="DW120" s="127"/>
      <c r="DX120" s="127"/>
      <c r="DY120" s="127"/>
      <c r="DZ120" s="127"/>
      <c r="EA120" s="127"/>
      <c r="EB120" s="127"/>
      <c r="EC120" s="127"/>
      <c r="ED120" s="127"/>
      <c r="EE120" s="127"/>
      <c r="EF120" s="127"/>
      <c r="EG120" s="127"/>
      <c r="EH120" s="127"/>
      <c r="EI120" s="127"/>
      <c r="EJ120" s="127"/>
      <c r="EK120" s="127"/>
      <c r="EL120" s="127"/>
      <c r="EM120" s="127"/>
    </row>
    <row r="121" spans="1:143">
      <c r="A121" s="127"/>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128"/>
      <c r="AB121" s="128"/>
      <c r="AC121" s="128"/>
      <c r="AD121" s="128"/>
      <c r="AE121" s="128"/>
      <c r="AF121" s="128"/>
      <c r="AG121" s="128"/>
      <c r="AH121" s="128"/>
      <c r="AI121" s="128"/>
      <c r="AJ121" s="128"/>
      <c r="AK121" s="128"/>
      <c r="AL121" s="128"/>
      <c r="AM121" s="128"/>
      <c r="AN121" s="128"/>
      <c r="AO121" s="128"/>
      <c r="AP121" s="128"/>
      <c r="AQ121" s="128"/>
      <c r="AR121" s="128"/>
      <c r="AS121" s="128"/>
      <c r="AT121" s="128"/>
      <c r="AU121" s="128"/>
      <c r="AV121" s="128"/>
      <c r="AW121" s="128"/>
      <c r="AX121" s="128"/>
      <c r="AY121" s="128"/>
      <c r="AZ121" s="128"/>
      <c r="BA121" s="128"/>
      <c r="BB121" s="128"/>
      <c r="BC121" s="128"/>
      <c r="BD121" s="128"/>
      <c r="BE121" s="128"/>
      <c r="BF121" s="128"/>
      <c r="BG121" s="128"/>
      <c r="BH121" s="128"/>
      <c r="BI121" s="128"/>
      <c r="BJ121" s="128"/>
      <c r="BK121" s="128"/>
      <c r="BL121" s="128"/>
      <c r="BM121" s="128"/>
      <c r="BN121" s="128"/>
      <c r="BO121" s="128"/>
      <c r="BP121" s="128"/>
      <c r="BQ121" s="128"/>
      <c r="BR121" s="128"/>
      <c r="BS121" s="128"/>
      <c r="BT121" s="128"/>
      <c r="BU121" s="128"/>
      <c r="BV121" s="128"/>
      <c r="BW121" s="128"/>
      <c r="BX121" s="128"/>
      <c r="BY121" s="128"/>
      <c r="BZ121" s="128"/>
      <c r="CA121" s="128"/>
      <c r="CB121" s="128"/>
      <c r="CC121" s="128"/>
      <c r="CD121" s="128"/>
      <c r="CE121" s="128"/>
      <c r="CF121" s="128"/>
      <c r="CG121" s="128"/>
      <c r="CH121" s="128"/>
      <c r="CI121" s="128"/>
      <c r="CJ121" s="128"/>
      <c r="CK121" s="128"/>
      <c r="CL121" s="128"/>
      <c r="CM121" s="128"/>
      <c r="CN121" s="128"/>
      <c r="CO121" s="128"/>
      <c r="CP121" s="128"/>
      <c r="CQ121" s="128"/>
      <c r="CR121" s="128"/>
      <c r="CS121" s="128"/>
      <c r="CT121" s="128"/>
      <c r="CU121" s="128"/>
      <c r="CV121" s="128"/>
      <c r="CW121" s="128"/>
      <c r="CX121" s="128"/>
      <c r="CY121" s="128"/>
      <c r="CZ121" s="128"/>
      <c r="DA121" s="128"/>
      <c r="DB121" s="128"/>
      <c r="DC121" s="128"/>
      <c r="DD121" s="128"/>
      <c r="DE121" s="128"/>
      <c r="DF121" s="128"/>
      <c r="DG121" s="128"/>
      <c r="DH121" s="128"/>
      <c r="DI121" s="128"/>
      <c r="DJ121" s="128"/>
      <c r="DK121" s="128"/>
      <c r="DL121" s="128"/>
      <c r="DM121" s="128"/>
      <c r="DN121" s="128"/>
      <c r="DO121" s="128"/>
      <c r="DP121" s="128"/>
      <c r="DQ121" s="128"/>
      <c r="DR121" s="127"/>
      <c r="DS121" s="127"/>
      <c r="DT121" s="127"/>
      <c r="DU121" s="127"/>
      <c r="DV121" s="127"/>
      <c r="DW121" s="127"/>
      <c r="DX121" s="127"/>
      <c r="DY121" s="127"/>
      <c r="DZ121" s="127"/>
      <c r="EA121" s="127"/>
      <c r="EB121" s="127"/>
      <c r="EC121" s="127"/>
      <c r="ED121" s="127"/>
      <c r="EE121" s="127"/>
      <c r="EF121" s="127"/>
      <c r="EG121" s="127"/>
      <c r="EH121" s="127"/>
      <c r="EI121" s="127"/>
      <c r="EJ121" s="127"/>
      <c r="EK121" s="127"/>
      <c r="EL121" s="127"/>
      <c r="EM121" s="127"/>
    </row>
    <row r="122" spans="1:143">
      <c r="A122" s="127"/>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c r="AA122" s="128"/>
      <c r="AB122" s="128"/>
      <c r="AC122" s="128"/>
      <c r="AD122" s="128"/>
      <c r="AE122" s="128"/>
      <c r="AF122" s="128"/>
      <c r="AG122" s="128"/>
      <c r="AH122" s="128"/>
      <c r="AI122" s="128"/>
      <c r="AJ122" s="128"/>
      <c r="AK122" s="128"/>
      <c r="AL122" s="128"/>
      <c r="AM122" s="128"/>
      <c r="AN122" s="128"/>
      <c r="AO122" s="128"/>
      <c r="AP122" s="128"/>
      <c r="AQ122" s="128"/>
      <c r="AR122" s="128"/>
      <c r="AS122" s="128"/>
      <c r="AT122" s="128"/>
      <c r="AU122" s="128"/>
      <c r="AV122" s="128"/>
      <c r="AW122" s="128"/>
      <c r="AX122" s="128"/>
      <c r="AY122" s="128"/>
      <c r="AZ122" s="128"/>
      <c r="BA122" s="128"/>
      <c r="BB122" s="128"/>
      <c r="BC122" s="128"/>
      <c r="BD122" s="128"/>
      <c r="BE122" s="128"/>
      <c r="BF122" s="128"/>
      <c r="BG122" s="128"/>
      <c r="BH122" s="128"/>
      <c r="BI122" s="128"/>
      <c r="BJ122" s="128"/>
      <c r="BK122" s="128"/>
      <c r="BL122" s="128"/>
      <c r="BM122" s="128"/>
      <c r="BN122" s="128"/>
      <c r="BO122" s="128"/>
      <c r="BP122" s="128"/>
      <c r="BQ122" s="128"/>
      <c r="BR122" s="128"/>
      <c r="BS122" s="128"/>
      <c r="BT122" s="128"/>
      <c r="BU122" s="128"/>
      <c r="BV122" s="128"/>
      <c r="BW122" s="128"/>
      <c r="BX122" s="128"/>
      <c r="BY122" s="128"/>
      <c r="BZ122" s="128"/>
      <c r="CA122" s="128"/>
      <c r="CB122" s="128"/>
      <c r="CC122" s="128"/>
      <c r="CD122" s="128"/>
      <c r="CE122" s="128"/>
      <c r="CF122" s="128"/>
      <c r="CG122" s="128"/>
      <c r="CH122" s="128"/>
      <c r="CI122" s="128"/>
      <c r="CJ122" s="128"/>
      <c r="CK122" s="128"/>
      <c r="CL122" s="128"/>
      <c r="CM122" s="128"/>
      <c r="CN122" s="128"/>
      <c r="CO122" s="128"/>
      <c r="CP122" s="128"/>
      <c r="CQ122" s="128"/>
      <c r="CR122" s="128"/>
      <c r="CS122" s="128"/>
      <c r="CT122" s="128"/>
      <c r="CU122" s="128"/>
      <c r="CV122" s="128"/>
      <c r="CW122" s="128"/>
      <c r="CX122" s="128"/>
      <c r="CY122" s="128"/>
      <c r="CZ122" s="128"/>
      <c r="DA122" s="128"/>
      <c r="DB122" s="128"/>
      <c r="DC122" s="128"/>
      <c r="DD122" s="128"/>
      <c r="DE122" s="128"/>
      <c r="DF122" s="128"/>
      <c r="DG122" s="128"/>
      <c r="DH122" s="128"/>
      <c r="DI122" s="128"/>
      <c r="DJ122" s="128"/>
      <c r="DK122" s="128"/>
      <c r="DL122" s="128"/>
      <c r="DM122" s="128"/>
      <c r="DN122" s="128"/>
      <c r="DO122" s="128"/>
      <c r="DP122" s="128"/>
      <c r="DQ122" s="128"/>
      <c r="DR122" s="127"/>
      <c r="DS122" s="127"/>
      <c r="DT122" s="127"/>
      <c r="DU122" s="127"/>
      <c r="DV122" s="127"/>
      <c r="DW122" s="127"/>
      <c r="DX122" s="127"/>
      <c r="DY122" s="127"/>
      <c r="DZ122" s="127"/>
      <c r="EA122" s="127"/>
      <c r="EB122" s="127"/>
      <c r="EC122" s="127"/>
      <c r="ED122" s="127"/>
      <c r="EE122" s="127"/>
      <c r="EF122" s="127"/>
      <c r="EG122" s="127"/>
      <c r="EH122" s="127"/>
      <c r="EI122" s="127"/>
      <c r="EJ122" s="127"/>
      <c r="EK122" s="127"/>
      <c r="EL122" s="127"/>
      <c r="EM122" s="127"/>
    </row>
    <row r="123" spans="1:143">
      <c r="A123" s="127"/>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c r="AA123" s="128"/>
      <c r="AB123" s="128"/>
      <c r="AC123" s="128"/>
      <c r="AD123" s="128"/>
      <c r="AE123" s="128"/>
      <c r="AF123" s="128"/>
      <c r="AG123" s="128"/>
      <c r="AH123" s="128"/>
      <c r="AI123" s="128"/>
      <c r="AJ123" s="128"/>
      <c r="AK123" s="128"/>
      <c r="AL123" s="128"/>
      <c r="AM123" s="128"/>
      <c r="AN123" s="128"/>
      <c r="AO123" s="128"/>
      <c r="AP123" s="128"/>
      <c r="AQ123" s="128"/>
      <c r="AR123" s="128"/>
      <c r="AS123" s="128"/>
      <c r="AT123" s="128"/>
      <c r="AU123" s="128"/>
      <c r="AV123" s="128"/>
      <c r="AW123" s="128"/>
      <c r="AX123" s="128"/>
      <c r="AY123" s="128"/>
      <c r="AZ123" s="128"/>
      <c r="BA123" s="128"/>
      <c r="BB123" s="128"/>
      <c r="BC123" s="128"/>
      <c r="BD123" s="128"/>
      <c r="BE123" s="128"/>
      <c r="BF123" s="128"/>
      <c r="BG123" s="128"/>
      <c r="BH123" s="128"/>
      <c r="BI123" s="128"/>
      <c r="BJ123" s="128"/>
      <c r="BK123" s="128"/>
      <c r="BL123" s="128"/>
      <c r="BM123" s="128"/>
      <c r="BN123" s="128"/>
      <c r="BO123" s="128"/>
      <c r="BP123" s="128"/>
      <c r="BQ123" s="128"/>
      <c r="BR123" s="128"/>
      <c r="BS123" s="128"/>
      <c r="BT123" s="128"/>
      <c r="BU123" s="128"/>
      <c r="BV123" s="128"/>
      <c r="BW123" s="128"/>
      <c r="BX123" s="128"/>
      <c r="BY123" s="128"/>
      <c r="BZ123" s="128"/>
      <c r="CA123" s="128"/>
      <c r="CB123" s="128"/>
      <c r="CC123" s="128"/>
      <c r="CD123" s="128"/>
      <c r="CE123" s="128"/>
      <c r="CF123" s="128"/>
      <c r="CG123" s="128"/>
      <c r="CH123" s="128"/>
      <c r="CI123" s="128"/>
      <c r="CJ123" s="128"/>
      <c r="CK123" s="128"/>
      <c r="CL123" s="128"/>
      <c r="CM123" s="128"/>
      <c r="CN123" s="128"/>
      <c r="CO123" s="128"/>
      <c r="CP123" s="128"/>
      <c r="CQ123" s="128"/>
      <c r="CR123" s="128"/>
      <c r="CS123" s="128"/>
      <c r="CT123" s="128"/>
      <c r="CU123" s="128"/>
      <c r="CV123" s="128"/>
      <c r="CW123" s="128"/>
      <c r="CX123" s="128"/>
      <c r="CY123" s="128"/>
      <c r="CZ123" s="128"/>
      <c r="DA123" s="128"/>
      <c r="DB123" s="128"/>
      <c r="DC123" s="128"/>
      <c r="DD123" s="128"/>
      <c r="DE123" s="128"/>
      <c r="DF123" s="128"/>
      <c r="DG123" s="128"/>
      <c r="DH123" s="128"/>
      <c r="DI123" s="128"/>
      <c r="DJ123" s="128"/>
      <c r="DK123" s="128"/>
      <c r="DL123" s="128"/>
      <c r="DM123" s="128"/>
      <c r="DN123" s="128"/>
      <c r="DO123" s="128"/>
      <c r="DP123" s="128"/>
      <c r="DQ123" s="128"/>
      <c r="DR123" s="127"/>
      <c r="DS123" s="127"/>
      <c r="DT123" s="127"/>
      <c r="DU123" s="127"/>
      <c r="DV123" s="127"/>
      <c r="DW123" s="127"/>
      <c r="DX123" s="127"/>
      <c r="DY123" s="127"/>
      <c r="DZ123" s="127"/>
      <c r="EA123" s="127"/>
      <c r="EB123" s="127"/>
      <c r="EC123" s="127"/>
      <c r="ED123" s="127"/>
      <c r="EE123" s="127"/>
      <c r="EF123" s="127"/>
      <c r="EG123" s="127"/>
      <c r="EH123" s="127"/>
      <c r="EI123" s="127"/>
      <c r="EJ123" s="127"/>
      <c r="EK123" s="127"/>
      <c r="EL123" s="127"/>
      <c r="EM123" s="127"/>
    </row>
    <row r="124" spans="1:143">
      <c r="A124" s="127"/>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c r="AA124" s="128"/>
      <c r="AB124" s="128"/>
      <c r="AC124" s="128"/>
      <c r="AD124" s="128"/>
      <c r="AE124" s="128"/>
      <c r="AF124" s="128"/>
      <c r="AG124" s="128"/>
      <c r="AH124" s="128"/>
      <c r="AI124" s="128"/>
      <c r="AJ124" s="128"/>
      <c r="AK124" s="128"/>
      <c r="AL124" s="128"/>
      <c r="AM124" s="128"/>
      <c r="AN124" s="128"/>
      <c r="AO124" s="128"/>
      <c r="AP124" s="128"/>
      <c r="AQ124" s="128"/>
      <c r="AR124" s="128"/>
      <c r="AS124" s="128"/>
      <c r="AT124" s="128"/>
      <c r="AU124" s="128"/>
      <c r="AV124" s="128"/>
      <c r="AW124" s="128"/>
      <c r="AX124" s="128"/>
      <c r="AY124" s="128"/>
      <c r="AZ124" s="128"/>
      <c r="BA124" s="128"/>
      <c r="BB124" s="128"/>
      <c r="BC124" s="128"/>
      <c r="BD124" s="128"/>
      <c r="BE124" s="128"/>
      <c r="BF124" s="128"/>
      <c r="BG124" s="128"/>
      <c r="BH124" s="128"/>
      <c r="BI124" s="128"/>
      <c r="BJ124" s="128"/>
      <c r="BK124" s="128"/>
      <c r="BL124" s="128"/>
      <c r="BM124" s="128"/>
      <c r="BN124" s="128"/>
      <c r="BO124" s="128"/>
      <c r="BP124" s="128"/>
      <c r="BQ124" s="128"/>
      <c r="BR124" s="128"/>
      <c r="BS124" s="128"/>
      <c r="BT124" s="128"/>
      <c r="BU124" s="128"/>
      <c r="BV124" s="128"/>
      <c r="BW124" s="128"/>
      <c r="BX124" s="128"/>
      <c r="BY124" s="128"/>
      <c r="BZ124" s="128"/>
      <c r="CA124" s="128"/>
      <c r="CB124" s="128"/>
      <c r="CC124" s="128"/>
      <c r="CD124" s="128"/>
      <c r="CE124" s="128"/>
      <c r="CF124" s="128"/>
      <c r="CG124" s="128"/>
      <c r="CH124" s="128"/>
      <c r="CI124" s="128"/>
      <c r="CJ124" s="128"/>
      <c r="CK124" s="128"/>
      <c r="CL124" s="128"/>
      <c r="CM124" s="128"/>
      <c r="CN124" s="128"/>
      <c r="CO124" s="128"/>
      <c r="CP124" s="128"/>
      <c r="CQ124" s="128"/>
      <c r="CR124" s="128"/>
      <c r="CS124" s="128"/>
      <c r="CT124" s="128"/>
      <c r="CU124" s="128"/>
      <c r="CV124" s="128"/>
      <c r="CW124" s="128"/>
      <c r="CX124" s="128"/>
      <c r="CY124" s="128"/>
      <c r="CZ124" s="128"/>
      <c r="DA124" s="128"/>
      <c r="DB124" s="128"/>
      <c r="DC124" s="128"/>
      <c r="DD124" s="128"/>
      <c r="DE124" s="128"/>
      <c r="DF124" s="128"/>
      <c r="DG124" s="128"/>
      <c r="DH124" s="128"/>
      <c r="DI124" s="128"/>
      <c r="DJ124" s="128"/>
      <c r="DK124" s="128"/>
      <c r="DL124" s="128"/>
      <c r="DM124" s="128"/>
      <c r="DN124" s="128"/>
      <c r="DO124" s="128"/>
      <c r="DP124" s="128"/>
      <c r="DQ124" s="128"/>
      <c r="DR124" s="127"/>
      <c r="DS124" s="127"/>
      <c r="DT124" s="127"/>
      <c r="DU124" s="127"/>
      <c r="DV124" s="127"/>
      <c r="DW124" s="127"/>
      <c r="DX124" s="127"/>
      <c r="DY124" s="127"/>
      <c r="DZ124" s="127"/>
      <c r="EA124" s="127"/>
      <c r="EB124" s="127"/>
      <c r="EC124" s="127"/>
      <c r="ED124" s="127"/>
      <c r="EE124" s="127"/>
      <c r="EF124" s="127"/>
      <c r="EG124" s="127"/>
      <c r="EH124" s="127"/>
      <c r="EI124" s="127"/>
      <c r="EJ124" s="127"/>
      <c r="EK124" s="127"/>
      <c r="EL124" s="127"/>
      <c r="EM124" s="127"/>
    </row>
    <row r="125" spans="1:143">
      <c r="A125" s="127"/>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c r="AA125" s="128"/>
      <c r="AB125" s="128"/>
      <c r="AC125" s="128"/>
      <c r="AD125" s="128"/>
      <c r="AE125" s="128"/>
      <c r="AF125" s="128"/>
      <c r="AG125" s="128"/>
      <c r="AH125" s="128"/>
      <c r="AI125" s="128"/>
      <c r="AJ125" s="128"/>
      <c r="AK125" s="128"/>
      <c r="AL125" s="128"/>
      <c r="AM125" s="128"/>
      <c r="AN125" s="128"/>
      <c r="AO125" s="128"/>
      <c r="AP125" s="128"/>
      <c r="AQ125" s="128"/>
      <c r="AR125" s="128"/>
      <c r="AS125" s="128"/>
      <c r="AT125" s="128"/>
      <c r="AU125" s="128"/>
      <c r="AV125" s="128"/>
      <c r="AW125" s="128"/>
      <c r="AX125" s="128"/>
      <c r="AY125" s="128"/>
      <c r="AZ125" s="128"/>
      <c r="BA125" s="128"/>
      <c r="BB125" s="128"/>
      <c r="BC125" s="128"/>
      <c r="BD125" s="128"/>
      <c r="BE125" s="128"/>
      <c r="BF125" s="128"/>
      <c r="BG125" s="128"/>
      <c r="BH125" s="128"/>
      <c r="BI125" s="128"/>
      <c r="BJ125" s="128"/>
      <c r="BK125" s="128"/>
      <c r="BL125" s="128"/>
      <c r="BM125" s="128"/>
      <c r="BN125" s="128"/>
      <c r="BO125" s="128"/>
      <c r="BP125" s="128"/>
      <c r="BQ125" s="128"/>
      <c r="BR125" s="128"/>
      <c r="BS125" s="128"/>
      <c r="BT125" s="128"/>
      <c r="BU125" s="128"/>
      <c r="BV125" s="128"/>
      <c r="BW125" s="128"/>
      <c r="BX125" s="128"/>
      <c r="BY125" s="128"/>
      <c r="BZ125" s="128"/>
      <c r="CA125" s="128"/>
      <c r="CB125" s="128"/>
      <c r="CC125" s="128"/>
      <c r="CD125" s="128"/>
      <c r="CE125" s="128"/>
      <c r="CF125" s="128"/>
      <c r="CG125" s="128"/>
      <c r="CH125" s="128"/>
      <c r="CI125" s="128"/>
      <c r="CJ125" s="128"/>
      <c r="CK125" s="128"/>
      <c r="CL125" s="128"/>
      <c r="CM125" s="128"/>
      <c r="CN125" s="128"/>
      <c r="CO125" s="128"/>
      <c r="CP125" s="128"/>
      <c r="CQ125" s="128"/>
      <c r="CR125" s="128"/>
      <c r="CS125" s="128"/>
      <c r="CT125" s="128"/>
      <c r="CU125" s="128"/>
      <c r="CV125" s="128"/>
      <c r="CW125" s="128"/>
      <c r="CX125" s="128"/>
      <c r="CY125" s="128"/>
      <c r="CZ125" s="128"/>
      <c r="DA125" s="128"/>
      <c r="DB125" s="128"/>
      <c r="DC125" s="128"/>
      <c r="DD125" s="128"/>
      <c r="DE125" s="128"/>
      <c r="DF125" s="128"/>
      <c r="DG125" s="128"/>
      <c r="DH125" s="128"/>
      <c r="DI125" s="128"/>
      <c r="DJ125" s="128"/>
      <c r="DK125" s="128"/>
      <c r="DL125" s="128"/>
      <c r="DM125" s="128"/>
      <c r="DN125" s="128"/>
      <c r="DO125" s="128"/>
      <c r="DP125" s="128"/>
      <c r="DQ125" s="128"/>
      <c r="DR125" s="127"/>
      <c r="DS125" s="127"/>
      <c r="DT125" s="127"/>
      <c r="DU125" s="127"/>
      <c r="DV125" s="127"/>
      <c r="DW125" s="127"/>
      <c r="DX125" s="127"/>
      <c r="DY125" s="127"/>
      <c r="DZ125" s="127"/>
      <c r="EA125" s="127"/>
      <c r="EB125" s="127"/>
      <c r="EC125" s="127"/>
      <c r="ED125" s="127"/>
      <c r="EE125" s="127"/>
      <c r="EF125" s="127"/>
      <c r="EG125" s="127"/>
      <c r="EH125" s="127"/>
      <c r="EI125" s="127"/>
      <c r="EJ125" s="127"/>
      <c r="EK125" s="127"/>
      <c r="EL125" s="127"/>
      <c r="EM125" s="127"/>
    </row>
    <row r="126" spans="1:143">
      <c r="A126" s="127"/>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c r="AA126" s="128"/>
      <c r="AB126" s="128"/>
      <c r="AC126" s="128"/>
      <c r="AD126" s="128"/>
      <c r="AE126" s="128"/>
      <c r="AF126" s="128"/>
      <c r="AG126" s="128"/>
      <c r="AH126" s="128"/>
      <c r="AI126" s="128"/>
      <c r="AJ126" s="128"/>
      <c r="AK126" s="128"/>
      <c r="AL126" s="128"/>
      <c r="AM126" s="128"/>
      <c r="AN126" s="128"/>
      <c r="AO126" s="128"/>
      <c r="AP126" s="128"/>
      <c r="AQ126" s="128"/>
      <c r="AR126" s="128"/>
      <c r="AS126" s="128"/>
      <c r="AT126" s="128"/>
      <c r="AU126" s="128"/>
      <c r="AV126" s="128"/>
      <c r="AW126" s="128"/>
      <c r="AX126" s="128"/>
      <c r="AY126" s="128"/>
      <c r="AZ126" s="128"/>
      <c r="BA126" s="128"/>
      <c r="BB126" s="128"/>
      <c r="BC126" s="128"/>
      <c r="BD126" s="128"/>
      <c r="BE126" s="128"/>
      <c r="BF126" s="128"/>
      <c r="BG126" s="128"/>
      <c r="BH126" s="128"/>
      <c r="BI126" s="128"/>
      <c r="BJ126" s="128"/>
      <c r="BK126" s="128"/>
      <c r="BL126" s="128"/>
      <c r="BM126" s="128"/>
      <c r="BN126" s="128"/>
      <c r="BO126" s="128"/>
      <c r="BP126" s="128"/>
      <c r="BQ126" s="128"/>
      <c r="BR126" s="128"/>
      <c r="BS126" s="128"/>
      <c r="BT126" s="128"/>
      <c r="BU126" s="128"/>
      <c r="BV126" s="128"/>
      <c r="BW126" s="128"/>
      <c r="BX126" s="128"/>
      <c r="BY126" s="128"/>
      <c r="BZ126" s="128"/>
      <c r="CA126" s="128"/>
      <c r="CB126" s="128"/>
      <c r="CC126" s="128"/>
      <c r="CD126" s="128"/>
      <c r="CE126" s="128"/>
      <c r="CF126" s="128"/>
      <c r="CG126" s="128"/>
      <c r="CH126" s="128"/>
      <c r="CI126" s="128"/>
      <c r="CJ126" s="128"/>
      <c r="CK126" s="128"/>
      <c r="CL126" s="128"/>
      <c r="CM126" s="128"/>
      <c r="CN126" s="128"/>
      <c r="CO126" s="128"/>
      <c r="CP126" s="128"/>
      <c r="CQ126" s="128"/>
      <c r="CR126" s="128"/>
      <c r="CS126" s="128"/>
      <c r="CT126" s="128"/>
      <c r="CU126" s="128"/>
      <c r="CV126" s="128"/>
      <c r="CW126" s="128"/>
      <c r="CX126" s="128"/>
      <c r="CY126" s="128"/>
      <c r="CZ126" s="128"/>
      <c r="DA126" s="128"/>
      <c r="DB126" s="128"/>
      <c r="DC126" s="128"/>
      <c r="DD126" s="128"/>
      <c r="DE126" s="128"/>
      <c r="DF126" s="128"/>
      <c r="DG126" s="128"/>
      <c r="DH126" s="128"/>
      <c r="DI126" s="128"/>
      <c r="DJ126" s="128"/>
      <c r="DK126" s="128"/>
      <c r="DL126" s="128"/>
      <c r="DM126" s="128"/>
      <c r="DN126" s="128"/>
      <c r="DO126" s="128"/>
      <c r="DP126" s="128"/>
      <c r="DQ126" s="128"/>
      <c r="DR126" s="127"/>
      <c r="DS126" s="127"/>
      <c r="DT126" s="127"/>
      <c r="DU126" s="127"/>
      <c r="DV126" s="127"/>
      <c r="DW126" s="127"/>
      <c r="DX126" s="127"/>
      <c r="DY126" s="127"/>
      <c r="DZ126" s="127"/>
      <c r="EA126" s="127"/>
      <c r="EB126" s="127"/>
      <c r="EC126" s="127"/>
      <c r="ED126" s="127"/>
      <c r="EE126" s="127"/>
      <c r="EF126" s="127"/>
      <c r="EG126" s="127"/>
      <c r="EH126" s="127"/>
      <c r="EI126" s="127"/>
      <c r="EJ126" s="127"/>
      <c r="EK126" s="127"/>
      <c r="EL126" s="127"/>
      <c r="EM126" s="127"/>
    </row>
    <row r="127" spans="1:143">
      <c r="A127" s="127"/>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c r="AA127" s="128"/>
      <c r="AB127" s="128"/>
      <c r="AC127" s="128"/>
      <c r="AD127" s="128"/>
      <c r="AE127" s="128"/>
      <c r="AF127" s="128"/>
      <c r="AG127" s="128"/>
      <c r="AH127" s="128"/>
      <c r="AI127" s="128"/>
      <c r="AJ127" s="128"/>
      <c r="AK127" s="128"/>
      <c r="AL127" s="128"/>
      <c r="AM127" s="128"/>
      <c r="AN127" s="128"/>
      <c r="AO127" s="128"/>
      <c r="AP127" s="128"/>
      <c r="AQ127" s="128"/>
      <c r="AR127" s="128"/>
      <c r="AS127" s="128"/>
      <c r="AT127" s="128"/>
      <c r="AU127" s="128"/>
      <c r="AV127" s="128"/>
      <c r="AW127" s="128"/>
      <c r="AX127" s="128"/>
      <c r="AY127" s="128"/>
      <c r="AZ127" s="128"/>
      <c r="BA127" s="128"/>
      <c r="BB127" s="128"/>
      <c r="BC127" s="128"/>
      <c r="BD127" s="128"/>
      <c r="BE127" s="128"/>
      <c r="BF127" s="128"/>
      <c r="BG127" s="128"/>
      <c r="BH127" s="128"/>
      <c r="BI127" s="128"/>
      <c r="BJ127" s="128"/>
      <c r="BK127" s="128"/>
      <c r="BL127" s="128"/>
      <c r="BM127" s="128"/>
      <c r="BN127" s="128"/>
      <c r="BO127" s="128"/>
      <c r="BP127" s="128"/>
      <c r="BQ127" s="128"/>
      <c r="BR127" s="128"/>
      <c r="BS127" s="128"/>
      <c r="BT127" s="128"/>
      <c r="BU127" s="128"/>
      <c r="BV127" s="128"/>
      <c r="BW127" s="128"/>
      <c r="BX127" s="128"/>
      <c r="BY127" s="128"/>
      <c r="BZ127" s="128"/>
      <c r="CA127" s="128"/>
      <c r="CB127" s="128"/>
      <c r="CC127" s="128"/>
      <c r="CD127" s="128"/>
      <c r="CE127" s="128"/>
      <c r="CF127" s="128"/>
      <c r="CG127" s="128"/>
      <c r="CH127" s="128"/>
      <c r="CI127" s="128"/>
      <c r="CJ127" s="128"/>
      <c r="CK127" s="128"/>
      <c r="CL127" s="128"/>
      <c r="CM127" s="128"/>
      <c r="CN127" s="128"/>
      <c r="CO127" s="128"/>
      <c r="CP127" s="128"/>
      <c r="CQ127" s="128"/>
      <c r="CR127" s="128"/>
      <c r="CS127" s="128"/>
      <c r="CT127" s="128"/>
      <c r="CU127" s="128"/>
      <c r="CV127" s="128"/>
      <c r="CW127" s="128"/>
      <c r="CX127" s="128"/>
      <c r="CY127" s="128"/>
      <c r="CZ127" s="128"/>
      <c r="DA127" s="128"/>
      <c r="DB127" s="128"/>
      <c r="DC127" s="128"/>
      <c r="DD127" s="128"/>
      <c r="DE127" s="128"/>
      <c r="DF127" s="128"/>
      <c r="DG127" s="128"/>
      <c r="DH127" s="128"/>
      <c r="DI127" s="128"/>
      <c r="DJ127" s="128"/>
      <c r="DK127" s="128"/>
      <c r="DL127" s="128"/>
      <c r="DM127" s="128"/>
      <c r="DN127" s="128"/>
      <c r="DO127" s="128"/>
      <c r="DP127" s="128"/>
      <c r="DQ127" s="128"/>
      <c r="DR127" s="127"/>
      <c r="DS127" s="127"/>
      <c r="DT127" s="127"/>
      <c r="DU127" s="127"/>
      <c r="DV127" s="127"/>
      <c r="DW127" s="127"/>
      <c r="DX127" s="127"/>
      <c r="DY127" s="127"/>
      <c r="DZ127" s="127"/>
      <c r="EA127" s="127"/>
      <c r="EB127" s="127"/>
      <c r="EC127" s="127"/>
      <c r="ED127" s="127"/>
      <c r="EE127" s="127"/>
      <c r="EF127" s="127"/>
      <c r="EG127" s="127"/>
      <c r="EH127" s="127"/>
      <c r="EI127" s="127"/>
      <c r="EJ127" s="127"/>
      <c r="EK127" s="127"/>
      <c r="EL127" s="127"/>
      <c r="EM127" s="127"/>
    </row>
    <row r="128" spans="1:143">
      <c r="A128" s="127"/>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c r="AA128" s="128"/>
      <c r="AB128" s="128"/>
      <c r="AC128" s="128"/>
      <c r="AD128" s="128"/>
      <c r="AE128" s="128"/>
      <c r="AF128" s="128"/>
      <c r="AG128" s="128"/>
      <c r="AH128" s="128"/>
      <c r="AI128" s="128"/>
      <c r="AJ128" s="128"/>
      <c r="AK128" s="128"/>
      <c r="AL128" s="128"/>
      <c r="AM128" s="128"/>
      <c r="AN128" s="128"/>
      <c r="AO128" s="128"/>
      <c r="AP128" s="128"/>
      <c r="AQ128" s="128"/>
      <c r="AR128" s="128"/>
      <c r="AS128" s="128"/>
      <c r="AT128" s="128"/>
      <c r="AU128" s="128"/>
      <c r="AV128" s="128"/>
      <c r="AW128" s="128"/>
      <c r="AX128" s="128"/>
      <c r="AY128" s="128"/>
      <c r="AZ128" s="128"/>
      <c r="BA128" s="128"/>
      <c r="BB128" s="128"/>
      <c r="BC128" s="128"/>
      <c r="BD128" s="128"/>
      <c r="BE128" s="128"/>
      <c r="BF128" s="128"/>
      <c r="BG128" s="128"/>
      <c r="BH128" s="128"/>
      <c r="BI128" s="128"/>
      <c r="BJ128" s="128"/>
      <c r="BK128" s="128"/>
      <c r="BL128" s="128"/>
      <c r="BM128" s="128"/>
      <c r="BN128" s="128"/>
      <c r="BO128" s="128"/>
      <c r="BP128" s="128"/>
      <c r="BQ128" s="128"/>
      <c r="BR128" s="128"/>
      <c r="BS128" s="128"/>
      <c r="BT128" s="128"/>
      <c r="BU128" s="128"/>
      <c r="BV128" s="128"/>
      <c r="BW128" s="128"/>
      <c r="BX128" s="128"/>
      <c r="BY128" s="128"/>
      <c r="BZ128" s="128"/>
      <c r="CA128" s="128"/>
      <c r="CB128" s="128"/>
      <c r="CC128" s="128"/>
      <c r="CD128" s="128"/>
      <c r="CE128" s="128"/>
      <c r="CF128" s="128"/>
      <c r="CG128" s="128"/>
      <c r="CH128" s="128"/>
      <c r="CI128" s="128"/>
      <c r="CJ128" s="128"/>
      <c r="CK128" s="128"/>
      <c r="CL128" s="128"/>
      <c r="CM128" s="128"/>
      <c r="CN128" s="128"/>
      <c r="CO128" s="128"/>
      <c r="CP128" s="128"/>
      <c r="CQ128" s="128"/>
      <c r="CR128" s="128"/>
      <c r="CS128" s="128"/>
      <c r="CT128" s="128"/>
      <c r="CU128" s="128"/>
      <c r="CV128" s="128"/>
      <c r="CW128" s="128"/>
      <c r="CX128" s="128"/>
      <c r="CY128" s="128"/>
      <c r="CZ128" s="128"/>
      <c r="DA128" s="128"/>
      <c r="DB128" s="128"/>
      <c r="DC128" s="128"/>
      <c r="DD128" s="128"/>
      <c r="DE128" s="128"/>
      <c r="DF128" s="128"/>
      <c r="DG128" s="128"/>
      <c r="DH128" s="128"/>
      <c r="DI128" s="128"/>
      <c r="DJ128" s="128"/>
      <c r="DK128" s="128"/>
      <c r="DL128" s="128"/>
      <c r="DM128" s="128"/>
      <c r="DN128" s="128"/>
      <c r="DO128" s="128"/>
      <c r="DP128" s="128"/>
      <c r="DQ128" s="128"/>
      <c r="DR128" s="127"/>
      <c r="DS128" s="127"/>
      <c r="DT128" s="127"/>
      <c r="DU128" s="127"/>
      <c r="DV128" s="127"/>
      <c r="DW128" s="127"/>
      <c r="DX128" s="127"/>
      <c r="DY128" s="127"/>
      <c r="DZ128" s="127"/>
      <c r="EA128" s="127"/>
      <c r="EB128" s="127"/>
      <c r="EC128" s="127"/>
      <c r="ED128" s="127"/>
      <c r="EE128" s="127"/>
      <c r="EF128" s="127"/>
      <c r="EG128" s="127"/>
      <c r="EH128" s="127"/>
      <c r="EI128" s="127"/>
      <c r="EJ128" s="127"/>
      <c r="EK128" s="127"/>
      <c r="EL128" s="127"/>
      <c r="EM128" s="127"/>
    </row>
    <row r="129" spans="1:143">
      <c r="A129" s="127"/>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c r="AA129" s="128"/>
      <c r="AB129" s="128"/>
      <c r="AC129" s="128"/>
      <c r="AD129" s="128"/>
      <c r="AE129" s="128"/>
      <c r="AF129" s="128"/>
      <c r="AG129" s="128"/>
      <c r="AH129" s="128"/>
      <c r="AI129" s="128"/>
      <c r="AJ129" s="128"/>
      <c r="AK129" s="128"/>
      <c r="AL129" s="128"/>
      <c r="AM129" s="128"/>
      <c r="AN129" s="128"/>
      <c r="AO129" s="128"/>
      <c r="AP129" s="128"/>
      <c r="AQ129" s="128"/>
      <c r="AR129" s="128"/>
      <c r="AS129" s="128"/>
      <c r="AT129" s="128"/>
      <c r="AU129" s="128"/>
      <c r="AV129" s="128"/>
      <c r="AW129" s="128"/>
      <c r="AX129" s="128"/>
      <c r="AY129" s="128"/>
      <c r="AZ129" s="128"/>
      <c r="BA129" s="128"/>
      <c r="BB129" s="128"/>
      <c r="BC129" s="128"/>
      <c r="BD129" s="128"/>
      <c r="BE129" s="128"/>
      <c r="BF129" s="128"/>
      <c r="BG129" s="128"/>
      <c r="BH129" s="128"/>
      <c r="BI129" s="128"/>
      <c r="BJ129" s="128"/>
      <c r="BK129" s="128"/>
      <c r="BL129" s="128"/>
      <c r="BM129" s="128"/>
      <c r="BN129" s="128"/>
      <c r="BO129" s="128"/>
      <c r="BP129" s="128"/>
      <c r="BQ129" s="128"/>
      <c r="BR129" s="128"/>
      <c r="BS129" s="128"/>
      <c r="BT129" s="128"/>
      <c r="BU129" s="128"/>
      <c r="BV129" s="128"/>
      <c r="BW129" s="128"/>
      <c r="BX129" s="128"/>
      <c r="BY129" s="128"/>
      <c r="BZ129" s="128"/>
      <c r="CA129" s="128"/>
      <c r="CB129" s="128"/>
      <c r="CC129" s="128"/>
      <c r="CD129" s="128"/>
      <c r="CE129" s="128"/>
      <c r="CF129" s="128"/>
      <c r="CG129" s="128"/>
      <c r="CH129" s="128"/>
      <c r="CI129" s="128"/>
      <c r="CJ129" s="128"/>
      <c r="CK129" s="128"/>
      <c r="CL129" s="128"/>
      <c r="CM129" s="128"/>
      <c r="CN129" s="128"/>
      <c r="CO129" s="128"/>
      <c r="CP129" s="128"/>
      <c r="CQ129" s="128"/>
      <c r="CR129" s="128"/>
      <c r="CS129" s="128"/>
      <c r="CT129" s="128"/>
      <c r="CU129" s="128"/>
      <c r="CV129" s="128"/>
      <c r="CW129" s="128"/>
      <c r="CX129" s="128"/>
      <c r="CY129" s="128"/>
      <c r="CZ129" s="128"/>
      <c r="DA129" s="128"/>
      <c r="DB129" s="128"/>
      <c r="DC129" s="128"/>
      <c r="DD129" s="128"/>
      <c r="DE129" s="128"/>
      <c r="DF129" s="128"/>
      <c r="DG129" s="128"/>
      <c r="DH129" s="128"/>
      <c r="DI129" s="128"/>
      <c r="DJ129" s="128"/>
      <c r="DK129" s="128"/>
      <c r="DL129" s="128"/>
      <c r="DM129" s="128"/>
      <c r="DN129" s="128"/>
      <c r="DO129" s="128"/>
      <c r="DP129" s="128"/>
      <c r="DQ129" s="128"/>
      <c r="DR129" s="127"/>
      <c r="DS129" s="127"/>
      <c r="DT129" s="127"/>
      <c r="DU129" s="127"/>
      <c r="DV129" s="127"/>
      <c r="DW129" s="127"/>
      <c r="DX129" s="127"/>
      <c r="DY129" s="127"/>
      <c r="DZ129" s="127"/>
      <c r="EA129" s="127"/>
      <c r="EB129" s="127"/>
      <c r="EC129" s="127"/>
      <c r="ED129" s="127"/>
      <c r="EE129" s="127"/>
      <c r="EF129" s="127"/>
      <c r="EG129" s="127"/>
      <c r="EH129" s="127"/>
      <c r="EI129" s="127"/>
      <c r="EJ129" s="127"/>
      <c r="EK129" s="127"/>
      <c r="EL129" s="127"/>
      <c r="EM129" s="127"/>
    </row>
    <row r="130" spans="1:143">
      <c r="A130" s="127"/>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c r="AA130" s="128"/>
      <c r="AB130" s="128"/>
      <c r="AC130" s="128"/>
      <c r="AD130" s="128"/>
      <c r="AE130" s="128"/>
      <c r="AF130" s="128"/>
      <c r="AG130" s="128"/>
      <c r="AH130" s="128"/>
      <c r="AI130" s="128"/>
      <c r="AJ130" s="128"/>
      <c r="AK130" s="128"/>
      <c r="AL130" s="128"/>
      <c r="AM130" s="128"/>
      <c r="AN130" s="128"/>
      <c r="AO130" s="128"/>
      <c r="AP130" s="128"/>
      <c r="AQ130" s="128"/>
      <c r="AR130" s="128"/>
      <c r="AS130" s="128"/>
      <c r="AT130" s="128"/>
      <c r="AU130" s="128"/>
      <c r="AV130" s="128"/>
      <c r="AW130" s="128"/>
      <c r="AX130" s="128"/>
      <c r="AY130" s="128"/>
      <c r="AZ130" s="128"/>
      <c r="BA130" s="128"/>
      <c r="BB130" s="128"/>
      <c r="BC130" s="128"/>
      <c r="BD130" s="128"/>
      <c r="BE130" s="128"/>
      <c r="BF130" s="128"/>
      <c r="BG130" s="128"/>
      <c r="BH130" s="128"/>
      <c r="BI130" s="128"/>
      <c r="BJ130" s="128"/>
      <c r="BK130" s="128"/>
      <c r="BL130" s="128"/>
      <c r="BM130" s="128"/>
      <c r="BN130" s="128"/>
      <c r="BO130" s="128"/>
      <c r="BP130" s="128"/>
      <c r="BQ130" s="128"/>
      <c r="BR130" s="128"/>
      <c r="BS130" s="128"/>
      <c r="BT130" s="128"/>
      <c r="BU130" s="128"/>
      <c r="BV130" s="128"/>
      <c r="BW130" s="128"/>
      <c r="BX130" s="128"/>
      <c r="BY130" s="128"/>
      <c r="BZ130" s="128"/>
      <c r="CA130" s="128"/>
      <c r="CB130" s="128"/>
      <c r="CC130" s="128"/>
      <c r="CD130" s="128"/>
      <c r="CE130" s="128"/>
      <c r="CF130" s="128"/>
      <c r="CG130" s="128"/>
      <c r="CH130" s="128"/>
      <c r="CI130" s="128"/>
      <c r="CJ130" s="128"/>
      <c r="CK130" s="128"/>
      <c r="CL130" s="128"/>
      <c r="CM130" s="128"/>
      <c r="CN130" s="128"/>
      <c r="CO130" s="128"/>
      <c r="CP130" s="128"/>
      <c r="CQ130" s="128"/>
      <c r="CR130" s="128"/>
      <c r="CS130" s="128"/>
      <c r="CT130" s="128"/>
      <c r="CU130" s="128"/>
      <c r="CV130" s="128"/>
      <c r="CW130" s="128"/>
      <c r="CX130" s="128"/>
      <c r="CY130" s="128"/>
      <c r="CZ130" s="128"/>
      <c r="DA130" s="128"/>
      <c r="DB130" s="128"/>
      <c r="DC130" s="128"/>
      <c r="DD130" s="128"/>
      <c r="DE130" s="128"/>
      <c r="DF130" s="128"/>
      <c r="DG130" s="128"/>
      <c r="DH130" s="128"/>
      <c r="DI130" s="128"/>
      <c r="DJ130" s="128"/>
      <c r="DK130" s="128"/>
      <c r="DL130" s="128"/>
      <c r="DM130" s="128"/>
      <c r="DN130" s="128"/>
      <c r="DO130" s="128"/>
      <c r="DP130" s="128"/>
      <c r="DQ130" s="128"/>
      <c r="DR130" s="127"/>
      <c r="DS130" s="127"/>
      <c r="DT130" s="127"/>
      <c r="DU130" s="127"/>
      <c r="DV130" s="127"/>
      <c r="DW130" s="127"/>
      <c r="DX130" s="127"/>
      <c r="DY130" s="127"/>
      <c r="DZ130" s="127"/>
      <c r="EA130" s="127"/>
      <c r="EB130" s="127"/>
      <c r="EC130" s="127"/>
      <c r="ED130" s="127"/>
      <c r="EE130" s="127"/>
      <c r="EF130" s="127"/>
      <c r="EG130" s="127"/>
      <c r="EH130" s="127"/>
      <c r="EI130" s="127"/>
      <c r="EJ130" s="127"/>
      <c r="EK130" s="127"/>
      <c r="EL130" s="127"/>
      <c r="EM130" s="127"/>
    </row>
    <row r="131" spans="1:143">
      <c r="A131" s="127"/>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c r="AA131" s="128"/>
      <c r="AB131" s="128"/>
      <c r="AC131" s="128"/>
      <c r="AD131" s="128"/>
      <c r="AE131" s="128"/>
      <c r="AF131" s="128"/>
      <c r="AG131" s="128"/>
      <c r="AH131" s="128"/>
      <c r="AI131" s="128"/>
      <c r="AJ131" s="128"/>
      <c r="AK131" s="128"/>
      <c r="AL131" s="128"/>
      <c r="AM131" s="128"/>
      <c r="AN131" s="128"/>
      <c r="AO131" s="128"/>
      <c r="AP131" s="128"/>
      <c r="AQ131" s="128"/>
      <c r="AR131" s="128"/>
      <c r="AS131" s="128"/>
      <c r="AT131" s="128"/>
      <c r="AU131" s="128"/>
      <c r="AV131" s="128"/>
      <c r="AW131" s="128"/>
      <c r="AX131" s="128"/>
      <c r="AY131" s="128"/>
      <c r="AZ131" s="128"/>
      <c r="BA131" s="128"/>
      <c r="BB131" s="128"/>
      <c r="BC131" s="128"/>
      <c r="BD131" s="128"/>
      <c r="BE131" s="128"/>
      <c r="BF131" s="128"/>
      <c r="BG131" s="128"/>
      <c r="BH131" s="128"/>
      <c r="BI131" s="128"/>
      <c r="BJ131" s="128"/>
      <c r="BK131" s="128"/>
      <c r="BL131" s="128"/>
      <c r="BM131" s="128"/>
      <c r="BN131" s="128"/>
      <c r="BO131" s="128"/>
      <c r="BP131" s="128"/>
      <c r="BQ131" s="128"/>
      <c r="BR131" s="128"/>
      <c r="BS131" s="128"/>
      <c r="BT131" s="128"/>
      <c r="BU131" s="128"/>
      <c r="BV131" s="128"/>
      <c r="BW131" s="128"/>
      <c r="BX131" s="128"/>
      <c r="BY131" s="128"/>
      <c r="BZ131" s="128"/>
      <c r="CA131" s="128"/>
      <c r="CB131" s="128"/>
      <c r="CC131" s="128"/>
      <c r="CD131" s="128"/>
      <c r="CE131" s="128"/>
      <c r="CF131" s="128"/>
      <c r="CG131" s="128"/>
      <c r="CH131" s="128"/>
      <c r="CI131" s="128"/>
      <c r="CJ131" s="128"/>
      <c r="CK131" s="128"/>
      <c r="CL131" s="128"/>
      <c r="CM131" s="128"/>
      <c r="CN131" s="128"/>
      <c r="CO131" s="128"/>
      <c r="CP131" s="128"/>
      <c r="CQ131" s="128"/>
      <c r="CR131" s="128"/>
      <c r="CS131" s="128"/>
      <c r="CT131" s="128"/>
      <c r="CU131" s="128"/>
      <c r="CV131" s="128"/>
      <c r="CW131" s="128"/>
      <c r="CX131" s="128"/>
      <c r="CY131" s="128"/>
      <c r="CZ131" s="128"/>
      <c r="DA131" s="128"/>
      <c r="DB131" s="128"/>
      <c r="DC131" s="128"/>
      <c r="DD131" s="128"/>
      <c r="DE131" s="128"/>
      <c r="DF131" s="128"/>
      <c r="DG131" s="128"/>
      <c r="DH131" s="128"/>
      <c r="DI131" s="128"/>
      <c r="DJ131" s="128"/>
      <c r="DK131" s="128"/>
      <c r="DL131" s="128"/>
      <c r="DM131" s="128"/>
      <c r="DN131" s="128"/>
      <c r="DO131" s="128"/>
      <c r="DP131" s="128"/>
      <c r="DQ131" s="128"/>
      <c r="DR131" s="127"/>
      <c r="DS131" s="127"/>
      <c r="DT131" s="127"/>
      <c r="DU131" s="127"/>
      <c r="DV131" s="127"/>
      <c r="DW131" s="127"/>
      <c r="DX131" s="127"/>
      <c r="DY131" s="127"/>
      <c r="DZ131" s="127"/>
      <c r="EA131" s="127"/>
      <c r="EB131" s="127"/>
      <c r="EC131" s="127"/>
      <c r="ED131" s="127"/>
      <c r="EE131" s="127"/>
      <c r="EF131" s="127"/>
      <c r="EG131" s="127"/>
      <c r="EH131" s="127"/>
      <c r="EI131" s="127"/>
      <c r="EJ131" s="127"/>
      <c r="EK131" s="127"/>
      <c r="EL131" s="127"/>
      <c r="EM131" s="127"/>
    </row>
  </sheetData>
  <mergeCells count="5">
    <mergeCell ref="B6:C6"/>
    <mergeCell ref="B7:C7"/>
    <mergeCell ref="B8:C8"/>
    <mergeCell ref="B9:C9"/>
    <mergeCell ref="D9:E9"/>
  </mergeCells>
  <conditionalFormatting sqref="B10 EB11:EM131 EA31:EA131 A11:DZ131">
    <cfRule type="expression" dxfId="83" priority="1" stopIfTrue="1">
      <formula>ISERROR(A10)</formula>
    </cfRule>
  </conditionalFormatting>
  <dataValidations count="2">
    <dataValidation type="list" allowBlank="1" showInputMessage="1" showErrorMessage="1" sqref="D7:E7">
      <formula1>"Attritional,Large Losses,Total"</formula1>
    </dataValidation>
    <dataValidation type="list" allowBlank="1" showInputMessage="1" showErrorMessage="1" sqref="E6">
      <formula1>$A$43:$A$49</formula1>
    </dataValidation>
  </dataValidations>
  <hyperlinks>
    <hyperlink ref="E1" location="INDEX!A1" display="&lt;&lt;&lt; Index &lt;&lt;&lt;"/>
  </hyperlinks>
  <pageMargins left="0.75" right="0.75" top="1" bottom="1" header="0" footer="0"/>
  <headerFooter alignWithMargins="0"/>
</worksheet>
</file>

<file path=xl/worksheets/sheet36.xml><?xml version="1.0" encoding="utf-8"?>
<worksheet xmlns="http://schemas.openxmlformats.org/spreadsheetml/2006/main" xmlns:r="http://schemas.openxmlformats.org/officeDocument/2006/relationships">
  <sheetPr codeName="Hoja19"/>
  <dimension ref="A1:S23"/>
  <sheetViews>
    <sheetView zoomScale="80" zoomScaleNormal="80" workbookViewId="0">
      <selection activeCell="K33" sqref="K33"/>
    </sheetView>
  </sheetViews>
  <sheetFormatPr baseColWidth="10" defaultRowHeight="12.75"/>
  <sheetData>
    <row r="1" spans="1:19" s="305" customFormat="1" ht="15">
      <c r="A1" s="304" t="s">
        <v>243</v>
      </c>
      <c r="L1" s="463" t="s">
        <v>361</v>
      </c>
    </row>
    <row r="2" spans="1:19" s="305" customFormat="1"/>
    <row r="3" spans="1:19" s="305" customFormat="1">
      <c r="B3" s="932" t="s">
        <v>232</v>
      </c>
      <c r="C3" s="932"/>
      <c r="D3" s="932"/>
      <c r="E3" s="932"/>
      <c r="F3" s="932" t="s">
        <v>80</v>
      </c>
      <c r="G3" s="932"/>
      <c r="H3" s="932"/>
      <c r="I3" s="932" t="s">
        <v>231</v>
      </c>
      <c r="J3" s="932"/>
      <c r="K3" s="932"/>
    </row>
    <row r="4" spans="1:19" s="308" customFormat="1" ht="30.75" customHeight="1">
      <c r="A4" s="306" t="s">
        <v>233</v>
      </c>
      <c r="B4" s="306" t="s">
        <v>530</v>
      </c>
      <c r="C4" s="306" t="s">
        <v>234</v>
      </c>
      <c r="D4" s="307" t="s">
        <v>235</v>
      </c>
      <c r="E4" s="306" t="s">
        <v>236</v>
      </c>
      <c r="F4" s="306" t="s">
        <v>530</v>
      </c>
      <c r="G4" s="306" t="s">
        <v>234</v>
      </c>
      <c r="H4" s="306" t="s">
        <v>235</v>
      </c>
      <c r="I4" s="306" t="s">
        <v>530</v>
      </c>
      <c r="J4" s="306" t="s">
        <v>234</v>
      </c>
      <c r="K4" s="306" t="s">
        <v>235</v>
      </c>
      <c r="L4" s="306" t="s">
        <v>237</v>
      </c>
      <c r="M4" s="306" t="s">
        <v>238</v>
      </c>
      <c r="N4" s="306" t="s">
        <v>531</v>
      </c>
      <c r="O4" s="306" t="s">
        <v>239</v>
      </c>
      <c r="P4" s="306" t="s">
        <v>532</v>
      </c>
      <c r="Q4" s="306" t="s">
        <v>240</v>
      </c>
    </row>
    <row r="5" spans="1:19" s="305" customFormat="1">
      <c r="A5" s="309" t="s">
        <v>270</v>
      </c>
      <c r="B5" s="310">
        <f ca="1">+B21-B19-SUM(B6:B12)</f>
        <v>36847.87000000001</v>
      </c>
      <c r="C5" s="310">
        <f ca="1">+C21-C19-SUM(C6:C12)</f>
        <v>36730.05899999995</v>
      </c>
      <c r="D5" s="311">
        <f t="shared" ref="D5:D13" ca="1" si="0">+C5-B5</f>
        <v>-117.81100000005972</v>
      </c>
      <c r="E5" s="312">
        <f t="shared" ref="E5:E13" ca="1" si="1">D5/B5</f>
        <v>-3.1972268682032281E-3</v>
      </c>
      <c r="F5" s="310">
        <f ca="1">+F21-F19-SUM(F6:F12)</f>
        <v>36847.87000000001</v>
      </c>
      <c r="G5" s="310">
        <f ca="1">+G21-G19-SUM(G6:G12)</f>
        <v>36825.817999999999</v>
      </c>
      <c r="H5" s="313">
        <f t="shared" ref="H5:H13" ca="1" si="2">+G5-F5</f>
        <v>-22.052000000010594</v>
      </c>
      <c r="I5" s="313">
        <f t="shared" ref="I5:J13" ca="1" si="3">+B5-F5</f>
        <v>0</v>
      </c>
      <c r="J5" s="313">
        <f t="shared" ca="1" si="3"/>
        <v>-95.759000000049127</v>
      </c>
      <c r="K5" s="313">
        <f t="shared" ref="K5:K13" ca="1" si="4">J5-I5</f>
        <v>-95.759000000049127</v>
      </c>
    </row>
    <row r="6" spans="1:19" s="305" customFormat="1">
      <c r="A6" s="305">
        <v>2007</v>
      </c>
      <c r="B6" s="310">
        <f>SUM(Summary_AttrorTotal!M50:M53)</f>
        <v>9680.0529999999999</v>
      </c>
      <c r="C6" s="310">
        <f>SUM(Summary_AttrorTotal!S50:S53)</f>
        <v>9625.107</v>
      </c>
      <c r="D6" s="311">
        <f t="shared" si="0"/>
        <v>-54.945999999999913</v>
      </c>
      <c r="E6" s="312">
        <f t="shared" si="1"/>
        <v>-5.6762085910066727E-3</v>
      </c>
      <c r="F6" s="314">
        <f>SUM(Analysis_LastQ_Ult_Selected!B53:B56)</f>
        <v>9680.0529999999999</v>
      </c>
      <c r="G6" s="310">
        <f>SUM(Summary_AttrorTotal!J50:J53)</f>
        <v>9680.5529999999999</v>
      </c>
      <c r="H6" s="313">
        <f t="shared" si="2"/>
        <v>0.5</v>
      </c>
      <c r="I6" s="313">
        <f t="shared" si="3"/>
        <v>0</v>
      </c>
      <c r="J6" s="313">
        <f t="shared" si="3"/>
        <v>-55.445999999999913</v>
      </c>
      <c r="K6" s="313">
        <f t="shared" si="4"/>
        <v>-55.445999999999913</v>
      </c>
      <c r="L6" s="315">
        <f>SUM(Summary_AttrorTotal!B50:B53)</f>
        <v>53976.342919000002</v>
      </c>
      <c r="M6" s="315">
        <f>AVERAGE(Summary_AttrorTotal!C50:C53)</f>
        <v>25782.249999999996</v>
      </c>
      <c r="N6" s="316">
        <f t="shared" ref="N6:N12" si="5">B6/L6</f>
        <v>0.17933880801310387</v>
      </c>
      <c r="O6" s="316">
        <f t="shared" ref="O6:O12" si="6">C6/L6</f>
        <v>0.17832084353035899</v>
      </c>
      <c r="P6" s="310">
        <f t="shared" ref="P6:P12" si="7">+B6/M6*1000</f>
        <v>375.45415935381902</v>
      </c>
      <c r="Q6" s="310">
        <f t="shared" ref="Q6:Q12" si="8">+C6/M6*1000</f>
        <v>373.32300322896572</v>
      </c>
    </row>
    <row r="7" spans="1:19" s="305" customFormat="1">
      <c r="A7" s="305">
        <v>2008</v>
      </c>
      <c r="B7" s="310">
        <f>SUM(Summary_AttrorTotal!M54:M57)</f>
        <v>9732.3070000000007</v>
      </c>
      <c r="C7" s="310">
        <f>SUM(Summary_AttrorTotal!S54:S57)</f>
        <v>9732.3070000000007</v>
      </c>
      <c r="D7" s="311">
        <f t="shared" si="0"/>
        <v>0</v>
      </c>
      <c r="E7" s="312">
        <f t="shared" si="1"/>
        <v>0</v>
      </c>
      <c r="F7" s="314">
        <f>SUM(Analysis_LastQ_Ult_Selected!B57:B60)</f>
        <v>9732.3070000000007</v>
      </c>
      <c r="G7" s="310">
        <f>SUM(Summary_AttrorTotal!J54:J57)</f>
        <v>9732.3070000000007</v>
      </c>
      <c r="H7" s="313">
        <f t="shared" si="2"/>
        <v>0</v>
      </c>
      <c r="I7" s="313">
        <f t="shared" si="3"/>
        <v>0</v>
      </c>
      <c r="J7" s="313">
        <f t="shared" si="3"/>
        <v>0</v>
      </c>
      <c r="K7" s="313">
        <f t="shared" si="4"/>
        <v>0</v>
      </c>
      <c r="L7" s="315">
        <f>SUM(Summary_AttrorTotal!B54:B57)</f>
        <v>70207.396452999994</v>
      </c>
      <c r="M7" s="315">
        <f>AVERAGE(Summary_AttrorTotal!C54:C57)</f>
        <v>25551.541666666664</v>
      </c>
      <c r="N7" s="316">
        <f t="shared" si="5"/>
        <v>0.13862224625457015</v>
      </c>
      <c r="O7" s="316">
        <f t="shared" si="6"/>
        <v>0.13862224625457015</v>
      </c>
      <c r="P7" s="310">
        <f t="shared" si="7"/>
        <v>380.88922879734923</v>
      </c>
      <c r="Q7" s="310">
        <f t="shared" si="8"/>
        <v>380.88922879734923</v>
      </c>
      <c r="R7" s="317"/>
      <c r="S7" s="317"/>
    </row>
    <row r="8" spans="1:19" s="305" customFormat="1">
      <c r="A8" s="305">
        <v>2009</v>
      </c>
      <c r="B8" s="310">
        <f>SUM(Summary_AttrorTotal!M58:M61)</f>
        <v>9098.43</v>
      </c>
      <c r="C8" s="310">
        <f>SUM(Summary_AttrorTotal!S58:S61)</f>
        <v>9097.1304288126976</v>
      </c>
      <c r="D8" s="311">
        <f t="shared" si="0"/>
        <v>-1.2995711873027176</v>
      </c>
      <c r="E8" s="312">
        <f t="shared" si="1"/>
        <v>-1.4283466348619681E-4</v>
      </c>
      <c r="F8" s="314">
        <f>SUM(Analysis_LastQ_Ult_Selected!B61:B64)</f>
        <v>9098.43</v>
      </c>
      <c r="G8" s="310">
        <f>SUM(Summary_AttrorTotal!J58:J61)</f>
        <v>9098.43</v>
      </c>
      <c r="H8" s="313">
        <f t="shared" si="2"/>
        <v>0</v>
      </c>
      <c r="I8" s="313">
        <f t="shared" si="3"/>
        <v>0</v>
      </c>
      <c r="J8" s="313">
        <f t="shared" si="3"/>
        <v>-1.2995711873027176</v>
      </c>
      <c r="K8" s="313">
        <f t="shared" si="4"/>
        <v>-1.2995711873027176</v>
      </c>
      <c r="L8" s="315">
        <f>SUM(Summary_AttrorTotal!B58:B61)</f>
        <v>87283.077353000001</v>
      </c>
      <c r="M8" s="315">
        <f>AVERAGE(Summary_AttrorTotal!C58:C61)</f>
        <v>26278.166666666664</v>
      </c>
      <c r="N8" s="316">
        <f t="shared" si="5"/>
        <v>0.10424048138453128</v>
      </c>
      <c r="O8" s="316">
        <f t="shared" si="6"/>
        <v>0.10422559223045108</v>
      </c>
      <c r="P8" s="310">
        <f t="shared" si="7"/>
        <v>346.23534112602988</v>
      </c>
      <c r="Q8" s="310">
        <f t="shared" si="8"/>
        <v>346.18588671759318</v>
      </c>
      <c r="R8" s="317"/>
      <c r="S8" s="317"/>
    </row>
    <row r="9" spans="1:19" s="305" customFormat="1">
      <c r="A9" s="305">
        <v>2010</v>
      </c>
      <c r="B9" s="310">
        <f>SUM(Summary_AttrorTotal!M62:M65)</f>
        <v>10938.592640546187</v>
      </c>
      <c r="C9" s="310">
        <f>SUM(Summary_AttrorTotal!S62:S65)</f>
        <v>10858.790335508605</v>
      </c>
      <c r="D9" s="311">
        <f t="shared" si="0"/>
        <v>-79.802305037581391</v>
      </c>
      <c r="E9" s="312">
        <f t="shared" si="1"/>
        <v>-7.2954819381222244E-3</v>
      </c>
      <c r="F9" s="314">
        <f>SUM(Analysis_LastQ_Ult_Selected!B65:B68)</f>
        <v>10921.694000000001</v>
      </c>
      <c r="G9" s="310">
        <f>SUM(Summary_AttrorTotal!J62:J65)</f>
        <v>10876.739</v>
      </c>
      <c r="H9" s="313">
        <f t="shared" si="2"/>
        <v>-44.955000000001746</v>
      </c>
      <c r="I9" s="313">
        <f t="shared" ref="I9" si="9">+B9-F9</f>
        <v>16.898640546185561</v>
      </c>
      <c r="J9" s="313">
        <f t="shared" ref="J9" si="10">+C9-G9</f>
        <v>-17.948664491394084</v>
      </c>
      <c r="K9" s="313">
        <f t="shared" si="4"/>
        <v>-34.847305037579645</v>
      </c>
      <c r="L9" s="315">
        <f>SUM(Summary_AttrorTotal!B62:B65)</f>
        <v>103535.25043</v>
      </c>
      <c r="M9" s="315">
        <f>AVERAGE(Summary_AttrorTotal!C62:C65)</f>
        <v>27509.416666666668</v>
      </c>
      <c r="N9" s="316">
        <f t="shared" si="5"/>
        <v>0.10565090242324521</v>
      </c>
      <c r="O9" s="316">
        <f t="shared" si="6"/>
        <v>0.10488012817287011</v>
      </c>
      <c r="P9" s="310">
        <f t="shared" si="7"/>
        <v>397.6308466693352</v>
      </c>
      <c r="Q9" s="310">
        <f t="shared" si="8"/>
        <v>394.72993800941879</v>
      </c>
      <c r="R9" s="317"/>
      <c r="S9" s="317"/>
    </row>
    <row r="10" spans="1:19" s="305" customFormat="1">
      <c r="A10" s="305">
        <v>2011</v>
      </c>
      <c r="B10" s="310">
        <f>SUM(Summary_AttrorTotal!M66:M69)</f>
        <v>15322.455494054182</v>
      </c>
      <c r="C10" s="310">
        <f>SUM(Summary_AttrorTotal!S66:S69)</f>
        <v>15059.120533941965</v>
      </c>
      <c r="D10" s="311">
        <f t="shared" ref="D10:D12" si="11">+C10-B10</f>
        <v>-263.33496011221723</v>
      </c>
      <c r="E10" s="312">
        <f t="shared" ref="E10:E12" si="12">D10/B10</f>
        <v>-1.7186211453797555E-2</v>
      </c>
      <c r="F10" s="314">
        <f>SUM(Analysis_LastQ_Ult_Selected!B69:B72)</f>
        <v>15273.379000000001</v>
      </c>
      <c r="G10" s="310">
        <f>SUM(Summary_AttrorTotal!J66:J69)</f>
        <v>15132.119000000001</v>
      </c>
      <c r="H10" s="313">
        <f t="shared" ref="H10" si="13">+G10-F10</f>
        <v>-141.26000000000022</v>
      </c>
      <c r="I10" s="313">
        <f t="shared" ref="I10" si="14">+B10-F10</f>
        <v>49.076494054181239</v>
      </c>
      <c r="J10" s="313">
        <f t="shared" ref="J10" si="15">+C10-G10</f>
        <v>-72.998466058035774</v>
      </c>
      <c r="K10" s="313">
        <f t="shared" ref="K10" si="16">J10-I10</f>
        <v>-122.07496011221701</v>
      </c>
      <c r="L10" s="315">
        <f>SUM(Summary_AttrorTotal!B66:B69)</f>
        <v>137540.29433999999</v>
      </c>
      <c r="M10" s="315">
        <f>AVERAGE(Summary_AttrorTotal!C66:C69)</f>
        <v>31667.291666666664</v>
      </c>
      <c r="N10" s="316">
        <f t="shared" si="5"/>
        <v>0.11140339322073159</v>
      </c>
      <c r="O10" s="316">
        <f t="shared" si="6"/>
        <v>0.10948879094816953</v>
      </c>
      <c r="P10" s="310">
        <f t="shared" si="7"/>
        <v>483.85746578330742</v>
      </c>
      <c r="Q10" s="310">
        <f t="shared" si="8"/>
        <v>475.54178906285688</v>
      </c>
      <c r="R10" s="317"/>
      <c r="S10" s="317"/>
    </row>
    <row r="11" spans="1:19" s="305" customFormat="1">
      <c r="A11" s="305">
        <v>2012</v>
      </c>
      <c r="B11" s="310">
        <f>SUM(Summary_AttrorTotal!M70:M73)</f>
        <v>20322.192484329375</v>
      </c>
      <c r="C11" s="310">
        <f>SUM(Summary_AttrorTotal!S70:S73)</f>
        <v>20118.139026944191</v>
      </c>
      <c r="D11" s="311">
        <f t="shared" si="11"/>
        <v>-204.05345738518372</v>
      </c>
      <c r="E11" s="312">
        <f t="shared" si="12"/>
        <v>-1.0040917462155286E-2</v>
      </c>
      <c r="F11" s="314">
        <f>SUM(Analysis_LastQ_Ult_Selected!B73:B76)</f>
        <v>20503.72</v>
      </c>
      <c r="G11" s="310">
        <f>SUM(Summary_AttrorTotal!J70:J73)</f>
        <v>19296.427</v>
      </c>
      <c r="H11" s="313">
        <f t="shared" ref="H11:H12" si="17">+G11-F11</f>
        <v>-1207.2930000000015</v>
      </c>
      <c r="I11" s="313">
        <f t="shared" ref="I11:I12" si="18">+B11-F11</f>
        <v>-181.5275156706266</v>
      </c>
      <c r="J11" s="313">
        <f t="shared" ref="J11:J12" si="19">+C11-G11</f>
        <v>821.71202694419117</v>
      </c>
      <c r="K11" s="313">
        <f t="shared" ref="K11:K12" si="20">J11-I11</f>
        <v>1003.2395426148178</v>
      </c>
      <c r="L11" s="315">
        <f>SUM(Summary_AttrorTotal!B70:B73)</f>
        <v>173892.32309999998</v>
      </c>
      <c r="M11" s="315">
        <f>AVERAGE(Summary_AttrorTotal!C70:C73)</f>
        <v>32307.125</v>
      </c>
      <c r="N11" s="316">
        <f t="shared" si="5"/>
        <v>0.11686653051752448</v>
      </c>
      <c r="O11" s="316">
        <f t="shared" si="6"/>
        <v>0.11569308333050957</v>
      </c>
      <c r="P11" s="310">
        <f t="shared" si="7"/>
        <v>629.03128905247297</v>
      </c>
      <c r="Q11" s="310">
        <f t="shared" si="8"/>
        <v>622.71523779798383</v>
      </c>
      <c r="R11" s="317"/>
      <c r="S11" s="317"/>
    </row>
    <row r="12" spans="1:19" s="305" customFormat="1">
      <c r="A12" s="305">
        <v>2013</v>
      </c>
      <c r="B12" s="310">
        <f>SUM(Summary_AttrorTotal!M74:M77)</f>
        <v>30596.314782807036</v>
      </c>
      <c r="C12" s="310">
        <f>SUM(Summary_AttrorTotal!S74:S77)</f>
        <v>30310.143005206832</v>
      </c>
      <c r="D12" s="311">
        <f t="shared" si="11"/>
        <v>-286.17177760020422</v>
      </c>
      <c r="E12" s="312">
        <f t="shared" si="12"/>
        <v>-9.3531452932041521E-3</v>
      </c>
      <c r="F12" s="314">
        <f>SUM(Analysis_LastQ_Ult_Selected!B77:B80)</f>
        <v>31248.099000000002</v>
      </c>
      <c r="G12" s="310">
        <f>SUM(Summary_AttrorTotal!J74:J77)</f>
        <v>29727.553</v>
      </c>
      <c r="H12" s="313">
        <f t="shared" si="17"/>
        <v>-1520.5460000000021</v>
      </c>
      <c r="I12" s="313">
        <f t="shared" si="18"/>
        <v>-651.78421719296603</v>
      </c>
      <c r="J12" s="313">
        <f t="shared" si="19"/>
        <v>582.59000520683185</v>
      </c>
      <c r="K12" s="313">
        <f t="shared" si="20"/>
        <v>1234.3742223997979</v>
      </c>
      <c r="L12" s="315">
        <f>SUM(Summary_AttrorTotal!B74:B77)</f>
        <v>222856.4931900001</v>
      </c>
      <c r="M12" s="315">
        <f>AVERAGE(Summary_AttrorTotal!C74:C77)</f>
        <v>32350.458333333332</v>
      </c>
      <c r="N12" s="316">
        <f t="shared" si="5"/>
        <v>0.13729155630534681</v>
      </c>
      <c r="O12" s="316">
        <f t="shared" si="6"/>
        <v>0.1360074484316928</v>
      </c>
      <c r="P12" s="310">
        <f t="shared" si="7"/>
        <v>945.7768563136907</v>
      </c>
      <c r="Q12" s="310">
        <f t="shared" si="8"/>
        <v>936.9308679616388</v>
      </c>
      <c r="R12" s="317"/>
      <c r="S12" s="317"/>
    </row>
    <row r="13" spans="1:19" s="304" customFormat="1">
      <c r="A13" s="318" t="s">
        <v>241</v>
      </c>
      <c r="B13" s="319">
        <f ca="1">SUM(B5:B12)</f>
        <v>142538.21540173679</v>
      </c>
      <c r="C13" s="319">
        <f ca="1">SUM(C5:C12)</f>
        <v>141530.79633041425</v>
      </c>
      <c r="D13" s="320">
        <f t="shared" ca="1" si="0"/>
        <v>-1007.4190713225398</v>
      </c>
      <c r="E13" s="321">
        <f t="shared" ca="1" si="1"/>
        <v>-7.0677121113322475E-3</v>
      </c>
      <c r="F13" s="319">
        <f ca="1">SUM(F5:F12)</f>
        <v>143305.55200000003</v>
      </c>
      <c r="G13" s="319">
        <f ca="1">SUM(G5:G12)</f>
        <v>140369.946</v>
      </c>
      <c r="H13" s="322">
        <f t="shared" ca="1" si="2"/>
        <v>-2935.6060000000289</v>
      </c>
      <c r="I13" s="322">
        <f t="shared" ca="1" si="3"/>
        <v>-767.33659826323856</v>
      </c>
      <c r="J13" s="322">
        <f t="shared" ca="1" si="3"/>
        <v>1160.8503304142505</v>
      </c>
      <c r="K13" s="322">
        <f t="shared" ca="1" si="4"/>
        <v>1928.186928677489</v>
      </c>
      <c r="L13" s="318"/>
      <c r="M13" s="318"/>
      <c r="N13" s="318"/>
      <c r="O13" s="318"/>
      <c r="P13" s="318"/>
      <c r="Q13" s="318"/>
    </row>
    <row r="14" spans="1:19" s="305" customFormat="1" ht="4.7" customHeight="1">
      <c r="D14" s="323"/>
    </row>
    <row r="15" spans="1:19" s="305" customFormat="1">
      <c r="A15" s="309" t="s">
        <v>648</v>
      </c>
      <c r="B15" s="310">
        <f>IF(ISERROR(VLOOKUP($A15,Summary_AttrorTotal!$A$18:$T$97,13,0)),0,VLOOKUP($A15,Summary_AttrorTotal!$A$18:$T$97,13,0))</f>
        <v>7684.12945722315</v>
      </c>
      <c r="C15" s="310">
        <f>IF(ISERROR(VLOOKUP($A15,Summary_AttrorTotal!$A$18:$T$97,19,0)),0,VLOOKUP($A15,Summary_AttrorTotal!$A$18:$T$97,19,0))</f>
        <v>7074.5652376303642</v>
      </c>
      <c r="D15" s="311">
        <f>+C15-B15</f>
        <v>-609.56421959278578</v>
      </c>
      <c r="E15" s="324">
        <f>IF(ISERROR(D15/B15),"-",D15/B15)</f>
        <v>-7.9327687408986838E-2</v>
      </c>
      <c r="F15" s="310">
        <f>IF(ISERROR(VLOOKUP($A15,Analysis_LastQ_Ult_Selected!$A$21:$C$100,2,0)),0,VLOOKUP($A15,Analysis_LastQ_Ult_Selected!$A$21:$C$100,2,0))</f>
        <v>6338.8419999999996</v>
      </c>
      <c r="G15" s="310">
        <f>IF(ISERROR(VLOOKUP($A15,Summary_AttrorTotal!$A$18:$T$97,10,0)),0,VLOOKUP($A15,Summary_AttrorTotal!$A$18:$T$97,10,0))</f>
        <v>8886.2999999999993</v>
      </c>
      <c r="H15" s="313">
        <f>IF(ISERROR(G15-F15),0,G15-F15)</f>
        <v>2547.4579999999996</v>
      </c>
      <c r="I15" s="313">
        <f>IF(ISERROR(B15-F15),0,B15-F15)</f>
        <v>1345.2874572231503</v>
      </c>
      <c r="J15" s="313">
        <f t="shared" ref="I15:J19" si="21">+C15-G15</f>
        <v>-1811.7347623696351</v>
      </c>
      <c r="K15" s="313">
        <f t="shared" ref="K15:K21" si="22">J15-I15</f>
        <v>-3157.0222195927854</v>
      </c>
      <c r="L15" s="310">
        <f>IF(ISERROR(VLOOKUP($A15,Summary_AttrorTotal!$A$18:$T$97,2,0)),0,VLOOKUP($A15,Summary_AttrorTotal!$A$18:$T$97,2,0))</f>
        <v>74284.608498088142</v>
      </c>
      <c r="M15" s="310">
        <f>IF(ISERROR(VLOOKUP($A15,Summary_AttrorTotal!$A$18:$T$97,3,0)),0,VLOOKUP($A15,Summary_AttrorTotal!$A$18:$T$97,3,0))</f>
        <v>30703.999999999989</v>
      </c>
      <c r="N15" s="316">
        <f>IF(ISERROR(B15/L15),0,B15/L15)</f>
        <v>0.10344174402455006</v>
      </c>
      <c r="O15" s="316">
        <f>IF(ISERROR(C15/L15),0,(C15/L15))</f>
        <v>9.5235949689530128E-2</v>
      </c>
      <c r="P15" s="310">
        <f>IF(ISERROR(B15/M15*1000*4),0,B15/M15*1000*4)</f>
        <v>1001.0590746773258</v>
      </c>
      <c r="Q15" s="310">
        <f>IF(ISERROR(C15/M15*1000*4),0,C15/M15*1000*4)</f>
        <v>921.64737332339325</v>
      </c>
      <c r="R15" s="317"/>
    </row>
    <row r="16" spans="1:19" s="305" customFormat="1">
      <c r="A16" s="309" t="s">
        <v>649</v>
      </c>
      <c r="B16" s="310">
        <f>IF(ISERROR(VLOOKUP($A16,Summary_AttrorTotal!$A$18:$T$97,13,0)),0,VLOOKUP($A16,Summary_AttrorTotal!$A$18:$T$97,13,0))</f>
        <v>0</v>
      </c>
      <c r="C16" s="310">
        <f>IF(ISERROR(VLOOKUP($A16,Summary_AttrorTotal!$A$18:$T$97,19,0)),0,VLOOKUP($A16,Summary_AttrorTotal!$A$18:$T$97,19,0))</f>
        <v>10875.015073496863</v>
      </c>
      <c r="D16" s="311">
        <f>+C16-B16</f>
        <v>10875.015073496863</v>
      </c>
      <c r="E16" s="324" t="str">
        <f>IF(ISERROR(D16/B16),"-",D16/B16)</f>
        <v>-</v>
      </c>
      <c r="F16" s="310" t="str">
        <f>IF(ISERROR(VLOOKUP($A16,Analysis_LastQ_Ult_Selected!$A$21:$C$100,2,0)),0,VLOOKUP($A16,Analysis_LastQ_Ult_Selected!$A$21:$C$100,2,0))</f>
        <v/>
      </c>
      <c r="G16" s="310">
        <f>IF(ISERROR(VLOOKUP($A16,Summary_AttrorTotal!$A$18:$T$97,10,0)),0,VLOOKUP($A16,Summary_AttrorTotal!$A$18:$T$97,10,0))</f>
        <v>9744.0619999999999</v>
      </c>
      <c r="H16" s="313">
        <f>IF(ISERROR(G16-F16),0,G16-F16)</f>
        <v>0</v>
      </c>
      <c r="I16" s="313">
        <f>IF(ISERROR(B16-F16),0,B16-F16)</f>
        <v>0</v>
      </c>
      <c r="J16" s="313">
        <f t="shared" si="21"/>
        <v>1130.953073496863</v>
      </c>
      <c r="K16" s="313">
        <f t="shared" si="22"/>
        <v>1130.953073496863</v>
      </c>
      <c r="L16" s="310">
        <f>IF(ISERROR(VLOOKUP($A16,Summary_AttrorTotal!$A$18:$T$97,2,0)),0,VLOOKUP($A16,Summary_AttrorTotal!$A$18:$T$97,2,0))</f>
        <v>96653.281195406002</v>
      </c>
      <c r="M16" s="310">
        <f>IF(ISERROR(VLOOKUP($A16,Summary_AttrorTotal!$A$18:$T$97,3,0)),0,VLOOKUP($A16,Summary_AttrorTotal!$A$18:$T$97,3,0))</f>
        <v>39634</v>
      </c>
      <c r="N16" s="316">
        <f>IF(ISERROR(B16/L16),0,B16/L16)</f>
        <v>0</v>
      </c>
      <c r="O16" s="316">
        <f>IF(ISERROR(C16/L16),0,(C16/L16))</f>
        <v>0.1125157360308401</v>
      </c>
      <c r="P16" s="310">
        <f>IF(ISERROR(B16/M16*1000*4),0,B16/M16*1000*4)</f>
        <v>0</v>
      </c>
      <c r="Q16" s="310">
        <f>IF(ISERROR(C16/M16*1000*4),0,C16/M16*1000*4)</f>
        <v>1097.544035272429</v>
      </c>
    </row>
    <row r="17" spans="1:17" s="305" customFormat="1">
      <c r="A17" s="309" t="s">
        <v>650</v>
      </c>
      <c r="B17" s="310">
        <f>IF(ISERROR(VLOOKUP($A17,Summary_AttrorTotal!$A$18:$T$97,13,0)),0,VLOOKUP($A17,Summary_AttrorTotal!$A$18:$T$97,13,0))</f>
        <v>0</v>
      </c>
      <c r="C17" s="310">
        <f>IF(ISERROR(VLOOKUP($A17,Summary_AttrorTotal!$A$18:$T$97,19,0)),0,VLOOKUP($A17,Summary_AttrorTotal!$A$18:$T$97,19,0))</f>
        <v>0</v>
      </c>
      <c r="D17" s="311">
        <f>+C17-B17</f>
        <v>0</v>
      </c>
      <c r="E17" s="324" t="str">
        <f>IF(ISERROR(D17/B17),"-",D17/B17)</f>
        <v>-</v>
      </c>
      <c r="F17" s="310">
        <f>IF(ISERROR(VLOOKUP($A17,Analysis_LastQ_Ult_Selected!$A$21:$C$100,2,0)),0,VLOOKUP($A17,Analysis_LastQ_Ult_Selected!$A$21:$C$100,2,0))</f>
        <v>0</v>
      </c>
      <c r="G17" s="310">
        <f>IF(ISERROR(VLOOKUP($A17,Summary_AttrorTotal!$A$18:$T$97,10,0)),0,VLOOKUP($A17,Summary_AttrorTotal!$A$18:$T$97,10,0))</f>
        <v>0</v>
      </c>
      <c r="H17" s="313">
        <f>IF(ISERROR(G17-F17),0,G17-F17)</f>
        <v>0</v>
      </c>
      <c r="I17" s="313">
        <f>IF(ISERROR(B17-F17),0,B17-F17)</f>
        <v>0</v>
      </c>
      <c r="J17" s="313">
        <f t="shared" si="21"/>
        <v>0</v>
      </c>
      <c r="K17" s="313">
        <f t="shared" si="22"/>
        <v>0</v>
      </c>
      <c r="L17" s="310">
        <f>IF(ISERROR(VLOOKUP($A17,Summary_AttrorTotal!$A$18:$T$97,2,0)),0,VLOOKUP($A17,Summary_AttrorTotal!$A$18:$T$97,2,0))</f>
        <v>0</v>
      </c>
      <c r="M17" s="310">
        <f>IF(ISERROR(VLOOKUP($A17,Summary_AttrorTotal!$A$18:$T$97,3,0)),0,VLOOKUP($A17,Summary_AttrorTotal!$A$18:$T$97,3,0))</f>
        <v>0</v>
      </c>
      <c r="N17" s="316">
        <f>IF(ISERROR(B17/L17),0,B17/L17)</f>
        <v>0</v>
      </c>
      <c r="O17" s="316">
        <f>IF(ISERROR(C17/L17),0,(C17/L17))</f>
        <v>0</v>
      </c>
      <c r="P17" s="310">
        <f>IF(ISERROR(B17/M17*1000*4),0,B17/M17*1000*4)</f>
        <v>0</v>
      </c>
      <c r="Q17" s="310">
        <f>IF(ISERROR(C17/M17*1000*4),0,C17/M17*1000*4)</f>
        <v>0</v>
      </c>
    </row>
    <row r="18" spans="1:17" s="305" customFormat="1">
      <c r="A18" s="309" t="s">
        <v>651</v>
      </c>
      <c r="B18" s="310">
        <f>IF(ISERROR(VLOOKUP($A18,Summary_AttrorTotal!$A$18:$T$97,13,0)),0,VLOOKUP($A18,Summary_AttrorTotal!$A$18:$T$97,13,0))</f>
        <v>0</v>
      </c>
      <c r="C18" s="310">
        <f>IF(ISERROR(VLOOKUP($A18,Summary_AttrorTotal!$A$18:$T$97,19,0)),0,VLOOKUP($A18,Summary_AttrorTotal!$A$18:$T$97,19,0))</f>
        <v>0</v>
      </c>
      <c r="D18" s="311">
        <f>+C18-B18</f>
        <v>0</v>
      </c>
      <c r="E18" s="324" t="str">
        <f>IF(ISERROR(D18/B18),"-",D18/B18)</f>
        <v>-</v>
      </c>
      <c r="F18" s="310">
        <f>IF(ISERROR(VLOOKUP($A18,Analysis_LastQ_Ult_Selected!$A$21:$C$100,2,0)),0,VLOOKUP($A18,Analysis_LastQ_Ult_Selected!$A$21:$C$100,2,0))</f>
        <v>0</v>
      </c>
      <c r="G18" s="310">
        <f>IF(ISERROR(VLOOKUP($A18,Summary_AttrorTotal!$A$18:$T$97,10,0)),0,VLOOKUP($A18,Summary_AttrorTotal!$A$18:$T$97,10,0))</f>
        <v>0</v>
      </c>
      <c r="H18" s="313">
        <f>IF(ISERROR(G18-F18),0,G18-F18)</f>
        <v>0</v>
      </c>
      <c r="I18" s="313">
        <f>IF(ISERROR(B18-F18),0,B18-F18)</f>
        <v>0</v>
      </c>
      <c r="J18" s="313">
        <f t="shared" si="21"/>
        <v>0</v>
      </c>
      <c r="K18" s="313">
        <f t="shared" si="22"/>
        <v>0</v>
      </c>
      <c r="L18" s="310">
        <f>IF(ISERROR(VLOOKUP($A18,Summary_AttrorTotal!$A$18:$T$97,2,0)),0,VLOOKUP($A18,Summary_AttrorTotal!$A$18:$T$97,2,0))</f>
        <v>0</v>
      </c>
      <c r="M18" s="310">
        <f>IF(ISERROR(VLOOKUP($A18,Summary_AttrorTotal!$A$18:$T$97,3,0)),0,VLOOKUP($A18,Summary_AttrorTotal!$A$18:$T$97,3,0))</f>
        <v>0</v>
      </c>
      <c r="N18" s="316">
        <f>IF(ISERROR(B18/L18),0,B18/L18)</f>
        <v>0</v>
      </c>
      <c r="O18" s="316">
        <f>IF(ISERROR(C18/L18),0,(C18/L18))</f>
        <v>0</v>
      </c>
      <c r="P18" s="310">
        <f>IF(ISERROR(B18/M18*1000*4),0,B18/M18*1000*4)</f>
        <v>0</v>
      </c>
      <c r="Q18" s="310">
        <f>IF(ISERROR(C18/M18*1000*4),0,C18/M18*1000*4)</f>
        <v>0</v>
      </c>
    </row>
    <row r="19" spans="1:17" s="304" customFormat="1">
      <c r="A19" s="304" t="s">
        <v>242</v>
      </c>
      <c r="B19" s="354">
        <f>SUM(B15:B18)</f>
        <v>7684.12945722315</v>
      </c>
      <c r="C19" s="354">
        <f>SUM(C15:C18)</f>
        <v>17949.580311127225</v>
      </c>
      <c r="D19" s="355">
        <f>+C19-B19</f>
        <v>10265.450853904076</v>
      </c>
      <c r="E19" s="356">
        <f>IF(ISERROR(D19/B19),"-",D19/B19)</f>
        <v>1.3359289313188836</v>
      </c>
      <c r="F19" s="354">
        <f>SUM(F15:F18)</f>
        <v>6338.8419999999996</v>
      </c>
      <c r="G19" s="354">
        <f>SUM(G15:G18)</f>
        <v>18630.362000000001</v>
      </c>
      <c r="H19" s="357">
        <f>+G19-F19</f>
        <v>12291.52</v>
      </c>
      <c r="I19" s="357">
        <f t="shared" si="21"/>
        <v>1345.2874572231503</v>
      </c>
      <c r="J19" s="357">
        <f t="shared" si="21"/>
        <v>-680.7816888727757</v>
      </c>
      <c r="K19" s="357">
        <f t="shared" si="22"/>
        <v>-2026.069146095926</v>
      </c>
      <c r="L19" s="354">
        <f>SUM(L15:L18)</f>
        <v>170937.88969349413</v>
      </c>
      <c r="M19" s="354">
        <f>SUM(M15:M18)</f>
        <v>70337.999999999985</v>
      </c>
      <c r="N19" s="358">
        <f>IF(ISERROR(B19/L19),0,B19/L19)</f>
        <v>4.4952757232474522E-2</v>
      </c>
      <c r="O19" s="358">
        <f>IF(ISERROR(C19/L19),0,(C19/L19))</f>
        <v>0.10500644616189142</v>
      </c>
      <c r="P19" s="354">
        <f>IF(ISERROR(B19/M19*1000*4),0,B19/M19*1000*4)</f>
        <v>436.9831076927494</v>
      </c>
      <c r="Q19" s="354">
        <f>IF(ISERROR(C19/M19*1000*4),0,C19/M19*1000*4)</f>
        <v>1020.7614837571286</v>
      </c>
    </row>
    <row r="20" spans="1:17" s="305" customFormat="1" ht="3" customHeight="1">
      <c r="D20" s="323"/>
      <c r="H20" s="313">
        <f>+G20-F20</f>
        <v>0</v>
      </c>
      <c r="K20" s="313">
        <f t="shared" si="22"/>
        <v>0</v>
      </c>
    </row>
    <row r="21" spans="1:17" s="305" customFormat="1">
      <c r="A21" s="325" t="s">
        <v>6</v>
      </c>
      <c r="B21" s="326">
        <f ca="1">Summary_AttrorTotal!M15</f>
        <v>150222.34485895993</v>
      </c>
      <c r="C21" s="326">
        <f ca="1">Summary_AttrorTotal!S15</f>
        <v>159480.37664154149</v>
      </c>
      <c r="D21" s="327">
        <f ca="1">+C21-B21</f>
        <v>9258.0317825815582</v>
      </c>
      <c r="E21" s="328"/>
      <c r="F21" s="329">
        <f ca="1">Analysis_LastQ_Ult_Selected!B19</f>
        <v>149644.39400000003</v>
      </c>
      <c r="G21" s="326">
        <f ca="1">Summary_AttrorTotal!J15</f>
        <v>159000.30799999999</v>
      </c>
      <c r="H21" s="330">
        <f ca="1">+G21-F21</f>
        <v>9355.9139999999607</v>
      </c>
      <c r="I21" s="330">
        <f ca="1">+B21-F21</f>
        <v>577.95085895989905</v>
      </c>
      <c r="J21" s="330">
        <f ca="1">+C21-G21</f>
        <v>480.06864154149662</v>
      </c>
      <c r="K21" s="330">
        <f t="shared" ca="1" si="22"/>
        <v>-97.882217418402433</v>
      </c>
      <c r="L21" s="325"/>
      <c r="M21" s="325"/>
      <c r="N21" s="325"/>
      <c r="O21" s="325"/>
      <c r="P21" s="325"/>
      <c r="Q21" s="325"/>
    </row>
    <row r="22" spans="1:17">
      <c r="K22" s="708"/>
    </row>
    <row r="23" spans="1:17">
      <c r="K23" s="685"/>
    </row>
  </sheetData>
  <mergeCells count="3">
    <mergeCell ref="B3:E3"/>
    <mergeCell ref="F3:H3"/>
    <mergeCell ref="I3:K3"/>
  </mergeCells>
  <phoneticPr fontId="25" type="noConversion"/>
  <hyperlinks>
    <hyperlink ref="L1" location="INDEX!A1" display="&lt;&lt;&lt; Index &lt;&lt;&lt;"/>
  </hyperlinks>
  <pageMargins left="0.7" right="0.7" top="0.75" bottom="0.75" header="0.3" footer="0.3"/>
</worksheet>
</file>

<file path=xl/worksheets/sheet37.xml><?xml version="1.0" encoding="utf-8"?>
<worksheet xmlns="http://schemas.openxmlformats.org/spreadsheetml/2006/main" xmlns:r="http://schemas.openxmlformats.org/officeDocument/2006/relationships">
  <sheetPr codeName="Hoja40">
    <tabColor rgb="FFFFC000"/>
  </sheetPr>
  <dimension ref="A1:QT108"/>
  <sheetViews>
    <sheetView showGridLines="0" zoomScale="70" zoomScaleNormal="70" workbookViewId="0">
      <pane xSplit="5" ySplit="7" topLeftCell="F8" activePane="bottomRight" state="frozen"/>
      <selection pane="topRight" activeCell="F1" sqref="F1"/>
      <selection pane="bottomLeft" activeCell="A8" sqref="A8"/>
      <selection pane="bottomRight"/>
    </sheetView>
  </sheetViews>
  <sheetFormatPr baseColWidth="10" defaultRowHeight="12.75"/>
  <cols>
    <col min="1" max="1" width="11" style="565"/>
    <col min="2" max="2" width="12.28515625" style="565" bestFit="1" customWidth="1"/>
    <col min="3" max="4" width="18.85546875" style="565" customWidth="1"/>
    <col min="5" max="5" width="19" style="565" customWidth="1"/>
    <col min="6" max="6" width="6.5703125" style="565" customWidth="1"/>
    <col min="7" max="7" width="14" style="565" bestFit="1" customWidth="1"/>
    <col min="8" max="8" width="8.85546875" style="565" customWidth="1"/>
    <col min="9" max="9" width="9.5703125" style="565" customWidth="1"/>
    <col min="10" max="11" width="15" style="565" customWidth="1"/>
    <col min="12" max="12" width="10.5703125" style="565" customWidth="1"/>
    <col min="13" max="13" width="11" style="565"/>
    <col min="14" max="14" width="16" style="565" customWidth="1"/>
    <col min="15" max="15" width="14" style="565" bestFit="1" customWidth="1"/>
    <col min="16" max="16" width="21.42578125" style="565" bestFit="1" customWidth="1"/>
    <col min="17" max="17" width="15.140625" style="565" customWidth="1"/>
    <col min="18" max="18" width="19.42578125" style="565" bestFit="1" customWidth="1"/>
    <col min="19" max="19" width="14.28515625" style="565" customWidth="1"/>
    <col min="20" max="20" width="11.5703125" style="565" bestFit="1" customWidth="1"/>
    <col min="21" max="21" width="2.28515625" style="565" customWidth="1"/>
    <col min="22" max="22" width="12" style="565" customWidth="1"/>
    <col min="23" max="23" width="12.85546875" style="565" customWidth="1"/>
    <col min="24" max="69" width="11" style="565"/>
    <col min="70" max="84" width="11" style="565" customWidth="1"/>
    <col min="85" max="105" width="11" style="565" hidden="1" customWidth="1"/>
    <col min="106" max="160" width="11" style="565"/>
    <col min="161" max="167" width="11.42578125" style="565" customWidth="1"/>
    <col min="168" max="188" width="11.42578125" style="565" hidden="1" customWidth="1"/>
    <col min="189" max="243" width="11" style="565"/>
    <col min="244" max="250" width="11.42578125" style="565" customWidth="1"/>
    <col min="251" max="271" width="11.42578125" style="565" hidden="1" customWidth="1"/>
    <col min="272" max="318" width="11" style="565"/>
    <col min="319" max="333" width="11" style="565" customWidth="1"/>
    <col min="334" max="354" width="11" style="565" hidden="1" customWidth="1"/>
    <col min="355" max="355" width="11" style="565"/>
    <col min="356" max="356" width="17.7109375" style="565" bestFit="1" customWidth="1"/>
    <col min="357" max="357" width="19.5703125" style="565" bestFit="1" customWidth="1"/>
    <col min="358" max="358" width="11" style="565"/>
    <col min="359" max="359" width="13.42578125" style="565" customWidth="1"/>
    <col min="360" max="408" width="11" style="565"/>
    <col min="409" max="409" width="23.140625" style="565" customWidth="1"/>
    <col min="410" max="410" width="16.5703125" style="565" customWidth="1"/>
    <col min="411" max="419" width="11" style="565"/>
    <col min="420" max="448" width="0" style="565" hidden="1" customWidth="1"/>
    <col min="449" max="461" width="11" style="565"/>
    <col min="462" max="462" width="11" style="623"/>
    <col min="463" max="516" width="11" style="565"/>
    <col min="517" max="517" width="12.85546875" style="565" bestFit="1" customWidth="1"/>
    <col min="518" max="612" width="11" style="565"/>
    <col min="613" max="613" width="12.85546875" style="565" bestFit="1" customWidth="1"/>
    <col min="614" max="772" width="11" style="565"/>
    <col min="773" max="773" width="12.85546875" style="565" bestFit="1" customWidth="1"/>
    <col min="774" max="868" width="11" style="565"/>
    <col min="869" max="869" width="12.85546875" style="565" bestFit="1" customWidth="1"/>
    <col min="870" max="1028" width="11" style="565"/>
    <col min="1029" max="1029" width="12.85546875" style="565" bestFit="1" customWidth="1"/>
    <col min="1030" max="1124" width="11" style="565"/>
    <col min="1125" max="1125" width="12.85546875" style="565" bestFit="1" customWidth="1"/>
    <col min="1126" max="1284" width="11" style="565"/>
    <col min="1285" max="1285" width="12.85546875" style="565" bestFit="1" customWidth="1"/>
    <col min="1286" max="1380" width="11" style="565"/>
    <col min="1381" max="1381" width="12.85546875" style="565" bestFit="1" customWidth="1"/>
    <col min="1382" max="1540" width="11" style="565"/>
    <col min="1541" max="1541" width="12.85546875" style="565" bestFit="1" customWidth="1"/>
    <col min="1542" max="1636" width="11" style="565"/>
    <col min="1637" max="1637" width="12.85546875" style="565" bestFit="1" customWidth="1"/>
    <col min="1638" max="1796" width="11" style="565"/>
    <col min="1797" max="1797" width="12.85546875" style="565" bestFit="1" customWidth="1"/>
    <col min="1798" max="1892" width="11" style="565"/>
    <col min="1893" max="1893" width="12.85546875" style="565" bestFit="1" customWidth="1"/>
    <col min="1894" max="2052" width="11" style="565"/>
    <col min="2053" max="2053" width="12.85546875" style="565" bestFit="1" customWidth="1"/>
    <col min="2054" max="2148" width="11" style="565"/>
    <col min="2149" max="2149" width="12.85546875" style="565" bestFit="1" customWidth="1"/>
    <col min="2150" max="2308" width="11" style="565"/>
    <col min="2309" max="2309" width="12.85546875" style="565" bestFit="1" customWidth="1"/>
    <col min="2310" max="2404" width="11" style="565"/>
    <col min="2405" max="2405" width="12.85546875" style="565" bestFit="1" customWidth="1"/>
    <col min="2406" max="2564" width="11" style="565"/>
    <col min="2565" max="2565" width="12.85546875" style="565" bestFit="1" customWidth="1"/>
    <col min="2566" max="2660" width="11" style="565"/>
    <col min="2661" max="2661" width="12.85546875" style="565" bestFit="1" customWidth="1"/>
    <col min="2662" max="2820" width="11" style="565"/>
    <col min="2821" max="2821" width="12.85546875" style="565" bestFit="1" customWidth="1"/>
    <col min="2822" max="2916" width="11" style="565"/>
    <col min="2917" max="2917" width="12.85546875" style="565" bestFit="1" customWidth="1"/>
    <col min="2918" max="3076" width="11" style="565"/>
    <col min="3077" max="3077" width="12.85546875" style="565" bestFit="1" customWidth="1"/>
    <col min="3078" max="3172" width="11" style="565"/>
    <col min="3173" max="3173" width="12.85546875" style="565" bestFit="1" customWidth="1"/>
    <col min="3174" max="3332" width="11" style="565"/>
    <col min="3333" max="3333" width="12.85546875" style="565" bestFit="1" customWidth="1"/>
    <col min="3334" max="3428" width="11" style="565"/>
    <col min="3429" max="3429" width="12.85546875" style="565" bestFit="1" customWidth="1"/>
    <col min="3430" max="3588" width="11" style="565"/>
    <col min="3589" max="3589" width="12.85546875" style="565" bestFit="1" customWidth="1"/>
    <col min="3590" max="3684" width="11" style="565"/>
    <col min="3685" max="3685" width="12.85546875" style="565" bestFit="1" customWidth="1"/>
    <col min="3686" max="3844" width="11" style="565"/>
    <col min="3845" max="3845" width="12.85546875" style="565" bestFit="1" customWidth="1"/>
    <col min="3846" max="3940" width="11" style="565"/>
    <col min="3941" max="3941" width="12.85546875" style="565" bestFit="1" customWidth="1"/>
    <col min="3942" max="4100" width="11" style="565"/>
    <col min="4101" max="4101" width="12.85546875" style="565" bestFit="1" customWidth="1"/>
    <col min="4102" max="4196" width="11" style="565"/>
    <col min="4197" max="4197" width="12.85546875" style="565" bestFit="1" customWidth="1"/>
    <col min="4198" max="4356" width="11" style="565"/>
    <col min="4357" max="4357" width="12.85546875" style="565" bestFit="1" customWidth="1"/>
    <col min="4358" max="4452" width="11" style="565"/>
    <col min="4453" max="4453" width="12.85546875" style="565" bestFit="1" customWidth="1"/>
    <col min="4454" max="4612" width="11" style="565"/>
    <col min="4613" max="4613" width="12.85546875" style="565" bestFit="1" customWidth="1"/>
    <col min="4614" max="4708" width="11" style="565"/>
    <col min="4709" max="4709" width="12.85546875" style="565" bestFit="1" customWidth="1"/>
    <col min="4710" max="4868" width="11" style="565"/>
    <col min="4869" max="4869" width="12.85546875" style="565" bestFit="1" customWidth="1"/>
    <col min="4870" max="4964" width="11" style="565"/>
    <col min="4965" max="4965" width="12.85546875" style="565" bestFit="1" customWidth="1"/>
    <col min="4966" max="5124" width="11" style="565"/>
    <col min="5125" max="5125" width="12.85546875" style="565" bestFit="1" customWidth="1"/>
    <col min="5126" max="5220" width="11" style="565"/>
    <col min="5221" max="5221" width="12.85546875" style="565" bestFit="1" customWidth="1"/>
    <col min="5222" max="5380" width="11" style="565"/>
    <col min="5381" max="5381" width="12.85546875" style="565" bestFit="1" customWidth="1"/>
    <col min="5382" max="5476" width="11" style="565"/>
    <col min="5477" max="5477" width="12.85546875" style="565" bestFit="1" customWidth="1"/>
    <col min="5478" max="5636" width="11" style="565"/>
    <col min="5637" max="5637" width="12.85546875" style="565" bestFit="1" customWidth="1"/>
    <col min="5638" max="5732" width="11" style="565"/>
    <col min="5733" max="5733" width="12.85546875" style="565" bestFit="1" customWidth="1"/>
    <col min="5734" max="5892" width="11" style="565"/>
    <col min="5893" max="5893" width="12.85546875" style="565" bestFit="1" customWidth="1"/>
    <col min="5894" max="5988" width="11" style="565"/>
    <col min="5989" max="5989" width="12.85546875" style="565" bestFit="1" customWidth="1"/>
    <col min="5990" max="6148" width="11" style="565"/>
    <col min="6149" max="6149" width="12.85546875" style="565" bestFit="1" customWidth="1"/>
    <col min="6150" max="6244" width="11" style="565"/>
    <col min="6245" max="6245" width="12.85546875" style="565" bestFit="1" customWidth="1"/>
    <col min="6246" max="6404" width="11" style="565"/>
    <col min="6405" max="6405" width="12.85546875" style="565" bestFit="1" customWidth="1"/>
    <col min="6406" max="6500" width="11" style="565"/>
    <col min="6501" max="6501" width="12.85546875" style="565" bestFit="1" customWidth="1"/>
    <col min="6502" max="6660" width="11" style="565"/>
    <col min="6661" max="6661" width="12.85546875" style="565" bestFit="1" customWidth="1"/>
    <col min="6662" max="6756" width="11" style="565"/>
    <col min="6757" max="6757" width="12.85546875" style="565" bestFit="1" customWidth="1"/>
    <col min="6758" max="6916" width="11" style="565"/>
    <col min="6917" max="6917" width="12.85546875" style="565" bestFit="1" customWidth="1"/>
    <col min="6918" max="7012" width="11" style="565"/>
    <col min="7013" max="7013" width="12.85546875" style="565" bestFit="1" customWidth="1"/>
    <col min="7014" max="7172" width="11" style="565"/>
    <col min="7173" max="7173" width="12.85546875" style="565" bestFit="1" customWidth="1"/>
    <col min="7174" max="7268" width="11" style="565"/>
    <col min="7269" max="7269" width="12.85546875" style="565" bestFit="1" customWidth="1"/>
    <col min="7270" max="7428" width="11" style="565"/>
    <col min="7429" max="7429" width="12.85546875" style="565" bestFit="1" customWidth="1"/>
    <col min="7430" max="7524" width="11" style="565"/>
    <col min="7525" max="7525" width="12.85546875" style="565" bestFit="1" customWidth="1"/>
    <col min="7526" max="7684" width="11" style="565"/>
    <col min="7685" max="7685" width="12.85546875" style="565" bestFit="1" customWidth="1"/>
    <col min="7686" max="7780" width="11" style="565"/>
    <col min="7781" max="7781" width="12.85546875" style="565" bestFit="1" customWidth="1"/>
    <col min="7782" max="7940" width="11" style="565"/>
    <col min="7941" max="7941" width="12.85546875" style="565" bestFit="1" customWidth="1"/>
    <col min="7942" max="8036" width="11" style="565"/>
    <col min="8037" max="8037" width="12.85546875" style="565" bestFit="1" customWidth="1"/>
    <col min="8038" max="8196" width="11" style="565"/>
    <col min="8197" max="8197" width="12.85546875" style="565" bestFit="1" customWidth="1"/>
    <col min="8198" max="8292" width="11" style="565"/>
    <col min="8293" max="8293" width="12.85546875" style="565" bestFit="1" customWidth="1"/>
    <col min="8294" max="8452" width="11" style="565"/>
    <col min="8453" max="8453" width="12.85546875" style="565" bestFit="1" customWidth="1"/>
    <col min="8454" max="8548" width="11" style="565"/>
    <col min="8549" max="8549" width="12.85546875" style="565" bestFit="1" customWidth="1"/>
    <col min="8550" max="8708" width="11" style="565"/>
    <col min="8709" max="8709" width="12.85546875" style="565" bestFit="1" customWidth="1"/>
    <col min="8710" max="8804" width="11" style="565"/>
    <col min="8805" max="8805" width="12.85546875" style="565" bestFit="1" customWidth="1"/>
    <col min="8806" max="8964" width="11" style="565"/>
    <col min="8965" max="8965" width="12.85546875" style="565" bestFit="1" customWidth="1"/>
    <col min="8966" max="9060" width="11" style="565"/>
    <col min="9061" max="9061" width="12.85546875" style="565" bestFit="1" customWidth="1"/>
    <col min="9062" max="9220" width="11" style="565"/>
    <col min="9221" max="9221" width="12.85546875" style="565" bestFit="1" customWidth="1"/>
    <col min="9222" max="9316" width="11" style="565"/>
    <col min="9317" max="9317" width="12.85546875" style="565" bestFit="1" customWidth="1"/>
    <col min="9318" max="9476" width="11" style="565"/>
    <col min="9477" max="9477" width="12.85546875" style="565" bestFit="1" customWidth="1"/>
    <col min="9478" max="9572" width="11" style="565"/>
    <col min="9573" max="9573" width="12.85546875" style="565" bestFit="1" customWidth="1"/>
    <col min="9574" max="9732" width="11" style="565"/>
    <col min="9733" max="9733" width="12.85546875" style="565" bestFit="1" customWidth="1"/>
    <col min="9734" max="9828" width="11" style="565"/>
    <col min="9829" max="9829" width="12.85546875" style="565" bestFit="1" customWidth="1"/>
    <col min="9830" max="9988" width="11" style="565"/>
    <col min="9989" max="9989" width="12.85546875" style="565" bestFit="1" customWidth="1"/>
    <col min="9990" max="10084" width="11" style="565"/>
    <col min="10085" max="10085" width="12.85546875" style="565" bestFit="1" customWidth="1"/>
    <col min="10086" max="10244" width="11" style="565"/>
    <col min="10245" max="10245" width="12.85546875" style="565" bestFit="1" customWidth="1"/>
    <col min="10246" max="10340" width="11" style="565"/>
    <col min="10341" max="10341" width="12.85546875" style="565" bestFit="1" customWidth="1"/>
    <col min="10342" max="10500" width="11" style="565"/>
    <col min="10501" max="10501" width="12.85546875" style="565" bestFit="1" customWidth="1"/>
    <col min="10502" max="10596" width="11" style="565"/>
    <col min="10597" max="10597" width="12.85546875" style="565" bestFit="1" customWidth="1"/>
    <col min="10598" max="10756" width="11" style="565"/>
    <col min="10757" max="10757" width="12.85546875" style="565" bestFit="1" customWidth="1"/>
    <col min="10758" max="10852" width="11" style="565"/>
    <col min="10853" max="10853" width="12.85546875" style="565" bestFit="1" customWidth="1"/>
    <col min="10854" max="11012" width="11" style="565"/>
    <col min="11013" max="11013" width="12.85546875" style="565" bestFit="1" customWidth="1"/>
    <col min="11014" max="11108" width="11" style="565"/>
    <col min="11109" max="11109" width="12.85546875" style="565" bestFit="1" customWidth="1"/>
    <col min="11110" max="11268" width="11" style="565"/>
    <col min="11269" max="11269" width="12.85546875" style="565" bestFit="1" customWidth="1"/>
    <col min="11270" max="11364" width="11" style="565"/>
    <col min="11365" max="11365" width="12.85546875" style="565" bestFit="1" customWidth="1"/>
    <col min="11366" max="11524" width="11" style="565"/>
    <col min="11525" max="11525" width="12.85546875" style="565" bestFit="1" customWidth="1"/>
    <col min="11526" max="11620" width="11" style="565"/>
    <col min="11621" max="11621" width="12.85546875" style="565" bestFit="1" customWidth="1"/>
    <col min="11622" max="11780" width="11" style="565"/>
    <col min="11781" max="11781" width="12.85546875" style="565" bestFit="1" customWidth="1"/>
    <col min="11782" max="11876" width="11" style="565"/>
    <col min="11877" max="11877" width="12.85546875" style="565" bestFit="1" customWidth="1"/>
    <col min="11878" max="12036" width="11" style="565"/>
    <col min="12037" max="12037" width="12.85546875" style="565" bestFit="1" customWidth="1"/>
    <col min="12038" max="12132" width="11" style="565"/>
    <col min="12133" max="12133" width="12.85546875" style="565" bestFit="1" customWidth="1"/>
    <col min="12134" max="12292" width="11" style="565"/>
    <col min="12293" max="12293" width="12.85546875" style="565" bestFit="1" customWidth="1"/>
    <col min="12294" max="12388" width="11" style="565"/>
    <col min="12389" max="12389" width="12.85546875" style="565" bestFit="1" customWidth="1"/>
    <col min="12390" max="12548" width="11" style="565"/>
    <col min="12549" max="12549" width="12.85546875" style="565" bestFit="1" customWidth="1"/>
    <col min="12550" max="12644" width="11" style="565"/>
    <col min="12645" max="12645" width="12.85546875" style="565" bestFit="1" customWidth="1"/>
    <col min="12646" max="12804" width="11" style="565"/>
    <col min="12805" max="12805" width="12.85546875" style="565" bestFit="1" customWidth="1"/>
    <col min="12806" max="12900" width="11" style="565"/>
    <col min="12901" max="12901" width="12.85546875" style="565" bestFit="1" customWidth="1"/>
    <col min="12902" max="13060" width="11" style="565"/>
    <col min="13061" max="13061" width="12.85546875" style="565" bestFit="1" customWidth="1"/>
    <col min="13062" max="13156" width="11" style="565"/>
    <col min="13157" max="13157" width="12.85546875" style="565" bestFit="1" customWidth="1"/>
    <col min="13158" max="13316" width="11" style="565"/>
    <col min="13317" max="13317" width="12.85546875" style="565" bestFit="1" customWidth="1"/>
    <col min="13318" max="13412" width="11" style="565"/>
    <col min="13413" max="13413" width="12.85546875" style="565" bestFit="1" customWidth="1"/>
    <col min="13414" max="13572" width="11" style="565"/>
    <col min="13573" max="13573" width="12.85546875" style="565" bestFit="1" customWidth="1"/>
    <col min="13574" max="13668" width="11" style="565"/>
    <col min="13669" max="13669" width="12.85546875" style="565" bestFit="1" customWidth="1"/>
    <col min="13670" max="13828" width="11" style="565"/>
    <col min="13829" max="13829" width="12.85546875" style="565" bestFit="1" customWidth="1"/>
    <col min="13830" max="13924" width="11" style="565"/>
    <col min="13925" max="13925" width="12.85546875" style="565" bestFit="1" customWidth="1"/>
    <col min="13926" max="14084" width="11" style="565"/>
    <col min="14085" max="14085" width="12.85546875" style="565" bestFit="1" customWidth="1"/>
    <col min="14086" max="14180" width="11" style="565"/>
    <col min="14181" max="14181" width="12.85546875" style="565" bestFit="1" customWidth="1"/>
    <col min="14182" max="14340" width="11" style="565"/>
    <col min="14341" max="14341" width="12.85546875" style="565" bestFit="1" customWidth="1"/>
    <col min="14342" max="14436" width="11" style="565"/>
    <col min="14437" max="14437" width="12.85546875" style="565" bestFit="1" customWidth="1"/>
    <col min="14438" max="14596" width="11" style="565"/>
    <col min="14597" max="14597" width="12.85546875" style="565" bestFit="1" customWidth="1"/>
    <col min="14598" max="14692" width="11" style="565"/>
    <col min="14693" max="14693" width="12.85546875" style="565" bestFit="1" customWidth="1"/>
    <col min="14694" max="14852" width="11" style="565"/>
    <col min="14853" max="14853" width="12.85546875" style="565" bestFit="1" customWidth="1"/>
    <col min="14854" max="14948" width="11" style="565"/>
    <col min="14949" max="14949" width="12.85546875" style="565" bestFit="1" customWidth="1"/>
    <col min="14950" max="15108" width="11" style="565"/>
    <col min="15109" max="15109" width="12.85546875" style="565" bestFit="1" customWidth="1"/>
    <col min="15110" max="15204" width="11" style="565"/>
    <col min="15205" max="15205" width="12.85546875" style="565" bestFit="1" customWidth="1"/>
    <col min="15206" max="15364" width="11" style="565"/>
    <col min="15365" max="15365" width="12.85546875" style="565" bestFit="1" customWidth="1"/>
    <col min="15366" max="15460" width="11" style="565"/>
    <col min="15461" max="15461" width="12.85546875" style="565" bestFit="1" customWidth="1"/>
    <col min="15462" max="15620" width="11" style="565"/>
    <col min="15621" max="15621" width="12.85546875" style="565" bestFit="1" customWidth="1"/>
    <col min="15622" max="15716" width="11" style="565"/>
    <col min="15717" max="15717" width="12.85546875" style="565" bestFit="1" customWidth="1"/>
    <col min="15718" max="15876" width="11" style="565"/>
    <col min="15877" max="15877" width="12.85546875" style="565" bestFit="1" customWidth="1"/>
    <col min="15878" max="15972" width="11" style="565"/>
    <col min="15973" max="15973" width="12.85546875" style="565" bestFit="1" customWidth="1"/>
    <col min="15974" max="16132" width="11" style="565"/>
    <col min="16133" max="16133" width="12.85546875" style="565" bestFit="1" customWidth="1"/>
    <col min="16134" max="16228" width="11" style="565"/>
    <col min="16229" max="16229" width="12.85546875" style="565" bestFit="1" customWidth="1"/>
    <col min="16230" max="16383" width="11" style="565"/>
    <col min="16384" max="16384" width="11" style="565" customWidth="1"/>
  </cols>
  <sheetData>
    <row r="1" spans="1:462" ht="24.2" customHeight="1" thickBot="1">
      <c r="P1" s="712"/>
    </row>
    <row r="2" spans="1:462" ht="24.95" customHeight="1">
      <c r="N2" s="933" t="s">
        <v>655</v>
      </c>
      <c r="O2" s="934"/>
      <c r="P2" s="934"/>
      <c r="Q2" s="934"/>
      <c r="R2" s="934"/>
      <c r="S2" s="934"/>
      <c r="T2" s="934"/>
      <c r="U2" s="935"/>
    </row>
    <row r="3" spans="1:462" ht="13.5" thickBot="1">
      <c r="A3" s="651" t="s">
        <v>575</v>
      </c>
      <c r="B3" s="652" t="str">
        <f>+C_Period</f>
        <v>2014 Q2</v>
      </c>
      <c r="N3" s="936"/>
      <c r="O3" s="937"/>
      <c r="P3" s="937"/>
      <c r="Q3" s="937"/>
      <c r="R3" s="937"/>
      <c r="S3" s="937"/>
      <c r="T3" s="937"/>
      <c r="U3" s="938"/>
    </row>
    <row r="4" spans="1:462">
      <c r="A4" s="651" t="s">
        <v>574</v>
      </c>
      <c r="B4" s="652">
        <f>+Tot_Acc_Per</f>
        <v>62</v>
      </c>
      <c r="O4" s="657"/>
    </row>
    <row r="5" spans="1:462">
      <c r="A5" s="651" t="s">
        <v>577</v>
      </c>
      <c r="B5" s="654">
        <v>0.125</v>
      </c>
      <c r="N5" s="575"/>
      <c r="O5" s="575"/>
      <c r="P5" s="575"/>
      <c r="Q5" s="575"/>
      <c r="R5" s="575"/>
    </row>
    <row r="6" spans="1:462">
      <c r="B6" s="641"/>
      <c r="C6" s="641"/>
      <c r="E6" s="641"/>
      <c r="G6" s="762" t="s">
        <v>657</v>
      </c>
      <c r="X6" s="568" t="s">
        <v>580</v>
      </c>
      <c r="DC6" s="568" t="s">
        <v>588</v>
      </c>
      <c r="GH6" s="568" t="s">
        <v>589</v>
      </c>
      <c r="JM6" s="568" t="s">
        <v>573</v>
      </c>
      <c r="MR6" s="769" t="s">
        <v>659</v>
      </c>
      <c r="MV6" s="565" t="s">
        <v>600</v>
      </c>
    </row>
    <row r="7" spans="1:462" s="568" customFormat="1" ht="38.25">
      <c r="A7" s="766" t="s">
        <v>141</v>
      </c>
      <c r="B7" s="766" t="s">
        <v>581</v>
      </c>
      <c r="C7" s="766" t="s">
        <v>583</v>
      </c>
      <c r="D7" s="761" t="s">
        <v>656</v>
      </c>
      <c r="E7" s="761" t="s">
        <v>658</v>
      </c>
      <c r="F7" s="644"/>
      <c r="G7" s="763"/>
      <c r="I7" s="643" t="s">
        <v>141</v>
      </c>
      <c r="J7" s="643" t="s">
        <v>576</v>
      </c>
      <c r="K7" s="643" t="s">
        <v>590</v>
      </c>
      <c r="M7" s="643" t="s">
        <v>141</v>
      </c>
      <c r="N7" s="643" t="s">
        <v>152</v>
      </c>
      <c r="O7" s="643" t="s">
        <v>572</v>
      </c>
      <c r="P7" s="643" t="s">
        <v>582</v>
      </c>
      <c r="Q7" s="643" t="s">
        <v>80</v>
      </c>
      <c r="R7" s="643" t="s">
        <v>584</v>
      </c>
      <c r="S7" s="643" t="s">
        <v>587</v>
      </c>
      <c r="T7" s="643" t="s">
        <v>585</v>
      </c>
      <c r="U7" s="644"/>
      <c r="V7" s="643" t="s">
        <v>586</v>
      </c>
      <c r="W7" s="714" t="s">
        <v>654</v>
      </c>
      <c r="X7" s="645"/>
      <c r="Y7" s="646">
        <v>1</v>
      </c>
      <c r="Z7" s="646">
        <f>IF(OR(Y7=$B$4+1,Y7=""),"",Y7+1)</f>
        <v>2</v>
      </c>
      <c r="AA7" s="646">
        <f t="shared" ref="AA7:CM7" si="0">IF(OR(Z7=$B$4+1,Z7=""),"",Z7+1)</f>
        <v>3</v>
      </c>
      <c r="AB7" s="646">
        <f t="shared" si="0"/>
        <v>4</v>
      </c>
      <c r="AC7" s="646">
        <f t="shared" si="0"/>
        <v>5</v>
      </c>
      <c r="AD7" s="646">
        <f t="shared" si="0"/>
        <v>6</v>
      </c>
      <c r="AE7" s="646">
        <f t="shared" si="0"/>
        <v>7</v>
      </c>
      <c r="AF7" s="646">
        <f t="shared" si="0"/>
        <v>8</v>
      </c>
      <c r="AG7" s="646">
        <f t="shared" si="0"/>
        <v>9</v>
      </c>
      <c r="AH7" s="646">
        <f t="shared" si="0"/>
        <v>10</v>
      </c>
      <c r="AI7" s="646">
        <f t="shared" si="0"/>
        <v>11</v>
      </c>
      <c r="AJ7" s="646">
        <f t="shared" si="0"/>
        <v>12</v>
      </c>
      <c r="AK7" s="646">
        <f t="shared" si="0"/>
        <v>13</v>
      </c>
      <c r="AL7" s="646">
        <f t="shared" si="0"/>
        <v>14</v>
      </c>
      <c r="AM7" s="646">
        <f t="shared" si="0"/>
        <v>15</v>
      </c>
      <c r="AN7" s="646">
        <f t="shared" si="0"/>
        <v>16</v>
      </c>
      <c r="AO7" s="646">
        <f t="shared" si="0"/>
        <v>17</v>
      </c>
      <c r="AP7" s="646">
        <f t="shared" si="0"/>
        <v>18</v>
      </c>
      <c r="AQ7" s="646">
        <f t="shared" si="0"/>
        <v>19</v>
      </c>
      <c r="AR7" s="646">
        <f t="shared" si="0"/>
        <v>20</v>
      </c>
      <c r="AS7" s="646">
        <f t="shared" si="0"/>
        <v>21</v>
      </c>
      <c r="AT7" s="646">
        <f t="shared" si="0"/>
        <v>22</v>
      </c>
      <c r="AU7" s="646">
        <f t="shared" si="0"/>
        <v>23</v>
      </c>
      <c r="AV7" s="646">
        <f t="shared" si="0"/>
        <v>24</v>
      </c>
      <c r="AW7" s="646">
        <f t="shared" si="0"/>
        <v>25</v>
      </c>
      <c r="AX7" s="646">
        <f t="shared" si="0"/>
        <v>26</v>
      </c>
      <c r="AY7" s="646">
        <f t="shared" si="0"/>
        <v>27</v>
      </c>
      <c r="AZ7" s="646">
        <f t="shared" si="0"/>
        <v>28</v>
      </c>
      <c r="BA7" s="646">
        <f t="shared" si="0"/>
        <v>29</v>
      </c>
      <c r="BB7" s="646">
        <f t="shared" si="0"/>
        <v>30</v>
      </c>
      <c r="BC7" s="646">
        <f t="shared" si="0"/>
        <v>31</v>
      </c>
      <c r="BD7" s="646">
        <f t="shared" si="0"/>
        <v>32</v>
      </c>
      <c r="BE7" s="646">
        <f t="shared" si="0"/>
        <v>33</v>
      </c>
      <c r="BF7" s="646">
        <f t="shared" si="0"/>
        <v>34</v>
      </c>
      <c r="BG7" s="646">
        <f t="shared" si="0"/>
        <v>35</v>
      </c>
      <c r="BH7" s="646">
        <f t="shared" si="0"/>
        <v>36</v>
      </c>
      <c r="BI7" s="646">
        <f t="shared" si="0"/>
        <v>37</v>
      </c>
      <c r="BJ7" s="646">
        <f t="shared" si="0"/>
        <v>38</v>
      </c>
      <c r="BK7" s="646">
        <f t="shared" si="0"/>
        <v>39</v>
      </c>
      <c r="BL7" s="646">
        <f t="shared" si="0"/>
        <v>40</v>
      </c>
      <c r="BM7" s="646">
        <f t="shared" si="0"/>
        <v>41</v>
      </c>
      <c r="BN7" s="646">
        <f t="shared" si="0"/>
        <v>42</v>
      </c>
      <c r="BO7" s="646">
        <f t="shared" si="0"/>
        <v>43</v>
      </c>
      <c r="BP7" s="646">
        <f t="shared" si="0"/>
        <v>44</v>
      </c>
      <c r="BQ7" s="646">
        <f t="shared" si="0"/>
        <v>45</v>
      </c>
      <c r="BR7" s="646">
        <f t="shared" si="0"/>
        <v>46</v>
      </c>
      <c r="BS7" s="646">
        <f t="shared" si="0"/>
        <v>47</v>
      </c>
      <c r="BT7" s="646">
        <f t="shared" si="0"/>
        <v>48</v>
      </c>
      <c r="BU7" s="646">
        <f t="shared" si="0"/>
        <v>49</v>
      </c>
      <c r="BV7" s="646">
        <f t="shared" si="0"/>
        <v>50</v>
      </c>
      <c r="BW7" s="646">
        <f t="shared" si="0"/>
        <v>51</v>
      </c>
      <c r="BX7" s="646">
        <f t="shared" si="0"/>
        <v>52</v>
      </c>
      <c r="BY7" s="646">
        <f t="shared" si="0"/>
        <v>53</v>
      </c>
      <c r="BZ7" s="646">
        <f t="shared" si="0"/>
        <v>54</v>
      </c>
      <c r="CA7" s="646">
        <f t="shared" si="0"/>
        <v>55</v>
      </c>
      <c r="CB7" s="646">
        <f t="shared" si="0"/>
        <v>56</v>
      </c>
      <c r="CC7" s="646">
        <f t="shared" si="0"/>
        <v>57</v>
      </c>
      <c r="CD7" s="646">
        <f t="shared" si="0"/>
        <v>58</v>
      </c>
      <c r="CE7" s="646">
        <f t="shared" si="0"/>
        <v>59</v>
      </c>
      <c r="CF7" s="646">
        <f t="shared" si="0"/>
        <v>60</v>
      </c>
      <c r="CG7" s="646">
        <f t="shared" si="0"/>
        <v>61</v>
      </c>
      <c r="CH7" s="646">
        <f t="shared" si="0"/>
        <v>62</v>
      </c>
      <c r="CI7" s="646">
        <f t="shared" si="0"/>
        <v>63</v>
      </c>
      <c r="CJ7" s="646" t="str">
        <f t="shared" si="0"/>
        <v/>
      </c>
      <c r="CK7" s="646" t="str">
        <f t="shared" si="0"/>
        <v/>
      </c>
      <c r="CL7" s="646" t="str">
        <f t="shared" si="0"/>
        <v/>
      </c>
      <c r="CM7" s="646" t="str">
        <f t="shared" si="0"/>
        <v/>
      </c>
      <c r="CN7" s="646" t="str">
        <f t="shared" ref="CN7:DA7" si="1">IF(OR(CM7=$B$4+1,CM7=""),"",CM7+1)</f>
        <v/>
      </c>
      <c r="CO7" s="646" t="str">
        <f t="shared" si="1"/>
        <v/>
      </c>
      <c r="CP7" s="646" t="str">
        <f t="shared" si="1"/>
        <v/>
      </c>
      <c r="CQ7" s="646" t="str">
        <f t="shared" si="1"/>
        <v/>
      </c>
      <c r="CR7" s="646" t="str">
        <f t="shared" si="1"/>
        <v/>
      </c>
      <c r="CS7" s="646" t="str">
        <f t="shared" si="1"/>
        <v/>
      </c>
      <c r="CT7" s="646" t="str">
        <f t="shared" si="1"/>
        <v/>
      </c>
      <c r="CU7" s="646" t="str">
        <f t="shared" si="1"/>
        <v/>
      </c>
      <c r="CV7" s="646" t="str">
        <f t="shared" si="1"/>
        <v/>
      </c>
      <c r="CW7" s="646" t="str">
        <f t="shared" si="1"/>
        <v/>
      </c>
      <c r="CX7" s="646" t="str">
        <f t="shared" si="1"/>
        <v/>
      </c>
      <c r="CY7" s="646" t="str">
        <f t="shared" si="1"/>
        <v/>
      </c>
      <c r="CZ7" s="646" t="str">
        <f t="shared" si="1"/>
        <v/>
      </c>
      <c r="DA7" s="647" t="str">
        <f t="shared" si="1"/>
        <v/>
      </c>
      <c r="DB7" s="648"/>
      <c r="DC7" s="645"/>
      <c r="DD7" s="646">
        <f>+Y$7</f>
        <v>1</v>
      </c>
      <c r="DE7" s="646">
        <f t="shared" ref="DE7:FP7" si="2">+Z$7</f>
        <v>2</v>
      </c>
      <c r="DF7" s="646">
        <f t="shared" si="2"/>
        <v>3</v>
      </c>
      <c r="DG7" s="646">
        <f t="shared" si="2"/>
        <v>4</v>
      </c>
      <c r="DH7" s="646">
        <f t="shared" si="2"/>
        <v>5</v>
      </c>
      <c r="DI7" s="646">
        <f t="shared" si="2"/>
        <v>6</v>
      </c>
      <c r="DJ7" s="646">
        <f t="shared" si="2"/>
        <v>7</v>
      </c>
      <c r="DK7" s="646">
        <f t="shared" si="2"/>
        <v>8</v>
      </c>
      <c r="DL7" s="646">
        <f t="shared" si="2"/>
        <v>9</v>
      </c>
      <c r="DM7" s="646">
        <f t="shared" si="2"/>
        <v>10</v>
      </c>
      <c r="DN7" s="646">
        <f t="shared" si="2"/>
        <v>11</v>
      </c>
      <c r="DO7" s="646">
        <f t="shared" si="2"/>
        <v>12</v>
      </c>
      <c r="DP7" s="646">
        <f t="shared" si="2"/>
        <v>13</v>
      </c>
      <c r="DQ7" s="646">
        <f t="shared" si="2"/>
        <v>14</v>
      </c>
      <c r="DR7" s="646">
        <f t="shared" si="2"/>
        <v>15</v>
      </c>
      <c r="DS7" s="646">
        <f t="shared" si="2"/>
        <v>16</v>
      </c>
      <c r="DT7" s="646">
        <f t="shared" si="2"/>
        <v>17</v>
      </c>
      <c r="DU7" s="646">
        <f t="shared" si="2"/>
        <v>18</v>
      </c>
      <c r="DV7" s="646">
        <f t="shared" si="2"/>
        <v>19</v>
      </c>
      <c r="DW7" s="646">
        <f t="shared" si="2"/>
        <v>20</v>
      </c>
      <c r="DX7" s="646">
        <f t="shared" si="2"/>
        <v>21</v>
      </c>
      <c r="DY7" s="646">
        <f t="shared" si="2"/>
        <v>22</v>
      </c>
      <c r="DZ7" s="646">
        <f t="shared" si="2"/>
        <v>23</v>
      </c>
      <c r="EA7" s="646">
        <f t="shared" si="2"/>
        <v>24</v>
      </c>
      <c r="EB7" s="646">
        <f t="shared" si="2"/>
        <v>25</v>
      </c>
      <c r="EC7" s="646">
        <f t="shared" si="2"/>
        <v>26</v>
      </c>
      <c r="ED7" s="646">
        <f t="shared" si="2"/>
        <v>27</v>
      </c>
      <c r="EE7" s="646">
        <f t="shared" si="2"/>
        <v>28</v>
      </c>
      <c r="EF7" s="646">
        <f t="shared" si="2"/>
        <v>29</v>
      </c>
      <c r="EG7" s="646">
        <f t="shared" si="2"/>
        <v>30</v>
      </c>
      <c r="EH7" s="646">
        <f t="shared" si="2"/>
        <v>31</v>
      </c>
      <c r="EI7" s="646">
        <f t="shared" si="2"/>
        <v>32</v>
      </c>
      <c r="EJ7" s="646">
        <f t="shared" si="2"/>
        <v>33</v>
      </c>
      <c r="EK7" s="646">
        <f t="shared" si="2"/>
        <v>34</v>
      </c>
      <c r="EL7" s="646">
        <f t="shared" si="2"/>
        <v>35</v>
      </c>
      <c r="EM7" s="646">
        <f t="shared" si="2"/>
        <v>36</v>
      </c>
      <c r="EN7" s="646">
        <f t="shared" si="2"/>
        <v>37</v>
      </c>
      <c r="EO7" s="646">
        <f t="shared" si="2"/>
        <v>38</v>
      </c>
      <c r="EP7" s="646">
        <f t="shared" si="2"/>
        <v>39</v>
      </c>
      <c r="EQ7" s="646">
        <f t="shared" si="2"/>
        <v>40</v>
      </c>
      <c r="ER7" s="646">
        <f t="shared" si="2"/>
        <v>41</v>
      </c>
      <c r="ES7" s="646">
        <f t="shared" si="2"/>
        <v>42</v>
      </c>
      <c r="ET7" s="646">
        <f t="shared" si="2"/>
        <v>43</v>
      </c>
      <c r="EU7" s="646">
        <f t="shared" si="2"/>
        <v>44</v>
      </c>
      <c r="EV7" s="646">
        <f t="shared" si="2"/>
        <v>45</v>
      </c>
      <c r="EW7" s="646">
        <f t="shared" si="2"/>
        <v>46</v>
      </c>
      <c r="EX7" s="646">
        <f t="shared" si="2"/>
        <v>47</v>
      </c>
      <c r="EY7" s="646">
        <f t="shared" si="2"/>
        <v>48</v>
      </c>
      <c r="EZ7" s="646">
        <f t="shared" si="2"/>
        <v>49</v>
      </c>
      <c r="FA7" s="646">
        <f t="shared" si="2"/>
        <v>50</v>
      </c>
      <c r="FB7" s="646">
        <f t="shared" si="2"/>
        <v>51</v>
      </c>
      <c r="FC7" s="646">
        <f t="shared" si="2"/>
        <v>52</v>
      </c>
      <c r="FD7" s="646">
        <f t="shared" si="2"/>
        <v>53</v>
      </c>
      <c r="FE7" s="646">
        <f t="shared" si="2"/>
        <v>54</v>
      </c>
      <c r="FF7" s="646">
        <f t="shared" si="2"/>
        <v>55</v>
      </c>
      <c r="FG7" s="646">
        <f t="shared" si="2"/>
        <v>56</v>
      </c>
      <c r="FH7" s="646">
        <f t="shared" si="2"/>
        <v>57</v>
      </c>
      <c r="FI7" s="646">
        <f t="shared" si="2"/>
        <v>58</v>
      </c>
      <c r="FJ7" s="646">
        <f t="shared" si="2"/>
        <v>59</v>
      </c>
      <c r="FK7" s="646">
        <f t="shared" si="2"/>
        <v>60</v>
      </c>
      <c r="FL7" s="646">
        <f t="shared" si="2"/>
        <v>61</v>
      </c>
      <c r="FM7" s="646">
        <f t="shared" si="2"/>
        <v>62</v>
      </c>
      <c r="FN7" s="646">
        <f t="shared" si="2"/>
        <v>63</v>
      </c>
      <c r="FO7" s="646" t="str">
        <f t="shared" si="2"/>
        <v/>
      </c>
      <c r="FP7" s="646" t="str">
        <f t="shared" si="2"/>
        <v/>
      </c>
      <c r="FQ7" s="646" t="str">
        <f t="shared" ref="FQ7:GF7" si="3">+CL$7</f>
        <v/>
      </c>
      <c r="FR7" s="646" t="str">
        <f t="shared" si="3"/>
        <v/>
      </c>
      <c r="FS7" s="646" t="str">
        <f t="shared" si="3"/>
        <v/>
      </c>
      <c r="FT7" s="646" t="str">
        <f t="shared" si="3"/>
        <v/>
      </c>
      <c r="FU7" s="646" t="str">
        <f t="shared" si="3"/>
        <v/>
      </c>
      <c r="FV7" s="646" t="str">
        <f t="shared" si="3"/>
        <v/>
      </c>
      <c r="FW7" s="646" t="str">
        <f t="shared" si="3"/>
        <v/>
      </c>
      <c r="FX7" s="646" t="str">
        <f t="shared" si="3"/>
        <v/>
      </c>
      <c r="FY7" s="646" t="str">
        <f t="shared" si="3"/>
        <v/>
      </c>
      <c r="FZ7" s="646" t="str">
        <f t="shared" si="3"/>
        <v/>
      </c>
      <c r="GA7" s="646" t="str">
        <f t="shared" si="3"/>
        <v/>
      </c>
      <c r="GB7" s="646" t="str">
        <f t="shared" si="3"/>
        <v/>
      </c>
      <c r="GC7" s="646" t="str">
        <f t="shared" si="3"/>
        <v/>
      </c>
      <c r="GD7" s="646" t="str">
        <f t="shared" si="3"/>
        <v/>
      </c>
      <c r="GE7" s="646" t="str">
        <f t="shared" si="3"/>
        <v/>
      </c>
      <c r="GF7" s="646" t="str">
        <f t="shared" si="3"/>
        <v/>
      </c>
      <c r="GG7" s="649"/>
      <c r="GH7" s="645"/>
      <c r="GI7" s="646">
        <f>+DD$7</f>
        <v>1</v>
      </c>
      <c r="GJ7" s="646">
        <f t="shared" ref="GJ7" si="4">+DE$7</f>
        <v>2</v>
      </c>
      <c r="GK7" s="646">
        <f t="shared" ref="GK7" si="5">+DF$7</f>
        <v>3</v>
      </c>
      <c r="GL7" s="646">
        <f t="shared" ref="GL7" si="6">+DG$7</f>
        <v>4</v>
      </c>
      <c r="GM7" s="646">
        <f t="shared" ref="GM7" si="7">+DH$7</f>
        <v>5</v>
      </c>
      <c r="GN7" s="646">
        <f t="shared" ref="GN7" si="8">+DI$7</f>
        <v>6</v>
      </c>
      <c r="GO7" s="646">
        <f t="shared" ref="GO7" si="9">+DJ$7</f>
        <v>7</v>
      </c>
      <c r="GP7" s="646">
        <f t="shared" ref="GP7" si="10">+DK$7</f>
        <v>8</v>
      </c>
      <c r="GQ7" s="646">
        <f t="shared" ref="GQ7" si="11">+DL$7</f>
        <v>9</v>
      </c>
      <c r="GR7" s="646">
        <f t="shared" ref="GR7" si="12">+DM$7</f>
        <v>10</v>
      </c>
      <c r="GS7" s="646">
        <f t="shared" ref="GS7" si="13">+DN$7</f>
        <v>11</v>
      </c>
      <c r="GT7" s="646">
        <f t="shared" ref="GT7" si="14">+DO$7</f>
        <v>12</v>
      </c>
      <c r="GU7" s="646">
        <f t="shared" ref="GU7" si="15">+DP$7</f>
        <v>13</v>
      </c>
      <c r="GV7" s="646">
        <f t="shared" ref="GV7" si="16">+DQ$7</f>
        <v>14</v>
      </c>
      <c r="GW7" s="646">
        <f t="shared" ref="GW7" si="17">+DR$7</f>
        <v>15</v>
      </c>
      <c r="GX7" s="646">
        <f t="shared" ref="GX7" si="18">+DS$7</f>
        <v>16</v>
      </c>
      <c r="GY7" s="646">
        <f t="shared" ref="GY7" si="19">+DT$7</f>
        <v>17</v>
      </c>
      <c r="GZ7" s="646">
        <f t="shared" ref="GZ7" si="20">+DU$7</f>
        <v>18</v>
      </c>
      <c r="HA7" s="646">
        <f t="shared" ref="HA7" si="21">+DV$7</f>
        <v>19</v>
      </c>
      <c r="HB7" s="646">
        <f t="shared" ref="HB7" si="22">+DW$7</f>
        <v>20</v>
      </c>
      <c r="HC7" s="646">
        <f t="shared" ref="HC7" si="23">+DX$7</f>
        <v>21</v>
      </c>
      <c r="HD7" s="646">
        <f t="shared" ref="HD7" si="24">+DY$7</f>
        <v>22</v>
      </c>
      <c r="HE7" s="646">
        <f t="shared" ref="HE7" si="25">+DZ$7</f>
        <v>23</v>
      </c>
      <c r="HF7" s="646">
        <f t="shared" ref="HF7" si="26">+EA$7</f>
        <v>24</v>
      </c>
      <c r="HG7" s="646">
        <f t="shared" ref="HG7" si="27">+EB$7</f>
        <v>25</v>
      </c>
      <c r="HH7" s="646">
        <f t="shared" ref="HH7" si="28">+EC$7</f>
        <v>26</v>
      </c>
      <c r="HI7" s="646">
        <f t="shared" ref="HI7" si="29">+ED$7</f>
        <v>27</v>
      </c>
      <c r="HJ7" s="646">
        <f t="shared" ref="HJ7" si="30">+EE$7</f>
        <v>28</v>
      </c>
      <c r="HK7" s="646">
        <f t="shared" ref="HK7" si="31">+EF$7</f>
        <v>29</v>
      </c>
      <c r="HL7" s="646">
        <f t="shared" ref="HL7" si="32">+EG$7</f>
        <v>30</v>
      </c>
      <c r="HM7" s="646">
        <f t="shared" ref="HM7" si="33">+EH$7</f>
        <v>31</v>
      </c>
      <c r="HN7" s="646">
        <f t="shared" ref="HN7" si="34">+EI$7</f>
        <v>32</v>
      </c>
      <c r="HO7" s="646">
        <f t="shared" ref="HO7" si="35">+EJ$7</f>
        <v>33</v>
      </c>
      <c r="HP7" s="646">
        <f t="shared" ref="HP7" si="36">+EK$7</f>
        <v>34</v>
      </c>
      <c r="HQ7" s="646">
        <f t="shared" ref="HQ7" si="37">+EL$7</f>
        <v>35</v>
      </c>
      <c r="HR7" s="646">
        <f t="shared" ref="HR7" si="38">+EM$7</f>
        <v>36</v>
      </c>
      <c r="HS7" s="646">
        <f t="shared" ref="HS7" si="39">+EN$7</f>
        <v>37</v>
      </c>
      <c r="HT7" s="646">
        <f t="shared" ref="HT7" si="40">+EO$7</f>
        <v>38</v>
      </c>
      <c r="HU7" s="646">
        <f t="shared" ref="HU7" si="41">+EP$7</f>
        <v>39</v>
      </c>
      <c r="HV7" s="646">
        <f t="shared" ref="HV7" si="42">+EQ$7</f>
        <v>40</v>
      </c>
      <c r="HW7" s="646">
        <f t="shared" ref="HW7" si="43">+ER$7</f>
        <v>41</v>
      </c>
      <c r="HX7" s="646">
        <f t="shared" ref="HX7" si="44">+ES$7</f>
        <v>42</v>
      </c>
      <c r="HY7" s="646">
        <f t="shared" ref="HY7" si="45">+ET$7</f>
        <v>43</v>
      </c>
      <c r="HZ7" s="646">
        <f t="shared" ref="HZ7" si="46">+EU$7</f>
        <v>44</v>
      </c>
      <c r="IA7" s="646">
        <f t="shared" ref="IA7" si="47">+EV$7</f>
        <v>45</v>
      </c>
      <c r="IB7" s="646">
        <f t="shared" ref="IB7" si="48">+EW$7</f>
        <v>46</v>
      </c>
      <c r="IC7" s="646">
        <f t="shared" ref="IC7" si="49">+EX$7</f>
        <v>47</v>
      </c>
      <c r="ID7" s="646">
        <f t="shared" ref="ID7" si="50">+EY$7</f>
        <v>48</v>
      </c>
      <c r="IE7" s="646">
        <f t="shared" ref="IE7" si="51">+EZ$7</f>
        <v>49</v>
      </c>
      <c r="IF7" s="646">
        <f t="shared" ref="IF7" si="52">+FA$7</f>
        <v>50</v>
      </c>
      <c r="IG7" s="646">
        <f t="shared" ref="IG7" si="53">+FB$7</f>
        <v>51</v>
      </c>
      <c r="IH7" s="646">
        <f t="shared" ref="IH7" si="54">+FC$7</f>
        <v>52</v>
      </c>
      <c r="II7" s="646">
        <f t="shared" ref="II7" si="55">+FD$7</f>
        <v>53</v>
      </c>
      <c r="IJ7" s="646">
        <f t="shared" ref="IJ7" si="56">+FE$7</f>
        <v>54</v>
      </c>
      <c r="IK7" s="646">
        <f t="shared" ref="IK7" si="57">+FF$7</f>
        <v>55</v>
      </c>
      <c r="IL7" s="646">
        <f t="shared" ref="IL7" si="58">+FG$7</f>
        <v>56</v>
      </c>
      <c r="IM7" s="646">
        <f t="shared" ref="IM7" si="59">+FH$7</f>
        <v>57</v>
      </c>
      <c r="IN7" s="646">
        <f t="shared" ref="IN7" si="60">+FI$7</f>
        <v>58</v>
      </c>
      <c r="IO7" s="646">
        <f t="shared" ref="IO7" si="61">+FJ$7</f>
        <v>59</v>
      </c>
      <c r="IP7" s="646">
        <f t="shared" ref="IP7" si="62">+FK$7</f>
        <v>60</v>
      </c>
      <c r="IQ7" s="646">
        <f t="shared" ref="IQ7" si="63">+FL$7</f>
        <v>61</v>
      </c>
      <c r="IR7" s="646">
        <f t="shared" ref="IR7" si="64">+FM$7</f>
        <v>62</v>
      </c>
      <c r="IS7" s="646">
        <f t="shared" ref="IS7" si="65">+FN$7</f>
        <v>63</v>
      </c>
      <c r="IT7" s="646" t="str">
        <f t="shared" ref="IT7" si="66">+FO$7</f>
        <v/>
      </c>
      <c r="IU7" s="646" t="str">
        <f t="shared" ref="IU7" si="67">+FP$7</f>
        <v/>
      </c>
      <c r="IV7" s="646" t="str">
        <f t="shared" ref="IV7" si="68">+FQ$7</f>
        <v/>
      </c>
      <c r="IW7" s="646" t="str">
        <f t="shared" ref="IW7" si="69">+FR$7</f>
        <v/>
      </c>
      <c r="IX7" s="646" t="str">
        <f t="shared" ref="IX7" si="70">+FS$7</f>
        <v/>
      </c>
      <c r="IY7" s="646" t="str">
        <f t="shared" ref="IY7" si="71">+FT$7</f>
        <v/>
      </c>
      <c r="IZ7" s="646" t="str">
        <f t="shared" ref="IZ7" si="72">+FU$7</f>
        <v/>
      </c>
      <c r="JA7" s="646" t="str">
        <f t="shared" ref="JA7" si="73">+FV$7</f>
        <v/>
      </c>
      <c r="JB7" s="646" t="str">
        <f t="shared" ref="JB7" si="74">+FW$7</f>
        <v/>
      </c>
      <c r="JC7" s="646" t="str">
        <f t="shared" ref="JC7" si="75">+FX$7</f>
        <v/>
      </c>
      <c r="JD7" s="646" t="str">
        <f t="shared" ref="JD7" si="76">+FY$7</f>
        <v/>
      </c>
      <c r="JE7" s="646" t="str">
        <f t="shared" ref="JE7" si="77">+FZ$7</f>
        <v/>
      </c>
      <c r="JF7" s="646" t="str">
        <f t="shared" ref="JF7" si="78">+GA$7</f>
        <v/>
      </c>
      <c r="JG7" s="646" t="str">
        <f t="shared" ref="JG7" si="79">+GB$7</f>
        <v/>
      </c>
      <c r="JH7" s="646" t="str">
        <f t="shared" ref="JH7" si="80">+GC$7</f>
        <v/>
      </c>
      <c r="JI7" s="646" t="str">
        <f t="shared" ref="JI7" si="81">+GD$7</f>
        <v/>
      </c>
      <c r="JJ7" s="646" t="str">
        <f t="shared" ref="JJ7" si="82">+GE$7</f>
        <v/>
      </c>
      <c r="JK7" s="646" t="str">
        <f t="shared" ref="JK7" si="83">+GF$7</f>
        <v/>
      </c>
      <c r="JL7" s="649"/>
      <c r="JM7" s="645"/>
      <c r="JN7" s="646">
        <f>+Y7</f>
        <v>1</v>
      </c>
      <c r="JO7" s="646">
        <f t="shared" ref="JO7:LN7" si="84">+Z7</f>
        <v>2</v>
      </c>
      <c r="JP7" s="646">
        <f t="shared" si="84"/>
        <v>3</v>
      </c>
      <c r="JQ7" s="646">
        <f t="shared" si="84"/>
        <v>4</v>
      </c>
      <c r="JR7" s="646">
        <f t="shared" si="84"/>
        <v>5</v>
      </c>
      <c r="JS7" s="646">
        <f t="shared" si="84"/>
        <v>6</v>
      </c>
      <c r="JT7" s="646">
        <f t="shared" si="84"/>
        <v>7</v>
      </c>
      <c r="JU7" s="646">
        <f t="shared" si="84"/>
        <v>8</v>
      </c>
      <c r="JV7" s="646">
        <f t="shared" si="84"/>
        <v>9</v>
      </c>
      <c r="JW7" s="646">
        <f t="shared" si="84"/>
        <v>10</v>
      </c>
      <c r="JX7" s="646">
        <f t="shared" si="84"/>
        <v>11</v>
      </c>
      <c r="JY7" s="646">
        <f t="shared" si="84"/>
        <v>12</v>
      </c>
      <c r="JZ7" s="646">
        <f t="shared" si="84"/>
        <v>13</v>
      </c>
      <c r="KA7" s="646">
        <f t="shared" si="84"/>
        <v>14</v>
      </c>
      <c r="KB7" s="646">
        <f t="shared" si="84"/>
        <v>15</v>
      </c>
      <c r="KC7" s="646">
        <f t="shared" si="84"/>
        <v>16</v>
      </c>
      <c r="KD7" s="646">
        <f t="shared" si="84"/>
        <v>17</v>
      </c>
      <c r="KE7" s="646">
        <f t="shared" si="84"/>
        <v>18</v>
      </c>
      <c r="KF7" s="646">
        <f t="shared" si="84"/>
        <v>19</v>
      </c>
      <c r="KG7" s="646">
        <f t="shared" si="84"/>
        <v>20</v>
      </c>
      <c r="KH7" s="646">
        <f t="shared" si="84"/>
        <v>21</v>
      </c>
      <c r="KI7" s="646">
        <f t="shared" si="84"/>
        <v>22</v>
      </c>
      <c r="KJ7" s="646">
        <f t="shared" si="84"/>
        <v>23</v>
      </c>
      <c r="KK7" s="646">
        <f t="shared" si="84"/>
        <v>24</v>
      </c>
      <c r="KL7" s="646">
        <f t="shared" si="84"/>
        <v>25</v>
      </c>
      <c r="KM7" s="646">
        <f t="shared" si="84"/>
        <v>26</v>
      </c>
      <c r="KN7" s="646">
        <f t="shared" si="84"/>
        <v>27</v>
      </c>
      <c r="KO7" s="646">
        <f t="shared" si="84"/>
        <v>28</v>
      </c>
      <c r="KP7" s="646">
        <f t="shared" si="84"/>
        <v>29</v>
      </c>
      <c r="KQ7" s="646">
        <f t="shared" si="84"/>
        <v>30</v>
      </c>
      <c r="KR7" s="646">
        <f t="shared" si="84"/>
        <v>31</v>
      </c>
      <c r="KS7" s="646">
        <f t="shared" si="84"/>
        <v>32</v>
      </c>
      <c r="KT7" s="646">
        <f t="shared" si="84"/>
        <v>33</v>
      </c>
      <c r="KU7" s="646">
        <f t="shared" si="84"/>
        <v>34</v>
      </c>
      <c r="KV7" s="646">
        <f t="shared" si="84"/>
        <v>35</v>
      </c>
      <c r="KW7" s="646">
        <f t="shared" si="84"/>
        <v>36</v>
      </c>
      <c r="KX7" s="646">
        <f t="shared" si="84"/>
        <v>37</v>
      </c>
      <c r="KY7" s="646">
        <f t="shared" si="84"/>
        <v>38</v>
      </c>
      <c r="KZ7" s="646">
        <f t="shared" si="84"/>
        <v>39</v>
      </c>
      <c r="LA7" s="646">
        <f t="shared" si="84"/>
        <v>40</v>
      </c>
      <c r="LB7" s="646">
        <f t="shared" si="84"/>
        <v>41</v>
      </c>
      <c r="LC7" s="646">
        <f t="shared" si="84"/>
        <v>42</v>
      </c>
      <c r="LD7" s="646">
        <f t="shared" si="84"/>
        <v>43</v>
      </c>
      <c r="LE7" s="646">
        <f t="shared" si="84"/>
        <v>44</v>
      </c>
      <c r="LF7" s="646">
        <f t="shared" si="84"/>
        <v>45</v>
      </c>
      <c r="LG7" s="646">
        <f t="shared" si="84"/>
        <v>46</v>
      </c>
      <c r="LH7" s="646">
        <f t="shared" si="84"/>
        <v>47</v>
      </c>
      <c r="LI7" s="646">
        <f t="shared" si="84"/>
        <v>48</v>
      </c>
      <c r="LJ7" s="646">
        <f t="shared" si="84"/>
        <v>49</v>
      </c>
      <c r="LK7" s="646">
        <f t="shared" si="84"/>
        <v>50</v>
      </c>
      <c r="LL7" s="646">
        <f t="shared" si="84"/>
        <v>51</v>
      </c>
      <c r="LM7" s="646">
        <f t="shared" si="84"/>
        <v>52</v>
      </c>
      <c r="LN7" s="646">
        <f t="shared" si="84"/>
        <v>53</v>
      </c>
      <c r="LO7" s="646">
        <f t="shared" ref="LO7" si="85">+BZ7</f>
        <v>54</v>
      </c>
      <c r="LP7" s="646">
        <f t="shared" ref="LP7" si="86">+CA7</f>
        <v>55</v>
      </c>
      <c r="LQ7" s="646">
        <f t="shared" ref="LQ7" si="87">+CB7</f>
        <v>56</v>
      </c>
      <c r="LR7" s="646">
        <f t="shared" ref="LR7" si="88">+CC7</f>
        <v>57</v>
      </c>
      <c r="LS7" s="646">
        <f t="shared" ref="LS7" si="89">+CD7</f>
        <v>58</v>
      </c>
      <c r="LT7" s="646">
        <f t="shared" ref="LT7" si="90">+CE7</f>
        <v>59</v>
      </c>
      <c r="LU7" s="646">
        <f t="shared" ref="LU7" si="91">+CF7</f>
        <v>60</v>
      </c>
      <c r="LV7" s="646">
        <f t="shared" ref="LV7" si="92">+CG7</f>
        <v>61</v>
      </c>
      <c r="LW7" s="646">
        <f t="shared" ref="LW7" si="93">+CH7</f>
        <v>62</v>
      </c>
      <c r="LX7" s="646">
        <f t="shared" ref="LX7" si="94">+CI7</f>
        <v>63</v>
      </c>
      <c r="LY7" s="646" t="str">
        <f t="shared" ref="LY7" si="95">+CJ7</f>
        <v/>
      </c>
      <c r="LZ7" s="646" t="str">
        <f t="shared" ref="LZ7" si="96">+CK7</f>
        <v/>
      </c>
      <c r="MA7" s="646" t="str">
        <f t="shared" ref="MA7" si="97">+CL7</f>
        <v/>
      </c>
      <c r="MB7" s="646" t="str">
        <f t="shared" ref="MB7" si="98">+CM7</f>
        <v/>
      </c>
      <c r="MC7" s="646" t="str">
        <f t="shared" ref="MC7" si="99">+CN7</f>
        <v/>
      </c>
      <c r="MD7" s="646" t="str">
        <f t="shared" ref="MD7" si="100">+CO7</f>
        <v/>
      </c>
      <c r="ME7" s="646" t="str">
        <f t="shared" ref="ME7" si="101">+CP7</f>
        <v/>
      </c>
      <c r="MF7" s="646" t="str">
        <f t="shared" ref="MF7" si="102">+CQ7</f>
        <v/>
      </c>
      <c r="MG7" s="646" t="str">
        <f t="shared" ref="MG7" si="103">+CR7</f>
        <v/>
      </c>
      <c r="MH7" s="646" t="str">
        <f t="shared" ref="MH7" si="104">+CS7</f>
        <v/>
      </c>
      <c r="MI7" s="646" t="str">
        <f t="shared" ref="MI7" si="105">+CT7</f>
        <v/>
      </c>
      <c r="MJ7" s="646" t="str">
        <f t="shared" ref="MJ7" si="106">+CU7</f>
        <v/>
      </c>
      <c r="MK7" s="646" t="str">
        <f t="shared" ref="MK7" si="107">+CV7</f>
        <v/>
      </c>
      <c r="ML7" s="646" t="str">
        <f t="shared" ref="ML7" si="108">+CW7</f>
        <v/>
      </c>
      <c r="MM7" s="646" t="str">
        <f t="shared" ref="MM7" si="109">+CX7</f>
        <v/>
      </c>
      <c r="MN7" s="646" t="str">
        <f t="shared" ref="MN7" si="110">+CY7</f>
        <v/>
      </c>
      <c r="MO7" s="646" t="str">
        <f t="shared" ref="MO7" si="111">+CZ7</f>
        <v/>
      </c>
      <c r="MP7" s="646" t="str">
        <f t="shared" ref="MP7" si="112">+DA7</f>
        <v/>
      </c>
      <c r="MQ7" s="649"/>
      <c r="MR7" s="770" t="s">
        <v>598</v>
      </c>
      <c r="MS7" s="568" t="s">
        <v>599</v>
      </c>
      <c r="MV7" s="568">
        <f>+GI7</f>
        <v>1</v>
      </c>
      <c r="MW7" s="568">
        <f t="shared" ref="MW7:OR7" si="113">+GJ7</f>
        <v>2</v>
      </c>
      <c r="MX7" s="568">
        <f t="shared" si="113"/>
        <v>3</v>
      </c>
      <c r="MY7" s="568">
        <f t="shared" si="113"/>
        <v>4</v>
      </c>
      <c r="MZ7" s="568">
        <f t="shared" si="113"/>
        <v>5</v>
      </c>
      <c r="NA7" s="568">
        <f t="shared" si="113"/>
        <v>6</v>
      </c>
      <c r="NB7" s="568">
        <f t="shared" si="113"/>
        <v>7</v>
      </c>
      <c r="NC7" s="568">
        <f t="shared" si="113"/>
        <v>8</v>
      </c>
      <c r="ND7" s="568">
        <f t="shared" si="113"/>
        <v>9</v>
      </c>
      <c r="NE7" s="568">
        <f t="shared" si="113"/>
        <v>10</v>
      </c>
      <c r="NF7" s="568">
        <f t="shared" si="113"/>
        <v>11</v>
      </c>
      <c r="NG7" s="568">
        <f t="shared" si="113"/>
        <v>12</v>
      </c>
      <c r="NH7" s="568">
        <f t="shared" si="113"/>
        <v>13</v>
      </c>
      <c r="NI7" s="568">
        <f t="shared" si="113"/>
        <v>14</v>
      </c>
      <c r="NJ7" s="568">
        <f t="shared" si="113"/>
        <v>15</v>
      </c>
      <c r="NK7" s="568">
        <f t="shared" si="113"/>
        <v>16</v>
      </c>
      <c r="NL7" s="568">
        <f t="shared" si="113"/>
        <v>17</v>
      </c>
      <c r="NM7" s="568">
        <f t="shared" si="113"/>
        <v>18</v>
      </c>
      <c r="NN7" s="568">
        <f t="shared" si="113"/>
        <v>19</v>
      </c>
      <c r="NO7" s="568">
        <f t="shared" si="113"/>
        <v>20</v>
      </c>
      <c r="NP7" s="568">
        <f t="shared" si="113"/>
        <v>21</v>
      </c>
      <c r="NQ7" s="568">
        <f t="shared" si="113"/>
        <v>22</v>
      </c>
      <c r="NR7" s="568">
        <f t="shared" si="113"/>
        <v>23</v>
      </c>
      <c r="NS7" s="568">
        <f t="shared" si="113"/>
        <v>24</v>
      </c>
      <c r="NT7" s="568">
        <f t="shared" si="113"/>
        <v>25</v>
      </c>
      <c r="NU7" s="568">
        <f t="shared" si="113"/>
        <v>26</v>
      </c>
      <c r="NV7" s="568">
        <f t="shared" si="113"/>
        <v>27</v>
      </c>
      <c r="NW7" s="568">
        <f t="shared" si="113"/>
        <v>28</v>
      </c>
      <c r="NX7" s="568">
        <f t="shared" si="113"/>
        <v>29</v>
      </c>
      <c r="NY7" s="568">
        <f t="shared" si="113"/>
        <v>30</v>
      </c>
      <c r="NZ7" s="568">
        <f t="shared" si="113"/>
        <v>31</v>
      </c>
      <c r="OA7" s="568">
        <f t="shared" si="113"/>
        <v>32</v>
      </c>
      <c r="OB7" s="568">
        <f t="shared" si="113"/>
        <v>33</v>
      </c>
      <c r="OC7" s="568">
        <f t="shared" si="113"/>
        <v>34</v>
      </c>
      <c r="OD7" s="568">
        <f t="shared" si="113"/>
        <v>35</v>
      </c>
      <c r="OE7" s="568">
        <f t="shared" si="113"/>
        <v>36</v>
      </c>
      <c r="OF7" s="568">
        <f t="shared" si="113"/>
        <v>37</v>
      </c>
      <c r="OG7" s="568">
        <f t="shared" si="113"/>
        <v>38</v>
      </c>
      <c r="OH7" s="568">
        <f t="shared" si="113"/>
        <v>39</v>
      </c>
      <c r="OI7" s="568">
        <f t="shared" si="113"/>
        <v>40</v>
      </c>
      <c r="OJ7" s="568">
        <f t="shared" si="113"/>
        <v>41</v>
      </c>
      <c r="OK7" s="568">
        <f t="shared" si="113"/>
        <v>42</v>
      </c>
      <c r="OL7" s="568">
        <f t="shared" si="113"/>
        <v>43</v>
      </c>
      <c r="OM7" s="568">
        <f t="shared" si="113"/>
        <v>44</v>
      </c>
      <c r="ON7" s="568">
        <f t="shared" si="113"/>
        <v>45</v>
      </c>
      <c r="OO7" s="568">
        <f t="shared" si="113"/>
        <v>46</v>
      </c>
      <c r="OP7" s="568">
        <f t="shared" si="113"/>
        <v>47</v>
      </c>
      <c r="OQ7" s="568">
        <f t="shared" si="113"/>
        <v>48</v>
      </c>
      <c r="OR7" s="568">
        <f t="shared" si="113"/>
        <v>49</v>
      </c>
      <c r="OS7" s="568">
        <f>+IF7</f>
        <v>50</v>
      </c>
      <c r="OT7" s="568">
        <f t="shared" ref="OT7" si="114">+IG7</f>
        <v>51</v>
      </c>
      <c r="OU7" s="568">
        <f t="shared" ref="OU7" si="115">+IH7</f>
        <v>52</v>
      </c>
      <c r="OV7" s="568">
        <f t="shared" ref="OV7" si="116">+II7</f>
        <v>53</v>
      </c>
      <c r="OW7" s="568">
        <f t="shared" ref="OW7" si="117">+IJ7</f>
        <v>54</v>
      </c>
      <c r="OX7" s="568">
        <f t="shared" ref="OX7" si="118">+IK7</f>
        <v>55</v>
      </c>
      <c r="OY7" s="568">
        <f t="shared" ref="OY7" si="119">+IL7</f>
        <v>56</v>
      </c>
      <c r="OZ7" s="568">
        <f t="shared" ref="OZ7" si="120">+IM7</f>
        <v>57</v>
      </c>
      <c r="PA7" s="568">
        <f t="shared" ref="PA7" si="121">+IN7</f>
        <v>58</v>
      </c>
      <c r="PB7" s="568">
        <f t="shared" ref="PB7" si="122">+IO7</f>
        <v>59</v>
      </c>
      <c r="PC7" s="568">
        <f t="shared" ref="PC7" si="123">+IP7</f>
        <v>60</v>
      </c>
      <c r="PD7" s="568">
        <f t="shared" ref="PD7" si="124">+IQ7</f>
        <v>61</v>
      </c>
      <c r="PE7" s="568">
        <f t="shared" ref="PE7" si="125">+IR7</f>
        <v>62</v>
      </c>
      <c r="PF7" s="568">
        <f t="shared" ref="PF7" si="126">+IS7</f>
        <v>63</v>
      </c>
      <c r="PG7" s="568" t="str">
        <f t="shared" ref="PG7" si="127">+IT7</f>
        <v/>
      </c>
      <c r="PH7" s="568" t="str">
        <f t="shared" ref="PH7" si="128">+IU7</f>
        <v/>
      </c>
      <c r="PI7" s="568" t="str">
        <f t="shared" ref="PI7" si="129">+IV7</f>
        <v/>
      </c>
      <c r="PJ7" s="568" t="str">
        <f t="shared" ref="PJ7" si="130">+IW7</f>
        <v/>
      </c>
      <c r="PK7" s="568" t="str">
        <f t="shared" ref="PK7" si="131">+IX7</f>
        <v/>
      </c>
      <c r="PL7" s="568" t="str">
        <f t="shared" ref="PL7" si="132">+IY7</f>
        <v/>
      </c>
      <c r="PM7" s="568" t="str">
        <f t="shared" ref="PM7" si="133">+IZ7</f>
        <v/>
      </c>
      <c r="PN7" s="568" t="str">
        <f t="shared" ref="PN7" si="134">+JA7</f>
        <v/>
      </c>
      <c r="PO7" s="568" t="str">
        <f t="shared" ref="PO7" si="135">+JB7</f>
        <v/>
      </c>
      <c r="PP7" s="568" t="str">
        <f t="shared" ref="PP7" si="136">+JC7</f>
        <v/>
      </c>
      <c r="PQ7" s="568" t="str">
        <f t="shared" ref="PQ7" si="137">+JD7</f>
        <v/>
      </c>
      <c r="PR7" s="568" t="str">
        <f t="shared" ref="PR7" si="138">+JE7</f>
        <v/>
      </c>
      <c r="PS7" s="568" t="str">
        <f t="shared" ref="PS7" si="139">+JF7</f>
        <v/>
      </c>
      <c r="PT7" s="568" t="str">
        <f t="shared" ref="PT7" si="140">+JG7</f>
        <v/>
      </c>
      <c r="PU7" s="568" t="str">
        <f t="shared" ref="PU7" si="141">+JH7</f>
        <v/>
      </c>
      <c r="PV7" s="568" t="str">
        <f t="shared" ref="PV7" si="142">+JI7</f>
        <v/>
      </c>
      <c r="PW7" s="568" t="str">
        <f t="shared" ref="PW7" si="143">+JJ7</f>
        <v/>
      </c>
      <c r="PX7" s="568" t="str">
        <f t="shared" ref="PX7" si="144">+JK7</f>
        <v/>
      </c>
      <c r="QT7" s="650"/>
    </row>
    <row r="8" spans="1:462">
      <c r="A8" s="632">
        <v>1</v>
      </c>
      <c r="B8" s="633">
        <f>+'User Entries'!G78</f>
        <v>0</v>
      </c>
      <c r="C8" s="633">
        <f>+B8</f>
        <v>0</v>
      </c>
      <c r="D8" s="758" t="e">
        <f>SUM($E$8:E8)</f>
        <v>#DIV/0!</v>
      </c>
      <c r="E8" s="758" t="e">
        <f t="shared" ref="E8:E39" si="145">C8*K8/SUMPRODUCT($C$8:$C$87,$K$8:$K$87)</f>
        <v>#DIV/0!</v>
      </c>
      <c r="F8" s="627"/>
      <c r="G8" s="764"/>
      <c r="I8" s="632">
        <f>+A8</f>
        <v>1</v>
      </c>
      <c r="J8" s="640">
        <f>+'User Entries'!$F78</f>
        <v>0</v>
      </c>
      <c r="K8" s="640">
        <f>+'User Entries'!$J78</f>
        <v>0</v>
      </c>
      <c r="L8" s="676" t="e">
        <f>1/J8</f>
        <v>#DIV/0!</v>
      </c>
      <c r="M8" s="656" t="str">
        <f>IFERROR(Summary_AttrorTotal!A18,"")</f>
        <v>1999 Q1</v>
      </c>
      <c r="N8" s="634">
        <f>+IFERROR((Summary_AttrorTotal!H18)*1000,0)</f>
        <v>395895</v>
      </c>
      <c r="O8" s="634">
        <f>+IFERROR((Summary_AttrorTotal!S18-Summary_AttrorTotal!H18)*1000,0)</f>
        <v>0</v>
      </c>
      <c r="P8" s="634" t="e">
        <f t="shared" ref="P8:P39" ca="1" si="146">+O8*(SUMPRODUCT(OFFSET($GI8,0,0,1,$B$4+1),OFFSET($JN8,0,0,1,$B$4+1)))</f>
        <v>#DIV/0!</v>
      </c>
      <c r="Q8" s="634">
        <f>IFERROR(Summary_AttrorTotal!J18*1000,0)</f>
        <v>395895</v>
      </c>
      <c r="R8" s="634" t="e">
        <f ca="1">+N8+P8</f>
        <v>#DIV/0!</v>
      </c>
      <c r="S8" s="634">
        <f>+IFERROR((Summary_AttrorTotal!S18-Summary_AttrorTotal!J18)*1000,0)</f>
        <v>0</v>
      </c>
      <c r="T8" s="634" t="e">
        <f ca="1">+R8-Q8</f>
        <v>#DIV/0!</v>
      </c>
      <c r="U8" s="639"/>
      <c r="V8" s="634" t="e">
        <f ca="1">+T8-S8</f>
        <v>#DIV/0!</v>
      </c>
      <c r="W8" s="575" t="e">
        <f ca="1">P8-O8</f>
        <v>#DIV/0!</v>
      </c>
      <c r="X8" s="649">
        <f>+$B$4</f>
        <v>62</v>
      </c>
      <c r="Y8" s="628">
        <f t="shared" ref="Y8:AN67" si="147">+IF(OR(Y$7="",$X8=""),"",IF($X8-Y$7&lt;=-1,IF(AND($X8&gt;=MATCH(100%,$D$8:$D$87,0),Y$7=$X8+1),100%,IFERROR(VLOOKUP(Y$7,$A$8:$E$87,5,FALSE)/(1-VLOOKUP($X8,$A$8:$E$87,4,FALSE)),0)),0))</f>
        <v>0</v>
      </c>
      <c r="Z8" s="628">
        <f t="shared" si="147"/>
        <v>0</v>
      </c>
      <c r="AA8" s="628">
        <f t="shared" si="147"/>
        <v>0</v>
      </c>
      <c r="AB8" s="628">
        <f t="shared" si="147"/>
        <v>0</v>
      </c>
      <c r="AC8" s="628">
        <f t="shared" si="147"/>
        <v>0</v>
      </c>
      <c r="AD8" s="628">
        <f t="shared" si="147"/>
        <v>0</v>
      </c>
      <c r="AE8" s="628">
        <f t="shared" si="147"/>
        <v>0</v>
      </c>
      <c r="AF8" s="628">
        <f t="shared" si="147"/>
        <v>0</v>
      </c>
      <c r="AG8" s="628">
        <f t="shared" si="147"/>
        <v>0</v>
      </c>
      <c r="AH8" s="628">
        <f t="shared" si="147"/>
        <v>0</v>
      </c>
      <c r="AI8" s="628">
        <f t="shared" si="147"/>
        <v>0</v>
      </c>
      <c r="AJ8" s="628">
        <f t="shared" si="147"/>
        <v>0</v>
      </c>
      <c r="AK8" s="628">
        <f t="shared" si="147"/>
        <v>0</v>
      </c>
      <c r="AL8" s="628">
        <f t="shared" si="147"/>
        <v>0</v>
      </c>
      <c r="AM8" s="628">
        <f t="shared" si="147"/>
        <v>0</v>
      </c>
      <c r="AN8" s="628">
        <f t="shared" si="147"/>
        <v>0</v>
      </c>
      <c r="AO8" s="628">
        <f t="shared" ref="AO8:CZ11" si="148">+IF(OR(AO$7="",$X8=""),"",IF($X8-AO$7&lt;=-1,IF(AND($X8&gt;=MATCH(100%,$D$8:$D$87,0),AO$7=$X8+1),100%,IFERROR(VLOOKUP(AO$7,$A$8:$E$87,5,FALSE)/(1-VLOOKUP($X8,$A$8:$E$87,4,FALSE)),0)),0))</f>
        <v>0</v>
      </c>
      <c r="AP8" s="628">
        <f t="shared" si="148"/>
        <v>0</v>
      </c>
      <c r="AQ8" s="628">
        <f t="shared" si="148"/>
        <v>0</v>
      </c>
      <c r="AR8" s="628">
        <f t="shared" si="148"/>
        <v>0</v>
      </c>
      <c r="AS8" s="628">
        <f t="shared" si="148"/>
        <v>0</v>
      </c>
      <c r="AT8" s="628">
        <f t="shared" si="148"/>
        <v>0</v>
      </c>
      <c r="AU8" s="628">
        <f t="shared" si="148"/>
        <v>0</v>
      </c>
      <c r="AV8" s="628">
        <f t="shared" si="148"/>
        <v>0</v>
      </c>
      <c r="AW8" s="628">
        <f t="shared" si="148"/>
        <v>0</v>
      </c>
      <c r="AX8" s="628">
        <f t="shared" si="148"/>
        <v>0</v>
      </c>
      <c r="AY8" s="628">
        <f t="shared" si="148"/>
        <v>0</v>
      </c>
      <c r="AZ8" s="628">
        <f t="shared" si="148"/>
        <v>0</v>
      </c>
      <c r="BA8" s="628">
        <f t="shared" si="148"/>
        <v>0</v>
      </c>
      <c r="BB8" s="628">
        <f t="shared" si="148"/>
        <v>0</v>
      </c>
      <c r="BC8" s="628">
        <f t="shared" si="148"/>
        <v>0</v>
      </c>
      <c r="BD8" s="628">
        <f t="shared" si="148"/>
        <v>0</v>
      </c>
      <c r="BE8" s="628">
        <f t="shared" si="148"/>
        <v>0</v>
      </c>
      <c r="BF8" s="628">
        <f t="shared" si="148"/>
        <v>0</v>
      </c>
      <c r="BG8" s="628">
        <f t="shared" si="148"/>
        <v>0</v>
      </c>
      <c r="BH8" s="628">
        <f t="shared" si="148"/>
        <v>0</v>
      </c>
      <c r="BI8" s="628">
        <f t="shared" si="148"/>
        <v>0</v>
      </c>
      <c r="BJ8" s="628">
        <f t="shared" si="148"/>
        <v>0</v>
      </c>
      <c r="BK8" s="628">
        <f t="shared" si="148"/>
        <v>0</v>
      </c>
      <c r="BL8" s="628">
        <f t="shared" si="148"/>
        <v>0</v>
      </c>
      <c r="BM8" s="628">
        <f t="shared" si="148"/>
        <v>0</v>
      </c>
      <c r="BN8" s="628">
        <f t="shared" si="148"/>
        <v>0</v>
      </c>
      <c r="BO8" s="628">
        <f t="shared" si="148"/>
        <v>0</v>
      </c>
      <c r="BP8" s="628">
        <f t="shared" si="148"/>
        <v>0</v>
      </c>
      <c r="BQ8" s="628">
        <f t="shared" si="148"/>
        <v>0</v>
      </c>
      <c r="BR8" s="628">
        <f t="shared" si="148"/>
        <v>0</v>
      </c>
      <c r="BS8" s="628">
        <f t="shared" si="148"/>
        <v>0</v>
      </c>
      <c r="BT8" s="628">
        <f t="shared" si="148"/>
        <v>0</v>
      </c>
      <c r="BU8" s="628">
        <f t="shared" si="148"/>
        <v>0</v>
      </c>
      <c r="BV8" s="628">
        <f t="shared" si="148"/>
        <v>0</v>
      </c>
      <c r="BW8" s="628">
        <f t="shared" si="148"/>
        <v>0</v>
      </c>
      <c r="BX8" s="628">
        <f t="shared" si="148"/>
        <v>0</v>
      </c>
      <c r="BY8" s="628">
        <f t="shared" si="148"/>
        <v>0</v>
      </c>
      <c r="BZ8" s="628">
        <f t="shared" si="148"/>
        <v>0</v>
      </c>
      <c r="CA8" s="628">
        <f t="shared" si="148"/>
        <v>0</v>
      </c>
      <c r="CB8" s="628">
        <f t="shared" si="148"/>
        <v>0</v>
      </c>
      <c r="CC8" s="628">
        <f t="shared" si="148"/>
        <v>0</v>
      </c>
      <c r="CD8" s="628">
        <f t="shared" si="148"/>
        <v>0</v>
      </c>
      <c r="CE8" s="628">
        <f t="shared" si="148"/>
        <v>0</v>
      </c>
      <c r="CF8" s="628">
        <f t="shared" si="148"/>
        <v>0</v>
      </c>
      <c r="CG8" s="628">
        <f t="shared" si="148"/>
        <v>0</v>
      </c>
      <c r="CH8" s="628">
        <f t="shared" si="148"/>
        <v>0</v>
      </c>
      <c r="CI8" s="628">
        <f t="shared" si="148"/>
        <v>1</v>
      </c>
      <c r="CJ8" s="628" t="str">
        <f t="shared" si="148"/>
        <v/>
      </c>
      <c r="CK8" s="628" t="str">
        <f t="shared" si="148"/>
        <v/>
      </c>
      <c r="CL8" s="628" t="str">
        <f t="shared" si="148"/>
        <v/>
      </c>
      <c r="CM8" s="628" t="str">
        <f t="shared" si="148"/>
        <v/>
      </c>
      <c r="CN8" s="628" t="str">
        <f t="shared" si="148"/>
        <v/>
      </c>
      <c r="CO8" s="628" t="str">
        <f t="shared" si="148"/>
        <v/>
      </c>
      <c r="CP8" s="628" t="str">
        <f t="shared" si="148"/>
        <v/>
      </c>
      <c r="CQ8" s="628" t="str">
        <f t="shared" si="148"/>
        <v/>
      </c>
      <c r="CR8" s="628" t="str">
        <f t="shared" si="148"/>
        <v/>
      </c>
      <c r="CS8" s="628" t="str">
        <f t="shared" si="148"/>
        <v/>
      </c>
      <c r="CT8" s="628" t="str">
        <f t="shared" si="148"/>
        <v/>
      </c>
      <c r="CU8" s="628" t="str">
        <f t="shared" si="148"/>
        <v/>
      </c>
      <c r="CV8" s="628" t="str">
        <f t="shared" si="148"/>
        <v/>
      </c>
      <c r="CW8" s="628" t="str">
        <f t="shared" si="148"/>
        <v/>
      </c>
      <c r="CX8" s="628" t="str">
        <f t="shared" si="148"/>
        <v/>
      </c>
      <c r="CY8" s="628" t="str">
        <f t="shared" si="148"/>
        <v/>
      </c>
      <c r="CZ8" s="628" t="str">
        <f t="shared" si="148"/>
        <v/>
      </c>
      <c r="DA8" s="629" t="str">
        <f t="shared" ref="DA8:DA11" si="149">+IF(OR(DA$7="",$X8=""),"",IF($X8-DA$7&lt;=-1,IF(AND($X8&gt;=MATCH(100%,$D$8:$D$87,0),DA$7=$X8+1),100%,IFERROR(VLOOKUP(DA$7,$A$8:$E$87,5,FALSE)/(1-VLOOKUP($X8,$A$8:$E$87,4,FALSE)),0)),0))</f>
        <v/>
      </c>
      <c r="DB8" s="642"/>
      <c r="DC8" s="645">
        <f>+X8</f>
        <v>62</v>
      </c>
      <c r="DD8" s="666">
        <f t="shared" ref="DD8:DM17" si="150">+IF(OR(DD$7="",$DC8=""),"",IF($JM8-DD$7&lt;=-1,VLOOKUP(DD$7-$DC8,$I$8:$K$87,3,FALSE),0))</f>
        <v>0</v>
      </c>
      <c r="DE8" s="666">
        <f t="shared" si="150"/>
        <v>0</v>
      </c>
      <c r="DF8" s="666">
        <f t="shared" si="150"/>
        <v>0</v>
      </c>
      <c r="DG8" s="666">
        <f t="shared" si="150"/>
        <v>0</v>
      </c>
      <c r="DH8" s="666">
        <f t="shared" si="150"/>
        <v>0</v>
      </c>
      <c r="DI8" s="666">
        <f t="shared" si="150"/>
        <v>0</v>
      </c>
      <c r="DJ8" s="666">
        <f t="shared" si="150"/>
        <v>0</v>
      </c>
      <c r="DK8" s="666">
        <f t="shared" si="150"/>
        <v>0</v>
      </c>
      <c r="DL8" s="666">
        <f t="shared" si="150"/>
        <v>0</v>
      </c>
      <c r="DM8" s="666">
        <f t="shared" si="150"/>
        <v>0</v>
      </c>
      <c r="DN8" s="666">
        <f t="shared" ref="DN8:DW17" si="151">+IF(OR(DN$7="",$DC8=""),"",IF($JM8-DN$7&lt;=-1,VLOOKUP(DN$7-$DC8,$I$8:$K$87,3,FALSE),0))</f>
        <v>0</v>
      </c>
      <c r="DO8" s="666">
        <f t="shared" si="151"/>
        <v>0</v>
      </c>
      <c r="DP8" s="666">
        <f t="shared" si="151"/>
        <v>0</v>
      </c>
      <c r="DQ8" s="666">
        <f t="shared" si="151"/>
        <v>0</v>
      </c>
      <c r="DR8" s="666">
        <f t="shared" si="151"/>
        <v>0</v>
      </c>
      <c r="DS8" s="666">
        <f t="shared" si="151"/>
        <v>0</v>
      </c>
      <c r="DT8" s="666">
        <f t="shared" si="151"/>
        <v>0</v>
      </c>
      <c r="DU8" s="666">
        <f t="shared" si="151"/>
        <v>0</v>
      </c>
      <c r="DV8" s="666">
        <f t="shared" si="151"/>
        <v>0</v>
      </c>
      <c r="DW8" s="666">
        <f t="shared" si="151"/>
        <v>0</v>
      </c>
      <c r="DX8" s="666">
        <f t="shared" ref="DX8:EG17" si="152">+IF(OR(DX$7="",$DC8=""),"",IF($JM8-DX$7&lt;=-1,VLOOKUP(DX$7-$DC8,$I$8:$K$87,3,FALSE),0))</f>
        <v>0</v>
      </c>
      <c r="DY8" s="666">
        <f t="shared" si="152"/>
        <v>0</v>
      </c>
      <c r="DZ8" s="666">
        <f t="shared" si="152"/>
        <v>0</v>
      </c>
      <c r="EA8" s="666">
        <f t="shared" si="152"/>
        <v>0</v>
      </c>
      <c r="EB8" s="666">
        <f t="shared" si="152"/>
        <v>0</v>
      </c>
      <c r="EC8" s="666">
        <f t="shared" si="152"/>
        <v>0</v>
      </c>
      <c r="ED8" s="666">
        <f t="shared" si="152"/>
        <v>0</v>
      </c>
      <c r="EE8" s="666">
        <f t="shared" si="152"/>
        <v>0</v>
      </c>
      <c r="EF8" s="666">
        <f t="shared" si="152"/>
        <v>0</v>
      </c>
      <c r="EG8" s="666">
        <f t="shared" si="152"/>
        <v>0</v>
      </c>
      <c r="EH8" s="666">
        <f t="shared" ref="EH8:EQ17" si="153">+IF(OR(EH$7="",$DC8=""),"",IF($JM8-EH$7&lt;=-1,VLOOKUP(EH$7-$DC8,$I$8:$K$87,3,FALSE),0))</f>
        <v>0</v>
      </c>
      <c r="EI8" s="666">
        <f t="shared" si="153"/>
        <v>0</v>
      </c>
      <c r="EJ8" s="666">
        <f t="shared" si="153"/>
        <v>0</v>
      </c>
      <c r="EK8" s="666">
        <f t="shared" si="153"/>
        <v>0</v>
      </c>
      <c r="EL8" s="666">
        <f t="shared" si="153"/>
        <v>0</v>
      </c>
      <c r="EM8" s="666">
        <f t="shared" si="153"/>
        <v>0</v>
      </c>
      <c r="EN8" s="666">
        <f t="shared" si="153"/>
        <v>0</v>
      </c>
      <c r="EO8" s="666">
        <f t="shared" si="153"/>
        <v>0</v>
      </c>
      <c r="EP8" s="666">
        <f t="shared" si="153"/>
        <v>0</v>
      </c>
      <c r="EQ8" s="666">
        <f t="shared" si="153"/>
        <v>0</v>
      </c>
      <c r="ER8" s="666">
        <f t="shared" ref="ER8:FA17" si="154">+IF(OR(ER$7="",$DC8=""),"",IF($JM8-ER$7&lt;=-1,VLOOKUP(ER$7-$DC8,$I$8:$K$87,3,FALSE),0))</f>
        <v>0</v>
      </c>
      <c r="ES8" s="666">
        <f t="shared" si="154"/>
        <v>0</v>
      </c>
      <c r="ET8" s="666">
        <f t="shared" si="154"/>
        <v>0</v>
      </c>
      <c r="EU8" s="666">
        <f t="shared" si="154"/>
        <v>0</v>
      </c>
      <c r="EV8" s="666">
        <f t="shared" si="154"/>
        <v>0</v>
      </c>
      <c r="EW8" s="666">
        <f t="shared" si="154"/>
        <v>0</v>
      </c>
      <c r="EX8" s="666">
        <f t="shared" si="154"/>
        <v>0</v>
      </c>
      <c r="EY8" s="666">
        <f t="shared" si="154"/>
        <v>0</v>
      </c>
      <c r="EZ8" s="666">
        <f t="shared" si="154"/>
        <v>0</v>
      </c>
      <c r="FA8" s="666">
        <f t="shared" si="154"/>
        <v>0</v>
      </c>
      <c r="FB8" s="666">
        <f t="shared" ref="FB8:FK17" si="155">+IF(OR(FB$7="",$DC8=""),"",IF($JM8-FB$7&lt;=-1,VLOOKUP(FB$7-$DC8,$I$8:$K$87,3,FALSE),0))</f>
        <v>0</v>
      </c>
      <c r="FC8" s="666">
        <f t="shared" si="155"/>
        <v>0</v>
      </c>
      <c r="FD8" s="666">
        <f t="shared" si="155"/>
        <v>0</v>
      </c>
      <c r="FE8" s="666">
        <f t="shared" si="155"/>
        <v>0</v>
      </c>
      <c r="FF8" s="666">
        <f t="shared" si="155"/>
        <v>0</v>
      </c>
      <c r="FG8" s="666">
        <f t="shared" si="155"/>
        <v>0</v>
      </c>
      <c r="FH8" s="666">
        <f t="shared" si="155"/>
        <v>0</v>
      </c>
      <c r="FI8" s="666">
        <f t="shared" si="155"/>
        <v>0</v>
      </c>
      <c r="FJ8" s="666">
        <f t="shared" si="155"/>
        <v>0</v>
      </c>
      <c r="FK8" s="666">
        <f t="shared" si="155"/>
        <v>0</v>
      </c>
      <c r="FL8" s="666">
        <f t="shared" ref="FL8:FU17" si="156">+IF(OR(FL$7="",$DC8=""),"",IF($JM8-FL$7&lt;=-1,VLOOKUP(FL$7-$DC8,$I$8:$K$87,3,FALSE),0))</f>
        <v>0</v>
      </c>
      <c r="FM8" s="666">
        <f t="shared" si="156"/>
        <v>0</v>
      </c>
      <c r="FN8" s="666">
        <f t="shared" si="156"/>
        <v>0</v>
      </c>
      <c r="FO8" s="666" t="str">
        <f t="shared" si="156"/>
        <v/>
      </c>
      <c r="FP8" s="666" t="str">
        <f t="shared" si="156"/>
        <v/>
      </c>
      <c r="FQ8" s="666" t="str">
        <f t="shared" si="156"/>
        <v/>
      </c>
      <c r="FR8" s="666" t="str">
        <f t="shared" si="156"/>
        <v/>
      </c>
      <c r="FS8" s="666" t="str">
        <f t="shared" si="156"/>
        <v/>
      </c>
      <c r="FT8" s="666" t="str">
        <f t="shared" si="156"/>
        <v/>
      </c>
      <c r="FU8" s="666" t="str">
        <f t="shared" si="156"/>
        <v/>
      </c>
      <c r="FV8" s="666" t="str">
        <f t="shared" ref="FV8:GF17" si="157">+IF(OR(FV$7="",$DC8=""),"",IF($JM8-FV$7&lt;=-1,VLOOKUP(FV$7-$DC8,$I$8:$K$87,3,FALSE),0))</f>
        <v/>
      </c>
      <c r="FW8" s="666" t="str">
        <f t="shared" si="157"/>
        <v/>
      </c>
      <c r="FX8" s="666" t="str">
        <f t="shared" si="157"/>
        <v/>
      </c>
      <c r="FY8" s="666" t="str">
        <f t="shared" si="157"/>
        <v/>
      </c>
      <c r="FZ8" s="666" t="str">
        <f t="shared" si="157"/>
        <v/>
      </c>
      <c r="GA8" s="666" t="str">
        <f t="shared" si="157"/>
        <v/>
      </c>
      <c r="GB8" s="666" t="str">
        <f t="shared" si="157"/>
        <v/>
      </c>
      <c r="GC8" s="666" t="str">
        <f t="shared" si="157"/>
        <v/>
      </c>
      <c r="GD8" s="666" t="str">
        <f t="shared" si="157"/>
        <v/>
      </c>
      <c r="GE8" s="666" t="str">
        <f t="shared" si="157"/>
        <v/>
      </c>
      <c r="GF8" s="667" t="str">
        <f t="shared" si="157"/>
        <v/>
      </c>
      <c r="GG8" s="626"/>
      <c r="GH8" s="645">
        <f>+DC8</f>
        <v>62</v>
      </c>
      <c r="GI8" s="681">
        <f t="shared" ref="GI8:GI39" ca="1" si="158">+IF(OR(GI$7="",$GH8=""),"",IF($JM8-GI$7&lt;=-1,Y8*DD8/SUMPRODUCT(OFFSET($Y8,0,0,1,$B$4+1),OFFSET($DD8,0,0,1,$B$4+1)),0))</f>
        <v>0</v>
      </c>
      <c r="GJ8" s="681">
        <f t="shared" ref="GJ8:GJ39" ca="1" si="159">+IF(OR(GJ$7="",$GH8=""),"",IF($JM8-GJ$7&lt;=-1,Z8*DE8/SUMPRODUCT(OFFSET($Y8,0,0,1,$B$4+1),OFFSET($DD8,0,0,1,$B$4+1)),0))</f>
        <v>0</v>
      </c>
      <c r="GK8" s="681">
        <f t="shared" ref="GK8:GK39" ca="1" si="160">+IF(OR(GK$7="",$GH8=""),"",IF($JM8-GK$7&lt;=-1,AA8*DF8/SUMPRODUCT(OFFSET($Y8,0,0,1,$B$4+1),OFFSET($DD8,0,0,1,$B$4+1)),0))</f>
        <v>0</v>
      </c>
      <c r="GL8" s="681">
        <f t="shared" ref="GL8:GL39" ca="1" si="161">+IF(OR(GL$7="",$GH8=""),"",IF($JM8-GL$7&lt;=-1,AB8*DG8/SUMPRODUCT(OFFSET($Y8,0,0,1,$B$4+1),OFFSET($DD8,0,0,1,$B$4+1)),0))</f>
        <v>0</v>
      </c>
      <c r="GM8" s="681">
        <f t="shared" ref="GM8:GM39" ca="1" si="162">+IF(OR(GM$7="",$GH8=""),"",IF($JM8-GM$7&lt;=-1,AC8*DH8/SUMPRODUCT(OFFSET($Y8,0,0,1,$B$4+1),OFFSET($DD8,0,0,1,$B$4+1)),0))</f>
        <v>0</v>
      </c>
      <c r="GN8" s="681">
        <f t="shared" ref="GN8:GN39" ca="1" si="163">+IF(OR(GN$7="",$GH8=""),"",IF($JM8-GN$7&lt;=-1,AD8*DI8/SUMPRODUCT(OFFSET($Y8,0,0,1,$B$4+1),OFFSET($DD8,0,0,1,$B$4+1)),0))</f>
        <v>0</v>
      </c>
      <c r="GO8" s="681">
        <f t="shared" ref="GO8:GO39" ca="1" si="164">+IF(OR(GO$7="",$GH8=""),"",IF($JM8-GO$7&lt;=-1,AE8*DJ8/SUMPRODUCT(OFFSET($Y8,0,0,1,$B$4+1),OFFSET($DD8,0,0,1,$B$4+1)),0))</f>
        <v>0</v>
      </c>
      <c r="GP8" s="681">
        <f t="shared" ref="GP8:GP39" ca="1" si="165">+IF(OR(GP$7="",$GH8=""),"",IF($JM8-GP$7&lt;=-1,AF8*DK8/SUMPRODUCT(OFFSET($Y8,0,0,1,$B$4+1),OFFSET($DD8,0,0,1,$B$4+1)),0))</f>
        <v>0</v>
      </c>
      <c r="GQ8" s="681">
        <f t="shared" ref="GQ8:GQ39" ca="1" si="166">+IF(OR(GQ$7="",$GH8=""),"",IF($JM8-GQ$7&lt;=-1,AG8*DL8/SUMPRODUCT(OFFSET($Y8,0,0,1,$B$4+1),OFFSET($DD8,0,0,1,$B$4+1)),0))</f>
        <v>0</v>
      </c>
      <c r="GR8" s="681">
        <f t="shared" ref="GR8:GR39" ca="1" si="167">+IF(OR(GR$7="",$GH8=""),"",IF($JM8-GR$7&lt;=-1,AH8*DM8/SUMPRODUCT(OFFSET($Y8,0,0,1,$B$4+1),OFFSET($DD8,0,0,1,$B$4+1)),0))</f>
        <v>0</v>
      </c>
      <c r="GS8" s="681">
        <f t="shared" ref="GS8:GS39" ca="1" si="168">+IF(OR(GS$7="",$GH8=""),"",IF($JM8-GS$7&lt;=-1,AI8*DN8/SUMPRODUCT(OFFSET($Y8,0,0,1,$B$4+1),OFFSET($DD8,0,0,1,$B$4+1)),0))</f>
        <v>0</v>
      </c>
      <c r="GT8" s="681">
        <f t="shared" ref="GT8:GT39" ca="1" si="169">+IF(OR(GT$7="",$GH8=""),"",IF($JM8-GT$7&lt;=-1,AJ8*DO8/SUMPRODUCT(OFFSET($Y8,0,0,1,$B$4+1),OFFSET($DD8,0,0,1,$B$4+1)),0))</f>
        <v>0</v>
      </c>
      <c r="GU8" s="681">
        <f t="shared" ref="GU8:GU39" ca="1" si="170">+IF(OR(GU$7="",$GH8=""),"",IF($JM8-GU$7&lt;=-1,AK8*DP8/SUMPRODUCT(OFFSET($Y8,0,0,1,$B$4+1),OFFSET($DD8,0,0,1,$B$4+1)),0))</f>
        <v>0</v>
      </c>
      <c r="GV8" s="681">
        <f t="shared" ref="GV8:GV39" ca="1" si="171">+IF(OR(GV$7="",$GH8=""),"",IF($JM8-GV$7&lt;=-1,AL8*DQ8/SUMPRODUCT(OFFSET($Y8,0,0,1,$B$4+1),OFFSET($DD8,0,0,1,$B$4+1)),0))</f>
        <v>0</v>
      </c>
      <c r="GW8" s="681">
        <f t="shared" ref="GW8:GW39" ca="1" si="172">+IF(OR(GW$7="",$GH8=""),"",IF($JM8-GW$7&lt;=-1,AM8*DR8/SUMPRODUCT(OFFSET($Y8,0,0,1,$B$4+1),OFFSET($DD8,0,0,1,$B$4+1)),0))</f>
        <v>0</v>
      </c>
      <c r="GX8" s="681">
        <f t="shared" ref="GX8:GX39" ca="1" si="173">+IF(OR(GX$7="",$GH8=""),"",IF($JM8-GX$7&lt;=-1,AN8*DS8/SUMPRODUCT(OFFSET($Y8,0,0,1,$B$4+1),OFFSET($DD8,0,0,1,$B$4+1)),0))</f>
        <v>0</v>
      </c>
      <c r="GY8" s="681">
        <f t="shared" ref="GY8:GY39" ca="1" si="174">+IF(OR(GY$7="",$GH8=""),"",IF($JM8-GY$7&lt;=-1,AO8*DT8/SUMPRODUCT(OFFSET($Y8,0,0,1,$B$4+1),OFFSET($DD8,0,0,1,$B$4+1)),0))</f>
        <v>0</v>
      </c>
      <c r="GZ8" s="681">
        <f t="shared" ref="GZ8:GZ39" ca="1" si="175">+IF(OR(GZ$7="",$GH8=""),"",IF($JM8-GZ$7&lt;=-1,AP8*DU8/SUMPRODUCT(OFFSET($Y8,0,0,1,$B$4+1),OFFSET($DD8,0,0,1,$B$4+1)),0))</f>
        <v>0</v>
      </c>
      <c r="HA8" s="681">
        <f t="shared" ref="HA8:HA39" ca="1" si="176">+IF(OR(HA$7="",$GH8=""),"",IF($JM8-HA$7&lt;=-1,AQ8*DV8/SUMPRODUCT(OFFSET($Y8,0,0,1,$B$4+1),OFFSET($DD8,0,0,1,$B$4+1)),0))</f>
        <v>0</v>
      </c>
      <c r="HB8" s="681">
        <f t="shared" ref="HB8:HB39" ca="1" si="177">+IF(OR(HB$7="",$GH8=""),"",IF($JM8-HB$7&lt;=-1,AR8*DW8/SUMPRODUCT(OFFSET($Y8,0,0,1,$B$4+1),OFFSET($DD8,0,0,1,$B$4+1)),0))</f>
        <v>0</v>
      </c>
      <c r="HC8" s="681">
        <f t="shared" ref="HC8:HC39" ca="1" si="178">+IF(OR(HC$7="",$GH8=""),"",IF($JM8-HC$7&lt;=-1,AS8*DX8/SUMPRODUCT(OFFSET($Y8,0,0,1,$B$4+1),OFFSET($DD8,0,0,1,$B$4+1)),0))</f>
        <v>0</v>
      </c>
      <c r="HD8" s="681">
        <f t="shared" ref="HD8:HD39" ca="1" si="179">+IF(OR(HD$7="",$GH8=""),"",IF($JM8-HD$7&lt;=-1,AT8*DY8/SUMPRODUCT(OFFSET($Y8,0,0,1,$B$4+1),OFFSET($DD8,0,0,1,$B$4+1)),0))</f>
        <v>0</v>
      </c>
      <c r="HE8" s="681">
        <f t="shared" ref="HE8:HE39" ca="1" si="180">+IF(OR(HE$7="",$GH8=""),"",IF($JM8-HE$7&lt;=-1,AU8*DZ8/SUMPRODUCT(OFFSET($Y8,0,0,1,$B$4+1),OFFSET($DD8,0,0,1,$B$4+1)),0))</f>
        <v>0</v>
      </c>
      <c r="HF8" s="681">
        <f t="shared" ref="HF8:HF39" ca="1" si="181">+IF(OR(HF$7="",$GH8=""),"",IF($JM8-HF$7&lt;=-1,AV8*EA8/SUMPRODUCT(OFFSET($Y8,0,0,1,$B$4+1),OFFSET($DD8,0,0,1,$B$4+1)),0))</f>
        <v>0</v>
      </c>
      <c r="HG8" s="681">
        <f t="shared" ref="HG8:HG39" ca="1" si="182">+IF(OR(HG$7="",$GH8=""),"",IF($JM8-HG$7&lt;=-1,AW8*EB8/SUMPRODUCT(OFFSET($Y8,0,0,1,$B$4+1),OFFSET($DD8,0,0,1,$B$4+1)),0))</f>
        <v>0</v>
      </c>
      <c r="HH8" s="681">
        <f t="shared" ref="HH8:HH39" ca="1" si="183">+IF(OR(HH$7="",$GH8=""),"",IF($JM8-HH$7&lt;=-1,AX8*EC8/SUMPRODUCT(OFFSET($Y8,0,0,1,$B$4+1),OFFSET($DD8,0,0,1,$B$4+1)),0))</f>
        <v>0</v>
      </c>
      <c r="HI8" s="681">
        <f t="shared" ref="HI8:HI39" ca="1" si="184">+IF(OR(HI$7="",$GH8=""),"",IF($JM8-HI$7&lt;=-1,AY8*ED8/SUMPRODUCT(OFFSET($Y8,0,0,1,$B$4+1),OFFSET($DD8,0,0,1,$B$4+1)),0))</f>
        <v>0</v>
      </c>
      <c r="HJ8" s="681">
        <f t="shared" ref="HJ8:HJ39" ca="1" si="185">+IF(OR(HJ$7="",$GH8=""),"",IF($JM8-HJ$7&lt;=-1,AZ8*EE8/SUMPRODUCT(OFFSET($Y8,0,0,1,$B$4+1),OFFSET($DD8,0,0,1,$B$4+1)),0))</f>
        <v>0</v>
      </c>
      <c r="HK8" s="681">
        <f t="shared" ref="HK8:HK39" ca="1" si="186">+IF(OR(HK$7="",$GH8=""),"",IF($JM8-HK$7&lt;=-1,BA8*EF8/SUMPRODUCT(OFFSET($Y8,0,0,1,$B$4+1),OFFSET($DD8,0,0,1,$B$4+1)),0))</f>
        <v>0</v>
      </c>
      <c r="HL8" s="681">
        <f t="shared" ref="HL8:HL39" ca="1" si="187">+IF(OR(HL$7="",$GH8=""),"",IF($JM8-HL$7&lt;=-1,BB8*EG8/SUMPRODUCT(OFFSET($Y8,0,0,1,$B$4+1),OFFSET($DD8,0,0,1,$B$4+1)),0))</f>
        <v>0</v>
      </c>
      <c r="HM8" s="681">
        <f t="shared" ref="HM8:HM39" ca="1" si="188">+IF(OR(HM$7="",$GH8=""),"",IF($JM8-HM$7&lt;=-1,BC8*EH8/SUMPRODUCT(OFFSET($Y8,0,0,1,$B$4+1),OFFSET($DD8,0,0,1,$B$4+1)),0))</f>
        <v>0</v>
      </c>
      <c r="HN8" s="681">
        <f t="shared" ref="HN8:HN39" ca="1" si="189">+IF(OR(HN$7="",$GH8=""),"",IF($JM8-HN$7&lt;=-1,BD8*EI8/SUMPRODUCT(OFFSET($Y8,0,0,1,$B$4+1),OFFSET($DD8,0,0,1,$B$4+1)),0))</f>
        <v>0</v>
      </c>
      <c r="HO8" s="681">
        <f t="shared" ref="HO8:HO39" ca="1" si="190">+IF(OR(HO$7="",$GH8=""),"",IF($JM8-HO$7&lt;=-1,BE8*EJ8/SUMPRODUCT(OFFSET($Y8,0,0,1,$B$4+1),OFFSET($DD8,0,0,1,$B$4+1)),0))</f>
        <v>0</v>
      </c>
      <c r="HP8" s="681">
        <f t="shared" ref="HP8:HP39" ca="1" si="191">+IF(OR(HP$7="",$GH8=""),"",IF($JM8-HP$7&lt;=-1,BF8*EK8/SUMPRODUCT(OFFSET($Y8,0,0,1,$B$4+1),OFFSET($DD8,0,0,1,$B$4+1)),0))</f>
        <v>0</v>
      </c>
      <c r="HQ8" s="681">
        <f t="shared" ref="HQ8:HQ39" ca="1" si="192">+IF(OR(HQ$7="",$GH8=""),"",IF($JM8-HQ$7&lt;=-1,BG8*EL8/SUMPRODUCT(OFFSET($Y8,0,0,1,$B$4+1),OFFSET($DD8,0,0,1,$B$4+1)),0))</f>
        <v>0</v>
      </c>
      <c r="HR8" s="681">
        <f t="shared" ref="HR8:HR39" ca="1" si="193">+IF(OR(HR$7="",$GH8=""),"",IF($JM8-HR$7&lt;=-1,BH8*EM8/SUMPRODUCT(OFFSET($Y8,0,0,1,$B$4+1),OFFSET($DD8,0,0,1,$B$4+1)),0))</f>
        <v>0</v>
      </c>
      <c r="HS8" s="681">
        <f t="shared" ref="HS8:HS39" ca="1" si="194">+IF(OR(HS$7="",$GH8=""),"",IF($JM8-HS$7&lt;=-1,BI8*EN8/SUMPRODUCT(OFFSET($Y8,0,0,1,$B$4+1),OFFSET($DD8,0,0,1,$B$4+1)),0))</f>
        <v>0</v>
      </c>
      <c r="HT8" s="681">
        <f t="shared" ref="HT8:HT39" ca="1" si="195">+IF(OR(HT$7="",$GH8=""),"",IF($JM8-HT$7&lt;=-1,BJ8*EO8/SUMPRODUCT(OFFSET($Y8,0,0,1,$B$4+1),OFFSET($DD8,0,0,1,$B$4+1)),0))</f>
        <v>0</v>
      </c>
      <c r="HU8" s="681">
        <f t="shared" ref="HU8:HU39" ca="1" si="196">+IF(OR(HU$7="",$GH8=""),"",IF($JM8-HU$7&lt;=-1,BK8*EP8/SUMPRODUCT(OFFSET($Y8,0,0,1,$B$4+1),OFFSET($DD8,0,0,1,$B$4+1)),0))</f>
        <v>0</v>
      </c>
      <c r="HV8" s="681">
        <f t="shared" ref="HV8:HV39" ca="1" si="197">+IF(OR(HV$7="",$GH8=""),"",IF($JM8-HV$7&lt;=-1,BL8*EQ8/SUMPRODUCT(OFFSET($Y8,0,0,1,$B$4+1),OFFSET($DD8,0,0,1,$B$4+1)),0))</f>
        <v>0</v>
      </c>
      <c r="HW8" s="681">
        <f t="shared" ref="HW8:HW39" ca="1" si="198">+IF(OR(HW$7="",$GH8=""),"",IF($JM8-HW$7&lt;=-1,BM8*ER8/SUMPRODUCT(OFFSET($Y8,0,0,1,$B$4+1),OFFSET($DD8,0,0,1,$B$4+1)),0))</f>
        <v>0</v>
      </c>
      <c r="HX8" s="681">
        <f t="shared" ref="HX8:HX39" ca="1" si="199">+IF(OR(HX$7="",$GH8=""),"",IF($JM8-HX$7&lt;=-1,BN8*ES8/SUMPRODUCT(OFFSET($Y8,0,0,1,$B$4+1),OFFSET($DD8,0,0,1,$B$4+1)),0))</f>
        <v>0</v>
      </c>
      <c r="HY8" s="681">
        <f t="shared" ref="HY8:HY39" ca="1" si="200">+IF(OR(HY$7="",$GH8=""),"",IF($JM8-HY$7&lt;=-1,BO8*ET8/SUMPRODUCT(OFFSET($Y8,0,0,1,$B$4+1),OFFSET($DD8,0,0,1,$B$4+1)),0))</f>
        <v>0</v>
      </c>
      <c r="HZ8" s="681">
        <f t="shared" ref="HZ8:HZ39" ca="1" si="201">+IF(OR(HZ$7="",$GH8=""),"",IF($JM8-HZ$7&lt;=-1,BP8*EU8/SUMPRODUCT(OFFSET($Y8,0,0,1,$B$4+1),OFFSET($DD8,0,0,1,$B$4+1)),0))</f>
        <v>0</v>
      </c>
      <c r="IA8" s="681">
        <f t="shared" ref="IA8:IA39" ca="1" si="202">+IF(OR(IA$7="",$GH8=""),"",IF($JM8-IA$7&lt;=-1,BQ8*EV8/SUMPRODUCT(OFFSET($Y8,0,0,1,$B$4+1),OFFSET($DD8,0,0,1,$B$4+1)),0))</f>
        <v>0</v>
      </c>
      <c r="IB8" s="681">
        <f t="shared" ref="IB8:IB39" ca="1" si="203">+IF(OR(IB$7="",$GH8=""),"",IF($JM8-IB$7&lt;=-1,BR8*EW8/SUMPRODUCT(OFFSET($Y8,0,0,1,$B$4+1),OFFSET($DD8,0,0,1,$B$4+1)),0))</f>
        <v>0</v>
      </c>
      <c r="IC8" s="681">
        <f t="shared" ref="IC8:IC39" ca="1" si="204">+IF(OR(IC$7="",$GH8=""),"",IF($JM8-IC$7&lt;=-1,BS8*EX8/SUMPRODUCT(OFFSET($Y8,0,0,1,$B$4+1),OFFSET($DD8,0,0,1,$B$4+1)),0))</f>
        <v>0</v>
      </c>
      <c r="ID8" s="681">
        <f t="shared" ref="ID8:ID39" ca="1" si="205">+IF(OR(ID$7="",$GH8=""),"",IF($JM8-ID$7&lt;=-1,BT8*EY8/SUMPRODUCT(OFFSET($Y8,0,0,1,$B$4+1),OFFSET($DD8,0,0,1,$B$4+1)),0))</f>
        <v>0</v>
      </c>
      <c r="IE8" s="681">
        <f t="shared" ref="IE8:IE39" ca="1" si="206">+IF(OR(IE$7="",$GH8=""),"",IF($JM8-IE$7&lt;=-1,BU8*EZ8/SUMPRODUCT(OFFSET($Y8,0,0,1,$B$4+1),OFFSET($DD8,0,0,1,$B$4+1)),0))</f>
        <v>0</v>
      </c>
      <c r="IF8" s="681">
        <f t="shared" ref="IF8:IF39" ca="1" si="207">+IF(OR(IF$7="",$GH8=""),"",IF($JM8-IF$7&lt;=-1,BV8*FA8/SUMPRODUCT(OFFSET($Y8,0,0,1,$B$4+1),OFFSET($DD8,0,0,1,$B$4+1)),0))</f>
        <v>0</v>
      </c>
      <c r="IG8" s="681">
        <f t="shared" ref="IG8:IG39" ca="1" si="208">+IF(OR(IG$7="",$GH8=""),"",IF($JM8-IG$7&lt;=-1,BW8*FB8/SUMPRODUCT(OFFSET($Y8,0,0,1,$B$4+1),OFFSET($DD8,0,0,1,$B$4+1)),0))</f>
        <v>0</v>
      </c>
      <c r="IH8" s="681">
        <f t="shared" ref="IH8:IH39" ca="1" si="209">+IF(OR(IH$7="",$GH8=""),"",IF($JM8-IH$7&lt;=-1,BX8*FC8/SUMPRODUCT(OFFSET($Y8,0,0,1,$B$4+1),OFFSET($DD8,0,0,1,$B$4+1)),0))</f>
        <v>0</v>
      </c>
      <c r="II8" s="681">
        <f t="shared" ref="II8:II39" ca="1" si="210">+IF(OR(II$7="",$GH8=""),"",IF($JM8-II$7&lt;=-1,BY8*FD8/SUMPRODUCT(OFFSET($Y8,0,0,1,$B$4+1),OFFSET($DD8,0,0,1,$B$4+1)),0))</f>
        <v>0</v>
      </c>
      <c r="IJ8" s="681">
        <f t="shared" ref="IJ8:IJ39" ca="1" si="211">+IF(OR(IJ$7="",$GH8=""),"",IF($JM8-IJ$7&lt;=-1,BZ8*FE8/SUMPRODUCT(OFFSET($Y8,0,0,1,$B$4+1),OFFSET($DD8,0,0,1,$B$4+1)),0))</f>
        <v>0</v>
      </c>
      <c r="IK8" s="660">
        <f t="shared" ref="IK8:IK39" ca="1" si="212">+IF(OR(IK$7="",$GH8=""),"",IF($JM8-IK$7&lt;=-1,CA8*FF8/SUMPRODUCT(OFFSET($Y8,0,0,1,$B$4+1),OFFSET($DD8,0,0,1,$B$4+1)),0))</f>
        <v>0</v>
      </c>
      <c r="IL8" s="660">
        <f t="shared" ref="IL8:IL39" ca="1" si="213">+IF(OR(IL$7="",$GH8=""),"",IF($JM8-IL$7&lt;=-1,CB8*FG8/SUMPRODUCT(OFFSET($Y8,0,0,1,$B$4+1),OFFSET($DD8,0,0,1,$B$4+1)),0))</f>
        <v>0</v>
      </c>
      <c r="IM8" s="660">
        <f t="shared" ref="IM8:IM39" ca="1" si="214">+IF(OR(IM$7="",$GH8=""),"",IF($JM8-IM$7&lt;=-1,CC8*FH8/SUMPRODUCT(OFFSET($Y8,0,0,1,$B$4+1),OFFSET($DD8,0,0,1,$B$4+1)),0))</f>
        <v>0</v>
      </c>
      <c r="IN8" s="660">
        <f t="shared" ref="IN8:IN39" ca="1" si="215">+IF(OR(IN$7="",$GH8=""),"",IF($JM8-IN$7&lt;=-1,CD8*FI8/SUMPRODUCT(OFFSET($Y8,0,0,1,$B$4+1),OFFSET($DD8,0,0,1,$B$4+1)),0))</f>
        <v>0</v>
      </c>
      <c r="IO8" s="660">
        <f t="shared" ref="IO8:IO39" ca="1" si="216">+IF(OR(IO$7="",$GH8=""),"",IF($JM8-IO$7&lt;=-1,CE8*FJ8/SUMPRODUCT(OFFSET($Y8,0,0,1,$B$4+1),OFFSET($DD8,0,0,1,$B$4+1)),0))</f>
        <v>0</v>
      </c>
      <c r="IP8" s="660">
        <f t="shared" ref="IP8:IP39" ca="1" si="217">+IF(OR(IP$7="",$GH8=""),"",IF($JM8-IP$7&lt;=-1,CF8*FK8/SUMPRODUCT(OFFSET($Y8,0,0,1,$B$4+1),OFFSET($DD8,0,0,1,$B$4+1)),0))</f>
        <v>0</v>
      </c>
      <c r="IQ8" s="660">
        <f t="shared" ref="IQ8:IQ39" ca="1" si="218">+IF(OR(IQ$7="",$GH8=""),"",IF($JM8-IQ$7&lt;=-1,CG8*FL8/SUMPRODUCT(OFFSET($Y8,0,0,1,$B$4+1),OFFSET($DD8,0,0,1,$B$4+1)),0))</f>
        <v>0</v>
      </c>
      <c r="IR8" s="660">
        <f t="shared" ref="IR8:IR39" ca="1" si="219">+IF(OR(IR$7="",$GH8=""),"",IF($JM8-IR$7&lt;=-1,CH8*FM8/SUMPRODUCT(OFFSET($Y8,0,0,1,$B$4+1),OFFSET($DD8,0,0,1,$B$4+1)),0))</f>
        <v>0</v>
      </c>
      <c r="IS8" s="660" t="e">
        <f t="shared" ref="IS8:IS39" ca="1" si="220">+IF(OR(IS$7="",$GH8=""),"",IF($JM8-IS$7&lt;=-1,CI8*FN8/SUMPRODUCT(OFFSET($Y8,0,0,1,$B$4+1),OFFSET($DD8,0,0,1,$B$4+1)),0))</f>
        <v>#DIV/0!</v>
      </c>
      <c r="IT8" s="660" t="str">
        <f t="shared" ref="IT8:IT39" ca="1" si="221">+IF(OR(IT$7="",$GH8=""),"",IF($JM8-IT$7&lt;=-1,CJ8*FO8/SUMPRODUCT(OFFSET($Y8,0,0,1,$B$4+1),OFFSET($DD8,0,0,1,$B$4+1)),0))</f>
        <v/>
      </c>
      <c r="IU8" s="660" t="str">
        <f t="shared" ref="IU8:IU39" ca="1" si="222">+IF(OR(IU$7="",$GH8=""),"",IF($JM8-IU$7&lt;=-1,CK8*FP8/SUMPRODUCT(OFFSET($Y8,0,0,1,$B$4+1),OFFSET($DD8,0,0,1,$B$4+1)),0))</f>
        <v/>
      </c>
      <c r="IV8" s="660" t="str">
        <f t="shared" ref="IV8:IV39" ca="1" si="223">+IF(OR(IV$7="",$GH8=""),"",IF($JM8-IV$7&lt;=-1,CL8*FQ8/SUMPRODUCT(OFFSET($Y8,0,0,1,$B$4+1),OFFSET($DD8,0,0,1,$B$4+1)),0))</f>
        <v/>
      </c>
      <c r="IW8" s="660" t="str">
        <f t="shared" ref="IW8:IW39" ca="1" si="224">+IF(OR(IW$7="",$GH8=""),"",IF($JM8-IW$7&lt;=-1,CM8*FR8/SUMPRODUCT(OFFSET($Y8,0,0,1,$B$4+1),OFFSET($DD8,0,0,1,$B$4+1)),0))</f>
        <v/>
      </c>
      <c r="IX8" s="660" t="str">
        <f t="shared" ref="IX8:IX39" ca="1" si="225">+IF(OR(IX$7="",$GH8=""),"",IF($JM8-IX$7&lt;=-1,CN8*FS8/SUMPRODUCT(OFFSET($Y8,0,0,1,$B$4+1),OFFSET($DD8,0,0,1,$B$4+1)),0))</f>
        <v/>
      </c>
      <c r="IY8" s="660" t="str">
        <f t="shared" ref="IY8:IY39" ca="1" si="226">+IF(OR(IY$7="",$GH8=""),"",IF($JM8-IY$7&lt;=-1,CO8*FT8/SUMPRODUCT(OFFSET($Y8,0,0,1,$B$4+1),OFFSET($DD8,0,0,1,$B$4+1)),0))</f>
        <v/>
      </c>
      <c r="IZ8" s="660" t="str">
        <f t="shared" ref="IZ8:IZ39" ca="1" si="227">+IF(OR(IZ$7="",$GH8=""),"",IF($JM8-IZ$7&lt;=-1,CP8*FU8/SUMPRODUCT(OFFSET($Y8,0,0,1,$B$4+1),OFFSET($DD8,0,0,1,$B$4+1)),0))</f>
        <v/>
      </c>
      <c r="JA8" s="660" t="str">
        <f t="shared" ref="JA8:JA39" ca="1" si="228">+IF(OR(JA$7="",$GH8=""),"",IF($JM8-JA$7&lt;=-1,CQ8*FV8/SUMPRODUCT(OFFSET($Y8,0,0,1,$B$4+1),OFFSET($DD8,0,0,1,$B$4+1)),0))</f>
        <v/>
      </c>
      <c r="JB8" s="660" t="str">
        <f t="shared" ref="JB8:JB39" ca="1" si="229">+IF(OR(JB$7="",$GH8=""),"",IF($JM8-JB$7&lt;=-1,CR8*FW8/SUMPRODUCT(OFFSET($Y8,0,0,1,$B$4+1),OFFSET($DD8,0,0,1,$B$4+1)),0))</f>
        <v/>
      </c>
      <c r="JC8" s="660" t="str">
        <f t="shared" ref="JC8:JC39" ca="1" si="230">+IF(OR(JC$7="",$GH8=""),"",IF($JM8-JC$7&lt;=-1,CS8*FX8/SUMPRODUCT(OFFSET($Y8,0,0,1,$B$4+1),OFFSET($DD8,0,0,1,$B$4+1)),0))</f>
        <v/>
      </c>
      <c r="JD8" s="660" t="str">
        <f t="shared" ref="JD8:JD39" ca="1" si="231">+IF(OR(JD$7="",$GH8=""),"",IF($JM8-JD$7&lt;=-1,CT8*FY8/SUMPRODUCT(OFFSET($Y8,0,0,1,$B$4+1),OFFSET($DD8,0,0,1,$B$4+1)),0))</f>
        <v/>
      </c>
      <c r="JE8" s="660" t="str">
        <f t="shared" ref="JE8:JE39" ca="1" si="232">+IF(OR(JE$7="",$GH8=""),"",IF($JM8-JE$7&lt;=-1,CU8*FZ8/SUMPRODUCT(OFFSET($Y8,0,0,1,$B$4+1),OFFSET($DD8,0,0,1,$B$4+1)),0))</f>
        <v/>
      </c>
      <c r="JF8" s="660" t="str">
        <f t="shared" ref="JF8:JF39" ca="1" si="233">+IF(OR(JF$7="",$GH8=""),"",IF($JM8-JF$7&lt;=-1,CV8*GA8/SUMPRODUCT(OFFSET($Y8,0,0,1,$B$4+1),OFFSET($DD8,0,0,1,$B$4+1)),0))</f>
        <v/>
      </c>
      <c r="JG8" s="660" t="str">
        <f t="shared" ref="JG8:JG39" ca="1" si="234">+IF(OR(JG$7="",$GH8=""),"",IF($JM8-JG$7&lt;=-1,CW8*GB8/SUMPRODUCT(OFFSET($Y8,0,0,1,$B$4+1),OFFSET($DD8,0,0,1,$B$4+1)),0))</f>
        <v/>
      </c>
      <c r="JH8" s="660" t="str">
        <f t="shared" ref="JH8:JH39" ca="1" si="235">+IF(OR(JH$7="",$GH8=""),"",IF($JM8-JH$7&lt;=-1,CX8*GC8/SUMPRODUCT(OFFSET($Y8,0,0,1,$B$4+1),OFFSET($DD8,0,0,1,$B$4+1)),0))</f>
        <v/>
      </c>
      <c r="JI8" s="660" t="str">
        <f t="shared" ref="JI8:JI39" ca="1" si="236">+IF(OR(JI$7="",$GH8=""),"",IF($JM8-JI$7&lt;=-1,CY8*GD8/SUMPRODUCT(OFFSET($Y8,0,0,1,$B$4+1),OFFSET($DD8,0,0,1,$B$4+1)),0))</f>
        <v/>
      </c>
      <c r="JJ8" s="660" t="str">
        <f t="shared" ref="JJ8:JJ39" ca="1" si="237">+IF(OR(JJ$7="",$GH8=""),"",IF($JM8-JJ$7&lt;=-1,CZ8*GE8/SUMPRODUCT(OFFSET($Y8,0,0,1,$B$4+1),OFFSET($DD8,0,0,1,$B$4+1)),0))</f>
        <v/>
      </c>
      <c r="JK8" s="661" t="str">
        <f t="shared" ref="JK8:JK39" ca="1" si="238">+IF(OR(JK$7="",$GH8=""),"",IF($JM8-JK$7&lt;=-1,DA8*GF8/SUMPRODUCT(OFFSET($Y8,0,0,1,$B$4+1),OFFSET($DD8,0,0,1,$B$4+1)),0))</f>
        <v/>
      </c>
      <c r="JL8" s="626"/>
      <c r="JM8" s="649">
        <f>+X8</f>
        <v>62</v>
      </c>
      <c r="JN8" s="635">
        <f t="shared" ref="JN8:JW17" si="239">+IF(OR(JN$7="",$JM8=""),"",IF($JM8-JN$7&lt;=-1,1/VLOOKUP(JN$7-$JM8,$I$8:$J$87,2,FALSE),0))</f>
        <v>0</v>
      </c>
      <c r="JO8" s="635">
        <f t="shared" si="239"/>
        <v>0</v>
      </c>
      <c r="JP8" s="635">
        <f t="shared" si="239"/>
        <v>0</v>
      </c>
      <c r="JQ8" s="635">
        <f t="shared" si="239"/>
        <v>0</v>
      </c>
      <c r="JR8" s="635">
        <f t="shared" si="239"/>
        <v>0</v>
      </c>
      <c r="JS8" s="635">
        <f t="shared" si="239"/>
        <v>0</v>
      </c>
      <c r="JT8" s="635">
        <f t="shared" si="239"/>
        <v>0</v>
      </c>
      <c r="JU8" s="635">
        <f t="shared" si="239"/>
        <v>0</v>
      </c>
      <c r="JV8" s="635">
        <f t="shared" si="239"/>
        <v>0</v>
      </c>
      <c r="JW8" s="635">
        <f t="shared" si="239"/>
        <v>0</v>
      </c>
      <c r="JX8" s="635">
        <f t="shared" ref="JX8:KG17" si="240">+IF(OR(JX$7="",$JM8=""),"",IF($JM8-JX$7&lt;=-1,1/VLOOKUP(JX$7-$JM8,$I$8:$J$87,2,FALSE),0))</f>
        <v>0</v>
      </c>
      <c r="JY8" s="635">
        <f t="shared" si="240"/>
        <v>0</v>
      </c>
      <c r="JZ8" s="635">
        <f t="shared" si="240"/>
        <v>0</v>
      </c>
      <c r="KA8" s="635">
        <f t="shared" si="240"/>
        <v>0</v>
      </c>
      <c r="KB8" s="635">
        <f t="shared" si="240"/>
        <v>0</v>
      </c>
      <c r="KC8" s="635">
        <f t="shared" si="240"/>
        <v>0</v>
      </c>
      <c r="KD8" s="635">
        <f t="shared" si="240"/>
        <v>0</v>
      </c>
      <c r="KE8" s="635">
        <f t="shared" si="240"/>
        <v>0</v>
      </c>
      <c r="KF8" s="635">
        <f t="shared" si="240"/>
        <v>0</v>
      </c>
      <c r="KG8" s="635">
        <f t="shared" si="240"/>
        <v>0</v>
      </c>
      <c r="KH8" s="635">
        <f t="shared" ref="KH8:KQ17" si="241">+IF(OR(KH$7="",$JM8=""),"",IF($JM8-KH$7&lt;=-1,1/VLOOKUP(KH$7-$JM8,$I$8:$J$87,2,FALSE),0))</f>
        <v>0</v>
      </c>
      <c r="KI8" s="635">
        <f t="shared" si="241"/>
        <v>0</v>
      </c>
      <c r="KJ8" s="635">
        <f t="shared" si="241"/>
        <v>0</v>
      </c>
      <c r="KK8" s="635">
        <f t="shared" si="241"/>
        <v>0</v>
      </c>
      <c r="KL8" s="635">
        <f t="shared" si="241"/>
        <v>0</v>
      </c>
      <c r="KM8" s="635">
        <f t="shared" si="241"/>
        <v>0</v>
      </c>
      <c r="KN8" s="635">
        <f t="shared" si="241"/>
        <v>0</v>
      </c>
      <c r="KO8" s="635">
        <f t="shared" si="241"/>
        <v>0</v>
      </c>
      <c r="KP8" s="635">
        <f t="shared" si="241"/>
        <v>0</v>
      </c>
      <c r="KQ8" s="635">
        <f t="shared" si="241"/>
        <v>0</v>
      </c>
      <c r="KR8" s="635">
        <f t="shared" ref="KR8:LA17" si="242">+IF(OR(KR$7="",$JM8=""),"",IF($JM8-KR$7&lt;=-1,1/VLOOKUP(KR$7-$JM8,$I$8:$J$87,2,FALSE),0))</f>
        <v>0</v>
      </c>
      <c r="KS8" s="635">
        <f t="shared" si="242"/>
        <v>0</v>
      </c>
      <c r="KT8" s="635">
        <f t="shared" si="242"/>
        <v>0</v>
      </c>
      <c r="KU8" s="635">
        <f t="shared" si="242"/>
        <v>0</v>
      </c>
      <c r="KV8" s="635">
        <f t="shared" si="242"/>
        <v>0</v>
      </c>
      <c r="KW8" s="635">
        <f t="shared" si="242"/>
        <v>0</v>
      </c>
      <c r="KX8" s="635">
        <f t="shared" si="242"/>
        <v>0</v>
      </c>
      <c r="KY8" s="635">
        <f t="shared" si="242"/>
        <v>0</v>
      </c>
      <c r="KZ8" s="635">
        <f t="shared" si="242"/>
        <v>0</v>
      </c>
      <c r="LA8" s="635">
        <f t="shared" si="242"/>
        <v>0</v>
      </c>
      <c r="LB8" s="635">
        <f t="shared" ref="LB8:LK17" si="243">+IF(OR(LB$7="",$JM8=""),"",IF($JM8-LB$7&lt;=-1,1/VLOOKUP(LB$7-$JM8,$I$8:$J$87,2,FALSE),0))</f>
        <v>0</v>
      </c>
      <c r="LC8" s="635">
        <f t="shared" si="243"/>
        <v>0</v>
      </c>
      <c r="LD8" s="635">
        <f t="shared" si="243"/>
        <v>0</v>
      </c>
      <c r="LE8" s="635">
        <f t="shared" si="243"/>
        <v>0</v>
      </c>
      <c r="LF8" s="635">
        <f t="shared" si="243"/>
        <v>0</v>
      </c>
      <c r="LG8" s="635">
        <f t="shared" si="243"/>
        <v>0</v>
      </c>
      <c r="LH8" s="635">
        <f t="shared" si="243"/>
        <v>0</v>
      </c>
      <c r="LI8" s="635">
        <f t="shared" si="243"/>
        <v>0</v>
      </c>
      <c r="LJ8" s="635">
        <f t="shared" si="243"/>
        <v>0</v>
      </c>
      <c r="LK8" s="635">
        <f t="shared" si="243"/>
        <v>0</v>
      </c>
      <c r="LL8" s="635">
        <f t="shared" ref="LL8:LU17" si="244">+IF(OR(LL$7="",$JM8=""),"",IF($JM8-LL$7&lt;=-1,1/VLOOKUP(LL$7-$JM8,$I$8:$J$87,2,FALSE),0))</f>
        <v>0</v>
      </c>
      <c r="LM8" s="635">
        <f t="shared" si="244"/>
        <v>0</v>
      </c>
      <c r="LN8" s="635">
        <f t="shared" si="244"/>
        <v>0</v>
      </c>
      <c r="LO8" s="635">
        <f t="shared" si="244"/>
        <v>0</v>
      </c>
      <c r="LP8" s="635">
        <f t="shared" si="244"/>
        <v>0</v>
      </c>
      <c r="LQ8" s="635">
        <f t="shared" si="244"/>
        <v>0</v>
      </c>
      <c r="LR8" s="635">
        <f t="shared" si="244"/>
        <v>0</v>
      </c>
      <c r="LS8" s="635">
        <f t="shared" si="244"/>
        <v>0</v>
      </c>
      <c r="LT8" s="635">
        <f t="shared" si="244"/>
        <v>0</v>
      </c>
      <c r="LU8" s="635">
        <f t="shared" si="244"/>
        <v>0</v>
      </c>
      <c r="LV8" s="635">
        <f t="shared" ref="LV8:ME17" si="245">+IF(OR(LV$7="",$JM8=""),"",IF($JM8-LV$7&lt;=-1,1/VLOOKUP(LV$7-$JM8,$I$8:$J$87,2,FALSE),0))</f>
        <v>0</v>
      </c>
      <c r="LW8" s="635">
        <f t="shared" si="245"/>
        <v>0</v>
      </c>
      <c r="LX8" s="635" t="e">
        <f t="shared" si="245"/>
        <v>#DIV/0!</v>
      </c>
      <c r="LY8" s="635" t="str">
        <f t="shared" si="245"/>
        <v/>
      </c>
      <c r="LZ8" s="635" t="str">
        <f t="shared" si="245"/>
        <v/>
      </c>
      <c r="MA8" s="635" t="str">
        <f t="shared" si="245"/>
        <v/>
      </c>
      <c r="MB8" s="635" t="str">
        <f t="shared" si="245"/>
        <v/>
      </c>
      <c r="MC8" s="635" t="str">
        <f t="shared" si="245"/>
        <v/>
      </c>
      <c r="MD8" s="635" t="str">
        <f t="shared" si="245"/>
        <v/>
      </c>
      <c r="ME8" s="635" t="str">
        <f t="shared" si="245"/>
        <v/>
      </c>
      <c r="MF8" s="635" t="str">
        <f t="shared" ref="MF8:MP17" si="246">+IF(OR(MF$7="",$JM8=""),"",IF($JM8-MF$7&lt;=-1,1/VLOOKUP(MF$7-$JM8,$I$8:$J$87,2,FALSE),0))</f>
        <v/>
      </c>
      <c r="MG8" s="635" t="str">
        <f t="shared" si="246"/>
        <v/>
      </c>
      <c r="MH8" s="635" t="str">
        <f t="shared" si="246"/>
        <v/>
      </c>
      <c r="MI8" s="635" t="str">
        <f t="shared" si="246"/>
        <v/>
      </c>
      <c r="MJ8" s="635" t="str">
        <f t="shared" si="246"/>
        <v/>
      </c>
      <c r="MK8" s="635" t="str">
        <f t="shared" si="246"/>
        <v/>
      </c>
      <c r="ML8" s="635" t="str">
        <f t="shared" si="246"/>
        <v/>
      </c>
      <c r="MM8" s="635" t="str">
        <f t="shared" si="246"/>
        <v/>
      </c>
      <c r="MN8" s="635" t="str">
        <f t="shared" si="246"/>
        <v/>
      </c>
      <c r="MO8" s="635" t="str">
        <f t="shared" si="246"/>
        <v/>
      </c>
      <c r="MP8" s="636" t="str">
        <f t="shared" si="246"/>
        <v/>
      </c>
      <c r="MQ8" s="626"/>
      <c r="MR8" s="565">
        <v>1</v>
      </c>
      <c r="MS8" s="622" t="e">
        <f ca="1">+SUMPRODUCT(OFFSET(MU8,0,$MR8):OFFSET(MU8,MU8-1,$MR8),OFFSET($O8,0,0):OFFSET($O8,MU8-1,0))</f>
        <v>#DIV/0!</v>
      </c>
      <c r="MU8" s="568">
        <f>+GH8</f>
        <v>62</v>
      </c>
      <c r="MV8" s="691" t="e">
        <f t="shared" ref="MV8:NE17" ca="1" si="247">+IF($MU8+MV$7&lt;=MAX($MV$7:$PX$7),OFFSET($GH8,0,$MU8+MV$7,1,1),"")</f>
        <v>#DIV/0!</v>
      </c>
      <c r="MW8" s="691" t="str">
        <f t="shared" ca="1" si="247"/>
        <v/>
      </c>
      <c r="MX8" s="691" t="str">
        <f t="shared" ca="1" si="247"/>
        <v/>
      </c>
      <c r="MY8" s="691" t="str">
        <f t="shared" ca="1" si="247"/>
        <v/>
      </c>
      <c r="MZ8" s="691" t="str">
        <f t="shared" ca="1" si="247"/>
        <v/>
      </c>
      <c r="NA8" s="691" t="str">
        <f t="shared" ca="1" si="247"/>
        <v/>
      </c>
      <c r="NB8" s="691" t="str">
        <f t="shared" ca="1" si="247"/>
        <v/>
      </c>
      <c r="NC8" s="691" t="str">
        <f t="shared" ca="1" si="247"/>
        <v/>
      </c>
      <c r="ND8" s="691" t="str">
        <f t="shared" ca="1" si="247"/>
        <v/>
      </c>
      <c r="NE8" s="691" t="str">
        <f t="shared" ca="1" si="247"/>
        <v/>
      </c>
      <c r="NF8" s="691" t="str">
        <f t="shared" ref="NF8:NO17" ca="1" si="248">+IF($MU8+NF$7&lt;=MAX($MV$7:$PX$7),OFFSET($GH8,0,$MU8+NF$7,1,1),"")</f>
        <v/>
      </c>
      <c r="NG8" s="691" t="str">
        <f t="shared" ca="1" si="248"/>
        <v/>
      </c>
      <c r="NH8" s="691" t="str">
        <f t="shared" ca="1" si="248"/>
        <v/>
      </c>
      <c r="NI8" s="691" t="str">
        <f t="shared" ca="1" si="248"/>
        <v/>
      </c>
      <c r="NJ8" s="691" t="str">
        <f t="shared" ca="1" si="248"/>
        <v/>
      </c>
      <c r="NK8" s="691" t="str">
        <f t="shared" ca="1" si="248"/>
        <v/>
      </c>
      <c r="NL8" s="691" t="str">
        <f t="shared" ca="1" si="248"/>
        <v/>
      </c>
      <c r="NM8" s="691" t="str">
        <f t="shared" ca="1" si="248"/>
        <v/>
      </c>
      <c r="NN8" s="691" t="str">
        <f t="shared" ca="1" si="248"/>
        <v/>
      </c>
      <c r="NO8" s="691" t="str">
        <f t="shared" ca="1" si="248"/>
        <v/>
      </c>
      <c r="NP8" s="691" t="str">
        <f t="shared" ref="NP8:NY17" ca="1" si="249">+IF($MU8+NP$7&lt;=MAX($MV$7:$PX$7),OFFSET($GH8,0,$MU8+NP$7,1,1),"")</f>
        <v/>
      </c>
      <c r="NQ8" s="691" t="str">
        <f t="shared" ca="1" si="249"/>
        <v/>
      </c>
      <c r="NR8" s="691" t="str">
        <f t="shared" ca="1" si="249"/>
        <v/>
      </c>
      <c r="NS8" s="691" t="str">
        <f t="shared" ca="1" si="249"/>
        <v/>
      </c>
      <c r="NT8" s="691" t="str">
        <f t="shared" ca="1" si="249"/>
        <v/>
      </c>
      <c r="NU8" s="691" t="str">
        <f t="shared" ca="1" si="249"/>
        <v/>
      </c>
      <c r="NV8" s="691" t="str">
        <f t="shared" ca="1" si="249"/>
        <v/>
      </c>
      <c r="NW8" s="691" t="str">
        <f t="shared" ca="1" si="249"/>
        <v/>
      </c>
      <c r="NX8" s="691" t="str">
        <f t="shared" ca="1" si="249"/>
        <v/>
      </c>
      <c r="NY8" s="691" t="str">
        <f t="shared" ca="1" si="249"/>
        <v/>
      </c>
      <c r="NZ8" s="691" t="str">
        <f t="shared" ref="NZ8:OI17" ca="1" si="250">+IF($MU8+NZ$7&lt;=MAX($MV$7:$PX$7),OFFSET($GH8,0,$MU8+NZ$7,1,1),"")</f>
        <v/>
      </c>
      <c r="OA8" s="691" t="str">
        <f t="shared" ca="1" si="250"/>
        <v/>
      </c>
      <c r="OB8" s="691" t="str">
        <f t="shared" ca="1" si="250"/>
        <v/>
      </c>
      <c r="OC8" s="691" t="str">
        <f t="shared" ca="1" si="250"/>
        <v/>
      </c>
      <c r="OD8" s="691" t="str">
        <f t="shared" ca="1" si="250"/>
        <v/>
      </c>
      <c r="OE8" s="691" t="str">
        <f t="shared" ca="1" si="250"/>
        <v/>
      </c>
      <c r="OF8" s="691" t="str">
        <f t="shared" ca="1" si="250"/>
        <v/>
      </c>
      <c r="OG8" s="691" t="str">
        <f t="shared" ca="1" si="250"/>
        <v/>
      </c>
      <c r="OH8" s="691" t="str">
        <f t="shared" ca="1" si="250"/>
        <v/>
      </c>
      <c r="OI8" s="691" t="str">
        <f t="shared" ca="1" si="250"/>
        <v/>
      </c>
      <c r="OJ8" s="691" t="str">
        <f t="shared" ref="OJ8:OS17" ca="1" si="251">+IF($MU8+OJ$7&lt;=MAX($MV$7:$PX$7),OFFSET($GH8,0,$MU8+OJ$7,1,1),"")</f>
        <v/>
      </c>
      <c r="OK8" s="691" t="str">
        <f t="shared" ca="1" si="251"/>
        <v/>
      </c>
      <c r="OL8" s="691" t="str">
        <f t="shared" ca="1" si="251"/>
        <v/>
      </c>
      <c r="OM8" s="691" t="str">
        <f t="shared" ca="1" si="251"/>
        <v/>
      </c>
      <c r="ON8" s="691" t="str">
        <f t="shared" ca="1" si="251"/>
        <v/>
      </c>
      <c r="OO8" s="691" t="str">
        <f t="shared" ca="1" si="251"/>
        <v/>
      </c>
      <c r="OP8" s="691" t="str">
        <f t="shared" ca="1" si="251"/>
        <v/>
      </c>
      <c r="OQ8" s="691" t="str">
        <f t="shared" ca="1" si="251"/>
        <v/>
      </c>
      <c r="OR8" s="691" t="str">
        <f t="shared" ca="1" si="251"/>
        <v/>
      </c>
      <c r="OS8" s="691" t="str">
        <f t="shared" ca="1" si="251"/>
        <v/>
      </c>
      <c r="OT8" s="691" t="str">
        <f t="shared" ref="OT8:PC17" ca="1" si="252">+IF($MU8+OT$7&lt;=MAX($MV$7:$PX$7),OFFSET($GH8,0,$MU8+OT$7,1,1),"")</f>
        <v/>
      </c>
      <c r="OU8" s="691" t="str">
        <f t="shared" ca="1" si="252"/>
        <v/>
      </c>
      <c r="OV8" s="691" t="str">
        <f t="shared" ca="1" si="252"/>
        <v/>
      </c>
      <c r="OW8" s="691" t="str">
        <f t="shared" ca="1" si="252"/>
        <v/>
      </c>
      <c r="OX8" s="691" t="str">
        <f t="shared" ca="1" si="252"/>
        <v/>
      </c>
      <c r="OY8" s="691" t="str">
        <f t="shared" ca="1" si="252"/>
        <v/>
      </c>
      <c r="OZ8" s="691" t="str">
        <f t="shared" ca="1" si="252"/>
        <v/>
      </c>
      <c r="PA8" s="691" t="str">
        <f t="shared" ca="1" si="252"/>
        <v/>
      </c>
      <c r="PB8" s="691" t="str">
        <f t="shared" ca="1" si="252"/>
        <v/>
      </c>
      <c r="PC8" s="691" t="str">
        <f t="shared" ca="1" si="252"/>
        <v/>
      </c>
      <c r="PD8" s="691" t="s">
        <v>660</v>
      </c>
      <c r="PE8" s="691" t="str">
        <f t="shared" ref="PD8:PM17" ca="1" si="253">+IF($MU8+PE$7&lt;=MAX($MV$7:$PX$7),OFFSET($GH8,0,$MU8+PE$7,1,1),"")</f>
        <v/>
      </c>
      <c r="PF8" s="691" t="str">
        <f t="shared" ca="1" si="253"/>
        <v/>
      </c>
      <c r="PG8" s="691" t="e">
        <f t="shared" ca="1" si="253"/>
        <v>#VALUE!</v>
      </c>
      <c r="PH8" s="691" t="e">
        <f t="shared" ca="1" si="253"/>
        <v>#VALUE!</v>
      </c>
      <c r="PI8" s="691" t="e">
        <f t="shared" ca="1" si="253"/>
        <v>#VALUE!</v>
      </c>
      <c r="PJ8" s="691" t="e">
        <f t="shared" ca="1" si="253"/>
        <v>#VALUE!</v>
      </c>
      <c r="PK8" s="691" t="e">
        <f t="shared" ca="1" si="253"/>
        <v>#VALUE!</v>
      </c>
      <c r="PL8" s="691" t="e">
        <f t="shared" ca="1" si="253"/>
        <v>#VALUE!</v>
      </c>
      <c r="PM8" s="691" t="e">
        <f t="shared" ca="1" si="253"/>
        <v>#VALUE!</v>
      </c>
      <c r="PN8" s="691" t="e">
        <f t="shared" ref="PN8:PX17" ca="1" si="254">+IF($MU8+PN$7&lt;=MAX($MV$7:$PX$7),OFFSET($GH8,0,$MU8+PN$7,1,1),"")</f>
        <v>#VALUE!</v>
      </c>
      <c r="PO8" s="691" t="e">
        <f t="shared" ca="1" si="254"/>
        <v>#VALUE!</v>
      </c>
      <c r="PP8" s="691" t="e">
        <f t="shared" ca="1" si="254"/>
        <v>#VALUE!</v>
      </c>
      <c r="PQ8" s="691" t="e">
        <f t="shared" ca="1" si="254"/>
        <v>#VALUE!</v>
      </c>
      <c r="PR8" s="691" t="e">
        <f t="shared" ca="1" si="254"/>
        <v>#VALUE!</v>
      </c>
      <c r="PS8" s="691" t="e">
        <f t="shared" ca="1" si="254"/>
        <v>#VALUE!</v>
      </c>
      <c r="PT8" s="691" t="e">
        <f t="shared" ca="1" si="254"/>
        <v>#VALUE!</v>
      </c>
      <c r="PU8" s="691" t="e">
        <f t="shared" ca="1" si="254"/>
        <v>#VALUE!</v>
      </c>
      <c r="PV8" s="691" t="e">
        <f t="shared" ca="1" si="254"/>
        <v>#VALUE!</v>
      </c>
      <c r="PW8" s="691" t="e">
        <f t="shared" ca="1" si="254"/>
        <v>#VALUE!</v>
      </c>
      <c r="PX8" s="691" t="e">
        <f t="shared" ca="1" si="254"/>
        <v>#VALUE!</v>
      </c>
      <c r="PY8" s="690"/>
      <c r="PZ8" s="690"/>
      <c r="QA8" s="690"/>
      <c r="QB8" s="690"/>
      <c r="QC8" s="690"/>
      <c r="QD8" s="690"/>
      <c r="QE8" s="690"/>
      <c r="QF8" s="690"/>
      <c r="QG8" s="575"/>
      <c r="QH8" s="575"/>
      <c r="QI8" s="575"/>
      <c r="QJ8" s="575"/>
      <c r="QK8" s="575"/>
      <c r="QL8" s="575"/>
      <c r="QM8" s="575"/>
      <c r="QN8" s="575"/>
      <c r="QO8" s="575"/>
      <c r="QP8" s="575"/>
      <c r="QQ8" s="575"/>
    </row>
    <row r="9" spans="1:462">
      <c r="A9" s="632">
        <f>+A8+1</f>
        <v>2</v>
      </c>
      <c r="B9" s="633">
        <f>+'User Entries'!G79</f>
        <v>0</v>
      </c>
      <c r="C9" s="633">
        <f>+B9-B8</f>
        <v>0</v>
      </c>
      <c r="D9" s="759" t="e">
        <f>SUM($E$8:E9)</f>
        <v>#DIV/0!</v>
      </c>
      <c r="E9" s="759" t="e">
        <f t="shared" si="145"/>
        <v>#DIV/0!</v>
      </c>
      <c r="F9" s="627"/>
      <c r="G9" s="765"/>
      <c r="H9" s="565">
        <f>+I68</f>
        <v>61</v>
      </c>
      <c r="I9" s="632">
        <f t="shared" ref="I9:I72" si="255">+A9</f>
        <v>2</v>
      </c>
      <c r="J9" s="640">
        <f>+'User Entries'!$F79</f>
        <v>0</v>
      </c>
      <c r="K9" s="640">
        <f>+'User Entries'!$J79</f>
        <v>0</v>
      </c>
      <c r="L9" s="676" t="e">
        <f t="shared" ref="L9:L72" si="256">1/J9</f>
        <v>#DIV/0!</v>
      </c>
      <c r="M9" s="656" t="str">
        <f>IFERROR(Summary_AttrorTotal!A19,"")</f>
        <v>1999 Q2</v>
      </c>
      <c r="N9" s="634">
        <f>+IFERROR((Summary_AttrorTotal!H19)*1000,0)</f>
        <v>752234</v>
      </c>
      <c r="O9" s="634">
        <f>+IFERROR((Summary_AttrorTotal!S19-Summary_AttrorTotal!H19)*1000,0)</f>
        <v>22050.999999999931</v>
      </c>
      <c r="P9" s="634" t="e">
        <f t="shared" ca="1" si="146"/>
        <v>#DIV/0!</v>
      </c>
      <c r="Q9" s="634">
        <f>IFERROR(Summary_AttrorTotal!J19*1000,0)</f>
        <v>752234</v>
      </c>
      <c r="R9" s="634" t="e">
        <f t="shared" ref="R9:R72" ca="1" si="257">+N9+P9</f>
        <v>#DIV/0!</v>
      </c>
      <c r="S9" s="634">
        <f>+IFERROR((Summary_AttrorTotal!S19-Summary_AttrorTotal!J19)*1000,0)</f>
        <v>22050.999999999931</v>
      </c>
      <c r="T9" s="634" t="e">
        <f t="shared" ref="T9:T72" ca="1" si="258">+R9-Q9</f>
        <v>#DIV/0!</v>
      </c>
      <c r="U9" s="639"/>
      <c r="V9" s="634" t="e">
        <f t="shared" ref="V9:V72" ca="1" si="259">+T9-S9</f>
        <v>#DIV/0!</v>
      </c>
      <c r="W9" s="575" t="e">
        <f t="shared" ref="W9:W68" ca="1" si="260">P9-O9</f>
        <v>#DIV/0!</v>
      </c>
      <c r="X9" s="649">
        <f>+IF(OR(X8=1,X8=""),"",X8-1)</f>
        <v>61</v>
      </c>
      <c r="Y9" s="628">
        <f t="shared" si="147"/>
        <v>0</v>
      </c>
      <c r="Z9" s="628">
        <f t="shared" si="147"/>
        <v>0</v>
      </c>
      <c r="AA9" s="628">
        <f t="shared" ref="AA9:CL12" si="261">+IF(OR(AA$7="",$X9=""),"",IF($X9-AA$7&lt;=-1,IF(AND($X9&gt;=MATCH(100%,$D$8:$D$87,0),AA$7=$X9+1),100%,IFERROR(VLOOKUP(AA$7,$A$8:$E$87,5,FALSE)/(1-VLOOKUP($X9,$A$8:$E$87,4,FALSE)),0)),0))</f>
        <v>0</v>
      </c>
      <c r="AB9" s="628">
        <f t="shared" si="261"/>
        <v>0</v>
      </c>
      <c r="AC9" s="628">
        <f t="shared" si="261"/>
        <v>0</v>
      </c>
      <c r="AD9" s="628">
        <f t="shared" si="261"/>
        <v>0</v>
      </c>
      <c r="AE9" s="628">
        <f t="shared" si="261"/>
        <v>0</v>
      </c>
      <c r="AF9" s="628">
        <f t="shared" si="261"/>
        <v>0</v>
      </c>
      <c r="AG9" s="628">
        <f t="shared" si="261"/>
        <v>0</v>
      </c>
      <c r="AH9" s="628">
        <f t="shared" si="261"/>
        <v>0</v>
      </c>
      <c r="AI9" s="628">
        <f t="shared" si="261"/>
        <v>0</v>
      </c>
      <c r="AJ9" s="628">
        <f t="shared" si="261"/>
        <v>0</v>
      </c>
      <c r="AK9" s="628">
        <f t="shared" si="261"/>
        <v>0</v>
      </c>
      <c r="AL9" s="628">
        <f t="shared" si="261"/>
        <v>0</v>
      </c>
      <c r="AM9" s="628">
        <f t="shared" si="261"/>
        <v>0</v>
      </c>
      <c r="AN9" s="628">
        <f t="shared" si="261"/>
        <v>0</v>
      </c>
      <c r="AO9" s="628">
        <f t="shared" si="261"/>
        <v>0</v>
      </c>
      <c r="AP9" s="628">
        <f t="shared" si="261"/>
        <v>0</v>
      </c>
      <c r="AQ9" s="628">
        <f t="shared" si="261"/>
        <v>0</v>
      </c>
      <c r="AR9" s="628">
        <f t="shared" si="261"/>
        <v>0</v>
      </c>
      <c r="AS9" s="628">
        <f t="shared" si="261"/>
        <v>0</v>
      </c>
      <c r="AT9" s="628">
        <f t="shared" si="261"/>
        <v>0</v>
      </c>
      <c r="AU9" s="628">
        <f t="shared" si="261"/>
        <v>0</v>
      </c>
      <c r="AV9" s="628">
        <f t="shared" si="261"/>
        <v>0</v>
      </c>
      <c r="AW9" s="628">
        <f t="shared" si="261"/>
        <v>0</v>
      </c>
      <c r="AX9" s="628">
        <f t="shared" si="261"/>
        <v>0</v>
      </c>
      <c r="AY9" s="628">
        <f t="shared" si="261"/>
        <v>0</v>
      </c>
      <c r="AZ9" s="628">
        <f t="shared" si="261"/>
        <v>0</v>
      </c>
      <c r="BA9" s="628">
        <f t="shared" si="261"/>
        <v>0</v>
      </c>
      <c r="BB9" s="628">
        <f t="shared" si="261"/>
        <v>0</v>
      </c>
      <c r="BC9" s="628">
        <f t="shared" si="261"/>
        <v>0</v>
      </c>
      <c r="BD9" s="628">
        <f t="shared" si="261"/>
        <v>0</v>
      </c>
      <c r="BE9" s="628">
        <f t="shared" si="261"/>
        <v>0</v>
      </c>
      <c r="BF9" s="628">
        <f t="shared" si="261"/>
        <v>0</v>
      </c>
      <c r="BG9" s="628">
        <f t="shared" si="261"/>
        <v>0</v>
      </c>
      <c r="BH9" s="628">
        <f t="shared" si="261"/>
        <v>0</v>
      </c>
      <c r="BI9" s="628">
        <f t="shared" si="261"/>
        <v>0</v>
      </c>
      <c r="BJ9" s="628">
        <f t="shared" si="261"/>
        <v>0</v>
      </c>
      <c r="BK9" s="628">
        <f t="shared" si="261"/>
        <v>0</v>
      </c>
      <c r="BL9" s="628">
        <f t="shared" si="261"/>
        <v>0</v>
      </c>
      <c r="BM9" s="628">
        <f t="shared" si="261"/>
        <v>0</v>
      </c>
      <c r="BN9" s="628">
        <f t="shared" si="261"/>
        <v>0</v>
      </c>
      <c r="BO9" s="628">
        <f t="shared" si="261"/>
        <v>0</v>
      </c>
      <c r="BP9" s="628">
        <f t="shared" si="261"/>
        <v>0</v>
      </c>
      <c r="BQ9" s="628">
        <f t="shared" si="261"/>
        <v>0</v>
      </c>
      <c r="BR9" s="628">
        <f t="shared" si="261"/>
        <v>0</v>
      </c>
      <c r="BS9" s="628">
        <f t="shared" si="261"/>
        <v>0</v>
      </c>
      <c r="BT9" s="628">
        <f t="shared" si="261"/>
        <v>0</v>
      </c>
      <c r="BU9" s="628">
        <f t="shared" si="261"/>
        <v>0</v>
      </c>
      <c r="BV9" s="628">
        <f t="shared" si="261"/>
        <v>0</v>
      </c>
      <c r="BW9" s="628">
        <f t="shared" si="261"/>
        <v>0</v>
      </c>
      <c r="BX9" s="628">
        <f t="shared" si="261"/>
        <v>0</v>
      </c>
      <c r="BY9" s="628">
        <f t="shared" si="261"/>
        <v>0</v>
      </c>
      <c r="BZ9" s="628">
        <f t="shared" si="261"/>
        <v>0</v>
      </c>
      <c r="CA9" s="628">
        <f t="shared" si="261"/>
        <v>0</v>
      </c>
      <c r="CB9" s="628">
        <f t="shared" si="261"/>
        <v>0</v>
      </c>
      <c r="CC9" s="628">
        <f t="shared" si="261"/>
        <v>0</v>
      </c>
      <c r="CD9" s="628">
        <f t="shared" si="261"/>
        <v>0</v>
      </c>
      <c r="CE9" s="628">
        <f t="shared" si="261"/>
        <v>0</v>
      </c>
      <c r="CF9" s="628">
        <f t="shared" si="261"/>
        <v>0</v>
      </c>
      <c r="CG9" s="628">
        <f t="shared" si="261"/>
        <v>0</v>
      </c>
      <c r="CH9" s="628">
        <f t="shared" si="261"/>
        <v>0</v>
      </c>
      <c r="CI9" s="628">
        <f t="shared" si="261"/>
        <v>0</v>
      </c>
      <c r="CJ9" s="628" t="str">
        <f t="shared" si="261"/>
        <v/>
      </c>
      <c r="CK9" s="628" t="str">
        <f t="shared" si="261"/>
        <v/>
      </c>
      <c r="CL9" s="628" t="str">
        <f t="shared" si="261"/>
        <v/>
      </c>
      <c r="CM9" s="628" t="str">
        <f t="shared" si="148"/>
        <v/>
      </c>
      <c r="CN9" s="628" t="str">
        <f t="shared" si="148"/>
        <v/>
      </c>
      <c r="CO9" s="628" t="str">
        <f t="shared" si="148"/>
        <v/>
      </c>
      <c r="CP9" s="628" t="str">
        <f t="shared" si="148"/>
        <v/>
      </c>
      <c r="CQ9" s="628" t="str">
        <f t="shared" si="148"/>
        <v/>
      </c>
      <c r="CR9" s="628" t="str">
        <f t="shared" si="148"/>
        <v/>
      </c>
      <c r="CS9" s="628" t="str">
        <f t="shared" si="148"/>
        <v/>
      </c>
      <c r="CT9" s="628" t="str">
        <f t="shared" si="148"/>
        <v/>
      </c>
      <c r="CU9" s="628" t="str">
        <f t="shared" si="148"/>
        <v/>
      </c>
      <c r="CV9" s="628" t="str">
        <f t="shared" si="148"/>
        <v/>
      </c>
      <c r="CW9" s="628" t="str">
        <f t="shared" si="148"/>
        <v/>
      </c>
      <c r="CX9" s="628" t="str">
        <f t="shared" si="148"/>
        <v/>
      </c>
      <c r="CY9" s="628" t="str">
        <f t="shared" si="148"/>
        <v/>
      </c>
      <c r="CZ9" s="628" t="str">
        <f t="shared" si="148"/>
        <v/>
      </c>
      <c r="DA9" s="629" t="str">
        <f t="shared" si="149"/>
        <v/>
      </c>
      <c r="DB9" s="642"/>
      <c r="DC9" s="649">
        <f t="shared" ref="DC9:DC72" si="262">+X9</f>
        <v>61</v>
      </c>
      <c r="DD9" s="668">
        <f t="shared" si="150"/>
        <v>0</v>
      </c>
      <c r="DE9" s="668">
        <f t="shared" si="150"/>
        <v>0</v>
      </c>
      <c r="DF9" s="668">
        <f t="shared" si="150"/>
        <v>0</v>
      </c>
      <c r="DG9" s="668">
        <f t="shared" si="150"/>
        <v>0</v>
      </c>
      <c r="DH9" s="668">
        <f t="shared" si="150"/>
        <v>0</v>
      </c>
      <c r="DI9" s="668">
        <f t="shared" si="150"/>
        <v>0</v>
      </c>
      <c r="DJ9" s="668">
        <f t="shared" si="150"/>
        <v>0</v>
      </c>
      <c r="DK9" s="668">
        <f t="shared" si="150"/>
        <v>0</v>
      </c>
      <c r="DL9" s="668">
        <f t="shared" si="150"/>
        <v>0</v>
      </c>
      <c r="DM9" s="668">
        <f t="shared" si="150"/>
        <v>0</v>
      </c>
      <c r="DN9" s="668">
        <f t="shared" si="151"/>
        <v>0</v>
      </c>
      <c r="DO9" s="668">
        <f t="shared" si="151"/>
        <v>0</v>
      </c>
      <c r="DP9" s="668">
        <f t="shared" si="151"/>
        <v>0</v>
      </c>
      <c r="DQ9" s="668">
        <f t="shared" si="151"/>
        <v>0</v>
      </c>
      <c r="DR9" s="668">
        <f t="shared" si="151"/>
        <v>0</v>
      </c>
      <c r="DS9" s="668">
        <f t="shared" si="151"/>
        <v>0</v>
      </c>
      <c r="DT9" s="668">
        <f t="shared" si="151"/>
        <v>0</v>
      </c>
      <c r="DU9" s="668">
        <f t="shared" si="151"/>
        <v>0</v>
      </c>
      <c r="DV9" s="668">
        <f t="shared" si="151"/>
        <v>0</v>
      </c>
      <c r="DW9" s="668">
        <f t="shared" si="151"/>
        <v>0</v>
      </c>
      <c r="DX9" s="668">
        <f t="shared" si="152"/>
        <v>0</v>
      </c>
      <c r="DY9" s="668">
        <f t="shared" si="152"/>
        <v>0</v>
      </c>
      <c r="DZ9" s="668">
        <f t="shared" si="152"/>
        <v>0</v>
      </c>
      <c r="EA9" s="668">
        <f t="shared" si="152"/>
        <v>0</v>
      </c>
      <c r="EB9" s="668">
        <f t="shared" si="152"/>
        <v>0</v>
      </c>
      <c r="EC9" s="668">
        <f t="shared" si="152"/>
        <v>0</v>
      </c>
      <c r="ED9" s="668">
        <f t="shared" si="152"/>
        <v>0</v>
      </c>
      <c r="EE9" s="668">
        <f t="shared" si="152"/>
        <v>0</v>
      </c>
      <c r="EF9" s="668">
        <f t="shared" si="152"/>
        <v>0</v>
      </c>
      <c r="EG9" s="668">
        <f t="shared" si="152"/>
        <v>0</v>
      </c>
      <c r="EH9" s="668">
        <f t="shared" si="153"/>
        <v>0</v>
      </c>
      <c r="EI9" s="668">
        <f t="shared" si="153"/>
        <v>0</v>
      </c>
      <c r="EJ9" s="668">
        <f t="shared" si="153"/>
        <v>0</v>
      </c>
      <c r="EK9" s="668">
        <f t="shared" si="153"/>
        <v>0</v>
      </c>
      <c r="EL9" s="668">
        <f t="shared" si="153"/>
        <v>0</v>
      </c>
      <c r="EM9" s="668">
        <f t="shared" si="153"/>
        <v>0</v>
      </c>
      <c r="EN9" s="668">
        <f t="shared" si="153"/>
        <v>0</v>
      </c>
      <c r="EO9" s="668">
        <f t="shared" si="153"/>
        <v>0</v>
      </c>
      <c r="EP9" s="668">
        <f t="shared" si="153"/>
        <v>0</v>
      </c>
      <c r="EQ9" s="668">
        <f t="shared" si="153"/>
        <v>0</v>
      </c>
      <c r="ER9" s="668">
        <f t="shared" si="154"/>
        <v>0</v>
      </c>
      <c r="ES9" s="668">
        <f t="shared" si="154"/>
        <v>0</v>
      </c>
      <c r="ET9" s="668">
        <f t="shared" si="154"/>
        <v>0</v>
      </c>
      <c r="EU9" s="668">
        <f t="shared" si="154"/>
        <v>0</v>
      </c>
      <c r="EV9" s="668">
        <f t="shared" si="154"/>
        <v>0</v>
      </c>
      <c r="EW9" s="668">
        <f t="shared" si="154"/>
        <v>0</v>
      </c>
      <c r="EX9" s="668">
        <f t="shared" si="154"/>
        <v>0</v>
      </c>
      <c r="EY9" s="668">
        <f t="shared" si="154"/>
        <v>0</v>
      </c>
      <c r="EZ9" s="668">
        <f t="shared" si="154"/>
        <v>0</v>
      </c>
      <c r="FA9" s="668">
        <f t="shared" si="154"/>
        <v>0</v>
      </c>
      <c r="FB9" s="668">
        <f t="shared" si="155"/>
        <v>0</v>
      </c>
      <c r="FC9" s="668">
        <f t="shared" si="155"/>
        <v>0</v>
      </c>
      <c r="FD9" s="668">
        <f t="shared" si="155"/>
        <v>0</v>
      </c>
      <c r="FE9" s="668">
        <f t="shared" si="155"/>
        <v>0</v>
      </c>
      <c r="FF9" s="668">
        <f t="shared" si="155"/>
        <v>0</v>
      </c>
      <c r="FG9" s="668">
        <f t="shared" si="155"/>
        <v>0</v>
      </c>
      <c r="FH9" s="668">
        <f t="shared" si="155"/>
        <v>0</v>
      </c>
      <c r="FI9" s="668">
        <f t="shared" si="155"/>
        <v>0</v>
      </c>
      <c r="FJ9" s="668">
        <f t="shared" si="155"/>
        <v>0</v>
      </c>
      <c r="FK9" s="668">
        <f t="shared" si="155"/>
        <v>0</v>
      </c>
      <c r="FL9" s="668">
        <f t="shared" si="156"/>
        <v>0</v>
      </c>
      <c r="FM9" s="668">
        <f t="shared" si="156"/>
        <v>0</v>
      </c>
      <c r="FN9" s="668">
        <f t="shared" si="156"/>
        <v>0</v>
      </c>
      <c r="FO9" s="668" t="str">
        <f t="shared" si="156"/>
        <v/>
      </c>
      <c r="FP9" s="668" t="str">
        <f t="shared" si="156"/>
        <v/>
      </c>
      <c r="FQ9" s="668" t="str">
        <f t="shared" si="156"/>
        <v/>
      </c>
      <c r="FR9" s="668" t="str">
        <f t="shared" si="156"/>
        <v/>
      </c>
      <c r="FS9" s="668" t="str">
        <f t="shared" si="156"/>
        <v/>
      </c>
      <c r="FT9" s="668" t="str">
        <f t="shared" si="156"/>
        <v/>
      </c>
      <c r="FU9" s="668" t="str">
        <f t="shared" si="156"/>
        <v/>
      </c>
      <c r="FV9" s="668" t="str">
        <f t="shared" si="157"/>
        <v/>
      </c>
      <c r="FW9" s="668" t="str">
        <f t="shared" si="157"/>
        <v/>
      </c>
      <c r="FX9" s="668" t="str">
        <f t="shared" si="157"/>
        <v/>
      </c>
      <c r="FY9" s="668" t="str">
        <f t="shared" si="157"/>
        <v/>
      </c>
      <c r="FZ9" s="668" t="str">
        <f t="shared" si="157"/>
        <v/>
      </c>
      <c r="GA9" s="668" t="str">
        <f t="shared" si="157"/>
        <v/>
      </c>
      <c r="GB9" s="668" t="str">
        <f t="shared" si="157"/>
        <v/>
      </c>
      <c r="GC9" s="668" t="str">
        <f t="shared" si="157"/>
        <v/>
      </c>
      <c r="GD9" s="668" t="str">
        <f t="shared" si="157"/>
        <v/>
      </c>
      <c r="GE9" s="668" t="str">
        <f t="shared" si="157"/>
        <v/>
      </c>
      <c r="GF9" s="669" t="str">
        <f t="shared" si="157"/>
        <v/>
      </c>
      <c r="GG9" s="626"/>
      <c r="GH9" s="649">
        <f t="shared" ref="GH9:GH72" si="263">+DC9</f>
        <v>61</v>
      </c>
      <c r="GI9" s="682">
        <f t="shared" ca="1" si="158"/>
        <v>0</v>
      </c>
      <c r="GJ9" s="682">
        <f t="shared" ca="1" si="159"/>
        <v>0</v>
      </c>
      <c r="GK9" s="682">
        <f t="shared" ca="1" si="160"/>
        <v>0</v>
      </c>
      <c r="GL9" s="682">
        <f t="shared" ca="1" si="161"/>
        <v>0</v>
      </c>
      <c r="GM9" s="682">
        <f t="shared" ca="1" si="162"/>
        <v>0</v>
      </c>
      <c r="GN9" s="682">
        <f t="shared" ca="1" si="163"/>
        <v>0</v>
      </c>
      <c r="GO9" s="682">
        <f t="shared" ca="1" si="164"/>
        <v>0</v>
      </c>
      <c r="GP9" s="682">
        <f t="shared" ca="1" si="165"/>
        <v>0</v>
      </c>
      <c r="GQ9" s="682">
        <f t="shared" ca="1" si="166"/>
        <v>0</v>
      </c>
      <c r="GR9" s="682">
        <f t="shared" ca="1" si="167"/>
        <v>0</v>
      </c>
      <c r="GS9" s="682">
        <f t="shared" ca="1" si="168"/>
        <v>0</v>
      </c>
      <c r="GT9" s="682">
        <f t="shared" ca="1" si="169"/>
        <v>0</v>
      </c>
      <c r="GU9" s="682">
        <f t="shared" ca="1" si="170"/>
        <v>0</v>
      </c>
      <c r="GV9" s="682">
        <f t="shared" ca="1" si="171"/>
        <v>0</v>
      </c>
      <c r="GW9" s="682">
        <f t="shared" ca="1" si="172"/>
        <v>0</v>
      </c>
      <c r="GX9" s="682">
        <f t="shared" ca="1" si="173"/>
        <v>0</v>
      </c>
      <c r="GY9" s="682">
        <f t="shared" ca="1" si="174"/>
        <v>0</v>
      </c>
      <c r="GZ9" s="682">
        <f t="shared" ca="1" si="175"/>
        <v>0</v>
      </c>
      <c r="HA9" s="682">
        <f t="shared" ca="1" si="176"/>
        <v>0</v>
      </c>
      <c r="HB9" s="682">
        <f t="shared" ca="1" si="177"/>
        <v>0</v>
      </c>
      <c r="HC9" s="682">
        <f t="shared" ca="1" si="178"/>
        <v>0</v>
      </c>
      <c r="HD9" s="682">
        <f t="shared" ca="1" si="179"/>
        <v>0</v>
      </c>
      <c r="HE9" s="682">
        <f t="shared" ca="1" si="180"/>
        <v>0</v>
      </c>
      <c r="HF9" s="682">
        <f t="shared" ca="1" si="181"/>
        <v>0</v>
      </c>
      <c r="HG9" s="682">
        <f t="shared" ca="1" si="182"/>
        <v>0</v>
      </c>
      <c r="HH9" s="682">
        <f t="shared" ca="1" si="183"/>
        <v>0</v>
      </c>
      <c r="HI9" s="682">
        <f t="shared" ca="1" si="184"/>
        <v>0</v>
      </c>
      <c r="HJ9" s="682">
        <f t="shared" ca="1" si="185"/>
        <v>0</v>
      </c>
      <c r="HK9" s="682">
        <f t="shared" ca="1" si="186"/>
        <v>0</v>
      </c>
      <c r="HL9" s="682">
        <f t="shared" ca="1" si="187"/>
        <v>0</v>
      </c>
      <c r="HM9" s="682">
        <f t="shared" ca="1" si="188"/>
        <v>0</v>
      </c>
      <c r="HN9" s="682">
        <f t="shared" ca="1" si="189"/>
        <v>0</v>
      </c>
      <c r="HO9" s="682">
        <f t="shared" ca="1" si="190"/>
        <v>0</v>
      </c>
      <c r="HP9" s="682">
        <f t="shared" ca="1" si="191"/>
        <v>0</v>
      </c>
      <c r="HQ9" s="682">
        <f t="shared" ca="1" si="192"/>
        <v>0</v>
      </c>
      <c r="HR9" s="682">
        <f t="shared" ca="1" si="193"/>
        <v>0</v>
      </c>
      <c r="HS9" s="682">
        <f t="shared" ca="1" si="194"/>
        <v>0</v>
      </c>
      <c r="HT9" s="682">
        <f t="shared" ca="1" si="195"/>
        <v>0</v>
      </c>
      <c r="HU9" s="682">
        <f t="shared" ca="1" si="196"/>
        <v>0</v>
      </c>
      <c r="HV9" s="682">
        <f t="shared" ca="1" si="197"/>
        <v>0</v>
      </c>
      <c r="HW9" s="682">
        <f t="shared" ca="1" si="198"/>
        <v>0</v>
      </c>
      <c r="HX9" s="682">
        <f t="shared" ca="1" si="199"/>
        <v>0</v>
      </c>
      <c r="HY9" s="682">
        <f t="shared" ca="1" si="200"/>
        <v>0</v>
      </c>
      <c r="HZ9" s="682">
        <f t="shared" ca="1" si="201"/>
        <v>0</v>
      </c>
      <c r="IA9" s="682">
        <f t="shared" ca="1" si="202"/>
        <v>0</v>
      </c>
      <c r="IB9" s="682">
        <f t="shared" ca="1" si="203"/>
        <v>0</v>
      </c>
      <c r="IC9" s="682">
        <f t="shared" ca="1" si="204"/>
        <v>0</v>
      </c>
      <c r="ID9" s="682">
        <f t="shared" ca="1" si="205"/>
        <v>0</v>
      </c>
      <c r="IE9" s="682">
        <f t="shared" ca="1" si="206"/>
        <v>0</v>
      </c>
      <c r="IF9" s="682">
        <f t="shared" ca="1" si="207"/>
        <v>0</v>
      </c>
      <c r="IG9" s="682">
        <f t="shared" ca="1" si="208"/>
        <v>0</v>
      </c>
      <c r="IH9" s="682">
        <f t="shared" ca="1" si="209"/>
        <v>0</v>
      </c>
      <c r="II9" s="682">
        <f t="shared" ca="1" si="210"/>
        <v>0</v>
      </c>
      <c r="IJ9" s="682">
        <f t="shared" ca="1" si="211"/>
        <v>0</v>
      </c>
      <c r="IK9" s="662">
        <f t="shared" ca="1" si="212"/>
        <v>0</v>
      </c>
      <c r="IL9" s="662">
        <f t="shared" ca="1" si="213"/>
        <v>0</v>
      </c>
      <c r="IM9" s="662">
        <f t="shared" ca="1" si="214"/>
        <v>0</v>
      </c>
      <c r="IN9" s="662">
        <f t="shared" ca="1" si="215"/>
        <v>0</v>
      </c>
      <c r="IO9" s="662">
        <f t="shared" ca="1" si="216"/>
        <v>0</v>
      </c>
      <c r="IP9" s="662">
        <f t="shared" ca="1" si="217"/>
        <v>0</v>
      </c>
      <c r="IQ9" s="662">
        <f t="shared" ca="1" si="218"/>
        <v>0</v>
      </c>
      <c r="IR9" s="662" t="e">
        <f t="shared" ca="1" si="219"/>
        <v>#DIV/0!</v>
      </c>
      <c r="IS9" s="662" t="e">
        <f t="shared" ca="1" si="220"/>
        <v>#DIV/0!</v>
      </c>
      <c r="IT9" s="662" t="str">
        <f t="shared" ca="1" si="221"/>
        <v/>
      </c>
      <c r="IU9" s="662" t="str">
        <f t="shared" ca="1" si="222"/>
        <v/>
      </c>
      <c r="IV9" s="662" t="str">
        <f t="shared" ca="1" si="223"/>
        <v/>
      </c>
      <c r="IW9" s="662" t="str">
        <f t="shared" ca="1" si="224"/>
        <v/>
      </c>
      <c r="IX9" s="662" t="str">
        <f t="shared" ca="1" si="225"/>
        <v/>
      </c>
      <c r="IY9" s="662" t="str">
        <f t="shared" ca="1" si="226"/>
        <v/>
      </c>
      <c r="IZ9" s="662" t="str">
        <f t="shared" ca="1" si="227"/>
        <v/>
      </c>
      <c r="JA9" s="662" t="str">
        <f t="shared" ca="1" si="228"/>
        <v/>
      </c>
      <c r="JB9" s="662" t="str">
        <f t="shared" ca="1" si="229"/>
        <v/>
      </c>
      <c r="JC9" s="662" t="str">
        <f t="shared" ca="1" si="230"/>
        <v/>
      </c>
      <c r="JD9" s="662" t="str">
        <f t="shared" ca="1" si="231"/>
        <v/>
      </c>
      <c r="JE9" s="662" t="str">
        <f t="shared" ca="1" si="232"/>
        <v/>
      </c>
      <c r="JF9" s="662" t="str">
        <f t="shared" ca="1" si="233"/>
        <v/>
      </c>
      <c r="JG9" s="662" t="str">
        <f t="shared" ca="1" si="234"/>
        <v/>
      </c>
      <c r="JH9" s="662" t="str">
        <f t="shared" ca="1" si="235"/>
        <v/>
      </c>
      <c r="JI9" s="662" t="str">
        <f t="shared" ca="1" si="236"/>
        <v/>
      </c>
      <c r="JJ9" s="662" t="str">
        <f t="shared" ca="1" si="237"/>
        <v/>
      </c>
      <c r="JK9" s="663" t="str">
        <f t="shared" ca="1" si="238"/>
        <v/>
      </c>
      <c r="JL9" s="626"/>
      <c r="JM9" s="649">
        <f t="shared" ref="JM9:JM72" si="264">+X9</f>
        <v>61</v>
      </c>
      <c r="JN9" s="635">
        <f t="shared" si="239"/>
        <v>0</v>
      </c>
      <c r="JO9" s="635">
        <f t="shared" si="239"/>
        <v>0</v>
      </c>
      <c r="JP9" s="635">
        <f t="shared" si="239"/>
        <v>0</v>
      </c>
      <c r="JQ9" s="635">
        <f t="shared" si="239"/>
        <v>0</v>
      </c>
      <c r="JR9" s="635">
        <f t="shared" si="239"/>
        <v>0</v>
      </c>
      <c r="JS9" s="635">
        <f t="shared" si="239"/>
        <v>0</v>
      </c>
      <c r="JT9" s="635">
        <f t="shared" si="239"/>
        <v>0</v>
      </c>
      <c r="JU9" s="635">
        <f t="shared" si="239"/>
        <v>0</v>
      </c>
      <c r="JV9" s="635">
        <f t="shared" si="239"/>
        <v>0</v>
      </c>
      <c r="JW9" s="635">
        <f t="shared" si="239"/>
        <v>0</v>
      </c>
      <c r="JX9" s="635">
        <f t="shared" si="240"/>
        <v>0</v>
      </c>
      <c r="JY9" s="635">
        <f t="shared" si="240"/>
        <v>0</v>
      </c>
      <c r="JZ9" s="635">
        <f t="shared" si="240"/>
        <v>0</v>
      </c>
      <c r="KA9" s="635">
        <f t="shared" si="240"/>
        <v>0</v>
      </c>
      <c r="KB9" s="635">
        <f t="shared" si="240"/>
        <v>0</v>
      </c>
      <c r="KC9" s="635">
        <f t="shared" si="240"/>
        <v>0</v>
      </c>
      <c r="KD9" s="635">
        <f t="shared" si="240"/>
        <v>0</v>
      </c>
      <c r="KE9" s="635">
        <f t="shared" si="240"/>
        <v>0</v>
      </c>
      <c r="KF9" s="635">
        <f t="shared" si="240"/>
        <v>0</v>
      </c>
      <c r="KG9" s="635">
        <f t="shared" si="240"/>
        <v>0</v>
      </c>
      <c r="KH9" s="635">
        <f t="shared" si="241"/>
        <v>0</v>
      </c>
      <c r="KI9" s="635">
        <f t="shared" si="241"/>
        <v>0</v>
      </c>
      <c r="KJ9" s="635">
        <f t="shared" si="241"/>
        <v>0</v>
      </c>
      <c r="KK9" s="635">
        <f t="shared" si="241"/>
        <v>0</v>
      </c>
      <c r="KL9" s="635">
        <f t="shared" si="241"/>
        <v>0</v>
      </c>
      <c r="KM9" s="635">
        <f t="shared" si="241"/>
        <v>0</v>
      </c>
      <c r="KN9" s="635">
        <f t="shared" si="241"/>
        <v>0</v>
      </c>
      <c r="KO9" s="635">
        <f t="shared" si="241"/>
        <v>0</v>
      </c>
      <c r="KP9" s="635">
        <f t="shared" si="241"/>
        <v>0</v>
      </c>
      <c r="KQ9" s="635">
        <f t="shared" si="241"/>
        <v>0</v>
      </c>
      <c r="KR9" s="635">
        <f t="shared" si="242"/>
        <v>0</v>
      </c>
      <c r="KS9" s="635">
        <f t="shared" si="242"/>
        <v>0</v>
      </c>
      <c r="KT9" s="635">
        <f t="shared" si="242"/>
        <v>0</v>
      </c>
      <c r="KU9" s="635">
        <f t="shared" si="242"/>
        <v>0</v>
      </c>
      <c r="KV9" s="635">
        <f t="shared" si="242"/>
        <v>0</v>
      </c>
      <c r="KW9" s="635">
        <f t="shared" si="242"/>
        <v>0</v>
      </c>
      <c r="KX9" s="635">
        <f t="shared" si="242"/>
        <v>0</v>
      </c>
      <c r="KY9" s="635">
        <f t="shared" si="242"/>
        <v>0</v>
      </c>
      <c r="KZ9" s="635">
        <f t="shared" si="242"/>
        <v>0</v>
      </c>
      <c r="LA9" s="635">
        <f t="shared" si="242"/>
        <v>0</v>
      </c>
      <c r="LB9" s="635">
        <f t="shared" si="243"/>
        <v>0</v>
      </c>
      <c r="LC9" s="635">
        <f t="shared" si="243"/>
        <v>0</v>
      </c>
      <c r="LD9" s="635">
        <f t="shared" si="243"/>
        <v>0</v>
      </c>
      <c r="LE9" s="635">
        <f t="shared" si="243"/>
        <v>0</v>
      </c>
      <c r="LF9" s="635">
        <f t="shared" si="243"/>
        <v>0</v>
      </c>
      <c r="LG9" s="635">
        <f t="shared" si="243"/>
        <v>0</v>
      </c>
      <c r="LH9" s="635">
        <f t="shared" si="243"/>
        <v>0</v>
      </c>
      <c r="LI9" s="635">
        <f t="shared" si="243"/>
        <v>0</v>
      </c>
      <c r="LJ9" s="635">
        <f t="shared" si="243"/>
        <v>0</v>
      </c>
      <c r="LK9" s="635">
        <f t="shared" si="243"/>
        <v>0</v>
      </c>
      <c r="LL9" s="635">
        <f t="shared" si="244"/>
        <v>0</v>
      </c>
      <c r="LM9" s="635">
        <f t="shared" si="244"/>
        <v>0</v>
      </c>
      <c r="LN9" s="635">
        <f t="shared" si="244"/>
        <v>0</v>
      </c>
      <c r="LO9" s="635">
        <f t="shared" si="244"/>
        <v>0</v>
      </c>
      <c r="LP9" s="635">
        <f t="shared" si="244"/>
        <v>0</v>
      </c>
      <c r="LQ9" s="635">
        <f t="shared" si="244"/>
        <v>0</v>
      </c>
      <c r="LR9" s="635">
        <f t="shared" si="244"/>
        <v>0</v>
      </c>
      <c r="LS9" s="635">
        <f t="shared" si="244"/>
        <v>0</v>
      </c>
      <c r="LT9" s="635">
        <f t="shared" si="244"/>
        <v>0</v>
      </c>
      <c r="LU9" s="635">
        <f t="shared" si="244"/>
        <v>0</v>
      </c>
      <c r="LV9" s="635">
        <f t="shared" si="245"/>
        <v>0</v>
      </c>
      <c r="LW9" s="635" t="e">
        <f t="shared" si="245"/>
        <v>#DIV/0!</v>
      </c>
      <c r="LX9" s="635" t="e">
        <f t="shared" si="245"/>
        <v>#DIV/0!</v>
      </c>
      <c r="LY9" s="635" t="str">
        <f t="shared" si="245"/>
        <v/>
      </c>
      <c r="LZ9" s="635" t="str">
        <f t="shared" si="245"/>
        <v/>
      </c>
      <c r="MA9" s="635" t="str">
        <f t="shared" si="245"/>
        <v/>
      </c>
      <c r="MB9" s="635" t="str">
        <f t="shared" si="245"/>
        <v/>
      </c>
      <c r="MC9" s="635" t="str">
        <f t="shared" si="245"/>
        <v/>
      </c>
      <c r="MD9" s="635" t="str">
        <f t="shared" si="245"/>
        <v/>
      </c>
      <c r="ME9" s="635" t="str">
        <f t="shared" si="245"/>
        <v/>
      </c>
      <c r="MF9" s="635" t="str">
        <f t="shared" si="246"/>
        <v/>
      </c>
      <c r="MG9" s="635" t="str">
        <f t="shared" si="246"/>
        <v/>
      </c>
      <c r="MH9" s="635" t="str">
        <f t="shared" si="246"/>
        <v/>
      </c>
      <c r="MI9" s="635" t="str">
        <f t="shared" si="246"/>
        <v/>
      </c>
      <c r="MJ9" s="635" t="str">
        <f t="shared" si="246"/>
        <v/>
      </c>
      <c r="MK9" s="635" t="str">
        <f t="shared" si="246"/>
        <v/>
      </c>
      <c r="ML9" s="635" t="str">
        <f t="shared" si="246"/>
        <v/>
      </c>
      <c r="MM9" s="635" t="str">
        <f t="shared" si="246"/>
        <v/>
      </c>
      <c r="MN9" s="635" t="str">
        <f t="shared" si="246"/>
        <v/>
      </c>
      <c r="MO9" s="635" t="str">
        <f t="shared" si="246"/>
        <v/>
      </c>
      <c r="MP9" s="636" t="str">
        <f t="shared" si="246"/>
        <v/>
      </c>
      <c r="MQ9" s="626"/>
      <c r="MR9" s="565">
        <f>+MR8+1</f>
        <v>2</v>
      </c>
      <c r="MS9" s="622" t="e">
        <f ca="1">+SUMPRODUCT(OFFSET(MU9,0,$MR9):OFFSET(MU9,MU9-1,$MR9),OFFSET($O9,0,0):OFFSET($O9,MU9-1,0))</f>
        <v>#DIV/0!</v>
      </c>
      <c r="MU9" s="568">
        <f t="shared" ref="MU9:MU72" si="265">+GH9</f>
        <v>61</v>
      </c>
      <c r="MV9" s="691" t="e">
        <f t="shared" ca="1" si="247"/>
        <v>#DIV/0!</v>
      </c>
      <c r="MW9" s="691" t="e">
        <f t="shared" ca="1" si="247"/>
        <v>#DIV/0!</v>
      </c>
      <c r="MX9" s="691" t="str">
        <f t="shared" ca="1" si="247"/>
        <v/>
      </c>
      <c r="MY9" s="691" t="str">
        <f t="shared" ca="1" si="247"/>
        <v/>
      </c>
      <c r="MZ9" s="691" t="str">
        <f t="shared" ca="1" si="247"/>
        <v/>
      </c>
      <c r="NA9" s="691" t="str">
        <f t="shared" ca="1" si="247"/>
        <v/>
      </c>
      <c r="NB9" s="691" t="str">
        <f t="shared" ca="1" si="247"/>
        <v/>
      </c>
      <c r="NC9" s="691" t="str">
        <f t="shared" ca="1" si="247"/>
        <v/>
      </c>
      <c r="ND9" s="691" t="str">
        <f t="shared" ca="1" si="247"/>
        <v/>
      </c>
      <c r="NE9" s="691" t="str">
        <f t="shared" ca="1" si="247"/>
        <v/>
      </c>
      <c r="NF9" s="691" t="str">
        <f t="shared" ca="1" si="248"/>
        <v/>
      </c>
      <c r="NG9" s="691" t="str">
        <f t="shared" ca="1" si="248"/>
        <v/>
      </c>
      <c r="NH9" s="691" t="str">
        <f t="shared" ca="1" si="248"/>
        <v/>
      </c>
      <c r="NI9" s="691" t="str">
        <f t="shared" ca="1" si="248"/>
        <v/>
      </c>
      <c r="NJ9" s="691" t="str">
        <f t="shared" ca="1" si="248"/>
        <v/>
      </c>
      <c r="NK9" s="691" t="str">
        <f t="shared" ca="1" si="248"/>
        <v/>
      </c>
      <c r="NL9" s="691" t="str">
        <f t="shared" ca="1" si="248"/>
        <v/>
      </c>
      <c r="NM9" s="691" t="str">
        <f t="shared" ca="1" si="248"/>
        <v/>
      </c>
      <c r="NN9" s="691" t="str">
        <f t="shared" ca="1" si="248"/>
        <v/>
      </c>
      <c r="NO9" s="691" t="str">
        <f t="shared" ca="1" si="248"/>
        <v/>
      </c>
      <c r="NP9" s="691" t="str">
        <f t="shared" ca="1" si="249"/>
        <v/>
      </c>
      <c r="NQ9" s="691" t="str">
        <f t="shared" ca="1" si="249"/>
        <v/>
      </c>
      <c r="NR9" s="691" t="str">
        <f t="shared" ca="1" si="249"/>
        <v/>
      </c>
      <c r="NS9" s="691" t="str">
        <f t="shared" ca="1" si="249"/>
        <v/>
      </c>
      <c r="NT9" s="691" t="str">
        <f t="shared" ca="1" si="249"/>
        <v/>
      </c>
      <c r="NU9" s="691" t="str">
        <f t="shared" ca="1" si="249"/>
        <v/>
      </c>
      <c r="NV9" s="691" t="str">
        <f t="shared" ca="1" si="249"/>
        <v/>
      </c>
      <c r="NW9" s="691" t="str">
        <f t="shared" ca="1" si="249"/>
        <v/>
      </c>
      <c r="NX9" s="691" t="str">
        <f t="shared" ca="1" si="249"/>
        <v/>
      </c>
      <c r="NY9" s="691" t="str">
        <f t="shared" ca="1" si="249"/>
        <v/>
      </c>
      <c r="NZ9" s="691" t="str">
        <f t="shared" ca="1" si="250"/>
        <v/>
      </c>
      <c r="OA9" s="691" t="str">
        <f t="shared" ca="1" si="250"/>
        <v/>
      </c>
      <c r="OB9" s="691" t="str">
        <f t="shared" ca="1" si="250"/>
        <v/>
      </c>
      <c r="OC9" s="691" t="str">
        <f t="shared" ca="1" si="250"/>
        <v/>
      </c>
      <c r="OD9" s="691" t="str">
        <f t="shared" ca="1" si="250"/>
        <v/>
      </c>
      <c r="OE9" s="691" t="str">
        <f t="shared" ca="1" si="250"/>
        <v/>
      </c>
      <c r="OF9" s="691" t="str">
        <f t="shared" ca="1" si="250"/>
        <v/>
      </c>
      <c r="OG9" s="691" t="str">
        <f t="shared" ca="1" si="250"/>
        <v/>
      </c>
      <c r="OH9" s="691" t="str">
        <f t="shared" ca="1" si="250"/>
        <v/>
      </c>
      <c r="OI9" s="691" t="str">
        <f t="shared" ca="1" si="250"/>
        <v/>
      </c>
      <c r="OJ9" s="691" t="str">
        <f t="shared" ca="1" si="251"/>
        <v/>
      </c>
      <c r="OK9" s="691" t="str">
        <f t="shared" ca="1" si="251"/>
        <v/>
      </c>
      <c r="OL9" s="691" t="str">
        <f t="shared" ca="1" si="251"/>
        <v/>
      </c>
      <c r="OM9" s="691" t="str">
        <f t="shared" ca="1" si="251"/>
        <v/>
      </c>
      <c r="ON9" s="691" t="str">
        <f t="shared" ca="1" si="251"/>
        <v/>
      </c>
      <c r="OO9" s="691" t="str">
        <f t="shared" ca="1" si="251"/>
        <v/>
      </c>
      <c r="OP9" s="691" t="str">
        <f t="shared" ca="1" si="251"/>
        <v/>
      </c>
      <c r="OQ9" s="691" t="str">
        <f t="shared" ca="1" si="251"/>
        <v/>
      </c>
      <c r="OR9" s="691" t="str">
        <f t="shared" ca="1" si="251"/>
        <v/>
      </c>
      <c r="OS9" s="691" t="str">
        <f t="shared" ca="1" si="251"/>
        <v/>
      </c>
      <c r="OT9" s="691" t="str">
        <f t="shared" ca="1" si="252"/>
        <v/>
      </c>
      <c r="OU9" s="691" t="str">
        <f t="shared" ca="1" si="252"/>
        <v/>
      </c>
      <c r="OV9" s="691" t="str">
        <f t="shared" ca="1" si="252"/>
        <v/>
      </c>
      <c r="OW9" s="691" t="str">
        <f t="shared" ca="1" si="252"/>
        <v/>
      </c>
      <c r="OX9" s="691" t="str">
        <f t="shared" ca="1" si="252"/>
        <v/>
      </c>
      <c r="OY9" s="691" t="str">
        <f t="shared" ca="1" si="252"/>
        <v/>
      </c>
      <c r="OZ9" s="691" t="str">
        <f t="shared" ca="1" si="252"/>
        <v/>
      </c>
      <c r="PA9" s="691" t="str">
        <f t="shared" ca="1" si="252"/>
        <v/>
      </c>
      <c r="PB9" s="691" t="str">
        <f t="shared" ca="1" si="252"/>
        <v/>
      </c>
      <c r="PC9" s="691" t="str">
        <f t="shared" ca="1" si="252"/>
        <v/>
      </c>
      <c r="PD9" s="691" t="str">
        <f t="shared" ca="1" si="253"/>
        <v/>
      </c>
      <c r="PE9" s="691" t="str">
        <f t="shared" ca="1" si="253"/>
        <v/>
      </c>
      <c r="PF9" s="691" t="str">
        <f t="shared" ca="1" si="253"/>
        <v/>
      </c>
      <c r="PG9" s="691" t="e">
        <f t="shared" ca="1" si="253"/>
        <v>#VALUE!</v>
      </c>
      <c r="PH9" s="691" t="e">
        <f t="shared" ca="1" si="253"/>
        <v>#VALUE!</v>
      </c>
      <c r="PI9" s="691" t="e">
        <f t="shared" ca="1" si="253"/>
        <v>#VALUE!</v>
      </c>
      <c r="PJ9" s="691" t="e">
        <f t="shared" ca="1" si="253"/>
        <v>#VALUE!</v>
      </c>
      <c r="PK9" s="691" t="e">
        <f t="shared" ca="1" si="253"/>
        <v>#VALUE!</v>
      </c>
      <c r="PL9" s="691" t="e">
        <f t="shared" ca="1" si="253"/>
        <v>#VALUE!</v>
      </c>
      <c r="PM9" s="691" t="e">
        <f t="shared" ca="1" si="253"/>
        <v>#VALUE!</v>
      </c>
      <c r="PN9" s="691" t="e">
        <f t="shared" ca="1" si="254"/>
        <v>#VALUE!</v>
      </c>
      <c r="PO9" s="691" t="e">
        <f t="shared" ca="1" si="254"/>
        <v>#VALUE!</v>
      </c>
      <c r="PP9" s="691" t="e">
        <f t="shared" ca="1" si="254"/>
        <v>#VALUE!</v>
      </c>
      <c r="PQ9" s="691" t="e">
        <f t="shared" ca="1" si="254"/>
        <v>#VALUE!</v>
      </c>
      <c r="PR9" s="691" t="e">
        <f t="shared" ca="1" si="254"/>
        <v>#VALUE!</v>
      </c>
      <c r="PS9" s="691" t="e">
        <f t="shared" ca="1" si="254"/>
        <v>#VALUE!</v>
      </c>
      <c r="PT9" s="691" t="e">
        <f t="shared" ca="1" si="254"/>
        <v>#VALUE!</v>
      </c>
      <c r="PU9" s="691" t="e">
        <f t="shared" ca="1" si="254"/>
        <v>#VALUE!</v>
      </c>
      <c r="PV9" s="691" t="e">
        <f t="shared" ca="1" si="254"/>
        <v>#VALUE!</v>
      </c>
      <c r="PW9" s="691" t="e">
        <f t="shared" ca="1" si="254"/>
        <v>#VALUE!</v>
      </c>
      <c r="PX9" s="691" t="e">
        <f t="shared" ca="1" si="254"/>
        <v>#VALUE!</v>
      </c>
      <c r="PY9" s="690"/>
      <c r="PZ9" s="690"/>
      <c r="QA9" s="690"/>
      <c r="QB9" s="690"/>
      <c r="QC9" s="690"/>
      <c r="QD9" s="690"/>
      <c r="QE9" s="690"/>
      <c r="QF9" s="690"/>
      <c r="QG9" s="575"/>
      <c r="QH9" s="575"/>
      <c r="QI9" s="575"/>
      <c r="QJ9" s="575"/>
      <c r="QK9" s="575"/>
      <c r="QL9" s="575"/>
      <c r="QM9" s="575"/>
      <c r="QN9" s="575"/>
      <c r="QO9" s="575"/>
      <c r="QP9" s="575"/>
      <c r="QQ9" s="575"/>
    </row>
    <row r="10" spans="1:462">
      <c r="A10" s="632">
        <f t="shared" ref="A10:A73" si="266">+A9+1</f>
        <v>3</v>
      </c>
      <c r="B10" s="633">
        <f>+'User Entries'!G80</f>
        <v>0</v>
      </c>
      <c r="C10" s="633">
        <f t="shared" ref="C10:C73" si="267">+B10-B9</f>
        <v>0</v>
      </c>
      <c r="D10" s="759" t="e">
        <f>SUM($E$8:E10)</f>
        <v>#DIV/0!</v>
      </c>
      <c r="E10" s="759" t="e">
        <f t="shared" si="145"/>
        <v>#DIV/0!</v>
      </c>
      <c r="F10" s="627"/>
      <c r="G10" s="765"/>
      <c r="H10" s="622">
        <f>+H9-1</f>
        <v>60</v>
      </c>
      <c r="I10" s="632">
        <f t="shared" si="255"/>
        <v>3</v>
      </c>
      <c r="J10" s="640">
        <f>+'User Entries'!$F80</f>
        <v>0</v>
      </c>
      <c r="K10" s="640">
        <f>+'User Entries'!$J80</f>
        <v>0</v>
      </c>
      <c r="L10" s="676" t="e">
        <f t="shared" si="256"/>
        <v>#DIV/0!</v>
      </c>
      <c r="M10" s="656" t="str">
        <f>IFERROR(Summary_AttrorTotal!A20,"")</f>
        <v>1999 Q3</v>
      </c>
      <c r="N10" s="634">
        <f>+IFERROR((Summary_AttrorTotal!H20)*1000,0)</f>
        <v>861594</v>
      </c>
      <c r="O10" s="634">
        <f>+IFERROR((Summary_AttrorTotal!S20-Summary_AttrorTotal!H20)*1000,0)</f>
        <v>0</v>
      </c>
      <c r="P10" s="634" t="e">
        <f t="shared" ca="1" si="146"/>
        <v>#DIV/0!</v>
      </c>
      <c r="Q10" s="634">
        <f>IFERROR(Summary_AttrorTotal!J20*1000,0)</f>
        <v>861594</v>
      </c>
      <c r="R10" s="634" t="e">
        <f t="shared" ca="1" si="257"/>
        <v>#DIV/0!</v>
      </c>
      <c r="S10" s="634">
        <f>+IFERROR((Summary_AttrorTotal!S20-Summary_AttrorTotal!J20)*1000,0)</f>
        <v>0</v>
      </c>
      <c r="T10" s="634" t="e">
        <f t="shared" ca="1" si="258"/>
        <v>#DIV/0!</v>
      </c>
      <c r="U10" s="639"/>
      <c r="V10" s="634" t="e">
        <f t="shared" ca="1" si="259"/>
        <v>#DIV/0!</v>
      </c>
      <c r="W10" s="575" t="e">
        <f t="shared" ca="1" si="260"/>
        <v>#DIV/0!</v>
      </c>
      <c r="X10" s="649">
        <f t="shared" ref="X10:X55" si="268">+IF(OR(X9=1,X9=""),"",X9-1)</f>
        <v>60</v>
      </c>
      <c r="Y10" s="628">
        <f t="shared" si="147"/>
        <v>0</v>
      </c>
      <c r="Z10" s="628">
        <f t="shared" si="147"/>
        <v>0</v>
      </c>
      <c r="AA10" s="628">
        <f t="shared" si="261"/>
        <v>0</v>
      </c>
      <c r="AB10" s="628">
        <f t="shared" si="261"/>
        <v>0</v>
      </c>
      <c r="AC10" s="628">
        <f t="shared" si="261"/>
        <v>0</v>
      </c>
      <c r="AD10" s="628">
        <f t="shared" si="261"/>
        <v>0</v>
      </c>
      <c r="AE10" s="628">
        <f t="shared" si="261"/>
        <v>0</v>
      </c>
      <c r="AF10" s="628">
        <f t="shared" si="261"/>
        <v>0</v>
      </c>
      <c r="AG10" s="628">
        <f t="shared" si="261"/>
        <v>0</v>
      </c>
      <c r="AH10" s="628">
        <f t="shared" si="261"/>
        <v>0</v>
      </c>
      <c r="AI10" s="628">
        <f t="shared" si="261"/>
        <v>0</v>
      </c>
      <c r="AJ10" s="628">
        <f t="shared" si="261"/>
        <v>0</v>
      </c>
      <c r="AK10" s="628">
        <f t="shared" si="261"/>
        <v>0</v>
      </c>
      <c r="AL10" s="628">
        <f t="shared" si="261"/>
        <v>0</v>
      </c>
      <c r="AM10" s="628">
        <f t="shared" si="261"/>
        <v>0</v>
      </c>
      <c r="AN10" s="628">
        <f t="shared" si="261"/>
        <v>0</v>
      </c>
      <c r="AO10" s="628">
        <f t="shared" si="261"/>
        <v>0</v>
      </c>
      <c r="AP10" s="628">
        <f t="shared" si="261"/>
        <v>0</v>
      </c>
      <c r="AQ10" s="628">
        <f t="shared" si="261"/>
        <v>0</v>
      </c>
      <c r="AR10" s="628">
        <f t="shared" si="261"/>
        <v>0</v>
      </c>
      <c r="AS10" s="628">
        <f t="shared" si="261"/>
        <v>0</v>
      </c>
      <c r="AT10" s="628">
        <f t="shared" si="261"/>
        <v>0</v>
      </c>
      <c r="AU10" s="628">
        <f t="shared" si="261"/>
        <v>0</v>
      </c>
      <c r="AV10" s="628">
        <f t="shared" si="261"/>
        <v>0</v>
      </c>
      <c r="AW10" s="628">
        <f t="shared" si="261"/>
        <v>0</v>
      </c>
      <c r="AX10" s="628">
        <f t="shared" si="261"/>
        <v>0</v>
      </c>
      <c r="AY10" s="628">
        <f t="shared" si="261"/>
        <v>0</v>
      </c>
      <c r="AZ10" s="628">
        <f t="shared" si="261"/>
        <v>0</v>
      </c>
      <c r="BA10" s="628">
        <f t="shared" si="261"/>
        <v>0</v>
      </c>
      <c r="BB10" s="628">
        <f t="shared" si="261"/>
        <v>0</v>
      </c>
      <c r="BC10" s="628">
        <f t="shared" si="261"/>
        <v>0</v>
      </c>
      <c r="BD10" s="628">
        <f t="shared" si="261"/>
        <v>0</v>
      </c>
      <c r="BE10" s="628">
        <f t="shared" si="261"/>
        <v>0</v>
      </c>
      <c r="BF10" s="628">
        <f t="shared" si="261"/>
        <v>0</v>
      </c>
      <c r="BG10" s="628">
        <f t="shared" si="261"/>
        <v>0</v>
      </c>
      <c r="BH10" s="628">
        <f t="shared" si="261"/>
        <v>0</v>
      </c>
      <c r="BI10" s="628">
        <f t="shared" si="261"/>
        <v>0</v>
      </c>
      <c r="BJ10" s="628">
        <f t="shared" si="261"/>
        <v>0</v>
      </c>
      <c r="BK10" s="628">
        <f t="shared" si="261"/>
        <v>0</v>
      </c>
      <c r="BL10" s="628">
        <f t="shared" si="261"/>
        <v>0</v>
      </c>
      <c r="BM10" s="628">
        <f t="shared" si="261"/>
        <v>0</v>
      </c>
      <c r="BN10" s="628">
        <f t="shared" si="261"/>
        <v>0</v>
      </c>
      <c r="BO10" s="628">
        <f t="shared" si="261"/>
        <v>0</v>
      </c>
      <c r="BP10" s="628">
        <f t="shared" si="261"/>
        <v>0</v>
      </c>
      <c r="BQ10" s="628">
        <f t="shared" si="261"/>
        <v>0</v>
      </c>
      <c r="BR10" s="628">
        <f t="shared" si="261"/>
        <v>0</v>
      </c>
      <c r="BS10" s="628">
        <f t="shared" si="261"/>
        <v>0</v>
      </c>
      <c r="BT10" s="628">
        <f t="shared" si="261"/>
        <v>0</v>
      </c>
      <c r="BU10" s="628">
        <f t="shared" si="261"/>
        <v>0</v>
      </c>
      <c r="BV10" s="628">
        <f t="shared" si="261"/>
        <v>0</v>
      </c>
      <c r="BW10" s="628">
        <f t="shared" si="261"/>
        <v>0</v>
      </c>
      <c r="BX10" s="628">
        <f t="shared" si="261"/>
        <v>0</v>
      </c>
      <c r="BY10" s="628">
        <f t="shared" si="261"/>
        <v>0</v>
      </c>
      <c r="BZ10" s="628">
        <f t="shared" si="261"/>
        <v>0</v>
      </c>
      <c r="CA10" s="628">
        <f t="shared" si="261"/>
        <v>0</v>
      </c>
      <c r="CB10" s="628">
        <f t="shared" si="261"/>
        <v>0</v>
      </c>
      <c r="CC10" s="628">
        <f t="shared" si="261"/>
        <v>0</v>
      </c>
      <c r="CD10" s="628">
        <f t="shared" si="261"/>
        <v>0</v>
      </c>
      <c r="CE10" s="628">
        <f t="shared" si="261"/>
        <v>0</v>
      </c>
      <c r="CF10" s="628">
        <f t="shared" si="261"/>
        <v>0</v>
      </c>
      <c r="CG10" s="628">
        <f t="shared" si="261"/>
        <v>0</v>
      </c>
      <c r="CH10" s="628">
        <f t="shared" si="261"/>
        <v>0</v>
      </c>
      <c r="CI10" s="628">
        <f t="shared" si="261"/>
        <v>0</v>
      </c>
      <c r="CJ10" s="628" t="str">
        <f t="shared" si="261"/>
        <v/>
      </c>
      <c r="CK10" s="628" t="str">
        <f t="shared" si="261"/>
        <v/>
      </c>
      <c r="CL10" s="628" t="str">
        <f t="shared" si="261"/>
        <v/>
      </c>
      <c r="CM10" s="628" t="str">
        <f t="shared" si="148"/>
        <v/>
      </c>
      <c r="CN10" s="628" t="str">
        <f t="shared" si="148"/>
        <v/>
      </c>
      <c r="CO10" s="628" t="str">
        <f t="shared" si="148"/>
        <v/>
      </c>
      <c r="CP10" s="628" t="str">
        <f t="shared" si="148"/>
        <v/>
      </c>
      <c r="CQ10" s="628" t="str">
        <f t="shared" si="148"/>
        <v/>
      </c>
      <c r="CR10" s="628" t="str">
        <f t="shared" si="148"/>
        <v/>
      </c>
      <c r="CS10" s="628" t="str">
        <f t="shared" si="148"/>
        <v/>
      </c>
      <c r="CT10" s="628" t="str">
        <f t="shared" si="148"/>
        <v/>
      </c>
      <c r="CU10" s="628" t="str">
        <f t="shared" si="148"/>
        <v/>
      </c>
      <c r="CV10" s="628" t="str">
        <f t="shared" si="148"/>
        <v/>
      </c>
      <c r="CW10" s="628" t="str">
        <f t="shared" si="148"/>
        <v/>
      </c>
      <c r="CX10" s="628" t="str">
        <f t="shared" si="148"/>
        <v/>
      </c>
      <c r="CY10" s="628" t="str">
        <f t="shared" si="148"/>
        <v/>
      </c>
      <c r="CZ10" s="628" t="str">
        <f t="shared" si="148"/>
        <v/>
      </c>
      <c r="DA10" s="629" t="str">
        <f t="shared" si="149"/>
        <v/>
      </c>
      <c r="DB10" s="642"/>
      <c r="DC10" s="649">
        <f t="shared" si="262"/>
        <v>60</v>
      </c>
      <c r="DD10" s="668">
        <f t="shared" si="150"/>
        <v>0</v>
      </c>
      <c r="DE10" s="668">
        <f t="shared" si="150"/>
        <v>0</v>
      </c>
      <c r="DF10" s="668">
        <f t="shared" si="150"/>
        <v>0</v>
      </c>
      <c r="DG10" s="668">
        <f t="shared" si="150"/>
        <v>0</v>
      </c>
      <c r="DH10" s="668">
        <f t="shared" si="150"/>
        <v>0</v>
      </c>
      <c r="DI10" s="668">
        <f t="shared" si="150"/>
        <v>0</v>
      </c>
      <c r="DJ10" s="668">
        <f t="shared" si="150"/>
        <v>0</v>
      </c>
      <c r="DK10" s="668">
        <f t="shared" si="150"/>
        <v>0</v>
      </c>
      <c r="DL10" s="668">
        <f t="shared" si="150"/>
        <v>0</v>
      </c>
      <c r="DM10" s="668">
        <f t="shared" si="150"/>
        <v>0</v>
      </c>
      <c r="DN10" s="668">
        <f t="shared" si="151"/>
        <v>0</v>
      </c>
      <c r="DO10" s="668">
        <f t="shared" si="151"/>
        <v>0</v>
      </c>
      <c r="DP10" s="668">
        <f t="shared" si="151"/>
        <v>0</v>
      </c>
      <c r="DQ10" s="668">
        <f t="shared" si="151"/>
        <v>0</v>
      </c>
      <c r="DR10" s="668">
        <f t="shared" si="151"/>
        <v>0</v>
      </c>
      <c r="DS10" s="668">
        <f t="shared" si="151"/>
        <v>0</v>
      </c>
      <c r="DT10" s="668">
        <f t="shared" si="151"/>
        <v>0</v>
      </c>
      <c r="DU10" s="668">
        <f t="shared" si="151"/>
        <v>0</v>
      </c>
      <c r="DV10" s="668">
        <f t="shared" si="151"/>
        <v>0</v>
      </c>
      <c r="DW10" s="668">
        <f t="shared" si="151"/>
        <v>0</v>
      </c>
      <c r="DX10" s="668">
        <f t="shared" si="152"/>
        <v>0</v>
      </c>
      <c r="DY10" s="668">
        <f t="shared" si="152"/>
        <v>0</v>
      </c>
      <c r="DZ10" s="668">
        <f t="shared" si="152"/>
        <v>0</v>
      </c>
      <c r="EA10" s="668">
        <f t="shared" si="152"/>
        <v>0</v>
      </c>
      <c r="EB10" s="668">
        <f t="shared" si="152"/>
        <v>0</v>
      </c>
      <c r="EC10" s="668">
        <f t="shared" si="152"/>
        <v>0</v>
      </c>
      <c r="ED10" s="668">
        <f t="shared" si="152"/>
        <v>0</v>
      </c>
      <c r="EE10" s="668">
        <f t="shared" si="152"/>
        <v>0</v>
      </c>
      <c r="EF10" s="668">
        <f t="shared" si="152"/>
        <v>0</v>
      </c>
      <c r="EG10" s="668">
        <f t="shared" si="152"/>
        <v>0</v>
      </c>
      <c r="EH10" s="668">
        <f t="shared" si="153"/>
        <v>0</v>
      </c>
      <c r="EI10" s="668">
        <f t="shared" si="153"/>
        <v>0</v>
      </c>
      <c r="EJ10" s="668">
        <f t="shared" si="153"/>
        <v>0</v>
      </c>
      <c r="EK10" s="668">
        <f t="shared" si="153"/>
        <v>0</v>
      </c>
      <c r="EL10" s="668">
        <f t="shared" si="153"/>
        <v>0</v>
      </c>
      <c r="EM10" s="668">
        <f t="shared" si="153"/>
        <v>0</v>
      </c>
      <c r="EN10" s="668">
        <f t="shared" si="153"/>
        <v>0</v>
      </c>
      <c r="EO10" s="668">
        <f t="shared" si="153"/>
        <v>0</v>
      </c>
      <c r="EP10" s="668">
        <f t="shared" si="153"/>
        <v>0</v>
      </c>
      <c r="EQ10" s="668">
        <f t="shared" si="153"/>
        <v>0</v>
      </c>
      <c r="ER10" s="668">
        <f t="shared" si="154"/>
        <v>0</v>
      </c>
      <c r="ES10" s="668">
        <f t="shared" si="154"/>
        <v>0</v>
      </c>
      <c r="ET10" s="668">
        <f t="shared" si="154"/>
        <v>0</v>
      </c>
      <c r="EU10" s="668">
        <f t="shared" si="154"/>
        <v>0</v>
      </c>
      <c r="EV10" s="668">
        <f t="shared" si="154"/>
        <v>0</v>
      </c>
      <c r="EW10" s="668">
        <f t="shared" si="154"/>
        <v>0</v>
      </c>
      <c r="EX10" s="668">
        <f t="shared" si="154"/>
        <v>0</v>
      </c>
      <c r="EY10" s="668">
        <f t="shared" si="154"/>
        <v>0</v>
      </c>
      <c r="EZ10" s="668">
        <f t="shared" si="154"/>
        <v>0</v>
      </c>
      <c r="FA10" s="668">
        <f t="shared" si="154"/>
        <v>0</v>
      </c>
      <c r="FB10" s="668">
        <f t="shared" si="155"/>
        <v>0</v>
      </c>
      <c r="FC10" s="668">
        <f t="shared" si="155"/>
        <v>0</v>
      </c>
      <c r="FD10" s="668">
        <f t="shared" si="155"/>
        <v>0</v>
      </c>
      <c r="FE10" s="668">
        <f t="shared" si="155"/>
        <v>0</v>
      </c>
      <c r="FF10" s="668">
        <f t="shared" si="155"/>
        <v>0</v>
      </c>
      <c r="FG10" s="668">
        <f t="shared" si="155"/>
        <v>0</v>
      </c>
      <c r="FH10" s="668">
        <f t="shared" si="155"/>
        <v>0</v>
      </c>
      <c r="FI10" s="668">
        <f t="shared" si="155"/>
        <v>0</v>
      </c>
      <c r="FJ10" s="668">
        <f t="shared" si="155"/>
        <v>0</v>
      </c>
      <c r="FK10" s="668">
        <f t="shared" si="155"/>
        <v>0</v>
      </c>
      <c r="FL10" s="668">
        <f t="shared" si="156"/>
        <v>0</v>
      </c>
      <c r="FM10" s="668">
        <f t="shared" si="156"/>
        <v>0</v>
      </c>
      <c r="FN10" s="668">
        <f t="shared" si="156"/>
        <v>0</v>
      </c>
      <c r="FO10" s="668" t="str">
        <f t="shared" si="156"/>
        <v/>
      </c>
      <c r="FP10" s="668" t="str">
        <f t="shared" si="156"/>
        <v/>
      </c>
      <c r="FQ10" s="668" t="str">
        <f t="shared" si="156"/>
        <v/>
      </c>
      <c r="FR10" s="668" t="str">
        <f t="shared" si="156"/>
        <v/>
      </c>
      <c r="FS10" s="668" t="str">
        <f t="shared" si="156"/>
        <v/>
      </c>
      <c r="FT10" s="668" t="str">
        <f t="shared" si="156"/>
        <v/>
      </c>
      <c r="FU10" s="668" t="str">
        <f t="shared" si="156"/>
        <v/>
      </c>
      <c r="FV10" s="668" t="str">
        <f t="shared" si="157"/>
        <v/>
      </c>
      <c r="FW10" s="668" t="str">
        <f t="shared" si="157"/>
        <v/>
      </c>
      <c r="FX10" s="668" t="str">
        <f t="shared" si="157"/>
        <v/>
      </c>
      <c r="FY10" s="668" t="str">
        <f t="shared" si="157"/>
        <v/>
      </c>
      <c r="FZ10" s="668" t="str">
        <f t="shared" si="157"/>
        <v/>
      </c>
      <c r="GA10" s="668" t="str">
        <f t="shared" si="157"/>
        <v/>
      </c>
      <c r="GB10" s="668" t="str">
        <f t="shared" si="157"/>
        <v/>
      </c>
      <c r="GC10" s="668" t="str">
        <f t="shared" si="157"/>
        <v/>
      </c>
      <c r="GD10" s="668" t="str">
        <f t="shared" si="157"/>
        <v/>
      </c>
      <c r="GE10" s="668" t="str">
        <f t="shared" si="157"/>
        <v/>
      </c>
      <c r="GF10" s="669" t="str">
        <f t="shared" si="157"/>
        <v/>
      </c>
      <c r="GG10" s="626"/>
      <c r="GH10" s="649">
        <f t="shared" si="263"/>
        <v>60</v>
      </c>
      <c r="GI10" s="682">
        <f t="shared" ca="1" si="158"/>
        <v>0</v>
      </c>
      <c r="GJ10" s="682">
        <f t="shared" ca="1" si="159"/>
        <v>0</v>
      </c>
      <c r="GK10" s="682">
        <f t="shared" ca="1" si="160"/>
        <v>0</v>
      </c>
      <c r="GL10" s="682">
        <f t="shared" ca="1" si="161"/>
        <v>0</v>
      </c>
      <c r="GM10" s="682">
        <f t="shared" ca="1" si="162"/>
        <v>0</v>
      </c>
      <c r="GN10" s="682">
        <f t="shared" ca="1" si="163"/>
        <v>0</v>
      </c>
      <c r="GO10" s="682">
        <f t="shared" ca="1" si="164"/>
        <v>0</v>
      </c>
      <c r="GP10" s="682">
        <f t="shared" ca="1" si="165"/>
        <v>0</v>
      </c>
      <c r="GQ10" s="682">
        <f t="shared" ca="1" si="166"/>
        <v>0</v>
      </c>
      <c r="GR10" s="682">
        <f t="shared" ca="1" si="167"/>
        <v>0</v>
      </c>
      <c r="GS10" s="682">
        <f t="shared" ca="1" si="168"/>
        <v>0</v>
      </c>
      <c r="GT10" s="682">
        <f t="shared" ca="1" si="169"/>
        <v>0</v>
      </c>
      <c r="GU10" s="682">
        <f t="shared" ca="1" si="170"/>
        <v>0</v>
      </c>
      <c r="GV10" s="682">
        <f t="shared" ca="1" si="171"/>
        <v>0</v>
      </c>
      <c r="GW10" s="682">
        <f t="shared" ca="1" si="172"/>
        <v>0</v>
      </c>
      <c r="GX10" s="682">
        <f t="shared" ca="1" si="173"/>
        <v>0</v>
      </c>
      <c r="GY10" s="682">
        <f t="shared" ca="1" si="174"/>
        <v>0</v>
      </c>
      <c r="GZ10" s="682">
        <f t="shared" ca="1" si="175"/>
        <v>0</v>
      </c>
      <c r="HA10" s="682">
        <f t="shared" ca="1" si="176"/>
        <v>0</v>
      </c>
      <c r="HB10" s="682">
        <f t="shared" ca="1" si="177"/>
        <v>0</v>
      </c>
      <c r="HC10" s="682">
        <f t="shared" ca="1" si="178"/>
        <v>0</v>
      </c>
      <c r="HD10" s="682">
        <f t="shared" ca="1" si="179"/>
        <v>0</v>
      </c>
      <c r="HE10" s="682">
        <f t="shared" ca="1" si="180"/>
        <v>0</v>
      </c>
      <c r="HF10" s="682">
        <f t="shared" ca="1" si="181"/>
        <v>0</v>
      </c>
      <c r="HG10" s="682">
        <f t="shared" ca="1" si="182"/>
        <v>0</v>
      </c>
      <c r="HH10" s="682">
        <f t="shared" ca="1" si="183"/>
        <v>0</v>
      </c>
      <c r="HI10" s="682">
        <f t="shared" ca="1" si="184"/>
        <v>0</v>
      </c>
      <c r="HJ10" s="682">
        <f t="shared" ca="1" si="185"/>
        <v>0</v>
      </c>
      <c r="HK10" s="682">
        <f t="shared" ca="1" si="186"/>
        <v>0</v>
      </c>
      <c r="HL10" s="682">
        <f t="shared" ca="1" si="187"/>
        <v>0</v>
      </c>
      <c r="HM10" s="682">
        <f t="shared" ca="1" si="188"/>
        <v>0</v>
      </c>
      <c r="HN10" s="682">
        <f t="shared" ca="1" si="189"/>
        <v>0</v>
      </c>
      <c r="HO10" s="682">
        <f t="shared" ca="1" si="190"/>
        <v>0</v>
      </c>
      <c r="HP10" s="682">
        <f t="shared" ca="1" si="191"/>
        <v>0</v>
      </c>
      <c r="HQ10" s="682">
        <f t="shared" ca="1" si="192"/>
        <v>0</v>
      </c>
      <c r="HR10" s="682">
        <f t="shared" ca="1" si="193"/>
        <v>0</v>
      </c>
      <c r="HS10" s="682">
        <f t="shared" ca="1" si="194"/>
        <v>0</v>
      </c>
      <c r="HT10" s="682">
        <f t="shared" ca="1" si="195"/>
        <v>0</v>
      </c>
      <c r="HU10" s="682">
        <f t="shared" ca="1" si="196"/>
        <v>0</v>
      </c>
      <c r="HV10" s="682">
        <f t="shared" ca="1" si="197"/>
        <v>0</v>
      </c>
      <c r="HW10" s="682">
        <f t="shared" ca="1" si="198"/>
        <v>0</v>
      </c>
      <c r="HX10" s="682">
        <f t="shared" ca="1" si="199"/>
        <v>0</v>
      </c>
      <c r="HY10" s="682">
        <f t="shared" ca="1" si="200"/>
        <v>0</v>
      </c>
      <c r="HZ10" s="682">
        <f t="shared" ca="1" si="201"/>
        <v>0</v>
      </c>
      <c r="IA10" s="682">
        <f t="shared" ca="1" si="202"/>
        <v>0</v>
      </c>
      <c r="IB10" s="682">
        <f t="shared" ca="1" si="203"/>
        <v>0</v>
      </c>
      <c r="IC10" s="682">
        <f t="shared" ca="1" si="204"/>
        <v>0</v>
      </c>
      <c r="ID10" s="682">
        <f t="shared" ca="1" si="205"/>
        <v>0</v>
      </c>
      <c r="IE10" s="682">
        <f t="shared" ca="1" si="206"/>
        <v>0</v>
      </c>
      <c r="IF10" s="682">
        <f t="shared" ca="1" si="207"/>
        <v>0</v>
      </c>
      <c r="IG10" s="682">
        <f t="shared" ca="1" si="208"/>
        <v>0</v>
      </c>
      <c r="IH10" s="682">
        <f t="shared" ca="1" si="209"/>
        <v>0</v>
      </c>
      <c r="II10" s="682">
        <f t="shared" ca="1" si="210"/>
        <v>0</v>
      </c>
      <c r="IJ10" s="682">
        <f t="shared" ca="1" si="211"/>
        <v>0</v>
      </c>
      <c r="IK10" s="662">
        <f t="shared" ca="1" si="212"/>
        <v>0</v>
      </c>
      <c r="IL10" s="662">
        <f t="shared" ca="1" si="213"/>
        <v>0</v>
      </c>
      <c r="IM10" s="662">
        <f t="shared" ca="1" si="214"/>
        <v>0</v>
      </c>
      <c r="IN10" s="662">
        <f t="shared" ca="1" si="215"/>
        <v>0</v>
      </c>
      <c r="IO10" s="662">
        <f t="shared" ca="1" si="216"/>
        <v>0</v>
      </c>
      <c r="IP10" s="662">
        <f t="shared" ca="1" si="217"/>
        <v>0</v>
      </c>
      <c r="IQ10" s="662" t="e">
        <f t="shared" ca="1" si="218"/>
        <v>#DIV/0!</v>
      </c>
      <c r="IR10" s="662" t="e">
        <f t="shared" ca="1" si="219"/>
        <v>#DIV/0!</v>
      </c>
      <c r="IS10" s="662" t="e">
        <f t="shared" ca="1" si="220"/>
        <v>#DIV/0!</v>
      </c>
      <c r="IT10" s="662" t="str">
        <f t="shared" ca="1" si="221"/>
        <v/>
      </c>
      <c r="IU10" s="662" t="str">
        <f t="shared" ca="1" si="222"/>
        <v/>
      </c>
      <c r="IV10" s="662" t="str">
        <f t="shared" ca="1" si="223"/>
        <v/>
      </c>
      <c r="IW10" s="662" t="str">
        <f t="shared" ca="1" si="224"/>
        <v/>
      </c>
      <c r="IX10" s="662" t="str">
        <f t="shared" ca="1" si="225"/>
        <v/>
      </c>
      <c r="IY10" s="662" t="str">
        <f t="shared" ca="1" si="226"/>
        <v/>
      </c>
      <c r="IZ10" s="662" t="str">
        <f t="shared" ca="1" si="227"/>
        <v/>
      </c>
      <c r="JA10" s="662" t="str">
        <f t="shared" ca="1" si="228"/>
        <v/>
      </c>
      <c r="JB10" s="662" t="str">
        <f t="shared" ca="1" si="229"/>
        <v/>
      </c>
      <c r="JC10" s="662" t="str">
        <f t="shared" ca="1" si="230"/>
        <v/>
      </c>
      <c r="JD10" s="662" t="str">
        <f t="shared" ca="1" si="231"/>
        <v/>
      </c>
      <c r="JE10" s="662" t="str">
        <f t="shared" ca="1" si="232"/>
        <v/>
      </c>
      <c r="JF10" s="662" t="str">
        <f t="shared" ca="1" si="233"/>
        <v/>
      </c>
      <c r="JG10" s="662" t="str">
        <f t="shared" ca="1" si="234"/>
        <v/>
      </c>
      <c r="JH10" s="662" t="str">
        <f t="shared" ca="1" si="235"/>
        <v/>
      </c>
      <c r="JI10" s="662" t="str">
        <f t="shared" ca="1" si="236"/>
        <v/>
      </c>
      <c r="JJ10" s="662" t="str">
        <f t="shared" ca="1" si="237"/>
        <v/>
      </c>
      <c r="JK10" s="663" t="str">
        <f t="shared" ca="1" si="238"/>
        <v/>
      </c>
      <c r="JL10" s="626"/>
      <c r="JM10" s="649">
        <f t="shared" si="264"/>
        <v>60</v>
      </c>
      <c r="JN10" s="635">
        <f t="shared" si="239"/>
        <v>0</v>
      </c>
      <c r="JO10" s="635">
        <f t="shared" si="239"/>
        <v>0</v>
      </c>
      <c r="JP10" s="635">
        <f t="shared" si="239"/>
        <v>0</v>
      </c>
      <c r="JQ10" s="635">
        <f t="shared" si="239"/>
        <v>0</v>
      </c>
      <c r="JR10" s="635">
        <f t="shared" si="239"/>
        <v>0</v>
      </c>
      <c r="JS10" s="635">
        <f t="shared" si="239"/>
        <v>0</v>
      </c>
      <c r="JT10" s="635">
        <f t="shared" si="239"/>
        <v>0</v>
      </c>
      <c r="JU10" s="635">
        <f t="shared" si="239"/>
        <v>0</v>
      </c>
      <c r="JV10" s="635">
        <f t="shared" si="239"/>
        <v>0</v>
      </c>
      <c r="JW10" s="635">
        <f t="shared" si="239"/>
        <v>0</v>
      </c>
      <c r="JX10" s="635">
        <f t="shared" si="240"/>
        <v>0</v>
      </c>
      <c r="JY10" s="635">
        <f t="shared" si="240"/>
        <v>0</v>
      </c>
      <c r="JZ10" s="635">
        <f t="shared" si="240"/>
        <v>0</v>
      </c>
      <c r="KA10" s="635">
        <f t="shared" si="240"/>
        <v>0</v>
      </c>
      <c r="KB10" s="635">
        <f t="shared" si="240"/>
        <v>0</v>
      </c>
      <c r="KC10" s="635">
        <f t="shared" si="240"/>
        <v>0</v>
      </c>
      <c r="KD10" s="635">
        <f t="shared" si="240"/>
        <v>0</v>
      </c>
      <c r="KE10" s="635">
        <f t="shared" si="240"/>
        <v>0</v>
      </c>
      <c r="KF10" s="635">
        <f t="shared" si="240"/>
        <v>0</v>
      </c>
      <c r="KG10" s="635">
        <f t="shared" si="240"/>
        <v>0</v>
      </c>
      <c r="KH10" s="635">
        <f t="shared" si="241"/>
        <v>0</v>
      </c>
      <c r="KI10" s="635">
        <f t="shared" si="241"/>
        <v>0</v>
      </c>
      <c r="KJ10" s="635">
        <f t="shared" si="241"/>
        <v>0</v>
      </c>
      <c r="KK10" s="635">
        <f t="shared" si="241"/>
        <v>0</v>
      </c>
      <c r="KL10" s="635">
        <f t="shared" si="241"/>
        <v>0</v>
      </c>
      <c r="KM10" s="635">
        <f t="shared" si="241"/>
        <v>0</v>
      </c>
      <c r="KN10" s="635">
        <f t="shared" si="241"/>
        <v>0</v>
      </c>
      <c r="KO10" s="635">
        <f t="shared" si="241"/>
        <v>0</v>
      </c>
      <c r="KP10" s="635">
        <f t="shared" si="241"/>
        <v>0</v>
      </c>
      <c r="KQ10" s="635">
        <f t="shared" si="241"/>
        <v>0</v>
      </c>
      <c r="KR10" s="635">
        <f t="shared" si="242"/>
        <v>0</v>
      </c>
      <c r="KS10" s="635">
        <f t="shared" si="242"/>
        <v>0</v>
      </c>
      <c r="KT10" s="635">
        <f t="shared" si="242"/>
        <v>0</v>
      </c>
      <c r="KU10" s="635">
        <f t="shared" si="242"/>
        <v>0</v>
      </c>
      <c r="KV10" s="635">
        <f t="shared" si="242"/>
        <v>0</v>
      </c>
      <c r="KW10" s="635">
        <f t="shared" si="242"/>
        <v>0</v>
      </c>
      <c r="KX10" s="635">
        <f t="shared" si="242"/>
        <v>0</v>
      </c>
      <c r="KY10" s="635">
        <f t="shared" si="242"/>
        <v>0</v>
      </c>
      <c r="KZ10" s="635">
        <f t="shared" si="242"/>
        <v>0</v>
      </c>
      <c r="LA10" s="635">
        <f t="shared" si="242"/>
        <v>0</v>
      </c>
      <c r="LB10" s="635">
        <f t="shared" si="243"/>
        <v>0</v>
      </c>
      <c r="LC10" s="635">
        <f t="shared" si="243"/>
        <v>0</v>
      </c>
      <c r="LD10" s="635">
        <f t="shared" si="243"/>
        <v>0</v>
      </c>
      <c r="LE10" s="635">
        <f t="shared" si="243"/>
        <v>0</v>
      </c>
      <c r="LF10" s="635">
        <f t="shared" si="243"/>
        <v>0</v>
      </c>
      <c r="LG10" s="635">
        <f t="shared" si="243"/>
        <v>0</v>
      </c>
      <c r="LH10" s="635">
        <f t="shared" si="243"/>
        <v>0</v>
      </c>
      <c r="LI10" s="635">
        <f t="shared" si="243"/>
        <v>0</v>
      </c>
      <c r="LJ10" s="635">
        <f t="shared" si="243"/>
        <v>0</v>
      </c>
      <c r="LK10" s="635">
        <f t="shared" si="243"/>
        <v>0</v>
      </c>
      <c r="LL10" s="635">
        <f t="shared" si="244"/>
        <v>0</v>
      </c>
      <c r="LM10" s="635">
        <f t="shared" si="244"/>
        <v>0</v>
      </c>
      <c r="LN10" s="635">
        <f t="shared" si="244"/>
        <v>0</v>
      </c>
      <c r="LO10" s="635">
        <f t="shared" si="244"/>
        <v>0</v>
      </c>
      <c r="LP10" s="635">
        <f t="shared" si="244"/>
        <v>0</v>
      </c>
      <c r="LQ10" s="635">
        <f t="shared" si="244"/>
        <v>0</v>
      </c>
      <c r="LR10" s="635">
        <f t="shared" si="244"/>
        <v>0</v>
      </c>
      <c r="LS10" s="635">
        <f t="shared" si="244"/>
        <v>0</v>
      </c>
      <c r="LT10" s="635">
        <f t="shared" si="244"/>
        <v>0</v>
      </c>
      <c r="LU10" s="635">
        <f t="shared" si="244"/>
        <v>0</v>
      </c>
      <c r="LV10" s="635" t="e">
        <f t="shared" si="245"/>
        <v>#DIV/0!</v>
      </c>
      <c r="LW10" s="635" t="e">
        <f t="shared" si="245"/>
        <v>#DIV/0!</v>
      </c>
      <c r="LX10" s="635" t="e">
        <f t="shared" si="245"/>
        <v>#DIV/0!</v>
      </c>
      <c r="LY10" s="635" t="str">
        <f t="shared" si="245"/>
        <v/>
      </c>
      <c r="LZ10" s="635" t="str">
        <f t="shared" si="245"/>
        <v/>
      </c>
      <c r="MA10" s="635" t="str">
        <f t="shared" si="245"/>
        <v/>
      </c>
      <c r="MB10" s="635" t="str">
        <f t="shared" si="245"/>
        <v/>
      </c>
      <c r="MC10" s="635" t="str">
        <f t="shared" si="245"/>
        <v/>
      </c>
      <c r="MD10" s="635" t="str">
        <f t="shared" si="245"/>
        <v/>
      </c>
      <c r="ME10" s="635" t="str">
        <f t="shared" si="245"/>
        <v/>
      </c>
      <c r="MF10" s="635" t="str">
        <f t="shared" si="246"/>
        <v/>
      </c>
      <c r="MG10" s="635" t="str">
        <f t="shared" si="246"/>
        <v/>
      </c>
      <c r="MH10" s="635" t="str">
        <f t="shared" si="246"/>
        <v/>
      </c>
      <c r="MI10" s="635" t="str">
        <f t="shared" si="246"/>
        <v/>
      </c>
      <c r="MJ10" s="635" t="str">
        <f t="shared" si="246"/>
        <v/>
      </c>
      <c r="MK10" s="635" t="str">
        <f t="shared" si="246"/>
        <v/>
      </c>
      <c r="ML10" s="635" t="str">
        <f t="shared" si="246"/>
        <v/>
      </c>
      <c r="MM10" s="635" t="str">
        <f t="shared" si="246"/>
        <v/>
      </c>
      <c r="MN10" s="635" t="str">
        <f t="shared" si="246"/>
        <v/>
      </c>
      <c r="MO10" s="635" t="str">
        <f t="shared" si="246"/>
        <v/>
      </c>
      <c r="MP10" s="636" t="str">
        <f t="shared" si="246"/>
        <v/>
      </c>
      <c r="MQ10" s="626"/>
      <c r="MR10" s="565">
        <f t="shared" ref="MR10:MR73" si="269">+MR9+1</f>
        <v>3</v>
      </c>
      <c r="MS10" s="622" t="e">
        <f ca="1">+SUMPRODUCT(OFFSET(MU10,0,$MR10):OFFSET(MU10,MU10-1,$MR10),OFFSET($O10,0,0):OFFSET($O10,MU10-1,0))</f>
        <v>#DIV/0!</v>
      </c>
      <c r="MU10" s="568">
        <f t="shared" si="265"/>
        <v>60</v>
      </c>
      <c r="MV10" s="691" t="e">
        <f t="shared" ca="1" si="247"/>
        <v>#DIV/0!</v>
      </c>
      <c r="MW10" s="691" t="e">
        <f t="shared" ca="1" si="247"/>
        <v>#DIV/0!</v>
      </c>
      <c r="MX10" s="691" t="e">
        <f t="shared" ca="1" si="247"/>
        <v>#DIV/0!</v>
      </c>
      <c r="MY10" s="691" t="str">
        <f t="shared" ca="1" si="247"/>
        <v/>
      </c>
      <c r="MZ10" s="691" t="str">
        <f t="shared" ca="1" si="247"/>
        <v/>
      </c>
      <c r="NA10" s="691" t="str">
        <f t="shared" ca="1" si="247"/>
        <v/>
      </c>
      <c r="NB10" s="691" t="str">
        <f t="shared" ca="1" si="247"/>
        <v/>
      </c>
      <c r="NC10" s="691" t="str">
        <f t="shared" ca="1" si="247"/>
        <v/>
      </c>
      <c r="ND10" s="691" t="str">
        <f t="shared" ca="1" si="247"/>
        <v/>
      </c>
      <c r="NE10" s="691" t="str">
        <f t="shared" ca="1" si="247"/>
        <v/>
      </c>
      <c r="NF10" s="691" t="str">
        <f t="shared" ca="1" si="248"/>
        <v/>
      </c>
      <c r="NG10" s="691" t="str">
        <f t="shared" ca="1" si="248"/>
        <v/>
      </c>
      <c r="NH10" s="691" t="str">
        <f t="shared" ca="1" si="248"/>
        <v/>
      </c>
      <c r="NI10" s="691" t="str">
        <f t="shared" ca="1" si="248"/>
        <v/>
      </c>
      <c r="NJ10" s="691" t="str">
        <f t="shared" ca="1" si="248"/>
        <v/>
      </c>
      <c r="NK10" s="691" t="str">
        <f t="shared" ca="1" si="248"/>
        <v/>
      </c>
      <c r="NL10" s="691" t="str">
        <f t="shared" ca="1" si="248"/>
        <v/>
      </c>
      <c r="NM10" s="691" t="str">
        <f t="shared" ca="1" si="248"/>
        <v/>
      </c>
      <c r="NN10" s="691" t="str">
        <f t="shared" ca="1" si="248"/>
        <v/>
      </c>
      <c r="NO10" s="691" t="str">
        <f t="shared" ca="1" si="248"/>
        <v/>
      </c>
      <c r="NP10" s="691" t="str">
        <f t="shared" ca="1" si="249"/>
        <v/>
      </c>
      <c r="NQ10" s="691" t="str">
        <f t="shared" ca="1" si="249"/>
        <v/>
      </c>
      <c r="NR10" s="691" t="str">
        <f t="shared" ca="1" si="249"/>
        <v/>
      </c>
      <c r="NS10" s="691" t="str">
        <f t="shared" ca="1" si="249"/>
        <v/>
      </c>
      <c r="NT10" s="691" t="str">
        <f t="shared" ca="1" si="249"/>
        <v/>
      </c>
      <c r="NU10" s="691" t="str">
        <f t="shared" ca="1" si="249"/>
        <v/>
      </c>
      <c r="NV10" s="691" t="str">
        <f t="shared" ca="1" si="249"/>
        <v/>
      </c>
      <c r="NW10" s="691" t="str">
        <f t="shared" ca="1" si="249"/>
        <v/>
      </c>
      <c r="NX10" s="691" t="str">
        <f t="shared" ca="1" si="249"/>
        <v/>
      </c>
      <c r="NY10" s="691" t="str">
        <f t="shared" ca="1" si="249"/>
        <v/>
      </c>
      <c r="NZ10" s="691" t="str">
        <f t="shared" ca="1" si="250"/>
        <v/>
      </c>
      <c r="OA10" s="691" t="str">
        <f t="shared" ca="1" si="250"/>
        <v/>
      </c>
      <c r="OB10" s="691" t="str">
        <f t="shared" ca="1" si="250"/>
        <v/>
      </c>
      <c r="OC10" s="691" t="str">
        <f t="shared" ca="1" si="250"/>
        <v/>
      </c>
      <c r="OD10" s="691" t="str">
        <f t="shared" ca="1" si="250"/>
        <v/>
      </c>
      <c r="OE10" s="691" t="str">
        <f t="shared" ca="1" si="250"/>
        <v/>
      </c>
      <c r="OF10" s="691" t="str">
        <f t="shared" ca="1" si="250"/>
        <v/>
      </c>
      <c r="OG10" s="691" t="str">
        <f t="shared" ca="1" si="250"/>
        <v/>
      </c>
      <c r="OH10" s="691" t="str">
        <f t="shared" ca="1" si="250"/>
        <v/>
      </c>
      <c r="OI10" s="691" t="str">
        <f t="shared" ca="1" si="250"/>
        <v/>
      </c>
      <c r="OJ10" s="691" t="str">
        <f t="shared" ca="1" si="251"/>
        <v/>
      </c>
      <c r="OK10" s="691" t="str">
        <f t="shared" ca="1" si="251"/>
        <v/>
      </c>
      <c r="OL10" s="691" t="str">
        <f t="shared" ca="1" si="251"/>
        <v/>
      </c>
      <c r="OM10" s="691" t="str">
        <f t="shared" ca="1" si="251"/>
        <v/>
      </c>
      <c r="ON10" s="691" t="str">
        <f t="shared" ca="1" si="251"/>
        <v/>
      </c>
      <c r="OO10" s="691" t="str">
        <f t="shared" ca="1" si="251"/>
        <v/>
      </c>
      <c r="OP10" s="691" t="str">
        <f t="shared" ca="1" si="251"/>
        <v/>
      </c>
      <c r="OQ10" s="691" t="str">
        <f t="shared" ca="1" si="251"/>
        <v/>
      </c>
      <c r="OR10" s="691" t="str">
        <f t="shared" ca="1" si="251"/>
        <v/>
      </c>
      <c r="OS10" s="691" t="str">
        <f t="shared" ca="1" si="251"/>
        <v/>
      </c>
      <c r="OT10" s="691" t="str">
        <f t="shared" ca="1" si="252"/>
        <v/>
      </c>
      <c r="OU10" s="691" t="str">
        <f t="shared" ca="1" si="252"/>
        <v/>
      </c>
      <c r="OV10" s="691" t="str">
        <f t="shared" ca="1" si="252"/>
        <v/>
      </c>
      <c r="OW10" s="691" t="str">
        <f t="shared" ca="1" si="252"/>
        <v/>
      </c>
      <c r="OX10" s="691" t="str">
        <f t="shared" ca="1" si="252"/>
        <v/>
      </c>
      <c r="OY10" s="691" t="str">
        <f t="shared" ca="1" si="252"/>
        <v/>
      </c>
      <c r="OZ10" s="691" t="str">
        <f t="shared" ca="1" si="252"/>
        <v/>
      </c>
      <c r="PA10" s="691" t="str">
        <f t="shared" ca="1" si="252"/>
        <v/>
      </c>
      <c r="PB10" s="691" t="str">
        <f t="shared" ca="1" si="252"/>
        <v/>
      </c>
      <c r="PC10" s="691" t="str">
        <f t="shared" ca="1" si="252"/>
        <v/>
      </c>
      <c r="PD10" s="691" t="str">
        <f t="shared" ca="1" si="253"/>
        <v/>
      </c>
      <c r="PE10" s="691" t="str">
        <f t="shared" ca="1" si="253"/>
        <v/>
      </c>
      <c r="PF10" s="691" t="str">
        <f t="shared" ca="1" si="253"/>
        <v/>
      </c>
      <c r="PG10" s="691" t="e">
        <f t="shared" ca="1" si="253"/>
        <v>#VALUE!</v>
      </c>
      <c r="PH10" s="691" t="e">
        <f t="shared" ca="1" si="253"/>
        <v>#VALUE!</v>
      </c>
      <c r="PI10" s="691" t="e">
        <f t="shared" ca="1" si="253"/>
        <v>#VALUE!</v>
      </c>
      <c r="PJ10" s="691" t="e">
        <f t="shared" ca="1" si="253"/>
        <v>#VALUE!</v>
      </c>
      <c r="PK10" s="691" t="e">
        <f t="shared" ca="1" si="253"/>
        <v>#VALUE!</v>
      </c>
      <c r="PL10" s="691" t="e">
        <f t="shared" ca="1" si="253"/>
        <v>#VALUE!</v>
      </c>
      <c r="PM10" s="691" t="e">
        <f t="shared" ca="1" si="253"/>
        <v>#VALUE!</v>
      </c>
      <c r="PN10" s="691" t="e">
        <f t="shared" ca="1" si="254"/>
        <v>#VALUE!</v>
      </c>
      <c r="PO10" s="691" t="e">
        <f t="shared" ca="1" si="254"/>
        <v>#VALUE!</v>
      </c>
      <c r="PP10" s="691" t="e">
        <f t="shared" ca="1" si="254"/>
        <v>#VALUE!</v>
      </c>
      <c r="PQ10" s="691" t="e">
        <f t="shared" ca="1" si="254"/>
        <v>#VALUE!</v>
      </c>
      <c r="PR10" s="691" t="e">
        <f t="shared" ca="1" si="254"/>
        <v>#VALUE!</v>
      </c>
      <c r="PS10" s="691" t="e">
        <f t="shared" ca="1" si="254"/>
        <v>#VALUE!</v>
      </c>
      <c r="PT10" s="691" t="e">
        <f t="shared" ca="1" si="254"/>
        <v>#VALUE!</v>
      </c>
      <c r="PU10" s="691" t="e">
        <f t="shared" ca="1" si="254"/>
        <v>#VALUE!</v>
      </c>
      <c r="PV10" s="691" t="e">
        <f t="shared" ca="1" si="254"/>
        <v>#VALUE!</v>
      </c>
      <c r="PW10" s="691" t="e">
        <f t="shared" ca="1" si="254"/>
        <v>#VALUE!</v>
      </c>
      <c r="PX10" s="691" t="e">
        <f t="shared" ca="1" si="254"/>
        <v>#VALUE!</v>
      </c>
      <c r="PY10" s="690"/>
      <c r="PZ10" s="690"/>
      <c r="QA10" s="690"/>
      <c r="QB10" s="690"/>
      <c r="QC10" s="690"/>
      <c r="QD10" s="690"/>
      <c r="QE10" s="690"/>
      <c r="QF10" s="690"/>
      <c r="QG10" s="575"/>
      <c r="QH10" s="575"/>
      <c r="QI10" s="575"/>
      <c r="QJ10" s="575"/>
      <c r="QK10" s="575"/>
      <c r="QL10" s="575"/>
      <c r="QM10" s="575"/>
      <c r="QN10" s="575"/>
      <c r="QO10" s="575"/>
      <c r="QP10" s="575"/>
      <c r="QQ10" s="575"/>
    </row>
    <row r="11" spans="1:462">
      <c r="A11" s="632">
        <f t="shared" si="266"/>
        <v>4</v>
      </c>
      <c r="B11" s="633">
        <f>+'User Entries'!G81</f>
        <v>0</v>
      </c>
      <c r="C11" s="633">
        <f t="shared" si="267"/>
        <v>0</v>
      </c>
      <c r="D11" s="759" t="e">
        <f>SUM($E$8:E11)</f>
        <v>#DIV/0!</v>
      </c>
      <c r="E11" s="759" t="e">
        <f t="shared" si="145"/>
        <v>#DIV/0!</v>
      </c>
      <c r="F11" s="627"/>
      <c r="G11" s="765"/>
      <c r="H11" s="622">
        <f t="shared" ref="H11:H69" si="270">+H10-1</f>
        <v>59</v>
      </c>
      <c r="I11" s="632">
        <f t="shared" si="255"/>
        <v>4</v>
      </c>
      <c r="J11" s="640">
        <f>+'User Entries'!$F81</f>
        <v>0</v>
      </c>
      <c r="K11" s="640">
        <f>+'User Entries'!$J81</f>
        <v>0</v>
      </c>
      <c r="L11" s="676" t="e">
        <f t="shared" si="256"/>
        <v>#DIV/0!</v>
      </c>
      <c r="M11" s="656" t="str">
        <f>IFERROR(Summary_AttrorTotal!A21,"")</f>
        <v>1999 Q4</v>
      </c>
      <c r="N11" s="634">
        <f>+IFERROR((Summary_AttrorTotal!H21)*1000,0)</f>
        <v>1285103</v>
      </c>
      <c r="O11" s="634">
        <f>+IFERROR((Summary_AttrorTotal!S21-Summary_AttrorTotal!H21)*1000,0)</f>
        <v>0</v>
      </c>
      <c r="P11" s="634" t="e">
        <f t="shared" ca="1" si="146"/>
        <v>#DIV/0!</v>
      </c>
      <c r="Q11" s="634">
        <f>IFERROR(Summary_AttrorTotal!J21*1000,0)</f>
        <v>1285103</v>
      </c>
      <c r="R11" s="634" t="e">
        <f t="shared" ca="1" si="257"/>
        <v>#DIV/0!</v>
      </c>
      <c r="S11" s="634">
        <f>+IFERROR((Summary_AttrorTotal!S21-Summary_AttrorTotal!J21)*1000,0)</f>
        <v>0</v>
      </c>
      <c r="T11" s="634" t="e">
        <f t="shared" ca="1" si="258"/>
        <v>#DIV/0!</v>
      </c>
      <c r="U11" s="639"/>
      <c r="V11" s="634" t="e">
        <f t="shared" ca="1" si="259"/>
        <v>#DIV/0!</v>
      </c>
      <c r="W11" s="575" t="e">
        <f t="shared" ca="1" si="260"/>
        <v>#DIV/0!</v>
      </c>
      <c r="X11" s="649">
        <f t="shared" si="268"/>
        <v>59</v>
      </c>
      <c r="Y11" s="628">
        <f t="shared" si="147"/>
        <v>0</v>
      </c>
      <c r="Z11" s="628">
        <f t="shared" si="147"/>
        <v>0</v>
      </c>
      <c r="AA11" s="628">
        <f t="shared" si="261"/>
        <v>0</v>
      </c>
      <c r="AB11" s="628">
        <f t="shared" si="261"/>
        <v>0</v>
      </c>
      <c r="AC11" s="628">
        <f t="shared" si="261"/>
        <v>0</v>
      </c>
      <c r="AD11" s="628">
        <f t="shared" si="261"/>
        <v>0</v>
      </c>
      <c r="AE11" s="628">
        <f t="shared" si="261"/>
        <v>0</v>
      </c>
      <c r="AF11" s="628">
        <f t="shared" si="261"/>
        <v>0</v>
      </c>
      <c r="AG11" s="628">
        <f t="shared" si="261"/>
        <v>0</v>
      </c>
      <c r="AH11" s="628">
        <f t="shared" si="261"/>
        <v>0</v>
      </c>
      <c r="AI11" s="628">
        <f t="shared" si="261"/>
        <v>0</v>
      </c>
      <c r="AJ11" s="628">
        <f t="shared" si="261"/>
        <v>0</v>
      </c>
      <c r="AK11" s="628">
        <f t="shared" si="261"/>
        <v>0</v>
      </c>
      <c r="AL11" s="628">
        <f t="shared" si="261"/>
        <v>0</v>
      </c>
      <c r="AM11" s="628">
        <f t="shared" si="261"/>
        <v>0</v>
      </c>
      <c r="AN11" s="628">
        <f t="shared" si="261"/>
        <v>0</v>
      </c>
      <c r="AO11" s="628">
        <f t="shared" si="261"/>
        <v>0</v>
      </c>
      <c r="AP11" s="628">
        <f t="shared" si="261"/>
        <v>0</v>
      </c>
      <c r="AQ11" s="628">
        <f t="shared" si="261"/>
        <v>0</v>
      </c>
      <c r="AR11" s="628">
        <f t="shared" si="261"/>
        <v>0</v>
      </c>
      <c r="AS11" s="628">
        <f t="shared" si="261"/>
        <v>0</v>
      </c>
      <c r="AT11" s="628">
        <f t="shared" si="261"/>
        <v>0</v>
      </c>
      <c r="AU11" s="628">
        <f t="shared" si="261"/>
        <v>0</v>
      </c>
      <c r="AV11" s="628">
        <f t="shared" si="261"/>
        <v>0</v>
      </c>
      <c r="AW11" s="628">
        <f t="shared" si="261"/>
        <v>0</v>
      </c>
      <c r="AX11" s="628">
        <f t="shared" si="261"/>
        <v>0</v>
      </c>
      <c r="AY11" s="628">
        <f t="shared" si="261"/>
        <v>0</v>
      </c>
      <c r="AZ11" s="628">
        <f t="shared" si="261"/>
        <v>0</v>
      </c>
      <c r="BA11" s="628">
        <f t="shared" si="261"/>
        <v>0</v>
      </c>
      <c r="BB11" s="628">
        <f t="shared" si="261"/>
        <v>0</v>
      </c>
      <c r="BC11" s="628">
        <f t="shared" si="261"/>
        <v>0</v>
      </c>
      <c r="BD11" s="628">
        <f t="shared" si="261"/>
        <v>0</v>
      </c>
      <c r="BE11" s="628">
        <f t="shared" si="261"/>
        <v>0</v>
      </c>
      <c r="BF11" s="628">
        <f t="shared" si="261"/>
        <v>0</v>
      </c>
      <c r="BG11" s="628">
        <f t="shared" si="261"/>
        <v>0</v>
      </c>
      <c r="BH11" s="628">
        <f t="shared" si="261"/>
        <v>0</v>
      </c>
      <c r="BI11" s="628">
        <f t="shared" si="261"/>
        <v>0</v>
      </c>
      <c r="BJ11" s="628">
        <f t="shared" si="261"/>
        <v>0</v>
      </c>
      <c r="BK11" s="628">
        <f t="shared" si="261"/>
        <v>0</v>
      </c>
      <c r="BL11" s="628">
        <f t="shared" si="261"/>
        <v>0</v>
      </c>
      <c r="BM11" s="628">
        <f t="shared" si="261"/>
        <v>0</v>
      </c>
      <c r="BN11" s="628">
        <f t="shared" si="261"/>
        <v>0</v>
      </c>
      <c r="BO11" s="628">
        <f t="shared" si="261"/>
        <v>0</v>
      </c>
      <c r="BP11" s="628">
        <f t="shared" si="261"/>
        <v>0</v>
      </c>
      <c r="BQ11" s="628">
        <f t="shared" si="261"/>
        <v>0</v>
      </c>
      <c r="BR11" s="628">
        <f t="shared" si="261"/>
        <v>0</v>
      </c>
      <c r="BS11" s="628">
        <f t="shared" si="261"/>
        <v>0</v>
      </c>
      <c r="BT11" s="628">
        <f t="shared" si="261"/>
        <v>0</v>
      </c>
      <c r="BU11" s="628">
        <f t="shared" si="261"/>
        <v>0</v>
      </c>
      <c r="BV11" s="628">
        <f t="shared" si="261"/>
        <v>0</v>
      </c>
      <c r="BW11" s="628">
        <f t="shared" si="261"/>
        <v>0</v>
      </c>
      <c r="BX11" s="628">
        <f t="shared" si="261"/>
        <v>0</v>
      </c>
      <c r="BY11" s="628">
        <f t="shared" si="261"/>
        <v>0</v>
      </c>
      <c r="BZ11" s="628">
        <f t="shared" si="261"/>
        <v>0</v>
      </c>
      <c r="CA11" s="628">
        <f t="shared" si="261"/>
        <v>0</v>
      </c>
      <c r="CB11" s="628">
        <f t="shared" si="261"/>
        <v>0</v>
      </c>
      <c r="CC11" s="628">
        <f t="shared" si="261"/>
        <v>0</v>
      </c>
      <c r="CD11" s="628">
        <f t="shared" si="261"/>
        <v>0</v>
      </c>
      <c r="CE11" s="628">
        <f t="shared" si="261"/>
        <v>0</v>
      </c>
      <c r="CF11" s="628">
        <f t="shared" si="261"/>
        <v>0</v>
      </c>
      <c r="CG11" s="628">
        <f t="shared" si="261"/>
        <v>0</v>
      </c>
      <c r="CH11" s="628">
        <f t="shared" si="261"/>
        <v>0</v>
      </c>
      <c r="CI11" s="628">
        <f t="shared" si="261"/>
        <v>0</v>
      </c>
      <c r="CJ11" s="628" t="str">
        <f t="shared" si="261"/>
        <v/>
      </c>
      <c r="CK11" s="628" t="str">
        <f t="shared" si="261"/>
        <v/>
      </c>
      <c r="CL11" s="628" t="str">
        <f t="shared" si="261"/>
        <v/>
      </c>
      <c r="CM11" s="628" t="str">
        <f t="shared" si="148"/>
        <v/>
      </c>
      <c r="CN11" s="628" t="str">
        <f t="shared" si="148"/>
        <v/>
      </c>
      <c r="CO11" s="628" t="str">
        <f t="shared" si="148"/>
        <v/>
      </c>
      <c r="CP11" s="628" t="str">
        <f t="shared" si="148"/>
        <v/>
      </c>
      <c r="CQ11" s="628" t="str">
        <f t="shared" si="148"/>
        <v/>
      </c>
      <c r="CR11" s="628" t="str">
        <f t="shared" si="148"/>
        <v/>
      </c>
      <c r="CS11" s="628" t="str">
        <f t="shared" si="148"/>
        <v/>
      </c>
      <c r="CT11" s="628" t="str">
        <f t="shared" si="148"/>
        <v/>
      </c>
      <c r="CU11" s="628" t="str">
        <f t="shared" si="148"/>
        <v/>
      </c>
      <c r="CV11" s="628" t="str">
        <f t="shared" si="148"/>
        <v/>
      </c>
      <c r="CW11" s="628" t="str">
        <f t="shared" si="148"/>
        <v/>
      </c>
      <c r="CX11" s="628" t="str">
        <f t="shared" si="148"/>
        <v/>
      </c>
      <c r="CY11" s="628" t="str">
        <f t="shared" si="148"/>
        <v/>
      </c>
      <c r="CZ11" s="628" t="str">
        <f t="shared" si="148"/>
        <v/>
      </c>
      <c r="DA11" s="629" t="str">
        <f t="shared" si="149"/>
        <v/>
      </c>
      <c r="DB11" s="642"/>
      <c r="DC11" s="649">
        <f t="shared" si="262"/>
        <v>59</v>
      </c>
      <c r="DD11" s="668">
        <f t="shared" si="150"/>
        <v>0</v>
      </c>
      <c r="DE11" s="668">
        <f t="shared" si="150"/>
        <v>0</v>
      </c>
      <c r="DF11" s="668">
        <f t="shared" si="150"/>
        <v>0</v>
      </c>
      <c r="DG11" s="668">
        <f t="shared" si="150"/>
        <v>0</v>
      </c>
      <c r="DH11" s="668">
        <f t="shared" si="150"/>
        <v>0</v>
      </c>
      <c r="DI11" s="668">
        <f t="shared" si="150"/>
        <v>0</v>
      </c>
      <c r="DJ11" s="668">
        <f t="shared" si="150"/>
        <v>0</v>
      </c>
      <c r="DK11" s="668">
        <f t="shared" si="150"/>
        <v>0</v>
      </c>
      <c r="DL11" s="668">
        <f t="shared" si="150"/>
        <v>0</v>
      </c>
      <c r="DM11" s="668">
        <f t="shared" si="150"/>
        <v>0</v>
      </c>
      <c r="DN11" s="668">
        <f t="shared" si="151"/>
        <v>0</v>
      </c>
      <c r="DO11" s="668">
        <f t="shared" si="151"/>
        <v>0</v>
      </c>
      <c r="DP11" s="668">
        <f t="shared" si="151"/>
        <v>0</v>
      </c>
      <c r="DQ11" s="668">
        <f t="shared" si="151"/>
        <v>0</v>
      </c>
      <c r="DR11" s="668">
        <f t="shared" si="151"/>
        <v>0</v>
      </c>
      <c r="DS11" s="668">
        <f t="shared" si="151"/>
        <v>0</v>
      </c>
      <c r="DT11" s="668">
        <f t="shared" si="151"/>
        <v>0</v>
      </c>
      <c r="DU11" s="668">
        <f t="shared" si="151"/>
        <v>0</v>
      </c>
      <c r="DV11" s="668">
        <f t="shared" si="151"/>
        <v>0</v>
      </c>
      <c r="DW11" s="668">
        <f t="shared" si="151"/>
        <v>0</v>
      </c>
      <c r="DX11" s="668">
        <f t="shared" si="152"/>
        <v>0</v>
      </c>
      <c r="DY11" s="668">
        <f t="shared" si="152"/>
        <v>0</v>
      </c>
      <c r="DZ11" s="668">
        <f t="shared" si="152"/>
        <v>0</v>
      </c>
      <c r="EA11" s="668">
        <f t="shared" si="152"/>
        <v>0</v>
      </c>
      <c r="EB11" s="668">
        <f t="shared" si="152"/>
        <v>0</v>
      </c>
      <c r="EC11" s="668">
        <f t="shared" si="152"/>
        <v>0</v>
      </c>
      <c r="ED11" s="668">
        <f t="shared" si="152"/>
        <v>0</v>
      </c>
      <c r="EE11" s="668">
        <f t="shared" si="152"/>
        <v>0</v>
      </c>
      <c r="EF11" s="668">
        <f t="shared" si="152"/>
        <v>0</v>
      </c>
      <c r="EG11" s="668">
        <f t="shared" si="152"/>
        <v>0</v>
      </c>
      <c r="EH11" s="668">
        <f t="shared" si="153"/>
        <v>0</v>
      </c>
      <c r="EI11" s="668">
        <f t="shared" si="153"/>
        <v>0</v>
      </c>
      <c r="EJ11" s="668">
        <f t="shared" si="153"/>
        <v>0</v>
      </c>
      <c r="EK11" s="668">
        <f t="shared" si="153"/>
        <v>0</v>
      </c>
      <c r="EL11" s="668">
        <f t="shared" si="153"/>
        <v>0</v>
      </c>
      <c r="EM11" s="668">
        <f t="shared" si="153"/>
        <v>0</v>
      </c>
      <c r="EN11" s="668">
        <f t="shared" si="153"/>
        <v>0</v>
      </c>
      <c r="EO11" s="668">
        <f t="shared" si="153"/>
        <v>0</v>
      </c>
      <c r="EP11" s="668">
        <f t="shared" si="153"/>
        <v>0</v>
      </c>
      <c r="EQ11" s="668">
        <f t="shared" si="153"/>
        <v>0</v>
      </c>
      <c r="ER11" s="668">
        <f t="shared" si="154"/>
        <v>0</v>
      </c>
      <c r="ES11" s="668">
        <f t="shared" si="154"/>
        <v>0</v>
      </c>
      <c r="ET11" s="668">
        <f t="shared" si="154"/>
        <v>0</v>
      </c>
      <c r="EU11" s="668">
        <f t="shared" si="154"/>
        <v>0</v>
      </c>
      <c r="EV11" s="668">
        <f t="shared" si="154"/>
        <v>0</v>
      </c>
      <c r="EW11" s="668">
        <f t="shared" si="154"/>
        <v>0</v>
      </c>
      <c r="EX11" s="668">
        <f t="shared" si="154"/>
        <v>0</v>
      </c>
      <c r="EY11" s="668">
        <f t="shared" si="154"/>
        <v>0</v>
      </c>
      <c r="EZ11" s="668">
        <f t="shared" si="154"/>
        <v>0</v>
      </c>
      <c r="FA11" s="668">
        <f t="shared" si="154"/>
        <v>0</v>
      </c>
      <c r="FB11" s="668">
        <f t="shared" si="155"/>
        <v>0</v>
      </c>
      <c r="FC11" s="668">
        <f t="shared" si="155"/>
        <v>0</v>
      </c>
      <c r="FD11" s="668">
        <f t="shared" si="155"/>
        <v>0</v>
      </c>
      <c r="FE11" s="668">
        <f t="shared" si="155"/>
        <v>0</v>
      </c>
      <c r="FF11" s="668">
        <f t="shared" si="155"/>
        <v>0</v>
      </c>
      <c r="FG11" s="668">
        <f t="shared" si="155"/>
        <v>0</v>
      </c>
      <c r="FH11" s="668">
        <f t="shared" si="155"/>
        <v>0</v>
      </c>
      <c r="FI11" s="668">
        <f t="shared" si="155"/>
        <v>0</v>
      </c>
      <c r="FJ11" s="668">
        <f t="shared" si="155"/>
        <v>0</v>
      </c>
      <c r="FK11" s="668">
        <f t="shared" si="155"/>
        <v>0</v>
      </c>
      <c r="FL11" s="668">
        <f t="shared" si="156"/>
        <v>0</v>
      </c>
      <c r="FM11" s="668">
        <f t="shared" si="156"/>
        <v>0</v>
      </c>
      <c r="FN11" s="668">
        <f t="shared" si="156"/>
        <v>0</v>
      </c>
      <c r="FO11" s="668" t="str">
        <f t="shared" si="156"/>
        <v/>
      </c>
      <c r="FP11" s="668" t="str">
        <f t="shared" si="156"/>
        <v/>
      </c>
      <c r="FQ11" s="668" t="str">
        <f t="shared" si="156"/>
        <v/>
      </c>
      <c r="FR11" s="668" t="str">
        <f t="shared" si="156"/>
        <v/>
      </c>
      <c r="FS11" s="668" t="str">
        <f t="shared" si="156"/>
        <v/>
      </c>
      <c r="FT11" s="668" t="str">
        <f t="shared" si="156"/>
        <v/>
      </c>
      <c r="FU11" s="668" t="str">
        <f t="shared" si="156"/>
        <v/>
      </c>
      <c r="FV11" s="668" t="str">
        <f t="shared" si="157"/>
        <v/>
      </c>
      <c r="FW11" s="668" t="str">
        <f t="shared" si="157"/>
        <v/>
      </c>
      <c r="FX11" s="668" t="str">
        <f t="shared" si="157"/>
        <v/>
      </c>
      <c r="FY11" s="668" t="str">
        <f t="shared" si="157"/>
        <v/>
      </c>
      <c r="FZ11" s="668" t="str">
        <f t="shared" si="157"/>
        <v/>
      </c>
      <c r="GA11" s="668" t="str">
        <f t="shared" si="157"/>
        <v/>
      </c>
      <c r="GB11" s="668" t="str">
        <f t="shared" si="157"/>
        <v/>
      </c>
      <c r="GC11" s="668" t="str">
        <f t="shared" si="157"/>
        <v/>
      </c>
      <c r="GD11" s="668" t="str">
        <f t="shared" si="157"/>
        <v/>
      </c>
      <c r="GE11" s="668" t="str">
        <f t="shared" si="157"/>
        <v/>
      </c>
      <c r="GF11" s="669" t="str">
        <f t="shared" si="157"/>
        <v/>
      </c>
      <c r="GG11" s="626"/>
      <c r="GH11" s="649">
        <f t="shared" si="263"/>
        <v>59</v>
      </c>
      <c r="GI11" s="682">
        <f t="shared" ca="1" si="158"/>
        <v>0</v>
      </c>
      <c r="GJ11" s="682">
        <f t="shared" ca="1" si="159"/>
        <v>0</v>
      </c>
      <c r="GK11" s="682">
        <f t="shared" ca="1" si="160"/>
        <v>0</v>
      </c>
      <c r="GL11" s="682">
        <f t="shared" ca="1" si="161"/>
        <v>0</v>
      </c>
      <c r="GM11" s="682">
        <f t="shared" ca="1" si="162"/>
        <v>0</v>
      </c>
      <c r="GN11" s="682">
        <f t="shared" ca="1" si="163"/>
        <v>0</v>
      </c>
      <c r="GO11" s="682">
        <f t="shared" ca="1" si="164"/>
        <v>0</v>
      </c>
      <c r="GP11" s="682">
        <f t="shared" ca="1" si="165"/>
        <v>0</v>
      </c>
      <c r="GQ11" s="682">
        <f t="shared" ca="1" si="166"/>
        <v>0</v>
      </c>
      <c r="GR11" s="682">
        <f t="shared" ca="1" si="167"/>
        <v>0</v>
      </c>
      <c r="GS11" s="682">
        <f t="shared" ca="1" si="168"/>
        <v>0</v>
      </c>
      <c r="GT11" s="682">
        <f t="shared" ca="1" si="169"/>
        <v>0</v>
      </c>
      <c r="GU11" s="682">
        <f t="shared" ca="1" si="170"/>
        <v>0</v>
      </c>
      <c r="GV11" s="682">
        <f t="shared" ca="1" si="171"/>
        <v>0</v>
      </c>
      <c r="GW11" s="682">
        <f t="shared" ca="1" si="172"/>
        <v>0</v>
      </c>
      <c r="GX11" s="682">
        <f t="shared" ca="1" si="173"/>
        <v>0</v>
      </c>
      <c r="GY11" s="682">
        <f t="shared" ca="1" si="174"/>
        <v>0</v>
      </c>
      <c r="GZ11" s="682">
        <f t="shared" ca="1" si="175"/>
        <v>0</v>
      </c>
      <c r="HA11" s="682">
        <f t="shared" ca="1" si="176"/>
        <v>0</v>
      </c>
      <c r="HB11" s="682">
        <f t="shared" ca="1" si="177"/>
        <v>0</v>
      </c>
      <c r="HC11" s="682">
        <f t="shared" ca="1" si="178"/>
        <v>0</v>
      </c>
      <c r="HD11" s="682">
        <f t="shared" ca="1" si="179"/>
        <v>0</v>
      </c>
      <c r="HE11" s="682">
        <f t="shared" ca="1" si="180"/>
        <v>0</v>
      </c>
      <c r="HF11" s="682">
        <f t="shared" ca="1" si="181"/>
        <v>0</v>
      </c>
      <c r="HG11" s="682">
        <f t="shared" ca="1" si="182"/>
        <v>0</v>
      </c>
      <c r="HH11" s="682">
        <f t="shared" ca="1" si="183"/>
        <v>0</v>
      </c>
      <c r="HI11" s="682">
        <f t="shared" ca="1" si="184"/>
        <v>0</v>
      </c>
      <c r="HJ11" s="682">
        <f t="shared" ca="1" si="185"/>
        <v>0</v>
      </c>
      <c r="HK11" s="682">
        <f t="shared" ca="1" si="186"/>
        <v>0</v>
      </c>
      <c r="HL11" s="682">
        <f t="shared" ca="1" si="187"/>
        <v>0</v>
      </c>
      <c r="HM11" s="682">
        <f t="shared" ca="1" si="188"/>
        <v>0</v>
      </c>
      <c r="HN11" s="682">
        <f t="shared" ca="1" si="189"/>
        <v>0</v>
      </c>
      <c r="HO11" s="682">
        <f t="shared" ca="1" si="190"/>
        <v>0</v>
      </c>
      <c r="HP11" s="682">
        <f t="shared" ca="1" si="191"/>
        <v>0</v>
      </c>
      <c r="HQ11" s="682">
        <f t="shared" ca="1" si="192"/>
        <v>0</v>
      </c>
      <c r="HR11" s="682">
        <f t="shared" ca="1" si="193"/>
        <v>0</v>
      </c>
      <c r="HS11" s="682">
        <f t="shared" ca="1" si="194"/>
        <v>0</v>
      </c>
      <c r="HT11" s="682">
        <f t="shared" ca="1" si="195"/>
        <v>0</v>
      </c>
      <c r="HU11" s="682">
        <f t="shared" ca="1" si="196"/>
        <v>0</v>
      </c>
      <c r="HV11" s="682">
        <f t="shared" ca="1" si="197"/>
        <v>0</v>
      </c>
      <c r="HW11" s="682">
        <f t="shared" ca="1" si="198"/>
        <v>0</v>
      </c>
      <c r="HX11" s="682">
        <f t="shared" ca="1" si="199"/>
        <v>0</v>
      </c>
      <c r="HY11" s="682">
        <f t="shared" ca="1" si="200"/>
        <v>0</v>
      </c>
      <c r="HZ11" s="682">
        <f t="shared" ca="1" si="201"/>
        <v>0</v>
      </c>
      <c r="IA11" s="682">
        <f t="shared" ca="1" si="202"/>
        <v>0</v>
      </c>
      <c r="IB11" s="682">
        <f t="shared" ca="1" si="203"/>
        <v>0</v>
      </c>
      <c r="IC11" s="682">
        <f t="shared" ca="1" si="204"/>
        <v>0</v>
      </c>
      <c r="ID11" s="682">
        <f t="shared" ca="1" si="205"/>
        <v>0</v>
      </c>
      <c r="IE11" s="682">
        <f t="shared" ca="1" si="206"/>
        <v>0</v>
      </c>
      <c r="IF11" s="682">
        <f t="shared" ca="1" si="207"/>
        <v>0</v>
      </c>
      <c r="IG11" s="682">
        <f t="shared" ca="1" si="208"/>
        <v>0</v>
      </c>
      <c r="IH11" s="682">
        <f t="shared" ca="1" si="209"/>
        <v>0</v>
      </c>
      <c r="II11" s="682">
        <f t="shared" ca="1" si="210"/>
        <v>0</v>
      </c>
      <c r="IJ11" s="682">
        <f t="shared" ca="1" si="211"/>
        <v>0</v>
      </c>
      <c r="IK11" s="662">
        <f t="shared" ca="1" si="212"/>
        <v>0</v>
      </c>
      <c r="IL11" s="662">
        <f t="shared" ca="1" si="213"/>
        <v>0</v>
      </c>
      <c r="IM11" s="662">
        <f t="shared" ca="1" si="214"/>
        <v>0</v>
      </c>
      <c r="IN11" s="662">
        <f t="shared" ca="1" si="215"/>
        <v>0</v>
      </c>
      <c r="IO11" s="662">
        <f t="shared" ca="1" si="216"/>
        <v>0</v>
      </c>
      <c r="IP11" s="662" t="e">
        <f t="shared" ca="1" si="217"/>
        <v>#DIV/0!</v>
      </c>
      <c r="IQ11" s="662" t="e">
        <f t="shared" ca="1" si="218"/>
        <v>#DIV/0!</v>
      </c>
      <c r="IR11" s="662" t="e">
        <f t="shared" ca="1" si="219"/>
        <v>#DIV/0!</v>
      </c>
      <c r="IS11" s="662" t="e">
        <f t="shared" ca="1" si="220"/>
        <v>#DIV/0!</v>
      </c>
      <c r="IT11" s="662" t="str">
        <f t="shared" ca="1" si="221"/>
        <v/>
      </c>
      <c r="IU11" s="662" t="str">
        <f t="shared" ca="1" si="222"/>
        <v/>
      </c>
      <c r="IV11" s="662" t="str">
        <f t="shared" ca="1" si="223"/>
        <v/>
      </c>
      <c r="IW11" s="662" t="str">
        <f t="shared" ca="1" si="224"/>
        <v/>
      </c>
      <c r="IX11" s="662" t="str">
        <f t="shared" ca="1" si="225"/>
        <v/>
      </c>
      <c r="IY11" s="662" t="str">
        <f t="shared" ca="1" si="226"/>
        <v/>
      </c>
      <c r="IZ11" s="662" t="str">
        <f t="shared" ca="1" si="227"/>
        <v/>
      </c>
      <c r="JA11" s="662" t="str">
        <f t="shared" ca="1" si="228"/>
        <v/>
      </c>
      <c r="JB11" s="662" t="str">
        <f t="shared" ca="1" si="229"/>
        <v/>
      </c>
      <c r="JC11" s="662" t="str">
        <f t="shared" ca="1" si="230"/>
        <v/>
      </c>
      <c r="JD11" s="662" t="str">
        <f t="shared" ca="1" si="231"/>
        <v/>
      </c>
      <c r="JE11" s="662" t="str">
        <f t="shared" ca="1" si="232"/>
        <v/>
      </c>
      <c r="JF11" s="662" t="str">
        <f t="shared" ca="1" si="233"/>
        <v/>
      </c>
      <c r="JG11" s="662" t="str">
        <f t="shared" ca="1" si="234"/>
        <v/>
      </c>
      <c r="JH11" s="662" t="str">
        <f t="shared" ca="1" si="235"/>
        <v/>
      </c>
      <c r="JI11" s="662" t="str">
        <f t="shared" ca="1" si="236"/>
        <v/>
      </c>
      <c r="JJ11" s="662" t="str">
        <f t="shared" ca="1" si="237"/>
        <v/>
      </c>
      <c r="JK11" s="663" t="str">
        <f t="shared" ca="1" si="238"/>
        <v/>
      </c>
      <c r="JL11" s="626"/>
      <c r="JM11" s="649">
        <f t="shared" si="264"/>
        <v>59</v>
      </c>
      <c r="JN11" s="635">
        <f t="shared" si="239"/>
        <v>0</v>
      </c>
      <c r="JO11" s="635">
        <f t="shared" si="239"/>
        <v>0</v>
      </c>
      <c r="JP11" s="635">
        <f t="shared" si="239"/>
        <v>0</v>
      </c>
      <c r="JQ11" s="635">
        <f t="shared" si="239"/>
        <v>0</v>
      </c>
      <c r="JR11" s="635">
        <f t="shared" si="239"/>
        <v>0</v>
      </c>
      <c r="JS11" s="635">
        <f t="shared" si="239"/>
        <v>0</v>
      </c>
      <c r="JT11" s="635">
        <f t="shared" si="239"/>
        <v>0</v>
      </c>
      <c r="JU11" s="635">
        <f t="shared" si="239"/>
        <v>0</v>
      </c>
      <c r="JV11" s="635">
        <f t="shared" si="239"/>
        <v>0</v>
      </c>
      <c r="JW11" s="635">
        <f t="shared" si="239"/>
        <v>0</v>
      </c>
      <c r="JX11" s="635">
        <f t="shared" si="240"/>
        <v>0</v>
      </c>
      <c r="JY11" s="635">
        <f t="shared" si="240"/>
        <v>0</v>
      </c>
      <c r="JZ11" s="635">
        <f t="shared" si="240"/>
        <v>0</v>
      </c>
      <c r="KA11" s="635">
        <f t="shared" si="240"/>
        <v>0</v>
      </c>
      <c r="KB11" s="635">
        <f t="shared" si="240"/>
        <v>0</v>
      </c>
      <c r="KC11" s="635">
        <f t="shared" si="240"/>
        <v>0</v>
      </c>
      <c r="KD11" s="635">
        <f t="shared" si="240"/>
        <v>0</v>
      </c>
      <c r="KE11" s="635">
        <f t="shared" si="240"/>
        <v>0</v>
      </c>
      <c r="KF11" s="635">
        <f t="shared" si="240"/>
        <v>0</v>
      </c>
      <c r="KG11" s="635">
        <f t="shared" si="240"/>
        <v>0</v>
      </c>
      <c r="KH11" s="635">
        <f t="shared" si="241"/>
        <v>0</v>
      </c>
      <c r="KI11" s="635">
        <f t="shared" si="241"/>
        <v>0</v>
      </c>
      <c r="KJ11" s="635">
        <f t="shared" si="241"/>
        <v>0</v>
      </c>
      <c r="KK11" s="635">
        <f t="shared" si="241"/>
        <v>0</v>
      </c>
      <c r="KL11" s="635">
        <f t="shared" si="241"/>
        <v>0</v>
      </c>
      <c r="KM11" s="635">
        <f t="shared" si="241"/>
        <v>0</v>
      </c>
      <c r="KN11" s="635">
        <f t="shared" si="241"/>
        <v>0</v>
      </c>
      <c r="KO11" s="635">
        <f t="shared" si="241"/>
        <v>0</v>
      </c>
      <c r="KP11" s="635">
        <f t="shared" si="241"/>
        <v>0</v>
      </c>
      <c r="KQ11" s="635">
        <f t="shared" si="241"/>
        <v>0</v>
      </c>
      <c r="KR11" s="635">
        <f t="shared" si="242"/>
        <v>0</v>
      </c>
      <c r="KS11" s="635">
        <f t="shared" si="242"/>
        <v>0</v>
      </c>
      <c r="KT11" s="635">
        <f t="shared" si="242"/>
        <v>0</v>
      </c>
      <c r="KU11" s="635">
        <f t="shared" si="242"/>
        <v>0</v>
      </c>
      <c r="KV11" s="635">
        <f t="shared" si="242"/>
        <v>0</v>
      </c>
      <c r="KW11" s="635">
        <f t="shared" si="242"/>
        <v>0</v>
      </c>
      <c r="KX11" s="635">
        <f t="shared" si="242"/>
        <v>0</v>
      </c>
      <c r="KY11" s="635">
        <f t="shared" si="242"/>
        <v>0</v>
      </c>
      <c r="KZ11" s="635">
        <f t="shared" si="242"/>
        <v>0</v>
      </c>
      <c r="LA11" s="635">
        <f t="shared" si="242"/>
        <v>0</v>
      </c>
      <c r="LB11" s="635">
        <f t="shared" si="243"/>
        <v>0</v>
      </c>
      <c r="LC11" s="635">
        <f t="shared" si="243"/>
        <v>0</v>
      </c>
      <c r="LD11" s="635">
        <f t="shared" si="243"/>
        <v>0</v>
      </c>
      <c r="LE11" s="635">
        <f t="shared" si="243"/>
        <v>0</v>
      </c>
      <c r="LF11" s="635">
        <f t="shared" si="243"/>
        <v>0</v>
      </c>
      <c r="LG11" s="635">
        <f t="shared" si="243"/>
        <v>0</v>
      </c>
      <c r="LH11" s="635">
        <f t="shared" si="243"/>
        <v>0</v>
      </c>
      <c r="LI11" s="635">
        <f t="shared" si="243"/>
        <v>0</v>
      </c>
      <c r="LJ11" s="635">
        <f t="shared" si="243"/>
        <v>0</v>
      </c>
      <c r="LK11" s="635">
        <f t="shared" si="243"/>
        <v>0</v>
      </c>
      <c r="LL11" s="635">
        <f t="shared" si="244"/>
        <v>0</v>
      </c>
      <c r="LM11" s="635">
        <f t="shared" si="244"/>
        <v>0</v>
      </c>
      <c r="LN11" s="635">
        <f t="shared" si="244"/>
        <v>0</v>
      </c>
      <c r="LO11" s="635">
        <f t="shared" si="244"/>
        <v>0</v>
      </c>
      <c r="LP11" s="635">
        <f t="shared" si="244"/>
        <v>0</v>
      </c>
      <c r="LQ11" s="635">
        <f t="shared" si="244"/>
        <v>0</v>
      </c>
      <c r="LR11" s="635">
        <f t="shared" si="244"/>
        <v>0</v>
      </c>
      <c r="LS11" s="635">
        <f t="shared" si="244"/>
        <v>0</v>
      </c>
      <c r="LT11" s="635">
        <f t="shared" si="244"/>
        <v>0</v>
      </c>
      <c r="LU11" s="635" t="e">
        <f t="shared" si="244"/>
        <v>#DIV/0!</v>
      </c>
      <c r="LV11" s="635" t="e">
        <f t="shared" si="245"/>
        <v>#DIV/0!</v>
      </c>
      <c r="LW11" s="635" t="e">
        <f t="shared" si="245"/>
        <v>#DIV/0!</v>
      </c>
      <c r="LX11" s="635" t="e">
        <f t="shared" si="245"/>
        <v>#DIV/0!</v>
      </c>
      <c r="LY11" s="635" t="str">
        <f t="shared" si="245"/>
        <v/>
      </c>
      <c r="LZ11" s="635" t="str">
        <f t="shared" si="245"/>
        <v/>
      </c>
      <c r="MA11" s="635" t="str">
        <f t="shared" si="245"/>
        <v/>
      </c>
      <c r="MB11" s="635" t="str">
        <f t="shared" si="245"/>
        <v/>
      </c>
      <c r="MC11" s="635" t="str">
        <f t="shared" si="245"/>
        <v/>
      </c>
      <c r="MD11" s="635" t="str">
        <f t="shared" si="245"/>
        <v/>
      </c>
      <c r="ME11" s="635" t="str">
        <f t="shared" si="245"/>
        <v/>
      </c>
      <c r="MF11" s="635" t="str">
        <f t="shared" si="246"/>
        <v/>
      </c>
      <c r="MG11" s="635" t="str">
        <f t="shared" si="246"/>
        <v/>
      </c>
      <c r="MH11" s="635" t="str">
        <f t="shared" si="246"/>
        <v/>
      </c>
      <c r="MI11" s="635" t="str">
        <f t="shared" si="246"/>
        <v/>
      </c>
      <c r="MJ11" s="635" t="str">
        <f t="shared" si="246"/>
        <v/>
      </c>
      <c r="MK11" s="635" t="str">
        <f t="shared" si="246"/>
        <v/>
      </c>
      <c r="ML11" s="635" t="str">
        <f t="shared" si="246"/>
        <v/>
      </c>
      <c r="MM11" s="635" t="str">
        <f t="shared" si="246"/>
        <v/>
      </c>
      <c r="MN11" s="635" t="str">
        <f t="shared" si="246"/>
        <v/>
      </c>
      <c r="MO11" s="635" t="str">
        <f t="shared" si="246"/>
        <v/>
      </c>
      <c r="MP11" s="636" t="str">
        <f t="shared" si="246"/>
        <v/>
      </c>
      <c r="MQ11" s="626"/>
      <c r="MR11" s="565">
        <f t="shared" si="269"/>
        <v>4</v>
      </c>
      <c r="MS11" s="622" t="e">
        <f ca="1">+SUMPRODUCT(OFFSET(MU11,0,$MR11):OFFSET(MU11,MU11-1,$MR11),OFFSET($O11,0,0):OFFSET($O11,MU11-1,0))</f>
        <v>#DIV/0!</v>
      </c>
      <c r="MU11" s="568">
        <f t="shared" si="265"/>
        <v>59</v>
      </c>
      <c r="MV11" s="691" t="e">
        <f t="shared" ca="1" si="247"/>
        <v>#DIV/0!</v>
      </c>
      <c r="MW11" s="691" t="e">
        <f t="shared" ca="1" si="247"/>
        <v>#DIV/0!</v>
      </c>
      <c r="MX11" s="691" t="e">
        <f t="shared" ca="1" si="247"/>
        <v>#DIV/0!</v>
      </c>
      <c r="MY11" s="691" t="e">
        <f t="shared" ca="1" si="247"/>
        <v>#DIV/0!</v>
      </c>
      <c r="MZ11" s="691" t="str">
        <f t="shared" ca="1" si="247"/>
        <v/>
      </c>
      <c r="NA11" s="691" t="str">
        <f t="shared" ca="1" si="247"/>
        <v/>
      </c>
      <c r="NB11" s="691" t="str">
        <f t="shared" ca="1" si="247"/>
        <v/>
      </c>
      <c r="NC11" s="691" t="str">
        <f t="shared" ca="1" si="247"/>
        <v/>
      </c>
      <c r="ND11" s="691" t="str">
        <f t="shared" ca="1" si="247"/>
        <v/>
      </c>
      <c r="NE11" s="691" t="str">
        <f t="shared" ca="1" si="247"/>
        <v/>
      </c>
      <c r="NF11" s="691" t="str">
        <f t="shared" ca="1" si="248"/>
        <v/>
      </c>
      <c r="NG11" s="691" t="str">
        <f t="shared" ca="1" si="248"/>
        <v/>
      </c>
      <c r="NH11" s="691" t="str">
        <f t="shared" ca="1" si="248"/>
        <v/>
      </c>
      <c r="NI11" s="691" t="str">
        <f t="shared" ca="1" si="248"/>
        <v/>
      </c>
      <c r="NJ11" s="691" t="str">
        <f t="shared" ca="1" si="248"/>
        <v/>
      </c>
      <c r="NK11" s="691" t="str">
        <f t="shared" ca="1" si="248"/>
        <v/>
      </c>
      <c r="NL11" s="691" t="str">
        <f t="shared" ca="1" si="248"/>
        <v/>
      </c>
      <c r="NM11" s="691" t="str">
        <f t="shared" ca="1" si="248"/>
        <v/>
      </c>
      <c r="NN11" s="691" t="str">
        <f t="shared" ca="1" si="248"/>
        <v/>
      </c>
      <c r="NO11" s="691" t="str">
        <f t="shared" ca="1" si="248"/>
        <v/>
      </c>
      <c r="NP11" s="691" t="str">
        <f t="shared" ca="1" si="249"/>
        <v/>
      </c>
      <c r="NQ11" s="691" t="str">
        <f t="shared" ca="1" si="249"/>
        <v/>
      </c>
      <c r="NR11" s="691" t="str">
        <f t="shared" ca="1" si="249"/>
        <v/>
      </c>
      <c r="NS11" s="691" t="str">
        <f t="shared" ca="1" si="249"/>
        <v/>
      </c>
      <c r="NT11" s="691" t="str">
        <f t="shared" ca="1" si="249"/>
        <v/>
      </c>
      <c r="NU11" s="691" t="str">
        <f t="shared" ca="1" si="249"/>
        <v/>
      </c>
      <c r="NV11" s="691" t="str">
        <f t="shared" ca="1" si="249"/>
        <v/>
      </c>
      <c r="NW11" s="691" t="str">
        <f t="shared" ca="1" si="249"/>
        <v/>
      </c>
      <c r="NX11" s="691" t="str">
        <f t="shared" ca="1" si="249"/>
        <v/>
      </c>
      <c r="NY11" s="691" t="str">
        <f t="shared" ca="1" si="249"/>
        <v/>
      </c>
      <c r="NZ11" s="691" t="str">
        <f t="shared" ca="1" si="250"/>
        <v/>
      </c>
      <c r="OA11" s="691" t="str">
        <f t="shared" ca="1" si="250"/>
        <v/>
      </c>
      <c r="OB11" s="691" t="str">
        <f t="shared" ca="1" si="250"/>
        <v/>
      </c>
      <c r="OC11" s="691" t="str">
        <f t="shared" ca="1" si="250"/>
        <v/>
      </c>
      <c r="OD11" s="691" t="str">
        <f t="shared" ca="1" si="250"/>
        <v/>
      </c>
      <c r="OE11" s="691" t="str">
        <f t="shared" ca="1" si="250"/>
        <v/>
      </c>
      <c r="OF11" s="691" t="str">
        <f t="shared" ca="1" si="250"/>
        <v/>
      </c>
      <c r="OG11" s="691" t="str">
        <f t="shared" ca="1" si="250"/>
        <v/>
      </c>
      <c r="OH11" s="691" t="str">
        <f t="shared" ca="1" si="250"/>
        <v/>
      </c>
      <c r="OI11" s="691" t="str">
        <f t="shared" ca="1" si="250"/>
        <v/>
      </c>
      <c r="OJ11" s="691" t="str">
        <f t="shared" ca="1" si="251"/>
        <v/>
      </c>
      <c r="OK11" s="691" t="str">
        <f t="shared" ca="1" si="251"/>
        <v/>
      </c>
      <c r="OL11" s="691" t="str">
        <f t="shared" ca="1" si="251"/>
        <v/>
      </c>
      <c r="OM11" s="691" t="str">
        <f t="shared" ca="1" si="251"/>
        <v/>
      </c>
      <c r="ON11" s="691" t="str">
        <f t="shared" ca="1" si="251"/>
        <v/>
      </c>
      <c r="OO11" s="691" t="str">
        <f t="shared" ca="1" si="251"/>
        <v/>
      </c>
      <c r="OP11" s="691" t="str">
        <f t="shared" ca="1" si="251"/>
        <v/>
      </c>
      <c r="OQ11" s="691" t="str">
        <f t="shared" ca="1" si="251"/>
        <v/>
      </c>
      <c r="OR11" s="691" t="str">
        <f t="shared" ca="1" si="251"/>
        <v/>
      </c>
      <c r="OS11" s="691" t="str">
        <f t="shared" ca="1" si="251"/>
        <v/>
      </c>
      <c r="OT11" s="691" t="str">
        <f t="shared" ca="1" si="252"/>
        <v/>
      </c>
      <c r="OU11" s="691" t="str">
        <f t="shared" ca="1" si="252"/>
        <v/>
      </c>
      <c r="OV11" s="691" t="str">
        <f t="shared" ca="1" si="252"/>
        <v/>
      </c>
      <c r="OW11" s="691" t="str">
        <f t="shared" ca="1" si="252"/>
        <v/>
      </c>
      <c r="OX11" s="691" t="str">
        <f t="shared" ca="1" si="252"/>
        <v/>
      </c>
      <c r="OY11" s="691" t="str">
        <f t="shared" ca="1" si="252"/>
        <v/>
      </c>
      <c r="OZ11" s="691" t="str">
        <f t="shared" ca="1" si="252"/>
        <v/>
      </c>
      <c r="PA11" s="691" t="str">
        <f t="shared" ca="1" si="252"/>
        <v/>
      </c>
      <c r="PB11" s="691" t="str">
        <f t="shared" ca="1" si="252"/>
        <v/>
      </c>
      <c r="PC11" s="691" t="str">
        <f t="shared" ca="1" si="252"/>
        <v/>
      </c>
      <c r="PD11" s="691" t="str">
        <f t="shared" ca="1" si="253"/>
        <v/>
      </c>
      <c r="PE11" s="691" t="str">
        <f t="shared" ca="1" si="253"/>
        <v/>
      </c>
      <c r="PF11" s="691" t="str">
        <f t="shared" ca="1" si="253"/>
        <v/>
      </c>
      <c r="PG11" s="691" t="e">
        <f t="shared" ca="1" si="253"/>
        <v>#VALUE!</v>
      </c>
      <c r="PH11" s="691" t="e">
        <f t="shared" ca="1" si="253"/>
        <v>#VALUE!</v>
      </c>
      <c r="PI11" s="691" t="e">
        <f t="shared" ca="1" si="253"/>
        <v>#VALUE!</v>
      </c>
      <c r="PJ11" s="691" t="e">
        <f t="shared" ca="1" si="253"/>
        <v>#VALUE!</v>
      </c>
      <c r="PK11" s="691" t="e">
        <f t="shared" ca="1" si="253"/>
        <v>#VALUE!</v>
      </c>
      <c r="PL11" s="691" t="e">
        <f t="shared" ca="1" si="253"/>
        <v>#VALUE!</v>
      </c>
      <c r="PM11" s="691" t="e">
        <f t="shared" ca="1" si="253"/>
        <v>#VALUE!</v>
      </c>
      <c r="PN11" s="691" t="e">
        <f t="shared" ca="1" si="254"/>
        <v>#VALUE!</v>
      </c>
      <c r="PO11" s="691" t="e">
        <f t="shared" ca="1" si="254"/>
        <v>#VALUE!</v>
      </c>
      <c r="PP11" s="691" t="e">
        <f t="shared" ca="1" si="254"/>
        <v>#VALUE!</v>
      </c>
      <c r="PQ11" s="691" t="e">
        <f t="shared" ca="1" si="254"/>
        <v>#VALUE!</v>
      </c>
      <c r="PR11" s="691" t="e">
        <f t="shared" ca="1" si="254"/>
        <v>#VALUE!</v>
      </c>
      <c r="PS11" s="691" t="e">
        <f t="shared" ca="1" si="254"/>
        <v>#VALUE!</v>
      </c>
      <c r="PT11" s="691" t="e">
        <f t="shared" ca="1" si="254"/>
        <v>#VALUE!</v>
      </c>
      <c r="PU11" s="691" t="e">
        <f t="shared" ca="1" si="254"/>
        <v>#VALUE!</v>
      </c>
      <c r="PV11" s="691" t="e">
        <f t="shared" ca="1" si="254"/>
        <v>#VALUE!</v>
      </c>
      <c r="PW11" s="691" t="e">
        <f t="shared" ca="1" si="254"/>
        <v>#VALUE!</v>
      </c>
      <c r="PX11" s="691" t="e">
        <f t="shared" ca="1" si="254"/>
        <v>#VALUE!</v>
      </c>
      <c r="PY11" s="690"/>
      <c r="PZ11" s="690"/>
      <c r="QA11" s="690"/>
      <c r="QB11" s="690"/>
      <c r="QC11" s="690"/>
      <c r="QD11" s="690"/>
      <c r="QE11" s="690"/>
      <c r="QF11" s="690"/>
      <c r="QG11" s="575"/>
      <c r="QH11" s="575"/>
      <c r="QI11" s="575"/>
      <c r="QJ11" s="575"/>
      <c r="QK11" s="575"/>
      <c r="QL11" s="575"/>
      <c r="QM11" s="575"/>
      <c r="QN11" s="575"/>
      <c r="QO11" s="575"/>
      <c r="QP11" s="575"/>
      <c r="QQ11" s="575"/>
    </row>
    <row r="12" spans="1:462">
      <c r="A12" s="632">
        <f t="shared" si="266"/>
        <v>5</v>
      </c>
      <c r="B12" s="633">
        <f>+'User Entries'!G82</f>
        <v>0</v>
      </c>
      <c r="C12" s="633">
        <f t="shared" si="267"/>
        <v>0</v>
      </c>
      <c r="D12" s="759" t="e">
        <f>SUM($E$8:E12)</f>
        <v>#DIV/0!</v>
      </c>
      <c r="E12" s="759" t="e">
        <f t="shared" si="145"/>
        <v>#DIV/0!</v>
      </c>
      <c r="F12" s="627"/>
      <c r="G12" s="765"/>
      <c r="H12" s="622">
        <f t="shared" si="270"/>
        <v>58</v>
      </c>
      <c r="I12" s="632">
        <f t="shared" si="255"/>
        <v>5</v>
      </c>
      <c r="J12" s="640">
        <f>+'User Entries'!$F82</f>
        <v>0</v>
      </c>
      <c r="K12" s="640">
        <f>+'User Entries'!$J82</f>
        <v>0</v>
      </c>
      <c r="L12" s="676" t="e">
        <f t="shared" si="256"/>
        <v>#DIV/0!</v>
      </c>
      <c r="M12" s="656" t="str">
        <f>IFERROR(Summary_AttrorTotal!A22,"")</f>
        <v>2000 Q1</v>
      </c>
      <c r="N12" s="634">
        <f>+IFERROR((Summary_AttrorTotal!H22)*1000,0)</f>
        <v>427800</v>
      </c>
      <c r="O12" s="634">
        <f>+IFERROR((Summary_AttrorTotal!S22-Summary_AttrorTotal!H22)*1000,0)</f>
        <v>0.99999999997635314</v>
      </c>
      <c r="P12" s="634" t="e">
        <f t="shared" ca="1" si="146"/>
        <v>#DIV/0!</v>
      </c>
      <c r="Q12" s="634">
        <f>IFERROR(Summary_AttrorTotal!J22*1000,0)</f>
        <v>427800</v>
      </c>
      <c r="R12" s="634" t="e">
        <f t="shared" ca="1" si="257"/>
        <v>#DIV/0!</v>
      </c>
      <c r="S12" s="634">
        <f>+IFERROR((Summary_AttrorTotal!S22-Summary_AttrorTotal!J22)*1000,0)</f>
        <v>0.99999999997635314</v>
      </c>
      <c r="T12" s="634" t="e">
        <f t="shared" ca="1" si="258"/>
        <v>#DIV/0!</v>
      </c>
      <c r="U12" s="639"/>
      <c r="V12" s="634" t="e">
        <f t="shared" ca="1" si="259"/>
        <v>#DIV/0!</v>
      </c>
      <c r="W12" s="575" t="e">
        <f t="shared" ca="1" si="260"/>
        <v>#DIV/0!</v>
      </c>
      <c r="X12" s="649">
        <f t="shared" si="268"/>
        <v>58</v>
      </c>
      <c r="Y12" s="628">
        <f t="shared" si="147"/>
        <v>0</v>
      </c>
      <c r="Z12" s="628">
        <f t="shared" si="147"/>
        <v>0</v>
      </c>
      <c r="AA12" s="628">
        <f t="shared" si="261"/>
        <v>0</v>
      </c>
      <c r="AB12" s="628">
        <f t="shared" si="261"/>
        <v>0</v>
      </c>
      <c r="AC12" s="628">
        <f t="shared" si="261"/>
        <v>0</v>
      </c>
      <c r="AD12" s="628">
        <f t="shared" si="261"/>
        <v>0</v>
      </c>
      <c r="AE12" s="628">
        <f t="shared" si="261"/>
        <v>0</v>
      </c>
      <c r="AF12" s="628">
        <f t="shared" si="261"/>
        <v>0</v>
      </c>
      <c r="AG12" s="628">
        <f t="shared" si="261"/>
        <v>0</v>
      </c>
      <c r="AH12" s="628">
        <f t="shared" si="261"/>
        <v>0</v>
      </c>
      <c r="AI12" s="628">
        <f t="shared" si="261"/>
        <v>0</v>
      </c>
      <c r="AJ12" s="628">
        <f t="shared" si="261"/>
        <v>0</v>
      </c>
      <c r="AK12" s="628">
        <f t="shared" si="261"/>
        <v>0</v>
      </c>
      <c r="AL12" s="628">
        <f t="shared" si="261"/>
        <v>0</v>
      </c>
      <c r="AM12" s="628">
        <f t="shared" si="261"/>
        <v>0</v>
      </c>
      <c r="AN12" s="628">
        <f t="shared" si="261"/>
        <v>0</v>
      </c>
      <c r="AO12" s="628">
        <f t="shared" si="261"/>
        <v>0</v>
      </c>
      <c r="AP12" s="628">
        <f t="shared" si="261"/>
        <v>0</v>
      </c>
      <c r="AQ12" s="628">
        <f t="shared" si="261"/>
        <v>0</v>
      </c>
      <c r="AR12" s="628">
        <f t="shared" si="261"/>
        <v>0</v>
      </c>
      <c r="AS12" s="628">
        <f t="shared" si="261"/>
        <v>0</v>
      </c>
      <c r="AT12" s="628">
        <f t="shared" si="261"/>
        <v>0</v>
      </c>
      <c r="AU12" s="628">
        <f t="shared" si="261"/>
        <v>0</v>
      </c>
      <c r="AV12" s="628">
        <f t="shared" si="261"/>
        <v>0</v>
      </c>
      <c r="AW12" s="628">
        <f t="shared" si="261"/>
        <v>0</v>
      </c>
      <c r="AX12" s="628">
        <f t="shared" si="261"/>
        <v>0</v>
      </c>
      <c r="AY12" s="628">
        <f t="shared" si="261"/>
        <v>0</v>
      </c>
      <c r="AZ12" s="628">
        <f t="shared" si="261"/>
        <v>0</v>
      </c>
      <c r="BA12" s="628">
        <f t="shared" si="261"/>
        <v>0</v>
      </c>
      <c r="BB12" s="628">
        <f t="shared" si="261"/>
        <v>0</v>
      </c>
      <c r="BC12" s="628">
        <f t="shared" si="261"/>
        <v>0</v>
      </c>
      <c r="BD12" s="628">
        <f t="shared" si="261"/>
        <v>0</v>
      </c>
      <c r="BE12" s="628">
        <f t="shared" si="261"/>
        <v>0</v>
      </c>
      <c r="BF12" s="628">
        <f t="shared" si="261"/>
        <v>0</v>
      </c>
      <c r="BG12" s="628">
        <f t="shared" si="261"/>
        <v>0</v>
      </c>
      <c r="BH12" s="628">
        <f t="shared" si="261"/>
        <v>0</v>
      </c>
      <c r="BI12" s="628">
        <f t="shared" si="261"/>
        <v>0</v>
      </c>
      <c r="BJ12" s="628">
        <f t="shared" si="261"/>
        <v>0</v>
      </c>
      <c r="BK12" s="628">
        <f t="shared" si="261"/>
        <v>0</v>
      </c>
      <c r="BL12" s="628">
        <f t="shared" si="261"/>
        <v>0</v>
      </c>
      <c r="BM12" s="628">
        <f t="shared" si="261"/>
        <v>0</v>
      </c>
      <c r="BN12" s="628">
        <f t="shared" si="261"/>
        <v>0</v>
      </c>
      <c r="BO12" s="628">
        <f t="shared" si="261"/>
        <v>0</v>
      </c>
      <c r="BP12" s="628">
        <f t="shared" si="261"/>
        <v>0</v>
      </c>
      <c r="BQ12" s="628">
        <f t="shared" si="261"/>
        <v>0</v>
      </c>
      <c r="BR12" s="628">
        <f t="shared" si="261"/>
        <v>0</v>
      </c>
      <c r="BS12" s="628">
        <f t="shared" si="261"/>
        <v>0</v>
      </c>
      <c r="BT12" s="628">
        <f t="shared" si="261"/>
        <v>0</v>
      </c>
      <c r="BU12" s="628">
        <f t="shared" si="261"/>
        <v>0</v>
      </c>
      <c r="BV12" s="628">
        <f t="shared" si="261"/>
        <v>0</v>
      </c>
      <c r="BW12" s="628">
        <f t="shared" si="261"/>
        <v>0</v>
      </c>
      <c r="BX12" s="628">
        <f t="shared" si="261"/>
        <v>0</v>
      </c>
      <c r="BY12" s="628">
        <f t="shared" si="261"/>
        <v>0</v>
      </c>
      <c r="BZ12" s="628">
        <f t="shared" si="261"/>
        <v>0</v>
      </c>
      <c r="CA12" s="628">
        <f t="shared" si="261"/>
        <v>0</v>
      </c>
      <c r="CB12" s="628">
        <f t="shared" si="261"/>
        <v>0</v>
      </c>
      <c r="CC12" s="628">
        <f t="shared" si="261"/>
        <v>0</v>
      </c>
      <c r="CD12" s="628">
        <f t="shared" si="261"/>
        <v>0</v>
      </c>
      <c r="CE12" s="628">
        <f t="shared" si="261"/>
        <v>0</v>
      </c>
      <c r="CF12" s="628">
        <f t="shared" si="261"/>
        <v>0</v>
      </c>
      <c r="CG12" s="628">
        <f t="shared" si="261"/>
        <v>0</v>
      </c>
      <c r="CH12" s="628">
        <f t="shared" si="261"/>
        <v>0</v>
      </c>
      <c r="CI12" s="628">
        <f t="shared" si="261"/>
        <v>0</v>
      </c>
      <c r="CJ12" s="628" t="str">
        <f t="shared" si="261"/>
        <v/>
      </c>
      <c r="CK12" s="628" t="str">
        <f t="shared" si="261"/>
        <v/>
      </c>
      <c r="CL12" s="628" t="str">
        <f t="shared" ref="CL12:DA15" si="271">+IF(OR(CL$7="",$X12=""),"",IF($X12-CL$7&lt;=-1,IF(AND($X12&gt;=MATCH(100%,$D$8:$D$87,0),CL$7=$X12+1),100%,IFERROR(VLOOKUP(CL$7,$A$8:$E$87,5,FALSE)/(1-VLOOKUP($X12,$A$8:$E$87,4,FALSE)),0)),0))</f>
        <v/>
      </c>
      <c r="CM12" s="628" t="str">
        <f t="shared" si="271"/>
        <v/>
      </c>
      <c r="CN12" s="628" t="str">
        <f t="shared" si="271"/>
        <v/>
      </c>
      <c r="CO12" s="628" t="str">
        <f t="shared" si="271"/>
        <v/>
      </c>
      <c r="CP12" s="628" t="str">
        <f t="shared" si="271"/>
        <v/>
      </c>
      <c r="CQ12" s="628" t="str">
        <f t="shared" si="271"/>
        <v/>
      </c>
      <c r="CR12" s="628" t="str">
        <f t="shared" si="271"/>
        <v/>
      </c>
      <c r="CS12" s="628" t="str">
        <f t="shared" si="271"/>
        <v/>
      </c>
      <c r="CT12" s="628" t="str">
        <f t="shared" si="271"/>
        <v/>
      </c>
      <c r="CU12" s="628" t="str">
        <f t="shared" si="271"/>
        <v/>
      </c>
      <c r="CV12" s="628" t="str">
        <f t="shared" si="271"/>
        <v/>
      </c>
      <c r="CW12" s="628" t="str">
        <f t="shared" si="271"/>
        <v/>
      </c>
      <c r="CX12" s="628" t="str">
        <f t="shared" si="271"/>
        <v/>
      </c>
      <c r="CY12" s="628" t="str">
        <f t="shared" si="271"/>
        <v/>
      </c>
      <c r="CZ12" s="628" t="str">
        <f t="shared" si="271"/>
        <v/>
      </c>
      <c r="DA12" s="629" t="str">
        <f t="shared" si="271"/>
        <v/>
      </c>
      <c r="DB12" s="642"/>
      <c r="DC12" s="649">
        <f t="shared" si="262"/>
        <v>58</v>
      </c>
      <c r="DD12" s="668">
        <f t="shared" si="150"/>
        <v>0</v>
      </c>
      <c r="DE12" s="668">
        <f t="shared" si="150"/>
        <v>0</v>
      </c>
      <c r="DF12" s="668">
        <f t="shared" si="150"/>
        <v>0</v>
      </c>
      <c r="DG12" s="668">
        <f t="shared" si="150"/>
        <v>0</v>
      </c>
      <c r="DH12" s="668">
        <f t="shared" si="150"/>
        <v>0</v>
      </c>
      <c r="DI12" s="668">
        <f t="shared" si="150"/>
        <v>0</v>
      </c>
      <c r="DJ12" s="668">
        <f t="shared" si="150"/>
        <v>0</v>
      </c>
      <c r="DK12" s="668">
        <f t="shared" si="150"/>
        <v>0</v>
      </c>
      <c r="DL12" s="668">
        <f t="shared" si="150"/>
        <v>0</v>
      </c>
      <c r="DM12" s="668">
        <f t="shared" si="150"/>
        <v>0</v>
      </c>
      <c r="DN12" s="668">
        <f t="shared" si="151"/>
        <v>0</v>
      </c>
      <c r="DO12" s="668">
        <f t="shared" si="151"/>
        <v>0</v>
      </c>
      <c r="DP12" s="668">
        <f t="shared" si="151"/>
        <v>0</v>
      </c>
      <c r="DQ12" s="668">
        <f t="shared" si="151"/>
        <v>0</v>
      </c>
      <c r="DR12" s="668">
        <f t="shared" si="151"/>
        <v>0</v>
      </c>
      <c r="DS12" s="668">
        <f t="shared" si="151"/>
        <v>0</v>
      </c>
      <c r="DT12" s="668">
        <f t="shared" si="151"/>
        <v>0</v>
      </c>
      <c r="DU12" s="668">
        <f t="shared" si="151"/>
        <v>0</v>
      </c>
      <c r="DV12" s="668">
        <f t="shared" si="151"/>
        <v>0</v>
      </c>
      <c r="DW12" s="668">
        <f t="shared" si="151"/>
        <v>0</v>
      </c>
      <c r="DX12" s="668">
        <f t="shared" si="152"/>
        <v>0</v>
      </c>
      <c r="DY12" s="668">
        <f t="shared" si="152"/>
        <v>0</v>
      </c>
      <c r="DZ12" s="668">
        <f t="shared" si="152"/>
        <v>0</v>
      </c>
      <c r="EA12" s="668">
        <f t="shared" si="152"/>
        <v>0</v>
      </c>
      <c r="EB12" s="668">
        <f t="shared" si="152"/>
        <v>0</v>
      </c>
      <c r="EC12" s="668">
        <f t="shared" si="152"/>
        <v>0</v>
      </c>
      <c r="ED12" s="668">
        <f t="shared" si="152"/>
        <v>0</v>
      </c>
      <c r="EE12" s="668">
        <f t="shared" si="152"/>
        <v>0</v>
      </c>
      <c r="EF12" s="668">
        <f t="shared" si="152"/>
        <v>0</v>
      </c>
      <c r="EG12" s="668">
        <f t="shared" si="152"/>
        <v>0</v>
      </c>
      <c r="EH12" s="668">
        <f t="shared" si="153"/>
        <v>0</v>
      </c>
      <c r="EI12" s="668">
        <f t="shared" si="153"/>
        <v>0</v>
      </c>
      <c r="EJ12" s="668">
        <f t="shared" si="153"/>
        <v>0</v>
      </c>
      <c r="EK12" s="668">
        <f t="shared" si="153"/>
        <v>0</v>
      </c>
      <c r="EL12" s="668">
        <f t="shared" si="153"/>
        <v>0</v>
      </c>
      <c r="EM12" s="668">
        <f t="shared" si="153"/>
        <v>0</v>
      </c>
      <c r="EN12" s="668">
        <f t="shared" si="153"/>
        <v>0</v>
      </c>
      <c r="EO12" s="668">
        <f t="shared" si="153"/>
        <v>0</v>
      </c>
      <c r="EP12" s="668">
        <f t="shared" si="153"/>
        <v>0</v>
      </c>
      <c r="EQ12" s="668">
        <f t="shared" si="153"/>
        <v>0</v>
      </c>
      <c r="ER12" s="668">
        <f t="shared" si="154"/>
        <v>0</v>
      </c>
      <c r="ES12" s="668">
        <f t="shared" si="154"/>
        <v>0</v>
      </c>
      <c r="ET12" s="668">
        <f t="shared" si="154"/>
        <v>0</v>
      </c>
      <c r="EU12" s="668">
        <f t="shared" si="154"/>
        <v>0</v>
      </c>
      <c r="EV12" s="668">
        <f t="shared" si="154"/>
        <v>0</v>
      </c>
      <c r="EW12" s="668">
        <f t="shared" si="154"/>
        <v>0</v>
      </c>
      <c r="EX12" s="668">
        <f t="shared" si="154"/>
        <v>0</v>
      </c>
      <c r="EY12" s="668">
        <f t="shared" si="154"/>
        <v>0</v>
      </c>
      <c r="EZ12" s="668">
        <f t="shared" si="154"/>
        <v>0</v>
      </c>
      <c r="FA12" s="668">
        <f t="shared" si="154"/>
        <v>0</v>
      </c>
      <c r="FB12" s="668">
        <f t="shared" si="155"/>
        <v>0</v>
      </c>
      <c r="FC12" s="668">
        <f t="shared" si="155"/>
        <v>0</v>
      </c>
      <c r="FD12" s="668">
        <f t="shared" si="155"/>
        <v>0</v>
      </c>
      <c r="FE12" s="668">
        <f t="shared" si="155"/>
        <v>0</v>
      </c>
      <c r="FF12" s="668">
        <f t="shared" si="155"/>
        <v>0</v>
      </c>
      <c r="FG12" s="668">
        <f t="shared" si="155"/>
        <v>0</v>
      </c>
      <c r="FH12" s="668">
        <f t="shared" si="155"/>
        <v>0</v>
      </c>
      <c r="FI12" s="668">
        <f t="shared" si="155"/>
        <v>0</v>
      </c>
      <c r="FJ12" s="668">
        <f t="shared" si="155"/>
        <v>0</v>
      </c>
      <c r="FK12" s="668">
        <f t="shared" si="155"/>
        <v>0</v>
      </c>
      <c r="FL12" s="668">
        <f t="shared" si="156"/>
        <v>0</v>
      </c>
      <c r="FM12" s="668">
        <f t="shared" si="156"/>
        <v>0</v>
      </c>
      <c r="FN12" s="668">
        <f t="shared" si="156"/>
        <v>0</v>
      </c>
      <c r="FO12" s="668" t="str">
        <f t="shared" si="156"/>
        <v/>
      </c>
      <c r="FP12" s="668" t="str">
        <f t="shared" si="156"/>
        <v/>
      </c>
      <c r="FQ12" s="668" t="str">
        <f t="shared" si="156"/>
        <v/>
      </c>
      <c r="FR12" s="668" t="str">
        <f t="shared" si="156"/>
        <v/>
      </c>
      <c r="FS12" s="668" t="str">
        <f t="shared" si="156"/>
        <v/>
      </c>
      <c r="FT12" s="668" t="str">
        <f t="shared" si="156"/>
        <v/>
      </c>
      <c r="FU12" s="668" t="str">
        <f t="shared" si="156"/>
        <v/>
      </c>
      <c r="FV12" s="668" t="str">
        <f t="shared" si="157"/>
        <v/>
      </c>
      <c r="FW12" s="668" t="str">
        <f t="shared" si="157"/>
        <v/>
      </c>
      <c r="FX12" s="668" t="str">
        <f t="shared" si="157"/>
        <v/>
      </c>
      <c r="FY12" s="668" t="str">
        <f t="shared" si="157"/>
        <v/>
      </c>
      <c r="FZ12" s="668" t="str">
        <f t="shared" si="157"/>
        <v/>
      </c>
      <c r="GA12" s="668" t="str">
        <f t="shared" si="157"/>
        <v/>
      </c>
      <c r="GB12" s="668" t="str">
        <f t="shared" si="157"/>
        <v/>
      </c>
      <c r="GC12" s="668" t="str">
        <f t="shared" si="157"/>
        <v/>
      </c>
      <c r="GD12" s="668" t="str">
        <f t="shared" si="157"/>
        <v/>
      </c>
      <c r="GE12" s="668" t="str">
        <f t="shared" si="157"/>
        <v/>
      </c>
      <c r="GF12" s="669" t="str">
        <f t="shared" si="157"/>
        <v/>
      </c>
      <c r="GG12" s="626"/>
      <c r="GH12" s="649">
        <f t="shared" si="263"/>
        <v>58</v>
      </c>
      <c r="GI12" s="682">
        <f t="shared" ca="1" si="158"/>
        <v>0</v>
      </c>
      <c r="GJ12" s="682">
        <f t="shared" ca="1" si="159"/>
        <v>0</v>
      </c>
      <c r="GK12" s="682">
        <f t="shared" ca="1" si="160"/>
        <v>0</v>
      </c>
      <c r="GL12" s="682">
        <f t="shared" ca="1" si="161"/>
        <v>0</v>
      </c>
      <c r="GM12" s="682">
        <f t="shared" ca="1" si="162"/>
        <v>0</v>
      </c>
      <c r="GN12" s="682">
        <f t="shared" ca="1" si="163"/>
        <v>0</v>
      </c>
      <c r="GO12" s="682">
        <f t="shared" ca="1" si="164"/>
        <v>0</v>
      </c>
      <c r="GP12" s="682">
        <f t="shared" ca="1" si="165"/>
        <v>0</v>
      </c>
      <c r="GQ12" s="682">
        <f t="shared" ca="1" si="166"/>
        <v>0</v>
      </c>
      <c r="GR12" s="682">
        <f t="shared" ca="1" si="167"/>
        <v>0</v>
      </c>
      <c r="GS12" s="682">
        <f t="shared" ca="1" si="168"/>
        <v>0</v>
      </c>
      <c r="GT12" s="682">
        <f t="shared" ca="1" si="169"/>
        <v>0</v>
      </c>
      <c r="GU12" s="682">
        <f t="shared" ca="1" si="170"/>
        <v>0</v>
      </c>
      <c r="GV12" s="682">
        <f t="shared" ca="1" si="171"/>
        <v>0</v>
      </c>
      <c r="GW12" s="682">
        <f t="shared" ca="1" si="172"/>
        <v>0</v>
      </c>
      <c r="GX12" s="682">
        <f t="shared" ca="1" si="173"/>
        <v>0</v>
      </c>
      <c r="GY12" s="682">
        <f t="shared" ca="1" si="174"/>
        <v>0</v>
      </c>
      <c r="GZ12" s="682">
        <f t="shared" ca="1" si="175"/>
        <v>0</v>
      </c>
      <c r="HA12" s="682">
        <f t="shared" ca="1" si="176"/>
        <v>0</v>
      </c>
      <c r="HB12" s="682">
        <f t="shared" ca="1" si="177"/>
        <v>0</v>
      </c>
      <c r="HC12" s="682">
        <f t="shared" ca="1" si="178"/>
        <v>0</v>
      </c>
      <c r="HD12" s="682">
        <f t="shared" ca="1" si="179"/>
        <v>0</v>
      </c>
      <c r="HE12" s="682">
        <f t="shared" ca="1" si="180"/>
        <v>0</v>
      </c>
      <c r="HF12" s="682">
        <f t="shared" ca="1" si="181"/>
        <v>0</v>
      </c>
      <c r="HG12" s="682">
        <f t="shared" ca="1" si="182"/>
        <v>0</v>
      </c>
      <c r="HH12" s="682">
        <f t="shared" ca="1" si="183"/>
        <v>0</v>
      </c>
      <c r="HI12" s="682">
        <f t="shared" ca="1" si="184"/>
        <v>0</v>
      </c>
      <c r="HJ12" s="682">
        <f t="shared" ca="1" si="185"/>
        <v>0</v>
      </c>
      <c r="HK12" s="682">
        <f t="shared" ca="1" si="186"/>
        <v>0</v>
      </c>
      <c r="HL12" s="682">
        <f t="shared" ca="1" si="187"/>
        <v>0</v>
      </c>
      <c r="HM12" s="682">
        <f t="shared" ca="1" si="188"/>
        <v>0</v>
      </c>
      <c r="HN12" s="682">
        <f t="shared" ca="1" si="189"/>
        <v>0</v>
      </c>
      <c r="HO12" s="682">
        <f t="shared" ca="1" si="190"/>
        <v>0</v>
      </c>
      <c r="HP12" s="682">
        <f t="shared" ca="1" si="191"/>
        <v>0</v>
      </c>
      <c r="HQ12" s="682">
        <f t="shared" ca="1" si="192"/>
        <v>0</v>
      </c>
      <c r="HR12" s="682">
        <f t="shared" ca="1" si="193"/>
        <v>0</v>
      </c>
      <c r="HS12" s="682">
        <f t="shared" ca="1" si="194"/>
        <v>0</v>
      </c>
      <c r="HT12" s="682">
        <f t="shared" ca="1" si="195"/>
        <v>0</v>
      </c>
      <c r="HU12" s="682">
        <f t="shared" ca="1" si="196"/>
        <v>0</v>
      </c>
      <c r="HV12" s="682">
        <f t="shared" ca="1" si="197"/>
        <v>0</v>
      </c>
      <c r="HW12" s="682">
        <f t="shared" ca="1" si="198"/>
        <v>0</v>
      </c>
      <c r="HX12" s="682">
        <f t="shared" ca="1" si="199"/>
        <v>0</v>
      </c>
      <c r="HY12" s="682">
        <f t="shared" ca="1" si="200"/>
        <v>0</v>
      </c>
      <c r="HZ12" s="682">
        <f t="shared" ca="1" si="201"/>
        <v>0</v>
      </c>
      <c r="IA12" s="682">
        <f t="shared" ca="1" si="202"/>
        <v>0</v>
      </c>
      <c r="IB12" s="682">
        <f t="shared" ca="1" si="203"/>
        <v>0</v>
      </c>
      <c r="IC12" s="682">
        <f t="shared" ca="1" si="204"/>
        <v>0</v>
      </c>
      <c r="ID12" s="682">
        <f t="shared" ca="1" si="205"/>
        <v>0</v>
      </c>
      <c r="IE12" s="682">
        <f t="shared" ca="1" si="206"/>
        <v>0</v>
      </c>
      <c r="IF12" s="682">
        <f t="shared" ca="1" si="207"/>
        <v>0</v>
      </c>
      <c r="IG12" s="682">
        <f t="shared" ca="1" si="208"/>
        <v>0</v>
      </c>
      <c r="IH12" s="682">
        <f t="shared" ca="1" si="209"/>
        <v>0</v>
      </c>
      <c r="II12" s="682">
        <f t="shared" ca="1" si="210"/>
        <v>0</v>
      </c>
      <c r="IJ12" s="682">
        <f t="shared" ca="1" si="211"/>
        <v>0</v>
      </c>
      <c r="IK12" s="662">
        <f t="shared" ca="1" si="212"/>
        <v>0</v>
      </c>
      <c r="IL12" s="662">
        <f t="shared" ca="1" si="213"/>
        <v>0</v>
      </c>
      <c r="IM12" s="662">
        <f t="shared" ca="1" si="214"/>
        <v>0</v>
      </c>
      <c r="IN12" s="662">
        <f t="shared" ca="1" si="215"/>
        <v>0</v>
      </c>
      <c r="IO12" s="662" t="e">
        <f t="shared" ca="1" si="216"/>
        <v>#DIV/0!</v>
      </c>
      <c r="IP12" s="662" t="e">
        <f t="shared" ca="1" si="217"/>
        <v>#DIV/0!</v>
      </c>
      <c r="IQ12" s="662" t="e">
        <f t="shared" ca="1" si="218"/>
        <v>#DIV/0!</v>
      </c>
      <c r="IR12" s="662" t="e">
        <f t="shared" ca="1" si="219"/>
        <v>#DIV/0!</v>
      </c>
      <c r="IS12" s="662" t="e">
        <f t="shared" ca="1" si="220"/>
        <v>#DIV/0!</v>
      </c>
      <c r="IT12" s="662" t="str">
        <f t="shared" ca="1" si="221"/>
        <v/>
      </c>
      <c r="IU12" s="662" t="str">
        <f t="shared" ca="1" si="222"/>
        <v/>
      </c>
      <c r="IV12" s="662" t="str">
        <f t="shared" ca="1" si="223"/>
        <v/>
      </c>
      <c r="IW12" s="662" t="str">
        <f t="shared" ca="1" si="224"/>
        <v/>
      </c>
      <c r="IX12" s="662" t="str">
        <f t="shared" ca="1" si="225"/>
        <v/>
      </c>
      <c r="IY12" s="662" t="str">
        <f t="shared" ca="1" si="226"/>
        <v/>
      </c>
      <c r="IZ12" s="662" t="str">
        <f t="shared" ca="1" si="227"/>
        <v/>
      </c>
      <c r="JA12" s="662" t="str">
        <f t="shared" ca="1" si="228"/>
        <v/>
      </c>
      <c r="JB12" s="662" t="str">
        <f t="shared" ca="1" si="229"/>
        <v/>
      </c>
      <c r="JC12" s="662" t="str">
        <f t="shared" ca="1" si="230"/>
        <v/>
      </c>
      <c r="JD12" s="662" t="str">
        <f t="shared" ca="1" si="231"/>
        <v/>
      </c>
      <c r="JE12" s="662" t="str">
        <f t="shared" ca="1" si="232"/>
        <v/>
      </c>
      <c r="JF12" s="662" t="str">
        <f t="shared" ca="1" si="233"/>
        <v/>
      </c>
      <c r="JG12" s="662" t="str">
        <f t="shared" ca="1" si="234"/>
        <v/>
      </c>
      <c r="JH12" s="662" t="str">
        <f t="shared" ca="1" si="235"/>
        <v/>
      </c>
      <c r="JI12" s="662" t="str">
        <f t="shared" ca="1" si="236"/>
        <v/>
      </c>
      <c r="JJ12" s="662" t="str">
        <f t="shared" ca="1" si="237"/>
        <v/>
      </c>
      <c r="JK12" s="663" t="str">
        <f t="shared" ca="1" si="238"/>
        <v/>
      </c>
      <c r="JL12" s="626"/>
      <c r="JM12" s="649">
        <f t="shared" si="264"/>
        <v>58</v>
      </c>
      <c r="JN12" s="635">
        <f t="shared" si="239"/>
        <v>0</v>
      </c>
      <c r="JO12" s="635">
        <f t="shared" si="239"/>
        <v>0</v>
      </c>
      <c r="JP12" s="635">
        <f t="shared" si="239"/>
        <v>0</v>
      </c>
      <c r="JQ12" s="635">
        <f t="shared" si="239"/>
        <v>0</v>
      </c>
      <c r="JR12" s="635">
        <f t="shared" si="239"/>
        <v>0</v>
      </c>
      <c r="JS12" s="635">
        <f t="shared" si="239"/>
        <v>0</v>
      </c>
      <c r="JT12" s="635">
        <f t="shared" si="239"/>
        <v>0</v>
      </c>
      <c r="JU12" s="635">
        <f t="shared" si="239"/>
        <v>0</v>
      </c>
      <c r="JV12" s="635">
        <f t="shared" si="239"/>
        <v>0</v>
      </c>
      <c r="JW12" s="635">
        <f t="shared" si="239"/>
        <v>0</v>
      </c>
      <c r="JX12" s="635">
        <f t="shared" si="240"/>
        <v>0</v>
      </c>
      <c r="JY12" s="635">
        <f t="shared" si="240"/>
        <v>0</v>
      </c>
      <c r="JZ12" s="635">
        <f t="shared" si="240"/>
        <v>0</v>
      </c>
      <c r="KA12" s="635">
        <f t="shared" si="240"/>
        <v>0</v>
      </c>
      <c r="KB12" s="635">
        <f t="shared" si="240"/>
        <v>0</v>
      </c>
      <c r="KC12" s="635">
        <f t="shared" si="240"/>
        <v>0</v>
      </c>
      <c r="KD12" s="635">
        <f t="shared" si="240"/>
        <v>0</v>
      </c>
      <c r="KE12" s="635">
        <f t="shared" si="240"/>
        <v>0</v>
      </c>
      <c r="KF12" s="635">
        <f t="shared" si="240"/>
        <v>0</v>
      </c>
      <c r="KG12" s="635">
        <f t="shared" si="240"/>
        <v>0</v>
      </c>
      <c r="KH12" s="635">
        <f t="shared" si="241"/>
        <v>0</v>
      </c>
      <c r="KI12" s="635">
        <f t="shared" si="241"/>
        <v>0</v>
      </c>
      <c r="KJ12" s="635">
        <f t="shared" si="241"/>
        <v>0</v>
      </c>
      <c r="KK12" s="635">
        <f t="shared" si="241"/>
        <v>0</v>
      </c>
      <c r="KL12" s="635">
        <f t="shared" si="241"/>
        <v>0</v>
      </c>
      <c r="KM12" s="635">
        <f t="shared" si="241"/>
        <v>0</v>
      </c>
      <c r="KN12" s="635">
        <f t="shared" si="241"/>
        <v>0</v>
      </c>
      <c r="KO12" s="635">
        <f t="shared" si="241"/>
        <v>0</v>
      </c>
      <c r="KP12" s="635">
        <f t="shared" si="241"/>
        <v>0</v>
      </c>
      <c r="KQ12" s="635">
        <f t="shared" si="241"/>
        <v>0</v>
      </c>
      <c r="KR12" s="635">
        <f t="shared" si="242"/>
        <v>0</v>
      </c>
      <c r="KS12" s="635">
        <f t="shared" si="242"/>
        <v>0</v>
      </c>
      <c r="KT12" s="635">
        <f t="shared" si="242"/>
        <v>0</v>
      </c>
      <c r="KU12" s="635">
        <f t="shared" si="242"/>
        <v>0</v>
      </c>
      <c r="KV12" s="635">
        <f t="shared" si="242"/>
        <v>0</v>
      </c>
      <c r="KW12" s="635">
        <f t="shared" si="242"/>
        <v>0</v>
      </c>
      <c r="KX12" s="635">
        <f t="shared" si="242"/>
        <v>0</v>
      </c>
      <c r="KY12" s="635">
        <f t="shared" si="242"/>
        <v>0</v>
      </c>
      <c r="KZ12" s="635">
        <f t="shared" si="242"/>
        <v>0</v>
      </c>
      <c r="LA12" s="635">
        <f t="shared" si="242"/>
        <v>0</v>
      </c>
      <c r="LB12" s="635">
        <f t="shared" si="243"/>
        <v>0</v>
      </c>
      <c r="LC12" s="635">
        <f t="shared" si="243"/>
        <v>0</v>
      </c>
      <c r="LD12" s="635">
        <f t="shared" si="243"/>
        <v>0</v>
      </c>
      <c r="LE12" s="635">
        <f t="shared" si="243"/>
        <v>0</v>
      </c>
      <c r="LF12" s="635">
        <f t="shared" si="243"/>
        <v>0</v>
      </c>
      <c r="LG12" s="635">
        <f t="shared" si="243"/>
        <v>0</v>
      </c>
      <c r="LH12" s="635">
        <f t="shared" si="243"/>
        <v>0</v>
      </c>
      <c r="LI12" s="635">
        <f t="shared" si="243"/>
        <v>0</v>
      </c>
      <c r="LJ12" s="635">
        <f t="shared" si="243"/>
        <v>0</v>
      </c>
      <c r="LK12" s="635">
        <f t="shared" si="243"/>
        <v>0</v>
      </c>
      <c r="LL12" s="635">
        <f t="shared" si="244"/>
        <v>0</v>
      </c>
      <c r="LM12" s="635">
        <f t="shared" si="244"/>
        <v>0</v>
      </c>
      <c r="LN12" s="635">
        <f t="shared" si="244"/>
        <v>0</v>
      </c>
      <c r="LO12" s="635">
        <f t="shared" si="244"/>
        <v>0</v>
      </c>
      <c r="LP12" s="635">
        <f t="shared" si="244"/>
        <v>0</v>
      </c>
      <c r="LQ12" s="635">
        <f t="shared" si="244"/>
        <v>0</v>
      </c>
      <c r="LR12" s="635">
        <f t="shared" si="244"/>
        <v>0</v>
      </c>
      <c r="LS12" s="635">
        <f t="shared" si="244"/>
        <v>0</v>
      </c>
      <c r="LT12" s="635" t="e">
        <f t="shared" si="244"/>
        <v>#DIV/0!</v>
      </c>
      <c r="LU12" s="635" t="e">
        <f t="shared" si="244"/>
        <v>#DIV/0!</v>
      </c>
      <c r="LV12" s="635" t="e">
        <f t="shared" si="245"/>
        <v>#DIV/0!</v>
      </c>
      <c r="LW12" s="635" t="e">
        <f t="shared" si="245"/>
        <v>#DIV/0!</v>
      </c>
      <c r="LX12" s="635" t="e">
        <f t="shared" si="245"/>
        <v>#DIV/0!</v>
      </c>
      <c r="LY12" s="635" t="str">
        <f t="shared" si="245"/>
        <v/>
      </c>
      <c r="LZ12" s="635" t="str">
        <f t="shared" si="245"/>
        <v/>
      </c>
      <c r="MA12" s="635" t="str">
        <f t="shared" si="245"/>
        <v/>
      </c>
      <c r="MB12" s="635" t="str">
        <f t="shared" si="245"/>
        <v/>
      </c>
      <c r="MC12" s="635" t="str">
        <f t="shared" si="245"/>
        <v/>
      </c>
      <c r="MD12" s="635" t="str">
        <f t="shared" si="245"/>
        <v/>
      </c>
      <c r="ME12" s="635" t="str">
        <f t="shared" si="245"/>
        <v/>
      </c>
      <c r="MF12" s="635" t="str">
        <f t="shared" si="246"/>
        <v/>
      </c>
      <c r="MG12" s="635" t="str">
        <f t="shared" si="246"/>
        <v/>
      </c>
      <c r="MH12" s="635" t="str">
        <f t="shared" si="246"/>
        <v/>
      </c>
      <c r="MI12" s="635" t="str">
        <f t="shared" si="246"/>
        <v/>
      </c>
      <c r="MJ12" s="635" t="str">
        <f t="shared" si="246"/>
        <v/>
      </c>
      <c r="MK12" s="635" t="str">
        <f t="shared" si="246"/>
        <v/>
      </c>
      <c r="ML12" s="635" t="str">
        <f t="shared" si="246"/>
        <v/>
      </c>
      <c r="MM12" s="635" t="str">
        <f t="shared" si="246"/>
        <v/>
      </c>
      <c r="MN12" s="635" t="str">
        <f t="shared" si="246"/>
        <v/>
      </c>
      <c r="MO12" s="635" t="str">
        <f t="shared" si="246"/>
        <v/>
      </c>
      <c r="MP12" s="636" t="str">
        <f t="shared" si="246"/>
        <v/>
      </c>
      <c r="MQ12" s="626"/>
      <c r="MR12" s="565">
        <f t="shared" si="269"/>
        <v>5</v>
      </c>
      <c r="MS12" s="622" t="e">
        <f ca="1">+SUMPRODUCT(OFFSET(MU12,0,$MR12):OFFSET(MU12,MU12-1,$MR12),OFFSET($O12,0,0):OFFSET($O12,MU12-1,0))</f>
        <v>#DIV/0!</v>
      </c>
      <c r="MU12" s="568">
        <f t="shared" si="265"/>
        <v>58</v>
      </c>
      <c r="MV12" s="691" t="e">
        <f t="shared" ca="1" si="247"/>
        <v>#DIV/0!</v>
      </c>
      <c r="MW12" s="691" t="e">
        <f t="shared" ca="1" si="247"/>
        <v>#DIV/0!</v>
      </c>
      <c r="MX12" s="691" t="e">
        <f t="shared" ca="1" si="247"/>
        <v>#DIV/0!</v>
      </c>
      <c r="MY12" s="691" t="e">
        <f t="shared" ca="1" si="247"/>
        <v>#DIV/0!</v>
      </c>
      <c r="MZ12" s="691" t="e">
        <f t="shared" ca="1" si="247"/>
        <v>#DIV/0!</v>
      </c>
      <c r="NA12" s="691" t="str">
        <f t="shared" ca="1" si="247"/>
        <v/>
      </c>
      <c r="NB12" s="691" t="str">
        <f t="shared" ca="1" si="247"/>
        <v/>
      </c>
      <c r="NC12" s="691" t="str">
        <f t="shared" ca="1" si="247"/>
        <v/>
      </c>
      <c r="ND12" s="691" t="str">
        <f t="shared" ca="1" si="247"/>
        <v/>
      </c>
      <c r="NE12" s="691" t="str">
        <f t="shared" ca="1" si="247"/>
        <v/>
      </c>
      <c r="NF12" s="691" t="str">
        <f t="shared" ca="1" si="248"/>
        <v/>
      </c>
      <c r="NG12" s="691" t="str">
        <f t="shared" ca="1" si="248"/>
        <v/>
      </c>
      <c r="NH12" s="691" t="str">
        <f t="shared" ca="1" si="248"/>
        <v/>
      </c>
      <c r="NI12" s="691" t="str">
        <f t="shared" ca="1" si="248"/>
        <v/>
      </c>
      <c r="NJ12" s="691" t="str">
        <f t="shared" ca="1" si="248"/>
        <v/>
      </c>
      <c r="NK12" s="691" t="str">
        <f t="shared" ca="1" si="248"/>
        <v/>
      </c>
      <c r="NL12" s="691" t="str">
        <f t="shared" ca="1" si="248"/>
        <v/>
      </c>
      <c r="NM12" s="691" t="str">
        <f t="shared" ca="1" si="248"/>
        <v/>
      </c>
      <c r="NN12" s="691" t="str">
        <f t="shared" ca="1" si="248"/>
        <v/>
      </c>
      <c r="NO12" s="691" t="str">
        <f t="shared" ca="1" si="248"/>
        <v/>
      </c>
      <c r="NP12" s="691" t="str">
        <f t="shared" ca="1" si="249"/>
        <v/>
      </c>
      <c r="NQ12" s="691" t="str">
        <f t="shared" ca="1" si="249"/>
        <v/>
      </c>
      <c r="NR12" s="691" t="str">
        <f t="shared" ca="1" si="249"/>
        <v/>
      </c>
      <c r="NS12" s="691" t="str">
        <f t="shared" ca="1" si="249"/>
        <v/>
      </c>
      <c r="NT12" s="691" t="str">
        <f t="shared" ca="1" si="249"/>
        <v/>
      </c>
      <c r="NU12" s="691" t="str">
        <f t="shared" ca="1" si="249"/>
        <v/>
      </c>
      <c r="NV12" s="691" t="str">
        <f t="shared" ca="1" si="249"/>
        <v/>
      </c>
      <c r="NW12" s="691" t="str">
        <f t="shared" ca="1" si="249"/>
        <v/>
      </c>
      <c r="NX12" s="691" t="str">
        <f t="shared" ca="1" si="249"/>
        <v/>
      </c>
      <c r="NY12" s="691" t="str">
        <f t="shared" ca="1" si="249"/>
        <v/>
      </c>
      <c r="NZ12" s="691" t="str">
        <f t="shared" ca="1" si="250"/>
        <v/>
      </c>
      <c r="OA12" s="691" t="str">
        <f t="shared" ca="1" si="250"/>
        <v/>
      </c>
      <c r="OB12" s="691" t="str">
        <f t="shared" ca="1" si="250"/>
        <v/>
      </c>
      <c r="OC12" s="691" t="str">
        <f t="shared" ca="1" si="250"/>
        <v/>
      </c>
      <c r="OD12" s="691" t="str">
        <f t="shared" ca="1" si="250"/>
        <v/>
      </c>
      <c r="OE12" s="691" t="str">
        <f t="shared" ca="1" si="250"/>
        <v/>
      </c>
      <c r="OF12" s="691" t="str">
        <f t="shared" ca="1" si="250"/>
        <v/>
      </c>
      <c r="OG12" s="691" t="str">
        <f t="shared" ca="1" si="250"/>
        <v/>
      </c>
      <c r="OH12" s="691" t="str">
        <f t="shared" ca="1" si="250"/>
        <v/>
      </c>
      <c r="OI12" s="691" t="str">
        <f t="shared" ca="1" si="250"/>
        <v/>
      </c>
      <c r="OJ12" s="691" t="str">
        <f t="shared" ca="1" si="251"/>
        <v/>
      </c>
      <c r="OK12" s="691" t="str">
        <f t="shared" ca="1" si="251"/>
        <v/>
      </c>
      <c r="OL12" s="691" t="str">
        <f t="shared" ca="1" si="251"/>
        <v/>
      </c>
      <c r="OM12" s="691" t="str">
        <f t="shared" ca="1" si="251"/>
        <v/>
      </c>
      <c r="ON12" s="691" t="str">
        <f t="shared" ca="1" si="251"/>
        <v/>
      </c>
      <c r="OO12" s="691" t="str">
        <f t="shared" ca="1" si="251"/>
        <v/>
      </c>
      <c r="OP12" s="691" t="str">
        <f t="shared" ca="1" si="251"/>
        <v/>
      </c>
      <c r="OQ12" s="691" t="str">
        <f t="shared" ca="1" si="251"/>
        <v/>
      </c>
      <c r="OR12" s="691" t="str">
        <f t="shared" ca="1" si="251"/>
        <v/>
      </c>
      <c r="OS12" s="691" t="str">
        <f t="shared" ca="1" si="251"/>
        <v/>
      </c>
      <c r="OT12" s="691" t="str">
        <f t="shared" ca="1" si="252"/>
        <v/>
      </c>
      <c r="OU12" s="691" t="str">
        <f t="shared" ca="1" si="252"/>
        <v/>
      </c>
      <c r="OV12" s="691" t="str">
        <f t="shared" ca="1" si="252"/>
        <v/>
      </c>
      <c r="OW12" s="691" t="str">
        <f t="shared" ca="1" si="252"/>
        <v/>
      </c>
      <c r="OX12" s="691" t="str">
        <f t="shared" ca="1" si="252"/>
        <v/>
      </c>
      <c r="OY12" s="691" t="str">
        <f t="shared" ca="1" si="252"/>
        <v/>
      </c>
      <c r="OZ12" s="691" t="str">
        <f t="shared" ca="1" si="252"/>
        <v/>
      </c>
      <c r="PA12" s="691" t="str">
        <f t="shared" ca="1" si="252"/>
        <v/>
      </c>
      <c r="PB12" s="691" t="str">
        <f t="shared" ca="1" si="252"/>
        <v/>
      </c>
      <c r="PC12" s="691" t="str">
        <f t="shared" ca="1" si="252"/>
        <v/>
      </c>
      <c r="PD12" s="691" t="str">
        <f t="shared" ca="1" si="253"/>
        <v/>
      </c>
      <c r="PE12" s="691" t="str">
        <f t="shared" ca="1" si="253"/>
        <v/>
      </c>
      <c r="PF12" s="691" t="str">
        <f t="shared" ca="1" si="253"/>
        <v/>
      </c>
      <c r="PG12" s="691" t="e">
        <f t="shared" ca="1" si="253"/>
        <v>#VALUE!</v>
      </c>
      <c r="PH12" s="691" t="e">
        <f t="shared" ca="1" si="253"/>
        <v>#VALUE!</v>
      </c>
      <c r="PI12" s="691" t="e">
        <f t="shared" ca="1" si="253"/>
        <v>#VALUE!</v>
      </c>
      <c r="PJ12" s="691" t="e">
        <f t="shared" ca="1" si="253"/>
        <v>#VALUE!</v>
      </c>
      <c r="PK12" s="691" t="e">
        <f t="shared" ca="1" si="253"/>
        <v>#VALUE!</v>
      </c>
      <c r="PL12" s="691" t="e">
        <f t="shared" ca="1" si="253"/>
        <v>#VALUE!</v>
      </c>
      <c r="PM12" s="691" t="e">
        <f t="shared" ca="1" si="253"/>
        <v>#VALUE!</v>
      </c>
      <c r="PN12" s="691" t="e">
        <f t="shared" ca="1" si="254"/>
        <v>#VALUE!</v>
      </c>
      <c r="PO12" s="691" t="e">
        <f t="shared" ca="1" si="254"/>
        <v>#VALUE!</v>
      </c>
      <c r="PP12" s="691" t="e">
        <f t="shared" ca="1" si="254"/>
        <v>#VALUE!</v>
      </c>
      <c r="PQ12" s="691" t="e">
        <f t="shared" ca="1" si="254"/>
        <v>#VALUE!</v>
      </c>
      <c r="PR12" s="691" t="e">
        <f t="shared" ca="1" si="254"/>
        <v>#VALUE!</v>
      </c>
      <c r="PS12" s="691" t="e">
        <f t="shared" ca="1" si="254"/>
        <v>#VALUE!</v>
      </c>
      <c r="PT12" s="691" t="e">
        <f t="shared" ca="1" si="254"/>
        <v>#VALUE!</v>
      </c>
      <c r="PU12" s="691" t="e">
        <f t="shared" ca="1" si="254"/>
        <v>#VALUE!</v>
      </c>
      <c r="PV12" s="691" t="e">
        <f t="shared" ca="1" si="254"/>
        <v>#VALUE!</v>
      </c>
      <c r="PW12" s="691" t="e">
        <f t="shared" ca="1" si="254"/>
        <v>#VALUE!</v>
      </c>
      <c r="PX12" s="691" t="e">
        <f t="shared" ca="1" si="254"/>
        <v>#VALUE!</v>
      </c>
      <c r="PY12" s="690"/>
      <c r="PZ12" s="690"/>
      <c r="QA12" s="690"/>
      <c r="QB12" s="690"/>
      <c r="QC12" s="690"/>
      <c r="QD12" s="690"/>
      <c r="QE12" s="690"/>
      <c r="QF12" s="690"/>
      <c r="QG12" s="575"/>
      <c r="QH12" s="575"/>
      <c r="QI12" s="575"/>
      <c r="QJ12" s="575"/>
      <c r="QK12" s="575"/>
      <c r="QL12" s="575"/>
      <c r="QM12" s="575"/>
      <c r="QN12" s="575"/>
      <c r="QO12" s="575"/>
      <c r="QP12" s="575"/>
      <c r="QQ12" s="575"/>
    </row>
    <row r="13" spans="1:462">
      <c r="A13" s="632">
        <f t="shared" si="266"/>
        <v>6</v>
      </c>
      <c r="B13" s="633">
        <f>+'User Entries'!G83</f>
        <v>0</v>
      </c>
      <c r="C13" s="633">
        <f t="shared" si="267"/>
        <v>0</v>
      </c>
      <c r="D13" s="759" t="e">
        <f>SUM($E$8:E13)</f>
        <v>#DIV/0!</v>
      </c>
      <c r="E13" s="759" t="e">
        <f t="shared" si="145"/>
        <v>#DIV/0!</v>
      </c>
      <c r="F13" s="627"/>
      <c r="G13" s="765"/>
      <c r="H13" s="622">
        <f t="shared" si="270"/>
        <v>57</v>
      </c>
      <c r="I13" s="632">
        <f t="shared" si="255"/>
        <v>6</v>
      </c>
      <c r="J13" s="640">
        <f>+'User Entries'!$F83</f>
        <v>0</v>
      </c>
      <c r="K13" s="640">
        <f>+'User Entries'!$J83</f>
        <v>0</v>
      </c>
      <c r="L13" s="676" t="e">
        <f t="shared" si="256"/>
        <v>#DIV/0!</v>
      </c>
      <c r="M13" s="656" t="str">
        <f>IFERROR(Summary_AttrorTotal!A23,"")</f>
        <v>2000 Q2</v>
      </c>
      <c r="N13" s="634">
        <f>+IFERROR((Summary_AttrorTotal!H23)*1000,0)</f>
        <v>660911</v>
      </c>
      <c r="O13" s="634">
        <f>+IFERROR((Summary_AttrorTotal!S23-Summary_AttrorTotal!H23)*1000,0)</f>
        <v>0</v>
      </c>
      <c r="P13" s="634" t="e">
        <f t="shared" ca="1" si="146"/>
        <v>#DIV/0!</v>
      </c>
      <c r="Q13" s="634">
        <f>IFERROR(Summary_AttrorTotal!J23*1000,0)</f>
        <v>660911</v>
      </c>
      <c r="R13" s="634" t="e">
        <f t="shared" ca="1" si="257"/>
        <v>#DIV/0!</v>
      </c>
      <c r="S13" s="634">
        <f>+IFERROR((Summary_AttrorTotal!S23-Summary_AttrorTotal!J23)*1000,0)</f>
        <v>0</v>
      </c>
      <c r="T13" s="634" t="e">
        <f t="shared" ca="1" si="258"/>
        <v>#DIV/0!</v>
      </c>
      <c r="U13" s="639"/>
      <c r="V13" s="634" t="e">
        <f t="shared" ca="1" si="259"/>
        <v>#DIV/0!</v>
      </c>
      <c r="W13" s="575" t="e">
        <f t="shared" ca="1" si="260"/>
        <v>#DIV/0!</v>
      </c>
      <c r="X13" s="649">
        <f t="shared" si="268"/>
        <v>57</v>
      </c>
      <c r="Y13" s="628">
        <f t="shared" si="147"/>
        <v>0</v>
      </c>
      <c r="Z13" s="628">
        <f t="shared" si="147"/>
        <v>0</v>
      </c>
      <c r="AA13" s="628">
        <f t="shared" ref="AA13:CL16" si="272">+IF(OR(AA$7="",$X13=""),"",IF($X13-AA$7&lt;=-1,IF(AND($X13&gt;=MATCH(100%,$D$8:$D$87,0),AA$7=$X13+1),100%,IFERROR(VLOOKUP(AA$7,$A$8:$E$87,5,FALSE)/(1-VLOOKUP($X13,$A$8:$E$87,4,FALSE)),0)),0))</f>
        <v>0</v>
      </c>
      <c r="AB13" s="628">
        <f t="shared" si="272"/>
        <v>0</v>
      </c>
      <c r="AC13" s="628">
        <f t="shared" si="272"/>
        <v>0</v>
      </c>
      <c r="AD13" s="628">
        <f t="shared" si="272"/>
        <v>0</v>
      </c>
      <c r="AE13" s="628">
        <f t="shared" si="272"/>
        <v>0</v>
      </c>
      <c r="AF13" s="628">
        <f t="shared" si="272"/>
        <v>0</v>
      </c>
      <c r="AG13" s="628">
        <f t="shared" si="272"/>
        <v>0</v>
      </c>
      <c r="AH13" s="628">
        <f t="shared" si="272"/>
        <v>0</v>
      </c>
      <c r="AI13" s="628">
        <f t="shared" si="272"/>
        <v>0</v>
      </c>
      <c r="AJ13" s="628">
        <f t="shared" si="272"/>
        <v>0</v>
      </c>
      <c r="AK13" s="628">
        <f t="shared" si="272"/>
        <v>0</v>
      </c>
      <c r="AL13" s="628">
        <f t="shared" si="272"/>
        <v>0</v>
      </c>
      <c r="AM13" s="628">
        <f t="shared" si="272"/>
        <v>0</v>
      </c>
      <c r="AN13" s="628">
        <f t="shared" si="272"/>
        <v>0</v>
      </c>
      <c r="AO13" s="628">
        <f t="shared" si="272"/>
        <v>0</v>
      </c>
      <c r="AP13" s="628">
        <f t="shared" si="272"/>
        <v>0</v>
      </c>
      <c r="AQ13" s="628">
        <f t="shared" si="272"/>
        <v>0</v>
      </c>
      <c r="AR13" s="628">
        <f t="shared" si="272"/>
        <v>0</v>
      </c>
      <c r="AS13" s="628">
        <f t="shared" si="272"/>
        <v>0</v>
      </c>
      <c r="AT13" s="628">
        <f t="shared" si="272"/>
        <v>0</v>
      </c>
      <c r="AU13" s="628">
        <f t="shared" si="272"/>
        <v>0</v>
      </c>
      <c r="AV13" s="628">
        <f t="shared" si="272"/>
        <v>0</v>
      </c>
      <c r="AW13" s="628">
        <f t="shared" si="272"/>
        <v>0</v>
      </c>
      <c r="AX13" s="628">
        <f t="shared" si="272"/>
        <v>0</v>
      </c>
      <c r="AY13" s="628">
        <f t="shared" si="272"/>
        <v>0</v>
      </c>
      <c r="AZ13" s="628">
        <f t="shared" si="272"/>
        <v>0</v>
      </c>
      <c r="BA13" s="628">
        <f t="shared" si="272"/>
        <v>0</v>
      </c>
      <c r="BB13" s="628">
        <f t="shared" si="272"/>
        <v>0</v>
      </c>
      <c r="BC13" s="628">
        <f t="shared" si="272"/>
        <v>0</v>
      </c>
      <c r="BD13" s="628">
        <f t="shared" si="272"/>
        <v>0</v>
      </c>
      <c r="BE13" s="628">
        <f t="shared" si="272"/>
        <v>0</v>
      </c>
      <c r="BF13" s="628">
        <f t="shared" si="272"/>
        <v>0</v>
      </c>
      <c r="BG13" s="628">
        <f t="shared" si="272"/>
        <v>0</v>
      </c>
      <c r="BH13" s="628">
        <f t="shared" si="272"/>
        <v>0</v>
      </c>
      <c r="BI13" s="628">
        <f t="shared" si="272"/>
        <v>0</v>
      </c>
      <c r="BJ13" s="628">
        <f t="shared" si="272"/>
        <v>0</v>
      </c>
      <c r="BK13" s="628">
        <f t="shared" si="272"/>
        <v>0</v>
      </c>
      <c r="BL13" s="628">
        <f t="shared" si="272"/>
        <v>0</v>
      </c>
      <c r="BM13" s="628">
        <f t="shared" si="272"/>
        <v>0</v>
      </c>
      <c r="BN13" s="628">
        <f t="shared" si="272"/>
        <v>0</v>
      </c>
      <c r="BO13" s="628">
        <f t="shared" si="272"/>
        <v>0</v>
      </c>
      <c r="BP13" s="628">
        <f t="shared" si="272"/>
        <v>0</v>
      </c>
      <c r="BQ13" s="628">
        <f t="shared" si="272"/>
        <v>0</v>
      </c>
      <c r="BR13" s="628">
        <f t="shared" si="272"/>
        <v>0</v>
      </c>
      <c r="BS13" s="628">
        <f t="shared" si="272"/>
        <v>0</v>
      </c>
      <c r="BT13" s="628">
        <f t="shared" si="272"/>
        <v>0</v>
      </c>
      <c r="BU13" s="628">
        <f t="shared" si="272"/>
        <v>0</v>
      </c>
      <c r="BV13" s="628">
        <f t="shared" si="272"/>
        <v>0</v>
      </c>
      <c r="BW13" s="628">
        <f t="shared" si="272"/>
        <v>0</v>
      </c>
      <c r="BX13" s="628">
        <f t="shared" si="272"/>
        <v>0</v>
      </c>
      <c r="BY13" s="628">
        <f t="shared" si="272"/>
        <v>0</v>
      </c>
      <c r="BZ13" s="628">
        <f t="shared" si="272"/>
        <v>0</v>
      </c>
      <c r="CA13" s="628">
        <f t="shared" si="272"/>
        <v>0</v>
      </c>
      <c r="CB13" s="628">
        <f t="shared" si="272"/>
        <v>0</v>
      </c>
      <c r="CC13" s="628">
        <f t="shared" si="272"/>
        <v>0</v>
      </c>
      <c r="CD13" s="628">
        <f t="shared" si="272"/>
        <v>0</v>
      </c>
      <c r="CE13" s="628">
        <f t="shared" si="272"/>
        <v>0</v>
      </c>
      <c r="CF13" s="628">
        <f t="shared" si="272"/>
        <v>0</v>
      </c>
      <c r="CG13" s="628">
        <f t="shared" si="272"/>
        <v>0</v>
      </c>
      <c r="CH13" s="628">
        <f t="shared" si="272"/>
        <v>0</v>
      </c>
      <c r="CI13" s="628">
        <f t="shared" si="272"/>
        <v>0</v>
      </c>
      <c r="CJ13" s="628" t="str">
        <f t="shared" si="272"/>
        <v/>
      </c>
      <c r="CK13" s="628" t="str">
        <f t="shared" si="272"/>
        <v/>
      </c>
      <c r="CL13" s="628" t="str">
        <f t="shared" si="272"/>
        <v/>
      </c>
      <c r="CM13" s="628" t="str">
        <f t="shared" si="271"/>
        <v/>
      </c>
      <c r="CN13" s="628" t="str">
        <f t="shared" si="271"/>
        <v/>
      </c>
      <c r="CO13" s="628" t="str">
        <f t="shared" si="271"/>
        <v/>
      </c>
      <c r="CP13" s="628" t="str">
        <f t="shared" si="271"/>
        <v/>
      </c>
      <c r="CQ13" s="628" t="str">
        <f t="shared" si="271"/>
        <v/>
      </c>
      <c r="CR13" s="628" t="str">
        <f t="shared" si="271"/>
        <v/>
      </c>
      <c r="CS13" s="628" t="str">
        <f t="shared" si="271"/>
        <v/>
      </c>
      <c r="CT13" s="628" t="str">
        <f t="shared" si="271"/>
        <v/>
      </c>
      <c r="CU13" s="628" t="str">
        <f t="shared" si="271"/>
        <v/>
      </c>
      <c r="CV13" s="628" t="str">
        <f t="shared" si="271"/>
        <v/>
      </c>
      <c r="CW13" s="628" t="str">
        <f t="shared" si="271"/>
        <v/>
      </c>
      <c r="CX13" s="628" t="str">
        <f t="shared" si="271"/>
        <v/>
      </c>
      <c r="CY13" s="628" t="str">
        <f t="shared" si="271"/>
        <v/>
      </c>
      <c r="CZ13" s="628" t="str">
        <f t="shared" si="271"/>
        <v/>
      </c>
      <c r="DA13" s="629" t="str">
        <f t="shared" si="271"/>
        <v/>
      </c>
      <c r="DB13" s="642"/>
      <c r="DC13" s="649">
        <f t="shared" si="262"/>
        <v>57</v>
      </c>
      <c r="DD13" s="668">
        <f t="shared" si="150"/>
        <v>0</v>
      </c>
      <c r="DE13" s="668">
        <f t="shared" si="150"/>
        <v>0</v>
      </c>
      <c r="DF13" s="668">
        <f t="shared" si="150"/>
        <v>0</v>
      </c>
      <c r="DG13" s="668">
        <f t="shared" si="150"/>
        <v>0</v>
      </c>
      <c r="DH13" s="668">
        <f t="shared" si="150"/>
        <v>0</v>
      </c>
      <c r="DI13" s="668">
        <f t="shared" si="150"/>
        <v>0</v>
      </c>
      <c r="DJ13" s="668">
        <f t="shared" si="150"/>
        <v>0</v>
      </c>
      <c r="DK13" s="668">
        <f t="shared" si="150"/>
        <v>0</v>
      </c>
      <c r="DL13" s="668">
        <f t="shared" si="150"/>
        <v>0</v>
      </c>
      <c r="DM13" s="668">
        <f t="shared" si="150"/>
        <v>0</v>
      </c>
      <c r="DN13" s="668">
        <f t="shared" si="151"/>
        <v>0</v>
      </c>
      <c r="DO13" s="668">
        <f t="shared" si="151"/>
        <v>0</v>
      </c>
      <c r="DP13" s="668">
        <f t="shared" si="151"/>
        <v>0</v>
      </c>
      <c r="DQ13" s="668">
        <f t="shared" si="151"/>
        <v>0</v>
      </c>
      <c r="DR13" s="668">
        <f t="shared" si="151"/>
        <v>0</v>
      </c>
      <c r="DS13" s="668">
        <f t="shared" si="151"/>
        <v>0</v>
      </c>
      <c r="DT13" s="668">
        <f t="shared" si="151"/>
        <v>0</v>
      </c>
      <c r="DU13" s="668">
        <f t="shared" si="151"/>
        <v>0</v>
      </c>
      <c r="DV13" s="668">
        <f t="shared" si="151"/>
        <v>0</v>
      </c>
      <c r="DW13" s="668">
        <f t="shared" si="151"/>
        <v>0</v>
      </c>
      <c r="DX13" s="668">
        <f t="shared" si="152"/>
        <v>0</v>
      </c>
      <c r="DY13" s="668">
        <f t="shared" si="152"/>
        <v>0</v>
      </c>
      <c r="DZ13" s="668">
        <f t="shared" si="152"/>
        <v>0</v>
      </c>
      <c r="EA13" s="668">
        <f t="shared" si="152"/>
        <v>0</v>
      </c>
      <c r="EB13" s="668">
        <f t="shared" si="152"/>
        <v>0</v>
      </c>
      <c r="EC13" s="668">
        <f t="shared" si="152"/>
        <v>0</v>
      </c>
      <c r="ED13" s="668">
        <f t="shared" si="152"/>
        <v>0</v>
      </c>
      <c r="EE13" s="668">
        <f t="shared" si="152"/>
        <v>0</v>
      </c>
      <c r="EF13" s="668">
        <f t="shared" si="152"/>
        <v>0</v>
      </c>
      <c r="EG13" s="668">
        <f t="shared" si="152"/>
        <v>0</v>
      </c>
      <c r="EH13" s="668">
        <f t="shared" si="153"/>
        <v>0</v>
      </c>
      <c r="EI13" s="668">
        <f t="shared" si="153"/>
        <v>0</v>
      </c>
      <c r="EJ13" s="668">
        <f t="shared" si="153"/>
        <v>0</v>
      </c>
      <c r="EK13" s="668">
        <f t="shared" si="153"/>
        <v>0</v>
      </c>
      <c r="EL13" s="668">
        <f t="shared" si="153"/>
        <v>0</v>
      </c>
      <c r="EM13" s="668">
        <f t="shared" si="153"/>
        <v>0</v>
      </c>
      <c r="EN13" s="668">
        <f t="shared" si="153"/>
        <v>0</v>
      </c>
      <c r="EO13" s="668">
        <f t="shared" si="153"/>
        <v>0</v>
      </c>
      <c r="EP13" s="668">
        <f t="shared" si="153"/>
        <v>0</v>
      </c>
      <c r="EQ13" s="668">
        <f t="shared" si="153"/>
        <v>0</v>
      </c>
      <c r="ER13" s="668">
        <f t="shared" si="154"/>
        <v>0</v>
      </c>
      <c r="ES13" s="668">
        <f t="shared" si="154"/>
        <v>0</v>
      </c>
      <c r="ET13" s="668">
        <f t="shared" si="154"/>
        <v>0</v>
      </c>
      <c r="EU13" s="668">
        <f t="shared" si="154"/>
        <v>0</v>
      </c>
      <c r="EV13" s="668">
        <f t="shared" si="154"/>
        <v>0</v>
      </c>
      <c r="EW13" s="668">
        <f t="shared" si="154"/>
        <v>0</v>
      </c>
      <c r="EX13" s="668">
        <f t="shared" si="154"/>
        <v>0</v>
      </c>
      <c r="EY13" s="668">
        <f t="shared" si="154"/>
        <v>0</v>
      </c>
      <c r="EZ13" s="668">
        <f t="shared" si="154"/>
        <v>0</v>
      </c>
      <c r="FA13" s="668">
        <f t="shared" si="154"/>
        <v>0</v>
      </c>
      <c r="FB13" s="668">
        <f t="shared" si="155"/>
        <v>0</v>
      </c>
      <c r="FC13" s="668">
        <f t="shared" si="155"/>
        <v>0</v>
      </c>
      <c r="FD13" s="668">
        <f t="shared" si="155"/>
        <v>0</v>
      </c>
      <c r="FE13" s="668">
        <f t="shared" si="155"/>
        <v>0</v>
      </c>
      <c r="FF13" s="668">
        <f t="shared" si="155"/>
        <v>0</v>
      </c>
      <c r="FG13" s="668">
        <f t="shared" si="155"/>
        <v>0</v>
      </c>
      <c r="FH13" s="668">
        <f t="shared" si="155"/>
        <v>0</v>
      </c>
      <c r="FI13" s="668">
        <f t="shared" si="155"/>
        <v>0</v>
      </c>
      <c r="FJ13" s="668">
        <f t="shared" si="155"/>
        <v>0</v>
      </c>
      <c r="FK13" s="668">
        <f t="shared" si="155"/>
        <v>0</v>
      </c>
      <c r="FL13" s="668">
        <f t="shared" si="156"/>
        <v>0</v>
      </c>
      <c r="FM13" s="668">
        <f t="shared" si="156"/>
        <v>0</v>
      </c>
      <c r="FN13" s="668">
        <f t="shared" si="156"/>
        <v>0</v>
      </c>
      <c r="FO13" s="668" t="str">
        <f t="shared" si="156"/>
        <v/>
      </c>
      <c r="FP13" s="668" t="str">
        <f t="shared" si="156"/>
        <v/>
      </c>
      <c r="FQ13" s="668" t="str">
        <f t="shared" si="156"/>
        <v/>
      </c>
      <c r="FR13" s="668" t="str">
        <f t="shared" si="156"/>
        <v/>
      </c>
      <c r="FS13" s="668" t="str">
        <f t="shared" si="156"/>
        <v/>
      </c>
      <c r="FT13" s="668" t="str">
        <f t="shared" si="156"/>
        <v/>
      </c>
      <c r="FU13" s="668" t="str">
        <f t="shared" si="156"/>
        <v/>
      </c>
      <c r="FV13" s="668" t="str">
        <f t="shared" si="157"/>
        <v/>
      </c>
      <c r="FW13" s="668" t="str">
        <f t="shared" si="157"/>
        <v/>
      </c>
      <c r="FX13" s="668" t="str">
        <f t="shared" si="157"/>
        <v/>
      </c>
      <c r="FY13" s="668" t="str">
        <f t="shared" si="157"/>
        <v/>
      </c>
      <c r="FZ13" s="668" t="str">
        <f t="shared" si="157"/>
        <v/>
      </c>
      <c r="GA13" s="668" t="str">
        <f t="shared" si="157"/>
        <v/>
      </c>
      <c r="GB13" s="668" t="str">
        <f t="shared" si="157"/>
        <v/>
      </c>
      <c r="GC13" s="668" t="str">
        <f t="shared" si="157"/>
        <v/>
      </c>
      <c r="GD13" s="668" t="str">
        <f t="shared" si="157"/>
        <v/>
      </c>
      <c r="GE13" s="668" t="str">
        <f t="shared" si="157"/>
        <v/>
      </c>
      <c r="GF13" s="669" t="str">
        <f t="shared" si="157"/>
        <v/>
      </c>
      <c r="GG13" s="626"/>
      <c r="GH13" s="649">
        <f t="shared" si="263"/>
        <v>57</v>
      </c>
      <c r="GI13" s="682">
        <f t="shared" ca="1" si="158"/>
        <v>0</v>
      </c>
      <c r="GJ13" s="682">
        <f t="shared" ca="1" si="159"/>
        <v>0</v>
      </c>
      <c r="GK13" s="682">
        <f t="shared" ca="1" si="160"/>
        <v>0</v>
      </c>
      <c r="GL13" s="682">
        <f t="shared" ca="1" si="161"/>
        <v>0</v>
      </c>
      <c r="GM13" s="682">
        <f t="shared" ca="1" si="162"/>
        <v>0</v>
      </c>
      <c r="GN13" s="682">
        <f t="shared" ca="1" si="163"/>
        <v>0</v>
      </c>
      <c r="GO13" s="682">
        <f t="shared" ca="1" si="164"/>
        <v>0</v>
      </c>
      <c r="GP13" s="682">
        <f t="shared" ca="1" si="165"/>
        <v>0</v>
      </c>
      <c r="GQ13" s="682">
        <f t="shared" ca="1" si="166"/>
        <v>0</v>
      </c>
      <c r="GR13" s="682">
        <f t="shared" ca="1" si="167"/>
        <v>0</v>
      </c>
      <c r="GS13" s="682">
        <f t="shared" ca="1" si="168"/>
        <v>0</v>
      </c>
      <c r="GT13" s="682">
        <f t="shared" ca="1" si="169"/>
        <v>0</v>
      </c>
      <c r="GU13" s="682">
        <f t="shared" ca="1" si="170"/>
        <v>0</v>
      </c>
      <c r="GV13" s="682">
        <f t="shared" ca="1" si="171"/>
        <v>0</v>
      </c>
      <c r="GW13" s="682">
        <f t="shared" ca="1" si="172"/>
        <v>0</v>
      </c>
      <c r="GX13" s="682">
        <f t="shared" ca="1" si="173"/>
        <v>0</v>
      </c>
      <c r="GY13" s="682">
        <f t="shared" ca="1" si="174"/>
        <v>0</v>
      </c>
      <c r="GZ13" s="682">
        <f t="shared" ca="1" si="175"/>
        <v>0</v>
      </c>
      <c r="HA13" s="682">
        <f t="shared" ca="1" si="176"/>
        <v>0</v>
      </c>
      <c r="HB13" s="682">
        <f t="shared" ca="1" si="177"/>
        <v>0</v>
      </c>
      <c r="HC13" s="682">
        <f t="shared" ca="1" si="178"/>
        <v>0</v>
      </c>
      <c r="HD13" s="682">
        <f t="shared" ca="1" si="179"/>
        <v>0</v>
      </c>
      <c r="HE13" s="682">
        <f t="shared" ca="1" si="180"/>
        <v>0</v>
      </c>
      <c r="HF13" s="682">
        <f t="shared" ca="1" si="181"/>
        <v>0</v>
      </c>
      <c r="HG13" s="682">
        <f t="shared" ca="1" si="182"/>
        <v>0</v>
      </c>
      <c r="HH13" s="682">
        <f t="shared" ca="1" si="183"/>
        <v>0</v>
      </c>
      <c r="HI13" s="682">
        <f t="shared" ca="1" si="184"/>
        <v>0</v>
      </c>
      <c r="HJ13" s="682">
        <f t="shared" ca="1" si="185"/>
        <v>0</v>
      </c>
      <c r="HK13" s="682">
        <f t="shared" ca="1" si="186"/>
        <v>0</v>
      </c>
      <c r="HL13" s="682">
        <f t="shared" ca="1" si="187"/>
        <v>0</v>
      </c>
      <c r="HM13" s="682">
        <f t="shared" ca="1" si="188"/>
        <v>0</v>
      </c>
      <c r="HN13" s="682">
        <f t="shared" ca="1" si="189"/>
        <v>0</v>
      </c>
      <c r="HO13" s="682">
        <f t="shared" ca="1" si="190"/>
        <v>0</v>
      </c>
      <c r="HP13" s="682">
        <f t="shared" ca="1" si="191"/>
        <v>0</v>
      </c>
      <c r="HQ13" s="682">
        <f t="shared" ca="1" si="192"/>
        <v>0</v>
      </c>
      <c r="HR13" s="682">
        <f t="shared" ca="1" si="193"/>
        <v>0</v>
      </c>
      <c r="HS13" s="682">
        <f t="shared" ca="1" si="194"/>
        <v>0</v>
      </c>
      <c r="HT13" s="682">
        <f t="shared" ca="1" si="195"/>
        <v>0</v>
      </c>
      <c r="HU13" s="682">
        <f t="shared" ca="1" si="196"/>
        <v>0</v>
      </c>
      <c r="HV13" s="682">
        <f t="shared" ca="1" si="197"/>
        <v>0</v>
      </c>
      <c r="HW13" s="682">
        <f t="shared" ca="1" si="198"/>
        <v>0</v>
      </c>
      <c r="HX13" s="682">
        <f t="shared" ca="1" si="199"/>
        <v>0</v>
      </c>
      <c r="HY13" s="682">
        <f t="shared" ca="1" si="200"/>
        <v>0</v>
      </c>
      <c r="HZ13" s="682">
        <f t="shared" ca="1" si="201"/>
        <v>0</v>
      </c>
      <c r="IA13" s="682">
        <f t="shared" ca="1" si="202"/>
        <v>0</v>
      </c>
      <c r="IB13" s="682">
        <f t="shared" ca="1" si="203"/>
        <v>0</v>
      </c>
      <c r="IC13" s="682">
        <f t="shared" ca="1" si="204"/>
        <v>0</v>
      </c>
      <c r="ID13" s="682">
        <f t="shared" ca="1" si="205"/>
        <v>0</v>
      </c>
      <c r="IE13" s="682">
        <f t="shared" ca="1" si="206"/>
        <v>0</v>
      </c>
      <c r="IF13" s="682">
        <f t="shared" ca="1" si="207"/>
        <v>0</v>
      </c>
      <c r="IG13" s="682">
        <f t="shared" ca="1" si="208"/>
        <v>0</v>
      </c>
      <c r="IH13" s="682">
        <f t="shared" ca="1" si="209"/>
        <v>0</v>
      </c>
      <c r="II13" s="682">
        <f t="shared" ca="1" si="210"/>
        <v>0</v>
      </c>
      <c r="IJ13" s="682">
        <f t="shared" ca="1" si="211"/>
        <v>0</v>
      </c>
      <c r="IK13" s="662">
        <f t="shared" ca="1" si="212"/>
        <v>0</v>
      </c>
      <c r="IL13" s="662">
        <f t="shared" ca="1" si="213"/>
        <v>0</v>
      </c>
      <c r="IM13" s="662">
        <f t="shared" ca="1" si="214"/>
        <v>0</v>
      </c>
      <c r="IN13" s="662" t="e">
        <f t="shared" ca="1" si="215"/>
        <v>#DIV/0!</v>
      </c>
      <c r="IO13" s="662" t="e">
        <f t="shared" ca="1" si="216"/>
        <v>#DIV/0!</v>
      </c>
      <c r="IP13" s="662" t="e">
        <f t="shared" ca="1" si="217"/>
        <v>#DIV/0!</v>
      </c>
      <c r="IQ13" s="662" t="e">
        <f t="shared" ca="1" si="218"/>
        <v>#DIV/0!</v>
      </c>
      <c r="IR13" s="662" t="e">
        <f t="shared" ca="1" si="219"/>
        <v>#DIV/0!</v>
      </c>
      <c r="IS13" s="662" t="e">
        <f t="shared" ca="1" si="220"/>
        <v>#DIV/0!</v>
      </c>
      <c r="IT13" s="662" t="str">
        <f t="shared" ca="1" si="221"/>
        <v/>
      </c>
      <c r="IU13" s="662" t="str">
        <f t="shared" ca="1" si="222"/>
        <v/>
      </c>
      <c r="IV13" s="662" t="str">
        <f t="shared" ca="1" si="223"/>
        <v/>
      </c>
      <c r="IW13" s="662" t="str">
        <f t="shared" ca="1" si="224"/>
        <v/>
      </c>
      <c r="IX13" s="662" t="str">
        <f t="shared" ca="1" si="225"/>
        <v/>
      </c>
      <c r="IY13" s="662" t="str">
        <f t="shared" ca="1" si="226"/>
        <v/>
      </c>
      <c r="IZ13" s="662" t="str">
        <f t="shared" ca="1" si="227"/>
        <v/>
      </c>
      <c r="JA13" s="662" t="str">
        <f t="shared" ca="1" si="228"/>
        <v/>
      </c>
      <c r="JB13" s="662" t="str">
        <f t="shared" ca="1" si="229"/>
        <v/>
      </c>
      <c r="JC13" s="662" t="str">
        <f t="shared" ca="1" si="230"/>
        <v/>
      </c>
      <c r="JD13" s="662" t="str">
        <f t="shared" ca="1" si="231"/>
        <v/>
      </c>
      <c r="JE13" s="662" t="str">
        <f t="shared" ca="1" si="232"/>
        <v/>
      </c>
      <c r="JF13" s="662" t="str">
        <f t="shared" ca="1" si="233"/>
        <v/>
      </c>
      <c r="JG13" s="662" t="str">
        <f t="shared" ca="1" si="234"/>
        <v/>
      </c>
      <c r="JH13" s="662" t="str">
        <f t="shared" ca="1" si="235"/>
        <v/>
      </c>
      <c r="JI13" s="662" t="str">
        <f t="shared" ca="1" si="236"/>
        <v/>
      </c>
      <c r="JJ13" s="662" t="str">
        <f t="shared" ca="1" si="237"/>
        <v/>
      </c>
      <c r="JK13" s="663" t="str">
        <f t="shared" ca="1" si="238"/>
        <v/>
      </c>
      <c r="JL13" s="626"/>
      <c r="JM13" s="649">
        <f t="shared" si="264"/>
        <v>57</v>
      </c>
      <c r="JN13" s="635">
        <f t="shared" si="239"/>
        <v>0</v>
      </c>
      <c r="JO13" s="635">
        <f t="shared" si="239"/>
        <v>0</v>
      </c>
      <c r="JP13" s="635">
        <f t="shared" si="239"/>
        <v>0</v>
      </c>
      <c r="JQ13" s="635">
        <f t="shared" si="239"/>
        <v>0</v>
      </c>
      <c r="JR13" s="635">
        <f t="shared" si="239"/>
        <v>0</v>
      </c>
      <c r="JS13" s="635">
        <f t="shared" si="239"/>
        <v>0</v>
      </c>
      <c r="JT13" s="635">
        <f t="shared" si="239"/>
        <v>0</v>
      </c>
      <c r="JU13" s="635">
        <f t="shared" si="239"/>
        <v>0</v>
      </c>
      <c r="JV13" s="635">
        <f t="shared" si="239"/>
        <v>0</v>
      </c>
      <c r="JW13" s="635">
        <f t="shared" si="239"/>
        <v>0</v>
      </c>
      <c r="JX13" s="635">
        <f t="shared" si="240"/>
        <v>0</v>
      </c>
      <c r="JY13" s="635">
        <f t="shared" si="240"/>
        <v>0</v>
      </c>
      <c r="JZ13" s="635">
        <f t="shared" si="240"/>
        <v>0</v>
      </c>
      <c r="KA13" s="635">
        <f t="shared" si="240"/>
        <v>0</v>
      </c>
      <c r="KB13" s="635">
        <f t="shared" si="240"/>
        <v>0</v>
      </c>
      <c r="KC13" s="635">
        <f t="shared" si="240"/>
        <v>0</v>
      </c>
      <c r="KD13" s="635">
        <f t="shared" si="240"/>
        <v>0</v>
      </c>
      <c r="KE13" s="635">
        <f t="shared" si="240"/>
        <v>0</v>
      </c>
      <c r="KF13" s="635">
        <f t="shared" si="240"/>
        <v>0</v>
      </c>
      <c r="KG13" s="635">
        <f t="shared" si="240"/>
        <v>0</v>
      </c>
      <c r="KH13" s="635">
        <f t="shared" si="241"/>
        <v>0</v>
      </c>
      <c r="KI13" s="635">
        <f t="shared" si="241"/>
        <v>0</v>
      </c>
      <c r="KJ13" s="635">
        <f t="shared" si="241"/>
        <v>0</v>
      </c>
      <c r="KK13" s="635">
        <f t="shared" si="241"/>
        <v>0</v>
      </c>
      <c r="KL13" s="635">
        <f t="shared" si="241"/>
        <v>0</v>
      </c>
      <c r="KM13" s="635">
        <f t="shared" si="241"/>
        <v>0</v>
      </c>
      <c r="KN13" s="635">
        <f t="shared" si="241"/>
        <v>0</v>
      </c>
      <c r="KO13" s="635">
        <f t="shared" si="241"/>
        <v>0</v>
      </c>
      <c r="KP13" s="635">
        <f t="shared" si="241"/>
        <v>0</v>
      </c>
      <c r="KQ13" s="635">
        <f t="shared" si="241"/>
        <v>0</v>
      </c>
      <c r="KR13" s="635">
        <f t="shared" si="242"/>
        <v>0</v>
      </c>
      <c r="KS13" s="635">
        <f t="shared" si="242"/>
        <v>0</v>
      </c>
      <c r="KT13" s="635">
        <f t="shared" si="242"/>
        <v>0</v>
      </c>
      <c r="KU13" s="635">
        <f t="shared" si="242"/>
        <v>0</v>
      </c>
      <c r="KV13" s="635">
        <f t="shared" si="242"/>
        <v>0</v>
      </c>
      <c r="KW13" s="635">
        <f t="shared" si="242"/>
        <v>0</v>
      </c>
      <c r="KX13" s="635">
        <f t="shared" si="242"/>
        <v>0</v>
      </c>
      <c r="KY13" s="635">
        <f t="shared" si="242"/>
        <v>0</v>
      </c>
      <c r="KZ13" s="635">
        <f t="shared" si="242"/>
        <v>0</v>
      </c>
      <c r="LA13" s="635">
        <f t="shared" si="242"/>
        <v>0</v>
      </c>
      <c r="LB13" s="635">
        <f t="shared" si="243"/>
        <v>0</v>
      </c>
      <c r="LC13" s="635">
        <f t="shared" si="243"/>
        <v>0</v>
      </c>
      <c r="LD13" s="635">
        <f t="shared" si="243"/>
        <v>0</v>
      </c>
      <c r="LE13" s="635">
        <f t="shared" si="243"/>
        <v>0</v>
      </c>
      <c r="LF13" s="635">
        <f t="shared" si="243"/>
        <v>0</v>
      </c>
      <c r="LG13" s="635">
        <f t="shared" si="243"/>
        <v>0</v>
      </c>
      <c r="LH13" s="635">
        <f t="shared" si="243"/>
        <v>0</v>
      </c>
      <c r="LI13" s="635">
        <f t="shared" si="243"/>
        <v>0</v>
      </c>
      <c r="LJ13" s="635">
        <f t="shared" si="243"/>
        <v>0</v>
      </c>
      <c r="LK13" s="635">
        <f t="shared" si="243"/>
        <v>0</v>
      </c>
      <c r="LL13" s="635">
        <f t="shared" si="244"/>
        <v>0</v>
      </c>
      <c r="LM13" s="635">
        <f t="shared" si="244"/>
        <v>0</v>
      </c>
      <c r="LN13" s="635">
        <f t="shared" si="244"/>
        <v>0</v>
      </c>
      <c r="LO13" s="635">
        <f t="shared" si="244"/>
        <v>0</v>
      </c>
      <c r="LP13" s="635">
        <f t="shared" si="244"/>
        <v>0</v>
      </c>
      <c r="LQ13" s="635">
        <f t="shared" si="244"/>
        <v>0</v>
      </c>
      <c r="LR13" s="635">
        <f t="shared" si="244"/>
        <v>0</v>
      </c>
      <c r="LS13" s="635" t="e">
        <f t="shared" si="244"/>
        <v>#DIV/0!</v>
      </c>
      <c r="LT13" s="635" t="e">
        <f t="shared" si="244"/>
        <v>#DIV/0!</v>
      </c>
      <c r="LU13" s="635" t="e">
        <f t="shared" si="244"/>
        <v>#DIV/0!</v>
      </c>
      <c r="LV13" s="635" t="e">
        <f t="shared" si="245"/>
        <v>#DIV/0!</v>
      </c>
      <c r="LW13" s="635" t="e">
        <f t="shared" si="245"/>
        <v>#DIV/0!</v>
      </c>
      <c r="LX13" s="635" t="e">
        <f t="shared" si="245"/>
        <v>#DIV/0!</v>
      </c>
      <c r="LY13" s="635" t="str">
        <f t="shared" si="245"/>
        <v/>
      </c>
      <c r="LZ13" s="635" t="str">
        <f t="shared" si="245"/>
        <v/>
      </c>
      <c r="MA13" s="635" t="str">
        <f t="shared" si="245"/>
        <v/>
      </c>
      <c r="MB13" s="635" t="str">
        <f t="shared" si="245"/>
        <v/>
      </c>
      <c r="MC13" s="635" t="str">
        <f t="shared" si="245"/>
        <v/>
      </c>
      <c r="MD13" s="635" t="str">
        <f t="shared" si="245"/>
        <v/>
      </c>
      <c r="ME13" s="635" t="str">
        <f t="shared" si="245"/>
        <v/>
      </c>
      <c r="MF13" s="635" t="str">
        <f t="shared" si="246"/>
        <v/>
      </c>
      <c r="MG13" s="635" t="str">
        <f t="shared" si="246"/>
        <v/>
      </c>
      <c r="MH13" s="635" t="str">
        <f t="shared" si="246"/>
        <v/>
      </c>
      <c r="MI13" s="635" t="str">
        <f t="shared" si="246"/>
        <v/>
      </c>
      <c r="MJ13" s="635" t="str">
        <f t="shared" si="246"/>
        <v/>
      </c>
      <c r="MK13" s="635" t="str">
        <f t="shared" si="246"/>
        <v/>
      </c>
      <c r="ML13" s="635" t="str">
        <f t="shared" si="246"/>
        <v/>
      </c>
      <c r="MM13" s="635" t="str">
        <f t="shared" si="246"/>
        <v/>
      </c>
      <c r="MN13" s="635" t="str">
        <f t="shared" si="246"/>
        <v/>
      </c>
      <c r="MO13" s="635" t="str">
        <f t="shared" si="246"/>
        <v/>
      </c>
      <c r="MP13" s="636" t="str">
        <f t="shared" si="246"/>
        <v/>
      </c>
      <c r="MQ13" s="626"/>
      <c r="MR13" s="565">
        <f t="shared" si="269"/>
        <v>6</v>
      </c>
      <c r="MS13" s="622" t="e">
        <f ca="1">+SUMPRODUCT(OFFSET(MU13,0,$MR13):OFFSET(MU13,MU13-1,$MR13),OFFSET($O13,0,0):OFFSET($O13,MU13-1,0))</f>
        <v>#DIV/0!</v>
      </c>
      <c r="MU13" s="568">
        <f t="shared" si="265"/>
        <v>57</v>
      </c>
      <c r="MV13" s="691" t="e">
        <f t="shared" ca="1" si="247"/>
        <v>#DIV/0!</v>
      </c>
      <c r="MW13" s="691" t="e">
        <f t="shared" ca="1" si="247"/>
        <v>#DIV/0!</v>
      </c>
      <c r="MX13" s="691" t="e">
        <f t="shared" ca="1" si="247"/>
        <v>#DIV/0!</v>
      </c>
      <c r="MY13" s="691" t="e">
        <f t="shared" ca="1" si="247"/>
        <v>#DIV/0!</v>
      </c>
      <c r="MZ13" s="691" t="e">
        <f t="shared" ca="1" si="247"/>
        <v>#DIV/0!</v>
      </c>
      <c r="NA13" s="691" t="e">
        <f t="shared" ca="1" si="247"/>
        <v>#DIV/0!</v>
      </c>
      <c r="NB13" s="691" t="str">
        <f t="shared" ca="1" si="247"/>
        <v/>
      </c>
      <c r="NC13" s="691" t="str">
        <f t="shared" ca="1" si="247"/>
        <v/>
      </c>
      <c r="ND13" s="691" t="str">
        <f t="shared" ca="1" si="247"/>
        <v/>
      </c>
      <c r="NE13" s="691" t="str">
        <f t="shared" ca="1" si="247"/>
        <v/>
      </c>
      <c r="NF13" s="691" t="str">
        <f t="shared" ca="1" si="248"/>
        <v/>
      </c>
      <c r="NG13" s="691" t="str">
        <f t="shared" ca="1" si="248"/>
        <v/>
      </c>
      <c r="NH13" s="691" t="str">
        <f t="shared" ca="1" si="248"/>
        <v/>
      </c>
      <c r="NI13" s="691" t="str">
        <f t="shared" ca="1" si="248"/>
        <v/>
      </c>
      <c r="NJ13" s="691" t="str">
        <f t="shared" ca="1" si="248"/>
        <v/>
      </c>
      <c r="NK13" s="691" t="str">
        <f t="shared" ca="1" si="248"/>
        <v/>
      </c>
      <c r="NL13" s="691" t="str">
        <f t="shared" ca="1" si="248"/>
        <v/>
      </c>
      <c r="NM13" s="691" t="str">
        <f t="shared" ca="1" si="248"/>
        <v/>
      </c>
      <c r="NN13" s="691" t="str">
        <f t="shared" ca="1" si="248"/>
        <v/>
      </c>
      <c r="NO13" s="691" t="str">
        <f t="shared" ca="1" si="248"/>
        <v/>
      </c>
      <c r="NP13" s="691" t="str">
        <f t="shared" ca="1" si="249"/>
        <v/>
      </c>
      <c r="NQ13" s="691" t="str">
        <f t="shared" ca="1" si="249"/>
        <v/>
      </c>
      <c r="NR13" s="691" t="str">
        <f t="shared" ca="1" si="249"/>
        <v/>
      </c>
      <c r="NS13" s="691" t="str">
        <f t="shared" ca="1" si="249"/>
        <v/>
      </c>
      <c r="NT13" s="691" t="str">
        <f t="shared" ca="1" si="249"/>
        <v/>
      </c>
      <c r="NU13" s="691" t="str">
        <f t="shared" ca="1" si="249"/>
        <v/>
      </c>
      <c r="NV13" s="691" t="str">
        <f t="shared" ca="1" si="249"/>
        <v/>
      </c>
      <c r="NW13" s="691" t="str">
        <f t="shared" ca="1" si="249"/>
        <v/>
      </c>
      <c r="NX13" s="691" t="str">
        <f t="shared" ca="1" si="249"/>
        <v/>
      </c>
      <c r="NY13" s="691" t="str">
        <f t="shared" ca="1" si="249"/>
        <v/>
      </c>
      <c r="NZ13" s="691" t="str">
        <f t="shared" ca="1" si="250"/>
        <v/>
      </c>
      <c r="OA13" s="691" t="str">
        <f t="shared" ca="1" si="250"/>
        <v/>
      </c>
      <c r="OB13" s="691" t="str">
        <f t="shared" ca="1" si="250"/>
        <v/>
      </c>
      <c r="OC13" s="691" t="str">
        <f t="shared" ca="1" si="250"/>
        <v/>
      </c>
      <c r="OD13" s="691" t="str">
        <f t="shared" ca="1" si="250"/>
        <v/>
      </c>
      <c r="OE13" s="691" t="str">
        <f t="shared" ca="1" si="250"/>
        <v/>
      </c>
      <c r="OF13" s="691" t="str">
        <f t="shared" ca="1" si="250"/>
        <v/>
      </c>
      <c r="OG13" s="691" t="str">
        <f t="shared" ca="1" si="250"/>
        <v/>
      </c>
      <c r="OH13" s="691" t="str">
        <f t="shared" ca="1" si="250"/>
        <v/>
      </c>
      <c r="OI13" s="691" t="str">
        <f t="shared" ca="1" si="250"/>
        <v/>
      </c>
      <c r="OJ13" s="691" t="str">
        <f t="shared" ca="1" si="251"/>
        <v/>
      </c>
      <c r="OK13" s="691" t="str">
        <f t="shared" ca="1" si="251"/>
        <v/>
      </c>
      <c r="OL13" s="691" t="str">
        <f t="shared" ca="1" si="251"/>
        <v/>
      </c>
      <c r="OM13" s="691" t="str">
        <f t="shared" ca="1" si="251"/>
        <v/>
      </c>
      <c r="ON13" s="691" t="str">
        <f t="shared" ca="1" si="251"/>
        <v/>
      </c>
      <c r="OO13" s="691" t="str">
        <f t="shared" ca="1" si="251"/>
        <v/>
      </c>
      <c r="OP13" s="691" t="str">
        <f t="shared" ca="1" si="251"/>
        <v/>
      </c>
      <c r="OQ13" s="691" t="str">
        <f t="shared" ca="1" si="251"/>
        <v/>
      </c>
      <c r="OR13" s="691" t="str">
        <f t="shared" ca="1" si="251"/>
        <v/>
      </c>
      <c r="OS13" s="691" t="str">
        <f t="shared" ca="1" si="251"/>
        <v/>
      </c>
      <c r="OT13" s="691" t="str">
        <f t="shared" ca="1" si="252"/>
        <v/>
      </c>
      <c r="OU13" s="691" t="str">
        <f t="shared" ca="1" si="252"/>
        <v/>
      </c>
      <c r="OV13" s="691" t="str">
        <f t="shared" ca="1" si="252"/>
        <v/>
      </c>
      <c r="OW13" s="691" t="str">
        <f t="shared" ca="1" si="252"/>
        <v/>
      </c>
      <c r="OX13" s="691" t="str">
        <f t="shared" ca="1" si="252"/>
        <v/>
      </c>
      <c r="OY13" s="691" t="str">
        <f t="shared" ca="1" si="252"/>
        <v/>
      </c>
      <c r="OZ13" s="691" t="str">
        <f t="shared" ca="1" si="252"/>
        <v/>
      </c>
      <c r="PA13" s="691" t="str">
        <f t="shared" ca="1" si="252"/>
        <v/>
      </c>
      <c r="PB13" s="691" t="str">
        <f t="shared" ca="1" si="252"/>
        <v/>
      </c>
      <c r="PC13" s="691" t="str">
        <f t="shared" ca="1" si="252"/>
        <v/>
      </c>
      <c r="PD13" s="691" t="str">
        <f t="shared" ca="1" si="253"/>
        <v/>
      </c>
      <c r="PE13" s="691" t="str">
        <f t="shared" ca="1" si="253"/>
        <v/>
      </c>
      <c r="PF13" s="691" t="str">
        <f t="shared" ca="1" si="253"/>
        <v/>
      </c>
      <c r="PG13" s="691" t="e">
        <f t="shared" ca="1" si="253"/>
        <v>#VALUE!</v>
      </c>
      <c r="PH13" s="691" t="e">
        <f t="shared" ca="1" si="253"/>
        <v>#VALUE!</v>
      </c>
      <c r="PI13" s="691" t="e">
        <f t="shared" ca="1" si="253"/>
        <v>#VALUE!</v>
      </c>
      <c r="PJ13" s="691" t="e">
        <f t="shared" ca="1" si="253"/>
        <v>#VALUE!</v>
      </c>
      <c r="PK13" s="691" t="e">
        <f t="shared" ca="1" si="253"/>
        <v>#VALUE!</v>
      </c>
      <c r="PL13" s="691" t="e">
        <f t="shared" ca="1" si="253"/>
        <v>#VALUE!</v>
      </c>
      <c r="PM13" s="691" t="e">
        <f t="shared" ca="1" si="253"/>
        <v>#VALUE!</v>
      </c>
      <c r="PN13" s="691" t="e">
        <f t="shared" ca="1" si="254"/>
        <v>#VALUE!</v>
      </c>
      <c r="PO13" s="691" t="e">
        <f t="shared" ca="1" si="254"/>
        <v>#VALUE!</v>
      </c>
      <c r="PP13" s="691" t="e">
        <f t="shared" ca="1" si="254"/>
        <v>#VALUE!</v>
      </c>
      <c r="PQ13" s="691" t="e">
        <f t="shared" ca="1" si="254"/>
        <v>#VALUE!</v>
      </c>
      <c r="PR13" s="691" t="e">
        <f t="shared" ca="1" si="254"/>
        <v>#VALUE!</v>
      </c>
      <c r="PS13" s="691" t="e">
        <f t="shared" ca="1" si="254"/>
        <v>#VALUE!</v>
      </c>
      <c r="PT13" s="691" t="e">
        <f t="shared" ca="1" si="254"/>
        <v>#VALUE!</v>
      </c>
      <c r="PU13" s="691" t="e">
        <f t="shared" ca="1" si="254"/>
        <v>#VALUE!</v>
      </c>
      <c r="PV13" s="691" t="e">
        <f t="shared" ca="1" si="254"/>
        <v>#VALUE!</v>
      </c>
      <c r="PW13" s="691" t="e">
        <f t="shared" ca="1" si="254"/>
        <v>#VALUE!</v>
      </c>
      <c r="PX13" s="691" t="e">
        <f t="shared" ca="1" si="254"/>
        <v>#VALUE!</v>
      </c>
      <c r="PY13" s="690"/>
      <c r="PZ13" s="690"/>
      <c r="QA13" s="690"/>
      <c r="QB13" s="690"/>
      <c r="QC13" s="690"/>
      <c r="QD13" s="690"/>
      <c r="QE13" s="690"/>
      <c r="QF13" s="690"/>
      <c r="QG13" s="575"/>
      <c r="QH13" s="575"/>
      <c r="QI13" s="575"/>
      <c r="QJ13" s="575"/>
      <c r="QK13" s="575"/>
      <c r="QL13" s="575"/>
      <c r="QM13" s="575"/>
      <c r="QN13" s="575"/>
      <c r="QO13" s="575"/>
      <c r="QP13" s="575"/>
      <c r="QQ13" s="575"/>
    </row>
    <row r="14" spans="1:462">
      <c r="A14" s="632">
        <f t="shared" si="266"/>
        <v>7</v>
      </c>
      <c r="B14" s="633">
        <f>+'User Entries'!G84</f>
        <v>0</v>
      </c>
      <c r="C14" s="633">
        <f t="shared" si="267"/>
        <v>0</v>
      </c>
      <c r="D14" s="759" t="e">
        <f>SUM($E$8:E14)</f>
        <v>#DIV/0!</v>
      </c>
      <c r="E14" s="759" t="e">
        <f t="shared" si="145"/>
        <v>#DIV/0!</v>
      </c>
      <c r="F14" s="627"/>
      <c r="G14" s="765"/>
      <c r="H14" s="622">
        <f t="shared" si="270"/>
        <v>56</v>
      </c>
      <c r="I14" s="632">
        <f t="shared" si="255"/>
        <v>7</v>
      </c>
      <c r="J14" s="640">
        <f>+'User Entries'!$F84</f>
        <v>0</v>
      </c>
      <c r="K14" s="640">
        <f>+'User Entries'!$J84</f>
        <v>0</v>
      </c>
      <c r="L14" s="676" t="e">
        <f t="shared" si="256"/>
        <v>#DIV/0!</v>
      </c>
      <c r="M14" s="656" t="str">
        <f>IFERROR(Summary_AttrorTotal!A24,"")</f>
        <v>2000 Q3</v>
      </c>
      <c r="N14" s="634">
        <f>+IFERROR((Summary_AttrorTotal!H24)*1000,0)</f>
        <v>1019752</v>
      </c>
      <c r="O14" s="634">
        <f>+IFERROR((Summary_AttrorTotal!S24-Summary_AttrorTotal!H24)*1000,0)</f>
        <v>0</v>
      </c>
      <c r="P14" s="634" t="e">
        <f t="shared" ca="1" si="146"/>
        <v>#DIV/0!</v>
      </c>
      <c r="Q14" s="634">
        <f>IFERROR(Summary_AttrorTotal!J24*1000,0)</f>
        <v>1019752</v>
      </c>
      <c r="R14" s="634" t="e">
        <f t="shared" ca="1" si="257"/>
        <v>#DIV/0!</v>
      </c>
      <c r="S14" s="634">
        <f>+IFERROR((Summary_AttrorTotal!S24-Summary_AttrorTotal!J24)*1000,0)</f>
        <v>0</v>
      </c>
      <c r="T14" s="634" t="e">
        <f t="shared" ca="1" si="258"/>
        <v>#DIV/0!</v>
      </c>
      <c r="U14" s="639"/>
      <c r="V14" s="634" t="e">
        <f t="shared" ca="1" si="259"/>
        <v>#DIV/0!</v>
      </c>
      <c r="W14" s="575" t="e">
        <f t="shared" ca="1" si="260"/>
        <v>#DIV/0!</v>
      </c>
      <c r="X14" s="649">
        <f t="shared" si="268"/>
        <v>56</v>
      </c>
      <c r="Y14" s="628">
        <f t="shared" si="147"/>
        <v>0</v>
      </c>
      <c r="Z14" s="628">
        <f t="shared" si="147"/>
        <v>0</v>
      </c>
      <c r="AA14" s="628">
        <f t="shared" si="272"/>
        <v>0</v>
      </c>
      <c r="AB14" s="628">
        <f t="shared" si="272"/>
        <v>0</v>
      </c>
      <c r="AC14" s="628">
        <f t="shared" si="272"/>
        <v>0</v>
      </c>
      <c r="AD14" s="628">
        <f t="shared" si="272"/>
        <v>0</v>
      </c>
      <c r="AE14" s="628">
        <f t="shared" si="272"/>
        <v>0</v>
      </c>
      <c r="AF14" s="628">
        <f t="shared" si="272"/>
        <v>0</v>
      </c>
      <c r="AG14" s="628">
        <f t="shared" si="272"/>
        <v>0</v>
      </c>
      <c r="AH14" s="628">
        <f t="shared" si="272"/>
        <v>0</v>
      </c>
      <c r="AI14" s="628">
        <f t="shared" si="272"/>
        <v>0</v>
      </c>
      <c r="AJ14" s="628">
        <f t="shared" si="272"/>
        <v>0</v>
      </c>
      <c r="AK14" s="628">
        <f t="shared" si="272"/>
        <v>0</v>
      </c>
      <c r="AL14" s="628">
        <f t="shared" si="272"/>
        <v>0</v>
      </c>
      <c r="AM14" s="628">
        <f t="shared" si="272"/>
        <v>0</v>
      </c>
      <c r="AN14" s="628">
        <f t="shared" si="272"/>
        <v>0</v>
      </c>
      <c r="AO14" s="628">
        <f t="shared" si="272"/>
        <v>0</v>
      </c>
      <c r="AP14" s="628">
        <f t="shared" si="272"/>
        <v>0</v>
      </c>
      <c r="AQ14" s="628">
        <f t="shared" si="272"/>
        <v>0</v>
      </c>
      <c r="AR14" s="628">
        <f t="shared" si="272"/>
        <v>0</v>
      </c>
      <c r="AS14" s="628">
        <f t="shared" si="272"/>
        <v>0</v>
      </c>
      <c r="AT14" s="628">
        <f t="shared" si="272"/>
        <v>0</v>
      </c>
      <c r="AU14" s="628">
        <f t="shared" si="272"/>
        <v>0</v>
      </c>
      <c r="AV14" s="628">
        <f t="shared" si="272"/>
        <v>0</v>
      </c>
      <c r="AW14" s="628">
        <f t="shared" si="272"/>
        <v>0</v>
      </c>
      <c r="AX14" s="628">
        <f t="shared" si="272"/>
        <v>0</v>
      </c>
      <c r="AY14" s="628">
        <f t="shared" si="272"/>
        <v>0</v>
      </c>
      <c r="AZ14" s="628">
        <f t="shared" si="272"/>
        <v>0</v>
      </c>
      <c r="BA14" s="628">
        <f t="shared" si="272"/>
        <v>0</v>
      </c>
      <c r="BB14" s="628">
        <f t="shared" si="272"/>
        <v>0</v>
      </c>
      <c r="BC14" s="628">
        <f t="shared" si="272"/>
        <v>0</v>
      </c>
      <c r="BD14" s="628">
        <f t="shared" si="272"/>
        <v>0</v>
      </c>
      <c r="BE14" s="628">
        <f t="shared" si="272"/>
        <v>0</v>
      </c>
      <c r="BF14" s="628">
        <f t="shared" si="272"/>
        <v>0</v>
      </c>
      <c r="BG14" s="628">
        <f t="shared" si="272"/>
        <v>0</v>
      </c>
      <c r="BH14" s="628">
        <f t="shared" si="272"/>
        <v>0</v>
      </c>
      <c r="BI14" s="628">
        <f t="shared" si="272"/>
        <v>0</v>
      </c>
      <c r="BJ14" s="628">
        <f t="shared" si="272"/>
        <v>0</v>
      </c>
      <c r="BK14" s="628">
        <f t="shared" si="272"/>
        <v>0</v>
      </c>
      <c r="BL14" s="628">
        <f t="shared" si="272"/>
        <v>0</v>
      </c>
      <c r="BM14" s="628">
        <f t="shared" si="272"/>
        <v>0</v>
      </c>
      <c r="BN14" s="628">
        <f t="shared" si="272"/>
        <v>0</v>
      </c>
      <c r="BO14" s="628">
        <f t="shared" si="272"/>
        <v>0</v>
      </c>
      <c r="BP14" s="628">
        <f t="shared" si="272"/>
        <v>0</v>
      </c>
      <c r="BQ14" s="628">
        <f t="shared" si="272"/>
        <v>0</v>
      </c>
      <c r="BR14" s="628">
        <f t="shared" si="272"/>
        <v>0</v>
      </c>
      <c r="BS14" s="628">
        <f t="shared" si="272"/>
        <v>0</v>
      </c>
      <c r="BT14" s="628">
        <f t="shared" si="272"/>
        <v>0</v>
      </c>
      <c r="BU14" s="628">
        <f t="shared" si="272"/>
        <v>0</v>
      </c>
      <c r="BV14" s="628">
        <f t="shared" si="272"/>
        <v>0</v>
      </c>
      <c r="BW14" s="628">
        <f t="shared" si="272"/>
        <v>0</v>
      </c>
      <c r="BX14" s="628">
        <f t="shared" si="272"/>
        <v>0</v>
      </c>
      <c r="BY14" s="628">
        <f t="shared" si="272"/>
        <v>0</v>
      </c>
      <c r="BZ14" s="628">
        <f t="shared" si="272"/>
        <v>0</v>
      </c>
      <c r="CA14" s="628">
        <f t="shared" si="272"/>
        <v>0</v>
      </c>
      <c r="CB14" s="628">
        <f t="shared" si="272"/>
        <v>0</v>
      </c>
      <c r="CC14" s="628">
        <f t="shared" si="272"/>
        <v>0</v>
      </c>
      <c r="CD14" s="628">
        <f t="shared" si="272"/>
        <v>0</v>
      </c>
      <c r="CE14" s="628">
        <f t="shared" si="272"/>
        <v>0</v>
      </c>
      <c r="CF14" s="628">
        <f t="shared" si="272"/>
        <v>0</v>
      </c>
      <c r="CG14" s="628">
        <f t="shared" si="272"/>
        <v>0</v>
      </c>
      <c r="CH14" s="628">
        <f t="shared" si="272"/>
        <v>0</v>
      </c>
      <c r="CI14" s="628">
        <f t="shared" si="272"/>
        <v>0</v>
      </c>
      <c r="CJ14" s="628" t="str">
        <f t="shared" si="272"/>
        <v/>
      </c>
      <c r="CK14" s="628" t="str">
        <f t="shared" si="272"/>
        <v/>
      </c>
      <c r="CL14" s="628" t="str">
        <f t="shared" si="272"/>
        <v/>
      </c>
      <c r="CM14" s="628" t="str">
        <f t="shared" si="271"/>
        <v/>
      </c>
      <c r="CN14" s="628" t="str">
        <f t="shared" si="271"/>
        <v/>
      </c>
      <c r="CO14" s="628" t="str">
        <f t="shared" si="271"/>
        <v/>
      </c>
      <c r="CP14" s="628" t="str">
        <f t="shared" si="271"/>
        <v/>
      </c>
      <c r="CQ14" s="628" t="str">
        <f t="shared" si="271"/>
        <v/>
      </c>
      <c r="CR14" s="628" t="str">
        <f t="shared" si="271"/>
        <v/>
      </c>
      <c r="CS14" s="628" t="str">
        <f t="shared" si="271"/>
        <v/>
      </c>
      <c r="CT14" s="628" t="str">
        <f t="shared" si="271"/>
        <v/>
      </c>
      <c r="CU14" s="628" t="str">
        <f t="shared" si="271"/>
        <v/>
      </c>
      <c r="CV14" s="628" t="str">
        <f t="shared" si="271"/>
        <v/>
      </c>
      <c r="CW14" s="628" t="str">
        <f t="shared" si="271"/>
        <v/>
      </c>
      <c r="CX14" s="628" t="str">
        <f t="shared" si="271"/>
        <v/>
      </c>
      <c r="CY14" s="628" t="str">
        <f t="shared" si="271"/>
        <v/>
      </c>
      <c r="CZ14" s="628" t="str">
        <f t="shared" si="271"/>
        <v/>
      </c>
      <c r="DA14" s="629" t="str">
        <f t="shared" si="271"/>
        <v/>
      </c>
      <c r="DB14" s="642"/>
      <c r="DC14" s="649">
        <f t="shared" si="262"/>
        <v>56</v>
      </c>
      <c r="DD14" s="668">
        <f t="shared" si="150"/>
        <v>0</v>
      </c>
      <c r="DE14" s="668">
        <f t="shared" si="150"/>
        <v>0</v>
      </c>
      <c r="DF14" s="668">
        <f t="shared" si="150"/>
        <v>0</v>
      </c>
      <c r="DG14" s="668">
        <f t="shared" si="150"/>
        <v>0</v>
      </c>
      <c r="DH14" s="668">
        <f t="shared" si="150"/>
        <v>0</v>
      </c>
      <c r="DI14" s="668">
        <f t="shared" si="150"/>
        <v>0</v>
      </c>
      <c r="DJ14" s="668">
        <f t="shared" si="150"/>
        <v>0</v>
      </c>
      <c r="DK14" s="668">
        <f t="shared" si="150"/>
        <v>0</v>
      </c>
      <c r="DL14" s="668">
        <f t="shared" si="150"/>
        <v>0</v>
      </c>
      <c r="DM14" s="668">
        <f t="shared" si="150"/>
        <v>0</v>
      </c>
      <c r="DN14" s="668">
        <f t="shared" si="151"/>
        <v>0</v>
      </c>
      <c r="DO14" s="668">
        <f t="shared" si="151"/>
        <v>0</v>
      </c>
      <c r="DP14" s="668">
        <f t="shared" si="151"/>
        <v>0</v>
      </c>
      <c r="DQ14" s="668">
        <f t="shared" si="151"/>
        <v>0</v>
      </c>
      <c r="DR14" s="668">
        <f t="shared" si="151"/>
        <v>0</v>
      </c>
      <c r="DS14" s="668">
        <f t="shared" si="151"/>
        <v>0</v>
      </c>
      <c r="DT14" s="668">
        <f t="shared" si="151"/>
        <v>0</v>
      </c>
      <c r="DU14" s="668">
        <f t="shared" si="151"/>
        <v>0</v>
      </c>
      <c r="DV14" s="668">
        <f t="shared" si="151"/>
        <v>0</v>
      </c>
      <c r="DW14" s="668">
        <f t="shared" si="151"/>
        <v>0</v>
      </c>
      <c r="DX14" s="668">
        <f t="shared" si="152"/>
        <v>0</v>
      </c>
      <c r="DY14" s="668">
        <f t="shared" si="152"/>
        <v>0</v>
      </c>
      <c r="DZ14" s="668">
        <f t="shared" si="152"/>
        <v>0</v>
      </c>
      <c r="EA14" s="668">
        <f t="shared" si="152"/>
        <v>0</v>
      </c>
      <c r="EB14" s="668">
        <f t="shared" si="152"/>
        <v>0</v>
      </c>
      <c r="EC14" s="668">
        <f t="shared" si="152"/>
        <v>0</v>
      </c>
      <c r="ED14" s="668">
        <f t="shared" si="152"/>
        <v>0</v>
      </c>
      <c r="EE14" s="668">
        <f t="shared" si="152"/>
        <v>0</v>
      </c>
      <c r="EF14" s="668">
        <f t="shared" si="152"/>
        <v>0</v>
      </c>
      <c r="EG14" s="668">
        <f t="shared" si="152"/>
        <v>0</v>
      </c>
      <c r="EH14" s="668">
        <f t="shared" si="153"/>
        <v>0</v>
      </c>
      <c r="EI14" s="668">
        <f t="shared" si="153"/>
        <v>0</v>
      </c>
      <c r="EJ14" s="668">
        <f t="shared" si="153"/>
        <v>0</v>
      </c>
      <c r="EK14" s="668">
        <f t="shared" si="153"/>
        <v>0</v>
      </c>
      <c r="EL14" s="668">
        <f t="shared" si="153"/>
        <v>0</v>
      </c>
      <c r="EM14" s="668">
        <f t="shared" si="153"/>
        <v>0</v>
      </c>
      <c r="EN14" s="668">
        <f t="shared" si="153"/>
        <v>0</v>
      </c>
      <c r="EO14" s="668">
        <f t="shared" si="153"/>
        <v>0</v>
      </c>
      <c r="EP14" s="668">
        <f t="shared" si="153"/>
        <v>0</v>
      </c>
      <c r="EQ14" s="668">
        <f t="shared" si="153"/>
        <v>0</v>
      </c>
      <c r="ER14" s="668">
        <f t="shared" si="154"/>
        <v>0</v>
      </c>
      <c r="ES14" s="668">
        <f t="shared" si="154"/>
        <v>0</v>
      </c>
      <c r="ET14" s="668">
        <f t="shared" si="154"/>
        <v>0</v>
      </c>
      <c r="EU14" s="668">
        <f t="shared" si="154"/>
        <v>0</v>
      </c>
      <c r="EV14" s="668">
        <f t="shared" si="154"/>
        <v>0</v>
      </c>
      <c r="EW14" s="668">
        <f t="shared" si="154"/>
        <v>0</v>
      </c>
      <c r="EX14" s="668">
        <f t="shared" si="154"/>
        <v>0</v>
      </c>
      <c r="EY14" s="668">
        <f t="shared" si="154"/>
        <v>0</v>
      </c>
      <c r="EZ14" s="668">
        <f t="shared" si="154"/>
        <v>0</v>
      </c>
      <c r="FA14" s="668">
        <f t="shared" si="154"/>
        <v>0</v>
      </c>
      <c r="FB14" s="668">
        <f t="shared" si="155"/>
        <v>0</v>
      </c>
      <c r="FC14" s="668">
        <f t="shared" si="155"/>
        <v>0</v>
      </c>
      <c r="FD14" s="668">
        <f t="shared" si="155"/>
        <v>0</v>
      </c>
      <c r="FE14" s="668">
        <f t="shared" si="155"/>
        <v>0</v>
      </c>
      <c r="FF14" s="668">
        <f t="shared" si="155"/>
        <v>0</v>
      </c>
      <c r="FG14" s="668">
        <f t="shared" si="155"/>
        <v>0</v>
      </c>
      <c r="FH14" s="668">
        <f t="shared" si="155"/>
        <v>0</v>
      </c>
      <c r="FI14" s="668">
        <f t="shared" si="155"/>
        <v>0</v>
      </c>
      <c r="FJ14" s="668">
        <f t="shared" si="155"/>
        <v>0</v>
      </c>
      <c r="FK14" s="668">
        <f t="shared" si="155"/>
        <v>0</v>
      </c>
      <c r="FL14" s="668">
        <f t="shared" si="156"/>
        <v>0</v>
      </c>
      <c r="FM14" s="668">
        <f t="shared" si="156"/>
        <v>0</v>
      </c>
      <c r="FN14" s="668">
        <f t="shared" si="156"/>
        <v>0</v>
      </c>
      <c r="FO14" s="668" t="str">
        <f t="shared" si="156"/>
        <v/>
      </c>
      <c r="FP14" s="668" t="str">
        <f t="shared" si="156"/>
        <v/>
      </c>
      <c r="FQ14" s="668" t="str">
        <f t="shared" si="156"/>
        <v/>
      </c>
      <c r="FR14" s="668" t="str">
        <f t="shared" si="156"/>
        <v/>
      </c>
      <c r="FS14" s="668" t="str">
        <f t="shared" si="156"/>
        <v/>
      </c>
      <c r="FT14" s="668" t="str">
        <f t="shared" si="156"/>
        <v/>
      </c>
      <c r="FU14" s="668" t="str">
        <f t="shared" si="156"/>
        <v/>
      </c>
      <c r="FV14" s="668" t="str">
        <f t="shared" si="157"/>
        <v/>
      </c>
      <c r="FW14" s="668" t="str">
        <f t="shared" si="157"/>
        <v/>
      </c>
      <c r="FX14" s="668" t="str">
        <f t="shared" si="157"/>
        <v/>
      </c>
      <c r="FY14" s="668" t="str">
        <f t="shared" si="157"/>
        <v/>
      </c>
      <c r="FZ14" s="668" t="str">
        <f t="shared" si="157"/>
        <v/>
      </c>
      <c r="GA14" s="668" t="str">
        <f t="shared" si="157"/>
        <v/>
      </c>
      <c r="GB14" s="668" t="str">
        <f t="shared" si="157"/>
        <v/>
      </c>
      <c r="GC14" s="668" t="str">
        <f t="shared" si="157"/>
        <v/>
      </c>
      <c r="GD14" s="668" t="str">
        <f t="shared" si="157"/>
        <v/>
      </c>
      <c r="GE14" s="668" t="str">
        <f t="shared" si="157"/>
        <v/>
      </c>
      <c r="GF14" s="669" t="str">
        <f t="shared" si="157"/>
        <v/>
      </c>
      <c r="GG14" s="626"/>
      <c r="GH14" s="649">
        <f t="shared" si="263"/>
        <v>56</v>
      </c>
      <c r="GI14" s="682">
        <f t="shared" ca="1" si="158"/>
        <v>0</v>
      </c>
      <c r="GJ14" s="682">
        <f t="shared" ca="1" si="159"/>
        <v>0</v>
      </c>
      <c r="GK14" s="682">
        <f t="shared" ca="1" si="160"/>
        <v>0</v>
      </c>
      <c r="GL14" s="682">
        <f t="shared" ca="1" si="161"/>
        <v>0</v>
      </c>
      <c r="GM14" s="682">
        <f t="shared" ca="1" si="162"/>
        <v>0</v>
      </c>
      <c r="GN14" s="682">
        <f t="shared" ca="1" si="163"/>
        <v>0</v>
      </c>
      <c r="GO14" s="682">
        <f t="shared" ca="1" si="164"/>
        <v>0</v>
      </c>
      <c r="GP14" s="682">
        <f t="shared" ca="1" si="165"/>
        <v>0</v>
      </c>
      <c r="GQ14" s="682">
        <f t="shared" ca="1" si="166"/>
        <v>0</v>
      </c>
      <c r="GR14" s="682">
        <f t="shared" ca="1" si="167"/>
        <v>0</v>
      </c>
      <c r="GS14" s="682">
        <f t="shared" ca="1" si="168"/>
        <v>0</v>
      </c>
      <c r="GT14" s="682">
        <f t="shared" ca="1" si="169"/>
        <v>0</v>
      </c>
      <c r="GU14" s="682">
        <f t="shared" ca="1" si="170"/>
        <v>0</v>
      </c>
      <c r="GV14" s="682">
        <f t="shared" ca="1" si="171"/>
        <v>0</v>
      </c>
      <c r="GW14" s="682">
        <f t="shared" ca="1" si="172"/>
        <v>0</v>
      </c>
      <c r="GX14" s="682">
        <f t="shared" ca="1" si="173"/>
        <v>0</v>
      </c>
      <c r="GY14" s="682">
        <f t="shared" ca="1" si="174"/>
        <v>0</v>
      </c>
      <c r="GZ14" s="682">
        <f t="shared" ca="1" si="175"/>
        <v>0</v>
      </c>
      <c r="HA14" s="682">
        <f t="shared" ca="1" si="176"/>
        <v>0</v>
      </c>
      <c r="HB14" s="682">
        <f t="shared" ca="1" si="177"/>
        <v>0</v>
      </c>
      <c r="HC14" s="682">
        <f t="shared" ca="1" si="178"/>
        <v>0</v>
      </c>
      <c r="HD14" s="682">
        <f t="shared" ca="1" si="179"/>
        <v>0</v>
      </c>
      <c r="HE14" s="682">
        <f t="shared" ca="1" si="180"/>
        <v>0</v>
      </c>
      <c r="HF14" s="682">
        <f t="shared" ca="1" si="181"/>
        <v>0</v>
      </c>
      <c r="HG14" s="682">
        <f t="shared" ca="1" si="182"/>
        <v>0</v>
      </c>
      <c r="HH14" s="682">
        <f t="shared" ca="1" si="183"/>
        <v>0</v>
      </c>
      <c r="HI14" s="682">
        <f t="shared" ca="1" si="184"/>
        <v>0</v>
      </c>
      <c r="HJ14" s="682">
        <f t="shared" ca="1" si="185"/>
        <v>0</v>
      </c>
      <c r="HK14" s="682">
        <f t="shared" ca="1" si="186"/>
        <v>0</v>
      </c>
      <c r="HL14" s="682">
        <f t="shared" ca="1" si="187"/>
        <v>0</v>
      </c>
      <c r="HM14" s="682">
        <f t="shared" ca="1" si="188"/>
        <v>0</v>
      </c>
      <c r="HN14" s="682">
        <f t="shared" ca="1" si="189"/>
        <v>0</v>
      </c>
      <c r="HO14" s="682">
        <f t="shared" ca="1" si="190"/>
        <v>0</v>
      </c>
      <c r="HP14" s="682">
        <f t="shared" ca="1" si="191"/>
        <v>0</v>
      </c>
      <c r="HQ14" s="682">
        <f t="shared" ca="1" si="192"/>
        <v>0</v>
      </c>
      <c r="HR14" s="682">
        <f t="shared" ca="1" si="193"/>
        <v>0</v>
      </c>
      <c r="HS14" s="682">
        <f t="shared" ca="1" si="194"/>
        <v>0</v>
      </c>
      <c r="HT14" s="682">
        <f t="shared" ca="1" si="195"/>
        <v>0</v>
      </c>
      <c r="HU14" s="682">
        <f t="shared" ca="1" si="196"/>
        <v>0</v>
      </c>
      <c r="HV14" s="682">
        <f t="shared" ca="1" si="197"/>
        <v>0</v>
      </c>
      <c r="HW14" s="682">
        <f t="shared" ca="1" si="198"/>
        <v>0</v>
      </c>
      <c r="HX14" s="682">
        <f t="shared" ca="1" si="199"/>
        <v>0</v>
      </c>
      <c r="HY14" s="682">
        <f t="shared" ca="1" si="200"/>
        <v>0</v>
      </c>
      <c r="HZ14" s="682">
        <f t="shared" ca="1" si="201"/>
        <v>0</v>
      </c>
      <c r="IA14" s="682">
        <f t="shared" ca="1" si="202"/>
        <v>0</v>
      </c>
      <c r="IB14" s="682">
        <f t="shared" ca="1" si="203"/>
        <v>0</v>
      </c>
      <c r="IC14" s="682">
        <f t="shared" ca="1" si="204"/>
        <v>0</v>
      </c>
      <c r="ID14" s="682">
        <f t="shared" ca="1" si="205"/>
        <v>0</v>
      </c>
      <c r="IE14" s="682">
        <f t="shared" ca="1" si="206"/>
        <v>0</v>
      </c>
      <c r="IF14" s="682">
        <f t="shared" ca="1" si="207"/>
        <v>0</v>
      </c>
      <c r="IG14" s="682">
        <f t="shared" ca="1" si="208"/>
        <v>0</v>
      </c>
      <c r="IH14" s="682">
        <f t="shared" ca="1" si="209"/>
        <v>0</v>
      </c>
      <c r="II14" s="682">
        <f t="shared" ca="1" si="210"/>
        <v>0</v>
      </c>
      <c r="IJ14" s="682">
        <f t="shared" ca="1" si="211"/>
        <v>0</v>
      </c>
      <c r="IK14" s="662">
        <f t="shared" ca="1" si="212"/>
        <v>0</v>
      </c>
      <c r="IL14" s="662">
        <f t="shared" ca="1" si="213"/>
        <v>0</v>
      </c>
      <c r="IM14" s="662" t="e">
        <f t="shared" ca="1" si="214"/>
        <v>#DIV/0!</v>
      </c>
      <c r="IN14" s="662" t="e">
        <f t="shared" ca="1" si="215"/>
        <v>#DIV/0!</v>
      </c>
      <c r="IO14" s="662" t="e">
        <f t="shared" ca="1" si="216"/>
        <v>#DIV/0!</v>
      </c>
      <c r="IP14" s="662" t="e">
        <f t="shared" ca="1" si="217"/>
        <v>#DIV/0!</v>
      </c>
      <c r="IQ14" s="662" t="e">
        <f t="shared" ca="1" si="218"/>
        <v>#DIV/0!</v>
      </c>
      <c r="IR14" s="662" t="e">
        <f t="shared" ca="1" si="219"/>
        <v>#DIV/0!</v>
      </c>
      <c r="IS14" s="662" t="e">
        <f t="shared" ca="1" si="220"/>
        <v>#DIV/0!</v>
      </c>
      <c r="IT14" s="662" t="str">
        <f t="shared" ca="1" si="221"/>
        <v/>
      </c>
      <c r="IU14" s="662" t="str">
        <f t="shared" ca="1" si="222"/>
        <v/>
      </c>
      <c r="IV14" s="662" t="str">
        <f t="shared" ca="1" si="223"/>
        <v/>
      </c>
      <c r="IW14" s="662" t="str">
        <f t="shared" ca="1" si="224"/>
        <v/>
      </c>
      <c r="IX14" s="662" t="str">
        <f t="shared" ca="1" si="225"/>
        <v/>
      </c>
      <c r="IY14" s="662" t="str">
        <f t="shared" ca="1" si="226"/>
        <v/>
      </c>
      <c r="IZ14" s="662" t="str">
        <f t="shared" ca="1" si="227"/>
        <v/>
      </c>
      <c r="JA14" s="662" t="str">
        <f t="shared" ca="1" si="228"/>
        <v/>
      </c>
      <c r="JB14" s="662" t="str">
        <f t="shared" ca="1" si="229"/>
        <v/>
      </c>
      <c r="JC14" s="662" t="str">
        <f t="shared" ca="1" si="230"/>
        <v/>
      </c>
      <c r="JD14" s="662" t="str">
        <f t="shared" ca="1" si="231"/>
        <v/>
      </c>
      <c r="JE14" s="662" t="str">
        <f t="shared" ca="1" si="232"/>
        <v/>
      </c>
      <c r="JF14" s="662" t="str">
        <f t="shared" ca="1" si="233"/>
        <v/>
      </c>
      <c r="JG14" s="662" t="str">
        <f t="shared" ca="1" si="234"/>
        <v/>
      </c>
      <c r="JH14" s="662" t="str">
        <f t="shared" ca="1" si="235"/>
        <v/>
      </c>
      <c r="JI14" s="662" t="str">
        <f t="shared" ca="1" si="236"/>
        <v/>
      </c>
      <c r="JJ14" s="662" t="str">
        <f t="shared" ca="1" si="237"/>
        <v/>
      </c>
      <c r="JK14" s="663" t="str">
        <f t="shared" ca="1" si="238"/>
        <v/>
      </c>
      <c r="JL14" s="626"/>
      <c r="JM14" s="649">
        <f t="shared" si="264"/>
        <v>56</v>
      </c>
      <c r="JN14" s="635">
        <f t="shared" si="239"/>
        <v>0</v>
      </c>
      <c r="JO14" s="635">
        <f t="shared" si="239"/>
        <v>0</v>
      </c>
      <c r="JP14" s="635">
        <f t="shared" si="239"/>
        <v>0</v>
      </c>
      <c r="JQ14" s="635">
        <f t="shared" si="239"/>
        <v>0</v>
      </c>
      <c r="JR14" s="635">
        <f t="shared" si="239"/>
        <v>0</v>
      </c>
      <c r="JS14" s="635">
        <f t="shared" si="239"/>
        <v>0</v>
      </c>
      <c r="JT14" s="635">
        <f t="shared" si="239"/>
        <v>0</v>
      </c>
      <c r="JU14" s="635">
        <f t="shared" si="239"/>
        <v>0</v>
      </c>
      <c r="JV14" s="635">
        <f t="shared" si="239"/>
        <v>0</v>
      </c>
      <c r="JW14" s="635">
        <f t="shared" si="239"/>
        <v>0</v>
      </c>
      <c r="JX14" s="635">
        <f t="shared" si="240"/>
        <v>0</v>
      </c>
      <c r="JY14" s="635">
        <f t="shared" si="240"/>
        <v>0</v>
      </c>
      <c r="JZ14" s="635">
        <f t="shared" si="240"/>
        <v>0</v>
      </c>
      <c r="KA14" s="635">
        <f t="shared" si="240"/>
        <v>0</v>
      </c>
      <c r="KB14" s="635">
        <f t="shared" si="240"/>
        <v>0</v>
      </c>
      <c r="KC14" s="635">
        <f t="shared" si="240"/>
        <v>0</v>
      </c>
      <c r="KD14" s="635">
        <f t="shared" si="240"/>
        <v>0</v>
      </c>
      <c r="KE14" s="635">
        <f t="shared" si="240"/>
        <v>0</v>
      </c>
      <c r="KF14" s="635">
        <f t="shared" si="240"/>
        <v>0</v>
      </c>
      <c r="KG14" s="635">
        <f t="shared" si="240"/>
        <v>0</v>
      </c>
      <c r="KH14" s="635">
        <f t="shared" si="241"/>
        <v>0</v>
      </c>
      <c r="KI14" s="635">
        <f t="shared" si="241"/>
        <v>0</v>
      </c>
      <c r="KJ14" s="635">
        <f t="shared" si="241"/>
        <v>0</v>
      </c>
      <c r="KK14" s="635">
        <f t="shared" si="241"/>
        <v>0</v>
      </c>
      <c r="KL14" s="635">
        <f t="shared" si="241"/>
        <v>0</v>
      </c>
      <c r="KM14" s="635">
        <f t="shared" si="241"/>
        <v>0</v>
      </c>
      <c r="KN14" s="635">
        <f t="shared" si="241"/>
        <v>0</v>
      </c>
      <c r="KO14" s="635">
        <f t="shared" si="241"/>
        <v>0</v>
      </c>
      <c r="KP14" s="635">
        <f t="shared" si="241"/>
        <v>0</v>
      </c>
      <c r="KQ14" s="635">
        <f t="shared" si="241"/>
        <v>0</v>
      </c>
      <c r="KR14" s="635">
        <f t="shared" si="242"/>
        <v>0</v>
      </c>
      <c r="KS14" s="635">
        <f t="shared" si="242"/>
        <v>0</v>
      </c>
      <c r="KT14" s="635">
        <f t="shared" si="242"/>
        <v>0</v>
      </c>
      <c r="KU14" s="635">
        <f t="shared" si="242"/>
        <v>0</v>
      </c>
      <c r="KV14" s="635">
        <f t="shared" si="242"/>
        <v>0</v>
      </c>
      <c r="KW14" s="635">
        <f t="shared" si="242"/>
        <v>0</v>
      </c>
      <c r="KX14" s="635">
        <f t="shared" si="242"/>
        <v>0</v>
      </c>
      <c r="KY14" s="635">
        <f t="shared" si="242"/>
        <v>0</v>
      </c>
      <c r="KZ14" s="635">
        <f t="shared" si="242"/>
        <v>0</v>
      </c>
      <c r="LA14" s="635">
        <f t="shared" si="242"/>
        <v>0</v>
      </c>
      <c r="LB14" s="635">
        <f t="shared" si="243"/>
        <v>0</v>
      </c>
      <c r="LC14" s="635">
        <f t="shared" si="243"/>
        <v>0</v>
      </c>
      <c r="LD14" s="635">
        <f t="shared" si="243"/>
        <v>0</v>
      </c>
      <c r="LE14" s="635">
        <f t="shared" si="243"/>
        <v>0</v>
      </c>
      <c r="LF14" s="635">
        <f t="shared" si="243"/>
        <v>0</v>
      </c>
      <c r="LG14" s="635">
        <f t="shared" si="243"/>
        <v>0</v>
      </c>
      <c r="LH14" s="635">
        <f t="shared" si="243"/>
        <v>0</v>
      </c>
      <c r="LI14" s="635">
        <f t="shared" si="243"/>
        <v>0</v>
      </c>
      <c r="LJ14" s="635">
        <f t="shared" si="243"/>
        <v>0</v>
      </c>
      <c r="LK14" s="635">
        <f t="shared" si="243"/>
        <v>0</v>
      </c>
      <c r="LL14" s="635">
        <f t="shared" si="244"/>
        <v>0</v>
      </c>
      <c r="LM14" s="635">
        <f t="shared" si="244"/>
        <v>0</v>
      </c>
      <c r="LN14" s="635">
        <f t="shared" si="244"/>
        <v>0</v>
      </c>
      <c r="LO14" s="635">
        <f t="shared" si="244"/>
        <v>0</v>
      </c>
      <c r="LP14" s="635">
        <f t="shared" si="244"/>
        <v>0</v>
      </c>
      <c r="LQ14" s="635">
        <f t="shared" si="244"/>
        <v>0</v>
      </c>
      <c r="LR14" s="635" t="e">
        <f t="shared" si="244"/>
        <v>#DIV/0!</v>
      </c>
      <c r="LS14" s="635" t="e">
        <f t="shared" si="244"/>
        <v>#DIV/0!</v>
      </c>
      <c r="LT14" s="635" t="e">
        <f t="shared" si="244"/>
        <v>#DIV/0!</v>
      </c>
      <c r="LU14" s="635" t="e">
        <f t="shared" si="244"/>
        <v>#DIV/0!</v>
      </c>
      <c r="LV14" s="635" t="e">
        <f t="shared" si="245"/>
        <v>#DIV/0!</v>
      </c>
      <c r="LW14" s="635" t="e">
        <f t="shared" si="245"/>
        <v>#DIV/0!</v>
      </c>
      <c r="LX14" s="635" t="e">
        <f t="shared" si="245"/>
        <v>#DIV/0!</v>
      </c>
      <c r="LY14" s="635" t="str">
        <f t="shared" si="245"/>
        <v/>
      </c>
      <c r="LZ14" s="635" t="str">
        <f t="shared" si="245"/>
        <v/>
      </c>
      <c r="MA14" s="635" t="str">
        <f t="shared" si="245"/>
        <v/>
      </c>
      <c r="MB14" s="635" t="str">
        <f t="shared" si="245"/>
        <v/>
      </c>
      <c r="MC14" s="635" t="str">
        <f t="shared" si="245"/>
        <v/>
      </c>
      <c r="MD14" s="635" t="str">
        <f t="shared" si="245"/>
        <v/>
      </c>
      <c r="ME14" s="635" t="str">
        <f t="shared" si="245"/>
        <v/>
      </c>
      <c r="MF14" s="635" t="str">
        <f t="shared" si="246"/>
        <v/>
      </c>
      <c r="MG14" s="635" t="str">
        <f t="shared" si="246"/>
        <v/>
      </c>
      <c r="MH14" s="635" t="str">
        <f t="shared" si="246"/>
        <v/>
      </c>
      <c r="MI14" s="635" t="str">
        <f t="shared" si="246"/>
        <v/>
      </c>
      <c r="MJ14" s="635" t="str">
        <f t="shared" si="246"/>
        <v/>
      </c>
      <c r="MK14" s="635" t="str">
        <f t="shared" si="246"/>
        <v/>
      </c>
      <c r="ML14" s="635" t="str">
        <f t="shared" si="246"/>
        <v/>
      </c>
      <c r="MM14" s="635" t="str">
        <f t="shared" si="246"/>
        <v/>
      </c>
      <c r="MN14" s="635" t="str">
        <f t="shared" si="246"/>
        <v/>
      </c>
      <c r="MO14" s="635" t="str">
        <f t="shared" si="246"/>
        <v/>
      </c>
      <c r="MP14" s="636" t="str">
        <f t="shared" si="246"/>
        <v/>
      </c>
      <c r="MQ14" s="626"/>
      <c r="MR14" s="565">
        <f t="shared" si="269"/>
        <v>7</v>
      </c>
      <c r="MS14" s="622" t="e">
        <f ca="1">+SUMPRODUCT(OFFSET(MU14,0,$MR14):OFFSET(MU14,MU14-1,$MR14),OFFSET($O14,0,0):OFFSET($O14,MU14-1,0))</f>
        <v>#DIV/0!</v>
      </c>
      <c r="MU14" s="568">
        <f t="shared" si="265"/>
        <v>56</v>
      </c>
      <c r="MV14" s="691" t="e">
        <f t="shared" ca="1" si="247"/>
        <v>#DIV/0!</v>
      </c>
      <c r="MW14" s="691" t="e">
        <f t="shared" ca="1" si="247"/>
        <v>#DIV/0!</v>
      </c>
      <c r="MX14" s="691" t="e">
        <f t="shared" ca="1" si="247"/>
        <v>#DIV/0!</v>
      </c>
      <c r="MY14" s="691" t="e">
        <f t="shared" ca="1" si="247"/>
        <v>#DIV/0!</v>
      </c>
      <c r="MZ14" s="691" t="e">
        <f t="shared" ca="1" si="247"/>
        <v>#DIV/0!</v>
      </c>
      <c r="NA14" s="691" t="e">
        <f t="shared" ca="1" si="247"/>
        <v>#DIV/0!</v>
      </c>
      <c r="NB14" s="691" t="e">
        <f t="shared" ca="1" si="247"/>
        <v>#DIV/0!</v>
      </c>
      <c r="NC14" s="691" t="str">
        <f t="shared" ca="1" si="247"/>
        <v/>
      </c>
      <c r="ND14" s="691" t="str">
        <f t="shared" ca="1" si="247"/>
        <v/>
      </c>
      <c r="NE14" s="691" t="str">
        <f t="shared" ca="1" si="247"/>
        <v/>
      </c>
      <c r="NF14" s="691" t="str">
        <f t="shared" ca="1" si="248"/>
        <v/>
      </c>
      <c r="NG14" s="691" t="str">
        <f t="shared" ca="1" si="248"/>
        <v/>
      </c>
      <c r="NH14" s="691" t="str">
        <f t="shared" ca="1" si="248"/>
        <v/>
      </c>
      <c r="NI14" s="691" t="str">
        <f t="shared" ca="1" si="248"/>
        <v/>
      </c>
      <c r="NJ14" s="691" t="str">
        <f t="shared" ca="1" si="248"/>
        <v/>
      </c>
      <c r="NK14" s="691" t="str">
        <f t="shared" ca="1" si="248"/>
        <v/>
      </c>
      <c r="NL14" s="691" t="str">
        <f t="shared" ca="1" si="248"/>
        <v/>
      </c>
      <c r="NM14" s="691" t="str">
        <f t="shared" ca="1" si="248"/>
        <v/>
      </c>
      <c r="NN14" s="691" t="str">
        <f t="shared" ca="1" si="248"/>
        <v/>
      </c>
      <c r="NO14" s="691" t="str">
        <f t="shared" ca="1" si="248"/>
        <v/>
      </c>
      <c r="NP14" s="691" t="str">
        <f t="shared" ca="1" si="249"/>
        <v/>
      </c>
      <c r="NQ14" s="691" t="str">
        <f t="shared" ca="1" si="249"/>
        <v/>
      </c>
      <c r="NR14" s="691" t="str">
        <f t="shared" ca="1" si="249"/>
        <v/>
      </c>
      <c r="NS14" s="691" t="str">
        <f t="shared" ca="1" si="249"/>
        <v/>
      </c>
      <c r="NT14" s="691" t="str">
        <f t="shared" ca="1" si="249"/>
        <v/>
      </c>
      <c r="NU14" s="691" t="str">
        <f t="shared" ca="1" si="249"/>
        <v/>
      </c>
      <c r="NV14" s="691" t="str">
        <f t="shared" ca="1" si="249"/>
        <v/>
      </c>
      <c r="NW14" s="691" t="str">
        <f t="shared" ca="1" si="249"/>
        <v/>
      </c>
      <c r="NX14" s="691" t="str">
        <f t="shared" ca="1" si="249"/>
        <v/>
      </c>
      <c r="NY14" s="691" t="str">
        <f t="shared" ca="1" si="249"/>
        <v/>
      </c>
      <c r="NZ14" s="691" t="str">
        <f t="shared" ca="1" si="250"/>
        <v/>
      </c>
      <c r="OA14" s="691" t="str">
        <f t="shared" ca="1" si="250"/>
        <v/>
      </c>
      <c r="OB14" s="691" t="str">
        <f t="shared" ca="1" si="250"/>
        <v/>
      </c>
      <c r="OC14" s="691" t="str">
        <f t="shared" ca="1" si="250"/>
        <v/>
      </c>
      <c r="OD14" s="691" t="str">
        <f t="shared" ca="1" si="250"/>
        <v/>
      </c>
      <c r="OE14" s="691" t="str">
        <f t="shared" ca="1" si="250"/>
        <v/>
      </c>
      <c r="OF14" s="691" t="str">
        <f t="shared" ca="1" si="250"/>
        <v/>
      </c>
      <c r="OG14" s="691" t="str">
        <f t="shared" ca="1" si="250"/>
        <v/>
      </c>
      <c r="OH14" s="691" t="str">
        <f t="shared" ca="1" si="250"/>
        <v/>
      </c>
      <c r="OI14" s="691" t="str">
        <f t="shared" ca="1" si="250"/>
        <v/>
      </c>
      <c r="OJ14" s="691" t="str">
        <f t="shared" ca="1" si="251"/>
        <v/>
      </c>
      <c r="OK14" s="691" t="str">
        <f t="shared" ca="1" si="251"/>
        <v/>
      </c>
      <c r="OL14" s="691" t="str">
        <f t="shared" ca="1" si="251"/>
        <v/>
      </c>
      <c r="OM14" s="691" t="str">
        <f t="shared" ca="1" si="251"/>
        <v/>
      </c>
      <c r="ON14" s="691" t="str">
        <f t="shared" ca="1" si="251"/>
        <v/>
      </c>
      <c r="OO14" s="691" t="str">
        <f t="shared" ca="1" si="251"/>
        <v/>
      </c>
      <c r="OP14" s="691" t="str">
        <f t="shared" ca="1" si="251"/>
        <v/>
      </c>
      <c r="OQ14" s="691" t="str">
        <f t="shared" ca="1" si="251"/>
        <v/>
      </c>
      <c r="OR14" s="691" t="str">
        <f t="shared" ca="1" si="251"/>
        <v/>
      </c>
      <c r="OS14" s="691" t="str">
        <f t="shared" ca="1" si="251"/>
        <v/>
      </c>
      <c r="OT14" s="691" t="str">
        <f t="shared" ca="1" si="252"/>
        <v/>
      </c>
      <c r="OU14" s="691" t="str">
        <f t="shared" ca="1" si="252"/>
        <v/>
      </c>
      <c r="OV14" s="691" t="str">
        <f t="shared" ca="1" si="252"/>
        <v/>
      </c>
      <c r="OW14" s="691" t="str">
        <f t="shared" ca="1" si="252"/>
        <v/>
      </c>
      <c r="OX14" s="691" t="str">
        <f t="shared" ca="1" si="252"/>
        <v/>
      </c>
      <c r="OY14" s="691" t="str">
        <f t="shared" ca="1" si="252"/>
        <v/>
      </c>
      <c r="OZ14" s="691" t="str">
        <f t="shared" ca="1" si="252"/>
        <v/>
      </c>
      <c r="PA14" s="691" t="str">
        <f t="shared" ca="1" si="252"/>
        <v/>
      </c>
      <c r="PB14" s="691" t="str">
        <f t="shared" ca="1" si="252"/>
        <v/>
      </c>
      <c r="PC14" s="691" t="str">
        <f t="shared" ca="1" si="252"/>
        <v/>
      </c>
      <c r="PD14" s="691" t="str">
        <f t="shared" ca="1" si="253"/>
        <v/>
      </c>
      <c r="PE14" s="691" t="str">
        <f t="shared" ca="1" si="253"/>
        <v/>
      </c>
      <c r="PF14" s="691" t="str">
        <f t="shared" ca="1" si="253"/>
        <v/>
      </c>
      <c r="PG14" s="691" t="e">
        <f t="shared" ca="1" si="253"/>
        <v>#VALUE!</v>
      </c>
      <c r="PH14" s="691" t="e">
        <f t="shared" ca="1" si="253"/>
        <v>#VALUE!</v>
      </c>
      <c r="PI14" s="691" t="e">
        <f t="shared" ca="1" si="253"/>
        <v>#VALUE!</v>
      </c>
      <c r="PJ14" s="691" t="e">
        <f t="shared" ca="1" si="253"/>
        <v>#VALUE!</v>
      </c>
      <c r="PK14" s="691" t="e">
        <f t="shared" ca="1" si="253"/>
        <v>#VALUE!</v>
      </c>
      <c r="PL14" s="691" t="e">
        <f t="shared" ca="1" si="253"/>
        <v>#VALUE!</v>
      </c>
      <c r="PM14" s="691" t="e">
        <f t="shared" ca="1" si="253"/>
        <v>#VALUE!</v>
      </c>
      <c r="PN14" s="691" t="e">
        <f t="shared" ca="1" si="254"/>
        <v>#VALUE!</v>
      </c>
      <c r="PO14" s="691" t="e">
        <f t="shared" ca="1" si="254"/>
        <v>#VALUE!</v>
      </c>
      <c r="PP14" s="691" t="e">
        <f t="shared" ca="1" si="254"/>
        <v>#VALUE!</v>
      </c>
      <c r="PQ14" s="691" t="e">
        <f t="shared" ca="1" si="254"/>
        <v>#VALUE!</v>
      </c>
      <c r="PR14" s="691" t="e">
        <f t="shared" ca="1" si="254"/>
        <v>#VALUE!</v>
      </c>
      <c r="PS14" s="691" t="e">
        <f t="shared" ca="1" si="254"/>
        <v>#VALUE!</v>
      </c>
      <c r="PT14" s="691" t="e">
        <f t="shared" ca="1" si="254"/>
        <v>#VALUE!</v>
      </c>
      <c r="PU14" s="691" t="e">
        <f t="shared" ca="1" si="254"/>
        <v>#VALUE!</v>
      </c>
      <c r="PV14" s="691" t="e">
        <f t="shared" ca="1" si="254"/>
        <v>#VALUE!</v>
      </c>
      <c r="PW14" s="691" t="e">
        <f t="shared" ca="1" si="254"/>
        <v>#VALUE!</v>
      </c>
      <c r="PX14" s="691" t="e">
        <f t="shared" ca="1" si="254"/>
        <v>#VALUE!</v>
      </c>
      <c r="PY14" s="690"/>
      <c r="PZ14" s="690"/>
      <c r="QA14" s="690"/>
      <c r="QB14" s="690"/>
      <c r="QC14" s="690"/>
      <c r="QD14" s="690"/>
      <c r="QE14" s="690"/>
      <c r="QF14" s="690"/>
      <c r="QG14" s="575"/>
      <c r="QH14" s="575"/>
      <c r="QI14" s="575"/>
      <c r="QJ14" s="575"/>
      <c r="QK14" s="575"/>
      <c r="QL14" s="575"/>
      <c r="QM14" s="575"/>
      <c r="QN14" s="575"/>
      <c r="QO14" s="575"/>
      <c r="QP14" s="575"/>
      <c r="QQ14" s="575"/>
    </row>
    <row r="15" spans="1:462">
      <c r="A15" s="632">
        <f t="shared" si="266"/>
        <v>8</v>
      </c>
      <c r="B15" s="633">
        <f>+'User Entries'!G85</f>
        <v>0</v>
      </c>
      <c r="C15" s="633">
        <f t="shared" si="267"/>
        <v>0</v>
      </c>
      <c r="D15" s="759" t="e">
        <f>SUM($E$8:E15)</f>
        <v>#DIV/0!</v>
      </c>
      <c r="E15" s="759" t="e">
        <f t="shared" si="145"/>
        <v>#DIV/0!</v>
      </c>
      <c r="F15" s="627"/>
      <c r="G15" s="765"/>
      <c r="H15" s="622">
        <f t="shared" si="270"/>
        <v>55</v>
      </c>
      <c r="I15" s="632">
        <f t="shared" si="255"/>
        <v>8</v>
      </c>
      <c r="J15" s="640">
        <f>+'User Entries'!$F85</f>
        <v>0</v>
      </c>
      <c r="K15" s="640">
        <f>+'User Entries'!$J85</f>
        <v>0</v>
      </c>
      <c r="L15" s="676" t="e">
        <f t="shared" si="256"/>
        <v>#DIV/0!</v>
      </c>
      <c r="M15" s="656" t="str">
        <f>IFERROR(Summary_AttrorTotal!A25,"")</f>
        <v>2000 Q4</v>
      </c>
      <c r="N15" s="634">
        <f>+IFERROR((Summary_AttrorTotal!H25)*1000,0)</f>
        <v>686820</v>
      </c>
      <c r="O15" s="634">
        <f>+IFERROR((Summary_AttrorTotal!S25-Summary_AttrorTotal!H25)*1000,0)</f>
        <v>0</v>
      </c>
      <c r="P15" s="634" t="e">
        <f t="shared" ca="1" si="146"/>
        <v>#DIV/0!</v>
      </c>
      <c r="Q15" s="634">
        <f>IFERROR(Summary_AttrorTotal!J25*1000,0)</f>
        <v>686820</v>
      </c>
      <c r="R15" s="634" t="e">
        <f t="shared" ca="1" si="257"/>
        <v>#DIV/0!</v>
      </c>
      <c r="S15" s="634">
        <f>+IFERROR((Summary_AttrorTotal!S25-Summary_AttrorTotal!J25)*1000,0)</f>
        <v>0</v>
      </c>
      <c r="T15" s="634" t="e">
        <f t="shared" ca="1" si="258"/>
        <v>#DIV/0!</v>
      </c>
      <c r="U15" s="639"/>
      <c r="V15" s="634" t="e">
        <f t="shared" ca="1" si="259"/>
        <v>#DIV/0!</v>
      </c>
      <c r="W15" s="575" t="e">
        <f t="shared" ca="1" si="260"/>
        <v>#DIV/0!</v>
      </c>
      <c r="X15" s="649">
        <f t="shared" si="268"/>
        <v>55</v>
      </c>
      <c r="Y15" s="628">
        <f t="shared" si="147"/>
        <v>0</v>
      </c>
      <c r="Z15" s="628">
        <f t="shared" si="147"/>
        <v>0</v>
      </c>
      <c r="AA15" s="628">
        <f t="shared" si="272"/>
        <v>0</v>
      </c>
      <c r="AB15" s="628">
        <f t="shared" si="272"/>
        <v>0</v>
      </c>
      <c r="AC15" s="628">
        <f t="shared" si="272"/>
        <v>0</v>
      </c>
      <c r="AD15" s="628">
        <f t="shared" si="272"/>
        <v>0</v>
      </c>
      <c r="AE15" s="628">
        <f t="shared" si="272"/>
        <v>0</v>
      </c>
      <c r="AF15" s="628">
        <f t="shared" si="272"/>
        <v>0</v>
      </c>
      <c r="AG15" s="628">
        <f t="shared" si="272"/>
        <v>0</v>
      </c>
      <c r="AH15" s="628">
        <f t="shared" si="272"/>
        <v>0</v>
      </c>
      <c r="AI15" s="628">
        <f t="shared" si="272"/>
        <v>0</v>
      </c>
      <c r="AJ15" s="628">
        <f t="shared" si="272"/>
        <v>0</v>
      </c>
      <c r="AK15" s="628">
        <f t="shared" si="272"/>
        <v>0</v>
      </c>
      <c r="AL15" s="628">
        <f t="shared" si="272"/>
        <v>0</v>
      </c>
      <c r="AM15" s="628">
        <f t="shared" si="272"/>
        <v>0</v>
      </c>
      <c r="AN15" s="628">
        <f t="shared" si="272"/>
        <v>0</v>
      </c>
      <c r="AO15" s="628">
        <f t="shared" si="272"/>
        <v>0</v>
      </c>
      <c r="AP15" s="628">
        <f t="shared" si="272"/>
        <v>0</v>
      </c>
      <c r="AQ15" s="628">
        <f t="shared" si="272"/>
        <v>0</v>
      </c>
      <c r="AR15" s="628">
        <f t="shared" si="272"/>
        <v>0</v>
      </c>
      <c r="AS15" s="628">
        <f t="shared" si="272"/>
        <v>0</v>
      </c>
      <c r="AT15" s="628">
        <f t="shared" si="272"/>
        <v>0</v>
      </c>
      <c r="AU15" s="628">
        <f t="shared" si="272"/>
        <v>0</v>
      </c>
      <c r="AV15" s="628">
        <f t="shared" si="272"/>
        <v>0</v>
      </c>
      <c r="AW15" s="628">
        <f t="shared" si="272"/>
        <v>0</v>
      </c>
      <c r="AX15" s="628">
        <f t="shared" si="272"/>
        <v>0</v>
      </c>
      <c r="AY15" s="628">
        <f t="shared" si="272"/>
        <v>0</v>
      </c>
      <c r="AZ15" s="628">
        <f t="shared" si="272"/>
        <v>0</v>
      </c>
      <c r="BA15" s="628">
        <f t="shared" si="272"/>
        <v>0</v>
      </c>
      <c r="BB15" s="628">
        <f t="shared" si="272"/>
        <v>0</v>
      </c>
      <c r="BC15" s="628">
        <f t="shared" si="272"/>
        <v>0</v>
      </c>
      <c r="BD15" s="628">
        <f t="shared" si="272"/>
        <v>0</v>
      </c>
      <c r="BE15" s="628">
        <f t="shared" si="272"/>
        <v>0</v>
      </c>
      <c r="BF15" s="628">
        <f t="shared" si="272"/>
        <v>0</v>
      </c>
      <c r="BG15" s="628">
        <f t="shared" si="272"/>
        <v>0</v>
      </c>
      <c r="BH15" s="628">
        <f t="shared" si="272"/>
        <v>0</v>
      </c>
      <c r="BI15" s="628">
        <f t="shared" si="272"/>
        <v>0</v>
      </c>
      <c r="BJ15" s="628">
        <f t="shared" si="272"/>
        <v>0</v>
      </c>
      <c r="BK15" s="628">
        <f t="shared" si="272"/>
        <v>0</v>
      </c>
      <c r="BL15" s="628">
        <f t="shared" si="272"/>
        <v>0</v>
      </c>
      <c r="BM15" s="628">
        <f t="shared" si="272"/>
        <v>0</v>
      </c>
      <c r="BN15" s="628">
        <f t="shared" si="272"/>
        <v>0</v>
      </c>
      <c r="BO15" s="628">
        <f t="shared" si="272"/>
        <v>0</v>
      </c>
      <c r="BP15" s="628">
        <f t="shared" si="272"/>
        <v>0</v>
      </c>
      <c r="BQ15" s="628">
        <f t="shared" si="272"/>
        <v>0</v>
      </c>
      <c r="BR15" s="628">
        <f t="shared" si="272"/>
        <v>0</v>
      </c>
      <c r="BS15" s="628">
        <f t="shared" si="272"/>
        <v>0</v>
      </c>
      <c r="BT15" s="628">
        <f t="shared" si="272"/>
        <v>0</v>
      </c>
      <c r="BU15" s="628">
        <f t="shared" si="272"/>
        <v>0</v>
      </c>
      <c r="BV15" s="628">
        <f t="shared" si="272"/>
        <v>0</v>
      </c>
      <c r="BW15" s="628">
        <f t="shared" si="272"/>
        <v>0</v>
      </c>
      <c r="BX15" s="628">
        <f t="shared" si="272"/>
        <v>0</v>
      </c>
      <c r="BY15" s="628">
        <f t="shared" si="272"/>
        <v>0</v>
      </c>
      <c r="BZ15" s="628">
        <f t="shared" si="272"/>
        <v>0</v>
      </c>
      <c r="CA15" s="628">
        <f t="shared" si="272"/>
        <v>0</v>
      </c>
      <c r="CB15" s="628">
        <f t="shared" si="272"/>
        <v>0</v>
      </c>
      <c r="CC15" s="628">
        <f t="shared" si="272"/>
        <v>0</v>
      </c>
      <c r="CD15" s="628">
        <f t="shared" si="272"/>
        <v>0</v>
      </c>
      <c r="CE15" s="628">
        <f t="shared" si="272"/>
        <v>0</v>
      </c>
      <c r="CF15" s="628">
        <f t="shared" si="272"/>
        <v>0</v>
      </c>
      <c r="CG15" s="628">
        <f t="shared" si="272"/>
        <v>0</v>
      </c>
      <c r="CH15" s="628">
        <f t="shared" si="272"/>
        <v>0</v>
      </c>
      <c r="CI15" s="628">
        <f t="shared" si="272"/>
        <v>0</v>
      </c>
      <c r="CJ15" s="628" t="str">
        <f t="shared" si="272"/>
        <v/>
      </c>
      <c r="CK15" s="628" t="str">
        <f t="shared" si="272"/>
        <v/>
      </c>
      <c r="CL15" s="628" t="str">
        <f t="shared" si="272"/>
        <v/>
      </c>
      <c r="CM15" s="628" t="str">
        <f t="shared" si="271"/>
        <v/>
      </c>
      <c r="CN15" s="628" t="str">
        <f t="shared" si="271"/>
        <v/>
      </c>
      <c r="CO15" s="628" t="str">
        <f t="shared" si="271"/>
        <v/>
      </c>
      <c r="CP15" s="628" t="str">
        <f t="shared" si="271"/>
        <v/>
      </c>
      <c r="CQ15" s="628" t="str">
        <f t="shared" si="271"/>
        <v/>
      </c>
      <c r="CR15" s="628" t="str">
        <f t="shared" si="271"/>
        <v/>
      </c>
      <c r="CS15" s="628" t="str">
        <f t="shared" si="271"/>
        <v/>
      </c>
      <c r="CT15" s="628" t="str">
        <f t="shared" si="271"/>
        <v/>
      </c>
      <c r="CU15" s="628" t="str">
        <f t="shared" si="271"/>
        <v/>
      </c>
      <c r="CV15" s="628" t="str">
        <f t="shared" si="271"/>
        <v/>
      </c>
      <c r="CW15" s="628" t="str">
        <f t="shared" si="271"/>
        <v/>
      </c>
      <c r="CX15" s="628" t="str">
        <f t="shared" si="271"/>
        <v/>
      </c>
      <c r="CY15" s="628" t="str">
        <f t="shared" si="271"/>
        <v/>
      </c>
      <c r="CZ15" s="628" t="str">
        <f t="shared" si="271"/>
        <v/>
      </c>
      <c r="DA15" s="629" t="str">
        <f t="shared" si="271"/>
        <v/>
      </c>
      <c r="DB15" s="642"/>
      <c r="DC15" s="649">
        <f t="shared" si="262"/>
        <v>55</v>
      </c>
      <c r="DD15" s="668">
        <f t="shared" si="150"/>
        <v>0</v>
      </c>
      <c r="DE15" s="668">
        <f t="shared" si="150"/>
        <v>0</v>
      </c>
      <c r="DF15" s="668">
        <f t="shared" si="150"/>
        <v>0</v>
      </c>
      <c r="DG15" s="668">
        <f t="shared" si="150"/>
        <v>0</v>
      </c>
      <c r="DH15" s="668">
        <f t="shared" si="150"/>
        <v>0</v>
      </c>
      <c r="DI15" s="668">
        <f t="shared" si="150"/>
        <v>0</v>
      </c>
      <c r="DJ15" s="668">
        <f t="shared" si="150"/>
        <v>0</v>
      </c>
      <c r="DK15" s="668">
        <f t="shared" si="150"/>
        <v>0</v>
      </c>
      <c r="DL15" s="668">
        <f t="shared" si="150"/>
        <v>0</v>
      </c>
      <c r="DM15" s="668">
        <f t="shared" si="150"/>
        <v>0</v>
      </c>
      <c r="DN15" s="668">
        <f t="shared" si="151"/>
        <v>0</v>
      </c>
      <c r="DO15" s="668">
        <f t="shared" si="151"/>
        <v>0</v>
      </c>
      <c r="DP15" s="668">
        <f t="shared" si="151"/>
        <v>0</v>
      </c>
      <c r="DQ15" s="668">
        <f t="shared" si="151"/>
        <v>0</v>
      </c>
      <c r="DR15" s="668">
        <f t="shared" si="151"/>
        <v>0</v>
      </c>
      <c r="DS15" s="668">
        <f t="shared" si="151"/>
        <v>0</v>
      </c>
      <c r="DT15" s="668">
        <f t="shared" si="151"/>
        <v>0</v>
      </c>
      <c r="DU15" s="668">
        <f t="shared" si="151"/>
        <v>0</v>
      </c>
      <c r="DV15" s="668">
        <f t="shared" si="151"/>
        <v>0</v>
      </c>
      <c r="DW15" s="668">
        <f t="shared" si="151"/>
        <v>0</v>
      </c>
      <c r="DX15" s="668">
        <f t="shared" si="152"/>
        <v>0</v>
      </c>
      <c r="DY15" s="668">
        <f t="shared" si="152"/>
        <v>0</v>
      </c>
      <c r="DZ15" s="668">
        <f t="shared" si="152"/>
        <v>0</v>
      </c>
      <c r="EA15" s="668">
        <f t="shared" si="152"/>
        <v>0</v>
      </c>
      <c r="EB15" s="668">
        <f t="shared" si="152"/>
        <v>0</v>
      </c>
      <c r="EC15" s="668">
        <f t="shared" si="152"/>
        <v>0</v>
      </c>
      <c r="ED15" s="668">
        <f t="shared" si="152"/>
        <v>0</v>
      </c>
      <c r="EE15" s="668">
        <f t="shared" si="152"/>
        <v>0</v>
      </c>
      <c r="EF15" s="668">
        <f t="shared" si="152"/>
        <v>0</v>
      </c>
      <c r="EG15" s="668">
        <f t="shared" si="152"/>
        <v>0</v>
      </c>
      <c r="EH15" s="668">
        <f t="shared" si="153"/>
        <v>0</v>
      </c>
      <c r="EI15" s="668">
        <f t="shared" si="153"/>
        <v>0</v>
      </c>
      <c r="EJ15" s="668">
        <f t="shared" si="153"/>
        <v>0</v>
      </c>
      <c r="EK15" s="668">
        <f t="shared" si="153"/>
        <v>0</v>
      </c>
      <c r="EL15" s="668">
        <f t="shared" si="153"/>
        <v>0</v>
      </c>
      <c r="EM15" s="668">
        <f t="shared" si="153"/>
        <v>0</v>
      </c>
      <c r="EN15" s="668">
        <f t="shared" si="153"/>
        <v>0</v>
      </c>
      <c r="EO15" s="668">
        <f t="shared" si="153"/>
        <v>0</v>
      </c>
      <c r="EP15" s="668">
        <f t="shared" si="153"/>
        <v>0</v>
      </c>
      <c r="EQ15" s="668">
        <f t="shared" si="153"/>
        <v>0</v>
      </c>
      <c r="ER15" s="668">
        <f t="shared" si="154"/>
        <v>0</v>
      </c>
      <c r="ES15" s="668">
        <f t="shared" si="154"/>
        <v>0</v>
      </c>
      <c r="ET15" s="668">
        <f t="shared" si="154"/>
        <v>0</v>
      </c>
      <c r="EU15" s="668">
        <f t="shared" si="154"/>
        <v>0</v>
      </c>
      <c r="EV15" s="668">
        <f t="shared" si="154"/>
        <v>0</v>
      </c>
      <c r="EW15" s="668">
        <f t="shared" si="154"/>
        <v>0</v>
      </c>
      <c r="EX15" s="668">
        <f t="shared" si="154"/>
        <v>0</v>
      </c>
      <c r="EY15" s="668">
        <f t="shared" si="154"/>
        <v>0</v>
      </c>
      <c r="EZ15" s="668">
        <f t="shared" si="154"/>
        <v>0</v>
      </c>
      <c r="FA15" s="668">
        <f t="shared" si="154"/>
        <v>0</v>
      </c>
      <c r="FB15" s="668">
        <f t="shared" si="155"/>
        <v>0</v>
      </c>
      <c r="FC15" s="668">
        <f t="shared" si="155"/>
        <v>0</v>
      </c>
      <c r="FD15" s="668">
        <f t="shared" si="155"/>
        <v>0</v>
      </c>
      <c r="FE15" s="668">
        <f t="shared" si="155"/>
        <v>0</v>
      </c>
      <c r="FF15" s="668">
        <f t="shared" si="155"/>
        <v>0</v>
      </c>
      <c r="FG15" s="668">
        <f t="shared" si="155"/>
        <v>0</v>
      </c>
      <c r="FH15" s="668">
        <f t="shared" si="155"/>
        <v>0</v>
      </c>
      <c r="FI15" s="668">
        <f t="shared" si="155"/>
        <v>0</v>
      </c>
      <c r="FJ15" s="668">
        <f t="shared" si="155"/>
        <v>0</v>
      </c>
      <c r="FK15" s="668">
        <f t="shared" si="155"/>
        <v>0</v>
      </c>
      <c r="FL15" s="668">
        <f t="shared" si="156"/>
        <v>0</v>
      </c>
      <c r="FM15" s="668">
        <f t="shared" si="156"/>
        <v>0</v>
      </c>
      <c r="FN15" s="668">
        <f t="shared" si="156"/>
        <v>0</v>
      </c>
      <c r="FO15" s="668" t="str">
        <f t="shared" si="156"/>
        <v/>
      </c>
      <c r="FP15" s="668" t="str">
        <f t="shared" si="156"/>
        <v/>
      </c>
      <c r="FQ15" s="668" t="str">
        <f t="shared" si="156"/>
        <v/>
      </c>
      <c r="FR15" s="668" t="str">
        <f t="shared" si="156"/>
        <v/>
      </c>
      <c r="FS15" s="668" t="str">
        <f t="shared" si="156"/>
        <v/>
      </c>
      <c r="FT15" s="668" t="str">
        <f t="shared" si="156"/>
        <v/>
      </c>
      <c r="FU15" s="668" t="str">
        <f t="shared" si="156"/>
        <v/>
      </c>
      <c r="FV15" s="668" t="str">
        <f t="shared" si="157"/>
        <v/>
      </c>
      <c r="FW15" s="668" t="str">
        <f t="shared" si="157"/>
        <v/>
      </c>
      <c r="FX15" s="668" t="str">
        <f t="shared" si="157"/>
        <v/>
      </c>
      <c r="FY15" s="668" t="str">
        <f t="shared" si="157"/>
        <v/>
      </c>
      <c r="FZ15" s="668" t="str">
        <f t="shared" si="157"/>
        <v/>
      </c>
      <c r="GA15" s="668" t="str">
        <f t="shared" si="157"/>
        <v/>
      </c>
      <c r="GB15" s="668" t="str">
        <f t="shared" si="157"/>
        <v/>
      </c>
      <c r="GC15" s="668" t="str">
        <f t="shared" si="157"/>
        <v/>
      </c>
      <c r="GD15" s="668" t="str">
        <f t="shared" si="157"/>
        <v/>
      </c>
      <c r="GE15" s="668" t="str">
        <f t="shared" si="157"/>
        <v/>
      </c>
      <c r="GF15" s="669" t="str">
        <f t="shared" si="157"/>
        <v/>
      </c>
      <c r="GG15" s="626"/>
      <c r="GH15" s="649">
        <f t="shared" si="263"/>
        <v>55</v>
      </c>
      <c r="GI15" s="682">
        <f t="shared" ca="1" si="158"/>
        <v>0</v>
      </c>
      <c r="GJ15" s="682">
        <f t="shared" ca="1" si="159"/>
        <v>0</v>
      </c>
      <c r="GK15" s="682">
        <f t="shared" ca="1" si="160"/>
        <v>0</v>
      </c>
      <c r="GL15" s="682">
        <f t="shared" ca="1" si="161"/>
        <v>0</v>
      </c>
      <c r="GM15" s="682">
        <f t="shared" ca="1" si="162"/>
        <v>0</v>
      </c>
      <c r="GN15" s="682">
        <f t="shared" ca="1" si="163"/>
        <v>0</v>
      </c>
      <c r="GO15" s="682">
        <f t="shared" ca="1" si="164"/>
        <v>0</v>
      </c>
      <c r="GP15" s="682">
        <f t="shared" ca="1" si="165"/>
        <v>0</v>
      </c>
      <c r="GQ15" s="682">
        <f t="shared" ca="1" si="166"/>
        <v>0</v>
      </c>
      <c r="GR15" s="682">
        <f t="shared" ca="1" si="167"/>
        <v>0</v>
      </c>
      <c r="GS15" s="682">
        <f t="shared" ca="1" si="168"/>
        <v>0</v>
      </c>
      <c r="GT15" s="682">
        <f t="shared" ca="1" si="169"/>
        <v>0</v>
      </c>
      <c r="GU15" s="682">
        <f t="shared" ca="1" si="170"/>
        <v>0</v>
      </c>
      <c r="GV15" s="682">
        <f t="shared" ca="1" si="171"/>
        <v>0</v>
      </c>
      <c r="GW15" s="682">
        <f t="shared" ca="1" si="172"/>
        <v>0</v>
      </c>
      <c r="GX15" s="682">
        <f t="shared" ca="1" si="173"/>
        <v>0</v>
      </c>
      <c r="GY15" s="682">
        <f t="shared" ca="1" si="174"/>
        <v>0</v>
      </c>
      <c r="GZ15" s="682">
        <f t="shared" ca="1" si="175"/>
        <v>0</v>
      </c>
      <c r="HA15" s="682">
        <f t="shared" ca="1" si="176"/>
        <v>0</v>
      </c>
      <c r="HB15" s="682">
        <f t="shared" ca="1" si="177"/>
        <v>0</v>
      </c>
      <c r="HC15" s="682">
        <f t="shared" ca="1" si="178"/>
        <v>0</v>
      </c>
      <c r="HD15" s="682">
        <f t="shared" ca="1" si="179"/>
        <v>0</v>
      </c>
      <c r="HE15" s="682">
        <f t="shared" ca="1" si="180"/>
        <v>0</v>
      </c>
      <c r="HF15" s="682">
        <f t="shared" ca="1" si="181"/>
        <v>0</v>
      </c>
      <c r="HG15" s="682">
        <f t="shared" ca="1" si="182"/>
        <v>0</v>
      </c>
      <c r="HH15" s="682">
        <f t="shared" ca="1" si="183"/>
        <v>0</v>
      </c>
      <c r="HI15" s="682">
        <f t="shared" ca="1" si="184"/>
        <v>0</v>
      </c>
      <c r="HJ15" s="682">
        <f t="shared" ca="1" si="185"/>
        <v>0</v>
      </c>
      <c r="HK15" s="682">
        <f t="shared" ca="1" si="186"/>
        <v>0</v>
      </c>
      <c r="HL15" s="682">
        <f t="shared" ca="1" si="187"/>
        <v>0</v>
      </c>
      <c r="HM15" s="682">
        <f t="shared" ca="1" si="188"/>
        <v>0</v>
      </c>
      <c r="HN15" s="682">
        <f t="shared" ca="1" si="189"/>
        <v>0</v>
      </c>
      <c r="HO15" s="682">
        <f t="shared" ca="1" si="190"/>
        <v>0</v>
      </c>
      <c r="HP15" s="682">
        <f t="shared" ca="1" si="191"/>
        <v>0</v>
      </c>
      <c r="HQ15" s="682">
        <f t="shared" ca="1" si="192"/>
        <v>0</v>
      </c>
      <c r="HR15" s="682">
        <f t="shared" ca="1" si="193"/>
        <v>0</v>
      </c>
      <c r="HS15" s="682">
        <f t="shared" ca="1" si="194"/>
        <v>0</v>
      </c>
      <c r="HT15" s="682">
        <f t="shared" ca="1" si="195"/>
        <v>0</v>
      </c>
      <c r="HU15" s="682">
        <f t="shared" ca="1" si="196"/>
        <v>0</v>
      </c>
      <c r="HV15" s="682">
        <f t="shared" ca="1" si="197"/>
        <v>0</v>
      </c>
      <c r="HW15" s="682">
        <f t="shared" ca="1" si="198"/>
        <v>0</v>
      </c>
      <c r="HX15" s="682">
        <f t="shared" ca="1" si="199"/>
        <v>0</v>
      </c>
      <c r="HY15" s="682">
        <f t="shared" ca="1" si="200"/>
        <v>0</v>
      </c>
      <c r="HZ15" s="682">
        <f t="shared" ca="1" si="201"/>
        <v>0</v>
      </c>
      <c r="IA15" s="682">
        <f t="shared" ca="1" si="202"/>
        <v>0</v>
      </c>
      <c r="IB15" s="682">
        <f t="shared" ca="1" si="203"/>
        <v>0</v>
      </c>
      <c r="IC15" s="682">
        <f t="shared" ca="1" si="204"/>
        <v>0</v>
      </c>
      <c r="ID15" s="682">
        <f t="shared" ca="1" si="205"/>
        <v>0</v>
      </c>
      <c r="IE15" s="682">
        <f t="shared" ca="1" si="206"/>
        <v>0</v>
      </c>
      <c r="IF15" s="682">
        <f t="shared" ca="1" si="207"/>
        <v>0</v>
      </c>
      <c r="IG15" s="682">
        <f t="shared" ca="1" si="208"/>
        <v>0</v>
      </c>
      <c r="IH15" s="682">
        <f t="shared" ca="1" si="209"/>
        <v>0</v>
      </c>
      <c r="II15" s="682">
        <f t="shared" ca="1" si="210"/>
        <v>0</v>
      </c>
      <c r="IJ15" s="682">
        <f t="shared" ca="1" si="211"/>
        <v>0</v>
      </c>
      <c r="IK15" s="662">
        <f t="shared" ca="1" si="212"/>
        <v>0</v>
      </c>
      <c r="IL15" s="662" t="e">
        <f t="shared" ca="1" si="213"/>
        <v>#DIV/0!</v>
      </c>
      <c r="IM15" s="662" t="e">
        <f t="shared" ca="1" si="214"/>
        <v>#DIV/0!</v>
      </c>
      <c r="IN15" s="662" t="e">
        <f t="shared" ca="1" si="215"/>
        <v>#DIV/0!</v>
      </c>
      <c r="IO15" s="662" t="e">
        <f t="shared" ca="1" si="216"/>
        <v>#DIV/0!</v>
      </c>
      <c r="IP15" s="662" t="e">
        <f t="shared" ca="1" si="217"/>
        <v>#DIV/0!</v>
      </c>
      <c r="IQ15" s="662" t="e">
        <f t="shared" ca="1" si="218"/>
        <v>#DIV/0!</v>
      </c>
      <c r="IR15" s="662" t="e">
        <f t="shared" ca="1" si="219"/>
        <v>#DIV/0!</v>
      </c>
      <c r="IS15" s="662" t="e">
        <f t="shared" ca="1" si="220"/>
        <v>#DIV/0!</v>
      </c>
      <c r="IT15" s="662" t="str">
        <f t="shared" ca="1" si="221"/>
        <v/>
      </c>
      <c r="IU15" s="662" t="str">
        <f t="shared" ca="1" si="222"/>
        <v/>
      </c>
      <c r="IV15" s="662" t="str">
        <f t="shared" ca="1" si="223"/>
        <v/>
      </c>
      <c r="IW15" s="662" t="str">
        <f t="shared" ca="1" si="224"/>
        <v/>
      </c>
      <c r="IX15" s="662" t="str">
        <f t="shared" ca="1" si="225"/>
        <v/>
      </c>
      <c r="IY15" s="662" t="str">
        <f t="shared" ca="1" si="226"/>
        <v/>
      </c>
      <c r="IZ15" s="662" t="str">
        <f t="shared" ca="1" si="227"/>
        <v/>
      </c>
      <c r="JA15" s="662" t="str">
        <f t="shared" ca="1" si="228"/>
        <v/>
      </c>
      <c r="JB15" s="662" t="str">
        <f t="shared" ca="1" si="229"/>
        <v/>
      </c>
      <c r="JC15" s="662" t="str">
        <f t="shared" ca="1" si="230"/>
        <v/>
      </c>
      <c r="JD15" s="662" t="str">
        <f t="shared" ca="1" si="231"/>
        <v/>
      </c>
      <c r="JE15" s="662" t="str">
        <f t="shared" ca="1" si="232"/>
        <v/>
      </c>
      <c r="JF15" s="662" t="str">
        <f t="shared" ca="1" si="233"/>
        <v/>
      </c>
      <c r="JG15" s="662" t="str">
        <f t="shared" ca="1" si="234"/>
        <v/>
      </c>
      <c r="JH15" s="662" t="str">
        <f t="shared" ca="1" si="235"/>
        <v/>
      </c>
      <c r="JI15" s="662" t="str">
        <f t="shared" ca="1" si="236"/>
        <v/>
      </c>
      <c r="JJ15" s="662" t="str">
        <f t="shared" ca="1" si="237"/>
        <v/>
      </c>
      <c r="JK15" s="663" t="str">
        <f t="shared" ca="1" si="238"/>
        <v/>
      </c>
      <c r="JL15" s="626"/>
      <c r="JM15" s="649">
        <f t="shared" si="264"/>
        <v>55</v>
      </c>
      <c r="JN15" s="635">
        <f t="shared" si="239"/>
        <v>0</v>
      </c>
      <c r="JO15" s="635">
        <f t="shared" si="239"/>
        <v>0</v>
      </c>
      <c r="JP15" s="635">
        <f t="shared" si="239"/>
        <v>0</v>
      </c>
      <c r="JQ15" s="635">
        <f t="shared" si="239"/>
        <v>0</v>
      </c>
      <c r="JR15" s="635">
        <f t="shared" si="239"/>
        <v>0</v>
      </c>
      <c r="JS15" s="635">
        <f t="shared" si="239"/>
        <v>0</v>
      </c>
      <c r="JT15" s="635">
        <f t="shared" si="239"/>
        <v>0</v>
      </c>
      <c r="JU15" s="635">
        <f t="shared" si="239"/>
        <v>0</v>
      </c>
      <c r="JV15" s="635">
        <f t="shared" si="239"/>
        <v>0</v>
      </c>
      <c r="JW15" s="635">
        <f t="shared" si="239"/>
        <v>0</v>
      </c>
      <c r="JX15" s="635">
        <f t="shared" si="240"/>
        <v>0</v>
      </c>
      <c r="JY15" s="635">
        <f t="shared" si="240"/>
        <v>0</v>
      </c>
      <c r="JZ15" s="635">
        <f t="shared" si="240"/>
        <v>0</v>
      </c>
      <c r="KA15" s="635">
        <f t="shared" si="240"/>
        <v>0</v>
      </c>
      <c r="KB15" s="635">
        <f t="shared" si="240"/>
        <v>0</v>
      </c>
      <c r="KC15" s="635">
        <f t="shared" si="240"/>
        <v>0</v>
      </c>
      <c r="KD15" s="635">
        <f t="shared" si="240"/>
        <v>0</v>
      </c>
      <c r="KE15" s="635">
        <f t="shared" si="240"/>
        <v>0</v>
      </c>
      <c r="KF15" s="635">
        <f t="shared" si="240"/>
        <v>0</v>
      </c>
      <c r="KG15" s="635">
        <f t="shared" si="240"/>
        <v>0</v>
      </c>
      <c r="KH15" s="635">
        <f t="shared" si="241"/>
        <v>0</v>
      </c>
      <c r="KI15" s="635">
        <f t="shared" si="241"/>
        <v>0</v>
      </c>
      <c r="KJ15" s="635">
        <f t="shared" si="241"/>
        <v>0</v>
      </c>
      <c r="KK15" s="635">
        <f t="shared" si="241"/>
        <v>0</v>
      </c>
      <c r="KL15" s="635">
        <f t="shared" si="241"/>
        <v>0</v>
      </c>
      <c r="KM15" s="635">
        <f t="shared" si="241"/>
        <v>0</v>
      </c>
      <c r="KN15" s="635">
        <f t="shared" si="241"/>
        <v>0</v>
      </c>
      <c r="KO15" s="635">
        <f t="shared" si="241"/>
        <v>0</v>
      </c>
      <c r="KP15" s="635">
        <f t="shared" si="241"/>
        <v>0</v>
      </c>
      <c r="KQ15" s="635">
        <f t="shared" si="241"/>
        <v>0</v>
      </c>
      <c r="KR15" s="635">
        <f t="shared" si="242"/>
        <v>0</v>
      </c>
      <c r="KS15" s="635">
        <f t="shared" si="242"/>
        <v>0</v>
      </c>
      <c r="KT15" s="635">
        <f t="shared" si="242"/>
        <v>0</v>
      </c>
      <c r="KU15" s="635">
        <f t="shared" si="242"/>
        <v>0</v>
      </c>
      <c r="KV15" s="635">
        <f t="shared" si="242"/>
        <v>0</v>
      </c>
      <c r="KW15" s="635">
        <f t="shared" si="242"/>
        <v>0</v>
      </c>
      <c r="KX15" s="635">
        <f t="shared" si="242"/>
        <v>0</v>
      </c>
      <c r="KY15" s="635">
        <f t="shared" si="242"/>
        <v>0</v>
      </c>
      <c r="KZ15" s="635">
        <f t="shared" si="242"/>
        <v>0</v>
      </c>
      <c r="LA15" s="635">
        <f t="shared" si="242"/>
        <v>0</v>
      </c>
      <c r="LB15" s="635">
        <f t="shared" si="243"/>
        <v>0</v>
      </c>
      <c r="LC15" s="635">
        <f t="shared" si="243"/>
        <v>0</v>
      </c>
      <c r="LD15" s="635">
        <f t="shared" si="243"/>
        <v>0</v>
      </c>
      <c r="LE15" s="635">
        <f t="shared" si="243"/>
        <v>0</v>
      </c>
      <c r="LF15" s="635">
        <f t="shared" si="243"/>
        <v>0</v>
      </c>
      <c r="LG15" s="635">
        <f t="shared" si="243"/>
        <v>0</v>
      </c>
      <c r="LH15" s="635">
        <f t="shared" si="243"/>
        <v>0</v>
      </c>
      <c r="LI15" s="635">
        <f t="shared" si="243"/>
        <v>0</v>
      </c>
      <c r="LJ15" s="635">
        <f t="shared" si="243"/>
        <v>0</v>
      </c>
      <c r="LK15" s="635">
        <f t="shared" si="243"/>
        <v>0</v>
      </c>
      <c r="LL15" s="635">
        <f t="shared" si="244"/>
        <v>0</v>
      </c>
      <c r="LM15" s="635">
        <f t="shared" si="244"/>
        <v>0</v>
      </c>
      <c r="LN15" s="635">
        <f t="shared" si="244"/>
        <v>0</v>
      </c>
      <c r="LO15" s="635">
        <f t="shared" si="244"/>
        <v>0</v>
      </c>
      <c r="LP15" s="635">
        <f t="shared" si="244"/>
        <v>0</v>
      </c>
      <c r="LQ15" s="635" t="e">
        <f t="shared" si="244"/>
        <v>#DIV/0!</v>
      </c>
      <c r="LR15" s="635" t="e">
        <f t="shared" si="244"/>
        <v>#DIV/0!</v>
      </c>
      <c r="LS15" s="635" t="e">
        <f t="shared" si="244"/>
        <v>#DIV/0!</v>
      </c>
      <c r="LT15" s="635" t="e">
        <f t="shared" si="244"/>
        <v>#DIV/0!</v>
      </c>
      <c r="LU15" s="635" t="e">
        <f t="shared" si="244"/>
        <v>#DIV/0!</v>
      </c>
      <c r="LV15" s="635" t="e">
        <f t="shared" si="245"/>
        <v>#DIV/0!</v>
      </c>
      <c r="LW15" s="635" t="e">
        <f t="shared" si="245"/>
        <v>#DIV/0!</v>
      </c>
      <c r="LX15" s="635" t="e">
        <f t="shared" si="245"/>
        <v>#DIV/0!</v>
      </c>
      <c r="LY15" s="635" t="str">
        <f t="shared" si="245"/>
        <v/>
      </c>
      <c r="LZ15" s="635" t="str">
        <f t="shared" si="245"/>
        <v/>
      </c>
      <c r="MA15" s="635" t="str">
        <f t="shared" si="245"/>
        <v/>
      </c>
      <c r="MB15" s="635" t="str">
        <f t="shared" si="245"/>
        <v/>
      </c>
      <c r="MC15" s="635" t="str">
        <f t="shared" si="245"/>
        <v/>
      </c>
      <c r="MD15" s="635" t="str">
        <f t="shared" si="245"/>
        <v/>
      </c>
      <c r="ME15" s="635" t="str">
        <f t="shared" si="245"/>
        <v/>
      </c>
      <c r="MF15" s="635" t="str">
        <f t="shared" si="246"/>
        <v/>
      </c>
      <c r="MG15" s="635" t="str">
        <f t="shared" si="246"/>
        <v/>
      </c>
      <c r="MH15" s="635" t="str">
        <f t="shared" si="246"/>
        <v/>
      </c>
      <c r="MI15" s="635" t="str">
        <f t="shared" si="246"/>
        <v/>
      </c>
      <c r="MJ15" s="635" t="str">
        <f t="shared" si="246"/>
        <v/>
      </c>
      <c r="MK15" s="635" t="str">
        <f t="shared" si="246"/>
        <v/>
      </c>
      <c r="ML15" s="635" t="str">
        <f t="shared" si="246"/>
        <v/>
      </c>
      <c r="MM15" s="635" t="str">
        <f t="shared" si="246"/>
        <v/>
      </c>
      <c r="MN15" s="635" t="str">
        <f t="shared" si="246"/>
        <v/>
      </c>
      <c r="MO15" s="635" t="str">
        <f t="shared" si="246"/>
        <v/>
      </c>
      <c r="MP15" s="636" t="str">
        <f t="shared" si="246"/>
        <v/>
      </c>
      <c r="MQ15" s="626"/>
      <c r="MR15" s="565">
        <f t="shared" si="269"/>
        <v>8</v>
      </c>
      <c r="MS15" s="622" t="e">
        <f ca="1">+SUMPRODUCT(OFFSET(MU15,0,$MR15):OFFSET(MU15,MU15-1,$MR15),OFFSET($O15,0,0):OFFSET($O15,MU15-1,0))</f>
        <v>#DIV/0!</v>
      </c>
      <c r="MU15" s="568">
        <f t="shared" si="265"/>
        <v>55</v>
      </c>
      <c r="MV15" s="691" t="e">
        <f t="shared" ca="1" si="247"/>
        <v>#DIV/0!</v>
      </c>
      <c r="MW15" s="691" t="e">
        <f t="shared" ca="1" si="247"/>
        <v>#DIV/0!</v>
      </c>
      <c r="MX15" s="691" t="e">
        <f t="shared" ca="1" si="247"/>
        <v>#DIV/0!</v>
      </c>
      <c r="MY15" s="691" t="e">
        <f t="shared" ca="1" si="247"/>
        <v>#DIV/0!</v>
      </c>
      <c r="MZ15" s="691" t="e">
        <f t="shared" ca="1" si="247"/>
        <v>#DIV/0!</v>
      </c>
      <c r="NA15" s="691" t="e">
        <f t="shared" ca="1" si="247"/>
        <v>#DIV/0!</v>
      </c>
      <c r="NB15" s="691" t="e">
        <f t="shared" ca="1" si="247"/>
        <v>#DIV/0!</v>
      </c>
      <c r="NC15" s="691" t="e">
        <f t="shared" ca="1" si="247"/>
        <v>#DIV/0!</v>
      </c>
      <c r="ND15" s="691" t="str">
        <f t="shared" ca="1" si="247"/>
        <v/>
      </c>
      <c r="NE15" s="691" t="str">
        <f t="shared" ca="1" si="247"/>
        <v/>
      </c>
      <c r="NF15" s="691" t="str">
        <f t="shared" ca="1" si="248"/>
        <v/>
      </c>
      <c r="NG15" s="691" t="str">
        <f t="shared" ca="1" si="248"/>
        <v/>
      </c>
      <c r="NH15" s="691" t="str">
        <f t="shared" ca="1" si="248"/>
        <v/>
      </c>
      <c r="NI15" s="691" t="str">
        <f t="shared" ca="1" si="248"/>
        <v/>
      </c>
      <c r="NJ15" s="691" t="str">
        <f t="shared" ca="1" si="248"/>
        <v/>
      </c>
      <c r="NK15" s="691" t="str">
        <f t="shared" ca="1" si="248"/>
        <v/>
      </c>
      <c r="NL15" s="691" t="str">
        <f t="shared" ca="1" si="248"/>
        <v/>
      </c>
      <c r="NM15" s="691" t="str">
        <f t="shared" ca="1" si="248"/>
        <v/>
      </c>
      <c r="NN15" s="691" t="str">
        <f t="shared" ca="1" si="248"/>
        <v/>
      </c>
      <c r="NO15" s="691" t="str">
        <f t="shared" ca="1" si="248"/>
        <v/>
      </c>
      <c r="NP15" s="691" t="str">
        <f t="shared" ca="1" si="249"/>
        <v/>
      </c>
      <c r="NQ15" s="691" t="str">
        <f t="shared" ca="1" si="249"/>
        <v/>
      </c>
      <c r="NR15" s="691" t="str">
        <f t="shared" ca="1" si="249"/>
        <v/>
      </c>
      <c r="NS15" s="691" t="str">
        <f t="shared" ca="1" si="249"/>
        <v/>
      </c>
      <c r="NT15" s="691" t="str">
        <f t="shared" ca="1" si="249"/>
        <v/>
      </c>
      <c r="NU15" s="691" t="str">
        <f t="shared" ca="1" si="249"/>
        <v/>
      </c>
      <c r="NV15" s="691" t="str">
        <f t="shared" ca="1" si="249"/>
        <v/>
      </c>
      <c r="NW15" s="691" t="str">
        <f t="shared" ca="1" si="249"/>
        <v/>
      </c>
      <c r="NX15" s="691" t="str">
        <f t="shared" ca="1" si="249"/>
        <v/>
      </c>
      <c r="NY15" s="691" t="str">
        <f t="shared" ca="1" si="249"/>
        <v/>
      </c>
      <c r="NZ15" s="691" t="str">
        <f t="shared" ca="1" si="250"/>
        <v/>
      </c>
      <c r="OA15" s="691" t="str">
        <f t="shared" ca="1" si="250"/>
        <v/>
      </c>
      <c r="OB15" s="691" t="str">
        <f t="shared" ca="1" si="250"/>
        <v/>
      </c>
      <c r="OC15" s="691" t="str">
        <f t="shared" ca="1" si="250"/>
        <v/>
      </c>
      <c r="OD15" s="691" t="str">
        <f t="shared" ca="1" si="250"/>
        <v/>
      </c>
      <c r="OE15" s="691" t="str">
        <f t="shared" ca="1" si="250"/>
        <v/>
      </c>
      <c r="OF15" s="691" t="str">
        <f t="shared" ca="1" si="250"/>
        <v/>
      </c>
      <c r="OG15" s="691" t="str">
        <f t="shared" ca="1" si="250"/>
        <v/>
      </c>
      <c r="OH15" s="691" t="str">
        <f t="shared" ca="1" si="250"/>
        <v/>
      </c>
      <c r="OI15" s="691" t="str">
        <f t="shared" ca="1" si="250"/>
        <v/>
      </c>
      <c r="OJ15" s="691" t="str">
        <f t="shared" ca="1" si="251"/>
        <v/>
      </c>
      <c r="OK15" s="691" t="str">
        <f t="shared" ca="1" si="251"/>
        <v/>
      </c>
      <c r="OL15" s="691" t="str">
        <f t="shared" ca="1" si="251"/>
        <v/>
      </c>
      <c r="OM15" s="691" t="str">
        <f t="shared" ca="1" si="251"/>
        <v/>
      </c>
      <c r="ON15" s="691" t="str">
        <f t="shared" ca="1" si="251"/>
        <v/>
      </c>
      <c r="OO15" s="691" t="str">
        <f t="shared" ca="1" si="251"/>
        <v/>
      </c>
      <c r="OP15" s="691" t="str">
        <f t="shared" ca="1" si="251"/>
        <v/>
      </c>
      <c r="OQ15" s="691" t="str">
        <f t="shared" ca="1" si="251"/>
        <v/>
      </c>
      <c r="OR15" s="691" t="str">
        <f t="shared" ca="1" si="251"/>
        <v/>
      </c>
      <c r="OS15" s="691" t="str">
        <f t="shared" ca="1" si="251"/>
        <v/>
      </c>
      <c r="OT15" s="691" t="str">
        <f t="shared" ca="1" si="252"/>
        <v/>
      </c>
      <c r="OU15" s="691" t="str">
        <f t="shared" ca="1" si="252"/>
        <v/>
      </c>
      <c r="OV15" s="691" t="str">
        <f t="shared" ca="1" si="252"/>
        <v/>
      </c>
      <c r="OW15" s="691" t="str">
        <f t="shared" ca="1" si="252"/>
        <v/>
      </c>
      <c r="OX15" s="691" t="str">
        <f t="shared" ca="1" si="252"/>
        <v/>
      </c>
      <c r="OY15" s="691" t="str">
        <f t="shared" ca="1" si="252"/>
        <v/>
      </c>
      <c r="OZ15" s="691" t="str">
        <f t="shared" ca="1" si="252"/>
        <v/>
      </c>
      <c r="PA15" s="691" t="str">
        <f t="shared" ca="1" si="252"/>
        <v/>
      </c>
      <c r="PB15" s="691" t="str">
        <f t="shared" ca="1" si="252"/>
        <v/>
      </c>
      <c r="PC15" s="691" t="str">
        <f t="shared" ca="1" si="252"/>
        <v/>
      </c>
      <c r="PD15" s="691" t="str">
        <f t="shared" ca="1" si="253"/>
        <v/>
      </c>
      <c r="PE15" s="691" t="str">
        <f t="shared" ca="1" si="253"/>
        <v/>
      </c>
      <c r="PF15" s="691" t="str">
        <f t="shared" ca="1" si="253"/>
        <v/>
      </c>
      <c r="PG15" s="691" t="e">
        <f t="shared" ca="1" si="253"/>
        <v>#VALUE!</v>
      </c>
      <c r="PH15" s="691" t="e">
        <f t="shared" ca="1" si="253"/>
        <v>#VALUE!</v>
      </c>
      <c r="PI15" s="691" t="e">
        <f t="shared" ca="1" si="253"/>
        <v>#VALUE!</v>
      </c>
      <c r="PJ15" s="691" t="e">
        <f t="shared" ca="1" si="253"/>
        <v>#VALUE!</v>
      </c>
      <c r="PK15" s="691" t="e">
        <f t="shared" ca="1" si="253"/>
        <v>#VALUE!</v>
      </c>
      <c r="PL15" s="691" t="e">
        <f t="shared" ca="1" si="253"/>
        <v>#VALUE!</v>
      </c>
      <c r="PM15" s="691" t="e">
        <f t="shared" ca="1" si="253"/>
        <v>#VALUE!</v>
      </c>
      <c r="PN15" s="691" t="e">
        <f t="shared" ca="1" si="254"/>
        <v>#VALUE!</v>
      </c>
      <c r="PO15" s="691" t="e">
        <f t="shared" ca="1" si="254"/>
        <v>#VALUE!</v>
      </c>
      <c r="PP15" s="691" t="e">
        <f t="shared" ca="1" si="254"/>
        <v>#VALUE!</v>
      </c>
      <c r="PQ15" s="691" t="e">
        <f t="shared" ca="1" si="254"/>
        <v>#VALUE!</v>
      </c>
      <c r="PR15" s="691" t="e">
        <f t="shared" ca="1" si="254"/>
        <v>#VALUE!</v>
      </c>
      <c r="PS15" s="691" t="e">
        <f t="shared" ca="1" si="254"/>
        <v>#VALUE!</v>
      </c>
      <c r="PT15" s="691" t="e">
        <f t="shared" ca="1" si="254"/>
        <v>#VALUE!</v>
      </c>
      <c r="PU15" s="691" t="e">
        <f t="shared" ca="1" si="254"/>
        <v>#VALUE!</v>
      </c>
      <c r="PV15" s="691" t="e">
        <f t="shared" ca="1" si="254"/>
        <v>#VALUE!</v>
      </c>
      <c r="PW15" s="691" t="e">
        <f t="shared" ca="1" si="254"/>
        <v>#VALUE!</v>
      </c>
      <c r="PX15" s="691" t="e">
        <f t="shared" ca="1" si="254"/>
        <v>#VALUE!</v>
      </c>
      <c r="PY15" s="690"/>
      <c r="PZ15" s="690"/>
      <c r="QA15" s="690"/>
      <c r="QB15" s="690"/>
      <c r="QC15" s="690"/>
      <c r="QD15" s="690"/>
      <c r="QE15" s="690"/>
      <c r="QF15" s="690"/>
      <c r="QG15" s="575"/>
      <c r="QH15" s="575"/>
      <c r="QI15" s="575"/>
      <c r="QJ15" s="575"/>
      <c r="QK15" s="575"/>
      <c r="QL15" s="575"/>
      <c r="QM15" s="575"/>
      <c r="QN15" s="575"/>
      <c r="QO15" s="575"/>
      <c r="QP15" s="575"/>
      <c r="QQ15" s="575"/>
    </row>
    <row r="16" spans="1:462">
      <c r="A16" s="632">
        <f t="shared" si="266"/>
        <v>9</v>
      </c>
      <c r="B16" s="633">
        <f>+'User Entries'!G86</f>
        <v>0</v>
      </c>
      <c r="C16" s="633">
        <f t="shared" si="267"/>
        <v>0</v>
      </c>
      <c r="D16" s="759" t="e">
        <f>SUM($E$8:E16)</f>
        <v>#DIV/0!</v>
      </c>
      <c r="E16" s="759" t="e">
        <f t="shared" si="145"/>
        <v>#DIV/0!</v>
      </c>
      <c r="F16" s="627"/>
      <c r="G16" s="765"/>
      <c r="H16" s="622">
        <f t="shared" si="270"/>
        <v>54</v>
      </c>
      <c r="I16" s="632">
        <f t="shared" si="255"/>
        <v>9</v>
      </c>
      <c r="J16" s="640">
        <f>+'User Entries'!$F86</f>
        <v>0</v>
      </c>
      <c r="K16" s="640">
        <f>+'User Entries'!$J86</f>
        <v>0</v>
      </c>
      <c r="L16" s="676" t="e">
        <f t="shared" si="256"/>
        <v>#DIV/0!</v>
      </c>
      <c r="M16" s="656" t="str">
        <f>IFERROR(Summary_AttrorTotal!A26,"")</f>
        <v>2001 Q1</v>
      </c>
      <c r="N16" s="634">
        <f>+IFERROR((Summary_AttrorTotal!H26)*1000,0)</f>
        <v>732573</v>
      </c>
      <c r="O16" s="634">
        <f>+IFERROR((Summary_AttrorTotal!S26-Summary_AttrorTotal!H26)*1000,0)</f>
        <v>0</v>
      </c>
      <c r="P16" s="634" t="e">
        <f t="shared" ca="1" si="146"/>
        <v>#DIV/0!</v>
      </c>
      <c r="Q16" s="634">
        <f>IFERROR(Summary_AttrorTotal!J26*1000,0)</f>
        <v>732573</v>
      </c>
      <c r="R16" s="634" t="e">
        <f t="shared" ca="1" si="257"/>
        <v>#DIV/0!</v>
      </c>
      <c r="S16" s="634">
        <f>+IFERROR((Summary_AttrorTotal!S26-Summary_AttrorTotal!J26)*1000,0)</f>
        <v>0</v>
      </c>
      <c r="T16" s="634" t="e">
        <f t="shared" ca="1" si="258"/>
        <v>#DIV/0!</v>
      </c>
      <c r="U16" s="639"/>
      <c r="V16" s="634" t="e">
        <f t="shared" ca="1" si="259"/>
        <v>#DIV/0!</v>
      </c>
      <c r="W16" s="575" t="e">
        <f t="shared" ca="1" si="260"/>
        <v>#DIV/0!</v>
      </c>
      <c r="X16" s="649">
        <f t="shared" si="268"/>
        <v>54</v>
      </c>
      <c r="Y16" s="628">
        <f t="shared" si="147"/>
        <v>0</v>
      </c>
      <c r="Z16" s="628">
        <f t="shared" si="147"/>
        <v>0</v>
      </c>
      <c r="AA16" s="628">
        <f t="shared" si="272"/>
        <v>0</v>
      </c>
      <c r="AB16" s="628">
        <f t="shared" si="272"/>
        <v>0</v>
      </c>
      <c r="AC16" s="628">
        <f t="shared" si="272"/>
        <v>0</v>
      </c>
      <c r="AD16" s="628">
        <f t="shared" si="272"/>
        <v>0</v>
      </c>
      <c r="AE16" s="628">
        <f t="shared" si="272"/>
        <v>0</v>
      </c>
      <c r="AF16" s="628">
        <f t="shared" si="272"/>
        <v>0</v>
      </c>
      <c r="AG16" s="628">
        <f t="shared" si="272"/>
        <v>0</v>
      </c>
      <c r="AH16" s="628">
        <f t="shared" si="272"/>
        <v>0</v>
      </c>
      <c r="AI16" s="628">
        <f t="shared" si="272"/>
        <v>0</v>
      </c>
      <c r="AJ16" s="628">
        <f t="shared" si="272"/>
        <v>0</v>
      </c>
      <c r="AK16" s="628">
        <f t="shared" si="272"/>
        <v>0</v>
      </c>
      <c r="AL16" s="628">
        <f t="shared" si="272"/>
        <v>0</v>
      </c>
      <c r="AM16" s="628">
        <f t="shared" si="272"/>
        <v>0</v>
      </c>
      <c r="AN16" s="628">
        <f t="shared" si="272"/>
        <v>0</v>
      </c>
      <c r="AO16" s="628">
        <f t="shared" si="272"/>
        <v>0</v>
      </c>
      <c r="AP16" s="628">
        <f t="shared" si="272"/>
        <v>0</v>
      </c>
      <c r="AQ16" s="628">
        <f t="shared" si="272"/>
        <v>0</v>
      </c>
      <c r="AR16" s="628">
        <f t="shared" si="272"/>
        <v>0</v>
      </c>
      <c r="AS16" s="628">
        <f t="shared" si="272"/>
        <v>0</v>
      </c>
      <c r="AT16" s="628">
        <f t="shared" si="272"/>
        <v>0</v>
      </c>
      <c r="AU16" s="628">
        <f t="shared" si="272"/>
        <v>0</v>
      </c>
      <c r="AV16" s="628">
        <f t="shared" si="272"/>
        <v>0</v>
      </c>
      <c r="AW16" s="628">
        <f t="shared" si="272"/>
        <v>0</v>
      </c>
      <c r="AX16" s="628">
        <f t="shared" si="272"/>
        <v>0</v>
      </c>
      <c r="AY16" s="628">
        <f t="shared" si="272"/>
        <v>0</v>
      </c>
      <c r="AZ16" s="628">
        <f t="shared" si="272"/>
        <v>0</v>
      </c>
      <c r="BA16" s="628">
        <f t="shared" si="272"/>
        <v>0</v>
      </c>
      <c r="BB16" s="628">
        <f t="shared" si="272"/>
        <v>0</v>
      </c>
      <c r="BC16" s="628">
        <f t="shared" si="272"/>
        <v>0</v>
      </c>
      <c r="BD16" s="628">
        <f t="shared" si="272"/>
        <v>0</v>
      </c>
      <c r="BE16" s="628">
        <f t="shared" si="272"/>
        <v>0</v>
      </c>
      <c r="BF16" s="628">
        <f t="shared" si="272"/>
        <v>0</v>
      </c>
      <c r="BG16" s="628">
        <f t="shared" si="272"/>
        <v>0</v>
      </c>
      <c r="BH16" s="628">
        <f t="shared" si="272"/>
        <v>0</v>
      </c>
      <c r="BI16" s="628">
        <f t="shared" si="272"/>
        <v>0</v>
      </c>
      <c r="BJ16" s="628">
        <f t="shared" si="272"/>
        <v>0</v>
      </c>
      <c r="BK16" s="628">
        <f t="shared" si="272"/>
        <v>0</v>
      </c>
      <c r="BL16" s="628">
        <f t="shared" si="272"/>
        <v>0</v>
      </c>
      <c r="BM16" s="628">
        <f t="shared" si="272"/>
        <v>0</v>
      </c>
      <c r="BN16" s="628">
        <f t="shared" si="272"/>
        <v>0</v>
      </c>
      <c r="BO16" s="628">
        <f t="shared" si="272"/>
        <v>0</v>
      </c>
      <c r="BP16" s="628">
        <f t="shared" si="272"/>
        <v>0</v>
      </c>
      <c r="BQ16" s="628">
        <f t="shared" si="272"/>
        <v>0</v>
      </c>
      <c r="BR16" s="628">
        <f t="shared" si="272"/>
        <v>0</v>
      </c>
      <c r="BS16" s="628">
        <f t="shared" si="272"/>
        <v>0</v>
      </c>
      <c r="BT16" s="628">
        <f t="shared" si="272"/>
        <v>0</v>
      </c>
      <c r="BU16" s="628">
        <f t="shared" si="272"/>
        <v>0</v>
      </c>
      <c r="BV16" s="628">
        <f t="shared" si="272"/>
        <v>0</v>
      </c>
      <c r="BW16" s="628">
        <f t="shared" si="272"/>
        <v>0</v>
      </c>
      <c r="BX16" s="628">
        <f t="shared" si="272"/>
        <v>0</v>
      </c>
      <c r="BY16" s="628">
        <f t="shared" si="272"/>
        <v>0</v>
      </c>
      <c r="BZ16" s="628">
        <f t="shared" si="272"/>
        <v>0</v>
      </c>
      <c r="CA16" s="628">
        <f t="shared" si="272"/>
        <v>0</v>
      </c>
      <c r="CB16" s="628">
        <f t="shared" si="272"/>
        <v>0</v>
      </c>
      <c r="CC16" s="628">
        <f t="shared" si="272"/>
        <v>0</v>
      </c>
      <c r="CD16" s="628">
        <f t="shared" si="272"/>
        <v>0</v>
      </c>
      <c r="CE16" s="628">
        <f t="shared" si="272"/>
        <v>0</v>
      </c>
      <c r="CF16" s="628">
        <f t="shared" si="272"/>
        <v>0</v>
      </c>
      <c r="CG16" s="628">
        <f t="shared" si="272"/>
        <v>0</v>
      </c>
      <c r="CH16" s="628">
        <f t="shared" si="272"/>
        <v>0</v>
      </c>
      <c r="CI16" s="628">
        <f t="shared" si="272"/>
        <v>0</v>
      </c>
      <c r="CJ16" s="628" t="str">
        <f t="shared" si="272"/>
        <v/>
      </c>
      <c r="CK16" s="628" t="str">
        <f t="shared" si="272"/>
        <v/>
      </c>
      <c r="CL16" s="628" t="str">
        <f t="shared" ref="CL16:DA19" si="273">+IF(OR(CL$7="",$X16=""),"",IF($X16-CL$7&lt;=-1,IF(AND($X16&gt;=MATCH(100%,$D$8:$D$87,0),CL$7=$X16+1),100%,IFERROR(VLOOKUP(CL$7,$A$8:$E$87,5,FALSE)/(1-VLOOKUP($X16,$A$8:$E$87,4,FALSE)),0)),0))</f>
        <v/>
      </c>
      <c r="CM16" s="628" t="str">
        <f t="shared" si="273"/>
        <v/>
      </c>
      <c r="CN16" s="628" t="str">
        <f t="shared" si="273"/>
        <v/>
      </c>
      <c r="CO16" s="628" t="str">
        <f t="shared" si="273"/>
        <v/>
      </c>
      <c r="CP16" s="628" t="str">
        <f t="shared" si="273"/>
        <v/>
      </c>
      <c r="CQ16" s="628" t="str">
        <f t="shared" si="273"/>
        <v/>
      </c>
      <c r="CR16" s="628" t="str">
        <f t="shared" si="273"/>
        <v/>
      </c>
      <c r="CS16" s="628" t="str">
        <f t="shared" si="273"/>
        <v/>
      </c>
      <c r="CT16" s="628" t="str">
        <f t="shared" si="273"/>
        <v/>
      </c>
      <c r="CU16" s="628" t="str">
        <f t="shared" si="273"/>
        <v/>
      </c>
      <c r="CV16" s="628" t="str">
        <f t="shared" si="273"/>
        <v/>
      </c>
      <c r="CW16" s="628" t="str">
        <f t="shared" si="273"/>
        <v/>
      </c>
      <c r="CX16" s="628" t="str">
        <f t="shared" si="273"/>
        <v/>
      </c>
      <c r="CY16" s="628" t="str">
        <f t="shared" si="273"/>
        <v/>
      </c>
      <c r="CZ16" s="628" t="str">
        <f t="shared" si="273"/>
        <v/>
      </c>
      <c r="DA16" s="629" t="str">
        <f t="shared" si="273"/>
        <v/>
      </c>
      <c r="DB16" s="642"/>
      <c r="DC16" s="649">
        <f t="shared" si="262"/>
        <v>54</v>
      </c>
      <c r="DD16" s="668">
        <f t="shared" si="150"/>
        <v>0</v>
      </c>
      <c r="DE16" s="668">
        <f t="shared" si="150"/>
        <v>0</v>
      </c>
      <c r="DF16" s="668">
        <f t="shared" si="150"/>
        <v>0</v>
      </c>
      <c r="DG16" s="668">
        <f t="shared" si="150"/>
        <v>0</v>
      </c>
      <c r="DH16" s="668">
        <f t="shared" si="150"/>
        <v>0</v>
      </c>
      <c r="DI16" s="668">
        <f t="shared" si="150"/>
        <v>0</v>
      </c>
      <c r="DJ16" s="668">
        <f t="shared" si="150"/>
        <v>0</v>
      </c>
      <c r="DK16" s="668">
        <f t="shared" si="150"/>
        <v>0</v>
      </c>
      <c r="DL16" s="668">
        <f t="shared" si="150"/>
        <v>0</v>
      </c>
      <c r="DM16" s="668">
        <f t="shared" si="150"/>
        <v>0</v>
      </c>
      <c r="DN16" s="668">
        <f t="shared" si="151"/>
        <v>0</v>
      </c>
      <c r="DO16" s="668">
        <f t="shared" si="151"/>
        <v>0</v>
      </c>
      <c r="DP16" s="668">
        <f t="shared" si="151"/>
        <v>0</v>
      </c>
      <c r="DQ16" s="668">
        <f t="shared" si="151"/>
        <v>0</v>
      </c>
      <c r="DR16" s="668">
        <f t="shared" si="151"/>
        <v>0</v>
      </c>
      <c r="DS16" s="668">
        <f t="shared" si="151"/>
        <v>0</v>
      </c>
      <c r="DT16" s="668">
        <f t="shared" si="151"/>
        <v>0</v>
      </c>
      <c r="DU16" s="668">
        <f t="shared" si="151"/>
        <v>0</v>
      </c>
      <c r="DV16" s="668">
        <f t="shared" si="151"/>
        <v>0</v>
      </c>
      <c r="DW16" s="668">
        <f t="shared" si="151"/>
        <v>0</v>
      </c>
      <c r="DX16" s="668">
        <f t="shared" si="152"/>
        <v>0</v>
      </c>
      <c r="DY16" s="668">
        <f t="shared" si="152"/>
        <v>0</v>
      </c>
      <c r="DZ16" s="668">
        <f t="shared" si="152"/>
        <v>0</v>
      </c>
      <c r="EA16" s="668">
        <f t="shared" si="152"/>
        <v>0</v>
      </c>
      <c r="EB16" s="668">
        <f t="shared" si="152"/>
        <v>0</v>
      </c>
      <c r="EC16" s="668">
        <f t="shared" si="152"/>
        <v>0</v>
      </c>
      <c r="ED16" s="668">
        <f t="shared" si="152"/>
        <v>0</v>
      </c>
      <c r="EE16" s="668">
        <f t="shared" si="152"/>
        <v>0</v>
      </c>
      <c r="EF16" s="668">
        <f t="shared" si="152"/>
        <v>0</v>
      </c>
      <c r="EG16" s="668">
        <f t="shared" si="152"/>
        <v>0</v>
      </c>
      <c r="EH16" s="668">
        <f t="shared" si="153"/>
        <v>0</v>
      </c>
      <c r="EI16" s="668">
        <f t="shared" si="153"/>
        <v>0</v>
      </c>
      <c r="EJ16" s="668">
        <f t="shared" si="153"/>
        <v>0</v>
      </c>
      <c r="EK16" s="668">
        <f t="shared" si="153"/>
        <v>0</v>
      </c>
      <c r="EL16" s="668">
        <f t="shared" si="153"/>
        <v>0</v>
      </c>
      <c r="EM16" s="668">
        <f t="shared" si="153"/>
        <v>0</v>
      </c>
      <c r="EN16" s="668">
        <f t="shared" si="153"/>
        <v>0</v>
      </c>
      <c r="EO16" s="668">
        <f t="shared" si="153"/>
        <v>0</v>
      </c>
      <c r="EP16" s="668">
        <f t="shared" si="153"/>
        <v>0</v>
      </c>
      <c r="EQ16" s="668">
        <f t="shared" si="153"/>
        <v>0</v>
      </c>
      <c r="ER16" s="668">
        <f t="shared" si="154"/>
        <v>0</v>
      </c>
      <c r="ES16" s="668">
        <f t="shared" si="154"/>
        <v>0</v>
      </c>
      <c r="ET16" s="668">
        <f t="shared" si="154"/>
        <v>0</v>
      </c>
      <c r="EU16" s="668">
        <f t="shared" si="154"/>
        <v>0</v>
      </c>
      <c r="EV16" s="668">
        <f t="shared" si="154"/>
        <v>0</v>
      </c>
      <c r="EW16" s="668">
        <f t="shared" si="154"/>
        <v>0</v>
      </c>
      <c r="EX16" s="668">
        <f t="shared" si="154"/>
        <v>0</v>
      </c>
      <c r="EY16" s="668">
        <f t="shared" si="154"/>
        <v>0</v>
      </c>
      <c r="EZ16" s="668">
        <f t="shared" si="154"/>
        <v>0</v>
      </c>
      <c r="FA16" s="668">
        <f t="shared" si="154"/>
        <v>0</v>
      </c>
      <c r="FB16" s="668">
        <f t="shared" si="155"/>
        <v>0</v>
      </c>
      <c r="FC16" s="668">
        <f t="shared" si="155"/>
        <v>0</v>
      </c>
      <c r="FD16" s="668">
        <f t="shared" si="155"/>
        <v>0</v>
      </c>
      <c r="FE16" s="668">
        <f t="shared" si="155"/>
        <v>0</v>
      </c>
      <c r="FF16" s="668">
        <f t="shared" si="155"/>
        <v>0</v>
      </c>
      <c r="FG16" s="668">
        <f t="shared" si="155"/>
        <v>0</v>
      </c>
      <c r="FH16" s="668">
        <f t="shared" si="155"/>
        <v>0</v>
      </c>
      <c r="FI16" s="668">
        <f t="shared" si="155"/>
        <v>0</v>
      </c>
      <c r="FJ16" s="668">
        <f t="shared" si="155"/>
        <v>0</v>
      </c>
      <c r="FK16" s="668">
        <f t="shared" si="155"/>
        <v>0</v>
      </c>
      <c r="FL16" s="668">
        <f t="shared" si="156"/>
        <v>0</v>
      </c>
      <c r="FM16" s="668">
        <f t="shared" si="156"/>
        <v>0</v>
      </c>
      <c r="FN16" s="668">
        <f t="shared" si="156"/>
        <v>0</v>
      </c>
      <c r="FO16" s="668" t="str">
        <f t="shared" si="156"/>
        <v/>
      </c>
      <c r="FP16" s="668" t="str">
        <f t="shared" si="156"/>
        <v/>
      </c>
      <c r="FQ16" s="668" t="str">
        <f t="shared" si="156"/>
        <v/>
      </c>
      <c r="FR16" s="668" t="str">
        <f t="shared" si="156"/>
        <v/>
      </c>
      <c r="FS16" s="668" t="str">
        <f t="shared" si="156"/>
        <v/>
      </c>
      <c r="FT16" s="668" t="str">
        <f t="shared" si="156"/>
        <v/>
      </c>
      <c r="FU16" s="668" t="str">
        <f t="shared" si="156"/>
        <v/>
      </c>
      <c r="FV16" s="668" t="str">
        <f t="shared" si="157"/>
        <v/>
      </c>
      <c r="FW16" s="668" t="str">
        <f t="shared" si="157"/>
        <v/>
      </c>
      <c r="FX16" s="668" t="str">
        <f t="shared" si="157"/>
        <v/>
      </c>
      <c r="FY16" s="668" t="str">
        <f t="shared" si="157"/>
        <v/>
      </c>
      <c r="FZ16" s="668" t="str">
        <f t="shared" si="157"/>
        <v/>
      </c>
      <c r="GA16" s="668" t="str">
        <f t="shared" si="157"/>
        <v/>
      </c>
      <c r="GB16" s="668" t="str">
        <f t="shared" si="157"/>
        <v/>
      </c>
      <c r="GC16" s="668" t="str">
        <f t="shared" si="157"/>
        <v/>
      </c>
      <c r="GD16" s="668" t="str">
        <f t="shared" si="157"/>
        <v/>
      </c>
      <c r="GE16" s="668" t="str">
        <f t="shared" si="157"/>
        <v/>
      </c>
      <c r="GF16" s="669" t="str">
        <f t="shared" si="157"/>
        <v/>
      </c>
      <c r="GG16" s="626"/>
      <c r="GH16" s="649">
        <f t="shared" si="263"/>
        <v>54</v>
      </c>
      <c r="GI16" s="682">
        <f t="shared" ca="1" si="158"/>
        <v>0</v>
      </c>
      <c r="GJ16" s="682">
        <f t="shared" ca="1" si="159"/>
        <v>0</v>
      </c>
      <c r="GK16" s="682">
        <f t="shared" ca="1" si="160"/>
        <v>0</v>
      </c>
      <c r="GL16" s="682">
        <f t="shared" ca="1" si="161"/>
        <v>0</v>
      </c>
      <c r="GM16" s="682">
        <f t="shared" ca="1" si="162"/>
        <v>0</v>
      </c>
      <c r="GN16" s="682">
        <f t="shared" ca="1" si="163"/>
        <v>0</v>
      </c>
      <c r="GO16" s="682">
        <f t="shared" ca="1" si="164"/>
        <v>0</v>
      </c>
      <c r="GP16" s="682">
        <f t="shared" ca="1" si="165"/>
        <v>0</v>
      </c>
      <c r="GQ16" s="682">
        <f t="shared" ca="1" si="166"/>
        <v>0</v>
      </c>
      <c r="GR16" s="682">
        <f t="shared" ca="1" si="167"/>
        <v>0</v>
      </c>
      <c r="GS16" s="682">
        <f t="shared" ca="1" si="168"/>
        <v>0</v>
      </c>
      <c r="GT16" s="682">
        <f t="shared" ca="1" si="169"/>
        <v>0</v>
      </c>
      <c r="GU16" s="682">
        <f t="shared" ca="1" si="170"/>
        <v>0</v>
      </c>
      <c r="GV16" s="682">
        <f t="shared" ca="1" si="171"/>
        <v>0</v>
      </c>
      <c r="GW16" s="682">
        <f t="shared" ca="1" si="172"/>
        <v>0</v>
      </c>
      <c r="GX16" s="682">
        <f t="shared" ca="1" si="173"/>
        <v>0</v>
      </c>
      <c r="GY16" s="682">
        <f t="shared" ca="1" si="174"/>
        <v>0</v>
      </c>
      <c r="GZ16" s="682">
        <f t="shared" ca="1" si="175"/>
        <v>0</v>
      </c>
      <c r="HA16" s="682">
        <f t="shared" ca="1" si="176"/>
        <v>0</v>
      </c>
      <c r="HB16" s="682">
        <f t="shared" ca="1" si="177"/>
        <v>0</v>
      </c>
      <c r="HC16" s="682">
        <f t="shared" ca="1" si="178"/>
        <v>0</v>
      </c>
      <c r="HD16" s="682">
        <f t="shared" ca="1" si="179"/>
        <v>0</v>
      </c>
      <c r="HE16" s="682">
        <f t="shared" ca="1" si="180"/>
        <v>0</v>
      </c>
      <c r="HF16" s="682">
        <f t="shared" ca="1" si="181"/>
        <v>0</v>
      </c>
      <c r="HG16" s="682">
        <f t="shared" ca="1" si="182"/>
        <v>0</v>
      </c>
      <c r="HH16" s="682">
        <f t="shared" ca="1" si="183"/>
        <v>0</v>
      </c>
      <c r="HI16" s="682">
        <f t="shared" ca="1" si="184"/>
        <v>0</v>
      </c>
      <c r="HJ16" s="682">
        <f t="shared" ca="1" si="185"/>
        <v>0</v>
      </c>
      <c r="HK16" s="682">
        <f t="shared" ca="1" si="186"/>
        <v>0</v>
      </c>
      <c r="HL16" s="682">
        <f t="shared" ca="1" si="187"/>
        <v>0</v>
      </c>
      <c r="HM16" s="682">
        <f t="shared" ca="1" si="188"/>
        <v>0</v>
      </c>
      <c r="HN16" s="682">
        <f t="shared" ca="1" si="189"/>
        <v>0</v>
      </c>
      <c r="HO16" s="682">
        <f t="shared" ca="1" si="190"/>
        <v>0</v>
      </c>
      <c r="HP16" s="682">
        <f t="shared" ca="1" si="191"/>
        <v>0</v>
      </c>
      <c r="HQ16" s="682">
        <f t="shared" ca="1" si="192"/>
        <v>0</v>
      </c>
      <c r="HR16" s="682">
        <f t="shared" ca="1" si="193"/>
        <v>0</v>
      </c>
      <c r="HS16" s="682">
        <f t="shared" ca="1" si="194"/>
        <v>0</v>
      </c>
      <c r="HT16" s="682">
        <f t="shared" ca="1" si="195"/>
        <v>0</v>
      </c>
      <c r="HU16" s="682">
        <f t="shared" ca="1" si="196"/>
        <v>0</v>
      </c>
      <c r="HV16" s="682">
        <f t="shared" ca="1" si="197"/>
        <v>0</v>
      </c>
      <c r="HW16" s="682">
        <f t="shared" ca="1" si="198"/>
        <v>0</v>
      </c>
      <c r="HX16" s="682">
        <f t="shared" ca="1" si="199"/>
        <v>0</v>
      </c>
      <c r="HY16" s="682">
        <f t="shared" ca="1" si="200"/>
        <v>0</v>
      </c>
      <c r="HZ16" s="682">
        <f t="shared" ca="1" si="201"/>
        <v>0</v>
      </c>
      <c r="IA16" s="682">
        <f t="shared" ca="1" si="202"/>
        <v>0</v>
      </c>
      <c r="IB16" s="682">
        <f t="shared" ca="1" si="203"/>
        <v>0</v>
      </c>
      <c r="IC16" s="682">
        <f t="shared" ca="1" si="204"/>
        <v>0</v>
      </c>
      <c r="ID16" s="682">
        <f t="shared" ca="1" si="205"/>
        <v>0</v>
      </c>
      <c r="IE16" s="682">
        <f t="shared" ca="1" si="206"/>
        <v>0</v>
      </c>
      <c r="IF16" s="682">
        <f t="shared" ca="1" si="207"/>
        <v>0</v>
      </c>
      <c r="IG16" s="682">
        <f t="shared" ca="1" si="208"/>
        <v>0</v>
      </c>
      <c r="IH16" s="682">
        <f t="shared" ca="1" si="209"/>
        <v>0</v>
      </c>
      <c r="II16" s="682">
        <f t="shared" ca="1" si="210"/>
        <v>0</v>
      </c>
      <c r="IJ16" s="682">
        <f t="shared" ca="1" si="211"/>
        <v>0</v>
      </c>
      <c r="IK16" s="662" t="e">
        <f t="shared" ca="1" si="212"/>
        <v>#DIV/0!</v>
      </c>
      <c r="IL16" s="662" t="e">
        <f t="shared" ca="1" si="213"/>
        <v>#DIV/0!</v>
      </c>
      <c r="IM16" s="662" t="e">
        <f t="shared" ca="1" si="214"/>
        <v>#DIV/0!</v>
      </c>
      <c r="IN16" s="662" t="e">
        <f t="shared" ca="1" si="215"/>
        <v>#DIV/0!</v>
      </c>
      <c r="IO16" s="662" t="e">
        <f t="shared" ca="1" si="216"/>
        <v>#DIV/0!</v>
      </c>
      <c r="IP16" s="662" t="e">
        <f t="shared" ca="1" si="217"/>
        <v>#DIV/0!</v>
      </c>
      <c r="IQ16" s="662" t="e">
        <f t="shared" ca="1" si="218"/>
        <v>#DIV/0!</v>
      </c>
      <c r="IR16" s="662" t="e">
        <f t="shared" ca="1" si="219"/>
        <v>#DIV/0!</v>
      </c>
      <c r="IS16" s="662" t="e">
        <f t="shared" ca="1" si="220"/>
        <v>#DIV/0!</v>
      </c>
      <c r="IT16" s="662" t="str">
        <f t="shared" ca="1" si="221"/>
        <v/>
      </c>
      <c r="IU16" s="662" t="str">
        <f t="shared" ca="1" si="222"/>
        <v/>
      </c>
      <c r="IV16" s="662" t="str">
        <f t="shared" ca="1" si="223"/>
        <v/>
      </c>
      <c r="IW16" s="662" t="str">
        <f t="shared" ca="1" si="224"/>
        <v/>
      </c>
      <c r="IX16" s="662" t="str">
        <f t="shared" ca="1" si="225"/>
        <v/>
      </c>
      <c r="IY16" s="662" t="str">
        <f t="shared" ca="1" si="226"/>
        <v/>
      </c>
      <c r="IZ16" s="662" t="str">
        <f t="shared" ca="1" si="227"/>
        <v/>
      </c>
      <c r="JA16" s="662" t="str">
        <f t="shared" ca="1" si="228"/>
        <v/>
      </c>
      <c r="JB16" s="662" t="str">
        <f t="shared" ca="1" si="229"/>
        <v/>
      </c>
      <c r="JC16" s="662" t="str">
        <f t="shared" ca="1" si="230"/>
        <v/>
      </c>
      <c r="JD16" s="662" t="str">
        <f t="shared" ca="1" si="231"/>
        <v/>
      </c>
      <c r="JE16" s="662" t="str">
        <f t="shared" ca="1" si="232"/>
        <v/>
      </c>
      <c r="JF16" s="662" t="str">
        <f t="shared" ca="1" si="233"/>
        <v/>
      </c>
      <c r="JG16" s="662" t="str">
        <f t="shared" ca="1" si="234"/>
        <v/>
      </c>
      <c r="JH16" s="662" t="str">
        <f t="shared" ca="1" si="235"/>
        <v/>
      </c>
      <c r="JI16" s="662" t="str">
        <f t="shared" ca="1" si="236"/>
        <v/>
      </c>
      <c r="JJ16" s="662" t="str">
        <f t="shared" ca="1" si="237"/>
        <v/>
      </c>
      <c r="JK16" s="663" t="str">
        <f t="shared" ca="1" si="238"/>
        <v/>
      </c>
      <c r="JL16" s="626"/>
      <c r="JM16" s="649">
        <f t="shared" si="264"/>
        <v>54</v>
      </c>
      <c r="JN16" s="635">
        <f t="shared" si="239"/>
        <v>0</v>
      </c>
      <c r="JO16" s="635">
        <f t="shared" si="239"/>
        <v>0</v>
      </c>
      <c r="JP16" s="635">
        <f t="shared" si="239"/>
        <v>0</v>
      </c>
      <c r="JQ16" s="635">
        <f t="shared" si="239"/>
        <v>0</v>
      </c>
      <c r="JR16" s="635">
        <f t="shared" si="239"/>
        <v>0</v>
      </c>
      <c r="JS16" s="635">
        <f t="shared" si="239"/>
        <v>0</v>
      </c>
      <c r="JT16" s="635">
        <f t="shared" si="239"/>
        <v>0</v>
      </c>
      <c r="JU16" s="635">
        <f t="shared" si="239"/>
        <v>0</v>
      </c>
      <c r="JV16" s="635">
        <f t="shared" si="239"/>
        <v>0</v>
      </c>
      <c r="JW16" s="635">
        <f t="shared" si="239"/>
        <v>0</v>
      </c>
      <c r="JX16" s="635">
        <f t="shared" si="240"/>
        <v>0</v>
      </c>
      <c r="JY16" s="635">
        <f t="shared" si="240"/>
        <v>0</v>
      </c>
      <c r="JZ16" s="635">
        <f t="shared" si="240"/>
        <v>0</v>
      </c>
      <c r="KA16" s="635">
        <f t="shared" si="240"/>
        <v>0</v>
      </c>
      <c r="KB16" s="635">
        <f t="shared" si="240"/>
        <v>0</v>
      </c>
      <c r="KC16" s="635">
        <f t="shared" si="240"/>
        <v>0</v>
      </c>
      <c r="KD16" s="635">
        <f t="shared" si="240"/>
        <v>0</v>
      </c>
      <c r="KE16" s="635">
        <f t="shared" si="240"/>
        <v>0</v>
      </c>
      <c r="KF16" s="635">
        <f t="shared" si="240"/>
        <v>0</v>
      </c>
      <c r="KG16" s="635">
        <f t="shared" si="240"/>
        <v>0</v>
      </c>
      <c r="KH16" s="635">
        <f t="shared" si="241"/>
        <v>0</v>
      </c>
      <c r="KI16" s="635">
        <f t="shared" si="241"/>
        <v>0</v>
      </c>
      <c r="KJ16" s="635">
        <f t="shared" si="241"/>
        <v>0</v>
      </c>
      <c r="KK16" s="635">
        <f t="shared" si="241"/>
        <v>0</v>
      </c>
      <c r="KL16" s="635">
        <f t="shared" si="241"/>
        <v>0</v>
      </c>
      <c r="KM16" s="635">
        <f t="shared" si="241"/>
        <v>0</v>
      </c>
      <c r="KN16" s="635">
        <f t="shared" si="241"/>
        <v>0</v>
      </c>
      <c r="KO16" s="635">
        <f t="shared" si="241"/>
        <v>0</v>
      </c>
      <c r="KP16" s="635">
        <f t="shared" si="241"/>
        <v>0</v>
      </c>
      <c r="KQ16" s="635">
        <f t="shared" si="241"/>
        <v>0</v>
      </c>
      <c r="KR16" s="635">
        <f t="shared" si="242"/>
        <v>0</v>
      </c>
      <c r="KS16" s="635">
        <f t="shared" si="242"/>
        <v>0</v>
      </c>
      <c r="KT16" s="635">
        <f t="shared" si="242"/>
        <v>0</v>
      </c>
      <c r="KU16" s="635">
        <f t="shared" si="242"/>
        <v>0</v>
      </c>
      <c r="KV16" s="635">
        <f t="shared" si="242"/>
        <v>0</v>
      </c>
      <c r="KW16" s="635">
        <f t="shared" si="242"/>
        <v>0</v>
      </c>
      <c r="KX16" s="635">
        <f t="shared" si="242"/>
        <v>0</v>
      </c>
      <c r="KY16" s="635">
        <f t="shared" si="242"/>
        <v>0</v>
      </c>
      <c r="KZ16" s="635">
        <f t="shared" si="242"/>
        <v>0</v>
      </c>
      <c r="LA16" s="635">
        <f t="shared" si="242"/>
        <v>0</v>
      </c>
      <c r="LB16" s="635">
        <f t="shared" si="243"/>
        <v>0</v>
      </c>
      <c r="LC16" s="635">
        <f t="shared" si="243"/>
        <v>0</v>
      </c>
      <c r="LD16" s="635">
        <f t="shared" si="243"/>
        <v>0</v>
      </c>
      <c r="LE16" s="635">
        <f t="shared" si="243"/>
        <v>0</v>
      </c>
      <c r="LF16" s="635">
        <f t="shared" si="243"/>
        <v>0</v>
      </c>
      <c r="LG16" s="635">
        <f t="shared" si="243"/>
        <v>0</v>
      </c>
      <c r="LH16" s="635">
        <f t="shared" si="243"/>
        <v>0</v>
      </c>
      <c r="LI16" s="635">
        <f t="shared" si="243"/>
        <v>0</v>
      </c>
      <c r="LJ16" s="635">
        <f t="shared" si="243"/>
        <v>0</v>
      </c>
      <c r="LK16" s="635">
        <f t="shared" si="243"/>
        <v>0</v>
      </c>
      <c r="LL16" s="635">
        <f t="shared" si="244"/>
        <v>0</v>
      </c>
      <c r="LM16" s="635">
        <f t="shared" si="244"/>
        <v>0</v>
      </c>
      <c r="LN16" s="635">
        <f t="shared" si="244"/>
        <v>0</v>
      </c>
      <c r="LO16" s="635">
        <f t="shared" si="244"/>
        <v>0</v>
      </c>
      <c r="LP16" s="635" t="e">
        <f t="shared" si="244"/>
        <v>#DIV/0!</v>
      </c>
      <c r="LQ16" s="635" t="e">
        <f t="shared" si="244"/>
        <v>#DIV/0!</v>
      </c>
      <c r="LR16" s="635" t="e">
        <f t="shared" si="244"/>
        <v>#DIV/0!</v>
      </c>
      <c r="LS16" s="635" t="e">
        <f t="shared" si="244"/>
        <v>#DIV/0!</v>
      </c>
      <c r="LT16" s="635" t="e">
        <f t="shared" si="244"/>
        <v>#DIV/0!</v>
      </c>
      <c r="LU16" s="635" t="e">
        <f t="shared" si="244"/>
        <v>#DIV/0!</v>
      </c>
      <c r="LV16" s="635" t="e">
        <f t="shared" si="245"/>
        <v>#DIV/0!</v>
      </c>
      <c r="LW16" s="635" t="e">
        <f t="shared" si="245"/>
        <v>#DIV/0!</v>
      </c>
      <c r="LX16" s="635" t="e">
        <f t="shared" si="245"/>
        <v>#DIV/0!</v>
      </c>
      <c r="LY16" s="635" t="str">
        <f t="shared" si="245"/>
        <v/>
      </c>
      <c r="LZ16" s="635" t="str">
        <f t="shared" si="245"/>
        <v/>
      </c>
      <c r="MA16" s="635" t="str">
        <f t="shared" si="245"/>
        <v/>
      </c>
      <c r="MB16" s="635" t="str">
        <f t="shared" si="245"/>
        <v/>
      </c>
      <c r="MC16" s="635" t="str">
        <f t="shared" si="245"/>
        <v/>
      </c>
      <c r="MD16" s="635" t="str">
        <f t="shared" si="245"/>
        <v/>
      </c>
      <c r="ME16" s="635" t="str">
        <f t="shared" si="245"/>
        <v/>
      </c>
      <c r="MF16" s="635" t="str">
        <f t="shared" si="246"/>
        <v/>
      </c>
      <c r="MG16" s="635" t="str">
        <f t="shared" si="246"/>
        <v/>
      </c>
      <c r="MH16" s="635" t="str">
        <f t="shared" si="246"/>
        <v/>
      </c>
      <c r="MI16" s="635" t="str">
        <f t="shared" si="246"/>
        <v/>
      </c>
      <c r="MJ16" s="635" t="str">
        <f t="shared" si="246"/>
        <v/>
      </c>
      <c r="MK16" s="635" t="str">
        <f t="shared" si="246"/>
        <v/>
      </c>
      <c r="ML16" s="635" t="str">
        <f t="shared" si="246"/>
        <v/>
      </c>
      <c r="MM16" s="635" t="str">
        <f t="shared" si="246"/>
        <v/>
      </c>
      <c r="MN16" s="635" t="str">
        <f t="shared" si="246"/>
        <v/>
      </c>
      <c r="MO16" s="635" t="str">
        <f t="shared" si="246"/>
        <v/>
      </c>
      <c r="MP16" s="636" t="str">
        <f t="shared" si="246"/>
        <v/>
      </c>
      <c r="MQ16" s="626"/>
      <c r="MR16" s="565">
        <f t="shared" si="269"/>
        <v>9</v>
      </c>
      <c r="MS16" s="622" t="e">
        <f ca="1">+SUMPRODUCT(OFFSET(MU16,0,$MR16):OFFSET(MU16,MU16-1,$MR16),OFFSET($O16,0,0):OFFSET($O16,MU16-1,0))</f>
        <v>#DIV/0!</v>
      </c>
      <c r="MU16" s="568">
        <f t="shared" si="265"/>
        <v>54</v>
      </c>
      <c r="MV16" s="691" t="e">
        <f t="shared" ca="1" si="247"/>
        <v>#DIV/0!</v>
      </c>
      <c r="MW16" s="691" t="e">
        <f t="shared" ca="1" si="247"/>
        <v>#DIV/0!</v>
      </c>
      <c r="MX16" s="691" t="e">
        <f t="shared" ca="1" si="247"/>
        <v>#DIV/0!</v>
      </c>
      <c r="MY16" s="691" t="e">
        <f t="shared" ca="1" si="247"/>
        <v>#DIV/0!</v>
      </c>
      <c r="MZ16" s="691" t="e">
        <f t="shared" ca="1" si="247"/>
        <v>#DIV/0!</v>
      </c>
      <c r="NA16" s="691" t="e">
        <f t="shared" ca="1" si="247"/>
        <v>#DIV/0!</v>
      </c>
      <c r="NB16" s="691" t="e">
        <f t="shared" ca="1" si="247"/>
        <v>#DIV/0!</v>
      </c>
      <c r="NC16" s="691" t="e">
        <f t="shared" ca="1" si="247"/>
        <v>#DIV/0!</v>
      </c>
      <c r="ND16" s="691" t="e">
        <f t="shared" ca="1" si="247"/>
        <v>#DIV/0!</v>
      </c>
      <c r="NE16" s="691" t="str">
        <f t="shared" ca="1" si="247"/>
        <v/>
      </c>
      <c r="NF16" s="691" t="str">
        <f t="shared" ca="1" si="248"/>
        <v/>
      </c>
      <c r="NG16" s="691" t="str">
        <f t="shared" ca="1" si="248"/>
        <v/>
      </c>
      <c r="NH16" s="691" t="str">
        <f t="shared" ca="1" si="248"/>
        <v/>
      </c>
      <c r="NI16" s="691" t="str">
        <f t="shared" ca="1" si="248"/>
        <v/>
      </c>
      <c r="NJ16" s="691" t="str">
        <f t="shared" ca="1" si="248"/>
        <v/>
      </c>
      <c r="NK16" s="691" t="str">
        <f t="shared" ca="1" si="248"/>
        <v/>
      </c>
      <c r="NL16" s="691" t="str">
        <f t="shared" ca="1" si="248"/>
        <v/>
      </c>
      <c r="NM16" s="691" t="str">
        <f t="shared" ca="1" si="248"/>
        <v/>
      </c>
      <c r="NN16" s="691" t="str">
        <f t="shared" ca="1" si="248"/>
        <v/>
      </c>
      <c r="NO16" s="691" t="str">
        <f t="shared" ca="1" si="248"/>
        <v/>
      </c>
      <c r="NP16" s="691" t="str">
        <f t="shared" ca="1" si="249"/>
        <v/>
      </c>
      <c r="NQ16" s="691" t="str">
        <f t="shared" ca="1" si="249"/>
        <v/>
      </c>
      <c r="NR16" s="691" t="str">
        <f t="shared" ca="1" si="249"/>
        <v/>
      </c>
      <c r="NS16" s="691" t="str">
        <f t="shared" ca="1" si="249"/>
        <v/>
      </c>
      <c r="NT16" s="691" t="str">
        <f t="shared" ca="1" si="249"/>
        <v/>
      </c>
      <c r="NU16" s="691" t="str">
        <f t="shared" ca="1" si="249"/>
        <v/>
      </c>
      <c r="NV16" s="691" t="str">
        <f t="shared" ca="1" si="249"/>
        <v/>
      </c>
      <c r="NW16" s="691" t="str">
        <f t="shared" ca="1" si="249"/>
        <v/>
      </c>
      <c r="NX16" s="691" t="str">
        <f t="shared" ca="1" si="249"/>
        <v/>
      </c>
      <c r="NY16" s="691" t="str">
        <f t="shared" ca="1" si="249"/>
        <v/>
      </c>
      <c r="NZ16" s="691" t="str">
        <f t="shared" ca="1" si="250"/>
        <v/>
      </c>
      <c r="OA16" s="691" t="str">
        <f t="shared" ca="1" si="250"/>
        <v/>
      </c>
      <c r="OB16" s="691" t="str">
        <f t="shared" ca="1" si="250"/>
        <v/>
      </c>
      <c r="OC16" s="691" t="str">
        <f t="shared" ca="1" si="250"/>
        <v/>
      </c>
      <c r="OD16" s="691" t="str">
        <f t="shared" ca="1" si="250"/>
        <v/>
      </c>
      <c r="OE16" s="691" t="str">
        <f t="shared" ca="1" si="250"/>
        <v/>
      </c>
      <c r="OF16" s="691" t="str">
        <f t="shared" ca="1" si="250"/>
        <v/>
      </c>
      <c r="OG16" s="691" t="str">
        <f t="shared" ca="1" si="250"/>
        <v/>
      </c>
      <c r="OH16" s="691" t="str">
        <f t="shared" ca="1" si="250"/>
        <v/>
      </c>
      <c r="OI16" s="691" t="str">
        <f t="shared" ca="1" si="250"/>
        <v/>
      </c>
      <c r="OJ16" s="691" t="str">
        <f t="shared" ca="1" si="251"/>
        <v/>
      </c>
      <c r="OK16" s="691" t="str">
        <f t="shared" ca="1" si="251"/>
        <v/>
      </c>
      <c r="OL16" s="691" t="str">
        <f t="shared" ca="1" si="251"/>
        <v/>
      </c>
      <c r="OM16" s="691" t="str">
        <f t="shared" ca="1" si="251"/>
        <v/>
      </c>
      <c r="ON16" s="691" t="str">
        <f t="shared" ca="1" si="251"/>
        <v/>
      </c>
      <c r="OO16" s="691" t="str">
        <f t="shared" ca="1" si="251"/>
        <v/>
      </c>
      <c r="OP16" s="691" t="str">
        <f t="shared" ca="1" si="251"/>
        <v/>
      </c>
      <c r="OQ16" s="691" t="str">
        <f t="shared" ca="1" si="251"/>
        <v/>
      </c>
      <c r="OR16" s="691" t="str">
        <f t="shared" ca="1" si="251"/>
        <v/>
      </c>
      <c r="OS16" s="691" t="str">
        <f t="shared" ca="1" si="251"/>
        <v/>
      </c>
      <c r="OT16" s="691" t="str">
        <f t="shared" ca="1" si="252"/>
        <v/>
      </c>
      <c r="OU16" s="691" t="str">
        <f t="shared" ca="1" si="252"/>
        <v/>
      </c>
      <c r="OV16" s="691" t="str">
        <f t="shared" ca="1" si="252"/>
        <v/>
      </c>
      <c r="OW16" s="691" t="str">
        <f t="shared" ca="1" si="252"/>
        <v/>
      </c>
      <c r="OX16" s="691" t="str">
        <f t="shared" ca="1" si="252"/>
        <v/>
      </c>
      <c r="OY16" s="691" t="str">
        <f t="shared" ca="1" si="252"/>
        <v/>
      </c>
      <c r="OZ16" s="691" t="str">
        <f t="shared" ca="1" si="252"/>
        <v/>
      </c>
      <c r="PA16" s="691" t="str">
        <f t="shared" ca="1" si="252"/>
        <v/>
      </c>
      <c r="PB16" s="691" t="str">
        <f t="shared" ca="1" si="252"/>
        <v/>
      </c>
      <c r="PC16" s="691" t="str">
        <f t="shared" ca="1" si="252"/>
        <v/>
      </c>
      <c r="PD16" s="691" t="str">
        <f t="shared" ca="1" si="253"/>
        <v/>
      </c>
      <c r="PE16" s="691" t="str">
        <f t="shared" ca="1" si="253"/>
        <v/>
      </c>
      <c r="PF16" s="691" t="str">
        <f t="shared" ca="1" si="253"/>
        <v/>
      </c>
      <c r="PG16" s="691" t="e">
        <f t="shared" ca="1" si="253"/>
        <v>#VALUE!</v>
      </c>
      <c r="PH16" s="691" t="e">
        <f t="shared" ca="1" si="253"/>
        <v>#VALUE!</v>
      </c>
      <c r="PI16" s="691" t="e">
        <f t="shared" ca="1" si="253"/>
        <v>#VALUE!</v>
      </c>
      <c r="PJ16" s="691" t="e">
        <f t="shared" ca="1" si="253"/>
        <v>#VALUE!</v>
      </c>
      <c r="PK16" s="691" t="e">
        <f t="shared" ca="1" si="253"/>
        <v>#VALUE!</v>
      </c>
      <c r="PL16" s="691" t="e">
        <f t="shared" ca="1" si="253"/>
        <v>#VALUE!</v>
      </c>
      <c r="PM16" s="691" t="e">
        <f t="shared" ca="1" si="253"/>
        <v>#VALUE!</v>
      </c>
      <c r="PN16" s="691" t="e">
        <f t="shared" ca="1" si="254"/>
        <v>#VALUE!</v>
      </c>
      <c r="PO16" s="691" t="e">
        <f t="shared" ca="1" si="254"/>
        <v>#VALUE!</v>
      </c>
      <c r="PP16" s="691" t="e">
        <f t="shared" ca="1" si="254"/>
        <v>#VALUE!</v>
      </c>
      <c r="PQ16" s="691" t="e">
        <f t="shared" ca="1" si="254"/>
        <v>#VALUE!</v>
      </c>
      <c r="PR16" s="691" t="e">
        <f t="shared" ca="1" si="254"/>
        <v>#VALUE!</v>
      </c>
      <c r="PS16" s="691" t="e">
        <f t="shared" ca="1" si="254"/>
        <v>#VALUE!</v>
      </c>
      <c r="PT16" s="691" t="e">
        <f t="shared" ca="1" si="254"/>
        <v>#VALUE!</v>
      </c>
      <c r="PU16" s="691" t="e">
        <f t="shared" ca="1" si="254"/>
        <v>#VALUE!</v>
      </c>
      <c r="PV16" s="691" t="e">
        <f t="shared" ca="1" si="254"/>
        <v>#VALUE!</v>
      </c>
      <c r="PW16" s="691" t="e">
        <f t="shared" ca="1" si="254"/>
        <v>#VALUE!</v>
      </c>
      <c r="PX16" s="691" t="e">
        <f t="shared" ca="1" si="254"/>
        <v>#VALUE!</v>
      </c>
      <c r="PY16" s="690"/>
      <c r="PZ16" s="690"/>
      <c r="QA16" s="690"/>
      <c r="QB16" s="690"/>
      <c r="QC16" s="690"/>
      <c r="QD16" s="690"/>
      <c r="QE16" s="690"/>
      <c r="QF16" s="690"/>
      <c r="QG16" s="575"/>
      <c r="QH16" s="575"/>
      <c r="QI16" s="575"/>
      <c r="QJ16" s="575"/>
      <c r="QK16" s="575"/>
      <c r="QL16" s="575"/>
      <c r="QM16" s="575"/>
      <c r="QN16" s="575"/>
      <c r="QO16" s="575"/>
      <c r="QP16" s="575"/>
      <c r="QQ16" s="575"/>
    </row>
    <row r="17" spans="1:459">
      <c r="A17" s="632">
        <f t="shared" si="266"/>
        <v>10</v>
      </c>
      <c r="B17" s="633">
        <f>+'User Entries'!G87</f>
        <v>0</v>
      </c>
      <c r="C17" s="633">
        <f t="shared" si="267"/>
        <v>0</v>
      </c>
      <c r="D17" s="759" t="e">
        <f>SUM($E$8:E17)</f>
        <v>#DIV/0!</v>
      </c>
      <c r="E17" s="759" t="e">
        <f t="shared" si="145"/>
        <v>#DIV/0!</v>
      </c>
      <c r="F17" s="627"/>
      <c r="G17" s="765"/>
      <c r="H17" s="622">
        <f t="shared" si="270"/>
        <v>53</v>
      </c>
      <c r="I17" s="632">
        <f t="shared" si="255"/>
        <v>10</v>
      </c>
      <c r="J17" s="640">
        <f>+'User Entries'!$F87</f>
        <v>0</v>
      </c>
      <c r="K17" s="640">
        <f>+'User Entries'!$J87</f>
        <v>0</v>
      </c>
      <c r="L17" s="676" t="e">
        <f t="shared" si="256"/>
        <v>#DIV/0!</v>
      </c>
      <c r="M17" s="656" t="str">
        <f>IFERROR(Summary_AttrorTotal!A27,"")</f>
        <v>2001 Q2</v>
      </c>
      <c r="N17" s="634">
        <f>+IFERROR((Summary_AttrorTotal!H27)*1000,0)</f>
        <v>807056</v>
      </c>
      <c r="O17" s="634">
        <f>+IFERROR((Summary_AttrorTotal!S27-Summary_AttrorTotal!H27)*1000,0)</f>
        <v>0</v>
      </c>
      <c r="P17" s="634" t="e">
        <f t="shared" ca="1" si="146"/>
        <v>#DIV/0!</v>
      </c>
      <c r="Q17" s="634">
        <f>IFERROR(Summary_AttrorTotal!J27*1000,0)</f>
        <v>807056</v>
      </c>
      <c r="R17" s="634" t="e">
        <f t="shared" ca="1" si="257"/>
        <v>#DIV/0!</v>
      </c>
      <c r="S17" s="634">
        <f>+IFERROR((Summary_AttrorTotal!S27-Summary_AttrorTotal!J27)*1000,0)</f>
        <v>0</v>
      </c>
      <c r="T17" s="634" t="e">
        <f t="shared" ca="1" si="258"/>
        <v>#DIV/0!</v>
      </c>
      <c r="U17" s="639"/>
      <c r="V17" s="634" t="e">
        <f t="shared" ca="1" si="259"/>
        <v>#DIV/0!</v>
      </c>
      <c r="W17" s="575" t="e">
        <f t="shared" ca="1" si="260"/>
        <v>#DIV/0!</v>
      </c>
      <c r="X17" s="649">
        <f t="shared" si="268"/>
        <v>53</v>
      </c>
      <c r="Y17" s="628">
        <f t="shared" si="147"/>
        <v>0</v>
      </c>
      <c r="Z17" s="628">
        <f t="shared" si="147"/>
        <v>0</v>
      </c>
      <c r="AA17" s="628">
        <f t="shared" ref="AA17:CL20" si="274">+IF(OR(AA$7="",$X17=""),"",IF($X17-AA$7&lt;=-1,IF(AND($X17&gt;=MATCH(100%,$D$8:$D$87,0),AA$7=$X17+1),100%,IFERROR(VLOOKUP(AA$7,$A$8:$E$87,5,FALSE)/(1-VLOOKUP($X17,$A$8:$E$87,4,FALSE)),0)),0))</f>
        <v>0</v>
      </c>
      <c r="AB17" s="628">
        <f t="shared" si="274"/>
        <v>0</v>
      </c>
      <c r="AC17" s="628">
        <f t="shared" si="274"/>
        <v>0</v>
      </c>
      <c r="AD17" s="628">
        <f t="shared" si="274"/>
        <v>0</v>
      </c>
      <c r="AE17" s="628">
        <f t="shared" si="274"/>
        <v>0</v>
      </c>
      <c r="AF17" s="628">
        <f t="shared" si="274"/>
        <v>0</v>
      </c>
      <c r="AG17" s="628">
        <f t="shared" si="274"/>
        <v>0</v>
      </c>
      <c r="AH17" s="628">
        <f t="shared" si="274"/>
        <v>0</v>
      </c>
      <c r="AI17" s="628">
        <f t="shared" si="274"/>
        <v>0</v>
      </c>
      <c r="AJ17" s="628">
        <f t="shared" si="274"/>
        <v>0</v>
      </c>
      <c r="AK17" s="628">
        <f t="shared" si="274"/>
        <v>0</v>
      </c>
      <c r="AL17" s="628">
        <f t="shared" si="274"/>
        <v>0</v>
      </c>
      <c r="AM17" s="628">
        <f t="shared" si="274"/>
        <v>0</v>
      </c>
      <c r="AN17" s="628">
        <f t="shared" si="274"/>
        <v>0</v>
      </c>
      <c r="AO17" s="628">
        <f t="shared" si="274"/>
        <v>0</v>
      </c>
      <c r="AP17" s="628">
        <f t="shared" si="274"/>
        <v>0</v>
      </c>
      <c r="AQ17" s="628">
        <f t="shared" si="274"/>
        <v>0</v>
      </c>
      <c r="AR17" s="628">
        <f t="shared" si="274"/>
        <v>0</v>
      </c>
      <c r="AS17" s="628">
        <f t="shared" si="274"/>
        <v>0</v>
      </c>
      <c r="AT17" s="628">
        <f t="shared" si="274"/>
        <v>0</v>
      </c>
      <c r="AU17" s="628">
        <f t="shared" si="274"/>
        <v>0</v>
      </c>
      <c r="AV17" s="628">
        <f t="shared" si="274"/>
        <v>0</v>
      </c>
      <c r="AW17" s="628">
        <f t="shared" si="274"/>
        <v>0</v>
      </c>
      <c r="AX17" s="628">
        <f t="shared" si="274"/>
        <v>0</v>
      </c>
      <c r="AY17" s="628">
        <f t="shared" si="274"/>
        <v>0</v>
      </c>
      <c r="AZ17" s="628">
        <f t="shared" si="274"/>
        <v>0</v>
      </c>
      <c r="BA17" s="628">
        <f t="shared" si="274"/>
        <v>0</v>
      </c>
      <c r="BB17" s="628">
        <f t="shared" si="274"/>
        <v>0</v>
      </c>
      <c r="BC17" s="628">
        <f t="shared" si="274"/>
        <v>0</v>
      </c>
      <c r="BD17" s="628">
        <f t="shared" si="274"/>
        <v>0</v>
      </c>
      <c r="BE17" s="628">
        <f t="shared" si="274"/>
        <v>0</v>
      </c>
      <c r="BF17" s="628">
        <f t="shared" si="274"/>
        <v>0</v>
      </c>
      <c r="BG17" s="628">
        <f t="shared" si="274"/>
        <v>0</v>
      </c>
      <c r="BH17" s="628">
        <f t="shared" si="274"/>
        <v>0</v>
      </c>
      <c r="BI17" s="628">
        <f t="shared" si="274"/>
        <v>0</v>
      </c>
      <c r="BJ17" s="628">
        <f t="shared" si="274"/>
        <v>0</v>
      </c>
      <c r="BK17" s="628">
        <f t="shared" si="274"/>
        <v>0</v>
      </c>
      <c r="BL17" s="628">
        <f t="shared" si="274"/>
        <v>0</v>
      </c>
      <c r="BM17" s="628">
        <f t="shared" si="274"/>
        <v>0</v>
      </c>
      <c r="BN17" s="628">
        <f t="shared" si="274"/>
        <v>0</v>
      </c>
      <c r="BO17" s="628">
        <f t="shared" si="274"/>
        <v>0</v>
      </c>
      <c r="BP17" s="628">
        <f t="shared" si="274"/>
        <v>0</v>
      </c>
      <c r="BQ17" s="628">
        <f t="shared" si="274"/>
        <v>0</v>
      </c>
      <c r="BR17" s="628">
        <f t="shared" si="274"/>
        <v>0</v>
      </c>
      <c r="BS17" s="628">
        <f t="shared" si="274"/>
        <v>0</v>
      </c>
      <c r="BT17" s="628">
        <f t="shared" si="274"/>
        <v>0</v>
      </c>
      <c r="BU17" s="628">
        <f t="shared" si="274"/>
        <v>0</v>
      </c>
      <c r="BV17" s="628">
        <f t="shared" si="274"/>
        <v>0</v>
      </c>
      <c r="BW17" s="628">
        <f t="shared" si="274"/>
        <v>0</v>
      </c>
      <c r="BX17" s="628">
        <f t="shared" si="274"/>
        <v>0</v>
      </c>
      <c r="BY17" s="628">
        <f t="shared" si="274"/>
        <v>0</v>
      </c>
      <c r="BZ17" s="628">
        <f t="shared" si="274"/>
        <v>0</v>
      </c>
      <c r="CA17" s="628">
        <f t="shared" si="274"/>
        <v>0</v>
      </c>
      <c r="CB17" s="628">
        <f t="shared" si="274"/>
        <v>0</v>
      </c>
      <c r="CC17" s="628">
        <f t="shared" si="274"/>
        <v>0</v>
      </c>
      <c r="CD17" s="628">
        <f t="shared" si="274"/>
        <v>0</v>
      </c>
      <c r="CE17" s="628">
        <f t="shared" si="274"/>
        <v>0</v>
      </c>
      <c r="CF17" s="628">
        <f t="shared" si="274"/>
        <v>0</v>
      </c>
      <c r="CG17" s="628">
        <f t="shared" si="274"/>
        <v>0</v>
      </c>
      <c r="CH17" s="628">
        <f t="shared" si="274"/>
        <v>0</v>
      </c>
      <c r="CI17" s="628">
        <f t="shared" si="274"/>
        <v>0</v>
      </c>
      <c r="CJ17" s="628" t="str">
        <f t="shared" si="274"/>
        <v/>
      </c>
      <c r="CK17" s="628" t="str">
        <f t="shared" si="274"/>
        <v/>
      </c>
      <c r="CL17" s="628" t="str">
        <f t="shared" si="274"/>
        <v/>
      </c>
      <c r="CM17" s="628" t="str">
        <f t="shared" si="273"/>
        <v/>
      </c>
      <c r="CN17" s="628" t="str">
        <f t="shared" si="273"/>
        <v/>
      </c>
      <c r="CO17" s="628" t="str">
        <f t="shared" si="273"/>
        <v/>
      </c>
      <c r="CP17" s="628" t="str">
        <f t="shared" si="273"/>
        <v/>
      </c>
      <c r="CQ17" s="628" t="str">
        <f t="shared" si="273"/>
        <v/>
      </c>
      <c r="CR17" s="628" t="str">
        <f t="shared" si="273"/>
        <v/>
      </c>
      <c r="CS17" s="628" t="str">
        <f t="shared" si="273"/>
        <v/>
      </c>
      <c r="CT17" s="628" t="str">
        <f t="shared" si="273"/>
        <v/>
      </c>
      <c r="CU17" s="628" t="str">
        <f t="shared" si="273"/>
        <v/>
      </c>
      <c r="CV17" s="628" t="str">
        <f t="shared" si="273"/>
        <v/>
      </c>
      <c r="CW17" s="628" t="str">
        <f t="shared" si="273"/>
        <v/>
      </c>
      <c r="CX17" s="628" t="str">
        <f t="shared" si="273"/>
        <v/>
      </c>
      <c r="CY17" s="628" t="str">
        <f t="shared" si="273"/>
        <v/>
      </c>
      <c r="CZ17" s="628" t="str">
        <f t="shared" si="273"/>
        <v/>
      </c>
      <c r="DA17" s="629" t="str">
        <f t="shared" si="273"/>
        <v/>
      </c>
      <c r="DB17" s="642"/>
      <c r="DC17" s="649">
        <f t="shared" si="262"/>
        <v>53</v>
      </c>
      <c r="DD17" s="668">
        <f t="shared" si="150"/>
        <v>0</v>
      </c>
      <c r="DE17" s="668">
        <f t="shared" si="150"/>
        <v>0</v>
      </c>
      <c r="DF17" s="668">
        <f t="shared" si="150"/>
        <v>0</v>
      </c>
      <c r="DG17" s="668">
        <f t="shared" si="150"/>
        <v>0</v>
      </c>
      <c r="DH17" s="668">
        <f t="shared" si="150"/>
        <v>0</v>
      </c>
      <c r="DI17" s="668">
        <f t="shared" si="150"/>
        <v>0</v>
      </c>
      <c r="DJ17" s="668">
        <f t="shared" si="150"/>
        <v>0</v>
      </c>
      <c r="DK17" s="668">
        <f t="shared" si="150"/>
        <v>0</v>
      </c>
      <c r="DL17" s="668">
        <f t="shared" si="150"/>
        <v>0</v>
      </c>
      <c r="DM17" s="668">
        <f t="shared" si="150"/>
        <v>0</v>
      </c>
      <c r="DN17" s="668">
        <f t="shared" si="151"/>
        <v>0</v>
      </c>
      <c r="DO17" s="668">
        <f t="shared" si="151"/>
        <v>0</v>
      </c>
      <c r="DP17" s="668">
        <f t="shared" si="151"/>
        <v>0</v>
      </c>
      <c r="DQ17" s="668">
        <f t="shared" si="151"/>
        <v>0</v>
      </c>
      <c r="DR17" s="668">
        <f t="shared" si="151"/>
        <v>0</v>
      </c>
      <c r="DS17" s="668">
        <f t="shared" si="151"/>
        <v>0</v>
      </c>
      <c r="DT17" s="668">
        <f t="shared" si="151"/>
        <v>0</v>
      </c>
      <c r="DU17" s="668">
        <f t="shared" si="151"/>
        <v>0</v>
      </c>
      <c r="DV17" s="668">
        <f t="shared" si="151"/>
        <v>0</v>
      </c>
      <c r="DW17" s="668">
        <f t="shared" si="151"/>
        <v>0</v>
      </c>
      <c r="DX17" s="668">
        <f t="shared" si="152"/>
        <v>0</v>
      </c>
      <c r="DY17" s="668">
        <f t="shared" si="152"/>
        <v>0</v>
      </c>
      <c r="DZ17" s="668">
        <f t="shared" si="152"/>
        <v>0</v>
      </c>
      <c r="EA17" s="668">
        <f t="shared" si="152"/>
        <v>0</v>
      </c>
      <c r="EB17" s="668">
        <f t="shared" si="152"/>
        <v>0</v>
      </c>
      <c r="EC17" s="668">
        <f t="shared" si="152"/>
        <v>0</v>
      </c>
      <c r="ED17" s="668">
        <f t="shared" si="152"/>
        <v>0</v>
      </c>
      <c r="EE17" s="668">
        <f t="shared" si="152"/>
        <v>0</v>
      </c>
      <c r="EF17" s="668">
        <f t="shared" si="152"/>
        <v>0</v>
      </c>
      <c r="EG17" s="668">
        <f t="shared" si="152"/>
        <v>0</v>
      </c>
      <c r="EH17" s="668">
        <f t="shared" si="153"/>
        <v>0</v>
      </c>
      <c r="EI17" s="668">
        <f t="shared" si="153"/>
        <v>0</v>
      </c>
      <c r="EJ17" s="668">
        <f t="shared" si="153"/>
        <v>0</v>
      </c>
      <c r="EK17" s="668">
        <f t="shared" si="153"/>
        <v>0</v>
      </c>
      <c r="EL17" s="668">
        <f t="shared" si="153"/>
        <v>0</v>
      </c>
      <c r="EM17" s="668">
        <f t="shared" si="153"/>
        <v>0</v>
      </c>
      <c r="EN17" s="668">
        <f t="shared" si="153"/>
        <v>0</v>
      </c>
      <c r="EO17" s="668">
        <f t="shared" si="153"/>
        <v>0</v>
      </c>
      <c r="EP17" s="668">
        <f t="shared" si="153"/>
        <v>0</v>
      </c>
      <c r="EQ17" s="668">
        <f t="shared" si="153"/>
        <v>0</v>
      </c>
      <c r="ER17" s="668">
        <f t="shared" si="154"/>
        <v>0</v>
      </c>
      <c r="ES17" s="668">
        <f t="shared" si="154"/>
        <v>0</v>
      </c>
      <c r="ET17" s="668">
        <f t="shared" si="154"/>
        <v>0</v>
      </c>
      <c r="EU17" s="668">
        <f t="shared" si="154"/>
        <v>0</v>
      </c>
      <c r="EV17" s="668">
        <f t="shared" si="154"/>
        <v>0</v>
      </c>
      <c r="EW17" s="668">
        <f t="shared" si="154"/>
        <v>0</v>
      </c>
      <c r="EX17" s="668">
        <f t="shared" si="154"/>
        <v>0</v>
      </c>
      <c r="EY17" s="668">
        <f t="shared" si="154"/>
        <v>0</v>
      </c>
      <c r="EZ17" s="668">
        <f t="shared" si="154"/>
        <v>0</v>
      </c>
      <c r="FA17" s="668">
        <f t="shared" si="154"/>
        <v>0</v>
      </c>
      <c r="FB17" s="668">
        <f t="shared" si="155"/>
        <v>0</v>
      </c>
      <c r="FC17" s="668">
        <f t="shared" si="155"/>
        <v>0</v>
      </c>
      <c r="FD17" s="668">
        <f t="shared" si="155"/>
        <v>0</v>
      </c>
      <c r="FE17" s="668">
        <f t="shared" si="155"/>
        <v>0</v>
      </c>
      <c r="FF17" s="668">
        <f t="shared" si="155"/>
        <v>0</v>
      </c>
      <c r="FG17" s="668">
        <f t="shared" si="155"/>
        <v>0</v>
      </c>
      <c r="FH17" s="668">
        <f t="shared" si="155"/>
        <v>0</v>
      </c>
      <c r="FI17" s="668">
        <f t="shared" si="155"/>
        <v>0</v>
      </c>
      <c r="FJ17" s="668">
        <f t="shared" si="155"/>
        <v>0</v>
      </c>
      <c r="FK17" s="668">
        <f t="shared" si="155"/>
        <v>0</v>
      </c>
      <c r="FL17" s="668">
        <f t="shared" si="156"/>
        <v>0</v>
      </c>
      <c r="FM17" s="668">
        <f t="shared" si="156"/>
        <v>0</v>
      </c>
      <c r="FN17" s="668">
        <f t="shared" si="156"/>
        <v>0</v>
      </c>
      <c r="FO17" s="668" t="str">
        <f t="shared" si="156"/>
        <v/>
      </c>
      <c r="FP17" s="668" t="str">
        <f t="shared" si="156"/>
        <v/>
      </c>
      <c r="FQ17" s="668" t="str">
        <f t="shared" si="156"/>
        <v/>
      </c>
      <c r="FR17" s="668" t="str">
        <f t="shared" si="156"/>
        <v/>
      </c>
      <c r="FS17" s="668" t="str">
        <f t="shared" si="156"/>
        <v/>
      </c>
      <c r="FT17" s="668" t="str">
        <f t="shared" si="156"/>
        <v/>
      </c>
      <c r="FU17" s="668" t="str">
        <f t="shared" si="156"/>
        <v/>
      </c>
      <c r="FV17" s="668" t="str">
        <f t="shared" si="157"/>
        <v/>
      </c>
      <c r="FW17" s="668" t="str">
        <f t="shared" si="157"/>
        <v/>
      </c>
      <c r="FX17" s="668" t="str">
        <f t="shared" si="157"/>
        <v/>
      </c>
      <c r="FY17" s="668" t="str">
        <f t="shared" si="157"/>
        <v/>
      </c>
      <c r="FZ17" s="668" t="str">
        <f t="shared" si="157"/>
        <v/>
      </c>
      <c r="GA17" s="668" t="str">
        <f t="shared" si="157"/>
        <v/>
      </c>
      <c r="GB17" s="668" t="str">
        <f t="shared" si="157"/>
        <v/>
      </c>
      <c r="GC17" s="668" t="str">
        <f t="shared" si="157"/>
        <v/>
      </c>
      <c r="GD17" s="668" t="str">
        <f t="shared" si="157"/>
        <v/>
      </c>
      <c r="GE17" s="668" t="str">
        <f t="shared" si="157"/>
        <v/>
      </c>
      <c r="GF17" s="669" t="str">
        <f t="shared" si="157"/>
        <v/>
      </c>
      <c r="GG17" s="626"/>
      <c r="GH17" s="649">
        <f t="shared" si="263"/>
        <v>53</v>
      </c>
      <c r="GI17" s="682">
        <f t="shared" ca="1" si="158"/>
        <v>0</v>
      </c>
      <c r="GJ17" s="682">
        <f t="shared" ca="1" si="159"/>
        <v>0</v>
      </c>
      <c r="GK17" s="682">
        <f t="shared" ca="1" si="160"/>
        <v>0</v>
      </c>
      <c r="GL17" s="682">
        <f t="shared" ca="1" si="161"/>
        <v>0</v>
      </c>
      <c r="GM17" s="682">
        <f t="shared" ca="1" si="162"/>
        <v>0</v>
      </c>
      <c r="GN17" s="682">
        <f t="shared" ca="1" si="163"/>
        <v>0</v>
      </c>
      <c r="GO17" s="682">
        <f t="shared" ca="1" si="164"/>
        <v>0</v>
      </c>
      <c r="GP17" s="682">
        <f t="shared" ca="1" si="165"/>
        <v>0</v>
      </c>
      <c r="GQ17" s="682">
        <f t="shared" ca="1" si="166"/>
        <v>0</v>
      </c>
      <c r="GR17" s="682">
        <f t="shared" ca="1" si="167"/>
        <v>0</v>
      </c>
      <c r="GS17" s="682">
        <f t="shared" ca="1" si="168"/>
        <v>0</v>
      </c>
      <c r="GT17" s="682">
        <f t="shared" ca="1" si="169"/>
        <v>0</v>
      </c>
      <c r="GU17" s="682">
        <f t="shared" ca="1" si="170"/>
        <v>0</v>
      </c>
      <c r="GV17" s="682">
        <f t="shared" ca="1" si="171"/>
        <v>0</v>
      </c>
      <c r="GW17" s="682">
        <f t="shared" ca="1" si="172"/>
        <v>0</v>
      </c>
      <c r="GX17" s="682">
        <f t="shared" ca="1" si="173"/>
        <v>0</v>
      </c>
      <c r="GY17" s="682">
        <f t="shared" ca="1" si="174"/>
        <v>0</v>
      </c>
      <c r="GZ17" s="682">
        <f t="shared" ca="1" si="175"/>
        <v>0</v>
      </c>
      <c r="HA17" s="682">
        <f t="shared" ca="1" si="176"/>
        <v>0</v>
      </c>
      <c r="HB17" s="682">
        <f t="shared" ca="1" si="177"/>
        <v>0</v>
      </c>
      <c r="HC17" s="682">
        <f t="shared" ca="1" si="178"/>
        <v>0</v>
      </c>
      <c r="HD17" s="682">
        <f t="shared" ca="1" si="179"/>
        <v>0</v>
      </c>
      <c r="HE17" s="682">
        <f t="shared" ca="1" si="180"/>
        <v>0</v>
      </c>
      <c r="HF17" s="682">
        <f t="shared" ca="1" si="181"/>
        <v>0</v>
      </c>
      <c r="HG17" s="682">
        <f t="shared" ca="1" si="182"/>
        <v>0</v>
      </c>
      <c r="HH17" s="682">
        <f t="shared" ca="1" si="183"/>
        <v>0</v>
      </c>
      <c r="HI17" s="682">
        <f t="shared" ca="1" si="184"/>
        <v>0</v>
      </c>
      <c r="HJ17" s="682">
        <f t="shared" ca="1" si="185"/>
        <v>0</v>
      </c>
      <c r="HK17" s="682">
        <f t="shared" ca="1" si="186"/>
        <v>0</v>
      </c>
      <c r="HL17" s="682">
        <f t="shared" ca="1" si="187"/>
        <v>0</v>
      </c>
      <c r="HM17" s="682">
        <f t="shared" ca="1" si="188"/>
        <v>0</v>
      </c>
      <c r="HN17" s="682">
        <f t="shared" ca="1" si="189"/>
        <v>0</v>
      </c>
      <c r="HO17" s="682">
        <f t="shared" ca="1" si="190"/>
        <v>0</v>
      </c>
      <c r="HP17" s="682">
        <f t="shared" ca="1" si="191"/>
        <v>0</v>
      </c>
      <c r="HQ17" s="682">
        <f t="shared" ca="1" si="192"/>
        <v>0</v>
      </c>
      <c r="HR17" s="682">
        <f t="shared" ca="1" si="193"/>
        <v>0</v>
      </c>
      <c r="HS17" s="682">
        <f t="shared" ca="1" si="194"/>
        <v>0</v>
      </c>
      <c r="HT17" s="682">
        <f t="shared" ca="1" si="195"/>
        <v>0</v>
      </c>
      <c r="HU17" s="682">
        <f t="shared" ca="1" si="196"/>
        <v>0</v>
      </c>
      <c r="HV17" s="682">
        <f t="shared" ca="1" si="197"/>
        <v>0</v>
      </c>
      <c r="HW17" s="682">
        <f t="shared" ca="1" si="198"/>
        <v>0</v>
      </c>
      <c r="HX17" s="682">
        <f t="shared" ca="1" si="199"/>
        <v>0</v>
      </c>
      <c r="HY17" s="682">
        <f t="shared" ca="1" si="200"/>
        <v>0</v>
      </c>
      <c r="HZ17" s="682">
        <f t="shared" ca="1" si="201"/>
        <v>0</v>
      </c>
      <c r="IA17" s="682">
        <f t="shared" ca="1" si="202"/>
        <v>0</v>
      </c>
      <c r="IB17" s="682">
        <f t="shared" ca="1" si="203"/>
        <v>0</v>
      </c>
      <c r="IC17" s="682">
        <f t="shared" ca="1" si="204"/>
        <v>0</v>
      </c>
      <c r="ID17" s="682">
        <f t="shared" ca="1" si="205"/>
        <v>0</v>
      </c>
      <c r="IE17" s="682">
        <f t="shared" ca="1" si="206"/>
        <v>0</v>
      </c>
      <c r="IF17" s="682">
        <f t="shared" ca="1" si="207"/>
        <v>0</v>
      </c>
      <c r="IG17" s="682">
        <f t="shared" ca="1" si="208"/>
        <v>0</v>
      </c>
      <c r="IH17" s="682">
        <f t="shared" ca="1" si="209"/>
        <v>0</v>
      </c>
      <c r="II17" s="682">
        <f t="shared" ca="1" si="210"/>
        <v>0</v>
      </c>
      <c r="IJ17" s="682" t="e">
        <f t="shared" ca="1" si="211"/>
        <v>#DIV/0!</v>
      </c>
      <c r="IK17" s="662" t="e">
        <f t="shared" ca="1" si="212"/>
        <v>#DIV/0!</v>
      </c>
      <c r="IL17" s="662" t="e">
        <f t="shared" ca="1" si="213"/>
        <v>#DIV/0!</v>
      </c>
      <c r="IM17" s="662" t="e">
        <f t="shared" ca="1" si="214"/>
        <v>#DIV/0!</v>
      </c>
      <c r="IN17" s="662" t="e">
        <f t="shared" ca="1" si="215"/>
        <v>#DIV/0!</v>
      </c>
      <c r="IO17" s="662" t="e">
        <f t="shared" ca="1" si="216"/>
        <v>#DIV/0!</v>
      </c>
      <c r="IP17" s="662" t="e">
        <f t="shared" ca="1" si="217"/>
        <v>#DIV/0!</v>
      </c>
      <c r="IQ17" s="662" t="e">
        <f t="shared" ca="1" si="218"/>
        <v>#DIV/0!</v>
      </c>
      <c r="IR17" s="662" t="e">
        <f t="shared" ca="1" si="219"/>
        <v>#DIV/0!</v>
      </c>
      <c r="IS17" s="662" t="e">
        <f t="shared" ca="1" si="220"/>
        <v>#DIV/0!</v>
      </c>
      <c r="IT17" s="662" t="str">
        <f t="shared" ca="1" si="221"/>
        <v/>
      </c>
      <c r="IU17" s="662" t="str">
        <f t="shared" ca="1" si="222"/>
        <v/>
      </c>
      <c r="IV17" s="662" t="str">
        <f t="shared" ca="1" si="223"/>
        <v/>
      </c>
      <c r="IW17" s="662" t="str">
        <f t="shared" ca="1" si="224"/>
        <v/>
      </c>
      <c r="IX17" s="662" t="str">
        <f t="shared" ca="1" si="225"/>
        <v/>
      </c>
      <c r="IY17" s="662" t="str">
        <f t="shared" ca="1" si="226"/>
        <v/>
      </c>
      <c r="IZ17" s="662" t="str">
        <f t="shared" ca="1" si="227"/>
        <v/>
      </c>
      <c r="JA17" s="662" t="str">
        <f t="shared" ca="1" si="228"/>
        <v/>
      </c>
      <c r="JB17" s="662" t="str">
        <f t="shared" ca="1" si="229"/>
        <v/>
      </c>
      <c r="JC17" s="662" t="str">
        <f t="shared" ca="1" si="230"/>
        <v/>
      </c>
      <c r="JD17" s="662" t="str">
        <f t="shared" ca="1" si="231"/>
        <v/>
      </c>
      <c r="JE17" s="662" t="str">
        <f t="shared" ca="1" si="232"/>
        <v/>
      </c>
      <c r="JF17" s="662" t="str">
        <f t="shared" ca="1" si="233"/>
        <v/>
      </c>
      <c r="JG17" s="662" t="str">
        <f t="shared" ca="1" si="234"/>
        <v/>
      </c>
      <c r="JH17" s="662" t="str">
        <f t="shared" ca="1" si="235"/>
        <v/>
      </c>
      <c r="JI17" s="662" t="str">
        <f t="shared" ca="1" si="236"/>
        <v/>
      </c>
      <c r="JJ17" s="662" t="str">
        <f t="shared" ca="1" si="237"/>
        <v/>
      </c>
      <c r="JK17" s="663" t="str">
        <f t="shared" ca="1" si="238"/>
        <v/>
      </c>
      <c r="JL17" s="626"/>
      <c r="JM17" s="649">
        <f t="shared" si="264"/>
        <v>53</v>
      </c>
      <c r="JN17" s="635">
        <f t="shared" si="239"/>
        <v>0</v>
      </c>
      <c r="JO17" s="635">
        <f t="shared" si="239"/>
        <v>0</v>
      </c>
      <c r="JP17" s="635">
        <f t="shared" si="239"/>
        <v>0</v>
      </c>
      <c r="JQ17" s="635">
        <f t="shared" si="239"/>
        <v>0</v>
      </c>
      <c r="JR17" s="635">
        <f t="shared" si="239"/>
        <v>0</v>
      </c>
      <c r="JS17" s="635">
        <f t="shared" si="239"/>
        <v>0</v>
      </c>
      <c r="JT17" s="635">
        <f t="shared" si="239"/>
        <v>0</v>
      </c>
      <c r="JU17" s="635">
        <f t="shared" si="239"/>
        <v>0</v>
      </c>
      <c r="JV17" s="635">
        <f t="shared" si="239"/>
        <v>0</v>
      </c>
      <c r="JW17" s="635">
        <f t="shared" si="239"/>
        <v>0</v>
      </c>
      <c r="JX17" s="635">
        <f t="shared" si="240"/>
        <v>0</v>
      </c>
      <c r="JY17" s="635">
        <f t="shared" si="240"/>
        <v>0</v>
      </c>
      <c r="JZ17" s="635">
        <f t="shared" si="240"/>
        <v>0</v>
      </c>
      <c r="KA17" s="635">
        <f t="shared" si="240"/>
        <v>0</v>
      </c>
      <c r="KB17" s="635">
        <f t="shared" si="240"/>
        <v>0</v>
      </c>
      <c r="KC17" s="635">
        <f t="shared" si="240"/>
        <v>0</v>
      </c>
      <c r="KD17" s="635">
        <f t="shared" si="240"/>
        <v>0</v>
      </c>
      <c r="KE17" s="635">
        <f t="shared" si="240"/>
        <v>0</v>
      </c>
      <c r="KF17" s="635">
        <f t="shared" si="240"/>
        <v>0</v>
      </c>
      <c r="KG17" s="635">
        <f t="shared" si="240"/>
        <v>0</v>
      </c>
      <c r="KH17" s="635">
        <f t="shared" si="241"/>
        <v>0</v>
      </c>
      <c r="KI17" s="635">
        <f t="shared" si="241"/>
        <v>0</v>
      </c>
      <c r="KJ17" s="635">
        <f t="shared" si="241"/>
        <v>0</v>
      </c>
      <c r="KK17" s="635">
        <f t="shared" si="241"/>
        <v>0</v>
      </c>
      <c r="KL17" s="635">
        <f t="shared" si="241"/>
        <v>0</v>
      </c>
      <c r="KM17" s="635">
        <f t="shared" si="241"/>
        <v>0</v>
      </c>
      <c r="KN17" s="635">
        <f t="shared" si="241"/>
        <v>0</v>
      </c>
      <c r="KO17" s="635">
        <f t="shared" si="241"/>
        <v>0</v>
      </c>
      <c r="KP17" s="635">
        <f t="shared" si="241"/>
        <v>0</v>
      </c>
      <c r="KQ17" s="635">
        <f t="shared" si="241"/>
        <v>0</v>
      </c>
      <c r="KR17" s="635">
        <f t="shared" si="242"/>
        <v>0</v>
      </c>
      <c r="KS17" s="635">
        <f t="shared" si="242"/>
        <v>0</v>
      </c>
      <c r="KT17" s="635">
        <f t="shared" si="242"/>
        <v>0</v>
      </c>
      <c r="KU17" s="635">
        <f t="shared" si="242"/>
        <v>0</v>
      </c>
      <c r="KV17" s="635">
        <f t="shared" si="242"/>
        <v>0</v>
      </c>
      <c r="KW17" s="635">
        <f t="shared" si="242"/>
        <v>0</v>
      </c>
      <c r="KX17" s="635">
        <f t="shared" si="242"/>
        <v>0</v>
      </c>
      <c r="KY17" s="635">
        <f t="shared" si="242"/>
        <v>0</v>
      </c>
      <c r="KZ17" s="635">
        <f t="shared" si="242"/>
        <v>0</v>
      </c>
      <c r="LA17" s="635">
        <f t="shared" si="242"/>
        <v>0</v>
      </c>
      <c r="LB17" s="635">
        <f t="shared" si="243"/>
        <v>0</v>
      </c>
      <c r="LC17" s="635">
        <f t="shared" si="243"/>
        <v>0</v>
      </c>
      <c r="LD17" s="635">
        <f t="shared" si="243"/>
        <v>0</v>
      </c>
      <c r="LE17" s="635">
        <f t="shared" si="243"/>
        <v>0</v>
      </c>
      <c r="LF17" s="635">
        <f t="shared" si="243"/>
        <v>0</v>
      </c>
      <c r="LG17" s="635">
        <f t="shared" si="243"/>
        <v>0</v>
      </c>
      <c r="LH17" s="635">
        <f t="shared" si="243"/>
        <v>0</v>
      </c>
      <c r="LI17" s="635">
        <f t="shared" si="243"/>
        <v>0</v>
      </c>
      <c r="LJ17" s="635">
        <f t="shared" si="243"/>
        <v>0</v>
      </c>
      <c r="LK17" s="635">
        <f t="shared" si="243"/>
        <v>0</v>
      </c>
      <c r="LL17" s="635">
        <f t="shared" si="244"/>
        <v>0</v>
      </c>
      <c r="LM17" s="635">
        <f t="shared" si="244"/>
        <v>0</v>
      </c>
      <c r="LN17" s="635">
        <f t="shared" si="244"/>
        <v>0</v>
      </c>
      <c r="LO17" s="635" t="e">
        <f t="shared" si="244"/>
        <v>#DIV/0!</v>
      </c>
      <c r="LP17" s="635" t="e">
        <f t="shared" si="244"/>
        <v>#DIV/0!</v>
      </c>
      <c r="LQ17" s="635" t="e">
        <f t="shared" si="244"/>
        <v>#DIV/0!</v>
      </c>
      <c r="LR17" s="635" t="e">
        <f t="shared" si="244"/>
        <v>#DIV/0!</v>
      </c>
      <c r="LS17" s="635" t="e">
        <f t="shared" si="244"/>
        <v>#DIV/0!</v>
      </c>
      <c r="LT17" s="635" t="e">
        <f t="shared" si="244"/>
        <v>#DIV/0!</v>
      </c>
      <c r="LU17" s="635" t="e">
        <f t="shared" si="244"/>
        <v>#DIV/0!</v>
      </c>
      <c r="LV17" s="635" t="e">
        <f t="shared" si="245"/>
        <v>#DIV/0!</v>
      </c>
      <c r="LW17" s="635" t="e">
        <f t="shared" si="245"/>
        <v>#DIV/0!</v>
      </c>
      <c r="LX17" s="635" t="e">
        <f t="shared" si="245"/>
        <v>#DIV/0!</v>
      </c>
      <c r="LY17" s="635" t="str">
        <f t="shared" si="245"/>
        <v/>
      </c>
      <c r="LZ17" s="635" t="str">
        <f t="shared" si="245"/>
        <v/>
      </c>
      <c r="MA17" s="635" t="str">
        <f t="shared" si="245"/>
        <v/>
      </c>
      <c r="MB17" s="635" t="str">
        <f t="shared" si="245"/>
        <v/>
      </c>
      <c r="MC17" s="635" t="str">
        <f t="shared" si="245"/>
        <v/>
      </c>
      <c r="MD17" s="635" t="str">
        <f t="shared" si="245"/>
        <v/>
      </c>
      <c r="ME17" s="635" t="str">
        <f t="shared" si="245"/>
        <v/>
      </c>
      <c r="MF17" s="635" t="str">
        <f t="shared" si="246"/>
        <v/>
      </c>
      <c r="MG17" s="635" t="str">
        <f t="shared" si="246"/>
        <v/>
      </c>
      <c r="MH17" s="635" t="str">
        <f t="shared" si="246"/>
        <v/>
      </c>
      <c r="MI17" s="635" t="str">
        <f t="shared" si="246"/>
        <v/>
      </c>
      <c r="MJ17" s="635" t="str">
        <f t="shared" si="246"/>
        <v/>
      </c>
      <c r="MK17" s="635" t="str">
        <f t="shared" si="246"/>
        <v/>
      </c>
      <c r="ML17" s="635" t="str">
        <f t="shared" si="246"/>
        <v/>
      </c>
      <c r="MM17" s="635" t="str">
        <f t="shared" si="246"/>
        <v/>
      </c>
      <c r="MN17" s="635" t="str">
        <f t="shared" si="246"/>
        <v/>
      </c>
      <c r="MO17" s="635" t="str">
        <f t="shared" si="246"/>
        <v/>
      </c>
      <c r="MP17" s="636" t="str">
        <f t="shared" si="246"/>
        <v/>
      </c>
      <c r="MQ17" s="626"/>
      <c r="MR17" s="565">
        <f t="shared" si="269"/>
        <v>10</v>
      </c>
      <c r="MS17" s="622" t="e">
        <f ca="1">+SUMPRODUCT(OFFSET(MU17,0,$MR17):OFFSET(MU17,MU17-1,$MR17),OFFSET($O17,0,0):OFFSET($O17,MU17-1,0))</f>
        <v>#DIV/0!</v>
      </c>
      <c r="MU17" s="568">
        <f t="shared" si="265"/>
        <v>53</v>
      </c>
      <c r="MV17" s="691" t="e">
        <f t="shared" ca="1" si="247"/>
        <v>#DIV/0!</v>
      </c>
      <c r="MW17" s="691" t="e">
        <f t="shared" ca="1" si="247"/>
        <v>#DIV/0!</v>
      </c>
      <c r="MX17" s="691" t="e">
        <f t="shared" ca="1" si="247"/>
        <v>#DIV/0!</v>
      </c>
      <c r="MY17" s="691" t="e">
        <f t="shared" ca="1" si="247"/>
        <v>#DIV/0!</v>
      </c>
      <c r="MZ17" s="691" t="e">
        <f t="shared" ca="1" si="247"/>
        <v>#DIV/0!</v>
      </c>
      <c r="NA17" s="691" t="e">
        <f t="shared" ca="1" si="247"/>
        <v>#DIV/0!</v>
      </c>
      <c r="NB17" s="691" t="e">
        <f t="shared" ca="1" si="247"/>
        <v>#DIV/0!</v>
      </c>
      <c r="NC17" s="691" t="e">
        <f t="shared" ca="1" si="247"/>
        <v>#DIV/0!</v>
      </c>
      <c r="ND17" s="691" t="e">
        <f t="shared" ca="1" si="247"/>
        <v>#DIV/0!</v>
      </c>
      <c r="NE17" s="691" t="e">
        <f t="shared" ca="1" si="247"/>
        <v>#DIV/0!</v>
      </c>
      <c r="NF17" s="691" t="str">
        <f t="shared" ca="1" si="248"/>
        <v/>
      </c>
      <c r="NG17" s="691" t="str">
        <f t="shared" ca="1" si="248"/>
        <v/>
      </c>
      <c r="NH17" s="691" t="str">
        <f t="shared" ca="1" si="248"/>
        <v/>
      </c>
      <c r="NI17" s="691" t="str">
        <f t="shared" ca="1" si="248"/>
        <v/>
      </c>
      <c r="NJ17" s="691" t="str">
        <f t="shared" ca="1" si="248"/>
        <v/>
      </c>
      <c r="NK17" s="691" t="str">
        <f t="shared" ca="1" si="248"/>
        <v/>
      </c>
      <c r="NL17" s="691" t="str">
        <f t="shared" ca="1" si="248"/>
        <v/>
      </c>
      <c r="NM17" s="691" t="str">
        <f t="shared" ca="1" si="248"/>
        <v/>
      </c>
      <c r="NN17" s="691" t="str">
        <f t="shared" ca="1" si="248"/>
        <v/>
      </c>
      <c r="NO17" s="691" t="str">
        <f t="shared" ca="1" si="248"/>
        <v/>
      </c>
      <c r="NP17" s="691" t="str">
        <f t="shared" ca="1" si="249"/>
        <v/>
      </c>
      <c r="NQ17" s="691" t="str">
        <f t="shared" ca="1" si="249"/>
        <v/>
      </c>
      <c r="NR17" s="691" t="str">
        <f t="shared" ca="1" si="249"/>
        <v/>
      </c>
      <c r="NS17" s="691" t="str">
        <f t="shared" ca="1" si="249"/>
        <v/>
      </c>
      <c r="NT17" s="691" t="str">
        <f t="shared" ca="1" si="249"/>
        <v/>
      </c>
      <c r="NU17" s="691" t="str">
        <f t="shared" ca="1" si="249"/>
        <v/>
      </c>
      <c r="NV17" s="691" t="str">
        <f t="shared" ca="1" si="249"/>
        <v/>
      </c>
      <c r="NW17" s="691" t="str">
        <f t="shared" ca="1" si="249"/>
        <v/>
      </c>
      <c r="NX17" s="691" t="str">
        <f t="shared" ca="1" si="249"/>
        <v/>
      </c>
      <c r="NY17" s="691" t="str">
        <f t="shared" ca="1" si="249"/>
        <v/>
      </c>
      <c r="NZ17" s="691" t="str">
        <f t="shared" ca="1" si="250"/>
        <v/>
      </c>
      <c r="OA17" s="691" t="str">
        <f t="shared" ca="1" si="250"/>
        <v/>
      </c>
      <c r="OB17" s="691" t="str">
        <f t="shared" ca="1" si="250"/>
        <v/>
      </c>
      <c r="OC17" s="691" t="str">
        <f t="shared" ca="1" si="250"/>
        <v/>
      </c>
      <c r="OD17" s="691" t="str">
        <f t="shared" ca="1" si="250"/>
        <v/>
      </c>
      <c r="OE17" s="691" t="str">
        <f t="shared" ca="1" si="250"/>
        <v/>
      </c>
      <c r="OF17" s="691" t="str">
        <f t="shared" ca="1" si="250"/>
        <v/>
      </c>
      <c r="OG17" s="691" t="str">
        <f t="shared" ca="1" si="250"/>
        <v/>
      </c>
      <c r="OH17" s="691" t="str">
        <f t="shared" ca="1" si="250"/>
        <v/>
      </c>
      <c r="OI17" s="691" t="str">
        <f t="shared" ca="1" si="250"/>
        <v/>
      </c>
      <c r="OJ17" s="691" t="str">
        <f t="shared" ca="1" si="251"/>
        <v/>
      </c>
      <c r="OK17" s="691" t="str">
        <f t="shared" ca="1" si="251"/>
        <v/>
      </c>
      <c r="OL17" s="691" t="str">
        <f t="shared" ca="1" si="251"/>
        <v/>
      </c>
      <c r="OM17" s="691" t="str">
        <f t="shared" ca="1" si="251"/>
        <v/>
      </c>
      <c r="ON17" s="691" t="str">
        <f t="shared" ca="1" si="251"/>
        <v/>
      </c>
      <c r="OO17" s="691" t="str">
        <f t="shared" ca="1" si="251"/>
        <v/>
      </c>
      <c r="OP17" s="691" t="str">
        <f t="shared" ca="1" si="251"/>
        <v/>
      </c>
      <c r="OQ17" s="691" t="str">
        <f t="shared" ca="1" si="251"/>
        <v/>
      </c>
      <c r="OR17" s="691" t="str">
        <f t="shared" ca="1" si="251"/>
        <v/>
      </c>
      <c r="OS17" s="691" t="str">
        <f t="shared" ca="1" si="251"/>
        <v/>
      </c>
      <c r="OT17" s="691" t="str">
        <f t="shared" ca="1" si="252"/>
        <v/>
      </c>
      <c r="OU17" s="691" t="str">
        <f t="shared" ca="1" si="252"/>
        <v/>
      </c>
      <c r="OV17" s="691" t="str">
        <f t="shared" ca="1" si="252"/>
        <v/>
      </c>
      <c r="OW17" s="691" t="str">
        <f t="shared" ca="1" si="252"/>
        <v/>
      </c>
      <c r="OX17" s="691" t="str">
        <f t="shared" ca="1" si="252"/>
        <v/>
      </c>
      <c r="OY17" s="691" t="str">
        <f t="shared" ca="1" si="252"/>
        <v/>
      </c>
      <c r="OZ17" s="691" t="str">
        <f t="shared" ca="1" si="252"/>
        <v/>
      </c>
      <c r="PA17" s="691" t="str">
        <f t="shared" ca="1" si="252"/>
        <v/>
      </c>
      <c r="PB17" s="691" t="str">
        <f t="shared" ca="1" si="252"/>
        <v/>
      </c>
      <c r="PC17" s="691" t="str">
        <f t="shared" ca="1" si="252"/>
        <v/>
      </c>
      <c r="PD17" s="691" t="str">
        <f t="shared" ca="1" si="253"/>
        <v/>
      </c>
      <c r="PE17" s="691" t="str">
        <f t="shared" ca="1" si="253"/>
        <v/>
      </c>
      <c r="PF17" s="691" t="str">
        <f t="shared" ca="1" si="253"/>
        <v/>
      </c>
      <c r="PG17" s="691" t="e">
        <f t="shared" ca="1" si="253"/>
        <v>#VALUE!</v>
      </c>
      <c r="PH17" s="691" t="e">
        <f t="shared" ca="1" si="253"/>
        <v>#VALUE!</v>
      </c>
      <c r="PI17" s="691" t="e">
        <f t="shared" ca="1" si="253"/>
        <v>#VALUE!</v>
      </c>
      <c r="PJ17" s="691" t="e">
        <f t="shared" ca="1" si="253"/>
        <v>#VALUE!</v>
      </c>
      <c r="PK17" s="691" t="e">
        <f t="shared" ca="1" si="253"/>
        <v>#VALUE!</v>
      </c>
      <c r="PL17" s="691" t="e">
        <f t="shared" ca="1" si="253"/>
        <v>#VALUE!</v>
      </c>
      <c r="PM17" s="691" t="e">
        <f t="shared" ca="1" si="253"/>
        <v>#VALUE!</v>
      </c>
      <c r="PN17" s="691" t="e">
        <f t="shared" ca="1" si="254"/>
        <v>#VALUE!</v>
      </c>
      <c r="PO17" s="691" t="e">
        <f t="shared" ca="1" si="254"/>
        <v>#VALUE!</v>
      </c>
      <c r="PP17" s="691" t="e">
        <f t="shared" ca="1" si="254"/>
        <v>#VALUE!</v>
      </c>
      <c r="PQ17" s="691" t="e">
        <f t="shared" ca="1" si="254"/>
        <v>#VALUE!</v>
      </c>
      <c r="PR17" s="691" t="e">
        <f t="shared" ca="1" si="254"/>
        <v>#VALUE!</v>
      </c>
      <c r="PS17" s="691" t="e">
        <f t="shared" ca="1" si="254"/>
        <v>#VALUE!</v>
      </c>
      <c r="PT17" s="691" t="e">
        <f t="shared" ca="1" si="254"/>
        <v>#VALUE!</v>
      </c>
      <c r="PU17" s="691" t="e">
        <f t="shared" ca="1" si="254"/>
        <v>#VALUE!</v>
      </c>
      <c r="PV17" s="691" t="e">
        <f t="shared" ca="1" si="254"/>
        <v>#VALUE!</v>
      </c>
      <c r="PW17" s="691" t="e">
        <f t="shared" ca="1" si="254"/>
        <v>#VALUE!</v>
      </c>
      <c r="PX17" s="691" t="e">
        <f t="shared" ca="1" si="254"/>
        <v>#VALUE!</v>
      </c>
      <c r="PY17" s="690"/>
      <c r="PZ17" s="690"/>
      <c r="QA17" s="690"/>
      <c r="QB17" s="690"/>
      <c r="QC17" s="690"/>
      <c r="QD17" s="690"/>
      <c r="QE17" s="690"/>
      <c r="QF17" s="690"/>
      <c r="QG17" s="575"/>
      <c r="QH17" s="575"/>
      <c r="QI17" s="575"/>
      <c r="QJ17" s="575"/>
      <c r="QK17" s="575"/>
      <c r="QL17" s="575"/>
      <c r="QM17" s="575"/>
      <c r="QN17" s="575"/>
      <c r="QO17" s="575"/>
      <c r="QP17" s="575"/>
      <c r="QQ17" s="575"/>
    </row>
    <row r="18" spans="1:459">
      <c r="A18" s="632">
        <f t="shared" si="266"/>
        <v>11</v>
      </c>
      <c r="B18" s="633">
        <f>+'User Entries'!G88</f>
        <v>0</v>
      </c>
      <c r="C18" s="633">
        <f t="shared" si="267"/>
        <v>0</v>
      </c>
      <c r="D18" s="759" t="e">
        <f>SUM($E$8:E18)</f>
        <v>#DIV/0!</v>
      </c>
      <c r="E18" s="759" t="e">
        <f t="shared" si="145"/>
        <v>#DIV/0!</v>
      </c>
      <c r="F18" s="627"/>
      <c r="G18" s="765"/>
      <c r="H18" s="622">
        <f t="shared" si="270"/>
        <v>52</v>
      </c>
      <c r="I18" s="632">
        <f t="shared" si="255"/>
        <v>11</v>
      </c>
      <c r="J18" s="640">
        <f>+'User Entries'!$F88</f>
        <v>0</v>
      </c>
      <c r="K18" s="640">
        <f>+'User Entries'!$J88</f>
        <v>0</v>
      </c>
      <c r="L18" s="676" t="e">
        <f t="shared" si="256"/>
        <v>#DIV/0!</v>
      </c>
      <c r="M18" s="656" t="str">
        <f>IFERROR(Summary_AttrorTotal!A28,"")</f>
        <v>2001 Q3</v>
      </c>
      <c r="N18" s="634">
        <f>+IFERROR((Summary_AttrorTotal!H28)*1000,0)</f>
        <v>795589</v>
      </c>
      <c r="O18" s="634">
        <f>+IFERROR((Summary_AttrorTotal!S28-Summary_AttrorTotal!H28)*1000,0)</f>
        <v>0</v>
      </c>
      <c r="P18" s="634" t="e">
        <f t="shared" ca="1" si="146"/>
        <v>#DIV/0!</v>
      </c>
      <c r="Q18" s="634">
        <f>IFERROR(Summary_AttrorTotal!J28*1000,0)</f>
        <v>795589</v>
      </c>
      <c r="R18" s="634" t="e">
        <f t="shared" ca="1" si="257"/>
        <v>#DIV/0!</v>
      </c>
      <c r="S18" s="634">
        <f>+IFERROR((Summary_AttrorTotal!S28-Summary_AttrorTotal!J28)*1000,0)</f>
        <v>0</v>
      </c>
      <c r="T18" s="634" t="e">
        <f t="shared" ca="1" si="258"/>
        <v>#DIV/0!</v>
      </c>
      <c r="U18" s="639"/>
      <c r="V18" s="634" t="e">
        <f t="shared" ca="1" si="259"/>
        <v>#DIV/0!</v>
      </c>
      <c r="W18" s="575" t="e">
        <f t="shared" ca="1" si="260"/>
        <v>#DIV/0!</v>
      </c>
      <c r="X18" s="649">
        <f t="shared" si="268"/>
        <v>52</v>
      </c>
      <c r="Y18" s="628">
        <f t="shared" si="147"/>
        <v>0</v>
      </c>
      <c r="Z18" s="628">
        <f t="shared" si="147"/>
        <v>0</v>
      </c>
      <c r="AA18" s="628">
        <f t="shared" si="274"/>
        <v>0</v>
      </c>
      <c r="AB18" s="628">
        <f t="shared" si="274"/>
        <v>0</v>
      </c>
      <c r="AC18" s="628">
        <f t="shared" si="274"/>
        <v>0</v>
      </c>
      <c r="AD18" s="628">
        <f t="shared" si="274"/>
        <v>0</v>
      </c>
      <c r="AE18" s="628">
        <f t="shared" si="274"/>
        <v>0</v>
      </c>
      <c r="AF18" s="628">
        <f t="shared" si="274"/>
        <v>0</v>
      </c>
      <c r="AG18" s="628">
        <f t="shared" si="274"/>
        <v>0</v>
      </c>
      <c r="AH18" s="628">
        <f t="shared" si="274"/>
        <v>0</v>
      </c>
      <c r="AI18" s="628">
        <f t="shared" si="274"/>
        <v>0</v>
      </c>
      <c r="AJ18" s="628">
        <f t="shared" si="274"/>
        <v>0</v>
      </c>
      <c r="AK18" s="628">
        <f t="shared" si="274"/>
        <v>0</v>
      </c>
      <c r="AL18" s="628">
        <f t="shared" si="274"/>
        <v>0</v>
      </c>
      <c r="AM18" s="628">
        <f t="shared" si="274"/>
        <v>0</v>
      </c>
      <c r="AN18" s="628">
        <f t="shared" si="274"/>
        <v>0</v>
      </c>
      <c r="AO18" s="628">
        <f t="shared" si="274"/>
        <v>0</v>
      </c>
      <c r="AP18" s="628">
        <f t="shared" si="274"/>
        <v>0</v>
      </c>
      <c r="AQ18" s="628">
        <f t="shared" si="274"/>
        <v>0</v>
      </c>
      <c r="AR18" s="628">
        <f t="shared" si="274"/>
        <v>0</v>
      </c>
      <c r="AS18" s="628">
        <f t="shared" si="274"/>
        <v>0</v>
      </c>
      <c r="AT18" s="628">
        <f t="shared" si="274"/>
        <v>0</v>
      </c>
      <c r="AU18" s="628">
        <f t="shared" si="274"/>
        <v>0</v>
      </c>
      <c r="AV18" s="628">
        <f t="shared" si="274"/>
        <v>0</v>
      </c>
      <c r="AW18" s="628">
        <f t="shared" si="274"/>
        <v>0</v>
      </c>
      <c r="AX18" s="628">
        <f t="shared" si="274"/>
        <v>0</v>
      </c>
      <c r="AY18" s="628">
        <f t="shared" si="274"/>
        <v>0</v>
      </c>
      <c r="AZ18" s="628">
        <f t="shared" si="274"/>
        <v>0</v>
      </c>
      <c r="BA18" s="628">
        <f t="shared" si="274"/>
        <v>0</v>
      </c>
      <c r="BB18" s="628">
        <f t="shared" si="274"/>
        <v>0</v>
      </c>
      <c r="BC18" s="628">
        <f t="shared" si="274"/>
        <v>0</v>
      </c>
      <c r="BD18" s="628">
        <f t="shared" si="274"/>
        <v>0</v>
      </c>
      <c r="BE18" s="628">
        <f t="shared" si="274"/>
        <v>0</v>
      </c>
      <c r="BF18" s="628">
        <f t="shared" si="274"/>
        <v>0</v>
      </c>
      <c r="BG18" s="628">
        <f t="shared" si="274"/>
        <v>0</v>
      </c>
      <c r="BH18" s="628">
        <f t="shared" si="274"/>
        <v>0</v>
      </c>
      <c r="BI18" s="628">
        <f t="shared" si="274"/>
        <v>0</v>
      </c>
      <c r="BJ18" s="628">
        <f t="shared" si="274"/>
        <v>0</v>
      </c>
      <c r="BK18" s="628">
        <f t="shared" si="274"/>
        <v>0</v>
      </c>
      <c r="BL18" s="628">
        <f t="shared" si="274"/>
        <v>0</v>
      </c>
      <c r="BM18" s="628">
        <f t="shared" si="274"/>
        <v>0</v>
      </c>
      <c r="BN18" s="628">
        <f t="shared" si="274"/>
        <v>0</v>
      </c>
      <c r="BO18" s="628">
        <f t="shared" si="274"/>
        <v>0</v>
      </c>
      <c r="BP18" s="628">
        <f t="shared" si="274"/>
        <v>0</v>
      </c>
      <c r="BQ18" s="628">
        <f t="shared" si="274"/>
        <v>0</v>
      </c>
      <c r="BR18" s="628">
        <f t="shared" si="274"/>
        <v>0</v>
      </c>
      <c r="BS18" s="628">
        <f t="shared" si="274"/>
        <v>0</v>
      </c>
      <c r="BT18" s="628">
        <f t="shared" si="274"/>
        <v>0</v>
      </c>
      <c r="BU18" s="628">
        <f t="shared" si="274"/>
        <v>0</v>
      </c>
      <c r="BV18" s="628">
        <f t="shared" si="274"/>
        <v>0</v>
      </c>
      <c r="BW18" s="628">
        <f t="shared" si="274"/>
        <v>0</v>
      </c>
      <c r="BX18" s="628">
        <f t="shared" si="274"/>
        <v>0</v>
      </c>
      <c r="BY18" s="628">
        <f t="shared" si="274"/>
        <v>0</v>
      </c>
      <c r="BZ18" s="628">
        <f t="shared" si="274"/>
        <v>0</v>
      </c>
      <c r="CA18" s="628">
        <f t="shared" si="274"/>
        <v>0</v>
      </c>
      <c r="CB18" s="628">
        <f t="shared" si="274"/>
        <v>0</v>
      </c>
      <c r="CC18" s="628">
        <f t="shared" si="274"/>
        <v>0</v>
      </c>
      <c r="CD18" s="628">
        <f t="shared" si="274"/>
        <v>0</v>
      </c>
      <c r="CE18" s="628">
        <f t="shared" si="274"/>
        <v>0</v>
      </c>
      <c r="CF18" s="628">
        <f t="shared" si="274"/>
        <v>0</v>
      </c>
      <c r="CG18" s="628">
        <f t="shared" si="274"/>
        <v>0</v>
      </c>
      <c r="CH18" s="628">
        <f t="shared" si="274"/>
        <v>0</v>
      </c>
      <c r="CI18" s="628">
        <f t="shared" si="274"/>
        <v>0</v>
      </c>
      <c r="CJ18" s="628" t="str">
        <f t="shared" si="274"/>
        <v/>
      </c>
      <c r="CK18" s="628" t="str">
        <f t="shared" si="274"/>
        <v/>
      </c>
      <c r="CL18" s="628" t="str">
        <f t="shared" si="274"/>
        <v/>
      </c>
      <c r="CM18" s="628" t="str">
        <f t="shared" si="273"/>
        <v/>
      </c>
      <c r="CN18" s="628" t="str">
        <f t="shared" si="273"/>
        <v/>
      </c>
      <c r="CO18" s="628" t="str">
        <f t="shared" si="273"/>
        <v/>
      </c>
      <c r="CP18" s="628" t="str">
        <f t="shared" si="273"/>
        <v/>
      </c>
      <c r="CQ18" s="628" t="str">
        <f t="shared" si="273"/>
        <v/>
      </c>
      <c r="CR18" s="628" t="str">
        <f t="shared" si="273"/>
        <v/>
      </c>
      <c r="CS18" s="628" t="str">
        <f t="shared" si="273"/>
        <v/>
      </c>
      <c r="CT18" s="628" t="str">
        <f t="shared" si="273"/>
        <v/>
      </c>
      <c r="CU18" s="628" t="str">
        <f t="shared" si="273"/>
        <v/>
      </c>
      <c r="CV18" s="628" t="str">
        <f t="shared" si="273"/>
        <v/>
      </c>
      <c r="CW18" s="628" t="str">
        <f t="shared" si="273"/>
        <v/>
      </c>
      <c r="CX18" s="628" t="str">
        <f t="shared" si="273"/>
        <v/>
      </c>
      <c r="CY18" s="628" t="str">
        <f t="shared" si="273"/>
        <v/>
      </c>
      <c r="CZ18" s="628" t="str">
        <f t="shared" si="273"/>
        <v/>
      </c>
      <c r="DA18" s="629" t="str">
        <f t="shared" si="273"/>
        <v/>
      </c>
      <c r="DB18" s="642"/>
      <c r="DC18" s="649">
        <f t="shared" si="262"/>
        <v>52</v>
      </c>
      <c r="DD18" s="668">
        <f t="shared" ref="DD18:DM27" si="275">+IF(OR(DD$7="",$DC18=""),"",IF($JM18-DD$7&lt;=-1,VLOOKUP(DD$7-$DC18,$I$8:$K$87,3,FALSE),0))</f>
        <v>0</v>
      </c>
      <c r="DE18" s="668">
        <f t="shared" si="275"/>
        <v>0</v>
      </c>
      <c r="DF18" s="668">
        <f t="shared" si="275"/>
        <v>0</v>
      </c>
      <c r="DG18" s="668">
        <f t="shared" si="275"/>
        <v>0</v>
      </c>
      <c r="DH18" s="668">
        <f t="shared" si="275"/>
        <v>0</v>
      </c>
      <c r="DI18" s="668">
        <f t="shared" si="275"/>
        <v>0</v>
      </c>
      <c r="DJ18" s="668">
        <f t="shared" si="275"/>
        <v>0</v>
      </c>
      <c r="DK18" s="668">
        <f t="shared" si="275"/>
        <v>0</v>
      </c>
      <c r="DL18" s="668">
        <f t="shared" si="275"/>
        <v>0</v>
      </c>
      <c r="DM18" s="668">
        <f t="shared" si="275"/>
        <v>0</v>
      </c>
      <c r="DN18" s="668">
        <f t="shared" ref="DN18:DW27" si="276">+IF(OR(DN$7="",$DC18=""),"",IF($JM18-DN$7&lt;=-1,VLOOKUP(DN$7-$DC18,$I$8:$K$87,3,FALSE),0))</f>
        <v>0</v>
      </c>
      <c r="DO18" s="668">
        <f t="shared" si="276"/>
        <v>0</v>
      </c>
      <c r="DP18" s="668">
        <f t="shared" si="276"/>
        <v>0</v>
      </c>
      <c r="DQ18" s="668">
        <f t="shared" si="276"/>
        <v>0</v>
      </c>
      <c r="DR18" s="668">
        <f t="shared" si="276"/>
        <v>0</v>
      </c>
      <c r="DS18" s="668">
        <f t="shared" si="276"/>
        <v>0</v>
      </c>
      <c r="DT18" s="668">
        <f t="shared" si="276"/>
        <v>0</v>
      </c>
      <c r="DU18" s="668">
        <f t="shared" si="276"/>
        <v>0</v>
      </c>
      <c r="DV18" s="668">
        <f t="shared" si="276"/>
        <v>0</v>
      </c>
      <c r="DW18" s="668">
        <f t="shared" si="276"/>
        <v>0</v>
      </c>
      <c r="DX18" s="668">
        <f t="shared" ref="DX18:EG27" si="277">+IF(OR(DX$7="",$DC18=""),"",IF($JM18-DX$7&lt;=-1,VLOOKUP(DX$7-$DC18,$I$8:$K$87,3,FALSE),0))</f>
        <v>0</v>
      </c>
      <c r="DY18" s="668">
        <f t="shared" si="277"/>
        <v>0</v>
      </c>
      <c r="DZ18" s="668">
        <f t="shared" si="277"/>
        <v>0</v>
      </c>
      <c r="EA18" s="668">
        <f t="shared" si="277"/>
        <v>0</v>
      </c>
      <c r="EB18" s="668">
        <f t="shared" si="277"/>
        <v>0</v>
      </c>
      <c r="EC18" s="668">
        <f t="shared" si="277"/>
        <v>0</v>
      </c>
      <c r="ED18" s="668">
        <f t="shared" si="277"/>
        <v>0</v>
      </c>
      <c r="EE18" s="668">
        <f t="shared" si="277"/>
        <v>0</v>
      </c>
      <c r="EF18" s="668">
        <f t="shared" si="277"/>
        <v>0</v>
      </c>
      <c r="EG18" s="668">
        <f t="shared" si="277"/>
        <v>0</v>
      </c>
      <c r="EH18" s="668">
        <f t="shared" ref="EH18:EQ27" si="278">+IF(OR(EH$7="",$DC18=""),"",IF($JM18-EH$7&lt;=-1,VLOOKUP(EH$7-$DC18,$I$8:$K$87,3,FALSE),0))</f>
        <v>0</v>
      </c>
      <c r="EI18" s="668">
        <f t="shared" si="278"/>
        <v>0</v>
      </c>
      <c r="EJ18" s="668">
        <f t="shared" si="278"/>
        <v>0</v>
      </c>
      <c r="EK18" s="668">
        <f t="shared" si="278"/>
        <v>0</v>
      </c>
      <c r="EL18" s="668">
        <f t="shared" si="278"/>
        <v>0</v>
      </c>
      <c r="EM18" s="668">
        <f t="shared" si="278"/>
        <v>0</v>
      </c>
      <c r="EN18" s="668">
        <f t="shared" si="278"/>
        <v>0</v>
      </c>
      <c r="EO18" s="668">
        <f t="shared" si="278"/>
        <v>0</v>
      </c>
      <c r="EP18" s="668">
        <f t="shared" si="278"/>
        <v>0</v>
      </c>
      <c r="EQ18" s="668">
        <f t="shared" si="278"/>
        <v>0</v>
      </c>
      <c r="ER18" s="668">
        <f t="shared" ref="ER18:FA27" si="279">+IF(OR(ER$7="",$DC18=""),"",IF($JM18-ER$7&lt;=-1,VLOOKUP(ER$7-$DC18,$I$8:$K$87,3,FALSE),0))</f>
        <v>0</v>
      </c>
      <c r="ES18" s="668">
        <f t="shared" si="279"/>
        <v>0</v>
      </c>
      <c r="ET18" s="668">
        <f t="shared" si="279"/>
        <v>0</v>
      </c>
      <c r="EU18" s="668">
        <f t="shared" si="279"/>
        <v>0</v>
      </c>
      <c r="EV18" s="668">
        <f t="shared" si="279"/>
        <v>0</v>
      </c>
      <c r="EW18" s="668">
        <f t="shared" si="279"/>
        <v>0</v>
      </c>
      <c r="EX18" s="668">
        <f t="shared" si="279"/>
        <v>0</v>
      </c>
      <c r="EY18" s="668">
        <f t="shared" si="279"/>
        <v>0</v>
      </c>
      <c r="EZ18" s="668">
        <f t="shared" si="279"/>
        <v>0</v>
      </c>
      <c r="FA18" s="668">
        <f t="shared" si="279"/>
        <v>0</v>
      </c>
      <c r="FB18" s="668">
        <f t="shared" ref="FB18:FK27" si="280">+IF(OR(FB$7="",$DC18=""),"",IF($JM18-FB$7&lt;=-1,VLOOKUP(FB$7-$DC18,$I$8:$K$87,3,FALSE),0))</f>
        <v>0</v>
      </c>
      <c r="FC18" s="668">
        <f t="shared" si="280"/>
        <v>0</v>
      </c>
      <c r="FD18" s="668">
        <f t="shared" si="280"/>
        <v>0</v>
      </c>
      <c r="FE18" s="668">
        <f t="shared" si="280"/>
        <v>0</v>
      </c>
      <c r="FF18" s="668">
        <f t="shared" si="280"/>
        <v>0</v>
      </c>
      <c r="FG18" s="668">
        <f t="shared" si="280"/>
        <v>0</v>
      </c>
      <c r="FH18" s="668">
        <f t="shared" si="280"/>
        <v>0</v>
      </c>
      <c r="FI18" s="668">
        <f t="shared" si="280"/>
        <v>0</v>
      </c>
      <c r="FJ18" s="668">
        <f t="shared" si="280"/>
        <v>0</v>
      </c>
      <c r="FK18" s="668">
        <f t="shared" si="280"/>
        <v>0</v>
      </c>
      <c r="FL18" s="668">
        <f t="shared" ref="FL18:FU27" si="281">+IF(OR(FL$7="",$DC18=""),"",IF($JM18-FL$7&lt;=-1,VLOOKUP(FL$7-$DC18,$I$8:$K$87,3,FALSE),0))</f>
        <v>0</v>
      </c>
      <c r="FM18" s="668">
        <f t="shared" si="281"/>
        <v>0</v>
      </c>
      <c r="FN18" s="668">
        <f t="shared" si="281"/>
        <v>0</v>
      </c>
      <c r="FO18" s="668" t="str">
        <f t="shared" si="281"/>
        <v/>
      </c>
      <c r="FP18" s="668" t="str">
        <f t="shared" si="281"/>
        <v/>
      </c>
      <c r="FQ18" s="668" t="str">
        <f t="shared" si="281"/>
        <v/>
      </c>
      <c r="FR18" s="668" t="str">
        <f t="shared" si="281"/>
        <v/>
      </c>
      <c r="FS18" s="668" t="str">
        <f t="shared" si="281"/>
        <v/>
      </c>
      <c r="FT18" s="668" t="str">
        <f t="shared" si="281"/>
        <v/>
      </c>
      <c r="FU18" s="668" t="str">
        <f t="shared" si="281"/>
        <v/>
      </c>
      <c r="FV18" s="668" t="str">
        <f t="shared" ref="FV18:GF27" si="282">+IF(OR(FV$7="",$DC18=""),"",IF($JM18-FV$7&lt;=-1,VLOOKUP(FV$7-$DC18,$I$8:$K$87,3,FALSE),0))</f>
        <v/>
      </c>
      <c r="FW18" s="668" t="str">
        <f t="shared" si="282"/>
        <v/>
      </c>
      <c r="FX18" s="668" t="str">
        <f t="shared" si="282"/>
        <v/>
      </c>
      <c r="FY18" s="668" t="str">
        <f t="shared" si="282"/>
        <v/>
      </c>
      <c r="FZ18" s="668" t="str">
        <f t="shared" si="282"/>
        <v/>
      </c>
      <c r="GA18" s="668" t="str">
        <f t="shared" si="282"/>
        <v/>
      </c>
      <c r="GB18" s="668" t="str">
        <f t="shared" si="282"/>
        <v/>
      </c>
      <c r="GC18" s="668" t="str">
        <f t="shared" si="282"/>
        <v/>
      </c>
      <c r="GD18" s="668" t="str">
        <f t="shared" si="282"/>
        <v/>
      </c>
      <c r="GE18" s="668" t="str">
        <f t="shared" si="282"/>
        <v/>
      </c>
      <c r="GF18" s="669" t="str">
        <f t="shared" si="282"/>
        <v/>
      </c>
      <c r="GG18" s="626"/>
      <c r="GH18" s="649">
        <f t="shared" si="263"/>
        <v>52</v>
      </c>
      <c r="GI18" s="682">
        <f t="shared" ca="1" si="158"/>
        <v>0</v>
      </c>
      <c r="GJ18" s="682">
        <f t="shared" ca="1" si="159"/>
        <v>0</v>
      </c>
      <c r="GK18" s="682">
        <f t="shared" ca="1" si="160"/>
        <v>0</v>
      </c>
      <c r="GL18" s="682">
        <f t="shared" ca="1" si="161"/>
        <v>0</v>
      </c>
      <c r="GM18" s="682">
        <f t="shared" ca="1" si="162"/>
        <v>0</v>
      </c>
      <c r="GN18" s="682">
        <f t="shared" ca="1" si="163"/>
        <v>0</v>
      </c>
      <c r="GO18" s="682">
        <f t="shared" ca="1" si="164"/>
        <v>0</v>
      </c>
      <c r="GP18" s="682">
        <f t="shared" ca="1" si="165"/>
        <v>0</v>
      </c>
      <c r="GQ18" s="682">
        <f t="shared" ca="1" si="166"/>
        <v>0</v>
      </c>
      <c r="GR18" s="682">
        <f t="shared" ca="1" si="167"/>
        <v>0</v>
      </c>
      <c r="GS18" s="682">
        <f t="shared" ca="1" si="168"/>
        <v>0</v>
      </c>
      <c r="GT18" s="682">
        <f t="shared" ca="1" si="169"/>
        <v>0</v>
      </c>
      <c r="GU18" s="682">
        <f t="shared" ca="1" si="170"/>
        <v>0</v>
      </c>
      <c r="GV18" s="682">
        <f t="shared" ca="1" si="171"/>
        <v>0</v>
      </c>
      <c r="GW18" s="682">
        <f t="shared" ca="1" si="172"/>
        <v>0</v>
      </c>
      <c r="GX18" s="682">
        <f t="shared" ca="1" si="173"/>
        <v>0</v>
      </c>
      <c r="GY18" s="682">
        <f t="shared" ca="1" si="174"/>
        <v>0</v>
      </c>
      <c r="GZ18" s="682">
        <f t="shared" ca="1" si="175"/>
        <v>0</v>
      </c>
      <c r="HA18" s="682">
        <f t="shared" ca="1" si="176"/>
        <v>0</v>
      </c>
      <c r="HB18" s="682">
        <f t="shared" ca="1" si="177"/>
        <v>0</v>
      </c>
      <c r="HC18" s="682">
        <f t="shared" ca="1" si="178"/>
        <v>0</v>
      </c>
      <c r="HD18" s="682">
        <f t="shared" ca="1" si="179"/>
        <v>0</v>
      </c>
      <c r="HE18" s="682">
        <f t="shared" ca="1" si="180"/>
        <v>0</v>
      </c>
      <c r="HF18" s="682">
        <f t="shared" ca="1" si="181"/>
        <v>0</v>
      </c>
      <c r="HG18" s="682">
        <f t="shared" ca="1" si="182"/>
        <v>0</v>
      </c>
      <c r="HH18" s="682">
        <f t="shared" ca="1" si="183"/>
        <v>0</v>
      </c>
      <c r="HI18" s="682">
        <f t="shared" ca="1" si="184"/>
        <v>0</v>
      </c>
      <c r="HJ18" s="682">
        <f t="shared" ca="1" si="185"/>
        <v>0</v>
      </c>
      <c r="HK18" s="682">
        <f t="shared" ca="1" si="186"/>
        <v>0</v>
      </c>
      <c r="HL18" s="682">
        <f t="shared" ca="1" si="187"/>
        <v>0</v>
      </c>
      <c r="HM18" s="682">
        <f t="shared" ca="1" si="188"/>
        <v>0</v>
      </c>
      <c r="HN18" s="682">
        <f t="shared" ca="1" si="189"/>
        <v>0</v>
      </c>
      <c r="HO18" s="682">
        <f t="shared" ca="1" si="190"/>
        <v>0</v>
      </c>
      <c r="HP18" s="682">
        <f t="shared" ca="1" si="191"/>
        <v>0</v>
      </c>
      <c r="HQ18" s="682">
        <f t="shared" ca="1" si="192"/>
        <v>0</v>
      </c>
      <c r="HR18" s="682">
        <f t="shared" ca="1" si="193"/>
        <v>0</v>
      </c>
      <c r="HS18" s="682">
        <f t="shared" ca="1" si="194"/>
        <v>0</v>
      </c>
      <c r="HT18" s="682">
        <f t="shared" ca="1" si="195"/>
        <v>0</v>
      </c>
      <c r="HU18" s="682">
        <f t="shared" ca="1" si="196"/>
        <v>0</v>
      </c>
      <c r="HV18" s="682">
        <f t="shared" ca="1" si="197"/>
        <v>0</v>
      </c>
      <c r="HW18" s="682">
        <f t="shared" ca="1" si="198"/>
        <v>0</v>
      </c>
      <c r="HX18" s="682">
        <f t="shared" ca="1" si="199"/>
        <v>0</v>
      </c>
      <c r="HY18" s="682">
        <f t="shared" ca="1" si="200"/>
        <v>0</v>
      </c>
      <c r="HZ18" s="682">
        <f t="shared" ca="1" si="201"/>
        <v>0</v>
      </c>
      <c r="IA18" s="682">
        <f t="shared" ca="1" si="202"/>
        <v>0</v>
      </c>
      <c r="IB18" s="682">
        <f t="shared" ca="1" si="203"/>
        <v>0</v>
      </c>
      <c r="IC18" s="682">
        <f t="shared" ca="1" si="204"/>
        <v>0</v>
      </c>
      <c r="ID18" s="682">
        <f t="shared" ca="1" si="205"/>
        <v>0</v>
      </c>
      <c r="IE18" s="682">
        <f t="shared" ca="1" si="206"/>
        <v>0</v>
      </c>
      <c r="IF18" s="682">
        <f t="shared" ca="1" si="207"/>
        <v>0</v>
      </c>
      <c r="IG18" s="682">
        <f t="shared" ca="1" si="208"/>
        <v>0</v>
      </c>
      <c r="IH18" s="682">
        <f t="shared" ca="1" si="209"/>
        <v>0</v>
      </c>
      <c r="II18" s="682" t="e">
        <f t="shared" ca="1" si="210"/>
        <v>#DIV/0!</v>
      </c>
      <c r="IJ18" s="682" t="e">
        <f t="shared" ca="1" si="211"/>
        <v>#DIV/0!</v>
      </c>
      <c r="IK18" s="662" t="e">
        <f t="shared" ca="1" si="212"/>
        <v>#DIV/0!</v>
      </c>
      <c r="IL18" s="662" t="e">
        <f t="shared" ca="1" si="213"/>
        <v>#DIV/0!</v>
      </c>
      <c r="IM18" s="662" t="e">
        <f t="shared" ca="1" si="214"/>
        <v>#DIV/0!</v>
      </c>
      <c r="IN18" s="662" t="e">
        <f t="shared" ca="1" si="215"/>
        <v>#DIV/0!</v>
      </c>
      <c r="IO18" s="662" t="e">
        <f t="shared" ca="1" si="216"/>
        <v>#DIV/0!</v>
      </c>
      <c r="IP18" s="662" t="e">
        <f t="shared" ca="1" si="217"/>
        <v>#DIV/0!</v>
      </c>
      <c r="IQ18" s="662" t="e">
        <f t="shared" ca="1" si="218"/>
        <v>#DIV/0!</v>
      </c>
      <c r="IR18" s="662" t="e">
        <f t="shared" ca="1" si="219"/>
        <v>#DIV/0!</v>
      </c>
      <c r="IS18" s="662" t="e">
        <f t="shared" ca="1" si="220"/>
        <v>#DIV/0!</v>
      </c>
      <c r="IT18" s="662" t="str">
        <f t="shared" ca="1" si="221"/>
        <v/>
      </c>
      <c r="IU18" s="662" t="str">
        <f t="shared" ca="1" si="222"/>
        <v/>
      </c>
      <c r="IV18" s="662" t="str">
        <f t="shared" ca="1" si="223"/>
        <v/>
      </c>
      <c r="IW18" s="662" t="str">
        <f t="shared" ca="1" si="224"/>
        <v/>
      </c>
      <c r="IX18" s="662" t="str">
        <f t="shared" ca="1" si="225"/>
        <v/>
      </c>
      <c r="IY18" s="662" t="str">
        <f t="shared" ca="1" si="226"/>
        <v/>
      </c>
      <c r="IZ18" s="662" t="str">
        <f t="shared" ca="1" si="227"/>
        <v/>
      </c>
      <c r="JA18" s="662" t="str">
        <f t="shared" ca="1" si="228"/>
        <v/>
      </c>
      <c r="JB18" s="662" t="str">
        <f t="shared" ca="1" si="229"/>
        <v/>
      </c>
      <c r="JC18" s="662" t="str">
        <f t="shared" ca="1" si="230"/>
        <v/>
      </c>
      <c r="JD18" s="662" t="str">
        <f t="shared" ca="1" si="231"/>
        <v/>
      </c>
      <c r="JE18" s="662" t="str">
        <f t="shared" ca="1" si="232"/>
        <v/>
      </c>
      <c r="JF18" s="662" t="str">
        <f t="shared" ca="1" si="233"/>
        <v/>
      </c>
      <c r="JG18" s="662" t="str">
        <f t="shared" ca="1" si="234"/>
        <v/>
      </c>
      <c r="JH18" s="662" t="str">
        <f t="shared" ca="1" si="235"/>
        <v/>
      </c>
      <c r="JI18" s="662" t="str">
        <f t="shared" ca="1" si="236"/>
        <v/>
      </c>
      <c r="JJ18" s="662" t="str">
        <f t="shared" ca="1" si="237"/>
        <v/>
      </c>
      <c r="JK18" s="663" t="str">
        <f t="shared" ca="1" si="238"/>
        <v/>
      </c>
      <c r="JL18" s="626"/>
      <c r="JM18" s="649">
        <f t="shared" si="264"/>
        <v>52</v>
      </c>
      <c r="JN18" s="635">
        <f t="shared" ref="JN18:JW27" si="283">+IF(OR(JN$7="",$JM18=""),"",IF($JM18-JN$7&lt;=-1,1/VLOOKUP(JN$7-$JM18,$I$8:$J$87,2,FALSE),0))</f>
        <v>0</v>
      </c>
      <c r="JO18" s="635">
        <f t="shared" si="283"/>
        <v>0</v>
      </c>
      <c r="JP18" s="635">
        <f t="shared" si="283"/>
        <v>0</v>
      </c>
      <c r="JQ18" s="635">
        <f t="shared" si="283"/>
        <v>0</v>
      </c>
      <c r="JR18" s="635">
        <f t="shared" si="283"/>
        <v>0</v>
      </c>
      <c r="JS18" s="635">
        <f t="shared" si="283"/>
        <v>0</v>
      </c>
      <c r="JT18" s="635">
        <f t="shared" si="283"/>
        <v>0</v>
      </c>
      <c r="JU18" s="635">
        <f t="shared" si="283"/>
        <v>0</v>
      </c>
      <c r="JV18" s="635">
        <f t="shared" si="283"/>
        <v>0</v>
      </c>
      <c r="JW18" s="635">
        <f t="shared" si="283"/>
        <v>0</v>
      </c>
      <c r="JX18" s="635">
        <f t="shared" ref="JX18:KG27" si="284">+IF(OR(JX$7="",$JM18=""),"",IF($JM18-JX$7&lt;=-1,1/VLOOKUP(JX$7-$JM18,$I$8:$J$87,2,FALSE),0))</f>
        <v>0</v>
      </c>
      <c r="JY18" s="635">
        <f t="shared" si="284"/>
        <v>0</v>
      </c>
      <c r="JZ18" s="635">
        <f t="shared" si="284"/>
        <v>0</v>
      </c>
      <c r="KA18" s="635">
        <f t="shared" si="284"/>
        <v>0</v>
      </c>
      <c r="KB18" s="635">
        <f t="shared" si="284"/>
        <v>0</v>
      </c>
      <c r="KC18" s="635">
        <f t="shared" si="284"/>
        <v>0</v>
      </c>
      <c r="KD18" s="635">
        <f t="shared" si="284"/>
        <v>0</v>
      </c>
      <c r="KE18" s="635">
        <f t="shared" si="284"/>
        <v>0</v>
      </c>
      <c r="KF18" s="635">
        <f t="shared" si="284"/>
        <v>0</v>
      </c>
      <c r="KG18" s="635">
        <f t="shared" si="284"/>
        <v>0</v>
      </c>
      <c r="KH18" s="635">
        <f t="shared" ref="KH18:KQ27" si="285">+IF(OR(KH$7="",$JM18=""),"",IF($JM18-KH$7&lt;=-1,1/VLOOKUP(KH$7-$JM18,$I$8:$J$87,2,FALSE),0))</f>
        <v>0</v>
      </c>
      <c r="KI18" s="635">
        <f t="shared" si="285"/>
        <v>0</v>
      </c>
      <c r="KJ18" s="635">
        <f t="shared" si="285"/>
        <v>0</v>
      </c>
      <c r="KK18" s="635">
        <f t="shared" si="285"/>
        <v>0</v>
      </c>
      <c r="KL18" s="635">
        <f t="shared" si="285"/>
        <v>0</v>
      </c>
      <c r="KM18" s="635">
        <f t="shared" si="285"/>
        <v>0</v>
      </c>
      <c r="KN18" s="635">
        <f t="shared" si="285"/>
        <v>0</v>
      </c>
      <c r="KO18" s="635">
        <f t="shared" si="285"/>
        <v>0</v>
      </c>
      <c r="KP18" s="635">
        <f t="shared" si="285"/>
        <v>0</v>
      </c>
      <c r="KQ18" s="635">
        <f t="shared" si="285"/>
        <v>0</v>
      </c>
      <c r="KR18" s="635">
        <f t="shared" ref="KR18:LA27" si="286">+IF(OR(KR$7="",$JM18=""),"",IF($JM18-KR$7&lt;=-1,1/VLOOKUP(KR$7-$JM18,$I$8:$J$87,2,FALSE),0))</f>
        <v>0</v>
      </c>
      <c r="KS18" s="635">
        <f t="shared" si="286"/>
        <v>0</v>
      </c>
      <c r="KT18" s="635">
        <f t="shared" si="286"/>
        <v>0</v>
      </c>
      <c r="KU18" s="635">
        <f t="shared" si="286"/>
        <v>0</v>
      </c>
      <c r="KV18" s="635">
        <f t="shared" si="286"/>
        <v>0</v>
      </c>
      <c r="KW18" s="635">
        <f t="shared" si="286"/>
        <v>0</v>
      </c>
      <c r="KX18" s="635">
        <f t="shared" si="286"/>
        <v>0</v>
      </c>
      <c r="KY18" s="635">
        <f t="shared" si="286"/>
        <v>0</v>
      </c>
      <c r="KZ18" s="635">
        <f t="shared" si="286"/>
        <v>0</v>
      </c>
      <c r="LA18" s="635">
        <f t="shared" si="286"/>
        <v>0</v>
      </c>
      <c r="LB18" s="635">
        <f t="shared" ref="LB18:LK27" si="287">+IF(OR(LB$7="",$JM18=""),"",IF($JM18-LB$7&lt;=-1,1/VLOOKUP(LB$7-$JM18,$I$8:$J$87,2,FALSE),0))</f>
        <v>0</v>
      </c>
      <c r="LC18" s="635">
        <f t="shared" si="287"/>
        <v>0</v>
      </c>
      <c r="LD18" s="635">
        <f t="shared" si="287"/>
        <v>0</v>
      </c>
      <c r="LE18" s="635">
        <f t="shared" si="287"/>
        <v>0</v>
      </c>
      <c r="LF18" s="635">
        <f t="shared" si="287"/>
        <v>0</v>
      </c>
      <c r="LG18" s="635">
        <f t="shared" si="287"/>
        <v>0</v>
      </c>
      <c r="LH18" s="635">
        <f t="shared" si="287"/>
        <v>0</v>
      </c>
      <c r="LI18" s="635">
        <f t="shared" si="287"/>
        <v>0</v>
      </c>
      <c r="LJ18" s="635">
        <f t="shared" si="287"/>
        <v>0</v>
      </c>
      <c r="LK18" s="635">
        <f t="shared" si="287"/>
        <v>0</v>
      </c>
      <c r="LL18" s="635">
        <f t="shared" ref="LL18:LU27" si="288">+IF(OR(LL$7="",$JM18=""),"",IF($JM18-LL$7&lt;=-1,1/VLOOKUP(LL$7-$JM18,$I$8:$J$87,2,FALSE),0))</f>
        <v>0</v>
      </c>
      <c r="LM18" s="635">
        <f t="shared" si="288"/>
        <v>0</v>
      </c>
      <c r="LN18" s="635" t="e">
        <f t="shared" si="288"/>
        <v>#DIV/0!</v>
      </c>
      <c r="LO18" s="635" t="e">
        <f t="shared" si="288"/>
        <v>#DIV/0!</v>
      </c>
      <c r="LP18" s="635" t="e">
        <f t="shared" si="288"/>
        <v>#DIV/0!</v>
      </c>
      <c r="LQ18" s="635" t="e">
        <f t="shared" si="288"/>
        <v>#DIV/0!</v>
      </c>
      <c r="LR18" s="635" t="e">
        <f t="shared" si="288"/>
        <v>#DIV/0!</v>
      </c>
      <c r="LS18" s="635" t="e">
        <f t="shared" si="288"/>
        <v>#DIV/0!</v>
      </c>
      <c r="LT18" s="635" t="e">
        <f t="shared" si="288"/>
        <v>#DIV/0!</v>
      </c>
      <c r="LU18" s="635" t="e">
        <f t="shared" si="288"/>
        <v>#DIV/0!</v>
      </c>
      <c r="LV18" s="635" t="e">
        <f t="shared" ref="LV18:ME27" si="289">+IF(OR(LV$7="",$JM18=""),"",IF($JM18-LV$7&lt;=-1,1/VLOOKUP(LV$7-$JM18,$I$8:$J$87,2,FALSE),0))</f>
        <v>#DIV/0!</v>
      </c>
      <c r="LW18" s="635" t="e">
        <f t="shared" si="289"/>
        <v>#DIV/0!</v>
      </c>
      <c r="LX18" s="635" t="e">
        <f t="shared" si="289"/>
        <v>#DIV/0!</v>
      </c>
      <c r="LY18" s="635" t="str">
        <f t="shared" si="289"/>
        <v/>
      </c>
      <c r="LZ18" s="635" t="str">
        <f t="shared" si="289"/>
        <v/>
      </c>
      <c r="MA18" s="635" t="str">
        <f t="shared" si="289"/>
        <v/>
      </c>
      <c r="MB18" s="635" t="str">
        <f t="shared" si="289"/>
        <v/>
      </c>
      <c r="MC18" s="635" t="str">
        <f t="shared" si="289"/>
        <v/>
      </c>
      <c r="MD18" s="635" t="str">
        <f t="shared" si="289"/>
        <v/>
      </c>
      <c r="ME18" s="635" t="str">
        <f t="shared" si="289"/>
        <v/>
      </c>
      <c r="MF18" s="635" t="str">
        <f t="shared" ref="MF18:MP27" si="290">+IF(OR(MF$7="",$JM18=""),"",IF($JM18-MF$7&lt;=-1,1/VLOOKUP(MF$7-$JM18,$I$8:$J$87,2,FALSE),0))</f>
        <v/>
      </c>
      <c r="MG18" s="635" t="str">
        <f t="shared" si="290"/>
        <v/>
      </c>
      <c r="MH18" s="635" t="str">
        <f t="shared" si="290"/>
        <v/>
      </c>
      <c r="MI18" s="635" t="str">
        <f t="shared" si="290"/>
        <v/>
      </c>
      <c r="MJ18" s="635" t="str">
        <f t="shared" si="290"/>
        <v/>
      </c>
      <c r="MK18" s="635" t="str">
        <f t="shared" si="290"/>
        <v/>
      </c>
      <c r="ML18" s="635" t="str">
        <f t="shared" si="290"/>
        <v/>
      </c>
      <c r="MM18" s="635" t="str">
        <f t="shared" si="290"/>
        <v/>
      </c>
      <c r="MN18" s="635" t="str">
        <f t="shared" si="290"/>
        <v/>
      </c>
      <c r="MO18" s="635" t="str">
        <f t="shared" si="290"/>
        <v/>
      </c>
      <c r="MP18" s="636" t="str">
        <f t="shared" si="290"/>
        <v/>
      </c>
      <c r="MQ18" s="626"/>
      <c r="MR18" s="565">
        <f t="shared" si="269"/>
        <v>11</v>
      </c>
      <c r="MS18" s="622" t="e">
        <f ca="1">+SUMPRODUCT(OFFSET(MU18,0,$MR18):OFFSET(MU18,MU18-1,$MR18),OFFSET($O18,0,0):OFFSET($O18,MU18-1,0))</f>
        <v>#DIV/0!</v>
      </c>
      <c r="MU18" s="568">
        <f t="shared" si="265"/>
        <v>52</v>
      </c>
      <c r="MV18" s="691" t="e">
        <f t="shared" ref="MV18:NE27" ca="1" si="291">+IF($MU18+MV$7&lt;=MAX($MV$7:$PX$7),OFFSET($GH18,0,$MU18+MV$7,1,1),"")</f>
        <v>#DIV/0!</v>
      </c>
      <c r="MW18" s="691" t="e">
        <f t="shared" ca="1" si="291"/>
        <v>#DIV/0!</v>
      </c>
      <c r="MX18" s="691" t="e">
        <f t="shared" ca="1" si="291"/>
        <v>#DIV/0!</v>
      </c>
      <c r="MY18" s="691" t="e">
        <f t="shared" ca="1" si="291"/>
        <v>#DIV/0!</v>
      </c>
      <c r="MZ18" s="691" t="e">
        <f t="shared" ca="1" si="291"/>
        <v>#DIV/0!</v>
      </c>
      <c r="NA18" s="691" t="e">
        <f t="shared" ca="1" si="291"/>
        <v>#DIV/0!</v>
      </c>
      <c r="NB18" s="691" t="e">
        <f t="shared" ca="1" si="291"/>
        <v>#DIV/0!</v>
      </c>
      <c r="NC18" s="691" t="e">
        <f t="shared" ca="1" si="291"/>
        <v>#DIV/0!</v>
      </c>
      <c r="ND18" s="691" t="e">
        <f t="shared" ca="1" si="291"/>
        <v>#DIV/0!</v>
      </c>
      <c r="NE18" s="691" t="e">
        <f t="shared" ca="1" si="291"/>
        <v>#DIV/0!</v>
      </c>
      <c r="NF18" s="691" t="e">
        <f t="shared" ref="NF18:NO27" ca="1" si="292">+IF($MU18+NF$7&lt;=MAX($MV$7:$PX$7),OFFSET($GH18,0,$MU18+NF$7,1,1),"")</f>
        <v>#DIV/0!</v>
      </c>
      <c r="NG18" s="691" t="str">
        <f t="shared" ca="1" si="292"/>
        <v/>
      </c>
      <c r="NH18" s="691" t="str">
        <f t="shared" ca="1" si="292"/>
        <v/>
      </c>
      <c r="NI18" s="691" t="str">
        <f t="shared" ca="1" si="292"/>
        <v/>
      </c>
      <c r="NJ18" s="691" t="str">
        <f t="shared" ca="1" si="292"/>
        <v/>
      </c>
      <c r="NK18" s="691" t="str">
        <f t="shared" ca="1" si="292"/>
        <v/>
      </c>
      <c r="NL18" s="691" t="str">
        <f t="shared" ca="1" si="292"/>
        <v/>
      </c>
      <c r="NM18" s="691" t="str">
        <f t="shared" ca="1" si="292"/>
        <v/>
      </c>
      <c r="NN18" s="691" t="str">
        <f t="shared" ca="1" si="292"/>
        <v/>
      </c>
      <c r="NO18" s="691" t="str">
        <f t="shared" ca="1" si="292"/>
        <v/>
      </c>
      <c r="NP18" s="691" t="str">
        <f t="shared" ref="NP18:NY27" ca="1" si="293">+IF($MU18+NP$7&lt;=MAX($MV$7:$PX$7),OFFSET($GH18,0,$MU18+NP$7,1,1),"")</f>
        <v/>
      </c>
      <c r="NQ18" s="691" t="str">
        <f t="shared" ca="1" si="293"/>
        <v/>
      </c>
      <c r="NR18" s="691" t="str">
        <f t="shared" ca="1" si="293"/>
        <v/>
      </c>
      <c r="NS18" s="691" t="str">
        <f t="shared" ca="1" si="293"/>
        <v/>
      </c>
      <c r="NT18" s="691" t="str">
        <f t="shared" ca="1" si="293"/>
        <v/>
      </c>
      <c r="NU18" s="691" t="str">
        <f t="shared" ca="1" si="293"/>
        <v/>
      </c>
      <c r="NV18" s="691" t="str">
        <f t="shared" ca="1" si="293"/>
        <v/>
      </c>
      <c r="NW18" s="691" t="str">
        <f t="shared" ca="1" si="293"/>
        <v/>
      </c>
      <c r="NX18" s="691" t="str">
        <f t="shared" ca="1" si="293"/>
        <v/>
      </c>
      <c r="NY18" s="691" t="str">
        <f t="shared" ca="1" si="293"/>
        <v/>
      </c>
      <c r="NZ18" s="691" t="str">
        <f t="shared" ref="NZ18:OI27" ca="1" si="294">+IF($MU18+NZ$7&lt;=MAX($MV$7:$PX$7),OFFSET($GH18,0,$MU18+NZ$7,1,1),"")</f>
        <v/>
      </c>
      <c r="OA18" s="691" t="str">
        <f t="shared" ca="1" si="294"/>
        <v/>
      </c>
      <c r="OB18" s="691" t="str">
        <f t="shared" ca="1" si="294"/>
        <v/>
      </c>
      <c r="OC18" s="691" t="str">
        <f t="shared" ca="1" si="294"/>
        <v/>
      </c>
      <c r="OD18" s="691" t="str">
        <f t="shared" ca="1" si="294"/>
        <v/>
      </c>
      <c r="OE18" s="691" t="str">
        <f t="shared" ca="1" si="294"/>
        <v/>
      </c>
      <c r="OF18" s="691" t="str">
        <f t="shared" ca="1" si="294"/>
        <v/>
      </c>
      <c r="OG18" s="691" t="str">
        <f t="shared" ca="1" si="294"/>
        <v/>
      </c>
      <c r="OH18" s="691" t="str">
        <f t="shared" ca="1" si="294"/>
        <v/>
      </c>
      <c r="OI18" s="691" t="str">
        <f t="shared" ca="1" si="294"/>
        <v/>
      </c>
      <c r="OJ18" s="691" t="str">
        <f t="shared" ref="OJ18:OS27" ca="1" si="295">+IF($MU18+OJ$7&lt;=MAX($MV$7:$PX$7),OFFSET($GH18,0,$MU18+OJ$7,1,1),"")</f>
        <v/>
      </c>
      <c r="OK18" s="691" t="str">
        <f t="shared" ca="1" si="295"/>
        <v/>
      </c>
      <c r="OL18" s="691" t="str">
        <f t="shared" ca="1" si="295"/>
        <v/>
      </c>
      <c r="OM18" s="691" t="str">
        <f t="shared" ca="1" si="295"/>
        <v/>
      </c>
      <c r="ON18" s="691" t="str">
        <f t="shared" ca="1" si="295"/>
        <v/>
      </c>
      <c r="OO18" s="691" t="str">
        <f t="shared" ca="1" si="295"/>
        <v/>
      </c>
      <c r="OP18" s="691" t="str">
        <f t="shared" ca="1" si="295"/>
        <v/>
      </c>
      <c r="OQ18" s="691" t="str">
        <f t="shared" ca="1" si="295"/>
        <v/>
      </c>
      <c r="OR18" s="691" t="str">
        <f t="shared" ca="1" si="295"/>
        <v/>
      </c>
      <c r="OS18" s="691" t="str">
        <f t="shared" ca="1" si="295"/>
        <v/>
      </c>
      <c r="OT18" s="691" t="str">
        <f t="shared" ref="OT18:PC27" ca="1" si="296">+IF($MU18+OT$7&lt;=MAX($MV$7:$PX$7),OFFSET($GH18,0,$MU18+OT$7,1,1),"")</f>
        <v/>
      </c>
      <c r="OU18" s="691" t="str">
        <f t="shared" ca="1" si="296"/>
        <v/>
      </c>
      <c r="OV18" s="691" t="str">
        <f t="shared" ca="1" si="296"/>
        <v/>
      </c>
      <c r="OW18" s="691" t="str">
        <f t="shared" ca="1" si="296"/>
        <v/>
      </c>
      <c r="OX18" s="691" t="str">
        <f t="shared" ca="1" si="296"/>
        <v/>
      </c>
      <c r="OY18" s="691" t="str">
        <f t="shared" ca="1" si="296"/>
        <v/>
      </c>
      <c r="OZ18" s="691" t="str">
        <f t="shared" ca="1" si="296"/>
        <v/>
      </c>
      <c r="PA18" s="691" t="str">
        <f t="shared" ca="1" si="296"/>
        <v/>
      </c>
      <c r="PB18" s="691" t="str">
        <f t="shared" ca="1" si="296"/>
        <v/>
      </c>
      <c r="PC18" s="691" t="str">
        <f t="shared" ca="1" si="296"/>
        <v/>
      </c>
      <c r="PD18" s="691" t="str">
        <f t="shared" ref="PD18:PM27" ca="1" si="297">+IF($MU18+PD$7&lt;=MAX($MV$7:$PX$7),OFFSET($GH18,0,$MU18+PD$7,1,1),"")</f>
        <v/>
      </c>
      <c r="PE18" s="691" t="str">
        <f t="shared" ca="1" si="297"/>
        <v/>
      </c>
      <c r="PF18" s="691" t="str">
        <f t="shared" ca="1" si="297"/>
        <v/>
      </c>
      <c r="PG18" s="691" t="e">
        <f t="shared" ca="1" si="297"/>
        <v>#VALUE!</v>
      </c>
      <c r="PH18" s="691" t="e">
        <f t="shared" ca="1" si="297"/>
        <v>#VALUE!</v>
      </c>
      <c r="PI18" s="691" t="e">
        <f t="shared" ca="1" si="297"/>
        <v>#VALUE!</v>
      </c>
      <c r="PJ18" s="691" t="e">
        <f t="shared" ca="1" si="297"/>
        <v>#VALUE!</v>
      </c>
      <c r="PK18" s="691" t="e">
        <f t="shared" ca="1" si="297"/>
        <v>#VALUE!</v>
      </c>
      <c r="PL18" s="691" t="e">
        <f t="shared" ca="1" si="297"/>
        <v>#VALUE!</v>
      </c>
      <c r="PM18" s="691" t="e">
        <f t="shared" ca="1" si="297"/>
        <v>#VALUE!</v>
      </c>
      <c r="PN18" s="691" t="e">
        <f t="shared" ref="PN18:PX27" ca="1" si="298">+IF($MU18+PN$7&lt;=MAX($MV$7:$PX$7),OFFSET($GH18,0,$MU18+PN$7,1,1),"")</f>
        <v>#VALUE!</v>
      </c>
      <c r="PO18" s="691" t="e">
        <f t="shared" ca="1" si="298"/>
        <v>#VALUE!</v>
      </c>
      <c r="PP18" s="691" t="e">
        <f t="shared" ca="1" si="298"/>
        <v>#VALUE!</v>
      </c>
      <c r="PQ18" s="691" t="e">
        <f t="shared" ca="1" si="298"/>
        <v>#VALUE!</v>
      </c>
      <c r="PR18" s="691" t="e">
        <f t="shared" ca="1" si="298"/>
        <v>#VALUE!</v>
      </c>
      <c r="PS18" s="691" t="e">
        <f t="shared" ca="1" si="298"/>
        <v>#VALUE!</v>
      </c>
      <c r="PT18" s="691" t="e">
        <f t="shared" ca="1" si="298"/>
        <v>#VALUE!</v>
      </c>
      <c r="PU18" s="691" t="e">
        <f t="shared" ca="1" si="298"/>
        <v>#VALUE!</v>
      </c>
      <c r="PV18" s="691" t="e">
        <f t="shared" ca="1" si="298"/>
        <v>#VALUE!</v>
      </c>
      <c r="PW18" s="691" t="e">
        <f t="shared" ca="1" si="298"/>
        <v>#VALUE!</v>
      </c>
      <c r="PX18" s="691" t="e">
        <f t="shared" ca="1" si="298"/>
        <v>#VALUE!</v>
      </c>
      <c r="PY18" s="690"/>
      <c r="PZ18" s="690"/>
      <c r="QA18" s="690"/>
      <c r="QB18" s="690"/>
      <c r="QC18" s="690"/>
      <c r="QD18" s="690"/>
      <c r="QE18" s="690"/>
      <c r="QF18" s="690"/>
      <c r="QG18" s="575"/>
      <c r="QH18" s="575"/>
      <c r="QI18" s="575"/>
      <c r="QJ18" s="575"/>
      <c r="QK18" s="575"/>
      <c r="QL18" s="575"/>
      <c r="QM18" s="575"/>
      <c r="QN18" s="575"/>
      <c r="QO18" s="575"/>
      <c r="QP18" s="575"/>
      <c r="QQ18" s="575"/>
    </row>
    <row r="19" spans="1:459">
      <c r="A19" s="632">
        <f t="shared" si="266"/>
        <v>12</v>
      </c>
      <c r="B19" s="633">
        <f>+'User Entries'!G89</f>
        <v>0</v>
      </c>
      <c r="C19" s="633">
        <f t="shared" si="267"/>
        <v>0</v>
      </c>
      <c r="D19" s="759" t="e">
        <f>SUM($E$8:E19)</f>
        <v>#DIV/0!</v>
      </c>
      <c r="E19" s="759" t="e">
        <f t="shared" si="145"/>
        <v>#DIV/0!</v>
      </c>
      <c r="F19" s="627"/>
      <c r="G19" s="765"/>
      <c r="H19" s="622">
        <f t="shared" si="270"/>
        <v>51</v>
      </c>
      <c r="I19" s="632">
        <f t="shared" si="255"/>
        <v>12</v>
      </c>
      <c r="J19" s="640">
        <f>+'User Entries'!$F89</f>
        <v>0</v>
      </c>
      <c r="K19" s="640">
        <f>+'User Entries'!$J89</f>
        <v>0</v>
      </c>
      <c r="L19" s="676" t="e">
        <f t="shared" si="256"/>
        <v>#DIV/0!</v>
      </c>
      <c r="M19" s="656" t="str">
        <f>IFERROR(Summary_AttrorTotal!A29,"")</f>
        <v>2001 Q4</v>
      </c>
      <c r="N19" s="634">
        <f>+IFERROR((Summary_AttrorTotal!H29)*1000,0)</f>
        <v>774449</v>
      </c>
      <c r="O19" s="634">
        <f>+IFERROR((Summary_AttrorTotal!S29-Summary_AttrorTotal!H29)*1000,0)</f>
        <v>-35536.99999999992</v>
      </c>
      <c r="P19" s="634" t="e">
        <f t="shared" ca="1" si="146"/>
        <v>#DIV/0!</v>
      </c>
      <c r="Q19" s="634">
        <f>IFERROR(Summary_AttrorTotal!J29*1000,0)</f>
        <v>774449</v>
      </c>
      <c r="R19" s="634" t="e">
        <f t="shared" ca="1" si="257"/>
        <v>#DIV/0!</v>
      </c>
      <c r="S19" s="634">
        <f>+IFERROR((Summary_AttrorTotal!S29-Summary_AttrorTotal!J29)*1000,0)</f>
        <v>-35536.99999999992</v>
      </c>
      <c r="T19" s="634" t="e">
        <f t="shared" ca="1" si="258"/>
        <v>#DIV/0!</v>
      </c>
      <c r="U19" s="639"/>
      <c r="V19" s="634" t="e">
        <f t="shared" ca="1" si="259"/>
        <v>#DIV/0!</v>
      </c>
      <c r="W19" s="575" t="e">
        <f t="shared" ca="1" si="260"/>
        <v>#DIV/0!</v>
      </c>
      <c r="X19" s="649">
        <f t="shared" si="268"/>
        <v>51</v>
      </c>
      <c r="Y19" s="628">
        <f t="shared" si="147"/>
        <v>0</v>
      </c>
      <c r="Z19" s="628">
        <f t="shared" si="147"/>
        <v>0</v>
      </c>
      <c r="AA19" s="628">
        <f t="shared" si="274"/>
        <v>0</v>
      </c>
      <c r="AB19" s="628">
        <f t="shared" si="274"/>
        <v>0</v>
      </c>
      <c r="AC19" s="628">
        <f t="shared" si="274"/>
        <v>0</v>
      </c>
      <c r="AD19" s="628">
        <f t="shared" si="274"/>
        <v>0</v>
      </c>
      <c r="AE19" s="628">
        <f t="shared" si="274"/>
        <v>0</v>
      </c>
      <c r="AF19" s="628">
        <f t="shared" si="274"/>
        <v>0</v>
      </c>
      <c r="AG19" s="628">
        <f t="shared" si="274"/>
        <v>0</v>
      </c>
      <c r="AH19" s="628">
        <f t="shared" si="274"/>
        <v>0</v>
      </c>
      <c r="AI19" s="628">
        <f t="shared" si="274"/>
        <v>0</v>
      </c>
      <c r="AJ19" s="628">
        <f t="shared" si="274"/>
        <v>0</v>
      </c>
      <c r="AK19" s="628">
        <f t="shared" si="274"/>
        <v>0</v>
      </c>
      <c r="AL19" s="628">
        <f t="shared" si="274"/>
        <v>0</v>
      </c>
      <c r="AM19" s="628">
        <f t="shared" si="274"/>
        <v>0</v>
      </c>
      <c r="AN19" s="628">
        <f t="shared" si="274"/>
        <v>0</v>
      </c>
      <c r="AO19" s="628">
        <f t="shared" si="274"/>
        <v>0</v>
      </c>
      <c r="AP19" s="628">
        <f t="shared" si="274"/>
        <v>0</v>
      </c>
      <c r="AQ19" s="628">
        <f t="shared" si="274"/>
        <v>0</v>
      </c>
      <c r="AR19" s="628">
        <f t="shared" si="274"/>
        <v>0</v>
      </c>
      <c r="AS19" s="628">
        <f t="shared" si="274"/>
        <v>0</v>
      </c>
      <c r="AT19" s="628">
        <f t="shared" si="274"/>
        <v>0</v>
      </c>
      <c r="AU19" s="628">
        <f t="shared" si="274"/>
        <v>0</v>
      </c>
      <c r="AV19" s="628">
        <f t="shared" si="274"/>
        <v>0</v>
      </c>
      <c r="AW19" s="628">
        <f t="shared" si="274"/>
        <v>0</v>
      </c>
      <c r="AX19" s="628">
        <f t="shared" si="274"/>
        <v>0</v>
      </c>
      <c r="AY19" s="628">
        <f t="shared" si="274"/>
        <v>0</v>
      </c>
      <c r="AZ19" s="628">
        <f t="shared" si="274"/>
        <v>0</v>
      </c>
      <c r="BA19" s="628">
        <f t="shared" si="274"/>
        <v>0</v>
      </c>
      <c r="BB19" s="628">
        <f t="shared" si="274"/>
        <v>0</v>
      </c>
      <c r="BC19" s="628">
        <f t="shared" si="274"/>
        <v>0</v>
      </c>
      <c r="BD19" s="628">
        <f t="shared" si="274"/>
        <v>0</v>
      </c>
      <c r="BE19" s="628">
        <f t="shared" si="274"/>
        <v>0</v>
      </c>
      <c r="BF19" s="628">
        <f t="shared" si="274"/>
        <v>0</v>
      </c>
      <c r="BG19" s="628">
        <f t="shared" si="274"/>
        <v>0</v>
      </c>
      <c r="BH19" s="628">
        <f t="shared" si="274"/>
        <v>0</v>
      </c>
      <c r="BI19" s="628">
        <f t="shared" si="274"/>
        <v>0</v>
      </c>
      <c r="BJ19" s="628">
        <f t="shared" si="274"/>
        <v>0</v>
      </c>
      <c r="BK19" s="628">
        <f t="shared" si="274"/>
        <v>0</v>
      </c>
      <c r="BL19" s="628">
        <f t="shared" si="274"/>
        <v>0</v>
      </c>
      <c r="BM19" s="628">
        <f t="shared" si="274"/>
        <v>0</v>
      </c>
      <c r="BN19" s="628">
        <f t="shared" si="274"/>
        <v>0</v>
      </c>
      <c r="BO19" s="628">
        <f t="shared" si="274"/>
        <v>0</v>
      </c>
      <c r="BP19" s="628">
        <f t="shared" si="274"/>
        <v>0</v>
      </c>
      <c r="BQ19" s="628">
        <f t="shared" si="274"/>
        <v>0</v>
      </c>
      <c r="BR19" s="628">
        <f t="shared" si="274"/>
        <v>0</v>
      </c>
      <c r="BS19" s="628">
        <f t="shared" si="274"/>
        <v>0</v>
      </c>
      <c r="BT19" s="628">
        <f t="shared" si="274"/>
        <v>0</v>
      </c>
      <c r="BU19" s="628">
        <f t="shared" si="274"/>
        <v>0</v>
      </c>
      <c r="BV19" s="628">
        <f t="shared" si="274"/>
        <v>0</v>
      </c>
      <c r="BW19" s="628">
        <f t="shared" si="274"/>
        <v>0</v>
      </c>
      <c r="BX19" s="628">
        <f t="shared" si="274"/>
        <v>0</v>
      </c>
      <c r="BY19" s="628">
        <f t="shared" si="274"/>
        <v>0</v>
      </c>
      <c r="BZ19" s="628">
        <f t="shared" si="274"/>
        <v>0</v>
      </c>
      <c r="CA19" s="628">
        <f t="shared" si="274"/>
        <v>0</v>
      </c>
      <c r="CB19" s="628">
        <f t="shared" si="274"/>
        <v>0</v>
      </c>
      <c r="CC19" s="628">
        <f t="shared" si="274"/>
        <v>0</v>
      </c>
      <c r="CD19" s="628">
        <f t="shared" si="274"/>
        <v>0</v>
      </c>
      <c r="CE19" s="628">
        <f t="shared" si="274"/>
        <v>0</v>
      </c>
      <c r="CF19" s="628">
        <f t="shared" si="274"/>
        <v>0</v>
      </c>
      <c r="CG19" s="628">
        <f t="shared" si="274"/>
        <v>0</v>
      </c>
      <c r="CH19" s="628">
        <f t="shared" si="274"/>
        <v>0</v>
      </c>
      <c r="CI19" s="628">
        <f t="shared" si="274"/>
        <v>0</v>
      </c>
      <c r="CJ19" s="628" t="str">
        <f t="shared" si="274"/>
        <v/>
      </c>
      <c r="CK19" s="628" t="str">
        <f t="shared" si="274"/>
        <v/>
      </c>
      <c r="CL19" s="628" t="str">
        <f t="shared" si="274"/>
        <v/>
      </c>
      <c r="CM19" s="628" t="str">
        <f t="shared" si="273"/>
        <v/>
      </c>
      <c r="CN19" s="628" t="str">
        <f t="shared" si="273"/>
        <v/>
      </c>
      <c r="CO19" s="628" t="str">
        <f t="shared" si="273"/>
        <v/>
      </c>
      <c r="CP19" s="628" t="str">
        <f t="shared" si="273"/>
        <v/>
      </c>
      <c r="CQ19" s="628" t="str">
        <f t="shared" si="273"/>
        <v/>
      </c>
      <c r="CR19" s="628" t="str">
        <f t="shared" si="273"/>
        <v/>
      </c>
      <c r="CS19" s="628" t="str">
        <f t="shared" si="273"/>
        <v/>
      </c>
      <c r="CT19" s="628" t="str">
        <f t="shared" si="273"/>
        <v/>
      </c>
      <c r="CU19" s="628" t="str">
        <f t="shared" si="273"/>
        <v/>
      </c>
      <c r="CV19" s="628" t="str">
        <f t="shared" si="273"/>
        <v/>
      </c>
      <c r="CW19" s="628" t="str">
        <f t="shared" si="273"/>
        <v/>
      </c>
      <c r="CX19" s="628" t="str">
        <f t="shared" si="273"/>
        <v/>
      </c>
      <c r="CY19" s="628" t="str">
        <f t="shared" si="273"/>
        <v/>
      </c>
      <c r="CZ19" s="628" t="str">
        <f t="shared" si="273"/>
        <v/>
      </c>
      <c r="DA19" s="629" t="str">
        <f t="shared" si="273"/>
        <v/>
      </c>
      <c r="DB19" s="642"/>
      <c r="DC19" s="649">
        <f t="shared" si="262"/>
        <v>51</v>
      </c>
      <c r="DD19" s="668">
        <f t="shared" si="275"/>
        <v>0</v>
      </c>
      <c r="DE19" s="668">
        <f t="shared" si="275"/>
        <v>0</v>
      </c>
      <c r="DF19" s="668">
        <f t="shared" si="275"/>
        <v>0</v>
      </c>
      <c r="DG19" s="668">
        <f t="shared" si="275"/>
        <v>0</v>
      </c>
      <c r="DH19" s="668">
        <f t="shared" si="275"/>
        <v>0</v>
      </c>
      <c r="DI19" s="668">
        <f t="shared" si="275"/>
        <v>0</v>
      </c>
      <c r="DJ19" s="668">
        <f t="shared" si="275"/>
        <v>0</v>
      </c>
      <c r="DK19" s="668">
        <f t="shared" si="275"/>
        <v>0</v>
      </c>
      <c r="DL19" s="668">
        <f t="shared" si="275"/>
        <v>0</v>
      </c>
      <c r="DM19" s="668">
        <f t="shared" si="275"/>
        <v>0</v>
      </c>
      <c r="DN19" s="668">
        <f t="shared" si="276"/>
        <v>0</v>
      </c>
      <c r="DO19" s="668">
        <f t="shared" si="276"/>
        <v>0</v>
      </c>
      <c r="DP19" s="668">
        <f t="shared" si="276"/>
        <v>0</v>
      </c>
      <c r="DQ19" s="668">
        <f t="shared" si="276"/>
        <v>0</v>
      </c>
      <c r="DR19" s="668">
        <f t="shared" si="276"/>
        <v>0</v>
      </c>
      <c r="DS19" s="668">
        <f t="shared" si="276"/>
        <v>0</v>
      </c>
      <c r="DT19" s="668">
        <f t="shared" si="276"/>
        <v>0</v>
      </c>
      <c r="DU19" s="668">
        <f t="shared" si="276"/>
        <v>0</v>
      </c>
      <c r="DV19" s="668">
        <f t="shared" si="276"/>
        <v>0</v>
      </c>
      <c r="DW19" s="668">
        <f t="shared" si="276"/>
        <v>0</v>
      </c>
      <c r="DX19" s="668">
        <f t="shared" si="277"/>
        <v>0</v>
      </c>
      <c r="DY19" s="668">
        <f t="shared" si="277"/>
        <v>0</v>
      </c>
      <c r="DZ19" s="668">
        <f t="shared" si="277"/>
        <v>0</v>
      </c>
      <c r="EA19" s="668">
        <f t="shared" si="277"/>
        <v>0</v>
      </c>
      <c r="EB19" s="668">
        <f t="shared" si="277"/>
        <v>0</v>
      </c>
      <c r="EC19" s="668">
        <f t="shared" si="277"/>
        <v>0</v>
      </c>
      <c r="ED19" s="668">
        <f t="shared" si="277"/>
        <v>0</v>
      </c>
      <c r="EE19" s="668">
        <f t="shared" si="277"/>
        <v>0</v>
      </c>
      <c r="EF19" s="668">
        <f t="shared" si="277"/>
        <v>0</v>
      </c>
      <c r="EG19" s="668">
        <f t="shared" si="277"/>
        <v>0</v>
      </c>
      <c r="EH19" s="668">
        <f t="shared" si="278"/>
        <v>0</v>
      </c>
      <c r="EI19" s="668">
        <f t="shared" si="278"/>
        <v>0</v>
      </c>
      <c r="EJ19" s="668">
        <f t="shared" si="278"/>
        <v>0</v>
      </c>
      <c r="EK19" s="668">
        <f t="shared" si="278"/>
        <v>0</v>
      </c>
      <c r="EL19" s="668">
        <f t="shared" si="278"/>
        <v>0</v>
      </c>
      <c r="EM19" s="668">
        <f t="shared" si="278"/>
        <v>0</v>
      </c>
      <c r="EN19" s="668">
        <f t="shared" si="278"/>
        <v>0</v>
      </c>
      <c r="EO19" s="668">
        <f t="shared" si="278"/>
        <v>0</v>
      </c>
      <c r="EP19" s="668">
        <f t="shared" si="278"/>
        <v>0</v>
      </c>
      <c r="EQ19" s="668">
        <f t="shared" si="278"/>
        <v>0</v>
      </c>
      <c r="ER19" s="668">
        <f t="shared" si="279"/>
        <v>0</v>
      </c>
      <c r="ES19" s="668">
        <f t="shared" si="279"/>
        <v>0</v>
      </c>
      <c r="ET19" s="668">
        <f t="shared" si="279"/>
        <v>0</v>
      </c>
      <c r="EU19" s="668">
        <f t="shared" si="279"/>
        <v>0</v>
      </c>
      <c r="EV19" s="668">
        <f t="shared" si="279"/>
        <v>0</v>
      </c>
      <c r="EW19" s="668">
        <f t="shared" si="279"/>
        <v>0</v>
      </c>
      <c r="EX19" s="668">
        <f t="shared" si="279"/>
        <v>0</v>
      </c>
      <c r="EY19" s="668">
        <f t="shared" si="279"/>
        <v>0</v>
      </c>
      <c r="EZ19" s="668">
        <f t="shared" si="279"/>
        <v>0</v>
      </c>
      <c r="FA19" s="668">
        <f t="shared" si="279"/>
        <v>0</v>
      </c>
      <c r="FB19" s="668">
        <f t="shared" si="280"/>
        <v>0</v>
      </c>
      <c r="FC19" s="668">
        <f t="shared" si="280"/>
        <v>0</v>
      </c>
      <c r="FD19" s="668">
        <f t="shared" si="280"/>
        <v>0</v>
      </c>
      <c r="FE19" s="668">
        <f t="shared" si="280"/>
        <v>0</v>
      </c>
      <c r="FF19" s="668">
        <f t="shared" si="280"/>
        <v>0</v>
      </c>
      <c r="FG19" s="668">
        <f t="shared" si="280"/>
        <v>0</v>
      </c>
      <c r="FH19" s="668">
        <f t="shared" si="280"/>
        <v>0</v>
      </c>
      <c r="FI19" s="668">
        <f t="shared" si="280"/>
        <v>0</v>
      </c>
      <c r="FJ19" s="668">
        <f t="shared" si="280"/>
        <v>0</v>
      </c>
      <c r="FK19" s="668">
        <f t="shared" si="280"/>
        <v>0</v>
      </c>
      <c r="FL19" s="668">
        <f t="shared" si="281"/>
        <v>0</v>
      </c>
      <c r="FM19" s="668">
        <f t="shared" si="281"/>
        <v>0</v>
      </c>
      <c r="FN19" s="668">
        <f t="shared" si="281"/>
        <v>0</v>
      </c>
      <c r="FO19" s="668" t="str">
        <f t="shared" si="281"/>
        <v/>
      </c>
      <c r="FP19" s="668" t="str">
        <f t="shared" si="281"/>
        <v/>
      </c>
      <c r="FQ19" s="668" t="str">
        <f t="shared" si="281"/>
        <v/>
      </c>
      <c r="FR19" s="668" t="str">
        <f t="shared" si="281"/>
        <v/>
      </c>
      <c r="FS19" s="668" t="str">
        <f t="shared" si="281"/>
        <v/>
      </c>
      <c r="FT19" s="668" t="str">
        <f t="shared" si="281"/>
        <v/>
      </c>
      <c r="FU19" s="668" t="str">
        <f t="shared" si="281"/>
        <v/>
      </c>
      <c r="FV19" s="668" t="str">
        <f t="shared" si="282"/>
        <v/>
      </c>
      <c r="FW19" s="668" t="str">
        <f t="shared" si="282"/>
        <v/>
      </c>
      <c r="FX19" s="668" t="str">
        <f t="shared" si="282"/>
        <v/>
      </c>
      <c r="FY19" s="668" t="str">
        <f t="shared" si="282"/>
        <v/>
      </c>
      <c r="FZ19" s="668" t="str">
        <f t="shared" si="282"/>
        <v/>
      </c>
      <c r="GA19" s="668" t="str">
        <f t="shared" si="282"/>
        <v/>
      </c>
      <c r="GB19" s="668" t="str">
        <f t="shared" si="282"/>
        <v/>
      </c>
      <c r="GC19" s="668" t="str">
        <f t="shared" si="282"/>
        <v/>
      </c>
      <c r="GD19" s="668" t="str">
        <f t="shared" si="282"/>
        <v/>
      </c>
      <c r="GE19" s="668" t="str">
        <f t="shared" si="282"/>
        <v/>
      </c>
      <c r="GF19" s="669" t="str">
        <f t="shared" si="282"/>
        <v/>
      </c>
      <c r="GG19" s="626"/>
      <c r="GH19" s="649">
        <f t="shared" si="263"/>
        <v>51</v>
      </c>
      <c r="GI19" s="682">
        <f t="shared" ca="1" si="158"/>
        <v>0</v>
      </c>
      <c r="GJ19" s="682">
        <f t="shared" ca="1" si="159"/>
        <v>0</v>
      </c>
      <c r="GK19" s="682">
        <f t="shared" ca="1" si="160"/>
        <v>0</v>
      </c>
      <c r="GL19" s="682">
        <f t="shared" ca="1" si="161"/>
        <v>0</v>
      </c>
      <c r="GM19" s="682">
        <f t="shared" ca="1" si="162"/>
        <v>0</v>
      </c>
      <c r="GN19" s="682">
        <f t="shared" ca="1" si="163"/>
        <v>0</v>
      </c>
      <c r="GO19" s="682">
        <f t="shared" ca="1" si="164"/>
        <v>0</v>
      </c>
      <c r="GP19" s="682">
        <f t="shared" ca="1" si="165"/>
        <v>0</v>
      </c>
      <c r="GQ19" s="682">
        <f t="shared" ca="1" si="166"/>
        <v>0</v>
      </c>
      <c r="GR19" s="682">
        <f t="shared" ca="1" si="167"/>
        <v>0</v>
      </c>
      <c r="GS19" s="682">
        <f t="shared" ca="1" si="168"/>
        <v>0</v>
      </c>
      <c r="GT19" s="682">
        <f t="shared" ca="1" si="169"/>
        <v>0</v>
      </c>
      <c r="GU19" s="682">
        <f t="shared" ca="1" si="170"/>
        <v>0</v>
      </c>
      <c r="GV19" s="682">
        <f t="shared" ca="1" si="171"/>
        <v>0</v>
      </c>
      <c r="GW19" s="682">
        <f t="shared" ca="1" si="172"/>
        <v>0</v>
      </c>
      <c r="GX19" s="682">
        <f t="shared" ca="1" si="173"/>
        <v>0</v>
      </c>
      <c r="GY19" s="682">
        <f t="shared" ca="1" si="174"/>
        <v>0</v>
      </c>
      <c r="GZ19" s="682">
        <f t="shared" ca="1" si="175"/>
        <v>0</v>
      </c>
      <c r="HA19" s="682">
        <f t="shared" ca="1" si="176"/>
        <v>0</v>
      </c>
      <c r="HB19" s="682">
        <f t="shared" ca="1" si="177"/>
        <v>0</v>
      </c>
      <c r="HC19" s="682">
        <f t="shared" ca="1" si="178"/>
        <v>0</v>
      </c>
      <c r="HD19" s="682">
        <f t="shared" ca="1" si="179"/>
        <v>0</v>
      </c>
      <c r="HE19" s="682">
        <f t="shared" ca="1" si="180"/>
        <v>0</v>
      </c>
      <c r="HF19" s="682">
        <f t="shared" ca="1" si="181"/>
        <v>0</v>
      </c>
      <c r="HG19" s="682">
        <f t="shared" ca="1" si="182"/>
        <v>0</v>
      </c>
      <c r="HH19" s="682">
        <f t="shared" ca="1" si="183"/>
        <v>0</v>
      </c>
      <c r="HI19" s="682">
        <f t="shared" ca="1" si="184"/>
        <v>0</v>
      </c>
      <c r="HJ19" s="682">
        <f t="shared" ca="1" si="185"/>
        <v>0</v>
      </c>
      <c r="HK19" s="682">
        <f t="shared" ca="1" si="186"/>
        <v>0</v>
      </c>
      <c r="HL19" s="682">
        <f t="shared" ca="1" si="187"/>
        <v>0</v>
      </c>
      <c r="HM19" s="682">
        <f t="shared" ca="1" si="188"/>
        <v>0</v>
      </c>
      <c r="HN19" s="682">
        <f t="shared" ca="1" si="189"/>
        <v>0</v>
      </c>
      <c r="HO19" s="682">
        <f t="shared" ca="1" si="190"/>
        <v>0</v>
      </c>
      <c r="HP19" s="682">
        <f t="shared" ca="1" si="191"/>
        <v>0</v>
      </c>
      <c r="HQ19" s="682">
        <f t="shared" ca="1" si="192"/>
        <v>0</v>
      </c>
      <c r="HR19" s="682">
        <f t="shared" ca="1" si="193"/>
        <v>0</v>
      </c>
      <c r="HS19" s="682">
        <f t="shared" ca="1" si="194"/>
        <v>0</v>
      </c>
      <c r="HT19" s="682">
        <f t="shared" ca="1" si="195"/>
        <v>0</v>
      </c>
      <c r="HU19" s="682">
        <f t="shared" ca="1" si="196"/>
        <v>0</v>
      </c>
      <c r="HV19" s="682">
        <f t="shared" ca="1" si="197"/>
        <v>0</v>
      </c>
      <c r="HW19" s="682">
        <f t="shared" ca="1" si="198"/>
        <v>0</v>
      </c>
      <c r="HX19" s="682">
        <f t="shared" ca="1" si="199"/>
        <v>0</v>
      </c>
      <c r="HY19" s="682">
        <f t="shared" ca="1" si="200"/>
        <v>0</v>
      </c>
      <c r="HZ19" s="682">
        <f t="shared" ca="1" si="201"/>
        <v>0</v>
      </c>
      <c r="IA19" s="682">
        <f t="shared" ca="1" si="202"/>
        <v>0</v>
      </c>
      <c r="IB19" s="682">
        <f t="shared" ca="1" si="203"/>
        <v>0</v>
      </c>
      <c r="IC19" s="682">
        <f t="shared" ca="1" si="204"/>
        <v>0</v>
      </c>
      <c r="ID19" s="682">
        <f t="shared" ca="1" si="205"/>
        <v>0</v>
      </c>
      <c r="IE19" s="682">
        <f t="shared" ca="1" si="206"/>
        <v>0</v>
      </c>
      <c r="IF19" s="682">
        <f t="shared" ca="1" si="207"/>
        <v>0</v>
      </c>
      <c r="IG19" s="682">
        <f t="shared" ca="1" si="208"/>
        <v>0</v>
      </c>
      <c r="IH19" s="682" t="e">
        <f t="shared" ca="1" si="209"/>
        <v>#DIV/0!</v>
      </c>
      <c r="II19" s="682" t="e">
        <f t="shared" ca="1" si="210"/>
        <v>#DIV/0!</v>
      </c>
      <c r="IJ19" s="682" t="e">
        <f t="shared" ca="1" si="211"/>
        <v>#DIV/0!</v>
      </c>
      <c r="IK19" s="662" t="e">
        <f t="shared" ca="1" si="212"/>
        <v>#DIV/0!</v>
      </c>
      <c r="IL19" s="662" t="e">
        <f t="shared" ca="1" si="213"/>
        <v>#DIV/0!</v>
      </c>
      <c r="IM19" s="662" t="e">
        <f t="shared" ca="1" si="214"/>
        <v>#DIV/0!</v>
      </c>
      <c r="IN19" s="662" t="e">
        <f t="shared" ca="1" si="215"/>
        <v>#DIV/0!</v>
      </c>
      <c r="IO19" s="662" t="e">
        <f t="shared" ca="1" si="216"/>
        <v>#DIV/0!</v>
      </c>
      <c r="IP19" s="662" t="e">
        <f t="shared" ca="1" si="217"/>
        <v>#DIV/0!</v>
      </c>
      <c r="IQ19" s="662" t="e">
        <f t="shared" ca="1" si="218"/>
        <v>#DIV/0!</v>
      </c>
      <c r="IR19" s="662" t="e">
        <f t="shared" ca="1" si="219"/>
        <v>#DIV/0!</v>
      </c>
      <c r="IS19" s="662" t="e">
        <f t="shared" ca="1" si="220"/>
        <v>#DIV/0!</v>
      </c>
      <c r="IT19" s="662" t="str">
        <f t="shared" ca="1" si="221"/>
        <v/>
      </c>
      <c r="IU19" s="662" t="str">
        <f t="shared" ca="1" si="222"/>
        <v/>
      </c>
      <c r="IV19" s="662" t="str">
        <f t="shared" ca="1" si="223"/>
        <v/>
      </c>
      <c r="IW19" s="662" t="str">
        <f t="shared" ca="1" si="224"/>
        <v/>
      </c>
      <c r="IX19" s="662" t="str">
        <f t="shared" ca="1" si="225"/>
        <v/>
      </c>
      <c r="IY19" s="662" t="str">
        <f t="shared" ca="1" si="226"/>
        <v/>
      </c>
      <c r="IZ19" s="662" t="str">
        <f t="shared" ca="1" si="227"/>
        <v/>
      </c>
      <c r="JA19" s="662" t="str">
        <f t="shared" ca="1" si="228"/>
        <v/>
      </c>
      <c r="JB19" s="662" t="str">
        <f t="shared" ca="1" si="229"/>
        <v/>
      </c>
      <c r="JC19" s="662" t="str">
        <f t="shared" ca="1" si="230"/>
        <v/>
      </c>
      <c r="JD19" s="662" t="str">
        <f t="shared" ca="1" si="231"/>
        <v/>
      </c>
      <c r="JE19" s="662" t="str">
        <f t="shared" ca="1" si="232"/>
        <v/>
      </c>
      <c r="JF19" s="662" t="str">
        <f t="shared" ca="1" si="233"/>
        <v/>
      </c>
      <c r="JG19" s="662" t="str">
        <f t="shared" ca="1" si="234"/>
        <v/>
      </c>
      <c r="JH19" s="662" t="str">
        <f t="shared" ca="1" si="235"/>
        <v/>
      </c>
      <c r="JI19" s="662" t="str">
        <f t="shared" ca="1" si="236"/>
        <v/>
      </c>
      <c r="JJ19" s="662" t="str">
        <f t="shared" ca="1" si="237"/>
        <v/>
      </c>
      <c r="JK19" s="663" t="str">
        <f t="shared" ca="1" si="238"/>
        <v/>
      </c>
      <c r="JL19" s="626"/>
      <c r="JM19" s="649">
        <f t="shared" si="264"/>
        <v>51</v>
      </c>
      <c r="JN19" s="635">
        <f t="shared" si="283"/>
        <v>0</v>
      </c>
      <c r="JO19" s="635">
        <f t="shared" si="283"/>
        <v>0</v>
      </c>
      <c r="JP19" s="635">
        <f t="shared" si="283"/>
        <v>0</v>
      </c>
      <c r="JQ19" s="635">
        <f t="shared" si="283"/>
        <v>0</v>
      </c>
      <c r="JR19" s="635">
        <f t="shared" si="283"/>
        <v>0</v>
      </c>
      <c r="JS19" s="635">
        <f t="shared" si="283"/>
        <v>0</v>
      </c>
      <c r="JT19" s="635">
        <f t="shared" si="283"/>
        <v>0</v>
      </c>
      <c r="JU19" s="635">
        <f t="shared" si="283"/>
        <v>0</v>
      </c>
      <c r="JV19" s="635">
        <f t="shared" si="283"/>
        <v>0</v>
      </c>
      <c r="JW19" s="635">
        <f t="shared" si="283"/>
        <v>0</v>
      </c>
      <c r="JX19" s="635">
        <f t="shared" si="284"/>
        <v>0</v>
      </c>
      <c r="JY19" s="635">
        <f t="shared" si="284"/>
        <v>0</v>
      </c>
      <c r="JZ19" s="635">
        <f t="shared" si="284"/>
        <v>0</v>
      </c>
      <c r="KA19" s="635">
        <f t="shared" si="284"/>
        <v>0</v>
      </c>
      <c r="KB19" s="635">
        <f t="shared" si="284"/>
        <v>0</v>
      </c>
      <c r="KC19" s="635">
        <f t="shared" si="284"/>
        <v>0</v>
      </c>
      <c r="KD19" s="635">
        <f t="shared" si="284"/>
        <v>0</v>
      </c>
      <c r="KE19" s="635">
        <f t="shared" si="284"/>
        <v>0</v>
      </c>
      <c r="KF19" s="635">
        <f t="shared" si="284"/>
        <v>0</v>
      </c>
      <c r="KG19" s="635">
        <f t="shared" si="284"/>
        <v>0</v>
      </c>
      <c r="KH19" s="635">
        <f t="shared" si="285"/>
        <v>0</v>
      </c>
      <c r="KI19" s="635">
        <f t="shared" si="285"/>
        <v>0</v>
      </c>
      <c r="KJ19" s="635">
        <f t="shared" si="285"/>
        <v>0</v>
      </c>
      <c r="KK19" s="635">
        <f t="shared" si="285"/>
        <v>0</v>
      </c>
      <c r="KL19" s="635">
        <f t="shared" si="285"/>
        <v>0</v>
      </c>
      <c r="KM19" s="635">
        <f t="shared" si="285"/>
        <v>0</v>
      </c>
      <c r="KN19" s="635">
        <f t="shared" si="285"/>
        <v>0</v>
      </c>
      <c r="KO19" s="635">
        <f t="shared" si="285"/>
        <v>0</v>
      </c>
      <c r="KP19" s="635">
        <f t="shared" si="285"/>
        <v>0</v>
      </c>
      <c r="KQ19" s="635">
        <f t="shared" si="285"/>
        <v>0</v>
      </c>
      <c r="KR19" s="635">
        <f t="shared" si="286"/>
        <v>0</v>
      </c>
      <c r="KS19" s="635">
        <f t="shared" si="286"/>
        <v>0</v>
      </c>
      <c r="KT19" s="635">
        <f t="shared" si="286"/>
        <v>0</v>
      </c>
      <c r="KU19" s="635">
        <f t="shared" si="286"/>
        <v>0</v>
      </c>
      <c r="KV19" s="635">
        <f t="shared" si="286"/>
        <v>0</v>
      </c>
      <c r="KW19" s="635">
        <f t="shared" si="286"/>
        <v>0</v>
      </c>
      <c r="KX19" s="635">
        <f t="shared" si="286"/>
        <v>0</v>
      </c>
      <c r="KY19" s="635">
        <f t="shared" si="286"/>
        <v>0</v>
      </c>
      <c r="KZ19" s="635">
        <f t="shared" si="286"/>
        <v>0</v>
      </c>
      <c r="LA19" s="635">
        <f t="shared" si="286"/>
        <v>0</v>
      </c>
      <c r="LB19" s="635">
        <f t="shared" si="287"/>
        <v>0</v>
      </c>
      <c r="LC19" s="635">
        <f t="shared" si="287"/>
        <v>0</v>
      </c>
      <c r="LD19" s="635">
        <f t="shared" si="287"/>
        <v>0</v>
      </c>
      <c r="LE19" s="635">
        <f t="shared" si="287"/>
        <v>0</v>
      </c>
      <c r="LF19" s="635">
        <f t="shared" si="287"/>
        <v>0</v>
      </c>
      <c r="LG19" s="635">
        <f t="shared" si="287"/>
        <v>0</v>
      </c>
      <c r="LH19" s="635">
        <f t="shared" si="287"/>
        <v>0</v>
      </c>
      <c r="LI19" s="635">
        <f t="shared" si="287"/>
        <v>0</v>
      </c>
      <c r="LJ19" s="635">
        <f t="shared" si="287"/>
        <v>0</v>
      </c>
      <c r="LK19" s="635">
        <f t="shared" si="287"/>
        <v>0</v>
      </c>
      <c r="LL19" s="635">
        <f t="shared" si="288"/>
        <v>0</v>
      </c>
      <c r="LM19" s="635" t="e">
        <f t="shared" si="288"/>
        <v>#DIV/0!</v>
      </c>
      <c r="LN19" s="635" t="e">
        <f t="shared" si="288"/>
        <v>#DIV/0!</v>
      </c>
      <c r="LO19" s="635" t="e">
        <f t="shared" si="288"/>
        <v>#DIV/0!</v>
      </c>
      <c r="LP19" s="635" t="e">
        <f t="shared" si="288"/>
        <v>#DIV/0!</v>
      </c>
      <c r="LQ19" s="635" t="e">
        <f t="shared" si="288"/>
        <v>#DIV/0!</v>
      </c>
      <c r="LR19" s="635" t="e">
        <f t="shared" si="288"/>
        <v>#DIV/0!</v>
      </c>
      <c r="LS19" s="635" t="e">
        <f t="shared" si="288"/>
        <v>#DIV/0!</v>
      </c>
      <c r="LT19" s="635" t="e">
        <f t="shared" si="288"/>
        <v>#DIV/0!</v>
      </c>
      <c r="LU19" s="635" t="e">
        <f t="shared" si="288"/>
        <v>#DIV/0!</v>
      </c>
      <c r="LV19" s="635" t="e">
        <f t="shared" si="289"/>
        <v>#DIV/0!</v>
      </c>
      <c r="LW19" s="635" t="e">
        <f t="shared" si="289"/>
        <v>#DIV/0!</v>
      </c>
      <c r="LX19" s="635" t="e">
        <f t="shared" si="289"/>
        <v>#DIV/0!</v>
      </c>
      <c r="LY19" s="635" t="str">
        <f t="shared" si="289"/>
        <v/>
      </c>
      <c r="LZ19" s="635" t="str">
        <f t="shared" si="289"/>
        <v/>
      </c>
      <c r="MA19" s="635" t="str">
        <f t="shared" si="289"/>
        <v/>
      </c>
      <c r="MB19" s="635" t="str">
        <f t="shared" si="289"/>
        <v/>
      </c>
      <c r="MC19" s="635" t="str">
        <f t="shared" si="289"/>
        <v/>
      </c>
      <c r="MD19" s="635" t="str">
        <f t="shared" si="289"/>
        <v/>
      </c>
      <c r="ME19" s="635" t="str">
        <f t="shared" si="289"/>
        <v/>
      </c>
      <c r="MF19" s="635" t="str">
        <f t="shared" si="290"/>
        <v/>
      </c>
      <c r="MG19" s="635" t="str">
        <f t="shared" si="290"/>
        <v/>
      </c>
      <c r="MH19" s="635" t="str">
        <f t="shared" si="290"/>
        <v/>
      </c>
      <c r="MI19" s="635" t="str">
        <f t="shared" si="290"/>
        <v/>
      </c>
      <c r="MJ19" s="635" t="str">
        <f t="shared" si="290"/>
        <v/>
      </c>
      <c r="MK19" s="635" t="str">
        <f t="shared" si="290"/>
        <v/>
      </c>
      <c r="ML19" s="635" t="str">
        <f t="shared" si="290"/>
        <v/>
      </c>
      <c r="MM19" s="635" t="str">
        <f t="shared" si="290"/>
        <v/>
      </c>
      <c r="MN19" s="635" t="str">
        <f t="shared" si="290"/>
        <v/>
      </c>
      <c r="MO19" s="635" t="str">
        <f t="shared" si="290"/>
        <v/>
      </c>
      <c r="MP19" s="636" t="str">
        <f t="shared" si="290"/>
        <v/>
      </c>
      <c r="MQ19" s="626"/>
      <c r="MR19" s="565">
        <f t="shared" si="269"/>
        <v>12</v>
      </c>
      <c r="MS19" s="622" t="e">
        <f ca="1">+SUMPRODUCT(OFFSET(MU19,0,$MR19):OFFSET(MU19,MU19-1,$MR19),OFFSET($O19,0,0):OFFSET($O19,MU19-1,0))</f>
        <v>#DIV/0!</v>
      </c>
      <c r="MU19" s="568">
        <f t="shared" si="265"/>
        <v>51</v>
      </c>
      <c r="MV19" s="691" t="e">
        <f t="shared" ca="1" si="291"/>
        <v>#DIV/0!</v>
      </c>
      <c r="MW19" s="691" t="e">
        <f t="shared" ca="1" si="291"/>
        <v>#DIV/0!</v>
      </c>
      <c r="MX19" s="691" t="e">
        <f t="shared" ca="1" si="291"/>
        <v>#DIV/0!</v>
      </c>
      <c r="MY19" s="691" t="e">
        <f t="shared" ca="1" si="291"/>
        <v>#DIV/0!</v>
      </c>
      <c r="MZ19" s="691" t="e">
        <f t="shared" ca="1" si="291"/>
        <v>#DIV/0!</v>
      </c>
      <c r="NA19" s="691" t="e">
        <f t="shared" ca="1" si="291"/>
        <v>#DIV/0!</v>
      </c>
      <c r="NB19" s="691" t="e">
        <f t="shared" ca="1" si="291"/>
        <v>#DIV/0!</v>
      </c>
      <c r="NC19" s="691" t="e">
        <f t="shared" ca="1" si="291"/>
        <v>#DIV/0!</v>
      </c>
      <c r="ND19" s="691" t="e">
        <f t="shared" ca="1" si="291"/>
        <v>#DIV/0!</v>
      </c>
      <c r="NE19" s="691" t="e">
        <f t="shared" ca="1" si="291"/>
        <v>#DIV/0!</v>
      </c>
      <c r="NF19" s="691" t="e">
        <f t="shared" ca="1" si="292"/>
        <v>#DIV/0!</v>
      </c>
      <c r="NG19" s="691" t="e">
        <f t="shared" ca="1" si="292"/>
        <v>#DIV/0!</v>
      </c>
      <c r="NH19" s="691" t="str">
        <f t="shared" ca="1" si="292"/>
        <v/>
      </c>
      <c r="NI19" s="691" t="str">
        <f t="shared" ca="1" si="292"/>
        <v/>
      </c>
      <c r="NJ19" s="691" t="str">
        <f t="shared" ca="1" si="292"/>
        <v/>
      </c>
      <c r="NK19" s="691" t="str">
        <f t="shared" ca="1" si="292"/>
        <v/>
      </c>
      <c r="NL19" s="691" t="str">
        <f t="shared" ca="1" si="292"/>
        <v/>
      </c>
      <c r="NM19" s="691" t="str">
        <f t="shared" ca="1" si="292"/>
        <v/>
      </c>
      <c r="NN19" s="691" t="str">
        <f t="shared" ca="1" si="292"/>
        <v/>
      </c>
      <c r="NO19" s="691" t="str">
        <f t="shared" ca="1" si="292"/>
        <v/>
      </c>
      <c r="NP19" s="691" t="str">
        <f t="shared" ca="1" si="293"/>
        <v/>
      </c>
      <c r="NQ19" s="691" t="str">
        <f t="shared" ca="1" si="293"/>
        <v/>
      </c>
      <c r="NR19" s="691" t="str">
        <f t="shared" ca="1" si="293"/>
        <v/>
      </c>
      <c r="NS19" s="691" t="str">
        <f t="shared" ca="1" si="293"/>
        <v/>
      </c>
      <c r="NT19" s="691" t="str">
        <f t="shared" ca="1" si="293"/>
        <v/>
      </c>
      <c r="NU19" s="691" t="str">
        <f t="shared" ca="1" si="293"/>
        <v/>
      </c>
      <c r="NV19" s="691" t="str">
        <f t="shared" ca="1" si="293"/>
        <v/>
      </c>
      <c r="NW19" s="691" t="str">
        <f t="shared" ca="1" si="293"/>
        <v/>
      </c>
      <c r="NX19" s="691" t="str">
        <f t="shared" ca="1" si="293"/>
        <v/>
      </c>
      <c r="NY19" s="691" t="str">
        <f t="shared" ca="1" si="293"/>
        <v/>
      </c>
      <c r="NZ19" s="691" t="str">
        <f t="shared" ca="1" si="294"/>
        <v/>
      </c>
      <c r="OA19" s="691" t="str">
        <f t="shared" ca="1" si="294"/>
        <v/>
      </c>
      <c r="OB19" s="691" t="str">
        <f t="shared" ca="1" si="294"/>
        <v/>
      </c>
      <c r="OC19" s="691" t="str">
        <f t="shared" ca="1" si="294"/>
        <v/>
      </c>
      <c r="OD19" s="691" t="str">
        <f t="shared" ca="1" si="294"/>
        <v/>
      </c>
      <c r="OE19" s="691" t="str">
        <f t="shared" ca="1" si="294"/>
        <v/>
      </c>
      <c r="OF19" s="691" t="str">
        <f t="shared" ca="1" si="294"/>
        <v/>
      </c>
      <c r="OG19" s="691" t="str">
        <f t="shared" ca="1" si="294"/>
        <v/>
      </c>
      <c r="OH19" s="691" t="str">
        <f t="shared" ca="1" si="294"/>
        <v/>
      </c>
      <c r="OI19" s="691" t="str">
        <f t="shared" ca="1" si="294"/>
        <v/>
      </c>
      <c r="OJ19" s="691" t="str">
        <f t="shared" ca="1" si="295"/>
        <v/>
      </c>
      <c r="OK19" s="691" t="str">
        <f t="shared" ca="1" si="295"/>
        <v/>
      </c>
      <c r="OL19" s="691" t="str">
        <f t="shared" ca="1" si="295"/>
        <v/>
      </c>
      <c r="OM19" s="691" t="str">
        <f t="shared" ca="1" si="295"/>
        <v/>
      </c>
      <c r="ON19" s="691" t="str">
        <f t="shared" ca="1" si="295"/>
        <v/>
      </c>
      <c r="OO19" s="691" t="str">
        <f t="shared" ca="1" si="295"/>
        <v/>
      </c>
      <c r="OP19" s="691" t="str">
        <f t="shared" ca="1" si="295"/>
        <v/>
      </c>
      <c r="OQ19" s="691" t="str">
        <f t="shared" ca="1" si="295"/>
        <v/>
      </c>
      <c r="OR19" s="691" t="str">
        <f t="shared" ca="1" si="295"/>
        <v/>
      </c>
      <c r="OS19" s="691" t="str">
        <f t="shared" ca="1" si="295"/>
        <v/>
      </c>
      <c r="OT19" s="691" t="str">
        <f t="shared" ca="1" si="296"/>
        <v/>
      </c>
      <c r="OU19" s="691" t="str">
        <f t="shared" ca="1" si="296"/>
        <v/>
      </c>
      <c r="OV19" s="691" t="str">
        <f t="shared" ca="1" si="296"/>
        <v/>
      </c>
      <c r="OW19" s="691" t="str">
        <f t="shared" ca="1" si="296"/>
        <v/>
      </c>
      <c r="OX19" s="691" t="str">
        <f t="shared" ca="1" si="296"/>
        <v/>
      </c>
      <c r="OY19" s="691" t="str">
        <f t="shared" ca="1" si="296"/>
        <v/>
      </c>
      <c r="OZ19" s="691" t="str">
        <f t="shared" ca="1" si="296"/>
        <v/>
      </c>
      <c r="PA19" s="691" t="str">
        <f t="shared" ca="1" si="296"/>
        <v/>
      </c>
      <c r="PB19" s="691" t="str">
        <f t="shared" ca="1" si="296"/>
        <v/>
      </c>
      <c r="PC19" s="691" t="str">
        <f t="shared" ca="1" si="296"/>
        <v/>
      </c>
      <c r="PD19" s="691" t="str">
        <f t="shared" ca="1" si="297"/>
        <v/>
      </c>
      <c r="PE19" s="691" t="str">
        <f t="shared" ca="1" si="297"/>
        <v/>
      </c>
      <c r="PF19" s="691" t="str">
        <f t="shared" ca="1" si="297"/>
        <v/>
      </c>
      <c r="PG19" s="691" t="e">
        <f t="shared" ca="1" si="297"/>
        <v>#VALUE!</v>
      </c>
      <c r="PH19" s="691" t="e">
        <f t="shared" ca="1" si="297"/>
        <v>#VALUE!</v>
      </c>
      <c r="PI19" s="691" t="e">
        <f t="shared" ca="1" si="297"/>
        <v>#VALUE!</v>
      </c>
      <c r="PJ19" s="691" t="e">
        <f t="shared" ca="1" si="297"/>
        <v>#VALUE!</v>
      </c>
      <c r="PK19" s="691" t="e">
        <f t="shared" ca="1" si="297"/>
        <v>#VALUE!</v>
      </c>
      <c r="PL19" s="691" t="e">
        <f t="shared" ca="1" si="297"/>
        <v>#VALUE!</v>
      </c>
      <c r="PM19" s="691" t="e">
        <f t="shared" ca="1" si="297"/>
        <v>#VALUE!</v>
      </c>
      <c r="PN19" s="691" t="e">
        <f t="shared" ca="1" si="298"/>
        <v>#VALUE!</v>
      </c>
      <c r="PO19" s="691" t="e">
        <f t="shared" ca="1" si="298"/>
        <v>#VALUE!</v>
      </c>
      <c r="PP19" s="691" t="e">
        <f t="shared" ca="1" si="298"/>
        <v>#VALUE!</v>
      </c>
      <c r="PQ19" s="691" t="e">
        <f t="shared" ca="1" si="298"/>
        <v>#VALUE!</v>
      </c>
      <c r="PR19" s="691" t="e">
        <f t="shared" ca="1" si="298"/>
        <v>#VALUE!</v>
      </c>
      <c r="PS19" s="691" t="e">
        <f t="shared" ca="1" si="298"/>
        <v>#VALUE!</v>
      </c>
      <c r="PT19" s="691" t="e">
        <f t="shared" ca="1" si="298"/>
        <v>#VALUE!</v>
      </c>
      <c r="PU19" s="691" t="e">
        <f t="shared" ca="1" si="298"/>
        <v>#VALUE!</v>
      </c>
      <c r="PV19" s="691" t="e">
        <f t="shared" ca="1" si="298"/>
        <v>#VALUE!</v>
      </c>
      <c r="PW19" s="691" t="e">
        <f t="shared" ca="1" si="298"/>
        <v>#VALUE!</v>
      </c>
      <c r="PX19" s="691" t="e">
        <f t="shared" ca="1" si="298"/>
        <v>#VALUE!</v>
      </c>
      <c r="PY19" s="690"/>
      <c r="PZ19" s="690"/>
      <c r="QA19" s="690"/>
      <c r="QB19" s="690"/>
      <c r="QC19" s="690"/>
      <c r="QD19" s="690"/>
      <c r="QE19" s="690"/>
      <c r="QF19" s="690"/>
      <c r="QG19" s="575"/>
      <c r="QH19" s="575"/>
      <c r="QI19" s="575"/>
      <c r="QJ19" s="575"/>
      <c r="QK19" s="575"/>
      <c r="QL19" s="575"/>
      <c r="QM19" s="575"/>
      <c r="QN19" s="575"/>
      <c r="QO19" s="575"/>
      <c r="QP19" s="575"/>
      <c r="QQ19" s="575"/>
    </row>
    <row r="20" spans="1:459">
      <c r="A20" s="632">
        <f t="shared" si="266"/>
        <v>13</v>
      </c>
      <c r="B20" s="633">
        <f>+'User Entries'!G90</f>
        <v>0</v>
      </c>
      <c r="C20" s="633">
        <f t="shared" si="267"/>
        <v>0</v>
      </c>
      <c r="D20" s="759" t="e">
        <f>SUM($E$8:E20)</f>
        <v>#DIV/0!</v>
      </c>
      <c r="E20" s="759" t="e">
        <f t="shared" si="145"/>
        <v>#DIV/0!</v>
      </c>
      <c r="F20" s="627"/>
      <c r="G20" s="765"/>
      <c r="H20" s="622">
        <f t="shared" si="270"/>
        <v>50</v>
      </c>
      <c r="I20" s="632">
        <f t="shared" si="255"/>
        <v>13</v>
      </c>
      <c r="J20" s="640">
        <f>+'User Entries'!$F90</f>
        <v>0</v>
      </c>
      <c r="K20" s="640">
        <f>+'User Entries'!$J90</f>
        <v>0</v>
      </c>
      <c r="L20" s="676" t="e">
        <f t="shared" si="256"/>
        <v>#DIV/0!</v>
      </c>
      <c r="M20" s="656" t="str">
        <f>IFERROR(Summary_AttrorTotal!A30,"")</f>
        <v>2002 Q1</v>
      </c>
      <c r="N20" s="634">
        <f>+IFERROR((Summary_AttrorTotal!H30)*1000,0)</f>
        <v>1077241</v>
      </c>
      <c r="O20" s="634">
        <f>+IFERROR((Summary_AttrorTotal!S30-Summary_AttrorTotal!H30)*1000,0)</f>
        <v>-0.99999999997635314</v>
      </c>
      <c r="P20" s="634" t="e">
        <f t="shared" ca="1" si="146"/>
        <v>#DIV/0!</v>
      </c>
      <c r="Q20" s="634">
        <f>IFERROR(Summary_AttrorTotal!J30*1000,0)</f>
        <v>1077241</v>
      </c>
      <c r="R20" s="634" t="e">
        <f t="shared" ca="1" si="257"/>
        <v>#DIV/0!</v>
      </c>
      <c r="S20" s="634">
        <f>+IFERROR((Summary_AttrorTotal!S30-Summary_AttrorTotal!J30)*1000,0)</f>
        <v>-0.99999999997635314</v>
      </c>
      <c r="T20" s="634" t="e">
        <f t="shared" ca="1" si="258"/>
        <v>#DIV/0!</v>
      </c>
      <c r="U20" s="639"/>
      <c r="V20" s="634" t="e">
        <f t="shared" ca="1" si="259"/>
        <v>#DIV/0!</v>
      </c>
      <c r="W20" s="575" t="e">
        <f t="shared" ca="1" si="260"/>
        <v>#DIV/0!</v>
      </c>
      <c r="X20" s="649">
        <f t="shared" si="268"/>
        <v>50</v>
      </c>
      <c r="Y20" s="628">
        <f t="shared" si="147"/>
        <v>0</v>
      </c>
      <c r="Z20" s="628">
        <f t="shared" si="147"/>
        <v>0</v>
      </c>
      <c r="AA20" s="628">
        <f t="shared" si="274"/>
        <v>0</v>
      </c>
      <c r="AB20" s="628">
        <f t="shared" si="274"/>
        <v>0</v>
      </c>
      <c r="AC20" s="628">
        <f t="shared" si="274"/>
        <v>0</v>
      </c>
      <c r="AD20" s="628">
        <f t="shared" si="274"/>
        <v>0</v>
      </c>
      <c r="AE20" s="628">
        <f t="shared" si="274"/>
        <v>0</v>
      </c>
      <c r="AF20" s="628">
        <f t="shared" si="274"/>
        <v>0</v>
      </c>
      <c r="AG20" s="628">
        <f t="shared" si="274"/>
        <v>0</v>
      </c>
      <c r="AH20" s="628">
        <f t="shared" si="274"/>
        <v>0</v>
      </c>
      <c r="AI20" s="628">
        <f t="shared" si="274"/>
        <v>0</v>
      </c>
      <c r="AJ20" s="628">
        <f t="shared" si="274"/>
        <v>0</v>
      </c>
      <c r="AK20" s="628">
        <f t="shared" si="274"/>
        <v>0</v>
      </c>
      <c r="AL20" s="628">
        <f t="shared" si="274"/>
        <v>0</v>
      </c>
      <c r="AM20" s="628">
        <f t="shared" si="274"/>
        <v>0</v>
      </c>
      <c r="AN20" s="628">
        <f t="shared" si="274"/>
        <v>0</v>
      </c>
      <c r="AO20" s="628">
        <f t="shared" si="274"/>
        <v>0</v>
      </c>
      <c r="AP20" s="628">
        <f t="shared" si="274"/>
        <v>0</v>
      </c>
      <c r="AQ20" s="628">
        <f t="shared" si="274"/>
        <v>0</v>
      </c>
      <c r="AR20" s="628">
        <f t="shared" si="274"/>
        <v>0</v>
      </c>
      <c r="AS20" s="628">
        <f t="shared" si="274"/>
        <v>0</v>
      </c>
      <c r="AT20" s="628">
        <f t="shared" si="274"/>
        <v>0</v>
      </c>
      <c r="AU20" s="628">
        <f t="shared" si="274"/>
        <v>0</v>
      </c>
      <c r="AV20" s="628">
        <f t="shared" si="274"/>
        <v>0</v>
      </c>
      <c r="AW20" s="628">
        <f t="shared" si="274"/>
        <v>0</v>
      </c>
      <c r="AX20" s="628">
        <f t="shared" si="274"/>
        <v>0</v>
      </c>
      <c r="AY20" s="628">
        <f t="shared" si="274"/>
        <v>0</v>
      </c>
      <c r="AZ20" s="628">
        <f t="shared" si="274"/>
        <v>0</v>
      </c>
      <c r="BA20" s="628">
        <f t="shared" si="274"/>
        <v>0</v>
      </c>
      <c r="BB20" s="628">
        <f t="shared" si="274"/>
        <v>0</v>
      </c>
      <c r="BC20" s="628">
        <f t="shared" si="274"/>
        <v>0</v>
      </c>
      <c r="BD20" s="628">
        <f t="shared" si="274"/>
        <v>0</v>
      </c>
      <c r="BE20" s="628">
        <f t="shared" si="274"/>
        <v>0</v>
      </c>
      <c r="BF20" s="628">
        <f t="shared" si="274"/>
        <v>0</v>
      </c>
      <c r="BG20" s="628">
        <f t="shared" si="274"/>
        <v>0</v>
      </c>
      <c r="BH20" s="628">
        <f t="shared" si="274"/>
        <v>0</v>
      </c>
      <c r="BI20" s="628">
        <f t="shared" si="274"/>
        <v>0</v>
      </c>
      <c r="BJ20" s="628">
        <f t="shared" si="274"/>
        <v>0</v>
      </c>
      <c r="BK20" s="628">
        <f t="shared" si="274"/>
        <v>0</v>
      </c>
      <c r="BL20" s="628">
        <f t="shared" si="274"/>
        <v>0</v>
      </c>
      <c r="BM20" s="628">
        <f t="shared" si="274"/>
        <v>0</v>
      </c>
      <c r="BN20" s="628">
        <f t="shared" si="274"/>
        <v>0</v>
      </c>
      <c r="BO20" s="628">
        <f t="shared" si="274"/>
        <v>0</v>
      </c>
      <c r="BP20" s="628">
        <f t="shared" si="274"/>
        <v>0</v>
      </c>
      <c r="BQ20" s="628">
        <f t="shared" si="274"/>
        <v>0</v>
      </c>
      <c r="BR20" s="628">
        <f t="shared" si="274"/>
        <v>0</v>
      </c>
      <c r="BS20" s="628">
        <f t="shared" si="274"/>
        <v>0</v>
      </c>
      <c r="BT20" s="628">
        <f t="shared" si="274"/>
        <v>0</v>
      </c>
      <c r="BU20" s="628">
        <f t="shared" si="274"/>
        <v>0</v>
      </c>
      <c r="BV20" s="628">
        <f t="shared" si="274"/>
        <v>0</v>
      </c>
      <c r="BW20" s="628">
        <f t="shared" si="274"/>
        <v>0</v>
      </c>
      <c r="BX20" s="628">
        <f t="shared" si="274"/>
        <v>0</v>
      </c>
      <c r="BY20" s="628">
        <f t="shared" si="274"/>
        <v>0</v>
      </c>
      <c r="BZ20" s="628">
        <f t="shared" si="274"/>
        <v>0</v>
      </c>
      <c r="CA20" s="628">
        <f t="shared" si="274"/>
        <v>0</v>
      </c>
      <c r="CB20" s="628">
        <f t="shared" si="274"/>
        <v>0</v>
      </c>
      <c r="CC20" s="628">
        <f t="shared" si="274"/>
        <v>0</v>
      </c>
      <c r="CD20" s="628">
        <f t="shared" si="274"/>
        <v>0</v>
      </c>
      <c r="CE20" s="628">
        <f t="shared" si="274"/>
        <v>0</v>
      </c>
      <c r="CF20" s="628">
        <f t="shared" si="274"/>
        <v>0</v>
      </c>
      <c r="CG20" s="628">
        <f t="shared" si="274"/>
        <v>0</v>
      </c>
      <c r="CH20" s="628">
        <f t="shared" si="274"/>
        <v>0</v>
      </c>
      <c r="CI20" s="628">
        <f t="shared" si="274"/>
        <v>0</v>
      </c>
      <c r="CJ20" s="628" t="str">
        <f t="shared" si="274"/>
        <v/>
      </c>
      <c r="CK20" s="628" t="str">
        <f t="shared" si="274"/>
        <v/>
      </c>
      <c r="CL20" s="628" t="str">
        <f t="shared" ref="CL20:DA23" si="299">+IF(OR(CL$7="",$X20=""),"",IF($X20-CL$7&lt;=-1,IF(AND($X20&gt;=MATCH(100%,$D$8:$D$87,0),CL$7=$X20+1),100%,IFERROR(VLOOKUP(CL$7,$A$8:$E$87,5,FALSE)/(1-VLOOKUP($X20,$A$8:$E$87,4,FALSE)),0)),0))</f>
        <v/>
      </c>
      <c r="CM20" s="628" t="str">
        <f t="shared" si="299"/>
        <v/>
      </c>
      <c r="CN20" s="628" t="str">
        <f t="shared" si="299"/>
        <v/>
      </c>
      <c r="CO20" s="628" t="str">
        <f t="shared" si="299"/>
        <v/>
      </c>
      <c r="CP20" s="628" t="str">
        <f t="shared" si="299"/>
        <v/>
      </c>
      <c r="CQ20" s="628" t="str">
        <f t="shared" si="299"/>
        <v/>
      </c>
      <c r="CR20" s="628" t="str">
        <f t="shared" si="299"/>
        <v/>
      </c>
      <c r="CS20" s="628" t="str">
        <f t="shared" si="299"/>
        <v/>
      </c>
      <c r="CT20" s="628" t="str">
        <f t="shared" si="299"/>
        <v/>
      </c>
      <c r="CU20" s="628" t="str">
        <f t="shared" si="299"/>
        <v/>
      </c>
      <c r="CV20" s="628" t="str">
        <f t="shared" si="299"/>
        <v/>
      </c>
      <c r="CW20" s="628" t="str">
        <f t="shared" si="299"/>
        <v/>
      </c>
      <c r="CX20" s="628" t="str">
        <f t="shared" si="299"/>
        <v/>
      </c>
      <c r="CY20" s="628" t="str">
        <f t="shared" si="299"/>
        <v/>
      </c>
      <c r="CZ20" s="628" t="str">
        <f t="shared" si="299"/>
        <v/>
      </c>
      <c r="DA20" s="629" t="str">
        <f t="shared" si="299"/>
        <v/>
      </c>
      <c r="DB20" s="642"/>
      <c r="DC20" s="649">
        <f t="shared" si="262"/>
        <v>50</v>
      </c>
      <c r="DD20" s="668">
        <f t="shared" si="275"/>
        <v>0</v>
      </c>
      <c r="DE20" s="668">
        <f t="shared" si="275"/>
        <v>0</v>
      </c>
      <c r="DF20" s="668">
        <f t="shared" si="275"/>
        <v>0</v>
      </c>
      <c r="DG20" s="668">
        <f t="shared" si="275"/>
        <v>0</v>
      </c>
      <c r="DH20" s="668">
        <f t="shared" si="275"/>
        <v>0</v>
      </c>
      <c r="DI20" s="668">
        <f t="shared" si="275"/>
        <v>0</v>
      </c>
      <c r="DJ20" s="668">
        <f t="shared" si="275"/>
        <v>0</v>
      </c>
      <c r="DK20" s="668">
        <f t="shared" si="275"/>
        <v>0</v>
      </c>
      <c r="DL20" s="668">
        <f t="shared" si="275"/>
        <v>0</v>
      </c>
      <c r="DM20" s="668">
        <f t="shared" si="275"/>
        <v>0</v>
      </c>
      <c r="DN20" s="668">
        <f t="shared" si="276"/>
        <v>0</v>
      </c>
      <c r="DO20" s="668">
        <f t="shared" si="276"/>
        <v>0</v>
      </c>
      <c r="DP20" s="668">
        <f t="shared" si="276"/>
        <v>0</v>
      </c>
      <c r="DQ20" s="668">
        <f t="shared" si="276"/>
        <v>0</v>
      </c>
      <c r="DR20" s="668">
        <f t="shared" si="276"/>
        <v>0</v>
      </c>
      <c r="DS20" s="668">
        <f t="shared" si="276"/>
        <v>0</v>
      </c>
      <c r="DT20" s="668">
        <f t="shared" si="276"/>
        <v>0</v>
      </c>
      <c r="DU20" s="668">
        <f t="shared" si="276"/>
        <v>0</v>
      </c>
      <c r="DV20" s="668">
        <f t="shared" si="276"/>
        <v>0</v>
      </c>
      <c r="DW20" s="668">
        <f t="shared" si="276"/>
        <v>0</v>
      </c>
      <c r="DX20" s="668">
        <f t="shared" si="277"/>
        <v>0</v>
      </c>
      <c r="DY20" s="668">
        <f t="shared" si="277"/>
        <v>0</v>
      </c>
      <c r="DZ20" s="668">
        <f t="shared" si="277"/>
        <v>0</v>
      </c>
      <c r="EA20" s="668">
        <f t="shared" si="277"/>
        <v>0</v>
      </c>
      <c r="EB20" s="668">
        <f t="shared" si="277"/>
        <v>0</v>
      </c>
      <c r="EC20" s="668">
        <f t="shared" si="277"/>
        <v>0</v>
      </c>
      <c r="ED20" s="668">
        <f t="shared" si="277"/>
        <v>0</v>
      </c>
      <c r="EE20" s="668">
        <f t="shared" si="277"/>
        <v>0</v>
      </c>
      <c r="EF20" s="668">
        <f t="shared" si="277"/>
        <v>0</v>
      </c>
      <c r="EG20" s="668">
        <f t="shared" si="277"/>
        <v>0</v>
      </c>
      <c r="EH20" s="668">
        <f t="shared" si="278"/>
        <v>0</v>
      </c>
      <c r="EI20" s="668">
        <f t="shared" si="278"/>
        <v>0</v>
      </c>
      <c r="EJ20" s="668">
        <f t="shared" si="278"/>
        <v>0</v>
      </c>
      <c r="EK20" s="668">
        <f t="shared" si="278"/>
        <v>0</v>
      </c>
      <c r="EL20" s="668">
        <f t="shared" si="278"/>
        <v>0</v>
      </c>
      <c r="EM20" s="668">
        <f t="shared" si="278"/>
        <v>0</v>
      </c>
      <c r="EN20" s="668">
        <f t="shared" si="278"/>
        <v>0</v>
      </c>
      <c r="EO20" s="668">
        <f t="shared" si="278"/>
        <v>0</v>
      </c>
      <c r="EP20" s="668">
        <f t="shared" si="278"/>
        <v>0</v>
      </c>
      <c r="EQ20" s="668">
        <f t="shared" si="278"/>
        <v>0</v>
      </c>
      <c r="ER20" s="668">
        <f t="shared" si="279"/>
        <v>0</v>
      </c>
      <c r="ES20" s="668">
        <f t="shared" si="279"/>
        <v>0</v>
      </c>
      <c r="ET20" s="668">
        <f t="shared" si="279"/>
        <v>0</v>
      </c>
      <c r="EU20" s="668">
        <f t="shared" si="279"/>
        <v>0</v>
      </c>
      <c r="EV20" s="668">
        <f t="shared" si="279"/>
        <v>0</v>
      </c>
      <c r="EW20" s="668">
        <f t="shared" si="279"/>
        <v>0</v>
      </c>
      <c r="EX20" s="668">
        <f t="shared" si="279"/>
        <v>0</v>
      </c>
      <c r="EY20" s="668">
        <f t="shared" si="279"/>
        <v>0</v>
      </c>
      <c r="EZ20" s="668">
        <f t="shared" si="279"/>
        <v>0</v>
      </c>
      <c r="FA20" s="668">
        <f t="shared" si="279"/>
        <v>0</v>
      </c>
      <c r="FB20" s="668">
        <f t="shared" si="280"/>
        <v>0</v>
      </c>
      <c r="FC20" s="668">
        <f t="shared" si="280"/>
        <v>0</v>
      </c>
      <c r="FD20" s="668">
        <f t="shared" si="280"/>
        <v>0</v>
      </c>
      <c r="FE20" s="668">
        <f t="shared" si="280"/>
        <v>0</v>
      </c>
      <c r="FF20" s="668">
        <f t="shared" si="280"/>
        <v>0</v>
      </c>
      <c r="FG20" s="668">
        <f t="shared" si="280"/>
        <v>0</v>
      </c>
      <c r="FH20" s="668">
        <f t="shared" si="280"/>
        <v>0</v>
      </c>
      <c r="FI20" s="668">
        <f t="shared" si="280"/>
        <v>0</v>
      </c>
      <c r="FJ20" s="668">
        <f t="shared" si="280"/>
        <v>0</v>
      </c>
      <c r="FK20" s="668">
        <f t="shared" si="280"/>
        <v>0</v>
      </c>
      <c r="FL20" s="668">
        <f t="shared" si="281"/>
        <v>0</v>
      </c>
      <c r="FM20" s="668">
        <f t="shared" si="281"/>
        <v>0</v>
      </c>
      <c r="FN20" s="668">
        <f t="shared" si="281"/>
        <v>0</v>
      </c>
      <c r="FO20" s="668" t="str">
        <f t="shared" si="281"/>
        <v/>
      </c>
      <c r="FP20" s="668" t="str">
        <f t="shared" si="281"/>
        <v/>
      </c>
      <c r="FQ20" s="668" t="str">
        <f t="shared" si="281"/>
        <v/>
      </c>
      <c r="FR20" s="668" t="str">
        <f t="shared" si="281"/>
        <v/>
      </c>
      <c r="FS20" s="668" t="str">
        <f t="shared" si="281"/>
        <v/>
      </c>
      <c r="FT20" s="668" t="str">
        <f t="shared" si="281"/>
        <v/>
      </c>
      <c r="FU20" s="668" t="str">
        <f t="shared" si="281"/>
        <v/>
      </c>
      <c r="FV20" s="668" t="str">
        <f t="shared" si="282"/>
        <v/>
      </c>
      <c r="FW20" s="668" t="str">
        <f t="shared" si="282"/>
        <v/>
      </c>
      <c r="FX20" s="668" t="str">
        <f t="shared" si="282"/>
        <v/>
      </c>
      <c r="FY20" s="668" t="str">
        <f t="shared" si="282"/>
        <v/>
      </c>
      <c r="FZ20" s="668" t="str">
        <f t="shared" si="282"/>
        <v/>
      </c>
      <c r="GA20" s="668" t="str">
        <f t="shared" si="282"/>
        <v/>
      </c>
      <c r="GB20" s="668" t="str">
        <f t="shared" si="282"/>
        <v/>
      </c>
      <c r="GC20" s="668" t="str">
        <f t="shared" si="282"/>
        <v/>
      </c>
      <c r="GD20" s="668" t="str">
        <f t="shared" si="282"/>
        <v/>
      </c>
      <c r="GE20" s="668" t="str">
        <f t="shared" si="282"/>
        <v/>
      </c>
      <c r="GF20" s="669" t="str">
        <f t="shared" si="282"/>
        <v/>
      </c>
      <c r="GG20" s="626"/>
      <c r="GH20" s="649">
        <f t="shared" si="263"/>
        <v>50</v>
      </c>
      <c r="GI20" s="682">
        <f t="shared" ca="1" si="158"/>
        <v>0</v>
      </c>
      <c r="GJ20" s="682">
        <f t="shared" ca="1" si="159"/>
        <v>0</v>
      </c>
      <c r="GK20" s="682">
        <f t="shared" ca="1" si="160"/>
        <v>0</v>
      </c>
      <c r="GL20" s="682">
        <f t="shared" ca="1" si="161"/>
        <v>0</v>
      </c>
      <c r="GM20" s="682">
        <f t="shared" ca="1" si="162"/>
        <v>0</v>
      </c>
      <c r="GN20" s="682">
        <f t="shared" ca="1" si="163"/>
        <v>0</v>
      </c>
      <c r="GO20" s="682">
        <f t="shared" ca="1" si="164"/>
        <v>0</v>
      </c>
      <c r="GP20" s="682">
        <f t="shared" ca="1" si="165"/>
        <v>0</v>
      </c>
      <c r="GQ20" s="682">
        <f t="shared" ca="1" si="166"/>
        <v>0</v>
      </c>
      <c r="GR20" s="682">
        <f t="shared" ca="1" si="167"/>
        <v>0</v>
      </c>
      <c r="GS20" s="682">
        <f t="shared" ca="1" si="168"/>
        <v>0</v>
      </c>
      <c r="GT20" s="682">
        <f t="shared" ca="1" si="169"/>
        <v>0</v>
      </c>
      <c r="GU20" s="682">
        <f t="shared" ca="1" si="170"/>
        <v>0</v>
      </c>
      <c r="GV20" s="682">
        <f t="shared" ca="1" si="171"/>
        <v>0</v>
      </c>
      <c r="GW20" s="682">
        <f t="shared" ca="1" si="172"/>
        <v>0</v>
      </c>
      <c r="GX20" s="682">
        <f t="shared" ca="1" si="173"/>
        <v>0</v>
      </c>
      <c r="GY20" s="682">
        <f t="shared" ca="1" si="174"/>
        <v>0</v>
      </c>
      <c r="GZ20" s="682">
        <f t="shared" ca="1" si="175"/>
        <v>0</v>
      </c>
      <c r="HA20" s="682">
        <f t="shared" ca="1" si="176"/>
        <v>0</v>
      </c>
      <c r="HB20" s="682">
        <f t="shared" ca="1" si="177"/>
        <v>0</v>
      </c>
      <c r="HC20" s="682">
        <f t="shared" ca="1" si="178"/>
        <v>0</v>
      </c>
      <c r="HD20" s="682">
        <f t="shared" ca="1" si="179"/>
        <v>0</v>
      </c>
      <c r="HE20" s="682">
        <f t="shared" ca="1" si="180"/>
        <v>0</v>
      </c>
      <c r="HF20" s="682">
        <f t="shared" ca="1" si="181"/>
        <v>0</v>
      </c>
      <c r="HG20" s="682">
        <f t="shared" ca="1" si="182"/>
        <v>0</v>
      </c>
      <c r="HH20" s="682">
        <f t="shared" ca="1" si="183"/>
        <v>0</v>
      </c>
      <c r="HI20" s="682">
        <f t="shared" ca="1" si="184"/>
        <v>0</v>
      </c>
      <c r="HJ20" s="682">
        <f t="shared" ca="1" si="185"/>
        <v>0</v>
      </c>
      <c r="HK20" s="682">
        <f t="shared" ca="1" si="186"/>
        <v>0</v>
      </c>
      <c r="HL20" s="682">
        <f t="shared" ca="1" si="187"/>
        <v>0</v>
      </c>
      <c r="HM20" s="682">
        <f t="shared" ca="1" si="188"/>
        <v>0</v>
      </c>
      <c r="HN20" s="682">
        <f t="shared" ca="1" si="189"/>
        <v>0</v>
      </c>
      <c r="HO20" s="682">
        <f t="shared" ca="1" si="190"/>
        <v>0</v>
      </c>
      <c r="HP20" s="682">
        <f t="shared" ca="1" si="191"/>
        <v>0</v>
      </c>
      <c r="HQ20" s="682">
        <f t="shared" ca="1" si="192"/>
        <v>0</v>
      </c>
      <c r="HR20" s="682">
        <f t="shared" ca="1" si="193"/>
        <v>0</v>
      </c>
      <c r="HS20" s="682">
        <f t="shared" ca="1" si="194"/>
        <v>0</v>
      </c>
      <c r="HT20" s="682">
        <f t="shared" ca="1" si="195"/>
        <v>0</v>
      </c>
      <c r="HU20" s="682">
        <f t="shared" ca="1" si="196"/>
        <v>0</v>
      </c>
      <c r="HV20" s="682">
        <f t="shared" ca="1" si="197"/>
        <v>0</v>
      </c>
      <c r="HW20" s="682">
        <f t="shared" ca="1" si="198"/>
        <v>0</v>
      </c>
      <c r="HX20" s="682">
        <f t="shared" ca="1" si="199"/>
        <v>0</v>
      </c>
      <c r="HY20" s="682">
        <f t="shared" ca="1" si="200"/>
        <v>0</v>
      </c>
      <c r="HZ20" s="682">
        <f t="shared" ca="1" si="201"/>
        <v>0</v>
      </c>
      <c r="IA20" s="682">
        <f t="shared" ca="1" si="202"/>
        <v>0</v>
      </c>
      <c r="IB20" s="682">
        <f t="shared" ca="1" si="203"/>
        <v>0</v>
      </c>
      <c r="IC20" s="682">
        <f t="shared" ca="1" si="204"/>
        <v>0</v>
      </c>
      <c r="ID20" s="682">
        <f t="shared" ca="1" si="205"/>
        <v>0</v>
      </c>
      <c r="IE20" s="682">
        <f t="shared" ca="1" si="206"/>
        <v>0</v>
      </c>
      <c r="IF20" s="682">
        <f t="shared" ca="1" si="207"/>
        <v>0</v>
      </c>
      <c r="IG20" s="682" t="e">
        <f t="shared" ca="1" si="208"/>
        <v>#DIV/0!</v>
      </c>
      <c r="IH20" s="682" t="e">
        <f t="shared" ca="1" si="209"/>
        <v>#DIV/0!</v>
      </c>
      <c r="II20" s="682" t="e">
        <f t="shared" ca="1" si="210"/>
        <v>#DIV/0!</v>
      </c>
      <c r="IJ20" s="682" t="e">
        <f t="shared" ca="1" si="211"/>
        <v>#DIV/0!</v>
      </c>
      <c r="IK20" s="662" t="e">
        <f t="shared" ca="1" si="212"/>
        <v>#DIV/0!</v>
      </c>
      <c r="IL20" s="662" t="e">
        <f t="shared" ca="1" si="213"/>
        <v>#DIV/0!</v>
      </c>
      <c r="IM20" s="662" t="e">
        <f t="shared" ca="1" si="214"/>
        <v>#DIV/0!</v>
      </c>
      <c r="IN20" s="662" t="e">
        <f t="shared" ca="1" si="215"/>
        <v>#DIV/0!</v>
      </c>
      <c r="IO20" s="662" t="e">
        <f t="shared" ca="1" si="216"/>
        <v>#DIV/0!</v>
      </c>
      <c r="IP20" s="662" t="e">
        <f t="shared" ca="1" si="217"/>
        <v>#DIV/0!</v>
      </c>
      <c r="IQ20" s="662" t="e">
        <f t="shared" ca="1" si="218"/>
        <v>#DIV/0!</v>
      </c>
      <c r="IR20" s="662" t="e">
        <f t="shared" ca="1" si="219"/>
        <v>#DIV/0!</v>
      </c>
      <c r="IS20" s="662" t="e">
        <f t="shared" ca="1" si="220"/>
        <v>#DIV/0!</v>
      </c>
      <c r="IT20" s="662" t="str">
        <f t="shared" ca="1" si="221"/>
        <v/>
      </c>
      <c r="IU20" s="662" t="str">
        <f t="shared" ca="1" si="222"/>
        <v/>
      </c>
      <c r="IV20" s="662" t="str">
        <f t="shared" ca="1" si="223"/>
        <v/>
      </c>
      <c r="IW20" s="662" t="str">
        <f t="shared" ca="1" si="224"/>
        <v/>
      </c>
      <c r="IX20" s="662" t="str">
        <f t="shared" ca="1" si="225"/>
        <v/>
      </c>
      <c r="IY20" s="662" t="str">
        <f t="shared" ca="1" si="226"/>
        <v/>
      </c>
      <c r="IZ20" s="662" t="str">
        <f t="shared" ca="1" si="227"/>
        <v/>
      </c>
      <c r="JA20" s="662" t="str">
        <f t="shared" ca="1" si="228"/>
        <v/>
      </c>
      <c r="JB20" s="662" t="str">
        <f t="shared" ca="1" si="229"/>
        <v/>
      </c>
      <c r="JC20" s="662" t="str">
        <f t="shared" ca="1" si="230"/>
        <v/>
      </c>
      <c r="JD20" s="662" t="str">
        <f t="shared" ca="1" si="231"/>
        <v/>
      </c>
      <c r="JE20" s="662" t="str">
        <f t="shared" ca="1" si="232"/>
        <v/>
      </c>
      <c r="JF20" s="662" t="str">
        <f t="shared" ca="1" si="233"/>
        <v/>
      </c>
      <c r="JG20" s="662" t="str">
        <f t="shared" ca="1" si="234"/>
        <v/>
      </c>
      <c r="JH20" s="662" t="str">
        <f t="shared" ca="1" si="235"/>
        <v/>
      </c>
      <c r="JI20" s="662" t="str">
        <f t="shared" ca="1" si="236"/>
        <v/>
      </c>
      <c r="JJ20" s="662" t="str">
        <f t="shared" ca="1" si="237"/>
        <v/>
      </c>
      <c r="JK20" s="663" t="str">
        <f t="shared" ca="1" si="238"/>
        <v/>
      </c>
      <c r="JL20" s="626"/>
      <c r="JM20" s="649">
        <f t="shared" si="264"/>
        <v>50</v>
      </c>
      <c r="JN20" s="635">
        <f t="shared" si="283"/>
        <v>0</v>
      </c>
      <c r="JO20" s="635">
        <f t="shared" si="283"/>
        <v>0</v>
      </c>
      <c r="JP20" s="635">
        <f t="shared" si="283"/>
        <v>0</v>
      </c>
      <c r="JQ20" s="635">
        <f t="shared" si="283"/>
        <v>0</v>
      </c>
      <c r="JR20" s="635">
        <f t="shared" si="283"/>
        <v>0</v>
      </c>
      <c r="JS20" s="635">
        <f t="shared" si="283"/>
        <v>0</v>
      </c>
      <c r="JT20" s="635">
        <f t="shared" si="283"/>
        <v>0</v>
      </c>
      <c r="JU20" s="635">
        <f t="shared" si="283"/>
        <v>0</v>
      </c>
      <c r="JV20" s="635">
        <f t="shared" si="283"/>
        <v>0</v>
      </c>
      <c r="JW20" s="635">
        <f t="shared" si="283"/>
        <v>0</v>
      </c>
      <c r="JX20" s="635">
        <f t="shared" si="284"/>
        <v>0</v>
      </c>
      <c r="JY20" s="635">
        <f t="shared" si="284"/>
        <v>0</v>
      </c>
      <c r="JZ20" s="635">
        <f t="shared" si="284"/>
        <v>0</v>
      </c>
      <c r="KA20" s="635">
        <f t="shared" si="284"/>
        <v>0</v>
      </c>
      <c r="KB20" s="635">
        <f t="shared" si="284"/>
        <v>0</v>
      </c>
      <c r="KC20" s="635">
        <f t="shared" si="284"/>
        <v>0</v>
      </c>
      <c r="KD20" s="635">
        <f t="shared" si="284"/>
        <v>0</v>
      </c>
      <c r="KE20" s="635">
        <f t="shared" si="284"/>
        <v>0</v>
      </c>
      <c r="KF20" s="635">
        <f t="shared" si="284"/>
        <v>0</v>
      </c>
      <c r="KG20" s="635">
        <f t="shared" si="284"/>
        <v>0</v>
      </c>
      <c r="KH20" s="635">
        <f t="shared" si="285"/>
        <v>0</v>
      </c>
      <c r="KI20" s="635">
        <f t="shared" si="285"/>
        <v>0</v>
      </c>
      <c r="KJ20" s="635">
        <f t="shared" si="285"/>
        <v>0</v>
      </c>
      <c r="KK20" s="635">
        <f t="shared" si="285"/>
        <v>0</v>
      </c>
      <c r="KL20" s="635">
        <f t="shared" si="285"/>
        <v>0</v>
      </c>
      <c r="KM20" s="635">
        <f t="shared" si="285"/>
        <v>0</v>
      </c>
      <c r="KN20" s="635">
        <f t="shared" si="285"/>
        <v>0</v>
      </c>
      <c r="KO20" s="635">
        <f t="shared" si="285"/>
        <v>0</v>
      </c>
      <c r="KP20" s="635">
        <f t="shared" si="285"/>
        <v>0</v>
      </c>
      <c r="KQ20" s="635">
        <f t="shared" si="285"/>
        <v>0</v>
      </c>
      <c r="KR20" s="635">
        <f t="shared" si="286"/>
        <v>0</v>
      </c>
      <c r="KS20" s="635">
        <f t="shared" si="286"/>
        <v>0</v>
      </c>
      <c r="KT20" s="635">
        <f t="shared" si="286"/>
        <v>0</v>
      </c>
      <c r="KU20" s="635">
        <f t="shared" si="286"/>
        <v>0</v>
      </c>
      <c r="KV20" s="635">
        <f t="shared" si="286"/>
        <v>0</v>
      </c>
      <c r="KW20" s="635">
        <f t="shared" si="286"/>
        <v>0</v>
      </c>
      <c r="KX20" s="635">
        <f t="shared" si="286"/>
        <v>0</v>
      </c>
      <c r="KY20" s="635">
        <f t="shared" si="286"/>
        <v>0</v>
      </c>
      <c r="KZ20" s="635">
        <f t="shared" si="286"/>
        <v>0</v>
      </c>
      <c r="LA20" s="635">
        <f t="shared" si="286"/>
        <v>0</v>
      </c>
      <c r="LB20" s="635">
        <f t="shared" si="287"/>
        <v>0</v>
      </c>
      <c r="LC20" s="635">
        <f t="shared" si="287"/>
        <v>0</v>
      </c>
      <c r="LD20" s="635">
        <f t="shared" si="287"/>
        <v>0</v>
      </c>
      <c r="LE20" s="635">
        <f t="shared" si="287"/>
        <v>0</v>
      </c>
      <c r="LF20" s="635">
        <f t="shared" si="287"/>
        <v>0</v>
      </c>
      <c r="LG20" s="635">
        <f t="shared" si="287"/>
        <v>0</v>
      </c>
      <c r="LH20" s="635">
        <f t="shared" si="287"/>
        <v>0</v>
      </c>
      <c r="LI20" s="635">
        <f t="shared" si="287"/>
        <v>0</v>
      </c>
      <c r="LJ20" s="635">
        <f t="shared" si="287"/>
        <v>0</v>
      </c>
      <c r="LK20" s="635">
        <f t="shared" si="287"/>
        <v>0</v>
      </c>
      <c r="LL20" s="635" t="e">
        <f t="shared" si="288"/>
        <v>#DIV/0!</v>
      </c>
      <c r="LM20" s="635" t="e">
        <f t="shared" si="288"/>
        <v>#DIV/0!</v>
      </c>
      <c r="LN20" s="635" t="e">
        <f t="shared" si="288"/>
        <v>#DIV/0!</v>
      </c>
      <c r="LO20" s="635" t="e">
        <f t="shared" si="288"/>
        <v>#DIV/0!</v>
      </c>
      <c r="LP20" s="635" t="e">
        <f t="shared" si="288"/>
        <v>#DIV/0!</v>
      </c>
      <c r="LQ20" s="635" t="e">
        <f t="shared" si="288"/>
        <v>#DIV/0!</v>
      </c>
      <c r="LR20" s="635" t="e">
        <f t="shared" si="288"/>
        <v>#DIV/0!</v>
      </c>
      <c r="LS20" s="635" t="e">
        <f t="shared" si="288"/>
        <v>#DIV/0!</v>
      </c>
      <c r="LT20" s="635" t="e">
        <f t="shared" si="288"/>
        <v>#DIV/0!</v>
      </c>
      <c r="LU20" s="635" t="e">
        <f t="shared" si="288"/>
        <v>#DIV/0!</v>
      </c>
      <c r="LV20" s="635" t="e">
        <f t="shared" si="289"/>
        <v>#DIV/0!</v>
      </c>
      <c r="LW20" s="635" t="e">
        <f t="shared" si="289"/>
        <v>#DIV/0!</v>
      </c>
      <c r="LX20" s="635" t="e">
        <f t="shared" si="289"/>
        <v>#DIV/0!</v>
      </c>
      <c r="LY20" s="635" t="str">
        <f t="shared" si="289"/>
        <v/>
      </c>
      <c r="LZ20" s="635" t="str">
        <f t="shared" si="289"/>
        <v/>
      </c>
      <c r="MA20" s="635" t="str">
        <f t="shared" si="289"/>
        <v/>
      </c>
      <c r="MB20" s="635" t="str">
        <f t="shared" si="289"/>
        <v/>
      </c>
      <c r="MC20" s="635" t="str">
        <f t="shared" si="289"/>
        <v/>
      </c>
      <c r="MD20" s="635" t="str">
        <f t="shared" si="289"/>
        <v/>
      </c>
      <c r="ME20" s="635" t="str">
        <f t="shared" si="289"/>
        <v/>
      </c>
      <c r="MF20" s="635" t="str">
        <f t="shared" si="290"/>
        <v/>
      </c>
      <c r="MG20" s="635" t="str">
        <f t="shared" si="290"/>
        <v/>
      </c>
      <c r="MH20" s="635" t="str">
        <f t="shared" si="290"/>
        <v/>
      </c>
      <c r="MI20" s="635" t="str">
        <f t="shared" si="290"/>
        <v/>
      </c>
      <c r="MJ20" s="635" t="str">
        <f t="shared" si="290"/>
        <v/>
      </c>
      <c r="MK20" s="635" t="str">
        <f t="shared" si="290"/>
        <v/>
      </c>
      <c r="ML20" s="635" t="str">
        <f t="shared" si="290"/>
        <v/>
      </c>
      <c r="MM20" s="635" t="str">
        <f t="shared" si="290"/>
        <v/>
      </c>
      <c r="MN20" s="635" t="str">
        <f t="shared" si="290"/>
        <v/>
      </c>
      <c r="MO20" s="635" t="str">
        <f t="shared" si="290"/>
        <v/>
      </c>
      <c r="MP20" s="636" t="str">
        <f t="shared" si="290"/>
        <v/>
      </c>
      <c r="MQ20" s="626"/>
      <c r="MR20" s="565">
        <f t="shared" si="269"/>
        <v>13</v>
      </c>
      <c r="MS20" s="622" t="e">
        <f ca="1">+SUMPRODUCT(OFFSET(MU20,0,$MR20):OFFSET(MU20,MU20-1,$MR20),OFFSET($O20,0,0):OFFSET($O20,MU20-1,0))</f>
        <v>#DIV/0!</v>
      </c>
      <c r="MU20" s="568">
        <f t="shared" si="265"/>
        <v>50</v>
      </c>
      <c r="MV20" s="691" t="e">
        <f t="shared" ca="1" si="291"/>
        <v>#DIV/0!</v>
      </c>
      <c r="MW20" s="691" t="e">
        <f t="shared" ca="1" si="291"/>
        <v>#DIV/0!</v>
      </c>
      <c r="MX20" s="691" t="e">
        <f t="shared" ca="1" si="291"/>
        <v>#DIV/0!</v>
      </c>
      <c r="MY20" s="691" t="e">
        <f t="shared" ca="1" si="291"/>
        <v>#DIV/0!</v>
      </c>
      <c r="MZ20" s="691" t="e">
        <f t="shared" ca="1" si="291"/>
        <v>#DIV/0!</v>
      </c>
      <c r="NA20" s="691" t="e">
        <f t="shared" ca="1" si="291"/>
        <v>#DIV/0!</v>
      </c>
      <c r="NB20" s="691" t="e">
        <f t="shared" ca="1" si="291"/>
        <v>#DIV/0!</v>
      </c>
      <c r="NC20" s="691" t="e">
        <f t="shared" ca="1" si="291"/>
        <v>#DIV/0!</v>
      </c>
      <c r="ND20" s="691" t="e">
        <f t="shared" ca="1" si="291"/>
        <v>#DIV/0!</v>
      </c>
      <c r="NE20" s="691" t="e">
        <f t="shared" ca="1" si="291"/>
        <v>#DIV/0!</v>
      </c>
      <c r="NF20" s="691" t="e">
        <f t="shared" ca="1" si="292"/>
        <v>#DIV/0!</v>
      </c>
      <c r="NG20" s="691" t="e">
        <f t="shared" ca="1" si="292"/>
        <v>#DIV/0!</v>
      </c>
      <c r="NH20" s="691" t="e">
        <f t="shared" ca="1" si="292"/>
        <v>#DIV/0!</v>
      </c>
      <c r="NI20" s="691" t="str">
        <f t="shared" ca="1" si="292"/>
        <v/>
      </c>
      <c r="NJ20" s="691" t="str">
        <f t="shared" ca="1" si="292"/>
        <v/>
      </c>
      <c r="NK20" s="691" t="str">
        <f t="shared" ca="1" si="292"/>
        <v/>
      </c>
      <c r="NL20" s="691" t="str">
        <f t="shared" ca="1" si="292"/>
        <v/>
      </c>
      <c r="NM20" s="691" t="str">
        <f t="shared" ca="1" si="292"/>
        <v/>
      </c>
      <c r="NN20" s="691" t="str">
        <f t="shared" ca="1" si="292"/>
        <v/>
      </c>
      <c r="NO20" s="691" t="str">
        <f t="shared" ca="1" si="292"/>
        <v/>
      </c>
      <c r="NP20" s="691" t="str">
        <f t="shared" ca="1" si="293"/>
        <v/>
      </c>
      <c r="NQ20" s="691" t="str">
        <f t="shared" ca="1" si="293"/>
        <v/>
      </c>
      <c r="NR20" s="691" t="str">
        <f t="shared" ca="1" si="293"/>
        <v/>
      </c>
      <c r="NS20" s="691" t="str">
        <f t="shared" ca="1" si="293"/>
        <v/>
      </c>
      <c r="NT20" s="691" t="str">
        <f t="shared" ca="1" si="293"/>
        <v/>
      </c>
      <c r="NU20" s="691" t="str">
        <f t="shared" ca="1" si="293"/>
        <v/>
      </c>
      <c r="NV20" s="691" t="str">
        <f t="shared" ca="1" si="293"/>
        <v/>
      </c>
      <c r="NW20" s="691" t="str">
        <f t="shared" ca="1" si="293"/>
        <v/>
      </c>
      <c r="NX20" s="691" t="str">
        <f t="shared" ca="1" si="293"/>
        <v/>
      </c>
      <c r="NY20" s="691" t="str">
        <f t="shared" ca="1" si="293"/>
        <v/>
      </c>
      <c r="NZ20" s="691" t="str">
        <f t="shared" ca="1" si="294"/>
        <v/>
      </c>
      <c r="OA20" s="691" t="str">
        <f t="shared" ca="1" si="294"/>
        <v/>
      </c>
      <c r="OB20" s="691" t="str">
        <f t="shared" ca="1" si="294"/>
        <v/>
      </c>
      <c r="OC20" s="691" t="str">
        <f t="shared" ca="1" si="294"/>
        <v/>
      </c>
      <c r="OD20" s="691" t="str">
        <f t="shared" ca="1" si="294"/>
        <v/>
      </c>
      <c r="OE20" s="691" t="str">
        <f t="shared" ca="1" si="294"/>
        <v/>
      </c>
      <c r="OF20" s="691" t="str">
        <f t="shared" ca="1" si="294"/>
        <v/>
      </c>
      <c r="OG20" s="691" t="str">
        <f t="shared" ca="1" si="294"/>
        <v/>
      </c>
      <c r="OH20" s="691" t="str">
        <f t="shared" ca="1" si="294"/>
        <v/>
      </c>
      <c r="OI20" s="691" t="str">
        <f t="shared" ca="1" si="294"/>
        <v/>
      </c>
      <c r="OJ20" s="691" t="str">
        <f t="shared" ca="1" si="295"/>
        <v/>
      </c>
      <c r="OK20" s="691" t="str">
        <f t="shared" ca="1" si="295"/>
        <v/>
      </c>
      <c r="OL20" s="691" t="str">
        <f t="shared" ca="1" si="295"/>
        <v/>
      </c>
      <c r="OM20" s="691" t="str">
        <f t="shared" ca="1" si="295"/>
        <v/>
      </c>
      <c r="ON20" s="691" t="str">
        <f t="shared" ca="1" si="295"/>
        <v/>
      </c>
      <c r="OO20" s="691" t="str">
        <f t="shared" ca="1" si="295"/>
        <v/>
      </c>
      <c r="OP20" s="691" t="str">
        <f t="shared" ca="1" si="295"/>
        <v/>
      </c>
      <c r="OQ20" s="691" t="str">
        <f t="shared" ca="1" si="295"/>
        <v/>
      </c>
      <c r="OR20" s="691" t="str">
        <f t="shared" ca="1" si="295"/>
        <v/>
      </c>
      <c r="OS20" s="691" t="str">
        <f t="shared" ca="1" si="295"/>
        <v/>
      </c>
      <c r="OT20" s="691" t="str">
        <f t="shared" ca="1" si="296"/>
        <v/>
      </c>
      <c r="OU20" s="691" t="str">
        <f t="shared" ca="1" si="296"/>
        <v/>
      </c>
      <c r="OV20" s="691" t="str">
        <f t="shared" ca="1" si="296"/>
        <v/>
      </c>
      <c r="OW20" s="691" t="str">
        <f t="shared" ca="1" si="296"/>
        <v/>
      </c>
      <c r="OX20" s="691" t="str">
        <f t="shared" ca="1" si="296"/>
        <v/>
      </c>
      <c r="OY20" s="691" t="str">
        <f t="shared" ca="1" si="296"/>
        <v/>
      </c>
      <c r="OZ20" s="691" t="str">
        <f t="shared" ca="1" si="296"/>
        <v/>
      </c>
      <c r="PA20" s="691" t="str">
        <f t="shared" ca="1" si="296"/>
        <v/>
      </c>
      <c r="PB20" s="691" t="str">
        <f t="shared" ca="1" si="296"/>
        <v/>
      </c>
      <c r="PC20" s="691" t="str">
        <f t="shared" ca="1" si="296"/>
        <v/>
      </c>
      <c r="PD20" s="691" t="str">
        <f t="shared" ca="1" si="297"/>
        <v/>
      </c>
      <c r="PE20" s="691" t="str">
        <f t="shared" ca="1" si="297"/>
        <v/>
      </c>
      <c r="PF20" s="691" t="str">
        <f t="shared" ca="1" si="297"/>
        <v/>
      </c>
      <c r="PG20" s="691" t="e">
        <f t="shared" ca="1" si="297"/>
        <v>#VALUE!</v>
      </c>
      <c r="PH20" s="691" t="e">
        <f t="shared" ca="1" si="297"/>
        <v>#VALUE!</v>
      </c>
      <c r="PI20" s="691" t="e">
        <f t="shared" ca="1" si="297"/>
        <v>#VALUE!</v>
      </c>
      <c r="PJ20" s="691" t="e">
        <f t="shared" ca="1" si="297"/>
        <v>#VALUE!</v>
      </c>
      <c r="PK20" s="691" t="e">
        <f t="shared" ca="1" si="297"/>
        <v>#VALUE!</v>
      </c>
      <c r="PL20" s="691" t="e">
        <f t="shared" ca="1" si="297"/>
        <v>#VALUE!</v>
      </c>
      <c r="PM20" s="691" t="e">
        <f t="shared" ca="1" si="297"/>
        <v>#VALUE!</v>
      </c>
      <c r="PN20" s="691" t="e">
        <f t="shared" ca="1" si="298"/>
        <v>#VALUE!</v>
      </c>
      <c r="PO20" s="691" t="e">
        <f t="shared" ca="1" si="298"/>
        <v>#VALUE!</v>
      </c>
      <c r="PP20" s="691" t="e">
        <f t="shared" ca="1" si="298"/>
        <v>#VALUE!</v>
      </c>
      <c r="PQ20" s="691" t="e">
        <f t="shared" ca="1" si="298"/>
        <v>#VALUE!</v>
      </c>
      <c r="PR20" s="691" t="e">
        <f t="shared" ca="1" si="298"/>
        <v>#VALUE!</v>
      </c>
      <c r="PS20" s="691" t="e">
        <f t="shared" ca="1" si="298"/>
        <v>#VALUE!</v>
      </c>
      <c r="PT20" s="691" t="e">
        <f t="shared" ca="1" si="298"/>
        <v>#VALUE!</v>
      </c>
      <c r="PU20" s="691" t="e">
        <f t="shared" ca="1" si="298"/>
        <v>#VALUE!</v>
      </c>
      <c r="PV20" s="691" t="e">
        <f t="shared" ca="1" si="298"/>
        <v>#VALUE!</v>
      </c>
      <c r="PW20" s="691" t="e">
        <f t="shared" ca="1" si="298"/>
        <v>#VALUE!</v>
      </c>
      <c r="PX20" s="691" t="e">
        <f t="shared" ca="1" si="298"/>
        <v>#VALUE!</v>
      </c>
      <c r="PY20" s="690"/>
      <c r="PZ20" s="690"/>
      <c r="QA20" s="690"/>
      <c r="QB20" s="690"/>
      <c r="QC20" s="690"/>
      <c r="QD20" s="690"/>
      <c r="QE20" s="690"/>
      <c r="QF20" s="690"/>
      <c r="QG20" s="575"/>
      <c r="QH20" s="575"/>
      <c r="QI20" s="575"/>
      <c r="QJ20" s="575"/>
      <c r="QK20" s="575"/>
      <c r="QL20" s="575"/>
      <c r="QM20" s="575"/>
      <c r="QN20" s="575"/>
      <c r="QO20" s="575"/>
      <c r="QP20" s="575"/>
      <c r="QQ20" s="575"/>
    </row>
    <row r="21" spans="1:459">
      <c r="A21" s="632">
        <f t="shared" si="266"/>
        <v>14</v>
      </c>
      <c r="B21" s="633">
        <f>+'User Entries'!G91</f>
        <v>0</v>
      </c>
      <c r="C21" s="633">
        <f t="shared" si="267"/>
        <v>0</v>
      </c>
      <c r="D21" s="759" t="e">
        <f>SUM($E$8:E21)</f>
        <v>#DIV/0!</v>
      </c>
      <c r="E21" s="759" t="e">
        <f t="shared" si="145"/>
        <v>#DIV/0!</v>
      </c>
      <c r="F21" s="627"/>
      <c r="G21" s="765"/>
      <c r="H21" s="622">
        <f t="shared" si="270"/>
        <v>49</v>
      </c>
      <c r="I21" s="632">
        <f t="shared" si="255"/>
        <v>14</v>
      </c>
      <c r="J21" s="640">
        <f>+'User Entries'!$F91</f>
        <v>0</v>
      </c>
      <c r="K21" s="640">
        <f>+'User Entries'!$J91</f>
        <v>0</v>
      </c>
      <c r="L21" s="676" t="e">
        <f t="shared" si="256"/>
        <v>#DIV/0!</v>
      </c>
      <c r="M21" s="656" t="str">
        <f>IFERROR(Summary_AttrorTotal!A31,"")</f>
        <v>2002 Q2</v>
      </c>
      <c r="N21" s="634">
        <f>+IFERROR((Summary_AttrorTotal!H31)*1000,0)</f>
        <v>1320247</v>
      </c>
      <c r="O21" s="634">
        <f>+IFERROR((Summary_AttrorTotal!S31-Summary_AttrorTotal!H31)*1000,0)</f>
        <v>-25002.000000000182</v>
      </c>
      <c r="P21" s="634" t="e">
        <f t="shared" ca="1" si="146"/>
        <v>#DIV/0!</v>
      </c>
      <c r="Q21" s="634">
        <f>IFERROR(Summary_AttrorTotal!J31*1000,0)</f>
        <v>1320247</v>
      </c>
      <c r="R21" s="634" t="e">
        <f t="shared" ca="1" si="257"/>
        <v>#DIV/0!</v>
      </c>
      <c r="S21" s="634">
        <f>+IFERROR((Summary_AttrorTotal!S31-Summary_AttrorTotal!J31)*1000,0)</f>
        <v>-25002.000000000182</v>
      </c>
      <c r="T21" s="634" t="e">
        <f t="shared" ca="1" si="258"/>
        <v>#DIV/0!</v>
      </c>
      <c r="U21" s="639"/>
      <c r="V21" s="634" t="e">
        <f t="shared" ca="1" si="259"/>
        <v>#DIV/0!</v>
      </c>
      <c r="W21" s="575" t="e">
        <f t="shared" ca="1" si="260"/>
        <v>#DIV/0!</v>
      </c>
      <c r="X21" s="649">
        <f t="shared" si="268"/>
        <v>49</v>
      </c>
      <c r="Y21" s="628">
        <f t="shared" si="147"/>
        <v>0</v>
      </c>
      <c r="Z21" s="628">
        <f t="shared" si="147"/>
        <v>0</v>
      </c>
      <c r="AA21" s="628">
        <f t="shared" ref="AA21:CL24" si="300">+IF(OR(AA$7="",$X21=""),"",IF($X21-AA$7&lt;=-1,IF(AND($X21&gt;=MATCH(100%,$D$8:$D$87,0),AA$7=$X21+1),100%,IFERROR(VLOOKUP(AA$7,$A$8:$E$87,5,FALSE)/(1-VLOOKUP($X21,$A$8:$E$87,4,FALSE)),0)),0))</f>
        <v>0</v>
      </c>
      <c r="AB21" s="628">
        <f t="shared" si="300"/>
        <v>0</v>
      </c>
      <c r="AC21" s="628">
        <f t="shared" si="300"/>
        <v>0</v>
      </c>
      <c r="AD21" s="628">
        <f t="shared" si="300"/>
        <v>0</v>
      </c>
      <c r="AE21" s="628">
        <f t="shared" si="300"/>
        <v>0</v>
      </c>
      <c r="AF21" s="628">
        <f t="shared" si="300"/>
        <v>0</v>
      </c>
      <c r="AG21" s="628">
        <f t="shared" si="300"/>
        <v>0</v>
      </c>
      <c r="AH21" s="628">
        <f t="shared" si="300"/>
        <v>0</v>
      </c>
      <c r="AI21" s="628">
        <f t="shared" si="300"/>
        <v>0</v>
      </c>
      <c r="AJ21" s="628">
        <f t="shared" si="300"/>
        <v>0</v>
      </c>
      <c r="AK21" s="628">
        <f t="shared" si="300"/>
        <v>0</v>
      </c>
      <c r="AL21" s="628">
        <f t="shared" si="300"/>
        <v>0</v>
      </c>
      <c r="AM21" s="628">
        <f t="shared" si="300"/>
        <v>0</v>
      </c>
      <c r="AN21" s="628">
        <f t="shared" si="300"/>
        <v>0</v>
      </c>
      <c r="AO21" s="628">
        <f t="shared" si="300"/>
        <v>0</v>
      </c>
      <c r="AP21" s="628">
        <f t="shared" si="300"/>
        <v>0</v>
      </c>
      <c r="AQ21" s="628">
        <f t="shared" si="300"/>
        <v>0</v>
      </c>
      <c r="AR21" s="628">
        <f t="shared" si="300"/>
        <v>0</v>
      </c>
      <c r="AS21" s="628">
        <f t="shared" si="300"/>
        <v>0</v>
      </c>
      <c r="AT21" s="628">
        <f t="shared" si="300"/>
        <v>0</v>
      </c>
      <c r="AU21" s="628">
        <f t="shared" si="300"/>
        <v>0</v>
      </c>
      <c r="AV21" s="628">
        <f t="shared" si="300"/>
        <v>0</v>
      </c>
      <c r="AW21" s="628">
        <f t="shared" si="300"/>
        <v>0</v>
      </c>
      <c r="AX21" s="628">
        <f t="shared" si="300"/>
        <v>0</v>
      </c>
      <c r="AY21" s="628">
        <f t="shared" si="300"/>
        <v>0</v>
      </c>
      <c r="AZ21" s="628">
        <f t="shared" si="300"/>
        <v>0</v>
      </c>
      <c r="BA21" s="628">
        <f t="shared" si="300"/>
        <v>0</v>
      </c>
      <c r="BB21" s="628">
        <f t="shared" si="300"/>
        <v>0</v>
      </c>
      <c r="BC21" s="628">
        <f t="shared" si="300"/>
        <v>0</v>
      </c>
      <c r="BD21" s="628">
        <f t="shared" si="300"/>
        <v>0</v>
      </c>
      <c r="BE21" s="628">
        <f t="shared" si="300"/>
        <v>0</v>
      </c>
      <c r="BF21" s="628">
        <f t="shared" si="300"/>
        <v>0</v>
      </c>
      <c r="BG21" s="628">
        <f t="shared" si="300"/>
        <v>0</v>
      </c>
      <c r="BH21" s="628">
        <f t="shared" si="300"/>
        <v>0</v>
      </c>
      <c r="BI21" s="628">
        <f t="shared" si="300"/>
        <v>0</v>
      </c>
      <c r="BJ21" s="628">
        <f t="shared" si="300"/>
        <v>0</v>
      </c>
      <c r="BK21" s="628">
        <f t="shared" si="300"/>
        <v>0</v>
      </c>
      <c r="BL21" s="628">
        <f t="shared" si="300"/>
        <v>0</v>
      </c>
      <c r="BM21" s="628">
        <f t="shared" si="300"/>
        <v>0</v>
      </c>
      <c r="BN21" s="628">
        <f t="shared" si="300"/>
        <v>0</v>
      </c>
      <c r="BO21" s="628">
        <f t="shared" si="300"/>
        <v>0</v>
      </c>
      <c r="BP21" s="628">
        <f t="shared" si="300"/>
        <v>0</v>
      </c>
      <c r="BQ21" s="628">
        <f t="shared" si="300"/>
        <v>0</v>
      </c>
      <c r="BR21" s="628">
        <f t="shared" si="300"/>
        <v>0</v>
      </c>
      <c r="BS21" s="628">
        <f t="shared" si="300"/>
        <v>0</v>
      </c>
      <c r="BT21" s="628">
        <f t="shared" si="300"/>
        <v>0</v>
      </c>
      <c r="BU21" s="628">
        <f t="shared" si="300"/>
        <v>0</v>
      </c>
      <c r="BV21" s="628">
        <f t="shared" si="300"/>
        <v>0</v>
      </c>
      <c r="BW21" s="628">
        <f t="shared" si="300"/>
        <v>0</v>
      </c>
      <c r="BX21" s="628">
        <f t="shared" si="300"/>
        <v>0</v>
      </c>
      <c r="BY21" s="628">
        <f t="shared" si="300"/>
        <v>0</v>
      </c>
      <c r="BZ21" s="628">
        <f t="shared" si="300"/>
        <v>0</v>
      </c>
      <c r="CA21" s="628">
        <f t="shared" si="300"/>
        <v>0</v>
      </c>
      <c r="CB21" s="628">
        <f t="shared" si="300"/>
        <v>0</v>
      </c>
      <c r="CC21" s="628">
        <f t="shared" si="300"/>
        <v>0</v>
      </c>
      <c r="CD21" s="628">
        <f t="shared" si="300"/>
        <v>0</v>
      </c>
      <c r="CE21" s="628">
        <f t="shared" si="300"/>
        <v>0</v>
      </c>
      <c r="CF21" s="628">
        <f t="shared" si="300"/>
        <v>0</v>
      </c>
      <c r="CG21" s="628">
        <f t="shared" si="300"/>
        <v>0</v>
      </c>
      <c r="CH21" s="628">
        <f t="shared" si="300"/>
        <v>0</v>
      </c>
      <c r="CI21" s="628">
        <f t="shared" si="300"/>
        <v>0</v>
      </c>
      <c r="CJ21" s="628" t="str">
        <f t="shared" si="300"/>
        <v/>
      </c>
      <c r="CK21" s="628" t="str">
        <f t="shared" si="300"/>
        <v/>
      </c>
      <c r="CL21" s="628" t="str">
        <f t="shared" si="300"/>
        <v/>
      </c>
      <c r="CM21" s="628" t="str">
        <f t="shared" si="299"/>
        <v/>
      </c>
      <c r="CN21" s="628" t="str">
        <f t="shared" si="299"/>
        <v/>
      </c>
      <c r="CO21" s="628" t="str">
        <f t="shared" si="299"/>
        <v/>
      </c>
      <c r="CP21" s="628" t="str">
        <f t="shared" si="299"/>
        <v/>
      </c>
      <c r="CQ21" s="628" t="str">
        <f t="shared" si="299"/>
        <v/>
      </c>
      <c r="CR21" s="628" t="str">
        <f t="shared" si="299"/>
        <v/>
      </c>
      <c r="CS21" s="628" t="str">
        <f t="shared" si="299"/>
        <v/>
      </c>
      <c r="CT21" s="628" t="str">
        <f t="shared" si="299"/>
        <v/>
      </c>
      <c r="CU21" s="628" t="str">
        <f t="shared" si="299"/>
        <v/>
      </c>
      <c r="CV21" s="628" t="str">
        <f t="shared" si="299"/>
        <v/>
      </c>
      <c r="CW21" s="628" t="str">
        <f t="shared" si="299"/>
        <v/>
      </c>
      <c r="CX21" s="628" t="str">
        <f t="shared" si="299"/>
        <v/>
      </c>
      <c r="CY21" s="628" t="str">
        <f t="shared" si="299"/>
        <v/>
      </c>
      <c r="CZ21" s="628" t="str">
        <f t="shared" si="299"/>
        <v/>
      </c>
      <c r="DA21" s="629" t="str">
        <f t="shared" si="299"/>
        <v/>
      </c>
      <c r="DB21" s="642"/>
      <c r="DC21" s="649">
        <f t="shared" si="262"/>
        <v>49</v>
      </c>
      <c r="DD21" s="668">
        <f t="shared" si="275"/>
        <v>0</v>
      </c>
      <c r="DE21" s="668">
        <f t="shared" si="275"/>
        <v>0</v>
      </c>
      <c r="DF21" s="668">
        <f t="shared" si="275"/>
        <v>0</v>
      </c>
      <c r="DG21" s="668">
        <f t="shared" si="275"/>
        <v>0</v>
      </c>
      <c r="DH21" s="668">
        <f t="shared" si="275"/>
        <v>0</v>
      </c>
      <c r="DI21" s="668">
        <f t="shared" si="275"/>
        <v>0</v>
      </c>
      <c r="DJ21" s="668">
        <f t="shared" si="275"/>
        <v>0</v>
      </c>
      <c r="DK21" s="668">
        <f t="shared" si="275"/>
        <v>0</v>
      </c>
      <c r="DL21" s="668">
        <f t="shared" si="275"/>
        <v>0</v>
      </c>
      <c r="DM21" s="668">
        <f t="shared" si="275"/>
        <v>0</v>
      </c>
      <c r="DN21" s="668">
        <f t="shared" si="276"/>
        <v>0</v>
      </c>
      <c r="DO21" s="668">
        <f t="shared" si="276"/>
        <v>0</v>
      </c>
      <c r="DP21" s="668">
        <f t="shared" si="276"/>
        <v>0</v>
      </c>
      <c r="DQ21" s="668">
        <f t="shared" si="276"/>
        <v>0</v>
      </c>
      <c r="DR21" s="668">
        <f t="shared" si="276"/>
        <v>0</v>
      </c>
      <c r="DS21" s="668">
        <f t="shared" si="276"/>
        <v>0</v>
      </c>
      <c r="DT21" s="668">
        <f t="shared" si="276"/>
        <v>0</v>
      </c>
      <c r="DU21" s="668">
        <f t="shared" si="276"/>
        <v>0</v>
      </c>
      <c r="DV21" s="668">
        <f t="shared" si="276"/>
        <v>0</v>
      </c>
      <c r="DW21" s="668">
        <f t="shared" si="276"/>
        <v>0</v>
      </c>
      <c r="DX21" s="668">
        <f t="shared" si="277"/>
        <v>0</v>
      </c>
      <c r="DY21" s="668">
        <f t="shared" si="277"/>
        <v>0</v>
      </c>
      <c r="DZ21" s="668">
        <f t="shared" si="277"/>
        <v>0</v>
      </c>
      <c r="EA21" s="668">
        <f t="shared" si="277"/>
        <v>0</v>
      </c>
      <c r="EB21" s="668">
        <f t="shared" si="277"/>
        <v>0</v>
      </c>
      <c r="EC21" s="668">
        <f t="shared" si="277"/>
        <v>0</v>
      </c>
      <c r="ED21" s="668">
        <f t="shared" si="277"/>
        <v>0</v>
      </c>
      <c r="EE21" s="668">
        <f t="shared" si="277"/>
        <v>0</v>
      </c>
      <c r="EF21" s="668">
        <f t="shared" si="277"/>
        <v>0</v>
      </c>
      <c r="EG21" s="668">
        <f t="shared" si="277"/>
        <v>0</v>
      </c>
      <c r="EH21" s="668">
        <f t="shared" si="278"/>
        <v>0</v>
      </c>
      <c r="EI21" s="668">
        <f t="shared" si="278"/>
        <v>0</v>
      </c>
      <c r="EJ21" s="668">
        <f t="shared" si="278"/>
        <v>0</v>
      </c>
      <c r="EK21" s="668">
        <f t="shared" si="278"/>
        <v>0</v>
      </c>
      <c r="EL21" s="668">
        <f t="shared" si="278"/>
        <v>0</v>
      </c>
      <c r="EM21" s="668">
        <f t="shared" si="278"/>
        <v>0</v>
      </c>
      <c r="EN21" s="668">
        <f t="shared" si="278"/>
        <v>0</v>
      </c>
      <c r="EO21" s="668">
        <f t="shared" si="278"/>
        <v>0</v>
      </c>
      <c r="EP21" s="668">
        <f t="shared" si="278"/>
        <v>0</v>
      </c>
      <c r="EQ21" s="668">
        <f t="shared" si="278"/>
        <v>0</v>
      </c>
      <c r="ER21" s="668">
        <f t="shared" si="279"/>
        <v>0</v>
      </c>
      <c r="ES21" s="668">
        <f t="shared" si="279"/>
        <v>0</v>
      </c>
      <c r="ET21" s="668">
        <f t="shared" si="279"/>
        <v>0</v>
      </c>
      <c r="EU21" s="668">
        <f t="shared" si="279"/>
        <v>0</v>
      </c>
      <c r="EV21" s="668">
        <f t="shared" si="279"/>
        <v>0</v>
      </c>
      <c r="EW21" s="668">
        <f t="shared" si="279"/>
        <v>0</v>
      </c>
      <c r="EX21" s="668">
        <f t="shared" si="279"/>
        <v>0</v>
      </c>
      <c r="EY21" s="668">
        <f t="shared" si="279"/>
        <v>0</v>
      </c>
      <c r="EZ21" s="668">
        <f t="shared" si="279"/>
        <v>0</v>
      </c>
      <c r="FA21" s="668">
        <f t="shared" si="279"/>
        <v>0</v>
      </c>
      <c r="FB21" s="668">
        <f t="shared" si="280"/>
        <v>0</v>
      </c>
      <c r="FC21" s="668">
        <f t="shared" si="280"/>
        <v>0</v>
      </c>
      <c r="FD21" s="668">
        <f t="shared" si="280"/>
        <v>0</v>
      </c>
      <c r="FE21" s="668">
        <f t="shared" si="280"/>
        <v>0</v>
      </c>
      <c r="FF21" s="668">
        <f t="shared" si="280"/>
        <v>0</v>
      </c>
      <c r="FG21" s="668">
        <f t="shared" si="280"/>
        <v>0</v>
      </c>
      <c r="FH21" s="668">
        <f t="shared" si="280"/>
        <v>0</v>
      </c>
      <c r="FI21" s="668">
        <f t="shared" si="280"/>
        <v>0</v>
      </c>
      <c r="FJ21" s="668">
        <f t="shared" si="280"/>
        <v>0</v>
      </c>
      <c r="FK21" s="668">
        <f t="shared" si="280"/>
        <v>0</v>
      </c>
      <c r="FL21" s="668">
        <f t="shared" si="281"/>
        <v>0</v>
      </c>
      <c r="FM21" s="668">
        <f t="shared" si="281"/>
        <v>0</v>
      </c>
      <c r="FN21" s="668">
        <f t="shared" si="281"/>
        <v>0</v>
      </c>
      <c r="FO21" s="668" t="str">
        <f t="shared" si="281"/>
        <v/>
      </c>
      <c r="FP21" s="668" t="str">
        <f t="shared" si="281"/>
        <v/>
      </c>
      <c r="FQ21" s="668" t="str">
        <f t="shared" si="281"/>
        <v/>
      </c>
      <c r="FR21" s="668" t="str">
        <f t="shared" si="281"/>
        <v/>
      </c>
      <c r="FS21" s="668" t="str">
        <f t="shared" si="281"/>
        <v/>
      </c>
      <c r="FT21" s="668" t="str">
        <f t="shared" si="281"/>
        <v/>
      </c>
      <c r="FU21" s="668" t="str">
        <f t="shared" si="281"/>
        <v/>
      </c>
      <c r="FV21" s="668" t="str">
        <f t="shared" si="282"/>
        <v/>
      </c>
      <c r="FW21" s="668" t="str">
        <f t="shared" si="282"/>
        <v/>
      </c>
      <c r="FX21" s="668" t="str">
        <f t="shared" si="282"/>
        <v/>
      </c>
      <c r="FY21" s="668" t="str">
        <f t="shared" si="282"/>
        <v/>
      </c>
      <c r="FZ21" s="668" t="str">
        <f t="shared" si="282"/>
        <v/>
      </c>
      <c r="GA21" s="668" t="str">
        <f t="shared" si="282"/>
        <v/>
      </c>
      <c r="GB21" s="668" t="str">
        <f t="shared" si="282"/>
        <v/>
      </c>
      <c r="GC21" s="668" t="str">
        <f t="shared" si="282"/>
        <v/>
      </c>
      <c r="GD21" s="668" t="str">
        <f t="shared" si="282"/>
        <v/>
      </c>
      <c r="GE21" s="668" t="str">
        <f t="shared" si="282"/>
        <v/>
      </c>
      <c r="GF21" s="669" t="str">
        <f t="shared" si="282"/>
        <v/>
      </c>
      <c r="GG21" s="626"/>
      <c r="GH21" s="649">
        <f t="shared" si="263"/>
        <v>49</v>
      </c>
      <c r="GI21" s="682">
        <f t="shared" ca="1" si="158"/>
        <v>0</v>
      </c>
      <c r="GJ21" s="682">
        <f t="shared" ca="1" si="159"/>
        <v>0</v>
      </c>
      <c r="GK21" s="682">
        <f t="shared" ca="1" si="160"/>
        <v>0</v>
      </c>
      <c r="GL21" s="682">
        <f t="shared" ca="1" si="161"/>
        <v>0</v>
      </c>
      <c r="GM21" s="682">
        <f t="shared" ca="1" si="162"/>
        <v>0</v>
      </c>
      <c r="GN21" s="682">
        <f t="shared" ca="1" si="163"/>
        <v>0</v>
      </c>
      <c r="GO21" s="682">
        <f t="shared" ca="1" si="164"/>
        <v>0</v>
      </c>
      <c r="GP21" s="682">
        <f t="shared" ca="1" si="165"/>
        <v>0</v>
      </c>
      <c r="GQ21" s="682">
        <f t="shared" ca="1" si="166"/>
        <v>0</v>
      </c>
      <c r="GR21" s="682">
        <f t="shared" ca="1" si="167"/>
        <v>0</v>
      </c>
      <c r="GS21" s="682">
        <f t="shared" ca="1" si="168"/>
        <v>0</v>
      </c>
      <c r="GT21" s="682">
        <f t="shared" ca="1" si="169"/>
        <v>0</v>
      </c>
      <c r="GU21" s="682">
        <f t="shared" ca="1" si="170"/>
        <v>0</v>
      </c>
      <c r="GV21" s="682">
        <f t="shared" ca="1" si="171"/>
        <v>0</v>
      </c>
      <c r="GW21" s="682">
        <f t="shared" ca="1" si="172"/>
        <v>0</v>
      </c>
      <c r="GX21" s="682">
        <f t="shared" ca="1" si="173"/>
        <v>0</v>
      </c>
      <c r="GY21" s="682">
        <f t="shared" ca="1" si="174"/>
        <v>0</v>
      </c>
      <c r="GZ21" s="682">
        <f t="shared" ca="1" si="175"/>
        <v>0</v>
      </c>
      <c r="HA21" s="682">
        <f t="shared" ca="1" si="176"/>
        <v>0</v>
      </c>
      <c r="HB21" s="682">
        <f t="shared" ca="1" si="177"/>
        <v>0</v>
      </c>
      <c r="HC21" s="682">
        <f t="shared" ca="1" si="178"/>
        <v>0</v>
      </c>
      <c r="HD21" s="682">
        <f t="shared" ca="1" si="179"/>
        <v>0</v>
      </c>
      <c r="HE21" s="682">
        <f t="shared" ca="1" si="180"/>
        <v>0</v>
      </c>
      <c r="HF21" s="682">
        <f t="shared" ca="1" si="181"/>
        <v>0</v>
      </c>
      <c r="HG21" s="682">
        <f t="shared" ca="1" si="182"/>
        <v>0</v>
      </c>
      <c r="HH21" s="682">
        <f t="shared" ca="1" si="183"/>
        <v>0</v>
      </c>
      <c r="HI21" s="682">
        <f t="shared" ca="1" si="184"/>
        <v>0</v>
      </c>
      <c r="HJ21" s="682">
        <f t="shared" ca="1" si="185"/>
        <v>0</v>
      </c>
      <c r="HK21" s="682">
        <f t="shared" ca="1" si="186"/>
        <v>0</v>
      </c>
      <c r="HL21" s="682">
        <f t="shared" ca="1" si="187"/>
        <v>0</v>
      </c>
      <c r="HM21" s="682">
        <f t="shared" ca="1" si="188"/>
        <v>0</v>
      </c>
      <c r="HN21" s="682">
        <f t="shared" ca="1" si="189"/>
        <v>0</v>
      </c>
      <c r="HO21" s="682">
        <f t="shared" ca="1" si="190"/>
        <v>0</v>
      </c>
      <c r="HP21" s="682">
        <f t="shared" ca="1" si="191"/>
        <v>0</v>
      </c>
      <c r="HQ21" s="682">
        <f t="shared" ca="1" si="192"/>
        <v>0</v>
      </c>
      <c r="HR21" s="682">
        <f t="shared" ca="1" si="193"/>
        <v>0</v>
      </c>
      <c r="HS21" s="682">
        <f t="shared" ca="1" si="194"/>
        <v>0</v>
      </c>
      <c r="HT21" s="682">
        <f t="shared" ca="1" si="195"/>
        <v>0</v>
      </c>
      <c r="HU21" s="682">
        <f t="shared" ca="1" si="196"/>
        <v>0</v>
      </c>
      <c r="HV21" s="682">
        <f t="shared" ca="1" si="197"/>
        <v>0</v>
      </c>
      <c r="HW21" s="682">
        <f t="shared" ca="1" si="198"/>
        <v>0</v>
      </c>
      <c r="HX21" s="682">
        <f t="shared" ca="1" si="199"/>
        <v>0</v>
      </c>
      <c r="HY21" s="682">
        <f t="shared" ca="1" si="200"/>
        <v>0</v>
      </c>
      <c r="HZ21" s="682">
        <f t="shared" ca="1" si="201"/>
        <v>0</v>
      </c>
      <c r="IA21" s="682">
        <f t="shared" ca="1" si="202"/>
        <v>0</v>
      </c>
      <c r="IB21" s="682">
        <f t="shared" ca="1" si="203"/>
        <v>0</v>
      </c>
      <c r="IC21" s="682">
        <f t="shared" ca="1" si="204"/>
        <v>0</v>
      </c>
      <c r="ID21" s="682">
        <f t="shared" ca="1" si="205"/>
        <v>0</v>
      </c>
      <c r="IE21" s="682">
        <f t="shared" ca="1" si="206"/>
        <v>0</v>
      </c>
      <c r="IF21" s="682" t="e">
        <f t="shared" ca="1" si="207"/>
        <v>#DIV/0!</v>
      </c>
      <c r="IG21" s="682" t="e">
        <f t="shared" ca="1" si="208"/>
        <v>#DIV/0!</v>
      </c>
      <c r="IH21" s="682" t="e">
        <f t="shared" ca="1" si="209"/>
        <v>#DIV/0!</v>
      </c>
      <c r="II21" s="682" t="e">
        <f t="shared" ca="1" si="210"/>
        <v>#DIV/0!</v>
      </c>
      <c r="IJ21" s="682" t="e">
        <f t="shared" ca="1" si="211"/>
        <v>#DIV/0!</v>
      </c>
      <c r="IK21" s="662" t="e">
        <f t="shared" ca="1" si="212"/>
        <v>#DIV/0!</v>
      </c>
      <c r="IL21" s="662" t="e">
        <f t="shared" ca="1" si="213"/>
        <v>#DIV/0!</v>
      </c>
      <c r="IM21" s="662" t="e">
        <f t="shared" ca="1" si="214"/>
        <v>#DIV/0!</v>
      </c>
      <c r="IN21" s="662" t="e">
        <f t="shared" ca="1" si="215"/>
        <v>#DIV/0!</v>
      </c>
      <c r="IO21" s="662" t="e">
        <f t="shared" ca="1" si="216"/>
        <v>#DIV/0!</v>
      </c>
      <c r="IP21" s="662" t="e">
        <f t="shared" ca="1" si="217"/>
        <v>#DIV/0!</v>
      </c>
      <c r="IQ21" s="662" t="e">
        <f t="shared" ca="1" si="218"/>
        <v>#DIV/0!</v>
      </c>
      <c r="IR21" s="662" t="e">
        <f t="shared" ca="1" si="219"/>
        <v>#DIV/0!</v>
      </c>
      <c r="IS21" s="662" t="e">
        <f t="shared" ca="1" si="220"/>
        <v>#DIV/0!</v>
      </c>
      <c r="IT21" s="662" t="str">
        <f t="shared" ca="1" si="221"/>
        <v/>
      </c>
      <c r="IU21" s="662" t="str">
        <f t="shared" ca="1" si="222"/>
        <v/>
      </c>
      <c r="IV21" s="662" t="str">
        <f t="shared" ca="1" si="223"/>
        <v/>
      </c>
      <c r="IW21" s="662" t="str">
        <f t="shared" ca="1" si="224"/>
        <v/>
      </c>
      <c r="IX21" s="662" t="str">
        <f t="shared" ca="1" si="225"/>
        <v/>
      </c>
      <c r="IY21" s="662" t="str">
        <f t="shared" ca="1" si="226"/>
        <v/>
      </c>
      <c r="IZ21" s="662" t="str">
        <f t="shared" ca="1" si="227"/>
        <v/>
      </c>
      <c r="JA21" s="662" t="str">
        <f t="shared" ca="1" si="228"/>
        <v/>
      </c>
      <c r="JB21" s="662" t="str">
        <f t="shared" ca="1" si="229"/>
        <v/>
      </c>
      <c r="JC21" s="662" t="str">
        <f t="shared" ca="1" si="230"/>
        <v/>
      </c>
      <c r="JD21" s="662" t="str">
        <f t="shared" ca="1" si="231"/>
        <v/>
      </c>
      <c r="JE21" s="662" t="str">
        <f t="shared" ca="1" si="232"/>
        <v/>
      </c>
      <c r="JF21" s="662" t="str">
        <f t="shared" ca="1" si="233"/>
        <v/>
      </c>
      <c r="JG21" s="662" t="str">
        <f t="shared" ca="1" si="234"/>
        <v/>
      </c>
      <c r="JH21" s="662" t="str">
        <f t="shared" ca="1" si="235"/>
        <v/>
      </c>
      <c r="JI21" s="662" t="str">
        <f t="shared" ca="1" si="236"/>
        <v/>
      </c>
      <c r="JJ21" s="662" t="str">
        <f t="shared" ca="1" si="237"/>
        <v/>
      </c>
      <c r="JK21" s="663" t="str">
        <f t="shared" ca="1" si="238"/>
        <v/>
      </c>
      <c r="JL21" s="626"/>
      <c r="JM21" s="649">
        <f t="shared" si="264"/>
        <v>49</v>
      </c>
      <c r="JN21" s="635">
        <f t="shared" si="283"/>
        <v>0</v>
      </c>
      <c r="JO21" s="635">
        <f t="shared" si="283"/>
        <v>0</v>
      </c>
      <c r="JP21" s="635">
        <f t="shared" si="283"/>
        <v>0</v>
      </c>
      <c r="JQ21" s="635">
        <f t="shared" si="283"/>
        <v>0</v>
      </c>
      <c r="JR21" s="635">
        <f t="shared" si="283"/>
        <v>0</v>
      </c>
      <c r="JS21" s="635">
        <f t="shared" si="283"/>
        <v>0</v>
      </c>
      <c r="JT21" s="635">
        <f t="shared" si="283"/>
        <v>0</v>
      </c>
      <c r="JU21" s="635">
        <f t="shared" si="283"/>
        <v>0</v>
      </c>
      <c r="JV21" s="635">
        <f t="shared" si="283"/>
        <v>0</v>
      </c>
      <c r="JW21" s="635">
        <f t="shared" si="283"/>
        <v>0</v>
      </c>
      <c r="JX21" s="635">
        <f t="shared" si="284"/>
        <v>0</v>
      </c>
      <c r="JY21" s="635">
        <f t="shared" si="284"/>
        <v>0</v>
      </c>
      <c r="JZ21" s="635">
        <f t="shared" si="284"/>
        <v>0</v>
      </c>
      <c r="KA21" s="635">
        <f t="shared" si="284"/>
        <v>0</v>
      </c>
      <c r="KB21" s="635">
        <f t="shared" si="284"/>
        <v>0</v>
      </c>
      <c r="KC21" s="635">
        <f t="shared" si="284"/>
        <v>0</v>
      </c>
      <c r="KD21" s="635">
        <f t="shared" si="284"/>
        <v>0</v>
      </c>
      <c r="KE21" s="635">
        <f t="shared" si="284"/>
        <v>0</v>
      </c>
      <c r="KF21" s="635">
        <f t="shared" si="284"/>
        <v>0</v>
      </c>
      <c r="KG21" s="635">
        <f t="shared" si="284"/>
        <v>0</v>
      </c>
      <c r="KH21" s="635">
        <f t="shared" si="285"/>
        <v>0</v>
      </c>
      <c r="KI21" s="635">
        <f t="shared" si="285"/>
        <v>0</v>
      </c>
      <c r="KJ21" s="635">
        <f t="shared" si="285"/>
        <v>0</v>
      </c>
      <c r="KK21" s="635">
        <f t="shared" si="285"/>
        <v>0</v>
      </c>
      <c r="KL21" s="635">
        <f t="shared" si="285"/>
        <v>0</v>
      </c>
      <c r="KM21" s="635">
        <f t="shared" si="285"/>
        <v>0</v>
      </c>
      <c r="KN21" s="635">
        <f t="shared" si="285"/>
        <v>0</v>
      </c>
      <c r="KO21" s="635">
        <f t="shared" si="285"/>
        <v>0</v>
      </c>
      <c r="KP21" s="635">
        <f t="shared" si="285"/>
        <v>0</v>
      </c>
      <c r="KQ21" s="635">
        <f t="shared" si="285"/>
        <v>0</v>
      </c>
      <c r="KR21" s="635">
        <f t="shared" si="286"/>
        <v>0</v>
      </c>
      <c r="KS21" s="635">
        <f t="shared" si="286"/>
        <v>0</v>
      </c>
      <c r="KT21" s="635">
        <f t="shared" si="286"/>
        <v>0</v>
      </c>
      <c r="KU21" s="635">
        <f t="shared" si="286"/>
        <v>0</v>
      </c>
      <c r="KV21" s="635">
        <f t="shared" si="286"/>
        <v>0</v>
      </c>
      <c r="KW21" s="635">
        <f t="shared" si="286"/>
        <v>0</v>
      </c>
      <c r="KX21" s="635">
        <f t="shared" si="286"/>
        <v>0</v>
      </c>
      <c r="KY21" s="635">
        <f t="shared" si="286"/>
        <v>0</v>
      </c>
      <c r="KZ21" s="635">
        <f t="shared" si="286"/>
        <v>0</v>
      </c>
      <c r="LA21" s="635">
        <f t="shared" si="286"/>
        <v>0</v>
      </c>
      <c r="LB21" s="635">
        <f t="shared" si="287"/>
        <v>0</v>
      </c>
      <c r="LC21" s="635">
        <f t="shared" si="287"/>
        <v>0</v>
      </c>
      <c r="LD21" s="635">
        <f t="shared" si="287"/>
        <v>0</v>
      </c>
      <c r="LE21" s="635">
        <f t="shared" si="287"/>
        <v>0</v>
      </c>
      <c r="LF21" s="635">
        <f t="shared" si="287"/>
        <v>0</v>
      </c>
      <c r="LG21" s="635">
        <f t="shared" si="287"/>
        <v>0</v>
      </c>
      <c r="LH21" s="635">
        <f t="shared" si="287"/>
        <v>0</v>
      </c>
      <c r="LI21" s="635">
        <f t="shared" si="287"/>
        <v>0</v>
      </c>
      <c r="LJ21" s="635">
        <f t="shared" si="287"/>
        <v>0</v>
      </c>
      <c r="LK21" s="635" t="e">
        <f t="shared" si="287"/>
        <v>#DIV/0!</v>
      </c>
      <c r="LL21" s="635" t="e">
        <f t="shared" si="288"/>
        <v>#DIV/0!</v>
      </c>
      <c r="LM21" s="635" t="e">
        <f t="shared" si="288"/>
        <v>#DIV/0!</v>
      </c>
      <c r="LN21" s="635" t="e">
        <f t="shared" si="288"/>
        <v>#DIV/0!</v>
      </c>
      <c r="LO21" s="635" t="e">
        <f t="shared" si="288"/>
        <v>#DIV/0!</v>
      </c>
      <c r="LP21" s="635" t="e">
        <f t="shared" si="288"/>
        <v>#DIV/0!</v>
      </c>
      <c r="LQ21" s="635" t="e">
        <f t="shared" si="288"/>
        <v>#DIV/0!</v>
      </c>
      <c r="LR21" s="635" t="e">
        <f t="shared" si="288"/>
        <v>#DIV/0!</v>
      </c>
      <c r="LS21" s="635" t="e">
        <f t="shared" si="288"/>
        <v>#DIV/0!</v>
      </c>
      <c r="LT21" s="635" t="e">
        <f t="shared" si="288"/>
        <v>#DIV/0!</v>
      </c>
      <c r="LU21" s="635" t="e">
        <f t="shared" si="288"/>
        <v>#DIV/0!</v>
      </c>
      <c r="LV21" s="635" t="e">
        <f t="shared" si="289"/>
        <v>#DIV/0!</v>
      </c>
      <c r="LW21" s="635" t="e">
        <f t="shared" si="289"/>
        <v>#DIV/0!</v>
      </c>
      <c r="LX21" s="635" t="e">
        <f t="shared" si="289"/>
        <v>#DIV/0!</v>
      </c>
      <c r="LY21" s="635" t="str">
        <f t="shared" si="289"/>
        <v/>
      </c>
      <c r="LZ21" s="635" t="str">
        <f t="shared" si="289"/>
        <v/>
      </c>
      <c r="MA21" s="635" t="str">
        <f t="shared" si="289"/>
        <v/>
      </c>
      <c r="MB21" s="635" t="str">
        <f t="shared" si="289"/>
        <v/>
      </c>
      <c r="MC21" s="635" t="str">
        <f t="shared" si="289"/>
        <v/>
      </c>
      <c r="MD21" s="635" t="str">
        <f t="shared" si="289"/>
        <v/>
      </c>
      <c r="ME21" s="635" t="str">
        <f t="shared" si="289"/>
        <v/>
      </c>
      <c r="MF21" s="635" t="str">
        <f t="shared" si="290"/>
        <v/>
      </c>
      <c r="MG21" s="635" t="str">
        <f t="shared" si="290"/>
        <v/>
      </c>
      <c r="MH21" s="635" t="str">
        <f t="shared" si="290"/>
        <v/>
      </c>
      <c r="MI21" s="635" t="str">
        <f t="shared" si="290"/>
        <v/>
      </c>
      <c r="MJ21" s="635" t="str">
        <f t="shared" si="290"/>
        <v/>
      </c>
      <c r="MK21" s="635" t="str">
        <f t="shared" si="290"/>
        <v/>
      </c>
      <c r="ML21" s="635" t="str">
        <f t="shared" si="290"/>
        <v/>
      </c>
      <c r="MM21" s="635" t="str">
        <f t="shared" si="290"/>
        <v/>
      </c>
      <c r="MN21" s="635" t="str">
        <f t="shared" si="290"/>
        <v/>
      </c>
      <c r="MO21" s="635" t="str">
        <f t="shared" si="290"/>
        <v/>
      </c>
      <c r="MP21" s="636" t="str">
        <f t="shared" si="290"/>
        <v/>
      </c>
      <c r="MQ21" s="626"/>
      <c r="MR21" s="565">
        <f t="shared" si="269"/>
        <v>14</v>
      </c>
      <c r="MS21" s="622" t="e">
        <f ca="1">+SUMPRODUCT(OFFSET(MU21,0,$MR21):OFFSET(MU21,MU21-1,$MR21),OFFSET($O21,0,0):OFFSET($O21,MU21-1,0))</f>
        <v>#DIV/0!</v>
      </c>
      <c r="MU21" s="568">
        <f t="shared" si="265"/>
        <v>49</v>
      </c>
      <c r="MV21" s="691" t="e">
        <f t="shared" ca="1" si="291"/>
        <v>#DIV/0!</v>
      </c>
      <c r="MW21" s="691" t="e">
        <f t="shared" ca="1" si="291"/>
        <v>#DIV/0!</v>
      </c>
      <c r="MX21" s="691" t="e">
        <f t="shared" ca="1" si="291"/>
        <v>#DIV/0!</v>
      </c>
      <c r="MY21" s="691" t="e">
        <f t="shared" ca="1" si="291"/>
        <v>#DIV/0!</v>
      </c>
      <c r="MZ21" s="691" t="e">
        <f t="shared" ca="1" si="291"/>
        <v>#DIV/0!</v>
      </c>
      <c r="NA21" s="691" t="e">
        <f t="shared" ca="1" si="291"/>
        <v>#DIV/0!</v>
      </c>
      <c r="NB21" s="691" t="e">
        <f t="shared" ca="1" si="291"/>
        <v>#DIV/0!</v>
      </c>
      <c r="NC21" s="691" t="e">
        <f t="shared" ca="1" si="291"/>
        <v>#DIV/0!</v>
      </c>
      <c r="ND21" s="691" t="e">
        <f t="shared" ca="1" si="291"/>
        <v>#DIV/0!</v>
      </c>
      <c r="NE21" s="691" t="e">
        <f t="shared" ca="1" si="291"/>
        <v>#DIV/0!</v>
      </c>
      <c r="NF21" s="691" t="e">
        <f t="shared" ca="1" si="292"/>
        <v>#DIV/0!</v>
      </c>
      <c r="NG21" s="691" t="e">
        <f t="shared" ca="1" si="292"/>
        <v>#DIV/0!</v>
      </c>
      <c r="NH21" s="691" t="e">
        <f t="shared" ca="1" si="292"/>
        <v>#DIV/0!</v>
      </c>
      <c r="NI21" s="691" t="e">
        <f t="shared" ca="1" si="292"/>
        <v>#DIV/0!</v>
      </c>
      <c r="NJ21" s="691" t="str">
        <f t="shared" ca="1" si="292"/>
        <v/>
      </c>
      <c r="NK21" s="691" t="str">
        <f t="shared" ca="1" si="292"/>
        <v/>
      </c>
      <c r="NL21" s="691" t="str">
        <f t="shared" ca="1" si="292"/>
        <v/>
      </c>
      <c r="NM21" s="691" t="str">
        <f t="shared" ca="1" si="292"/>
        <v/>
      </c>
      <c r="NN21" s="691" t="str">
        <f t="shared" ca="1" si="292"/>
        <v/>
      </c>
      <c r="NO21" s="691" t="str">
        <f t="shared" ca="1" si="292"/>
        <v/>
      </c>
      <c r="NP21" s="691" t="str">
        <f t="shared" ca="1" si="293"/>
        <v/>
      </c>
      <c r="NQ21" s="691" t="str">
        <f t="shared" ca="1" si="293"/>
        <v/>
      </c>
      <c r="NR21" s="691" t="str">
        <f t="shared" ca="1" si="293"/>
        <v/>
      </c>
      <c r="NS21" s="691" t="str">
        <f t="shared" ca="1" si="293"/>
        <v/>
      </c>
      <c r="NT21" s="691" t="str">
        <f t="shared" ca="1" si="293"/>
        <v/>
      </c>
      <c r="NU21" s="691" t="str">
        <f t="shared" ca="1" si="293"/>
        <v/>
      </c>
      <c r="NV21" s="691" t="str">
        <f t="shared" ca="1" si="293"/>
        <v/>
      </c>
      <c r="NW21" s="691" t="str">
        <f t="shared" ca="1" si="293"/>
        <v/>
      </c>
      <c r="NX21" s="691" t="str">
        <f t="shared" ca="1" si="293"/>
        <v/>
      </c>
      <c r="NY21" s="691" t="str">
        <f t="shared" ca="1" si="293"/>
        <v/>
      </c>
      <c r="NZ21" s="691" t="str">
        <f t="shared" ca="1" si="294"/>
        <v/>
      </c>
      <c r="OA21" s="691" t="str">
        <f t="shared" ca="1" si="294"/>
        <v/>
      </c>
      <c r="OB21" s="691" t="str">
        <f t="shared" ca="1" si="294"/>
        <v/>
      </c>
      <c r="OC21" s="691" t="str">
        <f t="shared" ca="1" si="294"/>
        <v/>
      </c>
      <c r="OD21" s="691" t="str">
        <f t="shared" ca="1" si="294"/>
        <v/>
      </c>
      <c r="OE21" s="691" t="str">
        <f t="shared" ca="1" si="294"/>
        <v/>
      </c>
      <c r="OF21" s="691" t="str">
        <f t="shared" ca="1" si="294"/>
        <v/>
      </c>
      <c r="OG21" s="691" t="str">
        <f t="shared" ca="1" si="294"/>
        <v/>
      </c>
      <c r="OH21" s="691" t="str">
        <f t="shared" ca="1" si="294"/>
        <v/>
      </c>
      <c r="OI21" s="691" t="str">
        <f t="shared" ca="1" si="294"/>
        <v/>
      </c>
      <c r="OJ21" s="691" t="str">
        <f t="shared" ca="1" si="295"/>
        <v/>
      </c>
      <c r="OK21" s="691" t="str">
        <f t="shared" ca="1" si="295"/>
        <v/>
      </c>
      <c r="OL21" s="691" t="str">
        <f t="shared" ca="1" si="295"/>
        <v/>
      </c>
      <c r="OM21" s="691" t="str">
        <f t="shared" ca="1" si="295"/>
        <v/>
      </c>
      <c r="ON21" s="691" t="str">
        <f t="shared" ca="1" si="295"/>
        <v/>
      </c>
      <c r="OO21" s="691" t="str">
        <f t="shared" ca="1" si="295"/>
        <v/>
      </c>
      <c r="OP21" s="691" t="str">
        <f t="shared" ca="1" si="295"/>
        <v/>
      </c>
      <c r="OQ21" s="691" t="str">
        <f t="shared" ca="1" si="295"/>
        <v/>
      </c>
      <c r="OR21" s="691" t="str">
        <f t="shared" ca="1" si="295"/>
        <v/>
      </c>
      <c r="OS21" s="691" t="str">
        <f t="shared" ca="1" si="295"/>
        <v/>
      </c>
      <c r="OT21" s="691" t="str">
        <f t="shared" ca="1" si="296"/>
        <v/>
      </c>
      <c r="OU21" s="691" t="str">
        <f t="shared" ca="1" si="296"/>
        <v/>
      </c>
      <c r="OV21" s="691" t="str">
        <f t="shared" ca="1" si="296"/>
        <v/>
      </c>
      <c r="OW21" s="691" t="str">
        <f t="shared" ca="1" si="296"/>
        <v/>
      </c>
      <c r="OX21" s="691" t="str">
        <f t="shared" ca="1" si="296"/>
        <v/>
      </c>
      <c r="OY21" s="691" t="str">
        <f t="shared" ca="1" si="296"/>
        <v/>
      </c>
      <c r="OZ21" s="691" t="str">
        <f t="shared" ca="1" si="296"/>
        <v/>
      </c>
      <c r="PA21" s="691" t="str">
        <f t="shared" ca="1" si="296"/>
        <v/>
      </c>
      <c r="PB21" s="691" t="str">
        <f t="shared" ca="1" si="296"/>
        <v/>
      </c>
      <c r="PC21" s="691" t="str">
        <f t="shared" ca="1" si="296"/>
        <v/>
      </c>
      <c r="PD21" s="691" t="str">
        <f t="shared" ca="1" si="297"/>
        <v/>
      </c>
      <c r="PE21" s="691" t="str">
        <f t="shared" ca="1" si="297"/>
        <v/>
      </c>
      <c r="PF21" s="691" t="str">
        <f t="shared" ca="1" si="297"/>
        <v/>
      </c>
      <c r="PG21" s="691" t="e">
        <f t="shared" ca="1" si="297"/>
        <v>#VALUE!</v>
      </c>
      <c r="PH21" s="691" t="e">
        <f t="shared" ca="1" si="297"/>
        <v>#VALUE!</v>
      </c>
      <c r="PI21" s="691" t="e">
        <f t="shared" ca="1" si="297"/>
        <v>#VALUE!</v>
      </c>
      <c r="PJ21" s="691" t="e">
        <f t="shared" ca="1" si="297"/>
        <v>#VALUE!</v>
      </c>
      <c r="PK21" s="691" t="e">
        <f t="shared" ca="1" si="297"/>
        <v>#VALUE!</v>
      </c>
      <c r="PL21" s="691" t="e">
        <f t="shared" ca="1" si="297"/>
        <v>#VALUE!</v>
      </c>
      <c r="PM21" s="691" t="e">
        <f t="shared" ca="1" si="297"/>
        <v>#VALUE!</v>
      </c>
      <c r="PN21" s="691" t="e">
        <f t="shared" ca="1" si="298"/>
        <v>#VALUE!</v>
      </c>
      <c r="PO21" s="691" t="e">
        <f t="shared" ca="1" si="298"/>
        <v>#VALUE!</v>
      </c>
      <c r="PP21" s="691" t="e">
        <f t="shared" ca="1" si="298"/>
        <v>#VALUE!</v>
      </c>
      <c r="PQ21" s="691" t="e">
        <f t="shared" ca="1" si="298"/>
        <v>#VALUE!</v>
      </c>
      <c r="PR21" s="691" t="e">
        <f t="shared" ca="1" si="298"/>
        <v>#VALUE!</v>
      </c>
      <c r="PS21" s="691" t="e">
        <f t="shared" ca="1" si="298"/>
        <v>#VALUE!</v>
      </c>
      <c r="PT21" s="691" t="e">
        <f t="shared" ca="1" si="298"/>
        <v>#VALUE!</v>
      </c>
      <c r="PU21" s="691" t="e">
        <f t="shared" ca="1" si="298"/>
        <v>#VALUE!</v>
      </c>
      <c r="PV21" s="691" t="e">
        <f t="shared" ca="1" si="298"/>
        <v>#VALUE!</v>
      </c>
      <c r="PW21" s="691" t="e">
        <f t="shared" ca="1" si="298"/>
        <v>#VALUE!</v>
      </c>
      <c r="PX21" s="691" t="e">
        <f t="shared" ca="1" si="298"/>
        <v>#VALUE!</v>
      </c>
      <c r="PY21" s="690"/>
      <c r="PZ21" s="690"/>
      <c r="QA21" s="690"/>
      <c r="QB21" s="690"/>
      <c r="QC21" s="690"/>
      <c r="QD21" s="690"/>
      <c r="QE21" s="690"/>
      <c r="QF21" s="690"/>
      <c r="QG21" s="575"/>
      <c r="QH21" s="575"/>
      <c r="QI21" s="575"/>
      <c r="QJ21" s="575"/>
      <c r="QK21" s="575"/>
      <c r="QL21" s="575"/>
      <c r="QM21" s="575"/>
      <c r="QN21" s="575"/>
      <c r="QO21" s="575"/>
      <c r="QP21" s="575"/>
      <c r="QQ21" s="575"/>
    </row>
    <row r="22" spans="1:459">
      <c r="A22" s="632">
        <f t="shared" si="266"/>
        <v>15</v>
      </c>
      <c r="B22" s="633">
        <f>+'User Entries'!G92</f>
        <v>0</v>
      </c>
      <c r="C22" s="633">
        <f t="shared" si="267"/>
        <v>0</v>
      </c>
      <c r="D22" s="759" t="e">
        <f>SUM($E$8:E22)</f>
        <v>#DIV/0!</v>
      </c>
      <c r="E22" s="759" t="e">
        <f t="shared" si="145"/>
        <v>#DIV/0!</v>
      </c>
      <c r="F22" s="627"/>
      <c r="G22" s="765"/>
      <c r="H22" s="622">
        <f t="shared" si="270"/>
        <v>48</v>
      </c>
      <c r="I22" s="632">
        <f t="shared" si="255"/>
        <v>15</v>
      </c>
      <c r="J22" s="640">
        <f>+'User Entries'!$F92</f>
        <v>0</v>
      </c>
      <c r="K22" s="640">
        <f>+'User Entries'!$J92</f>
        <v>0</v>
      </c>
      <c r="L22" s="676" t="e">
        <f t="shared" si="256"/>
        <v>#DIV/0!</v>
      </c>
      <c r="M22" s="656" t="str">
        <f>IFERROR(Summary_AttrorTotal!A32,"")</f>
        <v>2002 Q3</v>
      </c>
      <c r="N22" s="634">
        <f>+IFERROR((Summary_AttrorTotal!H32)*1000,0)</f>
        <v>1710269</v>
      </c>
      <c r="O22" s="634">
        <f>+IFERROR((Summary_AttrorTotal!S32-Summary_AttrorTotal!H32)*1000,0)</f>
        <v>0</v>
      </c>
      <c r="P22" s="634" t="e">
        <f t="shared" ca="1" si="146"/>
        <v>#DIV/0!</v>
      </c>
      <c r="Q22" s="634">
        <f>IFERROR(Summary_AttrorTotal!J32*1000,0)</f>
        <v>1710269</v>
      </c>
      <c r="R22" s="634" t="e">
        <f t="shared" ca="1" si="257"/>
        <v>#DIV/0!</v>
      </c>
      <c r="S22" s="634">
        <f>+IFERROR((Summary_AttrorTotal!S32-Summary_AttrorTotal!J32)*1000,0)</f>
        <v>0</v>
      </c>
      <c r="T22" s="634" t="e">
        <f t="shared" ca="1" si="258"/>
        <v>#DIV/0!</v>
      </c>
      <c r="U22" s="639"/>
      <c r="V22" s="634" t="e">
        <f t="shared" ca="1" si="259"/>
        <v>#DIV/0!</v>
      </c>
      <c r="W22" s="575" t="e">
        <f t="shared" ca="1" si="260"/>
        <v>#DIV/0!</v>
      </c>
      <c r="X22" s="649">
        <f t="shared" si="268"/>
        <v>48</v>
      </c>
      <c r="Y22" s="628">
        <f t="shared" si="147"/>
        <v>0</v>
      </c>
      <c r="Z22" s="628">
        <f t="shared" si="147"/>
        <v>0</v>
      </c>
      <c r="AA22" s="628">
        <f t="shared" si="300"/>
        <v>0</v>
      </c>
      <c r="AB22" s="628">
        <f t="shared" si="300"/>
        <v>0</v>
      </c>
      <c r="AC22" s="628">
        <f t="shared" si="300"/>
        <v>0</v>
      </c>
      <c r="AD22" s="628">
        <f t="shared" si="300"/>
        <v>0</v>
      </c>
      <c r="AE22" s="628">
        <f t="shared" si="300"/>
        <v>0</v>
      </c>
      <c r="AF22" s="628">
        <f t="shared" si="300"/>
        <v>0</v>
      </c>
      <c r="AG22" s="628">
        <f t="shared" si="300"/>
        <v>0</v>
      </c>
      <c r="AH22" s="628">
        <f t="shared" si="300"/>
        <v>0</v>
      </c>
      <c r="AI22" s="628">
        <f t="shared" si="300"/>
        <v>0</v>
      </c>
      <c r="AJ22" s="628">
        <f t="shared" si="300"/>
        <v>0</v>
      </c>
      <c r="AK22" s="628">
        <f t="shared" si="300"/>
        <v>0</v>
      </c>
      <c r="AL22" s="628">
        <f t="shared" si="300"/>
        <v>0</v>
      </c>
      <c r="AM22" s="628">
        <f t="shared" si="300"/>
        <v>0</v>
      </c>
      <c r="AN22" s="628">
        <f t="shared" si="300"/>
        <v>0</v>
      </c>
      <c r="AO22" s="628">
        <f t="shared" si="300"/>
        <v>0</v>
      </c>
      <c r="AP22" s="628">
        <f t="shared" si="300"/>
        <v>0</v>
      </c>
      <c r="AQ22" s="628">
        <f t="shared" si="300"/>
        <v>0</v>
      </c>
      <c r="AR22" s="628">
        <f t="shared" si="300"/>
        <v>0</v>
      </c>
      <c r="AS22" s="628">
        <f t="shared" si="300"/>
        <v>0</v>
      </c>
      <c r="AT22" s="628">
        <f t="shared" si="300"/>
        <v>0</v>
      </c>
      <c r="AU22" s="628">
        <f t="shared" si="300"/>
        <v>0</v>
      </c>
      <c r="AV22" s="628">
        <f t="shared" si="300"/>
        <v>0</v>
      </c>
      <c r="AW22" s="628">
        <f t="shared" si="300"/>
        <v>0</v>
      </c>
      <c r="AX22" s="628">
        <f t="shared" si="300"/>
        <v>0</v>
      </c>
      <c r="AY22" s="628">
        <f t="shared" si="300"/>
        <v>0</v>
      </c>
      <c r="AZ22" s="628">
        <f t="shared" si="300"/>
        <v>0</v>
      </c>
      <c r="BA22" s="628">
        <f t="shared" si="300"/>
        <v>0</v>
      </c>
      <c r="BB22" s="628">
        <f t="shared" si="300"/>
        <v>0</v>
      </c>
      <c r="BC22" s="628">
        <f t="shared" si="300"/>
        <v>0</v>
      </c>
      <c r="BD22" s="628">
        <f t="shared" si="300"/>
        <v>0</v>
      </c>
      <c r="BE22" s="628">
        <f t="shared" si="300"/>
        <v>0</v>
      </c>
      <c r="BF22" s="628">
        <f t="shared" si="300"/>
        <v>0</v>
      </c>
      <c r="BG22" s="628">
        <f t="shared" si="300"/>
        <v>0</v>
      </c>
      <c r="BH22" s="628">
        <f t="shared" si="300"/>
        <v>0</v>
      </c>
      <c r="BI22" s="628">
        <f t="shared" si="300"/>
        <v>0</v>
      </c>
      <c r="BJ22" s="628">
        <f t="shared" si="300"/>
        <v>0</v>
      </c>
      <c r="BK22" s="628">
        <f t="shared" si="300"/>
        <v>0</v>
      </c>
      <c r="BL22" s="628">
        <f t="shared" si="300"/>
        <v>0</v>
      </c>
      <c r="BM22" s="628">
        <f t="shared" si="300"/>
        <v>0</v>
      </c>
      <c r="BN22" s="628">
        <f t="shared" si="300"/>
        <v>0</v>
      </c>
      <c r="BO22" s="628">
        <f t="shared" si="300"/>
        <v>0</v>
      </c>
      <c r="BP22" s="628">
        <f t="shared" si="300"/>
        <v>0</v>
      </c>
      <c r="BQ22" s="628">
        <f t="shared" si="300"/>
        <v>0</v>
      </c>
      <c r="BR22" s="628">
        <f t="shared" si="300"/>
        <v>0</v>
      </c>
      <c r="BS22" s="628">
        <f t="shared" si="300"/>
        <v>0</v>
      </c>
      <c r="BT22" s="628">
        <f t="shared" si="300"/>
        <v>0</v>
      </c>
      <c r="BU22" s="628">
        <f t="shared" si="300"/>
        <v>0</v>
      </c>
      <c r="BV22" s="628">
        <f t="shared" si="300"/>
        <v>0</v>
      </c>
      <c r="BW22" s="628">
        <f t="shared" si="300"/>
        <v>0</v>
      </c>
      <c r="BX22" s="628">
        <f t="shared" si="300"/>
        <v>0</v>
      </c>
      <c r="BY22" s="628">
        <f t="shared" si="300"/>
        <v>0</v>
      </c>
      <c r="BZ22" s="628">
        <f t="shared" si="300"/>
        <v>0</v>
      </c>
      <c r="CA22" s="628">
        <f t="shared" si="300"/>
        <v>0</v>
      </c>
      <c r="CB22" s="628">
        <f t="shared" si="300"/>
        <v>0</v>
      </c>
      <c r="CC22" s="628">
        <f t="shared" si="300"/>
        <v>0</v>
      </c>
      <c r="CD22" s="628">
        <f t="shared" si="300"/>
        <v>0</v>
      </c>
      <c r="CE22" s="628">
        <f t="shared" si="300"/>
        <v>0</v>
      </c>
      <c r="CF22" s="628">
        <f t="shared" si="300"/>
        <v>0</v>
      </c>
      <c r="CG22" s="628">
        <f t="shared" si="300"/>
        <v>0</v>
      </c>
      <c r="CH22" s="628">
        <f t="shared" si="300"/>
        <v>0</v>
      </c>
      <c r="CI22" s="628">
        <f t="shared" si="300"/>
        <v>0</v>
      </c>
      <c r="CJ22" s="628" t="str">
        <f t="shared" si="300"/>
        <v/>
      </c>
      <c r="CK22" s="628" t="str">
        <f t="shared" si="300"/>
        <v/>
      </c>
      <c r="CL22" s="628" t="str">
        <f t="shared" si="300"/>
        <v/>
      </c>
      <c r="CM22" s="628" t="str">
        <f t="shared" si="299"/>
        <v/>
      </c>
      <c r="CN22" s="628" t="str">
        <f t="shared" si="299"/>
        <v/>
      </c>
      <c r="CO22" s="628" t="str">
        <f t="shared" si="299"/>
        <v/>
      </c>
      <c r="CP22" s="628" t="str">
        <f t="shared" si="299"/>
        <v/>
      </c>
      <c r="CQ22" s="628" t="str">
        <f t="shared" si="299"/>
        <v/>
      </c>
      <c r="CR22" s="628" t="str">
        <f t="shared" si="299"/>
        <v/>
      </c>
      <c r="CS22" s="628" t="str">
        <f t="shared" si="299"/>
        <v/>
      </c>
      <c r="CT22" s="628" t="str">
        <f t="shared" si="299"/>
        <v/>
      </c>
      <c r="CU22" s="628" t="str">
        <f t="shared" si="299"/>
        <v/>
      </c>
      <c r="CV22" s="628" t="str">
        <f t="shared" si="299"/>
        <v/>
      </c>
      <c r="CW22" s="628" t="str">
        <f t="shared" si="299"/>
        <v/>
      </c>
      <c r="CX22" s="628" t="str">
        <f t="shared" si="299"/>
        <v/>
      </c>
      <c r="CY22" s="628" t="str">
        <f t="shared" si="299"/>
        <v/>
      </c>
      <c r="CZ22" s="628" t="str">
        <f t="shared" si="299"/>
        <v/>
      </c>
      <c r="DA22" s="629" t="str">
        <f t="shared" si="299"/>
        <v/>
      </c>
      <c r="DB22" s="642"/>
      <c r="DC22" s="649">
        <f t="shared" si="262"/>
        <v>48</v>
      </c>
      <c r="DD22" s="668">
        <f t="shared" si="275"/>
        <v>0</v>
      </c>
      <c r="DE22" s="668">
        <f t="shared" si="275"/>
        <v>0</v>
      </c>
      <c r="DF22" s="668">
        <f t="shared" si="275"/>
        <v>0</v>
      </c>
      <c r="DG22" s="668">
        <f t="shared" si="275"/>
        <v>0</v>
      </c>
      <c r="DH22" s="668">
        <f t="shared" si="275"/>
        <v>0</v>
      </c>
      <c r="DI22" s="668">
        <f t="shared" si="275"/>
        <v>0</v>
      </c>
      <c r="DJ22" s="668">
        <f t="shared" si="275"/>
        <v>0</v>
      </c>
      <c r="DK22" s="668">
        <f t="shared" si="275"/>
        <v>0</v>
      </c>
      <c r="DL22" s="668">
        <f t="shared" si="275"/>
        <v>0</v>
      </c>
      <c r="DM22" s="668">
        <f t="shared" si="275"/>
        <v>0</v>
      </c>
      <c r="DN22" s="668">
        <f t="shared" si="276"/>
        <v>0</v>
      </c>
      <c r="DO22" s="668">
        <f t="shared" si="276"/>
        <v>0</v>
      </c>
      <c r="DP22" s="668">
        <f t="shared" si="276"/>
        <v>0</v>
      </c>
      <c r="DQ22" s="668">
        <f t="shared" si="276"/>
        <v>0</v>
      </c>
      <c r="DR22" s="668">
        <f t="shared" si="276"/>
        <v>0</v>
      </c>
      <c r="DS22" s="668">
        <f t="shared" si="276"/>
        <v>0</v>
      </c>
      <c r="DT22" s="668">
        <f t="shared" si="276"/>
        <v>0</v>
      </c>
      <c r="DU22" s="668">
        <f t="shared" si="276"/>
        <v>0</v>
      </c>
      <c r="DV22" s="668">
        <f t="shared" si="276"/>
        <v>0</v>
      </c>
      <c r="DW22" s="668">
        <f t="shared" si="276"/>
        <v>0</v>
      </c>
      <c r="DX22" s="668">
        <f t="shared" si="277"/>
        <v>0</v>
      </c>
      <c r="DY22" s="668">
        <f t="shared" si="277"/>
        <v>0</v>
      </c>
      <c r="DZ22" s="668">
        <f t="shared" si="277"/>
        <v>0</v>
      </c>
      <c r="EA22" s="668">
        <f t="shared" si="277"/>
        <v>0</v>
      </c>
      <c r="EB22" s="668">
        <f t="shared" si="277"/>
        <v>0</v>
      </c>
      <c r="EC22" s="668">
        <f t="shared" si="277"/>
        <v>0</v>
      </c>
      <c r="ED22" s="668">
        <f t="shared" si="277"/>
        <v>0</v>
      </c>
      <c r="EE22" s="668">
        <f t="shared" si="277"/>
        <v>0</v>
      </c>
      <c r="EF22" s="668">
        <f t="shared" si="277"/>
        <v>0</v>
      </c>
      <c r="EG22" s="668">
        <f t="shared" si="277"/>
        <v>0</v>
      </c>
      <c r="EH22" s="668">
        <f t="shared" si="278"/>
        <v>0</v>
      </c>
      <c r="EI22" s="668">
        <f t="shared" si="278"/>
        <v>0</v>
      </c>
      <c r="EJ22" s="668">
        <f t="shared" si="278"/>
        <v>0</v>
      </c>
      <c r="EK22" s="668">
        <f t="shared" si="278"/>
        <v>0</v>
      </c>
      <c r="EL22" s="668">
        <f t="shared" si="278"/>
        <v>0</v>
      </c>
      <c r="EM22" s="668">
        <f t="shared" si="278"/>
        <v>0</v>
      </c>
      <c r="EN22" s="668">
        <f t="shared" si="278"/>
        <v>0</v>
      </c>
      <c r="EO22" s="668">
        <f t="shared" si="278"/>
        <v>0</v>
      </c>
      <c r="EP22" s="668">
        <f t="shared" si="278"/>
        <v>0</v>
      </c>
      <c r="EQ22" s="668">
        <f t="shared" si="278"/>
        <v>0</v>
      </c>
      <c r="ER22" s="668">
        <f t="shared" si="279"/>
        <v>0</v>
      </c>
      <c r="ES22" s="668">
        <f t="shared" si="279"/>
        <v>0</v>
      </c>
      <c r="ET22" s="668">
        <f t="shared" si="279"/>
        <v>0</v>
      </c>
      <c r="EU22" s="668">
        <f t="shared" si="279"/>
        <v>0</v>
      </c>
      <c r="EV22" s="668">
        <f t="shared" si="279"/>
        <v>0</v>
      </c>
      <c r="EW22" s="668">
        <f t="shared" si="279"/>
        <v>0</v>
      </c>
      <c r="EX22" s="668">
        <f t="shared" si="279"/>
        <v>0</v>
      </c>
      <c r="EY22" s="668">
        <f t="shared" si="279"/>
        <v>0</v>
      </c>
      <c r="EZ22" s="668">
        <f t="shared" si="279"/>
        <v>0</v>
      </c>
      <c r="FA22" s="668">
        <f t="shared" si="279"/>
        <v>0</v>
      </c>
      <c r="FB22" s="668">
        <f t="shared" si="280"/>
        <v>0</v>
      </c>
      <c r="FC22" s="668">
        <f t="shared" si="280"/>
        <v>0</v>
      </c>
      <c r="FD22" s="668">
        <f t="shared" si="280"/>
        <v>0</v>
      </c>
      <c r="FE22" s="668">
        <f t="shared" si="280"/>
        <v>0</v>
      </c>
      <c r="FF22" s="668">
        <f t="shared" si="280"/>
        <v>0</v>
      </c>
      <c r="FG22" s="668">
        <f t="shared" si="280"/>
        <v>0</v>
      </c>
      <c r="FH22" s="668">
        <f t="shared" si="280"/>
        <v>0</v>
      </c>
      <c r="FI22" s="668">
        <f t="shared" si="280"/>
        <v>0</v>
      </c>
      <c r="FJ22" s="668">
        <f t="shared" si="280"/>
        <v>0</v>
      </c>
      <c r="FK22" s="668">
        <f t="shared" si="280"/>
        <v>0</v>
      </c>
      <c r="FL22" s="668">
        <f t="shared" si="281"/>
        <v>0</v>
      </c>
      <c r="FM22" s="668">
        <f t="shared" si="281"/>
        <v>0</v>
      </c>
      <c r="FN22" s="668">
        <f t="shared" si="281"/>
        <v>0</v>
      </c>
      <c r="FO22" s="668" t="str">
        <f t="shared" si="281"/>
        <v/>
      </c>
      <c r="FP22" s="668" t="str">
        <f t="shared" si="281"/>
        <v/>
      </c>
      <c r="FQ22" s="668" t="str">
        <f t="shared" si="281"/>
        <v/>
      </c>
      <c r="FR22" s="668" t="str">
        <f t="shared" si="281"/>
        <v/>
      </c>
      <c r="FS22" s="668" t="str">
        <f t="shared" si="281"/>
        <v/>
      </c>
      <c r="FT22" s="668" t="str">
        <f t="shared" si="281"/>
        <v/>
      </c>
      <c r="FU22" s="668" t="str">
        <f t="shared" si="281"/>
        <v/>
      </c>
      <c r="FV22" s="668" t="str">
        <f t="shared" si="282"/>
        <v/>
      </c>
      <c r="FW22" s="668" t="str">
        <f t="shared" si="282"/>
        <v/>
      </c>
      <c r="FX22" s="668" t="str">
        <f t="shared" si="282"/>
        <v/>
      </c>
      <c r="FY22" s="668" t="str">
        <f t="shared" si="282"/>
        <v/>
      </c>
      <c r="FZ22" s="668" t="str">
        <f t="shared" si="282"/>
        <v/>
      </c>
      <c r="GA22" s="668" t="str">
        <f t="shared" si="282"/>
        <v/>
      </c>
      <c r="GB22" s="668" t="str">
        <f t="shared" si="282"/>
        <v/>
      </c>
      <c r="GC22" s="668" t="str">
        <f t="shared" si="282"/>
        <v/>
      </c>
      <c r="GD22" s="668" t="str">
        <f t="shared" si="282"/>
        <v/>
      </c>
      <c r="GE22" s="668" t="str">
        <f t="shared" si="282"/>
        <v/>
      </c>
      <c r="GF22" s="669" t="str">
        <f t="shared" si="282"/>
        <v/>
      </c>
      <c r="GG22" s="626"/>
      <c r="GH22" s="649">
        <f t="shared" si="263"/>
        <v>48</v>
      </c>
      <c r="GI22" s="682">
        <f t="shared" ca="1" si="158"/>
        <v>0</v>
      </c>
      <c r="GJ22" s="682">
        <f t="shared" ca="1" si="159"/>
        <v>0</v>
      </c>
      <c r="GK22" s="682">
        <f t="shared" ca="1" si="160"/>
        <v>0</v>
      </c>
      <c r="GL22" s="682">
        <f t="shared" ca="1" si="161"/>
        <v>0</v>
      </c>
      <c r="GM22" s="682">
        <f t="shared" ca="1" si="162"/>
        <v>0</v>
      </c>
      <c r="GN22" s="682">
        <f t="shared" ca="1" si="163"/>
        <v>0</v>
      </c>
      <c r="GO22" s="682">
        <f t="shared" ca="1" si="164"/>
        <v>0</v>
      </c>
      <c r="GP22" s="682">
        <f t="shared" ca="1" si="165"/>
        <v>0</v>
      </c>
      <c r="GQ22" s="682">
        <f t="shared" ca="1" si="166"/>
        <v>0</v>
      </c>
      <c r="GR22" s="682">
        <f t="shared" ca="1" si="167"/>
        <v>0</v>
      </c>
      <c r="GS22" s="682">
        <f t="shared" ca="1" si="168"/>
        <v>0</v>
      </c>
      <c r="GT22" s="682">
        <f t="shared" ca="1" si="169"/>
        <v>0</v>
      </c>
      <c r="GU22" s="682">
        <f t="shared" ca="1" si="170"/>
        <v>0</v>
      </c>
      <c r="GV22" s="682">
        <f t="shared" ca="1" si="171"/>
        <v>0</v>
      </c>
      <c r="GW22" s="682">
        <f t="shared" ca="1" si="172"/>
        <v>0</v>
      </c>
      <c r="GX22" s="682">
        <f t="shared" ca="1" si="173"/>
        <v>0</v>
      </c>
      <c r="GY22" s="682">
        <f t="shared" ca="1" si="174"/>
        <v>0</v>
      </c>
      <c r="GZ22" s="682">
        <f t="shared" ca="1" si="175"/>
        <v>0</v>
      </c>
      <c r="HA22" s="682">
        <f t="shared" ca="1" si="176"/>
        <v>0</v>
      </c>
      <c r="HB22" s="682">
        <f t="shared" ca="1" si="177"/>
        <v>0</v>
      </c>
      <c r="HC22" s="682">
        <f t="shared" ca="1" si="178"/>
        <v>0</v>
      </c>
      <c r="HD22" s="682">
        <f t="shared" ca="1" si="179"/>
        <v>0</v>
      </c>
      <c r="HE22" s="682">
        <f t="shared" ca="1" si="180"/>
        <v>0</v>
      </c>
      <c r="HF22" s="682">
        <f t="shared" ca="1" si="181"/>
        <v>0</v>
      </c>
      <c r="HG22" s="682">
        <f t="shared" ca="1" si="182"/>
        <v>0</v>
      </c>
      <c r="HH22" s="682">
        <f t="shared" ca="1" si="183"/>
        <v>0</v>
      </c>
      <c r="HI22" s="682">
        <f t="shared" ca="1" si="184"/>
        <v>0</v>
      </c>
      <c r="HJ22" s="682">
        <f t="shared" ca="1" si="185"/>
        <v>0</v>
      </c>
      <c r="HK22" s="682">
        <f t="shared" ca="1" si="186"/>
        <v>0</v>
      </c>
      <c r="HL22" s="682">
        <f t="shared" ca="1" si="187"/>
        <v>0</v>
      </c>
      <c r="HM22" s="682">
        <f t="shared" ca="1" si="188"/>
        <v>0</v>
      </c>
      <c r="HN22" s="682">
        <f t="shared" ca="1" si="189"/>
        <v>0</v>
      </c>
      <c r="HO22" s="682">
        <f t="shared" ca="1" si="190"/>
        <v>0</v>
      </c>
      <c r="HP22" s="682">
        <f t="shared" ca="1" si="191"/>
        <v>0</v>
      </c>
      <c r="HQ22" s="682">
        <f t="shared" ca="1" si="192"/>
        <v>0</v>
      </c>
      <c r="HR22" s="682">
        <f t="shared" ca="1" si="193"/>
        <v>0</v>
      </c>
      <c r="HS22" s="682">
        <f t="shared" ca="1" si="194"/>
        <v>0</v>
      </c>
      <c r="HT22" s="682">
        <f t="shared" ca="1" si="195"/>
        <v>0</v>
      </c>
      <c r="HU22" s="682">
        <f t="shared" ca="1" si="196"/>
        <v>0</v>
      </c>
      <c r="HV22" s="682">
        <f t="shared" ca="1" si="197"/>
        <v>0</v>
      </c>
      <c r="HW22" s="682">
        <f t="shared" ca="1" si="198"/>
        <v>0</v>
      </c>
      <c r="HX22" s="682">
        <f t="shared" ca="1" si="199"/>
        <v>0</v>
      </c>
      <c r="HY22" s="682">
        <f t="shared" ca="1" si="200"/>
        <v>0</v>
      </c>
      <c r="HZ22" s="682">
        <f t="shared" ca="1" si="201"/>
        <v>0</v>
      </c>
      <c r="IA22" s="682">
        <f t="shared" ca="1" si="202"/>
        <v>0</v>
      </c>
      <c r="IB22" s="682">
        <f t="shared" ca="1" si="203"/>
        <v>0</v>
      </c>
      <c r="IC22" s="682">
        <f t="shared" ca="1" si="204"/>
        <v>0</v>
      </c>
      <c r="ID22" s="682">
        <f t="shared" ca="1" si="205"/>
        <v>0</v>
      </c>
      <c r="IE22" s="682" t="e">
        <f t="shared" ca="1" si="206"/>
        <v>#DIV/0!</v>
      </c>
      <c r="IF22" s="682" t="e">
        <f t="shared" ca="1" si="207"/>
        <v>#DIV/0!</v>
      </c>
      <c r="IG22" s="682" t="e">
        <f t="shared" ca="1" si="208"/>
        <v>#DIV/0!</v>
      </c>
      <c r="IH22" s="682" t="e">
        <f t="shared" ca="1" si="209"/>
        <v>#DIV/0!</v>
      </c>
      <c r="II22" s="682" t="e">
        <f t="shared" ca="1" si="210"/>
        <v>#DIV/0!</v>
      </c>
      <c r="IJ22" s="682" t="e">
        <f t="shared" ca="1" si="211"/>
        <v>#DIV/0!</v>
      </c>
      <c r="IK22" s="662" t="e">
        <f t="shared" ca="1" si="212"/>
        <v>#DIV/0!</v>
      </c>
      <c r="IL22" s="662" t="e">
        <f t="shared" ca="1" si="213"/>
        <v>#DIV/0!</v>
      </c>
      <c r="IM22" s="662" t="e">
        <f t="shared" ca="1" si="214"/>
        <v>#DIV/0!</v>
      </c>
      <c r="IN22" s="662" t="e">
        <f t="shared" ca="1" si="215"/>
        <v>#DIV/0!</v>
      </c>
      <c r="IO22" s="662" t="e">
        <f t="shared" ca="1" si="216"/>
        <v>#DIV/0!</v>
      </c>
      <c r="IP22" s="662" t="e">
        <f t="shared" ca="1" si="217"/>
        <v>#DIV/0!</v>
      </c>
      <c r="IQ22" s="662" t="e">
        <f t="shared" ca="1" si="218"/>
        <v>#DIV/0!</v>
      </c>
      <c r="IR22" s="662" t="e">
        <f t="shared" ca="1" si="219"/>
        <v>#DIV/0!</v>
      </c>
      <c r="IS22" s="662" t="e">
        <f t="shared" ca="1" si="220"/>
        <v>#DIV/0!</v>
      </c>
      <c r="IT22" s="662" t="str">
        <f t="shared" ca="1" si="221"/>
        <v/>
      </c>
      <c r="IU22" s="662" t="str">
        <f t="shared" ca="1" si="222"/>
        <v/>
      </c>
      <c r="IV22" s="662" t="str">
        <f t="shared" ca="1" si="223"/>
        <v/>
      </c>
      <c r="IW22" s="662" t="str">
        <f t="shared" ca="1" si="224"/>
        <v/>
      </c>
      <c r="IX22" s="662" t="str">
        <f t="shared" ca="1" si="225"/>
        <v/>
      </c>
      <c r="IY22" s="662" t="str">
        <f t="shared" ca="1" si="226"/>
        <v/>
      </c>
      <c r="IZ22" s="662" t="str">
        <f t="shared" ca="1" si="227"/>
        <v/>
      </c>
      <c r="JA22" s="662" t="str">
        <f t="shared" ca="1" si="228"/>
        <v/>
      </c>
      <c r="JB22" s="662" t="str">
        <f t="shared" ca="1" si="229"/>
        <v/>
      </c>
      <c r="JC22" s="662" t="str">
        <f t="shared" ca="1" si="230"/>
        <v/>
      </c>
      <c r="JD22" s="662" t="str">
        <f t="shared" ca="1" si="231"/>
        <v/>
      </c>
      <c r="JE22" s="662" t="str">
        <f t="shared" ca="1" si="232"/>
        <v/>
      </c>
      <c r="JF22" s="662" t="str">
        <f t="shared" ca="1" si="233"/>
        <v/>
      </c>
      <c r="JG22" s="662" t="str">
        <f t="shared" ca="1" si="234"/>
        <v/>
      </c>
      <c r="JH22" s="662" t="str">
        <f t="shared" ca="1" si="235"/>
        <v/>
      </c>
      <c r="JI22" s="662" t="str">
        <f t="shared" ca="1" si="236"/>
        <v/>
      </c>
      <c r="JJ22" s="662" t="str">
        <f t="shared" ca="1" si="237"/>
        <v/>
      </c>
      <c r="JK22" s="663" t="str">
        <f t="shared" ca="1" si="238"/>
        <v/>
      </c>
      <c r="JL22" s="626"/>
      <c r="JM22" s="649">
        <f t="shared" si="264"/>
        <v>48</v>
      </c>
      <c r="JN22" s="635">
        <f t="shared" si="283"/>
        <v>0</v>
      </c>
      <c r="JO22" s="635">
        <f t="shared" si="283"/>
        <v>0</v>
      </c>
      <c r="JP22" s="635">
        <f t="shared" si="283"/>
        <v>0</v>
      </c>
      <c r="JQ22" s="635">
        <f t="shared" si="283"/>
        <v>0</v>
      </c>
      <c r="JR22" s="635">
        <f t="shared" si="283"/>
        <v>0</v>
      </c>
      <c r="JS22" s="635">
        <f t="shared" si="283"/>
        <v>0</v>
      </c>
      <c r="JT22" s="635">
        <f t="shared" si="283"/>
        <v>0</v>
      </c>
      <c r="JU22" s="635">
        <f t="shared" si="283"/>
        <v>0</v>
      </c>
      <c r="JV22" s="635">
        <f t="shared" si="283"/>
        <v>0</v>
      </c>
      <c r="JW22" s="635">
        <f t="shared" si="283"/>
        <v>0</v>
      </c>
      <c r="JX22" s="635">
        <f t="shared" si="284"/>
        <v>0</v>
      </c>
      <c r="JY22" s="635">
        <f t="shared" si="284"/>
        <v>0</v>
      </c>
      <c r="JZ22" s="635">
        <f t="shared" si="284"/>
        <v>0</v>
      </c>
      <c r="KA22" s="635">
        <f t="shared" si="284"/>
        <v>0</v>
      </c>
      <c r="KB22" s="635">
        <f t="shared" si="284"/>
        <v>0</v>
      </c>
      <c r="KC22" s="635">
        <f t="shared" si="284"/>
        <v>0</v>
      </c>
      <c r="KD22" s="635">
        <f t="shared" si="284"/>
        <v>0</v>
      </c>
      <c r="KE22" s="635">
        <f t="shared" si="284"/>
        <v>0</v>
      </c>
      <c r="KF22" s="635">
        <f t="shared" si="284"/>
        <v>0</v>
      </c>
      <c r="KG22" s="635">
        <f t="shared" si="284"/>
        <v>0</v>
      </c>
      <c r="KH22" s="635">
        <f t="shared" si="285"/>
        <v>0</v>
      </c>
      <c r="KI22" s="635">
        <f t="shared" si="285"/>
        <v>0</v>
      </c>
      <c r="KJ22" s="635">
        <f t="shared" si="285"/>
        <v>0</v>
      </c>
      <c r="KK22" s="635">
        <f t="shared" si="285"/>
        <v>0</v>
      </c>
      <c r="KL22" s="635">
        <f t="shared" si="285"/>
        <v>0</v>
      </c>
      <c r="KM22" s="635">
        <f t="shared" si="285"/>
        <v>0</v>
      </c>
      <c r="KN22" s="635">
        <f t="shared" si="285"/>
        <v>0</v>
      </c>
      <c r="KO22" s="635">
        <f t="shared" si="285"/>
        <v>0</v>
      </c>
      <c r="KP22" s="635">
        <f t="shared" si="285"/>
        <v>0</v>
      </c>
      <c r="KQ22" s="635">
        <f t="shared" si="285"/>
        <v>0</v>
      </c>
      <c r="KR22" s="635">
        <f t="shared" si="286"/>
        <v>0</v>
      </c>
      <c r="KS22" s="635">
        <f t="shared" si="286"/>
        <v>0</v>
      </c>
      <c r="KT22" s="635">
        <f t="shared" si="286"/>
        <v>0</v>
      </c>
      <c r="KU22" s="635">
        <f t="shared" si="286"/>
        <v>0</v>
      </c>
      <c r="KV22" s="635">
        <f t="shared" si="286"/>
        <v>0</v>
      </c>
      <c r="KW22" s="635">
        <f t="shared" si="286"/>
        <v>0</v>
      </c>
      <c r="KX22" s="635">
        <f t="shared" si="286"/>
        <v>0</v>
      </c>
      <c r="KY22" s="635">
        <f t="shared" si="286"/>
        <v>0</v>
      </c>
      <c r="KZ22" s="635">
        <f t="shared" si="286"/>
        <v>0</v>
      </c>
      <c r="LA22" s="635">
        <f t="shared" si="286"/>
        <v>0</v>
      </c>
      <c r="LB22" s="635">
        <f t="shared" si="287"/>
        <v>0</v>
      </c>
      <c r="LC22" s="635">
        <f t="shared" si="287"/>
        <v>0</v>
      </c>
      <c r="LD22" s="635">
        <f t="shared" si="287"/>
        <v>0</v>
      </c>
      <c r="LE22" s="635">
        <f t="shared" si="287"/>
        <v>0</v>
      </c>
      <c r="LF22" s="635">
        <f t="shared" si="287"/>
        <v>0</v>
      </c>
      <c r="LG22" s="635">
        <f t="shared" si="287"/>
        <v>0</v>
      </c>
      <c r="LH22" s="635">
        <f t="shared" si="287"/>
        <v>0</v>
      </c>
      <c r="LI22" s="635">
        <f t="shared" si="287"/>
        <v>0</v>
      </c>
      <c r="LJ22" s="635" t="e">
        <f t="shared" si="287"/>
        <v>#DIV/0!</v>
      </c>
      <c r="LK22" s="635" t="e">
        <f t="shared" si="287"/>
        <v>#DIV/0!</v>
      </c>
      <c r="LL22" s="635" t="e">
        <f t="shared" si="288"/>
        <v>#DIV/0!</v>
      </c>
      <c r="LM22" s="635" t="e">
        <f t="shared" si="288"/>
        <v>#DIV/0!</v>
      </c>
      <c r="LN22" s="635" t="e">
        <f t="shared" si="288"/>
        <v>#DIV/0!</v>
      </c>
      <c r="LO22" s="635" t="e">
        <f t="shared" si="288"/>
        <v>#DIV/0!</v>
      </c>
      <c r="LP22" s="635" t="e">
        <f t="shared" si="288"/>
        <v>#DIV/0!</v>
      </c>
      <c r="LQ22" s="635" t="e">
        <f t="shared" si="288"/>
        <v>#DIV/0!</v>
      </c>
      <c r="LR22" s="635" t="e">
        <f t="shared" si="288"/>
        <v>#DIV/0!</v>
      </c>
      <c r="LS22" s="635" t="e">
        <f t="shared" si="288"/>
        <v>#DIV/0!</v>
      </c>
      <c r="LT22" s="635" t="e">
        <f t="shared" si="288"/>
        <v>#DIV/0!</v>
      </c>
      <c r="LU22" s="635" t="e">
        <f t="shared" si="288"/>
        <v>#DIV/0!</v>
      </c>
      <c r="LV22" s="635" t="e">
        <f t="shared" si="289"/>
        <v>#DIV/0!</v>
      </c>
      <c r="LW22" s="635" t="e">
        <f t="shared" si="289"/>
        <v>#DIV/0!</v>
      </c>
      <c r="LX22" s="635" t="e">
        <f t="shared" si="289"/>
        <v>#DIV/0!</v>
      </c>
      <c r="LY22" s="635" t="str">
        <f t="shared" si="289"/>
        <v/>
      </c>
      <c r="LZ22" s="635" t="str">
        <f t="shared" si="289"/>
        <v/>
      </c>
      <c r="MA22" s="635" t="str">
        <f t="shared" si="289"/>
        <v/>
      </c>
      <c r="MB22" s="635" t="str">
        <f t="shared" si="289"/>
        <v/>
      </c>
      <c r="MC22" s="635" t="str">
        <f t="shared" si="289"/>
        <v/>
      </c>
      <c r="MD22" s="635" t="str">
        <f t="shared" si="289"/>
        <v/>
      </c>
      <c r="ME22" s="635" t="str">
        <f t="shared" si="289"/>
        <v/>
      </c>
      <c r="MF22" s="635" t="str">
        <f t="shared" si="290"/>
        <v/>
      </c>
      <c r="MG22" s="635" t="str">
        <f t="shared" si="290"/>
        <v/>
      </c>
      <c r="MH22" s="635" t="str">
        <f t="shared" si="290"/>
        <v/>
      </c>
      <c r="MI22" s="635" t="str">
        <f t="shared" si="290"/>
        <v/>
      </c>
      <c r="MJ22" s="635" t="str">
        <f t="shared" si="290"/>
        <v/>
      </c>
      <c r="MK22" s="635" t="str">
        <f t="shared" si="290"/>
        <v/>
      </c>
      <c r="ML22" s="635" t="str">
        <f t="shared" si="290"/>
        <v/>
      </c>
      <c r="MM22" s="635" t="str">
        <f t="shared" si="290"/>
        <v/>
      </c>
      <c r="MN22" s="635" t="str">
        <f t="shared" si="290"/>
        <v/>
      </c>
      <c r="MO22" s="635" t="str">
        <f t="shared" si="290"/>
        <v/>
      </c>
      <c r="MP22" s="636" t="str">
        <f t="shared" si="290"/>
        <v/>
      </c>
      <c r="MQ22" s="626"/>
      <c r="MR22" s="565">
        <f t="shared" si="269"/>
        <v>15</v>
      </c>
      <c r="MS22" s="622" t="e">
        <f ca="1">+SUMPRODUCT(OFFSET(MU22,0,$MR22):OFFSET(MU22,MU22-1,$MR22),OFFSET($O22,0,0):OFFSET($O22,MU22-1,0))</f>
        <v>#DIV/0!</v>
      </c>
      <c r="MU22" s="568">
        <f t="shared" si="265"/>
        <v>48</v>
      </c>
      <c r="MV22" s="691" t="e">
        <f t="shared" ca="1" si="291"/>
        <v>#DIV/0!</v>
      </c>
      <c r="MW22" s="691" t="e">
        <f t="shared" ca="1" si="291"/>
        <v>#DIV/0!</v>
      </c>
      <c r="MX22" s="691" t="e">
        <f t="shared" ca="1" si="291"/>
        <v>#DIV/0!</v>
      </c>
      <c r="MY22" s="691" t="e">
        <f t="shared" ca="1" si="291"/>
        <v>#DIV/0!</v>
      </c>
      <c r="MZ22" s="691" t="e">
        <f t="shared" ca="1" si="291"/>
        <v>#DIV/0!</v>
      </c>
      <c r="NA22" s="691" t="e">
        <f t="shared" ca="1" si="291"/>
        <v>#DIV/0!</v>
      </c>
      <c r="NB22" s="691" t="e">
        <f t="shared" ca="1" si="291"/>
        <v>#DIV/0!</v>
      </c>
      <c r="NC22" s="691" t="e">
        <f t="shared" ca="1" si="291"/>
        <v>#DIV/0!</v>
      </c>
      <c r="ND22" s="691" t="e">
        <f t="shared" ca="1" si="291"/>
        <v>#DIV/0!</v>
      </c>
      <c r="NE22" s="691" t="e">
        <f t="shared" ca="1" si="291"/>
        <v>#DIV/0!</v>
      </c>
      <c r="NF22" s="691" t="e">
        <f t="shared" ca="1" si="292"/>
        <v>#DIV/0!</v>
      </c>
      <c r="NG22" s="691" t="e">
        <f t="shared" ca="1" si="292"/>
        <v>#DIV/0!</v>
      </c>
      <c r="NH22" s="691" t="e">
        <f t="shared" ca="1" si="292"/>
        <v>#DIV/0!</v>
      </c>
      <c r="NI22" s="691" t="e">
        <f t="shared" ca="1" si="292"/>
        <v>#DIV/0!</v>
      </c>
      <c r="NJ22" s="691" t="e">
        <f t="shared" ca="1" si="292"/>
        <v>#DIV/0!</v>
      </c>
      <c r="NK22" s="691" t="str">
        <f t="shared" ca="1" si="292"/>
        <v/>
      </c>
      <c r="NL22" s="691" t="str">
        <f t="shared" ca="1" si="292"/>
        <v/>
      </c>
      <c r="NM22" s="691" t="str">
        <f t="shared" ca="1" si="292"/>
        <v/>
      </c>
      <c r="NN22" s="691" t="str">
        <f t="shared" ca="1" si="292"/>
        <v/>
      </c>
      <c r="NO22" s="691" t="str">
        <f t="shared" ca="1" si="292"/>
        <v/>
      </c>
      <c r="NP22" s="691" t="str">
        <f t="shared" ca="1" si="293"/>
        <v/>
      </c>
      <c r="NQ22" s="691" t="str">
        <f t="shared" ca="1" si="293"/>
        <v/>
      </c>
      <c r="NR22" s="691" t="str">
        <f t="shared" ca="1" si="293"/>
        <v/>
      </c>
      <c r="NS22" s="691" t="str">
        <f t="shared" ca="1" si="293"/>
        <v/>
      </c>
      <c r="NT22" s="691" t="str">
        <f t="shared" ca="1" si="293"/>
        <v/>
      </c>
      <c r="NU22" s="691" t="str">
        <f t="shared" ca="1" si="293"/>
        <v/>
      </c>
      <c r="NV22" s="691" t="str">
        <f t="shared" ca="1" si="293"/>
        <v/>
      </c>
      <c r="NW22" s="691" t="str">
        <f t="shared" ca="1" si="293"/>
        <v/>
      </c>
      <c r="NX22" s="691" t="str">
        <f t="shared" ca="1" si="293"/>
        <v/>
      </c>
      <c r="NY22" s="691" t="str">
        <f t="shared" ca="1" si="293"/>
        <v/>
      </c>
      <c r="NZ22" s="691" t="str">
        <f t="shared" ca="1" si="294"/>
        <v/>
      </c>
      <c r="OA22" s="691" t="str">
        <f t="shared" ca="1" si="294"/>
        <v/>
      </c>
      <c r="OB22" s="691" t="str">
        <f t="shared" ca="1" si="294"/>
        <v/>
      </c>
      <c r="OC22" s="691" t="str">
        <f t="shared" ca="1" si="294"/>
        <v/>
      </c>
      <c r="OD22" s="691" t="str">
        <f t="shared" ca="1" si="294"/>
        <v/>
      </c>
      <c r="OE22" s="691" t="str">
        <f t="shared" ca="1" si="294"/>
        <v/>
      </c>
      <c r="OF22" s="691" t="str">
        <f t="shared" ca="1" si="294"/>
        <v/>
      </c>
      <c r="OG22" s="691" t="str">
        <f t="shared" ca="1" si="294"/>
        <v/>
      </c>
      <c r="OH22" s="691" t="str">
        <f t="shared" ca="1" si="294"/>
        <v/>
      </c>
      <c r="OI22" s="691" t="str">
        <f t="shared" ca="1" si="294"/>
        <v/>
      </c>
      <c r="OJ22" s="691" t="str">
        <f t="shared" ca="1" si="295"/>
        <v/>
      </c>
      <c r="OK22" s="691" t="str">
        <f t="shared" ca="1" si="295"/>
        <v/>
      </c>
      <c r="OL22" s="691" t="str">
        <f t="shared" ca="1" si="295"/>
        <v/>
      </c>
      <c r="OM22" s="691" t="str">
        <f t="shared" ca="1" si="295"/>
        <v/>
      </c>
      <c r="ON22" s="691" t="str">
        <f t="shared" ca="1" si="295"/>
        <v/>
      </c>
      <c r="OO22" s="691" t="str">
        <f t="shared" ca="1" si="295"/>
        <v/>
      </c>
      <c r="OP22" s="691" t="str">
        <f t="shared" ca="1" si="295"/>
        <v/>
      </c>
      <c r="OQ22" s="691" t="str">
        <f t="shared" ca="1" si="295"/>
        <v/>
      </c>
      <c r="OR22" s="691" t="str">
        <f t="shared" ca="1" si="295"/>
        <v/>
      </c>
      <c r="OS22" s="691" t="str">
        <f t="shared" ca="1" si="295"/>
        <v/>
      </c>
      <c r="OT22" s="691" t="str">
        <f t="shared" ca="1" si="296"/>
        <v/>
      </c>
      <c r="OU22" s="691" t="str">
        <f t="shared" ca="1" si="296"/>
        <v/>
      </c>
      <c r="OV22" s="691" t="str">
        <f t="shared" ca="1" si="296"/>
        <v/>
      </c>
      <c r="OW22" s="691" t="str">
        <f t="shared" ca="1" si="296"/>
        <v/>
      </c>
      <c r="OX22" s="691" t="str">
        <f t="shared" ca="1" si="296"/>
        <v/>
      </c>
      <c r="OY22" s="691" t="str">
        <f t="shared" ca="1" si="296"/>
        <v/>
      </c>
      <c r="OZ22" s="691" t="str">
        <f t="shared" ca="1" si="296"/>
        <v/>
      </c>
      <c r="PA22" s="691" t="str">
        <f t="shared" ca="1" si="296"/>
        <v/>
      </c>
      <c r="PB22" s="691" t="str">
        <f t="shared" ca="1" si="296"/>
        <v/>
      </c>
      <c r="PC22" s="691" t="str">
        <f t="shared" ca="1" si="296"/>
        <v/>
      </c>
      <c r="PD22" s="691" t="str">
        <f t="shared" ca="1" si="297"/>
        <v/>
      </c>
      <c r="PE22" s="691" t="str">
        <f t="shared" ca="1" si="297"/>
        <v/>
      </c>
      <c r="PF22" s="691" t="str">
        <f t="shared" ca="1" si="297"/>
        <v/>
      </c>
      <c r="PG22" s="691" t="e">
        <f t="shared" ca="1" si="297"/>
        <v>#VALUE!</v>
      </c>
      <c r="PH22" s="691" t="e">
        <f t="shared" ca="1" si="297"/>
        <v>#VALUE!</v>
      </c>
      <c r="PI22" s="691" t="e">
        <f t="shared" ca="1" si="297"/>
        <v>#VALUE!</v>
      </c>
      <c r="PJ22" s="691" t="e">
        <f t="shared" ca="1" si="297"/>
        <v>#VALUE!</v>
      </c>
      <c r="PK22" s="691" t="e">
        <f t="shared" ca="1" si="297"/>
        <v>#VALUE!</v>
      </c>
      <c r="PL22" s="691" t="e">
        <f t="shared" ca="1" si="297"/>
        <v>#VALUE!</v>
      </c>
      <c r="PM22" s="691" t="e">
        <f t="shared" ca="1" si="297"/>
        <v>#VALUE!</v>
      </c>
      <c r="PN22" s="691" t="e">
        <f t="shared" ca="1" si="298"/>
        <v>#VALUE!</v>
      </c>
      <c r="PO22" s="691" t="e">
        <f t="shared" ca="1" si="298"/>
        <v>#VALUE!</v>
      </c>
      <c r="PP22" s="691" t="e">
        <f t="shared" ca="1" si="298"/>
        <v>#VALUE!</v>
      </c>
      <c r="PQ22" s="691" t="e">
        <f t="shared" ca="1" si="298"/>
        <v>#VALUE!</v>
      </c>
      <c r="PR22" s="691" t="e">
        <f t="shared" ca="1" si="298"/>
        <v>#VALUE!</v>
      </c>
      <c r="PS22" s="691" t="e">
        <f t="shared" ca="1" si="298"/>
        <v>#VALUE!</v>
      </c>
      <c r="PT22" s="691" t="e">
        <f t="shared" ca="1" si="298"/>
        <v>#VALUE!</v>
      </c>
      <c r="PU22" s="691" t="e">
        <f t="shared" ca="1" si="298"/>
        <v>#VALUE!</v>
      </c>
      <c r="PV22" s="691" t="e">
        <f t="shared" ca="1" si="298"/>
        <v>#VALUE!</v>
      </c>
      <c r="PW22" s="691" t="e">
        <f t="shared" ca="1" si="298"/>
        <v>#VALUE!</v>
      </c>
      <c r="PX22" s="691" t="e">
        <f t="shared" ca="1" si="298"/>
        <v>#VALUE!</v>
      </c>
      <c r="PY22" s="690"/>
      <c r="PZ22" s="690"/>
      <c r="QA22" s="690"/>
      <c r="QB22" s="690"/>
      <c r="QC22" s="690"/>
      <c r="QD22" s="690"/>
      <c r="QE22" s="690"/>
      <c r="QF22" s="690"/>
      <c r="QG22" s="575"/>
      <c r="QH22" s="575"/>
      <c r="QI22" s="575"/>
      <c r="QJ22" s="575"/>
      <c r="QK22" s="575"/>
      <c r="QL22" s="575"/>
      <c r="QM22" s="575"/>
      <c r="QN22" s="575"/>
      <c r="QO22" s="575"/>
      <c r="QP22" s="575"/>
      <c r="QQ22" s="575"/>
    </row>
    <row r="23" spans="1:459">
      <c r="A23" s="632">
        <f t="shared" si="266"/>
        <v>16</v>
      </c>
      <c r="B23" s="633">
        <f>+'User Entries'!G93</f>
        <v>0</v>
      </c>
      <c r="C23" s="633">
        <f t="shared" si="267"/>
        <v>0</v>
      </c>
      <c r="D23" s="759" t="e">
        <f>SUM($E$8:E23)</f>
        <v>#DIV/0!</v>
      </c>
      <c r="E23" s="759" t="e">
        <f t="shared" si="145"/>
        <v>#DIV/0!</v>
      </c>
      <c r="F23" s="627"/>
      <c r="G23" s="765"/>
      <c r="H23" s="622">
        <f t="shared" si="270"/>
        <v>47</v>
      </c>
      <c r="I23" s="632">
        <f t="shared" si="255"/>
        <v>16</v>
      </c>
      <c r="J23" s="640">
        <f>+'User Entries'!$F93</f>
        <v>0</v>
      </c>
      <c r="K23" s="640">
        <f>+'User Entries'!$J93</f>
        <v>0</v>
      </c>
      <c r="L23" s="676" t="e">
        <f t="shared" si="256"/>
        <v>#DIV/0!</v>
      </c>
      <c r="M23" s="656" t="str">
        <f>IFERROR(Summary_AttrorTotal!A33,"")</f>
        <v>2002 Q4</v>
      </c>
      <c r="N23" s="634">
        <f>+IFERROR((Summary_AttrorTotal!H33)*1000,0)</f>
        <v>2217516</v>
      </c>
      <c r="O23" s="634">
        <f>+IFERROR((Summary_AttrorTotal!S33-Summary_AttrorTotal!H33)*1000,0)</f>
        <v>0.99999999974897946</v>
      </c>
      <c r="P23" s="634" t="e">
        <f t="shared" ca="1" si="146"/>
        <v>#DIV/0!</v>
      </c>
      <c r="Q23" s="634">
        <f>IFERROR(Summary_AttrorTotal!J33*1000,0)</f>
        <v>2217516</v>
      </c>
      <c r="R23" s="634" t="e">
        <f t="shared" ca="1" si="257"/>
        <v>#DIV/0!</v>
      </c>
      <c r="S23" s="634">
        <f>+IFERROR((Summary_AttrorTotal!S33-Summary_AttrorTotal!J33)*1000,0)</f>
        <v>0.99999999974897946</v>
      </c>
      <c r="T23" s="634" t="e">
        <f t="shared" ca="1" si="258"/>
        <v>#DIV/0!</v>
      </c>
      <c r="U23" s="639"/>
      <c r="V23" s="634" t="e">
        <f t="shared" ca="1" si="259"/>
        <v>#DIV/0!</v>
      </c>
      <c r="W23" s="575" t="e">
        <f t="shared" ca="1" si="260"/>
        <v>#DIV/0!</v>
      </c>
      <c r="X23" s="649">
        <f t="shared" si="268"/>
        <v>47</v>
      </c>
      <c r="Y23" s="628">
        <f t="shared" si="147"/>
        <v>0</v>
      </c>
      <c r="Z23" s="628">
        <f t="shared" si="147"/>
        <v>0</v>
      </c>
      <c r="AA23" s="628">
        <f t="shared" si="300"/>
        <v>0</v>
      </c>
      <c r="AB23" s="628">
        <f t="shared" si="300"/>
        <v>0</v>
      </c>
      <c r="AC23" s="628">
        <f t="shared" si="300"/>
        <v>0</v>
      </c>
      <c r="AD23" s="628">
        <f t="shared" si="300"/>
        <v>0</v>
      </c>
      <c r="AE23" s="628">
        <f t="shared" si="300"/>
        <v>0</v>
      </c>
      <c r="AF23" s="628">
        <f t="shared" si="300"/>
        <v>0</v>
      </c>
      <c r="AG23" s="628">
        <f t="shared" si="300"/>
        <v>0</v>
      </c>
      <c r="AH23" s="628">
        <f t="shared" si="300"/>
        <v>0</v>
      </c>
      <c r="AI23" s="628">
        <f t="shared" si="300"/>
        <v>0</v>
      </c>
      <c r="AJ23" s="628">
        <f t="shared" si="300"/>
        <v>0</v>
      </c>
      <c r="AK23" s="628">
        <f t="shared" si="300"/>
        <v>0</v>
      </c>
      <c r="AL23" s="628">
        <f t="shared" si="300"/>
        <v>0</v>
      </c>
      <c r="AM23" s="628">
        <f t="shared" si="300"/>
        <v>0</v>
      </c>
      <c r="AN23" s="628">
        <f t="shared" si="300"/>
        <v>0</v>
      </c>
      <c r="AO23" s="628">
        <f t="shared" si="300"/>
        <v>0</v>
      </c>
      <c r="AP23" s="628">
        <f t="shared" si="300"/>
        <v>0</v>
      </c>
      <c r="AQ23" s="628">
        <f t="shared" si="300"/>
        <v>0</v>
      </c>
      <c r="AR23" s="628">
        <f t="shared" si="300"/>
        <v>0</v>
      </c>
      <c r="AS23" s="628">
        <f t="shared" si="300"/>
        <v>0</v>
      </c>
      <c r="AT23" s="628">
        <f t="shared" si="300"/>
        <v>0</v>
      </c>
      <c r="AU23" s="628">
        <f t="shared" si="300"/>
        <v>0</v>
      </c>
      <c r="AV23" s="628">
        <f t="shared" si="300"/>
        <v>0</v>
      </c>
      <c r="AW23" s="628">
        <f t="shared" si="300"/>
        <v>0</v>
      </c>
      <c r="AX23" s="628">
        <f t="shared" si="300"/>
        <v>0</v>
      </c>
      <c r="AY23" s="628">
        <f t="shared" si="300"/>
        <v>0</v>
      </c>
      <c r="AZ23" s="628">
        <f t="shared" si="300"/>
        <v>0</v>
      </c>
      <c r="BA23" s="628">
        <f t="shared" si="300"/>
        <v>0</v>
      </c>
      <c r="BB23" s="628">
        <f t="shared" si="300"/>
        <v>0</v>
      </c>
      <c r="BC23" s="628">
        <f t="shared" si="300"/>
        <v>0</v>
      </c>
      <c r="BD23" s="628">
        <f t="shared" si="300"/>
        <v>0</v>
      </c>
      <c r="BE23" s="628">
        <f t="shared" si="300"/>
        <v>0</v>
      </c>
      <c r="BF23" s="628">
        <f t="shared" si="300"/>
        <v>0</v>
      </c>
      <c r="BG23" s="628">
        <f t="shared" si="300"/>
        <v>0</v>
      </c>
      <c r="BH23" s="628">
        <f t="shared" si="300"/>
        <v>0</v>
      </c>
      <c r="BI23" s="628">
        <f t="shared" si="300"/>
        <v>0</v>
      </c>
      <c r="BJ23" s="628">
        <f t="shared" si="300"/>
        <v>0</v>
      </c>
      <c r="BK23" s="628">
        <f t="shared" si="300"/>
        <v>0</v>
      </c>
      <c r="BL23" s="628">
        <f t="shared" si="300"/>
        <v>0</v>
      </c>
      <c r="BM23" s="628">
        <f t="shared" si="300"/>
        <v>0</v>
      </c>
      <c r="BN23" s="628">
        <f t="shared" si="300"/>
        <v>0</v>
      </c>
      <c r="BO23" s="628">
        <f t="shared" si="300"/>
        <v>0</v>
      </c>
      <c r="BP23" s="628">
        <f t="shared" si="300"/>
        <v>0</v>
      </c>
      <c r="BQ23" s="628">
        <f t="shared" si="300"/>
        <v>0</v>
      </c>
      <c r="BR23" s="628">
        <f t="shared" si="300"/>
        <v>0</v>
      </c>
      <c r="BS23" s="628">
        <f t="shared" si="300"/>
        <v>0</v>
      </c>
      <c r="BT23" s="628">
        <f t="shared" si="300"/>
        <v>0</v>
      </c>
      <c r="BU23" s="628">
        <f t="shared" si="300"/>
        <v>0</v>
      </c>
      <c r="BV23" s="628">
        <f t="shared" si="300"/>
        <v>0</v>
      </c>
      <c r="BW23" s="628">
        <f t="shared" si="300"/>
        <v>0</v>
      </c>
      <c r="BX23" s="628">
        <f t="shared" si="300"/>
        <v>0</v>
      </c>
      <c r="BY23" s="628">
        <f t="shared" si="300"/>
        <v>0</v>
      </c>
      <c r="BZ23" s="628">
        <f t="shared" si="300"/>
        <v>0</v>
      </c>
      <c r="CA23" s="628">
        <f t="shared" si="300"/>
        <v>0</v>
      </c>
      <c r="CB23" s="628">
        <f t="shared" si="300"/>
        <v>0</v>
      </c>
      <c r="CC23" s="628">
        <f t="shared" si="300"/>
        <v>0</v>
      </c>
      <c r="CD23" s="628">
        <f t="shared" si="300"/>
        <v>0</v>
      </c>
      <c r="CE23" s="628">
        <f t="shared" si="300"/>
        <v>0</v>
      </c>
      <c r="CF23" s="628">
        <f t="shared" si="300"/>
        <v>0</v>
      </c>
      <c r="CG23" s="628">
        <f t="shared" si="300"/>
        <v>0</v>
      </c>
      <c r="CH23" s="628">
        <f t="shared" si="300"/>
        <v>0</v>
      </c>
      <c r="CI23" s="628">
        <f t="shared" si="300"/>
        <v>0</v>
      </c>
      <c r="CJ23" s="628" t="str">
        <f t="shared" si="300"/>
        <v/>
      </c>
      <c r="CK23" s="628" t="str">
        <f t="shared" si="300"/>
        <v/>
      </c>
      <c r="CL23" s="628" t="str">
        <f t="shared" si="300"/>
        <v/>
      </c>
      <c r="CM23" s="628" t="str">
        <f t="shared" si="299"/>
        <v/>
      </c>
      <c r="CN23" s="628" t="str">
        <f t="shared" si="299"/>
        <v/>
      </c>
      <c r="CO23" s="628" t="str">
        <f t="shared" si="299"/>
        <v/>
      </c>
      <c r="CP23" s="628" t="str">
        <f t="shared" si="299"/>
        <v/>
      </c>
      <c r="CQ23" s="628" t="str">
        <f t="shared" si="299"/>
        <v/>
      </c>
      <c r="CR23" s="628" t="str">
        <f t="shared" si="299"/>
        <v/>
      </c>
      <c r="CS23" s="628" t="str">
        <f t="shared" si="299"/>
        <v/>
      </c>
      <c r="CT23" s="628" t="str">
        <f t="shared" si="299"/>
        <v/>
      </c>
      <c r="CU23" s="628" t="str">
        <f t="shared" si="299"/>
        <v/>
      </c>
      <c r="CV23" s="628" t="str">
        <f t="shared" si="299"/>
        <v/>
      </c>
      <c r="CW23" s="628" t="str">
        <f t="shared" si="299"/>
        <v/>
      </c>
      <c r="CX23" s="628" t="str">
        <f t="shared" si="299"/>
        <v/>
      </c>
      <c r="CY23" s="628" t="str">
        <f t="shared" si="299"/>
        <v/>
      </c>
      <c r="CZ23" s="628" t="str">
        <f t="shared" si="299"/>
        <v/>
      </c>
      <c r="DA23" s="629" t="str">
        <f t="shared" si="299"/>
        <v/>
      </c>
      <c r="DB23" s="642"/>
      <c r="DC23" s="649">
        <f t="shared" si="262"/>
        <v>47</v>
      </c>
      <c r="DD23" s="668">
        <f t="shared" si="275"/>
        <v>0</v>
      </c>
      <c r="DE23" s="668">
        <f t="shared" si="275"/>
        <v>0</v>
      </c>
      <c r="DF23" s="668">
        <f t="shared" si="275"/>
        <v>0</v>
      </c>
      <c r="DG23" s="668">
        <f t="shared" si="275"/>
        <v>0</v>
      </c>
      <c r="DH23" s="668">
        <f t="shared" si="275"/>
        <v>0</v>
      </c>
      <c r="DI23" s="668">
        <f t="shared" si="275"/>
        <v>0</v>
      </c>
      <c r="DJ23" s="668">
        <f t="shared" si="275"/>
        <v>0</v>
      </c>
      <c r="DK23" s="668">
        <f t="shared" si="275"/>
        <v>0</v>
      </c>
      <c r="DL23" s="668">
        <f t="shared" si="275"/>
        <v>0</v>
      </c>
      <c r="DM23" s="668">
        <f t="shared" si="275"/>
        <v>0</v>
      </c>
      <c r="DN23" s="668">
        <f t="shared" si="276"/>
        <v>0</v>
      </c>
      <c r="DO23" s="668">
        <f t="shared" si="276"/>
        <v>0</v>
      </c>
      <c r="DP23" s="668">
        <f t="shared" si="276"/>
        <v>0</v>
      </c>
      <c r="DQ23" s="668">
        <f t="shared" si="276"/>
        <v>0</v>
      </c>
      <c r="DR23" s="668">
        <f t="shared" si="276"/>
        <v>0</v>
      </c>
      <c r="DS23" s="668">
        <f t="shared" si="276"/>
        <v>0</v>
      </c>
      <c r="DT23" s="668">
        <f t="shared" si="276"/>
        <v>0</v>
      </c>
      <c r="DU23" s="668">
        <f t="shared" si="276"/>
        <v>0</v>
      </c>
      <c r="DV23" s="668">
        <f t="shared" si="276"/>
        <v>0</v>
      </c>
      <c r="DW23" s="668">
        <f t="shared" si="276"/>
        <v>0</v>
      </c>
      <c r="DX23" s="668">
        <f t="shared" si="277"/>
        <v>0</v>
      </c>
      <c r="DY23" s="668">
        <f t="shared" si="277"/>
        <v>0</v>
      </c>
      <c r="DZ23" s="668">
        <f t="shared" si="277"/>
        <v>0</v>
      </c>
      <c r="EA23" s="668">
        <f t="shared" si="277"/>
        <v>0</v>
      </c>
      <c r="EB23" s="668">
        <f t="shared" si="277"/>
        <v>0</v>
      </c>
      <c r="EC23" s="668">
        <f t="shared" si="277"/>
        <v>0</v>
      </c>
      <c r="ED23" s="668">
        <f t="shared" si="277"/>
        <v>0</v>
      </c>
      <c r="EE23" s="668">
        <f t="shared" si="277"/>
        <v>0</v>
      </c>
      <c r="EF23" s="668">
        <f t="shared" si="277"/>
        <v>0</v>
      </c>
      <c r="EG23" s="668">
        <f t="shared" si="277"/>
        <v>0</v>
      </c>
      <c r="EH23" s="668">
        <f t="shared" si="278"/>
        <v>0</v>
      </c>
      <c r="EI23" s="668">
        <f t="shared" si="278"/>
        <v>0</v>
      </c>
      <c r="EJ23" s="668">
        <f t="shared" si="278"/>
        <v>0</v>
      </c>
      <c r="EK23" s="668">
        <f t="shared" si="278"/>
        <v>0</v>
      </c>
      <c r="EL23" s="668">
        <f t="shared" si="278"/>
        <v>0</v>
      </c>
      <c r="EM23" s="668">
        <f t="shared" si="278"/>
        <v>0</v>
      </c>
      <c r="EN23" s="668">
        <f t="shared" si="278"/>
        <v>0</v>
      </c>
      <c r="EO23" s="668">
        <f t="shared" si="278"/>
        <v>0</v>
      </c>
      <c r="EP23" s="668">
        <f t="shared" si="278"/>
        <v>0</v>
      </c>
      <c r="EQ23" s="668">
        <f t="shared" si="278"/>
        <v>0</v>
      </c>
      <c r="ER23" s="668">
        <f t="shared" si="279"/>
        <v>0</v>
      </c>
      <c r="ES23" s="668">
        <f t="shared" si="279"/>
        <v>0</v>
      </c>
      <c r="ET23" s="668">
        <f t="shared" si="279"/>
        <v>0</v>
      </c>
      <c r="EU23" s="668">
        <f t="shared" si="279"/>
        <v>0</v>
      </c>
      <c r="EV23" s="668">
        <f t="shared" si="279"/>
        <v>0</v>
      </c>
      <c r="EW23" s="668">
        <f t="shared" si="279"/>
        <v>0</v>
      </c>
      <c r="EX23" s="668">
        <f t="shared" si="279"/>
        <v>0</v>
      </c>
      <c r="EY23" s="668">
        <f t="shared" si="279"/>
        <v>0</v>
      </c>
      <c r="EZ23" s="668">
        <f t="shared" si="279"/>
        <v>0</v>
      </c>
      <c r="FA23" s="668">
        <f t="shared" si="279"/>
        <v>0</v>
      </c>
      <c r="FB23" s="668">
        <f t="shared" si="280"/>
        <v>0</v>
      </c>
      <c r="FC23" s="668">
        <f t="shared" si="280"/>
        <v>0</v>
      </c>
      <c r="FD23" s="668">
        <f t="shared" si="280"/>
        <v>0</v>
      </c>
      <c r="FE23" s="668">
        <f t="shared" si="280"/>
        <v>0</v>
      </c>
      <c r="FF23" s="668">
        <f t="shared" si="280"/>
        <v>0</v>
      </c>
      <c r="FG23" s="668">
        <f t="shared" si="280"/>
        <v>0</v>
      </c>
      <c r="FH23" s="668">
        <f t="shared" si="280"/>
        <v>0</v>
      </c>
      <c r="FI23" s="668">
        <f t="shared" si="280"/>
        <v>0</v>
      </c>
      <c r="FJ23" s="668">
        <f t="shared" si="280"/>
        <v>0</v>
      </c>
      <c r="FK23" s="668">
        <f t="shared" si="280"/>
        <v>0</v>
      </c>
      <c r="FL23" s="668">
        <f t="shared" si="281"/>
        <v>0</v>
      </c>
      <c r="FM23" s="668">
        <f t="shared" si="281"/>
        <v>0</v>
      </c>
      <c r="FN23" s="668">
        <f t="shared" si="281"/>
        <v>0</v>
      </c>
      <c r="FO23" s="668" t="str">
        <f t="shared" si="281"/>
        <v/>
      </c>
      <c r="FP23" s="668" t="str">
        <f t="shared" si="281"/>
        <v/>
      </c>
      <c r="FQ23" s="668" t="str">
        <f t="shared" si="281"/>
        <v/>
      </c>
      <c r="FR23" s="668" t="str">
        <f t="shared" si="281"/>
        <v/>
      </c>
      <c r="FS23" s="668" t="str">
        <f t="shared" si="281"/>
        <v/>
      </c>
      <c r="FT23" s="668" t="str">
        <f t="shared" si="281"/>
        <v/>
      </c>
      <c r="FU23" s="668" t="str">
        <f t="shared" si="281"/>
        <v/>
      </c>
      <c r="FV23" s="668" t="str">
        <f t="shared" si="282"/>
        <v/>
      </c>
      <c r="FW23" s="668" t="str">
        <f t="shared" si="282"/>
        <v/>
      </c>
      <c r="FX23" s="668" t="str">
        <f t="shared" si="282"/>
        <v/>
      </c>
      <c r="FY23" s="668" t="str">
        <f t="shared" si="282"/>
        <v/>
      </c>
      <c r="FZ23" s="668" t="str">
        <f t="shared" si="282"/>
        <v/>
      </c>
      <c r="GA23" s="668" t="str">
        <f t="shared" si="282"/>
        <v/>
      </c>
      <c r="GB23" s="668" t="str">
        <f t="shared" si="282"/>
        <v/>
      </c>
      <c r="GC23" s="668" t="str">
        <f t="shared" si="282"/>
        <v/>
      </c>
      <c r="GD23" s="668" t="str">
        <f t="shared" si="282"/>
        <v/>
      </c>
      <c r="GE23" s="668" t="str">
        <f t="shared" si="282"/>
        <v/>
      </c>
      <c r="GF23" s="669" t="str">
        <f t="shared" si="282"/>
        <v/>
      </c>
      <c r="GG23" s="626"/>
      <c r="GH23" s="649">
        <f t="shared" si="263"/>
        <v>47</v>
      </c>
      <c r="GI23" s="682">
        <f t="shared" ca="1" si="158"/>
        <v>0</v>
      </c>
      <c r="GJ23" s="682">
        <f t="shared" ca="1" si="159"/>
        <v>0</v>
      </c>
      <c r="GK23" s="682">
        <f t="shared" ca="1" si="160"/>
        <v>0</v>
      </c>
      <c r="GL23" s="682">
        <f t="shared" ca="1" si="161"/>
        <v>0</v>
      </c>
      <c r="GM23" s="682">
        <f t="shared" ca="1" si="162"/>
        <v>0</v>
      </c>
      <c r="GN23" s="682">
        <f t="shared" ca="1" si="163"/>
        <v>0</v>
      </c>
      <c r="GO23" s="682">
        <f t="shared" ca="1" si="164"/>
        <v>0</v>
      </c>
      <c r="GP23" s="682">
        <f t="shared" ca="1" si="165"/>
        <v>0</v>
      </c>
      <c r="GQ23" s="682">
        <f t="shared" ca="1" si="166"/>
        <v>0</v>
      </c>
      <c r="GR23" s="682">
        <f t="shared" ca="1" si="167"/>
        <v>0</v>
      </c>
      <c r="GS23" s="682">
        <f t="shared" ca="1" si="168"/>
        <v>0</v>
      </c>
      <c r="GT23" s="682">
        <f t="shared" ca="1" si="169"/>
        <v>0</v>
      </c>
      <c r="GU23" s="682">
        <f t="shared" ca="1" si="170"/>
        <v>0</v>
      </c>
      <c r="GV23" s="682">
        <f t="shared" ca="1" si="171"/>
        <v>0</v>
      </c>
      <c r="GW23" s="682">
        <f t="shared" ca="1" si="172"/>
        <v>0</v>
      </c>
      <c r="GX23" s="682">
        <f t="shared" ca="1" si="173"/>
        <v>0</v>
      </c>
      <c r="GY23" s="682">
        <f t="shared" ca="1" si="174"/>
        <v>0</v>
      </c>
      <c r="GZ23" s="682">
        <f t="shared" ca="1" si="175"/>
        <v>0</v>
      </c>
      <c r="HA23" s="682">
        <f t="shared" ca="1" si="176"/>
        <v>0</v>
      </c>
      <c r="HB23" s="682">
        <f t="shared" ca="1" si="177"/>
        <v>0</v>
      </c>
      <c r="HC23" s="682">
        <f t="shared" ca="1" si="178"/>
        <v>0</v>
      </c>
      <c r="HD23" s="682">
        <f t="shared" ca="1" si="179"/>
        <v>0</v>
      </c>
      <c r="HE23" s="682">
        <f t="shared" ca="1" si="180"/>
        <v>0</v>
      </c>
      <c r="HF23" s="682">
        <f t="shared" ca="1" si="181"/>
        <v>0</v>
      </c>
      <c r="HG23" s="682">
        <f t="shared" ca="1" si="182"/>
        <v>0</v>
      </c>
      <c r="HH23" s="682">
        <f t="shared" ca="1" si="183"/>
        <v>0</v>
      </c>
      <c r="HI23" s="682">
        <f t="shared" ca="1" si="184"/>
        <v>0</v>
      </c>
      <c r="HJ23" s="682">
        <f t="shared" ca="1" si="185"/>
        <v>0</v>
      </c>
      <c r="HK23" s="682">
        <f t="shared" ca="1" si="186"/>
        <v>0</v>
      </c>
      <c r="HL23" s="682">
        <f t="shared" ca="1" si="187"/>
        <v>0</v>
      </c>
      <c r="HM23" s="682">
        <f t="shared" ca="1" si="188"/>
        <v>0</v>
      </c>
      <c r="HN23" s="682">
        <f t="shared" ca="1" si="189"/>
        <v>0</v>
      </c>
      <c r="HO23" s="682">
        <f t="shared" ca="1" si="190"/>
        <v>0</v>
      </c>
      <c r="HP23" s="682">
        <f t="shared" ca="1" si="191"/>
        <v>0</v>
      </c>
      <c r="HQ23" s="682">
        <f t="shared" ca="1" si="192"/>
        <v>0</v>
      </c>
      <c r="HR23" s="682">
        <f t="shared" ca="1" si="193"/>
        <v>0</v>
      </c>
      <c r="HS23" s="682">
        <f t="shared" ca="1" si="194"/>
        <v>0</v>
      </c>
      <c r="HT23" s="682">
        <f t="shared" ca="1" si="195"/>
        <v>0</v>
      </c>
      <c r="HU23" s="682">
        <f t="shared" ca="1" si="196"/>
        <v>0</v>
      </c>
      <c r="HV23" s="682">
        <f t="shared" ca="1" si="197"/>
        <v>0</v>
      </c>
      <c r="HW23" s="682">
        <f t="shared" ca="1" si="198"/>
        <v>0</v>
      </c>
      <c r="HX23" s="682">
        <f t="shared" ca="1" si="199"/>
        <v>0</v>
      </c>
      <c r="HY23" s="682">
        <f t="shared" ca="1" si="200"/>
        <v>0</v>
      </c>
      <c r="HZ23" s="682">
        <f t="shared" ca="1" si="201"/>
        <v>0</v>
      </c>
      <c r="IA23" s="682">
        <f t="shared" ca="1" si="202"/>
        <v>0</v>
      </c>
      <c r="IB23" s="682">
        <f t="shared" ca="1" si="203"/>
        <v>0</v>
      </c>
      <c r="IC23" s="682">
        <f t="shared" ca="1" si="204"/>
        <v>0</v>
      </c>
      <c r="ID23" s="682" t="e">
        <f t="shared" ca="1" si="205"/>
        <v>#DIV/0!</v>
      </c>
      <c r="IE23" s="682" t="e">
        <f t="shared" ca="1" si="206"/>
        <v>#DIV/0!</v>
      </c>
      <c r="IF23" s="682" t="e">
        <f t="shared" ca="1" si="207"/>
        <v>#DIV/0!</v>
      </c>
      <c r="IG23" s="682" t="e">
        <f t="shared" ca="1" si="208"/>
        <v>#DIV/0!</v>
      </c>
      <c r="IH23" s="682" t="e">
        <f t="shared" ca="1" si="209"/>
        <v>#DIV/0!</v>
      </c>
      <c r="II23" s="682" t="e">
        <f t="shared" ca="1" si="210"/>
        <v>#DIV/0!</v>
      </c>
      <c r="IJ23" s="682" t="e">
        <f t="shared" ca="1" si="211"/>
        <v>#DIV/0!</v>
      </c>
      <c r="IK23" s="662" t="e">
        <f t="shared" ca="1" si="212"/>
        <v>#DIV/0!</v>
      </c>
      <c r="IL23" s="662" t="e">
        <f t="shared" ca="1" si="213"/>
        <v>#DIV/0!</v>
      </c>
      <c r="IM23" s="662" t="e">
        <f t="shared" ca="1" si="214"/>
        <v>#DIV/0!</v>
      </c>
      <c r="IN23" s="662" t="e">
        <f t="shared" ca="1" si="215"/>
        <v>#DIV/0!</v>
      </c>
      <c r="IO23" s="662" t="e">
        <f t="shared" ca="1" si="216"/>
        <v>#DIV/0!</v>
      </c>
      <c r="IP23" s="662" t="e">
        <f t="shared" ca="1" si="217"/>
        <v>#DIV/0!</v>
      </c>
      <c r="IQ23" s="662" t="e">
        <f t="shared" ca="1" si="218"/>
        <v>#DIV/0!</v>
      </c>
      <c r="IR23" s="662" t="e">
        <f t="shared" ca="1" si="219"/>
        <v>#DIV/0!</v>
      </c>
      <c r="IS23" s="662" t="e">
        <f t="shared" ca="1" si="220"/>
        <v>#DIV/0!</v>
      </c>
      <c r="IT23" s="662" t="str">
        <f t="shared" ca="1" si="221"/>
        <v/>
      </c>
      <c r="IU23" s="662" t="str">
        <f t="shared" ca="1" si="222"/>
        <v/>
      </c>
      <c r="IV23" s="662" t="str">
        <f t="shared" ca="1" si="223"/>
        <v/>
      </c>
      <c r="IW23" s="662" t="str">
        <f t="shared" ca="1" si="224"/>
        <v/>
      </c>
      <c r="IX23" s="662" t="str">
        <f t="shared" ca="1" si="225"/>
        <v/>
      </c>
      <c r="IY23" s="662" t="str">
        <f t="shared" ca="1" si="226"/>
        <v/>
      </c>
      <c r="IZ23" s="662" t="str">
        <f t="shared" ca="1" si="227"/>
        <v/>
      </c>
      <c r="JA23" s="662" t="str">
        <f t="shared" ca="1" si="228"/>
        <v/>
      </c>
      <c r="JB23" s="662" t="str">
        <f t="shared" ca="1" si="229"/>
        <v/>
      </c>
      <c r="JC23" s="662" t="str">
        <f t="shared" ca="1" si="230"/>
        <v/>
      </c>
      <c r="JD23" s="662" t="str">
        <f t="shared" ca="1" si="231"/>
        <v/>
      </c>
      <c r="JE23" s="662" t="str">
        <f t="shared" ca="1" si="232"/>
        <v/>
      </c>
      <c r="JF23" s="662" t="str">
        <f t="shared" ca="1" si="233"/>
        <v/>
      </c>
      <c r="JG23" s="662" t="str">
        <f t="shared" ca="1" si="234"/>
        <v/>
      </c>
      <c r="JH23" s="662" t="str">
        <f t="shared" ca="1" si="235"/>
        <v/>
      </c>
      <c r="JI23" s="662" t="str">
        <f t="shared" ca="1" si="236"/>
        <v/>
      </c>
      <c r="JJ23" s="662" t="str">
        <f t="shared" ca="1" si="237"/>
        <v/>
      </c>
      <c r="JK23" s="663" t="str">
        <f t="shared" ca="1" si="238"/>
        <v/>
      </c>
      <c r="JL23" s="626"/>
      <c r="JM23" s="649">
        <f t="shared" si="264"/>
        <v>47</v>
      </c>
      <c r="JN23" s="635">
        <f t="shared" si="283"/>
        <v>0</v>
      </c>
      <c r="JO23" s="635">
        <f t="shared" si="283"/>
        <v>0</v>
      </c>
      <c r="JP23" s="635">
        <f t="shared" si="283"/>
        <v>0</v>
      </c>
      <c r="JQ23" s="635">
        <f t="shared" si="283"/>
        <v>0</v>
      </c>
      <c r="JR23" s="635">
        <f t="shared" si="283"/>
        <v>0</v>
      </c>
      <c r="JS23" s="635">
        <f t="shared" si="283"/>
        <v>0</v>
      </c>
      <c r="JT23" s="635">
        <f t="shared" si="283"/>
        <v>0</v>
      </c>
      <c r="JU23" s="635">
        <f t="shared" si="283"/>
        <v>0</v>
      </c>
      <c r="JV23" s="635">
        <f t="shared" si="283"/>
        <v>0</v>
      </c>
      <c r="JW23" s="635">
        <f t="shared" si="283"/>
        <v>0</v>
      </c>
      <c r="JX23" s="635">
        <f t="shared" si="284"/>
        <v>0</v>
      </c>
      <c r="JY23" s="635">
        <f t="shared" si="284"/>
        <v>0</v>
      </c>
      <c r="JZ23" s="635">
        <f t="shared" si="284"/>
        <v>0</v>
      </c>
      <c r="KA23" s="635">
        <f t="shared" si="284"/>
        <v>0</v>
      </c>
      <c r="KB23" s="635">
        <f t="shared" si="284"/>
        <v>0</v>
      </c>
      <c r="KC23" s="635">
        <f t="shared" si="284"/>
        <v>0</v>
      </c>
      <c r="KD23" s="635">
        <f t="shared" si="284"/>
        <v>0</v>
      </c>
      <c r="KE23" s="635">
        <f t="shared" si="284"/>
        <v>0</v>
      </c>
      <c r="KF23" s="635">
        <f t="shared" si="284"/>
        <v>0</v>
      </c>
      <c r="KG23" s="635">
        <f t="shared" si="284"/>
        <v>0</v>
      </c>
      <c r="KH23" s="635">
        <f t="shared" si="285"/>
        <v>0</v>
      </c>
      <c r="KI23" s="635">
        <f t="shared" si="285"/>
        <v>0</v>
      </c>
      <c r="KJ23" s="635">
        <f t="shared" si="285"/>
        <v>0</v>
      </c>
      <c r="KK23" s="635">
        <f t="shared" si="285"/>
        <v>0</v>
      </c>
      <c r="KL23" s="635">
        <f t="shared" si="285"/>
        <v>0</v>
      </c>
      <c r="KM23" s="635">
        <f t="shared" si="285"/>
        <v>0</v>
      </c>
      <c r="KN23" s="635">
        <f t="shared" si="285"/>
        <v>0</v>
      </c>
      <c r="KO23" s="635">
        <f t="shared" si="285"/>
        <v>0</v>
      </c>
      <c r="KP23" s="635">
        <f t="shared" si="285"/>
        <v>0</v>
      </c>
      <c r="KQ23" s="635">
        <f t="shared" si="285"/>
        <v>0</v>
      </c>
      <c r="KR23" s="635">
        <f t="shared" si="286"/>
        <v>0</v>
      </c>
      <c r="KS23" s="635">
        <f t="shared" si="286"/>
        <v>0</v>
      </c>
      <c r="KT23" s="635">
        <f t="shared" si="286"/>
        <v>0</v>
      </c>
      <c r="KU23" s="635">
        <f t="shared" si="286"/>
        <v>0</v>
      </c>
      <c r="KV23" s="635">
        <f t="shared" si="286"/>
        <v>0</v>
      </c>
      <c r="KW23" s="635">
        <f t="shared" si="286"/>
        <v>0</v>
      </c>
      <c r="KX23" s="635">
        <f t="shared" si="286"/>
        <v>0</v>
      </c>
      <c r="KY23" s="635">
        <f t="shared" si="286"/>
        <v>0</v>
      </c>
      <c r="KZ23" s="635">
        <f t="shared" si="286"/>
        <v>0</v>
      </c>
      <c r="LA23" s="635">
        <f t="shared" si="286"/>
        <v>0</v>
      </c>
      <c r="LB23" s="635">
        <f t="shared" si="287"/>
        <v>0</v>
      </c>
      <c r="LC23" s="635">
        <f t="shared" si="287"/>
        <v>0</v>
      </c>
      <c r="LD23" s="635">
        <f t="shared" si="287"/>
        <v>0</v>
      </c>
      <c r="LE23" s="635">
        <f t="shared" si="287"/>
        <v>0</v>
      </c>
      <c r="LF23" s="635">
        <f t="shared" si="287"/>
        <v>0</v>
      </c>
      <c r="LG23" s="635">
        <f t="shared" si="287"/>
        <v>0</v>
      </c>
      <c r="LH23" s="635">
        <f t="shared" si="287"/>
        <v>0</v>
      </c>
      <c r="LI23" s="635" t="e">
        <f t="shared" si="287"/>
        <v>#DIV/0!</v>
      </c>
      <c r="LJ23" s="635" t="e">
        <f t="shared" si="287"/>
        <v>#DIV/0!</v>
      </c>
      <c r="LK23" s="635" t="e">
        <f t="shared" si="287"/>
        <v>#DIV/0!</v>
      </c>
      <c r="LL23" s="635" t="e">
        <f t="shared" si="288"/>
        <v>#DIV/0!</v>
      </c>
      <c r="LM23" s="635" t="e">
        <f t="shared" si="288"/>
        <v>#DIV/0!</v>
      </c>
      <c r="LN23" s="635" t="e">
        <f t="shared" si="288"/>
        <v>#DIV/0!</v>
      </c>
      <c r="LO23" s="635" t="e">
        <f t="shared" si="288"/>
        <v>#DIV/0!</v>
      </c>
      <c r="LP23" s="635" t="e">
        <f t="shared" si="288"/>
        <v>#DIV/0!</v>
      </c>
      <c r="LQ23" s="635" t="e">
        <f t="shared" si="288"/>
        <v>#DIV/0!</v>
      </c>
      <c r="LR23" s="635" t="e">
        <f t="shared" si="288"/>
        <v>#DIV/0!</v>
      </c>
      <c r="LS23" s="635" t="e">
        <f t="shared" si="288"/>
        <v>#DIV/0!</v>
      </c>
      <c r="LT23" s="635" t="e">
        <f t="shared" si="288"/>
        <v>#DIV/0!</v>
      </c>
      <c r="LU23" s="635" t="e">
        <f t="shared" si="288"/>
        <v>#DIV/0!</v>
      </c>
      <c r="LV23" s="635" t="e">
        <f t="shared" si="289"/>
        <v>#DIV/0!</v>
      </c>
      <c r="LW23" s="635" t="e">
        <f t="shared" si="289"/>
        <v>#DIV/0!</v>
      </c>
      <c r="LX23" s="635" t="e">
        <f t="shared" si="289"/>
        <v>#DIV/0!</v>
      </c>
      <c r="LY23" s="635" t="str">
        <f t="shared" si="289"/>
        <v/>
      </c>
      <c r="LZ23" s="635" t="str">
        <f t="shared" si="289"/>
        <v/>
      </c>
      <c r="MA23" s="635" t="str">
        <f t="shared" si="289"/>
        <v/>
      </c>
      <c r="MB23" s="635" t="str">
        <f t="shared" si="289"/>
        <v/>
      </c>
      <c r="MC23" s="635" t="str">
        <f t="shared" si="289"/>
        <v/>
      </c>
      <c r="MD23" s="635" t="str">
        <f t="shared" si="289"/>
        <v/>
      </c>
      <c r="ME23" s="635" t="str">
        <f t="shared" si="289"/>
        <v/>
      </c>
      <c r="MF23" s="635" t="str">
        <f t="shared" si="290"/>
        <v/>
      </c>
      <c r="MG23" s="635" t="str">
        <f t="shared" si="290"/>
        <v/>
      </c>
      <c r="MH23" s="635" t="str">
        <f t="shared" si="290"/>
        <v/>
      </c>
      <c r="MI23" s="635" t="str">
        <f t="shared" si="290"/>
        <v/>
      </c>
      <c r="MJ23" s="635" t="str">
        <f t="shared" si="290"/>
        <v/>
      </c>
      <c r="MK23" s="635" t="str">
        <f t="shared" si="290"/>
        <v/>
      </c>
      <c r="ML23" s="635" t="str">
        <f t="shared" si="290"/>
        <v/>
      </c>
      <c r="MM23" s="635" t="str">
        <f t="shared" si="290"/>
        <v/>
      </c>
      <c r="MN23" s="635" t="str">
        <f t="shared" si="290"/>
        <v/>
      </c>
      <c r="MO23" s="635" t="str">
        <f t="shared" si="290"/>
        <v/>
      </c>
      <c r="MP23" s="636" t="str">
        <f t="shared" si="290"/>
        <v/>
      </c>
      <c r="MQ23" s="626"/>
      <c r="MR23" s="565">
        <f t="shared" si="269"/>
        <v>16</v>
      </c>
      <c r="MS23" s="622" t="e">
        <f ca="1">+SUMPRODUCT(OFFSET(MU23,0,$MR23):OFFSET(MU23,MU23-1,$MR23),OFFSET($O23,0,0):OFFSET($O23,MU23-1,0))</f>
        <v>#DIV/0!</v>
      </c>
      <c r="MU23" s="568">
        <f t="shared" si="265"/>
        <v>47</v>
      </c>
      <c r="MV23" s="691" t="e">
        <f t="shared" ca="1" si="291"/>
        <v>#DIV/0!</v>
      </c>
      <c r="MW23" s="691" t="e">
        <f t="shared" ca="1" si="291"/>
        <v>#DIV/0!</v>
      </c>
      <c r="MX23" s="691" t="e">
        <f t="shared" ca="1" si="291"/>
        <v>#DIV/0!</v>
      </c>
      <c r="MY23" s="691" t="e">
        <f t="shared" ca="1" si="291"/>
        <v>#DIV/0!</v>
      </c>
      <c r="MZ23" s="691" t="e">
        <f t="shared" ca="1" si="291"/>
        <v>#DIV/0!</v>
      </c>
      <c r="NA23" s="691" t="e">
        <f t="shared" ca="1" si="291"/>
        <v>#DIV/0!</v>
      </c>
      <c r="NB23" s="691" t="e">
        <f t="shared" ca="1" si="291"/>
        <v>#DIV/0!</v>
      </c>
      <c r="NC23" s="691" t="e">
        <f t="shared" ca="1" si="291"/>
        <v>#DIV/0!</v>
      </c>
      <c r="ND23" s="691" t="e">
        <f t="shared" ca="1" si="291"/>
        <v>#DIV/0!</v>
      </c>
      <c r="NE23" s="691" t="e">
        <f t="shared" ca="1" si="291"/>
        <v>#DIV/0!</v>
      </c>
      <c r="NF23" s="691" t="e">
        <f t="shared" ca="1" si="292"/>
        <v>#DIV/0!</v>
      </c>
      <c r="NG23" s="691" t="e">
        <f t="shared" ca="1" si="292"/>
        <v>#DIV/0!</v>
      </c>
      <c r="NH23" s="691" t="e">
        <f t="shared" ca="1" si="292"/>
        <v>#DIV/0!</v>
      </c>
      <c r="NI23" s="691" t="e">
        <f t="shared" ca="1" si="292"/>
        <v>#DIV/0!</v>
      </c>
      <c r="NJ23" s="691" t="e">
        <f t="shared" ca="1" si="292"/>
        <v>#DIV/0!</v>
      </c>
      <c r="NK23" s="691" t="e">
        <f t="shared" ca="1" si="292"/>
        <v>#DIV/0!</v>
      </c>
      <c r="NL23" s="691" t="str">
        <f t="shared" ca="1" si="292"/>
        <v/>
      </c>
      <c r="NM23" s="691" t="str">
        <f t="shared" ca="1" si="292"/>
        <v/>
      </c>
      <c r="NN23" s="691" t="str">
        <f t="shared" ca="1" si="292"/>
        <v/>
      </c>
      <c r="NO23" s="691" t="str">
        <f t="shared" ca="1" si="292"/>
        <v/>
      </c>
      <c r="NP23" s="691" t="str">
        <f t="shared" ca="1" si="293"/>
        <v/>
      </c>
      <c r="NQ23" s="691" t="str">
        <f t="shared" ca="1" si="293"/>
        <v/>
      </c>
      <c r="NR23" s="691" t="str">
        <f t="shared" ca="1" si="293"/>
        <v/>
      </c>
      <c r="NS23" s="691" t="str">
        <f t="shared" ca="1" si="293"/>
        <v/>
      </c>
      <c r="NT23" s="691" t="str">
        <f t="shared" ca="1" si="293"/>
        <v/>
      </c>
      <c r="NU23" s="691" t="str">
        <f t="shared" ca="1" si="293"/>
        <v/>
      </c>
      <c r="NV23" s="691" t="str">
        <f t="shared" ca="1" si="293"/>
        <v/>
      </c>
      <c r="NW23" s="691" t="str">
        <f t="shared" ca="1" si="293"/>
        <v/>
      </c>
      <c r="NX23" s="691" t="str">
        <f t="shared" ca="1" si="293"/>
        <v/>
      </c>
      <c r="NY23" s="691" t="str">
        <f t="shared" ca="1" si="293"/>
        <v/>
      </c>
      <c r="NZ23" s="691" t="str">
        <f t="shared" ca="1" si="294"/>
        <v/>
      </c>
      <c r="OA23" s="691" t="str">
        <f t="shared" ca="1" si="294"/>
        <v/>
      </c>
      <c r="OB23" s="691" t="str">
        <f t="shared" ca="1" si="294"/>
        <v/>
      </c>
      <c r="OC23" s="691" t="str">
        <f t="shared" ca="1" si="294"/>
        <v/>
      </c>
      <c r="OD23" s="691" t="str">
        <f t="shared" ca="1" si="294"/>
        <v/>
      </c>
      <c r="OE23" s="691" t="str">
        <f t="shared" ca="1" si="294"/>
        <v/>
      </c>
      <c r="OF23" s="691" t="str">
        <f t="shared" ca="1" si="294"/>
        <v/>
      </c>
      <c r="OG23" s="691" t="str">
        <f t="shared" ca="1" si="294"/>
        <v/>
      </c>
      <c r="OH23" s="691" t="str">
        <f t="shared" ca="1" si="294"/>
        <v/>
      </c>
      <c r="OI23" s="691" t="str">
        <f t="shared" ca="1" si="294"/>
        <v/>
      </c>
      <c r="OJ23" s="691" t="str">
        <f t="shared" ca="1" si="295"/>
        <v/>
      </c>
      <c r="OK23" s="691" t="str">
        <f t="shared" ca="1" si="295"/>
        <v/>
      </c>
      <c r="OL23" s="691" t="str">
        <f t="shared" ca="1" si="295"/>
        <v/>
      </c>
      <c r="OM23" s="691" t="str">
        <f t="shared" ca="1" si="295"/>
        <v/>
      </c>
      <c r="ON23" s="691" t="str">
        <f t="shared" ca="1" si="295"/>
        <v/>
      </c>
      <c r="OO23" s="691" t="str">
        <f t="shared" ca="1" si="295"/>
        <v/>
      </c>
      <c r="OP23" s="691" t="str">
        <f t="shared" ca="1" si="295"/>
        <v/>
      </c>
      <c r="OQ23" s="691" t="str">
        <f t="shared" ca="1" si="295"/>
        <v/>
      </c>
      <c r="OR23" s="691" t="str">
        <f t="shared" ca="1" si="295"/>
        <v/>
      </c>
      <c r="OS23" s="691" t="str">
        <f t="shared" ca="1" si="295"/>
        <v/>
      </c>
      <c r="OT23" s="691" t="str">
        <f t="shared" ca="1" si="296"/>
        <v/>
      </c>
      <c r="OU23" s="691" t="str">
        <f t="shared" ca="1" si="296"/>
        <v/>
      </c>
      <c r="OV23" s="691" t="str">
        <f t="shared" ca="1" si="296"/>
        <v/>
      </c>
      <c r="OW23" s="691" t="str">
        <f t="shared" ca="1" si="296"/>
        <v/>
      </c>
      <c r="OX23" s="691" t="str">
        <f t="shared" ca="1" si="296"/>
        <v/>
      </c>
      <c r="OY23" s="691" t="str">
        <f t="shared" ca="1" si="296"/>
        <v/>
      </c>
      <c r="OZ23" s="691" t="str">
        <f t="shared" ca="1" si="296"/>
        <v/>
      </c>
      <c r="PA23" s="691" t="str">
        <f t="shared" ca="1" si="296"/>
        <v/>
      </c>
      <c r="PB23" s="691" t="str">
        <f t="shared" ca="1" si="296"/>
        <v/>
      </c>
      <c r="PC23" s="691" t="str">
        <f t="shared" ca="1" si="296"/>
        <v/>
      </c>
      <c r="PD23" s="691" t="str">
        <f t="shared" ca="1" si="297"/>
        <v/>
      </c>
      <c r="PE23" s="691" t="str">
        <f t="shared" ca="1" si="297"/>
        <v/>
      </c>
      <c r="PF23" s="691" t="str">
        <f t="shared" ca="1" si="297"/>
        <v/>
      </c>
      <c r="PG23" s="691" t="e">
        <f t="shared" ca="1" si="297"/>
        <v>#VALUE!</v>
      </c>
      <c r="PH23" s="691" t="e">
        <f t="shared" ca="1" si="297"/>
        <v>#VALUE!</v>
      </c>
      <c r="PI23" s="691" t="e">
        <f t="shared" ca="1" si="297"/>
        <v>#VALUE!</v>
      </c>
      <c r="PJ23" s="691" t="e">
        <f t="shared" ca="1" si="297"/>
        <v>#VALUE!</v>
      </c>
      <c r="PK23" s="691" t="e">
        <f t="shared" ca="1" si="297"/>
        <v>#VALUE!</v>
      </c>
      <c r="PL23" s="691" t="e">
        <f t="shared" ca="1" si="297"/>
        <v>#VALUE!</v>
      </c>
      <c r="PM23" s="691" t="e">
        <f t="shared" ca="1" si="297"/>
        <v>#VALUE!</v>
      </c>
      <c r="PN23" s="691" t="e">
        <f t="shared" ca="1" si="298"/>
        <v>#VALUE!</v>
      </c>
      <c r="PO23" s="691" t="e">
        <f t="shared" ca="1" si="298"/>
        <v>#VALUE!</v>
      </c>
      <c r="PP23" s="691" t="e">
        <f t="shared" ca="1" si="298"/>
        <v>#VALUE!</v>
      </c>
      <c r="PQ23" s="691" t="e">
        <f t="shared" ca="1" si="298"/>
        <v>#VALUE!</v>
      </c>
      <c r="PR23" s="691" t="e">
        <f t="shared" ca="1" si="298"/>
        <v>#VALUE!</v>
      </c>
      <c r="PS23" s="691" t="e">
        <f t="shared" ca="1" si="298"/>
        <v>#VALUE!</v>
      </c>
      <c r="PT23" s="691" t="e">
        <f t="shared" ca="1" si="298"/>
        <v>#VALUE!</v>
      </c>
      <c r="PU23" s="691" t="e">
        <f t="shared" ca="1" si="298"/>
        <v>#VALUE!</v>
      </c>
      <c r="PV23" s="691" t="e">
        <f t="shared" ca="1" si="298"/>
        <v>#VALUE!</v>
      </c>
      <c r="PW23" s="691" t="e">
        <f t="shared" ca="1" si="298"/>
        <v>#VALUE!</v>
      </c>
      <c r="PX23" s="691" t="e">
        <f t="shared" ca="1" si="298"/>
        <v>#VALUE!</v>
      </c>
      <c r="PY23" s="690"/>
      <c r="PZ23" s="690"/>
      <c r="QA23" s="690"/>
      <c r="QB23" s="690"/>
      <c r="QC23" s="690"/>
      <c r="QD23" s="690"/>
      <c r="QE23" s="690"/>
      <c r="QF23" s="690"/>
      <c r="QG23" s="575"/>
      <c r="QH23" s="575"/>
      <c r="QI23" s="575"/>
      <c r="QJ23" s="575"/>
      <c r="QK23" s="575"/>
      <c r="QL23" s="575"/>
      <c r="QM23" s="575"/>
      <c r="QN23" s="575"/>
      <c r="QO23" s="575"/>
      <c r="QP23" s="575"/>
      <c r="QQ23" s="575"/>
    </row>
    <row r="24" spans="1:459">
      <c r="A24" s="632">
        <f t="shared" si="266"/>
        <v>17</v>
      </c>
      <c r="B24" s="633">
        <f>+'User Entries'!G94</f>
        <v>0</v>
      </c>
      <c r="C24" s="633">
        <f t="shared" si="267"/>
        <v>0</v>
      </c>
      <c r="D24" s="759" t="e">
        <f>SUM($E$8:E24)</f>
        <v>#DIV/0!</v>
      </c>
      <c r="E24" s="759" t="e">
        <f t="shared" si="145"/>
        <v>#DIV/0!</v>
      </c>
      <c r="F24" s="627"/>
      <c r="G24" s="765"/>
      <c r="H24" s="622">
        <f t="shared" si="270"/>
        <v>46</v>
      </c>
      <c r="I24" s="632">
        <f t="shared" si="255"/>
        <v>17</v>
      </c>
      <c r="J24" s="640">
        <f>+'User Entries'!$F94</f>
        <v>0</v>
      </c>
      <c r="K24" s="640">
        <f>+'User Entries'!$J94</f>
        <v>0</v>
      </c>
      <c r="L24" s="676" t="e">
        <f t="shared" si="256"/>
        <v>#DIV/0!</v>
      </c>
      <c r="M24" s="656" t="str">
        <f>IFERROR(Summary_AttrorTotal!A34,"")</f>
        <v>2003 Q1</v>
      </c>
      <c r="N24" s="634">
        <f>+IFERROR((Summary_AttrorTotal!H34)*1000,0)</f>
        <v>2042166</v>
      </c>
      <c r="O24" s="634">
        <f>+IFERROR((Summary_AttrorTotal!S34-Summary_AttrorTotal!H34)*1000,0)</f>
        <v>0</v>
      </c>
      <c r="P24" s="634" t="e">
        <f t="shared" ca="1" si="146"/>
        <v>#DIV/0!</v>
      </c>
      <c r="Q24" s="634">
        <f>IFERROR(Summary_AttrorTotal!J34*1000,0)</f>
        <v>2042166</v>
      </c>
      <c r="R24" s="634" t="e">
        <f t="shared" ca="1" si="257"/>
        <v>#DIV/0!</v>
      </c>
      <c r="S24" s="634">
        <f>+IFERROR((Summary_AttrorTotal!S34-Summary_AttrorTotal!J34)*1000,0)</f>
        <v>0</v>
      </c>
      <c r="T24" s="634" t="e">
        <f t="shared" ca="1" si="258"/>
        <v>#DIV/0!</v>
      </c>
      <c r="U24" s="639"/>
      <c r="V24" s="634" t="e">
        <f t="shared" ca="1" si="259"/>
        <v>#DIV/0!</v>
      </c>
      <c r="W24" s="575" t="e">
        <f t="shared" ca="1" si="260"/>
        <v>#DIV/0!</v>
      </c>
      <c r="X24" s="649">
        <f t="shared" si="268"/>
        <v>46</v>
      </c>
      <c r="Y24" s="628">
        <f t="shared" si="147"/>
        <v>0</v>
      </c>
      <c r="Z24" s="628">
        <f t="shared" si="147"/>
        <v>0</v>
      </c>
      <c r="AA24" s="628">
        <f t="shared" si="300"/>
        <v>0</v>
      </c>
      <c r="AB24" s="628">
        <f t="shared" si="300"/>
        <v>0</v>
      </c>
      <c r="AC24" s="628">
        <f t="shared" si="300"/>
        <v>0</v>
      </c>
      <c r="AD24" s="628">
        <f t="shared" si="300"/>
        <v>0</v>
      </c>
      <c r="AE24" s="628">
        <f t="shared" si="300"/>
        <v>0</v>
      </c>
      <c r="AF24" s="628">
        <f t="shared" si="300"/>
        <v>0</v>
      </c>
      <c r="AG24" s="628">
        <f t="shared" si="300"/>
        <v>0</v>
      </c>
      <c r="AH24" s="628">
        <f t="shared" si="300"/>
        <v>0</v>
      </c>
      <c r="AI24" s="628">
        <f t="shared" si="300"/>
        <v>0</v>
      </c>
      <c r="AJ24" s="628">
        <f t="shared" si="300"/>
        <v>0</v>
      </c>
      <c r="AK24" s="628">
        <f t="shared" si="300"/>
        <v>0</v>
      </c>
      <c r="AL24" s="628">
        <f t="shared" si="300"/>
        <v>0</v>
      </c>
      <c r="AM24" s="628">
        <f t="shared" si="300"/>
        <v>0</v>
      </c>
      <c r="AN24" s="628">
        <f t="shared" si="300"/>
        <v>0</v>
      </c>
      <c r="AO24" s="628">
        <f t="shared" si="300"/>
        <v>0</v>
      </c>
      <c r="AP24" s="628">
        <f t="shared" si="300"/>
        <v>0</v>
      </c>
      <c r="AQ24" s="628">
        <f t="shared" si="300"/>
        <v>0</v>
      </c>
      <c r="AR24" s="628">
        <f t="shared" si="300"/>
        <v>0</v>
      </c>
      <c r="AS24" s="628">
        <f t="shared" si="300"/>
        <v>0</v>
      </c>
      <c r="AT24" s="628">
        <f t="shared" si="300"/>
        <v>0</v>
      </c>
      <c r="AU24" s="628">
        <f t="shared" si="300"/>
        <v>0</v>
      </c>
      <c r="AV24" s="628">
        <f t="shared" si="300"/>
        <v>0</v>
      </c>
      <c r="AW24" s="628">
        <f t="shared" si="300"/>
        <v>0</v>
      </c>
      <c r="AX24" s="628">
        <f t="shared" si="300"/>
        <v>0</v>
      </c>
      <c r="AY24" s="628">
        <f t="shared" si="300"/>
        <v>0</v>
      </c>
      <c r="AZ24" s="628">
        <f t="shared" si="300"/>
        <v>0</v>
      </c>
      <c r="BA24" s="628">
        <f t="shared" si="300"/>
        <v>0</v>
      </c>
      <c r="BB24" s="628">
        <f t="shared" si="300"/>
        <v>0</v>
      </c>
      <c r="BC24" s="628">
        <f t="shared" si="300"/>
        <v>0</v>
      </c>
      <c r="BD24" s="628">
        <f t="shared" si="300"/>
        <v>0</v>
      </c>
      <c r="BE24" s="628">
        <f t="shared" si="300"/>
        <v>0</v>
      </c>
      <c r="BF24" s="628">
        <f t="shared" si="300"/>
        <v>0</v>
      </c>
      <c r="BG24" s="628">
        <f t="shared" si="300"/>
        <v>0</v>
      </c>
      <c r="BH24" s="628">
        <f t="shared" si="300"/>
        <v>0</v>
      </c>
      <c r="BI24" s="628">
        <f t="shared" si="300"/>
        <v>0</v>
      </c>
      <c r="BJ24" s="628">
        <f t="shared" si="300"/>
        <v>0</v>
      </c>
      <c r="BK24" s="628">
        <f t="shared" si="300"/>
        <v>0</v>
      </c>
      <c r="BL24" s="628">
        <f t="shared" si="300"/>
        <v>0</v>
      </c>
      <c r="BM24" s="628">
        <f t="shared" si="300"/>
        <v>0</v>
      </c>
      <c r="BN24" s="628">
        <f t="shared" si="300"/>
        <v>0</v>
      </c>
      <c r="BO24" s="628">
        <f t="shared" si="300"/>
        <v>0</v>
      </c>
      <c r="BP24" s="628">
        <f t="shared" si="300"/>
        <v>0</v>
      </c>
      <c r="BQ24" s="628">
        <f t="shared" si="300"/>
        <v>0</v>
      </c>
      <c r="BR24" s="628">
        <f t="shared" si="300"/>
        <v>0</v>
      </c>
      <c r="BS24" s="628">
        <f t="shared" si="300"/>
        <v>0</v>
      </c>
      <c r="BT24" s="628">
        <f t="shared" si="300"/>
        <v>0</v>
      </c>
      <c r="BU24" s="628">
        <f t="shared" si="300"/>
        <v>0</v>
      </c>
      <c r="BV24" s="628">
        <f t="shared" si="300"/>
        <v>0</v>
      </c>
      <c r="BW24" s="628">
        <f t="shared" si="300"/>
        <v>0</v>
      </c>
      <c r="BX24" s="628">
        <f t="shared" si="300"/>
        <v>0</v>
      </c>
      <c r="BY24" s="628">
        <f t="shared" si="300"/>
        <v>0</v>
      </c>
      <c r="BZ24" s="628">
        <f t="shared" si="300"/>
        <v>0</v>
      </c>
      <c r="CA24" s="628">
        <f t="shared" si="300"/>
        <v>0</v>
      </c>
      <c r="CB24" s="628">
        <f t="shared" si="300"/>
        <v>0</v>
      </c>
      <c r="CC24" s="628">
        <f t="shared" si="300"/>
        <v>0</v>
      </c>
      <c r="CD24" s="628">
        <f t="shared" si="300"/>
        <v>0</v>
      </c>
      <c r="CE24" s="628">
        <f t="shared" si="300"/>
        <v>0</v>
      </c>
      <c r="CF24" s="628">
        <f t="shared" si="300"/>
        <v>0</v>
      </c>
      <c r="CG24" s="628">
        <f t="shared" si="300"/>
        <v>0</v>
      </c>
      <c r="CH24" s="628">
        <f t="shared" si="300"/>
        <v>0</v>
      </c>
      <c r="CI24" s="628">
        <f t="shared" si="300"/>
        <v>0</v>
      </c>
      <c r="CJ24" s="628" t="str">
        <f t="shared" si="300"/>
        <v/>
      </c>
      <c r="CK24" s="628" t="str">
        <f t="shared" si="300"/>
        <v/>
      </c>
      <c r="CL24" s="628" t="str">
        <f t="shared" ref="CL24:DA27" si="301">+IF(OR(CL$7="",$X24=""),"",IF($X24-CL$7&lt;=-1,IF(AND($X24&gt;=MATCH(100%,$D$8:$D$87,0),CL$7=$X24+1),100%,IFERROR(VLOOKUP(CL$7,$A$8:$E$87,5,FALSE)/(1-VLOOKUP($X24,$A$8:$E$87,4,FALSE)),0)),0))</f>
        <v/>
      </c>
      <c r="CM24" s="628" t="str">
        <f t="shared" si="301"/>
        <v/>
      </c>
      <c r="CN24" s="628" t="str">
        <f t="shared" si="301"/>
        <v/>
      </c>
      <c r="CO24" s="628" t="str">
        <f t="shared" si="301"/>
        <v/>
      </c>
      <c r="CP24" s="628" t="str">
        <f t="shared" si="301"/>
        <v/>
      </c>
      <c r="CQ24" s="628" t="str">
        <f t="shared" si="301"/>
        <v/>
      </c>
      <c r="CR24" s="628" t="str">
        <f t="shared" si="301"/>
        <v/>
      </c>
      <c r="CS24" s="628" t="str">
        <f t="shared" si="301"/>
        <v/>
      </c>
      <c r="CT24" s="628" t="str">
        <f t="shared" si="301"/>
        <v/>
      </c>
      <c r="CU24" s="628" t="str">
        <f t="shared" si="301"/>
        <v/>
      </c>
      <c r="CV24" s="628" t="str">
        <f t="shared" si="301"/>
        <v/>
      </c>
      <c r="CW24" s="628" t="str">
        <f t="shared" si="301"/>
        <v/>
      </c>
      <c r="CX24" s="628" t="str">
        <f t="shared" si="301"/>
        <v/>
      </c>
      <c r="CY24" s="628" t="str">
        <f t="shared" si="301"/>
        <v/>
      </c>
      <c r="CZ24" s="628" t="str">
        <f t="shared" si="301"/>
        <v/>
      </c>
      <c r="DA24" s="629" t="str">
        <f t="shared" si="301"/>
        <v/>
      </c>
      <c r="DB24" s="642"/>
      <c r="DC24" s="649">
        <f t="shared" si="262"/>
        <v>46</v>
      </c>
      <c r="DD24" s="668">
        <f t="shared" si="275"/>
        <v>0</v>
      </c>
      <c r="DE24" s="668">
        <f t="shared" si="275"/>
        <v>0</v>
      </c>
      <c r="DF24" s="668">
        <f t="shared" si="275"/>
        <v>0</v>
      </c>
      <c r="DG24" s="668">
        <f t="shared" si="275"/>
        <v>0</v>
      </c>
      <c r="DH24" s="668">
        <f t="shared" si="275"/>
        <v>0</v>
      </c>
      <c r="DI24" s="668">
        <f t="shared" si="275"/>
        <v>0</v>
      </c>
      <c r="DJ24" s="668">
        <f t="shared" si="275"/>
        <v>0</v>
      </c>
      <c r="DK24" s="668">
        <f t="shared" si="275"/>
        <v>0</v>
      </c>
      <c r="DL24" s="668">
        <f t="shared" si="275"/>
        <v>0</v>
      </c>
      <c r="DM24" s="668">
        <f t="shared" si="275"/>
        <v>0</v>
      </c>
      <c r="DN24" s="668">
        <f t="shared" si="276"/>
        <v>0</v>
      </c>
      <c r="DO24" s="668">
        <f t="shared" si="276"/>
        <v>0</v>
      </c>
      <c r="DP24" s="668">
        <f t="shared" si="276"/>
        <v>0</v>
      </c>
      <c r="DQ24" s="668">
        <f t="shared" si="276"/>
        <v>0</v>
      </c>
      <c r="DR24" s="668">
        <f t="shared" si="276"/>
        <v>0</v>
      </c>
      <c r="DS24" s="668">
        <f t="shared" si="276"/>
        <v>0</v>
      </c>
      <c r="DT24" s="668">
        <f t="shared" si="276"/>
        <v>0</v>
      </c>
      <c r="DU24" s="668">
        <f t="shared" si="276"/>
        <v>0</v>
      </c>
      <c r="DV24" s="668">
        <f t="shared" si="276"/>
        <v>0</v>
      </c>
      <c r="DW24" s="668">
        <f t="shared" si="276"/>
        <v>0</v>
      </c>
      <c r="DX24" s="668">
        <f t="shared" si="277"/>
        <v>0</v>
      </c>
      <c r="DY24" s="668">
        <f t="shared" si="277"/>
        <v>0</v>
      </c>
      <c r="DZ24" s="668">
        <f t="shared" si="277"/>
        <v>0</v>
      </c>
      <c r="EA24" s="668">
        <f t="shared" si="277"/>
        <v>0</v>
      </c>
      <c r="EB24" s="668">
        <f t="shared" si="277"/>
        <v>0</v>
      </c>
      <c r="EC24" s="668">
        <f t="shared" si="277"/>
        <v>0</v>
      </c>
      <c r="ED24" s="668">
        <f t="shared" si="277"/>
        <v>0</v>
      </c>
      <c r="EE24" s="668">
        <f t="shared" si="277"/>
        <v>0</v>
      </c>
      <c r="EF24" s="668">
        <f t="shared" si="277"/>
        <v>0</v>
      </c>
      <c r="EG24" s="668">
        <f t="shared" si="277"/>
        <v>0</v>
      </c>
      <c r="EH24" s="668">
        <f t="shared" si="278"/>
        <v>0</v>
      </c>
      <c r="EI24" s="668">
        <f t="shared" si="278"/>
        <v>0</v>
      </c>
      <c r="EJ24" s="668">
        <f t="shared" si="278"/>
        <v>0</v>
      </c>
      <c r="EK24" s="668">
        <f t="shared" si="278"/>
        <v>0</v>
      </c>
      <c r="EL24" s="668">
        <f t="shared" si="278"/>
        <v>0</v>
      </c>
      <c r="EM24" s="668">
        <f t="shared" si="278"/>
        <v>0</v>
      </c>
      <c r="EN24" s="668">
        <f t="shared" si="278"/>
        <v>0</v>
      </c>
      <c r="EO24" s="668">
        <f t="shared" si="278"/>
        <v>0</v>
      </c>
      <c r="EP24" s="668">
        <f t="shared" si="278"/>
        <v>0</v>
      </c>
      <c r="EQ24" s="668">
        <f t="shared" si="278"/>
        <v>0</v>
      </c>
      <c r="ER24" s="668">
        <f t="shared" si="279"/>
        <v>0</v>
      </c>
      <c r="ES24" s="668">
        <f t="shared" si="279"/>
        <v>0</v>
      </c>
      <c r="ET24" s="668">
        <f t="shared" si="279"/>
        <v>0</v>
      </c>
      <c r="EU24" s="668">
        <f t="shared" si="279"/>
        <v>0</v>
      </c>
      <c r="EV24" s="668">
        <f t="shared" si="279"/>
        <v>0</v>
      </c>
      <c r="EW24" s="668">
        <f t="shared" si="279"/>
        <v>0</v>
      </c>
      <c r="EX24" s="668">
        <f t="shared" si="279"/>
        <v>0</v>
      </c>
      <c r="EY24" s="668">
        <f t="shared" si="279"/>
        <v>0</v>
      </c>
      <c r="EZ24" s="668">
        <f t="shared" si="279"/>
        <v>0</v>
      </c>
      <c r="FA24" s="668">
        <f t="shared" si="279"/>
        <v>0</v>
      </c>
      <c r="FB24" s="668">
        <f t="shared" si="280"/>
        <v>0</v>
      </c>
      <c r="FC24" s="668">
        <f t="shared" si="280"/>
        <v>0</v>
      </c>
      <c r="FD24" s="668">
        <f t="shared" si="280"/>
        <v>0</v>
      </c>
      <c r="FE24" s="668">
        <f t="shared" si="280"/>
        <v>0</v>
      </c>
      <c r="FF24" s="668">
        <f t="shared" si="280"/>
        <v>0</v>
      </c>
      <c r="FG24" s="668">
        <f t="shared" si="280"/>
        <v>0</v>
      </c>
      <c r="FH24" s="668">
        <f t="shared" si="280"/>
        <v>0</v>
      </c>
      <c r="FI24" s="668">
        <f t="shared" si="280"/>
        <v>0</v>
      </c>
      <c r="FJ24" s="668">
        <f t="shared" si="280"/>
        <v>0</v>
      </c>
      <c r="FK24" s="668">
        <f t="shared" si="280"/>
        <v>0</v>
      </c>
      <c r="FL24" s="668">
        <f t="shared" si="281"/>
        <v>0</v>
      </c>
      <c r="FM24" s="668">
        <f t="shared" si="281"/>
        <v>0</v>
      </c>
      <c r="FN24" s="668">
        <f t="shared" si="281"/>
        <v>0</v>
      </c>
      <c r="FO24" s="668" t="str">
        <f t="shared" si="281"/>
        <v/>
      </c>
      <c r="FP24" s="668" t="str">
        <f t="shared" si="281"/>
        <v/>
      </c>
      <c r="FQ24" s="668" t="str">
        <f t="shared" si="281"/>
        <v/>
      </c>
      <c r="FR24" s="668" t="str">
        <f t="shared" si="281"/>
        <v/>
      </c>
      <c r="FS24" s="668" t="str">
        <f t="shared" si="281"/>
        <v/>
      </c>
      <c r="FT24" s="668" t="str">
        <f t="shared" si="281"/>
        <v/>
      </c>
      <c r="FU24" s="668" t="str">
        <f t="shared" si="281"/>
        <v/>
      </c>
      <c r="FV24" s="668" t="str">
        <f t="shared" si="282"/>
        <v/>
      </c>
      <c r="FW24" s="668" t="str">
        <f t="shared" si="282"/>
        <v/>
      </c>
      <c r="FX24" s="668" t="str">
        <f t="shared" si="282"/>
        <v/>
      </c>
      <c r="FY24" s="668" t="str">
        <f t="shared" si="282"/>
        <v/>
      </c>
      <c r="FZ24" s="668" t="str">
        <f t="shared" si="282"/>
        <v/>
      </c>
      <c r="GA24" s="668" t="str">
        <f t="shared" si="282"/>
        <v/>
      </c>
      <c r="GB24" s="668" t="str">
        <f t="shared" si="282"/>
        <v/>
      </c>
      <c r="GC24" s="668" t="str">
        <f t="shared" si="282"/>
        <v/>
      </c>
      <c r="GD24" s="668" t="str">
        <f t="shared" si="282"/>
        <v/>
      </c>
      <c r="GE24" s="668" t="str">
        <f t="shared" si="282"/>
        <v/>
      </c>
      <c r="GF24" s="669" t="str">
        <f t="shared" si="282"/>
        <v/>
      </c>
      <c r="GG24" s="626"/>
      <c r="GH24" s="649">
        <f t="shared" si="263"/>
        <v>46</v>
      </c>
      <c r="GI24" s="682">
        <f t="shared" ca="1" si="158"/>
        <v>0</v>
      </c>
      <c r="GJ24" s="682">
        <f t="shared" ca="1" si="159"/>
        <v>0</v>
      </c>
      <c r="GK24" s="682">
        <f t="shared" ca="1" si="160"/>
        <v>0</v>
      </c>
      <c r="GL24" s="682">
        <f t="shared" ca="1" si="161"/>
        <v>0</v>
      </c>
      <c r="GM24" s="682">
        <f t="shared" ca="1" si="162"/>
        <v>0</v>
      </c>
      <c r="GN24" s="682">
        <f t="shared" ca="1" si="163"/>
        <v>0</v>
      </c>
      <c r="GO24" s="682">
        <f t="shared" ca="1" si="164"/>
        <v>0</v>
      </c>
      <c r="GP24" s="682">
        <f t="shared" ca="1" si="165"/>
        <v>0</v>
      </c>
      <c r="GQ24" s="682">
        <f t="shared" ca="1" si="166"/>
        <v>0</v>
      </c>
      <c r="GR24" s="682">
        <f t="shared" ca="1" si="167"/>
        <v>0</v>
      </c>
      <c r="GS24" s="682">
        <f t="shared" ca="1" si="168"/>
        <v>0</v>
      </c>
      <c r="GT24" s="682">
        <f t="shared" ca="1" si="169"/>
        <v>0</v>
      </c>
      <c r="GU24" s="682">
        <f t="shared" ca="1" si="170"/>
        <v>0</v>
      </c>
      <c r="GV24" s="682">
        <f t="shared" ca="1" si="171"/>
        <v>0</v>
      </c>
      <c r="GW24" s="682">
        <f t="shared" ca="1" si="172"/>
        <v>0</v>
      </c>
      <c r="GX24" s="682">
        <f t="shared" ca="1" si="173"/>
        <v>0</v>
      </c>
      <c r="GY24" s="682">
        <f t="shared" ca="1" si="174"/>
        <v>0</v>
      </c>
      <c r="GZ24" s="682">
        <f t="shared" ca="1" si="175"/>
        <v>0</v>
      </c>
      <c r="HA24" s="682">
        <f t="shared" ca="1" si="176"/>
        <v>0</v>
      </c>
      <c r="HB24" s="682">
        <f t="shared" ca="1" si="177"/>
        <v>0</v>
      </c>
      <c r="HC24" s="682">
        <f t="shared" ca="1" si="178"/>
        <v>0</v>
      </c>
      <c r="HD24" s="682">
        <f t="shared" ca="1" si="179"/>
        <v>0</v>
      </c>
      <c r="HE24" s="682">
        <f t="shared" ca="1" si="180"/>
        <v>0</v>
      </c>
      <c r="HF24" s="682">
        <f t="shared" ca="1" si="181"/>
        <v>0</v>
      </c>
      <c r="HG24" s="682">
        <f t="shared" ca="1" si="182"/>
        <v>0</v>
      </c>
      <c r="HH24" s="682">
        <f t="shared" ca="1" si="183"/>
        <v>0</v>
      </c>
      <c r="HI24" s="682">
        <f t="shared" ca="1" si="184"/>
        <v>0</v>
      </c>
      <c r="HJ24" s="682">
        <f t="shared" ca="1" si="185"/>
        <v>0</v>
      </c>
      <c r="HK24" s="682">
        <f t="shared" ca="1" si="186"/>
        <v>0</v>
      </c>
      <c r="HL24" s="682">
        <f t="shared" ca="1" si="187"/>
        <v>0</v>
      </c>
      <c r="HM24" s="682">
        <f t="shared" ca="1" si="188"/>
        <v>0</v>
      </c>
      <c r="HN24" s="682">
        <f t="shared" ca="1" si="189"/>
        <v>0</v>
      </c>
      <c r="HO24" s="682">
        <f t="shared" ca="1" si="190"/>
        <v>0</v>
      </c>
      <c r="HP24" s="682">
        <f t="shared" ca="1" si="191"/>
        <v>0</v>
      </c>
      <c r="HQ24" s="682">
        <f t="shared" ca="1" si="192"/>
        <v>0</v>
      </c>
      <c r="HR24" s="682">
        <f t="shared" ca="1" si="193"/>
        <v>0</v>
      </c>
      <c r="HS24" s="682">
        <f t="shared" ca="1" si="194"/>
        <v>0</v>
      </c>
      <c r="HT24" s="682">
        <f t="shared" ca="1" si="195"/>
        <v>0</v>
      </c>
      <c r="HU24" s="682">
        <f t="shared" ca="1" si="196"/>
        <v>0</v>
      </c>
      <c r="HV24" s="682">
        <f t="shared" ca="1" si="197"/>
        <v>0</v>
      </c>
      <c r="HW24" s="682">
        <f t="shared" ca="1" si="198"/>
        <v>0</v>
      </c>
      <c r="HX24" s="682">
        <f t="shared" ca="1" si="199"/>
        <v>0</v>
      </c>
      <c r="HY24" s="682">
        <f t="shared" ca="1" si="200"/>
        <v>0</v>
      </c>
      <c r="HZ24" s="682">
        <f t="shared" ca="1" si="201"/>
        <v>0</v>
      </c>
      <c r="IA24" s="682">
        <f t="shared" ca="1" si="202"/>
        <v>0</v>
      </c>
      <c r="IB24" s="682">
        <f t="shared" ca="1" si="203"/>
        <v>0</v>
      </c>
      <c r="IC24" s="682" t="e">
        <f t="shared" ca="1" si="204"/>
        <v>#DIV/0!</v>
      </c>
      <c r="ID24" s="682" t="e">
        <f t="shared" ca="1" si="205"/>
        <v>#DIV/0!</v>
      </c>
      <c r="IE24" s="682" t="e">
        <f t="shared" ca="1" si="206"/>
        <v>#DIV/0!</v>
      </c>
      <c r="IF24" s="682" t="e">
        <f t="shared" ca="1" si="207"/>
        <v>#DIV/0!</v>
      </c>
      <c r="IG24" s="682" t="e">
        <f t="shared" ca="1" si="208"/>
        <v>#DIV/0!</v>
      </c>
      <c r="IH24" s="682" t="e">
        <f t="shared" ca="1" si="209"/>
        <v>#DIV/0!</v>
      </c>
      <c r="II24" s="682" t="e">
        <f t="shared" ca="1" si="210"/>
        <v>#DIV/0!</v>
      </c>
      <c r="IJ24" s="682" t="e">
        <f t="shared" ca="1" si="211"/>
        <v>#DIV/0!</v>
      </c>
      <c r="IK24" s="662" t="e">
        <f t="shared" ca="1" si="212"/>
        <v>#DIV/0!</v>
      </c>
      <c r="IL24" s="662" t="e">
        <f t="shared" ca="1" si="213"/>
        <v>#DIV/0!</v>
      </c>
      <c r="IM24" s="662" t="e">
        <f t="shared" ca="1" si="214"/>
        <v>#DIV/0!</v>
      </c>
      <c r="IN24" s="662" t="e">
        <f t="shared" ca="1" si="215"/>
        <v>#DIV/0!</v>
      </c>
      <c r="IO24" s="662" t="e">
        <f t="shared" ca="1" si="216"/>
        <v>#DIV/0!</v>
      </c>
      <c r="IP24" s="662" t="e">
        <f t="shared" ca="1" si="217"/>
        <v>#DIV/0!</v>
      </c>
      <c r="IQ24" s="662" t="e">
        <f t="shared" ca="1" si="218"/>
        <v>#DIV/0!</v>
      </c>
      <c r="IR24" s="662" t="e">
        <f t="shared" ca="1" si="219"/>
        <v>#DIV/0!</v>
      </c>
      <c r="IS24" s="662" t="e">
        <f t="shared" ca="1" si="220"/>
        <v>#DIV/0!</v>
      </c>
      <c r="IT24" s="662" t="str">
        <f t="shared" ca="1" si="221"/>
        <v/>
      </c>
      <c r="IU24" s="662" t="str">
        <f t="shared" ca="1" si="222"/>
        <v/>
      </c>
      <c r="IV24" s="662" t="str">
        <f t="shared" ca="1" si="223"/>
        <v/>
      </c>
      <c r="IW24" s="662" t="str">
        <f t="shared" ca="1" si="224"/>
        <v/>
      </c>
      <c r="IX24" s="662" t="str">
        <f t="shared" ca="1" si="225"/>
        <v/>
      </c>
      <c r="IY24" s="662" t="str">
        <f t="shared" ca="1" si="226"/>
        <v/>
      </c>
      <c r="IZ24" s="662" t="str">
        <f t="shared" ca="1" si="227"/>
        <v/>
      </c>
      <c r="JA24" s="662" t="str">
        <f t="shared" ca="1" si="228"/>
        <v/>
      </c>
      <c r="JB24" s="662" t="str">
        <f t="shared" ca="1" si="229"/>
        <v/>
      </c>
      <c r="JC24" s="662" t="str">
        <f t="shared" ca="1" si="230"/>
        <v/>
      </c>
      <c r="JD24" s="662" t="str">
        <f t="shared" ca="1" si="231"/>
        <v/>
      </c>
      <c r="JE24" s="662" t="str">
        <f t="shared" ca="1" si="232"/>
        <v/>
      </c>
      <c r="JF24" s="662" t="str">
        <f t="shared" ca="1" si="233"/>
        <v/>
      </c>
      <c r="JG24" s="662" t="str">
        <f t="shared" ca="1" si="234"/>
        <v/>
      </c>
      <c r="JH24" s="662" t="str">
        <f t="shared" ca="1" si="235"/>
        <v/>
      </c>
      <c r="JI24" s="662" t="str">
        <f t="shared" ca="1" si="236"/>
        <v/>
      </c>
      <c r="JJ24" s="662" t="str">
        <f t="shared" ca="1" si="237"/>
        <v/>
      </c>
      <c r="JK24" s="663" t="str">
        <f t="shared" ca="1" si="238"/>
        <v/>
      </c>
      <c r="JL24" s="626"/>
      <c r="JM24" s="649">
        <f t="shared" si="264"/>
        <v>46</v>
      </c>
      <c r="JN24" s="635">
        <f t="shared" si="283"/>
        <v>0</v>
      </c>
      <c r="JO24" s="635">
        <f t="shared" si="283"/>
        <v>0</v>
      </c>
      <c r="JP24" s="635">
        <f t="shared" si="283"/>
        <v>0</v>
      </c>
      <c r="JQ24" s="635">
        <f t="shared" si="283"/>
        <v>0</v>
      </c>
      <c r="JR24" s="635">
        <f t="shared" si="283"/>
        <v>0</v>
      </c>
      <c r="JS24" s="635">
        <f t="shared" si="283"/>
        <v>0</v>
      </c>
      <c r="JT24" s="635">
        <f t="shared" si="283"/>
        <v>0</v>
      </c>
      <c r="JU24" s="635">
        <f t="shared" si="283"/>
        <v>0</v>
      </c>
      <c r="JV24" s="635">
        <f t="shared" si="283"/>
        <v>0</v>
      </c>
      <c r="JW24" s="635">
        <f t="shared" si="283"/>
        <v>0</v>
      </c>
      <c r="JX24" s="635">
        <f t="shared" si="284"/>
        <v>0</v>
      </c>
      <c r="JY24" s="635">
        <f t="shared" si="284"/>
        <v>0</v>
      </c>
      <c r="JZ24" s="635">
        <f t="shared" si="284"/>
        <v>0</v>
      </c>
      <c r="KA24" s="635">
        <f t="shared" si="284"/>
        <v>0</v>
      </c>
      <c r="KB24" s="635">
        <f t="shared" si="284"/>
        <v>0</v>
      </c>
      <c r="KC24" s="635">
        <f t="shared" si="284"/>
        <v>0</v>
      </c>
      <c r="KD24" s="635">
        <f t="shared" si="284"/>
        <v>0</v>
      </c>
      <c r="KE24" s="635">
        <f t="shared" si="284"/>
        <v>0</v>
      </c>
      <c r="KF24" s="635">
        <f t="shared" si="284"/>
        <v>0</v>
      </c>
      <c r="KG24" s="635">
        <f t="shared" si="284"/>
        <v>0</v>
      </c>
      <c r="KH24" s="635">
        <f t="shared" si="285"/>
        <v>0</v>
      </c>
      <c r="KI24" s="635">
        <f t="shared" si="285"/>
        <v>0</v>
      </c>
      <c r="KJ24" s="635">
        <f t="shared" si="285"/>
        <v>0</v>
      </c>
      <c r="KK24" s="635">
        <f t="shared" si="285"/>
        <v>0</v>
      </c>
      <c r="KL24" s="635">
        <f t="shared" si="285"/>
        <v>0</v>
      </c>
      <c r="KM24" s="635">
        <f t="shared" si="285"/>
        <v>0</v>
      </c>
      <c r="KN24" s="635">
        <f t="shared" si="285"/>
        <v>0</v>
      </c>
      <c r="KO24" s="635">
        <f t="shared" si="285"/>
        <v>0</v>
      </c>
      <c r="KP24" s="635">
        <f t="shared" si="285"/>
        <v>0</v>
      </c>
      <c r="KQ24" s="635">
        <f t="shared" si="285"/>
        <v>0</v>
      </c>
      <c r="KR24" s="635">
        <f t="shared" si="286"/>
        <v>0</v>
      </c>
      <c r="KS24" s="635">
        <f t="shared" si="286"/>
        <v>0</v>
      </c>
      <c r="KT24" s="635">
        <f t="shared" si="286"/>
        <v>0</v>
      </c>
      <c r="KU24" s="635">
        <f t="shared" si="286"/>
        <v>0</v>
      </c>
      <c r="KV24" s="635">
        <f t="shared" si="286"/>
        <v>0</v>
      </c>
      <c r="KW24" s="635">
        <f t="shared" si="286"/>
        <v>0</v>
      </c>
      <c r="KX24" s="635">
        <f t="shared" si="286"/>
        <v>0</v>
      </c>
      <c r="KY24" s="635">
        <f t="shared" si="286"/>
        <v>0</v>
      </c>
      <c r="KZ24" s="635">
        <f t="shared" si="286"/>
        <v>0</v>
      </c>
      <c r="LA24" s="635">
        <f t="shared" si="286"/>
        <v>0</v>
      </c>
      <c r="LB24" s="635">
        <f t="shared" si="287"/>
        <v>0</v>
      </c>
      <c r="LC24" s="635">
        <f t="shared" si="287"/>
        <v>0</v>
      </c>
      <c r="LD24" s="635">
        <f t="shared" si="287"/>
        <v>0</v>
      </c>
      <c r="LE24" s="635">
        <f t="shared" si="287"/>
        <v>0</v>
      </c>
      <c r="LF24" s="635">
        <f t="shared" si="287"/>
        <v>0</v>
      </c>
      <c r="LG24" s="635">
        <f t="shared" si="287"/>
        <v>0</v>
      </c>
      <c r="LH24" s="635" t="e">
        <f t="shared" si="287"/>
        <v>#DIV/0!</v>
      </c>
      <c r="LI24" s="635" t="e">
        <f t="shared" si="287"/>
        <v>#DIV/0!</v>
      </c>
      <c r="LJ24" s="635" t="e">
        <f t="shared" si="287"/>
        <v>#DIV/0!</v>
      </c>
      <c r="LK24" s="635" t="e">
        <f t="shared" si="287"/>
        <v>#DIV/0!</v>
      </c>
      <c r="LL24" s="635" t="e">
        <f t="shared" si="288"/>
        <v>#DIV/0!</v>
      </c>
      <c r="LM24" s="635" t="e">
        <f t="shared" si="288"/>
        <v>#DIV/0!</v>
      </c>
      <c r="LN24" s="635" t="e">
        <f t="shared" si="288"/>
        <v>#DIV/0!</v>
      </c>
      <c r="LO24" s="635" t="e">
        <f t="shared" si="288"/>
        <v>#DIV/0!</v>
      </c>
      <c r="LP24" s="635" t="e">
        <f t="shared" si="288"/>
        <v>#DIV/0!</v>
      </c>
      <c r="LQ24" s="635" t="e">
        <f t="shared" si="288"/>
        <v>#DIV/0!</v>
      </c>
      <c r="LR24" s="635" t="e">
        <f t="shared" si="288"/>
        <v>#DIV/0!</v>
      </c>
      <c r="LS24" s="635" t="e">
        <f t="shared" si="288"/>
        <v>#DIV/0!</v>
      </c>
      <c r="LT24" s="635" t="e">
        <f t="shared" si="288"/>
        <v>#DIV/0!</v>
      </c>
      <c r="LU24" s="635" t="e">
        <f t="shared" si="288"/>
        <v>#DIV/0!</v>
      </c>
      <c r="LV24" s="635" t="e">
        <f t="shared" si="289"/>
        <v>#DIV/0!</v>
      </c>
      <c r="LW24" s="635" t="e">
        <f t="shared" si="289"/>
        <v>#DIV/0!</v>
      </c>
      <c r="LX24" s="635" t="e">
        <f t="shared" si="289"/>
        <v>#DIV/0!</v>
      </c>
      <c r="LY24" s="635" t="str">
        <f t="shared" si="289"/>
        <v/>
      </c>
      <c r="LZ24" s="635" t="str">
        <f t="shared" si="289"/>
        <v/>
      </c>
      <c r="MA24" s="635" t="str">
        <f t="shared" si="289"/>
        <v/>
      </c>
      <c r="MB24" s="635" t="str">
        <f t="shared" si="289"/>
        <v/>
      </c>
      <c r="MC24" s="635" t="str">
        <f t="shared" si="289"/>
        <v/>
      </c>
      <c r="MD24" s="635" t="str">
        <f t="shared" si="289"/>
        <v/>
      </c>
      <c r="ME24" s="635" t="str">
        <f t="shared" si="289"/>
        <v/>
      </c>
      <c r="MF24" s="635" t="str">
        <f t="shared" si="290"/>
        <v/>
      </c>
      <c r="MG24" s="635" t="str">
        <f t="shared" si="290"/>
        <v/>
      </c>
      <c r="MH24" s="635" t="str">
        <f t="shared" si="290"/>
        <v/>
      </c>
      <c r="MI24" s="635" t="str">
        <f t="shared" si="290"/>
        <v/>
      </c>
      <c r="MJ24" s="635" t="str">
        <f t="shared" si="290"/>
        <v/>
      </c>
      <c r="MK24" s="635" t="str">
        <f t="shared" si="290"/>
        <v/>
      </c>
      <c r="ML24" s="635" t="str">
        <f t="shared" si="290"/>
        <v/>
      </c>
      <c r="MM24" s="635" t="str">
        <f t="shared" si="290"/>
        <v/>
      </c>
      <c r="MN24" s="635" t="str">
        <f t="shared" si="290"/>
        <v/>
      </c>
      <c r="MO24" s="635" t="str">
        <f t="shared" si="290"/>
        <v/>
      </c>
      <c r="MP24" s="636" t="str">
        <f t="shared" si="290"/>
        <v/>
      </c>
      <c r="MQ24" s="626"/>
      <c r="MR24" s="565">
        <f t="shared" si="269"/>
        <v>17</v>
      </c>
      <c r="MS24" s="622" t="e">
        <f ca="1">+SUMPRODUCT(OFFSET(MU24,0,$MR24):OFFSET(MU24,MU24-1,$MR24),OFFSET($O24,0,0):OFFSET($O24,MU24-1,0))</f>
        <v>#DIV/0!</v>
      </c>
      <c r="MU24" s="568">
        <f t="shared" si="265"/>
        <v>46</v>
      </c>
      <c r="MV24" s="691" t="e">
        <f t="shared" ca="1" si="291"/>
        <v>#DIV/0!</v>
      </c>
      <c r="MW24" s="691" t="e">
        <f t="shared" ca="1" si="291"/>
        <v>#DIV/0!</v>
      </c>
      <c r="MX24" s="691" t="e">
        <f t="shared" ca="1" si="291"/>
        <v>#DIV/0!</v>
      </c>
      <c r="MY24" s="691" t="e">
        <f t="shared" ca="1" si="291"/>
        <v>#DIV/0!</v>
      </c>
      <c r="MZ24" s="691" t="e">
        <f t="shared" ca="1" si="291"/>
        <v>#DIV/0!</v>
      </c>
      <c r="NA24" s="691" t="e">
        <f t="shared" ca="1" si="291"/>
        <v>#DIV/0!</v>
      </c>
      <c r="NB24" s="691" t="e">
        <f t="shared" ca="1" si="291"/>
        <v>#DIV/0!</v>
      </c>
      <c r="NC24" s="691" t="e">
        <f t="shared" ca="1" si="291"/>
        <v>#DIV/0!</v>
      </c>
      <c r="ND24" s="691" t="e">
        <f t="shared" ca="1" si="291"/>
        <v>#DIV/0!</v>
      </c>
      <c r="NE24" s="691" t="e">
        <f t="shared" ca="1" si="291"/>
        <v>#DIV/0!</v>
      </c>
      <c r="NF24" s="691" t="e">
        <f t="shared" ca="1" si="292"/>
        <v>#DIV/0!</v>
      </c>
      <c r="NG24" s="691" t="e">
        <f t="shared" ca="1" si="292"/>
        <v>#DIV/0!</v>
      </c>
      <c r="NH24" s="691" t="e">
        <f t="shared" ca="1" si="292"/>
        <v>#DIV/0!</v>
      </c>
      <c r="NI24" s="691" t="e">
        <f t="shared" ca="1" si="292"/>
        <v>#DIV/0!</v>
      </c>
      <c r="NJ24" s="691" t="e">
        <f t="shared" ca="1" si="292"/>
        <v>#DIV/0!</v>
      </c>
      <c r="NK24" s="691" t="e">
        <f t="shared" ca="1" si="292"/>
        <v>#DIV/0!</v>
      </c>
      <c r="NL24" s="691" t="e">
        <f t="shared" ca="1" si="292"/>
        <v>#DIV/0!</v>
      </c>
      <c r="NM24" s="691" t="str">
        <f t="shared" ca="1" si="292"/>
        <v/>
      </c>
      <c r="NN24" s="691" t="str">
        <f t="shared" ca="1" si="292"/>
        <v/>
      </c>
      <c r="NO24" s="691" t="str">
        <f t="shared" ca="1" si="292"/>
        <v/>
      </c>
      <c r="NP24" s="691" t="str">
        <f t="shared" ca="1" si="293"/>
        <v/>
      </c>
      <c r="NQ24" s="691" t="str">
        <f t="shared" ca="1" si="293"/>
        <v/>
      </c>
      <c r="NR24" s="691" t="str">
        <f t="shared" ca="1" si="293"/>
        <v/>
      </c>
      <c r="NS24" s="691" t="str">
        <f t="shared" ca="1" si="293"/>
        <v/>
      </c>
      <c r="NT24" s="691" t="str">
        <f t="shared" ca="1" si="293"/>
        <v/>
      </c>
      <c r="NU24" s="691" t="str">
        <f t="shared" ca="1" si="293"/>
        <v/>
      </c>
      <c r="NV24" s="691" t="str">
        <f t="shared" ca="1" si="293"/>
        <v/>
      </c>
      <c r="NW24" s="691" t="str">
        <f t="shared" ca="1" si="293"/>
        <v/>
      </c>
      <c r="NX24" s="691" t="str">
        <f t="shared" ca="1" si="293"/>
        <v/>
      </c>
      <c r="NY24" s="691" t="str">
        <f t="shared" ca="1" si="293"/>
        <v/>
      </c>
      <c r="NZ24" s="691" t="str">
        <f t="shared" ca="1" si="294"/>
        <v/>
      </c>
      <c r="OA24" s="691" t="str">
        <f t="shared" ca="1" si="294"/>
        <v/>
      </c>
      <c r="OB24" s="691" t="str">
        <f t="shared" ca="1" si="294"/>
        <v/>
      </c>
      <c r="OC24" s="691" t="str">
        <f t="shared" ca="1" si="294"/>
        <v/>
      </c>
      <c r="OD24" s="691" t="str">
        <f t="shared" ca="1" si="294"/>
        <v/>
      </c>
      <c r="OE24" s="691" t="str">
        <f t="shared" ca="1" si="294"/>
        <v/>
      </c>
      <c r="OF24" s="691" t="str">
        <f t="shared" ca="1" si="294"/>
        <v/>
      </c>
      <c r="OG24" s="691" t="str">
        <f t="shared" ca="1" si="294"/>
        <v/>
      </c>
      <c r="OH24" s="691" t="str">
        <f t="shared" ca="1" si="294"/>
        <v/>
      </c>
      <c r="OI24" s="691" t="str">
        <f t="shared" ca="1" si="294"/>
        <v/>
      </c>
      <c r="OJ24" s="691" t="str">
        <f t="shared" ca="1" si="295"/>
        <v/>
      </c>
      <c r="OK24" s="691" t="str">
        <f t="shared" ca="1" si="295"/>
        <v/>
      </c>
      <c r="OL24" s="691" t="str">
        <f t="shared" ca="1" si="295"/>
        <v/>
      </c>
      <c r="OM24" s="691" t="str">
        <f t="shared" ca="1" si="295"/>
        <v/>
      </c>
      <c r="ON24" s="691" t="str">
        <f t="shared" ca="1" si="295"/>
        <v/>
      </c>
      <c r="OO24" s="691" t="str">
        <f t="shared" ca="1" si="295"/>
        <v/>
      </c>
      <c r="OP24" s="691" t="str">
        <f t="shared" ca="1" si="295"/>
        <v/>
      </c>
      <c r="OQ24" s="691" t="str">
        <f t="shared" ca="1" si="295"/>
        <v/>
      </c>
      <c r="OR24" s="691" t="str">
        <f t="shared" ca="1" si="295"/>
        <v/>
      </c>
      <c r="OS24" s="691" t="str">
        <f t="shared" ca="1" si="295"/>
        <v/>
      </c>
      <c r="OT24" s="691" t="str">
        <f t="shared" ca="1" si="296"/>
        <v/>
      </c>
      <c r="OU24" s="691" t="str">
        <f t="shared" ca="1" si="296"/>
        <v/>
      </c>
      <c r="OV24" s="691" t="str">
        <f t="shared" ca="1" si="296"/>
        <v/>
      </c>
      <c r="OW24" s="691" t="str">
        <f t="shared" ca="1" si="296"/>
        <v/>
      </c>
      <c r="OX24" s="691" t="str">
        <f t="shared" ca="1" si="296"/>
        <v/>
      </c>
      <c r="OY24" s="691" t="str">
        <f t="shared" ca="1" si="296"/>
        <v/>
      </c>
      <c r="OZ24" s="691" t="str">
        <f t="shared" ca="1" si="296"/>
        <v/>
      </c>
      <c r="PA24" s="691" t="str">
        <f t="shared" ca="1" si="296"/>
        <v/>
      </c>
      <c r="PB24" s="691" t="str">
        <f t="shared" ca="1" si="296"/>
        <v/>
      </c>
      <c r="PC24" s="691" t="str">
        <f t="shared" ca="1" si="296"/>
        <v/>
      </c>
      <c r="PD24" s="691" t="str">
        <f t="shared" ca="1" si="297"/>
        <v/>
      </c>
      <c r="PE24" s="691" t="str">
        <f t="shared" ca="1" si="297"/>
        <v/>
      </c>
      <c r="PF24" s="691" t="str">
        <f t="shared" ca="1" si="297"/>
        <v/>
      </c>
      <c r="PG24" s="691" t="e">
        <f t="shared" ca="1" si="297"/>
        <v>#VALUE!</v>
      </c>
      <c r="PH24" s="691" t="e">
        <f t="shared" ca="1" si="297"/>
        <v>#VALUE!</v>
      </c>
      <c r="PI24" s="691" t="e">
        <f t="shared" ca="1" si="297"/>
        <v>#VALUE!</v>
      </c>
      <c r="PJ24" s="691" t="e">
        <f t="shared" ca="1" si="297"/>
        <v>#VALUE!</v>
      </c>
      <c r="PK24" s="691" t="e">
        <f t="shared" ca="1" si="297"/>
        <v>#VALUE!</v>
      </c>
      <c r="PL24" s="691" t="e">
        <f t="shared" ca="1" si="297"/>
        <v>#VALUE!</v>
      </c>
      <c r="PM24" s="691" t="e">
        <f t="shared" ca="1" si="297"/>
        <v>#VALUE!</v>
      </c>
      <c r="PN24" s="691" t="e">
        <f t="shared" ca="1" si="298"/>
        <v>#VALUE!</v>
      </c>
      <c r="PO24" s="691" t="e">
        <f t="shared" ca="1" si="298"/>
        <v>#VALUE!</v>
      </c>
      <c r="PP24" s="691" t="e">
        <f t="shared" ca="1" si="298"/>
        <v>#VALUE!</v>
      </c>
      <c r="PQ24" s="691" t="e">
        <f t="shared" ca="1" si="298"/>
        <v>#VALUE!</v>
      </c>
      <c r="PR24" s="691" t="e">
        <f t="shared" ca="1" si="298"/>
        <v>#VALUE!</v>
      </c>
      <c r="PS24" s="691" t="e">
        <f t="shared" ca="1" si="298"/>
        <v>#VALUE!</v>
      </c>
      <c r="PT24" s="691" t="e">
        <f t="shared" ca="1" si="298"/>
        <v>#VALUE!</v>
      </c>
      <c r="PU24" s="691" t="e">
        <f t="shared" ca="1" si="298"/>
        <v>#VALUE!</v>
      </c>
      <c r="PV24" s="691" t="e">
        <f t="shared" ca="1" si="298"/>
        <v>#VALUE!</v>
      </c>
      <c r="PW24" s="691" t="e">
        <f t="shared" ca="1" si="298"/>
        <v>#VALUE!</v>
      </c>
      <c r="PX24" s="691" t="e">
        <f t="shared" ca="1" si="298"/>
        <v>#VALUE!</v>
      </c>
      <c r="PY24" s="690"/>
      <c r="PZ24" s="690"/>
      <c r="QA24" s="690"/>
      <c r="QB24" s="690"/>
      <c r="QC24" s="690"/>
      <c r="QD24" s="690"/>
      <c r="QE24" s="690"/>
      <c r="QF24" s="690"/>
      <c r="QG24" s="575"/>
      <c r="QH24" s="575"/>
      <c r="QI24" s="575"/>
      <c r="QJ24" s="575"/>
      <c r="QK24" s="575"/>
      <c r="QL24" s="575"/>
      <c r="QM24" s="575"/>
      <c r="QN24" s="575"/>
      <c r="QO24" s="575"/>
      <c r="QP24" s="575"/>
      <c r="QQ24" s="575"/>
    </row>
    <row r="25" spans="1:459">
      <c r="A25" s="632">
        <f t="shared" si="266"/>
        <v>18</v>
      </c>
      <c r="B25" s="633">
        <f>+'User Entries'!G95</f>
        <v>0</v>
      </c>
      <c r="C25" s="633">
        <f t="shared" si="267"/>
        <v>0</v>
      </c>
      <c r="D25" s="759" t="e">
        <f>SUM($E$8:E25)</f>
        <v>#DIV/0!</v>
      </c>
      <c r="E25" s="759" t="e">
        <f t="shared" si="145"/>
        <v>#DIV/0!</v>
      </c>
      <c r="F25" s="627"/>
      <c r="G25" s="765"/>
      <c r="H25" s="622">
        <f t="shared" si="270"/>
        <v>45</v>
      </c>
      <c r="I25" s="632">
        <f t="shared" si="255"/>
        <v>18</v>
      </c>
      <c r="J25" s="640">
        <f>+'User Entries'!$F95</f>
        <v>0</v>
      </c>
      <c r="K25" s="640">
        <f>+'User Entries'!$J95</f>
        <v>0</v>
      </c>
      <c r="L25" s="676" t="e">
        <f t="shared" si="256"/>
        <v>#DIV/0!</v>
      </c>
      <c r="M25" s="656" t="str">
        <f>IFERROR(Summary_AttrorTotal!A35,"")</f>
        <v>2003 Q2</v>
      </c>
      <c r="N25" s="634">
        <f>+IFERROR((Summary_AttrorTotal!H35)*1000,0)</f>
        <v>1704339</v>
      </c>
      <c r="O25" s="634">
        <f>+IFERROR((Summary_AttrorTotal!S35-Summary_AttrorTotal!H35)*1000,0)</f>
        <v>0</v>
      </c>
      <c r="P25" s="634" t="e">
        <f t="shared" ca="1" si="146"/>
        <v>#DIV/0!</v>
      </c>
      <c r="Q25" s="634">
        <f>IFERROR(Summary_AttrorTotal!J35*1000,0)</f>
        <v>1704339</v>
      </c>
      <c r="R25" s="634" t="e">
        <f t="shared" ca="1" si="257"/>
        <v>#DIV/0!</v>
      </c>
      <c r="S25" s="634">
        <f>+IFERROR((Summary_AttrorTotal!S35-Summary_AttrorTotal!J35)*1000,0)</f>
        <v>0</v>
      </c>
      <c r="T25" s="634" t="e">
        <f t="shared" ca="1" si="258"/>
        <v>#DIV/0!</v>
      </c>
      <c r="U25" s="639"/>
      <c r="V25" s="634" t="e">
        <f t="shared" ca="1" si="259"/>
        <v>#DIV/0!</v>
      </c>
      <c r="W25" s="575" t="e">
        <f t="shared" ca="1" si="260"/>
        <v>#DIV/0!</v>
      </c>
      <c r="X25" s="649">
        <f t="shared" si="268"/>
        <v>45</v>
      </c>
      <c r="Y25" s="628">
        <f t="shared" si="147"/>
        <v>0</v>
      </c>
      <c r="Z25" s="628">
        <f t="shared" si="147"/>
        <v>0</v>
      </c>
      <c r="AA25" s="628">
        <f t="shared" ref="AA25:CL28" si="302">+IF(OR(AA$7="",$X25=""),"",IF($X25-AA$7&lt;=-1,IF(AND($X25&gt;=MATCH(100%,$D$8:$D$87,0),AA$7=$X25+1),100%,IFERROR(VLOOKUP(AA$7,$A$8:$E$87,5,FALSE)/(1-VLOOKUP($X25,$A$8:$E$87,4,FALSE)),0)),0))</f>
        <v>0</v>
      </c>
      <c r="AB25" s="628">
        <f t="shared" si="302"/>
        <v>0</v>
      </c>
      <c r="AC25" s="628">
        <f t="shared" si="302"/>
        <v>0</v>
      </c>
      <c r="AD25" s="628">
        <f t="shared" si="302"/>
        <v>0</v>
      </c>
      <c r="AE25" s="628">
        <f t="shared" si="302"/>
        <v>0</v>
      </c>
      <c r="AF25" s="628">
        <f t="shared" si="302"/>
        <v>0</v>
      </c>
      <c r="AG25" s="628">
        <f t="shared" si="302"/>
        <v>0</v>
      </c>
      <c r="AH25" s="628">
        <f t="shared" si="302"/>
        <v>0</v>
      </c>
      <c r="AI25" s="628">
        <f t="shared" si="302"/>
        <v>0</v>
      </c>
      <c r="AJ25" s="628">
        <f t="shared" si="302"/>
        <v>0</v>
      </c>
      <c r="AK25" s="628">
        <f t="shared" si="302"/>
        <v>0</v>
      </c>
      <c r="AL25" s="628">
        <f t="shared" si="302"/>
        <v>0</v>
      </c>
      <c r="AM25" s="628">
        <f t="shared" si="302"/>
        <v>0</v>
      </c>
      <c r="AN25" s="628">
        <f t="shared" si="302"/>
        <v>0</v>
      </c>
      <c r="AO25" s="628">
        <f t="shared" si="302"/>
        <v>0</v>
      </c>
      <c r="AP25" s="628">
        <f t="shared" si="302"/>
        <v>0</v>
      </c>
      <c r="AQ25" s="628">
        <f t="shared" si="302"/>
        <v>0</v>
      </c>
      <c r="AR25" s="628">
        <f t="shared" si="302"/>
        <v>0</v>
      </c>
      <c r="AS25" s="628">
        <f t="shared" si="302"/>
        <v>0</v>
      </c>
      <c r="AT25" s="628">
        <f t="shared" si="302"/>
        <v>0</v>
      </c>
      <c r="AU25" s="628">
        <f t="shared" si="302"/>
        <v>0</v>
      </c>
      <c r="AV25" s="628">
        <f t="shared" si="302"/>
        <v>0</v>
      </c>
      <c r="AW25" s="628">
        <f t="shared" si="302"/>
        <v>0</v>
      </c>
      <c r="AX25" s="628">
        <f t="shared" si="302"/>
        <v>0</v>
      </c>
      <c r="AY25" s="628">
        <f t="shared" si="302"/>
        <v>0</v>
      </c>
      <c r="AZ25" s="628">
        <f t="shared" si="302"/>
        <v>0</v>
      </c>
      <c r="BA25" s="628">
        <f t="shared" si="302"/>
        <v>0</v>
      </c>
      <c r="BB25" s="628">
        <f t="shared" si="302"/>
        <v>0</v>
      </c>
      <c r="BC25" s="628">
        <f t="shared" si="302"/>
        <v>0</v>
      </c>
      <c r="BD25" s="628">
        <f t="shared" si="302"/>
        <v>0</v>
      </c>
      <c r="BE25" s="628">
        <f t="shared" si="302"/>
        <v>0</v>
      </c>
      <c r="BF25" s="628">
        <f t="shared" si="302"/>
        <v>0</v>
      </c>
      <c r="BG25" s="628">
        <f t="shared" si="302"/>
        <v>0</v>
      </c>
      <c r="BH25" s="628">
        <f t="shared" si="302"/>
        <v>0</v>
      </c>
      <c r="BI25" s="628">
        <f t="shared" si="302"/>
        <v>0</v>
      </c>
      <c r="BJ25" s="628">
        <f t="shared" si="302"/>
        <v>0</v>
      </c>
      <c r="BK25" s="628">
        <f t="shared" si="302"/>
        <v>0</v>
      </c>
      <c r="BL25" s="628">
        <f t="shared" si="302"/>
        <v>0</v>
      </c>
      <c r="BM25" s="628">
        <f t="shared" si="302"/>
        <v>0</v>
      </c>
      <c r="BN25" s="628">
        <f t="shared" si="302"/>
        <v>0</v>
      </c>
      <c r="BO25" s="628">
        <f t="shared" si="302"/>
        <v>0</v>
      </c>
      <c r="BP25" s="628">
        <f t="shared" si="302"/>
        <v>0</v>
      </c>
      <c r="BQ25" s="628">
        <f t="shared" si="302"/>
        <v>0</v>
      </c>
      <c r="BR25" s="628">
        <f t="shared" si="302"/>
        <v>0</v>
      </c>
      <c r="BS25" s="628">
        <f t="shared" si="302"/>
        <v>0</v>
      </c>
      <c r="BT25" s="628">
        <f t="shared" si="302"/>
        <v>0</v>
      </c>
      <c r="BU25" s="628">
        <f t="shared" si="302"/>
        <v>0</v>
      </c>
      <c r="BV25" s="628">
        <f t="shared" si="302"/>
        <v>0</v>
      </c>
      <c r="BW25" s="628">
        <f t="shared" si="302"/>
        <v>0</v>
      </c>
      <c r="BX25" s="628">
        <f t="shared" si="302"/>
        <v>0</v>
      </c>
      <c r="BY25" s="628">
        <f t="shared" si="302"/>
        <v>0</v>
      </c>
      <c r="BZ25" s="628">
        <f t="shared" si="302"/>
        <v>0</v>
      </c>
      <c r="CA25" s="628">
        <f t="shared" si="302"/>
        <v>0</v>
      </c>
      <c r="CB25" s="628">
        <f t="shared" si="302"/>
        <v>0</v>
      </c>
      <c r="CC25" s="628">
        <f t="shared" si="302"/>
        <v>0</v>
      </c>
      <c r="CD25" s="628">
        <f t="shared" si="302"/>
        <v>0</v>
      </c>
      <c r="CE25" s="628">
        <f t="shared" si="302"/>
        <v>0</v>
      </c>
      <c r="CF25" s="628">
        <f t="shared" si="302"/>
        <v>0</v>
      </c>
      <c r="CG25" s="628">
        <f t="shared" si="302"/>
        <v>0</v>
      </c>
      <c r="CH25" s="628">
        <f t="shared" si="302"/>
        <v>0</v>
      </c>
      <c r="CI25" s="628">
        <f t="shared" si="302"/>
        <v>0</v>
      </c>
      <c r="CJ25" s="628" t="str">
        <f t="shared" si="302"/>
        <v/>
      </c>
      <c r="CK25" s="628" t="str">
        <f t="shared" si="302"/>
        <v/>
      </c>
      <c r="CL25" s="628" t="str">
        <f t="shared" si="302"/>
        <v/>
      </c>
      <c r="CM25" s="628" t="str">
        <f t="shared" si="301"/>
        <v/>
      </c>
      <c r="CN25" s="628" t="str">
        <f t="shared" si="301"/>
        <v/>
      </c>
      <c r="CO25" s="628" t="str">
        <f t="shared" si="301"/>
        <v/>
      </c>
      <c r="CP25" s="628" t="str">
        <f t="shared" si="301"/>
        <v/>
      </c>
      <c r="CQ25" s="628" t="str">
        <f t="shared" si="301"/>
        <v/>
      </c>
      <c r="CR25" s="628" t="str">
        <f t="shared" si="301"/>
        <v/>
      </c>
      <c r="CS25" s="628" t="str">
        <f t="shared" si="301"/>
        <v/>
      </c>
      <c r="CT25" s="628" t="str">
        <f t="shared" si="301"/>
        <v/>
      </c>
      <c r="CU25" s="628" t="str">
        <f t="shared" si="301"/>
        <v/>
      </c>
      <c r="CV25" s="628" t="str">
        <f t="shared" si="301"/>
        <v/>
      </c>
      <c r="CW25" s="628" t="str">
        <f t="shared" si="301"/>
        <v/>
      </c>
      <c r="CX25" s="628" t="str">
        <f t="shared" si="301"/>
        <v/>
      </c>
      <c r="CY25" s="628" t="str">
        <f t="shared" si="301"/>
        <v/>
      </c>
      <c r="CZ25" s="628" t="str">
        <f t="shared" si="301"/>
        <v/>
      </c>
      <c r="DA25" s="629" t="str">
        <f t="shared" si="301"/>
        <v/>
      </c>
      <c r="DB25" s="642"/>
      <c r="DC25" s="649">
        <f t="shared" si="262"/>
        <v>45</v>
      </c>
      <c r="DD25" s="668">
        <f t="shared" si="275"/>
        <v>0</v>
      </c>
      <c r="DE25" s="668">
        <f t="shared" si="275"/>
        <v>0</v>
      </c>
      <c r="DF25" s="668">
        <f t="shared" si="275"/>
        <v>0</v>
      </c>
      <c r="DG25" s="668">
        <f t="shared" si="275"/>
        <v>0</v>
      </c>
      <c r="DH25" s="668">
        <f t="shared" si="275"/>
        <v>0</v>
      </c>
      <c r="DI25" s="668">
        <f t="shared" si="275"/>
        <v>0</v>
      </c>
      <c r="DJ25" s="668">
        <f t="shared" si="275"/>
        <v>0</v>
      </c>
      <c r="DK25" s="668">
        <f t="shared" si="275"/>
        <v>0</v>
      </c>
      <c r="DL25" s="668">
        <f t="shared" si="275"/>
        <v>0</v>
      </c>
      <c r="DM25" s="668">
        <f t="shared" si="275"/>
        <v>0</v>
      </c>
      <c r="DN25" s="668">
        <f t="shared" si="276"/>
        <v>0</v>
      </c>
      <c r="DO25" s="668">
        <f t="shared" si="276"/>
        <v>0</v>
      </c>
      <c r="DP25" s="668">
        <f t="shared" si="276"/>
        <v>0</v>
      </c>
      <c r="DQ25" s="668">
        <f t="shared" si="276"/>
        <v>0</v>
      </c>
      <c r="DR25" s="668">
        <f t="shared" si="276"/>
        <v>0</v>
      </c>
      <c r="DS25" s="668">
        <f t="shared" si="276"/>
        <v>0</v>
      </c>
      <c r="DT25" s="668">
        <f t="shared" si="276"/>
        <v>0</v>
      </c>
      <c r="DU25" s="668">
        <f t="shared" si="276"/>
        <v>0</v>
      </c>
      <c r="DV25" s="668">
        <f t="shared" si="276"/>
        <v>0</v>
      </c>
      <c r="DW25" s="668">
        <f t="shared" si="276"/>
        <v>0</v>
      </c>
      <c r="DX25" s="668">
        <f t="shared" si="277"/>
        <v>0</v>
      </c>
      <c r="DY25" s="668">
        <f t="shared" si="277"/>
        <v>0</v>
      </c>
      <c r="DZ25" s="668">
        <f t="shared" si="277"/>
        <v>0</v>
      </c>
      <c r="EA25" s="668">
        <f t="shared" si="277"/>
        <v>0</v>
      </c>
      <c r="EB25" s="668">
        <f t="shared" si="277"/>
        <v>0</v>
      </c>
      <c r="EC25" s="668">
        <f t="shared" si="277"/>
        <v>0</v>
      </c>
      <c r="ED25" s="668">
        <f t="shared" si="277"/>
        <v>0</v>
      </c>
      <c r="EE25" s="668">
        <f t="shared" si="277"/>
        <v>0</v>
      </c>
      <c r="EF25" s="668">
        <f t="shared" si="277"/>
        <v>0</v>
      </c>
      <c r="EG25" s="668">
        <f t="shared" si="277"/>
        <v>0</v>
      </c>
      <c r="EH25" s="668">
        <f t="shared" si="278"/>
        <v>0</v>
      </c>
      <c r="EI25" s="668">
        <f t="shared" si="278"/>
        <v>0</v>
      </c>
      <c r="EJ25" s="668">
        <f t="shared" si="278"/>
        <v>0</v>
      </c>
      <c r="EK25" s="668">
        <f t="shared" si="278"/>
        <v>0</v>
      </c>
      <c r="EL25" s="668">
        <f t="shared" si="278"/>
        <v>0</v>
      </c>
      <c r="EM25" s="668">
        <f t="shared" si="278"/>
        <v>0</v>
      </c>
      <c r="EN25" s="668">
        <f t="shared" si="278"/>
        <v>0</v>
      </c>
      <c r="EO25" s="668">
        <f t="shared" si="278"/>
        <v>0</v>
      </c>
      <c r="EP25" s="668">
        <f t="shared" si="278"/>
        <v>0</v>
      </c>
      <c r="EQ25" s="668">
        <f t="shared" si="278"/>
        <v>0</v>
      </c>
      <c r="ER25" s="668">
        <f t="shared" si="279"/>
        <v>0</v>
      </c>
      <c r="ES25" s="668">
        <f t="shared" si="279"/>
        <v>0</v>
      </c>
      <c r="ET25" s="668">
        <f t="shared" si="279"/>
        <v>0</v>
      </c>
      <c r="EU25" s="668">
        <f t="shared" si="279"/>
        <v>0</v>
      </c>
      <c r="EV25" s="668">
        <f t="shared" si="279"/>
        <v>0</v>
      </c>
      <c r="EW25" s="668">
        <f t="shared" si="279"/>
        <v>0</v>
      </c>
      <c r="EX25" s="668">
        <f t="shared" si="279"/>
        <v>0</v>
      </c>
      <c r="EY25" s="668">
        <f t="shared" si="279"/>
        <v>0</v>
      </c>
      <c r="EZ25" s="668">
        <f t="shared" si="279"/>
        <v>0</v>
      </c>
      <c r="FA25" s="668">
        <f t="shared" si="279"/>
        <v>0</v>
      </c>
      <c r="FB25" s="668">
        <f t="shared" si="280"/>
        <v>0</v>
      </c>
      <c r="FC25" s="668">
        <f t="shared" si="280"/>
        <v>0</v>
      </c>
      <c r="FD25" s="668">
        <f t="shared" si="280"/>
        <v>0</v>
      </c>
      <c r="FE25" s="668">
        <f t="shared" si="280"/>
        <v>0</v>
      </c>
      <c r="FF25" s="668">
        <f t="shared" si="280"/>
        <v>0</v>
      </c>
      <c r="FG25" s="668">
        <f t="shared" si="280"/>
        <v>0</v>
      </c>
      <c r="FH25" s="668">
        <f t="shared" si="280"/>
        <v>0</v>
      </c>
      <c r="FI25" s="668">
        <f t="shared" si="280"/>
        <v>0</v>
      </c>
      <c r="FJ25" s="668">
        <f t="shared" si="280"/>
        <v>0</v>
      </c>
      <c r="FK25" s="668">
        <f t="shared" si="280"/>
        <v>0</v>
      </c>
      <c r="FL25" s="668">
        <f t="shared" si="281"/>
        <v>0</v>
      </c>
      <c r="FM25" s="668">
        <f t="shared" si="281"/>
        <v>0</v>
      </c>
      <c r="FN25" s="668">
        <f t="shared" si="281"/>
        <v>0</v>
      </c>
      <c r="FO25" s="668" t="str">
        <f t="shared" si="281"/>
        <v/>
      </c>
      <c r="FP25" s="668" t="str">
        <f t="shared" si="281"/>
        <v/>
      </c>
      <c r="FQ25" s="668" t="str">
        <f t="shared" si="281"/>
        <v/>
      </c>
      <c r="FR25" s="668" t="str">
        <f t="shared" si="281"/>
        <v/>
      </c>
      <c r="FS25" s="668" t="str">
        <f t="shared" si="281"/>
        <v/>
      </c>
      <c r="FT25" s="668" t="str">
        <f t="shared" si="281"/>
        <v/>
      </c>
      <c r="FU25" s="668" t="str">
        <f t="shared" si="281"/>
        <v/>
      </c>
      <c r="FV25" s="668" t="str">
        <f t="shared" si="282"/>
        <v/>
      </c>
      <c r="FW25" s="668" t="str">
        <f t="shared" si="282"/>
        <v/>
      </c>
      <c r="FX25" s="668" t="str">
        <f t="shared" si="282"/>
        <v/>
      </c>
      <c r="FY25" s="668" t="str">
        <f t="shared" si="282"/>
        <v/>
      </c>
      <c r="FZ25" s="668" t="str">
        <f t="shared" si="282"/>
        <v/>
      </c>
      <c r="GA25" s="668" t="str">
        <f t="shared" si="282"/>
        <v/>
      </c>
      <c r="GB25" s="668" t="str">
        <f t="shared" si="282"/>
        <v/>
      </c>
      <c r="GC25" s="668" t="str">
        <f t="shared" si="282"/>
        <v/>
      </c>
      <c r="GD25" s="668" t="str">
        <f t="shared" si="282"/>
        <v/>
      </c>
      <c r="GE25" s="668" t="str">
        <f t="shared" si="282"/>
        <v/>
      </c>
      <c r="GF25" s="669" t="str">
        <f t="shared" si="282"/>
        <v/>
      </c>
      <c r="GG25" s="626"/>
      <c r="GH25" s="649">
        <f t="shared" si="263"/>
        <v>45</v>
      </c>
      <c r="GI25" s="682">
        <f t="shared" ca="1" si="158"/>
        <v>0</v>
      </c>
      <c r="GJ25" s="682">
        <f t="shared" ca="1" si="159"/>
        <v>0</v>
      </c>
      <c r="GK25" s="682">
        <f t="shared" ca="1" si="160"/>
        <v>0</v>
      </c>
      <c r="GL25" s="682">
        <f t="shared" ca="1" si="161"/>
        <v>0</v>
      </c>
      <c r="GM25" s="682">
        <f t="shared" ca="1" si="162"/>
        <v>0</v>
      </c>
      <c r="GN25" s="682">
        <f t="shared" ca="1" si="163"/>
        <v>0</v>
      </c>
      <c r="GO25" s="682">
        <f t="shared" ca="1" si="164"/>
        <v>0</v>
      </c>
      <c r="GP25" s="682">
        <f t="shared" ca="1" si="165"/>
        <v>0</v>
      </c>
      <c r="GQ25" s="682">
        <f t="shared" ca="1" si="166"/>
        <v>0</v>
      </c>
      <c r="GR25" s="682">
        <f t="shared" ca="1" si="167"/>
        <v>0</v>
      </c>
      <c r="GS25" s="682">
        <f t="shared" ca="1" si="168"/>
        <v>0</v>
      </c>
      <c r="GT25" s="682">
        <f t="shared" ca="1" si="169"/>
        <v>0</v>
      </c>
      <c r="GU25" s="682">
        <f t="shared" ca="1" si="170"/>
        <v>0</v>
      </c>
      <c r="GV25" s="682">
        <f t="shared" ca="1" si="171"/>
        <v>0</v>
      </c>
      <c r="GW25" s="682">
        <f t="shared" ca="1" si="172"/>
        <v>0</v>
      </c>
      <c r="GX25" s="682">
        <f t="shared" ca="1" si="173"/>
        <v>0</v>
      </c>
      <c r="GY25" s="682">
        <f t="shared" ca="1" si="174"/>
        <v>0</v>
      </c>
      <c r="GZ25" s="682">
        <f t="shared" ca="1" si="175"/>
        <v>0</v>
      </c>
      <c r="HA25" s="682">
        <f t="shared" ca="1" si="176"/>
        <v>0</v>
      </c>
      <c r="HB25" s="682">
        <f t="shared" ca="1" si="177"/>
        <v>0</v>
      </c>
      <c r="HC25" s="682">
        <f t="shared" ca="1" si="178"/>
        <v>0</v>
      </c>
      <c r="HD25" s="682">
        <f t="shared" ca="1" si="179"/>
        <v>0</v>
      </c>
      <c r="HE25" s="682">
        <f t="shared" ca="1" si="180"/>
        <v>0</v>
      </c>
      <c r="HF25" s="682">
        <f t="shared" ca="1" si="181"/>
        <v>0</v>
      </c>
      <c r="HG25" s="682">
        <f t="shared" ca="1" si="182"/>
        <v>0</v>
      </c>
      <c r="HH25" s="682">
        <f t="shared" ca="1" si="183"/>
        <v>0</v>
      </c>
      <c r="HI25" s="682">
        <f t="shared" ca="1" si="184"/>
        <v>0</v>
      </c>
      <c r="HJ25" s="682">
        <f t="shared" ca="1" si="185"/>
        <v>0</v>
      </c>
      <c r="HK25" s="682">
        <f t="shared" ca="1" si="186"/>
        <v>0</v>
      </c>
      <c r="HL25" s="682">
        <f t="shared" ca="1" si="187"/>
        <v>0</v>
      </c>
      <c r="HM25" s="682">
        <f t="shared" ca="1" si="188"/>
        <v>0</v>
      </c>
      <c r="HN25" s="682">
        <f t="shared" ca="1" si="189"/>
        <v>0</v>
      </c>
      <c r="HO25" s="682">
        <f t="shared" ca="1" si="190"/>
        <v>0</v>
      </c>
      <c r="HP25" s="682">
        <f t="shared" ca="1" si="191"/>
        <v>0</v>
      </c>
      <c r="HQ25" s="682">
        <f t="shared" ca="1" si="192"/>
        <v>0</v>
      </c>
      <c r="HR25" s="682">
        <f t="shared" ca="1" si="193"/>
        <v>0</v>
      </c>
      <c r="HS25" s="682">
        <f t="shared" ca="1" si="194"/>
        <v>0</v>
      </c>
      <c r="HT25" s="682">
        <f t="shared" ca="1" si="195"/>
        <v>0</v>
      </c>
      <c r="HU25" s="682">
        <f t="shared" ca="1" si="196"/>
        <v>0</v>
      </c>
      <c r="HV25" s="682">
        <f t="shared" ca="1" si="197"/>
        <v>0</v>
      </c>
      <c r="HW25" s="682">
        <f t="shared" ca="1" si="198"/>
        <v>0</v>
      </c>
      <c r="HX25" s="682">
        <f t="shared" ca="1" si="199"/>
        <v>0</v>
      </c>
      <c r="HY25" s="682">
        <f t="shared" ca="1" si="200"/>
        <v>0</v>
      </c>
      <c r="HZ25" s="682">
        <f t="shared" ca="1" si="201"/>
        <v>0</v>
      </c>
      <c r="IA25" s="682">
        <f t="shared" ca="1" si="202"/>
        <v>0</v>
      </c>
      <c r="IB25" s="682" t="e">
        <f t="shared" ca="1" si="203"/>
        <v>#DIV/0!</v>
      </c>
      <c r="IC25" s="682" t="e">
        <f t="shared" ca="1" si="204"/>
        <v>#DIV/0!</v>
      </c>
      <c r="ID25" s="682" t="e">
        <f t="shared" ca="1" si="205"/>
        <v>#DIV/0!</v>
      </c>
      <c r="IE25" s="682" t="e">
        <f t="shared" ca="1" si="206"/>
        <v>#DIV/0!</v>
      </c>
      <c r="IF25" s="682" t="e">
        <f t="shared" ca="1" si="207"/>
        <v>#DIV/0!</v>
      </c>
      <c r="IG25" s="682" t="e">
        <f t="shared" ca="1" si="208"/>
        <v>#DIV/0!</v>
      </c>
      <c r="IH25" s="682" t="e">
        <f t="shared" ca="1" si="209"/>
        <v>#DIV/0!</v>
      </c>
      <c r="II25" s="682" t="e">
        <f t="shared" ca="1" si="210"/>
        <v>#DIV/0!</v>
      </c>
      <c r="IJ25" s="682" t="e">
        <f t="shared" ca="1" si="211"/>
        <v>#DIV/0!</v>
      </c>
      <c r="IK25" s="662" t="e">
        <f t="shared" ca="1" si="212"/>
        <v>#DIV/0!</v>
      </c>
      <c r="IL25" s="662" t="e">
        <f t="shared" ca="1" si="213"/>
        <v>#DIV/0!</v>
      </c>
      <c r="IM25" s="662" t="e">
        <f t="shared" ca="1" si="214"/>
        <v>#DIV/0!</v>
      </c>
      <c r="IN25" s="662" t="e">
        <f t="shared" ca="1" si="215"/>
        <v>#DIV/0!</v>
      </c>
      <c r="IO25" s="662" t="e">
        <f t="shared" ca="1" si="216"/>
        <v>#DIV/0!</v>
      </c>
      <c r="IP25" s="662" t="e">
        <f t="shared" ca="1" si="217"/>
        <v>#DIV/0!</v>
      </c>
      <c r="IQ25" s="662" t="e">
        <f t="shared" ca="1" si="218"/>
        <v>#DIV/0!</v>
      </c>
      <c r="IR25" s="662" t="e">
        <f t="shared" ca="1" si="219"/>
        <v>#DIV/0!</v>
      </c>
      <c r="IS25" s="662" t="e">
        <f t="shared" ca="1" si="220"/>
        <v>#DIV/0!</v>
      </c>
      <c r="IT25" s="662" t="str">
        <f t="shared" ca="1" si="221"/>
        <v/>
      </c>
      <c r="IU25" s="662" t="str">
        <f t="shared" ca="1" si="222"/>
        <v/>
      </c>
      <c r="IV25" s="662" t="str">
        <f t="shared" ca="1" si="223"/>
        <v/>
      </c>
      <c r="IW25" s="662" t="str">
        <f t="shared" ca="1" si="224"/>
        <v/>
      </c>
      <c r="IX25" s="662" t="str">
        <f t="shared" ca="1" si="225"/>
        <v/>
      </c>
      <c r="IY25" s="662" t="str">
        <f t="shared" ca="1" si="226"/>
        <v/>
      </c>
      <c r="IZ25" s="662" t="str">
        <f t="shared" ca="1" si="227"/>
        <v/>
      </c>
      <c r="JA25" s="662" t="str">
        <f t="shared" ca="1" si="228"/>
        <v/>
      </c>
      <c r="JB25" s="662" t="str">
        <f t="shared" ca="1" si="229"/>
        <v/>
      </c>
      <c r="JC25" s="662" t="str">
        <f t="shared" ca="1" si="230"/>
        <v/>
      </c>
      <c r="JD25" s="662" t="str">
        <f t="shared" ca="1" si="231"/>
        <v/>
      </c>
      <c r="JE25" s="662" t="str">
        <f t="shared" ca="1" si="232"/>
        <v/>
      </c>
      <c r="JF25" s="662" t="str">
        <f t="shared" ca="1" si="233"/>
        <v/>
      </c>
      <c r="JG25" s="662" t="str">
        <f t="shared" ca="1" si="234"/>
        <v/>
      </c>
      <c r="JH25" s="662" t="str">
        <f t="shared" ca="1" si="235"/>
        <v/>
      </c>
      <c r="JI25" s="662" t="str">
        <f t="shared" ca="1" si="236"/>
        <v/>
      </c>
      <c r="JJ25" s="662" t="str">
        <f t="shared" ca="1" si="237"/>
        <v/>
      </c>
      <c r="JK25" s="663" t="str">
        <f t="shared" ca="1" si="238"/>
        <v/>
      </c>
      <c r="JL25" s="626"/>
      <c r="JM25" s="649">
        <f t="shared" si="264"/>
        <v>45</v>
      </c>
      <c r="JN25" s="635">
        <f t="shared" si="283"/>
        <v>0</v>
      </c>
      <c r="JO25" s="635">
        <f t="shared" si="283"/>
        <v>0</v>
      </c>
      <c r="JP25" s="635">
        <f t="shared" si="283"/>
        <v>0</v>
      </c>
      <c r="JQ25" s="635">
        <f t="shared" si="283"/>
        <v>0</v>
      </c>
      <c r="JR25" s="635">
        <f t="shared" si="283"/>
        <v>0</v>
      </c>
      <c r="JS25" s="635">
        <f t="shared" si="283"/>
        <v>0</v>
      </c>
      <c r="JT25" s="635">
        <f t="shared" si="283"/>
        <v>0</v>
      </c>
      <c r="JU25" s="635">
        <f t="shared" si="283"/>
        <v>0</v>
      </c>
      <c r="JV25" s="635">
        <f t="shared" si="283"/>
        <v>0</v>
      </c>
      <c r="JW25" s="635">
        <f t="shared" si="283"/>
        <v>0</v>
      </c>
      <c r="JX25" s="635">
        <f t="shared" si="284"/>
        <v>0</v>
      </c>
      <c r="JY25" s="635">
        <f t="shared" si="284"/>
        <v>0</v>
      </c>
      <c r="JZ25" s="635">
        <f t="shared" si="284"/>
        <v>0</v>
      </c>
      <c r="KA25" s="635">
        <f t="shared" si="284"/>
        <v>0</v>
      </c>
      <c r="KB25" s="635">
        <f t="shared" si="284"/>
        <v>0</v>
      </c>
      <c r="KC25" s="635">
        <f t="shared" si="284"/>
        <v>0</v>
      </c>
      <c r="KD25" s="635">
        <f t="shared" si="284"/>
        <v>0</v>
      </c>
      <c r="KE25" s="635">
        <f t="shared" si="284"/>
        <v>0</v>
      </c>
      <c r="KF25" s="635">
        <f t="shared" si="284"/>
        <v>0</v>
      </c>
      <c r="KG25" s="635">
        <f t="shared" si="284"/>
        <v>0</v>
      </c>
      <c r="KH25" s="635">
        <f t="shared" si="285"/>
        <v>0</v>
      </c>
      <c r="KI25" s="635">
        <f t="shared" si="285"/>
        <v>0</v>
      </c>
      <c r="KJ25" s="635">
        <f t="shared" si="285"/>
        <v>0</v>
      </c>
      <c r="KK25" s="635">
        <f t="shared" si="285"/>
        <v>0</v>
      </c>
      <c r="KL25" s="635">
        <f t="shared" si="285"/>
        <v>0</v>
      </c>
      <c r="KM25" s="635">
        <f t="shared" si="285"/>
        <v>0</v>
      </c>
      <c r="KN25" s="635">
        <f t="shared" si="285"/>
        <v>0</v>
      </c>
      <c r="KO25" s="635">
        <f t="shared" si="285"/>
        <v>0</v>
      </c>
      <c r="KP25" s="635">
        <f t="shared" si="285"/>
        <v>0</v>
      </c>
      <c r="KQ25" s="635">
        <f t="shared" si="285"/>
        <v>0</v>
      </c>
      <c r="KR25" s="635">
        <f t="shared" si="286"/>
        <v>0</v>
      </c>
      <c r="KS25" s="635">
        <f t="shared" si="286"/>
        <v>0</v>
      </c>
      <c r="KT25" s="635">
        <f t="shared" si="286"/>
        <v>0</v>
      </c>
      <c r="KU25" s="635">
        <f t="shared" si="286"/>
        <v>0</v>
      </c>
      <c r="KV25" s="635">
        <f t="shared" si="286"/>
        <v>0</v>
      </c>
      <c r="KW25" s="635">
        <f t="shared" si="286"/>
        <v>0</v>
      </c>
      <c r="KX25" s="635">
        <f t="shared" si="286"/>
        <v>0</v>
      </c>
      <c r="KY25" s="635">
        <f t="shared" si="286"/>
        <v>0</v>
      </c>
      <c r="KZ25" s="635">
        <f t="shared" si="286"/>
        <v>0</v>
      </c>
      <c r="LA25" s="635">
        <f t="shared" si="286"/>
        <v>0</v>
      </c>
      <c r="LB25" s="635">
        <f t="shared" si="287"/>
        <v>0</v>
      </c>
      <c r="LC25" s="635">
        <f t="shared" si="287"/>
        <v>0</v>
      </c>
      <c r="LD25" s="635">
        <f t="shared" si="287"/>
        <v>0</v>
      </c>
      <c r="LE25" s="635">
        <f t="shared" si="287"/>
        <v>0</v>
      </c>
      <c r="LF25" s="635">
        <f t="shared" si="287"/>
        <v>0</v>
      </c>
      <c r="LG25" s="635" t="e">
        <f t="shared" si="287"/>
        <v>#DIV/0!</v>
      </c>
      <c r="LH25" s="635" t="e">
        <f t="shared" si="287"/>
        <v>#DIV/0!</v>
      </c>
      <c r="LI25" s="635" t="e">
        <f t="shared" si="287"/>
        <v>#DIV/0!</v>
      </c>
      <c r="LJ25" s="635" t="e">
        <f t="shared" si="287"/>
        <v>#DIV/0!</v>
      </c>
      <c r="LK25" s="635" t="e">
        <f t="shared" si="287"/>
        <v>#DIV/0!</v>
      </c>
      <c r="LL25" s="635" t="e">
        <f t="shared" si="288"/>
        <v>#DIV/0!</v>
      </c>
      <c r="LM25" s="635" t="e">
        <f t="shared" si="288"/>
        <v>#DIV/0!</v>
      </c>
      <c r="LN25" s="635" t="e">
        <f t="shared" si="288"/>
        <v>#DIV/0!</v>
      </c>
      <c r="LO25" s="635" t="e">
        <f t="shared" si="288"/>
        <v>#DIV/0!</v>
      </c>
      <c r="LP25" s="635" t="e">
        <f t="shared" si="288"/>
        <v>#DIV/0!</v>
      </c>
      <c r="LQ25" s="635" t="e">
        <f t="shared" si="288"/>
        <v>#DIV/0!</v>
      </c>
      <c r="LR25" s="635" t="e">
        <f t="shared" si="288"/>
        <v>#DIV/0!</v>
      </c>
      <c r="LS25" s="635" t="e">
        <f t="shared" si="288"/>
        <v>#DIV/0!</v>
      </c>
      <c r="LT25" s="635" t="e">
        <f t="shared" si="288"/>
        <v>#DIV/0!</v>
      </c>
      <c r="LU25" s="635" t="e">
        <f t="shared" si="288"/>
        <v>#DIV/0!</v>
      </c>
      <c r="LV25" s="635" t="e">
        <f t="shared" si="289"/>
        <v>#DIV/0!</v>
      </c>
      <c r="LW25" s="635" t="e">
        <f t="shared" si="289"/>
        <v>#DIV/0!</v>
      </c>
      <c r="LX25" s="635" t="e">
        <f t="shared" si="289"/>
        <v>#DIV/0!</v>
      </c>
      <c r="LY25" s="635" t="str">
        <f t="shared" si="289"/>
        <v/>
      </c>
      <c r="LZ25" s="635" t="str">
        <f t="shared" si="289"/>
        <v/>
      </c>
      <c r="MA25" s="635" t="str">
        <f t="shared" si="289"/>
        <v/>
      </c>
      <c r="MB25" s="635" t="str">
        <f t="shared" si="289"/>
        <v/>
      </c>
      <c r="MC25" s="635" t="str">
        <f t="shared" si="289"/>
        <v/>
      </c>
      <c r="MD25" s="635" t="str">
        <f t="shared" si="289"/>
        <v/>
      </c>
      <c r="ME25" s="635" t="str">
        <f t="shared" si="289"/>
        <v/>
      </c>
      <c r="MF25" s="635" t="str">
        <f t="shared" si="290"/>
        <v/>
      </c>
      <c r="MG25" s="635" t="str">
        <f t="shared" si="290"/>
        <v/>
      </c>
      <c r="MH25" s="635" t="str">
        <f t="shared" si="290"/>
        <v/>
      </c>
      <c r="MI25" s="635" t="str">
        <f t="shared" si="290"/>
        <v/>
      </c>
      <c r="MJ25" s="635" t="str">
        <f t="shared" si="290"/>
        <v/>
      </c>
      <c r="MK25" s="635" t="str">
        <f t="shared" si="290"/>
        <v/>
      </c>
      <c r="ML25" s="635" t="str">
        <f t="shared" si="290"/>
        <v/>
      </c>
      <c r="MM25" s="635" t="str">
        <f t="shared" si="290"/>
        <v/>
      </c>
      <c r="MN25" s="635" t="str">
        <f t="shared" si="290"/>
        <v/>
      </c>
      <c r="MO25" s="635" t="str">
        <f t="shared" si="290"/>
        <v/>
      </c>
      <c r="MP25" s="636" t="str">
        <f t="shared" si="290"/>
        <v/>
      </c>
      <c r="MQ25" s="626"/>
      <c r="MR25" s="565">
        <f t="shared" si="269"/>
        <v>18</v>
      </c>
      <c r="MS25" s="622" t="e">
        <f ca="1">+SUMPRODUCT(OFFSET(MU25,0,$MR25):OFFSET(MU25,MU25-1,$MR25),OFFSET($O25,0,0):OFFSET($O25,MU25-1,0))</f>
        <v>#DIV/0!</v>
      </c>
      <c r="MU25" s="568">
        <f t="shared" si="265"/>
        <v>45</v>
      </c>
      <c r="MV25" s="691" t="e">
        <f t="shared" ca="1" si="291"/>
        <v>#DIV/0!</v>
      </c>
      <c r="MW25" s="691" t="e">
        <f t="shared" ca="1" si="291"/>
        <v>#DIV/0!</v>
      </c>
      <c r="MX25" s="691" t="e">
        <f t="shared" ca="1" si="291"/>
        <v>#DIV/0!</v>
      </c>
      <c r="MY25" s="691" t="e">
        <f t="shared" ca="1" si="291"/>
        <v>#DIV/0!</v>
      </c>
      <c r="MZ25" s="691" t="e">
        <f t="shared" ca="1" si="291"/>
        <v>#DIV/0!</v>
      </c>
      <c r="NA25" s="691" t="e">
        <f t="shared" ca="1" si="291"/>
        <v>#DIV/0!</v>
      </c>
      <c r="NB25" s="691" t="e">
        <f t="shared" ca="1" si="291"/>
        <v>#DIV/0!</v>
      </c>
      <c r="NC25" s="691" t="e">
        <f t="shared" ca="1" si="291"/>
        <v>#DIV/0!</v>
      </c>
      <c r="ND25" s="691" t="e">
        <f t="shared" ca="1" si="291"/>
        <v>#DIV/0!</v>
      </c>
      <c r="NE25" s="691" t="e">
        <f t="shared" ca="1" si="291"/>
        <v>#DIV/0!</v>
      </c>
      <c r="NF25" s="691" t="e">
        <f t="shared" ca="1" si="292"/>
        <v>#DIV/0!</v>
      </c>
      <c r="NG25" s="691" t="e">
        <f t="shared" ca="1" si="292"/>
        <v>#DIV/0!</v>
      </c>
      <c r="NH25" s="691" t="e">
        <f t="shared" ca="1" si="292"/>
        <v>#DIV/0!</v>
      </c>
      <c r="NI25" s="691" t="e">
        <f t="shared" ca="1" si="292"/>
        <v>#DIV/0!</v>
      </c>
      <c r="NJ25" s="691" t="e">
        <f t="shared" ca="1" si="292"/>
        <v>#DIV/0!</v>
      </c>
      <c r="NK25" s="691" t="e">
        <f t="shared" ca="1" si="292"/>
        <v>#DIV/0!</v>
      </c>
      <c r="NL25" s="691" t="e">
        <f t="shared" ca="1" si="292"/>
        <v>#DIV/0!</v>
      </c>
      <c r="NM25" s="691" t="e">
        <f t="shared" ca="1" si="292"/>
        <v>#DIV/0!</v>
      </c>
      <c r="NN25" s="691" t="str">
        <f t="shared" ca="1" si="292"/>
        <v/>
      </c>
      <c r="NO25" s="691" t="str">
        <f t="shared" ca="1" si="292"/>
        <v/>
      </c>
      <c r="NP25" s="691" t="str">
        <f t="shared" ca="1" si="293"/>
        <v/>
      </c>
      <c r="NQ25" s="691" t="str">
        <f t="shared" ca="1" si="293"/>
        <v/>
      </c>
      <c r="NR25" s="691" t="str">
        <f t="shared" ca="1" si="293"/>
        <v/>
      </c>
      <c r="NS25" s="691" t="str">
        <f t="shared" ca="1" si="293"/>
        <v/>
      </c>
      <c r="NT25" s="691" t="str">
        <f t="shared" ca="1" si="293"/>
        <v/>
      </c>
      <c r="NU25" s="691" t="str">
        <f t="shared" ca="1" si="293"/>
        <v/>
      </c>
      <c r="NV25" s="691" t="str">
        <f t="shared" ca="1" si="293"/>
        <v/>
      </c>
      <c r="NW25" s="691" t="str">
        <f t="shared" ca="1" si="293"/>
        <v/>
      </c>
      <c r="NX25" s="691" t="str">
        <f t="shared" ca="1" si="293"/>
        <v/>
      </c>
      <c r="NY25" s="691" t="str">
        <f t="shared" ca="1" si="293"/>
        <v/>
      </c>
      <c r="NZ25" s="691" t="str">
        <f t="shared" ca="1" si="294"/>
        <v/>
      </c>
      <c r="OA25" s="691" t="str">
        <f t="shared" ca="1" si="294"/>
        <v/>
      </c>
      <c r="OB25" s="691" t="str">
        <f t="shared" ca="1" si="294"/>
        <v/>
      </c>
      <c r="OC25" s="691" t="str">
        <f t="shared" ca="1" si="294"/>
        <v/>
      </c>
      <c r="OD25" s="691" t="str">
        <f t="shared" ca="1" si="294"/>
        <v/>
      </c>
      <c r="OE25" s="691" t="str">
        <f t="shared" ca="1" si="294"/>
        <v/>
      </c>
      <c r="OF25" s="691" t="str">
        <f t="shared" ca="1" si="294"/>
        <v/>
      </c>
      <c r="OG25" s="691" t="str">
        <f t="shared" ca="1" si="294"/>
        <v/>
      </c>
      <c r="OH25" s="691" t="str">
        <f t="shared" ca="1" si="294"/>
        <v/>
      </c>
      <c r="OI25" s="691" t="str">
        <f t="shared" ca="1" si="294"/>
        <v/>
      </c>
      <c r="OJ25" s="691" t="str">
        <f t="shared" ca="1" si="295"/>
        <v/>
      </c>
      <c r="OK25" s="691" t="str">
        <f t="shared" ca="1" si="295"/>
        <v/>
      </c>
      <c r="OL25" s="691" t="str">
        <f t="shared" ca="1" si="295"/>
        <v/>
      </c>
      <c r="OM25" s="691" t="str">
        <f t="shared" ca="1" si="295"/>
        <v/>
      </c>
      <c r="ON25" s="691" t="str">
        <f t="shared" ca="1" si="295"/>
        <v/>
      </c>
      <c r="OO25" s="691" t="str">
        <f t="shared" ca="1" si="295"/>
        <v/>
      </c>
      <c r="OP25" s="691" t="str">
        <f t="shared" ca="1" si="295"/>
        <v/>
      </c>
      <c r="OQ25" s="691" t="str">
        <f t="shared" ca="1" si="295"/>
        <v/>
      </c>
      <c r="OR25" s="691" t="str">
        <f t="shared" ca="1" si="295"/>
        <v/>
      </c>
      <c r="OS25" s="691" t="str">
        <f t="shared" ca="1" si="295"/>
        <v/>
      </c>
      <c r="OT25" s="691" t="str">
        <f t="shared" ca="1" si="296"/>
        <v/>
      </c>
      <c r="OU25" s="691" t="str">
        <f t="shared" ca="1" si="296"/>
        <v/>
      </c>
      <c r="OV25" s="691" t="str">
        <f t="shared" ca="1" si="296"/>
        <v/>
      </c>
      <c r="OW25" s="691" t="str">
        <f t="shared" ca="1" si="296"/>
        <v/>
      </c>
      <c r="OX25" s="691" t="str">
        <f t="shared" ca="1" si="296"/>
        <v/>
      </c>
      <c r="OY25" s="691" t="str">
        <f t="shared" ca="1" si="296"/>
        <v/>
      </c>
      <c r="OZ25" s="691" t="str">
        <f t="shared" ca="1" si="296"/>
        <v/>
      </c>
      <c r="PA25" s="691" t="str">
        <f t="shared" ca="1" si="296"/>
        <v/>
      </c>
      <c r="PB25" s="691" t="str">
        <f t="shared" ca="1" si="296"/>
        <v/>
      </c>
      <c r="PC25" s="691" t="str">
        <f t="shared" ca="1" si="296"/>
        <v/>
      </c>
      <c r="PD25" s="691" t="str">
        <f t="shared" ca="1" si="297"/>
        <v/>
      </c>
      <c r="PE25" s="691" t="str">
        <f t="shared" ca="1" si="297"/>
        <v/>
      </c>
      <c r="PF25" s="691" t="str">
        <f t="shared" ca="1" si="297"/>
        <v/>
      </c>
      <c r="PG25" s="691" t="e">
        <f t="shared" ca="1" si="297"/>
        <v>#VALUE!</v>
      </c>
      <c r="PH25" s="691" t="e">
        <f t="shared" ca="1" si="297"/>
        <v>#VALUE!</v>
      </c>
      <c r="PI25" s="691" t="e">
        <f t="shared" ca="1" si="297"/>
        <v>#VALUE!</v>
      </c>
      <c r="PJ25" s="691" t="e">
        <f t="shared" ca="1" si="297"/>
        <v>#VALUE!</v>
      </c>
      <c r="PK25" s="691" t="e">
        <f t="shared" ca="1" si="297"/>
        <v>#VALUE!</v>
      </c>
      <c r="PL25" s="691" t="e">
        <f t="shared" ca="1" si="297"/>
        <v>#VALUE!</v>
      </c>
      <c r="PM25" s="691" t="e">
        <f t="shared" ca="1" si="297"/>
        <v>#VALUE!</v>
      </c>
      <c r="PN25" s="691" t="e">
        <f t="shared" ca="1" si="298"/>
        <v>#VALUE!</v>
      </c>
      <c r="PO25" s="691" t="e">
        <f t="shared" ca="1" si="298"/>
        <v>#VALUE!</v>
      </c>
      <c r="PP25" s="691" t="e">
        <f t="shared" ca="1" si="298"/>
        <v>#VALUE!</v>
      </c>
      <c r="PQ25" s="691" t="e">
        <f t="shared" ca="1" si="298"/>
        <v>#VALUE!</v>
      </c>
      <c r="PR25" s="691" t="e">
        <f t="shared" ca="1" si="298"/>
        <v>#VALUE!</v>
      </c>
      <c r="PS25" s="691" t="e">
        <f t="shared" ca="1" si="298"/>
        <v>#VALUE!</v>
      </c>
      <c r="PT25" s="691" t="e">
        <f t="shared" ca="1" si="298"/>
        <v>#VALUE!</v>
      </c>
      <c r="PU25" s="691" t="e">
        <f t="shared" ca="1" si="298"/>
        <v>#VALUE!</v>
      </c>
      <c r="PV25" s="691" t="e">
        <f t="shared" ca="1" si="298"/>
        <v>#VALUE!</v>
      </c>
      <c r="PW25" s="691" t="e">
        <f t="shared" ca="1" si="298"/>
        <v>#VALUE!</v>
      </c>
      <c r="PX25" s="691" t="e">
        <f t="shared" ca="1" si="298"/>
        <v>#VALUE!</v>
      </c>
      <c r="PY25" s="690"/>
      <c r="PZ25" s="690"/>
      <c r="QA25" s="690"/>
      <c r="QB25" s="690"/>
      <c r="QC25" s="690"/>
      <c r="QD25" s="690"/>
      <c r="QE25" s="690"/>
      <c r="QF25" s="690"/>
      <c r="QG25" s="575"/>
      <c r="QH25" s="575"/>
      <c r="QI25" s="575"/>
      <c r="QJ25" s="575"/>
      <c r="QK25" s="575"/>
      <c r="QL25" s="575"/>
      <c r="QM25" s="575"/>
      <c r="QN25" s="575"/>
      <c r="QO25" s="575"/>
      <c r="QP25" s="575"/>
      <c r="QQ25" s="575"/>
    </row>
    <row r="26" spans="1:459">
      <c r="A26" s="632">
        <f t="shared" si="266"/>
        <v>19</v>
      </c>
      <c r="B26" s="633">
        <f>+'User Entries'!G96</f>
        <v>0</v>
      </c>
      <c r="C26" s="633">
        <f t="shared" si="267"/>
        <v>0</v>
      </c>
      <c r="D26" s="759" t="e">
        <f>SUM($E$8:E26)</f>
        <v>#DIV/0!</v>
      </c>
      <c r="E26" s="759" t="e">
        <f t="shared" si="145"/>
        <v>#DIV/0!</v>
      </c>
      <c r="F26" s="627"/>
      <c r="G26" s="765"/>
      <c r="H26" s="622">
        <f t="shared" si="270"/>
        <v>44</v>
      </c>
      <c r="I26" s="632">
        <f t="shared" si="255"/>
        <v>19</v>
      </c>
      <c r="J26" s="640">
        <f>+'User Entries'!$F96</f>
        <v>0</v>
      </c>
      <c r="K26" s="640">
        <f>+'User Entries'!$J96</f>
        <v>0</v>
      </c>
      <c r="L26" s="676" t="e">
        <f t="shared" si="256"/>
        <v>#DIV/0!</v>
      </c>
      <c r="M26" s="656" t="str">
        <f>IFERROR(Summary_AttrorTotal!A36,"")</f>
        <v>2003 Q3</v>
      </c>
      <c r="N26" s="634">
        <f>+IFERROR((Summary_AttrorTotal!H36)*1000,0)</f>
        <v>712221</v>
      </c>
      <c r="O26" s="634">
        <f>+IFERROR((Summary_AttrorTotal!S36-Summary_AttrorTotal!H36)*1000,0)</f>
        <v>0</v>
      </c>
      <c r="P26" s="634" t="e">
        <f t="shared" ca="1" si="146"/>
        <v>#DIV/0!</v>
      </c>
      <c r="Q26" s="634">
        <f>IFERROR(Summary_AttrorTotal!J36*1000,0)</f>
        <v>712221</v>
      </c>
      <c r="R26" s="634" t="e">
        <f t="shared" ca="1" si="257"/>
        <v>#DIV/0!</v>
      </c>
      <c r="S26" s="634">
        <f>+IFERROR((Summary_AttrorTotal!S36-Summary_AttrorTotal!J36)*1000,0)</f>
        <v>0</v>
      </c>
      <c r="T26" s="634" t="e">
        <f t="shared" ca="1" si="258"/>
        <v>#DIV/0!</v>
      </c>
      <c r="U26" s="639"/>
      <c r="V26" s="634" t="e">
        <f t="shared" ca="1" si="259"/>
        <v>#DIV/0!</v>
      </c>
      <c r="W26" s="575" t="e">
        <f t="shared" ca="1" si="260"/>
        <v>#DIV/0!</v>
      </c>
      <c r="X26" s="649">
        <f t="shared" si="268"/>
        <v>44</v>
      </c>
      <c r="Y26" s="628">
        <f t="shared" si="147"/>
        <v>0</v>
      </c>
      <c r="Z26" s="628">
        <f t="shared" si="147"/>
        <v>0</v>
      </c>
      <c r="AA26" s="628">
        <f t="shared" si="302"/>
        <v>0</v>
      </c>
      <c r="AB26" s="628">
        <f t="shared" si="302"/>
        <v>0</v>
      </c>
      <c r="AC26" s="628">
        <f t="shared" si="302"/>
        <v>0</v>
      </c>
      <c r="AD26" s="628">
        <f t="shared" si="302"/>
        <v>0</v>
      </c>
      <c r="AE26" s="628">
        <f t="shared" si="302"/>
        <v>0</v>
      </c>
      <c r="AF26" s="628">
        <f t="shared" si="302"/>
        <v>0</v>
      </c>
      <c r="AG26" s="628">
        <f t="shared" si="302"/>
        <v>0</v>
      </c>
      <c r="AH26" s="628">
        <f t="shared" si="302"/>
        <v>0</v>
      </c>
      <c r="AI26" s="628">
        <f t="shared" si="302"/>
        <v>0</v>
      </c>
      <c r="AJ26" s="628">
        <f t="shared" si="302"/>
        <v>0</v>
      </c>
      <c r="AK26" s="628">
        <f t="shared" si="302"/>
        <v>0</v>
      </c>
      <c r="AL26" s="628">
        <f t="shared" si="302"/>
        <v>0</v>
      </c>
      <c r="AM26" s="628">
        <f t="shared" si="302"/>
        <v>0</v>
      </c>
      <c r="AN26" s="628">
        <f t="shared" si="302"/>
        <v>0</v>
      </c>
      <c r="AO26" s="628">
        <f t="shared" si="302"/>
        <v>0</v>
      </c>
      <c r="AP26" s="628">
        <f t="shared" si="302"/>
        <v>0</v>
      </c>
      <c r="AQ26" s="628">
        <f t="shared" si="302"/>
        <v>0</v>
      </c>
      <c r="AR26" s="628">
        <f t="shared" si="302"/>
        <v>0</v>
      </c>
      <c r="AS26" s="628">
        <f t="shared" si="302"/>
        <v>0</v>
      </c>
      <c r="AT26" s="628">
        <f t="shared" si="302"/>
        <v>0</v>
      </c>
      <c r="AU26" s="628">
        <f t="shared" si="302"/>
        <v>0</v>
      </c>
      <c r="AV26" s="628">
        <f t="shared" si="302"/>
        <v>0</v>
      </c>
      <c r="AW26" s="628">
        <f t="shared" si="302"/>
        <v>0</v>
      </c>
      <c r="AX26" s="628">
        <f t="shared" si="302"/>
        <v>0</v>
      </c>
      <c r="AY26" s="628">
        <f t="shared" si="302"/>
        <v>0</v>
      </c>
      <c r="AZ26" s="628">
        <f t="shared" si="302"/>
        <v>0</v>
      </c>
      <c r="BA26" s="628">
        <f t="shared" si="302"/>
        <v>0</v>
      </c>
      <c r="BB26" s="628">
        <f t="shared" si="302"/>
        <v>0</v>
      </c>
      <c r="BC26" s="628">
        <f t="shared" si="302"/>
        <v>0</v>
      </c>
      <c r="BD26" s="628">
        <f t="shared" si="302"/>
        <v>0</v>
      </c>
      <c r="BE26" s="628">
        <f t="shared" si="302"/>
        <v>0</v>
      </c>
      <c r="BF26" s="628">
        <f t="shared" si="302"/>
        <v>0</v>
      </c>
      <c r="BG26" s="628">
        <f t="shared" si="302"/>
        <v>0</v>
      </c>
      <c r="BH26" s="628">
        <f t="shared" si="302"/>
        <v>0</v>
      </c>
      <c r="BI26" s="628">
        <f t="shared" si="302"/>
        <v>0</v>
      </c>
      <c r="BJ26" s="628">
        <f t="shared" si="302"/>
        <v>0</v>
      </c>
      <c r="BK26" s="628">
        <f t="shared" si="302"/>
        <v>0</v>
      </c>
      <c r="BL26" s="628">
        <f t="shared" si="302"/>
        <v>0</v>
      </c>
      <c r="BM26" s="628">
        <f t="shared" si="302"/>
        <v>0</v>
      </c>
      <c r="BN26" s="628">
        <f t="shared" si="302"/>
        <v>0</v>
      </c>
      <c r="BO26" s="628">
        <f t="shared" si="302"/>
        <v>0</v>
      </c>
      <c r="BP26" s="628">
        <f t="shared" si="302"/>
        <v>0</v>
      </c>
      <c r="BQ26" s="628">
        <f t="shared" si="302"/>
        <v>0</v>
      </c>
      <c r="BR26" s="628">
        <f t="shared" si="302"/>
        <v>0</v>
      </c>
      <c r="BS26" s="628">
        <f t="shared" si="302"/>
        <v>0</v>
      </c>
      <c r="BT26" s="628">
        <f t="shared" si="302"/>
        <v>0</v>
      </c>
      <c r="BU26" s="628">
        <f t="shared" si="302"/>
        <v>0</v>
      </c>
      <c r="BV26" s="628">
        <f t="shared" si="302"/>
        <v>0</v>
      </c>
      <c r="BW26" s="628">
        <f t="shared" si="302"/>
        <v>0</v>
      </c>
      <c r="BX26" s="628">
        <f t="shared" si="302"/>
        <v>0</v>
      </c>
      <c r="BY26" s="628">
        <f t="shared" si="302"/>
        <v>0</v>
      </c>
      <c r="BZ26" s="628">
        <f t="shared" si="302"/>
        <v>0</v>
      </c>
      <c r="CA26" s="628">
        <f t="shared" si="302"/>
        <v>0</v>
      </c>
      <c r="CB26" s="628">
        <f t="shared" si="302"/>
        <v>0</v>
      </c>
      <c r="CC26" s="628">
        <f t="shared" si="302"/>
        <v>0</v>
      </c>
      <c r="CD26" s="628">
        <f t="shared" si="302"/>
        <v>0</v>
      </c>
      <c r="CE26" s="628">
        <f t="shared" si="302"/>
        <v>0</v>
      </c>
      <c r="CF26" s="628">
        <f t="shared" si="302"/>
        <v>0</v>
      </c>
      <c r="CG26" s="628">
        <f t="shared" si="302"/>
        <v>0</v>
      </c>
      <c r="CH26" s="628">
        <f t="shared" si="302"/>
        <v>0</v>
      </c>
      <c r="CI26" s="628">
        <f t="shared" si="302"/>
        <v>0</v>
      </c>
      <c r="CJ26" s="628" t="str">
        <f t="shared" si="302"/>
        <v/>
      </c>
      <c r="CK26" s="628" t="str">
        <f t="shared" si="302"/>
        <v/>
      </c>
      <c r="CL26" s="628" t="str">
        <f t="shared" si="302"/>
        <v/>
      </c>
      <c r="CM26" s="628" t="str">
        <f t="shared" si="301"/>
        <v/>
      </c>
      <c r="CN26" s="628" t="str">
        <f t="shared" si="301"/>
        <v/>
      </c>
      <c r="CO26" s="628" t="str">
        <f t="shared" si="301"/>
        <v/>
      </c>
      <c r="CP26" s="628" t="str">
        <f t="shared" si="301"/>
        <v/>
      </c>
      <c r="CQ26" s="628" t="str">
        <f t="shared" si="301"/>
        <v/>
      </c>
      <c r="CR26" s="628" t="str">
        <f t="shared" si="301"/>
        <v/>
      </c>
      <c r="CS26" s="628" t="str">
        <f t="shared" si="301"/>
        <v/>
      </c>
      <c r="CT26" s="628" t="str">
        <f t="shared" si="301"/>
        <v/>
      </c>
      <c r="CU26" s="628" t="str">
        <f t="shared" si="301"/>
        <v/>
      </c>
      <c r="CV26" s="628" t="str">
        <f t="shared" si="301"/>
        <v/>
      </c>
      <c r="CW26" s="628" t="str">
        <f t="shared" si="301"/>
        <v/>
      </c>
      <c r="CX26" s="628" t="str">
        <f t="shared" si="301"/>
        <v/>
      </c>
      <c r="CY26" s="628" t="str">
        <f t="shared" si="301"/>
        <v/>
      </c>
      <c r="CZ26" s="628" t="str">
        <f t="shared" si="301"/>
        <v/>
      </c>
      <c r="DA26" s="629" t="str">
        <f t="shared" si="301"/>
        <v/>
      </c>
      <c r="DB26" s="642"/>
      <c r="DC26" s="649">
        <f t="shared" si="262"/>
        <v>44</v>
      </c>
      <c r="DD26" s="668">
        <f t="shared" si="275"/>
        <v>0</v>
      </c>
      <c r="DE26" s="668">
        <f t="shared" si="275"/>
        <v>0</v>
      </c>
      <c r="DF26" s="668">
        <f t="shared" si="275"/>
        <v>0</v>
      </c>
      <c r="DG26" s="668">
        <f t="shared" si="275"/>
        <v>0</v>
      </c>
      <c r="DH26" s="668">
        <f t="shared" si="275"/>
        <v>0</v>
      </c>
      <c r="DI26" s="668">
        <f t="shared" si="275"/>
        <v>0</v>
      </c>
      <c r="DJ26" s="668">
        <f t="shared" si="275"/>
        <v>0</v>
      </c>
      <c r="DK26" s="668">
        <f t="shared" si="275"/>
        <v>0</v>
      </c>
      <c r="DL26" s="668">
        <f t="shared" si="275"/>
        <v>0</v>
      </c>
      <c r="DM26" s="668">
        <f t="shared" si="275"/>
        <v>0</v>
      </c>
      <c r="DN26" s="668">
        <f t="shared" si="276"/>
        <v>0</v>
      </c>
      <c r="DO26" s="668">
        <f t="shared" si="276"/>
        <v>0</v>
      </c>
      <c r="DP26" s="668">
        <f t="shared" si="276"/>
        <v>0</v>
      </c>
      <c r="DQ26" s="668">
        <f t="shared" si="276"/>
        <v>0</v>
      </c>
      <c r="DR26" s="668">
        <f t="shared" si="276"/>
        <v>0</v>
      </c>
      <c r="DS26" s="668">
        <f t="shared" si="276"/>
        <v>0</v>
      </c>
      <c r="DT26" s="668">
        <f t="shared" si="276"/>
        <v>0</v>
      </c>
      <c r="DU26" s="668">
        <f t="shared" si="276"/>
        <v>0</v>
      </c>
      <c r="DV26" s="668">
        <f t="shared" si="276"/>
        <v>0</v>
      </c>
      <c r="DW26" s="668">
        <f t="shared" si="276"/>
        <v>0</v>
      </c>
      <c r="DX26" s="668">
        <f t="shared" si="277"/>
        <v>0</v>
      </c>
      <c r="DY26" s="668">
        <f t="shared" si="277"/>
        <v>0</v>
      </c>
      <c r="DZ26" s="668">
        <f t="shared" si="277"/>
        <v>0</v>
      </c>
      <c r="EA26" s="668">
        <f t="shared" si="277"/>
        <v>0</v>
      </c>
      <c r="EB26" s="668">
        <f t="shared" si="277"/>
        <v>0</v>
      </c>
      <c r="EC26" s="668">
        <f t="shared" si="277"/>
        <v>0</v>
      </c>
      <c r="ED26" s="668">
        <f t="shared" si="277"/>
        <v>0</v>
      </c>
      <c r="EE26" s="668">
        <f t="shared" si="277"/>
        <v>0</v>
      </c>
      <c r="EF26" s="668">
        <f t="shared" si="277"/>
        <v>0</v>
      </c>
      <c r="EG26" s="668">
        <f t="shared" si="277"/>
        <v>0</v>
      </c>
      <c r="EH26" s="668">
        <f t="shared" si="278"/>
        <v>0</v>
      </c>
      <c r="EI26" s="668">
        <f t="shared" si="278"/>
        <v>0</v>
      </c>
      <c r="EJ26" s="668">
        <f t="shared" si="278"/>
        <v>0</v>
      </c>
      <c r="EK26" s="668">
        <f t="shared" si="278"/>
        <v>0</v>
      </c>
      <c r="EL26" s="668">
        <f t="shared" si="278"/>
        <v>0</v>
      </c>
      <c r="EM26" s="668">
        <f t="shared" si="278"/>
        <v>0</v>
      </c>
      <c r="EN26" s="668">
        <f t="shared" si="278"/>
        <v>0</v>
      </c>
      <c r="EO26" s="668">
        <f t="shared" si="278"/>
        <v>0</v>
      </c>
      <c r="EP26" s="668">
        <f t="shared" si="278"/>
        <v>0</v>
      </c>
      <c r="EQ26" s="668">
        <f t="shared" si="278"/>
        <v>0</v>
      </c>
      <c r="ER26" s="668">
        <f t="shared" si="279"/>
        <v>0</v>
      </c>
      <c r="ES26" s="668">
        <f t="shared" si="279"/>
        <v>0</v>
      </c>
      <c r="ET26" s="668">
        <f t="shared" si="279"/>
        <v>0</v>
      </c>
      <c r="EU26" s="668">
        <f t="shared" si="279"/>
        <v>0</v>
      </c>
      <c r="EV26" s="668">
        <f t="shared" si="279"/>
        <v>0</v>
      </c>
      <c r="EW26" s="668">
        <f t="shared" si="279"/>
        <v>0</v>
      </c>
      <c r="EX26" s="668">
        <f t="shared" si="279"/>
        <v>0</v>
      </c>
      <c r="EY26" s="668">
        <f t="shared" si="279"/>
        <v>0</v>
      </c>
      <c r="EZ26" s="668">
        <f t="shared" si="279"/>
        <v>0</v>
      </c>
      <c r="FA26" s="668">
        <f t="shared" si="279"/>
        <v>0</v>
      </c>
      <c r="FB26" s="668">
        <f t="shared" si="280"/>
        <v>0</v>
      </c>
      <c r="FC26" s="668">
        <f t="shared" si="280"/>
        <v>0</v>
      </c>
      <c r="FD26" s="668">
        <f t="shared" si="280"/>
        <v>0</v>
      </c>
      <c r="FE26" s="668">
        <f t="shared" si="280"/>
        <v>0</v>
      </c>
      <c r="FF26" s="668">
        <f t="shared" si="280"/>
        <v>0</v>
      </c>
      <c r="FG26" s="668">
        <f t="shared" si="280"/>
        <v>0</v>
      </c>
      <c r="FH26" s="668">
        <f t="shared" si="280"/>
        <v>0</v>
      </c>
      <c r="FI26" s="668">
        <f t="shared" si="280"/>
        <v>0</v>
      </c>
      <c r="FJ26" s="668">
        <f t="shared" si="280"/>
        <v>0</v>
      </c>
      <c r="FK26" s="668">
        <f t="shared" si="280"/>
        <v>0</v>
      </c>
      <c r="FL26" s="668">
        <f t="shared" si="281"/>
        <v>0</v>
      </c>
      <c r="FM26" s="668">
        <f t="shared" si="281"/>
        <v>0</v>
      </c>
      <c r="FN26" s="668">
        <f t="shared" si="281"/>
        <v>0</v>
      </c>
      <c r="FO26" s="668" t="str">
        <f t="shared" si="281"/>
        <v/>
      </c>
      <c r="FP26" s="668" t="str">
        <f t="shared" si="281"/>
        <v/>
      </c>
      <c r="FQ26" s="668" t="str">
        <f t="shared" si="281"/>
        <v/>
      </c>
      <c r="FR26" s="668" t="str">
        <f t="shared" si="281"/>
        <v/>
      </c>
      <c r="FS26" s="668" t="str">
        <f t="shared" si="281"/>
        <v/>
      </c>
      <c r="FT26" s="668" t="str">
        <f t="shared" si="281"/>
        <v/>
      </c>
      <c r="FU26" s="668" t="str">
        <f t="shared" si="281"/>
        <v/>
      </c>
      <c r="FV26" s="668" t="str">
        <f t="shared" si="282"/>
        <v/>
      </c>
      <c r="FW26" s="668" t="str">
        <f t="shared" si="282"/>
        <v/>
      </c>
      <c r="FX26" s="668" t="str">
        <f t="shared" si="282"/>
        <v/>
      </c>
      <c r="FY26" s="668" t="str">
        <f t="shared" si="282"/>
        <v/>
      </c>
      <c r="FZ26" s="668" t="str">
        <f t="shared" si="282"/>
        <v/>
      </c>
      <c r="GA26" s="668" t="str">
        <f t="shared" si="282"/>
        <v/>
      </c>
      <c r="GB26" s="668" t="str">
        <f t="shared" si="282"/>
        <v/>
      </c>
      <c r="GC26" s="668" t="str">
        <f t="shared" si="282"/>
        <v/>
      </c>
      <c r="GD26" s="668" t="str">
        <f t="shared" si="282"/>
        <v/>
      </c>
      <c r="GE26" s="668" t="str">
        <f t="shared" si="282"/>
        <v/>
      </c>
      <c r="GF26" s="669" t="str">
        <f t="shared" si="282"/>
        <v/>
      </c>
      <c r="GG26" s="626"/>
      <c r="GH26" s="649">
        <f t="shared" si="263"/>
        <v>44</v>
      </c>
      <c r="GI26" s="682">
        <f t="shared" ca="1" si="158"/>
        <v>0</v>
      </c>
      <c r="GJ26" s="682">
        <f t="shared" ca="1" si="159"/>
        <v>0</v>
      </c>
      <c r="GK26" s="682">
        <f t="shared" ca="1" si="160"/>
        <v>0</v>
      </c>
      <c r="GL26" s="682">
        <f t="shared" ca="1" si="161"/>
        <v>0</v>
      </c>
      <c r="GM26" s="682">
        <f t="shared" ca="1" si="162"/>
        <v>0</v>
      </c>
      <c r="GN26" s="682">
        <f t="shared" ca="1" si="163"/>
        <v>0</v>
      </c>
      <c r="GO26" s="682">
        <f t="shared" ca="1" si="164"/>
        <v>0</v>
      </c>
      <c r="GP26" s="682">
        <f t="shared" ca="1" si="165"/>
        <v>0</v>
      </c>
      <c r="GQ26" s="682">
        <f t="shared" ca="1" si="166"/>
        <v>0</v>
      </c>
      <c r="GR26" s="682">
        <f t="shared" ca="1" si="167"/>
        <v>0</v>
      </c>
      <c r="GS26" s="682">
        <f t="shared" ca="1" si="168"/>
        <v>0</v>
      </c>
      <c r="GT26" s="682">
        <f t="shared" ca="1" si="169"/>
        <v>0</v>
      </c>
      <c r="GU26" s="682">
        <f t="shared" ca="1" si="170"/>
        <v>0</v>
      </c>
      <c r="GV26" s="682">
        <f t="shared" ca="1" si="171"/>
        <v>0</v>
      </c>
      <c r="GW26" s="682">
        <f t="shared" ca="1" si="172"/>
        <v>0</v>
      </c>
      <c r="GX26" s="682">
        <f t="shared" ca="1" si="173"/>
        <v>0</v>
      </c>
      <c r="GY26" s="682">
        <f t="shared" ca="1" si="174"/>
        <v>0</v>
      </c>
      <c r="GZ26" s="682">
        <f t="shared" ca="1" si="175"/>
        <v>0</v>
      </c>
      <c r="HA26" s="682">
        <f t="shared" ca="1" si="176"/>
        <v>0</v>
      </c>
      <c r="HB26" s="682">
        <f t="shared" ca="1" si="177"/>
        <v>0</v>
      </c>
      <c r="HC26" s="682">
        <f t="shared" ca="1" si="178"/>
        <v>0</v>
      </c>
      <c r="HD26" s="682">
        <f t="shared" ca="1" si="179"/>
        <v>0</v>
      </c>
      <c r="HE26" s="682">
        <f t="shared" ca="1" si="180"/>
        <v>0</v>
      </c>
      <c r="HF26" s="682">
        <f t="shared" ca="1" si="181"/>
        <v>0</v>
      </c>
      <c r="HG26" s="682">
        <f t="shared" ca="1" si="182"/>
        <v>0</v>
      </c>
      <c r="HH26" s="682">
        <f t="shared" ca="1" si="183"/>
        <v>0</v>
      </c>
      <c r="HI26" s="682">
        <f t="shared" ca="1" si="184"/>
        <v>0</v>
      </c>
      <c r="HJ26" s="682">
        <f t="shared" ca="1" si="185"/>
        <v>0</v>
      </c>
      <c r="HK26" s="682">
        <f t="shared" ca="1" si="186"/>
        <v>0</v>
      </c>
      <c r="HL26" s="682">
        <f t="shared" ca="1" si="187"/>
        <v>0</v>
      </c>
      <c r="HM26" s="682">
        <f t="shared" ca="1" si="188"/>
        <v>0</v>
      </c>
      <c r="HN26" s="682">
        <f t="shared" ca="1" si="189"/>
        <v>0</v>
      </c>
      <c r="HO26" s="682">
        <f t="shared" ca="1" si="190"/>
        <v>0</v>
      </c>
      <c r="HP26" s="682">
        <f t="shared" ca="1" si="191"/>
        <v>0</v>
      </c>
      <c r="HQ26" s="682">
        <f t="shared" ca="1" si="192"/>
        <v>0</v>
      </c>
      <c r="HR26" s="682">
        <f t="shared" ca="1" si="193"/>
        <v>0</v>
      </c>
      <c r="HS26" s="682">
        <f t="shared" ca="1" si="194"/>
        <v>0</v>
      </c>
      <c r="HT26" s="682">
        <f t="shared" ca="1" si="195"/>
        <v>0</v>
      </c>
      <c r="HU26" s="682">
        <f t="shared" ca="1" si="196"/>
        <v>0</v>
      </c>
      <c r="HV26" s="682">
        <f t="shared" ca="1" si="197"/>
        <v>0</v>
      </c>
      <c r="HW26" s="682">
        <f t="shared" ca="1" si="198"/>
        <v>0</v>
      </c>
      <c r="HX26" s="682">
        <f t="shared" ca="1" si="199"/>
        <v>0</v>
      </c>
      <c r="HY26" s="682">
        <f t="shared" ca="1" si="200"/>
        <v>0</v>
      </c>
      <c r="HZ26" s="682">
        <f t="shared" ca="1" si="201"/>
        <v>0</v>
      </c>
      <c r="IA26" s="682" t="e">
        <f t="shared" ca="1" si="202"/>
        <v>#DIV/0!</v>
      </c>
      <c r="IB26" s="682" t="e">
        <f t="shared" ca="1" si="203"/>
        <v>#DIV/0!</v>
      </c>
      <c r="IC26" s="682" t="e">
        <f t="shared" ca="1" si="204"/>
        <v>#DIV/0!</v>
      </c>
      <c r="ID26" s="682" t="e">
        <f t="shared" ca="1" si="205"/>
        <v>#DIV/0!</v>
      </c>
      <c r="IE26" s="682" t="e">
        <f t="shared" ca="1" si="206"/>
        <v>#DIV/0!</v>
      </c>
      <c r="IF26" s="682" t="e">
        <f t="shared" ca="1" si="207"/>
        <v>#DIV/0!</v>
      </c>
      <c r="IG26" s="682" t="e">
        <f t="shared" ca="1" si="208"/>
        <v>#DIV/0!</v>
      </c>
      <c r="IH26" s="682" t="e">
        <f t="shared" ca="1" si="209"/>
        <v>#DIV/0!</v>
      </c>
      <c r="II26" s="682" t="e">
        <f t="shared" ca="1" si="210"/>
        <v>#DIV/0!</v>
      </c>
      <c r="IJ26" s="682" t="e">
        <f t="shared" ca="1" si="211"/>
        <v>#DIV/0!</v>
      </c>
      <c r="IK26" s="662" t="e">
        <f t="shared" ca="1" si="212"/>
        <v>#DIV/0!</v>
      </c>
      <c r="IL26" s="662" t="e">
        <f t="shared" ca="1" si="213"/>
        <v>#DIV/0!</v>
      </c>
      <c r="IM26" s="662" t="e">
        <f t="shared" ca="1" si="214"/>
        <v>#DIV/0!</v>
      </c>
      <c r="IN26" s="662" t="e">
        <f t="shared" ca="1" si="215"/>
        <v>#DIV/0!</v>
      </c>
      <c r="IO26" s="662" t="e">
        <f t="shared" ca="1" si="216"/>
        <v>#DIV/0!</v>
      </c>
      <c r="IP26" s="662" t="e">
        <f t="shared" ca="1" si="217"/>
        <v>#DIV/0!</v>
      </c>
      <c r="IQ26" s="662" t="e">
        <f t="shared" ca="1" si="218"/>
        <v>#DIV/0!</v>
      </c>
      <c r="IR26" s="662" t="e">
        <f t="shared" ca="1" si="219"/>
        <v>#DIV/0!</v>
      </c>
      <c r="IS26" s="662" t="e">
        <f t="shared" ca="1" si="220"/>
        <v>#DIV/0!</v>
      </c>
      <c r="IT26" s="662" t="str">
        <f t="shared" ca="1" si="221"/>
        <v/>
      </c>
      <c r="IU26" s="662" t="str">
        <f t="shared" ca="1" si="222"/>
        <v/>
      </c>
      <c r="IV26" s="662" t="str">
        <f t="shared" ca="1" si="223"/>
        <v/>
      </c>
      <c r="IW26" s="662" t="str">
        <f t="shared" ca="1" si="224"/>
        <v/>
      </c>
      <c r="IX26" s="662" t="str">
        <f t="shared" ca="1" si="225"/>
        <v/>
      </c>
      <c r="IY26" s="662" t="str">
        <f t="shared" ca="1" si="226"/>
        <v/>
      </c>
      <c r="IZ26" s="662" t="str">
        <f t="shared" ca="1" si="227"/>
        <v/>
      </c>
      <c r="JA26" s="662" t="str">
        <f t="shared" ca="1" si="228"/>
        <v/>
      </c>
      <c r="JB26" s="662" t="str">
        <f t="shared" ca="1" si="229"/>
        <v/>
      </c>
      <c r="JC26" s="662" t="str">
        <f t="shared" ca="1" si="230"/>
        <v/>
      </c>
      <c r="JD26" s="662" t="str">
        <f t="shared" ca="1" si="231"/>
        <v/>
      </c>
      <c r="JE26" s="662" t="str">
        <f t="shared" ca="1" si="232"/>
        <v/>
      </c>
      <c r="JF26" s="662" t="str">
        <f t="shared" ca="1" si="233"/>
        <v/>
      </c>
      <c r="JG26" s="662" t="str">
        <f t="shared" ca="1" si="234"/>
        <v/>
      </c>
      <c r="JH26" s="662" t="str">
        <f t="shared" ca="1" si="235"/>
        <v/>
      </c>
      <c r="JI26" s="662" t="str">
        <f t="shared" ca="1" si="236"/>
        <v/>
      </c>
      <c r="JJ26" s="662" t="str">
        <f t="shared" ca="1" si="237"/>
        <v/>
      </c>
      <c r="JK26" s="663" t="str">
        <f t="shared" ca="1" si="238"/>
        <v/>
      </c>
      <c r="JL26" s="626"/>
      <c r="JM26" s="649">
        <f t="shared" si="264"/>
        <v>44</v>
      </c>
      <c r="JN26" s="635">
        <f t="shared" si="283"/>
        <v>0</v>
      </c>
      <c r="JO26" s="635">
        <f t="shared" si="283"/>
        <v>0</v>
      </c>
      <c r="JP26" s="635">
        <f t="shared" si="283"/>
        <v>0</v>
      </c>
      <c r="JQ26" s="635">
        <f t="shared" si="283"/>
        <v>0</v>
      </c>
      <c r="JR26" s="635">
        <f t="shared" si="283"/>
        <v>0</v>
      </c>
      <c r="JS26" s="635">
        <f t="shared" si="283"/>
        <v>0</v>
      </c>
      <c r="JT26" s="635">
        <f t="shared" si="283"/>
        <v>0</v>
      </c>
      <c r="JU26" s="635">
        <f t="shared" si="283"/>
        <v>0</v>
      </c>
      <c r="JV26" s="635">
        <f t="shared" si="283"/>
        <v>0</v>
      </c>
      <c r="JW26" s="635">
        <f t="shared" si="283"/>
        <v>0</v>
      </c>
      <c r="JX26" s="635">
        <f t="shared" si="284"/>
        <v>0</v>
      </c>
      <c r="JY26" s="635">
        <f t="shared" si="284"/>
        <v>0</v>
      </c>
      <c r="JZ26" s="635">
        <f t="shared" si="284"/>
        <v>0</v>
      </c>
      <c r="KA26" s="635">
        <f t="shared" si="284"/>
        <v>0</v>
      </c>
      <c r="KB26" s="635">
        <f t="shared" si="284"/>
        <v>0</v>
      </c>
      <c r="KC26" s="635">
        <f t="shared" si="284"/>
        <v>0</v>
      </c>
      <c r="KD26" s="635">
        <f t="shared" si="284"/>
        <v>0</v>
      </c>
      <c r="KE26" s="635">
        <f t="shared" si="284"/>
        <v>0</v>
      </c>
      <c r="KF26" s="635">
        <f t="shared" si="284"/>
        <v>0</v>
      </c>
      <c r="KG26" s="635">
        <f t="shared" si="284"/>
        <v>0</v>
      </c>
      <c r="KH26" s="635">
        <f t="shared" si="285"/>
        <v>0</v>
      </c>
      <c r="KI26" s="635">
        <f t="shared" si="285"/>
        <v>0</v>
      </c>
      <c r="KJ26" s="635">
        <f t="shared" si="285"/>
        <v>0</v>
      </c>
      <c r="KK26" s="635">
        <f t="shared" si="285"/>
        <v>0</v>
      </c>
      <c r="KL26" s="635">
        <f t="shared" si="285"/>
        <v>0</v>
      </c>
      <c r="KM26" s="635">
        <f t="shared" si="285"/>
        <v>0</v>
      </c>
      <c r="KN26" s="635">
        <f t="shared" si="285"/>
        <v>0</v>
      </c>
      <c r="KO26" s="635">
        <f t="shared" si="285"/>
        <v>0</v>
      </c>
      <c r="KP26" s="635">
        <f t="shared" si="285"/>
        <v>0</v>
      </c>
      <c r="KQ26" s="635">
        <f t="shared" si="285"/>
        <v>0</v>
      </c>
      <c r="KR26" s="635">
        <f t="shared" si="286"/>
        <v>0</v>
      </c>
      <c r="KS26" s="635">
        <f t="shared" si="286"/>
        <v>0</v>
      </c>
      <c r="KT26" s="635">
        <f t="shared" si="286"/>
        <v>0</v>
      </c>
      <c r="KU26" s="635">
        <f t="shared" si="286"/>
        <v>0</v>
      </c>
      <c r="KV26" s="635">
        <f t="shared" si="286"/>
        <v>0</v>
      </c>
      <c r="KW26" s="635">
        <f t="shared" si="286"/>
        <v>0</v>
      </c>
      <c r="KX26" s="635">
        <f t="shared" si="286"/>
        <v>0</v>
      </c>
      <c r="KY26" s="635">
        <f t="shared" si="286"/>
        <v>0</v>
      </c>
      <c r="KZ26" s="635">
        <f t="shared" si="286"/>
        <v>0</v>
      </c>
      <c r="LA26" s="635">
        <f t="shared" si="286"/>
        <v>0</v>
      </c>
      <c r="LB26" s="635">
        <f t="shared" si="287"/>
        <v>0</v>
      </c>
      <c r="LC26" s="635">
        <f t="shared" si="287"/>
        <v>0</v>
      </c>
      <c r="LD26" s="635">
        <f t="shared" si="287"/>
        <v>0</v>
      </c>
      <c r="LE26" s="635">
        <f t="shared" si="287"/>
        <v>0</v>
      </c>
      <c r="LF26" s="635" t="e">
        <f t="shared" si="287"/>
        <v>#DIV/0!</v>
      </c>
      <c r="LG26" s="635" t="e">
        <f t="shared" si="287"/>
        <v>#DIV/0!</v>
      </c>
      <c r="LH26" s="635" t="e">
        <f t="shared" si="287"/>
        <v>#DIV/0!</v>
      </c>
      <c r="LI26" s="635" t="e">
        <f t="shared" si="287"/>
        <v>#DIV/0!</v>
      </c>
      <c r="LJ26" s="635" t="e">
        <f t="shared" si="287"/>
        <v>#DIV/0!</v>
      </c>
      <c r="LK26" s="635" t="e">
        <f t="shared" si="287"/>
        <v>#DIV/0!</v>
      </c>
      <c r="LL26" s="635" t="e">
        <f t="shared" si="288"/>
        <v>#DIV/0!</v>
      </c>
      <c r="LM26" s="635" t="e">
        <f t="shared" si="288"/>
        <v>#DIV/0!</v>
      </c>
      <c r="LN26" s="635" t="e">
        <f t="shared" si="288"/>
        <v>#DIV/0!</v>
      </c>
      <c r="LO26" s="635" t="e">
        <f t="shared" si="288"/>
        <v>#DIV/0!</v>
      </c>
      <c r="LP26" s="635" t="e">
        <f t="shared" si="288"/>
        <v>#DIV/0!</v>
      </c>
      <c r="LQ26" s="635" t="e">
        <f t="shared" si="288"/>
        <v>#DIV/0!</v>
      </c>
      <c r="LR26" s="635" t="e">
        <f t="shared" si="288"/>
        <v>#DIV/0!</v>
      </c>
      <c r="LS26" s="635" t="e">
        <f t="shared" si="288"/>
        <v>#DIV/0!</v>
      </c>
      <c r="LT26" s="635" t="e">
        <f t="shared" si="288"/>
        <v>#DIV/0!</v>
      </c>
      <c r="LU26" s="635" t="e">
        <f t="shared" si="288"/>
        <v>#DIV/0!</v>
      </c>
      <c r="LV26" s="635" t="e">
        <f t="shared" si="289"/>
        <v>#DIV/0!</v>
      </c>
      <c r="LW26" s="635" t="e">
        <f t="shared" si="289"/>
        <v>#DIV/0!</v>
      </c>
      <c r="LX26" s="635" t="e">
        <f t="shared" si="289"/>
        <v>#DIV/0!</v>
      </c>
      <c r="LY26" s="635" t="str">
        <f t="shared" si="289"/>
        <v/>
      </c>
      <c r="LZ26" s="635" t="str">
        <f t="shared" si="289"/>
        <v/>
      </c>
      <c r="MA26" s="635" t="str">
        <f t="shared" si="289"/>
        <v/>
      </c>
      <c r="MB26" s="635" t="str">
        <f t="shared" si="289"/>
        <v/>
      </c>
      <c r="MC26" s="635" t="str">
        <f t="shared" si="289"/>
        <v/>
      </c>
      <c r="MD26" s="635" t="str">
        <f t="shared" si="289"/>
        <v/>
      </c>
      <c r="ME26" s="635" t="str">
        <f t="shared" si="289"/>
        <v/>
      </c>
      <c r="MF26" s="635" t="str">
        <f t="shared" si="290"/>
        <v/>
      </c>
      <c r="MG26" s="635" t="str">
        <f t="shared" si="290"/>
        <v/>
      </c>
      <c r="MH26" s="635" t="str">
        <f t="shared" si="290"/>
        <v/>
      </c>
      <c r="MI26" s="635" t="str">
        <f t="shared" si="290"/>
        <v/>
      </c>
      <c r="MJ26" s="635" t="str">
        <f t="shared" si="290"/>
        <v/>
      </c>
      <c r="MK26" s="635" t="str">
        <f t="shared" si="290"/>
        <v/>
      </c>
      <c r="ML26" s="635" t="str">
        <f t="shared" si="290"/>
        <v/>
      </c>
      <c r="MM26" s="635" t="str">
        <f t="shared" si="290"/>
        <v/>
      </c>
      <c r="MN26" s="635" t="str">
        <f t="shared" si="290"/>
        <v/>
      </c>
      <c r="MO26" s="635" t="str">
        <f t="shared" si="290"/>
        <v/>
      </c>
      <c r="MP26" s="636" t="str">
        <f t="shared" si="290"/>
        <v/>
      </c>
      <c r="MQ26" s="626"/>
      <c r="MR26" s="565">
        <f t="shared" si="269"/>
        <v>19</v>
      </c>
      <c r="MS26" s="622" t="e">
        <f ca="1">+SUMPRODUCT(OFFSET(MU26,0,$MR26):OFFSET(MU26,MU26-1,$MR26),OFFSET($O26,0,0):OFFSET($O26,MU26-1,0))</f>
        <v>#DIV/0!</v>
      </c>
      <c r="MU26" s="568">
        <f t="shared" si="265"/>
        <v>44</v>
      </c>
      <c r="MV26" s="691" t="e">
        <f t="shared" ca="1" si="291"/>
        <v>#DIV/0!</v>
      </c>
      <c r="MW26" s="691" t="e">
        <f t="shared" ca="1" si="291"/>
        <v>#DIV/0!</v>
      </c>
      <c r="MX26" s="691" t="e">
        <f t="shared" ca="1" si="291"/>
        <v>#DIV/0!</v>
      </c>
      <c r="MY26" s="691" t="e">
        <f t="shared" ca="1" si="291"/>
        <v>#DIV/0!</v>
      </c>
      <c r="MZ26" s="691" t="e">
        <f t="shared" ca="1" si="291"/>
        <v>#DIV/0!</v>
      </c>
      <c r="NA26" s="691" t="e">
        <f t="shared" ca="1" si="291"/>
        <v>#DIV/0!</v>
      </c>
      <c r="NB26" s="691" t="e">
        <f t="shared" ca="1" si="291"/>
        <v>#DIV/0!</v>
      </c>
      <c r="NC26" s="691" t="e">
        <f t="shared" ca="1" si="291"/>
        <v>#DIV/0!</v>
      </c>
      <c r="ND26" s="691" t="e">
        <f t="shared" ca="1" si="291"/>
        <v>#DIV/0!</v>
      </c>
      <c r="NE26" s="691" t="e">
        <f t="shared" ca="1" si="291"/>
        <v>#DIV/0!</v>
      </c>
      <c r="NF26" s="691" t="e">
        <f t="shared" ca="1" si="292"/>
        <v>#DIV/0!</v>
      </c>
      <c r="NG26" s="691" t="e">
        <f t="shared" ca="1" si="292"/>
        <v>#DIV/0!</v>
      </c>
      <c r="NH26" s="691" t="e">
        <f t="shared" ca="1" si="292"/>
        <v>#DIV/0!</v>
      </c>
      <c r="NI26" s="691" t="e">
        <f t="shared" ca="1" si="292"/>
        <v>#DIV/0!</v>
      </c>
      <c r="NJ26" s="691" t="e">
        <f t="shared" ca="1" si="292"/>
        <v>#DIV/0!</v>
      </c>
      <c r="NK26" s="691" t="e">
        <f t="shared" ca="1" si="292"/>
        <v>#DIV/0!</v>
      </c>
      <c r="NL26" s="691" t="e">
        <f t="shared" ca="1" si="292"/>
        <v>#DIV/0!</v>
      </c>
      <c r="NM26" s="691" t="e">
        <f t="shared" ca="1" si="292"/>
        <v>#DIV/0!</v>
      </c>
      <c r="NN26" s="691" t="e">
        <f t="shared" ca="1" si="292"/>
        <v>#DIV/0!</v>
      </c>
      <c r="NO26" s="691" t="str">
        <f t="shared" ca="1" si="292"/>
        <v/>
      </c>
      <c r="NP26" s="691" t="str">
        <f t="shared" ca="1" si="293"/>
        <v/>
      </c>
      <c r="NQ26" s="691" t="str">
        <f t="shared" ca="1" si="293"/>
        <v/>
      </c>
      <c r="NR26" s="691" t="str">
        <f t="shared" ca="1" si="293"/>
        <v/>
      </c>
      <c r="NS26" s="691" t="str">
        <f t="shared" ca="1" si="293"/>
        <v/>
      </c>
      <c r="NT26" s="691" t="str">
        <f t="shared" ca="1" si="293"/>
        <v/>
      </c>
      <c r="NU26" s="691" t="str">
        <f t="shared" ca="1" si="293"/>
        <v/>
      </c>
      <c r="NV26" s="691" t="str">
        <f t="shared" ca="1" si="293"/>
        <v/>
      </c>
      <c r="NW26" s="691" t="str">
        <f t="shared" ca="1" si="293"/>
        <v/>
      </c>
      <c r="NX26" s="691" t="str">
        <f t="shared" ca="1" si="293"/>
        <v/>
      </c>
      <c r="NY26" s="691" t="str">
        <f t="shared" ca="1" si="293"/>
        <v/>
      </c>
      <c r="NZ26" s="691" t="str">
        <f t="shared" ca="1" si="294"/>
        <v/>
      </c>
      <c r="OA26" s="691" t="str">
        <f t="shared" ca="1" si="294"/>
        <v/>
      </c>
      <c r="OB26" s="691" t="str">
        <f t="shared" ca="1" si="294"/>
        <v/>
      </c>
      <c r="OC26" s="691" t="str">
        <f t="shared" ca="1" si="294"/>
        <v/>
      </c>
      <c r="OD26" s="691" t="str">
        <f t="shared" ca="1" si="294"/>
        <v/>
      </c>
      <c r="OE26" s="691" t="str">
        <f t="shared" ca="1" si="294"/>
        <v/>
      </c>
      <c r="OF26" s="691" t="str">
        <f t="shared" ca="1" si="294"/>
        <v/>
      </c>
      <c r="OG26" s="691" t="str">
        <f t="shared" ca="1" si="294"/>
        <v/>
      </c>
      <c r="OH26" s="691" t="str">
        <f t="shared" ca="1" si="294"/>
        <v/>
      </c>
      <c r="OI26" s="691" t="str">
        <f t="shared" ca="1" si="294"/>
        <v/>
      </c>
      <c r="OJ26" s="691" t="str">
        <f t="shared" ca="1" si="295"/>
        <v/>
      </c>
      <c r="OK26" s="691" t="str">
        <f t="shared" ca="1" si="295"/>
        <v/>
      </c>
      <c r="OL26" s="691" t="str">
        <f t="shared" ca="1" si="295"/>
        <v/>
      </c>
      <c r="OM26" s="691" t="str">
        <f t="shared" ca="1" si="295"/>
        <v/>
      </c>
      <c r="ON26" s="691" t="str">
        <f t="shared" ca="1" si="295"/>
        <v/>
      </c>
      <c r="OO26" s="691" t="str">
        <f t="shared" ca="1" si="295"/>
        <v/>
      </c>
      <c r="OP26" s="691" t="str">
        <f t="shared" ca="1" si="295"/>
        <v/>
      </c>
      <c r="OQ26" s="691" t="str">
        <f t="shared" ca="1" si="295"/>
        <v/>
      </c>
      <c r="OR26" s="691" t="str">
        <f t="shared" ca="1" si="295"/>
        <v/>
      </c>
      <c r="OS26" s="691" t="str">
        <f t="shared" ca="1" si="295"/>
        <v/>
      </c>
      <c r="OT26" s="691" t="str">
        <f t="shared" ca="1" si="296"/>
        <v/>
      </c>
      <c r="OU26" s="691" t="str">
        <f t="shared" ca="1" si="296"/>
        <v/>
      </c>
      <c r="OV26" s="691" t="str">
        <f t="shared" ca="1" si="296"/>
        <v/>
      </c>
      <c r="OW26" s="691" t="str">
        <f t="shared" ca="1" si="296"/>
        <v/>
      </c>
      <c r="OX26" s="691" t="str">
        <f t="shared" ca="1" si="296"/>
        <v/>
      </c>
      <c r="OY26" s="691" t="str">
        <f t="shared" ca="1" si="296"/>
        <v/>
      </c>
      <c r="OZ26" s="691" t="str">
        <f t="shared" ca="1" si="296"/>
        <v/>
      </c>
      <c r="PA26" s="691" t="str">
        <f t="shared" ca="1" si="296"/>
        <v/>
      </c>
      <c r="PB26" s="691" t="str">
        <f t="shared" ca="1" si="296"/>
        <v/>
      </c>
      <c r="PC26" s="691" t="str">
        <f t="shared" ca="1" si="296"/>
        <v/>
      </c>
      <c r="PD26" s="691" t="str">
        <f t="shared" ca="1" si="297"/>
        <v/>
      </c>
      <c r="PE26" s="691" t="str">
        <f t="shared" ca="1" si="297"/>
        <v/>
      </c>
      <c r="PF26" s="691" t="str">
        <f t="shared" ca="1" si="297"/>
        <v/>
      </c>
      <c r="PG26" s="691" t="e">
        <f t="shared" ca="1" si="297"/>
        <v>#VALUE!</v>
      </c>
      <c r="PH26" s="691" t="e">
        <f t="shared" ca="1" si="297"/>
        <v>#VALUE!</v>
      </c>
      <c r="PI26" s="691" t="e">
        <f t="shared" ca="1" si="297"/>
        <v>#VALUE!</v>
      </c>
      <c r="PJ26" s="691" t="e">
        <f t="shared" ca="1" si="297"/>
        <v>#VALUE!</v>
      </c>
      <c r="PK26" s="691" t="e">
        <f t="shared" ca="1" si="297"/>
        <v>#VALUE!</v>
      </c>
      <c r="PL26" s="691" t="e">
        <f t="shared" ca="1" si="297"/>
        <v>#VALUE!</v>
      </c>
      <c r="PM26" s="691" t="e">
        <f t="shared" ca="1" si="297"/>
        <v>#VALUE!</v>
      </c>
      <c r="PN26" s="691" t="e">
        <f t="shared" ca="1" si="298"/>
        <v>#VALUE!</v>
      </c>
      <c r="PO26" s="691" t="e">
        <f t="shared" ca="1" si="298"/>
        <v>#VALUE!</v>
      </c>
      <c r="PP26" s="691" t="e">
        <f t="shared" ca="1" si="298"/>
        <v>#VALUE!</v>
      </c>
      <c r="PQ26" s="691" t="e">
        <f t="shared" ca="1" si="298"/>
        <v>#VALUE!</v>
      </c>
      <c r="PR26" s="691" t="e">
        <f t="shared" ca="1" si="298"/>
        <v>#VALUE!</v>
      </c>
      <c r="PS26" s="691" t="e">
        <f t="shared" ca="1" si="298"/>
        <v>#VALUE!</v>
      </c>
      <c r="PT26" s="691" t="e">
        <f t="shared" ca="1" si="298"/>
        <v>#VALUE!</v>
      </c>
      <c r="PU26" s="691" t="e">
        <f t="shared" ca="1" si="298"/>
        <v>#VALUE!</v>
      </c>
      <c r="PV26" s="691" t="e">
        <f t="shared" ca="1" si="298"/>
        <v>#VALUE!</v>
      </c>
      <c r="PW26" s="691" t="e">
        <f t="shared" ca="1" si="298"/>
        <v>#VALUE!</v>
      </c>
      <c r="PX26" s="691" t="e">
        <f t="shared" ca="1" si="298"/>
        <v>#VALUE!</v>
      </c>
      <c r="PY26" s="690"/>
      <c r="PZ26" s="690"/>
      <c r="QA26" s="690"/>
      <c r="QB26" s="690"/>
      <c r="QC26" s="690"/>
      <c r="QD26" s="690"/>
      <c r="QE26" s="690"/>
      <c r="QF26" s="690"/>
      <c r="QG26" s="575"/>
      <c r="QH26" s="575"/>
      <c r="QI26" s="575"/>
      <c r="QJ26" s="575"/>
      <c r="QK26" s="575"/>
      <c r="QL26" s="575"/>
      <c r="QM26" s="575"/>
      <c r="QN26" s="575"/>
      <c r="QO26" s="575"/>
      <c r="QP26" s="575"/>
      <c r="QQ26" s="575"/>
    </row>
    <row r="27" spans="1:459">
      <c r="A27" s="632">
        <f t="shared" si="266"/>
        <v>20</v>
      </c>
      <c r="B27" s="633">
        <f>+'User Entries'!G97</f>
        <v>0</v>
      </c>
      <c r="C27" s="633">
        <f t="shared" si="267"/>
        <v>0</v>
      </c>
      <c r="D27" s="759" t="e">
        <f>SUM($E$8:E27)</f>
        <v>#DIV/0!</v>
      </c>
      <c r="E27" s="759" t="e">
        <f t="shared" si="145"/>
        <v>#DIV/0!</v>
      </c>
      <c r="F27" s="627"/>
      <c r="G27" s="765"/>
      <c r="H27" s="622">
        <f t="shared" si="270"/>
        <v>43</v>
      </c>
      <c r="I27" s="632">
        <f t="shared" si="255"/>
        <v>20</v>
      </c>
      <c r="J27" s="640">
        <f>+'User Entries'!$F97</f>
        <v>0</v>
      </c>
      <c r="K27" s="640">
        <f>+'User Entries'!$J97</f>
        <v>0</v>
      </c>
      <c r="L27" s="676" t="e">
        <f t="shared" si="256"/>
        <v>#DIV/0!</v>
      </c>
      <c r="M27" s="656" t="str">
        <f>IFERROR(Summary_AttrorTotal!A37,"")</f>
        <v>2003 Q4</v>
      </c>
      <c r="N27" s="634">
        <f>+IFERROR((Summary_AttrorTotal!H37)*1000,0)</f>
        <v>1031925.9999999999</v>
      </c>
      <c r="O27" s="634">
        <f>+IFERROR((Summary_AttrorTotal!S37-Summary_AttrorTotal!H37)*1000,0)</f>
        <v>0</v>
      </c>
      <c r="P27" s="634" t="e">
        <f t="shared" ca="1" si="146"/>
        <v>#DIV/0!</v>
      </c>
      <c r="Q27" s="634">
        <f>IFERROR(Summary_AttrorTotal!J37*1000,0)</f>
        <v>1031925.9999999999</v>
      </c>
      <c r="R27" s="634" t="e">
        <f t="shared" ca="1" si="257"/>
        <v>#DIV/0!</v>
      </c>
      <c r="S27" s="634">
        <f>+IFERROR((Summary_AttrorTotal!S37-Summary_AttrorTotal!J37)*1000,0)</f>
        <v>0</v>
      </c>
      <c r="T27" s="634" t="e">
        <f t="shared" ca="1" si="258"/>
        <v>#DIV/0!</v>
      </c>
      <c r="U27" s="639"/>
      <c r="V27" s="634" t="e">
        <f t="shared" ca="1" si="259"/>
        <v>#DIV/0!</v>
      </c>
      <c r="W27" s="575" t="e">
        <f t="shared" ca="1" si="260"/>
        <v>#DIV/0!</v>
      </c>
      <c r="X27" s="649">
        <f t="shared" si="268"/>
        <v>43</v>
      </c>
      <c r="Y27" s="628">
        <f t="shared" si="147"/>
        <v>0</v>
      </c>
      <c r="Z27" s="628">
        <f t="shared" si="147"/>
        <v>0</v>
      </c>
      <c r="AA27" s="628">
        <f t="shared" si="302"/>
        <v>0</v>
      </c>
      <c r="AB27" s="628">
        <f t="shared" si="302"/>
        <v>0</v>
      </c>
      <c r="AC27" s="628">
        <f t="shared" si="302"/>
        <v>0</v>
      </c>
      <c r="AD27" s="628">
        <f t="shared" si="302"/>
        <v>0</v>
      </c>
      <c r="AE27" s="628">
        <f t="shared" si="302"/>
        <v>0</v>
      </c>
      <c r="AF27" s="628">
        <f t="shared" si="302"/>
        <v>0</v>
      </c>
      <c r="AG27" s="628">
        <f t="shared" si="302"/>
        <v>0</v>
      </c>
      <c r="AH27" s="628">
        <f t="shared" si="302"/>
        <v>0</v>
      </c>
      <c r="AI27" s="628">
        <f t="shared" si="302"/>
        <v>0</v>
      </c>
      <c r="AJ27" s="628">
        <f t="shared" si="302"/>
        <v>0</v>
      </c>
      <c r="AK27" s="628">
        <f t="shared" si="302"/>
        <v>0</v>
      </c>
      <c r="AL27" s="628">
        <f t="shared" si="302"/>
        <v>0</v>
      </c>
      <c r="AM27" s="628">
        <f t="shared" si="302"/>
        <v>0</v>
      </c>
      <c r="AN27" s="628">
        <f t="shared" si="302"/>
        <v>0</v>
      </c>
      <c r="AO27" s="628">
        <f t="shared" si="302"/>
        <v>0</v>
      </c>
      <c r="AP27" s="628">
        <f t="shared" si="302"/>
        <v>0</v>
      </c>
      <c r="AQ27" s="628">
        <f t="shared" si="302"/>
        <v>0</v>
      </c>
      <c r="AR27" s="628">
        <f t="shared" si="302"/>
        <v>0</v>
      </c>
      <c r="AS27" s="628">
        <f t="shared" si="302"/>
        <v>0</v>
      </c>
      <c r="AT27" s="628">
        <f t="shared" si="302"/>
        <v>0</v>
      </c>
      <c r="AU27" s="628">
        <f t="shared" si="302"/>
        <v>0</v>
      </c>
      <c r="AV27" s="628">
        <f t="shared" si="302"/>
        <v>0</v>
      </c>
      <c r="AW27" s="628">
        <f t="shared" si="302"/>
        <v>0</v>
      </c>
      <c r="AX27" s="628">
        <f t="shared" si="302"/>
        <v>0</v>
      </c>
      <c r="AY27" s="628">
        <f t="shared" si="302"/>
        <v>0</v>
      </c>
      <c r="AZ27" s="628">
        <f t="shared" si="302"/>
        <v>0</v>
      </c>
      <c r="BA27" s="628">
        <f t="shared" si="302"/>
        <v>0</v>
      </c>
      <c r="BB27" s="628">
        <f t="shared" si="302"/>
        <v>0</v>
      </c>
      <c r="BC27" s="628">
        <f t="shared" si="302"/>
        <v>0</v>
      </c>
      <c r="BD27" s="628">
        <f t="shared" si="302"/>
        <v>0</v>
      </c>
      <c r="BE27" s="628">
        <f t="shared" si="302"/>
        <v>0</v>
      </c>
      <c r="BF27" s="628">
        <f t="shared" si="302"/>
        <v>0</v>
      </c>
      <c r="BG27" s="628">
        <f t="shared" si="302"/>
        <v>0</v>
      </c>
      <c r="BH27" s="628">
        <f t="shared" si="302"/>
        <v>0</v>
      </c>
      <c r="BI27" s="628">
        <f t="shared" si="302"/>
        <v>0</v>
      </c>
      <c r="BJ27" s="628">
        <f t="shared" si="302"/>
        <v>0</v>
      </c>
      <c r="BK27" s="628">
        <f t="shared" si="302"/>
        <v>0</v>
      </c>
      <c r="BL27" s="628">
        <f t="shared" si="302"/>
        <v>0</v>
      </c>
      <c r="BM27" s="628">
        <f t="shared" si="302"/>
        <v>0</v>
      </c>
      <c r="BN27" s="628">
        <f t="shared" si="302"/>
        <v>0</v>
      </c>
      <c r="BO27" s="628">
        <f t="shared" si="302"/>
        <v>0</v>
      </c>
      <c r="BP27" s="628">
        <f t="shared" si="302"/>
        <v>0</v>
      </c>
      <c r="BQ27" s="628">
        <f t="shared" si="302"/>
        <v>0</v>
      </c>
      <c r="BR27" s="628">
        <f t="shared" si="302"/>
        <v>0</v>
      </c>
      <c r="BS27" s="628">
        <f t="shared" si="302"/>
        <v>0</v>
      </c>
      <c r="BT27" s="628">
        <f t="shared" si="302"/>
        <v>0</v>
      </c>
      <c r="BU27" s="628">
        <f t="shared" si="302"/>
        <v>0</v>
      </c>
      <c r="BV27" s="628">
        <f t="shared" si="302"/>
        <v>0</v>
      </c>
      <c r="BW27" s="628">
        <f t="shared" si="302"/>
        <v>0</v>
      </c>
      <c r="BX27" s="628">
        <f t="shared" si="302"/>
        <v>0</v>
      </c>
      <c r="BY27" s="628">
        <f t="shared" si="302"/>
        <v>0</v>
      </c>
      <c r="BZ27" s="628">
        <f t="shared" si="302"/>
        <v>0</v>
      </c>
      <c r="CA27" s="628">
        <f t="shared" si="302"/>
        <v>0</v>
      </c>
      <c r="CB27" s="628">
        <f t="shared" si="302"/>
        <v>0</v>
      </c>
      <c r="CC27" s="628">
        <f t="shared" si="302"/>
        <v>0</v>
      </c>
      <c r="CD27" s="628">
        <f t="shared" si="302"/>
        <v>0</v>
      </c>
      <c r="CE27" s="628">
        <f t="shared" si="302"/>
        <v>0</v>
      </c>
      <c r="CF27" s="628">
        <f t="shared" si="302"/>
        <v>0</v>
      </c>
      <c r="CG27" s="628">
        <f t="shared" si="302"/>
        <v>0</v>
      </c>
      <c r="CH27" s="628">
        <f t="shared" si="302"/>
        <v>0</v>
      </c>
      <c r="CI27" s="628">
        <f t="shared" si="302"/>
        <v>0</v>
      </c>
      <c r="CJ27" s="628" t="str">
        <f t="shared" si="302"/>
        <v/>
      </c>
      <c r="CK27" s="628" t="str">
        <f t="shared" si="302"/>
        <v/>
      </c>
      <c r="CL27" s="628" t="str">
        <f t="shared" si="302"/>
        <v/>
      </c>
      <c r="CM27" s="628" t="str">
        <f t="shared" si="301"/>
        <v/>
      </c>
      <c r="CN27" s="628" t="str">
        <f t="shared" si="301"/>
        <v/>
      </c>
      <c r="CO27" s="628" t="str">
        <f t="shared" si="301"/>
        <v/>
      </c>
      <c r="CP27" s="628" t="str">
        <f t="shared" si="301"/>
        <v/>
      </c>
      <c r="CQ27" s="628" t="str">
        <f t="shared" si="301"/>
        <v/>
      </c>
      <c r="CR27" s="628" t="str">
        <f t="shared" si="301"/>
        <v/>
      </c>
      <c r="CS27" s="628" t="str">
        <f t="shared" si="301"/>
        <v/>
      </c>
      <c r="CT27" s="628" t="str">
        <f t="shared" si="301"/>
        <v/>
      </c>
      <c r="CU27" s="628" t="str">
        <f t="shared" si="301"/>
        <v/>
      </c>
      <c r="CV27" s="628" t="str">
        <f t="shared" si="301"/>
        <v/>
      </c>
      <c r="CW27" s="628" t="str">
        <f t="shared" si="301"/>
        <v/>
      </c>
      <c r="CX27" s="628" t="str">
        <f t="shared" si="301"/>
        <v/>
      </c>
      <c r="CY27" s="628" t="str">
        <f t="shared" si="301"/>
        <v/>
      </c>
      <c r="CZ27" s="628" t="str">
        <f t="shared" si="301"/>
        <v/>
      </c>
      <c r="DA27" s="629" t="str">
        <f t="shared" si="301"/>
        <v/>
      </c>
      <c r="DB27" s="642"/>
      <c r="DC27" s="649">
        <f t="shared" si="262"/>
        <v>43</v>
      </c>
      <c r="DD27" s="668">
        <f t="shared" si="275"/>
        <v>0</v>
      </c>
      <c r="DE27" s="668">
        <f t="shared" si="275"/>
        <v>0</v>
      </c>
      <c r="DF27" s="668">
        <f t="shared" si="275"/>
        <v>0</v>
      </c>
      <c r="DG27" s="668">
        <f t="shared" si="275"/>
        <v>0</v>
      </c>
      <c r="DH27" s="668">
        <f t="shared" si="275"/>
        <v>0</v>
      </c>
      <c r="DI27" s="668">
        <f t="shared" si="275"/>
        <v>0</v>
      </c>
      <c r="DJ27" s="668">
        <f t="shared" si="275"/>
        <v>0</v>
      </c>
      <c r="DK27" s="668">
        <f t="shared" si="275"/>
        <v>0</v>
      </c>
      <c r="DL27" s="668">
        <f t="shared" si="275"/>
        <v>0</v>
      </c>
      <c r="DM27" s="668">
        <f t="shared" si="275"/>
        <v>0</v>
      </c>
      <c r="DN27" s="668">
        <f t="shared" si="276"/>
        <v>0</v>
      </c>
      <c r="DO27" s="668">
        <f t="shared" si="276"/>
        <v>0</v>
      </c>
      <c r="DP27" s="668">
        <f t="shared" si="276"/>
        <v>0</v>
      </c>
      <c r="DQ27" s="668">
        <f t="shared" si="276"/>
        <v>0</v>
      </c>
      <c r="DR27" s="668">
        <f t="shared" si="276"/>
        <v>0</v>
      </c>
      <c r="DS27" s="668">
        <f t="shared" si="276"/>
        <v>0</v>
      </c>
      <c r="DT27" s="668">
        <f t="shared" si="276"/>
        <v>0</v>
      </c>
      <c r="DU27" s="668">
        <f t="shared" si="276"/>
        <v>0</v>
      </c>
      <c r="DV27" s="668">
        <f t="shared" si="276"/>
        <v>0</v>
      </c>
      <c r="DW27" s="668">
        <f t="shared" si="276"/>
        <v>0</v>
      </c>
      <c r="DX27" s="668">
        <f t="shared" si="277"/>
        <v>0</v>
      </c>
      <c r="DY27" s="668">
        <f t="shared" si="277"/>
        <v>0</v>
      </c>
      <c r="DZ27" s="668">
        <f t="shared" si="277"/>
        <v>0</v>
      </c>
      <c r="EA27" s="668">
        <f t="shared" si="277"/>
        <v>0</v>
      </c>
      <c r="EB27" s="668">
        <f t="shared" si="277"/>
        <v>0</v>
      </c>
      <c r="EC27" s="668">
        <f t="shared" si="277"/>
        <v>0</v>
      </c>
      <c r="ED27" s="668">
        <f t="shared" si="277"/>
        <v>0</v>
      </c>
      <c r="EE27" s="668">
        <f t="shared" si="277"/>
        <v>0</v>
      </c>
      <c r="EF27" s="668">
        <f t="shared" si="277"/>
        <v>0</v>
      </c>
      <c r="EG27" s="668">
        <f t="shared" si="277"/>
        <v>0</v>
      </c>
      <c r="EH27" s="668">
        <f t="shared" si="278"/>
        <v>0</v>
      </c>
      <c r="EI27" s="668">
        <f t="shared" si="278"/>
        <v>0</v>
      </c>
      <c r="EJ27" s="668">
        <f t="shared" si="278"/>
        <v>0</v>
      </c>
      <c r="EK27" s="668">
        <f t="shared" si="278"/>
        <v>0</v>
      </c>
      <c r="EL27" s="668">
        <f t="shared" si="278"/>
        <v>0</v>
      </c>
      <c r="EM27" s="668">
        <f t="shared" si="278"/>
        <v>0</v>
      </c>
      <c r="EN27" s="668">
        <f t="shared" si="278"/>
        <v>0</v>
      </c>
      <c r="EO27" s="668">
        <f t="shared" si="278"/>
        <v>0</v>
      </c>
      <c r="EP27" s="668">
        <f t="shared" si="278"/>
        <v>0</v>
      </c>
      <c r="EQ27" s="668">
        <f t="shared" si="278"/>
        <v>0</v>
      </c>
      <c r="ER27" s="668">
        <f t="shared" si="279"/>
        <v>0</v>
      </c>
      <c r="ES27" s="668">
        <f t="shared" si="279"/>
        <v>0</v>
      </c>
      <c r="ET27" s="668">
        <f t="shared" si="279"/>
        <v>0</v>
      </c>
      <c r="EU27" s="668">
        <f t="shared" si="279"/>
        <v>0</v>
      </c>
      <c r="EV27" s="668">
        <f t="shared" si="279"/>
        <v>0</v>
      </c>
      <c r="EW27" s="668">
        <f t="shared" si="279"/>
        <v>0</v>
      </c>
      <c r="EX27" s="668">
        <f t="shared" si="279"/>
        <v>0</v>
      </c>
      <c r="EY27" s="668">
        <f t="shared" si="279"/>
        <v>0</v>
      </c>
      <c r="EZ27" s="668">
        <f t="shared" si="279"/>
        <v>0</v>
      </c>
      <c r="FA27" s="668">
        <f t="shared" si="279"/>
        <v>0</v>
      </c>
      <c r="FB27" s="668">
        <f t="shared" si="280"/>
        <v>0</v>
      </c>
      <c r="FC27" s="668">
        <f t="shared" si="280"/>
        <v>0</v>
      </c>
      <c r="FD27" s="668">
        <f t="shared" si="280"/>
        <v>0</v>
      </c>
      <c r="FE27" s="668">
        <f t="shared" si="280"/>
        <v>0</v>
      </c>
      <c r="FF27" s="668">
        <f t="shared" si="280"/>
        <v>0</v>
      </c>
      <c r="FG27" s="668">
        <f t="shared" si="280"/>
        <v>0</v>
      </c>
      <c r="FH27" s="668">
        <f t="shared" si="280"/>
        <v>0</v>
      </c>
      <c r="FI27" s="668">
        <f t="shared" si="280"/>
        <v>0</v>
      </c>
      <c r="FJ27" s="668">
        <f t="shared" si="280"/>
        <v>0</v>
      </c>
      <c r="FK27" s="668">
        <f t="shared" si="280"/>
        <v>0</v>
      </c>
      <c r="FL27" s="668">
        <f t="shared" si="281"/>
        <v>0</v>
      </c>
      <c r="FM27" s="668">
        <f t="shared" si="281"/>
        <v>0</v>
      </c>
      <c r="FN27" s="668">
        <f t="shared" si="281"/>
        <v>0</v>
      </c>
      <c r="FO27" s="668" t="str">
        <f t="shared" si="281"/>
        <v/>
      </c>
      <c r="FP27" s="668" t="str">
        <f t="shared" si="281"/>
        <v/>
      </c>
      <c r="FQ27" s="668" t="str">
        <f t="shared" si="281"/>
        <v/>
      </c>
      <c r="FR27" s="668" t="str">
        <f t="shared" si="281"/>
        <v/>
      </c>
      <c r="FS27" s="668" t="str">
        <f t="shared" si="281"/>
        <v/>
      </c>
      <c r="FT27" s="668" t="str">
        <f t="shared" si="281"/>
        <v/>
      </c>
      <c r="FU27" s="668" t="str">
        <f t="shared" si="281"/>
        <v/>
      </c>
      <c r="FV27" s="668" t="str">
        <f t="shared" si="282"/>
        <v/>
      </c>
      <c r="FW27" s="668" t="str">
        <f t="shared" si="282"/>
        <v/>
      </c>
      <c r="FX27" s="668" t="str">
        <f t="shared" si="282"/>
        <v/>
      </c>
      <c r="FY27" s="668" t="str">
        <f t="shared" si="282"/>
        <v/>
      </c>
      <c r="FZ27" s="668" t="str">
        <f t="shared" si="282"/>
        <v/>
      </c>
      <c r="GA27" s="668" t="str">
        <f t="shared" si="282"/>
        <v/>
      </c>
      <c r="GB27" s="668" t="str">
        <f t="shared" si="282"/>
        <v/>
      </c>
      <c r="GC27" s="668" t="str">
        <f t="shared" si="282"/>
        <v/>
      </c>
      <c r="GD27" s="668" t="str">
        <f t="shared" si="282"/>
        <v/>
      </c>
      <c r="GE27" s="668" t="str">
        <f t="shared" si="282"/>
        <v/>
      </c>
      <c r="GF27" s="669" t="str">
        <f t="shared" si="282"/>
        <v/>
      </c>
      <c r="GG27" s="626"/>
      <c r="GH27" s="649">
        <f t="shared" si="263"/>
        <v>43</v>
      </c>
      <c r="GI27" s="682">
        <f t="shared" ca="1" si="158"/>
        <v>0</v>
      </c>
      <c r="GJ27" s="682">
        <f t="shared" ca="1" si="159"/>
        <v>0</v>
      </c>
      <c r="GK27" s="682">
        <f t="shared" ca="1" si="160"/>
        <v>0</v>
      </c>
      <c r="GL27" s="682">
        <f t="shared" ca="1" si="161"/>
        <v>0</v>
      </c>
      <c r="GM27" s="682">
        <f t="shared" ca="1" si="162"/>
        <v>0</v>
      </c>
      <c r="GN27" s="682">
        <f t="shared" ca="1" si="163"/>
        <v>0</v>
      </c>
      <c r="GO27" s="682">
        <f t="shared" ca="1" si="164"/>
        <v>0</v>
      </c>
      <c r="GP27" s="682">
        <f t="shared" ca="1" si="165"/>
        <v>0</v>
      </c>
      <c r="GQ27" s="682">
        <f t="shared" ca="1" si="166"/>
        <v>0</v>
      </c>
      <c r="GR27" s="682">
        <f t="shared" ca="1" si="167"/>
        <v>0</v>
      </c>
      <c r="GS27" s="682">
        <f t="shared" ca="1" si="168"/>
        <v>0</v>
      </c>
      <c r="GT27" s="682">
        <f t="shared" ca="1" si="169"/>
        <v>0</v>
      </c>
      <c r="GU27" s="682">
        <f t="shared" ca="1" si="170"/>
        <v>0</v>
      </c>
      <c r="GV27" s="682">
        <f t="shared" ca="1" si="171"/>
        <v>0</v>
      </c>
      <c r="GW27" s="682">
        <f t="shared" ca="1" si="172"/>
        <v>0</v>
      </c>
      <c r="GX27" s="682">
        <f t="shared" ca="1" si="173"/>
        <v>0</v>
      </c>
      <c r="GY27" s="682">
        <f t="shared" ca="1" si="174"/>
        <v>0</v>
      </c>
      <c r="GZ27" s="682">
        <f t="shared" ca="1" si="175"/>
        <v>0</v>
      </c>
      <c r="HA27" s="682">
        <f t="shared" ca="1" si="176"/>
        <v>0</v>
      </c>
      <c r="HB27" s="682">
        <f t="shared" ca="1" si="177"/>
        <v>0</v>
      </c>
      <c r="HC27" s="682">
        <f t="shared" ca="1" si="178"/>
        <v>0</v>
      </c>
      <c r="HD27" s="682">
        <f t="shared" ca="1" si="179"/>
        <v>0</v>
      </c>
      <c r="HE27" s="682">
        <f t="shared" ca="1" si="180"/>
        <v>0</v>
      </c>
      <c r="HF27" s="682">
        <f t="shared" ca="1" si="181"/>
        <v>0</v>
      </c>
      <c r="HG27" s="682">
        <f t="shared" ca="1" si="182"/>
        <v>0</v>
      </c>
      <c r="HH27" s="682">
        <f t="shared" ca="1" si="183"/>
        <v>0</v>
      </c>
      <c r="HI27" s="682">
        <f t="shared" ca="1" si="184"/>
        <v>0</v>
      </c>
      <c r="HJ27" s="682">
        <f t="shared" ca="1" si="185"/>
        <v>0</v>
      </c>
      <c r="HK27" s="682">
        <f t="shared" ca="1" si="186"/>
        <v>0</v>
      </c>
      <c r="HL27" s="682">
        <f t="shared" ca="1" si="187"/>
        <v>0</v>
      </c>
      <c r="HM27" s="682">
        <f t="shared" ca="1" si="188"/>
        <v>0</v>
      </c>
      <c r="HN27" s="682">
        <f t="shared" ca="1" si="189"/>
        <v>0</v>
      </c>
      <c r="HO27" s="682">
        <f t="shared" ca="1" si="190"/>
        <v>0</v>
      </c>
      <c r="HP27" s="682">
        <f t="shared" ca="1" si="191"/>
        <v>0</v>
      </c>
      <c r="HQ27" s="682">
        <f t="shared" ca="1" si="192"/>
        <v>0</v>
      </c>
      <c r="HR27" s="682">
        <f t="shared" ca="1" si="193"/>
        <v>0</v>
      </c>
      <c r="HS27" s="682">
        <f t="shared" ca="1" si="194"/>
        <v>0</v>
      </c>
      <c r="HT27" s="682">
        <f t="shared" ca="1" si="195"/>
        <v>0</v>
      </c>
      <c r="HU27" s="682">
        <f t="shared" ca="1" si="196"/>
        <v>0</v>
      </c>
      <c r="HV27" s="682">
        <f t="shared" ca="1" si="197"/>
        <v>0</v>
      </c>
      <c r="HW27" s="682">
        <f t="shared" ca="1" si="198"/>
        <v>0</v>
      </c>
      <c r="HX27" s="682">
        <f t="shared" ca="1" si="199"/>
        <v>0</v>
      </c>
      <c r="HY27" s="682">
        <f t="shared" ca="1" si="200"/>
        <v>0</v>
      </c>
      <c r="HZ27" s="682" t="e">
        <f t="shared" ca="1" si="201"/>
        <v>#DIV/0!</v>
      </c>
      <c r="IA27" s="682" t="e">
        <f t="shared" ca="1" si="202"/>
        <v>#DIV/0!</v>
      </c>
      <c r="IB27" s="682" t="e">
        <f t="shared" ca="1" si="203"/>
        <v>#DIV/0!</v>
      </c>
      <c r="IC27" s="682" t="e">
        <f t="shared" ca="1" si="204"/>
        <v>#DIV/0!</v>
      </c>
      <c r="ID27" s="682" t="e">
        <f t="shared" ca="1" si="205"/>
        <v>#DIV/0!</v>
      </c>
      <c r="IE27" s="682" t="e">
        <f t="shared" ca="1" si="206"/>
        <v>#DIV/0!</v>
      </c>
      <c r="IF27" s="682" t="e">
        <f t="shared" ca="1" si="207"/>
        <v>#DIV/0!</v>
      </c>
      <c r="IG27" s="682" t="e">
        <f t="shared" ca="1" si="208"/>
        <v>#DIV/0!</v>
      </c>
      <c r="IH27" s="682" t="e">
        <f t="shared" ca="1" si="209"/>
        <v>#DIV/0!</v>
      </c>
      <c r="II27" s="682" t="e">
        <f t="shared" ca="1" si="210"/>
        <v>#DIV/0!</v>
      </c>
      <c r="IJ27" s="682" t="e">
        <f t="shared" ca="1" si="211"/>
        <v>#DIV/0!</v>
      </c>
      <c r="IK27" s="662" t="e">
        <f t="shared" ca="1" si="212"/>
        <v>#DIV/0!</v>
      </c>
      <c r="IL27" s="662" t="e">
        <f t="shared" ca="1" si="213"/>
        <v>#DIV/0!</v>
      </c>
      <c r="IM27" s="662" t="e">
        <f t="shared" ca="1" si="214"/>
        <v>#DIV/0!</v>
      </c>
      <c r="IN27" s="662" t="e">
        <f t="shared" ca="1" si="215"/>
        <v>#DIV/0!</v>
      </c>
      <c r="IO27" s="662" t="e">
        <f t="shared" ca="1" si="216"/>
        <v>#DIV/0!</v>
      </c>
      <c r="IP27" s="662" t="e">
        <f t="shared" ca="1" si="217"/>
        <v>#DIV/0!</v>
      </c>
      <c r="IQ27" s="662" t="e">
        <f t="shared" ca="1" si="218"/>
        <v>#DIV/0!</v>
      </c>
      <c r="IR27" s="662" t="e">
        <f t="shared" ca="1" si="219"/>
        <v>#DIV/0!</v>
      </c>
      <c r="IS27" s="662" t="e">
        <f t="shared" ca="1" si="220"/>
        <v>#DIV/0!</v>
      </c>
      <c r="IT27" s="662" t="str">
        <f t="shared" ca="1" si="221"/>
        <v/>
      </c>
      <c r="IU27" s="662" t="str">
        <f t="shared" ca="1" si="222"/>
        <v/>
      </c>
      <c r="IV27" s="662" t="str">
        <f t="shared" ca="1" si="223"/>
        <v/>
      </c>
      <c r="IW27" s="662" t="str">
        <f t="shared" ca="1" si="224"/>
        <v/>
      </c>
      <c r="IX27" s="662" t="str">
        <f t="shared" ca="1" si="225"/>
        <v/>
      </c>
      <c r="IY27" s="662" t="str">
        <f t="shared" ca="1" si="226"/>
        <v/>
      </c>
      <c r="IZ27" s="662" t="str">
        <f t="shared" ca="1" si="227"/>
        <v/>
      </c>
      <c r="JA27" s="662" t="str">
        <f t="shared" ca="1" si="228"/>
        <v/>
      </c>
      <c r="JB27" s="662" t="str">
        <f t="shared" ca="1" si="229"/>
        <v/>
      </c>
      <c r="JC27" s="662" t="str">
        <f t="shared" ca="1" si="230"/>
        <v/>
      </c>
      <c r="JD27" s="662" t="str">
        <f t="shared" ca="1" si="231"/>
        <v/>
      </c>
      <c r="JE27" s="662" t="str">
        <f t="shared" ca="1" si="232"/>
        <v/>
      </c>
      <c r="JF27" s="662" t="str">
        <f t="shared" ca="1" si="233"/>
        <v/>
      </c>
      <c r="JG27" s="662" t="str">
        <f t="shared" ca="1" si="234"/>
        <v/>
      </c>
      <c r="JH27" s="662" t="str">
        <f t="shared" ca="1" si="235"/>
        <v/>
      </c>
      <c r="JI27" s="662" t="str">
        <f t="shared" ca="1" si="236"/>
        <v/>
      </c>
      <c r="JJ27" s="662" t="str">
        <f t="shared" ca="1" si="237"/>
        <v/>
      </c>
      <c r="JK27" s="663" t="str">
        <f t="shared" ca="1" si="238"/>
        <v/>
      </c>
      <c r="JL27" s="626"/>
      <c r="JM27" s="649">
        <f t="shared" si="264"/>
        <v>43</v>
      </c>
      <c r="JN27" s="635">
        <f t="shared" si="283"/>
        <v>0</v>
      </c>
      <c r="JO27" s="635">
        <f t="shared" si="283"/>
        <v>0</v>
      </c>
      <c r="JP27" s="635">
        <f t="shared" si="283"/>
        <v>0</v>
      </c>
      <c r="JQ27" s="635">
        <f t="shared" si="283"/>
        <v>0</v>
      </c>
      <c r="JR27" s="635">
        <f t="shared" si="283"/>
        <v>0</v>
      </c>
      <c r="JS27" s="635">
        <f t="shared" si="283"/>
        <v>0</v>
      </c>
      <c r="JT27" s="635">
        <f t="shared" si="283"/>
        <v>0</v>
      </c>
      <c r="JU27" s="635">
        <f t="shared" si="283"/>
        <v>0</v>
      </c>
      <c r="JV27" s="635">
        <f t="shared" si="283"/>
        <v>0</v>
      </c>
      <c r="JW27" s="635">
        <f t="shared" si="283"/>
        <v>0</v>
      </c>
      <c r="JX27" s="635">
        <f t="shared" si="284"/>
        <v>0</v>
      </c>
      <c r="JY27" s="635">
        <f t="shared" si="284"/>
        <v>0</v>
      </c>
      <c r="JZ27" s="635">
        <f t="shared" si="284"/>
        <v>0</v>
      </c>
      <c r="KA27" s="635">
        <f t="shared" si="284"/>
        <v>0</v>
      </c>
      <c r="KB27" s="635">
        <f t="shared" si="284"/>
        <v>0</v>
      </c>
      <c r="KC27" s="635">
        <f t="shared" si="284"/>
        <v>0</v>
      </c>
      <c r="KD27" s="635">
        <f t="shared" si="284"/>
        <v>0</v>
      </c>
      <c r="KE27" s="635">
        <f t="shared" si="284"/>
        <v>0</v>
      </c>
      <c r="KF27" s="635">
        <f t="shared" si="284"/>
        <v>0</v>
      </c>
      <c r="KG27" s="635">
        <f t="shared" si="284"/>
        <v>0</v>
      </c>
      <c r="KH27" s="635">
        <f t="shared" si="285"/>
        <v>0</v>
      </c>
      <c r="KI27" s="635">
        <f t="shared" si="285"/>
        <v>0</v>
      </c>
      <c r="KJ27" s="635">
        <f t="shared" si="285"/>
        <v>0</v>
      </c>
      <c r="KK27" s="635">
        <f t="shared" si="285"/>
        <v>0</v>
      </c>
      <c r="KL27" s="635">
        <f t="shared" si="285"/>
        <v>0</v>
      </c>
      <c r="KM27" s="635">
        <f t="shared" si="285"/>
        <v>0</v>
      </c>
      <c r="KN27" s="635">
        <f t="shared" si="285"/>
        <v>0</v>
      </c>
      <c r="KO27" s="635">
        <f t="shared" si="285"/>
        <v>0</v>
      </c>
      <c r="KP27" s="635">
        <f t="shared" si="285"/>
        <v>0</v>
      </c>
      <c r="KQ27" s="635">
        <f t="shared" si="285"/>
        <v>0</v>
      </c>
      <c r="KR27" s="635">
        <f t="shared" si="286"/>
        <v>0</v>
      </c>
      <c r="KS27" s="635">
        <f t="shared" si="286"/>
        <v>0</v>
      </c>
      <c r="KT27" s="635">
        <f t="shared" si="286"/>
        <v>0</v>
      </c>
      <c r="KU27" s="635">
        <f t="shared" si="286"/>
        <v>0</v>
      </c>
      <c r="KV27" s="635">
        <f t="shared" si="286"/>
        <v>0</v>
      </c>
      <c r="KW27" s="635">
        <f t="shared" si="286"/>
        <v>0</v>
      </c>
      <c r="KX27" s="635">
        <f t="shared" si="286"/>
        <v>0</v>
      </c>
      <c r="KY27" s="635">
        <f t="shared" si="286"/>
        <v>0</v>
      </c>
      <c r="KZ27" s="635">
        <f t="shared" si="286"/>
        <v>0</v>
      </c>
      <c r="LA27" s="635">
        <f t="shared" si="286"/>
        <v>0</v>
      </c>
      <c r="LB27" s="635">
        <f t="shared" si="287"/>
        <v>0</v>
      </c>
      <c r="LC27" s="635">
        <f t="shared" si="287"/>
        <v>0</v>
      </c>
      <c r="LD27" s="635">
        <f t="shared" si="287"/>
        <v>0</v>
      </c>
      <c r="LE27" s="635" t="e">
        <f t="shared" si="287"/>
        <v>#DIV/0!</v>
      </c>
      <c r="LF27" s="635" t="e">
        <f t="shared" si="287"/>
        <v>#DIV/0!</v>
      </c>
      <c r="LG27" s="635" t="e">
        <f t="shared" si="287"/>
        <v>#DIV/0!</v>
      </c>
      <c r="LH27" s="635" t="e">
        <f t="shared" si="287"/>
        <v>#DIV/0!</v>
      </c>
      <c r="LI27" s="635" t="e">
        <f t="shared" si="287"/>
        <v>#DIV/0!</v>
      </c>
      <c r="LJ27" s="635" t="e">
        <f t="shared" si="287"/>
        <v>#DIV/0!</v>
      </c>
      <c r="LK27" s="635" t="e">
        <f t="shared" si="287"/>
        <v>#DIV/0!</v>
      </c>
      <c r="LL27" s="635" t="e">
        <f t="shared" si="288"/>
        <v>#DIV/0!</v>
      </c>
      <c r="LM27" s="635" t="e">
        <f t="shared" si="288"/>
        <v>#DIV/0!</v>
      </c>
      <c r="LN27" s="635" t="e">
        <f t="shared" si="288"/>
        <v>#DIV/0!</v>
      </c>
      <c r="LO27" s="635" t="e">
        <f t="shared" si="288"/>
        <v>#DIV/0!</v>
      </c>
      <c r="LP27" s="635" t="e">
        <f t="shared" si="288"/>
        <v>#DIV/0!</v>
      </c>
      <c r="LQ27" s="635" t="e">
        <f t="shared" si="288"/>
        <v>#DIV/0!</v>
      </c>
      <c r="LR27" s="635" t="e">
        <f t="shared" si="288"/>
        <v>#DIV/0!</v>
      </c>
      <c r="LS27" s="635" t="e">
        <f t="shared" si="288"/>
        <v>#DIV/0!</v>
      </c>
      <c r="LT27" s="635" t="e">
        <f t="shared" si="288"/>
        <v>#DIV/0!</v>
      </c>
      <c r="LU27" s="635" t="e">
        <f t="shared" si="288"/>
        <v>#DIV/0!</v>
      </c>
      <c r="LV27" s="635" t="e">
        <f t="shared" si="289"/>
        <v>#DIV/0!</v>
      </c>
      <c r="LW27" s="635" t="e">
        <f t="shared" si="289"/>
        <v>#DIV/0!</v>
      </c>
      <c r="LX27" s="635" t="e">
        <f t="shared" si="289"/>
        <v>#DIV/0!</v>
      </c>
      <c r="LY27" s="635" t="str">
        <f t="shared" si="289"/>
        <v/>
      </c>
      <c r="LZ27" s="635" t="str">
        <f t="shared" si="289"/>
        <v/>
      </c>
      <c r="MA27" s="635" t="str">
        <f t="shared" si="289"/>
        <v/>
      </c>
      <c r="MB27" s="635" t="str">
        <f t="shared" si="289"/>
        <v/>
      </c>
      <c r="MC27" s="635" t="str">
        <f t="shared" si="289"/>
        <v/>
      </c>
      <c r="MD27" s="635" t="str">
        <f t="shared" si="289"/>
        <v/>
      </c>
      <c r="ME27" s="635" t="str">
        <f t="shared" si="289"/>
        <v/>
      </c>
      <c r="MF27" s="635" t="str">
        <f t="shared" si="290"/>
        <v/>
      </c>
      <c r="MG27" s="635" t="str">
        <f t="shared" si="290"/>
        <v/>
      </c>
      <c r="MH27" s="635" t="str">
        <f t="shared" si="290"/>
        <v/>
      </c>
      <c r="MI27" s="635" t="str">
        <f t="shared" si="290"/>
        <v/>
      </c>
      <c r="MJ27" s="635" t="str">
        <f t="shared" si="290"/>
        <v/>
      </c>
      <c r="MK27" s="635" t="str">
        <f t="shared" si="290"/>
        <v/>
      </c>
      <c r="ML27" s="635" t="str">
        <f t="shared" si="290"/>
        <v/>
      </c>
      <c r="MM27" s="635" t="str">
        <f t="shared" si="290"/>
        <v/>
      </c>
      <c r="MN27" s="635" t="str">
        <f t="shared" si="290"/>
        <v/>
      </c>
      <c r="MO27" s="635" t="str">
        <f t="shared" si="290"/>
        <v/>
      </c>
      <c r="MP27" s="636" t="str">
        <f t="shared" si="290"/>
        <v/>
      </c>
      <c r="MQ27" s="626"/>
      <c r="MR27" s="565">
        <f t="shared" si="269"/>
        <v>20</v>
      </c>
      <c r="MS27" s="622" t="e">
        <f ca="1">+SUMPRODUCT(OFFSET(MU27,0,$MR27):OFFSET(MU27,MU27-1,$MR27),OFFSET($O27,0,0):OFFSET($O27,MU27-1,0))</f>
        <v>#DIV/0!</v>
      </c>
      <c r="MU27" s="568">
        <f t="shared" si="265"/>
        <v>43</v>
      </c>
      <c r="MV27" s="691" t="e">
        <f t="shared" ca="1" si="291"/>
        <v>#DIV/0!</v>
      </c>
      <c r="MW27" s="691" t="e">
        <f t="shared" ca="1" si="291"/>
        <v>#DIV/0!</v>
      </c>
      <c r="MX27" s="691" t="e">
        <f t="shared" ca="1" si="291"/>
        <v>#DIV/0!</v>
      </c>
      <c r="MY27" s="691" t="e">
        <f t="shared" ca="1" si="291"/>
        <v>#DIV/0!</v>
      </c>
      <c r="MZ27" s="691" t="e">
        <f t="shared" ca="1" si="291"/>
        <v>#DIV/0!</v>
      </c>
      <c r="NA27" s="691" t="e">
        <f t="shared" ca="1" si="291"/>
        <v>#DIV/0!</v>
      </c>
      <c r="NB27" s="691" t="e">
        <f t="shared" ca="1" si="291"/>
        <v>#DIV/0!</v>
      </c>
      <c r="NC27" s="691" t="e">
        <f t="shared" ca="1" si="291"/>
        <v>#DIV/0!</v>
      </c>
      <c r="ND27" s="691" t="e">
        <f t="shared" ca="1" si="291"/>
        <v>#DIV/0!</v>
      </c>
      <c r="NE27" s="691" t="e">
        <f t="shared" ca="1" si="291"/>
        <v>#DIV/0!</v>
      </c>
      <c r="NF27" s="691" t="e">
        <f t="shared" ca="1" si="292"/>
        <v>#DIV/0!</v>
      </c>
      <c r="NG27" s="691" t="e">
        <f t="shared" ca="1" si="292"/>
        <v>#DIV/0!</v>
      </c>
      <c r="NH27" s="691" t="e">
        <f t="shared" ca="1" si="292"/>
        <v>#DIV/0!</v>
      </c>
      <c r="NI27" s="691" t="e">
        <f t="shared" ca="1" si="292"/>
        <v>#DIV/0!</v>
      </c>
      <c r="NJ27" s="691" t="e">
        <f t="shared" ca="1" si="292"/>
        <v>#DIV/0!</v>
      </c>
      <c r="NK27" s="691" t="e">
        <f t="shared" ca="1" si="292"/>
        <v>#DIV/0!</v>
      </c>
      <c r="NL27" s="691" t="e">
        <f t="shared" ca="1" si="292"/>
        <v>#DIV/0!</v>
      </c>
      <c r="NM27" s="691" t="e">
        <f t="shared" ca="1" si="292"/>
        <v>#DIV/0!</v>
      </c>
      <c r="NN27" s="691" t="e">
        <f t="shared" ca="1" si="292"/>
        <v>#DIV/0!</v>
      </c>
      <c r="NO27" s="691" t="e">
        <f t="shared" ca="1" si="292"/>
        <v>#DIV/0!</v>
      </c>
      <c r="NP27" s="691" t="str">
        <f t="shared" ca="1" si="293"/>
        <v/>
      </c>
      <c r="NQ27" s="691" t="str">
        <f t="shared" ca="1" si="293"/>
        <v/>
      </c>
      <c r="NR27" s="691" t="str">
        <f t="shared" ca="1" si="293"/>
        <v/>
      </c>
      <c r="NS27" s="691" t="str">
        <f t="shared" ca="1" si="293"/>
        <v/>
      </c>
      <c r="NT27" s="691" t="str">
        <f t="shared" ca="1" si="293"/>
        <v/>
      </c>
      <c r="NU27" s="691" t="str">
        <f t="shared" ca="1" si="293"/>
        <v/>
      </c>
      <c r="NV27" s="691" t="str">
        <f t="shared" ca="1" si="293"/>
        <v/>
      </c>
      <c r="NW27" s="691" t="str">
        <f t="shared" ca="1" si="293"/>
        <v/>
      </c>
      <c r="NX27" s="691" t="str">
        <f t="shared" ca="1" si="293"/>
        <v/>
      </c>
      <c r="NY27" s="691" t="str">
        <f t="shared" ca="1" si="293"/>
        <v/>
      </c>
      <c r="NZ27" s="691" t="str">
        <f t="shared" ca="1" si="294"/>
        <v/>
      </c>
      <c r="OA27" s="691" t="str">
        <f t="shared" ca="1" si="294"/>
        <v/>
      </c>
      <c r="OB27" s="691" t="str">
        <f t="shared" ca="1" si="294"/>
        <v/>
      </c>
      <c r="OC27" s="691" t="str">
        <f t="shared" ca="1" si="294"/>
        <v/>
      </c>
      <c r="OD27" s="691" t="str">
        <f t="shared" ca="1" si="294"/>
        <v/>
      </c>
      <c r="OE27" s="691" t="str">
        <f t="shared" ca="1" si="294"/>
        <v/>
      </c>
      <c r="OF27" s="691" t="str">
        <f t="shared" ca="1" si="294"/>
        <v/>
      </c>
      <c r="OG27" s="691" t="str">
        <f t="shared" ca="1" si="294"/>
        <v/>
      </c>
      <c r="OH27" s="691" t="str">
        <f t="shared" ca="1" si="294"/>
        <v/>
      </c>
      <c r="OI27" s="691" t="str">
        <f t="shared" ca="1" si="294"/>
        <v/>
      </c>
      <c r="OJ27" s="691" t="str">
        <f t="shared" ca="1" si="295"/>
        <v/>
      </c>
      <c r="OK27" s="691" t="str">
        <f t="shared" ca="1" si="295"/>
        <v/>
      </c>
      <c r="OL27" s="691" t="str">
        <f t="shared" ca="1" si="295"/>
        <v/>
      </c>
      <c r="OM27" s="691" t="str">
        <f t="shared" ca="1" si="295"/>
        <v/>
      </c>
      <c r="ON27" s="691" t="str">
        <f t="shared" ca="1" si="295"/>
        <v/>
      </c>
      <c r="OO27" s="691" t="str">
        <f t="shared" ca="1" si="295"/>
        <v/>
      </c>
      <c r="OP27" s="691" t="str">
        <f t="shared" ca="1" si="295"/>
        <v/>
      </c>
      <c r="OQ27" s="691" t="str">
        <f t="shared" ca="1" si="295"/>
        <v/>
      </c>
      <c r="OR27" s="691" t="str">
        <f t="shared" ca="1" si="295"/>
        <v/>
      </c>
      <c r="OS27" s="691" t="str">
        <f t="shared" ca="1" si="295"/>
        <v/>
      </c>
      <c r="OT27" s="691" t="str">
        <f t="shared" ca="1" si="296"/>
        <v/>
      </c>
      <c r="OU27" s="691" t="str">
        <f t="shared" ca="1" si="296"/>
        <v/>
      </c>
      <c r="OV27" s="691" t="str">
        <f t="shared" ca="1" si="296"/>
        <v/>
      </c>
      <c r="OW27" s="691" t="str">
        <f t="shared" ca="1" si="296"/>
        <v/>
      </c>
      <c r="OX27" s="691" t="str">
        <f t="shared" ca="1" si="296"/>
        <v/>
      </c>
      <c r="OY27" s="691" t="str">
        <f t="shared" ca="1" si="296"/>
        <v/>
      </c>
      <c r="OZ27" s="691" t="str">
        <f t="shared" ca="1" si="296"/>
        <v/>
      </c>
      <c r="PA27" s="691" t="str">
        <f t="shared" ca="1" si="296"/>
        <v/>
      </c>
      <c r="PB27" s="691" t="str">
        <f t="shared" ca="1" si="296"/>
        <v/>
      </c>
      <c r="PC27" s="691" t="str">
        <f t="shared" ca="1" si="296"/>
        <v/>
      </c>
      <c r="PD27" s="691" t="str">
        <f t="shared" ca="1" si="297"/>
        <v/>
      </c>
      <c r="PE27" s="691" t="str">
        <f t="shared" ca="1" si="297"/>
        <v/>
      </c>
      <c r="PF27" s="691" t="str">
        <f t="shared" ca="1" si="297"/>
        <v/>
      </c>
      <c r="PG27" s="691" t="e">
        <f t="shared" ca="1" si="297"/>
        <v>#VALUE!</v>
      </c>
      <c r="PH27" s="691" t="e">
        <f t="shared" ca="1" si="297"/>
        <v>#VALUE!</v>
      </c>
      <c r="PI27" s="691" t="e">
        <f t="shared" ca="1" si="297"/>
        <v>#VALUE!</v>
      </c>
      <c r="PJ27" s="691" t="e">
        <f t="shared" ca="1" si="297"/>
        <v>#VALUE!</v>
      </c>
      <c r="PK27" s="691" t="e">
        <f t="shared" ca="1" si="297"/>
        <v>#VALUE!</v>
      </c>
      <c r="PL27" s="691" t="e">
        <f t="shared" ca="1" si="297"/>
        <v>#VALUE!</v>
      </c>
      <c r="PM27" s="691" t="e">
        <f t="shared" ca="1" si="297"/>
        <v>#VALUE!</v>
      </c>
      <c r="PN27" s="691" t="e">
        <f t="shared" ca="1" si="298"/>
        <v>#VALUE!</v>
      </c>
      <c r="PO27" s="691" t="e">
        <f t="shared" ca="1" si="298"/>
        <v>#VALUE!</v>
      </c>
      <c r="PP27" s="691" t="e">
        <f t="shared" ca="1" si="298"/>
        <v>#VALUE!</v>
      </c>
      <c r="PQ27" s="691" t="e">
        <f t="shared" ca="1" si="298"/>
        <v>#VALUE!</v>
      </c>
      <c r="PR27" s="691" t="e">
        <f t="shared" ca="1" si="298"/>
        <v>#VALUE!</v>
      </c>
      <c r="PS27" s="691" t="e">
        <f t="shared" ca="1" si="298"/>
        <v>#VALUE!</v>
      </c>
      <c r="PT27" s="691" t="e">
        <f t="shared" ca="1" si="298"/>
        <v>#VALUE!</v>
      </c>
      <c r="PU27" s="691" t="e">
        <f t="shared" ca="1" si="298"/>
        <v>#VALUE!</v>
      </c>
      <c r="PV27" s="691" t="e">
        <f t="shared" ca="1" si="298"/>
        <v>#VALUE!</v>
      </c>
      <c r="PW27" s="691" t="e">
        <f t="shared" ca="1" si="298"/>
        <v>#VALUE!</v>
      </c>
      <c r="PX27" s="691" t="e">
        <f t="shared" ca="1" si="298"/>
        <v>#VALUE!</v>
      </c>
      <c r="PY27" s="690"/>
      <c r="PZ27" s="690"/>
      <c r="QA27" s="690"/>
      <c r="QB27" s="690"/>
      <c r="QC27" s="690"/>
      <c r="QD27" s="690"/>
      <c r="QE27" s="690"/>
      <c r="QF27" s="690"/>
      <c r="QG27" s="575"/>
      <c r="QH27" s="575"/>
      <c r="QI27" s="575"/>
      <c r="QJ27" s="575"/>
      <c r="QK27" s="575"/>
      <c r="QL27" s="575"/>
      <c r="QM27" s="575"/>
      <c r="QN27" s="575"/>
      <c r="QO27" s="575"/>
      <c r="QP27" s="575"/>
      <c r="QQ27" s="575"/>
    </row>
    <row r="28" spans="1:459">
      <c r="A28" s="632">
        <f t="shared" si="266"/>
        <v>21</v>
      </c>
      <c r="B28" s="633">
        <f>+'User Entries'!G98</f>
        <v>0</v>
      </c>
      <c r="C28" s="633">
        <f t="shared" si="267"/>
        <v>0</v>
      </c>
      <c r="D28" s="759" t="e">
        <f>SUM($E$8:E28)</f>
        <v>#DIV/0!</v>
      </c>
      <c r="E28" s="759" t="e">
        <f t="shared" si="145"/>
        <v>#DIV/0!</v>
      </c>
      <c r="F28" s="627"/>
      <c r="G28" s="765"/>
      <c r="H28" s="622">
        <f t="shared" si="270"/>
        <v>42</v>
      </c>
      <c r="I28" s="632">
        <f t="shared" si="255"/>
        <v>21</v>
      </c>
      <c r="J28" s="640">
        <f>+'User Entries'!$F98</f>
        <v>0</v>
      </c>
      <c r="K28" s="640">
        <f>+'User Entries'!$J98</f>
        <v>0</v>
      </c>
      <c r="L28" s="676" t="e">
        <f t="shared" si="256"/>
        <v>#DIV/0!</v>
      </c>
      <c r="M28" s="656" t="str">
        <f>IFERROR(Summary_AttrorTotal!A38,"")</f>
        <v>2004 Q1</v>
      </c>
      <c r="N28" s="634">
        <f>+IFERROR((Summary_AttrorTotal!H38)*1000,0)</f>
        <v>1208435</v>
      </c>
      <c r="O28" s="634">
        <f>+IFERROR((Summary_AttrorTotal!S38-Summary_AttrorTotal!H38)*1000,0)</f>
        <v>0</v>
      </c>
      <c r="P28" s="634" t="e">
        <f t="shared" ca="1" si="146"/>
        <v>#DIV/0!</v>
      </c>
      <c r="Q28" s="634">
        <f>IFERROR(Summary_AttrorTotal!J38*1000,0)</f>
        <v>1208435</v>
      </c>
      <c r="R28" s="634" t="e">
        <f t="shared" ca="1" si="257"/>
        <v>#DIV/0!</v>
      </c>
      <c r="S28" s="634">
        <f>+IFERROR((Summary_AttrorTotal!S38-Summary_AttrorTotal!J38)*1000,0)</f>
        <v>0</v>
      </c>
      <c r="T28" s="634" t="e">
        <f t="shared" ca="1" si="258"/>
        <v>#DIV/0!</v>
      </c>
      <c r="U28" s="639"/>
      <c r="V28" s="634" t="e">
        <f t="shared" ca="1" si="259"/>
        <v>#DIV/0!</v>
      </c>
      <c r="W28" s="575" t="e">
        <f t="shared" ca="1" si="260"/>
        <v>#DIV/0!</v>
      </c>
      <c r="X28" s="649">
        <f t="shared" si="268"/>
        <v>42</v>
      </c>
      <c r="Y28" s="628">
        <f t="shared" si="147"/>
        <v>0</v>
      </c>
      <c r="Z28" s="628">
        <f t="shared" si="147"/>
        <v>0</v>
      </c>
      <c r="AA28" s="628">
        <f t="shared" si="302"/>
        <v>0</v>
      </c>
      <c r="AB28" s="628">
        <f t="shared" si="302"/>
        <v>0</v>
      </c>
      <c r="AC28" s="628">
        <f t="shared" si="302"/>
        <v>0</v>
      </c>
      <c r="AD28" s="628">
        <f t="shared" si="302"/>
        <v>0</v>
      </c>
      <c r="AE28" s="628">
        <f t="shared" si="302"/>
        <v>0</v>
      </c>
      <c r="AF28" s="628">
        <f t="shared" si="302"/>
        <v>0</v>
      </c>
      <c r="AG28" s="628">
        <f t="shared" si="302"/>
        <v>0</v>
      </c>
      <c r="AH28" s="628">
        <f t="shared" si="302"/>
        <v>0</v>
      </c>
      <c r="AI28" s="628">
        <f t="shared" si="302"/>
        <v>0</v>
      </c>
      <c r="AJ28" s="628">
        <f t="shared" si="302"/>
        <v>0</v>
      </c>
      <c r="AK28" s="628">
        <f t="shared" si="302"/>
        <v>0</v>
      </c>
      <c r="AL28" s="628">
        <f t="shared" si="302"/>
        <v>0</v>
      </c>
      <c r="AM28" s="628">
        <f t="shared" si="302"/>
        <v>0</v>
      </c>
      <c r="AN28" s="628">
        <f t="shared" si="302"/>
        <v>0</v>
      </c>
      <c r="AO28" s="628">
        <f t="shared" si="302"/>
        <v>0</v>
      </c>
      <c r="AP28" s="628">
        <f t="shared" si="302"/>
        <v>0</v>
      </c>
      <c r="AQ28" s="628">
        <f t="shared" si="302"/>
        <v>0</v>
      </c>
      <c r="AR28" s="628">
        <f t="shared" si="302"/>
        <v>0</v>
      </c>
      <c r="AS28" s="628">
        <f t="shared" si="302"/>
        <v>0</v>
      </c>
      <c r="AT28" s="628">
        <f t="shared" si="302"/>
        <v>0</v>
      </c>
      <c r="AU28" s="628">
        <f t="shared" si="302"/>
        <v>0</v>
      </c>
      <c r="AV28" s="628">
        <f t="shared" si="302"/>
        <v>0</v>
      </c>
      <c r="AW28" s="628">
        <f t="shared" si="302"/>
        <v>0</v>
      </c>
      <c r="AX28" s="628">
        <f t="shared" si="302"/>
        <v>0</v>
      </c>
      <c r="AY28" s="628">
        <f t="shared" si="302"/>
        <v>0</v>
      </c>
      <c r="AZ28" s="628">
        <f t="shared" si="302"/>
        <v>0</v>
      </c>
      <c r="BA28" s="628">
        <f t="shared" si="302"/>
        <v>0</v>
      </c>
      <c r="BB28" s="628">
        <f t="shared" si="302"/>
        <v>0</v>
      </c>
      <c r="BC28" s="628">
        <f t="shared" si="302"/>
        <v>0</v>
      </c>
      <c r="BD28" s="628">
        <f t="shared" si="302"/>
        <v>0</v>
      </c>
      <c r="BE28" s="628">
        <f t="shared" si="302"/>
        <v>0</v>
      </c>
      <c r="BF28" s="628">
        <f t="shared" si="302"/>
        <v>0</v>
      </c>
      <c r="BG28" s="628">
        <f t="shared" si="302"/>
        <v>0</v>
      </c>
      <c r="BH28" s="628">
        <f t="shared" si="302"/>
        <v>0</v>
      </c>
      <c r="BI28" s="628">
        <f t="shared" si="302"/>
        <v>0</v>
      </c>
      <c r="BJ28" s="628">
        <f t="shared" si="302"/>
        <v>0</v>
      </c>
      <c r="BK28" s="628">
        <f t="shared" si="302"/>
        <v>0</v>
      </c>
      <c r="BL28" s="628">
        <f t="shared" si="302"/>
        <v>0</v>
      </c>
      <c r="BM28" s="628">
        <f t="shared" si="302"/>
        <v>0</v>
      </c>
      <c r="BN28" s="628">
        <f t="shared" si="302"/>
        <v>0</v>
      </c>
      <c r="BO28" s="628">
        <f t="shared" si="302"/>
        <v>0</v>
      </c>
      <c r="BP28" s="628">
        <f t="shared" si="302"/>
        <v>0</v>
      </c>
      <c r="BQ28" s="628">
        <f t="shared" si="302"/>
        <v>0</v>
      </c>
      <c r="BR28" s="628">
        <f t="shared" si="302"/>
        <v>0</v>
      </c>
      <c r="BS28" s="628">
        <f t="shared" si="302"/>
        <v>0</v>
      </c>
      <c r="BT28" s="628">
        <f t="shared" si="302"/>
        <v>0</v>
      </c>
      <c r="BU28" s="628">
        <f t="shared" si="302"/>
        <v>0</v>
      </c>
      <c r="BV28" s="628">
        <f t="shared" si="302"/>
        <v>0</v>
      </c>
      <c r="BW28" s="628">
        <f t="shared" si="302"/>
        <v>0</v>
      </c>
      <c r="BX28" s="628">
        <f t="shared" si="302"/>
        <v>0</v>
      </c>
      <c r="BY28" s="628">
        <f t="shared" si="302"/>
        <v>0</v>
      </c>
      <c r="BZ28" s="628">
        <f t="shared" si="302"/>
        <v>0</v>
      </c>
      <c r="CA28" s="628">
        <f t="shared" si="302"/>
        <v>0</v>
      </c>
      <c r="CB28" s="628">
        <f t="shared" si="302"/>
        <v>0</v>
      </c>
      <c r="CC28" s="628">
        <f t="shared" si="302"/>
        <v>0</v>
      </c>
      <c r="CD28" s="628">
        <f t="shared" si="302"/>
        <v>0</v>
      </c>
      <c r="CE28" s="628">
        <f t="shared" si="302"/>
        <v>0</v>
      </c>
      <c r="CF28" s="628">
        <f t="shared" si="302"/>
        <v>0</v>
      </c>
      <c r="CG28" s="628">
        <f t="shared" si="302"/>
        <v>0</v>
      </c>
      <c r="CH28" s="628">
        <f t="shared" si="302"/>
        <v>0</v>
      </c>
      <c r="CI28" s="628">
        <f t="shared" si="302"/>
        <v>0</v>
      </c>
      <c r="CJ28" s="628" t="str">
        <f t="shared" si="302"/>
        <v/>
      </c>
      <c r="CK28" s="628" t="str">
        <f t="shared" si="302"/>
        <v/>
      </c>
      <c r="CL28" s="628" t="str">
        <f t="shared" ref="CL28:DA31" si="303">+IF(OR(CL$7="",$X28=""),"",IF($X28-CL$7&lt;=-1,IF(AND($X28&gt;=MATCH(100%,$D$8:$D$87,0),CL$7=$X28+1),100%,IFERROR(VLOOKUP(CL$7,$A$8:$E$87,5,FALSE)/(1-VLOOKUP($X28,$A$8:$E$87,4,FALSE)),0)),0))</f>
        <v/>
      </c>
      <c r="CM28" s="628" t="str">
        <f t="shared" si="303"/>
        <v/>
      </c>
      <c r="CN28" s="628" t="str">
        <f t="shared" si="303"/>
        <v/>
      </c>
      <c r="CO28" s="628" t="str">
        <f t="shared" si="303"/>
        <v/>
      </c>
      <c r="CP28" s="628" t="str">
        <f t="shared" si="303"/>
        <v/>
      </c>
      <c r="CQ28" s="628" t="str">
        <f t="shared" si="303"/>
        <v/>
      </c>
      <c r="CR28" s="628" t="str">
        <f t="shared" si="303"/>
        <v/>
      </c>
      <c r="CS28" s="628" t="str">
        <f t="shared" si="303"/>
        <v/>
      </c>
      <c r="CT28" s="628" t="str">
        <f t="shared" si="303"/>
        <v/>
      </c>
      <c r="CU28" s="628" t="str">
        <f t="shared" si="303"/>
        <v/>
      </c>
      <c r="CV28" s="628" t="str">
        <f t="shared" si="303"/>
        <v/>
      </c>
      <c r="CW28" s="628" t="str">
        <f t="shared" si="303"/>
        <v/>
      </c>
      <c r="CX28" s="628" t="str">
        <f t="shared" si="303"/>
        <v/>
      </c>
      <c r="CY28" s="628" t="str">
        <f t="shared" si="303"/>
        <v/>
      </c>
      <c r="CZ28" s="628" t="str">
        <f t="shared" si="303"/>
        <v/>
      </c>
      <c r="DA28" s="629" t="str">
        <f t="shared" si="303"/>
        <v/>
      </c>
      <c r="DB28" s="642"/>
      <c r="DC28" s="649">
        <f t="shared" si="262"/>
        <v>42</v>
      </c>
      <c r="DD28" s="668">
        <f t="shared" ref="DD28:DM37" si="304">+IF(OR(DD$7="",$DC28=""),"",IF($JM28-DD$7&lt;=-1,VLOOKUP(DD$7-$DC28,$I$8:$K$87,3,FALSE),0))</f>
        <v>0</v>
      </c>
      <c r="DE28" s="668">
        <f t="shared" si="304"/>
        <v>0</v>
      </c>
      <c r="DF28" s="668">
        <f t="shared" si="304"/>
        <v>0</v>
      </c>
      <c r="DG28" s="668">
        <f t="shared" si="304"/>
        <v>0</v>
      </c>
      <c r="DH28" s="668">
        <f t="shared" si="304"/>
        <v>0</v>
      </c>
      <c r="DI28" s="668">
        <f t="shared" si="304"/>
        <v>0</v>
      </c>
      <c r="DJ28" s="668">
        <f t="shared" si="304"/>
        <v>0</v>
      </c>
      <c r="DK28" s="668">
        <f t="shared" si="304"/>
        <v>0</v>
      </c>
      <c r="DL28" s="668">
        <f t="shared" si="304"/>
        <v>0</v>
      </c>
      <c r="DM28" s="668">
        <f t="shared" si="304"/>
        <v>0</v>
      </c>
      <c r="DN28" s="668">
        <f t="shared" ref="DN28:DW37" si="305">+IF(OR(DN$7="",$DC28=""),"",IF($JM28-DN$7&lt;=-1,VLOOKUP(DN$7-$DC28,$I$8:$K$87,3,FALSE),0))</f>
        <v>0</v>
      </c>
      <c r="DO28" s="668">
        <f t="shared" si="305"/>
        <v>0</v>
      </c>
      <c r="DP28" s="668">
        <f t="shared" si="305"/>
        <v>0</v>
      </c>
      <c r="DQ28" s="668">
        <f t="shared" si="305"/>
        <v>0</v>
      </c>
      <c r="DR28" s="668">
        <f t="shared" si="305"/>
        <v>0</v>
      </c>
      <c r="DS28" s="668">
        <f t="shared" si="305"/>
        <v>0</v>
      </c>
      <c r="DT28" s="668">
        <f t="shared" si="305"/>
        <v>0</v>
      </c>
      <c r="DU28" s="668">
        <f t="shared" si="305"/>
        <v>0</v>
      </c>
      <c r="DV28" s="668">
        <f t="shared" si="305"/>
        <v>0</v>
      </c>
      <c r="DW28" s="668">
        <f t="shared" si="305"/>
        <v>0</v>
      </c>
      <c r="DX28" s="668">
        <f t="shared" ref="DX28:EG37" si="306">+IF(OR(DX$7="",$DC28=""),"",IF($JM28-DX$7&lt;=-1,VLOOKUP(DX$7-$DC28,$I$8:$K$87,3,FALSE),0))</f>
        <v>0</v>
      </c>
      <c r="DY28" s="668">
        <f t="shared" si="306"/>
        <v>0</v>
      </c>
      <c r="DZ28" s="668">
        <f t="shared" si="306"/>
        <v>0</v>
      </c>
      <c r="EA28" s="668">
        <f t="shared" si="306"/>
        <v>0</v>
      </c>
      <c r="EB28" s="668">
        <f t="shared" si="306"/>
        <v>0</v>
      </c>
      <c r="EC28" s="668">
        <f t="shared" si="306"/>
        <v>0</v>
      </c>
      <c r="ED28" s="668">
        <f t="shared" si="306"/>
        <v>0</v>
      </c>
      <c r="EE28" s="668">
        <f t="shared" si="306"/>
        <v>0</v>
      </c>
      <c r="EF28" s="668">
        <f t="shared" si="306"/>
        <v>0</v>
      </c>
      <c r="EG28" s="668">
        <f t="shared" si="306"/>
        <v>0</v>
      </c>
      <c r="EH28" s="668">
        <f t="shared" ref="EH28:EQ37" si="307">+IF(OR(EH$7="",$DC28=""),"",IF($JM28-EH$7&lt;=-1,VLOOKUP(EH$7-$DC28,$I$8:$K$87,3,FALSE),0))</f>
        <v>0</v>
      </c>
      <c r="EI28" s="668">
        <f t="shared" si="307"/>
        <v>0</v>
      </c>
      <c r="EJ28" s="668">
        <f t="shared" si="307"/>
        <v>0</v>
      </c>
      <c r="EK28" s="668">
        <f t="shared" si="307"/>
        <v>0</v>
      </c>
      <c r="EL28" s="668">
        <f t="shared" si="307"/>
        <v>0</v>
      </c>
      <c r="EM28" s="668">
        <f t="shared" si="307"/>
        <v>0</v>
      </c>
      <c r="EN28" s="668">
        <f t="shared" si="307"/>
        <v>0</v>
      </c>
      <c r="EO28" s="668">
        <f t="shared" si="307"/>
        <v>0</v>
      </c>
      <c r="EP28" s="668">
        <f t="shared" si="307"/>
        <v>0</v>
      </c>
      <c r="EQ28" s="668">
        <f t="shared" si="307"/>
        <v>0</v>
      </c>
      <c r="ER28" s="668">
        <f t="shared" ref="ER28:FA37" si="308">+IF(OR(ER$7="",$DC28=""),"",IF($JM28-ER$7&lt;=-1,VLOOKUP(ER$7-$DC28,$I$8:$K$87,3,FALSE),0))</f>
        <v>0</v>
      </c>
      <c r="ES28" s="668">
        <f t="shared" si="308"/>
        <v>0</v>
      </c>
      <c r="ET28" s="668">
        <f t="shared" si="308"/>
        <v>0</v>
      </c>
      <c r="EU28" s="668">
        <f t="shared" si="308"/>
        <v>0</v>
      </c>
      <c r="EV28" s="668">
        <f t="shared" si="308"/>
        <v>0</v>
      </c>
      <c r="EW28" s="668">
        <f t="shared" si="308"/>
        <v>0</v>
      </c>
      <c r="EX28" s="668">
        <f t="shared" si="308"/>
        <v>0</v>
      </c>
      <c r="EY28" s="668">
        <f t="shared" si="308"/>
        <v>0</v>
      </c>
      <c r="EZ28" s="668">
        <f t="shared" si="308"/>
        <v>0</v>
      </c>
      <c r="FA28" s="668">
        <f t="shared" si="308"/>
        <v>0</v>
      </c>
      <c r="FB28" s="668">
        <f t="shared" ref="FB28:FK37" si="309">+IF(OR(FB$7="",$DC28=""),"",IF($JM28-FB$7&lt;=-1,VLOOKUP(FB$7-$DC28,$I$8:$K$87,3,FALSE),0))</f>
        <v>0</v>
      </c>
      <c r="FC28" s="668">
        <f t="shared" si="309"/>
        <v>0</v>
      </c>
      <c r="FD28" s="668">
        <f t="shared" si="309"/>
        <v>0</v>
      </c>
      <c r="FE28" s="668">
        <f t="shared" si="309"/>
        <v>0</v>
      </c>
      <c r="FF28" s="668">
        <f t="shared" si="309"/>
        <v>0</v>
      </c>
      <c r="FG28" s="668">
        <f t="shared" si="309"/>
        <v>0</v>
      </c>
      <c r="FH28" s="668">
        <f t="shared" si="309"/>
        <v>0</v>
      </c>
      <c r="FI28" s="668">
        <f t="shared" si="309"/>
        <v>0</v>
      </c>
      <c r="FJ28" s="668">
        <f t="shared" si="309"/>
        <v>0</v>
      </c>
      <c r="FK28" s="668">
        <f t="shared" si="309"/>
        <v>0</v>
      </c>
      <c r="FL28" s="668">
        <f t="shared" ref="FL28:FU37" si="310">+IF(OR(FL$7="",$DC28=""),"",IF($JM28-FL$7&lt;=-1,VLOOKUP(FL$7-$DC28,$I$8:$K$87,3,FALSE),0))</f>
        <v>0</v>
      </c>
      <c r="FM28" s="668">
        <f t="shared" si="310"/>
        <v>0</v>
      </c>
      <c r="FN28" s="668">
        <f t="shared" si="310"/>
        <v>0</v>
      </c>
      <c r="FO28" s="668" t="str">
        <f t="shared" si="310"/>
        <v/>
      </c>
      <c r="FP28" s="668" t="str">
        <f t="shared" si="310"/>
        <v/>
      </c>
      <c r="FQ28" s="668" t="str">
        <f t="shared" si="310"/>
        <v/>
      </c>
      <c r="FR28" s="668" t="str">
        <f t="shared" si="310"/>
        <v/>
      </c>
      <c r="FS28" s="668" t="str">
        <f t="shared" si="310"/>
        <v/>
      </c>
      <c r="FT28" s="668" t="str">
        <f t="shared" si="310"/>
        <v/>
      </c>
      <c r="FU28" s="668" t="str">
        <f t="shared" si="310"/>
        <v/>
      </c>
      <c r="FV28" s="668" t="str">
        <f t="shared" ref="FV28:GF37" si="311">+IF(OR(FV$7="",$DC28=""),"",IF($JM28-FV$7&lt;=-1,VLOOKUP(FV$7-$DC28,$I$8:$K$87,3,FALSE),0))</f>
        <v/>
      </c>
      <c r="FW28" s="668" t="str">
        <f t="shared" si="311"/>
        <v/>
      </c>
      <c r="FX28" s="668" t="str">
        <f t="shared" si="311"/>
        <v/>
      </c>
      <c r="FY28" s="668" t="str">
        <f t="shared" si="311"/>
        <v/>
      </c>
      <c r="FZ28" s="668" t="str">
        <f t="shared" si="311"/>
        <v/>
      </c>
      <c r="GA28" s="668" t="str">
        <f t="shared" si="311"/>
        <v/>
      </c>
      <c r="GB28" s="668" t="str">
        <f t="shared" si="311"/>
        <v/>
      </c>
      <c r="GC28" s="668" t="str">
        <f t="shared" si="311"/>
        <v/>
      </c>
      <c r="GD28" s="668" t="str">
        <f t="shared" si="311"/>
        <v/>
      </c>
      <c r="GE28" s="668" t="str">
        <f t="shared" si="311"/>
        <v/>
      </c>
      <c r="GF28" s="669" t="str">
        <f t="shared" si="311"/>
        <v/>
      </c>
      <c r="GG28" s="626"/>
      <c r="GH28" s="649">
        <f t="shared" si="263"/>
        <v>42</v>
      </c>
      <c r="GI28" s="682">
        <f t="shared" ca="1" si="158"/>
        <v>0</v>
      </c>
      <c r="GJ28" s="682">
        <f t="shared" ca="1" si="159"/>
        <v>0</v>
      </c>
      <c r="GK28" s="682">
        <f t="shared" ca="1" si="160"/>
        <v>0</v>
      </c>
      <c r="GL28" s="682">
        <f t="shared" ca="1" si="161"/>
        <v>0</v>
      </c>
      <c r="GM28" s="682">
        <f t="shared" ca="1" si="162"/>
        <v>0</v>
      </c>
      <c r="GN28" s="682">
        <f t="shared" ca="1" si="163"/>
        <v>0</v>
      </c>
      <c r="GO28" s="682">
        <f t="shared" ca="1" si="164"/>
        <v>0</v>
      </c>
      <c r="GP28" s="682">
        <f t="shared" ca="1" si="165"/>
        <v>0</v>
      </c>
      <c r="GQ28" s="682">
        <f t="shared" ca="1" si="166"/>
        <v>0</v>
      </c>
      <c r="GR28" s="682">
        <f t="shared" ca="1" si="167"/>
        <v>0</v>
      </c>
      <c r="GS28" s="682">
        <f t="shared" ca="1" si="168"/>
        <v>0</v>
      </c>
      <c r="GT28" s="682">
        <f t="shared" ca="1" si="169"/>
        <v>0</v>
      </c>
      <c r="GU28" s="682">
        <f t="shared" ca="1" si="170"/>
        <v>0</v>
      </c>
      <c r="GV28" s="682">
        <f t="shared" ca="1" si="171"/>
        <v>0</v>
      </c>
      <c r="GW28" s="682">
        <f t="shared" ca="1" si="172"/>
        <v>0</v>
      </c>
      <c r="GX28" s="682">
        <f t="shared" ca="1" si="173"/>
        <v>0</v>
      </c>
      <c r="GY28" s="682">
        <f t="shared" ca="1" si="174"/>
        <v>0</v>
      </c>
      <c r="GZ28" s="682">
        <f t="shared" ca="1" si="175"/>
        <v>0</v>
      </c>
      <c r="HA28" s="682">
        <f t="shared" ca="1" si="176"/>
        <v>0</v>
      </c>
      <c r="HB28" s="682">
        <f t="shared" ca="1" si="177"/>
        <v>0</v>
      </c>
      <c r="HC28" s="682">
        <f t="shared" ca="1" si="178"/>
        <v>0</v>
      </c>
      <c r="HD28" s="682">
        <f t="shared" ca="1" si="179"/>
        <v>0</v>
      </c>
      <c r="HE28" s="682">
        <f t="shared" ca="1" si="180"/>
        <v>0</v>
      </c>
      <c r="HF28" s="682">
        <f t="shared" ca="1" si="181"/>
        <v>0</v>
      </c>
      <c r="HG28" s="682">
        <f t="shared" ca="1" si="182"/>
        <v>0</v>
      </c>
      <c r="HH28" s="682">
        <f t="shared" ca="1" si="183"/>
        <v>0</v>
      </c>
      <c r="HI28" s="682">
        <f t="shared" ca="1" si="184"/>
        <v>0</v>
      </c>
      <c r="HJ28" s="682">
        <f t="shared" ca="1" si="185"/>
        <v>0</v>
      </c>
      <c r="HK28" s="682">
        <f t="shared" ca="1" si="186"/>
        <v>0</v>
      </c>
      <c r="HL28" s="682">
        <f t="shared" ca="1" si="187"/>
        <v>0</v>
      </c>
      <c r="HM28" s="682">
        <f t="shared" ca="1" si="188"/>
        <v>0</v>
      </c>
      <c r="HN28" s="682">
        <f t="shared" ca="1" si="189"/>
        <v>0</v>
      </c>
      <c r="HO28" s="682">
        <f t="shared" ca="1" si="190"/>
        <v>0</v>
      </c>
      <c r="HP28" s="682">
        <f t="shared" ca="1" si="191"/>
        <v>0</v>
      </c>
      <c r="HQ28" s="682">
        <f t="shared" ca="1" si="192"/>
        <v>0</v>
      </c>
      <c r="HR28" s="682">
        <f t="shared" ca="1" si="193"/>
        <v>0</v>
      </c>
      <c r="HS28" s="682">
        <f t="shared" ca="1" si="194"/>
        <v>0</v>
      </c>
      <c r="HT28" s="682">
        <f t="shared" ca="1" si="195"/>
        <v>0</v>
      </c>
      <c r="HU28" s="682">
        <f t="shared" ca="1" si="196"/>
        <v>0</v>
      </c>
      <c r="HV28" s="682">
        <f t="shared" ca="1" si="197"/>
        <v>0</v>
      </c>
      <c r="HW28" s="682">
        <f t="shared" ca="1" si="198"/>
        <v>0</v>
      </c>
      <c r="HX28" s="682">
        <f t="shared" ca="1" si="199"/>
        <v>0</v>
      </c>
      <c r="HY28" s="682" t="e">
        <f t="shared" ca="1" si="200"/>
        <v>#DIV/0!</v>
      </c>
      <c r="HZ28" s="682" t="e">
        <f t="shared" ca="1" si="201"/>
        <v>#DIV/0!</v>
      </c>
      <c r="IA28" s="682" t="e">
        <f t="shared" ca="1" si="202"/>
        <v>#DIV/0!</v>
      </c>
      <c r="IB28" s="682" t="e">
        <f t="shared" ca="1" si="203"/>
        <v>#DIV/0!</v>
      </c>
      <c r="IC28" s="682" t="e">
        <f t="shared" ca="1" si="204"/>
        <v>#DIV/0!</v>
      </c>
      <c r="ID28" s="682" t="e">
        <f t="shared" ca="1" si="205"/>
        <v>#DIV/0!</v>
      </c>
      <c r="IE28" s="682" t="e">
        <f t="shared" ca="1" si="206"/>
        <v>#DIV/0!</v>
      </c>
      <c r="IF28" s="682" t="e">
        <f t="shared" ca="1" si="207"/>
        <v>#DIV/0!</v>
      </c>
      <c r="IG28" s="682" t="e">
        <f t="shared" ca="1" si="208"/>
        <v>#DIV/0!</v>
      </c>
      <c r="IH28" s="682" t="e">
        <f t="shared" ca="1" si="209"/>
        <v>#DIV/0!</v>
      </c>
      <c r="II28" s="682" t="e">
        <f t="shared" ca="1" si="210"/>
        <v>#DIV/0!</v>
      </c>
      <c r="IJ28" s="682" t="e">
        <f t="shared" ca="1" si="211"/>
        <v>#DIV/0!</v>
      </c>
      <c r="IK28" s="662" t="e">
        <f t="shared" ca="1" si="212"/>
        <v>#DIV/0!</v>
      </c>
      <c r="IL28" s="662" t="e">
        <f t="shared" ca="1" si="213"/>
        <v>#DIV/0!</v>
      </c>
      <c r="IM28" s="662" t="e">
        <f t="shared" ca="1" si="214"/>
        <v>#DIV/0!</v>
      </c>
      <c r="IN28" s="662" t="e">
        <f t="shared" ca="1" si="215"/>
        <v>#DIV/0!</v>
      </c>
      <c r="IO28" s="662" t="e">
        <f t="shared" ca="1" si="216"/>
        <v>#DIV/0!</v>
      </c>
      <c r="IP28" s="662" t="e">
        <f t="shared" ca="1" si="217"/>
        <v>#DIV/0!</v>
      </c>
      <c r="IQ28" s="662" t="e">
        <f t="shared" ca="1" si="218"/>
        <v>#DIV/0!</v>
      </c>
      <c r="IR28" s="662" t="e">
        <f t="shared" ca="1" si="219"/>
        <v>#DIV/0!</v>
      </c>
      <c r="IS28" s="662" t="e">
        <f t="shared" ca="1" si="220"/>
        <v>#DIV/0!</v>
      </c>
      <c r="IT28" s="662" t="str">
        <f t="shared" ca="1" si="221"/>
        <v/>
      </c>
      <c r="IU28" s="662" t="str">
        <f t="shared" ca="1" si="222"/>
        <v/>
      </c>
      <c r="IV28" s="662" t="str">
        <f t="shared" ca="1" si="223"/>
        <v/>
      </c>
      <c r="IW28" s="662" t="str">
        <f t="shared" ca="1" si="224"/>
        <v/>
      </c>
      <c r="IX28" s="662" t="str">
        <f t="shared" ca="1" si="225"/>
        <v/>
      </c>
      <c r="IY28" s="662" t="str">
        <f t="shared" ca="1" si="226"/>
        <v/>
      </c>
      <c r="IZ28" s="662" t="str">
        <f t="shared" ca="1" si="227"/>
        <v/>
      </c>
      <c r="JA28" s="662" t="str">
        <f t="shared" ca="1" si="228"/>
        <v/>
      </c>
      <c r="JB28" s="662" t="str">
        <f t="shared" ca="1" si="229"/>
        <v/>
      </c>
      <c r="JC28" s="662" t="str">
        <f t="shared" ca="1" si="230"/>
        <v/>
      </c>
      <c r="JD28" s="662" t="str">
        <f t="shared" ca="1" si="231"/>
        <v/>
      </c>
      <c r="JE28" s="662" t="str">
        <f t="shared" ca="1" si="232"/>
        <v/>
      </c>
      <c r="JF28" s="662" t="str">
        <f t="shared" ca="1" si="233"/>
        <v/>
      </c>
      <c r="JG28" s="662" t="str">
        <f t="shared" ca="1" si="234"/>
        <v/>
      </c>
      <c r="JH28" s="662" t="str">
        <f t="shared" ca="1" si="235"/>
        <v/>
      </c>
      <c r="JI28" s="662" t="str">
        <f t="shared" ca="1" si="236"/>
        <v/>
      </c>
      <c r="JJ28" s="662" t="str">
        <f t="shared" ca="1" si="237"/>
        <v/>
      </c>
      <c r="JK28" s="663" t="str">
        <f t="shared" ca="1" si="238"/>
        <v/>
      </c>
      <c r="JL28" s="626"/>
      <c r="JM28" s="649">
        <f t="shared" si="264"/>
        <v>42</v>
      </c>
      <c r="JN28" s="635">
        <f t="shared" ref="JN28:JW37" si="312">+IF(OR(JN$7="",$JM28=""),"",IF($JM28-JN$7&lt;=-1,1/VLOOKUP(JN$7-$JM28,$I$8:$J$87,2,FALSE),0))</f>
        <v>0</v>
      </c>
      <c r="JO28" s="635">
        <f t="shared" si="312"/>
        <v>0</v>
      </c>
      <c r="JP28" s="635">
        <f t="shared" si="312"/>
        <v>0</v>
      </c>
      <c r="JQ28" s="635">
        <f t="shared" si="312"/>
        <v>0</v>
      </c>
      <c r="JR28" s="635">
        <f t="shared" si="312"/>
        <v>0</v>
      </c>
      <c r="JS28" s="635">
        <f t="shared" si="312"/>
        <v>0</v>
      </c>
      <c r="JT28" s="635">
        <f t="shared" si="312"/>
        <v>0</v>
      </c>
      <c r="JU28" s="635">
        <f t="shared" si="312"/>
        <v>0</v>
      </c>
      <c r="JV28" s="635">
        <f t="shared" si="312"/>
        <v>0</v>
      </c>
      <c r="JW28" s="635">
        <f t="shared" si="312"/>
        <v>0</v>
      </c>
      <c r="JX28" s="635">
        <f t="shared" ref="JX28:KG37" si="313">+IF(OR(JX$7="",$JM28=""),"",IF($JM28-JX$7&lt;=-1,1/VLOOKUP(JX$7-$JM28,$I$8:$J$87,2,FALSE),0))</f>
        <v>0</v>
      </c>
      <c r="JY28" s="635">
        <f t="shared" si="313"/>
        <v>0</v>
      </c>
      <c r="JZ28" s="635">
        <f t="shared" si="313"/>
        <v>0</v>
      </c>
      <c r="KA28" s="635">
        <f t="shared" si="313"/>
        <v>0</v>
      </c>
      <c r="KB28" s="635">
        <f t="shared" si="313"/>
        <v>0</v>
      </c>
      <c r="KC28" s="635">
        <f t="shared" si="313"/>
        <v>0</v>
      </c>
      <c r="KD28" s="635">
        <f t="shared" si="313"/>
        <v>0</v>
      </c>
      <c r="KE28" s="635">
        <f t="shared" si="313"/>
        <v>0</v>
      </c>
      <c r="KF28" s="635">
        <f t="shared" si="313"/>
        <v>0</v>
      </c>
      <c r="KG28" s="635">
        <f t="shared" si="313"/>
        <v>0</v>
      </c>
      <c r="KH28" s="635">
        <f t="shared" ref="KH28:KQ37" si="314">+IF(OR(KH$7="",$JM28=""),"",IF($JM28-KH$7&lt;=-1,1/VLOOKUP(KH$7-$JM28,$I$8:$J$87,2,FALSE),0))</f>
        <v>0</v>
      </c>
      <c r="KI28" s="635">
        <f t="shared" si="314"/>
        <v>0</v>
      </c>
      <c r="KJ28" s="635">
        <f t="shared" si="314"/>
        <v>0</v>
      </c>
      <c r="KK28" s="635">
        <f t="shared" si="314"/>
        <v>0</v>
      </c>
      <c r="KL28" s="635">
        <f t="shared" si="314"/>
        <v>0</v>
      </c>
      <c r="KM28" s="635">
        <f t="shared" si="314"/>
        <v>0</v>
      </c>
      <c r="KN28" s="635">
        <f t="shared" si="314"/>
        <v>0</v>
      </c>
      <c r="KO28" s="635">
        <f t="shared" si="314"/>
        <v>0</v>
      </c>
      <c r="KP28" s="635">
        <f t="shared" si="314"/>
        <v>0</v>
      </c>
      <c r="KQ28" s="635">
        <f t="shared" si="314"/>
        <v>0</v>
      </c>
      <c r="KR28" s="635">
        <f t="shared" ref="KR28:LA37" si="315">+IF(OR(KR$7="",$JM28=""),"",IF($JM28-KR$7&lt;=-1,1/VLOOKUP(KR$7-$JM28,$I$8:$J$87,2,FALSE),0))</f>
        <v>0</v>
      </c>
      <c r="KS28" s="635">
        <f t="shared" si="315"/>
        <v>0</v>
      </c>
      <c r="KT28" s="635">
        <f t="shared" si="315"/>
        <v>0</v>
      </c>
      <c r="KU28" s="635">
        <f t="shared" si="315"/>
        <v>0</v>
      </c>
      <c r="KV28" s="635">
        <f t="shared" si="315"/>
        <v>0</v>
      </c>
      <c r="KW28" s="635">
        <f t="shared" si="315"/>
        <v>0</v>
      </c>
      <c r="KX28" s="635">
        <f t="shared" si="315"/>
        <v>0</v>
      </c>
      <c r="KY28" s="635">
        <f t="shared" si="315"/>
        <v>0</v>
      </c>
      <c r="KZ28" s="635">
        <f t="shared" si="315"/>
        <v>0</v>
      </c>
      <c r="LA28" s="635">
        <f t="shared" si="315"/>
        <v>0</v>
      </c>
      <c r="LB28" s="635">
        <f t="shared" ref="LB28:LK37" si="316">+IF(OR(LB$7="",$JM28=""),"",IF($JM28-LB$7&lt;=-1,1/VLOOKUP(LB$7-$JM28,$I$8:$J$87,2,FALSE),0))</f>
        <v>0</v>
      </c>
      <c r="LC28" s="635">
        <f t="shared" si="316"/>
        <v>0</v>
      </c>
      <c r="LD28" s="635" t="e">
        <f t="shared" si="316"/>
        <v>#DIV/0!</v>
      </c>
      <c r="LE28" s="635" t="e">
        <f t="shared" si="316"/>
        <v>#DIV/0!</v>
      </c>
      <c r="LF28" s="635" t="e">
        <f t="shared" si="316"/>
        <v>#DIV/0!</v>
      </c>
      <c r="LG28" s="635" t="e">
        <f t="shared" si="316"/>
        <v>#DIV/0!</v>
      </c>
      <c r="LH28" s="635" t="e">
        <f t="shared" si="316"/>
        <v>#DIV/0!</v>
      </c>
      <c r="LI28" s="635" t="e">
        <f t="shared" si="316"/>
        <v>#DIV/0!</v>
      </c>
      <c r="LJ28" s="635" t="e">
        <f t="shared" si="316"/>
        <v>#DIV/0!</v>
      </c>
      <c r="LK28" s="635" t="e">
        <f t="shared" si="316"/>
        <v>#DIV/0!</v>
      </c>
      <c r="LL28" s="635" t="e">
        <f t="shared" ref="LL28:LU37" si="317">+IF(OR(LL$7="",$JM28=""),"",IF($JM28-LL$7&lt;=-1,1/VLOOKUP(LL$7-$JM28,$I$8:$J$87,2,FALSE),0))</f>
        <v>#DIV/0!</v>
      </c>
      <c r="LM28" s="635" t="e">
        <f t="shared" si="317"/>
        <v>#DIV/0!</v>
      </c>
      <c r="LN28" s="635" t="e">
        <f t="shared" si="317"/>
        <v>#DIV/0!</v>
      </c>
      <c r="LO28" s="635" t="e">
        <f t="shared" si="317"/>
        <v>#DIV/0!</v>
      </c>
      <c r="LP28" s="635" t="e">
        <f t="shared" si="317"/>
        <v>#DIV/0!</v>
      </c>
      <c r="LQ28" s="635" t="e">
        <f t="shared" si="317"/>
        <v>#DIV/0!</v>
      </c>
      <c r="LR28" s="635" t="e">
        <f t="shared" si="317"/>
        <v>#DIV/0!</v>
      </c>
      <c r="LS28" s="635" t="e">
        <f t="shared" si="317"/>
        <v>#DIV/0!</v>
      </c>
      <c r="LT28" s="635" t="e">
        <f t="shared" si="317"/>
        <v>#DIV/0!</v>
      </c>
      <c r="LU28" s="635" t="e">
        <f t="shared" si="317"/>
        <v>#DIV/0!</v>
      </c>
      <c r="LV28" s="635" t="e">
        <f t="shared" ref="LV28:ME37" si="318">+IF(OR(LV$7="",$JM28=""),"",IF($JM28-LV$7&lt;=-1,1/VLOOKUP(LV$7-$JM28,$I$8:$J$87,2,FALSE),0))</f>
        <v>#DIV/0!</v>
      </c>
      <c r="LW28" s="635" t="e">
        <f t="shared" si="318"/>
        <v>#DIV/0!</v>
      </c>
      <c r="LX28" s="635" t="e">
        <f t="shared" si="318"/>
        <v>#DIV/0!</v>
      </c>
      <c r="LY28" s="635" t="str">
        <f t="shared" si="318"/>
        <v/>
      </c>
      <c r="LZ28" s="635" t="str">
        <f t="shared" si="318"/>
        <v/>
      </c>
      <c r="MA28" s="635" t="str">
        <f t="shared" si="318"/>
        <v/>
      </c>
      <c r="MB28" s="635" t="str">
        <f t="shared" si="318"/>
        <v/>
      </c>
      <c r="MC28" s="635" t="str">
        <f t="shared" si="318"/>
        <v/>
      </c>
      <c r="MD28" s="635" t="str">
        <f t="shared" si="318"/>
        <v/>
      </c>
      <c r="ME28" s="635" t="str">
        <f t="shared" si="318"/>
        <v/>
      </c>
      <c r="MF28" s="635" t="str">
        <f t="shared" ref="MF28:MP37" si="319">+IF(OR(MF$7="",$JM28=""),"",IF($JM28-MF$7&lt;=-1,1/VLOOKUP(MF$7-$JM28,$I$8:$J$87,2,FALSE),0))</f>
        <v/>
      </c>
      <c r="MG28" s="635" t="str">
        <f t="shared" si="319"/>
        <v/>
      </c>
      <c r="MH28" s="635" t="str">
        <f t="shared" si="319"/>
        <v/>
      </c>
      <c r="MI28" s="635" t="str">
        <f t="shared" si="319"/>
        <v/>
      </c>
      <c r="MJ28" s="635" t="str">
        <f t="shared" si="319"/>
        <v/>
      </c>
      <c r="MK28" s="635" t="str">
        <f t="shared" si="319"/>
        <v/>
      </c>
      <c r="ML28" s="635" t="str">
        <f t="shared" si="319"/>
        <v/>
      </c>
      <c r="MM28" s="635" t="str">
        <f t="shared" si="319"/>
        <v/>
      </c>
      <c r="MN28" s="635" t="str">
        <f t="shared" si="319"/>
        <v/>
      </c>
      <c r="MO28" s="635" t="str">
        <f t="shared" si="319"/>
        <v/>
      </c>
      <c r="MP28" s="636" t="str">
        <f t="shared" si="319"/>
        <v/>
      </c>
      <c r="MQ28" s="626"/>
      <c r="MR28" s="565">
        <f t="shared" si="269"/>
        <v>21</v>
      </c>
      <c r="MS28" s="622" t="e">
        <f ca="1">+SUMPRODUCT(OFFSET(MU28,0,$MR28):OFFSET(MU28,MU28-1,$MR28),OFFSET($O28,0,0):OFFSET($O28,MU28-1,0))</f>
        <v>#DIV/0!</v>
      </c>
      <c r="MU28" s="568">
        <f t="shared" si="265"/>
        <v>42</v>
      </c>
      <c r="MV28" s="691" t="e">
        <f t="shared" ref="MV28:NE37" ca="1" si="320">+IF($MU28+MV$7&lt;=MAX($MV$7:$PX$7),OFFSET($GH28,0,$MU28+MV$7,1,1),"")</f>
        <v>#DIV/0!</v>
      </c>
      <c r="MW28" s="691" t="e">
        <f t="shared" ca="1" si="320"/>
        <v>#DIV/0!</v>
      </c>
      <c r="MX28" s="691" t="e">
        <f t="shared" ca="1" si="320"/>
        <v>#DIV/0!</v>
      </c>
      <c r="MY28" s="691" t="e">
        <f t="shared" ca="1" si="320"/>
        <v>#DIV/0!</v>
      </c>
      <c r="MZ28" s="691" t="e">
        <f t="shared" ca="1" si="320"/>
        <v>#DIV/0!</v>
      </c>
      <c r="NA28" s="691" t="e">
        <f t="shared" ca="1" si="320"/>
        <v>#DIV/0!</v>
      </c>
      <c r="NB28" s="691" t="e">
        <f t="shared" ca="1" si="320"/>
        <v>#DIV/0!</v>
      </c>
      <c r="NC28" s="691" t="e">
        <f t="shared" ca="1" si="320"/>
        <v>#DIV/0!</v>
      </c>
      <c r="ND28" s="691" t="e">
        <f t="shared" ca="1" si="320"/>
        <v>#DIV/0!</v>
      </c>
      <c r="NE28" s="691" t="e">
        <f t="shared" ca="1" si="320"/>
        <v>#DIV/0!</v>
      </c>
      <c r="NF28" s="691" t="e">
        <f t="shared" ref="NF28:NO37" ca="1" si="321">+IF($MU28+NF$7&lt;=MAX($MV$7:$PX$7),OFFSET($GH28,0,$MU28+NF$7,1,1),"")</f>
        <v>#DIV/0!</v>
      </c>
      <c r="NG28" s="691" t="e">
        <f t="shared" ca="1" si="321"/>
        <v>#DIV/0!</v>
      </c>
      <c r="NH28" s="691" t="e">
        <f t="shared" ca="1" si="321"/>
        <v>#DIV/0!</v>
      </c>
      <c r="NI28" s="691" t="e">
        <f t="shared" ca="1" si="321"/>
        <v>#DIV/0!</v>
      </c>
      <c r="NJ28" s="691" t="e">
        <f t="shared" ca="1" si="321"/>
        <v>#DIV/0!</v>
      </c>
      <c r="NK28" s="691" t="e">
        <f t="shared" ca="1" si="321"/>
        <v>#DIV/0!</v>
      </c>
      <c r="NL28" s="691" t="e">
        <f t="shared" ca="1" si="321"/>
        <v>#DIV/0!</v>
      </c>
      <c r="NM28" s="691" t="e">
        <f t="shared" ca="1" si="321"/>
        <v>#DIV/0!</v>
      </c>
      <c r="NN28" s="691" t="e">
        <f t="shared" ca="1" si="321"/>
        <v>#DIV/0!</v>
      </c>
      <c r="NO28" s="691" t="e">
        <f t="shared" ca="1" si="321"/>
        <v>#DIV/0!</v>
      </c>
      <c r="NP28" s="691" t="e">
        <f t="shared" ref="NP28:NY37" ca="1" si="322">+IF($MU28+NP$7&lt;=MAX($MV$7:$PX$7),OFFSET($GH28,0,$MU28+NP$7,1,1),"")</f>
        <v>#DIV/0!</v>
      </c>
      <c r="NQ28" s="691" t="str">
        <f t="shared" ca="1" si="322"/>
        <v/>
      </c>
      <c r="NR28" s="691" t="str">
        <f t="shared" ca="1" si="322"/>
        <v/>
      </c>
      <c r="NS28" s="691" t="str">
        <f t="shared" ca="1" si="322"/>
        <v/>
      </c>
      <c r="NT28" s="691" t="str">
        <f t="shared" ca="1" si="322"/>
        <v/>
      </c>
      <c r="NU28" s="691" t="str">
        <f t="shared" ca="1" si="322"/>
        <v/>
      </c>
      <c r="NV28" s="691" t="str">
        <f t="shared" ca="1" si="322"/>
        <v/>
      </c>
      <c r="NW28" s="691" t="str">
        <f t="shared" ca="1" si="322"/>
        <v/>
      </c>
      <c r="NX28" s="691" t="str">
        <f t="shared" ca="1" si="322"/>
        <v/>
      </c>
      <c r="NY28" s="691" t="str">
        <f t="shared" ca="1" si="322"/>
        <v/>
      </c>
      <c r="NZ28" s="691" t="str">
        <f t="shared" ref="NZ28:OI37" ca="1" si="323">+IF($MU28+NZ$7&lt;=MAX($MV$7:$PX$7),OFFSET($GH28,0,$MU28+NZ$7,1,1),"")</f>
        <v/>
      </c>
      <c r="OA28" s="691" t="str">
        <f t="shared" ca="1" si="323"/>
        <v/>
      </c>
      <c r="OB28" s="691" t="str">
        <f t="shared" ca="1" si="323"/>
        <v/>
      </c>
      <c r="OC28" s="691" t="str">
        <f t="shared" ca="1" si="323"/>
        <v/>
      </c>
      <c r="OD28" s="691" t="str">
        <f t="shared" ca="1" si="323"/>
        <v/>
      </c>
      <c r="OE28" s="691" t="str">
        <f t="shared" ca="1" si="323"/>
        <v/>
      </c>
      <c r="OF28" s="691" t="str">
        <f t="shared" ca="1" si="323"/>
        <v/>
      </c>
      <c r="OG28" s="691" t="str">
        <f t="shared" ca="1" si="323"/>
        <v/>
      </c>
      <c r="OH28" s="691" t="str">
        <f t="shared" ca="1" si="323"/>
        <v/>
      </c>
      <c r="OI28" s="691" t="str">
        <f t="shared" ca="1" si="323"/>
        <v/>
      </c>
      <c r="OJ28" s="691" t="str">
        <f t="shared" ref="OJ28:OS37" ca="1" si="324">+IF($MU28+OJ$7&lt;=MAX($MV$7:$PX$7),OFFSET($GH28,0,$MU28+OJ$7,1,1),"")</f>
        <v/>
      </c>
      <c r="OK28" s="691" t="str">
        <f t="shared" ca="1" si="324"/>
        <v/>
      </c>
      <c r="OL28" s="691" t="str">
        <f t="shared" ca="1" si="324"/>
        <v/>
      </c>
      <c r="OM28" s="691" t="str">
        <f t="shared" ca="1" si="324"/>
        <v/>
      </c>
      <c r="ON28" s="691" t="str">
        <f t="shared" ca="1" si="324"/>
        <v/>
      </c>
      <c r="OO28" s="691" t="str">
        <f t="shared" ca="1" si="324"/>
        <v/>
      </c>
      <c r="OP28" s="691" t="str">
        <f t="shared" ca="1" si="324"/>
        <v/>
      </c>
      <c r="OQ28" s="691" t="str">
        <f t="shared" ca="1" si="324"/>
        <v/>
      </c>
      <c r="OR28" s="691" t="str">
        <f t="shared" ca="1" si="324"/>
        <v/>
      </c>
      <c r="OS28" s="691" t="str">
        <f t="shared" ca="1" si="324"/>
        <v/>
      </c>
      <c r="OT28" s="691" t="str">
        <f t="shared" ref="OT28:PC37" ca="1" si="325">+IF($MU28+OT$7&lt;=MAX($MV$7:$PX$7),OFFSET($GH28,0,$MU28+OT$7,1,1),"")</f>
        <v/>
      </c>
      <c r="OU28" s="691" t="str">
        <f t="shared" ca="1" si="325"/>
        <v/>
      </c>
      <c r="OV28" s="691" t="str">
        <f t="shared" ca="1" si="325"/>
        <v/>
      </c>
      <c r="OW28" s="691" t="str">
        <f t="shared" ca="1" si="325"/>
        <v/>
      </c>
      <c r="OX28" s="691" t="str">
        <f t="shared" ca="1" si="325"/>
        <v/>
      </c>
      <c r="OY28" s="691" t="str">
        <f t="shared" ca="1" si="325"/>
        <v/>
      </c>
      <c r="OZ28" s="691" t="str">
        <f t="shared" ca="1" si="325"/>
        <v/>
      </c>
      <c r="PA28" s="691" t="str">
        <f t="shared" ca="1" si="325"/>
        <v/>
      </c>
      <c r="PB28" s="691" t="str">
        <f t="shared" ca="1" si="325"/>
        <v/>
      </c>
      <c r="PC28" s="691" t="str">
        <f t="shared" ca="1" si="325"/>
        <v/>
      </c>
      <c r="PD28" s="691" t="str">
        <f t="shared" ref="PD28:PM37" ca="1" si="326">+IF($MU28+PD$7&lt;=MAX($MV$7:$PX$7),OFFSET($GH28,0,$MU28+PD$7,1,1),"")</f>
        <v/>
      </c>
      <c r="PE28" s="691" t="str">
        <f t="shared" ca="1" si="326"/>
        <v/>
      </c>
      <c r="PF28" s="691" t="str">
        <f t="shared" ca="1" si="326"/>
        <v/>
      </c>
      <c r="PG28" s="691" t="e">
        <f t="shared" ca="1" si="326"/>
        <v>#VALUE!</v>
      </c>
      <c r="PH28" s="691" t="e">
        <f t="shared" ca="1" si="326"/>
        <v>#VALUE!</v>
      </c>
      <c r="PI28" s="691" t="e">
        <f t="shared" ca="1" si="326"/>
        <v>#VALUE!</v>
      </c>
      <c r="PJ28" s="691" t="e">
        <f t="shared" ca="1" si="326"/>
        <v>#VALUE!</v>
      </c>
      <c r="PK28" s="691" t="e">
        <f t="shared" ca="1" si="326"/>
        <v>#VALUE!</v>
      </c>
      <c r="PL28" s="691" t="e">
        <f t="shared" ca="1" si="326"/>
        <v>#VALUE!</v>
      </c>
      <c r="PM28" s="691" t="e">
        <f t="shared" ca="1" si="326"/>
        <v>#VALUE!</v>
      </c>
      <c r="PN28" s="691" t="e">
        <f t="shared" ref="PN28:PX37" ca="1" si="327">+IF($MU28+PN$7&lt;=MAX($MV$7:$PX$7),OFFSET($GH28,0,$MU28+PN$7,1,1),"")</f>
        <v>#VALUE!</v>
      </c>
      <c r="PO28" s="691" t="e">
        <f t="shared" ca="1" si="327"/>
        <v>#VALUE!</v>
      </c>
      <c r="PP28" s="691" t="e">
        <f t="shared" ca="1" si="327"/>
        <v>#VALUE!</v>
      </c>
      <c r="PQ28" s="691" t="e">
        <f t="shared" ca="1" si="327"/>
        <v>#VALUE!</v>
      </c>
      <c r="PR28" s="691" t="e">
        <f t="shared" ca="1" si="327"/>
        <v>#VALUE!</v>
      </c>
      <c r="PS28" s="691" t="e">
        <f t="shared" ca="1" si="327"/>
        <v>#VALUE!</v>
      </c>
      <c r="PT28" s="691" t="e">
        <f t="shared" ca="1" si="327"/>
        <v>#VALUE!</v>
      </c>
      <c r="PU28" s="691" t="e">
        <f t="shared" ca="1" si="327"/>
        <v>#VALUE!</v>
      </c>
      <c r="PV28" s="691" t="e">
        <f t="shared" ca="1" si="327"/>
        <v>#VALUE!</v>
      </c>
      <c r="PW28" s="691" t="e">
        <f t="shared" ca="1" si="327"/>
        <v>#VALUE!</v>
      </c>
      <c r="PX28" s="691" t="e">
        <f t="shared" ca="1" si="327"/>
        <v>#VALUE!</v>
      </c>
      <c r="PY28" s="690"/>
      <c r="PZ28" s="690"/>
      <c r="QA28" s="690"/>
      <c r="QB28" s="690"/>
      <c r="QC28" s="690"/>
      <c r="QD28" s="690"/>
      <c r="QE28" s="690"/>
      <c r="QF28" s="690"/>
      <c r="QG28" s="575"/>
      <c r="QH28" s="575"/>
      <c r="QI28" s="575"/>
      <c r="QJ28" s="575"/>
      <c r="QK28" s="575"/>
      <c r="QL28" s="575"/>
      <c r="QM28" s="575"/>
      <c r="QN28" s="575"/>
      <c r="QO28" s="575"/>
      <c r="QP28" s="575"/>
      <c r="QQ28" s="575"/>
    </row>
    <row r="29" spans="1:459">
      <c r="A29" s="632">
        <f t="shared" si="266"/>
        <v>22</v>
      </c>
      <c r="B29" s="633">
        <f>+'User Entries'!G99</f>
        <v>0</v>
      </c>
      <c r="C29" s="633">
        <f t="shared" si="267"/>
        <v>0</v>
      </c>
      <c r="D29" s="759" t="e">
        <f>SUM($E$8:E29)</f>
        <v>#DIV/0!</v>
      </c>
      <c r="E29" s="759" t="e">
        <f t="shared" si="145"/>
        <v>#DIV/0!</v>
      </c>
      <c r="F29" s="627"/>
      <c r="G29" s="765"/>
      <c r="H29" s="622">
        <f t="shared" si="270"/>
        <v>41</v>
      </c>
      <c r="I29" s="632">
        <f t="shared" si="255"/>
        <v>22</v>
      </c>
      <c r="J29" s="640">
        <f>+'User Entries'!$F99</f>
        <v>0</v>
      </c>
      <c r="K29" s="640">
        <f>+'User Entries'!$J99</f>
        <v>0</v>
      </c>
      <c r="L29" s="676" t="e">
        <f t="shared" si="256"/>
        <v>#DIV/0!</v>
      </c>
      <c r="M29" s="656" t="str">
        <f>IFERROR(Summary_AttrorTotal!A39,"")</f>
        <v>2004 Q2</v>
      </c>
      <c r="N29" s="634">
        <f>+IFERROR((Summary_AttrorTotal!H39)*1000,0)</f>
        <v>928873</v>
      </c>
      <c r="O29" s="634">
        <f>+IFERROR((Summary_AttrorTotal!S39-Summary_AttrorTotal!H39)*1000,0)</f>
        <v>0</v>
      </c>
      <c r="P29" s="634" t="e">
        <f t="shared" ca="1" si="146"/>
        <v>#DIV/0!</v>
      </c>
      <c r="Q29" s="634">
        <f>IFERROR(Summary_AttrorTotal!J39*1000,0)</f>
        <v>928873</v>
      </c>
      <c r="R29" s="634" t="e">
        <f t="shared" ca="1" si="257"/>
        <v>#DIV/0!</v>
      </c>
      <c r="S29" s="634">
        <f>+IFERROR((Summary_AttrorTotal!S39-Summary_AttrorTotal!J39)*1000,0)</f>
        <v>0</v>
      </c>
      <c r="T29" s="634" t="e">
        <f t="shared" ca="1" si="258"/>
        <v>#DIV/0!</v>
      </c>
      <c r="U29" s="639"/>
      <c r="V29" s="634" t="e">
        <f t="shared" ca="1" si="259"/>
        <v>#DIV/0!</v>
      </c>
      <c r="W29" s="575" t="e">
        <f t="shared" ca="1" si="260"/>
        <v>#DIV/0!</v>
      </c>
      <c r="X29" s="649">
        <f t="shared" si="268"/>
        <v>41</v>
      </c>
      <c r="Y29" s="628">
        <f t="shared" si="147"/>
        <v>0</v>
      </c>
      <c r="Z29" s="628">
        <f t="shared" si="147"/>
        <v>0</v>
      </c>
      <c r="AA29" s="628">
        <f t="shared" ref="AA29:CL32" si="328">+IF(OR(AA$7="",$X29=""),"",IF($X29-AA$7&lt;=-1,IF(AND($X29&gt;=MATCH(100%,$D$8:$D$87,0),AA$7=$X29+1),100%,IFERROR(VLOOKUP(AA$7,$A$8:$E$87,5,FALSE)/(1-VLOOKUP($X29,$A$8:$E$87,4,FALSE)),0)),0))</f>
        <v>0</v>
      </c>
      <c r="AB29" s="628">
        <f t="shared" si="328"/>
        <v>0</v>
      </c>
      <c r="AC29" s="628">
        <f t="shared" si="328"/>
        <v>0</v>
      </c>
      <c r="AD29" s="628">
        <f t="shared" si="328"/>
        <v>0</v>
      </c>
      <c r="AE29" s="628">
        <f t="shared" si="328"/>
        <v>0</v>
      </c>
      <c r="AF29" s="628">
        <f t="shared" si="328"/>
        <v>0</v>
      </c>
      <c r="AG29" s="628">
        <f t="shared" si="328"/>
        <v>0</v>
      </c>
      <c r="AH29" s="628">
        <f t="shared" si="328"/>
        <v>0</v>
      </c>
      <c r="AI29" s="628">
        <f t="shared" si="328"/>
        <v>0</v>
      </c>
      <c r="AJ29" s="628">
        <f t="shared" si="328"/>
        <v>0</v>
      </c>
      <c r="AK29" s="628">
        <f t="shared" si="328"/>
        <v>0</v>
      </c>
      <c r="AL29" s="628">
        <f t="shared" si="328"/>
        <v>0</v>
      </c>
      <c r="AM29" s="628">
        <f t="shared" si="328"/>
        <v>0</v>
      </c>
      <c r="AN29" s="628">
        <f t="shared" si="328"/>
        <v>0</v>
      </c>
      <c r="AO29" s="628">
        <f t="shared" si="328"/>
        <v>0</v>
      </c>
      <c r="AP29" s="628">
        <f t="shared" si="328"/>
        <v>0</v>
      </c>
      <c r="AQ29" s="628">
        <f t="shared" si="328"/>
        <v>0</v>
      </c>
      <c r="AR29" s="628">
        <f t="shared" si="328"/>
        <v>0</v>
      </c>
      <c r="AS29" s="628">
        <f t="shared" si="328"/>
        <v>0</v>
      </c>
      <c r="AT29" s="628">
        <f t="shared" si="328"/>
        <v>0</v>
      </c>
      <c r="AU29" s="628">
        <f t="shared" si="328"/>
        <v>0</v>
      </c>
      <c r="AV29" s="628">
        <f t="shared" si="328"/>
        <v>0</v>
      </c>
      <c r="AW29" s="628">
        <f t="shared" si="328"/>
        <v>0</v>
      </c>
      <c r="AX29" s="628">
        <f t="shared" si="328"/>
        <v>0</v>
      </c>
      <c r="AY29" s="628">
        <f t="shared" si="328"/>
        <v>0</v>
      </c>
      <c r="AZ29" s="628">
        <f t="shared" si="328"/>
        <v>0</v>
      </c>
      <c r="BA29" s="628">
        <f t="shared" si="328"/>
        <v>0</v>
      </c>
      <c r="BB29" s="628">
        <f t="shared" si="328"/>
        <v>0</v>
      </c>
      <c r="BC29" s="628">
        <f t="shared" si="328"/>
        <v>0</v>
      </c>
      <c r="BD29" s="628">
        <f t="shared" si="328"/>
        <v>0</v>
      </c>
      <c r="BE29" s="628">
        <f t="shared" si="328"/>
        <v>0</v>
      </c>
      <c r="BF29" s="628">
        <f t="shared" si="328"/>
        <v>0</v>
      </c>
      <c r="BG29" s="628">
        <f t="shared" si="328"/>
        <v>0</v>
      </c>
      <c r="BH29" s="628">
        <f t="shared" si="328"/>
        <v>0</v>
      </c>
      <c r="BI29" s="628">
        <f t="shared" si="328"/>
        <v>0</v>
      </c>
      <c r="BJ29" s="628">
        <f t="shared" si="328"/>
        <v>0</v>
      </c>
      <c r="BK29" s="628">
        <f t="shared" si="328"/>
        <v>0</v>
      </c>
      <c r="BL29" s="628">
        <f t="shared" si="328"/>
        <v>0</v>
      </c>
      <c r="BM29" s="628">
        <f t="shared" si="328"/>
        <v>0</v>
      </c>
      <c r="BN29" s="628">
        <f t="shared" si="328"/>
        <v>0</v>
      </c>
      <c r="BO29" s="628">
        <f t="shared" si="328"/>
        <v>0</v>
      </c>
      <c r="BP29" s="628">
        <f t="shared" si="328"/>
        <v>0</v>
      </c>
      <c r="BQ29" s="628">
        <f t="shared" si="328"/>
        <v>0</v>
      </c>
      <c r="BR29" s="628">
        <f t="shared" si="328"/>
        <v>0</v>
      </c>
      <c r="BS29" s="628">
        <f t="shared" si="328"/>
        <v>0</v>
      </c>
      <c r="BT29" s="628">
        <f t="shared" si="328"/>
        <v>0</v>
      </c>
      <c r="BU29" s="628">
        <f t="shared" si="328"/>
        <v>0</v>
      </c>
      <c r="BV29" s="628">
        <f t="shared" si="328"/>
        <v>0</v>
      </c>
      <c r="BW29" s="628">
        <f t="shared" si="328"/>
        <v>0</v>
      </c>
      <c r="BX29" s="628">
        <f t="shared" si="328"/>
        <v>0</v>
      </c>
      <c r="BY29" s="628">
        <f t="shared" si="328"/>
        <v>0</v>
      </c>
      <c r="BZ29" s="628">
        <f t="shared" si="328"/>
        <v>0</v>
      </c>
      <c r="CA29" s="628">
        <f t="shared" si="328"/>
        <v>0</v>
      </c>
      <c r="CB29" s="628">
        <f t="shared" si="328"/>
        <v>0</v>
      </c>
      <c r="CC29" s="628">
        <f t="shared" si="328"/>
        <v>0</v>
      </c>
      <c r="CD29" s="628">
        <f t="shared" si="328"/>
        <v>0</v>
      </c>
      <c r="CE29" s="628">
        <f t="shared" si="328"/>
        <v>0</v>
      </c>
      <c r="CF29" s="628">
        <f t="shared" si="328"/>
        <v>0</v>
      </c>
      <c r="CG29" s="628">
        <f t="shared" si="328"/>
        <v>0</v>
      </c>
      <c r="CH29" s="628">
        <f t="shared" si="328"/>
        <v>0</v>
      </c>
      <c r="CI29" s="628">
        <f t="shared" si="328"/>
        <v>0</v>
      </c>
      <c r="CJ29" s="628" t="str">
        <f t="shared" si="328"/>
        <v/>
      </c>
      <c r="CK29" s="628" t="str">
        <f t="shared" si="328"/>
        <v/>
      </c>
      <c r="CL29" s="628" t="str">
        <f t="shared" si="328"/>
        <v/>
      </c>
      <c r="CM29" s="628" t="str">
        <f t="shared" si="303"/>
        <v/>
      </c>
      <c r="CN29" s="628" t="str">
        <f t="shared" si="303"/>
        <v/>
      </c>
      <c r="CO29" s="628" t="str">
        <f t="shared" si="303"/>
        <v/>
      </c>
      <c r="CP29" s="628" t="str">
        <f t="shared" si="303"/>
        <v/>
      </c>
      <c r="CQ29" s="628" t="str">
        <f t="shared" si="303"/>
        <v/>
      </c>
      <c r="CR29" s="628" t="str">
        <f t="shared" si="303"/>
        <v/>
      </c>
      <c r="CS29" s="628" t="str">
        <f t="shared" si="303"/>
        <v/>
      </c>
      <c r="CT29" s="628" t="str">
        <f t="shared" si="303"/>
        <v/>
      </c>
      <c r="CU29" s="628" t="str">
        <f t="shared" si="303"/>
        <v/>
      </c>
      <c r="CV29" s="628" t="str">
        <f t="shared" si="303"/>
        <v/>
      </c>
      <c r="CW29" s="628" t="str">
        <f t="shared" si="303"/>
        <v/>
      </c>
      <c r="CX29" s="628" t="str">
        <f t="shared" si="303"/>
        <v/>
      </c>
      <c r="CY29" s="628" t="str">
        <f t="shared" si="303"/>
        <v/>
      </c>
      <c r="CZ29" s="628" t="str">
        <f t="shared" si="303"/>
        <v/>
      </c>
      <c r="DA29" s="629" t="str">
        <f t="shared" si="303"/>
        <v/>
      </c>
      <c r="DB29" s="642"/>
      <c r="DC29" s="649">
        <f t="shared" si="262"/>
        <v>41</v>
      </c>
      <c r="DD29" s="668">
        <f t="shared" si="304"/>
        <v>0</v>
      </c>
      <c r="DE29" s="668">
        <f t="shared" si="304"/>
        <v>0</v>
      </c>
      <c r="DF29" s="668">
        <f t="shared" si="304"/>
        <v>0</v>
      </c>
      <c r="DG29" s="668">
        <f t="shared" si="304"/>
        <v>0</v>
      </c>
      <c r="DH29" s="668">
        <f t="shared" si="304"/>
        <v>0</v>
      </c>
      <c r="DI29" s="668">
        <f t="shared" si="304"/>
        <v>0</v>
      </c>
      <c r="DJ29" s="668">
        <f t="shared" si="304"/>
        <v>0</v>
      </c>
      <c r="DK29" s="668">
        <f t="shared" si="304"/>
        <v>0</v>
      </c>
      <c r="DL29" s="668">
        <f t="shared" si="304"/>
        <v>0</v>
      </c>
      <c r="DM29" s="668">
        <f t="shared" si="304"/>
        <v>0</v>
      </c>
      <c r="DN29" s="668">
        <f t="shared" si="305"/>
        <v>0</v>
      </c>
      <c r="DO29" s="668">
        <f t="shared" si="305"/>
        <v>0</v>
      </c>
      <c r="DP29" s="668">
        <f t="shared" si="305"/>
        <v>0</v>
      </c>
      <c r="DQ29" s="668">
        <f t="shared" si="305"/>
        <v>0</v>
      </c>
      <c r="DR29" s="668">
        <f t="shared" si="305"/>
        <v>0</v>
      </c>
      <c r="DS29" s="668">
        <f t="shared" si="305"/>
        <v>0</v>
      </c>
      <c r="DT29" s="668">
        <f t="shared" si="305"/>
        <v>0</v>
      </c>
      <c r="DU29" s="668">
        <f t="shared" si="305"/>
        <v>0</v>
      </c>
      <c r="DV29" s="668">
        <f t="shared" si="305"/>
        <v>0</v>
      </c>
      <c r="DW29" s="668">
        <f t="shared" si="305"/>
        <v>0</v>
      </c>
      <c r="DX29" s="668">
        <f t="shared" si="306"/>
        <v>0</v>
      </c>
      <c r="DY29" s="668">
        <f t="shared" si="306"/>
        <v>0</v>
      </c>
      <c r="DZ29" s="668">
        <f t="shared" si="306"/>
        <v>0</v>
      </c>
      <c r="EA29" s="668">
        <f t="shared" si="306"/>
        <v>0</v>
      </c>
      <c r="EB29" s="668">
        <f t="shared" si="306"/>
        <v>0</v>
      </c>
      <c r="EC29" s="668">
        <f t="shared" si="306"/>
        <v>0</v>
      </c>
      <c r="ED29" s="668">
        <f t="shared" si="306"/>
        <v>0</v>
      </c>
      <c r="EE29" s="668">
        <f t="shared" si="306"/>
        <v>0</v>
      </c>
      <c r="EF29" s="668">
        <f t="shared" si="306"/>
        <v>0</v>
      </c>
      <c r="EG29" s="668">
        <f t="shared" si="306"/>
        <v>0</v>
      </c>
      <c r="EH29" s="668">
        <f t="shared" si="307"/>
        <v>0</v>
      </c>
      <c r="EI29" s="668">
        <f t="shared" si="307"/>
        <v>0</v>
      </c>
      <c r="EJ29" s="668">
        <f t="shared" si="307"/>
        <v>0</v>
      </c>
      <c r="EK29" s="668">
        <f t="shared" si="307"/>
        <v>0</v>
      </c>
      <c r="EL29" s="668">
        <f t="shared" si="307"/>
        <v>0</v>
      </c>
      <c r="EM29" s="668">
        <f t="shared" si="307"/>
        <v>0</v>
      </c>
      <c r="EN29" s="668">
        <f t="shared" si="307"/>
        <v>0</v>
      </c>
      <c r="EO29" s="668">
        <f t="shared" si="307"/>
        <v>0</v>
      </c>
      <c r="EP29" s="668">
        <f t="shared" si="307"/>
        <v>0</v>
      </c>
      <c r="EQ29" s="668">
        <f t="shared" si="307"/>
        <v>0</v>
      </c>
      <c r="ER29" s="668">
        <f t="shared" si="308"/>
        <v>0</v>
      </c>
      <c r="ES29" s="668">
        <f t="shared" si="308"/>
        <v>0</v>
      </c>
      <c r="ET29" s="668">
        <f t="shared" si="308"/>
        <v>0</v>
      </c>
      <c r="EU29" s="668">
        <f t="shared" si="308"/>
        <v>0</v>
      </c>
      <c r="EV29" s="668">
        <f t="shared" si="308"/>
        <v>0</v>
      </c>
      <c r="EW29" s="668">
        <f t="shared" si="308"/>
        <v>0</v>
      </c>
      <c r="EX29" s="668">
        <f t="shared" si="308"/>
        <v>0</v>
      </c>
      <c r="EY29" s="668">
        <f t="shared" si="308"/>
        <v>0</v>
      </c>
      <c r="EZ29" s="668">
        <f t="shared" si="308"/>
        <v>0</v>
      </c>
      <c r="FA29" s="668">
        <f t="shared" si="308"/>
        <v>0</v>
      </c>
      <c r="FB29" s="668">
        <f t="shared" si="309"/>
        <v>0</v>
      </c>
      <c r="FC29" s="668">
        <f t="shared" si="309"/>
        <v>0</v>
      </c>
      <c r="FD29" s="668">
        <f t="shared" si="309"/>
        <v>0</v>
      </c>
      <c r="FE29" s="668">
        <f t="shared" si="309"/>
        <v>0</v>
      </c>
      <c r="FF29" s="668">
        <f t="shared" si="309"/>
        <v>0</v>
      </c>
      <c r="FG29" s="668">
        <f t="shared" si="309"/>
        <v>0</v>
      </c>
      <c r="FH29" s="668">
        <f t="shared" si="309"/>
        <v>0</v>
      </c>
      <c r="FI29" s="668">
        <f t="shared" si="309"/>
        <v>0</v>
      </c>
      <c r="FJ29" s="668">
        <f t="shared" si="309"/>
        <v>0</v>
      </c>
      <c r="FK29" s="668">
        <f t="shared" si="309"/>
        <v>0</v>
      </c>
      <c r="FL29" s="668">
        <f t="shared" si="310"/>
        <v>0</v>
      </c>
      <c r="FM29" s="668">
        <f t="shared" si="310"/>
        <v>0</v>
      </c>
      <c r="FN29" s="668">
        <f t="shared" si="310"/>
        <v>0</v>
      </c>
      <c r="FO29" s="668" t="str">
        <f t="shared" si="310"/>
        <v/>
      </c>
      <c r="FP29" s="668" t="str">
        <f t="shared" si="310"/>
        <v/>
      </c>
      <c r="FQ29" s="668" t="str">
        <f t="shared" si="310"/>
        <v/>
      </c>
      <c r="FR29" s="668" t="str">
        <f t="shared" si="310"/>
        <v/>
      </c>
      <c r="FS29" s="668" t="str">
        <f t="shared" si="310"/>
        <v/>
      </c>
      <c r="FT29" s="668" t="str">
        <f t="shared" si="310"/>
        <v/>
      </c>
      <c r="FU29" s="668" t="str">
        <f t="shared" si="310"/>
        <v/>
      </c>
      <c r="FV29" s="668" t="str">
        <f t="shared" si="311"/>
        <v/>
      </c>
      <c r="FW29" s="668" t="str">
        <f t="shared" si="311"/>
        <v/>
      </c>
      <c r="FX29" s="668" t="str">
        <f t="shared" si="311"/>
        <v/>
      </c>
      <c r="FY29" s="668" t="str">
        <f t="shared" si="311"/>
        <v/>
      </c>
      <c r="FZ29" s="668" t="str">
        <f t="shared" si="311"/>
        <v/>
      </c>
      <c r="GA29" s="668" t="str">
        <f t="shared" si="311"/>
        <v/>
      </c>
      <c r="GB29" s="668" t="str">
        <f t="shared" si="311"/>
        <v/>
      </c>
      <c r="GC29" s="668" t="str">
        <f t="shared" si="311"/>
        <v/>
      </c>
      <c r="GD29" s="668" t="str">
        <f t="shared" si="311"/>
        <v/>
      </c>
      <c r="GE29" s="668" t="str">
        <f t="shared" si="311"/>
        <v/>
      </c>
      <c r="GF29" s="669" t="str">
        <f t="shared" si="311"/>
        <v/>
      </c>
      <c r="GG29" s="626"/>
      <c r="GH29" s="649">
        <f t="shared" si="263"/>
        <v>41</v>
      </c>
      <c r="GI29" s="682">
        <f t="shared" ca="1" si="158"/>
        <v>0</v>
      </c>
      <c r="GJ29" s="682">
        <f t="shared" ca="1" si="159"/>
        <v>0</v>
      </c>
      <c r="GK29" s="682">
        <f t="shared" ca="1" si="160"/>
        <v>0</v>
      </c>
      <c r="GL29" s="682">
        <f t="shared" ca="1" si="161"/>
        <v>0</v>
      </c>
      <c r="GM29" s="682">
        <f t="shared" ca="1" si="162"/>
        <v>0</v>
      </c>
      <c r="GN29" s="682">
        <f t="shared" ca="1" si="163"/>
        <v>0</v>
      </c>
      <c r="GO29" s="682">
        <f t="shared" ca="1" si="164"/>
        <v>0</v>
      </c>
      <c r="GP29" s="682">
        <f t="shared" ca="1" si="165"/>
        <v>0</v>
      </c>
      <c r="GQ29" s="682">
        <f t="shared" ca="1" si="166"/>
        <v>0</v>
      </c>
      <c r="GR29" s="682">
        <f t="shared" ca="1" si="167"/>
        <v>0</v>
      </c>
      <c r="GS29" s="682">
        <f t="shared" ca="1" si="168"/>
        <v>0</v>
      </c>
      <c r="GT29" s="682">
        <f t="shared" ca="1" si="169"/>
        <v>0</v>
      </c>
      <c r="GU29" s="682">
        <f t="shared" ca="1" si="170"/>
        <v>0</v>
      </c>
      <c r="GV29" s="682">
        <f t="shared" ca="1" si="171"/>
        <v>0</v>
      </c>
      <c r="GW29" s="682">
        <f t="shared" ca="1" si="172"/>
        <v>0</v>
      </c>
      <c r="GX29" s="682">
        <f t="shared" ca="1" si="173"/>
        <v>0</v>
      </c>
      <c r="GY29" s="682">
        <f t="shared" ca="1" si="174"/>
        <v>0</v>
      </c>
      <c r="GZ29" s="682">
        <f t="shared" ca="1" si="175"/>
        <v>0</v>
      </c>
      <c r="HA29" s="682">
        <f t="shared" ca="1" si="176"/>
        <v>0</v>
      </c>
      <c r="HB29" s="682">
        <f t="shared" ca="1" si="177"/>
        <v>0</v>
      </c>
      <c r="HC29" s="682">
        <f t="shared" ca="1" si="178"/>
        <v>0</v>
      </c>
      <c r="HD29" s="682">
        <f t="shared" ca="1" si="179"/>
        <v>0</v>
      </c>
      <c r="HE29" s="682">
        <f t="shared" ca="1" si="180"/>
        <v>0</v>
      </c>
      <c r="HF29" s="682">
        <f t="shared" ca="1" si="181"/>
        <v>0</v>
      </c>
      <c r="HG29" s="682">
        <f t="shared" ca="1" si="182"/>
        <v>0</v>
      </c>
      <c r="HH29" s="682">
        <f t="shared" ca="1" si="183"/>
        <v>0</v>
      </c>
      <c r="HI29" s="682">
        <f t="shared" ca="1" si="184"/>
        <v>0</v>
      </c>
      <c r="HJ29" s="682">
        <f t="shared" ca="1" si="185"/>
        <v>0</v>
      </c>
      <c r="HK29" s="682">
        <f t="shared" ca="1" si="186"/>
        <v>0</v>
      </c>
      <c r="HL29" s="682">
        <f t="shared" ca="1" si="187"/>
        <v>0</v>
      </c>
      <c r="HM29" s="682">
        <f t="shared" ca="1" si="188"/>
        <v>0</v>
      </c>
      <c r="HN29" s="682">
        <f t="shared" ca="1" si="189"/>
        <v>0</v>
      </c>
      <c r="HO29" s="682">
        <f t="shared" ca="1" si="190"/>
        <v>0</v>
      </c>
      <c r="HP29" s="682">
        <f t="shared" ca="1" si="191"/>
        <v>0</v>
      </c>
      <c r="HQ29" s="682">
        <f t="shared" ca="1" si="192"/>
        <v>0</v>
      </c>
      <c r="HR29" s="682">
        <f t="shared" ca="1" si="193"/>
        <v>0</v>
      </c>
      <c r="HS29" s="682">
        <f t="shared" ca="1" si="194"/>
        <v>0</v>
      </c>
      <c r="HT29" s="682">
        <f t="shared" ca="1" si="195"/>
        <v>0</v>
      </c>
      <c r="HU29" s="682">
        <f t="shared" ca="1" si="196"/>
        <v>0</v>
      </c>
      <c r="HV29" s="682">
        <f t="shared" ca="1" si="197"/>
        <v>0</v>
      </c>
      <c r="HW29" s="682">
        <f t="shared" ca="1" si="198"/>
        <v>0</v>
      </c>
      <c r="HX29" s="682" t="e">
        <f t="shared" ca="1" si="199"/>
        <v>#DIV/0!</v>
      </c>
      <c r="HY29" s="682" t="e">
        <f t="shared" ca="1" si="200"/>
        <v>#DIV/0!</v>
      </c>
      <c r="HZ29" s="682" t="e">
        <f t="shared" ca="1" si="201"/>
        <v>#DIV/0!</v>
      </c>
      <c r="IA29" s="682" t="e">
        <f t="shared" ca="1" si="202"/>
        <v>#DIV/0!</v>
      </c>
      <c r="IB29" s="682" t="e">
        <f t="shared" ca="1" si="203"/>
        <v>#DIV/0!</v>
      </c>
      <c r="IC29" s="682" t="e">
        <f t="shared" ca="1" si="204"/>
        <v>#DIV/0!</v>
      </c>
      <c r="ID29" s="682" t="e">
        <f t="shared" ca="1" si="205"/>
        <v>#DIV/0!</v>
      </c>
      <c r="IE29" s="682" t="e">
        <f t="shared" ca="1" si="206"/>
        <v>#DIV/0!</v>
      </c>
      <c r="IF29" s="682" t="e">
        <f t="shared" ca="1" si="207"/>
        <v>#DIV/0!</v>
      </c>
      <c r="IG29" s="682" t="e">
        <f t="shared" ca="1" si="208"/>
        <v>#DIV/0!</v>
      </c>
      <c r="IH29" s="682" t="e">
        <f t="shared" ca="1" si="209"/>
        <v>#DIV/0!</v>
      </c>
      <c r="II29" s="682" t="e">
        <f t="shared" ca="1" si="210"/>
        <v>#DIV/0!</v>
      </c>
      <c r="IJ29" s="682" t="e">
        <f t="shared" ca="1" si="211"/>
        <v>#DIV/0!</v>
      </c>
      <c r="IK29" s="662" t="e">
        <f t="shared" ca="1" si="212"/>
        <v>#DIV/0!</v>
      </c>
      <c r="IL29" s="662" t="e">
        <f t="shared" ca="1" si="213"/>
        <v>#DIV/0!</v>
      </c>
      <c r="IM29" s="662" t="e">
        <f t="shared" ca="1" si="214"/>
        <v>#DIV/0!</v>
      </c>
      <c r="IN29" s="662" t="e">
        <f t="shared" ca="1" si="215"/>
        <v>#DIV/0!</v>
      </c>
      <c r="IO29" s="662" t="e">
        <f t="shared" ca="1" si="216"/>
        <v>#DIV/0!</v>
      </c>
      <c r="IP29" s="662" t="e">
        <f t="shared" ca="1" si="217"/>
        <v>#DIV/0!</v>
      </c>
      <c r="IQ29" s="662" t="e">
        <f t="shared" ca="1" si="218"/>
        <v>#DIV/0!</v>
      </c>
      <c r="IR29" s="662" t="e">
        <f t="shared" ca="1" si="219"/>
        <v>#DIV/0!</v>
      </c>
      <c r="IS29" s="662" t="e">
        <f t="shared" ca="1" si="220"/>
        <v>#DIV/0!</v>
      </c>
      <c r="IT29" s="662" t="str">
        <f t="shared" ca="1" si="221"/>
        <v/>
      </c>
      <c r="IU29" s="662" t="str">
        <f t="shared" ca="1" si="222"/>
        <v/>
      </c>
      <c r="IV29" s="662" t="str">
        <f t="shared" ca="1" si="223"/>
        <v/>
      </c>
      <c r="IW29" s="662" t="str">
        <f t="shared" ca="1" si="224"/>
        <v/>
      </c>
      <c r="IX29" s="662" t="str">
        <f t="shared" ca="1" si="225"/>
        <v/>
      </c>
      <c r="IY29" s="662" t="str">
        <f t="shared" ca="1" si="226"/>
        <v/>
      </c>
      <c r="IZ29" s="662" t="str">
        <f t="shared" ca="1" si="227"/>
        <v/>
      </c>
      <c r="JA29" s="662" t="str">
        <f t="shared" ca="1" si="228"/>
        <v/>
      </c>
      <c r="JB29" s="662" t="str">
        <f t="shared" ca="1" si="229"/>
        <v/>
      </c>
      <c r="JC29" s="662" t="str">
        <f t="shared" ca="1" si="230"/>
        <v/>
      </c>
      <c r="JD29" s="662" t="str">
        <f t="shared" ca="1" si="231"/>
        <v/>
      </c>
      <c r="JE29" s="662" t="str">
        <f t="shared" ca="1" si="232"/>
        <v/>
      </c>
      <c r="JF29" s="662" t="str">
        <f t="shared" ca="1" si="233"/>
        <v/>
      </c>
      <c r="JG29" s="662" t="str">
        <f t="shared" ca="1" si="234"/>
        <v/>
      </c>
      <c r="JH29" s="662" t="str">
        <f t="shared" ca="1" si="235"/>
        <v/>
      </c>
      <c r="JI29" s="662" t="str">
        <f t="shared" ca="1" si="236"/>
        <v/>
      </c>
      <c r="JJ29" s="662" t="str">
        <f t="shared" ca="1" si="237"/>
        <v/>
      </c>
      <c r="JK29" s="663" t="str">
        <f t="shared" ca="1" si="238"/>
        <v/>
      </c>
      <c r="JL29" s="626"/>
      <c r="JM29" s="649">
        <f t="shared" si="264"/>
        <v>41</v>
      </c>
      <c r="JN29" s="635">
        <f t="shared" si="312"/>
        <v>0</v>
      </c>
      <c r="JO29" s="635">
        <f t="shared" si="312"/>
        <v>0</v>
      </c>
      <c r="JP29" s="635">
        <f t="shared" si="312"/>
        <v>0</v>
      </c>
      <c r="JQ29" s="635">
        <f t="shared" si="312"/>
        <v>0</v>
      </c>
      <c r="JR29" s="635">
        <f t="shared" si="312"/>
        <v>0</v>
      </c>
      <c r="JS29" s="635">
        <f t="shared" si="312"/>
        <v>0</v>
      </c>
      <c r="JT29" s="635">
        <f t="shared" si="312"/>
        <v>0</v>
      </c>
      <c r="JU29" s="635">
        <f t="shared" si="312"/>
        <v>0</v>
      </c>
      <c r="JV29" s="635">
        <f t="shared" si="312"/>
        <v>0</v>
      </c>
      <c r="JW29" s="635">
        <f t="shared" si="312"/>
        <v>0</v>
      </c>
      <c r="JX29" s="635">
        <f t="shared" si="313"/>
        <v>0</v>
      </c>
      <c r="JY29" s="635">
        <f t="shared" si="313"/>
        <v>0</v>
      </c>
      <c r="JZ29" s="635">
        <f t="shared" si="313"/>
        <v>0</v>
      </c>
      <c r="KA29" s="635">
        <f t="shared" si="313"/>
        <v>0</v>
      </c>
      <c r="KB29" s="635">
        <f t="shared" si="313"/>
        <v>0</v>
      </c>
      <c r="KC29" s="635">
        <f t="shared" si="313"/>
        <v>0</v>
      </c>
      <c r="KD29" s="635">
        <f t="shared" si="313"/>
        <v>0</v>
      </c>
      <c r="KE29" s="635">
        <f t="shared" si="313"/>
        <v>0</v>
      </c>
      <c r="KF29" s="635">
        <f t="shared" si="313"/>
        <v>0</v>
      </c>
      <c r="KG29" s="635">
        <f t="shared" si="313"/>
        <v>0</v>
      </c>
      <c r="KH29" s="635">
        <f t="shared" si="314"/>
        <v>0</v>
      </c>
      <c r="KI29" s="635">
        <f t="shared" si="314"/>
        <v>0</v>
      </c>
      <c r="KJ29" s="635">
        <f t="shared" si="314"/>
        <v>0</v>
      </c>
      <c r="KK29" s="635">
        <f t="shared" si="314"/>
        <v>0</v>
      </c>
      <c r="KL29" s="635">
        <f t="shared" si="314"/>
        <v>0</v>
      </c>
      <c r="KM29" s="635">
        <f t="shared" si="314"/>
        <v>0</v>
      </c>
      <c r="KN29" s="635">
        <f t="shared" si="314"/>
        <v>0</v>
      </c>
      <c r="KO29" s="635">
        <f t="shared" si="314"/>
        <v>0</v>
      </c>
      <c r="KP29" s="635">
        <f t="shared" si="314"/>
        <v>0</v>
      </c>
      <c r="KQ29" s="635">
        <f t="shared" si="314"/>
        <v>0</v>
      </c>
      <c r="KR29" s="635">
        <f t="shared" si="315"/>
        <v>0</v>
      </c>
      <c r="KS29" s="635">
        <f t="shared" si="315"/>
        <v>0</v>
      </c>
      <c r="KT29" s="635">
        <f t="shared" si="315"/>
        <v>0</v>
      </c>
      <c r="KU29" s="635">
        <f t="shared" si="315"/>
        <v>0</v>
      </c>
      <c r="KV29" s="635">
        <f t="shared" si="315"/>
        <v>0</v>
      </c>
      <c r="KW29" s="635">
        <f t="shared" si="315"/>
        <v>0</v>
      </c>
      <c r="KX29" s="635">
        <f t="shared" si="315"/>
        <v>0</v>
      </c>
      <c r="KY29" s="635">
        <f t="shared" si="315"/>
        <v>0</v>
      </c>
      <c r="KZ29" s="635">
        <f t="shared" si="315"/>
        <v>0</v>
      </c>
      <c r="LA29" s="635">
        <f t="shared" si="315"/>
        <v>0</v>
      </c>
      <c r="LB29" s="635">
        <f t="shared" si="316"/>
        <v>0</v>
      </c>
      <c r="LC29" s="635" t="e">
        <f t="shared" si="316"/>
        <v>#DIV/0!</v>
      </c>
      <c r="LD29" s="635" t="e">
        <f t="shared" si="316"/>
        <v>#DIV/0!</v>
      </c>
      <c r="LE29" s="635" t="e">
        <f t="shared" si="316"/>
        <v>#DIV/0!</v>
      </c>
      <c r="LF29" s="635" t="e">
        <f t="shared" si="316"/>
        <v>#DIV/0!</v>
      </c>
      <c r="LG29" s="635" t="e">
        <f t="shared" si="316"/>
        <v>#DIV/0!</v>
      </c>
      <c r="LH29" s="635" t="e">
        <f t="shared" si="316"/>
        <v>#DIV/0!</v>
      </c>
      <c r="LI29" s="635" t="e">
        <f t="shared" si="316"/>
        <v>#DIV/0!</v>
      </c>
      <c r="LJ29" s="635" t="e">
        <f t="shared" si="316"/>
        <v>#DIV/0!</v>
      </c>
      <c r="LK29" s="635" t="e">
        <f t="shared" si="316"/>
        <v>#DIV/0!</v>
      </c>
      <c r="LL29" s="635" t="e">
        <f t="shared" si="317"/>
        <v>#DIV/0!</v>
      </c>
      <c r="LM29" s="635" t="e">
        <f t="shared" si="317"/>
        <v>#DIV/0!</v>
      </c>
      <c r="LN29" s="635" t="e">
        <f t="shared" si="317"/>
        <v>#DIV/0!</v>
      </c>
      <c r="LO29" s="635" t="e">
        <f t="shared" si="317"/>
        <v>#DIV/0!</v>
      </c>
      <c r="LP29" s="635" t="e">
        <f t="shared" si="317"/>
        <v>#DIV/0!</v>
      </c>
      <c r="LQ29" s="635" t="e">
        <f t="shared" si="317"/>
        <v>#DIV/0!</v>
      </c>
      <c r="LR29" s="635" t="e">
        <f t="shared" si="317"/>
        <v>#DIV/0!</v>
      </c>
      <c r="LS29" s="635" t="e">
        <f t="shared" si="317"/>
        <v>#DIV/0!</v>
      </c>
      <c r="LT29" s="635" t="e">
        <f t="shared" si="317"/>
        <v>#DIV/0!</v>
      </c>
      <c r="LU29" s="635" t="e">
        <f t="shared" si="317"/>
        <v>#DIV/0!</v>
      </c>
      <c r="LV29" s="635" t="e">
        <f t="shared" si="318"/>
        <v>#DIV/0!</v>
      </c>
      <c r="LW29" s="635" t="e">
        <f t="shared" si="318"/>
        <v>#DIV/0!</v>
      </c>
      <c r="LX29" s="635" t="e">
        <f t="shared" si="318"/>
        <v>#DIV/0!</v>
      </c>
      <c r="LY29" s="635" t="str">
        <f t="shared" si="318"/>
        <v/>
      </c>
      <c r="LZ29" s="635" t="str">
        <f t="shared" si="318"/>
        <v/>
      </c>
      <c r="MA29" s="635" t="str">
        <f t="shared" si="318"/>
        <v/>
      </c>
      <c r="MB29" s="635" t="str">
        <f t="shared" si="318"/>
        <v/>
      </c>
      <c r="MC29" s="635" t="str">
        <f t="shared" si="318"/>
        <v/>
      </c>
      <c r="MD29" s="635" t="str">
        <f t="shared" si="318"/>
        <v/>
      </c>
      <c r="ME29" s="635" t="str">
        <f t="shared" si="318"/>
        <v/>
      </c>
      <c r="MF29" s="635" t="str">
        <f t="shared" si="319"/>
        <v/>
      </c>
      <c r="MG29" s="635" t="str">
        <f t="shared" si="319"/>
        <v/>
      </c>
      <c r="MH29" s="635" t="str">
        <f t="shared" si="319"/>
        <v/>
      </c>
      <c r="MI29" s="635" t="str">
        <f t="shared" si="319"/>
        <v/>
      </c>
      <c r="MJ29" s="635" t="str">
        <f t="shared" si="319"/>
        <v/>
      </c>
      <c r="MK29" s="635" t="str">
        <f t="shared" si="319"/>
        <v/>
      </c>
      <c r="ML29" s="635" t="str">
        <f t="shared" si="319"/>
        <v/>
      </c>
      <c r="MM29" s="635" t="str">
        <f t="shared" si="319"/>
        <v/>
      </c>
      <c r="MN29" s="635" t="str">
        <f t="shared" si="319"/>
        <v/>
      </c>
      <c r="MO29" s="635" t="str">
        <f t="shared" si="319"/>
        <v/>
      </c>
      <c r="MP29" s="636" t="str">
        <f t="shared" si="319"/>
        <v/>
      </c>
      <c r="MQ29" s="626"/>
      <c r="MR29" s="565">
        <f t="shared" si="269"/>
        <v>22</v>
      </c>
      <c r="MS29" s="622" t="e">
        <f ca="1">+SUMPRODUCT(OFFSET(MU29,0,$MR29):OFFSET(MU29,MU29-1,$MR29),OFFSET($O29,0,0):OFFSET($O29,MU29-1,0))</f>
        <v>#DIV/0!</v>
      </c>
      <c r="MU29" s="568">
        <f t="shared" si="265"/>
        <v>41</v>
      </c>
      <c r="MV29" s="691" t="e">
        <f t="shared" ca="1" si="320"/>
        <v>#DIV/0!</v>
      </c>
      <c r="MW29" s="691" t="e">
        <f t="shared" ca="1" si="320"/>
        <v>#DIV/0!</v>
      </c>
      <c r="MX29" s="691" t="e">
        <f t="shared" ca="1" si="320"/>
        <v>#DIV/0!</v>
      </c>
      <c r="MY29" s="691" t="e">
        <f t="shared" ca="1" si="320"/>
        <v>#DIV/0!</v>
      </c>
      <c r="MZ29" s="691" t="e">
        <f t="shared" ca="1" si="320"/>
        <v>#DIV/0!</v>
      </c>
      <c r="NA29" s="691" t="e">
        <f t="shared" ca="1" si="320"/>
        <v>#DIV/0!</v>
      </c>
      <c r="NB29" s="691" t="e">
        <f t="shared" ca="1" si="320"/>
        <v>#DIV/0!</v>
      </c>
      <c r="NC29" s="691" t="e">
        <f t="shared" ca="1" si="320"/>
        <v>#DIV/0!</v>
      </c>
      <c r="ND29" s="691" t="e">
        <f t="shared" ca="1" si="320"/>
        <v>#DIV/0!</v>
      </c>
      <c r="NE29" s="691" t="e">
        <f t="shared" ca="1" si="320"/>
        <v>#DIV/0!</v>
      </c>
      <c r="NF29" s="691" t="e">
        <f t="shared" ca="1" si="321"/>
        <v>#DIV/0!</v>
      </c>
      <c r="NG29" s="691" t="e">
        <f t="shared" ca="1" si="321"/>
        <v>#DIV/0!</v>
      </c>
      <c r="NH29" s="691" t="e">
        <f t="shared" ca="1" si="321"/>
        <v>#DIV/0!</v>
      </c>
      <c r="NI29" s="691" t="e">
        <f t="shared" ca="1" si="321"/>
        <v>#DIV/0!</v>
      </c>
      <c r="NJ29" s="691" t="e">
        <f t="shared" ca="1" si="321"/>
        <v>#DIV/0!</v>
      </c>
      <c r="NK29" s="691" t="e">
        <f t="shared" ca="1" si="321"/>
        <v>#DIV/0!</v>
      </c>
      <c r="NL29" s="691" t="e">
        <f t="shared" ca="1" si="321"/>
        <v>#DIV/0!</v>
      </c>
      <c r="NM29" s="691" t="e">
        <f t="shared" ca="1" si="321"/>
        <v>#DIV/0!</v>
      </c>
      <c r="NN29" s="691" t="e">
        <f t="shared" ca="1" si="321"/>
        <v>#DIV/0!</v>
      </c>
      <c r="NO29" s="691" t="e">
        <f t="shared" ca="1" si="321"/>
        <v>#DIV/0!</v>
      </c>
      <c r="NP29" s="691" t="e">
        <f t="shared" ca="1" si="322"/>
        <v>#DIV/0!</v>
      </c>
      <c r="NQ29" s="691" t="e">
        <f t="shared" ca="1" si="322"/>
        <v>#DIV/0!</v>
      </c>
      <c r="NR29" s="691" t="str">
        <f t="shared" ca="1" si="322"/>
        <v/>
      </c>
      <c r="NS29" s="691" t="str">
        <f t="shared" ca="1" si="322"/>
        <v/>
      </c>
      <c r="NT29" s="691" t="str">
        <f t="shared" ca="1" si="322"/>
        <v/>
      </c>
      <c r="NU29" s="691" t="str">
        <f t="shared" ca="1" si="322"/>
        <v/>
      </c>
      <c r="NV29" s="691" t="str">
        <f t="shared" ca="1" si="322"/>
        <v/>
      </c>
      <c r="NW29" s="691" t="str">
        <f t="shared" ca="1" si="322"/>
        <v/>
      </c>
      <c r="NX29" s="691" t="str">
        <f t="shared" ca="1" si="322"/>
        <v/>
      </c>
      <c r="NY29" s="691" t="str">
        <f t="shared" ca="1" si="322"/>
        <v/>
      </c>
      <c r="NZ29" s="691" t="str">
        <f t="shared" ca="1" si="323"/>
        <v/>
      </c>
      <c r="OA29" s="691" t="str">
        <f t="shared" ca="1" si="323"/>
        <v/>
      </c>
      <c r="OB29" s="691" t="str">
        <f t="shared" ca="1" si="323"/>
        <v/>
      </c>
      <c r="OC29" s="691" t="str">
        <f t="shared" ca="1" si="323"/>
        <v/>
      </c>
      <c r="OD29" s="691" t="str">
        <f t="shared" ca="1" si="323"/>
        <v/>
      </c>
      <c r="OE29" s="691" t="str">
        <f t="shared" ca="1" si="323"/>
        <v/>
      </c>
      <c r="OF29" s="691" t="str">
        <f t="shared" ca="1" si="323"/>
        <v/>
      </c>
      <c r="OG29" s="691" t="str">
        <f t="shared" ca="1" si="323"/>
        <v/>
      </c>
      <c r="OH29" s="691" t="str">
        <f t="shared" ca="1" si="323"/>
        <v/>
      </c>
      <c r="OI29" s="691" t="str">
        <f t="shared" ca="1" si="323"/>
        <v/>
      </c>
      <c r="OJ29" s="691" t="str">
        <f t="shared" ca="1" si="324"/>
        <v/>
      </c>
      <c r="OK29" s="691" t="str">
        <f t="shared" ca="1" si="324"/>
        <v/>
      </c>
      <c r="OL29" s="691" t="str">
        <f t="shared" ca="1" si="324"/>
        <v/>
      </c>
      <c r="OM29" s="691" t="str">
        <f t="shared" ca="1" si="324"/>
        <v/>
      </c>
      <c r="ON29" s="691" t="str">
        <f t="shared" ca="1" si="324"/>
        <v/>
      </c>
      <c r="OO29" s="691" t="str">
        <f t="shared" ca="1" si="324"/>
        <v/>
      </c>
      <c r="OP29" s="691" t="str">
        <f t="shared" ca="1" si="324"/>
        <v/>
      </c>
      <c r="OQ29" s="691" t="str">
        <f t="shared" ca="1" si="324"/>
        <v/>
      </c>
      <c r="OR29" s="691" t="str">
        <f t="shared" ca="1" si="324"/>
        <v/>
      </c>
      <c r="OS29" s="691" t="str">
        <f t="shared" ca="1" si="324"/>
        <v/>
      </c>
      <c r="OT29" s="691" t="str">
        <f t="shared" ca="1" si="325"/>
        <v/>
      </c>
      <c r="OU29" s="691" t="str">
        <f t="shared" ca="1" si="325"/>
        <v/>
      </c>
      <c r="OV29" s="691" t="str">
        <f t="shared" ca="1" si="325"/>
        <v/>
      </c>
      <c r="OW29" s="691" t="str">
        <f t="shared" ca="1" si="325"/>
        <v/>
      </c>
      <c r="OX29" s="691" t="str">
        <f t="shared" ca="1" si="325"/>
        <v/>
      </c>
      <c r="OY29" s="691" t="str">
        <f t="shared" ca="1" si="325"/>
        <v/>
      </c>
      <c r="OZ29" s="691" t="str">
        <f t="shared" ca="1" si="325"/>
        <v/>
      </c>
      <c r="PA29" s="691" t="str">
        <f t="shared" ca="1" si="325"/>
        <v/>
      </c>
      <c r="PB29" s="691" t="str">
        <f t="shared" ca="1" si="325"/>
        <v/>
      </c>
      <c r="PC29" s="691" t="str">
        <f t="shared" ca="1" si="325"/>
        <v/>
      </c>
      <c r="PD29" s="691" t="str">
        <f t="shared" ca="1" si="326"/>
        <v/>
      </c>
      <c r="PE29" s="691" t="str">
        <f t="shared" ca="1" si="326"/>
        <v/>
      </c>
      <c r="PF29" s="691" t="str">
        <f t="shared" ca="1" si="326"/>
        <v/>
      </c>
      <c r="PG29" s="691" t="e">
        <f t="shared" ca="1" si="326"/>
        <v>#VALUE!</v>
      </c>
      <c r="PH29" s="691" t="e">
        <f t="shared" ca="1" si="326"/>
        <v>#VALUE!</v>
      </c>
      <c r="PI29" s="691" t="e">
        <f t="shared" ca="1" si="326"/>
        <v>#VALUE!</v>
      </c>
      <c r="PJ29" s="691" t="e">
        <f t="shared" ca="1" si="326"/>
        <v>#VALUE!</v>
      </c>
      <c r="PK29" s="691" t="e">
        <f t="shared" ca="1" si="326"/>
        <v>#VALUE!</v>
      </c>
      <c r="PL29" s="691" t="e">
        <f t="shared" ca="1" si="326"/>
        <v>#VALUE!</v>
      </c>
      <c r="PM29" s="691" t="e">
        <f t="shared" ca="1" si="326"/>
        <v>#VALUE!</v>
      </c>
      <c r="PN29" s="691" t="e">
        <f t="shared" ca="1" si="327"/>
        <v>#VALUE!</v>
      </c>
      <c r="PO29" s="691" t="e">
        <f t="shared" ca="1" si="327"/>
        <v>#VALUE!</v>
      </c>
      <c r="PP29" s="691" t="e">
        <f t="shared" ca="1" si="327"/>
        <v>#VALUE!</v>
      </c>
      <c r="PQ29" s="691" t="e">
        <f t="shared" ca="1" si="327"/>
        <v>#VALUE!</v>
      </c>
      <c r="PR29" s="691" t="e">
        <f t="shared" ca="1" si="327"/>
        <v>#VALUE!</v>
      </c>
      <c r="PS29" s="691" t="e">
        <f t="shared" ca="1" si="327"/>
        <v>#VALUE!</v>
      </c>
      <c r="PT29" s="691" t="e">
        <f t="shared" ca="1" si="327"/>
        <v>#VALUE!</v>
      </c>
      <c r="PU29" s="691" t="e">
        <f t="shared" ca="1" si="327"/>
        <v>#VALUE!</v>
      </c>
      <c r="PV29" s="691" t="e">
        <f t="shared" ca="1" si="327"/>
        <v>#VALUE!</v>
      </c>
      <c r="PW29" s="691" t="e">
        <f t="shared" ca="1" si="327"/>
        <v>#VALUE!</v>
      </c>
      <c r="PX29" s="691" t="e">
        <f t="shared" ca="1" si="327"/>
        <v>#VALUE!</v>
      </c>
      <c r="PY29" s="690"/>
      <c r="PZ29" s="690"/>
      <c r="QA29" s="690"/>
      <c r="QB29" s="690"/>
      <c r="QC29" s="690"/>
      <c r="QD29" s="690"/>
      <c r="QE29" s="690"/>
      <c r="QF29" s="690"/>
      <c r="QG29" s="575"/>
      <c r="QH29" s="575"/>
      <c r="QI29" s="575"/>
      <c r="QJ29" s="575"/>
      <c r="QK29" s="575"/>
      <c r="QL29" s="575"/>
      <c r="QM29" s="575"/>
      <c r="QN29" s="575"/>
      <c r="QO29" s="575"/>
      <c r="QP29" s="575"/>
      <c r="QQ29" s="575"/>
    </row>
    <row r="30" spans="1:459">
      <c r="A30" s="632">
        <f t="shared" si="266"/>
        <v>23</v>
      </c>
      <c r="B30" s="633">
        <f>+'User Entries'!G100</f>
        <v>0</v>
      </c>
      <c r="C30" s="633">
        <f t="shared" si="267"/>
        <v>0</v>
      </c>
      <c r="D30" s="759" t="e">
        <f>SUM($E$8:E30)</f>
        <v>#DIV/0!</v>
      </c>
      <c r="E30" s="759" t="e">
        <f t="shared" si="145"/>
        <v>#DIV/0!</v>
      </c>
      <c r="F30" s="627"/>
      <c r="G30" s="765"/>
      <c r="H30" s="622">
        <f t="shared" si="270"/>
        <v>40</v>
      </c>
      <c r="I30" s="632">
        <f t="shared" si="255"/>
        <v>23</v>
      </c>
      <c r="J30" s="640">
        <f>+'User Entries'!$F100</f>
        <v>0</v>
      </c>
      <c r="K30" s="640">
        <f>+'User Entries'!$J100</f>
        <v>0</v>
      </c>
      <c r="L30" s="676" t="e">
        <f t="shared" si="256"/>
        <v>#DIV/0!</v>
      </c>
      <c r="M30" s="656" t="str">
        <f>IFERROR(Summary_AttrorTotal!A40,"")</f>
        <v>2004 Q3</v>
      </c>
      <c r="N30" s="634">
        <f>+IFERROR((Summary_AttrorTotal!H40)*1000,0)</f>
        <v>1134333</v>
      </c>
      <c r="O30" s="634">
        <f>+IFERROR((Summary_AttrorTotal!S40-Summary_AttrorTotal!H40)*1000,0)</f>
        <v>0</v>
      </c>
      <c r="P30" s="634" t="e">
        <f t="shared" ca="1" si="146"/>
        <v>#DIV/0!</v>
      </c>
      <c r="Q30" s="634">
        <f>IFERROR(Summary_AttrorTotal!J40*1000,0)</f>
        <v>1134333</v>
      </c>
      <c r="R30" s="634" t="e">
        <f t="shared" ca="1" si="257"/>
        <v>#DIV/0!</v>
      </c>
      <c r="S30" s="634">
        <f>+IFERROR((Summary_AttrorTotal!S40-Summary_AttrorTotal!J40)*1000,0)</f>
        <v>0</v>
      </c>
      <c r="T30" s="634" t="e">
        <f t="shared" ca="1" si="258"/>
        <v>#DIV/0!</v>
      </c>
      <c r="U30" s="639"/>
      <c r="V30" s="634" t="e">
        <f t="shared" ca="1" si="259"/>
        <v>#DIV/0!</v>
      </c>
      <c r="W30" s="575" t="e">
        <f t="shared" ca="1" si="260"/>
        <v>#DIV/0!</v>
      </c>
      <c r="X30" s="649">
        <f t="shared" si="268"/>
        <v>40</v>
      </c>
      <c r="Y30" s="628">
        <f t="shared" si="147"/>
        <v>0</v>
      </c>
      <c r="Z30" s="628">
        <f t="shared" si="147"/>
        <v>0</v>
      </c>
      <c r="AA30" s="628">
        <f t="shared" si="328"/>
        <v>0</v>
      </c>
      <c r="AB30" s="628">
        <f t="shared" si="328"/>
        <v>0</v>
      </c>
      <c r="AC30" s="628">
        <f t="shared" si="328"/>
        <v>0</v>
      </c>
      <c r="AD30" s="628">
        <f t="shared" si="328"/>
        <v>0</v>
      </c>
      <c r="AE30" s="628">
        <f t="shared" si="328"/>
        <v>0</v>
      </c>
      <c r="AF30" s="628">
        <f t="shared" si="328"/>
        <v>0</v>
      </c>
      <c r="AG30" s="628">
        <f t="shared" si="328"/>
        <v>0</v>
      </c>
      <c r="AH30" s="628">
        <f t="shared" si="328"/>
        <v>0</v>
      </c>
      <c r="AI30" s="628">
        <f t="shared" si="328"/>
        <v>0</v>
      </c>
      <c r="AJ30" s="628">
        <f t="shared" si="328"/>
        <v>0</v>
      </c>
      <c r="AK30" s="628">
        <f t="shared" si="328"/>
        <v>0</v>
      </c>
      <c r="AL30" s="628">
        <f t="shared" si="328"/>
        <v>0</v>
      </c>
      <c r="AM30" s="628">
        <f t="shared" si="328"/>
        <v>0</v>
      </c>
      <c r="AN30" s="628">
        <f t="shared" si="328"/>
        <v>0</v>
      </c>
      <c r="AO30" s="628">
        <f t="shared" si="328"/>
        <v>0</v>
      </c>
      <c r="AP30" s="628">
        <f t="shared" si="328"/>
        <v>0</v>
      </c>
      <c r="AQ30" s="628">
        <f t="shared" si="328"/>
        <v>0</v>
      </c>
      <c r="AR30" s="628">
        <f t="shared" si="328"/>
        <v>0</v>
      </c>
      <c r="AS30" s="628">
        <f t="shared" si="328"/>
        <v>0</v>
      </c>
      <c r="AT30" s="628">
        <f t="shared" si="328"/>
        <v>0</v>
      </c>
      <c r="AU30" s="628">
        <f t="shared" si="328"/>
        <v>0</v>
      </c>
      <c r="AV30" s="628">
        <f t="shared" si="328"/>
        <v>0</v>
      </c>
      <c r="AW30" s="628">
        <f t="shared" si="328"/>
        <v>0</v>
      </c>
      <c r="AX30" s="628">
        <f t="shared" si="328"/>
        <v>0</v>
      </c>
      <c r="AY30" s="628">
        <f t="shared" si="328"/>
        <v>0</v>
      </c>
      <c r="AZ30" s="628">
        <f t="shared" si="328"/>
        <v>0</v>
      </c>
      <c r="BA30" s="628">
        <f t="shared" si="328"/>
        <v>0</v>
      </c>
      <c r="BB30" s="628">
        <f t="shared" si="328"/>
        <v>0</v>
      </c>
      <c r="BC30" s="628">
        <f t="shared" si="328"/>
        <v>0</v>
      </c>
      <c r="BD30" s="628">
        <f t="shared" si="328"/>
        <v>0</v>
      </c>
      <c r="BE30" s="628">
        <f t="shared" si="328"/>
        <v>0</v>
      </c>
      <c r="BF30" s="628">
        <f t="shared" si="328"/>
        <v>0</v>
      </c>
      <c r="BG30" s="628">
        <f t="shared" si="328"/>
        <v>0</v>
      </c>
      <c r="BH30" s="628">
        <f t="shared" si="328"/>
        <v>0</v>
      </c>
      <c r="BI30" s="628">
        <f t="shared" si="328"/>
        <v>0</v>
      </c>
      <c r="BJ30" s="628">
        <f t="shared" si="328"/>
        <v>0</v>
      </c>
      <c r="BK30" s="628">
        <f t="shared" si="328"/>
        <v>0</v>
      </c>
      <c r="BL30" s="628">
        <f t="shared" si="328"/>
        <v>0</v>
      </c>
      <c r="BM30" s="628">
        <f t="shared" si="328"/>
        <v>0</v>
      </c>
      <c r="BN30" s="628">
        <f t="shared" si="328"/>
        <v>0</v>
      </c>
      <c r="BO30" s="628">
        <f t="shared" si="328"/>
        <v>0</v>
      </c>
      <c r="BP30" s="628">
        <f t="shared" si="328"/>
        <v>0</v>
      </c>
      <c r="BQ30" s="628">
        <f t="shared" si="328"/>
        <v>0</v>
      </c>
      <c r="BR30" s="628">
        <f t="shared" si="328"/>
        <v>0</v>
      </c>
      <c r="BS30" s="628">
        <f t="shared" si="328"/>
        <v>0</v>
      </c>
      <c r="BT30" s="628">
        <f t="shared" si="328"/>
        <v>0</v>
      </c>
      <c r="BU30" s="628">
        <f t="shared" si="328"/>
        <v>0</v>
      </c>
      <c r="BV30" s="628">
        <f t="shared" si="328"/>
        <v>0</v>
      </c>
      <c r="BW30" s="628">
        <f t="shared" si="328"/>
        <v>0</v>
      </c>
      <c r="BX30" s="628">
        <f t="shared" si="328"/>
        <v>0</v>
      </c>
      <c r="BY30" s="628">
        <f t="shared" si="328"/>
        <v>0</v>
      </c>
      <c r="BZ30" s="628">
        <f t="shared" si="328"/>
        <v>0</v>
      </c>
      <c r="CA30" s="628">
        <f t="shared" si="328"/>
        <v>0</v>
      </c>
      <c r="CB30" s="628">
        <f t="shared" si="328"/>
        <v>0</v>
      </c>
      <c r="CC30" s="628">
        <f t="shared" si="328"/>
        <v>0</v>
      </c>
      <c r="CD30" s="628">
        <f t="shared" si="328"/>
        <v>0</v>
      </c>
      <c r="CE30" s="628">
        <f t="shared" si="328"/>
        <v>0</v>
      </c>
      <c r="CF30" s="628">
        <f t="shared" si="328"/>
        <v>0</v>
      </c>
      <c r="CG30" s="628">
        <f t="shared" si="328"/>
        <v>0</v>
      </c>
      <c r="CH30" s="628">
        <f t="shared" si="328"/>
        <v>0</v>
      </c>
      <c r="CI30" s="628">
        <f t="shared" si="328"/>
        <v>0</v>
      </c>
      <c r="CJ30" s="628" t="str">
        <f t="shared" si="328"/>
        <v/>
      </c>
      <c r="CK30" s="628" t="str">
        <f t="shared" si="328"/>
        <v/>
      </c>
      <c r="CL30" s="628" t="str">
        <f t="shared" si="328"/>
        <v/>
      </c>
      <c r="CM30" s="628" t="str">
        <f t="shared" si="303"/>
        <v/>
      </c>
      <c r="CN30" s="628" t="str">
        <f t="shared" si="303"/>
        <v/>
      </c>
      <c r="CO30" s="628" t="str">
        <f t="shared" si="303"/>
        <v/>
      </c>
      <c r="CP30" s="628" t="str">
        <f t="shared" si="303"/>
        <v/>
      </c>
      <c r="CQ30" s="628" t="str">
        <f t="shared" si="303"/>
        <v/>
      </c>
      <c r="CR30" s="628" t="str">
        <f t="shared" si="303"/>
        <v/>
      </c>
      <c r="CS30" s="628" t="str">
        <f t="shared" si="303"/>
        <v/>
      </c>
      <c r="CT30" s="628" t="str">
        <f t="shared" si="303"/>
        <v/>
      </c>
      <c r="CU30" s="628" t="str">
        <f t="shared" si="303"/>
        <v/>
      </c>
      <c r="CV30" s="628" t="str">
        <f t="shared" si="303"/>
        <v/>
      </c>
      <c r="CW30" s="628" t="str">
        <f t="shared" si="303"/>
        <v/>
      </c>
      <c r="CX30" s="628" t="str">
        <f t="shared" si="303"/>
        <v/>
      </c>
      <c r="CY30" s="628" t="str">
        <f t="shared" si="303"/>
        <v/>
      </c>
      <c r="CZ30" s="628" t="str">
        <f t="shared" si="303"/>
        <v/>
      </c>
      <c r="DA30" s="629" t="str">
        <f t="shared" si="303"/>
        <v/>
      </c>
      <c r="DB30" s="642"/>
      <c r="DC30" s="649">
        <f t="shared" si="262"/>
        <v>40</v>
      </c>
      <c r="DD30" s="668">
        <f t="shared" si="304"/>
        <v>0</v>
      </c>
      <c r="DE30" s="668">
        <f t="shared" si="304"/>
        <v>0</v>
      </c>
      <c r="DF30" s="668">
        <f t="shared" si="304"/>
        <v>0</v>
      </c>
      <c r="DG30" s="668">
        <f t="shared" si="304"/>
        <v>0</v>
      </c>
      <c r="DH30" s="668">
        <f t="shared" si="304"/>
        <v>0</v>
      </c>
      <c r="DI30" s="668">
        <f t="shared" si="304"/>
        <v>0</v>
      </c>
      <c r="DJ30" s="668">
        <f t="shared" si="304"/>
        <v>0</v>
      </c>
      <c r="DK30" s="668">
        <f t="shared" si="304"/>
        <v>0</v>
      </c>
      <c r="DL30" s="668">
        <f t="shared" si="304"/>
        <v>0</v>
      </c>
      <c r="DM30" s="668">
        <f t="shared" si="304"/>
        <v>0</v>
      </c>
      <c r="DN30" s="668">
        <f t="shared" si="305"/>
        <v>0</v>
      </c>
      <c r="DO30" s="668">
        <f t="shared" si="305"/>
        <v>0</v>
      </c>
      <c r="DP30" s="668">
        <f t="shared" si="305"/>
        <v>0</v>
      </c>
      <c r="DQ30" s="668">
        <f t="shared" si="305"/>
        <v>0</v>
      </c>
      <c r="DR30" s="668">
        <f t="shared" si="305"/>
        <v>0</v>
      </c>
      <c r="DS30" s="668">
        <f t="shared" si="305"/>
        <v>0</v>
      </c>
      <c r="DT30" s="668">
        <f t="shared" si="305"/>
        <v>0</v>
      </c>
      <c r="DU30" s="668">
        <f t="shared" si="305"/>
        <v>0</v>
      </c>
      <c r="DV30" s="668">
        <f t="shared" si="305"/>
        <v>0</v>
      </c>
      <c r="DW30" s="668">
        <f t="shared" si="305"/>
        <v>0</v>
      </c>
      <c r="DX30" s="668">
        <f t="shared" si="306"/>
        <v>0</v>
      </c>
      <c r="DY30" s="668">
        <f t="shared" si="306"/>
        <v>0</v>
      </c>
      <c r="DZ30" s="668">
        <f t="shared" si="306"/>
        <v>0</v>
      </c>
      <c r="EA30" s="668">
        <f t="shared" si="306"/>
        <v>0</v>
      </c>
      <c r="EB30" s="668">
        <f t="shared" si="306"/>
        <v>0</v>
      </c>
      <c r="EC30" s="668">
        <f t="shared" si="306"/>
        <v>0</v>
      </c>
      <c r="ED30" s="668">
        <f t="shared" si="306"/>
        <v>0</v>
      </c>
      <c r="EE30" s="668">
        <f t="shared" si="306"/>
        <v>0</v>
      </c>
      <c r="EF30" s="668">
        <f t="shared" si="306"/>
        <v>0</v>
      </c>
      <c r="EG30" s="668">
        <f t="shared" si="306"/>
        <v>0</v>
      </c>
      <c r="EH30" s="668">
        <f t="shared" si="307"/>
        <v>0</v>
      </c>
      <c r="EI30" s="668">
        <f t="shared" si="307"/>
        <v>0</v>
      </c>
      <c r="EJ30" s="668">
        <f t="shared" si="307"/>
        <v>0</v>
      </c>
      <c r="EK30" s="668">
        <f t="shared" si="307"/>
        <v>0</v>
      </c>
      <c r="EL30" s="668">
        <f t="shared" si="307"/>
        <v>0</v>
      </c>
      <c r="EM30" s="668">
        <f t="shared" si="307"/>
        <v>0</v>
      </c>
      <c r="EN30" s="668">
        <f t="shared" si="307"/>
        <v>0</v>
      </c>
      <c r="EO30" s="668">
        <f t="shared" si="307"/>
        <v>0</v>
      </c>
      <c r="EP30" s="668">
        <f t="shared" si="307"/>
        <v>0</v>
      </c>
      <c r="EQ30" s="668">
        <f t="shared" si="307"/>
        <v>0</v>
      </c>
      <c r="ER30" s="668">
        <f t="shared" si="308"/>
        <v>0</v>
      </c>
      <c r="ES30" s="668">
        <f t="shared" si="308"/>
        <v>0</v>
      </c>
      <c r="ET30" s="668">
        <f t="shared" si="308"/>
        <v>0</v>
      </c>
      <c r="EU30" s="668">
        <f t="shared" si="308"/>
        <v>0</v>
      </c>
      <c r="EV30" s="668">
        <f t="shared" si="308"/>
        <v>0</v>
      </c>
      <c r="EW30" s="668">
        <f t="shared" si="308"/>
        <v>0</v>
      </c>
      <c r="EX30" s="668">
        <f t="shared" si="308"/>
        <v>0</v>
      </c>
      <c r="EY30" s="668">
        <f t="shared" si="308"/>
        <v>0</v>
      </c>
      <c r="EZ30" s="668">
        <f t="shared" si="308"/>
        <v>0</v>
      </c>
      <c r="FA30" s="668">
        <f t="shared" si="308"/>
        <v>0</v>
      </c>
      <c r="FB30" s="668">
        <f t="shared" si="309"/>
        <v>0</v>
      </c>
      <c r="FC30" s="668">
        <f t="shared" si="309"/>
        <v>0</v>
      </c>
      <c r="FD30" s="668">
        <f t="shared" si="309"/>
        <v>0</v>
      </c>
      <c r="FE30" s="668">
        <f t="shared" si="309"/>
        <v>0</v>
      </c>
      <c r="FF30" s="668">
        <f t="shared" si="309"/>
        <v>0</v>
      </c>
      <c r="FG30" s="668">
        <f t="shared" si="309"/>
        <v>0</v>
      </c>
      <c r="FH30" s="668">
        <f t="shared" si="309"/>
        <v>0</v>
      </c>
      <c r="FI30" s="668">
        <f t="shared" si="309"/>
        <v>0</v>
      </c>
      <c r="FJ30" s="668">
        <f t="shared" si="309"/>
        <v>0</v>
      </c>
      <c r="FK30" s="668">
        <f t="shared" si="309"/>
        <v>0</v>
      </c>
      <c r="FL30" s="668">
        <f t="shared" si="310"/>
        <v>0</v>
      </c>
      <c r="FM30" s="668">
        <f t="shared" si="310"/>
        <v>0</v>
      </c>
      <c r="FN30" s="668">
        <f t="shared" si="310"/>
        <v>0</v>
      </c>
      <c r="FO30" s="668" t="str">
        <f t="shared" si="310"/>
        <v/>
      </c>
      <c r="FP30" s="668" t="str">
        <f t="shared" si="310"/>
        <v/>
      </c>
      <c r="FQ30" s="668" t="str">
        <f t="shared" si="310"/>
        <v/>
      </c>
      <c r="FR30" s="668" t="str">
        <f t="shared" si="310"/>
        <v/>
      </c>
      <c r="FS30" s="668" t="str">
        <f t="shared" si="310"/>
        <v/>
      </c>
      <c r="FT30" s="668" t="str">
        <f t="shared" si="310"/>
        <v/>
      </c>
      <c r="FU30" s="668" t="str">
        <f t="shared" si="310"/>
        <v/>
      </c>
      <c r="FV30" s="668" t="str">
        <f t="shared" si="311"/>
        <v/>
      </c>
      <c r="FW30" s="668" t="str">
        <f t="shared" si="311"/>
        <v/>
      </c>
      <c r="FX30" s="668" t="str">
        <f t="shared" si="311"/>
        <v/>
      </c>
      <c r="FY30" s="668" t="str">
        <f t="shared" si="311"/>
        <v/>
      </c>
      <c r="FZ30" s="668" t="str">
        <f t="shared" si="311"/>
        <v/>
      </c>
      <c r="GA30" s="668" t="str">
        <f t="shared" si="311"/>
        <v/>
      </c>
      <c r="GB30" s="668" t="str">
        <f t="shared" si="311"/>
        <v/>
      </c>
      <c r="GC30" s="668" t="str">
        <f t="shared" si="311"/>
        <v/>
      </c>
      <c r="GD30" s="668" t="str">
        <f t="shared" si="311"/>
        <v/>
      </c>
      <c r="GE30" s="668" t="str">
        <f t="shared" si="311"/>
        <v/>
      </c>
      <c r="GF30" s="669" t="str">
        <f t="shared" si="311"/>
        <v/>
      </c>
      <c r="GG30" s="626"/>
      <c r="GH30" s="649">
        <f t="shared" si="263"/>
        <v>40</v>
      </c>
      <c r="GI30" s="682">
        <f t="shared" ca="1" si="158"/>
        <v>0</v>
      </c>
      <c r="GJ30" s="682">
        <f t="shared" ca="1" si="159"/>
        <v>0</v>
      </c>
      <c r="GK30" s="682">
        <f t="shared" ca="1" si="160"/>
        <v>0</v>
      </c>
      <c r="GL30" s="682">
        <f t="shared" ca="1" si="161"/>
        <v>0</v>
      </c>
      <c r="GM30" s="682">
        <f t="shared" ca="1" si="162"/>
        <v>0</v>
      </c>
      <c r="GN30" s="682">
        <f t="shared" ca="1" si="163"/>
        <v>0</v>
      </c>
      <c r="GO30" s="682">
        <f t="shared" ca="1" si="164"/>
        <v>0</v>
      </c>
      <c r="GP30" s="682">
        <f t="shared" ca="1" si="165"/>
        <v>0</v>
      </c>
      <c r="GQ30" s="682">
        <f t="shared" ca="1" si="166"/>
        <v>0</v>
      </c>
      <c r="GR30" s="682">
        <f t="shared" ca="1" si="167"/>
        <v>0</v>
      </c>
      <c r="GS30" s="682">
        <f t="shared" ca="1" si="168"/>
        <v>0</v>
      </c>
      <c r="GT30" s="682">
        <f t="shared" ca="1" si="169"/>
        <v>0</v>
      </c>
      <c r="GU30" s="682">
        <f t="shared" ca="1" si="170"/>
        <v>0</v>
      </c>
      <c r="GV30" s="682">
        <f t="shared" ca="1" si="171"/>
        <v>0</v>
      </c>
      <c r="GW30" s="682">
        <f t="shared" ca="1" si="172"/>
        <v>0</v>
      </c>
      <c r="GX30" s="682">
        <f t="shared" ca="1" si="173"/>
        <v>0</v>
      </c>
      <c r="GY30" s="682">
        <f t="shared" ca="1" si="174"/>
        <v>0</v>
      </c>
      <c r="GZ30" s="682">
        <f t="shared" ca="1" si="175"/>
        <v>0</v>
      </c>
      <c r="HA30" s="682">
        <f t="shared" ca="1" si="176"/>
        <v>0</v>
      </c>
      <c r="HB30" s="682">
        <f t="shared" ca="1" si="177"/>
        <v>0</v>
      </c>
      <c r="HC30" s="682">
        <f t="shared" ca="1" si="178"/>
        <v>0</v>
      </c>
      <c r="HD30" s="682">
        <f t="shared" ca="1" si="179"/>
        <v>0</v>
      </c>
      <c r="HE30" s="682">
        <f t="shared" ca="1" si="180"/>
        <v>0</v>
      </c>
      <c r="HF30" s="682">
        <f t="shared" ca="1" si="181"/>
        <v>0</v>
      </c>
      <c r="HG30" s="682">
        <f t="shared" ca="1" si="182"/>
        <v>0</v>
      </c>
      <c r="HH30" s="682">
        <f t="shared" ca="1" si="183"/>
        <v>0</v>
      </c>
      <c r="HI30" s="682">
        <f t="shared" ca="1" si="184"/>
        <v>0</v>
      </c>
      <c r="HJ30" s="682">
        <f t="shared" ca="1" si="185"/>
        <v>0</v>
      </c>
      <c r="HK30" s="682">
        <f t="shared" ca="1" si="186"/>
        <v>0</v>
      </c>
      <c r="HL30" s="682">
        <f t="shared" ca="1" si="187"/>
        <v>0</v>
      </c>
      <c r="HM30" s="682">
        <f t="shared" ca="1" si="188"/>
        <v>0</v>
      </c>
      <c r="HN30" s="682">
        <f t="shared" ca="1" si="189"/>
        <v>0</v>
      </c>
      <c r="HO30" s="682">
        <f t="shared" ca="1" si="190"/>
        <v>0</v>
      </c>
      <c r="HP30" s="682">
        <f t="shared" ca="1" si="191"/>
        <v>0</v>
      </c>
      <c r="HQ30" s="682">
        <f t="shared" ca="1" si="192"/>
        <v>0</v>
      </c>
      <c r="HR30" s="682">
        <f t="shared" ca="1" si="193"/>
        <v>0</v>
      </c>
      <c r="HS30" s="682">
        <f t="shared" ca="1" si="194"/>
        <v>0</v>
      </c>
      <c r="HT30" s="682">
        <f t="shared" ca="1" si="195"/>
        <v>0</v>
      </c>
      <c r="HU30" s="682">
        <f t="shared" ca="1" si="196"/>
        <v>0</v>
      </c>
      <c r="HV30" s="682">
        <f t="shared" ca="1" si="197"/>
        <v>0</v>
      </c>
      <c r="HW30" s="682" t="e">
        <f t="shared" ca="1" si="198"/>
        <v>#DIV/0!</v>
      </c>
      <c r="HX30" s="682" t="e">
        <f t="shared" ca="1" si="199"/>
        <v>#DIV/0!</v>
      </c>
      <c r="HY30" s="682" t="e">
        <f t="shared" ca="1" si="200"/>
        <v>#DIV/0!</v>
      </c>
      <c r="HZ30" s="682" t="e">
        <f t="shared" ca="1" si="201"/>
        <v>#DIV/0!</v>
      </c>
      <c r="IA30" s="682" t="e">
        <f t="shared" ca="1" si="202"/>
        <v>#DIV/0!</v>
      </c>
      <c r="IB30" s="682" t="e">
        <f t="shared" ca="1" si="203"/>
        <v>#DIV/0!</v>
      </c>
      <c r="IC30" s="682" t="e">
        <f t="shared" ca="1" si="204"/>
        <v>#DIV/0!</v>
      </c>
      <c r="ID30" s="682" t="e">
        <f t="shared" ca="1" si="205"/>
        <v>#DIV/0!</v>
      </c>
      <c r="IE30" s="682" t="e">
        <f t="shared" ca="1" si="206"/>
        <v>#DIV/0!</v>
      </c>
      <c r="IF30" s="682" t="e">
        <f t="shared" ca="1" si="207"/>
        <v>#DIV/0!</v>
      </c>
      <c r="IG30" s="682" t="e">
        <f t="shared" ca="1" si="208"/>
        <v>#DIV/0!</v>
      </c>
      <c r="IH30" s="682" t="e">
        <f t="shared" ca="1" si="209"/>
        <v>#DIV/0!</v>
      </c>
      <c r="II30" s="682" t="e">
        <f t="shared" ca="1" si="210"/>
        <v>#DIV/0!</v>
      </c>
      <c r="IJ30" s="682" t="e">
        <f t="shared" ca="1" si="211"/>
        <v>#DIV/0!</v>
      </c>
      <c r="IK30" s="662" t="e">
        <f t="shared" ca="1" si="212"/>
        <v>#DIV/0!</v>
      </c>
      <c r="IL30" s="662" t="e">
        <f t="shared" ca="1" si="213"/>
        <v>#DIV/0!</v>
      </c>
      <c r="IM30" s="662" t="e">
        <f t="shared" ca="1" si="214"/>
        <v>#DIV/0!</v>
      </c>
      <c r="IN30" s="662" t="e">
        <f t="shared" ca="1" si="215"/>
        <v>#DIV/0!</v>
      </c>
      <c r="IO30" s="662" t="e">
        <f t="shared" ca="1" si="216"/>
        <v>#DIV/0!</v>
      </c>
      <c r="IP30" s="662" t="e">
        <f t="shared" ca="1" si="217"/>
        <v>#DIV/0!</v>
      </c>
      <c r="IQ30" s="662" t="e">
        <f t="shared" ca="1" si="218"/>
        <v>#DIV/0!</v>
      </c>
      <c r="IR30" s="662" t="e">
        <f t="shared" ca="1" si="219"/>
        <v>#DIV/0!</v>
      </c>
      <c r="IS30" s="662" t="e">
        <f t="shared" ca="1" si="220"/>
        <v>#DIV/0!</v>
      </c>
      <c r="IT30" s="662" t="str">
        <f t="shared" ca="1" si="221"/>
        <v/>
      </c>
      <c r="IU30" s="662" t="str">
        <f t="shared" ca="1" si="222"/>
        <v/>
      </c>
      <c r="IV30" s="662" t="str">
        <f t="shared" ca="1" si="223"/>
        <v/>
      </c>
      <c r="IW30" s="662" t="str">
        <f t="shared" ca="1" si="224"/>
        <v/>
      </c>
      <c r="IX30" s="662" t="str">
        <f t="shared" ca="1" si="225"/>
        <v/>
      </c>
      <c r="IY30" s="662" t="str">
        <f t="shared" ca="1" si="226"/>
        <v/>
      </c>
      <c r="IZ30" s="662" t="str">
        <f t="shared" ca="1" si="227"/>
        <v/>
      </c>
      <c r="JA30" s="662" t="str">
        <f t="shared" ca="1" si="228"/>
        <v/>
      </c>
      <c r="JB30" s="662" t="str">
        <f t="shared" ca="1" si="229"/>
        <v/>
      </c>
      <c r="JC30" s="662" t="str">
        <f t="shared" ca="1" si="230"/>
        <v/>
      </c>
      <c r="JD30" s="662" t="str">
        <f t="shared" ca="1" si="231"/>
        <v/>
      </c>
      <c r="JE30" s="662" t="str">
        <f t="shared" ca="1" si="232"/>
        <v/>
      </c>
      <c r="JF30" s="662" t="str">
        <f t="shared" ca="1" si="233"/>
        <v/>
      </c>
      <c r="JG30" s="662" t="str">
        <f t="shared" ca="1" si="234"/>
        <v/>
      </c>
      <c r="JH30" s="662" t="str">
        <f t="shared" ca="1" si="235"/>
        <v/>
      </c>
      <c r="JI30" s="662" t="str">
        <f t="shared" ca="1" si="236"/>
        <v/>
      </c>
      <c r="JJ30" s="662" t="str">
        <f t="shared" ca="1" si="237"/>
        <v/>
      </c>
      <c r="JK30" s="663" t="str">
        <f t="shared" ca="1" si="238"/>
        <v/>
      </c>
      <c r="JL30" s="626"/>
      <c r="JM30" s="649">
        <f t="shared" si="264"/>
        <v>40</v>
      </c>
      <c r="JN30" s="635">
        <f t="shared" si="312"/>
        <v>0</v>
      </c>
      <c r="JO30" s="635">
        <f t="shared" si="312"/>
        <v>0</v>
      </c>
      <c r="JP30" s="635">
        <f t="shared" si="312"/>
        <v>0</v>
      </c>
      <c r="JQ30" s="635">
        <f t="shared" si="312"/>
        <v>0</v>
      </c>
      <c r="JR30" s="635">
        <f t="shared" si="312"/>
        <v>0</v>
      </c>
      <c r="JS30" s="635">
        <f t="shared" si="312"/>
        <v>0</v>
      </c>
      <c r="JT30" s="635">
        <f t="shared" si="312"/>
        <v>0</v>
      </c>
      <c r="JU30" s="635">
        <f t="shared" si="312"/>
        <v>0</v>
      </c>
      <c r="JV30" s="635">
        <f t="shared" si="312"/>
        <v>0</v>
      </c>
      <c r="JW30" s="635">
        <f t="shared" si="312"/>
        <v>0</v>
      </c>
      <c r="JX30" s="635">
        <f t="shared" si="313"/>
        <v>0</v>
      </c>
      <c r="JY30" s="635">
        <f t="shared" si="313"/>
        <v>0</v>
      </c>
      <c r="JZ30" s="635">
        <f t="shared" si="313"/>
        <v>0</v>
      </c>
      <c r="KA30" s="635">
        <f t="shared" si="313"/>
        <v>0</v>
      </c>
      <c r="KB30" s="635">
        <f t="shared" si="313"/>
        <v>0</v>
      </c>
      <c r="KC30" s="635">
        <f t="shared" si="313"/>
        <v>0</v>
      </c>
      <c r="KD30" s="635">
        <f t="shared" si="313"/>
        <v>0</v>
      </c>
      <c r="KE30" s="635">
        <f t="shared" si="313"/>
        <v>0</v>
      </c>
      <c r="KF30" s="635">
        <f t="shared" si="313"/>
        <v>0</v>
      </c>
      <c r="KG30" s="635">
        <f t="shared" si="313"/>
        <v>0</v>
      </c>
      <c r="KH30" s="635">
        <f t="shared" si="314"/>
        <v>0</v>
      </c>
      <c r="KI30" s="635">
        <f t="shared" si="314"/>
        <v>0</v>
      </c>
      <c r="KJ30" s="635">
        <f t="shared" si="314"/>
        <v>0</v>
      </c>
      <c r="KK30" s="635">
        <f t="shared" si="314"/>
        <v>0</v>
      </c>
      <c r="KL30" s="635">
        <f t="shared" si="314"/>
        <v>0</v>
      </c>
      <c r="KM30" s="635">
        <f t="shared" si="314"/>
        <v>0</v>
      </c>
      <c r="KN30" s="635">
        <f t="shared" si="314"/>
        <v>0</v>
      </c>
      <c r="KO30" s="635">
        <f t="shared" si="314"/>
        <v>0</v>
      </c>
      <c r="KP30" s="635">
        <f t="shared" si="314"/>
        <v>0</v>
      </c>
      <c r="KQ30" s="635">
        <f t="shared" si="314"/>
        <v>0</v>
      </c>
      <c r="KR30" s="635">
        <f t="shared" si="315"/>
        <v>0</v>
      </c>
      <c r="KS30" s="635">
        <f t="shared" si="315"/>
        <v>0</v>
      </c>
      <c r="KT30" s="635">
        <f t="shared" si="315"/>
        <v>0</v>
      </c>
      <c r="KU30" s="635">
        <f t="shared" si="315"/>
        <v>0</v>
      </c>
      <c r="KV30" s="635">
        <f t="shared" si="315"/>
        <v>0</v>
      </c>
      <c r="KW30" s="635">
        <f t="shared" si="315"/>
        <v>0</v>
      </c>
      <c r="KX30" s="635">
        <f t="shared" si="315"/>
        <v>0</v>
      </c>
      <c r="KY30" s="635">
        <f t="shared" si="315"/>
        <v>0</v>
      </c>
      <c r="KZ30" s="635">
        <f t="shared" si="315"/>
        <v>0</v>
      </c>
      <c r="LA30" s="635">
        <f t="shared" si="315"/>
        <v>0</v>
      </c>
      <c r="LB30" s="635" t="e">
        <f t="shared" si="316"/>
        <v>#DIV/0!</v>
      </c>
      <c r="LC30" s="635" t="e">
        <f t="shared" si="316"/>
        <v>#DIV/0!</v>
      </c>
      <c r="LD30" s="635" t="e">
        <f t="shared" si="316"/>
        <v>#DIV/0!</v>
      </c>
      <c r="LE30" s="635" t="e">
        <f t="shared" si="316"/>
        <v>#DIV/0!</v>
      </c>
      <c r="LF30" s="635" t="e">
        <f t="shared" si="316"/>
        <v>#DIV/0!</v>
      </c>
      <c r="LG30" s="635" t="e">
        <f t="shared" si="316"/>
        <v>#DIV/0!</v>
      </c>
      <c r="LH30" s="635" t="e">
        <f t="shared" si="316"/>
        <v>#DIV/0!</v>
      </c>
      <c r="LI30" s="635" t="e">
        <f t="shared" si="316"/>
        <v>#DIV/0!</v>
      </c>
      <c r="LJ30" s="635" t="e">
        <f t="shared" si="316"/>
        <v>#DIV/0!</v>
      </c>
      <c r="LK30" s="635" t="e">
        <f t="shared" si="316"/>
        <v>#DIV/0!</v>
      </c>
      <c r="LL30" s="635" t="e">
        <f t="shared" si="317"/>
        <v>#DIV/0!</v>
      </c>
      <c r="LM30" s="635" t="e">
        <f t="shared" si="317"/>
        <v>#DIV/0!</v>
      </c>
      <c r="LN30" s="635" t="e">
        <f t="shared" si="317"/>
        <v>#DIV/0!</v>
      </c>
      <c r="LO30" s="635" t="e">
        <f t="shared" si="317"/>
        <v>#DIV/0!</v>
      </c>
      <c r="LP30" s="635" t="e">
        <f t="shared" si="317"/>
        <v>#DIV/0!</v>
      </c>
      <c r="LQ30" s="635" t="e">
        <f t="shared" si="317"/>
        <v>#DIV/0!</v>
      </c>
      <c r="LR30" s="635" t="e">
        <f t="shared" si="317"/>
        <v>#DIV/0!</v>
      </c>
      <c r="LS30" s="635" t="e">
        <f t="shared" si="317"/>
        <v>#DIV/0!</v>
      </c>
      <c r="LT30" s="635" t="e">
        <f t="shared" si="317"/>
        <v>#DIV/0!</v>
      </c>
      <c r="LU30" s="635" t="e">
        <f t="shared" si="317"/>
        <v>#DIV/0!</v>
      </c>
      <c r="LV30" s="635" t="e">
        <f t="shared" si="318"/>
        <v>#DIV/0!</v>
      </c>
      <c r="LW30" s="635" t="e">
        <f t="shared" si="318"/>
        <v>#DIV/0!</v>
      </c>
      <c r="LX30" s="635" t="e">
        <f t="shared" si="318"/>
        <v>#DIV/0!</v>
      </c>
      <c r="LY30" s="635" t="str">
        <f t="shared" si="318"/>
        <v/>
      </c>
      <c r="LZ30" s="635" t="str">
        <f t="shared" si="318"/>
        <v/>
      </c>
      <c r="MA30" s="635" t="str">
        <f t="shared" si="318"/>
        <v/>
      </c>
      <c r="MB30" s="635" t="str">
        <f t="shared" si="318"/>
        <v/>
      </c>
      <c r="MC30" s="635" t="str">
        <f t="shared" si="318"/>
        <v/>
      </c>
      <c r="MD30" s="635" t="str">
        <f t="shared" si="318"/>
        <v/>
      </c>
      <c r="ME30" s="635" t="str">
        <f t="shared" si="318"/>
        <v/>
      </c>
      <c r="MF30" s="635" t="str">
        <f t="shared" si="319"/>
        <v/>
      </c>
      <c r="MG30" s="635" t="str">
        <f t="shared" si="319"/>
        <v/>
      </c>
      <c r="MH30" s="635" t="str">
        <f t="shared" si="319"/>
        <v/>
      </c>
      <c r="MI30" s="635" t="str">
        <f t="shared" si="319"/>
        <v/>
      </c>
      <c r="MJ30" s="635" t="str">
        <f t="shared" si="319"/>
        <v/>
      </c>
      <c r="MK30" s="635" t="str">
        <f t="shared" si="319"/>
        <v/>
      </c>
      <c r="ML30" s="635" t="str">
        <f t="shared" si="319"/>
        <v/>
      </c>
      <c r="MM30" s="635" t="str">
        <f t="shared" si="319"/>
        <v/>
      </c>
      <c r="MN30" s="635" t="str">
        <f t="shared" si="319"/>
        <v/>
      </c>
      <c r="MO30" s="635" t="str">
        <f t="shared" si="319"/>
        <v/>
      </c>
      <c r="MP30" s="636" t="str">
        <f t="shared" si="319"/>
        <v/>
      </c>
      <c r="MQ30" s="626"/>
      <c r="MR30" s="565">
        <f t="shared" si="269"/>
        <v>23</v>
      </c>
      <c r="MS30" s="622" t="e">
        <f ca="1">+SUMPRODUCT(OFFSET(MU30,0,$MR30):OFFSET(MU30,MU30-1,$MR30),OFFSET($O30,0,0):OFFSET($O30,MU30-1,0))</f>
        <v>#DIV/0!</v>
      </c>
      <c r="MU30" s="568">
        <f t="shared" si="265"/>
        <v>40</v>
      </c>
      <c r="MV30" s="691" t="e">
        <f t="shared" ca="1" si="320"/>
        <v>#DIV/0!</v>
      </c>
      <c r="MW30" s="691" t="e">
        <f t="shared" ca="1" si="320"/>
        <v>#DIV/0!</v>
      </c>
      <c r="MX30" s="691" t="e">
        <f t="shared" ca="1" si="320"/>
        <v>#DIV/0!</v>
      </c>
      <c r="MY30" s="691" t="e">
        <f t="shared" ca="1" si="320"/>
        <v>#DIV/0!</v>
      </c>
      <c r="MZ30" s="691" t="e">
        <f t="shared" ca="1" si="320"/>
        <v>#DIV/0!</v>
      </c>
      <c r="NA30" s="691" t="e">
        <f t="shared" ca="1" si="320"/>
        <v>#DIV/0!</v>
      </c>
      <c r="NB30" s="691" t="e">
        <f t="shared" ca="1" si="320"/>
        <v>#DIV/0!</v>
      </c>
      <c r="NC30" s="691" t="e">
        <f t="shared" ca="1" si="320"/>
        <v>#DIV/0!</v>
      </c>
      <c r="ND30" s="691" t="e">
        <f t="shared" ca="1" si="320"/>
        <v>#DIV/0!</v>
      </c>
      <c r="NE30" s="691" t="e">
        <f t="shared" ca="1" si="320"/>
        <v>#DIV/0!</v>
      </c>
      <c r="NF30" s="691" t="e">
        <f t="shared" ca="1" si="321"/>
        <v>#DIV/0!</v>
      </c>
      <c r="NG30" s="691" t="e">
        <f t="shared" ca="1" si="321"/>
        <v>#DIV/0!</v>
      </c>
      <c r="NH30" s="691" t="e">
        <f t="shared" ca="1" si="321"/>
        <v>#DIV/0!</v>
      </c>
      <c r="NI30" s="691" t="e">
        <f t="shared" ca="1" si="321"/>
        <v>#DIV/0!</v>
      </c>
      <c r="NJ30" s="691" t="e">
        <f t="shared" ca="1" si="321"/>
        <v>#DIV/0!</v>
      </c>
      <c r="NK30" s="691" t="e">
        <f t="shared" ca="1" si="321"/>
        <v>#DIV/0!</v>
      </c>
      <c r="NL30" s="691" t="e">
        <f t="shared" ca="1" si="321"/>
        <v>#DIV/0!</v>
      </c>
      <c r="NM30" s="691" t="e">
        <f t="shared" ca="1" si="321"/>
        <v>#DIV/0!</v>
      </c>
      <c r="NN30" s="691" t="e">
        <f t="shared" ca="1" si="321"/>
        <v>#DIV/0!</v>
      </c>
      <c r="NO30" s="691" t="e">
        <f t="shared" ca="1" si="321"/>
        <v>#DIV/0!</v>
      </c>
      <c r="NP30" s="691" t="e">
        <f t="shared" ca="1" si="322"/>
        <v>#DIV/0!</v>
      </c>
      <c r="NQ30" s="691" t="e">
        <f t="shared" ca="1" si="322"/>
        <v>#DIV/0!</v>
      </c>
      <c r="NR30" s="691" t="e">
        <f t="shared" ca="1" si="322"/>
        <v>#DIV/0!</v>
      </c>
      <c r="NS30" s="691" t="str">
        <f t="shared" ca="1" si="322"/>
        <v/>
      </c>
      <c r="NT30" s="691" t="str">
        <f t="shared" ca="1" si="322"/>
        <v/>
      </c>
      <c r="NU30" s="691" t="str">
        <f t="shared" ca="1" si="322"/>
        <v/>
      </c>
      <c r="NV30" s="691" t="str">
        <f t="shared" ca="1" si="322"/>
        <v/>
      </c>
      <c r="NW30" s="691" t="str">
        <f t="shared" ca="1" si="322"/>
        <v/>
      </c>
      <c r="NX30" s="691" t="str">
        <f t="shared" ca="1" si="322"/>
        <v/>
      </c>
      <c r="NY30" s="691" t="str">
        <f t="shared" ca="1" si="322"/>
        <v/>
      </c>
      <c r="NZ30" s="691" t="str">
        <f t="shared" ca="1" si="323"/>
        <v/>
      </c>
      <c r="OA30" s="691" t="str">
        <f t="shared" ca="1" si="323"/>
        <v/>
      </c>
      <c r="OB30" s="691" t="str">
        <f t="shared" ca="1" si="323"/>
        <v/>
      </c>
      <c r="OC30" s="691" t="str">
        <f t="shared" ca="1" si="323"/>
        <v/>
      </c>
      <c r="OD30" s="691" t="str">
        <f t="shared" ca="1" si="323"/>
        <v/>
      </c>
      <c r="OE30" s="691" t="str">
        <f t="shared" ca="1" si="323"/>
        <v/>
      </c>
      <c r="OF30" s="691" t="str">
        <f t="shared" ca="1" si="323"/>
        <v/>
      </c>
      <c r="OG30" s="691" t="str">
        <f t="shared" ca="1" si="323"/>
        <v/>
      </c>
      <c r="OH30" s="691" t="str">
        <f t="shared" ca="1" si="323"/>
        <v/>
      </c>
      <c r="OI30" s="691" t="str">
        <f t="shared" ca="1" si="323"/>
        <v/>
      </c>
      <c r="OJ30" s="691" t="str">
        <f t="shared" ca="1" si="324"/>
        <v/>
      </c>
      <c r="OK30" s="691" t="str">
        <f t="shared" ca="1" si="324"/>
        <v/>
      </c>
      <c r="OL30" s="691" t="str">
        <f t="shared" ca="1" si="324"/>
        <v/>
      </c>
      <c r="OM30" s="691" t="str">
        <f t="shared" ca="1" si="324"/>
        <v/>
      </c>
      <c r="ON30" s="691" t="str">
        <f t="shared" ca="1" si="324"/>
        <v/>
      </c>
      <c r="OO30" s="691" t="str">
        <f t="shared" ca="1" si="324"/>
        <v/>
      </c>
      <c r="OP30" s="691" t="str">
        <f t="shared" ca="1" si="324"/>
        <v/>
      </c>
      <c r="OQ30" s="691" t="str">
        <f t="shared" ca="1" si="324"/>
        <v/>
      </c>
      <c r="OR30" s="691" t="str">
        <f t="shared" ca="1" si="324"/>
        <v/>
      </c>
      <c r="OS30" s="691" t="str">
        <f t="shared" ca="1" si="324"/>
        <v/>
      </c>
      <c r="OT30" s="691" t="str">
        <f t="shared" ca="1" si="325"/>
        <v/>
      </c>
      <c r="OU30" s="691" t="str">
        <f t="shared" ca="1" si="325"/>
        <v/>
      </c>
      <c r="OV30" s="691" t="str">
        <f t="shared" ca="1" si="325"/>
        <v/>
      </c>
      <c r="OW30" s="691" t="str">
        <f t="shared" ca="1" si="325"/>
        <v/>
      </c>
      <c r="OX30" s="691" t="str">
        <f t="shared" ca="1" si="325"/>
        <v/>
      </c>
      <c r="OY30" s="691" t="str">
        <f t="shared" ca="1" si="325"/>
        <v/>
      </c>
      <c r="OZ30" s="691" t="str">
        <f t="shared" ca="1" si="325"/>
        <v/>
      </c>
      <c r="PA30" s="691" t="str">
        <f t="shared" ca="1" si="325"/>
        <v/>
      </c>
      <c r="PB30" s="691" t="str">
        <f t="shared" ca="1" si="325"/>
        <v/>
      </c>
      <c r="PC30" s="691" t="str">
        <f t="shared" ca="1" si="325"/>
        <v/>
      </c>
      <c r="PD30" s="691" t="str">
        <f t="shared" ca="1" si="326"/>
        <v/>
      </c>
      <c r="PE30" s="691" t="str">
        <f t="shared" ca="1" si="326"/>
        <v/>
      </c>
      <c r="PF30" s="691" t="str">
        <f t="shared" ca="1" si="326"/>
        <v/>
      </c>
      <c r="PG30" s="691" t="e">
        <f t="shared" ca="1" si="326"/>
        <v>#VALUE!</v>
      </c>
      <c r="PH30" s="691" t="e">
        <f t="shared" ca="1" si="326"/>
        <v>#VALUE!</v>
      </c>
      <c r="PI30" s="691" t="e">
        <f t="shared" ca="1" si="326"/>
        <v>#VALUE!</v>
      </c>
      <c r="PJ30" s="691" t="e">
        <f t="shared" ca="1" si="326"/>
        <v>#VALUE!</v>
      </c>
      <c r="PK30" s="691" t="e">
        <f t="shared" ca="1" si="326"/>
        <v>#VALUE!</v>
      </c>
      <c r="PL30" s="691" t="e">
        <f t="shared" ca="1" si="326"/>
        <v>#VALUE!</v>
      </c>
      <c r="PM30" s="691" t="e">
        <f t="shared" ca="1" si="326"/>
        <v>#VALUE!</v>
      </c>
      <c r="PN30" s="691" t="e">
        <f t="shared" ca="1" si="327"/>
        <v>#VALUE!</v>
      </c>
      <c r="PO30" s="691" t="e">
        <f t="shared" ca="1" si="327"/>
        <v>#VALUE!</v>
      </c>
      <c r="PP30" s="691" t="e">
        <f t="shared" ca="1" si="327"/>
        <v>#VALUE!</v>
      </c>
      <c r="PQ30" s="691" t="e">
        <f t="shared" ca="1" si="327"/>
        <v>#VALUE!</v>
      </c>
      <c r="PR30" s="691" t="e">
        <f t="shared" ca="1" si="327"/>
        <v>#VALUE!</v>
      </c>
      <c r="PS30" s="691" t="e">
        <f t="shared" ca="1" si="327"/>
        <v>#VALUE!</v>
      </c>
      <c r="PT30" s="691" t="e">
        <f t="shared" ca="1" si="327"/>
        <v>#VALUE!</v>
      </c>
      <c r="PU30" s="691" t="e">
        <f t="shared" ca="1" si="327"/>
        <v>#VALUE!</v>
      </c>
      <c r="PV30" s="691" t="e">
        <f t="shared" ca="1" si="327"/>
        <v>#VALUE!</v>
      </c>
      <c r="PW30" s="691" t="e">
        <f t="shared" ca="1" si="327"/>
        <v>#VALUE!</v>
      </c>
      <c r="PX30" s="691" t="e">
        <f t="shared" ca="1" si="327"/>
        <v>#VALUE!</v>
      </c>
      <c r="PY30" s="690"/>
      <c r="PZ30" s="690"/>
      <c r="QA30" s="690"/>
      <c r="QB30" s="690"/>
      <c r="QC30" s="690"/>
      <c r="QD30" s="690"/>
      <c r="QE30" s="690"/>
      <c r="QF30" s="690"/>
      <c r="QG30" s="575"/>
      <c r="QH30" s="575"/>
      <c r="QI30" s="575"/>
      <c r="QJ30" s="575"/>
      <c r="QK30" s="575"/>
      <c r="QL30" s="575"/>
      <c r="QM30" s="575"/>
      <c r="QN30" s="575"/>
      <c r="QO30" s="575"/>
      <c r="QP30" s="575"/>
      <c r="QQ30" s="575"/>
    </row>
    <row r="31" spans="1:459">
      <c r="A31" s="632">
        <f t="shared" si="266"/>
        <v>24</v>
      </c>
      <c r="B31" s="633">
        <f>+'User Entries'!G101</f>
        <v>0</v>
      </c>
      <c r="C31" s="633">
        <f t="shared" si="267"/>
        <v>0</v>
      </c>
      <c r="D31" s="759" t="e">
        <f>SUM($E$8:E31)</f>
        <v>#DIV/0!</v>
      </c>
      <c r="E31" s="759" t="e">
        <f t="shared" si="145"/>
        <v>#DIV/0!</v>
      </c>
      <c r="F31" s="627"/>
      <c r="G31" s="765"/>
      <c r="H31" s="622">
        <f t="shared" si="270"/>
        <v>39</v>
      </c>
      <c r="I31" s="632">
        <f t="shared" si="255"/>
        <v>24</v>
      </c>
      <c r="J31" s="640">
        <f>+'User Entries'!$F101</f>
        <v>0</v>
      </c>
      <c r="K31" s="640">
        <f>+'User Entries'!$J101</f>
        <v>0</v>
      </c>
      <c r="L31" s="676" t="e">
        <f t="shared" si="256"/>
        <v>#DIV/0!</v>
      </c>
      <c r="M31" s="656" t="str">
        <f>IFERROR(Summary_AttrorTotal!A41,"")</f>
        <v>2004 Q4</v>
      </c>
      <c r="N31" s="634">
        <f>+IFERROR((Summary_AttrorTotal!H41)*1000,0)</f>
        <v>865245</v>
      </c>
      <c r="O31" s="634">
        <f>+IFERROR((Summary_AttrorTotal!S41-Summary_AttrorTotal!H41)*1000,0)</f>
        <v>0</v>
      </c>
      <c r="P31" s="634" t="e">
        <f t="shared" ca="1" si="146"/>
        <v>#DIV/0!</v>
      </c>
      <c r="Q31" s="634">
        <f>IFERROR(Summary_AttrorTotal!J41*1000,0)</f>
        <v>865245</v>
      </c>
      <c r="R31" s="634" t="e">
        <f t="shared" ca="1" si="257"/>
        <v>#DIV/0!</v>
      </c>
      <c r="S31" s="634">
        <f>+IFERROR((Summary_AttrorTotal!S41-Summary_AttrorTotal!J41)*1000,0)</f>
        <v>0</v>
      </c>
      <c r="T31" s="634" t="e">
        <f t="shared" ca="1" si="258"/>
        <v>#DIV/0!</v>
      </c>
      <c r="U31" s="639"/>
      <c r="V31" s="634" t="e">
        <f t="shared" ca="1" si="259"/>
        <v>#DIV/0!</v>
      </c>
      <c r="W31" s="575" t="e">
        <f t="shared" ca="1" si="260"/>
        <v>#DIV/0!</v>
      </c>
      <c r="X31" s="649">
        <f t="shared" si="268"/>
        <v>39</v>
      </c>
      <c r="Y31" s="628">
        <f t="shared" si="147"/>
        <v>0</v>
      </c>
      <c r="Z31" s="628">
        <f t="shared" si="147"/>
        <v>0</v>
      </c>
      <c r="AA31" s="628">
        <f t="shared" si="328"/>
        <v>0</v>
      </c>
      <c r="AB31" s="628">
        <f t="shared" si="328"/>
        <v>0</v>
      </c>
      <c r="AC31" s="628">
        <f t="shared" si="328"/>
        <v>0</v>
      </c>
      <c r="AD31" s="628">
        <f t="shared" si="328"/>
        <v>0</v>
      </c>
      <c r="AE31" s="628">
        <f t="shared" si="328"/>
        <v>0</v>
      </c>
      <c r="AF31" s="628">
        <f t="shared" si="328"/>
        <v>0</v>
      </c>
      <c r="AG31" s="628">
        <f t="shared" si="328"/>
        <v>0</v>
      </c>
      <c r="AH31" s="628">
        <f t="shared" si="328"/>
        <v>0</v>
      </c>
      <c r="AI31" s="628">
        <f t="shared" si="328"/>
        <v>0</v>
      </c>
      <c r="AJ31" s="628">
        <f t="shared" si="328"/>
        <v>0</v>
      </c>
      <c r="AK31" s="628">
        <f t="shared" si="328"/>
        <v>0</v>
      </c>
      <c r="AL31" s="628">
        <f t="shared" si="328"/>
        <v>0</v>
      </c>
      <c r="AM31" s="628">
        <f t="shared" si="328"/>
        <v>0</v>
      </c>
      <c r="AN31" s="628">
        <f t="shared" si="328"/>
        <v>0</v>
      </c>
      <c r="AO31" s="628">
        <f t="shared" si="328"/>
        <v>0</v>
      </c>
      <c r="AP31" s="628">
        <f t="shared" si="328"/>
        <v>0</v>
      </c>
      <c r="AQ31" s="628">
        <f t="shared" si="328"/>
        <v>0</v>
      </c>
      <c r="AR31" s="628">
        <f t="shared" si="328"/>
        <v>0</v>
      </c>
      <c r="AS31" s="628">
        <f t="shared" si="328"/>
        <v>0</v>
      </c>
      <c r="AT31" s="628">
        <f t="shared" si="328"/>
        <v>0</v>
      </c>
      <c r="AU31" s="628">
        <f t="shared" si="328"/>
        <v>0</v>
      </c>
      <c r="AV31" s="628">
        <f t="shared" si="328"/>
        <v>0</v>
      </c>
      <c r="AW31" s="628">
        <f t="shared" si="328"/>
        <v>0</v>
      </c>
      <c r="AX31" s="628">
        <f t="shared" si="328"/>
        <v>0</v>
      </c>
      <c r="AY31" s="628">
        <f t="shared" si="328"/>
        <v>0</v>
      </c>
      <c r="AZ31" s="628">
        <f t="shared" si="328"/>
        <v>0</v>
      </c>
      <c r="BA31" s="628">
        <f t="shared" si="328"/>
        <v>0</v>
      </c>
      <c r="BB31" s="628">
        <f t="shared" si="328"/>
        <v>0</v>
      </c>
      <c r="BC31" s="628">
        <f t="shared" si="328"/>
        <v>0</v>
      </c>
      <c r="BD31" s="628">
        <f t="shared" si="328"/>
        <v>0</v>
      </c>
      <c r="BE31" s="628">
        <f t="shared" si="328"/>
        <v>0</v>
      </c>
      <c r="BF31" s="628">
        <f t="shared" si="328"/>
        <v>0</v>
      </c>
      <c r="BG31" s="628">
        <f t="shared" si="328"/>
        <v>0</v>
      </c>
      <c r="BH31" s="628">
        <f t="shared" si="328"/>
        <v>0</v>
      </c>
      <c r="BI31" s="628">
        <f t="shared" si="328"/>
        <v>0</v>
      </c>
      <c r="BJ31" s="628">
        <f t="shared" si="328"/>
        <v>0</v>
      </c>
      <c r="BK31" s="628">
        <f t="shared" si="328"/>
        <v>0</v>
      </c>
      <c r="BL31" s="628">
        <f t="shared" si="328"/>
        <v>0</v>
      </c>
      <c r="BM31" s="628">
        <f t="shared" si="328"/>
        <v>0</v>
      </c>
      <c r="BN31" s="628">
        <f t="shared" si="328"/>
        <v>0</v>
      </c>
      <c r="BO31" s="628">
        <f t="shared" si="328"/>
        <v>0</v>
      </c>
      <c r="BP31" s="628">
        <f t="shared" si="328"/>
        <v>0</v>
      </c>
      <c r="BQ31" s="628">
        <f t="shared" si="328"/>
        <v>0</v>
      </c>
      <c r="BR31" s="628">
        <f t="shared" si="328"/>
        <v>0</v>
      </c>
      <c r="BS31" s="628">
        <f t="shared" si="328"/>
        <v>0</v>
      </c>
      <c r="BT31" s="628">
        <f t="shared" si="328"/>
        <v>0</v>
      </c>
      <c r="BU31" s="628">
        <f t="shared" si="328"/>
        <v>0</v>
      </c>
      <c r="BV31" s="628">
        <f t="shared" si="328"/>
        <v>0</v>
      </c>
      <c r="BW31" s="628">
        <f t="shared" si="328"/>
        <v>0</v>
      </c>
      <c r="BX31" s="628">
        <f t="shared" si="328"/>
        <v>0</v>
      </c>
      <c r="BY31" s="628">
        <f t="shared" si="328"/>
        <v>0</v>
      </c>
      <c r="BZ31" s="628">
        <f t="shared" si="328"/>
        <v>0</v>
      </c>
      <c r="CA31" s="628">
        <f t="shared" si="328"/>
        <v>0</v>
      </c>
      <c r="CB31" s="628">
        <f t="shared" si="328"/>
        <v>0</v>
      </c>
      <c r="CC31" s="628">
        <f t="shared" si="328"/>
        <v>0</v>
      </c>
      <c r="CD31" s="628">
        <f t="shared" si="328"/>
        <v>0</v>
      </c>
      <c r="CE31" s="628">
        <f t="shared" si="328"/>
        <v>0</v>
      </c>
      <c r="CF31" s="628">
        <f t="shared" si="328"/>
        <v>0</v>
      </c>
      <c r="CG31" s="628">
        <f t="shared" si="328"/>
        <v>0</v>
      </c>
      <c r="CH31" s="628">
        <f t="shared" si="328"/>
        <v>0</v>
      </c>
      <c r="CI31" s="628">
        <f t="shared" si="328"/>
        <v>0</v>
      </c>
      <c r="CJ31" s="628" t="str">
        <f t="shared" si="328"/>
        <v/>
      </c>
      <c r="CK31" s="628" t="str">
        <f t="shared" si="328"/>
        <v/>
      </c>
      <c r="CL31" s="628" t="str">
        <f t="shared" si="328"/>
        <v/>
      </c>
      <c r="CM31" s="628" t="str">
        <f t="shared" si="303"/>
        <v/>
      </c>
      <c r="CN31" s="628" t="str">
        <f t="shared" si="303"/>
        <v/>
      </c>
      <c r="CO31" s="628" t="str">
        <f t="shared" si="303"/>
        <v/>
      </c>
      <c r="CP31" s="628" t="str">
        <f t="shared" si="303"/>
        <v/>
      </c>
      <c r="CQ31" s="628" t="str">
        <f t="shared" si="303"/>
        <v/>
      </c>
      <c r="CR31" s="628" t="str">
        <f t="shared" si="303"/>
        <v/>
      </c>
      <c r="CS31" s="628" t="str">
        <f t="shared" si="303"/>
        <v/>
      </c>
      <c r="CT31" s="628" t="str">
        <f t="shared" si="303"/>
        <v/>
      </c>
      <c r="CU31" s="628" t="str">
        <f t="shared" si="303"/>
        <v/>
      </c>
      <c r="CV31" s="628" t="str">
        <f t="shared" si="303"/>
        <v/>
      </c>
      <c r="CW31" s="628" t="str">
        <f t="shared" si="303"/>
        <v/>
      </c>
      <c r="CX31" s="628" t="str">
        <f t="shared" si="303"/>
        <v/>
      </c>
      <c r="CY31" s="628" t="str">
        <f t="shared" si="303"/>
        <v/>
      </c>
      <c r="CZ31" s="628" t="str">
        <f t="shared" si="303"/>
        <v/>
      </c>
      <c r="DA31" s="629" t="str">
        <f t="shared" si="303"/>
        <v/>
      </c>
      <c r="DB31" s="642"/>
      <c r="DC31" s="649">
        <f t="shared" si="262"/>
        <v>39</v>
      </c>
      <c r="DD31" s="668">
        <f t="shared" si="304"/>
        <v>0</v>
      </c>
      <c r="DE31" s="668">
        <f t="shared" si="304"/>
        <v>0</v>
      </c>
      <c r="DF31" s="668">
        <f t="shared" si="304"/>
        <v>0</v>
      </c>
      <c r="DG31" s="668">
        <f t="shared" si="304"/>
        <v>0</v>
      </c>
      <c r="DH31" s="668">
        <f t="shared" si="304"/>
        <v>0</v>
      </c>
      <c r="DI31" s="668">
        <f t="shared" si="304"/>
        <v>0</v>
      </c>
      <c r="DJ31" s="668">
        <f t="shared" si="304"/>
        <v>0</v>
      </c>
      <c r="DK31" s="668">
        <f t="shared" si="304"/>
        <v>0</v>
      </c>
      <c r="DL31" s="668">
        <f t="shared" si="304"/>
        <v>0</v>
      </c>
      <c r="DM31" s="668">
        <f t="shared" si="304"/>
        <v>0</v>
      </c>
      <c r="DN31" s="668">
        <f t="shared" si="305"/>
        <v>0</v>
      </c>
      <c r="DO31" s="668">
        <f t="shared" si="305"/>
        <v>0</v>
      </c>
      <c r="DP31" s="668">
        <f t="shared" si="305"/>
        <v>0</v>
      </c>
      <c r="DQ31" s="668">
        <f t="shared" si="305"/>
        <v>0</v>
      </c>
      <c r="DR31" s="668">
        <f t="shared" si="305"/>
        <v>0</v>
      </c>
      <c r="DS31" s="668">
        <f t="shared" si="305"/>
        <v>0</v>
      </c>
      <c r="DT31" s="668">
        <f t="shared" si="305"/>
        <v>0</v>
      </c>
      <c r="DU31" s="668">
        <f t="shared" si="305"/>
        <v>0</v>
      </c>
      <c r="DV31" s="668">
        <f t="shared" si="305"/>
        <v>0</v>
      </c>
      <c r="DW31" s="668">
        <f t="shared" si="305"/>
        <v>0</v>
      </c>
      <c r="DX31" s="668">
        <f t="shared" si="306"/>
        <v>0</v>
      </c>
      <c r="DY31" s="668">
        <f t="shared" si="306"/>
        <v>0</v>
      </c>
      <c r="DZ31" s="668">
        <f t="shared" si="306"/>
        <v>0</v>
      </c>
      <c r="EA31" s="668">
        <f t="shared" si="306"/>
        <v>0</v>
      </c>
      <c r="EB31" s="668">
        <f t="shared" si="306"/>
        <v>0</v>
      </c>
      <c r="EC31" s="668">
        <f t="shared" si="306"/>
        <v>0</v>
      </c>
      <c r="ED31" s="668">
        <f t="shared" si="306"/>
        <v>0</v>
      </c>
      <c r="EE31" s="668">
        <f t="shared" si="306"/>
        <v>0</v>
      </c>
      <c r="EF31" s="668">
        <f t="shared" si="306"/>
        <v>0</v>
      </c>
      <c r="EG31" s="668">
        <f t="shared" si="306"/>
        <v>0</v>
      </c>
      <c r="EH31" s="668">
        <f t="shared" si="307"/>
        <v>0</v>
      </c>
      <c r="EI31" s="668">
        <f t="shared" si="307"/>
        <v>0</v>
      </c>
      <c r="EJ31" s="668">
        <f t="shared" si="307"/>
        <v>0</v>
      </c>
      <c r="EK31" s="668">
        <f t="shared" si="307"/>
        <v>0</v>
      </c>
      <c r="EL31" s="668">
        <f t="shared" si="307"/>
        <v>0</v>
      </c>
      <c r="EM31" s="668">
        <f t="shared" si="307"/>
        <v>0</v>
      </c>
      <c r="EN31" s="668">
        <f t="shared" si="307"/>
        <v>0</v>
      </c>
      <c r="EO31" s="668">
        <f t="shared" si="307"/>
        <v>0</v>
      </c>
      <c r="EP31" s="668">
        <f t="shared" si="307"/>
        <v>0</v>
      </c>
      <c r="EQ31" s="668">
        <f t="shared" si="307"/>
        <v>0</v>
      </c>
      <c r="ER31" s="668">
        <f t="shared" si="308"/>
        <v>0</v>
      </c>
      <c r="ES31" s="668">
        <f t="shared" si="308"/>
        <v>0</v>
      </c>
      <c r="ET31" s="668">
        <f t="shared" si="308"/>
        <v>0</v>
      </c>
      <c r="EU31" s="668">
        <f t="shared" si="308"/>
        <v>0</v>
      </c>
      <c r="EV31" s="668">
        <f t="shared" si="308"/>
        <v>0</v>
      </c>
      <c r="EW31" s="668">
        <f t="shared" si="308"/>
        <v>0</v>
      </c>
      <c r="EX31" s="668">
        <f t="shared" si="308"/>
        <v>0</v>
      </c>
      <c r="EY31" s="668">
        <f t="shared" si="308"/>
        <v>0</v>
      </c>
      <c r="EZ31" s="668">
        <f t="shared" si="308"/>
        <v>0</v>
      </c>
      <c r="FA31" s="668">
        <f t="shared" si="308"/>
        <v>0</v>
      </c>
      <c r="FB31" s="668">
        <f t="shared" si="309"/>
        <v>0</v>
      </c>
      <c r="FC31" s="668">
        <f t="shared" si="309"/>
        <v>0</v>
      </c>
      <c r="FD31" s="668">
        <f t="shared" si="309"/>
        <v>0</v>
      </c>
      <c r="FE31" s="668">
        <f t="shared" si="309"/>
        <v>0</v>
      </c>
      <c r="FF31" s="668">
        <f t="shared" si="309"/>
        <v>0</v>
      </c>
      <c r="FG31" s="668">
        <f t="shared" si="309"/>
        <v>0</v>
      </c>
      <c r="FH31" s="668">
        <f t="shared" si="309"/>
        <v>0</v>
      </c>
      <c r="FI31" s="668">
        <f t="shared" si="309"/>
        <v>0</v>
      </c>
      <c r="FJ31" s="668">
        <f t="shared" si="309"/>
        <v>0</v>
      </c>
      <c r="FK31" s="668">
        <f t="shared" si="309"/>
        <v>0</v>
      </c>
      <c r="FL31" s="668">
        <f t="shared" si="310"/>
        <v>0</v>
      </c>
      <c r="FM31" s="668">
        <f t="shared" si="310"/>
        <v>0</v>
      </c>
      <c r="FN31" s="668">
        <f t="shared" si="310"/>
        <v>0</v>
      </c>
      <c r="FO31" s="668" t="str">
        <f t="shared" si="310"/>
        <v/>
      </c>
      <c r="FP31" s="668" t="str">
        <f t="shared" si="310"/>
        <v/>
      </c>
      <c r="FQ31" s="668" t="str">
        <f t="shared" si="310"/>
        <v/>
      </c>
      <c r="FR31" s="668" t="str">
        <f t="shared" si="310"/>
        <v/>
      </c>
      <c r="FS31" s="668" t="str">
        <f t="shared" si="310"/>
        <v/>
      </c>
      <c r="FT31" s="668" t="str">
        <f t="shared" si="310"/>
        <v/>
      </c>
      <c r="FU31" s="668" t="str">
        <f t="shared" si="310"/>
        <v/>
      </c>
      <c r="FV31" s="668" t="str">
        <f t="shared" si="311"/>
        <v/>
      </c>
      <c r="FW31" s="668" t="str">
        <f t="shared" si="311"/>
        <v/>
      </c>
      <c r="FX31" s="668" t="str">
        <f t="shared" si="311"/>
        <v/>
      </c>
      <c r="FY31" s="668" t="str">
        <f t="shared" si="311"/>
        <v/>
      </c>
      <c r="FZ31" s="668" t="str">
        <f t="shared" si="311"/>
        <v/>
      </c>
      <c r="GA31" s="668" t="str">
        <f t="shared" si="311"/>
        <v/>
      </c>
      <c r="GB31" s="668" t="str">
        <f t="shared" si="311"/>
        <v/>
      </c>
      <c r="GC31" s="668" t="str">
        <f t="shared" si="311"/>
        <v/>
      </c>
      <c r="GD31" s="668" t="str">
        <f t="shared" si="311"/>
        <v/>
      </c>
      <c r="GE31" s="668" t="str">
        <f t="shared" si="311"/>
        <v/>
      </c>
      <c r="GF31" s="669" t="str">
        <f t="shared" si="311"/>
        <v/>
      </c>
      <c r="GG31" s="626"/>
      <c r="GH31" s="649">
        <f t="shared" si="263"/>
        <v>39</v>
      </c>
      <c r="GI31" s="682">
        <f t="shared" ca="1" si="158"/>
        <v>0</v>
      </c>
      <c r="GJ31" s="682">
        <f t="shared" ca="1" si="159"/>
        <v>0</v>
      </c>
      <c r="GK31" s="682">
        <f t="shared" ca="1" si="160"/>
        <v>0</v>
      </c>
      <c r="GL31" s="682">
        <f t="shared" ca="1" si="161"/>
        <v>0</v>
      </c>
      <c r="GM31" s="682">
        <f t="shared" ca="1" si="162"/>
        <v>0</v>
      </c>
      <c r="GN31" s="682">
        <f t="shared" ca="1" si="163"/>
        <v>0</v>
      </c>
      <c r="GO31" s="682">
        <f t="shared" ca="1" si="164"/>
        <v>0</v>
      </c>
      <c r="GP31" s="682">
        <f t="shared" ca="1" si="165"/>
        <v>0</v>
      </c>
      <c r="GQ31" s="682">
        <f t="shared" ca="1" si="166"/>
        <v>0</v>
      </c>
      <c r="GR31" s="682">
        <f t="shared" ca="1" si="167"/>
        <v>0</v>
      </c>
      <c r="GS31" s="682">
        <f t="shared" ca="1" si="168"/>
        <v>0</v>
      </c>
      <c r="GT31" s="682">
        <f t="shared" ca="1" si="169"/>
        <v>0</v>
      </c>
      <c r="GU31" s="682">
        <f t="shared" ca="1" si="170"/>
        <v>0</v>
      </c>
      <c r="GV31" s="682">
        <f t="shared" ca="1" si="171"/>
        <v>0</v>
      </c>
      <c r="GW31" s="682">
        <f t="shared" ca="1" si="172"/>
        <v>0</v>
      </c>
      <c r="GX31" s="682">
        <f t="shared" ca="1" si="173"/>
        <v>0</v>
      </c>
      <c r="GY31" s="682">
        <f t="shared" ca="1" si="174"/>
        <v>0</v>
      </c>
      <c r="GZ31" s="682">
        <f t="shared" ca="1" si="175"/>
        <v>0</v>
      </c>
      <c r="HA31" s="682">
        <f t="shared" ca="1" si="176"/>
        <v>0</v>
      </c>
      <c r="HB31" s="682">
        <f t="shared" ca="1" si="177"/>
        <v>0</v>
      </c>
      <c r="HC31" s="682">
        <f t="shared" ca="1" si="178"/>
        <v>0</v>
      </c>
      <c r="HD31" s="682">
        <f t="shared" ca="1" si="179"/>
        <v>0</v>
      </c>
      <c r="HE31" s="682">
        <f t="shared" ca="1" si="180"/>
        <v>0</v>
      </c>
      <c r="HF31" s="682">
        <f t="shared" ca="1" si="181"/>
        <v>0</v>
      </c>
      <c r="HG31" s="682">
        <f t="shared" ca="1" si="182"/>
        <v>0</v>
      </c>
      <c r="HH31" s="682">
        <f t="shared" ca="1" si="183"/>
        <v>0</v>
      </c>
      <c r="HI31" s="682">
        <f t="shared" ca="1" si="184"/>
        <v>0</v>
      </c>
      <c r="HJ31" s="682">
        <f t="shared" ca="1" si="185"/>
        <v>0</v>
      </c>
      <c r="HK31" s="682">
        <f t="shared" ca="1" si="186"/>
        <v>0</v>
      </c>
      <c r="HL31" s="682">
        <f t="shared" ca="1" si="187"/>
        <v>0</v>
      </c>
      <c r="HM31" s="682">
        <f t="shared" ca="1" si="188"/>
        <v>0</v>
      </c>
      <c r="HN31" s="682">
        <f t="shared" ca="1" si="189"/>
        <v>0</v>
      </c>
      <c r="HO31" s="682">
        <f t="shared" ca="1" si="190"/>
        <v>0</v>
      </c>
      <c r="HP31" s="682">
        <f t="shared" ca="1" si="191"/>
        <v>0</v>
      </c>
      <c r="HQ31" s="682">
        <f t="shared" ca="1" si="192"/>
        <v>0</v>
      </c>
      <c r="HR31" s="682">
        <f t="shared" ca="1" si="193"/>
        <v>0</v>
      </c>
      <c r="HS31" s="682">
        <f t="shared" ca="1" si="194"/>
        <v>0</v>
      </c>
      <c r="HT31" s="682">
        <f t="shared" ca="1" si="195"/>
        <v>0</v>
      </c>
      <c r="HU31" s="682">
        <f t="shared" ca="1" si="196"/>
        <v>0</v>
      </c>
      <c r="HV31" s="682" t="e">
        <f t="shared" ca="1" si="197"/>
        <v>#DIV/0!</v>
      </c>
      <c r="HW31" s="682" t="e">
        <f t="shared" ca="1" si="198"/>
        <v>#DIV/0!</v>
      </c>
      <c r="HX31" s="682" t="e">
        <f t="shared" ca="1" si="199"/>
        <v>#DIV/0!</v>
      </c>
      <c r="HY31" s="682" t="e">
        <f t="shared" ca="1" si="200"/>
        <v>#DIV/0!</v>
      </c>
      <c r="HZ31" s="682" t="e">
        <f t="shared" ca="1" si="201"/>
        <v>#DIV/0!</v>
      </c>
      <c r="IA31" s="682" t="e">
        <f t="shared" ca="1" si="202"/>
        <v>#DIV/0!</v>
      </c>
      <c r="IB31" s="682" t="e">
        <f t="shared" ca="1" si="203"/>
        <v>#DIV/0!</v>
      </c>
      <c r="IC31" s="682" t="e">
        <f t="shared" ca="1" si="204"/>
        <v>#DIV/0!</v>
      </c>
      <c r="ID31" s="682" t="e">
        <f t="shared" ca="1" si="205"/>
        <v>#DIV/0!</v>
      </c>
      <c r="IE31" s="682" t="e">
        <f t="shared" ca="1" si="206"/>
        <v>#DIV/0!</v>
      </c>
      <c r="IF31" s="682" t="e">
        <f t="shared" ca="1" si="207"/>
        <v>#DIV/0!</v>
      </c>
      <c r="IG31" s="682" t="e">
        <f t="shared" ca="1" si="208"/>
        <v>#DIV/0!</v>
      </c>
      <c r="IH31" s="682" t="e">
        <f t="shared" ca="1" si="209"/>
        <v>#DIV/0!</v>
      </c>
      <c r="II31" s="682" t="e">
        <f t="shared" ca="1" si="210"/>
        <v>#DIV/0!</v>
      </c>
      <c r="IJ31" s="682" t="e">
        <f t="shared" ca="1" si="211"/>
        <v>#DIV/0!</v>
      </c>
      <c r="IK31" s="662" t="e">
        <f t="shared" ca="1" si="212"/>
        <v>#DIV/0!</v>
      </c>
      <c r="IL31" s="662" t="e">
        <f t="shared" ca="1" si="213"/>
        <v>#DIV/0!</v>
      </c>
      <c r="IM31" s="662" t="e">
        <f t="shared" ca="1" si="214"/>
        <v>#DIV/0!</v>
      </c>
      <c r="IN31" s="662" t="e">
        <f t="shared" ca="1" si="215"/>
        <v>#DIV/0!</v>
      </c>
      <c r="IO31" s="662" t="e">
        <f t="shared" ca="1" si="216"/>
        <v>#DIV/0!</v>
      </c>
      <c r="IP31" s="662" t="e">
        <f t="shared" ca="1" si="217"/>
        <v>#DIV/0!</v>
      </c>
      <c r="IQ31" s="662" t="e">
        <f t="shared" ca="1" si="218"/>
        <v>#DIV/0!</v>
      </c>
      <c r="IR31" s="662" t="e">
        <f t="shared" ca="1" si="219"/>
        <v>#DIV/0!</v>
      </c>
      <c r="IS31" s="662" t="e">
        <f t="shared" ca="1" si="220"/>
        <v>#DIV/0!</v>
      </c>
      <c r="IT31" s="662" t="str">
        <f t="shared" ca="1" si="221"/>
        <v/>
      </c>
      <c r="IU31" s="662" t="str">
        <f t="shared" ca="1" si="222"/>
        <v/>
      </c>
      <c r="IV31" s="662" t="str">
        <f t="shared" ca="1" si="223"/>
        <v/>
      </c>
      <c r="IW31" s="662" t="str">
        <f t="shared" ca="1" si="224"/>
        <v/>
      </c>
      <c r="IX31" s="662" t="str">
        <f t="shared" ca="1" si="225"/>
        <v/>
      </c>
      <c r="IY31" s="662" t="str">
        <f t="shared" ca="1" si="226"/>
        <v/>
      </c>
      <c r="IZ31" s="662" t="str">
        <f t="shared" ca="1" si="227"/>
        <v/>
      </c>
      <c r="JA31" s="662" t="str">
        <f t="shared" ca="1" si="228"/>
        <v/>
      </c>
      <c r="JB31" s="662" t="str">
        <f t="shared" ca="1" si="229"/>
        <v/>
      </c>
      <c r="JC31" s="662" t="str">
        <f t="shared" ca="1" si="230"/>
        <v/>
      </c>
      <c r="JD31" s="662" t="str">
        <f t="shared" ca="1" si="231"/>
        <v/>
      </c>
      <c r="JE31" s="662" t="str">
        <f t="shared" ca="1" si="232"/>
        <v/>
      </c>
      <c r="JF31" s="662" t="str">
        <f t="shared" ca="1" si="233"/>
        <v/>
      </c>
      <c r="JG31" s="662" t="str">
        <f t="shared" ca="1" si="234"/>
        <v/>
      </c>
      <c r="JH31" s="662" t="str">
        <f t="shared" ca="1" si="235"/>
        <v/>
      </c>
      <c r="JI31" s="662" t="str">
        <f t="shared" ca="1" si="236"/>
        <v/>
      </c>
      <c r="JJ31" s="662" t="str">
        <f t="shared" ca="1" si="237"/>
        <v/>
      </c>
      <c r="JK31" s="663" t="str">
        <f t="shared" ca="1" si="238"/>
        <v/>
      </c>
      <c r="JL31" s="626"/>
      <c r="JM31" s="649">
        <f t="shared" si="264"/>
        <v>39</v>
      </c>
      <c r="JN31" s="635">
        <f t="shared" si="312"/>
        <v>0</v>
      </c>
      <c r="JO31" s="635">
        <f t="shared" si="312"/>
        <v>0</v>
      </c>
      <c r="JP31" s="635">
        <f t="shared" si="312"/>
        <v>0</v>
      </c>
      <c r="JQ31" s="635">
        <f t="shared" si="312"/>
        <v>0</v>
      </c>
      <c r="JR31" s="635">
        <f t="shared" si="312"/>
        <v>0</v>
      </c>
      <c r="JS31" s="635">
        <f t="shared" si="312"/>
        <v>0</v>
      </c>
      <c r="JT31" s="635">
        <f t="shared" si="312"/>
        <v>0</v>
      </c>
      <c r="JU31" s="635">
        <f t="shared" si="312"/>
        <v>0</v>
      </c>
      <c r="JV31" s="635">
        <f t="shared" si="312"/>
        <v>0</v>
      </c>
      <c r="JW31" s="635">
        <f t="shared" si="312"/>
        <v>0</v>
      </c>
      <c r="JX31" s="635">
        <f t="shared" si="313"/>
        <v>0</v>
      </c>
      <c r="JY31" s="635">
        <f t="shared" si="313"/>
        <v>0</v>
      </c>
      <c r="JZ31" s="635">
        <f t="shared" si="313"/>
        <v>0</v>
      </c>
      <c r="KA31" s="635">
        <f t="shared" si="313"/>
        <v>0</v>
      </c>
      <c r="KB31" s="635">
        <f t="shared" si="313"/>
        <v>0</v>
      </c>
      <c r="KC31" s="635">
        <f t="shared" si="313"/>
        <v>0</v>
      </c>
      <c r="KD31" s="635">
        <f t="shared" si="313"/>
        <v>0</v>
      </c>
      <c r="KE31" s="635">
        <f t="shared" si="313"/>
        <v>0</v>
      </c>
      <c r="KF31" s="635">
        <f t="shared" si="313"/>
        <v>0</v>
      </c>
      <c r="KG31" s="635">
        <f t="shared" si="313"/>
        <v>0</v>
      </c>
      <c r="KH31" s="635">
        <f t="shared" si="314"/>
        <v>0</v>
      </c>
      <c r="KI31" s="635">
        <f t="shared" si="314"/>
        <v>0</v>
      </c>
      <c r="KJ31" s="635">
        <f t="shared" si="314"/>
        <v>0</v>
      </c>
      <c r="KK31" s="635">
        <f t="shared" si="314"/>
        <v>0</v>
      </c>
      <c r="KL31" s="635">
        <f t="shared" si="314"/>
        <v>0</v>
      </c>
      <c r="KM31" s="635">
        <f t="shared" si="314"/>
        <v>0</v>
      </c>
      <c r="KN31" s="635">
        <f t="shared" si="314"/>
        <v>0</v>
      </c>
      <c r="KO31" s="635">
        <f t="shared" si="314"/>
        <v>0</v>
      </c>
      <c r="KP31" s="635">
        <f t="shared" si="314"/>
        <v>0</v>
      </c>
      <c r="KQ31" s="635">
        <f t="shared" si="314"/>
        <v>0</v>
      </c>
      <c r="KR31" s="635">
        <f t="shared" si="315"/>
        <v>0</v>
      </c>
      <c r="KS31" s="635">
        <f t="shared" si="315"/>
        <v>0</v>
      </c>
      <c r="KT31" s="635">
        <f t="shared" si="315"/>
        <v>0</v>
      </c>
      <c r="KU31" s="635">
        <f t="shared" si="315"/>
        <v>0</v>
      </c>
      <c r="KV31" s="635">
        <f t="shared" si="315"/>
        <v>0</v>
      </c>
      <c r="KW31" s="635">
        <f t="shared" si="315"/>
        <v>0</v>
      </c>
      <c r="KX31" s="635">
        <f t="shared" si="315"/>
        <v>0</v>
      </c>
      <c r="KY31" s="635">
        <f t="shared" si="315"/>
        <v>0</v>
      </c>
      <c r="KZ31" s="635">
        <f t="shared" si="315"/>
        <v>0</v>
      </c>
      <c r="LA31" s="635" t="e">
        <f t="shared" si="315"/>
        <v>#DIV/0!</v>
      </c>
      <c r="LB31" s="635" t="e">
        <f t="shared" si="316"/>
        <v>#DIV/0!</v>
      </c>
      <c r="LC31" s="635" t="e">
        <f t="shared" si="316"/>
        <v>#DIV/0!</v>
      </c>
      <c r="LD31" s="635" t="e">
        <f t="shared" si="316"/>
        <v>#DIV/0!</v>
      </c>
      <c r="LE31" s="635" t="e">
        <f t="shared" si="316"/>
        <v>#DIV/0!</v>
      </c>
      <c r="LF31" s="635" t="e">
        <f t="shared" si="316"/>
        <v>#DIV/0!</v>
      </c>
      <c r="LG31" s="635" t="e">
        <f t="shared" si="316"/>
        <v>#DIV/0!</v>
      </c>
      <c r="LH31" s="635" t="e">
        <f t="shared" si="316"/>
        <v>#DIV/0!</v>
      </c>
      <c r="LI31" s="635" t="e">
        <f t="shared" si="316"/>
        <v>#DIV/0!</v>
      </c>
      <c r="LJ31" s="635" t="e">
        <f t="shared" si="316"/>
        <v>#DIV/0!</v>
      </c>
      <c r="LK31" s="635" t="e">
        <f t="shared" si="316"/>
        <v>#DIV/0!</v>
      </c>
      <c r="LL31" s="635" t="e">
        <f t="shared" si="317"/>
        <v>#DIV/0!</v>
      </c>
      <c r="LM31" s="635" t="e">
        <f t="shared" si="317"/>
        <v>#DIV/0!</v>
      </c>
      <c r="LN31" s="635" t="e">
        <f t="shared" si="317"/>
        <v>#DIV/0!</v>
      </c>
      <c r="LO31" s="635" t="e">
        <f t="shared" si="317"/>
        <v>#DIV/0!</v>
      </c>
      <c r="LP31" s="635" t="e">
        <f t="shared" si="317"/>
        <v>#DIV/0!</v>
      </c>
      <c r="LQ31" s="635" t="e">
        <f t="shared" si="317"/>
        <v>#DIV/0!</v>
      </c>
      <c r="LR31" s="635" t="e">
        <f t="shared" si="317"/>
        <v>#DIV/0!</v>
      </c>
      <c r="LS31" s="635" t="e">
        <f t="shared" si="317"/>
        <v>#DIV/0!</v>
      </c>
      <c r="LT31" s="635" t="e">
        <f t="shared" si="317"/>
        <v>#DIV/0!</v>
      </c>
      <c r="LU31" s="635" t="e">
        <f t="shared" si="317"/>
        <v>#DIV/0!</v>
      </c>
      <c r="LV31" s="635" t="e">
        <f t="shared" si="318"/>
        <v>#DIV/0!</v>
      </c>
      <c r="LW31" s="635" t="e">
        <f t="shared" si="318"/>
        <v>#DIV/0!</v>
      </c>
      <c r="LX31" s="635" t="e">
        <f t="shared" si="318"/>
        <v>#DIV/0!</v>
      </c>
      <c r="LY31" s="635" t="str">
        <f t="shared" si="318"/>
        <v/>
      </c>
      <c r="LZ31" s="635" t="str">
        <f t="shared" si="318"/>
        <v/>
      </c>
      <c r="MA31" s="635" t="str">
        <f t="shared" si="318"/>
        <v/>
      </c>
      <c r="MB31" s="635" t="str">
        <f t="shared" si="318"/>
        <v/>
      </c>
      <c r="MC31" s="635" t="str">
        <f t="shared" si="318"/>
        <v/>
      </c>
      <c r="MD31" s="635" t="str">
        <f t="shared" si="318"/>
        <v/>
      </c>
      <c r="ME31" s="635" t="str">
        <f t="shared" si="318"/>
        <v/>
      </c>
      <c r="MF31" s="635" t="str">
        <f t="shared" si="319"/>
        <v/>
      </c>
      <c r="MG31" s="635" t="str">
        <f t="shared" si="319"/>
        <v/>
      </c>
      <c r="MH31" s="635" t="str">
        <f t="shared" si="319"/>
        <v/>
      </c>
      <c r="MI31" s="635" t="str">
        <f t="shared" si="319"/>
        <v/>
      </c>
      <c r="MJ31" s="635" t="str">
        <f t="shared" si="319"/>
        <v/>
      </c>
      <c r="MK31" s="635" t="str">
        <f t="shared" si="319"/>
        <v/>
      </c>
      <c r="ML31" s="635" t="str">
        <f t="shared" si="319"/>
        <v/>
      </c>
      <c r="MM31" s="635" t="str">
        <f t="shared" si="319"/>
        <v/>
      </c>
      <c r="MN31" s="635" t="str">
        <f t="shared" si="319"/>
        <v/>
      </c>
      <c r="MO31" s="635" t="str">
        <f t="shared" si="319"/>
        <v/>
      </c>
      <c r="MP31" s="636" t="str">
        <f t="shared" si="319"/>
        <v/>
      </c>
      <c r="MQ31" s="626"/>
      <c r="MR31" s="565">
        <f t="shared" si="269"/>
        <v>24</v>
      </c>
      <c r="MS31" s="622" t="e">
        <f ca="1">+SUMPRODUCT(OFFSET(MU31,0,$MR31):OFFSET(MU31,MU31-1,$MR31),OFFSET($O31,0,0):OFFSET($O31,MU31-1,0))</f>
        <v>#DIV/0!</v>
      </c>
      <c r="MU31" s="568">
        <f t="shared" si="265"/>
        <v>39</v>
      </c>
      <c r="MV31" s="691" t="e">
        <f t="shared" ca="1" si="320"/>
        <v>#DIV/0!</v>
      </c>
      <c r="MW31" s="691" t="e">
        <f t="shared" ca="1" si="320"/>
        <v>#DIV/0!</v>
      </c>
      <c r="MX31" s="691" t="e">
        <f t="shared" ca="1" si="320"/>
        <v>#DIV/0!</v>
      </c>
      <c r="MY31" s="691" t="e">
        <f t="shared" ca="1" si="320"/>
        <v>#DIV/0!</v>
      </c>
      <c r="MZ31" s="691" t="e">
        <f t="shared" ca="1" si="320"/>
        <v>#DIV/0!</v>
      </c>
      <c r="NA31" s="691" t="e">
        <f t="shared" ca="1" si="320"/>
        <v>#DIV/0!</v>
      </c>
      <c r="NB31" s="691" t="e">
        <f t="shared" ca="1" si="320"/>
        <v>#DIV/0!</v>
      </c>
      <c r="NC31" s="691" t="e">
        <f t="shared" ca="1" si="320"/>
        <v>#DIV/0!</v>
      </c>
      <c r="ND31" s="691" t="e">
        <f t="shared" ca="1" si="320"/>
        <v>#DIV/0!</v>
      </c>
      <c r="NE31" s="691" t="e">
        <f t="shared" ca="1" si="320"/>
        <v>#DIV/0!</v>
      </c>
      <c r="NF31" s="691" t="e">
        <f t="shared" ca="1" si="321"/>
        <v>#DIV/0!</v>
      </c>
      <c r="NG31" s="691" t="e">
        <f t="shared" ca="1" si="321"/>
        <v>#DIV/0!</v>
      </c>
      <c r="NH31" s="691" t="e">
        <f t="shared" ca="1" si="321"/>
        <v>#DIV/0!</v>
      </c>
      <c r="NI31" s="691" t="e">
        <f t="shared" ca="1" si="321"/>
        <v>#DIV/0!</v>
      </c>
      <c r="NJ31" s="691" t="e">
        <f t="shared" ca="1" si="321"/>
        <v>#DIV/0!</v>
      </c>
      <c r="NK31" s="691" t="e">
        <f t="shared" ca="1" si="321"/>
        <v>#DIV/0!</v>
      </c>
      <c r="NL31" s="691" t="e">
        <f t="shared" ca="1" si="321"/>
        <v>#DIV/0!</v>
      </c>
      <c r="NM31" s="691" t="e">
        <f t="shared" ca="1" si="321"/>
        <v>#DIV/0!</v>
      </c>
      <c r="NN31" s="691" t="e">
        <f t="shared" ca="1" si="321"/>
        <v>#DIV/0!</v>
      </c>
      <c r="NO31" s="691" t="e">
        <f t="shared" ca="1" si="321"/>
        <v>#DIV/0!</v>
      </c>
      <c r="NP31" s="691" t="e">
        <f t="shared" ca="1" si="322"/>
        <v>#DIV/0!</v>
      </c>
      <c r="NQ31" s="691" t="e">
        <f t="shared" ca="1" si="322"/>
        <v>#DIV/0!</v>
      </c>
      <c r="NR31" s="691" t="e">
        <f t="shared" ca="1" si="322"/>
        <v>#DIV/0!</v>
      </c>
      <c r="NS31" s="691" t="e">
        <f t="shared" ca="1" si="322"/>
        <v>#DIV/0!</v>
      </c>
      <c r="NT31" s="691" t="str">
        <f t="shared" ca="1" si="322"/>
        <v/>
      </c>
      <c r="NU31" s="691" t="str">
        <f t="shared" ca="1" si="322"/>
        <v/>
      </c>
      <c r="NV31" s="691" t="str">
        <f t="shared" ca="1" si="322"/>
        <v/>
      </c>
      <c r="NW31" s="691" t="str">
        <f t="shared" ca="1" si="322"/>
        <v/>
      </c>
      <c r="NX31" s="691" t="str">
        <f t="shared" ca="1" si="322"/>
        <v/>
      </c>
      <c r="NY31" s="691" t="str">
        <f t="shared" ca="1" si="322"/>
        <v/>
      </c>
      <c r="NZ31" s="691" t="str">
        <f t="shared" ca="1" si="323"/>
        <v/>
      </c>
      <c r="OA31" s="691" t="str">
        <f t="shared" ca="1" si="323"/>
        <v/>
      </c>
      <c r="OB31" s="691" t="str">
        <f t="shared" ca="1" si="323"/>
        <v/>
      </c>
      <c r="OC31" s="691" t="str">
        <f t="shared" ca="1" si="323"/>
        <v/>
      </c>
      <c r="OD31" s="691" t="str">
        <f t="shared" ca="1" si="323"/>
        <v/>
      </c>
      <c r="OE31" s="691" t="str">
        <f t="shared" ca="1" si="323"/>
        <v/>
      </c>
      <c r="OF31" s="691" t="str">
        <f t="shared" ca="1" si="323"/>
        <v/>
      </c>
      <c r="OG31" s="691" t="str">
        <f t="shared" ca="1" si="323"/>
        <v/>
      </c>
      <c r="OH31" s="691" t="str">
        <f t="shared" ca="1" si="323"/>
        <v/>
      </c>
      <c r="OI31" s="691" t="str">
        <f t="shared" ca="1" si="323"/>
        <v/>
      </c>
      <c r="OJ31" s="691" t="str">
        <f t="shared" ca="1" si="324"/>
        <v/>
      </c>
      <c r="OK31" s="691" t="str">
        <f t="shared" ca="1" si="324"/>
        <v/>
      </c>
      <c r="OL31" s="691" t="str">
        <f t="shared" ca="1" si="324"/>
        <v/>
      </c>
      <c r="OM31" s="691" t="str">
        <f t="shared" ca="1" si="324"/>
        <v/>
      </c>
      <c r="ON31" s="691" t="str">
        <f t="shared" ca="1" si="324"/>
        <v/>
      </c>
      <c r="OO31" s="691" t="str">
        <f t="shared" ca="1" si="324"/>
        <v/>
      </c>
      <c r="OP31" s="691" t="str">
        <f t="shared" ca="1" si="324"/>
        <v/>
      </c>
      <c r="OQ31" s="691" t="str">
        <f t="shared" ca="1" si="324"/>
        <v/>
      </c>
      <c r="OR31" s="691" t="str">
        <f t="shared" ca="1" si="324"/>
        <v/>
      </c>
      <c r="OS31" s="691" t="str">
        <f t="shared" ca="1" si="324"/>
        <v/>
      </c>
      <c r="OT31" s="691" t="str">
        <f t="shared" ca="1" si="325"/>
        <v/>
      </c>
      <c r="OU31" s="691" t="str">
        <f t="shared" ca="1" si="325"/>
        <v/>
      </c>
      <c r="OV31" s="691" t="str">
        <f t="shared" ca="1" si="325"/>
        <v/>
      </c>
      <c r="OW31" s="691" t="str">
        <f t="shared" ca="1" si="325"/>
        <v/>
      </c>
      <c r="OX31" s="691" t="str">
        <f t="shared" ca="1" si="325"/>
        <v/>
      </c>
      <c r="OY31" s="691" t="str">
        <f t="shared" ca="1" si="325"/>
        <v/>
      </c>
      <c r="OZ31" s="691" t="str">
        <f t="shared" ca="1" si="325"/>
        <v/>
      </c>
      <c r="PA31" s="691" t="str">
        <f t="shared" ca="1" si="325"/>
        <v/>
      </c>
      <c r="PB31" s="691" t="str">
        <f t="shared" ca="1" si="325"/>
        <v/>
      </c>
      <c r="PC31" s="691" t="str">
        <f t="shared" ca="1" si="325"/>
        <v/>
      </c>
      <c r="PD31" s="691" t="str">
        <f t="shared" ca="1" si="326"/>
        <v/>
      </c>
      <c r="PE31" s="691" t="str">
        <f t="shared" ca="1" si="326"/>
        <v/>
      </c>
      <c r="PF31" s="691" t="str">
        <f t="shared" ca="1" si="326"/>
        <v/>
      </c>
      <c r="PG31" s="691" t="e">
        <f t="shared" ca="1" si="326"/>
        <v>#VALUE!</v>
      </c>
      <c r="PH31" s="691" t="e">
        <f t="shared" ca="1" si="326"/>
        <v>#VALUE!</v>
      </c>
      <c r="PI31" s="691" t="e">
        <f t="shared" ca="1" si="326"/>
        <v>#VALUE!</v>
      </c>
      <c r="PJ31" s="691" t="e">
        <f t="shared" ca="1" si="326"/>
        <v>#VALUE!</v>
      </c>
      <c r="PK31" s="691" t="e">
        <f t="shared" ca="1" si="326"/>
        <v>#VALUE!</v>
      </c>
      <c r="PL31" s="691" t="e">
        <f t="shared" ca="1" si="326"/>
        <v>#VALUE!</v>
      </c>
      <c r="PM31" s="691" t="e">
        <f t="shared" ca="1" si="326"/>
        <v>#VALUE!</v>
      </c>
      <c r="PN31" s="691" t="e">
        <f t="shared" ca="1" si="327"/>
        <v>#VALUE!</v>
      </c>
      <c r="PO31" s="691" t="e">
        <f t="shared" ca="1" si="327"/>
        <v>#VALUE!</v>
      </c>
      <c r="PP31" s="691" t="e">
        <f t="shared" ca="1" si="327"/>
        <v>#VALUE!</v>
      </c>
      <c r="PQ31" s="691" t="e">
        <f t="shared" ca="1" si="327"/>
        <v>#VALUE!</v>
      </c>
      <c r="PR31" s="691" t="e">
        <f t="shared" ca="1" si="327"/>
        <v>#VALUE!</v>
      </c>
      <c r="PS31" s="691" t="e">
        <f t="shared" ca="1" si="327"/>
        <v>#VALUE!</v>
      </c>
      <c r="PT31" s="691" t="e">
        <f t="shared" ca="1" si="327"/>
        <v>#VALUE!</v>
      </c>
      <c r="PU31" s="691" t="e">
        <f t="shared" ca="1" si="327"/>
        <v>#VALUE!</v>
      </c>
      <c r="PV31" s="691" t="e">
        <f t="shared" ca="1" si="327"/>
        <v>#VALUE!</v>
      </c>
      <c r="PW31" s="691" t="e">
        <f t="shared" ca="1" si="327"/>
        <v>#VALUE!</v>
      </c>
      <c r="PX31" s="691" t="e">
        <f t="shared" ca="1" si="327"/>
        <v>#VALUE!</v>
      </c>
      <c r="PY31" s="690"/>
      <c r="PZ31" s="690"/>
      <c r="QA31" s="690"/>
      <c r="QB31" s="690"/>
      <c r="QC31" s="690"/>
      <c r="QD31" s="690"/>
      <c r="QE31" s="690"/>
      <c r="QF31" s="690"/>
      <c r="QG31" s="575"/>
      <c r="QH31" s="575"/>
      <c r="QI31" s="575"/>
      <c r="QJ31" s="575"/>
      <c r="QK31" s="575"/>
      <c r="QL31" s="575"/>
      <c r="QM31" s="575"/>
      <c r="QN31" s="575"/>
      <c r="QO31" s="575"/>
      <c r="QP31" s="575"/>
      <c r="QQ31" s="575"/>
    </row>
    <row r="32" spans="1:459">
      <c r="A32" s="632">
        <f t="shared" si="266"/>
        <v>25</v>
      </c>
      <c r="B32" s="633">
        <f>+'User Entries'!G102</f>
        <v>0</v>
      </c>
      <c r="C32" s="633">
        <f t="shared" si="267"/>
        <v>0</v>
      </c>
      <c r="D32" s="759" t="e">
        <f>SUM($E$8:E32)</f>
        <v>#DIV/0!</v>
      </c>
      <c r="E32" s="759" t="e">
        <f t="shared" si="145"/>
        <v>#DIV/0!</v>
      </c>
      <c r="F32" s="627"/>
      <c r="G32" s="765"/>
      <c r="H32" s="622">
        <f t="shared" si="270"/>
        <v>38</v>
      </c>
      <c r="I32" s="632">
        <f t="shared" si="255"/>
        <v>25</v>
      </c>
      <c r="J32" s="640">
        <f>+'User Entries'!$F102</f>
        <v>0</v>
      </c>
      <c r="K32" s="640">
        <f>+'User Entries'!$J102</f>
        <v>0</v>
      </c>
      <c r="L32" s="676" t="e">
        <f t="shared" si="256"/>
        <v>#DIV/0!</v>
      </c>
      <c r="M32" s="656" t="str">
        <f>IFERROR(Summary_AttrorTotal!A42,"")</f>
        <v>2005 Q1</v>
      </c>
      <c r="N32" s="634">
        <f>+IFERROR((Summary_AttrorTotal!H42)*1000,0)</f>
        <v>1073880</v>
      </c>
      <c r="O32" s="634">
        <f>+IFERROR((Summary_AttrorTotal!S42-Summary_AttrorTotal!H42)*1000,0)</f>
        <v>0</v>
      </c>
      <c r="P32" s="634" t="e">
        <f t="shared" ca="1" si="146"/>
        <v>#DIV/0!</v>
      </c>
      <c r="Q32" s="634">
        <f>IFERROR(Summary_AttrorTotal!J42*1000,0)</f>
        <v>1073880</v>
      </c>
      <c r="R32" s="634" t="e">
        <f t="shared" ca="1" si="257"/>
        <v>#DIV/0!</v>
      </c>
      <c r="S32" s="634">
        <f>+IFERROR((Summary_AttrorTotal!S42-Summary_AttrorTotal!J42)*1000,0)</f>
        <v>0</v>
      </c>
      <c r="T32" s="634" t="e">
        <f t="shared" ca="1" si="258"/>
        <v>#DIV/0!</v>
      </c>
      <c r="U32" s="639"/>
      <c r="V32" s="634" t="e">
        <f t="shared" ca="1" si="259"/>
        <v>#DIV/0!</v>
      </c>
      <c r="W32" s="575" t="e">
        <f t="shared" ca="1" si="260"/>
        <v>#DIV/0!</v>
      </c>
      <c r="X32" s="649">
        <f t="shared" si="268"/>
        <v>38</v>
      </c>
      <c r="Y32" s="628">
        <f t="shared" si="147"/>
        <v>0</v>
      </c>
      <c r="Z32" s="628">
        <f t="shared" si="147"/>
        <v>0</v>
      </c>
      <c r="AA32" s="628">
        <f t="shared" si="328"/>
        <v>0</v>
      </c>
      <c r="AB32" s="628">
        <f t="shared" si="328"/>
        <v>0</v>
      </c>
      <c r="AC32" s="628">
        <f t="shared" si="328"/>
        <v>0</v>
      </c>
      <c r="AD32" s="628">
        <f t="shared" si="328"/>
        <v>0</v>
      </c>
      <c r="AE32" s="628">
        <f t="shared" si="328"/>
        <v>0</v>
      </c>
      <c r="AF32" s="628">
        <f t="shared" si="328"/>
        <v>0</v>
      </c>
      <c r="AG32" s="628">
        <f t="shared" si="328"/>
        <v>0</v>
      </c>
      <c r="AH32" s="628">
        <f t="shared" si="328"/>
        <v>0</v>
      </c>
      <c r="AI32" s="628">
        <f t="shared" si="328"/>
        <v>0</v>
      </c>
      <c r="AJ32" s="628">
        <f t="shared" si="328"/>
        <v>0</v>
      </c>
      <c r="AK32" s="628">
        <f t="shared" si="328"/>
        <v>0</v>
      </c>
      <c r="AL32" s="628">
        <f t="shared" si="328"/>
        <v>0</v>
      </c>
      <c r="AM32" s="628">
        <f t="shared" si="328"/>
        <v>0</v>
      </c>
      <c r="AN32" s="628">
        <f t="shared" si="328"/>
        <v>0</v>
      </c>
      <c r="AO32" s="628">
        <f t="shared" si="328"/>
        <v>0</v>
      </c>
      <c r="AP32" s="628">
        <f t="shared" si="328"/>
        <v>0</v>
      </c>
      <c r="AQ32" s="628">
        <f t="shared" si="328"/>
        <v>0</v>
      </c>
      <c r="AR32" s="628">
        <f t="shared" si="328"/>
        <v>0</v>
      </c>
      <c r="AS32" s="628">
        <f t="shared" si="328"/>
        <v>0</v>
      </c>
      <c r="AT32" s="628">
        <f t="shared" si="328"/>
        <v>0</v>
      </c>
      <c r="AU32" s="628">
        <f t="shared" si="328"/>
        <v>0</v>
      </c>
      <c r="AV32" s="628">
        <f t="shared" si="328"/>
        <v>0</v>
      </c>
      <c r="AW32" s="628">
        <f t="shared" si="328"/>
        <v>0</v>
      </c>
      <c r="AX32" s="628">
        <f t="shared" si="328"/>
        <v>0</v>
      </c>
      <c r="AY32" s="628">
        <f t="shared" si="328"/>
        <v>0</v>
      </c>
      <c r="AZ32" s="628">
        <f t="shared" si="328"/>
        <v>0</v>
      </c>
      <c r="BA32" s="628">
        <f t="shared" si="328"/>
        <v>0</v>
      </c>
      <c r="BB32" s="628">
        <f t="shared" si="328"/>
        <v>0</v>
      </c>
      <c r="BC32" s="628">
        <f t="shared" si="328"/>
        <v>0</v>
      </c>
      <c r="BD32" s="628">
        <f t="shared" si="328"/>
        <v>0</v>
      </c>
      <c r="BE32" s="628">
        <f t="shared" si="328"/>
        <v>0</v>
      </c>
      <c r="BF32" s="628">
        <f t="shared" si="328"/>
        <v>0</v>
      </c>
      <c r="BG32" s="628">
        <f t="shared" si="328"/>
        <v>0</v>
      </c>
      <c r="BH32" s="628">
        <f t="shared" si="328"/>
        <v>0</v>
      </c>
      <c r="BI32" s="628">
        <f t="shared" si="328"/>
        <v>0</v>
      </c>
      <c r="BJ32" s="628">
        <f t="shared" si="328"/>
        <v>0</v>
      </c>
      <c r="BK32" s="628">
        <f t="shared" si="328"/>
        <v>0</v>
      </c>
      <c r="BL32" s="628">
        <f t="shared" si="328"/>
        <v>0</v>
      </c>
      <c r="BM32" s="628">
        <f t="shared" si="328"/>
        <v>0</v>
      </c>
      <c r="BN32" s="628">
        <f t="shared" si="328"/>
        <v>0</v>
      </c>
      <c r="BO32" s="628">
        <f t="shared" si="328"/>
        <v>0</v>
      </c>
      <c r="BP32" s="628">
        <f t="shared" si="328"/>
        <v>0</v>
      </c>
      <c r="BQ32" s="628">
        <f t="shared" si="328"/>
        <v>0</v>
      </c>
      <c r="BR32" s="628">
        <f t="shared" si="328"/>
        <v>0</v>
      </c>
      <c r="BS32" s="628">
        <f t="shared" si="328"/>
        <v>0</v>
      </c>
      <c r="BT32" s="628">
        <f t="shared" si="328"/>
        <v>0</v>
      </c>
      <c r="BU32" s="628">
        <f t="shared" si="328"/>
        <v>0</v>
      </c>
      <c r="BV32" s="628">
        <f t="shared" si="328"/>
        <v>0</v>
      </c>
      <c r="BW32" s="628">
        <f t="shared" si="328"/>
        <v>0</v>
      </c>
      <c r="BX32" s="628">
        <f t="shared" si="328"/>
        <v>0</v>
      </c>
      <c r="BY32" s="628">
        <f t="shared" si="328"/>
        <v>0</v>
      </c>
      <c r="BZ32" s="628">
        <f t="shared" si="328"/>
        <v>0</v>
      </c>
      <c r="CA32" s="628">
        <f t="shared" si="328"/>
        <v>0</v>
      </c>
      <c r="CB32" s="628">
        <f t="shared" si="328"/>
        <v>0</v>
      </c>
      <c r="CC32" s="628">
        <f t="shared" si="328"/>
        <v>0</v>
      </c>
      <c r="CD32" s="628">
        <f t="shared" si="328"/>
        <v>0</v>
      </c>
      <c r="CE32" s="628">
        <f t="shared" si="328"/>
        <v>0</v>
      </c>
      <c r="CF32" s="628">
        <f t="shared" si="328"/>
        <v>0</v>
      </c>
      <c r="CG32" s="628">
        <f t="shared" si="328"/>
        <v>0</v>
      </c>
      <c r="CH32" s="628">
        <f t="shared" si="328"/>
        <v>0</v>
      </c>
      <c r="CI32" s="628">
        <f t="shared" si="328"/>
        <v>0</v>
      </c>
      <c r="CJ32" s="628" t="str">
        <f t="shared" si="328"/>
        <v/>
      </c>
      <c r="CK32" s="628" t="str">
        <f t="shared" si="328"/>
        <v/>
      </c>
      <c r="CL32" s="628" t="str">
        <f t="shared" ref="CL32:DA35" si="329">+IF(OR(CL$7="",$X32=""),"",IF($X32-CL$7&lt;=-1,IF(AND($X32&gt;=MATCH(100%,$D$8:$D$87,0),CL$7=$X32+1),100%,IFERROR(VLOOKUP(CL$7,$A$8:$E$87,5,FALSE)/(1-VLOOKUP($X32,$A$8:$E$87,4,FALSE)),0)),0))</f>
        <v/>
      </c>
      <c r="CM32" s="628" t="str">
        <f t="shared" si="329"/>
        <v/>
      </c>
      <c r="CN32" s="628" t="str">
        <f t="shared" si="329"/>
        <v/>
      </c>
      <c r="CO32" s="628" t="str">
        <f t="shared" si="329"/>
        <v/>
      </c>
      <c r="CP32" s="628" t="str">
        <f t="shared" si="329"/>
        <v/>
      </c>
      <c r="CQ32" s="628" t="str">
        <f t="shared" si="329"/>
        <v/>
      </c>
      <c r="CR32" s="628" t="str">
        <f t="shared" si="329"/>
        <v/>
      </c>
      <c r="CS32" s="628" t="str">
        <f t="shared" si="329"/>
        <v/>
      </c>
      <c r="CT32" s="628" t="str">
        <f t="shared" si="329"/>
        <v/>
      </c>
      <c r="CU32" s="628" t="str">
        <f t="shared" si="329"/>
        <v/>
      </c>
      <c r="CV32" s="628" t="str">
        <f t="shared" si="329"/>
        <v/>
      </c>
      <c r="CW32" s="628" t="str">
        <f t="shared" si="329"/>
        <v/>
      </c>
      <c r="CX32" s="628" t="str">
        <f t="shared" si="329"/>
        <v/>
      </c>
      <c r="CY32" s="628" t="str">
        <f t="shared" si="329"/>
        <v/>
      </c>
      <c r="CZ32" s="628" t="str">
        <f t="shared" si="329"/>
        <v/>
      </c>
      <c r="DA32" s="629" t="str">
        <f t="shared" si="329"/>
        <v/>
      </c>
      <c r="DB32" s="642"/>
      <c r="DC32" s="649">
        <f t="shared" si="262"/>
        <v>38</v>
      </c>
      <c r="DD32" s="668">
        <f t="shared" si="304"/>
        <v>0</v>
      </c>
      <c r="DE32" s="668">
        <f t="shared" si="304"/>
        <v>0</v>
      </c>
      <c r="DF32" s="668">
        <f t="shared" si="304"/>
        <v>0</v>
      </c>
      <c r="DG32" s="668">
        <f t="shared" si="304"/>
        <v>0</v>
      </c>
      <c r="DH32" s="668">
        <f t="shared" si="304"/>
        <v>0</v>
      </c>
      <c r="DI32" s="668">
        <f t="shared" si="304"/>
        <v>0</v>
      </c>
      <c r="DJ32" s="668">
        <f t="shared" si="304"/>
        <v>0</v>
      </c>
      <c r="DK32" s="668">
        <f t="shared" si="304"/>
        <v>0</v>
      </c>
      <c r="DL32" s="668">
        <f t="shared" si="304"/>
        <v>0</v>
      </c>
      <c r="DM32" s="668">
        <f t="shared" si="304"/>
        <v>0</v>
      </c>
      <c r="DN32" s="668">
        <f t="shared" si="305"/>
        <v>0</v>
      </c>
      <c r="DO32" s="668">
        <f t="shared" si="305"/>
        <v>0</v>
      </c>
      <c r="DP32" s="668">
        <f t="shared" si="305"/>
        <v>0</v>
      </c>
      <c r="DQ32" s="668">
        <f t="shared" si="305"/>
        <v>0</v>
      </c>
      <c r="DR32" s="668">
        <f t="shared" si="305"/>
        <v>0</v>
      </c>
      <c r="DS32" s="668">
        <f t="shared" si="305"/>
        <v>0</v>
      </c>
      <c r="DT32" s="668">
        <f t="shared" si="305"/>
        <v>0</v>
      </c>
      <c r="DU32" s="668">
        <f t="shared" si="305"/>
        <v>0</v>
      </c>
      <c r="DV32" s="668">
        <f t="shared" si="305"/>
        <v>0</v>
      </c>
      <c r="DW32" s="668">
        <f t="shared" si="305"/>
        <v>0</v>
      </c>
      <c r="DX32" s="668">
        <f t="shared" si="306"/>
        <v>0</v>
      </c>
      <c r="DY32" s="668">
        <f t="shared" si="306"/>
        <v>0</v>
      </c>
      <c r="DZ32" s="668">
        <f t="shared" si="306"/>
        <v>0</v>
      </c>
      <c r="EA32" s="668">
        <f t="shared" si="306"/>
        <v>0</v>
      </c>
      <c r="EB32" s="668">
        <f t="shared" si="306"/>
        <v>0</v>
      </c>
      <c r="EC32" s="668">
        <f t="shared" si="306"/>
        <v>0</v>
      </c>
      <c r="ED32" s="668">
        <f t="shared" si="306"/>
        <v>0</v>
      </c>
      <c r="EE32" s="668">
        <f t="shared" si="306"/>
        <v>0</v>
      </c>
      <c r="EF32" s="668">
        <f t="shared" si="306"/>
        <v>0</v>
      </c>
      <c r="EG32" s="668">
        <f t="shared" si="306"/>
        <v>0</v>
      </c>
      <c r="EH32" s="668">
        <f t="shared" si="307"/>
        <v>0</v>
      </c>
      <c r="EI32" s="668">
        <f t="shared" si="307"/>
        <v>0</v>
      </c>
      <c r="EJ32" s="668">
        <f t="shared" si="307"/>
        <v>0</v>
      </c>
      <c r="EK32" s="668">
        <f t="shared" si="307"/>
        <v>0</v>
      </c>
      <c r="EL32" s="668">
        <f t="shared" si="307"/>
        <v>0</v>
      </c>
      <c r="EM32" s="668">
        <f t="shared" si="307"/>
        <v>0</v>
      </c>
      <c r="EN32" s="668">
        <f t="shared" si="307"/>
        <v>0</v>
      </c>
      <c r="EO32" s="668">
        <f t="shared" si="307"/>
        <v>0</v>
      </c>
      <c r="EP32" s="668">
        <f t="shared" si="307"/>
        <v>0</v>
      </c>
      <c r="EQ32" s="668">
        <f t="shared" si="307"/>
        <v>0</v>
      </c>
      <c r="ER32" s="668">
        <f t="shared" si="308"/>
        <v>0</v>
      </c>
      <c r="ES32" s="668">
        <f t="shared" si="308"/>
        <v>0</v>
      </c>
      <c r="ET32" s="668">
        <f t="shared" si="308"/>
        <v>0</v>
      </c>
      <c r="EU32" s="668">
        <f t="shared" si="308"/>
        <v>0</v>
      </c>
      <c r="EV32" s="668">
        <f t="shared" si="308"/>
        <v>0</v>
      </c>
      <c r="EW32" s="668">
        <f t="shared" si="308"/>
        <v>0</v>
      </c>
      <c r="EX32" s="668">
        <f t="shared" si="308"/>
        <v>0</v>
      </c>
      <c r="EY32" s="668">
        <f t="shared" si="308"/>
        <v>0</v>
      </c>
      <c r="EZ32" s="668">
        <f t="shared" si="308"/>
        <v>0</v>
      </c>
      <c r="FA32" s="668">
        <f t="shared" si="308"/>
        <v>0</v>
      </c>
      <c r="FB32" s="668">
        <f t="shared" si="309"/>
        <v>0</v>
      </c>
      <c r="FC32" s="668">
        <f t="shared" si="309"/>
        <v>0</v>
      </c>
      <c r="FD32" s="668">
        <f t="shared" si="309"/>
        <v>0</v>
      </c>
      <c r="FE32" s="668">
        <f t="shared" si="309"/>
        <v>0</v>
      </c>
      <c r="FF32" s="668">
        <f t="shared" si="309"/>
        <v>0</v>
      </c>
      <c r="FG32" s="668">
        <f t="shared" si="309"/>
        <v>0</v>
      </c>
      <c r="FH32" s="668">
        <f t="shared" si="309"/>
        <v>0</v>
      </c>
      <c r="FI32" s="668">
        <f t="shared" si="309"/>
        <v>0</v>
      </c>
      <c r="FJ32" s="668">
        <f t="shared" si="309"/>
        <v>0</v>
      </c>
      <c r="FK32" s="668">
        <f t="shared" si="309"/>
        <v>0</v>
      </c>
      <c r="FL32" s="668">
        <f t="shared" si="310"/>
        <v>0</v>
      </c>
      <c r="FM32" s="668">
        <f t="shared" si="310"/>
        <v>0</v>
      </c>
      <c r="FN32" s="668">
        <f t="shared" si="310"/>
        <v>0</v>
      </c>
      <c r="FO32" s="668" t="str">
        <f t="shared" si="310"/>
        <v/>
      </c>
      <c r="FP32" s="668" t="str">
        <f t="shared" si="310"/>
        <v/>
      </c>
      <c r="FQ32" s="668" t="str">
        <f t="shared" si="310"/>
        <v/>
      </c>
      <c r="FR32" s="668" t="str">
        <f t="shared" si="310"/>
        <v/>
      </c>
      <c r="FS32" s="668" t="str">
        <f t="shared" si="310"/>
        <v/>
      </c>
      <c r="FT32" s="668" t="str">
        <f t="shared" si="310"/>
        <v/>
      </c>
      <c r="FU32" s="668" t="str">
        <f t="shared" si="310"/>
        <v/>
      </c>
      <c r="FV32" s="668" t="str">
        <f t="shared" si="311"/>
        <v/>
      </c>
      <c r="FW32" s="668" t="str">
        <f t="shared" si="311"/>
        <v/>
      </c>
      <c r="FX32" s="668" t="str">
        <f t="shared" si="311"/>
        <v/>
      </c>
      <c r="FY32" s="668" t="str">
        <f t="shared" si="311"/>
        <v/>
      </c>
      <c r="FZ32" s="668" t="str">
        <f t="shared" si="311"/>
        <v/>
      </c>
      <c r="GA32" s="668" t="str">
        <f t="shared" si="311"/>
        <v/>
      </c>
      <c r="GB32" s="668" t="str">
        <f t="shared" si="311"/>
        <v/>
      </c>
      <c r="GC32" s="668" t="str">
        <f t="shared" si="311"/>
        <v/>
      </c>
      <c r="GD32" s="668" t="str">
        <f t="shared" si="311"/>
        <v/>
      </c>
      <c r="GE32" s="668" t="str">
        <f t="shared" si="311"/>
        <v/>
      </c>
      <c r="GF32" s="669" t="str">
        <f t="shared" si="311"/>
        <v/>
      </c>
      <c r="GG32" s="626"/>
      <c r="GH32" s="649">
        <f t="shared" si="263"/>
        <v>38</v>
      </c>
      <c r="GI32" s="682">
        <f t="shared" ca="1" si="158"/>
        <v>0</v>
      </c>
      <c r="GJ32" s="682">
        <f t="shared" ca="1" si="159"/>
        <v>0</v>
      </c>
      <c r="GK32" s="682">
        <f t="shared" ca="1" si="160"/>
        <v>0</v>
      </c>
      <c r="GL32" s="682">
        <f t="shared" ca="1" si="161"/>
        <v>0</v>
      </c>
      <c r="GM32" s="682">
        <f t="shared" ca="1" si="162"/>
        <v>0</v>
      </c>
      <c r="GN32" s="682">
        <f t="shared" ca="1" si="163"/>
        <v>0</v>
      </c>
      <c r="GO32" s="682">
        <f t="shared" ca="1" si="164"/>
        <v>0</v>
      </c>
      <c r="GP32" s="682">
        <f t="shared" ca="1" si="165"/>
        <v>0</v>
      </c>
      <c r="GQ32" s="682">
        <f t="shared" ca="1" si="166"/>
        <v>0</v>
      </c>
      <c r="GR32" s="682">
        <f t="shared" ca="1" si="167"/>
        <v>0</v>
      </c>
      <c r="GS32" s="682">
        <f t="shared" ca="1" si="168"/>
        <v>0</v>
      </c>
      <c r="GT32" s="682">
        <f t="shared" ca="1" si="169"/>
        <v>0</v>
      </c>
      <c r="GU32" s="682">
        <f t="shared" ca="1" si="170"/>
        <v>0</v>
      </c>
      <c r="GV32" s="682">
        <f t="shared" ca="1" si="171"/>
        <v>0</v>
      </c>
      <c r="GW32" s="682">
        <f t="shared" ca="1" si="172"/>
        <v>0</v>
      </c>
      <c r="GX32" s="682">
        <f t="shared" ca="1" si="173"/>
        <v>0</v>
      </c>
      <c r="GY32" s="682">
        <f t="shared" ca="1" si="174"/>
        <v>0</v>
      </c>
      <c r="GZ32" s="682">
        <f t="shared" ca="1" si="175"/>
        <v>0</v>
      </c>
      <c r="HA32" s="682">
        <f t="shared" ca="1" si="176"/>
        <v>0</v>
      </c>
      <c r="HB32" s="682">
        <f t="shared" ca="1" si="177"/>
        <v>0</v>
      </c>
      <c r="HC32" s="682">
        <f t="shared" ca="1" si="178"/>
        <v>0</v>
      </c>
      <c r="HD32" s="682">
        <f t="shared" ca="1" si="179"/>
        <v>0</v>
      </c>
      <c r="HE32" s="682">
        <f t="shared" ca="1" si="180"/>
        <v>0</v>
      </c>
      <c r="HF32" s="682">
        <f t="shared" ca="1" si="181"/>
        <v>0</v>
      </c>
      <c r="HG32" s="682">
        <f t="shared" ca="1" si="182"/>
        <v>0</v>
      </c>
      <c r="HH32" s="682">
        <f t="shared" ca="1" si="183"/>
        <v>0</v>
      </c>
      <c r="HI32" s="682">
        <f t="shared" ca="1" si="184"/>
        <v>0</v>
      </c>
      <c r="HJ32" s="682">
        <f t="shared" ca="1" si="185"/>
        <v>0</v>
      </c>
      <c r="HK32" s="682">
        <f t="shared" ca="1" si="186"/>
        <v>0</v>
      </c>
      <c r="HL32" s="682">
        <f t="shared" ca="1" si="187"/>
        <v>0</v>
      </c>
      <c r="HM32" s="682">
        <f t="shared" ca="1" si="188"/>
        <v>0</v>
      </c>
      <c r="HN32" s="682">
        <f t="shared" ca="1" si="189"/>
        <v>0</v>
      </c>
      <c r="HO32" s="682">
        <f t="shared" ca="1" si="190"/>
        <v>0</v>
      </c>
      <c r="HP32" s="682">
        <f t="shared" ca="1" si="191"/>
        <v>0</v>
      </c>
      <c r="HQ32" s="682">
        <f t="shared" ca="1" si="192"/>
        <v>0</v>
      </c>
      <c r="HR32" s="682">
        <f t="shared" ca="1" si="193"/>
        <v>0</v>
      </c>
      <c r="HS32" s="682">
        <f t="shared" ca="1" si="194"/>
        <v>0</v>
      </c>
      <c r="HT32" s="682">
        <f t="shared" ca="1" si="195"/>
        <v>0</v>
      </c>
      <c r="HU32" s="682" t="e">
        <f t="shared" ca="1" si="196"/>
        <v>#DIV/0!</v>
      </c>
      <c r="HV32" s="682" t="e">
        <f t="shared" ca="1" si="197"/>
        <v>#DIV/0!</v>
      </c>
      <c r="HW32" s="682" t="e">
        <f t="shared" ca="1" si="198"/>
        <v>#DIV/0!</v>
      </c>
      <c r="HX32" s="682" t="e">
        <f t="shared" ca="1" si="199"/>
        <v>#DIV/0!</v>
      </c>
      <c r="HY32" s="682" t="e">
        <f t="shared" ca="1" si="200"/>
        <v>#DIV/0!</v>
      </c>
      <c r="HZ32" s="682" t="e">
        <f t="shared" ca="1" si="201"/>
        <v>#DIV/0!</v>
      </c>
      <c r="IA32" s="682" t="e">
        <f t="shared" ca="1" si="202"/>
        <v>#DIV/0!</v>
      </c>
      <c r="IB32" s="682" t="e">
        <f t="shared" ca="1" si="203"/>
        <v>#DIV/0!</v>
      </c>
      <c r="IC32" s="682" t="e">
        <f t="shared" ca="1" si="204"/>
        <v>#DIV/0!</v>
      </c>
      <c r="ID32" s="682" t="e">
        <f t="shared" ca="1" si="205"/>
        <v>#DIV/0!</v>
      </c>
      <c r="IE32" s="682" t="e">
        <f t="shared" ca="1" si="206"/>
        <v>#DIV/0!</v>
      </c>
      <c r="IF32" s="682" t="e">
        <f t="shared" ca="1" si="207"/>
        <v>#DIV/0!</v>
      </c>
      <c r="IG32" s="682" t="e">
        <f t="shared" ca="1" si="208"/>
        <v>#DIV/0!</v>
      </c>
      <c r="IH32" s="682" t="e">
        <f t="shared" ca="1" si="209"/>
        <v>#DIV/0!</v>
      </c>
      <c r="II32" s="682" t="e">
        <f t="shared" ca="1" si="210"/>
        <v>#DIV/0!</v>
      </c>
      <c r="IJ32" s="682" t="e">
        <f t="shared" ca="1" si="211"/>
        <v>#DIV/0!</v>
      </c>
      <c r="IK32" s="662" t="e">
        <f t="shared" ca="1" si="212"/>
        <v>#DIV/0!</v>
      </c>
      <c r="IL32" s="662" t="e">
        <f t="shared" ca="1" si="213"/>
        <v>#DIV/0!</v>
      </c>
      <c r="IM32" s="662" t="e">
        <f t="shared" ca="1" si="214"/>
        <v>#DIV/0!</v>
      </c>
      <c r="IN32" s="662" t="e">
        <f t="shared" ca="1" si="215"/>
        <v>#DIV/0!</v>
      </c>
      <c r="IO32" s="662" t="e">
        <f t="shared" ca="1" si="216"/>
        <v>#DIV/0!</v>
      </c>
      <c r="IP32" s="662" t="e">
        <f t="shared" ca="1" si="217"/>
        <v>#DIV/0!</v>
      </c>
      <c r="IQ32" s="662" t="e">
        <f t="shared" ca="1" si="218"/>
        <v>#DIV/0!</v>
      </c>
      <c r="IR32" s="662" t="e">
        <f t="shared" ca="1" si="219"/>
        <v>#DIV/0!</v>
      </c>
      <c r="IS32" s="662" t="e">
        <f t="shared" ca="1" si="220"/>
        <v>#DIV/0!</v>
      </c>
      <c r="IT32" s="662" t="str">
        <f t="shared" ca="1" si="221"/>
        <v/>
      </c>
      <c r="IU32" s="662" t="str">
        <f t="shared" ca="1" si="222"/>
        <v/>
      </c>
      <c r="IV32" s="662" t="str">
        <f t="shared" ca="1" si="223"/>
        <v/>
      </c>
      <c r="IW32" s="662" t="str">
        <f t="shared" ca="1" si="224"/>
        <v/>
      </c>
      <c r="IX32" s="662" t="str">
        <f t="shared" ca="1" si="225"/>
        <v/>
      </c>
      <c r="IY32" s="662" t="str">
        <f t="shared" ca="1" si="226"/>
        <v/>
      </c>
      <c r="IZ32" s="662" t="str">
        <f t="shared" ca="1" si="227"/>
        <v/>
      </c>
      <c r="JA32" s="662" t="str">
        <f t="shared" ca="1" si="228"/>
        <v/>
      </c>
      <c r="JB32" s="662" t="str">
        <f t="shared" ca="1" si="229"/>
        <v/>
      </c>
      <c r="JC32" s="662" t="str">
        <f t="shared" ca="1" si="230"/>
        <v/>
      </c>
      <c r="JD32" s="662" t="str">
        <f t="shared" ca="1" si="231"/>
        <v/>
      </c>
      <c r="JE32" s="662" t="str">
        <f t="shared" ca="1" si="232"/>
        <v/>
      </c>
      <c r="JF32" s="662" t="str">
        <f t="shared" ca="1" si="233"/>
        <v/>
      </c>
      <c r="JG32" s="662" t="str">
        <f t="shared" ca="1" si="234"/>
        <v/>
      </c>
      <c r="JH32" s="662" t="str">
        <f t="shared" ca="1" si="235"/>
        <v/>
      </c>
      <c r="JI32" s="662" t="str">
        <f t="shared" ca="1" si="236"/>
        <v/>
      </c>
      <c r="JJ32" s="662" t="str">
        <f t="shared" ca="1" si="237"/>
        <v/>
      </c>
      <c r="JK32" s="663" t="str">
        <f t="shared" ca="1" si="238"/>
        <v/>
      </c>
      <c r="JL32" s="626"/>
      <c r="JM32" s="649">
        <f t="shared" si="264"/>
        <v>38</v>
      </c>
      <c r="JN32" s="635">
        <f t="shared" si="312"/>
        <v>0</v>
      </c>
      <c r="JO32" s="635">
        <f t="shared" si="312"/>
        <v>0</v>
      </c>
      <c r="JP32" s="635">
        <f t="shared" si="312"/>
        <v>0</v>
      </c>
      <c r="JQ32" s="635">
        <f t="shared" si="312"/>
        <v>0</v>
      </c>
      <c r="JR32" s="635">
        <f t="shared" si="312"/>
        <v>0</v>
      </c>
      <c r="JS32" s="635">
        <f t="shared" si="312"/>
        <v>0</v>
      </c>
      <c r="JT32" s="635">
        <f t="shared" si="312"/>
        <v>0</v>
      </c>
      <c r="JU32" s="635">
        <f t="shared" si="312"/>
        <v>0</v>
      </c>
      <c r="JV32" s="635">
        <f t="shared" si="312"/>
        <v>0</v>
      </c>
      <c r="JW32" s="635">
        <f t="shared" si="312"/>
        <v>0</v>
      </c>
      <c r="JX32" s="635">
        <f t="shared" si="313"/>
        <v>0</v>
      </c>
      <c r="JY32" s="635">
        <f t="shared" si="313"/>
        <v>0</v>
      </c>
      <c r="JZ32" s="635">
        <f t="shared" si="313"/>
        <v>0</v>
      </c>
      <c r="KA32" s="635">
        <f t="shared" si="313"/>
        <v>0</v>
      </c>
      <c r="KB32" s="635">
        <f t="shared" si="313"/>
        <v>0</v>
      </c>
      <c r="KC32" s="635">
        <f t="shared" si="313"/>
        <v>0</v>
      </c>
      <c r="KD32" s="635">
        <f t="shared" si="313"/>
        <v>0</v>
      </c>
      <c r="KE32" s="635">
        <f t="shared" si="313"/>
        <v>0</v>
      </c>
      <c r="KF32" s="635">
        <f t="shared" si="313"/>
        <v>0</v>
      </c>
      <c r="KG32" s="635">
        <f t="shared" si="313"/>
        <v>0</v>
      </c>
      <c r="KH32" s="635">
        <f t="shared" si="314"/>
        <v>0</v>
      </c>
      <c r="KI32" s="635">
        <f t="shared" si="314"/>
        <v>0</v>
      </c>
      <c r="KJ32" s="635">
        <f t="shared" si="314"/>
        <v>0</v>
      </c>
      <c r="KK32" s="635">
        <f t="shared" si="314"/>
        <v>0</v>
      </c>
      <c r="KL32" s="635">
        <f t="shared" si="314"/>
        <v>0</v>
      </c>
      <c r="KM32" s="635">
        <f t="shared" si="314"/>
        <v>0</v>
      </c>
      <c r="KN32" s="635">
        <f t="shared" si="314"/>
        <v>0</v>
      </c>
      <c r="KO32" s="635">
        <f t="shared" si="314"/>
        <v>0</v>
      </c>
      <c r="KP32" s="635">
        <f t="shared" si="314"/>
        <v>0</v>
      </c>
      <c r="KQ32" s="635">
        <f t="shared" si="314"/>
        <v>0</v>
      </c>
      <c r="KR32" s="635">
        <f t="shared" si="315"/>
        <v>0</v>
      </c>
      <c r="KS32" s="635">
        <f t="shared" si="315"/>
        <v>0</v>
      </c>
      <c r="KT32" s="635">
        <f t="shared" si="315"/>
        <v>0</v>
      </c>
      <c r="KU32" s="635">
        <f t="shared" si="315"/>
        <v>0</v>
      </c>
      <c r="KV32" s="635">
        <f t="shared" si="315"/>
        <v>0</v>
      </c>
      <c r="KW32" s="635">
        <f t="shared" si="315"/>
        <v>0</v>
      </c>
      <c r="KX32" s="635">
        <f t="shared" si="315"/>
        <v>0</v>
      </c>
      <c r="KY32" s="635">
        <f t="shared" si="315"/>
        <v>0</v>
      </c>
      <c r="KZ32" s="635" t="e">
        <f t="shared" si="315"/>
        <v>#DIV/0!</v>
      </c>
      <c r="LA32" s="635" t="e">
        <f t="shared" si="315"/>
        <v>#DIV/0!</v>
      </c>
      <c r="LB32" s="635" t="e">
        <f t="shared" si="316"/>
        <v>#DIV/0!</v>
      </c>
      <c r="LC32" s="635" t="e">
        <f t="shared" si="316"/>
        <v>#DIV/0!</v>
      </c>
      <c r="LD32" s="635" t="e">
        <f t="shared" si="316"/>
        <v>#DIV/0!</v>
      </c>
      <c r="LE32" s="635" t="e">
        <f t="shared" si="316"/>
        <v>#DIV/0!</v>
      </c>
      <c r="LF32" s="635" t="e">
        <f t="shared" si="316"/>
        <v>#DIV/0!</v>
      </c>
      <c r="LG32" s="635" t="e">
        <f t="shared" si="316"/>
        <v>#DIV/0!</v>
      </c>
      <c r="LH32" s="635" t="e">
        <f t="shared" si="316"/>
        <v>#DIV/0!</v>
      </c>
      <c r="LI32" s="635" t="e">
        <f t="shared" si="316"/>
        <v>#DIV/0!</v>
      </c>
      <c r="LJ32" s="635" t="e">
        <f t="shared" si="316"/>
        <v>#DIV/0!</v>
      </c>
      <c r="LK32" s="635" t="e">
        <f t="shared" si="316"/>
        <v>#DIV/0!</v>
      </c>
      <c r="LL32" s="635" t="e">
        <f t="shared" si="317"/>
        <v>#DIV/0!</v>
      </c>
      <c r="LM32" s="635" t="e">
        <f t="shared" si="317"/>
        <v>#DIV/0!</v>
      </c>
      <c r="LN32" s="635" t="e">
        <f t="shared" si="317"/>
        <v>#DIV/0!</v>
      </c>
      <c r="LO32" s="635" t="e">
        <f t="shared" si="317"/>
        <v>#DIV/0!</v>
      </c>
      <c r="LP32" s="635" t="e">
        <f t="shared" si="317"/>
        <v>#DIV/0!</v>
      </c>
      <c r="LQ32" s="635" t="e">
        <f t="shared" si="317"/>
        <v>#DIV/0!</v>
      </c>
      <c r="LR32" s="635" t="e">
        <f t="shared" si="317"/>
        <v>#DIV/0!</v>
      </c>
      <c r="LS32" s="635" t="e">
        <f t="shared" si="317"/>
        <v>#DIV/0!</v>
      </c>
      <c r="LT32" s="635" t="e">
        <f t="shared" si="317"/>
        <v>#DIV/0!</v>
      </c>
      <c r="LU32" s="635" t="e">
        <f t="shared" si="317"/>
        <v>#DIV/0!</v>
      </c>
      <c r="LV32" s="635" t="e">
        <f t="shared" si="318"/>
        <v>#DIV/0!</v>
      </c>
      <c r="LW32" s="635" t="e">
        <f t="shared" si="318"/>
        <v>#DIV/0!</v>
      </c>
      <c r="LX32" s="635" t="e">
        <f t="shared" si="318"/>
        <v>#DIV/0!</v>
      </c>
      <c r="LY32" s="635" t="str">
        <f t="shared" si="318"/>
        <v/>
      </c>
      <c r="LZ32" s="635" t="str">
        <f t="shared" si="318"/>
        <v/>
      </c>
      <c r="MA32" s="635" t="str">
        <f t="shared" si="318"/>
        <v/>
      </c>
      <c r="MB32" s="635" t="str">
        <f t="shared" si="318"/>
        <v/>
      </c>
      <c r="MC32" s="635" t="str">
        <f t="shared" si="318"/>
        <v/>
      </c>
      <c r="MD32" s="635" t="str">
        <f t="shared" si="318"/>
        <v/>
      </c>
      <c r="ME32" s="635" t="str">
        <f t="shared" si="318"/>
        <v/>
      </c>
      <c r="MF32" s="635" t="str">
        <f t="shared" si="319"/>
        <v/>
      </c>
      <c r="MG32" s="635" t="str">
        <f t="shared" si="319"/>
        <v/>
      </c>
      <c r="MH32" s="635" t="str">
        <f t="shared" si="319"/>
        <v/>
      </c>
      <c r="MI32" s="635" t="str">
        <f t="shared" si="319"/>
        <v/>
      </c>
      <c r="MJ32" s="635" t="str">
        <f t="shared" si="319"/>
        <v/>
      </c>
      <c r="MK32" s="635" t="str">
        <f t="shared" si="319"/>
        <v/>
      </c>
      <c r="ML32" s="635" t="str">
        <f t="shared" si="319"/>
        <v/>
      </c>
      <c r="MM32" s="635" t="str">
        <f t="shared" si="319"/>
        <v/>
      </c>
      <c r="MN32" s="635" t="str">
        <f t="shared" si="319"/>
        <v/>
      </c>
      <c r="MO32" s="635" t="str">
        <f t="shared" si="319"/>
        <v/>
      </c>
      <c r="MP32" s="636" t="str">
        <f t="shared" si="319"/>
        <v/>
      </c>
      <c r="MQ32" s="626"/>
      <c r="MR32" s="565">
        <f t="shared" si="269"/>
        <v>25</v>
      </c>
      <c r="MS32" s="622" t="e">
        <f ca="1">+SUMPRODUCT(OFFSET(MU32,0,$MR32):OFFSET(MU32,MU32-1,$MR32),OFFSET($O32,0,0):OFFSET($O32,MU32-1,0))</f>
        <v>#DIV/0!</v>
      </c>
      <c r="MU32" s="568">
        <f t="shared" si="265"/>
        <v>38</v>
      </c>
      <c r="MV32" s="691" t="e">
        <f t="shared" ca="1" si="320"/>
        <v>#DIV/0!</v>
      </c>
      <c r="MW32" s="691" t="e">
        <f t="shared" ca="1" si="320"/>
        <v>#DIV/0!</v>
      </c>
      <c r="MX32" s="691" t="e">
        <f t="shared" ca="1" si="320"/>
        <v>#DIV/0!</v>
      </c>
      <c r="MY32" s="691" t="e">
        <f t="shared" ca="1" si="320"/>
        <v>#DIV/0!</v>
      </c>
      <c r="MZ32" s="691" t="e">
        <f t="shared" ca="1" si="320"/>
        <v>#DIV/0!</v>
      </c>
      <c r="NA32" s="691" t="e">
        <f t="shared" ca="1" si="320"/>
        <v>#DIV/0!</v>
      </c>
      <c r="NB32" s="691" t="e">
        <f t="shared" ca="1" si="320"/>
        <v>#DIV/0!</v>
      </c>
      <c r="NC32" s="691" t="e">
        <f t="shared" ca="1" si="320"/>
        <v>#DIV/0!</v>
      </c>
      <c r="ND32" s="691" t="e">
        <f t="shared" ca="1" si="320"/>
        <v>#DIV/0!</v>
      </c>
      <c r="NE32" s="691" t="e">
        <f t="shared" ca="1" si="320"/>
        <v>#DIV/0!</v>
      </c>
      <c r="NF32" s="691" t="e">
        <f t="shared" ca="1" si="321"/>
        <v>#DIV/0!</v>
      </c>
      <c r="NG32" s="691" t="e">
        <f t="shared" ca="1" si="321"/>
        <v>#DIV/0!</v>
      </c>
      <c r="NH32" s="691" t="e">
        <f t="shared" ca="1" si="321"/>
        <v>#DIV/0!</v>
      </c>
      <c r="NI32" s="691" t="e">
        <f t="shared" ca="1" si="321"/>
        <v>#DIV/0!</v>
      </c>
      <c r="NJ32" s="691" t="e">
        <f t="shared" ca="1" si="321"/>
        <v>#DIV/0!</v>
      </c>
      <c r="NK32" s="691" t="e">
        <f t="shared" ca="1" si="321"/>
        <v>#DIV/0!</v>
      </c>
      <c r="NL32" s="691" t="e">
        <f t="shared" ca="1" si="321"/>
        <v>#DIV/0!</v>
      </c>
      <c r="NM32" s="691" t="e">
        <f t="shared" ca="1" si="321"/>
        <v>#DIV/0!</v>
      </c>
      <c r="NN32" s="691" t="e">
        <f t="shared" ca="1" si="321"/>
        <v>#DIV/0!</v>
      </c>
      <c r="NO32" s="691" t="e">
        <f t="shared" ca="1" si="321"/>
        <v>#DIV/0!</v>
      </c>
      <c r="NP32" s="691" t="e">
        <f t="shared" ca="1" si="322"/>
        <v>#DIV/0!</v>
      </c>
      <c r="NQ32" s="691" t="e">
        <f t="shared" ca="1" si="322"/>
        <v>#DIV/0!</v>
      </c>
      <c r="NR32" s="691" t="e">
        <f t="shared" ca="1" si="322"/>
        <v>#DIV/0!</v>
      </c>
      <c r="NS32" s="691" t="e">
        <f t="shared" ca="1" si="322"/>
        <v>#DIV/0!</v>
      </c>
      <c r="NT32" s="691" t="e">
        <f t="shared" ca="1" si="322"/>
        <v>#DIV/0!</v>
      </c>
      <c r="NU32" s="691" t="str">
        <f t="shared" ca="1" si="322"/>
        <v/>
      </c>
      <c r="NV32" s="691" t="str">
        <f t="shared" ca="1" si="322"/>
        <v/>
      </c>
      <c r="NW32" s="691" t="str">
        <f t="shared" ca="1" si="322"/>
        <v/>
      </c>
      <c r="NX32" s="691" t="str">
        <f t="shared" ca="1" si="322"/>
        <v/>
      </c>
      <c r="NY32" s="691" t="str">
        <f t="shared" ca="1" si="322"/>
        <v/>
      </c>
      <c r="NZ32" s="691" t="str">
        <f t="shared" ca="1" si="323"/>
        <v/>
      </c>
      <c r="OA32" s="691" t="str">
        <f t="shared" ca="1" si="323"/>
        <v/>
      </c>
      <c r="OB32" s="691" t="str">
        <f t="shared" ca="1" si="323"/>
        <v/>
      </c>
      <c r="OC32" s="691" t="str">
        <f t="shared" ca="1" si="323"/>
        <v/>
      </c>
      <c r="OD32" s="691" t="str">
        <f t="shared" ca="1" si="323"/>
        <v/>
      </c>
      <c r="OE32" s="691" t="str">
        <f t="shared" ca="1" si="323"/>
        <v/>
      </c>
      <c r="OF32" s="691" t="str">
        <f t="shared" ca="1" si="323"/>
        <v/>
      </c>
      <c r="OG32" s="691" t="str">
        <f t="shared" ca="1" si="323"/>
        <v/>
      </c>
      <c r="OH32" s="691" t="str">
        <f t="shared" ca="1" si="323"/>
        <v/>
      </c>
      <c r="OI32" s="691" t="str">
        <f t="shared" ca="1" si="323"/>
        <v/>
      </c>
      <c r="OJ32" s="691" t="str">
        <f t="shared" ca="1" si="324"/>
        <v/>
      </c>
      <c r="OK32" s="691" t="str">
        <f t="shared" ca="1" si="324"/>
        <v/>
      </c>
      <c r="OL32" s="691" t="str">
        <f t="shared" ca="1" si="324"/>
        <v/>
      </c>
      <c r="OM32" s="691" t="str">
        <f t="shared" ca="1" si="324"/>
        <v/>
      </c>
      <c r="ON32" s="691" t="str">
        <f t="shared" ca="1" si="324"/>
        <v/>
      </c>
      <c r="OO32" s="691" t="str">
        <f t="shared" ca="1" si="324"/>
        <v/>
      </c>
      <c r="OP32" s="691" t="str">
        <f t="shared" ca="1" si="324"/>
        <v/>
      </c>
      <c r="OQ32" s="691" t="str">
        <f t="shared" ca="1" si="324"/>
        <v/>
      </c>
      <c r="OR32" s="691" t="str">
        <f t="shared" ca="1" si="324"/>
        <v/>
      </c>
      <c r="OS32" s="691" t="str">
        <f t="shared" ca="1" si="324"/>
        <v/>
      </c>
      <c r="OT32" s="691" t="str">
        <f t="shared" ca="1" si="325"/>
        <v/>
      </c>
      <c r="OU32" s="691" t="str">
        <f t="shared" ca="1" si="325"/>
        <v/>
      </c>
      <c r="OV32" s="691" t="str">
        <f t="shared" ca="1" si="325"/>
        <v/>
      </c>
      <c r="OW32" s="691" t="str">
        <f t="shared" ca="1" si="325"/>
        <v/>
      </c>
      <c r="OX32" s="691" t="str">
        <f t="shared" ca="1" si="325"/>
        <v/>
      </c>
      <c r="OY32" s="691" t="str">
        <f t="shared" ca="1" si="325"/>
        <v/>
      </c>
      <c r="OZ32" s="691" t="str">
        <f t="shared" ca="1" si="325"/>
        <v/>
      </c>
      <c r="PA32" s="691" t="str">
        <f t="shared" ca="1" si="325"/>
        <v/>
      </c>
      <c r="PB32" s="691" t="str">
        <f t="shared" ca="1" si="325"/>
        <v/>
      </c>
      <c r="PC32" s="691" t="str">
        <f t="shared" ca="1" si="325"/>
        <v/>
      </c>
      <c r="PD32" s="691" t="str">
        <f t="shared" ca="1" si="326"/>
        <v/>
      </c>
      <c r="PE32" s="691" t="str">
        <f t="shared" ca="1" si="326"/>
        <v/>
      </c>
      <c r="PF32" s="691" t="str">
        <f t="shared" ca="1" si="326"/>
        <v/>
      </c>
      <c r="PG32" s="691" t="e">
        <f t="shared" ca="1" si="326"/>
        <v>#VALUE!</v>
      </c>
      <c r="PH32" s="691" t="e">
        <f t="shared" ca="1" si="326"/>
        <v>#VALUE!</v>
      </c>
      <c r="PI32" s="691" t="e">
        <f t="shared" ca="1" si="326"/>
        <v>#VALUE!</v>
      </c>
      <c r="PJ32" s="691" t="e">
        <f t="shared" ca="1" si="326"/>
        <v>#VALUE!</v>
      </c>
      <c r="PK32" s="691" t="e">
        <f t="shared" ca="1" si="326"/>
        <v>#VALUE!</v>
      </c>
      <c r="PL32" s="691" t="e">
        <f t="shared" ca="1" si="326"/>
        <v>#VALUE!</v>
      </c>
      <c r="PM32" s="691" t="e">
        <f t="shared" ca="1" si="326"/>
        <v>#VALUE!</v>
      </c>
      <c r="PN32" s="691" t="e">
        <f t="shared" ca="1" si="327"/>
        <v>#VALUE!</v>
      </c>
      <c r="PO32" s="691" t="e">
        <f t="shared" ca="1" si="327"/>
        <v>#VALUE!</v>
      </c>
      <c r="PP32" s="691" t="e">
        <f t="shared" ca="1" si="327"/>
        <v>#VALUE!</v>
      </c>
      <c r="PQ32" s="691" t="e">
        <f t="shared" ca="1" si="327"/>
        <v>#VALUE!</v>
      </c>
      <c r="PR32" s="691" t="e">
        <f t="shared" ca="1" si="327"/>
        <v>#VALUE!</v>
      </c>
      <c r="PS32" s="691" t="e">
        <f t="shared" ca="1" si="327"/>
        <v>#VALUE!</v>
      </c>
      <c r="PT32" s="691" t="e">
        <f t="shared" ca="1" si="327"/>
        <v>#VALUE!</v>
      </c>
      <c r="PU32" s="691" t="e">
        <f t="shared" ca="1" si="327"/>
        <v>#VALUE!</v>
      </c>
      <c r="PV32" s="691" t="e">
        <f t="shared" ca="1" si="327"/>
        <v>#VALUE!</v>
      </c>
      <c r="PW32" s="691" t="e">
        <f t="shared" ca="1" si="327"/>
        <v>#VALUE!</v>
      </c>
      <c r="PX32" s="691" t="e">
        <f t="shared" ca="1" si="327"/>
        <v>#VALUE!</v>
      </c>
      <c r="PY32" s="690"/>
      <c r="PZ32" s="690"/>
      <c r="QA32" s="690"/>
      <c r="QB32" s="690"/>
      <c r="QC32" s="690"/>
      <c r="QD32" s="690"/>
      <c r="QE32" s="690"/>
      <c r="QF32" s="690"/>
      <c r="QG32" s="575"/>
      <c r="QH32" s="575"/>
      <c r="QI32" s="575"/>
      <c r="QJ32" s="575"/>
      <c r="QK32" s="575"/>
      <c r="QL32" s="575"/>
      <c r="QM32" s="575"/>
      <c r="QN32" s="575"/>
      <c r="QO32" s="575"/>
      <c r="QP32" s="575"/>
      <c r="QQ32" s="575"/>
    </row>
    <row r="33" spans="1:459">
      <c r="A33" s="632">
        <f t="shared" si="266"/>
        <v>26</v>
      </c>
      <c r="B33" s="633">
        <f>+'User Entries'!G103</f>
        <v>0</v>
      </c>
      <c r="C33" s="633">
        <f t="shared" si="267"/>
        <v>0</v>
      </c>
      <c r="D33" s="759" t="e">
        <f>SUM($E$8:E33)</f>
        <v>#DIV/0!</v>
      </c>
      <c r="E33" s="759" t="e">
        <f t="shared" si="145"/>
        <v>#DIV/0!</v>
      </c>
      <c r="F33" s="627"/>
      <c r="G33" s="765"/>
      <c r="H33" s="622">
        <f t="shared" si="270"/>
        <v>37</v>
      </c>
      <c r="I33" s="632">
        <f t="shared" si="255"/>
        <v>26</v>
      </c>
      <c r="J33" s="640">
        <f>+'User Entries'!$F103</f>
        <v>0</v>
      </c>
      <c r="K33" s="640">
        <f>+'User Entries'!$J103</f>
        <v>0</v>
      </c>
      <c r="L33" s="676" t="e">
        <f t="shared" si="256"/>
        <v>#DIV/0!</v>
      </c>
      <c r="M33" s="656" t="str">
        <f>IFERROR(Summary_AttrorTotal!A43,"")</f>
        <v>2005 Q2</v>
      </c>
      <c r="N33" s="634">
        <f>+IFERROR((Summary_AttrorTotal!H43)*1000,0)</f>
        <v>1363793</v>
      </c>
      <c r="O33" s="634">
        <f>+IFERROR((Summary_AttrorTotal!S43-Summary_AttrorTotal!H43)*1000,0)</f>
        <v>-28346.999999999978</v>
      </c>
      <c r="P33" s="634" t="e">
        <f t="shared" ca="1" si="146"/>
        <v>#DIV/0!</v>
      </c>
      <c r="Q33" s="634">
        <f>IFERROR(Summary_AttrorTotal!J43*1000,0)</f>
        <v>1363793</v>
      </c>
      <c r="R33" s="634" t="e">
        <f t="shared" ca="1" si="257"/>
        <v>#DIV/0!</v>
      </c>
      <c r="S33" s="634">
        <f>+IFERROR((Summary_AttrorTotal!S43-Summary_AttrorTotal!J43)*1000,0)</f>
        <v>-28346.999999999978</v>
      </c>
      <c r="T33" s="634" t="e">
        <f t="shared" ca="1" si="258"/>
        <v>#DIV/0!</v>
      </c>
      <c r="U33" s="639"/>
      <c r="V33" s="634" t="e">
        <f t="shared" ca="1" si="259"/>
        <v>#DIV/0!</v>
      </c>
      <c r="W33" s="575" t="e">
        <f t="shared" ca="1" si="260"/>
        <v>#DIV/0!</v>
      </c>
      <c r="X33" s="649">
        <f t="shared" si="268"/>
        <v>37</v>
      </c>
      <c r="Y33" s="628">
        <f t="shared" si="147"/>
        <v>0</v>
      </c>
      <c r="Z33" s="628">
        <f t="shared" si="147"/>
        <v>0</v>
      </c>
      <c r="AA33" s="628">
        <f t="shared" ref="AA33:CL36" si="330">+IF(OR(AA$7="",$X33=""),"",IF($X33-AA$7&lt;=-1,IF(AND($X33&gt;=MATCH(100%,$D$8:$D$87,0),AA$7=$X33+1),100%,IFERROR(VLOOKUP(AA$7,$A$8:$E$87,5,FALSE)/(1-VLOOKUP($X33,$A$8:$E$87,4,FALSE)),0)),0))</f>
        <v>0</v>
      </c>
      <c r="AB33" s="628">
        <f t="shared" si="330"/>
        <v>0</v>
      </c>
      <c r="AC33" s="628">
        <f t="shared" si="330"/>
        <v>0</v>
      </c>
      <c r="AD33" s="628">
        <f t="shared" si="330"/>
        <v>0</v>
      </c>
      <c r="AE33" s="628">
        <f t="shared" si="330"/>
        <v>0</v>
      </c>
      <c r="AF33" s="628">
        <f t="shared" si="330"/>
        <v>0</v>
      </c>
      <c r="AG33" s="628">
        <f t="shared" si="330"/>
        <v>0</v>
      </c>
      <c r="AH33" s="628">
        <f t="shared" si="330"/>
        <v>0</v>
      </c>
      <c r="AI33" s="628">
        <f t="shared" si="330"/>
        <v>0</v>
      </c>
      <c r="AJ33" s="628">
        <f t="shared" si="330"/>
        <v>0</v>
      </c>
      <c r="AK33" s="628">
        <f t="shared" si="330"/>
        <v>0</v>
      </c>
      <c r="AL33" s="628">
        <f t="shared" si="330"/>
        <v>0</v>
      </c>
      <c r="AM33" s="628">
        <f t="shared" si="330"/>
        <v>0</v>
      </c>
      <c r="AN33" s="628">
        <f t="shared" si="330"/>
        <v>0</v>
      </c>
      <c r="AO33" s="628">
        <f t="shared" si="330"/>
        <v>0</v>
      </c>
      <c r="AP33" s="628">
        <f t="shared" si="330"/>
        <v>0</v>
      </c>
      <c r="AQ33" s="628">
        <f t="shared" si="330"/>
        <v>0</v>
      </c>
      <c r="AR33" s="628">
        <f t="shared" si="330"/>
        <v>0</v>
      </c>
      <c r="AS33" s="628">
        <f t="shared" si="330"/>
        <v>0</v>
      </c>
      <c r="AT33" s="628">
        <f t="shared" si="330"/>
        <v>0</v>
      </c>
      <c r="AU33" s="628">
        <f t="shared" si="330"/>
        <v>0</v>
      </c>
      <c r="AV33" s="628">
        <f t="shared" si="330"/>
        <v>0</v>
      </c>
      <c r="AW33" s="628">
        <f t="shared" si="330"/>
        <v>0</v>
      </c>
      <c r="AX33" s="628">
        <f t="shared" si="330"/>
        <v>0</v>
      </c>
      <c r="AY33" s="628">
        <f t="shared" si="330"/>
        <v>0</v>
      </c>
      <c r="AZ33" s="628">
        <f t="shared" si="330"/>
        <v>0</v>
      </c>
      <c r="BA33" s="628">
        <f t="shared" si="330"/>
        <v>0</v>
      </c>
      <c r="BB33" s="628">
        <f t="shared" si="330"/>
        <v>0</v>
      </c>
      <c r="BC33" s="628">
        <f t="shared" si="330"/>
        <v>0</v>
      </c>
      <c r="BD33" s="628">
        <f t="shared" si="330"/>
        <v>0</v>
      </c>
      <c r="BE33" s="628">
        <f t="shared" si="330"/>
        <v>0</v>
      </c>
      <c r="BF33" s="628">
        <f t="shared" si="330"/>
        <v>0</v>
      </c>
      <c r="BG33" s="628">
        <f t="shared" si="330"/>
        <v>0</v>
      </c>
      <c r="BH33" s="628">
        <f t="shared" si="330"/>
        <v>0</v>
      </c>
      <c r="BI33" s="628">
        <f t="shared" si="330"/>
        <v>0</v>
      </c>
      <c r="BJ33" s="628">
        <f t="shared" si="330"/>
        <v>0</v>
      </c>
      <c r="BK33" s="628">
        <f t="shared" si="330"/>
        <v>0</v>
      </c>
      <c r="BL33" s="628">
        <f t="shared" si="330"/>
        <v>0</v>
      </c>
      <c r="BM33" s="628">
        <f t="shared" si="330"/>
        <v>0</v>
      </c>
      <c r="BN33" s="628">
        <f t="shared" si="330"/>
        <v>0</v>
      </c>
      <c r="BO33" s="628">
        <f t="shared" si="330"/>
        <v>0</v>
      </c>
      <c r="BP33" s="628">
        <f t="shared" si="330"/>
        <v>0</v>
      </c>
      <c r="BQ33" s="628">
        <f t="shared" si="330"/>
        <v>0</v>
      </c>
      <c r="BR33" s="628">
        <f t="shared" si="330"/>
        <v>0</v>
      </c>
      <c r="BS33" s="628">
        <f t="shared" si="330"/>
        <v>0</v>
      </c>
      <c r="BT33" s="628">
        <f t="shared" si="330"/>
        <v>0</v>
      </c>
      <c r="BU33" s="628">
        <f t="shared" si="330"/>
        <v>0</v>
      </c>
      <c r="BV33" s="628">
        <f t="shared" si="330"/>
        <v>0</v>
      </c>
      <c r="BW33" s="628">
        <f t="shared" si="330"/>
        <v>0</v>
      </c>
      <c r="BX33" s="628">
        <f t="shared" si="330"/>
        <v>0</v>
      </c>
      <c r="BY33" s="628">
        <f t="shared" si="330"/>
        <v>0</v>
      </c>
      <c r="BZ33" s="628">
        <f t="shared" si="330"/>
        <v>0</v>
      </c>
      <c r="CA33" s="628">
        <f t="shared" si="330"/>
        <v>0</v>
      </c>
      <c r="CB33" s="628">
        <f t="shared" si="330"/>
        <v>0</v>
      </c>
      <c r="CC33" s="628">
        <f t="shared" si="330"/>
        <v>0</v>
      </c>
      <c r="CD33" s="628">
        <f t="shared" si="330"/>
        <v>0</v>
      </c>
      <c r="CE33" s="628">
        <f t="shared" si="330"/>
        <v>0</v>
      </c>
      <c r="CF33" s="628">
        <f t="shared" si="330"/>
        <v>0</v>
      </c>
      <c r="CG33" s="628">
        <f t="shared" si="330"/>
        <v>0</v>
      </c>
      <c r="CH33" s="628">
        <f t="shared" si="330"/>
        <v>0</v>
      </c>
      <c r="CI33" s="628">
        <f t="shared" si="330"/>
        <v>0</v>
      </c>
      <c r="CJ33" s="628" t="str">
        <f t="shared" si="330"/>
        <v/>
      </c>
      <c r="CK33" s="628" t="str">
        <f t="shared" si="330"/>
        <v/>
      </c>
      <c r="CL33" s="628" t="str">
        <f t="shared" si="330"/>
        <v/>
      </c>
      <c r="CM33" s="628" t="str">
        <f t="shared" si="329"/>
        <v/>
      </c>
      <c r="CN33" s="628" t="str">
        <f t="shared" si="329"/>
        <v/>
      </c>
      <c r="CO33" s="628" t="str">
        <f t="shared" si="329"/>
        <v/>
      </c>
      <c r="CP33" s="628" t="str">
        <f t="shared" si="329"/>
        <v/>
      </c>
      <c r="CQ33" s="628" t="str">
        <f t="shared" si="329"/>
        <v/>
      </c>
      <c r="CR33" s="628" t="str">
        <f t="shared" si="329"/>
        <v/>
      </c>
      <c r="CS33" s="628" t="str">
        <f t="shared" si="329"/>
        <v/>
      </c>
      <c r="CT33" s="628" t="str">
        <f t="shared" si="329"/>
        <v/>
      </c>
      <c r="CU33" s="628" t="str">
        <f t="shared" si="329"/>
        <v/>
      </c>
      <c r="CV33" s="628" t="str">
        <f t="shared" si="329"/>
        <v/>
      </c>
      <c r="CW33" s="628" t="str">
        <f t="shared" si="329"/>
        <v/>
      </c>
      <c r="CX33" s="628" t="str">
        <f t="shared" si="329"/>
        <v/>
      </c>
      <c r="CY33" s="628" t="str">
        <f t="shared" si="329"/>
        <v/>
      </c>
      <c r="CZ33" s="628" t="str">
        <f t="shared" si="329"/>
        <v/>
      </c>
      <c r="DA33" s="629" t="str">
        <f t="shared" si="329"/>
        <v/>
      </c>
      <c r="DB33" s="642"/>
      <c r="DC33" s="649">
        <f t="shared" si="262"/>
        <v>37</v>
      </c>
      <c r="DD33" s="668">
        <f t="shared" si="304"/>
        <v>0</v>
      </c>
      <c r="DE33" s="668">
        <f t="shared" si="304"/>
        <v>0</v>
      </c>
      <c r="DF33" s="668">
        <f t="shared" si="304"/>
        <v>0</v>
      </c>
      <c r="DG33" s="668">
        <f t="shared" si="304"/>
        <v>0</v>
      </c>
      <c r="DH33" s="668">
        <f t="shared" si="304"/>
        <v>0</v>
      </c>
      <c r="DI33" s="668">
        <f t="shared" si="304"/>
        <v>0</v>
      </c>
      <c r="DJ33" s="668">
        <f t="shared" si="304"/>
        <v>0</v>
      </c>
      <c r="DK33" s="668">
        <f t="shared" si="304"/>
        <v>0</v>
      </c>
      <c r="DL33" s="668">
        <f t="shared" si="304"/>
        <v>0</v>
      </c>
      <c r="DM33" s="668">
        <f t="shared" si="304"/>
        <v>0</v>
      </c>
      <c r="DN33" s="668">
        <f t="shared" si="305"/>
        <v>0</v>
      </c>
      <c r="DO33" s="668">
        <f t="shared" si="305"/>
        <v>0</v>
      </c>
      <c r="DP33" s="668">
        <f t="shared" si="305"/>
        <v>0</v>
      </c>
      <c r="DQ33" s="668">
        <f t="shared" si="305"/>
        <v>0</v>
      </c>
      <c r="DR33" s="668">
        <f t="shared" si="305"/>
        <v>0</v>
      </c>
      <c r="DS33" s="668">
        <f t="shared" si="305"/>
        <v>0</v>
      </c>
      <c r="DT33" s="668">
        <f t="shared" si="305"/>
        <v>0</v>
      </c>
      <c r="DU33" s="668">
        <f t="shared" si="305"/>
        <v>0</v>
      </c>
      <c r="DV33" s="668">
        <f t="shared" si="305"/>
        <v>0</v>
      </c>
      <c r="DW33" s="668">
        <f t="shared" si="305"/>
        <v>0</v>
      </c>
      <c r="DX33" s="668">
        <f t="shared" si="306"/>
        <v>0</v>
      </c>
      <c r="DY33" s="668">
        <f t="shared" si="306"/>
        <v>0</v>
      </c>
      <c r="DZ33" s="668">
        <f t="shared" si="306"/>
        <v>0</v>
      </c>
      <c r="EA33" s="668">
        <f t="shared" si="306"/>
        <v>0</v>
      </c>
      <c r="EB33" s="668">
        <f t="shared" si="306"/>
        <v>0</v>
      </c>
      <c r="EC33" s="668">
        <f t="shared" si="306"/>
        <v>0</v>
      </c>
      <c r="ED33" s="668">
        <f t="shared" si="306"/>
        <v>0</v>
      </c>
      <c r="EE33" s="668">
        <f t="shared" si="306"/>
        <v>0</v>
      </c>
      <c r="EF33" s="668">
        <f t="shared" si="306"/>
        <v>0</v>
      </c>
      <c r="EG33" s="668">
        <f t="shared" si="306"/>
        <v>0</v>
      </c>
      <c r="EH33" s="668">
        <f t="shared" si="307"/>
        <v>0</v>
      </c>
      <c r="EI33" s="668">
        <f t="shared" si="307"/>
        <v>0</v>
      </c>
      <c r="EJ33" s="668">
        <f t="shared" si="307"/>
        <v>0</v>
      </c>
      <c r="EK33" s="668">
        <f t="shared" si="307"/>
        <v>0</v>
      </c>
      <c r="EL33" s="668">
        <f t="shared" si="307"/>
        <v>0</v>
      </c>
      <c r="EM33" s="668">
        <f t="shared" si="307"/>
        <v>0</v>
      </c>
      <c r="EN33" s="668">
        <f t="shared" si="307"/>
        <v>0</v>
      </c>
      <c r="EO33" s="668">
        <f t="shared" si="307"/>
        <v>0</v>
      </c>
      <c r="EP33" s="668">
        <f t="shared" si="307"/>
        <v>0</v>
      </c>
      <c r="EQ33" s="668">
        <f t="shared" si="307"/>
        <v>0</v>
      </c>
      <c r="ER33" s="668">
        <f t="shared" si="308"/>
        <v>0</v>
      </c>
      <c r="ES33" s="668">
        <f t="shared" si="308"/>
        <v>0</v>
      </c>
      <c r="ET33" s="668">
        <f t="shared" si="308"/>
        <v>0</v>
      </c>
      <c r="EU33" s="668">
        <f t="shared" si="308"/>
        <v>0</v>
      </c>
      <c r="EV33" s="668">
        <f t="shared" si="308"/>
        <v>0</v>
      </c>
      <c r="EW33" s="668">
        <f t="shared" si="308"/>
        <v>0</v>
      </c>
      <c r="EX33" s="668">
        <f t="shared" si="308"/>
        <v>0</v>
      </c>
      <c r="EY33" s="668">
        <f t="shared" si="308"/>
        <v>0</v>
      </c>
      <c r="EZ33" s="668">
        <f t="shared" si="308"/>
        <v>0</v>
      </c>
      <c r="FA33" s="668">
        <f t="shared" si="308"/>
        <v>0</v>
      </c>
      <c r="FB33" s="668">
        <f t="shared" si="309"/>
        <v>0</v>
      </c>
      <c r="FC33" s="668">
        <f t="shared" si="309"/>
        <v>0</v>
      </c>
      <c r="FD33" s="668">
        <f t="shared" si="309"/>
        <v>0</v>
      </c>
      <c r="FE33" s="668">
        <f t="shared" si="309"/>
        <v>0</v>
      </c>
      <c r="FF33" s="668">
        <f t="shared" si="309"/>
        <v>0</v>
      </c>
      <c r="FG33" s="668">
        <f t="shared" si="309"/>
        <v>0</v>
      </c>
      <c r="FH33" s="668">
        <f t="shared" si="309"/>
        <v>0</v>
      </c>
      <c r="FI33" s="668">
        <f t="shared" si="309"/>
        <v>0</v>
      </c>
      <c r="FJ33" s="668">
        <f t="shared" si="309"/>
        <v>0</v>
      </c>
      <c r="FK33" s="668">
        <f t="shared" si="309"/>
        <v>0</v>
      </c>
      <c r="FL33" s="668">
        <f t="shared" si="310"/>
        <v>0</v>
      </c>
      <c r="FM33" s="668">
        <f t="shared" si="310"/>
        <v>0</v>
      </c>
      <c r="FN33" s="668">
        <f t="shared" si="310"/>
        <v>0</v>
      </c>
      <c r="FO33" s="668" t="str">
        <f t="shared" si="310"/>
        <v/>
      </c>
      <c r="FP33" s="668" t="str">
        <f t="shared" si="310"/>
        <v/>
      </c>
      <c r="FQ33" s="668" t="str">
        <f t="shared" si="310"/>
        <v/>
      </c>
      <c r="FR33" s="668" t="str">
        <f t="shared" si="310"/>
        <v/>
      </c>
      <c r="FS33" s="668" t="str">
        <f t="shared" si="310"/>
        <v/>
      </c>
      <c r="FT33" s="668" t="str">
        <f t="shared" si="310"/>
        <v/>
      </c>
      <c r="FU33" s="668" t="str">
        <f t="shared" si="310"/>
        <v/>
      </c>
      <c r="FV33" s="668" t="str">
        <f t="shared" si="311"/>
        <v/>
      </c>
      <c r="FW33" s="668" t="str">
        <f t="shared" si="311"/>
        <v/>
      </c>
      <c r="FX33" s="668" t="str">
        <f t="shared" si="311"/>
        <v/>
      </c>
      <c r="FY33" s="668" t="str">
        <f t="shared" si="311"/>
        <v/>
      </c>
      <c r="FZ33" s="668" t="str">
        <f t="shared" si="311"/>
        <v/>
      </c>
      <c r="GA33" s="668" t="str">
        <f t="shared" si="311"/>
        <v/>
      </c>
      <c r="GB33" s="668" t="str">
        <f t="shared" si="311"/>
        <v/>
      </c>
      <c r="GC33" s="668" t="str">
        <f t="shared" si="311"/>
        <v/>
      </c>
      <c r="GD33" s="668" t="str">
        <f t="shared" si="311"/>
        <v/>
      </c>
      <c r="GE33" s="668" t="str">
        <f t="shared" si="311"/>
        <v/>
      </c>
      <c r="GF33" s="669" t="str">
        <f t="shared" si="311"/>
        <v/>
      </c>
      <c r="GG33" s="626"/>
      <c r="GH33" s="649">
        <f t="shared" si="263"/>
        <v>37</v>
      </c>
      <c r="GI33" s="682">
        <f t="shared" ca="1" si="158"/>
        <v>0</v>
      </c>
      <c r="GJ33" s="682">
        <f t="shared" ca="1" si="159"/>
        <v>0</v>
      </c>
      <c r="GK33" s="682">
        <f t="shared" ca="1" si="160"/>
        <v>0</v>
      </c>
      <c r="GL33" s="682">
        <f t="shared" ca="1" si="161"/>
        <v>0</v>
      </c>
      <c r="GM33" s="682">
        <f t="shared" ca="1" si="162"/>
        <v>0</v>
      </c>
      <c r="GN33" s="682">
        <f t="shared" ca="1" si="163"/>
        <v>0</v>
      </c>
      <c r="GO33" s="682">
        <f t="shared" ca="1" si="164"/>
        <v>0</v>
      </c>
      <c r="GP33" s="682">
        <f t="shared" ca="1" si="165"/>
        <v>0</v>
      </c>
      <c r="GQ33" s="682">
        <f t="shared" ca="1" si="166"/>
        <v>0</v>
      </c>
      <c r="GR33" s="682">
        <f t="shared" ca="1" si="167"/>
        <v>0</v>
      </c>
      <c r="GS33" s="682">
        <f t="shared" ca="1" si="168"/>
        <v>0</v>
      </c>
      <c r="GT33" s="682">
        <f t="shared" ca="1" si="169"/>
        <v>0</v>
      </c>
      <c r="GU33" s="682">
        <f t="shared" ca="1" si="170"/>
        <v>0</v>
      </c>
      <c r="GV33" s="682">
        <f t="shared" ca="1" si="171"/>
        <v>0</v>
      </c>
      <c r="GW33" s="682">
        <f t="shared" ca="1" si="172"/>
        <v>0</v>
      </c>
      <c r="GX33" s="682">
        <f t="shared" ca="1" si="173"/>
        <v>0</v>
      </c>
      <c r="GY33" s="682">
        <f t="shared" ca="1" si="174"/>
        <v>0</v>
      </c>
      <c r="GZ33" s="682">
        <f t="shared" ca="1" si="175"/>
        <v>0</v>
      </c>
      <c r="HA33" s="682">
        <f t="shared" ca="1" si="176"/>
        <v>0</v>
      </c>
      <c r="HB33" s="682">
        <f t="shared" ca="1" si="177"/>
        <v>0</v>
      </c>
      <c r="HC33" s="682">
        <f t="shared" ca="1" si="178"/>
        <v>0</v>
      </c>
      <c r="HD33" s="682">
        <f t="shared" ca="1" si="179"/>
        <v>0</v>
      </c>
      <c r="HE33" s="682">
        <f t="shared" ca="1" si="180"/>
        <v>0</v>
      </c>
      <c r="HF33" s="682">
        <f t="shared" ca="1" si="181"/>
        <v>0</v>
      </c>
      <c r="HG33" s="682">
        <f t="shared" ca="1" si="182"/>
        <v>0</v>
      </c>
      <c r="HH33" s="682">
        <f t="shared" ca="1" si="183"/>
        <v>0</v>
      </c>
      <c r="HI33" s="682">
        <f t="shared" ca="1" si="184"/>
        <v>0</v>
      </c>
      <c r="HJ33" s="682">
        <f t="shared" ca="1" si="185"/>
        <v>0</v>
      </c>
      <c r="HK33" s="682">
        <f t="shared" ca="1" si="186"/>
        <v>0</v>
      </c>
      <c r="HL33" s="682">
        <f t="shared" ca="1" si="187"/>
        <v>0</v>
      </c>
      <c r="HM33" s="682">
        <f t="shared" ca="1" si="188"/>
        <v>0</v>
      </c>
      <c r="HN33" s="682">
        <f t="shared" ca="1" si="189"/>
        <v>0</v>
      </c>
      <c r="HO33" s="682">
        <f t="shared" ca="1" si="190"/>
        <v>0</v>
      </c>
      <c r="HP33" s="682">
        <f t="shared" ca="1" si="191"/>
        <v>0</v>
      </c>
      <c r="HQ33" s="682">
        <f t="shared" ca="1" si="192"/>
        <v>0</v>
      </c>
      <c r="HR33" s="682">
        <f t="shared" ca="1" si="193"/>
        <v>0</v>
      </c>
      <c r="HS33" s="682">
        <f t="shared" ca="1" si="194"/>
        <v>0</v>
      </c>
      <c r="HT33" s="682" t="e">
        <f t="shared" ca="1" si="195"/>
        <v>#DIV/0!</v>
      </c>
      <c r="HU33" s="682" t="e">
        <f t="shared" ca="1" si="196"/>
        <v>#DIV/0!</v>
      </c>
      <c r="HV33" s="682" t="e">
        <f t="shared" ca="1" si="197"/>
        <v>#DIV/0!</v>
      </c>
      <c r="HW33" s="682" t="e">
        <f t="shared" ca="1" si="198"/>
        <v>#DIV/0!</v>
      </c>
      <c r="HX33" s="682" t="e">
        <f t="shared" ca="1" si="199"/>
        <v>#DIV/0!</v>
      </c>
      <c r="HY33" s="682" t="e">
        <f t="shared" ca="1" si="200"/>
        <v>#DIV/0!</v>
      </c>
      <c r="HZ33" s="682" t="e">
        <f t="shared" ca="1" si="201"/>
        <v>#DIV/0!</v>
      </c>
      <c r="IA33" s="682" t="e">
        <f t="shared" ca="1" si="202"/>
        <v>#DIV/0!</v>
      </c>
      <c r="IB33" s="682" t="e">
        <f t="shared" ca="1" si="203"/>
        <v>#DIV/0!</v>
      </c>
      <c r="IC33" s="682" t="e">
        <f t="shared" ca="1" si="204"/>
        <v>#DIV/0!</v>
      </c>
      <c r="ID33" s="682" t="e">
        <f t="shared" ca="1" si="205"/>
        <v>#DIV/0!</v>
      </c>
      <c r="IE33" s="682" t="e">
        <f t="shared" ca="1" si="206"/>
        <v>#DIV/0!</v>
      </c>
      <c r="IF33" s="682" t="e">
        <f t="shared" ca="1" si="207"/>
        <v>#DIV/0!</v>
      </c>
      <c r="IG33" s="682" t="e">
        <f t="shared" ca="1" si="208"/>
        <v>#DIV/0!</v>
      </c>
      <c r="IH33" s="682" t="e">
        <f t="shared" ca="1" si="209"/>
        <v>#DIV/0!</v>
      </c>
      <c r="II33" s="682" t="e">
        <f t="shared" ca="1" si="210"/>
        <v>#DIV/0!</v>
      </c>
      <c r="IJ33" s="682" t="e">
        <f t="shared" ca="1" si="211"/>
        <v>#DIV/0!</v>
      </c>
      <c r="IK33" s="662" t="e">
        <f t="shared" ca="1" si="212"/>
        <v>#DIV/0!</v>
      </c>
      <c r="IL33" s="662" t="e">
        <f t="shared" ca="1" si="213"/>
        <v>#DIV/0!</v>
      </c>
      <c r="IM33" s="662" t="e">
        <f t="shared" ca="1" si="214"/>
        <v>#DIV/0!</v>
      </c>
      <c r="IN33" s="662" t="e">
        <f t="shared" ca="1" si="215"/>
        <v>#DIV/0!</v>
      </c>
      <c r="IO33" s="662" t="e">
        <f t="shared" ca="1" si="216"/>
        <v>#DIV/0!</v>
      </c>
      <c r="IP33" s="662" t="e">
        <f t="shared" ca="1" si="217"/>
        <v>#DIV/0!</v>
      </c>
      <c r="IQ33" s="662" t="e">
        <f t="shared" ca="1" si="218"/>
        <v>#DIV/0!</v>
      </c>
      <c r="IR33" s="662" t="e">
        <f t="shared" ca="1" si="219"/>
        <v>#DIV/0!</v>
      </c>
      <c r="IS33" s="662" t="e">
        <f t="shared" ca="1" si="220"/>
        <v>#DIV/0!</v>
      </c>
      <c r="IT33" s="662" t="str">
        <f t="shared" ca="1" si="221"/>
        <v/>
      </c>
      <c r="IU33" s="662" t="str">
        <f t="shared" ca="1" si="222"/>
        <v/>
      </c>
      <c r="IV33" s="662" t="str">
        <f t="shared" ca="1" si="223"/>
        <v/>
      </c>
      <c r="IW33" s="662" t="str">
        <f t="shared" ca="1" si="224"/>
        <v/>
      </c>
      <c r="IX33" s="662" t="str">
        <f t="shared" ca="1" si="225"/>
        <v/>
      </c>
      <c r="IY33" s="662" t="str">
        <f t="shared" ca="1" si="226"/>
        <v/>
      </c>
      <c r="IZ33" s="662" t="str">
        <f t="shared" ca="1" si="227"/>
        <v/>
      </c>
      <c r="JA33" s="662" t="str">
        <f t="shared" ca="1" si="228"/>
        <v/>
      </c>
      <c r="JB33" s="662" t="str">
        <f t="shared" ca="1" si="229"/>
        <v/>
      </c>
      <c r="JC33" s="662" t="str">
        <f t="shared" ca="1" si="230"/>
        <v/>
      </c>
      <c r="JD33" s="662" t="str">
        <f t="shared" ca="1" si="231"/>
        <v/>
      </c>
      <c r="JE33" s="662" t="str">
        <f t="shared" ca="1" si="232"/>
        <v/>
      </c>
      <c r="JF33" s="662" t="str">
        <f t="shared" ca="1" si="233"/>
        <v/>
      </c>
      <c r="JG33" s="662" t="str">
        <f t="shared" ca="1" si="234"/>
        <v/>
      </c>
      <c r="JH33" s="662" t="str">
        <f t="shared" ca="1" si="235"/>
        <v/>
      </c>
      <c r="JI33" s="662" t="str">
        <f t="shared" ca="1" si="236"/>
        <v/>
      </c>
      <c r="JJ33" s="662" t="str">
        <f t="shared" ca="1" si="237"/>
        <v/>
      </c>
      <c r="JK33" s="663" t="str">
        <f t="shared" ca="1" si="238"/>
        <v/>
      </c>
      <c r="JL33" s="626"/>
      <c r="JM33" s="649">
        <f t="shared" si="264"/>
        <v>37</v>
      </c>
      <c r="JN33" s="635">
        <f t="shared" si="312"/>
        <v>0</v>
      </c>
      <c r="JO33" s="635">
        <f t="shared" si="312"/>
        <v>0</v>
      </c>
      <c r="JP33" s="635">
        <f t="shared" si="312"/>
        <v>0</v>
      </c>
      <c r="JQ33" s="635">
        <f t="shared" si="312"/>
        <v>0</v>
      </c>
      <c r="JR33" s="635">
        <f t="shared" si="312"/>
        <v>0</v>
      </c>
      <c r="JS33" s="635">
        <f t="shared" si="312"/>
        <v>0</v>
      </c>
      <c r="JT33" s="635">
        <f t="shared" si="312"/>
        <v>0</v>
      </c>
      <c r="JU33" s="635">
        <f t="shared" si="312"/>
        <v>0</v>
      </c>
      <c r="JV33" s="635">
        <f t="shared" si="312"/>
        <v>0</v>
      </c>
      <c r="JW33" s="635">
        <f t="shared" si="312"/>
        <v>0</v>
      </c>
      <c r="JX33" s="635">
        <f t="shared" si="313"/>
        <v>0</v>
      </c>
      <c r="JY33" s="635">
        <f t="shared" si="313"/>
        <v>0</v>
      </c>
      <c r="JZ33" s="635">
        <f t="shared" si="313"/>
        <v>0</v>
      </c>
      <c r="KA33" s="635">
        <f t="shared" si="313"/>
        <v>0</v>
      </c>
      <c r="KB33" s="635">
        <f t="shared" si="313"/>
        <v>0</v>
      </c>
      <c r="KC33" s="635">
        <f t="shared" si="313"/>
        <v>0</v>
      </c>
      <c r="KD33" s="635">
        <f t="shared" si="313"/>
        <v>0</v>
      </c>
      <c r="KE33" s="635">
        <f t="shared" si="313"/>
        <v>0</v>
      </c>
      <c r="KF33" s="635">
        <f t="shared" si="313"/>
        <v>0</v>
      </c>
      <c r="KG33" s="635">
        <f t="shared" si="313"/>
        <v>0</v>
      </c>
      <c r="KH33" s="635">
        <f t="shared" si="314"/>
        <v>0</v>
      </c>
      <c r="KI33" s="635">
        <f t="shared" si="314"/>
        <v>0</v>
      </c>
      <c r="KJ33" s="635">
        <f t="shared" si="314"/>
        <v>0</v>
      </c>
      <c r="KK33" s="635">
        <f t="shared" si="314"/>
        <v>0</v>
      </c>
      <c r="KL33" s="635">
        <f t="shared" si="314"/>
        <v>0</v>
      </c>
      <c r="KM33" s="635">
        <f t="shared" si="314"/>
        <v>0</v>
      </c>
      <c r="KN33" s="635">
        <f t="shared" si="314"/>
        <v>0</v>
      </c>
      <c r="KO33" s="635">
        <f t="shared" si="314"/>
        <v>0</v>
      </c>
      <c r="KP33" s="635">
        <f t="shared" si="314"/>
        <v>0</v>
      </c>
      <c r="KQ33" s="635">
        <f t="shared" si="314"/>
        <v>0</v>
      </c>
      <c r="KR33" s="635">
        <f t="shared" si="315"/>
        <v>0</v>
      </c>
      <c r="KS33" s="635">
        <f t="shared" si="315"/>
        <v>0</v>
      </c>
      <c r="KT33" s="635">
        <f t="shared" si="315"/>
        <v>0</v>
      </c>
      <c r="KU33" s="635">
        <f t="shared" si="315"/>
        <v>0</v>
      </c>
      <c r="KV33" s="635">
        <f t="shared" si="315"/>
        <v>0</v>
      </c>
      <c r="KW33" s="635">
        <f t="shared" si="315"/>
        <v>0</v>
      </c>
      <c r="KX33" s="635">
        <f t="shared" si="315"/>
        <v>0</v>
      </c>
      <c r="KY33" s="635" t="e">
        <f t="shared" si="315"/>
        <v>#DIV/0!</v>
      </c>
      <c r="KZ33" s="635" t="e">
        <f t="shared" si="315"/>
        <v>#DIV/0!</v>
      </c>
      <c r="LA33" s="635" t="e">
        <f t="shared" si="315"/>
        <v>#DIV/0!</v>
      </c>
      <c r="LB33" s="635" t="e">
        <f t="shared" si="316"/>
        <v>#DIV/0!</v>
      </c>
      <c r="LC33" s="635" t="e">
        <f t="shared" si="316"/>
        <v>#DIV/0!</v>
      </c>
      <c r="LD33" s="635" t="e">
        <f t="shared" si="316"/>
        <v>#DIV/0!</v>
      </c>
      <c r="LE33" s="635" t="e">
        <f t="shared" si="316"/>
        <v>#DIV/0!</v>
      </c>
      <c r="LF33" s="635" t="e">
        <f t="shared" si="316"/>
        <v>#DIV/0!</v>
      </c>
      <c r="LG33" s="635" t="e">
        <f t="shared" si="316"/>
        <v>#DIV/0!</v>
      </c>
      <c r="LH33" s="635" t="e">
        <f t="shared" si="316"/>
        <v>#DIV/0!</v>
      </c>
      <c r="LI33" s="635" t="e">
        <f t="shared" si="316"/>
        <v>#DIV/0!</v>
      </c>
      <c r="LJ33" s="635" t="e">
        <f t="shared" si="316"/>
        <v>#DIV/0!</v>
      </c>
      <c r="LK33" s="635" t="e">
        <f t="shared" si="316"/>
        <v>#DIV/0!</v>
      </c>
      <c r="LL33" s="635" t="e">
        <f t="shared" si="317"/>
        <v>#DIV/0!</v>
      </c>
      <c r="LM33" s="635" t="e">
        <f t="shared" si="317"/>
        <v>#DIV/0!</v>
      </c>
      <c r="LN33" s="635" t="e">
        <f t="shared" si="317"/>
        <v>#DIV/0!</v>
      </c>
      <c r="LO33" s="635" t="e">
        <f t="shared" si="317"/>
        <v>#DIV/0!</v>
      </c>
      <c r="LP33" s="635" t="e">
        <f t="shared" si="317"/>
        <v>#DIV/0!</v>
      </c>
      <c r="LQ33" s="635" t="e">
        <f t="shared" si="317"/>
        <v>#DIV/0!</v>
      </c>
      <c r="LR33" s="635" t="e">
        <f t="shared" si="317"/>
        <v>#DIV/0!</v>
      </c>
      <c r="LS33" s="635" t="e">
        <f t="shared" si="317"/>
        <v>#DIV/0!</v>
      </c>
      <c r="LT33" s="635" t="e">
        <f t="shared" si="317"/>
        <v>#DIV/0!</v>
      </c>
      <c r="LU33" s="635" t="e">
        <f t="shared" si="317"/>
        <v>#DIV/0!</v>
      </c>
      <c r="LV33" s="635" t="e">
        <f t="shared" si="318"/>
        <v>#DIV/0!</v>
      </c>
      <c r="LW33" s="635" t="e">
        <f t="shared" si="318"/>
        <v>#DIV/0!</v>
      </c>
      <c r="LX33" s="635" t="e">
        <f t="shared" si="318"/>
        <v>#DIV/0!</v>
      </c>
      <c r="LY33" s="635" t="str">
        <f t="shared" si="318"/>
        <v/>
      </c>
      <c r="LZ33" s="635" t="str">
        <f t="shared" si="318"/>
        <v/>
      </c>
      <c r="MA33" s="635" t="str">
        <f t="shared" si="318"/>
        <v/>
      </c>
      <c r="MB33" s="635" t="str">
        <f t="shared" si="318"/>
        <v/>
      </c>
      <c r="MC33" s="635" t="str">
        <f t="shared" si="318"/>
        <v/>
      </c>
      <c r="MD33" s="635" t="str">
        <f t="shared" si="318"/>
        <v/>
      </c>
      <c r="ME33" s="635" t="str">
        <f t="shared" si="318"/>
        <v/>
      </c>
      <c r="MF33" s="635" t="str">
        <f t="shared" si="319"/>
        <v/>
      </c>
      <c r="MG33" s="635" t="str">
        <f t="shared" si="319"/>
        <v/>
      </c>
      <c r="MH33" s="635" t="str">
        <f t="shared" si="319"/>
        <v/>
      </c>
      <c r="MI33" s="635" t="str">
        <f t="shared" si="319"/>
        <v/>
      </c>
      <c r="MJ33" s="635" t="str">
        <f t="shared" si="319"/>
        <v/>
      </c>
      <c r="MK33" s="635" t="str">
        <f t="shared" si="319"/>
        <v/>
      </c>
      <c r="ML33" s="635" t="str">
        <f t="shared" si="319"/>
        <v/>
      </c>
      <c r="MM33" s="635" t="str">
        <f t="shared" si="319"/>
        <v/>
      </c>
      <c r="MN33" s="635" t="str">
        <f t="shared" si="319"/>
        <v/>
      </c>
      <c r="MO33" s="635" t="str">
        <f t="shared" si="319"/>
        <v/>
      </c>
      <c r="MP33" s="636" t="str">
        <f t="shared" si="319"/>
        <v/>
      </c>
      <c r="MQ33" s="626"/>
      <c r="MR33" s="565">
        <f t="shared" si="269"/>
        <v>26</v>
      </c>
      <c r="MS33" s="622" t="e">
        <f ca="1">+SUMPRODUCT(OFFSET(MU33,0,$MR33):OFFSET(MU33,MU33-1,$MR33),OFFSET($O33,0,0):OFFSET($O33,MU33-1,0))</f>
        <v>#DIV/0!</v>
      </c>
      <c r="MU33" s="568">
        <f t="shared" si="265"/>
        <v>37</v>
      </c>
      <c r="MV33" s="691" t="e">
        <f t="shared" ca="1" si="320"/>
        <v>#DIV/0!</v>
      </c>
      <c r="MW33" s="691" t="e">
        <f t="shared" ca="1" si="320"/>
        <v>#DIV/0!</v>
      </c>
      <c r="MX33" s="691" t="e">
        <f t="shared" ca="1" si="320"/>
        <v>#DIV/0!</v>
      </c>
      <c r="MY33" s="691" t="e">
        <f t="shared" ca="1" si="320"/>
        <v>#DIV/0!</v>
      </c>
      <c r="MZ33" s="691" t="e">
        <f t="shared" ca="1" si="320"/>
        <v>#DIV/0!</v>
      </c>
      <c r="NA33" s="691" t="e">
        <f t="shared" ca="1" si="320"/>
        <v>#DIV/0!</v>
      </c>
      <c r="NB33" s="691" t="e">
        <f t="shared" ca="1" si="320"/>
        <v>#DIV/0!</v>
      </c>
      <c r="NC33" s="691" t="e">
        <f t="shared" ca="1" si="320"/>
        <v>#DIV/0!</v>
      </c>
      <c r="ND33" s="691" t="e">
        <f t="shared" ca="1" si="320"/>
        <v>#DIV/0!</v>
      </c>
      <c r="NE33" s="691" t="e">
        <f t="shared" ca="1" si="320"/>
        <v>#DIV/0!</v>
      </c>
      <c r="NF33" s="691" t="e">
        <f t="shared" ca="1" si="321"/>
        <v>#DIV/0!</v>
      </c>
      <c r="NG33" s="691" t="e">
        <f t="shared" ca="1" si="321"/>
        <v>#DIV/0!</v>
      </c>
      <c r="NH33" s="691" t="e">
        <f t="shared" ca="1" si="321"/>
        <v>#DIV/0!</v>
      </c>
      <c r="NI33" s="691" t="e">
        <f t="shared" ca="1" si="321"/>
        <v>#DIV/0!</v>
      </c>
      <c r="NJ33" s="691" t="e">
        <f t="shared" ca="1" si="321"/>
        <v>#DIV/0!</v>
      </c>
      <c r="NK33" s="691" t="e">
        <f t="shared" ca="1" si="321"/>
        <v>#DIV/0!</v>
      </c>
      <c r="NL33" s="691" t="e">
        <f t="shared" ca="1" si="321"/>
        <v>#DIV/0!</v>
      </c>
      <c r="NM33" s="691" t="e">
        <f t="shared" ca="1" si="321"/>
        <v>#DIV/0!</v>
      </c>
      <c r="NN33" s="691" t="e">
        <f t="shared" ca="1" si="321"/>
        <v>#DIV/0!</v>
      </c>
      <c r="NO33" s="691" t="e">
        <f t="shared" ca="1" si="321"/>
        <v>#DIV/0!</v>
      </c>
      <c r="NP33" s="691" t="e">
        <f t="shared" ca="1" si="322"/>
        <v>#DIV/0!</v>
      </c>
      <c r="NQ33" s="691" t="e">
        <f t="shared" ca="1" si="322"/>
        <v>#DIV/0!</v>
      </c>
      <c r="NR33" s="691" t="e">
        <f t="shared" ca="1" si="322"/>
        <v>#DIV/0!</v>
      </c>
      <c r="NS33" s="691" t="e">
        <f t="shared" ca="1" si="322"/>
        <v>#DIV/0!</v>
      </c>
      <c r="NT33" s="691" t="e">
        <f t="shared" ca="1" si="322"/>
        <v>#DIV/0!</v>
      </c>
      <c r="NU33" s="691" t="e">
        <f t="shared" ca="1" si="322"/>
        <v>#DIV/0!</v>
      </c>
      <c r="NV33" s="691" t="str">
        <f t="shared" ca="1" si="322"/>
        <v/>
      </c>
      <c r="NW33" s="691" t="str">
        <f t="shared" ca="1" si="322"/>
        <v/>
      </c>
      <c r="NX33" s="691" t="str">
        <f t="shared" ca="1" si="322"/>
        <v/>
      </c>
      <c r="NY33" s="691" t="str">
        <f t="shared" ca="1" si="322"/>
        <v/>
      </c>
      <c r="NZ33" s="691" t="str">
        <f t="shared" ca="1" si="323"/>
        <v/>
      </c>
      <c r="OA33" s="691" t="str">
        <f t="shared" ca="1" si="323"/>
        <v/>
      </c>
      <c r="OB33" s="691" t="str">
        <f t="shared" ca="1" si="323"/>
        <v/>
      </c>
      <c r="OC33" s="691" t="str">
        <f t="shared" ca="1" si="323"/>
        <v/>
      </c>
      <c r="OD33" s="691" t="str">
        <f t="shared" ca="1" si="323"/>
        <v/>
      </c>
      <c r="OE33" s="691" t="str">
        <f t="shared" ca="1" si="323"/>
        <v/>
      </c>
      <c r="OF33" s="691" t="str">
        <f t="shared" ca="1" si="323"/>
        <v/>
      </c>
      <c r="OG33" s="691" t="str">
        <f t="shared" ca="1" si="323"/>
        <v/>
      </c>
      <c r="OH33" s="691" t="str">
        <f t="shared" ca="1" si="323"/>
        <v/>
      </c>
      <c r="OI33" s="691" t="str">
        <f t="shared" ca="1" si="323"/>
        <v/>
      </c>
      <c r="OJ33" s="691" t="str">
        <f t="shared" ca="1" si="324"/>
        <v/>
      </c>
      <c r="OK33" s="691" t="str">
        <f t="shared" ca="1" si="324"/>
        <v/>
      </c>
      <c r="OL33" s="691" t="str">
        <f t="shared" ca="1" si="324"/>
        <v/>
      </c>
      <c r="OM33" s="691" t="str">
        <f t="shared" ca="1" si="324"/>
        <v/>
      </c>
      <c r="ON33" s="691" t="str">
        <f t="shared" ca="1" si="324"/>
        <v/>
      </c>
      <c r="OO33" s="691" t="str">
        <f t="shared" ca="1" si="324"/>
        <v/>
      </c>
      <c r="OP33" s="691" t="str">
        <f t="shared" ca="1" si="324"/>
        <v/>
      </c>
      <c r="OQ33" s="691" t="str">
        <f t="shared" ca="1" si="324"/>
        <v/>
      </c>
      <c r="OR33" s="691" t="str">
        <f t="shared" ca="1" si="324"/>
        <v/>
      </c>
      <c r="OS33" s="691" t="str">
        <f t="shared" ca="1" si="324"/>
        <v/>
      </c>
      <c r="OT33" s="691" t="str">
        <f t="shared" ca="1" si="325"/>
        <v/>
      </c>
      <c r="OU33" s="691" t="str">
        <f t="shared" ca="1" si="325"/>
        <v/>
      </c>
      <c r="OV33" s="691" t="str">
        <f t="shared" ca="1" si="325"/>
        <v/>
      </c>
      <c r="OW33" s="691" t="str">
        <f t="shared" ca="1" si="325"/>
        <v/>
      </c>
      <c r="OX33" s="691" t="str">
        <f t="shared" ca="1" si="325"/>
        <v/>
      </c>
      <c r="OY33" s="691" t="str">
        <f t="shared" ca="1" si="325"/>
        <v/>
      </c>
      <c r="OZ33" s="691" t="str">
        <f t="shared" ca="1" si="325"/>
        <v/>
      </c>
      <c r="PA33" s="691" t="str">
        <f t="shared" ca="1" si="325"/>
        <v/>
      </c>
      <c r="PB33" s="691" t="str">
        <f t="shared" ca="1" si="325"/>
        <v/>
      </c>
      <c r="PC33" s="691" t="str">
        <f t="shared" ca="1" si="325"/>
        <v/>
      </c>
      <c r="PD33" s="691" t="str">
        <f t="shared" ca="1" si="326"/>
        <v/>
      </c>
      <c r="PE33" s="691" t="str">
        <f t="shared" ca="1" si="326"/>
        <v/>
      </c>
      <c r="PF33" s="691" t="str">
        <f t="shared" ca="1" si="326"/>
        <v/>
      </c>
      <c r="PG33" s="691" t="e">
        <f t="shared" ca="1" si="326"/>
        <v>#VALUE!</v>
      </c>
      <c r="PH33" s="691" t="e">
        <f t="shared" ca="1" si="326"/>
        <v>#VALUE!</v>
      </c>
      <c r="PI33" s="691" t="e">
        <f t="shared" ca="1" si="326"/>
        <v>#VALUE!</v>
      </c>
      <c r="PJ33" s="691" t="e">
        <f t="shared" ca="1" si="326"/>
        <v>#VALUE!</v>
      </c>
      <c r="PK33" s="691" t="e">
        <f t="shared" ca="1" si="326"/>
        <v>#VALUE!</v>
      </c>
      <c r="PL33" s="691" t="e">
        <f t="shared" ca="1" si="326"/>
        <v>#VALUE!</v>
      </c>
      <c r="PM33" s="691" t="e">
        <f t="shared" ca="1" si="326"/>
        <v>#VALUE!</v>
      </c>
      <c r="PN33" s="691" t="e">
        <f t="shared" ca="1" si="327"/>
        <v>#VALUE!</v>
      </c>
      <c r="PO33" s="691" t="e">
        <f t="shared" ca="1" si="327"/>
        <v>#VALUE!</v>
      </c>
      <c r="PP33" s="691" t="e">
        <f t="shared" ca="1" si="327"/>
        <v>#VALUE!</v>
      </c>
      <c r="PQ33" s="691" t="e">
        <f t="shared" ca="1" si="327"/>
        <v>#VALUE!</v>
      </c>
      <c r="PR33" s="691" t="e">
        <f t="shared" ca="1" si="327"/>
        <v>#VALUE!</v>
      </c>
      <c r="PS33" s="691" t="e">
        <f t="shared" ca="1" si="327"/>
        <v>#VALUE!</v>
      </c>
      <c r="PT33" s="691" t="e">
        <f t="shared" ca="1" si="327"/>
        <v>#VALUE!</v>
      </c>
      <c r="PU33" s="691" t="e">
        <f t="shared" ca="1" si="327"/>
        <v>#VALUE!</v>
      </c>
      <c r="PV33" s="691" t="e">
        <f t="shared" ca="1" si="327"/>
        <v>#VALUE!</v>
      </c>
      <c r="PW33" s="691" t="e">
        <f t="shared" ca="1" si="327"/>
        <v>#VALUE!</v>
      </c>
      <c r="PX33" s="691" t="e">
        <f t="shared" ca="1" si="327"/>
        <v>#VALUE!</v>
      </c>
      <c r="PY33" s="690"/>
      <c r="PZ33" s="690"/>
      <c r="QA33" s="690"/>
      <c r="QB33" s="690"/>
      <c r="QC33" s="690"/>
      <c r="QD33" s="690"/>
      <c r="QE33" s="690"/>
      <c r="QF33" s="690"/>
      <c r="QG33" s="575"/>
      <c r="QH33" s="575"/>
      <c r="QI33" s="575"/>
      <c r="QJ33" s="575"/>
      <c r="QK33" s="575"/>
      <c r="QL33" s="575"/>
      <c r="QM33" s="575"/>
      <c r="QN33" s="575"/>
      <c r="QO33" s="575"/>
      <c r="QP33" s="575"/>
      <c r="QQ33" s="575"/>
    </row>
    <row r="34" spans="1:459">
      <c r="A34" s="632">
        <f t="shared" si="266"/>
        <v>27</v>
      </c>
      <c r="B34" s="633">
        <f>+'User Entries'!G104</f>
        <v>0</v>
      </c>
      <c r="C34" s="633">
        <f t="shared" si="267"/>
        <v>0</v>
      </c>
      <c r="D34" s="759" t="e">
        <f>SUM($E$8:E34)</f>
        <v>#DIV/0!</v>
      </c>
      <c r="E34" s="759" t="e">
        <f t="shared" si="145"/>
        <v>#DIV/0!</v>
      </c>
      <c r="F34" s="627"/>
      <c r="G34" s="765"/>
      <c r="H34" s="622">
        <f t="shared" si="270"/>
        <v>36</v>
      </c>
      <c r="I34" s="632">
        <f t="shared" si="255"/>
        <v>27</v>
      </c>
      <c r="J34" s="640">
        <f>+'User Entries'!$F104</f>
        <v>0</v>
      </c>
      <c r="K34" s="640">
        <f>+'User Entries'!$J104</f>
        <v>0</v>
      </c>
      <c r="L34" s="676" t="e">
        <f t="shared" si="256"/>
        <v>#DIV/0!</v>
      </c>
      <c r="M34" s="656" t="str">
        <f>IFERROR(Summary_AttrorTotal!A44,"")</f>
        <v>2005 Q3</v>
      </c>
      <c r="N34" s="634">
        <f>+IFERROR((Summary_AttrorTotal!H44)*1000,0)</f>
        <v>1088477</v>
      </c>
      <c r="O34" s="634">
        <f>+IFERROR((Summary_AttrorTotal!S44-Summary_AttrorTotal!H44)*1000,0)</f>
        <v>-28925.000000000182</v>
      </c>
      <c r="P34" s="634" t="e">
        <f t="shared" ca="1" si="146"/>
        <v>#DIV/0!</v>
      </c>
      <c r="Q34" s="634">
        <f>IFERROR(Summary_AttrorTotal!J44*1000,0)</f>
        <v>1088477</v>
      </c>
      <c r="R34" s="634" t="e">
        <f t="shared" ca="1" si="257"/>
        <v>#DIV/0!</v>
      </c>
      <c r="S34" s="634">
        <f>+IFERROR((Summary_AttrorTotal!S44-Summary_AttrorTotal!J44)*1000,0)</f>
        <v>-28925.000000000182</v>
      </c>
      <c r="T34" s="634" t="e">
        <f t="shared" ca="1" si="258"/>
        <v>#DIV/0!</v>
      </c>
      <c r="U34" s="639"/>
      <c r="V34" s="634" t="e">
        <f t="shared" ca="1" si="259"/>
        <v>#DIV/0!</v>
      </c>
      <c r="W34" s="575" t="e">
        <f t="shared" ca="1" si="260"/>
        <v>#DIV/0!</v>
      </c>
      <c r="X34" s="649">
        <f t="shared" si="268"/>
        <v>36</v>
      </c>
      <c r="Y34" s="628">
        <f t="shared" si="147"/>
        <v>0</v>
      </c>
      <c r="Z34" s="628">
        <f t="shared" si="147"/>
        <v>0</v>
      </c>
      <c r="AA34" s="628">
        <f t="shared" si="330"/>
        <v>0</v>
      </c>
      <c r="AB34" s="628">
        <f t="shared" si="330"/>
        <v>0</v>
      </c>
      <c r="AC34" s="628">
        <f t="shared" si="330"/>
        <v>0</v>
      </c>
      <c r="AD34" s="628">
        <f t="shared" si="330"/>
        <v>0</v>
      </c>
      <c r="AE34" s="628">
        <f t="shared" si="330"/>
        <v>0</v>
      </c>
      <c r="AF34" s="628">
        <f t="shared" si="330"/>
        <v>0</v>
      </c>
      <c r="AG34" s="628">
        <f t="shared" si="330"/>
        <v>0</v>
      </c>
      <c r="AH34" s="628">
        <f t="shared" si="330"/>
        <v>0</v>
      </c>
      <c r="AI34" s="628">
        <f t="shared" si="330"/>
        <v>0</v>
      </c>
      <c r="AJ34" s="628">
        <f t="shared" si="330"/>
        <v>0</v>
      </c>
      <c r="AK34" s="628">
        <f t="shared" si="330"/>
        <v>0</v>
      </c>
      <c r="AL34" s="628">
        <f t="shared" si="330"/>
        <v>0</v>
      </c>
      <c r="AM34" s="628">
        <f t="shared" si="330"/>
        <v>0</v>
      </c>
      <c r="AN34" s="628">
        <f t="shared" si="330"/>
        <v>0</v>
      </c>
      <c r="AO34" s="628">
        <f t="shared" si="330"/>
        <v>0</v>
      </c>
      <c r="AP34" s="628">
        <f t="shared" si="330"/>
        <v>0</v>
      </c>
      <c r="AQ34" s="628">
        <f t="shared" si="330"/>
        <v>0</v>
      </c>
      <c r="AR34" s="628">
        <f t="shared" si="330"/>
        <v>0</v>
      </c>
      <c r="AS34" s="628">
        <f t="shared" si="330"/>
        <v>0</v>
      </c>
      <c r="AT34" s="628">
        <f t="shared" si="330"/>
        <v>0</v>
      </c>
      <c r="AU34" s="628">
        <f t="shared" si="330"/>
        <v>0</v>
      </c>
      <c r="AV34" s="628">
        <f t="shared" si="330"/>
        <v>0</v>
      </c>
      <c r="AW34" s="628">
        <f t="shared" si="330"/>
        <v>0</v>
      </c>
      <c r="AX34" s="628">
        <f t="shared" si="330"/>
        <v>0</v>
      </c>
      <c r="AY34" s="628">
        <f t="shared" si="330"/>
        <v>0</v>
      </c>
      <c r="AZ34" s="628">
        <f t="shared" si="330"/>
        <v>0</v>
      </c>
      <c r="BA34" s="628">
        <f t="shared" si="330"/>
        <v>0</v>
      </c>
      <c r="BB34" s="628">
        <f t="shared" si="330"/>
        <v>0</v>
      </c>
      <c r="BC34" s="628">
        <f t="shared" si="330"/>
        <v>0</v>
      </c>
      <c r="BD34" s="628">
        <f t="shared" si="330"/>
        <v>0</v>
      </c>
      <c r="BE34" s="628">
        <f t="shared" si="330"/>
        <v>0</v>
      </c>
      <c r="BF34" s="628">
        <f t="shared" si="330"/>
        <v>0</v>
      </c>
      <c r="BG34" s="628">
        <f t="shared" si="330"/>
        <v>0</v>
      </c>
      <c r="BH34" s="628">
        <f t="shared" si="330"/>
        <v>0</v>
      </c>
      <c r="BI34" s="628">
        <f t="shared" si="330"/>
        <v>0</v>
      </c>
      <c r="BJ34" s="628">
        <f t="shared" si="330"/>
        <v>0</v>
      </c>
      <c r="BK34" s="628">
        <f t="shared" si="330"/>
        <v>0</v>
      </c>
      <c r="BL34" s="628">
        <f t="shared" si="330"/>
        <v>0</v>
      </c>
      <c r="BM34" s="628">
        <f t="shared" si="330"/>
        <v>0</v>
      </c>
      <c r="BN34" s="628">
        <f t="shared" si="330"/>
        <v>0</v>
      </c>
      <c r="BO34" s="628">
        <f t="shared" si="330"/>
        <v>0</v>
      </c>
      <c r="BP34" s="628">
        <f t="shared" si="330"/>
        <v>0</v>
      </c>
      <c r="BQ34" s="628">
        <f t="shared" si="330"/>
        <v>0</v>
      </c>
      <c r="BR34" s="628">
        <f t="shared" si="330"/>
        <v>0</v>
      </c>
      <c r="BS34" s="628">
        <f t="shared" si="330"/>
        <v>0</v>
      </c>
      <c r="BT34" s="628">
        <f t="shared" si="330"/>
        <v>0</v>
      </c>
      <c r="BU34" s="628">
        <f t="shared" si="330"/>
        <v>0</v>
      </c>
      <c r="BV34" s="628">
        <f t="shared" si="330"/>
        <v>0</v>
      </c>
      <c r="BW34" s="628">
        <f t="shared" si="330"/>
        <v>0</v>
      </c>
      <c r="BX34" s="628">
        <f t="shared" si="330"/>
        <v>0</v>
      </c>
      <c r="BY34" s="628">
        <f t="shared" si="330"/>
        <v>0</v>
      </c>
      <c r="BZ34" s="628">
        <f t="shared" si="330"/>
        <v>0</v>
      </c>
      <c r="CA34" s="628">
        <f t="shared" si="330"/>
        <v>0</v>
      </c>
      <c r="CB34" s="628">
        <f t="shared" si="330"/>
        <v>0</v>
      </c>
      <c r="CC34" s="628">
        <f t="shared" si="330"/>
        <v>0</v>
      </c>
      <c r="CD34" s="628">
        <f t="shared" si="330"/>
        <v>0</v>
      </c>
      <c r="CE34" s="628">
        <f t="shared" si="330"/>
        <v>0</v>
      </c>
      <c r="CF34" s="628">
        <f t="shared" si="330"/>
        <v>0</v>
      </c>
      <c r="CG34" s="628">
        <f t="shared" si="330"/>
        <v>0</v>
      </c>
      <c r="CH34" s="628">
        <f t="shared" si="330"/>
        <v>0</v>
      </c>
      <c r="CI34" s="628">
        <f t="shared" si="330"/>
        <v>0</v>
      </c>
      <c r="CJ34" s="628" t="str">
        <f t="shared" si="330"/>
        <v/>
      </c>
      <c r="CK34" s="628" t="str">
        <f t="shared" si="330"/>
        <v/>
      </c>
      <c r="CL34" s="628" t="str">
        <f t="shared" si="330"/>
        <v/>
      </c>
      <c r="CM34" s="628" t="str">
        <f t="shared" si="329"/>
        <v/>
      </c>
      <c r="CN34" s="628" t="str">
        <f t="shared" si="329"/>
        <v/>
      </c>
      <c r="CO34" s="628" t="str">
        <f t="shared" si="329"/>
        <v/>
      </c>
      <c r="CP34" s="628" t="str">
        <f t="shared" si="329"/>
        <v/>
      </c>
      <c r="CQ34" s="628" t="str">
        <f t="shared" si="329"/>
        <v/>
      </c>
      <c r="CR34" s="628" t="str">
        <f t="shared" si="329"/>
        <v/>
      </c>
      <c r="CS34" s="628" t="str">
        <f t="shared" si="329"/>
        <v/>
      </c>
      <c r="CT34" s="628" t="str">
        <f t="shared" si="329"/>
        <v/>
      </c>
      <c r="CU34" s="628" t="str">
        <f t="shared" si="329"/>
        <v/>
      </c>
      <c r="CV34" s="628" t="str">
        <f t="shared" si="329"/>
        <v/>
      </c>
      <c r="CW34" s="628" t="str">
        <f t="shared" si="329"/>
        <v/>
      </c>
      <c r="CX34" s="628" t="str">
        <f t="shared" si="329"/>
        <v/>
      </c>
      <c r="CY34" s="628" t="str">
        <f t="shared" si="329"/>
        <v/>
      </c>
      <c r="CZ34" s="628" t="str">
        <f t="shared" si="329"/>
        <v/>
      </c>
      <c r="DA34" s="629" t="str">
        <f t="shared" si="329"/>
        <v/>
      </c>
      <c r="DB34" s="642"/>
      <c r="DC34" s="649">
        <f t="shared" si="262"/>
        <v>36</v>
      </c>
      <c r="DD34" s="668">
        <f t="shared" si="304"/>
        <v>0</v>
      </c>
      <c r="DE34" s="668">
        <f t="shared" si="304"/>
        <v>0</v>
      </c>
      <c r="DF34" s="668">
        <f t="shared" si="304"/>
        <v>0</v>
      </c>
      <c r="DG34" s="668">
        <f t="shared" si="304"/>
        <v>0</v>
      </c>
      <c r="DH34" s="668">
        <f t="shared" si="304"/>
        <v>0</v>
      </c>
      <c r="DI34" s="668">
        <f t="shared" si="304"/>
        <v>0</v>
      </c>
      <c r="DJ34" s="668">
        <f t="shared" si="304"/>
        <v>0</v>
      </c>
      <c r="DK34" s="668">
        <f t="shared" si="304"/>
        <v>0</v>
      </c>
      <c r="DL34" s="668">
        <f t="shared" si="304"/>
        <v>0</v>
      </c>
      <c r="DM34" s="668">
        <f t="shared" si="304"/>
        <v>0</v>
      </c>
      <c r="DN34" s="668">
        <f t="shared" si="305"/>
        <v>0</v>
      </c>
      <c r="DO34" s="668">
        <f t="shared" si="305"/>
        <v>0</v>
      </c>
      <c r="DP34" s="668">
        <f t="shared" si="305"/>
        <v>0</v>
      </c>
      <c r="DQ34" s="668">
        <f t="shared" si="305"/>
        <v>0</v>
      </c>
      <c r="DR34" s="668">
        <f t="shared" si="305"/>
        <v>0</v>
      </c>
      <c r="DS34" s="668">
        <f t="shared" si="305"/>
        <v>0</v>
      </c>
      <c r="DT34" s="668">
        <f t="shared" si="305"/>
        <v>0</v>
      </c>
      <c r="DU34" s="668">
        <f t="shared" si="305"/>
        <v>0</v>
      </c>
      <c r="DV34" s="668">
        <f t="shared" si="305"/>
        <v>0</v>
      </c>
      <c r="DW34" s="668">
        <f t="shared" si="305"/>
        <v>0</v>
      </c>
      <c r="DX34" s="668">
        <f t="shared" si="306"/>
        <v>0</v>
      </c>
      <c r="DY34" s="668">
        <f t="shared" si="306"/>
        <v>0</v>
      </c>
      <c r="DZ34" s="668">
        <f t="shared" si="306"/>
        <v>0</v>
      </c>
      <c r="EA34" s="668">
        <f t="shared" si="306"/>
        <v>0</v>
      </c>
      <c r="EB34" s="668">
        <f t="shared" si="306"/>
        <v>0</v>
      </c>
      <c r="EC34" s="668">
        <f t="shared" si="306"/>
        <v>0</v>
      </c>
      <c r="ED34" s="668">
        <f t="shared" si="306"/>
        <v>0</v>
      </c>
      <c r="EE34" s="668">
        <f t="shared" si="306"/>
        <v>0</v>
      </c>
      <c r="EF34" s="668">
        <f t="shared" si="306"/>
        <v>0</v>
      </c>
      <c r="EG34" s="668">
        <f t="shared" si="306"/>
        <v>0</v>
      </c>
      <c r="EH34" s="668">
        <f t="shared" si="307"/>
        <v>0</v>
      </c>
      <c r="EI34" s="668">
        <f t="shared" si="307"/>
        <v>0</v>
      </c>
      <c r="EJ34" s="668">
        <f t="shared" si="307"/>
        <v>0</v>
      </c>
      <c r="EK34" s="668">
        <f t="shared" si="307"/>
        <v>0</v>
      </c>
      <c r="EL34" s="668">
        <f t="shared" si="307"/>
        <v>0</v>
      </c>
      <c r="EM34" s="668">
        <f t="shared" si="307"/>
        <v>0</v>
      </c>
      <c r="EN34" s="668">
        <f t="shared" si="307"/>
        <v>0</v>
      </c>
      <c r="EO34" s="668">
        <f t="shared" si="307"/>
        <v>0</v>
      </c>
      <c r="EP34" s="668">
        <f t="shared" si="307"/>
        <v>0</v>
      </c>
      <c r="EQ34" s="668">
        <f t="shared" si="307"/>
        <v>0</v>
      </c>
      <c r="ER34" s="668">
        <f t="shared" si="308"/>
        <v>0</v>
      </c>
      <c r="ES34" s="668">
        <f t="shared" si="308"/>
        <v>0</v>
      </c>
      <c r="ET34" s="668">
        <f t="shared" si="308"/>
        <v>0</v>
      </c>
      <c r="EU34" s="668">
        <f t="shared" si="308"/>
        <v>0</v>
      </c>
      <c r="EV34" s="668">
        <f t="shared" si="308"/>
        <v>0</v>
      </c>
      <c r="EW34" s="668">
        <f t="shared" si="308"/>
        <v>0</v>
      </c>
      <c r="EX34" s="668">
        <f t="shared" si="308"/>
        <v>0</v>
      </c>
      <c r="EY34" s="668">
        <f t="shared" si="308"/>
        <v>0</v>
      </c>
      <c r="EZ34" s="668">
        <f t="shared" si="308"/>
        <v>0</v>
      </c>
      <c r="FA34" s="668">
        <f t="shared" si="308"/>
        <v>0</v>
      </c>
      <c r="FB34" s="668">
        <f t="shared" si="309"/>
        <v>0</v>
      </c>
      <c r="FC34" s="668">
        <f t="shared" si="309"/>
        <v>0</v>
      </c>
      <c r="FD34" s="668">
        <f t="shared" si="309"/>
        <v>0</v>
      </c>
      <c r="FE34" s="668">
        <f t="shared" si="309"/>
        <v>0</v>
      </c>
      <c r="FF34" s="668">
        <f t="shared" si="309"/>
        <v>0</v>
      </c>
      <c r="FG34" s="668">
        <f t="shared" si="309"/>
        <v>0</v>
      </c>
      <c r="FH34" s="668">
        <f t="shared" si="309"/>
        <v>0</v>
      </c>
      <c r="FI34" s="668">
        <f t="shared" si="309"/>
        <v>0</v>
      </c>
      <c r="FJ34" s="668">
        <f t="shared" si="309"/>
        <v>0</v>
      </c>
      <c r="FK34" s="668">
        <f t="shared" si="309"/>
        <v>0</v>
      </c>
      <c r="FL34" s="668">
        <f t="shared" si="310"/>
        <v>0</v>
      </c>
      <c r="FM34" s="668">
        <f t="shared" si="310"/>
        <v>0</v>
      </c>
      <c r="FN34" s="668">
        <f t="shared" si="310"/>
        <v>0</v>
      </c>
      <c r="FO34" s="668" t="str">
        <f t="shared" si="310"/>
        <v/>
      </c>
      <c r="FP34" s="668" t="str">
        <f t="shared" si="310"/>
        <v/>
      </c>
      <c r="FQ34" s="668" t="str">
        <f t="shared" si="310"/>
        <v/>
      </c>
      <c r="FR34" s="668" t="str">
        <f t="shared" si="310"/>
        <v/>
      </c>
      <c r="FS34" s="668" t="str">
        <f t="shared" si="310"/>
        <v/>
      </c>
      <c r="FT34" s="668" t="str">
        <f t="shared" si="310"/>
        <v/>
      </c>
      <c r="FU34" s="668" t="str">
        <f t="shared" si="310"/>
        <v/>
      </c>
      <c r="FV34" s="668" t="str">
        <f t="shared" si="311"/>
        <v/>
      </c>
      <c r="FW34" s="668" t="str">
        <f t="shared" si="311"/>
        <v/>
      </c>
      <c r="FX34" s="668" t="str">
        <f t="shared" si="311"/>
        <v/>
      </c>
      <c r="FY34" s="668" t="str">
        <f t="shared" si="311"/>
        <v/>
      </c>
      <c r="FZ34" s="668" t="str">
        <f t="shared" si="311"/>
        <v/>
      </c>
      <c r="GA34" s="668" t="str">
        <f t="shared" si="311"/>
        <v/>
      </c>
      <c r="GB34" s="668" t="str">
        <f t="shared" si="311"/>
        <v/>
      </c>
      <c r="GC34" s="668" t="str">
        <f t="shared" si="311"/>
        <v/>
      </c>
      <c r="GD34" s="668" t="str">
        <f t="shared" si="311"/>
        <v/>
      </c>
      <c r="GE34" s="668" t="str">
        <f t="shared" si="311"/>
        <v/>
      </c>
      <c r="GF34" s="669" t="str">
        <f t="shared" si="311"/>
        <v/>
      </c>
      <c r="GG34" s="626"/>
      <c r="GH34" s="649">
        <f t="shared" si="263"/>
        <v>36</v>
      </c>
      <c r="GI34" s="682">
        <f t="shared" ca="1" si="158"/>
        <v>0</v>
      </c>
      <c r="GJ34" s="682">
        <f t="shared" ca="1" si="159"/>
        <v>0</v>
      </c>
      <c r="GK34" s="682">
        <f t="shared" ca="1" si="160"/>
        <v>0</v>
      </c>
      <c r="GL34" s="682">
        <f t="shared" ca="1" si="161"/>
        <v>0</v>
      </c>
      <c r="GM34" s="682">
        <f t="shared" ca="1" si="162"/>
        <v>0</v>
      </c>
      <c r="GN34" s="682">
        <f t="shared" ca="1" si="163"/>
        <v>0</v>
      </c>
      <c r="GO34" s="682">
        <f t="shared" ca="1" si="164"/>
        <v>0</v>
      </c>
      <c r="GP34" s="682">
        <f t="shared" ca="1" si="165"/>
        <v>0</v>
      </c>
      <c r="GQ34" s="682">
        <f t="shared" ca="1" si="166"/>
        <v>0</v>
      </c>
      <c r="GR34" s="682">
        <f t="shared" ca="1" si="167"/>
        <v>0</v>
      </c>
      <c r="GS34" s="682">
        <f t="shared" ca="1" si="168"/>
        <v>0</v>
      </c>
      <c r="GT34" s="682">
        <f t="shared" ca="1" si="169"/>
        <v>0</v>
      </c>
      <c r="GU34" s="682">
        <f t="shared" ca="1" si="170"/>
        <v>0</v>
      </c>
      <c r="GV34" s="682">
        <f t="shared" ca="1" si="171"/>
        <v>0</v>
      </c>
      <c r="GW34" s="682">
        <f t="shared" ca="1" si="172"/>
        <v>0</v>
      </c>
      <c r="GX34" s="682">
        <f t="shared" ca="1" si="173"/>
        <v>0</v>
      </c>
      <c r="GY34" s="682">
        <f t="shared" ca="1" si="174"/>
        <v>0</v>
      </c>
      <c r="GZ34" s="682">
        <f t="shared" ca="1" si="175"/>
        <v>0</v>
      </c>
      <c r="HA34" s="682">
        <f t="shared" ca="1" si="176"/>
        <v>0</v>
      </c>
      <c r="HB34" s="682">
        <f t="shared" ca="1" si="177"/>
        <v>0</v>
      </c>
      <c r="HC34" s="682">
        <f t="shared" ca="1" si="178"/>
        <v>0</v>
      </c>
      <c r="HD34" s="682">
        <f t="shared" ca="1" si="179"/>
        <v>0</v>
      </c>
      <c r="HE34" s="682">
        <f t="shared" ca="1" si="180"/>
        <v>0</v>
      </c>
      <c r="HF34" s="682">
        <f t="shared" ca="1" si="181"/>
        <v>0</v>
      </c>
      <c r="HG34" s="682">
        <f t="shared" ca="1" si="182"/>
        <v>0</v>
      </c>
      <c r="HH34" s="682">
        <f t="shared" ca="1" si="183"/>
        <v>0</v>
      </c>
      <c r="HI34" s="682">
        <f t="shared" ca="1" si="184"/>
        <v>0</v>
      </c>
      <c r="HJ34" s="682">
        <f t="shared" ca="1" si="185"/>
        <v>0</v>
      </c>
      <c r="HK34" s="682">
        <f t="shared" ca="1" si="186"/>
        <v>0</v>
      </c>
      <c r="HL34" s="682">
        <f t="shared" ca="1" si="187"/>
        <v>0</v>
      </c>
      <c r="HM34" s="682">
        <f t="shared" ca="1" si="188"/>
        <v>0</v>
      </c>
      <c r="HN34" s="682">
        <f t="shared" ca="1" si="189"/>
        <v>0</v>
      </c>
      <c r="HO34" s="682">
        <f t="shared" ca="1" si="190"/>
        <v>0</v>
      </c>
      <c r="HP34" s="682">
        <f t="shared" ca="1" si="191"/>
        <v>0</v>
      </c>
      <c r="HQ34" s="682">
        <f t="shared" ca="1" si="192"/>
        <v>0</v>
      </c>
      <c r="HR34" s="682">
        <f t="shared" ca="1" si="193"/>
        <v>0</v>
      </c>
      <c r="HS34" s="682" t="e">
        <f t="shared" ca="1" si="194"/>
        <v>#DIV/0!</v>
      </c>
      <c r="HT34" s="682" t="e">
        <f t="shared" ca="1" si="195"/>
        <v>#DIV/0!</v>
      </c>
      <c r="HU34" s="682" t="e">
        <f t="shared" ca="1" si="196"/>
        <v>#DIV/0!</v>
      </c>
      <c r="HV34" s="682" t="e">
        <f t="shared" ca="1" si="197"/>
        <v>#DIV/0!</v>
      </c>
      <c r="HW34" s="682" t="e">
        <f t="shared" ca="1" si="198"/>
        <v>#DIV/0!</v>
      </c>
      <c r="HX34" s="682" t="e">
        <f t="shared" ca="1" si="199"/>
        <v>#DIV/0!</v>
      </c>
      <c r="HY34" s="682" t="e">
        <f t="shared" ca="1" si="200"/>
        <v>#DIV/0!</v>
      </c>
      <c r="HZ34" s="682" t="e">
        <f t="shared" ca="1" si="201"/>
        <v>#DIV/0!</v>
      </c>
      <c r="IA34" s="682" t="e">
        <f t="shared" ca="1" si="202"/>
        <v>#DIV/0!</v>
      </c>
      <c r="IB34" s="682" t="e">
        <f t="shared" ca="1" si="203"/>
        <v>#DIV/0!</v>
      </c>
      <c r="IC34" s="682" t="e">
        <f t="shared" ca="1" si="204"/>
        <v>#DIV/0!</v>
      </c>
      <c r="ID34" s="682" t="e">
        <f t="shared" ca="1" si="205"/>
        <v>#DIV/0!</v>
      </c>
      <c r="IE34" s="682" t="e">
        <f t="shared" ca="1" si="206"/>
        <v>#DIV/0!</v>
      </c>
      <c r="IF34" s="682" t="e">
        <f t="shared" ca="1" si="207"/>
        <v>#DIV/0!</v>
      </c>
      <c r="IG34" s="682" t="e">
        <f t="shared" ca="1" si="208"/>
        <v>#DIV/0!</v>
      </c>
      <c r="IH34" s="682" t="e">
        <f t="shared" ca="1" si="209"/>
        <v>#DIV/0!</v>
      </c>
      <c r="II34" s="682" t="e">
        <f t="shared" ca="1" si="210"/>
        <v>#DIV/0!</v>
      </c>
      <c r="IJ34" s="682" t="e">
        <f t="shared" ca="1" si="211"/>
        <v>#DIV/0!</v>
      </c>
      <c r="IK34" s="662" t="e">
        <f t="shared" ca="1" si="212"/>
        <v>#DIV/0!</v>
      </c>
      <c r="IL34" s="662" t="e">
        <f t="shared" ca="1" si="213"/>
        <v>#DIV/0!</v>
      </c>
      <c r="IM34" s="662" t="e">
        <f t="shared" ca="1" si="214"/>
        <v>#DIV/0!</v>
      </c>
      <c r="IN34" s="662" t="e">
        <f t="shared" ca="1" si="215"/>
        <v>#DIV/0!</v>
      </c>
      <c r="IO34" s="662" t="e">
        <f t="shared" ca="1" si="216"/>
        <v>#DIV/0!</v>
      </c>
      <c r="IP34" s="662" t="e">
        <f t="shared" ca="1" si="217"/>
        <v>#DIV/0!</v>
      </c>
      <c r="IQ34" s="662" t="e">
        <f t="shared" ca="1" si="218"/>
        <v>#DIV/0!</v>
      </c>
      <c r="IR34" s="662" t="e">
        <f t="shared" ca="1" si="219"/>
        <v>#DIV/0!</v>
      </c>
      <c r="IS34" s="662" t="e">
        <f t="shared" ca="1" si="220"/>
        <v>#DIV/0!</v>
      </c>
      <c r="IT34" s="662" t="str">
        <f t="shared" ca="1" si="221"/>
        <v/>
      </c>
      <c r="IU34" s="662" t="str">
        <f t="shared" ca="1" si="222"/>
        <v/>
      </c>
      <c r="IV34" s="662" t="str">
        <f t="shared" ca="1" si="223"/>
        <v/>
      </c>
      <c r="IW34" s="662" t="str">
        <f t="shared" ca="1" si="224"/>
        <v/>
      </c>
      <c r="IX34" s="662" t="str">
        <f t="shared" ca="1" si="225"/>
        <v/>
      </c>
      <c r="IY34" s="662" t="str">
        <f t="shared" ca="1" si="226"/>
        <v/>
      </c>
      <c r="IZ34" s="662" t="str">
        <f t="shared" ca="1" si="227"/>
        <v/>
      </c>
      <c r="JA34" s="662" t="str">
        <f t="shared" ca="1" si="228"/>
        <v/>
      </c>
      <c r="JB34" s="662" t="str">
        <f t="shared" ca="1" si="229"/>
        <v/>
      </c>
      <c r="JC34" s="662" t="str">
        <f t="shared" ca="1" si="230"/>
        <v/>
      </c>
      <c r="JD34" s="662" t="str">
        <f t="shared" ca="1" si="231"/>
        <v/>
      </c>
      <c r="JE34" s="662" t="str">
        <f t="shared" ca="1" si="232"/>
        <v/>
      </c>
      <c r="JF34" s="662" t="str">
        <f t="shared" ca="1" si="233"/>
        <v/>
      </c>
      <c r="JG34" s="662" t="str">
        <f t="shared" ca="1" si="234"/>
        <v/>
      </c>
      <c r="JH34" s="662" t="str">
        <f t="shared" ca="1" si="235"/>
        <v/>
      </c>
      <c r="JI34" s="662" t="str">
        <f t="shared" ca="1" si="236"/>
        <v/>
      </c>
      <c r="JJ34" s="662" t="str">
        <f t="shared" ca="1" si="237"/>
        <v/>
      </c>
      <c r="JK34" s="663" t="str">
        <f t="shared" ca="1" si="238"/>
        <v/>
      </c>
      <c r="JL34" s="626"/>
      <c r="JM34" s="649">
        <f t="shared" si="264"/>
        <v>36</v>
      </c>
      <c r="JN34" s="635">
        <f t="shared" si="312"/>
        <v>0</v>
      </c>
      <c r="JO34" s="635">
        <f t="shared" si="312"/>
        <v>0</v>
      </c>
      <c r="JP34" s="635">
        <f t="shared" si="312"/>
        <v>0</v>
      </c>
      <c r="JQ34" s="635">
        <f t="shared" si="312"/>
        <v>0</v>
      </c>
      <c r="JR34" s="635">
        <f t="shared" si="312"/>
        <v>0</v>
      </c>
      <c r="JS34" s="635">
        <f t="shared" si="312"/>
        <v>0</v>
      </c>
      <c r="JT34" s="635">
        <f t="shared" si="312"/>
        <v>0</v>
      </c>
      <c r="JU34" s="635">
        <f t="shared" si="312"/>
        <v>0</v>
      </c>
      <c r="JV34" s="635">
        <f t="shared" si="312"/>
        <v>0</v>
      </c>
      <c r="JW34" s="635">
        <f t="shared" si="312"/>
        <v>0</v>
      </c>
      <c r="JX34" s="635">
        <f t="shared" si="313"/>
        <v>0</v>
      </c>
      <c r="JY34" s="635">
        <f t="shared" si="313"/>
        <v>0</v>
      </c>
      <c r="JZ34" s="635">
        <f t="shared" si="313"/>
        <v>0</v>
      </c>
      <c r="KA34" s="635">
        <f t="shared" si="313"/>
        <v>0</v>
      </c>
      <c r="KB34" s="635">
        <f t="shared" si="313"/>
        <v>0</v>
      </c>
      <c r="KC34" s="635">
        <f t="shared" si="313"/>
        <v>0</v>
      </c>
      <c r="KD34" s="635">
        <f t="shared" si="313"/>
        <v>0</v>
      </c>
      <c r="KE34" s="635">
        <f t="shared" si="313"/>
        <v>0</v>
      </c>
      <c r="KF34" s="635">
        <f t="shared" si="313"/>
        <v>0</v>
      </c>
      <c r="KG34" s="635">
        <f t="shared" si="313"/>
        <v>0</v>
      </c>
      <c r="KH34" s="635">
        <f t="shared" si="314"/>
        <v>0</v>
      </c>
      <c r="KI34" s="635">
        <f t="shared" si="314"/>
        <v>0</v>
      </c>
      <c r="KJ34" s="635">
        <f t="shared" si="314"/>
        <v>0</v>
      </c>
      <c r="KK34" s="635">
        <f t="shared" si="314"/>
        <v>0</v>
      </c>
      <c r="KL34" s="635">
        <f t="shared" si="314"/>
        <v>0</v>
      </c>
      <c r="KM34" s="635">
        <f t="shared" si="314"/>
        <v>0</v>
      </c>
      <c r="KN34" s="635">
        <f t="shared" si="314"/>
        <v>0</v>
      </c>
      <c r="KO34" s="635">
        <f t="shared" si="314"/>
        <v>0</v>
      </c>
      <c r="KP34" s="635">
        <f t="shared" si="314"/>
        <v>0</v>
      </c>
      <c r="KQ34" s="635">
        <f t="shared" si="314"/>
        <v>0</v>
      </c>
      <c r="KR34" s="635">
        <f t="shared" si="315"/>
        <v>0</v>
      </c>
      <c r="KS34" s="635">
        <f t="shared" si="315"/>
        <v>0</v>
      </c>
      <c r="KT34" s="635">
        <f t="shared" si="315"/>
        <v>0</v>
      </c>
      <c r="KU34" s="635">
        <f t="shared" si="315"/>
        <v>0</v>
      </c>
      <c r="KV34" s="635">
        <f t="shared" si="315"/>
        <v>0</v>
      </c>
      <c r="KW34" s="635">
        <f t="shared" si="315"/>
        <v>0</v>
      </c>
      <c r="KX34" s="635" t="e">
        <f t="shared" si="315"/>
        <v>#DIV/0!</v>
      </c>
      <c r="KY34" s="635" t="e">
        <f t="shared" si="315"/>
        <v>#DIV/0!</v>
      </c>
      <c r="KZ34" s="635" t="e">
        <f t="shared" si="315"/>
        <v>#DIV/0!</v>
      </c>
      <c r="LA34" s="635" t="e">
        <f t="shared" si="315"/>
        <v>#DIV/0!</v>
      </c>
      <c r="LB34" s="635" t="e">
        <f t="shared" si="316"/>
        <v>#DIV/0!</v>
      </c>
      <c r="LC34" s="635" t="e">
        <f t="shared" si="316"/>
        <v>#DIV/0!</v>
      </c>
      <c r="LD34" s="635" t="e">
        <f t="shared" si="316"/>
        <v>#DIV/0!</v>
      </c>
      <c r="LE34" s="635" t="e">
        <f t="shared" si="316"/>
        <v>#DIV/0!</v>
      </c>
      <c r="LF34" s="635" t="e">
        <f t="shared" si="316"/>
        <v>#DIV/0!</v>
      </c>
      <c r="LG34" s="635" t="e">
        <f t="shared" si="316"/>
        <v>#DIV/0!</v>
      </c>
      <c r="LH34" s="635" t="e">
        <f t="shared" si="316"/>
        <v>#DIV/0!</v>
      </c>
      <c r="LI34" s="635" t="e">
        <f t="shared" si="316"/>
        <v>#DIV/0!</v>
      </c>
      <c r="LJ34" s="635" t="e">
        <f t="shared" si="316"/>
        <v>#DIV/0!</v>
      </c>
      <c r="LK34" s="635" t="e">
        <f t="shared" si="316"/>
        <v>#DIV/0!</v>
      </c>
      <c r="LL34" s="635" t="e">
        <f t="shared" si="317"/>
        <v>#DIV/0!</v>
      </c>
      <c r="LM34" s="635" t="e">
        <f t="shared" si="317"/>
        <v>#DIV/0!</v>
      </c>
      <c r="LN34" s="635" t="e">
        <f t="shared" si="317"/>
        <v>#DIV/0!</v>
      </c>
      <c r="LO34" s="635" t="e">
        <f t="shared" si="317"/>
        <v>#DIV/0!</v>
      </c>
      <c r="LP34" s="635" t="e">
        <f t="shared" si="317"/>
        <v>#DIV/0!</v>
      </c>
      <c r="LQ34" s="635" t="e">
        <f t="shared" si="317"/>
        <v>#DIV/0!</v>
      </c>
      <c r="LR34" s="635" t="e">
        <f t="shared" si="317"/>
        <v>#DIV/0!</v>
      </c>
      <c r="LS34" s="635" t="e">
        <f t="shared" si="317"/>
        <v>#DIV/0!</v>
      </c>
      <c r="LT34" s="635" t="e">
        <f t="shared" si="317"/>
        <v>#DIV/0!</v>
      </c>
      <c r="LU34" s="635" t="e">
        <f t="shared" si="317"/>
        <v>#DIV/0!</v>
      </c>
      <c r="LV34" s="635" t="e">
        <f t="shared" si="318"/>
        <v>#DIV/0!</v>
      </c>
      <c r="LW34" s="635" t="e">
        <f t="shared" si="318"/>
        <v>#DIV/0!</v>
      </c>
      <c r="LX34" s="635" t="e">
        <f t="shared" si="318"/>
        <v>#DIV/0!</v>
      </c>
      <c r="LY34" s="635" t="str">
        <f t="shared" si="318"/>
        <v/>
      </c>
      <c r="LZ34" s="635" t="str">
        <f t="shared" si="318"/>
        <v/>
      </c>
      <c r="MA34" s="635" t="str">
        <f t="shared" si="318"/>
        <v/>
      </c>
      <c r="MB34" s="635" t="str">
        <f t="shared" si="318"/>
        <v/>
      </c>
      <c r="MC34" s="635" t="str">
        <f t="shared" si="318"/>
        <v/>
      </c>
      <c r="MD34" s="635" t="str">
        <f t="shared" si="318"/>
        <v/>
      </c>
      <c r="ME34" s="635" t="str">
        <f t="shared" si="318"/>
        <v/>
      </c>
      <c r="MF34" s="635" t="str">
        <f t="shared" si="319"/>
        <v/>
      </c>
      <c r="MG34" s="635" t="str">
        <f t="shared" si="319"/>
        <v/>
      </c>
      <c r="MH34" s="635" t="str">
        <f t="shared" si="319"/>
        <v/>
      </c>
      <c r="MI34" s="635" t="str">
        <f t="shared" si="319"/>
        <v/>
      </c>
      <c r="MJ34" s="635" t="str">
        <f t="shared" si="319"/>
        <v/>
      </c>
      <c r="MK34" s="635" t="str">
        <f t="shared" si="319"/>
        <v/>
      </c>
      <c r="ML34" s="635" t="str">
        <f t="shared" si="319"/>
        <v/>
      </c>
      <c r="MM34" s="635" t="str">
        <f t="shared" si="319"/>
        <v/>
      </c>
      <c r="MN34" s="635" t="str">
        <f t="shared" si="319"/>
        <v/>
      </c>
      <c r="MO34" s="635" t="str">
        <f t="shared" si="319"/>
        <v/>
      </c>
      <c r="MP34" s="636" t="str">
        <f t="shared" si="319"/>
        <v/>
      </c>
      <c r="MQ34" s="626"/>
      <c r="MR34" s="565">
        <f t="shared" si="269"/>
        <v>27</v>
      </c>
      <c r="MS34" s="622" t="e">
        <f ca="1">+SUMPRODUCT(OFFSET(MU34,0,$MR34):OFFSET(MU34,MU34-1,$MR34),OFFSET($O34,0,0):OFFSET($O34,MU34-1,0))</f>
        <v>#DIV/0!</v>
      </c>
      <c r="MU34" s="568">
        <f t="shared" si="265"/>
        <v>36</v>
      </c>
      <c r="MV34" s="691" t="e">
        <f t="shared" ca="1" si="320"/>
        <v>#DIV/0!</v>
      </c>
      <c r="MW34" s="691" t="e">
        <f t="shared" ca="1" si="320"/>
        <v>#DIV/0!</v>
      </c>
      <c r="MX34" s="691" t="e">
        <f t="shared" ca="1" si="320"/>
        <v>#DIV/0!</v>
      </c>
      <c r="MY34" s="691" t="e">
        <f t="shared" ca="1" si="320"/>
        <v>#DIV/0!</v>
      </c>
      <c r="MZ34" s="691" t="e">
        <f t="shared" ca="1" si="320"/>
        <v>#DIV/0!</v>
      </c>
      <c r="NA34" s="691" t="e">
        <f t="shared" ca="1" si="320"/>
        <v>#DIV/0!</v>
      </c>
      <c r="NB34" s="691" t="e">
        <f t="shared" ca="1" si="320"/>
        <v>#DIV/0!</v>
      </c>
      <c r="NC34" s="691" t="e">
        <f t="shared" ca="1" si="320"/>
        <v>#DIV/0!</v>
      </c>
      <c r="ND34" s="691" t="e">
        <f t="shared" ca="1" si="320"/>
        <v>#DIV/0!</v>
      </c>
      <c r="NE34" s="691" t="e">
        <f t="shared" ca="1" si="320"/>
        <v>#DIV/0!</v>
      </c>
      <c r="NF34" s="691" t="e">
        <f t="shared" ca="1" si="321"/>
        <v>#DIV/0!</v>
      </c>
      <c r="NG34" s="691" t="e">
        <f t="shared" ca="1" si="321"/>
        <v>#DIV/0!</v>
      </c>
      <c r="NH34" s="691" t="e">
        <f t="shared" ca="1" si="321"/>
        <v>#DIV/0!</v>
      </c>
      <c r="NI34" s="691" t="e">
        <f t="shared" ca="1" si="321"/>
        <v>#DIV/0!</v>
      </c>
      <c r="NJ34" s="691" t="e">
        <f t="shared" ca="1" si="321"/>
        <v>#DIV/0!</v>
      </c>
      <c r="NK34" s="691" t="e">
        <f t="shared" ca="1" si="321"/>
        <v>#DIV/0!</v>
      </c>
      <c r="NL34" s="691" t="e">
        <f t="shared" ca="1" si="321"/>
        <v>#DIV/0!</v>
      </c>
      <c r="NM34" s="691" t="e">
        <f t="shared" ca="1" si="321"/>
        <v>#DIV/0!</v>
      </c>
      <c r="NN34" s="691" t="e">
        <f t="shared" ca="1" si="321"/>
        <v>#DIV/0!</v>
      </c>
      <c r="NO34" s="691" t="e">
        <f t="shared" ca="1" si="321"/>
        <v>#DIV/0!</v>
      </c>
      <c r="NP34" s="691" t="e">
        <f t="shared" ca="1" si="322"/>
        <v>#DIV/0!</v>
      </c>
      <c r="NQ34" s="691" t="e">
        <f t="shared" ca="1" si="322"/>
        <v>#DIV/0!</v>
      </c>
      <c r="NR34" s="691" t="e">
        <f t="shared" ca="1" si="322"/>
        <v>#DIV/0!</v>
      </c>
      <c r="NS34" s="691" t="e">
        <f t="shared" ca="1" si="322"/>
        <v>#DIV/0!</v>
      </c>
      <c r="NT34" s="691" t="e">
        <f t="shared" ca="1" si="322"/>
        <v>#DIV/0!</v>
      </c>
      <c r="NU34" s="691" t="e">
        <f t="shared" ca="1" si="322"/>
        <v>#DIV/0!</v>
      </c>
      <c r="NV34" s="691" t="e">
        <f t="shared" ca="1" si="322"/>
        <v>#DIV/0!</v>
      </c>
      <c r="NW34" s="691" t="str">
        <f t="shared" ca="1" si="322"/>
        <v/>
      </c>
      <c r="NX34" s="691" t="str">
        <f t="shared" ca="1" si="322"/>
        <v/>
      </c>
      <c r="NY34" s="691" t="str">
        <f t="shared" ca="1" si="322"/>
        <v/>
      </c>
      <c r="NZ34" s="691" t="str">
        <f t="shared" ca="1" si="323"/>
        <v/>
      </c>
      <c r="OA34" s="691" t="str">
        <f t="shared" ca="1" si="323"/>
        <v/>
      </c>
      <c r="OB34" s="691" t="str">
        <f t="shared" ca="1" si="323"/>
        <v/>
      </c>
      <c r="OC34" s="691" t="str">
        <f t="shared" ca="1" si="323"/>
        <v/>
      </c>
      <c r="OD34" s="691" t="str">
        <f t="shared" ca="1" si="323"/>
        <v/>
      </c>
      <c r="OE34" s="691" t="str">
        <f t="shared" ca="1" si="323"/>
        <v/>
      </c>
      <c r="OF34" s="691" t="str">
        <f t="shared" ca="1" si="323"/>
        <v/>
      </c>
      <c r="OG34" s="691" t="str">
        <f t="shared" ca="1" si="323"/>
        <v/>
      </c>
      <c r="OH34" s="691" t="str">
        <f t="shared" ca="1" si="323"/>
        <v/>
      </c>
      <c r="OI34" s="691" t="str">
        <f t="shared" ca="1" si="323"/>
        <v/>
      </c>
      <c r="OJ34" s="691" t="str">
        <f t="shared" ca="1" si="324"/>
        <v/>
      </c>
      <c r="OK34" s="691" t="str">
        <f t="shared" ca="1" si="324"/>
        <v/>
      </c>
      <c r="OL34" s="691" t="str">
        <f t="shared" ca="1" si="324"/>
        <v/>
      </c>
      <c r="OM34" s="691" t="str">
        <f t="shared" ca="1" si="324"/>
        <v/>
      </c>
      <c r="ON34" s="691" t="str">
        <f t="shared" ca="1" si="324"/>
        <v/>
      </c>
      <c r="OO34" s="691" t="str">
        <f t="shared" ca="1" si="324"/>
        <v/>
      </c>
      <c r="OP34" s="691" t="str">
        <f t="shared" ca="1" si="324"/>
        <v/>
      </c>
      <c r="OQ34" s="691" t="str">
        <f t="shared" ca="1" si="324"/>
        <v/>
      </c>
      <c r="OR34" s="691" t="str">
        <f t="shared" ca="1" si="324"/>
        <v/>
      </c>
      <c r="OS34" s="691" t="str">
        <f t="shared" ca="1" si="324"/>
        <v/>
      </c>
      <c r="OT34" s="691" t="str">
        <f t="shared" ca="1" si="325"/>
        <v/>
      </c>
      <c r="OU34" s="691" t="str">
        <f t="shared" ca="1" si="325"/>
        <v/>
      </c>
      <c r="OV34" s="691" t="str">
        <f t="shared" ca="1" si="325"/>
        <v/>
      </c>
      <c r="OW34" s="691" t="str">
        <f t="shared" ca="1" si="325"/>
        <v/>
      </c>
      <c r="OX34" s="691" t="str">
        <f t="shared" ca="1" si="325"/>
        <v/>
      </c>
      <c r="OY34" s="691" t="str">
        <f t="shared" ca="1" si="325"/>
        <v/>
      </c>
      <c r="OZ34" s="691" t="str">
        <f t="shared" ca="1" si="325"/>
        <v/>
      </c>
      <c r="PA34" s="691" t="str">
        <f t="shared" ca="1" si="325"/>
        <v/>
      </c>
      <c r="PB34" s="691" t="str">
        <f t="shared" ca="1" si="325"/>
        <v/>
      </c>
      <c r="PC34" s="691" t="str">
        <f t="shared" ca="1" si="325"/>
        <v/>
      </c>
      <c r="PD34" s="691" t="str">
        <f t="shared" ca="1" si="326"/>
        <v/>
      </c>
      <c r="PE34" s="691" t="str">
        <f t="shared" ca="1" si="326"/>
        <v/>
      </c>
      <c r="PF34" s="691" t="str">
        <f t="shared" ca="1" si="326"/>
        <v/>
      </c>
      <c r="PG34" s="691" t="e">
        <f t="shared" ca="1" si="326"/>
        <v>#VALUE!</v>
      </c>
      <c r="PH34" s="691" t="e">
        <f t="shared" ca="1" si="326"/>
        <v>#VALUE!</v>
      </c>
      <c r="PI34" s="691" t="e">
        <f t="shared" ca="1" si="326"/>
        <v>#VALUE!</v>
      </c>
      <c r="PJ34" s="691" t="e">
        <f t="shared" ca="1" si="326"/>
        <v>#VALUE!</v>
      </c>
      <c r="PK34" s="691" t="e">
        <f t="shared" ca="1" si="326"/>
        <v>#VALUE!</v>
      </c>
      <c r="PL34" s="691" t="e">
        <f t="shared" ca="1" si="326"/>
        <v>#VALUE!</v>
      </c>
      <c r="PM34" s="691" t="e">
        <f t="shared" ca="1" si="326"/>
        <v>#VALUE!</v>
      </c>
      <c r="PN34" s="691" t="e">
        <f t="shared" ca="1" si="327"/>
        <v>#VALUE!</v>
      </c>
      <c r="PO34" s="691" t="e">
        <f t="shared" ca="1" si="327"/>
        <v>#VALUE!</v>
      </c>
      <c r="PP34" s="691" t="e">
        <f t="shared" ca="1" si="327"/>
        <v>#VALUE!</v>
      </c>
      <c r="PQ34" s="691" t="e">
        <f t="shared" ca="1" si="327"/>
        <v>#VALUE!</v>
      </c>
      <c r="PR34" s="691" t="e">
        <f t="shared" ca="1" si="327"/>
        <v>#VALUE!</v>
      </c>
      <c r="PS34" s="691" t="e">
        <f t="shared" ca="1" si="327"/>
        <v>#VALUE!</v>
      </c>
      <c r="PT34" s="691" t="e">
        <f t="shared" ca="1" si="327"/>
        <v>#VALUE!</v>
      </c>
      <c r="PU34" s="691" t="e">
        <f t="shared" ca="1" si="327"/>
        <v>#VALUE!</v>
      </c>
      <c r="PV34" s="691" t="e">
        <f t="shared" ca="1" si="327"/>
        <v>#VALUE!</v>
      </c>
      <c r="PW34" s="691" t="e">
        <f t="shared" ca="1" si="327"/>
        <v>#VALUE!</v>
      </c>
      <c r="PX34" s="691" t="e">
        <f t="shared" ca="1" si="327"/>
        <v>#VALUE!</v>
      </c>
      <c r="PY34" s="690"/>
      <c r="PZ34" s="690"/>
      <c r="QA34" s="690"/>
      <c r="QB34" s="690"/>
      <c r="QC34" s="690"/>
      <c r="QD34" s="690"/>
      <c r="QE34" s="690"/>
      <c r="QF34" s="690"/>
      <c r="QG34" s="575"/>
      <c r="QH34" s="575"/>
      <c r="QI34" s="575"/>
      <c r="QJ34" s="575"/>
      <c r="QK34" s="575"/>
      <c r="QL34" s="575"/>
      <c r="QM34" s="575"/>
      <c r="QN34" s="575"/>
      <c r="QO34" s="575"/>
      <c r="QP34" s="575"/>
      <c r="QQ34" s="575"/>
    </row>
    <row r="35" spans="1:459">
      <c r="A35" s="632">
        <f t="shared" si="266"/>
        <v>28</v>
      </c>
      <c r="B35" s="633">
        <f>+'User Entries'!G105</f>
        <v>0</v>
      </c>
      <c r="C35" s="633">
        <f t="shared" si="267"/>
        <v>0</v>
      </c>
      <c r="D35" s="759" t="e">
        <f>SUM($E$8:E35)</f>
        <v>#DIV/0!</v>
      </c>
      <c r="E35" s="759" t="e">
        <f t="shared" si="145"/>
        <v>#DIV/0!</v>
      </c>
      <c r="F35" s="627"/>
      <c r="G35" s="765"/>
      <c r="H35" s="622">
        <f t="shared" si="270"/>
        <v>35</v>
      </c>
      <c r="I35" s="632">
        <f t="shared" si="255"/>
        <v>28</v>
      </c>
      <c r="J35" s="640">
        <f>+'User Entries'!$F105</f>
        <v>0</v>
      </c>
      <c r="K35" s="640">
        <f>+'User Entries'!$J105</f>
        <v>0</v>
      </c>
      <c r="L35" s="676" t="e">
        <f t="shared" si="256"/>
        <v>#DIV/0!</v>
      </c>
      <c r="M35" s="656" t="str">
        <f>IFERROR(Summary_AttrorTotal!A45,"")</f>
        <v>2005 Q4</v>
      </c>
      <c r="N35" s="634">
        <f>+IFERROR((Summary_AttrorTotal!H45)*1000,0)</f>
        <v>1678203</v>
      </c>
      <c r="O35" s="634">
        <f>+IFERROR((Summary_AttrorTotal!S45-Summary_AttrorTotal!H45)*1000,0)</f>
        <v>0</v>
      </c>
      <c r="P35" s="634" t="e">
        <f t="shared" ca="1" si="146"/>
        <v>#DIV/0!</v>
      </c>
      <c r="Q35" s="634">
        <f>IFERROR(Summary_AttrorTotal!J45*1000,0)</f>
        <v>1678203</v>
      </c>
      <c r="R35" s="634" t="e">
        <f t="shared" ca="1" si="257"/>
        <v>#DIV/0!</v>
      </c>
      <c r="S35" s="634">
        <f>+IFERROR((Summary_AttrorTotal!S45-Summary_AttrorTotal!J45)*1000,0)</f>
        <v>0</v>
      </c>
      <c r="T35" s="634" t="e">
        <f t="shared" ca="1" si="258"/>
        <v>#DIV/0!</v>
      </c>
      <c r="U35" s="639"/>
      <c r="V35" s="634" t="e">
        <f t="shared" ca="1" si="259"/>
        <v>#DIV/0!</v>
      </c>
      <c r="W35" s="575" t="e">
        <f t="shared" ca="1" si="260"/>
        <v>#DIV/0!</v>
      </c>
      <c r="X35" s="649">
        <f t="shared" si="268"/>
        <v>35</v>
      </c>
      <c r="Y35" s="628">
        <f t="shared" si="147"/>
        <v>0</v>
      </c>
      <c r="Z35" s="628">
        <f t="shared" si="147"/>
        <v>0</v>
      </c>
      <c r="AA35" s="628">
        <f t="shared" si="330"/>
        <v>0</v>
      </c>
      <c r="AB35" s="628">
        <f t="shared" si="330"/>
        <v>0</v>
      </c>
      <c r="AC35" s="628">
        <f t="shared" si="330"/>
        <v>0</v>
      </c>
      <c r="AD35" s="628">
        <f t="shared" si="330"/>
        <v>0</v>
      </c>
      <c r="AE35" s="628">
        <f t="shared" si="330"/>
        <v>0</v>
      </c>
      <c r="AF35" s="628">
        <f t="shared" si="330"/>
        <v>0</v>
      </c>
      <c r="AG35" s="628">
        <f t="shared" si="330"/>
        <v>0</v>
      </c>
      <c r="AH35" s="628">
        <f t="shared" si="330"/>
        <v>0</v>
      </c>
      <c r="AI35" s="628">
        <f t="shared" si="330"/>
        <v>0</v>
      </c>
      <c r="AJ35" s="628">
        <f t="shared" si="330"/>
        <v>0</v>
      </c>
      <c r="AK35" s="628">
        <f t="shared" si="330"/>
        <v>0</v>
      </c>
      <c r="AL35" s="628">
        <f t="shared" si="330"/>
        <v>0</v>
      </c>
      <c r="AM35" s="628">
        <f t="shared" si="330"/>
        <v>0</v>
      </c>
      <c r="AN35" s="628">
        <f t="shared" si="330"/>
        <v>0</v>
      </c>
      <c r="AO35" s="628">
        <f t="shared" si="330"/>
        <v>0</v>
      </c>
      <c r="AP35" s="628">
        <f t="shared" si="330"/>
        <v>0</v>
      </c>
      <c r="AQ35" s="628">
        <f t="shared" si="330"/>
        <v>0</v>
      </c>
      <c r="AR35" s="628">
        <f t="shared" si="330"/>
        <v>0</v>
      </c>
      <c r="AS35" s="628">
        <f t="shared" si="330"/>
        <v>0</v>
      </c>
      <c r="AT35" s="628">
        <f t="shared" si="330"/>
        <v>0</v>
      </c>
      <c r="AU35" s="628">
        <f t="shared" si="330"/>
        <v>0</v>
      </c>
      <c r="AV35" s="628">
        <f t="shared" si="330"/>
        <v>0</v>
      </c>
      <c r="AW35" s="628">
        <f t="shared" si="330"/>
        <v>0</v>
      </c>
      <c r="AX35" s="628">
        <f t="shared" si="330"/>
        <v>0</v>
      </c>
      <c r="AY35" s="628">
        <f t="shared" si="330"/>
        <v>0</v>
      </c>
      <c r="AZ35" s="628">
        <f t="shared" si="330"/>
        <v>0</v>
      </c>
      <c r="BA35" s="628">
        <f t="shared" si="330"/>
        <v>0</v>
      </c>
      <c r="BB35" s="628">
        <f t="shared" si="330"/>
        <v>0</v>
      </c>
      <c r="BC35" s="628">
        <f t="shared" si="330"/>
        <v>0</v>
      </c>
      <c r="BD35" s="628">
        <f t="shared" si="330"/>
        <v>0</v>
      </c>
      <c r="BE35" s="628">
        <f t="shared" si="330"/>
        <v>0</v>
      </c>
      <c r="BF35" s="628">
        <f t="shared" si="330"/>
        <v>0</v>
      </c>
      <c r="BG35" s="628">
        <f t="shared" si="330"/>
        <v>0</v>
      </c>
      <c r="BH35" s="628">
        <f t="shared" si="330"/>
        <v>0</v>
      </c>
      <c r="BI35" s="628">
        <f t="shared" si="330"/>
        <v>0</v>
      </c>
      <c r="BJ35" s="628">
        <f t="shared" si="330"/>
        <v>0</v>
      </c>
      <c r="BK35" s="628">
        <f t="shared" si="330"/>
        <v>0</v>
      </c>
      <c r="BL35" s="628">
        <f t="shared" si="330"/>
        <v>0</v>
      </c>
      <c r="BM35" s="628">
        <f t="shared" si="330"/>
        <v>0</v>
      </c>
      <c r="BN35" s="628">
        <f t="shared" si="330"/>
        <v>0</v>
      </c>
      <c r="BO35" s="628">
        <f t="shared" si="330"/>
        <v>0</v>
      </c>
      <c r="BP35" s="628">
        <f t="shared" si="330"/>
        <v>0</v>
      </c>
      <c r="BQ35" s="628">
        <f t="shared" si="330"/>
        <v>0</v>
      </c>
      <c r="BR35" s="628">
        <f t="shared" si="330"/>
        <v>0</v>
      </c>
      <c r="BS35" s="628">
        <f t="shared" si="330"/>
        <v>0</v>
      </c>
      <c r="BT35" s="628">
        <f t="shared" si="330"/>
        <v>0</v>
      </c>
      <c r="BU35" s="628">
        <f t="shared" si="330"/>
        <v>0</v>
      </c>
      <c r="BV35" s="628">
        <f t="shared" si="330"/>
        <v>0</v>
      </c>
      <c r="BW35" s="628">
        <f t="shared" si="330"/>
        <v>0</v>
      </c>
      <c r="BX35" s="628">
        <f t="shared" si="330"/>
        <v>0</v>
      </c>
      <c r="BY35" s="628">
        <f t="shared" si="330"/>
        <v>0</v>
      </c>
      <c r="BZ35" s="628">
        <f t="shared" si="330"/>
        <v>0</v>
      </c>
      <c r="CA35" s="628">
        <f t="shared" si="330"/>
        <v>0</v>
      </c>
      <c r="CB35" s="628">
        <f t="shared" si="330"/>
        <v>0</v>
      </c>
      <c r="CC35" s="628">
        <f t="shared" si="330"/>
        <v>0</v>
      </c>
      <c r="CD35" s="628">
        <f t="shared" si="330"/>
        <v>0</v>
      </c>
      <c r="CE35" s="628">
        <f t="shared" si="330"/>
        <v>0</v>
      </c>
      <c r="CF35" s="628">
        <f t="shared" si="330"/>
        <v>0</v>
      </c>
      <c r="CG35" s="628">
        <f t="shared" si="330"/>
        <v>0</v>
      </c>
      <c r="CH35" s="628">
        <f t="shared" si="330"/>
        <v>0</v>
      </c>
      <c r="CI35" s="628">
        <f t="shared" si="330"/>
        <v>0</v>
      </c>
      <c r="CJ35" s="628" t="str">
        <f t="shared" si="330"/>
        <v/>
      </c>
      <c r="CK35" s="628" t="str">
        <f t="shared" si="330"/>
        <v/>
      </c>
      <c r="CL35" s="628" t="str">
        <f t="shared" si="330"/>
        <v/>
      </c>
      <c r="CM35" s="628" t="str">
        <f t="shared" si="329"/>
        <v/>
      </c>
      <c r="CN35" s="628" t="str">
        <f t="shared" si="329"/>
        <v/>
      </c>
      <c r="CO35" s="628" t="str">
        <f t="shared" si="329"/>
        <v/>
      </c>
      <c r="CP35" s="628" t="str">
        <f t="shared" si="329"/>
        <v/>
      </c>
      <c r="CQ35" s="628" t="str">
        <f t="shared" si="329"/>
        <v/>
      </c>
      <c r="CR35" s="628" t="str">
        <f t="shared" si="329"/>
        <v/>
      </c>
      <c r="CS35" s="628" t="str">
        <f t="shared" si="329"/>
        <v/>
      </c>
      <c r="CT35" s="628" t="str">
        <f t="shared" si="329"/>
        <v/>
      </c>
      <c r="CU35" s="628" t="str">
        <f t="shared" si="329"/>
        <v/>
      </c>
      <c r="CV35" s="628" t="str">
        <f t="shared" si="329"/>
        <v/>
      </c>
      <c r="CW35" s="628" t="str">
        <f t="shared" si="329"/>
        <v/>
      </c>
      <c r="CX35" s="628" t="str">
        <f t="shared" si="329"/>
        <v/>
      </c>
      <c r="CY35" s="628" t="str">
        <f t="shared" si="329"/>
        <v/>
      </c>
      <c r="CZ35" s="628" t="str">
        <f t="shared" si="329"/>
        <v/>
      </c>
      <c r="DA35" s="629" t="str">
        <f t="shared" si="329"/>
        <v/>
      </c>
      <c r="DB35" s="642"/>
      <c r="DC35" s="649">
        <f t="shared" si="262"/>
        <v>35</v>
      </c>
      <c r="DD35" s="668">
        <f t="shared" si="304"/>
        <v>0</v>
      </c>
      <c r="DE35" s="668">
        <f t="shared" si="304"/>
        <v>0</v>
      </c>
      <c r="DF35" s="668">
        <f t="shared" si="304"/>
        <v>0</v>
      </c>
      <c r="DG35" s="668">
        <f t="shared" si="304"/>
        <v>0</v>
      </c>
      <c r="DH35" s="668">
        <f t="shared" si="304"/>
        <v>0</v>
      </c>
      <c r="DI35" s="668">
        <f t="shared" si="304"/>
        <v>0</v>
      </c>
      <c r="DJ35" s="668">
        <f t="shared" si="304"/>
        <v>0</v>
      </c>
      <c r="DK35" s="668">
        <f t="shared" si="304"/>
        <v>0</v>
      </c>
      <c r="DL35" s="668">
        <f t="shared" si="304"/>
        <v>0</v>
      </c>
      <c r="DM35" s="668">
        <f t="shared" si="304"/>
        <v>0</v>
      </c>
      <c r="DN35" s="668">
        <f t="shared" si="305"/>
        <v>0</v>
      </c>
      <c r="DO35" s="668">
        <f t="shared" si="305"/>
        <v>0</v>
      </c>
      <c r="DP35" s="668">
        <f t="shared" si="305"/>
        <v>0</v>
      </c>
      <c r="DQ35" s="668">
        <f t="shared" si="305"/>
        <v>0</v>
      </c>
      <c r="DR35" s="668">
        <f t="shared" si="305"/>
        <v>0</v>
      </c>
      <c r="DS35" s="668">
        <f t="shared" si="305"/>
        <v>0</v>
      </c>
      <c r="DT35" s="668">
        <f t="shared" si="305"/>
        <v>0</v>
      </c>
      <c r="DU35" s="668">
        <f t="shared" si="305"/>
        <v>0</v>
      </c>
      <c r="DV35" s="668">
        <f t="shared" si="305"/>
        <v>0</v>
      </c>
      <c r="DW35" s="668">
        <f t="shared" si="305"/>
        <v>0</v>
      </c>
      <c r="DX35" s="668">
        <f t="shared" si="306"/>
        <v>0</v>
      </c>
      <c r="DY35" s="668">
        <f t="shared" si="306"/>
        <v>0</v>
      </c>
      <c r="DZ35" s="668">
        <f t="shared" si="306"/>
        <v>0</v>
      </c>
      <c r="EA35" s="668">
        <f t="shared" si="306"/>
        <v>0</v>
      </c>
      <c r="EB35" s="668">
        <f t="shared" si="306"/>
        <v>0</v>
      </c>
      <c r="EC35" s="668">
        <f t="shared" si="306"/>
        <v>0</v>
      </c>
      <c r="ED35" s="668">
        <f t="shared" si="306"/>
        <v>0</v>
      </c>
      <c r="EE35" s="668">
        <f t="shared" si="306"/>
        <v>0</v>
      </c>
      <c r="EF35" s="668">
        <f t="shared" si="306"/>
        <v>0</v>
      </c>
      <c r="EG35" s="668">
        <f t="shared" si="306"/>
        <v>0</v>
      </c>
      <c r="EH35" s="668">
        <f t="shared" si="307"/>
        <v>0</v>
      </c>
      <c r="EI35" s="668">
        <f t="shared" si="307"/>
        <v>0</v>
      </c>
      <c r="EJ35" s="668">
        <f t="shared" si="307"/>
        <v>0</v>
      </c>
      <c r="EK35" s="668">
        <f t="shared" si="307"/>
        <v>0</v>
      </c>
      <c r="EL35" s="668">
        <f t="shared" si="307"/>
        <v>0</v>
      </c>
      <c r="EM35" s="668">
        <f t="shared" si="307"/>
        <v>0</v>
      </c>
      <c r="EN35" s="668">
        <f t="shared" si="307"/>
        <v>0</v>
      </c>
      <c r="EO35" s="668">
        <f t="shared" si="307"/>
        <v>0</v>
      </c>
      <c r="EP35" s="668">
        <f t="shared" si="307"/>
        <v>0</v>
      </c>
      <c r="EQ35" s="668">
        <f t="shared" si="307"/>
        <v>0</v>
      </c>
      <c r="ER35" s="668">
        <f t="shared" si="308"/>
        <v>0</v>
      </c>
      <c r="ES35" s="668">
        <f t="shared" si="308"/>
        <v>0</v>
      </c>
      <c r="ET35" s="668">
        <f t="shared" si="308"/>
        <v>0</v>
      </c>
      <c r="EU35" s="668">
        <f t="shared" si="308"/>
        <v>0</v>
      </c>
      <c r="EV35" s="668">
        <f t="shared" si="308"/>
        <v>0</v>
      </c>
      <c r="EW35" s="668">
        <f t="shared" si="308"/>
        <v>0</v>
      </c>
      <c r="EX35" s="668">
        <f t="shared" si="308"/>
        <v>0</v>
      </c>
      <c r="EY35" s="668">
        <f t="shared" si="308"/>
        <v>0</v>
      </c>
      <c r="EZ35" s="668">
        <f t="shared" si="308"/>
        <v>0</v>
      </c>
      <c r="FA35" s="668">
        <f t="shared" si="308"/>
        <v>0</v>
      </c>
      <c r="FB35" s="668">
        <f t="shared" si="309"/>
        <v>0</v>
      </c>
      <c r="FC35" s="668">
        <f t="shared" si="309"/>
        <v>0</v>
      </c>
      <c r="FD35" s="668">
        <f t="shared" si="309"/>
        <v>0</v>
      </c>
      <c r="FE35" s="668">
        <f t="shared" si="309"/>
        <v>0</v>
      </c>
      <c r="FF35" s="668">
        <f t="shared" si="309"/>
        <v>0</v>
      </c>
      <c r="FG35" s="668">
        <f t="shared" si="309"/>
        <v>0</v>
      </c>
      <c r="FH35" s="668">
        <f t="shared" si="309"/>
        <v>0</v>
      </c>
      <c r="FI35" s="668">
        <f t="shared" si="309"/>
        <v>0</v>
      </c>
      <c r="FJ35" s="668">
        <f t="shared" si="309"/>
        <v>0</v>
      </c>
      <c r="FK35" s="668">
        <f t="shared" si="309"/>
        <v>0</v>
      </c>
      <c r="FL35" s="668">
        <f t="shared" si="310"/>
        <v>0</v>
      </c>
      <c r="FM35" s="668">
        <f t="shared" si="310"/>
        <v>0</v>
      </c>
      <c r="FN35" s="668">
        <f t="shared" si="310"/>
        <v>0</v>
      </c>
      <c r="FO35" s="668" t="str">
        <f t="shared" si="310"/>
        <v/>
      </c>
      <c r="FP35" s="668" t="str">
        <f t="shared" si="310"/>
        <v/>
      </c>
      <c r="FQ35" s="668" t="str">
        <f t="shared" si="310"/>
        <v/>
      </c>
      <c r="FR35" s="668" t="str">
        <f t="shared" si="310"/>
        <v/>
      </c>
      <c r="FS35" s="668" t="str">
        <f t="shared" si="310"/>
        <v/>
      </c>
      <c r="FT35" s="668" t="str">
        <f t="shared" si="310"/>
        <v/>
      </c>
      <c r="FU35" s="668" t="str">
        <f t="shared" si="310"/>
        <v/>
      </c>
      <c r="FV35" s="668" t="str">
        <f t="shared" si="311"/>
        <v/>
      </c>
      <c r="FW35" s="668" t="str">
        <f t="shared" si="311"/>
        <v/>
      </c>
      <c r="FX35" s="668" t="str">
        <f t="shared" si="311"/>
        <v/>
      </c>
      <c r="FY35" s="668" t="str">
        <f t="shared" si="311"/>
        <v/>
      </c>
      <c r="FZ35" s="668" t="str">
        <f t="shared" si="311"/>
        <v/>
      </c>
      <c r="GA35" s="668" t="str">
        <f t="shared" si="311"/>
        <v/>
      </c>
      <c r="GB35" s="668" t="str">
        <f t="shared" si="311"/>
        <v/>
      </c>
      <c r="GC35" s="668" t="str">
        <f t="shared" si="311"/>
        <v/>
      </c>
      <c r="GD35" s="668" t="str">
        <f t="shared" si="311"/>
        <v/>
      </c>
      <c r="GE35" s="668" t="str">
        <f t="shared" si="311"/>
        <v/>
      </c>
      <c r="GF35" s="669" t="str">
        <f t="shared" si="311"/>
        <v/>
      </c>
      <c r="GG35" s="626"/>
      <c r="GH35" s="649">
        <f t="shared" si="263"/>
        <v>35</v>
      </c>
      <c r="GI35" s="682">
        <f t="shared" ca="1" si="158"/>
        <v>0</v>
      </c>
      <c r="GJ35" s="682">
        <f t="shared" ca="1" si="159"/>
        <v>0</v>
      </c>
      <c r="GK35" s="682">
        <f t="shared" ca="1" si="160"/>
        <v>0</v>
      </c>
      <c r="GL35" s="682">
        <f t="shared" ca="1" si="161"/>
        <v>0</v>
      </c>
      <c r="GM35" s="682">
        <f t="shared" ca="1" si="162"/>
        <v>0</v>
      </c>
      <c r="GN35" s="682">
        <f t="shared" ca="1" si="163"/>
        <v>0</v>
      </c>
      <c r="GO35" s="682">
        <f t="shared" ca="1" si="164"/>
        <v>0</v>
      </c>
      <c r="GP35" s="682">
        <f t="shared" ca="1" si="165"/>
        <v>0</v>
      </c>
      <c r="GQ35" s="682">
        <f t="shared" ca="1" si="166"/>
        <v>0</v>
      </c>
      <c r="GR35" s="682">
        <f t="shared" ca="1" si="167"/>
        <v>0</v>
      </c>
      <c r="GS35" s="682">
        <f t="shared" ca="1" si="168"/>
        <v>0</v>
      </c>
      <c r="GT35" s="682">
        <f t="shared" ca="1" si="169"/>
        <v>0</v>
      </c>
      <c r="GU35" s="682">
        <f t="shared" ca="1" si="170"/>
        <v>0</v>
      </c>
      <c r="GV35" s="682">
        <f t="shared" ca="1" si="171"/>
        <v>0</v>
      </c>
      <c r="GW35" s="682">
        <f t="shared" ca="1" si="172"/>
        <v>0</v>
      </c>
      <c r="GX35" s="682">
        <f t="shared" ca="1" si="173"/>
        <v>0</v>
      </c>
      <c r="GY35" s="682">
        <f t="shared" ca="1" si="174"/>
        <v>0</v>
      </c>
      <c r="GZ35" s="682">
        <f t="shared" ca="1" si="175"/>
        <v>0</v>
      </c>
      <c r="HA35" s="682">
        <f t="shared" ca="1" si="176"/>
        <v>0</v>
      </c>
      <c r="HB35" s="682">
        <f t="shared" ca="1" si="177"/>
        <v>0</v>
      </c>
      <c r="HC35" s="682">
        <f t="shared" ca="1" si="178"/>
        <v>0</v>
      </c>
      <c r="HD35" s="682">
        <f t="shared" ca="1" si="179"/>
        <v>0</v>
      </c>
      <c r="HE35" s="682">
        <f t="shared" ca="1" si="180"/>
        <v>0</v>
      </c>
      <c r="HF35" s="682">
        <f t="shared" ca="1" si="181"/>
        <v>0</v>
      </c>
      <c r="HG35" s="682">
        <f t="shared" ca="1" si="182"/>
        <v>0</v>
      </c>
      <c r="HH35" s="682">
        <f t="shared" ca="1" si="183"/>
        <v>0</v>
      </c>
      <c r="HI35" s="682">
        <f t="shared" ca="1" si="184"/>
        <v>0</v>
      </c>
      <c r="HJ35" s="682">
        <f t="shared" ca="1" si="185"/>
        <v>0</v>
      </c>
      <c r="HK35" s="682">
        <f t="shared" ca="1" si="186"/>
        <v>0</v>
      </c>
      <c r="HL35" s="682">
        <f t="shared" ca="1" si="187"/>
        <v>0</v>
      </c>
      <c r="HM35" s="682">
        <f t="shared" ca="1" si="188"/>
        <v>0</v>
      </c>
      <c r="HN35" s="682">
        <f t="shared" ca="1" si="189"/>
        <v>0</v>
      </c>
      <c r="HO35" s="682">
        <f t="shared" ca="1" si="190"/>
        <v>0</v>
      </c>
      <c r="HP35" s="682">
        <f t="shared" ca="1" si="191"/>
        <v>0</v>
      </c>
      <c r="HQ35" s="682">
        <f t="shared" ca="1" si="192"/>
        <v>0</v>
      </c>
      <c r="HR35" s="682" t="e">
        <f t="shared" ca="1" si="193"/>
        <v>#DIV/0!</v>
      </c>
      <c r="HS35" s="682" t="e">
        <f t="shared" ca="1" si="194"/>
        <v>#DIV/0!</v>
      </c>
      <c r="HT35" s="682" t="e">
        <f t="shared" ca="1" si="195"/>
        <v>#DIV/0!</v>
      </c>
      <c r="HU35" s="682" t="e">
        <f t="shared" ca="1" si="196"/>
        <v>#DIV/0!</v>
      </c>
      <c r="HV35" s="682" t="e">
        <f t="shared" ca="1" si="197"/>
        <v>#DIV/0!</v>
      </c>
      <c r="HW35" s="682" t="e">
        <f t="shared" ca="1" si="198"/>
        <v>#DIV/0!</v>
      </c>
      <c r="HX35" s="682" t="e">
        <f t="shared" ca="1" si="199"/>
        <v>#DIV/0!</v>
      </c>
      <c r="HY35" s="682" t="e">
        <f t="shared" ca="1" si="200"/>
        <v>#DIV/0!</v>
      </c>
      <c r="HZ35" s="682" t="e">
        <f t="shared" ca="1" si="201"/>
        <v>#DIV/0!</v>
      </c>
      <c r="IA35" s="682" t="e">
        <f t="shared" ca="1" si="202"/>
        <v>#DIV/0!</v>
      </c>
      <c r="IB35" s="682" t="e">
        <f t="shared" ca="1" si="203"/>
        <v>#DIV/0!</v>
      </c>
      <c r="IC35" s="682" t="e">
        <f t="shared" ca="1" si="204"/>
        <v>#DIV/0!</v>
      </c>
      <c r="ID35" s="682" t="e">
        <f t="shared" ca="1" si="205"/>
        <v>#DIV/0!</v>
      </c>
      <c r="IE35" s="682" t="e">
        <f t="shared" ca="1" si="206"/>
        <v>#DIV/0!</v>
      </c>
      <c r="IF35" s="682" t="e">
        <f t="shared" ca="1" si="207"/>
        <v>#DIV/0!</v>
      </c>
      <c r="IG35" s="682" t="e">
        <f t="shared" ca="1" si="208"/>
        <v>#DIV/0!</v>
      </c>
      <c r="IH35" s="682" t="e">
        <f t="shared" ca="1" si="209"/>
        <v>#DIV/0!</v>
      </c>
      <c r="II35" s="682" t="e">
        <f t="shared" ca="1" si="210"/>
        <v>#DIV/0!</v>
      </c>
      <c r="IJ35" s="682" t="e">
        <f t="shared" ca="1" si="211"/>
        <v>#DIV/0!</v>
      </c>
      <c r="IK35" s="662" t="e">
        <f t="shared" ca="1" si="212"/>
        <v>#DIV/0!</v>
      </c>
      <c r="IL35" s="662" t="e">
        <f t="shared" ca="1" si="213"/>
        <v>#DIV/0!</v>
      </c>
      <c r="IM35" s="662" t="e">
        <f t="shared" ca="1" si="214"/>
        <v>#DIV/0!</v>
      </c>
      <c r="IN35" s="662" t="e">
        <f t="shared" ca="1" si="215"/>
        <v>#DIV/0!</v>
      </c>
      <c r="IO35" s="662" t="e">
        <f t="shared" ca="1" si="216"/>
        <v>#DIV/0!</v>
      </c>
      <c r="IP35" s="662" t="e">
        <f t="shared" ca="1" si="217"/>
        <v>#DIV/0!</v>
      </c>
      <c r="IQ35" s="662" t="e">
        <f t="shared" ca="1" si="218"/>
        <v>#DIV/0!</v>
      </c>
      <c r="IR35" s="662" t="e">
        <f t="shared" ca="1" si="219"/>
        <v>#DIV/0!</v>
      </c>
      <c r="IS35" s="662" t="e">
        <f t="shared" ca="1" si="220"/>
        <v>#DIV/0!</v>
      </c>
      <c r="IT35" s="662" t="str">
        <f t="shared" ca="1" si="221"/>
        <v/>
      </c>
      <c r="IU35" s="662" t="str">
        <f t="shared" ca="1" si="222"/>
        <v/>
      </c>
      <c r="IV35" s="662" t="str">
        <f t="shared" ca="1" si="223"/>
        <v/>
      </c>
      <c r="IW35" s="662" t="str">
        <f t="shared" ca="1" si="224"/>
        <v/>
      </c>
      <c r="IX35" s="662" t="str">
        <f t="shared" ca="1" si="225"/>
        <v/>
      </c>
      <c r="IY35" s="662" t="str">
        <f t="shared" ca="1" si="226"/>
        <v/>
      </c>
      <c r="IZ35" s="662" t="str">
        <f t="shared" ca="1" si="227"/>
        <v/>
      </c>
      <c r="JA35" s="662" t="str">
        <f t="shared" ca="1" si="228"/>
        <v/>
      </c>
      <c r="JB35" s="662" t="str">
        <f t="shared" ca="1" si="229"/>
        <v/>
      </c>
      <c r="JC35" s="662" t="str">
        <f t="shared" ca="1" si="230"/>
        <v/>
      </c>
      <c r="JD35" s="662" t="str">
        <f t="shared" ca="1" si="231"/>
        <v/>
      </c>
      <c r="JE35" s="662" t="str">
        <f t="shared" ca="1" si="232"/>
        <v/>
      </c>
      <c r="JF35" s="662" t="str">
        <f t="shared" ca="1" si="233"/>
        <v/>
      </c>
      <c r="JG35" s="662" t="str">
        <f t="shared" ca="1" si="234"/>
        <v/>
      </c>
      <c r="JH35" s="662" t="str">
        <f t="shared" ca="1" si="235"/>
        <v/>
      </c>
      <c r="JI35" s="662" t="str">
        <f t="shared" ca="1" si="236"/>
        <v/>
      </c>
      <c r="JJ35" s="662" t="str">
        <f t="shared" ca="1" si="237"/>
        <v/>
      </c>
      <c r="JK35" s="663" t="str">
        <f t="shared" ca="1" si="238"/>
        <v/>
      </c>
      <c r="JL35" s="626"/>
      <c r="JM35" s="649">
        <f t="shared" si="264"/>
        <v>35</v>
      </c>
      <c r="JN35" s="635">
        <f t="shared" si="312"/>
        <v>0</v>
      </c>
      <c r="JO35" s="635">
        <f t="shared" si="312"/>
        <v>0</v>
      </c>
      <c r="JP35" s="635">
        <f t="shared" si="312"/>
        <v>0</v>
      </c>
      <c r="JQ35" s="635">
        <f t="shared" si="312"/>
        <v>0</v>
      </c>
      <c r="JR35" s="635">
        <f t="shared" si="312"/>
        <v>0</v>
      </c>
      <c r="JS35" s="635">
        <f t="shared" si="312"/>
        <v>0</v>
      </c>
      <c r="JT35" s="635">
        <f t="shared" si="312"/>
        <v>0</v>
      </c>
      <c r="JU35" s="635">
        <f t="shared" si="312"/>
        <v>0</v>
      </c>
      <c r="JV35" s="635">
        <f t="shared" si="312"/>
        <v>0</v>
      </c>
      <c r="JW35" s="635">
        <f t="shared" si="312"/>
        <v>0</v>
      </c>
      <c r="JX35" s="635">
        <f t="shared" si="313"/>
        <v>0</v>
      </c>
      <c r="JY35" s="635">
        <f t="shared" si="313"/>
        <v>0</v>
      </c>
      <c r="JZ35" s="635">
        <f t="shared" si="313"/>
        <v>0</v>
      </c>
      <c r="KA35" s="635">
        <f t="shared" si="313"/>
        <v>0</v>
      </c>
      <c r="KB35" s="635">
        <f t="shared" si="313"/>
        <v>0</v>
      </c>
      <c r="KC35" s="635">
        <f t="shared" si="313"/>
        <v>0</v>
      </c>
      <c r="KD35" s="635">
        <f t="shared" si="313"/>
        <v>0</v>
      </c>
      <c r="KE35" s="635">
        <f t="shared" si="313"/>
        <v>0</v>
      </c>
      <c r="KF35" s="635">
        <f t="shared" si="313"/>
        <v>0</v>
      </c>
      <c r="KG35" s="635">
        <f t="shared" si="313"/>
        <v>0</v>
      </c>
      <c r="KH35" s="635">
        <f t="shared" si="314"/>
        <v>0</v>
      </c>
      <c r="KI35" s="635">
        <f t="shared" si="314"/>
        <v>0</v>
      </c>
      <c r="KJ35" s="635">
        <f t="shared" si="314"/>
        <v>0</v>
      </c>
      <c r="KK35" s="635">
        <f t="shared" si="314"/>
        <v>0</v>
      </c>
      <c r="KL35" s="635">
        <f t="shared" si="314"/>
        <v>0</v>
      </c>
      <c r="KM35" s="635">
        <f t="shared" si="314"/>
        <v>0</v>
      </c>
      <c r="KN35" s="635">
        <f t="shared" si="314"/>
        <v>0</v>
      </c>
      <c r="KO35" s="635">
        <f t="shared" si="314"/>
        <v>0</v>
      </c>
      <c r="KP35" s="635">
        <f t="shared" si="314"/>
        <v>0</v>
      </c>
      <c r="KQ35" s="635">
        <f t="shared" si="314"/>
        <v>0</v>
      </c>
      <c r="KR35" s="635">
        <f t="shared" si="315"/>
        <v>0</v>
      </c>
      <c r="KS35" s="635">
        <f t="shared" si="315"/>
        <v>0</v>
      </c>
      <c r="KT35" s="635">
        <f t="shared" si="315"/>
        <v>0</v>
      </c>
      <c r="KU35" s="635">
        <f t="shared" si="315"/>
        <v>0</v>
      </c>
      <c r="KV35" s="635">
        <f t="shared" si="315"/>
        <v>0</v>
      </c>
      <c r="KW35" s="635" t="e">
        <f t="shared" si="315"/>
        <v>#DIV/0!</v>
      </c>
      <c r="KX35" s="635" t="e">
        <f t="shared" si="315"/>
        <v>#DIV/0!</v>
      </c>
      <c r="KY35" s="635" t="e">
        <f t="shared" si="315"/>
        <v>#DIV/0!</v>
      </c>
      <c r="KZ35" s="635" t="e">
        <f t="shared" si="315"/>
        <v>#DIV/0!</v>
      </c>
      <c r="LA35" s="635" t="e">
        <f t="shared" si="315"/>
        <v>#DIV/0!</v>
      </c>
      <c r="LB35" s="635" t="e">
        <f t="shared" si="316"/>
        <v>#DIV/0!</v>
      </c>
      <c r="LC35" s="635" t="e">
        <f t="shared" si="316"/>
        <v>#DIV/0!</v>
      </c>
      <c r="LD35" s="635" t="e">
        <f t="shared" si="316"/>
        <v>#DIV/0!</v>
      </c>
      <c r="LE35" s="635" t="e">
        <f t="shared" si="316"/>
        <v>#DIV/0!</v>
      </c>
      <c r="LF35" s="635" t="e">
        <f t="shared" si="316"/>
        <v>#DIV/0!</v>
      </c>
      <c r="LG35" s="635" t="e">
        <f t="shared" si="316"/>
        <v>#DIV/0!</v>
      </c>
      <c r="LH35" s="635" t="e">
        <f t="shared" si="316"/>
        <v>#DIV/0!</v>
      </c>
      <c r="LI35" s="635" t="e">
        <f t="shared" si="316"/>
        <v>#DIV/0!</v>
      </c>
      <c r="LJ35" s="635" t="e">
        <f t="shared" si="316"/>
        <v>#DIV/0!</v>
      </c>
      <c r="LK35" s="635" t="e">
        <f t="shared" si="316"/>
        <v>#DIV/0!</v>
      </c>
      <c r="LL35" s="635" t="e">
        <f t="shared" si="317"/>
        <v>#DIV/0!</v>
      </c>
      <c r="LM35" s="635" t="e">
        <f t="shared" si="317"/>
        <v>#DIV/0!</v>
      </c>
      <c r="LN35" s="635" t="e">
        <f t="shared" si="317"/>
        <v>#DIV/0!</v>
      </c>
      <c r="LO35" s="635" t="e">
        <f t="shared" si="317"/>
        <v>#DIV/0!</v>
      </c>
      <c r="LP35" s="635" t="e">
        <f t="shared" si="317"/>
        <v>#DIV/0!</v>
      </c>
      <c r="LQ35" s="635" t="e">
        <f t="shared" si="317"/>
        <v>#DIV/0!</v>
      </c>
      <c r="LR35" s="635" t="e">
        <f t="shared" si="317"/>
        <v>#DIV/0!</v>
      </c>
      <c r="LS35" s="635" t="e">
        <f t="shared" si="317"/>
        <v>#DIV/0!</v>
      </c>
      <c r="LT35" s="635" t="e">
        <f t="shared" si="317"/>
        <v>#DIV/0!</v>
      </c>
      <c r="LU35" s="635" t="e">
        <f t="shared" si="317"/>
        <v>#DIV/0!</v>
      </c>
      <c r="LV35" s="635" t="e">
        <f t="shared" si="318"/>
        <v>#DIV/0!</v>
      </c>
      <c r="LW35" s="635" t="e">
        <f t="shared" si="318"/>
        <v>#DIV/0!</v>
      </c>
      <c r="LX35" s="635" t="e">
        <f t="shared" si="318"/>
        <v>#DIV/0!</v>
      </c>
      <c r="LY35" s="635" t="str">
        <f t="shared" si="318"/>
        <v/>
      </c>
      <c r="LZ35" s="635" t="str">
        <f t="shared" si="318"/>
        <v/>
      </c>
      <c r="MA35" s="635" t="str">
        <f t="shared" si="318"/>
        <v/>
      </c>
      <c r="MB35" s="635" t="str">
        <f t="shared" si="318"/>
        <v/>
      </c>
      <c r="MC35" s="635" t="str">
        <f t="shared" si="318"/>
        <v/>
      </c>
      <c r="MD35" s="635" t="str">
        <f t="shared" si="318"/>
        <v/>
      </c>
      <c r="ME35" s="635" t="str">
        <f t="shared" si="318"/>
        <v/>
      </c>
      <c r="MF35" s="635" t="str">
        <f t="shared" si="319"/>
        <v/>
      </c>
      <c r="MG35" s="635" t="str">
        <f t="shared" si="319"/>
        <v/>
      </c>
      <c r="MH35" s="635" t="str">
        <f t="shared" si="319"/>
        <v/>
      </c>
      <c r="MI35" s="635" t="str">
        <f t="shared" si="319"/>
        <v/>
      </c>
      <c r="MJ35" s="635" t="str">
        <f t="shared" si="319"/>
        <v/>
      </c>
      <c r="MK35" s="635" t="str">
        <f t="shared" si="319"/>
        <v/>
      </c>
      <c r="ML35" s="635" t="str">
        <f t="shared" si="319"/>
        <v/>
      </c>
      <c r="MM35" s="635" t="str">
        <f t="shared" si="319"/>
        <v/>
      </c>
      <c r="MN35" s="635" t="str">
        <f t="shared" si="319"/>
        <v/>
      </c>
      <c r="MO35" s="635" t="str">
        <f t="shared" si="319"/>
        <v/>
      </c>
      <c r="MP35" s="636" t="str">
        <f t="shared" si="319"/>
        <v/>
      </c>
      <c r="MQ35" s="626"/>
      <c r="MR35" s="565">
        <f t="shared" si="269"/>
        <v>28</v>
      </c>
      <c r="MS35" s="622" t="e">
        <f ca="1">+SUMPRODUCT(OFFSET(MU35,0,$MR35):OFFSET(MU35,MU35-1,$MR35),OFFSET($O35,0,0):OFFSET($O35,MU35-1,0))</f>
        <v>#DIV/0!</v>
      </c>
      <c r="MU35" s="568">
        <f t="shared" si="265"/>
        <v>35</v>
      </c>
      <c r="MV35" s="691" t="e">
        <f t="shared" ca="1" si="320"/>
        <v>#DIV/0!</v>
      </c>
      <c r="MW35" s="691" t="e">
        <f t="shared" ca="1" si="320"/>
        <v>#DIV/0!</v>
      </c>
      <c r="MX35" s="691" t="e">
        <f t="shared" ca="1" si="320"/>
        <v>#DIV/0!</v>
      </c>
      <c r="MY35" s="691" t="e">
        <f t="shared" ca="1" si="320"/>
        <v>#DIV/0!</v>
      </c>
      <c r="MZ35" s="691" t="e">
        <f t="shared" ca="1" si="320"/>
        <v>#DIV/0!</v>
      </c>
      <c r="NA35" s="691" t="e">
        <f t="shared" ca="1" si="320"/>
        <v>#DIV/0!</v>
      </c>
      <c r="NB35" s="691" t="e">
        <f t="shared" ca="1" si="320"/>
        <v>#DIV/0!</v>
      </c>
      <c r="NC35" s="691" t="e">
        <f t="shared" ca="1" si="320"/>
        <v>#DIV/0!</v>
      </c>
      <c r="ND35" s="691" t="e">
        <f t="shared" ca="1" si="320"/>
        <v>#DIV/0!</v>
      </c>
      <c r="NE35" s="691" t="e">
        <f t="shared" ca="1" si="320"/>
        <v>#DIV/0!</v>
      </c>
      <c r="NF35" s="691" t="e">
        <f t="shared" ca="1" si="321"/>
        <v>#DIV/0!</v>
      </c>
      <c r="NG35" s="691" t="e">
        <f t="shared" ca="1" si="321"/>
        <v>#DIV/0!</v>
      </c>
      <c r="NH35" s="691" t="e">
        <f t="shared" ca="1" si="321"/>
        <v>#DIV/0!</v>
      </c>
      <c r="NI35" s="691" t="e">
        <f t="shared" ca="1" si="321"/>
        <v>#DIV/0!</v>
      </c>
      <c r="NJ35" s="691" t="e">
        <f t="shared" ca="1" si="321"/>
        <v>#DIV/0!</v>
      </c>
      <c r="NK35" s="691" t="e">
        <f t="shared" ca="1" si="321"/>
        <v>#DIV/0!</v>
      </c>
      <c r="NL35" s="691" t="e">
        <f t="shared" ca="1" si="321"/>
        <v>#DIV/0!</v>
      </c>
      <c r="NM35" s="691" t="e">
        <f t="shared" ca="1" si="321"/>
        <v>#DIV/0!</v>
      </c>
      <c r="NN35" s="691" t="e">
        <f t="shared" ca="1" si="321"/>
        <v>#DIV/0!</v>
      </c>
      <c r="NO35" s="691" t="e">
        <f t="shared" ca="1" si="321"/>
        <v>#DIV/0!</v>
      </c>
      <c r="NP35" s="691" t="e">
        <f t="shared" ca="1" si="322"/>
        <v>#DIV/0!</v>
      </c>
      <c r="NQ35" s="691" t="e">
        <f t="shared" ca="1" si="322"/>
        <v>#DIV/0!</v>
      </c>
      <c r="NR35" s="691" t="e">
        <f t="shared" ca="1" si="322"/>
        <v>#DIV/0!</v>
      </c>
      <c r="NS35" s="691" t="e">
        <f t="shared" ca="1" si="322"/>
        <v>#DIV/0!</v>
      </c>
      <c r="NT35" s="691" t="e">
        <f t="shared" ca="1" si="322"/>
        <v>#DIV/0!</v>
      </c>
      <c r="NU35" s="691" t="e">
        <f t="shared" ca="1" si="322"/>
        <v>#DIV/0!</v>
      </c>
      <c r="NV35" s="691" t="e">
        <f t="shared" ca="1" si="322"/>
        <v>#DIV/0!</v>
      </c>
      <c r="NW35" s="691" t="e">
        <f t="shared" ca="1" si="322"/>
        <v>#DIV/0!</v>
      </c>
      <c r="NX35" s="691" t="str">
        <f t="shared" ca="1" si="322"/>
        <v/>
      </c>
      <c r="NY35" s="691" t="str">
        <f t="shared" ca="1" si="322"/>
        <v/>
      </c>
      <c r="NZ35" s="691" t="str">
        <f t="shared" ca="1" si="323"/>
        <v/>
      </c>
      <c r="OA35" s="691" t="str">
        <f t="shared" ca="1" si="323"/>
        <v/>
      </c>
      <c r="OB35" s="691" t="str">
        <f t="shared" ca="1" si="323"/>
        <v/>
      </c>
      <c r="OC35" s="691" t="str">
        <f t="shared" ca="1" si="323"/>
        <v/>
      </c>
      <c r="OD35" s="691" t="str">
        <f t="shared" ca="1" si="323"/>
        <v/>
      </c>
      <c r="OE35" s="691" t="str">
        <f t="shared" ca="1" si="323"/>
        <v/>
      </c>
      <c r="OF35" s="691" t="str">
        <f t="shared" ca="1" si="323"/>
        <v/>
      </c>
      <c r="OG35" s="691" t="str">
        <f t="shared" ca="1" si="323"/>
        <v/>
      </c>
      <c r="OH35" s="691" t="str">
        <f t="shared" ca="1" si="323"/>
        <v/>
      </c>
      <c r="OI35" s="691" t="str">
        <f t="shared" ca="1" si="323"/>
        <v/>
      </c>
      <c r="OJ35" s="691" t="str">
        <f t="shared" ca="1" si="324"/>
        <v/>
      </c>
      <c r="OK35" s="691" t="str">
        <f t="shared" ca="1" si="324"/>
        <v/>
      </c>
      <c r="OL35" s="691" t="str">
        <f t="shared" ca="1" si="324"/>
        <v/>
      </c>
      <c r="OM35" s="691" t="str">
        <f t="shared" ca="1" si="324"/>
        <v/>
      </c>
      <c r="ON35" s="691" t="str">
        <f t="shared" ca="1" si="324"/>
        <v/>
      </c>
      <c r="OO35" s="691" t="str">
        <f t="shared" ca="1" si="324"/>
        <v/>
      </c>
      <c r="OP35" s="691" t="str">
        <f t="shared" ca="1" si="324"/>
        <v/>
      </c>
      <c r="OQ35" s="691" t="str">
        <f t="shared" ca="1" si="324"/>
        <v/>
      </c>
      <c r="OR35" s="691" t="str">
        <f t="shared" ca="1" si="324"/>
        <v/>
      </c>
      <c r="OS35" s="691" t="str">
        <f t="shared" ca="1" si="324"/>
        <v/>
      </c>
      <c r="OT35" s="691" t="str">
        <f t="shared" ca="1" si="325"/>
        <v/>
      </c>
      <c r="OU35" s="691" t="str">
        <f t="shared" ca="1" si="325"/>
        <v/>
      </c>
      <c r="OV35" s="691" t="str">
        <f t="shared" ca="1" si="325"/>
        <v/>
      </c>
      <c r="OW35" s="691" t="str">
        <f t="shared" ca="1" si="325"/>
        <v/>
      </c>
      <c r="OX35" s="691" t="str">
        <f t="shared" ca="1" si="325"/>
        <v/>
      </c>
      <c r="OY35" s="691" t="str">
        <f t="shared" ca="1" si="325"/>
        <v/>
      </c>
      <c r="OZ35" s="691" t="str">
        <f t="shared" ca="1" si="325"/>
        <v/>
      </c>
      <c r="PA35" s="691" t="str">
        <f t="shared" ca="1" si="325"/>
        <v/>
      </c>
      <c r="PB35" s="691" t="str">
        <f t="shared" ca="1" si="325"/>
        <v/>
      </c>
      <c r="PC35" s="691" t="str">
        <f t="shared" ca="1" si="325"/>
        <v/>
      </c>
      <c r="PD35" s="691" t="str">
        <f t="shared" ca="1" si="326"/>
        <v/>
      </c>
      <c r="PE35" s="691" t="str">
        <f t="shared" ca="1" si="326"/>
        <v/>
      </c>
      <c r="PF35" s="691" t="str">
        <f t="shared" ca="1" si="326"/>
        <v/>
      </c>
      <c r="PG35" s="691" t="e">
        <f t="shared" ca="1" si="326"/>
        <v>#VALUE!</v>
      </c>
      <c r="PH35" s="691" t="e">
        <f t="shared" ca="1" si="326"/>
        <v>#VALUE!</v>
      </c>
      <c r="PI35" s="691" t="e">
        <f t="shared" ca="1" si="326"/>
        <v>#VALUE!</v>
      </c>
      <c r="PJ35" s="691" t="e">
        <f t="shared" ca="1" si="326"/>
        <v>#VALUE!</v>
      </c>
      <c r="PK35" s="691" t="e">
        <f t="shared" ca="1" si="326"/>
        <v>#VALUE!</v>
      </c>
      <c r="PL35" s="691" t="e">
        <f t="shared" ca="1" si="326"/>
        <v>#VALUE!</v>
      </c>
      <c r="PM35" s="691" t="e">
        <f t="shared" ca="1" si="326"/>
        <v>#VALUE!</v>
      </c>
      <c r="PN35" s="691" t="e">
        <f t="shared" ca="1" si="327"/>
        <v>#VALUE!</v>
      </c>
      <c r="PO35" s="691" t="e">
        <f t="shared" ca="1" si="327"/>
        <v>#VALUE!</v>
      </c>
      <c r="PP35" s="691" t="e">
        <f t="shared" ca="1" si="327"/>
        <v>#VALUE!</v>
      </c>
      <c r="PQ35" s="691" t="e">
        <f t="shared" ca="1" si="327"/>
        <v>#VALUE!</v>
      </c>
      <c r="PR35" s="691" t="e">
        <f t="shared" ca="1" si="327"/>
        <v>#VALUE!</v>
      </c>
      <c r="PS35" s="691" t="e">
        <f t="shared" ca="1" si="327"/>
        <v>#VALUE!</v>
      </c>
      <c r="PT35" s="691" t="e">
        <f t="shared" ca="1" si="327"/>
        <v>#VALUE!</v>
      </c>
      <c r="PU35" s="691" t="e">
        <f t="shared" ca="1" si="327"/>
        <v>#VALUE!</v>
      </c>
      <c r="PV35" s="691" t="e">
        <f t="shared" ca="1" si="327"/>
        <v>#VALUE!</v>
      </c>
      <c r="PW35" s="691" t="e">
        <f t="shared" ca="1" si="327"/>
        <v>#VALUE!</v>
      </c>
      <c r="PX35" s="691" t="e">
        <f t="shared" ca="1" si="327"/>
        <v>#VALUE!</v>
      </c>
      <c r="PY35" s="690"/>
      <c r="PZ35" s="690"/>
      <c r="QA35" s="690"/>
      <c r="QB35" s="690"/>
      <c r="QC35" s="690"/>
      <c r="QD35" s="690"/>
      <c r="QE35" s="690"/>
      <c r="QF35" s="690"/>
      <c r="QG35" s="575"/>
      <c r="QH35" s="575"/>
      <c r="QI35" s="575"/>
      <c r="QJ35" s="575"/>
      <c r="QK35" s="575"/>
      <c r="QL35" s="575"/>
      <c r="QM35" s="575"/>
      <c r="QN35" s="575"/>
      <c r="QO35" s="575"/>
      <c r="QP35" s="575"/>
      <c r="QQ35" s="575"/>
    </row>
    <row r="36" spans="1:459">
      <c r="A36" s="632">
        <f t="shared" si="266"/>
        <v>29</v>
      </c>
      <c r="B36" s="633">
        <f>+'User Entries'!G106</f>
        <v>0</v>
      </c>
      <c r="C36" s="633">
        <f t="shared" si="267"/>
        <v>0</v>
      </c>
      <c r="D36" s="759" t="e">
        <f>SUM($E$8:E36)</f>
        <v>#DIV/0!</v>
      </c>
      <c r="E36" s="759" t="e">
        <f t="shared" si="145"/>
        <v>#DIV/0!</v>
      </c>
      <c r="F36" s="627"/>
      <c r="G36" s="765"/>
      <c r="H36" s="622">
        <f t="shared" si="270"/>
        <v>34</v>
      </c>
      <c r="I36" s="632">
        <f t="shared" si="255"/>
        <v>29</v>
      </c>
      <c r="J36" s="640">
        <f>+'User Entries'!$F106</f>
        <v>0</v>
      </c>
      <c r="K36" s="640">
        <f>+'User Entries'!$J106</f>
        <v>0</v>
      </c>
      <c r="L36" s="676" t="e">
        <f t="shared" si="256"/>
        <v>#DIV/0!</v>
      </c>
      <c r="M36" s="656" t="str">
        <f>IFERROR(Summary_AttrorTotal!A46,"")</f>
        <v>2006 Q1</v>
      </c>
      <c r="N36" s="634">
        <f>+IFERROR((Summary_AttrorTotal!H46)*1000,0)</f>
        <v>1563309</v>
      </c>
      <c r="O36" s="634">
        <f>+IFERROR((Summary_AttrorTotal!S46-Summary_AttrorTotal!H46)*1000,0)</f>
        <v>0</v>
      </c>
      <c r="P36" s="634" t="e">
        <f t="shared" ca="1" si="146"/>
        <v>#DIV/0!</v>
      </c>
      <c r="Q36" s="634">
        <f>IFERROR(Summary_AttrorTotal!J46*1000,0)</f>
        <v>1563309</v>
      </c>
      <c r="R36" s="634" t="e">
        <f t="shared" ca="1" si="257"/>
        <v>#DIV/0!</v>
      </c>
      <c r="S36" s="634">
        <f>+IFERROR((Summary_AttrorTotal!S46-Summary_AttrorTotal!J46)*1000,0)</f>
        <v>0</v>
      </c>
      <c r="T36" s="634" t="e">
        <f t="shared" ca="1" si="258"/>
        <v>#DIV/0!</v>
      </c>
      <c r="U36" s="639"/>
      <c r="V36" s="634" t="e">
        <f t="shared" ca="1" si="259"/>
        <v>#DIV/0!</v>
      </c>
      <c r="W36" s="575" t="e">
        <f t="shared" ca="1" si="260"/>
        <v>#DIV/0!</v>
      </c>
      <c r="X36" s="649">
        <f t="shared" si="268"/>
        <v>34</v>
      </c>
      <c r="Y36" s="628">
        <f t="shared" si="147"/>
        <v>0</v>
      </c>
      <c r="Z36" s="628">
        <f t="shared" si="147"/>
        <v>0</v>
      </c>
      <c r="AA36" s="628">
        <f t="shared" si="330"/>
        <v>0</v>
      </c>
      <c r="AB36" s="628">
        <f t="shared" si="330"/>
        <v>0</v>
      </c>
      <c r="AC36" s="628">
        <f t="shared" si="330"/>
        <v>0</v>
      </c>
      <c r="AD36" s="628">
        <f t="shared" si="330"/>
        <v>0</v>
      </c>
      <c r="AE36" s="628">
        <f t="shared" si="330"/>
        <v>0</v>
      </c>
      <c r="AF36" s="628">
        <f t="shared" si="330"/>
        <v>0</v>
      </c>
      <c r="AG36" s="628">
        <f t="shared" si="330"/>
        <v>0</v>
      </c>
      <c r="AH36" s="628">
        <f t="shared" si="330"/>
        <v>0</v>
      </c>
      <c r="AI36" s="628">
        <f t="shared" si="330"/>
        <v>0</v>
      </c>
      <c r="AJ36" s="628">
        <f t="shared" si="330"/>
        <v>0</v>
      </c>
      <c r="AK36" s="628">
        <f t="shared" si="330"/>
        <v>0</v>
      </c>
      <c r="AL36" s="628">
        <f t="shared" si="330"/>
        <v>0</v>
      </c>
      <c r="AM36" s="628">
        <f t="shared" si="330"/>
        <v>0</v>
      </c>
      <c r="AN36" s="628">
        <f t="shared" si="330"/>
        <v>0</v>
      </c>
      <c r="AO36" s="628">
        <f t="shared" si="330"/>
        <v>0</v>
      </c>
      <c r="AP36" s="628">
        <f t="shared" si="330"/>
        <v>0</v>
      </c>
      <c r="AQ36" s="628">
        <f t="shared" si="330"/>
        <v>0</v>
      </c>
      <c r="AR36" s="628">
        <f t="shared" si="330"/>
        <v>0</v>
      </c>
      <c r="AS36" s="628">
        <f t="shared" si="330"/>
        <v>0</v>
      </c>
      <c r="AT36" s="628">
        <f t="shared" si="330"/>
        <v>0</v>
      </c>
      <c r="AU36" s="628">
        <f t="shared" si="330"/>
        <v>0</v>
      </c>
      <c r="AV36" s="628">
        <f t="shared" si="330"/>
        <v>0</v>
      </c>
      <c r="AW36" s="628">
        <f t="shared" si="330"/>
        <v>0</v>
      </c>
      <c r="AX36" s="628">
        <f t="shared" si="330"/>
        <v>0</v>
      </c>
      <c r="AY36" s="628">
        <f t="shared" si="330"/>
        <v>0</v>
      </c>
      <c r="AZ36" s="628">
        <f t="shared" si="330"/>
        <v>0</v>
      </c>
      <c r="BA36" s="628">
        <f t="shared" si="330"/>
        <v>0</v>
      </c>
      <c r="BB36" s="628">
        <f t="shared" si="330"/>
        <v>0</v>
      </c>
      <c r="BC36" s="628">
        <f t="shared" si="330"/>
        <v>0</v>
      </c>
      <c r="BD36" s="628">
        <f t="shared" si="330"/>
        <v>0</v>
      </c>
      <c r="BE36" s="628">
        <f t="shared" si="330"/>
        <v>0</v>
      </c>
      <c r="BF36" s="628">
        <f t="shared" si="330"/>
        <v>0</v>
      </c>
      <c r="BG36" s="628">
        <f t="shared" si="330"/>
        <v>0</v>
      </c>
      <c r="BH36" s="628">
        <f t="shared" si="330"/>
        <v>0</v>
      </c>
      <c r="BI36" s="628">
        <f t="shared" si="330"/>
        <v>0</v>
      </c>
      <c r="BJ36" s="628">
        <f t="shared" si="330"/>
        <v>0</v>
      </c>
      <c r="BK36" s="628">
        <f t="shared" si="330"/>
        <v>0</v>
      </c>
      <c r="BL36" s="628">
        <f t="shared" si="330"/>
        <v>0</v>
      </c>
      <c r="BM36" s="628">
        <f t="shared" si="330"/>
        <v>0</v>
      </c>
      <c r="BN36" s="628">
        <f t="shared" si="330"/>
        <v>0</v>
      </c>
      <c r="BO36" s="628">
        <f t="shared" si="330"/>
        <v>0</v>
      </c>
      <c r="BP36" s="628">
        <f t="shared" si="330"/>
        <v>0</v>
      </c>
      <c r="BQ36" s="628">
        <f t="shared" si="330"/>
        <v>0</v>
      </c>
      <c r="BR36" s="628">
        <f t="shared" si="330"/>
        <v>0</v>
      </c>
      <c r="BS36" s="628">
        <f t="shared" si="330"/>
        <v>0</v>
      </c>
      <c r="BT36" s="628">
        <f t="shared" si="330"/>
        <v>0</v>
      </c>
      <c r="BU36" s="628">
        <f t="shared" si="330"/>
        <v>0</v>
      </c>
      <c r="BV36" s="628">
        <f t="shared" si="330"/>
        <v>0</v>
      </c>
      <c r="BW36" s="628">
        <f t="shared" si="330"/>
        <v>0</v>
      </c>
      <c r="BX36" s="628">
        <f t="shared" si="330"/>
        <v>0</v>
      </c>
      <c r="BY36" s="628">
        <f t="shared" si="330"/>
        <v>0</v>
      </c>
      <c r="BZ36" s="628">
        <f t="shared" si="330"/>
        <v>0</v>
      </c>
      <c r="CA36" s="628">
        <f t="shared" si="330"/>
        <v>0</v>
      </c>
      <c r="CB36" s="628">
        <f t="shared" si="330"/>
        <v>0</v>
      </c>
      <c r="CC36" s="628">
        <f t="shared" si="330"/>
        <v>0</v>
      </c>
      <c r="CD36" s="628">
        <f t="shared" si="330"/>
        <v>0</v>
      </c>
      <c r="CE36" s="628">
        <f t="shared" si="330"/>
        <v>0</v>
      </c>
      <c r="CF36" s="628">
        <f t="shared" si="330"/>
        <v>0</v>
      </c>
      <c r="CG36" s="628">
        <f t="shared" si="330"/>
        <v>0</v>
      </c>
      <c r="CH36" s="628">
        <f t="shared" si="330"/>
        <v>0</v>
      </c>
      <c r="CI36" s="628">
        <f t="shared" si="330"/>
        <v>0</v>
      </c>
      <c r="CJ36" s="628" t="str">
        <f t="shared" si="330"/>
        <v/>
      </c>
      <c r="CK36" s="628" t="str">
        <f t="shared" si="330"/>
        <v/>
      </c>
      <c r="CL36" s="628" t="str">
        <f t="shared" ref="CL36:DA39" si="331">+IF(OR(CL$7="",$X36=""),"",IF($X36-CL$7&lt;=-1,IF(AND($X36&gt;=MATCH(100%,$D$8:$D$87,0),CL$7=$X36+1),100%,IFERROR(VLOOKUP(CL$7,$A$8:$E$87,5,FALSE)/(1-VLOOKUP($X36,$A$8:$E$87,4,FALSE)),0)),0))</f>
        <v/>
      </c>
      <c r="CM36" s="628" t="str">
        <f t="shared" si="331"/>
        <v/>
      </c>
      <c r="CN36" s="628" t="str">
        <f t="shared" si="331"/>
        <v/>
      </c>
      <c r="CO36" s="628" t="str">
        <f t="shared" si="331"/>
        <v/>
      </c>
      <c r="CP36" s="628" t="str">
        <f t="shared" si="331"/>
        <v/>
      </c>
      <c r="CQ36" s="628" t="str">
        <f t="shared" si="331"/>
        <v/>
      </c>
      <c r="CR36" s="628" t="str">
        <f t="shared" si="331"/>
        <v/>
      </c>
      <c r="CS36" s="628" t="str">
        <f t="shared" si="331"/>
        <v/>
      </c>
      <c r="CT36" s="628" t="str">
        <f t="shared" si="331"/>
        <v/>
      </c>
      <c r="CU36" s="628" t="str">
        <f t="shared" si="331"/>
        <v/>
      </c>
      <c r="CV36" s="628" t="str">
        <f t="shared" si="331"/>
        <v/>
      </c>
      <c r="CW36" s="628" t="str">
        <f t="shared" si="331"/>
        <v/>
      </c>
      <c r="CX36" s="628" t="str">
        <f t="shared" si="331"/>
        <v/>
      </c>
      <c r="CY36" s="628" t="str">
        <f t="shared" si="331"/>
        <v/>
      </c>
      <c r="CZ36" s="628" t="str">
        <f t="shared" si="331"/>
        <v/>
      </c>
      <c r="DA36" s="629" t="str">
        <f t="shared" si="331"/>
        <v/>
      </c>
      <c r="DB36" s="642"/>
      <c r="DC36" s="649">
        <f t="shared" si="262"/>
        <v>34</v>
      </c>
      <c r="DD36" s="668">
        <f t="shared" si="304"/>
        <v>0</v>
      </c>
      <c r="DE36" s="668">
        <f t="shared" si="304"/>
        <v>0</v>
      </c>
      <c r="DF36" s="668">
        <f t="shared" si="304"/>
        <v>0</v>
      </c>
      <c r="DG36" s="668">
        <f t="shared" si="304"/>
        <v>0</v>
      </c>
      <c r="DH36" s="668">
        <f t="shared" si="304"/>
        <v>0</v>
      </c>
      <c r="DI36" s="668">
        <f t="shared" si="304"/>
        <v>0</v>
      </c>
      <c r="DJ36" s="668">
        <f t="shared" si="304"/>
        <v>0</v>
      </c>
      <c r="DK36" s="668">
        <f t="shared" si="304"/>
        <v>0</v>
      </c>
      <c r="DL36" s="668">
        <f t="shared" si="304"/>
        <v>0</v>
      </c>
      <c r="DM36" s="668">
        <f t="shared" si="304"/>
        <v>0</v>
      </c>
      <c r="DN36" s="668">
        <f t="shared" si="305"/>
        <v>0</v>
      </c>
      <c r="DO36" s="668">
        <f t="shared" si="305"/>
        <v>0</v>
      </c>
      <c r="DP36" s="668">
        <f t="shared" si="305"/>
        <v>0</v>
      </c>
      <c r="DQ36" s="668">
        <f t="shared" si="305"/>
        <v>0</v>
      </c>
      <c r="DR36" s="668">
        <f t="shared" si="305"/>
        <v>0</v>
      </c>
      <c r="DS36" s="668">
        <f t="shared" si="305"/>
        <v>0</v>
      </c>
      <c r="DT36" s="668">
        <f t="shared" si="305"/>
        <v>0</v>
      </c>
      <c r="DU36" s="668">
        <f t="shared" si="305"/>
        <v>0</v>
      </c>
      <c r="DV36" s="668">
        <f t="shared" si="305"/>
        <v>0</v>
      </c>
      <c r="DW36" s="668">
        <f t="shared" si="305"/>
        <v>0</v>
      </c>
      <c r="DX36" s="668">
        <f t="shared" si="306"/>
        <v>0</v>
      </c>
      <c r="DY36" s="668">
        <f t="shared" si="306"/>
        <v>0</v>
      </c>
      <c r="DZ36" s="668">
        <f t="shared" si="306"/>
        <v>0</v>
      </c>
      <c r="EA36" s="668">
        <f t="shared" si="306"/>
        <v>0</v>
      </c>
      <c r="EB36" s="668">
        <f t="shared" si="306"/>
        <v>0</v>
      </c>
      <c r="EC36" s="668">
        <f t="shared" si="306"/>
        <v>0</v>
      </c>
      <c r="ED36" s="668">
        <f t="shared" si="306"/>
        <v>0</v>
      </c>
      <c r="EE36" s="668">
        <f t="shared" si="306"/>
        <v>0</v>
      </c>
      <c r="EF36" s="668">
        <f t="shared" si="306"/>
        <v>0</v>
      </c>
      <c r="EG36" s="668">
        <f t="shared" si="306"/>
        <v>0</v>
      </c>
      <c r="EH36" s="668">
        <f t="shared" si="307"/>
        <v>0</v>
      </c>
      <c r="EI36" s="668">
        <f t="shared" si="307"/>
        <v>0</v>
      </c>
      <c r="EJ36" s="668">
        <f t="shared" si="307"/>
        <v>0</v>
      </c>
      <c r="EK36" s="668">
        <f t="shared" si="307"/>
        <v>0</v>
      </c>
      <c r="EL36" s="668">
        <f t="shared" si="307"/>
        <v>0</v>
      </c>
      <c r="EM36" s="668">
        <f t="shared" si="307"/>
        <v>0</v>
      </c>
      <c r="EN36" s="668">
        <f t="shared" si="307"/>
        <v>0</v>
      </c>
      <c r="EO36" s="668">
        <f t="shared" si="307"/>
        <v>0</v>
      </c>
      <c r="EP36" s="668">
        <f t="shared" si="307"/>
        <v>0</v>
      </c>
      <c r="EQ36" s="668">
        <f t="shared" si="307"/>
        <v>0</v>
      </c>
      <c r="ER36" s="668">
        <f t="shared" si="308"/>
        <v>0</v>
      </c>
      <c r="ES36" s="668">
        <f t="shared" si="308"/>
        <v>0</v>
      </c>
      <c r="ET36" s="668">
        <f t="shared" si="308"/>
        <v>0</v>
      </c>
      <c r="EU36" s="668">
        <f t="shared" si="308"/>
        <v>0</v>
      </c>
      <c r="EV36" s="668">
        <f t="shared" si="308"/>
        <v>0</v>
      </c>
      <c r="EW36" s="668">
        <f t="shared" si="308"/>
        <v>0</v>
      </c>
      <c r="EX36" s="668">
        <f t="shared" si="308"/>
        <v>0</v>
      </c>
      <c r="EY36" s="668">
        <f t="shared" si="308"/>
        <v>0</v>
      </c>
      <c r="EZ36" s="668">
        <f t="shared" si="308"/>
        <v>0</v>
      </c>
      <c r="FA36" s="668">
        <f t="shared" si="308"/>
        <v>0</v>
      </c>
      <c r="FB36" s="668">
        <f t="shared" si="309"/>
        <v>0</v>
      </c>
      <c r="FC36" s="668">
        <f t="shared" si="309"/>
        <v>0</v>
      </c>
      <c r="FD36" s="668">
        <f t="shared" si="309"/>
        <v>0</v>
      </c>
      <c r="FE36" s="668">
        <f t="shared" si="309"/>
        <v>0</v>
      </c>
      <c r="FF36" s="668">
        <f t="shared" si="309"/>
        <v>0</v>
      </c>
      <c r="FG36" s="668">
        <f t="shared" si="309"/>
        <v>0</v>
      </c>
      <c r="FH36" s="668">
        <f t="shared" si="309"/>
        <v>0</v>
      </c>
      <c r="FI36" s="668">
        <f t="shared" si="309"/>
        <v>0</v>
      </c>
      <c r="FJ36" s="668">
        <f t="shared" si="309"/>
        <v>0</v>
      </c>
      <c r="FK36" s="668">
        <f t="shared" si="309"/>
        <v>0</v>
      </c>
      <c r="FL36" s="668">
        <f t="shared" si="310"/>
        <v>0</v>
      </c>
      <c r="FM36" s="668">
        <f t="shared" si="310"/>
        <v>0</v>
      </c>
      <c r="FN36" s="668">
        <f t="shared" si="310"/>
        <v>0</v>
      </c>
      <c r="FO36" s="668" t="str">
        <f t="shared" si="310"/>
        <v/>
      </c>
      <c r="FP36" s="668" t="str">
        <f t="shared" si="310"/>
        <v/>
      </c>
      <c r="FQ36" s="668" t="str">
        <f t="shared" si="310"/>
        <v/>
      </c>
      <c r="FR36" s="668" t="str">
        <f t="shared" si="310"/>
        <v/>
      </c>
      <c r="FS36" s="668" t="str">
        <f t="shared" si="310"/>
        <v/>
      </c>
      <c r="FT36" s="668" t="str">
        <f t="shared" si="310"/>
        <v/>
      </c>
      <c r="FU36" s="668" t="str">
        <f t="shared" si="310"/>
        <v/>
      </c>
      <c r="FV36" s="668" t="str">
        <f t="shared" si="311"/>
        <v/>
      </c>
      <c r="FW36" s="668" t="str">
        <f t="shared" si="311"/>
        <v/>
      </c>
      <c r="FX36" s="668" t="str">
        <f t="shared" si="311"/>
        <v/>
      </c>
      <c r="FY36" s="668" t="str">
        <f t="shared" si="311"/>
        <v/>
      </c>
      <c r="FZ36" s="668" t="str">
        <f t="shared" si="311"/>
        <v/>
      </c>
      <c r="GA36" s="668" t="str">
        <f t="shared" si="311"/>
        <v/>
      </c>
      <c r="GB36" s="668" t="str">
        <f t="shared" si="311"/>
        <v/>
      </c>
      <c r="GC36" s="668" t="str">
        <f t="shared" si="311"/>
        <v/>
      </c>
      <c r="GD36" s="668" t="str">
        <f t="shared" si="311"/>
        <v/>
      </c>
      <c r="GE36" s="668" t="str">
        <f t="shared" si="311"/>
        <v/>
      </c>
      <c r="GF36" s="669" t="str">
        <f t="shared" si="311"/>
        <v/>
      </c>
      <c r="GG36" s="626"/>
      <c r="GH36" s="649">
        <f t="shared" si="263"/>
        <v>34</v>
      </c>
      <c r="GI36" s="682">
        <f t="shared" ca="1" si="158"/>
        <v>0</v>
      </c>
      <c r="GJ36" s="682">
        <f t="shared" ca="1" si="159"/>
        <v>0</v>
      </c>
      <c r="GK36" s="682">
        <f t="shared" ca="1" si="160"/>
        <v>0</v>
      </c>
      <c r="GL36" s="682">
        <f t="shared" ca="1" si="161"/>
        <v>0</v>
      </c>
      <c r="GM36" s="682">
        <f t="shared" ca="1" si="162"/>
        <v>0</v>
      </c>
      <c r="GN36" s="682">
        <f t="shared" ca="1" si="163"/>
        <v>0</v>
      </c>
      <c r="GO36" s="682">
        <f t="shared" ca="1" si="164"/>
        <v>0</v>
      </c>
      <c r="GP36" s="682">
        <f t="shared" ca="1" si="165"/>
        <v>0</v>
      </c>
      <c r="GQ36" s="682">
        <f t="shared" ca="1" si="166"/>
        <v>0</v>
      </c>
      <c r="GR36" s="682">
        <f t="shared" ca="1" si="167"/>
        <v>0</v>
      </c>
      <c r="GS36" s="682">
        <f t="shared" ca="1" si="168"/>
        <v>0</v>
      </c>
      <c r="GT36" s="682">
        <f t="shared" ca="1" si="169"/>
        <v>0</v>
      </c>
      <c r="GU36" s="682">
        <f t="shared" ca="1" si="170"/>
        <v>0</v>
      </c>
      <c r="GV36" s="682">
        <f t="shared" ca="1" si="171"/>
        <v>0</v>
      </c>
      <c r="GW36" s="682">
        <f t="shared" ca="1" si="172"/>
        <v>0</v>
      </c>
      <c r="GX36" s="682">
        <f t="shared" ca="1" si="173"/>
        <v>0</v>
      </c>
      <c r="GY36" s="682">
        <f t="shared" ca="1" si="174"/>
        <v>0</v>
      </c>
      <c r="GZ36" s="682">
        <f t="shared" ca="1" si="175"/>
        <v>0</v>
      </c>
      <c r="HA36" s="682">
        <f t="shared" ca="1" si="176"/>
        <v>0</v>
      </c>
      <c r="HB36" s="682">
        <f t="shared" ca="1" si="177"/>
        <v>0</v>
      </c>
      <c r="HC36" s="682">
        <f t="shared" ca="1" si="178"/>
        <v>0</v>
      </c>
      <c r="HD36" s="682">
        <f t="shared" ca="1" si="179"/>
        <v>0</v>
      </c>
      <c r="HE36" s="682">
        <f t="shared" ca="1" si="180"/>
        <v>0</v>
      </c>
      <c r="HF36" s="682">
        <f t="shared" ca="1" si="181"/>
        <v>0</v>
      </c>
      <c r="HG36" s="682">
        <f t="shared" ca="1" si="182"/>
        <v>0</v>
      </c>
      <c r="HH36" s="682">
        <f t="shared" ca="1" si="183"/>
        <v>0</v>
      </c>
      <c r="HI36" s="682">
        <f t="shared" ca="1" si="184"/>
        <v>0</v>
      </c>
      <c r="HJ36" s="682">
        <f t="shared" ca="1" si="185"/>
        <v>0</v>
      </c>
      <c r="HK36" s="682">
        <f t="shared" ca="1" si="186"/>
        <v>0</v>
      </c>
      <c r="HL36" s="682">
        <f t="shared" ca="1" si="187"/>
        <v>0</v>
      </c>
      <c r="HM36" s="682">
        <f t="shared" ca="1" si="188"/>
        <v>0</v>
      </c>
      <c r="HN36" s="682">
        <f t="shared" ca="1" si="189"/>
        <v>0</v>
      </c>
      <c r="HO36" s="682">
        <f t="shared" ca="1" si="190"/>
        <v>0</v>
      </c>
      <c r="HP36" s="682">
        <f t="shared" ca="1" si="191"/>
        <v>0</v>
      </c>
      <c r="HQ36" s="682" t="e">
        <f t="shared" ca="1" si="192"/>
        <v>#DIV/0!</v>
      </c>
      <c r="HR36" s="682" t="e">
        <f t="shared" ca="1" si="193"/>
        <v>#DIV/0!</v>
      </c>
      <c r="HS36" s="682" t="e">
        <f t="shared" ca="1" si="194"/>
        <v>#DIV/0!</v>
      </c>
      <c r="HT36" s="682" t="e">
        <f t="shared" ca="1" si="195"/>
        <v>#DIV/0!</v>
      </c>
      <c r="HU36" s="682" t="e">
        <f t="shared" ca="1" si="196"/>
        <v>#DIV/0!</v>
      </c>
      <c r="HV36" s="682" t="e">
        <f t="shared" ca="1" si="197"/>
        <v>#DIV/0!</v>
      </c>
      <c r="HW36" s="682" t="e">
        <f t="shared" ca="1" si="198"/>
        <v>#DIV/0!</v>
      </c>
      <c r="HX36" s="682" t="e">
        <f t="shared" ca="1" si="199"/>
        <v>#DIV/0!</v>
      </c>
      <c r="HY36" s="682" t="e">
        <f t="shared" ca="1" si="200"/>
        <v>#DIV/0!</v>
      </c>
      <c r="HZ36" s="682" t="e">
        <f t="shared" ca="1" si="201"/>
        <v>#DIV/0!</v>
      </c>
      <c r="IA36" s="682" t="e">
        <f t="shared" ca="1" si="202"/>
        <v>#DIV/0!</v>
      </c>
      <c r="IB36" s="682" t="e">
        <f t="shared" ca="1" si="203"/>
        <v>#DIV/0!</v>
      </c>
      <c r="IC36" s="682" t="e">
        <f t="shared" ca="1" si="204"/>
        <v>#DIV/0!</v>
      </c>
      <c r="ID36" s="682" t="e">
        <f t="shared" ca="1" si="205"/>
        <v>#DIV/0!</v>
      </c>
      <c r="IE36" s="682" t="e">
        <f t="shared" ca="1" si="206"/>
        <v>#DIV/0!</v>
      </c>
      <c r="IF36" s="682" t="e">
        <f t="shared" ca="1" si="207"/>
        <v>#DIV/0!</v>
      </c>
      <c r="IG36" s="682" t="e">
        <f t="shared" ca="1" si="208"/>
        <v>#DIV/0!</v>
      </c>
      <c r="IH36" s="682" t="e">
        <f t="shared" ca="1" si="209"/>
        <v>#DIV/0!</v>
      </c>
      <c r="II36" s="682" t="e">
        <f t="shared" ca="1" si="210"/>
        <v>#DIV/0!</v>
      </c>
      <c r="IJ36" s="682" t="e">
        <f t="shared" ca="1" si="211"/>
        <v>#DIV/0!</v>
      </c>
      <c r="IK36" s="662" t="e">
        <f t="shared" ca="1" si="212"/>
        <v>#DIV/0!</v>
      </c>
      <c r="IL36" s="662" t="e">
        <f t="shared" ca="1" si="213"/>
        <v>#DIV/0!</v>
      </c>
      <c r="IM36" s="662" t="e">
        <f t="shared" ca="1" si="214"/>
        <v>#DIV/0!</v>
      </c>
      <c r="IN36" s="662" t="e">
        <f t="shared" ca="1" si="215"/>
        <v>#DIV/0!</v>
      </c>
      <c r="IO36" s="662" t="e">
        <f t="shared" ca="1" si="216"/>
        <v>#DIV/0!</v>
      </c>
      <c r="IP36" s="662" t="e">
        <f t="shared" ca="1" si="217"/>
        <v>#DIV/0!</v>
      </c>
      <c r="IQ36" s="662" t="e">
        <f t="shared" ca="1" si="218"/>
        <v>#DIV/0!</v>
      </c>
      <c r="IR36" s="662" t="e">
        <f t="shared" ca="1" si="219"/>
        <v>#DIV/0!</v>
      </c>
      <c r="IS36" s="662" t="e">
        <f t="shared" ca="1" si="220"/>
        <v>#DIV/0!</v>
      </c>
      <c r="IT36" s="662" t="str">
        <f t="shared" ca="1" si="221"/>
        <v/>
      </c>
      <c r="IU36" s="662" t="str">
        <f t="shared" ca="1" si="222"/>
        <v/>
      </c>
      <c r="IV36" s="662" t="str">
        <f t="shared" ca="1" si="223"/>
        <v/>
      </c>
      <c r="IW36" s="662" t="str">
        <f t="shared" ca="1" si="224"/>
        <v/>
      </c>
      <c r="IX36" s="662" t="str">
        <f t="shared" ca="1" si="225"/>
        <v/>
      </c>
      <c r="IY36" s="662" t="str">
        <f t="shared" ca="1" si="226"/>
        <v/>
      </c>
      <c r="IZ36" s="662" t="str">
        <f t="shared" ca="1" si="227"/>
        <v/>
      </c>
      <c r="JA36" s="662" t="str">
        <f t="shared" ca="1" si="228"/>
        <v/>
      </c>
      <c r="JB36" s="662" t="str">
        <f t="shared" ca="1" si="229"/>
        <v/>
      </c>
      <c r="JC36" s="662" t="str">
        <f t="shared" ca="1" si="230"/>
        <v/>
      </c>
      <c r="JD36" s="662" t="str">
        <f t="shared" ca="1" si="231"/>
        <v/>
      </c>
      <c r="JE36" s="662" t="str">
        <f t="shared" ca="1" si="232"/>
        <v/>
      </c>
      <c r="JF36" s="662" t="str">
        <f t="shared" ca="1" si="233"/>
        <v/>
      </c>
      <c r="JG36" s="662" t="str">
        <f t="shared" ca="1" si="234"/>
        <v/>
      </c>
      <c r="JH36" s="662" t="str">
        <f t="shared" ca="1" si="235"/>
        <v/>
      </c>
      <c r="JI36" s="662" t="str">
        <f t="shared" ca="1" si="236"/>
        <v/>
      </c>
      <c r="JJ36" s="662" t="str">
        <f t="shared" ca="1" si="237"/>
        <v/>
      </c>
      <c r="JK36" s="663" t="str">
        <f t="shared" ca="1" si="238"/>
        <v/>
      </c>
      <c r="JL36" s="626"/>
      <c r="JM36" s="649">
        <f t="shared" si="264"/>
        <v>34</v>
      </c>
      <c r="JN36" s="635">
        <f t="shared" si="312"/>
        <v>0</v>
      </c>
      <c r="JO36" s="635">
        <f t="shared" si="312"/>
        <v>0</v>
      </c>
      <c r="JP36" s="635">
        <f t="shared" si="312"/>
        <v>0</v>
      </c>
      <c r="JQ36" s="635">
        <f t="shared" si="312"/>
        <v>0</v>
      </c>
      <c r="JR36" s="635">
        <f t="shared" si="312"/>
        <v>0</v>
      </c>
      <c r="JS36" s="635">
        <f t="shared" si="312"/>
        <v>0</v>
      </c>
      <c r="JT36" s="635">
        <f t="shared" si="312"/>
        <v>0</v>
      </c>
      <c r="JU36" s="635">
        <f t="shared" si="312"/>
        <v>0</v>
      </c>
      <c r="JV36" s="635">
        <f t="shared" si="312"/>
        <v>0</v>
      </c>
      <c r="JW36" s="635">
        <f t="shared" si="312"/>
        <v>0</v>
      </c>
      <c r="JX36" s="635">
        <f t="shared" si="313"/>
        <v>0</v>
      </c>
      <c r="JY36" s="635">
        <f t="shared" si="313"/>
        <v>0</v>
      </c>
      <c r="JZ36" s="635">
        <f t="shared" si="313"/>
        <v>0</v>
      </c>
      <c r="KA36" s="635">
        <f t="shared" si="313"/>
        <v>0</v>
      </c>
      <c r="KB36" s="635">
        <f t="shared" si="313"/>
        <v>0</v>
      </c>
      <c r="KC36" s="635">
        <f t="shared" si="313"/>
        <v>0</v>
      </c>
      <c r="KD36" s="635">
        <f t="shared" si="313"/>
        <v>0</v>
      </c>
      <c r="KE36" s="635">
        <f t="shared" si="313"/>
        <v>0</v>
      </c>
      <c r="KF36" s="635">
        <f t="shared" si="313"/>
        <v>0</v>
      </c>
      <c r="KG36" s="635">
        <f t="shared" si="313"/>
        <v>0</v>
      </c>
      <c r="KH36" s="635">
        <f t="shared" si="314"/>
        <v>0</v>
      </c>
      <c r="KI36" s="635">
        <f t="shared" si="314"/>
        <v>0</v>
      </c>
      <c r="KJ36" s="635">
        <f t="shared" si="314"/>
        <v>0</v>
      </c>
      <c r="KK36" s="635">
        <f t="shared" si="314"/>
        <v>0</v>
      </c>
      <c r="KL36" s="635">
        <f t="shared" si="314"/>
        <v>0</v>
      </c>
      <c r="KM36" s="635">
        <f t="shared" si="314"/>
        <v>0</v>
      </c>
      <c r="KN36" s="635">
        <f t="shared" si="314"/>
        <v>0</v>
      </c>
      <c r="KO36" s="635">
        <f t="shared" si="314"/>
        <v>0</v>
      </c>
      <c r="KP36" s="635">
        <f t="shared" si="314"/>
        <v>0</v>
      </c>
      <c r="KQ36" s="635">
        <f t="shared" si="314"/>
        <v>0</v>
      </c>
      <c r="KR36" s="635">
        <f t="shared" si="315"/>
        <v>0</v>
      </c>
      <c r="KS36" s="635">
        <f t="shared" si="315"/>
        <v>0</v>
      </c>
      <c r="KT36" s="635">
        <f t="shared" si="315"/>
        <v>0</v>
      </c>
      <c r="KU36" s="635">
        <f t="shared" si="315"/>
        <v>0</v>
      </c>
      <c r="KV36" s="635" t="e">
        <f t="shared" si="315"/>
        <v>#DIV/0!</v>
      </c>
      <c r="KW36" s="635" t="e">
        <f t="shared" si="315"/>
        <v>#DIV/0!</v>
      </c>
      <c r="KX36" s="635" t="e">
        <f t="shared" si="315"/>
        <v>#DIV/0!</v>
      </c>
      <c r="KY36" s="635" t="e">
        <f t="shared" si="315"/>
        <v>#DIV/0!</v>
      </c>
      <c r="KZ36" s="635" t="e">
        <f t="shared" si="315"/>
        <v>#DIV/0!</v>
      </c>
      <c r="LA36" s="635" t="e">
        <f t="shared" si="315"/>
        <v>#DIV/0!</v>
      </c>
      <c r="LB36" s="635" t="e">
        <f t="shared" si="316"/>
        <v>#DIV/0!</v>
      </c>
      <c r="LC36" s="635" t="e">
        <f t="shared" si="316"/>
        <v>#DIV/0!</v>
      </c>
      <c r="LD36" s="635" t="e">
        <f t="shared" si="316"/>
        <v>#DIV/0!</v>
      </c>
      <c r="LE36" s="635" t="e">
        <f t="shared" si="316"/>
        <v>#DIV/0!</v>
      </c>
      <c r="LF36" s="635" t="e">
        <f t="shared" si="316"/>
        <v>#DIV/0!</v>
      </c>
      <c r="LG36" s="635" t="e">
        <f t="shared" si="316"/>
        <v>#DIV/0!</v>
      </c>
      <c r="LH36" s="635" t="e">
        <f t="shared" si="316"/>
        <v>#DIV/0!</v>
      </c>
      <c r="LI36" s="635" t="e">
        <f t="shared" si="316"/>
        <v>#DIV/0!</v>
      </c>
      <c r="LJ36" s="635" t="e">
        <f t="shared" si="316"/>
        <v>#DIV/0!</v>
      </c>
      <c r="LK36" s="635" t="e">
        <f t="shared" si="316"/>
        <v>#DIV/0!</v>
      </c>
      <c r="LL36" s="635" t="e">
        <f t="shared" si="317"/>
        <v>#DIV/0!</v>
      </c>
      <c r="LM36" s="635" t="e">
        <f t="shared" si="317"/>
        <v>#DIV/0!</v>
      </c>
      <c r="LN36" s="635" t="e">
        <f t="shared" si="317"/>
        <v>#DIV/0!</v>
      </c>
      <c r="LO36" s="635" t="e">
        <f t="shared" si="317"/>
        <v>#DIV/0!</v>
      </c>
      <c r="LP36" s="635" t="e">
        <f t="shared" si="317"/>
        <v>#DIV/0!</v>
      </c>
      <c r="LQ36" s="635" t="e">
        <f t="shared" si="317"/>
        <v>#DIV/0!</v>
      </c>
      <c r="LR36" s="635" t="e">
        <f t="shared" si="317"/>
        <v>#DIV/0!</v>
      </c>
      <c r="LS36" s="635" t="e">
        <f t="shared" si="317"/>
        <v>#DIV/0!</v>
      </c>
      <c r="LT36" s="635" t="e">
        <f t="shared" si="317"/>
        <v>#DIV/0!</v>
      </c>
      <c r="LU36" s="635" t="e">
        <f t="shared" si="317"/>
        <v>#DIV/0!</v>
      </c>
      <c r="LV36" s="635" t="e">
        <f t="shared" si="318"/>
        <v>#DIV/0!</v>
      </c>
      <c r="LW36" s="635" t="e">
        <f t="shared" si="318"/>
        <v>#DIV/0!</v>
      </c>
      <c r="LX36" s="635" t="e">
        <f t="shared" si="318"/>
        <v>#DIV/0!</v>
      </c>
      <c r="LY36" s="635" t="str">
        <f t="shared" si="318"/>
        <v/>
      </c>
      <c r="LZ36" s="635" t="str">
        <f t="shared" si="318"/>
        <v/>
      </c>
      <c r="MA36" s="635" t="str">
        <f t="shared" si="318"/>
        <v/>
      </c>
      <c r="MB36" s="635" t="str">
        <f t="shared" si="318"/>
        <v/>
      </c>
      <c r="MC36" s="635" t="str">
        <f t="shared" si="318"/>
        <v/>
      </c>
      <c r="MD36" s="635" t="str">
        <f t="shared" si="318"/>
        <v/>
      </c>
      <c r="ME36" s="635" t="str">
        <f t="shared" si="318"/>
        <v/>
      </c>
      <c r="MF36" s="635" t="str">
        <f t="shared" si="319"/>
        <v/>
      </c>
      <c r="MG36" s="635" t="str">
        <f t="shared" si="319"/>
        <v/>
      </c>
      <c r="MH36" s="635" t="str">
        <f t="shared" si="319"/>
        <v/>
      </c>
      <c r="MI36" s="635" t="str">
        <f t="shared" si="319"/>
        <v/>
      </c>
      <c r="MJ36" s="635" t="str">
        <f t="shared" si="319"/>
        <v/>
      </c>
      <c r="MK36" s="635" t="str">
        <f t="shared" si="319"/>
        <v/>
      </c>
      <c r="ML36" s="635" t="str">
        <f t="shared" si="319"/>
        <v/>
      </c>
      <c r="MM36" s="635" t="str">
        <f t="shared" si="319"/>
        <v/>
      </c>
      <c r="MN36" s="635" t="str">
        <f t="shared" si="319"/>
        <v/>
      </c>
      <c r="MO36" s="635" t="str">
        <f t="shared" si="319"/>
        <v/>
      </c>
      <c r="MP36" s="636" t="str">
        <f t="shared" si="319"/>
        <v/>
      </c>
      <c r="MQ36" s="626"/>
      <c r="MR36" s="565">
        <f t="shared" si="269"/>
        <v>29</v>
      </c>
      <c r="MS36" s="622" t="e">
        <f ca="1">+SUMPRODUCT(OFFSET(MU36,0,$MR36):OFFSET(MU36,MU36-1,$MR36),OFFSET($O36,0,0):OFFSET($O36,MU36-1,0))</f>
        <v>#DIV/0!</v>
      </c>
      <c r="MU36" s="568">
        <f t="shared" si="265"/>
        <v>34</v>
      </c>
      <c r="MV36" s="691" t="e">
        <f t="shared" ca="1" si="320"/>
        <v>#DIV/0!</v>
      </c>
      <c r="MW36" s="691" t="e">
        <f t="shared" ca="1" si="320"/>
        <v>#DIV/0!</v>
      </c>
      <c r="MX36" s="691" t="e">
        <f t="shared" ca="1" si="320"/>
        <v>#DIV/0!</v>
      </c>
      <c r="MY36" s="691" t="e">
        <f t="shared" ca="1" si="320"/>
        <v>#DIV/0!</v>
      </c>
      <c r="MZ36" s="691" t="e">
        <f t="shared" ca="1" si="320"/>
        <v>#DIV/0!</v>
      </c>
      <c r="NA36" s="691" t="e">
        <f t="shared" ca="1" si="320"/>
        <v>#DIV/0!</v>
      </c>
      <c r="NB36" s="691" t="e">
        <f t="shared" ca="1" si="320"/>
        <v>#DIV/0!</v>
      </c>
      <c r="NC36" s="691" t="e">
        <f t="shared" ca="1" si="320"/>
        <v>#DIV/0!</v>
      </c>
      <c r="ND36" s="691" t="e">
        <f t="shared" ca="1" si="320"/>
        <v>#DIV/0!</v>
      </c>
      <c r="NE36" s="691" t="e">
        <f t="shared" ca="1" si="320"/>
        <v>#DIV/0!</v>
      </c>
      <c r="NF36" s="691" t="e">
        <f t="shared" ca="1" si="321"/>
        <v>#DIV/0!</v>
      </c>
      <c r="NG36" s="691" t="e">
        <f t="shared" ca="1" si="321"/>
        <v>#DIV/0!</v>
      </c>
      <c r="NH36" s="691" t="e">
        <f t="shared" ca="1" si="321"/>
        <v>#DIV/0!</v>
      </c>
      <c r="NI36" s="691" t="e">
        <f t="shared" ca="1" si="321"/>
        <v>#DIV/0!</v>
      </c>
      <c r="NJ36" s="691" t="e">
        <f t="shared" ca="1" si="321"/>
        <v>#DIV/0!</v>
      </c>
      <c r="NK36" s="691" t="e">
        <f t="shared" ca="1" si="321"/>
        <v>#DIV/0!</v>
      </c>
      <c r="NL36" s="691" t="e">
        <f t="shared" ca="1" si="321"/>
        <v>#DIV/0!</v>
      </c>
      <c r="NM36" s="691" t="e">
        <f t="shared" ca="1" si="321"/>
        <v>#DIV/0!</v>
      </c>
      <c r="NN36" s="691" t="e">
        <f t="shared" ca="1" si="321"/>
        <v>#DIV/0!</v>
      </c>
      <c r="NO36" s="691" t="e">
        <f t="shared" ca="1" si="321"/>
        <v>#DIV/0!</v>
      </c>
      <c r="NP36" s="691" t="e">
        <f t="shared" ca="1" si="322"/>
        <v>#DIV/0!</v>
      </c>
      <c r="NQ36" s="691" t="e">
        <f t="shared" ca="1" si="322"/>
        <v>#DIV/0!</v>
      </c>
      <c r="NR36" s="691" t="e">
        <f t="shared" ca="1" si="322"/>
        <v>#DIV/0!</v>
      </c>
      <c r="NS36" s="691" t="e">
        <f t="shared" ca="1" si="322"/>
        <v>#DIV/0!</v>
      </c>
      <c r="NT36" s="691" t="e">
        <f t="shared" ca="1" si="322"/>
        <v>#DIV/0!</v>
      </c>
      <c r="NU36" s="691" t="e">
        <f t="shared" ca="1" si="322"/>
        <v>#DIV/0!</v>
      </c>
      <c r="NV36" s="691" t="e">
        <f t="shared" ca="1" si="322"/>
        <v>#DIV/0!</v>
      </c>
      <c r="NW36" s="691" t="e">
        <f t="shared" ca="1" si="322"/>
        <v>#DIV/0!</v>
      </c>
      <c r="NX36" s="691" t="e">
        <f t="shared" ca="1" si="322"/>
        <v>#DIV/0!</v>
      </c>
      <c r="NY36" s="691" t="str">
        <f t="shared" ca="1" si="322"/>
        <v/>
      </c>
      <c r="NZ36" s="691" t="str">
        <f t="shared" ca="1" si="323"/>
        <v/>
      </c>
      <c r="OA36" s="691" t="str">
        <f t="shared" ca="1" si="323"/>
        <v/>
      </c>
      <c r="OB36" s="691" t="str">
        <f t="shared" ca="1" si="323"/>
        <v/>
      </c>
      <c r="OC36" s="691" t="str">
        <f t="shared" ca="1" si="323"/>
        <v/>
      </c>
      <c r="OD36" s="691" t="str">
        <f t="shared" ca="1" si="323"/>
        <v/>
      </c>
      <c r="OE36" s="691" t="str">
        <f t="shared" ca="1" si="323"/>
        <v/>
      </c>
      <c r="OF36" s="691" t="str">
        <f t="shared" ca="1" si="323"/>
        <v/>
      </c>
      <c r="OG36" s="691" t="str">
        <f t="shared" ca="1" si="323"/>
        <v/>
      </c>
      <c r="OH36" s="691" t="str">
        <f t="shared" ca="1" si="323"/>
        <v/>
      </c>
      <c r="OI36" s="691" t="str">
        <f t="shared" ca="1" si="323"/>
        <v/>
      </c>
      <c r="OJ36" s="691" t="str">
        <f t="shared" ca="1" si="324"/>
        <v/>
      </c>
      <c r="OK36" s="691" t="str">
        <f t="shared" ca="1" si="324"/>
        <v/>
      </c>
      <c r="OL36" s="691" t="str">
        <f t="shared" ca="1" si="324"/>
        <v/>
      </c>
      <c r="OM36" s="691" t="str">
        <f t="shared" ca="1" si="324"/>
        <v/>
      </c>
      <c r="ON36" s="691" t="str">
        <f t="shared" ca="1" si="324"/>
        <v/>
      </c>
      <c r="OO36" s="691" t="str">
        <f t="shared" ca="1" si="324"/>
        <v/>
      </c>
      <c r="OP36" s="691" t="str">
        <f t="shared" ca="1" si="324"/>
        <v/>
      </c>
      <c r="OQ36" s="691" t="str">
        <f t="shared" ca="1" si="324"/>
        <v/>
      </c>
      <c r="OR36" s="691" t="str">
        <f t="shared" ca="1" si="324"/>
        <v/>
      </c>
      <c r="OS36" s="691" t="str">
        <f t="shared" ca="1" si="324"/>
        <v/>
      </c>
      <c r="OT36" s="691" t="str">
        <f t="shared" ca="1" si="325"/>
        <v/>
      </c>
      <c r="OU36" s="691" t="str">
        <f t="shared" ca="1" si="325"/>
        <v/>
      </c>
      <c r="OV36" s="691" t="str">
        <f t="shared" ca="1" si="325"/>
        <v/>
      </c>
      <c r="OW36" s="691" t="str">
        <f t="shared" ca="1" si="325"/>
        <v/>
      </c>
      <c r="OX36" s="691" t="str">
        <f t="shared" ca="1" si="325"/>
        <v/>
      </c>
      <c r="OY36" s="691" t="str">
        <f t="shared" ca="1" si="325"/>
        <v/>
      </c>
      <c r="OZ36" s="691" t="str">
        <f t="shared" ca="1" si="325"/>
        <v/>
      </c>
      <c r="PA36" s="691" t="str">
        <f t="shared" ca="1" si="325"/>
        <v/>
      </c>
      <c r="PB36" s="691" t="str">
        <f t="shared" ca="1" si="325"/>
        <v/>
      </c>
      <c r="PC36" s="691" t="str">
        <f t="shared" ca="1" si="325"/>
        <v/>
      </c>
      <c r="PD36" s="691" t="str">
        <f t="shared" ca="1" si="326"/>
        <v/>
      </c>
      <c r="PE36" s="691" t="str">
        <f t="shared" ca="1" si="326"/>
        <v/>
      </c>
      <c r="PF36" s="691" t="str">
        <f t="shared" ca="1" si="326"/>
        <v/>
      </c>
      <c r="PG36" s="691" t="e">
        <f t="shared" ca="1" si="326"/>
        <v>#VALUE!</v>
      </c>
      <c r="PH36" s="691" t="e">
        <f t="shared" ca="1" si="326"/>
        <v>#VALUE!</v>
      </c>
      <c r="PI36" s="691" t="e">
        <f t="shared" ca="1" si="326"/>
        <v>#VALUE!</v>
      </c>
      <c r="PJ36" s="691" t="e">
        <f t="shared" ca="1" si="326"/>
        <v>#VALUE!</v>
      </c>
      <c r="PK36" s="691" t="e">
        <f t="shared" ca="1" si="326"/>
        <v>#VALUE!</v>
      </c>
      <c r="PL36" s="691" t="e">
        <f t="shared" ca="1" si="326"/>
        <v>#VALUE!</v>
      </c>
      <c r="PM36" s="691" t="e">
        <f t="shared" ca="1" si="326"/>
        <v>#VALUE!</v>
      </c>
      <c r="PN36" s="691" t="e">
        <f t="shared" ca="1" si="327"/>
        <v>#VALUE!</v>
      </c>
      <c r="PO36" s="691" t="e">
        <f t="shared" ca="1" si="327"/>
        <v>#VALUE!</v>
      </c>
      <c r="PP36" s="691" t="e">
        <f t="shared" ca="1" si="327"/>
        <v>#VALUE!</v>
      </c>
      <c r="PQ36" s="691" t="e">
        <f t="shared" ca="1" si="327"/>
        <v>#VALUE!</v>
      </c>
      <c r="PR36" s="691" t="e">
        <f t="shared" ca="1" si="327"/>
        <v>#VALUE!</v>
      </c>
      <c r="PS36" s="691" t="e">
        <f t="shared" ca="1" si="327"/>
        <v>#VALUE!</v>
      </c>
      <c r="PT36" s="691" t="e">
        <f t="shared" ca="1" si="327"/>
        <v>#VALUE!</v>
      </c>
      <c r="PU36" s="691" t="e">
        <f t="shared" ca="1" si="327"/>
        <v>#VALUE!</v>
      </c>
      <c r="PV36" s="691" t="e">
        <f t="shared" ca="1" si="327"/>
        <v>#VALUE!</v>
      </c>
      <c r="PW36" s="691" t="e">
        <f t="shared" ca="1" si="327"/>
        <v>#VALUE!</v>
      </c>
      <c r="PX36" s="691" t="e">
        <f t="shared" ca="1" si="327"/>
        <v>#VALUE!</v>
      </c>
      <c r="PY36" s="690"/>
      <c r="PZ36" s="690"/>
      <c r="QA36" s="690"/>
      <c r="QB36" s="690"/>
      <c r="QC36" s="690"/>
      <c r="QD36" s="690"/>
      <c r="QE36" s="690"/>
      <c r="QF36" s="690"/>
      <c r="QG36" s="575"/>
      <c r="QH36" s="575"/>
      <c r="QI36" s="575"/>
      <c r="QJ36" s="575"/>
      <c r="QK36" s="575"/>
      <c r="QL36" s="575"/>
      <c r="QM36" s="575"/>
      <c r="QN36" s="575"/>
      <c r="QO36" s="575"/>
      <c r="QP36" s="575"/>
      <c r="QQ36" s="575"/>
    </row>
    <row r="37" spans="1:459">
      <c r="A37" s="632">
        <f t="shared" si="266"/>
        <v>30</v>
      </c>
      <c r="B37" s="633">
        <f>+'User Entries'!G107</f>
        <v>0</v>
      </c>
      <c r="C37" s="633">
        <f t="shared" si="267"/>
        <v>0</v>
      </c>
      <c r="D37" s="759" t="e">
        <f>SUM($E$8:E37)</f>
        <v>#DIV/0!</v>
      </c>
      <c r="E37" s="759" t="e">
        <f t="shared" si="145"/>
        <v>#DIV/0!</v>
      </c>
      <c r="F37" s="627"/>
      <c r="G37" s="765"/>
      <c r="H37" s="622">
        <f t="shared" si="270"/>
        <v>33</v>
      </c>
      <c r="I37" s="632">
        <f t="shared" si="255"/>
        <v>30</v>
      </c>
      <c r="J37" s="640">
        <f>+'User Entries'!$F107</f>
        <v>0</v>
      </c>
      <c r="K37" s="640">
        <f>+'User Entries'!$J107</f>
        <v>0</v>
      </c>
      <c r="L37" s="676" t="e">
        <f t="shared" si="256"/>
        <v>#DIV/0!</v>
      </c>
      <c r="M37" s="656" t="str">
        <f>IFERROR(Summary_AttrorTotal!A47,"")</f>
        <v>2006 Q2</v>
      </c>
      <c r="N37" s="634">
        <f>+IFERROR((Summary_AttrorTotal!H47)*1000,0)</f>
        <v>1637977</v>
      </c>
      <c r="O37" s="634">
        <f>+IFERROR((Summary_AttrorTotal!S47-Summary_AttrorTotal!H47)*1000,0)</f>
        <v>0</v>
      </c>
      <c r="P37" s="634" t="e">
        <f t="shared" ca="1" si="146"/>
        <v>#DIV/0!</v>
      </c>
      <c r="Q37" s="634">
        <f>IFERROR(Summary_AttrorTotal!J47*1000,0)</f>
        <v>1637977</v>
      </c>
      <c r="R37" s="634" t="e">
        <f t="shared" ca="1" si="257"/>
        <v>#DIV/0!</v>
      </c>
      <c r="S37" s="634">
        <f>+IFERROR((Summary_AttrorTotal!S47-Summary_AttrorTotal!J47)*1000,0)</f>
        <v>0</v>
      </c>
      <c r="T37" s="634" t="e">
        <f t="shared" ca="1" si="258"/>
        <v>#DIV/0!</v>
      </c>
      <c r="U37" s="639"/>
      <c r="V37" s="634" t="e">
        <f t="shared" ca="1" si="259"/>
        <v>#DIV/0!</v>
      </c>
      <c r="W37" s="575" t="e">
        <f t="shared" ca="1" si="260"/>
        <v>#DIV/0!</v>
      </c>
      <c r="X37" s="649">
        <f t="shared" si="268"/>
        <v>33</v>
      </c>
      <c r="Y37" s="628">
        <f t="shared" si="147"/>
        <v>0</v>
      </c>
      <c r="Z37" s="628">
        <f t="shared" si="147"/>
        <v>0</v>
      </c>
      <c r="AA37" s="628">
        <f t="shared" ref="AA37:CL40" si="332">+IF(OR(AA$7="",$X37=""),"",IF($X37-AA$7&lt;=-1,IF(AND($X37&gt;=MATCH(100%,$D$8:$D$87,0),AA$7=$X37+1),100%,IFERROR(VLOOKUP(AA$7,$A$8:$E$87,5,FALSE)/(1-VLOOKUP($X37,$A$8:$E$87,4,FALSE)),0)),0))</f>
        <v>0</v>
      </c>
      <c r="AB37" s="628">
        <f t="shared" si="332"/>
        <v>0</v>
      </c>
      <c r="AC37" s="628">
        <f t="shared" si="332"/>
        <v>0</v>
      </c>
      <c r="AD37" s="628">
        <f t="shared" si="332"/>
        <v>0</v>
      </c>
      <c r="AE37" s="628">
        <f t="shared" si="332"/>
        <v>0</v>
      </c>
      <c r="AF37" s="628">
        <f t="shared" si="332"/>
        <v>0</v>
      </c>
      <c r="AG37" s="628">
        <f t="shared" si="332"/>
        <v>0</v>
      </c>
      <c r="AH37" s="628">
        <f t="shared" si="332"/>
        <v>0</v>
      </c>
      <c r="AI37" s="628">
        <f t="shared" si="332"/>
        <v>0</v>
      </c>
      <c r="AJ37" s="628">
        <f t="shared" si="332"/>
        <v>0</v>
      </c>
      <c r="AK37" s="628">
        <f t="shared" si="332"/>
        <v>0</v>
      </c>
      <c r="AL37" s="628">
        <f t="shared" si="332"/>
        <v>0</v>
      </c>
      <c r="AM37" s="628">
        <f t="shared" si="332"/>
        <v>0</v>
      </c>
      <c r="AN37" s="628">
        <f t="shared" si="332"/>
        <v>0</v>
      </c>
      <c r="AO37" s="628">
        <f t="shared" si="332"/>
        <v>0</v>
      </c>
      <c r="AP37" s="628">
        <f t="shared" si="332"/>
        <v>0</v>
      </c>
      <c r="AQ37" s="628">
        <f t="shared" si="332"/>
        <v>0</v>
      </c>
      <c r="AR37" s="628">
        <f t="shared" si="332"/>
        <v>0</v>
      </c>
      <c r="AS37" s="628">
        <f t="shared" si="332"/>
        <v>0</v>
      </c>
      <c r="AT37" s="628">
        <f t="shared" si="332"/>
        <v>0</v>
      </c>
      <c r="AU37" s="628">
        <f t="shared" si="332"/>
        <v>0</v>
      </c>
      <c r="AV37" s="628">
        <f t="shared" si="332"/>
        <v>0</v>
      </c>
      <c r="AW37" s="628">
        <f t="shared" si="332"/>
        <v>0</v>
      </c>
      <c r="AX37" s="628">
        <f t="shared" si="332"/>
        <v>0</v>
      </c>
      <c r="AY37" s="628">
        <f t="shared" si="332"/>
        <v>0</v>
      </c>
      <c r="AZ37" s="628">
        <f t="shared" si="332"/>
        <v>0</v>
      </c>
      <c r="BA37" s="628">
        <f t="shared" si="332"/>
        <v>0</v>
      </c>
      <c r="BB37" s="628">
        <f t="shared" si="332"/>
        <v>0</v>
      </c>
      <c r="BC37" s="628">
        <f t="shared" si="332"/>
        <v>0</v>
      </c>
      <c r="BD37" s="628">
        <f t="shared" si="332"/>
        <v>0</v>
      </c>
      <c r="BE37" s="628">
        <f t="shared" si="332"/>
        <v>0</v>
      </c>
      <c r="BF37" s="628">
        <f t="shared" si="332"/>
        <v>0</v>
      </c>
      <c r="BG37" s="628">
        <f t="shared" si="332"/>
        <v>0</v>
      </c>
      <c r="BH37" s="628">
        <f t="shared" si="332"/>
        <v>0</v>
      </c>
      <c r="BI37" s="628">
        <f t="shared" si="332"/>
        <v>0</v>
      </c>
      <c r="BJ37" s="628">
        <f t="shared" si="332"/>
        <v>0</v>
      </c>
      <c r="BK37" s="628">
        <f t="shared" si="332"/>
        <v>0</v>
      </c>
      <c r="BL37" s="628">
        <f t="shared" si="332"/>
        <v>0</v>
      </c>
      <c r="BM37" s="628">
        <f t="shared" si="332"/>
        <v>0</v>
      </c>
      <c r="BN37" s="628">
        <f t="shared" si="332"/>
        <v>0</v>
      </c>
      <c r="BO37" s="628">
        <f t="shared" si="332"/>
        <v>0</v>
      </c>
      <c r="BP37" s="628">
        <f t="shared" si="332"/>
        <v>0</v>
      </c>
      <c r="BQ37" s="628">
        <f t="shared" si="332"/>
        <v>0</v>
      </c>
      <c r="BR37" s="628">
        <f t="shared" si="332"/>
        <v>0</v>
      </c>
      <c r="BS37" s="628">
        <f t="shared" si="332"/>
        <v>0</v>
      </c>
      <c r="BT37" s="628">
        <f t="shared" si="332"/>
        <v>0</v>
      </c>
      <c r="BU37" s="628">
        <f t="shared" si="332"/>
        <v>0</v>
      </c>
      <c r="BV37" s="628">
        <f t="shared" si="332"/>
        <v>0</v>
      </c>
      <c r="BW37" s="628">
        <f t="shared" si="332"/>
        <v>0</v>
      </c>
      <c r="BX37" s="628">
        <f t="shared" si="332"/>
        <v>0</v>
      </c>
      <c r="BY37" s="628">
        <f t="shared" si="332"/>
        <v>0</v>
      </c>
      <c r="BZ37" s="628">
        <f t="shared" si="332"/>
        <v>0</v>
      </c>
      <c r="CA37" s="628">
        <f t="shared" si="332"/>
        <v>0</v>
      </c>
      <c r="CB37" s="628">
        <f t="shared" si="332"/>
        <v>0</v>
      </c>
      <c r="CC37" s="628">
        <f t="shared" si="332"/>
        <v>0</v>
      </c>
      <c r="CD37" s="628">
        <f t="shared" si="332"/>
        <v>0</v>
      </c>
      <c r="CE37" s="628">
        <f t="shared" si="332"/>
        <v>0</v>
      </c>
      <c r="CF37" s="628">
        <f t="shared" si="332"/>
        <v>0</v>
      </c>
      <c r="CG37" s="628">
        <f t="shared" si="332"/>
        <v>0</v>
      </c>
      <c r="CH37" s="628">
        <f t="shared" si="332"/>
        <v>0</v>
      </c>
      <c r="CI37" s="628">
        <f t="shared" si="332"/>
        <v>0</v>
      </c>
      <c r="CJ37" s="628" t="str">
        <f t="shared" si="332"/>
        <v/>
      </c>
      <c r="CK37" s="628" t="str">
        <f t="shared" si="332"/>
        <v/>
      </c>
      <c r="CL37" s="628" t="str">
        <f t="shared" si="332"/>
        <v/>
      </c>
      <c r="CM37" s="628" t="str">
        <f t="shared" si="331"/>
        <v/>
      </c>
      <c r="CN37" s="628" t="str">
        <f t="shared" si="331"/>
        <v/>
      </c>
      <c r="CO37" s="628" t="str">
        <f t="shared" si="331"/>
        <v/>
      </c>
      <c r="CP37" s="628" t="str">
        <f t="shared" si="331"/>
        <v/>
      </c>
      <c r="CQ37" s="628" t="str">
        <f t="shared" si="331"/>
        <v/>
      </c>
      <c r="CR37" s="628" t="str">
        <f t="shared" si="331"/>
        <v/>
      </c>
      <c r="CS37" s="628" t="str">
        <f t="shared" si="331"/>
        <v/>
      </c>
      <c r="CT37" s="628" t="str">
        <f t="shared" si="331"/>
        <v/>
      </c>
      <c r="CU37" s="628" t="str">
        <f t="shared" si="331"/>
        <v/>
      </c>
      <c r="CV37" s="628" t="str">
        <f t="shared" si="331"/>
        <v/>
      </c>
      <c r="CW37" s="628" t="str">
        <f t="shared" si="331"/>
        <v/>
      </c>
      <c r="CX37" s="628" t="str">
        <f t="shared" si="331"/>
        <v/>
      </c>
      <c r="CY37" s="628" t="str">
        <f t="shared" si="331"/>
        <v/>
      </c>
      <c r="CZ37" s="628" t="str">
        <f t="shared" si="331"/>
        <v/>
      </c>
      <c r="DA37" s="629" t="str">
        <f t="shared" si="331"/>
        <v/>
      </c>
      <c r="DB37" s="642"/>
      <c r="DC37" s="649">
        <f t="shared" si="262"/>
        <v>33</v>
      </c>
      <c r="DD37" s="668">
        <f t="shared" si="304"/>
        <v>0</v>
      </c>
      <c r="DE37" s="668">
        <f t="shared" si="304"/>
        <v>0</v>
      </c>
      <c r="DF37" s="668">
        <f t="shared" si="304"/>
        <v>0</v>
      </c>
      <c r="DG37" s="668">
        <f t="shared" si="304"/>
        <v>0</v>
      </c>
      <c r="DH37" s="668">
        <f t="shared" si="304"/>
        <v>0</v>
      </c>
      <c r="DI37" s="668">
        <f t="shared" si="304"/>
        <v>0</v>
      </c>
      <c r="DJ37" s="668">
        <f t="shared" si="304"/>
        <v>0</v>
      </c>
      <c r="DK37" s="668">
        <f t="shared" si="304"/>
        <v>0</v>
      </c>
      <c r="DL37" s="668">
        <f t="shared" si="304"/>
        <v>0</v>
      </c>
      <c r="DM37" s="668">
        <f t="shared" si="304"/>
        <v>0</v>
      </c>
      <c r="DN37" s="668">
        <f t="shared" si="305"/>
        <v>0</v>
      </c>
      <c r="DO37" s="668">
        <f t="shared" si="305"/>
        <v>0</v>
      </c>
      <c r="DP37" s="668">
        <f t="shared" si="305"/>
        <v>0</v>
      </c>
      <c r="DQ37" s="668">
        <f t="shared" si="305"/>
        <v>0</v>
      </c>
      <c r="DR37" s="668">
        <f t="shared" si="305"/>
        <v>0</v>
      </c>
      <c r="DS37" s="668">
        <f t="shared" si="305"/>
        <v>0</v>
      </c>
      <c r="DT37" s="668">
        <f t="shared" si="305"/>
        <v>0</v>
      </c>
      <c r="DU37" s="668">
        <f t="shared" si="305"/>
        <v>0</v>
      </c>
      <c r="DV37" s="668">
        <f t="shared" si="305"/>
        <v>0</v>
      </c>
      <c r="DW37" s="668">
        <f t="shared" si="305"/>
        <v>0</v>
      </c>
      <c r="DX37" s="668">
        <f t="shared" si="306"/>
        <v>0</v>
      </c>
      <c r="DY37" s="668">
        <f t="shared" si="306"/>
        <v>0</v>
      </c>
      <c r="DZ37" s="668">
        <f t="shared" si="306"/>
        <v>0</v>
      </c>
      <c r="EA37" s="668">
        <f t="shared" si="306"/>
        <v>0</v>
      </c>
      <c r="EB37" s="668">
        <f t="shared" si="306"/>
        <v>0</v>
      </c>
      <c r="EC37" s="668">
        <f t="shared" si="306"/>
        <v>0</v>
      </c>
      <c r="ED37" s="668">
        <f t="shared" si="306"/>
        <v>0</v>
      </c>
      <c r="EE37" s="668">
        <f t="shared" si="306"/>
        <v>0</v>
      </c>
      <c r="EF37" s="668">
        <f t="shared" si="306"/>
        <v>0</v>
      </c>
      <c r="EG37" s="668">
        <f t="shared" si="306"/>
        <v>0</v>
      </c>
      <c r="EH37" s="668">
        <f t="shared" si="307"/>
        <v>0</v>
      </c>
      <c r="EI37" s="668">
        <f t="shared" si="307"/>
        <v>0</v>
      </c>
      <c r="EJ37" s="668">
        <f t="shared" si="307"/>
        <v>0</v>
      </c>
      <c r="EK37" s="668">
        <f t="shared" si="307"/>
        <v>0</v>
      </c>
      <c r="EL37" s="668">
        <f t="shared" si="307"/>
        <v>0</v>
      </c>
      <c r="EM37" s="668">
        <f t="shared" si="307"/>
        <v>0</v>
      </c>
      <c r="EN37" s="668">
        <f t="shared" si="307"/>
        <v>0</v>
      </c>
      <c r="EO37" s="668">
        <f t="shared" si="307"/>
        <v>0</v>
      </c>
      <c r="EP37" s="668">
        <f t="shared" si="307"/>
        <v>0</v>
      </c>
      <c r="EQ37" s="668">
        <f t="shared" si="307"/>
        <v>0</v>
      </c>
      <c r="ER37" s="668">
        <f t="shared" si="308"/>
        <v>0</v>
      </c>
      <c r="ES37" s="668">
        <f t="shared" si="308"/>
        <v>0</v>
      </c>
      <c r="ET37" s="668">
        <f t="shared" si="308"/>
        <v>0</v>
      </c>
      <c r="EU37" s="668">
        <f t="shared" si="308"/>
        <v>0</v>
      </c>
      <c r="EV37" s="668">
        <f t="shared" si="308"/>
        <v>0</v>
      </c>
      <c r="EW37" s="668">
        <f t="shared" si="308"/>
        <v>0</v>
      </c>
      <c r="EX37" s="668">
        <f t="shared" si="308"/>
        <v>0</v>
      </c>
      <c r="EY37" s="668">
        <f t="shared" si="308"/>
        <v>0</v>
      </c>
      <c r="EZ37" s="668">
        <f t="shared" si="308"/>
        <v>0</v>
      </c>
      <c r="FA37" s="668">
        <f t="shared" si="308"/>
        <v>0</v>
      </c>
      <c r="FB37" s="668">
        <f t="shared" si="309"/>
        <v>0</v>
      </c>
      <c r="FC37" s="668">
        <f t="shared" si="309"/>
        <v>0</v>
      </c>
      <c r="FD37" s="668">
        <f t="shared" si="309"/>
        <v>0</v>
      </c>
      <c r="FE37" s="668">
        <f t="shared" si="309"/>
        <v>0</v>
      </c>
      <c r="FF37" s="668">
        <f t="shared" si="309"/>
        <v>0</v>
      </c>
      <c r="FG37" s="668">
        <f t="shared" si="309"/>
        <v>0</v>
      </c>
      <c r="FH37" s="668">
        <f t="shared" si="309"/>
        <v>0</v>
      </c>
      <c r="FI37" s="668">
        <f t="shared" si="309"/>
        <v>0</v>
      </c>
      <c r="FJ37" s="668">
        <f t="shared" si="309"/>
        <v>0</v>
      </c>
      <c r="FK37" s="668">
        <f t="shared" si="309"/>
        <v>0</v>
      </c>
      <c r="FL37" s="668">
        <f t="shared" si="310"/>
        <v>0</v>
      </c>
      <c r="FM37" s="668">
        <f t="shared" si="310"/>
        <v>0</v>
      </c>
      <c r="FN37" s="668">
        <f t="shared" si="310"/>
        <v>0</v>
      </c>
      <c r="FO37" s="668" t="str">
        <f t="shared" si="310"/>
        <v/>
      </c>
      <c r="FP37" s="668" t="str">
        <f t="shared" si="310"/>
        <v/>
      </c>
      <c r="FQ37" s="668" t="str">
        <f t="shared" si="310"/>
        <v/>
      </c>
      <c r="FR37" s="668" t="str">
        <f t="shared" si="310"/>
        <v/>
      </c>
      <c r="FS37" s="668" t="str">
        <f t="shared" si="310"/>
        <v/>
      </c>
      <c r="FT37" s="668" t="str">
        <f t="shared" si="310"/>
        <v/>
      </c>
      <c r="FU37" s="668" t="str">
        <f t="shared" si="310"/>
        <v/>
      </c>
      <c r="FV37" s="668" t="str">
        <f t="shared" si="311"/>
        <v/>
      </c>
      <c r="FW37" s="668" t="str">
        <f t="shared" si="311"/>
        <v/>
      </c>
      <c r="FX37" s="668" t="str">
        <f t="shared" si="311"/>
        <v/>
      </c>
      <c r="FY37" s="668" t="str">
        <f t="shared" si="311"/>
        <v/>
      </c>
      <c r="FZ37" s="668" t="str">
        <f t="shared" si="311"/>
        <v/>
      </c>
      <c r="GA37" s="668" t="str">
        <f t="shared" si="311"/>
        <v/>
      </c>
      <c r="GB37" s="668" t="str">
        <f t="shared" si="311"/>
        <v/>
      </c>
      <c r="GC37" s="668" t="str">
        <f t="shared" si="311"/>
        <v/>
      </c>
      <c r="GD37" s="668" t="str">
        <f t="shared" si="311"/>
        <v/>
      </c>
      <c r="GE37" s="668" t="str">
        <f t="shared" si="311"/>
        <v/>
      </c>
      <c r="GF37" s="669" t="str">
        <f t="shared" si="311"/>
        <v/>
      </c>
      <c r="GG37" s="626"/>
      <c r="GH37" s="649">
        <f t="shared" si="263"/>
        <v>33</v>
      </c>
      <c r="GI37" s="682">
        <f t="shared" ca="1" si="158"/>
        <v>0</v>
      </c>
      <c r="GJ37" s="682">
        <f t="shared" ca="1" si="159"/>
        <v>0</v>
      </c>
      <c r="GK37" s="682">
        <f t="shared" ca="1" si="160"/>
        <v>0</v>
      </c>
      <c r="GL37" s="682">
        <f t="shared" ca="1" si="161"/>
        <v>0</v>
      </c>
      <c r="GM37" s="682">
        <f t="shared" ca="1" si="162"/>
        <v>0</v>
      </c>
      <c r="GN37" s="682">
        <f t="shared" ca="1" si="163"/>
        <v>0</v>
      </c>
      <c r="GO37" s="682">
        <f t="shared" ca="1" si="164"/>
        <v>0</v>
      </c>
      <c r="GP37" s="682">
        <f t="shared" ca="1" si="165"/>
        <v>0</v>
      </c>
      <c r="GQ37" s="682">
        <f t="shared" ca="1" si="166"/>
        <v>0</v>
      </c>
      <c r="GR37" s="682">
        <f t="shared" ca="1" si="167"/>
        <v>0</v>
      </c>
      <c r="GS37" s="682">
        <f t="shared" ca="1" si="168"/>
        <v>0</v>
      </c>
      <c r="GT37" s="682">
        <f t="shared" ca="1" si="169"/>
        <v>0</v>
      </c>
      <c r="GU37" s="682">
        <f t="shared" ca="1" si="170"/>
        <v>0</v>
      </c>
      <c r="GV37" s="682">
        <f t="shared" ca="1" si="171"/>
        <v>0</v>
      </c>
      <c r="GW37" s="682">
        <f t="shared" ca="1" si="172"/>
        <v>0</v>
      </c>
      <c r="GX37" s="682">
        <f t="shared" ca="1" si="173"/>
        <v>0</v>
      </c>
      <c r="GY37" s="682">
        <f t="shared" ca="1" si="174"/>
        <v>0</v>
      </c>
      <c r="GZ37" s="682">
        <f t="shared" ca="1" si="175"/>
        <v>0</v>
      </c>
      <c r="HA37" s="682">
        <f t="shared" ca="1" si="176"/>
        <v>0</v>
      </c>
      <c r="HB37" s="682">
        <f t="shared" ca="1" si="177"/>
        <v>0</v>
      </c>
      <c r="HC37" s="682">
        <f t="shared" ca="1" si="178"/>
        <v>0</v>
      </c>
      <c r="HD37" s="682">
        <f t="shared" ca="1" si="179"/>
        <v>0</v>
      </c>
      <c r="HE37" s="682">
        <f t="shared" ca="1" si="180"/>
        <v>0</v>
      </c>
      <c r="HF37" s="682">
        <f t="shared" ca="1" si="181"/>
        <v>0</v>
      </c>
      <c r="HG37" s="682">
        <f t="shared" ca="1" si="182"/>
        <v>0</v>
      </c>
      <c r="HH37" s="682">
        <f t="shared" ca="1" si="183"/>
        <v>0</v>
      </c>
      <c r="HI37" s="682">
        <f t="shared" ca="1" si="184"/>
        <v>0</v>
      </c>
      <c r="HJ37" s="682">
        <f t="shared" ca="1" si="185"/>
        <v>0</v>
      </c>
      <c r="HK37" s="682">
        <f t="shared" ca="1" si="186"/>
        <v>0</v>
      </c>
      <c r="HL37" s="682">
        <f t="shared" ca="1" si="187"/>
        <v>0</v>
      </c>
      <c r="HM37" s="682">
        <f t="shared" ca="1" si="188"/>
        <v>0</v>
      </c>
      <c r="HN37" s="682">
        <f t="shared" ca="1" si="189"/>
        <v>0</v>
      </c>
      <c r="HO37" s="682">
        <f t="shared" ca="1" si="190"/>
        <v>0</v>
      </c>
      <c r="HP37" s="682" t="e">
        <f t="shared" ca="1" si="191"/>
        <v>#DIV/0!</v>
      </c>
      <c r="HQ37" s="682" t="e">
        <f t="shared" ca="1" si="192"/>
        <v>#DIV/0!</v>
      </c>
      <c r="HR37" s="682" t="e">
        <f t="shared" ca="1" si="193"/>
        <v>#DIV/0!</v>
      </c>
      <c r="HS37" s="682" t="e">
        <f t="shared" ca="1" si="194"/>
        <v>#DIV/0!</v>
      </c>
      <c r="HT37" s="682" t="e">
        <f t="shared" ca="1" si="195"/>
        <v>#DIV/0!</v>
      </c>
      <c r="HU37" s="682" t="e">
        <f t="shared" ca="1" si="196"/>
        <v>#DIV/0!</v>
      </c>
      <c r="HV37" s="682" t="e">
        <f t="shared" ca="1" si="197"/>
        <v>#DIV/0!</v>
      </c>
      <c r="HW37" s="682" t="e">
        <f t="shared" ca="1" si="198"/>
        <v>#DIV/0!</v>
      </c>
      <c r="HX37" s="682" t="e">
        <f t="shared" ca="1" si="199"/>
        <v>#DIV/0!</v>
      </c>
      <c r="HY37" s="682" t="e">
        <f t="shared" ca="1" si="200"/>
        <v>#DIV/0!</v>
      </c>
      <c r="HZ37" s="682" t="e">
        <f t="shared" ca="1" si="201"/>
        <v>#DIV/0!</v>
      </c>
      <c r="IA37" s="682" t="e">
        <f t="shared" ca="1" si="202"/>
        <v>#DIV/0!</v>
      </c>
      <c r="IB37" s="682" t="e">
        <f t="shared" ca="1" si="203"/>
        <v>#DIV/0!</v>
      </c>
      <c r="IC37" s="682" t="e">
        <f t="shared" ca="1" si="204"/>
        <v>#DIV/0!</v>
      </c>
      <c r="ID37" s="682" t="e">
        <f t="shared" ca="1" si="205"/>
        <v>#DIV/0!</v>
      </c>
      <c r="IE37" s="682" t="e">
        <f t="shared" ca="1" si="206"/>
        <v>#DIV/0!</v>
      </c>
      <c r="IF37" s="682" t="e">
        <f t="shared" ca="1" si="207"/>
        <v>#DIV/0!</v>
      </c>
      <c r="IG37" s="682" t="e">
        <f t="shared" ca="1" si="208"/>
        <v>#DIV/0!</v>
      </c>
      <c r="IH37" s="682" t="e">
        <f t="shared" ca="1" si="209"/>
        <v>#DIV/0!</v>
      </c>
      <c r="II37" s="682" t="e">
        <f t="shared" ca="1" si="210"/>
        <v>#DIV/0!</v>
      </c>
      <c r="IJ37" s="682" t="e">
        <f t="shared" ca="1" si="211"/>
        <v>#DIV/0!</v>
      </c>
      <c r="IK37" s="662" t="e">
        <f t="shared" ca="1" si="212"/>
        <v>#DIV/0!</v>
      </c>
      <c r="IL37" s="662" t="e">
        <f t="shared" ca="1" si="213"/>
        <v>#DIV/0!</v>
      </c>
      <c r="IM37" s="662" t="e">
        <f t="shared" ca="1" si="214"/>
        <v>#DIV/0!</v>
      </c>
      <c r="IN37" s="662" t="e">
        <f t="shared" ca="1" si="215"/>
        <v>#DIV/0!</v>
      </c>
      <c r="IO37" s="662" t="e">
        <f t="shared" ca="1" si="216"/>
        <v>#DIV/0!</v>
      </c>
      <c r="IP37" s="662" t="e">
        <f t="shared" ca="1" si="217"/>
        <v>#DIV/0!</v>
      </c>
      <c r="IQ37" s="662" t="e">
        <f t="shared" ca="1" si="218"/>
        <v>#DIV/0!</v>
      </c>
      <c r="IR37" s="662" t="e">
        <f t="shared" ca="1" si="219"/>
        <v>#DIV/0!</v>
      </c>
      <c r="IS37" s="662" t="e">
        <f t="shared" ca="1" si="220"/>
        <v>#DIV/0!</v>
      </c>
      <c r="IT37" s="662" t="str">
        <f t="shared" ca="1" si="221"/>
        <v/>
      </c>
      <c r="IU37" s="662" t="str">
        <f t="shared" ca="1" si="222"/>
        <v/>
      </c>
      <c r="IV37" s="662" t="str">
        <f t="shared" ca="1" si="223"/>
        <v/>
      </c>
      <c r="IW37" s="662" t="str">
        <f t="shared" ca="1" si="224"/>
        <v/>
      </c>
      <c r="IX37" s="662" t="str">
        <f t="shared" ca="1" si="225"/>
        <v/>
      </c>
      <c r="IY37" s="662" t="str">
        <f t="shared" ca="1" si="226"/>
        <v/>
      </c>
      <c r="IZ37" s="662" t="str">
        <f t="shared" ca="1" si="227"/>
        <v/>
      </c>
      <c r="JA37" s="662" t="str">
        <f t="shared" ca="1" si="228"/>
        <v/>
      </c>
      <c r="JB37" s="662" t="str">
        <f t="shared" ca="1" si="229"/>
        <v/>
      </c>
      <c r="JC37" s="662" t="str">
        <f t="shared" ca="1" si="230"/>
        <v/>
      </c>
      <c r="JD37" s="662" t="str">
        <f t="shared" ca="1" si="231"/>
        <v/>
      </c>
      <c r="JE37" s="662" t="str">
        <f t="shared" ca="1" si="232"/>
        <v/>
      </c>
      <c r="JF37" s="662" t="str">
        <f t="shared" ca="1" si="233"/>
        <v/>
      </c>
      <c r="JG37" s="662" t="str">
        <f t="shared" ca="1" si="234"/>
        <v/>
      </c>
      <c r="JH37" s="662" t="str">
        <f t="shared" ca="1" si="235"/>
        <v/>
      </c>
      <c r="JI37" s="662" t="str">
        <f t="shared" ca="1" si="236"/>
        <v/>
      </c>
      <c r="JJ37" s="662" t="str">
        <f t="shared" ca="1" si="237"/>
        <v/>
      </c>
      <c r="JK37" s="663" t="str">
        <f t="shared" ca="1" si="238"/>
        <v/>
      </c>
      <c r="JL37" s="626"/>
      <c r="JM37" s="649">
        <f t="shared" si="264"/>
        <v>33</v>
      </c>
      <c r="JN37" s="635">
        <f t="shared" si="312"/>
        <v>0</v>
      </c>
      <c r="JO37" s="635">
        <f t="shared" si="312"/>
        <v>0</v>
      </c>
      <c r="JP37" s="635">
        <f t="shared" si="312"/>
        <v>0</v>
      </c>
      <c r="JQ37" s="635">
        <f t="shared" si="312"/>
        <v>0</v>
      </c>
      <c r="JR37" s="635">
        <f t="shared" si="312"/>
        <v>0</v>
      </c>
      <c r="JS37" s="635">
        <f t="shared" si="312"/>
        <v>0</v>
      </c>
      <c r="JT37" s="635">
        <f t="shared" si="312"/>
        <v>0</v>
      </c>
      <c r="JU37" s="635">
        <f t="shared" si="312"/>
        <v>0</v>
      </c>
      <c r="JV37" s="635">
        <f t="shared" si="312"/>
        <v>0</v>
      </c>
      <c r="JW37" s="635">
        <f t="shared" si="312"/>
        <v>0</v>
      </c>
      <c r="JX37" s="635">
        <f t="shared" si="313"/>
        <v>0</v>
      </c>
      <c r="JY37" s="635">
        <f t="shared" si="313"/>
        <v>0</v>
      </c>
      <c r="JZ37" s="635">
        <f t="shared" si="313"/>
        <v>0</v>
      </c>
      <c r="KA37" s="635">
        <f t="shared" si="313"/>
        <v>0</v>
      </c>
      <c r="KB37" s="635">
        <f t="shared" si="313"/>
        <v>0</v>
      </c>
      <c r="KC37" s="635">
        <f t="shared" si="313"/>
        <v>0</v>
      </c>
      <c r="KD37" s="635">
        <f t="shared" si="313"/>
        <v>0</v>
      </c>
      <c r="KE37" s="635">
        <f t="shared" si="313"/>
        <v>0</v>
      </c>
      <c r="KF37" s="635">
        <f t="shared" si="313"/>
        <v>0</v>
      </c>
      <c r="KG37" s="635">
        <f t="shared" si="313"/>
        <v>0</v>
      </c>
      <c r="KH37" s="635">
        <f t="shared" si="314"/>
        <v>0</v>
      </c>
      <c r="KI37" s="635">
        <f t="shared" si="314"/>
        <v>0</v>
      </c>
      <c r="KJ37" s="635">
        <f t="shared" si="314"/>
        <v>0</v>
      </c>
      <c r="KK37" s="635">
        <f t="shared" si="314"/>
        <v>0</v>
      </c>
      <c r="KL37" s="635">
        <f t="shared" si="314"/>
        <v>0</v>
      </c>
      <c r="KM37" s="635">
        <f t="shared" si="314"/>
        <v>0</v>
      </c>
      <c r="KN37" s="635">
        <f t="shared" si="314"/>
        <v>0</v>
      </c>
      <c r="KO37" s="635">
        <f t="shared" si="314"/>
        <v>0</v>
      </c>
      <c r="KP37" s="635">
        <f t="shared" si="314"/>
        <v>0</v>
      </c>
      <c r="KQ37" s="635">
        <f t="shared" si="314"/>
        <v>0</v>
      </c>
      <c r="KR37" s="635">
        <f t="shared" si="315"/>
        <v>0</v>
      </c>
      <c r="KS37" s="635">
        <f t="shared" si="315"/>
        <v>0</v>
      </c>
      <c r="KT37" s="635">
        <f t="shared" si="315"/>
        <v>0</v>
      </c>
      <c r="KU37" s="635" t="e">
        <f t="shared" si="315"/>
        <v>#DIV/0!</v>
      </c>
      <c r="KV37" s="635" t="e">
        <f t="shared" si="315"/>
        <v>#DIV/0!</v>
      </c>
      <c r="KW37" s="635" t="e">
        <f t="shared" si="315"/>
        <v>#DIV/0!</v>
      </c>
      <c r="KX37" s="635" t="e">
        <f t="shared" si="315"/>
        <v>#DIV/0!</v>
      </c>
      <c r="KY37" s="635" t="e">
        <f t="shared" si="315"/>
        <v>#DIV/0!</v>
      </c>
      <c r="KZ37" s="635" t="e">
        <f t="shared" si="315"/>
        <v>#DIV/0!</v>
      </c>
      <c r="LA37" s="635" t="e">
        <f t="shared" si="315"/>
        <v>#DIV/0!</v>
      </c>
      <c r="LB37" s="635" t="e">
        <f t="shared" si="316"/>
        <v>#DIV/0!</v>
      </c>
      <c r="LC37" s="635" t="e">
        <f t="shared" si="316"/>
        <v>#DIV/0!</v>
      </c>
      <c r="LD37" s="635" t="e">
        <f t="shared" si="316"/>
        <v>#DIV/0!</v>
      </c>
      <c r="LE37" s="635" t="e">
        <f t="shared" si="316"/>
        <v>#DIV/0!</v>
      </c>
      <c r="LF37" s="635" t="e">
        <f t="shared" si="316"/>
        <v>#DIV/0!</v>
      </c>
      <c r="LG37" s="635" t="e">
        <f t="shared" si="316"/>
        <v>#DIV/0!</v>
      </c>
      <c r="LH37" s="635" t="e">
        <f t="shared" si="316"/>
        <v>#DIV/0!</v>
      </c>
      <c r="LI37" s="635" t="e">
        <f t="shared" si="316"/>
        <v>#DIV/0!</v>
      </c>
      <c r="LJ37" s="635" t="e">
        <f t="shared" si="316"/>
        <v>#DIV/0!</v>
      </c>
      <c r="LK37" s="635" t="e">
        <f t="shared" si="316"/>
        <v>#DIV/0!</v>
      </c>
      <c r="LL37" s="635" t="e">
        <f t="shared" si="317"/>
        <v>#DIV/0!</v>
      </c>
      <c r="LM37" s="635" t="e">
        <f t="shared" si="317"/>
        <v>#DIV/0!</v>
      </c>
      <c r="LN37" s="635" t="e">
        <f t="shared" si="317"/>
        <v>#DIV/0!</v>
      </c>
      <c r="LO37" s="635" t="e">
        <f t="shared" si="317"/>
        <v>#DIV/0!</v>
      </c>
      <c r="LP37" s="635" t="e">
        <f t="shared" si="317"/>
        <v>#DIV/0!</v>
      </c>
      <c r="LQ37" s="635" t="e">
        <f t="shared" si="317"/>
        <v>#DIV/0!</v>
      </c>
      <c r="LR37" s="635" t="e">
        <f t="shared" si="317"/>
        <v>#DIV/0!</v>
      </c>
      <c r="LS37" s="635" t="e">
        <f t="shared" si="317"/>
        <v>#DIV/0!</v>
      </c>
      <c r="LT37" s="635" t="e">
        <f t="shared" si="317"/>
        <v>#DIV/0!</v>
      </c>
      <c r="LU37" s="635" t="e">
        <f t="shared" si="317"/>
        <v>#DIV/0!</v>
      </c>
      <c r="LV37" s="635" t="e">
        <f t="shared" si="318"/>
        <v>#DIV/0!</v>
      </c>
      <c r="LW37" s="635" t="e">
        <f t="shared" si="318"/>
        <v>#DIV/0!</v>
      </c>
      <c r="LX37" s="635" t="e">
        <f t="shared" si="318"/>
        <v>#DIV/0!</v>
      </c>
      <c r="LY37" s="635" t="str">
        <f t="shared" si="318"/>
        <v/>
      </c>
      <c r="LZ37" s="635" t="str">
        <f t="shared" si="318"/>
        <v/>
      </c>
      <c r="MA37" s="635" t="str">
        <f t="shared" si="318"/>
        <v/>
      </c>
      <c r="MB37" s="635" t="str">
        <f t="shared" si="318"/>
        <v/>
      </c>
      <c r="MC37" s="635" t="str">
        <f t="shared" si="318"/>
        <v/>
      </c>
      <c r="MD37" s="635" t="str">
        <f t="shared" si="318"/>
        <v/>
      </c>
      <c r="ME37" s="635" t="str">
        <f t="shared" si="318"/>
        <v/>
      </c>
      <c r="MF37" s="635" t="str">
        <f t="shared" si="319"/>
        <v/>
      </c>
      <c r="MG37" s="635" t="str">
        <f t="shared" si="319"/>
        <v/>
      </c>
      <c r="MH37" s="635" t="str">
        <f t="shared" si="319"/>
        <v/>
      </c>
      <c r="MI37" s="635" t="str">
        <f t="shared" si="319"/>
        <v/>
      </c>
      <c r="MJ37" s="635" t="str">
        <f t="shared" si="319"/>
        <v/>
      </c>
      <c r="MK37" s="635" t="str">
        <f t="shared" si="319"/>
        <v/>
      </c>
      <c r="ML37" s="635" t="str">
        <f t="shared" si="319"/>
        <v/>
      </c>
      <c r="MM37" s="635" t="str">
        <f t="shared" si="319"/>
        <v/>
      </c>
      <c r="MN37" s="635" t="str">
        <f t="shared" si="319"/>
        <v/>
      </c>
      <c r="MO37" s="635" t="str">
        <f t="shared" si="319"/>
        <v/>
      </c>
      <c r="MP37" s="636" t="str">
        <f t="shared" si="319"/>
        <v/>
      </c>
      <c r="MQ37" s="626"/>
      <c r="MR37" s="565">
        <f t="shared" si="269"/>
        <v>30</v>
      </c>
      <c r="MS37" s="622" t="e">
        <f ca="1">+SUMPRODUCT(OFFSET(MU37,0,$MR37):OFFSET(MU37,MU37-1,$MR37),OFFSET($O37,0,0):OFFSET($O37,MU37-1,0))</f>
        <v>#DIV/0!</v>
      </c>
      <c r="MU37" s="568">
        <f t="shared" si="265"/>
        <v>33</v>
      </c>
      <c r="MV37" s="691" t="e">
        <f t="shared" ca="1" si="320"/>
        <v>#DIV/0!</v>
      </c>
      <c r="MW37" s="691" t="e">
        <f t="shared" ca="1" si="320"/>
        <v>#DIV/0!</v>
      </c>
      <c r="MX37" s="691" t="e">
        <f t="shared" ca="1" si="320"/>
        <v>#DIV/0!</v>
      </c>
      <c r="MY37" s="691" t="e">
        <f t="shared" ca="1" si="320"/>
        <v>#DIV/0!</v>
      </c>
      <c r="MZ37" s="691" t="e">
        <f t="shared" ca="1" si="320"/>
        <v>#DIV/0!</v>
      </c>
      <c r="NA37" s="691" t="e">
        <f t="shared" ca="1" si="320"/>
        <v>#DIV/0!</v>
      </c>
      <c r="NB37" s="691" t="e">
        <f t="shared" ca="1" si="320"/>
        <v>#DIV/0!</v>
      </c>
      <c r="NC37" s="691" t="e">
        <f t="shared" ca="1" si="320"/>
        <v>#DIV/0!</v>
      </c>
      <c r="ND37" s="691" t="e">
        <f t="shared" ca="1" si="320"/>
        <v>#DIV/0!</v>
      </c>
      <c r="NE37" s="691" t="e">
        <f t="shared" ca="1" si="320"/>
        <v>#DIV/0!</v>
      </c>
      <c r="NF37" s="691" t="e">
        <f t="shared" ca="1" si="321"/>
        <v>#DIV/0!</v>
      </c>
      <c r="NG37" s="691" t="e">
        <f t="shared" ca="1" si="321"/>
        <v>#DIV/0!</v>
      </c>
      <c r="NH37" s="691" t="e">
        <f t="shared" ca="1" si="321"/>
        <v>#DIV/0!</v>
      </c>
      <c r="NI37" s="691" t="e">
        <f t="shared" ca="1" si="321"/>
        <v>#DIV/0!</v>
      </c>
      <c r="NJ37" s="691" t="e">
        <f t="shared" ca="1" si="321"/>
        <v>#DIV/0!</v>
      </c>
      <c r="NK37" s="691" t="e">
        <f t="shared" ca="1" si="321"/>
        <v>#DIV/0!</v>
      </c>
      <c r="NL37" s="691" t="e">
        <f t="shared" ca="1" si="321"/>
        <v>#DIV/0!</v>
      </c>
      <c r="NM37" s="691" t="e">
        <f t="shared" ca="1" si="321"/>
        <v>#DIV/0!</v>
      </c>
      <c r="NN37" s="691" t="e">
        <f t="shared" ca="1" si="321"/>
        <v>#DIV/0!</v>
      </c>
      <c r="NO37" s="691" t="e">
        <f t="shared" ca="1" si="321"/>
        <v>#DIV/0!</v>
      </c>
      <c r="NP37" s="691" t="e">
        <f t="shared" ca="1" si="322"/>
        <v>#DIV/0!</v>
      </c>
      <c r="NQ37" s="691" t="e">
        <f t="shared" ca="1" si="322"/>
        <v>#DIV/0!</v>
      </c>
      <c r="NR37" s="691" t="e">
        <f t="shared" ca="1" si="322"/>
        <v>#DIV/0!</v>
      </c>
      <c r="NS37" s="691" t="e">
        <f t="shared" ca="1" si="322"/>
        <v>#DIV/0!</v>
      </c>
      <c r="NT37" s="691" t="e">
        <f t="shared" ca="1" si="322"/>
        <v>#DIV/0!</v>
      </c>
      <c r="NU37" s="691" t="e">
        <f t="shared" ca="1" si="322"/>
        <v>#DIV/0!</v>
      </c>
      <c r="NV37" s="691" t="e">
        <f t="shared" ca="1" si="322"/>
        <v>#DIV/0!</v>
      </c>
      <c r="NW37" s="691" t="e">
        <f t="shared" ca="1" si="322"/>
        <v>#DIV/0!</v>
      </c>
      <c r="NX37" s="691" t="e">
        <f t="shared" ca="1" si="322"/>
        <v>#DIV/0!</v>
      </c>
      <c r="NY37" s="691" t="e">
        <f t="shared" ca="1" si="322"/>
        <v>#DIV/0!</v>
      </c>
      <c r="NZ37" s="691" t="str">
        <f t="shared" ca="1" si="323"/>
        <v/>
      </c>
      <c r="OA37" s="691" t="str">
        <f t="shared" ca="1" si="323"/>
        <v/>
      </c>
      <c r="OB37" s="691" t="str">
        <f t="shared" ca="1" si="323"/>
        <v/>
      </c>
      <c r="OC37" s="691" t="str">
        <f t="shared" ca="1" si="323"/>
        <v/>
      </c>
      <c r="OD37" s="691" t="str">
        <f t="shared" ca="1" si="323"/>
        <v/>
      </c>
      <c r="OE37" s="691" t="str">
        <f t="shared" ca="1" si="323"/>
        <v/>
      </c>
      <c r="OF37" s="691" t="str">
        <f t="shared" ca="1" si="323"/>
        <v/>
      </c>
      <c r="OG37" s="691" t="str">
        <f t="shared" ca="1" si="323"/>
        <v/>
      </c>
      <c r="OH37" s="691" t="str">
        <f t="shared" ca="1" si="323"/>
        <v/>
      </c>
      <c r="OI37" s="691" t="str">
        <f t="shared" ca="1" si="323"/>
        <v/>
      </c>
      <c r="OJ37" s="691" t="str">
        <f t="shared" ca="1" si="324"/>
        <v/>
      </c>
      <c r="OK37" s="691" t="str">
        <f t="shared" ca="1" si="324"/>
        <v/>
      </c>
      <c r="OL37" s="691" t="str">
        <f t="shared" ca="1" si="324"/>
        <v/>
      </c>
      <c r="OM37" s="691" t="str">
        <f t="shared" ca="1" si="324"/>
        <v/>
      </c>
      <c r="ON37" s="691" t="str">
        <f t="shared" ca="1" si="324"/>
        <v/>
      </c>
      <c r="OO37" s="691" t="str">
        <f t="shared" ca="1" si="324"/>
        <v/>
      </c>
      <c r="OP37" s="691" t="str">
        <f t="shared" ca="1" si="324"/>
        <v/>
      </c>
      <c r="OQ37" s="691" t="str">
        <f t="shared" ca="1" si="324"/>
        <v/>
      </c>
      <c r="OR37" s="691" t="str">
        <f t="shared" ca="1" si="324"/>
        <v/>
      </c>
      <c r="OS37" s="691" t="str">
        <f t="shared" ca="1" si="324"/>
        <v/>
      </c>
      <c r="OT37" s="691" t="str">
        <f t="shared" ca="1" si="325"/>
        <v/>
      </c>
      <c r="OU37" s="691" t="str">
        <f t="shared" ca="1" si="325"/>
        <v/>
      </c>
      <c r="OV37" s="691" t="str">
        <f t="shared" ca="1" si="325"/>
        <v/>
      </c>
      <c r="OW37" s="691" t="str">
        <f t="shared" ca="1" si="325"/>
        <v/>
      </c>
      <c r="OX37" s="691" t="str">
        <f t="shared" ca="1" si="325"/>
        <v/>
      </c>
      <c r="OY37" s="691" t="str">
        <f t="shared" ca="1" si="325"/>
        <v/>
      </c>
      <c r="OZ37" s="691" t="str">
        <f t="shared" ca="1" si="325"/>
        <v/>
      </c>
      <c r="PA37" s="691" t="str">
        <f t="shared" ca="1" si="325"/>
        <v/>
      </c>
      <c r="PB37" s="691" t="str">
        <f t="shared" ca="1" si="325"/>
        <v/>
      </c>
      <c r="PC37" s="691" t="str">
        <f t="shared" ca="1" si="325"/>
        <v/>
      </c>
      <c r="PD37" s="691" t="str">
        <f t="shared" ca="1" si="326"/>
        <v/>
      </c>
      <c r="PE37" s="691" t="str">
        <f t="shared" ca="1" si="326"/>
        <v/>
      </c>
      <c r="PF37" s="691" t="str">
        <f t="shared" ca="1" si="326"/>
        <v/>
      </c>
      <c r="PG37" s="691" t="e">
        <f t="shared" ca="1" si="326"/>
        <v>#VALUE!</v>
      </c>
      <c r="PH37" s="691" t="e">
        <f t="shared" ca="1" si="326"/>
        <v>#VALUE!</v>
      </c>
      <c r="PI37" s="691" t="e">
        <f t="shared" ca="1" si="326"/>
        <v>#VALUE!</v>
      </c>
      <c r="PJ37" s="691" t="e">
        <f t="shared" ca="1" si="326"/>
        <v>#VALUE!</v>
      </c>
      <c r="PK37" s="691" t="e">
        <f t="shared" ca="1" si="326"/>
        <v>#VALUE!</v>
      </c>
      <c r="PL37" s="691" t="e">
        <f t="shared" ca="1" si="326"/>
        <v>#VALUE!</v>
      </c>
      <c r="PM37" s="691" t="e">
        <f t="shared" ca="1" si="326"/>
        <v>#VALUE!</v>
      </c>
      <c r="PN37" s="691" t="e">
        <f t="shared" ca="1" si="327"/>
        <v>#VALUE!</v>
      </c>
      <c r="PO37" s="691" t="e">
        <f t="shared" ca="1" si="327"/>
        <v>#VALUE!</v>
      </c>
      <c r="PP37" s="691" t="e">
        <f t="shared" ca="1" si="327"/>
        <v>#VALUE!</v>
      </c>
      <c r="PQ37" s="691" t="e">
        <f t="shared" ca="1" si="327"/>
        <v>#VALUE!</v>
      </c>
      <c r="PR37" s="691" t="e">
        <f t="shared" ca="1" si="327"/>
        <v>#VALUE!</v>
      </c>
      <c r="PS37" s="691" t="e">
        <f t="shared" ca="1" si="327"/>
        <v>#VALUE!</v>
      </c>
      <c r="PT37" s="691" t="e">
        <f t="shared" ca="1" si="327"/>
        <v>#VALUE!</v>
      </c>
      <c r="PU37" s="691" t="e">
        <f t="shared" ca="1" si="327"/>
        <v>#VALUE!</v>
      </c>
      <c r="PV37" s="691" t="e">
        <f t="shared" ca="1" si="327"/>
        <v>#VALUE!</v>
      </c>
      <c r="PW37" s="691" t="e">
        <f t="shared" ca="1" si="327"/>
        <v>#VALUE!</v>
      </c>
      <c r="PX37" s="691" t="e">
        <f t="shared" ca="1" si="327"/>
        <v>#VALUE!</v>
      </c>
      <c r="PY37" s="690"/>
      <c r="PZ37" s="690"/>
      <c r="QA37" s="690"/>
      <c r="QB37" s="690"/>
      <c r="QC37" s="690"/>
      <c r="QD37" s="690"/>
      <c r="QE37" s="690"/>
      <c r="QF37" s="690"/>
      <c r="QG37" s="575"/>
      <c r="QH37" s="575"/>
      <c r="QI37" s="575"/>
      <c r="QJ37" s="575"/>
      <c r="QK37" s="575"/>
      <c r="QL37" s="575"/>
      <c r="QM37" s="575"/>
      <c r="QN37" s="575"/>
      <c r="QO37" s="575"/>
      <c r="QP37" s="575"/>
      <c r="QQ37" s="575"/>
    </row>
    <row r="38" spans="1:459">
      <c r="A38" s="632">
        <f t="shared" si="266"/>
        <v>31</v>
      </c>
      <c r="B38" s="633">
        <f>+'User Entries'!G108</f>
        <v>0</v>
      </c>
      <c r="C38" s="633">
        <f t="shared" si="267"/>
        <v>0</v>
      </c>
      <c r="D38" s="759" t="e">
        <f>SUM($E$8:E38)</f>
        <v>#DIV/0!</v>
      </c>
      <c r="E38" s="759" t="e">
        <f t="shared" si="145"/>
        <v>#DIV/0!</v>
      </c>
      <c r="F38" s="627"/>
      <c r="G38" s="765"/>
      <c r="H38" s="622">
        <f t="shared" si="270"/>
        <v>32</v>
      </c>
      <c r="I38" s="632">
        <f t="shared" si="255"/>
        <v>31</v>
      </c>
      <c r="J38" s="640">
        <f>+'User Entries'!$F108</f>
        <v>0</v>
      </c>
      <c r="K38" s="640">
        <f>+'User Entries'!$J108</f>
        <v>0</v>
      </c>
      <c r="L38" s="676" t="e">
        <f t="shared" si="256"/>
        <v>#DIV/0!</v>
      </c>
      <c r="M38" s="656" t="str">
        <f>IFERROR(Summary_AttrorTotal!A48,"")</f>
        <v>2006 Q3</v>
      </c>
      <c r="N38" s="634">
        <f>+IFERROR((Summary_AttrorTotal!H48)*1000,0)</f>
        <v>1483794</v>
      </c>
      <c r="O38" s="634">
        <f>+IFERROR((Summary_AttrorTotal!S48-Summary_AttrorTotal!H48)*1000,0)</f>
        <v>0</v>
      </c>
      <c r="P38" s="634" t="e">
        <f t="shared" ca="1" si="146"/>
        <v>#DIV/0!</v>
      </c>
      <c r="Q38" s="634">
        <f>IFERROR(Summary_AttrorTotal!J48*1000,0)</f>
        <v>1483794</v>
      </c>
      <c r="R38" s="634" t="e">
        <f t="shared" ca="1" si="257"/>
        <v>#DIV/0!</v>
      </c>
      <c r="S38" s="634">
        <f>+IFERROR((Summary_AttrorTotal!S48-Summary_AttrorTotal!J48)*1000,0)</f>
        <v>0</v>
      </c>
      <c r="T38" s="634" t="e">
        <f t="shared" ca="1" si="258"/>
        <v>#DIV/0!</v>
      </c>
      <c r="U38" s="639"/>
      <c r="V38" s="634" t="e">
        <f t="shared" ca="1" si="259"/>
        <v>#DIV/0!</v>
      </c>
      <c r="W38" s="575" t="e">
        <f t="shared" ca="1" si="260"/>
        <v>#DIV/0!</v>
      </c>
      <c r="X38" s="649">
        <f t="shared" si="268"/>
        <v>32</v>
      </c>
      <c r="Y38" s="628">
        <f t="shared" si="147"/>
        <v>0</v>
      </c>
      <c r="Z38" s="628">
        <f t="shared" si="147"/>
        <v>0</v>
      </c>
      <c r="AA38" s="628">
        <f t="shared" si="332"/>
        <v>0</v>
      </c>
      <c r="AB38" s="628">
        <f t="shared" si="332"/>
        <v>0</v>
      </c>
      <c r="AC38" s="628">
        <f t="shared" si="332"/>
        <v>0</v>
      </c>
      <c r="AD38" s="628">
        <f t="shared" si="332"/>
        <v>0</v>
      </c>
      <c r="AE38" s="628">
        <f t="shared" si="332"/>
        <v>0</v>
      </c>
      <c r="AF38" s="628">
        <f t="shared" si="332"/>
        <v>0</v>
      </c>
      <c r="AG38" s="628">
        <f t="shared" si="332"/>
        <v>0</v>
      </c>
      <c r="AH38" s="628">
        <f t="shared" si="332"/>
        <v>0</v>
      </c>
      <c r="AI38" s="628">
        <f t="shared" si="332"/>
        <v>0</v>
      </c>
      <c r="AJ38" s="628">
        <f t="shared" si="332"/>
        <v>0</v>
      </c>
      <c r="AK38" s="628">
        <f t="shared" si="332"/>
        <v>0</v>
      </c>
      <c r="AL38" s="628">
        <f t="shared" si="332"/>
        <v>0</v>
      </c>
      <c r="AM38" s="628">
        <f t="shared" si="332"/>
        <v>0</v>
      </c>
      <c r="AN38" s="628">
        <f t="shared" si="332"/>
        <v>0</v>
      </c>
      <c r="AO38" s="628">
        <f t="shared" si="332"/>
        <v>0</v>
      </c>
      <c r="AP38" s="628">
        <f t="shared" si="332"/>
        <v>0</v>
      </c>
      <c r="AQ38" s="628">
        <f t="shared" si="332"/>
        <v>0</v>
      </c>
      <c r="AR38" s="628">
        <f t="shared" si="332"/>
        <v>0</v>
      </c>
      <c r="AS38" s="628">
        <f t="shared" si="332"/>
        <v>0</v>
      </c>
      <c r="AT38" s="628">
        <f t="shared" si="332"/>
        <v>0</v>
      </c>
      <c r="AU38" s="628">
        <f t="shared" si="332"/>
        <v>0</v>
      </c>
      <c r="AV38" s="628">
        <f t="shared" si="332"/>
        <v>0</v>
      </c>
      <c r="AW38" s="628">
        <f t="shared" si="332"/>
        <v>0</v>
      </c>
      <c r="AX38" s="628">
        <f t="shared" si="332"/>
        <v>0</v>
      </c>
      <c r="AY38" s="628">
        <f t="shared" si="332"/>
        <v>0</v>
      </c>
      <c r="AZ38" s="628">
        <f t="shared" si="332"/>
        <v>0</v>
      </c>
      <c r="BA38" s="628">
        <f t="shared" si="332"/>
        <v>0</v>
      </c>
      <c r="BB38" s="628">
        <f t="shared" si="332"/>
        <v>0</v>
      </c>
      <c r="BC38" s="628">
        <f t="shared" si="332"/>
        <v>0</v>
      </c>
      <c r="BD38" s="628">
        <f t="shared" si="332"/>
        <v>0</v>
      </c>
      <c r="BE38" s="628">
        <f t="shared" si="332"/>
        <v>0</v>
      </c>
      <c r="BF38" s="628">
        <f t="shared" si="332"/>
        <v>0</v>
      </c>
      <c r="BG38" s="628">
        <f t="shared" si="332"/>
        <v>0</v>
      </c>
      <c r="BH38" s="628">
        <f t="shared" si="332"/>
        <v>0</v>
      </c>
      <c r="BI38" s="628">
        <f t="shared" si="332"/>
        <v>0</v>
      </c>
      <c r="BJ38" s="628">
        <f t="shared" si="332"/>
        <v>0</v>
      </c>
      <c r="BK38" s="628">
        <f t="shared" si="332"/>
        <v>0</v>
      </c>
      <c r="BL38" s="628">
        <f t="shared" si="332"/>
        <v>0</v>
      </c>
      <c r="BM38" s="628">
        <f t="shared" si="332"/>
        <v>0</v>
      </c>
      <c r="BN38" s="628">
        <f t="shared" si="332"/>
        <v>0</v>
      </c>
      <c r="BO38" s="628">
        <f t="shared" si="332"/>
        <v>0</v>
      </c>
      <c r="BP38" s="628">
        <f t="shared" si="332"/>
        <v>0</v>
      </c>
      <c r="BQ38" s="628">
        <f t="shared" si="332"/>
        <v>0</v>
      </c>
      <c r="BR38" s="628">
        <f t="shared" si="332"/>
        <v>0</v>
      </c>
      <c r="BS38" s="628">
        <f t="shared" si="332"/>
        <v>0</v>
      </c>
      <c r="BT38" s="628">
        <f t="shared" si="332"/>
        <v>0</v>
      </c>
      <c r="BU38" s="628">
        <f t="shared" si="332"/>
        <v>0</v>
      </c>
      <c r="BV38" s="628">
        <f t="shared" si="332"/>
        <v>0</v>
      </c>
      <c r="BW38" s="628">
        <f t="shared" si="332"/>
        <v>0</v>
      </c>
      <c r="BX38" s="628">
        <f t="shared" si="332"/>
        <v>0</v>
      </c>
      <c r="BY38" s="628">
        <f t="shared" si="332"/>
        <v>0</v>
      </c>
      <c r="BZ38" s="628">
        <f t="shared" si="332"/>
        <v>0</v>
      </c>
      <c r="CA38" s="628">
        <f t="shared" si="332"/>
        <v>0</v>
      </c>
      <c r="CB38" s="628">
        <f t="shared" si="332"/>
        <v>0</v>
      </c>
      <c r="CC38" s="628">
        <f t="shared" si="332"/>
        <v>0</v>
      </c>
      <c r="CD38" s="628">
        <f t="shared" si="332"/>
        <v>0</v>
      </c>
      <c r="CE38" s="628">
        <f t="shared" si="332"/>
        <v>0</v>
      </c>
      <c r="CF38" s="628">
        <f t="shared" si="332"/>
        <v>0</v>
      </c>
      <c r="CG38" s="628">
        <f t="shared" si="332"/>
        <v>0</v>
      </c>
      <c r="CH38" s="628">
        <f t="shared" si="332"/>
        <v>0</v>
      </c>
      <c r="CI38" s="628">
        <f t="shared" si="332"/>
        <v>0</v>
      </c>
      <c r="CJ38" s="628" t="str">
        <f t="shared" si="332"/>
        <v/>
      </c>
      <c r="CK38" s="628" t="str">
        <f t="shared" si="332"/>
        <v/>
      </c>
      <c r="CL38" s="628" t="str">
        <f t="shared" si="332"/>
        <v/>
      </c>
      <c r="CM38" s="628" t="str">
        <f t="shared" si="331"/>
        <v/>
      </c>
      <c r="CN38" s="628" t="str">
        <f t="shared" si="331"/>
        <v/>
      </c>
      <c r="CO38" s="628" t="str">
        <f t="shared" si="331"/>
        <v/>
      </c>
      <c r="CP38" s="628" t="str">
        <f t="shared" si="331"/>
        <v/>
      </c>
      <c r="CQ38" s="628" t="str">
        <f t="shared" si="331"/>
        <v/>
      </c>
      <c r="CR38" s="628" t="str">
        <f t="shared" si="331"/>
        <v/>
      </c>
      <c r="CS38" s="628" t="str">
        <f t="shared" si="331"/>
        <v/>
      </c>
      <c r="CT38" s="628" t="str">
        <f t="shared" si="331"/>
        <v/>
      </c>
      <c r="CU38" s="628" t="str">
        <f t="shared" si="331"/>
        <v/>
      </c>
      <c r="CV38" s="628" t="str">
        <f t="shared" si="331"/>
        <v/>
      </c>
      <c r="CW38" s="628" t="str">
        <f t="shared" si="331"/>
        <v/>
      </c>
      <c r="CX38" s="628" t="str">
        <f t="shared" si="331"/>
        <v/>
      </c>
      <c r="CY38" s="628" t="str">
        <f t="shared" si="331"/>
        <v/>
      </c>
      <c r="CZ38" s="628" t="str">
        <f t="shared" si="331"/>
        <v/>
      </c>
      <c r="DA38" s="629" t="str">
        <f t="shared" si="331"/>
        <v/>
      </c>
      <c r="DB38" s="642"/>
      <c r="DC38" s="649">
        <f t="shared" si="262"/>
        <v>32</v>
      </c>
      <c r="DD38" s="668">
        <f t="shared" ref="DD38:DM47" si="333">+IF(OR(DD$7="",$DC38=""),"",IF($JM38-DD$7&lt;=-1,VLOOKUP(DD$7-$DC38,$I$8:$K$87,3,FALSE),0))</f>
        <v>0</v>
      </c>
      <c r="DE38" s="668">
        <f t="shared" si="333"/>
        <v>0</v>
      </c>
      <c r="DF38" s="668">
        <f t="shared" si="333"/>
        <v>0</v>
      </c>
      <c r="DG38" s="668">
        <f t="shared" si="333"/>
        <v>0</v>
      </c>
      <c r="DH38" s="668">
        <f t="shared" si="333"/>
        <v>0</v>
      </c>
      <c r="DI38" s="668">
        <f t="shared" si="333"/>
        <v>0</v>
      </c>
      <c r="DJ38" s="668">
        <f t="shared" si="333"/>
        <v>0</v>
      </c>
      <c r="DK38" s="668">
        <f t="shared" si="333"/>
        <v>0</v>
      </c>
      <c r="DL38" s="668">
        <f t="shared" si="333"/>
        <v>0</v>
      </c>
      <c r="DM38" s="668">
        <f t="shared" si="333"/>
        <v>0</v>
      </c>
      <c r="DN38" s="668">
        <f t="shared" ref="DN38:DW47" si="334">+IF(OR(DN$7="",$DC38=""),"",IF($JM38-DN$7&lt;=-1,VLOOKUP(DN$7-$DC38,$I$8:$K$87,3,FALSE),0))</f>
        <v>0</v>
      </c>
      <c r="DO38" s="668">
        <f t="shared" si="334"/>
        <v>0</v>
      </c>
      <c r="DP38" s="668">
        <f t="shared" si="334"/>
        <v>0</v>
      </c>
      <c r="DQ38" s="668">
        <f t="shared" si="334"/>
        <v>0</v>
      </c>
      <c r="DR38" s="668">
        <f t="shared" si="334"/>
        <v>0</v>
      </c>
      <c r="DS38" s="668">
        <f t="shared" si="334"/>
        <v>0</v>
      </c>
      <c r="DT38" s="668">
        <f t="shared" si="334"/>
        <v>0</v>
      </c>
      <c r="DU38" s="668">
        <f t="shared" si="334"/>
        <v>0</v>
      </c>
      <c r="DV38" s="668">
        <f t="shared" si="334"/>
        <v>0</v>
      </c>
      <c r="DW38" s="668">
        <f t="shared" si="334"/>
        <v>0</v>
      </c>
      <c r="DX38" s="668">
        <f t="shared" ref="DX38:EG47" si="335">+IF(OR(DX$7="",$DC38=""),"",IF($JM38-DX$7&lt;=-1,VLOOKUP(DX$7-$DC38,$I$8:$K$87,3,FALSE),0))</f>
        <v>0</v>
      </c>
      <c r="DY38" s="668">
        <f t="shared" si="335"/>
        <v>0</v>
      </c>
      <c r="DZ38" s="668">
        <f t="shared" si="335"/>
        <v>0</v>
      </c>
      <c r="EA38" s="668">
        <f t="shared" si="335"/>
        <v>0</v>
      </c>
      <c r="EB38" s="668">
        <f t="shared" si="335"/>
        <v>0</v>
      </c>
      <c r="EC38" s="668">
        <f t="shared" si="335"/>
        <v>0</v>
      </c>
      <c r="ED38" s="668">
        <f t="shared" si="335"/>
        <v>0</v>
      </c>
      <c r="EE38" s="668">
        <f t="shared" si="335"/>
        <v>0</v>
      </c>
      <c r="EF38" s="668">
        <f t="shared" si="335"/>
        <v>0</v>
      </c>
      <c r="EG38" s="668">
        <f t="shared" si="335"/>
        <v>0</v>
      </c>
      <c r="EH38" s="668">
        <f t="shared" ref="EH38:EQ47" si="336">+IF(OR(EH$7="",$DC38=""),"",IF($JM38-EH$7&lt;=-1,VLOOKUP(EH$7-$DC38,$I$8:$K$87,3,FALSE),0))</f>
        <v>0</v>
      </c>
      <c r="EI38" s="668">
        <f t="shared" si="336"/>
        <v>0</v>
      </c>
      <c r="EJ38" s="668">
        <f t="shared" si="336"/>
        <v>0</v>
      </c>
      <c r="EK38" s="668">
        <f t="shared" si="336"/>
        <v>0</v>
      </c>
      <c r="EL38" s="668">
        <f t="shared" si="336"/>
        <v>0</v>
      </c>
      <c r="EM38" s="668">
        <f t="shared" si="336"/>
        <v>0</v>
      </c>
      <c r="EN38" s="668">
        <f t="shared" si="336"/>
        <v>0</v>
      </c>
      <c r="EO38" s="668">
        <f t="shared" si="336"/>
        <v>0</v>
      </c>
      <c r="EP38" s="668">
        <f t="shared" si="336"/>
        <v>0</v>
      </c>
      <c r="EQ38" s="668">
        <f t="shared" si="336"/>
        <v>0</v>
      </c>
      <c r="ER38" s="668">
        <f t="shared" ref="ER38:FA47" si="337">+IF(OR(ER$7="",$DC38=""),"",IF($JM38-ER$7&lt;=-1,VLOOKUP(ER$7-$DC38,$I$8:$K$87,3,FALSE),0))</f>
        <v>0</v>
      </c>
      <c r="ES38" s="668">
        <f t="shared" si="337"/>
        <v>0</v>
      </c>
      <c r="ET38" s="668">
        <f t="shared" si="337"/>
        <v>0</v>
      </c>
      <c r="EU38" s="668">
        <f t="shared" si="337"/>
        <v>0</v>
      </c>
      <c r="EV38" s="668">
        <f t="shared" si="337"/>
        <v>0</v>
      </c>
      <c r="EW38" s="668">
        <f t="shared" si="337"/>
        <v>0</v>
      </c>
      <c r="EX38" s="668">
        <f t="shared" si="337"/>
        <v>0</v>
      </c>
      <c r="EY38" s="668">
        <f t="shared" si="337"/>
        <v>0</v>
      </c>
      <c r="EZ38" s="668">
        <f t="shared" si="337"/>
        <v>0</v>
      </c>
      <c r="FA38" s="668">
        <f t="shared" si="337"/>
        <v>0</v>
      </c>
      <c r="FB38" s="668">
        <f t="shared" ref="FB38:FK47" si="338">+IF(OR(FB$7="",$DC38=""),"",IF($JM38-FB$7&lt;=-1,VLOOKUP(FB$7-$DC38,$I$8:$K$87,3,FALSE),0))</f>
        <v>0</v>
      </c>
      <c r="FC38" s="668">
        <f t="shared" si="338"/>
        <v>0</v>
      </c>
      <c r="FD38" s="668">
        <f t="shared" si="338"/>
        <v>0</v>
      </c>
      <c r="FE38" s="668">
        <f t="shared" si="338"/>
        <v>0</v>
      </c>
      <c r="FF38" s="668">
        <f t="shared" si="338"/>
        <v>0</v>
      </c>
      <c r="FG38" s="668">
        <f t="shared" si="338"/>
        <v>0</v>
      </c>
      <c r="FH38" s="668">
        <f t="shared" si="338"/>
        <v>0</v>
      </c>
      <c r="FI38" s="668">
        <f t="shared" si="338"/>
        <v>0</v>
      </c>
      <c r="FJ38" s="668">
        <f t="shared" si="338"/>
        <v>0</v>
      </c>
      <c r="FK38" s="668">
        <f t="shared" si="338"/>
        <v>0</v>
      </c>
      <c r="FL38" s="668">
        <f t="shared" ref="FL38:FU47" si="339">+IF(OR(FL$7="",$DC38=""),"",IF($JM38-FL$7&lt;=-1,VLOOKUP(FL$7-$DC38,$I$8:$K$87,3,FALSE),0))</f>
        <v>0</v>
      </c>
      <c r="FM38" s="668">
        <f t="shared" si="339"/>
        <v>0</v>
      </c>
      <c r="FN38" s="668">
        <f t="shared" si="339"/>
        <v>0</v>
      </c>
      <c r="FO38" s="668" t="str">
        <f t="shared" si="339"/>
        <v/>
      </c>
      <c r="FP38" s="668" t="str">
        <f t="shared" si="339"/>
        <v/>
      </c>
      <c r="FQ38" s="668" t="str">
        <f t="shared" si="339"/>
        <v/>
      </c>
      <c r="FR38" s="668" t="str">
        <f t="shared" si="339"/>
        <v/>
      </c>
      <c r="FS38" s="668" t="str">
        <f t="shared" si="339"/>
        <v/>
      </c>
      <c r="FT38" s="668" t="str">
        <f t="shared" si="339"/>
        <v/>
      </c>
      <c r="FU38" s="668" t="str">
        <f t="shared" si="339"/>
        <v/>
      </c>
      <c r="FV38" s="668" t="str">
        <f t="shared" ref="FV38:GF47" si="340">+IF(OR(FV$7="",$DC38=""),"",IF($JM38-FV$7&lt;=-1,VLOOKUP(FV$7-$DC38,$I$8:$K$87,3,FALSE),0))</f>
        <v/>
      </c>
      <c r="FW38" s="668" t="str">
        <f t="shared" si="340"/>
        <v/>
      </c>
      <c r="FX38" s="668" t="str">
        <f t="shared" si="340"/>
        <v/>
      </c>
      <c r="FY38" s="668" t="str">
        <f t="shared" si="340"/>
        <v/>
      </c>
      <c r="FZ38" s="668" t="str">
        <f t="shared" si="340"/>
        <v/>
      </c>
      <c r="GA38" s="668" t="str">
        <f t="shared" si="340"/>
        <v/>
      </c>
      <c r="GB38" s="668" t="str">
        <f t="shared" si="340"/>
        <v/>
      </c>
      <c r="GC38" s="668" t="str">
        <f t="shared" si="340"/>
        <v/>
      </c>
      <c r="GD38" s="668" t="str">
        <f t="shared" si="340"/>
        <v/>
      </c>
      <c r="GE38" s="668" t="str">
        <f t="shared" si="340"/>
        <v/>
      </c>
      <c r="GF38" s="669" t="str">
        <f t="shared" si="340"/>
        <v/>
      </c>
      <c r="GG38" s="626"/>
      <c r="GH38" s="649">
        <f t="shared" si="263"/>
        <v>32</v>
      </c>
      <c r="GI38" s="682">
        <f t="shared" ca="1" si="158"/>
        <v>0</v>
      </c>
      <c r="GJ38" s="682">
        <f t="shared" ca="1" si="159"/>
        <v>0</v>
      </c>
      <c r="GK38" s="682">
        <f t="shared" ca="1" si="160"/>
        <v>0</v>
      </c>
      <c r="GL38" s="682">
        <f t="shared" ca="1" si="161"/>
        <v>0</v>
      </c>
      <c r="GM38" s="682">
        <f t="shared" ca="1" si="162"/>
        <v>0</v>
      </c>
      <c r="GN38" s="682">
        <f t="shared" ca="1" si="163"/>
        <v>0</v>
      </c>
      <c r="GO38" s="682">
        <f t="shared" ca="1" si="164"/>
        <v>0</v>
      </c>
      <c r="GP38" s="682">
        <f t="shared" ca="1" si="165"/>
        <v>0</v>
      </c>
      <c r="GQ38" s="682">
        <f t="shared" ca="1" si="166"/>
        <v>0</v>
      </c>
      <c r="GR38" s="682">
        <f t="shared" ca="1" si="167"/>
        <v>0</v>
      </c>
      <c r="GS38" s="682">
        <f t="shared" ca="1" si="168"/>
        <v>0</v>
      </c>
      <c r="GT38" s="682">
        <f t="shared" ca="1" si="169"/>
        <v>0</v>
      </c>
      <c r="GU38" s="682">
        <f t="shared" ca="1" si="170"/>
        <v>0</v>
      </c>
      <c r="GV38" s="682">
        <f t="shared" ca="1" si="171"/>
        <v>0</v>
      </c>
      <c r="GW38" s="682">
        <f t="shared" ca="1" si="172"/>
        <v>0</v>
      </c>
      <c r="GX38" s="682">
        <f t="shared" ca="1" si="173"/>
        <v>0</v>
      </c>
      <c r="GY38" s="682">
        <f t="shared" ca="1" si="174"/>
        <v>0</v>
      </c>
      <c r="GZ38" s="682">
        <f t="shared" ca="1" si="175"/>
        <v>0</v>
      </c>
      <c r="HA38" s="682">
        <f t="shared" ca="1" si="176"/>
        <v>0</v>
      </c>
      <c r="HB38" s="682">
        <f t="shared" ca="1" si="177"/>
        <v>0</v>
      </c>
      <c r="HC38" s="682">
        <f t="shared" ca="1" si="178"/>
        <v>0</v>
      </c>
      <c r="HD38" s="682">
        <f t="shared" ca="1" si="179"/>
        <v>0</v>
      </c>
      <c r="HE38" s="682">
        <f t="shared" ca="1" si="180"/>
        <v>0</v>
      </c>
      <c r="HF38" s="682">
        <f t="shared" ca="1" si="181"/>
        <v>0</v>
      </c>
      <c r="HG38" s="682">
        <f t="shared" ca="1" si="182"/>
        <v>0</v>
      </c>
      <c r="HH38" s="682">
        <f t="shared" ca="1" si="183"/>
        <v>0</v>
      </c>
      <c r="HI38" s="682">
        <f t="shared" ca="1" si="184"/>
        <v>0</v>
      </c>
      <c r="HJ38" s="682">
        <f t="shared" ca="1" si="185"/>
        <v>0</v>
      </c>
      <c r="HK38" s="682">
        <f t="shared" ca="1" si="186"/>
        <v>0</v>
      </c>
      <c r="HL38" s="682">
        <f t="shared" ca="1" si="187"/>
        <v>0</v>
      </c>
      <c r="HM38" s="682">
        <f t="shared" ca="1" si="188"/>
        <v>0</v>
      </c>
      <c r="HN38" s="682">
        <f t="shared" ca="1" si="189"/>
        <v>0</v>
      </c>
      <c r="HO38" s="682" t="e">
        <f t="shared" ca="1" si="190"/>
        <v>#DIV/0!</v>
      </c>
      <c r="HP38" s="682" t="e">
        <f t="shared" ca="1" si="191"/>
        <v>#DIV/0!</v>
      </c>
      <c r="HQ38" s="682" t="e">
        <f t="shared" ca="1" si="192"/>
        <v>#DIV/0!</v>
      </c>
      <c r="HR38" s="682" t="e">
        <f t="shared" ca="1" si="193"/>
        <v>#DIV/0!</v>
      </c>
      <c r="HS38" s="682" t="e">
        <f t="shared" ca="1" si="194"/>
        <v>#DIV/0!</v>
      </c>
      <c r="HT38" s="682" t="e">
        <f t="shared" ca="1" si="195"/>
        <v>#DIV/0!</v>
      </c>
      <c r="HU38" s="682" t="e">
        <f t="shared" ca="1" si="196"/>
        <v>#DIV/0!</v>
      </c>
      <c r="HV38" s="682" t="e">
        <f t="shared" ca="1" si="197"/>
        <v>#DIV/0!</v>
      </c>
      <c r="HW38" s="682" t="e">
        <f t="shared" ca="1" si="198"/>
        <v>#DIV/0!</v>
      </c>
      <c r="HX38" s="682" t="e">
        <f t="shared" ca="1" si="199"/>
        <v>#DIV/0!</v>
      </c>
      <c r="HY38" s="682" t="e">
        <f t="shared" ca="1" si="200"/>
        <v>#DIV/0!</v>
      </c>
      <c r="HZ38" s="682" t="e">
        <f t="shared" ca="1" si="201"/>
        <v>#DIV/0!</v>
      </c>
      <c r="IA38" s="682" t="e">
        <f t="shared" ca="1" si="202"/>
        <v>#DIV/0!</v>
      </c>
      <c r="IB38" s="682" t="e">
        <f t="shared" ca="1" si="203"/>
        <v>#DIV/0!</v>
      </c>
      <c r="IC38" s="682" t="e">
        <f t="shared" ca="1" si="204"/>
        <v>#DIV/0!</v>
      </c>
      <c r="ID38" s="682" t="e">
        <f t="shared" ca="1" si="205"/>
        <v>#DIV/0!</v>
      </c>
      <c r="IE38" s="682" t="e">
        <f t="shared" ca="1" si="206"/>
        <v>#DIV/0!</v>
      </c>
      <c r="IF38" s="682" t="e">
        <f t="shared" ca="1" si="207"/>
        <v>#DIV/0!</v>
      </c>
      <c r="IG38" s="682" t="e">
        <f t="shared" ca="1" si="208"/>
        <v>#DIV/0!</v>
      </c>
      <c r="IH38" s="682" t="e">
        <f t="shared" ca="1" si="209"/>
        <v>#DIV/0!</v>
      </c>
      <c r="II38" s="682" t="e">
        <f t="shared" ca="1" si="210"/>
        <v>#DIV/0!</v>
      </c>
      <c r="IJ38" s="682" t="e">
        <f t="shared" ca="1" si="211"/>
        <v>#DIV/0!</v>
      </c>
      <c r="IK38" s="662" t="e">
        <f t="shared" ca="1" si="212"/>
        <v>#DIV/0!</v>
      </c>
      <c r="IL38" s="662" t="e">
        <f t="shared" ca="1" si="213"/>
        <v>#DIV/0!</v>
      </c>
      <c r="IM38" s="662" t="e">
        <f t="shared" ca="1" si="214"/>
        <v>#DIV/0!</v>
      </c>
      <c r="IN38" s="662" t="e">
        <f t="shared" ca="1" si="215"/>
        <v>#DIV/0!</v>
      </c>
      <c r="IO38" s="662" t="e">
        <f t="shared" ca="1" si="216"/>
        <v>#DIV/0!</v>
      </c>
      <c r="IP38" s="662" t="e">
        <f t="shared" ca="1" si="217"/>
        <v>#DIV/0!</v>
      </c>
      <c r="IQ38" s="662" t="e">
        <f t="shared" ca="1" si="218"/>
        <v>#DIV/0!</v>
      </c>
      <c r="IR38" s="662" t="e">
        <f t="shared" ca="1" si="219"/>
        <v>#DIV/0!</v>
      </c>
      <c r="IS38" s="662" t="e">
        <f t="shared" ca="1" si="220"/>
        <v>#DIV/0!</v>
      </c>
      <c r="IT38" s="662" t="str">
        <f t="shared" ca="1" si="221"/>
        <v/>
      </c>
      <c r="IU38" s="662" t="str">
        <f t="shared" ca="1" si="222"/>
        <v/>
      </c>
      <c r="IV38" s="662" t="str">
        <f t="shared" ca="1" si="223"/>
        <v/>
      </c>
      <c r="IW38" s="662" t="str">
        <f t="shared" ca="1" si="224"/>
        <v/>
      </c>
      <c r="IX38" s="662" t="str">
        <f t="shared" ca="1" si="225"/>
        <v/>
      </c>
      <c r="IY38" s="662" t="str">
        <f t="shared" ca="1" si="226"/>
        <v/>
      </c>
      <c r="IZ38" s="662" t="str">
        <f t="shared" ca="1" si="227"/>
        <v/>
      </c>
      <c r="JA38" s="662" t="str">
        <f t="shared" ca="1" si="228"/>
        <v/>
      </c>
      <c r="JB38" s="662" t="str">
        <f t="shared" ca="1" si="229"/>
        <v/>
      </c>
      <c r="JC38" s="662" t="str">
        <f t="shared" ca="1" si="230"/>
        <v/>
      </c>
      <c r="JD38" s="662" t="str">
        <f t="shared" ca="1" si="231"/>
        <v/>
      </c>
      <c r="JE38" s="662" t="str">
        <f t="shared" ca="1" si="232"/>
        <v/>
      </c>
      <c r="JF38" s="662" t="str">
        <f t="shared" ca="1" si="233"/>
        <v/>
      </c>
      <c r="JG38" s="662" t="str">
        <f t="shared" ca="1" si="234"/>
        <v/>
      </c>
      <c r="JH38" s="662" t="str">
        <f t="shared" ca="1" si="235"/>
        <v/>
      </c>
      <c r="JI38" s="662" t="str">
        <f t="shared" ca="1" si="236"/>
        <v/>
      </c>
      <c r="JJ38" s="662" t="str">
        <f t="shared" ca="1" si="237"/>
        <v/>
      </c>
      <c r="JK38" s="663" t="str">
        <f t="shared" ca="1" si="238"/>
        <v/>
      </c>
      <c r="JL38" s="626"/>
      <c r="JM38" s="649">
        <f t="shared" si="264"/>
        <v>32</v>
      </c>
      <c r="JN38" s="635">
        <f t="shared" ref="JN38:JW47" si="341">+IF(OR(JN$7="",$JM38=""),"",IF($JM38-JN$7&lt;=-1,1/VLOOKUP(JN$7-$JM38,$I$8:$J$87,2,FALSE),0))</f>
        <v>0</v>
      </c>
      <c r="JO38" s="635">
        <f t="shared" si="341"/>
        <v>0</v>
      </c>
      <c r="JP38" s="635">
        <f t="shared" si="341"/>
        <v>0</v>
      </c>
      <c r="JQ38" s="635">
        <f t="shared" si="341"/>
        <v>0</v>
      </c>
      <c r="JR38" s="635">
        <f t="shared" si="341"/>
        <v>0</v>
      </c>
      <c r="JS38" s="635">
        <f t="shared" si="341"/>
        <v>0</v>
      </c>
      <c r="JT38" s="635">
        <f t="shared" si="341"/>
        <v>0</v>
      </c>
      <c r="JU38" s="635">
        <f t="shared" si="341"/>
        <v>0</v>
      </c>
      <c r="JV38" s="635">
        <f t="shared" si="341"/>
        <v>0</v>
      </c>
      <c r="JW38" s="635">
        <f t="shared" si="341"/>
        <v>0</v>
      </c>
      <c r="JX38" s="635">
        <f t="shared" ref="JX38:KG47" si="342">+IF(OR(JX$7="",$JM38=""),"",IF($JM38-JX$7&lt;=-1,1/VLOOKUP(JX$7-$JM38,$I$8:$J$87,2,FALSE),0))</f>
        <v>0</v>
      </c>
      <c r="JY38" s="635">
        <f t="shared" si="342"/>
        <v>0</v>
      </c>
      <c r="JZ38" s="635">
        <f t="shared" si="342"/>
        <v>0</v>
      </c>
      <c r="KA38" s="635">
        <f t="shared" si="342"/>
        <v>0</v>
      </c>
      <c r="KB38" s="635">
        <f t="shared" si="342"/>
        <v>0</v>
      </c>
      <c r="KC38" s="635">
        <f t="shared" si="342"/>
        <v>0</v>
      </c>
      <c r="KD38" s="635">
        <f t="shared" si="342"/>
        <v>0</v>
      </c>
      <c r="KE38" s="635">
        <f t="shared" si="342"/>
        <v>0</v>
      </c>
      <c r="KF38" s="635">
        <f t="shared" si="342"/>
        <v>0</v>
      </c>
      <c r="KG38" s="635">
        <f t="shared" si="342"/>
        <v>0</v>
      </c>
      <c r="KH38" s="635">
        <f t="shared" ref="KH38:KQ47" si="343">+IF(OR(KH$7="",$JM38=""),"",IF($JM38-KH$7&lt;=-1,1/VLOOKUP(KH$7-$JM38,$I$8:$J$87,2,FALSE),0))</f>
        <v>0</v>
      </c>
      <c r="KI38" s="635">
        <f t="shared" si="343"/>
        <v>0</v>
      </c>
      <c r="KJ38" s="635">
        <f t="shared" si="343"/>
        <v>0</v>
      </c>
      <c r="KK38" s="635">
        <f t="shared" si="343"/>
        <v>0</v>
      </c>
      <c r="KL38" s="635">
        <f t="shared" si="343"/>
        <v>0</v>
      </c>
      <c r="KM38" s="635">
        <f t="shared" si="343"/>
        <v>0</v>
      </c>
      <c r="KN38" s="635">
        <f t="shared" si="343"/>
        <v>0</v>
      </c>
      <c r="KO38" s="635">
        <f t="shared" si="343"/>
        <v>0</v>
      </c>
      <c r="KP38" s="635">
        <f t="shared" si="343"/>
        <v>0</v>
      </c>
      <c r="KQ38" s="635">
        <f t="shared" si="343"/>
        <v>0</v>
      </c>
      <c r="KR38" s="635">
        <f t="shared" ref="KR38:LA47" si="344">+IF(OR(KR$7="",$JM38=""),"",IF($JM38-KR$7&lt;=-1,1/VLOOKUP(KR$7-$JM38,$I$8:$J$87,2,FALSE),0))</f>
        <v>0</v>
      </c>
      <c r="KS38" s="635">
        <f t="shared" si="344"/>
        <v>0</v>
      </c>
      <c r="KT38" s="635" t="e">
        <f t="shared" si="344"/>
        <v>#DIV/0!</v>
      </c>
      <c r="KU38" s="635" t="e">
        <f t="shared" si="344"/>
        <v>#DIV/0!</v>
      </c>
      <c r="KV38" s="635" t="e">
        <f t="shared" si="344"/>
        <v>#DIV/0!</v>
      </c>
      <c r="KW38" s="635" t="e">
        <f t="shared" si="344"/>
        <v>#DIV/0!</v>
      </c>
      <c r="KX38" s="635" t="e">
        <f t="shared" si="344"/>
        <v>#DIV/0!</v>
      </c>
      <c r="KY38" s="635" t="e">
        <f t="shared" si="344"/>
        <v>#DIV/0!</v>
      </c>
      <c r="KZ38" s="635" t="e">
        <f t="shared" si="344"/>
        <v>#DIV/0!</v>
      </c>
      <c r="LA38" s="635" t="e">
        <f t="shared" si="344"/>
        <v>#DIV/0!</v>
      </c>
      <c r="LB38" s="635" t="e">
        <f t="shared" ref="LB38:LK47" si="345">+IF(OR(LB$7="",$JM38=""),"",IF($JM38-LB$7&lt;=-1,1/VLOOKUP(LB$7-$JM38,$I$8:$J$87,2,FALSE),0))</f>
        <v>#DIV/0!</v>
      </c>
      <c r="LC38" s="635" t="e">
        <f t="shared" si="345"/>
        <v>#DIV/0!</v>
      </c>
      <c r="LD38" s="635" t="e">
        <f t="shared" si="345"/>
        <v>#DIV/0!</v>
      </c>
      <c r="LE38" s="635" t="e">
        <f t="shared" si="345"/>
        <v>#DIV/0!</v>
      </c>
      <c r="LF38" s="635" t="e">
        <f t="shared" si="345"/>
        <v>#DIV/0!</v>
      </c>
      <c r="LG38" s="635" t="e">
        <f t="shared" si="345"/>
        <v>#DIV/0!</v>
      </c>
      <c r="LH38" s="635" t="e">
        <f t="shared" si="345"/>
        <v>#DIV/0!</v>
      </c>
      <c r="LI38" s="635" t="e">
        <f t="shared" si="345"/>
        <v>#DIV/0!</v>
      </c>
      <c r="LJ38" s="635" t="e">
        <f t="shared" si="345"/>
        <v>#DIV/0!</v>
      </c>
      <c r="LK38" s="635" t="e">
        <f t="shared" si="345"/>
        <v>#DIV/0!</v>
      </c>
      <c r="LL38" s="635" t="e">
        <f t="shared" ref="LL38:LU47" si="346">+IF(OR(LL$7="",$JM38=""),"",IF($JM38-LL$7&lt;=-1,1/VLOOKUP(LL$7-$JM38,$I$8:$J$87,2,FALSE),0))</f>
        <v>#DIV/0!</v>
      </c>
      <c r="LM38" s="635" t="e">
        <f t="shared" si="346"/>
        <v>#DIV/0!</v>
      </c>
      <c r="LN38" s="635" t="e">
        <f t="shared" si="346"/>
        <v>#DIV/0!</v>
      </c>
      <c r="LO38" s="635" t="e">
        <f t="shared" si="346"/>
        <v>#DIV/0!</v>
      </c>
      <c r="LP38" s="635" t="e">
        <f t="shared" si="346"/>
        <v>#DIV/0!</v>
      </c>
      <c r="LQ38" s="635" t="e">
        <f t="shared" si="346"/>
        <v>#DIV/0!</v>
      </c>
      <c r="LR38" s="635" t="e">
        <f t="shared" si="346"/>
        <v>#DIV/0!</v>
      </c>
      <c r="LS38" s="635" t="e">
        <f t="shared" si="346"/>
        <v>#DIV/0!</v>
      </c>
      <c r="LT38" s="635" t="e">
        <f t="shared" si="346"/>
        <v>#DIV/0!</v>
      </c>
      <c r="LU38" s="635" t="e">
        <f t="shared" si="346"/>
        <v>#DIV/0!</v>
      </c>
      <c r="LV38" s="635" t="e">
        <f t="shared" ref="LV38:ME47" si="347">+IF(OR(LV$7="",$JM38=""),"",IF($JM38-LV$7&lt;=-1,1/VLOOKUP(LV$7-$JM38,$I$8:$J$87,2,FALSE),0))</f>
        <v>#DIV/0!</v>
      </c>
      <c r="LW38" s="635" t="e">
        <f t="shared" si="347"/>
        <v>#DIV/0!</v>
      </c>
      <c r="LX38" s="635" t="e">
        <f t="shared" si="347"/>
        <v>#DIV/0!</v>
      </c>
      <c r="LY38" s="635" t="str">
        <f t="shared" si="347"/>
        <v/>
      </c>
      <c r="LZ38" s="635" t="str">
        <f t="shared" si="347"/>
        <v/>
      </c>
      <c r="MA38" s="635" t="str">
        <f t="shared" si="347"/>
        <v/>
      </c>
      <c r="MB38" s="635" t="str">
        <f t="shared" si="347"/>
        <v/>
      </c>
      <c r="MC38" s="635" t="str">
        <f t="shared" si="347"/>
        <v/>
      </c>
      <c r="MD38" s="635" t="str">
        <f t="shared" si="347"/>
        <v/>
      </c>
      <c r="ME38" s="635" t="str">
        <f t="shared" si="347"/>
        <v/>
      </c>
      <c r="MF38" s="635" t="str">
        <f t="shared" ref="MF38:MP47" si="348">+IF(OR(MF$7="",$JM38=""),"",IF($JM38-MF$7&lt;=-1,1/VLOOKUP(MF$7-$JM38,$I$8:$J$87,2,FALSE),0))</f>
        <v/>
      </c>
      <c r="MG38" s="635" t="str">
        <f t="shared" si="348"/>
        <v/>
      </c>
      <c r="MH38" s="635" t="str">
        <f t="shared" si="348"/>
        <v/>
      </c>
      <c r="MI38" s="635" t="str">
        <f t="shared" si="348"/>
        <v/>
      </c>
      <c r="MJ38" s="635" t="str">
        <f t="shared" si="348"/>
        <v/>
      </c>
      <c r="MK38" s="635" t="str">
        <f t="shared" si="348"/>
        <v/>
      </c>
      <c r="ML38" s="635" t="str">
        <f t="shared" si="348"/>
        <v/>
      </c>
      <c r="MM38" s="635" t="str">
        <f t="shared" si="348"/>
        <v/>
      </c>
      <c r="MN38" s="635" t="str">
        <f t="shared" si="348"/>
        <v/>
      </c>
      <c r="MO38" s="635" t="str">
        <f t="shared" si="348"/>
        <v/>
      </c>
      <c r="MP38" s="636" t="str">
        <f t="shared" si="348"/>
        <v/>
      </c>
      <c r="MQ38" s="626"/>
      <c r="MR38" s="565">
        <f t="shared" si="269"/>
        <v>31</v>
      </c>
      <c r="MS38" s="622" t="e">
        <f ca="1">+SUMPRODUCT(OFFSET(MU38,0,$MR38):OFFSET(MU38,MU38-1,$MR38),OFFSET($O38,0,0):OFFSET($O38,MU38-1,0))</f>
        <v>#DIV/0!</v>
      </c>
      <c r="MU38" s="568">
        <f t="shared" si="265"/>
        <v>32</v>
      </c>
      <c r="MV38" s="691" t="e">
        <f t="shared" ref="MV38:NE47" ca="1" si="349">+IF($MU38+MV$7&lt;=MAX($MV$7:$PX$7),OFFSET($GH38,0,$MU38+MV$7,1,1),"")</f>
        <v>#DIV/0!</v>
      </c>
      <c r="MW38" s="691" t="e">
        <f t="shared" ca="1" si="349"/>
        <v>#DIV/0!</v>
      </c>
      <c r="MX38" s="691" t="e">
        <f t="shared" ca="1" si="349"/>
        <v>#DIV/0!</v>
      </c>
      <c r="MY38" s="691" t="e">
        <f t="shared" ca="1" si="349"/>
        <v>#DIV/0!</v>
      </c>
      <c r="MZ38" s="691" t="e">
        <f t="shared" ca="1" si="349"/>
        <v>#DIV/0!</v>
      </c>
      <c r="NA38" s="691" t="e">
        <f t="shared" ca="1" si="349"/>
        <v>#DIV/0!</v>
      </c>
      <c r="NB38" s="691" t="e">
        <f t="shared" ca="1" si="349"/>
        <v>#DIV/0!</v>
      </c>
      <c r="NC38" s="691" t="e">
        <f t="shared" ca="1" si="349"/>
        <v>#DIV/0!</v>
      </c>
      <c r="ND38" s="691" t="e">
        <f t="shared" ca="1" si="349"/>
        <v>#DIV/0!</v>
      </c>
      <c r="NE38" s="691" t="e">
        <f t="shared" ca="1" si="349"/>
        <v>#DIV/0!</v>
      </c>
      <c r="NF38" s="691" t="e">
        <f t="shared" ref="NF38:NO47" ca="1" si="350">+IF($MU38+NF$7&lt;=MAX($MV$7:$PX$7),OFFSET($GH38,0,$MU38+NF$7,1,1),"")</f>
        <v>#DIV/0!</v>
      </c>
      <c r="NG38" s="691" t="e">
        <f t="shared" ca="1" si="350"/>
        <v>#DIV/0!</v>
      </c>
      <c r="NH38" s="691" t="e">
        <f t="shared" ca="1" si="350"/>
        <v>#DIV/0!</v>
      </c>
      <c r="NI38" s="691" t="e">
        <f t="shared" ca="1" si="350"/>
        <v>#DIV/0!</v>
      </c>
      <c r="NJ38" s="691" t="e">
        <f t="shared" ca="1" si="350"/>
        <v>#DIV/0!</v>
      </c>
      <c r="NK38" s="691" t="e">
        <f t="shared" ca="1" si="350"/>
        <v>#DIV/0!</v>
      </c>
      <c r="NL38" s="691" t="e">
        <f t="shared" ca="1" si="350"/>
        <v>#DIV/0!</v>
      </c>
      <c r="NM38" s="691" t="e">
        <f t="shared" ca="1" si="350"/>
        <v>#DIV/0!</v>
      </c>
      <c r="NN38" s="691" t="e">
        <f t="shared" ca="1" si="350"/>
        <v>#DIV/0!</v>
      </c>
      <c r="NO38" s="691" t="e">
        <f t="shared" ca="1" si="350"/>
        <v>#DIV/0!</v>
      </c>
      <c r="NP38" s="691" t="e">
        <f t="shared" ref="NP38:NY47" ca="1" si="351">+IF($MU38+NP$7&lt;=MAX($MV$7:$PX$7),OFFSET($GH38,0,$MU38+NP$7,1,1),"")</f>
        <v>#DIV/0!</v>
      </c>
      <c r="NQ38" s="691" t="e">
        <f t="shared" ca="1" si="351"/>
        <v>#DIV/0!</v>
      </c>
      <c r="NR38" s="691" t="e">
        <f t="shared" ca="1" si="351"/>
        <v>#DIV/0!</v>
      </c>
      <c r="NS38" s="691" t="e">
        <f t="shared" ca="1" si="351"/>
        <v>#DIV/0!</v>
      </c>
      <c r="NT38" s="691" t="e">
        <f t="shared" ca="1" si="351"/>
        <v>#DIV/0!</v>
      </c>
      <c r="NU38" s="691" t="e">
        <f t="shared" ca="1" si="351"/>
        <v>#DIV/0!</v>
      </c>
      <c r="NV38" s="691" t="e">
        <f t="shared" ca="1" si="351"/>
        <v>#DIV/0!</v>
      </c>
      <c r="NW38" s="691" t="e">
        <f t="shared" ca="1" si="351"/>
        <v>#DIV/0!</v>
      </c>
      <c r="NX38" s="691" t="e">
        <f t="shared" ca="1" si="351"/>
        <v>#DIV/0!</v>
      </c>
      <c r="NY38" s="691" t="e">
        <f t="shared" ca="1" si="351"/>
        <v>#DIV/0!</v>
      </c>
      <c r="NZ38" s="691" t="e">
        <f t="shared" ref="NZ38:OI47" ca="1" si="352">+IF($MU38+NZ$7&lt;=MAX($MV$7:$PX$7),OFFSET($GH38,0,$MU38+NZ$7,1,1),"")</f>
        <v>#DIV/0!</v>
      </c>
      <c r="OA38" s="691" t="str">
        <f t="shared" ca="1" si="352"/>
        <v/>
      </c>
      <c r="OB38" s="691" t="str">
        <f t="shared" ca="1" si="352"/>
        <v/>
      </c>
      <c r="OC38" s="691" t="str">
        <f t="shared" ca="1" si="352"/>
        <v/>
      </c>
      <c r="OD38" s="691" t="str">
        <f t="shared" ca="1" si="352"/>
        <v/>
      </c>
      <c r="OE38" s="691" t="str">
        <f t="shared" ca="1" si="352"/>
        <v/>
      </c>
      <c r="OF38" s="691" t="str">
        <f t="shared" ca="1" si="352"/>
        <v/>
      </c>
      <c r="OG38" s="691" t="str">
        <f t="shared" ca="1" si="352"/>
        <v/>
      </c>
      <c r="OH38" s="691" t="str">
        <f t="shared" ca="1" si="352"/>
        <v/>
      </c>
      <c r="OI38" s="691" t="str">
        <f t="shared" ca="1" si="352"/>
        <v/>
      </c>
      <c r="OJ38" s="691" t="str">
        <f t="shared" ref="OJ38:OS47" ca="1" si="353">+IF($MU38+OJ$7&lt;=MAX($MV$7:$PX$7),OFFSET($GH38,0,$MU38+OJ$7,1,1),"")</f>
        <v/>
      </c>
      <c r="OK38" s="691" t="str">
        <f t="shared" ca="1" si="353"/>
        <v/>
      </c>
      <c r="OL38" s="691" t="str">
        <f t="shared" ca="1" si="353"/>
        <v/>
      </c>
      <c r="OM38" s="691" t="str">
        <f t="shared" ca="1" si="353"/>
        <v/>
      </c>
      <c r="ON38" s="691" t="str">
        <f t="shared" ca="1" si="353"/>
        <v/>
      </c>
      <c r="OO38" s="691" t="str">
        <f t="shared" ca="1" si="353"/>
        <v/>
      </c>
      <c r="OP38" s="691" t="str">
        <f t="shared" ca="1" si="353"/>
        <v/>
      </c>
      <c r="OQ38" s="691" t="str">
        <f t="shared" ca="1" si="353"/>
        <v/>
      </c>
      <c r="OR38" s="691" t="str">
        <f t="shared" ca="1" si="353"/>
        <v/>
      </c>
      <c r="OS38" s="691" t="str">
        <f t="shared" ca="1" si="353"/>
        <v/>
      </c>
      <c r="OT38" s="691" t="str">
        <f t="shared" ref="OT38:PC47" ca="1" si="354">+IF($MU38+OT$7&lt;=MAX($MV$7:$PX$7),OFFSET($GH38,0,$MU38+OT$7,1,1),"")</f>
        <v/>
      </c>
      <c r="OU38" s="691" t="str">
        <f t="shared" ca="1" si="354"/>
        <v/>
      </c>
      <c r="OV38" s="691" t="str">
        <f t="shared" ca="1" si="354"/>
        <v/>
      </c>
      <c r="OW38" s="691" t="str">
        <f t="shared" ca="1" si="354"/>
        <v/>
      </c>
      <c r="OX38" s="691" t="str">
        <f t="shared" ca="1" si="354"/>
        <v/>
      </c>
      <c r="OY38" s="691" t="str">
        <f t="shared" ca="1" si="354"/>
        <v/>
      </c>
      <c r="OZ38" s="691" t="str">
        <f t="shared" ca="1" si="354"/>
        <v/>
      </c>
      <c r="PA38" s="691" t="str">
        <f t="shared" ca="1" si="354"/>
        <v/>
      </c>
      <c r="PB38" s="691" t="str">
        <f t="shared" ca="1" si="354"/>
        <v/>
      </c>
      <c r="PC38" s="691" t="str">
        <f t="shared" ca="1" si="354"/>
        <v/>
      </c>
      <c r="PD38" s="691" t="str">
        <f t="shared" ref="PD38:PM47" ca="1" si="355">+IF($MU38+PD$7&lt;=MAX($MV$7:$PX$7),OFFSET($GH38,0,$MU38+PD$7,1,1),"")</f>
        <v/>
      </c>
      <c r="PE38" s="691" t="str">
        <f t="shared" ca="1" si="355"/>
        <v/>
      </c>
      <c r="PF38" s="691" t="str">
        <f t="shared" ca="1" si="355"/>
        <v/>
      </c>
      <c r="PG38" s="691" t="e">
        <f t="shared" ca="1" si="355"/>
        <v>#VALUE!</v>
      </c>
      <c r="PH38" s="691" t="e">
        <f t="shared" ca="1" si="355"/>
        <v>#VALUE!</v>
      </c>
      <c r="PI38" s="691" t="e">
        <f t="shared" ca="1" si="355"/>
        <v>#VALUE!</v>
      </c>
      <c r="PJ38" s="691" t="e">
        <f t="shared" ca="1" si="355"/>
        <v>#VALUE!</v>
      </c>
      <c r="PK38" s="691" t="e">
        <f t="shared" ca="1" si="355"/>
        <v>#VALUE!</v>
      </c>
      <c r="PL38" s="691" t="e">
        <f t="shared" ca="1" si="355"/>
        <v>#VALUE!</v>
      </c>
      <c r="PM38" s="691" t="e">
        <f t="shared" ca="1" si="355"/>
        <v>#VALUE!</v>
      </c>
      <c r="PN38" s="691" t="e">
        <f t="shared" ref="PN38:PX47" ca="1" si="356">+IF($MU38+PN$7&lt;=MAX($MV$7:$PX$7),OFFSET($GH38,0,$MU38+PN$7,1,1),"")</f>
        <v>#VALUE!</v>
      </c>
      <c r="PO38" s="691" t="e">
        <f t="shared" ca="1" si="356"/>
        <v>#VALUE!</v>
      </c>
      <c r="PP38" s="691" t="e">
        <f t="shared" ca="1" si="356"/>
        <v>#VALUE!</v>
      </c>
      <c r="PQ38" s="691" t="e">
        <f t="shared" ca="1" si="356"/>
        <v>#VALUE!</v>
      </c>
      <c r="PR38" s="691" t="e">
        <f t="shared" ca="1" si="356"/>
        <v>#VALUE!</v>
      </c>
      <c r="PS38" s="691" t="e">
        <f t="shared" ca="1" si="356"/>
        <v>#VALUE!</v>
      </c>
      <c r="PT38" s="691" t="e">
        <f t="shared" ca="1" si="356"/>
        <v>#VALUE!</v>
      </c>
      <c r="PU38" s="691" t="e">
        <f t="shared" ca="1" si="356"/>
        <v>#VALUE!</v>
      </c>
      <c r="PV38" s="691" t="e">
        <f t="shared" ca="1" si="356"/>
        <v>#VALUE!</v>
      </c>
      <c r="PW38" s="691" t="e">
        <f t="shared" ca="1" si="356"/>
        <v>#VALUE!</v>
      </c>
      <c r="PX38" s="691" t="e">
        <f t="shared" ca="1" si="356"/>
        <v>#VALUE!</v>
      </c>
      <c r="PY38" s="690"/>
      <c r="PZ38" s="690"/>
      <c r="QA38" s="690"/>
      <c r="QB38" s="690"/>
      <c r="QC38" s="690"/>
      <c r="QD38" s="690"/>
      <c r="QE38" s="690"/>
      <c r="QF38" s="690"/>
      <c r="QG38" s="575"/>
      <c r="QH38" s="575"/>
      <c r="QI38" s="575"/>
      <c r="QJ38" s="575"/>
      <c r="QK38" s="575"/>
      <c r="QL38" s="575"/>
      <c r="QM38" s="575"/>
      <c r="QN38" s="575"/>
      <c r="QO38" s="575"/>
      <c r="QP38" s="575"/>
      <c r="QQ38" s="575"/>
    </row>
    <row r="39" spans="1:459">
      <c r="A39" s="632">
        <f t="shared" si="266"/>
        <v>32</v>
      </c>
      <c r="B39" s="633">
        <f>+'User Entries'!G109</f>
        <v>0</v>
      </c>
      <c r="C39" s="633">
        <f t="shared" si="267"/>
        <v>0</v>
      </c>
      <c r="D39" s="759" t="e">
        <f>SUM($E$8:E39)</f>
        <v>#DIV/0!</v>
      </c>
      <c r="E39" s="759" t="e">
        <f t="shared" si="145"/>
        <v>#DIV/0!</v>
      </c>
      <c r="F39" s="627"/>
      <c r="G39" s="765"/>
      <c r="H39" s="622">
        <f t="shared" si="270"/>
        <v>31</v>
      </c>
      <c r="I39" s="632">
        <f t="shared" si="255"/>
        <v>32</v>
      </c>
      <c r="J39" s="640">
        <f>+'User Entries'!$F109</f>
        <v>0</v>
      </c>
      <c r="K39" s="640">
        <f>+'User Entries'!$J109</f>
        <v>0</v>
      </c>
      <c r="L39" s="676" t="e">
        <f t="shared" si="256"/>
        <v>#DIV/0!</v>
      </c>
      <c r="M39" s="656" t="str">
        <f>IFERROR(Summary_AttrorTotal!A49,"")</f>
        <v>2006 Q4</v>
      </c>
      <c r="N39" s="634">
        <f>+IFERROR((Summary_AttrorTotal!H49)*1000,0)</f>
        <v>1783798</v>
      </c>
      <c r="O39" s="634">
        <f>+IFERROR((Summary_AttrorTotal!S49-Summary_AttrorTotal!H49)*1000,0)</f>
        <v>0</v>
      </c>
      <c r="P39" s="634" t="e">
        <f t="shared" ca="1" si="146"/>
        <v>#DIV/0!</v>
      </c>
      <c r="Q39" s="634">
        <f>IFERROR(Summary_AttrorTotal!J49*1000,0)</f>
        <v>1783798</v>
      </c>
      <c r="R39" s="634" t="e">
        <f t="shared" ca="1" si="257"/>
        <v>#DIV/0!</v>
      </c>
      <c r="S39" s="634">
        <f>+IFERROR((Summary_AttrorTotal!S49-Summary_AttrorTotal!J49)*1000,0)</f>
        <v>0</v>
      </c>
      <c r="T39" s="634" t="e">
        <f t="shared" ca="1" si="258"/>
        <v>#DIV/0!</v>
      </c>
      <c r="U39" s="639"/>
      <c r="V39" s="634" t="e">
        <f t="shared" ca="1" si="259"/>
        <v>#DIV/0!</v>
      </c>
      <c r="W39" s="575" t="e">
        <f t="shared" ca="1" si="260"/>
        <v>#DIV/0!</v>
      </c>
      <c r="X39" s="649">
        <f t="shared" si="268"/>
        <v>31</v>
      </c>
      <c r="Y39" s="628">
        <f t="shared" si="147"/>
        <v>0</v>
      </c>
      <c r="Z39" s="628">
        <f t="shared" si="147"/>
        <v>0</v>
      </c>
      <c r="AA39" s="628">
        <f t="shared" si="332"/>
        <v>0</v>
      </c>
      <c r="AB39" s="628">
        <f t="shared" si="332"/>
        <v>0</v>
      </c>
      <c r="AC39" s="628">
        <f t="shared" si="332"/>
        <v>0</v>
      </c>
      <c r="AD39" s="628">
        <f t="shared" si="332"/>
        <v>0</v>
      </c>
      <c r="AE39" s="628">
        <f t="shared" si="332"/>
        <v>0</v>
      </c>
      <c r="AF39" s="628">
        <f t="shared" si="332"/>
        <v>0</v>
      </c>
      <c r="AG39" s="628">
        <f t="shared" si="332"/>
        <v>0</v>
      </c>
      <c r="AH39" s="628">
        <f t="shared" si="332"/>
        <v>0</v>
      </c>
      <c r="AI39" s="628">
        <f t="shared" si="332"/>
        <v>0</v>
      </c>
      <c r="AJ39" s="628">
        <f t="shared" si="332"/>
        <v>0</v>
      </c>
      <c r="AK39" s="628">
        <f t="shared" si="332"/>
        <v>0</v>
      </c>
      <c r="AL39" s="628">
        <f t="shared" si="332"/>
        <v>0</v>
      </c>
      <c r="AM39" s="628">
        <f t="shared" si="332"/>
        <v>0</v>
      </c>
      <c r="AN39" s="628">
        <f t="shared" si="332"/>
        <v>0</v>
      </c>
      <c r="AO39" s="628">
        <f t="shared" si="332"/>
        <v>0</v>
      </c>
      <c r="AP39" s="628">
        <f t="shared" si="332"/>
        <v>0</v>
      </c>
      <c r="AQ39" s="628">
        <f t="shared" si="332"/>
        <v>0</v>
      </c>
      <c r="AR39" s="628">
        <f t="shared" si="332"/>
        <v>0</v>
      </c>
      <c r="AS39" s="628">
        <f t="shared" si="332"/>
        <v>0</v>
      </c>
      <c r="AT39" s="628">
        <f t="shared" si="332"/>
        <v>0</v>
      </c>
      <c r="AU39" s="628">
        <f t="shared" si="332"/>
        <v>0</v>
      </c>
      <c r="AV39" s="628">
        <f t="shared" si="332"/>
        <v>0</v>
      </c>
      <c r="AW39" s="628">
        <f t="shared" si="332"/>
        <v>0</v>
      </c>
      <c r="AX39" s="628">
        <f t="shared" si="332"/>
        <v>0</v>
      </c>
      <c r="AY39" s="628">
        <f t="shared" si="332"/>
        <v>0</v>
      </c>
      <c r="AZ39" s="628">
        <f t="shared" si="332"/>
        <v>0</v>
      </c>
      <c r="BA39" s="628">
        <f t="shared" si="332"/>
        <v>0</v>
      </c>
      <c r="BB39" s="628">
        <f t="shared" si="332"/>
        <v>0</v>
      </c>
      <c r="BC39" s="628">
        <f t="shared" si="332"/>
        <v>0</v>
      </c>
      <c r="BD39" s="628">
        <f t="shared" si="332"/>
        <v>0</v>
      </c>
      <c r="BE39" s="628">
        <f t="shared" si="332"/>
        <v>0</v>
      </c>
      <c r="BF39" s="628">
        <f t="shared" si="332"/>
        <v>0</v>
      </c>
      <c r="BG39" s="628">
        <f t="shared" si="332"/>
        <v>0</v>
      </c>
      <c r="BH39" s="628">
        <f t="shared" si="332"/>
        <v>0</v>
      </c>
      <c r="BI39" s="628">
        <f t="shared" si="332"/>
        <v>0</v>
      </c>
      <c r="BJ39" s="628">
        <f t="shared" si="332"/>
        <v>0</v>
      </c>
      <c r="BK39" s="628">
        <f t="shared" si="332"/>
        <v>0</v>
      </c>
      <c r="BL39" s="628">
        <f t="shared" si="332"/>
        <v>0</v>
      </c>
      <c r="BM39" s="628">
        <f t="shared" si="332"/>
        <v>0</v>
      </c>
      <c r="BN39" s="628">
        <f t="shared" si="332"/>
        <v>0</v>
      </c>
      <c r="BO39" s="628">
        <f t="shared" si="332"/>
        <v>0</v>
      </c>
      <c r="BP39" s="628">
        <f t="shared" si="332"/>
        <v>0</v>
      </c>
      <c r="BQ39" s="628">
        <f t="shared" si="332"/>
        <v>0</v>
      </c>
      <c r="BR39" s="628">
        <f t="shared" si="332"/>
        <v>0</v>
      </c>
      <c r="BS39" s="628">
        <f t="shared" si="332"/>
        <v>0</v>
      </c>
      <c r="BT39" s="628">
        <f t="shared" si="332"/>
        <v>0</v>
      </c>
      <c r="BU39" s="628">
        <f t="shared" si="332"/>
        <v>0</v>
      </c>
      <c r="BV39" s="628">
        <f t="shared" si="332"/>
        <v>0</v>
      </c>
      <c r="BW39" s="628">
        <f t="shared" si="332"/>
        <v>0</v>
      </c>
      <c r="BX39" s="628">
        <f t="shared" si="332"/>
        <v>0</v>
      </c>
      <c r="BY39" s="628">
        <f t="shared" si="332"/>
        <v>0</v>
      </c>
      <c r="BZ39" s="628">
        <f t="shared" si="332"/>
        <v>0</v>
      </c>
      <c r="CA39" s="628">
        <f t="shared" si="332"/>
        <v>0</v>
      </c>
      <c r="CB39" s="628">
        <f t="shared" si="332"/>
        <v>0</v>
      </c>
      <c r="CC39" s="628">
        <f t="shared" si="332"/>
        <v>0</v>
      </c>
      <c r="CD39" s="628">
        <f t="shared" si="332"/>
        <v>0</v>
      </c>
      <c r="CE39" s="628">
        <f t="shared" si="332"/>
        <v>0</v>
      </c>
      <c r="CF39" s="628">
        <f t="shared" si="332"/>
        <v>0</v>
      </c>
      <c r="CG39" s="628">
        <f t="shared" si="332"/>
        <v>0</v>
      </c>
      <c r="CH39" s="628">
        <f t="shared" si="332"/>
        <v>0</v>
      </c>
      <c r="CI39" s="628">
        <f t="shared" si="332"/>
        <v>0</v>
      </c>
      <c r="CJ39" s="628" t="str">
        <f t="shared" si="332"/>
        <v/>
      </c>
      <c r="CK39" s="628" t="str">
        <f t="shared" si="332"/>
        <v/>
      </c>
      <c r="CL39" s="628" t="str">
        <f t="shared" si="332"/>
        <v/>
      </c>
      <c r="CM39" s="628" t="str">
        <f t="shared" si="331"/>
        <v/>
      </c>
      <c r="CN39" s="628" t="str">
        <f t="shared" si="331"/>
        <v/>
      </c>
      <c r="CO39" s="628" t="str">
        <f t="shared" si="331"/>
        <v/>
      </c>
      <c r="CP39" s="628" t="str">
        <f t="shared" si="331"/>
        <v/>
      </c>
      <c r="CQ39" s="628" t="str">
        <f t="shared" si="331"/>
        <v/>
      </c>
      <c r="CR39" s="628" t="str">
        <f t="shared" si="331"/>
        <v/>
      </c>
      <c r="CS39" s="628" t="str">
        <f t="shared" si="331"/>
        <v/>
      </c>
      <c r="CT39" s="628" t="str">
        <f t="shared" si="331"/>
        <v/>
      </c>
      <c r="CU39" s="628" t="str">
        <f t="shared" si="331"/>
        <v/>
      </c>
      <c r="CV39" s="628" t="str">
        <f t="shared" si="331"/>
        <v/>
      </c>
      <c r="CW39" s="628" t="str">
        <f t="shared" si="331"/>
        <v/>
      </c>
      <c r="CX39" s="628" t="str">
        <f t="shared" si="331"/>
        <v/>
      </c>
      <c r="CY39" s="628" t="str">
        <f t="shared" si="331"/>
        <v/>
      </c>
      <c r="CZ39" s="628" t="str">
        <f t="shared" si="331"/>
        <v/>
      </c>
      <c r="DA39" s="629" t="str">
        <f t="shared" si="331"/>
        <v/>
      </c>
      <c r="DB39" s="642"/>
      <c r="DC39" s="649">
        <f t="shared" si="262"/>
        <v>31</v>
      </c>
      <c r="DD39" s="668">
        <f t="shared" si="333"/>
        <v>0</v>
      </c>
      <c r="DE39" s="668">
        <f t="shared" si="333"/>
        <v>0</v>
      </c>
      <c r="DF39" s="668">
        <f t="shared" si="333"/>
        <v>0</v>
      </c>
      <c r="DG39" s="668">
        <f t="shared" si="333"/>
        <v>0</v>
      </c>
      <c r="DH39" s="668">
        <f t="shared" si="333"/>
        <v>0</v>
      </c>
      <c r="DI39" s="668">
        <f t="shared" si="333"/>
        <v>0</v>
      </c>
      <c r="DJ39" s="668">
        <f t="shared" si="333"/>
        <v>0</v>
      </c>
      <c r="DK39" s="668">
        <f t="shared" si="333"/>
        <v>0</v>
      </c>
      <c r="DL39" s="668">
        <f t="shared" si="333"/>
        <v>0</v>
      </c>
      <c r="DM39" s="668">
        <f t="shared" si="333"/>
        <v>0</v>
      </c>
      <c r="DN39" s="668">
        <f t="shared" si="334"/>
        <v>0</v>
      </c>
      <c r="DO39" s="668">
        <f t="shared" si="334"/>
        <v>0</v>
      </c>
      <c r="DP39" s="668">
        <f t="shared" si="334"/>
        <v>0</v>
      </c>
      <c r="DQ39" s="668">
        <f t="shared" si="334"/>
        <v>0</v>
      </c>
      <c r="DR39" s="668">
        <f t="shared" si="334"/>
        <v>0</v>
      </c>
      <c r="DS39" s="668">
        <f t="shared" si="334"/>
        <v>0</v>
      </c>
      <c r="DT39" s="668">
        <f t="shared" si="334"/>
        <v>0</v>
      </c>
      <c r="DU39" s="668">
        <f t="shared" si="334"/>
        <v>0</v>
      </c>
      <c r="DV39" s="668">
        <f t="shared" si="334"/>
        <v>0</v>
      </c>
      <c r="DW39" s="668">
        <f t="shared" si="334"/>
        <v>0</v>
      </c>
      <c r="DX39" s="668">
        <f t="shared" si="335"/>
        <v>0</v>
      </c>
      <c r="DY39" s="668">
        <f t="shared" si="335"/>
        <v>0</v>
      </c>
      <c r="DZ39" s="668">
        <f t="shared" si="335"/>
        <v>0</v>
      </c>
      <c r="EA39" s="668">
        <f t="shared" si="335"/>
        <v>0</v>
      </c>
      <c r="EB39" s="668">
        <f t="shared" si="335"/>
        <v>0</v>
      </c>
      <c r="EC39" s="668">
        <f t="shared" si="335"/>
        <v>0</v>
      </c>
      <c r="ED39" s="668">
        <f t="shared" si="335"/>
        <v>0</v>
      </c>
      <c r="EE39" s="668">
        <f t="shared" si="335"/>
        <v>0</v>
      </c>
      <c r="EF39" s="668">
        <f t="shared" si="335"/>
        <v>0</v>
      </c>
      <c r="EG39" s="668">
        <f t="shared" si="335"/>
        <v>0</v>
      </c>
      <c r="EH39" s="668">
        <f t="shared" si="336"/>
        <v>0</v>
      </c>
      <c r="EI39" s="668">
        <f t="shared" si="336"/>
        <v>0</v>
      </c>
      <c r="EJ39" s="668">
        <f t="shared" si="336"/>
        <v>0</v>
      </c>
      <c r="EK39" s="668">
        <f t="shared" si="336"/>
        <v>0</v>
      </c>
      <c r="EL39" s="668">
        <f t="shared" si="336"/>
        <v>0</v>
      </c>
      <c r="EM39" s="668">
        <f t="shared" si="336"/>
        <v>0</v>
      </c>
      <c r="EN39" s="668">
        <f t="shared" si="336"/>
        <v>0</v>
      </c>
      <c r="EO39" s="668">
        <f t="shared" si="336"/>
        <v>0</v>
      </c>
      <c r="EP39" s="668">
        <f t="shared" si="336"/>
        <v>0</v>
      </c>
      <c r="EQ39" s="668">
        <f t="shared" si="336"/>
        <v>0</v>
      </c>
      <c r="ER39" s="668">
        <f t="shared" si="337"/>
        <v>0</v>
      </c>
      <c r="ES39" s="668">
        <f t="shared" si="337"/>
        <v>0</v>
      </c>
      <c r="ET39" s="668">
        <f t="shared" si="337"/>
        <v>0</v>
      </c>
      <c r="EU39" s="668">
        <f t="shared" si="337"/>
        <v>0</v>
      </c>
      <c r="EV39" s="668">
        <f t="shared" si="337"/>
        <v>0</v>
      </c>
      <c r="EW39" s="668">
        <f t="shared" si="337"/>
        <v>0</v>
      </c>
      <c r="EX39" s="668">
        <f t="shared" si="337"/>
        <v>0</v>
      </c>
      <c r="EY39" s="668">
        <f t="shared" si="337"/>
        <v>0</v>
      </c>
      <c r="EZ39" s="668">
        <f t="shared" si="337"/>
        <v>0</v>
      </c>
      <c r="FA39" s="668">
        <f t="shared" si="337"/>
        <v>0</v>
      </c>
      <c r="FB39" s="668">
        <f t="shared" si="338"/>
        <v>0</v>
      </c>
      <c r="FC39" s="668">
        <f t="shared" si="338"/>
        <v>0</v>
      </c>
      <c r="FD39" s="668">
        <f t="shared" si="338"/>
        <v>0</v>
      </c>
      <c r="FE39" s="668">
        <f t="shared" si="338"/>
        <v>0</v>
      </c>
      <c r="FF39" s="668">
        <f t="shared" si="338"/>
        <v>0</v>
      </c>
      <c r="FG39" s="668">
        <f t="shared" si="338"/>
        <v>0</v>
      </c>
      <c r="FH39" s="668">
        <f t="shared" si="338"/>
        <v>0</v>
      </c>
      <c r="FI39" s="668">
        <f t="shared" si="338"/>
        <v>0</v>
      </c>
      <c r="FJ39" s="668">
        <f t="shared" si="338"/>
        <v>0</v>
      </c>
      <c r="FK39" s="668">
        <f t="shared" si="338"/>
        <v>0</v>
      </c>
      <c r="FL39" s="668">
        <f t="shared" si="339"/>
        <v>0</v>
      </c>
      <c r="FM39" s="668">
        <f t="shared" si="339"/>
        <v>0</v>
      </c>
      <c r="FN39" s="668">
        <f t="shared" si="339"/>
        <v>0</v>
      </c>
      <c r="FO39" s="668" t="str">
        <f t="shared" si="339"/>
        <v/>
      </c>
      <c r="FP39" s="668" t="str">
        <f t="shared" si="339"/>
        <v/>
      </c>
      <c r="FQ39" s="668" t="str">
        <f t="shared" si="339"/>
        <v/>
      </c>
      <c r="FR39" s="668" t="str">
        <f t="shared" si="339"/>
        <v/>
      </c>
      <c r="FS39" s="668" t="str">
        <f t="shared" si="339"/>
        <v/>
      </c>
      <c r="FT39" s="668" t="str">
        <f t="shared" si="339"/>
        <v/>
      </c>
      <c r="FU39" s="668" t="str">
        <f t="shared" si="339"/>
        <v/>
      </c>
      <c r="FV39" s="668" t="str">
        <f t="shared" si="340"/>
        <v/>
      </c>
      <c r="FW39" s="668" t="str">
        <f t="shared" si="340"/>
        <v/>
      </c>
      <c r="FX39" s="668" t="str">
        <f t="shared" si="340"/>
        <v/>
      </c>
      <c r="FY39" s="668" t="str">
        <f t="shared" si="340"/>
        <v/>
      </c>
      <c r="FZ39" s="668" t="str">
        <f t="shared" si="340"/>
        <v/>
      </c>
      <c r="GA39" s="668" t="str">
        <f t="shared" si="340"/>
        <v/>
      </c>
      <c r="GB39" s="668" t="str">
        <f t="shared" si="340"/>
        <v/>
      </c>
      <c r="GC39" s="668" t="str">
        <f t="shared" si="340"/>
        <v/>
      </c>
      <c r="GD39" s="668" t="str">
        <f t="shared" si="340"/>
        <v/>
      </c>
      <c r="GE39" s="668" t="str">
        <f t="shared" si="340"/>
        <v/>
      </c>
      <c r="GF39" s="669" t="str">
        <f t="shared" si="340"/>
        <v/>
      </c>
      <c r="GG39" s="626"/>
      <c r="GH39" s="649">
        <f t="shared" si="263"/>
        <v>31</v>
      </c>
      <c r="GI39" s="682">
        <f t="shared" ca="1" si="158"/>
        <v>0</v>
      </c>
      <c r="GJ39" s="682">
        <f t="shared" ca="1" si="159"/>
        <v>0</v>
      </c>
      <c r="GK39" s="682">
        <f t="shared" ca="1" si="160"/>
        <v>0</v>
      </c>
      <c r="GL39" s="682">
        <f t="shared" ca="1" si="161"/>
        <v>0</v>
      </c>
      <c r="GM39" s="682">
        <f t="shared" ca="1" si="162"/>
        <v>0</v>
      </c>
      <c r="GN39" s="682">
        <f t="shared" ca="1" si="163"/>
        <v>0</v>
      </c>
      <c r="GO39" s="682">
        <f t="shared" ca="1" si="164"/>
        <v>0</v>
      </c>
      <c r="GP39" s="682">
        <f t="shared" ca="1" si="165"/>
        <v>0</v>
      </c>
      <c r="GQ39" s="682">
        <f t="shared" ca="1" si="166"/>
        <v>0</v>
      </c>
      <c r="GR39" s="682">
        <f t="shared" ca="1" si="167"/>
        <v>0</v>
      </c>
      <c r="GS39" s="682">
        <f t="shared" ca="1" si="168"/>
        <v>0</v>
      </c>
      <c r="GT39" s="682">
        <f t="shared" ca="1" si="169"/>
        <v>0</v>
      </c>
      <c r="GU39" s="682">
        <f t="shared" ca="1" si="170"/>
        <v>0</v>
      </c>
      <c r="GV39" s="682">
        <f t="shared" ca="1" si="171"/>
        <v>0</v>
      </c>
      <c r="GW39" s="682">
        <f t="shared" ca="1" si="172"/>
        <v>0</v>
      </c>
      <c r="GX39" s="682">
        <f t="shared" ca="1" si="173"/>
        <v>0</v>
      </c>
      <c r="GY39" s="682">
        <f t="shared" ca="1" si="174"/>
        <v>0</v>
      </c>
      <c r="GZ39" s="682">
        <f t="shared" ca="1" si="175"/>
        <v>0</v>
      </c>
      <c r="HA39" s="682">
        <f t="shared" ca="1" si="176"/>
        <v>0</v>
      </c>
      <c r="HB39" s="682">
        <f t="shared" ca="1" si="177"/>
        <v>0</v>
      </c>
      <c r="HC39" s="682">
        <f t="shared" ca="1" si="178"/>
        <v>0</v>
      </c>
      <c r="HD39" s="682">
        <f t="shared" ca="1" si="179"/>
        <v>0</v>
      </c>
      <c r="HE39" s="682">
        <f t="shared" ca="1" si="180"/>
        <v>0</v>
      </c>
      <c r="HF39" s="682">
        <f t="shared" ca="1" si="181"/>
        <v>0</v>
      </c>
      <c r="HG39" s="682">
        <f t="shared" ca="1" si="182"/>
        <v>0</v>
      </c>
      <c r="HH39" s="682">
        <f t="shared" ca="1" si="183"/>
        <v>0</v>
      </c>
      <c r="HI39" s="682">
        <f t="shared" ca="1" si="184"/>
        <v>0</v>
      </c>
      <c r="HJ39" s="682">
        <f t="shared" ca="1" si="185"/>
        <v>0</v>
      </c>
      <c r="HK39" s="682">
        <f t="shared" ca="1" si="186"/>
        <v>0</v>
      </c>
      <c r="HL39" s="682">
        <f t="shared" ca="1" si="187"/>
        <v>0</v>
      </c>
      <c r="HM39" s="682">
        <f t="shared" ca="1" si="188"/>
        <v>0</v>
      </c>
      <c r="HN39" s="682" t="e">
        <f t="shared" ca="1" si="189"/>
        <v>#DIV/0!</v>
      </c>
      <c r="HO39" s="682" t="e">
        <f t="shared" ca="1" si="190"/>
        <v>#DIV/0!</v>
      </c>
      <c r="HP39" s="682" t="e">
        <f t="shared" ca="1" si="191"/>
        <v>#DIV/0!</v>
      </c>
      <c r="HQ39" s="682" t="e">
        <f t="shared" ca="1" si="192"/>
        <v>#DIV/0!</v>
      </c>
      <c r="HR39" s="682" t="e">
        <f t="shared" ca="1" si="193"/>
        <v>#DIV/0!</v>
      </c>
      <c r="HS39" s="682" t="e">
        <f t="shared" ca="1" si="194"/>
        <v>#DIV/0!</v>
      </c>
      <c r="HT39" s="682" t="e">
        <f t="shared" ca="1" si="195"/>
        <v>#DIV/0!</v>
      </c>
      <c r="HU39" s="682" t="e">
        <f t="shared" ca="1" si="196"/>
        <v>#DIV/0!</v>
      </c>
      <c r="HV39" s="682" t="e">
        <f t="shared" ca="1" si="197"/>
        <v>#DIV/0!</v>
      </c>
      <c r="HW39" s="682" t="e">
        <f t="shared" ca="1" si="198"/>
        <v>#DIV/0!</v>
      </c>
      <c r="HX39" s="682" t="e">
        <f t="shared" ca="1" si="199"/>
        <v>#DIV/0!</v>
      </c>
      <c r="HY39" s="682" t="e">
        <f t="shared" ca="1" si="200"/>
        <v>#DIV/0!</v>
      </c>
      <c r="HZ39" s="682" t="e">
        <f t="shared" ca="1" si="201"/>
        <v>#DIV/0!</v>
      </c>
      <c r="IA39" s="682" t="e">
        <f t="shared" ca="1" si="202"/>
        <v>#DIV/0!</v>
      </c>
      <c r="IB39" s="682" t="e">
        <f t="shared" ca="1" si="203"/>
        <v>#DIV/0!</v>
      </c>
      <c r="IC39" s="682" t="e">
        <f t="shared" ca="1" si="204"/>
        <v>#DIV/0!</v>
      </c>
      <c r="ID39" s="682" t="e">
        <f t="shared" ca="1" si="205"/>
        <v>#DIV/0!</v>
      </c>
      <c r="IE39" s="682" t="e">
        <f t="shared" ca="1" si="206"/>
        <v>#DIV/0!</v>
      </c>
      <c r="IF39" s="682" t="e">
        <f t="shared" ca="1" si="207"/>
        <v>#DIV/0!</v>
      </c>
      <c r="IG39" s="682" t="e">
        <f t="shared" ca="1" si="208"/>
        <v>#DIV/0!</v>
      </c>
      <c r="IH39" s="682" t="e">
        <f t="shared" ca="1" si="209"/>
        <v>#DIV/0!</v>
      </c>
      <c r="II39" s="682" t="e">
        <f t="shared" ca="1" si="210"/>
        <v>#DIV/0!</v>
      </c>
      <c r="IJ39" s="682" t="e">
        <f t="shared" ca="1" si="211"/>
        <v>#DIV/0!</v>
      </c>
      <c r="IK39" s="662" t="e">
        <f t="shared" ca="1" si="212"/>
        <v>#DIV/0!</v>
      </c>
      <c r="IL39" s="662" t="e">
        <f t="shared" ca="1" si="213"/>
        <v>#DIV/0!</v>
      </c>
      <c r="IM39" s="662" t="e">
        <f t="shared" ca="1" si="214"/>
        <v>#DIV/0!</v>
      </c>
      <c r="IN39" s="662" t="e">
        <f t="shared" ca="1" si="215"/>
        <v>#DIV/0!</v>
      </c>
      <c r="IO39" s="662" t="e">
        <f t="shared" ca="1" si="216"/>
        <v>#DIV/0!</v>
      </c>
      <c r="IP39" s="662" t="e">
        <f t="shared" ca="1" si="217"/>
        <v>#DIV/0!</v>
      </c>
      <c r="IQ39" s="662" t="e">
        <f t="shared" ca="1" si="218"/>
        <v>#DIV/0!</v>
      </c>
      <c r="IR39" s="662" t="e">
        <f t="shared" ca="1" si="219"/>
        <v>#DIV/0!</v>
      </c>
      <c r="IS39" s="662" t="e">
        <f t="shared" ca="1" si="220"/>
        <v>#DIV/0!</v>
      </c>
      <c r="IT39" s="662" t="str">
        <f t="shared" ca="1" si="221"/>
        <v/>
      </c>
      <c r="IU39" s="662" t="str">
        <f t="shared" ca="1" si="222"/>
        <v/>
      </c>
      <c r="IV39" s="662" t="str">
        <f t="shared" ca="1" si="223"/>
        <v/>
      </c>
      <c r="IW39" s="662" t="str">
        <f t="shared" ca="1" si="224"/>
        <v/>
      </c>
      <c r="IX39" s="662" t="str">
        <f t="shared" ca="1" si="225"/>
        <v/>
      </c>
      <c r="IY39" s="662" t="str">
        <f t="shared" ca="1" si="226"/>
        <v/>
      </c>
      <c r="IZ39" s="662" t="str">
        <f t="shared" ca="1" si="227"/>
        <v/>
      </c>
      <c r="JA39" s="662" t="str">
        <f t="shared" ca="1" si="228"/>
        <v/>
      </c>
      <c r="JB39" s="662" t="str">
        <f t="shared" ca="1" si="229"/>
        <v/>
      </c>
      <c r="JC39" s="662" t="str">
        <f t="shared" ca="1" si="230"/>
        <v/>
      </c>
      <c r="JD39" s="662" t="str">
        <f t="shared" ca="1" si="231"/>
        <v/>
      </c>
      <c r="JE39" s="662" t="str">
        <f t="shared" ca="1" si="232"/>
        <v/>
      </c>
      <c r="JF39" s="662" t="str">
        <f t="shared" ca="1" si="233"/>
        <v/>
      </c>
      <c r="JG39" s="662" t="str">
        <f t="shared" ca="1" si="234"/>
        <v/>
      </c>
      <c r="JH39" s="662" t="str">
        <f t="shared" ca="1" si="235"/>
        <v/>
      </c>
      <c r="JI39" s="662" t="str">
        <f t="shared" ca="1" si="236"/>
        <v/>
      </c>
      <c r="JJ39" s="662" t="str">
        <f t="shared" ca="1" si="237"/>
        <v/>
      </c>
      <c r="JK39" s="663" t="str">
        <f t="shared" ca="1" si="238"/>
        <v/>
      </c>
      <c r="JL39" s="626"/>
      <c r="JM39" s="649">
        <f t="shared" si="264"/>
        <v>31</v>
      </c>
      <c r="JN39" s="635">
        <f t="shared" si="341"/>
        <v>0</v>
      </c>
      <c r="JO39" s="635">
        <f t="shared" si="341"/>
        <v>0</v>
      </c>
      <c r="JP39" s="635">
        <f t="shared" si="341"/>
        <v>0</v>
      </c>
      <c r="JQ39" s="635">
        <f t="shared" si="341"/>
        <v>0</v>
      </c>
      <c r="JR39" s="635">
        <f t="shared" si="341"/>
        <v>0</v>
      </c>
      <c r="JS39" s="635">
        <f t="shared" si="341"/>
        <v>0</v>
      </c>
      <c r="JT39" s="635">
        <f t="shared" si="341"/>
        <v>0</v>
      </c>
      <c r="JU39" s="635">
        <f t="shared" si="341"/>
        <v>0</v>
      </c>
      <c r="JV39" s="635">
        <f t="shared" si="341"/>
        <v>0</v>
      </c>
      <c r="JW39" s="635">
        <f t="shared" si="341"/>
        <v>0</v>
      </c>
      <c r="JX39" s="635">
        <f t="shared" si="342"/>
        <v>0</v>
      </c>
      <c r="JY39" s="635">
        <f t="shared" si="342"/>
        <v>0</v>
      </c>
      <c r="JZ39" s="635">
        <f t="shared" si="342"/>
        <v>0</v>
      </c>
      <c r="KA39" s="635">
        <f t="shared" si="342"/>
        <v>0</v>
      </c>
      <c r="KB39" s="635">
        <f t="shared" si="342"/>
        <v>0</v>
      </c>
      <c r="KC39" s="635">
        <f t="shared" si="342"/>
        <v>0</v>
      </c>
      <c r="KD39" s="635">
        <f t="shared" si="342"/>
        <v>0</v>
      </c>
      <c r="KE39" s="635">
        <f t="shared" si="342"/>
        <v>0</v>
      </c>
      <c r="KF39" s="635">
        <f t="shared" si="342"/>
        <v>0</v>
      </c>
      <c r="KG39" s="635">
        <f t="shared" si="342"/>
        <v>0</v>
      </c>
      <c r="KH39" s="635">
        <f t="shared" si="343"/>
        <v>0</v>
      </c>
      <c r="KI39" s="635">
        <f t="shared" si="343"/>
        <v>0</v>
      </c>
      <c r="KJ39" s="635">
        <f t="shared" si="343"/>
        <v>0</v>
      </c>
      <c r="KK39" s="635">
        <f t="shared" si="343"/>
        <v>0</v>
      </c>
      <c r="KL39" s="635">
        <f t="shared" si="343"/>
        <v>0</v>
      </c>
      <c r="KM39" s="635">
        <f t="shared" si="343"/>
        <v>0</v>
      </c>
      <c r="KN39" s="635">
        <f t="shared" si="343"/>
        <v>0</v>
      </c>
      <c r="KO39" s="635">
        <f t="shared" si="343"/>
        <v>0</v>
      </c>
      <c r="KP39" s="635">
        <f t="shared" si="343"/>
        <v>0</v>
      </c>
      <c r="KQ39" s="635">
        <f t="shared" si="343"/>
        <v>0</v>
      </c>
      <c r="KR39" s="635">
        <f t="shared" si="344"/>
        <v>0</v>
      </c>
      <c r="KS39" s="635" t="e">
        <f t="shared" si="344"/>
        <v>#DIV/0!</v>
      </c>
      <c r="KT39" s="635" t="e">
        <f t="shared" si="344"/>
        <v>#DIV/0!</v>
      </c>
      <c r="KU39" s="635" t="e">
        <f t="shared" si="344"/>
        <v>#DIV/0!</v>
      </c>
      <c r="KV39" s="635" t="e">
        <f t="shared" si="344"/>
        <v>#DIV/0!</v>
      </c>
      <c r="KW39" s="635" t="e">
        <f t="shared" si="344"/>
        <v>#DIV/0!</v>
      </c>
      <c r="KX39" s="635" t="e">
        <f t="shared" si="344"/>
        <v>#DIV/0!</v>
      </c>
      <c r="KY39" s="635" t="e">
        <f t="shared" si="344"/>
        <v>#DIV/0!</v>
      </c>
      <c r="KZ39" s="635" t="e">
        <f t="shared" si="344"/>
        <v>#DIV/0!</v>
      </c>
      <c r="LA39" s="635" t="e">
        <f t="shared" si="344"/>
        <v>#DIV/0!</v>
      </c>
      <c r="LB39" s="635" t="e">
        <f t="shared" si="345"/>
        <v>#DIV/0!</v>
      </c>
      <c r="LC39" s="635" t="e">
        <f t="shared" si="345"/>
        <v>#DIV/0!</v>
      </c>
      <c r="LD39" s="635" t="e">
        <f t="shared" si="345"/>
        <v>#DIV/0!</v>
      </c>
      <c r="LE39" s="635" t="e">
        <f t="shared" si="345"/>
        <v>#DIV/0!</v>
      </c>
      <c r="LF39" s="635" t="e">
        <f t="shared" si="345"/>
        <v>#DIV/0!</v>
      </c>
      <c r="LG39" s="635" t="e">
        <f t="shared" si="345"/>
        <v>#DIV/0!</v>
      </c>
      <c r="LH39" s="635" t="e">
        <f t="shared" si="345"/>
        <v>#DIV/0!</v>
      </c>
      <c r="LI39" s="635" t="e">
        <f t="shared" si="345"/>
        <v>#DIV/0!</v>
      </c>
      <c r="LJ39" s="635" t="e">
        <f t="shared" si="345"/>
        <v>#DIV/0!</v>
      </c>
      <c r="LK39" s="635" t="e">
        <f t="shared" si="345"/>
        <v>#DIV/0!</v>
      </c>
      <c r="LL39" s="635" t="e">
        <f t="shared" si="346"/>
        <v>#DIV/0!</v>
      </c>
      <c r="LM39" s="635" t="e">
        <f t="shared" si="346"/>
        <v>#DIV/0!</v>
      </c>
      <c r="LN39" s="635" t="e">
        <f t="shared" si="346"/>
        <v>#DIV/0!</v>
      </c>
      <c r="LO39" s="635" t="e">
        <f t="shared" si="346"/>
        <v>#DIV/0!</v>
      </c>
      <c r="LP39" s="635" t="e">
        <f t="shared" si="346"/>
        <v>#DIV/0!</v>
      </c>
      <c r="LQ39" s="635" t="e">
        <f t="shared" si="346"/>
        <v>#DIV/0!</v>
      </c>
      <c r="LR39" s="635" t="e">
        <f t="shared" si="346"/>
        <v>#DIV/0!</v>
      </c>
      <c r="LS39" s="635" t="e">
        <f t="shared" si="346"/>
        <v>#DIV/0!</v>
      </c>
      <c r="LT39" s="635" t="e">
        <f t="shared" si="346"/>
        <v>#DIV/0!</v>
      </c>
      <c r="LU39" s="635" t="e">
        <f t="shared" si="346"/>
        <v>#DIV/0!</v>
      </c>
      <c r="LV39" s="635" t="e">
        <f t="shared" si="347"/>
        <v>#DIV/0!</v>
      </c>
      <c r="LW39" s="635" t="e">
        <f t="shared" si="347"/>
        <v>#DIV/0!</v>
      </c>
      <c r="LX39" s="635" t="e">
        <f t="shared" si="347"/>
        <v>#DIV/0!</v>
      </c>
      <c r="LY39" s="635" t="str">
        <f t="shared" si="347"/>
        <v/>
      </c>
      <c r="LZ39" s="635" t="str">
        <f t="shared" si="347"/>
        <v/>
      </c>
      <c r="MA39" s="635" t="str">
        <f t="shared" si="347"/>
        <v/>
      </c>
      <c r="MB39" s="635" t="str">
        <f t="shared" si="347"/>
        <v/>
      </c>
      <c r="MC39" s="635" t="str">
        <f t="shared" si="347"/>
        <v/>
      </c>
      <c r="MD39" s="635" t="str">
        <f t="shared" si="347"/>
        <v/>
      </c>
      <c r="ME39" s="635" t="str">
        <f t="shared" si="347"/>
        <v/>
      </c>
      <c r="MF39" s="635" t="str">
        <f t="shared" si="348"/>
        <v/>
      </c>
      <c r="MG39" s="635" t="str">
        <f t="shared" si="348"/>
        <v/>
      </c>
      <c r="MH39" s="635" t="str">
        <f t="shared" si="348"/>
        <v/>
      </c>
      <c r="MI39" s="635" t="str">
        <f t="shared" si="348"/>
        <v/>
      </c>
      <c r="MJ39" s="635" t="str">
        <f t="shared" si="348"/>
        <v/>
      </c>
      <c r="MK39" s="635" t="str">
        <f t="shared" si="348"/>
        <v/>
      </c>
      <c r="ML39" s="635" t="str">
        <f t="shared" si="348"/>
        <v/>
      </c>
      <c r="MM39" s="635" t="str">
        <f t="shared" si="348"/>
        <v/>
      </c>
      <c r="MN39" s="635" t="str">
        <f t="shared" si="348"/>
        <v/>
      </c>
      <c r="MO39" s="635" t="str">
        <f t="shared" si="348"/>
        <v/>
      </c>
      <c r="MP39" s="636" t="str">
        <f t="shared" si="348"/>
        <v/>
      </c>
      <c r="MQ39" s="626"/>
      <c r="MR39" s="565">
        <f t="shared" si="269"/>
        <v>32</v>
      </c>
      <c r="MS39" s="622" t="e">
        <f ca="1">+SUMPRODUCT(OFFSET(MU39,0,$MR39):OFFSET(MU39,MU39-1,$MR39),OFFSET($O39,0,0):OFFSET($O39,MU39-1,0))</f>
        <v>#DIV/0!</v>
      </c>
      <c r="MU39" s="568">
        <f t="shared" si="265"/>
        <v>31</v>
      </c>
      <c r="MV39" s="691" t="e">
        <f t="shared" ca="1" si="349"/>
        <v>#DIV/0!</v>
      </c>
      <c r="MW39" s="691" t="e">
        <f t="shared" ca="1" si="349"/>
        <v>#DIV/0!</v>
      </c>
      <c r="MX39" s="691" t="e">
        <f t="shared" ca="1" si="349"/>
        <v>#DIV/0!</v>
      </c>
      <c r="MY39" s="691" t="e">
        <f t="shared" ca="1" si="349"/>
        <v>#DIV/0!</v>
      </c>
      <c r="MZ39" s="691" t="e">
        <f t="shared" ca="1" si="349"/>
        <v>#DIV/0!</v>
      </c>
      <c r="NA39" s="691" t="e">
        <f t="shared" ca="1" si="349"/>
        <v>#DIV/0!</v>
      </c>
      <c r="NB39" s="691" t="e">
        <f t="shared" ca="1" si="349"/>
        <v>#DIV/0!</v>
      </c>
      <c r="NC39" s="691" t="e">
        <f t="shared" ca="1" si="349"/>
        <v>#DIV/0!</v>
      </c>
      <c r="ND39" s="691" t="e">
        <f t="shared" ca="1" si="349"/>
        <v>#DIV/0!</v>
      </c>
      <c r="NE39" s="691" t="e">
        <f t="shared" ca="1" si="349"/>
        <v>#DIV/0!</v>
      </c>
      <c r="NF39" s="691" t="e">
        <f t="shared" ca="1" si="350"/>
        <v>#DIV/0!</v>
      </c>
      <c r="NG39" s="691" t="e">
        <f t="shared" ca="1" si="350"/>
        <v>#DIV/0!</v>
      </c>
      <c r="NH39" s="691" t="e">
        <f t="shared" ca="1" si="350"/>
        <v>#DIV/0!</v>
      </c>
      <c r="NI39" s="691" t="e">
        <f t="shared" ca="1" si="350"/>
        <v>#DIV/0!</v>
      </c>
      <c r="NJ39" s="691" t="e">
        <f t="shared" ca="1" si="350"/>
        <v>#DIV/0!</v>
      </c>
      <c r="NK39" s="691" t="e">
        <f t="shared" ca="1" si="350"/>
        <v>#DIV/0!</v>
      </c>
      <c r="NL39" s="691" t="e">
        <f t="shared" ca="1" si="350"/>
        <v>#DIV/0!</v>
      </c>
      <c r="NM39" s="691" t="e">
        <f t="shared" ca="1" si="350"/>
        <v>#DIV/0!</v>
      </c>
      <c r="NN39" s="691" t="e">
        <f t="shared" ca="1" si="350"/>
        <v>#DIV/0!</v>
      </c>
      <c r="NO39" s="691" t="e">
        <f t="shared" ca="1" si="350"/>
        <v>#DIV/0!</v>
      </c>
      <c r="NP39" s="691" t="e">
        <f t="shared" ca="1" si="351"/>
        <v>#DIV/0!</v>
      </c>
      <c r="NQ39" s="691" t="e">
        <f t="shared" ca="1" si="351"/>
        <v>#DIV/0!</v>
      </c>
      <c r="NR39" s="691" t="e">
        <f t="shared" ca="1" si="351"/>
        <v>#DIV/0!</v>
      </c>
      <c r="NS39" s="691" t="e">
        <f t="shared" ca="1" si="351"/>
        <v>#DIV/0!</v>
      </c>
      <c r="NT39" s="691" t="e">
        <f t="shared" ca="1" si="351"/>
        <v>#DIV/0!</v>
      </c>
      <c r="NU39" s="691" t="e">
        <f t="shared" ca="1" si="351"/>
        <v>#DIV/0!</v>
      </c>
      <c r="NV39" s="691" t="e">
        <f t="shared" ca="1" si="351"/>
        <v>#DIV/0!</v>
      </c>
      <c r="NW39" s="691" t="e">
        <f t="shared" ca="1" si="351"/>
        <v>#DIV/0!</v>
      </c>
      <c r="NX39" s="691" t="e">
        <f t="shared" ca="1" si="351"/>
        <v>#DIV/0!</v>
      </c>
      <c r="NY39" s="691" t="e">
        <f t="shared" ca="1" si="351"/>
        <v>#DIV/0!</v>
      </c>
      <c r="NZ39" s="691" t="e">
        <f t="shared" ca="1" si="352"/>
        <v>#DIV/0!</v>
      </c>
      <c r="OA39" s="691" t="e">
        <f t="shared" ca="1" si="352"/>
        <v>#DIV/0!</v>
      </c>
      <c r="OB39" s="691" t="str">
        <f t="shared" ca="1" si="352"/>
        <v/>
      </c>
      <c r="OC39" s="691" t="str">
        <f t="shared" ca="1" si="352"/>
        <v/>
      </c>
      <c r="OD39" s="691" t="str">
        <f t="shared" ca="1" si="352"/>
        <v/>
      </c>
      <c r="OE39" s="691" t="str">
        <f t="shared" ca="1" si="352"/>
        <v/>
      </c>
      <c r="OF39" s="691" t="str">
        <f t="shared" ca="1" si="352"/>
        <v/>
      </c>
      <c r="OG39" s="691" t="str">
        <f t="shared" ca="1" si="352"/>
        <v/>
      </c>
      <c r="OH39" s="691" t="str">
        <f t="shared" ca="1" si="352"/>
        <v/>
      </c>
      <c r="OI39" s="691" t="str">
        <f t="shared" ca="1" si="352"/>
        <v/>
      </c>
      <c r="OJ39" s="691" t="str">
        <f t="shared" ca="1" si="353"/>
        <v/>
      </c>
      <c r="OK39" s="691" t="str">
        <f t="shared" ca="1" si="353"/>
        <v/>
      </c>
      <c r="OL39" s="691" t="str">
        <f t="shared" ca="1" si="353"/>
        <v/>
      </c>
      <c r="OM39" s="691" t="str">
        <f t="shared" ca="1" si="353"/>
        <v/>
      </c>
      <c r="ON39" s="691" t="str">
        <f t="shared" ca="1" si="353"/>
        <v/>
      </c>
      <c r="OO39" s="691" t="str">
        <f t="shared" ca="1" si="353"/>
        <v/>
      </c>
      <c r="OP39" s="691" t="str">
        <f t="shared" ca="1" si="353"/>
        <v/>
      </c>
      <c r="OQ39" s="691" t="str">
        <f t="shared" ca="1" si="353"/>
        <v/>
      </c>
      <c r="OR39" s="691" t="str">
        <f t="shared" ca="1" si="353"/>
        <v/>
      </c>
      <c r="OS39" s="691" t="str">
        <f t="shared" ca="1" si="353"/>
        <v/>
      </c>
      <c r="OT39" s="691" t="str">
        <f t="shared" ca="1" si="354"/>
        <v/>
      </c>
      <c r="OU39" s="691" t="str">
        <f t="shared" ca="1" si="354"/>
        <v/>
      </c>
      <c r="OV39" s="691" t="str">
        <f t="shared" ca="1" si="354"/>
        <v/>
      </c>
      <c r="OW39" s="691" t="str">
        <f t="shared" ca="1" si="354"/>
        <v/>
      </c>
      <c r="OX39" s="691" t="str">
        <f t="shared" ca="1" si="354"/>
        <v/>
      </c>
      <c r="OY39" s="691" t="str">
        <f t="shared" ca="1" si="354"/>
        <v/>
      </c>
      <c r="OZ39" s="691" t="str">
        <f t="shared" ca="1" si="354"/>
        <v/>
      </c>
      <c r="PA39" s="691" t="str">
        <f t="shared" ca="1" si="354"/>
        <v/>
      </c>
      <c r="PB39" s="691" t="str">
        <f t="shared" ca="1" si="354"/>
        <v/>
      </c>
      <c r="PC39" s="691" t="str">
        <f t="shared" ca="1" si="354"/>
        <v/>
      </c>
      <c r="PD39" s="691" t="str">
        <f t="shared" ca="1" si="355"/>
        <v/>
      </c>
      <c r="PE39" s="691" t="str">
        <f t="shared" ca="1" si="355"/>
        <v/>
      </c>
      <c r="PF39" s="691" t="str">
        <f t="shared" ca="1" si="355"/>
        <v/>
      </c>
      <c r="PG39" s="691" t="e">
        <f t="shared" ca="1" si="355"/>
        <v>#VALUE!</v>
      </c>
      <c r="PH39" s="691" t="e">
        <f t="shared" ca="1" si="355"/>
        <v>#VALUE!</v>
      </c>
      <c r="PI39" s="691" t="e">
        <f t="shared" ca="1" si="355"/>
        <v>#VALUE!</v>
      </c>
      <c r="PJ39" s="691" t="e">
        <f t="shared" ca="1" si="355"/>
        <v>#VALUE!</v>
      </c>
      <c r="PK39" s="691" t="e">
        <f t="shared" ca="1" si="355"/>
        <v>#VALUE!</v>
      </c>
      <c r="PL39" s="691" t="e">
        <f t="shared" ca="1" si="355"/>
        <v>#VALUE!</v>
      </c>
      <c r="PM39" s="691" t="e">
        <f t="shared" ca="1" si="355"/>
        <v>#VALUE!</v>
      </c>
      <c r="PN39" s="691" t="e">
        <f t="shared" ca="1" si="356"/>
        <v>#VALUE!</v>
      </c>
      <c r="PO39" s="691" t="e">
        <f t="shared" ca="1" si="356"/>
        <v>#VALUE!</v>
      </c>
      <c r="PP39" s="691" t="e">
        <f t="shared" ca="1" si="356"/>
        <v>#VALUE!</v>
      </c>
      <c r="PQ39" s="691" t="e">
        <f t="shared" ca="1" si="356"/>
        <v>#VALUE!</v>
      </c>
      <c r="PR39" s="691" t="e">
        <f t="shared" ca="1" si="356"/>
        <v>#VALUE!</v>
      </c>
      <c r="PS39" s="691" t="e">
        <f t="shared" ca="1" si="356"/>
        <v>#VALUE!</v>
      </c>
      <c r="PT39" s="691" t="e">
        <f t="shared" ca="1" si="356"/>
        <v>#VALUE!</v>
      </c>
      <c r="PU39" s="691" t="e">
        <f t="shared" ca="1" si="356"/>
        <v>#VALUE!</v>
      </c>
      <c r="PV39" s="691" t="e">
        <f t="shared" ca="1" si="356"/>
        <v>#VALUE!</v>
      </c>
      <c r="PW39" s="691" t="e">
        <f t="shared" ca="1" si="356"/>
        <v>#VALUE!</v>
      </c>
      <c r="PX39" s="691" t="e">
        <f t="shared" ca="1" si="356"/>
        <v>#VALUE!</v>
      </c>
      <c r="PY39" s="690"/>
      <c r="PZ39" s="690"/>
      <c r="QA39" s="690"/>
      <c r="QB39" s="690"/>
      <c r="QC39" s="690"/>
      <c r="QD39" s="690"/>
      <c r="QE39" s="690"/>
      <c r="QF39" s="690"/>
      <c r="QG39" s="575"/>
      <c r="QH39" s="575"/>
      <c r="QI39" s="575"/>
      <c r="QJ39" s="575"/>
      <c r="QK39" s="575"/>
      <c r="QL39" s="575"/>
      <c r="QM39" s="575"/>
      <c r="QN39" s="575"/>
      <c r="QO39" s="575"/>
      <c r="QP39" s="575"/>
      <c r="QQ39" s="575"/>
    </row>
    <row r="40" spans="1:459">
      <c r="A40" s="632">
        <f t="shared" si="266"/>
        <v>33</v>
      </c>
      <c r="B40" s="633">
        <f>+'User Entries'!G110</f>
        <v>0</v>
      </c>
      <c r="C40" s="633">
        <f t="shared" si="267"/>
        <v>0</v>
      </c>
      <c r="D40" s="759" t="e">
        <f>SUM($E$8:E40)</f>
        <v>#DIV/0!</v>
      </c>
      <c r="E40" s="759" t="e">
        <f t="shared" ref="E40:E71" si="357">C40*K40/SUMPRODUCT($C$8:$C$87,$K$8:$K$87)</f>
        <v>#DIV/0!</v>
      </c>
      <c r="F40" s="627"/>
      <c r="G40" s="765"/>
      <c r="H40" s="622">
        <f t="shared" si="270"/>
        <v>30</v>
      </c>
      <c r="I40" s="632">
        <f t="shared" si="255"/>
        <v>33</v>
      </c>
      <c r="J40" s="640">
        <f>+'User Entries'!$F110</f>
        <v>0</v>
      </c>
      <c r="K40" s="640">
        <f>+'User Entries'!$J110</f>
        <v>0</v>
      </c>
      <c r="L40" s="676" t="e">
        <f t="shared" si="256"/>
        <v>#DIV/0!</v>
      </c>
      <c r="M40" s="656" t="str">
        <f>IFERROR(Summary_AttrorTotal!A50,"")</f>
        <v>2007 Q1</v>
      </c>
      <c r="N40" s="634">
        <f>+IFERROR((Summary_AttrorTotal!H50)*1000,0)</f>
        <v>1867615</v>
      </c>
      <c r="O40" s="634">
        <f>+IFERROR((Summary_AttrorTotal!S50-Summary_AttrorTotal!H50)*1000,0)</f>
        <v>-0.99999999997635314</v>
      </c>
      <c r="P40" s="634" t="e">
        <f t="shared" ref="P40:P71" ca="1" si="358">+O40*(SUMPRODUCT(OFFSET($GI40,0,0,1,$B$4+1),OFFSET($JN40,0,0,1,$B$4+1)))</f>
        <v>#DIV/0!</v>
      </c>
      <c r="Q40" s="634">
        <f>IFERROR(Summary_AttrorTotal!J50*1000,0)</f>
        <v>1867615</v>
      </c>
      <c r="R40" s="634" t="e">
        <f t="shared" ca="1" si="257"/>
        <v>#DIV/0!</v>
      </c>
      <c r="S40" s="634">
        <f>+IFERROR((Summary_AttrorTotal!S50-Summary_AttrorTotal!J50)*1000,0)</f>
        <v>-0.99999999997635314</v>
      </c>
      <c r="T40" s="634" t="e">
        <f t="shared" ca="1" si="258"/>
        <v>#DIV/0!</v>
      </c>
      <c r="U40" s="639"/>
      <c r="V40" s="634" t="e">
        <f t="shared" ca="1" si="259"/>
        <v>#DIV/0!</v>
      </c>
      <c r="W40" s="575" t="e">
        <f t="shared" ca="1" si="260"/>
        <v>#DIV/0!</v>
      </c>
      <c r="X40" s="649">
        <f t="shared" si="268"/>
        <v>30</v>
      </c>
      <c r="Y40" s="628">
        <f t="shared" si="147"/>
        <v>0</v>
      </c>
      <c r="Z40" s="628">
        <f t="shared" si="147"/>
        <v>0</v>
      </c>
      <c r="AA40" s="628">
        <f t="shared" si="332"/>
        <v>0</v>
      </c>
      <c r="AB40" s="628">
        <f t="shared" si="332"/>
        <v>0</v>
      </c>
      <c r="AC40" s="628">
        <f t="shared" si="332"/>
        <v>0</v>
      </c>
      <c r="AD40" s="628">
        <f t="shared" si="332"/>
        <v>0</v>
      </c>
      <c r="AE40" s="628">
        <f t="shared" si="332"/>
        <v>0</v>
      </c>
      <c r="AF40" s="628">
        <f t="shared" si="332"/>
        <v>0</v>
      </c>
      <c r="AG40" s="628">
        <f t="shared" si="332"/>
        <v>0</v>
      </c>
      <c r="AH40" s="628">
        <f t="shared" si="332"/>
        <v>0</v>
      </c>
      <c r="AI40" s="628">
        <f t="shared" si="332"/>
        <v>0</v>
      </c>
      <c r="AJ40" s="628">
        <f t="shared" si="332"/>
        <v>0</v>
      </c>
      <c r="AK40" s="628">
        <f t="shared" si="332"/>
        <v>0</v>
      </c>
      <c r="AL40" s="628">
        <f t="shared" si="332"/>
        <v>0</v>
      </c>
      <c r="AM40" s="628">
        <f t="shared" si="332"/>
        <v>0</v>
      </c>
      <c r="AN40" s="628">
        <f t="shared" si="332"/>
        <v>0</v>
      </c>
      <c r="AO40" s="628">
        <f t="shared" si="332"/>
        <v>0</v>
      </c>
      <c r="AP40" s="628">
        <f t="shared" si="332"/>
        <v>0</v>
      </c>
      <c r="AQ40" s="628">
        <f t="shared" si="332"/>
        <v>0</v>
      </c>
      <c r="AR40" s="628">
        <f t="shared" si="332"/>
        <v>0</v>
      </c>
      <c r="AS40" s="628">
        <f t="shared" si="332"/>
        <v>0</v>
      </c>
      <c r="AT40" s="628">
        <f t="shared" si="332"/>
        <v>0</v>
      </c>
      <c r="AU40" s="628">
        <f t="shared" si="332"/>
        <v>0</v>
      </c>
      <c r="AV40" s="628">
        <f t="shared" si="332"/>
        <v>0</v>
      </c>
      <c r="AW40" s="628">
        <f t="shared" si="332"/>
        <v>0</v>
      </c>
      <c r="AX40" s="628">
        <f t="shared" si="332"/>
        <v>0</v>
      </c>
      <c r="AY40" s="628">
        <f t="shared" si="332"/>
        <v>0</v>
      </c>
      <c r="AZ40" s="628">
        <f t="shared" si="332"/>
        <v>0</v>
      </c>
      <c r="BA40" s="628">
        <f t="shared" si="332"/>
        <v>0</v>
      </c>
      <c r="BB40" s="628">
        <f t="shared" si="332"/>
        <v>0</v>
      </c>
      <c r="BC40" s="628">
        <f t="shared" si="332"/>
        <v>0</v>
      </c>
      <c r="BD40" s="628">
        <f t="shared" si="332"/>
        <v>0</v>
      </c>
      <c r="BE40" s="628">
        <f t="shared" si="332"/>
        <v>0</v>
      </c>
      <c r="BF40" s="628">
        <f t="shared" si="332"/>
        <v>0</v>
      </c>
      <c r="BG40" s="628">
        <f t="shared" si="332"/>
        <v>0</v>
      </c>
      <c r="BH40" s="628">
        <f t="shared" si="332"/>
        <v>0</v>
      </c>
      <c r="BI40" s="628">
        <f t="shared" si="332"/>
        <v>0</v>
      </c>
      <c r="BJ40" s="628">
        <f t="shared" si="332"/>
        <v>0</v>
      </c>
      <c r="BK40" s="628">
        <f t="shared" si="332"/>
        <v>0</v>
      </c>
      <c r="BL40" s="628">
        <f t="shared" si="332"/>
        <v>0</v>
      </c>
      <c r="BM40" s="628">
        <f t="shared" si="332"/>
        <v>0</v>
      </c>
      <c r="BN40" s="628">
        <f t="shared" si="332"/>
        <v>0</v>
      </c>
      <c r="BO40" s="628">
        <f t="shared" si="332"/>
        <v>0</v>
      </c>
      <c r="BP40" s="628">
        <f t="shared" si="332"/>
        <v>0</v>
      </c>
      <c r="BQ40" s="628">
        <f t="shared" si="332"/>
        <v>0</v>
      </c>
      <c r="BR40" s="628">
        <f t="shared" si="332"/>
        <v>0</v>
      </c>
      <c r="BS40" s="628">
        <f t="shared" si="332"/>
        <v>0</v>
      </c>
      <c r="BT40" s="628">
        <f t="shared" si="332"/>
        <v>0</v>
      </c>
      <c r="BU40" s="628">
        <f t="shared" si="332"/>
        <v>0</v>
      </c>
      <c r="BV40" s="628">
        <f t="shared" si="332"/>
        <v>0</v>
      </c>
      <c r="BW40" s="628">
        <f t="shared" si="332"/>
        <v>0</v>
      </c>
      <c r="BX40" s="628">
        <f t="shared" si="332"/>
        <v>0</v>
      </c>
      <c r="BY40" s="628">
        <f t="shared" si="332"/>
        <v>0</v>
      </c>
      <c r="BZ40" s="628">
        <f t="shared" si="332"/>
        <v>0</v>
      </c>
      <c r="CA40" s="628">
        <f t="shared" si="332"/>
        <v>0</v>
      </c>
      <c r="CB40" s="628">
        <f t="shared" si="332"/>
        <v>0</v>
      </c>
      <c r="CC40" s="628">
        <f t="shared" si="332"/>
        <v>0</v>
      </c>
      <c r="CD40" s="628">
        <f t="shared" si="332"/>
        <v>0</v>
      </c>
      <c r="CE40" s="628">
        <f t="shared" si="332"/>
        <v>0</v>
      </c>
      <c r="CF40" s="628">
        <f t="shared" si="332"/>
        <v>0</v>
      </c>
      <c r="CG40" s="628">
        <f t="shared" si="332"/>
        <v>0</v>
      </c>
      <c r="CH40" s="628">
        <f t="shared" si="332"/>
        <v>0</v>
      </c>
      <c r="CI40" s="628">
        <f t="shared" si="332"/>
        <v>0</v>
      </c>
      <c r="CJ40" s="628" t="str">
        <f t="shared" si="332"/>
        <v/>
      </c>
      <c r="CK40" s="628" t="str">
        <f t="shared" si="332"/>
        <v/>
      </c>
      <c r="CL40" s="628" t="str">
        <f t="shared" ref="CL40:DA43" si="359">+IF(OR(CL$7="",$X40=""),"",IF($X40-CL$7&lt;=-1,IF(AND($X40&gt;=MATCH(100%,$D$8:$D$87,0),CL$7=$X40+1),100%,IFERROR(VLOOKUP(CL$7,$A$8:$E$87,5,FALSE)/(1-VLOOKUP($X40,$A$8:$E$87,4,FALSE)),0)),0))</f>
        <v/>
      </c>
      <c r="CM40" s="628" t="str">
        <f t="shared" si="359"/>
        <v/>
      </c>
      <c r="CN40" s="628" t="str">
        <f t="shared" si="359"/>
        <v/>
      </c>
      <c r="CO40" s="628" t="str">
        <f t="shared" si="359"/>
        <v/>
      </c>
      <c r="CP40" s="628" t="str">
        <f t="shared" si="359"/>
        <v/>
      </c>
      <c r="CQ40" s="628" t="str">
        <f t="shared" si="359"/>
        <v/>
      </c>
      <c r="CR40" s="628" t="str">
        <f t="shared" si="359"/>
        <v/>
      </c>
      <c r="CS40" s="628" t="str">
        <f t="shared" si="359"/>
        <v/>
      </c>
      <c r="CT40" s="628" t="str">
        <f t="shared" si="359"/>
        <v/>
      </c>
      <c r="CU40" s="628" t="str">
        <f t="shared" si="359"/>
        <v/>
      </c>
      <c r="CV40" s="628" t="str">
        <f t="shared" si="359"/>
        <v/>
      </c>
      <c r="CW40" s="628" t="str">
        <f t="shared" si="359"/>
        <v/>
      </c>
      <c r="CX40" s="628" t="str">
        <f t="shared" si="359"/>
        <v/>
      </c>
      <c r="CY40" s="628" t="str">
        <f t="shared" si="359"/>
        <v/>
      </c>
      <c r="CZ40" s="628" t="str">
        <f t="shared" si="359"/>
        <v/>
      </c>
      <c r="DA40" s="629" t="str">
        <f t="shared" si="359"/>
        <v/>
      </c>
      <c r="DB40" s="642"/>
      <c r="DC40" s="649">
        <f t="shared" si="262"/>
        <v>30</v>
      </c>
      <c r="DD40" s="668">
        <f t="shared" si="333"/>
        <v>0</v>
      </c>
      <c r="DE40" s="668">
        <f t="shared" si="333"/>
        <v>0</v>
      </c>
      <c r="DF40" s="668">
        <f t="shared" si="333"/>
        <v>0</v>
      </c>
      <c r="DG40" s="668">
        <f t="shared" si="333"/>
        <v>0</v>
      </c>
      <c r="DH40" s="668">
        <f t="shared" si="333"/>
        <v>0</v>
      </c>
      <c r="DI40" s="668">
        <f t="shared" si="333"/>
        <v>0</v>
      </c>
      <c r="DJ40" s="668">
        <f t="shared" si="333"/>
        <v>0</v>
      </c>
      <c r="DK40" s="668">
        <f t="shared" si="333"/>
        <v>0</v>
      </c>
      <c r="DL40" s="668">
        <f t="shared" si="333"/>
        <v>0</v>
      </c>
      <c r="DM40" s="668">
        <f t="shared" si="333"/>
        <v>0</v>
      </c>
      <c r="DN40" s="668">
        <f t="shared" si="334"/>
        <v>0</v>
      </c>
      <c r="DO40" s="668">
        <f t="shared" si="334"/>
        <v>0</v>
      </c>
      <c r="DP40" s="668">
        <f t="shared" si="334"/>
        <v>0</v>
      </c>
      <c r="DQ40" s="668">
        <f t="shared" si="334"/>
        <v>0</v>
      </c>
      <c r="DR40" s="668">
        <f t="shared" si="334"/>
        <v>0</v>
      </c>
      <c r="DS40" s="668">
        <f t="shared" si="334"/>
        <v>0</v>
      </c>
      <c r="DT40" s="668">
        <f t="shared" si="334"/>
        <v>0</v>
      </c>
      <c r="DU40" s="668">
        <f t="shared" si="334"/>
        <v>0</v>
      </c>
      <c r="DV40" s="668">
        <f t="shared" si="334"/>
        <v>0</v>
      </c>
      <c r="DW40" s="668">
        <f t="shared" si="334"/>
        <v>0</v>
      </c>
      <c r="DX40" s="668">
        <f t="shared" si="335"/>
        <v>0</v>
      </c>
      <c r="DY40" s="668">
        <f t="shared" si="335"/>
        <v>0</v>
      </c>
      <c r="DZ40" s="668">
        <f t="shared" si="335"/>
        <v>0</v>
      </c>
      <c r="EA40" s="668">
        <f t="shared" si="335"/>
        <v>0</v>
      </c>
      <c r="EB40" s="668">
        <f t="shared" si="335"/>
        <v>0</v>
      </c>
      <c r="EC40" s="668">
        <f t="shared" si="335"/>
        <v>0</v>
      </c>
      <c r="ED40" s="668">
        <f t="shared" si="335"/>
        <v>0</v>
      </c>
      <c r="EE40" s="668">
        <f t="shared" si="335"/>
        <v>0</v>
      </c>
      <c r="EF40" s="668">
        <f t="shared" si="335"/>
        <v>0</v>
      </c>
      <c r="EG40" s="668">
        <f t="shared" si="335"/>
        <v>0</v>
      </c>
      <c r="EH40" s="668">
        <f t="shared" si="336"/>
        <v>0</v>
      </c>
      <c r="EI40" s="668">
        <f t="shared" si="336"/>
        <v>0</v>
      </c>
      <c r="EJ40" s="668">
        <f t="shared" si="336"/>
        <v>0</v>
      </c>
      <c r="EK40" s="668">
        <f t="shared" si="336"/>
        <v>0</v>
      </c>
      <c r="EL40" s="668">
        <f t="shared" si="336"/>
        <v>0</v>
      </c>
      <c r="EM40" s="668">
        <f t="shared" si="336"/>
        <v>0</v>
      </c>
      <c r="EN40" s="668">
        <f t="shared" si="336"/>
        <v>0</v>
      </c>
      <c r="EO40" s="668">
        <f t="shared" si="336"/>
        <v>0</v>
      </c>
      <c r="EP40" s="668">
        <f t="shared" si="336"/>
        <v>0</v>
      </c>
      <c r="EQ40" s="668">
        <f t="shared" si="336"/>
        <v>0</v>
      </c>
      <c r="ER40" s="668">
        <f t="shared" si="337"/>
        <v>0</v>
      </c>
      <c r="ES40" s="668">
        <f t="shared" si="337"/>
        <v>0</v>
      </c>
      <c r="ET40" s="668">
        <f t="shared" si="337"/>
        <v>0</v>
      </c>
      <c r="EU40" s="668">
        <f t="shared" si="337"/>
        <v>0</v>
      </c>
      <c r="EV40" s="668">
        <f t="shared" si="337"/>
        <v>0</v>
      </c>
      <c r="EW40" s="668">
        <f t="shared" si="337"/>
        <v>0</v>
      </c>
      <c r="EX40" s="668">
        <f t="shared" si="337"/>
        <v>0</v>
      </c>
      <c r="EY40" s="668">
        <f t="shared" si="337"/>
        <v>0</v>
      </c>
      <c r="EZ40" s="668">
        <f t="shared" si="337"/>
        <v>0</v>
      </c>
      <c r="FA40" s="668">
        <f t="shared" si="337"/>
        <v>0</v>
      </c>
      <c r="FB40" s="668">
        <f t="shared" si="338"/>
        <v>0</v>
      </c>
      <c r="FC40" s="668">
        <f t="shared" si="338"/>
        <v>0</v>
      </c>
      <c r="FD40" s="668">
        <f t="shared" si="338"/>
        <v>0</v>
      </c>
      <c r="FE40" s="668">
        <f t="shared" si="338"/>
        <v>0</v>
      </c>
      <c r="FF40" s="668">
        <f t="shared" si="338"/>
        <v>0</v>
      </c>
      <c r="FG40" s="668">
        <f t="shared" si="338"/>
        <v>0</v>
      </c>
      <c r="FH40" s="668">
        <f t="shared" si="338"/>
        <v>0</v>
      </c>
      <c r="FI40" s="668">
        <f t="shared" si="338"/>
        <v>0</v>
      </c>
      <c r="FJ40" s="668">
        <f t="shared" si="338"/>
        <v>0</v>
      </c>
      <c r="FK40" s="668">
        <f t="shared" si="338"/>
        <v>0</v>
      </c>
      <c r="FL40" s="668">
        <f t="shared" si="339"/>
        <v>0</v>
      </c>
      <c r="FM40" s="668">
        <f t="shared" si="339"/>
        <v>0</v>
      </c>
      <c r="FN40" s="668">
        <f t="shared" si="339"/>
        <v>0</v>
      </c>
      <c r="FO40" s="668" t="str">
        <f t="shared" si="339"/>
        <v/>
      </c>
      <c r="FP40" s="668" t="str">
        <f t="shared" si="339"/>
        <v/>
      </c>
      <c r="FQ40" s="668" t="str">
        <f t="shared" si="339"/>
        <v/>
      </c>
      <c r="FR40" s="668" t="str">
        <f t="shared" si="339"/>
        <v/>
      </c>
      <c r="FS40" s="668" t="str">
        <f t="shared" si="339"/>
        <v/>
      </c>
      <c r="FT40" s="668" t="str">
        <f t="shared" si="339"/>
        <v/>
      </c>
      <c r="FU40" s="668" t="str">
        <f t="shared" si="339"/>
        <v/>
      </c>
      <c r="FV40" s="668" t="str">
        <f t="shared" si="340"/>
        <v/>
      </c>
      <c r="FW40" s="668" t="str">
        <f t="shared" si="340"/>
        <v/>
      </c>
      <c r="FX40" s="668" t="str">
        <f t="shared" si="340"/>
        <v/>
      </c>
      <c r="FY40" s="668" t="str">
        <f t="shared" si="340"/>
        <v/>
      </c>
      <c r="FZ40" s="668" t="str">
        <f t="shared" si="340"/>
        <v/>
      </c>
      <c r="GA40" s="668" t="str">
        <f t="shared" si="340"/>
        <v/>
      </c>
      <c r="GB40" s="668" t="str">
        <f t="shared" si="340"/>
        <v/>
      </c>
      <c r="GC40" s="668" t="str">
        <f t="shared" si="340"/>
        <v/>
      </c>
      <c r="GD40" s="668" t="str">
        <f t="shared" si="340"/>
        <v/>
      </c>
      <c r="GE40" s="668" t="str">
        <f t="shared" si="340"/>
        <v/>
      </c>
      <c r="GF40" s="669" t="str">
        <f t="shared" si="340"/>
        <v/>
      </c>
      <c r="GG40" s="626"/>
      <c r="GH40" s="649">
        <f t="shared" si="263"/>
        <v>30</v>
      </c>
      <c r="GI40" s="682">
        <f t="shared" ref="GI40:GI71" ca="1" si="360">+IF(OR(GI$7="",$GH40=""),"",IF($JM40-GI$7&lt;=-1,Y40*DD40/SUMPRODUCT(OFFSET($Y40,0,0,1,$B$4+1),OFFSET($DD40,0,0,1,$B$4+1)),0))</f>
        <v>0</v>
      </c>
      <c r="GJ40" s="682">
        <f t="shared" ref="GJ40:GJ71" ca="1" si="361">+IF(OR(GJ$7="",$GH40=""),"",IF($JM40-GJ$7&lt;=-1,Z40*DE40/SUMPRODUCT(OFFSET($Y40,0,0,1,$B$4+1),OFFSET($DD40,0,0,1,$B$4+1)),0))</f>
        <v>0</v>
      </c>
      <c r="GK40" s="682">
        <f t="shared" ref="GK40:GK71" ca="1" si="362">+IF(OR(GK$7="",$GH40=""),"",IF($JM40-GK$7&lt;=-1,AA40*DF40/SUMPRODUCT(OFFSET($Y40,0,0,1,$B$4+1),OFFSET($DD40,0,0,1,$B$4+1)),0))</f>
        <v>0</v>
      </c>
      <c r="GL40" s="682">
        <f t="shared" ref="GL40:GL71" ca="1" si="363">+IF(OR(GL$7="",$GH40=""),"",IF($JM40-GL$7&lt;=-1,AB40*DG40/SUMPRODUCT(OFFSET($Y40,0,0,1,$B$4+1),OFFSET($DD40,0,0,1,$B$4+1)),0))</f>
        <v>0</v>
      </c>
      <c r="GM40" s="682">
        <f t="shared" ref="GM40:GM71" ca="1" si="364">+IF(OR(GM$7="",$GH40=""),"",IF($JM40-GM$7&lt;=-1,AC40*DH40/SUMPRODUCT(OFFSET($Y40,0,0,1,$B$4+1),OFFSET($DD40,0,0,1,$B$4+1)),0))</f>
        <v>0</v>
      </c>
      <c r="GN40" s="682">
        <f t="shared" ref="GN40:GN71" ca="1" si="365">+IF(OR(GN$7="",$GH40=""),"",IF($JM40-GN$7&lt;=-1,AD40*DI40/SUMPRODUCT(OFFSET($Y40,0,0,1,$B$4+1),OFFSET($DD40,0,0,1,$B$4+1)),0))</f>
        <v>0</v>
      </c>
      <c r="GO40" s="682">
        <f t="shared" ref="GO40:GO71" ca="1" si="366">+IF(OR(GO$7="",$GH40=""),"",IF($JM40-GO$7&lt;=-1,AE40*DJ40/SUMPRODUCT(OFFSET($Y40,0,0,1,$B$4+1),OFFSET($DD40,0,0,1,$B$4+1)),0))</f>
        <v>0</v>
      </c>
      <c r="GP40" s="682">
        <f t="shared" ref="GP40:GP71" ca="1" si="367">+IF(OR(GP$7="",$GH40=""),"",IF($JM40-GP$7&lt;=-1,AF40*DK40/SUMPRODUCT(OFFSET($Y40,0,0,1,$B$4+1),OFFSET($DD40,0,0,1,$B$4+1)),0))</f>
        <v>0</v>
      </c>
      <c r="GQ40" s="682">
        <f t="shared" ref="GQ40:GQ71" ca="1" si="368">+IF(OR(GQ$7="",$GH40=""),"",IF($JM40-GQ$7&lt;=-1,AG40*DL40/SUMPRODUCT(OFFSET($Y40,0,0,1,$B$4+1),OFFSET($DD40,0,0,1,$B$4+1)),0))</f>
        <v>0</v>
      </c>
      <c r="GR40" s="682">
        <f t="shared" ref="GR40:GR71" ca="1" si="369">+IF(OR(GR$7="",$GH40=""),"",IF($JM40-GR$7&lt;=-1,AH40*DM40/SUMPRODUCT(OFFSET($Y40,0,0,1,$B$4+1),OFFSET($DD40,0,0,1,$B$4+1)),0))</f>
        <v>0</v>
      </c>
      <c r="GS40" s="682">
        <f t="shared" ref="GS40:GS71" ca="1" si="370">+IF(OR(GS$7="",$GH40=""),"",IF($JM40-GS$7&lt;=-1,AI40*DN40/SUMPRODUCT(OFFSET($Y40,0,0,1,$B$4+1),OFFSET($DD40,0,0,1,$B$4+1)),0))</f>
        <v>0</v>
      </c>
      <c r="GT40" s="682">
        <f t="shared" ref="GT40:GT71" ca="1" si="371">+IF(OR(GT$7="",$GH40=""),"",IF($JM40-GT$7&lt;=-1,AJ40*DO40/SUMPRODUCT(OFFSET($Y40,0,0,1,$B$4+1),OFFSET($DD40,0,0,1,$B$4+1)),0))</f>
        <v>0</v>
      </c>
      <c r="GU40" s="682">
        <f t="shared" ref="GU40:GU71" ca="1" si="372">+IF(OR(GU$7="",$GH40=""),"",IF($JM40-GU$7&lt;=-1,AK40*DP40/SUMPRODUCT(OFFSET($Y40,0,0,1,$B$4+1),OFFSET($DD40,0,0,1,$B$4+1)),0))</f>
        <v>0</v>
      </c>
      <c r="GV40" s="682">
        <f t="shared" ref="GV40:GV71" ca="1" si="373">+IF(OR(GV$7="",$GH40=""),"",IF($JM40-GV$7&lt;=-1,AL40*DQ40/SUMPRODUCT(OFFSET($Y40,0,0,1,$B$4+1),OFFSET($DD40,0,0,1,$B$4+1)),0))</f>
        <v>0</v>
      </c>
      <c r="GW40" s="682">
        <f t="shared" ref="GW40:GW71" ca="1" si="374">+IF(OR(GW$7="",$GH40=""),"",IF($JM40-GW$7&lt;=-1,AM40*DR40/SUMPRODUCT(OFFSET($Y40,0,0,1,$B$4+1),OFFSET($DD40,0,0,1,$B$4+1)),0))</f>
        <v>0</v>
      </c>
      <c r="GX40" s="682">
        <f t="shared" ref="GX40:GX71" ca="1" si="375">+IF(OR(GX$7="",$GH40=""),"",IF($JM40-GX$7&lt;=-1,AN40*DS40/SUMPRODUCT(OFFSET($Y40,0,0,1,$B$4+1),OFFSET($DD40,0,0,1,$B$4+1)),0))</f>
        <v>0</v>
      </c>
      <c r="GY40" s="682">
        <f t="shared" ref="GY40:GY71" ca="1" si="376">+IF(OR(GY$7="",$GH40=""),"",IF($JM40-GY$7&lt;=-1,AO40*DT40/SUMPRODUCT(OFFSET($Y40,0,0,1,$B$4+1),OFFSET($DD40,0,0,1,$B$4+1)),0))</f>
        <v>0</v>
      </c>
      <c r="GZ40" s="682">
        <f t="shared" ref="GZ40:GZ71" ca="1" si="377">+IF(OR(GZ$7="",$GH40=""),"",IF($JM40-GZ$7&lt;=-1,AP40*DU40/SUMPRODUCT(OFFSET($Y40,0,0,1,$B$4+1),OFFSET($DD40,0,0,1,$B$4+1)),0))</f>
        <v>0</v>
      </c>
      <c r="HA40" s="682">
        <f t="shared" ref="HA40:HA71" ca="1" si="378">+IF(OR(HA$7="",$GH40=""),"",IF($JM40-HA$7&lt;=-1,AQ40*DV40/SUMPRODUCT(OFFSET($Y40,0,0,1,$B$4+1),OFFSET($DD40,0,0,1,$B$4+1)),0))</f>
        <v>0</v>
      </c>
      <c r="HB40" s="682">
        <f t="shared" ref="HB40:HB71" ca="1" si="379">+IF(OR(HB$7="",$GH40=""),"",IF($JM40-HB$7&lt;=-1,AR40*DW40/SUMPRODUCT(OFFSET($Y40,0,0,1,$B$4+1),OFFSET($DD40,0,0,1,$B$4+1)),0))</f>
        <v>0</v>
      </c>
      <c r="HC40" s="682">
        <f t="shared" ref="HC40:HC71" ca="1" si="380">+IF(OR(HC$7="",$GH40=""),"",IF($JM40-HC$7&lt;=-1,AS40*DX40/SUMPRODUCT(OFFSET($Y40,0,0,1,$B$4+1),OFFSET($DD40,0,0,1,$B$4+1)),0))</f>
        <v>0</v>
      </c>
      <c r="HD40" s="682">
        <f t="shared" ref="HD40:HD71" ca="1" si="381">+IF(OR(HD$7="",$GH40=""),"",IF($JM40-HD$7&lt;=-1,AT40*DY40/SUMPRODUCT(OFFSET($Y40,0,0,1,$B$4+1),OFFSET($DD40,0,0,1,$B$4+1)),0))</f>
        <v>0</v>
      </c>
      <c r="HE40" s="682">
        <f t="shared" ref="HE40:HE71" ca="1" si="382">+IF(OR(HE$7="",$GH40=""),"",IF($JM40-HE$7&lt;=-1,AU40*DZ40/SUMPRODUCT(OFFSET($Y40,0,0,1,$B$4+1),OFFSET($DD40,0,0,1,$B$4+1)),0))</f>
        <v>0</v>
      </c>
      <c r="HF40" s="682">
        <f t="shared" ref="HF40:HF71" ca="1" si="383">+IF(OR(HF$7="",$GH40=""),"",IF($JM40-HF$7&lt;=-1,AV40*EA40/SUMPRODUCT(OFFSET($Y40,0,0,1,$B$4+1),OFFSET($DD40,0,0,1,$B$4+1)),0))</f>
        <v>0</v>
      </c>
      <c r="HG40" s="682">
        <f t="shared" ref="HG40:HG71" ca="1" si="384">+IF(OR(HG$7="",$GH40=""),"",IF($JM40-HG$7&lt;=-1,AW40*EB40/SUMPRODUCT(OFFSET($Y40,0,0,1,$B$4+1),OFFSET($DD40,0,0,1,$B$4+1)),0))</f>
        <v>0</v>
      </c>
      <c r="HH40" s="682">
        <f t="shared" ref="HH40:HH71" ca="1" si="385">+IF(OR(HH$7="",$GH40=""),"",IF($JM40-HH$7&lt;=-1,AX40*EC40/SUMPRODUCT(OFFSET($Y40,0,0,1,$B$4+1),OFFSET($DD40,0,0,1,$B$4+1)),0))</f>
        <v>0</v>
      </c>
      <c r="HI40" s="682">
        <f t="shared" ref="HI40:HI71" ca="1" si="386">+IF(OR(HI$7="",$GH40=""),"",IF($JM40-HI$7&lt;=-1,AY40*ED40/SUMPRODUCT(OFFSET($Y40,0,0,1,$B$4+1),OFFSET($DD40,0,0,1,$B$4+1)),0))</f>
        <v>0</v>
      </c>
      <c r="HJ40" s="682">
        <f t="shared" ref="HJ40:HJ71" ca="1" si="387">+IF(OR(HJ$7="",$GH40=""),"",IF($JM40-HJ$7&lt;=-1,AZ40*EE40/SUMPRODUCT(OFFSET($Y40,0,0,1,$B$4+1),OFFSET($DD40,0,0,1,$B$4+1)),0))</f>
        <v>0</v>
      </c>
      <c r="HK40" s="682">
        <f t="shared" ref="HK40:HK71" ca="1" si="388">+IF(OR(HK$7="",$GH40=""),"",IF($JM40-HK$7&lt;=-1,BA40*EF40/SUMPRODUCT(OFFSET($Y40,0,0,1,$B$4+1),OFFSET($DD40,0,0,1,$B$4+1)),0))</f>
        <v>0</v>
      </c>
      <c r="HL40" s="682">
        <f t="shared" ref="HL40:HL71" ca="1" si="389">+IF(OR(HL$7="",$GH40=""),"",IF($JM40-HL$7&lt;=-1,BB40*EG40/SUMPRODUCT(OFFSET($Y40,0,0,1,$B$4+1),OFFSET($DD40,0,0,1,$B$4+1)),0))</f>
        <v>0</v>
      </c>
      <c r="HM40" s="682" t="e">
        <f t="shared" ref="HM40:HM71" ca="1" si="390">+IF(OR(HM$7="",$GH40=""),"",IF($JM40-HM$7&lt;=-1,BC40*EH40/SUMPRODUCT(OFFSET($Y40,0,0,1,$B$4+1),OFFSET($DD40,0,0,1,$B$4+1)),0))</f>
        <v>#DIV/0!</v>
      </c>
      <c r="HN40" s="682" t="e">
        <f t="shared" ref="HN40:HN71" ca="1" si="391">+IF(OR(HN$7="",$GH40=""),"",IF($JM40-HN$7&lt;=-1,BD40*EI40/SUMPRODUCT(OFFSET($Y40,0,0,1,$B$4+1),OFFSET($DD40,0,0,1,$B$4+1)),0))</f>
        <v>#DIV/0!</v>
      </c>
      <c r="HO40" s="682" t="e">
        <f t="shared" ref="HO40:HO71" ca="1" si="392">+IF(OR(HO$7="",$GH40=""),"",IF($JM40-HO$7&lt;=-1,BE40*EJ40/SUMPRODUCT(OFFSET($Y40,0,0,1,$B$4+1),OFFSET($DD40,0,0,1,$B$4+1)),0))</f>
        <v>#DIV/0!</v>
      </c>
      <c r="HP40" s="682" t="e">
        <f t="shared" ref="HP40:HP71" ca="1" si="393">+IF(OR(HP$7="",$GH40=""),"",IF($JM40-HP$7&lt;=-1,BF40*EK40/SUMPRODUCT(OFFSET($Y40,0,0,1,$B$4+1),OFFSET($DD40,0,0,1,$B$4+1)),0))</f>
        <v>#DIV/0!</v>
      </c>
      <c r="HQ40" s="682" t="e">
        <f t="shared" ref="HQ40:HQ71" ca="1" si="394">+IF(OR(HQ$7="",$GH40=""),"",IF($JM40-HQ$7&lt;=-1,BG40*EL40/SUMPRODUCT(OFFSET($Y40,0,0,1,$B$4+1),OFFSET($DD40,0,0,1,$B$4+1)),0))</f>
        <v>#DIV/0!</v>
      </c>
      <c r="HR40" s="682" t="e">
        <f t="shared" ref="HR40:HR71" ca="1" si="395">+IF(OR(HR$7="",$GH40=""),"",IF($JM40-HR$7&lt;=-1,BH40*EM40/SUMPRODUCT(OFFSET($Y40,0,0,1,$B$4+1),OFFSET($DD40,0,0,1,$B$4+1)),0))</f>
        <v>#DIV/0!</v>
      </c>
      <c r="HS40" s="682" t="e">
        <f t="shared" ref="HS40:HS71" ca="1" si="396">+IF(OR(HS$7="",$GH40=""),"",IF($JM40-HS$7&lt;=-1,BI40*EN40/SUMPRODUCT(OFFSET($Y40,0,0,1,$B$4+1),OFFSET($DD40,0,0,1,$B$4+1)),0))</f>
        <v>#DIV/0!</v>
      </c>
      <c r="HT40" s="682" t="e">
        <f t="shared" ref="HT40:HT71" ca="1" si="397">+IF(OR(HT$7="",$GH40=""),"",IF($JM40-HT$7&lt;=-1,BJ40*EO40/SUMPRODUCT(OFFSET($Y40,0,0,1,$B$4+1),OFFSET($DD40,0,0,1,$B$4+1)),0))</f>
        <v>#DIV/0!</v>
      </c>
      <c r="HU40" s="682" t="e">
        <f t="shared" ref="HU40:HU71" ca="1" si="398">+IF(OR(HU$7="",$GH40=""),"",IF($JM40-HU$7&lt;=-1,BK40*EP40/SUMPRODUCT(OFFSET($Y40,0,0,1,$B$4+1),OFFSET($DD40,0,0,1,$B$4+1)),0))</f>
        <v>#DIV/0!</v>
      </c>
      <c r="HV40" s="682" t="e">
        <f t="shared" ref="HV40:HV71" ca="1" si="399">+IF(OR(HV$7="",$GH40=""),"",IF($JM40-HV$7&lt;=-1,BL40*EQ40/SUMPRODUCT(OFFSET($Y40,0,0,1,$B$4+1),OFFSET($DD40,0,0,1,$B$4+1)),0))</f>
        <v>#DIV/0!</v>
      </c>
      <c r="HW40" s="682" t="e">
        <f t="shared" ref="HW40:HW71" ca="1" si="400">+IF(OR(HW$7="",$GH40=""),"",IF($JM40-HW$7&lt;=-1,BM40*ER40/SUMPRODUCT(OFFSET($Y40,0,0,1,$B$4+1),OFFSET($DD40,0,0,1,$B$4+1)),0))</f>
        <v>#DIV/0!</v>
      </c>
      <c r="HX40" s="682" t="e">
        <f t="shared" ref="HX40:HX71" ca="1" si="401">+IF(OR(HX$7="",$GH40=""),"",IF($JM40-HX$7&lt;=-1,BN40*ES40/SUMPRODUCT(OFFSET($Y40,0,0,1,$B$4+1),OFFSET($DD40,0,0,1,$B$4+1)),0))</f>
        <v>#DIV/0!</v>
      </c>
      <c r="HY40" s="682" t="e">
        <f t="shared" ref="HY40:HY71" ca="1" si="402">+IF(OR(HY$7="",$GH40=""),"",IF($JM40-HY$7&lt;=-1,BO40*ET40/SUMPRODUCT(OFFSET($Y40,0,0,1,$B$4+1),OFFSET($DD40,0,0,1,$B$4+1)),0))</f>
        <v>#DIV/0!</v>
      </c>
      <c r="HZ40" s="682" t="e">
        <f t="shared" ref="HZ40:HZ71" ca="1" si="403">+IF(OR(HZ$7="",$GH40=""),"",IF($JM40-HZ$7&lt;=-1,BP40*EU40/SUMPRODUCT(OFFSET($Y40,0,0,1,$B$4+1),OFFSET($DD40,0,0,1,$B$4+1)),0))</f>
        <v>#DIV/0!</v>
      </c>
      <c r="IA40" s="682" t="e">
        <f t="shared" ref="IA40:IA71" ca="1" si="404">+IF(OR(IA$7="",$GH40=""),"",IF($JM40-IA$7&lt;=-1,BQ40*EV40/SUMPRODUCT(OFFSET($Y40,0,0,1,$B$4+1),OFFSET($DD40,0,0,1,$B$4+1)),0))</f>
        <v>#DIV/0!</v>
      </c>
      <c r="IB40" s="682" t="e">
        <f t="shared" ref="IB40:IB71" ca="1" si="405">+IF(OR(IB$7="",$GH40=""),"",IF($JM40-IB$7&lt;=-1,BR40*EW40/SUMPRODUCT(OFFSET($Y40,0,0,1,$B$4+1),OFFSET($DD40,0,0,1,$B$4+1)),0))</f>
        <v>#DIV/0!</v>
      </c>
      <c r="IC40" s="682" t="e">
        <f t="shared" ref="IC40:IC71" ca="1" si="406">+IF(OR(IC$7="",$GH40=""),"",IF($JM40-IC$7&lt;=-1,BS40*EX40/SUMPRODUCT(OFFSET($Y40,0,0,1,$B$4+1),OFFSET($DD40,0,0,1,$B$4+1)),0))</f>
        <v>#DIV/0!</v>
      </c>
      <c r="ID40" s="682" t="e">
        <f t="shared" ref="ID40:ID71" ca="1" si="407">+IF(OR(ID$7="",$GH40=""),"",IF($JM40-ID$7&lt;=-1,BT40*EY40/SUMPRODUCT(OFFSET($Y40,0,0,1,$B$4+1),OFFSET($DD40,0,0,1,$B$4+1)),0))</f>
        <v>#DIV/0!</v>
      </c>
      <c r="IE40" s="682" t="e">
        <f t="shared" ref="IE40:IE71" ca="1" si="408">+IF(OR(IE$7="",$GH40=""),"",IF($JM40-IE$7&lt;=-1,BU40*EZ40/SUMPRODUCT(OFFSET($Y40,0,0,1,$B$4+1),OFFSET($DD40,0,0,1,$B$4+1)),0))</f>
        <v>#DIV/0!</v>
      </c>
      <c r="IF40" s="682" t="e">
        <f t="shared" ref="IF40:IF71" ca="1" si="409">+IF(OR(IF$7="",$GH40=""),"",IF($JM40-IF$7&lt;=-1,BV40*FA40/SUMPRODUCT(OFFSET($Y40,0,0,1,$B$4+1),OFFSET($DD40,0,0,1,$B$4+1)),0))</f>
        <v>#DIV/0!</v>
      </c>
      <c r="IG40" s="682" t="e">
        <f t="shared" ref="IG40:IG71" ca="1" si="410">+IF(OR(IG$7="",$GH40=""),"",IF($JM40-IG$7&lt;=-1,BW40*FB40/SUMPRODUCT(OFFSET($Y40,0,0,1,$B$4+1),OFFSET($DD40,0,0,1,$B$4+1)),0))</f>
        <v>#DIV/0!</v>
      </c>
      <c r="IH40" s="682" t="e">
        <f t="shared" ref="IH40:IH71" ca="1" si="411">+IF(OR(IH$7="",$GH40=""),"",IF($JM40-IH$7&lt;=-1,BX40*FC40/SUMPRODUCT(OFFSET($Y40,0,0,1,$B$4+1),OFFSET($DD40,0,0,1,$B$4+1)),0))</f>
        <v>#DIV/0!</v>
      </c>
      <c r="II40" s="682" t="e">
        <f t="shared" ref="II40:II71" ca="1" si="412">+IF(OR(II$7="",$GH40=""),"",IF($JM40-II$7&lt;=-1,BY40*FD40/SUMPRODUCT(OFFSET($Y40,0,0,1,$B$4+1),OFFSET($DD40,0,0,1,$B$4+1)),0))</f>
        <v>#DIV/0!</v>
      </c>
      <c r="IJ40" s="682" t="e">
        <f t="shared" ref="IJ40:IJ71" ca="1" si="413">+IF(OR(IJ$7="",$GH40=""),"",IF($JM40-IJ$7&lt;=-1,BZ40*FE40/SUMPRODUCT(OFFSET($Y40,0,0,1,$B$4+1),OFFSET($DD40,0,0,1,$B$4+1)),0))</f>
        <v>#DIV/0!</v>
      </c>
      <c r="IK40" s="662" t="e">
        <f t="shared" ref="IK40:IK71" ca="1" si="414">+IF(OR(IK$7="",$GH40=""),"",IF($JM40-IK$7&lt;=-1,CA40*FF40/SUMPRODUCT(OFFSET($Y40,0,0,1,$B$4+1),OFFSET($DD40,0,0,1,$B$4+1)),0))</f>
        <v>#DIV/0!</v>
      </c>
      <c r="IL40" s="662" t="e">
        <f t="shared" ref="IL40:IL71" ca="1" si="415">+IF(OR(IL$7="",$GH40=""),"",IF($JM40-IL$7&lt;=-1,CB40*FG40/SUMPRODUCT(OFFSET($Y40,0,0,1,$B$4+1),OFFSET($DD40,0,0,1,$B$4+1)),0))</f>
        <v>#DIV/0!</v>
      </c>
      <c r="IM40" s="662" t="e">
        <f t="shared" ref="IM40:IM71" ca="1" si="416">+IF(OR(IM$7="",$GH40=""),"",IF($JM40-IM$7&lt;=-1,CC40*FH40/SUMPRODUCT(OFFSET($Y40,0,0,1,$B$4+1),OFFSET($DD40,0,0,1,$B$4+1)),0))</f>
        <v>#DIV/0!</v>
      </c>
      <c r="IN40" s="662" t="e">
        <f t="shared" ref="IN40:IN71" ca="1" si="417">+IF(OR(IN$7="",$GH40=""),"",IF($JM40-IN$7&lt;=-1,CD40*FI40/SUMPRODUCT(OFFSET($Y40,0,0,1,$B$4+1),OFFSET($DD40,0,0,1,$B$4+1)),0))</f>
        <v>#DIV/0!</v>
      </c>
      <c r="IO40" s="662" t="e">
        <f t="shared" ref="IO40:IO71" ca="1" si="418">+IF(OR(IO$7="",$GH40=""),"",IF($JM40-IO$7&lt;=-1,CE40*FJ40/SUMPRODUCT(OFFSET($Y40,0,0,1,$B$4+1),OFFSET($DD40,0,0,1,$B$4+1)),0))</f>
        <v>#DIV/0!</v>
      </c>
      <c r="IP40" s="662" t="e">
        <f t="shared" ref="IP40:IP71" ca="1" si="419">+IF(OR(IP$7="",$GH40=""),"",IF($JM40-IP$7&lt;=-1,CF40*FK40/SUMPRODUCT(OFFSET($Y40,0,0,1,$B$4+1),OFFSET($DD40,0,0,1,$B$4+1)),0))</f>
        <v>#DIV/0!</v>
      </c>
      <c r="IQ40" s="662" t="e">
        <f t="shared" ref="IQ40:IQ71" ca="1" si="420">+IF(OR(IQ$7="",$GH40=""),"",IF($JM40-IQ$7&lt;=-1,CG40*FL40/SUMPRODUCT(OFFSET($Y40,0,0,1,$B$4+1),OFFSET($DD40,0,0,1,$B$4+1)),0))</f>
        <v>#DIV/0!</v>
      </c>
      <c r="IR40" s="662" t="e">
        <f t="shared" ref="IR40:IR71" ca="1" si="421">+IF(OR(IR$7="",$GH40=""),"",IF($JM40-IR$7&lt;=-1,CH40*FM40/SUMPRODUCT(OFFSET($Y40,0,0,1,$B$4+1),OFFSET($DD40,0,0,1,$B$4+1)),0))</f>
        <v>#DIV/0!</v>
      </c>
      <c r="IS40" s="662" t="e">
        <f t="shared" ref="IS40:IS71" ca="1" si="422">+IF(OR(IS$7="",$GH40=""),"",IF($JM40-IS$7&lt;=-1,CI40*FN40/SUMPRODUCT(OFFSET($Y40,0,0,1,$B$4+1),OFFSET($DD40,0,0,1,$B$4+1)),0))</f>
        <v>#DIV/0!</v>
      </c>
      <c r="IT40" s="662" t="str">
        <f t="shared" ref="IT40:IT71" ca="1" si="423">+IF(OR(IT$7="",$GH40=""),"",IF($JM40-IT$7&lt;=-1,CJ40*FO40/SUMPRODUCT(OFFSET($Y40,0,0,1,$B$4+1),OFFSET($DD40,0,0,1,$B$4+1)),0))</f>
        <v/>
      </c>
      <c r="IU40" s="662" t="str">
        <f t="shared" ref="IU40:IU71" ca="1" si="424">+IF(OR(IU$7="",$GH40=""),"",IF($JM40-IU$7&lt;=-1,CK40*FP40/SUMPRODUCT(OFFSET($Y40,0,0,1,$B$4+1),OFFSET($DD40,0,0,1,$B$4+1)),0))</f>
        <v/>
      </c>
      <c r="IV40" s="662" t="str">
        <f t="shared" ref="IV40:IV71" ca="1" si="425">+IF(OR(IV$7="",$GH40=""),"",IF($JM40-IV$7&lt;=-1,CL40*FQ40/SUMPRODUCT(OFFSET($Y40,0,0,1,$B$4+1),OFFSET($DD40,0,0,1,$B$4+1)),0))</f>
        <v/>
      </c>
      <c r="IW40" s="662" t="str">
        <f t="shared" ref="IW40:IW71" ca="1" si="426">+IF(OR(IW$7="",$GH40=""),"",IF($JM40-IW$7&lt;=-1,CM40*FR40/SUMPRODUCT(OFFSET($Y40,0,0,1,$B$4+1),OFFSET($DD40,0,0,1,$B$4+1)),0))</f>
        <v/>
      </c>
      <c r="IX40" s="662" t="str">
        <f t="shared" ref="IX40:IX71" ca="1" si="427">+IF(OR(IX$7="",$GH40=""),"",IF($JM40-IX$7&lt;=-1,CN40*FS40/SUMPRODUCT(OFFSET($Y40,0,0,1,$B$4+1),OFFSET($DD40,0,0,1,$B$4+1)),0))</f>
        <v/>
      </c>
      <c r="IY40" s="662" t="str">
        <f t="shared" ref="IY40:IY71" ca="1" si="428">+IF(OR(IY$7="",$GH40=""),"",IF($JM40-IY$7&lt;=-1,CO40*FT40/SUMPRODUCT(OFFSET($Y40,0,0,1,$B$4+1),OFFSET($DD40,0,0,1,$B$4+1)),0))</f>
        <v/>
      </c>
      <c r="IZ40" s="662" t="str">
        <f t="shared" ref="IZ40:IZ71" ca="1" si="429">+IF(OR(IZ$7="",$GH40=""),"",IF($JM40-IZ$7&lt;=-1,CP40*FU40/SUMPRODUCT(OFFSET($Y40,0,0,1,$B$4+1),OFFSET($DD40,0,0,1,$B$4+1)),0))</f>
        <v/>
      </c>
      <c r="JA40" s="662" t="str">
        <f t="shared" ref="JA40:JA71" ca="1" si="430">+IF(OR(JA$7="",$GH40=""),"",IF($JM40-JA$7&lt;=-1,CQ40*FV40/SUMPRODUCT(OFFSET($Y40,0,0,1,$B$4+1),OFFSET($DD40,0,0,1,$B$4+1)),0))</f>
        <v/>
      </c>
      <c r="JB40" s="662" t="str">
        <f t="shared" ref="JB40:JB71" ca="1" si="431">+IF(OR(JB$7="",$GH40=""),"",IF($JM40-JB$7&lt;=-1,CR40*FW40/SUMPRODUCT(OFFSET($Y40,0,0,1,$B$4+1),OFFSET($DD40,0,0,1,$B$4+1)),0))</f>
        <v/>
      </c>
      <c r="JC40" s="662" t="str">
        <f t="shared" ref="JC40:JC71" ca="1" si="432">+IF(OR(JC$7="",$GH40=""),"",IF($JM40-JC$7&lt;=-1,CS40*FX40/SUMPRODUCT(OFFSET($Y40,0,0,1,$B$4+1),OFFSET($DD40,0,0,1,$B$4+1)),0))</f>
        <v/>
      </c>
      <c r="JD40" s="662" t="str">
        <f t="shared" ref="JD40:JD71" ca="1" si="433">+IF(OR(JD$7="",$GH40=""),"",IF($JM40-JD$7&lt;=-1,CT40*FY40/SUMPRODUCT(OFFSET($Y40,0,0,1,$B$4+1),OFFSET($DD40,0,0,1,$B$4+1)),0))</f>
        <v/>
      </c>
      <c r="JE40" s="662" t="str">
        <f t="shared" ref="JE40:JE71" ca="1" si="434">+IF(OR(JE$7="",$GH40=""),"",IF($JM40-JE$7&lt;=-1,CU40*FZ40/SUMPRODUCT(OFFSET($Y40,0,0,1,$B$4+1),OFFSET($DD40,0,0,1,$B$4+1)),0))</f>
        <v/>
      </c>
      <c r="JF40" s="662" t="str">
        <f t="shared" ref="JF40:JF71" ca="1" si="435">+IF(OR(JF$7="",$GH40=""),"",IF($JM40-JF$7&lt;=-1,CV40*GA40/SUMPRODUCT(OFFSET($Y40,0,0,1,$B$4+1),OFFSET($DD40,0,0,1,$B$4+1)),0))</f>
        <v/>
      </c>
      <c r="JG40" s="662" t="str">
        <f t="shared" ref="JG40:JG71" ca="1" si="436">+IF(OR(JG$7="",$GH40=""),"",IF($JM40-JG$7&lt;=-1,CW40*GB40/SUMPRODUCT(OFFSET($Y40,0,0,1,$B$4+1),OFFSET($DD40,0,0,1,$B$4+1)),0))</f>
        <v/>
      </c>
      <c r="JH40" s="662" t="str">
        <f t="shared" ref="JH40:JH71" ca="1" si="437">+IF(OR(JH$7="",$GH40=""),"",IF($JM40-JH$7&lt;=-1,CX40*GC40/SUMPRODUCT(OFFSET($Y40,0,0,1,$B$4+1),OFFSET($DD40,0,0,1,$B$4+1)),0))</f>
        <v/>
      </c>
      <c r="JI40" s="662" t="str">
        <f t="shared" ref="JI40:JI71" ca="1" si="438">+IF(OR(JI$7="",$GH40=""),"",IF($JM40-JI$7&lt;=-1,CY40*GD40/SUMPRODUCT(OFFSET($Y40,0,0,1,$B$4+1),OFFSET($DD40,0,0,1,$B$4+1)),0))</f>
        <v/>
      </c>
      <c r="JJ40" s="662" t="str">
        <f t="shared" ref="JJ40:JJ71" ca="1" si="439">+IF(OR(JJ$7="",$GH40=""),"",IF($JM40-JJ$7&lt;=-1,CZ40*GE40/SUMPRODUCT(OFFSET($Y40,0,0,1,$B$4+1),OFFSET($DD40,0,0,1,$B$4+1)),0))</f>
        <v/>
      </c>
      <c r="JK40" s="663" t="str">
        <f t="shared" ref="JK40:JK71" ca="1" si="440">+IF(OR(JK$7="",$GH40=""),"",IF($JM40-JK$7&lt;=-1,DA40*GF40/SUMPRODUCT(OFFSET($Y40,0,0,1,$B$4+1),OFFSET($DD40,0,0,1,$B$4+1)),0))</f>
        <v/>
      </c>
      <c r="JL40" s="626"/>
      <c r="JM40" s="649">
        <f t="shared" si="264"/>
        <v>30</v>
      </c>
      <c r="JN40" s="635">
        <f t="shared" si="341"/>
        <v>0</v>
      </c>
      <c r="JO40" s="635">
        <f t="shared" si="341"/>
        <v>0</v>
      </c>
      <c r="JP40" s="635">
        <f t="shared" si="341"/>
        <v>0</v>
      </c>
      <c r="JQ40" s="635">
        <f t="shared" si="341"/>
        <v>0</v>
      </c>
      <c r="JR40" s="635">
        <f t="shared" si="341"/>
        <v>0</v>
      </c>
      <c r="JS40" s="635">
        <f t="shared" si="341"/>
        <v>0</v>
      </c>
      <c r="JT40" s="635">
        <f t="shared" si="341"/>
        <v>0</v>
      </c>
      <c r="JU40" s="635">
        <f t="shared" si="341"/>
        <v>0</v>
      </c>
      <c r="JV40" s="635">
        <f t="shared" si="341"/>
        <v>0</v>
      </c>
      <c r="JW40" s="635">
        <f t="shared" si="341"/>
        <v>0</v>
      </c>
      <c r="JX40" s="635">
        <f t="shared" si="342"/>
        <v>0</v>
      </c>
      <c r="JY40" s="635">
        <f t="shared" si="342"/>
        <v>0</v>
      </c>
      <c r="JZ40" s="635">
        <f t="shared" si="342"/>
        <v>0</v>
      </c>
      <c r="KA40" s="635">
        <f t="shared" si="342"/>
        <v>0</v>
      </c>
      <c r="KB40" s="635">
        <f t="shared" si="342"/>
        <v>0</v>
      </c>
      <c r="KC40" s="635">
        <f t="shared" si="342"/>
        <v>0</v>
      </c>
      <c r="KD40" s="635">
        <f t="shared" si="342"/>
        <v>0</v>
      </c>
      <c r="KE40" s="635">
        <f t="shared" si="342"/>
        <v>0</v>
      </c>
      <c r="KF40" s="635">
        <f t="shared" si="342"/>
        <v>0</v>
      </c>
      <c r="KG40" s="635">
        <f t="shared" si="342"/>
        <v>0</v>
      </c>
      <c r="KH40" s="635">
        <f t="shared" si="343"/>
        <v>0</v>
      </c>
      <c r="KI40" s="635">
        <f t="shared" si="343"/>
        <v>0</v>
      </c>
      <c r="KJ40" s="635">
        <f t="shared" si="343"/>
        <v>0</v>
      </c>
      <c r="KK40" s="635">
        <f t="shared" si="343"/>
        <v>0</v>
      </c>
      <c r="KL40" s="635">
        <f t="shared" si="343"/>
        <v>0</v>
      </c>
      <c r="KM40" s="635">
        <f t="shared" si="343"/>
        <v>0</v>
      </c>
      <c r="KN40" s="635">
        <f t="shared" si="343"/>
        <v>0</v>
      </c>
      <c r="KO40" s="635">
        <f t="shared" si="343"/>
        <v>0</v>
      </c>
      <c r="KP40" s="635">
        <f t="shared" si="343"/>
        <v>0</v>
      </c>
      <c r="KQ40" s="635">
        <f t="shared" si="343"/>
        <v>0</v>
      </c>
      <c r="KR40" s="635" t="e">
        <f t="shared" si="344"/>
        <v>#DIV/0!</v>
      </c>
      <c r="KS40" s="635" t="e">
        <f t="shared" si="344"/>
        <v>#DIV/0!</v>
      </c>
      <c r="KT40" s="635" t="e">
        <f t="shared" si="344"/>
        <v>#DIV/0!</v>
      </c>
      <c r="KU40" s="635" t="e">
        <f t="shared" si="344"/>
        <v>#DIV/0!</v>
      </c>
      <c r="KV40" s="635" t="e">
        <f t="shared" si="344"/>
        <v>#DIV/0!</v>
      </c>
      <c r="KW40" s="635" t="e">
        <f t="shared" si="344"/>
        <v>#DIV/0!</v>
      </c>
      <c r="KX40" s="635" t="e">
        <f t="shared" si="344"/>
        <v>#DIV/0!</v>
      </c>
      <c r="KY40" s="635" t="e">
        <f t="shared" si="344"/>
        <v>#DIV/0!</v>
      </c>
      <c r="KZ40" s="635" t="e">
        <f t="shared" si="344"/>
        <v>#DIV/0!</v>
      </c>
      <c r="LA40" s="635" t="e">
        <f t="shared" si="344"/>
        <v>#DIV/0!</v>
      </c>
      <c r="LB40" s="635" t="e">
        <f t="shared" si="345"/>
        <v>#DIV/0!</v>
      </c>
      <c r="LC40" s="635" t="e">
        <f t="shared" si="345"/>
        <v>#DIV/0!</v>
      </c>
      <c r="LD40" s="635" t="e">
        <f t="shared" si="345"/>
        <v>#DIV/0!</v>
      </c>
      <c r="LE40" s="635" t="e">
        <f t="shared" si="345"/>
        <v>#DIV/0!</v>
      </c>
      <c r="LF40" s="635" t="e">
        <f t="shared" si="345"/>
        <v>#DIV/0!</v>
      </c>
      <c r="LG40" s="635" t="e">
        <f t="shared" si="345"/>
        <v>#DIV/0!</v>
      </c>
      <c r="LH40" s="635" t="e">
        <f t="shared" si="345"/>
        <v>#DIV/0!</v>
      </c>
      <c r="LI40" s="635" t="e">
        <f t="shared" si="345"/>
        <v>#DIV/0!</v>
      </c>
      <c r="LJ40" s="635" t="e">
        <f t="shared" si="345"/>
        <v>#DIV/0!</v>
      </c>
      <c r="LK40" s="635" t="e">
        <f t="shared" si="345"/>
        <v>#DIV/0!</v>
      </c>
      <c r="LL40" s="635" t="e">
        <f t="shared" si="346"/>
        <v>#DIV/0!</v>
      </c>
      <c r="LM40" s="635" t="e">
        <f t="shared" si="346"/>
        <v>#DIV/0!</v>
      </c>
      <c r="LN40" s="635" t="e">
        <f t="shared" si="346"/>
        <v>#DIV/0!</v>
      </c>
      <c r="LO40" s="635" t="e">
        <f t="shared" si="346"/>
        <v>#DIV/0!</v>
      </c>
      <c r="LP40" s="635" t="e">
        <f t="shared" si="346"/>
        <v>#DIV/0!</v>
      </c>
      <c r="LQ40" s="635" t="e">
        <f t="shared" si="346"/>
        <v>#DIV/0!</v>
      </c>
      <c r="LR40" s="635" t="e">
        <f t="shared" si="346"/>
        <v>#DIV/0!</v>
      </c>
      <c r="LS40" s="635" t="e">
        <f t="shared" si="346"/>
        <v>#DIV/0!</v>
      </c>
      <c r="LT40" s="635" t="e">
        <f t="shared" si="346"/>
        <v>#DIV/0!</v>
      </c>
      <c r="LU40" s="635" t="e">
        <f t="shared" si="346"/>
        <v>#DIV/0!</v>
      </c>
      <c r="LV40" s="635" t="e">
        <f t="shared" si="347"/>
        <v>#DIV/0!</v>
      </c>
      <c r="LW40" s="635" t="e">
        <f t="shared" si="347"/>
        <v>#DIV/0!</v>
      </c>
      <c r="LX40" s="635" t="e">
        <f t="shared" si="347"/>
        <v>#DIV/0!</v>
      </c>
      <c r="LY40" s="635" t="str">
        <f t="shared" si="347"/>
        <v/>
      </c>
      <c r="LZ40" s="635" t="str">
        <f t="shared" si="347"/>
        <v/>
      </c>
      <c r="MA40" s="635" t="str">
        <f t="shared" si="347"/>
        <v/>
      </c>
      <c r="MB40" s="635" t="str">
        <f t="shared" si="347"/>
        <v/>
      </c>
      <c r="MC40" s="635" t="str">
        <f t="shared" si="347"/>
        <v/>
      </c>
      <c r="MD40" s="635" t="str">
        <f t="shared" si="347"/>
        <v/>
      </c>
      <c r="ME40" s="635" t="str">
        <f t="shared" si="347"/>
        <v/>
      </c>
      <c r="MF40" s="635" t="str">
        <f t="shared" si="348"/>
        <v/>
      </c>
      <c r="MG40" s="635" t="str">
        <f t="shared" si="348"/>
        <v/>
      </c>
      <c r="MH40" s="635" t="str">
        <f t="shared" si="348"/>
        <v/>
      </c>
      <c r="MI40" s="635" t="str">
        <f t="shared" si="348"/>
        <v/>
      </c>
      <c r="MJ40" s="635" t="str">
        <f t="shared" si="348"/>
        <v/>
      </c>
      <c r="MK40" s="635" t="str">
        <f t="shared" si="348"/>
        <v/>
      </c>
      <c r="ML40" s="635" t="str">
        <f t="shared" si="348"/>
        <v/>
      </c>
      <c r="MM40" s="635" t="str">
        <f t="shared" si="348"/>
        <v/>
      </c>
      <c r="MN40" s="635" t="str">
        <f t="shared" si="348"/>
        <v/>
      </c>
      <c r="MO40" s="635" t="str">
        <f t="shared" si="348"/>
        <v/>
      </c>
      <c r="MP40" s="636" t="str">
        <f t="shared" si="348"/>
        <v/>
      </c>
      <c r="MQ40" s="626"/>
      <c r="MR40" s="565">
        <f t="shared" si="269"/>
        <v>33</v>
      </c>
      <c r="MS40" s="622" t="e">
        <f ca="1">+SUMPRODUCT(OFFSET(MU40,0,$MR40):OFFSET(MU40,MU40-1,$MR40),OFFSET($O40,0,0):OFFSET($O40,MU40-1,0))</f>
        <v>#DIV/0!</v>
      </c>
      <c r="MU40" s="568">
        <f t="shared" si="265"/>
        <v>30</v>
      </c>
      <c r="MV40" s="691" t="e">
        <f t="shared" ca="1" si="349"/>
        <v>#DIV/0!</v>
      </c>
      <c r="MW40" s="691" t="e">
        <f t="shared" ca="1" si="349"/>
        <v>#DIV/0!</v>
      </c>
      <c r="MX40" s="691" t="e">
        <f t="shared" ca="1" si="349"/>
        <v>#DIV/0!</v>
      </c>
      <c r="MY40" s="691" t="e">
        <f t="shared" ca="1" si="349"/>
        <v>#DIV/0!</v>
      </c>
      <c r="MZ40" s="691" t="e">
        <f t="shared" ca="1" si="349"/>
        <v>#DIV/0!</v>
      </c>
      <c r="NA40" s="691" t="e">
        <f t="shared" ca="1" si="349"/>
        <v>#DIV/0!</v>
      </c>
      <c r="NB40" s="691" t="e">
        <f t="shared" ca="1" si="349"/>
        <v>#DIV/0!</v>
      </c>
      <c r="NC40" s="691" t="e">
        <f t="shared" ca="1" si="349"/>
        <v>#DIV/0!</v>
      </c>
      <c r="ND40" s="691" t="e">
        <f t="shared" ca="1" si="349"/>
        <v>#DIV/0!</v>
      </c>
      <c r="NE40" s="691" t="e">
        <f t="shared" ca="1" si="349"/>
        <v>#DIV/0!</v>
      </c>
      <c r="NF40" s="691" t="e">
        <f t="shared" ca="1" si="350"/>
        <v>#DIV/0!</v>
      </c>
      <c r="NG40" s="691" t="e">
        <f t="shared" ca="1" si="350"/>
        <v>#DIV/0!</v>
      </c>
      <c r="NH40" s="691" t="e">
        <f t="shared" ca="1" si="350"/>
        <v>#DIV/0!</v>
      </c>
      <c r="NI40" s="691" t="e">
        <f t="shared" ca="1" si="350"/>
        <v>#DIV/0!</v>
      </c>
      <c r="NJ40" s="691" t="e">
        <f t="shared" ca="1" si="350"/>
        <v>#DIV/0!</v>
      </c>
      <c r="NK40" s="691" t="e">
        <f t="shared" ca="1" si="350"/>
        <v>#DIV/0!</v>
      </c>
      <c r="NL40" s="691" t="e">
        <f t="shared" ca="1" si="350"/>
        <v>#DIV/0!</v>
      </c>
      <c r="NM40" s="691" t="e">
        <f t="shared" ca="1" si="350"/>
        <v>#DIV/0!</v>
      </c>
      <c r="NN40" s="691" t="e">
        <f t="shared" ca="1" si="350"/>
        <v>#DIV/0!</v>
      </c>
      <c r="NO40" s="691" t="e">
        <f t="shared" ca="1" si="350"/>
        <v>#DIV/0!</v>
      </c>
      <c r="NP40" s="691" t="e">
        <f t="shared" ca="1" si="351"/>
        <v>#DIV/0!</v>
      </c>
      <c r="NQ40" s="691" t="e">
        <f t="shared" ca="1" si="351"/>
        <v>#DIV/0!</v>
      </c>
      <c r="NR40" s="691" t="e">
        <f t="shared" ca="1" si="351"/>
        <v>#DIV/0!</v>
      </c>
      <c r="NS40" s="691" t="e">
        <f t="shared" ca="1" si="351"/>
        <v>#DIV/0!</v>
      </c>
      <c r="NT40" s="691" t="e">
        <f t="shared" ca="1" si="351"/>
        <v>#DIV/0!</v>
      </c>
      <c r="NU40" s="691" t="e">
        <f t="shared" ca="1" si="351"/>
        <v>#DIV/0!</v>
      </c>
      <c r="NV40" s="691" t="e">
        <f t="shared" ca="1" si="351"/>
        <v>#DIV/0!</v>
      </c>
      <c r="NW40" s="691" t="e">
        <f t="shared" ca="1" si="351"/>
        <v>#DIV/0!</v>
      </c>
      <c r="NX40" s="691" t="e">
        <f t="shared" ca="1" si="351"/>
        <v>#DIV/0!</v>
      </c>
      <c r="NY40" s="691" t="e">
        <f t="shared" ca="1" si="351"/>
        <v>#DIV/0!</v>
      </c>
      <c r="NZ40" s="691" t="e">
        <f t="shared" ca="1" si="352"/>
        <v>#DIV/0!</v>
      </c>
      <c r="OA40" s="691" t="e">
        <f t="shared" ca="1" si="352"/>
        <v>#DIV/0!</v>
      </c>
      <c r="OB40" s="691" t="e">
        <f t="shared" ca="1" si="352"/>
        <v>#DIV/0!</v>
      </c>
      <c r="OC40" s="691" t="str">
        <f t="shared" ca="1" si="352"/>
        <v/>
      </c>
      <c r="OD40" s="691" t="str">
        <f t="shared" ca="1" si="352"/>
        <v/>
      </c>
      <c r="OE40" s="691" t="str">
        <f t="shared" ca="1" si="352"/>
        <v/>
      </c>
      <c r="OF40" s="691" t="str">
        <f t="shared" ca="1" si="352"/>
        <v/>
      </c>
      <c r="OG40" s="691" t="str">
        <f t="shared" ca="1" si="352"/>
        <v/>
      </c>
      <c r="OH40" s="691" t="str">
        <f t="shared" ca="1" si="352"/>
        <v/>
      </c>
      <c r="OI40" s="691" t="str">
        <f t="shared" ca="1" si="352"/>
        <v/>
      </c>
      <c r="OJ40" s="691" t="str">
        <f t="shared" ca="1" si="353"/>
        <v/>
      </c>
      <c r="OK40" s="691" t="str">
        <f t="shared" ca="1" si="353"/>
        <v/>
      </c>
      <c r="OL40" s="691" t="str">
        <f t="shared" ca="1" si="353"/>
        <v/>
      </c>
      <c r="OM40" s="691" t="str">
        <f t="shared" ca="1" si="353"/>
        <v/>
      </c>
      <c r="ON40" s="691" t="str">
        <f t="shared" ca="1" si="353"/>
        <v/>
      </c>
      <c r="OO40" s="691" t="str">
        <f t="shared" ca="1" si="353"/>
        <v/>
      </c>
      <c r="OP40" s="691" t="str">
        <f t="shared" ca="1" si="353"/>
        <v/>
      </c>
      <c r="OQ40" s="691" t="str">
        <f t="shared" ca="1" si="353"/>
        <v/>
      </c>
      <c r="OR40" s="691" t="str">
        <f t="shared" ca="1" si="353"/>
        <v/>
      </c>
      <c r="OS40" s="691" t="str">
        <f t="shared" ca="1" si="353"/>
        <v/>
      </c>
      <c r="OT40" s="691" t="str">
        <f t="shared" ca="1" si="354"/>
        <v/>
      </c>
      <c r="OU40" s="691" t="str">
        <f t="shared" ca="1" si="354"/>
        <v/>
      </c>
      <c r="OV40" s="691" t="str">
        <f t="shared" ca="1" si="354"/>
        <v/>
      </c>
      <c r="OW40" s="691" t="str">
        <f t="shared" ca="1" si="354"/>
        <v/>
      </c>
      <c r="OX40" s="691" t="str">
        <f t="shared" ca="1" si="354"/>
        <v/>
      </c>
      <c r="OY40" s="691" t="str">
        <f t="shared" ca="1" si="354"/>
        <v/>
      </c>
      <c r="OZ40" s="691" t="str">
        <f t="shared" ca="1" si="354"/>
        <v/>
      </c>
      <c r="PA40" s="691" t="str">
        <f t="shared" ca="1" si="354"/>
        <v/>
      </c>
      <c r="PB40" s="691" t="str">
        <f t="shared" ca="1" si="354"/>
        <v/>
      </c>
      <c r="PC40" s="691" t="str">
        <f t="shared" ca="1" si="354"/>
        <v/>
      </c>
      <c r="PD40" s="691" t="str">
        <f t="shared" ca="1" si="355"/>
        <v/>
      </c>
      <c r="PE40" s="691" t="str">
        <f t="shared" ca="1" si="355"/>
        <v/>
      </c>
      <c r="PF40" s="691" t="str">
        <f t="shared" ca="1" si="355"/>
        <v/>
      </c>
      <c r="PG40" s="691" t="e">
        <f t="shared" ca="1" si="355"/>
        <v>#VALUE!</v>
      </c>
      <c r="PH40" s="691" t="e">
        <f t="shared" ca="1" si="355"/>
        <v>#VALUE!</v>
      </c>
      <c r="PI40" s="691" t="e">
        <f t="shared" ca="1" si="355"/>
        <v>#VALUE!</v>
      </c>
      <c r="PJ40" s="691" t="e">
        <f t="shared" ca="1" si="355"/>
        <v>#VALUE!</v>
      </c>
      <c r="PK40" s="691" t="e">
        <f t="shared" ca="1" si="355"/>
        <v>#VALUE!</v>
      </c>
      <c r="PL40" s="691" t="e">
        <f t="shared" ca="1" si="355"/>
        <v>#VALUE!</v>
      </c>
      <c r="PM40" s="691" t="e">
        <f t="shared" ca="1" si="355"/>
        <v>#VALUE!</v>
      </c>
      <c r="PN40" s="691" t="e">
        <f t="shared" ca="1" si="356"/>
        <v>#VALUE!</v>
      </c>
      <c r="PO40" s="691" t="e">
        <f t="shared" ca="1" si="356"/>
        <v>#VALUE!</v>
      </c>
      <c r="PP40" s="691" t="e">
        <f t="shared" ca="1" si="356"/>
        <v>#VALUE!</v>
      </c>
      <c r="PQ40" s="691" t="e">
        <f t="shared" ca="1" si="356"/>
        <v>#VALUE!</v>
      </c>
      <c r="PR40" s="691" t="e">
        <f t="shared" ca="1" si="356"/>
        <v>#VALUE!</v>
      </c>
      <c r="PS40" s="691" t="e">
        <f t="shared" ca="1" si="356"/>
        <v>#VALUE!</v>
      </c>
      <c r="PT40" s="691" t="e">
        <f t="shared" ca="1" si="356"/>
        <v>#VALUE!</v>
      </c>
      <c r="PU40" s="691" t="e">
        <f t="shared" ca="1" si="356"/>
        <v>#VALUE!</v>
      </c>
      <c r="PV40" s="691" t="e">
        <f t="shared" ca="1" si="356"/>
        <v>#VALUE!</v>
      </c>
      <c r="PW40" s="691" t="e">
        <f t="shared" ca="1" si="356"/>
        <v>#VALUE!</v>
      </c>
      <c r="PX40" s="691" t="e">
        <f t="shared" ca="1" si="356"/>
        <v>#VALUE!</v>
      </c>
      <c r="PY40" s="690"/>
      <c r="PZ40" s="690"/>
      <c r="QA40" s="690"/>
      <c r="QB40" s="690"/>
      <c r="QC40" s="690"/>
      <c r="QD40" s="690"/>
      <c r="QE40" s="690"/>
      <c r="QF40" s="690"/>
      <c r="QG40" s="575"/>
      <c r="QH40" s="575"/>
      <c r="QI40" s="575"/>
      <c r="QJ40" s="575"/>
      <c r="QK40" s="575"/>
      <c r="QL40" s="575"/>
      <c r="QM40" s="575"/>
      <c r="QN40" s="575"/>
      <c r="QO40" s="575"/>
      <c r="QP40" s="575"/>
      <c r="QQ40" s="575"/>
    </row>
    <row r="41" spans="1:459">
      <c r="A41" s="632">
        <f t="shared" si="266"/>
        <v>34</v>
      </c>
      <c r="B41" s="633">
        <f>+'User Entries'!G111</f>
        <v>0</v>
      </c>
      <c r="C41" s="633">
        <f t="shared" si="267"/>
        <v>0</v>
      </c>
      <c r="D41" s="759" t="e">
        <f>SUM($E$8:E41)</f>
        <v>#DIV/0!</v>
      </c>
      <c r="E41" s="759" t="e">
        <f t="shared" si="357"/>
        <v>#DIV/0!</v>
      </c>
      <c r="F41" s="627"/>
      <c r="G41" s="765"/>
      <c r="H41" s="622">
        <f t="shared" si="270"/>
        <v>29</v>
      </c>
      <c r="I41" s="632">
        <f t="shared" si="255"/>
        <v>34</v>
      </c>
      <c r="J41" s="640">
        <f>+'User Entries'!$F111</f>
        <v>0</v>
      </c>
      <c r="K41" s="640">
        <f>+'User Entries'!$J111</f>
        <v>0</v>
      </c>
      <c r="L41" s="676" t="e">
        <f t="shared" si="256"/>
        <v>#DIV/0!</v>
      </c>
      <c r="M41" s="656" t="str">
        <f>IFERROR(Summary_AttrorTotal!A51,"")</f>
        <v>2007 Q2</v>
      </c>
      <c r="N41" s="634">
        <f>+IFERROR((Summary_AttrorTotal!H51)*1000,0)</f>
        <v>2334900</v>
      </c>
      <c r="O41" s="634">
        <f>+IFERROR((Summary_AttrorTotal!S51-Summary_AttrorTotal!H51)*1000,0)</f>
        <v>0</v>
      </c>
      <c r="P41" s="634" t="e">
        <f t="shared" ca="1" si="358"/>
        <v>#DIV/0!</v>
      </c>
      <c r="Q41" s="634">
        <f>IFERROR(Summary_AttrorTotal!J51*1000,0)</f>
        <v>2334900</v>
      </c>
      <c r="R41" s="634" t="e">
        <f t="shared" ca="1" si="257"/>
        <v>#DIV/0!</v>
      </c>
      <c r="S41" s="634">
        <f>+IFERROR((Summary_AttrorTotal!S51-Summary_AttrorTotal!J51)*1000,0)</f>
        <v>0</v>
      </c>
      <c r="T41" s="634" t="e">
        <f t="shared" ca="1" si="258"/>
        <v>#DIV/0!</v>
      </c>
      <c r="U41" s="639"/>
      <c r="V41" s="634" t="e">
        <f t="shared" ca="1" si="259"/>
        <v>#DIV/0!</v>
      </c>
      <c r="W41" s="575" t="e">
        <f t="shared" ca="1" si="260"/>
        <v>#DIV/0!</v>
      </c>
      <c r="X41" s="649">
        <f t="shared" si="268"/>
        <v>29</v>
      </c>
      <c r="Y41" s="628">
        <f t="shared" si="147"/>
        <v>0</v>
      </c>
      <c r="Z41" s="628">
        <f t="shared" si="147"/>
        <v>0</v>
      </c>
      <c r="AA41" s="628">
        <f t="shared" ref="AA41:CL44" si="441">+IF(OR(AA$7="",$X41=""),"",IF($X41-AA$7&lt;=-1,IF(AND($X41&gt;=MATCH(100%,$D$8:$D$87,0),AA$7=$X41+1),100%,IFERROR(VLOOKUP(AA$7,$A$8:$E$87,5,FALSE)/(1-VLOOKUP($X41,$A$8:$E$87,4,FALSE)),0)),0))</f>
        <v>0</v>
      </c>
      <c r="AB41" s="628">
        <f t="shared" si="441"/>
        <v>0</v>
      </c>
      <c r="AC41" s="628">
        <f t="shared" si="441"/>
        <v>0</v>
      </c>
      <c r="AD41" s="628">
        <f t="shared" si="441"/>
        <v>0</v>
      </c>
      <c r="AE41" s="628">
        <f t="shared" si="441"/>
        <v>0</v>
      </c>
      <c r="AF41" s="628">
        <f t="shared" si="441"/>
        <v>0</v>
      </c>
      <c r="AG41" s="628">
        <f t="shared" si="441"/>
        <v>0</v>
      </c>
      <c r="AH41" s="628">
        <f t="shared" si="441"/>
        <v>0</v>
      </c>
      <c r="AI41" s="628">
        <f t="shared" si="441"/>
        <v>0</v>
      </c>
      <c r="AJ41" s="628">
        <f t="shared" si="441"/>
        <v>0</v>
      </c>
      <c r="AK41" s="628">
        <f t="shared" si="441"/>
        <v>0</v>
      </c>
      <c r="AL41" s="628">
        <f t="shared" si="441"/>
        <v>0</v>
      </c>
      <c r="AM41" s="628">
        <f t="shared" si="441"/>
        <v>0</v>
      </c>
      <c r="AN41" s="628">
        <f t="shared" si="441"/>
        <v>0</v>
      </c>
      <c r="AO41" s="628">
        <f t="shared" si="441"/>
        <v>0</v>
      </c>
      <c r="AP41" s="628">
        <f t="shared" si="441"/>
        <v>0</v>
      </c>
      <c r="AQ41" s="628">
        <f t="shared" si="441"/>
        <v>0</v>
      </c>
      <c r="AR41" s="628">
        <f t="shared" si="441"/>
        <v>0</v>
      </c>
      <c r="AS41" s="628">
        <f t="shared" si="441"/>
        <v>0</v>
      </c>
      <c r="AT41" s="628">
        <f t="shared" si="441"/>
        <v>0</v>
      </c>
      <c r="AU41" s="628">
        <f t="shared" si="441"/>
        <v>0</v>
      </c>
      <c r="AV41" s="628">
        <f t="shared" si="441"/>
        <v>0</v>
      </c>
      <c r="AW41" s="628">
        <f t="shared" si="441"/>
        <v>0</v>
      </c>
      <c r="AX41" s="628">
        <f t="shared" si="441"/>
        <v>0</v>
      </c>
      <c r="AY41" s="628">
        <f t="shared" si="441"/>
        <v>0</v>
      </c>
      <c r="AZ41" s="628">
        <f t="shared" si="441"/>
        <v>0</v>
      </c>
      <c r="BA41" s="628">
        <f t="shared" si="441"/>
        <v>0</v>
      </c>
      <c r="BB41" s="628">
        <f t="shared" si="441"/>
        <v>0</v>
      </c>
      <c r="BC41" s="628">
        <f t="shared" si="441"/>
        <v>0</v>
      </c>
      <c r="BD41" s="628">
        <f t="shared" si="441"/>
        <v>0</v>
      </c>
      <c r="BE41" s="628">
        <f t="shared" si="441"/>
        <v>0</v>
      </c>
      <c r="BF41" s="628">
        <f t="shared" si="441"/>
        <v>0</v>
      </c>
      <c r="BG41" s="628">
        <f t="shared" si="441"/>
        <v>0</v>
      </c>
      <c r="BH41" s="628">
        <f t="shared" si="441"/>
        <v>0</v>
      </c>
      <c r="BI41" s="628">
        <f t="shared" si="441"/>
        <v>0</v>
      </c>
      <c r="BJ41" s="628">
        <f t="shared" si="441"/>
        <v>0</v>
      </c>
      <c r="BK41" s="628">
        <f t="shared" si="441"/>
        <v>0</v>
      </c>
      <c r="BL41" s="628">
        <f t="shared" si="441"/>
        <v>0</v>
      </c>
      <c r="BM41" s="628">
        <f t="shared" si="441"/>
        <v>0</v>
      </c>
      <c r="BN41" s="628">
        <f t="shared" si="441"/>
        <v>0</v>
      </c>
      <c r="BO41" s="628">
        <f t="shared" si="441"/>
        <v>0</v>
      </c>
      <c r="BP41" s="628">
        <f t="shared" si="441"/>
        <v>0</v>
      </c>
      <c r="BQ41" s="628">
        <f t="shared" si="441"/>
        <v>0</v>
      </c>
      <c r="BR41" s="628">
        <f t="shared" si="441"/>
        <v>0</v>
      </c>
      <c r="BS41" s="628">
        <f t="shared" si="441"/>
        <v>0</v>
      </c>
      <c r="BT41" s="628">
        <f t="shared" si="441"/>
        <v>0</v>
      </c>
      <c r="BU41" s="628">
        <f t="shared" si="441"/>
        <v>0</v>
      </c>
      <c r="BV41" s="628">
        <f t="shared" si="441"/>
        <v>0</v>
      </c>
      <c r="BW41" s="628">
        <f t="shared" si="441"/>
        <v>0</v>
      </c>
      <c r="BX41" s="628">
        <f t="shared" si="441"/>
        <v>0</v>
      </c>
      <c r="BY41" s="628">
        <f t="shared" si="441"/>
        <v>0</v>
      </c>
      <c r="BZ41" s="628">
        <f t="shared" si="441"/>
        <v>0</v>
      </c>
      <c r="CA41" s="628">
        <f t="shared" si="441"/>
        <v>0</v>
      </c>
      <c r="CB41" s="628">
        <f t="shared" si="441"/>
        <v>0</v>
      </c>
      <c r="CC41" s="628">
        <f t="shared" si="441"/>
        <v>0</v>
      </c>
      <c r="CD41" s="628">
        <f t="shared" si="441"/>
        <v>0</v>
      </c>
      <c r="CE41" s="628">
        <f t="shared" si="441"/>
        <v>0</v>
      </c>
      <c r="CF41" s="628">
        <f t="shared" si="441"/>
        <v>0</v>
      </c>
      <c r="CG41" s="628">
        <f t="shared" si="441"/>
        <v>0</v>
      </c>
      <c r="CH41" s="628">
        <f t="shared" si="441"/>
        <v>0</v>
      </c>
      <c r="CI41" s="628">
        <f t="shared" si="441"/>
        <v>0</v>
      </c>
      <c r="CJ41" s="628" t="str">
        <f t="shared" si="441"/>
        <v/>
      </c>
      <c r="CK41" s="628" t="str">
        <f t="shared" si="441"/>
        <v/>
      </c>
      <c r="CL41" s="628" t="str">
        <f t="shared" si="441"/>
        <v/>
      </c>
      <c r="CM41" s="628" t="str">
        <f t="shared" si="359"/>
        <v/>
      </c>
      <c r="CN41" s="628" t="str">
        <f t="shared" si="359"/>
        <v/>
      </c>
      <c r="CO41" s="628" t="str">
        <f t="shared" si="359"/>
        <v/>
      </c>
      <c r="CP41" s="628" t="str">
        <f t="shared" si="359"/>
        <v/>
      </c>
      <c r="CQ41" s="628" t="str">
        <f t="shared" si="359"/>
        <v/>
      </c>
      <c r="CR41" s="628" t="str">
        <f t="shared" si="359"/>
        <v/>
      </c>
      <c r="CS41" s="628" t="str">
        <f t="shared" si="359"/>
        <v/>
      </c>
      <c r="CT41" s="628" t="str">
        <f t="shared" si="359"/>
        <v/>
      </c>
      <c r="CU41" s="628" t="str">
        <f t="shared" si="359"/>
        <v/>
      </c>
      <c r="CV41" s="628" t="str">
        <f t="shared" si="359"/>
        <v/>
      </c>
      <c r="CW41" s="628" t="str">
        <f t="shared" si="359"/>
        <v/>
      </c>
      <c r="CX41" s="628" t="str">
        <f t="shared" si="359"/>
        <v/>
      </c>
      <c r="CY41" s="628" t="str">
        <f t="shared" si="359"/>
        <v/>
      </c>
      <c r="CZ41" s="628" t="str">
        <f t="shared" si="359"/>
        <v/>
      </c>
      <c r="DA41" s="629" t="str">
        <f t="shared" si="359"/>
        <v/>
      </c>
      <c r="DB41" s="642"/>
      <c r="DC41" s="649">
        <f t="shared" si="262"/>
        <v>29</v>
      </c>
      <c r="DD41" s="668">
        <f t="shared" si="333"/>
        <v>0</v>
      </c>
      <c r="DE41" s="668">
        <f t="shared" si="333"/>
        <v>0</v>
      </c>
      <c r="DF41" s="668">
        <f t="shared" si="333"/>
        <v>0</v>
      </c>
      <c r="DG41" s="668">
        <f t="shared" si="333"/>
        <v>0</v>
      </c>
      <c r="DH41" s="668">
        <f t="shared" si="333"/>
        <v>0</v>
      </c>
      <c r="DI41" s="668">
        <f t="shared" si="333"/>
        <v>0</v>
      </c>
      <c r="DJ41" s="668">
        <f t="shared" si="333"/>
        <v>0</v>
      </c>
      <c r="DK41" s="668">
        <f t="shared" si="333"/>
        <v>0</v>
      </c>
      <c r="DL41" s="668">
        <f t="shared" si="333"/>
        <v>0</v>
      </c>
      <c r="DM41" s="668">
        <f t="shared" si="333"/>
        <v>0</v>
      </c>
      <c r="DN41" s="668">
        <f t="shared" si="334"/>
        <v>0</v>
      </c>
      <c r="DO41" s="668">
        <f t="shared" si="334"/>
        <v>0</v>
      </c>
      <c r="DP41" s="668">
        <f t="shared" si="334"/>
        <v>0</v>
      </c>
      <c r="DQ41" s="668">
        <f t="shared" si="334"/>
        <v>0</v>
      </c>
      <c r="DR41" s="668">
        <f t="shared" si="334"/>
        <v>0</v>
      </c>
      <c r="DS41" s="668">
        <f t="shared" si="334"/>
        <v>0</v>
      </c>
      <c r="DT41" s="668">
        <f t="shared" si="334"/>
        <v>0</v>
      </c>
      <c r="DU41" s="668">
        <f t="shared" si="334"/>
        <v>0</v>
      </c>
      <c r="DV41" s="668">
        <f t="shared" si="334"/>
        <v>0</v>
      </c>
      <c r="DW41" s="668">
        <f t="shared" si="334"/>
        <v>0</v>
      </c>
      <c r="DX41" s="668">
        <f t="shared" si="335"/>
        <v>0</v>
      </c>
      <c r="DY41" s="668">
        <f t="shared" si="335"/>
        <v>0</v>
      </c>
      <c r="DZ41" s="668">
        <f t="shared" si="335"/>
        <v>0</v>
      </c>
      <c r="EA41" s="668">
        <f t="shared" si="335"/>
        <v>0</v>
      </c>
      <c r="EB41" s="668">
        <f t="shared" si="335"/>
        <v>0</v>
      </c>
      <c r="EC41" s="668">
        <f t="shared" si="335"/>
        <v>0</v>
      </c>
      <c r="ED41" s="668">
        <f t="shared" si="335"/>
        <v>0</v>
      </c>
      <c r="EE41" s="668">
        <f t="shared" si="335"/>
        <v>0</v>
      </c>
      <c r="EF41" s="668">
        <f t="shared" si="335"/>
        <v>0</v>
      </c>
      <c r="EG41" s="668">
        <f t="shared" si="335"/>
        <v>0</v>
      </c>
      <c r="EH41" s="668">
        <f t="shared" si="336"/>
        <v>0</v>
      </c>
      <c r="EI41" s="668">
        <f t="shared" si="336"/>
        <v>0</v>
      </c>
      <c r="EJ41" s="668">
        <f t="shared" si="336"/>
        <v>0</v>
      </c>
      <c r="EK41" s="668">
        <f t="shared" si="336"/>
        <v>0</v>
      </c>
      <c r="EL41" s="668">
        <f t="shared" si="336"/>
        <v>0</v>
      </c>
      <c r="EM41" s="668">
        <f t="shared" si="336"/>
        <v>0</v>
      </c>
      <c r="EN41" s="668">
        <f t="shared" si="336"/>
        <v>0</v>
      </c>
      <c r="EO41" s="668">
        <f t="shared" si="336"/>
        <v>0</v>
      </c>
      <c r="EP41" s="668">
        <f t="shared" si="336"/>
        <v>0</v>
      </c>
      <c r="EQ41" s="668">
        <f t="shared" si="336"/>
        <v>0</v>
      </c>
      <c r="ER41" s="668">
        <f t="shared" si="337"/>
        <v>0</v>
      </c>
      <c r="ES41" s="668">
        <f t="shared" si="337"/>
        <v>0</v>
      </c>
      <c r="ET41" s="668">
        <f t="shared" si="337"/>
        <v>0</v>
      </c>
      <c r="EU41" s="668">
        <f t="shared" si="337"/>
        <v>0</v>
      </c>
      <c r="EV41" s="668">
        <f t="shared" si="337"/>
        <v>0</v>
      </c>
      <c r="EW41" s="668">
        <f t="shared" si="337"/>
        <v>0</v>
      </c>
      <c r="EX41" s="668">
        <f t="shared" si="337"/>
        <v>0</v>
      </c>
      <c r="EY41" s="668">
        <f t="shared" si="337"/>
        <v>0</v>
      </c>
      <c r="EZ41" s="668">
        <f t="shared" si="337"/>
        <v>0</v>
      </c>
      <c r="FA41" s="668">
        <f t="shared" si="337"/>
        <v>0</v>
      </c>
      <c r="FB41" s="668">
        <f t="shared" si="338"/>
        <v>0</v>
      </c>
      <c r="FC41" s="668">
        <f t="shared" si="338"/>
        <v>0</v>
      </c>
      <c r="FD41" s="668">
        <f t="shared" si="338"/>
        <v>0</v>
      </c>
      <c r="FE41" s="668">
        <f t="shared" si="338"/>
        <v>0</v>
      </c>
      <c r="FF41" s="668">
        <f t="shared" si="338"/>
        <v>0</v>
      </c>
      <c r="FG41" s="668">
        <f t="shared" si="338"/>
        <v>0</v>
      </c>
      <c r="FH41" s="668">
        <f t="shared" si="338"/>
        <v>0</v>
      </c>
      <c r="FI41" s="668">
        <f t="shared" si="338"/>
        <v>0</v>
      </c>
      <c r="FJ41" s="668">
        <f t="shared" si="338"/>
        <v>0</v>
      </c>
      <c r="FK41" s="668">
        <f t="shared" si="338"/>
        <v>0</v>
      </c>
      <c r="FL41" s="668">
        <f t="shared" si="339"/>
        <v>0</v>
      </c>
      <c r="FM41" s="668">
        <f t="shared" si="339"/>
        <v>0</v>
      </c>
      <c r="FN41" s="668">
        <f t="shared" si="339"/>
        <v>0</v>
      </c>
      <c r="FO41" s="668" t="str">
        <f t="shared" si="339"/>
        <v/>
      </c>
      <c r="FP41" s="668" t="str">
        <f t="shared" si="339"/>
        <v/>
      </c>
      <c r="FQ41" s="668" t="str">
        <f t="shared" si="339"/>
        <v/>
      </c>
      <c r="FR41" s="668" t="str">
        <f t="shared" si="339"/>
        <v/>
      </c>
      <c r="FS41" s="668" t="str">
        <f t="shared" si="339"/>
        <v/>
      </c>
      <c r="FT41" s="668" t="str">
        <f t="shared" si="339"/>
        <v/>
      </c>
      <c r="FU41" s="668" t="str">
        <f t="shared" si="339"/>
        <v/>
      </c>
      <c r="FV41" s="668" t="str">
        <f t="shared" si="340"/>
        <v/>
      </c>
      <c r="FW41" s="668" t="str">
        <f t="shared" si="340"/>
        <v/>
      </c>
      <c r="FX41" s="668" t="str">
        <f t="shared" si="340"/>
        <v/>
      </c>
      <c r="FY41" s="668" t="str">
        <f t="shared" si="340"/>
        <v/>
      </c>
      <c r="FZ41" s="668" t="str">
        <f t="shared" si="340"/>
        <v/>
      </c>
      <c r="GA41" s="668" t="str">
        <f t="shared" si="340"/>
        <v/>
      </c>
      <c r="GB41" s="668" t="str">
        <f t="shared" si="340"/>
        <v/>
      </c>
      <c r="GC41" s="668" t="str">
        <f t="shared" si="340"/>
        <v/>
      </c>
      <c r="GD41" s="668" t="str">
        <f t="shared" si="340"/>
        <v/>
      </c>
      <c r="GE41" s="668" t="str">
        <f t="shared" si="340"/>
        <v/>
      </c>
      <c r="GF41" s="669" t="str">
        <f t="shared" si="340"/>
        <v/>
      </c>
      <c r="GG41" s="626"/>
      <c r="GH41" s="649">
        <f t="shared" si="263"/>
        <v>29</v>
      </c>
      <c r="GI41" s="682">
        <f t="shared" ca="1" si="360"/>
        <v>0</v>
      </c>
      <c r="GJ41" s="682">
        <f t="shared" ca="1" si="361"/>
        <v>0</v>
      </c>
      <c r="GK41" s="682">
        <f t="shared" ca="1" si="362"/>
        <v>0</v>
      </c>
      <c r="GL41" s="682">
        <f t="shared" ca="1" si="363"/>
        <v>0</v>
      </c>
      <c r="GM41" s="682">
        <f t="shared" ca="1" si="364"/>
        <v>0</v>
      </c>
      <c r="GN41" s="682">
        <f t="shared" ca="1" si="365"/>
        <v>0</v>
      </c>
      <c r="GO41" s="682">
        <f t="shared" ca="1" si="366"/>
        <v>0</v>
      </c>
      <c r="GP41" s="682">
        <f t="shared" ca="1" si="367"/>
        <v>0</v>
      </c>
      <c r="GQ41" s="682">
        <f t="shared" ca="1" si="368"/>
        <v>0</v>
      </c>
      <c r="GR41" s="682">
        <f t="shared" ca="1" si="369"/>
        <v>0</v>
      </c>
      <c r="GS41" s="682">
        <f t="shared" ca="1" si="370"/>
        <v>0</v>
      </c>
      <c r="GT41" s="682">
        <f t="shared" ca="1" si="371"/>
        <v>0</v>
      </c>
      <c r="GU41" s="682">
        <f t="shared" ca="1" si="372"/>
        <v>0</v>
      </c>
      <c r="GV41" s="682">
        <f t="shared" ca="1" si="373"/>
        <v>0</v>
      </c>
      <c r="GW41" s="682">
        <f t="shared" ca="1" si="374"/>
        <v>0</v>
      </c>
      <c r="GX41" s="682">
        <f t="shared" ca="1" si="375"/>
        <v>0</v>
      </c>
      <c r="GY41" s="682">
        <f t="shared" ca="1" si="376"/>
        <v>0</v>
      </c>
      <c r="GZ41" s="682">
        <f t="shared" ca="1" si="377"/>
        <v>0</v>
      </c>
      <c r="HA41" s="682">
        <f t="shared" ca="1" si="378"/>
        <v>0</v>
      </c>
      <c r="HB41" s="682">
        <f t="shared" ca="1" si="379"/>
        <v>0</v>
      </c>
      <c r="HC41" s="682">
        <f t="shared" ca="1" si="380"/>
        <v>0</v>
      </c>
      <c r="HD41" s="682">
        <f t="shared" ca="1" si="381"/>
        <v>0</v>
      </c>
      <c r="HE41" s="682">
        <f t="shared" ca="1" si="382"/>
        <v>0</v>
      </c>
      <c r="HF41" s="682">
        <f t="shared" ca="1" si="383"/>
        <v>0</v>
      </c>
      <c r="HG41" s="682">
        <f t="shared" ca="1" si="384"/>
        <v>0</v>
      </c>
      <c r="HH41" s="682">
        <f t="shared" ca="1" si="385"/>
        <v>0</v>
      </c>
      <c r="HI41" s="682">
        <f t="shared" ca="1" si="386"/>
        <v>0</v>
      </c>
      <c r="HJ41" s="682">
        <f t="shared" ca="1" si="387"/>
        <v>0</v>
      </c>
      <c r="HK41" s="682">
        <f t="shared" ca="1" si="388"/>
        <v>0</v>
      </c>
      <c r="HL41" s="682" t="e">
        <f t="shared" ca="1" si="389"/>
        <v>#DIV/0!</v>
      </c>
      <c r="HM41" s="682" t="e">
        <f t="shared" ca="1" si="390"/>
        <v>#DIV/0!</v>
      </c>
      <c r="HN41" s="682" t="e">
        <f t="shared" ca="1" si="391"/>
        <v>#DIV/0!</v>
      </c>
      <c r="HO41" s="682" t="e">
        <f t="shared" ca="1" si="392"/>
        <v>#DIV/0!</v>
      </c>
      <c r="HP41" s="682" t="e">
        <f t="shared" ca="1" si="393"/>
        <v>#DIV/0!</v>
      </c>
      <c r="HQ41" s="682" t="e">
        <f t="shared" ca="1" si="394"/>
        <v>#DIV/0!</v>
      </c>
      <c r="HR41" s="682" t="e">
        <f t="shared" ca="1" si="395"/>
        <v>#DIV/0!</v>
      </c>
      <c r="HS41" s="682" t="e">
        <f t="shared" ca="1" si="396"/>
        <v>#DIV/0!</v>
      </c>
      <c r="HT41" s="682" t="e">
        <f t="shared" ca="1" si="397"/>
        <v>#DIV/0!</v>
      </c>
      <c r="HU41" s="682" t="e">
        <f t="shared" ca="1" si="398"/>
        <v>#DIV/0!</v>
      </c>
      <c r="HV41" s="682" t="e">
        <f t="shared" ca="1" si="399"/>
        <v>#DIV/0!</v>
      </c>
      <c r="HW41" s="682" t="e">
        <f t="shared" ca="1" si="400"/>
        <v>#DIV/0!</v>
      </c>
      <c r="HX41" s="682" t="e">
        <f t="shared" ca="1" si="401"/>
        <v>#DIV/0!</v>
      </c>
      <c r="HY41" s="682" t="e">
        <f t="shared" ca="1" si="402"/>
        <v>#DIV/0!</v>
      </c>
      <c r="HZ41" s="682" t="e">
        <f t="shared" ca="1" si="403"/>
        <v>#DIV/0!</v>
      </c>
      <c r="IA41" s="682" t="e">
        <f t="shared" ca="1" si="404"/>
        <v>#DIV/0!</v>
      </c>
      <c r="IB41" s="682" t="e">
        <f t="shared" ca="1" si="405"/>
        <v>#DIV/0!</v>
      </c>
      <c r="IC41" s="682" t="e">
        <f t="shared" ca="1" si="406"/>
        <v>#DIV/0!</v>
      </c>
      <c r="ID41" s="682" t="e">
        <f t="shared" ca="1" si="407"/>
        <v>#DIV/0!</v>
      </c>
      <c r="IE41" s="682" t="e">
        <f t="shared" ca="1" si="408"/>
        <v>#DIV/0!</v>
      </c>
      <c r="IF41" s="682" t="e">
        <f t="shared" ca="1" si="409"/>
        <v>#DIV/0!</v>
      </c>
      <c r="IG41" s="682" t="e">
        <f t="shared" ca="1" si="410"/>
        <v>#DIV/0!</v>
      </c>
      <c r="IH41" s="682" t="e">
        <f t="shared" ca="1" si="411"/>
        <v>#DIV/0!</v>
      </c>
      <c r="II41" s="682" t="e">
        <f t="shared" ca="1" si="412"/>
        <v>#DIV/0!</v>
      </c>
      <c r="IJ41" s="682" t="e">
        <f t="shared" ca="1" si="413"/>
        <v>#DIV/0!</v>
      </c>
      <c r="IK41" s="662" t="e">
        <f t="shared" ca="1" si="414"/>
        <v>#DIV/0!</v>
      </c>
      <c r="IL41" s="662" t="e">
        <f t="shared" ca="1" si="415"/>
        <v>#DIV/0!</v>
      </c>
      <c r="IM41" s="662" t="e">
        <f t="shared" ca="1" si="416"/>
        <v>#DIV/0!</v>
      </c>
      <c r="IN41" s="662" t="e">
        <f t="shared" ca="1" si="417"/>
        <v>#DIV/0!</v>
      </c>
      <c r="IO41" s="662" t="e">
        <f t="shared" ca="1" si="418"/>
        <v>#DIV/0!</v>
      </c>
      <c r="IP41" s="662" t="e">
        <f t="shared" ca="1" si="419"/>
        <v>#DIV/0!</v>
      </c>
      <c r="IQ41" s="662" t="e">
        <f t="shared" ca="1" si="420"/>
        <v>#DIV/0!</v>
      </c>
      <c r="IR41" s="662" t="e">
        <f t="shared" ca="1" si="421"/>
        <v>#DIV/0!</v>
      </c>
      <c r="IS41" s="662" t="e">
        <f t="shared" ca="1" si="422"/>
        <v>#DIV/0!</v>
      </c>
      <c r="IT41" s="662" t="str">
        <f t="shared" ca="1" si="423"/>
        <v/>
      </c>
      <c r="IU41" s="662" t="str">
        <f t="shared" ca="1" si="424"/>
        <v/>
      </c>
      <c r="IV41" s="662" t="str">
        <f t="shared" ca="1" si="425"/>
        <v/>
      </c>
      <c r="IW41" s="662" t="str">
        <f t="shared" ca="1" si="426"/>
        <v/>
      </c>
      <c r="IX41" s="662" t="str">
        <f t="shared" ca="1" si="427"/>
        <v/>
      </c>
      <c r="IY41" s="662" t="str">
        <f t="shared" ca="1" si="428"/>
        <v/>
      </c>
      <c r="IZ41" s="662" t="str">
        <f t="shared" ca="1" si="429"/>
        <v/>
      </c>
      <c r="JA41" s="662" t="str">
        <f t="shared" ca="1" si="430"/>
        <v/>
      </c>
      <c r="JB41" s="662" t="str">
        <f t="shared" ca="1" si="431"/>
        <v/>
      </c>
      <c r="JC41" s="662" t="str">
        <f t="shared" ca="1" si="432"/>
        <v/>
      </c>
      <c r="JD41" s="662" t="str">
        <f t="shared" ca="1" si="433"/>
        <v/>
      </c>
      <c r="JE41" s="662" t="str">
        <f t="shared" ca="1" si="434"/>
        <v/>
      </c>
      <c r="JF41" s="662" t="str">
        <f t="shared" ca="1" si="435"/>
        <v/>
      </c>
      <c r="JG41" s="662" t="str">
        <f t="shared" ca="1" si="436"/>
        <v/>
      </c>
      <c r="JH41" s="662" t="str">
        <f t="shared" ca="1" si="437"/>
        <v/>
      </c>
      <c r="JI41" s="662" t="str">
        <f t="shared" ca="1" si="438"/>
        <v/>
      </c>
      <c r="JJ41" s="662" t="str">
        <f t="shared" ca="1" si="439"/>
        <v/>
      </c>
      <c r="JK41" s="663" t="str">
        <f t="shared" ca="1" si="440"/>
        <v/>
      </c>
      <c r="JL41" s="626"/>
      <c r="JM41" s="649">
        <f t="shared" si="264"/>
        <v>29</v>
      </c>
      <c r="JN41" s="635">
        <f t="shared" si="341"/>
        <v>0</v>
      </c>
      <c r="JO41" s="635">
        <f t="shared" si="341"/>
        <v>0</v>
      </c>
      <c r="JP41" s="635">
        <f t="shared" si="341"/>
        <v>0</v>
      </c>
      <c r="JQ41" s="635">
        <f t="shared" si="341"/>
        <v>0</v>
      </c>
      <c r="JR41" s="635">
        <f t="shared" si="341"/>
        <v>0</v>
      </c>
      <c r="JS41" s="635">
        <f t="shared" si="341"/>
        <v>0</v>
      </c>
      <c r="JT41" s="635">
        <f t="shared" si="341"/>
        <v>0</v>
      </c>
      <c r="JU41" s="635">
        <f t="shared" si="341"/>
        <v>0</v>
      </c>
      <c r="JV41" s="635">
        <f t="shared" si="341"/>
        <v>0</v>
      </c>
      <c r="JW41" s="635">
        <f t="shared" si="341"/>
        <v>0</v>
      </c>
      <c r="JX41" s="635">
        <f t="shared" si="342"/>
        <v>0</v>
      </c>
      <c r="JY41" s="635">
        <f t="shared" si="342"/>
        <v>0</v>
      </c>
      <c r="JZ41" s="635">
        <f t="shared" si="342"/>
        <v>0</v>
      </c>
      <c r="KA41" s="635">
        <f t="shared" si="342"/>
        <v>0</v>
      </c>
      <c r="KB41" s="635">
        <f t="shared" si="342"/>
        <v>0</v>
      </c>
      <c r="KC41" s="635">
        <f t="shared" si="342"/>
        <v>0</v>
      </c>
      <c r="KD41" s="635">
        <f t="shared" si="342"/>
        <v>0</v>
      </c>
      <c r="KE41" s="635">
        <f t="shared" si="342"/>
        <v>0</v>
      </c>
      <c r="KF41" s="635">
        <f t="shared" si="342"/>
        <v>0</v>
      </c>
      <c r="KG41" s="635">
        <f t="shared" si="342"/>
        <v>0</v>
      </c>
      <c r="KH41" s="635">
        <f t="shared" si="343"/>
        <v>0</v>
      </c>
      <c r="KI41" s="635">
        <f t="shared" si="343"/>
        <v>0</v>
      </c>
      <c r="KJ41" s="635">
        <f t="shared" si="343"/>
        <v>0</v>
      </c>
      <c r="KK41" s="635">
        <f t="shared" si="343"/>
        <v>0</v>
      </c>
      <c r="KL41" s="635">
        <f t="shared" si="343"/>
        <v>0</v>
      </c>
      <c r="KM41" s="635">
        <f t="shared" si="343"/>
        <v>0</v>
      </c>
      <c r="KN41" s="635">
        <f t="shared" si="343"/>
        <v>0</v>
      </c>
      <c r="KO41" s="635">
        <f t="shared" si="343"/>
        <v>0</v>
      </c>
      <c r="KP41" s="635">
        <f t="shared" si="343"/>
        <v>0</v>
      </c>
      <c r="KQ41" s="635" t="e">
        <f t="shared" si="343"/>
        <v>#DIV/0!</v>
      </c>
      <c r="KR41" s="635" t="e">
        <f t="shared" si="344"/>
        <v>#DIV/0!</v>
      </c>
      <c r="KS41" s="635" t="e">
        <f t="shared" si="344"/>
        <v>#DIV/0!</v>
      </c>
      <c r="KT41" s="635" t="e">
        <f t="shared" si="344"/>
        <v>#DIV/0!</v>
      </c>
      <c r="KU41" s="635" t="e">
        <f t="shared" si="344"/>
        <v>#DIV/0!</v>
      </c>
      <c r="KV41" s="635" t="e">
        <f t="shared" si="344"/>
        <v>#DIV/0!</v>
      </c>
      <c r="KW41" s="635" t="e">
        <f t="shared" si="344"/>
        <v>#DIV/0!</v>
      </c>
      <c r="KX41" s="635" t="e">
        <f t="shared" si="344"/>
        <v>#DIV/0!</v>
      </c>
      <c r="KY41" s="635" t="e">
        <f t="shared" si="344"/>
        <v>#DIV/0!</v>
      </c>
      <c r="KZ41" s="635" t="e">
        <f t="shared" si="344"/>
        <v>#DIV/0!</v>
      </c>
      <c r="LA41" s="635" t="e">
        <f t="shared" si="344"/>
        <v>#DIV/0!</v>
      </c>
      <c r="LB41" s="635" t="e">
        <f t="shared" si="345"/>
        <v>#DIV/0!</v>
      </c>
      <c r="LC41" s="635" t="e">
        <f t="shared" si="345"/>
        <v>#DIV/0!</v>
      </c>
      <c r="LD41" s="635" t="e">
        <f t="shared" si="345"/>
        <v>#DIV/0!</v>
      </c>
      <c r="LE41" s="635" t="e">
        <f t="shared" si="345"/>
        <v>#DIV/0!</v>
      </c>
      <c r="LF41" s="635" t="e">
        <f t="shared" si="345"/>
        <v>#DIV/0!</v>
      </c>
      <c r="LG41" s="635" t="e">
        <f t="shared" si="345"/>
        <v>#DIV/0!</v>
      </c>
      <c r="LH41" s="635" t="e">
        <f t="shared" si="345"/>
        <v>#DIV/0!</v>
      </c>
      <c r="LI41" s="635" t="e">
        <f t="shared" si="345"/>
        <v>#DIV/0!</v>
      </c>
      <c r="LJ41" s="635" t="e">
        <f t="shared" si="345"/>
        <v>#DIV/0!</v>
      </c>
      <c r="LK41" s="635" t="e">
        <f t="shared" si="345"/>
        <v>#DIV/0!</v>
      </c>
      <c r="LL41" s="635" t="e">
        <f t="shared" si="346"/>
        <v>#DIV/0!</v>
      </c>
      <c r="LM41" s="635" t="e">
        <f t="shared" si="346"/>
        <v>#DIV/0!</v>
      </c>
      <c r="LN41" s="635" t="e">
        <f t="shared" si="346"/>
        <v>#DIV/0!</v>
      </c>
      <c r="LO41" s="635" t="e">
        <f t="shared" si="346"/>
        <v>#DIV/0!</v>
      </c>
      <c r="LP41" s="635" t="e">
        <f t="shared" si="346"/>
        <v>#DIV/0!</v>
      </c>
      <c r="LQ41" s="635" t="e">
        <f t="shared" si="346"/>
        <v>#DIV/0!</v>
      </c>
      <c r="LR41" s="635" t="e">
        <f t="shared" si="346"/>
        <v>#DIV/0!</v>
      </c>
      <c r="LS41" s="635" t="e">
        <f t="shared" si="346"/>
        <v>#DIV/0!</v>
      </c>
      <c r="LT41" s="635" t="e">
        <f t="shared" si="346"/>
        <v>#DIV/0!</v>
      </c>
      <c r="LU41" s="635" t="e">
        <f t="shared" si="346"/>
        <v>#DIV/0!</v>
      </c>
      <c r="LV41" s="635" t="e">
        <f t="shared" si="347"/>
        <v>#DIV/0!</v>
      </c>
      <c r="LW41" s="635" t="e">
        <f t="shared" si="347"/>
        <v>#DIV/0!</v>
      </c>
      <c r="LX41" s="635" t="e">
        <f t="shared" si="347"/>
        <v>#DIV/0!</v>
      </c>
      <c r="LY41" s="635" t="str">
        <f t="shared" si="347"/>
        <v/>
      </c>
      <c r="LZ41" s="635" t="str">
        <f t="shared" si="347"/>
        <v/>
      </c>
      <c r="MA41" s="635" t="str">
        <f t="shared" si="347"/>
        <v/>
      </c>
      <c r="MB41" s="635" t="str">
        <f t="shared" si="347"/>
        <v/>
      </c>
      <c r="MC41" s="635" t="str">
        <f t="shared" si="347"/>
        <v/>
      </c>
      <c r="MD41" s="635" t="str">
        <f t="shared" si="347"/>
        <v/>
      </c>
      <c r="ME41" s="635" t="str">
        <f t="shared" si="347"/>
        <v/>
      </c>
      <c r="MF41" s="635" t="str">
        <f t="shared" si="348"/>
        <v/>
      </c>
      <c r="MG41" s="635" t="str">
        <f t="shared" si="348"/>
        <v/>
      </c>
      <c r="MH41" s="635" t="str">
        <f t="shared" si="348"/>
        <v/>
      </c>
      <c r="MI41" s="635" t="str">
        <f t="shared" si="348"/>
        <v/>
      </c>
      <c r="MJ41" s="635" t="str">
        <f t="shared" si="348"/>
        <v/>
      </c>
      <c r="MK41" s="635" t="str">
        <f t="shared" si="348"/>
        <v/>
      </c>
      <c r="ML41" s="635" t="str">
        <f t="shared" si="348"/>
        <v/>
      </c>
      <c r="MM41" s="635" t="str">
        <f t="shared" si="348"/>
        <v/>
      </c>
      <c r="MN41" s="635" t="str">
        <f t="shared" si="348"/>
        <v/>
      </c>
      <c r="MO41" s="635" t="str">
        <f t="shared" si="348"/>
        <v/>
      </c>
      <c r="MP41" s="636" t="str">
        <f t="shared" si="348"/>
        <v/>
      </c>
      <c r="MQ41" s="626"/>
      <c r="MR41" s="565">
        <f t="shared" si="269"/>
        <v>34</v>
      </c>
      <c r="MS41" s="622" t="e">
        <f ca="1">+SUMPRODUCT(OFFSET(MU41,0,$MR41):OFFSET(MU41,MU41-1,$MR41),OFFSET($O41,0,0):OFFSET($O41,MU41-1,0))</f>
        <v>#DIV/0!</v>
      </c>
      <c r="MU41" s="568">
        <f t="shared" si="265"/>
        <v>29</v>
      </c>
      <c r="MV41" s="691" t="e">
        <f t="shared" ca="1" si="349"/>
        <v>#DIV/0!</v>
      </c>
      <c r="MW41" s="691" t="e">
        <f t="shared" ca="1" si="349"/>
        <v>#DIV/0!</v>
      </c>
      <c r="MX41" s="691" t="e">
        <f t="shared" ca="1" si="349"/>
        <v>#DIV/0!</v>
      </c>
      <c r="MY41" s="691" t="e">
        <f t="shared" ca="1" si="349"/>
        <v>#DIV/0!</v>
      </c>
      <c r="MZ41" s="691" t="e">
        <f t="shared" ca="1" si="349"/>
        <v>#DIV/0!</v>
      </c>
      <c r="NA41" s="691" t="e">
        <f t="shared" ca="1" si="349"/>
        <v>#DIV/0!</v>
      </c>
      <c r="NB41" s="691" t="e">
        <f t="shared" ca="1" si="349"/>
        <v>#DIV/0!</v>
      </c>
      <c r="NC41" s="691" t="e">
        <f t="shared" ca="1" si="349"/>
        <v>#DIV/0!</v>
      </c>
      <c r="ND41" s="691" t="e">
        <f t="shared" ca="1" si="349"/>
        <v>#DIV/0!</v>
      </c>
      <c r="NE41" s="691" t="e">
        <f t="shared" ca="1" si="349"/>
        <v>#DIV/0!</v>
      </c>
      <c r="NF41" s="691" t="e">
        <f t="shared" ca="1" si="350"/>
        <v>#DIV/0!</v>
      </c>
      <c r="NG41" s="691" t="e">
        <f t="shared" ca="1" si="350"/>
        <v>#DIV/0!</v>
      </c>
      <c r="NH41" s="691" t="e">
        <f t="shared" ca="1" si="350"/>
        <v>#DIV/0!</v>
      </c>
      <c r="NI41" s="691" t="e">
        <f t="shared" ca="1" si="350"/>
        <v>#DIV/0!</v>
      </c>
      <c r="NJ41" s="691" t="e">
        <f t="shared" ca="1" si="350"/>
        <v>#DIV/0!</v>
      </c>
      <c r="NK41" s="691" t="e">
        <f t="shared" ca="1" si="350"/>
        <v>#DIV/0!</v>
      </c>
      <c r="NL41" s="691" t="e">
        <f t="shared" ca="1" si="350"/>
        <v>#DIV/0!</v>
      </c>
      <c r="NM41" s="691" t="e">
        <f t="shared" ca="1" si="350"/>
        <v>#DIV/0!</v>
      </c>
      <c r="NN41" s="691" t="e">
        <f t="shared" ca="1" si="350"/>
        <v>#DIV/0!</v>
      </c>
      <c r="NO41" s="691" t="e">
        <f t="shared" ca="1" si="350"/>
        <v>#DIV/0!</v>
      </c>
      <c r="NP41" s="691" t="e">
        <f t="shared" ca="1" si="351"/>
        <v>#DIV/0!</v>
      </c>
      <c r="NQ41" s="691" t="e">
        <f t="shared" ca="1" si="351"/>
        <v>#DIV/0!</v>
      </c>
      <c r="NR41" s="691" t="e">
        <f t="shared" ca="1" si="351"/>
        <v>#DIV/0!</v>
      </c>
      <c r="NS41" s="691" t="e">
        <f t="shared" ca="1" si="351"/>
        <v>#DIV/0!</v>
      </c>
      <c r="NT41" s="691" t="e">
        <f t="shared" ca="1" si="351"/>
        <v>#DIV/0!</v>
      </c>
      <c r="NU41" s="691" t="e">
        <f t="shared" ca="1" si="351"/>
        <v>#DIV/0!</v>
      </c>
      <c r="NV41" s="691" t="e">
        <f t="shared" ca="1" si="351"/>
        <v>#DIV/0!</v>
      </c>
      <c r="NW41" s="691" t="e">
        <f t="shared" ca="1" si="351"/>
        <v>#DIV/0!</v>
      </c>
      <c r="NX41" s="691" t="e">
        <f t="shared" ca="1" si="351"/>
        <v>#DIV/0!</v>
      </c>
      <c r="NY41" s="691" t="e">
        <f t="shared" ca="1" si="351"/>
        <v>#DIV/0!</v>
      </c>
      <c r="NZ41" s="691" t="e">
        <f t="shared" ca="1" si="352"/>
        <v>#DIV/0!</v>
      </c>
      <c r="OA41" s="691" t="e">
        <f t="shared" ca="1" si="352"/>
        <v>#DIV/0!</v>
      </c>
      <c r="OB41" s="691" t="e">
        <f t="shared" ca="1" si="352"/>
        <v>#DIV/0!</v>
      </c>
      <c r="OC41" s="691" t="e">
        <f t="shared" ca="1" si="352"/>
        <v>#DIV/0!</v>
      </c>
      <c r="OD41" s="691" t="str">
        <f t="shared" ca="1" si="352"/>
        <v/>
      </c>
      <c r="OE41" s="691" t="str">
        <f t="shared" ca="1" si="352"/>
        <v/>
      </c>
      <c r="OF41" s="691" t="str">
        <f t="shared" ca="1" si="352"/>
        <v/>
      </c>
      <c r="OG41" s="691" t="str">
        <f t="shared" ca="1" si="352"/>
        <v/>
      </c>
      <c r="OH41" s="691" t="str">
        <f t="shared" ca="1" si="352"/>
        <v/>
      </c>
      <c r="OI41" s="691" t="str">
        <f t="shared" ca="1" si="352"/>
        <v/>
      </c>
      <c r="OJ41" s="691" t="str">
        <f t="shared" ca="1" si="353"/>
        <v/>
      </c>
      <c r="OK41" s="691" t="str">
        <f t="shared" ca="1" si="353"/>
        <v/>
      </c>
      <c r="OL41" s="691" t="str">
        <f t="shared" ca="1" si="353"/>
        <v/>
      </c>
      <c r="OM41" s="691" t="str">
        <f t="shared" ca="1" si="353"/>
        <v/>
      </c>
      <c r="ON41" s="691" t="str">
        <f t="shared" ca="1" si="353"/>
        <v/>
      </c>
      <c r="OO41" s="691" t="str">
        <f t="shared" ca="1" si="353"/>
        <v/>
      </c>
      <c r="OP41" s="691" t="str">
        <f t="shared" ca="1" si="353"/>
        <v/>
      </c>
      <c r="OQ41" s="691" t="str">
        <f t="shared" ca="1" si="353"/>
        <v/>
      </c>
      <c r="OR41" s="691" t="str">
        <f t="shared" ca="1" si="353"/>
        <v/>
      </c>
      <c r="OS41" s="691" t="str">
        <f t="shared" ca="1" si="353"/>
        <v/>
      </c>
      <c r="OT41" s="691" t="str">
        <f t="shared" ca="1" si="354"/>
        <v/>
      </c>
      <c r="OU41" s="691" t="str">
        <f t="shared" ca="1" si="354"/>
        <v/>
      </c>
      <c r="OV41" s="691" t="str">
        <f t="shared" ca="1" si="354"/>
        <v/>
      </c>
      <c r="OW41" s="691" t="str">
        <f t="shared" ca="1" si="354"/>
        <v/>
      </c>
      <c r="OX41" s="691" t="str">
        <f t="shared" ca="1" si="354"/>
        <v/>
      </c>
      <c r="OY41" s="691" t="str">
        <f t="shared" ca="1" si="354"/>
        <v/>
      </c>
      <c r="OZ41" s="691" t="str">
        <f t="shared" ca="1" si="354"/>
        <v/>
      </c>
      <c r="PA41" s="691" t="str">
        <f t="shared" ca="1" si="354"/>
        <v/>
      </c>
      <c r="PB41" s="691" t="str">
        <f t="shared" ca="1" si="354"/>
        <v/>
      </c>
      <c r="PC41" s="691" t="str">
        <f t="shared" ca="1" si="354"/>
        <v/>
      </c>
      <c r="PD41" s="691" t="str">
        <f t="shared" ca="1" si="355"/>
        <v/>
      </c>
      <c r="PE41" s="691" t="str">
        <f t="shared" ca="1" si="355"/>
        <v/>
      </c>
      <c r="PF41" s="691" t="str">
        <f t="shared" ca="1" si="355"/>
        <v/>
      </c>
      <c r="PG41" s="691" t="e">
        <f t="shared" ca="1" si="355"/>
        <v>#VALUE!</v>
      </c>
      <c r="PH41" s="691" t="e">
        <f t="shared" ca="1" si="355"/>
        <v>#VALUE!</v>
      </c>
      <c r="PI41" s="691" t="e">
        <f t="shared" ca="1" si="355"/>
        <v>#VALUE!</v>
      </c>
      <c r="PJ41" s="691" t="e">
        <f t="shared" ca="1" si="355"/>
        <v>#VALUE!</v>
      </c>
      <c r="PK41" s="691" t="e">
        <f t="shared" ca="1" si="355"/>
        <v>#VALUE!</v>
      </c>
      <c r="PL41" s="691" t="e">
        <f t="shared" ca="1" si="355"/>
        <v>#VALUE!</v>
      </c>
      <c r="PM41" s="691" t="e">
        <f t="shared" ca="1" si="355"/>
        <v>#VALUE!</v>
      </c>
      <c r="PN41" s="691" t="e">
        <f t="shared" ca="1" si="356"/>
        <v>#VALUE!</v>
      </c>
      <c r="PO41" s="691" t="e">
        <f t="shared" ca="1" si="356"/>
        <v>#VALUE!</v>
      </c>
      <c r="PP41" s="691" t="e">
        <f t="shared" ca="1" si="356"/>
        <v>#VALUE!</v>
      </c>
      <c r="PQ41" s="691" t="e">
        <f t="shared" ca="1" si="356"/>
        <v>#VALUE!</v>
      </c>
      <c r="PR41" s="691" t="e">
        <f t="shared" ca="1" si="356"/>
        <v>#VALUE!</v>
      </c>
      <c r="PS41" s="691" t="e">
        <f t="shared" ca="1" si="356"/>
        <v>#VALUE!</v>
      </c>
      <c r="PT41" s="691" t="e">
        <f t="shared" ca="1" si="356"/>
        <v>#VALUE!</v>
      </c>
      <c r="PU41" s="691" t="e">
        <f t="shared" ca="1" si="356"/>
        <v>#VALUE!</v>
      </c>
      <c r="PV41" s="691" t="e">
        <f t="shared" ca="1" si="356"/>
        <v>#VALUE!</v>
      </c>
      <c r="PW41" s="691" t="e">
        <f t="shared" ca="1" si="356"/>
        <v>#VALUE!</v>
      </c>
      <c r="PX41" s="691" t="e">
        <f t="shared" ca="1" si="356"/>
        <v>#VALUE!</v>
      </c>
      <c r="PY41" s="690"/>
      <c r="PZ41" s="690"/>
      <c r="QA41" s="690"/>
      <c r="QB41" s="690"/>
      <c r="QC41" s="690"/>
      <c r="QD41" s="690"/>
      <c r="QE41" s="690"/>
      <c r="QF41" s="690"/>
      <c r="QG41" s="575"/>
      <c r="QH41" s="575"/>
      <c r="QI41" s="575"/>
      <c r="QJ41" s="575"/>
      <c r="QK41" s="575"/>
      <c r="QL41" s="575"/>
      <c r="QM41" s="575"/>
      <c r="QN41" s="575"/>
      <c r="QO41" s="575"/>
      <c r="QP41" s="575"/>
      <c r="QQ41" s="575"/>
    </row>
    <row r="42" spans="1:459">
      <c r="A42" s="632">
        <f t="shared" si="266"/>
        <v>35</v>
      </c>
      <c r="B42" s="633">
        <f>+'User Entries'!G112</f>
        <v>0</v>
      </c>
      <c r="C42" s="633">
        <f t="shared" si="267"/>
        <v>0</v>
      </c>
      <c r="D42" s="759" t="e">
        <f>SUM($E$8:E42)</f>
        <v>#DIV/0!</v>
      </c>
      <c r="E42" s="759" t="e">
        <f t="shared" si="357"/>
        <v>#DIV/0!</v>
      </c>
      <c r="F42" s="627"/>
      <c r="G42" s="765"/>
      <c r="H42" s="622">
        <f t="shared" si="270"/>
        <v>28</v>
      </c>
      <c r="I42" s="632">
        <f t="shared" si="255"/>
        <v>35</v>
      </c>
      <c r="J42" s="640">
        <f>+'User Entries'!$F112</f>
        <v>0</v>
      </c>
      <c r="K42" s="640">
        <f>+'User Entries'!$J112</f>
        <v>0</v>
      </c>
      <c r="L42" s="676" t="e">
        <f t="shared" si="256"/>
        <v>#DIV/0!</v>
      </c>
      <c r="M42" s="656" t="str">
        <f>IFERROR(Summary_AttrorTotal!A52,"")</f>
        <v>2007 Q3</v>
      </c>
      <c r="N42" s="634">
        <f>+IFERROR((Summary_AttrorTotal!H52)*1000,0)</f>
        <v>2379400</v>
      </c>
      <c r="O42" s="634">
        <f>+IFERROR((Summary_AttrorTotal!S52-Summary_AttrorTotal!H52)*1000,0)</f>
        <v>-55445.00000000016</v>
      </c>
      <c r="P42" s="634" t="e">
        <f t="shared" ca="1" si="358"/>
        <v>#DIV/0!</v>
      </c>
      <c r="Q42" s="634">
        <f>IFERROR(Summary_AttrorTotal!J52*1000,0)</f>
        <v>2379400</v>
      </c>
      <c r="R42" s="634" t="e">
        <f t="shared" ca="1" si="257"/>
        <v>#DIV/0!</v>
      </c>
      <c r="S42" s="634">
        <f>+IFERROR((Summary_AttrorTotal!S52-Summary_AttrorTotal!J52)*1000,0)</f>
        <v>-55445.00000000016</v>
      </c>
      <c r="T42" s="634" t="e">
        <f t="shared" ca="1" si="258"/>
        <v>#DIV/0!</v>
      </c>
      <c r="U42" s="639"/>
      <c r="V42" s="634" t="e">
        <f t="shared" ca="1" si="259"/>
        <v>#DIV/0!</v>
      </c>
      <c r="W42" s="575" t="e">
        <f t="shared" ca="1" si="260"/>
        <v>#DIV/0!</v>
      </c>
      <c r="X42" s="649">
        <f t="shared" si="268"/>
        <v>28</v>
      </c>
      <c r="Y42" s="628">
        <f t="shared" si="147"/>
        <v>0</v>
      </c>
      <c r="Z42" s="628">
        <f t="shared" si="147"/>
        <v>0</v>
      </c>
      <c r="AA42" s="628">
        <f t="shared" si="441"/>
        <v>0</v>
      </c>
      <c r="AB42" s="628">
        <f t="shared" si="441"/>
        <v>0</v>
      </c>
      <c r="AC42" s="628">
        <f t="shared" si="441"/>
        <v>0</v>
      </c>
      <c r="AD42" s="628">
        <f t="shared" si="441"/>
        <v>0</v>
      </c>
      <c r="AE42" s="628">
        <f t="shared" si="441"/>
        <v>0</v>
      </c>
      <c r="AF42" s="628">
        <f t="shared" si="441"/>
        <v>0</v>
      </c>
      <c r="AG42" s="628">
        <f t="shared" si="441"/>
        <v>0</v>
      </c>
      <c r="AH42" s="628">
        <f t="shared" si="441"/>
        <v>0</v>
      </c>
      <c r="AI42" s="628">
        <f t="shared" si="441"/>
        <v>0</v>
      </c>
      <c r="AJ42" s="628">
        <f t="shared" si="441"/>
        <v>0</v>
      </c>
      <c r="AK42" s="628">
        <f t="shared" si="441"/>
        <v>0</v>
      </c>
      <c r="AL42" s="628">
        <f t="shared" si="441"/>
        <v>0</v>
      </c>
      <c r="AM42" s="628">
        <f t="shared" si="441"/>
        <v>0</v>
      </c>
      <c r="AN42" s="628">
        <f t="shared" si="441"/>
        <v>0</v>
      </c>
      <c r="AO42" s="628">
        <f t="shared" si="441"/>
        <v>0</v>
      </c>
      <c r="AP42" s="628">
        <f t="shared" si="441"/>
        <v>0</v>
      </c>
      <c r="AQ42" s="628">
        <f t="shared" si="441"/>
        <v>0</v>
      </c>
      <c r="AR42" s="628">
        <f t="shared" si="441"/>
        <v>0</v>
      </c>
      <c r="AS42" s="628">
        <f t="shared" si="441"/>
        <v>0</v>
      </c>
      <c r="AT42" s="628">
        <f t="shared" si="441"/>
        <v>0</v>
      </c>
      <c r="AU42" s="628">
        <f t="shared" si="441"/>
        <v>0</v>
      </c>
      <c r="AV42" s="628">
        <f t="shared" si="441"/>
        <v>0</v>
      </c>
      <c r="AW42" s="628">
        <f t="shared" si="441"/>
        <v>0</v>
      </c>
      <c r="AX42" s="628">
        <f t="shared" si="441"/>
        <v>0</v>
      </c>
      <c r="AY42" s="628">
        <f t="shared" si="441"/>
        <v>0</v>
      </c>
      <c r="AZ42" s="628">
        <f t="shared" si="441"/>
        <v>0</v>
      </c>
      <c r="BA42" s="628">
        <f t="shared" si="441"/>
        <v>0</v>
      </c>
      <c r="BB42" s="628">
        <f t="shared" si="441"/>
        <v>0</v>
      </c>
      <c r="BC42" s="628">
        <f t="shared" si="441"/>
        <v>0</v>
      </c>
      <c r="BD42" s="628">
        <f t="shared" si="441"/>
        <v>0</v>
      </c>
      <c r="BE42" s="628">
        <f t="shared" si="441"/>
        <v>0</v>
      </c>
      <c r="BF42" s="628">
        <f t="shared" si="441"/>
        <v>0</v>
      </c>
      <c r="BG42" s="628">
        <f t="shared" si="441"/>
        <v>0</v>
      </c>
      <c r="BH42" s="628">
        <f t="shared" si="441"/>
        <v>0</v>
      </c>
      <c r="BI42" s="628">
        <f t="shared" si="441"/>
        <v>0</v>
      </c>
      <c r="BJ42" s="628">
        <f t="shared" si="441"/>
        <v>0</v>
      </c>
      <c r="BK42" s="628">
        <f t="shared" si="441"/>
        <v>0</v>
      </c>
      <c r="BL42" s="628">
        <f t="shared" si="441"/>
        <v>0</v>
      </c>
      <c r="BM42" s="628">
        <f t="shared" si="441"/>
        <v>0</v>
      </c>
      <c r="BN42" s="628">
        <f t="shared" si="441"/>
        <v>0</v>
      </c>
      <c r="BO42" s="628">
        <f t="shared" si="441"/>
        <v>0</v>
      </c>
      <c r="BP42" s="628">
        <f t="shared" si="441"/>
        <v>0</v>
      </c>
      <c r="BQ42" s="628">
        <f t="shared" si="441"/>
        <v>0</v>
      </c>
      <c r="BR42" s="628">
        <f t="shared" si="441"/>
        <v>0</v>
      </c>
      <c r="BS42" s="628">
        <f t="shared" si="441"/>
        <v>0</v>
      </c>
      <c r="BT42" s="628">
        <f t="shared" si="441"/>
        <v>0</v>
      </c>
      <c r="BU42" s="628">
        <f t="shared" si="441"/>
        <v>0</v>
      </c>
      <c r="BV42" s="628">
        <f t="shared" si="441"/>
        <v>0</v>
      </c>
      <c r="BW42" s="628">
        <f t="shared" si="441"/>
        <v>0</v>
      </c>
      <c r="BX42" s="628">
        <f t="shared" si="441"/>
        <v>0</v>
      </c>
      <c r="BY42" s="628">
        <f t="shared" si="441"/>
        <v>0</v>
      </c>
      <c r="BZ42" s="628">
        <f t="shared" si="441"/>
        <v>0</v>
      </c>
      <c r="CA42" s="628">
        <f t="shared" si="441"/>
        <v>0</v>
      </c>
      <c r="CB42" s="628">
        <f t="shared" si="441"/>
        <v>0</v>
      </c>
      <c r="CC42" s="628">
        <f t="shared" si="441"/>
        <v>0</v>
      </c>
      <c r="CD42" s="628">
        <f t="shared" si="441"/>
        <v>0</v>
      </c>
      <c r="CE42" s="628">
        <f t="shared" si="441"/>
        <v>0</v>
      </c>
      <c r="CF42" s="628">
        <f t="shared" si="441"/>
        <v>0</v>
      </c>
      <c r="CG42" s="628">
        <f t="shared" si="441"/>
        <v>0</v>
      </c>
      <c r="CH42" s="628">
        <f t="shared" si="441"/>
        <v>0</v>
      </c>
      <c r="CI42" s="628">
        <f t="shared" si="441"/>
        <v>0</v>
      </c>
      <c r="CJ42" s="628" t="str">
        <f t="shared" si="441"/>
        <v/>
      </c>
      <c r="CK42" s="628" t="str">
        <f t="shared" si="441"/>
        <v/>
      </c>
      <c r="CL42" s="628" t="str">
        <f t="shared" si="441"/>
        <v/>
      </c>
      <c r="CM42" s="628" t="str">
        <f t="shared" si="359"/>
        <v/>
      </c>
      <c r="CN42" s="628" t="str">
        <f t="shared" si="359"/>
        <v/>
      </c>
      <c r="CO42" s="628" t="str">
        <f t="shared" si="359"/>
        <v/>
      </c>
      <c r="CP42" s="628" t="str">
        <f t="shared" si="359"/>
        <v/>
      </c>
      <c r="CQ42" s="628" t="str">
        <f t="shared" si="359"/>
        <v/>
      </c>
      <c r="CR42" s="628" t="str">
        <f t="shared" si="359"/>
        <v/>
      </c>
      <c r="CS42" s="628" t="str">
        <f t="shared" si="359"/>
        <v/>
      </c>
      <c r="CT42" s="628" t="str">
        <f t="shared" si="359"/>
        <v/>
      </c>
      <c r="CU42" s="628" t="str">
        <f t="shared" si="359"/>
        <v/>
      </c>
      <c r="CV42" s="628" t="str">
        <f t="shared" si="359"/>
        <v/>
      </c>
      <c r="CW42" s="628" t="str">
        <f t="shared" si="359"/>
        <v/>
      </c>
      <c r="CX42" s="628" t="str">
        <f t="shared" si="359"/>
        <v/>
      </c>
      <c r="CY42" s="628" t="str">
        <f t="shared" si="359"/>
        <v/>
      </c>
      <c r="CZ42" s="628" t="str">
        <f t="shared" si="359"/>
        <v/>
      </c>
      <c r="DA42" s="629" t="str">
        <f t="shared" si="359"/>
        <v/>
      </c>
      <c r="DB42" s="642"/>
      <c r="DC42" s="649">
        <f t="shared" si="262"/>
        <v>28</v>
      </c>
      <c r="DD42" s="668">
        <f t="shared" si="333"/>
        <v>0</v>
      </c>
      <c r="DE42" s="668">
        <f t="shared" si="333"/>
        <v>0</v>
      </c>
      <c r="DF42" s="668">
        <f t="shared" si="333"/>
        <v>0</v>
      </c>
      <c r="DG42" s="668">
        <f t="shared" si="333"/>
        <v>0</v>
      </c>
      <c r="DH42" s="668">
        <f t="shared" si="333"/>
        <v>0</v>
      </c>
      <c r="DI42" s="668">
        <f t="shared" si="333"/>
        <v>0</v>
      </c>
      <c r="DJ42" s="668">
        <f t="shared" si="333"/>
        <v>0</v>
      </c>
      <c r="DK42" s="668">
        <f t="shared" si="333"/>
        <v>0</v>
      </c>
      <c r="DL42" s="668">
        <f t="shared" si="333"/>
        <v>0</v>
      </c>
      <c r="DM42" s="668">
        <f t="shared" si="333"/>
        <v>0</v>
      </c>
      <c r="DN42" s="668">
        <f t="shared" si="334"/>
        <v>0</v>
      </c>
      <c r="DO42" s="668">
        <f t="shared" si="334"/>
        <v>0</v>
      </c>
      <c r="DP42" s="668">
        <f t="shared" si="334"/>
        <v>0</v>
      </c>
      <c r="DQ42" s="668">
        <f t="shared" si="334"/>
        <v>0</v>
      </c>
      <c r="DR42" s="668">
        <f t="shared" si="334"/>
        <v>0</v>
      </c>
      <c r="DS42" s="668">
        <f t="shared" si="334"/>
        <v>0</v>
      </c>
      <c r="DT42" s="668">
        <f t="shared" si="334"/>
        <v>0</v>
      </c>
      <c r="DU42" s="668">
        <f t="shared" si="334"/>
        <v>0</v>
      </c>
      <c r="DV42" s="668">
        <f t="shared" si="334"/>
        <v>0</v>
      </c>
      <c r="DW42" s="668">
        <f t="shared" si="334"/>
        <v>0</v>
      </c>
      <c r="DX42" s="668">
        <f t="shared" si="335"/>
        <v>0</v>
      </c>
      <c r="DY42" s="668">
        <f t="shared" si="335"/>
        <v>0</v>
      </c>
      <c r="DZ42" s="668">
        <f t="shared" si="335"/>
        <v>0</v>
      </c>
      <c r="EA42" s="668">
        <f t="shared" si="335"/>
        <v>0</v>
      </c>
      <c r="EB42" s="668">
        <f t="shared" si="335"/>
        <v>0</v>
      </c>
      <c r="EC42" s="668">
        <f t="shared" si="335"/>
        <v>0</v>
      </c>
      <c r="ED42" s="668">
        <f t="shared" si="335"/>
        <v>0</v>
      </c>
      <c r="EE42" s="668">
        <f t="shared" si="335"/>
        <v>0</v>
      </c>
      <c r="EF42" s="668">
        <f t="shared" si="335"/>
        <v>0</v>
      </c>
      <c r="EG42" s="668">
        <f t="shared" si="335"/>
        <v>0</v>
      </c>
      <c r="EH42" s="668">
        <f t="shared" si="336"/>
        <v>0</v>
      </c>
      <c r="EI42" s="668">
        <f t="shared" si="336"/>
        <v>0</v>
      </c>
      <c r="EJ42" s="668">
        <f t="shared" si="336"/>
        <v>0</v>
      </c>
      <c r="EK42" s="668">
        <f t="shared" si="336"/>
        <v>0</v>
      </c>
      <c r="EL42" s="668">
        <f t="shared" si="336"/>
        <v>0</v>
      </c>
      <c r="EM42" s="668">
        <f t="shared" si="336"/>
        <v>0</v>
      </c>
      <c r="EN42" s="668">
        <f t="shared" si="336"/>
        <v>0</v>
      </c>
      <c r="EO42" s="668">
        <f t="shared" si="336"/>
        <v>0</v>
      </c>
      <c r="EP42" s="668">
        <f t="shared" si="336"/>
        <v>0</v>
      </c>
      <c r="EQ42" s="668">
        <f t="shared" si="336"/>
        <v>0</v>
      </c>
      <c r="ER42" s="668">
        <f t="shared" si="337"/>
        <v>0</v>
      </c>
      <c r="ES42" s="668">
        <f t="shared" si="337"/>
        <v>0</v>
      </c>
      <c r="ET42" s="668">
        <f t="shared" si="337"/>
        <v>0</v>
      </c>
      <c r="EU42" s="668">
        <f t="shared" si="337"/>
        <v>0</v>
      </c>
      <c r="EV42" s="668">
        <f t="shared" si="337"/>
        <v>0</v>
      </c>
      <c r="EW42" s="668">
        <f t="shared" si="337"/>
        <v>0</v>
      </c>
      <c r="EX42" s="668">
        <f t="shared" si="337"/>
        <v>0</v>
      </c>
      <c r="EY42" s="668">
        <f t="shared" si="337"/>
        <v>0</v>
      </c>
      <c r="EZ42" s="668">
        <f t="shared" si="337"/>
        <v>0</v>
      </c>
      <c r="FA42" s="668">
        <f t="shared" si="337"/>
        <v>0</v>
      </c>
      <c r="FB42" s="668">
        <f t="shared" si="338"/>
        <v>0</v>
      </c>
      <c r="FC42" s="668">
        <f t="shared" si="338"/>
        <v>0</v>
      </c>
      <c r="FD42" s="668">
        <f t="shared" si="338"/>
        <v>0</v>
      </c>
      <c r="FE42" s="668">
        <f t="shared" si="338"/>
        <v>0</v>
      </c>
      <c r="FF42" s="668">
        <f t="shared" si="338"/>
        <v>0</v>
      </c>
      <c r="FG42" s="668">
        <f t="shared" si="338"/>
        <v>0</v>
      </c>
      <c r="FH42" s="668">
        <f t="shared" si="338"/>
        <v>0</v>
      </c>
      <c r="FI42" s="668">
        <f t="shared" si="338"/>
        <v>0</v>
      </c>
      <c r="FJ42" s="668">
        <f t="shared" si="338"/>
        <v>0</v>
      </c>
      <c r="FK42" s="668">
        <f t="shared" si="338"/>
        <v>0</v>
      </c>
      <c r="FL42" s="668">
        <f t="shared" si="339"/>
        <v>0</v>
      </c>
      <c r="FM42" s="668">
        <f t="shared" si="339"/>
        <v>0</v>
      </c>
      <c r="FN42" s="668">
        <f t="shared" si="339"/>
        <v>0</v>
      </c>
      <c r="FO42" s="668" t="str">
        <f t="shared" si="339"/>
        <v/>
      </c>
      <c r="FP42" s="668" t="str">
        <f t="shared" si="339"/>
        <v/>
      </c>
      <c r="FQ42" s="668" t="str">
        <f t="shared" si="339"/>
        <v/>
      </c>
      <c r="FR42" s="668" t="str">
        <f t="shared" si="339"/>
        <v/>
      </c>
      <c r="FS42" s="668" t="str">
        <f t="shared" si="339"/>
        <v/>
      </c>
      <c r="FT42" s="668" t="str">
        <f t="shared" si="339"/>
        <v/>
      </c>
      <c r="FU42" s="668" t="str">
        <f t="shared" si="339"/>
        <v/>
      </c>
      <c r="FV42" s="668" t="str">
        <f t="shared" si="340"/>
        <v/>
      </c>
      <c r="FW42" s="668" t="str">
        <f t="shared" si="340"/>
        <v/>
      </c>
      <c r="FX42" s="668" t="str">
        <f t="shared" si="340"/>
        <v/>
      </c>
      <c r="FY42" s="668" t="str">
        <f t="shared" si="340"/>
        <v/>
      </c>
      <c r="FZ42" s="668" t="str">
        <f t="shared" si="340"/>
        <v/>
      </c>
      <c r="GA42" s="668" t="str">
        <f t="shared" si="340"/>
        <v/>
      </c>
      <c r="GB42" s="668" t="str">
        <f t="shared" si="340"/>
        <v/>
      </c>
      <c r="GC42" s="668" t="str">
        <f t="shared" si="340"/>
        <v/>
      </c>
      <c r="GD42" s="668" t="str">
        <f t="shared" si="340"/>
        <v/>
      </c>
      <c r="GE42" s="668" t="str">
        <f t="shared" si="340"/>
        <v/>
      </c>
      <c r="GF42" s="669" t="str">
        <f t="shared" si="340"/>
        <v/>
      </c>
      <c r="GG42" s="626"/>
      <c r="GH42" s="649">
        <f t="shared" si="263"/>
        <v>28</v>
      </c>
      <c r="GI42" s="682">
        <f t="shared" ca="1" si="360"/>
        <v>0</v>
      </c>
      <c r="GJ42" s="682">
        <f t="shared" ca="1" si="361"/>
        <v>0</v>
      </c>
      <c r="GK42" s="682">
        <f t="shared" ca="1" si="362"/>
        <v>0</v>
      </c>
      <c r="GL42" s="682">
        <f t="shared" ca="1" si="363"/>
        <v>0</v>
      </c>
      <c r="GM42" s="682">
        <f t="shared" ca="1" si="364"/>
        <v>0</v>
      </c>
      <c r="GN42" s="682">
        <f t="shared" ca="1" si="365"/>
        <v>0</v>
      </c>
      <c r="GO42" s="682">
        <f t="shared" ca="1" si="366"/>
        <v>0</v>
      </c>
      <c r="GP42" s="682">
        <f t="shared" ca="1" si="367"/>
        <v>0</v>
      </c>
      <c r="GQ42" s="682">
        <f t="shared" ca="1" si="368"/>
        <v>0</v>
      </c>
      <c r="GR42" s="682">
        <f t="shared" ca="1" si="369"/>
        <v>0</v>
      </c>
      <c r="GS42" s="682">
        <f t="shared" ca="1" si="370"/>
        <v>0</v>
      </c>
      <c r="GT42" s="682">
        <f t="shared" ca="1" si="371"/>
        <v>0</v>
      </c>
      <c r="GU42" s="682">
        <f t="shared" ca="1" si="372"/>
        <v>0</v>
      </c>
      <c r="GV42" s="682">
        <f t="shared" ca="1" si="373"/>
        <v>0</v>
      </c>
      <c r="GW42" s="682">
        <f t="shared" ca="1" si="374"/>
        <v>0</v>
      </c>
      <c r="GX42" s="682">
        <f t="shared" ca="1" si="375"/>
        <v>0</v>
      </c>
      <c r="GY42" s="682">
        <f t="shared" ca="1" si="376"/>
        <v>0</v>
      </c>
      <c r="GZ42" s="682">
        <f t="shared" ca="1" si="377"/>
        <v>0</v>
      </c>
      <c r="HA42" s="682">
        <f t="shared" ca="1" si="378"/>
        <v>0</v>
      </c>
      <c r="HB42" s="682">
        <f t="shared" ca="1" si="379"/>
        <v>0</v>
      </c>
      <c r="HC42" s="682">
        <f t="shared" ca="1" si="380"/>
        <v>0</v>
      </c>
      <c r="HD42" s="682">
        <f t="shared" ca="1" si="381"/>
        <v>0</v>
      </c>
      <c r="HE42" s="682">
        <f t="shared" ca="1" si="382"/>
        <v>0</v>
      </c>
      <c r="HF42" s="682">
        <f t="shared" ca="1" si="383"/>
        <v>0</v>
      </c>
      <c r="HG42" s="682">
        <f t="shared" ca="1" si="384"/>
        <v>0</v>
      </c>
      <c r="HH42" s="682">
        <f t="shared" ca="1" si="385"/>
        <v>0</v>
      </c>
      <c r="HI42" s="682">
        <f t="shared" ca="1" si="386"/>
        <v>0</v>
      </c>
      <c r="HJ42" s="682">
        <f t="shared" ca="1" si="387"/>
        <v>0</v>
      </c>
      <c r="HK42" s="682" t="e">
        <f t="shared" ca="1" si="388"/>
        <v>#DIV/0!</v>
      </c>
      <c r="HL42" s="682" t="e">
        <f t="shared" ca="1" si="389"/>
        <v>#DIV/0!</v>
      </c>
      <c r="HM42" s="682" t="e">
        <f t="shared" ca="1" si="390"/>
        <v>#DIV/0!</v>
      </c>
      <c r="HN42" s="682" t="e">
        <f t="shared" ca="1" si="391"/>
        <v>#DIV/0!</v>
      </c>
      <c r="HO42" s="682" t="e">
        <f t="shared" ca="1" si="392"/>
        <v>#DIV/0!</v>
      </c>
      <c r="HP42" s="682" t="e">
        <f t="shared" ca="1" si="393"/>
        <v>#DIV/0!</v>
      </c>
      <c r="HQ42" s="682" t="e">
        <f t="shared" ca="1" si="394"/>
        <v>#DIV/0!</v>
      </c>
      <c r="HR42" s="682" t="e">
        <f t="shared" ca="1" si="395"/>
        <v>#DIV/0!</v>
      </c>
      <c r="HS42" s="682" t="e">
        <f t="shared" ca="1" si="396"/>
        <v>#DIV/0!</v>
      </c>
      <c r="HT42" s="682" t="e">
        <f t="shared" ca="1" si="397"/>
        <v>#DIV/0!</v>
      </c>
      <c r="HU42" s="682" t="e">
        <f t="shared" ca="1" si="398"/>
        <v>#DIV/0!</v>
      </c>
      <c r="HV42" s="682" t="e">
        <f t="shared" ca="1" si="399"/>
        <v>#DIV/0!</v>
      </c>
      <c r="HW42" s="682" t="e">
        <f t="shared" ca="1" si="400"/>
        <v>#DIV/0!</v>
      </c>
      <c r="HX42" s="682" t="e">
        <f t="shared" ca="1" si="401"/>
        <v>#DIV/0!</v>
      </c>
      <c r="HY42" s="682" t="e">
        <f t="shared" ca="1" si="402"/>
        <v>#DIV/0!</v>
      </c>
      <c r="HZ42" s="682" t="e">
        <f t="shared" ca="1" si="403"/>
        <v>#DIV/0!</v>
      </c>
      <c r="IA42" s="682" t="e">
        <f t="shared" ca="1" si="404"/>
        <v>#DIV/0!</v>
      </c>
      <c r="IB42" s="682" t="e">
        <f t="shared" ca="1" si="405"/>
        <v>#DIV/0!</v>
      </c>
      <c r="IC42" s="682" t="e">
        <f t="shared" ca="1" si="406"/>
        <v>#DIV/0!</v>
      </c>
      <c r="ID42" s="682" t="e">
        <f t="shared" ca="1" si="407"/>
        <v>#DIV/0!</v>
      </c>
      <c r="IE42" s="682" t="e">
        <f t="shared" ca="1" si="408"/>
        <v>#DIV/0!</v>
      </c>
      <c r="IF42" s="682" t="e">
        <f t="shared" ca="1" si="409"/>
        <v>#DIV/0!</v>
      </c>
      <c r="IG42" s="682" t="e">
        <f t="shared" ca="1" si="410"/>
        <v>#DIV/0!</v>
      </c>
      <c r="IH42" s="682" t="e">
        <f t="shared" ca="1" si="411"/>
        <v>#DIV/0!</v>
      </c>
      <c r="II42" s="682" t="e">
        <f t="shared" ca="1" si="412"/>
        <v>#DIV/0!</v>
      </c>
      <c r="IJ42" s="682" t="e">
        <f t="shared" ca="1" si="413"/>
        <v>#DIV/0!</v>
      </c>
      <c r="IK42" s="662" t="e">
        <f t="shared" ca="1" si="414"/>
        <v>#DIV/0!</v>
      </c>
      <c r="IL42" s="662" t="e">
        <f t="shared" ca="1" si="415"/>
        <v>#DIV/0!</v>
      </c>
      <c r="IM42" s="662" t="e">
        <f t="shared" ca="1" si="416"/>
        <v>#DIV/0!</v>
      </c>
      <c r="IN42" s="662" t="e">
        <f t="shared" ca="1" si="417"/>
        <v>#DIV/0!</v>
      </c>
      <c r="IO42" s="662" t="e">
        <f t="shared" ca="1" si="418"/>
        <v>#DIV/0!</v>
      </c>
      <c r="IP42" s="662" t="e">
        <f t="shared" ca="1" si="419"/>
        <v>#DIV/0!</v>
      </c>
      <c r="IQ42" s="662" t="e">
        <f t="shared" ca="1" si="420"/>
        <v>#DIV/0!</v>
      </c>
      <c r="IR42" s="662" t="e">
        <f t="shared" ca="1" si="421"/>
        <v>#DIV/0!</v>
      </c>
      <c r="IS42" s="662" t="e">
        <f t="shared" ca="1" si="422"/>
        <v>#DIV/0!</v>
      </c>
      <c r="IT42" s="662" t="str">
        <f t="shared" ca="1" si="423"/>
        <v/>
      </c>
      <c r="IU42" s="662" t="str">
        <f t="shared" ca="1" si="424"/>
        <v/>
      </c>
      <c r="IV42" s="662" t="str">
        <f t="shared" ca="1" si="425"/>
        <v/>
      </c>
      <c r="IW42" s="662" t="str">
        <f t="shared" ca="1" si="426"/>
        <v/>
      </c>
      <c r="IX42" s="662" t="str">
        <f t="shared" ca="1" si="427"/>
        <v/>
      </c>
      <c r="IY42" s="662" t="str">
        <f t="shared" ca="1" si="428"/>
        <v/>
      </c>
      <c r="IZ42" s="662" t="str">
        <f t="shared" ca="1" si="429"/>
        <v/>
      </c>
      <c r="JA42" s="662" t="str">
        <f t="shared" ca="1" si="430"/>
        <v/>
      </c>
      <c r="JB42" s="662" t="str">
        <f t="shared" ca="1" si="431"/>
        <v/>
      </c>
      <c r="JC42" s="662" t="str">
        <f t="shared" ca="1" si="432"/>
        <v/>
      </c>
      <c r="JD42" s="662" t="str">
        <f t="shared" ca="1" si="433"/>
        <v/>
      </c>
      <c r="JE42" s="662" t="str">
        <f t="shared" ca="1" si="434"/>
        <v/>
      </c>
      <c r="JF42" s="662" t="str">
        <f t="shared" ca="1" si="435"/>
        <v/>
      </c>
      <c r="JG42" s="662" t="str">
        <f t="shared" ca="1" si="436"/>
        <v/>
      </c>
      <c r="JH42" s="662" t="str">
        <f t="shared" ca="1" si="437"/>
        <v/>
      </c>
      <c r="JI42" s="662" t="str">
        <f t="shared" ca="1" si="438"/>
        <v/>
      </c>
      <c r="JJ42" s="662" t="str">
        <f t="shared" ca="1" si="439"/>
        <v/>
      </c>
      <c r="JK42" s="663" t="str">
        <f t="shared" ca="1" si="440"/>
        <v/>
      </c>
      <c r="JL42" s="626"/>
      <c r="JM42" s="649">
        <f t="shared" si="264"/>
        <v>28</v>
      </c>
      <c r="JN42" s="635">
        <f t="shared" si="341"/>
        <v>0</v>
      </c>
      <c r="JO42" s="635">
        <f t="shared" si="341"/>
        <v>0</v>
      </c>
      <c r="JP42" s="635">
        <f t="shared" si="341"/>
        <v>0</v>
      </c>
      <c r="JQ42" s="635">
        <f t="shared" si="341"/>
        <v>0</v>
      </c>
      <c r="JR42" s="635">
        <f t="shared" si="341"/>
        <v>0</v>
      </c>
      <c r="JS42" s="635">
        <f t="shared" si="341"/>
        <v>0</v>
      </c>
      <c r="JT42" s="635">
        <f t="shared" si="341"/>
        <v>0</v>
      </c>
      <c r="JU42" s="635">
        <f t="shared" si="341"/>
        <v>0</v>
      </c>
      <c r="JV42" s="635">
        <f t="shared" si="341"/>
        <v>0</v>
      </c>
      <c r="JW42" s="635">
        <f t="shared" si="341"/>
        <v>0</v>
      </c>
      <c r="JX42" s="635">
        <f t="shared" si="342"/>
        <v>0</v>
      </c>
      <c r="JY42" s="635">
        <f t="shared" si="342"/>
        <v>0</v>
      </c>
      <c r="JZ42" s="635">
        <f t="shared" si="342"/>
        <v>0</v>
      </c>
      <c r="KA42" s="635">
        <f t="shared" si="342"/>
        <v>0</v>
      </c>
      <c r="KB42" s="635">
        <f t="shared" si="342"/>
        <v>0</v>
      </c>
      <c r="KC42" s="635">
        <f t="shared" si="342"/>
        <v>0</v>
      </c>
      <c r="KD42" s="635">
        <f t="shared" si="342"/>
        <v>0</v>
      </c>
      <c r="KE42" s="635">
        <f t="shared" si="342"/>
        <v>0</v>
      </c>
      <c r="KF42" s="635">
        <f t="shared" si="342"/>
        <v>0</v>
      </c>
      <c r="KG42" s="635">
        <f t="shared" si="342"/>
        <v>0</v>
      </c>
      <c r="KH42" s="635">
        <f t="shared" si="343"/>
        <v>0</v>
      </c>
      <c r="KI42" s="635">
        <f t="shared" si="343"/>
        <v>0</v>
      </c>
      <c r="KJ42" s="635">
        <f t="shared" si="343"/>
        <v>0</v>
      </c>
      <c r="KK42" s="635">
        <f t="shared" si="343"/>
        <v>0</v>
      </c>
      <c r="KL42" s="635">
        <f t="shared" si="343"/>
        <v>0</v>
      </c>
      <c r="KM42" s="635">
        <f t="shared" si="343"/>
        <v>0</v>
      </c>
      <c r="KN42" s="635">
        <f t="shared" si="343"/>
        <v>0</v>
      </c>
      <c r="KO42" s="635">
        <f t="shared" si="343"/>
        <v>0</v>
      </c>
      <c r="KP42" s="635" t="e">
        <f t="shared" si="343"/>
        <v>#DIV/0!</v>
      </c>
      <c r="KQ42" s="635" t="e">
        <f t="shared" si="343"/>
        <v>#DIV/0!</v>
      </c>
      <c r="KR42" s="635" t="e">
        <f t="shared" si="344"/>
        <v>#DIV/0!</v>
      </c>
      <c r="KS42" s="635" t="e">
        <f t="shared" si="344"/>
        <v>#DIV/0!</v>
      </c>
      <c r="KT42" s="635" t="e">
        <f t="shared" si="344"/>
        <v>#DIV/0!</v>
      </c>
      <c r="KU42" s="635" t="e">
        <f t="shared" si="344"/>
        <v>#DIV/0!</v>
      </c>
      <c r="KV42" s="635" t="e">
        <f t="shared" si="344"/>
        <v>#DIV/0!</v>
      </c>
      <c r="KW42" s="635" t="e">
        <f t="shared" si="344"/>
        <v>#DIV/0!</v>
      </c>
      <c r="KX42" s="635" t="e">
        <f t="shared" si="344"/>
        <v>#DIV/0!</v>
      </c>
      <c r="KY42" s="635" t="e">
        <f t="shared" si="344"/>
        <v>#DIV/0!</v>
      </c>
      <c r="KZ42" s="635" t="e">
        <f t="shared" si="344"/>
        <v>#DIV/0!</v>
      </c>
      <c r="LA42" s="635" t="e">
        <f t="shared" si="344"/>
        <v>#DIV/0!</v>
      </c>
      <c r="LB42" s="635" t="e">
        <f t="shared" si="345"/>
        <v>#DIV/0!</v>
      </c>
      <c r="LC42" s="635" t="e">
        <f t="shared" si="345"/>
        <v>#DIV/0!</v>
      </c>
      <c r="LD42" s="635" t="e">
        <f t="shared" si="345"/>
        <v>#DIV/0!</v>
      </c>
      <c r="LE42" s="635" t="e">
        <f t="shared" si="345"/>
        <v>#DIV/0!</v>
      </c>
      <c r="LF42" s="635" t="e">
        <f t="shared" si="345"/>
        <v>#DIV/0!</v>
      </c>
      <c r="LG42" s="635" t="e">
        <f t="shared" si="345"/>
        <v>#DIV/0!</v>
      </c>
      <c r="LH42" s="635" t="e">
        <f t="shared" si="345"/>
        <v>#DIV/0!</v>
      </c>
      <c r="LI42" s="635" t="e">
        <f t="shared" si="345"/>
        <v>#DIV/0!</v>
      </c>
      <c r="LJ42" s="635" t="e">
        <f t="shared" si="345"/>
        <v>#DIV/0!</v>
      </c>
      <c r="LK42" s="635" t="e">
        <f t="shared" si="345"/>
        <v>#DIV/0!</v>
      </c>
      <c r="LL42" s="635" t="e">
        <f t="shared" si="346"/>
        <v>#DIV/0!</v>
      </c>
      <c r="LM42" s="635" t="e">
        <f t="shared" si="346"/>
        <v>#DIV/0!</v>
      </c>
      <c r="LN42" s="635" t="e">
        <f t="shared" si="346"/>
        <v>#DIV/0!</v>
      </c>
      <c r="LO42" s="635" t="e">
        <f t="shared" si="346"/>
        <v>#DIV/0!</v>
      </c>
      <c r="LP42" s="635" t="e">
        <f t="shared" si="346"/>
        <v>#DIV/0!</v>
      </c>
      <c r="LQ42" s="635" t="e">
        <f t="shared" si="346"/>
        <v>#DIV/0!</v>
      </c>
      <c r="LR42" s="635" t="e">
        <f t="shared" si="346"/>
        <v>#DIV/0!</v>
      </c>
      <c r="LS42" s="635" t="e">
        <f t="shared" si="346"/>
        <v>#DIV/0!</v>
      </c>
      <c r="LT42" s="635" t="e">
        <f t="shared" si="346"/>
        <v>#DIV/0!</v>
      </c>
      <c r="LU42" s="635" t="e">
        <f t="shared" si="346"/>
        <v>#DIV/0!</v>
      </c>
      <c r="LV42" s="635" t="e">
        <f t="shared" si="347"/>
        <v>#DIV/0!</v>
      </c>
      <c r="LW42" s="635" t="e">
        <f t="shared" si="347"/>
        <v>#DIV/0!</v>
      </c>
      <c r="LX42" s="635" t="e">
        <f t="shared" si="347"/>
        <v>#DIV/0!</v>
      </c>
      <c r="LY42" s="635" t="str">
        <f t="shared" si="347"/>
        <v/>
      </c>
      <c r="LZ42" s="635" t="str">
        <f t="shared" si="347"/>
        <v/>
      </c>
      <c r="MA42" s="635" t="str">
        <f t="shared" si="347"/>
        <v/>
      </c>
      <c r="MB42" s="635" t="str">
        <f t="shared" si="347"/>
        <v/>
      </c>
      <c r="MC42" s="635" t="str">
        <f t="shared" si="347"/>
        <v/>
      </c>
      <c r="MD42" s="635" t="str">
        <f t="shared" si="347"/>
        <v/>
      </c>
      <c r="ME42" s="635" t="str">
        <f t="shared" si="347"/>
        <v/>
      </c>
      <c r="MF42" s="635" t="str">
        <f t="shared" si="348"/>
        <v/>
      </c>
      <c r="MG42" s="635" t="str">
        <f t="shared" si="348"/>
        <v/>
      </c>
      <c r="MH42" s="635" t="str">
        <f t="shared" si="348"/>
        <v/>
      </c>
      <c r="MI42" s="635" t="str">
        <f t="shared" si="348"/>
        <v/>
      </c>
      <c r="MJ42" s="635" t="str">
        <f t="shared" si="348"/>
        <v/>
      </c>
      <c r="MK42" s="635" t="str">
        <f t="shared" si="348"/>
        <v/>
      </c>
      <c r="ML42" s="635" t="str">
        <f t="shared" si="348"/>
        <v/>
      </c>
      <c r="MM42" s="635" t="str">
        <f t="shared" si="348"/>
        <v/>
      </c>
      <c r="MN42" s="635" t="str">
        <f t="shared" si="348"/>
        <v/>
      </c>
      <c r="MO42" s="635" t="str">
        <f t="shared" si="348"/>
        <v/>
      </c>
      <c r="MP42" s="636" t="str">
        <f t="shared" si="348"/>
        <v/>
      </c>
      <c r="MQ42" s="626"/>
      <c r="MR42" s="565">
        <f t="shared" si="269"/>
        <v>35</v>
      </c>
      <c r="MS42" s="622" t="e">
        <f ca="1">+SUMPRODUCT(OFFSET(MU42,0,$MR42):OFFSET(MU42,MU42-1,$MR42),OFFSET($O42,0,0):OFFSET($O42,MU42-1,0))</f>
        <v>#DIV/0!</v>
      </c>
      <c r="MU42" s="568">
        <f t="shared" si="265"/>
        <v>28</v>
      </c>
      <c r="MV42" s="691" t="e">
        <f t="shared" ca="1" si="349"/>
        <v>#DIV/0!</v>
      </c>
      <c r="MW42" s="691" t="e">
        <f t="shared" ca="1" si="349"/>
        <v>#DIV/0!</v>
      </c>
      <c r="MX42" s="691" t="e">
        <f t="shared" ca="1" si="349"/>
        <v>#DIV/0!</v>
      </c>
      <c r="MY42" s="691" t="e">
        <f t="shared" ca="1" si="349"/>
        <v>#DIV/0!</v>
      </c>
      <c r="MZ42" s="691" t="e">
        <f t="shared" ca="1" si="349"/>
        <v>#DIV/0!</v>
      </c>
      <c r="NA42" s="691" t="e">
        <f t="shared" ca="1" si="349"/>
        <v>#DIV/0!</v>
      </c>
      <c r="NB42" s="691" t="e">
        <f t="shared" ca="1" si="349"/>
        <v>#DIV/0!</v>
      </c>
      <c r="NC42" s="691" t="e">
        <f t="shared" ca="1" si="349"/>
        <v>#DIV/0!</v>
      </c>
      <c r="ND42" s="691" t="e">
        <f t="shared" ca="1" si="349"/>
        <v>#DIV/0!</v>
      </c>
      <c r="NE42" s="691" t="e">
        <f t="shared" ca="1" si="349"/>
        <v>#DIV/0!</v>
      </c>
      <c r="NF42" s="691" t="e">
        <f t="shared" ca="1" si="350"/>
        <v>#DIV/0!</v>
      </c>
      <c r="NG42" s="691" t="e">
        <f t="shared" ca="1" si="350"/>
        <v>#DIV/0!</v>
      </c>
      <c r="NH42" s="691" t="e">
        <f t="shared" ca="1" si="350"/>
        <v>#DIV/0!</v>
      </c>
      <c r="NI42" s="691" t="e">
        <f t="shared" ca="1" si="350"/>
        <v>#DIV/0!</v>
      </c>
      <c r="NJ42" s="691" t="e">
        <f t="shared" ca="1" si="350"/>
        <v>#DIV/0!</v>
      </c>
      <c r="NK42" s="691" t="e">
        <f t="shared" ca="1" si="350"/>
        <v>#DIV/0!</v>
      </c>
      <c r="NL42" s="691" t="e">
        <f t="shared" ca="1" si="350"/>
        <v>#DIV/0!</v>
      </c>
      <c r="NM42" s="691" t="e">
        <f t="shared" ca="1" si="350"/>
        <v>#DIV/0!</v>
      </c>
      <c r="NN42" s="691" t="e">
        <f t="shared" ca="1" si="350"/>
        <v>#DIV/0!</v>
      </c>
      <c r="NO42" s="691" t="e">
        <f t="shared" ca="1" si="350"/>
        <v>#DIV/0!</v>
      </c>
      <c r="NP42" s="691" t="e">
        <f t="shared" ca="1" si="351"/>
        <v>#DIV/0!</v>
      </c>
      <c r="NQ42" s="691" t="e">
        <f t="shared" ca="1" si="351"/>
        <v>#DIV/0!</v>
      </c>
      <c r="NR42" s="691" t="e">
        <f t="shared" ca="1" si="351"/>
        <v>#DIV/0!</v>
      </c>
      <c r="NS42" s="691" t="e">
        <f t="shared" ca="1" si="351"/>
        <v>#DIV/0!</v>
      </c>
      <c r="NT42" s="691" t="e">
        <f t="shared" ca="1" si="351"/>
        <v>#DIV/0!</v>
      </c>
      <c r="NU42" s="691" t="e">
        <f t="shared" ca="1" si="351"/>
        <v>#DIV/0!</v>
      </c>
      <c r="NV42" s="691" t="e">
        <f t="shared" ca="1" si="351"/>
        <v>#DIV/0!</v>
      </c>
      <c r="NW42" s="691" t="e">
        <f t="shared" ca="1" si="351"/>
        <v>#DIV/0!</v>
      </c>
      <c r="NX42" s="691" t="e">
        <f t="shared" ca="1" si="351"/>
        <v>#DIV/0!</v>
      </c>
      <c r="NY42" s="691" t="e">
        <f t="shared" ca="1" si="351"/>
        <v>#DIV/0!</v>
      </c>
      <c r="NZ42" s="691" t="e">
        <f t="shared" ca="1" si="352"/>
        <v>#DIV/0!</v>
      </c>
      <c r="OA42" s="691" t="e">
        <f t="shared" ca="1" si="352"/>
        <v>#DIV/0!</v>
      </c>
      <c r="OB42" s="691" t="e">
        <f t="shared" ca="1" si="352"/>
        <v>#DIV/0!</v>
      </c>
      <c r="OC42" s="691" t="e">
        <f t="shared" ca="1" si="352"/>
        <v>#DIV/0!</v>
      </c>
      <c r="OD42" s="691" t="e">
        <f t="shared" ca="1" si="352"/>
        <v>#DIV/0!</v>
      </c>
      <c r="OE42" s="691" t="str">
        <f t="shared" ca="1" si="352"/>
        <v/>
      </c>
      <c r="OF42" s="691" t="str">
        <f t="shared" ca="1" si="352"/>
        <v/>
      </c>
      <c r="OG42" s="691" t="str">
        <f t="shared" ca="1" si="352"/>
        <v/>
      </c>
      <c r="OH42" s="691" t="str">
        <f t="shared" ca="1" si="352"/>
        <v/>
      </c>
      <c r="OI42" s="691" t="str">
        <f t="shared" ca="1" si="352"/>
        <v/>
      </c>
      <c r="OJ42" s="691" t="str">
        <f t="shared" ca="1" si="353"/>
        <v/>
      </c>
      <c r="OK42" s="691" t="str">
        <f t="shared" ca="1" si="353"/>
        <v/>
      </c>
      <c r="OL42" s="691" t="str">
        <f t="shared" ca="1" si="353"/>
        <v/>
      </c>
      <c r="OM42" s="691" t="str">
        <f t="shared" ca="1" si="353"/>
        <v/>
      </c>
      <c r="ON42" s="691" t="str">
        <f t="shared" ca="1" si="353"/>
        <v/>
      </c>
      <c r="OO42" s="691" t="str">
        <f t="shared" ca="1" si="353"/>
        <v/>
      </c>
      <c r="OP42" s="691" t="str">
        <f t="shared" ca="1" si="353"/>
        <v/>
      </c>
      <c r="OQ42" s="691" t="str">
        <f t="shared" ca="1" si="353"/>
        <v/>
      </c>
      <c r="OR42" s="691" t="str">
        <f t="shared" ca="1" si="353"/>
        <v/>
      </c>
      <c r="OS42" s="691" t="str">
        <f t="shared" ca="1" si="353"/>
        <v/>
      </c>
      <c r="OT42" s="691" t="str">
        <f t="shared" ca="1" si="354"/>
        <v/>
      </c>
      <c r="OU42" s="691" t="str">
        <f t="shared" ca="1" si="354"/>
        <v/>
      </c>
      <c r="OV42" s="691" t="str">
        <f t="shared" ca="1" si="354"/>
        <v/>
      </c>
      <c r="OW42" s="691" t="str">
        <f t="shared" ca="1" si="354"/>
        <v/>
      </c>
      <c r="OX42" s="691" t="str">
        <f t="shared" ca="1" si="354"/>
        <v/>
      </c>
      <c r="OY42" s="691" t="str">
        <f t="shared" ca="1" si="354"/>
        <v/>
      </c>
      <c r="OZ42" s="691" t="str">
        <f t="shared" ca="1" si="354"/>
        <v/>
      </c>
      <c r="PA42" s="691" t="str">
        <f t="shared" ca="1" si="354"/>
        <v/>
      </c>
      <c r="PB42" s="691" t="str">
        <f t="shared" ca="1" si="354"/>
        <v/>
      </c>
      <c r="PC42" s="691" t="str">
        <f t="shared" ca="1" si="354"/>
        <v/>
      </c>
      <c r="PD42" s="691" t="str">
        <f t="shared" ca="1" si="355"/>
        <v/>
      </c>
      <c r="PE42" s="691" t="str">
        <f t="shared" ca="1" si="355"/>
        <v/>
      </c>
      <c r="PF42" s="691" t="str">
        <f t="shared" ca="1" si="355"/>
        <v/>
      </c>
      <c r="PG42" s="691" t="e">
        <f t="shared" ca="1" si="355"/>
        <v>#VALUE!</v>
      </c>
      <c r="PH42" s="691" t="e">
        <f t="shared" ca="1" si="355"/>
        <v>#VALUE!</v>
      </c>
      <c r="PI42" s="691" t="e">
        <f t="shared" ca="1" si="355"/>
        <v>#VALUE!</v>
      </c>
      <c r="PJ42" s="691" t="e">
        <f t="shared" ca="1" si="355"/>
        <v>#VALUE!</v>
      </c>
      <c r="PK42" s="691" t="e">
        <f t="shared" ca="1" si="355"/>
        <v>#VALUE!</v>
      </c>
      <c r="PL42" s="691" t="e">
        <f t="shared" ca="1" si="355"/>
        <v>#VALUE!</v>
      </c>
      <c r="PM42" s="691" t="e">
        <f t="shared" ca="1" si="355"/>
        <v>#VALUE!</v>
      </c>
      <c r="PN42" s="691" t="e">
        <f t="shared" ca="1" si="356"/>
        <v>#VALUE!</v>
      </c>
      <c r="PO42" s="691" t="e">
        <f t="shared" ca="1" si="356"/>
        <v>#VALUE!</v>
      </c>
      <c r="PP42" s="691" t="e">
        <f t="shared" ca="1" si="356"/>
        <v>#VALUE!</v>
      </c>
      <c r="PQ42" s="691" t="e">
        <f t="shared" ca="1" si="356"/>
        <v>#VALUE!</v>
      </c>
      <c r="PR42" s="691" t="e">
        <f t="shared" ca="1" si="356"/>
        <v>#VALUE!</v>
      </c>
      <c r="PS42" s="691" t="e">
        <f t="shared" ca="1" si="356"/>
        <v>#VALUE!</v>
      </c>
      <c r="PT42" s="691" t="e">
        <f t="shared" ca="1" si="356"/>
        <v>#VALUE!</v>
      </c>
      <c r="PU42" s="691" t="e">
        <f t="shared" ca="1" si="356"/>
        <v>#VALUE!</v>
      </c>
      <c r="PV42" s="691" t="e">
        <f t="shared" ca="1" si="356"/>
        <v>#VALUE!</v>
      </c>
      <c r="PW42" s="691" t="e">
        <f t="shared" ca="1" si="356"/>
        <v>#VALUE!</v>
      </c>
      <c r="PX42" s="691" t="e">
        <f t="shared" ca="1" si="356"/>
        <v>#VALUE!</v>
      </c>
      <c r="PY42" s="690"/>
      <c r="PZ42" s="690"/>
      <c r="QA42" s="690"/>
      <c r="QB42" s="690"/>
      <c r="QC42" s="690"/>
      <c r="QD42" s="690"/>
      <c r="QE42" s="690"/>
      <c r="QF42" s="690"/>
      <c r="QG42" s="575"/>
      <c r="QH42" s="575"/>
      <c r="QI42" s="575"/>
      <c r="QJ42" s="575"/>
      <c r="QK42" s="575"/>
      <c r="QL42" s="575"/>
      <c r="QM42" s="575"/>
      <c r="QN42" s="575"/>
      <c r="QO42" s="575"/>
      <c r="QP42" s="575"/>
      <c r="QQ42" s="575"/>
    </row>
    <row r="43" spans="1:459">
      <c r="A43" s="632">
        <f t="shared" si="266"/>
        <v>36</v>
      </c>
      <c r="B43" s="633">
        <f>+'User Entries'!G113</f>
        <v>0</v>
      </c>
      <c r="C43" s="633">
        <f t="shared" si="267"/>
        <v>0</v>
      </c>
      <c r="D43" s="759" t="e">
        <f>SUM($E$8:E43)</f>
        <v>#DIV/0!</v>
      </c>
      <c r="E43" s="759" t="e">
        <f t="shared" si="357"/>
        <v>#DIV/0!</v>
      </c>
      <c r="F43" s="627"/>
      <c r="G43" s="765"/>
      <c r="H43" s="622">
        <f t="shared" si="270"/>
        <v>27</v>
      </c>
      <c r="I43" s="632">
        <f t="shared" si="255"/>
        <v>36</v>
      </c>
      <c r="J43" s="640">
        <f>+'User Entries'!$F113</f>
        <v>0</v>
      </c>
      <c r="K43" s="640">
        <f>+'User Entries'!$J113</f>
        <v>0</v>
      </c>
      <c r="L43" s="676" t="e">
        <f t="shared" si="256"/>
        <v>#DIV/0!</v>
      </c>
      <c r="M43" s="656" t="str">
        <f>IFERROR(Summary_AttrorTotal!A53,"")</f>
        <v>2007 Q4</v>
      </c>
      <c r="N43" s="634">
        <f>+IFERROR((Summary_AttrorTotal!H53)*1000,0)</f>
        <v>3098638</v>
      </c>
      <c r="O43" s="634">
        <f>+IFERROR((Summary_AttrorTotal!S53-Summary_AttrorTotal!H53)*1000,0)</f>
        <v>0</v>
      </c>
      <c r="P43" s="634" t="e">
        <f t="shared" ca="1" si="358"/>
        <v>#DIV/0!</v>
      </c>
      <c r="Q43" s="634">
        <f>IFERROR(Summary_AttrorTotal!J53*1000,0)</f>
        <v>3098638</v>
      </c>
      <c r="R43" s="634" t="e">
        <f t="shared" ca="1" si="257"/>
        <v>#DIV/0!</v>
      </c>
      <c r="S43" s="634">
        <f>+IFERROR((Summary_AttrorTotal!S53-Summary_AttrorTotal!J53)*1000,0)</f>
        <v>0</v>
      </c>
      <c r="T43" s="634" t="e">
        <f t="shared" ca="1" si="258"/>
        <v>#DIV/0!</v>
      </c>
      <c r="U43" s="639"/>
      <c r="V43" s="634" t="e">
        <f t="shared" ca="1" si="259"/>
        <v>#DIV/0!</v>
      </c>
      <c r="W43" s="575" t="e">
        <f t="shared" ca="1" si="260"/>
        <v>#DIV/0!</v>
      </c>
      <c r="X43" s="649">
        <f t="shared" si="268"/>
        <v>27</v>
      </c>
      <c r="Y43" s="628">
        <f t="shared" si="147"/>
        <v>0</v>
      </c>
      <c r="Z43" s="628">
        <f t="shared" si="147"/>
        <v>0</v>
      </c>
      <c r="AA43" s="628">
        <f t="shared" si="441"/>
        <v>0</v>
      </c>
      <c r="AB43" s="628">
        <f t="shared" si="441"/>
        <v>0</v>
      </c>
      <c r="AC43" s="628">
        <f t="shared" si="441"/>
        <v>0</v>
      </c>
      <c r="AD43" s="628">
        <f t="shared" si="441"/>
        <v>0</v>
      </c>
      <c r="AE43" s="628">
        <f t="shared" si="441"/>
        <v>0</v>
      </c>
      <c r="AF43" s="628">
        <f t="shared" si="441"/>
        <v>0</v>
      </c>
      <c r="AG43" s="628">
        <f t="shared" si="441"/>
        <v>0</v>
      </c>
      <c r="AH43" s="628">
        <f t="shared" si="441"/>
        <v>0</v>
      </c>
      <c r="AI43" s="628">
        <f t="shared" si="441"/>
        <v>0</v>
      </c>
      <c r="AJ43" s="628">
        <f t="shared" si="441"/>
        <v>0</v>
      </c>
      <c r="AK43" s="628">
        <f t="shared" si="441"/>
        <v>0</v>
      </c>
      <c r="AL43" s="628">
        <f t="shared" si="441"/>
        <v>0</v>
      </c>
      <c r="AM43" s="628">
        <f t="shared" si="441"/>
        <v>0</v>
      </c>
      <c r="AN43" s="628">
        <f t="shared" si="441"/>
        <v>0</v>
      </c>
      <c r="AO43" s="628">
        <f t="shared" si="441"/>
        <v>0</v>
      </c>
      <c r="AP43" s="628">
        <f t="shared" si="441"/>
        <v>0</v>
      </c>
      <c r="AQ43" s="628">
        <f t="shared" si="441"/>
        <v>0</v>
      </c>
      <c r="AR43" s="628">
        <f t="shared" si="441"/>
        <v>0</v>
      </c>
      <c r="AS43" s="628">
        <f t="shared" si="441"/>
        <v>0</v>
      </c>
      <c r="AT43" s="628">
        <f t="shared" si="441"/>
        <v>0</v>
      </c>
      <c r="AU43" s="628">
        <f t="shared" si="441"/>
        <v>0</v>
      </c>
      <c r="AV43" s="628">
        <f t="shared" si="441"/>
        <v>0</v>
      </c>
      <c r="AW43" s="628">
        <f t="shared" si="441"/>
        <v>0</v>
      </c>
      <c r="AX43" s="628">
        <f t="shared" si="441"/>
        <v>0</v>
      </c>
      <c r="AY43" s="628">
        <f t="shared" si="441"/>
        <v>0</v>
      </c>
      <c r="AZ43" s="628">
        <f t="shared" si="441"/>
        <v>0</v>
      </c>
      <c r="BA43" s="628">
        <f t="shared" si="441"/>
        <v>0</v>
      </c>
      <c r="BB43" s="628">
        <f t="shared" si="441"/>
        <v>0</v>
      </c>
      <c r="BC43" s="628">
        <f t="shared" si="441"/>
        <v>0</v>
      </c>
      <c r="BD43" s="628">
        <f t="shared" si="441"/>
        <v>0</v>
      </c>
      <c r="BE43" s="628">
        <f t="shared" si="441"/>
        <v>0</v>
      </c>
      <c r="BF43" s="628">
        <f t="shared" si="441"/>
        <v>0</v>
      </c>
      <c r="BG43" s="628">
        <f t="shared" si="441"/>
        <v>0</v>
      </c>
      <c r="BH43" s="628">
        <f t="shared" si="441"/>
        <v>0</v>
      </c>
      <c r="BI43" s="628">
        <f t="shared" si="441"/>
        <v>0</v>
      </c>
      <c r="BJ43" s="628">
        <f t="shared" si="441"/>
        <v>0</v>
      </c>
      <c r="BK43" s="628">
        <f t="shared" si="441"/>
        <v>0</v>
      </c>
      <c r="BL43" s="628">
        <f t="shared" si="441"/>
        <v>0</v>
      </c>
      <c r="BM43" s="628">
        <f t="shared" si="441"/>
        <v>0</v>
      </c>
      <c r="BN43" s="628">
        <f t="shared" si="441"/>
        <v>0</v>
      </c>
      <c r="BO43" s="628">
        <f t="shared" si="441"/>
        <v>0</v>
      </c>
      <c r="BP43" s="628">
        <f t="shared" si="441"/>
        <v>0</v>
      </c>
      <c r="BQ43" s="628">
        <f t="shared" si="441"/>
        <v>0</v>
      </c>
      <c r="BR43" s="628">
        <f t="shared" si="441"/>
        <v>0</v>
      </c>
      <c r="BS43" s="628">
        <f t="shared" si="441"/>
        <v>0</v>
      </c>
      <c r="BT43" s="628">
        <f t="shared" si="441"/>
        <v>0</v>
      </c>
      <c r="BU43" s="628">
        <f t="shared" si="441"/>
        <v>0</v>
      </c>
      <c r="BV43" s="628">
        <f t="shared" si="441"/>
        <v>0</v>
      </c>
      <c r="BW43" s="628">
        <f t="shared" si="441"/>
        <v>0</v>
      </c>
      <c r="BX43" s="628">
        <f t="shared" si="441"/>
        <v>0</v>
      </c>
      <c r="BY43" s="628">
        <f t="shared" si="441"/>
        <v>0</v>
      </c>
      <c r="BZ43" s="628">
        <f t="shared" si="441"/>
        <v>0</v>
      </c>
      <c r="CA43" s="628">
        <f t="shared" si="441"/>
        <v>0</v>
      </c>
      <c r="CB43" s="628">
        <f t="shared" si="441"/>
        <v>0</v>
      </c>
      <c r="CC43" s="628">
        <f t="shared" si="441"/>
        <v>0</v>
      </c>
      <c r="CD43" s="628">
        <f t="shared" si="441"/>
        <v>0</v>
      </c>
      <c r="CE43" s="628">
        <f t="shared" si="441"/>
        <v>0</v>
      </c>
      <c r="CF43" s="628">
        <f t="shared" si="441"/>
        <v>0</v>
      </c>
      <c r="CG43" s="628">
        <f t="shared" si="441"/>
        <v>0</v>
      </c>
      <c r="CH43" s="628">
        <f t="shared" si="441"/>
        <v>0</v>
      </c>
      <c r="CI43" s="628">
        <f t="shared" si="441"/>
        <v>0</v>
      </c>
      <c r="CJ43" s="628" t="str">
        <f t="shared" si="441"/>
        <v/>
      </c>
      <c r="CK43" s="628" t="str">
        <f t="shared" si="441"/>
        <v/>
      </c>
      <c r="CL43" s="628" t="str">
        <f t="shared" si="441"/>
        <v/>
      </c>
      <c r="CM43" s="628" t="str">
        <f t="shared" si="359"/>
        <v/>
      </c>
      <c r="CN43" s="628" t="str">
        <f t="shared" si="359"/>
        <v/>
      </c>
      <c r="CO43" s="628" t="str">
        <f t="shared" si="359"/>
        <v/>
      </c>
      <c r="CP43" s="628" t="str">
        <f t="shared" si="359"/>
        <v/>
      </c>
      <c r="CQ43" s="628" t="str">
        <f t="shared" si="359"/>
        <v/>
      </c>
      <c r="CR43" s="628" t="str">
        <f t="shared" si="359"/>
        <v/>
      </c>
      <c r="CS43" s="628" t="str">
        <f t="shared" si="359"/>
        <v/>
      </c>
      <c r="CT43" s="628" t="str">
        <f t="shared" si="359"/>
        <v/>
      </c>
      <c r="CU43" s="628" t="str">
        <f t="shared" si="359"/>
        <v/>
      </c>
      <c r="CV43" s="628" t="str">
        <f t="shared" si="359"/>
        <v/>
      </c>
      <c r="CW43" s="628" t="str">
        <f t="shared" si="359"/>
        <v/>
      </c>
      <c r="CX43" s="628" t="str">
        <f t="shared" si="359"/>
        <v/>
      </c>
      <c r="CY43" s="628" t="str">
        <f t="shared" si="359"/>
        <v/>
      </c>
      <c r="CZ43" s="628" t="str">
        <f t="shared" si="359"/>
        <v/>
      </c>
      <c r="DA43" s="629" t="str">
        <f t="shared" si="359"/>
        <v/>
      </c>
      <c r="DB43" s="642"/>
      <c r="DC43" s="649">
        <f t="shared" si="262"/>
        <v>27</v>
      </c>
      <c r="DD43" s="668">
        <f t="shared" si="333"/>
        <v>0</v>
      </c>
      <c r="DE43" s="668">
        <f t="shared" si="333"/>
        <v>0</v>
      </c>
      <c r="DF43" s="668">
        <f t="shared" si="333"/>
        <v>0</v>
      </c>
      <c r="DG43" s="668">
        <f t="shared" si="333"/>
        <v>0</v>
      </c>
      <c r="DH43" s="668">
        <f t="shared" si="333"/>
        <v>0</v>
      </c>
      <c r="DI43" s="668">
        <f t="shared" si="333"/>
        <v>0</v>
      </c>
      <c r="DJ43" s="668">
        <f t="shared" si="333"/>
        <v>0</v>
      </c>
      <c r="DK43" s="668">
        <f t="shared" si="333"/>
        <v>0</v>
      </c>
      <c r="DL43" s="668">
        <f t="shared" si="333"/>
        <v>0</v>
      </c>
      <c r="DM43" s="668">
        <f t="shared" si="333"/>
        <v>0</v>
      </c>
      <c r="DN43" s="668">
        <f t="shared" si="334"/>
        <v>0</v>
      </c>
      <c r="DO43" s="668">
        <f t="shared" si="334"/>
        <v>0</v>
      </c>
      <c r="DP43" s="668">
        <f t="shared" si="334"/>
        <v>0</v>
      </c>
      <c r="DQ43" s="668">
        <f t="shared" si="334"/>
        <v>0</v>
      </c>
      <c r="DR43" s="668">
        <f t="shared" si="334"/>
        <v>0</v>
      </c>
      <c r="DS43" s="668">
        <f t="shared" si="334"/>
        <v>0</v>
      </c>
      <c r="DT43" s="668">
        <f t="shared" si="334"/>
        <v>0</v>
      </c>
      <c r="DU43" s="668">
        <f t="shared" si="334"/>
        <v>0</v>
      </c>
      <c r="DV43" s="668">
        <f t="shared" si="334"/>
        <v>0</v>
      </c>
      <c r="DW43" s="668">
        <f t="shared" si="334"/>
        <v>0</v>
      </c>
      <c r="DX43" s="668">
        <f t="shared" si="335"/>
        <v>0</v>
      </c>
      <c r="DY43" s="668">
        <f t="shared" si="335"/>
        <v>0</v>
      </c>
      <c r="DZ43" s="668">
        <f t="shared" si="335"/>
        <v>0</v>
      </c>
      <c r="EA43" s="668">
        <f t="shared" si="335"/>
        <v>0</v>
      </c>
      <c r="EB43" s="668">
        <f t="shared" si="335"/>
        <v>0</v>
      </c>
      <c r="EC43" s="668">
        <f t="shared" si="335"/>
        <v>0</v>
      </c>
      <c r="ED43" s="668">
        <f t="shared" si="335"/>
        <v>0</v>
      </c>
      <c r="EE43" s="668">
        <f t="shared" si="335"/>
        <v>0</v>
      </c>
      <c r="EF43" s="668">
        <f t="shared" si="335"/>
        <v>0</v>
      </c>
      <c r="EG43" s="668">
        <f t="shared" si="335"/>
        <v>0</v>
      </c>
      <c r="EH43" s="668">
        <f t="shared" si="336"/>
        <v>0</v>
      </c>
      <c r="EI43" s="668">
        <f t="shared" si="336"/>
        <v>0</v>
      </c>
      <c r="EJ43" s="668">
        <f t="shared" si="336"/>
        <v>0</v>
      </c>
      <c r="EK43" s="668">
        <f t="shared" si="336"/>
        <v>0</v>
      </c>
      <c r="EL43" s="668">
        <f t="shared" si="336"/>
        <v>0</v>
      </c>
      <c r="EM43" s="668">
        <f t="shared" si="336"/>
        <v>0</v>
      </c>
      <c r="EN43" s="668">
        <f t="shared" si="336"/>
        <v>0</v>
      </c>
      <c r="EO43" s="668">
        <f t="shared" si="336"/>
        <v>0</v>
      </c>
      <c r="EP43" s="668">
        <f t="shared" si="336"/>
        <v>0</v>
      </c>
      <c r="EQ43" s="668">
        <f t="shared" si="336"/>
        <v>0</v>
      </c>
      <c r="ER43" s="668">
        <f t="shared" si="337"/>
        <v>0</v>
      </c>
      <c r="ES43" s="668">
        <f t="shared" si="337"/>
        <v>0</v>
      </c>
      <c r="ET43" s="668">
        <f t="shared" si="337"/>
        <v>0</v>
      </c>
      <c r="EU43" s="668">
        <f t="shared" si="337"/>
        <v>0</v>
      </c>
      <c r="EV43" s="668">
        <f t="shared" si="337"/>
        <v>0</v>
      </c>
      <c r="EW43" s="668">
        <f t="shared" si="337"/>
        <v>0</v>
      </c>
      <c r="EX43" s="668">
        <f t="shared" si="337"/>
        <v>0</v>
      </c>
      <c r="EY43" s="668">
        <f t="shared" si="337"/>
        <v>0</v>
      </c>
      <c r="EZ43" s="668">
        <f t="shared" si="337"/>
        <v>0</v>
      </c>
      <c r="FA43" s="668">
        <f t="shared" si="337"/>
        <v>0</v>
      </c>
      <c r="FB43" s="668">
        <f t="shared" si="338"/>
        <v>0</v>
      </c>
      <c r="FC43" s="668">
        <f t="shared" si="338"/>
        <v>0</v>
      </c>
      <c r="FD43" s="668">
        <f t="shared" si="338"/>
        <v>0</v>
      </c>
      <c r="FE43" s="668">
        <f t="shared" si="338"/>
        <v>0</v>
      </c>
      <c r="FF43" s="668">
        <f t="shared" si="338"/>
        <v>0</v>
      </c>
      <c r="FG43" s="668">
        <f t="shared" si="338"/>
        <v>0</v>
      </c>
      <c r="FH43" s="668">
        <f t="shared" si="338"/>
        <v>0</v>
      </c>
      <c r="FI43" s="668">
        <f t="shared" si="338"/>
        <v>0</v>
      </c>
      <c r="FJ43" s="668">
        <f t="shared" si="338"/>
        <v>0</v>
      </c>
      <c r="FK43" s="668">
        <f t="shared" si="338"/>
        <v>0</v>
      </c>
      <c r="FL43" s="668">
        <f t="shared" si="339"/>
        <v>0</v>
      </c>
      <c r="FM43" s="668">
        <f t="shared" si="339"/>
        <v>0</v>
      </c>
      <c r="FN43" s="668">
        <f t="shared" si="339"/>
        <v>0</v>
      </c>
      <c r="FO43" s="668" t="str">
        <f t="shared" si="339"/>
        <v/>
      </c>
      <c r="FP43" s="668" t="str">
        <f t="shared" si="339"/>
        <v/>
      </c>
      <c r="FQ43" s="668" t="str">
        <f t="shared" si="339"/>
        <v/>
      </c>
      <c r="FR43" s="668" t="str">
        <f t="shared" si="339"/>
        <v/>
      </c>
      <c r="FS43" s="668" t="str">
        <f t="shared" si="339"/>
        <v/>
      </c>
      <c r="FT43" s="668" t="str">
        <f t="shared" si="339"/>
        <v/>
      </c>
      <c r="FU43" s="668" t="str">
        <f t="shared" si="339"/>
        <v/>
      </c>
      <c r="FV43" s="668" t="str">
        <f t="shared" si="340"/>
        <v/>
      </c>
      <c r="FW43" s="668" t="str">
        <f t="shared" si="340"/>
        <v/>
      </c>
      <c r="FX43" s="668" t="str">
        <f t="shared" si="340"/>
        <v/>
      </c>
      <c r="FY43" s="668" t="str">
        <f t="shared" si="340"/>
        <v/>
      </c>
      <c r="FZ43" s="668" t="str">
        <f t="shared" si="340"/>
        <v/>
      </c>
      <c r="GA43" s="668" t="str">
        <f t="shared" si="340"/>
        <v/>
      </c>
      <c r="GB43" s="668" t="str">
        <f t="shared" si="340"/>
        <v/>
      </c>
      <c r="GC43" s="668" t="str">
        <f t="shared" si="340"/>
        <v/>
      </c>
      <c r="GD43" s="668" t="str">
        <f t="shared" si="340"/>
        <v/>
      </c>
      <c r="GE43" s="668" t="str">
        <f t="shared" si="340"/>
        <v/>
      </c>
      <c r="GF43" s="669" t="str">
        <f t="shared" si="340"/>
        <v/>
      </c>
      <c r="GG43" s="626"/>
      <c r="GH43" s="649">
        <f t="shared" si="263"/>
        <v>27</v>
      </c>
      <c r="GI43" s="682">
        <f t="shared" ca="1" si="360"/>
        <v>0</v>
      </c>
      <c r="GJ43" s="682">
        <f t="shared" ca="1" si="361"/>
        <v>0</v>
      </c>
      <c r="GK43" s="682">
        <f t="shared" ca="1" si="362"/>
        <v>0</v>
      </c>
      <c r="GL43" s="682">
        <f t="shared" ca="1" si="363"/>
        <v>0</v>
      </c>
      <c r="GM43" s="682">
        <f t="shared" ca="1" si="364"/>
        <v>0</v>
      </c>
      <c r="GN43" s="682">
        <f t="shared" ca="1" si="365"/>
        <v>0</v>
      </c>
      <c r="GO43" s="682">
        <f t="shared" ca="1" si="366"/>
        <v>0</v>
      </c>
      <c r="GP43" s="682">
        <f t="shared" ca="1" si="367"/>
        <v>0</v>
      </c>
      <c r="GQ43" s="682">
        <f t="shared" ca="1" si="368"/>
        <v>0</v>
      </c>
      <c r="GR43" s="682">
        <f t="shared" ca="1" si="369"/>
        <v>0</v>
      </c>
      <c r="GS43" s="682">
        <f t="shared" ca="1" si="370"/>
        <v>0</v>
      </c>
      <c r="GT43" s="682">
        <f t="shared" ca="1" si="371"/>
        <v>0</v>
      </c>
      <c r="GU43" s="682">
        <f t="shared" ca="1" si="372"/>
        <v>0</v>
      </c>
      <c r="GV43" s="682">
        <f t="shared" ca="1" si="373"/>
        <v>0</v>
      </c>
      <c r="GW43" s="682">
        <f t="shared" ca="1" si="374"/>
        <v>0</v>
      </c>
      <c r="GX43" s="682">
        <f t="shared" ca="1" si="375"/>
        <v>0</v>
      </c>
      <c r="GY43" s="682">
        <f t="shared" ca="1" si="376"/>
        <v>0</v>
      </c>
      <c r="GZ43" s="682">
        <f t="shared" ca="1" si="377"/>
        <v>0</v>
      </c>
      <c r="HA43" s="682">
        <f t="shared" ca="1" si="378"/>
        <v>0</v>
      </c>
      <c r="HB43" s="682">
        <f t="shared" ca="1" si="379"/>
        <v>0</v>
      </c>
      <c r="HC43" s="682">
        <f t="shared" ca="1" si="380"/>
        <v>0</v>
      </c>
      <c r="HD43" s="682">
        <f t="shared" ca="1" si="381"/>
        <v>0</v>
      </c>
      <c r="HE43" s="682">
        <f t="shared" ca="1" si="382"/>
        <v>0</v>
      </c>
      <c r="HF43" s="682">
        <f t="shared" ca="1" si="383"/>
        <v>0</v>
      </c>
      <c r="HG43" s="682">
        <f t="shared" ca="1" si="384"/>
        <v>0</v>
      </c>
      <c r="HH43" s="682">
        <f t="shared" ca="1" si="385"/>
        <v>0</v>
      </c>
      <c r="HI43" s="682">
        <f t="shared" ca="1" si="386"/>
        <v>0</v>
      </c>
      <c r="HJ43" s="682" t="e">
        <f t="shared" ca="1" si="387"/>
        <v>#DIV/0!</v>
      </c>
      <c r="HK43" s="682" t="e">
        <f t="shared" ca="1" si="388"/>
        <v>#DIV/0!</v>
      </c>
      <c r="HL43" s="682" t="e">
        <f t="shared" ca="1" si="389"/>
        <v>#DIV/0!</v>
      </c>
      <c r="HM43" s="682" t="e">
        <f t="shared" ca="1" si="390"/>
        <v>#DIV/0!</v>
      </c>
      <c r="HN43" s="682" t="e">
        <f t="shared" ca="1" si="391"/>
        <v>#DIV/0!</v>
      </c>
      <c r="HO43" s="682" t="e">
        <f t="shared" ca="1" si="392"/>
        <v>#DIV/0!</v>
      </c>
      <c r="HP43" s="682" t="e">
        <f t="shared" ca="1" si="393"/>
        <v>#DIV/0!</v>
      </c>
      <c r="HQ43" s="682" t="e">
        <f t="shared" ca="1" si="394"/>
        <v>#DIV/0!</v>
      </c>
      <c r="HR43" s="682" t="e">
        <f t="shared" ca="1" si="395"/>
        <v>#DIV/0!</v>
      </c>
      <c r="HS43" s="682" t="e">
        <f t="shared" ca="1" si="396"/>
        <v>#DIV/0!</v>
      </c>
      <c r="HT43" s="682" t="e">
        <f t="shared" ca="1" si="397"/>
        <v>#DIV/0!</v>
      </c>
      <c r="HU43" s="682" t="e">
        <f t="shared" ca="1" si="398"/>
        <v>#DIV/0!</v>
      </c>
      <c r="HV43" s="682" t="e">
        <f t="shared" ca="1" si="399"/>
        <v>#DIV/0!</v>
      </c>
      <c r="HW43" s="682" t="e">
        <f t="shared" ca="1" si="400"/>
        <v>#DIV/0!</v>
      </c>
      <c r="HX43" s="682" t="e">
        <f t="shared" ca="1" si="401"/>
        <v>#DIV/0!</v>
      </c>
      <c r="HY43" s="682" t="e">
        <f t="shared" ca="1" si="402"/>
        <v>#DIV/0!</v>
      </c>
      <c r="HZ43" s="682" t="e">
        <f t="shared" ca="1" si="403"/>
        <v>#DIV/0!</v>
      </c>
      <c r="IA43" s="682" t="e">
        <f t="shared" ca="1" si="404"/>
        <v>#DIV/0!</v>
      </c>
      <c r="IB43" s="682" t="e">
        <f t="shared" ca="1" si="405"/>
        <v>#DIV/0!</v>
      </c>
      <c r="IC43" s="682" t="e">
        <f t="shared" ca="1" si="406"/>
        <v>#DIV/0!</v>
      </c>
      <c r="ID43" s="682" t="e">
        <f t="shared" ca="1" si="407"/>
        <v>#DIV/0!</v>
      </c>
      <c r="IE43" s="682" t="e">
        <f t="shared" ca="1" si="408"/>
        <v>#DIV/0!</v>
      </c>
      <c r="IF43" s="682" t="e">
        <f t="shared" ca="1" si="409"/>
        <v>#DIV/0!</v>
      </c>
      <c r="IG43" s="682" t="e">
        <f t="shared" ca="1" si="410"/>
        <v>#DIV/0!</v>
      </c>
      <c r="IH43" s="682" t="e">
        <f t="shared" ca="1" si="411"/>
        <v>#DIV/0!</v>
      </c>
      <c r="II43" s="682" t="e">
        <f t="shared" ca="1" si="412"/>
        <v>#DIV/0!</v>
      </c>
      <c r="IJ43" s="682" t="e">
        <f t="shared" ca="1" si="413"/>
        <v>#DIV/0!</v>
      </c>
      <c r="IK43" s="662" t="e">
        <f t="shared" ca="1" si="414"/>
        <v>#DIV/0!</v>
      </c>
      <c r="IL43" s="662" t="e">
        <f t="shared" ca="1" si="415"/>
        <v>#DIV/0!</v>
      </c>
      <c r="IM43" s="662" t="e">
        <f t="shared" ca="1" si="416"/>
        <v>#DIV/0!</v>
      </c>
      <c r="IN43" s="662" t="e">
        <f t="shared" ca="1" si="417"/>
        <v>#DIV/0!</v>
      </c>
      <c r="IO43" s="662" t="e">
        <f t="shared" ca="1" si="418"/>
        <v>#DIV/0!</v>
      </c>
      <c r="IP43" s="662" t="e">
        <f t="shared" ca="1" si="419"/>
        <v>#DIV/0!</v>
      </c>
      <c r="IQ43" s="662" t="e">
        <f t="shared" ca="1" si="420"/>
        <v>#DIV/0!</v>
      </c>
      <c r="IR43" s="662" t="e">
        <f t="shared" ca="1" si="421"/>
        <v>#DIV/0!</v>
      </c>
      <c r="IS43" s="662" t="e">
        <f t="shared" ca="1" si="422"/>
        <v>#DIV/0!</v>
      </c>
      <c r="IT43" s="662" t="str">
        <f t="shared" ca="1" si="423"/>
        <v/>
      </c>
      <c r="IU43" s="662" t="str">
        <f t="shared" ca="1" si="424"/>
        <v/>
      </c>
      <c r="IV43" s="662" t="str">
        <f t="shared" ca="1" si="425"/>
        <v/>
      </c>
      <c r="IW43" s="662" t="str">
        <f t="shared" ca="1" si="426"/>
        <v/>
      </c>
      <c r="IX43" s="662" t="str">
        <f t="shared" ca="1" si="427"/>
        <v/>
      </c>
      <c r="IY43" s="662" t="str">
        <f t="shared" ca="1" si="428"/>
        <v/>
      </c>
      <c r="IZ43" s="662" t="str">
        <f t="shared" ca="1" si="429"/>
        <v/>
      </c>
      <c r="JA43" s="662" t="str">
        <f t="shared" ca="1" si="430"/>
        <v/>
      </c>
      <c r="JB43" s="662" t="str">
        <f t="shared" ca="1" si="431"/>
        <v/>
      </c>
      <c r="JC43" s="662" t="str">
        <f t="shared" ca="1" si="432"/>
        <v/>
      </c>
      <c r="JD43" s="662" t="str">
        <f t="shared" ca="1" si="433"/>
        <v/>
      </c>
      <c r="JE43" s="662" t="str">
        <f t="shared" ca="1" si="434"/>
        <v/>
      </c>
      <c r="JF43" s="662" t="str">
        <f t="shared" ca="1" si="435"/>
        <v/>
      </c>
      <c r="JG43" s="662" t="str">
        <f t="shared" ca="1" si="436"/>
        <v/>
      </c>
      <c r="JH43" s="662" t="str">
        <f t="shared" ca="1" si="437"/>
        <v/>
      </c>
      <c r="JI43" s="662" t="str">
        <f t="shared" ca="1" si="438"/>
        <v/>
      </c>
      <c r="JJ43" s="662" t="str">
        <f t="shared" ca="1" si="439"/>
        <v/>
      </c>
      <c r="JK43" s="663" t="str">
        <f t="shared" ca="1" si="440"/>
        <v/>
      </c>
      <c r="JL43" s="626"/>
      <c r="JM43" s="649">
        <f t="shared" si="264"/>
        <v>27</v>
      </c>
      <c r="JN43" s="635">
        <f t="shared" si="341"/>
        <v>0</v>
      </c>
      <c r="JO43" s="635">
        <f t="shared" si="341"/>
        <v>0</v>
      </c>
      <c r="JP43" s="635">
        <f t="shared" si="341"/>
        <v>0</v>
      </c>
      <c r="JQ43" s="635">
        <f t="shared" si="341"/>
        <v>0</v>
      </c>
      <c r="JR43" s="635">
        <f t="shared" si="341"/>
        <v>0</v>
      </c>
      <c r="JS43" s="635">
        <f t="shared" si="341"/>
        <v>0</v>
      </c>
      <c r="JT43" s="635">
        <f t="shared" si="341"/>
        <v>0</v>
      </c>
      <c r="JU43" s="635">
        <f t="shared" si="341"/>
        <v>0</v>
      </c>
      <c r="JV43" s="635">
        <f t="shared" si="341"/>
        <v>0</v>
      </c>
      <c r="JW43" s="635">
        <f t="shared" si="341"/>
        <v>0</v>
      </c>
      <c r="JX43" s="635">
        <f t="shared" si="342"/>
        <v>0</v>
      </c>
      <c r="JY43" s="635">
        <f t="shared" si="342"/>
        <v>0</v>
      </c>
      <c r="JZ43" s="635">
        <f t="shared" si="342"/>
        <v>0</v>
      </c>
      <c r="KA43" s="635">
        <f t="shared" si="342"/>
        <v>0</v>
      </c>
      <c r="KB43" s="635">
        <f t="shared" si="342"/>
        <v>0</v>
      </c>
      <c r="KC43" s="635">
        <f t="shared" si="342"/>
        <v>0</v>
      </c>
      <c r="KD43" s="635">
        <f t="shared" si="342"/>
        <v>0</v>
      </c>
      <c r="KE43" s="635">
        <f t="shared" si="342"/>
        <v>0</v>
      </c>
      <c r="KF43" s="635">
        <f t="shared" si="342"/>
        <v>0</v>
      </c>
      <c r="KG43" s="635">
        <f t="shared" si="342"/>
        <v>0</v>
      </c>
      <c r="KH43" s="635">
        <f t="shared" si="343"/>
        <v>0</v>
      </c>
      <c r="KI43" s="635">
        <f t="shared" si="343"/>
        <v>0</v>
      </c>
      <c r="KJ43" s="635">
        <f t="shared" si="343"/>
        <v>0</v>
      </c>
      <c r="KK43" s="635">
        <f t="shared" si="343"/>
        <v>0</v>
      </c>
      <c r="KL43" s="635">
        <f t="shared" si="343"/>
        <v>0</v>
      </c>
      <c r="KM43" s="635">
        <f t="shared" si="343"/>
        <v>0</v>
      </c>
      <c r="KN43" s="635">
        <f t="shared" si="343"/>
        <v>0</v>
      </c>
      <c r="KO43" s="635" t="e">
        <f t="shared" si="343"/>
        <v>#DIV/0!</v>
      </c>
      <c r="KP43" s="635" t="e">
        <f t="shared" si="343"/>
        <v>#DIV/0!</v>
      </c>
      <c r="KQ43" s="635" t="e">
        <f t="shared" si="343"/>
        <v>#DIV/0!</v>
      </c>
      <c r="KR43" s="635" t="e">
        <f t="shared" si="344"/>
        <v>#DIV/0!</v>
      </c>
      <c r="KS43" s="635" t="e">
        <f t="shared" si="344"/>
        <v>#DIV/0!</v>
      </c>
      <c r="KT43" s="635" t="e">
        <f t="shared" si="344"/>
        <v>#DIV/0!</v>
      </c>
      <c r="KU43" s="635" t="e">
        <f t="shared" si="344"/>
        <v>#DIV/0!</v>
      </c>
      <c r="KV43" s="635" t="e">
        <f t="shared" si="344"/>
        <v>#DIV/0!</v>
      </c>
      <c r="KW43" s="635" t="e">
        <f t="shared" si="344"/>
        <v>#DIV/0!</v>
      </c>
      <c r="KX43" s="635" t="e">
        <f t="shared" si="344"/>
        <v>#DIV/0!</v>
      </c>
      <c r="KY43" s="635" t="e">
        <f t="shared" si="344"/>
        <v>#DIV/0!</v>
      </c>
      <c r="KZ43" s="635" t="e">
        <f t="shared" si="344"/>
        <v>#DIV/0!</v>
      </c>
      <c r="LA43" s="635" t="e">
        <f t="shared" si="344"/>
        <v>#DIV/0!</v>
      </c>
      <c r="LB43" s="635" t="e">
        <f t="shared" si="345"/>
        <v>#DIV/0!</v>
      </c>
      <c r="LC43" s="635" t="e">
        <f t="shared" si="345"/>
        <v>#DIV/0!</v>
      </c>
      <c r="LD43" s="635" t="e">
        <f t="shared" si="345"/>
        <v>#DIV/0!</v>
      </c>
      <c r="LE43" s="635" t="e">
        <f t="shared" si="345"/>
        <v>#DIV/0!</v>
      </c>
      <c r="LF43" s="635" t="e">
        <f t="shared" si="345"/>
        <v>#DIV/0!</v>
      </c>
      <c r="LG43" s="635" t="e">
        <f t="shared" si="345"/>
        <v>#DIV/0!</v>
      </c>
      <c r="LH43" s="635" t="e">
        <f t="shared" si="345"/>
        <v>#DIV/0!</v>
      </c>
      <c r="LI43" s="635" t="e">
        <f t="shared" si="345"/>
        <v>#DIV/0!</v>
      </c>
      <c r="LJ43" s="635" t="e">
        <f t="shared" si="345"/>
        <v>#DIV/0!</v>
      </c>
      <c r="LK43" s="635" t="e">
        <f t="shared" si="345"/>
        <v>#DIV/0!</v>
      </c>
      <c r="LL43" s="635" t="e">
        <f t="shared" si="346"/>
        <v>#DIV/0!</v>
      </c>
      <c r="LM43" s="635" t="e">
        <f t="shared" si="346"/>
        <v>#DIV/0!</v>
      </c>
      <c r="LN43" s="635" t="e">
        <f t="shared" si="346"/>
        <v>#DIV/0!</v>
      </c>
      <c r="LO43" s="635" t="e">
        <f t="shared" si="346"/>
        <v>#DIV/0!</v>
      </c>
      <c r="LP43" s="635" t="e">
        <f t="shared" si="346"/>
        <v>#DIV/0!</v>
      </c>
      <c r="LQ43" s="635" t="e">
        <f t="shared" si="346"/>
        <v>#DIV/0!</v>
      </c>
      <c r="LR43" s="635" t="e">
        <f t="shared" si="346"/>
        <v>#DIV/0!</v>
      </c>
      <c r="LS43" s="635" t="e">
        <f t="shared" si="346"/>
        <v>#DIV/0!</v>
      </c>
      <c r="LT43" s="635" t="e">
        <f t="shared" si="346"/>
        <v>#DIV/0!</v>
      </c>
      <c r="LU43" s="635" t="e">
        <f t="shared" si="346"/>
        <v>#DIV/0!</v>
      </c>
      <c r="LV43" s="635" t="e">
        <f t="shared" si="347"/>
        <v>#DIV/0!</v>
      </c>
      <c r="LW43" s="635" t="e">
        <f t="shared" si="347"/>
        <v>#DIV/0!</v>
      </c>
      <c r="LX43" s="635" t="e">
        <f t="shared" si="347"/>
        <v>#DIV/0!</v>
      </c>
      <c r="LY43" s="635" t="str">
        <f t="shared" si="347"/>
        <v/>
      </c>
      <c r="LZ43" s="635" t="str">
        <f t="shared" si="347"/>
        <v/>
      </c>
      <c r="MA43" s="635" t="str">
        <f t="shared" si="347"/>
        <v/>
      </c>
      <c r="MB43" s="635" t="str">
        <f t="shared" si="347"/>
        <v/>
      </c>
      <c r="MC43" s="635" t="str">
        <f t="shared" si="347"/>
        <v/>
      </c>
      <c r="MD43" s="635" t="str">
        <f t="shared" si="347"/>
        <v/>
      </c>
      <c r="ME43" s="635" t="str">
        <f t="shared" si="347"/>
        <v/>
      </c>
      <c r="MF43" s="635" t="str">
        <f t="shared" si="348"/>
        <v/>
      </c>
      <c r="MG43" s="635" t="str">
        <f t="shared" si="348"/>
        <v/>
      </c>
      <c r="MH43" s="635" t="str">
        <f t="shared" si="348"/>
        <v/>
      </c>
      <c r="MI43" s="635" t="str">
        <f t="shared" si="348"/>
        <v/>
      </c>
      <c r="MJ43" s="635" t="str">
        <f t="shared" si="348"/>
        <v/>
      </c>
      <c r="MK43" s="635" t="str">
        <f t="shared" si="348"/>
        <v/>
      </c>
      <c r="ML43" s="635" t="str">
        <f t="shared" si="348"/>
        <v/>
      </c>
      <c r="MM43" s="635" t="str">
        <f t="shared" si="348"/>
        <v/>
      </c>
      <c r="MN43" s="635" t="str">
        <f t="shared" si="348"/>
        <v/>
      </c>
      <c r="MO43" s="635" t="str">
        <f t="shared" si="348"/>
        <v/>
      </c>
      <c r="MP43" s="636" t="str">
        <f t="shared" si="348"/>
        <v/>
      </c>
      <c r="MQ43" s="626"/>
      <c r="MR43" s="565">
        <f t="shared" si="269"/>
        <v>36</v>
      </c>
      <c r="MS43" s="622" t="e">
        <f ca="1">+SUMPRODUCT(OFFSET(MU43,0,$MR43):OFFSET(MU43,MU43-1,$MR43),OFFSET($O43,0,0):OFFSET($O43,MU43-1,0))</f>
        <v>#DIV/0!</v>
      </c>
      <c r="MU43" s="568">
        <f t="shared" si="265"/>
        <v>27</v>
      </c>
      <c r="MV43" s="691" t="e">
        <f t="shared" ca="1" si="349"/>
        <v>#DIV/0!</v>
      </c>
      <c r="MW43" s="691" t="e">
        <f t="shared" ca="1" si="349"/>
        <v>#DIV/0!</v>
      </c>
      <c r="MX43" s="691" t="e">
        <f t="shared" ca="1" si="349"/>
        <v>#DIV/0!</v>
      </c>
      <c r="MY43" s="691" t="e">
        <f t="shared" ca="1" si="349"/>
        <v>#DIV/0!</v>
      </c>
      <c r="MZ43" s="691" t="e">
        <f t="shared" ca="1" si="349"/>
        <v>#DIV/0!</v>
      </c>
      <c r="NA43" s="691" t="e">
        <f t="shared" ca="1" si="349"/>
        <v>#DIV/0!</v>
      </c>
      <c r="NB43" s="691" t="e">
        <f t="shared" ca="1" si="349"/>
        <v>#DIV/0!</v>
      </c>
      <c r="NC43" s="691" t="e">
        <f t="shared" ca="1" si="349"/>
        <v>#DIV/0!</v>
      </c>
      <c r="ND43" s="691" t="e">
        <f t="shared" ca="1" si="349"/>
        <v>#DIV/0!</v>
      </c>
      <c r="NE43" s="691" t="e">
        <f t="shared" ca="1" si="349"/>
        <v>#DIV/0!</v>
      </c>
      <c r="NF43" s="691" t="e">
        <f t="shared" ca="1" si="350"/>
        <v>#DIV/0!</v>
      </c>
      <c r="NG43" s="691" t="e">
        <f t="shared" ca="1" si="350"/>
        <v>#DIV/0!</v>
      </c>
      <c r="NH43" s="691" t="e">
        <f t="shared" ca="1" si="350"/>
        <v>#DIV/0!</v>
      </c>
      <c r="NI43" s="691" t="e">
        <f t="shared" ca="1" si="350"/>
        <v>#DIV/0!</v>
      </c>
      <c r="NJ43" s="691" t="e">
        <f t="shared" ca="1" si="350"/>
        <v>#DIV/0!</v>
      </c>
      <c r="NK43" s="691" t="e">
        <f t="shared" ca="1" si="350"/>
        <v>#DIV/0!</v>
      </c>
      <c r="NL43" s="691" t="e">
        <f t="shared" ca="1" si="350"/>
        <v>#DIV/0!</v>
      </c>
      <c r="NM43" s="691" t="e">
        <f t="shared" ca="1" si="350"/>
        <v>#DIV/0!</v>
      </c>
      <c r="NN43" s="691" t="e">
        <f t="shared" ca="1" si="350"/>
        <v>#DIV/0!</v>
      </c>
      <c r="NO43" s="691" t="e">
        <f t="shared" ca="1" si="350"/>
        <v>#DIV/0!</v>
      </c>
      <c r="NP43" s="691" t="e">
        <f t="shared" ca="1" si="351"/>
        <v>#DIV/0!</v>
      </c>
      <c r="NQ43" s="691" t="e">
        <f t="shared" ca="1" si="351"/>
        <v>#DIV/0!</v>
      </c>
      <c r="NR43" s="691" t="e">
        <f t="shared" ca="1" si="351"/>
        <v>#DIV/0!</v>
      </c>
      <c r="NS43" s="691" t="e">
        <f t="shared" ca="1" si="351"/>
        <v>#DIV/0!</v>
      </c>
      <c r="NT43" s="691" t="e">
        <f t="shared" ca="1" si="351"/>
        <v>#DIV/0!</v>
      </c>
      <c r="NU43" s="691" t="e">
        <f t="shared" ca="1" si="351"/>
        <v>#DIV/0!</v>
      </c>
      <c r="NV43" s="691" t="e">
        <f t="shared" ca="1" si="351"/>
        <v>#DIV/0!</v>
      </c>
      <c r="NW43" s="691" t="e">
        <f t="shared" ca="1" si="351"/>
        <v>#DIV/0!</v>
      </c>
      <c r="NX43" s="691" t="e">
        <f t="shared" ca="1" si="351"/>
        <v>#DIV/0!</v>
      </c>
      <c r="NY43" s="691" t="e">
        <f t="shared" ca="1" si="351"/>
        <v>#DIV/0!</v>
      </c>
      <c r="NZ43" s="691" t="e">
        <f t="shared" ca="1" si="352"/>
        <v>#DIV/0!</v>
      </c>
      <c r="OA43" s="691" t="e">
        <f t="shared" ca="1" si="352"/>
        <v>#DIV/0!</v>
      </c>
      <c r="OB43" s="691" t="e">
        <f t="shared" ca="1" si="352"/>
        <v>#DIV/0!</v>
      </c>
      <c r="OC43" s="691" t="e">
        <f t="shared" ca="1" si="352"/>
        <v>#DIV/0!</v>
      </c>
      <c r="OD43" s="691" t="e">
        <f t="shared" ca="1" si="352"/>
        <v>#DIV/0!</v>
      </c>
      <c r="OE43" s="691" t="e">
        <f t="shared" ca="1" si="352"/>
        <v>#DIV/0!</v>
      </c>
      <c r="OF43" s="691" t="str">
        <f t="shared" ca="1" si="352"/>
        <v/>
      </c>
      <c r="OG43" s="691" t="str">
        <f t="shared" ca="1" si="352"/>
        <v/>
      </c>
      <c r="OH43" s="691" t="str">
        <f t="shared" ca="1" si="352"/>
        <v/>
      </c>
      <c r="OI43" s="691" t="str">
        <f t="shared" ca="1" si="352"/>
        <v/>
      </c>
      <c r="OJ43" s="691" t="str">
        <f t="shared" ca="1" si="353"/>
        <v/>
      </c>
      <c r="OK43" s="691" t="str">
        <f t="shared" ca="1" si="353"/>
        <v/>
      </c>
      <c r="OL43" s="691" t="str">
        <f t="shared" ca="1" si="353"/>
        <v/>
      </c>
      <c r="OM43" s="691" t="str">
        <f t="shared" ca="1" si="353"/>
        <v/>
      </c>
      <c r="ON43" s="691" t="str">
        <f t="shared" ca="1" si="353"/>
        <v/>
      </c>
      <c r="OO43" s="691" t="str">
        <f t="shared" ca="1" si="353"/>
        <v/>
      </c>
      <c r="OP43" s="691" t="str">
        <f t="shared" ca="1" si="353"/>
        <v/>
      </c>
      <c r="OQ43" s="691" t="str">
        <f t="shared" ca="1" si="353"/>
        <v/>
      </c>
      <c r="OR43" s="691" t="str">
        <f t="shared" ca="1" si="353"/>
        <v/>
      </c>
      <c r="OS43" s="691" t="str">
        <f t="shared" ca="1" si="353"/>
        <v/>
      </c>
      <c r="OT43" s="691" t="str">
        <f t="shared" ca="1" si="354"/>
        <v/>
      </c>
      <c r="OU43" s="691" t="str">
        <f t="shared" ca="1" si="354"/>
        <v/>
      </c>
      <c r="OV43" s="691" t="str">
        <f t="shared" ca="1" si="354"/>
        <v/>
      </c>
      <c r="OW43" s="691" t="str">
        <f t="shared" ca="1" si="354"/>
        <v/>
      </c>
      <c r="OX43" s="691" t="str">
        <f t="shared" ca="1" si="354"/>
        <v/>
      </c>
      <c r="OY43" s="691" t="str">
        <f t="shared" ca="1" si="354"/>
        <v/>
      </c>
      <c r="OZ43" s="691" t="str">
        <f t="shared" ca="1" si="354"/>
        <v/>
      </c>
      <c r="PA43" s="691" t="str">
        <f t="shared" ca="1" si="354"/>
        <v/>
      </c>
      <c r="PB43" s="691" t="str">
        <f t="shared" ca="1" si="354"/>
        <v/>
      </c>
      <c r="PC43" s="691" t="str">
        <f t="shared" ca="1" si="354"/>
        <v/>
      </c>
      <c r="PD43" s="691" t="str">
        <f t="shared" ca="1" si="355"/>
        <v/>
      </c>
      <c r="PE43" s="691" t="str">
        <f t="shared" ca="1" si="355"/>
        <v/>
      </c>
      <c r="PF43" s="691" t="str">
        <f t="shared" ca="1" si="355"/>
        <v/>
      </c>
      <c r="PG43" s="691" t="e">
        <f t="shared" ca="1" si="355"/>
        <v>#VALUE!</v>
      </c>
      <c r="PH43" s="691" t="e">
        <f t="shared" ca="1" si="355"/>
        <v>#VALUE!</v>
      </c>
      <c r="PI43" s="691" t="e">
        <f t="shared" ca="1" si="355"/>
        <v>#VALUE!</v>
      </c>
      <c r="PJ43" s="691" t="e">
        <f t="shared" ca="1" si="355"/>
        <v>#VALUE!</v>
      </c>
      <c r="PK43" s="691" t="e">
        <f t="shared" ca="1" si="355"/>
        <v>#VALUE!</v>
      </c>
      <c r="PL43" s="691" t="e">
        <f t="shared" ca="1" si="355"/>
        <v>#VALUE!</v>
      </c>
      <c r="PM43" s="691" t="e">
        <f t="shared" ca="1" si="355"/>
        <v>#VALUE!</v>
      </c>
      <c r="PN43" s="691" t="e">
        <f t="shared" ca="1" si="356"/>
        <v>#VALUE!</v>
      </c>
      <c r="PO43" s="691" t="e">
        <f t="shared" ca="1" si="356"/>
        <v>#VALUE!</v>
      </c>
      <c r="PP43" s="691" t="e">
        <f t="shared" ca="1" si="356"/>
        <v>#VALUE!</v>
      </c>
      <c r="PQ43" s="691" t="e">
        <f t="shared" ca="1" si="356"/>
        <v>#VALUE!</v>
      </c>
      <c r="PR43" s="691" t="e">
        <f t="shared" ca="1" si="356"/>
        <v>#VALUE!</v>
      </c>
      <c r="PS43" s="691" t="e">
        <f t="shared" ca="1" si="356"/>
        <v>#VALUE!</v>
      </c>
      <c r="PT43" s="691" t="e">
        <f t="shared" ca="1" si="356"/>
        <v>#VALUE!</v>
      </c>
      <c r="PU43" s="691" t="e">
        <f t="shared" ca="1" si="356"/>
        <v>#VALUE!</v>
      </c>
      <c r="PV43" s="691" t="e">
        <f t="shared" ca="1" si="356"/>
        <v>#VALUE!</v>
      </c>
      <c r="PW43" s="691" t="e">
        <f t="shared" ca="1" si="356"/>
        <v>#VALUE!</v>
      </c>
      <c r="PX43" s="691" t="e">
        <f t="shared" ca="1" si="356"/>
        <v>#VALUE!</v>
      </c>
      <c r="PY43" s="690"/>
      <c r="PZ43" s="690"/>
      <c r="QA43" s="690"/>
      <c r="QB43" s="690"/>
      <c r="QC43" s="690"/>
      <c r="QD43" s="690"/>
      <c r="QE43" s="690"/>
      <c r="QF43" s="690"/>
      <c r="QG43" s="575"/>
      <c r="QH43" s="575"/>
      <c r="QI43" s="575"/>
      <c r="QJ43" s="575"/>
      <c r="QK43" s="575"/>
      <c r="QL43" s="575"/>
      <c r="QM43" s="575"/>
      <c r="QN43" s="575"/>
      <c r="QO43" s="575"/>
      <c r="QP43" s="575"/>
      <c r="QQ43" s="575"/>
    </row>
    <row r="44" spans="1:459">
      <c r="A44" s="632">
        <f t="shared" si="266"/>
        <v>37</v>
      </c>
      <c r="B44" s="633">
        <f>+'User Entries'!G114</f>
        <v>0</v>
      </c>
      <c r="C44" s="633">
        <f t="shared" si="267"/>
        <v>0</v>
      </c>
      <c r="D44" s="759" t="e">
        <f>SUM($E$8:E44)</f>
        <v>#DIV/0!</v>
      </c>
      <c r="E44" s="759" t="e">
        <f t="shared" si="357"/>
        <v>#DIV/0!</v>
      </c>
      <c r="F44" s="627"/>
      <c r="G44" s="765"/>
      <c r="H44" s="622">
        <f t="shared" si="270"/>
        <v>26</v>
      </c>
      <c r="I44" s="632">
        <f t="shared" si="255"/>
        <v>37</v>
      </c>
      <c r="J44" s="640">
        <f>+'User Entries'!$F114</f>
        <v>0</v>
      </c>
      <c r="K44" s="640">
        <f>+'User Entries'!$J114</f>
        <v>0</v>
      </c>
      <c r="L44" s="676" t="e">
        <f t="shared" si="256"/>
        <v>#DIV/0!</v>
      </c>
      <c r="M44" s="656" t="str">
        <f>IFERROR(Summary_AttrorTotal!A54,"")</f>
        <v>2008 Q1</v>
      </c>
      <c r="N44" s="634">
        <f>+IFERROR((Summary_AttrorTotal!H54)*1000,0)</f>
        <v>2352517</v>
      </c>
      <c r="O44" s="634">
        <f>+IFERROR((Summary_AttrorTotal!S54-Summary_AttrorTotal!H54)*1000,0)</f>
        <v>0</v>
      </c>
      <c r="P44" s="634" t="e">
        <f t="shared" ca="1" si="358"/>
        <v>#DIV/0!</v>
      </c>
      <c r="Q44" s="634">
        <f>IFERROR(Summary_AttrorTotal!J54*1000,0)</f>
        <v>2352517</v>
      </c>
      <c r="R44" s="634" t="e">
        <f t="shared" ca="1" si="257"/>
        <v>#DIV/0!</v>
      </c>
      <c r="S44" s="634">
        <f>+IFERROR((Summary_AttrorTotal!S54-Summary_AttrorTotal!J54)*1000,0)</f>
        <v>0</v>
      </c>
      <c r="T44" s="634" t="e">
        <f t="shared" ca="1" si="258"/>
        <v>#DIV/0!</v>
      </c>
      <c r="U44" s="639"/>
      <c r="V44" s="634" t="e">
        <f t="shared" ca="1" si="259"/>
        <v>#DIV/0!</v>
      </c>
      <c r="W44" s="575" t="e">
        <f t="shared" ca="1" si="260"/>
        <v>#DIV/0!</v>
      </c>
      <c r="X44" s="649">
        <f t="shared" si="268"/>
        <v>26</v>
      </c>
      <c r="Y44" s="628">
        <f t="shared" si="147"/>
        <v>0</v>
      </c>
      <c r="Z44" s="628">
        <f t="shared" si="147"/>
        <v>0</v>
      </c>
      <c r="AA44" s="628">
        <f t="shared" si="441"/>
        <v>0</v>
      </c>
      <c r="AB44" s="628">
        <f t="shared" si="441"/>
        <v>0</v>
      </c>
      <c r="AC44" s="628">
        <f t="shared" si="441"/>
        <v>0</v>
      </c>
      <c r="AD44" s="628">
        <f t="shared" si="441"/>
        <v>0</v>
      </c>
      <c r="AE44" s="628">
        <f t="shared" si="441"/>
        <v>0</v>
      </c>
      <c r="AF44" s="628">
        <f t="shared" si="441"/>
        <v>0</v>
      </c>
      <c r="AG44" s="628">
        <f t="shared" si="441"/>
        <v>0</v>
      </c>
      <c r="AH44" s="628">
        <f t="shared" si="441"/>
        <v>0</v>
      </c>
      <c r="AI44" s="628">
        <f t="shared" si="441"/>
        <v>0</v>
      </c>
      <c r="AJ44" s="628">
        <f t="shared" si="441"/>
        <v>0</v>
      </c>
      <c r="AK44" s="628">
        <f t="shared" si="441"/>
        <v>0</v>
      </c>
      <c r="AL44" s="628">
        <f t="shared" si="441"/>
        <v>0</v>
      </c>
      <c r="AM44" s="628">
        <f t="shared" si="441"/>
        <v>0</v>
      </c>
      <c r="AN44" s="628">
        <f t="shared" si="441"/>
        <v>0</v>
      </c>
      <c r="AO44" s="628">
        <f t="shared" si="441"/>
        <v>0</v>
      </c>
      <c r="AP44" s="628">
        <f t="shared" si="441"/>
        <v>0</v>
      </c>
      <c r="AQ44" s="628">
        <f t="shared" si="441"/>
        <v>0</v>
      </c>
      <c r="AR44" s="628">
        <f t="shared" si="441"/>
        <v>0</v>
      </c>
      <c r="AS44" s="628">
        <f t="shared" si="441"/>
        <v>0</v>
      </c>
      <c r="AT44" s="628">
        <f t="shared" si="441"/>
        <v>0</v>
      </c>
      <c r="AU44" s="628">
        <f t="shared" si="441"/>
        <v>0</v>
      </c>
      <c r="AV44" s="628">
        <f t="shared" si="441"/>
        <v>0</v>
      </c>
      <c r="AW44" s="628">
        <f t="shared" si="441"/>
        <v>0</v>
      </c>
      <c r="AX44" s="628">
        <f t="shared" si="441"/>
        <v>0</v>
      </c>
      <c r="AY44" s="628">
        <f t="shared" si="441"/>
        <v>0</v>
      </c>
      <c r="AZ44" s="628">
        <f t="shared" si="441"/>
        <v>0</v>
      </c>
      <c r="BA44" s="628">
        <f t="shared" si="441"/>
        <v>0</v>
      </c>
      <c r="BB44" s="628">
        <f t="shared" si="441"/>
        <v>0</v>
      </c>
      <c r="BC44" s="628">
        <f t="shared" si="441"/>
        <v>0</v>
      </c>
      <c r="BD44" s="628">
        <f t="shared" si="441"/>
        <v>0</v>
      </c>
      <c r="BE44" s="628">
        <f t="shared" si="441"/>
        <v>0</v>
      </c>
      <c r="BF44" s="628">
        <f t="shared" si="441"/>
        <v>0</v>
      </c>
      <c r="BG44" s="628">
        <f t="shared" si="441"/>
        <v>0</v>
      </c>
      <c r="BH44" s="628">
        <f t="shared" si="441"/>
        <v>0</v>
      </c>
      <c r="BI44" s="628">
        <f t="shared" si="441"/>
        <v>0</v>
      </c>
      <c r="BJ44" s="628">
        <f t="shared" si="441"/>
        <v>0</v>
      </c>
      <c r="BK44" s="628">
        <f t="shared" si="441"/>
        <v>0</v>
      </c>
      <c r="BL44" s="628">
        <f t="shared" si="441"/>
        <v>0</v>
      </c>
      <c r="BM44" s="628">
        <f t="shared" si="441"/>
        <v>0</v>
      </c>
      <c r="BN44" s="628">
        <f t="shared" si="441"/>
        <v>0</v>
      </c>
      <c r="BO44" s="628">
        <f t="shared" si="441"/>
        <v>0</v>
      </c>
      <c r="BP44" s="628">
        <f t="shared" si="441"/>
        <v>0</v>
      </c>
      <c r="BQ44" s="628">
        <f t="shared" si="441"/>
        <v>0</v>
      </c>
      <c r="BR44" s="628">
        <f t="shared" si="441"/>
        <v>0</v>
      </c>
      <c r="BS44" s="628">
        <f t="shared" si="441"/>
        <v>0</v>
      </c>
      <c r="BT44" s="628">
        <f t="shared" si="441"/>
        <v>0</v>
      </c>
      <c r="BU44" s="628">
        <f t="shared" si="441"/>
        <v>0</v>
      </c>
      <c r="BV44" s="628">
        <f t="shared" si="441"/>
        <v>0</v>
      </c>
      <c r="BW44" s="628">
        <f t="shared" si="441"/>
        <v>0</v>
      </c>
      <c r="BX44" s="628">
        <f t="shared" si="441"/>
        <v>0</v>
      </c>
      <c r="BY44" s="628">
        <f t="shared" si="441"/>
        <v>0</v>
      </c>
      <c r="BZ44" s="628">
        <f t="shared" si="441"/>
        <v>0</v>
      </c>
      <c r="CA44" s="628">
        <f t="shared" si="441"/>
        <v>0</v>
      </c>
      <c r="CB44" s="628">
        <f t="shared" si="441"/>
        <v>0</v>
      </c>
      <c r="CC44" s="628">
        <f t="shared" si="441"/>
        <v>0</v>
      </c>
      <c r="CD44" s="628">
        <f t="shared" si="441"/>
        <v>0</v>
      </c>
      <c r="CE44" s="628">
        <f t="shared" si="441"/>
        <v>0</v>
      </c>
      <c r="CF44" s="628">
        <f t="shared" si="441"/>
        <v>0</v>
      </c>
      <c r="CG44" s="628">
        <f t="shared" si="441"/>
        <v>0</v>
      </c>
      <c r="CH44" s="628">
        <f t="shared" si="441"/>
        <v>0</v>
      </c>
      <c r="CI44" s="628">
        <f t="shared" si="441"/>
        <v>0</v>
      </c>
      <c r="CJ44" s="628" t="str">
        <f t="shared" si="441"/>
        <v/>
      </c>
      <c r="CK44" s="628" t="str">
        <f t="shared" si="441"/>
        <v/>
      </c>
      <c r="CL44" s="628" t="str">
        <f t="shared" ref="CL44:DA47" si="442">+IF(OR(CL$7="",$X44=""),"",IF($X44-CL$7&lt;=-1,IF(AND($X44&gt;=MATCH(100%,$D$8:$D$87,0),CL$7=$X44+1),100%,IFERROR(VLOOKUP(CL$7,$A$8:$E$87,5,FALSE)/(1-VLOOKUP($X44,$A$8:$E$87,4,FALSE)),0)),0))</f>
        <v/>
      </c>
      <c r="CM44" s="628" t="str">
        <f t="shared" si="442"/>
        <v/>
      </c>
      <c r="CN44" s="628" t="str">
        <f t="shared" si="442"/>
        <v/>
      </c>
      <c r="CO44" s="628" t="str">
        <f t="shared" si="442"/>
        <v/>
      </c>
      <c r="CP44" s="628" t="str">
        <f t="shared" si="442"/>
        <v/>
      </c>
      <c r="CQ44" s="628" t="str">
        <f t="shared" si="442"/>
        <v/>
      </c>
      <c r="CR44" s="628" t="str">
        <f t="shared" si="442"/>
        <v/>
      </c>
      <c r="CS44" s="628" t="str">
        <f t="shared" si="442"/>
        <v/>
      </c>
      <c r="CT44" s="628" t="str">
        <f t="shared" si="442"/>
        <v/>
      </c>
      <c r="CU44" s="628" t="str">
        <f t="shared" si="442"/>
        <v/>
      </c>
      <c r="CV44" s="628" t="str">
        <f t="shared" si="442"/>
        <v/>
      </c>
      <c r="CW44" s="628" t="str">
        <f t="shared" si="442"/>
        <v/>
      </c>
      <c r="CX44" s="628" t="str">
        <f t="shared" si="442"/>
        <v/>
      </c>
      <c r="CY44" s="628" t="str">
        <f t="shared" si="442"/>
        <v/>
      </c>
      <c r="CZ44" s="628" t="str">
        <f t="shared" si="442"/>
        <v/>
      </c>
      <c r="DA44" s="629" t="str">
        <f t="shared" si="442"/>
        <v/>
      </c>
      <c r="DB44" s="642"/>
      <c r="DC44" s="649">
        <f t="shared" si="262"/>
        <v>26</v>
      </c>
      <c r="DD44" s="668">
        <f t="shared" si="333"/>
        <v>0</v>
      </c>
      <c r="DE44" s="668">
        <f t="shared" si="333"/>
        <v>0</v>
      </c>
      <c r="DF44" s="668">
        <f t="shared" si="333"/>
        <v>0</v>
      </c>
      <c r="DG44" s="668">
        <f t="shared" si="333"/>
        <v>0</v>
      </c>
      <c r="DH44" s="668">
        <f t="shared" si="333"/>
        <v>0</v>
      </c>
      <c r="DI44" s="668">
        <f t="shared" si="333"/>
        <v>0</v>
      </c>
      <c r="DJ44" s="668">
        <f t="shared" si="333"/>
        <v>0</v>
      </c>
      <c r="DK44" s="668">
        <f t="shared" si="333"/>
        <v>0</v>
      </c>
      <c r="DL44" s="668">
        <f t="shared" si="333"/>
        <v>0</v>
      </c>
      <c r="DM44" s="668">
        <f t="shared" si="333"/>
        <v>0</v>
      </c>
      <c r="DN44" s="668">
        <f t="shared" si="334"/>
        <v>0</v>
      </c>
      <c r="DO44" s="668">
        <f t="shared" si="334"/>
        <v>0</v>
      </c>
      <c r="DP44" s="668">
        <f t="shared" si="334"/>
        <v>0</v>
      </c>
      <c r="DQ44" s="668">
        <f t="shared" si="334"/>
        <v>0</v>
      </c>
      <c r="DR44" s="668">
        <f t="shared" si="334"/>
        <v>0</v>
      </c>
      <c r="DS44" s="668">
        <f t="shared" si="334"/>
        <v>0</v>
      </c>
      <c r="DT44" s="668">
        <f t="shared" si="334"/>
        <v>0</v>
      </c>
      <c r="DU44" s="668">
        <f t="shared" si="334"/>
        <v>0</v>
      </c>
      <c r="DV44" s="668">
        <f t="shared" si="334"/>
        <v>0</v>
      </c>
      <c r="DW44" s="668">
        <f t="shared" si="334"/>
        <v>0</v>
      </c>
      <c r="DX44" s="668">
        <f t="shared" si="335"/>
        <v>0</v>
      </c>
      <c r="DY44" s="668">
        <f t="shared" si="335"/>
        <v>0</v>
      </c>
      <c r="DZ44" s="668">
        <f t="shared" si="335"/>
        <v>0</v>
      </c>
      <c r="EA44" s="668">
        <f t="shared" si="335"/>
        <v>0</v>
      </c>
      <c r="EB44" s="668">
        <f t="shared" si="335"/>
        <v>0</v>
      </c>
      <c r="EC44" s="668">
        <f t="shared" si="335"/>
        <v>0</v>
      </c>
      <c r="ED44" s="668">
        <f t="shared" si="335"/>
        <v>0</v>
      </c>
      <c r="EE44" s="668">
        <f t="shared" si="335"/>
        <v>0</v>
      </c>
      <c r="EF44" s="668">
        <f t="shared" si="335"/>
        <v>0</v>
      </c>
      <c r="EG44" s="668">
        <f t="shared" si="335"/>
        <v>0</v>
      </c>
      <c r="EH44" s="668">
        <f t="shared" si="336"/>
        <v>0</v>
      </c>
      <c r="EI44" s="668">
        <f t="shared" si="336"/>
        <v>0</v>
      </c>
      <c r="EJ44" s="668">
        <f t="shared" si="336"/>
        <v>0</v>
      </c>
      <c r="EK44" s="668">
        <f t="shared" si="336"/>
        <v>0</v>
      </c>
      <c r="EL44" s="668">
        <f t="shared" si="336"/>
        <v>0</v>
      </c>
      <c r="EM44" s="668">
        <f t="shared" si="336"/>
        <v>0</v>
      </c>
      <c r="EN44" s="668">
        <f t="shared" si="336"/>
        <v>0</v>
      </c>
      <c r="EO44" s="668">
        <f t="shared" si="336"/>
        <v>0</v>
      </c>
      <c r="EP44" s="668">
        <f t="shared" si="336"/>
        <v>0</v>
      </c>
      <c r="EQ44" s="668">
        <f t="shared" si="336"/>
        <v>0</v>
      </c>
      <c r="ER44" s="668">
        <f t="shared" si="337"/>
        <v>0</v>
      </c>
      <c r="ES44" s="668">
        <f t="shared" si="337"/>
        <v>0</v>
      </c>
      <c r="ET44" s="668">
        <f t="shared" si="337"/>
        <v>0</v>
      </c>
      <c r="EU44" s="668">
        <f t="shared" si="337"/>
        <v>0</v>
      </c>
      <c r="EV44" s="668">
        <f t="shared" si="337"/>
        <v>0</v>
      </c>
      <c r="EW44" s="668">
        <f t="shared" si="337"/>
        <v>0</v>
      </c>
      <c r="EX44" s="668">
        <f t="shared" si="337"/>
        <v>0</v>
      </c>
      <c r="EY44" s="668">
        <f t="shared" si="337"/>
        <v>0</v>
      </c>
      <c r="EZ44" s="668">
        <f t="shared" si="337"/>
        <v>0</v>
      </c>
      <c r="FA44" s="668">
        <f t="shared" si="337"/>
        <v>0</v>
      </c>
      <c r="FB44" s="668">
        <f t="shared" si="338"/>
        <v>0</v>
      </c>
      <c r="FC44" s="668">
        <f t="shared" si="338"/>
        <v>0</v>
      </c>
      <c r="FD44" s="668">
        <f t="shared" si="338"/>
        <v>0</v>
      </c>
      <c r="FE44" s="668">
        <f t="shared" si="338"/>
        <v>0</v>
      </c>
      <c r="FF44" s="668">
        <f t="shared" si="338"/>
        <v>0</v>
      </c>
      <c r="FG44" s="668">
        <f t="shared" si="338"/>
        <v>0</v>
      </c>
      <c r="FH44" s="668">
        <f t="shared" si="338"/>
        <v>0</v>
      </c>
      <c r="FI44" s="668">
        <f t="shared" si="338"/>
        <v>0</v>
      </c>
      <c r="FJ44" s="668">
        <f t="shared" si="338"/>
        <v>0</v>
      </c>
      <c r="FK44" s="668">
        <f t="shared" si="338"/>
        <v>0</v>
      </c>
      <c r="FL44" s="668">
        <f t="shared" si="339"/>
        <v>0</v>
      </c>
      <c r="FM44" s="668">
        <f t="shared" si="339"/>
        <v>0</v>
      </c>
      <c r="FN44" s="668">
        <f t="shared" si="339"/>
        <v>0</v>
      </c>
      <c r="FO44" s="668" t="str">
        <f t="shared" si="339"/>
        <v/>
      </c>
      <c r="FP44" s="668" t="str">
        <f t="shared" si="339"/>
        <v/>
      </c>
      <c r="FQ44" s="668" t="str">
        <f t="shared" si="339"/>
        <v/>
      </c>
      <c r="FR44" s="668" t="str">
        <f t="shared" si="339"/>
        <v/>
      </c>
      <c r="FS44" s="668" t="str">
        <f t="shared" si="339"/>
        <v/>
      </c>
      <c r="FT44" s="668" t="str">
        <f t="shared" si="339"/>
        <v/>
      </c>
      <c r="FU44" s="668" t="str">
        <f t="shared" si="339"/>
        <v/>
      </c>
      <c r="FV44" s="668" t="str">
        <f t="shared" si="340"/>
        <v/>
      </c>
      <c r="FW44" s="668" t="str">
        <f t="shared" si="340"/>
        <v/>
      </c>
      <c r="FX44" s="668" t="str">
        <f t="shared" si="340"/>
        <v/>
      </c>
      <c r="FY44" s="668" t="str">
        <f t="shared" si="340"/>
        <v/>
      </c>
      <c r="FZ44" s="668" t="str">
        <f t="shared" si="340"/>
        <v/>
      </c>
      <c r="GA44" s="668" t="str">
        <f t="shared" si="340"/>
        <v/>
      </c>
      <c r="GB44" s="668" t="str">
        <f t="shared" si="340"/>
        <v/>
      </c>
      <c r="GC44" s="668" t="str">
        <f t="shared" si="340"/>
        <v/>
      </c>
      <c r="GD44" s="668" t="str">
        <f t="shared" si="340"/>
        <v/>
      </c>
      <c r="GE44" s="668" t="str">
        <f t="shared" si="340"/>
        <v/>
      </c>
      <c r="GF44" s="669" t="str">
        <f t="shared" si="340"/>
        <v/>
      </c>
      <c r="GG44" s="626"/>
      <c r="GH44" s="649">
        <f t="shared" si="263"/>
        <v>26</v>
      </c>
      <c r="GI44" s="682">
        <f t="shared" ca="1" si="360"/>
        <v>0</v>
      </c>
      <c r="GJ44" s="682">
        <f t="shared" ca="1" si="361"/>
        <v>0</v>
      </c>
      <c r="GK44" s="682">
        <f t="shared" ca="1" si="362"/>
        <v>0</v>
      </c>
      <c r="GL44" s="682">
        <f t="shared" ca="1" si="363"/>
        <v>0</v>
      </c>
      <c r="GM44" s="682">
        <f t="shared" ca="1" si="364"/>
        <v>0</v>
      </c>
      <c r="GN44" s="682">
        <f t="shared" ca="1" si="365"/>
        <v>0</v>
      </c>
      <c r="GO44" s="682">
        <f t="shared" ca="1" si="366"/>
        <v>0</v>
      </c>
      <c r="GP44" s="682">
        <f t="shared" ca="1" si="367"/>
        <v>0</v>
      </c>
      <c r="GQ44" s="682">
        <f t="shared" ca="1" si="368"/>
        <v>0</v>
      </c>
      <c r="GR44" s="682">
        <f t="shared" ca="1" si="369"/>
        <v>0</v>
      </c>
      <c r="GS44" s="682">
        <f t="shared" ca="1" si="370"/>
        <v>0</v>
      </c>
      <c r="GT44" s="682">
        <f t="shared" ca="1" si="371"/>
        <v>0</v>
      </c>
      <c r="GU44" s="682">
        <f t="shared" ca="1" si="372"/>
        <v>0</v>
      </c>
      <c r="GV44" s="682">
        <f t="shared" ca="1" si="373"/>
        <v>0</v>
      </c>
      <c r="GW44" s="682">
        <f t="shared" ca="1" si="374"/>
        <v>0</v>
      </c>
      <c r="GX44" s="682">
        <f t="shared" ca="1" si="375"/>
        <v>0</v>
      </c>
      <c r="GY44" s="682">
        <f t="shared" ca="1" si="376"/>
        <v>0</v>
      </c>
      <c r="GZ44" s="682">
        <f t="shared" ca="1" si="377"/>
        <v>0</v>
      </c>
      <c r="HA44" s="682">
        <f t="shared" ca="1" si="378"/>
        <v>0</v>
      </c>
      <c r="HB44" s="682">
        <f t="shared" ca="1" si="379"/>
        <v>0</v>
      </c>
      <c r="HC44" s="682">
        <f t="shared" ca="1" si="380"/>
        <v>0</v>
      </c>
      <c r="HD44" s="682">
        <f t="shared" ca="1" si="381"/>
        <v>0</v>
      </c>
      <c r="HE44" s="682">
        <f t="shared" ca="1" si="382"/>
        <v>0</v>
      </c>
      <c r="HF44" s="682">
        <f t="shared" ca="1" si="383"/>
        <v>0</v>
      </c>
      <c r="HG44" s="682">
        <f t="shared" ca="1" si="384"/>
        <v>0</v>
      </c>
      <c r="HH44" s="682">
        <f t="shared" ca="1" si="385"/>
        <v>0</v>
      </c>
      <c r="HI44" s="682" t="e">
        <f t="shared" ca="1" si="386"/>
        <v>#DIV/0!</v>
      </c>
      <c r="HJ44" s="682" t="e">
        <f t="shared" ca="1" si="387"/>
        <v>#DIV/0!</v>
      </c>
      <c r="HK44" s="682" t="e">
        <f t="shared" ca="1" si="388"/>
        <v>#DIV/0!</v>
      </c>
      <c r="HL44" s="682" t="e">
        <f t="shared" ca="1" si="389"/>
        <v>#DIV/0!</v>
      </c>
      <c r="HM44" s="682" t="e">
        <f t="shared" ca="1" si="390"/>
        <v>#DIV/0!</v>
      </c>
      <c r="HN44" s="682" t="e">
        <f t="shared" ca="1" si="391"/>
        <v>#DIV/0!</v>
      </c>
      <c r="HO44" s="682" t="e">
        <f t="shared" ca="1" si="392"/>
        <v>#DIV/0!</v>
      </c>
      <c r="HP44" s="682" t="e">
        <f t="shared" ca="1" si="393"/>
        <v>#DIV/0!</v>
      </c>
      <c r="HQ44" s="682" t="e">
        <f t="shared" ca="1" si="394"/>
        <v>#DIV/0!</v>
      </c>
      <c r="HR44" s="682" t="e">
        <f t="shared" ca="1" si="395"/>
        <v>#DIV/0!</v>
      </c>
      <c r="HS44" s="682" t="e">
        <f t="shared" ca="1" si="396"/>
        <v>#DIV/0!</v>
      </c>
      <c r="HT44" s="682" t="e">
        <f t="shared" ca="1" si="397"/>
        <v>#DIV/0!</v>
      </c>
      <c r="HU44" s="682" t="e">
        <f t="shared" ca="1" si="398"/>
        <v>#DIV/0!</v>
      </c>
      <c r="HV44" s="682" t="e">
        <f t="shared" ca="1" si="399"/>
        <v>#DIV/0!</v>
      </c>
      <c r="HW44" s="682" t="e">
        <f t="shared" ca="1" si="400"/>
        <v>#DIV/0!</v>
      </c>
      <c r="HX44" s="682" t="e">
        <f t="shared" ca="1" si="401"/>
        <v>#DIV/0!</v>
      </c>
      <c r="HY44" s="682" t="e">
        <f t="shared" ca="1" si="402"/>
        <v>#DIV/0!</v>
      </c>
      <c r="HZ44" s="682" t="e">
        <f t="shared" ca="1" si="403"/>
        <v>#DIV/0!</v>
      </c>
      <c r="IA44" s="682" t="e">
        <f t="shared" ca="1" si="404"/>
        <v>#DIV/0!</v>
      </c>
      <c r="IB44" s="682" t="e">
        <f t="shared" ca="1" si="405"/>
        <v>#DIV/0!</v>
      </c>
      <c r="IC44" s="682" t="e">
        <f t="shared" ca="1" si="406"/>
        <v>#DIV/0!</v>
      </c>
      <c r="ID44" s="682" t="e">
        <f t="shared" ca="1" si="407"/>
        <v>#DIV/0!</v>
      </c>
      <c r="IE44" s="682" t="e">
        <f t="shared" ca="1" si="408"/>
        <v>#DIV/0!</v>
      </c>
      <c r="IF44" s="682" t="e">
        <f t="shared" ca="1" si="409"/>
        <v>#DIV/0!</v>
      </c>
      <c r="IG44" s="682" t="e">
        <f t="shared" ca="1" si="410"/>
        <v>#DIV/0!</v>
      </c>
      <c r="IH44" s="682" t="e">
        <f t="shared" ca="1" si="411"/>
        <v>#DIV/0!</v>
      </c>
      <c r="II44" s="682" t="e">
        <f t="shared" ca="1" si="412"/>
        <v>#DIV/0!</v>
      </c>
      <c r="IJ44" s="682" t="e">
        <f t="shared" ca="1" si="413"/>
        <v>#DIV/0!</v>
      </c>
      <c r="IK44" s="662" t="e">
        <f t="shared" ca="1" si="414"/>
        <v>#DIV/0!</v>
      </c>
      <c r="IL44" s="662" t="e">
        <f t="shared" ca="1" si="415"/>
        <v>#DIV/0!</v>
      </c>
      <c r="IM44" s="662" t="e">
        <f t="shared" ca="1" si="416"/>
        <v>#DIV/0!</v>
      </c>
      <c r="IN44" s="662" t="e">
        <f t="shared" ca="1" si="417"/>
        <v>#DIV/0!</v>
      </c>
      <c r="IO44" s="662" t="e">
        <f t="shared" ca="1" si="418"/>
        <v>#DIV/0!</v>
      </c>
      <c r="IP44" s="662" t="e">
        <f t="shared" ca="1" si="419"/>
        <v>#DIV/0!</v>
      </c>
      <c r="IQ44" s="662" t="e">
        <f t="shared" ca="1" si="420"/>
        <v>#DIV/0!</v>
      </c>
      <c r="IR44" s="662" t="e">
        <f t="shared" ca="1" si="421"/>
        <v>#DIV/0!</v>
      </c>
      <c r="IS44" s="662" t="e">
        <f t="shared" ca="1" si="422"/>
        <v>#DIV/0!</v>
      </c>
      <c r="IT44" s="662" t="str">
        <f t="shared" ca="1" si="423"/>
        <v/>
      </c>
      <c r="IU44" s="662" t="str">
        <f t="shared" ca="1" si="424"/>
        <v/>
      </c>
      <c r="IV44" s="662" t="str">
        <f t="shared" ca="1" si="425"/>
        <v/>
      </c>
      <c r="IW44" s="662" t="str">
        <f t="shared" ca="1" si="426"/>
        <v/>
      </c>
      <c r="IX44" s="662" t="str">
        <f t="shared" ca="1" si="427"/>
        <v/>
      </c>
      <c r="IY44" s="662" t="str">
        <f t="shared" ca="1" si="428"/>
        <v/>
      </c>
      <c r="IZ44" s="662" t="str">
        <f t="shared" ca="1" si="429"/>
        <v/>
      </c>
      <c r="JA44" s="662" t="str">
        <f t="shared" ca="1" si="430"/>
        <v/>
      </c>
      <c r="JB44" s="662" t="str">
        <f t="shared" ca="1" si="431"/>
        <v/>
      </c>
      <c r="JC44" s="662" t="str">
        <f t="shared" ca="1" si="432"/>
        <v/>
      </c>
      <c r="JD44" s="662" t="str">
        <f t="shared" ca="1" si="433"/>
        <v/>
      </c>
      <c r="JE44" s="662" t="str">
        <f t="shared" ca="1" si="434"/>
        <v/>
      </c>
      <c r="JF44" s="662" t="str">
        <f t="shared" ca="1" si="435"/>
        <v/>
      </c>
      <c r="JG44" s="662" t="str">
        <f t="shared" ca="1" si="436"/>
        <v/>
      </c>
      <c r="JH44" s="662" t="str">
        <f t="shared" ca="1" si="437"/>
        <v/>
      </c>
      <c r="JI44" s="662" t="str">
        <f t="shared" ca="1" si="438"/>
        <v/>
      </c>
      <c r="JJ44" s="662" t="str">
        <f t="shared" ca="1" si="439"/>
        <v/>
      </c>
      <c r="JK44" s="663" t="str">
        <f t="shared" ca="1" si="440"/>
        <v/>
      </c>
      <c r="JL44" s="626"/>
      <c r="JM44" s="649">
        <f t="shared" si="264"/>
        <v>26</v>
      </c>
      <c r="JN44" s="635">
        <f t="shared" si="341"/>
        <v>0</v>
      </c>
      <c r="JO44" s="635">
        <f t="shared" si="341"/>
        <v>0</v>
      </c>
      <c r="JP44" s="635">
        <f t="shared" si="341"/>
        <v>0</v>
      </c>
      <c r="JQ44" s="635">
        <f t="shared" si="341"/>
        <v>0</v>
      </c>
      <c r="JR44" s="635">
        <f t="shared" si="341"/>
        <v>0</v>
      </c>
      <c r="JS44" s="635">
        <f t="shared" si="341"/>
        <v>0</v>
      </c>
      <c r="JT44" s="635">
        <f t="shared" si="341"/>
        <v>0</v>
      </c>
      <c r="JU44" s="635">
        <f t="shared" si="341"/>
        <v>0</v>
      </c>
      <c r="JV44" s="635">
        <f t="shared" si="341"/>
        <v>0</v>
      </c>
      <c r="JW44" s="635">
        <f t="shared" si="341"/>
        <v>0</v>
      </c>
      <c r="JX44" s="635">
        <f t="shared" si="342"/>
        <v>0</v>
      </c>
      <c r="JY44" s="635">
        <f t="shared" si="342"/>
        <v>0</v>
      </c>
      <c r="JZ44" s="635">
        <f t="shared" si="342"/>
        <v>0</v>
      </c>
      <c r="KA44" s="635">
        <f t="shared" si="342"/>
        <v>0</v>
      </c>
      <c r="KB44" s="635">
        <f t="shared" si="342"/>
        <v>0</v>
      </c>
      <c r="KC44" s="635">
        <f t="shared" si="342"/>
        <v>0</v>
      </c>
      <c r="KD44" s="635">
        <f t="shared" si="342"/>
        <v>0</v>
      </c>
      <c r="KE44" s="635">
        <f t="shared" si="342"/>
        <v>0</v>
      </c>
      <c r="KF44" s="635">
        <f t="shared" si="342"/>
        <v>0</v>
      </c>
      <c r="KG44" s="635">
        <f t="shared" si="342"/>
        <v>0</v>
      </c>
      <c r="KH44" s="635">
        <f t="shared" si="343"/>
        <v>0</v>
      </c>
      <c r="KI44" s="635">
        <f t="shared" si="343"/>
        <v>0</v>
      </c>
      <c r="KJ44" s="635">
        <f t="shared" si="343"/>
        <v>0</v>
      </c>
      <c r="KK44" s="635">
        <f t="shared" si="343"/>
        <v>0</v>
      </c>
      <c r="KL44" s="635">
        <f t="shared" si="343"/>
        <v>0</v>
      </c>
      <c r="KM44" s="635">
        <f t="shared" si="343"/>
        <v>0</v>
      </c>
      <c r="KN44" s="635" t="e">
        <f t="shared" si="343"/>
        <v>#DIV/0!</v>
      </c>
      <c r="KO44" s="635" t="e">
        <f t="shared" si="343"/>
        <v>#DIV/0!</v>
      </c>
      <c r="KP44" s="635" t="e">
        <f t="shared" si="343"/>
        <v>#DIV/0!</v>
      </c>
      <c r="KQ44" s="635" t="e">
        <f t="shared" si="343"/>
        <v>#DIV/0!</v>
      </c>
      <c r="KR44" s="635" t="e">
        <f t="shared" si="344"/>
        <v>#DIV/0!</v>
      </c>
      <c r="KS44" s="635" t="e">
        <f t="shared" si="344"/>
        <v>#DIV/0!</v>
      </c>
      <c r="KT44" s="635" t="e">
        <f t="shared" si="344"/>
        <v>#DIV/0!</v>
      </c>
      <c r="KU44" s="635" t="e">
        <f t="shared" si="344"/>
        <v>#DIV/0!</v>
      </c>
      <c r="KV44" s="635" t="e">
        <f t="shared" si="344"/>
        <v>#DIV/0!</v>
      </c>
      <c r="KW44" s="635" t="e">
        <f t="shared" si="344"/>
        <v>#DIV/0!</v>
      </c>
      <c r="KX44" s="635" t="e">
        <f t="shared" si="344"/>
        <v>#DIV/0!</v>
      </c>
      <c r="KY44" s="635" t="e">
        <f t="shared" si="344"/>
        <v>#DIV/0!</v>
      </c>
      <c r="KZ44" s="635" t="e">
        <f t="shared" si="344"/>
        <v>#DIV/0!</v>
      </c>
      <c r="LA44" s="635" t="e">
        <f t="shared" si="344"/>
        <v>#DIV/0!</v>
      </c>
      <c r="LB44" s="635" t="e">
        <f t="shared" si="345"/>
        <v>#DIV/0!</v>
      </c>
      <c r="LC44" s="635" t="e">
        <f t="shared" si="345"/>
        <v>#DIV/0!</v>
      </c>
      <c r="LD44" s="635" t="e">
        <f t="shared" si="345"/>
        <v>#DIV/0!</v>
      </c>
      <c r="LE44" s="635" t="e">
        <f t="shared" si="345"/>
        <v>#DIV/0!</v>
      </c>
      <c r="LF44" s="635" t="e">
        <f t="shared" si="345"/>
        <v>#DIV/0!</v>
      </c>
      <c r="LG44" s="635" t="e">
        <f t="shared" si="345"/>
        <v>#DIV/0!</v>
      </c>
      <c r="LH44" s="635" t="e">
        <f t="shared" si="345"/>
        <v>#DIV/0!</v>
      </c>
      <c r="LI44" s="635" t="e">
        <f t="shared" si="345"/>
        <v>#DIV/0!</v>
      </c>
      <c r="LJ44" s="635" t="e">
        <f t="shared" si="345"/>
        <v>#DIV/0!</v>
      </c>
      <c r="LK44" s="635" t="e">
        <f t="shared" si="345"/>
        <v>#DIV/0!</v>
      </c>
      <c r="LL44" s="635" t="e">
        <f t="shared" si="346"/>
        <v>#DIV/0!</v>
      </c>
      <c r="LM44" s="635" t="e">
        <f t="shared" si="346"/>
        <v>#DIV/0!</v>
      </c>
      <c r="LN44" s="635" t="e">
        <f t="shared" si="346"/>
        <v>#DIV/0!</v>
      </c>
      <c r="LO44" s="635" t="e">
        <f t="shared" si="346"/>
        <v>#DIV/0!</v>
      </c>
      <c r="LP44" s="635" t="e">
        <f t="shared" si="346"/>
        <v>#DIV/0!</v>
      </c>
      <c r="LQ44" s="635" t="e">
        <f t="shared" si="346"/>
        <v>#DIV/0!</v>
      </c>
      <c r="LR44" s="635" t="e">
        <f t="shared" si="346"/>
        <v>#DIV/0!</v>
      </c>
      <c r="LS44" s="635" t="e">
        <f t="shared" si="346"/>
        <v>#DIV/0!</v>
      </c>
      <c r="LT44" s="635" t="e">
        <f t="shared" si="346"/>
        <v>#DIV/0!</v>
      </c>
      <c r="LU44" s="635" t="e">
        <f t="shared" si="346"/>
        <v>#DIV/0!</v>
      </c>
      <c r="LV44" s="635" t="e">
        <f t="shared" si="347"/>
        <v>#DIV/0!</v>
      </c>
      <c r="LW44" s="635" t="e">
        <f t="shared" si="347"/>
        <v>#DIV/0!</v>
      </c>
      <c r="LX44" s="635" t="e">
        <f t="shared" si="347"/>
        <v>#DIV/0!</v>
      </c>
      <c r="LY44" s="635" t="str">
        <f t="shared" si="347"/>
        <v/>
      </c>
      <c r="LZ44" s="635" t="str">
        <f t="shared" si="347"/>
        <v/>
      </c>
      <c r="MA44" s="635" t="str">
        <f t="shared" si="347"/>
        <v/>
      </c>
      <c r="MB44" s="635" t="str">
        <f t="shared" si="347"/>
        <v/>
      </c>
      <c r="MC44" s="635" t="str">
        <f t="shared" si="347"/>
        <v/>
      </c>
      <c r="MD44" s="635" t="str">
        <f t="shared" si="347"/>
        <v/>
      </c>
      <c r="ME44" s="635" t="str">
        <f t="shared" si="347"/>
        <v/>
      </c>
      <c r="MF44" s="635" t="str">
        <f t="shared" si="348"/>
        <v/>
      </c>
      <c r="MG44" s="635" t="str">
        <f t="shared" si="348"/>
        <v/>
      </c>
      <c r="MH44" s="635" t="str">
        <f t="shared" si="348"/>
        <v/>
      </c>
      <c r="MI44" s="635" t="str">
        <f t="shared" si="348"/>
        <v/>
      </c>
      <c r="MJ44" s="635" t="str">
        <f t="shared" si="348"/>
        <v/>
      </c>
      <c r="MK44" s="635" t="str">
        <f t="shared" si="348"/>
        <v/>
      </c>
      <c r="ML44" s="635" t="str">
        <f t="shared" si="348"/>
        <v/>
      </c>
      <c r="MM44" s="635" t="str">
        <f t="shared" si="348"/>
        <v/>
      </c>
      <c r="MN44" s="635" t="str">
        <f t="shared" si="348"/>
        <v/>
      </c>
      <c r="MO44" s="635" t="str">
        <f t="shared" si="348"/>
        <v/>
      </c>
      <c r="MP44" s="636" t="str">
        <f t="shared" si="348"/>
        <v/>
      </c>
      <c r="MQ44" s="626"/>
      <c r="MR44" s="565">
        <f t="shared" si="269"/>
        <v>37</v>
      </c>
      <c r="MS44" s="622" t="e">
        <f ca="1">+SUMPRODUCT(OFFSET(MU44,0,$MR44):OFFSET(MU44,MU44-1,$MR44),OFFSET($O44,0,0):OFFSET($O44,MU44-1,0))</f>
        <v>#DIV/0!</v>
      </c>
      <c r="MU44" s="568">
        <f t="shared" si="265"/>
        <v>26</v>
      </c>
      <c r="MV44" s="691" t="e">
        <f t="shared" ca="1" si="349"/>
        <v>#DIV/0!</v>
      </c>
      <c r="MW44" s="691" t="e">
        <f t="shared" ca="1" si="349"/>
        <v>#DIV/0!</v>
      </c>
      <c r="MX44" s="691" t="e">
        <f t="shared" ca="1" si="349"/>
        <v>#DIV/0!</v>
      </c>
      <c r="MY44" s="691" t="e">
        <f t="shared" ca="1" si="349"/>
        <v>#DIV/0!</v>
      </c>
      <c r="MZ44" s="691" t="e">
        <f t="shared" ca="1" si="349"/>
        <v>#DIV/0!</v>
      </c>
      <c r="NA44" s="691" t="e">
        <f t="shared" ca="1" si="349"/>
        <v>#DIV/0!</v>
      </c>
      <c r="NB44" s="691" t="e">
        <f t="shared" ca="1" si="349"/>
        <v>#DIV/0!</v>
      </c>
      <c r="NC44" s="691" t="e">
        <f t="shared" ca="1" si="349"/>
        <v>#DIV/0!</v>
      </c>
      <c r="ND44" s="691" t="e">
        <f t="shared" ca="1" si="349"/>
        <v>#DIV/0!</v>
      </c>
      <c r="NE44" s="691" t="e">
        <f t="shared" ca="1" si="349"/>
        <v>#DIV/0!</v>
      </c>
      <c r="NF44" s="691" t="e">
        <f t="shared" ca="1" si="350"/>
        <v>#DIV/0!</v>
      </c>
      <c r="NG44" s="691" t="e">
        <f t="shared" ca="1" si="350"/>
        <v>#DIV/0!</v>
      </c>
      <c r="NH44" s="691" t="e">
        <f t="shared" ca="1" si="350"/>
        <v>#DIV/0!</v>
      </c>
      <c r="NI44" s="691" t="e">
        <f t="shared" ca="1" si="350"/>
        <v>#DIV/0!</v>
      </c>
      <c r="NJ44" s="691" t="e">
        <f t="shared" ca="1" si="350"/>
        <v>#DIV/0!</v>
      </c>
      <c r="NK44" s="691" t="e">
        <f t="shared" ca="1" si="350"/>
        <v>#DIV/0!</v>
      </c>
      <c r="NL44" s="691" t="e">
        <f t="shared" ca="1" si="350"/>
        <v>#DIV/0!</v>
      </c>
      <c r="NM44" s="691" t="e">
        <f t="shared" ca="1" si="350"/>
        <v>#DIV/0!</v>
      </c>
      <c r="NN44" s="691" t="e">
        <f t="shared" ca="1" si="350"/>
        <v>#DIV/0!</v>
      </c>
      <c r="NO44" s="691" t="e">
        <f t="shared" ca="1" si="350"/>
        <v>#DIV/0!</v>
      </c>
      <c r="NP44" s="691" t="e">
        <f t="shared" ca="1" si="351"/>
        <v>#DIV/0!</v>
      </c>
      <c r="NQ44" s="691" t="e">
        <f t="shared" ca="1" si="351"/>
        <v>#DIV/0!</v>
      </c>
      <c r="NR44" s="691" t="e">
        <f t="shared" ca="1" si="351"/>
        <v>#DIV/0!</v>
      </c>
      <c r="NS44" s="691" t="e">
        <f t="shared" ca="1" si="351"/>
        <v>#DIV/0!</v>
      </c>
      <c r="NT44" s="691" t="e">
        <f t="shared" ca="1" si="351"/>
        <v>#DIV/0!</v>
      </c>
      <c r="NU44" s="691" t="e">
        <f t="shared" ca="1" si="351"/>
        <v>#DIV/0!</v>
      </c>
      <c r="NV44" s="691" t="e">
        <f t="shared" ca="1" si="351"/>
        <v>#DIV/0!</v>
      </c>
      <c r="NW44" s="691" t="e">
        <f t="shared" ca="1" si="351"/>
        <v>#DIV/0!</v>
      </c>
      <c r="NX44" s="691" t="e">
        <f t="shared" ca="1" si="351"/>
        <v>#DIV/0!</v>
      </c>
      <c r="NY44" s="691" t="e">
        <f t="shared" ca="1" si="351"/>
        <v>#DIV/0!</v>
      </c>
      <c r="NZ44" s="691" t="e">
        <f t="shared" ca="1" si="352"/>
        <v>#DIV/0!</v>
      </c>
      <c r="OA44" s="691" t="e">
        <f t="shared" ca="1" si="352"/>
        <v>#DIV/0!</v>
      </c>
      <c r="OB44" s="691" t="e">
        <f t="shared" ca="1" si="352"/>
        <v>#DIV/0!</v>
      </c>
      <c r="OC44" s="691" t="e">
        <f t="shared" ca="1" si="352"/>
        <v>#DIV/0!</v>
      </c>
      <c r="OD44" s="691" t="e">
        <f t="shared" ca="1" si="352"/>
        <v>#DIV/0!</v>
      </c>
      <c r="OE44" s="691" t="e">
        <f t="shared" ca="1" si="352"/>
        <v>#DIV/0!</v>
      </c>
      <c r="OF44" s="691" t="e">
        <f t="shared" ca="1" si="352"/>
        <v>#DIV/0!</v>
      </c>
      <c r="OG44" s="691" t="str">
        <f t="shared" ca="1" si="352"/>
        <v/>
      </c>
      <c r="OH44" s="691" t="str">
        <f t="shared" ca="1" si="352"/>
        <v/>
      </c>
      <c r="OI44" s="691" t="str">
        <f t="shared" ca="1" si="352"/>
        <v/>
      </c>
      <c r="OJ44" s="691" t="str">
        <f t="shared" ca="1" si="353"/>
        <v/>
      </c>
      <c r="OK44" s="691" t="str">
        <f t="shared" ca="1" si="353"/>
        <v/>
      </c>
      <c r="OL44" s="691" t="str">
        <f t="shared" ca="1" si="353"/>
        <v/>
      </c>
      <c r="OM44" s="691" t="str">
        <f t="shared" ca="1" si="353"/>
        <v/>
      </c>
      <c r="ON44" s="691" t="str">
        <f t="shared" ca="1" si="353"/>
        <v/>
      </c>
      <c r="OO44" s="691" t="str">
        <f t="shared" ca="1" si="353"/>
        <v/>
      </c>
      <c r="OP44" s="691" t="str">
        <f t="shared" ca="1" si="353"/>
        <v/>
      </c>
      <c r="OQ44" s="691" t="str">
        <f t="shared" ca="1" si="353"/>
        <v/>
      </c>
      <c r="OR44" s="691" t="str">
        <f t="shared" ca="1" si="353"/>
        <v/>
      </c>
      <c r="OS44" s="691" t="str">
        <f t="shared" ca="1" si="353"/>
        <v/>
      </c>
      <c r="OT44" s="691" t="str">
        <f t="shared" ca="1" si="354"/>
        <v/>
      </c>
      <c r="OU44" s="691" t="str">
        <f t="shared" ca="1" si="354"/>
        <v/>
      </c>
      <c r="OV44" s="691" t="str">
        <f t="shared" ca="1" si="354"/>
        <v/>
      </c>
      <c r="OW44" s="691" t="str">
        <f t="shared" ca="1" si="354"/>
        <v/>
      </c>
      <c r="OX44" s="691" t="str">
        <f t="shared" ca="1" si="354"/>
        <v/>
      </c>
      <c r="OY44" s="691" t="str">
        <f t="shared" ca="1" si="354"/>
        <v/>
      </c>
      <c r="OZ44" s="691" t="str">
        <f t="shared" ca="1" si="354"/>
        <v/>
      </c>
      <c r="PA44" s="691" t="str">
        <f t="shared" ca="1" si="354"/>
        <v/>
      </c>
      <c r="PB44" s="691" t="str">
        <f t="shared" ca="1" si="354"/>
        <v/>
      </c>
      <c r="PC44" s="691" t="str">
        <f t="shared" ca="1" si="354"/>
        <v/>
      </c>
      <c r="PD44" s="691" t="str">
        <f t="shared" ca="1" si="355"/>
        <v/>
      </c>
      <c r="PE44" s="691" t="str">
        <f t="shared" ca="1" si="355"/>
        <v/>
      </c>
      <c r="PF44" s="691" t="str">
        <f t="shared" ca="1" si="355"/>
        <v/>
      </c>
      <c r="PG44" s="691" t="e">
        <f t="shared" ca="1" si="355"/>
        <v>#VALUE!</v>
      </c>
      <c r="PH44" s="691" t="e">
        <f t="shared" ca="1" si="355"/>
        <v>#VALUE!</v>
      </c>
      <c r="PI44" s="691" t="e">
        <f t="shared" ca="1" si="355"/>
        <v>#VALUE!</v>
      </c>
      <c r="PJ44" s="691" t="e">
        <f t="shared" ca="1" si="355"/>
        <v>#VALUE!</v>
      </c>
      <c r="PK44" s="691" t="e">
        <f t="shared" ca="1" si="355"/>
        <v>#VALUE!</v>
      </c>
      <c r="PL44" s="691" t="e">
        <f t="shared" ca="1" si="355"/>
        <v>#VALUE!</v>
      </c>
      <c r="PM44" s="691" t="e">
        <f t="shared" ca="1" si="355"/>
        <v>#VALUE!</v>
      </c>
      <c r="PN44" s="691" t="e">
        <f t="shared" ca="1" si="356"/>
        <v>#VALUE!</v>
      </c>
      <c r="PO44" s="691" t="e">
        <f t="shared" ca="1" si="356"/>
        <v>#VALUE!</v>
      </c>
      <c r="PP44" s="691" t="e">
        <f t="shared" ca="1" si="356"/>
        <v>#VALUE!</v>
      </c>
      <c r="PQ44" s="691" t="e">
        <f t="shared" ca="1" si="356"/>
        <v>#VALUE!</v>
      </c>
      <c r="PR44" s="691" t="e">
        <f t="shared" ca="1" si="356"/>
        <v>#VALUE!</v>
      </c>
      <c r="PS44" s="691" t="e">
        <f t="shared" ca="1" si="356"/>
        <v>#VALUE!</v>
      </c>
      <c r="PT44" s="691" t="e">
        <f t="shared" ca="1" si="356"/>
        <v>#VALUE!</v>
      </c>
      <c r="PU44" s="691" t="e">
        <f t="shared" ca="1" si="356"/>
        <v>#VALUE!</v>
      </c>
      <c r="PV44" s="691" t="e">
        <f t="shared" ca="1" si="356"/>
        <v>#VALUE!</v>
      </c>
      <c r="PW44" s="691" t="e">
        <f t="shared" ca="1" si="356"/>
        <v>#VALUE!</v>
      </c>
      <c r="PX44" s="691" t="e">
        <f t="shared" ca="1" si="356"/>
        <v>#VALUE!</v>
      </c>
      <c r="PY44" s="690"/>
      <c r="PZ44" s="690"/>
      <c r="QA44" s="690"/>
      <c r="QB44" s="690"/>
      <c r="QC44" s="690"/>
      <c r="QD44" s="690"/>
      <c r="QE44" s="690"/>
      <c r="QF44" s="690"/>
      <c r="QG44" s="575"/>
      <c r="QH44" s="575"/>
      <c r="QI44" s="575"/>
      <c r="QJ44" s="575"/>
      <c r="QK44" s="575"/>
      <c r="QL44" s="575"/>
      <c r="QM44" s="575"/>
      <c r="QN44" s="575"/>
      <c r="QO44" s="575"/>
      <c r="QP44" s="575"/>
      <c r="QQ44" s="575"/>
    </row>
    <row r="45" spans="1:459">
      <c r="A45" s="632">
        <f t="shared" si="266"/>
        <v>38</v>
      </c>
      <c r="B45" s="633">
        <f>+'User Entries'!G115</f>
        <v>0</v>
      </c>
      <c r="C45" s="633">
        <f t="shared" si="267"/>
        <v>0</v>
      </c>
      <c r="D45" s="759" t="e">
        <f>SUM($E$8:E45)</f>
        <v>#DIV/0!</v>
      </c>
      <c r="E45" s="759" t="e">
        <f t="shared" si="357"/>
        <v>#DIV/0!</v>
      </c>
      <c r="F45" s="627"/>
      <c r="G45" s="765"/>
      <c r="H45" s="622">
        <f t="shared" si="270"/>
        <v>25</v>
      </c>
      <c r="I45" s="632">
        <f t="shared" si="255"/>
        <v>38</v>
      </c>
      <c r="J45" s="640">
        <f>+'User Entries'!$F115</f>
        <v>0</v>
      </c>
      <c r="K45" s="640">
        <f>+'User Entries'!$J115</f>
        <v>0</v>
      </c>
      <c r="L45" s="676" t="e">
        <f t="shared" si="256"/>
        <v>#DIV/0!</v>
      </c>
      <c r="M45" s="656" t="str">
        <f>IFERROR(Summary_AttrorTotal!A55,"")</f>
        <v>2008 Q2</v>
      </c>
      <c r="N45" s="634">
        <f>+IFERROR((Summary_AttrorTotal!H55)*1000,0)</f>
        <v>2965792</v>
      </c>
      <c r="O45" s="634">
        <f>+IFERROR((Summary_AttrorTotal!S55-Summary_AttrorTotal!H55)*1000,0)</f>
        <v>0</v>
      </c>
      <c r="P45" s="634" t="e">
        <f t="shared" ca="1" si="358"/>
        <v>#DIV/0!</v>
      </c>
      <c r="Q45" s="634">
        <f>IFERROR(Summary_AttrorTotal!J55*1000,0)</f>
        <v>2965792</v>
      </c>
      <c r="R45" s="634" t="e">
        <f t="shared" ca="1" si="257"/>
        <v>#DIV/0!</v>
      </c>
      <c r="S45" s="634">
        <f>+IFERROR((Summary_AttrorTotal!S55-Summary_AttrorTotal!J55)*1000,0)</f>
        <v>0</v>
      </c>
      <c r="T45" s="634" t="e">
        <f t="shared" ca="1" si="258"/>
        <v>#DIV/0!</v>
      </c>
      <c r="U45" s="639"/>
      <c r="V45" s="634" t="e">
        <f t="shared" ca="1" si="259"/>
        <v>#DIV/0!</v>
      </c>
      <c r="W45" s="575" t="e">
        <f t="shared" ca="1" si="260"/>
        <v>#DIV/0!</v>
      </c>
      <c r="X45" s="649">
        <f t="shared" si="268"/>
        <v>25</v>
      </c>
      <c r="Y45" s="628">
        <f t="shared" si="147"/>
        <v>0</v>
      </c>
      <c r="Z45" s="628">
        <f t="shared" si="147"/>
        <v>0</v>
      </c>
      <c r="AA45" s="628">
        <f t="shared" ref="AA45:CL48" si="443">+IF(OR(AA$7="",$X45=""),"",IF($X45-AA$7&lt;=-1,IF(AND($X45&gt;=MATCH(100%,$D$8:$D$87,0),AA$7=$X45+1),100%,IFERROR(VLOOKUP(AA$7,$A$8:$E$87,5,FALSE)/(1-VLOOKUP($X45,$A$8:$E$87,4,FALSE)),0)),0))</f>
        <v>0</v>
      </c>
      <c r="AB45" s="628">
        <f t="shared" si="443"/>
        <v>0</v>
      </c>
      <c r="AC45" s="628">
        <f t="shared" si="443"/>
        <v>0</v>
      </c>
      <c r="AD45" s="628">
        <f t="shared" si="443"/>
        <v>0</v>
      </c>
      <c r="AE45" s="628">
        <f t="shared" si="443"/>
        <v>0</v>
      </c>
      <c r="AF45" s="628">
        <f t="shared" si="443"/>
        <v>0</v>
      </c>
      <c r="AG45" s="628">
        <f t="shared" si="443"/>
        <v>0</v>
      </c>
      <c r="AH45" s="628">
        <f t="shared" si="443"/>
        <v>0</v>
      </c>
      <c r="AI45" s="628">
        <f t="shared" si="443"/>
        <v>0</v>
      </c>
      <c r="AJ45" s="628">
        <f t="shared" si="443"/>
        <v>0</v>
      </c>
      <c r="AK45" s="628">
        <f t="shared" si="443"/>
        <v>0</v>
      </c>
      <c r="AL45" s="628">
        <f t="shared" si="443"/>
        <v>0</v>
      </c>
      <c r="AM45" s="628">
        <f t="shared" si="443"/>
        <v>0</v>
      </c>
      <c r="AN45" s="628">
        <f t="shared" si="443"/>
        <v>0</v>
      </c>
      <c r="AO45" s="628">
        <f t="shared" si="443"/>
        <v>0</v>
      </c>
      <c r="AP45" s="628">
        <f t="shared" si="443"/>
        <v>0</v>
      </c>
      <c r="AQ45" s="628">
        <f t="shared" si="443"/>
        <v>0</v>
      </c>
      <c r="AR45" s="628">
        <f t="shared" si="443"/>
        <v>0</v>
      </c>
      <c r="AS45" s="628">
        <f t="shared" si="443"/>
        <v>0</v>
      </c>
      <c r="AT45" s="628">
        <f t="shared" si="443"/>
        <v>0</v>
      </c>
      <c r="AU45" s="628">
        <f t="shared" si="443"/>
        <v>0</v>
      </c>
      <c r="AV45" s="628">
        <f t="shared" si="443"/>
        <v>0</v>
      </c>
      <c r="AW45" s="628">
        <f t="shared" si="443"/>
        <v>0</v>
      </c>
      <c r="AX45" s="628">
        <f t="shared" si="443"/>
        <v>0</v>
      </c>
      <c r="AY45" s="628">
        <f t="shared" si="443"/>
        <v>0</v>
      </c>
      <c r="AZ45" s="628">
        <f t="shared" si="443"/>
        <v>0</v>
      </c>
      <c r="BA45" s="628">
        <f t="shared" si="443"/>
        <v>0</v>
      </c>
      <c r="BB45" s="628">
        <f t="shared" si="443"/>
        <v>0</v>
      </c>
      <c r="BC45" s="628">
        <f t="shared" si="443"/>
        <v>0</v>
      </c>
      <c r="BD45" s="628">
        <f t="shared" si="443"/>
        <v>0</v>
      </c>
      <c r="BE45" s="628">
        <f t="shared" si="443"/>
        <v>0</v>
      </c>
      <c r="BF45" s="628">
        <f t="shared" si="443"/>
        <v>0</v>
      </c>
      <c r="BG45" s="628">
        <f t="shared" si="443"/>
        <v>0</v>
      </c>
      <c r="BH45" s="628">
        <f t="shared" si="443"/>
        <v>0</v>
      </c>
      <c r="BI45" s="628">
        <f t="shared" si="443"/>
        <v>0</v>
      </c>
      <c r="BJ45" s="628">
        <f t="shared" si="443"/>
        <v>0</v>
      </c>
      <c r="BK45" s="628">
        <f t="shared" si="443"/>
        <v>0</v>
      </c>
      <c r="BL45" s="628">
        <f t="shared" si="443"/>
        <v>0</v>
      </c>
      <c r="BM45" s="628">
        <f t="shared" si="443"/>
        <v>0</v>
      </c>
      <c r="BN45" s="628">
        <f t="shared" si="443"/>
        <v>0</v>
      </c>
      <c r="BO45" s="628">
        <f t="shared" si="443"/>
        <v>0</v>
      </c>
      <c r="BP45" s="628">
        <f t="shared" si="443"/>
        <v>0</v>
      </c>
      <c r="BQ45" s="628">
        <f t="shared" si="443"/>
        <v>0</v>
      </c>
      <c r="BR45" s="628">
        <f t="shared" si="443"/>
        <v>0</v>
      </c>
      <c r="BS45" s="628">
        <f t="shared" si="443"/>
        <v>0</v>
      </c>
      <c r="BT45" s="628">
        <f t="shared" si="443"/>
        <v>0</v>
      </c>
      <c r="BU45" s="628">
        <f t="shared" si="443"/>
        <v>0</v>
      </c>
      <c r="BV45" s="628">
        <f t="shared" si="443"/>
        <v>0</v>
      </c>
      <c r="BW45" s="628">
        <f t="shared" si="443"/>
        <v>0</v>
      </c>
      <c r="BX45" s="628">
        <f t="shared" si="443"/>
        <v>0</v>
      </c>
      <c r="BY45" s="628">
        <f t="shared" si="443"/>
        <v>0</v>
      </c>
      <c r="BZ45" s="628">
        <f t="shared" si="443"/>
        <v>0</v>
      </c>
      <c r="CA45" s="628">
        <f t="shared" si="443"/>
        <v>0</v>
      </c>
      <c r="CB45" s="628">
        <f t="shared" si="443"/>
        <v>0</v>
      </c>
      <c r="CC45" s="628">
        <f t="shared" si="443"/>
        <v>0</v>
      </c>
      <c r="CD45" s="628">
        <f t="shared" si="443"/>
        <v>0</v>
      </c>
      <c r="CE45" s="628">
        <f t="shared" si="443"/>
        <v>0</v>
      </c>
      <c r="CF45" s="628">
        <f t="shared" si="443"/>
        <v>0</v>
      </c>
      <c r="CG45" s="628">
        <f t="shared" si="443"/>
        <v>0</v>
      </c>
      <c r="CH45" s="628">
        <f t="shared" si="443"/>
        <v>0</v>
      </c>
      <c r="CI45" s="628">
        <f t="shared" si="443"/>
        <v>0</v>
      </c>
      <c r="CJ45" s="628" t="str">
        <f t="shared" si="443"/>
        <v/>
      </c>
      <c r="CK45" s="628" t="str">
        <f t="shared" si="443"/>
        <v/>
      </c>
      <c r="CL45" s="628" t="str">
        <f t="shared" si="443"/>
        <v/>
      </c>
      <c r="CM45" s="628" t="str">
        <f t="shared" si="442"/>
        <v/>
      </c>
      <c r="CN45" s="628" t="str">
        <f t="shared" si="442"/>
        <v/>
      </c>
      <c r="CO45" s="628" t="str">
        <f t="shared" si="442"/>
        <v/>
      </c>
      <c r="CP45" s="628" t="str">
        <f t="shared" si="442"/>
        <v/>
      </c>
      <c r="CQ45" s="628" t="str">
        <f t="shared" si="442"/>
        <v/>
      </c>
      <c r="CR45" s="628" t="str">
        <f t="shared" si="442"/>
        <v/>
      </c>
      <c r="CS45" s="628" t="str">
        <f t="shared" si="442"/>
        <v/>
      </c>
      <c r="CT45" s="628" t="str">
        <f t="shared" si="442"/>
        <v/>
      </c>
      <c r="CU45" s="628" t="str">
        <f t="shared" si="442"/>
        <v/>
      </c>
      <c r="CV45" s="628" t="str">
        <f t="shared" si="442"/>
        <v/>
      </c>
      <c r="CW45" s="628" t="str">
        <f t="shared" si="442"/>
        <v/>
      </c>
      <c r="CX45" s="628" t="str">
        <f t="shared" si="442"/>
        <v/>
      </c>
      <c r="CY45" s="628" t="str">
        <f t="shared" si="442"/>
        <v/>
      </c>
      <c r="CZ45" s="628" t="str">
        <f t="shared" si="442"/>
        <v/>
      </c>
      <c r="DA45" s="629" t="str">
        <f t="shared" si="442"/>
        <v/>
      </c>
      <c r="DB45" s="642"/>
      <c r="DC45" s="649">
        <f t="shared" si="262"/>
        <v>25</v>
      </c>
      <c r="DD45" s="668">
        <f t="shared" si="333"/>
        <v>0</v>
      </c>
      <c r="DE45" s="668">
        <f t="shared" si="333"/>
        <v>0</v>
      </c>
      <c r="DF45" s="668">
        <f t="shared" si="333"/>
        <v>0</v>
      </c>
      <c r="DG45" s="668">
        <f t="shared" si="333"/>
        <v>0</v>
      </c>
      <c r="DH45" s="668">
        <f t="shared" si="333"/>
        <v>0</v>
      </c>
      <c r="DI45" s="668">
        <f t="shared" si="333"/>
        <v>0</v>
      </c>
      <c r="DJ45" s="668">
        <f t="shared" si="333"/>
        <v>0</v>
      </c>
      <c r="DK45" s="668">
        <f t="shared" si="333"/>
        <v>0</v>
      </c>
      <c r="DL45" s="668">
        <f t="shared" si="333"/>
        <v>0</v>
      </c>
      <c r="DM45" s="668">
        <f t="shared" si="333"/>
        <v>0</v>
      </c>
      <c r="DN45" s="668">
        <f t="shared" si="334"/>
        <v>0</v>
      </c>
      <c r="DO45" s="668">
        <f t="shared" si="334"/>
        <v>0</v>
      </c>
      <c r="DP45" s="668">
        <f t="shared" si="334"/>
        <v>0</v>
      </c>
      <c r="DQ45" s="668">
        <f t="shared" si="334"/>
        <v>0</v>
      </c>
      <c r="DR45" s="668">
        <f t="shared" si="334"/>
        <v>0</v>
      </c>
      <c r="DS45" s="668">
        <f t="shared" si="334"/>
        <v>0</v>
      </c>
      <c r="DT45" s="668">
        <f t="shared" si="334"/>
        <v>0</v>
      </c>
      <c r="DU45" s="668">
        <f t="shared" si="334"/>
        <v>0</v>
      </c>
      <c r="DV45" s="668">
        <f t="shared" si="334"/>
        <v>0</v>
      </c>
      <c r="DW45" s="668">
        <f t="shared" si="334"/>
        <v>0</v>
      </c>
      <c r="DX45" s="668">
        <f t="shared" si="335"/>
        <v>0</v>
      </c>
      <c r="DY45" s="668">
        <f t="shared" si="335"/>
        <v>0</v>
      </c>
      <c r="DZ45" s="668">
        <f t="shared" si="335"/>
        <v>0</v>
      </c>
      <c r="EA45" s="668">
        <f t="shared" si="335"/>
        <v>0</v>
      </c>
      <c r="EB45" s="668">
        <f t="shared" si="335"/>
        <v>0</v>
      </c>
      <c r="EC45" s="668">
        <f t="shared" si="335"/>
        <v>0</v>
      </c>
      <c r="ED45" s="668">
        <f t="shared" si="335"/>
        <v>0</v>
      </c>
      <c r="EE45" s="668">
        <f t="shared" si="335"/>
        <v>0</v>
      </c>
      <c r="EF45" s="668">
        <f t="shared" si="335"/>
        <v>0</v>
      </c>
      <c r="EG45" s="668">
        <f t="shared" si="335"/>
        <v>0</v>
      </c>
      <c r="EH45" s="668">
        <f t="shared" si="336"/>
        <v>0</v>
      </c>
      <c r="EI45" s="668">
        <f t="shared" si="336"/>
        <v>0</v>
      </c>
      <c r="EJ45" s="668">
        <f t="shared" si="336"/>
        <v>0</v>
      </c>
      <c r="EK45" s="668">
        <f t="shared" si="336"/>
        <v>0</v>
      </c>
      <c r="EL45" s="668">
        <f t="shared" si="336"/>
        <v>0</v>
      </c>
      <c r="EM45" s="668">
        <f t="shared" si="336"/>
        <v>0</v>
      </c>
      <c r="EN45" s="668">
        <f t="shared" si="336"/>
        <v>0</v>
      </c>
      <c r="EO45" s="668">
        <f t="shared" si="336"/>
        <v>0</v>
      </c>
      <c r="EP45" s="668">
        <f t="shared" si="336"/>
        <v>0</v>
      </c>
      <c r="EQ45" s="668">
        <f t="shared" si="336"/>
        <v>0</v>
      </c>
      <c r="ER45" s="668">
        <f t="shared" si="337"/>
        <v>0</v>
      </c>
      <c r="ES45" s="668">
        <f t="shared" si="337"/>
        <v>0</v>
      </c>
      <c r="ET45" s="668">
        <f t="shared" si="337"/>
        <v>0</v>
      </c>
      <c r="EU45" s="668">
        <f t="shared" si="337"/>
        <v>0</v>
      </c>
      <c r="EV45" s="668">
        <f t="shared" si="337"/>
        <v>0</v>
      </c>
      <c r="EW45" s="668">
        <f t="shared" si="337"/>
        <v>0</v>
      </c>
      <c r="EX45" s="668">
        <f t="shared" si="337"/>
        <v>0</v>
      </c>
      <c r="EY45" s="668">
        <f t="shared" si="337"/>
        <v>0</v>
      </c>
      <c r="EZ45" s="668">
        <f t="shared" si="337"/>
        <v>0</v>
      </c>
      <c r="FA45" s="668">
        <f t="shared" si="337"/>
        <v>0</v>
      </c>
      <c r="FB45" s="668">
        <f t="shared" si="338"/>
        <v>0</v>
      </c>
      <c r="FC45" s="668">
        <f t="shared" si="338"/>
        <v>0</v>
      </c>
      <c r="FD45" s="668">
        <f t="shared" si="338"/>
        <v>0</v>
      </c>
      <c r="FE45" s="668">
        <f t="shared" si="338"/>
        <v>0</v>
      </c>
      <c r="FF45" s="668">
        <f t="shared" si="338"/>
        <v>0</v>
      </c>
      <c r="FG45" s="668">
        <f t="shared" si="338"/>
        <v>0</v>
      </c>
      <c r="FH45" s="668">
        <f t="shared" si="338"/>
        <v>0</v>
      </c>
      <c r="FI45" s="668">
        <f t="shared" si="338"/>
        <v>0</v>
      </c>
      <c r="FJ45" s="668">
        <f t="shared" si="338"/>
        <v>0</v>
      </c>
      <c r="FK45" s="668">
        <f t="shared" si="338"/>
        <v>0</v>
      </c>
      <c r="FL45" s="668">
        <f t="shared" si="339"/>
        <v>0</v>
      </c>
      <c r="FM45" s="668">
        <f t="shared" si="339"/>
        <v>0</v>
      </c>
      <c r="FN45" s="668">
        <f t="shared" si="339"/>
        <v>0</v>
      </c>
      <c r="FO45" s="668" t="str">
        <f t="shared" si="339"/>
        <v/>
      </c>
      <c r="FP45" s="668" t="str">
        <f t="shared" si="339"/>
        <v/>
      </c>
      <c r="FQ45" s="668" t="str">
        <f t="shared" si="339"/>
        <v/>
      </c>
      <c r="FR45" s="668" t="str">
        <f t="shared" si="339"/>
        <v/>
      </c>
      <c r="FS45" s="668" t="str">
        <f t="shared" si="339"/>
        <v/>
      </c>
      <c r="FT45" s="668" t="str">
        <f t="shared" si="339"/>
        <v/>
      </c>
      <c r="FU45" s="668" t="str">
        <f t="shared" si="339"/>
        <v/>
      </c>
      <c r="FV45" s="668" t="str">
        <f t="shared" si="340"/>
        <v/>
      </c>
      <c r="FW45" s="668" t="str">
        <f t="shared" si="340"/>
        <v/>
      </c>
      <c r="FX45" s="668" t="str">
        <f t="shared" si="340"/>
        <v/>
      </c>
      <c r="FY45" s="668" t="str">
        <f t="shared" si="340"/>
        <v/>
      </c>
      <c r="FZ45" s="668" t="str">
        <f t="shared" si="340"/>
        <v/>
      </c>
      <c r="GA45" s="668" t="str">
        <f t="shared" si="340"/>
        <v/>
      </c>
      <c r="GB45" s="668" t="str">
        <f t="shared" si="340"/>
        <v/>
      </c>
      <c r="GC45" s="668" t="str">
        <f t="shared" si="340"/>
        <v/>
      </c>
      <c r="GD45" s="668" t="str">
        <f t="shared" si="340"/>
        <v/>
      </c>
      <c r="GE45" s="668" t="str">
        <f t="shared" si="340"/>
        <v/>
      </c>
      <c r="GF45" s="669" t="str">
        <f t="shared" si="340"/>
        <v/>
      </c>
      <c r="GG45" s="626"/>
      <c r="GH45" s="649">
        <f t="shared" si="263"/>
        <v>25</v>
      </c>
      <c r="GI45" s="682">
        <f t="shared" ca="1" si="360"/>
        <v>0</v>
      </c>
      <c r="GJ45" s="682">
        <f t="shared" ca="1" si="361"/>
        <v>0</v>
      </c>
      <c r="GK45" s="682">
        <f t="shared" ca="1" si="362"/>
        <v>0</v>
      </c>
      <c r="GL45" s="682">
        <f t="shared" ca="1" si="363"/>
        <v>0</v>
      </c>
      <c r="GM45" s="682">
        <f t="shared" ca="1" si="364"/>
        <v>0</v>
      </c>
      <c r="GN45" s="682">
        <f t="shared" ca="1" si="365"/>
        <v>0</v>
      </c>
      <c r="GO45" s="682">
        <f t="shared" ca="1" si="366"/>
        <v>0</v>
      </c>
      <c r="GP45" s="682">
        <f t="shared" ca="1" si="367"/>
        <v>0</v>
      </c>
      <c r="GQ45" s="682">
        <f t="shared" ca="1" si="368"/>
        <v>0</v>
      </c>
      <c r="GR45" s="682">
        <f t="shared" ca="1" si="369"/>
        <v>0</v>
      </c>
      <c r="GS45" s="682">
        <f t="shared" ca="1" si="370"/>
        <v>0</v>
      </c>
      <c r="GT45" s="682">
        <f t="shared" ca="1" si="371"/>
        <v>0</v>
      </c>
      <c r="GU45" s="682">
        <f t="shared" ca="1" si="372"/>
        <v>0</v>
      </c>
      <c r="GV45" s="682">
        <f t="shared" ca="1" si="373"/>
        <v>0</v>
      </c>
      <c r="GW45" s="682">
        <f t="shared" ca="1" si="374"/>
        <v>0</v>
      </c>
      <c r="GX45" s="682">
        <f t="shared" ca="1" si="375"/>
        <v>0</v>
      </c>
      <c r="GY45" s="682">
        <f t="shared" ca="1" si="376"/>
        <v>0</v>
      </c>
      <c r="GZ45" s="682">
        <f t="shared" ca="1" si="377"/>
        <v>0</v>
      </c>
      <c r="HA45" s="682">
        <f t="shared" ca="1" si="378"/>
        <v>0</v>
      </c>
      <c r="HB45" s="682">
        <f t="shared" ca="1" si="379"/>
        <v>0</v>
      </c>
      <c r="HC45" s="682">
        <f t="shared" ca="1" si="380"/>
        <v>0</v>
      </c>
      <c r="HD45" s="682">
        <f t="shared" ca="1" si="381"/>
        <v>0</v>
      </c>
      <c r="HE45" s="682">
        <f t="shared" ca="1" si="382"/>
        <v>0</v>
      </c>
      <c r="HF45" s="682">
        <f t="shared" ca="1" si="383"/>
        <v>0</v>
      </c>
      <c r="HG45" s="682">
        <f t="shared" ca="1" si="384"/>
        <v>0</v>
      </c>
      <c r="HH45" s="682" t="e">
        <f t="shared" ca="1" si="385"/>
        <v>#DIV/0!</v>
      </c>
      <c r="HI45" s="682" t="e">
        <f t="shared" ca="1" si="386"/>
        <v>#DIV/0!</v>
      </c>
      <c r="HJ45" s="682" t="e">
        <f t="shared" ca="1" si="387"/>
        <v>#DIV/0!</v>
      </c>
      <c r="HK45" s="682" t="e">
        <f t="shared" ca="1" si="388"/>
        <v>#DIV/0!</v>
      </c>
      <c r="HL45" s="682" t="e">
        <f t="shared" ca="1" si="389"/>
        <v>#DIV/0!</v>
      </c>
      <c r="HM45" s="682" t="e">
        <f t="shared" ca="1" si="390"/>
        <v>#DIV/0!</v>
      </c>
      <c r="HN45" s="682" t="e">
        <f t="shared" ca="1" si="391"/>
        <v>#DIV/0!</v>
      </c>
      <c r="HO45" s="682" t="e">
        <f t="shared" ca="1" si="392"/>
        <v>#DIV/0!</v>
      </c>
      <c r="HP45" s="682" t="e">
        <f t="shared" ca="1" si="393"/>
        <v>#DIV/0!</v>
      </c>
      <c r="HQ45" s="682" t="e">
        <f t="shared" ca="1" si="394"/>
        <v>#DIV/0!</v>
      </c>
      <c r="HR45" s="682" t="e">
        <f t="shared" ca="1" si="395"/>
        <v>#DIV/0!</v>
      </c>
      <c r="HS45" s="682" t="e">
        <f t="shared" ca="1" si="396"/>
        <v>#DIV/0!</v>
      </c>
      <c r="HT45" s="682" t="e">
        <f t="shared" ca="1" si="397"/>
        <v>#DIV/0!</v>
      </c>
      <c r="HU45" s="682" t="e">
        <f t="shared" ca="1" si="398"/>
        <v>#DIV/0!</v>
      </c>
      <c r="HV45" s="682" t="e">
        <f t="shared" ca="1" si="399"/>
        <v>#DIV/0!</v>
      </c>
      <c r="HW45" s="682" t="e">
        <f t="shared" ca="1" si="400"/>
        <v>#DIV/0!</v>
      </c>
      <c r="HX45" s="682" t="e">
        <f t="shared" ca="1" si="401"/>
        <v>#DIV/0!</v>
      </c>
      <c r="HY45" s="682" t="e">
        <f t="shared" ca="1" si="402"/>
        <v>#DIV/0!</v>
      </c>
      <c r="HZ45" s="682" t="e">
        <f t="shared" ca="1" si="403"/>
        <v>#DIV/0!</v>
      </c>
      <c r="IA45" s="682" t="e">
        <f t="shared" ca="1" si="404"/>
        <v>#DIV/0!</v>
      </c>
      <c r="IB45" s="682" t="e">
        <f t="shared" ca="1" si="405"/>
        <v>#DIV/0!</v>
      </c>
      <c r="IC45" s="682" t="e">
        <f t="shared" ca="1" si="406"/>
        <v>#DIV/0!</v>
      </c>
      <c r="ID45" s="682" t="e">
        <f t="shared" ca="1" si="407"/>
        <v>#DIV/0!</v>
      </c>
      <c r="IE45" s="682" t="e">
        <f t="shared" ca="1" si="408"/>
        <v>#DIV/0!</v>
      </c>
      <c r="IF45" s="682" t="e">
        <f t="shared" ca="1" si="409"/>
        <v>#DIV/0!</v>
      </c>
      <c r="IG45" s="682" t="e">
        <f t="shared" ca="1" si="410"/>
        <v>#DIV/0!</v>
      </c>
      <c r="IH45" s="682" t="e">
        <f t="shared" ca="1" si="411"/>
        <v>#DIV/0!</v>
      </c>
      <c r="II45" s="682" t="e">
        <f t="shared" ca="1" si="412"/>
        <v>#DIV/0!</v>
      </c>
      <c r="IJ45" s="682" t="e">
        <f t="shared" ca="1" si="413"/>
        <v>#DIV/0!</v>
      </c>
      <c r="IK45" s="662" t="e">
        <f t="shared" ca="1" si="414"/>
        <v>#DIV/0!</v>
      </c>
      <c r="IL45" s="662" t="e">
        <f t="shared" ca="1" si="415"/>
        <v>#DIV/0!</v>
      </c>
      <c r="IM45" s="662" t="e">
        <f t="shared" ca="1" si="416"/>
        <v>#DIV/0!</v>
      </c>
      <c r="IN45" s="662" t="e">
        <f t="shared" ca="1" si="417"/>
        <v>#DIV/0!</v>
      </c>
      <c r="IO45" s="662" t="e">
        <f t="shared" ca="1" si="418"/>
        <v>#DIV/0!</v>
      </c>
      <c r="IP45" s="662" t="e">
        <f t="shared" ca="1" si="419"/>
        <v>#DIV/0!</v>
      </c>
      <c r="IQ45" s="662" t="e">
        <f t="shared" ca="1" si="420"/>
        <v>#DIV/0!</v>
      </c>
      <c r="IR45" s="662" t="e">
        <f t="shared" ca="1" si="421"/>
        <v>#DIV/0!</v>
      </c>
      <c r="IS45" s="662" t="e">
        <f t="shared" ca="1" si="422"/>
        <v>#DIV/0!</v>
      </c>
      <c r="IT45" s="662" t="str">
        <f t="shared" ca="1" si="423"/>
        <v/>
      </c>
      <c r="IU45" s="662" t="str">
        <f t="shared" ca="1" si="424"/>
        <v/>
      </c>
      <c r="IV45" s="662" t="str">
        <f t="shared" ca="1" si="425"/>
        <v/>
      </c>
      <c r="IW45" s="662" t="str">
        <f t="shared" ca="1" si="426"/>
        <v/>
      </c>
      <c r="IX45" s="662" t="str">
        <f t="shared" ca="1" si="427"/>
        <v/>
      </c>
      <c r="IY45" s="662" t="str">
        <f t="shared" ca="1" si="428"/>
        <v/>
      </c>
      <c r="IZ45" s="662" t="str">
        <f t="shared" ca="1" si="429"/>
        <v/>
      </c>
      <c r="JA45" s="662" t="str">
        <f t="shared" ca="1" si="430"/>
        <v/>
      </c>
      <c r="JB45" s="662" t="str">
        <f t="shared" ca="1" si="431"/>
        <v/>
      </c>
      <c r="JC45" s="662" t="str">
        <f t="shared" ca="1" si="432"/>
        <v/>
      </c>
      <c r="JD45" s="662" t="str">
        <f t="shared" ca="1" si="433"/>
        <v/>
      </c>
      <c r="JE45" s="662" t="str">
        <f t="shared" ca="1" si="434"/>
        <v/>
      </c>
      <c r="JF45" s="662" t="str">
        <f t="shared" ca="1" si="435"/>
        <v/>
      </c>
      <c r="JG45" s="662" t="str">
        <f t="shared" ca="1" si="436"/>
        <v/>
      </c>
      <c r="JH45" s="662" t="str">
        <f t="shared" ca="1" si="437"/>
        <v/>
      </c>
      <c r="JI45" s="662" t="str">
        <f t="shared" ca="1" si="438"/>
        <v/>
      </c>
      <c r="JJ45" s="662" t="str">
        <f t="shared" ca="1" si="439"/>
        <v/>
      </c>
      <c r="JK45" s="663" t="str">
        <f t="shared" ca="1" si="440"/>
        <v/>
      </c>
      <c r="JL45" s="626"/>
      <c r="JM45" s="649">
        <f t="shared" si="264"/>
        <v>25</v>
      </c>
      <c r="JN45" s="635">
        <f t="shared" si="341"/>
        <v>0</v>
      </c>
      <c r="JO45" s="635">
        <f t="shared" si="341"/>
        <v>0</v>
      </c>
      <c r="JP45" s="635">
        <f t="shared" si="341"/>
        <v>0</v>
      </c>
      <c r="JQ45" s="635">
        <f t="shared" si="341"/>
        <v>0</v>
      </c>
      <c r="JR45" s="635">
        <f t="shared" si="341"/>
        <v>0</v>
      </c>
      <c r="JS45" s="635">
        <f t="shared" si="341"/>
        <v>0</v>
      </c>
      <c r="JT45" s="635">
        <f t="shared" si="341"/>
        <v>0</v>
      </c>
      <c r="JU45" s="635">
        <f t="shared" si="341"/>
        <v>0</v>
      </c>
      <c r="JV45" s="635">
        <f t="shared" si="341"/>
        <v>0</v>
      </c>
      <c r="JW45" s="635">
        <f t="shared" si="341"/>
        <v>0</v>
      </c>
      <c r="JX45" s="635">
        <f t="shared" si="342"/>
        <v>0</v>
      </c>
      <c r="JY45" s="635">
        <f t="shared" si="342"/>
        <v>0</v>
      </c>
      <c r="JZ45" s="635">
        <f t="shared" si="342"/>
        <v>0</v>
      </c>
      <c r="KA45" s="635">
        <f t="shared" si="342"/>
        <v>0</v>
      </c>
      <c r="KB45" s="635">
        <f t="shared" si="342"/>
        <v>0</v>
      </c>
      <c r="KC45" s="635">
        <f t="shared" si="342"/>
        <v>0</v>
      </c>
      <c r="KD45" s="635">
        <f t="shared" si="342"/>
        <v>0</v>
      </c>
      <c r="KE45" s="635">
        <f t="shared" si="342"/>
        <v>0</v>
      </c>
      <c r="KF45" s="635">
        <f t="shared" si="342"/>
        <v>0</v>
      </c>
      <c r="KG45" s="635">
        <f t="shared" si="342"/>
        <v>0</v>
      </c>
      <c r="KH45" s="635">
        <f t="shared" si="343"/>
        <v>0</v>
      </c>
      <c r="KI45" s="635">
        <f t="shared" si="343"/>
        <v>0</v>
      </c>
      <c r="KJ45" s="635">
        <f t="shared" si="343"/>
        <v>0</v>
      </c>
      <c r="KK45" s="635">
        <f t="shared" si="343"/>
        <v>0</v>
      </c>
      <c r="KL45" s="635">
        <f t="shared" si="343"/>
        <v>0</v>
      </c>
      <c r="KM45" s="635" t="e">
        <f t="shared" si="343"/>
        <v>#DIV/0!</v>
      </c>
      <c r="KN45" s="635" t="e">
        <f t="shared" si="343"/>
        <v>#DIV/0!</v>
      </c>
      <c r="KO45" s="635" t="e">
        <f t="shared" si="343"/>
        <v>#DIV/0!</v>
      </c>
      <c r="KP45" s="635" t="e">
        <f t="shared" si="343"/>
        <v>#DIV/0!</v>
      </c>
      <c r="KQ45" s="635" t="e">
        <f t="shared" si="343"/>
        <v>#DIV/0!</v>
      </c>
      <c r="KR45" s="635" t="e">
        <f t="shared" si="344"/>
        <v>#DIV/0!</v>
      </c>
      <c r="KS45" s="635" t="e">
        <f t="shared" si="344"/>
        <v>#DIV/0!</v>
      </c>
      <c r="KT45" s="635" t="e">
        <f t="shared" si="344"/>
        <v>#DIV/0!</v>
      </c>
      <c r="KU45" s="635" t="e">
        <f t="shared" si="344"/>
        <v>#DIV/0!</v>
      </c>
      <c r="KV45" s="635" t="e">
        <f t="shared" si="344"/>
        <v>#DIV/0!</v>
      </c>
      <c r="KW45" s="635" t="e">
        <f t="shared" si="344"/>
        <v>#DIV/0!</v>
      </c>
      <c r="KX45" s="635" t="e">
        <f t="shared" si="344"/>
        <v>#DIV/0!</v>
      </c>
      <c r="KY45" s="635" t="e">
        <f t="shared" si="344"/>
        <v>#DIV/0!</v>
      </c>
      <c r="KZ45" s="635" t="e">
        <f t="shared" si="344"/>
        <v>#DIV/0!</v>
      </c>
      <c r="LA45" s="635" t="e">
        <f t="shared" si="344"/>
        <v>#DIV/0!</v>
      </c>
      <c r="LB45" s="635" t="e">
        <f t="shared" si="345"/>
        <v>#DIV/0!</v>
      </c>
      <c r="LC45" s="635" t="e">
        <f t="shared" si="345"/>
        <v>#DIV/0!</v>
      </c>
      <c r="LD45" s="635" t="e">
        <f t="shared" si="345"/>
        <v>#DIV/0!</v>
      </c>
      <c r="LE45" s="635" t="e">
        <f t="shared" si="345"/>
        <v>#DIV/0!</v>
      </c>
      <c r="LF45" s="635" t="e">
        <f t="shared" si="345"/>
        <v>#DIV/0!</v>
      </c>
      <c r="LG45" s="635" t="e">
        <f t="shared" si="345"/>
        <v>#DIV/0!</v>
      </c>
      <c r="LH45" s="635" t="e">
        <f t="shared" si="345"/>
        <v>#DIV/0!</v>
      </c>
      <c r="LI45" s="635" t="e">
        <f t="shared" si="345"/>
        <v>#DIV/0!</v>
      </c>
      <c r="LJ45" s="635" t="e">
        <f t="shared" si="345"/>
        <v>#DIV/0!</v>
      </c>
      <c r="LK45" s="635" t="e">
        <f t="shared" si="345"/>
        <v>#DIV/0!</v>
      </c>
      <c r="LL45" s="635" t="e">
        <f t="shared" si="346"/>
        <v>#DIV/0!</v>
      </c>
      <c r="LM45" s="635" t="e">
        <f t="shared" si="346"/>
        <v>#DIV/0!</v>
      </c>
      <c r="LN45" s="635" t="e">
        <f t="shared" si="346"/>
        <v>#DIV/0!</v>
      </c>
      <c r="LO45" s="635" t="e">
        <f t="shared" si="346"/>
        <v>#DIV/0!</v>
      </c>
      <c r="LP45" s="635" t="e">
        <f t="shared" si="346"/>
        <v>#DIV/0!</v>
      </c>
      <c r="LQ45" s="635" t="e">
        <f t="shared" si="346"/>
        <v>#DIV/0!</v>
      </c>
      <c r="LR45" s="635" t="e">
        <f t="shared" si="346"/>
        <v>#DIV/0!</v>
      </c>
      <c r="LS45" s="635" t="e">
        <f t="shared" si="346"/>
        <v>#DIV/0!</v>
      </c>
      <c r="LT45" s="635" t="e">
        <f t="shared" si="346"/>
        <v>#DIV/0!</v>
      </c>
      <c r="LU45" s="635" t="e">
        <f t="shared" si="346"/>
        <v>#DIV/0!</v>
      </c>
      <c r="LV45" s="635" t="e">
        <f t="shared" si="347"/>
        <v>#DIV/0!</v>
      </c>
      <c r="LW45" s="635" t="e">
        <f t="shared" si="347"/>
        <v>#DIV/0!</v>
      </c>
      <c r="LX45" s="635" t="e">
        <f t="shared" si="347"/>
        <v>#DIV/0!</v>
      </c>
      <c r="LY45" s="635" t="str">
        <f t="shared" si="347"/>
        <v/>
      </c>
      <c r="LZ45" s="635" t="str">
        <f t="shared" si="347"/>
        <v/>
      </c>
      <c r="MA45" s="635" t="str">
        <f t="shared" si="347"/>
        <v/>
      </c>
      <c r="MB45" s="635" t="str">
        <f t="shared" si="347"/>
        <v/>
      </c>
      <c r="MC45" s="635" t="str">
        <f t="shared" si="347"/>
        <v/>
      </c>
      <c r="MD45" s="635" t="str">
        <f t="shared" si="347"/>
        <v/>
      </c>
      <c r="ME45" s="635" t="str">
        <f t="shared" si="347"/>
        <v/>
      </c>
      <c r="MF45" s="635" t="str">
        <f t="shared" si="348"/>
        <v/>
      </c>
      <c r="MG45" s="635" t="str">
        <f t="shared" si="348"/>
        <v/>
      </c>
      <c r="MH45" s="635" t="str">
        <f t="shared" si="348"/>
        <v/>
      </c>
      <c r="MI45" s="635" t="str">
        <f t="shared" si="348"/>
        <v/>
      </c>
      <c r="MJ45" s="635" t="str">
        <f t="shared" si="348"/>
        <v/>
      </c>
      <c r="MK45" s="635" t="str">
        <f t="shared" si="348"/>
        <v/>
      </c>
      <c r="ML45" s="635" t="str">
        <f t="shared" si="348"/>
        <v/>
      </c>
      <c r="MM45" s="635" t="str">
        <f t="shared" si="348"/>
        <v/>
      </c>
      <c r="MN45" s="635" t="str">
        <f t="shared" si="348"/>
        <v/>
      </c>
      <c r="MO45" s="635" t="str">
        <f t="shared" si="348"/>
        <v/>
      </c>
      <c r="MP45" s="636" t="str">
        <f t="shared" si="348"/>
        <v/>
      </c>
      <c r="MQ45" s="626"/>
      <c r="MR45" s="565">
        <f t="shared" si="269"/>
        <v>38</v>
      </c>
      <c r="MS45" s="622" t="e">
        <f ca="1">+SUMPRODUCT(OFFSET(MU45,0,$MR45):OFFSET(MU45,MU45-1,$MR45),OFFSET($O45,0,0):OFFSET($O45,MU45-1,0))</f>
        <v>#DIV/0!</v>
      </c>
      <c r="MU45" s="568">
        <f t="shared" si="265"/>
        <v>25</v>
      </c>
      <c r="MV45" s="691" t="e">
        <f t="shared" ca="1" si="349"/>
        <v>#DIV/0!</v>
      </c>
      <c r="MW45" s="691" t="e">
        <f t="shared" ca="1" si="349"/>
        <v>#DIV/0!</v>
      </c>
      <c r="MX45" s="691" t="e">
        <f t="shared" ca="1" si="349"/>
        <v>#DIV/0!</v>
      </c>
      <c r="MY45" s="691" t="e">
        <f t="shared" ca="1" si="349"/>
        <v>#DIV/0!</v>
      </c>
      <c r="MZ45" s="691" t="e">
        <f t="shared" ca="1" si="349"/>
        <v>#DIV/0!</v>
      </c>
      <c r="NA45" s="691" t="e">
        <f t="shared" ca="1" si="349"/>
        <v>#DIV/0!</v>
      </c>
      <c r="NB45" s="691" t="e">
        <f t="shared" ca="1" si="349"/>
        <v>#DIV/0!</v>
      </c>
      <c r="NC45" s="691" t="e">
        <f t="shared" ca="1" si="349"/>
        <v>#DIV/0!</v>
      </c>
      <c r="ND45" s="691" t="e">
        <f t="shared" ca="1" si="349"/>
        <v>#DIV/0!</v>
      </c>
      <c r="NE45" s="691" t="e">
        <f t="shared" ca="1" si="349"/>
        <v>#DIV/0!</v>
      </c>
      <c r="NF45" s="691" t="e">
        <f t="shared" ca="1" si="350"/>
        <v>#DIV/0!</v>
      </c>
      <c r="NG45" s="691" t="e">
        <f t="shared" ca="1" si="350"/>
        <v>#DIV/0!</v>
      </c>
      <c r="NH45" s="691" t="e">
        <f t="shared" ca="1" si="350"/>
        <v>#DIV/0!</v>
      </c>
      <c r="NI45" s="691" t="e">
        <f t="shared" ca="1" si="350"/>
        <v>#DIV/0!</v>
      </c>
      <c r="NJ45" s="691" t="e">
        <f t="shared" ca="1" si="350"/>
        <v>#DIV/0!</v>
      </c>
      <c r="NK45" s="691" t="e">
        <f t="shared" ca="1" si="350"/>
        <v>#DIV/0!</v>
      </c>
      <c r="NL45" s="691" t="e">
        <f t="shared" ca="1" si="350"/>
        <v>#DIV/0!</v>
      </c>
      <c r="NM45" s="691" t="e">
        <f t="shared" ca="1" si="350"/>
        <v>#DIV/0!</v>
      </c>
      <c r="NN45" s="691" t="e">
        <f t="shared" ca="1" si="350"/>
        <v>#DIV/0!</v>
      </c>
      <c r="NO45" s="691" t="e">
        <f t="shared" ca="1" si="350"/>
        <v>#DIV/0!</v>
      </c>
      <c r="NP45" s="691" t="e">
        <f t="shared" ca="1" si="351"/>
        <v>#DIV/0!</v>
      </c>
      <c r="NQ45" s="691" t="e">
        <f t="shared" ca="1" si="351"/>
        <v>#DIV/0!</v>
      </c>
      <c r="NR45" s="691" t="e">
        <f t="shared" ca="1" si="351"/>
        <v>#DIV/0!</v>
      </c>
      <c r="NS45" s="691" t="e">
        <f t="shared" ca="1" si="351"/>
        <v>#DIV/0!</v>
      </c>
      <c r="NT45" s="691" t="e">
        <f t="shared" ca="1" si="351"/>
        <v>#DIV/0!</v>
      </c>
      <c r="NU45" s="691" t="e">
        <f t="shared" ca="1" si="351"/>
        <v>#DIV/0!</v>
      </c>
      <c r="NV45" s="691" t="e">
        <f t="shared" ca="1" si="351"/>
        <v>#DIV/0!</v>
      </c>
      <c r="NW45" s="691" t="e">
        <f t="shared" ca="1" si="351"/>
        <v>#DIV/0!</v>
      </c>
      <c r="NX45" s="691" t="e">
        <f t="shared" ca="1" si="351"/>
        <v>#DIV/0!</v>
      </c>
      <c r="NY45" s="691" t="e">
        <f t="shared" ca="1" si="351"/>
        <v>#DIV/0!</v>
      </c>
      <c r="NZ45" s="691" t="e">
        <f t="shared" ca="1" si="352"/>
        <v>#DIV/0!</v>
      </c>
      <c r="OA45" s="691" t="e">
        <f t="shared" ca="1" si="352"/>
        <v>#DIV/0!</v>
      </c>
      <c r="OB45" s="691" t="e">
        <f t="shared" ca="1" si="352"/>
        <v>#DIV/0!</v>
      </c>
      <c r="OC45" s="691" t="e">
        <f t="shared" ca="1" si="352"/>
        <v>#DIV/0!</v>
      </c>
      <c r="OD45" s="691" t="e">
        <f t="shared" ca="1" si="352"/>
        <v>#DIV/0!</v>
      </c>
      <c r="OE45" s="691" t="e">
        <f t="shared" ca="1" si="352"/>
        <v>#DIV/0!</v>
      </c>
      <c r="OF45" s="691" t="e">
        <f t="shared" ca="1" si="352"/>
        <v>#DIV/0!</v>
      </c>
      <c r="OG45" s="691" t="e">
        <f t="shared" ca="1" si="352"/>
        <v>#DIV/0!</v>
      </c>
      <c r="OH45" s="691" t="str">
        <f t="shared" ca="1" si="352"/>
        <v/>
      </c>
      <c r="OI45" s="691" t="str">
        <f t="shared" ca="1" si="352"/>
        <v/>
      </c>
      <c r="OJ45" s="691" t="str">
        <f t="shared" ca="1" si="353"/>
        <v/>
      </c>
      <c r="OK45" s="691" t="str">
        <f t="shared" ca="1" si="353"/>
        <v/>
      </c>
      <c r="OL45" s="691" t="str">
        <f t="shared" ca="1" si="353"/>
        <v/>
      </c>
      <c r="OM45" s="691" t="str">
        <f t="shared" ca="1" si="353"/>
        <v/>
      </c>
      <c r="ON45" s="691" t="str">
        <f t="shared" ca="1" si="353"/>
        <v/>
      </c>
      <c r="OO45" s="691" t="str">
        <f t="shared" ca="1" si="353"/>
        <v/>
      </c>
      <c r="OP45" s="691" t="str">
        <f t="shared" ca="1" si="353"/>
        <v/>
      </c>
      <c r="OQ45" s="691" t="str">
        <f t="shared" ca="1" si="353"/>
        <v/>
      </c>
      <c r="OR45" s="691" t="str">
        <f t="shared" ca="1" si="353"/>
        <v/>
      </c>
      <c r="OS45" s="691" t="str">
        <f t="shared" ca="1" si="353"/>
        <v/>
      </c>
      <c r="OT45" s="691" t="str">
        <f t="shared" ca="1" si="354"/>
        <v/>
      </c>
      <c r="OU45" s="691" t="str">
        <f t="shared" ca="1" si="354"/>
        <v/>
      </c>
      <c r="OV45" s="691" t="str">
        <f t="shared" ca="1" si="354"/>
        <v/>
      </c>
      <c r="OW45" s="691" t="str">
        <f t="shared" ca="1" si="354"/>
        <v/>
      </c>
      <c r="OX45" s="691" t="str">
        <f t="shared" ca="1" si="354"/>
        <v/>
      </c>
      <c r="OY45" s="691" t="str">
        <f t="shared" ca="1" si="354"/>
        <v/>
      </c>
      <c r="OZ45" s="691" t="str">
        <f t="shared" ca="1" si="354"/>
        <v/>
      </c>
      <c r="PA45" s="691" t="str">
        <f t="shared" ca="1" si="354"/>
        <v/>
      </c>
      <c r="PB45" s="691" t="str">
        <f t="shared" ca="1" si="354"/>
        <v/>
      </c>
      <c r="PC45" s="691" t="str">
        <f t="shared" ca="1" si="354"/>
        <v/>
      </c>
      <c r="PD45" s="691" t="str">
        <f t="shared" ca="1" si="355"/>
        <v/>
      </c>
      <c r="PE45" s="691" t="str">
        <f t="shared" ca="1" si="355"/>
        <v/>
      </c>
      <c r="PF45" s="691" t="str">
        <f t="shared" ca="1" si="355"/>
        <v/>
      </c>
      <c r="PG45" s="691" t="e">
        <f t="shared" ca="1" si="355"/>
        <v>#VALUE!</v>
      </c>
      <c r="PH45" s="691" t="e">
        <f t="shared" ca="1" si="355"/>
        <v>#VALUE!</v>
      </c>
      <c r="PI45" s="691" t="e">
        <f t="shared" ca="1" si="355"/>
        <v>#VALUE!</v>
      </c>
      <c r="PJ45" s="691" t="e">
        <f t="shared" ca="1" si="355"/>
        <v>#VALUE!</v>
      </c>
      <c r="PK45" s="691" t="e">
        <f t="shared" ca="1" si="355"/>
        <v>#VALUE!</v>
      </c>
      <c r="PL45" s="691" t="e">
        <f t="shared" ca="1" si="355"/>
        <v>#VALUE!</v>
      </c>
      <c r="PM45" s="691" t="e">
        <f t="shared" ca="1" si="355"/>
        <v>#VALUE!</v>
      </c>
      <c r="PN45" s="691" t="e">
        <f t="shared" ca="1" si="356"/>
        <v>#VALUE!</v>
      </c>
      <c r="PO45" s="691" t="e">
        <f t="shared" ca="1" si="356"/>
        <v>#VALUE!</v>
      </c>
      <c r="PP45" s="691" t="e">
        <f t="shared" ca="1" si="356"/>
        <v>#VALUE!</v>
      </c>
      <c r="PQ45" s="691" t="e">
        <f t="shared" ca="1" si="356"/>
        <v>#VALUE!</v>
      </c>
      <c r="PR45" s="691" t="e">
        <f t="shared" ca="1" si="356"/>
        <v>#VALUE!</v>
      </c>
      <c r="PS45" s="691" t="e">
        <f t="shared" ca="1" si="356"/>
        <v>#VALUE!</v>
      </c>
      <c r="PT45" s="691" t="e">
        <f t="shared" ca="1" si="356"/>
        <v>#VALUE!</v>
      </c>
      <c r="PU45" s="691" t="e">
        <f t="shared" ca="1" si="356"/>
        <v>#VALUE!</v>
      </c>
      <c r="PV45" s="691" t="e">
        <f t="shared" ca="1" si="356"/>
        <v>#VALUE!</v>
      </c>
      <c r="PW45" s="691" t="e">
        <f t="shared" ca="1" si="356"/>
        <v>#VALUE!</v>
      </c>
      <c r="PX45" s="691" t="e">
        <f t="shared" ca="1" si="356"/>
        <v>#VALUE!</v>
      </c>
      <c r="PY45" s="690"/>
      <c r="PZ45" s="690"/>
      <c r="QA45" s="690"/>
      <c r="QB45" s="690"/>
      <c r="QC45" s="690"/>
      <c r="QD45" s="690"/>
      <c r="QE45" s="690"/>
      <c r="QF45" s="690"/>
      <c r="QG45" s="575"/>
      <c r="QH45" s="575"/>
      <c r="QI45" s="575"/>
      <c r="QJ45" s="575"/>
      <c r="QK45" s="575"/>
      <c r="QL45" s="575"/>
      <c r="QM45" s="575"/>
      <c r="QN45" s="575"/>
      <c r="QO45" s="575"/>
      <c r="QP45" s="575"/>
      <c r="QQ45" s="575"/>
    </row>
    <row r="46" spans="1:459">
      <c r="A46" s="632">
        <f t="shared" si="266"/>
        <v>39</v>
      </c>
      <c r="B46" s="633">
        <f>+'User Entries'!G116</f>
        <v>0</v>
      </c>
      <c r="C46" s="633">
        <f t="shared" si="267"/>
        <v>0</v>
      </c>
      <c r="D46" s="759" t="e">
        <f>SUM($E$8:E46)</f>
        <v>#DIV/0!</v>
      </c>
      <c r="E46" s="759" t="e">
        <f t="shared" si="357"/>
        <v>#DIV/0!</v>
      </c>
      <c r="F46" s="627"/>
      <c r="G46" s="765"/>
      <c r="H46" s="622">
        <f t="shared" si="270"/>
        <v>24</v>
      </c>
      <c r="I46" s="632">
        <f t="shared" si="255"/>
        <v>39</v>
      </c>
      <c r="J46" s="640">
        <f>+'User Entries'!$F116</f>
        <v>0</v>
      </c>
      <c r="K46" s="640">
        <f>+'User Entries'!$J116</f>
        <v>0</v>
      </c>
      <c r="L46" s="676" t="e">
        <f t="shared" si="256"/>
        <v>#DIV/0!</v>
      </c>
      <c r="M46" s="656" t="str">
        <f>IFERROR(Summary_AttrorTotal!A56,"")</f>
        <v>2008 Q3</v>
      </c>
      <c r="N46" s="634">
        <f>+IFERROR((Summary_AttrorTotal!H56)*1000,0)</f>
        <v>2241262</v>
      </c>
      <c r="O46" s="634">
        <f>+IFERROR((Summary_AttrorTotal!S56-Summary_AttrorTotal!H56)*1000,0)</f>
        <v>0</v>
      </c>
      <c r="P46" s="634" t="e">
        <f t="shared" ca="1" si="358"/>
        <v>#DIV/0!</v>
      </c>
      <c r="Q46" s="634">
        <f>IFERROR(Summary_AttrorTotal!J56*1000,0)</f>
        <v>2241262</v>
      </c>
      <c r="R46" s="634" t="e">
        <f t="shared" ca="1" si="257"/>
        <v>#DIV/0!</v>
      </c>
      <c r="S46" s="634">
        <f>+IFERROR((Summary_AttrorTotal!S56-Summary_AttrorTotal!J56)*1000,0)</f>
        <v>0</v>
      </c>
      <c r="T46" s="634" t="e">
        <f t="shared" ca="1" si="258"/>
        <v>#DIV/0!</v>
      </c>
      <c r="U46" s="639"/>
      <c r="V46" s="634" t="e">
        <f t="shared" ca="1" si="259"/>
        <v>#DIV/0!</v>
      </c>
      <c r="W46" s="575" t="e">
        <f t="shared" ca="1" si="260"/>
        <v>#DIV/0!</v>
      </c>
      <c r="X46" s="649">
        <f t="shared" si="268"/>
        <v>24</v>
      </c>
      <c r="Y46" s="628">
        <f t="shared" si="147"/>
        <v>0</v>
      </c>
      <c r="Z46" s="628">
        <f t="shared" si="147"/>
        <v>0</v>
      </c>
      <c r="AA46" s="628">
        <f t="shared" si="443"/>
        <v>0</v>
      </c>
      <c r="AB46" s="628">
        <f t="shared" si="443"/>
        <v>0</v>
      </c>
      <c r="AC46" s="628">
        <f t="shared" si="443"/>
        <v>0</v>
      </c>
      <c r="AD46" s="628">
        <f t="shared" si="443"/>
        <v>0</v>
      </c>
      <c r="AE46" s="628">
        <f t="shared" si="443"/>
        <v>0</v>
      </c>
      <c r="AF46" s="628">
        <f t="shared" si="443"/>
        <v>0</v>
      </c>
      <c r="AG46" s="628">
        <f t="shared" si="443"/>
        <v>0</v>
      </c>
      <c r="AH46" s="628">
        <f t="shared" si="443"/>
        <v>0</v>
      </c>
      <c r="AI46" s="628">
        <f t="shared" si="443"/>
        <v>0</v>
      </c>
      <c r="AJ46" s="628">
        <f t="shared" si="443"/>
        <v>0</v>
      </c>
      <c r="AK46" s="628">
        <f t="shared" si="443"/>
        <v>0</v>
      </c>
      <c r="AL46" s="628">
        <f t="shared" si="443"/>
        <v>0</v>
      </c>
      <c r="AM46" s="628">
        <f t="shared" si="443"/>
        <v>0</v>
      </c>
      <c r="AN46" s="628">
        <f t="shared" si="443"/>
        <v>0</v>
      </c>
      <c r="AO46" s="628">
        <f t="shared" si="443"/>
        <v>0</v>
      </c>
      <c r="AP46" s="628">
        <f t="shared" si="443"/>
        <v>0</v>
      </c>
      <c r="AQ46" s="628">
        <f t="shared" si="443"/>
        <v>0</v>
      </c>
      <c r="AR46" s="628">
        <f t="shared" si="443"/>
        <v>0</v>
      </c>
      <c r="AS46" s="628">
        <f t="shared" si="443"/>
        <v>0</v>
      </c>
      <c r="AT46" s="628">
        <f t="shared" si="443"/>
        <v>0</v>
      </c>
      <c r="AU46" s="628">
        <f t="shared" si="443"/>
        <v>0</v>
      </c>
      <c r="AV46" s="628">
        <f t="shared" si="443"/>
        <v>0</v>
      </c>
      <c r="AW46" s="628">
        <f t="shared" si="443"/>
        <v>0</v>
      </c>
      <c r="AX46" s="628">
        <f t="shared" si="443"/>
        <v>0</v>
      </c>
      <c r="AY46" s="628">
        <f t="shared" si="443"/>
        <v>0</v>
      </c>
      <c r="AZ46" s="628">
        <f t="shared" si="443"/>
        <v>0</v>
      </c>
      <c r="BA46" s="628">
        <f t="shared" si="443"/>
        <v>0</v>
      </c>
      <c r="BB46" s="628">
        <f t="shared" si="443"/>
        <v>0</v>
      </c>
      <c r="BC46" s="628">
        <f t="shared" si="443"/>
        <v>0</v>
      </c>
      <c r="BD46" s="628">
        <f t="shared" si="443"/>
        <v>0</v>
      </c>
      <c r="BE46" s="628">
        <f t="shared" si="443"/>
        <v>0</v>
      </c>
      <c r="BF46" s="628">
        <f t="shared" si="443"/>
        <v>0</v>
      </c>
      <c r="BG46" s="628">
        <f t="shared" si="443"/>
        <v>0</v>
      </c>
      <c r="BH46" s="628">
        <f t="shared" si="443"/>
        <v>0</v>
      </c>
      <c r="BI46" s="628">
        <f t="shared" si="443"/>
        <v>0</v>
      </c>
      <c r="BJ46" s="628">
        <f t="shared" si="443"/>
        <v>0</v>
      </c>
      <c r="BK46" s="628">
        <f t="shared" si="443"/>
        <v>0</v>
      </c>
      <c r="BL46" s="628">
        <f t="shared" si="443"/>
        <v>0</v>
      </c>
      <c r="BM46" s="628">
        <f t="shared" si="443"/>
        <v>0</v>
      </c>
      <c r="BN46" s="628">
        <f t="shared" si="443"/>
        <v>0</v>
      </c>
      <c r="BO46" s="628">
        <f t="shared" si="443"/>
        <v>0</v>
      </c>
      <c r="BP46" s="628">
        <f t="shared" si="443"/>
        <v>0</v>
      </c>
      <c r="BQ46" s="628">
        <f t="shared" si="443"/>
        <v>0</v>
      </c>
      <c r="BR46" s="628">
        <f t="shared" si="443"/>
        <v>0</v>
      </c>
      <c r="BS46" s="628">
        <f t="shared" si="443"/>
        <v>0</v>
      </c>
      <c r="BT46" s="628">
        <f t="shared" si="443"/>
        <v>0</v>
      </c>
      <c r="BU46" s="628">
        <f t="shared" si="443"/>
        <v>0</v>
      </c>
      <c r="BV46" s="628">
        <f t="shared" si="443"/>
        <v>0</v>
      </c>
      <c r="BW46" s="628">
        <f t="shared" si="443"/>
        <v>0</v>
      </c>
      <c r="BX46" s="628">
        <f t="shared" si="443"/>
        <v>0</v>
      </c>
      <c r="BY46" s="628">
        <f t="shared" si="443"/>
        <v>0</v>
      </c>
      <c r="BZ46" s="628">
        <f t="shared" si="443"/>
        <v>0</v>
      </c>
      <c r="CA46" s="628">
        <f t="shared" si="443"/>
        <v>0</v>
      </c>
      <c r="CB46" s="628">
        <f t="shared" si="443"/>
        <v>0</v>
      </c>
      <c r="CC46" s="628">
        <f t="shared" si="443"/>
        <v>0</v>
      </c>
      <c r="CD46" s="628">
        <f t="shared" si="443"/>
        <v>0</v>
      </c>
      <c r="CE46" s="628">
        <f t="shared" si="443"/>
        <v>0</v>
      </c>
      <c r="CF46" s="628">
        <f t="shared" si="443"/>
        <v>0</v>
      </c>
      <c r="CG46" s="628">
        <f t="shared" si="443"/>
        <v>0</v>
      </c>
      <c r="CH46" s="628">
        <f t="shared" si="443"/>
        <v>0</v>
      </c>
      <c r="CI46" s="628">
        <f t="shared" si="443"/>
        <v>0</v>
      </c>
      <c r="CJ46" s="628" t="str">
        <f t="shared" si="443"/>
        <v/>
      </c>
      <c r="CK46" s="628" t="str">
        <f t="shared" si="443"/>
        <v/>
      </c>
      <c r="CL46" s="628" t="str">
        <f t="shared" si="443"/>
        <v/>
      </c>
      <c r="CM46" s="628" t="str">
        <f t="shared" si="442"/>
        <v/>
      </c>
      <c r="CN46" s="628" t="str">
        <f t="shared" si="442"/>
        <v/>
      </c>
      <c r="CO46" s="628" t="str">
        <f t="shared" si="442"/>
        <v/>
      </c>
      <c r="CP46" s="628" t="str">
        <f t="shared" si="442"/>
        <v/>
      </c>
      <c r="CQ46" s="628" t="str">
        <f t="shared" si="442"/>
        <v/>
      </c>
      <c r="CR46" s="628" t="str">
        <f t="shared" si="442"/>
        <v/>
      </c>
      <c r="CS46" s="628" t="str">
        <f t="shared" si="442"/>
        <v/>
      </c>
      <c r="CT46" s="628" t="str">
        <f t="shared" si="442"/>
        <v/>
      </c>
      <c r="CU46" s="628" t="str">
        <f t="shared" si="442"/>
        <v/>
      </c>
      <c r="CV46" s="628" t="str">
        <f t="shared" si="442"/>
        <v/>
      </c>
      <c r="CW46" s="628" t="str">
        <f t="shared" si="442"/>
        <v/>
      </c>
      <c r="CX46" s="628" t="str">
        <f t="shared" si="442"/>
        <v/>
      </c>
      <c r="CY46" s="628" t="str">
        <f t="shared" si="442"/>
        <v/>
      </c>
      <c r="CZ46" s="628" t="str">
        <f t="shared" si="442"/>
        <v/>
      </c>
      <c r="DA46" s="629" t="str">
        <f t="shared" si="442"/>
        <v/>
      </c>
      <c r="DB46" s="642"/>
      <c r="DC46" s="649">
        <f t="shared" si="262"/>
        <v>24</v>
      </c>
      <c r="DD46" s="668">
        <f t="shared" si="333"/>
        <v>0</v>
      </c>
      <c r="DE46" s="668">
        <f t="shared" si="333"/>
        <v>0</v>
      </c>
      <c r="DF46" s="668">
        <f t="shared" si="333"/>
        <v>0</v>
      </c>
      <c r="DG46" s="668">
        <f t="shared" si="333"/>
        <v>0</v>
      </c>
      <c r="DH46" s="668">
        <f t="shared" si="333"/>
        <v>0</v>
      </c>
      <c r="DI46" s="668">
        <f t="shared" si="333"/>
        <v>0</v>
      </c>
      <c r="DJ46" s="668">
        <f t="shared" si="333"/>
        <v>0</v>
      </c>
      <c r="DK46" s="668">
        <f t="shared" si="333"/>
        <v>0</v>
      </c>
      <c r="DL46" s="668">
        <f t="shared" si="333"/>
        <v>0</v>
      </c>
      <c r="DM46" s="668">
        <f t="shared" si="333"/>
        <v>0</v>
      </c>
      <c r="DN46" s="668">
        <f t="shared" si="334"/>
        <v>0</v>
      </c>
      <c r="DO46" s="668">
        <f t="shared" si="334"/>
        <v>0</v>
      </c>
      <c r="DP46" s="668">
        <f t="shared" si="334"/>
        <v>0</v>
      </c>
      <c r="DQ46" s="668">
        <f t="shared" si="334"/>
        <v>0</v>
      </c>
      <c r="DR46" s="668">
        <f t="shared" si="334"/>
        <v>0</v>
      </c>
      <c r="DS46" s="668">
        <f t="shared" si="334"/>
        <v>0</v>
      </c>
      <c r="DT46" s="668">
        <f t="shared" si="334"/>
        <v>0</v>
      </c>
      <c r="DU46" s="668">
        <f t="shared" si="334"/>
        <v>0</v>
      </c>
      <c r="DV46" s="668">
        <f t="shared" si="334"/>
        <v>0</v>
      </c>
      <c r="DW46" s="668">
        <f t="shared" si="334"/>
        <v>0</v>
      </c>
      <c r="DX46" s="668">
        <f t="shared" si="335"/>
        <v>0</v>
      </c>
      <c r="DY46" s="668">
        <f t="shared" si="335"/>
        <v>0</v>
      </c>
      <c r="DZ46" s="668">
        <f t="shared" si="335"/>
        <v>0</v>
      </c>
      <c r="EA46" s="668">
        <f t="shared" si="335"/>
        <v>0</v>
      </c>
      <c r="EB46" s="668">
        <f t="shared" si="335"/>
        <v>0</v>
      </c>
      <c r="EC46" s="668">
        <f t="shared" si="335"/>
        <v>0</v>
      </c>
      <c r="ED46" s="668">
        <f t="shared" si="335"/>
        <v>0</v>
      </c>
      <c r="EE46" s="668">
        <f t="shared" si="335"/>
        <v>0</v>
      </c>
      <c r="EF46" s="668">
        <f t="shared" si="335"/>
        <v>0</v>
      </c>
      <c r="EG46" s="668">
        <f t="shared" si="335"/>
        <v>0</v>
      </c>
      <c r="EH46" s="668">
        <f t="shared" si="336"/>
        <v>0</v>
      </c>
      <c r="EI46" s="668">
        <f t="shared" si="336"/>
        <v>0</v>
      </c>
      <c r="EJ46" s="668">
        <f t="shared" si="336"/>
        <v>0</v>
      </c>
      <c r="EK46" s="668">
        <f t="shared" si="336"/>
        <v>0</v>
      </c>
      <c r="EL46" s="668">
        <f t="shared" si="336"/>
        <v>0</v>
      </c>
      <c r="EM46" s="668">
        <f t="shared" si="336"/>
        <v>0</v>
      </c>
      <c r="EN46" s="668">
        <f t="shared" si="336"/>
        <v>0</v>
      </c>
      <c r="EO46" s="668">
        <f t="shared" si="336"/>
        <v>0</v>
      </c>
      <c r="EP46" s="668">
        <f t="shared" si="336"/>
        <v>0</v>
      </c>
      <c r="EQ46" s="668">
        <f t="shared" si="336"/>
        <v>0</v>
      </c>
      <c r="ER46" s="668">
        <f t="shared" si="337"/>
        <v>0</v>
      </c>
      <c r="ES46" s="668">
        <f t="shared" si="337"/>
        <v>0</v>
      </c>
      <c r="ET46" s="668">
        <f t="shared" si="337"/>
        <v>0</v>
      </c>
      <c r="EU46" s="668">
        <f t="shared" si="337"/>
        <v>0</v>
      </c>
      <c r="EV46" s="668">
        <f t="shared" si="337"/>
        <v>0</v>
      </c>
      <c r="EW46" s="668">
        <f t="shared" si="337"/>
        <v>0</v>
      </c>
      <c r="EX46" s="668">
        <f t="shared" si="337"/>
        <v>0</v>
      </c>
      <c r="EY46" s="668">
        <f t="shared" si="337"/>
        <v>0</v>
      </c>
      <c r="EZ46" s="668">
        <f t="shared" si="337"/>
        <v>0</v>
      </c>
      <c r="FA46" s="668">
        <f t="shared" si="337"/>
        <v>0</v>
      </c>
      <c r="FB46" s="668">
        <f t="shared" si="338"/>
        <v>0</v>
      </c>
      <c r="FC46" s="668">
        <f t="shared" si="338"/>
        <v>0</v>
      </c>
      <c r="FD46" s="668">
        <f t="shared" si="338"/>
        <v>0</v>
      </c>
      <c r="FE46" s="668">
        <f t="shared" si="338"/>
        <v>0</v>
      </c>
      <c r="FF46" s="668">
        <f t="shared" si="338"/>
        <v>0</v>
      </c>
      <c r="FG46" s="668">
        <f t="shared" si="338"/>
        <v>0</v>
      </c>
      <c r="FH46" s="668">
        <f t="shared" si="338"/>
        <v>0</v>
      </c>
      <c r="FI46" s="668">
        <f t="shared" si="338"/>
        <v>0</v>
      </c>
      <c r="FJ46" s="668">
        <f t="shared" si="338"/>
        <v>0</v>
      </c>
      <c r="FK46" s="668">
        <f t="shared" si="338"/>
        <v>0</v>
      </c>
      <c r="FL46" s="668">
        <f t="shared" si="339"/>
        <v>0</v>
      </c>
      <c r="FM46" s="668">
        <f t="shared" si="339"/>
        <v>0</v>
      </c>
      <c r="FN46" s="668">
        <f t="shared" si="339"/>
        <v>0</v>
      </c>
      <c r="FO46" s="668" t="str">
        <f t="shared" si="339"/>
        <v/>
      </c>
      <c r="FP46" s="668" t="str">
        <f t="shared" si="339"/>
        <v/>
      </c>
      <c r="FQ46" s="668" t="str">
        <f t="shared" si="339"/>
        <v/>
      </c>
      <c r="FR46" s="668" t="str">
        <f t="shared" si="339"/>
        <v/>
      </c>
      <c r="FS46" s="668" t="str">
        <f t="shared" si="339"/>
        <v/>
      </c>
      <c r="FT46" s="668" t="str">
        <f t="shared" si="339"/>
        <v/>
      </c>
      <c r="FU46" s="668" t="str">
        <f t="shared" si="339"/>
        <v/>
      </c>
      <c r="FV46" s="668" t="str">
        <f t="shared" si="340"/>
        <v/>
      </c>
      <c r="FW46" s="668" t="str">
        <f t="shared" si="340"/>
        <v/>
      </c>
      <c r="FX46" s="668" t="str">
        <f t="shared" si="340"/>
        <v/>
      </c>
      <c r="FY46" s="668" t="str">
        <f t="shared" si="340"/>
        <v/>
      </c>
      <c r="FZ46" s="668" t="str">
        <f t="shared" si="340"/>
        <v/>
      </c>
      <c r="GA46" s="668" t="str">
        <f t="shared" si="340"/>
        <v/>
      </c>
      <c r="GB46" s="668" t="str">
        <f t="shared" si="340"/>
        <v/>
      </c>
      <c r="GC46" s="668" t="str">
        <f t="shared" si="340"/>
        <v/>
      </c>
      <c r="GD46" s="668" t="str">
        <f t="shared" si="340"/>
        <v/>
      </c>
      <c r="GE46" s="668" t="str">
        <f t="shared" si="340"/>
        <v/>
      </c>
      <c r="GF46" s="669" t="str">
        <f t="shared" si="340"/>
        <v/>
      </c>
      <c r="GG46" s="626"/>
      <c r="GH46" s="649">
        <f t="shared" si="263"/>
        <v>24</v>
      </c>
      <c r="GI46" s="682">
        <f t="shared" ca="1" si="360"/>
        <v>0</v>
      </c>
      <c r="GJ46" s="682">
        <f t="shared" ca="1" si="361"/>
        <v>0</v>
      </c>
      <c r="GK46" s="682">
        <f t="shared" ca="1" si="362"/>
        <v>0</v>
      </c>
      <c r="GL46" s="682">
        <f t="shared" ca="1" si="363"/>
        <v>0</v>
      </c>
      <c r="GM46" s="682">
        <f t="shared" ca="1" si="364"/>
        <v>0</v>
      </c>
      <c r="GN46" s="682">
        <f t="shared" ca="1" si="365"/>
        <v>0</v>
      </c>
      <c r="GO46" s="682">
        <f t="shared" ca="1" si="366"/>
        <v>0</v>
      </c>
      <c r="GP46" s="682">
        <f t="shared" ca="1" si="367"/>
        <v>0</v>
      </c>
      <c r="GQ46" s="682">
        <f t="shared" ca="1" si="368"/>
        <v>0</v>
      </c>
      <c r="GR46" s="682">
        <f t="shared" ca="1" si="369"/>
        <v>0</v>
      </c>
      <c r="GS46" s="682">
        <f t="shared" ca="1" si="370"/>
        <v>0</v>
      </c>
      <c r="GT46" s="682">
        <f t="shared" ca="1" si="371"/>
        <v>0</v>
      </c>
      <c r="GU46" s="682">
        <f t="shared" ca="1" si="372"/>
        <v>0</v>
      </c>
      <c r="GV46" s="682">
        <f t="shared" ca="1" si="373"/>
        <v>0</v>
      </c>
      <c r="GW46" s="682">
        <f t="shared" ca="1" si="374"/>
        <v>0</v>
      </c>
      <c r="GX46" s="682">
        <f t="shared" ca="1" si="375"/>
        <v>0</v>
      </c>
      <c r="GY46" s="682">
        <f t="shared" ca="1" si="376"/>
        <v>0</v>
      </c>
      <c r="GZ46" s="682">
        <f t="shared" ca="1" si="377"/>
        <v>0</v>
      </c>
      <c r="HA46" s="682">
        <f t="shared" ca="1" si="378"/>
        <v>0</v>
      </c>
      <c r="HB46" s="682">
        <f t="shared" ca="1" si="379"/>
        <v>0</v>
      </c>
      <c r="HC46" s="682">
        <f t="shared" ca="1" si="380"/>
        <v>0</v>
      </c>
      <c r="HD46" s="682">
        <f t="shared" ca="1" si="381"/>
        <v>0</v>
      </c>
      <c r="HE46" s="682">
        <f t="shared" ca="1" si="382"/>
        <v>0</v>
      </c>
      <c r="HF46" s="682">
        <f t="shared" ca="1" si="383"/>
        <v>0</v>
      </c>
      <c r="HG46" s="682" t="e">
        <f t="shared" ca="1" si="384"/>
        <v>#DIV/0!</v>
      </c>
      <c r="HH46" s="682" t="e">
        <f t="shared" ca="1" si="385"/>
        <v>#DIV/0!</v>
      </c>
      <c r="HI46" s="682" t="e">
        <f t="shared" ca="1" si="386"/>
        <v>#DIV/0!</v>
      </c>
      <c r="HJ46" s="682" t="e">
        <f t="shared" ca="1" si="387"/>
        <v>#DIV/0!</v>
      </c>
      <c r="HK46" s="682" t="e">
        <f t="shared" ca="1" si="388"/>
        <v>#DIV/0!</v>
      </c>
      <c r="HL46" s="682" t="e">
        <f t="shared" ca="1" si="389"/>
        <v>#DIV/0!</v>
      </c>
      <c r="HM46" s="682" t="e">
        <f t="shared" ca="1" si="390"/>
        <v>#DIV/0!</v>
      </c>
      <c r="HN46" s="682" t="e">
        <f t="shared" ca="1" si="391"/>
        <v>#DIV/0!</v>
      </c>
      <c r="HO46" s="682" t="e">
        <f t="shared" ca="1" si="392"/>
        <v>#DIV/0!</v>
      </c>
      <c r="HP46" s="682" t="e">
        <f t="shared" ca="1" si="393"/>
        <v>#DIV/0!</v>
      </c>
      <c r="HQ46" s="682" t="e">
        <f t="shared" ca="1" si="394"/>
        <v>#DIV/0!</v>
      </c>
      <c r="HR46" s="682" t="e">
        <f t="shared" ca="1" si="395"/>
        <v>#DIV/0!</v>
      </c>
      <c r="HS46" s="682" t="e">
        <f t="shared" ca="1" si="396"/>
        <v>#DIV/0!</v>
      </c>
      <c r="HT46" s="682" t="e">
        <f t="shared" ca="1" si="397"/>
        <v>#DIV/0!</v>
      </c>
      <c r="HU46" s="682" t="e">
        <f t="shared" ca="1" si="398"/>
        <v>#DIV/0!</v>
      </c>
      <c r="HV46" s="682" t="e">
        <f t="shared" ca="1" si="399"/>
        <v>#DIV/0!</v>
      </c>
      <c r="HW46" s="682" t="e">
        <f t="shared" ca="1" si="400"/>
        <v>#DIV/0!</v>
      </c>
      <c r="HX46" s="682" t="e">
        <f t="shared" ca="1" si="401"/>
        <v>#DIV/0!</v>
      </c>
      <c r="HY46" s="682" t="e">
        <f t="shared" ca="1" si="402"/>
        <v>#DIV/0!</v>
      </c>
      <c r="HZ46" s="682" t="e">
        <f t="shared" ca="1" si="403"/>
        <v>#DIV/0!</v>
      </c>
      <c r="IA46" s="682" t="e">
        <f t="shared" ca="1" si="404"/>
        <v>#DIV/0!</v>
      </c>
      <c r="IB46" s="682" t="e">
        <f t="shared" ca="1" si="405"/>
        <v>#DIV/0!</v>
      </c>
      <c r="IC46" s="682" t="e">
        <f t="shared" ca="1" si="406"/>
        <v>#DIV/0!</v>
      </c>
      <c r="ID46" s="682" t="e">
        <f t="shared" ca="1" si="407"/>
        <v>#DIV/0!</v>
      </c>
      <c r="IE46" s="682" t="e">
        <f t="shared" ca="1" si="408"/>
        <v>#DIV/0!</v>
      </c>
      <c r="IF46" s="682" t="e">
        <f t="shared" ca="1" si="409"/>
        <v>#DIV/0!</v>
      </c>
      <c r="IG46" s="682" t="e">
        <f t="shared" ca="1" si="410"/>
        <v>#DIV/0!</v>
      </c>
      <c r="IH46" s="682" t="e">
        <f t="shared" ca="1" si="411"/>
        <v>#DIV/0!</v>
      </c>
      <c r="II46" s="682" t="e">
        <f t="shared" ca="1" si="412"/>
        <v>#DIV/0!</v>
      </c>
      <c r="IJ46" s="682" t="e">
        <f t="shared" ca="1" si="413"/>
        <v>#DIV/0!</v>
      </c>
      <c r="IK46" s="662" t="e">
        <f t="shared" ca="1" si="414"/>
        <v>#DIV/0!</v>
      </c>
      <c r="IL46" s="662" t="e">
        <f t="shared" ca="1" si="415"/>
        <v>#DIV/0!</v>
      </c>
      <c r="IM46" s="662" t="e">
        <f t="shared" ca="1" si="416"/>
        <v>#DIV/0!</v>
      </c>
      <c r="IN46" s="662" t="e">
        <f t="shared" ca="1" si="417"/>
        <v>#DIV/0!</v>
      </c>
      <c r="IO46" s="662" t="e">
        <f t="shared" ca="1" si="418"/>
        <v>#DIV/0!</v>
      </c>
      <c r="IP46" s="662" t="e">
        <f t="shared" ca="1" si="419"/>
        <v>#DIV/0!</v>
      </c>
      <c r="IQ46" s="662" t="e">
        <f t="shared" ca="1" si="420"/>
        <v>#DIV/0!</v>
      </c>
      <c r="IR46" s="662" t="e">
        <f t="shared" ca="1" si="421"/>
        <v>#DIV/0!</v>
      </c>
      <c r="IS46" s="662" t="e">
        <f t="shared" ca="1" si="422"/>
        <v>#DIV/0!</v>
      </c>
      <c r="IT46" s="662" t="str">
        <f t="shared" ca="1" si="423"/>
        <v/>
      </c>
      <c r="IU46" s="662" t="str">
        <f t="shared" ca="1" si="424"/>
        <v/>
      </c>
      <c r="IV46" s="662" t="str">
        <f t="shared" ca="1" si="425"/>
        <v/>
      </c>
      <c r="IW46" s="662" t="str">
        <f t="shared" ca="1" si="426"/>
        <v/>
      </c>
      <c r="IX46" s="662" t="str">
        <f t="shared" ca="1" si="427"/>
        <v/>
      </c>
      <c r="IY46" s="662" t="str">
        <f t="shared" ca="1" si="428"/>
        <v/>
      </c>
      <c r="IZ46" s="662" t="str">
        <f t="shared" ca="1" si="429"/>
        <v/>
      </c>
      <c r="JA46" s="662" t="str">
        <f t="shared" ca="1" si="430"/>
        <v/>
      </c>
      <c r="JB46" s="662" t="str">
        <f t="shared" ca="1" si="431"/>
        <v/>
      </c>
      <c r="JC46" s="662" t="str">
        <f t="shared" ca="1" si="432"/>
        <v/>
      </c>
      <c r="JD46" s="662" t="str">
        <f t="shared" ca="1" si="433"/>
        <v/>
      </c>
      <c r="JE46" s="662" t="str">
        <f t="shared" ca="1" si="434"/>
        <v/>
      </c>
      <c r="JF46" s="662" t="str">
        <f t="shared" ca="1" si="435"/>
        <v/>
      </c>
      <c r="JG46" s="662" t="str">
        <f t="shared" ca="1" si="436"/>
        <v/>
      </c>
      <c r="JH46" s="662" t="str">
        <f t="shared" ca="1" si="437"/>
        <v/>
      </c>
      <c r="JI46" s="662" t="str">
        <f t="shared" ca="1" si="438"/>
        <v/>
      </c>
      <c r="JJ46" s="662" t="str">
        <f t="shared" ca="1" si="439"/>
        <v/>
      </c>
      <c r="JK46" s="663" t="str">
        <f t="shared" ca="1" si="440"/>
        <v/>
      </c>
      <c r="JL46" s="626"/>
      <c r="JM46" s="649">
        <f t="shared" si="264"/>
        <v>24</v>
      </c>
      <c r="JN46" s="635">
        <f t="shared" si="341"/>
        <v>0</v>
      </c>
      <c r="JO46" s="635">
        <f t="shared" si="341"/>
        <v>0</v>
      </c>
      <c r="JP46" s="635">
        <f t="shared" si="341"/>
        <v>0</v>
      </c>
      <c r="JQ46" s="635">
        <f t="shared" si="341"/>
        <v>0</v>
      </c>
      <c r="JR46" s="635">
        <f t="shared" si="341"/>
        <v>0</v>
      </c>
      <c r="JS46" s="635">
        <f t="shared" si="341"/>
        <v>0</v>
      </c>
      <c r="JT46" s="635">
        <f t="shared" si="341"/>
        <v>0</v>
      </c>
      <c r="JU46" s="635">
        <f t="shared" si="341"/>
        <v>0</v>
      </c>
      <c r="JV46" s="635">
        <f t="shared" si="341"/>
        <v>0</v>
      </c>
      <c r="JW46" s="635">
        <f t="shared" si="341"/>
        <v>0</v>
      </c>
      <c r="JX46" s="635">
        <f t="shared" si="342"/>
        <v>0</v>
      </c>
      <c r="JY46" s="635">
        <f t="shared" si="342"/>
        <v>0</v>
      </c>
      <c r="JZ46" s="635">
        <f t="shared" si="342"/>
        <v>0</v>
      </c>
      <c r="KA46" s="635">
        <f t="shared" si="342"/>
        <v>0</v>
      </c>
      <c r="KB46" s="635">
        <f t="shared" si="342"/>
        <v>0</v>
      </c>
      <c r="KC46" s="635">
        <f t="shared" si="342"/>
        <v>0</v>
      </c>
      <c r="KD46" s="635">
        <f t="shared" si="342"/>
        <v>0</v>
      </c>
      <c r="KE46" s="635">
        <f t="shared" si="342"/>
        <v>0</v>
      </c>
      <c r="KF46" s="635">
        <f t="shared" si="342"/>
        <v>0</v>
      </c>
      <c r="KG46" s="635">
        <f t="shared" si="342"/>
        <v>0</v>
      </c>
      <c r="KH46" s="635">
        <f t="shared" si="343"/>
        <v>0</v>
      </c>
      <c r="KI46" s="635">
        <f t="shared" si="343"/>
        <v>0</v>
      </c>
      <c r="KJ46" s="635">
        <f t="shared" si="343"/>
        <v>0</v>
      </c>
      <c r="KK46" s="635">
        <f t="shared" si="343"/>
        <v>0</v>
      </c>
      <c r="KL46" s="635" t="e">
        <f t="shared" si="343"/>
        <v>#DIV/0!</v>
      </c>
      <c r="KM46" s="635" t="e">
        <f t="shared" si="343"/>
        <v>#DIV/0!</v>
      </c>
      <c r="KN46" s="635" t="e">
        <f t="shared" si="343"/>
        <v>#DIV/0!</v>
      </c>
      <c r="KO46" s="635" t="e">
        <f t="shared" si="343"/>
        <v>#DIV/0!</v>
      </c>
      <c r="KP46" s="635" t="e">
        <f t="shared" si="343"/>
        <v>#DIV/0!</v>
      </c>
      <c r="KQ46" s="635" t="e">
        <f t="shared" si="343"/>
        <v>#DIV/0!</v>
      </c>
      <c r="KR46" s="635" t="e">
        <f t="shared" si="344"/>
        <v>#DIV/0!</v>
      </c>
      <c r="KS46" s="635" t="e">
        <f t="shared" si="344"/>
        <v>#DIV/0!</v>
      </c>
      <c r="KT46" s="635" t="e">
        <f t="shared" si="344"/>
        <v>#DIV/0!</v>
      </c>
      <c r="KU46" s="635" t="e">
        <f t="shared" si="344"/>
        <v>#DIV/0!</v>
      </c>
      <c r="KV46" s="635" t="e">
        <f t="shared" si="344"/>
        <v>#DIV/0!</v>
      </c>
      <c r="KW46" s="635" t="e">
        <f t="shared" si="344"/>
        <v>#DIV/0!</v>
      </c>
      <c r="KX46" s="635" t="e">
        <f t="shared" si="344"/>
        <v>#DIV/0!</v>
      </c>
      <c r="KY46" s="635" t="e">
        <f t="shared" si="344"/>
        <v>#DIV/0!</v>
      </c>
      <c r="KZ46" s="635" t="e">
        <f t="shared" si="344"/>
        <v>#DIV/0!</v>
      </c>
      <c r="LA46" s="635" t="e">
        <f t="shared" si="344"/>
        <v>#DIV/0!</v>
      </c>
      <c r="LB46" s="635" t="e">
        <f t="shared" si="345"/>
        <v>#DIV/0!</v>
      </c>
      <c r="LC46" s="635" t="e">
        <f t="shared" si="345"/>
        <v>#DIV/0!</v>
      </c>
      <c r="LD46" s="635" t="e">
        <f t="shared" si="345"/>
        <v>#DIV/0!</v>
      </c>
      <c r="LE46" s="635" t="e">
        <f t="shared" si="345"/>
        <v>#DIV/0!</v>
      </c>
      <c r="LF46" s="635" t="e">
        <f t="shared" si="345"/>
        <v>#DIV/0!</v>
      </c>
      <c r="LG46" s="635" t="e">
        <f t="shared" si="345"/>
        <v>#DIV/0!</v>
      </c>
      <c r="LH46" s="635" t="e">
        <f t="shared" si="345"/>
        <v>#DIV/0!</v>
      </c>
      <c r="LI46" s="635" t="e">
        <f t="shared" si="345"/>
        <v>#DIV/0!</v>
      </c>
      <c r="LJ46" s="635" t="e">
        <f t="shared" si="345"/>
        <v>#DIV/0!</v>
      </c>
      <c r="LK46" s="635" t="e">
        <f t="shared" si="345"/>
        <v>#DIV/0!</v>
      </c>
      <c r="LL46" s="635" t="e">
        <f t="shared" si="346"/>
        <v>#DIV/0!</v>
      </c>
      <c r="LM46" s="635" t="e">
        <f t="shared" si="346"/>
        <v>#DIV/0!</v>
      </c>
      <c r="LN46" s="635" t="e">
        <f t="shared" si="346"/>
        <v>#DIV/0!</v>
      </c>
      <c r="LO46" s="635" t="e">
        <f t="shared" si="346"/>
        <v>#DIV/0!</v>
      </c>
      <c r="LP46" s="635" t="e">
        <f t="shared" si="346"/>
        <v>#DIV/0!</v>
      </c>
      <c r="LQ46" s="635" t="e">
        <f t="shared" si="346"/>
        <v>#DIV/0!</v>
      </c>
      <c r="LR46" s="635" t="e">
        <f t="shared" si="346"/>
        <v>#DIV/0!</v>
      </c>
      <c r="LS46" s="635" t="e">
        <f t="shared" si="346"/>
        <v>#DIV/0!</v>
      </c>
      <c r="LT46" s="635" t="e">
        <f t="shared" si="346"/>
        <v>#DIV/0!</v>
      </c>
      <c r="LU46" s="635" t="e">
        <f t="shared" si="346"/>
        <v>#DIV/0!</v>
      </c>
      <c r="LV46" s="635" t="e">
        <f t="shared" si="347"/>
        <v>#DIV/0!</v>
      </c>
      <c r="LW46" s="635" t="e">
        <f t="shared" si="347"/>
        <v>#DIV/0!</v>
      </c>
      <c r="LX46" s="635" t="e">
        <f t="shared" si="347"/>
        <v>#DIV/0!</v>
      </c>
      <c r="LY46" s="635" t="str">
        <f t="shared" si="347"/>
        <v/>
      </c>
      <c r="LZ46" s="635" t="str">
        <f t="shared" si="347"/>
        <v/>
      </c>
      <c r="MA46" s="635" t="str">
        <f t="shared" si="347"/>
        <v/>
      </c>
      <c r="MB46" s="635" t="str">
        <f t="shared" si="347"/>
        <v/>
      </c>
      <c r="MC46" s="635" t="str">
        <f t="shared" si="347"/>
        <v/>
      </c>
      <c r="MD46" s="635" t="str">
        <f t="shared" si="347"/>
        <v/>
      </c>
      <c r="ME46" s="635" t="str">
        <f t="shared" si="347"/>
        <v/>
      </c>
      <c r="MF46" s="635" t="str">
        <f t="shared" si="348"/>
        <v/>
      </c>
      <c r="MG46" s="635" t="str">
        <f t="shared" si="348"/>
        <v/>
      </c>
      <c r="MH46" s="635" t="str">
        <f t="shared" si="348"/>
        <v/>
      </c>
      <c r="MI46" s="635" t="str">
        <f t="shared" si="348"/>
        <v/>
      </c>
      <c r="MJ46" s="635" t="str">
        <f t="shared" si="348"/>
        <v/>
      </c>
      <c r="MK46" s="635" t="str">
        <f t="shared" si="348"/>
        <v/>
      </c>
      <c r="ML46" s="635" t="str">
        <f t="shared" si="348"/>
        <v/>
      </c>
      <c r="MM46" s="635" t="str">
        <f t="shared" si="348"/>
        <v/>
      </c>
      <c r="MN46" s="635" t="str">
        <f t="shared" si="348"/>
        <v/>
      </c>
      <c r="MO46" s="635" t="str">
        <f t="shared" si="348"/>
        <v/>
      </c>
      <c r="MP46" s="636" t="str">
        <f t="shared" si="348"/>
        <v/>
      </c>
      <c r="MQ46" s="626"/>
      <c r="MR46" s="565">
        <f t="shared" si="269"/>
        <v>39</v>
      </c>
      <c r="MS46" s="622" t="e">
        <f ca="1">+SUMPRODUCT(OFFSET(MU46,0,$MR46):OFFSET(MU46,MU46-1,$MR46),OFFSET($O46,0,0):OFFSET($O46,MU46-1,0))</f>
        <v>#DIV/0!</v>
      </c>
      <c r="MU46" s="568">
        <f t="shared" si="265"/>
        <v>24</v>
      </c>
      <c r="MV46" s="691" t="e">
        <f t="shared" ca="1" si="349"/>
        <v>#DIV/0!</v>
      </c>
      <c r="MW46" s="691" t="e">
        <f t="shared" ca="1" si="349"/>
        <v>#DIV/0!</v>
      </c>
      <c r="MX46" s="691" t="e">
        <f t="shared" ca="1" si="349"/>
        <v>#DIV/0!</v>
      </c>
      <c r="MY46" s="691" t="e">
        <f t="shared" ca="1" si="349"/>
        <v>#DIV/0!</v>
      </c>
      <c r="MZ46" s="691" t="e">
        <f t="shared" ca="1" si="349"/>
        <v>#DIV/0!</v>
      </c>
      <c r="NA46" s="691" t="e">
        <f t="shared" ca="1" si="349"/>
        <v>#DIV/0!</v>
      </c>
      <c r="NB46" s="691" t="e">
        <f t="shared" ca="1" si="349"/>
        <v>#DIV/0!</v>
      </c>
      <c r="NC46" s="691" t="e">
        <f t="shared" ca="1" si="349"/>
        <v>#DIV/0!</v>
      </c>
      <c r="ND46" s="691" t="e">
        <f t="shared" ca="1" si="349"/>
        <v>#DIV/0!</v>
      </c>
      <c r="NE46" s="691" t="e">
        <f t="shared" ca="1" si="349"/>
        <v>#DIV/0!</v>
      </c>
      <c r="NF46" s="691" t="e">
        <f t="shared" ca="1" si="350"/>
        <v>#DIV/0!</v>
      </c>
      <c r="NG46" s="691" t="e">
        <f t="shared" ca="1" si="350"/>
        <v>#DIV/0!</v>
      </c>
      <c r="NH46" s="691" t="e">
        <f t="shared" ca="1" si="350"/>
        <v>#DIV/0!</v>
      </c>
      <c r="NI46" s="691" t="e">
        <f t="shared" ca="1" si="350"/>
        <v>#DIV/0!</v>
      </c>
      <c r="NJ46" s="691" t="e">
        <f t="shared" ca="1" si="350"/>
        <v>#DIV/0!</v>
      </c>
      <c r="NK46" s="691" t="e">
        <f t="shared" ca="1" si="350"/>
        <v>#DIV/0!</v>
      </c>
      <c r="NL46" s="691" t="e">
        <f t="shared" ca="1" si="350"/>
        <v>#DIV/0!</v>
      </c>
      <c r="NM46" s="691" t="e">
        <f t="shared" ca="1" si="350"/>
        <v>#DIV/0!</v>
      </c>
      <c r="NN46" s="691" t="e">
        <f t="shared" ca="1" si="350"/>
        <v>#DIV/0!</v>
      </c>
      <c r="NO46" s="691" t="e">
        <f t="shared" ca="1" si="350"/>
        <v>#DIV/0!</v>
      </c>
      <c r="NP46" s="691" t="e">
        <f t="shared" ca="1" si="351"/>
        <v>#DIV/0!</v>
      </c>
      <c r="NQ46" s="691" t="e">
        <f t="shared" ca="1" si="351"/>
        <v>#DIV/0!</v>
      </c>
      <c r="NR46" s="691" t="e">
        <f t="shared" ca="1" si="351"/>
        <v>#DIV/0!</v>
      </c>
      <c r="NS46" s="691" t="e">
        <f t="shared" ca="1" si="351"/>
        <v>#DIV/0!</v>
      </c>
      <c r="NT46" s="691" t="e">
        <f t="shared" ca="1" si="351"/>
        <v>#DIV/0!</v>
      </c>
      <c r="NU46" s="691" t="e">
        <f t="shared" ca="1" si="351"/>
        <v>#DIV/0!</v>
      </c>
      <c r="NV46" s="691" t="e">
        <f t="shared" ca="1" si="351"/>
        <v>#DIV/0!</v>
      </c>
      <c r="NW46" s="691" t="e">
        <f t="shared" ca="1" si="351"/>
        <v>#DIV/0!</v>
      </c>
      <c r="NX46" s="691" t="e">
        <f t="shared" ca="1" si="351"/>
        <v>#DIV/0!</v>
      </c>
      <c r="NY46" s="691" t="e">
        <f t="shared" ca="1" si="351"/>
        <v>#DIV/0!</v>
      </c>
      <c r="NZ46" s="691" t="e">
        <f t="shared" ca="1" si="352"/>
        <v>#DIV/0!</v>
      </c>
      <c r="OA46" s="691" t="e">
        <f t="shared" ca="1" si="352"/>
        <v>#DIV/0!</v>
      </c>
      <c r="OB46" s="691" t="e">
        <f t="shared" ca="1" si="352"/>
        <v>#DIV/0!</v>
      </c>
      <c r="OC46" s="691" t="e">
        <f t="shared" ca="1" si="352"/>
        <v>#DIV/0!</v>
      </c>
      <c r="OD46" s="691" t="e">
        <f t="shared" ca="1" si="352"/>
        <v>#DIV/0!</v>
      </c>
      <c r="OE46" s="691" t="e">
        <f t="shared" ca="1" si="352"/>
        <v>#DIV/0!</v>
      </c>
      <c r="OF46" s="691" t="e">
        <f t="shared" ca="1" si="352"/>
        <v>#DIV/0!</v>
      </c>
      <c r="OG46" s="691" t="e">
        <f t="shared" ca="1" si="352"/>
        <v>#DIV/0!</v>
      </c>
      <c r="OH46" s="691" t="e">
        <f t="shared" ca="1" si="352"/>
        <v>#DIV/0!</v>
      </c>
      <c r="OI46" s="691" t="str">
        <f t="shared" ca="1" si="352"/>
        <v/>
      </c>
      <c r="OJ46" s="691" t="str">
        <f t="shared" ca="1" si="353"/>
        <v/>
      </c>
      <c r="OK46" s="691" t="str">
        <f t="shared" ca="1" si="353"/>
        <v/>
      </c>
      <c r="OL46" s="691" t="str">
        <f t="shared" ca="1" si="353"/>
        <v/>
      </c>
      <c r="OM46" s="691" t="str">
        <f t="shared" ca="1" si="353"/>
        <v/>
      </c>
      <c r="ON46" s="691" t="str">
        <f t="shared" ca="1" si="353"/>
        <v/>
      </c>
      <c r="OO46" s="691" t="str">
        <f t="shared" ca="1" si="353"/>
        <v/>
      </c>
      <c r="OP46" s="691" t="str">
        <f t="shared" ca="1" si="353"/>
        <v/>
      </c>
      <c r="OQ46" s="691" t="str">
        <f t="shared" ca="1" si="353"/>
        <v/>
      </c>
      <c r="OR46" s="691" t="str">
        <f t="shared" ca="1" si="353"/>
        <v/>
      </c>
      <c r="OS46" s="691" t="str">
        <f t="shared" ca="1" si="353"/>
        <v/>
      </c>
      <c r="OT46" s="691" t="str">
        <f t="shared" ca="1" si="354"/>
        <v/>
      </c>
      <c r="OU46" s="691" t="str">
        <f t="shared" ca="1" si="354"/>
        <v/>
      </c>
      <c r="OV46" s="691" t="str">
        <f t="shared" ca="1" si="354"/>
        <v/>
      </c>
      <c r="OW46" s="691" t="str">
        <f t="shared" ca="1" si="354"/>
        <v/>
      </c>
      <c r="OX46" s="691" t="str">
        <f t="shared" ca="1" si="354"/>
        <v/>
      </c>
      <c r="OY46" s="691" t="str">
        <f t="shared" ca="1" si="354"/>
        <v/>
      </c>
      <c r="OZ46" s="691" t="str">
        <f t="shared" ca="1" si="354"/>
        <v/>
      </c>
      <c r="PA46" s="691" t="str">
        <f t="shared" ca="1" si="354"/>
        <v/>
      </c>
      <c r="PB46" s="691" t="str">
        <f t="shared" ca="1" si="354"/>
        <v/>
      </c>
      <c r="PC46" s="691" t="str">
        <f t="shared" ca="1" si="354"/>
        <v/>
      </c>
      <c r="PD46" s="691" t="str">
        <f t="shared" ca="1" si="355"/>
        <v/>
      </c>
      <c r="PE46" s="691" t="str">
        <f t="shared" ca="1" si="355"/>
        <v/>
      </c>
      <c r="PF46" s="691" t="str">
        <f t="shared" ca="1" si="355"/>
        <v/>
      </c>
      <c r="PG46" s="691" t="e">
        <f t="shared" ca="1" si="355"/>
        <v>#VALUE!</v>
      </c>
      <c r="PH46" s="691" t="e">
        <f t="shared" ca="1" si="355"/>
        <v>#VALUE!</v>
      </c>
      <c r="PI46" s="691" t="e">
        <f t="shared" ca="1" si="355"/>
        <v>#VALUE!</v>
      </c>
      <c r="PJ46" s="691" t="e">
        <f t="shared" ca="1" si="355"/>
        <v>#VALUE!</v>
      </c>
      <c r="PK46" s="691" t="e">
        <f t="shared" ca="1" si="355"/>
        <v>#VALUE!</v>
      </c>
      <c r="PL46" s="691" t="e">
        <f t="shared" ca="1" si="355"/>
        <v>#VALUE!</v>
      </c>
      <c r="PM46" s="691" t="e">
        <f t="shared" ca="1" si="355"/>
        <v>#VALUE!</v>
      </c>
      <c r="PN46" s="691" t="e">
        <f t="shared" ca="1" si="356"/>
        <v>#VALUE!</v>
      </c>
      <c r="PO46" s="691" t="e">
        <f t="shared" ca="1" si="356"/>
        <v>#VALUE!</v>
      </c>
      <c r="PP46" s="691" t="e">
        <f t="shared" ca="1" si="356"/>
        <v>#VALUE!</v>
      </c>
      <c r="PQ46" s="691" t="e">
        <f t="shared" ca="1" si="356"/>
        <v>#VALUE!</v>
      </c>
      <c r="PR46" s="691" t="e">
        <f t="shared" ca="1" si="356"/>
        <v>#VALUE!</v>
      </c>
      <c r="PS46" s="691" t="e">
        <f t="shared" ca="1" si="356"/>
        <v>#VALUE!</v>
      </c>
      <c r="PT46" s="691" t="e">
        <f t="shared" ca="1" si="356"/>
        <v>#VALUE!</v>
      </c>
      <c r="PU46" s="691" t="e">
        <f t="shared" ca="1" si="356"/>
        <v>#VALUE!</v>
      </c>
      <c r="PV46" s="691" t="e">
        <f t="shared" ca="1" si="356"/>
        <v>#VALUE!</v>
      </c>
      <c r="PW46" s="691" t="e">
        <f t="shared" ca="1" si="356"/>
        <v>#VALUE!</v>
      </c>
      <c r="PX46" s="691" t="e">
        <f t="shared" ca="1" si="356"/>
        <v>#VALUE!</v>
      </c>
      <c r="PY46" s="690"/>
      <c r="PZ46" s="690"/>
      <c r="QA46" s="690"/>
      <c r="QB46" s="690"/>
      <c r="QC46" s="690"/>
      <c r="QD46" s="690"/>
      <c r="QE46" s="690"/>
      <c r="QF46" s="690"/>
      <c r="QG46" s="575"/>
      <c r="QH46" s="575"/>
      <c r="QI46" s="575"/>
      <c r="QJ46" s="575"/>
      <c r="QK46" s="575"/>
      <c r="QL46" s="575"/>
      <c r="QM46" s="575"/>
      <c r="QN46" s="575"/>
      <c r="QO46" s="575"/>
      <c r="QP46" s="575"/>
      <c r="QQ46" s="575"/>
    </row>
    <row r="47" spans="1:459">
      <c r="A47" s="632">
        <f t="shared" si="266"/>
        <v>40</v>
      </c>
      <c r="B47" s="633">
        <f>+'User Entries'!G117</f>
        <v>0</v>
      </c>
      <c r="C47" s="633">
        <f t="shared" si="267"/>
        <v>0</v>
      </c>
      <c r="D47" s="759" t="e">
        <f>SUM($E$8:E47)</f>
        <v>#DIV/0!</v>
      </c>
      <c r="E47" s="759" t="e">
        <f t="shared" si="357"/>
        <v>#DIV/0!</v>
      </c>
      <c r="F47" s="627"/>
      <c r="G47" s="765"/>
      <c r="H47" s="622">
        <f t="shared" si="270"/>
        <v>23</v>
      </c>
      <c r="I47" s="632">
        <f t="shared" si="255"/>
        <v>40</v>
      </c>
      <c r="J47" s="640">
        <f>+'User Entries'!$F117</f>
        <v>0</v>
      </c>
      <c r="K47" s="640">
        <f>+'User Entries'!$J117</f>
        <v>0</v>
      </c>
      <c r="L47" s="676" t="e">
        <f t="shared" si="256"/>
        <v>#DIV/0!</v>
      </c>
      <c r="M47" s="656" t="str">
        <f>IFERROR(Summary_AttrorTotal!A57,"")</f>
        <v>2008 Q4</v>
      </c>
      <c r="N47" s="634">
        <f>+IFERROR((Summary_AttrorTotal!H57)*1000,0)</f>
        <v>2172736</v>
      </c>
      <c r="O47" s="634">
        <f>+IFERROR((Summary_AttrorTotal!S57-Summary_AttrorTotal!H57)*1000,0)</f>
        <v>0</v>
      </c>
      <c r="P47" s="634" t="e">
        <f t="shared" ca="1" si="358"/>
        <v>#DIV/0!</v>
      </c>
      <c r="Q47" s="634">
        <f>IFERROR(Summary_AttrorTotal!J57*1000,0)</f>
        <v>2172736</v>
      </c>
      <c r="R47" s="634" t="e">
        <f t="shared" ca="1" si="257"/>
        <v>#DIV/0!</v>
      </c>
      <c r="S47" s="634">
        <f>+IFERROR((Summary_AttrorTotal!S57-Summary_AttrorTotal!J57)*1000,0)</f>
        <v>0</v>
      </c>
      <c r="T47" s="634" t="e">
        <f t="shared" ca="1" si="258"/>
        <v>#DIV/0!</v>
      </c>
      <c r="U47" s="639"/>
      <c r="V47" s="634" t="e">
        <f t="shared" ca="1" si="259"/>
        <v>#DIV/0!</v>
      </c>
      <c r="W47" s="575" t="e">
        <f t="shared" ca="1" si="260"/>
        <v>#DIV/0!</v>
      </c>
      <c r="X47" s="649">
        <f t="shared" si="268"/>
        <v>23</v>
      </c>
      <c r="Y47" s="628">
        <f t="shared" si="147"/>
        <v>0</v>
      </c>
      <c r="Z47" s="628">
        <f t="shared" si="147"/>
        <v>0</v>
      </c>
      <c r="AA47" s="628">
        <f t="shared" si="443"/>
        <v>0</v>
      </c>
      <c r="AB47" s="628">
        <f t="shared" si="443"/>
        <v>0</v>
      </c>
      <c r="AC47" s="628">
        <f t="shared" si="443"/>
        <v>0</v>
      </c>
      <c r="AD47" s="628">
        <f t="shared" si="443"/>
        <v>0</v>
      </c>
      <c r="AE47" s="628">
        <f t="shared" si="443"/>
        <v>0</v>
      </c>
      <c r="AF47" s="628">
        <f t="shared" si="443"/>
        <v>0</v>
      </c>
      <c r="AG47" s="628">
        <f t="shared" si="443"/>
        <v>0</v>
      </c>
      <c r="AH47" s="628">
        <f t="shared" si="443"/>
        <v>0</v>
      </c>
      <c r="AI47" s="628">
        <f t="shared" si="443"/>
        <v>0</v>
      </c>
      <c r="AJ47" s="628">
        <f t="shared" si="443"/>
        <v>0</v>
      </c>
      <c r="AK47" s="628">
        <f t="shared" si="443"/>
        <v>0</v>
      </c>
      <c r="AL47" s="628">
        <f t="shared" si="443"/>
        <v>0</v>
      </c>
      <c r="AM47" s="628">
        <f t="shared" si="443"/>
        <v>0</v>
      </c>
      <c r="AN47" s="628">
        <f t="shared" si="443"/>
        <v>0</v>
      </c>
      <c r="AO47" s="628">
        <f t="shared" si="443"/>
        <v>0</v>
      </c>
      <c r="AP47" s="628">
        <f t="shared" si="443"/>
        <v>0</v>
      </c>
      <c r="AQ47" s="628">
        <f t="shared" si="443"/>
        <v>0</v>
      </c>
      <c r="AR47" s="628">
        <f t="shared" si="443"/>
        <v>0</v>
      </c>
      <c r="AS47" s="628">
        <f t="shared" si="443"/>
        <v>0</v>
      </c>
      <c r="AT47" s="628">
        <f t="shared" si="443"/>
        <v>0</v>
      </c>
      <c r="AU47" s="628">
        <f t="shared" si="443"/>
        <v>0</v>
      </c>
      <c r="AV47" s="628">
        <f t="shared" si="443"/>
        <v>0</v>
      </c>
      <c r="AW47" s="628">
        <f t="shared" si="443"/>
        <v>0</v>
      </c>
      <c r="AX47" s="628">
        <f t="shared" si="443"/>
        <v>0</v>
      </c>
      <c r="AY47" s="628">
        <f t="shared" si="443"/>
        <v>0</v>
      </c>
      <c r="AZ47" s="628">
        <f t="shared" si="443"/>
        <v>0</v>
      </c>
      <c r="BA47" s="628">
        <f t="shared" si="443"/>
        <v>0</v>
      </c>
      <c r="BB47" s="628">
        <f t="shared" si="443"/>
        <v>0</v>
      </c>
      <c r="BC47" s="628">
        <f t="shared" si="443"/>
        <v>0</v>
      </c>
      <c r="BD47" s="628">
        <f t="shared" si="443"/>
        <v>0</v>
      </c>
      <c r="BE47" s="628">
        <f t="shared" si="443"/>
        <v>0</v>
      </c>
      <c r="BF47" s="628">
        <f t="shared" si="443"/>
        <v>0</v>
      </c>
      <c r="BG47" s="628">
        <f t="shared" si="443"/>
        <v>0</v>
      </c>
      <c r="BH47" s="628">
        <f t="shared" si="443"/>
        <v>0</v>
      </c>
      <c r="BI47" s="628">
        <f t="shared" si="443"/>
        <v>0</v>
      </c>
      <c r="BJ47" s="628">
        <f t="shared" si="443"/>
        <v>0</v>
      </c>
      <c r="BK47" s="628">
        <f t="shared" si="443"/>
        <v>0</v>
      </c>
      <c r="BL47" s="628">
        <f t="shared" si="443"/>
        <v>0</v>
      </c>
      <c r="BM47" s="628">
        <f t="shared" si="443"/>
        <v>0</v>
      </c>
      <c r="BN47" s="628">
        <f t="shared" si="443"/>
        <v>0</v>
      </c>
      <c r="BO47" s="628">
        <f t="shared" si="443"/>
        <v>0</v>
      </c>
      <c r="BP47" s="628">
        <f t="shared" si="443"/>
        <v>0</v>
      </c>
      <c r="BQ47" s="628">
        <f t="shared" si="443"/>
        <v>0</v>
      </c>
      <c r="BR47" s="628">
        <f t="shared" si="443"/>
        <v>0</v>
      </c>
      <c r="BS47" s="628">
        <f t="shared" si="443"/>
        <v>0</v>
      </c>
      <c r="BT47" s="628">
        <f t="shared" si="443"/>
        <v>0</v>
      </c>
      <c r="BU47" s="628">
        <f t="shared" si="443"/>
        <v>0</v>
      </c>
      <c r="BV47" s="628">
        <f t="shared" si="443"/>
        <v>0</v>
      </c>
      <c r="BW47" s="628">
        <f t="shared" si="443"/>
        <v>0</v>
      </c>
      <c r="BX47" s="628">
        <f t="shared" si="443"/>
        <v>0</v>
      </c>
      <c r="BY47" s="628">
        <f t="shared" si="443"/>
        <v>0</v>
      </c>
      <c r="BZ47" s="628">
        <f t="shared" si="443"/>
        <v>0</v>
      </c>
      <c r="CA47" s="628">
        <f t="shared" si="443"/>
        <v>0</v>
      </c>
      <c r="CB47" s="628">
        <f t="shared" si="443"/>
        <v>0</v>
      </c>
      <c r="CC47" s="628">
        <f t="shared" si="443"/>
        <v>0</v>
      </c>
      <c r="CD47" s="628">
        <f t="shared" si="443"/>
        <v>0</v>
      </c>
      <c r="CE47" s="628">
        <f t="shared" si="443"/>
        <v>0</v>
      </c>
      <c r="CF47" s="628">
        <f t="shared" si="443"/>
        <v>0</v>
      </c>
      <c r="CG47" s="628">
        <f t="shared" si="443"/>
        <v>0</v>
      </c>
      <c r="CH47" s="628">
        <f t="shared" si="443"/>
        <v>0</v>
      </c>
      <c r="CI47" s="628">
        <f t="shared" si="443"/>
        <v>0</v>
      </c>
      <c r="CJ47" s="628" t="str">
        <f t="shared" si="443"/>
        <v/>
      </c>
      <c r="CK47" s="628" t="str">
        <f t="shared" si="443"/>
        <v/>
      </c>
      <c r="CL47" s="628" t="str">
        <f t="shared" si="443"/>
        <v/>
      </c>
      <c r="CM47" s="628" t="str">
        <f t="shared" si="442"/>
        <v/>
      </c>
      <c r="CN47" s="628" t="str">
        <f t="shared" si="442"/>
        <v/>
      </c>
      <c r="CO47" s="628" t="str">
        <f t="shared" si="442"/>
        <v/>
      </c>
      <c r="CP47" s="628" t="str">
        <f t="shared" si="442"/>
        <v/>
      </c>
      <c r="CQ47" s="628" t="str">
        <f t="shared" si="442"/>
        <v/>
      </c>
      <c r="CR47" s="628" t="str">
        <f t="shared" si="442"/>
        <v/>
      </c>
      <c r="CS47" s="628" t="str">
        <f t="shared" si="442"/>
        <v/>
      </c>
      <c r="CT47" s="628" t="str">
        <f t="shared" si="442"/>
        <v/>
      </c>
      <c r="CU47" s="628" t="str">
        <f t="shared" si="442"/>
        <v/>
      </c>
      <c r="CV47" s="628" t="str">
        <f t="shared" si="442"/>
        <v/>
      </c>
      <c r="CW47" s="628" t="str">
        <f t="shared" si="442"/>
        <v/>
      </c>
      <c r="CX47" s="628" t="str">
        <f t="shared" si="442"/>
        <v/>
      </c>
      <c r="CY47" s="628" t="str">
        <f t="shared" si="442"/>
        <v/>
      </c>
      <c r="CZ47" s="628" t="str">
        <f t="shared" si="442"/>
        <v/>
      </c>
      <c r="DA47" s="629" t="str">
        <f t="shared" si="442"/>
        <v/>
      </c>
      <c r="DB47" s="642"/>
      <c r="DC47" s="649">
        <f t="shared" si="262"/>
        <v>23</v>
      </c>
      <c r="DD47" s="668">
        <f t="shared" si="333"/>
        <v>0</v>
      </c>
      <c r="DE47" s="668">
        <f t="shared" si="333"/>
        <v>0</v>
      </c>
      <c r="DF47" s="668">
        <f t="shared" si="333"/>
        <v>0</v>
      </c>
      <c r="DG47" s="668">
        <f t="shared" si="333"/>
        <v>0</v>
      </c>
      <c r="DH47" s="668">
        <f t="shared" si="333"/>
        <v>0</v>
      </c>
      <c r="DI47" s="668">
        <f t="shared" si="333"/>
        <v>0</v>
      </c>
      <c r="DJ47" s="668">
        <f t="shared" si="333"/>
        <v>0</v>
      </c>
      <c r="DK47" s="668">
        <f t="shared" si="333"/>
        <v>0</v>
      </c>
      <c r="DL47" s="668">
        <f t="shared" si="333"/>
        <v>0</v>
      </c>
      <c r="DM47" s="668">
        <f t="shared" si="333"/>
        <v>0</v>
      </c>
      <c r="DN47" s="668">
        <f t="shared" si="334"/>
        <v>0</v>
      </c>
      <c r="DO47" s="668">
        <f t="shared" si="334"/>
        <v>0</v>
      </c>
      <c r="DP47" s="668">
        <f t="shared" si="334"/>
        <v>0</v>
      </c>
      <c r="DQ47" s="668">
        <f t="shared" si="334"/>
        <v>0</v>
      </c>
      <c r="DR47" s="668">
        <f t="shared" si="334"/>
        <v>0</v>
      </c>
      <c r="DS47" s="668">
        <f t="shared" si="334"/>
        <v>0</v>
      </c>
      <c r="DT47" s="668">
        <f t="shared" si="334"/>
        <v>0</v>
      </c>
      <c r="DU47" s="668">
        <f t="shared" si="334"/>
        <v>0</v>
      </c>
      <c r="DV47" s="668">
        <f t="shared" si="334"/>
        <v>0</v>
      </c>
      <c r="DW47" s="668">
        <f t="shared" si="334"/>
        <v>0</v>
      </c>
      <c r="DX47" s="668">
        <f t="shared" si="335"/>
        <v>0</v>
      </c>
      <c r="DY47" s="668">
        <f t="shared" si="335"/>
        <v>0</v>
      </c>
      <c r="DZ47" s="668">
        <f t="shared" si="335"/>
        <v>0</v>
      </c>
      <c r="EA47" s="668">
        <f t="shared" si="335"/>
        <v>0</v>
      </c>
      <c r="EB47" s="668">
        <f t="shared" si="335"/>
        <v>0</v>
      </c>
      <c r="EC47" s="668">
        <f t="shared" si="335"/>
        <v>0</v>
      </c>
      <c r="ED47" s="668">
        <f t="shared" si="335"/>
        <v>0</v>
      </c>
      <c r="EE47" s="668">
        <f t="shared" si="335"/>
        <v>0</v>
      </c>
      <c r="EF47" s="668">
        <f t="shared" si="335"/>
        <v>0</v>
      </c>
      <c r="EG47" s="668">
        <f t="shared" si="335"/>
        <v>0</v>
      </c>
      <c r="EH47" s="668">
        <f t="shared" si="336"/>
        <v>0</v>
      </c>
      <c r="EI47" s="668">
        <f t="shared" si="336"/>
        <v>0</v>
      </c>
      <c r="EJ47" s="668">
        <f t="shared" si="336"/>
        <v>0</v>
      </c>
      <c r="EK47" s="668">
        <f t="shared" si="336"/>
        <v>0</v>
      </c>
      <c r="EL47" s="668">
        <f t="shared" si="336"/>
        <v>0</v>
      </c>
      <c r="EM47" s="668">
        <f t="shared" si="336"/>
        <v>0</v>
      </c>
      <c r="EN47" s="668">
        <f t="shared" si="336"/>
        <v>0</v>
      </c>
      <c r="EO47" s="668">
        <f t="shared" si="336"/>
        <v>0</v>
      </c>
      <c r="EP47" s="668">
        <f t="shared" si="336"/>
        <v>0</v>
      </c>
      <c r="EQ47" s="668">
        <f t="shared" si="336"/>
        <v>0</v>
      </c>
      <c r="ER47" s="668">
        <f t="shared" si="337"/>
        <v>0</v>
      </c>
      <c r="ES47" s="668">
        <f t="shared" si="337"/>
        <v>0</v>
      </c>
      <c r="ET47" s="668">
        <f t="shared" si="337"/>
        <v>0</v>
      </c>
      <c r="EU47" s="668">
        <f t="shared" si="337"/>
        <v>0</v>
      </c>
      <c r="EV47" s="668">
        <f t="shared" si="337"/>
        <v>0</v>
      </c>
      <c r="EW47" s="668">
        <f t="shared" si="337"/>
        <v>0</v>
      </c>
      <c r="EX47" s="668">
        <f t="shared" si="337"/>
        <v>0</v>
      </c>
      <c r="EY47" s="668">
        <f t="shared" si="337"/>
        <v>0</v>
      </c>
      <c r="EZ47" s="668">
        <f t="shared" si="337"/>
        <v>0</v>
      </c>
      <c r="FA47" s="668">
        <f t="shared" si="337"/>
        <v>0</v>
      </c>
      <c r="FB47" s="668">
        <f t="shared" si="338"/>
        <v>0</v>
      </c>
      <c r="FC47" s="668">
        <f t="shared" si="338"/>
        <v>0</v>
      </c>
      <c r="FD47" s="668">
        <f t="shared" si="338"/>
        <v>0</v>
      </c>
      <c r="FE47" s="668">
        <f t="shared" si="338"/>
        <v>0</v>
      </c>
      <c r="FF47" s="668">
        <f t="shared" si="338"/>
        <v>0</v>
      </c>
      <c r="FG47" s="668">
        <f t="shared" si="338"/>
        <v>0</v>
      </c>
      <c r="FH47" s="668">
        <f t="shared" si="338"/>
        <v>0</v>
      </c>
      <c r="FI47" s="668">
        <f t="shared" si="338"/>
        <v>0</v>
      </c>
      <c r="FJ47" s="668">
        <f t="shared" si="338"/>
        <v>0</v>
      </c>
      <c r="FK47" s="668">
        <f t="shared" si="338"/>
        <v>0</v>
      </c>
      <c r="FL47" s="668">
        <f t="shared" si="339"/>
        <v>0</v>
      </c>
      <c r="FM47" s="668">
        <f t="shared" si="339"/>
        <v>0</v>
      </c>
      <c r="FN47" s="668">
        <f t="shared" si="339"/>
        <v>0</v>
      </c>
      <c r="FO47" s="668" t="str">
        <f t="shared" si="339"/>
        <v/>
      </c>
      <c r="FP47" s="668" t="str">
        <f t="shared" si="339"/>
        <v/>
      </c>
      <c r="FQ47" s="668" t="str">
        <f t="shared" si="339"/>
        <v/>
      </c>
      <c r="FR47" s="668" t="str">
        <f t="shared" si="339"/>
        <v/>
      </c>
      <c r="FS47" s="668" t="str">
        <f t="shared" si="339"/>
        <v/>
      </c>
      <c r="FT47" s="668" t="str">
        <f t="shared" si="339"/>
        <v/>
      </c>
      <c r="FU47" s="668" t="str">
        <f t="shared" si="339"/>
        <v/>
      </c>
      <c r="FV47" s="668" t="str">
        <f t="shared" si="340"/>
        <v/>
      </c>
      <c r="FW47" s="668" t="str">
        <f t="shared" si="340"/>
        <v/>
      </c>
      <c r="FX47" s="668" t="str">
        <f t="shared" si="340"/>
        <v/>
      </c>
      <c r="FY47" s="668" t="str">
        <f t="shared" si="340"/>
        <v/>
      </c>
      <c r="FZ47" s="668" t="str">
        <f t="shared" si="340"/>
        <v/>
      </c>
      <c r="GA47" s="668" t="str">
        <f t="shared" si="340"/>
        <v/>
      </c>
      <c r="GB47" s="668" t="str">
        <f t="shared" si="340"/>
        <v/>
      </c>
      <c r="GC47" s="668" t="str">
        <f t="shared" si="340"/>
        <v/>
      </c>
      <c r="GD47" s="668" t="str">
        <f t="shared" si="340"/>
        <v/>
      </c>
      <c r="GE47" s="668" t="str">
        <f t="shared" si="340"/>
        <v/>
      </c>
      <c r="GF47" s="669" t="str">
        <f t="shared" si="340"/>
        <v/>
      </c>
      <c r="GG47" s="626"/>
      <c r="GH47" s="649">
        <f t="shared" si="263"/>
        <v>23</v>
      </c>
      <c r="GI47" s="682">
        <f t="shared" ca="1" si="360"/>
        <v>0</v>
      </c>
      <c r="GJ47" s="682">
        <f t="shared" ca="1" si="361"/>
        <v>0</v>
      </c>
      <c r="GK47" s="682">
        <f t="shared" ca="1" si="362"/>
        <v>0</v>
      </c>
      <c r="GL47" s="682">
        <f t="shared" ca="1" si="363"/>
        <v>0</v>
      </c>
      <c r="GM47" s="682">
        <f t="shared" ca="1" si="364"/>
        <v>0</v>
      </c>
      <c r="GN47" s="682">
        <f t="shared" ca="1" si="365"/>
        <v>0</v>
      </c>
      <c r="GO47" s="682">
        <f t="shared" ca="1" si="366"/>
        <v>0</v>
      </c>
      <c r="GP47" s="682">
        <f t="shared" ca="1" si="367"/>
        <v>0</v>
      </c>
      <c r="GQ47" s="682">
        <f t="shared" ca="1" si="368"/>
        <v>0</v>
      </c>
      <c r="GR47" s="682">
        <f t="shared" ca="1" si="369"/>
        <v>0</v>
      </c>
      <c r="GS47" s="682">
        <f t="shared" ca="1" si="370"/>
        <v>0</v>
      </c>
      <c r="GT47" s="682">
        <f t="shared" ca="1" si="371"/>
        <v>0</v>
      </c>
      <c r="GU47" s="682">
        <f t="shared" ca="1" si="372"/>
        <v>0</v>
      </c>
      <c r="GV47" s="682">
        <f t="shared" ca="1" si="373"/>
        <v>0</v>
      </c>
      <c r="GW47" s="682">
        <f t="shared" ca="1" si="374"/>
        <v>0</v>
      </c>
      <c r="GX47" s="682">
        <f t="shared" ca="1" si="375"/>
        <v>0</v>
      </c>
      <c r="GY47" s="682">
        <f t="shared" ca="1" si="376"/>
        <v>0</v>
      </c>
      <c r="GZ47" s="682">
        <f t="shared" ca="1" si="377"/>
        <v>0</v>
      </c>
      <c r="HA47" s="682">
        <f t="shared" ca="1" si="378"/>
        <v>0</v>
      </c>
      <c r="HB47" s="682">
        <f t="shared" ca="1" si="379"/>
        <v>0</v>
      </c>
      <c r="HC47" s="682">
        <f t="shared" ca="1" si="380"/>
        <v>0</v>
      </c>
      <c r="HD47" s="682">
        <f t="shared" ca="1" si="381"/>
        <v>0</v>
      </c>
      <c r="HE47" s="682">
        <f t="shared" ca="1" si="382"/>
        <v>0</v>
      </c>
      <c r="HF47" s="682" t="e">
        <f t="shared" ca="1" si="383"/>
        <v>#DIV/0!</v>
      </c>
      <c r="HG47" s="682" t="e">
        <f t="shared" ca="1" si="384"/>
        <v>#DIV/0!</v>
      </c>
      <c r="HH47" s="682" t="e">
        <f t="shared" ca="1" si="385"/>
        <v>#DIV/0!</v>
      </c>
      <c r="HI47" s="682" t="e">
        <f t="shared" ca="1" si="386"/>
        <v>#DIV/0!</v>
      </c>
      <c r="HJ47" s="682" t="e">
        <f t="shared" ca="1" si="387"/>
        <v>#DIV/0!</v>
      </c>
      <c r="HK47" s="682" t="e">
        <f t="shared" ca="1" si="388"/>
        <v>#DIV/0!</v>
      </c>
      <c r="HL47" s="682" t="e">
        <f t="shared" ca="1" si="389"/>
        <v>#DIV/0!</v>
      </c>
      <c r="HM47" s="682" t="e">
        <f t="shared" ca="1" si="390"/>
        <v>#DIV/0!</v>
      </c>
      <c r="HN47" s="682" t="e">
        <f t="shared" ca="1" si="391"/>
        <v>#DIV/0!</v>
      </c>
      <c r="HO47" s="682" t="e">
        <f t="shared" ca="1" si="392"/>
        <v>#DIV/0!</v>
      </c>
      <c r="HP47" s="682" t="e">
        <f t="shared" ca="1" si="393"/>
        <v>#DIV/0!</v>
      </c>
      <c r="HQ47" s="682" t="e">
        <f t="shared" ca="1" si="394"/>
        <v>#DIV/0!</v>
      </c>
      <c r="HR47" s="682" t="e">
        <f t="shared" ca="1" si="395"/>
        <v>#DIV/0!</v>
      </c>
      <c r="HS47" s="682" t="e">
        <f t="shared" ca="1" si="396"/>
        <v>#DIV/0!</v>
      </c>
      <c r="HT47" s="682" t="e">
        <f t="shared" ca="1" si="397"/>
        <v>#DIV/0!</v>
      </c>
      <c r="HU47" s="682" t="e">
        <f t="shared" ca="1" si="398"/>
        <v>#DIV/0!</v>
      </c>
      <c r="HV47" s="682" t="e">
        <f t="shared" ca="1" si="399"/>
        <v>#DIV/0!</v>
      </c>
      <c r="HW47" s="682" t="e">
        <f t="shared" ca="1" si="400"/>
        <v>#DIV/0!</v>
      </c>
      <c r="HX47" s="682" t="e">
        <f t="shared" ca="1" si="401"/>
        <v>#DIV/0!</v>
      </c>
      <c r="HY47" s="682" t="e">
        <f t="shared" ca="1" si="402"/>
        <v>#DIV/0!</v>
      </c>
      <c r="HZ47" s="682" t="e">
        <f t="shared" ca="1" si="403"/>
        <v>#DIV/0!</v>
      </c>
      <c r="IA47" s="682" t="e">
        <f t="shared" ca="1" si="404"/>
        <v>#DIV/0!</v>
      </c>
      <c r="IB47" s="682" t="e">
        <f t="shared" ca="1" si="405"/>
        <v>#DIV/0!</v>
      </c>
      <c r="IC47" s="682" t="e">
        <f t="shared" ca="1" si="406"/>
        <v>#DIV/0!</v>
      </c>
      <c r="ID47" s="682" t="e">
        <f t="shared" ca="1" si="407"/>
        <v>#DIV/0!</v>
      </c>
      <c r="IE47" s="682" t="e">
        <f t="shared" ca="1" si="408"/>
        <v>#DIV/0!</v>
      </c>
      <c r="IF47" s="682" t="e">
        <f t="shared" ca="1" si="409"/>
        <v>#DIV/0!</v>
      </c>
      <c r="IG47" s="682" t="e">
        <f t="shared" ca="1" si="410"/>
        <v>#DIV/0!</v>
      </c>
      <c r="IH47" s="682" t="e">
        <f t="shared" ca="1" si="411"/>
        <v>#DIV/0!</v>
      </c>
      <c r="II47" s="682" t="e">
        <f t="shared" ca="1" si="412"/>
        <v>#DIV/0!</v>
      </c>
      <c r="IJ47" s="682" t="e">
        <f t="shared" ca="1" si="413"/>
        <v>#DIV/0!</v>
      </c>
      <c r="IK47" s="662" t="e">
        <f t="shared" ca="1" si="414"/>
        <v>#DIV/0!</v>
      </c>
      <c r="IL47" s="662" t="e">
        <f t="shared" ca="1" si="415"/>
        <v>#DIV/0!</v>
      </c>
      <c r="IM47" s="662" t="e">
        <f t="shared" ca="1" si="416"/>
        <v>#DIV/0!</v>
      </c>
      <c r="IN47" s="662" t="e">
        <f t="shared" ca="1" si="417"/>
        <v>#DIV/0!</v>
      </c>
      <c r="IO47" s="662" t="e">
        <f t="shared" ca="1" si="418"/>
        <v>#DIV/0!</v>
      </c>
      <c r="IP47" s="662" t="e">
        <f t="shared" ca="1" si="419"/>
        <v>#DIV/0!</v>
      </c>
      <c r="IQ47" s="662" t="e">
        <f t="shared" ca="1" si="420"/>
        <v>#DIV/0!</v>
      </c>
      <c r="IR47" s="662" t="e">
        <f t="shared" ca="1" si="421"/>
        <v>#DIV/0!</v>
      </c>
      <c r="IS47" s="662" t="e">
        <f t="shared" ca="1" si="422"/>
        <v>#DIV/0!</v>
      </c>
      <c r="IT47" s="662" t="str">
        <f t="shared" ca="1" si="423"/>
        <v/>
      </c>
      <c r="IU47" s="662" t="str">
        <f t="shared" ca="1" si="424"/>
        <v/>
      </c>
      <c r="IV47" s="662" t="str">
        <f t="shared" ca="1" si="425"/>
        <v/>
      </c>
      <c r="IW47" s="662" t="str">
        <f t="shared" ca="1" si="426"/>
        <v/>
      </c>
      <c r="IX47" s="662" t="str">
        <f t="shared" ca="1" si="427"/>
        <v/>
      </c>
      <c r="IY47" s="662" t="str">
        <f t="shared" ca="1" si="428"/>
        <v/>
      </c>
      <c r="IZ47" s="662" t="str">
        <f t="shared" ca="1" si="429"/>
        <v/>
      </c>
      <c r="JA47" s="662" t="str">
        <f t="shared" ca="1" si="430"/>
        <v/>
      </c>
      <c r="JB47" s="662" t="str">
        <f t="shared" ca="1" si="431"/>
        <v/>
      </c>
      <c r="JC47" s="662" t="str">
        <f t="shared" ca="1" si="432"/>
        <v/>
      </c>
      <c r="JD47" s="662" t="str">
        <f t="shared" ca="1" si="433"/>
        <v/>
      </c>
      <c r="JE47" s="662" t="str">
        <f t="shared" ca="1" si="434"/>
        <v/>
      </c>
      <c r="JF47" s="662" t="str">
        <f t="shared" ca="1" si="435"/>
        <v/>
      </c>
      <c r="JG47" s="662" t="str">
        <f t="shared" ca="1" si="436"/>
        <v/>
      </c>
      <c r="JH47" s="662" t="str">
        <f t="shared" ca="1" si="437"/>
        <v/>
      </c>
      <c r="JI47" s="662" t="str">
        <f t="shared" ca="1" si="438"/>
        <v/>
      </c>
      <c r="JJ47" s="662" t="str">
        <f t="shared" ca="1" si="439"/>
        <v/>
      </c>
      <c r="JK47" s="663" t="str">
        <f t="shared" ca="1" si="440"/>
        <v/>
      </c>
      <c r="JL47" s="626"/>
      <c r="JM47" s="649">
        <f t="shared" si="264"/>
        <v>23</v>
      </c>
      <c r="JN47" s="635">
        <f t="shared" si="341"/>
        <v>0</v>
      </c>
      <c r="JO47" s="635">
        <f t="shared" si="341"/>
        <v>0</v>
      </c>
      <c r="JP47" s="635">
        <f t="shared" si="341"/>
        <v>0</v>
      </c>
      <c r="JQ47" s="635">
        <f t="shared" si="341"/>
        <v>0</v>
      </c>
      <c r="JR47" s="635">
        <f t="shared" si="341"/>
        <v>0</v>
      </c>
      <c r="JS47" s="635">
        <f t="shared" si="341"/>
        <v>0</v>
      </c>
      <c r="JT47" s="635">
        <f t="shared" si="341"/>
        <v>0</v>
      </c>
      <c r="JU47" s="635">
        <f t="shared" si="341"/>
        <v>0</v>
      </c>
      <c r="JV47" s="635">
        <f t="shared" si="341"/>
        <v>0</v>
      </c>
      <c r="JW47" s="635">
        <f t="shared" si="341"/>
        <v>0</v>
      </c>
      <c r="JX47" s="635">
        <f t="shared" si="342"/>
        <v>0</v>
      </c>
      <c r="JY47" s="635">
        <f t="shared" si="342"/>
        <v>0</v>
      </c>
      <c r="JZ47" s="635">
        <f t="shared" si="342"/>
        <v>0</v>
      </c>
      <c r="KA47" s="635">
        <f t="shared" si="342"/>
        <v>0</v>
      </c>
      <c r="KB47" s="635">
        <f t="shared" si="342"/>
        <v>0</v>
      </c>
      <c r="KC47" s="635">
        <f t="shared" si="342"/>
        <v>0</v>
      </c>
      <c r="KD47" s="635">
        <f t="shared" si="342"/>
        <v>0</v>
      </c>
      <c r="KE47" s="635">
        <f t="shared" si="342"/>
        <v>0</v>
      </c>
      <c r="KF47" s="635">
        <f t="shared" si="342"/>
        <v>0</v>
      </c>
      <c r="KG47" s="635">
        <f t="shared" si="342"/>
        <v>0</v>
      </c>
      <c r="KH47" s="635">
        <f t="shared" si="343"/>
        <v>0</v>
      </c>
      <c r="KI47" s="635">
        <f t="shared" si="343"/>
        <v>0</v>
      </c>
      <c r="KJ47" s="635">
        <f t="shared" si="343"/>
        <v>0</v>
      </c>
      <c r="KK47" s="635" t="e">
        <f t="shared" si="343"/>
        <v>#DIV/0!</v>
      </c>
      <c r="KL47" s="635" t="e">
        <f t="shared" si="343"/>
        <v>#DIV/0!</v>
      </c>
      <c r="KM47" s="635" t="e">
        <f t="shared" si="343"/>
        <v>#DIV/0!</v>
      </c>
      <c r="KN47" s="635" t="e">
        <f t="shared" si="343"/>
        <v>#DIV/0!</v>
      </c>
      <c r="KO47" s="635" t="e">
        <f t="shared" si="343"/>
        <v>#DIV/0!</v>
      </c>
      <c r="KP47" s="635" t="e">
        <f t="shared" si="343"/>
        <v>#DIV/0!</v>
      </c>
      <c r="KQ47" s="635" t="e">
        <f t="shared" si="343"/>
        <v>#DIV/0!</v>
      </c>
      <c r="KR47" s="635" t="e">
        <f t="shared" si="344"/>
        <v>#DIV/0!</v>
      </c>
      <c r="KS47" s="635" t="e">
        <f t="shared" si="344"/>
        <v>#DIV/0!</v>
      </c>
      <c r="KT47" s="635" t="e">
        <f t="shared" si="344"/>
        <v>#DIV/0!</v>
      </c>
      <c r="KU47" s="635" t="e">
        <f t="shared" si="344"/>
        <v>#DIV/0!</v>
      </c>
      <c r="KV47" s="635" t="e">
        <f t="shared" si="344"/>
        <v>#DIV/0!</v>
      </c>
      <c r="KW47" s="635" t="e">
        <f t="shared" si="344"/>
        <v>#DIV/0!</v>
      </c>
      <c r="KX47" s="635" t="e">
        <f t="shared" si="344"/>
        <v>#DIV/0!</v>
      </c>
      <c r="KY47" s="635" t="e">
        <f t="shared" si="344"/>
        <v>#DIV/0!</v>
      </c>
      <c r="KZ47" s="635" t="e">
        <f t="shared" si="344"/>
        <v>#DIV/0!</v>
      </c>
      <c r="LA47" s="635" t="e">
        <f t="shared" si="344"/>
        <v>#DIV/0!</v>
      </c>
      <c r="LB47" s="635" t="e">
        <f t="shared" si="345"/>
        <v>#DIV/0!</v>
      </c>
      <c r="LC47" s="635" t="e">
        <f t="shared" si="345"/>
        <v>#DIV/0!</v>
      </c>
      <c r="LD47" s="635" t="e">
        <f t="shared" si="345"/>
        <v>#DIV/0!</v>
      </c>
      <c r="LE47" s="635" t="e">
        <f t="shared" si="345"/>
        <v>#DIV/0!</v>
      </c>
      <c r="LF47" s="635" t="e">
        <f t="shared" si="345"/>
        <v>#DIV/0!</v>
      </c>
      <c r="LG47" s="635" t="e">
        <f t="shared" si="345"/>
        <v>#DIV/0!</v>
      </c>
      <c r="LH47" s="635" t="e">
        <f t="shared" si="345"/>
        <v>#DIV/0!</v>
      </c>
      <c r="LI47" s="635" t="e">
        <f t="shared" si="345"/>
        <v>#DIV/0!</v>
      </c>
      <c r="LJ47" s="635" t="e">
        <f t="shared" si="345"/>
        <v>#DIV/0!</v>
      </c>
      <c r="LK47" s="635" t="e">
        <f t="shared" si="345"/>
        <v>#DIV/0!</v>
      </c>
      <c r="LL47" s="635" t="e">
        <f t="shared" si="346"/>
        <v>#DIV/0!</v>
      </c>
      <c r="LM47" s="635" t="e">
        <f t="shared" si="346"/>
        <v>#DIV/0!</v>
      </c>
      <c r="LN47" s="635" t="e">
        <f t="shared" si="346"/>
        <v>#DIV/0!</v>
      </c>
      <c r="LO47" s="635" t="e">
        <f t="shared" si="346"/>
        <v>#DIV/0!</v>
      </c>
      <c r="LP47" s="635" t="e">
        <f t="shared" si="346"/>
        <v>#DIV/0!</v>
      </c>
      <c r="LQ47" s="635" t="e">
        <f t="shared" si="346"/>
        <v>#DIV/0!</v>
      </c>
      <c r="LR47" s="635" t="e">
        <f t="shared" si="346"/>
        <v>#DIV/0!</v>
      </c>
      <c r="LS47" s="635" t="e">
        <f t="shared" si="346"/>
        <v>#DIV/0!</v>
      </c>
      <c r="LT47" s="635" t="e">
        <f t="shared" si="346"/>
        <v>#DIV/0!</v>
      </c>
      <c r="LU47" s="635" t="e">
        <f t="shared" si="346"/>
        <v>#DIV/0!</v>
      </c>
      <c r="LV47" s="635" t="e">
        <f t="shared" si="347"/>
        <v>#DIV/0!</v>
      </c>
      <c r="LW47" s="635" t="e">
        <f t="shared" si="347"/>
        <v>#DIV/0!</v>
      </c>
      <c r="LX47" s="635" t="e">
        <f t="shared" si="347"/>
        <v>#DIV/0!</v>
      </c>
      <c r="LY47" s="635" t="str">
        <f t="shared" si="347"/>
        <v/>
      </c>
      <c r="LZ47" s="635" t="str">
        <f t="shared" si="347"/>
        <v/>
      </c>
      <c r="MA47" s="635" t="str">
        <f t="shared" si="347"/>
        <v/>
      </c>
      <c r="MB47" s="635" t="str">
        <f t="shared" si="347"/>
        <v/>
      </c>
      <c r="MC47" s="635" t="str">
        <f t="shared" si="347"/>
        <v/>
      </c>
      <c r="MD47" s="635" t="str">
        <f t="shared" si="347"/>
        <v/>
      </c>
      <c r="ME47" s="635" t="str">
        <f t="shared" si="347"/>
        <v/>
      </c>
      <c r="MF47" s="635" t="str">
        <f t="shared" si="348"/>
        <v/>
      </c>
      <c r="MG47" s="635" t="str">
        <f t="shared" si="348"/>
        <v/>
      </c>
      <c r="MH47" s="635" t="str">
        <f t="shared" si="348"/>
        <v/>
      </c>
      <c r="MI47" s="635" t="str">
        <f t="shared" si="348"/>
        <v/>
      </c>
      <c r="MJ47" s="635" t="str">
        <f t="shared" si="348"/>
        <v/>
      </c>
      <c r="MK47" s="635" t="str">
        <f t="shared" si="348"/>
        <v/>
      </c>
      <c r="ML47" s="635" t="str">
        <f t="shared" si="348"/>
        <v/>
      </c>
      <c r="MM47" s="635" t="str">
        <f t="shared" si="348"/>
        <v/>
      </c>
      <c r="MN47" s="635" t="str">
        <f t="shared" si="348"/>
        <v/>
      </c>
      <c r="MO47" s="635" t="str">
        <f t="shared" si="348"/>
        <v/>
      </c>
      <c r="MP47" s="636" t="str">
        <f t="shared" si="348"/>
        <v/>
      </c>
      <c r="MQ47" s="626"/>
      <c r="MR47" s="565">
        <f t="shared" si="269"/>
        <v>40</v>
      </c>
      <c r="MS47" s="622" t="e">
        <f ca="1">+SUMPRODUCT(OFFSET(MU47,0,$MR47):OFFSET(MU47,MU47-1,$MR47),OFFSET($O47,0,0):OFFSET($O47,MU47-1,0))</f>
        <v>#DIV/0!</v>
      </c>
      <c r="MU47" s="568">
        <f t="shared" si="265"/>
        <v>23</v>
      </c>
      <c r="MV47" s="691" t="e">
        <f t="shared" ca="1" si="349"/>
        <v>#DIV/0!</v>
      </c>
      <c r="MW47" s="691" t="e">
        <f t="shared" ca="1" si="349"/>
        <v>#DIV/0!</v>
      </c>
      <c r="MX47" s="691" t="e">
        <f t="shared" ca="1" si="349"/>
        <v>#DIV/0!</v>
      </c>
      <c r="MY47" s="691" t="e">
        <f t="shared" ca="1" si="349"/>
        <v>#DIV/0!</v>
      </c>
      <c r="MZ47" s="691" t="e">
        <f t="shared" ca="1" si="349"/>
        <v>#DIV/0!</v>
      </c>
      <c r="NA47" s="691" t="e">
        <f t="shared" ca="1" si="349"/>
        <v>#DIV/0!</v>
      </c>
      <c r="NB47" s="691" t="e">
        <f t="shared" ca="1" si="349"/>
        <v>#DIV/0!</v>
      </c>
      <c r="NC47" s="691" t="e">
        <f t="shared" ca="1" si="349"/>
        <v>#DIV/0!</v>
      </c>
      <c r="ND47" s="691" t="e">
        <f t="shared" ca="1" si="349"/>
        <v>#DIV/0!</v>
      </c>
      <c r="NE47" s="691" t="e">
        <f t="shared" ca="1" si="349"/>
        <v>#DIV/0!</v>
      </c>
      <c r="NF47" s="691" t="e">
        <f t="shared" ca="1" si="350"/>
        <v>#DIV/0!</v>
      </c>
      <c r="NG47" s="691" t="e">
        <f t="shared" ca="1" si="350"/>
        <v>#DIV/0!</v>
      </c>
      <c r="NH47" s="691" t="e">
        <f t="shared" ca="1" si="350"/>
        <v>#DIV/0!</v>
      </c>
      <c r="NI47" s="691" t="e">
        <f t="shared" ca="1" si="350"/>
        <v>#DIV/0!</v>
      </c>
      <c r="NJ47" s="691" t="e">
        <f t="shared" ca="1" si="350"/>
        <v>#DIV/0!</v>
      </c>
      <c r="NK47" s="691" t="e">
        <f t="shared" ca="1" si="350"/>
        <v>#DIV/0!</v>
      </c>
      <c r="NL47" s="691" t="e">
        <f t="shared" ca="1" si="350"/>
        <v>#DIV/0!</v>
      </c>
      <c r="NM47" s="691" t="e">
        <f t="shared" ca="1" si="350"/>
        <v>#DIV/0!</v>
      </c>
      <c r="NN47" s="691" t="e">
        <f t="shared" ca="1" si="350"/>
        <v>#DIV/0!</v>
      </c>
      <c r="NO47" s="691" t="e">
        <f t="shared" ca="1" si="350"/>
        <v>#DIV/0!</v>
      </c>
      <c r="NP47" s="691" t="e">
        <f t="shared" ca="1" si="351"/>
        <v>#DIV/0!</v>
      </c>
      <c r="NQ47" s="691" t="e">
        <f t="shared" ca="1" si="351"/>
        <v>#DIV/0!</v>
      </c>
      <c r="NR47" s="691" t="e">
        <f t="shared" ca="1" si="351"/>
        <v>#DIV/0!</v>
      </c>
      <c r="NS47" s="691" t="e">
        <f t="shared" ca="1" si="351"/>
        <v>#DIV/0!</v>
      </c>
      <c r="NT47" s="691" t="e">
        <f t="shared" ca="1" si="351"/>
        <v>#DIV/0!</v>
      </c>
      <c r="NU47" s="691" t="e">
        <f t="shared" ca="1" si="351"/>
        <v>#DIV/0!</v>
      </c>
      <c r="NV47" s="691" t="e">
        <f t="shared" ca="1" si="351"/>
        <v>#DIV/0!</v>
      </c>
      <c r="NW47" s="691" t="e">
        <f t="shared" ca="1" si="351"/>
        <v>#DIV/0!</v>
      </c>
      <c r="NX47" s="691" t="e">
        <f t="shared" ca="1" si="351"/>
        <v>#DIV/0!</v>
      </c>
      <c r="NY47" s="691" t="e">
        <f t="shared" ca="1" si="351"/>
        <v>#DIV/0!</v>
      </c>
      <c r="NZ47" s="691" t="e">
        <f t="shared" ca="1" si="352"/>
        <v>#DIV/0!</v>
      </c>
      <c r="OA47" s="691" t="e">
        <f t="shared" ca="1" si="352"/>
        <v>#DIV/0!</v>
      </c>
      <c r="OB47" s="691" t="e">
        <f t="shared" ca="1" si="352"/>
        <v>#DIV/0!</v>
      </c>
      <c r="OC47" s="691" t="e">
        <f t="shared" ca="1" si="352"/>
        <v>#DIV/0!</v>
      </c>
      <c r="OD47" s="691" t="e">
        <f t="shared" ca="1" si="352"/>
        <v>#DIV/0!</v>
      </c>
      <c r="OE47" s="691" t="e">
        <f t="shared" ca="1" si="352"/>
        <v>#DIV/0!</v>
      </c>
      <c r="OF47" s="691" t="e">
        <f t="shared" ca="1" si="352"/>
        <v>#DIV/0!</v>
      </c>
      <c r="OG47" s="691" t="e">
        <f t="shared" ca="1" si="352"/>
        <v>#DIV/0!</v>
      </c>
      <c r="OH47" s="691" t="e">
        <f t="shared" ca="1" si="352"/>
        <v>#DIV/0!</v>
      </c>
      <c r="OI47" s="691" t="e">
        <f t="shared" ca="1" si="352"/>
        <v>#DIV/0!</v>
      </c>
      <c r="OJ47" s="691" t="str">
        <f t="shared" ca="1" si="353"/>
        <v/>
      </c>
      <c r="OK47" s="691" t="str">
        <f t="shared" ca="1" si="353"/>
        <v/>
      </c>
      <c r="OL47" s="691" t="str">
        <f t="shared" ca="1" si="353"/>
        <v/>
      </c>
      <c r="OM47" s="691" t="str">
        <f t="shared" ca="1" si="353"/>
        <v/>
      </c>
      <c r="ON47" s="691" t="str">
        <f t="shared" ca="1" si="353"/>
        <v/>
      </c>
      <c r="OO47" s="691" t="str">
        <f t="shared" ca="1" si="353"/>
        <v/>
      </c>
      <c r="OP47" s="691" t="str">
        <f t="shared" ca="1" si="353"/>
        <v/>
      </c>
      <c r="OQ47" s="691" t="str">
        <f t="shared" ca="1" si="353"/>
        <v/>
      </c>
      <c r="OR47" s="691" t="str">
        <f t="shared" ca="1" si="353"/>
        <v/>
      </c>
      <c r="OS47" s="691" t="str">
        <f t="shared" ca="1" si="353"/>
        <v/>
      </c>
      <c r="OT47" s="691" t="str">
        <f t="shared" ca="1" si="354"/>
        <v/>
      </c>
      <c r="OU47" s="691" t="str">
        <f t="shared" ca="1" si="354"/>
        <v/>
      </c>
      <c r="OV47" s="691" t="str">
        <f t="shared" ca="1" si="354"/>
        <v/>
      </c>
      <c r="OW47" s="691" t="str">
        <f t="shared" ca="1" si="354"/>
        <v/>
      </c>
      <c r="OX47" s="691" t="str">
        <f t="shared" ca="1" si="354"/>
        <v/>
      </c>
      <c r="OY47" s="691" t="str">
        <f t="shared" ca="1" si="354"/>
        <v/>
      </c>
      <c r="OZ47" s="691" t="str">
        <f t="shared" ca="1" si="354"/>
        <v/>
      </c>
      <c r="PA47" s="691" t="str">
        <f t="shared" ca="1" si="354"/>
        <v/>
      </c>
      <c r="PB47" s="691" t="str">
        <f t="shared" ca="1" si="354"/>
        <v/>
      </c>
      <c r="PC47" s="691" t="str">
        <f t="shared" ca="1" si="354"/>
        <v/>
      </c>
      <c r="PD47" s="691" t="str">
        <f t="shared" ca="1" si="355"/>
        <v/>
      </c>
      <c r="PE47" s="691" t="str">
        <f t="shared" ca="1" si="355"/>
        <v/>
      </c>
      <c r="PF47" s="691" t="str">
        <f t="shared" ca="1" si="355"/>
        <v/>
      </c>
      <c r="PG47" s="691" t="e">
        <f t="shared" ca="1" si="355"/>
        <v>#VALUE!</v>
      </c>
      <c r="PH47" s="691" t="e">
        <f t="shared" ca="1" si="355"/>
        <v>#VALUE!</v>
      </c>
      <c r="PI47" s="691" t="e">
        <f t="shared" ca="1" si="355"/>
        <v>#VALUE!</v>
      </c>
      <c r="PJ47" s="691" t="e">
        <f t="shared" ca="1" si="355"/>
        <v>#VALUE!</v>
      </c>
      <c r="PK47" s="691" t="e">
        <f t="shared" ca="1" si="355"/>
        <v>#VALUE!</v>
      </c>
      <c r="PL47" s="691" t="e">
        <f t="shared" ca="1" si="355"/>
        <v>#VALUE!</v>
      </c>
      <c r="PM47" s="691" t="e">
        <f t="shared" ca="1" si="355"/>
        <v>#VALUE!</v>
      </c>
      <c r="PN47" s="691" t="e">
        <f t="shared" ca="1" si="356"/>
        <v>#VALUE!</v>
      </c>
      <c r="PO47" s="691" t="e">
        <f t="shared" ca="1" si="356"/>
        <v>#VALUE!</v>
      </c>
      <c r="PP47" s="691" t="e">
        <f t="shared" ca="1" si="356"/>
        <v>#VALUE!</v>
      </c>
      <c r="PQ47" s="691" t="e">
        <f t="shared" ca="1" si="356"/>
        <v>#VALUE!</v>
      </c>
      <c r="PR47" s="691" t="e">
        <f t="shared" ca="1" si="356"/>
        <v>#VALUE!</v>
      </c>
      <c r="PS47" s="691" t="e">
        <f t="shared" ca="1" si="356"/>
        <v>#VALUE!</v>
      </c>
      <c r="PT47" s="691" t="e">
        <f t="shared" ca="1" si="356"/>
        <v>#VALUE!</v>
      </c>
      <c r="PU47" s="691" t="e">
        <f t="shared" ca="1" si="356"/>
        <v>#VALUE!</v>
      </c>
      <c r="PV47" s="691" t="e">
        <f t="shared" ca="1" si="356"/>
        <v>#VALUE!</v>
      </c>
      <c r="PW47" s="691" t="e">
        <f t="shared" ca="1" si="356"/>
        <v>#VALUE!</v>
      </c>
      <c r="PX47" s="691" t="e">
        <f t="shared" ca="1" si="356"/>
        <v>#VALUE!</v>
      </c>
      <c r="PY47" s="690"/>
      <c r="PZ47" s="690"/>
      <c r="QA47" s="690"/>
      <c r="QB47" s="690"/>
      <c r="QC47" s="690"/>
      <c r="QD47" s="690"/>
      <c r="QE47" s="690"/>
      <c r="QF47" s="690"/>
      <c r="QG47" s="575"/>
      <c r="QH47" s="575"/>
      <c r="QI47" s="575"/>
      <c r="QJ47" s="575"/>
      <c r="QK47" s="575"/>
      <c r="QL47" s="575"/>
      <c r="QM47" s="575"/>
      <c r="QN47" s="575"/>
      <c r="QO47" s="575"/>
      <c r="QP47" s="575"/>
      <c r="QQ47" s="575"/>
    </row>
    <row r="48" spans="1:459">
      <c r="A48" s="632">
        <f t="shared" si="266"/>
        <v>41</v>
      </c>
      <c r="B48" s="633">
        <f>+'User Entries'!G118</f>
        <v>0</v>
      </c>
      <c r="C48" s="633">
        <f t="shared" si="267"/>
        <v>0</v>
      </c>
      <c r="D48" s="759" t="e">
        <f>SUM($E$8:E48)</f>
        <v>#DIV/0!</v>
      </c>
      <c r="E48" s="759" t="e">
        <f t="shared" si="357"/>
        <v>#DIV/0!</v>
      </c>
      <c r="F48" s="627"/>
      <c r="G48" s="765"/>
      <c r="H48" s="622">
        <f t="shared" si="270"/>
        <v>22</v>
      </c>
      <c r="I48" s="632">
        <f t="shared" si="255"/>
        <v>41</v>
      </c>
      <c r="J48" s="640">
        <f>+'User Entries'!$F118</f>
        <v>0</v>
      </c>
      <c r="K48" s="640">
        <f>+'User Entries'!$J118</f>
        <v>0</v>
      </c>
      <c r="L48" s="676" t="e">
        <f t="shared" si="256"/>
        <v>#DIV/0!</v>
      </c>
      <c r="M48" s="656" t="str">
        <f>IFERROR(Summary_AttrorTotal!A58,"")</f>
        <v>2009 Q1</v>
      </c>
      <c r="N48" s="634">
        <f>+IFERROR((Summary_AttrorTotal!H58)*1000,0)</f>
        <v>2165840</v>
      </c>
      <c r="O48" s="634">
        <f>+IFERROR((Summary_AttrorTotal!S58-Summary_AttrorTotal!H58)*1000,0)</f>
        <v>-1.0000000002037268</v>
      </c>
      <c r="P48" s="634" t="e">
        <f t="shared" ca="1" si="358"/>
        <v>#DIV/0!</v>
      </c>
      <c r="Q48" s="634">
        <f>IFERROR(Summary_AttrorTotal!J58*1000,0)</f>
        <v>2165840</v>
      </c>
      <c r="R48" s="634" t="e">
        <f t="shared" ca="1" si="257"/>
        <v>#DIV/0!</v>
      </c>
      <c r="S48" s="634">
        <f>+IFERROR((Summary_AttrorTotal!S58-Summary_AttrorTotal!J58)*1000,0)</f>
        <v>-1.0000000002037268</v>
      </c>
      <c r="T48" s="634" t="e">
        <f t="shared" ca="1" si="258"/>
        <v>#DIV/0!</v>
      </c>
      <c r="U48" s="639"/>
      <c r="V48" s="634" t="e">
        <f t="shared" ca="1" si="259"/>
        <v>#DIV/0!</v>
      </c>
      <c r="W48" s="575" t="e">
        <f t="shared" ca="1" si="260"/>
        <v>#DIV/0!</v>
      </c>
      <c r="X48" s="649">
        <f t="shared" si="268"/>
        <v>22</v>
      </c>
      <c r="Y48" s="628">
        <f t="shared" si="147"/>
        <v>0</v>
      </c>
      <c r="Z48" s="628">
        <f t="shared" si="147"/>
        <v>0</v>
      </c>
      <c r="AA48" s="628">
        <f t="shared" si="443"/>
        <v>0</v>
      </c>
      <c r="AB48" s="628">
        <f t="shared" si="443"/>
        <v>0</v>
      </c>
      <c r="AC48" s="628">
        <f t="shared" si="443"/>
        <v>0</v>
      </c>
      <c r="AD48" s="628">
        <f t="shared" si="443"/>
        <v>0</v>
      </c>
      <c r="AE48" s="628">
        <f t="shared" si="443"/>
        <v>0</v>
      </c>
      <c r="AF48" s="628">
        <f t="shared" si="443"/>
        <v>0</v>
      </c>
      <c r="AG48" s="628">
        <f t="shared" si="443"/>
        <v>0</v>
      </c>
      <c r="AH48" s="628">
        <f t="shared" si="443"/>
        <v>0</v>
      </c>
      <c r="AI48" s="628">
        <f t="shared" si="443"/>
        <v>0</v>
      </c>
      <c r="AJ48" s="628">
        <f t="shared" si="443"/>
        <v>0</v>
      </c>
      <c r="AK48" s="628">
        <f t="shared" si="443"/>
        <v>0</v>
      </c>
      <c r="AL48" s="628">
        <f t="shared" si="443"/>
        <v>0</v>
      </c>
      <c r="AM48" s="628">
        <f t="shared" si="443"/>
        <v>0</v>
      </c>
      <c r="AN48" s="628">
        <f t="shared" si="443"/>
        <v>0</v>
      </c>
      <c r="AO48" s="628">
        <f t="shared" si="443"/>
        <v>0</v>
      </c>
      <c r="AP48" s="628">
        <f t="shared" si="443"/>
        <v>0</v>
      </c>
      <c r="AQ48" s="628">
        <f t="shared" si="443"/>
        <v>0</v>
      </c>
      <c r="AR48" s="628">
        <f t="shared" si="443"/>
        <v>0</v>
      </c>
      <c r="AS48" s="628">
        <f t="shared" si="443"/>
        <v>0</v>
      </c>
      <c r="AT48" s="628">
        <f t="shared" si="443"/>
        <v>0</v>
      </c>
      <c r="AU48" s="628">
        <f t="shared" si="443"/>
        <v>0</v>
      </c>
      <c r="AV48" s="628">
        <f t="shared" si="443"/>
        <v>0</v>
      </c>
      <c r="AW48" s="628">
        <f t="shared" si="443"/>
        <v>0</v>
      </c>
      <c r="AX48" s="628">
        <f t="shared" si="443"/>
        <v>0</v>
      </c>
      <c r="AY48" s="628">
        <f t="shared" si="443"/>
        <v>0</v>
      </c>
      <c r="AZ48" s="628">
        <f t="shared" si="443"/>
        <v>0</v>
      </c>
      <c r="BA48" s="628">
        <f t="shared" si="443"/>
        <v>0</v>
      </c>
      <c r="BB48" s="628">
        <f t="shared" si="443"/>
        <v>0</v>
      </c>
      <c r="BC48" s="628">
        <f t="shared" si="443"/>
        <v>0</v>
      </c>
      <c r="BD48" s="628">
        <f t="shared" si="443"/>
        <v>0</v>
      </c>
      <c r="BE48" s="628">
        <f t="shared" si="443"/>
        <v>0</v>
      </c>
      <c r="BF48" s="628">
        <f t="shared" si="443"/>
        <v>0</v>
      </c>
      <c r="BG48" s="628">
        <f t="shared" si="443"/>
        <v>0</v>
      </c>
      <c r="BH48" s="628">
        <f t="shared" si="443"/>
        <v>0</v>
      </c>
      <c r="BI48" s="628">
        <f t="shared" si="443"/>
        <v>0</v>
      </c>
      <c r="BJ48" s="628">
        <f t="shared" si="443"/>
        <v>0</v>
      </c>
      <c r="BK48" s="628">
        <f t="shared" si="443"/>
        <v>0</v>
      </c>
      <c r="BL48" s="628">
        <f t="shared" si="443"/>
        <v>0</v>
      </c>
      <c r="BM48" s="628">
        <f t="shared" si="443"/>
        <v>0</v>
      </c>
      <c r="BN48" s="628">
        <f t="shared" si="443"/>
        <v>0</v>
      </c>
      <c r="BO48" s="628">
        <f t="shared" si="443"/>
        <v>0</v>
      </c>
      <c r="BP48" s="628">
        <f t="shared" si="443"/>
        <v>0</v>
      </c>
      <c r="BQ48" s="628">
        <f t="shared" si="443"/>
        <v>0</v>
      </c>
      <c r="BR48" s="628">
        <f t="shared" si="443"/>
        <v>0</v>
      </c>
      <c r="BS48" s="628">
        <f t="shared" si="443"/>
        <v>0</v>
      </c>
      <c r="BT48" s="628">
        <f t="shared" si="443"/>
        <v>0</v>
      </c>
      <c r="BU48" s="628">
        <f t="shared" si="443"/>
        <v>0</v>
      </c>
      <c r="BV48" s="628">
        <f t="shared" si="443"/>
        <v>0</v>
      </c>
      <c r="BW48" s="628">
        <f t="shared" si="443"/>
        <v>0</v>
      </c>
      <c r="BX48" s="628">
        <f t="shared" si="443"/>
        <v>0</v>
      </c>
      <c r="BY48" s="628">
        <f t="shared" si="443"/>
        <v>0</v>
      </c>
      <c r="BZ48" s="628">
        <f t="shared" si="443"/>
        <v>0</v>
      </c>
      <c r="CA48" s="628">
        <f t="shared" si="443"/>
        <v>0</v>
      </c>
      <c r="CB48" s="628">
        <f t="shared" si="443"/>
        <v>0</v>
      </c>
      <c r="CC48" s="628">
        <f t="shared" si="443"/>
        <v>0</v>
      </c>
      <c r="CD48" s="628">
        <f t="shared" si="443"/>
        <v>0</v>
      </c>
      <c r="CE48" s="628">
        <f t="shared" si="443"/>
        <v>0</v>
      </c>
      <c r="CF48" s="628">
        <f t="shared" si="443"/>
        <v>0</v>
      </c>
      <c r="CG48" s="628">
        <f t="shared" si="443"/>
        <v>0</v>
      </c>
      <c r="CH48" s="628">
        <f t="shared" si="443"/>
        <v>0</v>
      </c>
      <c r="CI48" s="628">
        <f t="shared" si="443"/>
        <v>0</v>
      </c>
      <c r="CJ48" s="628" t="str">
        <f t="shared" si="443"/>
        <v/>
      </c>
      <c r="CK48" s="628" t="str">
        <f t="shared" si="443"/>
        <v/>
      </c>
      <c r="CL48" s="628" t="str">
        <f t="shared" ref="CL48:DA51" si="444">+IF(OR(CL$7="",$X48=""),"",IF($X48-CL$7&lt;=-1,IF(AND($X48&gt;=MATCH(100%,$D$8:$D$87,0),CL$7=$X48+1),100%,IFERROR(VLOOKUP(CL$7,$A$8:$E$87,5,FALSE)/(1-VLOOKUP($X48,$A$8:$E$87,4,FALSE)),0)),0))</f>
        <v/>
      </c>
      <c r="CM48" s="628" t="str">
        <f t="shared" si="444"/>
        <v/>
      </c>
      <c r="CN48" s="628" t="str">
        <f t="shared" si="444"/>
        <v/>
      </c>
      <c r="CO48" s="628" t="str">
        <f t="shared" si="444"/>
        <v/>
      </c>
      <c r="CP48" s="628" t="str">
        <f t="shared" si="444"/>
        <v/>
      </c>
      <c r="CQ48" s="628" t="str">
        <f t="shared" si="444"/>
        <v/>
      </c>
      <c r="CR48" s="628" t="str">
        <f t="shared" si="444"/>
        <v/>
      </c>
      <c r="CS48" s="628" t="str">
        <f t="shared" si="444"/>
        <v/>
      </c>
      <c r="CT48" s="628" t="str">
        <f t="shared" si="444"/>
        <v/>
      </c>
      <c r="CU48" s="628" t="str">
        <f t="shared" si="444"/>
        <v/>
      </c>
      <c r="CV48" s="628" t="str">
        <f t="shared" si="444"/>
        <v/>
      </c>
      <c r="CW48" s="628" t="str">
        <f t="shared" si="444"/>
        <v/>
      </c>
      <c r="CX48" s="628" t="str">
        <f t="shared" si="444"/>
        <v/>
      </c>
      <c r="CY48" s="628" t="str">
        <f t="shared" si="444"/>
        <v/>
      </c>
      <c r="CZ48" s="628" t="str">
        <f t="shared" si="444"/>
        <v/>
      </c>
      <c r="DA48" s="629" t="str">
        <f t="shared" si="444"/>
        <v/>
      </c>
      <c r="DB48" s="642"/>
      <c r="DC48" s="649">
        <f t="shared" si="262"/>
        <v>22</v>
      </c>
      <c r="DD48" s="668">
        <f t="shared" ref="DD48:DM57" si="445">+IF(OR(DD$7="",$DC48=""),"",IF($JM48-DD$7&lt;=-1,VLOOKUP(DD$7-$DC48,$I$8:$K$87,3,FALSE),0))</f>
        <v>0</v>
      </c>
      <c r="DE48" s="668">
        <f t="shared" si="445"/>
        <v>0</v>
      </c>
      <c r="DF48" s="668">
        <f t="shared" si="445"/>
        <v>0</v>
      </c>
      <c r="DG48" s="668">
        <f t="shared" si="445"/>
        <v>0</v>
      </c>
      <c r="DH48" s="668">
        <f t="shared" si="445"/>
        <v>0</v>
      </c>
      <c r="DI48" s="668">
        <f t="shared" si="445"/>
        <v>0</v>
      </c>
      <c r="DJ48" s="668">
        <f t="shared" si="445"/>
        <v>0</v>
      </c>
      <c r="DK48" s="668">
        <f t="shared" si="445"/>
        <v>0</v>
      </c>
      <c r="DL48" s="668">
        <f t="shared" si="445"/>
        <v>0</v>
      </c>
      <c r="DM48" s="668">
        <f t="shared" si="445"/>
        <v>0</v>
      </c>
      <c r="DN48" s="668">
        <f t="shared" ref="DN48:DW57" si="446">+IF(OR(DN$7="",$DC48=""),"",IF($JM48-DN$7&lt;=-1,VLOOKUP(DN$7-$DC48,$I$8:$K$87,3,FALSE),0))</f>
        <v>0</v>
      </c>
      <c r="DO48" s="668">
        <f t="shared" si="446"/>
        <v>0</v>
      </c>
      <c r="DP48" s="668">
        <f t="shared" si="446"/>
        <v>0</v>
      </c>
      <c r="DQ48" s="668">
        <f t="shared" si="446"/>
        <v>0</v>
      </c>
      <c r="DR48" s="668">
        <f t="shared" si="446"/>
        <v>0</v>
      </c>
      <c r="DS48" s="668">
        <f t="shared" si="446"/>
        <v>0</v>
      </c>
      <c r="DT48" s="668">
        <f t="shared" si="446"/>
        <v>0</v>
      </c>
      <c r="DU48" s="668">
        <f t="shared" si="446"/>
        <v>0</v>
      </c>
      <c r="DV48" s="668">
        <f t="shared" si="446"/>
        <v>0</v>
      </c>
      <c r="DW48" s="668">
        <f t="shared" si="446"/>
        <v>0</v>
      </c>
      <c r="DX48" s="668">
        <f t="shared" ref="DX48:EG57" si="447">+IF(OR(DX$7="",$DC48=""),"",IF($JM48-DX$7&lt;=-1,VLOOKUP(DX$7-$DC48,$I$8:$K$87,3,FALSE),0))</f>
        <v>0</v>
      </c>
      <c r="DY48" s="668">
        <f t="shared" si="447"/>
        <v>0</v>
      </c>
      <c r="DZ48" s="668">
        <f t="shared" si="447"/>
        <v>0</v>
      </c>
      <c r="EA48" s="668">
        <f t="shared" si="447"/>
        <v>0</v>
      </c>
      <c r="EB48" s="668">
        <f t="shared" si="447"/>
        <v>0</v>
      </c>
      <c r="EC48" s="668">
        <f t="shared" si="447"/>
        <v>0</v>
      </c>
      <c r="ED48" s="668">
        <f t="shared" si="447"/>
        <v>0</v>
      </c>
      <c r="EE48" s="668">
        <f t="shared" si="447"/>
        <v>0</v>
      </c>
      <c r="EF48" s="668">
        <f t="shared" si="447"/>
        <v>0</v>
      </c>
      <c r="EG48" s="668">
        <f t="shared" si="447"/>
        <v>0</v>
      </c>
      <c r="EH48" s="668">
        <f t="shared" ref="EH48:EQ57" si="448">+IF(OR(EH$7="",$DC48=""),"",IF($JM48-EH$7&lt;=-1,VLOOKUP(EH$7-$DC48,$I$8:$K$87,3,FALSE),0))</f>
        <v>0</v>
      </c>
      <c r="EI48" s="668">
        <f t="shared" si="448"/>
        <v>0</v>
      </c>
      <c r="EJ48" s="668">
        <f t="shared" si="448"/>
        <v>0</v>
      </c>
      <c r="EK48" s="668">
        <f t="shared" si="448"/>
        <v>0</v>
      </c>
      <c r="EL48" s="668">
        <f t="shared" si="448"/>
        <v>0</v>
      </c>
      <c r="EM48" s="668">
        <f t="shared" si="448"/>
        <v>0</v>
      </c>
      <c r="EN48" s="668">
        <f t="shared" si="448"/>
        <v>0</v>
      </c>
      <c r="EO48" s="668">
        <f t="shared" si="448"/>
        <v>0</v>
      </c>
      <c r="EP48" s="668">
        <f t="shared" si="448"/>
        <v>0</v>
      </c>
      <c r="EQ48" s="668">
        <f t="shared" si="448"/>
        <v>0</v>
      </c>
      <c r="ER48" s="668">
        <f t="shared" ref="ER48:FA57" si="449">+IF(OR(ER$7="",$DC48=""),"",IF($JM48-ER$7&lt;=-1,VLOOKUP(ER$7-$DC48,$I$8:$K$87,3,FALSE),0))</f>
        <v>0</v>
      </c>
      <c r="ES48" s="668">
        <f t="shared" si="449"/>
        <v>0</v>
      </c>
      <c r="ET48" s="668">
        <f t="shared" si="449"/>
        <v>0</v>
      </c>
      <c r="EU48" s="668">
        <f t="shared" si="449"/>
        <v>0</v>
      </c>
      <c r="EV48" s="668">
        <f t="shared" si="449"/>
        <v>0</v>
      </c>
      <c r="EW48" s="668">
        <f t="shared" si="449"/>
        <v>0</v>
      </c>
      <c r="EX48" s="668">
        <f t="shared" si="449"/>
        <v>0</v>
      </c>
      <c r="EY48" s="668">
        <f t="shared" si="449"/>
        <v>0</v>
      </c>
      <c r="EZ48" s="668">
        <f t="shared" si="449"/>
        <v>0</v>
      </c>
      <c r="FA48" s="668">
        <f t="shared" si="449"/>
        <v>0</v>
      </c>
      <c r="FB48" s="668">
        <f t="shared" ref="FB48:FK57" si="450">+IF(OR(FB$7="",$DC48=""),"",IF($JM48-FB$7&lt;=-1,VLOOKUP(FB$7-$DC48,$I$8:$K$87,3,FALSE),0))</f>
        <v>0</v>
      </c>
      <c r="FC48" s="668">
        <f t="shared" si="450"/>
        <v>0</v>
      </c>
      <c r="FD48" s="668">
        <f t="shared" si="450"/>
        <v>0</v>
      </c>
      <c r="FE48" s="668">
        <f t="shared" si="450"/>
        <v>0</v>
      </c>
      <c r="FF48" s="668">
        <f t="shared" si="450"/>
        <v>0</v>
      </c>
      <c r="FG48" s="668">
        <f t="shared" si="450"/>
        <v>0</v>
      </c>
      <c r="FH48" s="668">
        <f t="shared" si="450"/>
        <v>0</v>
      </c>
      <c r="FI48" s="668">
        <f t="shared" si="450"/>
        <v>0</v>
      </c>
      <c r="FJ48" s="668">
        <f t="shared" si="450"/>
        <v>0</v>
      </c>
      <c r="FK48" s="668">
        <f t="shared" si="450"/>
        <v>0</v>
      </c>
      <c r="FL48" s="668">
        <f t="shared" ref="FL48:FU57" si="451">+IF(OR(FL$7="",$DC48=""),"",IF($JM48-FL$7&lt;=-1,VLOOKUP(FL$7-$DC48,$I$8:$K$87,3,FALSE),0))</f>
        <v>0</v>
      </c>
      <c r="FM48" s="668">
        <f t="shared" si="451"/>
        <v>0</v>
      </c>
      <c r="FN48" s="668">
        <f t="shared" si="451"/>
        <v>0</v>
      </c>
      <c r="FO48" s="668" t="str">
        <f t="shared" si="451"/>
        <v/>
      </c>
      <c r="FP48" s="668" t="str">
        <f t="shared" si="451"/>
        <v/>
      </c>
      <c r="FQ48" s="668" t="str">
        <f t="shared" si="451"/>
        <v/>
      </c>
      <c r="FR48" s="668" t="str">
        <f t="shared" si="451"/>
        <v/>
      </c>
      <c r="FS48" s="668" t="str">
        <f t="shared" si="451"/>
        <v/>
      </c>
      <c r="FT48" s="668" t="str">
        <f t="shared" si="451"/>
        <v/>
      </c>
      <c r="FU48" s="668" t="str">
        <f t="shared" si="451"/>
        <v/>
      </c>
      <c r="FV48" s="668" t="str">
        <f t="shared" ref="FV48:GF57" si="452">+IF(OR(FV$7="",$DC48=""),"",IF($JM48-FV$7&lt;=-1,VLOOKUP(FV$7-$DC48,$I$8:$K$87,3,FALSE),0))</f>
        <v/>
      </c>
      <c r="FW48" s="668" t="str">
        <f t="shared" si="452"/>
        <v/>
      </c>
      <c r="FX48" s="668" t="str">
        <f t="shared" si="452"/>
        <v/>
      </c>
      <c r="FY48" s="668" t="str">
        <f t="shared" si="452"/>
        <v/>
      </c>
      <c r="FZ48" s="668" t="str">
        <f t="shared" si="452"/>
        <v/>
      </c>
      <c r="GA48" s="668" t="str">
        <f t="shared" si="452"/>
        <v/>
      </c>
      <c r="GB48" s="668" t="str">
        <f t="shared" si="452"/>
        <v/>
      </c>
      <c r="GC48" s="668" t="str">
        <f t="shared" si="452"/>
        <v/>
      </c>
      <c r="GD48" s="668" t="str">
        <f t="shared" si="452"/>
        <v/>
      </c>
      <c r="GE48" s="668" t="str">
        <f t="shared" si="452"/>
        <v/>
      </c>
      <c r="GF48" s="669" t="str">
        <f t="shared" si="452"/>
        <v/>
      </c>
      <c r="GG48" s="626"/>
      <c r="GH48" s="649">
        <f t="shared" si="263"/>
        <v>22</v>
      </c>
      <c r="GI48" s="682">
        <f t="shared" ca="1" si="360"/>
        <v>0</v>
      </c>
      <c r="GJ48" s="682">
        <f t="shared" ca="1" si="361"/>
        <v>0</v>
      </c>
      <c r="GK48" s="682">
        <f t="shared" ca="1" si="362"/>
        <v>0</v>
      </c>
      <c r="GL48" s="682">
        <f t="shared" ca="1" si="363"/>
        <v>0</v>
      </c>
      <c r="GM48" s="682">
        <f t="shared" ca="1" si="364"/>
        <v>0</v>
      </c>
      <c r="GN48" s="682">
        <f t="shared" ca="1" si="365"/>
        <v>0</v>
      </c>
      <c r="GO48" s="682">
        <f t="shared" ca="1" si="366"/>
        <v>0</v>
      </c>
      <c r="GP48" s="682">
        <f t="shared" ca="1" si="367"/>
        <v>0</v>
      </c>
      <c r="GQ48" s="682">
        <f t="shared" ca="1" si="368"/>
        <v>0</v>
      </c>
      <c r="GR48" s="682">
        <f t="shared" ca="1" si="369"/>
        <v>0</v>
      </c>
      <c r="GS48" s="682">
        <f t="shared" ca="1" si="370"/>
        <v>0</v>
      </c>
      <c r="GT48" s="682">
        <f t="shared" ca="1" si="371"/>
        <v>0</v>
      </c>
      <c r="GU48" s="682">
        <f t="shared" ca="1" si="372"/>
        <v>0</v>
      </c>
      <c r="GV48" s="682">
        <f t="shared" ca="1" si="373"/>
        <v>0</v>
      </c>
      <c r="GW48" s="682">
        <f t="shared" ca="1" si="374"/>
        <v>0</v>
      </c>
      <c r="GX48" s="682">
        <f t="shared" ca="1" si="375"/>
        <v>0</v>
      </c>
      <c r="GY48" s="682">
        <f t="shared" ca="1" si="376"/>
        <v>0</v>
      </c>
      <c r="GZ48" s="682">
        <f t="shared" ca="1" si="377"/>
        <v>0</v>
      </c>
      <c r="HA48" s="682">
        <f t="shared" ca="1" si="378"/>
        <v>0</v>
      </c>
      <c r="HB48" s="682">
        <f t="shared" ca="1" si="379"/>
        <v>0</v>
      </c>
      <c r="HC48" s="682">
        <f t="shared" ca="1" si="380"/>
        <v>0</v>
      </c>
      <c r="HD48" s="682">
        <f t="shared" ca="1" si="381"/>
        <v>0</v>
      </c>
      <c r="HE48" s="682" t="e">
        <f t="shared" ca="1" si="382"/>
        <v>#DIV/0!</v>
      </c>
      <c r="HF48" s="682" t="e">
        <f t="shared" ca="1" si="383"/>
        <v>#DIV/0!</v>
      </c>
      <c r="HG48" s="682" t="e">
        <f t="shared" ca="1" si="384"/>
        <v>#DIV/0!</v>
      </c>
      <c r="HH48" s="682" t="e">
        <f t="shared" ca="1" si="385"/>
        <v>#DIV/0!</v>
      </c>
      <c r="HI48" s="682" t="e">
        <f t="shared" ca="1" si="386"/>
        <v>#DIV/0!</v>
      </c>
      <c r="HJ48" s="682" t="e">
        <f t="shared" ca="1" si="387"/>
        <v>#DIV/0!</v>
      </c>
      <c r="HK48" s="682" t="e">
        <f t="shared" ca="1" si="388"/>
        <v>#DIV/0!</v>
      </c>
      <c r="HL48" s="682" t="e">
        <f t="shared" ca="1" si="389"/>
        <v>#DIV/0!</v>
      </c>
      <c r="HM48" s="682" t="e">
        <f t="shared" ca="1" si="390"/>
        <v>#DIV/0!</v>
      </c>
      <c r="HN48" s="682" t="e">
        <f t="shared" ca="1" si="391"/>
        <v>#DIV/0!</v>
      </c>
      <c r="HO48" s="682" t="e">
        <f t="shared" ca="1" si="392"/>
        <v>#DIV/0!</v>
      </c>
      <c r="HP48" s="682" t="e">
        <f t="shared" ca="1" si="393"/>
        <v>#DIV/0!</v>
      </c>
      <c r="HQ48" s="682" t="e">
        <f t="shared" ca="1" si="394"/>
        <v>#DIV/0!</v>
      </c>
      <c r="HR48" s="682" t="e">
        <f t="shared" ca="1" si="395"/>
        <v>#DIV/0!</v>
      </c>
      <c r="HS48" s="682" t="e">
        <f t="shared" ca="1" si="396"/>
        <v>#DIV/0!</v>
      </c>
      <c r="HT48" s="682" t="e">
        <f t="shared" ca="1" si="397"/>
        <v>#DIV/0!</v>
      </c>
      <c r="HU48" s="682" t="e">
        <f t="shared" ca="1" si="398"/>
        <v>#DIV/0!</v>
      </c>
      <c r="HV48" s="682" t="e">
        <f t="shared" ca="1" si="399"/>
        <v>#DIV/0!</v>
      </c>
      <c r="HW48" s="682" t="e">
        <f t="shared" ca="1" si="400"/>
        <v>#DIV/0!</v>
      </c>
      <c r="HX48" s="682" t="e">
        <f t="shared" ca="1" si="401"/>
        <v>#DIV/0!</v>
      </c>
      <c r="HY48" s="682" t="e">
        <f t="shared" ca="1" si="402"/>
        <v>#DIV/0!</v>
      </c>
      <c r="HZ48" s="682" t="e">
        <f t="shared" ca="1" si="403"/>
        <v>#DIV/0!</v>
      </c>
      <c r="IA48" s="682" t="e">
        <f t="shared" ca="1" si="404"/>
        <v>#DIV/0!</v>
      </c>
      <c r="IB48" s="682" t="e">
        <f t="shared" ca="1" si="405"/>
        <v>#DIV/0!</v>
      </c>
      <c r="IC48" s="682" t="e">
        <f t="shared" ca="1" si="406"/>
        <v>#DIV/0!</v>
      </c>
      <c r="ID48" s="682" t="e">
        <f t="shared" ca="1" si="407"/>
        <v>#DIV/0!</v>
      </c>
      <c r="IE48" s="682" t="e">
        <f t="shared" ca="1" si="408"/>
        <v>#DIV/0!</v>
      </c>
      <c r="IF48" s="682" t="e">
        <f t="shared" ca="1" si="409"/>
        <v>#DIV/0!</v>
      </c>
      <c r="IG48" s="682" t="e">
        <f t="shared" ca="1" si="410"/>
        <v>#DIV/0!</v>
      </c>
      <c r="IH48" s="682" t="e">
        <f t="shared" ca="1" si="411"/>
        <v>#DIV/0!</v>
      </c>
      <c r="II48" s="682" t="e">
        <f t="shared" ca="1" si="412"/>
        <v>#DIV/0!</v>
      </c>
      <c r="IJ48" s="682" t="e">
        <f t="shared" ca="1" si="413"/>
        <v>#DIV/0!</v>
      </c>
      <c r="IK48" s="662" t="e">
        <f t="shared" ca="1" si="414"/>
        <v>#DIV/0!</v>
      </c>
      <c r="IL48" s="662" t="e">
        <f t="shared" ca="1" si="415"/>
        <v>#DIV/0!</v>
      </c>
      <c r="IM48" s="662" t="e">
        <f t="shared" ca="1" si="416"/>
        <v>#DIV/0!</v>
      </c>
      <c r="IN48" s="662" t="e">
        <f t="shared" ca="1" si="417"/>
        <v>#DIV/0!</v>
      </c>
      <c r="IO48" s="662" t="e">
        <f t="shared" ca="1" si="418"/>
        <v>#DIV/0!</v>
      </c>
      <c r="IP48" s="662" t="e">
        <f t="shared" ca="1" si="419"/>
        <v>#DIV/0!</v>
      </c>
      <c r="IQ48" s="662" t="e">
        <f t="shared" ca="1" si="420"/>
        <v>#DIV/0!</v>
      </c>
      <c r="IR48" s="662" t="e">
        <f t="shared" ca="1" si="421"/>
        <v>#DIV/0!</v>
      </c>
      <c r="IS48" s="662" t="e">
        <f t="shared" ca="1" si="422"/>
        <v>#DIV/0!</v>
      </c>
      <c r="IT48" s="662" t="str">
        <f t="shared" ca="1" si="423"/>
        <v/>
      </c>
      <c r="IU48" s="662" t="str">
        <f t="shared" ca="1" si="424"/>
        <v/>
      </c>
      <c r="IV48" s="662" t="str">
        <f t="shared" ca="1" si="425"/>
        <v/>
      </c>
      <c r="IW48" s="662" t="str">
        <f t="shared" ca="1" si="426"/>
        <v/>
      </c>
      <c r="IX48" s="662" t="str">
        <f t="shared" ca="1" si="427"/>
        <v/>
      </c>
      <c r="IY48" s="662" t="str">
        <f t="shared" ca="1" si="428"/>
        <v/>
      </c>
      <c r="IZ48" s="662" t="str">
        <f t="shared" ca="1" si="429"/>
        <v/>
      </c>
      <c r="JA48" s="662" t="str">
        <f t="shared" ca="1" si="430"/>
        <v/>
      </c>
      <c r="JB48" s="662" t="str">
        <f t="shared" ca="1" si="431"/>
        <v/>
      </c>
      <c r="JC48" s="662" t="str">
        <f t="shared" ca="1" si="432"/>
        <v/>
      </c>
      <c r="JD48" s="662" t="str">
        <f t="shared" ca="1" si="433"/>
        <v/>
      </c>
      <c r="JE48" s="662" t="str">
        <f t="shared" ca="1" si="434"/>
        <v/>
      </c>
      <c r="JF48" s="662" t="str">
        <f t="shared" ca="1" si="435"/>
        <v/>
      </c>
      <c r="JG48" s="662" t="str">
        <f t="shared" ca="1" si="436"/>
        <v/>
      </c>
      <c r="JH48" s="662" t="str">
        <f t="shared" ca="1" si="437"/>
        <v/>
      </c>
      <c r="JI48" s="662" t="str">
        <f t="shared" ca="1" si="438"/>
        <v/>
      </c>
      <c r="JJ48" s="662" t="str">
        <f t="shared" ca="1" si="439"/>
        <v/>
      </c>
      <c r="JK48" s="663" t="str">
        <f t="shared" ca="1" si="440"/>
        <v/>
      </c>
      <c r="JL48" s="626"/>
      <c r="JM48" s="649">
        <f t="shared" si="264"/>
        <v>22</v>
      </c>
      <c r="JN48" s="635">
        <f t="shared" ref="JN48:JW57" si="453">+IF(OR(JN$7="",$JM48=""),"",IF($JM48-JN$7&lt;=-1,1/VLOOKUP(JN$7-$JM48,$I$8:$J$87,2,FALSE),0))</f>
        <v>0</v>
      </c>
      <c r="JO48" s="635">
        <f t="shared" si="453"/>
        <v>0</v>
      </c>
      <c r="JP48" s="635">
        <f t="shared" si="453"/>
        <v>0</v>
      </c>
      <c r="JQ48" s="635">
        <f t="shared" si="453"/>
        <v>0</v>
      </c>
      <c r="JR48" s="635">
        <f t="shared" si="453"/>
        <v>0</v>
      </c>
      <c r="JS48" s="635">
        <f t="shared" si="453"/>
        <v>0</v>
      </c>
      <c r="JT48" s="635">
        <f t="shared" si="453"/>
        <v>0</v>
      </c>
      <c r="JU48" s="635">
        <f t="shared" si="453"/>
        <v>0</v>
      </c>
      <c r="JV48" s="635">
        <f t="shared" si="453"/>
        <v>0</v>
      </c>
      <c r="JW48" s="635">
        <f t="shared" si="453"/>
        <v>0</v>
      </c>
      <c r="JX48" s="635">
        <f t="shared" ref="JX48:KG57" si="454">+IF(OR(JX$7="",$JM48=""),"",IF($JM48-JX$7&lt;=-1,1/VLOOKUP(JX$7-$JM48,$I$8:$J$87,2,FALSE),0))</f>
        <v>0</v>
      </c>
      <c r="JY48" s="635">
        <f t="shared" si="454"/>
        <v>0</v>
      </c>
      <c r="JZ48" s="635">
        <f t="shared" si="454"/>
        <v>0</v>
      </c>
      <c r="KA48" s="635">
        <f t="shared" si="454"/>
        <v>0</v>
      </c>
      <c r="KB48" s="635">
        <f t="shared" si="454"/>
        <v>0</v>
      </c>
      <c r="KC48" s="635">
        <f t="shared" si="454"/>
        <v>0</v>
      </c>
      <c r="KD48" s="635">
        <f t="shared" si="454"/>
        <v>0</v>
      </c>
      <c r="KE48" s="635">
        <f t="shared" si="454"/>
        <v>0</v>
      </c>
      <c r="KF48" s="635">
        <f t="shared" si="454"/>
        <v>0</v>
      </c>
      <c r="KG48" s="635">
        <f t="shared" si="454"/>
        <v>0</v>
      </c>
      <c r="KH48" s="635">
        <f t="shared" ref="KH48:KQ57" si="455">+IF(OR(KH$7="",$JM48=""),"",IF($JM48-KH$7&lt;=-1,1/VLOOKUP(KH$7-$JM48,$I$8:$J$87,2,FALSE),0))</f>
        <v>0</v>
      </c>
      <c r="KI48" s="635">
        <f t="shared" si="455"/>
        <v>0</v>
      </c>
      <c r="KJ48" s="635" t="e">
        <f t="shared" si="455"/>
        <v>#DIV/0!</v>
      </c>
      <c r="KK48" s="635" t="e">
        <f t="shared" si="455"/>
        <v>#DIV/0!</v>
      </c>
      <c r="KL48" s="635" t="e">
        <f t="shared" si="455"/>
        <v>#DIV/0!</v>
      </c>
      <c r="KM48" s="635" t="e">
        <f t="shared" si="455"/>
        <v>#DIV/0!</v>
      </c>
      <c r="KN48" s="635" t="e">
        <f t="shared" si="455"/>
        <v>#DIV/0!</v>
      </c>
      <c r="KO48" s="635" t="e">
        <f t="shared" si="455"/>
        <v>#DIV/0!</v>
      </c>
      <c r="KP48" s="635" t="e">
        <f t="shared" si="455"/>
        <v>#DIV/0!</v>
      </c>
      <c r="KQ48" s="635" t="e">
        <f t="shared" si="455"/>
        <v>#DIV/0!</v>
      </c>
      <c r="KR48" s="635" t="e">
        <f t="shared" ref="KR48:LA57" si="456">+IF(OR(KR$7="",$JM48=""),"",IF($JM48-KR$7&lt;=-1,1/VLOOKUP(KR$7-$JM48,$I$8:$J$87,2,FALSE),0))</f>
        <v>#DIV/0!</v>
      </c>
      <c r="KS48" s="635" t="e">
        <f t="shared" si="456"/>
        <v>#DIV/0!</v>
      </c>
      <c r="KT48" s="635" t="e">
        <f t="shared" si="456"/>
        <v>#DIV/0!</v>
      </c>
      <c r="KU48" s="635" t="e">
        <f t="shared" si="456"/>
        <v>#DIV/0!</v>
      </c>
      <c r="KV48" s="635" t="e">
        <f t="shared" si="456"/>
        <v>#DIV/0!</v>
      </c>
      <c r="KW48" s="635" t="e">
        <f t="shared" si="456"/>
        <v>#DIV/0!</v>
      </c>
      <c r="KX48" s="635" t="e">
        <f t="shared" si="456"/>
        <v>#DIV/0!</v>
      </c>
      <c r="KY48" s="635" t="e">
        <f t="shared" si="456"/>
        <v>#DIV/0!</v>
      </c>
      <c r="KZ48" s="635" t="e">
        <f t="shared" si="456"/>
        <v>#DIV/0!</v>
      </c>
      <c r="LA48" s="635" t="e">
        <f t="shared" si="456"/>
        <v>#DIV/0!</v>
      </c>
      <c r="LB48" s="635" t="e">
        <f t="shared" ref="LB48:LK57" si="457">+IF(OR(LB$7="",$JM48=""),"",IF($JM48-LB$7&lt;=-1,1/VLOOKUP(LB$7-$JM48,$I$8:$J$87,2,FALSE),0))</f>
        <v>#DIV/0!</v>
      </c>
      <c r="LC48" s="635" t="e">
        <f t="shared" si="457"/>
        <v>#DIV/0!</v>
      </c>
      <c r="LD48" s="635" t="e">
        <f t="shared" si="457"/>
        <v>#DIV/0!</v>
      </c>
      <c r="LE48" s="635" t="e">
        <f t="shared" si="457"/>
        <v>#DIV/0!</v>
      </c>
      <c r="LF48" s="635" t="e">
        <f t="shared" si="457"/>
        <v>#DIV/0!</v>
      </c>
      <c r="LG48" s="635" t="e">
        <f t="shared" si="457"/>
        <v>#DIV/0!</v>
      </c>
      <c r="LH48" s="635" t="e">
        <f t="shared" si="457"/>
        <v>#DIV/0!</v>
      </c>
      <c r="LI48" s="635" t="e">
        <f t="shared" si="457"/>
        <v>#DIV/0!</v>
      </c>
      <c r="LJ48" s="635" t="e">
        <f t="shared" si="457"/>
        <v>#DIV/0!</v>
      </c>
      <c r="LK48" s="635" t="e">
        <f t="shared" si="457"/>
        <v>#DIV/0!</v>
      </c>
      <c r="LL48" s="635" t="e">
        <f t="shared" ref="LL48:LU57" si="458">+IF(OR(LL$7="",$JM48=""),"",IF($JM48-LL$7&lt;=-1,1/VLOOKUP(LL$7-$JM48,$I$8:$J$87,2,FALSE),0))</f>
        <v>#DIV/0!</v>
      </c>
      <c r="LM48" s="635" t="e">
        <f t="shared" si="458"/>
        <v>#DIV/0!</v>
      </c>
      <c r="LN48" s="635" t="e">
        <f t="shared" si="458"/>
        <v>#DIV/0!</v>
      </c>
      <c r="LO48" s="635" t="e">
        <f t="shared" si="458"/>
        <v>#DIV/0!</v>
      </c>
      <c r="LP48" s="635" t="e">
        <f t="shared" si="458"/>
        <v>#DIV/0!</v>
      </c>
      <c r="LQ48" s="635" t="e">
        <f t="shared" si="458"/>
        <v>#DIV/0!</v>
      </c>
      <c r="LR48" s="635" t="e">
        <f t="shared" si="458"/>
        <v>#DIV/0!</v>
      </c>
      <c r="LS48" s="635" t="e">
        <f t="shared" si="458"/>
        <v>#DIV/0!</v>
      </c>
      <c r="LT48" s="635" t="e">
        <f t="shared" si="458"/>
        <v>#DIV/0!</v>
      </c>
      <c r="LU48" s="635" t="e">
        <f t="shared" si="458"/>
        <v>#DIV/0!</v>
      </c>
      <c r="LV48" s="635" t="e">
        <f t="shared" ref="LV48:ME57" si="459">+IF(OR(LV$7="",$JM48=""),"",IF($JM48-LV$7&lt;=-1,1/VLOOKUP(LV$7-$JM48,$I$8:$J$87,2,FALSE),0))</f>
        <v>#DIV/0!</v>
      </c>
      <c r="LW48" s="635" t="e">
        <f t="shared" si="459"/>
        <v>#DIV/0!</v>
      </c>
      <c r="LX48" s="635" t="e">
        <f t="shared" si="459"/>
        <v>#DIV/0!</v>
      </c>
      <c r="LY48" s="635" t="str">
        <f t="shared" si="459"/>
        <v/>
      </c>
      <c r="LZ48" s="635" t="str">
        <f t="shared" si="459"/>
        <v/>
      </c>
      <c r="MA48" s="635" t="str">
        <f t="shared" si="459"/>
        <v/>
      </c>
      <c r="MB48" s="635" t="str">
        <f t="shared" si="459"/>
        <v/>
      </c>
      <c r="MC48" s="635" t="str">
        <f t="shared" si="459"/>
        <v/>
      </c>
      <c r="MD48" s="635" t="str">
        <f t="shared" si="459"/>
        <v/>
      </c>
      <c r="ME48" s="635" t="str">
        <f t="shared" si="459"/>
        <v/>
      </c>
      <c r="MF48" s="635" t="str">
        <f t="shared" ref="MF48:MP57" si="460">+IF(OR(MF$7="",$JM48=""),"",IF($JM48-MF$7&lt;=-1,1/VLOOKUP(MF$7-$JM48,$I$8:$J$87,2,FALSE),0))</f>
        <v/>
      </c>
      <c r="MG48" s="635" t="str">
        <f t="shared" si="460"/>
        <v/>
      </c>
      <c r="MH48" s="635" t="str">
        <f t="shared" si="460"/>
        <v/>
      </c>
      <c r="MI48" s="635" t="str">
        <f t="shared" si="460"/>
        <v/>
      </c>
      <c r="MJ48" s="635" t="str">
        <f t="shared" si="460"/>
        <v/>
      </c>
      <c r="MK48" s="635" t="str">
        <f t="shared" si="460"/>
        <v/>
      </c>
      <c r="ML48" s="635" t="str">
        <f t="shared" si="460"/>
        <v/>
      </c>
      <c r="MM48" s="635" t="str">
        <f t="shared" si="460"/>
        <v/>
      </c>
      <c r="MN48" s="635" t="str">
        <f t="shared" si="460"/>
        <v/>
      </c>
      <c r="MO48" s="635" t="str">
        <f t="shared" si="460"/>
        <v/>
      </c>
      <c r="MP48" s="636" t="str">
        <f t="shared" si="460"/>
        <v/>
      </c>
      <c r="MQ48" s="626"/>
      <c r="MR48" s="565">
        <f t="shared" si="269"/>
        <v>41</v>
      </c>
      <c r="MS48" s="622" t="e">
        <f ca="1">+SUMPRODUCT(OFFSET(MU48,0,$MR48):OFFSET(MU48,MU48-1,$MR48),OFFSET($O48,0,0):OFFSET($O48,MU48-1,0))</f>
        <v>#DIV/0!</v>
      </c>
      <c r="MU48" s="568">
        <f t="shared" si="265"/>
        <v>22</v>
      </c>
      <c r="MV48" s="691" t="e">
        <f t="shared" ref="MV48:NE57" ca="1" si="461">+IF($MU48+MV$7&lt;=MAX($MV$7:$PX$7),OFFSET($GH48,0,$MU48+MV$7,1,1),"")</f>
        <v>#DIV/0!</v>
      </c>
      <c r="MW48" s="691" t="e">
        <f t="shared" ca="1" si="461"/>
        <v>#DIV/0!</v>
      </c>
      <c r="MX48" s="691" t="e">
        <f t="shared" ca="1" si="461"/>
        <v>#DIV/0!</v>
      </c>
      <c r="MY48" s="691" t="e">
        <f t="shared" ca="1" si="461"/>
        <v>#DIV/0!</v>
      </c>
      <c r="MZ48" s="691" t="e">
        <f t="shared" ca="1" si="461"/>
        <v>#DIV/0!</v>
      </c>
      <c r="NA48" s="691" t="e">
        <f t="shared" ca="1" si="461"/>
        <v>#DIV/0!</v>
      </c>
      <c r="NB48" s="691" t="e">
        <f t="shared" ca="1" si="461"/>
        <v>#DIV/0!</v>
      </c>
      <c r="NC48" s="691" t="e">
        <f t="shared" ca="1" si="461"/>
        <v>#DIV/0!</v>
      </c>
      <c r="ND48" s="691" t="e">
        <f t="shared" ca="1" si="461"/>
        <v>#DIV/0!</v>
      </c>
      <c r="NE48" s="691" t="e">
        <f t="shared" ca="1" si="461"/>
        <v>#DIV/0!</v>
      </c>
      <c r="NF48" s="691" t="e">
        <f t="shared" ref="NF48:NO57" ca="1" si="462">+IF($MU48+NF$7&lt;=MAX($MV$7:$PX$7),OFFSET($GH48,0,$MU48+NF$7,1,1),"")</f>
        <v>#DIV/0!</v>
      </c>
      <c r="NG48" s="691" t="e">
        <f t="shared" ca="1" si="462"/>
        <v>#DIV/0!</v>
      </c>
      <c r="NH48" s="691" t="e">
        <f t="shared" ca="1" si="462"/>
        <v>#DIV/0!</v>
      </c>
      <c r="NI48" s="691" t="e">
        <f t="shared" ca="1" si="462"/>
        <v>#DIV/0!</v>
      </c>
      <c r="NJ48" s="691" t="e">
        <f t="shared" ca="1" si="462"/>
        <v>#DIV/0!</v>
      </c>
      <c r="NK48" s="691" t="e">
        <f t="shared" ca="1" si="462"/>
        <v>#DIV/0!</v>
      </c>
      <c r="NL48" s="691" t="e">
        <f t="shared" ca="1" si="462"/>
        <v>#DIV/0!</v>
      </c>
      <c r="NM48" s="691" t="e">
        <f t="shared" ca="1" si="462"/>
        <v>#DIV/0!</v>
      </c>
      <c r="NN48" s="691" t="e">
        <f t="shared" ca="1" si="462"/>
        <v>#DIV/0!</v>
      </c>
      <c r="NO48" s="691" t="e">
        <f t="shared" ca="1" si="462"/>
        <v>#DIV/0!</v>
      </c>
      <c r="NP48" s="691" t="e">
        <f t="shared" ref="NP48:NY57" ca="1" si="463">+IF($MU48+NP$7&lt;=MAX($MV$7:$PX$7),OFFSET($GH48,0,$MU48+NP$7,1,1),"")</f>
        <v>#DIV/0!</v>
      </c>
      <c r="NQ48" s="691" t="e">
        <f t="shared" ca="1" si="463"/>
        <v>#DIV/0!</v>
      </c>
      <c r="NR48" s="691" t="e">
        <f t="shared" ca="1" si="463"/>
        <v>#DIV/0!</v>
      </c>
      <c r="NS48" s="691" t="e">
        <f t="shared" ca="1" si="463"/>
        <v>#DIV/0!</v>
      </c>
      <c r="NT48" s="691" t="e">
        <f t="shared" ca="1" si="463"/>
        <v>#DIV/0!</v>
      </c>
      <c r="NU48" s="691" t="e">
        <f t="shared" ca="1" si="463"/>
        <v>#DIV/0!</v>
      </c>
      <c r="NV48" s="691" t="e">
        <f t="shared" ca="1" si="463"/>
        <v>#DIV/0!</v>
      </c>
      <c r="NW48" s="691" t="e">
        <f t="shared" ca="1" si="463"/>
        <v>#DIV/0!</v>
      </c>
      <c r="NX48" s="691" t="e">
        <f t="shared" ca="1" si="463"/>
        <v>#DIV/0!</v>
      </c>
      <c r="NY48" s="691" t="e">
        <f t="shared" ca="1" si="463"/>
        <v>#DIV/0!</v>
      </c>
      <c r="NZ48" s="691" t="e">
        <f t="shared" ref="NZ48:OI57" ca="1" si="464">+IF($MU48+NZ$7&lt;=MAX($MV$7:$PX$7),OFFSET($GH48,0,$MU48+NZ$7,1,1),"")</f>
        <v>#DIV/0!</v>
      </c>
      <c r="OA48" s="691" t="e">
        <f t="shared" ca="1" si="464"/>
        <v>#DIV/0!</v>
      </c>
      <c r="OB48" s="691" t="e">
        <f t="shared" ca="1" si="464"/>
        <v>#DIV/0!</v>
      </c>
      <c r="OC48" s="691" t="e">
        <f t="shared" ca="1" si="464"/>
        <v>#DIV/0!</v>
      </c>
      <c r="OD48" s="691" t="e">
        <f t="shared" ca="1" si="464"/>
        <v>#DIV/0!</v>
      </c>
      <c r="OE48" s="691" t="e">
        <f t="shared" ca="1" si="464"/>
        <v>#DIV/0!</v>
      </c>
      <c r="OF48" s="691" t="e">
        <f t="shared" ca="1" si="464"/>
        <v>#DIV/0!</v>
      </c>
      <c r="OG48" s="691" t="e">
        <f t="shared" ca="1" si="464"/>
        <v>#DIV/0!</v>
      </c>
      <c r="OH48" s="691" t="e">
        <f t="shared" ca="1" si="464"/>
        <v>#DIV/0!</v>
      </c>
      <c r="OI48" s="691" t="e">
        <f t="shared" ca="1" si="464"/>
        <v>#DIV/0!</v>
      </c>
      <c r="OJ48" s="691" t="e">
        <f t="shared" ref="OJ48:OS57" ca="1" si="465">+IF($MU48+OJ$7&lt;=MAX($MV$7:$PX$7),OFFSET($GH48,0,$MU48+OJ$7,1,1),"")</f>
        <v>#DIV/0!</v>
      </c>
      <c r="OK48" s="691" t="str">
        <f t="shared" ca="1" si="465"/>
        <v/>
      </c>
      <c r="OL48" s="691" t="str">
        <f t="shared" ca="1" si="465"/>
        <v/>
      </c>
      <c r="OM48" s="691" t="str">
        <f t="shared" ca="1" si="465"/>
        <v/>
      </c>
      <c r="ON48" s="691" t="str">
        <f t="shared" ca="1" si="465"/>
        <v/>
      </c>
      <c r="OO48" s="691" t="str">
        <f t="shared" ca="1" si="465"/>
        <v/>
      </c>
      <c r="OP48" s="691" t="str">
        <f t="shared" ca="1" si="465"/>
        <v/>
      </c>
      <c r="OQ48" s="691" t="str">
        <f t="shared" ca="1" si="465"/>
        <v/>
      </c>
      <c r="OR48" s="691" t="str">
        <f t="shared" ca="1" si="465"/>
        <v/>
      </c>
      <c r="OS48" s="691" t="str">
        <f t="shared" ca="1" si="465"/>
        <v/>
      </c>
      <c r="OT48" s="691" t="str">
        <f t="shared" ref="OT48:PC57" ca="1" si="466">+IF($MU48+OT$7&lt;=MAX($MV$7:$PX$7),OFFSET($GH48,0,$MU48+OT$7,1,1),"")</f>
        <v/>
      </c>
      <c r="OU48" s="691" t="str">
        <f t="shared" ca="1" si="466"/>
        <v/>
      </c>
      <c r="OV48" s="691" t="str">
        <f t="shared" ca="1" si="466"/>
        <v/>
      </c>
      <c r="OW48" s="691" t="str">
        <f t="shared" ca="1" si="466"/>
        <v/>
      </c>
      <c r="OX48" s="691" t="str">
        <f t="shared" ca="1" si="466"/>
        <v/>
      </c>
      <c r="OY48" s="691" t="str">
        <f t="shared" ca="1" si="466"/>
        <v/>
      </c>
      <c r="OZ48" s="691" t="str">
        <f t="shared" ca="1" si="466"/>
        <v/>
      </c>
      <c r="PA48" s="691" t="str">
        <f t="shared" ca="1" si="466"/>
        <v/>
      </c>
      <c r="PB48" s="691" t="str">
        <f t="shared" ca="1" si="466"/>
        <v/>
      </c>
      <c r="PC48" s="691" t="str">
        <f t="shared" ca="1" si="466"/>
        <v/>
      </c>
      <c r="PD48" s="691" t="str">
        <f t="shared" ref="PD48:PM57" ca="1" si="467">+IF($MU48+PD$7&lt;=MAX($MV$7:$PX$7),OFFSET($GH48,0,$MU48+PD$7,1,1),"")</f>
        <v/>
      </c>
      <c r="PE48" s="691" t="str">
        <f t="shared" ca="1" si="467"/>
        <v/>
      </c>
      <c r="PF48" s="691" t="str">
        <f t="shared" ca="1" si="467"/>
        <v/>
      </c>
      <c r="PG48" s="691" t="e">
        <f t="shared" ca="1" si="467"/>
        <v>#VALUE!</v>
      </c>
      <c r="PH48" s="691" t="e">
        <f t="shared" ca="1" si="467"/>
        <v>#VALUE!</v>
      </c>
      <c r="PI48" s="691" t="e">
        <f t="shared" ca="1" si="467"/>
        <v>#VALUE!</v>
      </c>
      <c r="PJ48" s="691" t="e">
        <f t="shared" ca="1" si="467"/>
        <v>#VALUE!</v>
      </c>
      <c r="PK48" s="691" t="e">
        <f t="shared" ca="1" si="467"/>
        <v>#VALUE!</v>
      </c>
      <c r="PL48" s="691" t="e">
        <f t="shared" ca="1" si="467"/>
        <v>#VALUE!</v>
      </c>
      <c r="PM48" s="691" t="e">
        <f t="shared" ca="1" si="467"/>
        <v>#VALUE!</v>
      </c>
      <c r="PN48" s="691" t="e">
        <f t="shared" ref="PN48:PX57" ca="1" si="468">+IF($MU48+PN$7&lt;=MAX($MV$7:$PX$7),OFFSET($GH48,0,$MU48+PN$7,1,1),"")</f>
        <v>#VALUE!</v>
      </c>
      <c r="PO48" s="691" t="e">
        <f t="shared" ca="1" si="468"/>
        <v>#VALUE!</v>
      </c>
      <c r="PP48" s="691" t="e">
        <f t="shared" ca="1" si="468"/>
        <v>#VALUE!</v>
      </c>
      <c r="PQ48" s="691" t="e">
        <f t="shared" ca="1" si="468"/>
        <v>#VALUE!</v>
      </c>
      <c r="PR48" s="691" t="e">
        <f t="shared" ca="1" si="468"/>
        <v>#VALUE!</v>
      </c>
      <c r="PS48" s="691" t="e">
        <f t="shared" ca="1" si="468"/>
        <v>#VALUE!</v>
      </c>
      <c r="PT48" s="691" t="e">
        <f t="shared" ca="1" si="468"/>
        <v>#VALUE!</v>
      </c>
      <c r="PU48" s="691" t="e">
        <f t="shared" ca="1" si="468"/>
        <v>#VALUE!</v>
      </c>
      <c r="PV48" s="691" t="e">
        <f t="shared" ca="1" si="468"/>
        <v>#VALUE!</v>
      </c>
      <c r="PW48" s="691" t="e">
        <f t="shared" ca="1" si="468"/>
        <v>#VALUE!</v>
      </c>
      <c r="PX48" s="691" t="e">
        <f t="shared" ca="1" si="468"/>
        <v>#VALUE!</v>
      </c>
      <c r="PY48" s="690"/>
      <c r="PZ48" s="690"/>
      <c r="QA48" s="690"/>
      <c r="QB48" s="690"/>
      <c r="QC48" s="690"/>
      <c r="QD48" s="690"/>
      <c r="QE48" s="690"/>
      <c r="QF48" s="690"/>
      <c r="QG48" s="575"/>
      <c r="QH48" s="575"/>
      <c r="QI48" s="575"/>
      <c r="QJ48" s="575"/>
      <c r="QK48" s="575"/>
      <c r="QL48" s="575"/>
      <c r="QM48" s="575"/>
      <c r="QN48" s="575"/>
      <c r="QO48" s="575"/>
      <c r="QP48" s="575"/>
      <c r="QQ48" s="575"/>
    </row>
    <row r="49" spans="1:459">
      <c r="A49" s="632">
        <f t="shared" si="266"/>
        <v>42</v>
      </c>
      <c r="B49" s="633">
        <f>+'User Entries'!G119</f>
        <v>0</v>
      </c>
      <c r="C49" s="633">
        <f t="shared" si="267"/>
        <v>0</v>
      </c>
      <c r="D49" s="759" t="e">
        <f>SUM($E$8:E49)</f>
        <v>#DIV/0!</v>
      </c>
      <c r="E49" s="759" t="e">
        <f t="shared" si="357"/>
        <v>#DIV/0!</v>
      </c>
      <c r="F49" s="627"/>
      <c r="G49" s="765"/>
      <c r="H49" s="622">
        <f t="shared" si="270"/>
        <v>21</v>
      </c>
      <c r="I49" s="632">
        <f t="shared" si="255"/>
        <v>42</v>
      </c>
      <c r="J49" s="640">
        <f>+'User Entries'!$F119</f>
        <v>0</v>
      </c>
      <c r="K49" s="640">
        <f>+'User Entries'!$J119</f>
        <v>0</v>
      </c>
      <c r="L49" s="676" t="e">
        <f t="shared" si="256"/>
        <v>#DIV/0!</v>
      </c>
      <c r="M49" s="656" t="str">
        <f>IFERROR(Summary_AttrorTotal!A59,"")</f>
        <v>2009 Q2</v>
      </c>
      <c r="N49" s="634">
        <f>+IFERROR((Summary_AttrorTotal!H59)*1000,0)</f>
        <v>2545901</v>
      </c>
      <c r="O49" s="634">
        <f>+IFERROR((Summary_AttrorTotal!S59-Summary_AttrorTotal!H59)*1000,0)</f>
        <v>6644.640617368168</v>
      </c>
      <c r="P49" s="634" t="e">
        <f t="shared" ca="1" si="358"/>
        <v>#DIV/0!</v>
      </c>
      <c r="Q49" s="634">
        <f>IFERROR(Summary_AttrorTotal!J59*1000,0)</f>
        <v>2545901</v>
      </c>
      <c r="R49" s="634" t="e">
        <f t="shared" ca="1" si="257"/>
        <v>#DIV/0!</v>
      </c>
      <c r="S49" s="634">
        <f>+IFERROR((Summary_AttrorTotal!S59-Summary_AttrorTotal!J59)*1000,0)</f>
        <v>6644.640617368168</v>
      </c>
      <c r="T49" s="634" t="e">
        <f t="shared" ca="1" si="258"/>
        <v>#DIV/0!</v>
      </c>
      <c r="U49" s="639"/>
      <c r="V49" s="634" t="e">
        <f t="shared" ca="1" si="259"/>
        <v>#DIV/0!</v>
      </c>
      <c r="W49" s="575" t="e">
        <f t="shared" ca="1" si="260"/>
        <v>#DIV/0!</v>
      </c>
      <c r="X49" s="649">
        <f t="shared" si="268"/>
        <v>21</v>
      </c>
      <c r="Y49" s="628">
        <f t="shared" si="147"/>
        <v>0</v>
      </c>
      <c r="Z49" s="628">
        <f t="shared" si="147"/>
        <v>0</v>
      </c>
      <c r="AA49" s="628">
        <f t="shared" ref="AA49:CL52" si="469">+IF(OR(AA$7="",$X49=""),"",IF($X49-AA$7&lt;=-1,IF(AND($X49&gt;=MATCH(100%,$D$8:$D$87,0),AA$7=$X49+1),100%,IFERROR(VLOOKUP(AA$7,$A$8:$E$87,5,FALSE)/(1-VLOOKUP($X49,$A$8:$E$87,4,FALSE)),0)),0))</f>
        <v>0</v>
      </c>
      <c r="AB49" s="628">
        <f t="shared" si="469"/>
        <v>0</v>
      </c>
      <c r="AC49" s="628">
        <f t="shared" si="469"/>
        <v>0</v>
      </c>
      <c r="AD49" s="628">
        <f t="shared" si="469"/>
        <v>0</v>
      </c>
      <c r="AE49" s="628">
        <f t="shared" si="469"/>
        <v>0</v>
      </c>
      <c r="AF49" s="628">
        <f t="shared" si="469"/>
        <v>0</v>
      </c>
      <c r="AG49" s="628">
        <f t="shared" si="469"/>
        <v>0</v>
      </c>
      <c r="AH49" s="628">
        <f t="shared" si="469"/>
        <v>0</v>
      </c>
      <c r="AI49" s="628">
        <f t="shared" si="469"/>
        <v>0</v>
      </c>
      <c r="AJ49" s="628">
        <f t="shared" si="469"/>
        <v>0</v>
      </c>
      <c r="AK49" s="628">
        <f t="shared" si="469"/>
        <v>0</v>
      </c>
      <c r="AL49" s="628">
        <f t="shared" si="469"/>
        <v>0</v>
      </c>
      <c r="AM49" s="628">
        <f t="shared" si="469"/>
        <v>0</v>
      </c>
      <c r="AN49" s="628">
        <f t="shared" si="469"/>
        <v>0</v>
      </c>
      <c r="AO49" s="628">
        <f t="shared" si="469"/>
        <v>0</v>
      </c>
      <c r="AP49" s="628">
        <f t="shared" si="469"/>
        <v>0</v>
      </c>
      <c r="AQ49" s="628">
        <f t="shared" si="469"/>
        <v>0</v>
      </c>
      <c r="AR49" s="628">
        <f t="shared" si="469"/>
        <v>0</v>
      </c>
      <c r="AS49" s="628">
        <f t="shared" si="469"/>
        <v>0</v>
      </c>
      <c r="AT49" s="628">
        <f t="shared" si="469"/>
        <v>0</v>
      </c>
      <c r="AU49" s="628">
        <f t="shared" si="469"/>
        <v>0</v>
      </c>
      <c r="AV49" s="628">
        <f t="shared" si="469"/>
        <v>0</v>
      </c>
      <c r="AW49" s="628">
        <f t="shared" si="469"/>
        <v>0</v>
      </c>
      <c r="AX49" s="628">
        <f t="shared" si="469"/>
        <v>0</v>
      </c>
      <c r="AY49" s="628">
        <f t="shared" si="469"/>
        <v>0</v>
      </c>
      <c r="AZ49" s="628">
        <f t="shared" si="469"/>
        <v>0</v>
      </c>
      <c r="BA49" s="628">
        <f t="shared" si="469"/>
        <v>0</v>
      </c>
      <c r="BB49" s="628">
        <f t="shared" si="469"/>
        <v>0</v>
      </c>
      <c r="BC49" s="628">
        <f t="shared" si="469"/>
        <v>0</v>
      </c>
      <c r="BD49" s="628">
        <f t="shared" si="469"/>
        <v>0</v>
      </c>
      <c r="BE49" s="628">
        <f t="shared" si="469"/>
        <v>0</v>
      </c>
      <c r="BF49" s="628">
        <f t="shared" si="469"/>
        <v>0</v>
      </c>
      <c r="BG49" s="628">
        <f t="shared" si="469"/>
        <v>0</v>
      </c>
      <c r="BH49" s="628">
        <f t="shared" si="469"/>
        <v>0</v>
      </c>
      <c r="BI49" s="628">
        <f t="shared" si="469"/>
        <v>0</v>
      </c>
      <c r="BJ49" s="628">
        <f t="shared" si="469"/>
        <v>0</v>
      </c>
      <c r="BK49" s="628">
        <f t="shared" si="469"/>
        <v>0</v>
      </c>
      <c r="BL49" s="628">
        <f t="shared" si="469"/>
        <v>0</v>
      </c>
      <c r="BM49" s="628">
        <f t="shared" si="469"/>
        <v>0</v>
      </c>
      <c r="BN49" s="628">
        <f t="shared" si="469"/>
        <v>0</v>
      </c>
      <c r="BO49" s="628">
        <f t="shared" si="469"/>
        <v>0</v>
      </c>
      <c r="BP49" s="628">
        <f t="shared" si="469"/>
        <v>0</v>
      </c>
      <c r="BQ49" s="628">
        <f t="shared" si="469"/>
        <v>0</v>
      </c>
      <c r="BR49" s="628">
        <f t="shared" si="469"/>
        <v>0</v>
      </c>
      <c r="BS49" s="628">
        <f t="shared" si="469"/>
        <v>0</v>
      </c>
      <c r="BT49" s="628">
        <f t="shared" si="469"/>
        <v>0</v>
      </c>
      <c r="BU49" s="628">
        <f t="shared" si="469"/>
        <v>0</v>
      </c>
      <c r="BV49" s="628">
        <f t="shared" si="469"/>
        <v>0</v>
      </c>
      <c r="BW49" s="628">
        <f t="shared" si="469"/>
        <v>0</v>
      </c>
      <c r="BX49" s="628">
        <f t="shared" si="469"/>
        <v>0</v>
      </c>
      <c r="BY49" s="628">
        <f t="shared" si="469"/>
        <v>0</v>
      </c>
      <c r="BZ49" s="628">
        <f t="shared" si="469"/>
        <v>0</v>
      </c>
      <c r="CA49" s="628">
        <f t="shared" si="469"/>
        <v>0</v>
      </c>
      <c r="CB49" s="628">
        <f t="shared" si="469"/>
        <v>0</v>
      </c>
      <c r="CC49" s="628">
        <f t="shared" si="469"/>
        <v>0</v>
      </c>
      <c r="CD49" s="628">
        <f t="shared" si="469"/>
        <v>0</v>
      </c>
      <c r="CE49" s="628">
        <f t="shared" si="469"/>
        <v>0</v>
      </c>
      <c r="CF49" s="628">
        <f t="shared" si="469"/>
        <v>0</v>
      </c>
      <c r="CG49" s="628">
        <f t="shared" si="469"/>
        <v>0</v>
      </c>
      <c r="CH49" s="628">
        <f t="shared" si="469"/>
        <v>0</v>
      </c>
      <c r="CI49" s="628">
        <f t="shared" si="469"/>
        <v>0</v>
      </c>
      <c r="CJ49" s="628" t="str">
        <f t="shared" si="469"/>
        <v/>
      </c>
      <c r="CK49" s="628" t="str">
        <f t="shared" si="469"/>
        <v/>
      </c>
      <c r="CL49" s="628" t="str">
        <f t="shared" si="469"/>
        <v/>
      </c>
      <c r="CM49" s="628" t="str">
        <f t="shared" si="444"/>
        <v/>
      </c>
      <c r="CN49" s="628" t="str">
        <f t="shared" si="444"/>
        <v/>
      </c>
      <c r="CO49" s="628" t="str">
        <f t="shared" si="444"/>
        <v/>
      </c>
      <c r="CP49" s="628" t="str">
        <f t="shared" si="444"/>
        <v/>
      </c>
      <c r="CQ49" s="628" t="str">
        <f t="shared" si="444"/>
        <v/>
      </c>
      <c r="CR49" s="628" t="str">
        <f t="shared" si="444"/>
        <v/>
      </c>
      <c r="CS49" s="628" t="str">
        <f t="shared" si="444"/>
        <v/>
      </c>
      <c r="CT49" s="628" t="str">
        <f t="shared" si="444"/>
        <v/>
      </c>
      <c r="CU49" s="628" t="str">
        <f t="shared" si="444"/>
        <v/>
      </c>
      <c r="CV49" s="628" t="str">
        <f t="shared" si="444"/>
        <v/>
      </c>
      <c r="CW49" s="628" t="str">
        <f t="shared" si="444"/>
        <v/>
      </c>
      <c r="CX49" s="628" t="str">
        <f t="shared" si="444"/>
        <v/>
      </c>
      <c r="CY49" s="628" t="str">
        <f t="shared" si="444"/>
        <v/>
      </c>
      <c r="CZ49" s="628" t="str">
        <f t="shared" si="444"/>
        <v/>
      </c>
      <c r="DA49" s="629" t="str">
        <f t="shared" si="444"/>
        <v/>
      </c>
      <c r="DB49" s="642"/>
      <c r="DC49" s="649">
        <f t="shared" si="262"/>
        <v>21</v>
      </c>
      <c r="DD49" s="668">
        <f t="shared" si="445"/>
        <v>0</v>
      </c>
      <c r="DE49" s="668">
        <f t="shared" si="445"/>
        <v>0</v>
      </c>
      <c r="DF49" s="668">
        <f t="shared" si="445"/>
        <v>0</v>
      </c>
      <c r="DG49" s="668">
        <f t="shared" si="445"/>
        <v>0</v>
      </c>
      <c r="DH49" s="668">
        <f t="shared" si="445"/>
        <v>0</v>
      </c>
      <c r="DI49" s="668">
        <f t="shared" si="445"/>
        <v>0</v>
      </c>
      <c r="DJ49" s="668">
        <f t="shared" si="445"/>
        <v>0</v>
      </c>
      <c r="DK49" s="668">
        <f t="shared" si="445"/>
        <v>0</v>
      </c>
      <c r="DL49" s="668">
        <f t="shared" si="445"/>
        <v>0</v>
      </c>
      <c r="DM49" s="668">
        <f t="shared" si="445"/>
        <v>0</v>
      </c>
      <c r="DN49" s="668">
        <f t="shared" si="446"/>
        <v>0</v>
      </c>
      <c r="DO49" s="668">
        <f t="shared" si="446"/>
        <v>0</v>
      </c>
      <c r="DP49" s="668">
        <f t="shared" si="446"/>
        <v>0</v>
      </c>
      <c r="DQ49" s="668">
        <f t="shared" si="446"/>
        <v>0</v>
      </c>
      <c r="DR49" s="668">
        <f t="shared" si="446"/>
        <v>0</v>
      </c>
      <c r="DS49" s="668">
        <f t="shared" si="446"/>
        <v>0</v>
      </c>
      <c r="DT49" s="668">
        <f t="shared" si="446"/>
        <v>0</v>
      </c>
      <c r="DU49" s="668">
        <f t="shared" si="446"/>
        <v>0</v>
      </c>
      <c r="DV49" s="668">
        <f t="shared" si="446"/>
        <v>0</v>
      </c>
      <c r="DW49" s="668">
        <f t="shared" si="446"/>
        <v>0</v>
      </c>
      <c r="DX49" s="668">
        <f t="shared" si="447"/>
        <v>0</v>
      </c>
      <c r="DY49" s="668">
        <f t="shared" si="447"/>
        <v>0</v>
      </c>
      <c r="DZ49" s="668">
        <f t="shared" si="447"/>
        <v>0</v>
      </c>
      <c r="EA49" s="668">
        <f t="shared" si="447"/>
        <v>0</v>
      </c>
      <c r="EB49" s="668">
        <f t="shared" si="447"/>
        <v>0</v>
      </c>
      <c r="EC49" s="668">
        <f t="shared" si="447"/>
        <v>0</v>
      </c>
      <c r="ED49" s="668">
        <f t="shared" si="447"/>
        <v>0</v>
      </c>
      <c r="EE49" s="668">
        <f t="shared" si="447"/>
        <v>0</v>
      </c>
      <c r="EF49" s="668">
        <f t="shared" si="447"/>
        <v>0</v>
      </c>
      <c r="EG49" s="668">
        <f t="shared" si="447"/>
        <v>0</v>
      </c>
      <c r="EH49" s="668">
        <f t="shared" si="448"/>
        <v>0</v>
      </c>
      <c r="EI49" s="668">
        <f t="shared" si="448"/>
        <v>0</v>
      </c>
      <c r="EJ49" s="668">
        <f t="shared" si="448"/>
        <v>0</v>
      </c>
      <c r="EK49" s="668">
        <f t="shared" si="448"/>
        <v>0</v>
      </c>
      <c r="EL49" s="668">
        <f t="shared" si="448"/>
        <v>0</v>
      </c>
      <c r="EM49" s="668">
        <f t="shared" si="448"/>
        <v>0</v>
      </c>
      <c r="EN49" s="668">
        <f t="shared" si="448"/>
        <v>0</v>
      </c>
      <c r="EO49" s="668">
        <f t="shared" si="448"/>
        <v>0</v>
      </c>
      <c r="EP49" s="668">
        <f t="shared" si="448"/>
        <v>0</v>
      </c>
      <c r="EQ49" s="668">
        <f t="shared" si="448"/>
        <v>0</v>
      </c>
      <c r="ER49" s="668">
        <f t="shared" si="449"/>
        <v>0</v>
      </c>
      <c r="ES49" s="668">
        <f t="shared" si="449"/>
        <v>0</v>
      </c>
      <c r="ET49" s="668">
        <f t="shared" si="449"/>
        <v>0</v>
      </c>
      <c r="EU49" s="668">
        <f t="shared" si="449"/>
        <v>0</v>
      </c>
      <c r="EV49" s="668">
        <f t="shared" si="449"/>
        <v>0</v>
      </c>
      <c r="EW49" s="668">
        <f t="shared" si="449"/>
        <v>0</v>
      </c>
      <c r="EX49" s="668">
        <f t="shared" si="449"/>
        <v>0</v>
      </c>
      <c r="EY49" s="668">
        <f t="shared" si="449"/>
        <v>0</v>
      </c>
      <c r="EZ49" s="668">
        <f t="shared" si="449"/>
        <v>0</v>
      </c>
      <c r="FA49" s="668">
        <f t="shared" si="449"/>
        <v>0</v>
      </c>
      <c r="FB49" s="668">
        <f t="shared" si="450"/>
        <v>0</v>
      </c>
      <c r="FC49" s="668">
        <f t="shared" si="450"/>
        <v>0</v>
      </c>
      <c r="FD49" s="668">
        <f t="shared" si="450"/>
        <v>0</v>
      </c>
      <c r="FE49" s="668">
        <f t="shared" si="450"/>
        <v>0</v>
      </c>
      <c r="FF49" s="668">
        <f t="shared" si="450"/>
        <v>0</v>
      </c>
      <c r="FG49" s="668">
        <f t="shared" si="450"/>
        <v>0</v>
      </c>
      <c r="FH49" s="668">
        <f t="shared" si="450"/>
        <v>0</v>
      </c>
      <c r="FI49" s="668">
        <f t="shared" si="450"/>
        <v>0</v>
      </c>
      <c r="FJ49" s="668">
        <f t="shared" si="450"/>
        <v>0</v>
      </c>
      <c r="FK49" s="668">
        <f t="shared" si="450"/>
        <v>0</v>
      </c>
      <c r="FL49" s="668">
        <f t="shared" si="451"/>
        <v>0</v>
      </c>
      <c r="FM49" s="668">
        <f t="shared" si="451"/>
        <v>0</v>
      </c>
      <c r="FN49" s="668">
        <f t="shared" si="451"/>
        <v>0</v>
      </c>
      <c r="FO49" s="668" t="str">
        <f t="shared" si="451"/>
        <v/>
      </c>
      <c r="FP49" s="668" t="str">
        <f t="shared" si="451"/>
        <v/>
      </c>
      <c r="FQ49" s="668" t="str">
        <f t="shared" si="451"/>
        <v/>
      </c>
      <c r="FR49" s="668" t="str">
        <f t="shared" si="451"/>
        <v/>
      </c>
      <c r="FS49" s="668" t="str">
        <f t="shared" si="451"/>
        <v/>
      </c>
      <c r="FT49" s="668" t="str">
        <f t="shared" si="451"/>
        <v/>
      </c>
      <c r="FU49" s="668" t="str">
        <f t="shared" si="451"/>
        <v/>
      </c>
      <c r="FV49" s="668" t="str">
        <f t="shared" si="452"/>
        <v/>
      </c>
      <c r="FW49" s="668" t="str">
        <f t="shared" si="452"/>
        <v/>
      </c>
      <c r="FX49" s="668" t="str">
        <f t="shared" si="452"/>
        <v/>
      </c>
      <c r="FY49" s="668" t="str">
        <f t="shared" si="452"/>
        <v/>
      </c>
      <c r="FZ49" s="668" t="str">
        <f t="shared" si="452"/>
        <v/>
      </c>
      <c r="GA49" s="668" t="str">
        <f t="shared" si="452"/>
        <v/>
      </c>
      <c r="GB49" s="668" t="str">
        <f t="shared" si="452"/>
        <v/>
      </c>
      <c r="GC49" s="668" t="str">
        <f t="shared" si="452"/>
        <v/>
      </c>
      <c r="GD49" s="668" t="str">
        <f t="shared" si="452"/>
        <v/>
      </c>
      <c r="GE49" s="668" t="str">
        <f t="shared" si="452"/>
        <v/>
      </c>
      <c r="GF49" s="669" t="str">
        <f t="shared" si="452"/>
        <v/>
      </c>
      <c r="GG49" s="626"/>
      <c r="GH49" s="649">
        <f t="shared" si="263"/>
        <v>21</v>
      </c>
      <c r="GI49" s="682">
        <f t="shared" ca="1" si="360"/>
        <v>0</v>
      </c>
      <c r="GJ49" s="682">
        <f t="shared" ca="1" si="361"/>
        <v>0</v>
      </c>
      <c r="GK49" s="682">
        <f t="shared" ca="1" si="362"/>
        <v>0</v>
      </c>
      <c r="GL49" s="682">
        <f t="shared" ca="1" si="363"/>
        <v>0</v>
      </c>
      <c r="GM49" s="682">
        <f t="shared" ca="1" si="364"/>
        <v>0</v>
      </c>
      <c r="GN49" s="682">
        <f t="shared" ca="1" si="365"/>
        <v>0</v>
      </c>
      <c r="GO49" s="682">
        <f t="shared" ca="1" si="366"/>
        <v>0</v>
      </c>
      <c r="GP49" s="682">
        <f t="shared" ca="1" si="367"/>
        <v>0</v>
      </c>
      <c r="GQ49" s="682">
        <f t="shared" ca="1" si="368"/>
        <v>0</v>
      </c>
      <c r="GR49" s="682">
        <f t="shared" ca="1" si="369"/>
        <v>0</v>
      </c>
      <c r="GS49" s="682">
        <f t="shared" ca="1" si="370"/>
        <v>0</v>
      </c>
      <c r="GT49" s="682">
        <f t="shared" ca="1" si="371"/>
        <v>0</v>
      </c>
      <c r="GU49" s="682">
        <f t="shared" ca="1" si="372"/>
        <v>0</v>
      </c>
      <c r="GV49" s="682">
        <f t="shared" ca="1" si="373"/>
        <v>0</v>
      </c>
      <c r="GW49" s="682">
        <f t="shared" ca="1" si="374"/>
        <v>0</v>
      </c>
      <c r="GX49" s="682">
        <f t="shared" ca="1" si="375"/>
        <v>0</v>
      </c>
      <c r="GY49" s="682">
        <f t="shared" ca="1" si="376"/>
        <v>0</v>
      </c>
      <c r="GZ49" s="682">
        <f t="shared" ca="1" si="377"/>
        <v>0</v>
      </c>
      <c r="HA49" s="682">
        <f t="shared" ca="1" si="378"/>
        <v>0</v>
      </c>
      <c r="HB49" s="682">
        <f t="shared" ca="1" si="379"/>
        <v>0</v>
      </c>
      <c r="HC49" s="682">
        <f t="shared" ca="1" si="380"/>
        <v>0</v>
      </c>
      <c r="HD49" s="682" t="e">
        <f t="shared" ca="1" si="381"/>
        <v>#DIV/0!</v>
      </c>
      <c r="HE49" s="682" t="e">
        <f t="shared" ca="1" si="382"/>
        <v>#DIV/0!</v>
      </c>
      <c r="HF49" s="682" t="e">
        <f t="shared" ca="1" si="383"/>
        <v>#DIV/0!</v>
      </c>
      <c r="HG49" s="682" t="e">
        <f t="shared" ca="1" si="384"/>
        <v>#DIV/0!</v>
      </c>
      <c r="HH49" s="682" t="e">
        <f t="shared" ca="1" si="385"/>
        <v>#DIV/0!</v>
      </c>
      <c r="HI49" s="682" t="e">
        <f t="shared" ca="1" si="386"/>
        <v>#DIV/0!</v>
      </c>
      <c r="HJ49" s="682" t="e">
        <f t="shared" ca="1" si="387"/>
        <v>#DIV/0!</v>
      </c>
      <c r="HK49" s="682" t="e">
        <f t="shared" ca="1" si="388"/>
        <v>#DIV/0!</v>
      </c>
      <c r="HL49" s="682" t="e">
        <f t="shared" ca="1" si="389"/>
        <v>#DIV/0!</v>
      </c>
      <c r="HM49" s="682" t="e">
        <f t="shared" ca="1" si="390"/>
        <v>#DIV/0!</v>
      </c>
      <c r="HN49" s="682" t="e">
        <f t="shared" ca="1" si="391"/>
        <v>#DIV/0!</v>
      </c>
      <c r="HO49" s="682" t="e">
        <f t="shared" ca="1" si="392"/>
        <v>#DIV/0!</v>
      </c>
      <c r="HP49" s="682" t="e">
        <f t="shared" ca="1" si="393"/>
        <v>#DIV/0!</v>
      </c>
      <c r="HQ49" s="682" t="e">
        <f t="shared" ca="1" si="394"/>
        <v>#DIV/0!</v>
      </c>
      <c r="HR49" s="682" t="e">
        <f t="shared" ca="1" si="395"/>
        <v>#DIV/0!</v>
      </c>
      <c r="HS49" s="682" t="e">
        <f t="shared" ca="1" si="396"/>
        <v>#DIV/0!</v>
      </c>
      <c r="HT49" s="682" t="e">
        <f t="shared" ca="1" si="397"/>
        <v>#DIV/0!</v>
      </c>
      <c r="HU49" s="682" t="e">
        <f t="shared" ca="1" si="398"/>
        <v>#DIV/0!</v>
      </c>
      <c r="HV49" s="682" t="e">
        <f t="shared" ca="1" si="399"/>
        <v>#DIV/0!</v>
      </c>
      <c r="HW49" s="682" t="e">
        <f t="shared" ca="1" si="400"/>
        <v>#DIV/0!</v>
      </c>
      <c r="HX49" s="682" t="e">
        <f t="shared" ca="1" si="401"/>
        <v>#DIV/0!</v>
      </c>
      <c r="HY49" s="682" t="e">
        <f t="shared" ca="1" si="402"/>
        <v>#DIV/0!</v>
      </c>
      <c r="HZ49" s="682" t="e">
        <f t="shared" ca="1" si="403"/>
        <v>#DIV/0!</v>
      </c>
      <c r="IA49" s="682" t="e">
        <f t="shared" ca="1" si="404"/>
        <v>#DIV/0!</v>
      </c>
      <c r="IB49" s="682" t="e">
        <f t="shared" ca="1" si="405"/>
        <v>#DIV/0!</v>
      </c>
      <c r="IC49" s="682" t="e">
        <f t="shared" ca="1" si="406"/>
        <v>#DIV/0!</v>
      </c>
      <c r="ID49" s="682" t="e">
        <f t="shared" ca="1" si="407"/>
        <v>#DIV/0!</v>
      </c>
      <c r="IE49" s="682" t="e">
        <f t="shared" ca="1" si="408"/>
        <v>#DIV/0!</v>
      </c>
      <c r="IF49" s="682" t="e">
        <f t="shared" ca="1" si="409"/>
        <v>#DIV/0!</v>
      </c>
      <c r="IG49" s="682" t="e">
        <f t="shared" ca="1" si="410"/>
        <v>#DIV/0!</v>
      </c>
      <c r="IH49" s="682" t="e">
        <f t="shared" ca="1" si="411"/>
        <v>#DIV/0!</v>
      </c>
      <c r="II49" s="682" t="e">
        <f t="shared" ca="1" si="412"/>
        <v>#DIV/0!</v>
      </c>
      <c r="IJ49" s="682" t="e">
        <f t="shared" ca="1" si="413"/>
        <v>#DIV/0!</v>
      </c>
      <c r="IK49" s="662" t="e">
        <f t="shared" ca="1" si="414"/>
        <v>#DIV/0!</v>
      </c>
      <c r="IL49" s="662" t="e">
        <f t="shared" ca="1" si="415"/>
        <v>#DIV/0!</v>
      </c>
      <c r="IM49" s="662" t="e">
        <f t="shared" ca="1" si="416"/>
        <v>#DIV/0!</v>
      </c>
      <c r="IN49" s="662" t="e">
        <f t="shared" ca="1" si="417"/>
        <v>#DIV/0!</v>
      </c>
      <c r="IO49" s="662" t="e">
        <f t="shared" ca="1" si="418"/>
        <v>#DIV/0!</v>
      </c>
      <c r="IP49" s="662" t="e">
        <f t="shared" ca="1" si="419"/>
        <v>#DIV/0!</v>
      </c>
      <c r="IQ49" s="662" t="e">
        <f t="shared" ca="1" si="420"/>
        <v>#DIV/0!</v>
      </c>
      <c r="IR49" s="662" t="e">
        <f t="shared" ca="1" si="421"/>
        <v>#DIV/0!</v>
      </c>
      <c r="IS49" s="662" t="e">
        <f t="shared" ca="1" si="422"/>
        <v>#DIV/0!</v>
      </c>
      <c r="IT49" s="662" t="str">
        <f t="shared" ca="1" si="423"/>
        <v/>
      </c>
      <c r="IU49" s="662" t="str">
        <f t="shared" ca="1" si="424"/>
        <v/>
      </c>
      <c r="IV49" s="662" t="str">
        <f t="shared" ca="1" si="425"/>
        <v/>
      </c>
      <c r="IW49" s="662" t="str">
        <f t="shared" ca="1" si="426"/>
        <v/>
      </c>
      <c r="IX49" s="662" t="str">
        <f t="shared" ca="1" si="427"/>
        <v/>
      </c>
      <c r="IY49" s="662" t="str">
        <f t="shared" ca="1" si="428"/>
        <v/>
      </c>
      <c r="IZ49" s="662" t="str">
        <f t="shared" ca="1" si="429"/>
        <v/>
      </c>
      <c r="JA49" s="662" t="str">
        <f t="shared" ca="1" si="430"/>
        <v/>
      </c>
      <c r="JB49" s="662" t="str">
        <f t="shared" ca="1" si="431"/>
        <v/>
      </c>
      <c r="JC49" s="662" t="str">
        <f t="shared" ca="1" si="432"/>
        <v/>
      </c>
      <c r="JD49" s="662" t="str">
        <f t="shared" ca="1" si="433"/>
        <v/>
      </c>
      <c r="JE49" s="662" t="str">
        <f t="shared" ca="1" si="434"/>
        <v/>
      </c>
      <c r="JF49" s="662" t="str">
        <f t="shared" ca="1" si="435"/>
        <v/>
      </c>
      <c r="JG49" s="662" t="str">
        <f t="shared" ca="1" si="436"/>
        <v/>
      </c>
      <c r="JH49" s="662" t="str">
        <f t="shared" ca="1" si="437"/>
        <v/>
      </c>
      <c r="JI49" s="662" t="str">
        <f t="shared" ca="1" si="438"/>
        <v/>
      </c>
      <c r="JJ49" s="662" t="str">
        <f t="shared" ca="1" si="439"/>
        <v/>
      </c>
      <c r="JK49" s="663" t="str">
        <f t="shared" ca="1" si="440"/>
        <v/>
      </c>
      <c r="JL49" s="626"/>
      <c r="JM49" s="649">
        <f t="shared" si="264"/>
        <v>21</v>
      </c>
      <c r="JN49" s="635">
        <f t="shared" si="453"/>
        <v>0</v>
      </c>
      <c r="JO49" s="635">
        <f t="shared" si="453"/>
        <v>0</v>
      </c>
      <c r="JP49" s="635">
        <f t="shared" si="453"/>
        <v>0</v>
      </c>
      <c r="JQ49" s="635">
        <f t="shared" si="453"/>
        <v>0</v>
      </c>
      <c r="JR49" s="635">
        <f t="shared" si="453"/>
        <v>0</v>
      </c>
      <c r="JS49" s="635">
        <f t="shared" si="453"/>
        <v>0</v>
      </c>
      <c r="JT49" s="635">
        <f t="shared" si="453"/>
        <v>0</v>
      </c>
      <c r="JU49" s="635">
        <f t="shared" si="453"/>
        <v>0</v>
      </c>
      <c r="JV49" s="635">
        <f t="shared" si="453"/>
        <v>0</v>
      </c>
      <c r="JW49" s="635">
        <f t="shared" si="453"/>
        <v>0</v>
      </c>
      <c r="JX49" s="635">
        <f t="shared" si="454"/>
        <v>0</v>
      </c>
      <c r="JY49" s="635">
        <f t="shared" si="454"/>
        <v>0</v>
      </c>
      <c r="JZ49" s="635">
        <f t="shared" si="454"/>
        <v>0</v>
      </c>
      <c r="KA49" s="635">
        <f t="shared" si="454"/>
        <v>0</v>
      </c>
      <c r="KB49" s="635">
        <f t="shared" si="454"/>
        <v>0</v>
      </c>
      <c r="KC49" s="635">
        <f t="shared" si="454"/>
        <v>0</v>
      </c>
      <c r="KD49" s="635">
        <f t="shared" si="454"/>
        <v>0</v>
      </c>
      <c r="KE49" s="635">
        <f t="shared" si="454"/>
        <v>0</v>
      </c>
      <c r="KF49" s="635">
        <f t="shared" si="454"/>
        <v>0</v>
      </c>
      <c r="KG49" s="635">
        <f t="shared" si="454"/>
        <v>0</v>
      </c>
      <c r="KH49" s="635">
        <f t="shared" si="455"/>
        <v>0</v>
      </c>
      <c r="KI49" s="635" t="e">
        <f t="shared" si="455"/>
        <v>#DIV/0!</v>
      </c>
      <c r="KJ49" s="635" t="e">
        <f t="shared" si="455"/>
        <v>#DIV/0!</v>
      </c>
      <c r="KK49" s="635" t="e">
        <f t="shared" si="455"/>
        <v>#DIV/0!</v>
      </c>
      <c r="KL49" s="635" t="e">
        <f t="shared" si="455"/>
        <v>#DIV/0!</v>
      </c>
      <c r="KM49" s="635" t="e">
        <f t="shared" si="455"/>
        <v>#DIV/0!</v>
      </c>
      <c r="KN49" s="635" t="e">
        <f t="shared" si="455"/>
        <v>#DIV/0!</v>
      </c>
      <c r="KO49" s="635" t="e">
        <f t="shared" si="455"/>
        <v>#DIV/0!</v>
      </c>
      <c r="KP49" s="635" t="e">
        <f t="shared" si="455"/>
        <v>#DIV/0!</v>
      </c>
      <c r="KQ49" s="635" t="e">
        <f t="shared" si="455"/>
        <v>#DIV/0!</v>
      </c>
      <c r="KR49" s="635" t="e">
        <f t="shared" si="456"/>
        <v>#DIV/0!</v>
      </c>
      <c r="KS49" s="635" t="e">
        <f t="shared" si="456"/>
        <v>#DIV/0!</v>
      </c>
      <c r="KT49" s="635" t="e">
        <f t="shared" si="456"/>
        <v>#DIV/0!</v>
      </c>
      <c r="KU49" s="635" t="e">
        <f t="shared" si="456"/>
        <v>#DIV/0!</v>
      </c>
      <c r="KV49" s="635" t="e">
        <f t="shared" si="456"/>
        <v>#DIV/0!</v>
      </c>
      <c r="KW49" s="635" t="e">
        <f t="shared" si="456"/>
        <v>#DIV/0!</v>
      </c>
      <c r="KX49" s="635" t="e">
        <f t="shared" si="456"/>
        <v>#DIV/0!</v>
      </c>
      <c r="KY49" s="635" t="e">
        <f t="shared" si="456"/>
        <v>#DIV/0!</v>
      </c>
      <c r="KZ49" s="635" t="e">
        <f t="shared" si="456"/>
        <v>#DIV/0!</v>
      </c>
      <c r="LA49" s="635" t="e">
        <f t="shared" si="456"/>
        <v>#DIV/0!</v>
      </c>
      <c r="LB49" s="635" t="e">
        <f t="shared" si="457"/>
        <v>#DIV/0!</v>
      </c>
      <c r="LC49" s="635" t="e">
        <f t="shared" si="457"/>
        <v>#DIV/0!</v>
      </c>
      <c r="LD49" s="635" t="e">
        <f t="shared" si="457"/>
        <v>#DIV/0!</v>
      </c>
      <c r="LE49" s="635" t="e">
        <f t="shared" si="457"/>
        <v>#DIV/0!</v>
      </c>
      <c r="LF49" s="635" t="e">
        <f t="shared" si="457"/>
        <v>#DIV/0!</v>
      </c>
      <c r="LG49" s="635" t="e">
        <f t="shared" si="457"/>
        <v>#DIV/0!</v>
      </c>
      <c r="LH49" s="635" t="e">
        <f t="shared" si="457"/>
        <v>#DIV/0!</v>
      </c>
      <c r="LI49" s="635" t="e">
        <f t="shared" si="457"/>
        <v>#DIV/0!</v>
      </c>
      <c r="LJ49" s="635" t="e">
        <f t="shared" si="457"/>
        <v>#DIV/0!</v>
      </c>
      <c r="LK49" s="635" t="e">
        <f t="shared" si="457"/>
        <v>#DIV/0!</v>
      </c>
      <c r="LL49" s="635" t="e">
        <f t="shared" si="458"/>
        <v>#DIV/0!</v>
      </c>
      <c r="LM49" s="635" t="e">
        <f t="shared" si="458"/>
        <v>#DIV/0!</v>
      </c>
      <c r="LN49" s="635" t="e">
        <f t="shared" si="458"/>
        <v>#DIV/0!</v>
      </c>
      <c r="LO49" s="635" t="e">
        <f t="shared" si="458"/>
        <v>#DIV/0!</v>
      </c>
      <c r="LP49" s="635" t="e">
        <f t="shared" si="458"/>
        <v>#DIV/0!</v>
      </c>
      <c r="LQ49" s="635" t="e">
        <f t="shared" si="458"/>
        <v>#DIV/0!</v>
      </c>
      <c r="LR49" s="635" t="e">
        <f t="shared" si="458"/>
        <v>#DIV/0!</v>
      </c>
      <c r="LS49" s="635" t="e">
        <f t="shared" si="458"/>
        <v>#DIV/0!</v>
      </c>
      <c r="LT49" s="635" t="e">
        <f t="shared" si="458"/>
        <v>#DIV/0!</v>
      </c>
      <c r="LU49" s="635" t="e">
        <f t="shared" si="458"/>
        <v>#DIV/0!</v>
      </c>
      <c r="LV49" s="635" t="e">
        <f t="shared" si="459"/>
        <v>#DIV/0!</v>
      </c>
      <c r="LW49" s="635" t="e">
        <f t="shared" si="459"/>
        <v>#DIV/0!</v>
      </c>
      <c r="LX49" s="635" t="e">
        <f t="shared" si="459"/>
        <v>#DIV/0!</v>
      </c>
      <c r="LY49" s="635" t="str">
        <f t="shared" si="459"/>
        <v/>
      </c>
      <c r="LZ49" s="635" t="str">
        <f t="shared" si="459"/>
        <v/>
      </c>
      <c r="MA49" s="635" t="str">
        <f t="shared" si="459"/>
        <v/>
      </c>
      <c r="MB49" s="635" t="str">
        <f t="shared" si="459"/>
        <v/>
      </c>
      <c r="MC49" s="635" t="str">
        <f t="shared" si="459"/>
        <v/>
      </c>
      <c r="MD49" s="635" t="str">
        <f t="shared" si="459"/>
        <v/>
      </c>
      <c r="ME49" s="635" t="str">
        <f t="shared" si="459"/>
        <v/>
      </c>
      <c r="MF49" s="635" t="str">
        <f t="shared" si="460"/>
        <v/>
      </c>
      <c r="MG49" s="635" t="str">
        <f t="shared" si="460"/>
        <v/>
      </c>
      <c r="MH49" s="635" t="str">
        <f t="shared" si="460"/>
        <v/>
      </c>
      <c r="MI49" s="635" t="str">
        <f t="shared" si="460"/>
        <v/>
      </c>
      <c r="MJ49" s="635" t="str">
        <f t="shared" si="460"/>
        <v/>
      </c>
      <c r="MK49" s="635" t="str">
        <f t="shared" si="460"/>
        <v/>
      </c>
      <c r="ML49" s="635" t="str">
        <f t="shared" si="460"/>
        <v/>
      </c>
      <c r="MM49" s="635" t="str">
        <f t="shared" si="460"/>
        <v/>
      </c>
      <c r="MN49" s="635" t="str">
        <f t="shared" si="460"/>
        <v/>
      </c>
      <c r="MO49" s="635" t="str">
        <f t="shared" si="460"/>
        <v/>
      </c>
      <c r="MP49" s="636" t="str">
        <f t="shared" si="460"/>
        <v/>
      </c>
      <c r="MQ49" s="626"/>
      <c r="MR49" s="565">
        <f t="shared" si="269"/>
        <v>42</v>
      </c>
      <c r="MS49" s="622" t="e">
        <f ca="1">+SUMPRODUCT(OFFSET(MU49,0,$MR49):OFFSET(MU49,MU49-1,$MR49),OFFSET($O49,0,0):OFFSET($O49,MU49-1,0))</f>
        <v>#DIV/0!</v>
      </c>
      <c r="MU49" s="568">
        <f t="shared" si="265"/>
        <v>21</v>
      </c>
      <c r="MV49" s="691" t="e">
        <f t="shared" ca="1" si="461"/>
        <v>#DIV/0!</v>
      </c>
      <c r="MW49" s="691" t="e">
        <f t="shared" ca="1" si="461"/>
        <v>#DIV/0!</v>
      </c>
      <c r="MX49" s="691" t="e">
        <f t="shared" ca="1" si="461"/>
        <v>#DIV/0!</v>
      </c>
      <c r="MY49" s="691" t="e">
        <f t="shared" ca="1" si="461"/>
        <v>#DIV/0!</v>
      </c>
      <c r="MZ49" s="691" t="e">
        <f t="shared" ca="1" si="461"/>
        <v>#DIV/0!</v>
      </c>
      <c r="NA49" s="691" t="e">
        <f t="shared" ca="1" si="461"/>
        <v>#DIV/0!</v>
      </c>
      <c r="NB49" s="691" t="e">
        <f t="shared" ca="1" si="461"/>
        <v>#DIV/0!</v>
      </c>
      <c r="NC49" s="691" t="e">
        <f t="shared" ca="1" si="461"/>
        <v>#DIV/0!</v>
      </c>
      <c r="ND49" s="691" t="e">
        <f t="shared" ca="1" si="461"/>
        <v>#DIV/0!</v>
      </c>
      <c r="NE49" s="691" t="e">
        <f t="shared" ca="1" si="461"/>
        <v>#DIV/0!</v>
      </c>
      <c r="NF49" s="691" t="e">
        <f t="shared" ca="1" si="462"/>
        <v>#DIV/0!</v>
      </c>
      <c r="NG49" s="691" t="e">
        <f t="shared" ca="1" si="462"/>
        <v>#DIV/0!</v>
      </c>
      <c r="NH49" s="691" t="e">
        <f t="shared" ca="1" si="462"/>
        <v>#DIV/0!</v>
      </c>
      <c r="NI49" s="691" t="e">
        <f t="shared" ca="1" si="462"/>
        <v>#DIV/0!</v>
      </c>
      <c r="NJ49" s="691" t="e">
        <f t="shared" ca="1" si="462"/>
        <v>#DIV/0!</v>
      </c>
      <c r="NK49" s="691" t="e">
        <f t="shared" ca="1" si="462"/>
        <v>#DIV/0!</v>
      </c>
      <c r="NL49" s="691" t="e">
        <f t="shared" ca="1" si="462"/>
        <v>#DIV/0!</v>
      </c>
      <c r="NM49" s="691" t="e">
        <f t="shared" ca="1" si="462"/>
        <v>#DIV/0!</v>
      </c>
      <c r="NN49" s="691" t="e">
        <f t="shared" ca="1" si="462"/>
        <v>#DIV/0!</v>
      </c>
      <c r="NO49" s="691" t="e">
        <f t="shared" ca="1" si="462"/>
        <v>#DIV/0!</v>
      </c>
      <c r="NP49" s="691" t="e">
        <f t="shared" ca="1" si="463"/>
        <v>#DIV/0!</v>
      </c>
      <c r="NQ49" s="691" t="e">
        <f t="shared" ca="1" si="463"/>
        <v>#DIV/0!</v>
      </c>
      <c r="NR49" s="691" t="e">
        <f t="shared" ca="1" si="463"/>
        <v>#DIV/0!</v>
      </c>
      <c r="NS49" s="691" t="e">
        <f t="shared" ca="1" si="463"/>
        <v>#DIV/0!</v>
      </c>
      <c r="NT49" s="691" t="e">
        <f t="shared" ca="1" si="463"/>
        <v>#DIV/0!</v>
      </c>
      <c r="NU49" s="691" t="e">
        <f t="shared" ca="1" si="463"/>
        <v>#DIV/0!</v>
      </c>
      <c r="NV49" s="691" t="e">
        <f t="shared" ca="1" si="463"/>
        <v>#DIV/0!</v>
      </c>
      <c r="NW49" s="691" t="e">
        <f t="shared" ca="1" si="463"/>
        <v>#DIV/0!</v>
      </c>
      <c r="NX49" s="691" t="e">
        <f t="shared" ca="1" si="463"/>
        <v>#DIV/0!</v>
      </c>
      <c r="NY49" s="691" t="e">
        <f t="shared" ca="1" si="463"/>
        <v>#DIV/0!</v>
      </c>
      <c r="NZ49" s="691" t="e">
        <f t="shared" ca="1" si="464"/>
        <v>#DIV/0!</v>
      </c>
      <c r="OA49" s="691" t="e">
        <f t="shared" ca="1" si="464"/>
        <v>#DIV/0!</v>
      </c>
      <c r="OB49" s="691" t="e">
        <f t="shared" ca="1" si="464"/>
        <v>#DIV/0!</v>
      </c>
      <c r="OC49" s="691" t="e">
        <f t="shared" ca="1" si="464"/>
        <v>#DIV/0!</v>
      </c>
      <c r="OD49" s="691" t="e">
        <f t="shared" ca="1" si="464"/>
        <v>#DIV/0!</v>
      </c>
      <c r="OE49" s="691" t="e">
        <f t="shared" ca="1" si="464"/>
        <v>#DIV/0!</v>
      </c>
      <c r="OF49" s="691" t="e">
        <f t="shared" ca="1" si="464"/>
        <v>#DIV/0!</v>
      </c>
      <c r="OG49" s="691" t="e">
        <f t="shared" ca="1" si="464"/>
        <v>#DIV/0!</v>
      </c>
      <c r="OH49" s="691" t="e">
        <f t="shared" ca="1" si="464"/>
        <v>#DIV/0!</v>
      </c>
      <c r="OI49" s="691" t="e">
        <f t="shared" ca="1" si="464"/>
        <v>#DIV/0!</v>
      </c>
      <c r="OJ49" s="691" t="e">
        <f t="shared" ca="1" si="465"/>
        <v>#DIV/0!</v>
      </c>
      <c r="OK49" s="691" t="e">
        <f t="shared" ca="1" si="465"/>
        <v>#DIV/0!</v>
      </c>
      <c r="OL49" s="691" t="str">
        <f t="shared" ca="1" si="465"/>
        <v/>
      </c>
      <c r="OM49" s="691" t="str">
        <f t="shared" ca="1" si="465"/>
        <v/>
      </c>
      <c r="ON49" s="691" t="str">
        <f t="shared" ca="1" si="465"/>
        <v/>
      </c>
      <c r="OO49" s="691" t="str">
        <f t="shared" ca="1" si="465"/>
        <v/>
      </c>
      <c r="OP49" s="691" t="str">
        <f t="shared" ca="1" si="465"/>
        <v/>
      </c>
      <c r="OQ49" s="691" t="str">
        <f t="shared" ca="1" si="465"/>
        <v/>
      </c>
      <c r="OR49" s="691" t="str">
        <f t="shared" ca="1" si="465"/>
        <v/>
      </c>
      <c r="OS49" s="691" t="str">
        <f t="shared" ca="1" si="465"/>
        <v/>
      </c>
      <c r="OT49" s="691" t="str">
        <f t="shared" ca="1" si="466"/>
        <v/>
      </c>
      <c r="OU49" s="691" t="str">
        <f t="shared" ca="1" si="466"/>
        <v/>
      </c>
      <c r="OV49" s="691" t="str">
        <f t="shared" ca="1" si="466"/>
        <v/>
      </c>
      <c r="OW49" s="691" t="str">
        <f t="shared" ca="1" si="466"/>
        <v/>
      </c>
      <c r="OX49" s="691" t="str">
        <f t="shared" ca="1" si="466"/>
        <v/>
      </c>
      <c r="OY49" s="691" t="str">
        <f t="shared" ca="1" si="466"/>
        <v/>
      </c>
      <c r="OZ49" s="691" t="str">
        <f t="shared" ca="1" si="466"/>
        <v/>
      </c>
      <c r="PA49" s="691" t="str">
        <f t="shared" ca="1" si="466"/>
        <v/>
      </c>
      <c r="PB49" s="691" t="str">
        <f t="shared" ca="1" si="466"/>
        <v/>
      </c>
      <c r="PC49" s="691" t="str">
        <f t="shared" ca="1" si="466"/>
        <v/>
      </c>
      <c r="PD49" s="691" t="str">
        <f t="shared" ca="1" si="467"/>
        <v/>
      </c>
      <c r="PE49" s="691" t="str">
        <f t="shared" ca="1" si="467"/>
        <v/>
      </c>
      <c r="PF49" s="691" t="str">
        <f t="shared" ca="1" si="467"/>
        <v/>
      </c>
      <c r="PG49" s="691" t="e">
        <f t="shared" ca="1" si="467"/>
        <v>#VALUE!</v>
      </c>
      <c r="PH49" s="691" t="e">
        <f t="shared" ca="1" si="467"/>
        <v>#VALUE!</v>
      </c>
      <c r="PI49" s="691" t="e">
        <f t="shared" ca="1" si="467"/>
        <v>#VALUE!</v>
      </c>
      <c r="PJ49" s="691" t="e">
        <f t="shared" ca="1" si="467"/>
        <v>#VALUE!</v>
      </c>
      <c r="PK49" s="691" t="e">
        <f t="shared" ca="1" si="467"/>
        <v>#VALUE!</v>
      </c>
      <c r="PL49" s="691" t="e">
        <f t="shared" ca="1" si="467"/>
        <v>#VALUE!</v>
      </c>
      <c r="PM49" s="691" t="e">
        <f t="shared" ca="1" si="467"/>
        <v>#VALUE!</v>
      </c>
      <c r="PN49" s="691" t="e">
        <f t="shared" ca="1" si="468"/>
        <v>#VALUE!</v>
      </c>
      <c r="PO49" s="691" t="e">
        <f t="shared" ca="1" si="468"/>
        <v>#VALUE!</v>
      </c>
      <c r="PP49" s="691" t="e">
        <f t="shared" ca="1" si="468"/>
        <v>#VALUE!</v>
      </c>
      <c r="PQ49" s="691" t="e">
        <f t="shared" ca="1" si="468"/>
        <v>#VALUE!</v>
      </c>
      <c r="PR49" s="691" t="e">
        <f t="shared" ca="1" si="468"/>
        <v>#VALUE!</v>
      </c>
      <c r="PS49" s="691" t="e">
        <f t="shared" ca="1" si="468"/>
        <v>#VALUE!</v>
      </c>
      <c r="PT49" s="691" t="e">
        <f t="shared" ca="1" si="468"/>
        <v>#VALUE!</v>
      </c>
      <c r="PU49" s="691" t="e">
        <f t="shared" ca="1" si="468"/>
        <v>#VALUE!</v>
      </c>
      <c r="PV49" s="691" t="e">
        <f t="shared" ca="1" si="468"/>
        <v>#VALUE!</v>
      </c>
      <c r="PW49" s="691" t="e">
        <f t="shared" ca="1" si="468"/>
        <v>#VALUE!</v>
      </c>
      <c r="PX49" s="691" t="e">
        <f t="shared" ca="1" si="468"/>
        <v>#VALUE!</v>
      </c>
      <c r="PY49" s="690"/>
      <c r="PZ49" s="690"/>
      <c r="QA49" s="690"/>
      <c r="QB49" s="690"/>
      <c r="QC49" s="690"/>
      <c r="QD49" s="690"/>
      <c r="QE49" s="690"/>
      <c r="QF49" s="690"/>
      <c r="QG49" s="575"/>
      <c r="QH49" s="575"/>
      <c r="QI49" s="575"/>
      <c r="QJ49" s="575"/>
      <c r="QK49" s="575"/>
      <c r="QL49" s="575"/>
      <c r="QM49" s="575"/>
      <c r="QN49" s="575"/>
      <c r="QO49" s="575"/>
      <c r="QP49" s="575"/>
      <c r="QQ49" s="575"/>
    </row>
    <row r="50" spans="1:459">
      <c r="A50" s="632">
        <f t="shared" si="266"/>
        <v>43</v>
      </c>
      <c r="B50" s="633">
        <f>+'User Entries'!G120</f>
        <v>0</v>
      </c>
      <c r="C50" s="633">
        <f t="shared" si="267"/>
        <v>0</v>
      </c>
      <c r="D50" s="759" t="e">
        <f>SUM($E$8:E50)</f>
        <v>#DIV/0!</v>
      </c>
      <c r="E50" s="759" t="e">
        <f t="shared" si="357"/>
        <v>#DIV/0!</v>
      </c>
      <c r="F50" s="627"/>
      <c r="G50" s="765"/>
      <c r="H50" s="622">
        <f t="shared" si="270"/>
        <v>20</v>
      </c>
      <c r="I50" s="632">
        <f t="shared" si="255"/>
        <v>43</v>
      </c>
      <c r="J50" s="640">
        <f>+'User Entries'!$F120</f>
        <v>0</v>
      </c>
      <c r="K50" s="640">
        <f>+'User Entries'!$J120</f>
        <v>0</v>
      </c>
      <c r="L50" s="676" t="e">
        <f t="shared" si="256"/>
        <v>#DIV/0!</v>
      </c>
      <c r="M50" s="656" t="str">
        <f>IFERROR(Summary_AttrorTotal!A60,"")</f>
        <v>2009 Q3</v>
      </c>
      <c r="N50" s="634">
        <f>+IFERROR((Summary_AttrorTotal!H60)*1000,0)</f>
        <v>2025965</v>
      </c>
      <c r="O50" s="634">
        <f>+IFERROR((Summary_AttrorTotal!S60-Summary_AttrorTotal!H60)*1000,0)</f>
        <v>1976.4484858937976</v>
      </c>
      <c r="P50" s="634" t="e">
        <f t="shared" ca="1" si="358"/>
        <v>#DIV/0!</v>
      </c>
      <c r="Q50" s="634">
        <f>IFERROR(Summary_AttrorTotal!J60*1000,0)</f>
        <v>2025965</v>
      </c>
      <c r="R50" s="634" t="e">
        <f t="shared" ca="1" si="257"/>
        <v>#DIV/0!</v>
      </c>
      <c r="S50" s="634">
        <f>+IFERROR((Summary_AttrorTotal!S60-Summary_AttrorTotal!J60)*1000,0)</f>
        <v>1976.4484858937976</v>
      </c>
      <c r="T50" s="634" t="e">
        <f t="shared" ca="1" si="258"/>
        <v>#DIV/0!</v>
      </c>
      <c r="U50" s="639"/>
      <c r="V50" s="634" t="e">
        <f t="shared" ca="1" si="259"/>
        <v>#DIV/0!</v>
      </c>
      <c r="W50" s="575" t="e">
        <f t="shared" ca="1" si="260"/>
        <v>#DIV/0!</v>
      </c>
      <c r="X50" s="649">
        <f t="shared" si="268"/>
        <v>20</v>
      </c>
      <c r="Y50" s="628">
        <f t="shared" si="147"/>
        <v>0</v>
      </c>
      <c r="Z50" s="628">
        <f t="shared" si="147"/>
        <v>0</v>
      </c>
      <c r="AA50" s="628">
        <f t="shared" si="469"/>
        <v>0</v>
      </c>
      <c r="AB50" s="628">
        <f t="shared" si="469"/>
        <v>0</v>
      </c>
      <c r="AC50" s="628">
        <f t="shared" si="469"/>
        <v>0</v>
      </c>
      <c r="AD50" s="628">
        <f t="shared" si="469"/>
        <v>0</v>
      </c>
      <c r="AE50" s="628">
        <f t="shared" si="469"/>
        <v>0</v>
      </c>
      <c r="AF50" s="628">
        <f t="shared" si="469"/>
        <v>0</v>
      </c>
      <c r="AG50" s="628">
        <f t="shared" si="469"/>
        <v>0</v>
      </c>
      <c r="AH50" s="628">
        <f t="shared" si="469"/>
        <v>0</v>
      </c>
      <c r="AI50" s="628">
        <f t="shared" si="469"/>
        <v>0</v>
      </c>
      <c r="AJ50" s="628">
        <f t="shared" si="469"/>
        <v>0</v>
      </c>
      <c r="AK50" s="628">
        <f t="shared" si="469"/>
        <v>0</v>
      </c>
      <c r="AL50" s="628">
        <f t="shared" si="469"/>
        <v>0</v>
      </c>
      <c r="AM50" s="628">
        <f t="shared" si="469"/>
        <v>0</v>
      </c>
      <c r="AN50" s="628">
        <f t="shared" si="469"/>
        <v>0</v>
      </c>
      <c r="AO50" s="628">
        <f t="shared" si="469"/>
        <v>0</v>
      </c>
      <c r="AP50" s="628">
        <f t="shared" si="469"/>
        <v>0</v>
      </c>
      <c r="AQ50" s="628">
        <f t="shared" si="469"/>
        <v>0</v>
      </c>
      <c r="AR50" s="628">
        <f t="shared" si="469"/>
        <v>0</v>
      </c>
      <c r="AS50" s="628">
        <f t="shared" si="469"/>
        <v>0</v>
      </c>
      <c r="AT50" s="628">
        <f t="shared" si="469"/>
        <v>0</v>
      </c>
      <c r="AU50" s="628">
        <f t="shared" si="469"/>
        <v>0</v>
      </c>
      <c r="AV50" s="628">
        <f t="shared" si="469"/>
        <v>0</v>
      </c>
      <c r="AW50" s="628">
        <f t="shared" si="469"/>
        <v>0</v>
      </c>
      <c r="AX50" s="628">
        <f t="shared" si="469"/>
        <v>0</v>
      </c>
      <c r="AY50" s="628">
        <f t="shared" si="469"/>
        <v>0</v>
      </c>
      <c r="AZ50" s="628">
        <f t="shared" si="469"/>
        <v>0</v>
      </c>
      <c r="BA50" s="628">
        <f t="shared" si="469"/>
        <v>0</v>
      </c>
      <c r="BB50" s="628">
        <f t="shared" si="469"/>
        <v>0</v>
      </c>
      <c r="BC50" s="628">
        <f t="shared" si="469"/>
        <v>0</v>
      </c>
      <c r="BD50" s="628">
        <f t="shared" si="469"/>
        <v>0</v>
      </c>
      <c r="BE50" s="628">
        <f t="shared" si="469"/>
        <v>0</v>
      </c>
      <c r="BF50" s="628">
        <f t="shared" si="469"/>
        <v>0</v>
      </c>
      <c r="BG50" s="628">
        <f t="shared" si="469"/>
        <v>0</v>
      </c>
      <c r="BH50" s="628">
        <f t="shared" si="469"/>
        <v>0</v>
      </c>
      <c r="BI50" s="628">
        <f t="shared" si="469"/>
        <v>0</v>
      </c>
      <c r="BJ50" s="628">
        <f t="shared" si="469"/>
        <v>0</v>
      </c>
      <c r="BK50" s="628">
        <f t="shared" si="469"/>
        <v>0</v>
      </c>
      <c r="BL50" s="628">
        <f t="shared" si="469"/>
        <v>0</v>
      </c>
      <c r="BM50" s="628">
        <f t="shared" si="469"/>
        <v>0</v>
      </c>
      <c r="BN50" s="628">
        <f t="shared" si="469"/>
        <v>0</v>
      </c>
      <c r="BO50" s="628">
        <f t="shared" si="469"/>
        <v>0</v>
      </c>
      <c r="BP50" s="628">
        <f t="shared" si="469"/>
        <v>0</v>
      </c>
      <c r="BQ50" s="628">
        <f t="shared" si="469"/>
        <v>0</v>
      </c>
      <c r="BR50" s="628">
        <f t="shared" si="469"/>
        <v>0</v>
      </c>
      <c r="BS50" s="628">
        <f t="shared" si="469"/>
        <v>0</v>
      </c>
      <c r="BT50" s="628">
        <f t="shared" si="469"/>
        <v>0</v>
      </c>
      <c r="BU50" s="628">
        <f t="shared" si="469"/>
        <v>0</v>
      </c>
      <c r="BV50" s="628">
        <f t="shared" si="469"/>
        <v>0</v>
      </c>
      <c r="BW50" s="628">
        <f t="shared" si="469"/>
        <v>0</v>
      </c>
      <c r="BX50" s="628">
        <f t="shared" si="469"/>
        <v>0</v>
      </c>
      <c r="BY50" s="628">
        <f t="shared" si="469"/>
        <v>0</v>
      </c>
      <c r="BZ50" s="628">
        <f t="shared" si="469"/>
        <v>0</v>
      </c>
      <c r="CA50" s="628">
        <f t="shared" si="469"/>
        <v>0</v>
      </c>
      <c r="CB50" s="628">
        <f t="shared" si="469"/>
        <v>0</v>
      </c>
      <c r="CC50" s="628">
        <f t="shared" si="469"/>
        <v>0</v>
      </c>
      <c r="CD50" s="628">
        <f t="shared" si="469"/>
        <v>0</v>
      </c>
      <c r="CE50" s="628">
        <f t="shared" si="469"/>
        <v>0</v>
      </c>
      <c r="CF50" s="628">
        <f t="shared" si="469"/>
        <v>0</v>
      </c>
      <c r="CG50" s="628">
        <f t="shared" si="469"/>
        <v>0</v>
      </c>
      <c r="CH50" s="628">
        <f t="shared" si="469"/>
        <v>0</v>
      </c>
      <c r="CI50" s="628">
        <f t="shared" si="469"/>
        <v>0</v>
      </c>
      <c r="CJ50" s="628" t="str">
        <f t="shared" si="469"/>
        <v/>
      </c>
      <c r="CK50" s="628" t="str">
        <f t="shared" si="469"/>
        <v/>
      </c>
      <c r="CL50" s="628" t="str">
        <f t="shared" si="469"/>
        <v/>
      </c>
      <c r="CM50" s="628" t="str">
        <f t="shared" si="444"/>
        <v/>
      </c>
      <c r="CN50" s="628" t="str">
        <f t="shared" si="444"/>
        <v/>
      </c>
      <c r="CO50" s="628" t="str">
        <f t="shared" si="444"/>
        <v/>
      </c>
      <c r="CP50" s="628" t="str">
        <f t="shared" si="444"/>
        <v/>
      </c>
      <c r="CQ50" s="628" t="str">
        <f t="shared" si="444"/>
        <v/>
      </c>
      <c r="CR50" s="628" t="str">
        <f t="shared" si="444"/>
        <v/>
      </c>
      <c r="CS50" s="628" t="str">
        <f t="shared" si="444"/>
        <v/>
      </c>
      <c r="CT50" s="628" t="str">
        <f t="shared" si="444"/>
        <v/>
      </c>
      <c r="CU50" s="628" t="str">
        <f t="shared" si="444"/>
        <v/>
      </c>
      <c r="CV50" s="628" t="str">
        <f t="shared" si="444"/>
        <v/>
      </c>
      <c r="CW50" s="628" t="str">
        <f t="shared" si="444"/>
        <v/>
      </c>
      <c r="CX50" s="628" t="str">
        <f t="shared" si="444"/>
        <v/>
      </c>
      <c r="CY50" s="628" t="str">
        <f t="shared" si="444"/>
        <v/>
      </c>
      <c r="CZ50" s="628" t="str">
        <f t="shared" si="444"/>
        <v/>
      </c>
      <c r="DA50" s="629" t="str">
        <f t="shared" si="444"/>
        <v/>
      </c>
      <c r="DB50" s="642"/>
      <c r="DC50" s="649">
        <f t="shared" si="262"/>
        <v>20</v>
      </c>
      <c r="DD50" s="668">
        <f t="shared" si="445"/>
        <v>0</v>
      </c>
      <c r="DE50" s="668">
        <f t="shared" si="445"/>
        <v>0</v>
      </c>
      <c r="DF50" s="668">
        <f t="shared" si="445"/>
        <v>0</v>
      </c>
      <c r="DG50" s="668">
        <f t="shared" si="445"/>
        <v>0</v>
      </c>
      <c r="DH50" s="668">
        <f t="shared" si="445"/>
        <v>0</v>
      </c>
      <c r="DI50" s="668">
        <f t="shared" si="445"/>
        <v>0</v>
      </c>
      <c r="DJ50" s="668">
        <f t="shared" si="445"/>
        <v>0</v>
      </c>
      <c r="DK50" s="668">
        <f t="shared" si="445"/>
        <v>0</v>
      </c>
      <c r="DL50" s="668">
        <f t="shared" si="445"/>
        <v>0</v>
      </c>
      <c r="DM50" s="668">
        <f t="shared" si="445"/>
        <v>0</v>
      </c>
      <c r="DN50" s="668">
        <f t="shared" si="446"/>
        <v>0</v>
      </c>
      <c r="DO50" s="668">
        <f t="shared" si="446"/>
        <v>0</v>
      </c>
      <c r="DP50" s="668">
        <f t="shared" si="446"/>
        <v>0</v>
      </c>
      <c r="DQ50" s="668">
        <f t="shared" si="446"/>
        <v>0</v>
      </c>
      <c r="DR50" s="668">
        <f t="shared" si="446"/>
        <v>0</v>
      </c>
      <c r="DS50" s="668">
        <f t="shared" si="446"/>
        <v>0</v>
      </c>
      <c r="DT50" s="668">
        <f t="shared" si="446"/>
        <v>0</v>
      </c>
      <c r="DU50" s="668">
        <f t="shared" si="446"/>
        <v>0</v>
      </c>
      <c r="DV50" s="668">
        <f t="shared" si="446"/>
        <v>0</v>
      </c>
      <c r="DW50" s="668">
        <f t="shared" si="446"/>
        <v>0</v>
      </c>
      <c r="DX50" s="668">
        <f t="shared" si="447"/>
        <v>0</v>
      </c>
      <c r="DY50" s="668">
        <f t="shared" si="447"/>
        <v>0</v>
      </c>
      <c r="DZ50" s="668">
        <f t="shared" si="447"/>
        <v>0</v>
      </c>
      <c r="EA50" s="668">
        <f t="shared" si="447"/>
        <v>0</v>
      </c>
      <c r="EB50" s="668">
        <f t="shared" si="447"/>
        <v>0</v>
      </c>
      <c r="EC50" s="668">
        <f t="shared" si="447"/>
        <v>0</v>
      </c>
      <c r="ED50" s="668">
        <f t="shared" si="447"/>
        <v>0</v>
      </c>
      <c r="EE50" s="668">
        <f t="shared" si="447"/>
        <v>0</v>
      </c>
      <c r="EF50" s="668">
        <f t="shared" si="447"/>
        <v>0</v>
      </c>
      <c r="EG50" s="668">
        <f t="shared" si="447"/>
        <v>0</v>
      </c>
      <c r="EH50" s="668">
        <f t="shared" si="448"/>
        <v>0</v>
      </c>
      <c r="EI50" s="668">
        <f t="shared" si="448"/>
        <v>0</v>
      </c>
      <c r="EJ50" s="668">
        <f t="shared" si="448"/>
        <v>0</v>
      </c>
      <c r="EK50" s="668">
        <f t="shared" si="448"/>
        <v>0</v>
      </c>
      <c r="EL50" s="668">
        <f t="shared" si="448"/>
        <v>0</v>
      </c>
      <c r="EM50" s="668">
        <f t="shared" si="448"/>
        <v>0</v>
      </c>
      <c r="EN50" s="668">
        <f t="shared" si="448"/>
        <v>0</v>
      </c>
      <c r="EO50" s="668">
        <f t="shared" si="448"/>
        <v>0</v>
      </c>
      <c r="EP50" s="668">
        <f t="shared" si="448"/>
        <v>0</v>
      </c>
      <c r="EQ50" s="668">
        <f t="shared" si="448"/>
        <v>0</v>
      </c>
      <c r="ER50" s="668">
        <f t="shared" si="449"/>
        <v>0</v>
      </c>
      <c r="ES50" s="668">
        <f t="shared" si="449"/>
        <v>0</v>
      </c>
      <c r="ET50" s="668">
        <f t="shared" si="449"/>
        <v>0</v>
      </c>
      <c r="EU50" s="668">
        <f t="shared" si="449"/>
        <v>0</v>
      </c>
      <c r="EV50" s="668">
        <f t="shared" si="449"/>
        <v>0</v>
      </c>
      <c r="EW50" s="668">
        <f t="shared" si="449"/>
        <v>0</v>
      </c>
      <c r="EX50" s="668">
        <f t="shared" si="449"/>
        <v>0</v>
      </c>
      <c r="EY50" s="668">
        <f t="shared" si="449"/>
        <v>0</v>
      </c>
      <c r="EZ50" s="668">
        <f t="shared" si="449"/>
        <v>0</v>
      </c>
      <c r="FA50" s="668">
        <f t="shared" si="449"/>
        <v>0</v>
      </c>
      <c r="FB50" s="668">
        <f t="shared" si="450"/>
        <v>0</v>
      </c>
      <c r="FC50" s="668">
        <f t="shared" si="450"/>
        <v>0</v>
      </c>
      <c r="FD50" s="668">
        <f t="shared" si="450"/>
        <v>0</v>
      </c>
      <c r="FE50" s="668">
        <f t="shared" si="450"/>
        <v>0</v>
      </c>
      <c r="FF50" s="668">
        <f t="shared" si="450"/>
        <v>0</v>
      </c>
      <c r="FG50" s="668">
        <f t="shared" si="450"/>
        <v>0</v>
      </c>
      <c r="FH50" s="668">
        <f t="shared" si="450"/>
        <v>0</v>
      </c>
      <c r="FI50" s="668">
        <f t="shared" si="450"/>
        <v>0</v>
      </c>
      <c r="FJ50" s="668">
        <f t="shared" si="450"/>
        <v>0</v>
      </c>
      <c r="FK50" s="668">
        <f t="shared" si="450"/>
        <v>0</v>
      </c>
      <c r="FL50" s="668">
        <f t="shared" si="451"/>
        <v>0</v>
      </c>
      <c r="FM50" s="668">
        <f t="shared" si="451"/>
        <v>0</v>
      </c>
      <c r="FN50" s="668">
        <f t="shared" si="451"/>
        <v>0</v>
      </c>
      <c r="FO50" s="668" t="str">
        <f t="shared" si="451"/>
        <v/>
      </c>
      <c r="FP50" s="668" t="str">
        <f t="shared" si="451"/>
        <v/>
      </c>
      <c r="FQ50" s="668" t="str">
        <f t="shared" si="451"/>
        <v/>
      </c>
      <c r="FR50" s="668" t="str">
        <f t="shared" si="451"/>
        <v/>
      </c>
      <c r="FS50" s="668" t="str">
        <f t="shared" si="451"/>
        <v/>
      </c>
      <c r="FT50" s="668" t="str">
        <f t="shared" si="451"/>
        <v/>
      </c>
      <c r="FU50" s="668" t="str">
        <f t="shared" si="451"/>
        <v/>
      </c>
      <c r="FV50" s="668" t="str">
        <f t="shared" si="452"/>
        <v/>
      </c>
      <c r="FW50" s="668" t="str">
        <f t="shared" si="452"/>
        <v/>
      </c>
      <c r="FX50" s="668" t="str">
        <f t="shared" si="452"/>
        <v/>
      </c>
      <c r="FY50" s="668" t="str">
        <f t="shared" si="452"/>
        <v/>
      </c>
      <c r="FZ50" s="668" t="str">
        <f t="shared" si="452"/>
        <v/>
      </c>
      <c r="GA50" s="668" t="str">
        <f t="shared" si="452"/>
        <v/>
      </c>
      <c r="GB50" s="668" t="str">
        <f t="shared" si="452"/>
        <v/>
      </c>
      <c r="GC50" s="668" t="str">
        <f t="shared" si="452"/>
        <v/>
      </c>
      <c r="GD50" s="668" t="str">
        <f t="shared" si="452"/>
        <v/>
      </c>
      <c r="GE50" s="668" t="str">
        <f t="shared" si="452"/>
        <v/>
      </c>
      <c r="GF50" s="669" t="str">
        <f t="shared" si="452"/>
        <v/>
      </c>
      <c r="GG50" s="626"/>
      <c r="GH50" s="649">
        <f t="shared" si="263"/>
        <v>20</v>
      </c>
      <c r="GI50" s="682">
        <f t="shared" ca="1" si="360"/>
        <v>0</v>
      </c>
      <c r="GJ50" s="682">
        <f t="shared" ca="1" si="361"/>
        <v>0</v>
      </c>
      <c r="GK50" s="682">
        <f t="shared" ca="1" si="362"/>
        <v>0</v>
      </c>
      <c r="GL50" s="682">
        <f t="shared" ca="1" si="363"/>
        <v>0</v>
      </c>
      <c r="GM50" s="682">
        <f t="shared" ca="1" si="364"/>
        <v>0</v>
      </c>
      <c r="GN50" s="682">
        <f t="shared" ca="1" si="365"/>
        <v>0</v>
      </c>
      <c r="GO50" s="682">
        <f t="shared" ca="1" si="366"/>
        <v>0</v>
      </c>
      <c r="GP50" s="682">
        <f t="shared" ca="1" si="367"/>
        <v>0</v>
      </c>
      <c r="GQ50" s="682">
        <f t="shared" ca="1" si="368"/>
        <v>0</v>
      </c>
      <c r="GR50" s="682">
        <f t="shared" ca="1" si="369"/>
        <v>0</v>
      </c>
      <c r="GS50" s="682">
        <f t="shared" ca="1" si="370"/>
        <v>0</v>
      </c>
      <c r="GT50" s="682">
        <f t="shared" ca="1" si="371"/>
        <v>0</v>
      </c>
      <c r="GU50" s="682">
        <f t="shared" ca="1" si="372"/>
        <v>0</v>
      </c>
      <c r="GV50" s="682">
        <f t="shared" ca="1" si="373"/>
        <v>0</v>
      </c>
      <c r="GW50" s="682">
        <f t="shared" ca="1" si="374"/>
        <v>0</v>
      </c>
      <c r="GX50" s="682">
        <f t="shared" ca="1" si="375"/>
        <v>0</v>
      </c>
      <c r="GY50" s="682">
        <f t="shared" ca="1" si="376"/>
        <v>0</v>
      </c>
      <c r="GZ50" s="682">
        <f t="shared" ca="1" si="377"/>
        <v>0</v>
      </c>
      <c r="HA50" s="682">
        <f t="shared" ca="1" si="378"/>
        <v>0</v>
      </c>
      <c r="HB50" s="682">
        <f t="shared" ca="1" si="379"/>
        <v>0</v>
      </c>
      <c r="HC50" s="682" t="e">
        <f t="shared" ca="1" si="380"/>
        <v>#DIV/0!</v>
      </c>
      <c r="HD50" s="682" t="e">
        <f t="shared" ca="1" si="381"/>
        <v>#DIV/0!</v>
      </c>
      <c r="HE50" s="682" t="e">
        <f t="shared" ca="1" si="382"/>
        <v>#DIV/0!</v>
      </c>
      <c r="HF50" s="682" t="e">
        <f t="shared" ca="1" si="383"/>
        <v>#DIV/0!</v>
      </c>
      <c r="HG50" s="682" t="e">
        <f t="shared" ca="1" si="384"/>
        <v>#DIV/0!</v>
      </c>
      <c r="HH50" s="682" t="e">
        <f t="shared" ca="1" si="385"/>
        <v>#DIV/0!</v>
      </c>
      <c r="HI50" s="682" t="e">
        <f t="shared" ca="1" si="386"/>
        <v>#DIV/0!</v>
      </c>
      <c r="HJ50" s="682" t="e">
        <f t="shared" ca="1" si="387"/>
        <v>#DIV/0!</v>
      </c>
      <c r="HK50" s="682" t="e">
        <f t="shared" ca="1" si="388"/>
        <v>#DIV/0!</v>
      </c>
      <c r="HL50" s="682" t="e">
        <f t="shared" ca="1" si="389"/>
        <v>#DIV/0!</v>
      </c>
      <c r="HM50" s="682" t="e">
        <f t="shared" ca="1" si="390"/>
        <v>#DIV/0!</v>
      </c>
      <c r="HN50" s="682" t="e">
        <f t="shared" ca="1" si="391"/>
        <v>#DIV/0!</v>
      </c>
      <c r="HO50" s="682" t="e">
        <f t="shared" ca="1" si="392"/>
        <v>#DIV/0!</v>
      </c>
      <c r="HP50" s="682" t="e">
        <f t="shared" ca="1" si="393"/>
        <v>#DIV/0!</v>
      </c>
      <c r="HQ50" s="682" t="e">
        <f t="shared" ca="1" si="394"/>
        <v>#DIV/0!</v>
      </c>
      <c r="HR50" s="682" t="e">
        <f t="shared" ca="1" si="395"/>
        <v>#DIV/0!</v>
      </c>
      <c r="HS50" s="682" t="e">
        <f t="shared" ca="1" si="396"/>
        <v>#DIV/0!</v>
      </c>
      <c r="HT50" s="682" t="e">
        <f t="shared" ca="1" si="397"/>
        <v>#DIV/0!</v>
      </c>
      <c r="HU50" s="682" t="e">
        <f t="shared" ca="1" si="398"/>
        <v>#DIV/0!</v>
      </c>
      <c r="HV50" s="682" t="e">
        <f t="shared" ca="1" si="399"/>
        <v>#DIV/0!</v>
      </c>
      <c r="HW50" s="682" t="e">
        <f t="shared" ca="1" si="400"/>
        <v>#DIV/0!</v>
      </c>
      <c r="HX50" s="682" t="e">
        <f t="shared" ca="1" si="401"/>
        <v>#DIV/0!</v>
      </c>
      <c r="HY50" s="682" t="e">
        <f t="shared" ca="1" si="402"/>
        <v>#DIV/0!</v>
      </c>
      <c r="HZ50" s="682" t="e">
        <f t="shared" ca="1" si="403"/>
        <v>#DIV/0!</v>
      </c>
      <c r="IA50" s="682" t="e">
        <f t="shared" ca="1" si="404"/>
        <v>#DIV/0!</v>
      </c>
      <c r="IB50" s="682" t="e">
        <f t="shared" ca="1" si="405"/>
        <v>#DIV/0!</v>
      </c>
      <c r="IC50" s="682" t="e">
        <f t="shared" ca="1" si="406"/>
        <v>#DIV/0!</v>
      </c>
      <c r="ID50" s="682" t="e">
        <f t="shared" ca="1" si="407"/>
        <v>#DIV/0!</v>
      </c>
      <c r="IE50" s="682" t="e">
        <f t="shared" ca="1" si="408"/>
        <v>#DIV/0!</v>
      </c>
      <c r="IF50" s="682" t="e">
        <f t="shared" ca="1" si="409"/>
        <v>#DIV/0!</v>
      </c>
      <c r="IG50" s="682" t="e">
        <f t="shared" ca="1" si="410"/>
        <v>#DIV/0!</v>
      </c>
      <c r="IH50" s="682" t="e">
        <f t="shared" ca="1" si="411"/>
        <v>#DIV/0!</v>
      </c>
      <c r="II50" s="682" t="e">
        <f t="shared" ca="1" si="412"/>
        <v>#DIV/0!</v>
      </c>
      <c r="IJ50" s="682" t="e">
        <f t="shared" ca="1" si="413"/>
        <v>#DIV/0!</v>
      </c>
      <c r="IK50" s="662" t="e">
        <f t="shared" ca="1" si="414"/>
        <v>#DIV/0!</v>
      </c>
      <c r="IL50" s="662" t="e">
        <f t="shared" ca="1" si="415"/>
        <v>#DIV/0!</v>
      </c>
      <c r="IM50" s="662" t="e">
        <f t="shared" ca="1" si="416"/>
        <v>#DIV/0!</v>
      </c>
      <c r="IN50" s="662" t="e">
        <f t="shared" ca="1" si="417"/>
        <v>#DIV/0!</v>
      </c>
      <c r="IO50" s="662" t="e">
        <f t="shared" ca="1" si="418"/>
        <v>#DIV/0!</v>
      </c>
      <c r="IP50" s="662" t="e">
        <f t="shared" ca="1" si="419"/>
        <v>#DIV/0!</v>
      </c>
      <c r="IQ50" s="662" t="e">
        <f t="shared" ca="1" si="420"/>
        <v>#DIV/0!</v>
      </c>
      <c r="IR50" s="662" t="e">
        <f t="shared" ca="1" si="421"/>
        <v>#DIV/0!</v>
      </c>
      <c r="IS50" s="662" t="e">
        <f t="shared" ca="1" si="422"/>
        <v>#DIV/0!</v>
      </c>
      <c r="IT50" s="662" t="str">
        <f t="shared" ca="1" si="423"/>
        <v/>
      </c>
      <c r="IU50" s="662" t="str">
        <f t="shared" ca="1" si="424"/>
        <v/>
      </c>
      <c r="IV50" s="662" t="str">
        <f t="shared" ca="1" si="425"/>
        <v/>
      </c>
      <c r="IW50" s="662" t="str">
        <f t="shared" ca="1" si="426"/>
        <v/>
      </c>
      <c r="IX50" s="662" t="str">
        <f t="shared" ca="1" si="427"/>
        <v/>
      </c>
      <c r="IY50" s="662" t="str">
        <f t="shared" ca="1" si="428"/>
        <v/>
      </c>
      <c r="IZ50" s="662" t="str">
        <f t="shared" ca="1" si="429"/>
        <v/>
      </c>
      <c r="JA50" s="662" t="str">
        <f t="shared" ca="1" si="430"/>
        <v/>
      </c>
      <c r="JB50" s="662" t="str">
        <f t="shared" ca="1" si="431"/>
        <v/>
      </c>
      <c r="JC50" s="662" t="str">
        <f t="shared" ca="1" si="432"/>
        <v/>
      </c>
      <c r="JD50" s="662" t="str">
        <f t="shared" ca="1" si="433"/>
        <v/>
      </c>
      <c r="JE50" s="662" t="str">
        <f t="shared" ca="1" si="434"/>
        <v/>
      </c>
      <c r="JF50" s="662" t="str">
        <f t="shared" ca="1" si="435"/>
        <v/>
      </c>
      <c r="JG50" s="662" t="str">
        <f t="shared" ca="1" si="436"/>
        <v/>
      </c>
      <c r="JH50" s="662" t="str">
        <f t="shared" ca="1" si="437"/>
        <v/>
      </c>
      <c r="JI50" s="662" t="str">
        <f t="shared" ca="1" si="438"/>
        <v/>
      </c>
      <c r="JJ50" s="662" t="str">
        <f t="shared" ca="1" si="439"/>
        <v/>
      </c>
      <c r="JK50" s="663" t="str">
        <f t="shared" ca="1" si="440"/>
        <v/>
      </c>
      <c r="JL50" s="626"/>
      <c r="JM50" s="649">
        <f t="shared" si="264"/>
        <v>20</v>
      </c>
      <c r="JN50" s="635">
        <f t="shared" si="453"/>
        <v>0</v>
      </c>
      <c r="JO50" s="635">
        <f t="shared" si="453"/>
        <v>0</v>
      </c>
      <c r="JP50" s="635">
        <f t="shared" si="453"/>
        <v>0</v>
      </c>
      <c r="JQ50" s="635">
        <f t="shared" si="453"/>
        <v>0</v>
      </c>
      <c r="JR50" s="635">
        <f t="shared" si="453"/>
        <v>0</v>
      </c>
      <c r="JS50" s="635">
        <f t="shared" si="453"/>
        <v>0</v>
      </c>
      <c r="JT50" s="635">
        <f t="shared" si="453"/>
        <v>0</v>
      </c>
      <c r="JU50" s="635">
        <f t="shared" si="453"/>
        <v>0</v>
      </c>
      <c r="JV50" s="635">
        <f t="shared" si="453"/>
        <v>0</v>
      </c>
      <c r="JW50" s="635">
        <f t="shared" si="453"/>
        <v>0</v>
      </c>
      <c r="JX50" s="635">
        <f t="shared" si="454"/>
        <v>0</v>
      </c>
      <c r="JY50" s="635">
        <f t="shared" si="454"/>
        <v>0</v>
      </c>
      <c r="JZ50" s="635">
        <f t="shared" si="454"/>
        <v>0</v>
      </c>
      <c r="KA50" s="635">
        <f t="shared" si="454"/>
        <v>0</v>
      </c>
      <c r="KB50" s="635">
        <f t="shared" si="454"/>
        <v>0</v>
      </c>
      <c r="KC50" s="635">
        <f t="shared" si="454"/>
        <v>0</v>
      </c>
      <c r="KD50" s="635">
        <f t="shared" si="454"/>
        <v>0</v>
      </c>
      <c r="KE50" s="635">
        <f t="shared" si="454"/>
        <v>0</v>
      </c>
      <c r="KF50" s="635">
        <f t="shared" si="454"/>
        <v>0</v>
      </c>
      <c r="KG50" s="635">
        <f t="shared" si="454"/>
        <v>0</v>
      </c>
      <c r="KH50" s="635" t="e">
        <f t="shared" si="455"/>
        <v>#DIV/0!</v>
      </c>
      <c r="KI50" s="635" t="e">
        <f t="shared" si="455"/>
        <v>#DIV/0!</v>
      </c>
      <c r="KJ50" s="635" t="e">
        <f t="shared" si="455"/>
        <v>#DIV/0!</v>
      </c>
      <c r="KK50" s="635" t="e">
        <f t="shared" si="455"/>
        <v>#DIV/0!</v>
      </c>
      <c r="KL50" s="635" t="e">
        <f t="shared" si="455"/>
        <v>#DIV/0!</v>
      </c>
      <c r="KM50" s="635" t="e">
        <f t="shared" si="455"/>
        <v>#DIV/0!</v>
      </c>
      <c r="KN50" s="635" t="e">
        <f t="shared" si="455"/>
        <v>#DIV/0!</v>
      </c>
      <c r="KO50" s="635" t="e">
        <f t="shared" si="455"/>
        <v>#DIV/0!</v>
      </c>
      <c r="KP50" s="635" t="e">
        <f t="shared" si="455"/>
        <v>#DIV/0!</v>
      </c>
      <c r="KQ50" s="635" t="e">
        <f t="shared" si="455"/>
        <v>#DIV/0!</v>
      </c>
      <c r="KR50" s="635" t="e">
        <f t="shared" si="456"/>
        <v>#DIV/0!</v>
      </c>
      <c r="KS50" s="635" t="e">
        <f t="shared" si="456"/>
        <v>#DIV/0!</v>
      </c>
      <c r="KT50" s="635" t="e">
        <f t="shared" si="456"/>
        <v>#DIV/0!</v>
      </c>
      <c r="KU50" s="635" t="e">
        <f t="shared" si="456"/>
        <v>#DIV/0!</v>
      </c>
      <c r="KV50" s="635" t="e">
        <f t="shared" si="456"/>
        <v>#DIV/0!</v>
      </c>
      <c r="KW50" s="635" t="e">
        <f t="shared" si="456"/>
        <v>#DIV/0!</v>
      </c>
      <c r="KX50" s="635" t="e">
        <f t="shared" si="456"/>
        <v>#DIV/0!</v>
      </c>
      <c r="KY50" s="635" t="e">
        <f t="shared" si="456"/>
        <v>#DIV/0!</v>
      </c>
      <c r="KZ50" s="635" t="e">
        <f t="shared" si="456"/>
        <v>#DIV/0!</v>
      </c>
      <c r="LA50" s="635" t="e">
        <f t="shared" si="456"/>
        <v>#DIV/0!</v>
      </c>
      <c r="LB50" s="635" t="e">
        <f t="shared" si="457"/>
        <v>#DIV/0!</v>
      </c>
      <c r="LC50" s="635" t="e">
        <f t="shared" si="457"/>
        <v>#DIV/0!</v>
      </c>
      <c r="LD50" s="635" t="e">
        <f t="shared" si="457"/>
        <v>#DIV/0!</v>
      </c>
      <c r="LE50" s="635" t="e">
        <f t="shared" si="457"/>
        <v>#DIV/0!</v>
      </c>
      <c r="LF50" s="635" t="e">
        <f t="shared" si="457"/>
        <v>#DIV/0!</v>
      </c>
      <c r="LG50" s="635" t="e">
        <f t="shared" si="457"/>
        <v>#DIV/0!</v>
      </c>
      <c r="LH50" s="635" t="e">
        <f t="shared" si="457"/>
        <v>#DIV/0!</v>
      </c>
      <c r="LI50" s="635" t="e">
        <f t="shared" si="457"/>
        <v>#DIV/0!</v>
      </c>
      <c r="LJ50" s="635" t="e">
        <f t="shared" si="457"/>
        <v>#DIV/0!</v>
      </c>
      <c r="LK50" s="635" t="e">
        <f t="shared" si="457"/>
        <v>#DIV/0!</v>
      </c>
      <c r="LL50" s="635" t="e">
        <f t="shared" si="458"/>
        <v>#DIV/0!</v>
      </c>
      <c r="LM50" s="635" t="e">
        <f t="shared" si="458"/>
        <v>#DIV/0!</v>
      </c>
      <c r="LN50" s="635" t="e">
        <f t="shared" si="458"/>
        <v>#DIV/0!</v>
      </c>
      <c r="LO50" s="635" t="e">
        <f t="shared" si="458"/>
        <v>#DIV/0!</v>
      </c>
      <c r="LP50" s="635" t="e">
        <f t="shared" si="458"/>
        <v>#DIV/0!</v>
      </c>
      <c r="LQ50" s="635" t="e">
        <f t="shared" si="458"/>
        <v>#DIV/0!</v>
      </c>
      <c r="LR50" s="635" t="e">
        <f t="shared" si="458"/>
        <v>#DIV/0!</v>
      </c>
      <c r="LS50" s="635" t="e">
        <f t="shared" si="458"/>
        <v>#DIV/0!</v>
      </c>
      <c r="LT50" s="635" t="e">
        <f t="shared" si="458"/>
        <v>#DIV/0!</v>
      </c>
      <c r="LU50" s="635" t="e">
        <f t="shared" si="458"/>
        <v>#DIV/0!</v>
      </c>
      <c r="LV50" s="635" t="e">
        <f t="shared" si="459"/>
        <v>#DIV/0!</v>
      </c>
      <c r="LW50" s="635" t="e">
        <f t="shared" si="459"/>
        <v>#DIV/0!</v>
      </c>
      <c r="LX50" s="635" t="e">
        <f t="shared" si="459"/>
        <v>#DIV/0!</v>
      </c>
      <c r="LY50" s="635" t="str">
        <f t="shared" si="459"/>
        <v/>
      </c>
      <c r="LZ50" s="635" t="str">
        <f t="shared" si="459"/>
        <v/>
      </c>
      <c r="MA50" s="635" t="str">
        <f t="shared" si="459"/>
        <v/>
      </c>
      <c r="MB50" s="635" t="str">
        <f t="shared" si="459"/>
        <v/>
      </c>
      <c r="MC50" s="635" t="str">
        <f t="shared" si="459"/>
        <v/>
      </c>
      <c r="MD50" s="635" t="str">
        <f t="shared" si="459"/>
        <v/>
      </c>
      <c r="ME50" s="635" t="str">
        <f t="shared" si="459"/>
        <v/>
      </c>
      <c r="MF50" s="635" t="str">
        <f t="shared" si="460"/>
        <v/>
      </c>
      <c r="MG50" s="635" t="str">
        <f t="shared" si="460"/>
        <v/>
      </c>
      <c r="MH50" s="635" t="str">
        <f t="shared" si="460"/>
        <v/>
      </c>
      <c r="MI50" s="635" t="str">
        <f t="shared" si="460"/>
        <v/>
      </c>
      <c r="MJ50" s="635" t="str">
        <f t="shared" si="460"/>
        <v/>
      </c>
      <c r="MK50" s="635" t="str">
        <f t="shared" si="460"/>
        <v/>
      </c>
      <c r="ML50" s="635" t="str">
        <f t="shared" si="460"/>
        <v/>
      </c>
      <c r="MM50" s="635" t="str">
        <f t="shared" si="460"/>
        <v/>
      </c>
      <c r="MN50" s="635" t="str">
        <f t="shared" si="460"/>
        <v/>
      </c>
      <c r="MO50" s="635" t="str">
        <f t="shared" si="460"/>
        <v/>
      </c>
      <c r="MP50" s="636" t="str">
        <f t="shared" si="460"/>
        <v/>
      </c>
      <c r="MQ50" s="626"/>
      <c r="MR50" s="565">
        <f t="shared" si="269"/>
        <v>43</v>
      </c>
      <c r="MS50" s="622" t="e">
        <f ca="1">+SUMPRODUCT(OFFSET(MU50,0,$MR50):OFFSET(MU50,MU50-1,$MR50),OFFSET($O50,0,0):OFFSET($O50,MU50-1,0))</f>
        <v>#DIV/0!</v>
      </c>
      <c r="MU50" s="568">
        <f t="shared" si="265"/>
        <v>20</v>
      </c>
      <c r="MV50" s="691" t="e">
        <f t="shared" ca="1" si="461"/>
        <v>#DIV/0!</v>
      </c>
      <c r="MW50" s="691" t="e">
        <f t="shared" ca="1" si="461"/>
        <v>#DIV/0!</v>
      </c>
      <c r="MX50" s="691" t="e">
        <f t="shared" ca="1" si="461"/>
        <v>#DIV/0!</v>
      </c>
      <c r="MY50" s="691" t="e">
        <f t="shared" ca="1" si="461"/>
        <v>#DIV/0!</v>
      </c>
      <c r="MZ50" s="691" t="e">
        <f t="shared" ca="1" si="461"/>
        <v>#DIV/0!</v>
      </c>
      <c r="NA50" s="691" t="e">
        <f t="shared" ca="1" si="461"/>
        <v>#DIV/0!</v>
      </c>
      <c r="NB50" s="691" t="e">
        <f t="shared" ca="1" si="461"/>
        <v>#DIV/0!</v>
      </c>
      <c r="NC50" s="691" t="e">
        <f t="shared" ca="1" si="461"/>
        <v>#DIV/0!</v>
      </c>
      <c r="ND50" s="691" t="e">
        <f t="shared" ca="1" si="461"/>
        <v>#DIV/0!</v>
      </c>
      <c r="NE50" s="691" t="e">
        <f t="shared" ca="1" si="461"/>
        <v>#DIV/0!</v>
      </c>
      <c r="NF50" s="691" t="e">
        <f t="shared" ca="1" si="462"/>
        <v>#DIV/0!</v>
      </c>
      <c r="NG50" s="691" t="e">
        <f t="shared" ca="1" si="462"/>
        <v>#DIV/0!</v>
      </c>
      <c r="NH50" s="691" t="e">
        <f t="shared" ca="1" si="462"/>
        <v>#DIV/0!</v>
      </c>
      <c r="NI50" s="691" t="e">
        <f t="shared" ca="1" si="462"/>
        <v>#DIV/0!</v>
      </c>
      <c r="NJ50" s="691" t="e">
        <f t="shared" ca="1" si="462"/>
        <v>#DIV/0!</v>
      </c>
      <c r="NK50" s="691" t="e">
        <f t="shared" ca="1" si="462"/>
        <v>#DIV/0!</v>
      </c>
      <c r="NL50" s="691" t="e">
        <f t="shared" ca="1" si="462"/>
        <v>#DIV/0!</v>
      </c>
      <c r="NM50" s="691" t="e">
        <f t="shared" ca="1" si="462"/>
        <v>#DIV/0!</v>
      </c>
      <c r="NN50" s="691" t="e">
        <f t="shared" ca="1" si="462"/>
        <v>#DIV/0!</v>
      </c>
      <c r="NO50" s="691" t="e">
        <f t="shared" ca="1" si="462"/>
        <v>#DIV/0!</v>
      </c>
      <c r="NP50" s="691" t="e">
        <f t="shared" ca="1" si="463"/>
        <v>#DIV/0!</v>
      </c>
      <c r="NQ50" s="691" t="e">
        <f t="shared" ca="1" si="463"/>
        <v>#DIV/0!</v>
      </c>
      <c r="NR50" s="691" t="e">
        <f t="shared" ca="1" si="463"/>
        <v>#DIV/0!</v>
      </c>
      <c r="NS50" s="691" t="e">
        <f t="shared" ca="1" si="463"/>
        <v>#DIV/0!</v>
      </c>
      <c r="NT50" s="691" t="e">
        <f t="shared" ca="1" si="463"/>
        <v>#DIV/0!</v>
      </c>
      <c r="NU50" s="691" t="e">
        <f t="shared" ca="1" si="463"/>
        <v>#DIV/0!</v>
      </c>
      <c r="NV50" s="691" t="e">
        <f t="shared" ca="1" si="463"/>
        <v>#DIV/0!</v>
      </c>
      <c r="NW50" s="691" t="e">
        <f t="shared" ca="1" si="463"/>
        <v>#DIV/0!</v>
      </c>
      <c r="NX50" s="691" t="e">
        <f t="shared" ca="1" si="463"/>
        <v>#DIV/0!</v>
      </c>
      <c r="NY50" s="691" t="e">
        <f t="shared" ca="1" si="463"/>
        <v>#DIV/0!</v>
      </c>
      <c r="NZ50" s="691" t="e">
        <f t="shared" ca="1" si="464"/>
        <v>#DIV/0!</v>
      </c>
      <c r="OA50" s="691" t="e">
        <f t="shared" ca="1" si="464"/>
        <v>#DIV/0!</v>
      </c>
      <c r="OB50" s="691" t="e">
        <f t="shared" ca="1" si="464"/>
        <v>#DIV/0!</v>
      </c>
      <c r="OC50" s="691" t="e">
        <f t="shared" ca="1" si="464"/>
        <v>#DIV/0!</v>
      </c>
      <c r="OD50" s="691" t="e">
        <f t="shared" ca="1" si="464"/>
        <v>#DIV/0!</v>
      </c>
      <c r="OE50" s="691" t="e">
        <f t="shared" ca="1" si="464"/>
        <v>#DIV/0!</v>
      </c>
      <c r="OF50" s="691" t="e">
        <f t="shared" ca="1" si="464"/>
        <v>#DIV/0!</v>
      </c>
      <c r="OG50" s="691" t="e">
        <f t="shared" ca="1" si="464"/>
        <v>#DIV/0!</v>
      </c>
      <c r="OH50" s="691" t="e">
        <f t="shared" ca="1" si="464"/>
        <v>#DIV/0!</v>
      </c>
      <c r="OI50" s="691" t="e">
        <f t="shared" ca="1" si="464"/>
        <v>#DIV/0!</v>
      </c>
      <c r="OJ50" s="691" t="e">
        <f t="shared" ca="1" si="465"/>
        <v>#DIV/0!</v>
      </c>
      <c r="OK50" s="691" t="e">
        <f t="shared" ca="1" si="465"/>
        <v>#DIV/0!</v>
      </c>
      <c r="OL50" s="691" t="e">
        <f t="shared" ca="1" si="465"/>
        <v>#DIV/0!</v>
      </c>
      <c r="OM50" s="691" t="str">
        <f t="shared" ca="1" si="465"/>
        <v/>
      </c>
      <c r="ON50" s="691" t="str">
        <f t="shared" ca="1" si="465"/>
        <v/>
      </c>
      <c r="OO50" s="691" t="str">
        <f t="shared" ca="1" si="465"/>
        <v/>
      </c>
      <c r="OP50" s="691" t="str">
        <f t="shared" ca="1" si="465"/>
        <v/>
      </c>
      <c r="OQ50" s="691" t="str">
        <f t="shared" ca="1" si="465"/>
        <v/>
      </c>
      <c r="OR50" s="691" t="str">
        <f t="shared" ca="1" si="465"/>
        <v/>
      </c>
      <c r="OS50" s="691" t="str">
        <f t="shared" ca="1" si="465"/>
        <v/>
      </c>
      <c r="OT50" s="691" t="str">
        <f t="shared" ca="1" si="466"/>
        <v/>
      </c>
      <c r="OU50" s="691" t="str">
        <f t="shared" ca="1" si="466"/>
        <v/>
      </c>
      <c r="OV50" s="691" t="str">
        <f t="shared" ca="1" si="466"/>
        <v/>
      </c>
      <c r="OW50" s="691" t="str">
        <f t="shared" ca="1" si="466"/>
        <v/>
      </c>
      <c r="OX50" s="691" t="str">
        <f t="shared" ca="1" si="466"/>
        <v/>
      </c>
      <c r="OY50" s="691" t="str">
        <f t="shared" ca="1" si="466"/>
        <v/>
      </c>
      <c r="OZ50" s="691" t="str">
        <f t="shared" ca="1" si="466"/>
        <v/>
      </c>
      <c r="PA50" s="691" t="str">
        <f t="shared" ca="1" si="466"/>
        <v/>
      </c>
      <c r="PB50" s="691" t="str">
        <f t="shared" ca="1" si="466"/>
        <v/>
      </c>
      <c r="PC50" s="691" t="str">
        <f t="shared" ca="1" si="466"/>
        <v/>
      </c>
      <c r="PD50" s="691" t="str">
        <f t="shared" ca="1" si="467"/>
        <v/>
      </c>
      <c r="PE50" s="691" t="str">
        <f t="shared" ca="1" si="467"/>
        <v/>
      </c>
      <c r="PF50" s="691" t="str">
        <f t="shared" ca="1" si="467"/>
        <v/>
      </c>
      <c r="PG50" s="691" t="e">
        <f t="shared" ca="1" si="467"/>
        <v>#VALUE!</v>
      </c>
      <c r="PH50" s="691" t="e">
        <f t="shared" ca="1" si="467"/>
        <v>#VALUE!</v>
      </c>
      <c r="PI50" s="691" t="e">
        <f t="shared" ca="1" si="467"/>
        <v>#VALUE!</v>
      </c>
      <c r="PJ50" s="691" t="e">
        <f t="shared" ca="1" si="467"/>
        <v>#VALUE!</v>
      </c>
      <c r="PK50" s="691" t="e">
        <f t="shared" ca="1" si="467"/>
        <v>#VALUE!</v>
      </c>
      <c r="PL50" s="691" t="e">
        <f t="shared" ca="1" si="467"/>
        <v>#VALUE!</v>
      </c>
      <c r="PM50" s="691" t="e">
        <f t="shared" ca="1" si="467"/>
        <v>#VALUE!</v>
      </c>
      <c r="PN50" s="691" t="e">
        <f t="shared" ca="1" si="468"/>
        <v>#VALUE!</v>
      </c>
      <c r="PO50" s="691" t="e">
        <f t="shared" ca="1" si="468"/>
        <v>#VALUE!</v>
      </c>
      <c r="PP50" s="691" t="e">
        <f t="shared" ca="1" si="468"/>
        <v>#VALUE!</v>
      </c>
      <c r="PQ50" s="691" t="e">
        <f t="shared" ca="1" si="468"/>
        <v>#VALUE!</v>
      </c>
      <c r="PR50" s="691" t="e">
        <f t="shared" ca="1" si="468"/>
        <v>#VALUE!</v>
      </c>
      <c r="PS50" s="691" t="e">
        <f t="shared" ca="1" si="468"/>
        <v>#VALUE!</v>
      </c>
      <c r="PT50" s="691" t="e">
        <f t="shared" ca="1" si="468"/>
        <v>#VALUE!</v>
      </c>
      <c r="PU50" s="691" t="e">
        <f t="shared" ca="1" si="468"/>
        <v>#VALUE!</v>
      </c>
      <c r="PV50" s="691" t="e">
        <f t="shared" ca="1" si="468"/>
        <v>#VALUE!</v>
      </c>
      <c r="PW50" s="691" t="e">
        <f t="shared" ca="1" si="468"/>
        <v>#VALUE!</v>
      </c>
      <c r="PX50" s="691" t="e">
        <f t="shared" ca="1" si="468"/>
        <v>#VALUE!</v>
      </c>
      <c r="PY50" s="690"/>
      <c r="PZ50" s="690"/>
      <c r="QA50" s="690"/>
      <c r="QB50" s="690"/>
      <c r="QC50" s="690"/>
      <c r="QD50" s="690"/>
      <c r="QE50" s="690"/>
      <c r="QF50" s="690"/>
      <c r="QG50" s="575"/>
      <c r="QH50" s="575"/>
      <c r="QI50" s="575"/>
      <c r="QJ50" s="575"/>
      <c r="QK50" s="575"/>
      <c r="QL50" s="575"/>
      <c r="QM50" s="575"/>
      <c r="QN50" s="575"/>
      <c r="QO50" s="575"/>
      <c r="QP50" s="575"/>
      <c r="QQ50" s="575"/>
    </row>
    <row r="51" spans="1:459">
      <c r="A51" s="632">
        <f t="shared" si="266"/>
        <v>44</v>
      </c>
      <c r="B51" s="633">
        <f>+'User Entries'!G121</f>
        <v>0</v>
      </c>
      <c r="C51" s="633">
        <f t="shared" si="267"/>
        <v>0</v>
      </c>
      <c r="D51" s="759" t="e">
        <f>SUM($E$8:E51)</f>
        <v>#DIV/0!</v>
      </c>
      <c r="E51" s="759" t="e">
        <f t="shared" si="357"/>
        <v>#DIV/0!</v>
      </c>
      <c r="F51" s="627"/>
      <c r="G51" s="765"/>
      <c r="H51" s="622">
        <f t="shared" si="270"/>
        <v>19</v>
      </c>
      <c r="I51" s="632">
        <f t="shared" si="255"/>
        <v>44</v>
      </c>
      <c r="J51" s="640">
        <f>+'User Entries'!$F121</f>
        <v>0</v>
      </c>
      <c r="K51" s="640">
        <f>+'User Entries'!$J121</f>
        <v>0</v>
      </c>
      <c r="L51" s="676" t="e">
        <f t="shared" si="256"/>
        <v>#DIV/0!</v>
      </c>
      <c r="M51" s="656" t="str">
        <f>IFERROR(Summary_AttrorTotal!A61,"")</f>
        <v>2009 Q4</v>
      </c>
      <c r="N51" s="634">
        <f>+IFERROR((Summary_AttrorTotal!H61)*1000,0)</f>
        <v>2360724</v>
      </c>
      <c r="O51" s="634">
        <f>+IFERROR((Summary_AttrorTotal!S61-Summary_AttrorTotal!H61)*1000,0)</f>
        <v>-9919.6602905644795</v>
      </c>
      <c r="P51" s="634" t="e">
        <f t="shared" ca="1" si="358"/>
        <v>#DIV/0!</v>
      </c>
      <c r="Q51" s="634">
        <f>IFERROR(Summary_AttrorTotal!J61*1000,0)</f>
        <v>2360724</v>
      </c>
      <c r="R51" s="634" t="e">
        <f t="shared" ca="1" si="257"/>
        <v>#DIV/0!</v>
      </c>
      <c r="S51" s="634">
        <f>+IFERROR((Summary_AttrorTotal!S61-Summary_AttrorTotal!J61)*1000,0)</f>
        <v>-9919.6602905644795</v>
      </c>
      <c r="T51" s="634" t="e">
        <f t="shared" ca="1" si="258"/>
        <v>#DIV/0!</v>
      </c>
      <c r="U51" s="639"/>
      <c r="V51" s="634" t="e">
        <f t="shared" ca="1" si="259"/>
        <v>#DIV/0!</v>
      </c>
      <c r="W51" s="575" t="e">
        <f t="shared" ca="1" si="260"/>
        <v>#DIV/0!</v>
      </c>
      <c r="X51" s="649">
        <f t="shared" si="268"/>
        <v>19</v>
      </c>
      <c r="Y51" s="628">
        <f t="shared" si="147"/>
        <v>0</v>
      </c>
      <c r="Z51" s="628">
        <f t="shared" si="147"/>
        <v>0</v>
      </c>
      <c r="AA51" s="628">
        <f t="shared" si="469"/>
        <v>0</v>
      </c>
      <c r="AB51" s="628">
        <f t="shared" si="469"/>
        <v>0</v>
      </c>
      <c r="AC51" s="628">
        <f t="shared" si="469"/>
        <v>0</v>
      </c>
      <c r="AD51" s="628">
        <f t="shared" si="469"/>
        <v>0</v>
      </c>
      <c r="AE51" s="628">
        <f t="shared" si="469"/>
        <v>0</v>
      </c>
      <c r="AF51" s="628">
        <f t="shared" si="469"/>
        <v>0</v>
      </c>
      <c r="AG51" s="628">
        <f t="shared" si="469"/>
        <v>0</v>
      </c>
      <c r="AH51" s="628">
        <f t="shared" si="469"/>
        <v>0</v>
      </c>
      <c r="AI51" s="628">
        <f t="shared" si="469"/>
        <v>0</v>
      </c>
      <c r="AJ51" s="628">
        <f t="shared" si="469"/>
        <v>0</v>
      </c>
      <c r="AK51" s="628">
        <f t="shared" si="469"/>
        <v>0</v>
      </c>
      <c r="AL51" s="628">
        <f t="shared" si="469"/>
        <v>0</v>
      </c>
      <c r="AM51" s="628">
        <f t="shared" si="469"/>
        <v>0</v>
      </c>
      <c r="AN51" s="628">
        <f t="shared" si="469"/>
        <v>0</v>
      </c>
      <c r="AO51" s="628">
        <f t="shared" si="469"/>
        <v>0</v>
      </c>
      <c r="AP51" s="628">
        <f t="shared" si="469"/>
        <v>0</v>
      </c>
      <c r="AQ51" s="628">
        <f t="shared" si="469"/>
        <v>0</v>
      </c>
      <c r="AR51" s="628">
        <f t="shared" si="469"/>
        <v>0</v>
      </c>
      <c r="AS51" s="628">
        <f t="shared" si="469"/>
        <v>0</v>
      </c>
      <c r="AT51" s="628">
        <f t="shared" si="469"/>
        <v>0</v>
      </c>
      <c r="AU51" s="628">
        <f t="shared" si="469"/>
        <v>0</v>
      </c>
      <c r="AV51" s="628">
        <f t="shared" si="469"/>
        <v>0</v>
      </c>
      <c r="AW51" s="628">
        <f t="shared" si="469"/>
        <v>0</v>
      </c>
      <c r="AX51" s="628">
        <f t="shared" si="469"/>
        <v>0</v>
      </c>
      <c r="AY51" s="628">
        <f t="shared" si="469"/>
        <v>0</v>
      </c>
      <c r="AZ51" s="628">
        <f t="shared" si="469"/>
        <v>0</v>
      </c>
      <c r="BA51" s="628">
        <f t="shared" si="469"/>
        <v>0</v>
      </c>
      <c r="BB51" s="628">
        <f t="shared" si="469"/>
        <v>0</v>
      </c>
      <c r="BC51" s="628">
        <f t="shared" si="469"/>
        <v>0</v>
      </c>
      <c r="BD51" s="628">
        <f t="shared" si="469"/>
        <v>0</v>
      </c>
      <c r="BE51" s="628">
        <f t="shared" si="469"/>
        <v>0</v>
      </c>
      <c r="BF51" s="628">
        <f t="shared" si="469"/>
        <v>0</v>
      </c>
      <c r="BG51" s="628">
        <f t="shared" si="469"/>
        <v>0</v>
      </c>
      <c r="BH51" s="628">
        <f t="shared" si="469"/>
        <v>0</v>
      </c>
      <c r="BI51" s="628">
        <f t="shared" si="469"/>
        <v>0</v>
      </c>
      <c r="BJ51" s="628">
        <f t="shared" si="469"/>
        <v>0</v>
      </c>
      <c r="BK51" s="628">
        <f t="shared" si="469"/>
        <v>0</v>
      </c>
      <c r="BL51" s="628">
        <f t="shared" si="469"/>
        <v>0</v>
      </c>
      <c r="BM51" s="628">
        <f t="shared" si="469"/>
        <v>0</v>
      </c>
      <c r="BN51" s="628">
        <f t="shared" si="469"/>
        <v>0</v>
      </c>
      <c r="BO51" s="628">
        <f t="shared" si="469"/>
        <v>0</v>
      </c>
      <c r="BP51" s="628">
        <f t="shared" si="469"/>
        <v>0</v>
      </c>
      <c r="BQ51" s="628">
        <f t="shared" si="469"/>
        <v>0</v>
      </c>
      <c r="BR51" s="628">
        <f t="shared" si="469"/>
        <v>0</v>
      </c>
      <c r="BS51" s="628">
        <f t="shared" si="469"/>
        <v>0</v>
      </c>
      <c r="BT51" s="628">
        <f t="shared" si="469"/>
        <v>0</v>
      </c>
      <c r="BU51" s="628">
        <f t="shared" si="469"/>
        <v>0</v>
      </c>
      <c r="BV51" s="628">
        <f t="shared" si="469"/>
        <v>0</v>
      </c>
      <c r="BW51" s="628">
        <f t="shared" si="469"/>
        <v>0</v>
      </c>
      <c r="BX51" s="628">
        <f t="shared" si="469"/>
        <v>0</v>
      </c>
      <c r="BY51" s="628">
        <f t="shared" si="469"/>
        <v>0</v>
      </c>
      <c r="BZ51" s="628">
        <f t="shared" si="469"/>
        <v>0</v>
      </c>
      <c r="CA51" s="628">
        <f t="shared" si="469"/>
        <v>0</v>
      </c>
      <c r="CB51" s="628">
        <f t="shared" si="469"/>
        <v>0</v>
      </c>
      <c r="CC51" s="628">
        <f t="shared" si="469"/>
        <v>0</v>
      </c>
      <c r="CD51" s="628">
        <f t="shared" si="469"/>
        <v>0</v>
      </c>
      <c r="CE51" s="628">
        <f t="shared" si="469"/>
        <v>0</v>
      </c>
      <c r="CF51" s="628">
        <f t="shared" si="469"/>
        <v>0</v>
      </c>
      <c r="CG51" s="628">
        <f t="shared" si="469"/>
        <v>0</v>
      </c>
      <c r="CH51" s="628">
        <f t="shared" si="469"/>
        <v>0</v>
      </c>
      <c r="CI51" s="628">
        <f t="shared" si="469"/>
        <v>0</v>
      </c>
      <c r="CJ51" s="628" t="str">
        <f t="shared" si="469"/>
        <v/>
      </c>
      <c r="CK51" s="628" t="str">
        <f t="shared" si="469"/>
        <v/>
      </c>
      <c r="CL51" s="628" t="str">
        <f t="shared" si="469"/>
        <v/>
      </c>
      <c r="CM51" s="628" t="str">
        <f t="shared" si="444"/>
        <v/>
      </c>
      <c r="CN51" s="628" t="str">
        <f t="shared" si="444"/>
        <v/>
      </c>
      <c r="CO51" s="628" t="str">
        <f t="shared" si="444"/>
        <v/>
      </c>
      <c r="CP51" s="628" t="str">
        <f t="shared" si="444"/>
        <v/>
      </c>
      <c r="CQ51" s="628" t="str">
        <f t="shared" si="444"/>
        <v/>
      </c>
      <c r="CR51" s="628" t="str">
        <f t="shared" si="444"/>
        <v/>
      </c>
      <c r="CS51" s="628" t="str">
        <f t="shared" si="444"/>
        <v/>
      </c>
      <c r="CT51" s="628" t="str">
        <f t="shared" si="444"/>
        <v/>
      </c>
      <c r="CU51" s="628" t="str">
        <f t="shared" si="444"/>
        <v/>
      </c>
      <c r="CV51" s="628" t="str">
        <f t="shared" si="444"/>
        <v/>
      </c>
      <c r="CW51" s="628" t="str">
        <f t="shared" si="444"/>
        <v/>
      </c>
      <c r="CX51" s="628" t="str">
        <f t="shared" si="444"/>
        <v/>
      </c>
      <c r="CY51" s="628" t="str">
        <f t="shared" si="444"/>
        <v/>
      </c>
      <c r="CZ51" s="628" t="str">
        <f t="shared" si="444"/>
        <v/>
      </c>
      <c r="DA51" s="629" t="str">
        <f t="shared" si="444"/>
        <v/>
      </c>
      <c r="DB51" s="642"/>
      <c r="DC51" s="649">
        <f t="shared" si="262"/>
        <v>19</v>
      </c>
      <c r="DD51" s="668">
        <f t="shared" si="445"/>
        <v>0</v>
      </c>
      <c r="DE51" s="668">
        <f t="shared" si="445"/>
        <v>0</v>
      </c>
      <c r="DF51" s="668">
        <f t="shared" si="445"/>
        <v>0</v>
      </c>
      <c r="DG51" s="668">
        <f t="shared" si="445"/>
        <v>0</v>
      </c>
      <c r="DH51" s="668">
        <f t="shared" si="445"/>
        <v>0</v>
      </c>
      <c r="DI51" s="668">
        <f t="shared" si="445"/>
        <v>0</v>
      </c>
      <c r="DJ51" s="668">
        <f t="shared" si="445"/>
        <v>0</v>
      </c>
      <c r="DK51" s="668">
        <f t="shared" si="445"/>
        <v>0</v>
      </c>
      <c r="DL51" s="668">
        <f t="shared" si="445"/>
        <v>0</v>
      </c>
      <c r="DM51" s="668">
        <f t="shared" si="445"/>
        <v>0</v>
      </c>
      <c r="DN51" s="668">
        <f t="shared" si="446"/>
        <v>0</v>
      </c>
      <c r="DO51" s="668">
        <f t="shared" si="446"/>
        <v>0</v>
      </c>
      <c r="DP51" s="668">
        <f t="shared" si="446"/>
        <v>0</v>
      </c>
      <c r="DQ51" s="668">
        <f t="shared" si="446"/>
        <v>0</v>
      </c>
      <c r="DR51" s="668">
        <f t="shared" si="446"/>
        <v>0</v>
      </c>
      <c r="DS51" s="668">
        <f t="shared" si="446"/>
        <v>0</v>
      </c>
      <c r="DT51" s="668">
        <f t="shared" si="446"/>
        <v>0</v>
      </c>
      <c r="DU51" s="668">
        <f t="shared" si="446"/>
        <v>0</v>
      </c>
      <c r="DV51" s="668">
        <f t="shared" si="446"/>
        <v>0</v>
      </c>
      <c r="DW51" s="668">
        <f t="shared" si="446"/>
        <v>0</v>
      </c>
      <c r="DX51" s="668">
        <f t="shared" si="447"/>
        <v>0</v>
      </c>
      <c r="DY51" s="668">
        <f t="shared" si="447"/>
        <v>0</v>
      </c>
      <c r="DZ51" s="668">
        <f t="shared" si="447"/>
        <v>0</v>
      </c>
      <c r="EA51" s="668">
        <f t="shared" si="447"/>
        <v>0</v>
      </c>
      <c r="EB51" s="668">
        <f t="shared" si="447"/>
        <v>0</v>
      </c>
      <c r="EC51" s="668">
        <f t="shared" si="447"/>
        <v>0</v>
      </c>
      <c r="ED51" s="668">
        <f t="shared" si="447"/>
        <v>0</v>
      </c>
      <c r="EE51" s="668">
        <f t="shared" si="447"/>
        <v>0</v>
      </c>
      <c r="EF51" s="668">
        <f t="shared" si="447"/>
        <v>0</v>
      </c>
      <c r="EG51" s="668">
        <f t="shared" si="447"/>
        <v>0</v>
      </c>
      <c r="EH51" s="668">
        <f t="shared" si="448"/>
        <v>0</v>
      </c>
      <c r="EI51" s="668">
        <f t="shared" si="448"/>
        <v>0</v>
      </c>
      <c r="EJ51" s="668">
        <f t="shared" si="448"/>
        <v>0</v>
      </c>
      <c r="EK51" s="668">
        <f t="shared" si="448"/>
        <v>0</v>
      </c>
      <c r="EL51" s="668">
        <f t="shared" si="448"/>
        <v>0</v>
      </c>
      <c r="EM51" s="668">
        <f t="shared" si="448"/>
        <v>0</v>
      </c>
      <c r="EN51" s="668">
        <f t="shared" si="448"/>
        <v>0</v>
      </c>
      <c r="EO51" s="668">
        <f t="shared" si="448"/>
        <v>0</v>
      </c>
      <c r="EP51" s="668">
        <f t="shared" si="448"/>
        <v>0</v>
      </c>
      <c r="EQ51" s="668">
        <f t="shared" si="448"/>
        <v>0</v>
      </c>
      <c r="ER51" s="668">
        <f t="shared" si="449"/>
        <v>0</v>
      </c>
      <c r="ES51" s="668">
        <f t="shared" si="449"/>
        <v>0</v>
      </c>
      <c r="ET51" s="668">
        <f t="shared" si="449"/>
        <v>0</v>
      </c>
      <c r="EU51" s="668">
        <f t="shared" si="449"/>
        <v>0</v>
      </c>
      <c r="EV51" s="668">
        <f t="shared" si="449"/>
        <v>0</v>
      </c>
      <c r="EW51" s="668">
        <f t="shared" si="449"/>
        <v>0</v>
      </c>
      <c r="EX51" s="668">
        <f t="shared" si="449"/>
        <v>0</v>
      </c>
      <c r="EY51" s="668">
        <f t="shared" si="449"/>
        <v>0</v>
      </c>
      <c r="EZ51" s="668">
        <f t="shared" si="449"/>
        <v>0</v>
      </c>
      <c r="FA51" s="668">
        <f t="shared" si="449"/>
        <v>0</v>
      </c>
      <c r="FB51" s="668">
        <f t="shared" si="450"/>
        <v>0</v>
      </c>
      <c r="FC51" s="668">
        <f t="shared" si="450"/>
        <v>0</v>
      </c>
      <c r="FD51" s="668">
        <f t="shared" si="450"/>
        <v>0</v>
      </c>
      <c r="FE51" s="668">
        <f t="shared" si="450"/>
        <v>0</v>
      </c>
      <c r="FF51" s="668">
        <f t="shared" si="450"/>
        <v>0</v>
      </c>
      <c r="FG51" s="668">
        <f t="shared" si="450"/>
        <v>0</v>
      </c>
      <c r="FH51" s="668">
        <f t="shared" si="450"/>
        <v>0</v>
      </c>
      <c r="FI51" s="668">
        <f t="shared" si="450"/>
        <v>0</v>
      </c>
      <c r="FJ51" s="668">
        <f t="shared" si="450"/>
        <v>0</v>
      </c>
      <c r="FK51" s="668">
        <f t="shared" si="450"/>
        <v>0</v>
      </c>
      <c r="FL51" s="668">
        <f t="shared" si="451"/>
        <v>0</v>
      </c>
      <c r="FM51" s="668">
        <f t="shared" si="451"/>
        <v>0</v>
      </c>
      <c r="FN51" s="668">
        <f t="shared" si="451"/>
        <v>0</v>
      </c>
      <c r="FO51" s="668" t="str">
        <f t="shared" si="451"/>
        <v/>
      </c>
      <c r="FP51" s="668" t="str">
        <f t="shared" si="451"/>
        <v/>
      </c>
      <c r="FQ51" s="668" t="str">
        <f t="shared" si="451"/>
        <v/>
      </c>
      <c r="FR51" s="668" t="str">
        <f t="shared" si="451"/>
        <v/>
      </c>
      <c r="FS51" s="668" t="str">
        <f t="shared" si="451"/>
        <v/>
      </c>
      <c r="FT51" s="668" t="str">
        <f t="shared" si="451"/>
        <v/>
      </c>
      <c r="FU51" s="668" t="str">
        <f t="shared" si="451"/>
        <v/>
      </c>
      <c r="FV51" s="668" t="str">
        <f t="shared" si="452"/>
        <v/>
      </c>
      <c r="FW51" s="668" t="str">
        <f t="shared" si="452"/>
        <v/>
      </c>
      <c r="FX51" s="668" t="str">
        <f t="shared" si="452"/>
        <v/>
      </c>
      <c r="FY51" s="668" t="str">
        <f t="shared" si="452"/>
        <v/>
      </c>
      <c r="FZ51" s="668" t="str">
        <f t="shared" si="452"/>
        <v/>
      </c>
      <c r="GA51" s="668" t="str">
        <f t="shared" si="452"/>
        <v/>
      </c>
      <c r="GB51" s="668" t="str">
        <f t="shared" si="452"/>
        <v/>
      </c>
      <c r="GC51" s="668" t="str">
        <f t="shared" si="452"/>
        <v/>
      </c>
      <c r="GD51" s="668" t="str">
        <f t="shared" si="452"/>
        <v/>
      </c>
      <c r="GE51" s="668" t="str">
        <f t="shared" si="452"/>
        <v/>
      </c>
      <c r="GF51" s="669" t="str">
        <f t="shared" si="452"/>
        <v/>
      </c>
      <c r="GG51" s="626"/>
      <c r="GH51" s="649">
        <f t="shared" si="263"/>
        <v>19</v>
      </c>
      <c r="GI51" s="682">
        <f t="shared" ca="1" si="360"/>
        <v>0</v>
      </c>
      <c r="GJ51" s="682">
        <f t="shared" ca="1" si="361"/>
        <v>0</v>
      </c>
      <c r="GK51" s="682">
        <f t="shared" ca="1" si="362"/>
        <v>0</v>
      </c>
      <c r="GL51" s="682">
        <f t="shared" ca="1" si="363"/>
        <v>0</v>
      </c>
      <c r="GM51" s="682">
        <f t="shared" ca="1" si="364"/>
        <v>0</v>
      </c>
      <c r="GN51" s="682">
        <f t="shared" ca="1" si="365"/>
        <v>0</v>
      </c>
      <c r="GO51" s="682">
        <f t="shared" ca="1" si="366"/>
        <v>0</v>
      </c>
      <c r="GP51" s="682">
        <f t="shared" ca="1" si="367"/>
        <v>0</v>
      </c>
      <c r="GQ51" s="682">
        <f t="shared" ca="1" si="368"/>
        <v>0</v>
      </c>
      <c r="GR51" s="682">
        <f t="shared" ca="1" si="369"/>
        <v>0</v>
      </c>
      <c r="GS51" s="682">
        <f t="shared" ca="1" si="370"/>
        <v>0</v>
      </c>
      <c r="GT51" s="682">
        <f t="shared" ca="1" si="371"/>
        <v>0</v>
      </c>
      <c r="GU51" s="682">
        <f t="shared" ca="1" si="372"/>
        <v>0</v>
      </c>
      <c r="GV51" s="682">
        <f t="shared" ca="1" si="373"/>
        <v>0</v>
      </c>
      <c r="GW51" s="682">
        <f t="shared" ca="1" si="374"/>
        <v>0</v>
      </c>
      <c r="GX51" s="682">
        <f t="shared" ca="1" si="375"/>
        <v>0</v>
      </c>
      <c r="GY51" s="682">
        <f t="shared" ca="1" si="376"/>
        <v>0</v>
      </c>
      <c r="GZ51" s="682">
        <f t="shared" ca="1" si="377"/>
        <v>0</v>
      </c>
      <c r="HA51" s="682">
        <f t="shared" ca="1" si="378"/>
        <v>0</v>
      </c>
      <c r="HB51" s="682" t="e">
        <f t="shared" ca="1" si="379"/>
        <v>#DIV/0!</v>
      </c>
      <c r="HC51" s="682" t="e">
        <f t="shared" ca="1" si="380"/>
        <v>#DIV/0!</v>
      </c>
      <c r="HD51" s="682" t="e">
        <f t="shared" ca="1" si="381"/>
        <v>#DIV/0!</v>
      </c>
      <c r="HE51" s="682" t="e">
        <f t="shared" ca="1" si="382"/>
        <v>#DIV/0!</v>
      </c>
      <c r="HF51" s="682" t="e">
        <f t="shared" ca="1" si="383"/>
        <v>#DIV/0!</v>
      </c>
      <c r="HG51" s="682" t="e">
        <f t="shared" ca="1" si="384"/>
        <v>#DIV/0!</v>
      </c>
      <c r="HH51" s="682" t="e">
        <f t="shared" ca="1" si="385"/>
        <v>#DIV/0!</v>
      </c>
      <c r="HI51" s="682" t="e">
        <f t="shared" ca="1" si="386"/>
        <v>#DIV/0!</v>
      </c>
      <c r="HJ51" s="682" t="e">
        <f t="shared" ca="1" si="387"/>
        <v>#DIV/0!</v>
      </c>
      <c r="HK51" s="682" t="e">
        <f t="shared" ca="1" si="388"/>
        <v>#DIV/0!</v>
      </c>
      <c r="HL51" s="682" t="e">
        <f t="shared" ca="1" si="389"/>
        <v>#DIV/0!</v>
      </c>
      <c r="HM51" s="682" t="e">
        <f t="shared" ca="1" si="390"/>
        <v>#DIV/0!</v>
      </c>
      <c r="HN51" s="682" t="e">
        <f t="shared" ca="1" si="391"/>
        <v>#DIV/0!</v>
      </c>
      <c r="HO51" s="682" t="e">
        <f t="shared" ca="1" si="392"/>
        <v>#DIV/0!</v>
      </c>
      <c r="HP51" s="682" t="e">
        <f t="shared" ca="1" si="393"/>
        <v>#DIV/0!</v>
      </c>
      <c r="HQ51" s="682" t="e">
        <f t="shared" ca="1" si="394"/>
        <v>#DIV/0!</v>
      </c>
      <c r="HR51" s="682" t="e">
        <f t="shared" ca="1" si="395"/>
        <v>#DIV/0!</v>
      </c>
      <c r="HS51" s="682" t="e">
        <f t="shared" ca="1" si="396"/>
        <v>#DIV/0!</v>
      </c>
      <c r="HT51" s="682" t="e">
        <f t="shared" ca="1" si="397"/>
        <v>#DIV/0!</v>
      </c>
      <c r="HU51" s="682" t="e">
        <f t="shared" ca="1" si="398"/>
        <v>#DIV/0!</v>
      </c>
      <c r="HV51" s="682" t="e">
        <f t="shared" ca="1" si="399"/>
        <v>#DIV/0!</v>
      </c>
      <c r="HW51" s="682" t="e">
        <f t="shared" ca="1" si="400"/>
        <v>#DIV/0!</v>
      </c>
      <c r="HX51" s="682" t="e">
        <f t="shared" ca="1" si="401"/>
        <v>#DIV/0!</v>
      </c>
      <c r="HY51" s="682" t="e">
        <f t="shared" ca="1" si="402"/>
        <v>#DIV/0!</v>
      </c>
      <c r="HZ51" s="682" t="e">
        <f t="shared" ca="1" si="403"/>
        <v>#DIV/0!</v>
      </c>
      <c r="IA51" s="682" t="e">
        <f t="shared" ca="1" si="404"/>
        <v>#DIV/0!</v>
      </c>
      <c r="IB51" s="682" t="e">
        <f t="shared" ca="1" si="405"/>
        <v>#DIV/0!</v>
      </c>
      <c r="IC51" s="682" t="e">
        <f t="shared" ca="1" si="406"/>
        <v>#DIV/0!</v>
      </c>
      <c r="ID51" s="682" t="e">
        <f t="shared" ca="1" si="407"/>
        <v>#DIV/0!</v>
      </c>
      <c r="IE51" s="682" t="e">
        <f t="shared" ca="1" si="408"/>
        <v>#DIV/0!</v>
      </c>
      <c r="IF51" s="682" t="e">
        <f t="shared" ca="1" si="409"/>
        <v>#DIV/0!</v>
      </c>
      <c r="IG51" s="682" t="e">
        <f t="shared" ca="1" si="410"/>
        <v>#DIV/0!</v>
      </c>
      <c r="IH51" s="682" t="e">
        <f t="shared" ca="1" si="411"/>
        <v>#DIV/0!</v>
      </c>
      <c r="II51" s="682" t="e">
        <f t="shared" ca="1" si="412"/>
        <v>#DIV/0!</v>
      </c>
      <c r="IJ51" s="682" t="e">
        <f t="shared" ca="1" si="413"/>
        <v>#DIV/0!</v>
      </c>
      <c r="IK51" s="662" t="e">
        <f t="shared" ca="1" si="414"/>
        <v>#DIV/0!</v>
      </c>
      <c r="IL51" s="662" t="e">
        <f t="shared" ca="1" si="415"/>
        <v>#DIV/0!</v>
      </c>
      <c r="IM51" s="662" t="e">
        <f t="shared" ca="1" si="416"/>
        <v>#DIV/0!</v>
      </c>
      <c r="IN51" s="662" t="e">
        <f t="shared" ca="1" si="417"/>
        <v>#DIV/0!</v>
      </c>
      <c r="IO51" s="662" t="e">
        <f t="shared" ca="1" si="418"/>
        <v>#DIV/0!</v>
      </c>
      <c r="IP51" s="662" t="e">
        <f t="shared" ca="1" si="419"/>
        <v>#DIV/0!</v>
      </c>
      <c r="IQ51" s="662" t="e">
        <f t="shared" ca="1" si="420"/>
        <v>#DIV/0!</v>
      </c>
      <c r="IR51" s="662" t="e">
        <f t="shared" ca="1" si="421"/>
        <v>#DIV/0!</v>
      </c>
      <c r="IS51" s="662" t="e">
        <f t="shared" ca="1" si="422"/>
        <v>#DIV/0!</v>
      </c>
      <c r="IT51" s="662" t="str">
        <f t="shared" ca="1" si="423"/>
        <v/>
      </c>
      <c r="IU51" s="662" t="str">
        <f t="shared" ca="1" si="424"/>
        <v/>
      </c>
      <c r="IV51" s="662" t="str">
        <f t="shared" ca="1" si="425"/>
        <v/>
      </c>
      <c r="IW51" s="662" t="str">
        <f t="shared" ca="1" si="426"/>
        <v/>
      </c>
      <c r="IX51" s="662" t="str">
        <f t="shared" ca="1" si="427"/>
        <v/>
      </c>
      <c r="IY51" s="662" t="str">
        <f t="shared" ca="1" si="428"/>
        <v/>
      </c>
      <c r="IZ51" s="662" t="str">
        <f t="shared" ca="1" si="429"/>
        <v/>
      </c>
      <c r="JA51" s="662" t="str">
        <f t="shared" ca="1" si="430"/>
        <v/>
      </c>
      <c r="JB51" s="662" t="str">
        <f t="shared" ca="1" si="431"/>
        <v/>
      </c>
      <c r="JC51" s="662" t="str">
        <f t="shared" ca="1" si="432"/>
        <v/>
      </c>
      <c r="JD51" s="662" t="str">
        <f t="shared" ca="1" si="433"/>
        <v/>
      </c>
      <c r="JE51" s="662" t="str">
        <f t="shared" ca="1" si="434"/>
        <v/>
      </c>
      <c r="JF51" s="662" t="str">
        <f t="shared" ca="1" si="435"/>
        <v/>
      </c>
      <c r="JG51" s="662" t="str">
        <f t="shared" ca="1" si="436"/>
        <v/>
      </c>
      <c r="JH51" s="662" t="str">
        <f t="shared" ca="1" si="437"/>
        <v/>
      </c>
      <c r="JI51" s="662" t="str">
        <f t="shared" ca="1" si="438"/>
        <v/>
      </c>
      <c r="JJ51" s="662" t="str">
        <f t="shared" ca="1" si="439"/>
        <v/>
      </c>
      <c r="JK51" s="663" t="str">
        <f t="shared" ca="1" si="440"/>
        <v/>
      </c>
      <c r="JL51" s="626"/>
      <c r="JM51" s="649">
        <f t="shared" si="264"/>
        <v>19</v>
      </c>
      <c r="JN51" s="635">
        <f t="shared" si="453"/>
        <v>0</v>
      </c>
      <c r="JO51" s="635">
        <f t="shared" si="453"/>
        <v>0</v>
      </c>
      <c r="JP51" s="635">
        <f t="shared" si="453"/>
        <v>0</v>
      </c>
      <c r="JQ51" s="635">
        <f t="shared" si="453"/>
        <v>0</v>
      </c>
      <c r="JR51" s="635">
        <f t="shared" si="453"/>
        <v>0</v>
      </c>
      <c r="JS51" s="635">
        <f t="shared" si="453"/>
        <v>0</v>
      </c>
      <c r="JT51" s="635">
        <f t="shared" si="453"/>
        <v>0</v>
      </c>
      <c r="JU51" s="635">
        <f t="shared" si="453"/>
        <v>0</v>
      </c>
      <c r="JV51" s="635">
        <f t="shared" si="453"/>
        <v>0</v>
      </c>
      <c r="JW51" s="635">
        <f t="shared" si="453"/>
        <v>0</v>
      </c>
      <c r="JX51" s="635">
        <f t="shared" si="454"/>
        <v>0</v>
      </c>
      <c r="JY51" s="635">
        <f t="shared" si="454"/>
        <v>0</v>
      </c>
      <c r="JZ51" s="635">
        <f t="shared" si="454"/>
        <v>0</v>
      </c>
      <c r="KA51" s="635">
        <f t="shared" si="454"/>
        <v>0</v>
      </c>
      <c r="KB51" s="635">
        <f t="shared" si="454"/>
        <v>0</v>
      </c>
      <c r="KC51" s="635">
        <f t="shared" si="454"/>
        <v>0</v>
      </c>
      <c r="KD51" s="635">
        <f t="shared" si="454"/>
        <v>0</v>
      </c>
      <c r="KE51" s="635">
        <f t="shared" si="454"/>
        <v>0</v>
      </c>
      <c r="KF51" s="635">
        <f t="shared" si="454"/>
        <v>0</v>
      </c>
      <c r="KG51" s="635" t="e">
        <f t="shared" si="454"/>
        <v>#DIV/0!</v>
      </c>
      <c r="KH51" s="635" t="e">
        <f t="shared" si="455"/>
        <v>#DIV/0!</v>
      </c>
      <c r="KI51" s="635" t="e">
        <f t="shared" si="455"/>
        <v>#DIV/0!</v>
      </c>
      <c r="KJ51" s="635" t="e">
        <f t="shared" si="455"/>
        <v>#DIV/0!</v>
      </c>
      <c r="KK51" s="635" t="e">
        <f t="shared" si="455"/>
        <v>#DIV/0!</v>
      </c>
      <c r="KL51" s="635" t="e">
        <f t="shared" si="455"/>
        <v>#DIV/0!</v>
      </c>
      <c r="KM51" s="635" t="e">
        <f t="shared" si="455"/>
        <v>#DIV/0!</v>
      </c>
      <c r="KN51" s="635" t="e">
        <f t="shared" si="455"/>
        <v>#DIV/0!</v>
      </c>
      <c r="KO51" s="635" t="e">
        <f t="shared" si="455"/>
        <v>#DIV/0!</v>
      </c>
      <c r="KP51" s="635" t="e">
        <f t="shared" si="455"/>
        <v>#DIV/0!</v>
      </c>
      <c r="KQ51" s="635" t="e">
        <f t="shared" si="455"/>
        <v>#DIV/0!</v>
      </c>
      <c r="KR51" s="635" t="e">
        <f t="shared" si="456"/>
        <v>#DIV/0!</v>
      </c>
      <c r="KS51" s="635" t="e">
        <f t="shared" si="456"/>
        <v>#DIV/0!</v>
      </c>
      <c r="KT51" s="635" t="e">
        <f t="shared" si="456"/>
        <v>#DIV/0!</v>
      </c>
      <c r="KU51" s="635" t="e">
        <f t="shared" si="456"/>
        <v>#DIV/0!</v>
      </c>
      <c r="KV51" s="635" t="e">
        <f t="shared" si="456"/>
        <v>#DIV/0!</v>
      </c>
      <c r="KW51" s="635" t="e">
        <f t="shared" si="456"/>
        <v>#DIV/0!</v>
      </c>
      <c r="KX51" s="635" t="e">
        <f t="shared" si="456"/>
        <v>#DIV/0!</v>
      </c>
      <c r="KY51" s="635" t="e">
        <f t="shared" si="456"/>
        <v>#DIV/0!</v>
      </c>
      <c r="KZ51" s="635" t="e">
        <f t="shared" si="456"/>
        <v>#DIV/0!</v>
      </c>
      <c r="LA51" s="635" t="e">
        <f t="shared" si="456"/>
        <v>#DIV/0!</v>
      </c>
      <c r="LB51" s="635" t="e">
        <f t="shared" si="457"/>
        <v>#DIV/0!</v>
      </c>
      <c r="LC51" s="635" t="e">
        <f t="shared" si="457"/>
        <v>#DIV/0!</v>
      </c>
      <c r="LD51" s="635" t="e">
        <f t="shared" si="457"/>
        <v>#DIV/0!</v>
      </c>
      <c r="LE51" s="635" t="e">
        <f t="shared" si="457"/>
        <v>#DIV/0!</v>
      </c>
      <c r="LF51" s="635" t="e">
        <f t="shared" si="457"/>
        <v>#DIV/0!</v>
      </c>
      <c r="LG51" s="635" t="e">
        <f t="shared" si="457"/>
        <v>#DIV/0!</v>
      </c>
      <c r="LH51" s="635" t="e">
        <f t="shared" si="457"/>
        <v>#DIV/0!</v>
      </c>
      <c r="LI51" s="635" t="e">
        <f t="shared" si="457"/>
        <v>#DIV/0!</v>
      </c>
      <c r="LJ51" s="635" t="e">
        <f t="shared" si="457"/>
        <v>#DIV/0!</v>
      </c>
      <c r="LK51" s="635" t="e">
        <f t="shared" si="457"/>
        <v>#DIV/0!</v>
      </c>
      <c r="LL51" s="635" t="e">
        <f t="shared" si="458"/>
        <v>#DIV/0!</v>
      </c>
      <c r="LM51" s="635" t="e">
        <f t="shared" si="458"/>
        <v>#DIV/0!</v>
      </c>
      <c r="LN51" s="635" t="e">
        <f t="shared" si="458"/>
        <v>#DIV/0!</v>
      </c>
      <c r="LO51" s="635" t="e">
        <f t="shared" si="458"/>
        <v>#DIV/0!</v>
      </c>
      <c r="LP51" s="635" t="e">
        <f t="shared" si="458"/>
        <v>#DIV/0!</v>
      </c>
      <c r="LQ51" s="635" t="e">
        <f t="shared" si="458"/>
        <v>#DIV/0!</v>
      </c>
      <c r="LR51" s="635" t="e">
        <f t="shared" si="458"/>
        <v>#DIV/0!</v>
      </c>
      <c r="LS51" s="635" t="e">
        <f t="shared" si="458"/>
        <v>#DIV/0!</v>
      </c>
      <c r="LT51" s="635" t="e">
        <f t="shared" si="458"/>
        <v>#DIV/0!</v>
      </c>
      <c r="LU51" s="635" t="e">
        <f t="shared" si="458"/>
        <v>#DIV/0!</v>
      </c>
      <c r="LV51" s="635" t="e">
        <f t="shared" si="459"/>
        <v>#DIV/0!</v>
      </c>
      <c r="LW51" s="635" t="e">
        <f t="shared" si="459"/>
        <v>#DIV/0!</v>
      </c>
      <c r="LX51" s="635" t="e">
        <f t="shared" si="459"/>
        <v>#DIV/0!</v>
      </c>
      <c r="LY51" s="635" t="str">
        <f t="shared" si="459"/>
        <v/>
      </c>
      <c r="LZ51" s="635" t="str">
        <f t="shared" si="459"/>
        <v/>
      </c>
      <c r="MA51" s="635" t="str">
        <f t="shared" si="459"/>
        <v/>
      </c>
      <c r="MB51" s="635" t="str">
        <f t="shared" si="459"/>
        <v/>
      </c>
      <c r="MC51" s="635" t="str">
        <f t="shared" si="459"/>
        <v/>
      </c>
      <c r="MD51" s="635" t="str">
        <f t="shared" si="459"/>
        <v/>
      </c>
      <c r="ME51" s="635" t="str">
        <f t="shared" si="459"/>
        <v/>
      </c>
      <c r="MF51" s="635" t="str">
        <f t="shared" si="460"/>
        <v/>
      </c>
      <c r="MG51" s="635" t="str">
        <f t="shared" si="460"/>
        <v/>
      </c>
      <c r="MH51" s="635" t="str">
        <f t="shared" si="460"/>
        <v/>
      </c>
      <c r="MI51" s="635" t="str">
        <f t="shared" si="460"/>
        <v/>
      </c>
      <c r="MJ51" s="635" t="str">
        <f t="shared" si="460"/>
        <v/>
      </c>
      <c r="MK51" s="635" t="str">
        <f t="shared" si="460"/>
        <v/>
      </c>
      <c r="ML51" s="635" t="str">
        <f t="shared" si="460"/>
        <v/>
      </c>
      <c r="MM51" s="635" t="str">
        <f t="shared" si="460"/>
        <v/>
      </c>
      <c r="MN51" s="635" t="str">
        <f t="shared" si="460"/>
        <v/>
      </c>
      <c r="MO51" s="635" t="str">
        <f t="shared" si="460"/>
        <v/>
      </c>
      <c r="MP51" s="636" t="str">
        <f t="shared" si="460"/>
        <v/>
      </c>
      <c r="MQ51" s="626"/>
      <c r="MR51" s="565">
        <f t="shared" si="269"/>
        <v>44</v>
      </c>
      <c r="MS51" s="622" t="e">
        <f ca="1">+SUMPRODUCT(OFFSET(MU51,0,$MR51):OFFSET(MU51,MU51-1,$MR51),OFFSET($O51,0,0):OFFSET($O51,MU51-1,0))</f>
        <v>#DIV/0!</v>
      </c>
      <c r="MU51" s="568">
        <f t="shared" si="265"/>
        <v>19</v>
      </c>
      <c r="MV51" s="691" t="e">
        <f t="shared" ca="1" si="461"/>
        <v>#DIV/0!</v>
      </c>
      <c r="MW51" s="691" t="e">
        <f t="shared" ca="1" si="461"/>
        <v>#DIV/0!</v>
      </c>
      <c r="MX51" s="691" t="e">
        <f t="shared" ca="1" si="461"/>
        <v>#DIV/0!</v>
      </c>
      <c r="MY51" s="691" t="e">
        <f t="shared" ca="1" si="461"/>
        <v>#DIV/0!</v>
      </c>
      <c r="MZ51" s="691" t="e">
        <f t="shared" ca="1" si="461"/>
        <v>#DIV/0!</v>
      </c>
      <c r="NA51" s="691" t="e">
        <f t="shared" ca="1" si="461"/>
        <v>#DIV/0!</v>
      </c>
      <c r="NB51" s="691" t="e">
        <f t="shared" ca="1" si="461"/>
        <v>#DIV/0!</v>
      </c>
      <c r="NC51" s="691" t="e">
        <f t="shared" ca="1" si="461"/>
        <v>#DIV/0!</v>
      </c>
      <c r="ND51" s="691" t="e">
        <f t="shared" ca="1" si="461"/>
        <v>#DIV/0!</v>
      </c>
      <c r="NE51" s="691" t="e">
        <f t="shared" ca="1" si="461"/>
        <v>#DIV/0!</v>
      </c>
      <c r="NF51" s="691" t="e">
        <f t="shared" ca="1" si="462"/>
        <v>#DIV/0!</v>
      </c>
      <c r="NG51" s="691" t="e">
        <f t="shared" ca="1" si="462"/>
        <v>#DIV/0!</v>
      </c>
      <c r="NH51" s="691" t="e">
        <f t="shared" ca="1" si="462"/>
        <v>#DIV/0!</v>
      </c>
      <c r="NI51" s="691" t="e">
        <f t="shared" ca="1" si="462"/>
        <v>#DIV/0!</v>
      </c>
      <c r="NJ51" s="691" t="e">
        <f t="shared" ca="1" si="462"/>
        <v>#DIV/0!</v>
      </c>
      <c r="NK51" s="691" t="e">
        <f t="shared" ca="1" si="462"/>
        <v>#DIV/0!</v>
      </c>
      <c r="NL51" s="691" t="e">
        <f t="shared" ca="1" si="462"/>
        <v>#DIV/0!</v>
      </c>
      <c r="NM51" s="691" t="e">
        <f t="shared" ca="1" si="462"/>
        <v>#DIV/0!</v>
      </c>
      <c r="NN51" s="691" t="e">
        <f t="shared" ca="1" si="462"/>
        <v>#DIV/0!</v>
      </c>
      <c r="NO51" s="691" t="e">
        <f t="shared" ca="1" si="462"/>
        <v>#DIV/0!</v>
      </c>
      <c r="NP51" s="691" t="e">
        <f t="shared" ca="1" si="463"/>
        <v>#DIV/0!</v>
      </c>
      <c r="NQ51" s="691" t="e">
        <f t="shared" ca="1" si="463"/>
        <v>#DIV/0!</v>
      </c>
      <c r="NR51" s="691" t="e">
        <f t="shared" ca="1" si="463"/>
        <v>#DIV/0!</v>
      </c>
      <c r="NS51" s="691" t="e">
        <f t="shared" ca="1" si="463"/>
        <v>#DIV/0!</v>
      </c>
      <c r="NT51" s="691" t="e">
        <f t="shared" ca="1" si="463"/>
        <v>#DIV/0!</v>
      </c>
      <c r="NU51" s="691" t="e">
        <f t="shared" ca="1" si="463"/>
        <v>#DIV/0!</v>
      </c>
      <c r="NV51" s="691" t="e">
        <f t="shared" ca="1" si="463"/>
        <v>#DIV/0!</v>
      </c>
      <c r="NW51" s="691" t="e">
        <f t="shared" ca="1" si="463"/>
        <v>#DIV/0!</v>
      </c>
      <c r="NX51" s="691" t="e">
        <f t="shared" ca="1" si="463"/>
        <v>#DIV/0!</v>
      </c>
      <c r="NY51" s="691" t="e">
        <f t="shared" ca="1" si="463"/>
        <v>#DIV/0!</v>
      </c>
      <c r="NZ51" s="691" t="e">
        <f t="shared" ca="1" si="464"/>
        <v>#DIV/0!</v>
      </c>
      <c r="OA51" s="691" t="e">
        <f t="shared" ca="1" si="464"/>
        <v>#DIV/0!</v>
      </c>
      <c r="OB51" s="691" t="e">
        <f t="shared" ca="1" si="464"/>
        <v>#DIV/0!</v>
      </c>
      <c r="OC51" s="691" t="e">
        <f t="shared" ca="1" si="464"/>
        <v>#DIV/0!</v>
      </c>
      <c r="OD51" s="691" t="e">
        <f t="shared" ca="1" si="464"/>
        <v>#DIV/0!</v>
      </c>
      <c r="OE51" s="691" t="e">
        <f t="shared" ca="1" si="464"/>
        <v>#DIV/0!</v>
      </c>
      <c r="OF51" s="691" t="e">
        <f t="shared" ca="1" si="464"/>
        <v>#DIV/0!</v>
      </c>
      <c r="OG51" s="691" t="e">
        <f t="shared" ca="1" si="464"/>
        <v>#DIV/0!</v>
      </c>
      <c r="OH51" s="691" t="e">
        <f t="shared" ca="1" si="464"/>
        <v>#DIV/0!</v>
      </c>
      <c r="OI51" s="691" t="e">
        <f t="shared" ca="1" si="464"/>
        <v>#DIV/0!</v>
      </c>
      <c r="OJ51" s="691" t="e">
        <f t="shared" ca="1" si="465"/>
        <v>#DIV/0!</v>
      </c>
      <c r="OK51" s="691" t="e">
        <f t="shared" ca="1" si="465"/>
        <v>#DIV/0!</v>
      </c>
      <c r="OL51" s="691" t="e">
        <f t="shared" ca="1" si="465"/>
        <v>#DIV/0!</v>
      </c>
      <c r="OM51" s="691" t="e">
        <f t="shared" ca="1" si="465"/>
        <v>#DIV/0!</v>
      </c>
      <c r="ON51" s="691" t="str">
        <f t="shared" ca="1" si="465"/>
        <v/>
      </c>
      <c r="OO51" s="691" t="str">
        <f t="shared" ca="1" si="465"/>
        <v/>
      </c>
      <c r="OP51" s="691" t="str">
        <f t="shared" ca="1" si="465"/>
        <v/>
      </c>
      <c r="OQ51" s="691" t="str">
        <f t="shared" ca="1" si="465"/>
        <v/>
      </c>
      <c r="OR51" s="691" t="str">
        <f t="shared" ca="1" si="465"/>
        <v/>
      </c>
      <c r="OS51" s="691" t="str">
        <f t="shared" ca="1" si="465"/>
        <v/>
      </c>
      <c r="OT51" s="691" t="str">
        <f t="shared" ca="1" si="466"/>
        <v/>
      </c>
      <c r="OU51" s="691" t="str">
        <f t="shared" ca="1" si="466"/>
        <v/>
      </c>
      <c r="OV51" s="691" t="str">
        <f t="shared" ca="1" si="466"/>
        <v/>
      </c>
      <c r="OW51" s="691" t="str">
        <f t="shared" ca="1" si="466"/>
        <v/>
      </c>
      <c r="OX51" s="691" t="str">
        <f t="shared" ca="1" si="466"/>
        <v/>
      </c>
      <c r="OY51" s="691" t="str">
        <f t="shared" ca="1" si="466"/>
        <v/>
      </c>
      <c r="OZ51" s="691" t="str">
        <f t="shared" ca="1" si="466"/>
        <v/>
      </c>
      <c r="PA51" s="691" t="str">
        <f t="shared" ca="1" si="466"/>
        <v/>
      </c>
      <c r="PB51" s="691" t="str">
        <f t="shared" ca="1" si="466"/>
        <v/>
      </c>
      <c r="PC51" s="691" t="str">
        <f t="shared" ca="1" si="466"/>
        <v/>
      </c>
      <c r="PD51" s="691" t="str">
        <f t="shared" ca="1" si="467"/>
        <v/>
      </c>
      <c r="PE51" s="691" t="str">
        <f t="shared" ca="1" si="467"/>
        <v/>
      </c>
      <c r="PF51" s="691" t="str">
        <f t="shared" ca="1" si="467"/>
        <v/>
      </c>
      <c r="PG51" s="691" t="e">
        <f t="shared" ca="1" si="467"/>
        <v>#VALUE!</v>
      </c>
      <c r="PH51" s="691" t="e">
        <f t="shared" ca="1" si="467"/>
        <v>#VALUE!</v>
      </c>
      <c r="PI51" s="691" t="e">
        <f t="shared" ca="1" si="467"/>
        <v>#VALUE!</v>
      </c>
      <c r="PJ51" s="691" t="e">
        <f t="shared" ca="1" si="467"/>
        <v>#VALUE!</v>
      </c>
      <c r="PK51" s="691" t="e">
        <f t="shared" ca="1" si="467"/>
        <v>#VALUE!</v>
      </c>
      <c r="PL51" s="691" t="e">
        <f t="shared" ca="1" si="467"/>
        <v>#VALUE!</v>
      </c>
      <c r="PM51" s="691" t="e">
        <f t="shared" ca="1" si="467"/>
        <v>#VALUE!</v>
      </c>
      <c r="PN51" s="691" t="e">
        <f t="shared" ca="1" si="468"/>
        <v>#VALUE!</v>
      </c>
      <c r="PO51" s="691" t="e">
        <f t="shared" ca="1" si="468"/>
        <v>#VALUE!</v>
      </c>
      <c r="PP51" s="691" t="e">
        <f t="shared" ca="1" si="468"/>
        <v>#VALUE!</v>
      </c>
      <c r="PQ51" s="691" t="e">
        <f t="shared" ca="1" si="468"/>
        <v>#VALUE!</v>
      </c>
      <c r="PR51" s="691" t="e">
        <f t="shared" ca="1" si="468"/>
        <v>#VALUE!</v>
      </c>
      <c r="PS51" s="691" t="e">
        <f t="shared" ca="1" si="468"/>
        <v>#VALUE!</v>
      </c>
      <c r="PT51" s="691" t="e">
        <f t="shared" ca="1" si="468"/>
        <v>#VALUE!</v>
      </c>
      <c r="PU51" s="691" t="e">
        <f t="shared" ca="1" si="468"/>
        <v>#VALUE!</v>
      </c>
      <c r="PV51" s="691" t="e">
        <f t="shared" ca="1" si="468"/>
        <v>#VALUE!</v>
      </c>
      <c r="PW51" s="691" t="e">
        <f t="shared" ca="1" si="468"/>
        <v>#VALUE!</v>
      </c>
      <c r="PX51" s="691" t="e">
        <f t="shared" ca="1" si="468"/>
        <v>#VALUE!</v>
      </c>
      <c r="PY51" s="690"/>
      <c r="PZ51" s="690"/>
      <c r="QA51" s="690"/>
      <c r="QB51" s="690"/>
      <c r="QC51" s="690"/>
      <c r="QD51" s="690"/>
      <c r="QE51" s="690"/>
      <c r="QF51" s="690"/>
      <c r="QG51" s="575"/>
      <c r="QH51" s="575"/>
      <c r="QI51" s="575"/>
      <c r="QJ51" s="575"/>
      <c r="QK51" s="575"/>
      <c r="QL51" s="575"/>
      <c r="QM51" s="575"/>
      <c r="QN51" s="575"/>
      <c r="QO51" s="575"/>
      <c r="QP51" s="575"/>
      <c r="QQ51" s="575"/>
    </row>
    <row r="52" spans="1:459">
      <c r="A52" s="632">
        <f t="shared" si="266"/>
        <v>45</v>
      </c>
      <c r="B52" s="633">
        <f>+'User Entries'!G122</f>
        <v>0</v>
      </c>
      <c r="C52" s="633">
        <f t="shared" si="267"/>
        <v>0</v>
      </c>
      <c r="D52" s="759" t="e">
        <f>SUM($E$8:E52)</f>
        <v>#DIV/0!</v>
      </c>
      <c r="E52" s="759" t="e">
        <f t="shared" si="357"/>
        <v>#DIV/0!</v>
      </c>
      <c r="F52" s="627"/>
      <c r="G52" s="765"/>
      <c r="H52" s="622">
        <f t="shared" si="270"/>
        <v>18</v>
      </c>
      <c r="I52" s="632">
        <f t="shared" si="255"/>
        <v>45</v>
      </c>
      <c r="J52" s="640">
        <f>+'User Entries'!$F122</f>
        <v>0</v>
      </c>
      <c r="K52" s="640">
        <f>+'User Entries'!$J122</f>
        <v>0</v>
      </c>
      <c r="L52" s="676" t="e">
        <f t="shared" si="256"/>
        <v>#DIV/0!</v>
      </c>
      <c r="M52" s="656" t="str">
        <f>IFERROR(Summary_AttrorTotal!A62,"")</f>
        <v>2010 Q1</v>
      </c>
      <c r="N52" s="634">
        <f>+IFERROR((Summary_AttrorTotal!H62)*1000,0)</f>
        <v>2188540</v>
      </c>
      <c r="O52" s="634">
        <f>+IFERROR((Summary_AttrorTotal!S62-Summary_AttrorTotal!H62)*1000,0)</f>
        <v>2584.327060632404</v>
      </c>
      <c r="P52" s="634" t="e">
        <f t="shared" ca="1" si="358"/>
        <v>#DIV/0!</v>
      </c>
      <c r="Q52" s="634">
        <f>IFERROR(Summary_AttrorTotal!J62*1000,0)</f>
        <v>2188540</v>
      </c>
      <c r="R52" s="634" t="e">
        <f t="shared" ca="1" si="257"/>
        <v>#DIV/0!</v>
      </c>
      <c r="S52" s="634">
        <f>+IFERROR((Summary_AttrorTotal!S62-Summary_AttrorTotal!J62)*1000,0)</f>
        <v>2584.327060632404</v>
      </c>
      <c r="T52" s="634" t="e">
        <f t="shared" ca="1" si="258"/>
        <v>#DIV/0!</v>
      </c>
      <c r="U52" s="639"/>
      <c r="V52" s="634" t="e">
        <f t="shared" ca="1" si="259"/>
        <v>#DIV/0!</v>
      </c>
      <c r="W52" s="575" t="e">
        <f t="shared" ca="1" si="260"/>
        <v>#DIV/0!</v>
      </c>
      <c r="X52" s="649">
        <f t="shared" si="268"/>
        <v>18</v>
      </c>
      <c r="Y52" s="628">
        <f t="shared" si="147"/>
        <v>0</v>
      </c>
      <c r="Z52" s="628">
        <f t="shared" si="147"/>
        <v>0</v>
      </c>
      <c r="AA52" s="628">
        <f t="shared" si="469"/>
        <v>0</v>
      </c>
      <c r="AB52" s="628">
        <f t="shared" si="469"/>
        <v>0</v>
      </c>
      <c r="AC52" s="628">
        <f t="shared" si="469"/>
        <v>0</v>
      </c>
      <c r="AD52" s="628">
        <f t="shared" si="469"/>
        <v>0</v>
      </c>
      <c r="AE52" s="628">
        <f t="shared" si="469"/>
        <v>0</v>
      </c>
      <c r="AF52" s="628">
        <f t="shared" si="469"/>
        <v>0</v>
      </c>
      <c r="AG52" s="628">
        <f t="shared" si="469"/>
        <v>0</v>
      </c>
      <c r="AH52" s="628">
        <f t="shared" si="469"/>
        <v>0</v>
      </c>
      <c r="AI52" s="628">
        <f t="shared" si="469"/>
        <v>0</v>
      </c>
      <c r="AJ52" s="628">
        <f t="shared" si="469"/>
        <v>0</v>
      </c>
      <c r="AK52" s="628">
        <f t="shared" si="469"/>
        <v>0</v>
      </c>
      <c r="AL52" s="628">
        <f t="shared" si="469"/>
        <v>0</v>
      </c>
      <c r="AM52" s="628">
        <f t="shared" si="469"/>
        <v>0</v>
      </c>
      <c r="AN52" s="628">
        <f t="shared" si="469"/>
        <v>0</v>
      </c>
      <c r="AO52" s="628">
        <f t="shared" si="469"/>
        <v>0</v>
      </c>
      <c r="AP52" s="628">
        <f t="shared" si="469"/>
        <v>0</v>
      </c>
      <c r="AQ52" s="628">
        <f t="shared" si="469"/>
        <v>0</v>
      </c>
      <c r="AR52" s="628">
        <f t="shared" si="469"/>
        <v>0</v>
      </c>
      <c r="AS52" s="628">
        <f t="shared" si="469"/>
        <v>0</v>
      </c>
      <c r="AT52" s="628">
        <f t="shared" si="469"/>
        <v>0</v>
      </c>
      <c r="AU52" s="628">
        <f t="shared" si="469"/>
        <v>0</v>
      </c>
      <c r="AV52" s="628">
        <f t="shared" si="469"/>
        <v>0</v>
      </c>
      <c r="AW52" s="628">
        <f t="shared" si="469"/>
        <v>0</v>
      </c>
      <c r="AX52" s="628">
        <f t="shared" si="469"/>
        <v>0</v>
      </c>
      <c r="AY52" s="628">
        <f t="shared" si="469"/>
        <v>0</v>
      </c>
      <c r="AZ52" s="628">
        <f t="shared" si="469"/>
        <v>0</v>
      </c>
      <c r="BA52" s="628">
        <f t="shared" si="469"/>
        <v>0</v>
      </c>
      <c r="BB52" s="628">
        <f t="shared" si="469"/>
        <v>0</v>
      </c>
      <c r="BC52" s="628">
        <f t="shared" si="469"/>
        <v>0</v>
      </c>
      <c r="BD52" s="628">
        <f t="shared" si="469"/>
        <v>0</v>
      </c>
      <c r="BE52" s="628">
        <f t="shared" si="469"/>
        <v>0</v>
      </c>
      <c r="BF52" s="628">
        <f t="shared" si="469"/>
        <v>0</v>
      </c>
      <c r="BG52" s="628">
        <f t="shared" si="469"/>
        <v>0</v>
      </c>
      <c r="BH52" s="628">
        <f t="shared" si="469"/>
        <v>0</v>
      </c>
      <c r="BI52" s="628">
        <f t="shared" si="469"/>
        <v>0</v>
      </c>
      <c r="BJ52" s="628">
        <f t="shared" si="469"/>
        <v>0</v>
      </c>
      <c r="BK52" s="628">
        <f t="shared" si="469"/>
        <v>0</v>
      </c>
      <c r="BL52" s="628">
        <f t="shared" si="469"/>
        <v>0</v>
      </c>
      <c r="BM52" s="628">
        <f t="shared" si="469"/>
        <v>0</v>
      </c>
      <c r="BN52" s="628">
        <f t="shared" si="469"/>
        <v>0</v>
      </c>
      <c r="BO52" s="628">
        <f t="shared" si="469"/>
        <v>0</v>
      </c>
      <c r="BP52" s="628">
        <f t="shared" si="469"/>
        <v>0</v>
      </c>
      <c r="BQ52" s="628">
        <f t="shared" si="469"/>
        <v>0</v>
      </c>
      <c r="BR52" s="628">
        <f t="shared" si="469"/>
        <v>0</v>
      </c>
      <c r="BS52" s="628">
        <f t="shared" si="469"/>
        <v>0</v>
      </c>
      <c r="BT52" s="628">
        <f t="shared" si="469"/>
        <v>0</v>
      </c>
      <c r="BU52" s="628">
        <f t="shared" si="469"/>
        <v>0</v>
      </c>
      <c r="BV52" s="628">
        <f t="shared" si="469"/>
        <v>0</v>
      </c>
      <c r="BW52" s="628">
        <f t="shared" si="469"/>
        <v>0</v>
      </c>
      <c r="BX52" s="628">
        <f t="shared" si="469"/>
        <v>0</v>
      </c>
      <c r="BY52" s="628">
        <f t="shared" si="469"/>
        <v>0</v>
      </c>
      <c r="BZ52" s="628">
        <f t="shared" si="469"/>
        <v>0</v>
      </c>
      <c r="CA52" s="628">
        <f t="shared" si="469"/>
        <v>0</v>
      </c>
      <c r="CB52" s="628">
        <f t="shared" si="469"/>
        <v>0</v>
      </c>
      <c r="CC52" s="628">
        <f t="shared" si="469"/>
        <v>0</v>
      </c>
      <c r="CD52" s="628">
        <f t="shared" si="469"/>
        <v>0</v>
      </c>
      <c r="CE52" s="628">
        <f t="shared" si="469"/>
        <v>0</v>
      </c>
      <c r="CF52" s="628">
        <f t="shared" si="469"/>
        <v>0</v>
      </c>
      <c r="CG52" s="628">
        <f t="shared" si="469"/>
        <v>0</v>
      </c>
      <c r="CH52" s="628">
        <f t="shared" si="469"/>
        <v>0</v>
      </c>
      <c r="CI52" s="628">
        <f t="shared" si="469"/>
        <v>0</v>
      </c>
      <c r="CJ52" s="628" t="str">
        <f t="shared" si="469"/>
        <v/>
      </c>
      <c r="CK52" s="628" t="str">
        <f t="shared" si="469"/>
        <v/>
      </c>
      <c r="CL52" s="628" t="str">
        <f t="shared" ref="CL52:DA55" si="470">+IF(OR(CL$7="",$X52=""),"",IF($X52-CL$7&lt;=-1,IF(AND($X52&gt;=MATCH(100%,$D$8:$D$87,0),CL$7=$X52+1),100%,IFERROR(VLOOKUP(CL$7,$A$8:$E$87,5,FALSE)/(1-VLOOKUP($X52,$A$8:$E$87,4,FALSE)),0)),0))</f>
        <v/>
      </c>
      <c r="CM52" s="628" t="str">
        <f t="shared" si="470"/>
        <v/>
      </c>
      <c r="CN52" s="628" t="str">
        <f t="shared" si="470"/>
        <v/>
      </c>
      <c r="CO52" s="628" t="str">
        <f t="shared" si="470"/>
        <v/>
      </c>
      <c r="CP52" s="628" t="str">
        <f t="shared" si="470"/>
        <v/>
      </c>
      <c r="CQ52" s="628" t="str">
        <f t="shared" si="470"/>
        <v/>
      </c>
      <c r="CR52" s="628" t="str">
        <f t="shared" si="470"/>
        <v/>
      </c>
      <c r="CS52" s="628" t="str">
        <f t="shared" si="470"/>
        <v/>
      </c>
      <c r="CT52" s="628" t="str">
        <f t="shared" si="470"/>
        <v/>
      </c>
      <c r="CU52" s="628" t="str">
        <f t="shared" si="470"/>
        <v/>
      </c>
      <c r="CV52" s="628" t="str">
        <f t="shared" si="470"/>
        <v/>
      </c>
      <c r="CW52" s="628" t="str">
        <f t="shared" si="470"/>
        <v/>
      </c>
      <c r="CX52" s="628" t="str">
        <f t="shared" si="470"/>
        <v/>
      </c>
      <c r="CY52" s="628" t="str">
        <f t="shared" si="470"/>
        <v/>
      </c>
      <c r="CZ52" s="628" t="str">
        <f t="shared" si="470"/>
        <v/>
      </c>
      <c r="DA52" s="629" t="str">
        <f t="shared" si="470"/>
        <v/>
      </c>
      <c r="DB52" s="642"/>
      <c r="DC52" s="649">
        <f t="shared" si="262"/>
        <v>18</v>
      </c>
      <c r="DD52" s="668">
        <f t="shared" si="445"/>
        <v>0</v>
      </c>
      <c r="DE52" s="668">
        <f t="shared" si="445"/>
        <v>0</v>
      </c>
      <c r="DF52" s="668">
        <f t="shared" si="445"/>
        <v>0</v>
      </c>
      <c r="DG52" s="668">
        <f t="shared" si="445"/>
        <v>0</v>
      </c>
      <c r="DH52" s="668">
        <f t="shared" si="445"/>
        <v>0</v>
      </c>
      <c r="DI52" s="668">
        <f t="shared" si="445"/>
        <v>0</v>
      </c>
      <c r="DJ52" s="668">
        <f t="shared" si="445"/>
        <v>0</v>
      </c>
      <c r="DK52" s="668">
        <f t="shared" si="445"/>
        <v>0</v>
      </c>
      <c r="DL52" s="668">
        <f t="shared" si="445"/>
        <v>0</v>
      </c>
      <c r="DM52" s="668">
        <f t="shared" si="445"/>
        <v>0</v>
      </c>
      <c r="DN52" s="668">
        <f t="shared" si="446"/>
        <v>0</v>
      </c>
      <c r="DO52" s="668">
        <f t="shared" si="446"/>
        <v>0</v>
      </c>
      <c r="DP52" s="668">
        <f t="shared" si="446"/>
        <v>0</v>
      </c>
      <c r="DQ52" s="668">
        <f t="shared" si="446"/>
        <v>0</v>
      </c>
      <c r="DR52" s="668">
        <f t="shared" si="446"/>
        <v>0</v>
      </c>
      <c r="DS52" s="668">
        <f t="shared" si="446"/>
        <v>0</v>
      </c>
      <c r="DT52" s="668">
        <f t="shared" si="446"/>
        <v>0</v>
      </c>
      <c r="DU52" s="668">
        <f t="shared" si="446"/>
        <v>0</v>
      </c>
      <c r="DV52" s="668">
        <f t="shared" si="446"/>
        <v>0</v>
      </c>
      <c r="DW52" s="668">
        <f t="shared" si="446"/>
        <v>0</v>
      </c>
      <c r="DX52" s="668">
        <f t="shared" si="447"/>
        <v>0</v>
      </c>
      <c r="DY52" s="668">
        <f t="shared" si="447"/>
        <v>0</v>
      </c>
      <c r="DZ52" s="668">
        <f t="shared" si="447"/>
        <v>0</v>
      </c>
      <c r="EA52" s="668">
        <f t="shared" si="447"/>
        <v>0</v>
      </c>
      <c r="EB52" s="668">
        <f t="shared" si="447"/>
        <v>0</v>
      </c>
      <c r="EC52" s="668">
        <f t="shared" si="447"/>
        <v>0</v>
      </c>
      <c r="ED52" s="668">
        <f t="shared" si="447"/>
        <v>0</v>
      </c>
      <c r="EE52" s="668">
        <f t="shared" si="447"/>
        <v>0</v>
      </c>
      <c r="EF52" s="668">
        <f t="shared" si="447"/>
        <v>0</v>
      </c>
      <c r="EG52" s="668">
        <f t="shared" si="447"/>
        <v>0</v>
      </c>
      <c r="EH52" s="668">
        <f t="shared" si="448"/>
        <v>0</v>
      </c>
      <c r="EI52" s="668">
        <f t="shared" si="448"/>
        <v>0</v>
      </c>
      <c r="EJ52" s="668">
        <f t="shared" si="448"/>
        <v>0</v>
      </c>
      <c r="EK52" s="668">
        <f t="shared" si="448"/>
        <v>0</v>
      </c>
      <c r="EL52" s="668">
        <f t="shared" si="448"/>
        <v>0</v>
      </c>
      <c r="EM52" s="668">
        <f t="shared" si="448"/>
        <v>0</v>
      </c>
      <c r="EN52" s="668">
        <f t="shared" si="448"/>
        <v>0</v>
      </c>
      <c r="EO52" s="668">
        <f t="shared" si="448"/>
        <v>0</v>
      </c>
      <c r="EP52" s="668">
        <f t="shared" si="448"/>
        <v>0</v>
      </c>
      <c r="EQ52" s="668">
        <f t="shared" si="448"/>
        <v>0</v>
      </c>
      <c r="ER52" s="668">
        <f t="shared" si="449"/>
        <v>0</v>
      </c>
      <c r="ES52" s="668">
        <f t="shared" si="449"/>
        <v>0</v>
      </c>
      <c r="ET52" s="668">
        <f t="shared" si="449"/>
        <v>0</v>
      </c>
      <c r="EU52" s="668">
        <f t="shared" si="449"/>
        <v>0</v>
      </c>
      <c r="EV52" s="668">
        <f t="shared" si="449"/>
        <v>0</v>
      </c>
      <c r="EW52" s="668">
        <f t="shared" si="449"/>
        <v>0</v>
      </c>
      <c r="EX52" s="668">
        <f t="shared" si="449"/>
        <v>0</v>
      </c>
      <c r="EY52" s="668">
        <f t="shared" si="449"/>
        <v>0</v>
      </c>
      <c r="EZ52" s="668">
        <f t="shared" si="449"/>
        <v>0</v>
      </c>
      <c r="FA52" s="668">
        <f t="shared" si="449"/>
        <v>0</v>
      </c>
      <c r="FB52" s="668">
        <f t="shared" si="450"/>
        <v>0</v>
      </c>
      <c r="FC52" s="668">
        <f t="shared" si="450"/>
        <v>0</v>
      </c>
      <c r="FD52" s="668">
        <f t="shared" si="450"/>
        <v>0</v>
      </c>
      <c r="FE52" s="668">
        <f t="shared" si="450"/>
        <v>0</v>
      </c>
      <c r="FF52" s="668">
        <f t="shared" si="450"/>
        <v>0</v>
      </c>
      <c r="FG52" s="668">
        <f t="shared" si="450"/>
        <v>0</v>
      </c>
      <c r="FH52" s="668">
        <f t="shared" si="450"/>
        <v>0</v>
      </c>
      <c r="FI52" s="668">
        <f t="shared" si="450"/>
        <v>0</v>
      </c>
      <c r="FJ52" s="668">
        <f t="shared" si="450"/>
        <v>0</v>
      </c>
      <c r="FK52" s="668">
        <f t="shared" si="450"/>
        <v>0</v>
      </c>
      <c r="FL52" s="668">
        <f t="shared" si="451"/>
        <v>0</v>
      </c>
      <c r="FM52" s="668">
        <f t="shared" si="451"/>
        <v>0</v>
      </c>
      <c r="FN52" s="668">
        <f t="shared" si="451"/>
        <v>0</v>
      </c>
      <c r="FO52" s="668" t="str">
        <f t="shared" si="451"/>
        <v/>
      </c>
      <c r="FP52" s="668" t="str">
        <f t="shared" si="451"/>
        <v/>
      </c>
      <c r="FQ52" s="668" t="str">
        <f t="shared" si="451"/>
        <v/>
      </c>
      <c r="FR52" s="668" t="str">
        <f t="shared" si="451"/>
        <v/>
      </c>
      <c r="FS52" s="668" t="str">
        <f t="shared" si="451"/>
        <v/>
      </c>
      <c r="FT52" s="668" t="str">
        <f t="shared" si="451"/>
        <v/>
      </c>
      <c r="FU52" s="668" t="str">
        <f t="shared" si="451"/>
        <v/>
      </c>
      <c r="FV52" s="668" t="str">
        <f t="shared" si="452"/>
        <v/>
      </c>
      <c r="FW52" s="668" t="str">
        <f t="shared" si="452"/>
        <v/>
      </c>
      <c r="FX52" s="668" t="str">
        <f t="shared" si="452"/>
        <v/>
      </c>
      <c r="FY52" s="668" t="str">
        <f t="shared" si="452"/>
        <v/>
      </c>
      <c r="FZ52" s="668" t="str">
        <f t="shared" si="452"/>
        <v/>
      </c>
      <c r="GA52" s="668" t="str">
        <f t="shared" si="452"/>
        <v/>
      </c>
      <c r="GB52" s="668" t="str">
        <f t="shared" si="452"/>
        <v/>
      </c>
      <c r="GC52" s="668" t="str">
        <f t="shared" si="452"/>
        <v/>
      </c>
      <c r="GD52" s="668" t="str">
        <f t="shared" si="452"/>
        <v/>
      </c>
      <c r="GE52" s="668" t="str">
        <f t="shared" si="452"/>
        <v/>
      </c>
      <c r="GF52" s="669" t="str">
        <f t="shared" si="452"/>
        <v/>
      </c>
      <c r="GG52" s="626"/>
      <c r="GH52" s="649">
        <f t="shared" si="263"/>
        <v>18</v>
      </c>
      <c r="GI52" s="682">
        <f t="shared" ca="1" si="360"/>
        <v>0</v>
      </c>
      <c r="GJ52" s="682">
        <f t="shared" ca="1" si="361"/>
        <v>0</v>
      </c>
      <c r="GK52" s="682">
        <f t="shared" ca="1" si="362"/>
        <v>0</v>
      </c>
      <c r="GL52" s="682">
        <f t="shared" ca="1" si="363"/>
        <v>0</v>
      </c>
      <c r="GM52" s="682">
        <f t="shared" ca="1" si="364"/>
        <v>0</v>
      </c>
      <c r="GN52" s="682">
        <f t="shared" ca="1" si="365"/>
        <v>0</v>
      </c>
      <c r="GO52" s="682">
        <f t="shared" ca="1" si="366"/>
        <v>0</v>
      </c>
      <c r="GP52" s="682">
        <f t="shared" ca="1" si="367"/>
        <v>0</v>
      </c>
      <c r="GQ52" s="682">
        <f t="shared" ca="1" si="368"/>
        <v>0</v>
      </c>
      <c r="GR52" s="682">
        <f t="shared" ca="1" si="369"/>
        <v>0</v>
      </c>
      <c r="GS52" s="682">
        <f t="shared" ca="1" si="370"/>
        <v>0</v>
      </c>
      <c r="GT52" s="682">
        <f t="shared" ca="1" si="371"/>
        <v>0</v>
      </c>
      <c r="GU52" s="682">
        <f t="shared" ca="1" si="372"/>
        <v>0</v>
      </c>
      <c r="GV52" s="682">
        <f t="shared" ca="1" si="373"/>
        <v>0</v>
      </c>
      <c r="GW52" s="682">
        <f t="shared" ca="1" si="374"/>
        <v>0</v>
      </c>
      <c r="GX52" s="682">
        <f t="shared" ca="1" si="375"/>
        <v>0</v>
      </c>
      <c r="GY52" s="682">
        <f t="shared" ca="1" si="376"/>
        <v>0</v>
      </c>
      <c r="GZ52" s="682">
        <f t="shared" ca="1" si="377"/>
        <v>0</v>
      </c>
      <c r="HA52" s="682" t="e">
        <f t="shared" ca="1" si="378"/>
        <v>#DIV/0!</v>
      </c>
      <c r="HB52" s="682" t="e">
        <f t="shared" ca="1" si="379"/>
        <v>#DIV/0!</v>
      </c>
      <c r="HC52" s="682" t="e">
        <f t="shared" ca="1" si="380"/>
        <v>#DIV/0!</v>
      </c>
      <c r="HD52" s="682" t="e">
        <f t="shared" ca="1" si="381"/>
        <v>#DIV/0!</v>
      </c>
      <c r="HE52" s="682" t="e">
        <f t="shared" ca="1" si="382"/>
        <v>#DIV/0!</v>
      </c>
      <c r="HF52" s="682" t="e">
        <f t="shared" ca="1" si="383"/>
        <v>#DIV/0!</v>
      </c>
      <c r="HG52" s="682" t="e">
        <f t="shared" ca="1" si="384"/>
        <v>#DIV/0!</v>
      </c>
      <c r="HH52" s="682" t="e">
        <f t="shared" ca="1" si="385"/>
        <v>#DIV/0!</v>
      </c>
      <c r="HI52" s="682" t="e">
        <f t="shared" ca="1" si="386"/>
        <v>#DIV/0!</v>
      </c>
      <c r="HJ52" s="682" t="e">
        <f t="shared" ca="1" si="387"/>
        <v>#DIV/0!</v>
      </c>
      <c r="HK52" s="682" t="e">
        <f t="shared" ca="1" si="388"/>
        <v>#DIV/0!</v>
      </c>
      <c r="HL52" s="682" t="e">
        <f t="shared" ca="1" si="389"/>
        <v>#DIV/0!</v>
      </c>
      <c r="HM52" s="682" t="e">
        <f t="shared" ca="1" si="390"/>
        <v>#DIV/0!</v>
      </c>
      <c r="HN52" s="682" t="e">
        <f t="shared" ca="1" si="391"/>
        <v>#DIV/0!</v>
      </c>
      <c r="HO52" s="682" t="e">
        <f t="shared" ca="1" si="392"/>
        <v>#DIV/0!</v>
      </c>
      <c r="HP52" s="682" t="e">
        <f t="shared" ca="1" si="393"/>
        <v>#DIV/0!</v>
      </c>
      <c r="HQ52" s="682" t="e">
        <f t="shared" ca="1" si="394"/>
        <v>#DIV/0!</v>
      </c>
      <c r="HR52" s="682" t="e">
        <f t="shared" ca="1" si="395"/>
        <v>#DIV/0!</v>
      </c>
      <c r="HS52" s="682" t="e">
        <f t="shared" ca="1" si="396"/>
        <v>#DIV/0!</v>
      </c>
      <c r="HT52" s="682" t="e">
        <f t="shared" ca="1" si="397"/>
        <v>#DIV/0!</v>
      </c>
      <c r="HU52" s="682" t="e">
        <f t="shared" ca="1" si="398"/>
        <v>#DIV/0!</v>
      </c>
      <c r="HV52" s="682" t="e">
        <f t="shared" ca="1" si="399"/>
        <v>#DIV/0!</v>
      </c>
      <c r="HW52" s="682" t="e">
        <f t="shared" ca="1" si="400"/>
        <v>#DIV/0!</v>
      </c>
      <c r="HX52" s="682" t="e">
        <f t="shared" ca="1" si="401"/>
        <v>#DIV/0!</v>
      </c>
      <c r="HY52" s="682" t="e">
        <f t="shared" ca="1" si="402"/>
        <v>#DIV/0!</v>
      </c>
      <c r="HZ52" s="682" t="e">
        <f t="shared" ca="1" si="403"/>
        <v>#DIV/0!</v>
      </c>
      <c r="IA52" s="682" t="e">
        <f t="shared" ca="1" si="404"/>
        <v>#DIV/0!</v>
      </c>
      <c r="IB52" s="682" t="e">
        <f t="shared" ca="1" si="405"/>
        <v>#DIV/0!</v>
      </c>
      <c r="IC52" s="682" t="e">
        <f t="shared" ca="1" si="406"/>
        <v>#DIV/0!</v>
      </c>
      <c r="ID52" s="682" t="e">
        <f t="shared" ca="1" si="407"/>
        <v>#DIV/0!</v>
      </c>
      <c r="IE52" s="682" t="e">
        <f t="shared" ca="1" si="408"/>
        <v>#DIV/0!</v>
      </c>
      <c r="IF52" s="682" t="e">
        <f t="shared" ca="1" si="409"/>
        <v>#DIV/0!</v>
      </c>
      <c r="IG52" s="682" t="e">
        <f t="shared" ca="1" si="410"/>
        <v>#DIV/0!</v>
      </c>
      <c r="IH52" s="682" t="e">
        <f t="shared" ca="1" si="411"/>
        <v>#DIV/0!</v>
      </c>
      <c r="II52" s="682" t="e">
        <f t="shared" ca="1" si="412"/>
        <v>#DIV/0!</v>
      </c>
      <c r="IJ52" s="682" t="e">
        <f t="shared" ca="1" si="413"/>
        <v>#DIV/0!</v>
      </c>
      <c r="IK52" s="662" t="e">
        <f t="shared" ca="1" si="414"/>
        <v>#DIV/0!</v>
      </c>
      <c r="IL52" s="662" t="e">
        <f t="shared" ca="1" si="415"/>
        <v>#DIV/0!</v>
      </c>
      <c r="IM52" s="662" t="e">
        <f t="shared" ca="1" si="416"/>
        <v>#DIV/0!</v>
      </c>
      <c r="IN52" s="662" t="e">
        <f t="shared" ca="1" si="417"/>
        <v>#DIV/0!</v>
      </c>
      <c r="IO52" s="662" t="e">
        <f t="shared" ca="1" si="418"/>
        <v>#DIV/0!</v>
      </c>
      <c r="IP52" s="662" t="e">
        <f t="shared" ca="1" si="419"/>
        <v>#DIV/0!</v>
      </c>
      <c r="IQ52" s="662" t="e">
        <f t="shared" ca="1" si="420"/>
        <v>#DIV/0!</v>
      </c>
      <c r="IR52" s="662" t="e">
        <f t="shared" ca="1" si="421"/>
        <v>#DIV/0!</v>
      </c>
      <c r="IS52" s="662" t="e">
        <f t="shared" ca="1" si="422"/>
        <v>#DIV/0!</v>
      </c>
      <c r="IT52" s="662" t="str">
        <f t="shared" ca="1" si="423"/>
        <v/>
      </c>
      <c r="IU52" s="662" t="str">
        <f t="shared" ca="1" si="424"/>
        <v/>
      </c>
      <c r="IV52" s="662" t="str">
        <f t="shared" ca="1" si="425"/>
        <v/>
      </c>
      <c r="IW52" s="662" t="str">
        <f t="shared" ca="1" si="426"/>
        <v/>
      </c>
      <c r="IX52" s="662" t="str">
        <f t="shared" ca="1" si="427"/>
        <v/>
      </c>
      <c r="IY52" s="662" t="str">
        <f t="shared" ca="1" si="428"/>
        <v/>
      </c>
      <c r="IZ52" s="662" t="str">
        <f t="shared" ca="1" si="429"/>
        <v/>
      </c>
      <c r="JA52" s="662" t="str">
        <f t="shared" ca="1" si="430"/>
        <v/>
      </c>
      <c r="JB52" s="662" t="str">
        <f t="shared" ca="1" si="431"/>
        <v/>
      </c>
      <c r="JC52" s="662" t="str">
        <f t="shared" ca="1" si="432"/>
        <v/>
      </c>
      <c r="JD52" s="662" t="str">
        <f t="shared" ca="1" si="433"/>
        <v/>
      </c>
      <c r="JE52" s="662" t="str">
        <f t="shared" ca="1" si="434"/>
        <v/>
      </c>
      <c r="JF52" s="662" t="str">
        <f t="shared" ca="1" si="435"/>
        <v/>
      </c>
      <c r="JG52" s="662" t="str">
        <f t="shared" ca="1" si="436"/>
        <v/>
      </c>
      <c r="JH52" s="662" t="str">
        <f t="shared" ca="1" si="437"/>
        <v/>
      </c>
      <c r="JI52" s="662" t="str">
        <f t="shared" ca="1" si="438"/>
        <v/>
      </c>
      <c r="JJ52" s="662" t="str">
        <f t="shared" ca="1" si="439"/>
        <v/>
      </c>
      <c r="JK52" s="663" t="str">
        <f t="shared" ca="1" si="440"/>
        <v/>
      </c>
      <c r="JL52" s="626"/>
      <c r="JM52" s="649">
        <f t="shared" si="264"/>
        <v>18</v>
      </c>
      <c r="JN52" s="635">
        <f t="shared" si="453"/>
        <v>0</v>
      </c>
      <c r="JO52" s="635">
        <f t="shared" si="453"/>
        <v>0</v>
      </c>
      <c r="JP52" s="635">
        <f t="shared" si="453"/>
        <v>0</v>
      </c>
      <c r="JQ52" s="635">
        <f t="shared" si="453"/>
        <v>0</v>
      </c>
      <c r="JR52" s="635">
        <f t="shared" si="453"/>
        <v>0</v>
      </c>
      <c r="JS52" s="635">
        <f t="shared" si="453"/>
        <v>0</v>
      </c>
      <c r="JT52" s="635">
        <f t="shared" si="453"/>
        <v>0</v>
      </c>
      <c r="JU52" s="635">
        <f t="shared" si="453"/>
        <v>0</v>
      </c>
      <c r="JV52" s="635">
        <f t="shared" si="453"/>
        <v>0</v>
      </c>
      <c r="JW52" s="635">
        <f t="shared" si="453"/>
        <v>0</v>
      </c>
      <c r="JX52" s="635">
        <f t="shared" si="454"/>
        <v>0</v>
      </c>
      <c r="JY52" s="635">
        <f t="shared" si="454"/>
        <v>0</v>
      </c>
      <c r="JZ52" s="635">
        <f t="shared" si="454"/>
        <v>0</v>
      </c>
      <c r="KA52" s="635">
        <f t="shared" si="454"/>
        <v>0</v>
      </c>
      <c r="KB52" s="635">
        <f t="shared" si="454"/>
        <v>0</v>
      </c>
      <c r="KC52" s="635">
        <f t="shared" si="454"/>
        <v>0</v>
      </c>
      <c r="KD52" s="635">
        <f t="shared" si="454"/>
        <v>0</v>
      </c>
      <c r="KE52" s="635">
        <f t="shared" si="454"/>
        <v>0</v>
      </c>
      <c r="KF52" s="635" t="e">
        <f t="shared" si="454"/>
        <v>#DIV/0!</v>
      </c>
      <c r="KG52" s="635" t="e">
        <f t="shared" si="454"/>
        <v>#DIV/0!</v>
      </c>
      <c r="KH52" s="635" t="e">
        <f t="shared" si="455"/>
        <v>#DIV/0!</v>
      </c>
      <c r="KI52" s="635" t="e">
        <f t="shared" si="455"/>
        <v>#DIV/0!</v>
      </c>
      <c r="KJ52" s="635" t="e">
        <f t="shared" si="455"/>
        <v>#DIV/0!</v>
      </c>
      <c r="KK52" s="635" t="e">
        <f t="shared" si="455"/>
        <v>#DIV/0!</v>
      </c>
      <c r="KL52" s="635" t="e">
        <f t="shared" si="455"/>
        <v>#DIV/0!</v>
      </c>
      <c r="KM52" s="635" t="e">
        <f t="shared" si="455"/>
        <v>#DIV/0!</v>
      </c>
      <c r="KN52" s="635" t="e">
        <f t="shared" si="455"/>
        <v>#DIV/0!</v>
      </c>
      <c r="KO52" s="635" t="e">
        <f t="shared" si="455"/>
        <v>#DIV/0!</v>
      </c>
      <c r="KP52" s="635" t="e">
        <f t="shared" si="455"/>
        <v>#DIV/0!</v>
      </c>
      <c r="KQ52" s="635" t="e">
        <f t="shared" si="455"/>
        <v>#DIV/0!</v>
      </c>
      <c r="KR52" s="635" t="e">
        <f t="shared" si="456"/>
        <v>#DIV/0!</v>
      </c>
      <c r="KS52" s="635" t="e">
        <f t="shared" si="456"/>
        <v>#DIV/0!</v>
      </c>
      <c r="KT52" s="635" t="e">
        <f t="shared" si="456"/>
        <v>#DIV/0!</v>
      </c>
      <c r="KU52" s="635" t="e">
        <f t="shared" si="456"/>
        <v>#DIV/0!</v>
      </c>
      <c r="KV52" s="635" t="e">
        <f t="shared" si="456"/>
        <v>#DIV/0!</v>
      </c>
      <c r="KW52" s="635" t="e">
        <f t="shared" si="456"/>
        <v>#DIV/0!</v>
      </c>
      <c r="KX52" s="635" t="e">
        <f t="shared" si="456"/>
        <v>#DIV/0!</v>
      </c>
      <c r="KY52" s="635" t="e">
        <f t="shared" si="456"/>
        <v>#DIV/0!</v>
      </c>
      <c r="KZ52" s="635" t="e">
        <f t="shared" si="456"/>
        <v>#DIV/0!</v>
      </c>
      <c r="LA52" s="635" t="e">
        <f t="shared" si="456"/>
        <v>#DIV/0!</v>
      </c>
      <c r="LB52" s="635" t="e">
        <f t="shared" si="457"/>
        <v>#DIV/0!</v>
      </c>
      <c r="LC52" s="635" t="e">
        <f t="shared" si="457"/>
        <v>#DIV/0!</v>
      </c>
      <c r="LD52" s="635" t="e">
        <f t="shared" si="457"/>
        <v>#DIV/0!</v>
      </c>
      <c r="LE52" s="635" t="e">
        <f t="shared" si="457"/>
        <v>#DIV/0!</v>
      </c>
      <c r="LF52" s="635" t="e">
        <f t="shared" si="457"/>
        <v>#DIV/0!</v>
      </c>
      <c r="LG52" s="635" t="e">
        <f t="shared" si="457"/>
        <v>#DIV/0!</v>
      </c>
      <c r="LH52" s="635" t="e">
        <f t="shared" si="457"/>
        <v>#DIV/0!</v>
      </c>
      <c r="LI52" s="635" t="e">
        <f t="shared" si="457"/>
        <v>#DIV/0!</v>
      </c>
      <c r="LJ52" s="635" t="e">
        <f t="shared" si="457"/>
        <v>#DIV/0!</v>
      </c>
      <c r="LK52" s="635" t="e">
        <f t="shared" si="457"/>
        <v>#DIV/0!</v>
      </c>
      <c r="LL52" s="635" t="e">
        <f t="shared" si="458"/>
        <v>#DIV/0!</v>
      </c>
      <c r="LM52" s="635" t="e">
        <f t="shared" si="458"/>
        <v>#DIV/0!</v>
      </c>
      <c r="LN52" s="635" t="e">
        <f t="shared" si="458"/>
        <v>#DIV/0!</v>
      </c>
      <c r="LO52" s="635" t="e">
        <f t="shared" si="458"/>
        <v>#DIV/0!</v>
      </c>
      <c r="LP52" s="635" t="e">
        <f t="shared" si="458"/>
        <v>#DIV/0!</v>
      </c>
      <c r="LQ52" s="635" t="e">
        <f t="shared" si="458"/>
        <v>#DIV/0!</v>
      </c>
      <c r="LR52" s="635" t="e">
        <f t="shared" si="458"/>
        <v>#DIV/0!</v>
      </c>
      <c r="LS52" s="635" t="e">
        <f t="shared" si="458"/>
        <v>#DIV/0!</v>
      </c>
      <c r="LT52" s="635" t="e">
        <f t="shared" si="458"/>
        <v>#DIV/0!</v>
      </c>
      <c r="LU52" s="635" t="e">
        <f t="shared" si="458"/>
        <v>#DIV/0!</v>
      </c>
      <c r="LV52" s="635" t="e">
        <f t="shared" si="459"/>
        <v>#DIV/0!</v>
      </c>
      <c r="LW52" s="635" t="e">
        <f t="shared" si="459"/>
        <v>#DIV/0!</v>
      </c>
      <c r="LX52" s="635" t="e">
        <f t="shared" si="459"/>
        <v>#DIV/0!</v>
      </c>
      <c r="LY52" s="635" t="str">
        <f t="shared" si="459"/>
        <v/>
      </c>
      <c r="LZ52" s="635" t="str">
        <f t="shared" si="459"/>
        <v/>
      </c>
      <c r="MA52" s="635" t="str">
        <f t="shared" si="459"/>
        <v/>
      </c>
      <c r="MB52" s="635" t="str">
        <f t="shared" si="459"/>
        <v/>
      </c>
      <c r="MC52" s="635" t="str">
        <f t="shared" si="459"/>
        <v/>
      </c>
      <c r="MD52" s="635" t="str">
        <f t="shared" si="459"/>
        <v/>
      </c>
      <c r="ME52" s="635" t="str">
        <f t="shared" si="459"/>
        <v/>
      </c>
      <c r="MF52" s="635" t="str">
        <f t="shared" si="460"/>
        <v/>
      </c>
      <c r="MG52" s="635" t="str">
        <f t="shared" si="460"/>
        <v/>
      </c>
      <c r="MH52" s="635" t="str">
        <f t="shared" si="460"/>
        <v/>
      </c>
      <c r="MI52" s="635" t="str">
        <f t="shared" si="460"/>
        <v/>
      </c>
      <c r="MJ52" s="635" t="str">
        <f t="shared" si="460"/>
        <v/>
      </c>
      <c r="MK52" s="635" t="str">
        <f t="shared" si="460"/>
        <v/>
      </c>
      <c r="ML52" s="635" t="str">
        <f t="shared" si="460"/>
        <v/>
      </c>
      <c r="MM52" s="635" t="str">
        <f t="shared" si="460"/>
        <v/>
      </c>
      <c r="MN52" s="635" t="str">
        <f t="shared" si="460"/>
        <v/>
      </c>
      <c r="MO52" s="635" t="str">
        <f t="shared" si="460"/>
        <v/>
      </c>
      <c r="MP52" s="636" t="str">
        <f t="shared" si="460"/>
        <v/>
      </c>
      <c r="MQ52" s="626"/>
      <c r="MR52" s="565">
        <f t="shared" si="269"/>
        <v>45</v>
      </c>
      <c r="MS52" s="622" t="e">
        <f ca="1">+SUMPRODUCT(OFFSET(MU52,0,$MR52):OFFSET(MU52,MU52-1,$MR52),OFFSET($O52,0,0):OFFSET($O52,MU52-1,0))</f>
        <v>#DIV/0!</v>
      </c>
      <c r="MU52" s="568">
        <f t="shared" si="265"/>
        <v>18</v>
      </c>
      <c r="MV52" s="691" t="e">
        <f t="shared" ca="1" si="461"/>
        <v>#DIV/0!</v>
      </c>
      <c r="MW52" s="691" t="e">
        <f t="shared" ca="1" si="461"/>
        <v>#DIV/0!</v>
      </c>
      <c r="MX52" s="691" t="e">
        <f t="shared" ca="1" si="461"/>
        <v>#DIV/0!</v>
      </c>
      <c r="MY52" s="691" t="e">
        <f t="shared" ca="1" si="461"/>
        <v>#DIV/0!</v>
      </c>
      <c r="MZ52" s="691" t="e">
        <f t="shared" ca="1" si="461"/>
        <v>#DIV/0!</v>
      </c>
      <c r="NA52" s="691" t="e">
        <f t="shared" ca="1" si="461"/>
        <v>#DIV/0!</v>
      </c>
      <c r="NB52" s="691" t="e">
        <f t="shared" ca="1" si="461"/>
        <v>#DIV/0!</v>
      </c>
      <c r="NC52" s="691" t="e">
        <f t="shared" ca="1" si="461"/>
        <v>#DIV/0!</v>
      </c>
      <c r="ND52" s="691" t="e">
        <f t="shared" ca="1" si="461"/>
        <v>#DIV/0!</v>
      </c>
      <c r="NE52" s="691" t="e">
        <f t="shared" ca="1" si="461"/>
        <v>#DIV/0!</v>
      </c>
      <c r="NF52" s="691" t="e">
        <f t="shared" ca="1" si="462"/>
        <v>#DIV/0!</v>
      </c>
      <c r="NG52" s="691" t="e">
        <f t="shared" ca="1" si="462"/>
        <v>#DIV/0!</v>
      </c>
      <c r="NH52" s="691" t="e">
        <f t="shared" ca="1" si="462"/>
        <v>#DIV/0!</v>
      </c>
      <c r="NI52" s="691" t="e">
        <f t="shared" ca="1" si="462"/>
        <v>#DIV/0!</v>
      </c>
      <c r="NJ52" s="691" t="e">
        <f t="shared" ca="1" si="462"/>
        <v>#DIV/0!</v>
      </c>
      <c r="NK52" s="691" t="e">
        <f t="shared" ca="1" si="462"/>
        <v>#DIV/0!</v>
      </c>
      <c r="NL52" s="691" t="e">
        <f t="shared" ca="1" si="462"/>
        <v>#DIV/0!</v>
      </c>
      <c r="NM52" s="691" t="e">
        <f t="shared" ca="1" si="462"/>
        <v>#DIV/0!</v>
      </c>
      <c r="NN52" s="691" t="e">
        <f t="shared" ca="1" si="462"/>
        <v>#DIV/0!</v>
      </c>
      <c r="NO52" s="691" t="e">
        <f t="shared" ca="1" si="462"/>
        <v>#DIV/0!</v>
      </c>
      <c r="NP52" s="691" t="e">
        <f t="shared" ca="1" si="463"/>
        <v>#DIV/0!</v>
      </c>
      <c r="NQ52" s="691" t="e">
        <f t="shared" ca="1" si="463"/>
        <v>#DIV/0!</v>
      </c>
      <c r="NR52" s="691" t="e">
        <f t="shared" ca="1" si="463"/>
        <v>#DIV/0!</v>
      </c>
      <c r="NS52" s="691" t="e">
        <f t="shared" ca="1" si="463"/>
        <v>#DIV/0!</v>
      </c>
      <c r="NT52" s="691" t="e">
        <f t="shared" ca="1" si="463"/>
        <v>#DIV/0!</v>
      </c>
      <c r="NU52" s="691" t="e">
        <f t="shared" ca="1" si="463"/>
        <v>#DIV/0!</v>
      </c>
      <c r="NV52" s="691" t="e">
        <f t="shared" ca="1" si="463"/>
        <v>#DIV/0!</v>
      </c>
      <c r="NW52" s="691" t="e">
        <f t="shared" ca="1" si="463"/>
        <v>#DIV/0!</v>
      </c>
      <c r="NX52" s="691" t="e">
        <f t="shared" ca="1" si="463"/>
        <v>#DIV/0!</v>
      </c>
      <c r="NY52" s="691" t="e">
        <f t="shared" ca="1" si="463"/>
        <v>#DIV/0!</v>
      </c>
      <c r="NZ52" s="691" t="e">
        <f t="shared" ca="1" si="464"/>
        <v>#DIV/0!</v>
      </c>
      <c r="OA52" s="691" t="e">
        <f t="shared" ca="1" si="464"/>
        <v>#DIV/0!</v>
      </c>
      <c r="OB52" s="691" t="e">
        <f t="shared" ca="1" si="464"/>
        <v>#DIV/0!</v>
      </c>
      <c r="OC52" s="691" t="e">
        <f t="shared" ca="1" si="464"/>
        <v>#DIV/0!</v>
      </c>
      <c r="OD52" s="691" t="e">
        <f t="shared" ca="1" si="464"/>
        <v>#DIV/0!</v>
      </c>
      <c r="OE52" s="691" t="e">
        <f t="shared" ca="1" si="464"/>
        <v>#DIV/0!</v>
      </c>
      <c r="OF52" s="691" t="e">
        <f t="shared" ca="1" si="464"/>
        <v>#DIV/0!</v>
      </c>
      <c r="OG52" s="691" t="e">
        <f t="shared" ca="1" si="464"/>
        <v>#DIV/0!</v>
      </c>
      <c r="OH52" s="691" t="e">
        <f t="shared" ca="1" si="464"/>
        <v>#DIV/0!</v>
      </c>
      <c r="OI52" s="691" t="e">
        <f t="shared" ca="1" si="464"/>
        <v>#DIV/0!</v>
      </c>
      <c r="OJ52" s="691" t="e">
        <f t="shared" ca="1" si="465"/>
        <v>#DIV/0!</v>
      </c>
      <c r="OK52" s="691" t="e">
        <f t="shared" ca="1" si="465"/>
        <v>#DIV/0!</v>
      </c>
      <c r="OL52" s="691" t="e">
        <f t="shared" ca="1" si="465"/>
        <v>#DIV/0!</v>
      </c>
      <c r="OM52" s="691" t="e">
        <f t="shared" ca="1" si="465"/>
        <v>#DIV/0!</v>
      </c>
      <c r="ON52" s="691" t="e">
        <f t="shared" ca="1" si="465"/>
        <v>#DIV/0!</v>
      </c>
      <c r="OO52" s="691" t="str">
        <f t="shared" ca="1" si="465"/>
        <v/>
      </c>
      <c r="OP52" s="691" t="str">
        <f t="shared" ca="1" si="465"/>
        <v/>
      </c>
      <c r="OQ52" s="691" t="str">
        <f t="shared" ca="1" si="465"/>
        <v/>
      </c>
      <c r="OR52" s="691" t="str">
        <f t="shared" ca="1" si="465"/>
        <v/>
      </c>
      <c r="OS52" s="691" t="str">
        <f t="shared" ca="1" si="465"/>
        <v/>
      </c>
      <c r="OT52" s="691" t="str">
        <f t="shared" ca="1" si="466"/>
        <v/>
      </c>
      <c r="OU52" s="691" t="str">
        <f t="shared" ca="1" si="466"/>
        <v/>
      </c>
      <c r="OV52" s="691" t="str">
        <f t="shared" ca="1" si="466"/>
        <v/>
      </c>
      <c r="OW52" s="691" t="str">
        <f t="shared" ca="1" si="466"/>
        <v/>
      </c>
      <c r="OX52" s="691" t="str">
        <f t="shared" ca="1" si="466"/>
        <v/>
      </c>
      <c r="OY52" s="691" t="str">
        <f t="shared" ca="1" si="466"/>
        <v/>
      </c>
      <c r="OZ52" s="691" t="str">
        <f t="shared" ca="1" si="466"/>
        <v/>
      </c>
      <c r="PA52" s="691" t="str">
        <f t="shared" ca="1" si="466"/>
        <v/>
      </c>
      <c r="PB52" s="691" t="str">
        <f t="shared" ca="1" si="466"/>
        <v/>
      </c>
      <c r="PC52" s="691" t="str">
        <f t="shared" ca="1" si="466"/>
        <v/>
      </c>
      <c r="PD52" s="691" t="str">
        <f t="shared" ca="1" si="467"/>
        <v/>
      </c>
      <c r="PE52" s="691" t="str">
        <f t="shared" ca="1" si="467"/>
        <v/>
      </c>
      <c r="PF52" s="691" t="str">
        <f t="shared" ca="1" si="467"/>
        <v/>
      </c>
      <c r="PG52" s="691" t="e">
        <f t="shared" ca="1" si="467"/>
        <v>#VALUE!</v>
      </c>
      <c r="PH52" s="691" t="e">
        <f t="shared" ca="1" si="467"/>
        <v>#VALUE!</v>
      </c>
      <c r="PI52" s="691" t="e">
        <f t="shared" ca="1" si="467"/>
        <v>#VALUE!</v>
      </c>
      <c r="PJ52" s="691" t="e">
        <f t="shared" ca="1" si="467"/>
        <v>#VALUE!</v>
      </c>
      <c r="PK52" s="691" t="e">
        <f t="shared" ca="1" si="467"/>
        <v>#VALUE!</v>
      </c>
      <c r="PL52" s="691" t="e">
        <f t="shared" ca="1" si="467"/>
        <v>#VALUE!</v>
      </c>
      <c r="PM52" s="691" t="e">
        <f t="shared" ca="1" si="467"/>
        <v>#VALUE!</v>
      </c>
      <c r="PN52" s="691" t="e">
        <f t="shared" ca="1" si="468"/>
        <v>#VALUE!</v>
      </c>
      <c r="PO52" s="691" t="e">
        <f t="shared" ca="1" si="468"/>
        <v>#VALUE!</v>
      </c>
      <c r="PP52" s="691" t="e">
        <f t="shared" ca="1" si="468"/>
        <v>#VALUE!</v>
      </c>
      <c r="PQ52" s="691" t="e">
        <f t="shared" ca="1" si="468"/>
        <v>#VALUE!</v>
      </c>
      <c r="PR52" s="691" t="e">
        <f t="shared" ca="1" si="468"/>
        <v>#VALUE!</v>
      </c>
      <c r="PS52" s="691" t="e">
        <f t="shared" ca="1" si="468"/>
        <v>#VALUE!</v>
      </c>
      <c r="PT52" s="691" t="e">
        <f t="shared" ca="1" si="468"/>
        <v>#VALUE!</v>
      </c>
      <c r="PU52" s="691" t="e">
        <f t="shared" ca="1" si="468"/>
        <v>#VALUE!</v>
      </c>
      <c r="PV52" s="691" t="e">
        <f t="shared" ca="1" si="468"/>
        <v>#VALUE!</v>
      </c>
      <c r="PW52" s="691" t="e">
        <f t="shared" ca="1" si="468"/>
        <v>#VALUE!</v>
      </c>
      <c r="PX52" s="691" t="e">
        <f t="shared" ca="1" si="468"/>
        <v>#VALUE!</v>
      </c>
      <c r="PY52" s="690"/>
      <c r="PZ52" s="690"/>
      <c r="QA52" s="690"/>
      <c r="QB52" s="690"/>
      <c r="QC52" s="690"/>
      <c r="QD52" s="690"/>
      <c r="QE52" s="690"/>
      <c r="QF52" s="690"/>
      <c r="QG52" s="575"/>
      <c r="QH52" s="575"/>
      <c r="QI52" s="575"/>
      <c r="QJ52" s="575"/>
      <c r="QK52" s="575"/>
      <c r="QL52" s="575"/>
      <c r="QM52" s="575"/>
      <c r="QN52" s="575"/>
      <c r="QO52" s="575"/>
      <c r="QP52" s="575"/>
      <c r="QQ52" s="575"/>
    </row>
    <row r="53" spans="1:459">
      <c r="A53" s="632">
        <f t="shared" si="266"/>
        <v>46</v>
      </c>
      <c r="B53" s="633">
        <f>+'User Entries'!G123</f>
        <v>0</v>
      </c>
      <c r="C53" s="633">
        <f t="shared" si="267"/>
        <v>0</v>
      </c>
      <c r="D53" s="759" t="e">
        <f>SUM($E$8:E53)</f>
        <v>#DIV/0!</v>
      </c>
      <c r="E53" s="759" t="e">
        <f t="shared" si="357"/>
        <v>#DIV/0!</v>
      </c>
      <c r="F53" s="627"/>
      <c r="G53" s="765"/>
      <c r="H53" s="622">
        <f t="shared" si="270"/>
        <v>17</v>
      </c>
      <c r="I53" s="632">
        <f t="shared" si="255"/>
        <v>46</v>
      </c>
      <c r="J53" s="640">
        <f>+'User Entries'!$F123</f>
        <v>0</v>
      </c>
      <c r="K53" s="640">
        <f>+'User Entries'!$J123</f>
        <v>0</v>
      </c>
      <c r="L53" s="676" t="e">
        <f t="shared" si="256"/>
        <v>#DIV/0!</v>
      </c>
      <c r="M53" s="656" t="str">
        <f>IFERROR(Summary_AttrorTotal!A63,"")</f>
        <v>2010 Q2</v>
      </c>
      <c r="N53" s="634">
        <f>+IFERROR((Summary_AttrorTotal!H63)*1000,0)</f>
        <v>2427298</v>
      </c>
      <c r="O53" s="634">
        <f>+IFERROR((Summary_AttrorTotal!S63-Summary_AttrorTotal!H63)*1000,0)</f>
        <v>54197.432021286208</v>
      </c>
      <c r="P53" s="634" t="e">
        <f t="shared" ca="1" si="358"/>
        <v>#DIV/0!</v>
      </c>
      <c r="Q53" s="634">
        <f>IFERROR(Summary_AttrorTotal!J63*1000,0)</f>
        <v>2427298</v>
      </c>
      <c r="R53" s="634" t="e">
        <f t="shared" ca="1" si="257"/>
        <v>#DIV/0!</v>
      </c>
      <c r="S53" s="634">
        <f>+IFERROR((Summary_AttrorTotal!S63-Summary_AttrorTotal!J63)*1000,0)</f>
        <v>54197.432021286208</v>
      </c>
      <c r="T53" s="634" t="e">
        <f t="shared" ca="1" si="258"/>
        <v>#DIV/0!</v>
      </c>
      <c r="U53" s="639"/>
      <c r="V53" s="634" t="e">
        <f t="shared" ca="1" si="259"/>
        <v>#DIV/0!</v>
      </c>
      <c r="W53" s="575" t="e">
        <f t="shared" ca="1" si="260"/>
        <v>#DIV/0!</v>
      </c>
      <c r="X53" s="649">
        <f t="shared" si="268"/>
        <v>17</v>
      </c>
      <c r="Y53" s="628">
        <f t="shared" si="147"/>
        <v>0</v>
      </c>
      <c r="Z53" s="628">
        <f t="shared" si="147"/>
        <v>0</v>
      </c>
      <c r="AA53" s="628">
        <f t="shared" ref="AA53:CL56" si="471">+IF(OR(AA$7="",$X53=""),"",IF($X53-AA$7&lt;=-1,IF(AND($X53&gt;=MATCH(100%,$D$8:$D$87,0),AA$7=$X53+1),100%,IFERROR(VLOOKUP(AA$7,$A$8:$E$87,5,FALSE)/(1-VLOOKUP($X53,$A$8:$E$87,4,FALSE)),0)),0))</f>
        <v>0</v>
      </c>
      <c r="AB53" s="628">
        <f t="shared" si="471"/>
        <v>0</v>
      </c>
      <c r="AC53" s="628">
        <f t="shared" si="471"/>
        <v>0</v>
      </c>
      <c r="AD53" s="628">
        <f t="shared" si="471"/>
        <v>0</v>
      </c>
      <c r="AE53" s="628">
        <f t="shared" si="471"/>
        <v>0</v>
      </c>
      <c r="AF53" s="628">
        <f t="shared" si="471"/>
        <v>0</v>
      </c>
      <c r="AG53" s="628">
        <f t="shared" si="471"/>
        <v>0</v>
      </c>
      <c r="AH53" s="628">
        <f t="shared" si="471"/>
        <v>0</v>
      </c>
      <c r="AI53" s="628">
        <f t="shared" si="471"/>
        <v>0</v>
      </c>
      <c r="AJ53" s="628">
        <f t="shared" si="471"/>
        <v>0</v>
      </c>
      <c r="AK53" s="628">
        <f t="shared" si="471"/>
        <v>0</v>
      </c>
      <c r="AL53" s="628">
        <f t="shared" si="471"/>
        <v>0</v>
      </c>
      <c r="AM53" s="628">
        <f t="shared" si="471"/>
        <v>0</v>
      </c>
      <c r="AN53" s="628">
        <f t="shared" si="471"/>
        <v>0</v>
      </c>
      <c r="AO53" s="628">
        <f t="shared" si="471"/>
        <v>0</v>
      </c>
      <c r="AP53" s="628">
        <f t="shared" si="471"/>
        <v>0</v>
      </c>
      <c r="AQ53" s="628">
        <f t="shared" si="471"/>
        <v>0</v>
      </c>
      <c r="AR53" s="628">
        <f t="shared" si="471"/>
        <v>0</v>
      </c>
      <c r="AS53" s="628">
        <f t="shared" si="471"/>
        <v>0</v>
      </c>
      <c r="AT53" s="628">
        <f t="shared" si="471"/>
        <v>0</v>
      </c>
      <c r="AU53" s="628">
        <f t="shared" si="471"/>
        <v>0</v>
      </c>
      <c r="AV53" s="628">
        <f t="shared" si="471"/>
        <v>0</v>
      </c>
      <c r="AW53" s="628">
        <f t="shared" si="471"/>
        <v>0</v>
      </c>
      <c r="AX53" s="628">
        <f t="shared" si="471"/>
        <v>0</v>
      </c>
      <c r="AY53" s="628">
        <f t="shared" si="471"/>
        <v>0</v>
      </c>
      <c r="AZ53" s="628">
        <f t="shared" si="471"/>
        <v>0</v>
      </c>
      <c r="BA53" s="628">
        <f t="shared" si="471"/>
        <v>0</v>
      </c>
      <c r="BB53" s="628">
        <f t="shared" si="471"/>
        <v>0</v>
      </c>
      <c r="BC53" s="628">
        <f t="shared" si="471"/>
        <v>0</v>
      </c>
      <c r="BD53" s="628">
        <f t="shared" si="471"/>
        <v>0</v>
      </c>
      <c r="BE53" s="628">
        <f t="shared" si="471"/>
        <v>0</v>
      </c>
      <c r="BF53" s="628">
        <f t="shared" si="471"/>
        <v>0</v>
      </c>
      <c r="BG53" s="628">
        <f t="shared" si="471"/>
        <v>0</v>
      </c>
      <c r="BH53" s="628">
        <f t="shared" si="471"/>
        <v>0</v>
      </c>
      <c r="BI53" s="628">
        <f t="shared" si="471"/>
        <v>0</v>
      </c>
      <c r="BJ53" s="628">
        <f t="shared" si="471"/>
        <v>0</v>
      </c>
      <c r="BK53" s="628">
        <f t="shared" si="471"/>
        <v>0</v>
      </c>
      <c r="BL53" s="628">
        <f t="shared" si="471"/>
        <v>0</v>
      </c>
      <c r="BM53" s="628">
        <f t="shared" si="471"/>
        <v>0</v>
      </c>
      <c r="BN53" s="628">
        <f t="shared" si="471"/>
        <v>0</v>
      </c>
      <c r="BO53" s="628">
        <f t="shared" si="471"/>
        <v>0</v>
      </c>
      <c r="BP53" s="628">
        <f t="shared" si="471"/>
        <v>0</v>
      </c>
      <c r="BQ53" s="628">
        <f t="shared" si="471"/>
        <v>0</v>
      </c>
      <c r="BR53" s="628">
        <f t="shared" si="471"/>
        <v>0</v>
      </c>
      <c r="BS53" s="628">
        <f t="shared" si="471"/>
        <v>0</v>
      </c>
      <c r="BT53" s="628">
        <f t="shared" si="471"/>
        <v>0</v>
      </c>
      <c r="BU53" s="628">
        <f t="shared" si="471"/>
        <v>0</v>
      </c>
      <c r="BV53" s="628">
        <f t="shared" si="471"/>
        <v>0</v>
      </c>
      <c r="BW53" s="628">
        <f t="shared" si="471"/>
        <v>0</v>
      </c>
      <c r="BX53" s="628">
        <f t="shared" si="471"/>
        <v>0</v>
      </c>
      <c r="BY53" s="628">
        <f t="shared" si="471"/>
        <v>0</v>
      </c>
      <c r="BZ53" s="628">
        <f t="shared" si="471"/>
        <v>0</v>
      </c>
      <c r="CA53" s="628">
        <f t="shared" si="471"/>
        <v>0</v>
      </c>
      <c r="CB53" s="628">
        <f t="shared" si="471"/>
        <v>0</v>
      </c>
      <c r="CC53" s="628">
        <f t="shared" si="471"/>
        <v>0</v>
      </c>
      <c r="CD53" s="628">
        <f t="shared" si="471"/>
        <v>0</v>
      </c>
      <c r="CE53" s="628">
        <f t="shared" si="471"/>
        <v>0</v>
      </c>
      <c r="CF53" s="628">
        <f t="shared" si="471"/>
        <v>0</v>
      </c>
      <c r="CG53" s="628">
        <f t="shared" si="471"/>
        <v>0</v>
      </c>
      <c r="CH53" s="628">
        <f t="shared" si="471"/>
        <v>0</v>
      </c>
      <c r="CI53" s="628">
        <f t="shared" si="471"/>
        <v>0</v>
      </c>
      <c r="CJ53" s="628" t="str">
        <f t="shared" si="471"/>
        <v/>
      </c>
      <c r="CK53" s="628" t="str">
        <f t="shared" si="471"/>
        <v/>
      </c>
      <c r="CL53" s="628" t="str">
        <f t="shared" si="471"/>
        <v/>
      </c>
      <c r="CM53" s="628" t="str">
        <f t="shared" si="470"/>
        <v/>
      </c>
      <c r="CN53" s="628" t="str">
        <f t="shared" si="470"/>
        <v/>
      </c>
      <c r="CO53" s="628" t="str">
        <f t="shared" si="470"/>
        <v/>
      </c>
      <c r="CP53" s="628" t="str">
        <f t="shared" si="470"/>
        <v/>
      </c>
      <c r="CQ53" s="628" t="str">
        <f t="shared" si="470"/>
        <v/>
      </c>
      <c r="CR53" s="628" t="str">
        <f t="shared" si="470"/>
        <v/>
      </c>
      <c r="CS53" s="628" t="str">
        <f t="shared" si="470"/>
        <v/>
      </c>
      <c r="CT53" s="628" t="str">
        <f t="shared" si="470"/>
        <v/>
      </c>
      <c r="CU53" s="628" t="str">
        <f t="shared" si="470"/>
        <v/>
      </c>
      <c r="CV53" s="628" t="str">
        <f t="shared" si="470"/>
        <v/>
      </c>
      <c r="CW53" s="628" t="str">
        <f t="shared" si="470"/>
        <v/>
      </c>
      <c r="CX53" s="628" t="str">
        <f t="shared" si="470"/>
        <v/>
      </c>
      <c r="CY53" s="628" t="str">
        <f t="shared" si="470"/>
        <v/>
      </c>
      <c r="CZ53" s="628" t="str">
        <f t="shared" si="470"/>
        <v/>
      </c>
      <c r="DA53" s="629" t="str">
        <f t="shared" si="470"/>
        <v/>
      </c>
      <c r="DB53" s="642"/>
      <c r="DC53" s="649">
        <f t="shared" si="262"/>
        <v>17</v>
      </c>
      <c r="DD53" s="668">
        <f t="shared" si="445"/>
        <v>0</v>
      </c>
      <c r="DE53" s="668">
        <f t="shared" si="445"/>
        <v>0</v>
      </c>
      <c r="DF53" s="668">
        <f t="shared" si="445"/>
        <v>0</v>
      </c>
      <c r="DG53" s="668">
        <f t="shared" si="445"/>
        <v>0</v>
      </c>
      <c r="DH53" s="668">
        <f t="shared" si="445"/>
        <v>0</v>
      </c>
      <c r="DI53" s="668">
        <f t="shared" si="445"/>
        <v>0</v>
      </c>
      <c r="DJ53" s="668">
        <f t="shared" si="445"/>
        <v>0</v>
      </c>
      <c r="DK53" s="668">
        <f t="shared" si="445"/>
        <v>0</v>
      </c>
      <c r="DL53" s="668">
        <f t="shared" si="445"/>
        <v>0</v>
      </c>
      <c r="DM53" s="668">
        <f t="shared" si="445"/>
        <v>0</v>
      </c>
      <c r="DN53" s="668">
        <f t="shared" si="446"/>
        <v>0</v>
      </c>
      <c r="DO53" s="668">
        <f t="shared" si="446"/>
        <v>0</v>
      </c>
      <c r="DP53" s="668">
        <f t="shared" si="446"/>
        <v>0</v>
      </c>
      <c r="DQ53" s="668">
        <f t="shared" si="446"/>
        <v>0</v>
      </c>
      <c r="DR53" s="668">
        <f t="shared" si="446"/>
        <v>0</v>
      </c>
      <c r="DS53" s="668">
        <f t="shared" si="446"/>
        <v>0</v>
      </c>
      <c r="DT53" s="668">
        <f t="shared" si="446"/>
        <v>0</v>
      </c>
      <c r="DU53" s="668">
        <f t="shared" si="446"/>
        <v>0</v>
      </c>
      <c r="DV53" s="668">
        <f t="shared" si="446"/>
        <v>0</v>
      </c>
      <c r="DW53" s="668">
        <f t="shared" si="446"/>
        <v>0</v>
      </c>
      <c r="DX53" s="668">
        <f t="shared" si="447"/>
        <v>0</v>
      </c>
      <c r="DY53" s="668">
        <f t="shared" si="447"/>
        <v>0</v>
      </c>
      <c r="DZ53" s="668">
        <f t="shared" si="447"/>
        <v>0</v>
      </c>
      <c r="EA53" s="668">
        <f t="shared" si="447"/>
        <v>0</v>
      </c>
      <c r="EB53" s="668">
        <f t="shared" si="447"/>
        <v>0</v>
      </c>
      <c r="EC53" s="668">
        <f t="shared" si="447"/>
        <v>0</v>
      </c>
      <c r="ED53" s="668">
        <f t="shared" si="447"/>
        <v>0</v>
      </c>
      <c r="EE53" s="668">
        <f t="shared" si="447"/>
        <v>0</v>
      </c>
      <c r="EF53" s="668">
        <f t="shared" si="447"/>
        <v>0</v>
      </c>
      <c r="EG53" s="668">
        <f t="shared" si="447"/>
        <v>0</v>
      </c>
      <c r="EH53" s="668">
        <f t="shared" si="448"/>
        <v>0</v>
      </c>
      <c r="EI53" s="668">
        <f t="shared" si="448"/>
        <v>0</v>
      </c>
      <c r="EJ53" s="668">
        <f t="shared" si="448"/>
        <v>0</v>
      </c>
      <c r="EK53" s="668">
        <f t="shared" si="448"/>
        <v>0</v>
      </c>
      <c r="EL53" s="668">
        <f t="shared" si="448"/>
        <v>0</v>
      </c>
      <c r="EM53" s="668">
        <f t="shared" si="448"/>
        <v>0</v>
      </c>
      <c r="EN53" s="668">
        <f t="shared" si="448"/>
        <v>0</v>
      </c>
      <c r="EO53" s="668">
        <f t="shared" si="448"/>
        <v>0</v>
      </c>
      <c r="EP53" s="668">
        <f t="shared" si="448"/>
        <v>0</v>
      </c>
      <c r="EQ53" s="668">
        <f t="shared" si="448"/>
        <v>0</v>
      </c>
      <c r="ER53" s="668">
        <f t="shared" si="449"/>
        <v>0</v>
      </c>
      <c r="ES53" s="668">
        <f t="shared" si="449"/>
        <v>0</v>
      </c>
      <c r="ET53" s="668">
        <f t="shared" si="449"/>
        <v>0</v>
      </c>
      <c r="EU53" s="668">
        <f t="shared" si="449"/>
        <v>0</v>
      </c>
      <c r="EV53" s="668">
        <f t="shared" si="449"/>
        <v>0</v>
      </c>
      <c r="EW53" s="668">
        <f t="shared" si="449"/>
        <v>0</v>
      </c>
      <c r="EX53" s="668">
        <f t="shared" si="449"/>
        <v>0</v>
      </c>
      <c r="EY53" s="668">
        <f t="shared" si="449"/>
        <v>0</v>
      </c>
      <c r="EZ53" s="668">
        <f t="shared" si="449"/>
        <v>0</v>
      </c>
      <c r="FA53" s="668">
        <f t="shared" si="449"/>
        <v>0</v>
      </c>
      <c r="FB53" s="668">
        <f t="shared" si="450"/>
        <v>0</v>
      </c>
      <c r="FC53" s="668">
        <f t="shared" si="450"/>
        <v>0</v>
      </c>
      <c r="FD53" s="668">
        <f t="shared" si="450"/>
        <v>0</v>
      </c>
      <c r="FE53" s="668">
        <f t="shared" si="450"/>
        <v>0</v>
      </c>
      <c r="FF53" s="668">
        <f t="shared" si="450"/>
        <v>0</v>
      </c>
      <c r="FG53" s="668">
        <f t="shared" si="450"/>
        <v>0</v>
      </c>
      <c r="FH53" s="668">
        <f t="shared" si="450"/>
        <v>0</v>
      </c>
      <c r="FI53" s="668">
        <f t="shared" si="450"/>
        <v>0</v>
      </c>
      <c r="FJ53" s="668">
        <f t="shared" si="450"/>
        <v>0</v>
      </c>
      <c r="FK53" s="668">
        <f t="shared" si="450"/>
        <v>0</v>
      </c>
      <c r="FL53" s="668">
        <f t="shared" si="451"/>
        <v>0</v>
      </c>
      <c r="FM53" s="668">
        <f t="shared" si="451"/>
        <v>0</v>
      </c>
      <c r="FN53" s="668">
        <f t="shared" si="451"/>
        <v>0</v>
      </c>
      <c r="FO53" s="668" t="str">
        <f t="shared" si="451"/>
        <v/>
      </c>
      <c r="FP53" s="668" t="str">
        <f t="shared" si="451"/>
        <v/>
      </c>
      <c r="FQ53" s="668" t="str">
        <f t="shared" si="451"/>
        <v/>
      </c>
      <c r="FR53" s="668" t="str">
        <f t="shared" si="451"/>
        <v/>
      </c>
      <c r="FS53" s="668" t="str">
        <f t="shared" si="451"/>
        <v/>
      </c>
      <c r="FT53" s="668" t="str">
        <f t="shared" si="451"/>
        <v/>
      </c>
      <c r="FU53" s="668" t="str">
        <f t="shared" si="451"/>
        <v/>
      </c>
      <c r="FV53" s="668" t="str">
        <f t="shared" si="452"/>
        <v/>
      </c>
      <c r="FW53" s="668" t="str">
        <f t="shared" si="452"/>
        <v/>
      </c>
      <c r="FX53" s="668" t="str">
        <f t="shared" si="452"/>
        <v/>
      </c>
      <c r="FY53" s="668" t="str">
        <f t="shared" si="452"/>
        <v/>
      </c>
      <c r="FZ53" s="668" t="str">
        <f t="shared" si="452"/>
        <v/>
      </c>
      <c r="GA53" s="668" t="str">
        <f t="shared" si="452"/>
        <v/>
      </c>
      <c r="GB53" s="668" t="str">
        <f t="shared" si="452"/>
        <v/>
      </c>
      <c r="GC53" s="668" t="str">
        <f t="shared" si="452"/>
        <v/>
      </c>
      <c r="GD53" s="668" t="str">
        <f t="shared" si="452"/>
        <v/>
      </c>
      <c r="GE53" s="668" t="str">
        <f t="shared" si="452"/>
        <v/>
      </c>
      <c r="GF53" s="669" t="str">
        <f t="shared" si="452"/>
        <v/>
      </c>
      <c r="GG53" s="626"/>
      <c r="GH53" s="649">
        <f t="shared" si="263"/>
        <v>17</v>
      </c>
      <c r="GI53" s="682">
        <f t="shared" ca="1" si="360"/>
        <v>0</v>
      </c>
      <c r="GJ53" s="682">
        <f t="shared" ca="1" si="361"/>
        <v>0</v>
      </c>
      <c r="GK53" s="682">
        <f t="shared" ca="1" si="362"/>
        <v>0</v>
      </c>
      <c r="GL53" s="682">
        <f t="shared" ca="1" si="363"/>
        <v>0</v>
      </c>
      <c r="GM53" s="682">
        <f t="shared" ca="1" si="364"/>
        <v>0</v>
      </c>
      <c r="GN53" s="682">
        <f t="shared" ca="1" si="365"/>
        <v>0</v>
      </c>
      <c r="GO53" s="682">
        <f t="shared" ca="1" si="366"/>
        <v>0</v>
      </c>
      <c r="GP53" s="682">
        <f t="shared" ca="1" si="367"/>
        <v>0</v>
      </c>
      <c r="GQ53" s="682">
        <f t="shared" ca="1" si="368"/>
        <v>0</v>
      </c>
      <c r="GR53" s="682">
        <f t="shared" ca="1" si="369"/>
        <v>0</v>
      </c>
      <c r="GS53" s="682">
        <f t="shared" ca="1" si="370"/>
        <v>0</v>
      </c>
      <c r="GT53" s="682">
        <f t="shared" ca="1" si="371"/>
        <v>0</v>
      </c>
      <c r="GU53" s="682">
        <f t="shared" ca="1" si="372"/>
        <v>0</v>
      </c>
      <c r="GV53" s="682">
        <f t="shared" ca="1" si="373"/>
        <v>0</v>
      </c>
      <c r="GW53" s="682">
        <f t="shared" ca="1" si="374"/>
        <v>0</v>
      </c>
      <c r="GX53" s="682">
        <f t="shared" ca="1" si="375"/>
        <v>0</v>
      </c>
      <c r="GY53" s="682">
        <f t="shared" ca="1" si="376"/>
        <v>0</v>
      </c>
      <c r="GZ53" s="682" t="e">
        <f t="shared" ca="1" si="377"/>
        <v>#DIV/0!</v>
      </c>
      <c r="HA53" s="682" t="e">
        <f t="shared" ca="1" si="378"/>
        <v>#DIV/0!</v>
      </c>
      <c r="HB53" s="682" t="e">
        <f t="shared" ca="1" si="379"/>
        <v>#DIV/0!</v>
      </c>
      <c r="HC53" s="682" t="e">
        <f t="shared" ca="1" si="380"/>
        <v>#DIV/0!</v>
      </c>
      <c r="HD53" s="682" t="e">
        <f t="shared" ca="1" si="381"/>
        <v>#DIV/0!</v>
      </c>
      <c r="HE53" s="682" t="e">
        <f t="shared" ca="1" si="382"/>
        <v>#DIV/0!</v>
      </c>
      <c r="HF53" s="682" t="e">
        <f t="shared" ca="1" si="383"/>
        <v>#DIV/0!</v>
      </c>
      <c r="HG53" s="682" t="e">
        <f t="shared" ca="1" si="384"/>
        <v>#DIV/0!</v>
      </c>
      <c r="HH53" s="682" t="e">
        <f t="shared" ca="1" si="385"/>
        <v>#DIV/0!</v>
      </c>
      <c r="HI53" s="682" t="e">
        <f t="shared" ca="1" si="386"/>
        <v>#DIV/0!</v>
      </c>
      <c r="HJ53" s="682" t="e">
        <f t="shared" ca="1" si="387"/>
        <v>#DIV/0!</v>
      </c>
      <c r="HK53" s="682" t="e">
        <f t="shared" ca="1" si="388"/>
        <v>#DIV/0!</v>
      </c>
      <c r="HL53" s="682" t="e">
        <f t="shared" ca="1" si="389"/>
        <v>#DIV/0!</v>
      </c>
      <c r="HM53" s="682" t="e">
        <f t="shared" ca="1" si="390"/>
        <v>#DIV/0!</v>
      </c>
      <c r="HN53" s="682" t="e">
        <f t="shared" ca="1" si="391"/>
        <v>#DIV/0!</v>
      </c>
      <c r="HO53" s="682" t="e">
        <f t="shared" ca="1" si="392"/>
        <v>#DIV/0!</v>
      </c>
      <c r="HP53" s="682" t="e">
        <f t="shared" ca="1" si="393"/>
        <v>#DIV/0!</v>
      </c>
      <c r="HQ53" s="682" t="e">
        <f t="shared" ca="1" si="394"/>
        <v>#DIV/0!</v>
      </c>
      <c r="HR53" s="682" t="e">
        <f t="shared" ca="1" si="395"/>
        <v>#DIV/0!</v>
      </c>
      <c r="HS53" s="682" t="e">
        <f t="shared" ca="1" si="396"/>
        <v>#DIV/0!</v>
      </c>
      <c r="HT53" s="682" t="e">
        <f t="shared" ca="1" si="397"/>
        <v>#DIV/0!</v>
      </c>
      <c r="HU53" s="682" t="e">
        <f t="shared" ca="1" si="398"/>
        <v>#DIV/0!</v>
      </c>
      <c r="HV53" s="682" t="e">
        <f t="shared" ca="1" si="399"/>
        <v>#DIV/0!</v>
      </c>
      <c r="HW53" s="682" t="e">
        <f t="shared" ca="1" si="400"/>
        <v>#DIV/0!</v>
      </c>
      <c r="HX53" s="682" t="e">
        <f t="shared" ca="1" si="401"/>
        <v>#DIV/0!</v>
      </c>
      <c r="HY53" s="682" t="e">
        <f t="shared" ca="1" si="402"/>
        <v>#DIV/0!</v>
      </c>
      <c r="HZ53" s="682" t="e">
        <f t="shared" ca="1" si="403"/>
        <v>#DIV/0!</v>
      </c>
      <c r="IA53" s="682" t="e">
        <f t="shared" ca="1" si="404"/>
        <v>#DIV/0!</v>
      </c>
      <c r="IB53" s="682" t="e">
        <f t="shared" ca="1" si="405"/>
        <v>#DIV/0!</v>
      </c>
      <c r="IC53" s="682" t="e">
        <f t="shared" ca="1" si="406"/>
        <v>#DIV/0!</v>
      </c>
      <c r="ID53" s="682" t="e">
        <f t="shared" ca="1" si="407"/>
        <v>#DIV/0!</v>
      </c>
      <c r="IE53" s="682" t="e">
        <f t="shared" ca="1" si="408"/>
        <v>#DIV/0!</v>
      </c>
      <c r="IF53" s="682" t="e">
        <f t="shared" ca="1" si="409"/>
        <v>#DIV/0!</v>
      </c>
      <c r="IG53" s="682" t="e">
        <f t="shared" ca="1" si="410"/>
        <v>#DIV/0!</v>
      </c>
      <c r="IH53" s="682" t="e">
        <f t="shared" ca="1" si="411"/>
        <v>#DIV/0!</v>
      </c>
      <c r="II53" s="682" t="e">
        <f t="shared" ca="1" si="412"/>
        <v>#DIV/0!</v>
      </c>
      <c r="IJ53" s="682" t="e">
        <f t="shared" ca="1" si="413"/>
        <v>#DIV/0!</v>
      </c>
      <c r="IK53" s="662" t="e">
        <f t="shared" ca="1" si="414"/>
        <v>#DIV/0!</v>
      </c>
      <c r="IL53" s="662" t="e">
        <f t="shared" ca="1" si="415"/>
        <v>#DIV/0!</v>
      </c>
      <c r="IM53" s="662" t="e">
        <f t="shared" ca="1" si="416"/>
        <v>#DIV/0!</v>
      </c>
      <c r="IN53" s="662" t="e">
        <f t="shared" ca="1" si="417"/>
        <v>#DIV/0!</v>
      </c>
      <c r="IO53" s="662" t="e">
        <f t="shared" ca="1" si="418"/>
        <v>#DIV/0!</v>
      </c>
      <c r="IP53" s="662" t="e">
        <f t="shared" ca="1" si="419"/>
        <v>#DIV/0!</v>
      </c>
      <c r="IQ53" s="662" t="e">
        <f t="shared" ca="1" si="420"/>
        <v>#DIV/0!</v>
      </c>
      <c r="IR53" s="662" t="e">
        <f t="shared" ca="1" si="421"/>
        <v>#DIV/0!</v>
      </c>
      <c r="IS53" s="662" t="e">
        <f t="shared" ca="1" si="422"/>
        <v>#DIV/0!</v>
      </c>
      <c r="IT53" s="662" t="str">
        <f t="shared" ca="1" si="423"/>
        <v/>
      </c>
      <c r="IU53" s="662" t="str">
        <f t="shared" ca="1" si="424"/>
        <v/>
      </c>
      <c r="IV53" s="662" t="str">
        <f t="shared" ca="1" si="425"/>
        <v/>
      </c>
      <c r="IW53" s="662" t="str">
        <f t="shared" ca="1" si="426"/>
        <v/>
      </c>
      <c r="IX53" s="662" t="str">
        <f t="shared" ca="1" si="427"/>
        <v/>
      </c>
      <c r="IY53" s="662" t="str">
        <f t="shared" ca="1" si="428"/>
        <v/>
      </c>
      <c r="IZ53" s="662" t="str">
        <f t="shared" ca="1" si="429"/>
        <v/>
      </c>
      <c r="JA53" s="662" t="str">
        <f t="shared" ca="1" si="430"/>
        <v/>
      </c>
      <c r="JB53" s="662" t="str">
        <f t="shared" ca="1" si="431"/>
        <v/>
      </c>
      <c r="JC53" s="662" t="str">
        <f t="shared" ca="1" si="432"/>
        <v/>
      </c>
      <c r="JD53" s="662" t="str">
        <f t="shared" ca="1" si="433"/>
        <v/>
      </c>
      <c r="JE53" s="662" t="str">
        <f t="shared" ca="1" si="434"/>
        <v/>
      </c>
      <c r="JF53" s="662" t="str">
        <f t="shared" ca="1" si="435"/>
        <v/>
      </c>
      <c r="JG53" s="662" t="str">
        <f t="shared" ca="1" si="436"/>
        <v/>
      </c>
      <c r="JH53" s="662" t="str">
        <f t="shared" ca="1" si="437"/>
        <v/>
      </c>
      <c r="JI53" s="662" t="str">
        <f t="shared" ca="1" si="438"/>
        <v/>
      </c>
      <c r="JJ53" s="662" t="str">
        <f t="shared" ca="1" si="439"/>
        <v/>
      </c>
      <c r="JK53" s="663" t="str">
        <f t="shared" ca="1" si="440"/>
        <v/>
      </c>
      <c r="JL53" s="626"/>
      <c r="JM53" s="649">
        <f t="shared" si="264"/>
        <v>17</v>
      </c>
      <c r="JN53" s="635">
        <f t="shared" si="453"/>
        <v>0</v>
      </c>
      <c r="JO53" s="635">
        <f t="shared" si="453"/>
        <v>0</v>
      </c>
      <c r="JP53" s="635">
        <f t="shared" si="453"/>
        <v>0</v>
      </c>
      <c r="JQ53" s="635">
        <f t="shared" si="453"/>
        <v>0</v>
      </c>
      <c r="JR53" s="635">
        <f t="shared" si="453"/>
        <v>0</v>
      </c>
      <c r="JS53" s="635">
        <f t="shared" si="453"/>
        <v>0</v>
      </c>
      <c r="JT53" s="635">
        <f t="shared" si="453"/>
        <v>0</v>
      </c>
      <c r="JU53" s="635">
        <f t="shared" si="453"/>
        <v>0</v>
      </c>
      <c r="JV53" s="635">
        <f t="shared" si="453"/>
        <v>0</v>
      </c>
      <c r="JW53" s="635">
        <f t="shared" si="453"/>
        <v>0</v>
      </c>
      <c r="JX53" s="635">
        <f t="shared" si="454"/>
        <v>0</v>
      </c>
      <c r="JY53" s="635">
        <f t="shared" si="454"/>
        <v>0</v>
      </c>
      <c r="JZ53" s="635">
        <f t="shared" si="454"/>
        <v>0</v>
      </c>
      <c r="KA53" s="635">
        <f t="shared" si="454"/>
        <v>0</v>
      </c>
      <c r="KB53" s="635">
        <f t="shared" si="454"/>
        <v>0</v>
      </c>
      <c r="KC53" s="635">
        <f t="shared" si="454"/>
        <v>0</v>
      </c>
      <c r="KD53" s="635">
        <f t="shared" si="454"/>
        <v>0</v>
      </c>
      <c r="KE53" s="635" t="e">
        <f t="shared" si="454"/>
        <v>#DIV/0!</v>
      </c>
      <c r="KF53" s="635" t="e">
        <f t="shared" si="454"/>
        <v>#DIV/0!</v>
      </c>
      <c r="KG53" s="635" t="e">
        <f t="shared" si="454"/>
        <v>#DIV/0!</v>
      </c>
      <c r="KH53" s="635" t="e">
        <f t="shared" si="455"/>
        <v>#DIV/0!</v>
      </c>
      <c r="KI53" s="635" t="e">
        <f t="shared" si="455"/>
        <v>#DIV/0!</v>
      </c>
      <c r="KJ53" s="635" t="e">
        <f t="shared" si="455"/>
        <v>#DIV/0!</v>
      </c>
      <c r="KK53" s="635" t="e">
        <f t="shared" si="455"/>
        <v>#DIV/0!</v>
      </c>
      <c r="KL53" s="635" t="e">
        <f t="shared" si="455"/>
        <v>#DIV/0!</v>
      </c>
      <c r="KM53" s="635" t="e">
        <f t="shared" si="455"/>
        <v>#DIV/0!</v>
      </c>
      <c r="KN53" s="635" t="e">
        <f t="shared" si="455"/>
        <v>#DIV/0!</v>
      </c>
      <c r="KO53" s="635" t="e">
        <f t="shared" si="455"/>
        <v>#DIV/0!</v>
      </c>
      <c r="KP53" s="635" t="e">
        <f t="shared" si="455"/>
        <v>#DIV/0!</v>
      </c>
      <c r="KQ53" s="635" t="e">
        <f t="shared" si="455"/>
        <v>#DIV/0!</v>
      </c>
      <c r="KR53" s="635" t="e">
        <f t="shared" si="456"/>
        <v>#DIV/0!</v>
      </c>
      <c r="KS53" s="635" t="e">
        <f t="shared" si="456"/>
        <v>#DIV/0!</v>
      </c>
      <c r="KT53" s="635" t="e">
        <f t="shared" si="456"/>
        <v>#DIV/0!</v>
      </c>
      <c r="KU53" s="635" t="e">
        <f t="shared" si="456"/>
        <v>#DIV/0!</v>
      </c>
      <c r="KV53" s="635" t="e">
        <f t="shared" si="456"/>
        <v>#DIV/0!</v>
      </c>
      <c r="KW53" s="635" t="e">
        <f t="shared" si="456"/>
        <v>#DIV/0!</v>
      </c>
      <c r="KX53" s="635" t="e">
        <f t="shared" si="456"/>
        <v>#DIV/0!</v>
      </c>
      <c r="KY53" s="635" t="e">
        <f t="shared" si="456"/>
        <v>#DIV/0!</v>
      </c>
      <c r="KZ53" s="635" t="e">
        <f t="shared" si="456"/>
        <v>#DIV/0!</v>
      </c>
      <c r="LA53" s="635" t="e">
        <f t="shared" si="456"/>
        <v>#DIV/0!</v>
      </c>
      <c r="LB53" s="635" t="e">
        <f t="shared" si="457"/>
        <v>#DIV/0!</v>
      </c>
      <c r="LC53" s="635" t="e">
        <f t="shared" si="457"/>
        <v>#DIV/0!</v>
      </c>
      <c r="LD53" s="635" t="e">
        <f t="shared" si="457"/>
        <v>#DIV/0!</v>
      </c>
      <c r="LE53" s="635" t="e">
        <f t="shared" si="457"/>
        <v>#DIV/0!</v>
      </c>
      <c r="LF53" s="635" t="e">
        <f t="shared" si="457"/>
        <v>#DIV/0!</v>
      </c>
      <c r="LG53" s="635" t="e">
        <f t="shared" si="457"/>
        <v>#DIV/0!</v>
      </c>
      <c r="LH53" s="635" t="e">
        <f t="shared" si="457"/>
        <v>#DIV/0!</v>
      </c>
      <c r="LI53" s="635" t="e">
        <f t="shared" si="457"/>
        <v>#DIV/0!</v>
      </c>
      <c r="LJ53" s="635" t="e">
        <f t="shared" si="457"/>
        <v>#DIV/0!</v>
      </c>
      <c r="LK53" s="635" t="e">
        <f t="shared" si="457"/>
        <v>#DIV/0!</v>
      </c>
      <c r="LL53" s="635" t="e">
        <f t="shared" si="458"/>
        <v>#DIV/0!</v>
      </c>
      <c r="LM53" s="635" t="e">
        <f t="shared" si="458"/>
        <v>#DIV/0!</v>
      </c>
      <c r="LN53" s="635" t="e">
        <f t="shared" si="458"/>
        <v>#DIV/0!</v>
      </c>
      <c r="LO53" s="635" t="e">
        <f t="shared" si="458"/>
        <v>#DIV/0!</v>
      </c>
      <c r="LP53" s="635" t="e">
        <f t="shared" si="458"/>
        <v>#DIV/0!</v>
      </c>
      <c r="LQ53" s="635" t="e">
        <f t="shared" si="458"/>
        <v>#DIV/0!</v>
      </c>
      <c r="LR53" s="635" t="e">
        <f t="shared" si="458"/>
        <v>#DIV/0!</v>
      </c>
      <c r="LS53" s="635" t="e">
        <f t="shared" si="458"/>
        <v>#DIV/0!</v>
      </c>
      <c r="LT53" s="635" t="e">
        <f t="shared" si="458"/>
        <v>#DIV/0!</v>
      </c>
      <c r="LU53" s="635" t="e">
        <f t="shared" si="458"/>
        <v>#DIV/0!</v>
      </c>
      <c r="LV53" s="635" t="e">
        <f t="shared" si="459"/>
        <v>#DIV/0!</v>
      </c>
      <c r="LW53" s="635" t="e">
        <f t="shared" si="459"/>
        <v>#DIV/0!</v>
      </c>
      <c r="LX53" s="635" t="e">
        <f t="shared" si="459"/>
        <v>#DIV/0!</v>
      </c>
      <c r="LY53" s="635" t="str">
        <f t="shared" si="459"/>
        <v/>
      </c>
      <c r="LZ53" s="635" t="str">
        <f t="shared" si="459"/>
        <v/>
      </c>
      <c r="MA53" s="635" t="str">
        <f t="shared" si="459"/>
        <v/>
      </c>
      <c r="MB53" s="635" t="str">
        <f t="shared" si="459"/>
        <v/>
      </c>
      <c r="MC53" s="635" t="str">
        <f t="shared" si="459"/>
        <v/>
      </c>
      <c r="MD53" s="635" t="str">
        <f t="shared" si="459"/>
        <v/>
      </c>
      <c r="ME53" s="635" t="str">
        <f t="shared" si="459"/>
        <v/>
      </c>
      <c r="MF53" s="635" t="str">
        <f t="shared" si="460"/>
        <v/>
      </c>
      <c r="MG53" s="635" t="str">
        <f t="shared" si="460"/>
        <v/>
      </c>
      <c r="MH53" s="635" t="str">
        <f t="shared" si="460"/>
        <v/>
      </c>
      <c r="MI53" s="635" t="str">
        <f t="shared" si="460"/>
        <v/>
      </c>
      <c r="MJ53" s="635" t="str">
        <f t="shared" si="460"/>
        <v/>
      </c>
      <c r="MK53" s="635" t="str">
        <f t="shared" si="460"/>
        <v/>
      </c>
      <c r="ML53" s="635" t="str">
        <f t="shared" si="460"/>
        <v/>
      </c>
      <c r="MM53" s="635" t="str">
        <f t="shared" si="460"/>
        <v/>
      </c>
      <c r="MN53" s="635" t="str">
        <f t="shared" si="460"/>
        <v/>
      </c>
      <c r="MO53" s="635" t="str">
        <f t="shared" si="460"/>
        <v/>
      </c>
      <c r="MP53" s="636" t="str">
        <f t="shared" si="460"/>
        <v/>
      </c>
      <c r="MQ53" s="626"/>
      <c r="MR53" s="565">
        <f t="shared" si="269"/>
        <v>46</v>
      </c>
      <c r="MS53" s="622" t="e">
        <f ca="1">+SUMPRODUCT(OFFSET(MU53,0,$MR53):OFFSET(MU53,MU53-1,$MR53),OFFSET($O53,0,0):OFFSET($O53,MU53-1,0))</f>
        <v>#DIV/0!</v>
      </c>
      <c r="MU53" s="568">
        <f t="shared" si="265"/>
        <v>17</v>
      </c>
      <c r="MV53" s="691" t="e">
        <f t="shared" ca="1" si="461"/>
        <v>#DIV/0!</v>
      </c>
      <c r="MW53" s="691" t="e">
        <f t="shared" ca="1" si="461"/>
        <v>#DIV/0!</v>
      </c>
      <c r="MX53" s="691" t="e">
        <f t="shared" ca="1" si="461"/>
        <v>#DIV/0!</v>
      </c>
      <c r="MY53" s="691" t="e">
        <f t="shared" ca="1" si="461"/>
        <v>#DIV/0!</v>
      </c>
      <c r="MZ53" s="691" t="e">
        <f t="shared" ca="1" si="461"/>
        <v>#DIV/0!</v>
      </c>
      <c r="NA53" s="691" t="e">
        <f t="shared" ca="1" si="461"/>
        <v>#DIV/0!</v>
      </c>
      <c r="NB53" s="691" t="e">
        <f t="shared" ca="1" si="461"/>
        <v>#DIV/0!</v>
      </c>
      <c r="NC53" s="691" t="e">
        <f t="shared" ca="1" si="461"/>
        <v>#DIV/0!</v>
      </c>
      <c r="ND53" s="691" t="e">
        <f t="shared" ca="1" si="461"/>
        <v>#DIV/0!</v>
      </c>
      <c r="NE53" s="691" t="e">
        <f t="shared" ca="1" si="461"/>
        <v>#DIV/0!</v>
      </c>
      <c r="NF53" s="691" t="e">
        <f t="shared" ca="1" si="462"/>
        <v>#DIV/0!</v>
      </c>
      <c r="NG53" s="691" t="e">
        <f t="shared" ca="1" si="462"/>
        <v>#DIV/0!</v>
      </c>
      <c r="NH53" s="691" t="e">
        <f t="shared" ca="1" si="462"/>
        <v>#DIV/0!</v>
      </c>
      <c r="NI53" s="691" t="e">
        <f t="shared" ca="1" si="462"/>
        <v>#DIV/0!</v>
      </c>
      <c r="NJ53" s="691" t="e">
        <f t="shared" ca="1" si="462"/>
        <v>#DIV/0!</v>
      </c>
      <c r="NK53" s="691" t="e">
        <f t="shared" ca="1" si="462"/>
        <v>#DIV/0!</v>
      </c>
      <c r="NL53" s="691" t="e">
        <f t="shared" ca="1" si="462"/>
        <v>#DIV/0!</v>
      </c>
      <c r="NM53" s="691" t="e">
        <f t="shared" ca="1" si="462"/>
        <v>#DIV/0!</v>
      </c>
      <c r="NN53" s="691" t="e">
        <f t="shared" ca="1" si="462"/>
        <v>#DIV/0!</v>
      </c>
      <c r="NO53" s="691" t="e">
        <f t="shared" ca="1" si="462"/>
        <v>#DIV/0!</v>
      </c>
      <c r="NP53" s="691" t="e">
        <f t="shared" ca="1" si="463"/>
        <v>#DIV/0!</v>
      </c>
      <c r="NQ53" s="691" t="e">
        <f t="shared" ca="1" si="463"/>
        <v>#DIV/0!</v>
      </c>
      <c r="NR53" s="691" t="e">
        <f t="shared" ca="1" si="463"/>
        <v>#DIV/0!</v>
      </c>
      <c r="NS53" s="691" t="e">
        <f t="shared" ca="1" si="463"/>
        <v>#DIV/0!</v>
      </c>
      <c r="NT53" s="691" t="e">
        <f t="shared" ca="1" si="463"/>
        <v>#DIV/0!</v>
      </c>
      <c r="NU53" s="691" t="e">
        <f t="shared" ca="1" si="463"/>
        <v>#DIV/0!</v>
      </c>
      <c r="NV53" s="691" t="e">
        <f t="shared" ca="1" si="463"/>
        <v>#DIV/0!</v>
      </c>
      <c r="NW53" s="691" t="e">
        <f t="shared" ca="1" si="463"/>
        <v>#DIV/0!</v>
      </c>
      <c r="NX53" s="691" t="e">
        <f t="shared" ca="1" si="463"/>
        <v>#DIV/0!</v>
      </c>
      <c r="NY53" s="691" t="e">
        <f t="shared" ca="1" si="463"/>
        <v>#DIV/0!</v>
      </c>
      <c r="NZ53" s="691" t="e">
        <f t="shared" ca="1" si="464"/>
        <v>#DIV/0!</v>
      </c>
      <c r="OA53" s="691" t="e">
        <f t="shared" ca="1" si="464"/>
        <v>#DIV/0!</v>
      </c>
      <c r="OB53" s="691" t="e">
        <f t="shared" ca="1" si="464"/>
        <v>#DIV/0!</v>
      </c>
      <c r="OC53" s="691" t="e">
        <f t="shared" ca="1" si="464"/>
        <v>#DIV/0!</v>
      </c>
      <c r="OD53" s="691" t="e">
        <f t="shared" ca="1" si="464"/>
        <v>#DIV/0!</v>
      </c>
      <c r="OE53" s="691" t="e">
        <f t="shared" ca="1" si="464"/>
        <v>#DIV/0!</v>
      </c>
      <c r="OF53" s="691" t="e">
        <f t="shared" ca="1" si="464"/>
        <v>#DIV/0!</v>
      </c>
      <c r="OG53" s="691" t="e">
        <f t="shared" ca="1" si="464"/>
        <v>#DIV/0!</v>
      </c>
      <c r="OH53" s="691" t="e">
        <f t="shared" ca="1" si="464"/>
        <v>#DIV/0!</v>
      </c>
      <c r="OI53" s="691" t="e">
        <f t="shared" ca="1" si="464"/>
        <v>#DIV/0!</v>
      </c>
      <c r="OJ53" s="691" t="e">
        <f t="shared" ca="1" si="465"/>
        <v>#DIV/0!</v>
      </c>
      <c r="OK53" s="691" t="e">
        <f t="shared" ca="1" si="465"/>
        <v>#DIV/0!</v>
      </c>
      <c r="OL53" s="691" t="e">
        <f t="shared" ca="1" si="465"/>
        <v>#DIV/0!</v>
      </c>
      <c r="OM53" s="691" t="e">
        <f t="shared" ca="1" si="465"/>
        <v>#DIV/0!</v>
      </c>
      <c r="ON53" s="691" t="e">
        <f t="shared" ca="1" si="465"/>
        <v>#DIV/0!</v>
      </c>
      <c r="OO53" s="691" t="e">
        <f t="shared" ca="1" si="465"/>
        <v>#DIV/0!</v>
      </c>
      <c r="OP53" s="691" t="str">
        <f t="shared" ca="1" si="465"/>
        <v/>
      </c>
      <c r="OQ53" s="691" t="str">
        <f t="shared" ca="1" si="465"/>
        <v/>
      </c>
      <c r="OR53" s="691" t="str">
        <f t="shared" ca="1" si="465"/>
        <v/>
      </c>
      <c r="OS53" s="691" t="str">
        <f t="shared" ca="1" si="465"/>
        <v/>
      </c>
      <c r="OT53" s="691" t="str">
        <f t="shared" ca="1" si="466"/>
        <v/>
      </c>
      <c r="OU53" s="691" t="str">
        <f t="shared" ca="1" si="466"/>
        <v/>
      </c>
      <c r="OV53" s="691" t="str">
        <f t="shared" ca="1" si="466"/>
        <v/>
      </c>
      <c r="OW53" s="691" t="str">
        <f t="shared" ca="1" si="466"/>
        <v/>
      </c>
      <c r="OX53" s="691" t="str">
        <f t="shared" ca="1" si="466"/>
        <v/>
      </c>
      <c r="OY53" s="691" t="str">
        <f t="shared" ca="1" si="466"/>
        <v/>
      </c>
      <c r="OZ53" s="691" t="str">
        <f t="shared" ca="1" si="466"/>
        <v/>
      </c>
      <c r="PA53" s="691" t="str">
        <f t="shared" ca="1" si="466"/>
        <v/>
      </c>
      <c r="PB53" s="691" t="str">
        <f t="shared" ca="1" si="466"/>
        <v/>
      </c>
      <c r="PC53" s="691" t="str">
        <f t="shared" ca="1" si="466"/>
        <v/>
      </c>
      <c r="PD53" s="691" t="str">
        <f t="shared" ca="1" si="467"/>
        <v/>
      </c>
      <c r="PE53" s="691" t="str">
        <f t="shared" ca="1" si="467"/>
        <v/>
      </c>
      <c r="PF53" s="691" t="str">
        <f t="shared" ca="1" si="467"/>
        <v/>
      </c>
      <c r="PG53" s="691" t="e">
        <f t="shared" ca="1" si="467"/>
        <v>#VALUE!</v>
      </c>
      <c r="PH53" s="691" t="e">
        <f t="shared" ca="1" si="467"/>
        <v>#VALUE!</v>
      </c>
      <c r="PI53" s="691" t="e">
        <f t="shared" ca="1" si="467"/>
        <v>#VALUE!</v>
      </c>
      <c r="PJ53" s="691" t="e">
        <f t="shared" ca="1" si="467"/>
        <v>#VALUE!</v>
      </c>
      <c r="PK53" s="691" t="e">
        <f t="shared" ca="1" si="467"/>
        <v>#VALUE!</v>
      </c>
      <c r="PL53" s="691" t="e">
        <f t="shared" ca="1" si="467"/>
        <v>#VALUE!</v>
      </c>
      <c r="PM53" s="691" t="e">
        <f t="shared" ca="1" si="467"/>
        <v>#VALUE!</v>
      </c>
      <c r="PN53" s="691" t="e">
        <f t="shared" ca="1" si="468"/>
        <v>#VALUE!</v>
      </c>
      <c r="PO53" s="691" t="e">
        <f t="shared" ca="1" si="468"/>
        <v>#VALUE!</v>
      </c>
      <c r="PP53" s="691" t="e">
        <f t="shared" ca="1" si="468"/>
        <v>#VALUE!</v>
      </c>
      <c r="PQ53" s="691" t="e">
        <f t="shared" ca="1" si="468"/>
        <v>#VALUE!</v>
      </c>
      <c r="PR53" s="691" t="e">
        <f t="shared" ca="1" si="468"/>
        <v>#VALUE!</v>
      </c>
      <c r="PS53" s="691" t="e">
        <f t="shared" ca="1" si="468"/>
        <v>#VALUE!</v>
      </c>
      <c r="PT53" s="691" t="e">
        <f t="shared" ca="1" si="468"/>
        <v>#VALUE!</v>
      </c>
      <c r="PU53" s="691" t="e">
        <f t="shared" ca="1" si="468"/>
        <v>#VALUE!</v>
      </c>
      <c r="PV53" s="691" t="e">
        <f t="shared" ca="1" si="468"/>
        <v>#VALUE!</v>
      </c>
      <c r="PW53" s="691" t="e">
        <f t="shared" ca="1" si="468"/>
        <v>#VALUE!</v>
      </c>
      <c r="PX53" s="691" t="e">
        <f t="shared" ca="1" si="468"/>
        <v>#VALUE!</v>
      </c>
      <c r="PY53" s="690"/>
      <c r="PZ53" s="690"/>
      <c r="QA53" s="690"/>
      <c r="QB53" s="690"/>
      <c r="QC53" s="690"/>
      <c r="QD53" s="690"/>
      <c r="QE53" s="690"/>
      <c r="QF53" s="690"/>
      <c r="QG53" s="575"/>
      <c r="QH53" s="575"/>
      <c r="QI53" s="575"/>
      <c r="QJ53" s="575"/>
      <c r="QK53" s="575"/>
      <c r="QL53" s="575"/>
      <c r="QM53" s="575"/>
      <c r="QN53" s="575"/>
      <c r="QO53" s="575"/>
      <c r="QP53" s="575"/>
      <c r="QQ53" s="575"/>
    </row>
    <row r="54" spans="1:459">
      <c r="A54" s="632">
        <f t="shared" si="266"/>
        <v>47</v>
      </c>
      <c r="B54" s="633">
        <f>+'User Entries'!G124</f>
        <v>0</v>
      </c>
      <c r="C54" s="633">
        <f t="shared" si="267"/>
        <v>0</v>
      </c>
      <c r="D54" s="759" t="e">
        <f>SUM($E$8:E54)</f>
        <v>#DIV/0!</v>
      </c>
      <c r="E54" s="759" t="e">
        <f t="shared" si="357"/>
        <v>#DIV/0!</v>
      </c>
      <c r="F54" s="627"/>
      <c r="G54" s="765"/>
      <c r="H54" s="622">
        <f t="shared" si="270"/>
        <v>16</v>
      </c>
      <c r="I54" s="632">
        <f t="shared" si="255"/>
        <v>47</v>
      </c>
      <c r="J54" s="640">
        <f>+'User Entries'!$F124</f>
        <v>0</v>
      </c>
      <c r="K54" s="640">
        <f>+'User Entries'!$J124</f>
        <v>0</v>
      </c>
      <c r="L54" s="676" t="e">
        <f t="shared" si="256"/>
        <v>#DIV/0!</v>
      </c>
      <c r="M54" s="656" t="str">
        <f>IFERROR(Summary_AttrorTotal!A64,"")</f>
        <v>2010 Q3</v>
      </c>
      <c r="N54" s="634">
        <f>+IFERROR((Summary_AttrorTotal!H64)*1000,0)</f>
        <v>3265376</v>
      </c>
      <c r="O54" s="634">
        <f>+IFERROR((Summary_AttrorTotal!S64-Summary_AttrorTotal!H64)*1000,0)</f>
        <v>7404.7346394718261</v>
      </c>
      <c r="P54" s="634" t="e">
        <f t="shared" ca="1" si="358"/>
        <v>#DIV/0!</v>
      </c>
      <c r="Q54" s="634">
        <f>IFERROR(Summary_AttrorTotal!J64*1000,0)</f>
        <v>3265376</v>
      </c>
      <c r="R54" s="634" t="e">
        <f t="shared" ca="1" si="257"/>
        <v>#DIV/0!</v>
      </c>
      <c r="S54" s="634">
        <f>+IFERROR((Summary_AttrorTotal!S64-Summary_AttrorTotal!J64)*1000,0)</f>
        <v>7404.7346394718261</v>
      </c>
      <c r="T54" s="634" t="e">
        <f t="shared" ca="1" si="258"/>
        <v>#DIV/0!</v>
      </c>
      <c r="U54" s="639"/>
      <c r="V54" s="634" t="e">
        <f t="shared" ca="1" si="259"/>
        <v>#DIV/0!</v>
      </c>
      <c r="W54" s="575" t="e">
        <f t="shared" ca="1" si="260"/>
        <v>#DIV/0!</v>
      </c>
      <c r="X54" s="649">
        <f t="shared" si="268"/>
        <v>16</v>
      </c>
      <c r="Y54" s="628">
        <f t="shared" si="147"/>
        <v>0</v>
      </c>
      <c r="Z54" s="628">
        <f t="shared" si="147"/>
        <v>0</v>
      </c>
      <c r="AA54" s="628">
        <f t="shared" si="471"/>
        <v>0</v>
      </c>
      <c r="AB54" s="628">
        <f t="shared" si="471"/>
        <v>0</v>
      </c>
      <c r="AC54" s="628">
        <f t="shared" si="471"/>
        <v>0</v>
      </c>
      <c r="AD54" s="628">
        <f t="shared" si="471"/>
        <v>0</v>
      </c>
      <c r="AE54" s="628">
        <f t="shared" si="471"/>
        <v>0</v>
      </c>
      <c r="AF54" s="628">
        <f t="shared" si="471"/>
        <v>0</v>
      </c>
      <c r="AG54" s="628">
        <f t="shared" si="471"/>
        <v>0</v>
      </c>
      <c r="AH54" s="628">
        <f t="shared" si="471"/>
        <v>0</v>
      </c>
      <c r="AI54" s="628">
        <f t="shared" si="471"/>
        <v>0</v>
      </c>
      <c r="AJ54" s="628">
        <f t="shared" si="471"/>
        <v>0</v>
      </c>
      <c r="AK54" s="628">
        <f t="shared" si="471"/>
        <v>0</v>
      </c>
      <c r="AL54" s="628">
        <f t="shared" si="471"/>
        <v>0</v>
      </c>
      <c r="AM54" s="628">
        <f t="shared" si="471"/>
        <v>0</v>
      </c>
      <c r="AN54" s="628">
        <f t="shared" si="471"/>
        <v>0</v>
      </c>
      <c r="AO54" s="628">
        <f t="shared" si="471"/>
        <v>0</v>
      </c>
      <c r="AP54" s="628">
        <f t="shared" si="471"/>
        <v>0</v>
      </c>
      <c r="AQ54" s="628">
        <f t="shared" si="471"/>
        <v>0</v>
      </c>
      <c r="AR54" s="628">
        <f t="shared" si="471"/>
        <v>0</v>
      </c>
      <c r="AS54" s="628">
        <f t="shared" si="471"/>
        <v>0</v>
      </c>
      <c r="AT54" s="628">
        <f t="shared" si="471"/>
        <v>0</v>
      </c>
      <c r="AU54" s="628">
        <f t="shared" si="471"/>
        <v>0</v>
      </c>
      <c r="AV54" s="628">
        <f t="shared" si="471"/>
        <v>0</v>
      </c>
      <c r="AW54" s="628">
        <f t="shared" si="471"/>
        <v>0</v>
      </c>
      <c r="AX54" s="628">
        <f t="shared" si="471"/>
        <v>0</v>
      </c>
      <c r="AY54" s="628">
        <f t="shared" si="471"/>
        <v>0</v>
      </c>
      <c r="AZ54" s="628">
        <f t="shared" si="471"/>
        <v>0</v>
      </c>
      <c r="BA54" s="628">
        <f t="shared" si="471"/>
        <v>0</v>
      </c>
      <c r="BB54" s="628">
        <f t="shared" si="471"/>
        <v>0</v>
      </c>
      <c r="BC54" s="628">
        <f t="shared" si="471"/>
        <v>0</v>
      </c>
      <c r="BD54" s="628">
        <f t="shared" si="471"/>
        <v>0</v>
      </c>
      <c r="BE54" s="628">
        <f t="shared" si="471"/>
        <v>0</v>
      </c>
      <c r="BF54" s="628">
        <f t="shared" si="471"/>
        <v>0</v>
      </c>
      <c r="BG54" s="628">
        <f t="shared" si="471"/>
        <v>0</v>
      </c>
      <c r="BH54" s="628">
        <f t="shared" si="471"/>
        <v>0</v>
      </c>
      <c r="BI54" s="628">
        <f t="shared" si="471"/>
        <v>0</v>
      </c>
      <c r="BJ54" s="628">
        <f t="shared" si="471"/>
        <v>0</v>
      </c>
      <c r="BK54" s="628">
        <f t="shared" si="471"/>
        <v>0</v>
      </c>
      <c r="BL54" s="628">
        <f t="shared" si="471"/>
        <v>0</v>
      </c>
      <c r="BM54" s="628">
        <f t="shared" si="471"/>
        <v>0</v>
      </c>
      <c r="BN54" s="628">
        <f t="shared" si="471"/>
        <v>0</v>
      </c>
      <c r="BO54" s="628">
        <f t="shared" si="471"/>
        <v>0</v>
      </c>
      <c r="BP54" s="628">
        <f t="shared" si="471"/>
        <v>0</v>
      </c>
      <c r="BQ54" s="628">
        <f t="shared" si="471"/>
        <v>0</v>
      </c>
      <c r="BR54" s="628">
        <f t="shared" si="471"/>
        <v>0</v>
      </c>
      <c r="BS54" s="628">
        <f t="shared" si="471"/>
        <v>0</v>
      </c>
      <c r="BT54" s="628">
        <f t="shared" si="471"/>
        <v>0</v>
      </c>
      <c r="BU54" s="628">
        <f t="shared" si="471"/>
        <v>0</v>
      </c>
      <c r="BV54" s="628">
        <f t="shared" si="471"/>
        <v>0</v>
      </c>
      <c r="BW54" s="628">
        <f t="shared" si="471"/>
        <v>0</v>
      </c>
      <c r="BX54" s="628">
        <f t="shared" si="471"/>
        <v>0</v>
      </c>
      <c r="BY54" s="628">
        <f t="shared" si="471"/>
        <v>0</v>
      </c>
      <c r="BZ54" s="628">
        <f t="shared" si="471"/>
        <v>0</v>
      </c>
      <c r="CA54" s="628">
        <f t="shared" si="471"/>
        <v>0</v>
      </c>
      <c r="CB54" s="628">
        <f t="shared" si="471"/>
        <v>0</v>
      </c>
      <c r="CC54" s="628">
        <f t="shared" si="471"/>
        <v>0</v>
      </c>
      <c r="CD54" s="628">
        <f t="shared" si="471"/>
        <v>0</v>
      </c>
      <c r="CE54" s="628">
        <f t="shared" si="471"/>
        <v>0</v>
      </c>
      <c r="CF54" s="628">
        <f t="shared" si="471"/>
        <v>0</v>
      </c>
      <c r="CG54" s="628">
        <f t="shared" si="471"/>
        <v>0</v>
      </c>
      <c r="CH54" s="628">
        <f t="shared" si="471"/>
        <v>0</v>
      </c>
      <c r="CI54" s="628">
        <f t="shared" si="471"/>
        <v>0</v>
      </c>
      <c r="CJ54" s="628" t="str">
        <f t="shared" si="471"/>
        <v/>
      </c>
      <c r="CK54" s="628" t="str">
        <f t="shared" si="471"/>
        <v/>
      </c>
      <c r="CL54" s="628" t="str">
        <f t="shared" si="471"/>
        <v/>
      </c>
      <c r="CM54" s="628" t="str">
        <f t="shared" si="470"/>
        <v/>
      </c>
      <c r="CN54" s="628" t="str">
        <f t="shared" si="470"/>
        <v/>
      </c>
      <c r="CO54" s="628" t="str">
        <f t="shared" si="470"/>
        <v/>
      </c>
      <c r="CP54" s="628" t="str">
        <f t="shared" si="470"/>
        <v/>
      </c>
      <c r="CQ54" s="628" t="str">
        <f t="shared" si="470"/>
        <v/>
      </c>
      <c r="CR54" s="628" t="str">
        <f t="shared" si="470"/>
        <v/>
      </c>
      <c r="CS54" s="628" t="str">
        <f t="shared" si="470"/>
        <v/>
      </c>
      <c r="CT54" s="628" t="str">
        <f t="shared" si="470"/>
        <v/>
      </c>
      <c r="CU54" s="628" t="str">
        <f t="shared" si="470"/>
        <v/>
      </c>
      <c r="CV54" s="628" t="str">
        <f t="shared" si="470"/>
        <v/>
      </c>
      <c r="CW54" s="628" t="str">
        <f t="shared" si="470"/>
        <v/>
      </c>
      <c r="CX54" s="628" t="str">
        <f t="shared" si="470"/>
        <v/>
      </c>
      <c r="CY54" s="628" t="str">
        <f t="shared" si="470"/>
        <v/>
      </c>
      <c r="CZ54" s="628" t="str">
        <f t="shared" si="470"/>
        <v/>
      </c>
      <c r="DA54" s="629" t="str">
        <f t="shared" si="470"/>
        <v/>
      </c>
      <c r="DB54" s="642"/>
      <c r="DC54" s="649">
        <f t="shared" si="262"/>
        <v>16</v>
      </c>
      <c r="DD54" s="668">
        <f t="shared" si="445"/>
        <v>0</v>
      </c>
      <c r="DE54" s="668">
        <f t="shared" si="445"/>
        <v>0</v>
      </c>
      <c r="DF54" s="668">
        <f t="shared" si="445"/>
        <v>0</v>
      </c>
      <c r="DG54" s="668">
        <f t="shared" si="445"/>
        <v>0</v>
      </c>
      <c r="DH54" s="668">
        <f t="shared" si="445"/>
        <v>0</v>
      </c>
      <c r="DI54" s="668">
        <f t="shared" si="445"/>
        <v>0</v>
      </c>
      <c r="DJ54" s="668">
        <f t="shared" si="445"/>
        <v>0</v>
      </c>
      <c r="DK54" s="668">
        <f t="shared" si="445"/>
        <v>0</v>
      </c>
      <c r="DL54" s="668">
        <f t="shared" si="445"/>
        <v>0</v>
      </c>
      <c r="DM54" s="668">
        <f t="shared" si="445"/>
        <v>0</v>
      </c>
      <c r="DN54" s="668">
        <f t="shared" si="446"/>
        <v>0</v>
      </c>
      <c r="DO54" s="668">
        <f t="shared" si="446"/>
        <v>0</v>
      </c>
      <c r="DP54" s="668">
        <f t="shared" si="446"/>
        <v>0</v>
      </c>
      <c r="DQ54" s="668">
        <f t="shared" si="446"/>
        <v>0</v>
      </c>
      <c r="DR54" s="668">
        <f t="shared" si="446"/>
        <v>0</v>
      </c>
      <c r="DS54" s="668">
        <f t="shared" si="446"/>
        <v>0</v>
      </c>
      <c r="DT54" s="668">
        <f t="shared" si="446"/>
        <v>0</v>
      </c>
      <c r="DU54" s="668">
        <f t="shared" si="446"/>
        <v>0</v>
      </c>
      <c r="DV54" s="668">
        <f t="shared" si="446"/>
        <v>0</v>
      </c>
      <c r="DW54" s="668">
        <f t="shared" si="446"/>
        <v>0</v>
      </c>
      <c r="DX54" s="668">
        <f t="shared" si="447"/>
        <v>0</v>
      </c>
      <c r="DY54" s="668">
        <f t="shared" si="447"/>
        <v>0</v>
      </c>
      <c r="DZ54" s="668">
        <f t="shared" si="447"/>
        <v>0</v>
      </c>
      <c r="EA54" s="668">
        <f t="shared" si="447"/>
        <v>0</v>
      </c>
      <c r="EB54" s="668">
        <f t="shared" si="447"/>
        <v>0</v>
      </c>
      <c r="EC54" s="668">
        <f t="shared" si="447"/>
        <v>0</v>
      </c>
      <c r="ED54" s="668">
        <f t="shared" si="447"/>
        <v>0</v>
      </c>
      <c r="EE54" s="668">
        <f t="shared" si="447"/>
        <v>0</v>
      </c>
      <c r="EF54" s="668">
        <f t="shared" si="447"/>
        <v>0</v>
      </c>
      <c r="EG54" s="668">
        <f t="shared" si="447"/>
        <v>0</v>
      </c>
      <c r="EH54" s="668">
        <f t="shared" si="448"/>
        <v>0</v>
      </c>
      <c r="EI54" s="668">
        <f t="shared" si="448"/>
        <v>0</v>
      </c>
      <c r="EJ54" s="668">
        <f t="shared" si="448"/>
        <v>0</v>
      </c>
      <c r="EK54" s="668">
        <f t="shared" si="448"/>
        <v>0</v>
      </c>
      <c r="EL54" s="668">
        <f t="shared" si="448"/>
        <v>0</v>
      </c>
      <c r="EM54" s="668">
        <f t="shared" si="448"/>
        <v>0</v>
      </c>
      <c r="EN54" s="668">
        <f t="shared" si="448"/>
        <v>0</v>
      </c>
      <c r="EO54" s="668">
        <f t="shared" si="448"/>
        <v>0</v>
      </c>
      <c r="EP54" s="668">
        <f t="shared" si="448"/>
        <v>0</v>
      </c>
      <c r="EQ54" s="668">
        <f t="shared" si="448"/>
        <v>0</v>
      </c>
      <c r="ER54" s="668">
        <f t="shared" si="449"/>
        <v>0</v>
      </c>
      <c r="ES54" s="668">
        <f t="shared" si="449"/>
        <v>0</v>
      </c>
      <c r="ET54" s="668">
        <f t="shared" si="449"/>
        <v>0</v>
      </c>
      <c r="EU54" s="668">
        <f t="shared" si="449"/>
        <v>0</v>
      </c>
      <c r="EV54" s="668">
        <f t="shared" si="449"/>
        <v>0</v>
      </c>
      <c r="EW54" s="668">
        <f t="shared" si="449"/>
        <v>0</v>
      </c>
      <c r="EX54" s="668">
        <f t="shared" si="449"/>
        <v>0</v>
      </c>
      <c r="EY54" s="668">
        <f t="shared" si="449"/>
        <v>0</v>
      </c>
      <c r="EZ54" s="668">
        <f t="shared" si="449"/>
        <v>0</v>
      </c>
      <c r="FA54" s="668">
        <f t="shared" si="449"/>
        <v>0</v>
      </c>
      <c r="FB54" s="668">
        <f t="shared" si="450"/>
        <v>0</v>
      </c>
      <c r="FC54" s="668">
        <f t="shared" si="450"/>
        <v>0</v>
      </c>
      <c r="FD54" s="668">
        <f t="shared" si="450"/>
        <v>0</v>
      </c>
      <c r="FE54" s="668">
        <f t="shared" si="450"/>
        <v>0</v>
      </c>
      <c r="FF54" s="668">
        <f t="shared" si="450"/>
        <v>0</v>
      </c>
      <c r="FG54" s="668">
        <f t="shared" si="450"/>
        <v>0</v>
      </c>
      <c r="FH54" s="668">
        <f t="shared" si="450"/>
        <v>0</v>
      </c>
      <c r="FI54" s="668">
        <f t="shared" si="450"/>
        <v>0</v>
      </c>
      <c r="FJ54" s="668">
        <f t="shared" si="450"/>
        <v>0</v>
      </c>
      <c r="FK54" s="668">
        <f t="shared" si="450"/>
        <v>0</v>
      </c>
      <c r="FL54" s="668">
        <f t="shared" si="451"/>
        <v>0</v>
      </c>
      <c r="FM54" s="668">
        <f t="shared" si="451"/>
        <v>0</v>
      </c>
      <c r="FN54" s="668">
        <f t="shared" si="451"/>
        <v>0</v>
      </c>
      <c r="FO54" s="668" t="str">
        <f t="shared" si="451"/>
        <v/>
      </c>
      <c r="FP54" s="668" t="str">
        <f t="shared" si="451"/>
        <v/>
      </c>
      <c r="FQ54" s="668" t="str">
        <f t="shared" si="451"/>
        <v/>
      </c>
      <c r="FR54" s="668" t="str">
        <f t="shared" si="451"/>
        <v/>
      </c>
      <c r="FS54" s="668" t="str">
        <f t="shared" si="451"/>
        <v/>
      </c>
      <c r="FT54" s="668" t="str">
        <f t="shared" si="451"/>
        <v/>
      </c>
      <c r="FU54" s="668" t="str">
        <f t="shared" si="451"/>
        <v/>
      </c>
      <c r="FV54" s="668" t="str">
        <f t="shared" si="452"/>
        <v/>
      </c>
      <c r="FW54" s="668" t="str">
        <f t="shared" si="452"/>
        <v/>
      </c>
      <c r="FX54" s="668" t="str">
        <f t="shared" si="452"/>
        <v/>
      </c>
      <c r="FY54" s="668" t="str">
        <f t="shared" si="452"/>
        <v/>
      </c>
      <c r="FZ54" s="668" t="str">
        <f t="shared" si="452"/>
        <v/>
      </c>
      <c r="GA54" s="668" t="str">
        <f t="shared" si="452"/>
        <v/>
      </c>
      <c r="GB54" s="668" t="str">
        <f t="shared" si="452"/>
        <v/>
      </c>
      <c r="GC54" s="668" t="str">
        <f t="shared" si="452"/>
        <v/>
      </c>
      <c r="GD54" s="668" t="str">
        <f t="shared" si="452"/>
        <v/>
      </c>
      <c r="GE54" s="668" t="str">
        <f t="shared" si="452"/>
        <v/>
      </c>
      <c r="GF54" s="669" t="str">
        <f t="shared" si="452"/>
        <v/>
      </c>
      <c r="GG54" s="626"/>
      <c r="GH54" s="649">
        <f t="shared" si="263"/>
        <v>16</v>
      </c>
      <c r="GI54" s="682">
        <f t="shared" ca="1" si="360"/>
        <v>0</v>
      </c>
      <c r="GJ54" s="682">
        <f t="shared" ca="1" si="361"/>
        <v>0</v>
      </c>
      <c r="GK54" s="682">
        <f t="shared" ca="1" si="362"/>
        <v>0</v>
      </c>
      <c r="GL54" s="682">
        <f t="shared" ca="1" si="363"/>
        <v>0</v>
      </c>
      <c r="GM54" s="682">
        <f t="shared" ca="1" si="364"/>
        <v>0</v>
      </c>
      <c r="GN54" s="682">
        <f t="shared" ca="1" si="365"/>
        <v>0</v>
      </c>
      <c r="GO54" s="682">
        <f t="shared" ca="1" si="366"/>
        <v>0</v>
      </c>
      <c r="GP54" s="682">
        <f t="shared" ca="1" si="367"/>
        <v>0</v>
      </c>
      <c r="GQ54" s="682">
        <f t="shared" ca="1" si="368"/>
        <v>0</v>
      </c>
      <c r="GR54" s="682">
        <f t="shared" ca="1" si="369"/>
        <v>0</v>
      </c>
      <c r="GS54" s="682">
        <f t="shared" ca="1" si="370"/>
        <v>0</v>
      </c>
      <c r="GT54" s="682">
        <f t="shared" ca="1" si="371"/>
        <v>0</v>
      </c>
      <c r="GU54" s="682">
        <f t="shared" ca="1" si="372"/>
        <v>0</v>
      </c>
      <c r="GV54" s="682">
        <f t="shared" ca="1" si="373"/>
        <v>0</v>
      </c>
      <c r="GW54" s="682">
        <f t="shared" ca="1" si="374"/>
        <v>0</v>
      </c>
      <c r="GX54" s="682">
        <f t="shared" ca="1" si="375"/>
        <v>0</v>
      </c>
      <c r="GY54" s="682" t="e">
        <f t="shared" ca="1" si="376"/>
        <v>#DIV/0!</v>
      </c>
      <c r="GZ54" s="682" t="e">
        <f t="shared" ca="1" si="377"/>
        <v>#DIV/0!</v>
      </c>
      <c r="HA54" s="682" t="e">
        <f t="shared" ca="1" si="378"/>
        <v>#DIV/0!</v>
      </c>
      <c r="HB54" s="682" t="e">
        <f t="shared" ca="1" si="379"/>
        <v>#DIV/0!</v>
      </c>
      <c r="HC54" s="682" t="e">
        <f t="shared" ca="1" si="380"/>
        <v>#DIV/0!</v>
      </c>
      <c r="HD54" s="682" t="e">
        <f t="shared" ca="1" si="381"/>
        <v>#DIV/0!</v>
      </c>
      <c r="HE54" s="682" t="e">
        <f t="shared" ca="1" si="382"/>
        <v>#DIV/0!</v>
      </c>
      <c r="HF54" s="682" t="e">
        <f t="shared" ca="1" si="383"/>
        <v>#DIV/0!</v>
      </c>
      <c r="HG54" s="682" t="e">
        <f t="shared" ca="1" si="384"/>
        <v>#DIV/0!</v>
      </c>
      <c r="HH54" s="682" t="e">
        <f t="shared" ca="1" si="385"/>
        <v>#DIV/0!</v>
      </c>
      <c r="HI54" s="682" t="e">
        <f t="shared" ca="1" si="386"/>
        <v>#DIV/0!</v>
      </c>
      <c r="HJ54" s="682" t="e">
        <f t="shared" ca="1" si="387"/>
        <v>#DIV/0!</v>
      </c>
      <c r="HK54" s="682" t="e">
        <f t="shared" ca="1" si="388"/>
        <v>#DIV/0!</v>
      </c>
      <c r="HL54" s="682" t="e">
        <f t="shared" ca="1" si="389"/>
        <v>#DIV/0!</v>
      </c>
      <c r="HM54" s="682" t="e">
        <f t="shared" ca="1" si="390"/>
        <v>#DIV/0!</v>
      </c>
      <c r="HN54" s="682" t="e">
        <f t="shared" ca="1" si="391"/>
        <v>#DIV/0!</v>
      </c>
      <c r="HO54" s="682" t="e">
        <f t="shared" ca="1" si="392"/>
        <v>#DIV/0!</v>
      </c>
      <c r="HP54" s="682" t="e">
        <f t="shared" ca="1" si="393"/>
        <v>#DIV/0!</v>
      </c>
      <c r="HQ54" s="682" t="e">
        <f t="shared" ca="1" si="394"/>
        <v>#DIV/0!</v>
      </c>
      <c r="HR54" s="682" t="e">
        <f t="shared" ca="1" si="395"/>
        <v>#DIV/0!</v>
      </c>
      <c r="HS54" s="682" t="e">
        <f t="shared" ca="1" si="396"/>
        <v>#DIV/0!</v>
      </c>
      <c r="HT54" s="682" t="e">
        <f t="shared" ca="1" si="397"/>
        <v>#DIV/0!</v>
      </c>
      <c r="HU54" s="682" t="e">
        <f t="shared" ca="1" si="398"/>
        <v>#DIV/0!</v>
      </c>
      <c r="HV54" s="682" t="e">
        <f t="shared" ca="1" si="399"/>
        <v>#DIV/0!</v>
      </c>
      <c r="HW54" s="682" t="e">
        <f t="shared" ca="1" si="400"/>
        <v>#DIV/0!</v>
      </c>
      <c r="HX54" s="682" t="e">
        <f t="shared" ca="1" si="401"/>
        <v>#DIV/0!</v>
      </c>
      <c r="HY54" s="682" t="e">
        <f t="shared" ca="1" si="402"/>
        <v>#DIV/0!</v>
      </c>
      <c r="HZ54" s="682" t="e">
        <f t="shared" ca="1" si="403"/>
        <v>#DIV/0!</v>
      </c>
      <c r="IA54" s="682" t="e">
        <f t="shared" ca="1" si="404"/>
        <v>#DIV/0!</v>
      </c>
      <c r="IB54" s="682" t="e">
        <f t="shared" ca="1" si="405"/>
        <v>#DIV/0!</v>
      </c>
      <c r="IC54" s="682" t="e">
        <f t="shared" ca="1" si="406"/>
        <v>#DIV/0!</v>
      </c>
      <c r="ID54" s="682" t="e">
        <f t="shared" ca="1" si="407"/>
        <v>#DIV/0!</v>
      </c>
      <c r="IE54" s="682" t="e">
        <f t="shared" ca="1" si="408"/>
        <v>#DIV/0!</v>
      </c>
      <c r="IF54" s="682" t="e">
        <f t="shared" ca="1" si="409"/>
        <v>#DIV/0!</v>
      </c>
      <c r="IG54" s="682" t="e">
        <f t="shared" ca="1" si="410"/>
        <v>#DIV/0!</v>
      </c>
      <c r="IH54" s="682" t="e">
        <f t="shared" ca="1" si="411"/>
        <v>#DIV/0!</v>
      </c>
      <c r="II54" s="682" t="e">
        <f t="shared" ca="1" si="412"/>
        <v>#DIV/0!</v>
      </c>
      <c r="IJ54" s="682" t="e">
        <f t="shared" ca="1" si="413"/>
        <v>#DIV/0!</v>
      </c>
      <c r="IK54" s="662" t="e">
        <f t="shared" ca="1" si="414"/>
        <v>#DIV/0!</v>
      </c>
      <c r="IL54" s="662" t="e">
        <f t="shared" ca="1" si="415"/>
        <v>#DIV/0!</v>
      </c>
      <c r="IM54" s="662" t="e">
        <f t="shared" ca="1" si="416"/>
        <v>#DIV/0!</v>
      </c>
      <c r="IN54" s="662" t="e">
        <f t="shared" ca="1" si="417"/>
        <v>#DIV/0!</v>
      </c>
      <c r="IO54" s="662" t="e">
        <f t="shared" ca="1" si="418"/>
        <v>#DIV/0!</v>
      </c>
      <c r="IP54" s="662" t="e">
        <f t="shared" ca="1" si="419"/>
        <v>#DIV/0!</v>
      </c>
      <c r="IQ54" s="662" t="e">
        <f t="shared" ca="1" si="420"/>
        <v>#DIV/0!</v>
      </c>
      <c r="IR54" s="662" t="e">
        <f t="shared" ca="1" si="421"/>
        <v>#DIV/0!</v>
      </c>
      <c r="IS54" s="662" t="e">
        <f t="shared" ca="1" si="422"/>
        <v>#DIV/0!</v>
      </c>
      <c r="IT54" s="662" t="str">
        <f t="shared" ca="1" si="423"/>
        <v/>
      </c>
      <c r="IU54" s="662" t="str">
        <f t="shared" ca="1" si="424"/>
        <v/>
      </c>
      <c r="IV54" s="662" t="str">
        <f t="shared" ca="1" si="425"/>
        <v/>
      </c>
      <c r="IW54" s="662" t="str">
        <f t="shared" ca="1" si="426"/>
        <v/>
      </c>
      <c r="IX54" s="662" t="str">
        <f t="shared" ca="1" si="427"/>
        <v/>
      </c>
      <c r="IY54" s="662" t="str">
        <f t="shared" ca="1" si="428"/>
        <v/>
      </c>
      <c r="IZ54" s="662" t="str">
        <f t="shared" ca="1" si="429"/>
        <v/>
      </c>
      <c r="JA54" s="662" t="str">
        <f t="shared" ca="1" si="430"/>
        <v/>
      </c>
      <c r="JB54" s="662" t="str">
        <f t="shared" ca="1" si="431"/>
        <v/>
      </c>
      <c r="JC54" s="662" t="str">
        <f t="shared" ca="1" si="432"/>
        <v/>
      </c>
      <c r="JD54" s="662" t="str">
        <f t="shared" ca="1" si="433"/>
        <v/>
      </c>
      <c r="JE54" s="662" t="str">
        <f t="shared" ca="1" si="434"/>
        <v/>
      </c>
      <c r="JF54" s="662" t="str">
        <f t="shared" ca="1" si="435"/>
        <v/>
      </c>
      <c r="JG54" s="662" t="str">
        <f t="shared" ca="1" si="436"/>
        <v/>
      </c>
      <c r="JH54" s="662" t="str">
        <f t="shared" ca="1" si="437"/>
        <v/>
      </c>
      <c r="JI54" s="662" t="str">
        <f t="shared" ca="1" si="438"/>
        <v/>
      </c>
      <c r="JJ54" s="662" t="str">
        <f t="shared" ca="1" si="439"/>
        <v/>
      </c>
      <c r="JK54" s="663" t="str">
        <f t="shared" ca="1" si="440"/>
        <v/>
      </c>
      <c r="JL54" s="626"/>
      <c r="JM54" s="649">
        <f t="shared" si="264"/>
        <v>16</v>
      </c>
      <c r="JN54" s="635">
        <f t="shared" si="453"/>
        <v>0</v>
      </c>
      <c r="JO54" s="635">
        <f t="shared" si="453"/>
        <v>0</v>
      </c>
      <c r="JP54" s="635">
        <f t="shared" si="453"/>
        <v>0</v>
      </c>
      <c r="JQ54" s="635">
        <f t="shared" si="453"/>
        <v>0</v>
      </c>
      <c r="JR54" s="635">
        <f t="shared" si="453"/>
        <v>0</v>
      </c>
      <c r="JS54" s="635">
        <f t="shared" si="453"/>
        <v>0</v>
      </c>
      <c r="JT54" s="635">
        <f t="shared" si="453"/>
        <v>0</v>
      </c>
      <c r="JU54" s="635">
        <f t="shared" si="453"/>
        <v>0</v>
      </c>
      <c r="JV54" s="635">
        <f t="shared" si="453"/>
        <v>0</v>
      </c>
      <c r="JW54" s="635">
        <f t="shared" si="453"/>
        <v>0</v>
      </c>
      <c r="JX54" s="635">
        <f t="shared" si="454"/>
        <v>0</v>
      </c>
      <c r="JY54" s="635">
        <f t="shared" si="454"/>
        <v>0</v>
      </c>
      <c r="JZ54" s="635">
        <f t="shared" si="454"/>
        <v>0</v>
      </c>
      <c r="KA54" s="635">
        <f t="shared" si="454"/>
        <v>0</v>
      </c>
      <c r="KB54" s="635">
        <f t="shared" si="454"/>
        <v>0</v>
      </c>
      <c r="KC54" s="635">
        <f t="shared" si="454"/>
        <v>0</v>
      </c>
      <c r="KD54" s="635" t="e">
        <f t="shared" si="454"/>
        <v>#DIV/0!</v>
      </c>
      <c r="KE54" s="635" t="e">
        <f t="shared" si="454"/>
        <v>#DIV/0!</v>
      </c>
      <c r="KF54" s="635" t="e">
        <f t="shared" si="454"/>
        <v>#DIV/0!</v>
      </c>
      <c r="KG54" s="635" t="e">
        <f t="shared" si="454"/>
        <v>#DIV/0!</v>
      </c>
      <c r="KH54" s="635" t="e">
        <f t="shared" si="455"/>
        <v>#DIV/0!</v>
      </c>
      <c r="KI54" s="635" t="e">
        <f t="shared" si="455"/>
        <v>#DIV/0!</v>
      </c>
      <c r="KJ54" s="635" t="e">
        <f t="shared" si="455"/>
        <v>#DIV/0!</v>
      </c>
      <c r="KK54" s="635" t="e">
        <f t="shared" si="455"/>
        <v>#DIV/0!</v>
      </c>
      <c r="KL54" s="635" t="e">
        <f t="shared" si="455"/>
        <v>#DIV/0!</v>
      </c>
      <c r="KM54" s="635" t="e">
        <f t="shared" si="455"/>
        <v>#DIV/0!</v>
      </c>
      <c r="KN54" s="635" t="e">
        <f t="shared" si="455"/>
        <v>#DIV/0!</v>
      </c>
      <c r="KO54" s="635" t="e">
        <f t="shared" si="455"/>
        <v>#DIV/0!</v>
      </c>
      <c r="KP54" s="635" t="e">
        <f t="shared" si="455"/>
        <v>#DIV/0!</v>
      </c>
      <c r="KQ54" s="635" t="e">
        <f t="shared" si="455"/>
        <v>#DIV/0!</v>
      </c>
      <c r="KR54" s="635" t="e">
        <f t="shared" si="456"/>
        <v>#DIV/0!</v>
      </c>
      <c r="KS54" s="635" t="e">
        <f t="shared" si="456"/>
        <v>#DIV/0!</v>
      </c>
      <c r="KT54" s="635" t="e">
        <f t="shared" si="456"/>
        <v>#DIV/0!</v>
      </c>
      <c r="KU54" s="635" t="e">
        <f t="shared" si="456"/>
        <v>#DIV/0!</v>
      </c>
      <c r="KV54" s="635" t="e">
        <f t="shared" si="456"/>
        <v>#DIV/0!</v>
      </c>
      <c r="KW54" s="635" t="e">
        <f t="shared" si="456"/>
        <v>#DIV/0!</v>
      </c>
      <c r="KX54" s="635" t="e">
        <f t="shared" si="456"/>
        <v>#DIV/0!</v>
      </c>
      <c r="KY54" s="635" t="e">
        <f t="shared" si="456"/>
        <v>#DIV/0!</v>
      </c>
      <c r="KZ54" s="635" t="e">
        <f t="shared" si="456"/>
        <v>#DIV/0!</v>
      </c>
      <c r="LA54" s="635" t="e">
        <f t="shared" si="456"/>
        <v>#DIV/0!</v>
      </c>
      <c r="LB54" s="635" t="e">
        <f t="shared" si="457"/>
        <v>#DIV/0!</v>
      </c>
      <c r="LC54" s="635" t="e">
        <f t="shared" si="457"/>
        <v>#DIV/0!</v>
      </c>
      <c r="LD54" s="635" t="e">
        <f t="shared" si="457"/>
        <v>#DIV/0!</v>
      </c>
      <c r="LE54" s="635" t="e">
        <f t="shared" si="457"/>
        <v>#DIV/0!</v>
      </c>
      <c r="LF54" s="635" t="e">
        <f t="shared" si="457"/>
        <v>#DIV/0!</v>
      </c>
      <c r="LG54" s="635" t="e">
        <f t="shared" si="457"/>
        <v>#DIV/0!</v>
      </c>
      <c r="LH54" s="635" t="e">
        <f t="shared" si="457"/>
        <v>#DIV/0!</v>
      </c>
      <c r="LI54" s="635" t="e">
        <f t="shared" si="457"/>
        <v>#DIV/0!</v>
      </c>
      <c r="LJ54" s="635" t="e">
        <f t="shared" si="457"/>
        <v>#DIV/0!</v>
      </c>
      <c r="LK54" s="635" t="e">
        <f t="shared" si="457"/>
        <v>#DIV/0!</v>
      </c>
      <c r="LL54" s="635" t="e">
        <f t="shared" si="458"/>
        <v>#DIV/0!</v>
      </c>
      <c r="LM54" s="635" t="e">
        <f t="shared" si="458"/>
        <v>#DIV/0!</v>
      </c>
      <c r="LN54" s="635" t="e">
        <f t="shared" si="458"/>
        <v>#DIV/0!</v>
      </c>
      <c r="LO54" s="635" t="e">
        <f t="shared" si="458"/>
        <v>#DIV/0!</v>
      </c>
      <c r="LP54" s="635" t="e">
        <f t="shared" si="458"/>
        <v>#DIV/0!</v>
      </c>
      <c r="LQ54" s="635" t="e">
        <f t="shared" si="458"/>
        <v>#DIV/0!</v>
      </c>
      <c r="LR54" s="635" t="e">
        <f t="shared" si="458"/>
        <v>#DIV/0!</v>
      </c>
      <c r="LS54" s="635" t="e">
        <f t="shared" si="458"/>
        <v>#DIV/0!</v>
      </c>
      <c r="LT54" s="635" t="e">
        <f t="shared" si="458"/>
        <v>#DIV/0!</v>
      </c>
      <c r="LU54" s="635" t="e">
        <f t="shared" si="458"/>
        <v>#DIV/0!</v>
      </c>
      <c r="LV54" s="635" t="e">
        <f t="shared" si="459"/>
        <v>#DIV/0!</v>
      </c>
      <c r="LW54" s="635" t="e">
        <f t="shared" si="459"/>
        <v>#DIV/0!</v>
      </c>
      <c r="LX54" s="635" t="e">
        <f t="shared" si="459"/>
        <v>#DIV/0!</v>
      </c>
      <c r="LY54" s="635" t="str">
        <f t="shared" si="459"/>
        <v/>
      </c>
      <c r="LZ54" s="635" t="str">
        <f t="shared" si="459"/>
        <v/>
      </c>
      <c r="MA54" s="635" t="str">
        <f t="shared" si="459"/>
        <v/>
      </c>
      <c r="MB54" s="635" t="str">
        <f t="shared" si="459"/>
        <v/>
      </c>
      <c r="MC54" s="635" t="str">
        <f t="shared" si="459"/>
        <v/>
      </c>
      <c r="MD54" s="635" t="str">
        <f t="shared" si="459"/>
        <v/>
      </c>
      <c r="ME54" s="635" t="str">
        <f t="shared" si="459"/>
        <v/>
      </c>
      <c r="MF54" s="635" t="str">
        <f t="shared" si="460"/>
        <v/>
      </c>
      <c r="MG54" s="635" t="str">
        <f t="shared" si="460"/>
        <v/>
      </c>
      <c r="MH54" s="635" t="str">
        <f t="shared" si="460"/>
        <v/>
      </c>
      <c r="MI54" s="635" t="str">
        <f t="shared" si="460"/>
        <v/>
      </c>
      <c r="MJ54" s="635" t="str">
        <f t="shared" si="460"/>
        <v/>
      </c>
      <c r="MK54" s="635" t="str">
        <f t="shared" si="460"/>
        <v/>
      </c>
      <c r="ML54" s="635" t="str">
        <f t="shared" si="460"/>
        <v/>
      </c>
      <c r="MM54" s="635" t="str">
        <f t="shared" si="460"/>
        <v/>
      </c>
      <c r="MN54" s="635" t="str">
        <f t="shared" si="460"/>
        <v/>
      </c>
      <c r="MO54" s="635" t="str">
        <f t="shared" si="460"/>
        <v/>
      </c>
      <c r="MP54" s="636" t="str">
        <f t="shared" si="460"/>
        <v/>
      </c>
      <c r="MQ54" s="626"/>
      <c r="MR54" s="565">
        <f t="shared" si="269"/>
        <v>47</v>
      </c>
      <c r="MS54" s="622" t="e">
        <f ca="1">+SUMPRODUCT(OFFSET(MU54,0,$MR54):OFFSET(MU54,MU54-1,$MR54),OFFSET($O54,0,0):OFFSET($O54,MU54-1,0))</f>
        <v>#DIV/0!</v>
      </c>
      <c r="MU54" s="568">
        <f t="shared" si="265"/>
        <v>16</v>
      </c>
      <c r="MV54" s="691" t="e">
        <f t="shared" ca="1" si="461"/>
        <v>#DIV/0!</v>
      </c>
      <c r="MW54" s="691" t="e">
        <f t="shared" ca="1" si="461"/>
        <v>#DIV/0!</v>
      </c>
      <c r="MX54" s="691" t="e">
        <f t="shared" ca="1" si="461"/>
        <v>#DIV/0!</v>
      </c>
      <c r="MY54" s="691" t="e">
        <f t="shared" ca="1" si="461"/>
        <v>#DIV/0!</v>
      </c>
      <c r="MZ54" s="691" t="e">
        <f t="shared" ca="1" si="461"/>
        <v>#DIV/0!</v>
      </c>
      <c r="NA54" s="691" t="e">
        <f t="shared" ca="1" si="461"/>
        <v>#DIV/0!</v>
      </c>
      <c r="NB54" s="691" t="e">
        <f t="shared" ca="1" si="461"/>
        <v>#DIV/0!</v>
      </c>
      <c r="NC54" s="691" t="e">
        <f t="shared" ca="1" si="461"/>
        <v>#DIV/0!</v>
      </c>
      <c r="ND54" s="691" t="e">
        <f t="shared" ca="1" si="461"/>
        <v>#DIV/0!</v>
      </c>
      <c r="NE54" s="691" t="e">
        <f t="shared" ca="1" si="461"/>
        <v>#DIV/0!</v>
      </c>
      <c r="NF54" s="691" t="e">
        <f t="shared" ca="1" si="462"/>
        <v>#DIV/0!</v>
      </c>
      <c r="NG54" s="691" t="e">
        <f t="shared" ca="1" si="462"/>
        <v>#DIV/0!</v>
      </c>
      <c r="NH54" s="691" t="e">
        <f t="shared" ca="1" si="462"/>
        <v>#DIV/0!</v>
      </c>
      <c r="NI54" s="691" t="e">
        <f t="shared" ca="1" si="462"/>
        <v>#DIV/0!</v>
      </c>
      <c r="NJ54" s="691" t="e">
        <f t="shared" ca="1" si="462"/>
        <v>#DIV/0!</v>
      </c>
      <c r="NK54" s="691" t="e">
        <f t="shared" ca="1" si="462"/>
        <v>#DIV/0!</v>
      </c>
      <c r="NL54" s="691" t="e">
        <f t="shared" ca="1" si="462"/>
        <v>#DIV/0!</v>
      </c>
      <c r="NM54" s="691" t="e">
        <f t="shared" ca="1" si="462"/>
        <v>#DIV/0!</v>
      </c>
      <c r="NN54" s="691" t="e">
        <f t="shared" ca="1" si="462"/>
        <v>#DIV/0!</v>
      </c>
      <c r="NO54" s="691" t="e">
        <f t="shared" ca="1" si="462"/>
        <v>#DIV/0!</v>
      </c>
      <c r="NP54" s="691" t="e">
        <f t="shared" ca="1" si="463"/>
        <v>#DIV/0!</v>
      </c>
      <c r="NQ54" s="691" t="e">
        <f t="shared" ca="1" si="463"/>
        <v>#DIV/0!</v>
      </c>
      <c r="NR54" s="691" t="e">
        <f t="shared" ca="1" si="463"/>
        <v>#DIV/0!</v>
      </c>
      <c r="NS54" s="691" t="e">
        <f t="shared" ca="1" si="463"/>
        <v>#DIV/0!</v>
      </c>
      <c r="NT54" s="691" t="e">
        <f t="shared" ca="1" si="463"/>
        <v>#DIV/0!</v>
      </c>
      <c r="NU54" s="691" t="e">
        <f t="shared" ca="1" si="463"/>
        <v>#DIV/0!</v>
      </c>
      <c r="NV54" s="691" t="e">
        <f t="shared" ca="1" si="463"/>
        <v>#DIV/0!</v>
      </c>
      <c r="NW54" s="691" t="e">
        <f t="shared" ca="1" si="463"/>
        <v>#DIV/0!</v>
      </c>
      <c r="NX54" s="691" t="e">
        <f t="shared" ca="1" si="463"/>
        <v>#DIV/0!</v>
      </c>
      <c r="NY54" s="691" t="e">
        <f t="shared" ca="1" si="463"/>
        <v>#DIV/0!</v>
      </c>
      <c r="NZ54" s="691" t="e">
        <f t="shared" ca="1" si="464"/>
        <v>#DIV/0!</v>
      </c>
      <c r="OA54" s="691" t="e">
        <f t="shared" ca="1" si="464"/>
        <v>#DIV/0!</v>
      </c>
      <c r="OB54" s="691" t="e">
        <f t="shared" ca="1" si="464"/>
        <v>#DIV/0!</v>
      </c>
      <c r="OC54" s="691" t="e">
        <f t="shared" ca="1" si="464"/>
        <v>#DIV/0!</v>
      </c>
      <c r="OD54" s="691" t="e">
        <f t="shared" ca="1" si="464"/>
        <v>#DIV/0!</v>
      </c>
      <c r="OE54" s="691" t="e">
        <f t="shared" ca="1" si="464"/>
        <v>#DIV/0!</v>
      </c>
      <c r="OF54" s="691" t="e">
        <f t="shared" ca="1" si="464"/>
        <v>#DIV/0!</v>
      </c>
      <c r="OG54" s="691" t="e">
        <f t="shared" ca="1" si="464"/>
        <v>#DIV/0!</v>
      </c>
      <c r="OH54" s="691" t="e">
        <f t="shared" ca="1" si="464"/>
        <v>#DIV/0!</v>
      </c>
      <c r="OI54" s="691" t="e">
        <f t="shared" ca="1" si="464"/>
        <v>#DIV/0!</v>
      </c>
      <c r="OJ54" s="691" t="e">
        <f t="shared" ca="1" si="465"/>
        <v>#DIV/0!</v>
      </c>
      <c r="OK54" s="691" t="e">
        <f t="shared" ca="1" si="465"/>
        <v>#DIV/0!</v>
      </c>
      <c r="OL54" s="691" t="e">
        <f t="shared" ca="1" si="465"/>
        <v>#DIV/0!</v>
      </c>
      <c r="OM54" s="691" t="e">
        <f t="shared" ca="1" si="465"/>
        <v>#DIV/0!</v>
      </c>
      <c r="ON54" s="691" t="e">
        <f t="shared" ca="1" si="465"/>
        <v>#DIV/0!</v>
      </c>
      <c r="OO54" s="691" t="e">
        <f t="shared" ca="1" si="465"/>
        <v>#DIV/0!</v>
      </c>
      <c r="OP54" s="691" t="e">
        <f t="shared" ca="1" si="465"/>
        <v>#DIV/0!</v>
      </c>
      <c r="OQ54" s="691" t="str">
        <f t="shared" ca="1" si="465"/>
        <v/>
      </c>
      <c r="OR54" s="691" t="str">
        <f t="shared" ca="1" si="465"/>
        <v/>
      </c>
      <c r="OS54" s="691" t="str">
        <f t="shared" ca="1" si="465"/>
        <v/>
      </c>
      <c r="OT54" s="691" t="str">
        <f t="shared" ca="1" si="466"/>
        <v/>
      </c>
      <c r="OU54" s="691" t="str">
        <f t="shared" ca="1" si="466"/>
        <v/>
      </c>
      <c r="OV54" s="691" t="str">
        <f t="shared" ca="1" si="466"/>
        <v/>
      </c>
      <c r="OW54" s="691" t="str">
        <f t="shared" ca="1" si="466"/>
        <v/>
      </c>
      <c r="OX54" s="691" t="str">
        <f t="shared" ca="1" si="466"/>
        <v/>
      </c>
      <c r="OY54" s="691" t="str">
        <f t="shared" ca="1" si="466"/>
        <v/>
      </c>
      <c r="OZ54" s="691" t="str">
        <f t="shared" ca="1" si="466"/>
        <v/>
      </c>
      <c r="PA54" s="691" t="str">
        <f t="shared" ca="1" si="466"/>
        <v/>
      </c>
      <c r="PB54" s="691" t="str">
        <f t="shared" ca="1" si="466"/>
        <v/>
      </c>
      <c r="PC54" s="691" t="str">
        <f t="shared" ca="1" si="466"/>
        <v/>
      </c>
      <c r="PD54" s="691" t="str">
        <f t="shared" ca="1" si="467"/>
        <v/>
      </c>
      <c r="PE54" s="691" t="str">
        <f t="shared" ca="1" si="467"/>
        <v/>
      </c>
      <c r="PF54" s="691" t="str">
        <f t="shared" ca="1" si="467"/>
        <v/>
      </c>
      <c r="PG54" s="691" t="e">
        <f t="shared" ca="1" si="467"/>
        <v>#VALUE!</v>
      </c>
      <c r="PH54" s="691" t="e">
        <f t="shared" ca="1" si="467"/>
        <v>#VALUE!</v>
      </c>
      <c r="PI54" s="691" t="e">
        <f t="shared" ca="1" si="467"/>
        <v>#VALUE!</v>
      </c>
      <c r="PJ54" s="691" t="e">
        <f t="shared" ca="1" si="467"/>
        <v>#VALUE!</v>
      </c>
      <c r="PK54" s="691" t="e">
        <f t="shared" ca="1" si="467"/>
        <v>#VALUE!</v>
      </c>
      <c r="PL54" s="691" t="e">
        <f t="shared" ca="1" si="467"/>
        <v>#VALUE!</v>
      </c>
      <c r="PM54" s="691" t="e">
        <f t="shared" ca="1" si="467"/>
        <v>#VALUE!</v>
      </c>
      <c r="PN54" s="691" t="e">
        <f t="shared" ca="1" si="468"/>
        <v>#VALUE!</v>
      </c>
      <c r="PO54" s="691" t="e">
        <f t="shared" ca="1" si="468"/>
        <v>#VALUE!</v>
      </c>
      <c r="PP54" s="691" t="e">
        <f t="shared" ca="1" si="468"/>
        <v>#VALUE!</v>
      </c>
      <c r="PQ54" s="691" t="e">
        <f t="shared" ca="1" si="468"/>
        <v>#VALUE!</v>
      </c>
      <c r="PR54" s="691" t="e">
        <f t="shared" ca="1" si="468"/>
        <v>#VALUE!</v>
      </c>
      <c r="PS54" s="691" t="e">
        <f t="shared" ca="1" si="468"/>
        <v>#VALUE!</v>
      </c>
      <c r="PT54" s="691" t="e">
        <f t="shared" ca="1" si="468"/>
        <v>#VALUE!</v>
      </c>
      <c r="PU54" s="691" t="e">
        <f t="shared" ca="1" si="468"/>
        <v>#VALUE!</v>
      </c>
      <c r="PV54" s="691" t="e">
        <f t="shared" ca="1" si="468"/>
        <v>#VALUE!</v>
      </c>
      <c r="PW54" s="691" t="e">
        <f t="shared" ca="1" si="468"/>
        <v>#VALUE!</v>
      </c>
      <c r="PX54" s="691" t="e">
        <f t="shared" ca="1" si="468"/>
        <v>#VALUE!</v>
      </c>
      <c r="PY54" s="690"/>
      <c r="PZ54" s="690"/>
      <c r="QA54" s="690"/>
      <c r="QB54" s="690"/>
      <c r="QC54" s="690"/>
      <c r="QD54" s="690"/>
      <c r="QE54" s="690"/>
      <c r="QF54" s="690"/>
      <c r="QG54" s="575"/>
      <c r="QH54" s="575"/>
      <c r="QI54" s="575"/>
      <c r="QJ54" s="575"/>
      <c r="QK54" s="575"/>
      <c r="QL54" s="575"/>
      <c r="QM54" s="575"/>
      <c r="QN54" s="575"/>
      <c r="QO54" s="575"/>
      <c r="QP54" s="575"/>
      <c r="QQ54" s="575"/>
    </row>
    <row r="55" spans="1:459">
      <c r="A55" s="632">
        <f t="shared" si="266"/>
        <v>48</v>
      </c>
      <c r="B55" s="633">
        <f>+'User Entries'!G125</f>
        <v>0</v>
      </c>
      <c r="C55" s="633">
        <f t="shared" si="267"/>
        <v>0</v>
      </c>
      <c r="D55" s="759" t="e">
        <f>SUM($E$8:E55)</f>
        <v>#DIV/0!</v>
      </c>
      <c r="E55" s="759" t="e">
        <f t="shared" si="357"/>
        <v>#DIV/0!</v>
      </c>
      <c r="F55" s="627"/>
      <c r="G55" s="765"/>
      <c r="H55" s="622">
        <f t="shared" si="270"/>
        <v>15</v>
      </c>
      <c r="I55" s="632">
        <f t="shared" si="255"/>
        <v>48</v>
      </c>
      <c r="J55" s="640">
        <f>+'User Entries'!$F125</f>
        <v>0</v>
      </c>
      <c r="K55" s="640">
        <f>+'User Entries'!$J125</f>
        <v>0</v>
      </c>
      <c r="L55" s="676" t="e">
        <f t="shared" si="256"/>
        <v>#DIV/0!</v>
      </c>
      <c r="M55" s="656" t="str">
        <f>IFERROR(Summary_AttrorTotal!A65,"")</f>
        <v>2010 Q4</v>
      </c>
      <c r="N55" s="634">
        <f>+IFERROR((Summary_AttrorTotal!H65)*1000,0)</f>
        <v>2995525</v>
      </c>
      <c r="O55" s="634">
        <f>+IFERROR((Summary_AttrorTotal!S65-Summary_AttrorTotal!H65)*1000,0)</f>
        <v>-82135.158212785434</v>
      </c>
      <c r="P55" s="634" t="e">
        <f t="shared" ca="1" si="358"/>
        <v>#DIV/0!</v>
      </c>
      <c r="Q55" s="634">
        <f>IFERROR(Summary_AttrorTotal!J65*1000,0)</f>
        <v>2995525</v>
      </c>
      <c r="R55" s="634" t="e">
        <f t="shared" ca="1" si="257"/>
        <v>#DIV/0!</v>
      </c>
      <c r="S55" s="634">
        <f>+IFERROR((Summary_AttrorTotal!S65-Summary_AttrorTotal!J65)*1000,0)</f>
        <v>-82135.158212785434</v>
      </c>
      <c r="T55" s="634" t="e">
        <f t="shared" ca="1" si="258"/>
        <v>#DIV/0!</v>
      </c>
      <c r="U55" s="639"/>
      <c r="V55" s="634" t="e">
        <f t="shared" ca="1" si="259"/>
        <v>#DIV/0!</v>
      </c>
      <c r="W55" s="575" t="e">
        <f t="shared" ca="1" si="260"/>
        <v>#DIV/0!</v>
      </c>
      <c r="X55" s="649">
        <f t="shared" si="268"/>
        <v>15</v>
      </c>
      <c r="Y55" s="628">
        <f t="shared" si="147"/>
        <v>0</v>
      </c>
      <c r="Z55" s="628">
        <f t="shared" si="147"/>
        <v>0</v>
      </c>
      <c r="AA55" s="628">
        <f t="shared" si="471"/>
        <v>0</v>
      </c>
      <c r="AB55" s="628">
        <f t="shared" si="471"/>
        <v>0</v>
      </c>
      <c r="AC55" s="628">
        <f t="shared" si="471"/>
        <v>0</v>
      </c>
      <c r="AD55" s="628">
        <f t="shared" si="471"/>
        <v>0</v>
      </c>
      <c r="AE55" s="628">
        <f t="shared" si="471"/>
        <v>0</v>
      </c>
      <c r="AF55" s="628">
        <f t="shared" si="471"/>
        <v>0</v>
      </c>
      <c r="AG55" s="628">
        <f t="shared" si="471"/>
        <v>0</v>
      </c>
      <c r="AH55" s="628">
        <f t="shared" si="471"/>
        <v>0</v>
      </c>
      <c r="AI55" s="628">
        <f t="shared" si="471"/>
        <v>0</v>
      </c>
      <c r="AJ55" s="628">
        <f t="shared" si="471"/>
        <v>0</v>
      </c>
      <c r="AK55" s="628">
        <f t="shared" si="471"/>
        <v>0</v>
      </c>
      <c r="AL55" s="628">
        <f t="shared" si="471"/>
        <v>0</v>
      </c>
      <c r="AM55" s="628">
        <f t="shared" si="471"/>
        <v>0</v>
      </c>
      <c r="AN55" s="628">
        <f t="shared" si="471"/>
        <v>0</v>
      </c>
      <c r="AO55" s="628">
        <f t="shared" si="471"/>
        <v>0</v>
      </c>
      <c r="AP55" s="628">
        <f t="shared" si="471"/>
        <v>0</v>
      </c>
      <c r="AQ55" s="628">
        <f t="shared" si="471"/>
        <v>0</v>
      </c>
      <c r="AR55" s="628">
        <f t="shared" si="471"/>
        <v>0</v>
      </c>
      <c r="AS55" s="628">
        <f t="shared" si="471"/>
        <v>0</v>
      </c>
      <c r="AT55" s="628">
        <f t="shared" si="471"/>
        <v>0</v>
      </c>
      <c r="AU55" s="628">
        <f t="shared" si="471"/>
        <v>0</v>
      </c>
      <c r="AV55" s="628">
        <f t="shared" si="471"/>
        <v>0</v>
      </c>
      <c r="AW55" s="628">
        <f t="shared" si="471"/>
        <v>0</v>
      </c>
      <c r="AX55" s="628">
        <f t="shared" si="471"/>
        <v>0</v>
      </c>
      <c r="AY55" s="628">
        <f t="shared" si="471"/>
        <v>0</v>
      </c>
      <c r="AZ55" s="628">
        <f t="shared" si="471"/>
        <v>0</v>
      </c>
      <c r="BA55" s="628">
        <f t="shared" si="471"/>
        <v>0</v>
      </c>
      <c r="BB55" s="628">
        <f t="shared" si="471"/>
        <v>0</v>
      </c>
      <c r="BC55" s="628">
        <f t="shared" si="471"/>
        <v>0</v>
      </c>
      <c r="BD55" s="628">
        <f t="shared" si="471"/>
        <v>0</v>
      </c>
      <c r="BE55" s="628">
        <f t="shared" si="471"/>
        <v>0</v>
      </c>
      <c r="BF55" s="628">
        <f t="shared" si="471"/>
        <v>0</v>
      </c>
      <c r="BG55" s="628">
        <f t="shared" si="471"/>
        <v>0</v>
      </c>
      <c r="BH55" s="628">
        <f t="shared" si="471"/>
        <v>0</v>
      </c>
      <c r="BI55" s="628">
        <f t="shared" si="471"/>
        <v>0</v>
      </c>
      <c r="BJ55" s="628">
        <f t="shared" si="471"/>
        <v>0</v>
      </c>
      <c r="BK55" s="628">
        <f t="shared" si="471"/>
        <v>0</v>
      </c>
      <c r="BL55" s="628">
        <f t="shared" si="471"/>
        <v>0</v>
      </c>
      <c r="BM55" s="628">
        <f t="shared" si="471"/>
        <v>0</v>
      </c>
      <c r="BN55" s="628">
        <f t="shared" si="471"/>
        <v>0</v>
      </c>
      <c r="BO55" s="628">
        <f t="shared" si="471"/>
        <v>0</v>
      </c>
      <c r="BP55" s="628">
        <f t="shared" si="471"/>
        <v>0</v>
      </c>
      <c r="BQ55" s="628">
        <f t="shared" si="471"/>
        <v>0</v>
      </c>
      <c r="BR55" s="628">
        <f t="shared" si="471"/>
        <v>0</v>
      </c>
      <c r="BS55" s="628">
        <f t="shared" si="471"/>
        <v>0</v>
      </c>
      <c r="BT55" s="628">
        <f t="shared" si="471"/>
        <v>0</v>
      </c>
      <c r="BU55" s="628">
        <f t="shared" si="471"/>
        <v>0</v>
      </c>
      <c r="BV55" s="628">
        <f t="shared" si="471"/>
        <v>0</v>
      </c>
      <c r="BW55" s="628">
        <f t="shared" si="471"/>
        <v>0</v>
      </c>
      <c r="BX55" s="628">
        <f t="shared" si="471"/>
        <v>0</v>
      </c>
      <c r="BY55" s="628">
        <f t="shared" si="471"/>
        <v>0</v>
      </c>
      <c r="BZ55" s="628">
        <f t="shared" si="471"/>
        <v>0</v>
      </c>
      <c r="CA55" s="628">
        <f t="shared" si="471"/>
        <v>0</v>
      </c>
      <c r="CB55" s="628">
        <f t="shared" si="471"/>
        <v>0</v>
      </c>
      <c r="CC55" s="628">
        <f t="shared" si="471"/>
        <v>0</v>
      </c>
      <c r="CD55" s="628">
        <f t="shared" si="471"/>
        <v>0</v>
      </c>
      <c r="CE55" s="628">
        <f t="shared" si="471"/>
        <v>0</v>
      </c>
      <c r="CF55" s="628">
        <f t="shared" si="471"/>
        <v>0</v>
      </c>
      <c r="CG55" s="628">
        <f t="shared" si="471"/>
        <v>0</v>
      </c>
      <c r="CH55" s="628">
        <f t="shared" si="471"/>
        <v>0</v>
      </c>
      <c r="CI55" s="628">
        <f t="shared" si="471"/>
        <v>0</v>
      </c>
      <c r="CJ55" s="628" t="str">
        <f t="shared" si="471"/>
        <v/>
      </c>
      <c r="CK55" s="628" t="str">
        <f t="shared" si="471"/>
        <v/>
      </c>
      <c r="CL55" s="628" t="str">
        <f t="shared" si="471"/>
        <v/>
      </c>
      <c r="CM55" s="628" t="str">
        <f t="shared" si="470"/>
        <v/>
      </c>
      <c r="CN55" s="628" t="str">
        <f t="shared" si="470"/>
        <v/>
      </c>
      <c r="CO55" s="628" t="str">
        <f t="shared" si="470"/>
        <v/>
      </c>
      <c r="CP55" s="628" t="str">
        <f t="shared" si="470"/>
        <v/>
      </c>
      <c r="CQ55" s="628" t="str">
        <f t="shared" si="470"/>
        <v/>
      </c>
      <c r="CR55" s="628" t="str">
        <f t="shared" si="470"/>
        <v/>
      </c>
      <c r="CS55" s="628" t="str">
        <f t="shared" si="470"/>
        <v/>
      </c>
      <c r="CT55" s="628" t="str">
        <f t="shared" si="470"/>
        <v/>
      </c>
      <c r="CU55" s="628" t="str">
        <f t="shared" si="470"/>
        <v/>
      </c>
      <c r="CV55" s="628" t="str">
        <f t="shared" si="470"/>
        <v/>
      </c>
      <c r="CW55" s="628" t="str">
        <f t="shared" si="470"/>
        <v/>
      </c>
      <c r="CX55" s="628" t="str">
        <f t="shared" si="470"/>
        <v/>
      </c>
      <c r="CY55" s="628" t="str">
        <f t="shared" si="470"/>
        <v/>
      </c>
      <c r="CZ55" s="628" t="str">
        <f t="shared" si="470"/>
        <v/>
      </c>
      <c r="DA55" s="629" t="str">
        <f t="shared" si="470"/>
        <v/>
      </c>
      <c r="DB55" s="642"/>
      <c r="DC55" s="649">
        <f t="shared" si="262"/>
        <v>15</v>
      </c>
      <c r="DD55" s="668">
        <f t="shared" si="445"/>
        <v>0</v>
      </c>
      <c r="DE55" s="668">
        <f t="shared" si="445"/>
        <v>0</v>
      </c>
      <c r="DF55" s="668">
        <f t="shared" si="445"/>
        <v>0</v>
      </c>
      <c r="DG55" s="668">
        <f t="shared" si="445"/>
        <v>0</v>
      </c>
      <c r="DH55" s="668">
        <f t="shared" si="445"/>
        <v>0</v>
      </c>
      <c r="DI55" s="668">
        <f t="shared" si="445"/>
        <v>0</v>
      </c>
      <c r="DJ55" s="668">
        <f t="shared" si="445"/>
        <v>0</v>
      </c>
      <c r="DK55" s="668">
        <f t="shared" si="445"/>
        <v>0</v>
      </c>
      <c r="DL55" s="668">
        <f t="shared" si="445"/>
        <v>0</v>
      </c>
      <c r="DM55" s="668">
        <f t="shared" si="445"/>
        <v>0</v>
      </c>
      <c r="DN55" s="668">
        <f t="shared" si="446"/>
        <v>0</v>
      </c>
      <c r="DO55" s="668">
        <f t="shared" si="446"/>
        <v>0</v>
      </c>
      <c r="DP55" s="668">
        <f t="shared" si="446"/>
        <v>0</v>
      </c>
      <c r="DQ55" s="668">
        <f t="shared" si="446"/>
        <v>0</v>
      </c>
      <c r="DR55" s="668">
        <f t="shared" si="446"/>
        <v>0</v>
      </c>
      <c r="DS55" s="668">
        <f t="shared" si="446"/>
        <v>0</v>
      </c>
      <c r="DT55" s="668">
        <f t="shared" si="446"/>
        <v>0</v>
      </c>
      <c r="DU55" s="668">
        <f t="shared" si="446"/>
        <v>0</v>
      </c>
      <c r="DV55" s="668">
        <f t="shared" si="446"/>
        <v>0</v>
      </c>
      <c r="DW55" s="668">
        <f t="shared" si="446"/>
        <v>0</v>
      </c>
      <c r="DX55" s="668">
        <f t="shared" si="447"/>
        <v>0</v>
      </c>
      <c r="DY55" s="668">
        <f t="shared" si="447"/>
        <v>0</v>
      </c>
      <c r="DZ55" s="668">
        <f t="shared" si="447"/>
        <v>0</v>
      </c>
      <c r="EA55" s="668">
        <f t="shared" si="447"/>
        <v>0</v>
      </c>
      <c r="EB55" s="668">
        <f t="shared" si="447"/>
        <v>0</v>
      </c>
      <c r="EC55" s="668">
        <f t="shared" si="447"/>
        <v>0</v>
      </c>
      <c r="ED55" s="668">
        <f t="shared" si="447"/>
        <v>0</v>
      </c>
      <c r="EE55" s="668">
        <f t="shared" si="447"/>
        <v>0</v>
      </c>
      <c r="EF55" s="668">
        <f t="shared" si="447"/>
        <v>0</v>
      </c>
      <c r="EG55" s="668">
        <f t="shared" si="447"/>
        <v>0</v>
      </c>
      <c r="EH55" s="668">
        <f t="shared" si="448"/>
        <v>0</v>
      </c>
      <c r="EI55" s="668">
        <f t="shared" si="448"/>
        <v>0</v>
      </c>
      <c r="EJ55" s="668">
        <f t="shared" si="448"/>
        <v>0</v>
      </c>
      <c r="EK55" s="668">
        <f t="shared" si="448"/>
        <v>0</v>
      </c>
      <c r="EL55" s="668">
        <f t="shared" si="448"/>
        <v>0</v>
      </c>
      <c r="EM55" s="668">
        <f t="shared" si="448"/>
        <v>0</v>
      </c>
      <c r="EN55" s="668">
        <f t="shared" si="448"/>
        <v>0</v>
      </c>
      <c r="EO55" s="668">
        <f t="shared" si="448"/>
        <v>0</v>
      </c>
      <c r="EP55" s="668">
        <f t="shared" si="448"/>
        <v>0</v>
      </c>
      <c r="EQ55" s="668">
        <f t="shared" si="448"/>
        <v>0</v>
      </c>
      <c r="ER55" s="668">
        <f t="shared" si="449"/>
        <v>0</v>
      </c>
      <c r="ES55" s="668">
        <f t="shared" si="449"/>
        <v>0</v>
      </c>
      <c r="ET55" s="668">
        <f t="shared" si="449"/>
        <v>0</v>
      </c>
      <c r="EU55" s="668">
        <f t="shared" si="449"/>
        <v>0</v>
      </c>
      <c r="EV55" s="668">
        <f t="shared" si="449"/>
        <v>0</v>
      </c>
      <c r="EW55" s="668">
        <f t="shared" si="449"/>
        <v>0</v>
      </c>
      <c r="EX55" s="668">
        <f t="shared" si="449"/>
        <v>0</v>
      </c>
      <c r="EY55" s="668">
        <f t="shared" si="449"/>
        <v>0</v>
      </c>
      <c r="EZ55" s="668">
        <f t="shared" si="449"/>
        <v>0</v>
      </c>
      <c r="FA55" s="668">
        <f t="shared" si="449"/>
        <v>0</v>
      </c>
      <c r="FB55" s="668">
        <f t="shared" si="450"/>
        <v>0</v>
      </c>
      <c r="FC55" s="668">
        <f t="shared" si="450"/>
        <v>0</v>
      </c>
      <c r="FD55" s="668">
        <f t="shared" si="450"/>
        <v>0</v>
      </c>
      <c r="FE55" s="668">
        <f t="shared" si="450"/>
        <v>0</v>
      </c>
      <c r="FF55" s="668">
        <f t="shared" si="450"/>
        <v>0</v>
      </c>
      <c r="FG55" s="668">
        <f t="shared" si="450"/>
        <v>0</v>
      </c>
      <c r="FH55" s="668">
        <f t="shared" si="450"/>
        <v>0</v>
      </c>
      <c r="FI55" s="668">
        <f t="shared" si="450"/>
        <v>0</v>
      </c>
      <c r="FJ55" s="668">
        <f t="shared" si="450"/>
        <v>0</v>
      </c>
      <c r="FK55" s="668">
        <f t="shared" si="450"/>
        <v>0</v>
      </c>
      <c r="FL55" s="668">
        <f t="shared" si="451"/>
        <v>0</v>
      </c>
      <c r="FM55" s="668">
        <f t="shared" si="451"/>
        <v>0</v>
      </c>
      <c r="FN55" s="668">
        <f t="shared" si="451"/>
        <v>0</v>
      </c>
      <c r="FO55" s="668" t="str">
        <f t="shared" si="451"/>
        <v/>
      </c>
      <c r="FP55" s="668" t="str">
        <f t="shared" si="451"/>
        <v/>
      </c>
      <c r="FQ55" s="668" t="str">
        <f t="shared" si="451"/>
        <v/>
      </c>
      <c r="FR55" s="668" t="str">
        <f t="shared" si="451"/>
        <v/>
      </c>
      <c r="FS55" s="668" t="str">
        <f t="shared" si="451"/>
        <v/>
      </c>
      <c r="FT55" s="668" t="str">
        <f t="shared" si="451"/>
        <v/>
      </c>
      <c r="FU55" s="668" t="str">
        <f t="shared" si="451"/>
        <v/>
      </c>
      <c r="FV55" s="668" t="str">
        <f t="shared" si="452"/>
        <v/>
      </c>
      <c r="FW55" s="668" t="str">
        <f t="shared" si="452"/>
        <v/>
      </c>
      <c r="FX55" s="668" t="str">
        <f t="shared" si="452"/>
        <v/>
      </c>
      <c r="FY55" s="668" t="str">
        <f t="shared" si="452"/>
        <v/>
      </c>
      <c r="FZ55" s="668" t="str">
        <f t="shared" si="452"/>
        <v/>
      </c>
      <c r="GA55" s="668" t="str">
        <f t="shared" si="452"/>
        <v/>
      </c>
      <c r="GB55" s="668" t="str">
        <f t="shared" si="452"/>
        <v/>
      </c>
      <c r="GC55" s="668" t="str">
        <f t="shared" si="452"/>
        <v/>
      </c>
      <c r="GD55" s="668" t="str">
        <f t="shared" si="452"/>
        <v/>
      </c>
      <c r="GE55" s="668" t="str">
        <f t="shared" si="452"/>
        <v/>
      </c>
      <c r="GF55" s="669" t="str">
        <f t="shared" si="452"/>
        <v/>
      </c>
      <c r="GG55" s="626"/>
      <c r="GH55" s="649">
        <f t="shared" si="263"/>
        <v>15</v>
      </c>
      <c r="GI55" s="682">
        <f t="shared" ca="1" si="360"/>
        <v>0</v>
      </c>
      <c r="GJ55" s="682">
        <f t="shared" ca="1" si="361"/>
        <v>0</v>
      </c>
      <c r="GK55" s="682">
        <f t="shared" ca="1" si="362"/>
        <v>0</v>
      </c>
      <c r="GL55" s="682">
        <f t="shared" ca="1" si="363"/>
        <v>0</v>
      </c>
      <c r="GM55" s="682">
        <f t="shared" ca="1" si="364"/>
        <v>0</v>
      </c>
      <c r="GN55" s="682">
        <f t="shared" ca="1" si="365"/>
        <v>0</v>
      </c>
      <c r="GO55" s="682">
        <f t="shared" ca="1" si="366"/>
        <v>0</v>
      </c>
      <c r="GP55" s="682">
        <f t="shared" ca="1" si="367"/>
        <v>0</v>
      </c>
      <c r="GQ55" s="682">
        <f t="shared" ca="1" si="368"/>
        <v>0</v>
      </c>
      <c r="GR55" s="682">
        <f t="shared" ca="1" si="369"/>
        <v>0</v>
      </c>
      <c r="GS55" s="682">
        <f t="shared" ca="1" si="370"/>
        <v>0</v>
      </c>
      <c r="GT55" s="682">
        <f t="shared" ca="1" si="371"/>
        <v>0</v>
      </c>
      <c r="GU55" s="682">
        <f t="shared" ca="1" si="372"/>
        <v>0</v>
      </c>
      <c r="GV55" s="682">
        <f t="shared" ca="1" si="373"/>
        <v>0</v>
      </c>
      <c r="GW55" s="682">
        <f t="shared" ca="1" si="374"/>
        <v>0</v>
      </c>
      <c r="GX55" s="682" t="e">
        <f t="shared" ca="1" si="375"/>
        <v>#DIV/0!</v>
      </c>
      <c r="GY55" s="682" t="e">
        <f t="shared" ca="1" si="376"/>
        <v>#DIV/0!</v>
      </c>
      <c r="GZ55" s="682" t="e">
        <f t="shared" ca="1" si="377"/>
        <v>#DIV/0!</v>
      </c>
      <c r="HA55" s="682" t="e">
        <f t="shared" ca="1" si="378"/>
        <v>#DIV/0!</v>
      </c>
      <c r="HB55" s="682" t="e">
        <f t="shared" ca="1" si="379"/>
        <v>#DIV/0!</v>
      </c>
      <c r="HC55" s="682" t="e">
        <f t="shared" ca="1" si="380"/>
        <v>#DIV/0!</v>
      </c>
      <c r="HD55" s="682" t="e">
        <f t="shared" ca="1" si="381"/>
        <v>#DIV/0!</v>
      </c>
      <c r="HE55" s="682" t="e">
        <f t="shared" ca="1" si="382"/>
        <v>#DIV/0!</v>
      </c>
      <c r="HF55" s="682" t="e">
        <f t="shared" ca="1" si="383"/>
        <v>#DIV/0!</v>
      </c>
      <c r="HG55" s="682" t="e">
        <f t="shared" ca="1" si="384"/>
        <v>#DIV/0!</v>
      </c>
      <c r="HH55" s="682" t="e">
        <f t="shared" ca="1" si="385"/>
        <v>#DIV/0!</v>
      </c>
      <c r="HI55" s="682" t="e">
        <f t="shared" ca="1" si="386"/>
        <v>#DIV/0!</v>
      </c>
      <c r="HJ55" s="682" t="e">
        <f t="shared" ca="1" si="387"/>
        <v>#DIV/0!</v>
      </c>
      <c r="HK55" s="682" t="e">
        <f t="shared" ca="1" si="388"/>
        <v>#DIV/0!</v>
      </c>
      <c r="HL55" s="682" t="e">
        <f t="shared" ca="1" si="389"/>
        <v>#DIV/0!</v>
      </c>
      <c r="HM55" s="682" t="e">
        <f t="shared" ca="1" si="390"/>
        <v>#DIV/0!</v>
      </c>
      <c r="HN55" s="682" t="e">
        <f t="shared" ca="1" si="391"/>
        <v>#DIV/0!</v>
      </c>
      <c r="HO55" s="682" t="e">
        <f t="shared" ca="1" si="392"/>
        <v>#DIV/0!</v>
      </c>
      <c r="HP55" s="682" t="e">
        <f t="shared" ca="1" si="393"/>
        <v>#DIV/0!</v>
      </c>
      <c r="HQ55" s="682" t="e">
        <f t="shared" ca="1" si="394"/>
        <v>#DIV/0!</v>
      </c>
      <c r="HR55" s="682" t="e">
        <f t="shared" ca="1" si="395"/>
        <v>#DIV/0!</v>
      </c>
      <c r="HS55" s="682" t="e">
        <f t="shared" ca="1" si="396"/>
        <v>#DIV/0!</v>
      </c>
      <c r="HT55" s="682" t="e">
        <f t="shared" ca="1" si="397"/>
        <v>#DIV/0!</v>
      </c>
      <c r="HU55" s="682" t="e">
        <f t="shared" ca="1" si="398"/>
        <v>#DIV/0!</v>
      </c>
      <c r="HV55" s="682" t="e">
        <f t="shared" ca="1" si="399"/>
        <v>#DIV/0!</v>
      </c>
      <c r="HW55" s="682" t="e">
        <f t="shared" ca="1" si="400"/>
        <v>#DIV/0!</v>
      </c>
      <c r="HX55" s="682" t="e">
        <f t="shared" ca="1" si="401"/>
        <v>#DIV/0!</v>
      </c>
      <c r="HY55" s="682" t="e">
        <f t="shared" ca="1" si="402"/>
        <v>#DIV/0!</v>
      </c>
      <c r="HZ55" s="682" t="e">
        <f t="shared" ca="1" si="403"/>
        <v>#DIV/0!</v>
      </c>
      <c r="IA55" s="682" t="e">
        <f t="shared" ca="1" si="404"/>
        <v>#DIV/0!</v>
      </c>
      <c r="IB55" s="682" t="e">
        <f t="shared" ca="1" si="405"/>
        <v>#DIV/0!</v>
      </c>
      <c r="IC55" s="682" t="e">
        <f t="shared" ca="1" si="406"/>
        <v>#DIV/0!</v>
      </c>
      <c r="ID55" s="682" t="e">
        <f t="shared" ca="1" si="407"/>
        <v>#DIV/0!</v>
      </c>
      <c r="IE55" s="682" t="e">
        <f t="shared" ca="1" si="408"/>
        <v>#DIV/0!</v>
      </c>
      <c r="IF55" s="682" t="e">
        <f t="shared" ca="1" si="409"/>
        <v>#DIV/0!</v>
      </c>
      <c r="IG55" s="682" t="e">
        <f t="shared" ca="1" si="410"/>
        <v>#DIV/0!</v>
      </c>
      <c r="IH55" s="682" t="e">
        <f t="shared" ca="1" si="411"/>
        <v>#DIV/0!</v>
      </c>
      <c r="II55" s="682" t="e">
        <f t="shared" ca="1" si="412"/>
        <v>#DIV/0!</v>
      </c>
      <c r="IJ55" s="682" t="e">
        <f t="shared" ca="1" si="413"/>
        <v>#DIV/0!</v>
      </c>
      <c r="IK55" s="662" t="e">
        <f t="shared" ca="1" si="414"/>
        <v>#DIV/0!</v>
      </c>
      <c r="IL55" s="662" t="e">
        <f t="shared" ca="1" si="415"/>
        <v>#DIV/0!</v>
      </c>
      <c r="IM55" s="662" t="e">
        <f t="shared" ca="1" si="416"/>
        <v>#DIV/0!</v>
      </c>
      <c r="IN55" s="662" t="e">
        <f t="shared" ca="1" si="417"/>
        <v>#DIV/0!</v>
      </c>
      <c r="IO55" s="662" t="e">
        <f t="shared" ca="1" si="418"/>
        <v>#DIV/0!</v>
      </c>
      <c r="IP55" s="662" t="e">
        <f t="shared" ca="1" si="419"/>
        <v>#DIV/0!</v>
      </c>
      <c r="IQ55" s="662" t="e">
        <f t="shared" ca="1" si="420"/>
        <v>#DIV/0!</v>
      </c>
      <c r="IR55" s="662" t="e">
        <f t="shared" ca="1" si="421"/>
        <v>#DIV/0!</v>
      </c>
      <c r="IS55" s="662" t="e">
        <f t="shared" ca="1" si="422"/>
        <v>#DIV/0!</v>
      </c>
      <c r="IT55" s="662" t="str">
        <f t="shared" ca="1" si="423"/>
        <v/>
      </c>
      <c r="IU55" s="662" t="str">
        <f t="shared" ca="1" si="424"/>
        <v/>
      </c>
      <c r="IV55" s="662" t="str">
        <f t="shared" ca="1" si="425"/>
        <v/>
      </c>
      <c r="IW55" s="662" t="str">
        <f t="shared" ca="1" si="426"/>
        <v/>
      </c>
      <c r="IX55" s="662" t="str">
        <f t="shared" ca="1" si="427"/>
        <v/>
      </c>
      <c r="IY55" s="662" t="str">
        <f t="shared" ca="1" si="428"/>
        <v/>
      </c>
      <c r="IZ55" s="662" t="str">
        <f t="shared" ca="1" si="429"/>
        <v/>
      </c>
      <c r="JA55" s="662" t="str">
        <f t="shared" ca="1" si="430"/>
        <v/>
      </c>
      <c r="JB55" s="662" t="str">
        <f t="shared" ca="1" si="431"/>
        <v/>
      </c>
      <c r="JC55" s="662" t="str">
        <f t="shared" ca="1" si="432"/>
        <v/>
      </c>
      <c r="JD55" s="662" t="str">
        <f t="shared" ca="1" si="433"/>
        <v/>
      </c>
      <c r="JE55" s="662" t="str">
        <f t="shared" ca="1" si="434"/>
        <v/>
      </c>
      <c r="JF55" s="662" t="str">
        <f t="shared" ca="1" si="435"/>
        <v/>
      </c>
      <c r="JG55" s="662" t="str">
        <f t="shared" ca="1" si="436"/>
        <v/>
      </c>
      <c r="JH55" s="662" t="str">
        <f t="shared" ca="1" si="437"/>
        <v/>
      </c>
      <c r="JI55" s="662" t="str">
        <f t="shared" ca="1" si="438"/>
        <v/>
      </c>
      <c r="JJ55" s="662" t="str">
        <f t="shared" ca="1" si="439"/>
        <v/>
      </c>
      <c r="JK55" s="663" t="str">
        <f t="shared" ca="1" si="440"/>
        <v/>
      </c>
      <c r="JL55" s="626"/>
      <c r="JM55" s="649">
        <f t="shared" si="264"/>
        <v>15</v>
      </c>
      <c r="JN55" s="635">
        <f t="shared" si="453"/>
        <v>0</v>
      </c>
      <c r="JO55" s="635">
        <f t="shared" si="453"/>
        <v>0</v>
      </c>
      <c r="JP55" s="635">
        <f t="shared" si="453"/>
        <v>0</v>
      </c>
      <c r="JQ55" s="635">
        <f t="shared" si="453"/>
        <v>0</v>
      </c>
      <c r="JR55" s="635">
        <f t="shared" si="453"/>
        <v>0</v>
      </c>
      <c r="JS55" s="635">
        <f t="shared" si="453"/>
        <v>0</v>
      </c>
      <c r="JT55" s="635">
        <f t="shared" si="453"/>
        <v>0</v>
      </c>
      <c r="JU55" s="635">
        <f t="shared" si="453"/>
        <v>0</v>
      </c>
      <c r="JV55" s="635">
        <f t="shared" si="453"/>
        <v>0</v>
      </c>
      <c r="JW55" s="635">
        <f t="shared" si="453"/>
        <v>0</v>
      </c>
      <c r="JX55" s="635">
        <f t="shared" si="454"/>
        <v>0</v>
      </c>
      <c r="JY55" s="635">
        <f t="shared" si="454"/>
        <v>0</v>
      </c>
      <c r="JZ55" s="635">
        <f t="shared" si="454"/>
        <v>0</v>
      </c>
      <c r="KA55" s="635">
        <f t="shared" si="454"/>
        <v>0</v>
      </c>
      <c r="KB55" s="635">
        <f t="shared" si="454"/>
        <v>0</v>
      </c>
      <c r="KC55" s="635" t="e">
        <f t="shared" si="454"/>
        <v>#DIV/0!</v>
      </c>
      <c r="KD55" s="635" t="e">
        <f t="shared" si="454"/>
        <v>#DIV/0!</v>
      </c>
      <c r="KE55" s="635" t="e">
        <f t="shared" si="454"/>
        <v>#DIV/0!</v>
      </c>
      <c r="KF55" s="635" t="e">
        <f t="shared" si="454"/>
        <v>#DIV/0!</v>
      </c>
      <c r="KG55" s="635" t="e">
        <f t="shared" si="454"/>
        <v>#DIV/0!</v>
      </c>
      <c r="KH55" s="635" t="e">
        <f t="shared" si="455"/>
        <v>#DIV/0!</v>
      </c>
      <c r="KI55" s="635" t="e">
        <f t="shared" si="455"/>
        <v>#DIV/0!</v>
      </c>
      <c r="KJ55" s="635" t="e">
        <f t="shared" si="455"/>
        <v>#DIV/0!</v>
      </c>
      <c r="KK55" s="635" t="e">
        <f t="shared" si="455"/>
        <v>#DIV/0!</v>
      </c>
      <c r="KL55" s="635" t="e">
        <f t="shared" si="455"/>
        <v>#DIV/0!</v>
      </c>
      <c r="KM55" s="635" t="e">
        <f t="shared" si="455"/>
        <v>#DIV/0!</v>
      </c>
      <c r="KN55" s="635" t="e">
        <f t="shared" si="455"/>
        <v>#DIV/0!</v>
      </c>
      <c r="KO55" s="635" t="e">
        <f t="shared" si="455"/>
        <v>#DIV/0!</v>
      </c>
      <c r="KP55" s="635" t="e">
        <f t="shared" si="455"/>
        <v>#DIV/0!</v>
      </c>
      <c r="KQ55" s="635" t="e">
        <f t="shared" si="455"/>
        <v>#DIV/0!</v>
      </c>
      <c r="KR55" s="635" t="e">
        <f t="shared" si="456"/>
        <v>#DIV/0!</v>
      </c>
      <c r="KS55" s="635" t="e">
        <f t="shared" si="456"/>
        <v>#DIV/0!</v>
      </c>
      <c r="KT55" s="635" t="e">
        <f t="shared" si="456"/>
        <v>#DIV/0!</v>
      </c>
      <c r="KU55" s="635" t="e">
        <f t="shared" si="456"/>
        <v>#DIV/0!</v>
      </c>
      <c r="KV55" s="635" t="e">
        <f t="shared" si="456"/>
        <v>#DIV/0!</v>
      </c>
      <c r="KW55" s="635" t="e">
        <f t="shared" si="456"/>
        <v>#DIV/0!</v>
      </c>
      <c r="KX55" s="635" t="e">
        <f t="shared" si="456"/>
        <v>#DIV/0!</v>
      </c>
      <c r="KY55" s="635" t="e">
        <f t="shared" si="456"/>
        <v>#DIV/0!</v>
      </c>
      <c r="KZ55" s="635" t="e">
        <f t="shared" si="456"/>
        <v>#DIV/0!</v>
      </c>
      <c r="LA55" s="635" t="e">
        <f t="shared" si="456"/>
        <v>#DIV/0!</v>
      </c>
      <c r="LB55" s="635" t="e">
        <f t="shared" si="457"/>
        <v>#DIV/0!</v>
      </c>
      <c r="LC55" s="635" t="e">
        <f t="shared" si="457"/>
        <v>#DIV/0!</v>
      </c>
      <c r="LD55" s="635" t="e">
        <f t="shared" si="457"/>
        <v>#DIV/0!</v>
      </c>
      <c r="LE55" s="635" t="e">
        <f t="shared" si="457"/>
        <v>#DIV/0!</v>
      </c>
      <c r="LF55" s="635" t="e">
        <f t="shared" si="457"/>
        <v>#DIV/0!</v>
      </c>
      <c r="LG55" s="635" t="e">
        <f t="shared" si="457"/>
        <v>#DIV/0!</v>
      </c>
      <c r="LH55" s="635" t="e">
        <f t="shared" si="457"/>
        <v>#DIV/0!</v>
      </c>
      <c r="LI55" s="635" t="e">
        <f t="shared" si="457"/>
        <v>#DIV/0!</v>
      </c>
      <c r="LJ55" s="635" t="e">
        <f t="shared" si="457"/>
        <v>#DIV/0!</v>
      </c>
      <c r="LK55" s="635" t="e">
        <f t="shared" si="457"/>
        <v>#DIV/0!</v>
      </c>
      <c r="LL55" s="635" t="e">
        <f t="shared" si="458"/>
        <v>#DIV/0!</v>
      </c>
      <c r="LM55" s="635" t="e">
        <f t="shared" si="458"/>
        <v>#DIV/0!</v>
      </c>
      <c r="LN55" s="635" t="e">
        <f t="shared" si="458"/>
        <v>#DIV/0!</v>
      </c>
      <c r="LO55" s="635" t="e">
        <f t="shared" si="458"/>
        <v>#DIV/0!</v>
      </c>
      <c r="LP55" s="635" t="e">
        <f t="shared" si="458"/>
        <v>#DIV/0!</v>
      </c>
      <c r="LQ55" s="635" t="e">
        <f t="shared" si="458"/>
        <v>#DIV/0!</v>
      </c>
      <c r="LR55" s="635" t="e">
        <f t="shared" si="458"/>
        <v>#DIV/0!</v>
      </c>
      <c r="LS55" s="635" t="e">
        <f t="shared" si="458"/>
        <v>#DIV/0!</v>
      </c>
      <c r="LT55" s="635" t="e">
        <f t="shared" si="458"/>
        <v>#DIV/0!</v>
      </c>
      <c r="LU55" s="635" t="e">
        <f t="shared" si="458"/>
        <v>#DIV/0!</v>
      </c>
      <c r="LV55" s="635" t="e">
        <f t="shared" si="459"/>
        <v>#DIV/0!</v>
      </c>
      <c r="LW55" s="635" t="e">
        <f t="shared" si="459"/>
        <v>#DIV/0!</v>
      </c>
      <c r="LX55" s="635" t="e">
        <f t="shared" si="459"/>
        <v>#DIV/0!</v>
      </c>
      <c r="LY55" s="635" t="str">
        <f t="shared" si="459"/>
        <v/>
      </c>
      <c r="LZ55" s="635" t="str">
        <f t="shared" si="459"/>
        <v/>
      </c>
      <c r="MA55" s="635" t="str">
        <f t="shared" si="459"/>
        <v/>
      </c>
      <c r="MB55" s="635" t="str">
        <f t="shared" si="459"/>
        <v/>
      </c>
      <c r="MC55" s="635" t="str">
        <f t="shared" si="459"/>
        <v/>
      </c>
      <c r="MD55" s="635" t="str">
        <f t="shared" si="459"/>
        <v/>
      </c>
      <c r="ME55" s="635" t="str">
        <f t="shared" si="459"/>
        <v/>
      </c>
      <c r="MF55" s="635" t="str">
        <f t="shared" si="460"/>
        <v/>
      </c>
      <c r="MG55" s="635" t="str">
        <f t="shared" si="460"/>
        <v/>
      </c>
      <c r="MH55" s="635" t="str">
        <f t="shared" si="460"/>
        <v/>
      </c>
      <c r="MI55" s="635" t="str">
        <f t="shared" si="460"/>
        <v/>
      </c>
      <c r="MJ55" s="635" t="str">
        <f t="shared" si="460"/>
        <v/>
      </c>
      <c r="MK55" s="635" t="str">
        <f t="shared" si="460"/>
        <v/>
      </c>
      <c r="ML55" s="635" t="str">
        <f t="shared" si="460"/>
        <v/>
      </c>
      <c r="MM55" s="635" t="str">
        <f t="shared" si="460"/>
        <v/>
      </c>
      <c r="MN55" s="635" t="str">
        <f t="shared" si="460"/>
        <v/>
      </c>
      <c r="MO55" s="635" t="str">
        <f t="shared" si="460"/>
        <v/>
      </c>
      <c r="MP55" s="636" t="str">
        <f t="shared" si="460"/>
        <v/>
      </c>
      <c r="MQ55" s="626"/>
      <c r="MR55" s="565">
        <f t="shared" si="269"/>
        <v>48</v>
      </c>
      <c r="MS55" s="622" t="e">
        <f ca="1">+SUMPRODUCT(OFFSET(MU55,0,$MR55):OFFSET(MU55,MU55-1,$MR55),OFFSET($O55,0,0):OFFSET($O55,MU55-1,0))</f>
        <v>#DIV/0!</v>
      </c>
      <c r="MU55" s="568">
        <f t="shared" si="265"/>
        <v>15</v>
      </c>
      <c r="MV55" s="691" t="e">
        <f t="shared" ca="1" si="461"/>
        <v>#DIV/0!</v>
      </c>
      <c r="MW55" s="691" t="e">
        <f t="shared" ca="1" si="461"/>
        <v>#DIV/0!</v>
      </c>
      <c r="MX55" s="691" t="e">
        <f t="shared" ca="1" si="461"/>
        <v>#DIV/0!</v>
      </c>
      <c r="MY55" s="691" t="e">
        <f t="shared" ca="1" si="461"/>
        <v>#DIV/0!</v>
      </c>
      <c r="MZ55" s="691" t="e">
        <f t="shared" ca="1" si="461"/>
        <v>#DIV/0!</v>
      </c>
      <c r="NA55" s="691" t="e">
        <f t="shared" ca="1" si="461"/>
        <v>#DIV/0!</v>
      </c>
      <c r="NB55" s="691" t="e">
        <f t="shared" ca="1" si="461"/>
        <v>#DIV/0!</v>
      </c>
      <c r="NC55" s="691" t="e">
        <f t="shared" ca="1" si="461"/>
        <v>#DIV/0!</v>
      </c>
      <c r="ND55" s="691" t="e">
        <f t="shared" ca="1" si="461"/>
        <v>#DIV/0!</v>
      </c>
      <c r="NE55" s="691" t="e">
        <f t="shared" ca="1" si="461"/>
        <v>#DIV/0!</v>
      </c>
      <c r="NF55" s="691" t="e">
        <f t="shared" ca="1" si="462"/>
        <v>#DIV/0!</v>
      </c>
      <c r="NG55" s="691" t="e">
        <f t="shared" ca="1" si="462"/>
        <v>#DIV/0!</v>
      </c>
      <c r="NH55" s="691" t="e">
        <f t="shared" ca="1" si="462"/>
        <v>#DIV/0!</v>
      </c>
      <c r="NI55" s="691" t="e">
        <f t="shared" ca="1" si="462"/>
        <v>#DIV/0!</v>
      </c>
      <c r="NJ55" s="691" t="e">
        <f t="shared" ca="1" si="462"/>
        <v>#DIV/0!</v>
      </c>
      <c r="NK55" s="691" t="e">
        <f t="shared" ca="1" si="462"/>
        <v>#DIV/0!</v>
      </c>
      <c r="NL55" s="691" t="e">
        <f t="shared" ca="1" si="462"/>
        <v>#DIV/0!</v>
      </c>
      <c r="NM55" s="691" t="e">
        <f t="shared" ca="1" si="462"/>
        <v>#DIV/0!</v>
      </c>
      <c r="NN55" s="691" t="e">
        <f t="shared" ca="1" si="462"/>
        <v>#DIV/0!</v>
      </c>
      <c r="NO55" s="691" t="e">
        <f t="shared" ca="1" si="462"/>
        <v>#DIV/0!</v>
      </c>
      <c r="NP55" s="691" t="e">
        <f t="shared" ca="1" si="463"/>
        <v>#DIV/0!</v>
      </c>
      <c r="NQ55" s="691" t="e">
        <f t="shared" ca="1" si="463"/>
        <v>#DIV/0!</v>
      </c>
      <c r="NR55" s="691" t="e">
        <f t="shared" ca="1" si="463"/>
        <v>#DIV/0!</v>
      </c>
      <c r="NS55" s="691" t="e">
        <f t="shared" ca="1" si="463"/>
        <v>#DIV/0!</v>
      </c>
      <c r="NT55" s="691" t="e">
        <f t="shared" ca="1" si="463"/>
        <v>#DIV/0!</v>
      </c>
      <c r="NU55" s="691" t="e">
        <f t="shared" ca="1" si="463"/>
        <v>#DIV/0!</v>
      </c>
      <c r="NV55" s="691" t="e">
        <f t="shared" ca="1" si="463"/>
        <v>#DIV/0!</v>
      </c>
      <c r="NW55" s="691" t="e">
        <f t="shared" ca="1" si="463"/>
        <v>#DIV/0!</v>
      </c>
      <c r="NX55" s="691" t="e">
        <f t="shared" ca="1" si="463"/>
        <v>#DIV/0!</v>
      </c>
      <c r="NY55" s="691" t="e">
        <f t="shared" ca="1" si="463"/>
        <v>#DIV/0!</v>
      </c>
      <c r="NZ55" s="691" t="e">
        <f t="shared" ca="1" si="464"/>
        <v>#DIV/0!</v>
      </c>
      <c r="OA55" s="691" t="e">
        <f t="shared" ca="1" si="464"/>
        <v>#DIV/0!</v>
      </c>
      <c r="OB55" s="691" t="e">
        <f t="shared" ca="1" si="464"/>
        <v>#DIV/0!</v>
      </c>
      <c r="OC55" s="691" t="e">
        <f t="shared" ca="1" si="464"/>
        <v>#DIV/0!</v>
      </c>
      <c r="OD55" s="691" t="e">
        <f t="shared" ca="1" si="464"/>
        <v>#DIV/0!</v>
      </c>
      <c r="OE55" s="691" t="e">
        <f t="shared" ca="1" si="464"/>
        <v>#DIV/0!</v>
      </c>
      <c r="OF55" s="691" t="e">
        <f t="shared" ca="1" si="464"/>
        <v>#DIV/0!</v>
      </c>
      <c r="OG55" s="691" t="e">
        <f t="shared" ca="1" si="464"/>
        <v>#DIV/0!</v>
      </c>
      <c r="OH55" s="691" t="e">
        <f t="shared" ca="1" si="464"/>
        <v>#DIV/0!</v>
      </c>
      <c r="OI55" s="691" t="e">
        <f t="shared" ca="1" si="464"/>
        <v>#DIV/0!</v>
      </c>
      <c r="OJ55" s="691" t="e">
        <f t="shared" ca="1" si="465"/>
        <v>#DIV/0!</v>
      </c>
      <c r="OK55" s="691" t="e">
        <f t="shared" ca="1" si="465"/>
        <v>#DIV/0!</v>
      </c>
      <c r="OL55" s="691" t="e">
        <f t="shared" ca="1" si="465"/>
        <v>#DIV/0!</v>
      </c>
      <c r="OM55" s="691" t="e">
        <f t="shared" ca="1" si="465"/>
        <v>#DIV/0!</v>
      </c>
      <c r="ON55" s="691" t="e">
        <f t="shared" ca="1" si="465"/>
        <v>#DIV/0!</v>
      </c>
      <c r="OO55" s="691" t="e">
        <f t="shared" ca="1" si="465"/>
        <v>#DIV/0!</v>
      </c>
      <c r="OP55" s="691" t="e">
        <f t="shared" ca="1" si="465"/>
        <v>#DIV/0!</v>
      </c>
      <c r="OQ55" s="691" t="e">
        <f t="shared" ca="1" si="465"/>
        <v>#DIV/0!</v>
      </c>
      <c r="OR55" s="691" t="str">
        <f t="shared" ca="1" si="465"/>
        <v/>
      </c>
      <c r="OS55" s="691" t="str">
        <f t="shared" ca="1" si="465"/>
        <v/>
      </c>
      <c r="OT55" s="691" t="str">
        <f t="shared" ca="1" si="466"/>
        <v/>
      </c>
      <c r="OU55" s="691" t="str">
        <f t="shared" ca="1" si="466"/>
        <v/>
      </c>
      <c r="OV55" s="691" t="str">
        <f t="shared" ca="1" si="466"/>
        <v/>
      </c>
      <c r="OW55" s="691" t="str">
        <f t="shared" ca="1" si="466"/>
        <v/>
      </c>
      <c r="OX55" s="691" t="str">
        <f t="shared" ca="1" si="466"/>
        <v/>
      </c>
      <c r="OY55" s="691" t="str">
        <f t="shared" ca="1" si="466"/>
        <v/>
      </c>
      <c r="OZ55" s="691" t="str">
        <f t="shared" ca="1" si="466"/>
        <v/>
      </c>
      <c r="PA55" s="691" t="str">
        <f t="shared" ca="1" si="466"/>
        <v/>
      </c>
      <c r="PB55" s="691" t="str">
        <f t="shared" ca="1" si="466"/>
        <v/>
      </c>
      <c r="PC55" s="691" t="str">
        <f t="shared" ca="1" si="466"/>
        <v/>
      </c>
      <c r="PD55" s="691" t="str">
        <f t="shared" ca="1" si="467"/>
        <v/>
      </c>
      <c r="PE55" s="691" t="str">
        <f t="shared" ca="1" si="467"/>
        <v/>
      </c>
      <c r="PF55" s="691" t="str">
        <f t="shared" ca="1" si="467"/>
        <v/>
      </c>
      <c r="PG55" s="691" t="e">
        <f t="shared" ca="1" si="467"/>
        <v>#VALUE!</v>
      </c>
      <c r="PH55" s="691" t="e">
        <f t="shared" ca="1" si="467"/>
        <v>#VALUE!</v>
      </c>
      <c r="PI55" s="691" t="e">
        <f t="shared" ca="1" si="467"/>
        <v>#VALUE!</v>
      </c>
      <c r="PJ55" s="691" t="e">
        <f t="shared" ca="1" si="467"/>
        <v>#VALUE!</v>
      </c>
      <c r="PK55" s="691" t="e">
        <f t="shared" ca="1" si="467"/>
        <v>#VALUE!</v>
      </c>
      <c r="PL55" s="691" t="e">
        <f t="shared" ca="1" si="467"/>
        <v>#VALUE!</v>
      </c>
      <c r="PM55" s="691" t="e">
        <f t="shared" ca="1" si="467"/>
        <v>#VALUE!</v>
      </c>
      <c r="PN55" s="691" t="e">
        <f t="shared" ca="1" si="468"/>
        <v>#VALUE!</v>
      </c>
      <c r="PO55" s="691" t="e">
        <f t="shared" ca="1" si="468"/>
        <v>#VALUE!</v>
      </c>
      <c r="PP55" s="691" t="e">
        <f t="shared" ca="1" si="468"/>
        <v>#VALUE!</v>
      </c>
      <c r="PQ55" s="691" t="e">
        <f t="shared" ca="1" si="468"/>
        <v>#VALUE!</v>
      </c>
      <c r="PR55" s="691" t="e">
        <f t="shared" ca="1" si="468"/>
        <v>#VALUE!</v>
      </c>
      <c r="PS55" s="691" t="e">
        <f t="shared" ca="1" si="468"/>
        <v>#VALUE!</v>
      </c>
      <c r="PT55" s="691" t="e">
        <f t="shared" ca="1" si="468"/>
        <v>#VALUE!</v>
      </c>
      <c r="PU55" s="691" t="e">
        <f t="shared" ca="1" si="468"/>
        <v>#VALUE!</v>
      </c>
      <c r="PV55" s="691" t="e">
        <f t="shared" ca="1" si="468"/>
        <v>#VALUE!</v>
      </c>
      <c r="PW55" s="691" t="e">
        <f t="shared" ca="1" si="468"/>
        <v>#VALUE!</v>
      </c>
      <c r="PX55" s="691" t="e">
        <f t="shared" ca="1" si="468"/>
        <v>#VALUE!</v>
      </c>
      <c r="PY55" s="690"/>
      <c r="PZ55" s="690"/>
      <c r="QA55" s="690"/>
      <c r="QB55" s="690"/>
      <c r="QC55" s="690"/>
      <c r="QD55" s="690"/>
      <c r="QE55" s="690"/>
      <c r="QF55" s="690"/>
      <c r="QG55" s="575"/>
      <c r="QH55" s="575"/>
      <c r="QI55" s="575"/>
      <c r="QJ55" s="575"/>
      <c r="QK55" s="575"/>
      <c r="QL55" s="575"/>
      <c r="QM55" s="575"/>
      <c r="QN55" s="575"/>
      <c r="QO55" s="575"/>
      <c r="QP55" s="575"/>
      <c r="QQ55" s="575"/>
    </row>
    <row r="56" spans="1:459">
      <c r="A56" s="632">
        <f t="shared" si="266"/>
        <v>49</v>
      </c>
      <c r="B56" s="633">
        <f>+'User Entries'!G126</f>
        <v>0</v>
      </c>
      <c r="C56" s="633">
        <f t="shared" si="267"/>
        <v>0</v>
      </c>
      <c r="D56" s="759" t="e">
        <f>SUM($E$8:E56)</f>
        <v>#DIV/0!</v>
      </c>
      <c r="E56" s="759" t="e">
        <f t="shared" si="357"/>
        <v>#DIV/0!</v>
      </c>
      <c r="F56" s="627"/>
      <c r="G56" s="765"/>
      <c r="H56" s="622">
        <f t="shared" si="270"/>
        <v>14</v>
      </c>
      <c r="I56" s="632">
        <f t="shared" si="255"/>
        <v>49</v>
      </c>
      <c r="J56" s="640">
        <f>+'User Entries'!$F126</f>
        <v>0</v>
      </c>
      <c r="K56" s="640">
        <f>+'User Entries'!$J126</f>
        <v>0</v>
      </c>
      <c r="L56" s="676" t="e">
        <f t="shared" si="256"/>
        <v>#DIV/0!</v>
      </c>
      <c r="M56" s="656" t="str">
        <f>IFERROR(Summary_AttrorTotal!A66,"")</f>
        <v>2011 Q1</v>
      </c>
      <c r="N56" s="634">
        <f>+IFERROR((Summary_AttrorTotal!H66)*1000,0)</f>
        <v>3745049</v>
      </c>
      <c r="O56" s="634">
        <f>+IFERROR((Summary_AttrorTotal!S66-Summary_AttrorTotal!H66)*1000,0)</f>
        <v>56973.534742553966</v>
      </c>
      <c r="P56" s="634" t="e">
        <f t="shared" ca="1" si="358"/>
        <v>#DIV/0!</v>
      </c>
      <c r="Q56" s="634">
        <f>IFERROR(Summary_AttrorTotal!J66*1000,0)</f>
        <v>3745049</v>
      </c>
      <c r="R56" s="634" t="e">
        <f t="shared" ca="1" si="257"/>
        <v>#DIV/0!</v>
      </c>
      <c r="S56" s="634">
        <f>+IFERROR((Summary_AttrorTotal!S66-Summary_AttrorTotal!J66)*1000,0)</f>
        <v>56973.534742553966</v>
      </c>
      <c r="T56" s="634" t="e">
        <f t="shared" ca="1" si="258"/>
        <v>#DIV/0!</v>
      </c>
      <c r="U56" s="639"/>
      <c r="V56" s="634" t="e">
        <f t="shared" ca="1" si="259"/>
        <v>#DIV/0!</v>
      </c>
      <c r="W56" s="575" t="e">
        <f t="shared" ca="1" si="260"/>
        <v>#DIV/0!</v>
      </c>
      <c r="X56" s="649">
        <f t="shared" ref="X56:X87" si="472">+IF(OR(X55=1,X55=""),"",X55-1)</f>
        <v>14</v>
      </c>
      <c r="Y56" s="628">
        <f t="shared" si="147"/>
        <v>0</v>
      </c>
      <c r="Z56" s="628">
        <f t="shared" si="147"/>
        <v>0</v>
      </c>
      <c r="AA56" s="628">
        <f t="shared" si="471"/>
        <v>0</v>
      </c>
      <c r="AB56" s="628">
        <f t="shared" si="471"/>
        <v>0</v>
      </c>
      <c r="AC56" s="628">
        <f t="shared" si="471"/>
        <v>0</v>
      </c>
      <c r="AD56" s="628">
        <f t="shared" si="471"/>
        <v>0</v>
      </c>
      <c r="AE56" s="628">
        <f t="shared" si="471"/>
        <v>0</v>
      </c>
      <c r="AF56" s="628">
        <f t="shared" si="471"/>
        <v>0</v>
      </c>
      <c r="AG56" s="628">
        <f t="shared" si="471"/>
        <v>0</v>
      </c>
      <c r="AH56" s="628">
        <f t="shared" si="471"/>
        <v>0</v>
      </c>
      <c r="AI56" s="628">
        <f t="shared" si="471"/>
        <v>0</v>
      </c>
      <c r="AJ56" s="628">
        <f t="shared" si="471"/>
        <v>0</v>
      </c>
      <c r="AK56" s="628">
        <f t="shared" si="471"/>
        <v>0</v>
      </c>
      <c r="AL56" s="628">
        <f t="shared" si="471"/>
        <v>0</v>
      </c>
      <c r="AM56" s="628">
        <f t="shared" si="471"/>
        <v>0</v>
      </c>
      <c r="AN56" s="628">
        <f t="shared" si="471"/>
        <v>0</v>
      </c>
      <c r="AO56" s="628">
        <f t="shared" si="471"/>
        <v>0</v>
      </c>
      <c r="AP56" s="628">
        <f t="shared" si="471"/>
        <v>0</v>
      </c>
      <c r="AQ56" s="628">
        <f t="shared" si="471"/>
        <v>0</v>
      </c>
      <c r="AR56" s="628">
        <f t="shared" si="471"/>
        <v>0</v>
      </c>
      <c r="AS56" s="628">
        <f t="shared" si="471"/>
        <v>0</v>
      </c>
      <c r="AT56" s="628">
        <f t="shared" si="471"/>
        <v>0</v>
      </c>
      <c r="AU56" s="628">
        <f t="shared" si="471"/>
        <v>0</v>
      </c>
      <c r="AV56" s="628">
        <f t="shared" si="471"/>
        <v>0</v>
      </c>
      <c r="AW56" s="628">
        <f t="shared" si="471"/>
        <v>0</v>
      </c>
      <c r="AX56" s="628">
        <f t="shared" si="471"/>
        <v>0</v>
      </c>
      <c r="AY56" s="628">
        <f t="shared" si="471"/>
        <v>0</v>
      </c>
      <c r="AZ56" s="628">
        <f t="shared" si="471"/>
        <v>0</v>
      </c>
      <c r="BA56" s="628">
        <f t="shared" si="471"/>
        <v>0</v>
      </c>
      <c r="BB56" s="628">
        <f t="shared" si="471"/>
        <v>0</v>
      </c>
      <c r="BC56" s="628">
        <f t="shared" si="471"/>
        <v>0</v>
      </c>
      <c r="BD56" s="628">
        <f t="shared" si="471"/>
        <v>0</v>
      </c>
      <c r="BE56" s="628">
        <f t="shared" si="471"/>
        <v>0</v>
      </c>
      <c r="BF56" s="628">
        <f t="shared" si="471"/>
        <v>0</v>
      </c>
      <c r="BG56" s="628">
        <f t="shared" si="471"/>
        <v>0</v>
      </c>
      <c r="BH56" s="628">
        <f t="shared" si="471"/>
        <v>0</v>
      </c>
      <c r="BI56" s="628">
        <f t="shared" si="471"/>
        <v>0</v>
      </c>
      <c r="BJ56" s="628">
        <f t="shared" si="471"/>
        <v>0</v>
      </c>
      <c r="BK56" s="628">
        <f t="shared" si="471"/>
        <v>0</v>
      </c>
      <c r="BL56" s="628">
        <f t="shared" si="471"/>
        <v>0</v>
      </c>
      <c r="BM56" s="628">
        <f t="shared" si="471"/>
        <v>0</v>
      </c>
      <c r="BN56" s="628">
        <f t="shared" si="471"/>
        <v>0</v>
      </c>
      <c r="BO56" s="628">
        <f t="shared" si="471"/>
        <v>0</v>
      </c>
      <c r="BP56" s="628">
        <f t="shared" si="471"/>
        <v>0</v>
      </c>
      <c r="BQ56" s="628">
        <f t="shared" si="471"/>
        <v>0</v>
      </c>
      <c r="BR56" s="628">
        <f t="shared" si="471"/>
        <v>0</v>
      </c>
      <c r="BS56" s="628">
        <f t="shared" si="471"/>
        <v>0</v>
      </c>
      <c r="BT56" s="628">
        <f t="shared" si="471"/>
        <v>0</v>
      </c>
      <c r="BU56" s="628">
        <f t="shared" si="471"/>
        <v>0</v>
      </c>
      <c r="BV56" s="628">
        <f t="shared" si="471"/>
        <v>0</v>
      </c>
      <c r="BW56" s="628">
        <f t="shared" si="471"/>
        <v>0</v>
      </c>
      <c r="BX56" s="628">
        <f t="shared" si="471"/>
        <v>0</v>
      </c>
      <c r="BY56" s="628">
        <f t="shared" si="471"/>
        <v>0</v>
      </c>
      <c r="BZ56" s="628">
        <f t="shared" si="471"/>
        <v>0</v>
      </c>
      <c r="CA56" s="628">
        <f t="shared" si="471"/>
        <v>0</v>
      </c>
      <c r="CB56" s="628">
        <f t="shared" si="471"/>
        <v>0</v>
      </c>
      <c r="CC56" s="628">
        <f t="shared" si="471"/>
        <v>0</v>
      </c>
      <c r="CD56" s="628">
        <f t="shared" si="471"/>
        <v>0</v>
      </c>
      <c r="CE56" s="628">
        <f t="shared" si="471"/>
        <v>0</v>
      </c>
      <c r="CF56" s="628">
        <f t="shared" si="471"/>
        <v>0</v>
      </c>
      <c r="CG56" s="628">
        <f t="shared" si="471"/>
        <v>0</v>
      </c>
      <c r="CH56" s="628">
        <f t="shared" si="471"/>
        <v>0</v>
      </c>
      <c r="CI56" s="628">
        <f t="shared" si="471"/>
        <v>0</v>
      </c>
      <c r="CJ56" s="628" t="str">
        <f t="shared" si="471"/>
        <v/>
      </c>
      <c r="CK56" s="628" t="str">
        <f t="shared" si="471"/>
        <v/>
      </c>
      <c r="CL56" s="628" t="str">
        <f t="shared" ref="CL56:DA59" si="473">+IF(OR(CL$7="",$X56=""),"",IF($X56-CL$7&lt;=-1,IF(AND($X56&gt;=MATCH(100%,$D$8:$D$87,0),CL$7=$X56+1),100%,IFERROR(VLOOKUP(CL$7,$A$8:$E$87,5,FALSE)/(1-VLOOKUP($X56,$A$8:$E$87,4,FALSE)),0)),0))</f>
        <v/>
      </c>
      <c r="CM56" s="628" t="str">
        <f t="shared" si="473"/>
        <v/>
      </c>
      <c r="CN56" s="628" t="str">
        <f t="shared" si="473"/>
        <v/>
      </c>
      <c r="CO56" s="628" t="str">
        <f t="shared" si="473"/>
        <v/>
      </c>
      <c r="CP56" s="628" t="str">
        <f t="shared" si="473"/>
        <v/>
      </c>
      <c r="CQ56" s="628" t="str">
        <f t="shared" si="473"/>
        <v/>
      </c>
      <c r="CR56" s="628" t="str">
        <f t="shared" si="473"/>
        <v/>
      </c>
      <c r="CS56" s="628" t="str">
        <f t="shared" si="473"/>
        <v/>
      </c>
      <c r="CT56" s="628" t="str">
        <f t="shared" si="473"/>
        <v/>
      </c>
      <c r="CU56" s="628" t="str">
        <f t="shared" si="473"/>
        <v/>
      </c>
      <c r="CV56" s="628" t="str">
        <f t="shared" si="473"/>
        <v/>
      </c>
      <c r="CW56" s="628" t="str">
        <f t="shared" si="473"/>
        <v/>
      </c>
      <c r="CX56" s="628" t="str">
        <f t="shared" si="473"/>
        <v/>
      </c>
      <c r="CY56" s="628" t="str">
        <f t="shared" si="473"/>
        <v/>
      </c>
      <c r="CZ56" s="628" t="str">
        <f t="shared" si="473"/>
        <v/>
      </c>
      <c r="DA56" s="629" t="str">
        <f t="shared" si="473"/>
        <v/>
      </c>
      <c r="DB56" s="642"/>
      <c r="DC56" s="649">
        <f t="shared" si="262"/>
        <v>14</v>
      </c>
      <c r="DD56" s="668">
        <f t="shared" si="445"/>
        <v>0</v>
      </c>
      <c r="DE56" s="668">
        <f t="shared" si="445"/>
        <v>0</v>
      </c>
      <c r="DF56" s="668">
        <f t="shared" si="445"/>
        <v>0</v>
      </c>
      <c r="DG56" s="668">
        <f t="shared" si="445"/>
        <v>0</v>
      </c>
      <c r="DH56" s="668">
        <f t="shared" si="445"/>
        <v>0</v>
      </c>
      <c r="DI56" s="668">
        <f t="shared" si="445"/>
        <v>0</v>
      </c>
      <c r="DJ56" s="668">
        <f t="shared" si="445"/>
        <v>0</v>
      </c>
      <c r="DK56" s="668">
        <f t="shared" si="445"/>
        <v>0</v>
      </c>
      <c r="DL56" s="668">
        <f t="shared" si="445"/>
        <v>0</v>
      </c>
      <c r="DM56" s="668">
        <f t="shared" si="445"/>
        <v>0</v>
      </c>
      <c r="DN56" s="668">
        <f t="shared" si="446"/>
        <v>0</v>
      </c>
      <c r="DO56" s="668">
        <f t="shared" si="446"/>
        <v>0</v>
      </c>
      <c r="DP56" s="668">
        <f t="shared" si="446"/>
        <v>0</v>
      </c>
      <c r="DQ56" s="668">
        <f t="shared" si="446"/>
        <v>0</v>
      </c>
      <c r="DR56" s="668">
        <f t="shared" si="446"/>
        <v>0</v>
      </c>
      <c r="DS56" s="668">
        <f t="shared" si="446"/>
        <v>0</v>
      </c>
      <c r="DT56" s="668">
        <f t="shared" si="446"/>
        <v>0</v>
      </c>
      <c r="DU56" s="668">
        <f t="shared" si="446"/>
        <v>0</v>
      </c>
      <c r="DV56" s="668">
        <f t="shared" si="446"/>
        <v>0</v>
      </c>
      <c r="DW56" s="668">
        <f t="shared" si="446"/>
        <v>0</v>
      </c>
      <c r="DX56" s="668">
        <f t="shared" si="447"/>
        <v>0</v>
      </c>
      <c r="DY56" s="668">
        <f t="shared" si="447"/>
        <v>0</v>
      </c>
      <c r="DZ56" s="668">
        <f t="shared" si="447"/>
        <v>0</v>
      </c>
      <c r="EA56" s="668">
        <f t="shared" si="447"/>
        <v>0</v>
      </c>
      <c r="EB56" s="668">
        <f t="shared" si="447"/>
        <v>0</v>
      </c>
      <c r="EC56" s="668">
        <f t="shared" si="447"/>
        <v>0</v>
      </c>
      <c r="ED56" s="668">
        <f t="shared" si="447"/>
        <v>0</v>
      </c>
      <c r="EE56" s="668">
        <f t="shared" si="447"/>
        <v>0</v>
      </c>
      <c r="EF56" s="668">
        <f t="shared" si="447"/>
        <v>0</v>
      </c>
      <c r="EG56" s="668">
        <f t="shared" si="447"/>
        <v>0</v>
      </c>
      <c r="EH56" s="668">
        <f t="shared" si="448"/>
        <v>0</v>
      </c>
      <c r="EI56" s="668">
        <f t="shared" si="448"/>
        <v>0</v>
      </c>
      <c r="EJ56" s="668">
        <f t="shared" si="448"/>
        <v>0</v>
      </c>
      <c r="EK56" s="668">
        <f t="shared" si="448"/>
        <v>0</v>
      </c>
      <c r="EL56" s="668">
        <f t="shared" si="448"/>
        <v>0</v>
      </c>
      <c r="EM56" s="668">
        <f t="shared" si="448"/>
        <v>0</v>
      </c>
      <c r="EN56" s="668">
        <f t="shared" si="448"/>
        <v>0</v>
      </c>
      <c r="EO56" s="668">
        <f t="shared" si="448"/>
        <v>0</v>
      </c>
      <c r="EP56" s="668">
        <f t="shared" si="448"/>
        <v>0</v>
      </c>
      <c r="EQ56" s="668">
        <f t="shared" si="448"/>
        <v>0</v>
      </c>
      <c r="ER56" s="668">
        <f t="shared" si="449"/>
        <v>0</v>
      </c>
      <c r="ES56" s="668">
        <f t="shared" si="449"/>
        <v>0</v>
      </c>
      <c r="ET56" s="668">
        <f t="shared" si="449"/>
        <v>0</v>
      </c>
      <c r="EU56" s="668">
        <f t="shared" si="449"/>
        <v>0</v>
      </c>
      <c r="EV56" s="668">
        <f t="shared" si="449"/>
        <v>0</v>
      </c>
      <c r="EW56" s="668">
        <f t="shared" si="449"/>
        <v>0</v>
      </c>
      <c r="EX56" s="668">
        <f t="shared" si="449"/>
        <v>0</v>
      </c>
      <c r="EY56" s="668">
        <f t="shared" si="449"/>
        <v>0</v>
      </c>
      <c r="EZ56" s="668">
        <f t="shared" si="449"/>
        <v>0</v>
      </c>
      <c r="FA56" s="668">
        <f t="shared" si="449"/>
        <v>0</v>
      </c>
      <c r="FB56" s="668">
        <f t="shared" si="450"/>
        <v>0</v>
      </c>
      <c r="FC56" s="668">
        <f t="shared" si="450"/>
        <v>0</v>
      </c>
      <c r="FD56" s="668">
        <f t="shared" si="450"/>
        <v>0</v>
      </c>
      <c r="FE56" s="668">
        <f t="shared" si="450"/>
        <v>0</v>
      </c>
      <c r="FF56" s="668">
        <f t="shared" si="450"/>
        <v>0</v>
      </c>
      <c r="FG56" s="668">
        <f t="shared" si="450"/>
        <v>0</v>
      </c>
      <c r="FH56" s="668">
        <f t="shared" si="450"/>
        <v>0</v>
      </c>
      <c r="FI56" s="668">
        <f t="shared" si="450"/>
        <v>0</v>
      </c>
      <c r="FJ56" s="668">
        <f t="shared" si="450"/>
        <v>0</v>
      </c>
      <c r="FK56" s="668">
        <f t="shared" si="450"/>
        <v>0</v>
      </c>
      <c r="FL56" s="668">
        <f t="shared" si="451"/>
        <v>0</v>
      </c>
      <c r="FM56" s="668">
        <f t="shared" si="451"/>
        <v>0</v>
      </c>
      <c r="FN56" s="668">
        <f t="shared" si="451"/>
        <v>0</v>
      </c>
      <c r="FO56" s="668" t="str">
        <f t="shared" si="451"/>
        <v/>
      </c>
      <c r="FP56" s="668" t="str">
        <f t="shared" si="451"/>
        <v/>
      </c>
      <c r="FQ56" s="668" t="str">
        <f t="shared" si="451"/>
        <v/>
      </c>
      <c r="FR56" s="668" t="str">
        <f t="shared" si="451"/>
        <v/>
      </c>
      <c r="FS56" s="668" t="str">
        <f t="shared" si="451"/>
        <v/>
      </c>
      <c r="FT56" s="668" t="str">
        <f t="shared" si="451"/>
        <v/>
      </c>
      <c r="FU56" s="668" t="str">
        <f t="shared" si="451"/>
        <v/>
      </c>
      <c r="FV56" s="668" t="str">
        <f t="shared" si="452"/>
        <v/>
      </c>
      <c r="FW56" s="668" t="str">
        <f t="shared" si="452"/>
        <v/>
      </c>
      <c r="FX56" s="668" t="str">
        <f t="shared" si="452"/>
        <v/>
      </c>
      <c r="FY56" s="668" t="str">
        <f t="shared" si="452"/>
        <v/>
      </c>
      <c r="FZ56" s="668" t="str">
        <f t="shared" si="452"/>
        <v/>
      </c>
      <c r="GA56" s="668" t="str">
        <f t="shared" si="452"/>
        <v/>
      </c>
      <c r="GB56" s="668" t="str">
        <f t="shared" si="452"/>
        <v/>
      </c>
      <c r="GC56" s="668" t="str">
        <f t="shared" si="452"/>
        <v/>
      </c>
      <c r="GD56" s="668" t="str">
        <f t="shared" si="452"/>
        <v/>
      </c>
      <c r="GE56" s="668" t="str">
        <f t="shared" si="452"/>
        <v/>
      </c>
      <c r="GF56" s="669" t="str">
        <f t="shared" si="452"/>
        <v/>
      </c>
      <c r="GG56" s="626"/>
      <c r="GH56" s="649">
        <f t="shared" si="263"/>
        <v>14</v>
      </c>
      <c r="GI56" s="682">
        <f t="shared" ca="1" si="360"/>
        <v>0</v>
      </c>
      <c r="GJ56" s="682">
        <f t="shared" ca="1" si="361"/>
        <v>0</v>
      </c>
      <c r="GK56" s="682">
        <f t="shared" ca="1" si="362"/>
        <v>0</v>
      </c>
      <c r="GL56" s="682">
        <f t="shared" ca="1" si="363"/>
        <v>0</v>
      </c>
      <c r="GM56" s="682">
        <f t="shared" ca="1" si="364"/>
        <v>0</v>
      </c>
      <c r="GN56" s="682">
        <f t="shared" ca="1" si="365"/>
        <v>0</v>
      </c>
      <c r="GO56" s="682">
        <f t="shared" ca="1" si="366"/>
        <v>0</v>
      </c>
      <c r="GP56" s="682">
        <f t="shared" ca="1" si="367"/>
        <v>0</v>
      </c>
      <c r="GQ56" s="682">
        <f t="shared" ca="1" si="368"/>
        <v>0</v>
      </c>
      <c r="GR56" s="682">
        <f t="shared" ca="1" si="369"/>
        <v>0</v>
      </c>
      <c r="GS56" s="682">
        <f t="shared" ca="1" si="370"/>
        <v>0</v>
      </c>
      <c r="GT56" s="682">
        <f t="shared" ca="1" si="371"/>
        <v>0</v>
      </c>
      <c r="GU56" s="682">
        <f t="shared" ca="1" si="372"/>
        <v>0</v>
      </c>
      <c r="GV56" s="682">
        <f t="shared" ca="1" si="373"/>
        <v>0</v>
      </c>
      <c r="GW56" s="682" t="e">
        <f t="shared" ca="1" si="374"/>
        <v>#DIV/0!</v>
      </c>
      <c r="GX56" s="682" t="e">
        <f t="shared" ca="1" si="375"/>
        <v>#DIV/0!</v>
      </c>
      <c r="GY56" s="682" t="e">
        <f t="shared" ca="1" si="376"/>
        <v>#DIV/0!</v>
      </c>
      <c r="GZ56" s="682" t="e">
        <f t="shared" ca="1" si="377"/>
        <v>#DIV/0!</v>
      </c>
      <c r="HA56" s="682" t="e">
        <f t="shared" ca="1" si="378"/>
        <v>#DIV/0!</v>
      </c>
      <c r="HB56" s="682" t="e">
        <f t="shared" ca="1" si="379"/>
        <v>#DIV/0!</v>
      </c>
      <c r="HC56" s="682" t="e">
        <f t="shared" ca="1" si="380"/>
        <v>#DIV/0!</v>
      </c>
      <c r="HD56" s="682" t="e">
        <f t="shared" ca="1" si="381"/>
        <v>#DIV/0!</v>
      </c>
      <c r="HE56" s="682" t="e">
        <f t="shared" ca="1" si="382"/>
        <v>#DIV/0!</v>
      </c>
      <c r="HF56" s="682" t="e">
        <f t="shared" ca="1" si="383"/>
        <v>#DIV/0!</v>
      </c>
      <c r="HG56" s="682" t="e">
        <f t="shared" ca="1" si="384"/>
        <v>#DIV/0!</v>
      </c>
      <c r="HH56" s="682" t="e">
        <f t="shared" ca="1" si="385"/>
        <v>#DIV/0!</v>
      </c>
      <c r="HI56" s="682" t="e">
        <f t="shared" ca="1" si="386"/>
        <v>#DIV/0!</v>
      </c>
      <c r="HJ56" s="682" t="e">
        <f t="shared" ca="1" si="387"/>
        <v>#DIV/0!</v>
      </c>
      <c r="HK56" s="682" t="e">
        <f t="shared" ca="1" si="388"/>
        <v>#DIV/0!</v>
      </c>
      <c r="HL56" s="682" t="e">
        <f t="shared" ca="1" si="389"/>
        <v>#DIV/0!</v>
      </c>
      <c r="HM56" s="682" t="e">
        <f t="shared" ca="1" si="390"/>
        <v>#DIV/0!</v>
      </c>
      <c r="HN56" s="682" t="e">
        <f t="shared" ca="1" si="391"/>
        <v>#DIV/0!</v>
      </c>
      <c r="HO56" s="682" t="e">
        <f t="shared" ca="1" si="392"/>
        <v>#DIV/0!</v>
      </c>
      <c r="HP56" s="682" t="e">
        <f t="shared" ca="1" si="393"/>
        <v>#DIV/0!</v>
      </c>
      <c r="HQ56" s="682" t="e">
        <f t="shared" ca="1" si="394"/>
        <v>#DIV/0!</v>
      </c>
      <c r="HR56" s="682" t="e">
        <f t="shared" ca="1" si="395"/>
        <v>#DIV/0!</v>
      </c>
      <c r="HS56" s="682" t="e">
        <f t="shared" ca="1" si="396"/>
        <v>#DIV/0!</v>
      </c>
      <c r="HT56" s="682" t="e">
        <f t="shared" ca="1" si="397"/>
        <v>#DIV/0!</v>
      </c>
      <c r="HU56" s="682" t="e">
        <f t="shared" ca="1" si="398"/>
        <v>#DIV/0!</v>
      </c>
      <c r="HV56" s="682" t="e">
        <f t="shared" ca="1" si="399"/>
        <v>#DIV/0!</v>
      </c>
      <c r="HW56" s="682" t="e">
        <f t="shared" ca="1" si="400"/>
        <v>#DIV/0!</v>
      </c>
      <c r="HX56" s="682" t="e">
        <f t="shared" ca="1" si="401"/>
        <v>#DIV/0!</v>
      </c>
      <c r="HY56" s="682" t="e">
        <f t="shared" ca="1" si="402"/>
        <v>#DIV/0!</v>
      </c>
      <c r="HZ56" s="682" t="e">
        <f t="shared" ca="1" si="403"/>
        <v>#DIV/0!</v>
      </c>
      <c r="IA56" s="682" t="e">
        <f t="shared" ca="1" si="404"/>
        <v>#DIV/0!</v>
      </c>
      <c r="IB56" s="682" t="e">
        <f t="shared" ca="1" si="405"/>
        <v>#DIV/0!</v>
      </c>
      <c r="IC56" s="682" t="e">
        <f t="shared" ca="1" si="406"/>
        <v>#DIV/0!</v>
      </c>
      <c r="ID56" s="682" t="e">
        <f t="shared" ca="1" si="407"/>
        <v>#DIV/0!</v>
      </c>
      <c r="IE56" s="682" t="e">
        <f t="shared" ca="1" si="408"/>
        <v>#DIV/0!</v>
      </c>
      <c r="IF56" s="682" t="e">
        <f t="shared" ca="1" si="409"/>
        <v>#DIV/0!</v>
      </c>
      <c r="IG56" s="682" t="e">
        <f t="shared" ca="1" si="410"/>
        <v>#DIV/0!</v>
      </c>
      <c r="IH56" s="682" t="e">
        <f t="shared" ca="1" si="411"/>
        <v>#DIV/0!</v>
      </c>
      <c r="II56" s="682" t="e">
        <f t="shared" ca="1" si="412"/>
        <v>#DIV/0!</v>
      </c>
      <c r="IJ56" s="682" t="e">
        <f t="shared" ca="1" si="413"/>
        <v>#DIV/0!</v>
      </c>
      <c r="IK56" s="662" t="e">
        <f t="shared" ca="1" si="414"/>
        <v>#DIV/0!</v>
      </c>
      <c r="IL56" s="662" t="e">
        <f t="shared" ca="1" si="415"/>
        <v>#DIV/0!</v>
      </c>
      <c r="IM56" s="662" t="e">
        <f t="shared" ca="1" si="416"/>
        <v>#DIV/0!</v>
      </c>
      <c r="IN56" s="662" t="e">
        <f t="shared" ca="1" si="417"/>
        <v>#DIV/0!</v>
      </c>
      <c r="IO56" s="662" t="e">
        <f t="shared" ca="1" si="418"/>
        <v>#DIV/0!</v>
      </c>
      <c r="IP56" s="662" t="e">
        <f t="shared" ca="1" si="419"/>
        <v>#DIV/0!</v>
      </c>
      <c r="IQ56" s="662" t="e">
        <f t="shared" ca="1" si="420"/>
        <v>#DIV/0!</v>
      </c>
      <c r="IR56" s="662" t="e">
        <f t="shared" ca="1" si="421"/>
        <v>#DIV/0!</v>
      </c>
      <c r="IS56" s="662" t="e">
        <f t="shared" ca="1" si="422"/>
        <v>#DIV/0!</v>
      </c>
      <c r="IT56" s="662" t="str">
        <f t="shared" ca="1" si="423"/>
        <v/>
      </c>
      <c r="IU56" s="662" t="str">
        <f t="shared" ca="1" si="424"/>
        <v/>
      </c>
      <c r="IV56" s="662" t="str">
        <f t="shared" ca="1" si="425"/>
        <v/>
      </c>
      <c r="IW56" s="662" t="str">
        <f t="shared" ca="1" si="426"/>
        <v/>
      </c>
      <c r="IX56" s="662" t="str">
        <f t="shared" ca="1" si="427"/>
        <v/>
      </c>
      <c r="IY56" s="662" t="str">
        <f t="shared" ca="1" si="428"/>
        <v/>
      </c>
      <c r="IZ56" s="662" t="str">
        <f t="shared" ca="1" si="429"/>
        <v/>
      </c>
      <c r="JA56" s="662" t="str">
        <f t="shared" ca="1" si="430"/>
        <v/>
      </c>
      <c r="JB56" s="662" t="str">
        <f t="shared" ca="1" si="431"/>
        <v/>
      </c>
      <c r="JC56" s="662" t="str">
        <f t="shared" ca="1" si="432"/>
        <v/>
      </c>
      <c r="JD56" s="662" t="str">
        <f t="shared" ca="1" si="433"/>
        <v/>
      </c>
      <c r="JE56" s="662" t="str">
        <f t="shared" ca="1" si="434"/>
        <v/>
      </c>
      <c r="JF56" s="662" t="str">
        <f t="shared" ca="1" si="435"/>
        <v/>
      </c>
      <c r="JG56" s="662" t="str">
        <f t="shared" ca="1" si="436"/>
        <v/>
      </c>
      <c r="JH56" s="662" t="str">
        <f t="shared" ca="1" si="437"/>
        <v/>
      </c>
      <c r="JI56" s="662" t="str">
        <f t="shared" ca="1" si="438"/>
        <v/>
      </c>
      <c r="JJ56" s="662" t="str">
        <f t="shared" ca="1" si="439"/>
        <v/>
      </c>
      <c r="JK56" s="663" t="str">
        <f t="shared" ca="1" si="440"/>
        <v/>
      </c>
      <c r="JL56" s="626"/>
      <c r="JM56" s="649">
        <f t="shared" si="264"/>
        <v>14</v>
      </c>
      <c r="JN56" s="635">
        <f t="shared" si="453"/>
        <v>0</v>
      </c>
      <c r="JO56" s="635">
        <f t="shared" si="453"/>
        <v>0</v>
      </c>
      <c r="JP56" s="635">
        <f t="shared" si="453"/>
        <v>0</v>
      </c>
      <c r="JQ56" s="635">
        <f t="shared" si="453"/>
        <v>0</v>
      </c>
      <c r="JR56" s="635">
        <f t="shared" si="453"/>
        <v>0</v>
      </c>
      <c r="JS56" s="635">
        <f t="shared" si="453"/>
        <v>0</v>
      </c>
      <c r="JT56" s="635">
        <f t="shared" si="453"/>
        <v>0</v>
      </c>
      <c r="JU56" s="635">
        <f t="shared" si="453"/>
        <v>0</v>
      </c>
      <c r="JV56" s="635">
        <f t="shared" si="453"/>
        <v>0</v>
      </c>
      <c r="JW56" s="635">
        <f t="shared" si="453"/>
        <v>0</v>
      </c>
      <c r="JX56" s="635">
        <f t="shared" si="454"/>
        <v>0</v>
      </c>
      <c r="JY56" s="635">
        <f t="shared" si="454"/>
        <v>0</v>
      </c>
      <c r="JZ56" s="635">
        <f t="shared" si="454"/>
        <v>0</v>
      </c>
      <c r="KA56" s="635">
        <f t="shared" si="454"/>
        <v>0</v>
      </c>
      <c r="KB56" s="635" t="e">
        <f t="shared" si="454"/>
        <v>#DIV/0!</v>
      </c>
      <c r="KC56" s="635" t="e">
        <f t="shared" si="454"/>
        <v>#DIV/0!</v>
      </c>
      <c r="KD56" s="635" t="e">
        <f t="shared" si="454"/>
        <v>#DIV/0!</v>
      </c>
      <c r="KE56" s="635" t="e">
        <f t="shared" si="454"/>
        <v>#DIV/0!</v>
      </c>
      <c r="KF56" s="635" t="e">
        <f t="shared" si="454"/>
        <v>#DIV/0!</v>
      </c>
      <c r="KG56" s="635" t="e">
        <f t="shared" si="454"/>
        <v>#DIV/0!</v>
      </c>
      <c r="KH56" s="635" t="e">
        <f t="shared" si="455"/>
        <v>#DIV/0!</v>
      </c>
      <c r="KI56" s="635" t="e">
        <f t="shared" si="455"/>
        <v>#DIV/0!</v>
      </c>
      <c r="KJ56" s="635" t="e">
        <f t="shared" si="455"/>
        <v>#DIV/0!</v>
      </c>
      <c r="KK56" s="635" t="e">
        <f t="shared" si="455"/>
        <v>#DIV/0!</v>
      </c>
      <c r="KL56" s="635" t="e">
        <f t="shared" si="455"/>
        <v>#DIV/0!</v>
      </c>
      <c r="KM56" s="635" t="e">
        <f t="shared" si="455"/>
        <v>#DIV/0!</v>
      </c>
      <c r="KN56" s="635" t="e">
        <f t="shared" si="455"/>
        <v>#DIV/0!</v>
      </c>
      <c r="KO56" s="635" t="e">
        <f t="shared" si="455"/>
        <v>#DIV/0!</v>
      </c>
      <c r="KP56" s="635" t="e">
        <f t="shared" si="455"/>
        <v>#DIV/0!</v>
      </c>
      <c r="KQ56" s="635" t="e">
        <f t="shared" si="455"/>
        <v>#DIV/0!</v>
      </c>
      <c r="KR56" s="635" t="e">
        <f t="shared" si="456"/>
        <v>#DIV/0!</v>
      </c>
      <c r="KS56" s="635" t="e">
        <f t="shared" si="456"/>
        <v>#DIV/0!</v>
      </c>
      <c r="KT56" s="635" t="e">
        <f t="shared" si="456"/>
        <v>#DIV/0!</v>
      </c>
      <c r="KU56" s="635" t="e">
        <f t="shared" si="456"/>
        <v>#DIV/0!</v>
      </c>
      <c r="KV56" s="635" t="e">
        <f t="shared" si="456"/>
        <v>#DIV/0!</v>
      </c>
      <c r="KW56" s="635" t="e">
        <f t="shared" si="456"/>
        <v>#DIV/0!</v>
      </c>
      <c r="KX56" s="635" t="e">
        <f t="shared" si="456"/>
        <v>#DIV/0!</v>
      </c>
      <c r="KY56" s="635" t="e">
        <f t="shared" si="456"/>
        <v>#DIV/0!</v>
      </c>
      <c r="KZ56" s="635" t="e">
        <f t="shared" si="456"/>
        <v>#DIV/0!</v>
      </c>
      <c r="LA56" s="635" t="e">
        <f t="shared" si="456"/>
        <v>#DIV/0!</v>
      </c>
      <c r="LB56" s="635" t="e">
        <f t="shared" si="457"/>
        <v>#DIV/0!</v>
      </c>
      <c r="LC56" s="635" t="e">
        <f t="shared" si="457"/>
        <v>#DIV/0!</v>
      </c>
      <c r="LD56" s="635" t="e">
        <f t="shared" si="457"/>
        <v>#DIV/0!</v>
      </c>
      <c r="LE56" s="635" t="e">
        <f t="shared" si="457"/>
        <v>#DIV/0!</v>
      </c>
      <c r="LF56" s="635" t="e">
        <f t="shared" si="457"/>
        <v>#DIV/0!</v>
      </c>
      <c r="LG56" s="635" t="e">
        <f t="shared" si="457"/>
        <v>#DIV/0!</v>
      </c>
      <c r="LH56" s="635" t="e">
        <f t="shared" si="457"/>
        <v>#DIV/0!</v>
      </c>
      <c r="LI56" s="635" t="e">
        <f t="shared" si="457"/>
        <v>#DIV/0!</v>
      </c>
      <c r="LJ56" s="635" t="e">
        <f t="shared" si="457"/>
        <v>#DIV/0!</v>
      </c>
      <c r="LK56" s="635" t="e">
        <f t="shared" si="457"/>
        <v>#DIV/0!</v>
      </c>
      <c r="LL56" s="635" t="e">
        <f t="shared" si="458"/>
        <v>#DIV/0!</v>
      </c>
      <c r="LM56" s="635" t="e">
        <f t="shared" si="458"/>
        <v>#DIV/0!</v>
      </c>
      <c r="LN56" s="635" t="e">
        <f t="shared" si="458"/>
        <v>#DIV/0!</v>
      </c>
      <c r="LO56" s="635" t="e">
        <f t="shared" si="458"/>
        <v>#DIV/0!</v>
      </c>
      <c r="LP56" s="635" t="e">
        <f t="shared" si="458"/>
        <v>#DIV/0!</v>
      </c>
      <c r="LQ56" s="635" t="e">
        <f t="shared" si="458"/>
        <v>#DIV/0!</v>
      </c>
      <c r="LR56" s="635" t="e">
        <f t="shared" si="458"/>
        <v>#DIV/0!</v>
      </c>
      <c r="LS56" s="635" t="e">
        <f t="shared" si="458"/>
        <v>#DIV/0!</v>
      </c>
      <c r="LT56" s="635" t="e">
        <f t="shared" si="458"/>
        <v>#DIV/0!</v>
      </c>
      <c r="LU56" s="635" t="e">
        <f t="shared" si="458"/>
        <v>#DIV/0!</v>
      </c>
      <c r="LV56" s="635" t="e">
        <f t="shared" si="459"/>
        <v>#DIV/0!</v>
      </c>
      <c r="LW56" s="635" t="e">
        <f t="shared" si="459"/>
        <v>#DIV/0!</v>
      </c>
      <c r="LX56" s="635" t="e">
        <f t="shared" si="459"/>
        <v>#DIV/0!</v>
      </c>
      <c r="LY56" s="635" t="str">
        <f t="shared" si="459"/>
        <v/>
      </c>
      <c r="LZ56" s="635" t="str">
        <f t="shared" si="459"/>
        <v/>
      </c>
      <c r="MA56" s="635" t="str">
        <f t="shared" si="459"/>
        <v/>
      </c>
      <c r="MB56" s="635" t="str">
        <f t="shared" si="459"/>
        <v/>
      </c>
      <c r="MC56" s="635" t="str">
        <f t="shared" si="459"/>
        <v/>
      </c>
      <c r="MD56" s="635" t="str">
        <f t="shared" si="459"/>
        <v/>
      </c>
      <c r="ME56" s="635" t="str">
        <f t="shared" si="459"/>
        <v/>
      </c>
      <c r="MF56" s="635" t="str">
        <f t="shared" si="460"/>
        <v/>
      </c>
      <c r="MG56" s="635" t="str">
        <f t="shared" si="460"/>
        <v/>
      </c>
      <c r="MH56" s="635" t="str">
        <f t="shared" si="460"/>
        <v/>
      </c>
      <c r="MI56" s="635" t="str">
        <f t="shared" si="460"/>
        <v/>
      </c>
      <c r="MJ56" s="635" t="str">
        <f t="shared" si="460"/>
        <v/>
      </c>
      <c r="MK56" s="635" t="str">
        <f t="shared" si="460"/>
        <v/>
      </c>
      <c r="ML56" s="635" t="str">
        <f t="shared" si="460"/>
        <v/>
      </c>
      <c r="MM56" s="635" t="str">
        <f t="shared" si="460"/>
        <v/>
      </c>
      <c r="MN56" s="635" t="str">
        <f t="shared" si="460"/>
        <v/>
      </c>
      <c r="MO56" s="635" t="str">
        <f t="shared" si="460"/>
        <v/>
      </c>
      <c r="MP56" s="636" t="str">
        <f t="shared" si="460"/>
        <v/>
      </c>
      <c r="MQ56" s="626"/>
      <c r="MR56" s="565">
        <f t="shared" si="269"/>
        <v>49</v>
      </c>
      <c r="MS56" s="622" t="e">
        <f ca="1">+SUMPRODUCT(OFFSET(MU56,0,$MR56):OFFSET(MU56,MU56-1,$MR56),OFFSET($O56,0,0):OFFSET($O56,MU56-1,0))</f>
        <v>#DIV/0!</v>
      </c>
      <c r="MU56" s="568">
        <f t="shared" si="265"/>
        <v>14</v>
      </c>
      <c r="MV56" s="691" t="e">
        <f t="shared" ca="1" si="461"/>
        <v>#DIV/0!</v>
      </c>
      <c r="MW56" s="691" t="e">
        <f t="shared" ca="1" si="461"/>
        <v>#DIV/0!</v>
      </c>
      <c r="MX56" s="691" t="e">
        <f t="shared" ca="1" si="461"/>
        <v>#DIV/0!</v>
      </c>
      <c r="MY56" s="691" t="e">
        <f t="shared" ca="1" si="461"/>
        <v>#DIV/0!</v>
      </c>
      <c r="MZ56" s="691" t="e">
        <f t="shared" ca="1" si="461"/>
        <v>#DIV/0!</v>
      </c>
      <c r="NA56" s="691" t="e">
        <f t="shared" ca="1" si="461"/>
        <v>#DIV/0!</v>
      </c>
      <c r="NB56" s="691" t="e">
        <f t="shared" ca="1" si="461"/>
        <v>#DIV/0!</v>
      </c>
      <c r="NC56" s="691" t="e">
        <f t="shared" ca="1" si="461"/>
        <v>#DIV/0!</v>
      </c>
      <c r="ND56" s="691" t="e">
        <f t="shared" ca="1" si="461"/>
        <v>#DIV/0!</v>
      </c>
      <c r="NE56" s="691" t="e">
        <f t="shared" ca="1" si="461"/>
        <v>#DIV/0!</v>
      </c>
      <c r="NF56" s="691" t="e">
        <f t="shared" ca="1" si="462"/>
        <v>#DIV/0!</v>
      </c>
      <c r="NG56" s="691" t="e">
        <f t="shared" ca="1" si="462"/>
        <v>#DIV/0!</v>
      </c>
      <c r="NH56" s="691" t="e">
        <f t="shared" ca="1" si="462"/>
        <v>#DIV/0!</v>
      </c>
      <c r="NI56" s="691" t="e">
        <f t="shared" ca="1" si="462"/>
        <v>#DIV/0!</v>
      </c>
      <c r="NJ56" s="691" t="e">
        <f t="shared" ca="1" si="462"/>
        <v>#DIV/0!</v>
      </c>
      <c r="NK56" s="691" t="e">
        <f t="shared" ca="1" si="462"/>
        <v>#DIV/0!</v>
      </c>
      <c r="NL56" s="691" t="e">
        <f t="shared" ca="1" si="462"/>
        <v>#DIV/0!</v>
      </c>
      <c r="NM56" s="691" t="e">
        <f t="shared" ca="1" si="462"/>
        <v>#DIV/0!</v>
      </c>
      <c r="NN56" s="691" t="e">
        <f t="shared" ca="1" si="462"/>
        <v>#DIV/0!</v>
      </c>
      <c r="NO56" s="691" t="e">
        <f t="shared" ca="1" si="462"/>
        <v>#DIV/0!</v>
      </c>
      <c r="NP56" s="691" t="e">
        <f t="shared" ca="1" si="463"/>
        <v>#DIV/0!</v>
      </c>
      <c r="NQ56" s="691" t="e">
        <f t="shared" ca="1" si="463"/>
        <v>#DIV/0!</v>
      </c>
      <c r="NR56" s="691" t="e">
        <f t="shared" ca="1" si="463"/>
        <v>#DIV/0!</v>
      </c>
      <c r="NS56" s="691" t="e">
        <f t="shared" ca="1" si="463"/>
        <v>#DIV/0!</v>
      </c>
      <c r="NT56" s="691" t="e">
        <f t="shared" ca="1" si="463"/>
        <v>#DIV/0!</v>
      </c>
      <c r="NU56" s="691" t="e">
        <f t="shared" ca="1" si="463"/>
        <v>#DIV/0!</v>
      </c>
      <c r="NV56" s="691" t="e">
        <f t="shared" ca="1" si="463"/>
        <v>#DIV/0!</v>
      </c>
      <c r="NW56" s="691" t="e">
        <f t="shared" ca="1" si="463"/>
        <v>#DIV/0!</v>
      </c>
      <c r="NX56" s="691" t="e">
        <f t="shared" ca="1" si="463"/>
        <v>#DIV/0!</v>
      </c>
      <c r="NY56" s="691" t="e">
        <f t="shared" ca="1" si="463"/>
        <v>#DIV/0!</v>
      </c>
      <c r="NZ56" s="691" t="e">
        <f t="shared" ca="1" si="464"/>
        <v>#DIV/0!</v>
      </c>
      <c r="OA56" s="691" t="e">
        <f t="shared" ca="1" si="464"/>
        <v>#DIV/0!</v>
      </c>
      <c r="OB56" s="691" t="e">
        <f t="shared" ca="1" si="464"/>
        <v>#DIV/0!</v>
      </c>
      <c r="OC56" s="691" t="e">
        <f t="shared" ca="1" si="464"/>
        <v>#DIV/0!</v>
      </c>
      <c r="OD56" s="691" t="e">
        <f t="shared" ca="1" si="464"/>
        <v>#DIV/0!</v>
      </c>
      <c r="OE56" s="691" t="e">
        <f t="shared" ca="1" si="464"/>
        <v>#DIV/0!</v>
      </c>
      <c r="OF56" s="691" t="e">
        <f t="shared" ca="1" si="464"/>
        <v>#DIV/0!</v>
      </c>
      <c r="OG56" s="691" t="e">
        <f t="shared" ca="1" si="464"/>
        <v>#DIV/0!</v>
      </c>
      <c r="OH56" s="691" t="e">
        <f t="shared" ca="1" si="464"/>
        <v>#DIV/0!</v>
      </c>
      <c r="OI56" s="691" t="e">
        <f t="shared" ca="1" si="464"/>
        <v>#DIV/0!</v>
      </c>
      <c r="OJ56" s="691" t="e">
        <f t="shared" ca="1" si="465"/>
        <v>#DIV/0!</v>
      </c>
      <c r="OK56" s="691" t="e">
        <f t="shared" ca="1" si="465"/>
        <v>#DIV/0!</v>
      </c>
      <c r="OL56" s="691" t="e">
        <f t="shared" ca="1" si="465"/>
        <v>#DIV/0!</v>
      </c>
      <c r="OM56" s="691" t="e">
        <f t="shared" ca="1" si="465"/>
        <v>#DIV/0!</v>
      </c>
      <c r="ON56" s="691" t="e">
        <f t="shared" ca="1" si="465"/>
        <v>#DIV/0!</v>
      </c>
      <c r="OO56" s="691" t="e">
        <f t="shared" ca="1" si="465"/>
        <v>#DIV/0!</v>
      </c>
      <c r="OP56" s="691" t="e">
        <f t="shared" ca="1" si="465"/>
        <v>#DIV/0!</v>
      </c>
      <c r="OQ56" s="691" t="e">
        <f t="shared" ca="1" si="465"/>
        <v>#DIV/0!</v>
      </c>
      <c r="OR56" s="691" t="e">
        <f t="shared" ca="1" si="465"/>
        <v>#DIV/0!</v>
      </c>
      <c r="OS56" s="691" t="str">
        <f t="shared" ca="1" si="465"/>
        <v/>
      </c>
      <c r="OT56" s="691" t="str">
        <f t="shared" ca="1" si="466"/>
        <v/>
      </c>
      <c r="OU56" s="691" t="str">
        <f t="shared" ca="1" si="466"/>
        <v/>
      </c>
      <c r="OV56" s="691" t="str">
        <f t="shared" ca="1" si="466"/>
        <v/>
      </c>
      <c r="OW56" s="691" t="str">
        <f t="shared" ca="1" si="466"/>
        <v/>
      </c>
      <c r="OX56" s="691" t="str">
        <f t="shared" ca="1" si="466"/>
        <v/>
      </c>
      <c r="OY56" s="691" t="str">
        <f t="shared" ca="1" si="466"/>
        <v/>
      </c>
      <c r="OZ56" s="691" t="str">
        <f t="shared" ca="1" si="466"/>
        <v/>
      </c>
      <c r="PA56" s="691" t="str">
        <f t="shared" ca="1" si="466"/>
        <v/>
      </c>
      <c r="PB56" s="691" t="str">
        <f t="shared" ca="1" si="466"/>
        <v/>
      </c>
      <c r="PC56" s="691" t="str">
        <f t="shared" ca="1" si="466"/>
        <v/>
      </c>
      <c r="PD56" s="691" t="str">
        <f t="shared" ca="1" si="467"/>
        <v/>
      </c>
      <c r="PE56" s="691" t="str">
        <f t="shared" ca="1" si="467"/>
        <v/>
      </c>
      <c r="PF56" s="691" t="str">
        <f t="shared" ca="1" si="467"/>
        <v/>
      </c>
      <c r="PG56" s="691" t="e">
        <f t="shared" ca="1" si="467"/>
        <v>#VALUE!</v>
      </c>
      <c r="PH56" s="691" t="e">
        <f t="shared" ca="1" si="467"/>
        <v>#VALUE!</v>
      </c>
      <c r="PI56" s="691" t="e">
        <f t="shared" ca="1" si="467"/>
        <v>#VALUE!</v>
      </c>
      <c r="PJ56" s="691" t="e">
        <f t="shared" ca="1" si="467"/>
        <v>#VALUE!</v>
      </c>
      <c r="PK56" s="691" t="e">
        <f t="shared" ca="1" si="467"/>
        <v>#VALUE!</v>
      </c>
      <c r="PL56" s="691" t="e">
        <f t="shared" ca="1" si="467"/>
        <v>#VALUE!</v>
      </c>
      <c r="PM56" s="691" t="e">
        <f t="shared" ca="1" si="467"/>
        <v>#VALUE!</v>
      </c>
      <c r="PN56" s="691" t="e">
        <f t="shared" ca="1" si="468"/>
        <v>#VALUE!</v>
      </c>
      <c r="PO56" s="691" t="e">
        <f t="shared" ca="1" si="468"/>
        <v>#VALUE!</v>
      </c>
      <c r="PP56" s="691" t="e">
        <f t="shared" ca="1" si="468"/>
        <v>#VALUE!</v>
      </c>
      <c r="PQ56" s="691" t="e">
        <f t="shared" ca="1" si="468"/>
        <v>#VALUE!</v>
      </c>
      <c r="PR56" s="691" t="e">
        <f t="shared" ca="1" si="468"/>
        <v>#VALUE!</v>
      </c>
      <c r="PS56" s="691" t="e">
        <f t="shared" ca="1" si="468"/>
        <v>#VALUE!</v>
      </c>
      <c r="PT56" s="691" t="e">
        <f t="shared" ca="1" si="468"/>
        <v>#VALUE!</v>
      </c>
      <c r="PU56" s="691" t="e">
        <f t="shared" ca="1" si="468"/>
        <v>#VALUE!</v>
      </c>
      <c r="PV56" s="691" t="e">
        <f t="shared" ca="1" si="468"/>
        <v>#VALUE!</v>
      </c>
      <c r="PW56" s="691" t="e">
        <f t="shared" ca="1" si="468"/>
        <v>#VALUE!</v>
      </c>
      <c r="PX56" s="691" t="e">
        <f t="shared" ca="1" si="468"/>
        <v>#VALUE!</v>
      </c>
      <c r="PY56" s="690"/>
      <c r="PZ56" s="690"/>
      <c r="QA56" s="690"/>
      <c r="QB56" s="690"/>
      <c r="QC56" s="690"/>
      <c r="QD56" s="690"/>
      <c r="QE56" s="690"/>
      <c r="QF56" s="690"/>
      <c r="QG56" s="575"/>
      <c r="QH56" s="575"/>
      <c r="QI56" s="575"/>
      <c r="QJ56" s="575"/>
      <c r="QK56" s="575"/>
      <c r="QL56" s="575"/>
      <c r="QM56" s="575"/>
      <c r="QN56" s="575"/>
      <c r="QO56" s="575"/>
      <c r="QP56" s="575"/>
      <c r="QQ56" s="575"/>
    </row>
    <row r="57" spans="1:459">
      <c r="A57" s="632">
        <f t="shared" si="266"/>
        <v>50</v>
      </c>
      <c r="B57" s="633">
        <f>+'User Entries'!G127</f>
        <v>0</v>
      </c>
      <c r="C57" s="633">
        <f t="shared" si="267"/>
        <v>0</v>
      </c>
      <c r="D57" s="759" t="e">
        <f>SUM($E$8:E57)</f>
        <v>#DIV/0!</v>
      </c>
      <c r="E57" s="759" t="e">
        <f t="shared" si="357"/>
        <v>#DIV/0!</v>
      </c>
      <c r="F57" s="627"/>
      <c r="G57" s="765"/>
      <c r="H57" s="622">
        <f t="shared" si="270"/>
        <v>13</v>
      </c>
      <c r="I57" s="632">
        <f t="shared" si="255"/>
        <v>50</v>
      </c>
      <c r="J57" s="640">
        <f>+'User Entries'!$F127</f>
        <v>0</v>
      </c>
      <c r="K57" s="640">
        <f>+'User Entries'!$J127</f>
        <v>0</v>
      </c>
      <c r="L57" s="676" t="e">
        <f t="shared" si="256"/>
        <v>#DIV/0!</v>
      </c>
      <c r="M57" s="656" t="str">
        <f>IFERROR(Summary_AttrorTotal!A67,"")</f>
        <v>2011 Q2</v>
      </c>
      <c r="N57" s="634">
        <f>+IFERROR((Summary_AttrorTotal!H67)*1000,0)</f>
        <v>4803107</v>
      </c>
      <c r="O57" s="634">
        <f>+IFERROR((Summary_AttrorTotal!S67-Summary_AttrorTotal!H67)*1000,0)</f>
        <v>100558.74926466186</v>
      </c>
      <c r="P57" s="634" t="e">
        <f t="shared" ca="1" si="358"/>
        <v>#DIV/0!</v>
      </c>
      <c r="Q57" s="634">
        <f>IFERROR(Summary_AttrorTotal!J67*1000,0)</f>
        <v>4936674</v>
      </c>
      <c r="R57" s="634" t="e">
        <f t="shared" ca="1" si="257"/>
        <v>#DIV/0!</v>
      </c>
      <c r="S57" s="634">
        <f>+IFERROR((Summary_AttrorTotal!S67-Summary_AttrorTotal!J67)*1000,0)</f>
        <v>-33008.250735338152</v>
      </c>
      <c r="T57" s="634" t="e">
        <f t="shared" ca="1" si="258"/>
        <v>#DIV/0!</v>
      </c>
      <c r="U57" s="639"/>
      <c r="V57" s="634" t="e">
        <f t="shared" ca="1" si="259"/>
        <v>#DIV/0!</v>
      </c>
      <c r="W57" s="575" t="e">
        <f t="shared" ca="1" si="260"/>
        <v>#DIV/0!</v>
      </c>
      <c r="X57" s="649">
        <f t="shared" si="472"/>
        <v>13</v>
      </c>
      <c r="Y57" s="628">
        <f t="shared" si="147"/>
        <v>0</v>
      </c>
      <c r="Z57" s="628">
        <f t="shared" si="147"/>
        <v>0</v>
      </c>
      <c r="AA57" s="628">
        <f t="shared" ref="AA57:CL60" si="474">+IF(OR(AA$7="",$X57=""),"",IF($X57-AA$7&lt;=-1,IF(AND($X57&gt;=MATCH(100%,$D$8:$D$87,0),AA$7=$X57+1),100%,IFERROR(VLOOKUP(AA$7,$A$8:$E$87,5,FALSE)/(1-VLOOKUP($X57,$A$8:$E$87,4,FALSE)),0)),0))</f>
        <v>0</v>
      </c>
      <c r="AB57" s="628">
        <f t="shared" si="474"/>
        <v>0</v>
      </c>
      <c r="AC57" s="628">
        <f t="shared" si="474"/>
        <v>0</v>
      </c>
      <c r="AD57" s="628">
        <f t="shared" si="474"/>
        <v>0</v>
      </c>
      <c r="AE57" s="628">
        <f t="shared" si="474"/>
        <v>0</v>
      </c>
      <c r="AF57" s="628">
        <f t="shared" si="474"/>
        <v>0</v>
      </c>
      <c r="AG57" s="628">
        <f t="shared" si="474"/>
        <v>0</v>
      </c>
      <c r="AH57" s="628">
        <f t="shared" si="474"/>
        <v>0</v>
      </c>
      <c r="AI57" s="628">
        <f t="shared" si="474"/>
        <v>0</v>
      </c>
      <c r="AJ57" s="628">
        <f t="shared" si="474"/>
        <v>0</v>
      </c>
      <c r="AK57" s="628">
        <f t="shared" si="474"/>
        <v>0</v>
      </c>
      <c r="AL57" s="628">
        <f t="shared" si="474"/>
        <v>0</v>
      </c>
      <c r="AM57" s="628">
        <f t="shared" si="474"/>
        <v>0</v>
      </c>
      <c r="AN57" s="628">
        <f t="shared" si="474"/>
        <v>0</v>
      </c>
      <c r="AO57" s="628">
        <f t="shared" si="474"/>
        <v>0</v>
      </c>
      <c r="AP57" s="628">
        <f t="shared" si="474"/>
        <v>0</v>
      </c>
      <c r="AQ57" s="628">
        <f t="shared" si="474"/>
        <v>0</v>
      </c>
      <c r="AR57" s="628">
        <f t="shared" si="474"/>
        <v>0</v>
      </c>
      <c r="AS57" s="628">
        <f t="shared" si="474"/>
        <v>0</v>
      </c>
      <c r="AT57" s="628">
        <f t="shared" si="474"/>
        <v>0</v>
      </c>
      <c r="AU57" s="628">
        <f t="shared" si="474"/>
        <v>0</v>
      </c>
      <c r="AV57" s="628">
        <f t="shared" si="474"/>
        <v>0</v>
      </c>
      <c r="AW57" s="628">
        <f t="shared" si="474"/>
        <v>0</v>
      </c>
      <c r="AX57" s="628">
        <f t="shared" si="474"/>
        <v>0</v>
      </c>
      <c r="AY57" s="628">
        <f t="shared" si="474"/>
        <v>0</v>
      </c>
      <c r="AZ57" s="628">
        <f t="shared" si="474"/>
        <v>0</v>
      </c>
      <c r="BA57" s="628">
        <f t="shared" si="474"/>
        <v>0</v>
      </c>
      <c r="BB57" s="628">
        <f t="shared" si="474"/>
        <v>0</v>
      </c>
      <c r="BC57" s="628">
        <f t="shared" si="474"/>
        <v>0</v>
      </c>
      <c r="BD57" s="628">
        <f t="shared" si="474"/>
        <v>0</v>
      </c>
      <c r="BE57" s="628">
        <f t="shared" si="474"/>
        <v>0</v>
      </c>
      <c r="BF57" s="628">
        <f t="shared" si="474"/>
        <v>0</v>
      </c>
      <c r="BG57" s="628">
        <f t="shared" si="474"/>
        <v>0</v>
      </c>
      <c r="BH57" s="628">
        <f t="shared" si="474"/>
        <v>0</v>
      </c>
      <c r="BI57" s="628">
        <f t="shared" si="474"/>
        <v>0</v>
      </c>
      <c r="BJ57" s="628">
        <f t="shared" si="474"/>
        <v>0</v>
      </c>
      <c r="BK57" s="628">
        <f t="shared" si="474"/>
        <v>0</v>
      </c>
      <c r="BL57" s="628">
        <f t="shared" si="474"/>
        <v>0</v>
      </c>
      <c r="BM57" s="628">
        <f t="shared" si="474"/>
        <v>0</v>
      </c>
      <c r="BN57" s="628">
        <f t="shared" si="474"/>
        <v>0</v>
      </c>
      <c r="BO57" s="628">
        <f t="shared" si="474"/>
        <v>0</v>
      </c>
      <c r="BP57" s="628">
        <f t="shared" si="474"/>
        <v>0</v>
      </c>
      <c r="BQ57" s="628">
        <f t="shared" si="474"/>
        <v>0</v>
      </c>
      <c r="BR57" s="628">
        <f t="shared" si="474"/>
        <v>0</v>
      </c>
      <c r="BS57" s="628">
        <f t="shared" si="474"/>
        <v>0</v>
      </c>
      <c r="BT57" s="628">
        <f t="shared" si="474"/>
        <v>0</v>
      </c>
      <c r="BU57" s="628">
        <f t="shared" si="474"/>
        <v>0</v>
      </c>
      <c r="BV57" s="628">
        <f t="shared" si="474"/>
        <v>0</v>
      </c>
      <c r="BW57" s="628">
        <f t="shared" si="474"/>
        <v>0</v>
      </c>
      <c r="BX57" s="628">
        <f t="shared" si="474"/>
        <v>0</v>
      </c>
      <c r="BY57" s="628">
        <f t="shared" si="474"/>
        <v>0</v>
      </c>
      <c r="BZ57" s="628">
        <f t="shared" si="474"/>
        <v>0</v>
      </c>
      <c r="CA57" s="628">
        <f t="shared" si="474"/>
        <v>0</v>
      </c>
      <c r="CB57" s="628">
        <f t="shared" si="474"/>
        <v>0</v>
      </c>
      <c r="CC57" s="628">
        <f t="shared" si="474"/>
        <v>0</v>
      </c>
      <c r="CD57" s="628">
        <f t="shared" si="474"/>
        <v>0</v>
      </c>
      <c r="CE57" s="628">
        <f t="shared" si="474"/>
        <v>0</v>
      </c>
      <c r="CF57" s="628">
        <f t="shared" si="474"/>
        <v>0</v>
      </c>
      <c r="CG57" s="628">
        <f t="shared" si="474"/>
        <v>0</v>
      </c>
      <c r="CH57" s="628">
        <f t="shared" si="474"/>
        <v>0</v>
      </c>
      <c r="CI57" s="628">
        <f t="shared" si="474"/>
        <v>0</v>
      </c>
      <c r="CJ57" s="628" t="str">
        <f t="shared" si="474"/>
        <v/>
      </c>
      <c r="CK57" s="628" t="str">
        <f t="shared" si="474"/>
        <v/>
      </c>
      <c r="CL57" s="628" t="str">
        <f t="shared" si="474"/>
        <v/>
      </c>
      <c r="CM57" s="628" t="str">
        <f t="shared" si="473"/>
        <v/>
      </c>
      <c r="CN57" s="628" t="str">
        <f t="shared" si="473"/>
        <v/>
      </c>
      <c r="CO57" s="628" t="str">
        <f t="shared" si="473"/>
        <v/>
      </c>
      <c r="CP57" s="628" t="str">
        <f t="shared" si="473"/>
        <v/>
      </c>
      <c r="CQ57" s="628" t="str">
        <f t="shared" si="473"/>
        <v/>
      </c>
      <c r="CR57" s="628" t="str">
        <f t="shared" si="473"/>
        <v/>
      </c>
      <c r="CS57" s="628" t="str">
        <f t="shared" si="473"/>
        <v/>
      </c>
      <c r="CT57" s="628" t="str">
        <f t="shared" si="473"/>
        <v/>
      </c>
      <c r="CU57" s="628" t="str">
        <f t="shared" si="473"/>
        <v/>
      </c>
      <c r="CV57" s="628" t="str">
        <f t="shared" si="473"/>
        <v/>
      </c>
      <c r="CW57" s="628" t="str">
        <f t="shared" si="473"/>
        <v/>
      </c>
      <c r="CX57" s="628" t="str">
        <f t="shared" si="473"/>
        <v/>
      </c>
      <c r="CY57" s="628" t="str">
        <f t="shared" si="473"/>
        <v/>
      </c>
      <c r="CZ57" s="628" t="str">
        <f t="shared" si="473"/>
        <v/>
      </c>
      <c r="DA57" s="629" t="str">
        <f t="shared" si="473"/>
        <v/>
      </c>
      <c r="DB57" s="642"/>
      <c r="DC57" s="649">
        <f t="shared" si="262"/>
        <v>13</v>
      </c>
      <c r="DD57" s="668">
        <f t="shared" si="445"/>
        <v>0</v>
      </c>
      <c r="DE57" s="668">
        <f t="shared" si="445"/>
        <v>0</v>
      </c>
      <c r="DF57" s="668">
        <f t="shared" si="445"/>
        <v>0</v>
      </c>
      <c r="DG57" s="668">
        <f t="shared" si="445"/>
        <v>0</v>
      </c>
      <c r="DH57" s="668">
        <f t="shared" si="445"/>
        <v>0</v>
      </c>
      <c r="DI57" s="668">
        <f t="shared" si="445"/>
        <v>0</v>
      </c>
      <c r="DJ57" s="668">
        <f t="shared" si="445"/>
        <v>0</v>
      </c>
      <c r="DK57" s="668">
        <f t="shared" si="445"/>
        <v>0</v>
      </c>
      <c r="DL57" s="668">
        <f t="shared" si="445"/>
        <v>0</v>
      </c>
      <c r="DM57" s="668">
        <f t="shared" si="445"/>
        <v>0</v>
      </c>
      <c r="DN57" s="668">
        <f t="shared" si="446"/>
        <v>0</v>
      </c>
      <c r="DO57" s="668">
        <f t="shared" si="446"/>
        <v>0</v>
      </c>
      <c r="DP57" s="668">
        <f t="shared" si="446"/>
        <v>0</v>
      </c>
      <c r="DQ57" s="668">
        <f t="shared" si="446"/>
        <v>0</v>
      </c>
      <c r="DR57" s="668">
        <f t="shared" si="446"/>
        <v>0</v>
      </c>
      <c r="DS57" s="668">
        <f t="shared" si="446"/>
        <v>0</v>
      </c>
      <c r="DT57" s="668">
        <f t="shared" si="446"/>
        <v>0</v>
      </c>
      <c r="DU57" s="668">
        <f t="shared" si="446"/>
        <v>0</v>
      </c>
      <c r="DV57" s="668">
        <f t="shared" si="446"/>
        <v>0</v>
      </c>
      <c r="DW57" s="668">
        <f t="shared" si="446"/>
        <v>0</v>
      </c>
      <c r="DX57" s="668">
        <f t="shared" si="447"/>
        <v>0</v>
      </c>
      <c r="DY57" s="668">
        <f t="shared" si="447"/>
        <v>0</v>
      </c>
      <c r="DZ57" s="668">
        <f t="shared" si="447"/>
        <v>0</v>
      </c>
      <c r="EA57" s="668">
        <f t="shared" si="447"/>
        <v>0</v>
      </c>
      <c r="EB57" s="668">
        <f t="shared" si="447"/>
        <v>0</v>
      </c>
      <c r="EC57" s="668">
        <f t="shared" si="447"/>
        <v>0</v>
      </c>
      <c r="ED57" s="668">
        <f t="shared" si="447"/>
        <v>0</v>
      </c>
      <c r="EE57" s="668">
        <f t="shared" si="447"/>
        <v>0</v>
      </c>
      <c r="EF57" s="668">
        <f t="shared" si="447"/>
        <v>0</v>
      </c>
      <c r="EG57" s="668">
        <f t="shared" si="447"/>
        <v>0</v>
      </c>
      <c r="EH57" s="668">
        <f t="shared" si="448"/>
        <v>0</v>
      </c>
      <c r="EI57" s="668">
        <f t="shared" si="448"/>
        <v>0</v>
      </c>
      <c r="EJ57" s="668">
        <f t="shared" si="448"/>
        <v>0</v>
      </c>
      <c r="EK57" s="668">
        <f t="shared" si="448"/>
        <v>0</v>
      </c>
      <c r="EL57" s="668">
        <f t="shared" si="448"/>
        <v>0</v>
      </c>
      <c r="EM57" s="668">
        <f t="shared" si="448"/>
        <v>0</v>
      </c>
      <c r="EN57" s="668">
        <f t="shared" si="448"/>
        <v>0</v>
      </c>
      <c r="EO57" s="668">
        <f t="shared" si="448"/>
        <v>0</v>
      </c>
      <c r="EP57" s="668">
        <f t="shared" si="448"/>
        <v>0</v>
      </c>
      <c r="EQ57" s="668">
        <f t="shared" si="448"/>
        <v>0</v>
      </c>
      <c r="ER57" s="668">
        <f t="shared" si="449"/>
        <v>0</v>
      </c>
      <c r="ES57" s="668">
        <f t="shared" si="449"/>
        <v>0</v>
      </c>
      <c r="ET57" s="668">
        <f t="shared" si="449"/>
        <v>0</v>
      </c>
      <c r="EU57" s="668">
        <f t="shared" si="449"/>
        <v>0</v>
      </c>
      <c r="EV57" s="668">
        <f t="shared" si="449"/>
        <v>0</v>
      </c>
      <c r="EW57" s="668">
        <f t="shared" si="449"/>
        <v>0</v>
      </c>
      <c r="EX57" s="668">
        <f t="shared" si="449"/>
        <v>0</v>
      </c>
      <c r="EY57" s="668">
        <f t="shared" si="449"/>
        <v>0</v>
      </c>
      <c r="EZ57" s="668">
        <f t="shared" si="449"/>
        <v>0</v>
      </c>
      <c r="FA57" s="668">
        <f t="shared" si="449"/>
        <v>0</v>
      </c>
      <c r="FB57" s="668">
        <f t="shared" si="450"/>
        <v>0</v>
      </c>
      <c r="FC57" s="668">
        <f t="shared" si="450"/>
        <v>0</v>
      </c>
      <c r="FD57" s="668">
        <f t="shared" si="450"/>
        <v>0</v>
      </c>
      <c r="FE57" s="668">
        <f t="shared" si="450"/>
        <v>0</v>
      </c>
      <c r="FF57" s="668">
        <f t="shared" si="450"/>
        <v>0</v>
      </c>
      <c r="FG57" s="668">
        <f t="shared" si="450"/>
        <v>0</v>
      </c>
      <c r="FH57" s="668">
        <f t="shared" si="450"/>
        <v>0</v>
      </c>
      <c r="FI57" s="668">
        <f t="shared" si="450"/>
        <v>0</v>
      </c>
      <c r="FJ57" s="668">
        <f t="shared" si="450"/>
        <v>0</v>
      </c>
      <c r="FK57" s="668">
        <f t="shared" si="450"/>
        <v>0</v>
      </c>
      <c r="FL57" s="668">
        <f t="shared" si="451"/>
        <v>0</v>
      </c>
      <c r="FM57" s="668">
        <f t="shared" si="451"/>
        <v>0</v>
      </c>
      <c r="FN57" s="668">
        <f t="shared" si="451"/>
        <v>0</v>
      </c>
      <c r="FO57" s="668" t="str">
        <f t="shared" si="451"/>
        <v/>
      </c>
      <c r="FP57" s="668" t="str">
        <f t="shared" si="451"/>
        <v/>
      </c>
      <c r="FQ57" s="668" t="str">
        <f t="shared" si="451"/>
        <v/>
      </c>
      <c r="FR57" s="668" t="str">
        <f t="shared" si="451"/>
        <v/>
      </c>
      <c r="FS57" s="668" t="str">
        <f t="shared" si="451"/>
        <v/>
      </c>
      <c r="FT57" s="668" t="str">
        <f t="shared" si="451"/>
        <v/>
      </c>
      <c r="FU57" s="668" t="str">
        <f t="shared" si="451"/>
        <v/>
      </c>
      <c r="FV57" s="668" t="str">
        <f t="shared" si="452"/>
        <v/>
      </c>
      <c r="FW57" s="668" t="str">
        <f t="shared" si="452"/>
        <v/>
      </c>
      <c r="FX57" s="668" t="str">
        <f t="shared" si="452"/>
        <v/>
      </c>
      <c r="FY57" s="668" t="str">
        <f t="shared" si="452"/>
        <v/>
      </c>
      <c r="FZ57" s="668" t="str">
        <f t="shared" si="452"/>
        <v/>
      </c>
      <c r="GA57" s="668" t="str">
        <f t="shared" si="452"/>
        <v/>
      </c>
      <c r="GB57" s="668" t="str">
        <f t="shared" si="452"/>
        <v/>
      </c>
      <c r="GC57" s="668" t="str">
        <f t="shared" si="452"/>
        <v/>
      </c>
      <c r="GD57" s="668" t="str">
        <f t="shared" si="452"/>
        <v/>
      </c>
      <c r="GE57" s="668" t="str">
        <f t="shared" si="452"/>
        <v/>
      </c>
      <c r="GF57" s="669" t="str">
        <f t="shared" si="452"/>
        <v/>
      </c>
      <c r="GG57" s="626"/>
      <c r="GH57" s="649">
        <f t="shared" si="263"/>
        <v>13</v>
      </c>
      <c r="GI57" s="682">
        <f t="shared" ca="1" si="360"/>
        <v>0</v>
      </c>
      <c r="GJ57" s="682">
        <f t="shared" ca="1" si="361"/>
        <v>0</v>
      </c>
      <c r="GK57" s="682">
        <f t="shared" ca="1" si="362"/>
        <v>0</v>
      </c>
      <c r="GL57" s="682">
        <f t="shared" ca="1" si="363"/>
        <v>0</v>
      </c>
      <c r="GM57" s="682">
        <f t="shared" ca="1" si="364"/>
        <v>0</v>
      </c>
      <c r="GN57" s="682">
        <f t="shared" ca="1" si="365"/>
        <v>0</v>
      </c>
      <c r="GO57" s="682">
        <f t="shared" ca="1" si="366"/>
        <v>0</v>
      </c>
      <c r="GP57" s="682">
        <f t="shared" ca="1" si="367"/>
        <v>0</v>
      </c>
      <c r="GQ57" s="682">
        <f t="shared" ca="1" si="368"/>
        <v>0</v>
      </c>
      <c r="GR57" s="682">
        <f t="shared" ca="1" si="369"/>
        <v>0</v>
      </c>
      <c r="GS57" s="682">
        <f t="shared" ca="1" si="370"/>
        <v>0</v>
      </c>
      <c r="GT57" s="682">
        <f t="shared" ca="1" si="371"/>
        <v>0</v>
      </c>
      <c r="GU57" s="682">
        <f t="shared" ca="1" si="372"/>
        <v>0</v>
      </c>
      <c r="GV57" s="682" t="e">
        <f t="shared" ca="1" si="373"/>
        <v>#DIV/0!</v>
      </c>
      <c r="GW57" s="682" t="e">
        <f t="shared" ca="1" si="374"/>
        <v>#DIV/0!</v>
      </c>
      <c r="GX57" s="682" t="e">
        <f t="shared" ca="1" si="375"/>
        <v>#DIV/0!</v>
      </c>
      <c r="GY57" s="682" t="e">
        <f t="shared" ca="1" si="376"/>
        <v>#DIV/0!</v>
      </c>
      <c r="GZ57" s="682" t="e">
        <f t="shared" ca="1" si="377"/>
        <v>#DIV/0!</v>
      </c>
      <c r="HA57" s="682" t="e">
        <f t="shared" ca="1" si="378"/>
        <v>#DIV/0!</v>
      </c>
      <c r="HB57" s="682" t="e">
        <f t="shared" ca="1" si="379"/>
        <v>#DIV/0!</v>
      </c>
      <c r="HC57" s="682" t="e">
        <f t="shared" ca="1" si="380"/>
        <v>#DIV/0!</v>
      </c>
      <c r="HD57" s="682" t="e">
        <f t="shared" ca="1" si="381"/>
        <v>#DIV/0!</v>
      </c>
      <c r="HE57" s="682" t="e">
        <f t="shared" ca="1" si="382"/>
        <v>#DIV/0!</v>
      </c>
      <c r="HF57" s="682" t="e">
        <f t="shared" ca="1" si="383"/>
        <v>#DIV/0!</v>
      </c>
      <c r="HG57" s="682" t="e">
        <f t="shared" ca="1" si="384"/>
        <v>#DIV/0!</v>
      </c>
      <c r="HH57" s="682" t="e">
        <f t="shared" ca="1" si="385"/>
        <v>#DIV/0!</v>
      </c>
      <c r="HI57" s="682" t="e">
        <f t="shared" ca="1" si="386"/>
        <v>#DIV/0!</v>
      </c>
      <c r="HJ57" s="682" t="e">
        <f t="shared" ca="1" si="387"/>
        <v>#DIV/0!</v>
      </c>
      <c r="HK57" s="682" t="e">
        <f t="shared" ca="1" si="388"/>
        <v>#DIV/0!</v>
      </c>
      <c r="HL57" s="682" t="e">
        <f t="shared" ca="1" si="389"/>
        <v>#DIV/0!</v>
      </c>
      <c r="HM57" s="682" t="e">
        <f t="shared" ca="1" si="390"/>
        <v>#DIV/0!</v>
      </c>
      <c r="HN57" s="682" t="e">
        <f t="shared" ca="1" si="391"/>
        <v>#DIV/0!</v>
      </c>
      <c r="HO57" s="682" t="e">
        <f t="shared" ca="1" si="392"/>
        <v>#DIV/0!</v>
      </c>
      <c r="HP57" s="682" t="e">
        <f t="shared" ca="1" si="393"/>
        <v>#DIV/0!</v>
      </c>
      <c r="HQ57" s="682" t="e">
        <f t="shared" ca="1" si="394"/>
        <v>#DIV/0!</v>
      </c>
      <c r="HR57" s="682" t="e">
        <f t="shared" ca="1" si="395"/>
        <v>#DIV/0!</v>
      </c>
      <c r="HS57" s="682" t="e">
        <f t="shared" ca="1" si="396"/>
        <v>#DIV/0!</v>
      </c>
      <c r="HT57" s="682" t="e">
        <f t="shared" ca="1" si="397"/>
        <v>#DIV/0!</v>
      </c>
      <c r="HU57" s="682" t="e">
        <f t="shared" ca="1" si="398"/>
        <v>#DIV/0!</v>
      </c>
      <c r="HV57" s="682" t="e">
        <f t="shared" ca="1" si="399"/>
        <v>#DIV/0!</v>
      </c>
      <c r="HW57" s="682" t="e">
        <f t="shared" ca="1" si="400"/>
        <v>#DIV/0!</v>
      </c>
      <c r="HX57" s="682" t="e">
        <f t="shared" ca="1" si="401"/>
        <v>#DIV/0!</v>
      </c>
      <c r="HY57" s="682" t="e">
        <f t="shared" ca="1" si="402"/>
        <v>#DIV/0!</v>
      </c>
      <c r="HZ57" s="682" t="e">
        <f t="shared" ca="1" si="403"/>
        <v>#DIV/0!</v>
      </c>
      <c r="IA57" s="682" t="e">
        <f t="shared" ca="1" si="404"/>
        <v>#DIV/0!</v>
      </c>
      <c r="IB57" s="682" t="e">
        <f t="shared" ca="1" si="405"/>
        <v>#DIV/0!</v>
      </c>
      <c r="IC57" s="682" t="e">
        <f t="shared" ca="1" si="406"/>
        <v>#DIV/0!</v>
      </c>
      <c r="ID57" s="682" t="e">
        <f t="shared" ca="1" si="407"/>
        <v>#DIV/0!</v>
      </c>
      <c r="IE57" s="682" t="e">
        <f t="shared" ca="1" si="408"/>
        <v>#DIV/0!</v>
      </c>
      <c r="IF57" s="682" t="e">
        <f t="shared" ca="1" si="409"/>
        <v>#DIV/0!</v>
      </c>
      <c r="IG57" s="682" t="e">
        <f t="shared" ca="1" si="410"/>
        <v>#DIV/0!</v>
      </c>
      <c r="IH57" s="682" t="e">
        <f t="shared" ca="1" si="411"/>
        <v>#DIV/0!</v>
      </c>
      <c r="II57" s="682" t="e">
        <f t="shared" ca="1" si="412"/>
        <v>#DIV/0!</v>
      </c>
      <c r="IJ57" s="682" t="e">
        <f t="shared" ca="1" si="413"/>
        <v>#DIV/0!</v>
      </c>
      <c r="IK57" s="662" t="e">
        <f t="shared" ca="1" si="414"/>
        <v>#DIV/0!</v>
      </c>
      <c r="IL57" s="662" t="e">
        <f t="shared" ca="1" si="415"/>
        <v>#DIV/0!</v>
      </c>
      <c r="IM57" s="662" t="e">
        <f t="shared" ca="1" si="416"/>
        <v>#DIV/0!</v>
      </c>
      <c r="IN57" s="662" t="e">
        <f t="shared" ca="1" si="417"/>
        <v>#DIV/0!</v>
      </c>
      <c r="IO57" s="662" t="e">
        <f t="shared" ca="1" si="418"/>
        <v>#DIV/0!</v>
      </c>
      <c r="IP57" s="662" t="e">
        <f t="shared" ca="1" si="419"/>
        <v>#DIV/0!</v>
      </c>
      <c r="IQ57" s="662" t="e">
        <f t="shared" ca="1" si="420"/>
        <v>#DIV/0!</v>
      </c>
      <c r="IR57" s="662" t="e">
        <f t="shared" ca="1" si="421"/>
        <v>#DIV/0!</v>
      </c>
      <c r="IS57" s="662" t="e">
        <f t="shared" ca="1" si="422"/>
        <v>#DIV/0!</v>
      </c>
      <c r="IT57" s="662" t="str">
        <f t="shared" ca="1" si="423"/>
        <v/>
      </c>
      <c r="IU57" s="662" t="str">
        <f t="shared" ca="1" si="424"/>
        <v/>
      </c>
      <c r="IV57" s="662" t="str">
        <f t="shared" ca="1" si="425"/>
        <v/>
      </c>
      <c r="IW57" s="662" t="str">
        <f t="shared" ca="1" si="426"/>
        <v/>
      </c>
      <c r="IX57" s="662" t="str">
        <f t="shared" ca="1" si="427"/>
        <v/>
      </c>
      <c r="IY57" s="662" t="str">
        <f t="shared" ca="1" si="428"/>
        <v/>
      </c>
      <c r="IZ57" s="662" t="str">
        <f t="shared" ca="1" si="429"/>
        <v/>
      </c>
      <c r="JA57" s="662" t="str">
        <f t="shared" ca="1" si="430"/>
        <v/>
      </c>
      <c r="JB57" s="662" t="str">
        <f t="shared" ca="1" si="431"/>
        <v/>
      </c>
      <c r="JC57" s="662" t="str">
        <f t="shared" ca="1" si="432"/>
        <v/>
      </c>
      <c r="JD57" s="662" t="str">
        <f t="shared" ca="1" si="433"/>
        <v/>
      </c>
      <c r="JE57" s="662" t="str">
        <f t="shared" ca="1" si="434"/>
        <v/>
      </c>
      <c r="JF57" s="662" t="str">
        <f t="shared" ca="1" si="435"/>
        <v/>
      </c>
      <c r="JG57" s="662" t="str">
        <f t="shared" ca="1" si="436"/>
        <v/>
      </c>
      <c r="JH57" s="662" t="str">
        <f t="shared" ca="1" si="437"/>
        <v/>
      </c>
      <c r="JI57" s="662" t="str">
        <f t="shared" ca="1" si="438"/>
        <v/>
      </c>
      <c r="JJ57" s="662" t="str">
        <f t="shared" ca="1" si="439"/>
        <v/>
      </c>
      <c r="JK57" s="663" t="str">
        <f t="shared" ca="1" si="440"/>
        <v/>
      </c>
      <c r="JL57" s="626"/>
      <c r="JM57" s="649">
        <f t="shared" si="264"/>
        <v>13</v>
      </c>
      <c r="JN57" s="635">
        <f t="shared" si="453"/>
        <v>0</v>
      </c>
      <c r="JO57" s="635">
        <f t="shared" si="453"/>
        <v>0</v>
      </c>
      <c r="JP57" s="635">
        <f t="shared" si="453"/>
        <v>0</v>
      </c>
      <c r="JQ57" s="635">
        <f t="shared" si="453"/>
        <v>0</v>
      </c>
      <c r="JR57" s="635">
        <f t="shared" si="453"/>
        <v>0</v>
      </c>
      <c r="JS57" s="635">
        <f t="shared" si="453"/>
        <v>0</v>
      </c>
      <c r="JT57" s="635">
        <f t="shared" si="453"/>
        <v>0</v>
      </c>
      <c r="JU57" s="635">
        <f t="shared" si="453"/>
        <v>0</v>
      </c>
      <c r="JV57" s="635">
        <f t="shared" si="453"/>
        <v>0</v>
      </c>
      <c r="JW57" s="635">
        <f t="shared" si="453"/>
        <v>0</v>
      </c>
      <c r="JX57" s="635">
        <f t="shared" si="454"/>
        <v>0</v>
      </c>
      <c r="JY57" s="635">
        <f t="shared" si="454"/>
        <v>0</v>
      </c>
      <c r="JZ57" s="635">
        <f t="shared" si="454"/>
        <v>0</v>
      </c>
      <c r="KA57" s="635" t="e">
        <f t="shared" si="454"/>
        <v>#DIV/0!</v>
      </c>
      <c r="KB57" s="635" t="e">
        <f t="shared" si="454"/>
        <v>#DIV/0!</v>
      </c>
      <c r="KC57" s="635" t="e">
        <f t="shared" si="454"/>
        <v>#DIV/0!</v>
      </c>
      <c r="KD57" s="635" t="e">
        <f t="shared" si="454"/>
        <v>#DIV/0!</v>
      </c>
      <c r="KE57" s="635" t="e">
        <f t="shared" si="454"/>
        <v>#DIV/0!</v>
      </c>
      <c r="KF57" s="635" t="e">
        <f t="shared" si="454"/>
        <v>#DIV/0!</v>
      </c>
      <c r="KG57" s="635" t="e">
        <f t="shared" si="454"/>
        <v>#DIV/0!</v>
      </c>
      <c r="KH57" s="635" t="e">
        <f t="shared" si="455"/>
        <v>#DIV/0!</v>
      </c>
      <c r="KI57" s="635" t="e">
        <f t="shared" si="455"/>
        <v>#DIV/0!</v>
      </c>
      <c r="KJ57" s="635" t="e">
        <f t="shared" si="455"/>
        <v>#DIV/0!</v>
      </c>
      <c r="KK57" s="635" t="e">
        <f t="shared" si="455"/>
        <v>#DIV/0!</v>
      </c>
      <c r="KL57" s="635" t="e">
        <f t="shared" si="455"/>
        <v>#DIV/0!</v>
      </c>
      <c r="KM57" s="635" t="e">
        <f t="shared" si="455"/>
        <v>#DIV/0!</v>
      </c>
      <c r="KN57" s="635" t="e">
        <f t="shared" si="455"/>
        <v>#DIV/0!</v>
      </c>
      <c r="KO57" s="635" t="e">
        <f t="shared" si="455"/>
        <v>#DIV/0!</v>
      </c>
      <c r="KP57" s="635" t="e">
        <f t="shared" si="455"/>
        <v>#DIV/0!</v>
      </c>
      <c r="KQ57" s="635" t="e">
        <f t="shared" si="455"/>
        <v>#DIV/0!</v>
      </c>
      <c r="KR57" s="635" t="e">
        <f t="shared" si="456"/>
        <v>#DIV/0!</v>
      </c>
      <c r="KS57" s="635" t="e">
        <f t="shared" si="456"/>
        <v>#DIV/0!</v>
      </c>
      <c r="KT57" s="635" t="e">
        <f t="shared" si="456"/>
        <v>#DIV/0!</v>
      </c>
      <c r="KU57" s="635" t="e">
        <f t="shared" si="456"/>
        <v>#DIV/0!</v>
      </c>
      <c r="KV57" s="635" t="e">
        <f t="shared" si="456"/>
        <v>#DIV/0!</v>
      </c>
      <c r="KW57" s="635" t="e">
        <f t="shared" si="456"/>
        <v>#DIV/0!</v>
      </c>
      <c r="KX57" s="635" t="e">
        <f t="shared" si="456"/>
        <v>#DIV/0!</v>
      </c>
      <c r="KY57" s="635" t="e">
        <f t="shared" si="456"/>
        <v>#DIV/0!</v>
      </c>
      <c r="KZ57" s="635" t="e">
        <f t="shared" si="456"/>
        <v>#DIV/0!</v>
      </c>
      <c r="LA57" s="635" t="e">
        <f t="shared" si="456"/>
        <v>#DIV/0!</v>
      </c>
      <c r="LB57" s="635" t="e">
        <f t="shared" si="457"/>
        <v>#DIV/0!</v>
      </c>
      <c r="LC57" s="635" t="e">
        <f t="shared" si="457"/>
        <v>#DIV/0!</v>
      </c>
      <c r="LD57" s="635" t="e">
        <f t="shared" si="457"/>
        <v>#DIV/0!</v>
      </c>
      <c r="LE57" s="635" t="e">
        <f t="shared" si="457"/>
        <v>#DIV/0!</v>
      </c>
      <c r="LF57" s="635" t="e">
        <f t="shared" si="457"/>
        <v>#DIV/0!</v>
      </c>
      <c r="LG57" s="635" t="e">
        <f t="shared" si="457"/>
        <v>#DIV/0!</v>
      </c>
      <c r="LH57" s="635" t="e">
        <f t="shared" si="457"/>
        <v>#DIV/0!</v>
      </c>
      <c r="LI57" s="635" t="e">
        <f t="shared" si="457"/>
        <v>#DIV/0!</v>
      </c>
      <c r="LJ57" s="635" t="e">
        <f t="shared" si="457"/>
        <v>#DIV/0!</v>
      </c>
      <c r="LK57" s="635" t="e">
        <f t="shared" si="457"/>
        <v>#DIV/0!</v>
      </c>
      <c r="LL57" s="635" t="e">
        <f t="shared" si="458"/>
        <v>#DIV/0!</v>
      </c>
      <c r="LM57" s="635" t="e">
        <f t="shared" si="458"/>
        <v>#DIV/0!</v>
      </c>
      <c r="LN57" s="635" t="e">
        <f t="shared" si="458"/>
        <v>#DIV/0!</v>
      </c>
      <c r="LO57" s="635" t="e">
        <f t="shared" si="458"/>
        <v>#DIV/0!</v>
      </c>
      <c r="LP57" s="635" t="e">
        <f t="shared" si="458"/>
        <v>#DIV/0!</v>
      </c>
      <c r="LQ57" s="635" t="e">
        <f t="shared" si="458"/>
        <v>#DIV/0!</v>
      </c>
      <c r="LR57" s="635" t="e">
        <f t="shared" si="458"/>
        <v>#DIV/0!</v>
      </c>
      <c r="LS57" s="635" t="e">
        <f t="shared" si="458"/>
        <v>#DIV/0!</v>
      </c>
      <c r="LT57" s="635" t="e">
        <f t="shared" si="458"/>
        <v>#DIV/0!</v>
      </c>
      <c r="LU57" s="635" t="e">
        <f t="shared" si="458"/>
        <v>#DIV/0!</v>
      </c>
      <c r="LV57" s="635" t="e">
        <f t="shared" si="459"/>
        <v>#DIV/0!</v>
      </c>
      <c r="LW57" s="635" t="e">
        <f t="shared" si="459"/>
        <v>#DIV/0!</v>
      </c>
      <c r="LX57" s="635" t="e">
        <f t="shared" si="459"/>
        <v>#DIV/0!</v>
      </c>
      <c r="LY57" s="635" t="str">
        <f t="shared" si="459"/>
        <v/>
      </c>
      <c r="LZ57" s="635" t="str">
        <f t="shared" si="459"/>
        <v/>
      </c>
      <c r="MA57" s="635" t="str">
        <f t="shared" si="459"/>
        <v/>
      </c>
      <c r="MB57" s="635" t="str">
        <f t="shared" si="459"/>
        <v/>
      </c>
      <c r="MC57" s="635" t="str">
        <f t="shared" si="459"/>
        <v/>
      </c>
      <c r="MD57" s="635" t="str">
        <f t="shared" si="459"/>
        <v/>
      </c>
      <c r="ME57" s="635" t="str">
        <f t="shared" si="459"/>
        <v/>
      </c>
      <c r="MF57" s="635" t="str">
        <f t="shared" si="460"/>
        <v/>
      </c>
      <c r="MG57" s="635" t="str">
        <f t="shared" si="460"/>
        <v/>
      </c>
      <c r="MH57" s="635" t="str">
        <f t="shared" si="460"/>
        <v/>
      </c>
      <c r="MI57" s="635" t="str">
        <f t="shared" si="460"/>
        <v/>
      </c>
      <c r="MJ57" s="635" t="str">
        <f t="shared" si="460"/>
        <v/>
      </c>
      <c r="MK57" s="635" t="str">
        <f t="shared" si="460"/>
        <v/>
      </c>
      <c r="ML57" s="635" t="str">
        <f t="shared" si="460"/>
        <v/>
      </c>
      <c r="MM57" s="635" t="str">
        <f t="shared" si="460"/>
        <v/>
      </c>
      <c r="MN57" s="635" t="str">
        <f t="shared" si="460"/>
        <v/>
      </c>
      <c r="MO57" s="635" t="str">
        <f t="shared" si="460"/>
        <v/>
      </c>
      <c r="MP57" s="636" t="str">
        <f t="shared" si="460"/>
        <v/>
      </c>
      <c r="MQ57" s="626"/>
      <c r="MR57" s="565">
        <f t="shared" si="269"/>
        <v>50</v>
      </c>
      <c r="MS57" s="622" t="e">
        <f ca="1">+SUMPRODUCT(OFFSET(MU57,0,$MR57):OFFSET(MU57,MU57-1,$MR57),OFFSET($O57,0,0):OFFSET($O57,MU57-1,0))</f>
        <v>#DIV/0!</v>
      </c>
      <c r="MU57" s="568">
        <f t="shared" si="265"/>
        <v>13</v>
      </c>
      <c r="MV57" s="691" t="e">
        <f t="shared" ca="1" si="461"/>
        <v>#DIV/0!</v>
      </c>
      <c r="MW57" s="691" t="e">
        <f t="shared" ca="1" si="461"/>
        <v>#DIV/0!</v>
      </c>
      <c r="MX57" s="691" t="e">
        <f t="shared" ca="1" si="461"/>
        <v>#DIV/0!</v>
      </c>
      <c r="MY57" s="691" t="e">
        <f t="shared" ca="1" si="461"/>
        <v>#DIV/0!</v>
      </c>
      <c r="MZ57" s="691" t="e">
        <f t="shared" ca="1" si="461"/>
        <v>#DIV/0!</v>
      </c>
      <c r="NA57" s="691" t="e">
        <f t="shared" ca="1" si="461"/>
        <v>#DIV/0!</v>
      </c>
      <c r="NB57" s="691" t="e">
        <f t="shared" ca="1" si="461"/>
        <v>#DIV/0!</v>
      </c>
      <c r="NC57" s="691" t="e">
        <f t="shared" ca="1" si="461"/>
        <v>#DIV/0!</v>
      </c>
      <c r="ND57" s="691" t="e">
        <f t="shared" ca="1" si="461"/>
        <v>#DIV/0!</v>
      </c>
      <c r="NE57" s="691" t="e">
        <f t="shared" ca="1" si="461"/>
        <v>#DIV/0!</v>
      </c>
      <c r="NF57" s="691" t="e">
        <f t="shared" ca="1" si="462"/>
        <v>#DIV/0!</v>
      </c>
      <c r="NG57" s="691" t="e">
        <f t="shared" ca="1" si="462"/>
        <v>#DIV/0!</v>
      </c>
      <c r="NH57" s="691" t="e">
        <f t="shared" ca="1" si="462"/>
        <v>#DIV/0!</v>
      </c>
      <c r="NI57" s="691" t="e">
        <f t="shared" ca="1" si="462"/>
        <v>#DIV/0!</v>
      </c>
      <c r="NJ57" s="691" t="e">
        <f t="shared" ca="1" si="462"/>
        <v>#DIV/0!</v>
      </c>
      <c r="NK57" s="691" t="e">
        <f t="shared" ca="1" si="462"/>
        <v>#DIV/0!</v>
      </c>
      <c r="NL57" s="691" t="e">
        <f t="shared" ca="1" si="462"/>
        <v>#DIV/0!</v>
      </c>
      <c r="NM57" s="691" t="e">
        <f t="shared" ca="1" si="462"/>
        <v>#DIV/0!</v>
      </c>
      <c r="NN57" s="691" t="e">
        <f t="shared" ca="1" si="462"/>
        <v>#DIV/0!</v>
      </c>
      <c r="NO57" s="691" t="e">
        <f t="shared" ca="1" si="462"/>
        <v>#DIV/0!</v>
      </c>
      <c r="NP57" s="691" t="e">
        <f t="shared" ca="1" si="463"/>
        <v>#DIV/0!</v>
      </c>
      <c r="NQ57" s="691" t="e">
        <f t="shared" ca="1" si="463"/>
        <v>#DIV/0!</v>
      </c>
      <c r="NR57" s="691" t="e">
        <f t="shared" ca="1" si="463"/>
        <v>#DIV/0!</v>
      </c>
      <c r="NS57" s="691" t="e">
        <f t="shared" ca="1" si="463"/>
        <v>#DIV/0!</v>
      </c>
      <c r="NT57" s="691" t="e">
        <f t="shared" ca="1" si="463"/>
        <v>#DIV/0!</v>
      </c>
      <c r="NU57" s="691" t="e">
        <f t="shared" ca="1" si="463"/>
        <v>#DIV/0!</v>
      </c>
      <c r="NV57" s="691" t="e">
        <f t="shared" ca="1" si="463"/>
        <v>#DIV/0!</v>
      </c>
      <c r="NW57" s="691" t="e">
        <f t="shared" ca="1" si="463"/>
        <v>#DIV/0!</v>
      </c>
      <c r="NX57" s="691" t="e">
        <f t="shared" ca="1" si="463"/>
        <v>#DIV/0!</v>
      </c>
      <c r="NY57" s="691" t="e">
        <f t="shared" ca="1" si="463"/>
        <v>#DIV/0!</v>
      </c>
      <c r="NZ57" s="691" t="e">
        <f t="shared" ca="1" si="464"/>
        <v>#DIV/0!</v>
      </c>
      <c r="OA57" s="691" t="e">
        <f t="shared" ca="1" si="464"/>
        <v>#DIV/0!</v>
      </c>
      <c r="OB57" s="691" t="e">
        <f t="shared" ca="1" si="464"/>
        <v>#DIV/0!</v>
      </c>
      <c r="OC57" s="691" t="e">
        <f t="shared" ca="1" si="464"/>
        <v>#DIV/0!</v>
      </c>
      <c r="OD57" s="691" t="e">
        <f t="shared" ca="1" si="464"/>
        <v>#DIV/0!</v>
      </c>
      <c r="OE57" s="691" t="e">
        <f t="shared" ca="1" si="464"/>
        <v>#DIV/0!</v>
      </c>
      <c r="OF57" s="691" t="e">
        <f t="shared" ca="1" si="464"/>
        <v>#DIV/0!</v>
      </c>
      <c r="OG57" s="691" t="e">
        <f t="shared" ca="1" si="464"/>
        <v>#DIV/0!</v>
      </c>
      <c r="OH57" s="691" t="e">
        <f t="shared" ca="1" si="464"/>
        <v>#DIV/0!</v>
      </c>
      <c r="OI57" s="691" t="e">
        <f t="shared" ca="1" si="464"/>
        <v>#DIV/0!</v>
      </c>
      <c r="OJ57" s="691" t="e">
        <f t="shared" ca="1" si="465"/>
        <v>#DIV/0!</v>
      </c>
      <c r="OK57" s="691" t="e">
        <f t="shared" ca="1" si="465"/>
        <v>#DIV/0!</v>
      </c>
      <c r="OL57" s="691" t="e">
        <f t="shared" ca="1" si="465"/>
        <v>#DIV/0!</v>
      </c>
      <c r="OM57" s="691" t="e">
        <f t="shared" ca="1" si="465"/>
        <v>#DIV/0!</v>
      </c>
      <c r="ON57" s="691" t="e">
        <f t="shared" ca="1" si="465"/>
        <v>#DIV/0!</v>
      </c>
      <c r="OO57" s="691" t="e">
        <f t="shared" ca="1" si="465"/>
        <v>#DIV/0!</v>
      </c>
      <c r="OP57" s="691" t="e">
        <f t="shared" ca="1" si="465"/>
        <v>#DIV/0!</v>
      </c>
      <c r="OQ57" s="691" t="e">
        <f t="shared" ca="1" si="465"/>
        <v>#DIV/0!</v>
      </c>
      <c r="OR57" s="691" t="e">
        <f t="shared" ca="1" si="465"/>
        <v>#DIV/0!</v>
      </c>
      <c r="OS57" s="691" t="e">
        <f t="shared" ca="1" si="465"/>
        <v>#DIV/0!</v>
      </c>
      <c r="OT57" s="691" t="str">
        <f t="shared" ca="1" si="466"/>
        <v/>
      </c>
      <c r="OU57" s="691" t="str">
        <f t="shared" ca="1" si="466"/>
        <v/>
      </c>
      <c r="OV57" s="691" t="str">
        <f t="shared" ca="1" si="466"/>
        <v/>
      </c>
      <c r="OW57" s="691" t="str">
        <f t="shared" ca="1" si="466"/>
        <v/>
      </c>
      <c r="OX57" s="691" t="str">
        <f t="shared" ca="1" si="466"/>
        <v/>
      </c>
      <c r="OY57" s="691" t="str">
        <f t="shared" ca="1" si="466"/>
        <v/>
      </c>
      <c r="OZ57" s="691" t="str">
        <f t="shared" ca="1" si="466"/>
        <v/>
      </c>
      <c r="PA57" s="691" t="str">
        <f t="shared" ca="1" si="466"/>
        <v/>
      </c>
      <c r="PB57" s="691" t="str">
        <f t="shared" ca="1" si="466"/>
        <v/>
      </c>
      <c r="PC57" s="691" t="str">
        <f t="shared" ca="1" si="466"/>
        <v/>
      </c>
      <c r="PD57" s="691" t="str">
        <f t="shared" ca="1" si="467"/>
        <v/>
      </c>
      <c r="PE57" s="691" t="str">
        <f t="shared" ca="1" si="467"/>
        <v/>
      </c>
      <c r="PF57" s="691" t="str">
        <f t="shared" ca="1" si="467"/>
        <v/>
      </c>
      <c r="PG57" s="691" t="e">
        <f t="shared" ca="1" si="467"/>
        <v>#VALUE!</v>
      </c>
      <c r="PH57" s="691" t="e">
        <f t="shared" ca="1" si="467"/>
        <v>#VALUE!</v>
      </c>
      <c r="PI57" s="691" t="e">
        <f t="shared" ca="1" si="467"/>
        <v>#VALUE!</v>
      </c>
      <c r="PJ57" s="691" t="e">
        <f t="shared" ca="1" si="467"/>
        <v>#VALUE!</v>
      </c>
      <c r="PK57" s="691" t="e">
        <f t="shared" ca="1" si="467"/>
        <v>#VALUE!</v>
      </c>
      <c r="PL57" s="691" t="e">
        <f t="shared" ca="1" si="467"/>
        <v>#VALUE!</v>
      </c>
      <c r="PM57" s="691" t="e">
        <f t="shared" ca="1" si="467"/>
        <v>#VALUE!</v>
      </c>
      <c r="PN57" s="691" t="e">
        <f t="shared" ca="1" si="468"/>
        <v>#VALUE!</v>
      </c>
      <c r="PO57" s="691" t="e">
        <f t="shared" ca="1" si="468"/>
        <v>#VALUE!</v>
      </c>
      <c r="PP57" s="691" t="e">
        <f t="shared" ca="1" si="468"/>
        <v>#VALUE!</v>
      </c>
      <c r="PQ57" s="691" t="e">
        <f t="shared" ca="1" si="468"/>
        <v>#VALUE!</v>
      </c>
      <c r="PR57" s="691" t="e">
        <f t="shared" ca="1" si="468"/>
        <v>#VALUE!</v>
      </c>
      <c r="PS57" s="691" t="e">
        <f t="shared" ca="1" si="468"/>
        <v>#VALUE!</v>
      </c>
      <c r="PT57" s="691" t="e">
        <f t="shared" ca="1" si="468"/>
        <v>#VALUE!</v>
      </c>
      <c r="PU57" s="691" t="e">
        <f t="shared" ca="1" si="468"/>
        <v>#VALUE!</v>
      </c>
      <c r="PV57" s="691" t="e">
        <f t="shared" ca="1" si="468"/>
        <v>#VALUE!</v>
      </c>
      <c r="PW57" s="691" t="e">
        <f t="shared" ca="1" si="468"/>
        <v>#VALUE!</v>
      </c>
      <c r="PX57" s="691" t="e">
        <f t="shared" ca="1" si="468"/>
        <v>#VALUE!</v>
      </c>
      <c r="PY57" s="690"/>
      <c r="PZ57" s="690"/>
      <c r="QA57" s="690"/>
      <c r="QB57" s="690"/>
      <c r="QC57" s="690"/>
      <c r="QD57" s="690"/>
      <c r="QE57" s="690"/>
      <c r="QF57" s="690"/>
      <c r="QG57" s="575"/>
      <c r="QH57" s="575"/>
      <c r="QI57" s="575"/>
      <c r="QJ57" s="575"/>
      <c r="QK57" s="575"/>
      <c r="QL57" s="575"/>
      <c r="QM57" s="575"/>
      <c r="QN57" s="575"/>
      <c r="QO57" s="575"/>
      <c r="QP57" s="575"/>
      <c r="QQ57" s="575"/>
    </row>
    <row r="58" spans="1:459">
      <c r="A58" s="632">
        <f t="shared" si="266"/>
        <v>51</v>
      </c>
      <c r="B58" s="633">
        <f>+'User Entries'!G128</f>
        <v>0</v>
      </c>
      <c r="C58" s="633">
        <f t="shared" si="267"/>
        <v>0</v>
      </c>
      <c r="D58" s="759" t="e">
        <f>SUM($E$8:E58)</f>
        <v>#DIV/0!</v>
      </c>
      <c r="E58" s="759" t="e">
        <f t="shared" si="357"/>
        <v>#DIV/0!</v>
      </c>
      <c r="F58" s="627"/>
      <c r="G58" s="765"/>
      <c r="H58" s="622">
        <f t="shared" si="270"/>
        <v>12</v>
      </c>
      <c r="I58" s="632">
        <f t="shared" si="255"/>
        <v>51</v>
      </c>
      <c r="J58" s="640">
        <f>+'User Entries'!$F128</f>
        <v>0</v>
      </c>
      <c r="K58" s="640">
        <f>+'User Entries'!$J128</f>
        <v>0</v>
      </c>
      <c r="L58" s="676" t="e">
        <f t="shared" si="256"/>
        <v>#DIV/0!</v>
      </c>
      <c r="M58" s="656" t="str">
        <f>IFERROR(Summary_AttrorTotal!A68,"")</f>
        <v>2011 Q3</v>
      </c>
      <c r="N58" s="634">
        <f>+IFERROR((Summary_AttrorTotal!H68)*1000,0)</f>
        <v>2808038</v>
      </c>
      <c r="O58" s="634">
        <f>+IFERROR((Summary_AttrorTotal!S68-Summary_AttrorTotal!H68)*1000,0)</f>
        <v>-109638.71845899575</v>
      </c>
      <c r="P58" s="634" t="e">
        <f t="shared" ca="1" si="358"/>
        <v>#DIV/0!</v>
      </c>
      <c r="Q58" s="634">
        <f>IFERROR(Summary_AttrorTotal!J68*1000,0)</f>
        <v>2808038</v>
      </c>
      <c r="R58" s="634" t="e">
        <f t="shared" ca="1" si="257"/>
        <v>#DIV/0!</v>
      </c>
      <c r="S58" s="634">
        <f>+IFERROR((Summary_AttrorTotal!S68-Summary_AttrorTotal!J68)*1000,0)</f>
        <v>-109638.71845899575</v>
      </c>
      <c r="T58" s="634" t="e">
        <f t="shared" ca="1" si="258"/>
        <v>#DIV/0!</v>
      </c>
      <c r="U58" s="639"/>
      <c r="V58" s="634" t="e">
        <f t="shared" ca="1" si="259"/>
        <v>#DIV/0!</v>
      </c>
      <c r="W58" s="575" t="e">
        <f t="shared" ca="1" si="260"/>
        <v>#DIV/0!</v>
      </c>
      <c r="X58" s="649">
        <f t="shared" si="472"/>
        <v>12</v>
      </c>
      <c r="Y58" s="628">
        <f t="shared" si="147"/>
        <v>0</v>
      </c>
      <c r="Z58" s="628">
        <f t="shared" si="147"/>
        <v>0</v>
      </c>
      <c r="AA58" s="628">
        <f t="shared" si="474"/>
        <v>0</v>
      </c>
      <c r="AB58" s="628">
        <f t="shared" si="474"/>
        <v>0</v>
      </c>
      <c r="AC58" s="628">
        <f t="shared" si="474"/>
        <v>0</v>
      </c>
      <c r="AD58" s="628">
        <f t="shared" si="474"/>
        <v>0</v>
      </c>
      <c r="AE58" s="628">
        <f t="shared" si="474"/>
        <v>0</v>
      </c>
      <c r="AF58" s="628">
        <f t="shared" si="474"/>
        <v>0</v>
      </c>
      <c r="AG58" s="628">
        <f t="shared" si="474"/>
        <v>0</v>
      </c>
      <c r="AH58" s="628">
        <f t="shared" si="474"/>
        <v>0</v>
      </c>
      <c r="AI58" s="628">
        <f t="shared" si="474"/>
        <v>0</v>
      </c>
      <c r="AJ58" s="628">
        <f t="shared" si="474"/>
        <v>0</v>
      </c>
      <c r="AK58" s="628">
        <f t="shared" si="474"/>
        <v>0</v>
      </c>
      <c r="AL58" s="628">
        <f t="shared" si="474"/>
        <v>0</v>
      </c>
      <c r="AM58" s="628">
        <f t="shared" si="474"/>
        <v>0</v>
      </c>
      <c r="AN58" s="628">
        <f t="shared" si="474"/>
        <v>0</v>
      </c>
      <c r="AO58" s="628">
        <f t="shared" si="474"/>
        <v>0</v>
      </c>
      <c r="AP58" s="628">
        <f t="shared" si="474"/>
        <v>0</v>
      </c>
      <c r="AQ58" s="628">
        <f t="shared" si="474"/>
        <v>0</v>
      </c>
      <c r="AR58" s="628">
        <f t="shared" si="474"/>
        <v>0</v>
      </c>
      <c r="AS58" s="628">
        <f t="shared" si="474"/>
        <v>0</v>
      </c>
      <c r="AT58" s="628">
        <f t="shared" si="474"/>
        <v>0</v>
      </c>
      <c r="AU58" s="628">
        <f t="shared" si="474"/>
        <v>0</v>
      </c>
      <c r="AV58" s="628">
        <f t="shared" si="474"/>
        <v>0</v>
      </c>
      <c r="AW58" s="628">
        <f t="shared" si="474"/>
        <v>0</v>
      </c>
      <c r="AX58" s="628">
        <f t="shared" si="474"/>
        <v>0</v>
      </c>
      <c r="AY58" s="628">
        <f t="shared" si="474"/>
        <v>0</v>
      </c>
      <c r="AZ58" s="628">
        <f t="shared" si="474"/>
        <v>0</v>
      </c>
      <c r="BA58" s="628">
        <f t="shared" si="474"/>
        <v>0</v>
      </c>
      <c r="BB58" s="628">
        <f t="shared" si="474"/>
        <v>0</v>
      </c>
      <c r="BC58" s="628">
        <f t="shared" si="474"/>
        <v>0</v>
      </c>
      <c r="BD58" s="628">
        <f t="shared" si="474"/>
        <v>0</v>
      </c>
      <c r="BE58" s="628">
        <f t="shared" si="474"/>
        <v>0</v>
      </c>
      <c r="BF58" s="628">
        <f t="shared" si="474"/>
        <v>0</v>
      </c>
      <c r="BG58" s="628">
        <f t="shared" si="474"/>
        <v>0</v>
      </c>
      <c r="BH58" s="628">
        <f t="shared" si="474"/>
        <v>0</v>
      </c>
      <c r="BI58" s="628">
        <f t="shared" si="474"/>
        <v>0</v>
      </c>
      <c r="BJ58" s="628">
        <f t="shared" si="474"/>
        <v>0</v>
      </c>
      <c r="BK58" s="628">
        <f t="shared" si="474"/>
        <v>0</v>
      </c>
      <c r="BL58" s="628">
        <f t="shared" si="474"/>
        <v>0</v>
      </c>
      <c r="BM58" s="628">
        <f t="shared" si="474"/>
        <v>0</v>
      </c>
      <c r="BN58" s="628">
        <f t="shared" si="474"/>
        <v>0</v>
      </c>
      <c r="BO58" s="628">
        <f t="shared" si="474"/>
        <v>0</v>
      </c>
      <c r="BP58" s="628">
        <f t="shared" si="474"/>
        <v>0</v>
      </c>
      <c r="BQ58" s="628">
        <f t="shared" si="474"/>
        <v>0</v>
      </c>
      <c r="BR58" s="628">
        <f t="shared" si="474"/>
        <v>0</v>
      </c>
      <c r="BS58" s="628">
        <f t="shared" si="474"/>
        <v>0</v>
      </c>
      <c r="BT58" s="628">
        <f t="shared" si="474"/>
        <v>0</v>
      </c>
      <c r="BU58" s="628">
        <f t="shared" si="474"/>
        <v>0</v>
      </c>
      <c r="BV58" s="628">
        <f t="shared" si="474"/>
        <v>0</v>
      </c>
      <c r="BW58" s="628">
        <f t="shared" si="474"/>
        <v>0</v>
      </c>
      <c r="BX58" s="628">
        <f t="shared" si="474"/>
        <v>0</v>
      </c>
      <c r="BY58" s="628">
        <f t="shared" si="474"/>
        <v>0</v>
      </c>
      <c r="BZ58" s="628">
        <f t="shared" si="474"/>
        <v>0</v>
      </c>
      <c r="CA58" s="628">
        <f t="shared" si="474"/>
        <v>0</v>
      </c>
      <c r="CB58" s="628">
        <f t="shared" si="474"/>
        <v>0</v>
      </c>
      <c r="CC58" s="628">
        <f t="shared" si="474"/>
        <v>0</v>
      </c>
      <c r="CD58" s="628">
        <f t="shared" si="474"/>
        <v>0</v>
      </c>
      <c r="CE58" s="628">
        <f t="shared" si="474"/>
        <v>0</v>
      </c>
      <c r="CF58" s="628">
        <f t="shared" si="474"/>
        <v>0</v>
      </c>
      <c r="CG58" s="628">
        <f t="shared" si="474"/>
        <v>0</v>
      </c>
      <c r="CH58" s="628">
        <f t="shared" si="474"/>
        <v>0</v>
      </c>
      <c r="CI58" s="628">
        <f t="shared" si="474"/>
        <v>0</v>
      </c>
      <c r="CJ58" s="628" t="str">
        <f t="shared" si="474"/>
        <v/>
      </c>
      <c r="CK58" s="628" t="str">
        <f t="shared" si="474"/>
        <v/>
      </c>
      <c r="CL58" s="628" t="str">
        <f t="shared" si="474"/>
        <v/>
      </c>
      <c r="CM58" s="628" t="str">
        <f t="shared" si="473"/>
        <v/>
      </c>
      <c r="CN58" s="628" t="str">
        <f t="shared" si="473"/>
        <v/>
      </c>
      <c r="CO58" s="628" t="str">
        <f t="shared" si="473"/>
        <v/>
      </c>
      <c r="CP58" s="628" t="str">
        <f t="shared" si="473"/>
        <v/>
      </c>
      <c r="CQ58" s="628" t="str">
        <f t="shared" si="473"/>
        <v/>
      </c>
      <c r="CR58" s="628" t="str">
        <f t="shared" si="473"/>
        <v/>
      </c>
      <c r="CS58" s="628" t="str">
        <f t="shared" si="473"/>
        <v/>
      </c>
      <c r="CT58" s="628" t="str">
        <f t="shared" si="473"/>
        <v/>
      </c>
      <c r="CU58" s="628" t="str">
        <f t="shared" si="473"/>
        <v/>
      </c>
      <c r="CV58" s="628" t="str">
        <f t="shared" si="473"/>
        <v/>
      </c>
      <c r="CW58" s="628" t="str">
        <f t="shared" si="473"/>
        <v/>
      </c>
      <c r="CX58" s="628" t="str">
        <f t="shared" si="473"/>
        <v/>
      </c>
      <c r="CY58" s="628" t="str">
        <f t="shared" si="473"/>
        <v/>
      </c>
      <c r="CZ58" s="628" t="str">
        <f t="shared" si="473"/>
        <v/>
      </c>
      <c r="DA58" s="629" t="str">
        <f t="shared" si="473"/>
        <v/>
      </c>
      <c r="DB58" s="642"/>
      <c r="DC58" s="649">
        <f t="shared" si="262"/>
        <v>12</v>
      </c>
      <c r="DD58" s="668">
        <f t="shared" ref="DD58:DM67" si="475">+IF(OR(DD$7="",$DC58=""),"",IF($JM58-DD$7&lt;=-1,VLOOKUP(DD$7-$DC58,$I$8:$K$87,3,FALSE),0))</f>
        <v>0</v>
      </c>
      <c r="DE58" s="668">
        <f t="shared" si="475"/>
        <v>0</v>
      </c>
      <c r="DF58" s="668">
        <f t="shared" si="475"/>
        <v>0</v>
      </c>
      <c r="DG58" s="668">
        <f t="shared" si="475"/>
        <v>0</v>
      </c>
      <c r="DH58" s="668">
        <f t="shared" si="475"/>
        <v>0</v>
      </c>
      <c r="DI58" s="668">
        <f t="shared" si="475"/>
        <v>0</v>
      </c>
      <c r="DJ58" s="668">
        <f t="shared" si="475"/>
        <v>0</v>
      </c>
      <c r="DK58" s="668">
        <f t="shared" si="475"/>
        <v>0</v>
      </c>
      <c r="DL58" s="668">
        <f t="shared" si="475"/>
        <v>0</v>
      </c>
      <c r="DM58" s="668">
        <f t="shared" si="475"/>
        <v>0</v>
      </c>
      <c r="DN58" s="668">
        <f t="shared" ref="DN58:DW67" si="476">+IF(OR(DN$7="",$DC58=""),"",IF($JM58-DN$7&lt;=-1,VLOOKUP(DN$7-$DC58,$I$8:$K$87,3,FALSE),0))</f>
        <v>0</v>
      </c>
      <c r="DO58" s="668">
        <f t="shared" si="476"/>
        <v>0</v>
      </c>
      <c r="DP58" s="668">
        <f t="shared" si="476"/>
        <v>0</v>
      </c>
      <c r="DQ58" s="668">
        <f t="shared" si="476"/>
        <v>0</v>
      </c>
      <c r="DR58" s="668">
        <f t="shared" si="476"/>
        <v>0</v>
      </c>
      <c r="DS58" s="668">
        <f t="shared" si="476"/>
        <v>0</v>
      </c>
      <c r="DT58" s="668">
        <f t="shared" si="476"/>
        <v>0</v>
      </c>
      <c r="DU58" s="668">
        <f t="shared" si="476"/>
        <v>0</v>
      </c>
      <c r="DV58" s="668">
        <f t="shared" si="476"/>
        <v>0</v>
      </c>
      <c r="DW58" s="668">
        <f t="shared" si="476"/>
        <v>0</v>
      </c>
      <c r="DX58" s="668">
        <f t="shared" ref="DX58:EG67" si="477">+IF(OR(DX$7="",$DC58=""),"",IF($JM58-DX$7&lt;=-1,VLOOKUP(DX$7-$DC58,$I$8:$K$87,3,FALSE),0))</f>
        <v>0</v>
      </c>
      <c r="DY58" s="668">
        <f t="shared" si="477"/>
        <v>0</v>
      </c>
      <c r="DZ58" s="668">
        <f t="shared" si="477"/>
        <v>0</v>
      </c>
      <c r="EA58" s="668">
        <f t="shared" si="477"/>
        <v>0</v>
      </c>
      <c r="EB58" s="668">
        <f t="shared" si="477"/>
        <v>0</v>
      </c>
      <c r="EC58" s="668">
        <f t="shared" si="477"/>
        <v>0</v>
      </c>
      <c r="ED58" s="668">
        <f t="shared" si="477"/>
        <v>0</v>
      </c>
      <c r="EE58" s="668">
        <f t="shared" si="477"/>
        <v>0</v>
      </c>
      <c r="EF58" s="668">
        <f t="shared" si="477"/>
        <v>0</v>
      </c>
      <c r="EG58" s="668">
        <f t="shared" si="477"/>
        <v>0</v>
      </c>
      <c r="EH58" s="668">
        <f t="shared" ref="EH58:EQ67" si="478">+IF(OR(EH$7="",$DC58=""),"",IF($JM58-EH$7&lt;=-1,VLOOKUP(EH$7-$DC58,$I$8:$K$87,3,FALSE),0))</f>
        <v>0</v>
      </c>
      <c r="EI58" s="668">
        <f t="shared" si="478"/>
        <v>0</v>
      </c>
      <c r="EJ58" s="668">
        <f t="shared" si="478"/>
        <v>0</v>
      </c>
      <c r="EK58" s="668">
        <f t="shared" si="478"/>
        <v>0</v>
      </c>
      <c r="EL58" s="668">
        <f t="shared" si="478"/>
        <v>0</v>
      </c>
      <c r="EM58" s="668">
        <f t="shared" si="478"/>
        <v>0</v>
      </c>
      <c r="EN58" s="668">
        <f t="shared" si="478"/>
        <v>0</v>
      </c>
      <c r="EO58" s="668">
        <f t="shared" si="478"/>
        <v>0</v>
      </c>
      <c r="EP58" s="668">
        <f t="shared" si="478"/>
        <v>0</v>
      </c>
      <c r="EQ58" s="668">
        <f t="shared" si="478"/>
        <v>0</v>
      </c>
      <c r="ER58" s="668">
        <f t="shared" ref="ER58:FA67" si="479">+IF(OR(ER$7="",$DC58=""),"",IF($JM58-ER$7&lt;=-1,VLOOKUP(ER$7-$DC58,$I$8:$K$87,3,FALSE),0))</f>
        <v>0</v>
      </c>
      <c r="ES58" s="668">
        <f t="shared" si="479"/>
        <v>0</v>
      </c>
      <c r="ET58" s="668">
        <f t="shared" si="479"/>
        <v>0</v>
      </c>
      <c r="EU58" s="668">
        <f t="shared" si="479"/>
        <v>0</v>
      </c>
      <c r="EV58" s="668">
        <f t="shared" si="479"/>
        <v>0</v>
      </c>
      <c r="EW58" s="668">
        <f t="shared" si="479"/>
        <v>0</v>
      </c>
      <c r="EX58" s="668">
        <f t="shared" si="479"/>
        <v>0</v>
      </c>
      <c r="EY58" s="668">
        <f t="shared" si="479"/>
        <v>0</v>
      </c>
      <c r="EZ58" s="668">
        <f t="shared" si="479"/>
        <v>0</v>
      </c>
      <c r="FA58" s="668">
        <f t="shared" si="479"/>
        <v>0</v>
      </c>
      <c r="FB58" s="668">
        <f t="shared" ref="FB58:FK67" si="480">+IF(OR(FB$7="",$DC58=""),"",IF($JM58-FB$7&lt;=-1,VLOOKUP(FB$7-$DC58,$I$8:$K$87,3,FALSE),0))</f>
        <v>0</v>
      </c>
      <c r="FC58" s="668">
        <f t="shared" si="480"/>
        <v>0</v>
      </c>
      <c r="FD58" s="668">
        <f t="shared" si="480"/>
        <v>0</v>
      </c>
      <c r="FE58" s="668">
        <f t="shared" si="480"/>
        <v>0</v>
      </c>
      <c r="FF58" s="668">
        <f t="shared" si="480"/>
        <v>0</v>
      </c>
      <c r="FG58" s="668">
        <f t="shared" si="480"/>
        <v>0</v>
      </c>
      <c r="FH58" s="668">
        <f t="shared" si="480"/>
        <v>0</v>
      </c>
      <c r="FI58" s="668">
        <f t="shared" si="480"/>
        <v>0</v>
      </c>
      <c r="FJ58" s="668">
        <f t="shared" si="480"/>
        <v>0</v>
      </c>
      <c r="FK58" s="668">
        <f t="shared" si="480"/>
        <v>0</v>
      </c>
      <c r="FL58" s="668">
        <f t="shared" ref="FL58:FU67" si="481">+IF(OR(FL$7="",$DC58=""),"",IF($JM58-FL$7&lt;=-1,VLOOKUP(FL$7-$DC58,$I$8:$K$87,3,FALSE),0))</f>
        <v>0</v>
      </c>
      <c r="FM58" s="668">
        <f t="shared" si="481"/>
        <v>0</v>
      </c>
      <c r="FN58" s="668">
        <f t="shared" si="481"/>
        <v>0</v>
      </c>
      <c r="FO58" s="668" t="str">
        <f t="shared" si="481"/>
        <v/>
      </c>
      <c r="FP58" s="668" t="str">
        <f t="shared" si="481"/>
        <v/>
      </c>
      <c r="FQ58" s="668" t="str">
        <f t="shared" si="481"/>
        <v/>
      </c>
      <c r="FR58" s="668" t="str">
        <f t="shared" si="481"/>
        <v/>
      </c>
      <c r="FS58" s="668" t="str">
        <f t="shared" si="481"/>
        <v/>
      </c>
      <c r="FT58" s="668" t="str">
        <f t="shared" si="481"/>
        <v/>
      </c>
      <c r="FU58" s="668" t="str">
        <f t="shared" si="481"/>
        <v/>
      </c>
      <c r="FV58" s="668" t="str">
        <f t="shared" ref="FV58:GF67" si="482">+IF(OR(FV$7="",$DC58=""),"",IF($JM58-FV$7&lt;=-1,VLOOKUP(FV$7-$DC58,$I$8:$K$87,3,FALSE),0))</f>
        <v/>
      </c>
      <c r="FW58" s="668" t="str">
        <f t="shared" si="482"/>
        <v/>
      </c>
      <c r="FX58" s="668" t="str">
        <f t="shared" si="482"/>
        <v/>
      </c>
      <c r="FY58" s="668" t="str">
        <f t="shared" si="482"/>
        <v/>
      </c>
      <c r="FZ58" s="668" t="str">
        <f t="shared" si="482"/>
        <v/>
      </c>
      <c r="GA58" s="668" t="str">
        <f t="shared" si="482"/>
        <v/>
      </c>
      <c r="GB58" s="668" t="str">
        <f t="shared" si="482"/>
        <v/>
      </c>
      <c r="GC58" s="668" t="str">
        <f t="shared" si="482"/>
        <v/>
      </c>
      <c r="GD58" s="668" t="str">
        <f t="shared" si="482"/>
        <v/>
      </c>
      <c r="GE58" s="668" t="str">
        <f t="shared" si="482"/>
        <v/>
      </c>
      <c r="GF58" s="669" t="str">
        <f t="shared" si="482"/>
        <v/>
      </c>
      <c r="GG58" s="626"/>
      <c r="GH58" s="649">
        <f t="shared" si="263"/>
        <v>12</v>
      </c>
      <c r="GI58" s="682">
        <f t="shared" ca="1" si="360"/>
        <v>0</v>
      </c>
      <c r="GJ58" s="682">
        <f t="shared" ca="1" si="361"/>
        <v>0</v>
      </c>
      <c r="GK58" s="682">
        <f t="shared" ca="1" si="362"/>
        <v>0</v>
      </c>
      <c r="GL58" s="682">
        <f t="shared" ca="1" si="363"/>
        <v>0</v>
      </c>
      <c r="GM58" s="682">
        <f t="shared" ca="1" si="364"/>
        <v>0</v>
      </c>
      <c r="GN58" s="682">
        <f t="shared" ca="1" si="365"/>
        <v>0</v>
      </c>
      <c r="GO58" s="682">
        <f t="shared" ca="1" si="366"/>
        <v>0</v>
      </c>
      <c r="GP58" s="682">
        <f t="shared" ca="1" si="367"/>
        <v>0</v>
      </c>
      <c r="GQ58" s="682">
        <f t="shared" ca="1" si="368"/>
        <v>0</v>
      </c>
      <c r="GR58" s="682">
        <f t="shared" ca="1" si="369"/>
        <v>0</v>
      </c>
      <c r="GS58" s="682">
        <f t="shared" ca="1" si="370"/>
        <v>0</v>
      </c>
      <c r="GT58" s="682">
        <f t="shared" ca="1" si="371"/>
        <v>0</v>
      </c>
      <c r="GU58" s="682" t="e">
        <f t="shared" ca="1" si="372"/>
        <v>#DIV/0!</v>
      </c>
      <c r="GV58" s="682" t="e">
        <f t="shared" ca="1" si="373"/>
        <v>#DIV/0!</v>
      </c>
      <c r="GW58" s="682" t="e">
        <f t="shared" ca="1" si="374"/>
        <v>#DIV/0!</v>
      </c>
      <c r="GX58" s="682" t="e">
        <f t="shared" ca="1" si="375"/>
        <v>#DIV/0!</v>
      </c>
      <c r="GY58" s="682" t="e">
        <f t="shared" ca="1" si="376"/>
        <v>#DIV/0!</v>
      </c>
      <c r="GZ58" s="682" t="e">
        <f t="shared" ca="1" si="377"/>
        <v>#DIV/0!</v>
      </c>
      <c r="HA58" s="682" t="e">
        <f t="shared" ca="1" si="378"/>
        <v>#DIV/0!</v>
      </c>
      <c r="HB58" s="682" t="e">
        <f t="shared" ca="1" si="379"/>
        <v>#DIV/0!</v>
      </c>
      <c r="HC58" s="682" t="e">
        <f t="shared" ca="1" si="380"/>
        <v>#DIV/0!</v>
      </c>
      <c r="HD58" s="682" t="e">
        <f t="shared" ca="1" si="381"/>
        <v>#DIV/0!</v>
      </c>
      <c r="HE58" s="682" t="e">
        <f t="shared" ca="1" si="382"/>
        <v>#DIV/0!</v>
      </c>
      <c r="HF58" s="682" t="e">
        <f t="shared" ca="1" si="383"/>
        <v>#DIV/0!</v>
      </c>
      <c r="HG58" s="682" t="e">
        <f t="shared" ca="1" si="384"/>
        <v>#DIV/0!</v>
      </c>
      <c r="HH58" s="682" t="e">
        <f t="shared" ca="1" si="385"/>
        <v>#DIV/0!</v>
      </c>
      <c r="HI58" s="682" t="e">
        <f t="shared" ca="1" si="386"/>
        <v>#DIV/0!</v>
      </c>
      <c r="HJ58" s="682" t="e">
        <f t="shared" ca="1" si="387"/>
        <v>#DIV/0!</v>
      </c>
      <c r="HK58" s="682" t="e">
        <f t="shared" ca="1" si="388"/>
        <v>#DIV/0!</v>
      </c>
      <c r="HL58" s="682" t="e">
        <f t="shared" ca="1" si="389"/>
        <v>#DIV/0!</v>
      </c>
      <c r="HM58" s="682" t="e">
        <f t="shared" ca="1" si="390"/>
        <v>#DIV/0!</v>
      </c>
      <c r="HN58" s="682" t="e">
        <f t="shared" ca="1" si="391"/>
        <v>#DIV/0!</v>
      </c>
      <c r="HO58" s="682" t="e">
        <f t="shared" ca="1" si="392"/>
        <v>#DIV/0!</v>
      </c>
      <c r="HP58" s="682" t="e">
        <f t="shared" ca="1" si="393"/>
        <v>#DIV/0!</v>
      </c>
      <c r="HQ58" s="682" t="e">
        <f t="shared" ca="1" si="394"/>
        <v>#DIV/0!</v>
      </c>
      <c r="HR58" s="682" t="e">
        <f t="shared" ca="1" si="395"/>
        <v>#DIV/0!</v>
      </c>
      <c r="HS58" s="682" t="e">
        <f t="shared" ca="1" si="396"/>
        <v>#DIV/0!</v>
      </c>
      <c r="HT58" s="682" t="e">
        <f t="shared" ca="1" si="397"/>
        <v>#DIV/0!</v>
      </c>
      <c r="HU58" s="682" t="e">
        <f t="shared" ca="1" si="398"/>
        <v>#DIV/0!</v>
      </c>
      <c r="HV58" s="682" t="e">
        <f t="shared" ca="1" si="399"/>
        <v>#DIV/0!</v>
      </c>
      <c r="HW58" s="682" t="e">
        <f t="shared" ca="1" si="400"/>
        <v>#DIV/0!</v>
      </c>
      <c r="HX58" s="682" t="e">
        <f t="shared" ca="1" si="401"/>
        <v>#DIV/0!</v>
      </c>
      <c r="HY58" s="682" t="e">
        <f t="shared" ca="1" si="402"/>
        <v>#DIV/0!</v>
      </c>
      <c r="HZ58" s="682" t="e">
        <f t="shared" ca="1" si="403"/>
        <v>#DIV/0!</v>
      </c>
      <c r="IA58" s="682" t="e">
        <f t="shared" ca="1" si="404"/>
        <v>#DIV/0!</v>
      </c>
      <c r="IB58" s="682" t="e">
        <f t="shared" ca="1" si="405"/>
        <v>#DIV/0!</v>
      </c>
      <c r="IC58" s="682" t="e">
        <f t="shared" ca="1" si="406"/>
        <v>#DIV/0!</v>
      </c>
      <c r="ID58" s="682" t="e">
        <f t="shared" ca="1" si="407"/>
        <v>#DIV/0!</v>
      </c>
      <c r="IE58" s="682" t="e">
        <f t="shared" ca="1" si="408"/>
        <v>#DIV/0!</v>
      </c>
      <c r="IF58" s="682" t="e">
        <f t="shared" ca="1" si="409"/>
        <v>#DIV/0!</v>
      </c>
      <c r="IG58" s="682" t="e">
        <f t="shared" ca="1" si="410"/>
        <v>#DIV/0!</v>
      </c>
      <c r="IH58" s="682" t="e">
        <f t="shared" ca="1" si="411"/>
        <v>#DIV/0!</v>
      </c>
      <c r="II58" s="682" t="e">
        <f t="shared" ca="1" si="412"/>
        <v>#DIV/0!</v>
      </c>
      <c r="IJ58" s="682" t="e">
        <f t="shared" ca="1" si="413"/>
        <v>#DIV/0!</v>
      </c>
      <c r="IK58" s="662" t="e">
        <f t="shared" ca="1" si="414"/>
        <v>#DIV/0!</v>
      </c>
      <c r="IL58" s="662" t="e">
        <f t="shared" ca="1" si="415"/>
        <v>#DIV/0!</v>
      </c>
      <c r="IM58" s="662" t="e">
        <f t="shared" ca="1" si="416"/>
        <v>#DIV/0!</v>
      </c>
      <c r="IN58" s="662" t="e">
        <f t="shared" ca="1" si="417"/>
        <v>#DIV/0!</v>
      </c>
      <c r="IO58" s="662" t="e">
        <f t="shared" ca="1" si="418"/>
        <v>#DIV/0!</v>
      </c>
      <c r="IP58" s="662" t="e">
        <f t="shared" ca="1" si="419"/>
        <v>#DIV/0!</v>
      </c>
      <c r="IQ58" s="662" t="e">
        <f t="shared" ca="1" si="420"/>
        <v>#DIV/0!</v>
      </c>
      <c r="IR58" s="662" t="e">
        <f t="shared" ca="1" si="421"/>
        <v>#DIV/0!</v>
      </c>
      <c r="IS58" s="662" t="e">
        <f t="shared" ca="1" si="422"/>
        <v>#DIV/0!</v>
      </c>
      <c r="IT58" s="662" t="str">
        <f t="shared" ca="1" si="423"/>
        <v/>
      </c>
      <c r="IU58" s="662" t="str">
        <f t="shared" ca="1" si="424"/>
        <v/>
      </c>
      <c r="IV58" s="662" t="str">
        <f t="shared" ca="1" si="425"/>
        <v/>
      </c>
      <c r="IW58" s="662" t="str">
        <f t="shared" ca="1" si="426"/>
        <v/>
      </c>
      <c r="IX58" s="662" t="str">
        <f t="shared" ca="1" si="427"/>
        <v/>
      </c>
      <c r="IY58" s="662" t="str">
        <f t="shared" ca="1" si="428"/>
        <v/>
      </c>
      <c r="IZ58" s="662" t="str">
        <f t="shared" ca="1" si="429"/>
        <v/>
      </c>
      <c r="JA58" s="662" t="str">
        <f t="shared" ca="1" si="430"/>
        <v/>
      </c>
      <c r="JB58" s="662" t="str">
        <f t="shared" ca="1" si="431"/>
        <v/>
      </c>
      <c r="JC58" s="662" t="str">
        <f t="shared" ca="1" si="432"/>
        <v/>
      </c>
      <c r="JD58" s="662" t="str">
        <f t="shared" ca="1" si="433"/>
        <v/>
      </c>
      <c r="JE58" s="662" t="str">
        <f t="shared" ca="1" si="434"/>
        <v/>
      </c>
      <c r="JF58" s="662" t="str">
        <f t="shared" ca="1" si="435"/>
        <v/>
      </c>
      <c r="JG58" s="662" t="str">
        <f t="shared" ca="1" si="436"/>
        <v/>
      </c>
      <c r="JH58" s="662" t="str">
        <f t="shared" ca="1" si="437"/>
        <v/>
      </c>
      <c r="JI58" s="662" t="str">
        <f t="shared" ca="1" si="438"/>
        <v/>
      </c>
      <c r="JJ58" s="662" t="str">
        <f t="shared" ca="1" si="439"/>
        <v/>
      </c>
      <c r="JK58" s="663" t="str">
        <f t="shared" ca="1" si="440"/>
        <v/>
      </c>
      <c r="JL58" s="626"/>
      <c r="JM58" s="649">
        <f t="shared" si="264"/>
        <v>12</v>
      </c>
      <c r="JN58" s="635">
        <f t="shared" ref="JN58:JW67" si="483">+IF(OR(JN$7="",$JM58=""),"",IF($JM58-JN$7&lt;=-1,1/VLOOKUP(JN$7-$JM58,$I$8:$J$87,2,FALSE),0))</f>
        <v>0</v>
      </c>
      <c r="JO58" s="635">
        <f t="shared" si="483"/>
        <v>0</v>
      </c>
      <c r="JP58" s="635">
        <f t="shared" si="483"/>
        <v>0</v>
      </c>
      <c r="JQ58" s="635">
        <f t="shared" si="483"/>
        <v>0</v>
      </c>
      <c r="JR58" s="635">
        <f t="shared" si="483"/>
        <v>0</v>
      </c>
      <c r="JS58" s="635">
        <f t="shared" si="483"/>
        <v>0</v>
      </c>
      <c r="JT58" s="635">
        <f t="shared" si="483"/>
        <v>0</v>
      </c>
      <c r="JU58" s="635">
        <f t="shared" si="483"/>
        <v>0</v>
      </c>
      <c r="JV58" s="635">
        <f t="shared" si="483"/>
        <v>0</v>
      </c>
      <c r="JW58" s="635">
        <f t="shared" si="483"/>
        <v>0</v>
      </c>
      <c r="JX58" s="635">
        <f t="shared" ref="JX58:KG67" si="484">+IF(OR(JX$7="",$JM58=""),"",IF($JM58-JX$7&lt;=-1,1/VLOOKUP(JX$7-$JM58,$I$8:$J$87,2,FALSE),0))</f>
        <v>0</v>
      </c>
      <c r="JY58" s="635">
        <f t="shared" si="484"/>
        <v>0</v>
      </c>
      <c r="JZ58" s="635" t="e">
        <f t="shared" si="484"/>
        <v>#DIV/0!</v>
      </c>
      <c r="KA58" s="635" t="e">
        <f t="shared" si="484"/>
        <v>#DIV/0!</v>
      </c>
      <c r="KB58" s="635" t="e">
        <f t="shared" si="484"/>
        <v>#DIV/0!</v>
      </c>
      <c r="KC58" s="635" t="e">
        <f t="shared" si="484"/>
        <v>#DIV/0!</v>
      </c>
      <c r="KD58" s="635" t="e">
        <f t="shared" si="484"/>
        <v>#DIV/0!</v>
      </c>
      <c r="KE58" s="635" t="e">
        <f t="shared" si="484"/>
        <v>#DIV/0!</v>
      </c>
      <c r="KF58" s="635" t="e">
        <f t="shared" si="484"/>
        <v>#DIV/0!</v>
      </c>
      <c r="KG58" s="635" t="e">
        <f t="shared" si="484"/>
        <v>#DIV/0!</v>
      </c>
      <c r="KH58" s="635" t="e">
        <f t="shared" ref="KH58:KQ67" si="485">+IF(OR(KH$7="",$JM58=""),"",IF($JM58-KH$7&lt;=-1,1/VLOOKUP(KH$7-$JM58,$I$8:$J$87,2,FALSE),0))</f>
        <v>#DIV/0!</v>
      </c>
      <c r="KI58" s="635" t="e">
        <f t="shared" si="485"/>
        <v>#DIV/0!</v>
      </c>
      <c r="KJ58" s="635" t="e">
        <f t="shared" si="485"/>
        <v>#DIV/0!</v>
      </c>
      <c r="KK58" s="635" t="e">
        <f t="shared" si="485"/>
        <v>#DIV/0!</v>
      </c>
      <c r="KL58" s="635" t="e">
        <f t="shared" si="485"/>
        <v>#DIV/0!</v>
      </c>
      <c r="KM58" s="635" t="e">
        <f t="shared" si="485"/>
        <v>#DIV/0!</v>
      </c>
      <c r="KN58" s="635" t="e">
        <f t="shared" si="485"/>
        <v>#DIV/0!</v>
      </c>
      <c r="KO58" s="635" t="e">
        <f t="shared" si="485"/>
        <v>#DIV/0!</v>
      </c>
      <c r="KP58" s="635" t="e">
        <f t="shared" si="485"/>
        <v>#DIV/0!</v>
      </c>
      <c r="KQ58" s="635" t="e">
        <f t="shared" si="485"/>
        <v>#DIV/0!</v>
      </c>
      <c r="KR58" s="635" t="e">
        <f t="shared" ref="KR58:LA67" si="486">+IF(OR(KR$7="",$JM58=""),"",IF($JM58-KR$7&lt;=-1,1/VLOOKUP(KR$7-$JM58,$I$8:$J$87,2,FALSE),0))</f>
        <v>#DIV/0!</v>
      </c>
      <c r="KS58" s="635" t="e">
        <f t="shared" si="486"/>
        <v>#DIV/0!</v>
      </c>
      <c r="KT58" s="635" t="e">
        <f t="shared" si="486"/>
        <v>#DIV/0!</v>
      </c>
      <c r="KU58" s="635" t="e">
        <f t="shared" si="486"/>
        <v>#DIV/0!</v>
      </c>
      <c r="KV58" s="635" t="e">
        <f t="shared" si="486"/>
        <v>#DIV/0!</v>
      </c>
      <c r="KW58" s="635" t="e">
        <f t="shared" si="486"/>
        <v>#DIV/0!</v>
      </c>
      <c r="KX58" s="635" t="e">
        <f t="shared" si="486"/>
        <v>#DIV/0!</v>
      </c>
      <c r="KY58" s="635" t="e">
        <f t="shared" si="486"/>
        <v>#DIV/0!</v>
      </c>
      <c r="KZ58" s="635" t="e">
        <f t="shared" si="486"/>
        <v>#DIV/0!</v>
      </c>
      <c r="LA58" s="635" t="e">
        <f t="shared" si="486"/>
        <v>#DIV/0!</v>
      </c>
      <c r="LB58" s="635" t="e">
        <f t="shared" ref="LB58:LK67" si="487">+IF(OR(LB$7="",$JM58=""),"",IF($JM58-LB$7&lt;=-1,1/VLOOKUP(LB$7-$JM58,$I$8:$J$87,2,FALSE),0))</f>
        <v>#DIV/0!</v>
      </c>
      <c r="LC58" s="635" t="e">
        <f t="shared" si="487"/>
        <v>#DIV/0!</v>
      </c>
      <c r="LD58" s="635" t="e">
        <f t="shared" si="487"/>
        <v>#DIV/0!</v>
      </c>
      <c r="LE58" s="635" t="e">
        <f t="shared" si="487"/>
        <v>#DIV/0!</v>
      </c>
      <c r="LF58" s="635" t="e">
        <f t="shared" si="487"/>
        <v>#DIV/0!</v>
      </c>
      <c r="LG58" s="635" t="e">
        <f t="shared" si="487"/>
        <v>#DIV/0!</v>
      </c>
      <c r="LH58" s="635" t="e">
        <f t="shared" si="487"/>
        <v>#DIV/0!</v>
      </c>
      <c r="LI58" s="635" t="e">
        <f t="shared" si="487"/>
        <v>#DIV/0!</v>
      </c>
      <c r="LJ58" s="635" t="e">
        <f t="shared" si="487"/>
        <v>#DIV/0!</v>
      </c>
      <c r="LK58" s="635" t="e">
        <f t="shared" si="487"/>
        <v>#DIV/0!</v>
      </c>
      <c r="LL58" s="635" t="e">
        <f t="shared" ref="LL58:LU67" si="488">+IF(OR(LL$7="",$JM58=""),"",IF($JM58-LL$7&lt;=-1,1/VLOOKUP(LL$7-$JM58,$I$8:$J$87,2,FALSE),0))</f>
        <v>#DIV/0!</v>
      </c>
      <c r="LM58" s="635" t="e">
        <f t="shared" si="488"/>
        <v>#DIV/0!</v>
      </c>
      <c r="LN58" s="635" t="e">
        <f t="shared" si="488"/>
        <v>#DIV/0!</v>
      </c>
      <c r="LO58" s="635" t="e">
        <f t="shared" si="488"/>
        <v>#DIV/0!</v>
      </c>
      <c r="LP58" s="635" t="e">
        <f t="shared" si="488"/>
        <v>#DIV/0!</v>
      </c>
      <c r="LQ58" s="635" t="e">
        <f t="shared" si="488"/>
        <v>#DIV/0!</v>
      </c>
      <c r="LR58" s="635" t="e">
        <f t="shared" si="488"/>
        <v>#DIV/0!</v>
      </c>
      <c r="LS58" s="635" t="e">
        <f t="shared" si="488"/>
        <v>#DIV/0!</v>
      </c>
      <c r="LT58" s="635" t="e">
        <f t="shared" si="488"/>
        <v>#DIV/0!</v>
      </c>
      <c r="LU58" s="635" t="e">
        <f t="shared" si="488"/>
        <v>#DIV/0!</v>
      </c>
      <c r="LV58" s="635" t="e">
        <f t="shared" ref="LV58:ME67" si="489">+IF(OR(LV$7="",$JM58=""),"",IF($JM58-LV$7&lt;=-1,1/VLOOKUP(LV$7-$JM58,$I$8:$J$87,2,FALSE),0))</f>
        <v>#DIV/0!</v>
      </c>
      <c r="LW58" s="635" t="e">
        <f t="shared" si="489"/>
        <v>#DIV/0!</v>
      </c>
      <c r="LX58" s="635" t="e">
        <f t="shared" si="489"/>
        <v>#DIV/0!</v>
      </c>
      <c r="LY58" s="635" t="str">
        <f t="shared" si="489"/>
        <v/>
      </c>
      <c r="LZ58" s="635" t="str">
        <f t="shared" si="489"/>
        <v/>
      </c>
      <c r="MA58" s="635" t="str">
        <f t="shared" si="489"/>
        <v/>
      </c>
      <c r="MB58" s="635" t="str">
        <f t="shared" si="489"/>
        <v/>
      </c>
      <c r="MC58" s="635" t="str">
        <f t="shared" si="489"/>
        <v/>
      </c>
      <c r="MD58" s="635" t="str">
        <f t="shared" si="489"/>
        <v/>
      </c>
      <c r="ME58" s="635" t="str">
        <f t="shared" si="489"/>
        <v/>
      </c>
      <c r="MF58" s="635" t="str">
        <f t="shared" ref="MF58:MP67" si="490">+IF(OR(MF$7="",$JM58=""),"",IF($JM58-MF$7&lt;=-1,1/VLOOKUP(MF$7-$JM58,$I$8:$J$87,2,FALSE),0))</f>
        <v/>
      </c>
      <c r="MG58" s="635" t="str">
        <f t="shared" si="490"/>
        <v/>
      </c>
      <c r="MH58" s="635" t="str">
        <f t="shared" si="490"/>
        <v/>
      </c>
      <c r="MI58" s="635" t="str">
        <f t="shared" si="490"/>
        <v/>
      </c>
      <c r="MJ58" s="635" t="str">
        <f t="shared" si="490"/>
        <v/>
      </c>
      <c r="MK58" s="635" t="str">
        <f t="shared" si="490"/>
        <v/>
      </c>
      <c r="ML58" s="635" t="str">
        <f t="shared" si="490"/>
        <v/>
      </c>
      <c r="MM58" s="635" t="str">
        <f t="shared" si="490"/>
        <v/>
      </c>
      <c r="MN58" s="635" t="str">
        <f t="shared" si="490"/>
        <v/>
      </c>
      <c r="MO58" s="635" t="str">
        <f t="shared" si="490"/>
        <v/>
      </c>
      <c r="MP58" s="636" t="str">
        <f t="shared" si="490"/>
        <v/>
      </c>
      <c r="MQ58" s="626"/>
      <c r="MR58" s="565">
        <f t="shared" si="269"/>
        <v>51</v>
      </c>
      <c r="MS58" s="622" t="e">
        <f ca="1">+SUMPRODUCT(OFFSET(MU58,0,$MR58):OFFSET(MU58,MU58-1,$MR58),OFFSET($O58,0,0):OFFSET($O58,MU58-1,0))</f>
        <v>#DIV/0!</v>
      </c>
      <c r="MU58" s="568">
        <f t="shared" si="265"/>
        <v>12</v>
      </c>
      <c r="MV58" s="691" t="e">
        <f t="shared" ref="MV58:NE67" ca="1" si="491">+IF($MU58+MV$7&lt;=MAX($MV$7:$PX$7),OFFSET($GH58,0,$MU58+MV$7,1,1),"")</f>
        <v>#DIV/0!</v>
      </c>
      <c r="MW58" s="691" t="e">
        <f t="shared" ca="1" si="491"/>
        <v>#DIV/0!</v>
      </c>
      <c r="MX58" s="691" t="e">
        <f t="shared" ca="1" si="491"/>
        <v>#DIV/0!</v>
      </c>
      <c r="MY58" s="691" t="e">
        <f t="shared" ca="1" si="491"/>
        <v>#DIV/0!</v>
      </c>
      <c r="MZ58" s="691" t="e">
        <f t="shared" ca="1" si="491"/>
        <v>#DIV/0!</v>
      </c>
      <c r="NA58" s="691" t="e">
        <f t="shared" ca="1" si="491"/>
        <v>#DIV/0!</v>
      </c>
      <c r="NB58" s="691" t="e">
        <f t="shared" ca="1" si="491"/>
        <v>#DIV/0!</v>
      </c>
      <c r="NC58" s="691" t="e">
        <f t="shared" ca="1" si="491"/>
        <v>#DIV/0!</v>
      </c>
      <c r="ND58" s="691" t="e">
        <f t="shared" ca="1" si="491"/>
        <v>#DIV/0!</v>
      </c>
      <c r="NE58" s="691" t="e">
        <f t="shared" ca="1" si="491"/>
        <v>#DIV/0!</v>
      </c>
      <c r="NF58" s="691" t="e">
        <f t="shared" ref="NF58:NO67" ca="1" si="492">+IF($MU58+NF$7&lt;=MAX($MV$7:$PX$7),OFFSET($GH58,0,$MU58+NF$7,1,1),"")</f>
        <v>#DIV/0!</v>
      </c>
      <c r="NG58" s="691" t="e">
        <f t="shared" ca="1" si="492"/>
        <v>#DIV/0!</v>
      </c>
      <c r="NH58" s="691" t="e">
        <f t="shared" ca="1" si="492"/>
        <v>#DIV/0!</v>
      </c>
      <c r="NI58" s="691" t="e">
        <f t="shared" ca="1" si="492"/>
        <v>#DIV/0!</v>
      </c>
      <c r="NJ58" s="691" t="e">
        <f t="shared" ca="1" si="492"/>
        <v>#DIV/0!</v>
      </c>
      <c r="NK58" s="691" t="e">
        <f t="shared" ca="1" si="492"/>
        <v>#DIV/0!</v>
      </c>
      <c r="NL58" s="691" t="e">
        <f t="shared" ca="1" si="492"/>
        <v>#DIV/0!</v>
      </c>
      <c r="NM58" s="691" t="e">
        <f t="shared" ca="1" si="492"/>
        <v>#DIV/0!</v>
      </c>
      <c r="NN58" s="691" t="e">
        <f t="shared" ca="1" si="492"/>
        <v>#DIV/0!</v>
      </c>
      <c r="NO58" s="691" t="e">
        <f t="shared" ca="1" si="492"/>
        <v>#DIV/0!</v>
      </c>
      <c r="NP58" s="691" t="e">
        <f t="shared" ref="NP58:NY67" ca="1" si="493">+IF($MU58+NP$7&lt;=MAX($MV$7:$PX$7),OFFSET($GH58,0,$MU58+NP$7,1,1),"")</f>
        <v>#DIV/0!</v>
      </c>
      <c r="NQ58" s="691" t="e">
        <f t="shared" ca="1" si="493"/>
        <v>#DIV/0!</v>
      </c>
      <c r="NR58" s="691" t="e">
        <f t="shared" ca="1" si="493"/>
        <v>#DIV/0!</v>
      </c>
      <c r="NS58" s="691" t="e">
        <f t="shared" ca="1" si="493"/>
        <v>#DIV/0!</v>
      </c>
      <c r="NT58" s="691" t="e">
        <f t="shared" ca="1" si="493"/>
        <v>#DIV/0!</v>
      </c>
      <c r="NU58" s="691" t="e">
        <f t="shared" ca="1" si="493"/>
        <v>#DIV/0!</v>
      </c>
      <c r="NV58" s="691" t="e">
        <f t="shared" ca="1" si="493"/>
        <v>#DIV/0!</v>
      </c>
      <c r="NW58" s="691" t="e">
        <f t="shared" ca="1" si="493"/>
        <v>#DIV/0!</v>
      </c>
      <c r="NX58" s="691" t="e">
        <f t="shared" ca="1" si="493"/>
        <v>#DIV/0!</v>
      </c>
      <c r="NY58" s="691" t="e">
        <f t="shared" ca="1" si="493"/>
        <v>#DIV/0!</v>
      </c>
      <c r="NZ58" s="691" t="e">
        <f t="shared" ref="NZ58:OI67" ca="1" si="494">+IF($MU58+NZ$7&lt;=MAX($MV$7:$PX$7),OFFSET($GH58,0,$MU58+NZ$7,1,1),"")</f>
        <v>#DIV/0!</v>
      </c>
      <c r="OA58" s="691" t="e">
        <f t="shared" ca="1" si="494"/>
        <v>#DIV/0!</v>
      </c>
      <c r="OB58" s="691" t="e">
        <f t="shared" ca="1" si="494"/>
        <v>#DIV/0!</v>
      </c>
      <c r="OC58" s="691" t="e">
        <f t="shared" ca="1" si="494"/>
        <v>#DIV/0!</v>
      </c>
      <c r="OD58" s="691" t="e">
        <f t="shared" ca="1" si="494"/>
        <v>#DIV/0!</v>
      </c>
      <c r="OE58" s="691" t="e">
        <f t="shared" ca="1" si="494"/>
        <v>#DIV/0!</v>
      </c>
      <c r="OF58" s="691" t="e">
        <f t="shared" ca="1" si="494"/>
        <v>#DIV/0!</v>
      </c>
      <c r="OG58" s="691" t="e">
        <f t="shared" ca="1" si="494"/>
        <v>#DIV/0!</v>
      </c>
      <c r="OH58" s="691" t="e">
        <f t="shared" ca="1" si="494"/>
        <v>#DIV/0!</v>
      </c>
      <c r="OI58" s="691" t="e">
        <f t="shared" ca="1" si="494"/>
        <v>#DIV/0!</v>
      </c>
      <c r="OJ58" s="691" t="e">
        <f t="shared" ref="OJ58:OS67" ca="1" si="495">+IF($MU58+OJ$7&lt;=MAX($MV$7:$PX$7),OFFSET($GH58,0,$MU58+OJ$7,1,1),"")</f>
        <v>#DIV/0!</v>
      </c>
      <c r="OK58" s="691" t="e">
        <f t="shared" ca="1" si="495"/>
        <v>#DIV/0!</v>
      </c>
      <c r="OL58" s="691" t="e">
        <f t="shared" ca="1" si="495"/>
        <v>#DIV/0!</v>
      </c>
      <c r="OM58" s="691" t="e">
        <f t="shared" ca="1" si="495"/>
        <v>#DIV/0!</v>
      </c>
      <c r="ON58" s="691" t="e">
        <f t="shared" ca="1" si="495"/>
        <v>#DIV/0!</v>
      </c>
      <c r="OO58" s="691" t="e">
        <f t="shared" ca="1" si="495"/>
        <v>#DIV/0!</v>
      </c>
      <c r="OP58" s="691" t="e">
        <f t="shared" ca="1" si="495"/>
        <v>#DIV/0!</v>
      </c>
      <c r="OQ58" s="691" t="e">
        <f t="shared" ca="1" si="495"/>
        <v>#DIV/0!</v>
      </c>
      <c r="OR58" s="691" t="e">
        <f t="shared" ca="1" si="495"/>
        <v>#DIV/0!</v>
      </c>
      <c r="OS58" s="691" t="e">
        <f t="shared" ca="1" si="495"/>
        <v>#DIV/0!</v>
      </c>
      <c r="OT58" s="691" t="e">
        <f t="shared" ref="OT58:PC67" ca="1" si="496">+IF($MU58+OT$7&lt;=MAX($MV$7:$PX$7),OFFSET($GH58,0,$MU58+OT$7,1,1),"")</f>
        <v>#DIV/0!</v>
      </c>
      <c r="OU58" s="691" t="str">
        <f t="shared" ca="1" si="496"/>
        <v/>
      </c>
      <c r="OV58" s="691" t="str">
        <f t="shared" ca="1" si="496"/>
        <v/>
      </c>
      <c r="OW58" s="691" t="str">
        <f t="shared" ca="1" si="496"/>
        <v/>
      </c>
      <c r="OX58" s="691" t="str">
        <f t="shared" ca="1" si="496"/>
        <v/>
      </c>
      <c r="OY58" s="691" t="str">
        <f t="shared" ca="1" si="496"/>
        <v/>
      </c>
      <c r="OZ58" s="691" t="str">
        <f t="shared" ca="1" si="496"/>
        <v/>
      </c>
      <c r="PA58" s="691" t="str">
        <f t="shared" ca="1" si="496"/>
        <v/>
      </c>
      <c r="PB58" s="691" t="str">
        <f t="shared" ca="1" si="496"/>
        <v/>
      </c>
      <c r="PC58" s="691" t="str">
        <f t="shared" ca="1" si="496"/>
        <v/>
      </c>
      <c r="PD58" s="691" t="str">
        <f t="shared" ref="PD58:PM67" ca="1" si="497">+IF($MU58+PD$7&lt;=MAX($MV$7:$PX$7),OFFSET($GH58,0,$MU58+PD$7,1,1),"")</f>
        <v/>
      </c>
      <c r="PE58" s="691" t="str">
        <f t="shared" ca="1" si="497"/>
        <v/>
      </c>
      <c r="PF58" s="691" t="str">
        <f t="shared" ca="1" si="497"/>
        <v/>
      </c>
      <c r="PG58" s="691" t="e">
        <f t="shared" ca="1" si="497"/>
        <v>#VALUE!</v>
      </c>
      <c r="PH58" s="691" t="e">
        <f t="shared" ca="1" si="497"/>
        <v>#VALUE!</v>
      </c>
      <c r="PI58" s="691" t="e">
        <f t="shared" ca="1" si="497"/>
        <v>#VALUE!</v>
      </c>
      <c r="PJ58" s="691" t="e">
        <f t="shared" ca="1" si="497"/>
        <v>#VALUE!</v>
      </c>
      <c r="PK58" s="691" t="e">
        <f t="shared" ca="1" si="497"/>
        <v>#VALUE!</v>
      </c>
      <c r="PL58" s="691" t="e">
        <f t="shared" ca="1" si="497"/>
        <v>#VALUE!</v>
      </c>
      <c r="PM58" s="691" t="e">
        <f t="shared" ca="1" si="497"/>
        <v>#VALUE!</v>
      </c>
      <c r="PN58" s="691" t="e">
        <f t="shared" ref="PN58:PX67" ca="1" si="498">+IF($MU58+PN$7&lt;=MAX($MV$7:$PX$7),OFFSET($GH58,0,$MU58+PN$7,1,1),"")</f>
        <v>#VALUE!</v>
      </c>
      <c r="PO58" s="691" t="e">
        <f t="shared" ca="1" si="498"/>
        <v>#VALUE!</v>
      </c>
      <c r="PP58" s="691" t="e">
        <f t="shared" ca="1" si="498"/>
        <v>#VALUE!</v>
      </c>
      <c r="PQ58" s="691" t="e">
        <f t="shared" ca="1" si="498"/>
        <v>#VALUE!</v>
      </c>
      <c r="PR58" s="691" t="e">
        <f t="shared" ca="1" si="498"/>
        <v>#VALUE!</v>
      </c>
      <c r="PS58" s="691" t="e">
        <f t="shared" ca="1" si="498"/>
        <v>#VALUE!</v>
      </c>
      <c r="PT58" s="691" t="e">
        <f t="shared" ca="1" si="498"/>
        <v>#VALUE!</v>
      </c>
      <c r="PU58" s="691" t="e">
        <f t="shared" ca="1" si="498"/>
        <v>#VALUE!</v>
      </c>
      <c r="PV58" s="691" t="e">
        <f t="shared" ca="1" si="498"/>
        <v>#VALUE!</v>
      </c>
      <c r="PW58" s="691" t="e">
        <f t="shared" ca="1" si="498"/>
        <v>#VALUE!</v>
      </c>
      <c r="PX58" s="691" t="e">
        <f t="shared" ca="1" si="498"/>
        <v>#VALUE!</v>
      </c>
      <c r="PY58" s="690"/>
      <c r="PZ58" s="690"/>
      <c r="QA58" s="690"/>
      <c r="QB58" s="690"/>
      <c r="QC58" s="690"/>
      <c r="QD58" s="690"/>
      <c r="QE58" s="690"/>
      <c r="QF58" s="690"/>
      <c r="QG58" s="575"/>
      <c r="QH58" s="575"/>
      <c r="QI58" s="575"/>
      <c r="QJ58" s="575"/>
      <c r="QK58" s="575"/>
      <c r="QL58" s="575"/>
      <c r="QM58" s="575"/>
      <c r="QN58" s="575"/>
      <c r="QO58" s="575"/>
      <c r="QP58" s="575"/>
      <c r="QQ58" s="575"/>
    </row>
    <row r="59" spans="1:459">
      <c r="A59" s="632">
        <f t="shared" si="266"/>
        <v>52</v>
      </c>
      <c r="B59" s="633">
        <f>+'User Entries'!G129</f>
        <v>0</v>
      </c>
      <c r="C59" s="633">
        <f t="shared" si="267"/>
        <v>0</v>
      </c>
      <c r="D59" s="759" t="e">
        <f>SUM($E$8:E59)</f>
        <v>#DIV/0!</v>
      </c>
      <c r="E59" s="759" t="e">
        <f t="shared" si="357"/>
        <v>#DIV/0!</v>
      </c>
      <c r="F59" s="627"/>
      <c r="G59" s="765"/>
      <c r="H59" s="622">
        <f t="shared" si="270"/>
        <v>11</v>
      </c>
      <c r="I59" s="632">
        <f t="shared" si="255"/>
        <v>52</v>
      </c>
      <c r="J59" s="640">
        <f>+'User Entries'!$F129</f>
        <v>0</v>
      </c>
      <c r="K59" s="640">
        <f>+'User Entries'!$J129</f>
        <v>0</v>
      </c>
      <c r="L59" s="676" t="e">
        <f t="shared" si="256"/>
        <v>#DIV/0!</v>
      </c>
      <c r="M59" s="656" t="str">
        <f>IFERROR(Summary_AttrorTotal!A69,"")</f>
        <v>2011 Q4</v>
      </c>
      <c r="N59" s="634">
        <f>+IFERROR((Summary_AttrorTotal!H69)*1000,0)</f>
        <v>3642358</v>
      </c>
      <c r="O59" s="634">
        <f>+IFERROR((Summary_AttrorTotal!S69-Summary_AttrorTotal!H69)*1000,0)</f>
        <v>12674.968393744621</v>
      </c>
      <c r="P59" s="634" t="e">
        <f t="shared" ca="1" si="358"/>
        <v>#DIV/0!</v>
      </c>
      <c r="Q59" s="634">
        <f>IFERROR(Summary_AttrorTotal!J69*1000,0)</f>
        <v>3642358</v>
      </c>
      <c r="R59" s="634" t="e">
        <f t="shared" ca="1" si="257"/>
        <v>#DIV/0!</v>
      </c>
      <c r="S59" s="634">
        <f>+IFERROR((Summary_AttrorTotal!S69-Summary_AttrorTotal!J69)*1000,0)</f>
        <v>12674.968393744621</v>
      </c>
      <c r="T59" s="634" t="e">
        <f t="shared" ca="1" si="258"/>
        <v>#DIV/0!</v>
      </c>
      <c r="U59" s="639"/>
      <c r="V59" s="634" t="e">
        <f t="shared" ca="1" si="259"/>
        <v>#DIV/0!</v>
      </c>
      <c r="W59" s="575" t="e">
        <f t="shared" ca="1" si="260"/>
        <v>#DIV/0!</v>
      </c>
      <c r="X59" s="649">
        <f t="shared" si="472"/>
        <v>11</v>
      </c>
      <c r="Y59" s="628">
        <f t="shared" si="147"/>
        <v>0</v>
      </c>
      <c r="Z59" s="628">
        <f t="shared" si="147"/>
        <v>0</v>
      </c>
      <c r="AA59" s="628">
        <f t="shared" si="474"/>
        <v>0</v>
      </c>
      <c r="AB59" s="628">
        <f t="shared" si="474"/>
        <v>0</v>
      </c>
      <c r="AC59" s="628">
        <f t="shared" si="474"/>
        <v>0</v>
      </c>
      <c r="AD59" s="628">
        <f t="shared" si="474"/>
        <v>0</v>
      </c>
      <c r="AE59" s="628">
        <f t="shared" si="474"/>
        <v>0</v>
      </c>
      <c r="AF59" s="628">
        <f t="shared" si="474"/>
        <v>0</v>
      </c>
      <c r="AG59" s="628">
        <f t="shared" si="474"/>
        <v>0</v>
      </c>
      <c r="AH59" s="628">
        <f t="shared" si="474"/>
        <v>0</v>
      </c>
      <c r="AI59" s="628">
        <f t="shared" si="474"/>
        <v>0</v>
      </c>
      <c r="AJ59" s="628">
        <f t="shared" si="474"/>
        <v>0</v>
      </c>
      <c r="AK59" s="628">
        <f t="shared" si="474"/>
        <v>0</v>
      </c>
      <c r="AL59" s="628">
        <f t="shared" si="474"/>
        <v>0</v>
      </c>
      <c r="AM59" s="628">
        <f t="shared" si="474"/>
        <v>0</v>
      </c>
      <c r="AN59" s="628">
        <f t="shared" si="474"/>
        <v>0</v>
      </c>
      <c r="AO59" s="628">
        <f t="shared" si="474"/>
        <v>0</v>
      </c>
      <c r="AP59" s="628">
        <f t="shared" si="474"/>
        <v>0</v>
      </c>
      <c r="AQ59" s="628">
        <f t="shared" si="474"/>
        <v>0</v>
      </c>
      <c r="AR59" s="628">
        <f t="shared" si="474"/>
        <v>0</v>
      </c>
      <c r="AS59" s="628">
        <f t="shared" si="474"/>
        <v>0</v>
      </c>
      <c r="AT59" s="628">
        <f t="shared" si="474"/>
        <v>0</v>
      </c>
      <c r="AU59" s="628">
        <f t="shared" si="474"/>
        <v>0</v>
      </c>
      <c r="AV59" s="628">
        <f t="shared" si="474"/>
        <v>0</v>
      </c>
      <c r="AW59" s="628">
        <f t="shared" si="474"/>
        <v>0</v>
      </c>
      <c r="AX59" s="628">
        <f t="shared" si="474"/>
        <v>0</v>
      </c>
      <c r="AY59" s="628">
        <f t="shared" si="474"/>
        <v>0</v>
      </c>
      <c r="AZ59" s="628">
        <f t="shared" si="474"/>
        <v>0</v>
      </c>
      <c r="BA59" s="628">
        <f t="shared" si="474"/>
        <v>0</v>
      </c>
      <c r="BB59" s="628">
        <f t="shared" si="474"/>
        <v>0</v>
      </c>
      <c r="BC59" s="628">
        <f t="shared" si="474"/>
        <v>0</v>
      </c>
      <c r="BD59" s="628">
        <f t="shared" si="474"/>
        <v>0</v>
      </c>
      <c r="BE59" s="628">
        <f t="shared" si="474"/>
        <v>0</v>
      </c>
      <c r="BF59" s="628">
        <f t="shared" si="474"/>
        <v>0</v>
      </c>
      <c r="BG59" s="628">
        <f t="shared" si="474"/>
        <v>0</v>
      </c>
      <c r="BH59" s="628">
        <f t="shared" si="474"/>
        <v>0</v>
      </c>
      <c r="BI59" s="628">
        <f t="shared" si="474"/>
        <v>0</v>
      </c>
      <c r="BJ59" s="628">
        <f t="shared" si="474"/>
        <v>0</v>
      </c>
      <c r="BK59" s="628">
        <f t="shared" si="474"/>
        <v>0</v>
      </c>
      <c r="BL59" s="628">
        <f t="shared" si="474"/>
        <v>0</v>
      </c>
      <c r="BM59" s="628">
        <f t="shared" si="474"/>
        <v>0</v>
      </c>
      <c r="BN59" s="628">
        <f t="shared" si="474"/>
        <v>0</v>
      </c>
      <c r="BO59" s="628">
        <f t="shared" si="474"/>
        <v>0</v>
      </c>
      <c r="BP59" s="628">
        <f t="shared" si="474"/>
        <v>0</v>
      </c>
      <c r="BQ59" s="628">
        <f t="shared" si="474"/>
        <v>0</v>
      </c>
      <c r="BR59" s="628">
        <f t="shared" si="474"/>
        <v>0</v>
      </c>
      <c r="BS59" s="628">
        <f t="shared" si="474"/>
        <v>0</v>
      </c>
      <c r="BT59" s="628">
        <f t="shared" si="474"/>
        <v>0</v>
      </c>
      <c r="BU59" s="628">
        <f t="shared" si="474"/>
        <v>0</v>
      </c>
      <c r="BV59" s="628">
        <f t="shared" si="474"/>
        <v>0</v>
      </c>
      <c r="BW59" s="628">
        <f t="shared" si="474"/>
        <v>0</v>
      </c>
      <c r="BX59" s="628">
        <f t="shared" si="474"/>
        <v>0</v>
      </c>
      <c r="BY59" s="628">
        <f t="shared" si="474"/>
        <v>0</v>
      </c>
      <c r="BZ59" s="628">
        <f t="shared" si="474"/>
        <v>0</v>
      </c>
      <c r="CA59" s="628">
        <f t="shared" si="474"/>
        <v>0</v>
      </c>
      <c r="CB59" s="628">
        <f t="shared" si="474"/>
        <v>0</v>
      </c>
      <c r="CC59" s="628">
        <f t="shared" si="474"/>
        <v>0</v>
      </c>
      <c r="CD59" s="628">
        <f t="shared" si="474"/>
        <v>0</v>
      </c>
      <c r="CE59" s="628">
        <f t="shared" si="474"/>
        <v>0</v>
      </c>
      <c r="CF59" s="628">
        <f t="shared" si="474"/>
        <v>0</v>
      </c>
      <c r="CG59" s="628">
        <f t="shared" si="474"/>
        <v>0</v>
      </c>
      <c r="CH59" s="628">
        <f t="shared" si="474"/>
        <v>0</v>
      </c>
      <c r="CI59" s="628">
        <f t="shared" si="474"/>
        <v>0</v>
      </c>
      <c r="CJ59" s="628" t="str">
        <f t="shared" si="474"/>
        <v/>
      </c>
      <c r="CK59" s="628" t="str">
        <f t="shared" si="474"/>
        <v/>
      </c>
      <c r="CL59" s="628" t="str">
        <f t="shared" si="474"/>
        <v/>
      </c>
      <c r="CM59" s="628" t="str">
        <f t="shared" si="473"/>
        <v/>
      </c>
      <c r="CN59" s="628" t="str">
        <f t="shared" si="473"/>
        <v/>
      </c>
      <c r="CO59" s="628" t="str">
        <f t="shared" si="473"/>
        <v/>
      </c>
      <c r="CP59" s="628" t="str">
        <f t="shared" si="473"/>
        <v/>
      </c>
      <c r="CQ59" s="628" t="str">
        <f t="shared" si="473"/>
        <v/>
      </c>
      <c r="CR59" s="628" t="str">
        <f t="shared" si="473"/>
        <v/>
      </c>
      <c r="CS59" s="628" t="str">
        <f t="shared" si="473"/>
        <v/>
      </c>
      <c r="CT59" s="628" t="str">
        <f t="shared" si="473"/>
        <v/>
      </c>
      <c r="CU59" s="628" t="str">
        <f t="shared" si="473"/>
        <v/>
      </c>
      <c r="CV59" s="628" t="str">
        <f t="shared" si="473"/>
        <v/>
      </c>
      <c r="CW59" s="628" t="str">
        <f t="shared" si="473"/>
        <v/>
      </c>
      <c r="CX59" s="628" t="str">
        <f t="shared" si="473"/>
        <v/>
      </c>
      <c r="CY59" s="628" t="str">
        <f t="shared" si="473"/>
        <v/>
      </c>
      <c r="CZ59" s="628" t="str">
        <f t="shared" si="473"/>
        <v/>
      </c>
      <c r="DA59" s="629" t="str">
        <f t="shared" si="473"/>
        <v/>
      </c>
      <c r="DB59" s="642"/>
      <c r="DC59" s="649">
        <f t="shared" si="262"/>
        <v>11</v>
      </c>
      <c r="DD59" s="668">
        <f t="shared" si="475"/>
        <v>0</v>
      </c>
      <c r="DE59" s="668">
        <f t="shared" si="475"/>
        <v>0</v>
      </c>
      <c r="DF59" s="668">
        <f t="shared" si="475"/>
        <v>0</v>
      </c>
      <c r="DG59" s="668">
        <f t="shared" si="475"/>
        <v>0</v>
      </c>
      <c r="DH59" s="668">
        <f t="shared" si="475"/>
        <v>0</v>
      </c>
      <c r="DI59" s="668">
        <f t="shared" si="475"/>
        <v>0</v>
      </c>
      <c r="DJ59" s="668">
        <f t="shared" si="475"/>
        <v>0</v>
      </c>
      <c r="DK59" s="668">
        <f t="shared" si="475"/>
        <v>0</v>
      </c>
      <c r="DL59" s="668">
        <f t="shared" si="475"/>
        <v>0</v>
      </c>
      <c r="DM59" s="668">
        <f t="shared" si="475"/>
        <v>0</v>
      </c>
      <c r="DN59" s="668">
        <f t="shared" si="476"/>
        <v>0</v>
      </c>
      <c r="DO59" s="668">
        <f t="shared" si="476"/>
        <v>0</v>
      </c>
      <c r="DP59" s="668">
        <f t="shared" si="476"/>
        <v>0</v>
      </c>
      <c r="DQ59" s="668">
        <f t="shared" si="476"/>
        <v>0</v>
      </c>
      <c r="DR59" s="668">
        <f t="shared" si="476"/>
        <v>0</v>
      </c>
      <c r="DS59" s="668">
        <f t="shared" si="476"/>
        <v>0</v>
      </c>
      <c r="DT59" s="668">
        <f t="shared" si="476"/>
        <v>0</v>
      </c>
      <c r="DU59" s="668">
        <f t="shared" si="476"/>
        <v>0</v>
      </c>
      <c r="DV59" s="668">
        <f t="shared" si="476"/>
        <v>0</v>
      </c>
      <c r="DW59" s="668">
        <f t="shared" si="476"/>
        <v>0</v>
      </c>
      <c r="DX59" s="668">
        <f t="shared" si="477"/>
        <v>0</v>
      </c>
      <c r="DY59" s="668">
        <f t="shared" si="477"/>
        <v>0</v>
      </c>
      <c r="DZ59" s="668">
        <f t="shared" si="477"/>
        <v>0</v>
      </c>
      <c r="EA59" s="668">
        <f t="shared" si="477"/>
        <v>0</v>
      </c>
      <c r="EB59" s="668">
        <f t="shared" si="477"/>
        <v>0</v>
      </c>
      <c r="EC59" s="668">
        <f t="shared" si="477"/>
        <v>0</v>
      </c>
      <c r="ED59" s="668">
        <f t="shared" si="477"/>
        <v>0</v>
      </c>
      <c r="EE59" s="668">
        <f t="shared" si="477"/>
        <v>0</v>
      </c>
      <c r="EF59" s="668">
        <f t="shared" si="477"/>
        <v>0</v>
      </c>
      <c r="EG59" s="668">
        <f t="shared" si="477"/>
        <v>0</v>
      </c>
      <c r="EH59" s="668">
        <f t="shared" si="478"/>
        <v>0</v>
      </c>
      <c r="EI59" s="668">
        <f t="shared" si="478"/>
        <v>0</v>
      </c>
      <c r="EJ59" s="668">
        <f t="shared" si="478"/>
        <v>0</v>
      </c>
      <c r="EK59" s="668">
        <f t="shared" si="478"/>
        <v>0</v>
      </c>
      <c r="EL59" s="668">
        <f t="shared" si="478"/>
        <v>0</v>
      </c>
      <c r="EM59" s="668">
        <f t="shared" si="478"/>
        <v>0</v>
      </c>
      <c r="EN59" s="668">
        <f t="shared" si="478"/>
        <v>0</v>
      </c>
      <c r="EO59" s="668">
        <f t="shared" si="478"/>
        <v>0</v>
      </c>
      <c r="EP59" s="668">
        <f t="shared" si="478"/>
        <v>0</v>
      </c>
      <c r="EQ59" s="668">
        <f t="shared" si="478"/>
        <v>0</v>
      </c>
      <c r="ER59" s="668">
        <f t="shared" si="479"/>
        <v>0</v>
      </c>
      <c r="ES59" s="668">
        <f t="shared" si="479"/>
        <v>0</v>
      </c>
      <c r="ET59" s="668">
        <f t="shared" si="479"/>
        <v>0</v>
      </c>
      <c r="EU59" s="668">
        <f t="shared" si="479"/>
        <v>0</v>
      </c>
      <c r="EV59" s="668">
        <f t="shared" si="479"/>
        <v>0</v>
      </c>
      <c r="EW59" s="668">
        <f t="shared" si="479"/>
        <v>0</v>
      </c>
      <c r="EX59" s="668">
        <f t="shared" si="479"/>
        <v>0</v>
      </c>
      <c r="EY59" s="668">
        <f t="shared" si="479"/>
        <v>0</v>
      </c>
      <c r="EZ59" s="668">
        <f t="shared" si="479"/>
        <v>0</v>
      </c>
      <c r="FA59" s="668">
        <f t="shared" si="479"/>
        <v>0</v>
      </c>
      <c r="FB59" s="668">
        <f t="shared" si="480"/>
        <v>0</v>
      </c>
      <c r="FC59" s="668">
        <f t="shared" si="480"/>
        <v>0</v>
      </c>
      <c r="FD59" s="668">
        <f t="shared" si="480"/>
        <v>0</v>
      </c>
      <c r="FE59" s="668">
        <f t="shared" si="480"/>
        <v>0</v>
      </c>
      <c r="FF59" s="668">
        <f t="shared" si="480"/>
        <v>0</v>
      </c>
      <c r="FG59" s="668">
        <f t="shared" si="480"/>
        <v>0</v>
      </c>
      <c r="FH59" s="668">
        <f t="shared" si="480"/>
        <v>0</v>
      </c>
      <c r="FI59" s="668">
        <f t="shared" si="480"/>
        <v>0</v>
      </c>
      <c r="FJ59" s="668">
        <f t="shared" si="480"/>
        <v>0</v>
      </c>
      <c r="FK59" s="668">
        <f t="shared" si="480"/>
        <v>0</v>
      </c>
      <c r="FL59" s="668">
        <f t="shared" si="481"/>
        <v>0</v>
      </c>
      <c r="FM59" s="668">
        <f t="shared" si="481"/>
        <v>0</v>
      </c>
      <c r="FN59" s="668">
        <f t="shared" si="481"/>
        <v>0</v>
      </c>
      <c r="FO59" s="668" t="str">
        <f t="shared" si="481"/>
        <v/>
      </c>
      <c r="FP59" s="668" t="str">
        <f t="shared" si="481"/>
        <v/>
      </c>
      <c r="FQ59" s="668" t="str">
        <f t="shared" si="481"/>
        <v/>
      </c>
      <c r="FR59" s="668" t="str">
        <f t="shared" si="481"/>
        <v/>
      </c>
      <c r="FS59" s="668" t="str">
        <f t="shared" si="481"/>
        <v/>
      </c>
      <c r="FT59" s="668" t="str">
        <f t="shared" si="481"/>
        <v/>
      </c>
      <c r="FU59" s="668" t="str">
        <f t="shared" si="481"/>
        <v/>
      </c>
      <c r="FV59" s="668" t="str">
        <f t="shared" si="482"/>
        <v/>
      </c>
      <c r="FW59" s="668" t="str">
        <f t="shared" si="482"/>
        <v/>
      </c>
      <c r="FX59" s="668" t="str">
        <f t="shared" si="482"/>
        <v/>
      </c>
      <c r="FY59" s="668" t="str">
        <f t="shared" si="482"/>
        <v/>
      </c>
      <c r="FZ59" s="668" t="str">
        <f t="shared" si="482"/>
        <v/>
      </c>
      <c r="GA59" s="668" t="str">
        <f t="shared" si="482"/>
        <v/>
      </c>
      <c r="GB59" s="668" t="str">
        <f t="shared" si="482"/>
        <v/>
      </c>
      <c r="GC59" s="668" t="str">
        <f t="shared" si="482"/>
        <v/>
      </c>
      <c r="GD59" s="668" t="str">
        <f t="shared" si="482"/>
        <v/>
      </c>
      <c r="GE59" s="668" t="str">
        <f t="shared" si="482"/>
        <v/>
      </c>
      <c r="GF59" s="669" t="str">
        <f t="shared" si="482"/>
        <v/>
      </c>
      <c r="GG59" s="626"/>
      <c r="GH59" s="649">
        <f t="shared" si="263"/>
        <v>11</v>
      </c>
      <c r="GI59" s="682">
        <f t="shared" ca="1" si="360"/>
        <v>0</v>
      </c>
      <c r="GJ59" s="682">
        <f t="shared" ca="1" si="361"/>
        <v>0</v>
      </c>
      <c r="GK59" s="682">
        <f t="shared" ca="1" si="362"/>
        <v>0</v>
      </c>
      <c r="GL59" s="682">
        <f t="shared" ca="1" si="363"/>
        <v>0</v>
      </c>
      <c r="GM59" s="682">
        <f t="shared" ca="1" si="364"/>
        <v>0</v>
      </c>
      <c r="GN59" s="682">
        <f t="shared" ca="1" si="365"/>
        <v>0</v>
      </c>
      <c r="GO59" s="682">
        <f t="shared" ca="1" si="366"/>
        <v>0</v>
      </c>
      <c r="GP59" s="682">
        <f t="shared" ca="1" si="367"/>
        <v>0</v>
      </c>
      <c r="GQ59" s="682">
        <f t="shared" ca="1" si="368"/>
        <v>0</v>
      </c>
      <c r="GR59" s="682">
        <f t="shared" ca="1" si="369"/>
        <v>0</v>
      </c>
      <c r="GS59" s="682">
        <f t="shared" ca="1" si="370"/>
        <v>0</v>
      </c>
      <c r="GT59" s="682" t="e">
        <f t="shared" ca="1" si="371"/>
        <v>#DIV/0!</v>
      </c>
      <c r="GU59" s="682" t="e">
        <f t="shared" ca="1" si="372"/>
        <v>#DIV/0!</v>
      </c>
      <c r="GV59" s="682" t="e">
        <f t="shared" ca="1" si="373"/>
        <v>#DIV/0!</v>
      </c>
      <c r="GW59" s="682" t="e">
        <f t="shared" ca="1" si="374"/>
        <v>#DIV/0!</v>
      </c>
      <c r="GX59" s="682" t="e">
        <f t="shared" ca="1" si="375"/>
        <v>#DIV/0!</v>
      </c>
      <c r="GY59" s="682" t="e">
        <f t="shared" ca="1" si="376"/>
        <v>#DIV/0!</v>
      </c>
      <c r="GZ59" s="682" t="e">
        <f t="shared" ca="1" si="377"/>
        <v>#DIV/0!</v>
      </c>
      <c r="HA59" s="682" t="e">
        <f t="shared" ca="1" si="378"/>
        <v>#DIV/0!</v>
      </c>
      <c r="HB59" s="682" t="e">
        <f t="shared" ca="1" si="379"/>
        <v>#DIV/0!</v>
      </c>
      <c r="HC59" s="682" t="e">
        <f t="shared" ca="1" si="380"/>
        <v>#DIV/0!</v>
      </c>
      <c r="HD59" s="682" t="e">
        <f t="shared" ca="1" si="381"/>
        <v>#DIV/0!</v>
      </c>
      <c r="HE59" s="682" t="e">
        <f t="shared" ca="1" si="382"/>
        <v>#DIV/0!</v>
      </c>
      <c r="HF59" s="682" t="e">
        <f t="shared" ca="1" si="383"/>
        <v>#DIV/0!</v>
      </c>
      <c r="HG59" s="682" t="e">
        <f t="shared" ca="1" si="384"/>
        <v>#DIV/0!</v>
      </c>
      <c r="HH59" s="682" t="e">
        <f t="shared" ca="1" si="385"/>
        <v>#DIV/0!</v>
      </c>
      <c r="HI59" s="682" t="e">
        <f t="shared" ca="1" si="386"/>
        <v>#DIV/0!</v>
      </c>
      <c r="HJ59" s="682" t="e">
        <f t="shared" ca="1" si="387"/>
        <v>#DIV/0!</v>
      </c>
      <c r="HK59" s="682" t="e">
        <f t="shared" ca="1" si="388"/>
        <v>#DIV/0!</v>
      </c>
      <c r="HL59" s="682" t="e">
        <f t="shared" ca="1" si="389"/>
        <v>#DIV/0!</v>
      </c>
      <c r="HM59" s="682" t="e">
        <f t="shared" ca="1" si="390"/>
        <v>#DIV/0!</v>
      </c>
      <c r="HN59" s="682" t="e">
        <f t="shared" ca="1" si="391"/>
        <v>#DIV/0!</v>
      </c>
      <c r="HO59" s="682" t="e">
        <f t="shared" ca="1" si="392"/>
        <v>#DIV/0!</v>
      </c>
      <c r="HP59" s="682" t="e">
        <f t="shared" ca="1" si="393"/>
        <v>#DIV/0!</v>
      </c>
      <c r="HQ59" s="682" t="e">
        <f t="shared" ca="1" si="394"/>
        <v>#DIV/0!</v>
      </c>
      <c r="HR59" s="682" t="e">
        <f t="shared" ca="1" si="395"/>
        <v>#DIV/0!</v>
      </c>
      <c r="HS59" s="682" t="e">
        <f t="shared" ca="1" si="396"/>
        <v>#DIV/0!</v>
      </c>
      <c r="HT59" s="682" t="e">
        <f t="shared" ca="1" si="397"/>
        <v>#DIV/0!</v>
      </c>
      <c r="HU59" s="682" t="e">
        <f t="shared" ca="1" si="398"/>
        <v>#DIV/0!</v>
      </c>
      <c r="HV59" s="682" t="e">
        <f t="shared" ca="1" si="399"/>
        <v>#DIV/0!</v>
      </c>
      <c r="HW59" s="682" t="e">
        <f t="shared" ca="1" si="400"/>
        <v>#DIV/0!</v>
      </c>
      <c r="HX59" s="682" t="e">
        <f t="shared" ca="1" si="401"/>
        <v>#DIV/0!</v>
      </c>
      <c r="HY59" s="682" t="e">
        <f t="shared" ca="1" si="402"/>
        <v>#DIV/0!</v>
      </c>
      <c r="HZ59" s="682" t="e">
        <f t="shared" ca="1" si="403"/>
        <v>#DIV/0!</v>
      </c>
      <c r="IA59" s="682" t="e">
        <f t="shared" ca="1" si="404"/>
        <v>#DIV/0!</v>
      </c>
      <c r="IB59" s="682" t="e">
        <f t="shared" ca="1" si="405"/>
        <v>#DIV/0!</v>
      </c>
      <c r="IC59" s="682" t="e">
        <f t="shared" ca="1" si="406"/>
        <v>#DIV/0!</v>
      </c>
      <c r="ID59" s="682" t="e">
        <f t="shared" ca="1" si="407"/>
        <v>#DIV/0!</v>
      </c>
      <c r="IE59" s="682" t="e">
        <f t="shared" ca="1" si="408"/>
        <v>#DIV/0!</v>
      </c>
      <c r="IF59" s="682" t="e">
        <f t="shared" ca="1" si="409"/>
        <v>#DIV/0!</v>
      </c>
      <c r="IG59" s="682" t="e">
        <f t="shared" ca="1" si="410"/>
        <v>#DIV/0!</v>
      </c>
      <c r="IH59" s="682" t="e">
        <f t="shared" ca="1" si="411"/>
        <v>#DIV/0!</v>
      </c>
      <c r="II59" s="682" t="e">
        <f t="shared" ca="1" si="412"/>
        <v>#DIV/0!</v>
      </c>
      <c r="IJ59" s="682" t="e">
        <f t="shared" ca="1" si="413"/>
        <v>#DIV/0!</v>
      </c>
      <c r="IK59" s="662" t="e">
        <f t="shared" ca="1" si="414"/>
        <v>#DIV/0!</v>
      </c>
      <c r="IL59" s="662" t="e">
        <f t="shared" ca="1" si="415"/>
        <v>#DIV/0!</v>
      </c>
      <c r="IM59" s="662" t="e">
        <f t="shared" ca="1" si="416"/>
        <v>#DIV/0!</v>
      </c>
      <c r="IN59" s="662" t="e">
        <f t="shared" ca="1" si="417"/>
        <v>#DIV/0!</v>
      </c>
      <c r="IO59" s="662" t="e">
        <f t="shared" ca="1" si="418"/>
        <v>#DIV/0!</v>
      </c>
      <c r="IP59" s="662" t="e">
        <f t="shared" ca="1" si="419"/>
        <v>#DIV/0!</v>
      </c>
      <c r="IQ59" s="662" t="e">
        <f t="shared" ca="1" si="420"/>
        <v>#DIV/0!</v>
      </c>
      <c r="IR59" s="662" t="e">
        <f t="shared" ca="1" si="421"/>
        <v>#DIV/0!</v>
      </c>
      <c r="IS59" s="662" t="e">
        <f t="shared" ca="1" si="422"/>
        <v>#DIV/0!</v>
      </c>
      <c r="IT59" s="662" t="str">
        <f t="shared" ca="1" si="423"/>
        <v/>
      </c>
      <c r="IU59" s="662" t="str">
        <f t="shared" ca="1" si="424"/>
        <v/>
      </c>
      <c r="IV59" s="662" t="str">
        <f t="shared" ca="1" si="425"/>
        <v/>
      </c>
      <c r="IW59" s="662" t="str">
        <f t="shared" ca="1" si="426"/>
        <v/>
      </c>
      <c r="IX59" s="662" t="str">
        <f t="shared" ca="1" si="427"/>
        <v/>
      </c>
      <c r="IY59" s="662" t="str">
        <f t="shared" ca="1" si="428"/>
        <v/>
      </c>
      <c r="IZ59" s="662" t="str">
        <f t="shared" ca="1" si="429"/>
        <v/>
      </c>
      <c r="JA59" s="662" t="str">
        <f t="shared" ca="1" si="430"/>
        <v/>
      </c>
      <c r="JB59" s="662" t="str">
        <f t="shared" ca="1" si="431"/>
        <v/>
      </c>
      <c r="JC59" s="662" t="str">
        <f t="shared" ca="1" si="432"/>
        <v/>
      </c>
      <c r="JD59" s="662" t="str">
        <f t="shared" ca="1" si="433"/>
        <v/>
      </c>
      <c r="JE59" s="662" t="str">
        <f t="shared" ca="1" si="434"/>
        <v/>
      </c>
      <c r="JF59" s="662" t="str">
        <f t="shared" ca="1" si="435"/>
        <v/>
      </c>
      <c r="JG59" s="662" t="str">
        <f t="shared" ca="1" si="436"/>
        <v/>
      </c>
      <c r="JH59" s="662" t="str">
        <f t="shared" ca="1" si="437"/>
        <v/>
      </c>
      <c r="JI59" s="662" t="str">
        <f t="shared" ca="1" si="438"/>
        <v/>
      </c>
      <c r="JJ59" s="662" t="str">
        <f t="shared" ca="1" si="439"/>
        <v/>
      </c>
      <c r="JK59" s="663" t="str">
        <f t="shared" ca="1" si="440"/>
        <v/>
      </c>
      <c r="JL59" s="626"/>
      <c r="JM59" s="649">
        <f t="shared" si="264"/>
        <v>11</v>
      </c>
      <c r="JN59" s="635">
        <f t="shared" si="483"/>
        <v>0</v>
      </c>
      <c r="JO59" s="635">
        <f t="shared" si="483"/>
        <v>0</v>
      </c>
      <c r="JP59" s="635">
        <f t="shared" si="483"/>
        <v>0</v>
      </c>
      <c r="JQ59" s="635">
        <f t="shared" si="483"/>
        <v>0</v>
      </c>
      <c r="JR59" s="635">
        <f t="shared" si="483"/>
        <v>0</v>
      </c>
      <c r="JS59" s="635">
        <f t="shared" si="483"/>
        <v>0</v>
      </c>
      <c r="JT59" s="635">
        <f t="shared" si="483"/>
        <v>0</v>
      </c>
      <c r="JU59" s="635">
        <f t="shared" si="483"/>
        <v>0</v>
      </c>
      <c r="JV59" s="635">
        <f t="shared" si="483"/>
        <v>0</v>
      </c>
      <c r="JW59" s="635">
        <f t="shared" si="483"/>
        <v>0</v>
      </c>
      <c r="JX59" s="635">
        <f t="shared" si="484"/>
        <v>0</v>
      </c>
      <c r="JY59" s="635" t="e">
        <f t="shared" si="484"/>
        <v>#DIV/0!</v>
      </c>
      <c r="JZ59" s="635" t="e">
        <f t="shared" si="484"/>
        <v>#DIV/0!</v>
      </c>
      <c r="KA59" s="635" t="e">
        <f t="shared" si="484"/>
        <v>#DIV/0!</v>
      </c>
      <c r="KB59" s="635" t="e">
        <f t="shared" si="484"/>
        <v>#DIV/0!</v>
      </c>
      <c r="KC59" s="635" t="e">
        <f t="shared" si="484"/>
        <v>#DIV/0!</v>
      </c>
      <c r="KD59" s="635" t="e">
        <f t="shared" si="484"/>
        <v>#DIV/0!</v>
      </c>
      <c r="KE59" s="635" t="e">
        <f t="shared" si="484"/>
        <v>#DIV/0!</v>
      </c>
      <c r="KF59" s="635" t="e">
        <f t="shared" si="484"/>
        <v>#DIV/0!</v>
      </c>
      <c r="KG59" s="635" t="e">
        <f t="shared" si="484"/>
        <v>#DIV/0!</v>
      </c>
      <c r="KH59" s="635" t="e">
        <f t="shared" si="485"/>
        <v>#DIV/0!</v>
      </c>
      <c r="KI59" s="635" t="e">
        <f t="shared" si="485"/>
        <v>#DIV/0!</v>
      </c>
      <c r="KJ59" s="635" t="e">
        <f t="shared" si="485"/>
        <v>#DIV/0!</v>
      </c>
      <c r="KK59" s="635" t="e">
        <f t="shared" si="485"/>
        <v>#DIV/0!</v>
      </c>
      <c r="KL59" s="635" t="e">
        <f t="shared" si="485"/>
        <v>#DIV/0!</v>
      </c>
      <c r="KM59" s="635" t="e">
        <f t="shared" si="485"/>
        <v>#DIV/0!</v>
      </c>
      <c r="KN59" s="635" t="e">
        <f t="shared" si="485"/>
        <v>#DIV/0!</v>
      </c>
      <c r="KO59" s="635" t="e">
        <f t="shared" si="485"/>
        <v>#DIV/0!</v>
      </c>
      <c r="KP59" s="635" t="e">
        <f t="shared" si="485"/>
        <v>#DIV/0!</v>
      </c>
      <c r="KQ59" s="635" t="e">
        <f t="shared" si="485"/>
        <v>#DIV/0!</v>
      </c>
      <c r="KR59" s="635" t="e">
        <f t="shared" si="486"/>
        <v>#DIV/0!</v>
      </c>
      <c r="KS59" s="635" t="e">
        <f t="shared" si="486"/>
        <v>#DIV/0!</v>
      </c>
      <c r="KT59" s="635" t="e">
        <f t="shared" si="486"/>
        <v>#DIV/0!</v>
      </c>
      <c r="KU59" s="635" t="e">
        <f t="shared" si="486"/>
        <v>#DIV/0!</v>
      </c>
      <c r="KV59" s="635" t="e">
        <f t="shared" si="486"/>
        <v>#DIV/0!</v>
      </c>
      <c r="KW59" s="635" t="e">
        <f t="shared" si="486"/>
        <v>#DIV/0!</v>
      </c>
      <c r="KX59" s="635" t="e">
        <f t="shared" si="486"/>
        <v>#DIV/0!</v>
      </c>
      <c r="KY59" s="635" t="e">
        <f t="shared" si="486"/>
        <v>#DIV/0!</v>
      </c>
      <c r="KZ59" s="635" t="e">
        <f t="shared" si="486"/>
        <v>#DIV/0!</v>
      </c>
      <c r="LA59" s="635" t="e">
        <f t="shared" si="486"/>
        <v>#DIV/0!</v>
      </c>
      <c r="LB59" s="635" t="e">
        <f t="shared" si="487"/>
        <v>#DIV/0!</v>
      </c>
      <c r="LC59" s="635" t="e">
        <f t="shared" si="487"/>
        <v>#DIV/0!</v>
      </c>
      <c r="LD59" s="635" t="e">
        <f t="shared" si="487"/>
        <v>#DIV/0!</v>
      </c>
      <c r="LE59" s="635" t="e">
        <f t="shared" si="487"/>
        <v>#DIV/0!</v>
      </c>
      <c r="LF59" s="635" t="e">
        <f t="shared" si="487"/>
        <v>#DIV/0!</v>
      </c>
      <c r="LG59" s="635" t="e">
        <f t="shared" si="487"/>
        <v>#DIV/0!</v>
      </c>
      <c r="LH59" s="635" t="e">
        <f t="shared" si="487"/>
        <v>#DIV/0!</v>
      </c>
      <c r="LI59" s="635" t="e">
        <f t="shared" si="487"/>
        <v>#DIV/0!</v>
      </c>
      <c r="LJ59" s="635" t="e">
        <f t="shared" si="487"/>
        <v>#DIV/0!</v>
      </c>
      <c r="LK59" s="635" t="e">
        <f t="shared" si="487"/>
        <v>#DIV/0!</v>
      </c>
      <c r="LL59" s="635" t="e">
        <f t="shared" si="488"/>
        <v>#DIV/0!</v>
      </c>
      <c r="LM59" s="635" t="e">
        <f t="shared" si="488"/>
        <v>#DIV/0!</v>
      </c>
      <c r="LN59" s="635" t="e">
        <f t="shared" si="488"/>
        <v>#DIV/0!</v>
      </c>
      <c r="LO59" s="635" t="e">
        <f t="shared" si="488"/>
        <v>#DIV/0!</v>
      </c>
      <c r="LP59" s="635" t="e">
        <f t="shared" si="488"/>
        <v>#DIV/0!</v>
      </c>
      <c r="LQ59" s="635" t="e">
        <f t="shared" si="488"/>
        <v>#DIV/0!</v>
      </c>
      <c r="LR59" s="635" t="e">
        <f t="shared" si="488"/>
        <v>#DIV/0!</v>
      </c>
      <c r="LS59" s="635" t="e">
        <f t="shared" si="488"/>
        <v>#DIV/0!</v>
      </c>
      <c r="LT59" s="635" t="e">
        <f t="shared" si="488"/>
        <v>#DIV/0!</v>
      </c>
      <c r="LU59" s="635" t="e">
        <f t="shared" si="488"/>
        <v>#DIV/0!</v>
      </c>
      <c r="LV59" s="635" t="e">
        <f t="shared" si="489"/>
        <v>#DIV/0!</v>
      </c>
      <c r="LW59" s="635" t="e">
        <f t="shared" si="489"/>
        <v>#DIV/0!</v>
      </c>
      <c r="LX59" s="635" t="e">
        <f t="shared" si="489"/>
        <v>#DIV/0!</v>
      </c>
      <c r="LY59" s="635" t="str">
        <f t="shared" si="489"/>
        <v/>
      </c>
      <c r="LZ59" s="635" t="str">
        <f t="shared" si="489"/>
        <v/>
      </c>
      <c r="MA59" s="635" t="str">
        <f t="shared" si="489"/>
        <v/>
      </c>
      <c r="MB59" s="635" t="str">
        <f t="shared" si="489"/>
        <v/>
      </c>
      <c r="MC59" s="635" t="str">
        <f t="shared" si="489"/>
        <v/>
      </c>
      <c r="MD59" s="635" t="str">
        <f t="shared" si="489"/>
        <v/>
      </c>
      <c r="ME59" s="635" t="str">
        <f t="shared" si="489"/>
        <v/>
      </c>
      <c r="MF59" s="635" t="str">
        <f t="shared" si="490"/>
        <v/>
      </c>
      <c r="MG59" s="635" t="str">
        <f t="shared" si="490"/>
        <v/>
      </c>
      <c r="MH59" s="635" t="str">
        <f t="shared" si="490"/>
        <v/>
      </c>
      <c r="MI59" s="635" t="str">
        <f t="shared" si="490"/>
        <v/>
      </c>
      <c r="MJ59" s="635" t="str">
        <f t="shared" si="490"/>
        <v/>
      </c>
      <c r="MK59" s="635" t="str">
        <f t="shared" si="490"/>
        <v/>
      </c>
      <c r="ML59" s="635" t="str">
        <f t="shared" si="490"/>
        <v/>
      </c>
      <c r="MM59" s="635" t="str">
        <f t="shared" si="490"/>
        <v/>
      </c>
      <c r="MN59" s="635" t="str">
        <f t="shared" si="490"/>
        <v/>
      </c>
      <c r="MO59" s="635" t="str">
        <f t="shared" si="490"/>
        <v/>
      </c>
      <c r="MP59" s="636" t="str">
        <f t="shared" si="490"/>
        <v/>
      </c>
      <c r="MQ59" s="626"/>
      <c r="MR59" s="565">
        <f t="shared" si="269"/>
        <v>52</v>
      </c>
      <c r="MS59" s="622" t="e">
        <f ca="1">+SUMPRODUCT(OFFSET(MU59,0,$MR59):OFFSET(MU59,MU59-1,$MR59),OFFSET($O59,0,0):OFFSET($O59,MU59-1,0))</f>
        <v>#DIV/0!</v>
      </c>
      <c r="MU59" s="568">
        <f t="shared" si="265"/>
        <v>11</v>
      </c>
      <c r="MV59" s="691" t="e">
        <f t="shared" ca="1" si="491"/>
        <v>#DIV/0!</v>
      </c>
      <c r="MW59" s="691" t="e">
        <f t="shared" ca="1" si="491"/>
        <v>#DIV/0!</v>
      </c>
      <c r="MX59" s="691" t="e">
        <f t="shared" ca="1" si="491"/>
        <v>#DIV/0!</v>
      </c>
      <c r="MY59" s="691" t="e">
        <f t="shared" ca="1" si="491"/>
        <v>#DIV/0!</v>
      </c>
      <c r="MZ59" s="691" t="e">
        <f t="shared" ca="1" si="491"/>
        <v>#DIV/0!</v>
      </c>
      <c r="NA59" s="691" t="e">
        <f t="shared" ca="1" si="491"/>
        <v>#DIV/0!</v>
      </c>
      <c r="NB59" s="691" t="e">
        <f t="shared" ca="1" si="491"/>
        <v>#DIV/0!</v>
      </c>
      <c r="NC59" s="691" t="e">
        <f t="shared" ca="1" si="491"/>
        <v>#DIV/0!</v>
      </c>
      <c r="ND59" s="691" t="e">
        <f t="shared" ca="1" si="491"/>
        <v>#DIV/0!</v>
      </c>
      <c r="NE59" s="691" t="e">
        <f t="shared" ca="1" si="491"/>
        <v>#DIV/0!</v>
      </c>
      <c r="NF59" s="691" t="e">
        <f t="shared" ca="1" si="492"/>
        <v>#DIV/0!</v>
      </c>
      <c r="NG59" s="691" t="e">
        <f t="shared" ca="1" si="492"/>
        <v>#DIV/0!</v>
      </c>
      <c r="NH59" s="691" t="e">
        <f t="shared" ca="1" si="492"/>
        <v>#DIV/0!</v>
      </c>
      <c r="NI59" s="691" t="e">
        <f t="shared" ca="1" si="492"/>
        <v>#DIV/0!</v>
      </c>
      <c r="NJ59" s="691" t="e">
        <f t="shared" ca="1" si="492"/>
        <v>#DIV/0!</v>
      </c>
      <c r="NK59" s="691" t="e">
        <f t="shared" ca="1" si="492"/>
        <v>#DIV/0!</v>
      </c>
      <c r="NL59" s="691" t="e">
        <f t="shared" ca="1" si="492"/>
        <v>#DIV/0!</v>
      </c>
      <c r="NM59" s="691" t="e">
        <f t="shared" ca="1" si="492"/>
        <v>#DIV/0!</v>
      </c>
      <c r="NN59" s="691" t="e">
        <f t="shared" ca="1" si="492"/>
        <v>#DIV/0!</v>
      </c>
      <c r="NO59" s="691" t="e">
        <f t="shared" ca="1" si="492"/>
        <v>#DIV/0!</v>
      </c>
      <c r="NP59" s="691" t="e">
        <f t="shared" ca="1" si="493"/>
        <v>#DIV/0!</v>
      </c>
      <c r="NQ59" s="691" t="e">
        <f t="shared" ca="1" si="493"/>
        <v>#DIV/0!</v>
      </c>
      <c r="NR59" s="691" t="e">
        <f t="shared" ca="1" si="493"/>
        <v>#DIV/0!</v>
      </c>
      <c r="NS59" s="691" t="e">
        <f t="shared" ca="1" si="493"/>
        <v>#DIV/0!</v>
      </c>
      <c r="NT59" s="691" t="e">
        <f t="shared" ca="1" si="493"/>
        <v>#DIV/0!</v>
      </c>
      <c r="NU59" s="691" t="e">
        <f t="shared" ca="1" si="493"/>
        <v>#DIV/0!</v>
      </c>
      <c r="NV59" s="691" t="e">
        <f t="shared" ca="1" si="493"/>
        <v>#DIV/0!</v>
      </c>
      <c r="NW59" s="691" t="e">
        <f t="shared" ca="1" si="493"/>
        <v>#DIV/0!</v>
      </c>
      <c r="NX59" s="691" t="e">
        <f t="shared" ca="1" si="493"/>
        <v>#DIV/0!</v>
      </c>
      <c r="NY59" s="691" t="e">
        <f t="shared" ca="1" si="493"/>
        <v>#DIV/0!</v>
      </c>
      <c r="NZ59" s="691" t="e">
        <f t="shared" ca="1" si="494"/>
        <v>#DIV/0!</v>
      </c>
      <c r="OA59" s="691" t="e">
        <f t="shared" ca="1" si="494"/>
        <v>#DIV/0!</v>
      </c>
      <c r="OB59" s="691" t="e">
        <f t="shared" ca="1" si="494"/>
        <v>#DIV/0!</v>
      </c>
      <c r="OC59" s="691" t="e">
        <f t="shared" ca="1" si="494"/>
        <v>#DIV/0!</v>
      </c>
      <c r="OD59" s="691" t="e">
        <f t="shared" ca="1" si="494"/>
        <v>#DIV/0!</v>
      </c>
      <c r="OE59" s="691" t="e">
        <f t="shared" ca="1" si="494"/>
        <v>#DIV/0!</v>
      </c>
      <c r="OF59" s="691" t="e">
        <f t="shared" ca="1" si="494"/>
        <v>#DIV/0!</v>
      </c>
      <c r="OG59" s="691" t="e">
        <f t="shared" ca="1" si="494"/>
        <v>#DIV/0!</v>
      </c>
      <c r="OH59" s="691" t="e">
        <f t="shared" ca="1" si="494"/>
        <v>#DIV/0!</v>
      </c>
      <c r="OI59" s="691" t="e">
        <f t="shared" ca="1" si="494"/>
        <v>#DIV/0!</v>
      </c>
      <c r="OJ59" s="691" t="e">
        <f t="shared" ca="1" si="495"/>
        <v>#DIV/0!</v>
      </c>
      <c r="OK59" s="691" t="e">
        <f t="shared" ca="1" si="495"/>
        <v>#DIV/0!</v>
      </c>
      <c r="OL59" s="691" t="e">
        <f t="shared" ca="1" si="495"/>
        <v>#DIV/0!</v>
      </c>
      <c r="OM59" s="691" t="e">
        <f t="shared" ca="1" si="495"/>
        <v>#DIV/0!</v>
      </c>
      <c r="ON59" s="691" t="e">
        <f t="shared" ca="1" si="495"/>
        <v>#DIV/0!</v>
      </c>
      <c r="OO59" s="691" t="e">
        <f t="shared" ca="1" si="495"/>
        <v>#DIV/0!</v>
      </c>
      <c r="OP59" s="691" t="e">
        <f t="shared" ca="1" si="495"/>
        <v>#DIV/0!</v>
      </c>
      <c r="OQ59" s="691" t="e">
        <f t="shared" ca="1" si="495"/>
        <v>#DIV/0!</v>
      </c>
      <c r="OR59" s="691" t="e">
        <f t="shared" ca="1" si="495"/>
        <v>#DIV/0!</v>
      </c>
      <c r="OS59" s="691" t="e">
        <f t="shared" ca="1" si="495"/>
        <v>#DIV/0!</v>
      </c>
      <c r="OT59" s="691" t="e">
        <f t="shared" ca="1" si="496"/>
        <v>#DIV/0!</v>
      </c>
      <c r="OU59" s="691" t="e">
        <f t="shared" ca="1" si="496"/>
        <v>#DIV/0!</v>
      </c>
      <c r="OV59" s="691" t="str">
        <f t="shared" ca="1" si="496"/>
        <v/>
      </c>
      <c r="OW59" s="691" t="str">
        <f t="shared" ca="1" si="496"/>
        <v/>
      </c>
      <c r="OX59" s="691" t="str">
        <f t="shared" ca="1" si="496"/>
        <v/>
      </c>
      <c r="OY59" s="691" t="str">
        <f t="shared" ca="1" si="496"/>
        <v/>
      </c>
      <c r="OZ59" s="691" t="str">
        <f t="shared" ca="1" si="496"/>
        <v/>
      </c>
      <c r="PA59" s="691" t="str">
        <f t="shared" ca="1" si="496"/>
        <v/>
      </c>
      <c r="PB59" s="691" t="str">
        <f t="shared" ca="1" si="496"/>
        <v/>
      </c>
      <c r="PC59" s="691" t="str">
        <f t="shared" ca="1" si="496"/>
        <v/>
      </c>
      <c r="PD59" s="691" t="str">
        <f t="shared" ca="1" si="497"/>
        <v/>
      </c>
      <c r="PE59" s="691" t="str">
        <f t="shared" ca="1" si="497"/>
        <v/>
      </c>
      <c r="PF59" s="691" t="str">
        <f t="shared" ca="1" si="497"/>
        <v/>
      </c>
      <c r="PG59" s="691" t="e">
        <f t="shared" ca="1" si="497"/>
        <v>#VALUE!</v>
      </c>
      <c r="PH59" s="691" t="e">
        <f t="shared" ca="1" si="497"/>
        <v>#VALUE!</v>
      </c>
      <c r="PI59" s="691" t="e">
        <f t="shared" ca="1" si="497"/>
        <v>#VALUE!</v>
      </c>
      <c r="PJ59" s="691" t="e">
        <f t="shared" ca="1" si="497"/>
        <v>#VALUE!</v>
      </c>
      <c r="PK59" s="691" t="e">
        <f t="shared" ca="1" si="497"/>
        <v>#VALUE!</v>
      </c>
      <c r="PL59" s="691" t="e">
        <f t="shared" ca="1" si="497"/>
        <v>#VALUE!</v>
      </c>
      <c r="PM59" s="691" t="e">
        <f t="shared" ca="1" si="497"/>
        <v>#VALUE!</v>
      </c>
      <c r="PN59" s="691" t="e">
        <f t="shared" ca="1" si="498"/>
        <v>#VALUE!</v>
      </c>
      <c r="PO59" s="691" t="e">
        <f t="shared" ca="1" si="498"/>
        <v>#VALUE!</v>
      </c>
      <c r="PP59" s="691" t="e">
        <f t="shared" ca="1" si="498"/>
        <v>#VALUE!</v>
      </c>
      <c r="PQ59" s="691" t="e">
        <f t="shared" ca="1" si="498"/>
        <v>#VALUE!</v>
      </c>
      <c r="PR59" s="691" t="e">
        <f t="shared" ca="1" si="498"/>
        <v>#VALUE!</v>
      </c>
      <c r="PS59" s="691" t="e">
        <f t="shared" ca="1" si="498"/>
        <v>#VALUE!</v>
      </c>
      <c r="PT59" s="691" t="e">
        <f t="shared" ca="1" si="498"/>
        <v>#VALUE!</v>
      </c>
      <c r="PU59" s="691" t="e">
        <f t="shared" ca="1" si="498"/>
        <v>#VALUE!</v>
      </c>
      <c r="PV59" s="691" t="e">
        <f t="shared" ca="1" si="498"/>
        <v>#VALUE!</v>
      </c>
      <c r="PW59" s="691" t="e">
        <f t="shared" ca="1" si="498"/>
        <v>#VALUE!</v>
      </c>
      <c r="PX59" s="691" t="e">
        <f t="shared" ca="1" si="498"/>
        <v>#VALUE!</v>
      </c>
      <c r="PY59" s="690"/>
      <c r="PZ59" s="690"/>
      <c r="QA59" s="690"/>
      <c r="QB59" s="690"/>
      <c r="QC59" s="690"/>
      <c r="QD59" s="690"/>
      <c r="QE59" s="690"/>
      <c r="QF59" s="690"/>
      <c r="QG59" s="575"/>
      <c r="QH59" s="575"/>
      <c r="QI59" s="575"/>
      <c r="QJ59" s="575"/>
      <c r="QK59" s="575"/>
      <c r="QL59" s="575"/>
      <c r="QM59" s="575"/>
      <c r="QN59" s="575"/>
      <c r="QO59" s="575"/>
      <c r="QP59" s="575"/>
      <c r="QQ59" s="575"/>
    </row>
    <row r="60" spans="1:459">
      <c r="A60" s="632">
        <f t="shared" si="266"/>
        <v>53</v>
      </c>
      <c r="B60" s="633">
        <f>+'User Entries'!G130</f>
        <v>0</v>
      </c>
      <c r="C60" s="633">
        <f t="shared" si="267"/>
        <v>0</v>
      </c>
      <c r="D60" s="759" t="e">
        <f>SUM($E$8:E60)</f>
        <v>#DIV/0!</v>
      </c>
      <c r="E60" s="759" t="e">
        <f t="shared" si="357"/>
        <v>#DIV/0!</v>
      </c>
      <c r="F60" s="627"/>
      <c r="G60" s="765"/>
      <c r="H60" s="622">
        <f t="shared" si="270"/>
        <v>10</v>
      </c>
      <c r="I60" s="632">
        <f t="shared" si="255"/>
        <v>53</v>
      </c>
      <c r="J60" s="640">
        <f>+'User Entries'!$F130</f>
        <v>0</v>
      </c>
      <c r="K60" s="640">
        <f>+'User Entries'!$J130</f>
        <v>0</v>
      </c>
      <c r="L60" s="676" t="e">
        <f t="shared" si="256"/>
        <v>#DIV/0!</v>
      </c>
      <c r="M60" s="656" t="str">
        <f>IFERROR(Summary_AttrorTotal!A70,"")</f>
        <v>2012 Q1</v>
      </c>
      <c r="N60" s="634">
        <f>+IFERROR((Summary_AttrorTotal!H70)*1000,0)</f>
        <v>3989192</v>
      </c>
      <c r="O60" s="634">
        <f>+IFERROR((Summary_AttrorTotal!S70-Summary_AttrorTotal!H70)*1000,0)</f>
        <v>14346.416397354915</v>
      </c>
      <c r="P60" s="634" t="e">
        <f t="shared" ca="1" si="358"/>
        <v>#DIV/0!</v>
      </c>
      <c r="Q60" s="634">
        <f>IFERROR(Summary_AttrorTotal!J70*1000,0)</f>
        <v>4079455</v>
      </c>
      <c r="R60" s="634" t="e">
        <f t="shared" ca="1" si="257"/>
        <v>#DIV/0!</v>
      </c>
      <c r="S60" s="634">
        <f>+IFERROR((Summary_AttrorTotal!S70-Summary_AttrorTotal!J70)*1000,0)</f>
        <v>-75916.583602644998</v>
      </c>
      <c r="T60" s="634" t="e">
        <f t="shared" ca="1" si="258"/>
        <v>#DIV/0!</v>
      </c>
      <c r="U60" s="639"/>
      <c r="V60" s="634" t="e">
        <f t="shared" ca="1" si="259"/>
        <v>#DIV/0!</v>
      </c>
      <c r="W60" s="575" t="e">
        <f t="shared" ca="1" si="260"/>
        <v>#DIV/0!</v>
      </c>
      <c r="X60" s="649">
        <f t="shared" si="472"/>
        <v>10</v>
      </c>
      <c r="Y60" s="628">
        <f t="shared" si="147"/>
        <v>0</v>
      </c>
      <c r="Z60" s="628">
        <f t="shared" si="147"/>
        <v>0</v>
      </c>
      <c r="AA60" s="628">
        <f t="shared" si="474"/>
        <v>0</v>
      </c>
      <c r="AB60" s="628">
        <f t="shared" si="474"/>
        <v>0</v>
      </c>
      <c r="AC60" s="628">
        <f t="shared" si="474"/>
        <v>0</v>
      </c>
      <c r="AD60" s="628">
        <f t="shared" si="474"/>
        <v>0</v>
      </c>
      <c r="AE60" s="628">
        <f t="shared" si="474"/>
        <v>0</v>
      </c>
      <c r="AF60" s="628">
        <f t="shared" si="474"/>
        <v>0</v>
      </c>
      <c r="AG60" s="628">
        <f t="shared" si="474"/>
        <v>0</v>
      </c>
      <c r="AH60" s="628">
        <f t="shared" si="474"/>
        <v>0</v>
      </c>
      <c r="AI60" s="628">
        <f t="shared" si="474"/>
        <v>0</v>
      </c>
      <c r="AJ60" s="628">
        <f t="shared" si="474"/>
        <v>0</v>
      </c>
      <c r="AK60" s="628">
        <f t="shared" si="474"/>
        <v>0</v>
      </c>
      <c r="AL60" s="628">
        <f t="shared" si="474"/>
        <v>0</v>
      </c>
      <c r="AM60" s="628">
        <f t="shared" si="474"/>
        <v>0</v>
      </c>
      <c r="AN60" s="628">
        <f t="shared" si="474"/>
        <v>0</v>
      </c>
      <c r="AO60" s="628">
        <f t="shared" si="474"/>
        <v>0</v>
      </c>
      <c r="AP60" s="628">
        <f t="shared" si="474"/>
        <v>0</v>
      </c>
      <c r="AQ60" s="628">
        <f t="shared" si="474"/>
        <v>0</v>
      </c>
      <c r="AR60" s="628">
        <f t="shared" si="474"/>
        <v>0</v>
      </c>
      <c r="AS60" s="628">
        <f t="shared" si="474"/>
        <v>0</v>
      </c>
      <c r="AT60" s="628">
        <f t="shared" si="474"/>
        <v>0</v>
      </c>
      <c r="AU60" s="628">
        <f t="shared" si="474"/>
        <v>0</v>
      </c>
      <c r="AV60" s="628">
        <f t="shared" si="474"/>
        <v>0</v>
      </c>
      <c r="AW60" s="628">
        <f t="shared" si="474"/>
        <v>0</v>
      </c>
      <c r="AX60" s="628">
        <f t="shared" si="474"/>
        <v>0</v>
      </c>
      <c r="AY60" s="628">
        <f t="shared" si="474"/>
        <v>0</v>
      </c>
      <c r="AZ60" s="628">
        <f t="shared" si="474"/>
        <v>0</v>
      </c>
      <c r="BA60" s="628">
        <f t="shared" si="474"/>
        <v>0</v>
      </c>
      <c r="BB60" s="628">
        <f t="shared" si="474"/>
        <v>0</v>
      </c>
      <c r="BC60" s="628">
        <f t="shared" si="474"/>
        <v>0</v>
      </c>
      <c r="BD60" s="628">
        <f t="shared" si="474"/>
        <v>0</v>
      </c>
      <c r="BE60" s="628">
        <f t="shared" si="474"/>
        <v>0</v>
      </c>
      <c r="BF60" s="628">
        <f t="shared" si="474"/>
        <v>0</v>
      </c>
      <c r="BG60" s="628">
        <f t="shared" si="474"/>
        <v>0</v>
      </c>
      <c r="BH60" s="628">
        <f t="shared" si="474"/>
        <v>0</v>
      </c>
      <c r="BI60" s="628">
        <f t="shared" si="474"/>
        <v>0</v>
      </c>
      <c r="BJ60" s="628">
        <f t="shared" si="474"/>
        <v>0</v>
      </c>
      <c r="BK60" s="628">
        <f t="shared" si="474"/>
        <v>0</v>
      </c>
      <c r="BL60" s="628">
        <f t="shared" si="474"/>
        <v>0</v>
      </c>
      <c r="BM60" s="628">
        <f t="shared" si="474"/>
        <v>0</v>
      </c>
      <c r="BN60" s="628">
        <f t="shared" si="474"/>
        <v>0</v>
      </c>
      <c r="BO60" s="628">
        <f t="shared" si="474"/>
        <v>0</v>
      </c>
      <c r="BP60" s="628">
        <f t="shared" si="474"/>
        <v>0</v>
      </c>
      <c r="BQ60" s="628">
        <f t="shared" si="474"/>
        <v>0</v>
      </c>
      <c r="BR60" s="628">
        <f t="shared" si="474"/>
        <v>0</v>
      </c>
      <c r="BS60" s="628">
        <f t="shared" si="474"/>
        <v>0</v>
      </c>
      <c r="BT60" s="628">
        <f t="shared" si="474"/>
        <v>0</v>
      </c>
      <c r="BU60" s="628">
        <f t="shared" si="474"/>
        <v>0</v>
      </c>
      <c r="BV60" s="628">
        <f t="shared" si="474"/>
        <v>0</v>
      </c>
      <c r="BW60" s="628">
        <f t="shared" si="474"/>
        <v>0</v>
      </c>
      <c r="BX60" s="628">
        <f t="shared" si="474"/>
        <v>0</v>
      </c>
      <c r="BY60" s="628">
        <f t="shared" si="474"/>
        <v>0</v>
      </c>
      <c r="BZ60" s="628">
        <f t="shared" si="474"/>
        <v>0</v>
      </c>
      <c r="CA60" s="628">
        <f t="shared" si="474"/>
        <v>0</v>
      </c>
      <c r="CB60" s="628">
        <f t="shared" si="474"/>
        <v>0</v>
      </c>
      <c r="CC60" s="628">
        <f t="shared" si="474"/>
        <v>0</v>
      </c>
      <c r="CD60" s="628">
        <f t="shared" si="474"/>
        <v>0</v>
      </c>
      <c r="CE60" s="628">
        <f t="shared" si="474"/>
        <v>0</v>
      </c>
      <c r="CF60" s="628">
        <f t="shared" si="474"/>
        <v>0</v>
      </c>
      <c r="CG60" s="628">
        <f t="shared" si="474"/>
        <v>0</v>
      </c>
      <c r="CH60" s="628">
        <f t="shared" si="474"/>
        <v>0</v>
      </c>
      <c r="CI60" s="628">
        <f t="shared" si="474"/>
        <v>0</v>
      </c>
      <c r="CJ60" s="628" t="str">
        <f t="shared" si="474"/>
        <v/>
      </c>
      <c r="CK60" s="628" t="str">
        <f t="shared" si="474"/>
        <v/>
      </c>
      <c r="CL60" s="628" t="str">
        <f t="shared" ref="CL60:DA63" si="499">+IF(OR(CL$7="",$X60=""),"",IF($X60-CL$7&lt;=-1,IF(AND($X60&gt;=MATCH(100%,$D$8:$D$87,0),CL$7=$X60+1),100%,IFERROR(VLOOKUP(CL$7,$A$8:$E$87,5,FALSE)/(1-VLOOKUP($X60,$A$8:$E$87,4,FALSE)),0)),0))</f>
        <v/>
      </c>
      <c r="CM60" s="628" t="str">
        <f t="shared" si="499"/>
        <v/>
      </c>
      <c r="CN60" s="628" t="str">
        <f t="shared" si="499"/>
        <v/>
      </c>
      <c r="CO60" s="628" t="str">
        <f t="shared" si="499"/>
        <v/>
      </c>
      <c r="CP60" s="628" t="str">
        <f t="shared" si="499"/>
        <v/>
      </c>
      <c r="CQ60" s="628" t="str">
        <f t="shared" si="499"/>
        <v/>
      </c>
      <c r="CR60" s="628" t="str">
        <f t="shared" si="499"/>
        <v/>
      </c>
      <c r="CS60" s="628" t="str">
        <f t="shared" si="499"/>
        <v/>
      </c>
      <c r="CT60" s="628" t="str">
        <f t="shared" si="499"/>
        <v/>
      </c>
      <c r="CU60" s="628" t="str">
        <f t="shared" si="499"/>
        <v/>
      </c>
      <c r="CV60" s="628" t="str">
        <f t="shared" si="499"/>
        <v/>
      </c>
      <c r="CW60" s="628" t="str">
        <f t="shared" si="499"/>
        <v/>
      </c>
      <c r="CX60" s="628" t="str">
        <f t="shared" si="499"/>
        <v/>
      </c>
      <c r="CY60" s="628" t="str">
        <f t="shared" si="499"/>
        <v/>
      </c>
      <c r="CZ60" s="628" t="str">
        <f t="shared" si="499"/>
        <v/>
      </c>
      <c r="DA60" s="629" t="str">
        <f t="shared" si="499"/>
        <v/>
      </c>
      <c r="DB60" s="642"/>
      <c r="DC60" s="649">
        <f t="shared" si="262"/>
        <v>10</v>
      </c>
      <c r="DD60" s="668">
        <f t="shared" si="475"/>
        <v>0</v>
      </c>
      <c r="DE60" s="668">
        <f t="shared" si="475"/>
        <v>0</v>
      </c>
      <c r="DF60" s="668">
        <f t="shared" si="475"/>
        <v>0</v>
      </c>
      <c r="DG60" s="668">
        <f t="shared" si="475"/>
        <v>0</v>
      </c>
      <c r="DH60" s="668">
        <f t="shared" si="475"/>
        <v>0</v>
      </c>
      <c r="DI60" s="668">
        <f t="shared" si="475"/>
        <v>0</v>
      </c>
      <c r="DJ60" s="668">
        <f t="shared" si="475"/>
        <v>0</v>
      </c>
      <c r="DK60" s="668">
        <f t="shared" si="475"/>
        <v>0</v>
      </c>
      <c r="DL60" s="668">
        <f t="shared" si="475"/>
        <v>0</v>
      </c>
      <c r="DM60" s="668">
        <f t="shared" si="475"/>
        <v>0</v>
      </c>
      <c r="DN60" s="668">
        <f t="shared" si="476"/>
        <v>0</v>
      </c>
      <c r="DO60" s="668">
        <f t="shared" si="476"/>
        <v>0</v>
      </c>
      <c r="DP60" s="668">
        <f t="shared" si="476"/>
        <v>0</v>
      </c>
      <c r="DQ60" s="668">
        <f t="shared" si="476"/>
        <v>0</v>
      </c>
      <c r="DR60" s="668">
        <f t="shared" si="476"/>
        <v>0</v>
      </c>
      <c r="DS60" s="668">
        <f t="shared" si="476"/>
        <v>0</v>
      </c>
      <c r="DT60" s="668">
        <f t="shared" si="476"/>
        <v>0</v>
      </c>
      <c r="DU60" s="668">
        <f t="shared" si="476"/>
        <v>0</v>
      </c>
      <c r="DV60" s="668">
        <f t="shared" si="476"/>
        <v>0</v>
      </c>
      <c r="DW60" s="668">
        <f t="shared" si="476"/>
        <v>0</v>
      </c>
      <c r="DX60" s="668">
        <f t="shared" si="477"/>
        <v>0</v>
      </c>
      <c r="DY60" s="668">
        <f t="shared" si="477"/>
        <v>0</v>
      </c>
      <c r="DZ60" s="668">
        <f t="shared" si="477"/>
        <v>0</v>
      </c>
      <c r="EA60" s="668">
        <f t="shared" si="477"/>
        <v>0</v>
      </c>
      <c r="EB60" s="668">
        <f t="shared" si="477"/>
        <v>0</v>
      </c>
      <c r="EC60" s="668">
        <f t="shared" si="477"/>
        <v>0</v>
      </c>
      <c r="ED60" s="668">
        <f t="shared" si="477"/>
        <v>0</v>
      </c>
      <c r="EE60" s="668">
        <f t="shared" si="477"/>
        <v>0</v>
      </c>
      <c r="EF60" s="668">
        <f t="shared" si="477"/>
        <v>0</v>
      </c>
      <c r="EG60" s="668">
        <f t="shared" si="477"/>
        <v>0</v>
      </c>
      <c r="EH60" s="668">
        <f t="shared" si="478"/>
        <v>0</v>
      </c>
      <c r="EI60" s="668">
        <f t="shared" si="478"/>
        <v>0</v>
      </c>
      <c r="EJ60" s="668">
        <f t="shared" si="478"/>
        <v>0</v>
      </c>
      <c r="EK60" s="668">
        <f t="shared" si="478"/>
        <v>0</v>
      </c>
      <c r="EL60" s="668">
        <f t="shared" si="478"/>
        <v>0</v>
      </c>
      <c r="EM60" s="668">
        <f t="shared" si="478"/>
        <v>0</v>
      </c>
      <c r="EN60" s="668">
        <f t="shared" si="478"/>
        <v>0</v>
      </c>
      <c r="EO60" s="668">
        <f t="shared" si="478"/>
        <v>0</v>
      </c>
      <c r="EP60" s="668">
        <f t="shared" si="478"/>
        <v>0</v>
      </c>
      <c r="EQ60" s="668">
        <f t="shared" si="478"/>
        <v>0</v>
      </c>
      <c r="ER60" s="668">
        <f t="shared" si="479"/>
        <v>0</v>
      </c>
      <c r="ES60" s="668">
        <f t="shared" si="479"/>
        <v>0</v>
      </c>
      <c r="ET60" s="668">
        <f t="shared" si="479"/>
        <v>0</v>
      </c>
      <c r="EU60" s="668">
        <f t="shared" si="479"/>
        <v>0</v>
      </c>
      <c r="EV60" s="668">
        <f t="shared" si="479"/>
        <v>0</v>
      </c>
      <c r="EW60" s="668">
        <f t="shared" si="479"/>
        <v>0</v>
      </c>
      <c r="EX60" s="668">
        <f t="shared" si="479"/>
        <v>0</v>
      </c>
      <c r="EY60" s="668">
        <f t="shared" si="479"/>
        <v>0</v>
      </c>
      <c r="EZ60" s="668">
        <f t="shared" si="479"/>
        <v>0</v>
      </c>
      <c r="FA60" s="668">
        <f t="shared" si="479"/>
        <v>0</v>
      </c>
      <c r="FB60" s="668">
        <f t="shared" si="480"/>
        <v>0</v>
      </c>
      <c r="FC60" s="668">
        <f t="shared" si="480"/>
        <v>0</v>
      </c>
      <c r="FD60" s="668">
        <f t="shared" si="480"/>
        <v>0</v>
      </c>
      <c r="FE60" s="668">
        <f t="shared" si="480"/>
        <v>0</v>
      </c>
      <c r="FF60" s="668">
        <f t="shared" si="480"/>
        <v>0</v>
      </c>
      <c r="FG60" s="668">
        <f t="shared" si="480"/>
        <v>0</v>
      </c>
      <c r="FH60" s="668">
        <f t="shared" si="480"/>
        <v>0</v>
      </c>
      <c r="FI60" s="668">
        <f t="shared" si="480"/>
        <v>0</v>
      </c>
      <c r="FJ60" s="668">
        <f t="shared" si="480"/>
        <v>0</v>
      </c>
      <c r="FK60" s="668">
        <f t="shared" si="480"/>
        <v>0</v>
      </c>
      <c r="FL60" s="668">
        <f t="shared" si="481"/>
        <v>0</v>
      </c>
      <c r="FM60" s="668">
        <f t="shared" si="481"/>
        <v>0</v>
      </c>
      <c r="FN60" s="668">
        <f t="shared" si="481"/>
        <v>0</v>
      </c>
      <c r="FO60" s="668" t="str">
        <f t="shared" si="481"/>
        <v/>
      </c>
      <c r="FP60" s="668" t="str">
        <f t="shared" si="481"/>
        <v/>
      </c>
      <c r="FQ60" s="668" t="str">
        <f t="shared" si="481"/>
        <v/>
      </c>
      <c r="FR60" s="668" t="str">
        <f t="shared" si="481"/>
        <v/>
      </c>
      <c r="FS60" s="668" t="str">
        <f t="shared" si="481"/>
        <v/>
      </c>
      <c r="FT60" s="668" t="str">
        <f t="shared" si="481"/>
        <v/>
      </c>
      <c r="FU60" s="668" t="str">
        <f t="shared" si="481"/>
        <v/>
      </c>
      <c r="FV60" s="668" t="str">
        <f t="shared" si="482"/>
        <v/>
      </c>
      <c r="FW60" s="668" t="str">
        <f t="shared" si="482"/>
        <v/>
      </c>
      <c r="FX60" s="668" t="str">
        <f t="shared" si="482"/>
        <v/>
      </c>
      <c r="FY60" s="668" t="str">
        <f t="shared" si="482"/>
        <v/>
      </c>
      <c r="FZ60" s="668" t="str">
        <f t="shared" si="482"/>
        <v/>
      </c>
      <c r="GA60" s="668" t="str">
        <f t="shared" si="482"/>
        <v/>
      </c>
      <c r="GB60" s="668" t="str">
        <f t="shared" si="482"/>
        <v/>
      </c>
      <c r="GC60" s="668" t="str">
        <f t="shared" si="482"/>
        <v/>
      </c>
      <c r="GD60" s="668" t="str">
        <f t="shared" si="482"/>
        <v/>
      </c>
      <c r="GE60" s="668" t="str">
        <f t="shared" si="482"/>
        <v/>
      </c>
      <c r="GF60" s="669" t="str">
        <f t="shared" si="482"/>
        <v/>
      </c>
      <c r="GG60" s="626"/>
      <c r="GH60" s="649">
        <f t="shared" si="263"/>
        <v>10</v>
      </c>
      <c r="GI60" s="682">
        <f t="shared" ca="1" si="360"/>
        <v>0</v>
      </c>
      <c r="GJ60" s="682">
        <f t="shared" ca="1" si="361"/>
        <v>0</v>
      </c>
      <c r="GK60" s="682">
        <f t="shared" ca="1" si="362"/>
        <v>0</v>
      </c>
      <c r="GL60" s="682">
        <f t="shared" ca="1" si="363"/>
        <v>0</v>
      </c>
      <c r="GM60" s="682">
        <f t="shared" ca="1" si="364"/>
        <v>0</v>
      </c>
      <c r="GN60" s="682">
        <f t="shared" ca="1" si="365"/>
        <v>0</v>
      </c>
      <c r="GO60" s="682">
        <f t="shared" ca="1" si="366"/>
        <v>0</v>
      </c>
      <c r="GP60" s="682">
        <f t="shared" ca="1" si="367"/>
        <v>0</v>
      </c>
      <c r="GQ60" s="682">
        <f t="shared" ca="1" si="368"/>
        <v>0</v>
      </c>
      <c r="GR60" s="682">
        <f t="shared" ca="1" si="369"/>
        <v>0</v>
      </c>
      <c r="GS60" s="682" t="e">
        <f t="shared" ca="1" si="370"/>
        <v>#DIV/0!</v>
      </c>
      <c r="GT60" s="682" t="e">
        <f t="shared" ca="1" si="371"/>
        <v>#DIV/0!</v>
      </c>
      <c r="GU60" s="682" t="e">
        <f t="shared" ca="1" si="372"/>
        <v>#DIV/0!</v>
      </c>
      <c r="GV60" s="682" t="e">
        <f t="shared" ca="1" si="373"/>
        <v>#DIV/0!</v>
      </c>
      <c r="GW60" s="682" t="e">
        <f t="shared" ca="1" si="374"/>
        <v>#DIV/0!</v>
      </c>
      <c r="GX60" s="682" t="e">
        <f t="shared" ca="1" si="375"/>
        <v>#DIV/0!</v>
      </c>
      <c r="GY60" s="682" t="e">
        <f t="shared" ca="1" si="376"/>
        <v>#DIV/0!</v>
      </c>
      <c r="GZ60" s="682" t="e">
        <f t="shared" ca="1" si="377"/>
        <v>#DIV/0!</v>
      </c>
      <c r="HA60" s="682" t="e">
        <f t="shared" ca="1" si="378"/>
        <v>#DIV/0!</v>
      </c>
      <c r="HB60" s="682" t="e">
        <f t="shared" ca="1" si="379"/>
        <v>#DIV/0!</v>
      </c>
      <c r="HC60" s="682" t="e">
        <f t="shared" ca="1" si="380"/>
        <v>#DIV/0!</v>
      </c>
      <c r="HD60" s="682" t="e">
        <f t="shared" ca="1" si="381"/>
        <v>#DIV/0!</v>
      </c>
      <c r="HE60" s="682" t="e">
        <f t="shared" ca="1" si="382"/>
        <v>#DIV/0!</v>
      </c>
      <c r="HF60" s="682" t="e">
        <f t="shared" ca="1" si="383"/>
        <v>#DIV/0!</v>
      </c>
      <c r="HG60" s="682" t="e">
        <f t="shared" ca="1" si="384"/>
        <v>#DIV/0!</v>
      </c>
      <c r="HH60" s="682" t="e">
        <f t="shared" ca="1" si="385"/>
        <v>#DIV/0!</v>
      </c>
      <c r="HI60" s="682" t="e">
        <f t="shared" ca="1" si="386"/>
        <v>#DIV/0!</v>
      </c>
      <c r="HJ60" s="682" t="e">
        <f t="shared" ca="1" si="387"/>
        <v>#DIV/0!</v>
      </c>
      <c r="HK60" s="682" t="e">
        <f t="shared" ca="1" si="388"/>
        <v>#DIV/0!</v>
      </c>
      <c r="HL60" s="682" t="e">
        <f t="shared" ca="1" si="389"/>
        <v>#DIV/0!</v>
      </c>
      <c r="HM60" s="682" t="e">
        <f t="shared" ca="1" si="390"/>
        <v>#DIV/0!</v>
      </c>
      <c r="HN60" s="682" t="e">
        <f t="shared" ca="1" si="391"/>
        <v>#DIV/0!</v>
      </c>
      <c r="HO60" s="682" t="e">
        <f t="shared" ca="1" si="392"/>
        <v>#DIV/0!</v>
      </c>
      <c r="HP60" s="682" t="e">
        <f t="shared" ca="1" si="393"/>
        <v>#DIV/0!</v>
      </c>
      <c r="HQ60" s="682" t="e">
        <f t="shared" ca="1" si="394"/>
        <v>#DIV/0!</v>
      </c>
      <c r="HR60" s="682" t="e">
        <f t="shared" ca="1" si="395"/>
        <v>#DIV/0!</v>
      </c>
      <c r="HS60" s="682" t="e">
        <f t="shared" ca="1" si="396"/>
        <v>#DIV/0!</v>
      </c>
      <c r="HT60" s="682" t="e">
        <f t="shared" ca="1" si="397"/>
        <v>#DIV/0!</v>
      </c>
      <c r="HU60" s="682" t="e">
        <f t="shared" ca="1" si="398"/>
        <v>#DIV/0!</v>
      </c>
      <c r="HV60" s="682" t="e">
        <f t="shared" ca="1" si="399"/>
        <v>#DIV/0!</v>
      </c>
      <c r="HW60" s="682" t="e">
        <f t="shared" ca="1" si="400"/>
        <v>#DIV/0!</v>
      </c>
      <c r="HX60" s="682" t="e">
        <f t="shared" ca="1" si="401"/>
        <v>#DIV/0!</v>
      </c>
      <c r="HY60" s="682" t="e">
        <f t="shared" ca="1" si="402"/>
        <v>#DIV/0!</v>
      </c>
      <c r="HZ60" s="682" t="e">
        <f t="shared" ca="1" si="403"/>
        <v>#DIV/0!</v>
      </c>
      <c r="IA60" s="682" t="e">
        <f t="shared" ca="1" si="404"/>
        <v>#DIV/0!</v>
      </c>
      <c r="IB60" s="682" t="e">
        <f t="shared" ca="1" si="405"/>
        <v>#DIV/0!</v>
      </c>
      <c r="IC60" s="682" t="e">
        <f t="shared" ca="1" si="406"/>
        <v>#DIV/0!</v>
      </c>
      <c r="ID60" s="682" t="e">
        <f t="shared" ca="1" si="407"/>
        <v>#DIV/0!</v>
      </c>
      <c r="IE60" s="682" t="e">
        <f t="shared" ca="1" si="408"/>
        <v>#DIV/0!</v>
      </c>
      <c r="IF60" s="682" t="e">
        <f t="shared" ca="1" si="409"/>
        <v>#DIV/0!</v>
      </c>
      <c r="IG60" s="682" t="e">
        <f t="shared" ca="1" si="410"/>
        <v>#DIV/0!</v>
      </c>
      <c r="IH60" s="682" t="e">
        <f t="shared" ca="1" si="411"/>
        <v>#DIV/0!</v>
      </c>
      <c r="II60" s="682" t="e">
        <f t="shared" ca="1" si="412"/>
        <v>#DIV/0!</v>
      </c>
      <c r="IJ60" s="682" t="e">
        <f t="shared" ca="1" si="413"/>
        <v>#DIV/0!</v>
      </c>
      <c r="IK60" s="662" t="e">
        <f t="shared" ca="1" si="414"/>
        <v>#DIV/0!</v>
      </c>
      <c r="IL60" s="662" t="e">
        <f t="shared" ca="1" si="415"/>
        <v>#DIV/0!</v>
      </c>
      <c r="IM60" s="662" t="e">
        <f t="shared" ca="1" si="416"/>
        <v>#DIV/0!</v>
      </c>
      <c r="IN60" s="662" t="e">
        <f t="shared" ca="1" si="417"/>
        <v>#DIV/0!</v>
      </c>
      <c r="IO60" s="662" t="e">
        <f t="shared" ca="1" si="418"/>
        <v>#DIV/0!</v>
      </c>
      <c r="IP60" s="662" t="e">
        <f t="shared" ca="1" si="419"/>
        <v>#DIV/0!</v>
      </c>
      <c r="IQ60" s="662" t="e">
        <f t="shared" ca="1" si="420"/>
        <v>#DIV/0!</v>
      </c>
      <c r="IR60" s="662" t="e">
        <f t="shared" ca="1" si="421"/>
        <v>#DIV/0!</v>
      </c>
      <c r="IS60" s="662" t="e">
        <f t="shared" ca="1" si="422"/>
        <v>#DIV/0!</v>
      </c>
      <c r="IT60" s="662" t="str">
        <f t="shared" ca="1" si="423"/>
        <v/>
      </c>
      <c r="IU60" s="662" t="str">
        <f t="shared" ca="1" si="424"/>
        <v/>
      </c>
      <c r="IV60" s="662" t="str">
        <f t="shared" ca="1" si="425"/>
        <v/>
      </c>
      <c r="IW60" s="662" t="str">
        <f t="shared" ca="1" si="426"/>
        <v/>
      </c>
      <c r="IX60" s="662" t="str">
        <f t="shared" ca="1" si="427"/>
        <v/>
      </c>
      <c r="IY60" s="662" t="str">
        <f t="shared" ca="1" si="428"/>
        <v/>
      </c>
      <c r="IZ60" s="662" t="str">
        <f t="shared" ca="1" si="429"/>
        <v/>
      </c>
      <c r="JA60" s="662" t="str">
        <f t="shared" ca="1" si="430"/>
        <v/>
      </c>
      <c r="JB60" s="662" t="str">
        <f t="shared" ca="1" si="431"/>
        <v/>
      </c>
      <c r="JC60" s="662" t="str">
        <f t="shared" ca="1" si="432"/>
        <v/>
      </c>
      <c r="JD60" s="662" t="str">
        <f t="shared" ca="1" si="433"/>
        <v/>
      </c>
      <c r="JE60" s="662" t="str">
        <f t="shared" ca="1" si="434"/>
        <v/>
      </c>
      <c r="JF60" s="662" t="str">
        <f t="shared" ca="1" si="435"/>
        <v/>
      </c>
      <c r="JG60" s="662" t="str">
        <f t="shared" ca="1" si="436"/>
        <v/>
      </c>
      <c r="JH60" s="662" t="str">
        <f t="shared" ca="1" si="437"/>
        <v/>
      </c>
      <c r="JI60" s="662" t="str">
        <f t="shared" ca="1" si="438"/>
        <v/>
      </c>
      <c r="JJ60" s="662" t="str">
        <f t="shared" ca="1" si="439"/>
        <v/>
      </c>
      <c r="JK60" s="663" t="str">
        <f t="shared" ca="1" si="440"/>
        <v/>
      </c>
      <c r="JL60" s="626"/>
      <c r="JM60" s="649">
        <f t="shared" si="264"/>
        <v>10</v>
      </c>
      <c r="JN60" s="635">
        <f t="shared" si="483"/>
        <v>0</v>
      </c>
      <c r="JO60" s="635">
        <f t="shared" si="483"/>
        <v>0</v>
      </c>
      <c r="JP60" s="635">
        <f t="shared" si="483"/>
        <v>0</v>
      </c>
      <c r="JQ60" s="635">
        <f t="shared" si="483"/>
        <v>0</v>
      </c>
      <c r="JR60" s="635">
        <f t="shared" si="483"/>
        <v>0</v>
      </c>
      <c r="JS60" s="635">
        <f t="shared" si="483"/>
        <v>0</v>
      </c>
      <c r="JT60" s="635">
        <f t="shared" si="483"/>
        <v>0</v>
      </c>
      <c r="JU60" s="635">
        <f t="shared" si="483"/>
        <v>0</v>
      </c>
      <c r="JV60" s="635">
        <f t="shared" si="483"/>
        <v>0</v>
      </c>
      <c r="JW60" s="635">
        <f t="shared" si="483"/>
        <v>0</v>
      </c>
      <c r="JX60" s="635" t="e">
        <f t="shared" si="484"/>
        <v>#DIV/0!</v>
      </c>
      <c r="JY60" s="635" t="e">
        <f t="shared" si="484"/>
        <v>#DIV/0!</v>
      </c>
      <c r="JZ60" s="635" t="e">
        <f t="shared" si="484"/>
        <v>#DIV/0!</v>
      </c>
      <c r="KA60" s="635" t="e">
        <f t="shared" si="484"/>
        <v>#DIV/0!</v>
      </c>
      <c r="KB60" s="635" t="e">
        <f t="shared" si="484"/>
        <v>#DIV/0!</v>
      </c>
      <c r="KC60" s="635" t="e">
        <f t="shared" si="484"/>
        <v>#DIV/0!</v>
      </c>
      <c r="KD60" s="635" t="e">
        <f t="shared" si="484"/>
        <v>#DIV/0!</v>
      </c>
      <c r="KE60" s="635" t="e">
        <f t="shared" si="484"/>
        <v>#DIV/0!</v>
      </c>
      <c r="KF60" s="635" t="e">
        <f t="shared" si="484"/>
        <v>#DIV/0!</v>
      </c>
      <c r="KG60" s="635" t="e">
        <f t="shared" si="484"/>
        <v>#DIV/0!</v>
      </c>
      <c r="KH60" s="635" t="e">
        <f t="shared" si="485"/>
        <v>#DIV/0!</v>
      </c>
      <c r="KI60" s="635" t="e">
        <f t="shared" si="485"/>
        <v>#DIV/0!</v>
      </c>
      <c r="KJ60" s="635" t="e">
        <f t="shared" si="485"/>
        <v>#DIV/0!</v>
      </c>
      <c r="KK60" s="635" t="e">
        <f t="shared" si="485"/>
        <v>#DIV/0!</v>
      </c>
      <c r="KL60" s="635" t="e">
        <f t="shared" si="485"/>
        <v>#DIV/0!</v>
      </c>
      <c r="KM60" s="635" t="e">
        <f t="shared" si="485"/>
        <v>#DIV/0!</v>
      </c>
      <c r="KN60" s="635" t="e">
        <f t="shared" si="485"/>
        <v>#DIV/0!</v>
      </c>
      <c r="KO60" s="635" t="e">
        <f t="shared" si="485"/>
        <v>#DIV/0!</v>
      </c>
      <c r="KP60" s="635" t="e">
        <f t="shared" si="485"/>
        <v>#DIV/0!</v>
      </c>
      <c r="KQ60" s="635" t="e">
        <f t="shared" si="485"/>
        <v>#DIV/0!</v>
      </c>
      <c r="KR60" s="635" t="e">
        <f t="shared" si="486"/>
        <v>#DIV/0!</v>
      </c>
      <c r="KS60" s="635" t="e">
        <f t="shared" si="486"/>
        <v>#DIV/0!</v>
      </c>
      <c r="KT60" s="635" t="e">
        <f t="shared" si="486"/>
        <v>#DIV/0!</v>
      </c>
      <c r="KU60" s="635" t="e">
        <f t="shared" si="486"/>
        <v>#DIV/0!</v>
      </c>
      <c r="KV60" s="635" t="e">
        <f t="shared" si="486"/>
        <v>#DIV/0!</v>
      </c>
      <c r="KW60" s="635" t="e">
        <f t="shared" si="486"/>
        <v>#DIV/0!</v>
      </c>
      <c r="KX60" s="635" t="e">
        <f t="shared" si="486"/>
        <v>#DIV/0!</v>
      </c>
      <c r="KY60" s="635" t="e">
        <f t="shared" si="486"/>
        <v>#DIV/0!</v>
      </c>
      <c r="KZ60" s="635" t="e">
        <f t="shared" si="486"/>
        <v>#DIV/0!</v>
      </c>
      <c r="LA60" s="635" t="e">
        <f t="shared" si="486"/>
        <v>#DIV/0!</v>
      </c>
      <c r="LB60" s="635" t="e">
        <f t="shared" si="487"/>
        <v>#DIV/0!</v>
      </c>
      <c r="LC60" s="635" t="e">
        <f t="shared" si="487"/>
        <v>#DIV/0!</v>
      </c>
      <c r="LD60" s="635" t="e">
        <f t="shared" si="487"/>
        <v>#DIV/0!</v>
      </c>
      <c r="LE60" s="635" t="e">
        <f t="shared" si="487"/>
        <v>#DIV/0!</v>
      </c>
      <c r="LF60" s="635" t="e">
        <f t="shared" si="487"/>
        <v>#DIV/0!</v>
      </c>
      <c r="LG60" s="635" t="e">
        <f t="shared" si="487"/>
        <v>#DIV/0!</v>
      </c>
      <c r="LH60" s="635" t="e">
        <f t="shared" si="487"/>
        <v>#DIV/0!</v>
      </c>
      <c r="LI60" s="635" t="e">
        <f t="shared" si="487"/>
        <v>#DIV/0!</v>
      </c>
      <c r="LJ60" s="635" t="e">
        <f t="shared" si="487"/>
        <v>#DIV/0!</v>
      </c>
      <c r="LK60" s="635" t="e">
        <f t="shared" si="487"/>
        <v>#DIV/0!</v>
      </c>
      <c r="LL60" s="635" t="e">
        <f t="shared" si="488"/>
        <v>#DIV/0!</v>
      </c>
      <c r="LM60" s="635" t="e">
        <f t="shared" si="488"/>
        <v>#DIV/0!</v>
      </c>
      <c r="LN60" s="635" t="e">
        <f t="shared" si="488"/>
        <v>#DIV/0!</v>
      </c>
      <c r="LO60" s="635" t="e">
        <f t="shared" si="488"/>
        <v>#DIV/0!</v>
      </c>
      <c r="LP60" s="635" t="e">
        <f t="shared" si="488"/>
        <v>#DIV/0!</v>
      </c>
      <c r="LQ60" s="635" t="e">
        <f t="shared" si="488"/>
        <v>#DIV/0!</v>
      </c>
      <c r="LR60" s="635" t="e">
        <f t="shared" si="488"/>
        <v>#DIV/0!</v>
      </c>
      <c r="LS60" s="635" t="e">
        <f t="shared" si="488"/>
        <v>#DIV/0!</v>
      </c>
      <c r="LT60" s="635" t="e">
        <f t="shared" si="488"/>
        <v>#DIV/0!</v>
      </c>
      <c r="LU60" s="635" t="e">
        <f t="shared" si="488"/>
        <v>#DIV/0!</v>
      </c>
      <c r="LV60" s="635" t="e">
        <f t="shared" si="489"/>
        <v>#DIV/0!</v>
      </c>
      <c r="LW60" s="635" t="e">
        <f t="shared" si="489"/>
        <v>#DIV/0!</v>
      </c>
      <c r="LX60" s="635" t="e">
        <f t="shared" si="489"/>
        <v>#DIV/0!</v>
      </c>
      <c r="LY60" s="635" t="str">
        <f t="shared" si="489"/>
        <v/>
      </c>
      <c r="LZ60" s="635" t="str">
        <f t="shared" si="489"/>
        <v/>
      </c>
      <c r="MA60" s="635" t="str">
        <f t="shared" si="489"/>
        <v/>
      </c>
      <c r="MB60" s="635" t="str">
        <f t="shared" si="489"/>
        <v/>
      </c>
      <c r="MC60" s="635" t="str">
        <f t="shared" si="489"/>
        <v/>
      </c>
      <c r="MD60" s="635" t="str">
        <f t="shared" si="489"/>
        <v/>
      </c>
      <c r="ME60" s="635" t="str">
        <f t="shared" si="489"/>
        <v/>
      </c>
      <c r="MF60" s="635" t="str">
        <f t="shared" si="490"/>
        <v/>
      </c>
      <c r="MG60" s="635" t="str">
        <f t="shared" si="490"/>
        <v/>
      </c>
      <c r="MH60" s="635" t="str">
        <f t="shared" si="490"/>
        <v/>
      </c>
      <c r="MI60" s="635" t="str">
        <f t="shared" si="490"/>
        <v/>
      </c>
      <c r="MJ60" s="635" t="str">
        <f t="shared" si="490"/>
        <v/>
      </c>
      <c r="MK60" s="635" t="str">
        <f t="shared" si="490"/>
        <v/>
      </c>
      <c r="ML60" s="635" t="str">
        <f t="shared" si="490"/>
        <v/>
      </c>
      <c r="MM60" s="635" t="str">
        <f t="shared" si="490"/>
        <v/>
      </c>
      <c r="MN60" s="635" t="str">
        <f t="shared" si="490"/>
        <v/>
      </c>
      <c r="MO60" s="635" t="str">
        <f t="shared" si="490"/>
        <v/>
      </c>
      <c r="MP60" s="636" t="str">
        <f t="shared" si="490"/>
        <v/>
      </c>
      <c r="MR60" s="565">
        <f t="shared" si="269"/>
        <v>53</v>
      </c>
      <c r="MS60" s="622" t="e">
        <f ca="1">+SUMPRODUCT(OFFSET(MU60,0,$MR60):OFFSET(MU60,MU60-1,$MR60),OFFSET($O60,0,0):OFFSET($O60,MU60-1,0))</f>
        <v>#DIV/0!</v>
      </c>
      <c r="MU60" s="568">
        <f t="shared" si="265"/>
        <v>10</v>
      </c>
      <c r="MV60" s="691" t="e">
        <f t="shared" ca="1" si="491"/>
        <v>#DIV/0!</v>
      </c>
      <c r="MW60" s="691" t="e">
        <f t="shared" ca="1" si="491"/>
        <v>#DIV/0!</v>
      </c>
      <c r="MX60" s="691" t="e">
        <f t="shared" ca="1" si="491"/>
        <v>#DIV/0!</v>
      </c>
      <c r="MY60" s="691" t="e">
        <f t="shared" ca="1" si="491"/>
        <v>#DIV/0!</v>
      </c>
      <c r="MZ60" s="691" t="e">
        <f t="shared" ca="1" si="491"/>
        <v>#DIV/0!</v>
      </c>
      <c r="NA60" s="691" t="e">
        <f t="shared" ca="1" si="491"/>
        <v>#DIV/0!</v>
      </c>
      <c r="NB60" s="691" t="e">
        <f t="shared" ca="1" si="491"/>
        <v>#DIV/0!</v>
      </c>
      <c r="NC60" s="691" t="e">
        <f t="shared" ca="1" si="491"/>
        <v>#DIV/0!</v>
      </c>
      <c r="ND60" s="691" t="e">
        <f t="shared" ca="1" si="491"/>
        <v>#DIV/0!</v>
      </c>
      <c r="NE60" s="691" t="e">
        <f t="shared" ca="1" si="491"/>
        <v>#DIV/0!</v>
      </c>
      <c r="NF60" s="691" t="e">
        <f t="shared" ca="1" si="492"/>
        <v>#DIV/0!</v>
      </c>
      <c r="NG60" s="691" t="e">
        <f t="shared" ca="1" si="492"/>
        <v>#DIV/0!</v>
      </c>
      <c r="NH60" s="691" t="e">
        <f t="shared" ca="1" si="492"/>
        <v>#DIV/0!</v>
      </c>
      <c r="NI60" s="691" t="e">
        <f t="shared" ca="1" si="492"/>
        <v>#DIV/0!</v>
      </c>
      <c r="NJ60" s="691" t="e">
        <f t="shared" ca="1" si="492"/>
        <v>#DIV/0!</v>
      </c>
      <c r="NK60" s="691" t="e">
        <f t="shared" ca="1" si="492"/>
        <v>#DIV/0!</v>
      </c>
      <c r="NL60" s="691" t="e">
        <f t="shared" ca="1" si="492"/>
        <v>#DIV/0!</v>
      </c>
      <c r="NM60" s="691" t="e">
        <f t="shared" ca="1" si="492"/>
        <v>#DIV/0!</v>
      </c>
      <c r="NN60" s="691" t="e">
        <f t="shared" ca="1" si="492"/>
        <v>#DIV/0!</v>
      </c>
      <c r="NO60" s="691" t="e">
        <f t="shared" ca="1" si="492"/>
        <v>#DIV/0!</v>
      </c>
      <c r="NP60" s="691" t="e">
        <f t="shared" ca="1" si="493"/>
        <v>#DIV/0!</v>
      </c>
      <c r="NQ60" s="691" t="e">
        <f t="shared" ca="1" si="493"/>
        <v>#DIV/0!</v>
      </c>
      <c r="NR60" s="691" t="e">
        <f t="shared" ca="1" si="493"/>
        <v>#DIV/0!</v>
      </c>
      <c r="NS60" s="691" t="e">
        <f t="shared" ca="1" si="493"/>
        <v>#DIV/0!</v>
      </c>
      <c r="NT60" s="691" t="e">
        <f t="shared" ca="1" si="493"/>
        <v>#DIV/0!</v>
      </c>
      <c r="NU60" s="691" t="e">
        <f t="shared" ca="1" si="493"/>
        <v>#DIV/0!</v>
      </c>
      <c r="NV60" s="691" t="e">
        <f t="shared" ca="1" si="493"/>
        <v>#DIV/0!</v>
      </c>
      <c r="NW60" s="691" t="e">
        <f t="shared" ca="1" si="493"/>
        <v>#DIV/0!</v>
      </c>
      <c r="NX60" s="691" t="e">
        <f t="shared" ca="1" si="493"/>
        <v>#DIV/0!</v>
      </c>
      <c r="NY60" s="691" t="e">
        <f t="shared" ca="1" si="493"/>
        <v>#DIV/0!</v>
      </c>
      <c r="NZ60" s="691" t="e">
        <f t="shared" ca="1" si="494"/>
        <v>#DIV/0!</v>
      </c>
      <c r="OA60" s="691" t="e">
        <f t="shared" ca="1" si="494"/>
        <v>#DIV/0!</v>
      </c>
      <c r="OB60" s="691" t="e">
        <f t="shared" ca="1" si="494"/>
        <v>#DIV/0!</v>
      </c>
      <c r="OC60" s="691" t="e">
        <f t="shared" ca="1" si="494"/>
        <v>#DIV/0!</v>
      </c>
      <c r="OD60" s="691" t="e">
        <f t="shared" ca="1" si="494"/>
        <v>#DIV/0!</v>
      </c>
      <c r="OE60" s="691" t="e">
        <f t="shared" ca="1" si="494"/>
        <v>#DIV/0!</v>
      </c>
      <c r="OF60" s="691" t="e">
        <f t="shared" ca="1" si="494"/>
        <v>#DIV/0!</v>
      </c>
      <c r="OG60" s="691" t="e">
        <f t="shared" ca="1" si="494"/>
        <v>#DIV/0!</v>
      </c>
      <c r="OH60" s="691" t="e">
        <f t="shared" ca="1" si="494"/>
        <v>#DIV/0!</v>
      </c>
      <c r="OI60" s="691" t="e">
        <f t="shared" ca="1" si="494"/>
        <v>#DIV/0!</v>
      </c>
      <c r="OJ60" s="691" t="e">
        <f t="shared" ca="1" si="495"/>
        <v>#DIV/0!</v>
      </c>
      <c r="OK60" s="691" t="e">
        <f t="shared" ca="1" si="495"/>
        <v>#DIV/0!</v>
      </c>
      <c r="OL60" s="691" t="e">
        <f t="shared" ca="1" si="495"/>
        <v>#DIV/0!</v>
      </c>
      <c r="OM60" s="691" t="e">
        <f t="shared" ca="1" si="495"/>
        <v>#DIV/0!</v>
      </c>
      <c r="ON60" s="691" t="e">
        <f t="shared" ca="1" si="495"/>
        <v>#DIV/0!</v>
      </c>
      <c r="OO60" s="691" t="e">
        <f t="shared" ca="1" si="495"/>
        <v>#DIV/0!</v>
      </c>
      <c r="OP60" s="691" t="e">
        <f t="shared" ca="1" si="495"/>
        <v>#DIV/0!</v>
      </c>
      <c r="OQ60" s="691" t="e">
        <f t="shared" ca="1" si="495"/>
        <v>#DIV/0!</v>
      </c>
      <c r="OR60" s="691" t="e">
        <f t="shared" ca="1" si="495"/>
        <v>#DIV/0!</v>
      </c>
      <c r="OS60" s="691" t="e">
        <f t="shared" ca="1" si="495"/>
        <v>#DIV/0!</v>
      </c>
      <c r="OT60" s="691" t="e">
        <f t="shared" ca="1" si="496"/>
        <v>#DIV/0!</v>
      </c>
      <c r="OU60" s="691" t="e">
        <f t="shared" ca="1" si="496"/>
        <v>#DIV/0!</v>
      </c>
      <c r="OV60" s="691" t="e">
        <f t="shared" ca="1" si="496"/>
        <v>#DIV/0!</v>
      </c>
      <c r="OW60" s="691" t="str">
        <f t="shared" ca="1" si="496"/>
        <v/>
      </c>
      <c r="OX60" s="691" t="str">
        <f t="shared" ca="1" si="496"/>
        <v/>
      </c>
      <c r="OY60" s="691" t="str">
        <f t="shared" ca="1" si="496"/>
        <v/>
      </c>
      <c r="OZ60" s="691" t="str">
        <f t="shared" ca="1" si="496"/>
        <v/>
      </c>
      <c r="PA60" s="691" t="str">
        <f t="shared" ca="1" si="496"/>
        <v/>
      </c>
      <c r="PB60" s="691" t="str">
        <f t="shared" ca="1" si="496"/>
        <v/>
      </c>
      <c r="PC60" s="691" t="str">
        <f t="shared" ca="1" si="496"/>
        <v/>
      </c>
      <c r="PD60" s="691" t="str">
        <f t="shared" ca="1" si="497"/>
        <v/>
      </c>
      <c r="PE60" s="691" t="str">
        <f t="shared" ca="1" si="497"/>
        <v/>
      </c>
      <c r="PF60" s="691" t="str">
        <f t="shared" ca="1" si="497"/>
        <v/>
      </c>
      <c r="PG60" s="691" t="e">
        <f t="shared" ca="1" si="497"/>
        <v>#VALUE!</v>
      </c>
      <c r="PH60" s="691" t="e">
        <f t="shared" ca="1" si="497"/>
        <v>#VALUE!</v>
      </c>
      <c r="PI60" s="691" t="e">
        <f t="shared" ca="1" si="497"/>
        <v>#VALUE!</v>
      </c>
      <c r="PJ60" s="691" t="e">
        <f t="shared" ca="1" si="497"/>
        <v>#VALUE!</v>
      </c>
      <c r="PK60" s="691" t="e">
        <f t="shared" ca="1" si="497"/>
        <v>#VALUE!</v>
      </c>
      <c r="PL60" s="691" t="e">
        <f t="shared" ca="1" si="497"/>
        <v>#VALUE!</v>
      </c>
      <c r="PM60" s="691" t="e">
        <f t="shared" ca="1" si="497"/>
        <v>#VALUE!</v>
      </c>
      <c r="PN60" s="691" t="e">
        <f t="shared" ca="1" si="498"/>
        <v>#VALUE!</v>
      </c>
      <c r="PO60" s="691" t="e">
        <f t="shared" ca="1" si="498"/>
        <v>#VALUE!</v>
      </c>
      <c r="PP60" s="691" t="e">
        <f t="shared" ca="1" si="498"/>
        <v>#VALUE!</v>
      </c>
      <c r="PQ60" s="691" t="e">
        <f t="shared" ca="1" si="498"/>
        <v>#VALUE!</v>
      </c>
      <c r="PR60" s="691" t="e">
        <f t="shared" ca="1" si="498"/>
        <v>#VALUE!</v>
      </c>
      <c r="PS60" s="691" t="e">
        <f t="shared" ca="1" si="498"/>
        <v>#VALUE!</v>
      </c>
      <c r="PT60" s="691" t="e">
        <f t="shared" ca="1" si="498"/>
        <v>#VALUE!</v>
      </c>
      <c r="PU60" s="691" t="e">
        <f t="shared" ca="1" si="498"/>
        <v>#VALUE!</v>
      </c>
      <c r="PV60" s="691" t="e">
        <f t="shared" ca="1" si="498"/>
        <v>#VALUE!</v>
      </c>
      <c r="PW60" s="691" t="e">
        <f t="shared" ca="1" si="498"/>
        <v>#VALUE!</v>
      </c>
      <c r="PX60" s="691" t="e">
        <f t="shared" ca="1" si="498"/>
        <v>#VALUE!</v>
      </c>
      <c r="PY60" s="690"/>
      <c r="PZ60" s="690"/>
      <c r="QA60" s="690"/>
      <c r="QB60" s="690"/>
      <c r="QC60" s="690"/>
      <c r="QD60" s="690"/>
      <c r="QE60" s="690"/>
      <c r="QF60" s="690"/>
      <c r="QG60" s="575"/>
      <c r="QH60" s="575"/>
      <c r="QI60" s="575"/>
      <c r="QJ60" s="575"/>
      <c r="QK60" s="575"/>
      <c r="QL60" s="575"/>
      <c r="QM60" s="575"/>
      <c r="QN60" s="575"/>
      <c r="QO60" s="575"/>
      <c r="QP60" s="575"/>
      <c r="QQ60" s="575"/>
    </row>
    <row r="61" spans="1:459">
      <c r="A61" s="632">
        <f t="shared" si="266"/>
        <v>54</v>
      </c>
      <c r="B61" s="633">
        <f>+'User Entries'!G131</f>
        <v>0</v>
      </c>
      <c r="C61" s="633">
        <f t="shared" si="267"/>
        <v>0</v>
      </c>
      <c r="D61" s="759" t="e">
        <f>SUM($E$8:E61)</f>
        <v>#DIV/0!</v>
      </c>
      <c r="E61" s="759" t="e">
        <f t="shared" si="357"/>
        <v>#DIV/0!</v>
      </c>
      <c r="F61" s="627"/>
      <c r="G61" s="765"/>
      <c r="H61" s="622">
        <f t="shared" si="270"/>
        <v>9</v>
      </c>
      <c r="I61" s="632">
        <f t="shared" si="255"/>
        <v>54</v>
      </c>
      <c r="J61" s="640">
        <f>+'User Entries'!$F131</f>
        <v>0</v>
      </c>
      <c r="K61" s="640">
        <f>+'User Entries'!$J131</f>
        <v>0</v>
      </c>
      <c r="L61" s="676" t="e">
        <f t="shared" si="256"/>
        <v>#DIV/0!</v>
      </c>
      <c r="M61" s="656" t="str">
        <f>IFERROR(Summary_AttrorTotal!A71,"")</f>
        <v>2012 Q2</v>
      </c>
      <c r="N61" s="634">
        <f>+IFERROR((Summary_AttrorTotal!H71)*1000,0)</f>
        <v>5525793</v>
      </c>
      <c r="O61" s="634">
        <f>+IFERROR((Summary_AttrorTotal!S71-Summary_AttrorTotal!H71)*1000,0)</f>
        <v>287039.98741039413</v>
      </c>
      <c r="P61" s="634" t="e">
        <f t="shared" ca="1" si="358"/>
        <v>#DIV/0!</v>
      </c>
      <c r="Q61" s="634">
        <f>IFERROR(Summary_AttrorTotal!J71*1000,0)</f>
        <v>5573630</v>
      </c>
      <c r="R61" s="634" t="e">
        <f t="shared" ca="1" si="257"/>
        <v>#DIV/0!</v>
      </c>
      <c r="S61" s="634">
        <f>+IFERROR((Summary_AttrorTotal!S71-Summary_AttrorTotal!J71)*1000,0)</f>
        <v>239202.98741039369</v>
      </c>
      <c r="T61" s="634" t="e">
        <f t="shared" ca="1" si="258"/>
        <v>#DIV/0!</v>
      </c>
      <c r="U61" s="639"/>
      <c r="V61" s="634" t="e">
        <f t="shared" ca="1" si="259"/>
        <v>#DIV/0!</v>
      </c>
      <c r="W61" s="575" t="e">
        <f t="shared" ca="1" si="260"/>
        <v>#DIV/0!</v>
      </c>
      <c r="X61" s="649">
        <f t="shared" si="472"/>
        <v>9</v>
      </c>
      <c r="Y61" s="628">
        <f t="shared" si="147"/>
        <v>0</v>
      </c>
      <c r="Z61" s="628">
        <f t="shared" si="147"/>
        <v>0</v>
      </c>
      <c r="AA61" s="628">
        <f t="shared" ref="AA61:CL64" si="500">+IF(OR(AA$7="",$X61=""),"",IF($X61-AA$7&lt;=-1,IF(AND($X61&gt;=MATCH(100%,$D$8:$D$87,0),AA$7=$X61+1),100%,IFERROR(VLOOKUP(AA$7,$A$8:$E$87,5,FALSE)/(1-VLOOKUP($X61,$A$8:$E$87,4,FALSE)),0)),0))</f>
        <v>0</v>
      </c>
      <c r="AB61" s="628">
        <f t="shared" si="500"/>
        <v>0</v>
      </c>
      <c r="AC61" s="628">
        <f t="shared" si="500"/>
        <v>0</v>
      </c>
      <c r="AD61" s="628">
        <f t="shared" si="500"/>
        <v>0</v>
      </c>
      <c r="AE61" s="628">
        <f t="shared" si="500"/>
        <v>0</v>
      </c>
      <c r="AF61" s="628">
        <f t="shared" si="500"/>
        <v>0</v>
      </c>
      <c r="AG61" s="628">
        <f t="shared" si="500"/>
        <v>0</v>
      </c>
      <c r="AH61" s="628">
        <f t="shared" si="500"/>
        <v>0</v>
      </c>
      <c r="AI61" s="628">
        <f t="shared" si="500"/>
        <v>0</v>
      </c>
      <c r="AJ61" s="628">
        <f t="shared" si="500"/>
        <v>0</v>
      </c>
      <c r="AK61" s="628">
        <f t="shared" si="500"/>
        <v>0</v>
      </c>
      <c r="AL61" s="628">
        <f t="shared" si="500"/>
        <v>0</v>
      </c>
      <c r="AM61" s="628">
        <f t="shared" si="500"/>
        <v>0</v>
      </c>
      <c r="AN61" s="628">
        <f t="shared" si="500"/>
        <v>0</v>
      </c>
      <c r="AO61" s="628">
        <f t="shared" si="500"/>
        <v>0</v>
      </c>
      <c r="AP61" s="628">
        <f t="shared" si="500"/>
        <v>0</v>
      </c>
      <c r="AQ61" s="628">
        <f t="shared" si="500"/>
        <v>0</v>
      </c>
      <c r="AR61" s="628">
        <f t="shared" si="500"/>
        <v>0</v>
      </c>
      <c r="AS61" s="628">
        <f t="shared" si="500"/>
        <v>0</v>
      </c>
      <c r="AT61" s="628">
        <f t="shared" si="500"/>
        <v>0</v>
      </c>
      <c r="AU61" s="628">
        <f t="shared" si="500"/>
        <v>0</v>
      </c>
      <c r="AV61" s="628">
        <f t="shared" si="500"/>
        <v>0</v>
      </c>
      <c r="AW61" s="628">
        <f t="shared" si="500"/>
        <v>0</v>
      </c>
      <c r="AX61" s="628">
        <f t="shared" si="500"/>
        <v>0</v>
      </c>
      <c r="AY61" s="628">
        <f t="shared" si="500"/>
        <v>0</v>
      </c>
      <c r="AZ61" s="628">
        <f t="shared" si="500"/>
        <v>0</v>
      </c>
      <c r="BA61" s="628">
        <f t="shared" si="500"/>
        <v>0</v>
      </c>
      <c r="BB61" s="628">
        <f t="shared" si="500"/>
        <v>0</v>
      </c>
      <c r="BC61" s="628">
        <f t="shared" si="500"/>
        <v>0</v>
      </c>
      <c r="BD61" s="628">
        <f t="shared" si="500"/>
        <v>0</v>
      </c>
      <c r="BE61" s="628">
        <f t="shared" si="500"/>
        <v>0</v>
      </c>
      <c r="BF61" s="628">
        <f t="shared" si="500"/>
        <v>0</v>
      </c>
      <c r="BG61" s="628">
        <f t="shared" si="500"/>
        <v>0</v>
      </c>
      <c r="BH61" s="628">
        <f t="shared" si="500"/>
        <v>0</v>
      </c>
      <c r="BI61" s="628">
        <f t="shared" si="500"/>
        <v>0</v>
      </c>
      <c r="BJ61" s="628">
        <f t="shared" si="500"/>
        <v>0</v>
      </c>
      <c r="BK61" s="628">
        <f t="shared" si="500"/>
        <v>0</v>
      </c>
      <c r="BL61" s="628">
        <f t="shared" si="500"/>
        <v>0</v>
      </c>
      <c r="BM61" s="628">
        <f t="shared" si="500"/>
        <v>0</v>
      </c>
      <c r="BN61" s="628">
        <f t="shared" si="500"/>
        <v>0</v>
      </c>
      <c r="BO61" s="628">
        <f t="shared" si="500"/>
        <v>0</v>
      </c>
      <c r="BP61" s="628">
        <f t="shared" si="500"/>
        <v>0</v>
      </c>
      <c r="BQ61" s="628">
        <f t="shared" si="500"/>
        <v>0</v>
      </c>
      <c r="BR61" s="628">
        <f t="shared" si="500"/>
        <v>0</v>
      </c>
      <c r="BS61" s="628">
        <f t="shared" si="500"/>
        <v>0</v>
      </c>
      <c r="BT61" s="628">
        <f t="shared" si="500"/>
        <v>0</v>
      </c>
      <c r="BU61" s="628">
        <f t="shared" si="500"/>
        <v>0</v>
      </c>
      <c r="BV61" s="628">
        <f t="shared" si="500"/>
        <v>0</v>
      </c>
      <c r="BW61" s="628">
        <f t="shared" si="500"/>
        <v>0</v>
      </c>
      <c r="BX61" s="628">
        <f t="shared" si="500"/>
        <v>0</v>
      </c>
      <c r="BY61" s="628">
        <f t="shared" si="500"/>
        <v>0</v>
      </c>
      <c r="BZ61" s="628">
        <f t="shared" si="500"/>
        <v>0</v>
      </c>
      <c r="CA61" s="628">
        <f t="shared" si="500"/>
        <v>0</v>
      </c>
      <c r="CB61" s="628">
        <f t="shared" si="500"/>
        <v>0</v>
      </c>
      <c r="CC61" s="628">
        <f t="shared" si="500"/>
        <v>0</v>
      </c>
      <c r="CD61" s="628">
        <f t="shared" si="500"/>
        <v>0</v>
      </c>
      <c r="CE61" s="628">
        <f t="shared" si="500"/>
        <v>0</v>
      </c>
      <c r="CF61" s="628">
        <f t="shared" si="500"/>
        <v>0</v>
      </c>
      <c r="CG61" s="628">
        <f t="shared" si="500"/>
        <v>0</v>
      </c>
      <c r="CH61" s="628">
        <f t="shared" si="500"/>
        <v>0</v>
      </c>
      <c r="CI61" s="628">
        <f t="shared" si="500"/>
        <v>0</v>
      </c>
      <c r="CJ61" s="628" t="str">
        <f t="shared" si="500"/>
        <v/>
      </c>
      <c r="CK61" s="628" t="str">
        <f t="shared" si="500"/>
        <v/>
      </c>
      <c r="CL61" s="628" t="str">
        <f t="shared" si="500"/>
        <v/>
      </c>
      <c r="CM61" s="628" t="str">
        <f t="shared" si="499"/>
        <v/>
      </c>
      <c r="CN61" s="628" t="str">
        <f t="shared" si="499"/>
        <v/>
      </c>
      <c r="CO61" s="628" t="str">
        <f t="shared" si="499"/>
        <v/>
      </c>
      <c r="CP61" s="628" t="str">
        <f t="shared" si="499"/>
        <v/>
      </c>
      <c r="CQ61" s="628" t="str">
        <f t="shared" si="499"/>
        <v/>
      </c>
      <c r="CR61" s="628" t="str">
        <f t="shared" si="499"/>
        <v/>
      </c>
      <c r="CS61" s="628" t="str">
        <f t="shared" si="499"/>
        <v/>
      </c>
      <c r="CT61" s="628" t="str">
        <f t="shared" si="499"/>
        <v/>
      </c>
      <c r="CU61" s="628" t="str">
        <f t="shared" si="499"/>
        <v/>
      </c>
      <c r="CV61" s="628" t="str">
        <f t="shared" si="499"/>
        <v/>
      </c>
      <c r="CW61" s="628" t="str">
        <f t="shared" si="499"/>
        <v/>
      </c>
      <c r="CX61" s="628" t="str">
        <f t="shared" si="499"/>
        <v/>
      </c>
      <c r="CY61" s="628" t="str">
        <f t="shared" si="499"/>
        <v/>
      </c>
      <c r="CZ61" s="628" t="str">
        <f t="shared" si="499"/>
        <v/>
      </c>
      <c r="DA61" s="629" t="str">
        <f t="shared" si="499"/>
        <v/>
      </c>
      <c r="DB61" s="642"/>
      <c r="DC61" s="649">
        <f t="shared" si="262"/>
        <v>9</v>
      </c>
      <c r="DD61" s="668">
        <f t="shared" si="475"/>
        <v>0</v>
      </c>
      <c r="DE61" s="668">
        <f t="shared" si="475"/>
        <v>0</v>
      </c>
      <c r="DF61" s="668">
        <f t="shared" si="475"/>
        <v>0</v>
      </c>
      <c r="DG61" s="668">
        <f t="shared" si="475"/>
        <v>0</v>
      </c>
      <c r="DH61" s="668">
        <f t="shared" si="475"/>
        <v>0</v>
      </c>
      <c r="DI61" s="668">
        <f t="shared" si="475"/>
        <v>0</v>
      </c>
      <c r="DJ61" s="668">
        <f t="shared" si="475"/>
        <v>0</v>
      </c>
      <c r="DK61" s="668">
        <f t="shared" si="475"/>
        <v>0</v>
      </c>
      <c r="DL61" s="668">
        <f t="shared" si="475"/>
        <v>0</v>
      </c>
      <c r="DM61" s="668">
        <f t="shared" si="475"/>
        <v>0</v>
      </c>
      <c r="DN61" s="668">
        <f t="shared" si="476"/>
        <v>0</v>
      </c>
      <c r="DO61" s="668">
        <f t="shared" si="476"/>
        <v>0</v>
      </c>
      <c r="DP61" s="668">
        <f t="shared" si="476"/>
        <v>0</v>
      </c>
      <c r="DQ61" s="668">
        <f t="shared" si="476"/>
        <v>0</v>
      </c>
      <c r="DR61" s="668">
        <f t="shared" si="476"/>
        <v>0</v>
      </c>
      <c r="DS61" s="668">
        <f t="shared" si="476"/>
        <v>0</v>
      </c>
      <c r="DT61" s="668">
        <f t="shared" si="476"/>
        <v>0</v>
      </c>
      <c r="DU61" s="668">
        <f t="shared" si="476"/>
        <v>0</v>
      </c>
      <c r="DV61" s="668">
        <f t="shared" si="476"/>
        <v>0</v>
      </c>
      <c r="DW61" s="668">
        <f t="shared" si="476"/>
        <v>0</v>
      </c>
      <c r="DX61" s="668">
        <f t="shared" si="477"/>
        <v>0</v>
      </c>
      <c r="DY61" s="668">
        <f t="shared" si="477"/>
        <v>0</v>
      </c>
      <c r="DZ61" s="668">
        <f t="shared" si="477"/>
        <v>0</v>
      </c>
      <c r="EA61" s="668">
        <f t="shared" si="477"/>
        <v>0</v>
      </c>
      <c r="EB61" s="668">
        <f t="shared" si="477"/>
        <v>0</v>
      </c>
      <c r="EC61" s="668">
        <f t="shared" si="477"/>
        <v>0</v>
      </c>
      <c r="ED61" s="668">
        <f t="shared" si="477"/>
        <v>0</v>
      </c>
      <c r="EE61" s="668">
        <f t="shared" si="477"/>
        <v>0</v>
      </c>
      <c r="EF61" s="668">
        <f t="shared" si="477"/>
        <v>0</v>
      </c>
      <c r="EG61" s="668">
        <f t="shared" si="477"/>
        <v>0</v>
      </c>
      <c r="EH61" s="668">
        <f t="shared" si="478"/>
        <v>0</v>
      </c>
      <c r="EI61" s="668">
        <f t="shared" si="478"/>
        <v>0</v>
      </c>
      <c r="EJ61" s="668">
        <f t="shared" si="478"/>
        <v>0</v>
      </c>
      <c r="EK61" s="668">
        <f t="shared" si="478"/>
        <v>0</v>
      </c>
      <c r="EL61" s="668">
        <f t="shared" si="478"/>
        <v>0</v>
      </c>
      <c r="EM61" s="668">
        <f t="shared" si="478"/>
        <v>0</v>
      </c>
      <c r="EN61" s="668">
        <f t="shared" si="478"/>
        <v>0</v>
      </c>
      <c r="EO61" s="668">
        <f t="shared" si="478"/>
        <v>0</v>
      </c>
      <c r="EP61" s="668">
        <f t="shared" si="478"/>
        <v>0</v>
      </c>
      <c r="EQ61" s="668">
        <f t="shared" si="478"/>
        <v>0</v>
      </c>
      <c r="ER61" s="668">
        <f t="shared" si="479"/>
        <v>0</v>
      </c>
      <c r="ES61" s="668">
        <f t="shared" si="479"/>
        <v>0</v>
      </c>
      <c r="ET61" s="668">
        <f t="shared" si="479"/>
        <v>0</v>
      </c>
      <c r="EU61" s="668">
        <f t="shared" si="479"/>
        <v>0</v>
      </c>
      <c r="EV61" s="668">
        <f t="shared" si="479"/>
        <v>0</v>
      </c>
      <c r="EW61" s="668">
        <f t="shared" si="479"/>
        <v>0</v>
      </c>
      <c r="EX61" s="668">
        <f t="shared" si="479"/>
        <v>0</v>
      </c>
      <c r="EY61" s="668">
        <f t="shared" si="479"/>
        <v>0</v>
      </c>
      <c r="EZ61" s="668">
        <f t="shared" si="479"/>
        <v>0</v>
      </c>
      <c r="FA61" s="668">
        <f t="shared" si="479"/>
        <v>0</v>
      </c>
      <c r="FB61" s="668">
        <f t="shared" si="480"/>
        <v>0</v>
      </c>
      <c r="FC61" s="668">
        <f t="shared" si="480"/>
        <v>0</v>
      </c>
      <c r="FD61" s="668">
        <f t="shared" si="480"/>
        <v>0</v>
      </c>
      <c r="FE61" s="668">
        <f t="shared" si="480"/>
        <v>0</v>
      </c>
      <c r="FF61" s="668">
        <f t="shared" si="480"/>
        <v>0</v>
      </c>
      <c r="FG61" s="668">
        <f t="shared" si="480"/>
        <v>0</v>
      </c>
      <c r="FH61" s="668">
        <f t="shared" si="480"/>
        <v>0</v>
      </c>
      <c r="FI61" s="668">
        <f t="shared" si="480"/>
        <v>0</v>
      </c>
      <c r="FJ61" s="668">
        <f t="shared" si="480"/>
        <v>0</v>
      </c>
      <c r="FK61" s="668">
        <f t="shared" si="480"/>
        <v>0</v>
      </c>
      <c r="FL61" s="668">
        <f t="shared" si="481"/>
        <v>0</v>
      </c>
      <c r="FM61" s="668">
        <f t="shared" si="481"/>
        <v>0</v>
      </c>
      <c r="FN61" s="668">
        <f t="shared" si="481"/>
        <v>0</v>
      </c>
      <c r="FO61" s="668" t="str">
        <f t="shared" si="481"/>
        <v/>
      </c>
      <c r="FP61" s="668" t="str">
        <f t="shared" si="481"/>
        <v/>
      </c>
      <c r="FQ61" s="668" t="str">
        <f t="shared" si="481"/>
        <v/>
      </c>
      <c r="FR61" s="668" t="str">
        <f t="shared" si="481"/>
        <v/>
      </c>
      <c r="FS61" s="668" t="str">
        <f t="shared" si="481"/>
        <v/>
      </c>
      <c r="FT61" s="668" t="str">
        <f t="shared" si="481"/>
        <v/>
      </c>
      <c r="FU61" s="668" t="str">
        <f t="shared" si="481"/>
        <v/>
      </c>
      <c r="FV61" s="668" t="str">
        <f t="shared" si="482"/>
        <v/>
      </c>
      <c r="FW61" s="668" t="str">
        <f t="shared" si="482"/>
        <v/>
      </c>
      <c r="FX61" s="668" t="str">
        <f t="shared" si="482"/>
        <v/>
      </c>
      <c r="FY61" s="668" t="str">
        <f t="shared" si="482"/>
        <v/>
      </c>
      <c r="FZ61" s="668" t="str">
        <f t="shared" si="482"/>
        <v/>
      </c>
      <c r="GA61" s="668" t="str">
        <f t="shared" si="482"/>
        <v/>
      </c>
      <c r="GB61" s="668" t="str">
        <f t="shared" si="482"/>
        <v/>
      </c>
      <c r="GC61" s="668" t="str">
        <f t="shared" si="482"/>
        <v/>
      </c>
      <c r="GD61" s="668" t="str">
        <f t="shared" si="482"/>
        <v/>
      </c>
      <c r="GE61" s="668" t="str">
        <f t="shared" si="482"/>
        <v/>
      </c>
      <c r="GF61" s="669" t="str">
        <f t="shared" si="482"/>
        <v/>
      </c>
      <c r="GG61" s="626"/>
      <c r="GH61" s="649">
        <f t="shared" si="263"/>
        <v>9</v>
      </c>
      <c r="GI61" s="682">
        <f t="shared" ca="1" si="360"/>
        <v>0</v>
      </c>
      <c r="GJ61" s="682">
        <f t="shared" ca="1" si="361"/>
        <v>0</v>
      </c>
      <c r="GK61" s="682">
        <f t="shared" ca="1" si="362"/>
        <v>0</v>
      </c>
      <c r="GL61" s="682">
        <f t="shared" ca="1" si="363"/>
        <v>0</v>
      </c>
      <c r="GM61" s="682">
        <f t="shared" ca="1" si="364"/>
        <v>0</v>
      </c>
      <c r="GN61" s="682">
        <f t="shared" ca="1" si="365"/>
        <v>0</v>
      </c>
      <c r="GO61" s="682">
        <f t="shared" ca="1" si="366"/>
        <v>0</v>
      </c>
      <c r="GP61" s="682">
        <f t="shared" ca="1" si="367"/>
        <v>0</v>
      </c>
      <c r="GQ61" s="682">
        <f t="shared" ca="1" si="368"/>
        <v>0</v>
      </c>
      <c r="GR61" s="682" t="e">
        <f t="shared" ca="1" si="369"/>
        <v>#DIV/0!</v>
      </c>
      <c r="GS61" s="682" t="e">
        <f t="shared" ca="1" si="370"/>
        <v>#DIV/0!</v>
      </c>
      <c r="GT61" s="682" t="e">
        <f t="shared" ca="1" si="371"/>
        <v>#DIV/0!</v>
      </c>
      <c r="GU61" s="682" t="e">
        <f t="shared" ca="1" si="372"/>
        <v>#DIV/0!</v>
      </c>
      <c r="GV61" s="682" t="e">
        <f t="shared" ca="1" si="373"/>
        <v>#DIV/0!</v>
      </c>
      <c r="GW61" s="682" t="e">
        <f t="shared" ca="1" si="374"/>
        <v>#DIV/0!</v>
      </c>
      <c r="GX61" s="682" t="e">
        <f t="shared" ca="1" si="375"/>
        <v>#DIV/0!</v>
      </c>
      <c r="GY61" s="682" t="e">
        <f t="shared" ca="1" si="376"/>
        <v>#DIV/0!</v>
      </c>
      <c r="GZ61" s="682" t="e">
        <f t="shared" ca="1" si="377"/>
        <v>#DIV/0!</v>
      </c>
      <c r="HA61" s="682" t="e">
        <f t="shared" ca="1" si="378"/>
        <v>#DIV/0!</v>
      </c>
      <c r="HB61" s="682" t="e">
        <f t="shared" ca="1" si="379"/>
        <v>#DIV/0!</v>
      </c>
      <c r="HC61" s="682" t="e">
        <f t="shared" ca="1" si="380"/>
        <v>#DIV/0!</v>
      </c>
      <c r="HD61" s="682" t="e">
        <f t="shared" ca="1" si="381"/>
        <v>#DIV/0!</v>
      </c>
      <c r="HE61" s="682" t="e">
        <f t="shared" ca="1" si="382"/>
        <v>#DIV/0!</v>
      </c>
      <c r="HF61" s="682" t="e">
        <f t="shared" ca="1" si="383"/>
        <v>#DIV/0!</v>
      </c>
      <c r="HG61" s="682" t="e">
        <f t="shared" ca="1" si="384"/>
        <v>#DIV/0!</v>
      </c>
      <c r="HH61" s="682" t="e">
        <f t="shared" ca="1" si="385"/>
        <v>#DIV/0!</v>
      </c>
      <c r="HI61" s="682" t="e">
        <f t="shared" ca="1" si="386"/>
        <v>#DIV/0!</v>
      </c>
      <c r="HJ61" s="682" t="e">
        <f t="shared" ca="1" si="387"/>
        <v>#DIV/0!</v>
      </c>
      <c r="HK61" s="682" t="e">
        <f t="shared" ca="1" si="388"/>
        <v>#DIV/0!</v>
      </c>
      <c r="HL61" s="682" t="e">
        <f t="shared" ca="1" si="389"/>
        <v>#DIV/0!</v>
      </c>
      <c r="HM61" s="682" t="e">
        <f t="shared" ca="1" si="390"/>
        <v>#DIV/0!</v>
      </c>
      <c r="HN61" s="682" t="e">
        <f t="shared" ca="1" si="391"/>
        <v>#DIV/0!</v>
      </c>
      <c r="HO61" s="682" t="e">
        <f t="shared" ca="1" si="392"/>
        <v>#DIV/0!</v>
      </c>
      <c r="HP61" s="682" t="e">
        <f t="shared" ca="1" si="393"/>
        <v>#DIV/0!</v>
      </c>
      <c r="HQ61" s="682" t="e">
        <f t="shared" ca="1" si="394"/>
        <v>#DIV/0!</v>
      </c>
      <c r="HR61" s="682" t="e">
        <f t="shared" ca="1" si="395"/>
        <v>#DIV/0!</v>
      </c>
      <c r="HS61" s="682" t="e">
        <f t="shared" ca="1" si="396"/>
        <v>#DIV/0!</v>
      </c>
      <c r="HT61" s="682" t="e">
        <f t="shared" ca="1" si="397"/>
        <v>#DIV/0!</v>
      </c>
      <c r="HU61" s="682" t="e">
        <f t="shared" ca="1" si="398"/>
        <v>#DIV/0!</v>
      </c>
      <c r="HV61" s="682" t="e">
        <f t="shared" ca="1" si="399"/>
        <v>#DIV/0!</v>
      </c>
      <c r="HW61" s="682" t="e">
        <f t="shared" ca="1" si="400"/>
        <v>#DIV/0!</v>
      </c>
      <c r="HX61" s="682" t="e">
        <f t="shared" ca="1" si="401"/>
        <v>#DIV/0!</v>
      </c>
      <c r="HY61" s="682" t="e">
        <f t="shared" ca="1" si="402"/>
        <v>#DIV/0!</v>
      </c>
      <c r="HZ61" s="682" t="e">
        <f t="shared" ca="1" si="403"/>
        <v>#DIV/0!</v>
      </c>
      <c r="IA61" s="682" t="e">
        <f t="shared" ca="1" si="404"/>
        <v>#DIV/0!</v>
      </c>
      <c r="IB61" s="682" t="e">
        <f t="shared" ca="1" si="405"/>
        <v>#DIV/0!</v>
      </c>
      <c r="IC61" s="682" t="e">
        <f t="shared" ca="1" si="406"/>
        <v>#DIV/0!</v>
      </c>
      <c r="ID61" s="682" t="e">
        <f t="shared" ca="1" si="407"/>
        <v>#DIV/0!</v>
      </c>
      <c r="IE61" s="682" t="e">
        <f t="shared" ca="1" si="408"/>
        <v>#DIV/0!</v>
      </c>
      <c r="IF61" s="682" t="e">
        <f t="shared" ca="1" si="409"/>
        <v>#DIV/0!</v>
      </c>
      <c r="IG61" s="682" t="e">
        <f t="shared" ca="1" si="410"/>
        <v>#DIV/0!</v>
      </c>
      <c r="IH61" s="682" t="e">
        <f t="shared" ca="1" si="411"/>
        <v>#DIV/0!</v>
      </c>
      <c r="II61" s="682" t="e">
        <f t="shared" ca="1" si="412"/>
        <v>#DIV/0!</v>
      </c>
      <c r="IJ61" s="682" t="e">
        <f t="shared" ca="1" si="413"/>
        <v>#DIV/0!</v>
      </c>
      <c r="IK61" s="662" t="e">
        <f t="shared" ca="1" si="414"/>
        <v>#DIV/0!</v>
      </c>
      <c r="IL61" s="662" t="e">
        <f t="shared" ca="1" si="415"/>
        <v>#DIV/0!</v>
      </c>
      <c r="IM61" s="662" t="e">
        <f t="shared" ca="1" si="416"/>
        <v>#DIV/0!</v>
      </c>
      <c r="IN61" s="662" t="e">
        <f t="shared" ca="1" si="417"/>
        <v>#DIV/0!</v>
      </c>
      <c r="IO61" s="662" t="e">
        <f t="shared" ca="1" si="418"/>
        <v>#DIV/0!</v>
      </c>
      <c r="IP61" s="662" t="e">
        <f t="shared" ca="1" si="419"/>
        <v>#DIV/0!</v>
      </c>
      <c r="IQ61" s="662" t="e">
        <f t="shared" ca="1" si="420"/>
        <v>#DIV/0!</v>
      </c>
      <c r="IR61" s="662" t="e">
        <f t="shared" ca="1" si="421"/>
        <v>#DIV/0!</v>
      </c>
      <c r="IS61" s="662" t="e">
        <f t="shared" ca="1" si="422"/>
        <v>#DIV/0!</v>
      </c>
      <c r="IT61" s="662" t="str">
        <f t="shared" ca="1" si="423"/>
        <v/>
      </c>
      <c r="IU61" s="662" t="str">
        <f t="shared" ca="1" si="424"/>
        <v/>
      </c>
      <c r="IV61" s="662" t="str">
        <f t="shared" ca="1" si="425"/>
        <v/>
      </c>
      <c r="IW61" s="662" t="str">
        <f t="shared" ca="1" si="426"/>
        <v/>
      </c>
      <c r="IX61" s="662" t="str">
        <f t="shared" ca="1" si="427"/>
        <v/>
      </c>
      <c r="IY61" s="662" t="str">
        <f t="shared" ca="1" si="428"/>
        <v/>
      </c>
      <c r="IZ61" s="662" t="str">
        <f t="shared" ca="1" si="429"/>
        <v/>
      </c>
      <c r="JA61" s="662" t="str">
        <f t="shared" ca="1" si="430"/>
        <v/>
      </c>
      <c r="JB61" s="662" t="str">
        <f t="shared" ca="1" si="431"/>
        <v/>
      </c>
      <c r="JC61" s="662" t="str">
        <f t="shared" ca="1" si="432"/>
        <v/>
      </c>
      <c r="JD61" s="662" t="str">
        <f t="shared" ca="1" si="433"/>
        <v/>
      </c>
      <c r="JE61" s="662" t="str">
        <f t="shared" ca="1" si="434"/>
        <v/>
      </c>
      <c r="JF61" s="662" t="str">
        <f t="shared" ca="1" si="435"/>
        <v/>
      </c>
      <c r="JG61" s="662" t="str">
        <f t="shared" ca="1" si="436"/>
        <v/>
      </c>
      <c r="JH61" s="662" t="str">
        <f t="shared" ca="1" si="437"/>
        <v/>
      </c>
      <c r="JI61" s="662" t="str">
        <f t="shared" ca="1" si="438"/>
        <v/>
      </c>
      <c r="JJ61" s="662" t="str">
        <f t="shared" ca="1" si="439"/>
        <v/>
      </c>
      <c r="JK61" s="663" t="str">
        <f t="shared" ca="1" si="440"/>
        <v/>
      </c>
      <c r="JL61" s="626"/>
      <c r="JM61" s="649">
        <f t="shared" si="264"/>
        <v>9</v>
      </c>
      <c r="JN61" s="635">
        <f t="shared" si="483"/>
        <v>0</v>
      </c>
      <c r="JO61" s="635">
        <f t="shared" si="483"/>
        <v>0</v>
      </c>
      <c r="JP61" s="635">
        <f t="shared" si="483"/>
        <v>0</v>
      </c>
      <c r="JQ61" s="635">
        <f t="shared" si="483"/>
        <v>0</v>
      </c>
      <c r="JR61" s="635">
        <f t="shared" si="483"/>
        <v>0</v>
      </c>
      <c r="JS61" s="635">
        <f t="shared" si="483"/>
        <v>0</v>
      </c>
      <c r="JT61" s="635">
        <f t="shared" si="483"/>
        <v>0</v>
      </c>
      <c r="JU61" s="635">
        <f t="shared" si="483"/>
        <v>0</v>
      </c>
      <c r="JV61" s="635">
        <f t="shared" si="483"/>
        <v>0</v>
      </c>
      <c r="JW61" s="635" t="e">
        <f t="shared" si="483"/>
        <v>#DIV/0!</v>
      </c>
      <c r="JX61" s="635" t="e">
        <f t="shared" si="484"/>
        <v>#DIV/0!</v>
      </c>
      <c r="JY61" s="635" t="e">
        <f t="shared" si="484"/>
        <v>#DIV/0!</v>
      </c>
      <c r="JZ61" s="635" t="e">
        <f t="shared" si="484"/>
        <v>#DIV/0!</v>
      </c>
      <c r="KA61" s="635" t="e">
        <f t="shared" si="484"/>
        <v>#DIV/0!</v>
      </c>
      <c r="KB61" s="635" t="e">
        <f t="shared" si="484"/>
        <v>#DIV/0!</v>
      </c>
      <c r="KC61" s="635" t="e">
        <f t="shared" si="484"/>
        <v>#DIV/0!</v>
      </c>
      <c r="KD61" s="635" t="e">
        <f t="shared" si="484"/>
        <v>#DIV/0!</v>
      </c>
      <c r="KE61" s="635" t="e">
        <f t="shared" si="484"/>
        <v>#DIV/0!</v>
      </c>
      <c r="KF61" s="635" t="e">
        <f t="shared" si="484"/>
        <v>#DIV/0!</v>
      </c>
      <c r="KG61" s="635" t="e">
        <f t="shared" si="484"/>
        <v>#DIV/0!</v>
      </c>
      <c r="KH61" s="635" t="e">
        <f t="shared" si="485"/>
        <v>#DIV/0!</v>
      </c>
      <c r="KI61" s="635" t="e">
        <f t="shared" si="485"/>
        <v>#DIV/0!</v>
      </c>
      <c r="KJ61" s="635" t="e">
        <f t="shared" si="485"/>
        <v>#DIV/0!</v>
      </c>
      <c r="KK61" s="635" t="e">
        <f t="shared" si="485"/>
        <v>#DIV/0!</v>
      </c>
      <c r="KL61" s="635" t="e">
        <f t="shared" si="485"/>
        <v>#DIV/0!</v>
      </c>
      <c r="KM61" s="635" t="e">
        <f t="shared" si="485"/>
        <v>#DIV/0!</v>
      </c>
      <c r="KN61" s="635" t="e">
        <f t="shared" si="485"/>
        <v>#DIV/0!</v>
      </c>
      <c r="KO61" s="635" t="e">
        <f t="shared" si="485"/>
        <v>#DIV/0!</v>
      </c>
      <c r="KP61" s="635" t="e">
        <f t="shared" si="485"/>
        <v>#DIV/0!</v>
      </c>
      <c r="KQ61" s="635" t="e">
        <f t="shared" si="485"/>
        <v>#DIV/0!</v>
      </c>
      <c r="KR61" s="635" t="e">
        <f t="shared" si="486"/>
        <v>#DIV/0!</v>
      </c>
      <c r="KS61" s="635" t="e">
        <f t="shared" si="486"/>
        <v>#DIV/0!</v>
      </c>
      <c r="KT61" s="635" t="e">
        <f t="shared" si="486"/>
        <v>#DIV/0!</v>
      </c>
      <c r="KU61" s="635" t="e">
        <f t="shared" si="486"/>
        <v>#DIV/0!</v>
      </c>
      <c r="KV61" s="635" t="e">
        <f t="shared" si="486"/>
        <v>#DIV/0!</v>
      </c>
      <c r="KW61" s="635" t="e">
        <f t="shared" si="486"/>
        <v>#DIV/0!</v>
      </c>
      <c r="KX61" s="635" t="e">
        <f t="shared" si="486"/>
        <v>#DIV/0!</v>
      </c>
      <c r="KY61" s="635" t="e">
        <f t="shared" si="486"/>
        <v>#DIV/0!</v>
      </c>
      <c r="KZ61" s="635" t="e">
        <f t="shared" si="486"/>
        <v>#DIV/0!</v>
      </c>
      <c r="LA61" s="635" t="e">
        <f t="shared" si="486"/>
        <v>#DIV/0!</v>
      </c>
      <c r="LB61" s="635" t="e">
        <f t="shared" si="487"/>
        <v>#DIV/0!</v>
      </c>
      <c r="LC61" s="635" t="e">
        <f t="shared" si="487"/>
        <v>#DIV/0!</v>
      </c>
      <c r="LD61" s="635" t="e">
        <f t="shared" si="487"/>
        <v>#DIV/0!</v>
      </c>
      <c r="LE61" s="635" t="e">
        <f t="shared" si="487"/>
        <v>#DIV/0!</v>
      </c>
      <c r="LF61" s="635" t="e">
        <f t="shared" si="487"/>
        <v>#DIV/0!</v>
      </c>
      <c r="LG61" s="635" t="e">
        <f t="shared" si="487"/>
        <v>#DIV/0!</v>
      </c>
      <c r="LH61" s="635" t="e">
        <f t="shared" si="487"/>
        <v>#DIV/0!</v>
      </c>
      <c r="LI61" s="635" t="e">
        <f t="shared" si="487"/>
        <v>#DIV/0!</v>
      </c>
      <c r="LJ61" s="635" t="e">
        <f t="shared" si="487"/>
        <v>#DIV/0!</v>
      </c>
      <c r="LK61" s="635" t="e">
        <f t="shared" si="487"/>
        <v>#DIV/0!</v>
      </c>
      <c r="LL61" s="635" t="e">
        <f t="shared" si="488"/>
        <v>#DIV/0!</v>
      </c>
      <c r="LM61" s="635" t="e">
        <f t="shared" si="488"/>
        <v>#DIV/0!</v>
      </c>
      <c r="LN61" s="635" t="e">
        <f t="shared" si="488"/>
        <v>#DIV/0!</v>
      </c>
      <c r="LO61" s="635" t="e">
        <f t="shared" si="488"/>
        <v>#DIV/0!</v>
      </c>
      <c r="LP61" s="635" t="e">
        <f t="shared" si="488"/>
        <v>#DIV/0!</v>
      </c>
      <c r="LQ61" s="635" t="e">
        <f t="shared" si="488"/>
        <v>#DIV/0!</v>
      </c>
      <c r="LR61" s="635" t="e">
        <f t="shared" si="488"/>
        <v>#DIV/0!</v>
      </c>
      <c r="LS61" s="635" t="e">
        <f t="shared" si="488"/>
        <v>#DIV/0!</v>
      </c>
      <c r="LT61" s="635" t="e">
        <f t="shared" si="488"/>
        <v>#DIV/0!</v>
      </c>
      <c r="LU61" s="635" t="e">
        <f t="shared" si="488"/>
        <v>#DIV/0!</v>
      </c>
      <c r="LV61" s="635" t="e">
        <f t="shared" si="489"/>
        <v>#DIV/0!</v>
      </c>
      <c r="LW61" s="635" t="e">
        <f t="shared" si="489"/>
        <v>#DIV/0!</v>
      </c>
      <c r="LX61" s="635" t="e">
        <f t="shared" si="489"/>
        <v>#DIV/0!</v>
      </c>
      <c r="LY61" s="635" t="str">
        <f t="shared" si="489"/>
        <v/>
      </c>
      <c r="LZ61" s="635" t="str">
        <f t="shared" si="489"/>
        <v/>
      </c>
      <c r="MA61" s="635" t="str">
        <f t="shared" si="489"/>
        <v/>
      </c>
      <c r="MB61" s="635" t="str">
        <f t="shared" si="489"/>
        <v/>
      </c>
      <c r="MC61" s="635" t="str">
        <f t="shared" si="489"/>
        <v/>
      </c>
      <c r="MD61" s="635" t="str">
        <f t="shared" si="489"/>
        <v/>
      </c>
      <c r="ME61" s="635" t="str">
        <f t="shared" si="489"/>
        <v/>
      </c>
      <c r="MF61" s="635" t="str">
        <f t="shared" si="490"/>
        <v/>
      </c>
      <c r="MG61" s="635" t="str">
        <f t="shared" si="490"/>
        <v/>
      </c>
      <c r="MH61" s="635" t="str">
        <f t="shared" si="490"/>
        <v/>
      </c>
      <c r="MI61" s="635" t="str">
        <f t="shared" si="490"/>
        <v/>
      </c>
      <c r="MJ61" s="635" t="str">
        <f t="shared" si="490"/>
        <v/>
      </c>
      <c r="MK61" s="635" t="str">
        <f t="shared" si="490"/>
        <v/>
      </c>
      <c r="ML61" s="635" t="str">
        <f t="shared" si="490"/>
        <v/>
      </c>
      <c r="MM61" s="635" t="str">
        <f t="shared" si="490"/>
        <v/>
      </c>
      <c r="MN61" s="635" t="str">
        <f t="shared" si="490"/>
        <v/>
      </c>
      <c r="MO61" s="635" t="str">
        <f t="shared" si="490"/>
        <v/>
      </c>
      <c r="MP61" s="636" t="str">
        <f t="shared" si="490"/>
        <v/>
      </c>
      <c r="MR61" s="565">
        <f t="shared" si="269"/>
        <v>54</v>
      </c>
      <c r="MS61" s="622" t="e">
        <f ca="1">+SUMPRODUCT(OFFSET(MU61,0,$MR61):OFFSET(MU61,MU61-1,$MR61),OFFSET($O61,0,0):OFFSET($O61,MU61-1,0))</f>
        <v>#DIV/0!</v>
      </c>
      <c r="MU61" s="568">
        <f t="shared" si="265"/>
        <v>9</v>
      </c>
      <c r="MV61" s="691" t="e">
        <f t="shared" ca="1" si="491"/>
        <v>#DIV/0!</v>
      </c>
      <c r="MW61" s="691" t="e">
        <f t="shared" ca="1" si="491"/>
        <v>#DIV/0!</v>
      </c>
      <c r="MX61" s="691" t="e">
        <f t="shared" ca="1" si="491"/>
        <v>#DIV/0!</v>
      </c>
      <c r="MY61" s="691" t="e">
        <f t="shared" ca="1" si="491"/>
        <v>#DIV/0!</v>
      </c>
      <c r="MZ61" s="691" t="e">
        <f t="shared" ca="1" si="491"/>
        <v>#DIV/0!</v>
      </c>
      <c r="NA61" s="691" t="e">
        <f t="shared" ca="1" si="491"/>
        <v>#DIV/0!</v>
      </c>
      <c r="NB61" s="691" t="e">
        <f t="shared" ca="1" si="491"/>
        <v>#DIV/0!</v>
      </c>
      <c r="NC61" s="691" t="e">
        <f t="shared" ca="1" si="491"/>
        <v>#DIV/0!</v>
      </c>
      <c r="ND61" s="691" t="e">
        <f t="shared" ca="1" si="491"/>
        <v>#DIV/0!</v>
      </c>
      <c r="NE61" s="691" t="e">
        <f t="shared" ca="1" si="491"/>
        <v>#DIV/0!</v>
      </c>
      <c r="NF61" s="691" t="e">
        <f t="shared" ca="1" si="492"/>
        <v>#DIV/0!</v>
      </c>
      <c r="NG61" s="691" t="e">
        <f t="shared" ca="1" si="492"/>
        <v>#DIV/0!</v>
      </c>
      <c r="NH61" s="691" t="e">
        <f t="shared" ca="1" si="492"/>
        <v>#DIV/0!</v>
      </c>
      <c r="NI61" s="691" t="e">
        <f t="shared" ca="1" si="492"/>
        <v>#DIV/0!</v>
      </c>
      <c r="NJ61" s="691" t="e">
        <f t="shared" ca="1" si="492"/>
        <v>#DIV/0!</v>
      </c>
      <c r="NK61" s="691" t="e">
        <f t="shared" ca="1" si="492"/>
        <v>#DIV/0!</v>
      </c>
      <c r="NL61" s="691" t="e">
        <f t="shared" ca="1" si="492"/>
        <v>#DIV/0!</v>
      </c>
      <c r="NM61" s="691" t="e">
        <f t="shared" ca="1" si="492"/>
        <v>#DIV/0!</v>
      </c>
      <c r="NN61" s="691" t="e">
        <f t="shared" ca="1" si="492"/>
        <v>#DIV/0!</v>
      </c>
      <c r="NO61" s="691" t="e">
        <f t="shared" ca="1" si="492"/>
        <v>#DIV/0!</v>
      </c>
      <c r="NP61" s="691" t="e">
        <f t="shared" ca="1" si="493"/>
        <v>#DIV/0!</v>
      </c>
      <c r="NQ61" s="691" t="e">
        <f t="shared" ca="1" si="493"/>
        <v>#DIV/0!</v>
      </c>
      <c r="NR61" s="691" t="e">
        <f t="shared" ca="1" si="493"/>
        <v>#DIV/0!</v>
      </c>
      <c r="NS61" s="691" t="e">
        <f t="shared" ca="1" si="493"/>
        <v>#DIV/0!</v>
      </c>
      <c r="NT61" s="691" t="e">
        <f t="shared" ca="1" si="493"/>
        <v>#DIV/0!</v>
      </c>
      <c r="NU61" s="691" t="e">
        <f t="shared" ca="1" si="493"/>
        <v>#DIV/0!</v>
      </c>
      <c r="NV61" s="691" t="e">
        <f t="shared" ca="1" si="493"/>
        <v>#DIV/0!</v>
      </c>
      <c r="NW61" s="691" t="e">
        <f t="shared" ca="1" si="493"/>
        <v>#DIV/0!</v>
      </c>
      <c r="NX61" s="691" t="e">
        <f t="shared" ca="1" si="493"/>
        <v>#DIV/0!</v>
      </c>
      <c r="NY61" s="691" t="e">
        <f t="shared" ca="1" si="493"/>
        <v>#DIV/0!</v>
      </c>
      <c r="NZ61" s="691" t="e">
        <f t="shared" ca="1" si="494"/>
        <v>#DIV/0!</v>
      </c>
      <c r="OA61" s="691" t="e">
        <f t="shared" ca="1" si="494"/>
        <v>#DIV/0!</v>
      </c>
      <c r="OB61" s="691" t="e">
        <f t="shared" ca="1" si="494"/>
        <v>#DIV/0!</v>
      </c>
      <c r="OC61" s="691" t="e">
        <f t="shared" ca="1" si="494"/>
        <v>#DIV/0!</v>
      </c>
      <c r="OD61" s="691" t="e">
        <f t="shared" ca="1" si="494"/>
        <v>#DIV/0!</v>
      </c>
      <c r="OE61" s="691" t="e">
        <f t="shared" ca="1" si="494"/>
        <v>#DIV/0!</v>
      </c>
      <c r="OF61" s="691" t="e">
        <f t="shared" ca="1" si="494"/>
        <v>#DIV/0!</v>
      </c>
      <c r="OG61" s="691" t="e">
        <f t="shared" ca="1" si="494"/>
        <v>#DIV/0!</v>
      </c>
      <c r="OH61" s="691" t="e">
        <f t="shared" ca="1" si="494"/>
        <v>#DIV/0!</v>
      </c>
      <c r="OI61" s="691" t="e">
        <f t="shared" ca="1" si="494"/>
        <v>#DIV/0!</v>
      </c>
      <c r="OJ61" s="691" t="e">
        <f t="shared" ca="1" si="495"/>
        <v>#DIV/0!</v>
      </c>
      <c r="OK61" s="691" t="e">
        <f t="shared" ca="1" si="495"/>
        <v>#DIV/0!</v>
      </c>
      <c r="OL61" s="691" t="e">
        <f t="shared" ca="1" si="495"/>
        <v>#DIV/0!</v>
      </c>
      <c r="OM61" s="691" t="e">
        <f t="shared" ca="1" si="495"/>
        <v>#DIV/0!</v>
      </c>
      <c r="ON61" s="691" t="e">
        <f t="shared" ca="1" si="495"/>
        <v>#DIV/0!</v>
      </c>
      <c r="OO61" s="691" t="e">
        <f t="shared" ca="1" si="495"/>
        <v>#DIV/0!</v>
      </c>
      <c r="OP61" s="691" t="e">
        <f t="shared" ca="1" si="495"/>
        <v>#DIV/0!</v>
      </c>
      <c r="OQ61" s="691" t="e">
        <f t="shared" ca="1" si="495"/>
        <v>#DIV/0!</v>
      </c>
      <c r="OR61" s="691" t="e">
        <f t="shared" ca="1" si="495"/>
        <v>#DIV/0!</v>
      </c>
      <c r="OS61" s="691" t="e">
        <f t="shared" ca="1" si="495"/>
        <v>#DIV/0!</v>
      </c>
      <c r="OT61" s="691" t="e">
        <f t="shared" ca="1" si="496"/>
        <v>#DIV/0!</v>
      </c>
      <c r="OU61" s="691" t="e">
        <f t="shared" ca="1" si="496"/>
        <v>#DIV/0!</v>
      </c>
      <c r="OV61" s="691" t="e">
        <f t="shared" ca="1" si="496"/>
        <v>#DIV/0!</v>
      </c>
      <c r="OW61" s="691" t="e">
        <f t="shared" ca="1" si="496"/>
        <v>#DIV/0!</v>
      </c>
      <c r="OX61" s="691" t="str">
        <f t="shared" ca="1" si="496"/>
        <v/>
      </c>
      <c r="OY61" s="691" t="str">
        <f t="shared" ca="1" si="496"/>
        <v/>
      </c>
      <c r="OZ61" s="691" t="str">
        <f t="shared" ca="1" si="496"/>
        <v/>
      </c>
      <c r="PA61" s="691" t="str">
        <f t="shared" ca="1" si="496"/>
        <v/>
      </c>
      <c r="PB61" s="691" t="str">
        <f t="shared" ca="1" si="496"/>
        <v/>
      </c>
      <c r="PC61" s="691" t="str">
        <f t="shared" ca="1" si="496"/>
        <v/>
      </c>
      <c r="PD61" s="691" t="str">
        <f t="shared" ca="1" si="497"/>
        <v/>
      </c>
      <c r="PE61" s="691" t="str">
        <f t="shared" ca="1" si="497"/>
        <v/>
      </c>
      <c r="PF61" s="691" t="str">
        <f t="shared" ca="1" si="497"/>
        <v/>
      </c>
      <c r="PG61" s="691" t="e">
        <f t="shared" ca="1" si="497"/>
        <v>#VALUE!</v>
      </c>
      <c r="PH61" s="691" t="e">
        <f t="shared" ca="1" si="497"/>
        <v>#VALUE!</v>
      </c>
      <c r="PI61" s="691" t="e">
        <f t="shared" ca="1" si="497"/>
        <v>#VALUE!</v>
      </c>
      <c r="PJ61" s="691" t="e">
        <f t="shared" ca="1" si="497"/>
        <v>#VALUE!</v>
      </c>
      <c r="PK61" s="691" t="e">
        <f t="shared" ca="1" si="497"/>
        <v>#VALUE!</v>
      </c>
      <c r="PL61" s="691" t="e">
        <f t="shared" ca="1" si="497"/>
        <v>#VALUE!</v>
      </c>
      <c r="PM61" s="691" t="e">
        <f t="shared" ca="1" si="497"/>
        <v>#VALUE!</v>
      </c>
      <c r="PN61" s="691" t="e">
        <f t="shared" ca="1" si="498"/>
        <v>#VALUE!</v>
      </c>
      <c r="PO61" s="691" t="e">
        <f t="shared" ca="1" si="498"/>
        <v>#VALUE!</v>
      </c>
      <c r="PP61" s="691" t="e">
        <f t="shared" ca="1" si="498"/>
        <v>#VALUE!</v>
      </c>
      <c r="PQ61" s="691" t="e">
        <f t="shared" ca="1" si="498"/>
        <v>#VALUE!</v>
      </c>
      <c r="PR61" s="691" t="e">
        <f t="shared" ca="1" si="498"/>
        <v>#VALUE!</v>
      </c>
      <c r="PS61" s="691" t="e">
        <f t="shared" ca="1" si="498"/>
        <v>#VALUE!</v>
      </c>
      <c r="PT61" s="691" t="e">
        <f t="shared" ca="1" si="498"/>
        <v>#VALUE!</v>
      </c>
      <c r="PU61" s="691" t="e">
        <f t="shared" ca="1" si="498"/>
        <v>#VALUE!</v>
      </c>
      <c r="PV61" s="691" t="e">
        <f t="shared" ca="1" si="498"/>
        <v>#VALUE!</v>
      </c>
      <c r="PW61" s="691" t="e">
        <f t="shared" ca="1" si="498"/>
        <v>#VALUE!</v>
      </c>
      <c r="PX61" s="691" t="e">
        <f t="shared" ca="1" si="498"/>
        <v>#VALUE!</v>
      </c>
      <c r="PY61" s="690"/>
      <c r="PZ61" s="690"/>
      <c r="QA61" s="690"/>
      <c r="QB61" s="690"/>
      <c r="QC61" s="690"/>
      <c r="QD61" s="690"/>
      <c r="QE61" s="690"/>
      <c r="QF61" s="690"/>
      <c r="QG61" s="575"/>
      <c r="QH61" s="575"/>
      <c r="QI61" s="575"/>
      <c r="QJ61" s="575"/>
      <c r="QK61" s="575"/>
      <c r="QL61" s="575"/>
      <c r="QM61" s="575"/>
      <c r="QN61" s="575"/>
      <c r="QO61" s="575"/>
      <c r="QP61" s="575"/>
      <c r="QQ61" s="575"/>
    </row>
    <row r="62" spans="1:459">
      <c r="A62" s="632">
        <f t="shared" si="266"/>
        <v>55</v>
      </c>
      <c r="B62" s="633">
        <f>+'User Entries'!G132</f>
        <v>0</v>
      </c>
      <c r="C62" s="633">
        <f t="shared" si="267"/>
        <v>0</v>
      </c>
      <c r="D62" s="759" t="e">
        <f>SUM($E$8:E62)</f>
        <v>#DIV/0!</v>
      </c>
      <c r="E62" s="759" t="e">
        <f t="shared" si="357"/>
        <v>#DIV/0!</v>
      </c>
      <c r="F62" s="627"/>
      <c r="G62" s="765"/>
      <c r="H62" s="622">
        <f t="shared" si="270"/>
        <v>8</v>
      </c>
      <c r="I62" s="632">
        <f t="shared" si="255"/>
        <v>55</v>
      </c>
      <c r="J62" s="640">
        <f t="shared" ref="J62:J73" si="501">+J61*$J$8</f>
        <v>0</v>
      </c>
      <c r="K62" s="640">
        <f>+'User Entries'!$J132</f>
        <v>0</v>
      </c>
      <c r="L62" s="676" t="e">
        <f t="shared" si="256"/>
        <v>#DIV/0!</v>
      </c>
      <c r="M62" s="643" t="str">
        <f>IFERROR(Summary_AttrorTotal!A72,"")</f>
        <v>2012 Q3</v>
      </c>
      <c r="N62" s="634">
        <f>+IFERROR((Summary_AttrorTotal!H72)*1000,0)</f>
        <v>4445149</v>
      </c>
      <c r="O62" s="634">
        <f>+IFERROR((Summary_AttrorTotal!S72-Summary_AttrorTotal!H72)*1000,0)</f>
        <v>56345.255553893367</v>
      </c>
      <c r="P62" s="634" t="e">
        <f t="shared" ca="1" si="358"/>
        <v>#DIV/0!</v>
      </c>
      <c r="Q62" s="634">
        <f>IFERROR(Summary_AttrorTotal!J72*1000,0)</f>
        <v>4445149</v>
      </c>
      <c r="R62" s="634" t="e">
        <f t="shared" ca="1" si="257"/>
        <v>#DIV/0!</v>
      </c>
      <c r="S62" s="634">
        <f>+IFERROR((Summary_AttrorTotal!S72-Summary_AttrorTotal!J72)*1000,0)</f>
        <v>56345.255553893367</v>
      </c>
      <c r="T62" s="634" t="e">
        <f t="shared" ca="1" si="258"/>
        <v>#DIV/0!</v>
      </c>
      <c r="U62" s="639"/>
      <c r="V62" s="634" t="e">
        <f t="shared" ca="1" si="259"/>
        <v>#DIV/0!</v>
      </c>
      <c r="W62" s="575" t="e">
        <f t="shared" ca="1" si="260"/>
        <v>#DIV/0!</v>
      </c>
      <c r="X62" s="649">
        <f t="shared" si="472"/>
        <v>8</v>
      </c>
      <c r="Y62" s="628">
        <f t="shared" si="147"/>
        <v>0</v>
      </c>
      <c r="Z62" s="628">
        <f t="shared" si="147"/>
        <v>0</v>
      </c>
      <c r="AA62" s="628">
        <f t="shared" si="500"/>
        <v>0</v>
      </c>
      <c r="AB62" s="628">
        <f t="shared" si="500"/>
        <v>0</v>
      </c>
      <c r="AC62" s="628">
        <f t="shared" si="500"/>
        <v>0</v>
      </c>
      <c r="AD62" s="628">
        <f t="shared" si="500"/>
        <v>0</v>
      </c>
      <c r="AE62" s="628">
        <f t="shared" si="500"/>
        <v>0</v>
      </c>
      <c r="AF62" s="628">
        <f t="shared" si="500"/>
        <v>0</v>
      </c>
      <c r="AG62" s="628">
        <f t="shared" si="500"/>
        <v>0</v>
      </c>
      <c r="AH62" s="628">
        <f t="shared" si="500"/>
        <v>0</v>
      </c>
      <c r="AI62" s="628">
        <f t="shared" si="500"/>
        <v>0</v>
      </c>
      <c r="AJ62" s="628">
        <f t="shared" si="500"/>
        <v>0</v>
      </c>
      <c r="AK62" s="628">
        <f t="shared" si="500"/>
        <v>0</v>
      </c>
      <c r="AL62" s="628">
        <f t="shared" si="500"/>
        <v>0</v>
      </c>
      <c r="AM62" s="628">
        <f t="shared" si="500"/>
        <v>0</v>
      </c>
      <c r="AN62" s="628">
        <f t="shared" si="500"/>
        <v>0</v>
      </c>
      <c r="AO62" s="628">
        <f t="shared" si="500"/>
        <v>0</v>
      </c>
      <c r="AP62" s="628">
        <f t="shared" si="500"/>
        <v>0</v>
      </c>
      <c r="AQ62" s="628">
        <f t="shared" si="500"/>
        <v>0</v>
      </c>
      <c r="AR62" s="628">
        <f t="shared" si="500"/>
        <v>0</v>
      </c>
      <c r="AS62" s="628">
        <f t="shared" si="500"/>
        <v>0</v>
      </c>
      <c r="AT62" s="628">
        <f t="shared" si="500"/>
        <v>0</v>
      </c>
      <c r="AU62" s="628">
        <f t="shared" si="500"/>
        <v>0</v>
      </c>
      <c r="AV62" s="628">
        <f t="shared" si="500"/>
        <v>0</v>
      </c>
      <c r="AW62" s="628">
        <f t="shared" si="500"/>
        <v>0</v>
      </c>
      <c r="AX62" s="628">
        <f t="shared" si="500"/>
        <v>0</v>
      </c>
      <c r="AY62" s="628">
        <f t="shared" si="500"/>
        <v>0</v>
      </c>
      <c r="AZ62" s="628">
        <f t="shared" si="500"/>
        <v>0</v>
      </c>
      <c r="BA62" s="628">
        <f t="shared" si="500"/>
        <v>0</v>
      </c>
      <c r="BB62" s="628">
        <f t="shared" si="500"/>
        <v>0</v>
      </c>
      <c r="BC62" s="628">
        <f t="shared" si="500"/>
        <v>0</v>
      </c>
      <c r="BD62" s="628">
        <f t="shared" si="500"/>
        <v>0</v>
      </c>
      <c r="BE62" s="628">
        <f t="shared" si="500"/>
        <v>0</v>
      </c>
      <c r="BF62" s="628">
        <f t="shared" si="500"/>
        <v>0</v>
      </c>
      <c r="BG62" s="628">
        <f t="shared" si="500"/>
        <v>0</v>
      </c>
      <c r="BH62" s="628">
        <f t="shared" si="500"/>
        <v>0</v>
      </c>
      <c r="BI62" s="628">
        <f t="shared" si="500"/>
        <v>0</v>
      </c>
      <c r="BJ62" s="628">
        <f t="shared" si="500"/>
        <v>0</v>
      </c>
      <c r="BK62" s="628">
        <f t="shared" si="500"/>
        <v>0</v>
      </c>
      <c r="BL62" s="628">
        <f t="shared" si="500"/>
        <v>0</v>
      </c>
      <c r="BM62" s="628">
        <f t="shared" si="500"/>
        <v>0</v>
      </c>
      <c r="BN62" s="628">
        <f t="shared" si="500"/>
        <v>0</v>
      </c>
      <c r="BO62" s="628">
        <f t="shared" si="500"/>
        <v>0</v>
      </c>
      <c r="BP62" s="628">
        <f t="shared" si="500"/>
        <v>0</v>
      </c>
      <c r="BQ62" s="628">
        <f t="shared" si="500"/>
        <v>0</v>
      </c>
      <c r="BR62" s="628">
        <f t="shared" si="500"/>
        <v>0</v>
      </c>
      <c r="BS62" s="628">
        <f t="shared" si="500"/>
        <v>0</v>
      </c>
      <c r="BT62" s="628">
        <f t="shared" si="500"/>
        <v>0</v>
      </c>
      <c r="BU62" s="628">
        <f t="shared" si="500"/>
        <v>0</v>
      </c>
      <c r="BV62" s="628">
        <f t="shared" si="500"/>
        <v>0</v>
      </c>
      <c r="BW62" s="628">
        <f t="shared" si="500"/>
        <v>0</v>
      </c>
      <c r="BX62" s="628">
        <f t="shared" si="500"/>
        <v>0</v>
      </c>
      <c r="BY62" s="628">
        <f t="shared" si="500"/>
        <v>0</v>
      </c>
      <c r="BZ62" s="628">
        <f t="shared" si="500"/>
        <v>0</v>
      </c>
      <c r="CA62" s="628">
        <f t="shared" si="500"/>
        <v>0</v>
      </c>
      <c r="CB62" s="628">
        <f t="shared" si="500"/>
        <v>0</v>
      </c>
      <c r="CC62" s="628">
        <f t="shared" si="500"/>
        <v>0</v>
      </c>
      <c r="CD62" s="628">
        <f t="shared" si="500"/>
        <v>0</v>
      </c>
      <c r="CE62" s="628">
        <f t="shared" si="500"/>
        <v>0</v>
      </c>
      <c r="CF62" s="628">
        <f t="shared" si="500"/>
        <v>0</v>
      </c>
      <c r="CG62" s="628">
        <f t="shared" si="500"/>
        <v>0</v>
      </c>
      <c r="CH62" s="628">
        <f t="shared" si="500"/>
        <v>0</v>
      </c>
      <c r="CI62" s="628">
        <f t="shared" si="500"/>
        <v>0</v>
      </c>
      <c r="CJ62" s="628" t="str">
        <f t="shared" si="500"/>
        <v/>
      </c>
      <c r="CK62" s="628" t="str">
        <f t="shared" si="500"/>
        <v/>
      </c>
      <c r="CL62" s="628" t="str">
        <f t="shared" si="500"/>
        <v/>
      </c>
      <c r="CM62" s="628" t="str">
        <f t="shared" si="499"/>
        <v/>
      </c>
      <c r="CN62" s="628" t="str">
        <f t="shared" si="499"/>
        <v/>
      </c>
      <c r="CO62" s="628" t="str">
        <f t="shared" si="499"/>
        <v/>
      </c>
      <c r="CP62" s="628" t="str">
        <f t="shared" si="499"/>
        <v/>
      </c>
      <c r="CQ62" s="628" t="str">
        <f t="shared" si="499"/>
        <v/>
      </c>
      <c r="CR62" s="628" t="str">
        <f t="shared" si="499"/>
        <v/>
      </c>
      <c r="CS62" s="628" t="str">
        <f t="shared" si="499"/>
        <v/>
      </c>
      <c r="CT62" s="628" t="str">
        <f t="shared" si="499"/>
        <v/>
      </c>
      <c r="CU62" s="628" t="str">
        <f t="shared" si="499"/>
        <v/>
      </c>
      <c r="CV62" s="628" t="str">
        <f t="shared" si="499"/>
        <v/>
      </c>
      <c r="CW62" s="628" t="str">
        <f t="shared" si="499"/>
        <v/>
      </c>
      <c r="CX62" s="628" t="str">
        <f t="shared" si="499"/>
        <v/>
      </c>
      <c r="CY62" s="628" t="str">
        <f t="shared" si="499"/>
        <v/>
      </c>
      <c r="CZ62" s="628" t="str">
        <f t="shared" si="499"/>
        <v/>
      </c>
      <c r="DA62" s="629" t="str">
        <f t="shared" si="499"/>
        <v/>
      </c>
      <c r="DB62" s="642"/>
      <c r="DC62" s="649">
        <f t="shared" si="262"/>
        <v>8</v>
      </c>
      <c r="DD62" s="668">
        <f t="shared" si="475"/>
        <v>0</v>
      </c>
      <c r="DE62" s="668">
        <f t="shared" si="475"/>
        <v>0</v>
      </c>
      <c r="DF62" s="668">
        <f t="shared" si="475"/>
        <v>0</v>
      </c>
      <c r="DG62" s="668">
        <f t="shared" si="475"/>
        <v>0</v>
      </c>
      <c r="DH62" s="668">
        <f t="shared" si="475"/>
        <v>0</v>
      </c>
      <c r="DI62" s="668">
        <f t="shared" si="475"/>
        <v>0</v>
      </c>
      <c r="DJ62" s="668">
        <f t="shared" si="475"/>
        <v>0</v>
      </c>
      <c r="DK62" s="668">
        <f t="shared" si="475"/>
        <v>0</v>
      </c>
      <c r="DL62" s="668">
        <f t="shared" si="475"/>
        <v>0</v>
      </c>
      <c r="DM62" s="668">
        <f t="shared" si="475"/>
        <v>0</v>
      </c>
      <c r="DN62" s="668">
        <f t="shared" si="476"/>
        <v>0</v>
      </c>
      <c r="DO62" s="668">
        <f t="shared" si="476"/>
        <v>0</v>
      </c>
      <c r="DP62" s="668">
        <f t="shared" si="476"/>
        <v>0</v>
      </c>
      <c r="DQ62" s="668">
        <f t="shared" si="476"/>
        <v>0</v>
      </c>
      <c r="DR62" s="668">
        <f t="shared" si="476"/>
        <v>0</v>
      </c>
      <c r="DS62" s="668">
        <f t="shared" si="476"/>
        <v>0</v>
      </c>
      <c r="DT62" s="668">
        <f t="shared" si="476"/>
        <v>0</v>
      </c>
      <c r="DU62" s="668">
        <f t="shared" si="476"/>
        <v>0</v>
      </c>
      <c r="DV62" s="668">
        <f t="shared" si="476"/>
        <v>0</v>
      </c>
      <c r="DW62" s="668">
        <f t="shared" si="476"/>
        <v>0</v>
      </c>
      <c r="DX62" s="668">
        <f t="shared" si="477"/>
        <v>0</v>
      </c>
      <c r="DY62" s="668">
        <f t="shared" si="477"/>
        <v>0</v>
      </c>
      <c r="DZ62" s="668">
        <f t="shared" si="477"/>
        <v>0</v>
      </c>
      <c r="EA62" s="668">
        <f t="shared" si="477"/>
        <v>0</v>
      </c>
      <c r="EB62" s="668">
        <f t="shared" si="477"/>
        <v>0</v>
      </c>
      <c r="EC62" s="668">
        <f t="shared" si="477"/>
        <v>0</v>
      </c>
      <c r="ED62" s="668">
        <f t="shared" si="477"/>
        <v>0</v>
      </c>
      <c r="EE62" s="668">
        <f t="shared" si="477"/>
        <v>0</v>
      </c>
      <c r="EF62" s="668">
        <f t="shared" si="477"/>
        <v>0</v>
      </c>
      <c r="EG62" s="668">
        <f t="shared" si="477"/>
        <v>0</v>
      </c>
      <c r="EH62" s="668">
        <f t="shared" si="478"/>
        <v>0</v>
      </c>
      <c r="EI62" s="668">
        <f t="shared" si="478"/>
        <v>0</v>
      </c>
      <c r="EJ62" s="668">
        <f t="shared" si="478"/>
        <v>0</v>
      </c>
      <c r="EK62" s="668">
        <f t="shared" si="478"/>
        <v>0</v>
      </c>
      <c r="EL62" s="668">
        <f t="shared" si="478"/>
        <v>0</v>
      </c>
      <c r="EM62" s="668">
        <f t="shared" si="478"/>
        <v>0</v>
      </c>
      <c r="EN62" s="668">
        <f t="shared" si="478"/>
        <v>0</v>
      </c>
      <c r="EO62" s="668">
        <f t="shared" si="478"/>
        <v>0</v>
      </c>
      <c r="EP62" s="668">
        <f t="shared" si="478"/>
        <v>0</v>
      </c>
      <c r="EQ62" s="668">
        <f t="shared" si="478"/>
        <v>0</v>
      </c>
      <c r="ER62" s="668">
        <f t="shared" si="479"/>
        <v>0</v>
      </c>
      <c r="ES62" s="668">
        <f t="shared" si="479"/>
        <v>0</v>
      </c>
      <c r="ET62" s="668">
        <f t="shared" si="479"/>
        <v>0</v>
      </c>
      <c r="EU62" s="668">
        <f t="shared" si="479"/>
        <v>0</v>
      </c>
      <c r="EV62" s="668">
        <f t="shared" si="479"/>
        <v>0</v>
      </c>
      <c r="EW62" s="668">
        <f t="shared" si="479"/>
        <v>0</v>
      </c>
      <c r="EX62" s="668">
        <f t="shared" si="479"/>
        <v>0</v>
      </c>
      <c r="EY62" s="668">
        <f t="shared" si="479"/>
        <v>0</v>
      </c>
      <c r="EZ62" s="668">
        <f t="shared" si="479"/>
        <v>0</v>
      </c>
      <c r="FA62" s="668">
        <f t="shared" si="479"/>
        <v>0</v>
      </c>
      <c r="FB62" s="668">
        <f t="shared" si="480"/>
        <v>0</v>
      </c>
      <c r="FC62" s="668">
        <f t="shared" si="480"/>
        <v>0</v>
      </c>
      <c r="FD62" s="668">
        <f t="shared" si="480"/>
        <v>0</v>
      </c>
      <c r="FE62" s="668">
        <f t="shared" si="480"/>
        <v>0</v>
      </c>
      <c r="FF62" s="668">
        <f t="shared" si="480"/>
        <v>0</v>
      </c>
      <c r="FG62" s="668">
        <f t="shared" si="480"/>
        <v>0</v>
      </c>
      <c r="FH62" s="668">
        <f t="shared" si="480"/>
        <v>0</v>
      </c>
      <c r="FI62" s="668">
        <f t="shared" si="480"/>
        <v>0</v>
      </c>
      <c r="FJ62" s="668">
        <f t="shared" si="480"/>
        <v>0</v>
      </c>
      <c r="FK62" s="668">
        <f t="shared" si="480"/>
        <v>0</v>
      </c>
      <c r="FL62" s="668">
        <f t="shared" si="481"/>
        <v>0</v>
      </c>
      <c r="FM62" s="668">
        <f t="shared" si="481"/>
        <v>0</v>
      </c>
      <c r="FN62" s="668">
        <f t="shared" si="481"/>
        <v>0</v>
      </c>
      <c r="FO62" s="668" t="str">
        <f t="shared" si="481"/>
        <v/>
      </c>
      <c r="FP62" s="668" t="str">
        <f t="shared" si="481"/>
        <v/>
      </c>
      <c r="FQ62" s="668" t="str">
        <f t="shared" si="481"/>
        <v/>
      </c>
      <c r="FR62" s="668" t="str">
        <f t="shared" si="481"/>
        <v/>
      </c>
      <c r="FS62" s="668" t="str">
        <f t="shared" si="481"/>
        <v/>
      </c>
      <c r="FT62" s="668" t="str">
        <f t="shared" si="481"/>
        <v/>
      </c>
      <c r="FU62" s="668" t="str">
        <f t="shared" si="481"/>
        <v/>
      </c>
      <c r="FV62" s="668" t="str">
        <f t="shared" si="482"/>
        <v/>
      </c>
      <c r="FW62" s="668" t="str">
        <f t="shared" si="482"/>
        <v/>
      </c>
      <c r="FX62" s="668" t="str">
        <f t="shared" si="482"/>
        <v/>
      </c>
      <c r="FY62" s="668" t="str">
        <f t="shared" si="482"/>
        <v/>
      </c>
      <c r="FZ62" s="668" t="str">
        <f t="shared" si="482"/>
        <v/>
      </c>
      <c r="GA62" s="668" t="str">
        <f t="shared" si="482"/>
        <v/>
      </c>
      <c r="GB62" s="668" t="str">
        <f t="shared" si="482"/>
        <v/>
      </c>
      <c r="GC62" s="668" t="str">
        <f t="shared" si="482"/>
        <v/>
      </c>
      <c r="GD62" s="668" t="str">
        <f t="shared" si="482"/>
        <v/>
      </c>
      <c r="GE62" s="668" t="str">
        <f t="shared" si="482"/>
        <v/>
      </c>
      <c r="GF62" s="669" t="str">
        <f t="shared" si="482"/>
        <v/>
      </c>
      <c r="GG62" s="626"/>
      <c r="GH62" s="649">
        <f t="shared" si="263"/>
        <v>8</v>
      </c>
      <c r="GI62" s="682">
        <f t="shared" ca="1" si="360"/>
        <v>0</v>
      </c>
      <c r="GJ62" s="682">
        <f t="shared" ca="1" si="361"/>
        <v>0</v>
      </c>
      <c r="GK62" s="682">
        <f t="shared" ca="1" si="362"/>
        <v>0</v>
      </c>
      <c r="GL62" s="682">
        <f t="shared" ca="1" si="363"/>
        <v>0</v>
      </c>
      <c r="GM62" s="682">
        <f t="shared" ca="1" si="364"/>
        <v>0</v>
      </c>
      <c r="GN62" s="682">
        <f t="shared" ca="1" si="365"/>
        <v>0</v>
      </c>
      <c r="GO62" s="682">
        <f t="shared" ca="1" si="366"/>
        <v>0</v>
      </c>
      <c r="GP62" s="682">
        <f t="shared" ca="1" si="367"/>
        <v>0</v>
      </c>
      <c r="GQ62" s="682" t="e">
        <f t="shared" ca="1" si="368"/>
        <v>#DIV/0!</v>
      </c>
      <c r="GR62" s="682" t="e">
        <f t="shared" ca="1" si="369"/>
        <v>#DIV/0!</v>
      </c>
      <c r="GS62" s="682" t="e">
        <f t="shared" ca="1" si="370"/>
        <v>#DIV/0!</v>
      </c>
      <c r="GT62" s="682" t="e">
        <f t="shared" ca="1" si="371"/>
        <v>#DIV/0!</v>
      </c>
      <c r="GU62" s="682" t="e">
        <f t="shared" ca="1" si="372"/>
        <v>#DIV/0!</v>
      </c>
      <c r="GV62" s="682" t="e">
        <f t="shared" ca="1" si="373"/>
        <v>#DIV/0!</v>
      </c>
      <c r="GW62" s="682" t="e">
        <f t="shared" ca="1" si="374"/>
        <v>#DIV/0!</v>
      </c>
      <c r="GX62" s="682" t="e">
        <f t="shared" ca="1" si="375"/>
        <v>#DIV/0!</v>
      </c>
      <c r="GY62" s="682" t="e">
        <f t="shared" ca="1" si="376"/>
        <v>#DIV/0!</v>
      </c>
      <c r="GZ62" s="682" t="e">
        <f t="shared" ca="1" si="377"/>
        <v>#DIV/0!</v>
      </c>
      <c r="HA62" s="682" t="e">
        <f t="shared" ca="1" si="378"/>
        <v>#DIV/0!</v>
      </c>
      <c r="HB62" s="682" t="e">
        <f t="shared" ca="1" si="379"/>
        <v>#DIV/0!</v>
      </c>
      <c r="HC62" s="682" t="e">
        <f t="shared" ca="1" si="380"/>
        <v>#DIV/0!</v>
      </c>
      <c r="HD62" s="682" t="e">
        <f t="shared" ca="1" si="381"/>
        <v>#DIV/0!</v>
      </c>
      <c r="HE62" s="682" t="e">
        <f t="shared" ca="1" si="382"/>
        <v>#DIV/0!</v>
      </c>
      <c r="HF62" s="682" t="e">
        <f t="shared" ca="1" si="383"/>
        <v>#DIV/0!</v>
      </c>
      <c r="HG62" s="682" t="e">
        <f t="shared" ca="1" si="384"/>
        <v>#DIV/0!</v>
      </c>
      <c r="HH62" s="682" t="e">
        <f t="shared" ca="1" si="385"/>
        <v>#DIV/0!</v>
      </c>
      <c r="HI62" s="682" t="e">
        <f t="shared" ca="1" si="386"/>
        <v>#DIV/0!</v>
      </c>
      <c r="HJ62" s="682" t="e">
        <f t="shared" ca="1" si="387"/>
        <v>#DIV/0!</v>
      </c>
      <c r="HK62" s="682" t="e">
        <f t="shared" ca="1" si="388"/>
        <v>#DIV/0!</v>
      </c>
      <c r="HL62" s="682" t="e">
        <f t="shared" ca="1" si="389"/>
        <v>#DIV/0!</v>
      </c>
      <c r="HM62" s="682" t="e">
        <f t="shared" ca="1" si="390"/>
        <v>#DIV/0!</v>
      </c>
      <c r="HN62" s="682" t="e">
        <f t="shared" ca="1" si="391"/>
        <v>#DIV/0!</v>
      </c>
      <c r="HO62" s="682" t="e">
        <f t="shared" ca="1" si="392"/>
        <v>#DIV/0!</v>
      </c>
      <c r="HP62" s="682" t="e">
        <f t="shared" ca="1" si="393"/>
        <v>#DIV/0!</v>
      </c>
      <c r="HQ62" s="682" t="e">
        <f t="shared" ca="1" si="394"/>
        <v>#DIV/0!</v>
      </c>
      <c r="HR62" s="682" t="e">
        <f t="shared" ca="1" si="395"/>
        <v>#DIV/0!</v>
      </c>
      <c r="HS62" s="682" t="e">
        <f t="shared" ca="1" si="396"/>
        <v>#DIV/0!</v>
      </c>
      <c r="HT62" s="682" t="e">
        <f t="shared" ca="1" si="397"/>
        <v>#DIV/0!</v>
      </c>
      <c r="HU62" s="682" t="e">
        <f t="shared" ca="1" si="398"/>
        <v>#DIV/0!</v>
      </c>
      <c r="HV62" s="682" t="e">
        <f t="shared" ca="1" si="399"/>
        <v>#DIV/0!</v>
      </c>
      <c r="HW62" s="682" t="e">
        <f t="shared" ca="1" si="400"/>
        <v>#DIV/0!</v>
      </c>
      <c r="HX62" s="682" t="e">
        <f t="shared" ca="1" si="401"/>
        <v>#DIV/0!</v>
      </c>
      <c r="HY62" s="682" t="e">
        <f t="shared" ca="1" si="402"/>
        <v>#DIV/0!</v>
      </c>
      <c r="HZ62" s="682" t="e">
        <f t="shared" ca="1" si="403"/>
        <v>#DIV/0!</v>
      </c>
      <c r="IA62" s="682" t="e">
        <f t="shared" ca="1" si="404"/>
        <v>#DIV/0!</v>
      </c>
      <c r="IB62" s="682" t="e">
        <f t="shared" ca="1" si="405"/>
        <v>#DIV/0!</v>
      </c>
      <c r="IC62" s="682" t="e">
        <f t="shared" ca="1" si="406"/>
        <v>#DIV/0!</v>
      </c>
      <c r="ID62" s="682" t="e">
        <f t="shared" ca="1" si="407"/>
        <v>#DIV/0!</v>
      </c>
      <c r="IE62" s="682" t="e">
        <f t="shared" ca="1" si="408"/>
        <v>#DIV/0!</v>
      </c>
      <c r="IF62" s="682" t="e">
        <f t="shared" ca="1" si="409"/>
        <v>#DIV/0!</v>
      </c>
      <c r="IG62" s="682" t="e">
        <f t="shared" ca="1" si="410"/>
        <v>#DIV/0!</v>
      </c>
      <c r="IH62" s="682" t="e">
        <f t="shared" ca="1" si="411"/>
        <v>#DIV/0!</v>
      </c>
      <c r="II62" s="682" t="e">
        <f t="shared" ca="1" si="412"/>
        <v>#DIV/0!</v>
      </c>
      <c r="IJ62" s="682" t="e">
        <f t="shared" ca="1" si="413"/>
        <v>#DIV/0!</v>
      </c>
      <c r="IK62" s="662" t="e">
        <f t="shared" ca="1" si="414"/>
        <v>#DIV/0!</v>
      </c>
      <c r="IL62" s="662" t="e">
        <f t="shared" ca="1" si="415"/>
        <v>#DIV/0!</v>
      </c>
      <c r="IM62" s="662" t="e">
        <f t="shared" ca="1" si="416"/>
        <v>#DIV/0!</v>
      </c>
      <c r="IN62" s="662" t="e">
        <f t="shared" ca="1" si="417"/>
        <v>#DIV/0!</v>
      </c>
      <c r="IO62" s="662" t="e">
        <f t="shared" ca="1" si="418"/>
        <v>#DIV/0!</v>
      </c>
      <c r="IP62" s="662" t="e">
        <f t="shared" ca="1" si="419"/>
        <v>#DIV/0!</v>
      </c>
      <c r="IQ62" s="662" t="e">
        <f t="shared" ca="1" si="420"/>
        <v>#DIV/0!</v>
      </c>
      <c r="IR62" s="662" t="e">
        <f t="shared" ca="1" si="421"/>
        <v>#DIV/0!</v>
      </c>
      <c r="IS62" s="662" t="e">
        <f t="shared" ca="1" si="422"/>
        <v>#DIV/0!</v>
      </c>
      <c r="IT62" s="662" t="str">
        <f t="shared" ca="1" si="423"/>
        <v/>
      </c>
      <c r="IU62" s="662" t="str">
        <f t="shared" ca="1" si="424"/>
        <v/>
      </c>
      <c r="IV62" s="662" t="str">
        <f t="shared" ca="1" si="425"/>
        <v/>
      </c>
      <c r="IW62" s="662" t="str">
        <f t="shared" ca="1" si="426"/>
        <v/>
      </c>
      <c r="IX62" s="662" t="str">
        <f t="shared" ca="1" si="427"/>
        <v/>
      </c>
      <c r="IY62" s="662" t="str">
        <f t="shared" ca="1" si="428"/>
        <v/>
      </c>
      <c r="IZ62" s="662" t="str">
        <f t="shared" ca="1" si="429"/>
        <v/>
      </c>
      <c r="JA62" s="662" t="str">
        <f t="shared" ca="1" si="430"/>
        <v/>
      </c>
      <c r="JB62" s="662" t="str">
        <f t="shared" ca="1" si="431"/>
        <v/>
      </c>
      <c r="JC62" s="662" t="str">
        <f t="shared" ca="1" si="432"/>
        <v/>
      </c>
      <c r="JD62" s="662" t="str">
        <f t="shared" ca="1" si="433"/>
        <v/>
      </c>
      <c r="JE62" s="662" t="str">
        <f t="shared" ca="1" si="434"/>
        <v/>
      </c>
      <c r="JF62" s="662" t="str">
        <f t="shared" ca="1" si="435"/>
        <v/>
      </c>
      <c r="JG62" s="662" t="str">
        <f t="shared" ca="1" si="436"/>
        <v/>
      </c>
      <c r="JH62" s="662" t="str">
        <f t="shared" ca="1" si="437"/>
        <v/>
      </c>
      <c r="JI62" s="662" t="str">
        <f t="shared" ca="1" si="438"/>
        <v/>
      </c>
      <c r="JJ62" s="662" t="str">
        <f t="shared" ca="1" si="439"/>
        <v/>
      </c>
      <c r="JK62" s="663" t="str">
        <f t="shared" ca="1" si="440"/>
        <v/>
      </c>
      <c r="JL62" s="626"/>
      <c r="JM62" s="649">
        <f t="shared" si="264"/>
        <v>8</v>
      </c>
      <c r="JN62" s="635">
        <f t="shared" si="483"/>
        <v>0</v>
      </c>
      <c r="JO62" s="635">
        <f t="shared" si="483"/>
        <v>0</v>
      </c>
      <c r="JP62" s="635">
        <f t="shared" si="483"/>
        <v>0</v>
      </c>
      <c r="JQ62" s="635">
        <f t="shared" si="483"/>
        <v>0</v>
      </c>
      <c r="JR62" s="635">
        <f t="shared" si="483"/>
        <v>0</v>
      </c>
      <c r="JS62" s="635">
        <f t="shared" si="483"/>
        <v>0</v>
      </c>
      <c r="JT62" s="635">
        <f t="shared" si="483"/>
        <v>0</v>
      </c>
      <c r="JU62" s="635">
        <f t="shared" si="483"/>
        <v>0</v>
      </c>
      <c r="JV62" s="635" t="e">
        <f t="shared" si="483"/>
        <v>#DIV/0!</v>
      </c>
      <c r="JW62" s="635" t="e">
        <f t="shared" si="483"/>
        <v>#DIV/0!</v>
      </c>
      <c r="JX62" s="635" t="e">
        <f t="shared" si="484"/>
        <v>#DIV/0!</v>
      </c>
      <c r="JY62" s="635" t="e">
        <f t="shared" si="484"/>
        <v>#DIV/0!</v>
      </c>
      <c r="JZ62" s="635" t="e">
        <f t="shared" si="484"/>
        <v>#DIV/0!</v>
      </c>
      <c r="KA62" s="635" t="e">
        <f t="shared" si="484"/>
        <v>#DIV/0!</v>
      </c>
      <c r="KB62" s="635" t="e">
        <f t="shared" si="484"/>
        <v>#DIV/0!</v>
      </c>
      <c r="KC62" s="635" t="e">
        <f t="shared" si="484"/>
        <v>#DIV/0!</v>
      </c>
      <c r="KD62" s="635" t="e">
        <f t="shared" si="484"/>
        <v>#DIV/0!</v>
      </c>
      <c r="KE62" s="635" t="e">
        <f t="shared" si="484"/>
        <v>#DIV/0!</v>
      </c>
      <c r="KF62" s="635" t="e">
        <f t="shared" si="484"/>
        <v>#DIV/0!</v>
      </c>
      <c r="KG62" s="635" t="e">
        <f t="shared" si="484"/>
        <v>#DIV/0!</v>
      </c>
      <c r="KH62" s="635" t="e">
        <f t="shared" si="485"/>
        <v>#DIV/0!</v>
      </c>
      <c r="KI62" s="635" t="e">
        <f t="shared" si="485"/>
        <v>#DIV/0!</v>
      </c>
      <c r="KJ62" s="635" t="e">
        <f t="shared" si="485"/>
        <v>#DIV/0!</v>
      </c>
      <c r="KK62" s="635" t="e">
        <f t="shared" si="485"/>
        <v>#DIV/0!</v>
      </c>
      <c r="KL62" s="635" t="e">
        <f t="shared" si="485"/>
        <v>#DIV/0!</v>
      </c>
      <c r="KM62" s="635" t="e">
        <f t="shared" si="485"/>
        <v>#DIV/0!</v>
      </c>
      <c r="KN62" s="635" t="e">
        <f t="shared" si="485"/>
        <v>#DIV/0!</v>
      </c>
      <c r="KO62" s="635" t="e">
        <f t="shared" si="485"/>
        <v>#DIV/0!</v>
      </c>
      <c r="KP62" s="635" t="e">
        <f t="shared" si="485"/>
        <v>#DIV/0!</v>
      </c>
      <c r="KQ62" s="635" t="e">
        <f t="shared" si="485"/>
        <v>#DIV/0!</v>
      </c>
      <c r="KR62" s="635" t="e">
        <f t="shared" si="486"/>
        <v>#DIV/0!</v>
      </c>
      <c r="KS62" s="635" t="e">
        <f t="shared" si="486"/>
        <v>#DIV/0!</v>
      </c>
      <c r="KT62" s="635" t="e">
        <f t="shared" si="486"/>
        <v>#DIV/0!</v>
      </c>
      <c r="KU62" s="635" t="e">
        <f t="shared" si="486"/>
        <v>#DIV/0!</v>
      </c>
      <c r="KV62" s="635" t="e">
        <f t="shared" si="486"/>
        <v>#DIV/0!</v>
      </c>
      <c r="KW62" s="635" t="e">
        <f t="shared" si="486"/>
        <v>#DIV/0!</v>
      </c>
      <c r="KX62" s="635" t="e">
        <f t="shared" si="486"/>
        <v>#DIV/0!</v>
      </c>
      <c r="KY62" s="635" t="e">
        <f t="shared" si="486"/>
        <v>#DIV/0!</v>
      </c>
      <c r="KZ62" s="635" t="e">
        <f t="shared" si="486"/>
        <v>#DIV/0!</v>
      </c>
      <c r="LA62" s="635" t="e">
        <f t="shared" si="486"/>
        <v>#DIV/0!</v>
      </c>
      <c r="LB62" s="635" t="e">
        <f t="shared" si="487"/>
        <v>#DIV/0!</v>
      </c>
      <c r="LC62" s="635" t="e">
        <f t="shared" si="487"/>
        <v>#DIV/0!</v>
      </c>
      <c r="LD62" s="635" t="e">
        <f t="shared" si="487"/>
        <v>#DIV/0!</v>
      </c>
      <c r="LE62" s="635" t="e">
        <f t="shared" si="487"/>
        <v>#DIV/0!</v>
      </c>
      <c r="LF62" s="635" t="e">
        <f t="shared" si="487"/>
        <v>#DIV/0!</v>
      </c>
      <c r="LG62" s="635" t="e">
        <f t="shared" si="487"/>
        <v>#DIV/0!</v>
      </c>
      <c r="LH62" s="635" t="e">
        <f t="shared" si="487"/>
        <v>#DIV/0!</v>
      </c>
      <c r="LI62" s="635" t="e">
        <f t="shared" si="487"/>
        <v>#DIV/0!</v>
      </c>
      <c r="LJ62" s="635" t="e">
        <f t="shared" si="487"/>
        <v>#DIV/0!</v>
      </c>
      <c r="LK62" s="635" t="e">
        <f t="shared" si="487"/>
        <v>#DIV/0!</v>
      </c>
      <c r="LL62" s="635" t="e">
        <f t="shared" si="488"/>
        <v>#DIV/0!</v>
      </c>
      <c r="LM62" s="635" t="e">
        <f t="shared" si="488"/>
        <v>#DIV/0!</v>
      </c>
      <c r="LN62" s="635" t="e">
        <f t="shared" si="488"/>
        <v>#DIV/0!</v>
      </c>
      <c r="LO62" s="635" t="e">
        <f t="shared" si="488"/>
        <v>#DIV/0!</v>
      </c>
      <c r="LP62" s="635" t="e">
        <f t="shared" si="488"/>
        <v>#DIV/0!</v>
      </c>
      <c r="LQ62" s="635" t="e">
        <f t="shared" si="488"/>
        <v>#DIV/0!</v>
      </c>
      <c r="LR62" s="635" t="e">
        <f t="shared" si="488"/>
        <v>#DIV/0!</v>
      </c>
      <c r="LS62" s="635" t="e">
        <f t="shared" si="488"/>
        <v>#DIV/0!</v>
      </c>
      <c r="LT62" s="635" t="e">
        <f t="shared" si="488"/>
        <v>#DIV/0!</v>
      </c>
      <c r="LU62" s="635" t="e">
        <f t="shared" si="488"/>
        <v>#DIV/0!</v>
      </c>
      <c r="LV62" s="635" t="e">
        <f t="shared" si="489"/>
        <v>#DIV/0!</v>
      </c>
      <c r="LW62" s="635" t="e">
        <f t="shared" si="489"/>
        <v>#DIV/0!</v>
      </c>
      <c r="LX62" s="635" t="e">
        <f t="shared" si="489"/>
        <v>#DIV/0!</v>
      </c>
      <c r="LY62" s="635" t="str">
        <f t="shared" si="489"/>
        <v/>
      </c>
      <c r="LZ62" s="635" t="str">
        <f t="shared" si="489"/>
        <v/>
      </c>
      <c r="MA62" s="635" t="str">
        <f t="shared" si="489"/>
        <v/>
      </c>
      <c r="MB62" s="635" t="str">
        <f t="shared" si="489"/>
        <v/>
      </c>
      <c r="MC62" s="635" t="str">
        <f t="shared" si="489"/>
        <v/>
      </c>
      <c r="MD62" s="635" t="str">
        <f t="shared" si="489"/>
        <v/>
      </c>
      <c r="ME62" s="635" t="str">
        <f t="shared" si="489"/>
        <v/>
      </c>
      <c r="MF62" s="635" t="str">
        <f t="shared" si="490"/>
        <v/>
      </c>
      <c r="MG62" s="635" t="str">
        <f t="shared" si="490"/>
        <v/>
      </c>
      <c r="MH62" s="635" t="str">
        <f t="shared" si="490"/>
        <v/>
      </c>
      <c r="MI62" s="635" t="str">
        <f t="shared" si="490"/>
        <v/>
      </c>
      <c r="MJ62" s="635" t="str">
        <f t="shared" si="490"/>
        <v/>
      </c>
      <c r="MK62" s="635" t="str">
        <f t="shared" si="490"/>
        <v/>
      </c>
      <c r="ML62" s="635" t="str">
        <f t="shared" si="490"/>
        <v/>
      </c>
      <c r="MM62" s="635" t="str">
        <f t="shared" si="490"/>
        <v/>
      </c>
      <c r="MN62" s="635" t="str">
        <f t="shared" si="490"/>
        <v/>
      </c>
      <c r="MO62" s="635" t="str">
        <f t="shared" si="490"/>
        <v/>
      </c>
      <c r="MP62" s="636" t="str">
        <f t="shared" si="490"/>
        <v/>
      </c>
      <c r="MR62" s="565">
        <f t="shared" si="269"/>
        <v>55</v>
      </c>
      <c r="MS62" s="622" t="e">
        <f ca="1">+SUMPRODUCT(OFFSET(MU62,0,$MR62):OFFSET(MU62,MU62-1,$MR62),OFFSET($O62,0,0):OFFSET($O62,MU62-1,0))</f>
        <v>#DIV/0!</v>
      </c>
      <c r="MU62" s="568">
        <f t="shared" si="265"/>
        <v>8</v>
      </c>
      <c r="MV62" s="691" t="e">
        <f t="shared" ca="1" si="491"/>
        <v>#DIV/0!</v>
      </c>
      <c r="MW62" s="691" t="e">
        <f t="shared" ca="1" si="491"/>
        <v>#DIV/0!</v>
      </c>
      <c r="MX62" s="691" t="e">
        <f t="shared" ca="1" si="491"/>
        <v>#DIV/0!</v>
      </c>
      <c r="MY62" s="691" t="e">
        <f t="shared" ca="1" si="491"/>
        <v>#DIV/0!</v>
      </c>
      <c r="MZ62" s="691" t="e">
        <f t="shared" ca="1" si="491"/>
        <v>#DIV/0!</v>
      </c>
      <c r="NA62" s="691" t="e">
        <f t="shared" ca="1" si="491"/>
        <v>#DIV/0!</v>
      </c>
      <c r="NB62" s="691" t="e">
        <f t="shared" ca="1" si="491"/>
        <v>#DIV/0!</v>
      </c>
      <c r="NC62" s="691" t="e">
        <f t="shared" ca="1" si="491"/>
        <v>#DIV/0!</v>
      </c>
      <c r="ND62" s="691" t="e">
        <f t="shared" ca="1" si="491"/>
        <v>#DIV/0!</v>
      </c>
      <c r="NE62" s="691" t="e">
        <f t="shared" ca="1" si="491"/>
        <v>#DIV/0!</v>
      </c>
      <c r="NF62" s="691" t="e">
        <f t="shared" ca="1" si="492"/>
        <v>#DIV/0!</v>
      </c>
      <c r="NG62" s="691" t="e">
        <f t="shared" ca="1" si="492"/>
        <v>#DIV/0!</v>
      </c>
      <c r="NH62" s="691" t="e">
        <f t="shared" ca="1" si="492"/>
        <v>#DIV/0!</v>
      </c>
      <c r="NI62" s="691" t="e">
        <f t="shared" ca="1" si="492"/>
        <v>#DIV/0!</v>
      </c>
      <c r="NJ62" s="691" t="e">
        <f t="shared" ca="1" si="492"/>
        <v>#DIV/0!</v>
      </c>
      <c r="NK62" s="691" t="e">
        <f t="shared" ca="1" si="492"/>
        <v>#DIV/0!</v>
      </c>
      <c r="NL62" s="691" t="e">
        <f t="shared" ca="1" si="492"/>
        <v>#DIV/0!</v>
      </c>
      <c r="NM62" s="691" t="e">
        <f t="shared" ca="1" si="492"/>
        <v>#DIV/0!</v>
      </c>
      <c r="NN62" s="691" t="e">
        <f t="shared" ca="1" si="492"/>
        <v>#DIV/0!</v>
      </c>
      <c r="NO62" s="691" t="e">
        <f t="shared" ca="1" si="492"/>
        <v>#DIV/0!</v>
      </c>
      <c r="NP62" s="691" t="e">
        <f t="shared" ca="1" si="493"/>
        <v>#DIV/0!</v>
      </c>
      <c r="NQ62" s="691" t="e">
        <f t="shared" ca="1" si="493"/>
        <v>#DIV/0!</v>
      </c>
      <c r="NR62" s="691" t="e">
        <f t="shared" ca="1" si="493"/>
        <v>#DIV/0!</v>
      </c>
      <c r="NS62" s="691" t="e">
        <f t="shared" ca="1" si="493"/>
        <v>#DIV/0!</v>
      </c>
      <c r="NT62" s="691" t="e">
        <f t="shared" ca="1" si="493"/>
        <v>#DIV/0!</v>
      </c>
      <c r="NU62" s="691" t="e">
        <f t="shared" ca="1" si="493"/>
        <v>#DIV/0!</v>
      </c>
      <c r="NV62" s="691" t="e">
        <f t="shared" ca="1" si="493"/>
        <v>#DIV/0!</v>
      </c>
      <c r="NW62" s="691" t="e">
        <f t="shared" ca="1" si="493"/>
        <v>#DIV/0!</v>
      </c>
      <c r="NX62" s="691" t="e">
        <f t="shared" ca="1" si="493"/>
        <v>#DIV/0!</v>
      </c>
      <c r="NY62" s="691" t="e">
        <f t="shared" ca="1" si="493"/>
        <v>#DIV/0!</v>
      </c>
      <c r="NZ62" s="691" t="e">
        <f t="shared" ca="1" si="494"/>
        <v>#DIV/0!</v>
      </c>
      <c r="OA62" s="691" t="e">
        <f t="shared" ca="1" si="494"/>
        <v>#DIV/0!</v>
      </c>
      <c r="OB62" s="691" t="e">
        <f t="shared" ca="1" si="494"/>
        <v>#DIV/0!</v>
      </c>
      <c r="OC62" s="691" t="e">
        <f t="shared" ca="1" si="494"/>
        <v>#DIV/0!</v>
      </c>
      <c r="OD62" s="691" t="e">
        <f t="shared" ca="1" si="494"/>
        <v>#DIV/0!</v>
      </c>
      <c r="OE62" s="691" t="e">
        <f t="shared" ca="1" si="494"/>
        <v>#DIV/0!</v>
      </c>
      <c r="OF62" s="691" t="e">
        <f t="shared" ca="1" si="494"/>
        <v>#DIV/0!</v>
      </c>
      <c r="OG62" s="691" t="e">
        <f t="shared" ca="1" si="494"/>
        <v>#DIV/0!</v>
      </c>
      <c r="OH62" s="691" t="e">
        <f t="shared" ca="1" si="494"/>
        <v>#DIV/0!</v>
      </c>
      <c r="OI62" s="691" t="e">
        <f t="shared" ca="1" si="494"/>
        <v>#DIV/0!</v>
      </c>
      <c r="OJ62" s="691" t="e">
        <f t="shared" ca="1" si="495"/>
        <v>#DIV/0!</v>
      </c>
      <c r="OK62" s="691" t="e">
        <f t="shared" ca="1" si="495"/>
        <v>#DIV/0!</v>
      </c>
      <c r="OL62" s="691" t="e">
        <f t="shared" ca="1" si="495"/>
        <v>#DIV/0!</v>
      </c>
      <c r="OM62" s="691" t="e">
        <f t="shared" ca="1" si="495"/>
        <v>#DIV/0!</v>
      </c>
      <c r="ON62" s="691" t="e">
        <f t="shared" ca="1" si="495"/>
        <v>#DIV/0!</v>
      </c>
      <c r="OO62" s="691" t="e">
        <f t="shared" ca="1" si="495"/>
        <v>#DIV/0!</v>
      </c>
      <c r="OP62" s="691" t="e">
        <f t="shared" ca="1" si="495"/>
        <v>#DIV/0!</v>
      </c>
      <c r="OQ62" s="691" t="e">
        <f t="shared" ca="1" si="495"/>
        <v>#DIV/0!</v>
      </c>
      <c r="OR62" s="691" t="e">
        <f t="shared" ca="1" si="495"/>
        <v>#DIV/0!</v>
      </c>
      <c r="OS62" s="691" t="e">
        <f t="shared" ca="1" si="495"/>
        <v>#DIV/0!</v>
      </c>
      <c r="OT62" s="691" t="e">
        <f t="shared" ca="1" si="496"/>
        <v>#DIV/0!</v>
      </c>
      <c r="OU62" s="691" t="e">
        <f t="shared" ca="1" si="496"/>
        <v>#DIV/0!</v>
      </c>
      <c r="OV62" s="691" t="e">
        <f t="shared" ca="1" si="496"/>
        <v>#DIV/0!</v>
      </c>
      <c r="OW62" s="691" t="e">
        <f t="shared" ca="1" si="496"/>
        <v>#DIV/0!</v>
      </c>
      <c r="OX62" s="691" t="e">
        <f t="shared" ca="1" si="496"/>
        <v>#DIV/0!</v>
      </c>
      <c r="OY62" s="691" t="str">
        <f t="shared" ca="1" si="496"/>
        <v/>
      </c>
      <c r="OZ62" s="691" t="str">
        <f t="shared" ca="1" si="496"/>
        <v/>
      </c>
      <c r="PA62" s="691" t="str">
        <f t="shared" ca="1" si="496"/>
        <v/>
      </c>
      <c r="PB62" s="691" t="str">
        <f t="shared" ca="1" si="496"/>
        <v/>
      </c>
      <c r="PC62" s="691" t="str">
        <f t="shared" ca="1" si="496"/>
        <v/>
      </c>
      <c r="PD62" s="691" t="str">
        <f t="shared" ca="1" si="497"/>
        <v/>
      </c>
      <c r="PE62" s="691" t="str">
        <f t="shared" ca="1" si="497"/>
        <v/>
      </c>
      <c r="PF62" s="691" t="str">
        <f t="shared" ca="1" si="497"/>
        <v/>
      </c>
      <c r="PG62" s="691" t="e">
        <f t="shared" ca="1" si="497"/>
        <v>#VALUE!</v>
      </c>
      <c r="PH62" s="691" t="e">
        <f t="shared" ca="1" si="497"/>
        <v>#VALUE!</v>
      </c>
      <c r="PI62" s="691" t="e">
        <f t="shared" ca="1" si="497"/>
        <v>#VALUE!</v>
      </c>
      <c r="PJ62" s="691" t="e">
        <f t="shared" ca="1" si="497"/>
        <v>#VALUE!</v>
      </c>
      <c r="PK62" s="691" t="e">
        <f t="shared" ca="1" si="497"/>
        <v>#VALUE!</v>
      </c>
      <c r="PL62" s="691" t="e">
        <f t="shared" ca="1" si="497"/>
        <v>#VALUE!</v>
      </c>
      <c r="PM62" s="691" t="e">
        <f t="shared" ca="1" si="497"/>
        <v>#VALUE!</v>
      </c>
      <c r="PN62" s="691" t="e">
        <f t="shared" ca="1" si="498"/>
        <v>#VALUE!</v>
      </c>
      <c r="PO62" s="691" t="e">
        <f t="shared" ca="1" si="498"/>
        <v>#VALUE!</v>
      </c>
      <c r="PP62" s="691" t="e">
        <f t="shared" ca="1" si="498"/>
        <v>#VALUE!</v>
      </c>
      <c r="PQ62" s="691" t="e">
        <f t="shared" ca="1" si="498"/>
        <v>#VALUE!</v>
      </c>
      <c r="PR62" s="691" t="e">
        <f t="shared" ca="1" si="498"/>
        <v>#VALUE!</v>
      </c>
      <c r="PS62" s="691" t="e">
        <f t="shared" ca="1" si="498"/>
        <v>#VALUE!</v>
      </c>
      <c r="PT62" s="691" t="e">
        <f t="shared" ca="1" si="498"/>
        <v>#VALUE!</v>
      </c>
      <c r="PU62" s="691" t="e">
        <f t="shared" ca="1" si="498"/>
        <v>#VALUE!</v>
      </c>
      <c r="PV62" s="691" t="e">
        <f t="shared" ca="1" si="498"/>
        <v>#VALUE!</v>
      </c>
      <c r="PW62" s="691" t="e">
        <f t="shared" ca="1" si="498"/>
        <v>#VALUE!</v>
      </c>
      <c r="PX62" s="691" t="e">
        <f t="shared" ca="1" si="498"/>
        <v>#VALUE!</v>
      </c>
      <c r="PY62" s="690"/>
      <c r="PZ62" s="690"/>
      <c r="QA62" s="690"/>
      <c r="QB62" s="690"/>
      <c r="QC62" s="690"/>
      <c r="QD62" s="690"/>
      <c r="QE62" s="690"/>
      <c r="QF62" s="690"/>
      <c r="QG62" s="575"/>
      <c r="QH62" s="575"/>
      <c r="QI62" s="575"/>
      <c r="QJ62" s="575"/>
      <c r="QK62" s="575"/>
      <c r="QL62" s="575"/>
      <c r="QM62" s="575"/>
      <c r="QN62" s="575"/>
      <c r="QO62" s="575"/>
      <c r="QP62" s="575"/>
      <c r="QQ62" s="575"/>
    </row>
    <row r="63" spans="1:459">
      <c r="A63" s="632">
        <f t="shared" si="266"/>
        <v>56</v>
      </c>
      <c r="B63" s="633">
        <f>+'User Entries'!G133</f>
        <v>0</v>
      </c>
      <c r="C63" s="633">
        <f t="shared" si="267"/>
        <v>0</v>
      </c>
      <c r="D63" s="759" t="e">
        <f>SUM($E$8:E63)</f>
        <v>#DIV/0!</v>
      </c>
      <c r="E63" s="759" t="e">
        <f t="shared" si="357"/>
        <v>#DIV/0!</v>
      </c>
      <c r="F63" s="627"/>
      <c r="G63" s="765"/>
      <c r="H63" s="622">
        <f t="shared" si="270"/>
        <v>7</v>
      </c>
      <c r="I63" s="632">
        <f t="shared" si="255"/>
        <v>56</v>
      </c>
      <c r="J63" s="640">
        <f t="shared" si="501"/>
        <v>0</v>
      </c>
      <c r="K63" s="640">
        <f>+'User Entries'!$J133</f>
        <v>0</v>
      </c>
      <c r="L63" s="676" t="e">
        <f t="shared" si="256"/>
        <v>#DIV/0!</v>
      </c>
      <c r="M63" s="643" t="str">
        <f>IFERROR(Summary_AttrorTotal!A73,"")</f>
        <v>2012 Q4</v>
      </c>
      <c r="N63" s="634">
        <f>+IFERROR((Summary_AttrorTotal!H73)*1000,0)</f>
        <v>5161205</v>
      </c>
      <c r="O63" s="634">
        <f>+IFERROR((Summary_AttrorTotal!S73-Summary_AttrorTotal!H73)*1000,0)</f>
        <v>639068.36758254666</v>
      </c>
      <c r="P63" s="634" t="e">
        <f t="shared" ca="1" si="358"/>
        <v>#DIV/0!</v>
      </c>
      <c r="Q63" s="634">
        <f>IFERROR(Summary_AttrorTotal!J73*1000,0)</f>
        <v>5198193</v>
      </c>
      <c r="R63" s="634" t="e">
        <f t="shared" ca="1" si="257"/>
        <v>#DIV/0!</v>
      </c>
      <c r="S63" s="634">
        <f>+IFERROR((Summary_AttrorTotal!S73-Summary_AttrorTotal!J73)*1000,0)</f>
        <v>602080.36758254643</v>
      </c>
      <c r="T63" s="634" t="e">
        <f t="shared" ca="1" si="258"/>
        <v>#DIV/0!</v>
      </c>
      <c r="U63" s="639"/>
      <c r="V63" s="634" t="e">
        <f t="shared" ca="1" si="259"/>
        <v>#DIV/0!</v>
      </c>
      <c r="W63" s="575" t="e">
        <f t="shared" ca="1" si="260"/>
        <v>#DIV/0!</v>
      </c>
      <c r="X63" s="649">
        <f t="shared" si="472"/>
        <v>7</v>
      </c>
      <c r="Y63" s="628">
        <f t="shared" si="147"/>
        <v>0</v>
      </c>
      <c r="Z63" s="628">
        <f t="shared" si="147"/>
        <v>0</v>
      </c>
      <c r="AA63" s="628">
        <f t="shared" si="500"/>
        <v>0</v>
      </c>
      <c r="AB63" s="628">
        <f t="shared" si="500"/>
        <v>0</v>
      </c>
      <c r="AC63" s="628">
        <f t="shared" si="500"/>
        <v>0</v>
      </c>
      <c r="AD63" s="628">
        <f t="shared" si="500"/>
        <v>0</v>
      </c>
      <c r="AE63" s="628">
        <f t="shared" si="500"/>
        <v>0</v>
      </c>
      <c r="AF63" s="628">
        <f t="shared" si="500"/>
        <v>0</v>
      </c>
      <c r="AG63" s="628">
        <f t="shared" si="500"/>
        <v>0</v>
      </c>
      <c r="AH63" s="628">
        <f t="shared" si="500"/>
        <v>0</v>
      </c>
      <c r="AI63" s="628">
        <f t="shared" si="500"/>
        <v>0</v>
      </c>
      <c r="AJ63" s="628">
        <f t="shared" si="500"/>
        <v>0</v>
      </c>
      <c r="AK63" s="628">
        <f t="shared" si="500"/>
        <v>0</v>
      </c>
      <c r="AL63" s="628">
        <f t="shared" si="500"/>
        <v>0</v>
      </c>
      <c r="AM63" s="628">
        <f t="shared" si="500"/>
        <v>0</v>
      </c>
      <c r="AN63" s="628">
        <f t="shared" si="500"/>
        <v>0</v>
      </c>
      <c r="AO63" s="628">
        <f t="shared" si="500"/>
        <v>0</v>
      </c>
      <c r="AP63" s="628">
        <f t="shared" si="500"/>
        <v>0</v>
      </c>
      <c r="AQ63" s="628">
        <f t="shared" si="500"/>
        <v>0</v>
      </c>
      <c r="AR63" s="628">
        <f t="shared" si="500"/>
        <v>0</v>
      </c>
      <c r="AS63" s="628">
        <f t="shared" si="500"/>
        <v>0</v>
      </c>
      <c r="AT63" s="628">
        <f t="shared" si="500"/>
        <v>0</v>
      </c>
      <c r="AU63" s="628">
        <f t="shared" si="500"/>
        <v>0</v>
      </c>
      <c r="AV63" s="628">
        <f t="shared" si="500"/>
        <v>0</v>
      </c>
      <c r="AW63" s="628">
        <f t="shared" si="500"/>
        <v>0</v>
      </c>
      <c r="AX63" s="628">
        <f t="shared" si="500"/>
        <v>0</v>
      </c>
      <c r="AY63" s="628">
        <f t="shared" si="500"/>
        <v>0</v>
      </c>
      <c r="AZ63" s="628">
        <f t="shared" si="500"/>
        <v>0</v>
      </c>
      <c r="BA63" s="628">
        <f t="shared" si="500"/>
        <v>0</v>
      </c>
      <c r="BB63" s="628">
        <f t="shared" si="500"/>
        <v>0</v>
      </c>
      <c r="BC63" s="628">
        <f t="shared" si="500"/>
        <v>0</v>
      </c>
      <c r="BD63" s="628">
        <f t="shared" si="500"/>
        <v>0</v>
      </c>
      <c r="BE63" s="628">
        <f t="shared" si="500"/>
        <v>0</v>
      </c>
      <c r="BF63" s="628">
        <f t="shared" si="500"/>
        <v>0</v>
      </c>
      <c r="BG63" s="628">
        <f t="shared" si="500"/>
        <v>0</v>
      </c>
      <c r="BH63" s="628">
        <f t="shared" si="500"/>
        <v>0</v>
      </c>
      <c r="BI63" s="628">
        <f t="shared" si="500"/>
        <v>0</v>
      </c>
      <c r="BJ63" s="628">
        <f t="shared" si="500"/>
        <v>0</v>
      </c>
      <c r="BK63" s="628">
        <f t="shared" si="500"/>
        <v>0</v>
      </c>
      <c r="BL63" s="628">
        <f t="shared" si="500"/>
        <v>0</v>
      </c>
      <c r="BM63" s="628">
        <f t="shared" si="500"/>
        <v>0</v>
      </c>
      <c r="BN63" s="628">
        <f t="shared" si="500"/>
        <v>0</v>
      </c>
      <c r="BO63" s="628">
        <f t="shared" si="500"/>
        <v>0</v>
      </c>
      <c r="BP63" s="628">
        <f t="shared" si="500"/>
        <v>0</v>
      </c>
      <c r="BQ63" s="628">
        <f t="shared" si="500"/>
        <v>0</v>
      </c>
      <c r="BR63" s="628">
        <f t="shared" si="500"/>
        <v>0</v>
      </c>
      <c r="BS63" s="628">
        <f t="shared" si="500"/>
        <v>0</v>
      </c>
      <c r="BT63" s="628">
        <f t="shared" si="500"/>
        <v>0</v>
      </c>
      <c r="BU63" s="628">
        <f t="shared" si="500"/>
        <v>0</v>
      </c>
      <c r="BV63" s="628">
        <f t="shared" si="500"/>
        <v>0</v>
      </c>
      <c r="BW63" s="628">
        <f t="shared" si="500"/>
        <v>0</v>
      </c>
      <c r="BX63" s="628">
        <f t="shared" si="500"/>
        <v>0</v>
      </c>
      <c r="BY63" s="628">
        <f t="shared" si="500"/>
        <v>0</v>
      </c>
      <c r="BZ63" s="628">
        <f t="shared" si="500"/>
        <v>0</v>
      </c>
      <c r="CA63" s="628">
        <f t="shared" si="500"/>
        <v>0</v>
      </c>
      <c r="CB63" s="628">
        <f t="shared" si="500"/>
        <v>0</v>
      </c>
      <c r="CC63" s="628">
        <f t="shared" si="500"/>
        <v>0</v>
      </c>
      <c r="CD63" s="628">
        <f t="shared" si="500"/>
        <v>0</v>
      </c>
      <c r="CE63" s="628">
        <f t="shared" si="500"/>
        <v>0</v>
      </c>
      <c r="CF63" s="628">
        <f t="shared" si="500"/>
        <v>0</v>
      </c>
      <c r="CG63" s="628">
        <f t="shared" si="500"/>
        <v>0</v>
      </c>
      <c r="CH63" s="628">
        <f t="shared" si="500"/>
        <v>0</v>
      </c>
      <c r="CI63" s="628">
        <f t="shared" si="500"/>
        <v>0</v>
      </c>
      <c r="CJ63" s="628" t="str">
        <f t="shared" si="500"/>
        <v/>
      </c>
      <c r="CK63" s="628" t="str">
        <f t="shared" si="500"/>
        <v/>
      </c>
      <c r="CL63" s="628" t="str">
        <f t="shared" si="500"/>
        <v/>
      </c>
      <c r="CM63" s="628" t="str">
        <f t="shared" si="499"/>
        <v/>
      </c>
      <c r="CN63" s="628" t="str">
        <f t="shared" si="499"/>
        <v/>
      </c>
      <c r="CO63" s="628" t="str">
        <f t="shared" si="499"/>
        <v/>
      </c>
      <c r="CP63" s="628" t="str">
        <f t="shared" si="499"/>
        <v/>
      </c>
      <c r="CQ63" s="628" t="str">
        <f t="shared" si="499"/>
        <v/>
      </c>
      <c r="CR63" s="628" t="str">
        <f t="shared" si="499"/>
        <v/>
      </c>
      <c r="CS63" s="628" t="str">
        <f t="shared" si="499"/>
        <v/>
      </c>
      <c r="CT63" s="628" t="str">
        <f t="shared" si="499"/>
        <v/>
      </c>
      <c r="CU63" s="628" t="str">
        <f t="shared" si="499"/>
        <v/>
      </c>
      <c r="CV63" s="628" t="str">
        <f t="shared" si="499"/>
        <v/>
      </c>
      <c r="CW63" s="628" t="str">
        <f t="shared" si="499"/>
        <v/>
      </c>
      <c r="CX63" s="628" t="str">
        <f t="shared" si="499"/>
        <v/>
      </c>
      <c r="CY63" s="628" t="str">
        <f t="shared" si="499"/>
        <v/>
      </c>
      <c r="CZ63" s="628" t="str">
        <f t="shared" si="499"/>
        <v/>
      </c>
      <c r="DA63" s="629" t="str">
        <f t="shared" si="499"/>
        <v/>
      </c>
      <c r="DB63" s="642"/>
      <c r="DC63" s="649">
        <f t="shared" si="262"/>
        <v>7</v>
      </c>
      <c r="DD63" s="668">
        <f t="shared" si="475"/>
        <v>0</v>
      </c>
      <c r="DE63" s="668">
        <f t="shared" si="475"/>
        <v>0</v>
      </c>
      <c r="DF63" s="668">
        <f t="shared" si="475"/>
        <v>0</v>
      </c>
      <c r="DG63" s="668">
        <f t="shared" si="475"/>
        <v>0</v>
      </c>
      <c r="DH63" s="668">
        <f t="shared" si="475"/>
        <v>0</v>
      </c>
      <c r="DI63" s="668">
        <f t="shared" si="475"/>
        <v>0</v>
      </c>
      <c r="DJ63" s="668">
        <f t="shared" si="475"/>
        <v>0</v>
      </c>
      <c r="DK63" s="668">
        <f t="shared" si="475"/>
        <v>0</v>
      </c>
      <c r="DL63" s="668">
        <f t="shared" si="475"/>
        <v>0</v>
      </c>
      <c r="DM63" s="668">
        <f t="shared" si="475"/>
        <v>0</v>
      </c>
      <c r="DN63" s="668">
        <f t="shared" si="476"/>
        <v>0</v>
      </c>
      <c r="DO63" s="668">
        <f t="shared" si="476"/>
        <v>0</v>
      </c>
      <c r="DP63" s="668">
        <f t="shared" si="476"/>
        <v>0</v>
      </c>
      <c r="DQ63" s="668">
        <f t="shared" si="476"/>
        <v>0</v>
      </c>
      <c r="DR63" s="668">
        <f t="shared" si="476"/>
        <v>0</v>
      </c>
      <c r="DS63" s="668">
        <f t="shared" si="476"/>
        <v>0</v>
      </c>
      <c r="DT63" s="668">
        <f t="shared" si="476"/>
        <v>0</v>
      </c>
      <c r="DU63" s="668">
        <f t="shared" si="476"/>
        <v>0</v>
      </c>
      <c r="DV63" s="668">
        <f t="shared" si="476"/>
        <v>0</v>
      </c>
      <c r="DW63" s="668">
        <f t="shared" si="476"/>
        <v>0</v>
      </c>
      <c r="DX63" s="668">
        <f t="shared" si="477"/>
        <v>0</v>
      </c>
      <c r="DY63" s="668">
        <f t="shared" si="477"/>
        <v>0</v>
      </c>
      <c r="DZ63" s="668">
        <f t="shared" si="477"/>
        <v>0</v>
      </c>
      <c r="EA63" s="668">
        <f t="shared" si="477"/>
        <v>0</v>
      </c>
      <c r="EB63" s="668">
        <f t="shared" si="477"/>
        <v>0</v>
      </c>
      <c r="EC63" s="668">
        <f t="shared" si="477"/>
        <v>0</v>
      </c>
      <c r="ED63" s="668">
        <f t="shared" si="477"/>
        <v>0</v>
      </c>
      <c r="EE63" s="668">
        <f t="shared" si="477"/>
        <v>0</v>
      </c>
      <c r="EF63" s="668">
        <f t="shared" si="477"/>
        <v>0</v>
      </c>
      <c r="EG63" s="668">
        <f t="shared" si="477"/>
        <v>0</v>
      </c>
      <c r="EH63" s="668">
        <f t="shared" si="478"/>
        <v>0</v>
      </c>
      <c r="EI63" s="668">
        <f t="shared" si="478"/>
        <v>0</v>
      </c>
      <c r="EJ63" s="668">
        <f t="shared" si="478"/>
        <v>0</v>
      </c>
      <c r="EK63" s="668">
        <f t="shared" si="478"/>
        <v>0</v>
      </c>
      <c r="EL63" s="668">
        <f t="shared" si="478"/>
        <v>0</v>
      </c>
      <c r="EM63" s="668">
        <f t="shared" si="478"/>
        <v>0</v>
      </c>
      <c r="EN63" s="668">
        <f t="shared" si="478"/>
        <v>0</v>
      </c>
      <c r="EO63" s="668">
        <f t="shared" si="478"/>
        <v>0</v>
      </c>
      <c r="EP63" s="668">
        <f t="shared" si="478"/>
        <v>0</v>
      </c>
      <c r="EQ63" s="668">
        <f t="shared" si="478"/>
        <v>0</v>
      </c>
      <c r="ER63" s="668">
        <f t="shared" si="479"/>
        <v>0</v>
      </c>
      <c r="ES63" s="668">
        <f t="shared" si="479"/>
        <v>0</v>
      </c>
      <c r="ET63" s="668">
        <f t="shared" si="479"/>
        <v>0</v>
      </c>
      <c r="EU63" s="668">
        <f t="shared" si="479"/>
        <v>0</v>
      </c>
      <c r="EV63" s="668">
        <f t="shared" si="479"/>
        <v>0</v>
      </c>
      <c r="EW63" s="668">
        <f t="shared" si="479"/>
        <v>0</v>
      </c>
      <c r="EX63" s="668">
        <f t="shared" si="479"/>
        <v>0</v>
      </c>
      <c r="EY63" s="668">
        <f t="shared" si="479"/>
        <v>0</v>
      </c>
      <c r="EZ63" s="668">
        <f t="shared" si="479"/>
        <v>0</v>
      </c>
      <c r="FA63" s="668">
        <f t="shared" si="479"/>
        <v>0</v>
      </c>
      <c r="FB63" s="668">
        <f t="shared" si="480"/>
        <v>0</v>
      </c>
      <c r="FC63" s="668">
        <f t="shared" si="480"/>
        <v>0</v>
      </c>
      <c r="FD63" s="668">
        <f t="shared" si="480"/>
        <v>0</v>
      </c>
      <c r="FE63" s="668">
        <f t="shared" si="480"/>
        <v>0</v>
      </c>
      <c r="FF63" s="668">
        <f t="shared" si="480"/>
        <v>0</v>
      </c>
      <c r="FG63" s="668">
        <f t="shared" si="480"/>
        <v>0</v>
      </c>
      <c r="FH63" s="668">
        <f t="shared" si="480"/>
        <v>0</v>
      </c>
      <c r="FI63" s="668">
        <f t="shared" si="480"/>
        <v>0</v>
      </c>
      <c r="FJ63" s="668">
        <f t="shared" si="480"/>
        <v>0</v>
      </c>
      <c r="FK63" s="668">
        <f t="shared" si="480"/>
        <v>0</v>
      </c>
      <c r="FL63" s="668">
        <f t="shared" si="481"/>
        <v>0</v>
      </c>
      <c r="FM63" s="668">
        <f t="shared" si="481"/>
        <v>0</v>
      </c>
      <c r="FN63" s="668">
        <f t="shared" si="481"/>
        <v>0</v>
      </c>
      <c r="FO63" s="668" t="str">
        <f t="shared" si="481"/>
        <v/>
      </c>
      <c r="FP63" s="668" t="str">
        <f t="shared" si="481"/>
        <v/>
      </c>
      <c r="FQ63" s="668" t="str">
        <f t="shared" si="481"/>
        <v/>
      </c>
      <c r="FR63" s="668" t="str">
        <f t="shared" si="481"/>
        <v/>
      </c>
      <c r="FS63" s="668" t="str">
        <f t="shared" si="481"/>
        <v/>
      </c>
      <c r="FT63" s="668" t="str">
        <f t="shared" si="481"/>
        <v/>
      </c>
      <c r="FU63" s="668" t="str">
        <f t="shared" si="481"/>
        <v/>
      </c>
      <c r="FV63" s="668" t="str">
        <f t="shared" si="482"/>
        <v/>
      </c>
      <c r="FW63" s="668" t="str">
        <f t="shared" si="482"/>
        <v/>
      </c>
      <c r="FX63" s="668" t="str">
        <f t="shared" si="482"/>
        <v/>
      </c>
      <c r="FY63" s="668" t="str">
        <f t="shared" si="482"/>
        <v/>
      </c>
      <c r="FZ63" s="668" t="str">
        <f t="shared" si="482"/>
        <v/>
      </c>
      <c r="GA63" s="668" t="str">
        <f t="shared" si="482"/>
        <v/>
      </c>
      <c r="GB63" s="668" t="str">
        <f t="shared" si="482"/>
        <v/>
      </c>
      <c r="GC63" s="668" t="str">
        <f t="shared" si="482"/>
        <v/>
      </c>
      <c r="GD63" s="668" t="str">
        <f t="shared" si="482"/>
        <v/>
      </c>
      <c r="GE63" s="668" t="str">
        <f t="shared" si="482"/>
        <v/>
      </c>
      <c r="GF63" s="669" t="str">
        <f t="shared" si="482"/>
        <v/>
      </c>
      <c r="GG63" s="626"/>
      <c r="GH63" s="649">
        <f t="shared" si="263"/>
        <v>7</v>
      </c>
      <c r="GI63" s="682">
        <f t="shared" ca="1" si="360"/>
        <v>0</v>
      </c>
      <c r="GJ63" s="682">
        <f t="shared" ca="1" si="361"/>
        <v>0</v>
      </c>
      <c r="GK63" s="682">
        <f t="shared" ca="1" si="362"/>
        <v>0</v>
      </c>
      <c r="GL63" s="682">
        <f t="shared" ca="1" si="363"/>
        <v>0</v>
      </c>
      <c r="GM63" s="682">
        <f t="shared" ca="1" si="364"/>
        <v>0</v>
      </c>
      <c r="GN63" s="682">
        <f t="shared" ca="1" si="365"/>
        <v>0</v>
      </c>
      <c r="GO63" s="682">
        <f t="shared" ca="1" si="366"/>
        <v>0</v>
      </c>
      <c r="GP63" s="682" t="e">
        <f t="shared" ca="1" si="367"/>
        <v>#DIV/0!</v>
      </c>
      <c r="GQ63" s="682" t="e">
        <f t="shared" ca="1" si="368"/>
        <v>#DIV/0!</v>
      </c>
      <c r="GR63" s="682" t="e">
        <f t="shared" ca="1" si="369"/>
        <v>#DIV/0!</v>
      </c>
      <c r="GS63" s="682" t="e">
        <f t="shared" ca="1" si="370"/>
        <v>#DIV/0!</v>
      </c>
      <c r="GT63" s="682" t="e">
        <f t="shared" ca="1" si="371"/>
        <v>#DIV/0!</v>
      </c>
      <c r="GU63" s="682" t="e">
        <f t="shared" ca="1" si="372"/>
        <v>#DIV/0!</v>
      </c>
      <c r="GV63" s="682" t="e">
        <f t="shared" ca="1" si="373"/>
        <v>#DIV/0!</v>
      </c>
      <c r="GW63" s="682" t="e">
        <f t="shared" ca="1" si="374"/>
        <v>#DIV/0!</v>
      </c>
      <c r="GX63" s="682" t="e">
        <f t="shared" ca="1" si="375"/>
        <v>#DIV/0!</v>
      </c>
      <c r="GY63" s="682" t="e">
        <f t="shared" ca="1" si="376"/>
        <v>#DIV/0!</v>
      </c>
      <c r="GZ63" s="682" t="e">
        <f t="shared" ca="1" si="377"/>
        <v>#DIV/0!</v>
      </c>
      <c r="HA63" s="682" t="e">
        <f t="shared" ca="1" si="378"/>
        <v>#DIV/0!</v>
      </c>
      <c r="HB63" s="682" t="e">
        <f t="shared" ca="1" si="379"/>
        <v>#DIV/0!</v>
      </c>
      <c r="HC63" s="682" t="e">
        <f t="shared" ca="1" si="380"/>
        <v>#DIV/0!</v>
      </c>
      <c r="HD63" s="682" t="e">
        <f t="shared" ca="1" si="381"/>
        <v>#DIV/0!</v>
      </c>
      <c r="HE63" s="682" t="e">
        <f t="shared" ca="1" si="382"/>
        <v>#DIV/0!</v>
      </c>
      <c r="HF63" s="682" t="e">
        <f t="shared" ca="1" si="383"/>
        <v>#DIV/0!</v>
      </c>
      <c r="HG63" s="682" t="e">
        <f t="shared" ca="1" si="384"/>
        <v>#DIV/0!</v>
      </c>
      <c r="HH63" s="682" t="e">
        <f t="shared" ca="1" si="385"/>
        <v>#DIV/0!</v>
      </c>
      <c r="HI63" s="682" t="e">
        <f t="shared" ca="1" si="386"/>
        <v>#DIV/0!</v>
      </c>
      <c r="HJ63" s="682" t="e">
        <f t="shared" ca="1" si="387"/>
        <v>#DIV/0!</v>
      </c>
      <c r="HK63" s="682" t="e">
        <f t="shared" ca="1" si="388"/>
        <v>#DIV/0!</v>
      </c>
      <c r="HL63" s="682" t="e">
        <f t="shared" ca="1" si="389"/>
        <v>#DIV/0!</v>
      </c>
      <c r="HM63" s="682" t="e">
        <f t="shared" ca="1" si="390"/>
        <v>#DIV/0!</v>
      </c>
      <c r="HN63" s="682" t="e">
        <f t="shared" ca="1" si="391"/>
        <v>#DIV/0!</v>
      </c>
      <c r="HO63" s="682" t="e">
        <f t="shared" ca="1" si="392"/>
        <v>#DIV/0!</v>
      </c>
      <c r="HP63" s="682" t="e">
        <f t="shared" ca="1" si="393"/>
        <v>#DIV/0!</v>
      </c>
      <c r="HQ63" s="682" t="e">
        <f t="shared" ca="1" si="394"/>
        <v>#DIV/0!</v>
      </c>
      <c r="HR63" s="682" t="e">
        <f t="shared" ca="1" si="395"/>
        <v>#DIV/0!</v>
      </c>
      <c r="HS63" s="682" t="e">
        <f t="shared" ca="1" si="396"/>
        <v>#DIV/0!</v>
      </c>
      <c r="HT63" s="682" t="e">
        <f t="shared" ca="1" si="397"/>
        <v>#DIV/0!</v>
      </c>
      <c r="HU63" s="682" t="e">
        <f t="shared" ca="1" si="398"/>
        <v>#DIV/0!</v>
      </c>
      <c r="HV63" s="682" t="e">
        <f t="shared" ca="1" si="399"/>
        <v>#DIV/0!</v>
      </c>
      <c r="HW63" s="682" t="e">
        <f t="shared" ca="1" si="400"/>
        <v>#DIV/0!</v>
      </c>
      <c r="HX63" s="682" t="e">
        <f t="shared" ca="1" si="401"/>
        <v>#DIV/0!</v>
      </c>
      <c r="HY63" s="682" t="e">
        <f t="shared" ca="1" si="402"/>
        <v>#DIV/0!</v>
      </c>
      <c r="HZ63" s="682" t="e">
        <f t="shared" ca="1" si="403"/>
        <v>#DIV/0!</v>
      </c>
      <c r="IA63" s="682" t="e">
        <f t="shared" ca="1" si="404"/>
        <v>#DIV/0!</v>
      </c>
      <c r="IB63" s="682" t="e">
        <f t="shared" ca="1" si="405"/>
        <v>#DIV/0!</v>
      </c>
      <c r="IC63" s="682" t="e">
        <f t="shared" ca="1" si="406"/>
        <v>#DIV/0!</v>
      </c>
      <c r="ID63" s="682" t="e">
        <f t="shared" ca="1" si="407"/>
        <v>#DIV/0!</v>
      </c>
      <c r="IE63" s="682" t="e">
        <f t="shared" ca="1" si="408"/>
        <v>#DIV/0!</v>
      </c>
      <c r="IF63" s="682" t="e">
        <f t="shared" ca="1" si="409"/>
        <v>#DIV/0!</v>
      </c>
      <c r="IG63" s="682" t="e">
        <f t="shared" ca="1" si="410"/>
        <v>#DIV/0!</v>
      </c>
      <c r="IH63" s="682" t="e">
        <f t="shared" ca="1" si="411"/>
        <v>#DIV/0!</v>
      </c>
      <c r="II63" s="682" t="e">
        <f t="shared" ca="1" si="412"/>
        <v>#DIV/0!</v>
      </c>
      <c r="IJ63" s="682" t="e">
        <f t="shared" ca="1" si="413"/>
        <v>#DIV/0!</v>
      </c>
      <c r="IK63" s="662" t="e">
        <f t="shared" ca="1" si="414"/>
        <v>#DIV/0!</v>
      </c>
      <c r="IL63" s="662" t="e">
        <f t="shared" ca="1" si="415"/>
        <v>#DIV/0!</v>
      </c>
      <c r="IM63" s="662" t="e">
        <f t="shared" ca="1" si="416"/>
        <v>#DIV/0!</v>
      </c>
      <c r="IN63" s="662" t="e">
        <f t="shared" ca="1" si="417"/>
        <v>#DIV/0!</v>
      </c>
      <c r="IO63" s="662" t="e">
        <f t="shared" ca="1" si="418"/>
        <v>#DIV/0!</v>
      </c>
      <c r="IP63" s="662" t="e">
        <f t="shared" ca="1" si="419"/>
        <v>#DIV/0!</v>
      </c>
      <c r="IQ63" s="662" t="e">
        <f t="shared" ca="1" si="420"/>
        <v>#DIV/0!</v>
      </c>
      <c r="IR63" s="662" t="e">
        <f t="shared" ca="1" si="421"/>
        <v>#DIV/0!</v>
      </c>
      <c r="IS63" s="662" t="e">
        <f t="shared" ca="1" si="422"/>
        <v>#DIV/0!</v>
      </c>
      <c r="IT63" s="662" t="str">
        <f t="shared" ca="1" si="423"/>
        <v/>
      </c>
      <c r="IU63" s="662" t="str">
        <f t="shared" ca="1" si="424"/>
        <v/>
      </c>
      <c r="IV63" s="662" t="str">
        <f t="shared" ca="1" si="425"/>
        <v/>
      </c>
      <c r="IW63" s="662" t="str">
        <f t="shared" ca="1" si="426"/>
        <v/>
      </c>
      <c r="IX63" s="662" t="str">
        <f t="shared" ca="1" si="427"/>
        <v/>
      </c>
      <c r="IY63" s="662" t="str">
        <f t="shared" ca="1" si="428"/>
        <v/>
      </c>
      <c r="IZ63" s="662" t="str">
        <f t="shared" ca="1" si="429"/>
        <v/>
      </c>
      <c r="JA63" s="662" t="str">
        <f t="shared" ca="1" si="430"/>
        <v/>
      </c>
      <c r="JB63" s="662" t="str">
        <f t="shared" ca="1" si="431"/>
        <v/>
      </c>
      <c r="JC63" s="662" t="str">
        <f t="shared" ca="1" si="432"/>
        <v/>
      </c>
      <c r="JD63" s="662" t="str">
        <f t="shared" ca="1" si="433"/>
        <v/>
      </c>
      <c r="JE63" s="662" t="str">
        <f t="shared" ca="1" si="434"/>
        <v/>
      </c>
      <c r="JF63" s="662" t="str">
        <f t="shared" ca="1" si="435"/>
        <v/>
      </c>
      <c r="JG63" s="662" t="str">
        <f t="shared" ca="1" si="436"/>
        <v/>
      </c>
      <c r="JH63" s="662" t="str">
        <f t="shared" ca="1" si="437"/>
        <v/>
      </c>
      <c r="JI63" s="662" t="str">
        <f t="shared" ca="1" si="438"/>
        <v/>
      </c>
      <c r="JJ63" s="662" t="str">
        <f t="shared" ca="1" si="439"/>
        <v/>
      </c>
      <c r="JK63" s="663" t="str">
        <f t="shared" ca="1" si="440"/>
        <v/>
      </c>
      <c r="JL63" s="626"/>
      <c r="JM63" s="649">
        <f t="shared" si="264"/>
        <v>7</v>
      </c>
      <c r="JN63" s="635">
        <f t="shared" si="483"/>
        <v>0</v>
      </c>
      <c r="JO63" s="635">
        <f t="shared" si="483"/>
        <v>0</v>
      </c>
      <c r="JP63" s="635">
        <f t="shared" si="483"/>
        <v>0</v>
      </c>
      <c r="JQ63" s="635">
        <f t="shared" si="483"/>
        <v>0</v>
      </c>
      <c r="JR63" s="635">
        <f t="shared" si="483"/>
        <v>0</v>
      </c>
      <c r="JS63" s="635">
        <f t="shared" si="483"/>
        <v>0</v>
      </c>
      <c r="JT63" s="635">
        <f t="shared" si="483"/>
        <v>0</v>
      </c>
      <c r="JU63" s="635" t="e">
        <f t="shared" si="483"/>
        <v>#DIV/0!</v>
      </c>
      <c r="JV63" s="635" t="e">
        <f t="shared" si="483"/>
        <v>#DIV/0!</v>
      </c>
      <c r="JW63" s="635" t="e">
        <f t="shared" si="483"/>
        <v>#DIV/0!</v>
      </c>
      <c r="JX63" s="635" t="e">
        <f t="shared" si="484"/>
        <v>#DIV/0!</v>
      </c>
      <c r="JY63" s="635" t="e">
        <f t="shared" si="484"/>
        <v>#DIV/0!</v>
      </c>
      <c r="JZ63" s="635" t="e">
        <f t="shared" si="484"/>
        <v>#DIV/0!</v>
      </c>
      <c r="KA63" s="635" t="e">
        <f t="shared" si="484"/>
        <v>#DIV/0!</v>
      </c>
      <c r="KB63" s="635" t="e">
        <f t="shared" si="484"/>
        <v>#DIV/0!</v>
      </c>
      <c r="KC63" s="635" t="e">
        <f t="shared" si="484"/>
        <v>#DIV/0!</v>
      </c>
      <c r="KD63" s="635" t="e">
        <f t="shared" si="484"/>
        <v>#DIV/0!</v>
      </c>
      <c r="KE63" s="635" t="e">
        <f t="shared" si="484"/>
        <v>#DIV/0!</v>
      </c>
      <c r="KF63" s="635" t="e">
        <f t="shared" si="484"/>
        <v>#DIV/0!</v>
      </c>
      <c r="KG63" s="635" t="e">
        <f t="shared" si="484"/>
        <v>#DIV/0!</v>
      </c>
      <c r="KH63" s="635" t="e">
        <f t="shared" si="485"/>
        <v>#DIV/0!</v>
      </c>
      <c r="KI63" s="635" t="e">
        <f t="shared" si="485"/>
        <v>#DIV/0!</v>
      </c>
      <c r="KJ63" s="635" t="e">
        <f t="shared" si="485"/>
        <v>#DIV/0!</v>
      </c>
      <c r="KK63" s="635" t="e">
        <f t="shared" si="485"/>
        <v>#DIV/0!</v>
      </c>
      <c r="KL63" s="635" t="e">
        <f t="shared" si="485"/>
        <v>#DIV/0!</v>
      </c>
      <c r="KM63" s="635" t="e">
        <f t="shared" si="485"/>
        <v>#DIV/0!</v>
      </c>
      <c r="KN63" s="635" t="e">
        <f t="shared" si="485"/>
        <v>#DIV/0!</v>
      </c>
      <c r="KO63" s="635" t="e">
        <f t="shared" si="485"/>
        <v>#DIV/0!</v>
      </c>
      <c r="KP63" s="635" t="e">
        <f t="shared" si="485"/>
        <v>#DIV/0!</v>
      </c>
      <c r="KQ63" s="635" t="e">
        <f t="shared" si="485"/>
        <v>#DIV/0!</v>
      </c>
      <c r="KR63" s="635" t="e">
        <f t="shared" si="486"/>
        <v>#DIV/0!</v>
      </c>
      <c r="KS63" s="635" t="e">
        <f t="shared" si="486"/>
        <v>#DIV/0!</v>
      </c>
      <c r="KT63" s="635" t="e">
        <f t="shared" si="486"/>
        <v>#DIV/0!</v>
      </c>
      <c r="KU63" s="635" t="e">
        <f t="shared" si="486"/>
        <v>#DIV/0!</v>
      </c>
      <c r="KV63" s="635" t="e">
        <f t="shared" si="486"/>
        <v>#DIV/0!</v>
      </c>
      <c r="KW63" s="635" t="e">
        <f t="shared" si="486"/>
        <v>#DIV/0!</v>
      </c>
      <c r="KX63" s="635" t="e">
        <f t="shared" si="486"/>
        <v>#DIV/0!</v>
      </c>
      <c r="KY63" s="635" t="e">
        <f t="shared" si="486"/>
        <v>#DIV/0!</v>
      </c>
      <c r="KZ63" s="635" t="e">
        <f t="shared" si="486"/>
        <v>#DIV/0!</v>
      </c>
      <c r="LA63" s="635" t="e">
        <f t="shared" si="486"/>
        <v>#DIV/0!</v>
      </c>
      <c r="LB63" s="635" t="e">
        <f t="shared" si="487"/>
        <v>#DIV/0!</v>
      </c>
      <c r="LC63" s="635" t="e">
        <f t="shared" si="487"/>
        <v>#DIV/0!</v>
      </c>
      <c r="LD63" s="635" t="e">
        <f t="shared" si="487"/>
        <v>#DIV/0!</v>
      </c>
      <c r="LE63" s="635" t="e">
        <f t="shared" si="487"/>
        <v>#DIV/0!</v>
      </c>
      <c r="LF63" s="635" t="e">
        <f t="shared" si="487"/>
        <v>#DIV/0!</v>
      </c>
      <c r="LG63" s="635" t="e">
        <f t="shared" si="487"/>
        <v>#DIV/0!</v>
      </c>
      <c r="LH63" s="635" t="e">
        <f t="shared" si="487"/>
        <v>#DIV/0!</v>
      </c>
      <c r="LI63" s="635" t="e">
        <f t="shared" si="487"/>
        <v>#DIV/0!</v>
      </c>
      <c r="LJ63" s="635" t="e">
        <f t="shared" si="487"/>
        <v>#DIV/0!</v>
      </c>
      <c r="LK63" s="635" t="e">
        <f t="shared" si="487"/>
        <v>#DIV/0!</v>
      </c>
      <c r="LL63" s="635" t="e">
        <f t="shared" si="488"/>
        <v>#DIV/0!</v>
      </c>
      <c r="LM63" s="635" t="e">
        <f t="shared" si="488"/>
        <v>#DIV/0!</v>
      </c>
      <c r="LN63" s="635" t="e">
        <f t="shared" si="488"/>
        <v>#DIV/0!</v>
      </c>
      <c r="LO63" s="635" t="e">
        <f t="shared" si="488"/>
        <v>#DIV/0!</v>
      </c>
      <c r="LP63" s="635" t="e">
        <f t="shared" si="488"/>
        <v>#DIV/0!</v>
      </c>
      <c r="LQ63" s="635" t="e">
        <f t="shared" si="488"/>
        <v>#DIV/0!</v>
      </c>
      <c r="LR63" s="635" t="e">
        <f t="shared" si="488"/>
        <v>#DIV/0!</v>
      </c>
      <c r="LS63" s="635" t="e">
        <f t="shared" si="488"/>
        <v>#DIV/0!</v>
      </c>
      <c r="LT63" s="635" t="e">
        <f t="shared" si="488"/>
        <v>#DIV/0!</v>
      </c>
      <c r="LU63" s="635" t="e">
        <f t="shared" si="488"/>
        <v>#DIV/0!</v>
      </c>
      <c r="LV63" s="635" t="e">
        <f t="shared" si="489"/>
        <v>#DIV/0!</v>
      </c>
      <c r="LW63" s="635" t="e">
        <f t="shared" si="489"/>
        <v>#DIV/0!</v>
      </c>
      <c r="LX63" s="635" t="e">
        <f t="shared" si="489"/>
        <v>#DIV/0!</v>
      </c>
      <c r="LY63" s="635" t="str">
        <f t="shared" si="489"/>
        <v/>
      </c>
      <c r="LZ63" s="635" t="str">
        <f t="shared" si="489"/>
        <v/>
      </c>
      <c r="MA63" s="635" t="str">
        <f t="shared" si="489"/>
        <v/>
      </c>
      <c r="MB63" s="635" t="str">
        <f t="shared" si="489"/>
        <v/>
      </c>
      <c r="MC63" s="635" t="str">
        <f t="shared" si="489"/>
        <v/>
      </c>
      <c r="MD63" s="635" t="str">
        <f t="shared" si="489"/>
        <v/>
      </c>
      <c r="ME63" s="635" t="str">
        <f t="shared" si="489"/>
        <v/>
      </c>
      <c r="MF63" s="635" t="str">
        <f t="shared" si="490"/>
        <v/>
      </c>
      <c r="MG63" s="635" t="str">
        <f t="shared" si="490"/>
        <v/>
      </c>
      <c r="MH63" s="635" t="str">
        <f t="shared" si="490"/>
        <v/>
      </c>
      <c r="MI63" s="635" t="str">
        <f t="shared" si="490"/>
        <v/>
      </c>
      <c r="MJ63" s="635" t="str">
        <f t="shared" si="490"/>
        <v/>
      </c>
      <c r="MK63" s="635" t="str">
        <f t="shared" si="490"/>
        <v/>
      </c>
      <c r="ML63" s="635" t="str">
        <f t="shared" si="490"/>
        <v/>
      </c>
      <c r="MM63" s="635" t="str">
        <f t="shared" si="490"/>
        <v/>
      </c>
      <c r="MN63" s="635" t="str">
        <f t="shared" si="490"/>
        <v/>
      </c>
      <c r="MO63" s="635" t="str">
        <f t="shared" si="490"/>
        <v/>
      </c>
      <c r="MP63" s="636" t="str">
        <f t="shared" si="490"/>
        <v/>
      </c>
      <c r="MR63" s="565">
        <f t="shared" si="269"/>
        <v>56</v>
      </c>
      <c r="MS63" s="622" t="e">
        <f ca="1">+SUMPRODUCT(OFFSET(MU63,0,$MR63):OFFSET(MU63,MU63-1,$MR63),OFFSET($O63,0,0):OFFSET($O63,MU63-1,0))</f>
        <v>#DIV/0!</v>
      </c>
      <c r="MU63" s="568">
        <f t="shared" si="265"/>
        <v>7</v>
      </c>
      <c r="MV63" s="691" t="e">
        <f t="shared" ca="1" si="491"/>
        <v>#DIV/0!</v>
      </c>
      <c r="MW63" s="691" t="e">
        <f t="shared" ca="1" si="491"/>
        <v>#DIV/0!</v>
      </c>
      <c r="MX63" s="691" t="e">
        <f t="shared" ca="1" si="491"/>
        <v>#DIV/0!</v>
      </c>
      <c r="MY63" s="691" t="e">
        <f t="shared" ca="1" si="491"/>
        <v>#DIV/0!</v>
      </c>
      <c r="MZ63" s="691" t="e">
        <f t="shared" ca="1" si="491"/>
        <v>#DIV/0!</v>
      </c>
      <c r="NA63" s="691" t="e">
        <f t="shared" ca="1" si="491"/>
        <v>#DIV/0!</v>
      </c>
      <c r="NB63" s="691" t="e">
        <f t="shared" ca="1" si="491"/>
        <v>#DIV/0!</v>
      </c>
      <c r="NC63" s="691" t="e">
        <f t="shared" ca="1" si="491"/>
        <v>#DIV/0!</v>
      </c>
      <c r="ND63" s="691" t="e">
        <f t="shared" ca="1" si="491"/>
        <v>#DIV/0!</v>
      </c>
      <c r="NE63" s="691" t="e">
        <f t="shared" ca="1" si="491"/>
        <v>#DIV/0!</v>
      </c>
      <c r="NF63" s="691" t="e">
        <f t="shared" ca="1" si="492"/>
        <v>#DIV/0!</v>
      </c>
      <c r="NG63" s="691" t="e">
        <f t="shared" ca="1" si="492"/>
        <v>#DIV/0!</v>
      </c>
      <c r="NH63" s="691" t="e">
        <f t="shared" ca="1" si="492"/>
        <v>#DIV/0!</v>
      </c>
      <c r="NI63" s="691" t="e">
        <f t="shared" ca="1" si="492"/>
        <v>#DIV/0!</v>
      </c>
      <c r="NJ63" s="691" t="e">
        <f t="shared" ca="1" si="492"/>
        <v>#DIV/0!</v>
      </c>
      <c r="NK63" s="691" t="e">
        <f t="shared" ca="1" si="492"/>
        <v>#DIV/0!</v>
      </c>
      <c r="NL63" s="691" t="e">
        <f t="shared" ca="1" si="492"/>
        <v>#DIV/0!</v>
      </c>
      <c r="NM63" s="691" t="e">
        <f t="shared" ca="1" si="492"/>
        <v>#DIV/0!</v>
      </c>
      <c r="NN63" s="691" t="e">
        <f t="shared" ca="1" si="492"/>
        <v>#DIV/0!</v>
      </c>
      <c r="NO63" s="691" t="e">
        <f t="shared" ca="1" si="492"/>
        <v>#DIV/0!</v>
      </c>
      <c r="NP63" s="691" t="e">
        <f t="shared" ca="1" si="493"/>
        <v>#DIV/0!</v>
      </c>
      <c r="NQ63" s="691" t="e">
        <f t="shared" ca="1" si="493"/>
        <v>#DIV/0!</v>
      </c>
      <c r="NR63" s="691" t="e">
        <f t="shared" ca="1" si="493"/>
        <v>#DIV/0!</v>
      </c>
      <c r="NS63" s="691" t="e">
        <f t="shared" ca="1" si="493"/>
        <v>#DIV/0!</v>
      </c>
      <c r="NT63" s="691" t="e">
        <f t="shared" ca="1" si="493"/>
        <v>#DIV/0!</v>
      </c>
      <c r="NU63" s="691" t="e">
        <f t="shared" ca="1" si="493"/>
        <v>#DIV/0!</v>
      </c>
      <c r="NV63" s="691" t="e">
        <f t="shared" ca="1" si="493"/>
        <v>#DIV/0!</v>
      </c>
      <c r="NW63" s="691" t="e">
        <f t="shared" ca="1" si="493"/>
        <v>#DIV/0!</v>
      </c>
      <c r="NX63" s="691" t="e">
        <f t="shared" ca="1" si="493"/>
        <v>#DIV/0!</v>
      </c>
      <c r="NY63" s="691" t="e">
        <f t="shared" ca="1" si="493"/>
        <v>#DIV/0!</v>
      </c>
      <c r="NZ63" s="691" t="e">
        <f t="shared" ca="1" si="494"/>
        <v>#DIV/0!</v>
      </c>
      <c r="OA63" s="691" t="e">
        <f t="shared" ca="1" si="494"/>
        <v>#DIV/0!</v>
      </c>
      <c r="OB63" s="691" t="e">
        <f t="shared" ca="1" si="494"/>
        <v>#DIV/0!</v>
      </c>
      <c r="OC63" s="691" t="e">
        <f t="shared" ca="1" si="494"/>
        <v>#DIV/0!</v>
      </c>
      <c r="OD63" s="691" t="e">
        <f t="shared" ca="1" si="494"/>
        <v>#DIV/0!</v>
      </c>
      <c r="OE63" s="691" t="e">
        <f t="shared" ca="1" si="494"/>
        <v>#DIV/0!</v>
      </c>
      <c r="OF63" s="691" t="e">
        <f t="shared" ca="1" si="494"/>
        <v>#DIV/0!</v>
      </c>
      <c r="OG63" s="691" t="e">
        <f t="shared" ca="1" si="494"/>
        <v>#DIV/0!</v>
      </c>
      <c r="OH63" s="691" t="e">
        <f t="shared" ca="1" si="494"/>
        <v>#DIV/0!</v>
      </c>
      <c r="OI63" s="691" t="e">
        <f t="shared" ca="1" si="494"/>
        <v>#DIV/0!</v>
      </c>
      <c r="OJ63" s="691" t="e">
        <f t="shared" ca="1" si="495"/>
        <v>#DIV/0!</v>
      </c>
      <c r="OK63" s="691" t="e">
        <f t="shared" ca="1" si="495"/>
        <v>#DIV/0!</v>
      </c>
      <c r="OL63" s="691" t="e">
        <f t="shared" ca="1" si="495"/>
        <v>#DIV/0!</v>
      </c>
      <c r="OM63" s="691" t="e">
        <f t="shared" ca="1" si="495"/>
        <v>#DIV/0!</v>
      </c>
      <c r="ON63" s="691" t="e">
        <f t="shared" ca="1" si="495"/>
        <v>#DIV/0!</v>
      </c>
      <c r="OO63" s="691" t="e">
        <f t="shared" ca="1" si="495"/>
        <v>#DIV/0!</v>
      </c>
      <c r="OP63" s="691" t="e">
        <f t="shared" ca="1" si="495"/>
        <v>#DIV/0!</v>
      </c>
      <c r="OQ63" s="691" t="e">
        <f t="shared" ca="1" si="495"/>
        <v>#DIV/0!</v>
      </c>
      <c r="OR63" s="691" t="e">
        <f t="shared" ca="1" si="495"/>
        <v>#DIV/0!</v>
      </c>
      <c r="OS63" s="691" t="e">
        <f t="shared" ca="1" si="495"/>
        <v>#DIV/0!</v>
      </c>
      <c r="OT63" s="691" t="e">
        <f t="shared" ca="1" si="496"/>
        <v>#DIV/0!</v>
      </c>
      <c r="OU63" s="691" t="e">
        <f t="shared" ca="1" si="496"/>
        <v>#DIV/0!</v>
      </c>
      <c r="OV63" s="691" t="e">
        <f t="shared" ca="1" si="496"/>
        <v>#DIV/0!</v>
      </c>
      <c r="OW63" s="691" t="e">
        <f t="shared" ca="1" si="496"/>
        <v>#DIV/0!</v>
      </c>
      <c r="OX63" s="691" t="e">
        <f t="shared" ca="1" si="496"/>
        <v>#DIV/0!</v>
      </c>
      <c r="OY63" s="691" t="e">
        <f t="shared" ca="1" si="496"/>
        <v>#DIV/0!</v>
      </c>
      <c r="OZ63" s="691" t="str">
        <f t="shared" ca="1" si="496"/>
        <v/>
      </c>
      <c r="PA63" s="691" t="str">
        <f t="shared" ca="1" si="496"/>
        <v/>
      </c>
      <c r="PB63" s="691" t="str">
        <f t="shared" ca="1" si="496"/>
        <v/>
      </c>
      <c r="PC63" s="691" t="str">
        <f t="shared" ca="1" si="496"/>
        <v/>
      </c>
      <c r="PD63" s="691" t="str">
        <f t="shared" ca="1" si="497"/>
        <v/>
      </c>
      <c r="PE63" s="691" t="str">
        <f t="shared" ca="1" si="497"/>
        <v/>
      </c>
      <c r="PF63" s="691" t="str">
        <f t="shared" ca="1" si="497"/>
        <v/>
      </c>
      <c r="PG63" s="691" t="e">
        <f t="shared" ca="1" si="497"/>
        <v>#VALUE!</v>
      </c>
      <c r="PH63" s="691" t="e">
        <f t="shared" ca="1" si="497"/>
        <v>#VALUE!</v>
      </c>
      <c r="PI63" s="691" t="e">
        <f t="shared" ca="1" si="497"/>
        <v>#VALUE!</v>
      </c>
      <c r="PJ63" s="691" t="e">
        <f t="shared" ca="1" si="497"/>
        <v>#VALUE!</v>
      </c>
      <c r="PK63" s="691" t="e">
        <f t="shared" ca="1" si="497"/>
        <v>#VALUE!</v>
      </c>
      <c r="PL63" s="691" t="e">
        <f t="shared" ca="1" si="497"/>
        <v>#VALUE!</v>
      </c>
      <c r="PM63" s="691" t="e">
        <f t="shared" ca="1" si="497"/>
        <v>#VALUE!</v>
      </c>
      <c r="PN63" s="691" t="e">
        <f t="shared" ca="1" si="498"/>
        <v>#VALUE!</v>
      </c>
      <c r="PO63" s="691" t="e">
        <f t="shared" ca="1" si="498"/>
        <v>#VALUE!</v>
      </c>
      <c r="PP63" s="691" t="e">
        <f t="shared" ca="1" si="498"/>
        <v>#VALUE!</v>
      </c>
      <c r="PQ63" s="691" t="e">
        <f t="shared" ca="1" si="498"/>
        <v>#VALUE!</v>
      </c>
      <c r="PR63" s="691" t="e">
        <f t="shared" ca="1" si="498"/>
        <v>#VALUE!</v>
      </c>
      <c r="PS63" s="691" t="e">
        <f t="shared" ca="1" si="498"/>
        <v>#VALUE!</v>
      </c>
      <c r="PT63" s="691" t="e">
        <f t="shared" ca="1" si="498"/>
        <v>#VALUE!</v>
      </c>
      <c r="PU63" s="691" t="e">
        <f t="shared" ca="1" si="498"/>
        <v>#VALUE!</v>
      </c>
      <c r="PV63" s="691" t="e">
        <f t="shared" ca="1" si="498"/>
        <v>#VALUE!</v>
      </c>
      <c r="PW63" s="691" t="e">
        <f t="shared" ca="1" si="498"/>
        <v>#VALUE!</v>
      </c>
      <c r="PX63" s="691" t="e">
        <f t="shared" ca="1" si="498"/>
        <v>#VALUE!</v>
      </c>
      <c r="PY63" s="690"/>
      <c r="PZ63" s="690"/>
      <c r="QA63" s="690"/>
      <c r="QB63" s="690"/>
      <c r="QC63" s="690"/>
      <c r="QD63" s="690"/>
      <c r="QE63" s="690"/>
      <c r="QF63" s="690"/>
      <c r="QG63" s="575"/>
      <c r="QH63" s="575"/>
      <c r="QI63" s="575"/>
      <c r="QJ63" s="575"/>
      <c r="QK63" s="575"/>
      <c r="QL63" s="575"/>
      <c r="QM63" s="575"/>
      <c r="QN63" s="575"/>
      <c r="QO63" s="575"/>
      <c r="QP63" s="575"/>
      <c r="QQ63" s="575"/>
    </row>
    <row r="64" spans="1:459">
      <c r="A64" s="632">
        <f t="shared" si="266"/>
        <v>57</v>
      </c>
      <c r="B64" s="633">
        <f>+'User Entries'!G134</f>
        <v>0</v>
      </c>
      <c r="C64" s="633">
        <f t="shared" si="267"/>
        <v>0</v>
      </c>
      <c r="D64" s="759" t="e">
        <f>SUM($E$8:E64)</f>
        <v>#DIV/0!</v>
      </c>
      <c r="E64" s="759" t="e">
        <f t="shared" si="357"/>
        <v>#DIV/0!</v>
      </c>
      <c r="F64" s="627"/>
      <c r="G64" s="765"/>
      <c r="H64" s="622">
        <f t="shared" si="270"/>
        <v>6</v>
      </c>
      <c r="I64" s="632">
        <f t="shared" si="255"/>
        <v>57</v>
      </c>
      <c r="J64" s="640">
        <f t="shared" si="501"/>
        <v>0</v>
      </c>
      <c r="K64" s="640">
        <f>+'User Entries'!$J134</f>
        <v>0</v>
      </c>
      <c r="L64" s="676" t="e">
        <f t="shared" si="256"/>
        <v>#DIV/0!</v>
      </c>
      <c r="M64" s="643" t="str">
        <f>IFERROR(Summary_AttrorTotal!A74,"")</f>
        <v>2013 Q1</v>
      </c>
      <c r="N64" s="634">
        <f>+IFERROR((Summary_AttrorTotal!H74)*1000,0)</f>
        <v>5347640</v>
      </c>
      <c r="O64" s="634">
        <f>+IFERROR((Summary_AttrorTotal!S74-Summary_AttrorTotal!H74)*1000,0)</f>
        <v>392482.99575310922</v>
      </c>
      <c r="P64" s="634" t="e">
        <f t="shared" ca="1" si="358"/>
        <v>#DIV/0!</v>
      </c>
      <c r="Q64" s="634">
        <f>IFERROR(Summary_AttrorTotal!J74*1000,0)</f>
        <v>5546046</v>
      </c>
      <c r="R64" s="634" t="e">
        <f t="shared" ca="1" si="257"/>
        <v>#DIV/0!</v>
      </c>
      <c r="S64" s="634">
        <f>+IFERROR((Summary_AttrorTotal!S74-Summary_AttrorTotal!J74)*1000,0)</f>
        <v>194076.99575310925</v>
      </c>
      <c r="T64" s="634" t="e">
        <f t="shared" ca="1" si="258"/>
        <v>#DIV/0!</v>
      </c>
      <c r="U64" s="639"/>
      <c r="V64" s="634" t="e">
        <f t="shared" ca="1" si="259"/>
        <v>#DIV/0!</v>
      </c>
      <c r="W64" s="575" t="e">
        <f t="shared" ca="1" si="260"/>
        <v>#DIV/0!</v>
      </c>
      <c r="X64" s="649">
        <f t="shared" si="472"/>
        <v>6</v>
      </c>
      <c r="Y64" s="628">
        <f t="shared" si="147"/>
        <v>0</v>
      </c>
      <c r="Z64" s="628">
        <f t="shared" si="147"/>
        <v>0</v>
      </c>
      <c r="AA64" s="628">
        <f t="shared" si="500"/>
        <v>0</v>
      </c>
      <c r="AB64" s="628">
        <f t="shared" si="500"/>
        <v>0</v>
      </c>
      <c r="AC64" s="628">
        <f t="shared" si="500"/>
        <v>0</v>
      </c>
      <c r="AD64" s="628">
        <f t="shared" si="500"/>
        <v>0</v>
      </c>
      <c r="AE64" s="628">
        <f t="shared" si="500"/>
        <v>0</v>
      </c>
      <c r="AF64" s="628">
        <f t="shared" si="500"/>
        <v>0</v>
      </c>
      <c r="AG64" s="628">
        <f t="shared" si="500"/>
        <v>0</v>
      </c>
      <c r="AH64" s="628">
        <f t="shared" si="500"/>
        <v>0</v>
      </c>
      <c r="AI64" s="628">
        <f t="shared" si="500"/>
        <v>0</v>
      </c>
      <c r="AJ64" s="628">
        <f t="shared" si="500"/>
        <v>0</v>
      </c>
      <c r="AK64" s="628">
        <f t="shared" si="500"/>
        <v>0</v>
      </c>
      <c r="AL64" s="628">
        <f t="shared" si="500"/>
        <v>0</v>
      </c>
      <c r="AM64" s="628">
        <f t="shared" si="500"/>
        <v>0</v>
      </c>
      <c r="AN64" s="628">
        <f t="shared" si="500"/>
        <v>0</v>
      </c>
      <c r="AO64" s="628">
        <f t="shared" si="500"/>
        <v>0</v>
      </c>
      <c r="AP64" s="628">
        <f t="shared" si="500"/>
        <v>0</v>
      </c>
      <c r="AQ64" s="628">
        <f t="shared" si="500"/>
        <v>0</v>
      </c>
      <c r="AR64" s="628">
        <f t="shared" si="500"/>
        <v>0</v>
      </c>
      <c r="AS64" s="628">
        <f t="shared" si="500"/>
        <v>0</v>
      </c>
      <c r="AT64" s="628">
        <f t="shared" si="500"/>
        <v>0</v>
      </c>
      <c r="AU64" s="628">
        <f t="shared" si="500"/>
        <v>0</v>
      </c>
      <c r="AV64" s="628">
        <f t="shared" si="500"/>
        <v>0</v>
      </c>
      <c r="AW64" s="628">
        <f t="shared" si="500"/>
        <v>0</v>
      </c>
      <c r="AX64" s="628">
        <f t="shared" si="500"/>
        <v>0</v>
      </c>
      <c r="AY64" s="628">
        <f t="shared" si="500"/>
        <v>0</v>
      </c>
      <c r="AZ64" s="628">
        <f t="shared" si="500"/>
        <v>0</v>
      </c>
      <c r="BA64" s="628">
        <f t="shared" si="500"/>
        <v>0</v>
      </c>
      <c r="BB64" s="628">
        <f t="shared" si="500"/>
        <v>0</v>
      </c>
      <c r="BC64" s="628">
        <f t="shared" si="500"/>
        <v>0</v>
      </c>
      <c r="BD64" s="628">
        <f t="shared" si="500"/>
        <v>0</v>
      </c>
      <c r="BE64" s="628">
        <f t="shared" si="500"/>
        <v>0</v>
      </c>
      <c r="BF64" s="628">
        <f t="shared" si="500"/>
        <v>0</v>
      </c>
      <c r="BG64" s="628">
        <f t="shared" si="500"/>
        <v>0</v>
      </c>
      <c r="BH64" s="628">
        <f t="shared" si="500"/>
        <v>0</v>
      </c>
      <c r="BI64" s="628">
        <f t="shared" si="500"/>
        <v>0</v>
      </c>
      <c r="BJ64" s="628">
        <f t="shared" si="500"/>
        <v>0</v>
      </c>
      <c r="BK64" s="628">
        <f t="shared" si="500"/>
        <v>0</v>
      </c>
      <c r="BL64" s="628">
        <f t="shared" si="500"/>
        <v>0</v>
      </c>
      <c r="BM64" s="628">
        <f t="shared" si="500"/>
        <v>0</v>
      </c>
      <c r="BN64" s="628">
        <f t="shared" si="500"/>
        <v>0</v>
      </c>
      <c r="BO64" s="628">
        <f t="shared" si="500"/>
        <v>0</v>
      </c>
      <c r="BP64" s="628">
        <f t="shared" si="500"/>
        <v>0</v>
      </c>
      <c r="BQ64" s="628">
        <f t="shared" si="500"/>
        <v>0</v>
      </c>
      <c r="BR64" s="628">
        <f t="shared" si="500"/>
        <v>0</v>
      </c>
      <c r="BS64" s="628">
        <f t="shared" si="500"/>
        <v>0</v>
      </c>
      <c r="BT64" s="628">
        <f t="shared" si="500"/>
        <v>0</v>
      </c>
      <c r="BU64" s="628">
        <f t="shared" si="500"/>
        <v>0</v>
      </c>
      <c r="BV64" s="628">
        <f t="shared" si="500"/>
        <v>0</v>
      </c>
      <c r="BW64" s="628">
        <f t="shared" si="500"/>
        <v>0</v>
      </c>
      <c r="BX64" s="628">
        <f t="shared" si="500"/>
        <v>0</v>
      </c>
      <c r="BY64" s="628">
        <f t="shared" si="500"/>
        <v>0</v>
      </c>
      <c r="BZ64" s="628">
        <f t="shared" si="500"/>
        <v>0</v>
      </c>
      <c r="CA64" s="628">
        <f t="shared" si="500"/>
        <v>0</v>
      </c>
      <c r="CB64" s="628">
        <f t="shared" si="500"/>
        <v>0</v>
      </c>
      <c r="CC64" s="628">
        <f t="shared" si="500"/>
        <v>0</v>
      </c>
      <c r="CD64" s="628">
        <f t="shared" si="500"/>
        <v>0</v>
      </c>
      <c r="CE64" s="628">
        <f t="shared" si="500"/>
        <v>0</v>
      </c>
      <c r="CF64" s="628">
        <f t="shared" si="500"/>
        <v>0</v>
      </c>
      <c r="CG64" s="628">
        <f t="shared" si="500"/>
        <v>0</v>
      </c>
      <c r="CH64" s="628">
        <f t="shared" si="500"/>
        <v>0</v>
      </c>
      <c r="CI64" s="628">
        <f t="shared" si="500"/>
        <v>0</v>
      </c>
      <c r="CJ64" s="628" t="str">
        <f t="shared" si="500"/>
        <v/>
      </c>
      <c r="CK64" s="628" t="str">
        <f t="shared" si="500"/>
        <v/>
      </c>
      <c r="CL64" s="628" t="str">
        <f t="shared" ref="CL64:DA72" si="502">+IF(OR(CL$7="",$X64=""),"",IF($X64-CL$7&lt;=-1,IF(AND($X64&gt;=MATCH(100%,$D$8:$D$87,0),CL$7=$X64+1),100%,IFERROR(VLOOKUP(CL$7,$A$8:$E$87,5,FALSE)/(1-VLOOKUP($X64,$A$8:$E$87,4,FALSE)),0)),0))</f>
        <v/>
      </c>
      <c r="CM64" s="628" t="str">
        <f t="shared" si="502"/>
        <v/>
      </c>
      <c r="CN64" s="628" t="str">
        <f t="shared" si="502"/>
        <v/>
      </c>
      <c r="CO64" s="628" t="str">
        <f t="shared" si="502"/>
        <v/>
      </c>
      <c r="CP64" s="628" t="str">
        <f t="shared" si="502"/>
        <v/>
      </c>
      <c r="CQ64" s="628" t="str">
        <f t="shared" si="502"/>
        <v/>
      </c>
      <c r="CR64" s="628" t="str">
        <f t="shared" si="502"/>
        <v/>
      </c>
      <c r="CS64" s="628" t="str">
        <f t="shared" si="502"/>
        <v/>
      </c>
      <c r="CT64" s="628" t="str">
        <f t="shared" si="502"/>
        <v/>
      </c>
      <c r="CU64" s="628" t="str">
        <f t="shared" si="502"/>
        <v/>
      </c>
      <c r="CV64" s="628" t="str">
        <f t="shared" si="502"/>
        <v/>
      </c>
      <c r="CW64" s="628" t="str">
        <f t="shared" si="502"/>
        <v/>
      </c>
      <c r="CX64" s="628" t="str">
        <f t="shared" si="502"/>
        <v/>
      </c>
      <c r="CY64" s="628" t="str">
        <f t="shared" si="502"/>
        <v/>
      </c>
      <c r="CZ64" s="628" t="str">
        <f t="shared" si="502"/>
        <v/>
      </c>
      <c r="DA64" s="629" t="str">
        <f t="shared" si="502"/>
        <v/>
      </c>
      <c r="DB64" s="642"/>
      <c r="DC64" s="649">
        <f t="shared" si="262"/>
        <v>6</v>
      </c>
      <c r="DD64" s="668">
        <f t="shared" si="475"/>
        <v>0</v>
      </c>
      <c r="DE64" s="668">
        <f t="shared" si="475"/>
        <v>0</v>
      </c>
      <c r="DF64" s="668">
        <f t="shared" si="475"/>
        <v>0</v>
      </c>
      <c r="DG64" s="668">
        <f t="shared" si="475"/>
        <v>0</v>
      </c>
      <c r="DH64" s="668">
        <f t="shared" si="475"/>
        <v>0</v>
      </c>
      <c r="DI64" s="668">
        <f t="shared" si="475"/>
        <v>0</v>
      </c>
      <c r="DJ64" s="668">
        <f t="shared" si="475"/>
        <v>0</v>
      </c>
      <c r="DK64" s="668">
        <f t="shared" si="475"/>
        <v>0</v>
      </c>
      <c r="DL64" s="668">
        <f t="shared" si="475"/>
        <v>0</v>
      </c>
      <c r="DM64" s="668">
        <f t="shared" si="475"/>
        <v>0</v>
      </c>
      <c r="DN64" s="668">
        <f t="shared" si="476"/>
        <v>0</v>
      </c>
      <c r="DO64" s="668">
        <f t="shared" si="476"/>
        <v>0</v>
      </c>
      <c r="DP64" s="668">
        <f t="shared" si="476"/>
        <v>0</v>
      </c>
      <c r="DQ64" s="668">
        <f t="shared" si="476"/>
        <v>0</v>
      </c>
      <c r="DR64" s="668">
        <f t="shared" si="476"/>
        <v>0</v>
      </c>
      <c r="DS64" s="668">
        <f t="shared" si="476"/>
        <v>0</v>
      </c>
      <c r="DT64" s="668">
        <f t="shared" si="476"/>
        <v>0</v>
      </c>
      <c r="DU64" s="668">
        <f t="shared" si="476"/>
        <v>0</v>
      </c>
      <c r="DV64" s="668">
        <f t="shared" si="476"/>
        <v>0</v>
      </c>
      <c r="DW64" s="668">
        <f t="shared" si="476"/>
        <v>0</v>
      </c>
      <c r="DX64" s="668">
        <f t="shared" si="477"/>
        <v>0</v>
      </c>
      <c r="DY64" s="668">
        <f t="shared" si="477"/>
        <v>0</v>
      </c>
      <c r="DZ64" s="668">
        <f t="shared" si="477"/>
        <v>0</v>
      </c>
      <c r="EA64" s="668">
        <f t="shared" si="477"/>
        <v>0</v>
      </c>
      <c r="EB64" s="668">
        <f t="shared" si="477"/>
        <v>0</v>
      </c>
      <c r="EC64" s="668">
        <f t="shared" si="477"/>
        <v>0</v>
      </c>
      <c r="ED64" s="668">
        <f t="shared" si="477"/>
        <v>0</v>
      </c>
      <c r="EE64" s="668">
        <f t="shared" si="477"/>
        <v>0</v>
      </c>
      <c r="EF64" s="668">
        <f t="shared" si="477"/>
        <v>0</v>
      </c>
      <c r="EG64" s="668">
        <f t="shared" si="477"/>
        <v>0</v>
      </c>
      <c r="EH64" s="668">
        <f t="shared" si="478"/>
        <v>0</v>
      </c>
      <c r="EI64" s="668">
        <f t="shared" si="478"/>
        <v>0</v>
      </c>
      <c r="EJ64" s="668">
        <f t="shared" si="478"/>
        <v>0</v>
      </c>
      <c r="EK64" s="668">
        <f t="shared" si="478"/>
        <v>0</v>
      </c>
      <c r="EL64" s="668">
        <f t="shared" si="478"/>
        <v>0</v>
      </c>
      <c r="EM64" s="668">
        <f t="shared" si="478"/>
        <v>0</v>
      </c>
      <c r="EN64" s="668">
        <f t="shared" si="478"/>
        <v>0</v>
      </c>
      <c r="EO64" s="668">
        <f t="shared" si="478"/>
        <v>0</v>
      </c>
      <c r="EP64" s="668">
        <f t="shared" si="478"/>
        <v>0</v>
      </c>
      <c r="EQ64" s="668">
        <f t="shared" si="478"/>
        <v>0</v>
      </c>
      <c r="ER64" s="668">
        <f t="shared" si="479"/>
        <v>0</v>
      </c>
      <c r="ES64" s="668">
        <f t="shared" si="479"/>
        <v>0</v>
      </c>
      <c r="ET64" s="668">
        <f t="shared" si="479"/>
        <v>0</v>
      </c>
      <c r="EU64" s="668">
        <f t="shared" si="479"/>
        <v>0</v>
      </c>
      <c r="EV64" s="668">
        <f t="shared" si="479"/>
        <v>0</v>
      </c>
      <c r="EW64" s="668">
        <f t="shared" si="479"/>
        <v>0</v>
      </c>
      <c r="EX64" s="668">
        <f t="shared" si="479"/>
        <v>0</v>
      </c>
      <c r="EY64" s="668">
        <f t="shared" si="479"/>
        <v>0</v>
      </c>
      <c r="EZ64" s="668">
        <f t="shared" si="479"/>
        <v>0</v>
      </c>
      <c r="FA64" s="668">
        <f t="shared" si="479"/>
        <v>0</v>
      </c>
      <c r="FB64" s="668">
        <f t="shared" si="480"/>
        <v>0</v>
      </c>
      <c r="FC64" s="668">
        <f t="shared" si="480"/>
        <v>0</v>
      </c>
      <c r="FD64" s="668">
        <f t="shared" si="480"/>
        <v>0</v>
      </c>
      <c r="FE64" s="668">
        <f t="shared" si="480"/>
        <v>0</v>
      </c>
      <c r="FF64" s="668">
        <f t="shared" si="480"/>
        <v>0</v>
      </c>
      <c r="FG64" s="668">
        <f t="shared" si="480"/>
        <v>0</v>
      </c>
      <c r="FH64" s="668">
        <f t="shared" si="480"/>
        <v>0</v>
      </c>
      <c r="FI64" s="668">
        <f t="shared" si="480"/>
        <v>0</v>
      </c>
      <c r="FJ64" s="668">
        <f t="shared" si="480"/>
        <v>0</v>
      </c>
      <c r="FK64" s="668">
        <f t="shared" si="480"/>
        <v>0</v>
      </c>
      <c r="FL64" s="668">
        <f t="shared" si="481"/>
        <v>0</v>
      </c>
      <c r="FM64" s="668">
        <f t="shared" si="481"/>
        <v>0</v>
      </c>
      <c r="FN64" s="668">
        <f t="shared" si="481"/>
        <v>0</v>
      </c>
      <c r="FO64" s="668" t="str">
        <f t="shared" si="481"/>
        <v/>
      </c>
      <c r="FP64" s="668" t="str">
        <f t="shared" si="481"/>
        <v/>
      </c>
      <c r="FQ64" s="668" t="str">
        <f t="shared" si="481"/>
        <v/>
      </c>
      <c r="FR64" s="668" t="str">
        <f t="shared" si="481"/>
        <v/>
      </c>
      <c r="FS64" s="668" t="str">
        <f t="shared" si="481"/>
        <v/>
      </c>
      <c r="FT64" s="668" t="str">
        <f t="shared" si="481"/>
        <v/>
      </c>
      <c r="FU64" s="668" t="str">
        <f t="shared" si="481"/>
        <v/>
      </c>
      <c r="FV64" s="668" t="str">
        <f t="shared" si="482"/>
        <v/>
      </c>
      <c r="FW64" s="668" t="str">
        <f t="shared" si="482"/>
        <v/>
      </c>
      <c r="FX64" s="668" t="str">
        <f t="shared" si="482"/>
        <v/>
      </c>
      <c r="FY64" s="668" t="str">
        <f t="shared" si="482"/>
        <v/>
      </c>
      <c r="FZ64" s="668" t="str">
        <f t="shared" si="482"/>
        <v/>
      </c>
      <c r="GA64" s="668" t="str">
        <f t="shared" si="482"/>
        <v/>
      </c>
      <c r="GB64" s="668" t="str">
        <f t="shared" si="482"/>
        <v/>
      </c>
      <c r="GC64" s="668" t="str">
        <f t="shared" si="482"/>
        <v/>
      </c>
      <c r="GD64" s="668" t="str">
        <f t="shared" si="482"/>
        <v/>
      </c>
      <c r="GE64" s="668" t="str">
        <f t="shared" si="482"/>
        <v/>
      </c>
      <c r="GF64" s="669" t="str">
        <f t="shared" si="482"/>
        <v/>
      </c>
      <c r="GG64" s="626"/>
      <c r="GH64" s="649">
        <f t="shared" si="263"/>
        <v>6</v>
      </c>
      <c r="GI64" s="682">
        <f t="shared" ca="1" si="360"/>
        <v>0</v>
      </c>
      <c r="GJ64" s="682">
        <f t="shared" ca="1" si="361"/>
        <v>0</v>
      </c>
      <c r="GK64" s="682">
        <f t="shared" ca="1" si="362"/>
        <v>0</v>
      </c>
      <c r="GL64" s="682">
        <f t="shared" ca="1" si="363"/>
        <v>0</v>
      </c>
      <c r="GM64" s="682">
        <f t="shared" ca="1" si="364"/>
        <v>0</v>
      </c>
      <c r="GN64" s="682">
        <f t="shared" ca="1" si="365"/>
        <v>0</v>
      </c>
      <c r="GO64" s="682" t="e">
        <f t="shared" ca="1" si="366"/>
        <v>#DIV/0!</v>
      </c>
      <c r="GP64" s="682" t="e">
        <f t="shared" ca="1" si="367"/>
        <v>#DIV/0!</v>
      </c>
      <c r="GQ64" s="682" t="e">
        <f t="shared" ca="1" si="368"/>
        <v>#DIV/0!</v>
      </c>
      <c r="GR64" s="682" t="e">
        <f t="shared" ca="1" si="369"/>
        <v>#DIV/0!</v>
      </c>
      <c r="GS64" s="682" t="e">
        <f t="shared" ca="1" si="370"/>
        <v>#DIV/0!</v>
      </c>
      <c r="GT64" s="682" t="e">
        <f t="shared" ca="1" si="371"/>
        <v>#DIV/0!</v>
      </c>
      <c r="GU64" s="682" t="e">
        <f t="shared" ca="1" si="372"/>
        <v>#DIV/0!</v>
      </c>
      <c r="GV64" s="682" t="e">
        <f t="shared" ca="1" si="373"/>
        <v>#DIV/0!</v>
      </c>
      <c r="GW64" s="682" t="e">
        <f t="shared" ca="1" si="374"/>
        <v>#DIV/0!</v>
      </c>
      <c r="GX64" s="682" t="e">
        <f t="shared" ca="1" si="375"/>
        <v>#DIV/0!</v>
      </c>
      <c r="GY64" s="682" t="e">
        <f t="shared" ca="1" si="376"/>
        <v>#DIV/0!</v>
      </c>
      <c r="GZ64" s="682" t="e">
        <f t="shared" ca="1" si="377"/>
        <v>#DIV/0!</v>
      </c>
      <c r="HA64" s="682" t="e">
        <f t="shared" ca="1" si="378"/>
        <v>#DIV/0!</v>
      </c>
      <c r="HB64" s="682" t="e">
        <f t="shared" ca="1" si="379"/>
        <v>#DIV/0!</v>
      </c>
      <c r="HC64" s="682" t="e">
        <f t="shared" ca="1" si="380"/>
        <v>#DIV/0!</v>
      </c>
      <c r="HD64" s="682" t="e">
        <f t="shared" ca="1" si="381"/>
        <v>#DIV/0!</v>
      </c>
      <c r="HE64" s="682" t="e">
        <f t="shared" ca="1" si="382"/>
        <v>#DIV/0!</v>
      </c>
      <c r="HF64" s="682" t="e">
        <f t="shared" ca="1" si="383"/>
        <v>#DIV/0!</v>
      </c>
      <c r="HG64" s="682" t="e">
        <f t="shared" ca="1" si="384"/>
        <v>#DIV/0!</v>
      </c>
      <c r="HH64" s="682" t="e">
        <f t="shared" ca="1" si="385"/>
        <v>#DIV/0!</v>
      </c>
      <c r="HI64" s="682" t="e">
        <f t="shared" ca="1" si="386"/>
        <v>#DIV/0!</v>
      </c>
      <c r="HJ64" s="682" t="e">
        <f t="shared" ca="1" si="387"/>
        <v>#DIV/0!</v>
      </c>
      <c r="HK64" s="682" t="e">
        <f t="shared" ca="1" si="388"/>
        <v>#DIV/0!</v>
      </c>
      <c r="HL64" s="682" t="e">
        <f t="shared" ca="1" si="389"/>
        <v>#DIV/0!</v>
      </c>
      <c r="HM64" s="682" t="e">
        <f t="shared" ca="1" si="390"/>
        <v>#DIV/0!</v>
      </c>
      <c r="HN64" s="682" t="e">
        <f t="shared" ca="1" si="391"/>
        <v>#DIV/0!</v>
      </c>
      <c r="HO64" s="682" t="e">
        <f t="shared" ca="1" si="392"/>
        <v>#DIV/0!</v>
      </c>
      <c r="HP64" s="682" t="e">
        <f t="shared" ca="1" si="393"/>
        <v>#DIV/0!</v>
      </c>
      <c r="HQ64" s="682" t="e">
        <f t="shared" ca="1" si="394"/>
        <v>#DIV/0!</v>
      </c>
      <c r="HR64" s="682" t="e">
        <f t="shared" ca="1" si="395"/>
        <v>#DIV/0!</v>
      </c>
      <c r="HS64" s="682" t="e">
        <f t="shared" ca="1" si="396"/>
        <v>#DIV/0!</v>
      </c>
      <c r="HT64" s="682" t="e">
        <f t="shared" ca="1" si="397"/>
        <v>#DIV/0!</v>
      </c>
      <c r="HU64" s="682" t="e">
        <f t="shared" ca="1" si="398"/>
        <v>#DIV/0!</v>
      </c>
      <c r="HV64" s="682" t="e">
        <f t="shared" ca="1" si="399"/>
        <v>#DIV/0!</v>
      </c>
      <c r="HW64" s="682" t="e">
        <f t="shared" ca="1" si="400"/>
        <v>#DIV/0!</v>
      </c>
      <c r="HX64" s="682" t="e">
        <f t="shared" ca="1" si="401"/>
        <v>#DIV/0!</v>
      </c>
      <c r="HY64" s="682" t="e">
        <f t="shared" ca="1" si="402"/>
        <v>#DIV/0!</v>
      </c>
      <c r="HZ64" s="682" t="e">
        <f t="shared" ca="1" si="403"/>
        <v>#DIV/0!</v>
      </c>
      <c r="IA64" s="682" t="e">
        <f t="shared" ca="1" si="404"/>
        <v>#DIV/0!</v>
      </c>
      <c r="IB64" s="682" t="e">
        <f t="shared" ca="1" si="405"/>
        <v>#DIV/0!</v>
      </c>
      <c r="IC64" s="682" t="e">
        <f t="shared" ca="1" si="406"/>
        <v>#DIV/0!</v>
      </c>
      <c r="ID64" s="682" t="e">
        <f t="shared" ca="1" si="407"/>
        <v>#DIV/0!</v>
      </c>
      <c r="IE64" s="682" t="e">
        <f t="shared" ca="1" si="408"/>
        <v>#DIV/0!</v>
      </c>
      <c r="IF64" s="682" t="e">
        <f t="shared" ca="1" si="409"/>
        <v>#DIV/0!</v>
      </c>
      <c r="IG64" s="682" t="e">
        <f t="shared" ca="1" si="410"/>
        <v>#DIV/0!</v>
      </c>
      <c r="IH64" s="682" t="e">
        <f t="shared" ca="1" si="411"/>
        <v>#DIV/0!</v>
      </c>
      <c r="II64" s="682" t="e">
        <f t="shared" ca="1" si="412"/>
        <v>#DIV/0!</v>
      </c>
      <c r="IJ64" s="682" t="e">
        <f t="shared" ca="1" si="413"/>
        <v>#DIV/0!</v>
      </c>
      <c r="IK64" s="662" t="e">
        <f t="shared" ca="1" si="414"/>
        <v>#DIV/0!</v>
      </c>
      <c r="IL64" s="662" t="e">
        <f t="shared" ca="1" si="415"/>
        <v>#DIV/0!</v>
      </c>
      <c r="IM64" s="662" t="e">
        <f t="shared" ca="1" si="416"/>
        <v>#DIV/0!</v>
      </c>
      <c r="IN64" s="662" t="e">
        <f t="shared" ca="1" si="417"/>
        <v>#DIV/0!</v>
      </c>
      <c r="IO64" s="662" t="e">
        <f t="shared" ca="1" si="418"/>
        <v>#DIV/0!</v>
      </c>
      <c r="IP64" s="662" t="e">
        <f t="shared" ca="1" si="419"/>
        <v>#DIV/0!</v>
      </c>
      <c r="IQ64" s="662" t="e">
        <f t="shared" ca="1" si="420"/>
        <v>#DIV/0!</v>
      </c>
      <c r="IR64" s="662" t="e">
        <f t="shared" ca="1" si="421"/>
        <v>#DIV/0!</v>
      </c>
      <c r="IS64" s="662" t="e">
        <f t="shared" ca="1" si="422"/>
        <v>#DIV/0!</v>
      </c>
      <c r="IT64" s="662" t="str">
        <f t="shared" ca="1" si="423"/>
        <v/>
      </c>
      <c r="IU64" s="662" t="str">
        <f t="shared" ca="1" si="424"/>
        <v/>
      </c>
      <c r="IV64" s="662" t="str">
        <f t="shared" ca="1" si="425"/>
        <v/>
      </c>
      <c r="IW64" s="662" t="str">
        <f t="shared" ca="1" si="426"/>
        <v/>
      </c>
      <c r="IX64" s="662" t="str">
        <f t="shared" ca="1" si="427"/>
        <v/>
      </c>
      <c r="IY64" s="662" t="str">
        <f t="shared" ca="1" si="428"/>
        <v/>
      </c>
      <c r="IZ64" s="662" t="str">
        <f t="shared" ca="1" si="429"/>
        <v/>
      </c>
      <c r="JA64" s="662" t="str">
        <f t="shared" ca="1" si="430"/>
        <v/>
      </c>
      <c r="JB64" s="662" t="str">
        <f t="shared" ca="1" si="431"/>
        <v/>
      </c>
      <c r="JC64" s="662" t="str">
        <f t="shared" ca="1" si="432"/>
        <v/>
      </c>
      <c r="JD64" s="662" t="str">
        <f t="shared" ca="1" si="433"/>
        <v/>
      </c>
      <c r="JE64" s="662" t="str">
        <f t="shared" ca="1" si="434"/>
        <v/>
      </c>
      <c r="JF64" s="662" t="str">
        <f t="shared" ca="1" si="435"/>
        <v/>
      </c>
      <c r="JG64" s="662" t="str">
        <f t="shared" ca="1" si="436"/>
        <v/>
      </c>
      <c r="JH64" s="662" t="str">
        <f t="shared" ca="1" si="437"/>
        <v/>
      </c>
      <c r="JI64" s="662" t="str">
        <f t="shared" ca="1" si="438"/>
        <v/>
      </c>
      <c r="JJ64" s="662" t="str">
        <f t="shared" ca="1" si="439"/>
        <v/>
      </c>
      <c r="JK64" s="663" t="str">
        <f t="shared" ca="1" si="440"/>
        <v/>
      </c>
      <c r="JL64" s="626"/>
      <c r="JM64" s="649">
        <f t="shared" si="264"/>
        <v>6</v>
      </c>
      <c r="JN64" s="635">
        <f t="shared" si="483"/>
        <v>0</v>
      </c>
      <c r="JO64" s="635">
        <f t="shared" si="483"/>
        <v>0</v>
      </c>
      <c r="JP64" s="635">
        <f t="shared" si="483"/>
        <v>0</v>
      </c>
      <c r="JQ64" s="635">
        <f t="shared" si="483"/>
        <v>0</v>
      </c>
      <c r="JR64" s="635">
        <f t="shared" si="483"/>
        <v>0</v>
      </c>
      <c r="JS64" s="635">
        <f t="shared" si="483"/>
        <v>0</v>
      </c>
      <c r="JT64" s="635" t="e">
        <f t="shared" si="483"/>
        <v>#DIV/0!</v>
      </c>
      <c r="JU64" s="635" t="e">
        <f t="shared" si="483"/>
        <v>#DIV/0!</v>
      </c>
      <c r="JV64" s="635" t="e">
        <f t="shared" si="483"/>
        <v>#DIV/0!</v>
      </c>
      <c r="JW64" s="635" t="e">
        <f t="shared" si="483"/>
        <v>#DIV/0!</v>
      </c>
      <c r="JX64" s="635" t="e">
        <f t="shared" si="484"/>
        <v>#DIV/0!</v>
      </c>
      <c r="JY64" s="635" t="e">
        <f t="shared" si="484"/>
        <v>#DIV/0!</v>
      </c>
      <c r="JZ64" s="635" t="e">
        <f t="shared" si="484"/>
        <v>#DIV/0!</v>
      </c>
      <c r="KA64" s="635" t="e">
        <f t="shared" si="484"/>
        <v>#DIV/0!</v>
      </c>
      <c r="KB64" s="635" t="e">
        <f t="shared" si="484"/>
        <v>#DIV/0!</v>
      </c>
      <c r="KC64" s="635" t="e">
        <f t="shared" si="484"/>
        <v>#DIV/0!</v>
      </c>
      <c r="KD64" s="635" t="e">
        <f t="shared" si="484"/>
        <v>#DIV/0!</v>
      </c>
      <c r="KE64" s="635" t="e">
        <f t="shared" si="484"/>
        <v>#DIV/0!</v>
      </c>
      <c r="KF64" s="635" t="e">
        <f t="shared" si="484"/>
        <v>#DIV/0!</v>
      </c>
      <c r="KG64" s="635" t="e">
        <f t="shared" si="484"/>
        <v>#DIV/0!</v>
      </c>
      <c r="KH64" s="635" t="e">
        <f t="shared" si="485"/>
        <v>#DIV/0!</v>
      </c>
      <c r="KI64" s="635" t="e">
        <f t="shared" si="485"/>
        <v>#DIV/0!</v>
      </c>
      <c r="KJ64" s="635" t="e">
        <f t="shared" si="485"/>
        <v>#DIV/0!</v>
      </c>
      <c r="KK64" s="635" t="e">
        <f t="shared" si="485"/>
        <v>#DIV/0!</v>
      </c>
      <c r="KL64" s="635" t="e">
        <f t="shared" si="485"/>
        <v>#DIV/0!</v>
      </c>
      <c r="KM64" s="635" t="e">
        <f t="shared" si="485"/>
        <v>#DIV/0!</v>
      </c>
      <c r="KN64" s="635" t="e">
        <f t="shared" si="485"/>
        <v>#DIV/0!</v>
      </c>
      <c r="KO64" s="635" t="e">
        <f t="shared" si="485"/>
        <v>#DIV/0!</v>
      </c>
      <c r="KP64" s="635" t="e">
        <f t="shared" si="485"/>
        <v>#DIV/0!</v>
      </c>
      <c r="KQ64" s="635" t="e">
        <f t="shared" si="485"/>
        <v>#DIV/0!</v>
      </c>
      <c r="KR64" s="635" t="e">
        <f t="shared" si="486"/>
        <v>#DIV/0!</v>
      </c>
      <c r="KS64" s="635" t="e">
        <f t="shared" si="486"/>
        <v>#DIV/0!</v>
      </c>
      <c r="KT64" s="635" t="e">
        <f t="shared" si="486"/>
        <v>#DIV/0!</v>
      </c>
      <c r="KU64" s="635" t="e">
        <f t="shared" si="486"/>
        <v>#DIV/0!</v>
      </c>
      <c r="KV64" s="635" t="e">
        <f t="shared" si="486"/>
        <v>#DIV/0!</v>
      </c>
      <c r="KW64" s="635" t="e">
        <f t="shared" si="486"/>
        <v>#DIV/0!</v>
      </c>
      <c r="KX64" s="635" t="e">
        <f t="shared" si="486"/>
        <v>#DIV/0!</v>
      </c>
      <c r="KY64" s="635" t="e">
        <f t="shared" si="486"/>
        <v>#DIV/0!</v>
      </c>
      <c r="KZ64" s="635" t="e">
        <f t="shared" si="486"/>
        <v>#DIV/0!</v>
      </c>
      <c r="LA64" s="635" t="e">
        <f t="shared" si="486"/>
        <v>#DIV/0!</v>
      </c>
      <c r="LB64" s="635" t="e">
        <f t="shared" si="487"/>
        <v>#DIV/0!</v>
      </c>
      <c r="LC64" s="635" t="e">
        <f t="shared" si="487"/>
        <v>#DIV/0!</v>
      </c>
      <c r="LD64" s="635" t="e">
        <f t="shared" si="487"/>
        <v>#DIV/0!</v>
      </c>
      <c r="LE64" s="635" t="e">
        <f t="shared" si="487"/>
        <v>#DIV/0!</v>
      </c>
      <c r="LF64" s="635" t="e">
        <f t="shared" si="487"/>
        <v>#DIV/0!</v>
      </c>
      <c r="LG64" s="635" t="e">
        <f t="shared" si="487"/>
        <v>#DIV/0!</v>
      </c>
      <c r="LH64" s="635" t="e">
        <f t="shared" si="487"/>
        <v>#DIV/0!</v>
      </c>
      <c r="LI64" s="635" t="e">
        <f t="shared" si="487"/>
        <v>#DIV/0!</v>
      </c>
      <c r="LJ64" s="635" t="e">
        <f t="shared" si="487"/>
        <v>#DIV/0!</v>
      </c>
      <c r="LK64" s="635" t="e">
        <f t="shared" si="487"/>
        <v>#DIV/0!</v>
      </c>
      <c r="LL64" s="635" t="e">
        <f t="shared" si="488"/>
        <v>#DIV/0!</v>
      </c>
      <c r="LM64" s="635" t="e">
        <f t="shared" si="488"/>
        <v>#DIV/0!</v>
      </c>
      <c r="LN64" s="635" t="e">
        <f t="shared" si="488"/>
        <v>#DIV/0!</v>
      </c>
      <c r="LO64" s="635" t="e">
        <f t="shared" si="488"/>
        <v>#DIV/0!</v>
      </c>
      <c r="LP64" s="635" t="e">
        <f t="shared" si="488"/>
        <v>#DIV/0!</v>
      </c>
      <c r="LQ64" s="635" t="e">
        <f t="shared" si="488"/>
        <v>#DIV/0!</v>
      </c>
      <c r="LR64" s="635" t="e">
        <f t="shared" si="488"/>
        <v>#DIV/0!</v>
      </c>
      <c r="LS64" s="635" t="e">
        <f t="shared" si="488"/>
        <v>#DIV/0!</v>
      </c>
      <c r="LT64" s="635" t="e">
        <f t="shared" si="488"/>
        <v>#DIV/0!</v>
      </c>
      <c r="LU64" s="635" t="e">
        <f t="shared" si="488"/>
        <v>#DIV/0!</v>
      </c>
      <c r="LV64" s="635" t="e">
        <f t="shared" si="489"/>
        <v>#DIV/0!</v>
      </c>
      <c r="LW64" s="635" t="e">
        <f t="shared" si="489"/>
        <v>#DIV/0!</v>
      </c>
      <c r="LX64" s="635" t="e">
        <f t="shared" si="489"/>
        <v>#DIV/0!</v>
      </c>
      <c r="LY64" s="635" t="str">
        <f t="shared" si="489"/>
        <v/>
      </c>
      <c r="LZ64" s="635" t="str">
        <f t="shared" si="489"/>
        <v/>
      </c>
      <c r="MA64" s="635" t="str">
        <f t="shared" si="489"/>
        <v/>
      </c>
      <c r="MB64" s="635" t="str">
        <f t="shared" si="489"/>
        <v/>
      </c>
      <c r="MC64" s="635" t="str">
        <f t="shared" si="489"/>
        <v/>
      </c>
      <c r="MD64" s="635" t="str">
        <f t="shared" si="489"/>
        <v/>
      </c>
      <c r="ME64" s="635" t="str">
        <f t="shared" si="489"/>
        <v/>
      </c>
      <c r="MF64" s="635" t="str">
        <f t="shared" si="490"/>
        <v/>
      </c>
      <c r="MG64" s="635" t="str">
        <f t="shared" si="490"/>
        <v/>
      </c>
      <c r="MH64" s="635" t="str">
        <f t="shared" si="490"/>
        <v/>
      </c>
      <c r="MI64" s="635" t="str">
        <f t="shared" si="490"/>
        <v/>
      </c>
      <c r="MJ64" s="635" t="str">
        <f t="shared" si="490"/>
        <v/>
      </c>
      <c r="MK64" s="635" t="str">
        <f t="shared" si="490"/>
        <v/>
      </c>
      <c r="ML64" s="635" t="str">
        <f t="shared" si="490"/>
        <v/>
      </c>
      <c r="MM64" s="635" t="str">
        <f t="shared" si="490"/>
        <v/>
      </c>
      <c r="MN64" s="635" t="str">
        <f t="shared" si="490"/>
        <v/>
      </c>
      <c r="MO64" s="635" t="str">
        <f t="shared" si="490"/>
        <v/>
      </c>
      <c r="MP64" s="636" t="str">
        <f t="shared" si="490"/>
        <v/>
      </c>
      <c r="MR64" s="565">
        <f t="shared" si="269"/>
        <v>57</v>
      </c>
      <c r="MS64" s="622" t="e">
        <f ca="1">+SUMPRODUCT(OFFSET(MU64,0,$MR64):OFFSET(MU64,MU64-1,$MR64),OFFSET($O64,0,0):OFFSET($O64,MU64-1,0))</f>
        <v>#DIV/0!</v>
      </c>
      <c r="MU64" s="568">
        <f t="shared" si="265"/>
        <v>6</v>
      </c>
      <c r="MV64" s="691" t="e">
        <f t="shared" ca="1" si="491"/>
        <v>#DIV/0!</v>
      </c>
      <c r="MW64" s="691" t="e">
        <f t="shared" ca="1" si="491"/>
        <v>#DIV/0!</v>
      </c>
      <c r="MX64" s="691" t="e">
        <f t="shared" ca="1" si="491"/>
        <v>#DIV/0!</v>
      </c>
      <c r="MY64" s="691" t="e">
        <f t="shared" ca="1" si="491"/>
        <v>#DIV/0!</v>
      </c>
      <c r="MZ64" s="691" t="e">
        <f t="shared" ca="1" si="491"/>
        <v>#DIV/0!</v>
      </c>
      <c r="NA64" s="691" t="e">
        <f t="shared" ca="1" si="491"/>
        <v>#DIV/0!</v>
      </c>
      <c r="NB64" s="691" t="e">
        <f t="shared" ca="1" si="491"/>
        <v>#DIV/0!</v>
      </c>
      <c r="NC64" s="691" t="e">
        <f t="shared" ca="1" si="491"/>
        <v>#DIV/0!</v>
      </c>
      <c r="ND64" s="691" t="e">
        <f t="shared" ca="1" si="491"/>
        <v>#DIV/0!</v>
      </c>
      <c r="NE64" s="691" t="e">
        <f t="shared" ca="1" si="491"/>
        <v>#DIV/0!</v>
      </c>
      <c r="NF64" s="691" t="e">
        <f t="shared" ca="1" si="492"/>
        <v>#DIV/0!</v>
      </c>
      <c r="NG64" s="691" t="e">
        <f t="shared" ca="1" si="492"/>
        <v>#DIV/0!</v>
      </c>
      <c r="NH64" s="691" t="e">
        <f t="shared" ca="1" si="492"/>
        <v>#DIV/0!</v>
      </c>
      <c r="NI64" s="691" t="e">
        <f t="shared" ca="1" si="492"/>
        <v>#DIV/0!</v>
      </c>
      <c r="NJ64" s="691" t="e">
        <f t="shared" ca="1" si="492"/>
        <v>#DIV/0!</v>
      </c>
      <c r="NK64" s="691" t="e">
        <f t="shared" ca="1" si="492"/>
        <v>#DIV/0!</v>
      </c>
      <c r="NL64" s="691" t="e">
        <f t="shared" ca="1" si="492"/>
        <v>#DIV/0!</v>
      </c>
      <c r="NM64" s="691" t="e">
        <f t="shared" ca="1" si="492"/>
        <v>#DIV/0!</v>
      </c>
      <c r="NN64" s="691" t="e">
        <f t="shared" ca="1" si="492"/>
        <v>#DIV/0!</v>
      </c>
      <c r="NO64" s="691" t="e">
        <f t="shared" ca="1" si="492"/>
        <v>#DIV/0!</v>
      </c>
      <c r="NP64" s="691" t="e">
        <f t="shared" ca="1" si="493"/>
        <v>#DIV/0!</v>
      </c>
      <c r="NQ64" s="691" t="e">
        <f t="shared" ca="1" si="493"/>
        <v>#DIV/0!</v>
      </c>
      <c r="NR64" s="691" t="e">
        <f t="shared" ca="1" si="493"/>
        <v>#DIV/0!</v>
      </c>
      <c r="NS64" s="691" t="e">
        <f t="shared" ca="1" si="493"/>
        <v>#DIV/0!</v>
      </c>
      <c r="NT64" s="691" t="e">
        <f t="shared" ca="1" si="493"/>
        <v>#DIV/0!</v>
      </c>
      <c r="NU64" s="691" t="e">
        <f t="shared" ca="1" si="493"/>
        <v>#DIV/0!</v>
      </c>
      <c r="NV64" s="691" t="e">
        <f t="shared" ca="1" si="493"/>
        <v>#DIV/0!</v>
      </c>
      <c r="NW64" s="691" t="e">
        <f t="shared" ca="1" si="493"/>
        <v>#DIV/0!</v>
      </c>
      <c r="NX64" s="691" t="e">
        <f t="shared" ca="1" si="493"/>
        <v>#DIV/0!</v>
      </c>
      <c r="NY64" s="691" t="e">
        <f t="shared" ca="1" si="493"/>
        <v>#DIV/0!</v>
      </c>
      <c r="NZ64" s="691" t="e">
        <f t="shared" ca="1" si="494"/>
        <v>#DIV/0!</v>
      </c>
      <c r="OA64" s="691" t="e">
        <f t="shared" ca="1" si="494"/>
        <v>#DIV/0!</v>
      </c>
      <c r="OB64" s="691" t="e">
        <f t="shared" ca="1" si="494"/>
        <v>#DIV/0!</v>
      </c>
      <c r="OC64" s="691" t="e">
        <f t="shared" ca="1" si="494"/>
        <v>#DIV/0!</v>
      </c>
      <c r="OD64" s="691" t="e">
        <f t="shared" ca="1" si="494"/>
        <v>#DIV/0!</v>
      </c>
      <c r="OE64" s="691" t="e">
        <f t="shared" ca="1" si="494"/>
        <v>#DIV/0!</v>
      </c>
      <c r="OF64" s="691" t="e">
        <f t="shared" ca="1" si="494"/>
        <v>#DIV/0!</v>
      </c>
      <c r="OG64" s="691" t="e">
        <f t="shared" ca="1" si="494"/>
        <v>#DIV/0!</v>
      </c>
      <c r="OH64" s="691" t="e">
        <f t="shared" ca="1" si="494"/>
        <v>#DIV/0!</v>
      </c>
      <c r="OI64" s="691" t="e">
        <f t="shared" ca="1" si="494"/>
        <v>#DIV/0!</v>
      </c>
      <c r="OJ64" s="691" t="e">
        <f t="shared" ca="1" si="495"/>
        <v>#DIV/0!</v>
      </c>
      <c r="OK64" s="691" t="e">
        <f t="shared" ca="1" si="495"/>
        <v>#DIV/0!</v>
      </c>
      <c r="OL64" s="691" t="e">
        <f t="shared" ca="1" si="495"/>
        <v>#DIV/0!</v>
      </c>
      <c r="OM64" s="691" t="e">
        <f t="shared" ca="1" si="495"/>
        <v>#DIV/0!</v>
      </c>
      <c r="ON64" s="691" t="e">
        <f t="shared" ca="1" si="495"/>
        <v>#DIV/0!</v>
      </c>
      <c r="OO64" s="691" t="e">
        <f t="shared" ca="1" si="495"/>
        <v>#DIV/0!</v>
      </c>
      <c r="OP64" s="691" t="e">
        <f t="shared" ca="1" si="495"/>
        <v>#DIV/0!</v>
      </c>
      <c r="OQ64" s="691" t="e">
        <f t="shared" ca="1" si="495"/>
        <v>#DIV/0!</v>
      </c>
      <c r="OR64" s="691" t="e">
        <f t="shared" ca="1" si="495"/>
        <v>#DIV/0!</v>
      </c>
      <c r="OS64" s="691" t="e">
        <f t="shared" ca="1" si="495"/>
        <v>#DIV/0!</v>
      </c>
      <c r="OT64" s="691" t="e">
        <f t="shared" ca="1" si="496"/>
        <v>#DIV/0!</v>
      </c>
      <c r="OU64" s="691" t="e">
        <f t="shared" ca="1" si="496"/>
        <v>#DIV/0!</v>
      </c>
      <c r="OV64" s="691" t="e">
        <f t="shared" ca="1" si="496"/>
        <v>#DIV/0!</v>
      </c>
      <c r="OW64" s="691" t="e">
        <f t="shared" ca="1" si="496"/>
        <v>#DIV/0!</v>
      </c>
      <c r="OX64" s="691" t="e">
        <f t="shared" ca="1" si="496"/>
        <v>#DIV/0!</v>
      </c>
      <c r="OY64" s="691" t="e">
        <f t="shared" ca="1" si="496"/>
        <v>#DIV/0!</v>
      </c>
      <c r="OZ64" s="691" t="e">
        <f t="shared" ca="1" si="496"/>
        <v>#DIV/0!</v>
      </c>
      <c r="PA64" s="691" t="str">
        <f t="shared" ca="1" si="496"/>
        <v/>
      </c>
      <c r="PB64" s="691" t="str">
        <f t="shared" ca="1" si="496"/>
        <v/>
      </c>
      <c r="PC64" s="691" t="str">
        <f t="shared" ca="1" si="496"/>
        <v/>
      </c>
      <c r="PD64" s="691" t="str">
        <f t="shared" ca="1" si="497"/>
        <v/>
      </c>
      <c r="PE64" s="691" t="str">
        <f t="shared" ca="1" si="497"/>
        <v/>
      </c>
      <c r="PF64" s="691" t="str">
        <f t="shared" ca="1" si="497"/>
        <v/>
      </c>
      <c r="PG64" s="691" t="e">
        <f t="shared" ca="1" si="497"/>
        <v>#VALUE!</v>
      </c>
      <c r="PH64" s="691" t="e">
        <f t="shared" ca="1" si="497"/>
        <v>#VALUE!</v>
      </c>
      <c r="PI64" s="691" t="e">
        <f t="shared" ca="1" si="497"/>
        <v>#VALUE!</v>
      </c>
      <c r="PJ64" s="691" t="e">
        <f t="shared" ca="1" si="497"/>
        <v>#VALUE!</v>
      </c>
      <c r="PK64" s="691" t="e">
        <f t="shared" ca="1" si="497"/>
        <v>#VALUE!</v>
      </c>
      <c r="PL64" s="691" t="e">
        <f t="shared" ca="1" si="497"/>
        <v>#VALUE!</v>
      </c>
      <c r="PM64" s="691" t="e">
        <f t="shared" ca="1" si="497"/>
        <v>#VALUE!</v>
      </c>
      <c r="PN64" s="691" t="e">
        <f t="shared" ca="1" si="498"/>
        <v>#VALUE!</v>
      </c>
      <c r="PO64" s="691" t="e">
        <f t="shared" ca="1" si="498"/>
        <v>#VALUE!</v>
      </c>
      <c r="PP64" s="691" t="e">
        <f t="shared" ca="1" si="498"/>
        <v>#VALUE!</v>
      </c>
      <c r="PQ64" s="691" t="e">
        <f t="shared" ca="1" si="498"/>
        <v>#VALUE!</v>
      </c>
      <c r="PR64" s="691" t="e">
        <f t="shared" ca="1" si="498"/>
        <v>#VALUE!</v>
      </c>
      <c r="PS64" s="691" t="e">
        <f t="shared" ca="1" si="498"/>
        <v>#VALUE!</v>
      </c>
      <c r="PT64" s="691" t="e">
        <f t="shared" ca="1" si="498"/>
        <v>#VALUE!</v>
      </c>
      <c r="PU64" s="691" t="e">
        <f t="shared" ca="1" si="498"/>
        <v>#VALUE!</v>
      </c>
      <c r="PV64" s="691" t="e">
        <f t="shared" ca="1" si="498"/>
        <v>#VALUE!</v>
      </c>
      <c r="PW64" s="691" t="e">
        <f t="shared" ca="1" si="498"/>
        <v>#VALUE!</v>
      </c>
      <c r="PX64" s="691" t="e">
        <f t="shared" ca="1" si="498"/>
        <v>#VALUE!</v>
      </c>
      <c r="PY64" s="690"/>
      <c r="PZ64" s="690"/>
      <c r="QA64" s="690"/>
      <c r="QB64" s="690"/>
      <c r="QC64" s="690"/>
      <c r="QD64" s="690"/>
      <c r="QE64" s="690"/>
      <c r="QF64" s="690"/>
      <c r="QG64" s="575"/>
      <c r="QH64" s="575"/>
      <c r="QI64" s="575"/>
      <c r="QJ64" s="575"/>
      <c r="QK64" s="575"/>
      <c r="QL64" s="575"/>
      <c r="QM64" s="575"/>
      <c r="QN64" s="575"/>
      <c r="QO64" s="575"/>
      <c r="QP64" s="575"/>
      <c r="QQ64" s="575"/>
    </row>
    <row r="65" spans="1:448">
      <c r="A65" s="632">
        <f t="shared" si="266"/>
        <v>58</v>
      </c>
      <c r="B65" s="633">
        <f>+'User Entries'!G135</f>
        <v>0</v>
      </c>
      <c r="C65" s="633">
        <f t="shared" si="267"/>
        <v>0</v>
      </c>
      <c r="D65" s="759" t="e">
        <f>SUM($E$8:E65)</f>
        <v>#DIV/0!</v>
      </c>
      <c r="E65" s="759" t="e">
        <f t="shared" si="357"/>
        <v>#DIV/0!</v>
      </c>
      <c r="F65" s="627"/>
      <c r="G65" s="765"/>
      <c r="H65" s="622">
        <f t="shared" si="270"/>
        <v>5</v>
      </c>
      <c r="I65" s="632">
        <f t="shared" si="255"/>
        <v>58</v>
      </c>
      <c r="J65" s="640">
        <f t="shared" si="501"/>
        <v>0</v>
      </c>
      <c r="K65" s="640">
        <f>+'User Entries'!$J135</f>
        <v>0</v>
      </c>
      <c r="L65" s="676" t="e">
        <f t="shared" si="256"/>
        <v>#DIV/0!</v>
      </c>
      <c r="M65" s="643" t="str">
        <f>IFERROR(Summary_AttrorTotal!A75,"")</f>
        <v>2013 Q2</v>
      </c>
      <c r="N65" s="634">
        <f>+IFERROR((Summary_AttrorTotal!H75)*1000,0)</f>
        <v>7779691</v>
      </c>
      <c r="O65" s="634">
        <f>+IFERROR((Summary_AttrorTotal!S75-Summary_AttrorTotal!H75)*1000,0)</f>
        <v>730674.45885349566</v>
      </c>
      <c r="P65" s="634" t="e">
        <f t="shared" ca="1" si="358"/>
        <v>#DIV/0!</v>
      </c>
      <c r="Q65" s="634">
        <f>IFERROR(Summary_AttrorTotal!J75*1000,0)</f>
        <v>7808866</v>
      </c>
      <c r="R65" s="634" t="e">
        <f t="shared" ca="1" si="257"/>
        <v>#DIV/0!</v>
      </c>
      <c r="S65" s="634">
        <f>+IFERROR((Summary_AttrorTotal!S75-Summary_AttrorTotal!J75)*1000,0)</f>
        <v>701499.45885349554</v>
      </c>
      <c r="T65" s="634" t="e">
        <f t="shared" ca="1" si="258"/>
        <v>#DIV/0!</v>
      </c>
      <c r="U65" s="639"/>
      <c r="V65" s="634" t="e">
        <f t="shared" ca="1" si="259"/>
        <v>#DIV/0!</v>
      </c>
      <c r="W65" s="575" t="e">
        <f t="shared" ca="1" si="260"/>
        <v>#DIV/0!</v>
      </c>
      <c r="X65" s="649">
        <f t="shared" si="472"/>
        <v>5</v>
      </c>
      <c r="Y65" s="628">
        <f t="shared" si="147"/>
        <v>0</v>
      </c>
      <c r="Z65" s="628">
        <f t="shared" si="147"/>
        <v>0</v>
      </c>
      <c r="AA65" s="628">
        <f t="shared" ref="AA65:CL68" si="503">+IF(OR(AA$7="",$X65=""),"",IF($X65-AA$7&lt;=-1,IF(AND($X65&gt;=MATCH(100%,$D$8:$D$87,0),AA$7=$X65+1),100%,IFERROR(VLOOKUP(AA$7,$A$8:$E$87,5,FALSE)/(1-VLOOKUP($X65,$A$8:$E$87,4,FALSE)),0)),0))</f>
        <v>0</v>
      </c>
      <c r="AB65" s="628">
        <f t="shared" si="503"/>
        <v>0</v>
      </c>
      <c r="AC65" s="628">
        <f t="shared" si="503"/>
        <v>0</v>
      </c>
      <c r="AD65" s="628">
        <f t="shared" si="503"/>
        <v>0</v>
      </c>
      <c r="AE65" s="628">
        <f t="shared" si="503"/>
        <v>0</v>
      </c>
      <c r="AF65" s="628">
        <f t="shared" si="503"/>
        <v>0</v>
      </c>
      <c r="AG65" s="628">
        <f t="shared" si="503"/>
        <v>0</v>
      </c>
      <c r="AH65" s="628">
        <f t="shared" si="503"/>
        <v>0</v>
      </c>
      <c r="AI65" s="628">
        <f t="shared" si="503"/>
        <v>0</v>
      </c>
      <c r="AJ65" s="628">
        <f t="shared" si="503"/>
        <v>0</v>
      </c>
      <c r="AK65" s="628">
        <f t="shared" si="503"/>
        <v>0</v>
      </c>
      <c r="AL65" s="628">
        <f t="shared" si="503"/>
        <v>0</v>
      </c>
      <c r="AM65" s="628">
        <f t="shared" si="503"/>
        <v>0</v>
      </c>
      <c r="AN65" s="628">
        <f t="shared" si="503"/>
        <v>0</v>
      </c>
      <c r="AO65" s="628">
        <f t="shared" si="503"/>
        <v>0</v>
      </c>
      <c r="AP65" s="628">
        <f t="shared" si="503"/>
        <v>0</v>
      </c>
      <c r="AQ65" s="628">
        <f t="shared" si="503"/>
        <v>0</v>
      </c>
      <c r="AR65" s="628">
        <f t="shared" si="503"/>
        <v>0</v>
      </c>
      <c r="AS65" s="628">
        <f t="shared" si="503"/>
        <v>0</v>
      </c>
      <c r="AT65" s="628">
        <f t="shared" si="503"/>
        <v>0</v>
      </c>
      <c r="AU65" s="628">
        <f t="shared" si="503"/>
        <v>0</v>
      </c>
      <c r="AV65" s="628">
        <f t="shared" si="503"/>
        <v>0</v>
      </c>
      <c r="AW65" s="628">
        <f t="shared" si="503"/>
        <v>0</v>
      </c>
      <c r="AX65" s="628">
        <f t="shared" si="503"/>
        <v>0</v>
      </c>
      <c r="AY65" s="628">
        <f t="shared" si="503"/>
        <v>0</v>
      </c>
      <c r="AZ65" s="628">
        <f t="shared" si="503"/>
        <v>0</v>
      </c>
      <c r="BA65" s="628">
        <f t="shared" si="503"/>
        <v>0</v>
      </c>
      <c r="BB65" s="628">
        <f t="shared" si="503"/>
        <v>0</v>
      </c>
      <c r="BC65" s="628">
        <f t="shared" si="503"/>
        <v>0</v>
      </c>
      <c r="BD65" s="628">
        <f t="shared" si="503"/>
        <v>0</v>
      </c>
      <c r="BE65" s="628">
        <f t="shared" si="503"/>
        <v>0</v>
      </c>
      <c r="BF65" s="628">
        <f t="shared" si="503"/>
        <v>0</v>
      </c>
      <c r="BG65" s="628">
        <f t="shared" si="503"/>
        <v>0</v>
      </c>
      <c r="BH65" s="628">
        <f t="shared" si="503"/>
        <v>0</v>
      </c>
      <c r="BI65" s="628">
        <f t="shared" si="503"/>
        <v>0</v>
      </c>
      <c r="BJ65" s="628">
        <f t="shared" si="503"/>
        <v>0</v>
      </c>
      <c r="BK65" s="628">
        <f t="shared" si="503"/>
        <v>0</v>
      </c>
      <c r="BL65" s="628">
        <f t="shared" si="503"/>
        <v>0</v>
      </c>
      <c r="BM65" s="628">
        <f t="shared" si="503"/>
        <v>0</v>
      </c>
      <c r="BN65" s="628">
        <f t="shared" si="503"/>
        <v>0</v>
      </c>
      <c r="BO65" s="628">
        <f t="shared" si="503"/>
        <v>0</v>
      </c>
      <c r="BP65" s="628">
        <f t="shared" si="503"/>
        <v>0</v>
      </c>
      <c r="BQ65" s="628">
        <f t="shared" si="503"/>
        <v>0</v>
      </c>
      <c r="BR65" s="628">
        <f t="shared" si="503"/>
        <v>0</v>
      </c>
      <c r="BS65" s="628">
        <f t="shared" si="503"/>
        <v>0</v>
      </c>
      <c r="BT65" s="628">
        <f t="shared" si="503"/>
        <v>0</v>
      </c>
      <c r="BU65" s="628">
        <f t="shared" si="503"/>
        <v>0</v>
      </c>
      <c r="BV65" s="628">
        <f t="shared" si="503"/>
        <v>0</v>
      </c>
      <c r="BW65" s="628">
        <f t="shared" si="503"/>
        <v>0</v>
      </c>
      <c r="BX65" s="628">
        <f t="shared" si="503"/>
        <v>0</v>
      </c>
      <c r="BY65" s="628">
        <f t="shared" si="503"/>
        <v>0</v>
      </c>
      <c r="BZ65" s="628">
        <f t="shared" si="503"/>
        <v>0</v>
      </c>
      <c r="CA65" s="628">
        <f t="shared" si="503"/>
        <v>0</v>
      </c>
      <c r="CB65" s="628">
        <f t="shared" si="503"/>
        <v>0</v>
      </c>
      <c r="CC65" s="628">
        <f t="shared" si="503"/>
        <v>0</v>
      </c>
      <c r="CD65" s="628">
        <f t="shared" si="503"/>
        <v>0</v>
      </c>
      <c r="CE65" s="628">
        <f t="shared" si="503"/>
        <v>0</v>
      </c>
      <c r="CF65" s="628">
        <f t="shared" si="503"/>
        <v>0</v>
      </c>
      <c r="CG65" s="628">
        <f t="shared" si="503"/>
        <v>0</v>
      </c>
      <c r="CH65" s="628">
        <f t="shared" si="503"/>
        <v>0</v>
      </c>
      <c r="CI65" s="628">
        <f t="shared" si="503"/>
        <v>0</v>
      </c>
      <c r="CJ65" s="628" t="str">
        <f t="shared" si="503"/>
        <v/>
      </c>
      <c r="CK65" s="628" t="str">
        <f t="shared" si="503"/>
        <v/>
      </c>
      <c r="CL65" s="628" t="str">
        <f t="shared" si="503"/>
        <v/>
      </c>
      <c r="CM65" s="628" t="str">
        <f t="shared" si="502"/>
        <v/>
      </c>
      <c r="CN65" s="628" t="str">
        <f t="shared" si="502"/>
        <v/>
      </c>
      <c r="CO65" s="628" t="str">
        <f t="shared" si="502"/>
        <v/>
      </c>
      <c r="CP65" s="628" t="str">
        <f t="shared" si="502"/>
        <v/>
      </c>
      <c r="CQ65" s="628" t="str">
        <f t="shared" si="502"/>
        <v/>
      </c>
      <c r="CR65" s="628" t="str">
        <f t="shared" si="502"/>
        <v/>
      </c>
      <c r="CS65" s="628" t="str">
        <f t="shared" si="502"/>
        <v/>
      </c>
      <c r="CT65" s="628" t="str">
        <f t="shared" si="502"/>
        <v/>
      </c>
      <c r="CU65" s="628" t="str">
        <f t="shared" si="502"/>
        <v/>
      </c>
      <c r="CV65" s="628" t="str">
        <f t="shared" si="502"/>
        <v/>
      </c>
      <c r="CW65" s="628" t="str">
        <f t="shared" si="502"/>
        <v/>
      </c>
      <c r="CX65" s="628" t="str">
        <f t="shared" si="502"/>
        <v/>
      </c>
      <c r="CY65" s="628" t="str">
        <f t="shared" si="502"/>
        <v/>
      </c>
      <c r="CZ65" s="628" t="str">
        <f t="shared" si="502"/>
        <v/>
      </c>
      <c r="DA65" s="629" t="str">
        <f t="shared" si="502"/>
        <v/>
      </c>
      <c r="DB65" s="642"/>
      <c r="DC65" s="649">
        <f t="shared" si="262"/>
        <v>5</v>
      </c>
      <c r="DD65" s="668">
        <f t="shared" si="475"/>
        <v>0</v>
      </c>
      <c r="DE65" s="668">
        <f t="shared" si="475"/>
        <v>0</v>
      </c>
      <c r="DF65" s="668">
        <f t="shared" si="475"/>
        <v>0</v>
      </c>
      <c r="DG65" s="668">
        <f t="shared" si="475"/>
        <v>0</v>
      </c>
      <c r="DH65" s="668">
        <f t="shared" si="475"/>
        <v>0</v>
      </c>
      <c r="DI65" s="668">
        <f t="shared" si="475"/>
        <v>0</v>
      </c>
      <c r="DJ65" s="668">
        <f t="shared" si="475"/>
        <v>0</v>
      </c>
      <c r="DK65" s="668">
        <f t="shared" si="475"/>
        <v>0</v>
      </c>
      <c r="DL65" s="668">
        <f t="shared" si="475"/>
        <v>0</v>
      </c>
      <c r="DM65" s="668">
        <f t="shared" si="475"/>
        <v>0</v>
      </c>
      <c r="DN65" s="668">
        <f t="shared" si="476"/>
        <v>0</v>
      </c>
      <c r="DO65" s="668">
        <f t="shared" si="476"/>
        <v>0</v>
      </c>
      <c r="DP65" s="668">
        <f t="shared" si="476"/>
        <v>0</v>
      </c>
      <c r="DQ65" s="668">
        <f t="shared" si="476"/>
        <v>0</v>
      </c>
      <c r="DR65" s="668">
        <f t="shared" si="476"/>
        <v>0</v>
      </c>
      <c r="DS65" s="668">
        <f t="shared" si="476"/>
        <v>0</v>
      </c>
      <c r="DT65" s="668">
        <f t="shared" si="476"/>
        <v>0</v>
      </c>
      <c r="DU65" s="668">
        <f t="shared" si="476"/>
        <v>0</v>
      </c>
      <c r="DV65" s="668">
        <f t="shared" si="476"/>
        <v>0</v>
      </c>
      <c r="DW65" s="668">
        <f t="shared" si="476"/>
        <v>0</v>
      </c>
      <c r="DX65" s="668">
        <f t="shared" si="477"/>
        <v>0</v>
      </c>
      <c r="DY65" s="668">
        <f t="shared" si="477"/>
        <v>0</v>
      </c>
      <c r="DZ65" s="668">
        <f t="shared" si="477"/>
        <v>0</v>
      </c>
      <c r="EA65" s="668">
        <f t="shared" si="477"/>
        <v>0</v>
      </c>
      <c r="EB65" s="668">
        <f t="shared" si="477"/>
        <v>0</v>
      </c>
      <c r="EC65" s="668">
        <f t="shared" si="477"/>
        <v>0</v>
      </c>
      <c r="ED65" s="668">
        <f t="shared" si="477"/>
        <v>0</v>
      </c>
      <c r="EE65" s="668">
        <f t="shared" si="477"/>
        <v>0</v>
      </c>
      <c r="EF65" s="668">
        <f t="shared" si="477"/>
        <v>0</v>
      </c>
      <c r="EG65" s="668">
        <f t="shared" si="477"/>
        <v>0</v>
      </c>
      <c r="EH65" s="668">
        <f t="shared" si="478"/>
        <v>0</v>
      </c>
      <c r="EI65" s="668">
        <f t="shared" si="478"/>
        <v>0</v>
      </c>
      <c r="EJ65" s="668">
        <f t="shared" si="478"/>
        <v>0</v>
      </c>
      <c r="EK65" s="668">
        <f t="shared" si="478"/>
        <v>0</v>
      </c>
      <c r="EL65" s="668">
        <f t="shared" si="478"/>
        <v>0</v>
      </c>
      <c r="EM65" s="668">
        <f t="shared" si="478"/>
        <v>0</v>
      </c>
      <c r="EN65" s="668">
        <f t="shared" si="478"/>
        <v>0</v>
      </c>
      <c r="EO65" s="668">
        <f t="shared" si="478"/>
        <v>0</v>
      </c>
      <c r="EP65" s="668">
        <f t="shared" si="478"/>
        <v>0</v>
      </c>
      <c r="EQ65" s="668">
        <f t="shared" si="478"/>
        <v>0</v>
      </c>
      <c r="ER65" s="668">
        <f t="shared" si="479"/>
        <v>0</v>
      </c>
      <c r="ES65" s="668">
        <f t="shared" si="479"/>
        <v>0</v>
      </c>
      <c r="ET65" s="668">
        <f t="shared" si="479"/>
        <v>0</v>
      </c>
      <c r="EU65" s="668">
        <f t="shared" si="479"/>
        <v>0</v>
      </c>
      <c r="EV65" s="668">
        <f t="shared" si="479"/>
        <v>0</v>
      </c>
      <c r="EW65" s="668">
        <f t="shared" si="479"/>
        <v>0</v>
      </c>
      <c r="EX65" s="668">
        <f t="shared" si="479"/>
        <v>0</v>
      </c>
      <c r="EY65" s="668">
        <f t="shared" si="479"/>
        <v>0</v>
      </c>
      <c r="EZ65" s="668">
        <f t="shared" si="479"/>
        <v>0</v>
      </c>
      <c r="FA65" s="668">
        <f t="shared" si="479"/>
        <v>0</v>
      </c>
      <c r="FB65" s="668">
        <f t="shared" si="480"/>
        <v>0</v>
      </c>
      <c r="FC65" s="668">
        <f t="shared" si="480"/>
        <v>0</v>
      </c>
      <c r="FD65" s="668">
        <f t="shared" si="480"/>
        <v>0</v>
      </c>
      <c r="FE65" s="668">
        <f t="shared" si="480"/>
        <v>0</v>
      </c>
      <c r="FF65" s="668">
        <f t="shared" si="480"/>
        <v>0</v>
      </c>
      <c r="FG65" s="668">
        <f t="shared" si="480"/>
        <v>0</v>
      </c>
      <c r="FH65" s="668">
        <f t="shared" si="480"/>
        <v>0</v>
      </c>
      <c r="FI65" s="668">
        <f t="shared" si="480"/>
        <v>0</v>
      </c>
      <c r="FJ65" s="668">
        <f t="shared" si="480"/>
        <v>0</v>
      </c>
      <c r="FK65" s="668">
        <f t="shared" si="480"/>
        <v>0</v>
      </c>
      <c r="FL65" s="668">
        <f t="shared" si="481"/>
        <v>0</v>
      </c>
      <c r="FM65" s="668">
        <f t="shared" si="481"/>
        <v>0</v>
      </c>
      <c r="FN65" s="668">
        <f t="shared" si="481"/>
        <v>0</v>
      </c>
      <c r="FO65" s="668" t="str">
        <f t="shared" si="481"/>
        <v/>
      </c>
      <c r="FP65" s="668" t="str">
        <f t="shared" si="481"/>
        <v/>
      </c>
      <c r="FQ65" s="668" t="str">
        <f t="shared" si="481"/>
        <v/>
      </c>
      <c r="FR65" s="668" t="str">
        <f t="shared" si="481"/>
        <v/>
      </c>
      <c r="FS65" s="668" t="str">
        <f t="shared" si="481"/>
        <v/>
      </c>
      <c r="FT65" s="668" t="str">
        <f t="shared" si="481"/>
        <v/>
      </c>
      <c r="FU65" s="668" t="str">
        <f t="shared" si="481"/>
        <v/>
      </c>
      <c r="FV65" s="668" t="str">
        <f t="shared" si="482"/>
        <v/>
      </c>
      <c r="FW65" s="668" t="str">
        <f t="shared" si="482"/>
        <v/>
      </c>
      <c r="FX65" s="668" t="str">
        <f t="shared" si="482"/>
        <v/>
      </c>
      <c r="FY65" s="668" t="str">
        <f t="shared" si="482"/>
        <v/>
      </c>
      <c r="FZ65" s="668" t="str">
        <f t="shared" si="482"/>
        <v/>
      </c>
      <c r="GA65" s="668" t="str">
        <f t="shared" si="482"/>
        <v/>
      </c>
      <c r="GB65" s="668" t="str">
        <f t="shared" si="482"/>
        <v/>
      </c>
      <c r="GC65" s="668" t="str">
        <f t="shared" si="482"/>
        <v/>
      </c>
      <c r="GD65" s="668" t="str">
        <f t="shared" si="482"/>
        <v/>
      </c>
      <c r="GE65" s="668" t="str">
        <f t="shared" si="482"/>
        <v/>
      </c>
      <c r="GF65" s="669" t="str">
        <f t="shared" si="482"/>
        <v/>
      </c>
      <c r="GG65" s="626"/>
      <c r="GH65" s="649">
        <f t="shared" si="263"/>
        <v>5</v>
      </c>
      <c r="GI65" s="682">
        <f t="shared" ca="1" si="360"/>
        <v>0</v>
      </c>
      <c r="GJ65" s="682">
        <f t="shared" ca="1" si="361"/>
        <v>0</v>
      </c>
      <c r="GK65" s="682">
        <f t="shared" ca="1" si="362"/>
        <v>0</v>
      </c>
      <c r="GL65" s="682">
        <f t="shared" ca="1" si="363"/>
        <v>0</v>
      </c>
      <c r="GM65" s="682">
        <f t="shared" ca="1" si="364"/>
        <v>0</v>
      </c>
      <c r="GN65" s="682" t="e">
        <f t="shared" ca="1" si="365"/>
        <v>#DIV/0!</v>
      </c>
      <c r="GO65" s="682" t="e">
        <f t="shared" ca="1" si="366"/>
        <v>#DIV/0!</v>
      </c>
      <c r="GP65" s="682" t="e">
        <f t="shared" ca="1" si="367"/>
        <v>#DIV/0!</v>
      </c>
      <c r="GQ65" s="682" t="e">
        <f t="shared" ca="1" si="368"/>
        <v>#DIV/0!</v>
      </c>
      <c r="GR65" s="682" t="e">
        <f t="shared" ca="1" si="369"/>
        <v>#DIV/0!</v>
      </c>
      <c r="GS65" s="682" t="e">
        <f t="shared" ca="1" si="370"/>
        <v>#DIV/0!</v>
      </c>
      <c r="GT65" s="682" t="e">
        <f t="shared" ca="1" si="371"/>
        <v>#DIV/0!</v>
      </c>
      <c r="GU65" s="682" t="e">
        <f t="shared" ca="1" si="372"/>
        <v>#DIV/0!</v>
      </c>
      <c r="GV65" s="682" t="e">
        <f t="shared" ca="1" si="373"/>
        <v>#DIV/0!</v>
      </c>
      <c r="GW65" s="682" t="e">
        <f t="shared" ca="1" si="374"/>
        <v>#DIV/0!</v>
      </c>
      <c r="GX65" s="682" t="e">
        <f t="shared" ca="1" si="375"/>
        <v>#DIV/0!</v>
      </c>
      <c r="GY65" s="682" t="e">
        <f t="shared" ca="1" si="376"/>
        <v>#DIV/0!</v>
      </c>
      <c r="GZ65" s="682" t="e">
        <f t="shared" ca="1" si="377"/>
        <v>#DIV/0!</v>
      </c>
      <c r="HA65" s="682" t="e">
        <f t="shared" ca="1" si="378"/>
        <v>#DIV/0!</v>
      </c>
      <c r="HB65" s="682" t="e">
        <f t="shared" ca="1" si="379"/>
        <v>#DIV/0!</v>
      </c>
      <c r="HC65" s="682" t="e">
        <f t="shared" ca="1" si="380"/>
        <v>#DIV/0!</v>
      </c>
      <c r="HD65" s="682" t="e">
        <f t="shared" ca="1" si="381"/>
        <v>#DIV/0!</v>
      </c>
      <c r="HE65" s="682" t="e">
        <f t="shared" ca="1" si="382"/>
        <v>#DIV/0!</v>
      </c>
      <c r="HF65" s="682" t="e">
        <f t="shared" ca="1" si="383"/>
        <v>#DIV/0!</v>
      </c>
      <c r="HG65" s="682" t="e">
        <f t="shared" ca="1" si="384"/>
        <v>#DIV/0!</v>
      </c>
      <c r="HH65" s="682" t="e">
        <f t="shared" ca="1" si="385"/>
        <v>#DIV/0!</v>
      </c>
      <c r="HI65" s="682" t="e">
        <f t="shared" ca="1" si="386"/>
        <v>#DIV/0!</v>
      </c>
      <c r="HJ65" s="682" t="e">
        <f t="shared" ca="1" si="387"/>
        <v>#DIV/0!</v>
      </c>
      <c r="HK65" s="682" t="e">
        <f t="shared" ca="1" si="388"/>
        <v>#DIV/0!</v>
      </c>
      <c r="HL65" s="682" t="e">
        <f t="shared" ca="1" si="389"/>
        <v>#DIV/0!</v>
      </c>
      <c r="HM65" s="682" t="e">
        <f t="shared" ca="1" si="390"/>
        <v>#DIV/0!</v>
      </c>
      <c r="HN65" s="682" t="e">
        <f t="shared" ca="1" si="391"/>
        <v>#DIV/0!</v>
      </c>
      <c r="HO65" s="682" t="e">
        <f t="shared" ca="1" si="392"/>
        <v>#DIV/0!</v>
      </c>
      <c r="HP65" s="682" t="e">
        <f t="shared" ca="1" si="393"/>
        <v>#DIV/0!</v>
      </c>
      <c r="HQ65" s="682" t="e">
        <f t="shared" ca="1" si="394"/>
        <v>#DIV/0!</v>
      </c>
      <c r="HR65" s="682" t="e">
        <f t="shared" ca="1" si="395"/>
        <v>#DIV/0!</v>
      </c>
      <c r="HS65" s="682" t="e">
        <f t="shared" ca="1" si="396"/>
        <v>#DIV/0!</v>
      </c>
      <c r="HT65" s="682" t="e">
        <f t="shared" ca="1" si="397"/>
        <v>#DIV/0!</v>
      </c>
      <c r="HU65" s="682" t="e">
        <f t="shared" ca="1" si="398"/>
        <v>#DIV/0!</v>
      </c>
      <c r="HV65" s="682" t="e">
        <f t="shared" ca="1" si="399"/>
        <v>#DIV/0!</v>
      </c>
      <c r="HW65" s="682" t="e">
        <f t="shared" ca="1" si="400"/>
        <v>#DIV/0!</v>
      </c>
      <c r="HX65" s="682" t="e">
        <f t="shared" ca="1" si="401"/>
        <v>#DIV/0!</v>
      </c>
      <c r="HY65" s="682" t="e">
        <f t="shared" ca="1" si="402"/>
        <v>#DIV/0!</v>
      </c>
      <c r="HZ65" s="682" t="e">
        <f t="shared" ca="1" si="403"/>
        <v>#DIV/0!</v>
      </c>
      <c r="IA65" s="682" t="e">
        <f t="shared" ca="1" si="404"/>
        <v>#DIV/0!</v>
      </c>
      <c r="IB65" s="682" t="e">
        <f t="shared" ca="1" si="405"/>
        <v>#DIV/0!</v>
      </c>
      <c r="IC65" s="682" t="e">
        <f t="shared" ca="1" si="406"/>
        <v>#DIV/0!</v>
      </c>
      <c r="ID65" s="682" t="e">
        <f t="shared" ca="1" si="407"/>
        <v>#DIV/0!</v>
      </c>
      <c r="IE65" s="682" t="e">
        <f t="shared" ca="1" si="408"/>
        <v>#DIV/0!</v>
      </c>
      <c r="IF65" s="682" t="e">
        <f t="shared" ca="1" si="409"/>
        <v>#DIV/0!</v>
      </c>
      <c r="IG65" s="682" t="e">
        <f t="shared" ca="1" si="410"/>
        <v>#DIV/0!</v>
      </c>
      <c r="IH65" s="682" t="e">
        <f t="shared" ca="1" si="411"/>
        <v>#DIV/0!</v>
      </c>
      <c r="II65" s="682" t="e">
        <f t="shared" ca="1" si="412"/>
        <v>#DIV/0!</v>
      </c>
      <c r="IJ65" s="682" t="e">
        <f t="shared" ca="1" si="413"/>
        <v>#DIV/0!</v>
      </c>
      <c r="IK65" s="662" t="e">
        <f t="shared" ca="1" si="414"/>
        <v>#DIV/0!</v>
      </c>
      <c r="IL65" s="662" t="e">
        <f t="shared" ca="1" si="415"/>
        <v>#DIV/0!</v>
      </c>
      <c r="IM65" s="662" t="e">
        <f t="shared" ca="1" si="416"/>
        <v>#DIV/0!</v>
      </c>
      <c r="IN65" s="662" t="e">
        <f t="shared" ca="1" si="417"/>
        <v>#DIV/0!</v>
      </c>
      <c r="IO65" s="662" t="e">
        <f t="shared" ca="1" si="418"/>
        <v>#DIV/0!</v>
      </c>
      <c r="IP65" s="662" t="e">
        <f t="shared" ca="1" si="419"/>
        <v>#DIV/0!</v>
      </c>
      <c r="IQ65" s="662" t="e">
        <f t="shared" ca="1" si="420"/>
        <v>#DIV/0!</v>
      </c>
      <c r="IR65" s="662" t="e">
        <f t="shared" ca="1" si="421"/>
        <v>#DIV/0!</v>
      </c>
      <c r="IS65" s="662" t="e">
        <f t="shared" ca="1" si="422"/>
        <v>#DIV/0!</v>
      </c>
      <c r="IT65" s="662" t="str">
        <f t="shared" ca="1" si="423"/>
        <v/>
      </c>
      <c r="IU65" s="662" t="str">
        <f t="shared" ca="1" si="424"/>
        <v/>
      </c>
      <c r="IV65" s="662" t="str">
        <f t="shared" ca="1" si="425"/>
        <v/>
      </c>
      <c r="IW65" s="662" t="str">
        <f t="shared" ca="1" si="426"/>
        <v/>
      </c>
      <c r="IX65" s="662" t="str">
        <f t="shared" ca="1" si="427"/>
        <v/>
      </c>
      <c r="IY65" s="662" t="str">
        <f t="shared" ca="1" si="428"/>
        <v/>
      </c>
      <c r="IZ65" s="662" t="str">
        <f t="shared" ca="1" si="429"/>
        <v/>
      </c>
      <c r="JA65" s="662" t="str">
        <f t="shared" ca="1" si="430"/>
        <v/>
      </c>
      <c r="JB65" s="662" t="str">
        <f t="shared" ca="1" si="431"/>
        <v/>
      </c>
      <c r="JC65" s="662" t="str">
        <f t="shared" ca="1" si="432"/>
        <v/>
      </c>
      <c r="JD65" s="662" t="str">
        <f t="shared" ca="1" si="433"/>
        <v/>
      </c>
      <c r="JE65" s="662" t="str">
        <f t="shared" ca="1" si="434"/>
        <v/>
      </c>
      <c r="JF65" s="662" t="str">
        <f t="shared" ca="1" si="435"/>
        <v/>
      </c>
      <c r="JG65" s="662" t="str">
        <f t="shared" ca="1" si="436"/>
        <v/>
      </c>
      <c r="JH65" s="662" t="str">
        <f t="shared" ca="1" si="437"/>
        <v/>
      </c>
      <c r="JI65" s="662" t="str">
        <f t="shared" ca="1" si="438"/>
        <v/>
      </c>
      <c r="JJ65" s="662" t="str">
        <f t="shared" ca="1" si="439"/>
        <v/>
      </c>
      <c r="JK65" s="663" t="str">
        <f t="shared" ca="1" si="440"/>
        <v/>
      </c>
      <c r="JL65" s="626"/>
      <c r="JM65" s="649">
        <f t="shared" si="264"/>
        <v>5</v>
      </c>
      <c r="JN65" s="635">
        <f t="shared" si="483"/>
        <v>0</v>
      </c>
      <c r="JO65" s="635">
        <f t="shared" si="483"/>
        <v>0</v>
      </c>
      <c r="JP65" s="635">
        <f t="shared" si="483"/>
        <v>0</v>
      </c>
      <c r="JQ65" s="635">
        <f t="shared" si="483"/>
        <v>0</v>
      </c>
      <c r="JR65" s="635">
        <f t="shared" si="483"/>
        <v>0</v>
      </c>
      <c r="JS65" s="635" t="e">
        <f t="shared" si="483"/>
        <v>#DIV/0!</v>
      </c>
      <c r="JT65" s="635" t="e">
        <f t="shared" si="483"/>
        <v>#DIV/0!</v>
      </c>
      <c r="JU65" s="635" t="e">
        <f t="shared" si="483"/>
        <v>#DIV/0!</v>
      </c>
      <c r="JV65" s="635" t="e">
        <f t="shared" si="483"/>
        <v>#DIV/0!</v>
      </c>
      <c r="JW65" s="635" t="e">
        <f t="shared" si="483"/>
        <v>#DIV/0!</v>
      </c>
      <c r="JX65" s="635" t="e">
        <f t="shared" si="484"/>
        <v>#DIV/0!</v>
      </c>
      <c r="JY65" s="635" t="e">
        <f t="shared" si="484"/>
        <v>#DIV/0!</v>
      </c>
      <c r="JZ65" s="635" t="e">
        <f t="shared" si="484"/>
        <v>#DIV/0!</v>
      </c>
      <c r="KA65" s="635" t="e">
        <f t="shared" si="484"/>
        <v>#DIV/0!</v>
      </c>
      <c r="KB65" s="635" t="e">
        <f t="shared" si="484"/>
        <v>#DIV/0!</v>
      </c>
      <c r="KC65" s="635" t="e">
        <f t="shared" si="484"/>
        <v>#DIV/0!</v>
      </c>
      <c r="KD65" s="635" t="e">
        <f t="shared" si="484"/>
        <v>#DIV/0!</v>
      </c>
      <c r="KE65" s="635" t="e">
        <f t="shared" si="484"/>
        <v>#DIV/0!</v>
      </c>
      <c r="KF65" s="635" t="e">
        <f t="shared" si="484"/>
        <v>#DIV/0!</v>
      </c>
      <c r="KG65" s="635" t="e">
        <f t="shared" si="484"/>
        <v>#DIV/0!</v>
      </c>
      <c r="KH65" s="635" t="e">
        <f t="shared" si="485"/>
        <v>#DIV/0!</v>
      </c>
      <c r="KI65" s="635" t="e">
        <f t="shared" si="485"/>
        <v>#DIV/0!</v>
      </c>
      <c r="KJ65" s="635" t="e">
        <f t="shared" si="485"/>
        <v>#DIV/0!</v>
      </c>
      <c r="KK65" s="635" t="e">
        <f t="shared" si="485"/>
        <v>#DIV/0!</v>
      </c>
      <c r="KL65" s="635" t="e">
        <f t="shared" si="485"/>
        <v>#DIV/0!</v>
      </c>
      <c r="KM65" s="635" t="e">
        <f t="shared" si="485"/>
        <v>#DIV/0!</v>
      </c>
      <c r="KN65" s="635" t="e">
        <f t="shared" si="485"/>
        <v>#DIV/0!</v>
      </c>
      <c r="KO65" s="635" t="e">
        <f t="shared" si="485"/>
        <v>#DIV/0!</v>
      </c>
      <c r="KP65" s="635" t="e">
        <f t="shared" si="485"/>
        <v>#DIV/0!</v>
      </c>
      <c r="KQ65" s="635" t="e">
        <f t="shared" si="485"/>
        <v>#DIV/0!</v>
      </c>
      <c r="KR65" s="635" t="e">
        <f t="shared" si="486"/>
        <v>#DIV/0!</v>
      </c>
      <c r="KS65" s="635" t="e">
        <f t="shared" si="486"/>
        <v>#DIV/0!</v>
      </c>
      <c r="KT65" s="635" t="e">
        <f t="shared" si="486"/>
        <v>#DIV/0!</v>
      </c>
      <c r="KU65" s="635" t="e">
        <f t="shared" si="486"/>
        <v>#DIV/0!</v>
      </c>
      <c r="KV65" s="635" t="e">
        <f t="shared" si="486"/>
        <v>#DIV/0!</v>
      </c>
      <c r="KW65" s="635" t="e">
        <f t="shared" si="486"/>
        <v>#DIV/0!</v>
      </c>
      <c r="KX65" s="635" t="e">
        <f t="shared" si="486"/>
        <v>#DIV/0!</v>
      </c>
      <c r="KY65" s="635" t="e">
        <f t="shared" si="486"/>
        <v>#DIV/0!</v>
      </c>
      <c r="KZ65" s="635" t="e">
        <f t="shared" si="486"/>
        <v>#DIV/0!</v>
      </c>
      <c r="LA65" s="635" t="e">
        <f t="shared" si="486"/>
        <v>#DIV/0!</v>
      </c>
      <c r="LB65" s="635" t="e">
        <f t="shared" si="487"/>
        <v>#DIV/0!</v>
      </c>
      <c r="LC65" s="635" t="e">
        <f t="shared" si="487"/>
        <v>#DIV/0!</v>
      </c>
      <c r="LD65" s="635" t="e">
        <f t="shared" si="487"/>
        <v>#DIV/0!</v>
      </c>
      <c r="LE65" s="635" t="e">
        <f t="shared" si="487"/>
        <v>#DIV/0!</v>
      </c>
      <c r="LF65" s="635" t="e">
        <f t="shared" si="487"/>
        <v>#DIV/0!</v>
      </c>
      <c r="LG65" s="635" t="e">
        <f t="shared" si="487"/>
        <v>#DIV/0!</v>
      </c>
      <c r="LH65" s="635" t="e">
        <f t="shared" si="487"/>
        <v>#DIV/0!</v>
      </c>
      <c r="LI65" s="635" t="e">
        <f t="shared" si="487"/>
        <v>#DIV/0!</v>
      </c>
      <c r="LJ65" s="635" t="e">
        <f t="shared" si="487"/>
        <v>#DIV/0!</v>
      </c>
      <c r="LK65" s="635" t="e">
        <f t="shared" si="487"/>
        <v>#DIV/0!</v>
      </c>
      <c r="LL65" s="635" t="e">
        <f t="shared" si="488"/>
        <v>#DIV/0!</v>
      </c>
      <c r="LM65" s="635" t="e">
        <f t="shared" si="488"/>
        <v>#DIV/0!</v>
      </c>
      <c r="LN65" s="635" t="e">
        <f t="shared" si="488"/>
        <v>#DIV/0!</v>
      </c>
      <c r="LO65" s="635" t="e">
        <f t="shared" si="488"/>
        <v>#DIV/0!</v>
      </c>
      <c r="LP65" s="635" t="e">
        <f t="shared" si="488"/>
        <v>#DIV/0!</v>
      </c>
      <c r="LQ65" s="635" t="e">
        <f t="shared" si="488"/>
        <v>#DIV/0!</v>
      </c>
      <c r="LR65" s="635" t="e">
        <f t="shared" si="488"/>
        <v>#DIV/0!</v>
      </c>
      <c r="LS65" s="635" t="e">
        <f t="shared" si="488"/>
        <v>#DIV/0!</v>
      </c>
      <c r="LT65" s="635" t="e">
        <f t="shared" si="488"/>
        <v>#DIV/0!</v>
      </c>
      <c r="LU65" s="635" t="e">
        <f t="shared" si="488"/>
        <v>#DIV/0!</v>
      </c>
      <c r="LV65" s="635" t="e">
        <f t="shared" si="489"/>
        <v>#DIV/0!</v>
      </c>
      <c r="LW65" s="635" t="e">
        <f t="shared" si="489"/>
        <v>#DIV/0!</v>
      </c>
      <c r="LX65" s="635" t="e">
        <f t="shared" si="489"/>
        <v>#DIV/0!</v>
      </c>
      <c r="LY65" s="635" t="str">
        <f t="shared" si="489"/>
        <v/>
      </c>
      <c r="LZ65" s="635" t="str">
        <f t="shared" si="489"/>
        <v/>
      </c>
      <c r="MA65" s="635" t="str">
        <f t="shared" si="489"/>
        <v/>
      </c>
      <c r="MB65" s="635" t="str">
        <f t="shared" si="489"/>
        <v/>
      </c>
      <c r="MC65" s="635" t="str">
        <f t="shared" si="489"/>
        <v/>
      </c>
      <c r="MD65" s="635" t="str">
        <f t="shared" si="489"/>
        <v/>
      </c>
      <c r="ME65" s="635" t="str">
        <f t="shared" si="489"/>
        <v/>
      </c>
      <c r="MF65" s="635" t="str">
        <f t="shared" si="490"/>
        <v/>
      </c>
      <c r="MG65" s="635" t="str">
        <f t="shared" si="490"/>
        <v/>
      </c>
      <c r="MH65" s="635" t="str">
        <f t="shared" si="490"/>
        <v/>
      </c>
      <c r="MI65" s="635" t="str">
        <f t="shared" si="490"/>
        <v/>
      </c>
      <c r="MJ65" s="635" t="str">
        <f t="shared" si="490"/>
        <v/>
      </c>
      <c r="MK65" s="635" t="str">
        <f t="shared" si="490"/>
        <v/>
      </c>
      <c r="ML65" s="635" t="str">
        <f t="shared" si="490"/>
        <v/>
      </c>
      <c r="MM65" s="635" t="str">
        <f t="shared" si="490"/>
        <v/>
      </c>
      <c r="MN65" s="635" t="str">
        <f t="shared" si="490"/>
        <v/>
      </c>
      <c r="MO65" s="635" t="str">
        <f t="shared" si="490"/>
        <v/>
      </c>
      <c r="MP65" s="636" t="str">
        <f t="shared" si="490"/>
        <v/>
      </c>
      <c r="MR65" s="565">
        <f t="shared" si="269"/>
        <v>58</v>
      </c>
      <c r="MS65" s="622" t="e">
        <f ca="1">+SUMPRODUCT(OFFSET(MU65,0,$MR65):OFFSET(MU65,MU65-1,$MR65),OFFSET($O65,0,0):OFFSET($O65,MU65-1,0))</f>
        <v>#DIV/0!</v>
      </c>
      <c r="MU65" s="568">
        <f t="shared" si="265"/>
        <v>5</v>
      </c>
      <c r="MV65" s="691" t="e">
        <f t="shared" ca="1" si="491"/>
        <v>#DIV/0!</v>
      </c>
      <c r="MW65" s="691" t="e">
        <f t="shared" ca="1" si="491"/>
        <v>#DIV/0!</v>
      </c>
      <c r="MX65" s="691" t="e">
        <f t="shared" ca="1" si="491"/>
        <v>#DIV/0!</v>
      </c>
      <c r="MY65" s="691" t="e">
        <f t="shared" ca="1" si="491"/>
        <v>#DIV/0!</v>
      </c>
      <c r="MZ65" s="691" t="e">
        <f t="shared" ca="1" si="491"/>
        <v>#DIV/0!</v>
      </c>
      <c r="NA65" s="691" t="e">
        <f t="shared" ca="1" si="491"/>
        <v>#DIV/0!</v>
      </c>
      <c r="NB65" s="691" t="e">
        <f t="shared" ca="1" si="491"/>
        <v>#DIV/0!</v>
      </c>
      <c r="NC65" s="691" t="e">
        <f t="shared" ca="1" si="491"/>
        <v>#DIV/0!</v>
      </c>
      <c r="ND65" s="691" t="e">
        <f t="shared" ca="1" si="491"/>
        <v>#DIV/0!</v>
      </c>
      <c r="NE65" s="691" t="e">
        <f t="shared" ca="1" si="491"/>
        <v>#DIV/0!</v>
      </c>
      <c r="NF65" s="691" t="e">
        <f t="shared" ca="1" si="492"/>
        <v>#DIV/0!</v>
      </c>
      <c r="NG65" s="691" t="e">
        <f t="shared" ca="1" si="492"/>
        <v>#DIV/0!</v>
      </c>
      <c r="NH65" s="691" t="e">
        <f t="shared" ca="1" si="492"/>
        <v>#DIV/0!</v>
      </c>
      <c r="NI65" s="691" t="e">
        <f t="shared" ca="1" si="492"/>
        <v>#DIV/0!</v>
      </c>
      <c r="NJ65" s="691" t="e">
        <f t="shared" ca="1" si="492"/>
        <v>#DIV/0!</v>
      </c>
      <c r="NK65" s="691" t="e">
        <f t="shared" ca="1" si="492"/>
        <v>#DIV/0!</v>
      </c>
      <c r="NL65" s="691" t="e">
        <f t="shared" ca="1" si="492"/>
        <v>#DIV/0!</v>
      </c>
      <c r="NM65" s="691" t="e">
        <f t="shared" ca="1" si="492"/>
        <v>#DIV/0!</v>
      </c>
      <c r="NN65" s="691" t="e">
        <f t="shared" ca="1" si="492"/>
        <v>#DIV/0!</v>
      </c>
      <c r="NO65" s="691" t="e">
        <f t="shared" ca="1" si="492"/>
        <v>#DIV/0!</v>
      </c>
      <c r="NP65" s="691" t="e">
        <f t="shared" ca="1" si="493"/>
        <v>#DIV/0!</v>
      </c>
      <c r="NQ65" s="691" t="e">
        <f t="shared" ca="1" si="493"/>
        <v>#DIV/0!</v>
      </c>
      <c r="NR65" s="691" t="e">
        <f t="shared" ca="1" si="493"/>
        <v>#DIV/0!</v>
      </c>
      <c r="NS65" s="691" t="e">
        <f t="shared" ca="1" si="493"/>
        <v>#DIV/0!</v>
      </c>
      <c r="NT65" s="691" t="e">
        <f t="shared" ca="1" si="493"/>
        <v>#DIV/0!</v>
      </c>
      <c r="NU65" s="691" t="e">
        <f t="shared" ca="1" si="493"/>
        <v>#DIV/0!</v>
      </c>
      <c r="NV65" s="691" t="e">
        <f t="shared" ca="1" si="493"/>
        <v>#DIV/0!</v>
      </c>
      <c r="NW65" s="691" t="e">
        <f t="shared" ca="1" si="493"/>
        <v>#DIV/0!</v>
      </c>
      <c r="NX65" s="691" t="e">
        <f t="shared" ca="1" si="493"/>
        <v>#DIV/0!</v>
      </c>
      <c r="NY65" s="691" t="e">
        <f t="shared" ca="1" si="493"/>
        <v>#DIV/0!</v>
      </c>
      <c r="NZ65" s="691" t="e">
        <f t="shared" ca="1" si="494"/>
        <v>#DIV/0!</v>
      </c>
      <c r="OA65" s="691" t="e">
        <f t="shared" ca="1" si="494"/>
        <v>#DIV/0!</v>
      </c>
      <c r="OB65" s="691" t="e">
        <f t="shared" ca="1" si="494"/>
        <v>#DIV/0!</v>
      </c>
      <c r="OC65" s="691" t="e">
        <f t="shared" ca="1" si="494"/>
        <v>#DIV/0!</v>
      </c>
      <c r="OD65" s="691" t="e">
        <f t="shared" ca="1" si="494"/>
        <v>#DIV/0!</v>
      </c>
      <c r="OE65" s="691" t="e">
        <f t="shared" ca="1" si="494"/>
        <v>#DIV/0!</v>
      </c>
      <c r="OF65" s="691" t="e">
        <f t="shared" ca="1" si="494"/>
        <v>#DIV/0!</v>
      </c>
      <c r="OG65" s="691" t="e">
        <f t="shared" ca="1" si="494"/>
        <v>#DIV/0!</v>
      </c>
      <c r="OH65" s="691" t="e">
        <f t="shared" ca="1" si="494"/>
        <v>#DIV/0!</v>
      </c>
      <c r="OI65" s="691" t="e">
        <f t="shared" ca="1" si="494"/>
        <v>#DIV/0!</v>
      </c>
      <c r="OJ65" s="691" t="e">
        <f t="shared" ca="1" si="495"/>
        <v>#DIV/0!</v>
      </c>
      <c r="OK65" s="691" t="e">
        <f t="shared" ca="1" si="495"/>
        <v>#DIV/0!</v>
      </c>
      <c r="OL65" s="691" t="e">
        <f t="shared" ca="1" si="495"/>
        <v>#DIV/0!</v>
      </c>
      <c r="OM65" s="691" t="e">
        <f t="shared" ca="1" si="495"/>
        <v>#DIV/0!</v>
      </c>
      <c r="ON65" s="691" t="e">
        <f t="shared" ca="1" si="495"/>
        <v>#DIV/0!</v>
      </c>
      <c r="OO65" s="691" t="e">
        <f t="shared" ca="1" si="495"/>
        <v>#DIV/0!</v>
      </c>
      <c r="OP65" s="691" t="e">
        <f t="shared" ca="1" si="495"/>
        <v>#DIV/0!</v>
      </c>
      <c r="OQ65" s="691" t="e">
        <f t="shared" ca="1" si="495"/>
        <v>#DIV/0!</v>
      </c>
      <c r="OR65" s="691" t="e">
        <f t="shared" ca="1" si="495"/>
        <v>#DIV/0!</v>
      </c>
      <c r="OS65" s="691" t="e">
        <f t="shared" ca="1" si="495"/>
        <v>#DIV/0!</v>
      </c>
      <c r="OT65" s="691" t="e">
        <f t="shared" ca="1" si="496"/>
        <v>#DIV/0!</v>
      </c>
      <c r="OU65" s="691" t="e">
        <f t="shared" ca="1" si="496"/>
        <v>#DIV/0!</v>
      </c>
      <c r="OV65" s="691" t="e">
        <f t="shared" ca="1" si="496"/>
        <v>#DIV/0!</v>
      </c>
      <c r="OW65" s="691" t="e">
        <f t="shared" ca="1" si="496"/>
        <v>#DIV/0!</v>
      </c>
      <c r="OX65" s="691" t="e">
        <f t="shared" ca="1" si="496"/>
        <v>#DIV/0!</v>
      </c>
      <c r="OY65" s="691" t="e">
        <f t="shared" ca="1" si="496"/>
        <v>#DIV/0!</v>
      </c>
      <c r="OZ65" s="691" t="e">
        <f t="shared" ca="1" si="496"/>
        <v>#DIV/0!</v>
      </c>
      <c r="PA65" s="691" t="e">
        <f t="shared" ca="1" si="496"/>
        <v>#DIV/0!</v>
      </c>
      <c r="PB65" s="691" t="str">
        <f t="shared" ca="1" si="496"/>
        <v/>
      </c>
      <c r="PC65" s="691" t="str">
        <f t="shared" ca="1" si="496"/>
        <v/>
      </c>
      <c r="PD65" s="691" t="str">
        <f t="shared" ca="1" si="497"/>
        <v/>
      </c>
      <c r="PE65" s="691" t="str">
        <f t="shared" ca="1" si="497"/>
        <v/>
      </c>
      <c r="PF65" s="691" t="str">
        <f t="shared" ca="1" si="497"/>
        <v/>
      </c>
      <c r="PG65" s="691" t="e">
        <f t="shared" ca="1" si="497"/>
        <v>#VALUE!</v>
      </c>
      <c r="PH65" s="691" t="e">
        <f t="shared" ca="1" si="497"/>
        <v>#VALUE!</v>
      </c>
      <c r="PI65" s="691" t="e">
        <f t="shared" ca="1" si="497"/>
        <v>#VALUE!</v>
      </c>
      <c r="PJ65" s="691" t="e">
        <f t="shared" ca="1" si="497"/>
        <v>#VALUE!</v>
      </c>
      <c r="PK65" s="691" t="e">
        <f t="shared" ca="1" si="497"/>
        <v>#VALUE!</v>
      </c>
      <c r="PL65" s="691" t="e">
        <f t="shared" ca="1" si="497"/>
        <v>#VALUE!</v>
      </c>
      <c r="PM65" s="691" t="e">
        <f t="shared" ca="1" si="497"/>
        <v>#VALUE!</v>
      </c>
      <c r="PN65" s="691" t="e">
        <f t="shared" ca="1" si="498"/>
        <v>#VALUE!</v>
      </c>
      <c r="PO65" s="691" t="e">
        <f t="shared" ca="1" si="498"/>
        <v>#VALUE!</v>
      </c>
      <c r="PP65" s="691" t="e">
        <f t="shared" ca="1" si="498"/>
        <v>#VALUE!</v>
      </c>
      <c r="PQ65" s="691" t="e">
        <f t="shared" ca="1" si="498"/>
        <v>#VALUE!</v>
      </c>
      <c r="PR65" s="691" t="e">
        <f t="shared" ca="1" si="498"/>
        <v>#VALUE!</v>
      </c>
      <c r="PS65" s="691" t="e">
        <f t="shared" ca="1" si="498"/>
        <v>#VALUE!</v>
      </c>
      <c r="PT65" s="691" t="e">
        <f t="shared" ca="1" si="498"/>
        <v>#VALUE!</v>
      </c>
      <c r="PU65" s="691" t="e">
        <f t="shared" ca="1" si="498"/>
        <v>#VALUE!</v>
      </c>
      <c r="PV65" s="691" t="e">
        <f t="shared" ca="1" si="498"/>
        <v>#VALUE!</v>
      </c>
      <c r="PW65" s="691" t="e">
        <f t="shared" ca="1" si="498"/>
        <v>#VALUE!</v>
      </c>
      <c r="PX65" s="691" t="e">
        <f t="shared" ca="1" si="498"/>
        <v>#VALUE!</v>
      </c>
      <c r="PY65" s="690"/>
      <c r="PZ65" s="690"/>
      <c r="QA65" s="690"/>
      <c r="QB65" s="690"/>
      <c r="QC65" s="690"/>
      <c r="QD65" s="690"/>
      <c r="QE65" s="690"/>
      <c r="QF65" s="690"/>
    </row>
    <row r="66" spans="1:448">
      <c r="A66" s="632">
        <f t="shared" si="266"/>
        <v>59</v>
      </c>
      <c r="B66" s="633">
        <f>+'User Entries'!G136</f>
        <v>0</v>
      </c>
      <c r="C66" s="633">
        <f t="shared" si="267"/>
        <v>0</v>
      </c>
      <c r="D66" s="759" t="e">
        <f>SUM($E$8:E66)</f>
        <v>#DIV/0!</v>
      </c>
      <c r="E66" s="759" t="e">
        <f t="shared" si="357"/>
        <v>#DIV/0!</v>
      </c>
      <c r="F66" s="627"/>
      <c r="G66" s="765"/>
      <c r="H66" s="622">
        <f t="shared" si="270"/>
        <v>4</v>
      </c>
      <c r="I66" s="632">
        <f t="shared" si="255"/>
        <v>59</v>
      </c>
      <c r="J66" s="640">
        <f t="shared" si="501"/>
        <v>0</v>
      </c>
      <c r="K66" s="640">
        <f>+'User Entries'!$J136</f>
        <v>0</v>
      </c>
      <c r="L66" s="676" t="e">
        <f t="shared" si="256"/>
        <v>#DIV/0!</v>
      </c>
      <c r="M66" s="643" t="str">
        <f>IFERROR(Summary_AttrorTotal!A76,"")</f>
        <v>2013 Q3</v>
      </c>
      <c r="N66" s="634">
        <f>+IFERROR((Summary_AttrorTotal!H76)*1000,0)</f>
        <v>7761053</v>
      </c>
      <c r="O66" s="634">
        <f>+IFERROR((Summary_AttrorTotal!S76-Summary_AttrorTotal!H76)*1000,0)</f>
        <v>362858.1351284947</v>
      </c>
      <c r="P66" s="634" t="e">
        <f t="shared" ca="1" si="358"/>
        <v>#DIV/0!</v>
      </c>
      <c r="Q66" s="634">
        <f>IFERROR(Summary_AttrorTotal!J76*1000,0)</f>
        <v>8172260</v>
      </c>
      <c r="R66" s="634" t="e">
        <f t="shared" ca="1" si="257"/>
        <v>#DIV/0!</v>
      </c>
      <c r="S66" s="634">
        <f>+IFERROR((Summary_AttrorTotal!S76-Summary_AttrorTotal!J76)*1000,0)</f>
        <v>-48348.864871505612</v>
      </c>
      <c r="T66" s="634" t="e">
        <f t="shared" ca="1" si="258"/>
        <v>#DIV/0!</v>
      </c>
      <c r="U66" s="639"/>
      <c r="V66" s="634" t="e">
        <f t="shared" ca="1" si="259"/>
        <v>#DIV/0!</v>
      </c>
      <c r="W66" s="575" t="e">
        <f t="shared" ca="1" si="260"/>
        <v>#DIV/0!</v>
      </c>
      <c r="X66" s="649">
        <f t="shared" si="472"/>
        <v>4</v>
      </c>
      <c r="Y66" s="628">
        <f t="shared" si="147"/>
        <v>0</v>
      </c>
      <c r="Z66" s="628">
        <f t="shared" si="147"/>
        <v>0</v>
      </c>
      <c r="AA66" s="628">
        <f t="shared" si="503"/>
        <v>0</v>
      </c>
      <c r="AB66" s="628">
        <f t="shared" si="503"/>
        <v>0</v>
      </c>
      <c r="AC66" s="628">
        <f t="shared" si="503"/>
        <v>0</v>
      </c>
      <c r="AD66" s="628">
        <f t="shared" si="503"/>
        <v>0</v>
      </c>
      <c r="AE66" s="628">
        <f t="shared" si="503"/>
        <v>0</v>
      </c>
      <c r="AF66" s="628">
        <f t="shared" si="503"/>
        <v>0</v>
      </c>
      <c r="AG66" s="628">
        <f t="shared" si="503"/>
        <v>0</v>
      </c>
      <c r="AH66" s="628">
        <f t="shared" si="503"/>
        <v>0</v>
      </c>
      <c r="AI66" s="628">
        <f t="shared" si="503"/>
        <v>0</v>
      </c>
      <c r="AJ66" s="628">
        <f t="shared" si="503"/>
        <v>0</v>
      </c>
      <c r="AK66" s="628">
        <f t="shared" si="503"/>
        <v>0</v>
      </c>
      <c r="AL66" s="628">
        <f t="shared" si="503"/>
        <v>0</v>
      </c>
      <c r="AM66" s="628">
        <f t="shared" si="503"/>
        <v>0</v>
      </c>
      <c r="AN66" s="628">
        <f t="shared" si="503"/>
        <v>0</v>
      </c>
      <c r="AO66" s="628">
        <f t="shared" si="503"/>
        <v>0</v>
      </c>
      <c r="AP66" s="628">
        <f t="shared" si="503"/>
        <v>0</v>
      </c>
      <c r="AQ66" s="628">
        <f t="shared" si="503"/>
        <v>0</v>
      </c>
      <c r="AR66" s="628">
        <f t="shared" si="503"/>
        <v>0</v>
      </c>
      <c r="AS66" s="628">
        <f t="shared" si="503"/>
        <v>0</v>
      </c>
      <c r="AT66" s="628">
        <f t="shared" si="503"/>
        <v>0</v>
      </c>
      <c r="AU66" s="628">
        <f t="shared" si="503"/>
        <v>0</v>
      </c>
      <c r="AV66" s="628">
        <f t="shared" si="503"/>
        <v>0</v>
      </c>
      <c r="AW66" s="628">
        <f t="shared" si="503"/>
        <v>0</v>
      </c>
      <c r="AX66" s="628">
        <f t="shared" si="503"/>
        <v>0</v>
      </c>
      <c r="AY66" s="628">
        <f t="shared" si="503"/>
        <v>0</v>
      </c>
      <c r="AZ66" s="628">
        <f t="shared" si="503"/>
        <v>0</v>
      </c>
      <c r="BA66" s="628">
        <f t="shared" si="503"/>
        <v>0</v>
      </c>
      <c r="BB66" s="628">
        <f t="shared" si="503"/>
        <v>0</v>
      </c>
      <c r="BC66" s="628">
        <f t="shared" si="503"/>
        <v>0</v>
      </c>
      <c r="BD66" s="628">
        <f t="shared" si="503"/>
        <v>0</v>
      </c>
      <c r="BE66" s="628">
        <f t="shared" si="503"/>
        <v>0</v>
      </c>
      <c r="BF66" s="628">
        <f t="shared" si="503"/>
        <v>0</v>
      </c>
      <c r="BG66" s="628">
        <f t="shared" si="503"/>
        <v>0</v>
      </c>
      <c r="BH66" s="628">
        <f t="shared" si="503"/>
        <v>0</v>
      </c>
      <c r="BI66" s="628">
        <f t="shared" si="503"/>
        <v>0</v>
      </c>
      <c r="BJ66" s="628">
        <f t="shared" si="503"/>
        <v>0</v>
      </c>
      <c r="BK66" s="628">
        <f t="shared" si="503"/>
        <v>0</v>
      </c>
      <c r="BL66" s="628">
        <f t="shared" si="503"/>
        <v>0</v>
      </c>
      <c r="BM66" s="628">
        <f t="shared" si="503"/>
        <v>0</v>
      </c>
      <c r="BN66" s="628">
        <f t="shared" si="503"/>
        <v>0</v>
      </c>
      <c r="BO66" s="628">
        <f t="shared" si="503"/>
        <v>0</v>
      </c>
      <c r="BP66" s="628">
        <f t="shared" si="503"/>
        <v>0</v>
      </c>
      <c r="BQ66" s="628">
        <f t="shared" si="503"/>
        <v>0</v>
      </c>
      <c r="BR66" s="628">
        <f t="shared" si="503"/>
        <v>0</v>
      </c>
      <c r="BS66" s="628">
        <f t="shared" si="503"/>
        <v>0</v>
      </c>
      <c r="BT66" s="628">
        <f t="shared" si="503"/>
        <v>0</v>
      </c>
      <c r="BU66" s="628">
        <f t="shared" si="503"/>
        <v>0</v>
      </c>
      <c r="BV66" s="628">
        <f t="shared" si="503"/>
        <v>0</v>
      </c>
      <c r="BW66" s="628">
        <f t="shared" si="503"/>
        <v>0</v>
      </c>
      <c r="BX66" s="628">
        <f t="shared" si="503"/>
        <v>0</v>
      </c>
      <c r="BY66" s="628">
        <f t="shared" si="503"/>
        <v>0</v>
      </c>
      <c r="BZ66" s="628">
        <f t="shared" si="503"/>
        <v>0</v>
      </c>
      <c r="CA66" s="628">
        <f t="shared" si="503"/>
        <v>0</v>
      </c>
      <c r="CB66" s="628">
        <f t="shared" si="503"/>
        <v>0</v>
      </c>
      <c r="CC66" s="628">
        <f t="shared" si="503"/>
        <v>0</v>
      </c>
      <c r="CD66" s="628">
        <f t="shared" si="503"/>
        <v>0</v>
      </c>
      <c r="CE66" s="628">
        <f t="shared" si="503"/>
        <v>0</v>
      </c>
      <c r="CF66" s="628">
        <f t="shared" si="503"/>
        <v>0</v>
      </c>
      <c r="CG66" s="628">
        <f t="shared" si="503"/>
        <v>0</v>
      </c>
      <c r="CH66" s="628">
        <f t="shared" si="503"/>
        <v>0</v>
      </c>
      <c r="CI66" s="628">
        <f t="shared" si="503"/>
        <v>0</v>
      </c>
      <c r="CJ66" s="628" t="str">
        <f t="shared" si="503"/>
        <v/>
      </c>
      <c r="CK66" s="628" t="str">
        <f t="shared" si="503"/>
        <v/>
      </c>
      <c r="CL66" s="628" t="str">
        <f t="shared" si="503"/>
        <v/>
      </c>
      <c r="CM66" s="628" t="str">
        <f t="shared" si="502"/>
        <v/>
      </c>
      <c r="CN66" s="628" t="str">
        <f t="shared" si="502"/>
        <v/>
      </c>
      <c r="CO66" s="628" t="str">
        <f t="shared" si="502"/>
        <v/>
      </c>
      <c r="CP66" s="628" t="str">
        <f t="shared" si="502"/>
        <v/>
      </c>
      <c r="CQ66" s="628" t="str">
        <f t="shared" si="502"/>
        <v/>
      </c>
      <c r="CR66" s="628" t="str">
        <f t="shared" si="502"/>
        <v/>
      </c>
      <c r="CS66" s="628" t="str">
        <f t="shared" si="502"/>
        <v/>
      </c>
      <c r="CT66" s="628" t="str">
        <f t="shared" si="502"/>
        <v/>
      </c>
      <c r="CU66" s="628" t="str">
        <f t="shared" si="502"/>
        <v/>
      </c>
      <c r="CV66" s="628" t="str">
        <f t="shared" si="502"/>
        <v/>
      </c>
      <c r="CW66" s="628" t="str">
        <f t="shared" si="502"/>
        <v/>
      </c>
      <c r="CX66" s="628" t="str">
        <f t="shared" si="502"/>
        <v/>
      </c>
      <c r="CY66" s="628" t="str">
        <f t="shared" si="502"/>
        <v/>
      </c>
      <c r="CZ66" s="628" t="str">
        <f t="shared" si="502"/>
        <v/>
      </c>
      <c r="DA66" s="629" t="str">
        <f t="shared" si="502"/>
        <v/>
      </c>
      <c r="DB66" s="642"/>
      <c r="DC66" s="649">
        <f t="shared" si="262"/>
        <v>4</v>
      </c>
      <c r="DD66" s="668">
        <f t="shared" si="475"/>
        <v>0</v>
      </c>
      <c r="DE66" s="668">
        <f t="shared" si="475"/>
        <v>0</v>
      </c>
      <c r="DF66" s="668">
        <f t="shared" si="475"/>
        <v>0</v>
      </c>
      <c r="DG66" s="668">
        <f t="shared" si="475"/>
        <v>0</v>
      </c>
      <c r="DH66" s="668">
        <f t="shared" si="475"/>
        <v>0</v>
      </c>
      <c r="DI66" s="668">
        <f t="shared" si="475"/>
        <v>0</v>
      </c>
      <c r="DJ66" s="668">
        <f t="shared" si="475"/>
        <v>0</v>
      </c>
      <c r="DK66" s="668">
        <f t="shared" si="475"/>
        <v>0</v>
      </c>
      <c r="DL66" s="668">
        <f t="shared" si="475"/>
        <v>0</v>
      </c>
      <c r="DM66" s="668">
        <f t="shared" si="475"/>
        <v>0</v>
      </c>
      <c r="DN66" s="668">
        <f t="shared" si="476"/>
        <v>0</v>
      </c>
      <c r="DO66" s="668">
        <f t="shared" si="476"/>
        <v>0</v>
      </c>
      <c r="DP66" s="668">
        <f t="shared" si="476"/>
        <v>0</v>
      </c>
      <c r="DQ66" s="668">
        <f t="shared" si="476"/>
        <v>0</v>
      </c>
      <c r="DR66" s="668">
        <f t="shared" si="476"/>
        <v>0</v>
      </c>
      <c r="DS66" s="668">
        <f t="shared" si="476"/>
        <v>0</v>
      </c>
      <c r="DT66" s="668">
        <f t="shared" si="476"/>
        <v>0</v>
      </c>
      <c r="DU66" s="668">
        <f t="shared" si="476"/>
        <v>0</v>
      </c>
      <c r="DV66" s="668">
        <f t="shared" si="476"/>
        <v>0</v>
      </c>
      <c r="DW66" s="668">
        <f t="shared" si="476"/>
        <v>0</v>
      </c>
      <c r="DX66" s="668">
        <f t="shared" si="477"/>
        <v>0</v>
      </c>
      <c r="DY66" s="668">
        <f t="shared" si="477"/>
        <v>0</v>
      </c>
      <c r="DZ66" s="668">
        <f t="shared" si="477"/>
        <v>0</v>
      </c>
      <c r="EA66" s="668">
        <f t="shared" si="477"/>
        <v>0</v>
      </c>
      <c r="EB66" s="668">
        <f t="shared" si="477"/>
        <v>0</v>
      </c>
      <c r="EC66" s="668">
        <f t="shared" si="477"/>
        <v>0</v>
      </c>
      <c r="ED66" s="668">
        <f t="shared" si="477"/>
        <v>0</v>
      </c>
      <c r="EE66" s="668">
        <f t="shared" si="477"/>
        <v>0</v>
      </c>
      <c r="EF66" s="668">
        <f t="shared" si="477"/>
        <v>0</v>
      </c>
      <c r="EG66" s="668">
        <f t="shared" si="477"/>
        <v>0</v>
      </c>
      <c r="EH66" s="668">
        <f t="shared" si="478"/>
        <v>0</v>
      </c>
      <c r="EI66" s="668">
        <f t="shared" si="478"/>
        <v>0</v>
      </c>
      <c r="EJ66" s="668">
        <f t="shared" si="478"/>
        <v>0</v>
      </c>
      <c r="EK66" s="668">
        <f t="shared" si="478"/>
        <v>0</v>
      </c>
      <c r="EL66" s="668">
        <f t="shared" si="478"/>
        <v>0</v>
      </c>
      <c r="EM66" s="668">
        <f t="shared" si="478"/>
        <v>0</v>
      </c>
      <c r="EN66" s="668">
        <f t="shared" si="478"/>
        <v>0</v>
      </c>
      <c r="EO66" s="668">
        <f t="shared" si="478"/>
        <v>0</v>
      </c>
      <c r="EP66" s="668">
        <f t="shared" si="478"/>
        <v>0</v>
      </c>
      <c r="EQ66" s="668">
        <f t="shared" si="478"/>
        <v>0</v>
      </c>
      <c r="ER66" s="668">
        <f t="shared" si="479"/>
        <v>0</v>
      </c>
      <c r="ES66" s="668">
        <f t="shared" si="479"/>
        <v>0</v>
      </c>
      <c r="ET66" s="668">
        <f t="shared" si="479"/>
        <v>0</v>
      </c>
      <c r="EU66" s="668">
        <f t="shared" si="479"/>
        <v>0</v>
      </c>
      <c r="EV66" s="668">
        <f t="shared" si="479"/>
        <v>0</v>
      </c>
      <c r="EW66" s="668">
        <f t="shared" si="479"/>
        <v>0</v>
      </c>
      <c r="EX66" s="668">
        <f t="shared" si="479"/>
        <v>0</v>
      </c>
      <c r="EY66" s="668">
        <f t="shared" si="479"/>
        <v>0</v>
      </c>
      <c r="EZ66" s="668">
        <f t="shared" si="479"/>
        <v>0</v>
      </c>
      <c r="FA66" s="668">
        <f t="shared" si="479"/>
        <v>0</v>
      </c>
      <c r="FB66" s="668">
        <f t="shared" si="480"/>
        <v>0</v>
      </c>
      <c r="FC66" s="668">
        <f t="shared" si="480"/>
        <v>0</v>
      </c>
      <c r="FD66" s="668">
        <f t="shared" si="480"/>
        <v>0</v>
      </c>
      <c r="FE66" s="668">
        <f t="shared" si="480"/>
        <v>0</v>
      </c>
      <c r="FF66" s="668">
        <f t="shared" si="480"/>
        <v>0</v>
      </c>
      <c r="FG66" s="668">
        <f t="shared" si="480"/>
        <v>0</v>
      </c>
      <c r="FH66" s="668">
        <f t="shared" si="480"/>
        <v>0</v>
      </c>
      <c r="FI66" s="668">
        <f t="shared" si="480"/>
        <v>0</v>
      </c>
      <c r="FJ66" s="668">
        <f t="shared" si="480"/>
        <v>0</v>
      </c>
      <c r="FK66" s="668">
        <f t="shared" si="480"/>
        <v>0</v>
      </c>
      <c r="FL66" s="668">
        <f t="shared" si="481"/>
        <v>0</v>
      </c>
      <c r="FM66" s="668">
        <f t="shared" si="481"/>
        <v>0</v>
      </c>
      <c r="FN66" s="668">
        <f t="shared" si="481"/>
        <v>0</v>
      </c>
      <c r="FO66" s="668" t="str">
        <f t="shared" si="481"/>
        <v/>
      </c>
      <c r="FP66" s="668" t="str">
        <f t="shared" si="481"/>
        <v/>
      </c>
      <c r="FQ66" s="668" t="str">
        <f t="shared" si="481"/>
        <v/>
      </c>
      <c r="FR66" s="668" t="str">
        <f t="shared" si="481"/>
        <v/>
      </c>
      <c r="FS66" s="668" t="str">
        <f t="shared" si="481"/>
        <v/>
      </c>
      <c r="FT66" s="668" t="str">
        <f t="shared" si="481"/>
        <v/>
      </c>
      <c r="FU66" s="668" t="str">
        <f t="shared" si="481"/>
        <v/>
      </c>
      <c r="FV66" s="668" t="str">
        <f t="shared" si="482"/>
        <v/>
      </c>
      <c r="FW66" s="668" t="str">
        <f t="shared" si="482"/>
        <v/>
      </c>
      <c r="FX66" s="668" t="str">
        <f t="shared" si="482"/>
        <v/>
      </c>
      <c r="FY66" s="668" t="str">
        <f t="shared" si="482"/>
        <v/>
      </c>
      <c r="FZ66" s="668" t="str">
        <f t="shared" si="482"/>
        <v/>
      </c>
      <c r="GA66" s="668" t="str">
        <f t="shared" si="482"/>
        <v/>
      </c>
      <c r="GB66" s="668" t="str">
        <f t="shared" si="482"/>
        <v/>
      </c>
      <c r="GC66" s="668" t="str">
        <f t="shared" si="482"/>
        <v/>
      </c>
      <c r="GD66" s="668" t="str">
        <f t="shared" si="482"/>
        <v/>
      </c>
      <c r="GE66" s="668" t="str">
        <f t="shared" si="482"/>
        <v/>
      </c>
      <c r="GF66" s="669" t="str">
        <f t="shared" si="482"/>
        <v/>
      </c>
      <c r="GG66" s="626"/>
      <c r="GH66" s="649">
        <f t="shared" si="263"/>
        <v>4</v>
      </c>
      <c r="GI66" s="682">
        <f t="shared" ca="1" si="360"/>
        <v>0</v>
      </c>
      <c r="GJ66" s="682">
        <f t="shared" ca="1" si="361"/>
        <v>0</v>
      </c>
      <c r="GK66" s="682">
        <f t="shared" ca="1" si="362"/>
        <v>0</v>
      </c>
      <c r="GL66" s="682">
        <f t="shared" ca="1" si="363"/>
        <v>0</v>
      </c>
      <c r="GM66" s="682" t="e">
        <f t="shared" ca="1" si="364"/>
        <v>#DIV/0!</v>
      </c>
      <c r="GN66" s="682" t="e">
        <f t="shared" ca="1" si="365"/>
        <v>#DIV/0!</v>
      </c>
      <c r="GO66" s="682" t="e">
        <f t="shared" ca="1" si="366"/>
        <v>#DIV/0!</v>
      </c>
      <c r="GP66" s="682" t="e">
        <f t="shared" ca="1" si="367"/>
        <v>#DIV/0!</v>
      </c>
      <c r="GQ66" s="682" t="e">
        <f t="shared" ca="1" si="368"/>
        <v>#DIV/0!</v>
      </c>
      <c r="GR66" s="682" t="e">
        <f t="shared" ca="1" si="369"/>
        <v>#DIV/0!</v>
      </c>
      <c r="GS66" s="682" t="e">
        <f t="shared" ca="1" si="370"/>
        <v>#DIV/0!</v>
      </c>
      <c r="GT66" s="682" t="e">
        <f t="shared" ca="1" si="371"/>
        <v>#DIV/0!</v>
      </c>
      <c r="GU66" s="682" t="e">
        <f t="shared" ca="1" si="372"/>
        <v>#DIV/0!</v>
      </c>
      <c r="GV66" s="682" t="e">
        <f t="shared" ca="1" si="373"/>
        <v>#DIV/0!</v>
      </c>
      <c r="GW66" s="682" t="e">
        <f t="shared" ca="1" si="374"/>
        <v>#DIV/0!</v>
      </c>
      <c r="GX66" s="682" t="e">
        <f t="shared" ca="1" si="375"/>
        <v>#DIV/0!</v>
      </c>
      <c r="GY66" s="682" t="e">
        <f t="shared" ca="1" si="376"/>
        <v>#DIV/0!</v>
      </c>
      <c r="GZ66" s="682" t="e">
        <f t="shared" ca="1" si="377"/>
        <v>#DIV/0!</v>
      </c>
      <c r="HA66" s="682" t="e">
        <f t="shared" ca="1" si="378"/>
        <v>#DIV/0!</v>
      </c>
      <c r="HB66" s="682" t="e">
        <f t="shared" ca="1" si="379"/>
        <v>#DIV/0!</v>
      </c>
      <c r="HC66" s="682" t="e">
        <f t="shared" ca="1" si="380"/>
        <v>#DIV/0!</v>
      </c>
      <c r="HD66" s="682" t="e">
        <f t="shared" ca="1" si="381"/>
        <v>#DIV/0!</v>
      </c>
      <c r="HE66" s="682" t="e">
        <f t="shared" ca="1" si="382"/>
        <v>#DIV/0!</v>
      </c>
      <c r="HF66" s="682" t="e">
        <f t="shared" ca="1" si="383"/>
        <v>#DIV/0!</v>
      </c>
      <c r="HG66" s="682" t="e">
        <f t="shared" ca="1" si="384"/>
        <v>#DIV/0!</v>
      </c>
      <c r="HH66" s="682" t="e">
        <f t="shared" ca="1" si="385"/>
        <v>#DIV/0!</v>
      </c>
      <c r="HI66" s="682" t="e">
        <f t="shared" ca="1" si="386"/>
        <v>#DIV/0!</v>
      </c>
      <c r="HJ66" s="682" t="e">
        <f t="shared" ca="1" si="387"/>
        <v>#DIV/0!</v>
      </c>
      <c r="HK66" s="682" t="e">
        <f t="shared" ca="1" si="388"/>
        <v>#DIV/0!</v>
      </c>
      <c r="HL66" s="682" t="e">
        <f t="shared" ca="1" si="389"/>
        <v>#DIV/0!</v>
      </c>
      <c r="HM66" s="682" t="e">
        <f t="shared" ca="1" si="390"/>
        <v>#DIV/0!</v>
      </c>
      <c r="HN66" s="682" t="e">
        <f t="shared" ca="1" si="391"/>
        <v>#DIV/0!</v>
      </c>
      <c r="HO66" s="682" t="e">
        <f t="shared" ca="1" si="392"/>
        <v>#DIV/0!</v>
      </c>
      <c r="HP66" s="682" t="e">
        <f t="shared" ca="1" si="393"/>
        <v>#DIV/0!</v>
      </c>
      <c r="HQ66" s="682" t="e">
        <f t="shared" ca="1" si="394"/>
        <v>#DIV/0!</v>
      </c>
      <c r="HR66" s="682" t="e">
        <f t="shared" ca="1" si="395"/>
        <v>#DIV/0!</v>
      </c>
      <c r="HS66" s="682" t="e">
        <f t="shared" ca="1" si="396"/>
        <v>#DIV/0!</v>
      </c>
      <c r="HT66" s="682" t="e">
        <f t="shared" ca="1" si="397"/>
        <v>#DIV/0!</v>
      </c>
      <c r="HU66" s="682" t="e">
        <f t="shared" ca="1" si="398"/>
        <v>#DIV/0!</v>
      </c>
      <c r="HV66" s="682" t="e">
        <f t="shared" ca="1" si="399"/>
        <v>#DIV/0!</v>
      </c>
      <c r="HW66" s="682" t="e">
        <f t="shared" ca="1" si="400"/>
        <v>#DIV/0!</v>
      </c>
      <c r="HX66" s="682" t="e">
        <f t="shared" ca="1" si="401"/>
        <v>#DIV/0!</v>
      </c>
      <c r="HY66" s="682" t="e">
        <f t="shared" ca="1" si="402"/>
        <v>#DIV/0!</v>
      </c>
      <c r="HZ66" s="682" t="e">
        <f t="shared" ca="1" si="403"/>
        <v>#DIV/0!</v>
      </c>
      <c r="IA66" s="682" t="e">
        <f t="shared" ca="1" si="404"/>
        <v>#DIV/0!</v>
      </c>
      <c r="IB66" s="682" t="e">
        <f t="shared" ca="1" si="405"/>
        <v>#DIV/0!</v>
      </c>
      <c r="IC66" s="682" t="e">
        <f t="shared" ca="1" si="406"/>
        <v>#DIV/0!</v>
      </c>
      <c r="ID66" s="682" t="e">
        <f t="shared" ca="1" si="407"/>
        <v>#DIV/0!</v>
      </c>
      <c r="IE66" s="682" t="e">
        <f t="shared" ca="1" si="408"/>
        <v>#DIV/0!</v>
      </c>
      <c r="IF66" s="682" t="e">
        <f t="shared" ca="1" si="409"/>
        <v>#DIV/0!</v>
      </c>
      <c r="IG66" s="682" t="e">
        <f t="shared" ca="1" si="410"/>
        <v>#DIV/0!</v>
      </c>
      <c r="IH66" s="682" t="e">
        <f t="shared" ca="1" si="411"/>
        <v>#DIV/0!</v>
      </c>
      <c r="II66" s="682" t="e">
        <f t="shared" ca="1" si="412"/>
        <v>#DIV/0!</v>
      </c>
      <c r="IJ66" s="682" t="e">
        <f t="shared" ca="1" si="413"/>
        <v>#DIV/0!</v>
      </c>
      <c r="IK66" s="662" t="e">
        <f t="shared" ca="1" si="414"/>
        <v>#DIV/0!</v>
      </c>
      <c r="IL66" s="662" t="e">
        <f t="shared" ca="1" si="415"/>
        <v>#DIV/0!</v>
      </c>
      <c r="IM66" s="662" t="e">
        <f t="shared" ca="1" si="416"/>
        <v>#DIV/0!</v>
      </c>
      <c r="IN66" s="662" t="e">
        <f t="shared" ca="1" si="417"/>
        <v>#DIV/0!</v>
      </c>
      <c r="IO66" s="662" t="e">
        <f t="shared" ca="1" si="418"/>
        <v>#DIV/0!</v>
      </c>
      <c r="IP66" s="662" t="e">
        <f t="shared" ca="1" si="419"/>
        <v>#DIV/0!</v>
      </c>
      <c r="IQ66" s="662" t="e">
        <f t="shared" ca="1" si="420"/>
        <v>#DIV/0!</v>
      </c>
      <c r="IR66" s="662" t="e">
        <f t="shared" ca="1" si="421"/>
        <v>#DIV/0!</v>
      </c>
      <c r="IS66" s="662" t="e">
        <f t="shared" ca="1" si="422"/>
        <v>#DIV/0!</v>
      </c>
      <c r="IT66" s="662" t="str">
        <f t="shared" ca="1" si="423"/>
        <v/>
      </c>
      <c r="IU66" s="662" t="str">
        <f t="shared" ca="1" si="424"/>
        <v/>
      </c>
      <c r="IV66" s="662" t="str">
        <f t="shared" ca="1" si="425"/>
        <v/>
      </c>
      <c r="IW66" s="662" t="str">
        <f t="shared" ca="1" si="426"/>
        <v/>
      </c>
      <c r="IX66" s="662" t="str">
        <f t="shared" ca="1" si="427"/>
        <v/>
      </c>
      <c r="IY66" s="662" t="str">
        <f t="shared" ca="1" si="428"/>
        <v/>
      </c>
      <c r="IZ66" s="662" t="str">
        <f t="shared" ca="1" si="429"/>
        <v/>
      </c>
      <c r="JA66" s="662" t="str">
        <f t="shared" ca="1" si="430"/>
        <v/>
      </c>
      <c r="JB66" s="662" t="str">
        <f t="shared" ca="1" si="431"/>
        <v/>
      </c>
      <c r="JC66" s="662" t="str">
        <f t="shared" ca="1" si="432"/>
        <v/>
      </c>
      <c r="JD66" s="662" t="str">
        <f t="shared" ca="1" si="433"/>
        <v/>
      </c>
      <c r="JE66" s="662" t="str">
        <f t="shared" ca="1" si="434"/>
        <v/>
      </c>
      <c r="JF66" s="662" t="str">
        <f t="shared" ca="1" si="435"/>
        <v/>
      </c>
      <c r="JG66" s="662" t="str">
        <f t="shared" ca="1" si="436"/>
        <v/>
      </c>
      <c r="JH66" s="662" t="str">
        <f t="shared" ca="1" si="437"/>
        <v/>
      </c>
      <c r="JI66" s="662" t="str">
        <f t="shared" ca="1" si="438"/>
        <v/>
      </c>
      <c r="JJ66" s="662" t="str">
        <f t="shared" ca="1" si="439"/>
        <v/>
      </c>
      <c r="JK66" s="663" t="str">
        <f t="shared" ca="1" si="440"/>
        <v/>
      </c>
      <c r="JL66" s="626"/>
      <c r="JM66" s="649">
        <f t="shared" si="264"/>
        <v>4</v>
      </c>
      <c r="JN66" s="635">
        <f t="shared" si="483"/>
        <v>0</v>
      </c>
      <c r="JO66" s="635">
        <f t="shared" si="483"/>
        <v>0</v>
      </c>
      <c r="JP66" s="635">
        <f t="shared" si="483"/>
        <v>0</v>
      </c>
      <c r="JQ66" s="635">
        <f t="shared" si="483"/>
        <v>0</v>
      </c>
      <c r="JR66" s="635" t="e">
        <f t="shared" si="483"/>
        <v>#DIV/0!</v>
      </c>
      <c r="JS66" s="635" t="e">
        <f t="shared" si="483"/>
        <v>#DIV/0!</v>
      </c>
      <c r="JT66" s="635" t="e">
        <f t="shared" si="483"/>
        <v>#DIV/0!</v>
      </c>
      <c r="JU66" s="635" t="e">
        <f t="shared" si="483"/>
        <v>#DIV/0!</v>
      </c>
      <c r="JV66" s="635" t="e">
        <f t="shared" si="483"/>
        <v>#DIV/0!</v>
      </c>
      <c r="JW66" s="635" t="e">
        <f t="shared" si="483"/>
        <v>#DIV/0!</v>
      </c>
      <c r="JX66" s="635" t="e">
        <f t="shared" si="484"/>
        <v>#DIV/0!</v>
      </c>
      <c r="JY66" s="635" t="e">
        <f t="shared" si="484"/>
        <v>#DIV/0!</v>
      </c>
      <c r="JZ66" s="635" t="e">
        <f t="shared" si="484"/>
        <v>#DIV/0!</v>
      </c>
      <c r="KA66" s="635" t="e">
        <f t="shared" si="484"/>
        <v>#DIV/0!</v>
      </c>
      <c r="KB66" s="635" t="e">
        <f t="shared" si="484"/>
        <v>#DIV/0!</v>
      </c>
      <c r="KC66" s="635" t="e">
        <f t="shared" si="484"/>
        <v>#DIV/0!</v>
      </c>
      <c r="KD66" s="635" t="e">
        <f t="shared" si="484"/>
        <v>#DIV/0!</v>
      </c>
      <c r="KE66" s="635" t="e">
        <f t="shared" si="484"/>
        <v>#DIV/0!</v>
      </c>
      <c r="KF66" s="635" t="e">
        <f t="shared" si="484"/>
        <v>#DIV/0!</v>
      </c>
      <c r="KG66" s="635" t="e">
        <f t="shared" si="484"/>
        <v>#DIV/0!</v>
      </c>
      <c r="KH66" s="635" t="e">
        <f t="shared" si="485"/>
        <v>#DIV/0!</v>
      </c>
      <c r="KI66" s="635" t="e">
        <f t="shared" si="485"/>
        <v>#DIV/0!</v>
      </c>
      <c r="KJ66" s="635" t="e">
        <f t="shared" si="485"/>
        <v>#DIV/0!</v>
      </c>
      <c r="KK66" s="635" t="e">
        <f t="shared" si="485"/>
        <v>#DIV/0!</v>
      </c>
      <c r="KL66" s="635" t="e">
        <f t="shared" si="485"/>
        <v>#DIV/0!</v>
      </c>
      <c r="KM66" s="635" t="e">
        <f t="shared" si="485"/>
        <v>#DIV/0!</v>
      </c>
      <c r="KN66" s="635" t="e">
        <f t="shared" si="485"/>
        <v>#DIV/0!</v>
      </c>
      <c r="KO66" s="635" t="e">
        <f t="shared" si="485"/>
        <v>#DIV/0!</v>
      </c>
      <c r="KP66" s="635" t="e">
        <f t="shared" si="485"/>
        <v>#DIV/0!</v>
      </c>
      <c r="KQ66" s="635" t="e">
        <f t="shared" si="485"/>
        <v>#DIV/0!</v>
      </c>
      <c r="KR66" s="635" t="e">
        <f t="shared" si="486"/>
        <v>#DIV/0!</v>
      </c>
      <c r="KS66" s="635" t="e">
        <f t="shared" si="486"/>
        <v>#DIV/0!</v>
      </c>
      <c r="KT66" s="635" t="e">
        <f t="shared" si="486"/>
        <v>#DIV/0!</v>
      </c>
      <c r="KU66" s="635" t="e">
        <f t="shared" si="486"/>
        <v>#DIV/0!</v>
      </c>
      <c r="KV66" s="635" t="e">
        <f t="shared" si="486"/>
        <v>#DIV/0!</v>
      </c>
      <c r="KW66" s="635" t="e">
        <f t="shared" si="486"/>
        <v>#DIV/0!</v>
      </c>
      <c r="KX66" s="635" t="e">
        <f t="shared" si="486"/>
        <v>#DIV/0!</v>
      </c>
      <c r="KY66" s="635" t="e">
        <f t="shared" si="486"/>
        <v>#DIV/0!</v>
      </c>
      <c r="KZ66" s="635" t="e">
        <f t="shared" si="486"/>
        <v>#DIV/0!</v>
      </c>
      <c r="LA66" s="635" t="e">
        <f t="shared" si="486"/>
        <v>#DIV/0!</v>
      </c>
      <c r="LB66" s="635" t="e">
        <f t="shared" si="487"/>
        <v>#DIV/0!</v>
      </c>
      <c r="LC66" s="635" t="e">
        <f t="shared" si="487"/>
        <v>#DIV/0!</v>
      </c>
      <c r="LD66" s="635" t="e">
        <f t="shared" si="487"/>
        <v>#DIV/0!</v>
      </c>
      <c r="LE66" s="635" t="e">
        <f t="shared" si="487"/>
        <v>#DIV/0!</v>
      </c>
      <c r="LF66" s="635" t="e">
        <f t="shared" si="487"/>
        <v>#DIV/0!</v>
      </c>
      <c r="LG66" s="635" t="e">
        <f t="shared" si="487"/>
        <v>#DIV/0!</v>
      </c>
      <c r="LH66" s="635" t="e">
        <f t="shared" si="487"/>
        <v>#DIV/0!</v>
      </c>
      <c r="LI66" s="635" t="e">
        <f t="shared" si="487"/>
        <v>#DIV/0!</v>
      </c>
      <c r="LJ66" s="635" t="e">
        <f t="shared" si="487"/>
        <v>#DIV/0!</v>
      </c>
      <c r="LK66" s="635" t="e">
        <f t="shared" si="487"/>
        <v>#DIV/0!</v>
      </c>
      <c r="LL66" s="635" t="e">
        <f t="shared" si="488"/>
        <v>#DIV/0!</v>
      </c>
      <c r="LM66" s="635" t="e">
        <f t="shared" si="488"/>
        <v>#DIV/0!</v>
      </c>
      <c r="LN66" s="635" t="e">
        <f t="shared" si="488"/>
        <v>#DIV/0!</v>
      </c>
      <c r="LO66" s="635" t="e">
        <f t="shared" si="488"/>
        <v>#DIV/0!</v>
      </c>
      <c r="LP66" s="635" t="e">
        <f t="shared" si="488"/>
        <v>#DIV/0!</v>
      </c>
      <c r="LQ66" s="635" t="e">
        <f t="shared" si="488"/>
        <v>#DIV/0!</v>
      </c>
      <c r="LR66" s="635" t="e">
        <f t="shared" si="488"/>
        <v>#DIV/0!</v>
      </c>
      <c r="LS66" s="635" t="e">
        <f t="shared" si="488"/>
        <v>#DIV/0!</v>
      </c>
      <c r="LT66" s="635" t="e">
        <f t="shared" si="488"/>
        <v>#DIV/0!</v>
      </c>
      <c r="LU66" s="635" t="e">
        <f t="shared" si="488"/>
        <v>#DIV/0!</v>
      </c>
      <c r="LV66" s="635" t="e">
        <f t="shared" si="489"/>
        <v>#DIV/0!</v>
      </c>
      <c r="LW66" s="635" t="e">
        <f t="shared" si="489"/>
        <v>#DIV/0!</v>
      </c>
      <c r="LX66" s="635" t="e">
        <f t="shared" si="489"/>
        <v>#DIV/0!</v>
      </c>
      <c r="LY66" s="635" t="str">
        <f t="shared" si="489"/>
        <v/>
      </c>
      <c r="LZ66" s="635" t="str">
        <f t="shared" si="489"/>
        <v/>
      </c>
      <c r="MA66" s="635" t="str">
        <f t="shared" si="489"/>
        <v/>
      </c>
      <c r="MB66" s="635" t="str">
        <f t="shared" si="489"/>
        <v/>
      </c>
      <c r="MC66" s="635" t="str">
        <f t="shared" si="489"/>
        <v/>
      </c>
      <c r="MD66" s="635" t="str">
        <f t="shared" si="489"/>
        <v/>
      </c>
      <c r="ME66" s="635" t="str">
        <f t="shared" si="489"/>
        <v/>
      </c>
      <c r="MF66" s="635" t="str">
        <f t="shared" si="490"/>
        <v/>
      </c>
      <c r="MG66" s="635" t="str">
        <f t="shared" si="490"/>
        <v/>
      </c>
      <c r="MH66" s="635" t="str">
        <f t="shared" si="490"/>
        <v/>
      </c>
      <c r="MI66" s="635" t="str">
        <f t="shared" si="490"/>
        <v/>
      </c>
      <c r="MJ66" s="635" t="str">
        <f t="shared" si="490"/>
        <v/>
      </c>
      <c r="MK66" s="635" t="str">
        <f t="shared" si="490"/>
        <v/>
      </c>
      <c r="ML66" s="635" t="str">
        <f t="shared" si="490"/>
        <v/>
      </c>
      <c r="MM66" s="635" t="str">
        <f t="shared" si="490"/>
        <v/>
      </c>
      <c r="MN66" s="635" t="str">
        <f t="shared" si="490"/>
        <v/>
      </c>
      <c r="MO66" s="635" t="str">
        <f t="shared" si="490"/>
        <v/>
      </c>
      <c r="MP66" s="636" t="str">
        <f t="shared" si="490"/>
        <v/>
      </c>
      <c r="MR66" s="565">
        <f t="shared" si="269"/>
        <v>59</v>
      </c>
      <c r="MS66" s="622" t="e">
        <f ca="1">+SUMPRODUCT(OFFSET(MU66,0,$MR66):OFFSET(MU66,MU66-1,$MR66),OFFSET($O66,0,0):OFFSET($O66,MU66-1,0))</f>
        <v>#DIV/0!</v>
      </c>
      <c r="MU66" s="568">
        <f t="shared" si="265"/>
        <v>4</v>
      </c>
      <c r="MV66" s="691" t="e">
        <f t="shared" ca="1" si="491"/>
        <v>#DIV/0!</v>
      </c>
      <c r="MW66" s="691" t="e">
        <f t="shared" ca="1" si="491"/>
        <v>#DIV/0!</v>
      </c>
      <c r="MX66" s="691" t="e">
        <f t="shared" ca="1" si="491"/>
        <v>#DIV/0!</v>
      </c>
      <c r="MY66" s="691" t="e">
        <f t="shared" ca="1" si="491"/>
        <v>#DIV/0!</v>
      </c>
      <c r="MZ66" s="691" t="e">
        <f t="shared" ca="1" si="491"/>
        <v>#DIV/0!</v>
      </c>
      <c r="NA66" s="691" t="e">
        <f t="shared" ca="1" si="491"/>
        <v>#DIV/0!</v>
      </c>
      <c r="NB66" s="691" t="e">
        <f t="shared" ca="1" si="491"/>
        <v>#DIV/0!</v>
      </c>
      <c r="NC66" s="691" t="e">
        <f t="shared" ca="1" si="491"/>
        <v>#DIV/0!</v>
      </c>
      <c r="ND66" s="691" t="e">
        <f t="shared" ca="1" si="491"/>
        <v>#DIV/0!</v>
      </c>
      <c r="NE66" s="691" t="e">
        <f t="shared" ca="1" si="491"/>
        <v>#DIV/0!</v>
      </c>
      <c r="NF66" s="691" t="e">
        <f t="shared" ca="1" si="492"/>
        <v>#DIV/0!</v>
      </c>
      <c r="NG66" s="691" t="e">
        <f t="shared" ca="1" si="492"/>
        <v>#DIV/0!</v>
      </c>
      <c r="NH66" s="691" t="e">
        <f t="shared" ca="1" si="492"/>
        <v>#DIV/0!</v>
      </c>
      <c r="NI66" s="691" t="e">
        <f t="shared" ca="1" si="492"/>
        <v>#DIV/0!</v>
      </c>
      <c r="NJ66" s="691" t="e">
        <f t="shared" ca="1" si="492"/>
        <v>#DIV/0!</v>
      </c>
      <c r="NK66" s="691" t="e">
        <f t="shared" ca="1" si="492"/>
        <v>#DIV/0!</v>
      </c>
      <c r="NL66" s="691" t="e">
        <f t="shared" ca="1" si="492"/>
        <v>#DIV/0!</v>
      </c>
      <c r="NM66" s="691" t="e">
        <f t="shared" ca="1" si="492"/>
        <v>#DIV/0!</v>
      </c>
      <c r="NN66" s="691" t="e">
        <f t="shared" ca="1" si="492"/>
        <v>#DIV/0!</v>
      </c>
      <c r="NO66" s="691" t="e">
        <f t="shared" ca="1" si="492"/>
        <v>#DIV/0!</v>
      </c>
      <c r="NP66" s="691" t="e">
        <f t="shared" ca="1" si="493"/>
        <v>#DIV/0!</v>
      </c>
      <c r="NQ66" s="691" t="e">
        <f t="shared" ca="1" si="493"/>
        <v>#DIV/0!</v>
      </c>
      <c r="NR66" s="691" t="e">
        <f t="shared" ca="1" si="493"/>
        <v>#DIV/0!</v>
      </c>
      <c r="NS66" s="691" t="e">
        <f t="shared" ca="1" si="493"/>
        <v>#DIV/0!</v>
      </c>
      <c r="NT66" s="691" t="e">
        <f t="shared" ca="1" si="493"/>
        <v>#DIV/0!</v>
      </c>
      <c r="NU66" s="691" t="e">
        <f t="shared" ca="1" si="493"/>
        <v>#DIV/0!</v>
      </c>
      <c r="NV66" s="691" t="e">
        <f t="shared" ca="1" si="493"/>
        <v>#DIV/0!</v>
      </c>
      <c r="NW66" s="691" t="e">
        <f t="shared" ca="1" si="493"/>
        <v>#DIV/0!</v>
      </c>
      <c r="NX66" s="691" t="e">
        <f t="shared" ca="1" si="493"/>
        <v>#DIV/0!</v>
      </c>
      <c r="NY66" s="691" t="e">
        <f t="shared" ca="1" si="493"/>
        <v>#DIV/0!</v>
      </c>
      <c r="NZ66" s="691" t="e">
        <f t="shared" ca="1" si="494"/>
        <v>#DIV/0!</v>
      </c>
      <c r="OA66" s="691" t="e">
        <f t="shared" ca="1" si="494"/>
        <v>#DIV/0!</v>
      </c>
      <c r="OB66" s="691" t="e">
        <f t="shared" ca="1" si="494"/>
        <v>#DIV/0!</v>
      </c>
      <c r="OC66" s="691" t="e">
        <f t="shared" ca="1" si="494"/>
        <v>#DIV/0!</v>
      </c>
      <c r="OD66" s="691" t="e">
        <f t="shared" ca="1" si="494"/>
        <v>#DIV/0!</v>
      </c>
      <c r="OE66" s="691" t="e">
        <f t="shared" ca="1" si="494"/>
        <v>#DIV/0!</v>
      </c>
      <c r="OF66" s="691" t="e">
        <f t="shared" ca="1" si="494"/>
        <v>#DIV/0!</v>
      </c>
      <c r="OG66" s="691" t="e">
        <f t="shared" ca="1" si="494"/>
        <v>#DIV/0!</v>
      </c>
      <c r="OH66" s="691" t="e">
        <f t="shared" ca="1" si="494"/>
        <v>#DIV/0!</v>
      </c>
      <c r="OI66" s="691" t="e">
        <f t="shared" ca="1" si="494"/>
        <v>#DIV/0!</v>
      </c>
      <c r="OJ66" s="691" t="e">
        <f t="shared" ca="1" si="495"/>
        <v>#DIV/0!</v>
      </c>
      <c r="OK66" s="691" t="e">
        <f t="shared" ca="1" si="495"/>
        <v>#DIV/0!</v>
      </c>
      <c r="OL66" s="691" t="e">
        <f t="shared" ca="1" si="495"/>
        <v>#DIV/0!</v>
      </c>
      <c r="OM66" s="691" t="e">
        <f t="shared" ca="1" si="495"/>
        <v>#DIV/0!</v>
      </c>
      <c r="ON66" s="691" t="e">
        <f t="shared" ca="1" si="495"/>
        <v>#DIV/0!</v>
      </c>
      <c r="OO66" s="691" t="e">
        <f t="shared" ca="1" si="495"/>
        <v>#DIV/0!</v>
      </c>
      <c r="OP66" s="691" t="e">
        <f t="shared" ca="1" si="495"/>
        <v>#DIV/0!</v>
      </c>
      <c r="OQ66" s="691" t="e">
        <f t="shared" ca="1" si="495"/>
        <v>#DIV/0!</v>
      </c>
      <c r="OR66" s="691" t="e">
        <f t="shared" ca="1" si="495"/>
        <v>#DIV/0!</v>
      </c>
      <c r="OS66" s="691" t="e">
        <f t="shared" ca="1" si="495"/>
        <v>#DIV/0!</v>
      </c>
      <c r="OT66" s="691" t="e">
        <f t="shared" ca="1" si="496"/>
        <v>#DIV/0!</v>
      </c>
      <c r="OU66" s="691" t="e">
        <f t="shared" ca="1" si="496"/>
        <v>#DIV/0!</v>
      </c>
      <c r="OV66" s="691" t="e">
        <f t="shared" ca="1" si="496"/>
        <v>#DIV/0!</v>
      </c>
      <c r="OW66" s="691" t="e">
        <f t="shared" ca="1" si="496"/>
        <v>#DIV/0!</v>
      </c>
      <c r="OX66" s="691" t="e">
        <f t="shared" ca="1" si="496"/>
        <v>#DIV/0!</v>
      </c>
      <c r="OY66" s="691" t="e">
        <f t="shared" ca="1" si="496"/>
        <v>#DIV/0!</v>
      </c>
      <c r="OZ66" s="691" t="e">
        <f t="shared" ca="1" si="496"/>
        <v>#DIV/0!</v>
      </c>
      <c r="PA66" s="691" t="e">
        <f t="shared" ca="1" si="496"/>
        <v>#DIV/0!</v>
      </c>
      <c r="PB66" s="691" t="e">
        <f t="shared" ca="1" si="496"/>
        <v>#DIV/0!</v>
      </c>
      <c r="PC66" s="691" t="str">
        <f t="shared" ca="1" si="496"/>
        <v/>
      </c>
      <c r="PD66" s="691" t="str">
        <f t="shared" ca="1" si="497"/>
        <v/>
      </c>
      <c r="PE66" s="691" t="str">
        <f t="shared" ca="1" si="497"/>
        <v/>
      </c>
      <c r="PF66" s="691" t="str">
        <f t="shared" ca="1" si="497"/>
        <v/>
      </c>
      <c r="PG66" s="691" t="e">
        <f t="shared" ca="1" si="497"/>
        <v>#VALUE!</v>
      </c>
      <c r="PH66" s="691" t="e">
        <f t="shared" ca="1" si="497"/>
        <v>#VALUE!</v>
      </c>
      <c r="PI66" s="691" t="e">
        <f t="shared" ca="1" si="497"/>
        <v>#VALUE!</v>
      </c>
      <c r="PJ66" s="691" t="e">
        <f t="shared" ca="1" si="497"/>
        <v>#VALUE!</v>
      </c>
      <c r="PK66" s="691" t="e">
        <f t="shared" ca="1" si="497"/>
        <v>#VALUE!</v>
      </c>
      <c r="PL66" s="691" t="e">
        <f t="shared" ca="1" si="497"/>
        <v>#VALUE!</v>
      </c>
      <c r="PM66" s="691" t="e">
        <f t="shared" ca="1" si="497"/>
        <v>#VALUE!</v>
      </c>
      <c r="PN66" s="691" t="e">
        <f t="shared" ca="1" si="498"/>
        <v>#VALUE!</v>
      </c>
      <c r="PO66" s="691" t="e">
        <f t="shared" ca="1" si="498"/>
        <v>#VALUE!</v>
      </c>
      <c r="PP66" s="691" t="e">
        <f t="shared" ca="1" si="498"/>
        <v>#VALUE!</v>
      </c>
      <c r="PQ66" s="691" t="e">
        <f t="shared" ca="1" si="498"/>
        <v>#VALUE!</v>
      </c>
      <c r="PR66" s="691" t="e">
        <f t="shared" ca="1" si="498"/>
        <v>#VALUE!</v>
      </c>
      <c r="PS66" s="691" t="e">
        <f t="shared" ca="1" si="498"/>
        <v>#VALUE!</v>
      </c>
      <c r="PT66" s="691" t="e">
        <f t="shared" ca="1" si="498"/>
        <v>#VALUE!</v>
      </c>
      <c r="PU66" s="691" t="e">
        <f t="shared" ca="1" si="498"/>
        <v>#VALUE!</v>
      </c>
      <c r="PV66" s="691" t="e">
        <f t="shared" ca="1" si="498"/>
        <v>#VALUE!</v>
      </c>
      <c r="PW66" s="691" t="e">
        <f t="shared" ca="1" si="498"/>
        <v>#VALUE!</v>
      </c>
      <c r="PX66" s="691" t="e">
        <f t="shared" ca="1" si="498"/>
        <v>#VALUE!</v>
      </c>
      <c r="PY66" s="690"/>
      <c r="PZ66" s="690"/>
      <c r="QA66" s="690"/>
      <c r="QB66" s="690"/>
      <c r="QC66" s="690"/>
      <c r="QD66" s="690"/>
      <c r="QE66" s="690"/>
      <c r="QF66" s="690"/>
    </row>
    <row r="67" spans="1:448">
      <c r="A67" s="632">
        <f t="shared" si="266"/>
        <v>60</v>
      </c>
      <c r="B67" s="633">
        <f>+'User Entries'!G137</f>
        <v>0</v>
      </c>
      <c r="C67" s="633">
        <f t="shared" si="267"/>
        <v>0</v>
      </c>
      <c r="D67" s="759" t="e">
        <f>SUM($E$8:E67)</f>
        <v>#DIV/0!</v>
      </c>
      <c r="E67" s="759" t="e">
        <f t="shared" si="357"/>
        <v>#DIV/0!</v>
      </c>
      <c r="F67" s="627"/>
      <c r="G67" s="765"/>
      <c r="H67" s="622">
        <f t="shared" si="270"/>
        <v>3</v>
      </c>
      <c r="I67" s="632">
        <f t="shared" si="255"/>
        <v>60</v>
      </c>
      <c r="J67" s="640">
        <f t="shared" si="501"/>
        <v>0</v>
      </c>
      <c r="K67" s="640">
        <f>+'User Entries'!$J137</f>
        <v>0</v>
      </c>
      <c r="L67" s="676" t="e">
        <f t="shared" si="256"/>
        <v>#DIV/0!</v>
      </c>
      <c r="M67" s="643" t="str">
        <f>IFERROR(Summary_AttrorTotal!A77,"")</f>
        <v>2013 Q4</v>
      </c>
      <c r="N67" s="634">
        <f>+IFERROR((Summary_AttrorTotal!H77)*1000,0)</f>
        <v>5911926</v>
      </c>
      <c r="O67" s="634">
        <f>+IFERROR((Summary_AttrorTotal!S77-Summary_AttrorTotal!H77)*1000,0)</f>
        <v>2023817.4154717317</v>
      </c>
      <c r="P67" s="634" t="e">
        <f t="shared" ca="1" si="358"/>
        <v>#DIV/0!</v>
      </c>
      <c r="Q67" s="634">
        <f>IFERROR(Summary_AttrorTotal!J77*1000,0)</f>
        <v>8200380.9999999991</v>
      </c>
      <c r="R67" s="634" t="e">
        <f t="shared" ca="1" si="257"/>
        <v>#DIV/0!</v>
      </c>
      <c r="S67" s="634">
        <f>+IFERROR((Summary_AttrorTotal!S77-Summary_AttrorTotal!J77)*1000,0)</f>
        <v>-264637.58452826733</v>
      </c>
      <c r="T67" s="634" t="e">
        <f t="shared" ca="1" si="258"/>
        <v>#DIV/0!</v>
      </c>
      <c r="U67" s="639"/>
      <c r="V67" s="634" t="e">
        <f t="shared" ca="1" si="259"/>
        <v>#DIV/0!</v>
      </c>
      <c r="W67" s="575" t="e">
        <f t="shared" ca="1" si="260"/>
        <v>#DIV/0!</v>
      </c>
      <c r="X67" s="649">
        <f t="shared" si="472"/>
        <v>3</v>
      </c>
      <c r="Y67" s="628">
        <f t="shared" si="147"/>
        <v>0</v>
      </c>
      <c r="Z67" s="628">
        <f t="shared" si="147"/>
        <v>0</v>
      </c>
      <c r="AA67" s="628">
        <f t="shared" si="503"/>
        <v>0</v>
      </c>
      <c r="AB67" s="628">
        <f t="shared" si="503"/>
        <v>0</v>
      </c>
      <c r="AC67" s="628">
        <f t="shared" si="503"/>
        <v>0</v>
      </c>
      <c r="AD67" s="628">
        <f t="shared" si="503"/>
        <v>0</v>
      </c>
      <c r="AE67" s="628">
        <f t="shared" si="503"/>
        <v>0</v>
      </c>
      <c r="AF67" s="628">
        <f t="shared" si="503"/>
        <v>0</v>
      </c>
      <c r="AG67" s="628">
        <f t="shared" si="503"/>
        <v>0</v>
      </c>
      <c r="AH67" s="628">
        <f t="shared" si="503"/>
        <v>0</v>
      </c>
      <c r="AI67" s="628">
        <f t="shared" si="503"/>
        <v>0</v>
      </c>
      <c r="AJ67" s="628">
        <f t="shared" si="503"/>
        <v>0</v>
      </c>
      <c r="AK67" s="628">
        <f t="shared" si="503"/>
        <v>0</v>
      </c>
      <c r="AL67" s="628">
        <f t="shared" si="503"/>
        <v>0</v>
      </c>
      <c r="AM67" s="628">
        <f t="shared" si="503"/>
        <v>0</v>
      </c>
      <c r="AN67" s="628">
        <f t="shared" si="503"/>
        <v>0</v>
      </c>
      <c r="AO67" s="628">
        <f t="shared" si="503"/>
        <v>0</v>
      </c>
      <c r="AP67" s="628">
        <f t="shared" si="503"/>
        <v>0</v>
      </c>
      <c r="AQ67" s="628">
        <f t="shared" si="503"/>
        <v>0</v>
      </c>
      <c r="AR67" s="628">
        <f t="shared" si="503"/>
        <v>0</v>
      </c>
      <c r="AS67" s="628">
        <f t="shared" si="503"/>
        <v>0</v>
      </c>
      <c r="AT67" s="628">
        <f t="shared" si="503"/>
        <v>0</v>
      </c>
      <c r="AU67" s="628">
        <f t="shared" si="503"/>
        <v>0</v>
      </c>
      <c r="AV67" s="628">
        <f t="shared" si="503"/>
        <v>0</v>
      </c>
      <c r="AW67" s="628">
        <f t="shared" si="503"/>
        <v>0</v>
      </c>
      <c r="AX67" s="628">
        <f t="shared" si="503"/>
        <v>0</v>
      </c>
      <c r="AY67" s="628">
        <f t="shared" si="503"/>
        <v>0</v>
      </c>
      <c r="AZ67" s="628">
        <f t="shared" si="503"/>
        <v>0</v>
      </c>
      <c r="BA67" s="628">
        <f t="shared" si="503"/>
        <v>0</v>
      </c>
      <c r="BB67" s="628">
        <f t="shared" si="503"/>
        <v>0</v>
      </c>
      <c r="BC67" s="628">
        <f t="shared" si="503"/>
        <v>0</v>
      </c>
      <c r="BD67" s="628">
        <f t="shared" si="503"/>
        <v>0</v>
      </c>
      <c r="BE67" s="628">
        <f t="shared" si="503"/>
        <v>0</v>
      </c>
      <c r="BF67" s="628">
        <f t="shared" si="503"/>
        <v>0</v>
      </c>
      <c r="BG67" s="628">
        <f t="shared" si="503"/>
        <v>0</v>
      </c>
      <c r="BH67" s="628">
        <f t="shared" si="503"/>
        <v>0</v>
      </c>
      <c r="BI67" s="628">
        <f t="shared" si="503"/>
        <v>0</v>
      </c>
      <c r="BJ67" s="628">
        <f t="shared" si="503"/>
        <v>0</v>
      </c>
      <c r="BK67" s="628">
        <f t="shared" si="503"/>
        <v>0</v>
      </c>
      <c r="BL67" s="628">
        <f t="shared" si="503"/>
        <v>0</v>
      </c>
      <c r="BM67" s="628">
        <f t="shared" si="503"/>
        <v>0</v>
      </c>
      <c r="BN67" s="628">
        <f t="shared" si="503"/>
        <v>0</v>
      </c>
      <c r="BO67" s="628">
        <f t="shared" si="503"/>
        <v>0</v>
      </c>
      <c r="BP67" s="628">
        <f t="shared" si="503"/>
        <v>0</v>
      </c>
      <c r="BQ67" s="628">
        <f t="shared" si="503"/>
        <v>0</v>
      </c>
      <c r="BR67" s="628">
        <f t="shared" si="503"/>
        <v>0</v>
      </c>
      <c r="BS67" s="628">
        <f t="shared" si="503"/>
        <v>0</v>
      </c>
      <c r="BT67" s="628">
        <f t="shared" si="503"/>
        <v>0</v>
      </c>
      <c r="BU67" s="628">
        <f t="shared" si="503"/>
        <v>0</v>
      </c>
      <c r="BV67" s="628">
        <f t="shared" si="503"/>
        <v>0</v>
      </c>
      <c r="BW67" s="628">
        <f t="shared" si="503"/>
        <v>0</v>
      </c>
      <c r="BX67" s="628">
        <f t="shared" si="503"/>
        <v>0</v>
      </c>
      <c r="BY67" s="628">
        <f t="shared" si="503"/>
        <v>0</v>
      </c>
      <c r="BZ67" s="628">
        <f t="shared" si="503"/>
        <v>0</v>
      </c>
      <c r="CA67" s="628">
        <f t="shared" si="503"/>
        <v>0</v>
      </c>
      <c r="CB67" s="628">
        <f t="shared" si="503"/>
        <v>0</v>
      </c>
      <c r="CC67" s="628">
        <f t="shared" si="503"/>
        <v>0</v>
      </c>
      <c r="CD67" s="628">
        <f t="shared" si="503"/>
        <v>0</v>
      </c>
      <c r="CE67" s="628">
        <f t="shared" si="503"/>
        <v>0</v>
      </c>
      <c r="CF67" s="628">
        <f t="shared" si="503"/>
        <v>0</v>
      </c>
      <c r="CG67" s="628">
        <f t="shared" si="503"/>
        <v>0</v>
      </c>
      <c r="CH67" s="628">
        <f t="shared" si="503"/>
        <v>0</v>
      </c>
      <c r="CI67" s="628">
        <f t="shared" si="503"/>
        <v>0</v>
      </c>
      <c r="CJ67" s="628" t="str">
        <f t="shared" si="503"/>
        <v/>
      </c>
      <c r="CK67" s="628" t="str">
        <f t="shared" si="503"/>
        <v/>
      </c>
      <c r="CL67" s="628" t="str">
        <f t="shared" si="503"/>
        <v/>
      </c>
      <c r="CM67" s="628" t="str">
        <f t="shared" si="502"/>
        <v/>
      </c>
      <c r="CN67" s="628" t="str">
        <f t="shared" si="502"/>
        <v/>
      </c>
      <c r="CO67" s="628" t="str">
        <f t="shared" si="502"/>
        <v/>
      </c>
      <c r="CP67" s="628" t="str">
        <f t="shared" si="502"/>
        <v/>
      </c>
      <c r="CQ67" s="628" t="str">
        <f t="shared" si="502"/>
        <v/>
      </c>
      <c r="CR67" s="628" t="str">
        <f t="shared" si="502"/>
        <v/>
      </c>
      <c r="CS67" s="628" t="str">
        <f t="shared" si="502"/>
        <v/>
      </c>
      <c r="CT67" s="628" t="str">
        <f t="shared" si="502"/>
        <v/>
      </c>
      <c r="CU67" s="628" t="str">
        <f t="shared" si="502"/>
        <v/>
      </c>
      <c r="CV67" s="628" t="str">
        <f t="shared" si="502"/>
        <v/>
      </c>
      <c r="CW67" s="628" t="str">
        <f t="shared" si="502"/>
        <v/>
      </c>
      <c r="CX67" s="628" t="str">
        <f t="shared" si="502"/>
        <v/>
      </c>
      <c r="CY67" s="628" t="str">
        <f t="shared" si="502"/>
        <v/>
      </c>
      <c r="CZ67" s="628" t="str">
        <f t="shared" si="502"/>
        <v/>
      </c>
      <c r="DA67" s="629" t="str">
        <f t="shared" si="502"/>
        <v/>
      </c>
      <c r="DB67" s="642"/>
      <c r="DC67" s="649">
        <f t="shared" si="262"/>
        <v>3</v>
      </c>
      <c r="DD67" s="668">
        <f t="shared" si="475"/>
        <v>0</v>
      </c>
      <c r="DE67" s="668">
        <f t="shared" si="475"/>
        <v>0</v>
      </c>
      <c r="DF67" s="668">
        <f t="shared" si="475"/>
        <v>0</v>
      </c>
      <c r="DG67" s="668">
        <f t="shared" si="475"/>
        <v>0</v>
      </c>
      <c r="DH67" s="668">
        <f t="shared" si="475"/>
        <v>0</v>
      </c>
      <c r="DI67" s="668">
        <f t="shared" si="475"/>
        <v>0</v>
      </c>
      <c r="DJ67" s="668">
        <f t="shared" si="475"/>
        <v>0</v>
      </c>
      <c r="DK67" s="668">
        <f t="shared" si="475"/>
        <v>0</v>
      </c>
      <c r="DL67" s="668">
        <f t="shared" si="475"/>
        <v>0</v>
      </c>
      <c r="DM67" s="668">
        <f t="shared" si="475"/>
        <v>0</v>
      </c>
      <c r="DN67" s="668">
        <f t="shared" si="476"/>
        <v>0</v>
      </c>
      <c r="DO67" s="668">
        <f t="shared" si="476"/>
        <v>0</v>
      </c>
      <c r="DP67" s="668">
        <f t="shared" si="476"/>
        <v>0</v>
      </c>
      <c r="DQ67" s="668">
        <f t="shared" si="476"/>
        <v>0</v>
      </c>
      <c r="DR67" s="668">
        <f t="shared" si="476"/>
        <v>0</v>
      </c>
      <c r="DS67" s="668">
        <f t="shared" si="476"/>
        <v>0</v>
      </c>
      <c r="DT67" s="668">
        <f t="shared" si="476"/>
        <v>0</v>
      </c>
      <c r="DU67" s="668">
        <f t="shared" si="476"/>
        <v>0</v>
      </c>
      <c r="DV67" s="668">
        <f t="shared" si="476"/>
        <v>0</v>
      </c>
      <c r="DW67" s="668">
        <f t="shared" si="476"/>
        <v>0</v>
      </c>
      <c r="DX67" s="668">
        <f t="shared" si="477"/>
        <v>0</v>
      </c>
      <c r="DY67" s="668">
        <f t="shared" si="477"/>
        <v>0</v>
      </c>
      <c r="DZ67" s="668">
        <f t="shared" si="477"/>
        <v>0</v>
      </c>
      <c r="EA67" s="668">
        <f t="shared" si="477"/>
        <v>0</v>
      </c>
      <c r="EB67" s="668">
        <f t="shared" si="477"/>
        <v>0</v>
      </c>
      <c r="EC67" s="668">
        <f t="shared" si="477"/>
        <v>0</v>
      </c>
      <c r="ED67" s="668">
        <f t="shared" si="477"/>
        <v>0</v>
      </c>
      <c r="EE67" s="668">
        <f t="shared" si="477"/>
        <v>0</v>
      </c>
      <c r="EF67" s="668">
        <f t="shared" si="477"/>
        <v>0</v>
      </c>
      <c r="EG67" s="668">
        <f t="shared" si="477"/>
        <v>0</v>
      </c>
      <c r="EH67" s="668">
        <f t="shared" si="478"/>
        <v>0</v>
      </c>
      <c r="EI67" s="668">
        <f t="shared" si="478"/>
        <v>0</v>
      </c>
      <c r="EJ67" s="668">
        <f t="shared" si="478"/>
        <v>0</v>
      </c>
      <c r="EK67" s="668">
        <f t="shared" si="478"/>
        <v>0</v>
      </c>
      <c r="EL67" s="668">
        <f t="shared" si="478"/>
        <v>0</v>
      </c>
      <c r="EM67" s="668">
        <f t="shared" si="478"/>
        <v>0</v>
      </c>
      <c r="EN67" s="668">
        <f t="shared" si="478"/>
        <v>0</v>
      </c>
      <c r="EO67" s="668">
        <f t="shared" si="478"/>
        <v>0</v>
      </c>
      <c r="EP67" s="668">
        <f t="shared" si="478"/>
        <v>0</v>
      </c>
      <c r="EQ67" s="668">
        <f t="shared" si="478"/>
        <v>0</v>
      </c>
      <c r="ER67" s="668">
        <f t="shared" si="479"/>
        <v>0</v>
      </c>
      <c r="ES67" s="668">
        <f t="shared" si="479"/>
        <v>0</v>
      </c>
      <c r="ET67" s="668">
        <f t="shared" si="479"/>
        <v>0</v>
      </c>
      <c r="EU67" s="668">
        <f t="shared" si="479"/>
        <v>0</v>
      </c>
      <c r="EV67" s="668">
        <f t="shared" si="479"/>
        <v>0</v>
      </c>
      <c r="EW67" s="668">
        <f t="shared" si="479"/>
        <v>0</v>
      </c>
      <c r="EX67" s="668">
        <f t="shared" si="479"/>
        <v>0</v>
      </c>
      <c r="EY67" s="668">
        <f t="shared" si="479"/>
        <v>0</v>
      </c>
      <c r="EZ67" s="668">
        <f t="shared" si="479"/>
        <v>0</v>
      </c>
      <c r="FA67" s="668">
        <f t="shared" si="479"/>
        <v>0</v>
      </c>
      <c r="FB67" s="668">
        <f t="shared" si="480"/>
        <v>0</v>
      </c>
      <c r="FC67" s="668">
        <f t="shared" si="480"/>
        <v>0</v>
      </c>
      <c r="FD67" s="668">
        <f t="shared" si="480"/>
        <v>0</v>
      </c>
      <c r="FE67" s="668">
        <f t="shared" si="480"/>
        <v>0</v>
      </c>
      <c r="FF67" s="668">
        <f t="shared" si="480"/>
        <v>0</v>
      </c>
      <c r="FG67" s="668">
        <f t="shared" si="480"/>
        <v>0</v>
      </c>
      <c r="FH67" s="668">
        <f t="shared" si="480"/>
        <v>0</v>
      </c>
      <c r="FI67" s="668">
        <f t="shared" si="480"/>
        <v>0</v>
      </c>
      <c r="FJ67" s="668">
        <f t="shared" si="480"/>
        <v>0</v>
      </c>
      <c r="FK67" s="668">
        <f t="shared" si="480"/>
        <v>0</v>
      </c>
      <c r="FL67" s="668">
        <f t="shared" si="481"/>
        <v>0</v>
      </c>
      <c r="FM67" s="668">
        <f t="shared" si="481"/>
        <v>0</v>
      </c>
      <c r="FN67" s="668">
        <f t="shared" si="481"/>
        <v>0</v>
      </c>
      <c r="FO67" s="668" t="str">
        <f t="shared" si="481"/>
        <v/>
      </c>
      <c r="FP67" s="668" t="str">
        <f t="shared" si="481"/>
        <v/>
      </c>
      <c r="FQ67" s="668" t="str">
        <f t="shared" si="481"/>
        <v/>
      </c>
      <c r="FR67" s="668" t="str">
        <f t="shared" si="481"/>
        <v/>
      </c>
      <c r="FS67" s="668" t="str">
        <f t="shared" si="481"/>
        <v/>
      </c>
      <c r="FT67" s="668" t="str">
        <f t="shared" si="481"/>
        <v/>
      </c>
      <c r="FU67" s="668" t="str">
        <f t="shared" si="481"/>
        <v/>
      </c>
      <c r="FV67" s="668" t="str">
        <f t="shared" si="482"/>
        <v/>
      </c>
      <c r="FW67" s="668" t="str">
        <f t="shared" si="482"/>
        <v/>
      </c>
      <c r="FX67" s="668" t="str">
        <f t="shared" si="482"/>
        <v/>
      </c>
      <c r="FY67" s="668" t="str">
        <f t="shared" si="482"/>
        <v/>
      </c>
      <c r="FZ67" s="668" t="str">
        <f t="shared" si="482"/>
        <v/>
      </c>
      <c r="GA67" s="668" t="str">
        <f t="shared" si="482"/>
        <v/>
      </c>
      <c r="GB67" s="668" t="str">
        <f t="shared" si="482"/>
        <v/>
      </c>
      <c r="GC67" s="668" t="str">
        <f t="shared" si="482"/>
        <v/>
      </c>
      <c r="GD67" s="668" t="str">
        <f t="shared" si="482"/>
        <v/>
      </c>
      <c r="GE67" s="668" t="str">
        <f t="shared" si="482"/>
        <v/>
      </c>
      <c r="GF67" s="669" t="str">
        <f t="shared" si="482"/>
        <v/>
      </c>
      <c r="GG67" s="626"/>
      <c r="GH67" s="649">
        <f t="shared" si="263"/>
        <v>3</v>
      </c>
      <c r="GI67" s="682">
        <f t="shared" ca="1" si="360"/>
        <v>0</v>
      </c>
      <c r="GJ67" s="682">
        <f t="shared" ca="1" si="361"/>
        <v>0</v>
      </c>
      <c r="GK67" s="682">
        <f t="shared" ca="1" si="362"/>
        <v>0</v>
      </c>
      <c r="GL67" s="682" t="e">
        <f t="shared" ca="1" si="363"/>
        <v>#DIV/0!</v>
      </c>
      <c r="GM67" s="682" t="e">
        <f t="shared" ca="1" si="364"/>
        <v>#DIV/0!</v>
      </c>
      <c r="GN67" s="682" t="e">
        <f t="shared" ca="1" si="365"/>
        <v>#DIV/0!</v>
      </c>
      <c r="GO67" s="682" t="e">
        <f t="shared" ca="1" si="366"/>
        <v>#DIV/0!</v>
      </c>
      <c r="GP67" s="682" t="e">
        <f t="shared" ca="1" si="367"/>
        <v>#DIV/0!</v>
      </c>
      <c r="GQ67" s="682" t="e">
        <f t="shared" ca="1" si="368"/>
        <v>#DIV/0!</v>
      </c>
      <c r="GR67" s="682" t="e">
        <f t="shared" ca="1" si="369"/>
        <v>#DIV/0!</v>
      </c>
      <c r="GS67" s="682" t="e">
        <f t="shared" ca="1" si="370"/>
        <v>#DIV/0!</v>
      </c>
      <c r="GT67" s="682" t="e">
        <f t="shared" ca="1" si="371"/>
        <v>#DIV/0!</v>
      </c>
      <c r="GU67" s="682" t="e">
        <f t="shared" ca="1" si="372"/>
        <v>#DIV/0!</v>
      </c>
      <c r="GV67" s="682" t="e">
        <f t="shared" ca="1" si="373"/>
        <v>#DIV/0!</v>
      </c>
      <c r="GW67" s="682" t="e">
        <f t="shared" ca="1" si="374"/>
        <v>#DIV/0!</v>
      </c>
      <c r="GX67" s="682" t="e">
        <f t="shared" ca="1" si="375"/>
        <v>#DIV/0!</v>
      </c>
      <c r="GY67" s="682" t="e">
        <f t="shared" ca="1" si="376"/>
        <v>#DIV/0!</v>
      </c>
      <c r="GZ67" s="682" t="e">
        <f t="shared" ca="1" si="377"/>
        <v>#DIV/0!</v>
      </c>
      <c r="HA67" s="682" t="e">
        <f t="shared" ca="1" si="378"/>
        <v>#DIV/0!</v>
      </c>
      <c r="HB67" s="682" t="e">
        <f t="shared" ca="1" si="379"/>
        <v>#DIV/0!</v>
      </c>
      <c r="HC67" s="682" t="e">
        <f t="shared" ca="1" si="380"/>
        <v>#DIV/0!</v>
      </c>
      <c r="HD67" s="682" t="e">
        <f t="shared" ca="1" si="381"/>
        <v>#DIV/0!</v>
      </c>
      <c r="HE67" s="682" t="e">
        <f t="shared" ca="1" si="382"/>
        <v>#DIV/0!</v>
      </c>
      <c r="HF67" s="682" t="e">
        <f t="shared" ca="1" si="383"/>
        <v>#DIV/0!</v>
      </c>
      <c r="HG67" s="682" t="e">
        <f t="shared" ca="1" si="384"/>
        <v>#DIV/0!</v>
      </c>
      <c r="HH67" s="682" t="e">
        <f t="shared" ca="1" si="385"/>
        <v>#DIV/0!</v>
      </c>
      <c r="HI67" s="682" t="e">
        <f t="shared" ca="1" si="386"/>
        <v>#DIV/0!</v>
      </c>
      <c r="HJ67" s="682" t="e">
        <f t="shared" ca="1" si="387"/>
        <v>#DIV/0!</v>
      </c>
      <c r="HK67" s="682" t="e">
        <f t="shared" ca="1" si="388"/>
        <v>#DIV/0!</v>
      </c>
      <c r="HL67" s="682" t="e">
        <f t="shared" ca="1" si="389"/>
        <v>#DIV/0!</v>
      </c>
      <c r="HM67" s="682" t="e">
        <f t="shared" ca="1" si="390"/>
        <v>#DIV/0!</v>
      </c>
      <c r="HN67" s="682" t="e">
        <f t="shared" ca="1" si="391"/>
        <v>#DIV/0!</v>
      </c>
      <c r="HO67" s="682" t="e">
        <f t="shared" ca="1" si="392"/>
        <v>#DIV/0!</v>
      </c>
      <c r="HP67" s="682" t="e">
        <f t="shared" ca="1" si="393"/>
        <v>#DIV/0!</v>
      </c>
      <c r="HQ67" s="682" t="e">
        <f t="shared" ca="1" si="394"/>
        <v>#DIV/0!</v>
      </c>
      <c r="HR67" s="682" t="e">
        <f t="shared" ca="1" si="395"/>
        <v>#DIV/0!</v>
      </c>
      <c r="HS67" s="682" t="e">
        <f t="shared" ca="1" si="396"/>
        <v>#DIV/0!</v>
      </c>
      <c r="HT67" s="682" t="e">
        <f t="shared" ca="1" si="397"/>
        <v>#DIV/0!</v>
      </c>
      <c r="HU67" s="682" t="e">
        <f t="shared" ca="1" si="398"/>
        <v>#DIV/0!</v>
      </c>
      <c r="HV67" s="682" t="e">
        <f t="shared" ca="1" si="399"/>
        <v>#DIV/0!</v>
      </c>
      <c r="HW67" s="682" t="e">
        <f t="shared" ca="1" si="400"/>
        <v>#DIV/0!</v>
      </c>
      <c r="HX67" s="682" t="e">
        <f t="shared" ca="1" si="401"/>
        <v>#DIV/0!</v>
      </c>
      <c r="HY67" s="682" t="e">
        <f t="shared" ca="1" si="402"/>
        <v>#DIV/0!</v>
      </c>
      <c r="HZ67" s="682" t="e">
        <f t="shared" ca="1" si="403"/>
        <v>#DIV/0!</v>
      </c>
      <c r="IA67" s="682" t="e">
        <f t="shared" ca="1" si="404"/>
        <v>#DIV/0!</v>
      </c>
      <c r="IB67" s="682" t="e">
        <f t="shared" ca="1" si="405"/>
        <v>#DIV/0!</v>
      </c>
      <c r="IC67" s="682" t="e">
        <f t="shared" ca="1" si="406"/>
        <v>#DIV/0!</v>
      </c>
      <c r="ID67" s="682" t="e">
        <f t="shared" ca="1" si="407"/>
        <v>#DIV/0!</v>
      </c>
      <c r="IE67" s="682" t="e">
        <f t="shared" ca="1" si="408"/>
        <v>#DIV/0!</v>
      </c>
      <c r="IF67" s="682" t="e">
        <f t="shared" ca="1" si="409"/>
        <v>#DIV/0!</v>
      </c>
      <c r="IG67" s="682" t="e">
        <f t="shared" ca="1" si="410"/>
        <v>#DIV/0!</v>
      </c>
      <c r="IH67" s="682" t="e">
        <f t="shared" ca="1" si="411"/>
        <v>#DIV/0!</v>
      </c>
      <c r="II67" s="682" t="e">
        <f t="shared" ca="1" si="412"/>
        <v>#DIV/0!</v>
      </c>
      <c r="IJ67" s="682" t="e">
        <f t="shared" ca="1" si="413"/>
        <v>#DIV/0!</v>
      </c>
      <c r="IK67" s="662" t="e">
        <f t="shared" ca="1" si="414"/>
        <v>#DIV/0!</v>
      </c>
      <c r="IL67" s="662" t="e">
        <f t="shared" ca="1" si="415"/>
        <v>#DIV/0!</v>
      </c>
      <c r="IM67" s="662" t="e">
        <f t="shared" ca="1" si="416"/>
        <v>#DIV/0!</v>
      </c>
      <c r="IN67" s="662" t="e">
        <f t="shared" ca="1" si="417"/>
        <v>#DIV/0!</v>
      </c>
      <c r="IO67" s="662" t="e">
        <f t="shared" ca="1" si="418"/>
        <v>#DIV/0!</v>
      </c>
      <c r="IP67" s="662" t="e">
        <f t="shared" ca="1" si="419"/>
        <v>#DIV/0!</v>
      </c>
      <c r="IQ67" s="662" t="e">
        <f t="shared" ca="1" si="420"/>
        <v>#DIV/0!</v>
      </c>
      <c r="IR67" s="662" t="e">
        <f t="shared" ca="1" si="421"/>
        <v>#DIV/0!</v>
      </c>
      <c r="IS67" s="662" t="e">
        <f t="shared" ca="1" si="422"/>
        <v>#DIV/0!</v>
      </c>
      <c r="IT67" s="662" t="str">
        <f t="shared" ca="1" si="423"/>
        <v/>
      </c>
      <c r="IU67" s="662" t="str">
        <f t="shared" ca="1" si="424"/>
        <v/>
      </c>
      <c r="IV67" s="662" t="str">
        <f t="shared" ca="1" si="425"/>
        <v/>
      </c>
      <c r="IW67" s="662" t="str">
        <f t="shared" ca="1" si="426"/>
        <v/>
      </c>
      <c r="IX67" s="662" t="str">
        <f t="shared" ca="1" si="427"/>
        <v/>
      </c>
      <c r="IY67" s="662" t="str">
        <f t="shared" ca="1" si="428"/>
        <v/>
      </c>
      <c r="IZ67" s="662" t="str">
        <f t="shared" ca="1" si="429"/>
        <v/>
      </c>
      <c r="JA67" s="662" t="str">
        <f t="shared" ca="1" si="430"/>
        <v/>
      </c>
      <c r="JB67" s="662" t="str">
        <f t="shared" ca="1" si="431"/>
        <v/>
      </c>
      <c r="JC67" s="662" t="str">
        <f t="shared" ca="1" si="432"/>
        <v/>
      </c>
      <c r="JD67" s="662" t="str">
        <f t="shared" ca="1" si="433"/>
        <v/>
      </c>
      <c r="JE67" s="662" t="str">
        <f t="shared" ca="1" si="434"/>
        <v/>
      </c>
      <c r="JF67" s="662" t="str">
        <f t="shared" ca="1" si="435"/>
        <v/>
      </c>
      <c r="JG67" s="662" t="str">
        <f t="shared" ca="1" si="436"/>
        <v/>
      </c>
      <c r="JH67" s="662" t="str">
        <f t="shared" ca="1" si="437"/>
        <v/>
      </c>
      <c r="JI67" s="662" t="str">
        <f t="shared" ca="1" si="438"/>
        <v/>
      </c>
      <c r="JJ67" s="662" t="str">
        <f t="shared" ca="1" si="439"/>
        <v/>
      </c>
      <c r="JK67" s="663" t="str">
        <f t="shared" ca="1" si="440"/>
        <v/>
      </c>
      <c r="JL67" s="626"/>
      <c r="JM67" s="649">
        <f t="shared" si="264"/>
        <v>3</v>
      </c>
      <c r="JN67" s="635">
        <f t="shared" si="483"/>
        <v>0</v>
      </c>
      <c r="JO67" s="635">
        <f t="shared" si="483"/>
        <v>0</v>
      </c>
      <c r="JP67" s="635">
        <f t="shared" si="483"/>
        <v>0</v>
      </c>
      <c r="JQ67" s="635" t="e">
        <f t="shared" si="483"/>
        <v>#DIV/0!</v>
      </c>
      <c r="JR67" s="635" t="e">
        <f t="shared" si="483"/>
        <v>#DIV/0!</v>
      </c>
      <c r="JS67" s="635" t="e">
        <f t="shared" si="483"/>
        <v>#DIV/0!</v>
      </c>
      <c r="JT67" s="635" t="e">
        <f t="shared" si="483"/>
        <v>#DIV/0!</v>
      </c>
      <c r="JU67" s="635" t="e">
        <f t="shared" si="483"/>
        <v>#DIV/0!</v>
      </c>
      <c r="JV67" s="635" t="e">
        <f t="shared" si="483"/>
        <v>#DIV/0!</v>
      </c>
      <c r="JW67" s="635" t="e">
        <f t="shared" si="483"/>
        <v>#DIV/0!</v>
      </c>
      <c r="JX67" s="635" t="e">
        <f t="shared" si="484"/>
        <v>#DIV/0!</v>
      </c>
      <c r="JY67" s="635" t="e">
        <f t="shared" si="484"/>
        <v>#DIV/0!</v>
      </c>
      <c r="JZ67" s="635" t="e">
        <f t="shared" si="484"/>
        <v>#DIV/0!</v>
      </c>
      <c r="KA67" s="635" t="e">
        <f t="shared" si="484"/>
        <v>#DIV/0!</v>
      </c>
      <c r="KB67" s="635" t="e">
        <f t="shared" si="484"/>
        <v>#DIV/0!</v>
      </c>
      <c r="KC67" s="635" t="e">
        <f t="shared" si="484"/>
        <v>#DIV/0!</v>
      </c>
      <c r="KD67" s="635" t="e">
        <f t="shared" si="484"/>
        <v>#DIV/0!</v>
      </c>
      <c r="KE67" s="635" t="e">
        <f t="shared" si="484"/>
        <v>#DIV/0!</v>
      </c>
      <c r="KF67" s="635" t="e">
        <f t="shared" si="484"/>
        <v>#DIV/0!</v>
      </c>
      <c r="KG67" s="635" t="e">
        <f t="shared" si="484"/>
        <v>#DIV/0!</v>
      </c>
      <c r="KH67" s="635" t="e">
        <f t="shared" si="485"/>
        <v>#DIV/0!</v>
      </c>
      <c r="KI67" s="635" t="e">
        <f t="shared" si="485"/>
        <v>#DIV/0!</v>
      </c>
      <c r="KJ67" s="635" t="e">
        <f t="shared" si="485"/>
        <v>#DIV/0!</v>
      </c>
      <c r="KK67" s="635" t="e">
        <f t="shared" si="485"/>
        <v>#DIV/0!</v>
      </c>
      <c r="KL67" s="635" t="e">
        <f t="shared" si="485"/>
        <v>#DIV/0!</v>
      </c>
      <c r="KM67" s="635" t="e">
        <f t="shared" si="485"/>
        <v>#DIV/0!</v>
      </c>
      <c r="KN67" s="635" t="e">
        <f t="shared" si="485"/>
        <v>#DIV/0!</v>
      </c>
      <c r="KO67" s="635" t="e">
        <f t="shared" si="485"/>
        <v>#DIV/0!</v>
      </c>
      <c r="KP67" s="635" t="e">
        <f t="shared" si="485"/>
        <v>#DIV/0!</v>
      </c>
      <c r="KQ67" s="635" t="e">
        <f t="shared" si="485"/>
        <v>#DIV/0!</v>
      </c>
      <c r="KR67" s="635" t="e">
        <f t="shared" si="486"/>
        <v>#DIV/0!</v>
      </c>
      <c r="KS67" s="635" t="e">
        <f t="shared" si="486"/>
        <v>#DIV/0!</v>
      </c>
      <c r="KT67" s="635" t="e">
        <f t="shared" si="486"/>
        <v>#DIV/0!</v>
      </c>
      <c r="KU67" s="635" t="e">
        <f t="shared" si="486"/>
        <v>#DIV/0!</v>
      </c>
      <c r="KV67" s="635" t="e">
        <f t="shared" si="486"/>
        <v>#DIV/0!</v>
      </c>
      <c r="KW67" s="635" t="e">
        <f t="shared" si="486"/>
        <v>#DIV/0!</v>
      </c>
      <c r="KX67" s="635" t="e">
        <f t="shared" si="486"/>
        <v>#DIV/0!</v>
      </c>
      <c r="KY67" s="635" t="e">
        <f t="shared" si="486"/>
        <v>#DIV/0!</v>
      </c>
      <c r="KZ67" s="635" t="e">
        <f t="shared" si="486"/>
        <v>#DIV/0!</v>
      </c>
      <c r="LA67" s="635" t="e">
        <f t="shared" si="486"/>
        <v>#DIV/0!</v>
      </c>
      <c r="LB67" s="635" t="e">
        <f t="shared" si="487"/>
        <v>#DIV/0!</v>
      </c>
      <c r="LC67" s="635" t="e">
        <f t="shared" si="487"/>
        <v>#DIV/0!</v>
      </c>
      <c r="LD67" s="635" t="e">
        <f t="shared" si="487"/>
        <v>#DIV/0!</v>
      </c>
      <c r="LE67" s="635" t="e">
        <f t="shared" si="487"/>
        <v>#DIV/0!</v>
      </c>
      <c r="LF67" s="635" t="e">
        <f t="shared" si="487"/>
        <v>#DIV/0!</v>
      </c>
      <c r="LG67" s="635" t="e">
        <f t="shared" si="487"/>
        <v>#DIV/0!</v>
      </c>
      <c r="LH67" s="635" t="e">
        <f t="shared" si="487"/>
        <v>#DIV/0!</v>
      </c>
      <c r="LI67" s="635" t="e">
        <f t="shared" si="487"/>
        <v>#DIV/0!</v>
      </c>
      <c r="LJ67" s="635" t="e">
        <f t="shared" si="487"/>
        <v>#DIV/0!</v>
      </c>
      <c r="LK67" s="635" t="e">
        <f t="shared" si="487"/>
        <v>#DIV/0!</v>
      </c>
      <c r="LL67" s="635" t="e">
        <f t="shared" si="488"/>
        <v>#DIV/0!</v>
      </c>
      <c r="LM67" s="635" t="e">
        <f t="shared" si="488"/>
        <v>#DIV/0!</v>
      </c>
      <c r="LN67" s="635" t="e">
        <f t="shared" si="488"/>
        <v>#DIV/0!</v>
      </c>
      <c r="LO67" s="635" t="e">
        <f t="shared" si="488"/>
        <v>#DIV/0!</v>
      </c>
      <c r="LP67" s="635" t="e">
        <f t="shared" si="488"/>
        <v>#DIV/0!</v>
      </c>
      <c r="LQ67" s="635" t="e">
        <f t="shared" si="488"/>
        <v>#DIV/0!</v>
      </c>
      <c r="LR67" s="635" t="e">
        <f t="shared" si="488"/>
        <v>#DIV/0!</v>
      </c>
      <c r="LS67" s="635" t="e">
        <f t="shared" si="488"/>
        <v>#DIV/0!</v>
      </c>
      <c r="LT67" s="635" t="e">
        <f t="shared" si="488"/>
        <v>#DIV/0!</v>
      </c>
      <c r="LU67" s="635" t="e">
        <f t="shared" si="488"/>
        <v>#DIV/0!</v>
      </c>
      <c r="LV67" s="635" t="e">
        <f t="shared" si="489"/>
        <v>#DIV/0!</v>
      </c>
      <c r="LW67" s="635" t="e">
        <f t="shared" si="489"/>
        <v>#DIV/0!</v>
      </c>
      <c r="LX67" s="635" t="e">
        <f t="shared" si="489"/>
        <v>#DIV/0!</v>
      </c>
      <c r="LY67" s="635" t="str">
        <f t="shared" si="489"/>
        <v/>
      </c>
      <c r="LZ67" s="635" t="str">
        <f t="shared" si="489"/>
        <v/>
      </c>
      <c r="MA67" s="635" t="str">
        <f t="shared" si="489"/>
        <v/>
      </c>
      <c r="MB67" s="635" t="str">
        <f t="shared" si="489"/>
        <v/>
      </c>
      <c r="MC67" s="635" t="str">
        <f t="shared" si="489"/>
        <v/>
      </c>
      <c r="MD67" s="635" t="str">
        <f t="shared" si="489"/>
        <v/>
      </c>
      <c r="ME67" s="635" t="str">
        <f t="shared" si="489"/>
        <v/>
      </c>
      <c r="MF67" s="635" t="str">
        <f t="shared" si="490"/>
        <v/>
      </c>
      <c r="MG67" s="635" t="str">
        <f t="shared" si="490"/>
        <v/>
      </c>
      <c r="MH67" s="635" t="str">
        <f t="shared" si="490"/>
        <v/>
      </c>
      <c r="MI67" s="635" t="str">
        <f t="shared" si="490"/>
        <v/>
      </c>
      <c r="MJ67" s="635" t="str">
        <f t="shared" si="490"/>
        <v/>
      </c>
      <c r="MK67" s="635" t="str">
        <f t="shared" si="490"/>
        <v/>
      </c>
      <c r="ML67" s="635" t="str">
        <f t="shared" si="490"/>
        <v/>
      </c>
      <c r="MM67" s="635" t="str">
        <f t="shared" si="490"/>
        <v/>
      </c>
      <c r="MN67" s="635" t="str">
        <f t="shared" si="490"/>
        <v/>
      </c>
      <c r="MO67" s="635" t="str">
        <f t="shared" si="490"/>
        <v/>
      </c>
      <c r="MP67" s="636" t="str">
        <f t="shared" si="490"/>
        <v/>
      </c>
      <c r="MR67" s="565">
        <f t="shared" si="269"/>
        <v>60</v>
      </c>
      <c r="MS67" s="622" t="e">
        <f ca="1">+SUMPRODUCT(OFFSET(MU67,0,$MR67):OFFSET(MU67,MU67-1,$MR67),OFFSET($O67,0,0):OFFSET($O67,MU67-1,0))</f>
        <v>#DIV/0!</v>
      </c>
      <c r="MU67" s="568">
        <f t="shared" si="265"/>
        <v>3</v>
      </c>
      <c r="MV67" s="691" t="e">
        <f t="shared" ca="1" si="491"/>
        <v>#DIV/0!</v>
      </c>
      <c r="MW67" s="691" t="e">
        <f t="shared" ca="1" si="491"/>
        <v>#DIV/0!</v>
      </c>
      <c r="MX67" s="691" t="e">
        <f t="shared" ca="1" si="491"/>
        <v>#DIV/0!</v>
      </c>
      <c r="MY67" s="691" t="e">
        <f t="shared" ca="1" si="491"/>
        <v>#DIV/0!</v>
      </c>
      <c r="MZ67" s="691" t="e">
        <f t="shared" ca="1" si="491"/>
        <v>#DIV/0!</v>
      </c>
      <c r="NA67" s="691" t="e">
        <f t="shared" ca="1" si="491"/>
        <v>#DIV/0!</v>
      </c>
      <c r="NB67" s="691" t="e">
        <f t="shared" ca="1" si="491"/>
        <v>#DIV/0!</v>
      </c>
      <c r="NC67" s="691" t="e">
        <f t="shared" ca="1" si="491"/>
        <v>#DIV/0!</v>
      </c>
      <c r="ND67" s="691" t="e">
        <f t="shared" ca="1" si="491"/>
        <v>#DIV/0!</v>
      </c>
      <c r="NE67" s="691" t="e">
        <f t="shared" ca="1" si="491"/>
        <v>#DIV/0!</v>
      </c>
      <c r="NF67" s="691" t="e">
        <f t="shared" ca="1" si="492"/>
        <v>#DIV/0!</v>
      </c>
      <c r="NG67" s="691" t="e">
        <f t="shared" ca="1" si="492"/>
        <v>#DIV/0!</v>
      </c>
      <c r="NH67" s="691" t="e">
        <f t="shared" ca="1" si="492"/>
        <v>#DIV/0!</v>
      </c>
      <c r="NI67" s="691" t="e">
        <f t="shared" ca="1" si="492"/>
        <v>#DIV/0!</v>
      </c>
      <c r="NJ67" s="691" t="e">
        <f t="shared" ca="1" si="492"/>
        <v>#DIV/0!</v>
      </c>
      <c r="NK67" s="691" t="e">
        <f t="shared" ca="1" si="492"/>
        <v>#DIV/0!</v>
      </c>
      <c r="NL67" s="691" t="e">
        <f t="shared" ca="1" si="492"/>
        <v>#DIV/0!</v>
      </c>
      <c r="NM67" s="691" t="e">
        <f t="shared" ca="1" si="492"/>
        <v>#DIV/0!</v>
      </c>
      <c r="NN67" s="691" t="e">
        <f t="shared" ca="1" si="492"/>
        <v>#DIV/0!</v>
      </c>
      <c r="NO67" s="691" t="e">
        <f t="shared" ca="1" si="492"/>
        <v>#DIV/0!</v>
      </c>
      <c r="NP67" s="691" t="e">
        <f t="shared" ca="1" si="493"/>
        <v>#DIV/0!</v>
      </c>
      <c r="NQ67" s="691" t="e">
        <f t="shared" ca="1" si="493"/>
        <v>#DIV/0!</v>
      </c>
      <c r="NR67" s="691" t="e">
        <f t="shared" ca="1" si="493"/>
        <v>#DIV/0!</v>
      </c>
      <c r="NS67" s="691" t="e">
        <f t="shared" ca="1" si="493"/>
        <v>#DIV/0!</v>
      </c>
      <c r="NT67" s="691" t="e">
        <f t="shared" ca="1" si="493"/>
        <v>#DIV/0!</v>
      </c>
      <c r="NU67" s="691" t="e">
        <f t="shared" ca="1" si="493"/>
        <v>#DIV/0!</v>
      </c>
      <c r="NV67" s="691" t="e">
        <f t="shared" ca="1" si="493"/>
        <v>#DIV/0!</v>
      </c>
      <c r="NW67" s="691" t="e">
        <f t="shared" ca="1" si="493"/>
        <v>#DIV/0!</v>
      </c>
      <c r="NX67" s="691" t="e">
        <f t="shared" ca="1" si="493"/>
        <v>#DIV/0!</v>
      </c>
      <c r="NY67" s="691" t="e">
        <f t="shared" ca="1" si="493"/>
        <v>#DIV/0!</v>
      </c>
      <c r="NZ67" s="691" t="e">
        <f t="shared" ca="1" si="494"/>
        <v>#DIV/0!</v>
      </c>
      <c r="OA67" s="691" t="e">
        <f t="shared" ca="1" si="494"/>
        <v>#DIV/0!</v>
      </c>
      <c r="OB67" s="691" t="e">
        <f t="shared" ca="1" si="494"/>
        <v>#DIV/0!</v>
      </c>
      <c r="OC67" s="691" t="e">
        <f t="shared" ca="1" si="494"/>
        <v>#DIV/0!</v>
      </c>
      <c r="OD67" s="691" t="e">
        <f t="shared" ca="1" si="494"/>
        <v>#DIV/0!</v>
      </c>
      <c r="OE67" s="691" t="e">
        <f t="shared" ca="1" si="494"/>
        <v>#DIV/0!</v>
      </c>
      <c r="OF67" s="691" t="e">
        <f t="shared" ca="1" si="494"/>
        <v>#DIV/0!</v>
      </c>
      <c r="OG67" s="691" t="e">
        <f t="shared" ca="1" si="494"/>
        <v>#DIV/0!</v>
      </c>
      <c r="OH67" s="691" t="e">
        <f t="shared" ca="1" si="494"/>
        <v>#DIV/0!</v>
      </c>
      <c r="OI67" s="691" t="e">
        <f t="shared" ca="1" si="494"/>
        <v>#DIV/0!</v>
      </c>
      <c r="OJ67" s="691" t="e">
        <f t="shared" ca="1" si="495"/>
        <v>#DIV/0!</v>
      </c>
      <c r="OK67" s="691" t="e">
        <f t="shared" ca="1" si="495"/>
        <v>#DIV/0!</v>
      </c>
      <c r="OL67" s="691" t="e">
        <f t="shared" ca="1" si="495"/>
        <v>#DIV/0!</v>
      </c>
      <c r="OM67" s="691" t="e">
        <f t="shared" ca="1" si="495"/>
        <v>#DIV/0!</v>
      </c>
      <c r="ON67" s="691" t="e">
        <f t="shared" ca="1" si="495"/>
        <v>#DIV/0!</v>
      </c>
      <c r="OO67" s="691" t="e">
        <f t="shared" ca="1" si="495"/>
        <v>#DIV/0!</v>
      </c>
      <c r="OP67" s="691" t="e">
        <f t="shared" ca="1" si="495"/>
        <v>#DIV/0!</v>
      </c>
      <c r="OQ67" s="691" t="e">
        <f t="shared" ca="1" si="495"/>
        <v>#DIV/0!</v>
      </c>
      <c r="OR67" s="691" t="e">
        <f t="shared" ca="1" si="495"/>
        <v>#DIV/0!</v>
      </c>
      <c r="OS67" s="691" t="e">
        <f t="shared" ca="1" si="495"/>
        <v>#DIV/0!</v>
      </c>
      <c r="OT67" s="691" t="e">
        <f t="shared" ca="1" si="496"/>
        <v>#DIV/0!</v>
      </c>
      <c r="OU67" s="691" t="e">
        <f t="shared" ca="1" si="496"/>
        <v>#DIV/0!</v>
      </c>
      <c r="OV67" s="691" t="e">
        <f t="shared" ca="1" si="496"/>
        <v>#DIV/0!</v>
      </c>
      <c r="OW67" s="691" t="e">
        <f t="shared" ca="1" si="496"/>
        <v>#DIV/0!</v>
      </c>
      <c r="OX67" s="691" t="e">
        <f t="shared" ca="1" si="496"/>
        <v>#DIV/0!</v>
      </c>
      <c r="OY67" s="691" t="e">
        <f t="shared" ca="1" si="496"/>
        <v>#DIV/0!</v>
      </c>
      <c r="OZ67" s="691" t="e">
        <f t="shared" ca="1" si="496"/>
        <v>#DIV/0!</v>
      </c>
      <c r="PA67" s="691" t="e">
        <f t="shared" ca="1" si="496"/>
        <v>#DIV/0!</v>
      </c>
      <c r="PB67" s="691" t="e">
        <f t="shared" ca="1" si="496"/>
        <v>#DIV/0!</v>
      </c>
      <c r="PC67" s="691" t="e">
        <f t="shared" ca="1" si="496"/>
        <v>#DIV/0!</v>
      </c>
      <c r="PD67" s="691" t="str">
        <f t="shared" ca="1" si="497"/>
        <v/>
      </c>
      <c r="PE67" s="691" t="str">
        <f t="shared" ca="1" si="497"/>
        <v/>
      </c>
      <c r="PF67" s="691" t="str">
        <f t="shared" ca="1" si="497"/>
        <v/>
      </c>
      <c r="PG67" s="691" t="e">
        <f t="shared" ca="1" si="497"/>
        <v>#VALUE!</v>
      </c>
      <c r="PH67" s="691" t="e">
        <f t="shared" ca="1" si="497"/>
        <v>#VALUE!</v>
      </c>
      <c r="PI67" s="691" t="e">
        <f t="shared" ca="1" si="497"/>
        <v>#VALUE!</v>
      </c>
      <c r="PJ67" s="691" t="e">
        <f t="shared" ca="1" si="497"/>
        <v>#VALUE!</v>
      </c>
      <c r="PK67" s="691" t="e">
        <f t="shared" ca="1" si="497"/>
        <v>#VALUE!</v>
      </c>
      <c r="PL67" s="691" t="e">
        <f t="shared" ca="1" si="497"/>
        <v>#VALUE!</v>
      </c>
      <c r="PM67" s="691" t="e">
        <f t="shared" ca="1" si="497"/>
        <v>#VALUE!</v>
      </c>
      <c r="PN67" s="691" t="e">
        <f t="shared" ca="1" si="498"/>
        <v>#VALUE!</v>
      </c>
      <c r="PO67" s="691" t="e">
        <f t="shared" ca="1" si="498"/>
        <v>#VALUE!</v>
      </c>
      <c r="PP67" s="691" t="e">
        <f t="shared" ca="1" si="498"/>
        <v>#VALUE!</v>
      </c>
      <c r="PQ67" s="691" t="e">
        <f t="shared" ca="1" si="498"/>
        <v>#VALUE!</v>
      </c>
      <c r="PR67" s="691" t="e">
        <f t="shared" ca="1" si="498"/>
        <v>#VALUE!</v>
      </c>
      <c r="PS67" s="691" t="e">
        <f t="shared" ca="1" si="498"/>
        <v>#VALUE!</v>
      </c>
      <c r="PT67" s="691" t="e">
        <f t="shared" ca="1" si="498"/>
        <v>#VALUE!</v>
      </c>
      <c r="PU67" s="691" t="e">
        <f t="shared" ca="1" si="498"/>
        <v>#VALUE!</v>
      </c>
      <c r="PV67" s="691" t="e">
        <f t="shared" ca="1" si="498"/>
        <v>#VALUE!</v>
      </c>
      <c r="PW67" s="691" t="e">
        <f t="shared" ca="1" si="498"/>
        <v>#VALUE!</v>
      </c>
      <c r="PX67" s="691" t="e">
        <f t="shared" ca="1" si="498"/>
        <v>#VALUE!</v>
      </c>
      <c r="PY67" s="690"/>
      <c r="PZ67" s="690"/>
      <c r="QA67" s="690"/>
      <c r="QB67" s="690"/>
      <c r="QC67" s="690"/>
      <c r="QD67" s="690"/>
      <c r="QE67" s="690"/>
      <c r="QF67" s="690"/>
    </row>
    <row r="68" spans="1:448">
      <c r="A68" s="632">
        <f t="shared" si="266"/>
        <v>61</v>
      </c>
      <c r="B68" s="633">
        <f>+'User Entries'!G138</f>
        <v>0</v>
      </c>
      <c r="C68" s="633">
        <f t="shared" si="267"/>
        <v>0</v>
      </c>
      <c r="D68" s="759" t="e">
        <f>SUM($E$8:E68)</f>
        <v>#DIV/0!</v>
      </c>
      <c r="E68" s="759" t="e">
        <f t="shared" si="357"/>
        <v>#DIV/0!</v>
      </c>
      <c r="F68" s="658"/>
      <c r="G68" s="765"/>
      <c r="H68" s="622">
        <f t="shared" si="270"/>
        <v>2</v>
      </c>
      <c r="I68" s="632">
        <f t="shared" si="255"/>
        <v>61</v>
      </c>
      <c r="J68" s="640">
        <f t="shared" si="501"/>
        <v>0</v>
      </c>
      <c r="K68" s="640">
        <f>+'User Entries'!$J138</f>
        <v>0</v>
      </c>
      <c r="L68" s="676" t="e">
        <f t="shared" si="256"/>
        <v>#DIV/0!</v>
      </c>
      <c r="M68" s="643" t="str">
        <f>IFERROR(Summary_AttrorTotal!A78,"")</f>
        <v>2014 Q1</v>
      </c>
      <c r="N68" s="634">
        <f>+IFERROR((Summary_AttrorTotal!H78)*1000,0)</f>
        <v>3466045</v>
      </c>
      <c r="O68" s="634">
        <f>+IFERROR((Summary_AttrorTotal!S78-Summary_AttrorTotal!H78)*1000,0)</f>
        <v>3608520.237630364</v>
      </c>
      <c r="P68" s="634" t="e">
        <f t="shared" ca="1" si="358"/>
        <v>#DIV/0!</v>
      </c>
      <c r="Q68" s="634">
        <f>IFERROR(Summary_AttrorTotal!J78*1000,0)</f>
        <v>8886300</v>
      </c>
      <c r="R68" s="634" t="e">
        <f t="shared" ca="1" si="257"/>
        <v>#DIV/0!</v>
      </c>
      <c r="S68" s="634">
        <f>+IFERROR((Summary_AttrorTotal!S78-Summary_AttrorTotal!J78)*1000,0)</f>
        <v>-1811734.762369635</v>
      </c>
      <c r="T68" s="634" t="e">
        <f t="shared" ca="1" si="258"/>
        <v>#DIV/0!</v>
      </c>
      <c r="U68" s="639"/>
      <c r="V68" s="634" t="e">
        <f t="shared" ca="1" si="259"/>
        <v>#DIV/0!</v>
      </c>
      <c r="W68" s="575" t="e">
        <f t="shared" ca="1" si="260"/>
        <v>#DIV/0!</v>
      </c>
      <c r="X68" s="649">
        <f t="shared" si="472"/>
        <v>2</v>
      </c>
      <c r="Y68" s="628">
        <f>+IF(OR(Y$7="",$X68=""),"",IF($X68-Y$7&lt;=-1,IF(AND($X68&gt;=MATCH(100%,$D$8:$D$87,0),Y$7=$X68+1),100%,IFERROR(VLOOKUP(Y$7,$A$8:$E$87,5,FALSE)/(1-VLOOKUP($X68,$A$8:$E$87,4,FALSE)),0)),0))</f>
        <v>0</v>
      </c>
      <c r="Z68" s="628">
        <f>+IF(OR(Z$7="",$X68=""),"",IF($X68-Z$7&lt;=-1,IF(AND($X68&gt;=MATCH(100%,$D$8:$D$87,0),Z$7=$X68+1),100%,IFERROR(VLOOKUP(Z$7,$A$8:$E$87,5,FALSE)/(1-VLOOKUP($X68,$A$8:$E$87,4,FALSE)),0)),0))</f>
        <v>0</v>
      </c>
      <c r="AA68" s="628">
        <f t="shared" si="503"/>
        <v>0</v>
      </c>
      <c r="AB68" s="628">
        <f t="shared" si="503"/>
        <v>0</v>
      </c>
      <c r="AC68" s="628">
        <f t="shared" si="503"/>
        <v>0</v>
      </c>
      <c r="AD68" s="628">
        <f t="shared" si="503"/>
        <v>0</v>
      </c>
      <c r="AE68" s="628">
        <f t="shared" si="503"/>
        <v>0</v>
      </c>
      <c r="AF68" s="628">
        <f t="shared" si="503"/>
        <v>0</v>
      </c>
      <c r="AG68" s="628">
        <f t="shared" si="503"/>
        <v>0</v>
      </c>
      <c r="AH68" s="628">
        <f t="shared" si="503"/>
        <v>0</v>
      </c>
      <c r="AI68" s="628">
        <f t="shared" si="503"/>
        <v>0</v>
      </c>
      <c r="AJ68" s="628">
        <f t="shared" si="503"/>
        <v>0</v>
      </c>
      <c r="AK68" s="628">
        <f t="shared" si="503"/>
        <v>0</v>
      </c>
      <c r="AL68" s="628">
        <f t="shared" si="503"/>
        <v>0</v>
      </c>
      <c r="AM68" s="628">
        <f t="shared" si="503"/>
        <v>0</v>
      </c>
      <c r="AN68" s="628">
        <f t="shared" si="503"/>
        <v>0</v>
      </c>
      <c r="AO68" s="628">
        <f t="shared" si="503"/>
        <v>0</v>
      </c>
      <c r="AP68" s="628">
        <f t="shared" si="503"/>
        <v>0</v>
      </c>
      <c r="AQ68" s="628">
        <f t="shared" si="503"/>
        <v>0</v>
      </c>
      <c r="AR68" s="628">
        <f t="shared" si="503"/>
        <v>0</v>
      </c>
      <c r="AS68" s="628">
        <f t="shared" si="503"/>
        <v>0</v>
      </c>
      <c r="AT68" s="628">
        <f t="shared" si="503"/>
        <v>0</v>
      </c>
      <c r="AU68" s="628">
        <f t="shared" si="503"/>
        <v>0</v>
      </c>
      <c r="AV68" s="628">
        <f t="shared" si="503"/>
        <v>0</v>
      </c>
      <c r="AW68" s="628">
        <f t="shared" si="503"/>
        <v>0</v>
      </c>
      <c r="AX68" s="628">
        <f t="shared" si="503"/>
        <v>0</v>
      </c>
      <c r="AY68" s="628">
        <f t="shared" si="503"/>
        <v>0</v>
      </c>
      <c r="AZ68" s="628">
        <f t="shared" si="503"/>
        <v>0</v>
      </c>
      <c r="BA68" s="628">
        <f t="shared" si="503"/>
        <v>0</v>
      </c>
      <c r="BB68" s="628">
        <f t="shared" si="503"/>
        <v>0</v>
      </c>
      <c r="BC68" s="628">
        <f t="shared" si="503"/>
        <v>0</v>
      </c>
      <c r="BD68" s="628">
        <f t="shared" si="503"/>
        <v>0</v>
      </c>
      <c r="BE68" s="628">
        <f t="shared" si="503"/>
        <v>0</v>
      </c>
      <c r="BF68" s="628">
        <f t="shared" si="503"/>
        <v>0</v>
      </c>
      <c r="BG68" s="628">
        <f t="shared" si="503"/>
        <v>0</v>
      </c>
      <c r="BH68" s="628">
        <f t="shared" si="503"/>
        <v>0</v>
      </c>
      <c r="BI68" s="628">
        <f t="shared" si="503"/>
        <v>0</v>
      </c>
      <c r="BJ68" s="628">
        <f t="shared" si="503"/>
        <v>0</v>
      </c>
      <c r="BK68" s="628">
        <f t="shared" si="503"/>
        <v>0</v>
      </c>
      <c r="BL68" s="628">
        <f t="shared" si="503"/>
        <v>0</v>
      </c>
      <c r="BM68" s="628">
        <f t="shared" si="503"/>
        <v>0</v>
      </c>
      <c r="BN68" s="628">
        <f t="shared" si="503"/>
        <v>0</v>
      </c>
      <c r="BO68" s="628">
        <f t="shared" si="503"/>
        <v>0</v>
      </c>
      <c r="BP68" s="628">
        <f t="shared" si="503"/>
        <v>0</v>
      </c>
      <c r="BQ68" s="628">
        <f t="shared" si="503"/>
        <v>0</v>
      </c>
      <c r="BR68" s="628">
        <f t="shared" si="503"/>
        <v>0</v>
      </c>
      <c r="BS68" s="628">
        <f t="shared" si="503"/>
        <v>0</v>
      </c>
      <c r="BT68" s="628">
        <f t="shared" si="503"/>
        <v>0</v>
      </c>
      <c r="BU68" s="628">
        <f t="shared" si="503"/>
        <v>0</v>
      </c>
      <c r="BV68" s="628">
        <f t="shared" si="503"/>
        <v>0</v>
      </c>
      <c r="BW68" s="628">
        <f t="shared" si="503"/>
        <v>0</v>
      </c>
      <c r="BX68" s="628">
        <f t="shared" si="503"/>
        <v>0</v>
      </c>
      <c r="BY68" s="628">
        <f t="shared" si="503"/>
        <v>0</v>
      </c>
      <c r="BZ68" s="628">
        <f t="shared" si="503"/>
        <v>0</v>
      </c>
      <c r="CA68" s="628">
        <f t="shared" si="503"/>
        <v>0</v>
      </c>
      <c r="CB68" s="628">
        <f t="shared" si="503"/>
        <v>0</v>
      </c>
      <c r="CC68" s="628">
        <f t="shared" si="503"/>
        <v>0</v>
      </c>
      <c r="CD68" s="628">
        <f t="shared" si="503"/>
        <v>0</v>
      </c>
      <c r="CE68" s="628">
        <f t="shared" si="503"/>
        <v>0</v>
      </c>
      <c r="CF68" s="628">
        <f t="shared" si="503"/>
        <v>0</v>
      </c>
      <c r="CG68" s="628">
        <f t="shared" si="503"/>
        <v>0</v>
      </c>
      <c r="CH68" s="628">
        <f t="shared" si="503"/>
        <v>0</v>
      </c>
      <c r="CI68" s="628">
        <f t="shared" si="503"/>
        <v>0</v>
      </c>
      <c r="CJ68" s="628" t="str">
        <f t="shared" si="503"/>
        <v/>
      </c>
      <c r="CK68" s="628" t="str">
        <f t="shared" si="503"/>
        <v/>
      </c>
      <c r="CL68" s="628" t="str">
        <f t="shared" ref="CL68" si="504">+IF(OR(CL$7="",$X68=""),"",IF($X68-CL$7&lt;=-1,IF(AND($X68&gt;=MATCH(100%,$D$8:$D$87,0),CL$7=$X68+1),100%,IFERROR(VLOOKUP(CL$7,$A$8:$E$87,5,FALSE)/(1-VLOOKUP($X68,$A$8:$E$87,4,FALSE)),0)),0))</f>
        <v/>
      </c>
      <c r="CM68" s="628" t="str">
        <f t="shared" si="502"/>
        <v/>
      </c>
      <c r="CN68" s="628" t="str">
        <f t="shared" si="502"/>
        <v/>
      </c>
      <c r="CO68" s="628" t="str">
        <f t="shared" si="502"/>
        <v/>
      </c>
      <c r="CP68" s="628" t="str">
        <f t="shared" si="502"/>
        <v/>
      </c>
      <c r="CQ68" s="628" t="str">
        <f t="shared" si="502"/>
        <v/>
      </c>
      <c r="CR68" s="628" t="str">
        <f t="shared" si="502"/>
        <v/>
      </c>
      <c r="CS68" s="628" t="str">
        <f t="shared" si="502"/>
        <v/>
      </c>
      <c r="CT68" s="628" t="str">
        <f t="shared" si="502"/>
        <v/>
      </c>
      <c r="CU68" s="628" t="str">
        <f t="shared" si="502"/>
        <v/>
      </c>
      <c r="CV68" s="628" t="str">
        <f t="shared" si="502"/>
        <v/>
      </c>
      <c r="CW68" s="628" t="str">
        <f t="shared" si="502"/>
        <v/>
      </c>
      <c r="CX68" s="628" t="str">
        <f t="shared" si="502"/>
        <v/>
      </c>
      <c r="CY68" s="628" t="str">
        <f t="shared" si="502"/>
        <v/>
      </c>
      <c r="CZ68" s="628" t="str">
        <f t="shared" si="502"/>
        <v/>
      </c>
      <c r="DA68" s="629" t="str">
        <f t="shared" si="502"/>
        <v/>
      </c>
      <c r="DB68" s="642"/>
      <c r="DC68" s="649">
        <f t="shared" si="262"/>
        <v>2</v>
      </c>
      <c r="DD68" s="668">
        <f t="shared" ref="DD68:DM77" si="505">+IF(OR(DD$7="",$DC68=""),"",IF($JM68-DD$7&lt;=-1,VLOOKUP(DD$7-$DC68,$I$8:$K$87,3,FALSE),0))</f>
        <v>0</v>
      </c>
      <c r="DE68" s="668">
        <f t="shared" si="505"/>
        <v>0</v>
      </c>
      <c r="DF68" s="668">
        <f t="shared" si="505"/>
        <v>0</v>
      </c>
      <c r="DG68" s="668">
        <f t="shared" si="505"/>
        <v>0</v>
      </c>
      <c r="DH68" s="668">
        <f t="shared" si="505"/>
        <v>0</v>
      </c>
      <c r="DI68" s="668">
        <f t="shared" si="505"/>
        <v>0</v>
      </c>
      <c r="DJ68" s="668">
        <f t="shared" si="505"/>
        <v>0</v>
      </c>
      <c r="DK68" s="668">
        <f t="shared" si="505"/>
        <v>0</v>
      </c>
      <c r="DL68" s="668">
        <f t="shared" si="505"/>
        <v>0</v>
      </c>
      <c r="DM68" s="668">
        <f t="shared" si="505"/>
        <v>0</v>
      </c>
      <c r="DN68" s="668">
        <f t="shared" ref="DN68:DW77" si="506">+IF(OR(DN$7="",$DC68=""),"",IF($JM68-DN$7&lt;=-1,VLOOKUP(DN$7-$DC68,$I$8:$K$87,3,FALSE),0))</f>
        <v>0</v>
      </c>
      <c r="DO68" s="668">
        <f t="shared" si="506"/>
        <v>0</v>
      </c>
      <c r="DP68" s="668">
        <f t="shared" si="506"/>
        <v>0</v>
      </c>
      <c r="DQ68" s="668">
        <f t="shared" si="506"/>
        <v>0</v>
      </c>
      <c r="DR68" s="668">
        <f t="shared" si="506"/>
        <v>0</v>
      </c>
      <c r="DS68" s="668">
        <f t="shared" si="506"/>
        <v>0</v>
      </c>
      <c r="DT68" s="668">
        <f t="shared" si="506"/>
        <v>0</v>
      </c>
      <c r="DU68" s="668">
        <f t="shared" si="506"/>
        <v>0</v>
      </c>
      <c r="DV68" s="668">
        <f t="shared" si="506"/>
        <v>0</v>
      </c>
      <c r="DW68" s="668">
        <f t="shared" si="506"/>
        <v>0</v>
      </c>
      <c r="DX68" s="668">
        <f t="shared" ref="DX68:EG77" si="507">+IF(OR(DX$7="",$DC68=""),"",IF($JM68-DX$7&lt;=-1,VLOOKUP(DX$7-$DC68,$I$8:$K$87,3,FALSE),0))</f>
        <v>0</v>
      </c>
      <c r="DY68" s="668">
        <f t="shared" si="507"/>
        <v>0</v>
      </c>
      <c r="DZ68" s="668">
        <f t="shared" si="507"/>
        <v>0</v>
      </c>
      <c r="EA68" s="668">
        <f t="shared" si="507"/>
        <v>0</v>
      </c>
      <c r="EB68" s="668">
        <f t="shared" si="507"/>
        <v>0</v>
      </c>
      <c r="EC68" s="668">
        <f t="shared" si="507"/>
        <v>0</v>
      </c>
      <c r="ED68" s="668">
        <f t="shared" si="507"/>
        <v>0</v>
      </c>
      <c r="EE68" s="668">
        <f t="shared" si="507"/>
        <v>0</v>
      </c>
      <c r="EF68" s="668">
        <f t="shared" si="507"/>
        <v>0</v>
      </c>
      <c r="EG68" s="668">
        <f t="shared" si="507"/>
        <v>0</v>
      </c>
      <c r="EH68" s="668">
        <f t="shared" ref="EH68:EQ77" si="508">+IF(OR(EH$7="",$DC68=""),"",IF($JM68-EH$7&lt;=-1,VLOOKUP(EH$7-$DC68,$I$8:$K$87,3,FALSE),0))</f>
        <v>0</v>
      </c>
      <c r="EI68" s="668">
        <f t="shared" si="508"/>
        <v>0</v>
      </c>
      <c r="EJ68" s="668">
        <f t="shared" si="508"/>
        <v>0</v>
      </c>
      <c r="EK68" s="668">
        <f t="shared" si="508"/>
        <v>0</v>
      </c>
      <c r="EL68" s="668">
        <f t="shared" si="508"/>
        <v>0</v>
      </c>
      <c r="EM68" s="668">
        <f t="shared" si="508"/>
        <v>0</v>
      </c>
      <c r="EN68" s="668">
        <f t="shared" si="508"/>
        <v>0</v>
      </c>
      <c r="EO68" s="668">
        <f t="shared" si="508"/>
        <v>0</v>
      </c>
      <c r="EP68" s="668">
        <f t="shared" si="508"/>
        <v>0</v>
      </c>
      <c r="EQ68" s="668">
        <f t="shared" si="508"/>
        <v>0</v>
      </c>
      <c r="ER68" s="668">
        <f t="shared" ref="ER68:FA77" si="509">+IF(OR(ER$7="",$DC68=""),"",IF($JM68-ER$7&lt;=-1,VLOOKUP(ER$7-$DC68,$I$8:$K$87,3,FALSE),0))</f>
        <v>0</v>
      </c>
      <c r="ES68" s="668">
        <f t="shared" si="509"/>
        <v>0</v>
      </c>
      <c r="ET68" s="668">
        <f t="shared" si="509"/>
        <v>0</v>
      </c>
      <c r="EU68" s="668">
        <f t="shared" si="509"/>
        <v>0</v>
      </c>
      <c r="EV68" s="668">
        <f t="shared" si="509"/>
        <v>0</v>
      </c>
      <c r="EW68" s="668">
        <f t="shared" si="509"/>
        <v>0</v>
      </c>
      <c r="EX68" s="668">
        <f t="shared" si="509"/>
        <v>0</v>
      </c>
      <c r="EY68" s="668">
        <f t="shared" si="509"/>
        <v>0</v>
      </c>
      <c r="EZ68" s="668">
        <f t="shared" si="509"/>
        <v>0</v>
      </c>
      <c r="FA68" s="668">
        <f t="shared" si="509"/>
        <v>0</v>
      </c>
      <c r="FB68" s="668">
        <f t="shared" ref="FB68:FK77" si="510">+IF(OR(FB$7="",$DC68=""),"",IF($JM68-FB$7&lt;=-1,VLOOKUP(FB$7-$DC68,$I$8:$K$87,3,FALSE),0))</f>
        <v>0</v>
      </c>
      <c r="FC68" s="668">
        <f t="shared" si="510"/>
        <v>0</v>
      </c>
      <c r="FD68" s="668">
        <f t="shared" si="510"/>
        <v>0</v>
      </c>
      <c r="FE68" s="668">
        <f t="shared" si="510"/>
        <v>0</v>
      </c>
      <c r="FF68" s="668">
        <f t="shared" si="510"/>
        <v>0</v>
      </c>
      <c r="FG68" s="668">
        <f t="shared" si="510"/>
        <v>0</v>
      </c>
      <c r="FH68" s="668">
        <f t="shared" si="510"/>
        <v>0</v>
      </c>
      <c r="FI68" s="668">
        <f t="shared" si="510"/>
        <v>0</v>
      </c>
      <c r="FJ68" s="668">
        <f t="shared" si="510"/>
        <v>0</v>
      </c>
      <c r="FK68" s="668">
        <f t="shared" si="510"/>
        <v>0</v>
      </c>
      <c r="FL68" s="668">
        <f t="shared" ref="FL68:FU77" si="511">+IF(OR(FL$7="",$DC68=""),"",IF($JM68-FL$7&lt;=-1,VLOOKUP(FL$7-$DC68,$I$8:$K$87,3,FALSE),0))</f>
        <v>0</v>
      </c>
      <c r="FM68" s="668">
        <f t="shared" si="511"/>
        <v>0</v>
      </c>
      <c r="FN68" s="668">
        <f t="shared" si="511"/>
        <v>0</v>
      </c>
      <c r="FO68" s="668" t="str">
        <f t="shared" si="511"/>
        <v/>
      </c>
      <c r="FP68" s="668" t="str">
        <f t="shared" si="511"/>
        <v/>
      </c>
      <c r="FQ68" s="668" t="str">
        <f t="shared" si="511"/>
        <v/>
      </c>
      <c r="FR68" s="668" t="str">
        <f t="shared" si="511"/>
        <v/>
      </c>
      <c r="FS68" s="668" t="str">
        <f t="shared" si="511"/>
        <v/>
      </c>
      <c r="FT68" s="668" t="str">
        <f t="shared" si="511"/>
        <v/>
      </c>
      <c r="FU68" s="668" t="str">
        <f t="shared" si="511"/>
        <v/>
      </c>
      <c r="FV68" s="668" t="str">
        <f t="shared" ref="FV68:GF77" si="512">+IF(OR(FV$7="",$DC68=""),"",IF($JM68-FV$7&lt;=-1,VLOOKUP(FV$7-$DC68,$I$8:$K$87,3,FALSE),0))</f>
        <v/>
      </c>
      <c r="FW68" s="668" t="str">
        <f t="shared" si="512"/>
        <v/>
      </c>
      <c r="FX68" s="668" t="str">
        <f t="shared" si="512"/>
        <v/>
      </c>
      <c r="FY68" s="668" t="str">
        <f t="shared" si="512"/>
        <v/>
      </c>
      <c r="FZ68" s="668" t="str">
        <f t="shared" si="512"/>
        <v/>
      </c>
      <c r="GA68" s="668" t="str">
        <f t="shared" si="512"/>
        <v/>
      </c>
      <c r="GB68" s="668" t="str">
        <f t="shared" si="512"/>
        <v/>
      </c>
      <c r="GC68" s="668" t="str">
        <f t="shared" si="512"/>
        <v/>
      </c>
      <c r="GD68" s="668" t="str">
        <f t="shared" si="512"/>
        <v/>
      </c>
      <c r="GE68" s="668" t="str">
        <f t="shared" si="512"/>
        <v/>
      </c>
      <c r="GF68" s="669" t="str">
        <f t="shared" si="512"/>
        <v/>
      </c>
      <c r="GG68" s="626"/>
      <c r="GH68" s="649">
        <f t="shared" si="263"/>
        <v>2</v>
      </c>
      <c r="GI68" s="682">
        <f t="shared" ca="1" si="360"/>
        <v>0</v>
      </c>
      <c r="GJ68" s="682">
        <f t="shared" ca="1" si="361"/>
        <v>0</v>
      </c>
      <c r="GK68" s="682" t="e">
        <f t="shared" ca="1" si="362"/>
        <v>#DIV/0!</v>
      </c>
      <c r="GL68" s="682" t="e">
        <f t="shared" ca="1" si="363"/>
        <v>#DIV/0!</v>
      </c>
      <c r="GM68" s="682" t="e">
        <f t="shared" ca="1" si="364"/>
        <v>#DIV/0!</v>
      </c>
      <c r="GN68" s="682" t="e">
        <f t="shared" ca="1" si="365"/>
        <v>#DIV/0!</v>
      </c>
      <c r="GO68" s="682" t="e">
        <f t="shared" ca="1" si="366"/>
        <v>#DIV/0!</v>
      </c>
      <c r="GP68" s="682" t="e">
        <f t="shared" ca="1" si="367"/>
        <v>#DIV/0!</v>
      </c>
      <c r="GQ68" s="682" t="e">
        <f t="shared" ca="1" si="368"/>
        <v>#DIV/0!</v>
      </c>
      <c r="GR68" s="682" t="e">
        <f t="shared" ca="1" si="369"/>
        <v>#DIV/0!</v>
      </c>
      <c r="GS68" s="682" t="e">
        <f t="shared" ca="1" si="370"/>
        <v>#DIV/0!</v>
      </c>
      <c r="GT68" s="682" t="e">
        <f t="shared" ca="1" si="371"/>
        <v>#DIV/0!</v>
      </c>
      <c r="GU68" s="682" t="e">
        <f t="shared" ca="1" si="372"/>
        <v>#DIV/0!</v>
      </c>
      <c r="GV68" s="682" t="e">
        <f t="shared" ca="1" si="373"/>
        <v>#DIV/0!</v>
      </c>
      <c r="GW68" s="682" t="e">
        <f t="shared" ca="1" si="374"/>
        <v>#DIV/0!</v>
      </c>
      <c r="GX68" s="682" t="e">
        <f t="shared" ca="1" si="375"/>
        <v>#DIV/0!</v>
      </c>
      <c r="GY68" s="682" t="e">
        <f t="shared" ca="1" si="376"/>
        <v>#DIV/0!</v>
      </c>
      <c r="GZ68" s="682" t="e">
        <f t="shared" ca="1" si="377"/>
        <v>#DIV/0!</v>
      </c>
      <c r="HA68" s="682" t="e">
        <f t="shared" ca="1" si="378"/>
        <v>#DIV/0!</v>
      </c>
      <c r="HB68" s="682" t="e">
        <f t="shared" ca="1" si="379"/>
        <v>#DIV/0!</v>
      </c>
      <c r="HC68" s="682" t="e">
        <f t="shared" ca="1" si="380"/>
        <v>#DIV/0!</v>
      </c>
      <c r="HD68" s="682" t="e">
        <f t="shared" ca="1" si="381"/>
        <v>#DIV/0!</v>
      </c>
      <c r="HE68" s="682" t="e">
        <f t="shared" ca="1" si="382"/>
        <v>#DIV/0!</v>
      </c>
      <c r="HF68" s="682" t="e">
        <f t="shared" ca="1" si="383"/>
        <v>#DIV/0!</v>
      </c>
      <c r="HG68" s="682" t="e">
        <f t="shared" ca="1" si="384"/>
        <v>#DIV/0!</v>
      </c>
      <c r="HH68" s="682" t="e">
        <f t="shared" ca="1" si="385"/>
        <v>#DIV/0!</v>
      </c>
      <c r="HI68" s="682" t="e">
        <f t="shared" ca="1" si="386"/>
        <v>#DIV/0!</v>
      </c>
      <c r="HJ68" s="682" t="e">
        <f t="shared" ca="1" si="387"/>
        <v>#DIV/0!</v>
      </c>
      <c r="HK68" s="682" t="e">
        <f t="shared" ca="1" si="388"/>
        <v>#DIV/0!</v>
      </c>
      <c r="HL68" s="682" t="e">
        <f t="shared" ca="1" si="389"/>
        <v>#DIV/0!</v>
      </c>
      <c r="HM68" s="682" t="e">
        <f t="shared" ca="1" si="390"/>
        <v>#DIV/0!</v>
      </c>
      <c r="HN68" s="682" t="e">
        <f t="shared" ca="1" si="391"/>
        <v>#DIV/0!</v>
      </c>
      <c r="HO68" s="682" t="e">
        <f t="shared" ca="1" si="392"/>
        <v>#DIV/0!</v>
      </c>
      <c r="HP68" s="682" t="e">
        <f t="shared" ca="1" si="393"/>
        <v>#DIV/0!</v>
      </c>
      <c r="HQ68" s="682" t="e">
        <f t="shared" ca="1" si="394"/>
        <v>#DIV/0!</v>
      </c>
      <c r="HR68" s="682" t="e">
        <f t="shared" ca="1" si="395"/>
        <v>#DIV/0!</v>
      </c>
      <c r="HS68" s="682" t="e">
        <f t="shared" ca="1" si="396"/>
        <v>#DIV/0!</v>
      </c>
      <c r="HT68" s="682" t="e">
        <f t="shared" ca="1" si="397"/>
        <v>#DIV/0!</v>
      </c>
      <c r="HU68" s="682" t="e">
        <f t="shared" ca="1" si="398"/>
        <v>#DIV/0!</v>
      </c>
      <c r="HV68" s="682" t="e">
        <f t="shared" ca="1" si="399"/>
        <v>#DIV/0!</v>
      </c>
      <c r="HW68" s="682" t="e">
        <f t="shared" ca="1" si="400"/>
        <v>#DIV/0!</v>
      </c>
      <c r="HX68" s="682" t="e">
        <f t="shared" ca="1" si="401"/>
        <v>#DIV/0!</v>
      </c>
      <c r="HY68" s="682" t="e">
        <f t="shared" ca="1" si="402"/>
        <v>#DIV/0!</v>
      </c>
      <c r="HZ68" s="682" t="e">
        <f t="shared" ca="1" si="403"/>
        <v>#DIV/0!</v>
      </c>
      <c r="IA68" s="682" t="e">
        <f t="shared" ca="1" si="404"/>
        <v>#DIV/0!</v>
      </c>
      <c r="IB68" s="682" t="e">
        <f t="shared" ca="1" si="405"/>
        <v>#DIV/0!</v>
      </c>
      <c r="IC68" s="682" t="e">
        <f t="shared" ca="1" si="406"/>
        <v>#DIV/0!</v>
      </c>
      <c r="ID68" s="682" t="e">
        <f t="shared" ca="1" si="407"/>
        <v>#DIV/0!</v>
      </c>
      <c r="IE68" s="682" t="e">
        <f t="shared" ca="1" si="408"/>
        <v>#DIV/0!</v>
      </c>
      <c r="IF68" s="682" t="e">
        <f t="shared" ca="1" si="409"/>
        <v>#DIV/0!</v>
      </c>
      <c r="IG68" s="682" t="e">
        <f t="shared" ca="1" si="410"/>
        <v>#DIV/0!</v>
      </c>
      <c r="IH68" s="682" t="e">
        <f t="shared" ca="1" si="411"/>
        <v>#DIV/0!</v>
      </c>
      <c r="II68" s="682" t="e">
        <f t="shared" ca="1" si="412"/>
        <v>#DIV/0!</v>
      </c>
      <c r="IJ68" s="682" t="e">
        <f t="shared" ca="1" si="413"/>
        <v>#DIV/0!</v>
      </c>
      <c r="IK68" s="662" t="e">
        <f t="shared" ca="1" si="414"/>
        <v>#DIV/0!</v>
      </c>
      <c r="IL68" s="662" t="e">
        <f t="shared" ca="1" si="415"/>
        <v>#DIV/0!</v>
      </c>
      <c r="IM68" s="662" t="e">
        <f t="shared" ca="1" si="416"/>
        <v>#DIV/0!</v>
      </c>
      <c r="IN68" s="662" t="e">
        <f t="shared" ca="1" si="417"/>
        <v>#DIV/0!</v>
      </c>
      <c r="IO68" s="662" t="e">
        <f t="shared" ca="1" si="418"/>
        <v>#DIV/0!</v>
      </c>
      <c r="IP68" s="662" t="e">
        <f t="shared" ca="1" si="419"/>
        <v>#DIV/0!</v>
      </c>
      <c r="IQ68" s="662" t="e">
        <f t="shared" ca="1" si="420"/>
        <v>#DIV/0!</v>
      </c>
      <c r="IR68" s="662" t="e">
        <f t="shared" ca="1" si="421"/>
        <v>#DIV/0!</v>
      </c>
      <c r="IS68" s="662" t="e">
        <f t="shared" ca="1" si="422"/>
        <v>#DIV/0!</v>
      </c>
      <c r="IT68" s="662" t="str">
        <f t="shared" ca="1" si="423"/>
        <v/>
      </c>
      <c r="IU68" s="662" t="str">
        <f t="shared" ca="1" si="424"/>
        <v/>
      </c>
      <c r="IV68" s="662" t="str">
        <f t="shared" ca="1" si="425"/>
        <v/>
      </c>
      <c r="IW68" s="662" t="str">
        <f t="shared" ca="1" si="426"/>
        <v/>
      </c>
      <c r="IX68" s="662" t="str">
        <f t="shared" ca="1" si="427"/>
        <v/>
      </c>
      <c r="IY68" s="662" t="str">
        <f t="shared" ca="1" si="428"/>
        <v/>
      </c>
      <c r="IZ68" s="662" t="str">
        <f t="shared" ca="1" si="429"/>
        <v/>
      </c>
      <c r="JA68" s="662" t="str">
        <f t="shared" ca="1" si="430"/>
        <v/>
      </c>
      <c r="JB68" s="662" t="str">
        <f t="shared" ca="1" si="431"/>
        <v/>
      </c>
      <c r="JC68" s="662" t="str">
        <f t="shared" ca="1" si="432"/>
        <v/>
      </c>
      <c r="JD68" s="662" t="str">
        <f t="shared" ca="1" si="433"/>
        <v/>
      </c>
      <c r="JE68" s="662" t="str">
        <f t="shared" ca="1" si="434"/>
        <v/>
      </c>
      <c r="JF68" s="662" t="str">
        <f t="shared" ca="1" si="435"/>
        <v/>
      </c>
      <c r="JG68" s="662" t="str">
        <f t="shared" ca="1" si="436"/>
        <v/>
      </c>
      <c r="JH68" s="662" t="str">
        <f t="shared" ca="1" si="437"/>
        <v/>
      </c>
      <c r="JI68" s="662" t="str">
        <f t="shared" ca="1" si="438"/>
        <v/>
      </c>
      <c r="JJ68" s="662" t="str">
        <f t="shared" ca="1" si="439"/>
        <v/>
      </c>
      <c r="JK68" s="663" t="str">
        <f t="shared" ca="1" si="440"/>
        <v/>
      </c>
      <c r="JL68" s="626"/>
      <c r="JM68" s="649">
        <f t="shared" si="264"/>
        <v>2</v>
      </c>
      <c r="JN68" s="635">
        <f t="shared" ref="JN68:JW77" si="513">+IF(OR(JN$7="",$JM68=""),"",IF($JM68-JN$7&lt;=-1,1/VLOOKUP(JN$7-$JM68,$I$8:$J$87,2,FALSE),0))</f>
        <v>0</v>
      </c>
      <c r="JO68" s="635">
        <f t="shared" si="513"/>
        <v>0</v>
      </c>
      <c r="JP68" s="635" t="e">
        <f t="shared" si="513"/>
        <v>#DIV/0!</v>
      </c>
      <c r="JQ68" s="635" t="e">
        <f t="shared" si="513"/>
        <v>#DIV/0!</v>
      </c>
      <c r="JR68" s="635" t="e">
        <f t="shared" si="513"/>
        <v>#DIV/0!</v>
      </c>
      <c r="JS68" s="635" t="e">
        <f t="shared" si="513"/>
        <v>#DIV/0!</v>
      </c>
      <c r="JT68" s="635" t="e">
        <f t="shared" si="513"/>
        <v>#DIV/0!</v>
      </c>
      <c r="JU68" s="635" t="e">
        <f t="shared" si="513"/>
        <v>#DIV/0!</v>
      </c>
      <c r="JV68" s="635" t="e">
        <f t="shared" si="513"/>
        <v>#DIV/0!</v>
      </c>
      <c r="JW68" s="635" t="e">
        <f t="shared" si="513"/>
        <v>#DIV/0!</v>
      </c>
      <c r="JX68" s="635" t="e">
        <f t="shared" ref="JX68:KG77" si="514">+IF(OR(JX$7="",$JM68=""),"",IF($JM68-JX$7&lt;=-1,1/VLOOKUP(JX$7-$JM68,$I$8:$J$87,2,FALSE),0))</f>
        <v>#DIV/0!</v>
      </c>
      <c r="JY68" s="635" t="e">
        <f t="shared" si="514"/>
        <v>#DIV/0!</v>
      </c>
      <c r="JZ68" s="635" t="e">
        <f t="shared" si="514"/>
        <v>#DIV/0!</v>
      </c>
      <c r="KA68" s="635" t="e">
        <f t="shared" si="514"/>
        <v>#DIV/0!</v>
      </c>
      <c r="KB68" s="635" t="e">
        <f t="shared" si="514"/>
        <v>#DIV/0!</v>
      </c>
      <c r="KC68" s="635" t="e">
        <f t="shared" si="514"/>
        <v>#DIV/0!</v>
      </c>
      <c r="KD68" s="635" t="e">
        <f t="shared" si="514"/>
        <v>#DIV/0!</v>
      </c>
      <c r="KE68" s="635" t="e">
        <f t="shared" si="514"/>
        <v>#DIV/0!</v>
      </c>
      <c r="KF68" s="635" t="e">
        <f t="shared" si="514"/>
        <v>#DIV/0!</v>
      </c>
      <c r="KG68" s="635" t="e">
        <f t="shared" si="514"/>
        <v>#DIV/0!</v>
      </c>
      <c r="KH68" s="635" t="e">
        <f t="shared" ref="KH68:KQ77" si="515">+IF(OR(KH$7="",$JM68=""),"",IF($JM68-KH$7&lt;=-1,1/VLOOKUP(KH$7-$JM68,$I$8:$J$87,2,FALSE),0))</f>
        <v>#DIV/0!</v>
      </c>
      <c r="KI68" s="635" t="e">
        <f t="shared" si="515"/>
        <v>#DIV/0!</v>
      </c>
      <c r="KJ68" s="635" t="e">
        <f t="shared" si="515"/>
        <v>#DIV/0!</v>
      </c>
      <c r="KK68" s="635" t="e">
        <f t="shared" si="515"/>
        <v>#DIV/0!</v>
      </c>
      <c r="KL68" s="635" t="e">
        <f t="shared" si="515"/>
        <v>#DIV/0!</v>
      </c>
      <c r="KM68" s="635" t="e">
        <f t="shared" si="515"/>
        <v>#DIV/0!</v>
      </c>
      <c r="KN68" s="635" t="e">
        <f t="shared" si="515"/>
        <v>#DIV/0!</v>
      </c>
      <c r="KO68" s="635" t="e">
        <f t="shared" si="515"/>
        <v>#DIV/0!</v>
      </c>
      <c r="KP68" s="635" t="e">
        <f t="shared" si="515"/>
        <v>#DIV/0!</v>
      </c>
      <c r="KQ68" s="635" t="e">
        <f t="shared" si="515"/>
        <v>#DIV/0!</v>
      </c>
      <c r="KR68" s="635" t="e">
        <f t="shared" ref="KR68:LA77" si="516">+IF(OR(KR$7="",$JM68=""),"",IF($JM68-KR$7&lt;=-1,1/VLOOKUP(KR$7-$JM68,$I$8:$J$87,2,FALSE),0))</f>
        <v>#DIV/0!</v>
      </c>
      <c r="KS68" s="635" t="e">
        <f t="shared" si="516"/>
        <v>#DIV/0!</v>
      </c>
      <c r="KT68" s="635" t="e">
        <f t="shared" si="516"/>
        <v>#DIV/0!</v>
      </c>
      <c r="KU68" s="635" t="e">
        <f t="shared" si="516"/>
        <v>#DIV/0!</v>
      </c>
      <c r="KV68" s="635" t="e">
        <f t="shared" si="516"/>
        <v>#DIV/0!</v>
      </c>
      <c r="KW68" s="635" t="e">
        <f t="shared" si="516"/>
        <v>#DIV/0!</v>
      </c>
      <c r="KX68" s="635" t="e">
        <f t="shared" si="516"/>
        <v>#DIV/0!</v>
      </c>
      <c r="KY68" s="635" t="e">
        <f t="shared" si="516"/>
        <v>#DIV/0!</v>
      </c>
      <c r="KZ68" s="635" t="e">
        <f t="shared" si="516"/>
        <v>#DIV/0!</v>
      </c>
      <c r="LA68" s="635" t="e">
        <f t="shared" si="516"/>
        <v>#DIV/0!</v>
      </c>
      <c r="LB68" s="635" t="e">
        <f t="shared" ref="LB68:LK77" si="517">+IF(OR(LB$7="",$JM68=""),"",IF($JM68-LB$7&lt;=-1,1/VLOOKUP(LB$7-$JM68,$I$8:$J$87,2,FALSE),0))</f>
        <v>#DIV/0!</v>
      </c>
      <c r="LC68" s="635" t="e">
        <f t="shared" si="517"/>
        <v>#DIV/0!</v>
      </c>
      <c r="LD68" s="635" t="e">
        <f t="shared" si="517"/>
        <v>#DIV/0!</v>
      </c>
      <c r="LE68" s="635" t="e">
        <f t="shared" si="517"/>
        <v>#DIV/0!</v>
      </c>
      <c r="LF68" s="635" t="e">
        <f t="shared" si="517"/>
        <v>#DIV/0!</v>
      </c>
      <c r="LG68" s="635" t="e">
        <f t="shared" si="517"/>
        <v>#DIV/0!</v>
      </c>
      <c r="LH68" s="635" t="e">
        <f t="shared" si="517"/>
        <v>#DIV/0!</v>
      </c>
      <c r="LI68" s="635" t="e">
        <f t="shared" si="517"/>
        <v>#DIV/0!</v>
      </c>
      <c r="LJ68" s="635" t="e">
        <f t="shared" si="517"/>
        <v>#DIV/0!</v>
      </c>
      <c r="LK68" s="635" t="e">
        <f t="shared" si="517"/>
        <v>#DIV/0!</v>
      </c>
      <c r="LL68" s="635" t="e">
        <f t="shared" ref="LL68:LU77" si="518">+IF(OR(LL$7="",$JM68=""),"",IF($JM68-LL$7&lt;=-1,1/VLOOKUP(LL$7-$JM68,$I$8:$J$87,2,FALSE),0))</f>
        <v>#DIV/0!</v>
      </c>
      <c r="LM68" s="635" t="e">
        <f t="shared" si="518"/>
        <v>#DIV/0!</v>
      </c>
      <c r="LN68" s="635" t="e">
        <f t="shared" si="518"/>
        <v>#DIV/0!</v>
      </c>
      <c r="LO68" s="635" t="e">
        <f t="shared" si="518"/>
        <v>#DIV/0!</v>
      </c>
      <c r="LP68" s="635" t="e">
        <f t="shared" si="518"/>
        <v>#DIV/0!</v>
      </c>
      <c r="LQ68" s="635" t="e">
        <f t="shared" si="518"/>
        <v>#DIV/0!</v>
      </c>
      <c r="LR68" s="635" t="e">
        <f t="shared" si="518"/>
        <v>#DIV/0!</v>
      </c>
      <c r="LS68" s="635" t="e">
        <f t="shared" si="518"/>
        <v>#DIV/0!</v>
      </c>
      <c r="LT68" s="635" t="e">
        <f t="shared" si="518"/>
        <v>#DIV/0!</v>
      </c>
      <c r="LU68" s="635" t="e">
        <f t="shared" si="518"/>
        <v>#DIV/0!</v>
      </c>
      <c r="LV68" s="635" t="e">
        <f t="shared" ref="LV68:ME77" si="519">+IF(OR(LV$7="",$JM68=""),"",IF($JM68-LV$7&lt;=-1,1/VLOOKUP(LV$7-$JM68,$I$8:$J$87,2,FALSE),0))</f>
        <v>#DIV/0!</v>
      </c>
      <c r="LW68" s="635" t="e">
        <f t="shared" si="519"/>
        <v>#DIV/0!</v>
      </c>
      <c r="LX68" s="635" t="e">
        <f t="shared" si="519"/>
        <v>#DIV/0!</v>
      </c>
      <c r="LY68" s="635" t="str">
        <f t="shared" si="519"/>
        <v/>
      </c>
      <c r="LZ68" s="635" t="str">
        <f t="shared" si="519"/>
        <v/>
      </c>
      <c r="MA68" s="635" t="str">
        <f t="shared" si="519"/>
        <v/>
      </c>
      <c r="MB68" s="635" t="str">
        <f t="shared" si="519"/>
        <v/>
      </c>
      <c r="MC68" s="635" t="str">
        <f t="shared" si="519"/>
        <v/>
      </c>
      <c r="MD68" s="635" t="str">
        <f t="shared" si="519"/>
        <v/>
      </c>
      <c r="ME68" s="635" t="str">
        <f t="shared" si="519"/>
        <v/>
      </c>
      <c r="MF68" s="635" t="str">
        <f t="shared" ref="MF68:MP77" si="520">+IF(OR(MF$7="",$JM68=""),"",IF($JM68-MF$7&lt;=-1,1/VLOOKUP(MF$7-$JM68,$I$8:$J$87,2,FALSE),0))</f>
        <v/>
      </c>
      <c r="MG68" s="635" t="str">
        <f t="shared" si="520"/>
        <v/>
      </c>
      <c r="MH68" s="635" t="str">
        <f t="shared" si="520"/>
        <v/>
      </c>
      <c r="MI68" s="635" t="str">
        <f t="shared" si="520"/>
        <v/>
      </c>
      <c r="MJ68" s="635" t="str">
        <f t="shared" si="520"/>
        <v/>
      </c>
      <c r="MK68" s="635" t="str">
        <f t="shared" si="520"/>
        <v/>
      </c>
      <c r="ML68" s="635" t="str">
        <f t="shared" si="520"/>
        <v/>
      </c>
      <c r="MM68" s="635" t="str">
        <f t="shared" si="520"/>
        <v/>
      </c>
      <c r="MN68" s="635" t="str">
        <f t="shared" si="520"/>
        <v/>
      </c>
      <c r="MO68" s="635" t="str">
        <f t="shared" si="520"/>
        <v/>
      </c>
      <c r="MP68" s="636" t="str">
        <f t="shared" si="520"/>
        <v/>
      </c>
      <c r="MR68" s="565">
        <f t="shared" si="269"/>
        <v>61</v>
      </c>
      <c r="MS68" s="622" t="e">
        <f ca="1">+SUMPRODUCT(OFFSET(MU68,0,$MR68):OFFSET(MU68,MU68-1,$MR68),OFFSET($O68,0,0):OFFSET($O68,MU68-1,0))</f>
        <v>#DIV/0!</v>
      </c>
      <c r="MU68" s="568">
        <f t="shared" si="265"/>
        <v>2</v>
      </c>
      <c r="MV68" s="691" t="e">
        <f t="shared" ref="MV68:NE77" ca="1" si="521">+IF($MU68+MV$7&lt;=MAX($MV$7:$PX$7),OFFSET($GH68,0,$MU68+MV$7,1,1),"")</f>
        <v>#DIV/0!</v>
      </c>
      <c r="MW68" s="691" t="e">
        <f t="shared" ca="1" si="521"/>
        <v>#DIV/0!</v>
      </c>
      <c r="MX68" s="691" t="e">
        <f t="shared" ca="1" si="521"/>
        <v>#DIV/0!</v>
      </c>
      <c r="MY68" s="691" t="e">
        <f t="shared" ca="1" si="521"/>
        <v>#DIV/0!</v>
      </c>
      <c r="MZ68" s="691" t="e">
        <f t="shared" ca="1" si="521"/>
        <v>#DIV/0!</v>
      </c>
      <c r="NA68" s="691" t="e">
        <f t="shared" ca="1" si="521"/>
        <v>#DIV/0!</v>
      </c>
      <c r="NB68" s="691" t="e">
        <f t="shared" ca="1" si="521"/>
        <v>#DIV/0!</v>
      </c>
      <c r="NC68" s="691" t="e">
        <f t="shared" ca="1" si="521"/>
        <v>#DIV/0!</v>
      </c>
      <c r="ND68" s="691" t="e">
        <f t="shared" ca="1" si="521"/>
        <v>#DIV/0!</v>
      </c>
      <c r="NE68" s="691" t="e">
        <f t="shared" ca="1" si="521"/>
        <v>#DIV/0!</v>
      </c>
      <c r="NF68" s="691" t="e">
        <f t="shared" ref="NF68:NO77" ca="1" si="522">+IF($MU68+NF$7&lt;=MAX($MV$7:$PX$7),OFFSET($GH68,0,$MU68+NF$7,1,1),"")</f>
        <v>#DIV/0!</v>
      </c>
      <c r="NG68" s="691" t="e">
        <f t="shared" ca="1" si="522"/>
        <v>#DIV/0!</v>
      </c>
      <c r="NH68" s="691" t="e">
        <f t="shared" ca="1" si="522"/>
        <v>#DIV/0!</v>
      </c>
      <c r="NI68" s="691" t="e">
        <f t="shared" ca="1" si="522"/>
        <v>#DIV/0!</v>
      </c>
      <c r="NJ68" s="691" t="e">
        <f t="shared" ca="1" si="522"/>
        <v>#DIV/0!</v>
      </c>
      <c r="NK68" s="691" t="e">
        <f t="shared" ca="1" si="522"/>
        <v>#DIV/0!</v>
      </c>
      <c r="NL68" s="691" t="e">
        <f t="shared" ca="1" si="522"/>
        <v>#DIV/0!</v>
      </c>
      <c r="NM68" s="691" t="e">
        <f t="shared" ca="1" si="522"/>
        <v>#DIV/0!</v>
      </c>
      <c r="NN68" s="691" t="e">
        <f t="shared" ca="1" si="522"/>
        <v>#DIV/0!</v>
      </c>
      <c r="NO68" s="691" t="e">
        <f t="shared" ca="1" si="522"/>
        <v>#DIV/0!</v>
      </c>
      <c r="NP68" s="691" t="e">
        <f t="shared" ref="NP68:NY77" ca="1" si="523">+IF($MU68+NP$7&lt;=MAX($MV$7:$PX$7),OFFSET($GH68,0,$MU68+NP$7,1,1),"")</f>
        <v>#DIV/0!</v>
      </c>
      <c r="NQ68" s="691" t="e">
        <f t="shared" ca="1" si="523"/>
        <v>#DIV/0!</v>
      </c>
      <c r="NR68" s="691" t="e">
        <f t="shared" ca="1" si="523"/>
        <v>#DIV/0!</v>
      </c>
      <c r="NS68" s="691" t="e">
        <f t="shared" ca="1" si="523"/>
        <v>#DIV/0!</v>
      </c>
      <c r="NT68" s="691" t="e">
        <f t="shared" ca="1" si="523"/>
        <v>#DIV/0!</v>
      </c>
      <c r="NU68" s="691" t="e">
        <f t="shared" ca="1" si="523"/>
        <v>#DIV/0!</v>
      </c>
      <c r="NV68" s="691" t="e">
        <f t="shared" ca="1" si="523"/>
        <v>#DIV/0!</v>
      </c>
      <c r="NW68" s="691" t="e">
        <f t="shared" ca="1" si="523"/>
        <v>#DIV/0!</v>
      </c>
      <c r="NX68" s="691" t="e">
        <f t="shared" ca="1" si="523"/>
        <v>#DIV/0!</v>
      </c>
      <c r="NY68" s="691" t="e">
        <f t="shared" ca="1" si="523"/>
        <v>#DIV/0!</v>
      </c>
      <c r="NZ68" s="691" t="e">
        <f t="shared" ref="NZ68:OI77" ca="1" si="524">+IF($MU68+NZ$7&lt;=MAX($MV$7:$PX$7),OFFSET($GH68,0,$MU68+NZ$7,1,1),"")</f>
        <v>#DIV/0!</v>
      </c>
      <c r="OA68" s="691" t="e">
        <f t="shared" ca="1" si="524"/>
        <v>#DIV/0!</v>
      </c>
      <c r="OB68" s="691" t="e">
        <f t="shared" ca="1" si="524"/>
        <v>#DIV/0!</v>
      </c>
      <c r="OC68" s="691" t="e">
        <f t="shared" ca="1" si="524"/>
        <v>#DIV/0!</v>
      </c>
      <c r="OD68" s="691" t="e">
        <f t="shared" ca="1" si="524"/>
        <v>#DIV/0!</v>
      </c>
      <c r="OE68" s="691" t="e">
        <f t="shared" ca="1" si="524"/>
        <v>#DIV/0!</v>
      </c>
      <c r="OF68" s="691" t="e">
        <f t="shared" ca="1" si="524"/>
        <v>#DIV/0!</v>
      </c>
      <c r="OG68" s="691" t="e">
        <f t="shared" ca="1" si="524"/>
        <v>#DIV/0!</v>
      </c>
      <c r="OH68" s="691" t="e">
        <f t="shared" ca="1" si="524"/>
        <v>#DIV/0!</v>
      </c>
      <c r="OI68" s="691" t="e">
        <f t="shared" ca="1" si="524"/>
        <v>#DIV/0!</v>
      </c>
      <c r="OJ68" s="691" t="e">
        <f t="shared" ref="OJ68:OS77" ca="1" si="525">+IF($MU68+OJ$7&lt;=MAX($MV$7:$PX$7),OFFSET($GH68,0,$MU68+OJ$7,1,1),"")</f>
        <v>#DIV/0!</v>
      </c>
      <c r="OK68" s="691" t="e">
        <f t="shared" ca="1" si="525"/>
        <v>#DIV/0!</v>
      </c>
      <c r="OL68" s="691" t="e">
        <f t="shared" ca="1" si="525"/>
        <v>#DIV/0!</v>
      </c>
      <c r="OM68" s="691" t="e">
        <f t="shared" ca="1" si="525"/>
        <v>#DIV/0!</v>
      </c>
      <c r="ON68" s="691" t="e">
        <f t="shared" ca="1" si="525"/>
        <v>#DIV/0!</v>
      </c>
      <c r="OO68" s="691" t="e">
        <f t="shared" ca="1" si="525"/>
        <v>#DIV/0!</v>
      </c>
      <c r="OP68" s="691" t="e">
        <f t="shared" ca="1" si="525"/>
        <v>#DIV/0!</v>
      </c>
      <c r="OQ68" s="691" t="e">
        <f t="shared" ca="1" si="525"/>
        <v>#DIV/0!</v>
      </c>
      <c r="OR68" s="691" t="e">
        <f t="shared" ca="1" si="525"/>
        <v>#DIV/0!</v>
      </c>
      <c r="OS68" s="691" t="e">
        <f t="shared" ca="1" si="525"/>
        <v>#DIV/0!</v>
      </c>
      <c r="OT68" s="691" t="e">
        <f t="shared" ref="OT68:PC77" ca="1" si="526">+IF($MU68+OT$7&lt;=MAX($MV$7:$PX$7),OFFSET($GH68,0,$MU68+OT$7,1,1),"")</f>
        <v>#DIV/0!</v>
      </c>
      <c r="OU68" s="691" t="e">
        <f t="shared" ca="1" si="526"/>
        <v>#DIV/0!</v>
      </c>
      <c r="OV68" s="691" t="e">
        <f t="shared" ca="1" si="526"/>
        <v>#DIV/0!</v>
      </c>
      <c r="OW68" s="691" t="e">
        <f t="shared" ca="1" si="526"/>
        <v>#DIV/0!</v>
      </c>
      <c r="OX68" s="691" t="e">
        <f t="shared" ca="1" si="526"/>
        <v>#DIV/0!</v>
      </c>
      <c r="OY68" s="691" t="e">
        <f t="shared" ca="1" si="526"/>
        <v>#DIV/0!</v>
      </c>
      <c r="OZ68" s="691" t="e">
        <f t="shared" ca="1" si="526"/>
        <v>#DIV/0!</v>
      </c>
      <c r="PA68" s="691" t="e">
        <f t="shared" ca="1" si="526"/>
        <v>#DIV/0!</v>
      </c>
      <c r="PB68" s="691" t="e">
        <f t="shared" ca="1" si="526"/>
        <v>#DIV/0!</v>
      </c>
      <c r="PC68" s="691" t="e">
        <f t="shared" ca="1" si="526"/>
        <v>#DIV/0!</v>
      </c>
      <c r="PD68" s="691" t="e">
        <f t="shared" ref="PD68:PM77" ca="1" si="527">+IF($MU68+PD$7&lt;=MAX($MV$7:$PX$7),OFFSET($GH68,0,$MU68+PD$7,1,1),"")</f>
        <v>#DIV/0!</v>
      </c>
      <c r="PE68" s="691" t="str">
        <f t="shared" ca="1" si="527"/>
        <v/>
      </c>
      <c r="PF68" s="691" t="str">
        <f t="shared" ca="1" si="527"/>
        <v/>
      </c>
      <c r="PG68" s="691" t="e">
        <f t="shared" ca="1" si="527"/>
        <v>#VALUE!</v>
      </c>
      <c r="PH68" s="691" t="e">
        <f t="shared" ca="1" si="527"/>
        <v>#VALUE!</v>
      </c>
      <c r="PI68" s="691" t="e">
        <f t="shared" ca="1" si="527"/>
        <v>#VALUE!</v>
      </c>
      <c r="PJ68" s="691" t="e">
        <f t="shared" ca="1" si="527"/>
        <v>#VALUE!</v>
      </c>
      <c r="PK68" s="691" t="e">
        <f t="shared" ca="1" si="527"/>
        <v>#VALUE!</v>
      </c>
      <c r="PL68" s="691" t="e">
        <f t="shared" ca="1" si="527"/>
        <v>#VALUE!</v>
      </c>
      <c r="PM68" s="691" t="e">
        <f t="shared" ca="1" si="527"/>
        <v>#VALUE!</v>
      </c>
      <c r="PN68" s="691" t="e">
        <f t="shared" ref="PN68:PX77" ca="1" si="528">+IF($MU68+PN$7&lt;=MAX($MV$7:$PX$7),OFFSET($GH68,0,$MU68+PN$7,1,1),"")</f>
        <v>#VALUE!</v>
      </c>
      <c r="PO68" s="691" t="e">
        <f t="shared" ca="1" si="528"/>
        <v>#VALUE!</v>
      </c>
      <c r="PP68" s="691" t="e">
        <f t="shared" ca="1" si="528"/>
        <v>#VALUE!</v>
      </c>
      <c r="PQ68" s="691" t="e">
        <f t="shared" ca="1" si="528"/>
        <v>#VALUE!</v>
      </c>
      <c r="PR68" s="691" t="e">
        <f t="shared" ca="1" si="528"/>
        <v>#VALUE!</v>
      </c>
      <c r="PS68" s="691" t="e">
        <f t="shared" ca="1" si="528"/>
        <v>#VALUE!</v>
      </c>
      <c r="PT68" s="691" t="e">
        <f t="shared" ca="1" si="528"/>
        <v>#VALUE!</v>
      </c>
      <c r="PU68" s="691" t="e">
        <f t="shared" ca="1" si="528"/>
        <v>#VALUE!</v>
      </c>
      <c r="PV68" s="691" t="e">
        <f t="shared" ca="1" si="528"/>
        <v>#VALUE!</v>
      </c>
      <c r="PW68" s="691" t="e">
        <f t="shared" ca="1" si="528"/>
        <v>#VALUE!</v>
      </c>
      <c r="PX68" s="691" t="e">
        <f t="shared" ca="1" si="528"/>
        <v>#VALUE!</v>
      </c>
      <c r="PY68" s="690"/>
      <c r="PZ68" s="690"/>
      <c r="QA68" s="690"/>
      <c r="QB68" s="690"/>
      <c r="QC68" s="690"/>
      <c r="QD68" s="690"/>
      <c r="QE68" s="690"/>
      <c r="QF68" s="690"/>
    </row>
    <row r="69" spans="1:448">
      <c r="A69" s="632">
        <f t="shared" si="266"/>
        <v>62</v>
      </c>
      <c r="B69" s="633">
        <f>+'User Entries'!G139</f>
        <v>0</v>
      </c>
      <c r="C69" s="633">
        <f t="shared" si="267"/>
        <v>0</v>
      </c>
      <c r="D69" s="767">
        <v>1</v>
      </c>
      <c r="E69" s="759" t="e">
        <f t="shared" si="357"/>
        <v>#DIV/0!</v>
      </c>
      <c r="F69" s="627"/>
      <c r="G69" s="765"/>
      <c r="H69" s="622">
        <f t="shared" si="270"/>
        <v>1</v>
      </c>
      <c r="I69" s="632">
        <f t="shared" si="255"/>
        <v>62</v>
      </c>
      <c r="J69" s="640">
        <f t="shared" si="501"/>
        <v>0</v>
      </c>
      <c r="K69" s="640">
        <f>+'User Entries'!$J139</f>
        <v>0</v>
      </c>
      <c r="L69" s="676" t="e">
        <f t="shared" si="256"/>
        <v>#DIV/0!</v>
      </c>
      <c r="M69" s="643" t="str">
        <f>IFERROR(Summary_AttrorTotal!A79,"")</f>
        <v>2014 Q2</v>
      </c>
      <c r="N69" s="634">
        <f>+IFERROR((Summary_AttrorTotal!H79)*1000,0)</f>
        <v>1287682</v>
      </c>
      <c r="O69" s="634">
        <f>+IFERROR((Summary_AttrorTotal!S79-Summary_AttrorTotal!H79)*1000,0)</f>
        <v>9587333.0734968614</v>
      </c>
      <c r="P69" s="634" t="e">
        <f t="shared" ca="1" si="358"/>
        <v>#DIV/0!</v>
      </c>
      <c r="Q69" s="634">
        <f>IFERROR(Summary_AttrorTotal!J79*1000,0)</f>
        <v>9744062</v>
      </c>
      <c r="R69" s="634" t="e">
        <f t="shared" ca="1" si="257"/>
        <v>#DIV/0!</v>
      </c>
      <c r="S69" s="634">
        <f>+IFERROR((Summary_AttrorTotal!S79-Summary_AttrorTotal!J79)*1000,0)</f>
        <v>1130953.073496863</v>
      </c>
      <c r="T69" s="634" t="e">
        <f t="shared" ca="1" si="258"/>
        <v>#DIV/0!</v>
      </c>
      <c r="U69" s="639"/>
      <c r="V69" s="634" t="e">
        <f t="shared" ca="1" si="259"/>
        <v>#DIV/0!</v>
      </c>
      <c r="X69" s="649">
        <f t="shared" si="472"/>
        <v>1</v>
      </c>
      <c r="Y69" s="628">
        <f t="shared" ref="Y69:AN87" si="529">+IF(OR(Y$7="",$X69=""),"",IF($X69-Y$7&lt;=-1,IF(AND($X69&gt;=MATCH(100%,$D$8:$D$87,0),Y$7=$X69+1),100%,IFERROR(VLOOKUP(Y$7,$A$8:$E$87,5,FALSE)/(1-VLOOKUP($X69,$A$8:$E$87,4,FALSE)),0)),0))</f>
        <v>0</v>
      </c>
      <c r="Z69" s="628">
        <f t="shared" si="529"/>
        <v>0</v>
      </c>
      <c r="AA69" s="628">
        <f t="shared" si="529"/>
        <v>0</v>
      </c>
      <c r="AB69" s="628">
        <f t="shared" si="529"/>
        <v>0</v>
      </c>
      <c r="AC69" s="628">
        <f t="shared" si="529"/>
        <v>0</v>
      </c>
      <c r="AD69" s="628">
        <f t="shared" si="529"/>
        <v>0</v>
      </c>
      <c r="AE69" s="628">
        <f t="shared" si="529"/>
        <v>0</v>
      </c>
      <c r="AF69" s="628">
        <f t="shared" si="529"/>
        <v>0</v>
      </c>
      <c r="AG69" s="628">
        <f t="shared" si="529"/>
        <v>0</v>
      </c>
      <c r="AH69" s="628">
        <f t="shared" si="529"/>
        <v>0</v>
      </c>
      <c r="AI69" s="628">
        <f t="shared" si="529"/>
        <v>0</v>
      </c>
      <c r="AJ69" s="628">
        <f t="shared" si="529"/>
        <v>0</v>
      </c>
      <c r="AK69" s="628">
        <f t="shared" si="529"/>
        <v>0</v>
      </c>
      <c r="AL69" s="628">
        <f t="shared" si="529"/>
        <v>0</v>
      </c>
      <c r="AM69" s="628">
        <f t="shared" si="529"/>
        <v>0</v>
      </c>
      <c r="AN69" s="628">
        <f t="shared" si="529"/>
        <v>0</v>
      </c>
      <c r="AO69" s="628">
        <f t="shared" ref="AO69:CZ72" si="530">+IF(OR(AO$7="",$X69=""),"",IF($X69-AO$7&lt;=-1,IF(AND($X69&gt;=MATCH(100%,$D$8:$D$87,0),AO$7=$X69+1),100%,IFERROR(VLOOKUP(AO$7,$A$8:$E$87,5,FALSE)/(1-VLOOKUP($X69,$A$8:$E$87,4,FALSE)),0)),0))</f>
        <v>0</v>
      </c>
      <c r="AP69" s="628">
        <f t="shared" si="530"/>
        <v>0</v>
      </c>
      <c r="AQ69" s="628">
        <f t="shared" si="530"/>
        <v>0</v>
      </c>
      <c r="AR69" s="628">
        <f t="shared" si="530"/>
        <v>0</v>
      </c>
      <c r="AS69" s="628">
        <f t="shared" si="530"/>
        <v>0</v>
      </c>
      <c r="AT69" s="628">
        <f t="shared" si="530"/>
        <v>0</v>
      </c>
      <c r="AU69" s="628">
        <f t="shared" si="530"/>
        <v>0</v>
      </c>
      <c r="AV69" s="628">
        <f t="shared" si="530"/>
        <v>0</v>
      </c>
      <c r="AW69" s="628">
        <f t="shared" si="530"/>
        <v>0</v>
      </c>
      <c r="AX69" s="628">
        <f t="shared" si="530"/>
        <v>0</v>
      </c>
      <c r="AY69" s="628">
        <f t="shared" si="530"/>
        <v>0</v>
      </c>
      <c r="AZ69" s="628">
        <f t="shared" si="530"/>
        <v>0</v>
      </c>
      <c r="BA69" s="628">
        <f t="shared" si="530"/>
        <v>0</v>
      </c>
      <c r="BB69" s="628">
        <f t="shared" si="530"/>
        <v>0</v>
      </c>
      <c r="BC69" s="628">
        <f t="shared" si="530"/>
        <v>0</v>
      </c>
      <c r="BD69" s="628">
        <f t="shared" si="530"/>
        <v>0</v>
      </c>
      <c r="BE69" s="628">
        <f t="shared" si="530"/>
        <v>0</v>
      </c>
      <c r="BF69" s="628">
        <f t="shared" si="530"/>
        <v>0</v>
      </c>
      <c r="BG69" s="628">
        <f t="shared" si="530"/>
        <v>0</v>
      </c>
      <c r="BH69" s="628">
        <f t="shared" si="530"/>
        <v>0</v>
      </c>
      <c r="BI69" s="628">
        <f t="shared" si="530"/>
        <v>0</v>
      </c>
      <c r="BJ69" s="628">
        <f t="shared" si="530"/>
        <v>0</v>
      </c>
      <c r="BK69" s="628">
        <f t="shared" si="530"/>
        <v>0</v>
      </c>
      <c r="BL69" s="628">
        <f t="shared" si="530"/>
        <v>0</v>
      </c>
      <c r="BM69" s="628">
        <f t="shared" si="530"/>
        <v>0</v>
      </c>
      <c r="BN69" s="628">
        <f t="shared" si="530"/>
        <v>0</v>
      </c>
      <c r="BO69" s="628">
        <f t="shared" si="530"/>
        <v>0</v>
      </c>
      <c r="BP69" s="628">
        <f t="shared" si="530"/>
        <v>0</v>
      </c>
      <c r="BQ69" s="628">
        <f t="shared" si="530"/>
        <v>0</v>
      </c>
      <c r="BR69" s="628">
        <f t="shared" si="530"/>
        <v>0</v>
      </c>
      <c r="BS69" s="628">
        <f t="shared" si="530"/>
        <v>0</v>
      </c>
      <c r="BT69" s="628">
        <f t="shared" si="530"/>
        <v>0</v>
      </c>
      <c r="BU69" s="628">
        <f t="shared" si="530"/>
        <v>0</v>
      </c>
      <c r="BV69" s="628">
        <f t="shared" si="530"/>
        <v>0</v>
      </c>
      <c r="BW69" s="628">
        <f t="shared" si="530"/>
        <v>0</v>
      </c>
      <c r="BX69" s="628">
        <f t="shared" si="530"/>
        <v>0</v>
      </c>
      <c r="BY69" s="628">
        <f t="shared" si="530"/>
        <v>0</v>
      </c>
      <c r="BZ69" s="628">
        <f t="shared" si="530"/>
        <v>0</v>
      </c>
      <c r="CA69" s="628">
        <f t="shared" si="530"/>
        <v>0</v>
      </c>
      <c r="CB69" s="628">
        <f t="shared" si="530"/>
        <v>0</v>
      </c>
      <c r="CC69" s="628">
        <f t="shared" si="530"/>
        <v>0</v>
      </c>
      <c r="CD69" s="628">
        <f t="shared" si="530"/>
        <v>0</v>
      </c>
      <c r="CE69" s="628">
        <f t="shared" si="530"/>
        <v>0</v>
      </c>
      <c r="CF69" s="628">
        <f t="shared" si="530"/>
        <v>0</v>
      </c>
      <c r="CG69" s="628">
        <f t="shared" si="530"/>
        <v>0</v>
      </c>
      <c r="CH69" s="628">
        <f t="shared" si="530"/>
        <v>0</v>
      </c>
      <c r="CI69" s="628">
        <f t="shared" si="530"/>
        <v>0</v>
      </c>
      <c r="CJ69" s="628" t="str">
        <f t="shared" si="530"/>
        <v/>
      </c>
      <c r="CK69" s="628" t="str">
        <f t="shared" si="530"/>
        <v/>
      </c>
      <c r="CL69" s="628" t="str">
        <f t="shared" si="530"/>
        <v/>
      </c>
      <c r="CM69" s="628" t="str">
        <f t="shared" si="530"/>
        <v/>
      </c>
      <c r="CN69" s="628" t="str">
        <f t="shared" si="530"/>
        <v/>
      </c>
      <c r="CO69" s="628" t="str">
        <f t="shared" si="530"/>
        <v/>
      </c>
      <c r="CP69" s="628" t="str">
        <f t="shared" si="530"/>
        <v/>
      </c>
      <c r="CQ69" s="628" t="str">
        <f t="shared" si="530"/>
        <v/>
      </c>
      <c r="CR69" s="628" t="str">
        <f t="shared" si="530"/>
        <v/>
      </c>
      <c r="CS69" s="628" t="str">
        <f t="shared" si="530"/>
        <v/>
      </c>
      <c r="CT69" s="628" t="str">
        <f t="shared" si="530"/>
        <v/>
      </c>
      <c r="CU69" s="628" t="str">
        <f t="shared" si="530"/>
        <v/>
      </c>
      <c r="CV69" s="628" t="str">
        <f t="shared" si="530"/>
        <v/>
      </c>
      <c r="CW69" s="628" t="str">
        <f t="shared" si="530"/>
        <v/>
      </c>
      <c r="CX69" s="628" t="str">
        <f t="shared" si="530"/>
        <v/>
      </c>
      <c r="CY69" s="628" t="str">
        <f t="shared" si="530"/>
        <v/>
      </c>
      <c r="CZ69" s="628" t="str">
        <f t="shared" si="530"/>
        <v/>
      </c>
      <c r="DA69" s="629" t="str">
        <f t="shared" si="502"/>
        <v/>
      </c>
      <c r="DB69" s="642"/>
      <c r="DC69" s="649">
        <f t="shared" si="262"/>
        <v>1</v>
      </c>
      <c r="DD69" s="668">
        <f t="shared" si="505"/>
        <v>0</v>
      </c>
      <c r="DE69" s="668">
        <f t="shared" si="505"/>
        <v>0</v>
      </c>
      <c r="DF69" s="668">
        <f t="shared" si="505"/>
        <v>0</v>
      </c>
      <c r="DG69" s="668">
        <f t="shared" si="505"/>
        <v>0</v>
      </c>
      <c r="DH69" s="668">
        <f t="shared" si="505"/>
        <v>0</v>
      </c>
      <c r="DI69" s="668">
        <f t="shared" si="505"/>
        <v>0</v>
      </c>
      <c r="DJ69" s="668">
        <f t="shared" si="505"/>
        <v>0</v>
      </c>
      <c r="DK69" s="668">
        <f t="shared" si="505"/>
        <v>0</v>
      </c>
      <c r="DL69" s="668">
        <f t="shared" si="505"/>
        <v>0</v>
      </c>
      <c r="DM69" s="668">
        <f t="shared" si="505"/>
        <v>0</v>
      </c>
      <c r="DN69" s="668">
        <f t="shared" si="506"/>
        <v>0</v>
      </c>
      <c r="DO69" s="668">
        <f t="shared" si="506"/>
        <v>0</v>
      </c>
      <c r="DP69" s="668">
        <f t="shared" si="506"/>
        <v>0</v>
      </c>
      <c r="DQ69" s="668">
        <f t="shared" si="506"/>
        <v>0</v>
      </c>
      <c r="DR69" s="668">
        <f t="shared" si="506"/>
        <v>0</v>
      </c>
      <c r="DS69" s="668">
        <f t="shared" si="506"/>
        <v>0</v>
      </c>
      <c r="DT69" s="668">
        <f t="shared" si="506"/>
        <v>0</v>
      </c>
      <c r="DU69" s="668">
        <f t="shared" si="506"/>
        <v>0</v>
      </c>
      <c r="DV69" s="668">
        <f t="shared" si="506"/>
        <v>0</v>
      </c>
      <c r="DW69" s="668">
        <f t="shared" si="506"/>
        <v>0</v>
      </c>
      <c r="DX69" s="668">
        <f t="shared" si="507"/>
        <v>0</v>
      </c>
      <c r="DY69" s="668">
        <f t="shared" si="507"/>
        <v>0</v>
      </c>
      <c r="DZ69" s="668">
        <f t="shared" si="507"/>
        <v>0</v>
      </c>
      <c r="EA69" s="668">
        <f t="shared" si="507"/>
        <v>0</v>
      </c>
      <c r="EB69" s="668">
        <f t="shared" si="507"/>
        <v>0</v>
      </c>
      <c r="EC69" s="668">
        <f t="shared" si="507"/>
        <v>0</v>
      </c>
      <c r="ED69" s="668">
        <f t="shared" si="507"/>
        <v>0</v>
      </c>
      <c r="EE69" s="668">
        <f t="shared" si="507"/>
        <v>0</v>
      </c>
      <c r="EF69" s="668">
        <f t="shared" si="507"/>
        <v>0</v>
      </c>
      <c r="EG69" s="668">
        <f t="shared" si="507"/>
        <v>0</v>
      </c>
      <c r="EH69" s="668">
        <f t="shared" si="508"/>
        <v>0</v>
      </c>
      <c r="EI69" s="668">
        <f t="shared" si="508"/>
        <v>0</v>
      </c>
      <c r="EJ69" s="668">
        <f t="shared" si="508"/>
        <v>0</v>
      </c>
      <c r="EK69" s="668">
        <f t="shared" si="508"/>
        <v>0</v>
      </c>
      <c r="EL69" s="668">
        <f t="shared" si="508"/>
        <v>0</v>
      </c>
      <c r="EM69" s="668">
        <f t="shared" si="508"/>
        <v>0</v>
      </c>
      <c r="EN69" s="668">
        <f t="shared" si="508"/>
        <v>0</v>
      </c>
      <c r="EO69" s="668">
        <f t="shared" si="508"/>
        <v>0</v>
      </c>
      <c r="EP69" s="668">
        <f t="shared" si="508"/>
        <v>0</v>
      </c>
      <c r="EQ69" s="668">
        <f t="shared" si="508"/>
        <v>0</v>
      </c>
      <c r="ER69" s="668">
        <f t="shared" si="509"/>
        <v>0</v>
      </c>
      <c r="ES69" s="668">
        <f t="shared" si="509"/>
        <v>0</v>
      </c>
      <c r="ET69" s="668">
        <f t="shared" si="509"/>
        <v>0</v>
      </c>
      <c r="EU69" s="668">
        <f t="shared" si="509"/>
        <v>0</v>
      </c>
      <c r="EV69" s="668">
        <f t="shared" si="509"/>
        <v>0</v>
      </c>
      <c r="EW69" s="668">
        <f t="shared" si="509"/>
        <v>0</v>
      </c>
      <c r="EX69" s="668">
        <f t="shared" si="509"/>
        <v>0</v>
      </c>
      <c r="EY69" s="668">
        <f t="shared" si="509"/>
        <v>0</v>
      </c>
      <c r="EZ69" s="668">
        <f t="shared" si="509"/>
        <v>0</v>
      </c>
      <c r="FA69" s="668">
        <f t="shared" si="509"/>
        <v>0</v>
      </c>
      <c r="FB69" s="668">
        <f t="shared" si="510"/>
        <v>0</v>
      </c>
      <c r="FC69" s="668">
        <f t="shared" si="510"/>
        <v>0</v>
      </c>
      <c r="FD69" s="668">
        <f t="shared" si="510"/>
        <v>0</v>
      </c>
      <c r="FE69" s="668">
        <f t="shared" si="510"/>
        <v>0</v>
      </c>
      <c r="FF69" s="668">
        <f t="shared" si="510"/>
        <v>0</v>
      </c>
      <c r="FG69" s="668">
        <f t="shared" si="510"/>
        <v>0</v>
      </c>
      <c r="FH69" s="668">
        <f t="shared" si="510"/>
        <v>0</v>
      </c>
      <c r="FI69" s="668">
        <f t="shared" si="510"/>
        <v>0</v>
      </c>
      <c r="FJ69" s="668">
        <f t="shared" si="510"/>
        <v>0</v>
      </c>
      <c r="FK69" s="668">
        <f t="shared" si="510"/>
        <v>0</v>
      </c>
      <c r="FL69" s="668">
        <f t="shared" si="511"/>
        <v>0</v>
      </c>
      <c r="FM69" s="668">
        <f t="shared" si="511"/>
        <v>0</v>
      </c>
      <c r="FN69" s="668">
        <f t="shared" si="511"/>
        <v>0</v>
      </c>
      <c r="FO69" s="668" t="str">
        <f t="shared" si="511"/>
        <v/>
      </c>
      <c r="FP69" s="668" t="str">
        <f t="shared" si="511"/>
        <v/>
      </c>
      <c r="FQ69" s="668" t="str">
        <f t="shared" si="511"/>
        <v/>
      </c>
      <c r="FR69" s="668" t="str">
        <f t="shared" si="511"/>
        <v/>
      </c>
      <c r="FS69" s="668" t="str">
        <f t="shared" si="511"/>
        <v/>
      </c>
      <c r="FT69" s="668" t="str">
        <f t="shared" si="511"/>
        <v/>
      </c>
      <c r="FU69" s="668" t="str">
        <f t="shared" si="511"/>
        <v/>
      </c>
      <c r="FV69" s="668" t="str">
        <f t="shared" si="512"/>
        <v/>
      </c>
      <c r="FW69" s="668" t="str">
        <f t="shared" si="512"/>
        <v/>
      </c>
      <c r="FX69" s="668" t="str">
        <f t="shared" si="512"/>
        <v/>
      </c>
      <c r="FY69" s="668" t="str">
        <f t="shared" si="512"/>
        <v/>
      </c>
      <c r="FZ69" s="668" t="str">
        <f t="shared" si="512"/>
        <v/>
      </c>
      <c r="GA69" s="668" t="str">
        <f t="shared" si="512"/>
        <v/>
      </c>
      <c r="GB69" s="668" t="str">
        <f t="shared" si="512"/>
        <v/>
      </c>
      <c r="GC69" s="668" t="str">
        <f t="shared" si="512"/>
        <v/>
      </c>
      <c r="GD69" s="668" t="str">
        <f t="shared" si="512"/>
        <v/>
      </c>
      <c r="GE69" s="668" t="str">
        <f t="shared" si="512"/>
        <v/>
      </c>
      <c r="GF69" s="669" t="str">
        <f t="shared" si="512"/>
        <v/>
      </c>
      <c r="GG69" s="626"/>
      <c r="GH69" s="649">
        <f t="shared" si="263"/>
        <v>1</v>
      </c>
      <c r="GI69" s="682">
        <f t="shared" ca="1" si="360"/>
        <v>0</v>
      </c>
      <c r="GJ69" s="682" t="e">
        <f t="shared" ca="1" si="361"/>
        <v>#DIV/0!</v>
      </c>
      <c r="GK69" s="682" t="e">
        <f t="shared" ca="1" si="362"/>
        <v>#DIV/0!</v>
      </c>
      <c r="GL69" s="682" t="e">
        <f t="shared" ca="1" si="363"/>
        <v>#DIV/0!</v>
      </c>
      <c r="GM69" s="682" t="e">
        <f t="shared" ca="1" si="364"/>
        <v>#DIV/0!</v>
      </c>
      <c r="GN69" s="682" t="e">
        <f t="shared" ca="1" si="365"/>
        <v>#DIV/0!</v>
      </c>
      <c r="GO69" s="682" t="e">
        <f t="shared" ca="1" si="366"/>
        <v>#DIV/0!</v>
      </c>
      <c r="GP69" s="682" t="e">
        <f t="shared" ca="1" si="367"/>
        <v>#DIV/0!</v>
      </c>
      <c r="GQ69" s="682" t="e">
        <f t="shared" ca="1" si="368"/>
        <v>#DIV/0!</v>
      </c>
      <c r="GR69" s="682" t="e">
        <f t="shared" ca="1" si="369"/>
        <v>#DIV/0!</v>
      </c>
      <c r="GS69" s="682" t="e">
        <f t="shared" ca="1" si="370"/>
        <v>#DIV/0!</v>
      </c>
      <c r="GT69" s="682" t="e">
        <f t="shared" ca="1" si="371"/>
        <v>#DIV/0!</v>
      </c>
      <c r="GU69" s="682" t="e">
        <f t="shared" ca="1" si="372"/>
        <v>#DIV/0!</v>
      </c>
      <c r="GV69" s="682" t="e">
        <f t="shared" ca="1" si="373"/>
        <v>#DIV/0!</v>
      </c>
      <c r="GW69" s="682" t="e">
        <f t="shared" ca="1" si="374"/>
        <v>#DIV/0!</v>
      </c>
      <c r="GX69" s="682" t="e">
        <f t="shared" ca="1" si="375"/>
        <v>#DIV/0!</v>
      </c>
      <c r="GY69" s="682" t="e">
        <f t="shared" ca="1" si="376"/>
        <v>#DIV/0!</v>
      </c>
      <c r="GZ69" s="682" t="e">
        <f t="shared" ca="1" si="377"/>
        <v>#DIV/0!</v>
      </c>
      <c r="HA69" s="682" t="e">
        <f t="shared" ca="1" si="378"/>
        <v>#DIV/0!</v>
      </c>
      <c r="HB69" s="682" t="e">
        <f t="shared" ca="1" si="379"/>
        <v>#DIV/0!</v>
      </c>
      <c r="HC69" s="682" t="e">
        <f t="shared" ca="1" si="380"/>
        <v>#DIV/0!</v>
      </c>
      <c r="HD69" s="682" t="e">
        <f t="shared" ca="1" si="381"/>
        <v>#DIV/0!</v>
      </c>
      <c r="HE69" s="682" t="e">
        <f t="shared" ca="1" si="382"/>
        <v>#DIV/0!</v>
      </c>
      <c r="HF69" s="682" t="e">
        <f t="shared" ca="1" si="383"/>
        <v>#DIV/0!</v>
      </c>
      <c r="HG69" s="682" t="e">
        <f t="shared" ca="1" si="384"/>
        <v>#DIV/0!</v>
      </c>
      <c r="HH69" s="682" t="e">
        <f t="shared" ca="1" si="385"/>
        <v>#DIV/0!</v>
      </c>
      <c r="HI69" s="682" t="e">
        <f t="shared" ca="1" si="386"/>
        <v>#DIV/0!</v>
      </c>
      <c r="HJ69" s="682" t="e">
        <f t="shared" ca="1" si="387"/>
        <v>#DIV/0!</v>
      </c>
      <c r="HK69" s="682" t="e">
        <f t="shared" ca="1" si="388"/>
        <v>#DIV/0!</v>
      </c>
      <c r="HL69" s="682" t="e">
        <f t="shared" ca="1" si="389"/>
        <v>#DIV/0!</v>
      </c>
      <c r="HM69" s="682" t="e">
        <f t="shared" ca="1" si="390"/>
        <v>#DIV/0!</v>
      </c>
      <c r="HN69" s="682" t="e">
        <f t="shared" ca="1" si="391"/>
        <v>#DIV/0!</v>
      </c>
      <c r="HO69" s="682" t="e">
        <f t="shared" ca="1" si="392"/>
        <v>#DIV/0!</v>
      </c>
      <c r="HP69" s="682" t="e">
        <f t="shared" ca="1" si="393"/>
        <v>#DIV/0!</v>
      </c>
      <c r="HQ69" s="682" t="e">
        <f t="shared" ca="1" si="394"/>
        <v>#DIV/0!</v>
      </c>
      <c r="HR69" s="682" t="e">
        <f t="shared" ca="1" si="395"/>
        <v>#DIV/0!</v>
      </c>
      <c r="HS69" s="682" t="e">
        <f t="shared" ca="1" si="396"/>
        <v>#DIV/0!</v>
      </c>
      <c r="HT69" s="682" t="e">
        <f t="shared" ca="1" si="397"/>
        <v>#DIV/0!</v>
      </c>
      <c r="HU69" s="682" t="e">
        <f t="shared" ca="1" si="398"/>
        <v>#DIV/0!</v>
      </c>
      <c r="HV69" s="682" t="e">
        <f t="shared" ca="1" si="399"/>
        <v>#DIV/0!</v>
      </c>
      <c r="HW69" s="682" t="e">
        <f t="shared" ca="1" si="400"/>
        <v>#DIV/0!</v>
      </c>
      <c r="HX69" s="682" t="e">
        <f t="shared" ca="1" si="401"/>
        <v>#DIV/0!</v>
      </c>
      <c r="HY69" s="682" t="e">
        <f t="shared" ca="1" si="402"/>
        <v>#DIV/0!</v>
      </c>
      <c r="HZ69" s="682" t="e">
        <f t="shared" ca="1" si="403"/>
        <v>#DIV/0!</v>
      </c>
      <c r="IA69" s="682" t="e">
        <f t="shared" ca="1" si="404"/>
        <v>#DIV/0!</v>
      </c>
      <c r="IB69" s="682" t="e">
        <f t="shared" ca="1" si="405"/>
        <v>#DIV/0!</v>
      </c>
      <c r="IC69" s="682" t="e">
        <f t="shared" ca="1" si="406"/>
        <v>#DIV/0!</v>
      </c>
      <c r="ID69" s="682" t="e">
        <f t="shared" ca="1" si="407"/>
        <v>#DIV/0!</v>
      </c>
      <c r="IE69" s="682" t="e">
        <f t="shared" ca="1" si="408"/>
        <v>#DIV/0!</v>
      </c>
      <c r="IF69" s="682" t="e">
        <f t="shared" ca="1" si="409"/>
        <v>#DIV/0!</v>
      </c>
      <c r="IG69" s="682" t="e">
        <f t="shared" ca="1" si="410"/>
        <v>#DIV/0!</v>
      </c>
      <c r="IH69" s="682" t="e">
        <f t="shared" ca="1" si="411"/>
        <v>#DIV/0!</v>
      </c>
      <c r="II69" s="682" t="e">
        <f t="shared" ca="1" si="412"/>
        <v>#DIV/0!</v>
      </c>
      <c r="IJ69" s="682" t="e">
        <f t="shared" ca="1" si="413"/>
        <v>#DIV/0!</v>
      </c>
      <c r="IK69" s="662" t="e">
        <f t="shared" ca="1" si="414"/>
        <v>#DIV/0!</v>
      </c>
      <c r="IL69" s="662" t="e">
        <f t="shared" ca="1" si="415"/>
        <v>#DIV/0!</v>
      </c>
      <c r="IM69" s="662" t="e">
        <f t="shared" ca="1" si="416"/>
        <v>#DIV/0!</v>
      </c>
      <c r="IN69" s="662" t="e">
        <f t="shared" ca="1" si="417"/>
        <v>#DIV/0!</v>
      </c>
      <c r="IO69" s="662" t="e">
        <f t="shared" ca="1" si="418"/>
        <v>#DIV/0!</v>
      </c>
      <c r="IP69" s="662" t="e">
        <f t="shared" ca="1" si="419"/>
        <v>#DIV/0!</v>
      </c>
      <c r="IQ69" s="662" t="e">
        <f t="shared" ca="1" si="420"/>
        <v>#DIV/0!</v>
      </c>
      <c r="IR69" s="662" t="e">
        <f t="shared" ca="1" si="421"/>
        <v>#DIV/0!</v>
      </c>
      <c r="IS69" s="662" t="e">
        <f t="shared" ca="1" si="422"/>
        <v>#DIV/0!</v>
      </c>
      <c r="IT69" s="662" t="str">
        <f t="shared" ca="1" si="423"/>
        <v/>
      </c>
      <c r="IU69" s="662" t="str">
        <f t="shared" ca="1" si="424"/>
        <v/>
      </c>
      <c r="IV69" s="662" t="str">
        <f t="shared" ca="1" si="425"/>
        <v/>
      </c>
      <c r="IW69" s="662" t="str">
        <f t="shared" ca="1" si="426"/>
        <v/>
      </c>
      <c r="IX69" s="662" t="str">
        <f t="shared" ca="1" si="427"/>
        <v/>
      </c>
      <c r="IY69" s="662" t="str">
        <f t="shared" ca="1" si="428"/>
        <v/>
      </c>
      <c r="IZ69" s="662" t="str">
        <f t="shared" ca="1" si="429"/>
        <v/>
      </c>
      <c r="JA69" s="662" t="str">
        <f t="shared" ca="1" si="430"/>
        <v/>
      </c>
      <c r="JB69" s="662" t="str">
        <f t="shared" ca="1" si="431"/>
        <v/>
      </c>
      <c r="JC69" s="662" t="str">
        <f t="shared" ca="1" si="432"/>
        <v/>
      </c>
      <c r="JD69" s="662" t="str">
        <f t="shared" ca="1" si="433"/>
        <v/>
      </c>
      <c r="JE69" s="662" t="str">
        <f t="shared" ca="1" si="434"/>
        <v/>
      </c>
      <c r="JF69" s="662" t="str">
        <f t="shared" ca="1" si="435"/>
        <v/>
      </c>
      <c r="JG69" s="662" t="str">
        <f t="shared" ca="1" si="436"/>
        <v/>
      </c>
      <c r="JH69" s="662" t="str">
        <f t="shared" ca="1" si="437"/>
        <v/>
      </c>
      <c r="JI69" s="662" t="str">
        <f t="shared" ca="1" si="438"/>
        <v/>
      </c>
      <c r="JJ69" s="662" t="str">
        <f t="shared" ca="1" si="439"/>
        <v/>
      </c>
      <c r="JK69" s="663" t="str">
        <f t="shared" ca="1" si="440"/>
        <v/>
      </c>
      <c r="JL69" s="626"/>
      <c r="JM69" s="649">
        <f t="shared" si="264"/>
        <v>1</v>
      </c>
      <c r="JN69" s="635">
        <f t="shared" si="513"/>
        <v>0</v>
      </c>
      <c r="JO69" s="635" t="e">
        <f t="shared" si="513"/>
        <v>#DIV/0!</v>
      </c>
      <c r="JP69" s="635" t="e">
        <f t="shared" si="513"/>
        <v>#DIV/0!</v>
      </c>
      <c r="JQ69" s="635" t="e">
        <f t="shared" si="513"/>
        <v>#DIV/0!</v>
      </c>
      <c r="JR69" s="635" t="e">
        <f t="shared" si="513"/>
        <v>#DIV/0!</v>
      </c>
      <c r="JS69" s="635" t="e">
        <f t="shared" si="513"/>
        <v>#DIV/0!</v>
      </c>
      <c r="JT69" s="635" t="e">
        <f t="shared" si="513"/>
        <v>#DIV/0!</v>
      </c>
      <c r="JU69" s="635" t="e">
        <f t="shared" si="513"/>
        <v>#DIV/0!</v>
      </c>
      <c r="JV69" s="635" t="e">
        <f t="shared" si="513"/>
        <v>#DIV/0!</v>
      </c>
      <c r="JW69" s="635" t="e">
        <f t="shared" si="513"/>
        <v>#DIV/0!</v>
      </c>
      <c r="JX69" s="635" t="e">
        <f t="shared" si="514"/>
        <v>#DIV/0!</v>
      </c>
      <c r="JY69" s="635" t="e">
        <f t="shared" si="514"/>
        <v>#DIV/0!</v>
      </c>
      <c r="JZ69" s="635" t="e">
        <f t="shared" si="514"/>
        <v>#DIV/0!</v>
      </c>
      <c r="KA69" s="635" t="e">
        <f t="shared" si="514"/>
        <v>#DIV/0!</v>
      </c>
      <c r="KB69" s="635" t="e">
        <f t="shared" si="514"/>
        <v>#DIV/0!</v>
      </c>
      <c r="KC69" s="635" t="e">
        <f t="shared" si="514"/>
        <v>#DIV/0!</v>
      </c>
      <c r="KD69" s="635" t="e">
        <f t="shared" si="514"/>
        <v>#DIV/0!</v>
      </c>
      <c r="KE69" s="635" t="e">
        <f t="shared" si="514"/>
        <v>#DIV/0!</v>
      </c>
      <c r="KF69" s="635" t="e">
        <f t="shared" si="514"/>
        <v>#DIV/0!</v>
      </c>
      <c r="KG69" s="635" t="e">
        <f t="shared" si="514"/>
        <v>#DIV/0!</v>
      </c>
      <c r="KH69" s="635" t="e">
        <f t="shared" si="515"/>
        <v>#DIV/0!</v>
      </c>
      <c r="KI69" s="635" t="e">
        <f t="shared" si="515"/>
        <v>#DIV/0!</v>
      </c>
      <c r="KJ69" s="635" t="e">
        <f t="shared" si="515"/>
        <v>#DIV/0!</v>
      </c>
      <c r="KK69" s="635" t="e">
        <f t="shared" si="515"/>
        <v>#DIV/0!</v>
      </c>
      <c r="KL69" s="635" t="e">
        <f t="shared" si="515"/>
        <v>#DIV/0!</v>
      </c>
      <c r="KM69" s="635" t="e">
        <f t="shared" si="515"/>
        <v>#DIV/0!</v>
      </c>
      <c r="KN69" s="635" t="e">
        <f t="shared" si="515"/>
        <v>#DIV/0!</v>
      </c>
      <c r="KO69" s="635" t="e">
        <f t="shared" si="515"/>
        <v>#DIV/0!</v>
      </c>
      <c r="KP69" s="635" t="e">
        <f t="shared" si="515"/>
        <v>#DIV/0!</v>
      </c>
      <c r="KQ69" s="635" t="e">
        <f t="shared" si="515"/>
        <v>#DIV/0!</v>
      </c>
      <c r="KR69" s="635" t="e">
        <f t="shared" si="516"/>
        <v>#DIV/0!</v>
      </c>
      <c r="KS69" s="635" t="e">
        <f t="shared" si="516"/>
        <v>#DIV/0!</v>
      </c>
      <c r="KT69" s="635" t="e">
        <f t="shared" si="516"/>
        <v>#DIV/0!</v>
      </c>
      <c r="KU69" s="635" t="e">
        <f t="shared" si="516"/>
        <v>#DIV/0!</v>
      </c>
      <c r="KV69" s="635" t="e">
        <f t="shared" si="516"/>
        <v>#DIV/0!</v>
      </c>
      <c r="KW69" s="635" t="e">
        <f t="shared" si="516"/>
        <v>#DIV/0!</v>
      </c>
      <c r="KX69" s="635" t="e">
        <f t="shared" si="516"/>
        <v>#DIV/0!</v>
      </c>
      <c r="KY69" s="635" t="e">
        <f t="shared" si="516"/>
        <v>#DIV/0!</v>
      </c>
      <c r="KZ69" s="635" t="e">
        <f t="shared" si="516"/>
        <v>#DIV/0!</v>
      </c>
      <c r="LA69" s="635" t="e">
        <f t="shared" si="516"/>
        <v>#DIV/0!</v>
      </c>
      <c r="LB69" s="635" t="e">
        <f t="shared" si="517"/>
        <v>#DIV/0!</v>
      </c>
      <c r="LC69" s="635" t="e">
        <f t="shared" si="517"/>
        <v>#DIV/0!</v>
      </c>
      <c r="LD69" s="635" t="e">
        <f t="shared" si="517"/>
        <v>#DIV/0!</v>
      </c>
      <c r="LE69" s="635" t="e">
        <f t="shared" si="517"/>
        <v>#DIV/0!</v>
      </c>
      <c r="LF69" s="635" t="e">
        <f t="shared" si="517"/>
        <v>#DIV/0!</v>
      </c>
      <c r="LG69" s="635" t="e">
        <f t="shared" si="517"/>
        <v>#DIV/0!</v>
      </c>
      <c r="LH69" s="635" t="e">
        <f t="shared" si="517"/>
        <v>#DIV/0!</v>
      </c>
      <c r="LI69" s="635" t="e">
        <f t="shared" si="517"/>
        <v>#DIV/0!</v>
      </c>
      <c r="LJ69" s="635" t="e">
        <f t="shared" si="517"/>
        <v>#DIV/0!</v>
      </c>
      <c r="LK69" s="635" t="e">
        <f t="shared" si="517"/>
        <v>#DIV/0!</v>
      </c>
      <c r="LL69" s="635" t="e">
        <f t="shared" si="518"/>
        <v>#DIV/0!</v>
      </c>
      <c r="LM69" s="635" t="e">
        <f t="shared" si="518"/>
        <v>#DIV/0!</v>
      </c>
      <c r="LN69" s="635" t="e">
        <f t="shared" si="518"/>
        <v>#DIV/0!</v>
      </c>
      <c r="LO69" s="635" t="e">
        <f t="shared" si="518"/>
        <v>#DIV/0!</v>
      </c>
      <c r="LP69" s="635" t="e">
        <f t="shared" si="518"/>
        <v>#DIV/0!</v>
      </c>
      <c r="LQ69" s="635" t="e">
        <f t="shared" si="518"/>
        <v>#DIV/0!</v>
      </c>
      <c r="LR69" s="635" t="e">
        <f t="shared" si="518"/>
        <v>#DIV/0!</v>
      </c>
      <c r="LS69" s="635" t="e">
        <f t="shared" si="518"/>
        <v>#DIV/0!</v>
      </c>
      <c r="LT69" s="635" t="e">
        <f t="shared" si="518"/>
        <v>#DIV/0!</v>
      </c>
      <c r="LU69" s="635" t="e">
        <f t="shared" si="518"/>
        <v>#DIV/0!</v>
      </c>
      <c r="LV69" s="635" t="e">
        <f t="shared" si="519"/>
        <v>#DIV/0!</v>
      </c>
      <c r="LW69" s="635" t="e">
        <f t="shared" si="519"/>
        <v>#DIV/0!</v>
      </c>
      <c r="LX69" s="635" t="e">
        <f t="shared" si="519"/>
        <v>#DIV/0!</v>
      </c>
      <c r="LY69" s="635" t="str">
        <f t="shared" si="519"/>
        <v/>
      </c>
      <c r="LZ69" s="635" t="str">
        <f t="shared" si="519"/>
        <v/>
      </c>
      <c r="MA69" s="635" t="str">
        <f t="shared" si="519"/>
        <v/>
      </c>
      <c r="MB69" s="635" t="str">
        <f t="shared" si="519"/>
        <v/>
      </c>
      <c r="MC69" s="635" t="str">
        <f t="shared" si="519"/>
        <v/>
      </c>
      <c r="MD69" s="635" t="str">
        <f t="shared" si="519"/>
        <v/>
      </c>
      <c r="ME69" s="635" t="str">
        <f t="shared" si="519"/>
        <v/>
      </c>
      <c r="MF69" s="635" t="str">
        <f t="shared" si="520"/>
        <v/>
      </c>
      <c r="MG69" s="635" t="str">
        <f t="shared" si="520"/>
        <v/>
      </c>
      <c r="MH69" s="635" t="str">
        <f t="shared" si="520"/>
        <v/>
      </c>
      <c r="MI69" s="635" t="str">
        <f t="shared" si="520"/>
        <v/>
      </c>
      <c r="MJ69" s="635" t="str">
        <f t="shared" si="520"/>
        <v/>
      </c>
      <c r="MK69" s="635" t="str">
        <f t="shared" si="520"/>
        <v/>
      </c>
      <c r="ML69" s="635" t="str">
        <f t="shared" si="520"/>
        <v/>
      </c>
      <c r="MM69" s="635" t="str">
        <f t="shared" si="520"/>
        <v/>
      </c>
      <c r="MN69" s="635" t="str">
        <f t="shared" si="520"/>
        <v/>
      </c>
      <c r="MO69" s="635" t="str">
        <f t="shared" si="520"/>
        <v/>
      </c>
      <c r="MP69" s="636" t="str">
        <f t="shared" si="520"/>
        <v/>
      </c>
      <c r="MR69" s="565">
        <f t="shared" si="269"/>
        <v>62</v>
      </c>
      <c r="MS69" s="622" t="e">
        <f ca="1">+SUMPRODUCT(OFFSET(MU69,0,$MR69):OFFSET(MU69,MU69-1,$MR69),OFFSET($O69,0,0):OFFSET($O69,MU69-1,0))</f>
        <v>#DIV/0!</v>
      </c>
      <c r="MU69" s="568">
        <f>+GH69</f>
        <v>1</v>
      </c>
      <c r="MV69" s="691" t="e">
        <f t="shared" ca="1" si="521"/>
        <v>#DIV/0!</v>
      </c>
      <c r="MW69" s="691" t="e">
        <f t="shared" ca="1" si="521"/>
        <v>#DIV/0!</v>
      </c>
      <c r="MX69" s="691" t="e">
        <f t="shared" ca="1" si="521"/>
        <v>#DIV/0!</v>
      </c>
      <c r="MY69" s="691" t="e">
        <f t="shared" ca="1" si="521"/>
        <v>#DIV/0!</v>
      </c>
      <c r="MZ69" s="691" t="e">
        <f t="shared" ca="1" si="521"/>
        <v>#DIV/0!</v>
      </c>
      <c r="NA69" s="691" t="e">
        <f t="shared" ca="1" si="521"/>
        <v>#DIV/0!</v>
      </c>
      <c r="NB69" s="691" t="e">
        <f t="shared" ca="1" si="521"/>
        <v>#DIV/0!</v>
      </c>
      <c r="NC69" s="691" t="e">
        <f t="shared" ca="1" si="521"/>
        <v>#DIV/0!</v>
      </c>
      <c r="ND69" s="691" t="e">
        <f t="shared" ca="1" si="521"/>
        <v>#DIV/0!</v>
      </c>
      <c r="NE69" s="691" t="e">
        <f t="shared" ca="1" si="521"/>
        <v>#DIV/0!</v>
      </c>
      <c r="NF69" s="691" t="e">
        <f t="shared" ca="1" si="522"/>
        <v>#DIV/0!</v>
      </c>
      <c r="NG69" s="691" t="e">
        <f t="shared" ca="1" si="522"/>
        <v>#DIV/0!</v>
      </c>
      <c r="NH69" s="691" t="e">
        <f t="shared" ca="1" si="522"/>
        <v>#DIV/0!</v>
      </c>
      <c r="NI69" s="691" t="e">
        <f t="shared" ca="1" si="522"/>
        <v>#DIV/0!</v>
      </c>
      <c r="NJ69" s="691" t="e">
        <f t="shared" ca="1" si="522"/>
        <v>#DIV/0!</v>
      </c>
      <c r="NK69" s="691" t="e">
        <f t="shared" ca="1" si="522"/>
        <v>#DIV/0!</v>
      </c>
      <c r="NL69" s="691" t="e">
        <f t="shared" ca="1" si="522"/>
        <v>#DIV/0!</v>
      </c>
      <c r="NM69" s="691" t="e">
        <f t="shared" ca="1" si="522"/>
        <v>#DIV/0!</v>
      </c>
      <c r="NN69" s="691" t="e">
        <f t="shared" ca="1" si="522"/>
        <v>#DIV/0!</v>
      </c>
      <c r="NO69" s="691" t="e">
        <f t="shared" ca="1" si="522"/>
        <v>#DIV/0!</v>
      </c>
      <c r="NP69" s="691" t="e">
        <f t="shared" ca="1" si="523"/>
        <v>#DIV/0!</v>
      </c>
      <c r="NQ69" s="691" t="e">
        <f t="shared" ca="1" si="523"/>
        <v>#DIV/0!</v>
      </c>
      <c r="NR69" s="691" t="e">
        <f t="shared" ca="1" si="523"/>
        <v>#DIV/0!</v>
      </c>
      <c r="NS69" s="691" t="e">
        <f t="shared" ca="1" si="523"/>
        <v>#DIV/0!</v>
      </c>
      <c r="NT69" s="691" t="e">
        <f t="shared" ca="1" si="523"/>
        <v>#DIV/0!</v>
      </c>
      <c r="NU69" s="691" t="e">
        <f t="shared" ca="1" si="523"/>
        <v>#DIV/0!</v>
      </c>
      <c r="NV69" s="691" t="e">
        <f t="shared" ca="1" si="523"/>
        <v>#DIV/0!</v>
      </c>
      <c r="NW69" s="691" t="e">
        <f t="shared" ca="1" si="523"/>
        <v>#DIV/0!</v>
      </c>
      <c r="NX69" s="691" t="e">
        <f t="shared" ca="1" si="523"/>
        <v>#DIV/0!</v>
      </c>
      <c r="NY69" s="691" t="e">
        <f t="shared" ca="1" si="523"/>
        <v>#DIV/0!</v>
      </c>
      <c r="NZ69" s="691" t="e">
        <f t="shared" ca="1" si="524"/>
        <v>#DIV/0!</v>
      </c>
      <c r="OA69" s="691" t="e">
        <f t="shared" ca="1" si="524"/>
        <v>#DIV/0!</v>
      </c>
      <c r="OB69" s="691" t="e">
        <f t="shared" ca="1" si="524"/>
        <v>#DIV/0!</v>
      </c>
      <c r="OC69" s="691" t="e">
        <f t="shared" ca="1" si="524"/>
        <v>#DIV/0!</v>
      </c>
      <c r="OD69" s="691" t="e">
        <f t="shared" ca="1" si="524"/>
        <v>#DIV/0!</v>
      </c>
      <c r="OE69" s="691" t="e">
        <f t="shared" ca="1" si="524"/>
        <v>#DIV/0!</v>
      </c>
      <c r="OF69" s="691" t="e">
        <f t="shared" ca="1" si="524"/>
        <v>#DIV/0!</v>
      </c>
      <c r="OG69" s="691" t="e">
        <f t="shared" ca="1" si="524"/>
        <v>#DIV/0!</v>
      </c>
      <c r="OH69" s="691" t="e">
        <f t="shared" ca="1" si="524"/>
        <v>#DIV/0!</v>
      </c>
      <c r="OI69" s="691" t="e">
        <f t="shared" ca="1" si="524"/>
        <v>#DIV/0!</v>
      </c>
      <c r="OJ69" s="691" t="e">
        <f t="shared" ca="1" si="525"/>
        <v>#DIV/0!</v>
      </c>
      <c r="OK69" s="691" t="e">
        <f t="shared" ca="1" si="525"/>
        <v>#DIV/0!</v>
      </c>
      <c r="OL69" s="691" t="e">
        <f t="shared" ca="1" si="525"/>
        <v>#DIV/0!</v>
      </c>
      <c r="OM69" s="691" t="e">
        <f t="shared" ca="1" si="525"/>
        <v>#DIV/0!</v>
      </c>
      <c r="ON69" s="691" t="e">
        <f t="shared" ca="1" si="525"/>
        <v>#DIV/0!</v>
      </c>
      <c r="OO69" s="691" t="e">
        <f t="shared" ca="1" si="525"/>
        <v>#DIV/0!</v>
      </c>
      <c r="OP69" s="691" t="e">
        <f t="shared" ca="1" si="525"/>
        <v>#DIV/0!</v>
      </c>
      <c r="OQ69" s="691" t="e">
        <f t="shared" ca="1" si="525"/>
        <v>#DIV/0!</v>
      </c>
      <c r="OR69" s="691" t="e">
        <f t="shared" ca="1" si="525"/>
        <v>#DIV/0!</v>
      </c>
      <c r="OS69" s="691" t="e">
        <f t="shared" ca="1" si="525"/>
        <v>#DIV/0!</v>
      </c>
      <c r="OT69" s="691" t="e">
        <f t="shared" ca="1" si="526"/>
        <v>#DIV/0!</v>
      </c>
      <c r="OU69" s="691" t="e">
        <f t="shared" ca="1" si="526"/>
        <v>#DIV/0!</v>
      </c>
      <c r="OV69" s="691" t="e">
        <f t="shared" ca="1" si="526"/>
        <v>#DIV/0!</v>
      </c>
      <c r="OW69" s="691" t="e">
        <f t="shared" ca="1" si="526"/>
        <v>#DIV/0!</v>
      </c>
      <c r="OX69" s="691" t="e">
        <f t="shared" ca="1" si="526"/>
        <v>#DIV/0!</v>
      </c>
      <c r="OY69" s="691" t="e">
        <f t="shared" ca="1" si="526"/>
        <v>#DIV/0!</v>
      </c>
      <c r="OZ69" s="691" t="e">
        <f t="shared" ca="1" si="526"/>
        <v>#DIV/0!</v>
      </c>
      <c r="PA69" s="691" t="e">
        <f t="shared" ca="1" si="526"/>
        <v>#DIV/0!</v>
      </c>
      <c r="PB69" s="691" t="e">
        <f t="shared" ca="1" si="526"/>
        <v>#DIV/0!</v>
      </c>
      <c r="PC69" s="691" t="e">
        <f t="shared" ca="1" si="526"/>
        <v>#DIV/0!</v>
      </c>
      <c r="PD69" s="691" t="e">
        <f t="shared" ca="1" si="527"/>
        <v>#DIV/0!</v>
      </c>
      <c r="PE69" s="691" t="e">
        <f t="shared" ca="1" si="527"/>
        <v>#DIV/0!</v>
      </c>
      <c r="PF69" s="691" t="str">
        <f t="shared" ca="1" si="527"/>
        <v/>
      </c>
      <c r="PG69" s="691" t="e">
        <f t="shared" ca="1" si="527"/>
        <v>#VALUE!</v>
      </c>
      <c r="PH69" s="691" t="e">
        <f t="shared" ca="1" si="527"/>
        <v>#VALUE!</v>
      </c>
      <c r="PI69" s="691" t="e">
        <f t="shared" ca="1" si="527"/>
        <v>#VALUE!</v>
      </c>
      <c r="PJ69" s="691" t="e">
        <f t="shared" ca="1" si="527"/>
        <v>#VALUE!</v>
      </c>
      <c r="PK69" s="691" t="e">
        <f t="shared" ca="1" si="527"/>
        <v>#VALUE!</v>
      </c>
      <c r="PL69" s="691" t="e">
        <f t="shared" ca="1" si="527"/>
        <v>#VALUE!</v>
      </c>
      <c r="PM69" s="691" t="e">
        <f t="shared" ca="1" si="527"/>
        <v>#VALUE!</v>
      </c>
      <c r="PN69" s="691" t="e">
        <f t="shared" ca="1" si="528"/>
        <v>#VALUE!</v>
      </c>
      <c r="PO69" s="691" t="e">
        <f t="shared" ca="1" si="528"/>
        <v>#VALUE!</v>
      </c>
      <c r="PP69" s="691" t="e">
        <f t="shared" ca="1" si="528"/>
        <v>#VALUE!</v>
      </c>
      <c r="PQ69" s="691" t="e">
        <f t="shared" ca="1" si="528"/>
        <v>#VALUE!</v>
      </c>
      <c r="PR69" s="691" t="e">
        <f t="shared" ca="1" si="528"/>
        <v>#VALUE!</v>
      </c>
      <c r="PS69" s="691" t="e">
        <f t="shared" ca="1" si="528"/>
        <v>#VALUE!</v>
      </c>
      <c r="PT69" s="691" t="e">
        <f t="shared" ca="1" si="528"/>
        <v>#VALUE!</v>
      </c>
      <c r="PU69" s="691" t="e">
        <f t="shared" ca="1" si="528"/>
        <v>#VALUE!</v>
      </c>
      <c r="PV69" s="691" t="e">
        <f t="shared" ca="1" si="528"/>
        <v>#VALUE!</v>
      </c>
      <c r="PW69" s="691" t="e">
        <f t="shared" ca="1" si="528"/>
        <v>#VALUE!</v>
      </c>
      <c r="PX69" s="691" t="e">
        <f t="shared" ca="1" si="528"/>
        <v>#VALUE!</v>
      </c>
      <c r="PY69" s="690"/>
      <c r="PZ69" s="690"/>
      <c r="QA69" s="690"/>
      <c r="QB69" s="690"/>
      <c r="QC69" s="690"/>
      <c r="QD69" s="690"/>
      <c r="QE69" s="690"/>
      <c r="QF69" s="690"/>
    </row>
    <row r="70" spans="1:448" hidden="1">
      <c r="A70" s="632">
        <f t="shared" si="266"/>
        <v>63</v>
      </c>
      <c r="B70" s="633">
        <f>+'User Entries'!G140</f>
        <v>0</v>
      </c>
      <c r="C70" s="633">
        <f t="shared" si="267"/>
        <v>0</v>
      </c>
      <c r="D70" s="767">
        <v>1</v>
      </c>
      <c r="E70" s="759" t="e">
        <f t="shared" si="357"/>
        <v>#DIV/0!</v>
      </c>
      <c r="F70" s="627"/>
      <c r="G70" s="765">
        <v>0</v>
      </c>
      <c r="H70" s="622"/>
      <c r="I70" s="632">
        <f t="shared" si="255"/>
        <v>63</v>
      </c>
      <c r="J70" s="640">
        <f t="shared" si="501"/>
        <v>0</v>
      </c>
      <c r="K70" s="640">
        <f>+'User Entries'!$J140</f>
        <v>0</v>
      </c>
      <c r="L70" s="676" t="e">
        <f t="shared" si="256"/>
        <v>#DIV/0!</v>
      </c>
      <c r="M70" s="643" t="str">
        <f>IFERROR(Summary_AttrorTotal!A80,"")</f>
        <v/>
      </c>
      <c r="N70" s="634">
        <f>+IFERROR((Summary_AttrorTotal!H80)*1000,0)</f>
        <v>0</v>
      </c>
      <c r="O70" s="634">
        <f>+IFERROR((Summary_AttrorTotal!S80-Summary_AttrorTotal!H80)*1000,0)</f>
        <v>0</v>
      </c>
      <c r="P70" s="634">
        <f t="shared" ca="1" si="358"/>
        <v>0</v>
      </c>
      <c r="Q70" s="634">
        <f>IFERROR(Summary_AttrorTotal!J80*1000,0)</f>
        <v>0</v>
      </c>
      <c r="R70" s="634">
        <f t="shared" ca="1" si="257"/>
        <v>0</v>
      </c>
      <c r="S70" s="634">
        <f>+IFERROR((Summary_AttrorTotal!S80-Summary_AttrorTotal!J80)*1000,0)</f>
        <v>0</v>
      </c>
      <c r="T70" s="634">
        <f t="shared" ca="1" si="258"/>
        <v>0</v>
      </c>
      <c r="U70" s="639"/>
      <c r="V70" s="634">
        <f t="shared" ca="1" si="259"/>
        <v>0</v>
      </c>
      <c r="X70" s="649" t="str">
        <f t="shared" si="472"/>
        <v/>
      </c>
      <c r="Y70" s="628" t="str">
        <f t="shared" si="529"/>
        <v/>
      </c>
      <c r="Z70" s="628" t="str">
        <f t="shared" si="529"/>
        <v/>
      </c>
      <c r="AA70" s="628" t="str">
        <f t="shared" ref="AA70:CL73" si="531">+IF(OR(AA$7="",$X70=""),"",IF($X70-AA$7&lt;=-1,IF(AND($X70&gt;=MATCH(100%,$D$8:$D$87,0),AA$7=$X70+1),100%,IFERROR(VLOOKUP(AA$7,$A$8:$E$87,5,FALSE)/(1-VLOOKUP($X70,$A$8:$E$87,4,FALSE)),0)),0))</f>
        <v/>
      </c>
      <c r="AB70" s="628" t="str">
        <f t="shared" si="531"/>
        <v/>
      </c>
      <c r="AC70" s="628" t="str">
        <f t="shared" si="531"/>
        <v/>
      </c>
      <c r="AD70" s="628" t="str">
        <f t="shared" si="531"/>
        <v/>
      </c>
      <c r="AE70" s="628" t="str">
        <f t="shared" si="531"/>
        <v/>
      </c>
      <c r="AF70" s="628" t="str">
        <f t="shared" si="531"/>
        <v/>
      </c>
      <c r="AG70" s="628" t="str">
        <f t="shared" si="531"/>
        <v/>
      </c>
      <c r="AH70" s="628" t="str">
        <f t="shared" si="531"/>
        <v/>
      </c>
      <c r="AI70" s="628" t="str">
        <f t="shared" si="531"/>
        <v/>
      </c>
      <c r="AJ70" s="628" t="str">
        <f t="shared" si="531"/>
        <v/>
      </c>
      <c r="AK70" s="628" t="str">
        <f t="shared" si="531"/>
        <v/>
      </c>
      <c r="AL70" s="628" t="str">
        <f t="shared" si="531"/>
        <v/>
      </c>
      <c r="AM70" s="628" t="str">
        <f t="shared" si="531"/>
        <v/>
      </c>
      <c r="AN70" s="628" t="str">
        <f t="shared" si="531"/>
        <v/>
      </c>
      <c r="AO70" s="628" t="str">
        <f t="shared" si="531"/>
        <v/>
      </c>
      <c r="AP70" s="628" t="str">
        <f t="shared" si="531"/>
        <v/>
      </c>
      <c r="AQ70" s="628" t="str">
        <f t="shared" si="531"/>
        <v/>
      </c>
      <c r="AR70" s="628" t="str">
        <f t="shared" si="531"/>
        <v/>
      </c>
      <c r="AS70" s="628" t="str">
        <f t="shared" si="531"/>
        <v/>
      </c>
      <c r="AT70" s="628" t="str">
        <f t="shared" si="531"/>
        <v/>
      </c>
      <c r="AU70" s="628" t="str">
        <f t="shared" si="531"/>
        <v/>
      </c>
      <c r="AV70" s="628" t="str">
        <f t="shared" si="531"/>
        <v/>
      </c>
      <c r="AW70" s="628" t="str">
        <f t="shared" si="531"/>
        <v/>
      </c>
      <c r="AX70" s="628" t="str">
        <f t="shared" si="531"/>
        <v/>
      </c>
      <c r="AY70" s="628" t="str">
        <f t="shared" si="531"/>
        <v/>
      </c>
      <c r="AZ70" s="628" t="str">
        <f t="shared" si="531"/>
        <v/>
      </c>
      <c r="BA70" s="628" t="str">
        <f t="shared" si="531"/>
        <v/>
      </c>
      <c r="BB70" s="628" t="str">
        <f t="shared" si="531"/>
        <v/>
      </c>
      <c r="BC70" s="628" t="str">
        <f t="shared" si="531"/>
        <v/>
      </c>
      <c r="BD70" s="628" t="str">
        <f t="shared" si="531"/>
        <v/>
      </c>
      <c r="BE70" s="628" t="str">
        <f t="shared" si="531"/>
        <v/>
      </c>
      <c r="BF70" s="628" t="str">
        <f t="shared" si="531"/>
        <v/>
      </c>
      <c r="BG70" s="628" t="str">
        <f t="shared" si="531"/>
        <v/>
      </c>
      <c r="BH70" s="628" t="str">
        <f t="shared" si="531"/>
        <v/>
      </c>
      <c r="BI70" s="628" t="str">
        <f t="shared" si="531"/>
        <v/>
      </c>
      <c r="BJ70" s="628" t="str">
        <f t="shared" si="531"/>
        <v/>
      </c>
      <c r="BK70" s="628" t="str">
        <f t="shared" si="531"/>
        <v/>
      </c>
      <c r="BL70" s="628" t="str">
        <f t="shared" si="531"/>
        <v/>
      </c>
      <c r="BM70" s="628" t="str">
        <f t="shared" si="531"/>
        <v/>
      </c>
      <c r="BN70" s="628" t="str">
        <f t="shared" si="531"/>
        <v/>
      </c>
      <c r="BO70" s="628" t="str">
        <f t="shared" si="531"/>
        <v/>
      </c>
      <c r="BP70" s="628" t="str">
        <f t="shared" si="531"/>
        <v/>
      </c>
      <c r="BQ70" s="628" t="str">
        <f t="shared" si="531"/>
        <v/>
      </c>
      <c r="BR70" s="628" t="str">
        <f t="shared" si="531"/>
        <v/>
      </c>
      <c r="BS70" s="628" t="str">
        <f t="shared" si="531"/>
        <v/>
      </c>
      <c r="BT70" s="628" t="str">
        <f t="shared" si="531"/>
        <v/>
      </c>
      <c r="BU70" s="628" t="str">
        <f t="shared" si="531"/>
        <v/>
      </c>
      <c r="BV70" s="628" t="str">
        <f t="shared" si="531"/>
        <v/>
      </c>
      <c r="BW70" s="628" t="str">
        <f t="shared" si="531"/>
        <v/>
      </c>
      <c r="BX70" s="628" t="str">
        <f t="shared" si="531"/>
        <v/>
      </c>
      <c r="BY70" s="628" t="str">
        <f t="shared" si="531"/>
        <v/>
      </c>
      <c r="BZ70" s="628" t="str">
        <f t="shared" si="531"/>
        <v/>
      </c>
      <c r="CA70" s="628" t="str">
        <f t="shared" si="531"/>
        <v/>
      </c>
      <c r="CB70" s="628" t="str">
        <f t="shared" si="531"/>
        <v/>
      </c>
      <c r="CC70" s="628" t="str">
        <f t="shared" si="531"/>
        <v/>
      </c>
      <c r="CD70" s="628" t="str">
        <f t="shared" si="531"/>
        <v/>
      </c>
      <c r="CE70" s="628" t="str">
        <f t="shared" si="531"/>
        <v/>
      </c>
      <c r="CF70" s="628" t="str">
        <f t="shared" si="531"/>
        <v/>
      </c>
      <c r="CG70" s="628" t="str">
        <f t="shared" si="531"/>
        <v/>
      </c>
      <c r="CH70" s="628" t="str">
        <f t="shared" si="531"/>
        <v/>
      </c>
      <c r="CI70" s="628" t="str">
        <f t="shared" si="531"/>
        <v/>
      </c>
      <c r="CJ70" s="628" t="str">
        <f t="shared" si="531"/>
        <v/>
      </c>
      <c r="CK70" s="628" t="str">
        <f t="shared" si="531"/>
        <v/>
      </c>
      <c r="CL70" s="628" t="str">
        <f t="shared" si="531"/>
        <v/>
      </c>
      <c r="CM70" s="628" t="str">
        <f t="shared" si="530"/>
        <v/>
      </c>
      <c r="CN70" s="628" t="str">
        <f t="shared" si="530"/>
        <v/>
      </c>
      <c r="CO70" s="628" t="str">
        <f t="shared" si="530"/>
        <v/>
      </c>
      <c r="CP70" s="628" t="str">
        <f t="shared" si="530"/>
        <v/>
      </c>
      <c r="CQ70" s="628" t="str">
        <f t="shared" si="530"/>
        <v/>
      </c>
      <c r="CR70" s="628" t="str">
        <f t="shared" si="530"/>
        <v/>
      </c>
      <c r="CS70" s="628" t="str">
        <f t="shared" si="530"/>
        <v/>
      </c>
      <c r="CT70" s="628" t="str">
        <f t="shared" si="530"/>
        <v/>
      </c>
      <c r="CU70" s="628" t="str">
        <f t="shared" si="530"/>
        <v/>
      </c>
      <c r="CV70" s="628" t="str">
        <f t="shared" si="530"/>
        <v/>
      </c>
      <c r="CW70" s="628" t="str">
        <f t="shared" si="530"/>
        <v/>
      </c>
      <c r="CX70" s="628" t="str">
        <f t="shared" si="530"/>
        <v/>
      </c>
      <c r="CY70" s="628" t="str">
        <f t="shared" si="530"/>
        <v/>
      </c>
      <c r="CZ70" s="628" t="str">
        <f t="shared" si="530"/>
        <v/>
      </c>
      <c r="DA70" s="629" t="str">
        <f t="shared" si="502"/>
        <v/>
      </c>
      <c r="DB70" s="642"/>
      <c r="DC70" s="649" t="str">
        <f t="shared" si="262"/>
        <v/>
      </c>
      <c r="DD70" s="668" t="str">
        <f t="shared" si="505"/>
        <v/>
      </c>
      <c r="DE70" s="668" t="str">
        <f t="shared" si="505"/>
        <v/>
      </c>
      <c r="DF70" s="668" t="str">
        <f t="shared" si="505"/>
        <v/>
      </c>
      <c r="DG70" s="668" t="str">
        <f t="shared" si="505"/>
        <v/>
      </c>
      <c r="DH70" s="668" t="str">
        <f t="shared" si="505"/>
        <v/>
      </c>
      <c r="DI70" s="668" t="str">
        <f t="shared" si="505"/>
        <v/>
      </c>
      <c r="DJ70" s="668" t="str">
        <f t="shared" si="505"/>
        <v/>
      </c>
      <c r="DK70" s="668" t="str">
        <f t="shared" si="505"/>
        <v/>
      </c>
      <c r="DL70" s="668" t="str">
        <f t="shared" si="505"/>
        <v/>
      </c>
      <c r="DM70" s="668" t="str">
        <f t="shared" si="505"/>
        <v/>
      </c>
      <c r="DN70" s="668" t="str">
        <f t="shared" si="506"/>
        <v/>
      </c>
      <c r="DO70" s="668" t="str">
        <f t="shared" si="506"/>
        <v/>
      </c>
      <c r="DP70" s="668" t="str">
        <f t="shared" si="506"/>
        <v/>
      </c>
      <c r="DQ70" s="668" t="str">
        <f t="shared" si="506"/>
        <v/>
      </c>
      <c r="DR70" s="668" t="str">
        <f t="shared" si="506"/>
        <v/>
      </c>
      <c r="DS70" s="668" t="str">
        <f t="shared" si="506"/>
        <v/>
      </c>
      <c r="DT70" s="668" t="str">
        <f t="shared" si="506"/>
        <v/>
      </c>
      <c r="DU70" s="668" t="str">
        <f t="shared" si="506"/>
        <v/>
      </c>
      <c r="DV70" s="668" t="str">
        <f t="shared" si="506"/>
        <v/>
      </c>
      <c r="DW70" s="668" t="str">
        <f t="shared" si="506"/>
        <v/>
      </c>
      <c r="DX70" s="668" t="str">
        <f t="shared" si="507"/>
        <v/>
      </c>
      <c r="DY70" s="668" t="str">
        <f t="shared" si="507"/>
        <v/>
      </c>
      <c r="DZ70" s="668" t="str">
        <f t="shared" si="507"/>
        <v/>
      </c>
      <c r="EA70" s="668" t="str">
        <f t="shared" si="507"/>
        <v/>
      </c>
      <c r="EB70" s="668" t="str">
        <f t="shared" si="507"/>
        <v/>
      </c>
      <c r="EC70" s="668" t="str">
        <f t="shared" si="507"/>
        <v/>
      </c>
      <c r="ED70" s="668" t="str">
        <f t="shared" si="507"/>
        <v/>
      </c>
      <c r="EE70" s="668" t="str">
        <f t="shared" si="507"/>
        <v/>
      </c>
      <c r="EF70" s="668" t="str">
        <f t="shared" si="507"/>
        <v/>
      </c>
      <c r="EG70" s="668" t="str">
        <f t="shared" si="507"/>
        <v/>
      </c>
      <c r="EH70" s="668" t="str">
        <f t="shared" si="508"/>
        <v/>
      </c>
      <c r="EI70" s="668" t="str">
        <f t="shared" si="508"/>
        <v/>
      </c>
      <c r="EJ70" s="668" t="str">
        <f t="shared" si="508"/>
        <v/>
      </c>
      <c r="EK70" s="668" t="str">
        <f t="shared" si="508"/>
        <v/>
      </c>
      <c r="EL70" s="668" t="str">
        <f t="shared" si="508"/>
        <v/>
      </c>
      <c r="EM70" s="668" t="str">
        <f t="shared" si="508"/>
        <v/>
      </c>
      <c r="EN70" s="668" t="str">
        <f t="shared" si="508"/>
        <v/>
      </c>
      <c r="EO70" s="668" t="str">
        <f t="shared" si="508"/>
        <v/>
      </c>
      <c r="EP70" s="668" t="str">
        <f t="shared" si="508"/>
        <v/>
      </c>
      <c r="EQ70" s="668" t="str">
        <f t="shared" si="508"/>
        <v/>
      </c>
      <c r="ER70" s="668" t="str">
        <f t="shared" si="509"/>
        <v/>
      </c>
      <c r="ES70" s="668" t="str">
        <f t="shared" si="509"/>
        <v/>
      </c>
      <c r="ET70" s="668" t="str">
        <f t="shared" si="509"/>
        <v/>
      </c>
      <c r="EU70" s="668" t="str">
        <f t="shared" si="509"/>
        <v/>
      </c>
      <c r="EV70" s="668" t="str">
        <f t="shared" si="509"/>
        <v/>
      </c>
      <c r="EW70" s="668" t="str">
        <f t="shared" si="509"/>
        <v/>
      </c>
      <c r="EX70" s="668" t="str">
        <f t="shared" si="509"/>
        <v/>
      </c>
      <c r="EY70" s="668" t="str">
        <f t="shared" si="509"/>
        <v/>
      </c>
      <c r="EZ70" s="668" t="str">
        <f t="shared" si="509"/>
        <v/>
      </c>
      <c r="FA70" s="668" t="str">
        <f t="shared" si="509"/>
        <v/>
      </c>
      <c r="FB70" s="668" t="str">
        <f t="shared" si="510"/>
        <v/>
      </c>
      <c r="FC70" s="668" t="str">
        <f t="shared" si="510"/>
        <v/>
      </c>
      <c r="FD70" s="668" t="str">
        <f t="shared" si="510"/>
        <v/>
      </c>
      <c r="FE70" s="668" t="str">
        <f t="shared" si="510"/>
        <v/>
      </c>
      <c r="FF70" s="668" t="str">
        <f t="shared" si="510"/>
        <v/>
      </c>
      <c r="FG70" s="668" t="str">
        <f t="shared" si="510"/>
        <v/>
      </c>
      <c r="FH70" s="668" t="str">
        <f t="shared" si="510"/>
        <v/>
      </c>
      <c r="FI70" s="668" t="str">
        <f t="shared" si="510"/>
        <v/>
      </c>
      <c r="FJ70" s="668" t="str">
        <f t="shared" si="510"/>
        <v/>
      </c>
      <c r="FK70" s="668" t="str">
        <f t="shared" si="510"/>
        <v/>
      </c>
      <c r="FL70" s="668" t="str">
        <f t="shared" si="511"/>
        <v/>
      </c>
      <c r="FM70" s="668" t="str">
        <f t="shared" si="511"/>
        <v/>
      </c>
      <c r="FN70" s="668" t="str">
        <f t="shared" si="511"/>
        <v/>
      </c>
      <c r="FO70" s="668" t="str">
        <f t="shared" si="511"/>
        <v/>
      </c>
      <c r="FP70" s="668" t="str">
        <f t="shared" si="511"/>
        <v/>
      </c>
      <c r="FQ70" s="668" t="str">
        <f t="shared" si="511"/>
        <v/>
      </c>
      <c r="FR70" s="668" t="str">
        <f t="shared" si="511"/>
        <v/>
      </c>
      <c r="FS70" s="668" t="str">
        <f t="shared" si="511"/>
        <v/>
      </c>
      <c r="FT70" s="668" t="str">
        <f t="shared" si="511"/>
        <v/>
      </c>
      <c r="FU70" s="668" t="str">
        <f t="shared" si="511"/>
        <v/>
      </c>
      <c r="FV70" s="668" t="str">
        <f t="shared" si="512"/>
        <v/>
      </c>
      <c r="FW70" s="668" t="str">
        <f t="shared" si="512"/>
        <v/>
      </c>
      <c r="FX70" s="668" t="str">
        <f t="shared" si="512"/>
        <v/>
      </c>
      <c r="FY70" s="668" t="str">
        <f t="shared" si="512"/>
        <v/>
      </c>
      <c r="FZ70" s="668" t="str">
        <f t="shared" si="512"/>
        <v/>
      </c>
      <c r="GA70" s="668" t="str">
        <f t="shared" si="512"/>
        <v/>
      </c>
      <c r="GB70" s="668" t="str">
        <f t="shared" si="512"/>
        <v/>
      </c>
      <c r="GC70" s="668" t="str">
        <f t="shared" si="512"/>
        <v/>
      </c>
      <c r="GD70" s="668" t="str">
        <f t="shared" si="512"/>
        <v/>
      </c>
      <c r="GE70" s="668" t="str">
        <f t="shared" si="512"/>
        <v/>
      </c>
      <c r="GF70" s="669" t="str">
        <f t="shared" si="512"/>
        <v/>
      </c>
      <c r="GG70" s="626"/>
      <c r="GH70" s="649" t="str">
        <f t="shared" si="263"/>
        <v/>
      </c>
      <c r="GI70" s="682" t="str">
        <f t="shared" ca="1" si="360"/>
        <v/>
      </c>
      <c r="GJ70" s="682" t="str">
        <f t="shared" ca="1" si="361"/>
        <v/>
      </c>
      <c r="GK70" s="682" t="str">
        <f t="shared" ca="1" si="362"/>
        <v/>
      </c>
      <c r="GL70" s="682" t="str">
        <f t="shared" ca="1" si="363"/>
        <v/>
      </c>
      <c r="GM70" s="682" t="str">
        <f t="shared" ca="1" si="364"/>
        <v/>
      </c>
      <c r="GN70" s="682" t="str">
        <f t="shared" ca="1" si="365"/>
        <v/>
      </c>
      <c r="GO70" s="682" t="str">
        <f t="shared" ca="1" si="366"/>
        <v/>
      </c>
      <c r="GP70" s="682" t="str">
        <f t="shared" ca="1" si="367"/>
        <v/>
      </c>
      <c r="GQ70" s="682" t="str">
        <f t="shared" ca="1" si="368"/>
        <v/>
      </c>
      <c r="GR70" s="682" t="str">
        <f t="shared" ca="1" si="369"/>
        <v/>
      </c>
      <c r="GS70" s="682" t="str">
        <f t="shared" ca="1" si="370"/>
        <v/>
      </c>
      <c r="GT70" s="682" t="str">
        <f t="shared" ca="1" si="371"/>
        <v/>
      </c>
      <c r="GU70" s="682" t="str">
        <f t="shared" ca="1" si="372"/>
        <v/>
      </c>
      <c r="GV70" s="682" t="str">
        <f t="shared" ca="1" si="373"/>
        <v/>
      </c>
      <c r="GW70" s="682" t="str">
        <f t="shared" ca="1" si="374"/>
        <v/>
      </c>
      <c r="GX70" s="682" t="str">
        <f t="shared" ca="1" si="375"/>
        <v/>
      </c>
      <c r="GY70" s="682" t="str">
        <f t="shared" ca="1" si="376"/>
        <v/>
      </c>
      <c r="GZ70" s="682" t="str">
        <f t="shared" ca="1" si="377"/>
        <v/>
      </c>
      <c r="HA70" s="682" t="str">
        <f t="shared" ca="1" si="378"/>
        <v/>
      </c>
      <c r="HB70" s="682" t="str">
        <f t="shared" ca="1" si="379"/>
        <v/>
      </c>
      <c r="HC70" s="682" t="str">
        <f t="shared" ca="1" si="380"/>
        <v/>
      </c>
      <c r="HD70" s="682" t="str">
        <f t="shared" ca="1" si="381"/>
        <v/>
      </c>
      <c r="HE70" s="682" t="str">
        <f t="shared" ca="1" si="382"/>
        <v/>
      </c>
      <c r="HF70" s="682" t="str">
        <f t="shared" ca="1" si="383"/>
        <v/>
      </c>
      <c r="HG70" s="682" t="str">
        <f t="shared" ca="1" si="384"/>
        <v/>
      </c>
      <c r="HH70" s="682" t="str">
        <f t="shared" ca="1" si="385"/>
        <v/>
      </c>
      <c r="HI70" s="682" t="str">
        <f t="shared" ca="1" si="386"/>
        <v/>
      </c>
      <c r="HJ70" s="682" t="str">
        <f t="shared" ca="1" si="387"/>
        <v/>
      </c>
      <c r="HK70" s="682" t="str">
        <f t="shared" ca="1" si="388"/>
        <v/>
      </c>
      <c r="HL70" s="682" t="str">
        <f t="shared" ca="1" si="389"/>
        <v/>
      </c>
      <c r="HM70" s="682" t="str">
        <f t="shared" ca="1" si="390"/>
        <v/>
      </c>
      <c r="HN70" s="682" t="str">
        <f t="shared" ca="1" si="391"/>
        <v/>
      </c>
      <c r="HO70" s="682" t="str">
        <f t="shared" ca="1" si="392"/>
        <v/>
      </c>
      <c r="HP70" s="682" t="str">
        <f t="shared" ca="1" si="393"/>
        <v/>
      </c>
      <c r="HQ70" s="682" t="str">
        <f t="shared" ca="1" si="394"/>
        <v/>
      </c>
      <c r="HR70" s="682" t="str">
        <f t="shared" ca="1" si="395"/>
        <v/>
      </c>
      <c r="HS70" s="682" t="str">
        <f t="shared" ca="1" si="396"/>
        <v/>
      </c>
      <c r="HT70" s="682" t="str">
        <f t="shared" ca="1" si="397"/>
        <v/>
      </c>
      <c r="HU70" s="682" t="str">
        <f t="shared" ca="1" si="398"/>
        <v/>
      </c>
      <c r="HV70" s="682" t="str">
        <f t="shared" ca="1" si="399"/>
        <v/>
      </c>
      <c r="HW70" s="682" t="str">
        <f t="shared" ca="1" si="400"/>
        <v/>
      </c>
      <c r="HX70" s="682" t="str">
        <f t="shared" ca="1" si="401"/>
        <v/>
      </c>
      <c r="HY70" s="682" t="str">
        <f t="shared" ca="1" si="402"/>
        <v/>
      </c>
      <c r="HZ70" s="682" t="str">
        <f t="shared" ca="1" si="403"/>
        <v/>
      </c>
      <c r="IA70" s="682" t="str">
        <f t="shared" ca="1" si="404"/>
        <v/>
      </c>
      <c r="IB70" s="682" t="str">
        <f t="shared" ca="1" si="405"/>
        <v/>
      </c>
      <c r="IC70" s="682" t="str">
        <f t="shared" ca="1" si="406"/>
        <v/>
      </c>
      <c r="ID70" s="682" t="str">
        <f t="shared" ca="1" si="407"/>
        <v/>
      </c>
      <c r="IE70" s="682" t="str">
        <f t="shared" ca="1" si="408"/>
        <v/>
      </c>
      <c r="IF70" s="682" t="str">
        <f t="shared" ca="1" si="409"/>
        <v/>
      </c>
      <c r="IG70" s="682" t="str">
        <f t="shared" ca="1" si="410"/>
        <v/>
      </c>
      <c r="IH70" s="682" t="str">
        <f t="shared" ca="1" si="411"/>
        <v/>
      </c>
      <c r="II70" s="682" t="str">
        <f t="shared" ca="1" si="412"/>
        <v/>
      </c>
      <c r="IJ70" s="682" t="str">
        <f t="shared" ca="1" si="413"/>
        <v/>
      </c>
      <c r="IK70" s="662" t="str">
        <f t="shared" ca="1" si="414"/>
        <v/>
      </c>
      <c r="IL70" s="662" t="str">
        <f t="shared" ca="1" si="415"/>
        <v/>
      </c>
      <c r="IM70" s="662" t="str">
        <f t="shared" ca="1" si="416"/>
        <v/>
      </c>
      <c r="IN70" s="662" t="str">
        <f t="shared" ca="1" si="417"/>
        <v/>
      </c>
      <c r="IO70" s="662" t="str">
        <f t="shared" ca="1" si="418"/>
        <v/>
      </c>
      <c r="IP70" s="662" t="str">
        <f t="shared" ca="1" si="419"/>
        <v/>
      </c>
      <c r="IQ70" s="662" t="str">
        <f t="shared" ca="1" si="420"/>
        <v/>
      </c>
      <c r="IR70" s="662" t="str">
        <f t="shared" ca="1" si="421"/>
        <v/>
      </c>
      <c r="IS70" s="662" t="str">
        <f t="shared" ca="1" si="422"/>
        <v/>
      </c>
      <c r="IT70" s="662" t="str">
        <f t="shared" ca="1" si="423"/>
        <v/>
      </c>
      <c r="IU70" s="662" t="str">
        <f t="shared" ca="1" si="424"/>
        <v/>
      </c>
      <c r="IV70" s="662" t="str">
        <f t="shared" ca="1" si="425"/>
        <v/>
      </c>
      <c r="IW70" s="662" t="str">
        <f t="shared" ca="1" si="426"/>
        <v/>
      </c>
      <c r="IX70" s="662" t="str">
        <f t="shared" ca="1" si="427"/>
        <v/>
      </c>
      <c r="IY70" s="662" t="str">
        <f t="shared" ca="1" si="428"/>
        <v/>
      </c>
      <c r="IZ70" s="662" t="str">
        <f t="shared" ca="1" si="429"/>
        <v/>
      </c>
      <c r="JA70" s="662" t="str">
        <f t="shared" ca="1" si="430"/>
        <v/>
      </c>
      <c r="JB70" s="662" t="str">
        <f t="shared" ca="1" si="431"/>
        <v/>
      </c>
      <c r="JC70" s="662" t="str">
        <f t="shared" ca="1" si="432"/>
        <v/>
      </c>
      <c r="JD70" s="662" t="str">
        <f t="shared" ca="1" si="433"/>
        <v/>
      </c>
      <c r="JE70" s="662" t="str">
        <f t="shared" ca="1" si="434"/>
        <v/>
      </c>
      <c r="JF70" s="662" t="str">
        <f t="shared" ca="1" si="435"/>
        <v/>
      </c>
      <c r="JG70" s="662" t="str">
        <f t="shared" ca="1" si="436"/>
        <v/>
      </c>
      <c r="JH70" s="662" t="str">
        <f t="shared" ca="1" si="437"/>
        <v/>
      </c>
      <c r="JI70" s="662" t="str">
        <f t="shared" ca="1" si="438"/>
        <v/>
      </c>
      <c r="JJ70" s="662" t="str">
        <f t="shared" ca="1" si="439"/>
        <v/>
      </c>
      <c r="JK70" s="663" t="str">
        <f t="shared" ca="1" si="440"/>
        <v/>
      </c>
      <c r="JL70" s="626"/>
      <c r="JM70" s="649" t="str">
        <f t="shared" si="264"/>
        <v/>
      </c>
      <c r="JN70" s="635" t="str">
        <f t="shared" si="513"/>
        <v/>
      </c>
      <c r="JO70" s="635" t="str">
        <f t="shared" si="513"/>
        <v/>
      </c>
      <c r="JP70" s="635" t="str">
        <f t="shared" si="513"/>
        <v/>
      </c>
      <c r="JQ70" s="635" t="str">
        <f t="shared" si="513"/>
        <v/>
      </c>
      <c r="JR70" s="635" t="str">
        <f t="shared" si="513"/>
        <v/>
      </c>
      <c r="JS70" s="635" t="str">
        <f t="shared" si="513"/>
        <v/>
      </c>
      <c r="JT70" s="635" t="str">
        <f t="shared" si="513"/>
        <v/>
      </c>
      <c r="JU70" s="635" t="str">
        <f t="shared" si="513"/>
        <v/>
      </c>
      <c r="JV70" s="635" t="str">
        <f t="shared" si="513"/>
        <v/>
      </c>
      <c r="JW70" s="635" t="str">
        <f t="shared" si="513"/>
        <v/>
      </c>
      <c r="JX70" s="635" t="str">
        <f t="shared" si="514"/>
        <v/>
      </c>
      <c r="JY70" s="635" t="str">
        <f t="shared" si="514"/>
        <v/>
      </c>
      <c r="JZ70" s="635" t="str">
        <f t="shared" si="514"/>
        <v/>
      </c>
      <c r="KA70" s="635" t="str">
        <f t="shared" si="514"/>
        <v/>
      </c>
      <c r="KB70" s="635" t="str">
        <f t="shared" si="514"/>
        <v/>
      </c>
      <c r="KC70" s="635" t="str">
        <f t="shared" si="514"/>
        <v/>
      </c>
      <c r="KD70" s="635" t="str">
        <f t="shared" si="514"/>
        <v/>
      </c>
      <c r="KE70" s="635" t="str">
        <f t="shared" si="514"/>
        <v/>
      </c>
      <c r="KF70" s="635" t="str">
        <f t="shared" si="514"/>
        <v/>
      </c>
      <c r="KG70" s="635" t="str">
        <f t="shared" si="514"/>
        <v/>
      </c>
      <c r="KH70" s="635" t="str">
        <f t="shared" si="515"/>
        <v/>
      </c>
      <c r="KI70" s="635" t="str">
        <f t="shared" si="515"/>
        <v/>
      </c>
      <c r="KJ70" s="635" t="str">
        <f t="shared" si="515"/>
        <v/>
      </c>
      <c r="KK70" s="635" t="str">
        <f t="shared" si="515"/>
        <v/>
      </c>
      <c r="KL70" s="635" t="str">
        <f t="shared" si="515"/>
        <v/>
      </c>
      <c r="KM70" s="635" t="str">
        <f t="shared" si="515"/>
        <v/>
      </c>
      <c r="KN70" s="635" t="str">
        <f t="shared" si="515"/>
        <v/>
      </c>
      <c r="KO70" s="635" t="str">
        <f t="shared" si="515"/>
        <v/>
      </c>
      <c r="KP70" s="635" t="str">
        <f t="shared" si="515"/>
        <v/>
      </c>
      <c r="KQ70" s="635" t="str">
        <f t="shared" si="515"/>
        <v/>
      </c>
      <c r="KR70" s="635" t="str">
        <f t="shared" si="516"/>
        <v/>
      </c>
      <c r="KS70" s="635" t="str">
        <f t="shared" si="516"/>
        <v/>
      </c>
      <c r="KT70" s="635" t="str">
        <f t="shared" si="516"/>
        <v/>
      </c>
      <c r="KU70" s="635" t="str">
        <f t="shared" si="516"/>
        <v/>
      </c>
      <c r="KV70" s="635" t="str">
        <f t="shared" si="516"/>
        <v/>
      </c>
      <c r="KW70" s="635" t="str">
        <f t="shared" si="516"/>
        <v/>
      </c>
      <c r="KX70" s="635" t="str">
        <f t="shared" si="516"/>
        <v/>
      </c>
      <c r="KY70" s="635" t="str">
        <f t="shared" si="516"/>
        <v/>
      </c>
      <c r="KZ70" s="635" t="str">
        <f t="shared" si="516"/>
        <v/>
      </c>
      <c r="LA70" s="635" t="str">
        <f t="shared" si="516"/>
        <v/>
      </c>
      <c r="LB70" s="635" t="str">
        <f t="shared" si="517"/>
        <v/>
      </c>
      <c r="LC70" s="635" t="str">
        <f t="shared" si="517"/>
        <v/>
      </c>
      <c r="LD70" s="635" t="str">
        <f t="shared" si="517"/>
        <v/>
      </c>
      <c r="LE70" s="635" t="str">
        <f t="shared" si="517"/>
        <v/>
      </c>
      <c r="LF70" s="635" t="str">
        <f t="shared" si="517"/>
        <v/>
      </c>
      <c r="LG70" s="635" t="str">
        <f t="shared" si="517"/>
        <v/>
      </c>
      <c r="LH70" s="635" t="str">
        <f t="shared" si="517"/>
        <v/>
      </c>
      <c r="LI70" s="635" t="str">
        <f t="shared" si="517"/>
        <v/>
      </c>
      <c r="LJ70" s="635" t="str">
        <f t="shared" si="517"/>
        <v/>
      </c>
      <c r="LK70" s="635" t="str">
        <f t="shared" si="517"/>
        <v/>
      </c>
      <c r="LL70" s="635" t="str">
        <f t="shared" si="518"/>
        <v/>
      </c>
      <c r="LM70" s="635" t="str">
        <f t="shared" si="518"/>
        <v/>
      </c>
      <c r="LN70" s="635" t="str">
        <f t="shared" si="518"/>
        <v/>
      </c>
      <c r="LO70" s="635" t="str">
        <f t="shared" si="518"/>
        <v/>
      </c>
      <c r="LP70" s="635" t="str">
        <f t="shared" si="518"/>
        <v/>
      </c>
      <c r="LQ70" s="635" t="str">
        <f t="shared" si="518"/>
        <v/>
      </c>
      <c r="LR70" s="635" t="str">
        <f t="shared" si="518"/>
        <v/>
      </c>
      <c r="LS70" s="635" t="str">
        <f t="shared" si="518"/>
        <v/>
      </c>
      <c r="LT70" s="635" t="str">
        <f t="shared" si="518"/>
        <v/>
      </c>
      <c r="LU70" s="635" t="str">
        <f t="shared" si="518"/>
        <v/>
      </c>
      <c r="LV70" s="635" t="str">
        <f t="shared" si="519"/>
        <v/>
      </c>
      <c r="LW70" s="635" t="str">
        <f t="shared" si="519"/>
        <v/>
      </c>
      <c r="LX70" s="635" t="str">
        <f t="shared" si="519"/>
        <v/>
      </c>
      <c r="LY70" s="635" t="str">
        <f t="shared" si="519"/>
        <v/>
      </c>
      <c r="LZ70" s="635" t="str">
        <f t="shared" si="519"/>
        <v/>
      </c>
      <c r="MA70" s="635" t="str">
        <f t="shared" si="519"/>
        <v/>
      </c>
      <c r="MB70" s="635" t="str">
        <f t="shared" si="519"/>
        <v/>
      </c>
      <c r="MC70" s="635" t="str">
        <f t="shared" si="519"/>
        <v/>
      </c>
      <c r="MD70" s="635" t="str">
        <f t="shared" si="519"/>
        <v/>
      </c>
      <c r="ME70" s="635" t="str">
        <f t="shared" si="519"/>
        <v/>
      </c>
      <c r="MF70" s="635" t="str">
        <f t="shared" si="520"/>
        <v/>
      </c>
      <c r="MG70" s="635" t="str">
        <f t="shared" si="520"/>
        <v/>
      </c>
      <c r="MH70" s="635" t="str">
        <f t="shared" si="520"/>
        <v/>
      </c>
      <c r="MI70" s="635" t="str">
        <f t="shared" si="520"/>
        <v/>
      </c>
      <c r="MJ70" s="635" t="str">
        <f t="shared" si="520"/>
        <v/>
      </c>
      <c r="MK70" s="635" t="str">
        <f t="shared" si="520"/>
        <v/>
      </c>
      <c r="ML70" s="635" t="str">
        <f t="shared" si="520"/>
        <v/>
      </c>
      <c r="MM70" s="635" t="str">
        <f t="shared" si="520"/>
        <v/>
      </c>
      <c r="MN70" s="635" t="str">
        <f t="shared" si="520"/>
        <v/>
      </c>
      <c r="MO70" s="635" t="str">
        <f t="shared" si="520"/>
        <v/>
      </c>
      <c r="MP70" s="636" t="str">
        <f t="shared" si="520"/>
        <v/>
      </c>
      <c r="MR70" s="565">
        <f t="shared" si="269"/>
        <v>63</v>
      </c>
      <c r="MS70" s="622" t="e">
        <f ca="1">+SUMPRODUCT(OFFSET(MU70,0,$MR70):OFFSET(MU70,MU70-1,$MR70),OFFSET($O70,0,0):OFFSET($O70,MU70-1,0))</f>
        <v>#VALUE!</v>
      </c>
      <c r="MU70" s="568" t="str">
        <f t="shared" si="265"/>
        <v/>
      </c>
      <c r="MV70" s="691" t="e">
        <f t="shared" ca="1" si="521"/>
        <v>#VALUE!</v>
      </c>
      <c r="MW70" s="691" t="e">
        <f t="shared" ca="1" si="521"/>
        <v>#VALUE!</v>
      </c>
      <c r="MX70" s="691" t="e">
        <f t="shared" ca="1" si="521"/>
        <v>#VALUE!</v>
      </c>
      <c r="MY70" s="691" t="e">
        <f t="shared" ca="1" si="521"/>
        <v>#VALUE!</v>
      </c>
      <c r="MZ70" s="691" t="e">
        <f t="shared" ca="1" si="521"/>
        <v>#VALUE!</v>
      </c>
      <c r="NA70" s="691" t="e">
        <f t="shared" ca="1" si="521"/>
        <v>#VALUE!</v>
      </c>
      <c r="NB70" s="691" t="e">
        <f t="shared" ca="1" si="521"/>
        <v>#VALUE!</v>
      </c>
      <c r="NC70" s="691" t="e">
        <f t="shared" ca="1" si="521"/>
        <v>#VALUE!</v>
      </c>
      <c r="ND70" s="691" t="e">
        <f t="shared" ca="1" si="521"/>
        <v>#VALUE!</v>
      </c>
      <c r="NE70" s="691" t="e">
        <f t="shared" ca="1" si="521"/>
        <v>#VALUE!</v>
      </c>
      <c r="NF70" s="691" t="e">
        <f t="shared" ca="1" si="522"/>
        <v>#VALUE!</v>
      </c>
      <c r="NG70" s="691" t="e">
        <f t="shared" ca="1" si="522"/>
        <v>#VALUE!</v>
      </c>
      <c r="NH70" s="691" t="e">
        <f t="shared" ca="1" si="522"/>
        <v>#VALUE!</v>
      </c>
      <c r="NI70" s="691" t="e">
        <f t="shared" ca="1" si="522"/>
        <v>#VALUE!</v>
      </c>
      <c r="NJ70" s="691" t="e">
        <f t="shared" ca="1" si="522"/>
        <v>#VALUE!</v>
      </c>
      <c r="NK70" s="691" t="e">
        <f t="shared" ca="1" si="522"/>
        <v>#VALUE!</v>
      </c>
      <c r="NL70" s="691" t="e">
        <f t="shared" ca="1" si="522"/>
        <v>#VALUE!</v>
      </c>
      <c r="NM70" s="691" t="e">
        <f t="shared" ca="1" si="522"/>
        <v>#VALUE!</v>
      </c>
      <c r="NN70" s="691" t="e">
        <f t="shared" ca="1" si="522"/>
        <v>#VALUE!</v>
      </c>
      <c r="NO70" s="691" t="e">
        <f t="shared" ca="1" si="522"/>
        <v>#VALUE!</v>
      </c>
      <c r="NP70" s="691" t="e">
        <f t="shared" ca="1" si="523"/>
        <v>#VALUE!</v>
      </c>
      <c r="NQ70" s="691" t="e">
        <f t="shared" ca="1" si="523"/>
        <v>#VALUE!</v>
      </c>
      <c r="NR70" s="691" t="e">
        <f t="shared" ca="1" si="523"/>
        <v>#VALUE!</v>
      </c>
      <c r="NS70" s="691" t="e">
        <f t="shared" ca="1" si="523"/>
        <v>#VALUE!</v>
      </c>
      <c r="NT70" s="691" t="e">
        <f t="shared" ca="1" si="523"/>
        <v>#VALUE!</v>
      </c>
      <c r="NU70" s="691" t="e">
        <f t="shared" ca="1" si="523"/>
        <v>#VALUE!</v>
      </c>
      <c r="NV70" s="691" t="e">
        <f t="shared" ca="1" si="523"/>
        <v>#VALUE!</v>
      </c>
      <c r="NW70" s="691" t="e">
        <f t="shared" ca="1" si="523"/>
        <v>#VALUE!</v>
      </c>
      <c r="NX70" s="691" t="e">
        <f t="shared" ca="1" si="523"/>
        <v>#VALUE!</v>
      </c>
      <c r="NY70" s="691" t="e">
        <f t="shared" ca="1" si="523"/>
        <v>#VALUE!</v>
      </c>
      <c r="NZ70" s="691" t="e">
        <f t="shared" ca="1" si="524"/>
        <v>#VALUE!</v>
      </c>
      <c r="OA70" s="691" t="e">
        <f t="shared" ca="1" si="524"/>
        <v>#VALUE!</v>
      </c>
      <c r="OB70" s="691" t="e">
        <f t="shared" ca="1" si="524"/>
        <v>#VALUE!</v>
      </c>
      <c r="OC70" s="691" t="e">
        <f t="shared" ca="1" si="524"/>
        <v>#VALUE!</v>
      </c>
      <c r="OD70" s="691" t="e">
        <f t="shared" ca="1" si="524"/>
        <v>#VALUE!</v>
      </c>
      <c r="OE70" s="691" t="e">
        <f t="shared" ca="1" si="524"/>
        <v>#VALUE!</v>
      </c>
      <c r="OF70" s="691" t="e">
        <f t="shared" ca="1" si="524"/>
        <v>#VALUE!</v>
      </c>
      <c r="OG70" s="691" t="e">
        <f t="shared" ca="1" si="524"/>
        <v>#VALUE!</v>
      </c>
      <c r="OH70" s="691" t="e">
        <f t="shared" ca="1" si="524"/>
        <v>#VALUE!</v>
      </c>
      <c r="OI70" s="691" t="e">
        <f t="shared" ca="1" si="524"/>
        <v>#VALUE!</v>
      </c>
      <c r="OJ70" s="691" t="e">
        <f t="shared" ca="1" si="525"/>
        <v>#VALUE!</v>
      </c>
      <c r="OK70" s="691" t="e">
        <f t="shared" ca="1" si="525"/>
        <v>#VALUE!</v>
      </c>
      <c r="OL70" s="691" t="e">
        <f t="shared" ca="1" si="525"/>
        <v>#VALUE!</v>
      </c>
      <c r="OM70" s="691" t="e">
        <f t="shared" ca="1" si="525"/>
        <v>#VALUE!</v>
      </c>
      <c r="ON70" s="691" t="e">
        <f t="shared" ca="1" si="525"/>
        <v>#VALUE!</v>
      </c>
      <c r="OO70" s="691" t="e">
        <f t="shared" ca="1" si="525"/>
        <v>#VALUE!</v>
      </c>
      <c r="OP70" s="691" t="e">
        <f t="shared" ca="1" si="525"/>
        <v>#VALUE!</v>
      </c>
      <c r="OQ70" s="691" t="e">
        <f t="shared" ca="1" si="525"/>
        <v>#VALUE!</v>
      </c>
      <c r="OR70" s="691" t="e">
        <f t="shared" ca="1" si="525"/>
        <v>#VALUE!</v>
      </c>
      <c r="OS70" s="691" t="e">
        <f t="shared" ca="1" si="525"/>
        <v>#VALUE!</v>
      </c>
      <c r="OT70" s="691" t="e">
        <f t="shared" ca="1" si="526"/>
        <v>#VALUE!</v>
      </c>
      <c r="OU70" s="691" t="e">
        <f t="shared" ca="1" si="526"/>
        <v>#VALUE!</v>
      </c>
      <c r="OV70" s="691" t="e">
        <f t="shared" ca="1" si="526"/>
        <v>#VALUE!</v>
      </c>
      <c r="OW70" s="691" t="e">
        <f t="shared" ca="1" si="526"/>
        <v>#VALUE!</v>
      </c>
      <c r="OX70" s="691" t="e">
        <f t="shared" ca="1" si="526"/>
        <v>#VALUE!</v>
      </c>
      <c r="OY70" s="691" t="e">
        <f t="shared" ca="1" si="526"/>
        <v>#VALUE!</v>
      </c>
      <c r="OZ70" s="691" t="e">
        <f t="shared" ca="1" si="526"/>
        <v>#VALUE!</v>
      </c>
      <c r="PA70" s="691" t="e">
        <f t="shared" ca="1" si="526"/>
        <v>#VALUE!</v>
      </c>
      <c r="PB70" s="691" t="e">
        <f t="shared" ca="1" si="526"/>
        <v>#VALUE!</v>
      </c>
      <c r="PC70" s="691" t="e">
        <f t="shared" ca="1" si="526"/>
        <v>#VALUE!</v>
      </c>
      <c r="PD70" s="691" t="e">
        <f t="shared" ca="1" si="527"/>
        <v>#VALUE!</v>
      </c>
      <c r="PE70" s="691" t="e">
        <f t="shared" ca="1" si="527"/>
        <v>#VALUE!</v>
      </c>
      <c r="PF70" s="691" t="e">
        <f t="shared" ca="1" si="527"/>
        <v>#VALUE!</v>
      </c>
      <c r="PG70" s="691" t="e">
        <f t="shared" ca="1" si="527"/>
        <v>#VALUE!</v>
      </c>
      <c r="PH70" s="691" t="e">
        <f t="shared" ca="1" si="527"/>
        <v>#VALUE!</v>
      </c>
      <c r="PI70" s="691" t="e">
        <f t="shared" ca="1" si="527"/>
        <v>#VALUE!</v>
      </c>
      <c r="PJ70" s="691" t="e">
        <f t="shared" ca="1" si="527"/>
        <v>#VALUE!</v>
      </c>
      <c r="PK70" s="691" t="e">
        <f t="shared" ca="1" si="527"/>
        <v>#VALUE!</v>
      </c>
      <c r="PL70" s="691" t="e">
        <f t="shared" ca="1" si="527"/>
        <v>#VALUE!</v>
      </c>
      <c r="PM70" s="691" t="e">
        <f t="shared" ca="1" si="527"/>
        <v>#VALUE!</v>
      </c>
      <c r="PN70" s="691" t="e">
        <f t="shared" ca="1" si="528"/>
        <v>#VALUE!</v>
      </c>
      <c r="PO70" s="691" t="e">
        <f t="shared" ca="1" si="528"/>
        <v>#VALUE!</v>
      </c>
      <c r="PP70" s="691" t="e">
        <f t="shared" ca="1" si="528"/>
        <v>#VALUE!</v>
      </c>
      <c r="PQ70" s="691" t="e">
        <f t="shared" ca="1" si="528"/>
        <v>#VALUE!</v>
      </c>
      <c r="PR70" s="691" t="e">
        <f t="shared" ca="1" si="528"/>
        <v>#VALUE!</v>
      </c>
      <c r="PS70" s="691" t="e">
        <f t="shared" ca="1" si="528"/>
        <v>#VALUE!</v>
      </c>
      <c r="PT70" s="691" t="e">
        <f t="shared" ca="1" si="528"/>
        <v>#VALUE!</v>
      </c>
      <c r="PU70" s="691" t="e">
        <f t="shared" ca="1" si="528"/>
        <v>#VALUE!</v>
      </c>
      <c r="PV70" s="691" t="e">
        <f t="shared" ca="1" si="528"/>
        <v>#VALUE!</v>
      </c>
      <c r="PW70" s="691" t="e">
        <f t="shared" ca="1" si="528"/>
        <v>#VALUE!</v>
      </c>
      <c r="PX70" s="691" t="e">
        <f t="shared" ca="1" si="528"/>
        <v>#VALUE!</v>
      </c>
      <c r="PY70" s="690"/>
      <c r="PZ70" s="690"/>
      <c r="QA70" s="690"/>
      <c r="QB70" s="690"/>
      <c r="QC70" s="690"/>
      <c r="QD70" s="690"/>
      <c r="QE70" s="690"/>
      <c r="QF70" s="690"/>
    </row>
    <row r="71" spans="1:448" hidden="1">
      <c r="A71" s="632">
        <f t="shared" si="266"/>
        <v>64</v>
      </c>
      <c r="B71" s="633">
        <f>+'User Entries'!G141</f>
        <v>0</v>
      </c>
      <c r="C71" s="633">
        <f t="shared" si="267"/>
        <v>0</v>
      </c>
      <c r="D71" s="767">
        <v>1</v>
      </c>
      <c r="E71" s="759" t="e">
        <f t="shared" si="357"/>
        <v>#DIV/0!</v>
      </c>
      <c r="F71" s="627"/>
      <c r="G71" s="765">
        <v>0</v>
      </c>
      <c r="H71" s="622"/>
      <c r="I71" s="632">
        <f t="shared" si="255"/>
        <v>64</v>
      </c>
      <c r="J71" s="640">
        <f t="shared" si="501"/>
        <v>0</v>
      </c>
      <c r="K71" s="640">
        <f>+'User Entries'!$J141</f>
        <v>0</v>
      </c>
      <c r="L71" s="676" t="e">
        <f t="shared" si="256"/>
        <v>#DIV/0!</v>
      </c>
      <c r="M71" s="643" t="str">
        <f>IFERROR(Summary_AttrorTotal!A81,"")</f>
        <v/>
      </c>
      <c r="N71" s="634">
        <f>+IFERROR((Summary_AttrorTotal!H81)*1000,0)</f>
        <v>0</v>
      </c>
      <c r="O71" s="634">
        <f>+IFERROR((Summary_AttrorTotal!S81-Summary_AttrorTotal!H81)*1000,0)</f>
        <v>0</v>
      </c>
      <c r="P71" s="634">
        <f t="shared" ca="1" si="358"/>
        <v>0</v>
      </c>
      <c r="Q71" s="634">
        <f>IFERROR(Summary_AttrorTotal!J81*1000,0)</f>
        <v>0</v>
      </c>
      <c r="R71" s="634">
        <f t="shared" ca="1" si="257"/>
        <v>0</v>
      </c>
      <c r="S71" s="634">
        <f>+IFERROR((Summary_AttrorTotal!S81-Summary_AttrorTotal!J81)*1000,0)</f>
        <v>0</v>
      </c>
      <c r="T71" s="634">
        <f t="shared" ca="1" si="258"/>
        <v>0</v>
      </c>
      <c r="U71" s="639"/>
      <c r="V71" s="634">
        <f t="shared" ca="1" si="259"/>
        <v>0</v>
      </c>
      <c r="X71" s="649" t="str">
        <f t="shared" si="472"/>
        <v/>
      </c>
      <c r="Y71" s="628" t="str">
        <f t="shared" si="529"/>
        <v/>
      </c>
      <c r="Z71" s="628" t="str">
        <f t="shared" si="529"/>
        <v/>
      </c>
      <c r="AA71" s="628" t="str">
        <f t="shared" si="531"/>
        <v/>
      </c>
      <c r="AB71" s="628" t="str">
        <f t="shared" si="531"/>
        <v/>
      </c>
      <c r="AC71" s="628" t="str">
        <f t="shared" si="531"/>
        <v/>
      </c>
      <c r="AD71" s="628" t="str">
        <f t="shared" si="531"/>
        <v/>
      </c>
      <c r="AE71" s="628" t="str">
        <f t="shared" si="531"/>
        <v/>
      </c>
      <c r="AF71" s="628" t="str">
        <f t="shared" si="531"/>
        <v/>
      </c>
      <c r="AG71" s="628" t="str">
        <f t="shared" si="531"/>
        <v/>
      </c>
      <c r="AH71" s="628" t="str">
        <f t="shared" si="531"/>
        <v/>
      </c>
      <c r="AI71" s="628" t="str">
        <f t="shared" si="531"/>
        <v/>
      </c>
      <c r="AJ71" s="628" t="str">
        <f t="shared" si="531"/>
        <v/>
      </c>
      <c r="AK71" s="628" t="str">
        <f t="shared" si="531"/>
        <v/>
      </c>
      <c r="AL71" s="628" t="str">
        <f t="shared" si="531"/>
        <v/>
      </c>
      <c r="AM71" s="628" t="str">
        <f t="shared" si="531"/>
        <v/>
      </c>
      <c r="AN71" s="628" t="str">
        <f t="shared" si="531"/>
        <v/>
      </c>
      <c r="AO71" s="628" t="str">
        <f t="shared" si="531"/>
        <v/>
      </c>
      <c r="AP71" s="628" t="str">
        <f t="shared" si="531"/>
        <v/>
      </c>
      <c r="AQ71" s="628" t="str">
        <f t="shared" si="531"/>
        <v/>
      </c>
      <c r="AR71" s="628" t="str">
        <f t="shared" si="531"/>
        <v/>
      </c>
      <c r="AS71" s="628" t="str">
        <f t="shared" si="531"/>
        <v/>
      </c>
      <c r="AT71" s="628" t="str">
        <f t="shared" si="531"/>
        <v/>
      </c>
      <c r="AU71" s="628" t="str">
        <f t="shared" si="531"/>
        <v/>
      </c>
      <c r="AV71" s="628" t="str">
        <f t="shared" si="531"/>
        <v/>
      </c>
      <c r="AW71" s="628" t="str">
        <f t="shared" si="531"/>
        <v/>
      </c>
      <c r="AX71" s="628" t="str">
        <f t="shared" si="531"/>
        <v/>
      </c>
      <c r="AY71" s="628" t="str">
        <f t="shared" si="531"/>
        <v/>
      </c>
      <c r="AZ71" s="628" t="str">
        <f t="shared" si="531"/>
        <v/>
      </c>
      <c r="BA71" s="628" t="str">
        <f t="shared" si="531"/>
        <v/>
      </c>
      <c r="BB71" s="628" t="str">
        <f t="shared" si="531"/>
        <v/>
      </c>
      <c r="BC71" s="628" t="str">
        <f t="shared" si="531"/>
        <v/>
      </c>
      <c r="BD71" s="628" t="str">
        <f t="shared" si="531"/>
        <v/>
      </c>
      <c r="BE71" s="628" t="str">
        <f t="shared" si="531"/>
        <v/>
      </c>
      <c r="BF71" s="628" t="str">
        <f t="shared" si="531"/>
        <v/>
      </c>
      <c r="BG71" s="628" t="str">
        <f t="shared" si="531"/>
        <v/>
      </c>
      <c r="BH71" s="628" t="str">
        <f t="shared" si="531"/>
        <v/>
      </c>
      <c r="BI71" s="628" t="str">
        <f t="shared" si="531"/>
        <v/>
      </c>
      <c r="BJ71" s="628" t="str">
        <f t="shared" si="531"/>
        <v/>
      </c>
      <c r="BK71" s="628" t="str">
        <f t="shared" si="531"/>
        <v/>
      </c>
      <c r="BL71" s="628" t="str">
        <f t="shared" si="531"/>
        <v/>
      </c>
      <c r="BM71" s="628" t="str">
        <f t="shared" si="531"/>
        <v/>
      </c>
      <c r="BN71" s="628" t="str">
        <f t="shared" si="531"/>
        <v/>
      </c>
      <c r="BO71" s="628" t="str">
        <f t="shared" si="531"/>
        <v/>
      </c>
      <c r="BP71" s="628" t="str">
        <f t="shared" si="531"/>
        <v/>
      </c>
      <c r="BQ71" s="628" t="str">
        <f t="shared" si="531"/>
        <v/>
      </c>
      <c r="BR71" s="628" t="str">
        <f t="shared" si="531"/>
        <v/>
      </c>
      <c r="BS71" s="628" t="str">
        <f t="shared" si="531"/>
        <v/>
      </c>
      <c r="BT71" s="628" t="str">
        <f t="shared" si="531"/>
        <v/>
      </c>
      <c r="BU71" s="628" t="str">
        <f t="shared" si="531"/>
        <v/>
      </c>
      <c r="BV71" s="628" t="str">
        <f t="shared" si="531"/>
        <v/>
      </c>
      <c r="BW71" s="628" t="str">
        <f t="shared" si="531"/>
        <v/>
      </c>
      <c r="BX71" s="628" t="str">
        <f t="shared" si="531"/>
        <v/>
      </c>
      <c r="BY71" s="628" t="str">
        <f t="shared" si="531"/>
        <v/>
      </c>
      <c r="BZ71" s="628" t="str">
        <f t="shared" si="531"/>
        <v/>
      </c>
      <c r="CA71" s="628" t="str">
        <f t="shared" si="531"/>
        <v/>
      </c>
      <c r="CB71" s="628" t="str">
        <f t="shared" si="531"/>
        <v/>
      </c>
      <c r="CC71" s="628" t="str">
        <f t="shared" si="531"/>
        <v/>
      </c>
      <c r="CD71" s="628" t="str">
        <f t="shared" si="531"/>
        <v/>
      </c>
      <c r="CE71" s="628" t="str">
        <f t="shared" si="531"/>
        <v/>
      </c>
      <c r="CF71" s="628" t="str">
        <f t="shared" si="531"/>
        <v/>
      </c>
      <c r="CG71" s="628" t="str">
        <f t="shared" si="531"/>
        <v/>
      </c>
      <c r="CH71" s="628" t="str">
        <f t="shared" si="531"/>
        <v/>
      </c>
      <c r="CI71" s="628" t="str">
        <f t="shared" si="531"/>
        <v/>
      </c>
      <c r="CJ71" s="628" t="str">
        <f t="shared" si="531"/>
        <v/>
      </c>
      <c r="CK71" s="628" t="str">
        <f t="shared" si="531"/>
        <v/>
      </c>
      <c r="CL71" s="628" t="str">
        <f t="shared" si="531"/>
        <v/>
      </c>
      <c r="CM71" s="628" t="str">
        <f t="shared" si="530"/>
        <v/>
      </c>
      <c r="CN71" s="628" t="str">
        <f t="shared" si="530"/>
        <v/>
      </c>
      <c r="CO71" s="628" t="str">
        <f t="shared" si="530"/>
        <v/>
      </c>
      <c r="CP71" s="628" t="str">
        <f t="shared" si="530"/>
        <v/>
      </c>
      <c r="CQ71" s="628" t="str">
        <f t="shared" si="530"/>
        <v/>
      </c>
      <c r="CR71" s="628" t="str">
        <f t="shared" si="530"/>
        <v/>
      </c>
      <c r="CS71" s="628" t="str">
        <f t="shared" si="530"/>
        <v/>
      </c>
      <c r="CT71" s="628" t="str">
        <f t="shared" si="530"/>
        <v/>
      </c>
      <c r="CU71" s="628" t="str">
        <f t="shared" si="530"/>
        <v/>
      </c>
      <c r="CV71" s="628" t="str">
        <f t="shared" si="530"/>
        <v/>
      </c>
      <c r="CW71" s="628" t="str">
        <f t="shared" si="530"/>
        <v/>
      </c>
      <c r="CX71" s="628" t="str">
        <f t="shared" si="530"/>
        <v/>
      </c>
      <c r="CY71" s="628" t="str">
        <f t="shared" si="530"/>
        <v/>
      </c>
      <c r="CZ71" s="628" t="str">
        <f t="shared" si="530"/>
        <v/>
      </c>
      <c r="DA71" s="629" t="str">
        <f t="shared" si="502"/>
        <v/>
      </c>
      <c r="DB71" s="642"/>
      <c r="DC71" s="649" t="str">
        <f t="shared" si="262"/>
        <v/>
      </c>
      <c r="DD71" s="668" t="str">
        <f t="shared" si="505"/>
        <v/>
      </c>
      <c r="DE71" s="668" t="str">
        <f t="shared" si="505"/>
        <v/>
      </c>
      <c r="DF71" s="668" t="str">
        <f t="shared" si="505"/>
        <v/>
      </c>
      <c r="DG71" s="668" t="str">
        <f t="shared" si="505"/>
        <v/>
      </c>
      <c r="DH71" s="668" t="str">
        <f t="shared" si="505"/>
        <v/>
      </c>
      <c r="DI71" s="668" t="str">
        <f t="shared" si="505"/>
        <v/>
      </c>
      <c r="DJ71" s="668" t="str">
        <f t="shared" si="505"/>
        <v/>
      </c>
      <c r="DK71" s="668" t="str">
        <f t="shared" si="505"/>
        <v/>
      </c>
      <c r="DL71" s="668" t="str">
        <f t="shared" si="505"/>
        <v/>
      </c>
      <c r="DM71" s="668" t="str">
        <f t="shared" si="505"/>
        <v/>
      </c>
      <c r="DN71" s="668" t="str">
        <f t="shared" si="506"/>
        <v/>
      </c>
      <c r="DO71" s="668" t="str">
        <f t="shared" si="506"/>
        <v/>
      </c>
      <c r="DP71" s="668" t="str">
        <f t="shared" si="506"/>
        <v/>
      </c>
      <c r="DQ71" s="668" t="str">
        <f t="shared" si="506"/>
        <v/>
      </c>
      <c r="DR71" s="668" t="str">
        <f t="shared" si="506"/>
        <v/>
      </c>
      <c r="DS71" s="668" t="str">
        <f t="shared" si="506"/>
        <v/>
      </c>
      <c r="DT71" s="668" t="str">
        <f t="shared" si="506"/>
        <v/>
      </c>
      <c r="DU71" s="668" t="str">
        <f t="shared" si="506"/>
        <v/>
      </c>
      <c r="DV71" s="668" t="str">
        <f t="shared" si="506"/>
        <v/>
      </c>
      <c r="DW71" s="668" t="str">
        <f t="shared" si="506"/>
        <v/>
      </c>
      <c r="DX71" s="668" t="str">
        <f t="shared" si="507"/>
        <v/>
      </c>
      <c r="DY71" s="668" t="str">
        <f t="shared" si="507"/>
        <v/>
      </c>
      <c r="DZ71" s="668" t="str">
        <f t="shared" si="507"/>
        <v/>
      </c>
      <c r="EA71" s="668" t="str">
        <f t="shared" si="507"/>
        <v/>
      </c>
      <c r="EB71" s="668" t="str">
        <f t="shared" si="507"/>
        <v/>
      </c>
      <c r="EC71" s="668" t="str">
        <f t="shared" si="507"/>
        <v/>
      </c>
      <c r="ED71" s="668" t="str">
        <f t="shared" si="507"/>
        <v/>
      </c>
      <c r="EE71" s="668" t="str">
        <f t="shared" si="507"/>
        <v/>
      </c>
      <c r="EF71" s="668" t="str">
        <f t="shared" si="507"/>
        <v/>
      </c>
      <c r="EG71" s="668" t="str">
        <f t="shared" si="507"/>
        <v/>
      </c>
      <c r="EH71" s="668" t="str">
        <f t="shared" si="508"/>
        <v/>
      </c>
      <c r="EI71" s="668" t="str">
        <f t="shared" si="508"/>
        <v/>
      </c>
      <c r="EJ71" s="668" t="str">
        <f t="shared" si="508"/>
        <v/>
      </c>
      <c r="EK71" s="668" t="str">
        <f t="shared" si="508"/>
        <v/>
      </c>
      <c r="EL71" s="668" t="str">
        <f t="shared" si="508"/>
        <v/>
      </c>
      <c r="EM71" s="668" t="str">
        <f t="shared" si="508"/>
        <v/>
      </c>
      <c r="EN71" s="668" t="str">
        <f t="shared" si="508"/>
        <v/>
      </c>
      <c r="EO71" s="668" t="str">
        <f t="shared" si="508"/>
        <v/>
      </c>
      <c r="EP71" s="668" t="str">
        <f t="shared" si="508"/>
        <v/>
      </c>
      <c r="EQ71" s="668" t="str">
        <f t="shared" si="508"/>
        <v/>
      </c>
      <c r="ER71" s="668" t="str">
        <f t="shared" si="509"/>
        <v/>
      </c>
      <c r="ES71" s="668" t="str">
        <f t="shared" si="509"/>
        <v/>
      </c>
      <c r="ET71" s="668" t="str">
        <f t="shared" si="509"/>
        <v/>
      </c>
      <c r="EU71" s="668" t="str">
        <f t="shared" si="509"/>
        <v/>
      </c>
      <c r="EV71" s="668" t="str">
        <f t="shared" si="509"/>
        <v/>
      </c>
      <c r="EW71" s="668" t="str">
        <f t="shared" si="509"/>
        <v/>
      </c>
      <c r="EX71" s="668" t="str">
        <f t="shared" si="509"/>
        <v/>
      </c>
      <c r="EY71" s="668" t="str">
        <f t="shared" si="509"/>
        <v/>
      </c>
      <c r="EZ71" s="668" t="str">
        <f t="shared" si="509"/>
        <v/>
      </c>
      <c r="FA71" s="668" t="str">
        <f t="shared" si="509"/>
        <v/>
      </c>
      <c r="FB71" s="668" t="str">
        <f t="shared" si="510"/>
        <v/>
      </c>
      <c r="FC71" s="668" t="str">
        <f t="shared" si="510"/>
        <v/>
      </c>
      <c r="FD71" s="668" t="str">
        <f t="shared" si="510"/>
        <v/>
      </c>
      <c r="FE71" s="668" t="str">
        <f t="shared" si="510"/>
        <v/>
      </c>
      <c r="FF71" s="668" t="str">
        <f t="shared" si="510"/>
        <v/>
      </c>
      <c r="FG71" s="668" t="str">
        <f t="shared" si="510"/>
        <v/>
      </c>
      <c r="FH71" s="668" t="str">
        <f t="shared" si="510"/>
        <v/>
      </c>
      <c r="FI71" s="668" t="str">
        <f t="shared" si="510"/>
        <v/>
      </c>
      <c r="FJ71" s="668" t="str">
        <f t="shared" si="510"/>
        <v/>
      </c>
      <c r="FK71" s="668" t="str">
        <f t="shared" si="510"/>
        <v/>
      </c>
      <c r="FL71" s="668" t="str">
        <f t="shared" si="511"/>
        <v/>
      </c>
      <c r="FM71" s="668" t="str">
        <f t="shared" si="511"/>
        <v/>
      </c>
      <c r="FN71" s="668" t="str">
        <f t="shared" si="511"/>
        <v/>
      </c>
      <c r="FO71" s="668" t="str">
        <f t="shared" si="511"/>
        <v/>
      </c>
      <c r="FP71" s="668" t="str">
        <f t="shared" si="511"/>
        <v/>
      </c>
      <c r="FQ71" s="668" t="str">
        <f t="shared" si="511"/>
        <v/>
      </c>
      <c r="FR71" s="668" t="str">
        <f t="shared" si="511"/>
        <v/>
      </c>
      <c r="FS71" s="668" t="str">
        <f t="shared" si="511"/>
        <v/>
      </c>
      <c r="FT71" s="668" t="str">
        <f t="shared" si="511"/>
        <v/>
      </c>
      <c r="FU71" s="668" t="str">
        <f t="shared" si="511"/>
        <v/>
      </c>
      <c r="FV71" s="668" t="str">
        <f t="shared" si="512"/>
        <v/>
      </c>
      <c r="FW71" s="668" t="str">
        <f t="shared" si="512"/>
        <v/>
      </c>
      <c r="FX71" s="668" t="str">
        <f t="shared" si="512"/>
        <v/>
      </c>
      <c r="FY71" s="668" t="str">
        <f t="shared" si="512"/>
        <v/>
      </c>
      <c r="FZ71" s="668" t="str">
        <f t="shared" si="512"/>
        <v/>
      </c>
      <c r="GA71" s="668" t="str">
        <f t="shared" si="512"/>
        <v/>
      </c>
      <c r="GB71" s="668" t="str">
        <f t="shared" si="512"/>
        <v/>
      </c>
      <c r="GC71" s="668" t="str">
        <f t="shared" si="512"/>
        <v/>
      </c>
      <c r="GD71" s="668" t="str">
        <f t="shared" si="512"/>
        <v/>
      </c>
      <c r="GE71" s="668" t="str">
        <f t="shared" si="512"/>
        <v/>
      </c>
      <c r="GF71" s="669" t="str">
        <f t="shared" si="512"/>
        <v/>
      </c>
      <c r="GG71" s="626"/>
      <c r="GH71" s="649" t="str">
        <f t="shared" si="263"/>
        <v/>
      </c>
      <c r="GI71" s="682" t="str">
        <f t="shared" ca="1" si="360"/>
        <v/>
      </c>
      <c r="GJ71" s="682" t="str">
        <f t="shared" ca="1" si="361"/>
        <v/>
      </c>
      <c r="GK71" s="682" t="str">
        <f t="shared" ca="1" si="362"/>
        <v/>
      </c>
      <c r="GL71" s="682" t="str">
        <f t="shared" ca="1" si="363"/>
        <v/>
      </c>
      <c r="GM71" s="682" t="str">
        <f t="shared" ca="1" si="364"/>
        <v/>
      </c>
      <c r="GN71" s="682" t="str">
        <f t="shared" ca="1" si="365"/>
        <v/>
      </c>
      <c r="GO71" s="682" t="str">
        <f t="shared" ca="1" si="366"/>
        <v/>
      </c>
      <c r="GP71" s="682" t="str">
        <f t="shared" ca="1" si="367"/>
        <v/>
      </c>
      <c r="GQ71" s="682" t="str">
        <f t="shared" ca="1" si="368"/>
        <v/>
      </c>
      <c r="GR71" s="682" t="str">
        <f t="shared" ca="1" si="369"/>
        <v/>
      </c>
      <c r="GS71" s="682" t="str">
        <f t="shared" ca="1" si="370"/>
        <v/>
      </c>
      <c r="GT71" s="682" t="str">
        <f t="shared" ca="1" si="371"/>
        <v/>
      </c>
      <c r="GU71" s="682" t="str">
        <f t="shared" ca="1" si="372"/>
        <v/>
      </c>
      <c r="GV71" s="682" t="str">
        <f t="shared" ca="1" si="373"/>
        <v/>
      </c>
      <c r="GW71" s="682" t="str">
        <f t="shared" ca="1" si="374"/>
        <v/>
      </c>
      <c r="GX71" s="682" t="str">
        <f t="shared" ca="1" si="375"/>
        <v/>
      </c>
      <c r="GY71" s="682" t="str">
        <f t="shared" ca="1" si="376"/>
        <v/>
      </c>
      <c r="GZ71" s="682" t="str">
        <f t="shared" ca="1" si="377"/>
        <v/>
      </c>
      <c r="HA71" s="682" t="str">
        <f t="shared" ca="1" si="378"/>
        <v/>
      </c>
      <c r="HB71" s="682" t="str">
        <f t="shared" ca="1" si="379"/>
        <v/>
      </c>
      <c r="HC71" s="682" t="str">
        <f t="shared" ca="1" si="380"/>
        <v/>
      </c>
      <c r="HD71" s="682" t="str">
        <f t="shared" ca="1" si="381"/>
        <v/>
      </c>
      <c r="HE71" s="682" t="str">
        <f t="shared" ca="1" si="382"/>
        <v/>
      </c>
      <c r="HF71" s="682" t="str">
        <f t="shared" ca="1" si="383"/>
        <v/>
      </c>
      <c r="HG71" s="682" t="str">
        <f t="shared" ca="1" si="384"/>
        <v/>
      </c>
      <c r="HH71" s="682" t="str">
        <f t="shared" ca="1" si="385"/>
        <v/>
      </c>
      <c r="HI71" s="682" t="str">
        <f t="shared" ca="1" si="386"/>
        <v/>
      </c>
      <c r="HJ71" s="682" t="str">
        <f t="shared" ca="1" si="387"/>
        <v/>
      </c>
      <c r="HK71" s="682" t="str">
        <f t="shared" ca="1" si="388"/>
        <v/>
      </c>
      <c r="HL71" s="682" t="str">
        <f t="shared" ca="1" si="389"/>
        <v/>
      </c>
      <c r="HM71" s="682" t="str">
        <f t="shared" ca="1" si="390"/>
        <v/>
      </c>
      <c r="HN71" s="682" t="str">
        <f t="shared" ca="1" si="391"/>
        <v/>
      </c>
      <c r="HO71" s="682" t="str">
        <f t="shared" ca="1" si="392"/>
        <v/>
      </c>
      <c r="HP71" s="682" t="str">
        <f t="shared" ca="1" si="393"/>
        <v/>
      </c>
      <c r="HQ71" s="682" t="str">
        <f t="shared" ca="1" si="394"/>
        <v/>
      </c>
      <c r="HR71" s="682" t="str">
        <f t="shared" ca="1" si="395"/>
        <v/>
      </c>
      <c r="HS71" s="682" t="str">
        <f t="shared" ca="1" si="396"/>
        <v/>
      </c>
      <c r="HT71" s="682" t="str">
        <f t="shared" ca="1" si="397"/>
        <v/>
      </c>
      <c r="HU71" s="682" t="str">
        <f t="shared" ca="1" si="398"/>
        <v/>
      </c>
      <c r="HV71" s="682" t="str">
        <f t="shared" ca="1" si="399"/>
        <v/>
      </c>
      <c r="HW71" s="682" t="str">
        <f t="shared" ca="1" si="400"/>
        <v/>
      </c>
      <c r="HX71" s="682" t="str">
        <f t="shared" ca="1" si="401"/>
        <v/>
      </c>
      <c r="HY71" s="682" t="str">
        <f t="shared" ca="1" si="402"/>
        <v/>
      </c>
      <c r="HZ71" s="682" t="str">
        <f t="shared" ca="1" si="403"/>
        <v/>
      </c>
      <c r="IA71" s="682" t="str">
        <f t="shared" ca="1" si="404"/>
        <v/>
      </c>
      <c r="IB71" s="682" t="str">
        <f t="shared" ca="1" si="405"/>
        <v/>
      </c>
      <c r="IC71" s="682" t="str">
        <f t="shared" ca="1" si="406"/>
        <v/>
      </c>
      <c r="ID71" s="682" t="str">
        <f t="shared" ca="1" si="407"/>
        <v/>
      </c>
      <c r="IE71" s="682" t="str">
        <f t="shared" ca="1" si="408"/>
        <v/>
      </c>
      <c r="IF71" s="682" t="str">
        <f t="shared" ca="1" si="409"/>
        <v/>
      </c>
      <c r="IG71" s="682" t="str">
        <f t="shared" ca="1" si="410"/>
        <v/>
      </c>
      <c r="IH71" s="682" t="str">
        <f t="shared" ca="1" si="411"/>
        <v/>
      </c>
      <c r="II71" s="682" t="str">
        <f t="shared" ca="1" si="412"/>
        <v/>
      </c>
      <c r="IJ71" s="682" t="str">
        <f t="shared" ca="1" si="413"/>
        <v/>
      </c>
      <c r="IK71" s="662" t="str">
        <f t="shared" ca="1" si="414"/>
        <v/>
      </c>
      <c r="IL71" s="662" t="str">
        <f t="shared" ca="1" si="415"/>
        <v/>
      </c>
      <c r="IM71" s="662" t="str">
        <f t="shared" ca="1" si="416"/>
        <v/>
      </c>
      <c r="IN71" s="662" t="str">
        <f t="shared" ca="1" si="417"/>
        <v/>
      </c>
      <c r="IO71" s="662" t="str">
        <f t="shared" ca="1" si="418"/>
        <v/>
      </c>
      <c r="IP71" s="662" t="str">
        <f t="shared" ca="1" si="419"/>
        <v/>
      </c>
      <c r="IQ71" s="662" t="str">
        <f t="shared" ca="1" si="420"/>
        <v/>
      </c>
      <c r="IR71" s="662" t="str">
        <f t="shared" ca="1" si="421"/>
        <v/>
      </c>
      <c r="IS71" s="662" t="str">
        <f t="shared" ca="1" si="422"/>
        <v/>
      </c>
      <c r="IT71" s="662" t="str">
        <f t="shared" ca="1" si="423"/>
        <v/>
      </c>
      <c r="IU71" s="662" t="str">
        <f t="shared" ca="1" si="424"/>
        <v/>
      </c>
      <c r="IV71" s="662" t="str">
        <f t="shared" ca="1" si="425"/>
        <v/>
      </c>
      <c r="IW71" s="662" t="str">
        <f t="shared" ca="1" si="426"/>
        <v/>
      </c>
      <c r="IX71" s="662" t="str">
        <f t="shared" ca="1" si="427"/>
        <v/>
      </c>
      <c r="IY71" s="662" t="str">
        <f t="shared" ca="1" si="428"/>
        <v/>
      </c>
      <c r="IZ71" s="662" t="str">
        <f t="shared" ca="1" si="429"/>
        <v/>
      </c>
      <c r="JA71" s="662" t="str">
        <f t="shared" ca="1" si="430"/>
        <v/>
      </c>
      <c r="JB71" s="662" t="str">
        <f t="shared" ca="1" si="431"/>
        <v/>
      </c>
      <c r="JC71" s="662" t="str">
        <f t="shared" ca="1" si="432"/>
        <v/>
      </c>
      <c r="JD71" s="662" t="str">
        <f t="shared" ca="1" si="433"/>
        <v/>
      </c>
      <c r="JE71" s="662" t="str">
        <f t="shared" ca="1" si="434"/>
        <v/>
      </c>
      <c r="JF71" s="662" t="str">
        <f t="shared" ca="1" si="435"/>
        <v/>
      </c>
      <c r="JG71" s="662" t="str">
        <f t="shared" ca="1" si="436"/>
        <v/>
      </c>
      <c r="JH71" s="662" t="str">
        <f t="shared" ca="1" si="437"/>
        <v/>
      </c>
      <c r="JI71" s="662" t="str">
        <f t="shared" ca="1" si="438"/>
        <v/>
      </c>
      <c r="JJ71" s="662" t="str">
        <f t="shared" ca="1" si="439"/>
        <v/>
      </c>
      <c r="JK71" s="663" t="str">
        <f t="shared" ca="1" si="440"/>
        <v/>
      </c>
      <c r="JL71" s="626"/>
      <c r="JM71" s="649" t="str">
        <f t="shared" si="264"/>
        <v/>
      </c>
      <c r="JN71" s="635" t="str">
        <f t="shared" si="513"/>
        <v/>
      </c>
      <c r="JO71" s="635" t="str">
        <f t="shared" si="513"/>
        <v/>
      </c>
      <c r="JP71" s="635" t="str">
        <f t="shared" si="513"/>
        <v/>
      </c>
      <c r="JQ71" s="635" t="str">
        <f t="shared" si="513"/>
        <v/>
      </c>
      <c r="JR71" s="635" t="str">
        <f t="shared" si="513"/>
        <v/>
      </c>
      <c r="JS71" s="635" t="str">
        <f t="shared" si="513"/>
        <v/>
      </c>
      <c r="JT71" s="635" t="str">
        <f t="shared" si="513"/>
        <v/>
      </c>
      <c r="JU71" s="635" t="str">
        <f t="shared" si="513"/>
        <v/>
      </c>
      <c r="JV71" s="635" t="str">
        <f t="shared" si="513"/>
        <v/>
      </c>
      <c r="JW71" s="635" t="str">
        <f t="shared" si="513"/>
        <v/>
      </c>
      <c r="JX71" s="635" t="str">
        <f t="shared" si="514"/>
        <v/>
      </c>
      <c r="JY71" s="635" t="str">
        <f t="shared" si="514"/>
        <v/>
      </c>
      <c r="JZ71" s="635" t="str">
        <f t="shared" si="514"/>
        <v/>
      </c>
      <c r="KA71" s="635" t="str">
        <f t="shared" si="514"/>
        <v/>
      </c>
      <c r="KB71" s="635" t="str">
        <f t="shared" si="514"/>
        <v/>
      </c>
      <c r="KC71" s="635" t="str">
        <f t="shared" si="514"/>
        <v/>
      </c>
      <c r="KD71" s="635" t="str">
        <f t="shared" si="514"/>
        <v/>
      </c>
      <c r="KE71" s="635" t="str">
        <f t="shared" si="514"/>
        <v/>
      </c>
      <c r="KF71" s="635" t="str">
        <f t="shared" si="514"/>
        <v/>
      </c>
      <c r="KG71" s="635" t="str">
        <f t="shared" si="514"/>
        <v/>
      </c>
      <c r="KH71" s="635" t="str">
        <f t="shared" si="515"/>
        <v/>
      </c>
      <c r="KI71" s="635" t="str">
        <f t="shared" si="515"/>
        <v/>
      </c>
      <c r="KJ71" s="635" t="str">
        <f t="shared" si="515"/>
        <v/>
      </c>
      <c r="KK71" s="635" t="str">
        <f t="shared" si="515"/>
        <v/>
      </c>
      <c r="KL71" s="635" t="str">
        <f t="shared" si="515"/>
        <v/>
      </c>
      <c r="KM71" s="635" t="str">
        <f t="shared" si="515"/>
        <v/>
      </c>
      <c r="KN71" s="635" t="str">
        <f t="shared" si="515"/>
        <v/>
      </c>
      <c r="KO71" s="635" t="str">
        <f t="shared" si="515"/>
        <v/>
      </c>
      <c r="KP71" s="635" t="str">
        <f t="shared" si="515"/>
        <v/>
      </c>
      <c r="KQ71" s="635" t="str">
        <f t="shared" si="515"/>
        <v/>
      </c>
      <c r="KR71" s="635" t="str">
        <f t="shared" si="516"/>
        <v/>
      </c>
      <c r="KS71" s="635" t="str">
        <f t="shared" si="516"/>
        <v/>
      </c>
      <c r="KT71" s="635" t="str">
        <f t="shared" si="516"/>
        <v/>
      </c>
      <c r="KU71" s="635" t="str">
        <f t="shared" si="516"/>
        <v/>
      </c>
      <c r="KV71" s="635" t="str">
        <f t="shared" si="516"/>
        <v/>
      </c>
      <c r="KW71" s="635" t="str">
        <f t="shared" si="516"/>
        <v/>
      </c>
      <c r="KX71" s="635" t="str">
        <f t="shared" si="516"/>
        <v/>
      </c>
      <c r="KY71" s="635" t="str">
        <f t="shared" si="516"/>
        <v/>
      </c>
      <c r="KZ71" s="635" t="str">
        <f t="shared" si="516"/>
        <v/>
      </c>
      <c r="LA71" s="635" t="str">
        <f t="shared" si="516"/>
        <v/>
      </c>
      <c r="LB71" s="635" t="str">
        <f t="shared" si="517"/>
        <v/>
      </c>
      <c r="LC71" s="635" t="str">
        <f t="shared" si="517"/>
        <v/>
      </c>
      <c r="LD71" s="635" t="str">
        <f t="shared" si="517"/>
        <v/>
      </c>
      <c r="LE71" s="635" t="str">
        <f t="shared" si="517"/>
        <v/>
      </c>
      <c r="LF71" s="635" t="str">
        <f t="shared" si="517"/>
        <v/>
      </c>
      <c r="LG71" s="635" t="str">
        <f t="shared" si="517"/>
        <v/>
      </c>
      <c r="LH71" s="635" t="str">
        <f t="shared" si="517"/>
        <v/>
      </c>
      <c r="LI71" s="635" t="str">
        <f t="shared" si="517"/>
        <v/>
      </c>
      <c r="LJ71" s="635" t="str">
        <f t="shared" si="517"/>
        <v/>
      </c>
      <c r="LK71" s="635" t="str">
        <f t="shared" si="517"/>
        <v/>
      </c>
      <c r="LL71" s="635" t="str">
        <f t="shared" si="518"/>
        <v/>
      </c>
      <c r="LM71" s="635" t="str">
        <f t="shared" si="518"/>
        <v/>
      </c>
      <c r="LN71" s="635" t="str">
        <f t="shared" si="518"/>
        <v/>
      </c>
      <c r="LO71" s="635" t="str">
        <f t="shared" si="518"/>
        <v/>
      </c>
      <c r="LP71" s="635" t="str">
        <f t="shared" si="518"/>
        <v/>
      </c>
      <c r="LQ71" s="635" t="str">
        <f t="shared" si="518"/>
        <v/>
      </c>
      <c r="LR71" s="635" t="str">
        <f t="shared" si="518"/>
        <v/>
      </c>
      <c r="LS71" s="635" t="str">
        <f t="shared" si="518"/>
        <v/>
      </c>
      <c r="LT71" s="635" t="str">
        <f t="shared" si="518"/>
        <v/>
      </c>
      <c r="LU71" s="635" t="str">
        <f t="shared" si="518"/>
        <v/>
      </c>
      <c r="LV71" s="635" t="str">
        <f t="shared" si="519"/>
        <v/>
      </c>
      <c r="LW71" s="635" t="str">
        <f t="shared" si="519"/>
        <v/>
      </c>
      <c r="LX71" s="635" t="str">
        <f t="shared" si="519"/>
        <v/>
      </c>
      <c r="LY71" s="635" t="str">
        <f t="shared" si="519"/>
        <v/>
      </c>
      <c r="LZ71" s="635" t="str">
        <f t="shared" si="519"/>
        <v/>
      </c>
      <c r="MA71" s="635" t="str">
        <f t="shared" si="519"/>
        <v/>
      </c>
      <c r="MB71" s="635" t="str">
        <f t="shared" si="519"/>
        <v/>
      </c>
      <c r="MC71" s="635" t="str">
        <f t="shared" si="519"/>
        <v/>
      </c>
      <c r="MD71" s="635" t="str">
        <f t="shared" si="519"/>
        <v/>
      </c>
      <c r="ME71" s="635" t="str">
        <f t="shared" si="519"/>
        <v/>
      </c>
      <c r="MF71" s="635" t="str">
        <f t="shared" si="520"/>
        <v/>
      </c>
      <c r="MG71" s="635" t="str">
        <f t="shared" si="520"/>
        <v/>
      </c>
      <c r="MH71" s="635" t="str">
        <f t="shared" si="520"/>
        <v/>
      </c>
      <c r="MI71" s="635" t="str">
        <f t="shared" si="520"/>
        <v/>
      </c>
      <c r="MJ71" s="635" t="str">
        <f t="shared" si="520"/>
        <v/>
      </c>
      <c r="MK71" s="635" t="str">
        <f t="shared" si="520"/>
        <v/>
      </c>
      <c r="ML71" s="635" t="str">
        <f t="shared" si="520"/>
        <v/>
      </c>
      <c r="MM71" s="635" t="str">
        <f t="shared" si="520"/>
        <v/>
      </c>
      <c r="MN71" s="635" t="str">
        <f t="shared" si="520"/>
        <v/>
      </c>
      <c r="MO71" s="635" t="str">
        <f t="shared" si="520"/>
        <v/>
      </c>
      <c r="MP71" s="636" t="str">
        <f t="shared" si="520"/>
        <v/>
      </c>
      <c r="MR71" s="565">
        <f t="shared" si="269"/>
        <v>64</v>
      </c>
      <c r="MS71" s="622" t="e">
        <f ca="1">+SUMPRODUCT(OFFSET(MU71,0,$MR71):OFFSET(MU71,MU71-1,$MR71),OFFSET($O71,0,0):OFFSET($O71,MU71-1,0))</f>
        <v>#VALUE!</v>
      </c>
      <c r="MU71" s="568" t="str">
        <f t="shared" si="265"/>
        <v/>
      </c>
      <c r="MV71" s="691" t="e">
        <f t="shared" ca="1" si="521"/>
        <v>#VALUE!</v>
      </c>
      <c r="MW71" s="691" t="e">
        <f t="shared" ca="1" si="521"/>
        <v>#VALUE!</v>
      </c>
      <c r="MX71" s="691" t="e">
        <f t="shared" ca="1" si="521"/>
        <v>#VALUE!</v>
      </c>
      <c r="MY71" s="691" t="e">
        <f t="shared" ca="1" si="521"/>
        <v>#VALUE!</v>
      </c>
      <c r="MZ71" s="691" t="e">
        <f t="shared" ca="1" si="521"/>
        <v>#VALUE!</v>
      </c>
      <c r="NA71" s="691" t="e">
        <f t="shared" ca="1" si="521"/>
        <v>#VALUE!</v>
      </c>
      <c r="NB71" s="691" t="e">
        <f t="shared" ca="1" si="521"/>
        <v>#VALUE!</v>
      </c>
      <c r="NC71" s="691" t="e">
        <f t="shared" ca="1" si="521"/>
        <v>#VALUE!</v>
      </c>
      <c r="ND71" s="691" t="e">
        <f t="shared" ca="1" si="521"/>
        <v>#VALUE!</v>
      </c>
      <c r="NE71" s="691" t="e">
        <f t="shared" ca="1" si="521"/>
        <v>#VALUE!</v>
      </c>
      <c r="NF71" s="691" t="e">
        <f t="shared" ca="1" si="522"/>
        <v>#VALUE!</v>
      </c>
      <c r="NG71" s="691" t="e">
        <f t="shared" ca="1" si="522"/>
        <v>#VALUE!</v>
      </c>
      <c r="NH71" s="691" t="e">
        <f t="shared" ca="1" si="522"/>
        <v>#VALUE!</v>
      </c>
      <c r="NI71" s="691" t="e">
        <f t="shared" ca="1" si="522"/>
        <v>#VALUE!</v>
      </c>
      <c r="NJ71" s="691" t="e">
        <f t="shared" ca="1" si="522"/>
        <v>#VALUE!</v>
      </c>
      <c r="NK71" s="691" t="e">
        <f t="shared" ca="1" si="522"/>
        <v>#VALUE!</v>
      </c>
      <c r="NL71" s="691" t="e">
        <f t="shared" ca="1" si="522"/>
        <v>#VALUE!</v>
      </c>
      <c r="NM71" s="691" t="e">
        <f t="shared" ca="1" si="522"/>
        <v>#VALUE!</v>
      </c>
      <c r="NN71" s="691" t="e">
        <f t="shared" ca="1" si="522"/>
        <v>#VALUE!</v>
      </c>
      <c r="NO71" s="691" t="e">
        <f t="shared" ca="1" si="522"/>
        <v>#VALUE!</v>
      </c>
      <c r="NP71" s="691" t="e">
        <f t="shared" ca="1" si="523"/>
        <v>#VALUE!</v>
      </c>
      <c r="NQ71" s="691" t="e">
        <f t="shared" ca="1" si="523"/>
        <v>#VALUE!</v>
      </c>
      <c r="NR71" s="691" t="e">
        <f t="shared" ca="1" si="523"/>
        <v>#VALUE!</v>
      </c>
      <c r="NS71" s="691" t="e">
        <f t="shared" ca="1" si="523"/>
        <v>#VALUE!</v>
      </c>
      <c r="NT71" s="691" t="e">
        <f t="shared" ca="1" si="523"/>
        <v>#VALUE!</v>
      </c>
      <c r="NU71" s="691" t="e">
        <f t="shared" ca="1" si="523"/>
        <v>#VALUE!</v>
      </c>
      <c r="NV71" s="691" t="e">
        <f t="shared" ca="1" si="523"/>
        <v>#VALUE!</v>
      </c>
      <c r="NW71" s="691" t="e">
        <f t="shared" ca="1" si="523"/>
        <v>#VALUE!</v>
      </c>
      <c r="NX71" s="691" t="e">
        <f t="shared" ca="1" si="523"/>
        <v>#VALUE!</v>
      </c>
      <c r="NY71" s="691" t="e">
        <f t="shared" ca="1" si="523"/>
        <v>#VALUE!</v>
      </c>
      <c r="NZ71" s="691" t="e">
        <f t="shared" ca="1" si="524"/>
        <v>#VALUE!</v>
      </c>
      <c r="OA71" s="691" t="e">
        <f t="shared" ca="1" si="524"/>
        <v>#VALUE!</v>
      </c>
      <c r="OB71" s="691" t="e">
        <f t="shared" ca="1" si="524"/>
        <v>#VALUE!</v>
      </c>
      <c r="OC71" s="691" t="e">
        <f t="shared" ca="1" si="524"/>
        <v>#VALUE!</v>
      </c>
      <c r="OD71" s="691" t="e">
        <f t="shared" ca="1" si="524"/>
        <v>#VALUE!</v>
      </c>
      <c r="OE71" s="691" t="e">
        <f t="shared" ca="1" si="524"/>
        <v>#VALUE!</v>
      </c>
      <c r="OF71" s="691" t="e">
        <f t="shared" ca="1" si="524"/>
        <v>#VALUE!</v>
      </c>
      <c r="OG71" s="691" t="e">
        <f t="shared" ca="1" si="524"/>
        <v>#VALUE!</v>
      </c>
      <c r="OH71" s="691" t="e">
        <f t="shared" ca="1" si="524"/>
        <v>#VALUE!</v>
      </c>
      <c r="OI71" s="691" t="e">
        <f t="shared" ca="1" si="524"/>
        <v>#VALUE!</v>
      </c>
      <c r="OJ71" s="691" t="e">
        <f t="shared" ca="1" si="525"/>
        <v>#VALUE!</v>
      </c>
      <c r="OK71" s="691" t="e">
        <f t="shared" ca="1" si="525"/>
        <v>#VALUE!</v>
      </c>
      <c r="OL71" s="691" t="e">
        <f t="shared" ca="1" si="525"/>
        <v>#VALUE!</v>
      </c>
      <c r="OM71" s="691" t="e">
        <f t="shared" ca="1" si="525"/>
        <v>#VALUE!</v>
      </c>
      <c r="ON71" s="691" t="e">
        <f t="shared" ca="1" si="525"/>
        <v>#VALUE!</v>
      </c>
      <c r="OO71" s="691" t="e">
        <f t="shared" ca="1" si="525"/>
        <v>#VALUE!</v>
      </c>
      <c r="OP71" s="691" t="e">
        <f t="shared" ca="1" si="525"/>
        <v>#VALUE!</v>
      </c>
      <c r="OQ71" s="691" t="e">
        <f t="shared" ca="1" si="525"/>
        <v>#VALUE!</v>
      </c>
      <c r="OR71" s="691" t="e">
        <f t="shared" ca="1" si="525"/>
        <v>#VALUE!</v>
      </c>
      <c r="OS71" s="691" t="e">
        <f t="shared" ca="1" si="525"/>
        <v>#VALUE!</v>
      </c>
      <c r="OT71" s="691" t="e">
        <f t="shared" ca="1" si="526"/>
        <v>#VALUE!</v>
      </c>
      <c r="OU71" s="691" t="e">
        <f t="shared" ca="1" si="526"/>
        <v>#VALUE!</v>
      </c>
      <c r="OV71" s="691" t="e">
        <f t="shared" ca="1" si="526"/>
        <v>#VALUE!</v>
      </c>
      <c r="OW71" s="691" t="e">
        <f t="shared" ca="1" si="526"/>
        <v>#VALUE!</v>
      </c>
      <c r="OX71" s="691" t="e">
        <f t="shared" ca="1" si="526"/>
        <v>#VALUE!</v>
      </c>
      <c r="OY71" s="691" t="e">
        <f t="shared" ca="1" si="526"/>
        <v>#VALUE!</v>
      </c>
      <c r="OZ71" s="691" t="e">
        <f t="shared" ca="1" si="526"/>
        <v>#VALUE!</v>
      </c>
      <c r="PA71" s="691" t="e">
        <f t="shared" ca="1" si="526"/>
        <v>#VALUE!</v>
      </c>
      <c r="PB71" s="691" t="e">
        <f t="shared" ca="1" si="526"/>
        <v>#VALUE!</v>
      </c>
      <c r="PC71" s="691" t="e">
        <f t="shared" ca="1" si="526"/>
        <v>#VALUE!</v>
      </c>
      <c r="PD71" s="691" t="e">
        <f t="shared" ca="1" si="527"/>
        <v>#VALUE!</v>
      </c>
      <c r="PE71" s="691" t="e">
        <f t="shared" ca="1" si="527"/>
        <v>#VALUE!</v>
      </c>
      <c r="PF71" s="691" t="e">
        <f t="shared" ca="1" si="527"/>
        <v>#VALUE!</v>
      </c>
      <c r="PG71" s="691" t="e">
        <f t="shared" ca="1" si="527"/>
        <v>#VALUE!</v>
      </c>
      <c r="PH71" s="691" t="e">
        <f t="shared" ca="1" si="527"/>
        <v>#VALUE!</v>
      </c>
      <c r="PI71" s="691" t="e">
        <f t="shared" ca="1" si="527"/>
        <v>#VALUE!</v>
      </c>
      <c r="PJ71" s="691" t="e">
        <f t="shared" ca="1" si="527"/>
        <v>#VALUE!</v>
      </c>
      <c r="PK71" s="691" t="e">
        <f t="shared" ca="1" si="527"/>
        <v>#VALUE!</v>
      </c>
      <c r="PL71" s="691" t="e">
        <f t="shared" ca="1" si="527"/>
        <v>#VALUE!</v>
      </c>
      <c r="PM71" s="691" t="e">
        <f t="shared" ca="1" si="527"/>
        <v>#VALUE!</v>
      </c>
      <c r="PN71" s="691" t="e">
        <f t="shared" ca="1" si="528"/>
        <v>#VALUE!</v>
      </c>
      <c r="PO71" s="691" t="e">
        <f t="shared" ca="1" si="528"/>
        <v>#VALUE!</v>
      </c>
      <c r="PP71" s="691" t="e">
        <f t="shared" ca="1" si="528"/>
        <v>#VALUE!</v>
      </c>
      <c r="PQ71" s="691" t="e">
        <f t="shared" ca="1" si="528"/>
        <v>#VALUE!</v>
      </c>
      <c r="PR71" s="691" t="e">
        <f t="shared" ca="1" si="528"/>
        <v>#VALUE!</v>
      </c>
      <c r="PS71" s="691" t="e">
        <f t="shared" ca="1" si="528"/>
        <v>#VALUE!</v>
      </c>
      <c r="PT71" s="691" t="e">
        <f t="shared" ca="1" si="528"/>
        <v>#VALUE!</v>
      </c>
      <c r="PU71" s="691" t="e">
        <f t="shared" ca="1" si="528"/>
        <v>#VALUE!</v>
      </c>
      <c r="PV71" s="691" t="e">
        <f t="shared" ca="1" si="528"/>
        <v>#VALUE!</v>
      </c>
      <c r="PW71" s="691" t="e">
        <f t="shared" ca="1" si="528"/>
        <v>#VALUE!</v>
      </c>
      <c r="PX71" s="691" t="e">
        <f t="shared" ca="1" si="528"/>
        <v>#VALUE!</v>
      </c>
      <c r="PY71" s="690"/>
      <c r="PZ71" s="690"/>
      <c r="QA71" s="690"/>
      <c r="QB71" s="690"/>
      <c r="QC71" s="690"/>
      <c r="QD71" s="690"/>
      <c r="QE71" s="690"/>
      <c r="QF71" s="690"/>
    </row>
    <row r="72" spans="1:448" hidden="1">
      <c r="A72" s="632">
        <f t="shared" si="266"/>
        <v>65</v>
      </c>
      <c r="B72" s="633">
        <f>+'User Entries'!G142</f>
        <v>0</v>
      </c>
      <c r="C72" s="633">
        <f t="shared" si="267"/>
        <v>0</v>
      </c>
      <c r="D72" s="767">
        <v>1</v>
      </c>
      <c r="E72" s="759" t="e">
        <f t="shared" ref="E72:E87" si="532">C72*K72/SUMPRODUCT($C$8:$C$87,$K$8:$K$87)</f>
        <v>#DIV/0!</v>
      </c>
      <c r="F72" s="627"/>
      <c r="G72" s="765">
        <v>0</v>
      </c>
      <c r="H72" s="622"/>
      <c r="I72" s="632">
        <f t="shared" si="255"/>
        <v>65</v>
      </c>
      <c r="J72" s="640">
        <f t="shared" si="501"/>
        <v>0</v>
      </c>
      <c r="K72" s="640">
        <f>+'User Entries'!$J142</f>
        <v>0</v>
      </c>
      <c r="L72" s="676" t="e">
        <f t="shared" si="256"/>
        <v>#DIV/0!</v>
      </c>
      <c r="M72" s="643" t="str">
        <f>IFERROR(Summary_AttrorTotal!A82,"")</f>
        <v/>
      </c>
      <c r="N72" s="634">
        <f>+IFERROR((Summary_AttrorTotal!H82)*1000,0)</f>
        <v>0</v>
      </c>
      <c r="O72" s="634">
        <f>+IFERROR((Summary_AttrorTotal!S82-Summary_AttrorTotal!H82)*1000,0)</f>
        <v>0</v>
      </c>
      <c r="P72" s="634">
        <f t="shared" ref="P72:P87" ca="1" si="533">+O72*(SUMPRODUCT(OFFSET($GI72,0,0,1,$B$4+1),OFFSET($JN72,0,0,1,$B$4+1)))</f>
        <v>0</v>
      </c>
      <c r="Q72" s="634">
        <f>IFERROR(Summary_AttrorTotal!J82*1000,0)</f>
        <v>0</v>
      </c>
      <c r="R72" s="634">
        <f t="shared" ca="1" si="257"/>
        <v>0</v>
      </c>
      <c r="S72" s="634">
        <f>+IFERROR((Summary_AttrorTotal!S82-Summary_AttrorTotal!J82)*1000,0)</f>
        <v>0</v>
      </c>
      <c r="T72" s="634">
        <f t="shared" ca="1" si="258"/>
        <v>0</v>
      </c>
      <c r="U72" s="639"/>
      <c r="V72" s="634">
        <f t="shared" ca="1" si="259"/>
        <v>0</v>
      </c>
      <c r="X72" s="649" t="str">
        <f t="shared" si="472"/>
        <v/>
      </c>
      <c r="Y72" s="628" t="str">
        <f t="shared" si="529"/>
        <v/>
      </c>
      <c r="Z72" s="628" t="str">
        <f t="shared" si="529"/>
        <v/>
      </c>
      <c r="AA72" s="628" t="str">
        <f t="shared" si="531"/>
        <v/>
      </c>
      <c r="AB72" s="628" t="str">
        <f t="shared" si="531"/>
        <v/>
      </c>
      <c r="AC72" s="628" t="str">
        <f t="shared" si="531"/>
        <v/>
      </c>
      <c r="AD72" s="628" t="str">
        <f t="shared" si="531"/>
        <v/>
      </c>
      <c r="AE72" s="628" t="str">
        <f t="shared" si="531"/>
        <v/>
      </c>
      <c r="AF72" s="628" t="str">
        <f t="shared" si="531"/>
        <v/>
      </c>
      <c r="AG72" s="628" t="str">
        <f t="shared" si="531"/>
        <v/>
      </c>
      <c r="AH72" s="628" t="str">
        <f t="shared" si="531"/>
        <v/>
      </c>
      <c r="AI72" s="628" t="str">
        <f t="shared" si="531"/>
        <v/>
      </c>
      <c r="AJ72" s="628" t="str">
        <f t="shared" si="531"/>
        <v/>
      </c>
      <c r="AK72" s="628" t="str">
        <f t="shared" si="531"/>
        <v/>
      </c>
      <c r="AL72" s="628" t="str">
        <f t="shared" si="531"/>
        <v/>
      </c>
      <c r="AM72" s="628" t="str">
        <f t="shared" si="531"/>
        <v/>
      </c>
      <c r="AN72" s="628" t="str">
        <f t="shared" si="531"/>
        <v/>
      </c>
      <c r="AO72" s="628" t="str">
        <f t="shared" si="531"/>
        <v/>
      </c>
      <c r="AP72" s="628" t="str">
        <f t="shared" si="531"/>
        <v/>
      </c>
      <c r="AQ72" s="628" t="str">
        <f t="shared" si="531"/>
        <v/>
      </c>
      <c r="AR72" s="628" t="str">
        <f t="shared" si="531"/>
        <v/>
      </c>
      <c r="AS72" s="628" t="str">
        <f t="shared" si="531"/>
        <v/>
      </c>
      <c r="AT72" s="628" t="str">
        <f t="shared" si="531"/>
        <v/>
      </c>
      <c r="AU72" s="628" t="str">
        <f t="shared" si="531"/>
        <v/>
      </c>
      <c r="AV72" s="628" t="str">
        <f t="shared" si="531"/>
        <v/>
      </c>
      <c r="AW72" s="628" t="str">
        <f t="shared" si="531"/>
        <v/>
      </c>
      <c r="AX72" s="628" t="str">
        <f t="shared" si="531"/>
        <v/>
      </c>
      <c r="AY72" s="628" t="str">
        <f t="shared" si="531"/>
        <v/>
      </c>
      <c r="AZ72" s="628" t="str">
        <f t="shared" si="531"/>
        <v/>
      </c>
      <c r="BA72" s="628" t="str">
        <f t="shared" si="531"/>
        <v/>
      </c>
      <c r="BB72" s="628" t="str">
        <f t="shared" si="531"/>
        <v/>
      </c>
      <c r="BC72" s="628" t="str">
        <f t="shared" si="531"/>
        <v/>
      </c>
      <c r="BD72" s="628" t="str">
        <f t="shared" si="531"/>
        <v/>
      </c>
      <c r="BE72" s="628" t="str">
        <f t="shared" si="531"/>
        <v/>
      </c>
      <c r="BF72" s="628" t="str">
        <f t="shared" si="531"/>
        <v/>
      </c>
      <c r="BG72" s="628" t="str">
        <f t="shared" si="531"/>
        <v/>
      </c>
      <c r="BH72" s="628" t="str">
        <f t="shared" si="531"/>
        <v/>
      </c>
      <c r="BI72" s="628" t="str">
        <f t="shared" si="531"/>
        <v/>
      </c>
      <c r="BJ72" s="628" t="str">
        <f t="shared" si="531"/>
        <v/>
      </c>
      <c r="BK72" s="628" t="str">
        <f t="shared" si="531"/>
        <v/>
      </c>
      <c r="BL72" s="628" t="str">
        <f t="shared" si="531"/>
        <v/>
      </c>
      <c r="BM72" s="628" t="str">
        <f t="shared" si="531"/>
        <v/>
      </c>
      <c r="BN72" s="628" t="str">
        <f t="shared" si="531"/>
        <v/>
      </c>
      <c r="BO72" s="628" t="str">
        <f t="shared" si="531"/>
        <v/>
      </c>
      <c r="BP72" s="628" t="str">
        <f t="shared" si="531"/>
        <v/>
      </c>
      <c r="BQ72" s="628" t="str">
        <f t="shared" si="531"/>
        <v/>
      </c>
      <c r="BR72" s="628" t="str">
        <f t="shared" si="531"/>
        <v/>
      </c>
      <c r="BS72" s="628" t="str">
        <f t="shared" si="531"/>
        <v/>
      </c>
      <c r="BT72" s="628" t="str">
        <f t="shared" si="531"/>
        <v/>
      </c>
      <c r="BU72" s="628" t="str">
        <f t="shared" si="531"/>
        <v/>
      </c>
      <c r="BV72" s="628" t="str">
        <f t="shared" si="531"/>
        <v/>
      </c>
      <c r="BW72" s="628" t="str">
        <f t="shared" si="531"/>
        <v/>
      </c>
      <c r="BX72" s="628" t="str">
        <f t="shared" si="531"/>
        <v/>
      </c>
      <c r="BY72" s="628" t="str">
        <f t="shared" si="531"/>
        <v/>
      </c>
      <c r="BZ72" s="628" t="str">
        <f t="shared" si="531"/>
        <v/>
      </c>
      <c r="CA72" s="628" t="str">
        <f t="shared" si="531"/>
        <v/>
      </c>
      <c r="CB72" s="628" t="str">
        <f t="shared" si="531"/>
        <v/>
      </c>
      <c r="CC72" s="628" t="str">
        <f t="shared" si="531"/>
        <v/>
      </c>
      <c r="CD72" s="628" t="str">
        <f t="shared" si="531"/>
        <v/>
      </c>
      <c r="CE72" s="628" t="str">
        <f t="shared" si="531"/>
        <v/>
      </c>
      <c r="CF72" s="628" t="str">
        <f t="shared" si="531"/>
        <v/>
      </c>
      <c r="CG72" s="628" t="str">
        <f t="shared" si="531"/>
        <v/>
      </c>
      <c r="CH72" s="628" t="str">
        <f t="shared" si="531"/>
        <v/>
      </c>
      <c r="CI72" s="628" t="str">
        <f t="shared" si="531"/>
        <v/>
      </c>
      <c r="CJ72" s="628" t="str">
        <f t="shared" si="531"/>
        <v/>
      </c>
      <c r="CK72" s="628" t="str">
        <f t="shared" si="531"/>
        <v/>
      </c>
      <c r="CL72" s="628" t="str">
        <f t="shared" si="531"/>
        <v/>
      </c>
      <c r="CM72" s="628" t="str">
        <f t="shared" si="530"/>
        <v/>
      </c>
      <c r="CN72" s="628" t="str">
        <f t="shared" si="530"/>
        <v/>
      </c>
      <c r="CO72" s="628" t="str">
        <f t="shared" si="530"/>
        <v/>
      </c>
      <c r="CP72" s="628" t="str">
        <f t="shared" si="530"/>
        <v/>
      </c>
      <c r="CQ72" s="628" t="str">
        <f t="shared" si="530"/>
        <v/>
      </c>
      <c r="CR72" s="628" t="str">
        <f t="shared" si="530"/>
        <v/>
      </c>
      <c r="CS72" s="628" t="str">
        <f t="shared" si="530"/>
        <v/>
      </c>
      <c r="CT72" s="628" t="str">
        <f t="shared" si="530"/>
        <v/>
      </c>
      <c r="CU72" s="628" t="str">
        <f t="shared" si="530"/>
        <v/>
      </c>
      <c r="CV72" s="628" t="str">
        <f t="shared" si="530"/>
        <v/>
      </c>
      <c r="CW72" s="628" t="str">
        <f t="shared" si="530"/>
        <v/>
      </c>
      <c r="CX72" s="628" t="str">
        <f t="shared" si="530"/>
        <v/>
      </c>
      <c r="CY72" s="628" t="str">
        <f t="shared" si="530"/>
        <v/>
      </c>
      <c r="CZ72" s="628" t="str">
        <f t="shared" si="530"/>
        <v/>
      </c>
      <c r="DA72" s="629" t="str">
        <f t="shared" si="502"/>
        <v/>
      </c>
      <c r="DB72" s="642"/>
      <c r="DC72" s="649" t="str">
        <f t="shared" si="262"/>
        <v/>
      </c>
      <c r="DD72" s="668" t="str">
        <f t="shared" si="505"/>
        <v/>
      </c>
      <c r="DE72" s="668" t="str">
        <f t="shared" si="505"/>
        <v/>
      </c>
      <c r="DF72" s="668" t="str">
        <f t="shared" si="505"/>
        <v/>
      </c>
      <c r="DG72" s="668" t="str">
        <f t="shared" si="505"/>
        <v/>
      </c>
      <c r="DH72" s="668" t="str">
        <f t="shared" si="505"/>
        <v/>
      </c>
      <c r="DI72" s="668" t="str">
        <f t="shared" si="505"/>
        <v/>
      </c>
      <c r="DJ72" s="668" t="str">
        <f t="shared" si="505"/>
        <v/>
      </c>
      <c r="DK72" s="668" t="str">
        <f t="shared" si="505"/>
        <v/>
      </c>
      <c r="DL72" s="668" t="str">
        <f t="shared" si="505"/>
        <v/>
      </c>
      <c r="DM72" s="668" t="str">
        <f t="shared" si="505"/>
        <v/>
      </c>
      <c r="DN72" s="668" t="str">
        <f t="shared" si="506"/>
        <v/>
      </c>
      <c r="DO72" s="668" t="str">
        <f t="shared" si="506"/>
        <v/>
      </c>
      <c r="DP72" s="668" t="str">
        <f t="shared" si="506"/>
        <v/>
      </c>
      <c r="DQ72" s="668" t="str">
        <f t="shared" si="506"/>
        <v/>
      </c>
      <c r="DR72" s="668" t="str">
        <f t="shared" si="506"/>
        <v/>
      </c>
      <c r="DS72" s="668" t="str">
        <f t="shared" si="506"/>
        <v/>
      </c>
      <c r="DT72" s="668" t="str">
        <f t="shared" si="506"/>
        <v/>
      </c>
      <c r="DU72" s="668" t="str">
        <f t="shared" si="506"/>
        <v/>
      </c>
      <c r="DV72" s="668" t="str">
        <f t="shared" si="506"/>
        <v/>
      </c>
      <c r="DW72" s="668" t="str">
        <f t="shared" si="506"/>
        <v/>
      </c>
      <c r="DX72" s="668" t="str">
        <f t="shared" si="507"/>
        <v/>
      </c>
      <c r="DY72" s="668" t="str">
        <f t="shared" si="507"/>
        <v/>
      </c>
      <c r="DZ72" s="668" t="str">
        <f t="shared" si="507"/>
        <v/>
      </c>
      <c r="EA72" s="668" t="str">
        <f t="shared" si="507"/>
        <v/>
      </c>
      <c r="EB72" s="668" t="str">
        <f t="shared" si="507"/>
        <v/>
      </c>
      <c r="EC72" s="668" t="str">
        <f t="shared" si="507"/>
        <v/>
      </c>
      <c r="ED72" s="668" t="str">
        <f t="shared" si="507"/>
        <v/>
      </c>
      <c r="EE72" s="668" t="str">
        <f t="shared" si="507"/>
        <v/>
      </c>
      <c r="EF72" s="668" t="str">
        <f t="shared" si="507"/>
        <v/>
      </c>
      <c r="EG72" s="668" t="str">
        <f t="shared" si="507"/>
        <v/>
      </c>
      <c r="EH72" s="668" t="str">
        <f t="shared" si="508"/>
        <v/>
      </c>
      <c r="EI72" s="668" t="str">
        <f t="shared" si="508"/>
        <v/>
      </c>
      <c r="EJ72" s="668" t="str">
        <f t="shared" si="508"/>
        <v/>
      </c>
      <c r="EK72" s="668" t="str">
        <f t="shared" si="508"/>
        <v/>
      </c>
      <c r="EL72" s="668" t="str">
        <f t="shared" si="508"/>
        <v/>
      </c>
      <c r="EM72" s="668" t="str">
        <f t="shared" si="508"/>
        <v/>
      </c>
      <c r="EN72" s="668" t="str">
        <f t="shared" si="508"/>
        <v/>
      </c>
      <c r="EO72" s="668" t="str">
        <f t="shared" si="508"/>
        <v/>
      </c>
      <c r="EP72" s="668" t="str">
        <f t="shared" si="508"/>
        <v/>
      </c>
      <c r="EQ72" s="668" t="str">
        <f t="shared" si="508"/>
        <v/>
      </c>
      <c r="ER72" s="668" t="str">
        <f t="shared" si="509"/>
        <v/>
      </c>
      <c r="ES72" s="668" t="str">
        <f t="shared" si="509"/>
        <v/>
      </c>
      <c r="ET72" s="668" t="str">
        <f t="shared" si="509"/>
        <v/>
      </c>
      <c r="EU72" s="668" t="str">
        <f t="shared" si="509"/>
        <v/>
      </c>
      <c r="EV72" s="668" t="str">
        <f t="shared" si="509"/>
        <v/>
      </c>
      <c r="EW72" s="668" t="str">
        <f t="shared" si="509"/>
        <v/>
      </c>
      <c r="EX72" s="668" t="str">
        <f t="shared" si="509"/>
        <v/>
      </c>
      <c r="EY72" s="668" t="str">
        <f t="shared" si="509"/>
        <v/>
      </c>
      <c r="EZ72" s="668" t="str">
        <f t="shared" si="509"/>
        <v/>
      </c>
      <c r="FA72" s="668" t="str">
        <f t="shared" si="509"/>
        <v/>
      </c>
      <c r="FB72" s="668" t="str">
        <f t="shared" si="510"/>
        <v/>
      </c>
      <c r="FC72" s="668" t="str">
        <f t="shared" si="510"/>
        <v/>
      </c>
      <c r="FD72" s="668" t="str">
        <f t="shared" si="510"/>
        <v/>
      </c>
      <c r="FE72" s="668" t="str">
        <f t="shared" si="510"/>
        <v/>
      </c>
      <c r="FF72" s="668" t="str">
        <f t="shared" si="510"/>
        <v/>
      </c>
      <c r="FG72" s="668" t="str">
        <f t="shared" si="510"/>
        <v/>
      </c>
      <c r="FH72" s="668" t="str">
        <f t="shared" si="510"/>
        <v/>
      </c>
      <c r="FI72" s="668" t="str">
        <f t="shared" si="510"/>
        <v/>
      </c>
      <c r="FJ72" s="668" t="str">
        <f t="shared" si="510"/>
        <v/>
      </c>
      <c r="FK72" s="668" t="str">
        <f t="shared" si="510"/>
        <v/>
      </c>
      <c r="FL72" s="668" t="str">
        <f t="shared" si="511"/>
        <v/>
      </c>
      <c r="FM72" s="668" t="str">
        <f t="shared" si="511"/>
        <v/>
      </c>
      <c r="FN72" s="668" t="str">
        <f t="shared" si="511"/>
        <v/>
      </c>
      <c r="FO72" s="668" t="str">
        <f t="shared" si="511"/>
        <v/>
      </c>
      <c r="FP72" s="668" t="str">
        <f t="shared" si="511"/>
        <v/>
      </c>
      <c r="FQ72" s="668" t="str">
        <f t="shared" si="511"/>
        <v/>
      </c>
      <c r="FR72" s="668" t="str">
        <f t="shared" si="511"/>
        <v/>
      </c>
      <c r="FS72" s="668" t="str">
        <f t="shared" si="511"/>
        <v/>
      </c>
      <c r="FT72" s="668" t="str">
        <f t="shared" si="511"/>
        <v/>
      </c>
      <c r="FU72" s="668" t="str">
        <f t="shared" si="511"/>
        <v/>
      </c>
      <c r="FV72" s="668" t="str">
        <f t="shared" si="512"/>
        <v/>
      </c>
      <c r="FW72" s="668" t="str">
        <f t="shared" si="512"/>
        <v/>
      </c>
      <c r="FX72" s="668" t="str">
        <f t="shared" si="512"/>
        <v/>
      </c>
      <c r="FY72" s="668" t="str">
        <f t="shared" si="512"/>
        <v/>
      </c>
      <c r="FZ72" s="668" t="str">
        <f t="shared" si="512"/>
        <v/>
      </c>
      <c r="GA72" s="668" t="str">
        <f t="shared" si="512"/>
        <v/>
      </c>
      <c r="GB72" s="668" t="str">
        <f t="shared" si="512"/>
        <v/>
      </c>
      <c r="GC72" s="668" t="str">
        <f t="shared" si="512"/>
        <v/>
      </c>
      <c r="GD72" s="668" t="str">
        <f t="shared" si="512"/>
        <v/>
      </c>
      <c r="GE72" s="668" t="str">
        <f t="shared" si="512"/>
        <v/>
      </c>
      <c r="GF72" s="669" t="str">
        <f t="shared" si="512"/>
        <v/>
      </c>
      <c r="GG72" s="626"/>
      <c r="GH72" s="649" t="str">
        <f t="shared" si="263"/>
        <v/>
      </c>
      <c r="GI72" s="682" t="str">
        <f t="shared" ref="GI72:GI87" ca="1" si="534">+IF(OR(GI$7="",$GH72=""),"",IF($JM72-GI$7&lt;=-1,Y72*DD72/SUMPRODUCT(OFFSET($Y72,0,0,1,$B$4+1),OFFSET($DD72,0,0,1,$B$4+1)),0))</f>
        <v/>
      </c>
      <c r="GJ72" s="682" t="str">
        <f t="shared" ref="GJ72:GJ87" ca="1" si="535">+IF(OR(GJ$7="",$GH72=""),"",IF($JM72-GJ$7&lt;=-1,Z72*DE72/SUMPRODUCT(OFFSET($Y72,0,0,1,$B$4+1),OFFSET($DD72,0,0,1,$B$4+1)),0))</f>
        <v/>
      </c>
      <c r="GK72" s="682" t="str">
        <f t="shared" ref="GK72:GK87" ca="1" si="536">+IF(OR(GK$7="",$GH72=""),"",IF($JM72-GK$7&lt;=-1,AA72*DF72/SUMPRODUCT(OFFSET($Y72,0,0,1,$B$4+1),OFFSET($DD72,0,0,1,$B$4+1)),0))</f>
        <v/>
      </c>
      <c r="GL72" s="682" t="str">
        <f t="shared" ref="GL72:GL87" ca="1" si="537">+IF(OR(GL$7="",$GH72=""),"",IF($JM72-GL$7&lt;=-1,AB72*DG72/SUMPRODUCT(OFFSET($Y72,0,0,1,$B$4+1),OFFSET($DD72,0,0,1,$B$4+1)),0))</f>
        <v/>
      </c>
      <c r="GM72" s="682" t="str">
        <f t="shared" ref="GM72:GM87" ca="1" si="538">+IF(OR(GM$7="",$GH72=""),"",IF($JM72-GM$7&lt;=-1,AC72*DH72/SUMPRODUCT(OFFSET($Y72,0,0,1,$B$4+1),OFFSET($DD72,0,0,1,$B$4+1)),0))</f>
        <v/>
      </c>
      <c r="GN72" s="682" t="str">
        <f t="shared" ref="GN72:GN87" ca="1" si="539">+IF(OR(GN$7="",$GH72=""),"",IF($JM72-GN$7&lt;=-1,AD72*DI72/SUMPRODUCT(OFFSET($Y72,0,0,1,$B$4+1),OFFSET($DD72,0,0,1,$B$4+1)),0))</f>
        <v/>
      </c>
      <c r="GO72" s="682" t="str">
        <f t="shared" ref="GO72:GO87" ca="1" si="540">+IF(OR(GO$7="",$GH72=""),"",IF($JM72-GO$7&lt;=-1,AE72*DJ72/SUMPRODUCT(OFFSET($Y72,0,0,1,$B$4+1),OFFSET($DD72,0,0,1,$B$4+1)),0))</f>
        <v/>
      </c>
      <c r="GP72" s="682" t="str">
        <f t="shared" ref="GP72:GP87" ca="1" si="541">+IF(OR(GP$7="",$GH72=""),"",IF($JM72-GP$7&lt;=-1,AF72*DK72/SUMPRODUCT(OFFSET($Y72,0,0,1,$B$4+1),OFFSET($DD72,0,0,1,$B$4+1)),0))</f>
        <v/>
      </c>
      <c r="GQ72" s="682" t="str">
        <f t="shared" ref="GQ72:GQ87" ca="1" si="542">+IF(OR(GQ$7="",$GH72=""),"",IF($JM72-GQ$7&lt;=-1,AG72*DL72/SUMPRODUCT(OFFSET($Y72,0,0,1,$B$4+1),OFFSET($DD72,0,0,1,$B$4+1)),0))</f>
        <v/>
      </c>
      <c r="GR72" s="682" t="str">
        <f t="shared" ref="GR72:GR87" ca="1" si="543">+IF(OR(GR$7="",$GH72=""),"",IF($JM72-GR$7&lt;=-1,AH72*DM72/SUMPRODUCT(OFFSET($Y72,0,0,1,$B$4+1),OFFSET($DD72,0,0,1,$B$4+1)),0))</f>
        <v/>
      </c>
      <c r="GS72" s="682" t="str">
        <f t="shared" ref="GS72:GS87" ca="1" si="544">+IF(OR(GS$7="",$GH72=""),"",IF($JM72-GS$7&lt;=-1,AI72*DN72/SUMPRODUCT(OFFSET($Y72,0,0,1,$B$4+1),OFFSET($DD72,0,0,1,$B$4+1)),0))</f>
        <v/>
      </c>
      <c r="GT72" s="682" t="str">
        <f t="shared" ref="GT72:GT87" ca="1" si="545">+IF(OR(GT$7="",$GH72=""),"",IF($JM72-GT$7&lt;=-1,AJ72*DO72/SUMPRODUCT(OFFSET($Y72,0,0,1,$B$4+1),OFFSET($DD72,0,0,1,$B$4+1)),0))</f>
        <v/>
      </c>
      <c r="GU72" s="682" t="str">
        <f t="shared" ref="GU72:GU87" ca="1" si="546">+IF(OR(GU$7="",$GH72=""),"",IF($JM72-GU$7&lt;=-1,AK72*DP72/SUMPRODUCT(OFFSET($Y72,0,0,1,$B$4+1),OFFSET($DD72,0,0,1,$B$4+1)),0))</f>
        <v/>
      </c>
      <c r="GV72" s="682" t="str">
        <f t="shared" ref="GV72:GV87" ca="1" si="547">+IF(OR(GV$7="",$GH72=""),"",IF($JM72-GV$7&lt;=-1,AL72*DQ72/SUMPRODUCT(OFFSET($Y72,0,0,1,$B$4+1),OFFSET($DD72,0,0,1,$B$4+1)),0))</f>
        <v/>
      </c>
      <c r="GW72" s="682" t="str">
        <f t="shared" ref="GW72:GW87" ca="1" si="548">+IF(OR(GW$7="",$GH72=""),"",IF($JM72-GW$7&lt;=-1,AM72*DR72/SUMPRODUCT(OFFSET($Y72,0,0,1,$B$4+1),OFFSET($DD72,0,0,1,$B$4+1)),0))</f>
        <v/>
      </c>
      <c r="GX72" s="682" t="str">
        <f t="shared" ref="GX72:GX87" ca="1" si="549">+IF(OR(GX$7="",$GH72=""),"",IF($JM72-GX$7&lt;=-1,AN72*DS72/SUMPRODUCT(OFFSET($Y72,0,0,1,$B$4+1),OFFSET($DD72,0,0,1,$B$4+1)),0))</f>
        <v/>
      </c>
      <c r="GY72" s="682" t="str">
        <f t="shared" ref="GY72:GY87" ca="1" si="550">+IF(OR(GY$7="",$GH72=""),"",IF($JM72-GY$7&lt;=-1,AO72*DT72/SUMPRODUCT(OFFSET($Y72,0,0,1,$B$4+1),OFFSET($DD72,0,0,1,$B$4+1)),0))</f>
        <v/>
      </c>
      <c r="GZ72" s="682" t="str">
        <f t="shared" ref="GZ72:GZ87" ca="1" si="551">+IF(OR(GZ$7="",$GH72=""),"",IF($JM72-GZ$7&lt;=-1,AP72*DU72/SUMPRODUCT(OFFSET($Y72,0,0,1,$B$4+1),OFFSET($DD72,0,0,1,$B$4+1)),0))</f>
        <v/>
      </c>
      <c r="HA72" s="682" t="str">
        <f t="shared" ref="HA72:HA87" ca="1" si="552">+IF(OR(HA$7="",$GH72=""),"",IF($JM72-HA$7&lt;=-1,AQ72*DV72/SUMPRODUCT(OFFSET($Y72,0,0,1,$B$4+1),OFFSET($DD72,0,0,1,$B$4+1)),0))</f>
        <v/>
      </c>
      <c r="HB72" s="682" t="str">
        <f t="shared" ref="HB72:HB87" ca="1" si="553">+IF(OR(HB$7="",$GH72=""),"",IF($JM72-HB$7&lt;=-1,AR72*DW72/SUMPRODUCT(OFFSET($Y72,0,0,1,$B$4+1),OFFSET($DD72,0,0,1,$B$4+1)),0))</f>
        <v/>
      </c>
      <c r="HC72" s="682" t="str">
        <f t="shared" ref="HC72:HC87" ca="1" si="554">+IF(OR(HC$7="",$GH72=""),"",IF($JM72-HC$7&lt;=-1,AS72*DX72/SUMPRODUCT(OFFSET($Y72,0,0,1,$B$4+1),OFFSET($DD72,0,0,1,$B$4+1)),0))</f>
        <v/>
      </c>
      <c r="HD72" s="682" t="str">
        <f t="shared" ref="HD72:HD87" ca="1" si="555">+IF(OR(HD$7="",$GH72=""),"",IF($JM72-HD$7&lt;=-1,AT72*DY72/SUMPRODUCT(OFFSET($Y72,0,0,1,$B$4+1),OFFSET($DD72,0,0,1,$B$4+1)),0))</f>
        <v/>
      </c>
      <c r="HE72" s="682" t="str">
        <f t="shared" ref="HE72:HE87" ca="1" si="556">+IF(OR(HE$7="",$GH72=""),"",IF($JM72-HE$7&lt;=-1,AU72*DZ72/SUMPRODUCT(OFFSET($Y72,0,0,1,$B$4+1),OFFSET($DD72,0,0,1,$B$4+1)),0))</f>
        <v/>
      </c>
      <c r="HF72" s="682" t="str">
        <f t="shared" ref="HF72:HF87" ca="1" si="557">+IF(OR(HF$7="",$GH72=""),"",IF($JM72-HF$7&lt;=-1,AV72*EA72/SUMPRODUCT(OFFSET($Y72,0,0,1,$B$4+1),OFFSET($DD72,0,0,1,$B$4+1)),0))</f>
        <v/>
      </c>
      <c r="HG72" s="682" t="str">
        <f t="shared" ref="HG72:HG87" ca="1" si="558">+IF(OR(HG$7="",$GH72=""),"",IF($JM72-HG$7&lt;=-1,AW72*EB72/SUMPRODUCT(OFFSET($Y72,0,0,1,$B$4+1),OFFSET($DD72,0,0,1,$B$4+1)),0))</f>
        <v/>
      </c>
      <c r="HH72" s="682" t="str">
        <f t="shared" ref="HH72:HH87" ca="1" si="559">+IF(OR(HH$7="",$GH72=""),"",IF($JM72-HH$7&lt;=-1,AX72*EC72/SUMPRODUCT(OFFSET($Y72,0,0,1,$B$4+1),OFFSET($DD72,0,0,1,$B$4+1)),0))</f>
        <v/>
      </c>
      <c r="HI72" s="682" t="str">
        <f t="shared" ref="HI72:HI87" ca="1" si="560">+IF(OR(HI$7="",$GH72=""),"",IF($JM72-HI$7&lt;=-1,AY72*ED72/SUMPRODUCT(OFFSET($Y72,0,0,1,$B$4+1),OFFSET($DD72,0,0,1,$B$4+1)),0))</f>
        <v/>
      </c>
      <c r="HJ72" s="682" t="str">
        <f t="shared" ref="HJ72:HJ87" ca="1" si="561">+IF(OR(HJ$7="",$GH72=""),"",IF($JM72-HJ$7&lt;=-1,AZ72*EE72/SUMPRODUCT(OFFSET($Y72,0,0,1,$B$4+1),OFFSET($DD72,0,0,1,$B$4+1)),0))</f>
        <v/>
      </c>
      <c r="HK72" s="682" t="str">
        <f t="shared" ref="HK72:HK87" ca="1" si="562">+IF(OR(HK$7="",$GH72=""),"",IF($JM72-HK$7&lt;=-1,BA72*EF72/SUMPRODUCT(OFFSET($Y72,0,0,1,$B$4+1),OFFSET($DD72,0,0,1,$B$4+1)),0))</f>
        <v/>
      </c>
      <c r="HL72" s="682" t="str">
        <f t="shared" ref="HL72:HL87" ca="1" si="563">+IF(OR(HL$7="",$GH72=""),"",IF($JM72-HL$7&lt;=-1,BB72*EG72/SUMPRODUCT(OFFSET($Y72,0,0,1,$B$4+1),OFFSET($DD72,0,0,1,$B$4+1)),0))</f>
        <v/>
      </c>
      <c r="HM72" s="682" t="str">
        <f t="shared" ref="HM72:HM87" ca="1" si="564">+IF(OR(HM$7="",$GH72=""),"",IF($JM72-HM$7&lt;=-1,BC72*EH72/SUMPRODUCT(OFFSET($Y72,0,0,1,$B$4+1),OFFSET($DD72,0,0,1,$B$4+1)),0))</f>
        <v/>
      </c>
      <c r="HN72" s="682" t="str">
        <f t="shared" ref="HN72:HN87" ca="1" si="565">+IF(OR(HN$7="",$GH72=""),"",IF($JM72-HN$7&lt;=-1,BD72*EI72/SUMPRODUCT(OFFSET($Y72,0,0,1,$B$4+1),OFFSET($DD72,0,0,1,$B$4+1)),0))</f>
        <v/>
      </c>
      <c r="HO72" s="682" t="str">
        <f t="shared" ref="HO72:HO87" ca="1" si="566">+IF(OR(HO$7="",$GH72=""),"",IF($JM72-HO$7&lt;=-1,BE72*EJ72/SUMPRODUCT(OFFSET($Y72,0,0,1,$B$4+1),OFFSET($DD72,0,0,1,$B$4+1)),0))</f>
        <v/>
      </c>
      <c r="HP72" s="682" t="str">
        <f t="shared" ref="HP72:HP87" ca="1" si="567">+IF(OR(HP$7="",$GH72=""),"",IF($JM72-HP$7&lt;=-1,BF72*EK72/SUMPRODUCT(OFFSET($Y72,0,0,1,$B$4+1),OFFSET($DD72,0,0,1,$B$4+1)),0))</f>
        <v/>
      </c>
      <c r="HQ72" s="682" t="str">
        <f t="shared" ref="HQ72:HQ87" ca="1" si="568">+IF(OR(HQ$7="",$GH72=""),"",IF($JM72-HQ$7&lt;=-1,BG72*EL72/SUMPRODUCT(OFFSET($Y72,0,0,1,$B$4+1),OFFSET($DD72,0,0,1,$B$4+1)),0))</f>
        <v/>
      </c>
      <c r="HR72" s="682" t="str">
        <f t="shared" ref="HR72:HR87" ca="1" si="569">+IF(OR(HR$7="",$GH72=""),"",IF($JM72-HR$7&lt;=-1,BH72*EM72/SUMPRODUCT(OFFSET($Y72,0,0,1,$B$4+1),OFFSET($DD72,0,0,1,$B$4+1)),0))</f>
        <v/>
      </c>
      <c r="HS72" s="682" t="str">
        <f t="shared" ref="HS72:HS87" ca="1" si="570">+IF(OR(HS$7="",$GH72=""),"",IF($JM72-HS$7&lt;=-1,BI72*EN72/SUMPRODUCT(OFFSET($Y72,0,0,1,$B$4+1),OFFSET($DD72,0,0,1,$B$4+1)),0))</f>
        <v/>
      </c>
      <c r="HT72" s="682" t="str">
        <f t="shared" ref="HT72:HT87" ca="1" si="571">+IF(OR(HT$7="",$GH72=""),"",IF($JM72-HT$7&lt;=-1,BJ72*EO72/SUMPRODUCT(OFFSET($Y72,0,0,1,$B$4+1),OFFSET($DD72,0,0,1,$B$4+1)),0))</f>
        <v/>
      </c>
      <c r="HU72" s="682" t="str">
        <f t="shared" ref="HU72:HU87" ca="1" si="572">+IF(OR(HU$7="",$GH72=""),"",IF($JM72-HU$7&lt;=-1,BK72*EP72/SUMPRODUCT(OFFSET($Y72,0,0,1,$B$4+1),OFFSET($DD72,0,0,1,$B$4+1)),0))</f>
        <v/>
      </c>
      <c r="HV72" s="682" t="str">
        <f t="shared" ref="HV72:HV87" ca="1" si="573">+IF(OR(HV$7="",$GH72=""),"",IF($JM72-HV$7&lt;=-1,BL72*EQ72/SUMPRODUCT(OFFSET($Y72,0,0,1,$B$4+1),OFFSET($DD72,0,0,1,$B$4+1)),0))</f>
        <v/>
      </c>
      <c r="HW72" s="682" t="str">
        <f t="shared" ref="HW72:HW87" ca="1" si="574">+IF(OR(HW$7="",$GH72=""),"",IF($JM72-HW$7&lt;=-1,BM72*ER72/SUMPRODUCT(OFFSET($Y72,0,0,1,$B$4+1),OFFSET($DD72,0,0,1,$B$4+1)),0))</f>
        <v/>
      </c>
      <c r="HX72" s="682" t="str">
        <f t="shared" ref="HX72:HX87" ca="1" si="575">+IF(OR(HX$7="",$GH72=""),"",IF($JM72-HX$7&lt;=-1,BN72*ES72/SUMPRODUCT(OFFSET($Y72,0,0,1,$B$4+1),OFFSET($DD72,0,0,1,$B$4+1)),0))</f>
        <v/>
      </c>
      <c r="HY72" s="682" t="str">
        <f t="shared" ref="HY72:HY87" ca="1" si="576">+IF(OR(HY$7="",$GH72=""),"",IF($JM72-HY$7&lt;=-1,BO72*ET72/SUMPRODUCT(OFFSET($Y72,0,0,1,$B$4+1),OFFSET($DD72,0,0,1,$B$4+1)),0))</f>
        <v/>
      </c>
      <c r="HZ72" s="682" t="str">
        <f t="shared" ref="HZ72:HZ87" ca="1" si="577">+IF(OR(HZ$7="",$GH72=""),"",IF($JM72-HZ$7&lt;=-1,BP72*EU72/SUMPRODUCT(OFFSET($Y72,0,0,1,$B$4+1),OFFSET($DD72,0,0,1,$B$4+1)),0))</f>
        <v/>
      </c>
      <c r="IA72" s="682" t="str">
        <f t="shared" ref="IA72:IA87" ca="1" si="578">+IF(OR(IA$7="",$GH72=""),"",IF($JM72-IA$7&lt;=-1,BQ72*EV72/SUMPRODUCT(OFFSET($Y72,0,0,1,$B$4+1),OFFSET($DD72,0,0,1,$B$4+1)),0))</f>
        <v/>
      </c>
      <c r="IB72" s="682" t="str">
        <f t="shared" ref="IB72:IB87" ca="1" si="579">+IF(OR(IB$7="",$GH72=""),"",IF($JM72-IB$7&lt;=-1,BR72*EW72/SUMPRODUCT(OFFSET($Y72,0,0,1,$B$4+1),OFFSET($DD72,0,0,1,$B$4+1)),0))</f>
        <v/>
      </c>
      <c r="IC72" s="682" t="str">
        <f t="shared" ref="IC72:IC87" ca="1" si="580">+IF(OR(IC$7="",$GH72=""),"",IF($JM72-IC$7&lt;=-1,BS72*EX72/SUMPRODUCT(OFFSET($Y72,0,0,1,$B$4+1),OFFSET($DD72,0,0,1,$B$4+1)),0))</f>
        <v/>
      </c>
      <c r="ID72" s="682" t="str">
        <f t="shared" ref="ID72:ID87" ca="1" si="581">+IF(OR(ID$7="",$GH72=""),"",IF($JM72-ID$7&lt;=-1,BT72*EY72/SUMPRODUCT(OFFSET($Y72,0,0,1,$B$4+1),OFFSET($DD72,0,0,1,$B$4+1)),0))</f>
        <v/>
      </c>
      <c r="IE72" s="682" t="str">
        <f t="shared" ref="IE72:IE87" ca="1" si="582">+IF(OR(IE$7="",$GH72=""),"",IF($JM72-IE$7&lt;=-1,BU72*EZ72/SUMPRODUCT(OFFSET($Y72,0,0,1,$B$4+1),OFFSET($DD72,0,0,1,$B$4+1)),0))</f>
        <v/>
      </c>
      <c r="IF72" s="682" t="str">
        <f t="shared" ref="IF72:IF87" ca="1" si="583">+IF(OR(IF$7="",$GH72=""),"",IF($JM72-IF$7&lt;=-1,BV72*FA72/SUMPRODUCT(OFFSET($Y72,0,0,1,$B$4+1),OFFSET($DD72,0,0,1,$B$4+1)),0))</f>
        <v/>
      </c>
      <c r="IG72" s="682" t="str">
        <f t="shared" ref="IG72:IG87" ca="1" si="584">+IF(OR(IG$7="",$GH72=""),"",IF($JM72-IG$7&lt;=-1,BW72*FB72/SUMPRODUCT(OFFSET($Y72,0,0,1,$B$4+1),OFFSET($DD72,0,0,1,$B$4+1)),0))</f>
        <v/>
      </c>
      <c r="IH72" s="682" t="str">
        <f t="shared" ref="IH72:IH87" ca="1" si="585">+IF(OR(IH$7="",$GH72=""),"",IF($JM72-IH$7&lt;=-1,BX72*FC72/SUMPRODUCT(OFFSET($Y72,0,0,1,$B$4+1),OFFSET($DD72,0,0,1,$B$4+1)),0))</f>
        <v/>
      </c>
      <c r="II72" s="682" t="str">
        <f t="shared" ref="II72:II87" ca="1" si="586">+IF(OR(II$7="",$GH72=""),"",IF($JM72-II$7&lt;=-1,BY72*FD72/SUMPRODUCT(OFFSET($Y72,0,0,1,$B$4+1),OFFSET($DD72,0,0,1,$B$4+1)),0))</f>
        <v/>
      </c>
      <c r="IJ72" s="682" t="str">
        <f t="shared" ref="IJ72:IJ87" ca="1" si="587">+IF(OR(IJ$7="",$GH72=""),"",IF($JM72-IJ$7&lt;=-1,BZ72*FE72/SUMPRODUCT(OFFSET($Y72,0,0,1,$B$4+1),OFFSET($DD72,0,0,1,$B$4+1)),0))</f>
        <v/>
      </c>
      <c r="IK72" s="662" t="str">
        <f t="shared" ref="IK72:IK87" ca="1" si="588">+IF(OR(IK$7="",$GH72=""),"",IF($JM72-IK$7&lt;=-1,CA72*FF72/SUMPRODUCT(OFFSET($Y72,0,0,1,$B$4+1),OFFSET($DD72,0,0,1,$B$4+1)),0))</f>
        <v/>
      </c>
      <c r="IL72" s="662" t="str">
        <f t="shared" ref="IL72:IL87" ca="1" si="589">+IF(OR(IL$7="",$GH72=""),"",IF($JM72-IL$7&lt;=-1,CB72*FG72/SUMPRODUCT(OFFSET($Y72,0,0,1,$B$4+1),OFFSET($DD72,0,0,1,$B$4+1)),0))</f>
        <v/>
      </c>
      <c r="IM72" s="662" t="str">
        <f t="shared" ref="IM72:IM87" ca="1" si="590">+IF(OR(IM$7="",$GH72=""),"",IF($JM72-IM$7&lt;=-1,CC72*FH72/SUMPRODUCT(OFFSET($Y72,0,0,1,$B$4+1),OFFSET($DD72,0,0,1,$B$4+1)),0))</f>
        <v/>
      </c>
      <c r="IN72" s="662" t="str">
        <f t="shared" ref="IN72:IN87" ca="1" si="591">+IF(OR(IN$7="",$GH72=""),"",IF($JM72-IN$7&lt;=-1,CD72*FI72/SUMPRODUCT(OFFSET($Y72,0,0,1,$B$4+1),OFFSET($DD72,0,0,1,$B$4+1)),0))</f>
        <v/>
      </c>
      <c r="IO72" s="662" t="str">
        <f t="shared" ref="IO72:IO87" ca="1" si="592">+IF(OR(IO$7="",$GH72=""),"",IF($JM72-IO$7&lt;=-1,CE72*FJ72/SUMPRODUCT(OFFSET($Y72,0,0,1,$B$4+1),OFFSET($DD72,0,0,1,$B$4+1)),0))</f>
        <v/>
      </c>
      <c r="IP72" s="662" t="str">
        <f t="shared" ref="IP72:IP87" ca="1" si="593">+IF(OR(IP$7="",$GH72=""),"",IF($JM72-IP$7&lt;=-1,CF72*FK72/SUMPRODUCT(OFFSET($Y72,0,0,1,$B$4+1),OFFSET($DD72,0,0,1,$B$4+1)),0))</f>
        <v/>
      </c>
      <c r="IQ72" s="662" t="str">
        <f t="shared" ref="IQ72:IQ87" ca="1" si="594">+IF(OR(IQ$7="",$GH72=""),"",IF($JM72-IQ$7&lt;=-1,CG72*FL72/SUMPRODUCT(OFFSET($Y72,0,0,1,$B$4+1),OFFSET($DD72,0,0,1,$B$4+1)),0))</f>
        <v/>
      </c>
      <c r="IR72" s="662" t="str">
        <f t="shared" ref="IR72:IR87" ca="1" si="595">+IF(OR(IR$7="",$GH72=""),"",IF($JM72-IR$7&lt;=-1,CH72*FM72/SUMPRODUCT(OFFSET($Y72,0,0,1,$B$4+1),OFFSET($DD72,0,0,1,$B$4+1)),0))</f>
        <v/>
      </c>
      <c r="IS72" s="662" t="str">
        <f t="shared" ref="IS72:IS87" ca="1" si="596">+IF(OR(IS$7="",$GH72=""),"",IF($JM72-IS$7&lt;=-1,CI72*FN72/SUMPRODUCT(OFFSET($Y72,0,0,1,$B$4+1),OFFSET($DD72,0,0,1,$B$4+1)),0))</f>
        <v/>
      </c>
      <c r="IT72" s="662" t="str">
        <f t="shared" ref="IT72:IT87" ca="1" si="597">+IF(OR(IT$7="",$GH72=""),"",IF($JM72-IT$7&lt;=-1,CJ72*FO72/SUMPRODUCT(OFFSET($Y72,0,0,1,$B$4+1),OFFSET($DD72,0,0,1,$B$4+1)),0))</f>
        <v/>
      </c>
      <c r="IU72" s="662" t="str">
        <f t="shared" ref="IU72:IU87" ca="1" si="598">+IF(OR(IU$7="",$GH72=""),"",IF($JM72-IU$7&lt;=-1,CK72*FP72/SUMPRODUCT(OFFSET($Y72,0,0,1,$B$4+1),OFFSET($DD72,0,0,1,$B$4+1)),0))</f>
        <v/>
      </c>
      <c r="IV72" s="662" t="str">
        <f t="shared" ref="IV72:IV87" ca="1" si="599">+IF(OR(IV$7="",$GH72=""),"",IF($JM72-IV$7&lt;=-1,CL72*FQ72/SUMPRODUCT(OFFSET($Y72,0,0,1,$B$4+1),OFFSET($DD72,0,0,1,$B$4+1)),0))</f>
        <v/>
      </c>
      <c r="IW72" s="662" t="str">
        <f t="shared" ref="IW72:IW87" ca="1" si="600">+IF(OR(IW$7="",$GH72=""),"",IF($JM72-IW$7&lt;=-1,CM72*FR72/SUMPRODUCT(OFFSET($Y72,0,0,1,$B$4+1),OFFSET($DD72,0,0,1,$B$4+1)),0))</f>
        <v/>
      </c>
      <c r="IX72" s="662" t="str">
        <f t="shared" ref="IX72:IX87" ca="1" si="601">+IF(OR(IX$7="",$GH72=""),"",IF($JM72-IX$7&lt;=-1,CN72*FS72/SUMPRODUCT(OFFSET($Y72,0,0,1,$B$4+1),OFFSET($DD72,0,0,1,$B$4+1)),0))</f>
        <v/>
      </c>
      <c r="IY72" s="662" t="str">
        <f t="shared" ref="IY72:IY87" ca="1" si="602">+IF(OR(IY$7="",$GH72=""),"",IF($JM72-IY$7&lt;=-1,CO72*FT72/SUMPRODUCT(OFFSET($Y72,0,0,1,$B$4+1),OFFSET($DD72,0,0,1,$B$4+1)),0))</f>
        <v/>
      </c>
      <c r="IZ72" s="662" t="str">
        <f t="shared" ref="IZ72:IZ87" ca="1" si="603">+IF(OR(IZ$7="",$GH72=""),"",IF($JM72-IZ$7&lt;=-1,CP72*FU72/SUMPRODUCT(OFFSET($Y72,0,0,1,$B$4+1),OFFSET($DD72,0,0,1,$B$4+1)),0))</f>
        <v/>
      </c>
      <c r="JA72" s="662" t="str">
        <f t="shared" ref="JA72:JA87" ca="1" si="604">+IF(OR(JA$7="",$GH72=""),"",IF($JM72-JA$7&lt;=-1,CQ72*FV72/SUMPRODUCT(OFFSET($Y72,0,0,1,$B$4+1),OFFSET($DD72,0,0,1,$B$4+1)),0))</f>
        <v/>
      </c>
      <c r="JB72" s="662" t="str">
        <f t="shared" ref="JB72:JB87" ca="1" si="605">+IF(OR(JB$7="",$GH72=""),"",IF($JM72-JB$7&lt;=-1,CR72*FW72/SUMPRODUCT(OFFSET($Y72,0,0,1,$B$4+1),OFFSET($DD72,0,0,1,$B$4+1)),0))</f>
        <v/>
      </c>
      <c r="JC72" s="662" t="str">
        <f t="shared" ref="JC72:JC87" ca="1" si="606">+IF(OR(JC$7="",$GH72=""),"",IF($JM72-JC$7&lt;=-1,CS72*FX72/SUMPRODUCT(OFFSET($Y72,0,0,1,$B$4+1),OFFSET($DD72,0,0,1,$B$4+1)),0))</f>
        <v/>
      </c>
      <c r="JD72" s="662" t="str">
        <f t="shared" ref="JD72:JD87" ca="1" si="607">+IF(OR(JD$7="",$GH72=""),"",IF($JM72-JD$7&lt;=-1,CT72*FY72/SUMPRODUCT(OFFSET($Y72,0,0,1,$B$4+1),OFFSET($DD72,0,0,1,$B$4+1)),0))</f>
        <v/>
      </c>
      <c r="JE72" s="662" t="str">
        <f t="shared" ref="JE72:JE87" ca="1" si="608">+IF(OR(JE$7="",$GH72=""),"",IF($JM72-JE$7&lt;=-1,CU72*FZ72/SUMPRODUCT(OFFSET($Y72,0,0,1,$B$4+1),OFFSET($DD72,0,0,1,$B$4+1)),0))</f>
        <v/>
      </c>
      <c r="JF72" s="662" t="str">
        <f t="shared" ref="JF72:JF87" ca="1" si="609">+IF(OR(JF$7="",$GH72=""),"",IF($JM72-JF$7&lt;=-1,CV72*GA72/SUMPRODUCT(OFFSET($Y72,0,0,1,$B$4+1),OFFSET($DD72,0,0,1,$B$4+1)),0))</f>
        <v/>
      </c>
      <c r="JG72" s="662" t="str">
        <f t="shared" ref="JG72:JG87" ca="1" si="610">+IF(OR(JG$7="",$GH72=""),"",IF($JM72-JG$7&lt;=-1,CW72*GB72/SUMPRODUCT(OFFSET($Y72,0,0,1,$B$4+1),OFFSET($DD72,0,0,1,$B$4+1)),0))</f>
        <v/>
      </c>
      <c r="JH72" s="662" t="str">
        <f t="shared" ref="JH72:JH87" ca="1" si="611">+IF(OR(JH$7="",$GH72=""),"",IF($JM72-JH$7&lt;=-1,CX72*GC72/SUMPRODUCT(OFFSET($Y72,0,0,1,$B$4+1),OFFSET($DD72,0,0,1,$B$4+1)),0))</f>
        <v/>
      </c>
      <c r="JI72" s="662" t="str">
        <f t="shared" ref="JI72:JI87" ca="1" si="612">+IF(OR(JI$7="",$GH72=""),"",IF($JM72-JI$7&lt;=-1,CY72*GD72/SUMPRODUCT(OFFSET($Y72,0,0,1,$B$4+1),OFFSET($DD72,0,0,1,$B$4+1)),0))</f>
        <v/>
      </c>
      <c r="JJ72" s="662" t="str">
        <f t="shared" ref="JJ72:JJ87" ca="1" si="613">+IF(OR(JJ$7="",$GH72=""),"",IF($JM72-JJ$7&lt;=-1,CZ72*GE72/SUMPRODUCT(OFFSET($Y72,0,0,1,$B$4+1),OFFSET($DD72,0,0,1,$B$4+1)),0))</f>
        <v/>
      </c>
      <c r="JK72" s="663" t="str">
        <f t="shared" ref="JK72:JK87" ca="1" si="614">+IF(OR(JK$7="",$GH72=""),"",IF($JM72-JK$7&lt;=-1,DA72*GF72/SUMPRODUCT(OFFSET($Y72,0,0,1,$B$4+1),OFFSET($DD72,0,0,1,$B$4+1)),0))</f>
        <v/>
      </c>
      <c r="JL72" s="626"/>
      <c r="JM72" s="649" t="str">
        <f t="shared" si="264"/>
        <v/>
      </c>
      <c r="JN72" s="635" t="str">
        <f t="shared" si="513"/>
        <v/>
      </c>
      <c r="JO72" s="635" t="str">
        <f t="shared" si="513"/>
        <v/>
      </c>
      <c r="JP72" s="635" t="str">
        <f t="shared" si="513"/>
        <v/>
      </c>
      <c r="JQ72" s="635" t="str">
        <f t="shared" si="513"/>
        <v/>
      </c>
      <c r="JR72" s="635" t="str">
        <f t="shared" si="513"/>
        <v/>
      </c>
      <c r="JS72" s="635" t="str">
        <f t="shared" si="513"/>
        <v/>
      </c>
      <c r="JT72" s="635" t="str">
        <f t="shared" si="513"/>
        <v/>
      </c>
      <c r="JU72" s="635" t="str">
        <f t="shared" si="513"/>
        <v/>
      </c>
      <c r="JV72" s="635" t="str">
        <f t="shared" si="513"/>
        <v/>
      </c>
      <c r="JW72" s="635" t="str">
        <f t="shared" si="513"/>
        <v/>
      </c>
      <c r="JX72" s="635" t="str">
        <f t="shared" si="514"/>
        <v/>
      </c>
      <c r="JY72" s="635" t="str">
        <f t="shared" si="514"/>
        <v/>
      </c>
      <c r="JZ72" s="635" t="str">
        <f t="shared" si="514"/>
        <v/>
      </c>
      <c r="KA72" s="635" t="str">
        <f t="shared" si="514"/>
        <v/>
      </c>
      <c r="KB72" s="635" t="str">
        <f t="shared" si="514"/>
        <v/>
      </c>
      <c r="KC72" s="635" t="str">
        <f t="shared" si="514"/>
        <v/>
      </c>
      <c r="KD72" s="635" t="str">
        <f t="shared" si="514"/>
        <v/>
      </c>
      <c r="KE72" s="635" t="str">
        <f t="shared" si="514"/>
        <v/>
      </c>
      <c r="KF72" s="635" t="str">
        <f t="shared" si="514"/>
        <v/>
      </c>
      <c r="KG72" s="635" t="str">
        <f t="shared" si="514"/>
        <v/>
      </c>
      <c r="KH72" s="635" t="str">
        <f t="shared" si="515"/>
        <v/>
      </c>
      <c r="KI72" s="635" t="str">
        <f t="shared" si="515"/>
        <v/>
      </c>
      <c r="KJ72" s="635" t="str">
        <f t="shared" si="515"/>
        <v/>
      </c>
      <c r="KK72" s="635" t="str">
        <f t="shared" si="515"/>
        <v/>
      </c>
      <c r="KL72" s="635" t="str">
        <f t="shared" si="515"/>
        <v/>
      </c>
      <c r="KM72" s="635" t="str">
        <f t="shared" si="515"/>
        <v/>
      </c>
      <c r="KN72" s="635" t="str">
        <f t="shared" si="515"/>
        <v/>
      </c>
      <c r="KO72" s="635" t="str">
        <f t="shared" si="515"/>
        <v/>
      </c>
      <c r="KP72" s="635" t="str">
        <f t="shared" si="515"/>
        <v/>
      </c>
      <c r="KQ72" s="635" t="str">
        <f t="shared" si="515"/>
        <v/>
      </c>
      <c r="KR72" s="635" t="str">
        <f t="shared" si="516"/>
        <v/>
      </c>
      <c r="KS72" s="635" t="str">
        <f t="shared" si="516"/>
        <v/>
      </c>
      <c r="KT72" s="635" t="str">
        <f t="shared" si="516"/>
        <v/>
      </c>
      <c r="KU72" s="635" t="str">
        <f t="shared" si="516"/>
        <v/>
      </c>
      <c r="KV72" s="635" t="str">
        <f t="shared" si="516"/>
        <v/>
      </c>
      <c r="KW72" s="635" t="str">
        <f t="shared" si="516"/>
        <v/>
      </c>
      <c r="KX72" s="635" t="str">
        <f t="shared" si="516"/>
        <v/>
      </c>
      <c r="KY72" s="635" t="str">
        <f t="shared" si="516"/>
        <v/>
      </c>
      <c r="KZ72" s="635" t="str">
        <f t="shared" si="516"/>
        <v/>
      </c>
      <c r="LA72" s="635" t="str">
        <f t="shared" si="516"/>
        <v/>
      </c>
      <c r="LB72" s="635" t="str">
        <f t="shared" si="517"/>
        <v/>
      </c>
      <c r="LC72" s="635" t="str">
        <f t="shared" si="517"/>
        <v/>
      </c>
      <c r="LD72" s="635" t="str">
        <f t="shared" si="517"/>
        <v/>
      </c>
      <c r="LE72" s="635" t="str">
        <f t="shared" si="517"/>
        <v/>
      </c>
      <c r="LF72" s="635" t="str">
        <f t="shared" si="517"/>
        <v/>
      </c>
      <c r="LG72" s="635" t="str">
        <f t="shared" si="517"/>
        <v/>
      </c>
      <c r="LH72" s="635" t="str">
        <f t="shared" si="517"/>
        <v/>
      </c>
      <c r="LI72" s="635" t="str">
        <f t="shared" si="517"/>
        <v/>
      </c>
      <c r="LJ72" s="635" t="str">
        <f t="shared" si="517"/>
        <v/>
      </c>
      <c r="LK72" s="635" t="str">
        <f t="shared" si="517"/>
        <v/>
      </c>
      <c r="LL72" s="635" t="str">
        <f t="shared" si="518"/>
        <v/>
      </c>
      <c r="LM72" s="635" t="str">
        <f t="shared" si="518"/>
        <v/>
      </c>
      <c r="LN72" s="635" t="str">
        <f t="shared" si="518"/>
        <v/>
      </c>
      <c r="LO72" s="635" t="str">
        <f t="shared" si="518"/>
        <v/>
      </c>
      <c r="LP72" s="635" t="str">
        <f t="shared" si="518"/>
        <v/>
      </c>
      <c r="LQ72" s="635" t="str">
        <f t="shared" si="518"/>
        <v/>
      </c>
      <c r="LR72" s="635" t="str">
        <f t="shared" si="518"/>
        <v/>
      </c>
      <c r="LS72" s="635" t="str">
        <f t="shared" si="518"/>
        <v/>
      </c>
      <c r="LT72" s="635" t="str">
        <f t="shared" si="518"/>
        <v/>
      </c>
      <c r="LU72" s="635" t="str">
        <f t="shared" si="518"/>
        <v/>
      </c>
      <c r="LV72" s="635" t="str">
        <f t="shared" si="519"/>
        <v/>
      </c>
      <c r="LW72" s="635" t="str">
        <f t="shared" si="519"/>
        <v/>
      </c>
      <c r="LX72" s="635" t="str">
        <f t="shared" si="519"/>
        <v/>
      </c>
      <c r="LY72" s="635" t="str">
        <f t="shared" si="519"/>
        <v/>
      </c>
      <c r="LZ72" s="635" t="str">
        <f t="shared" si="519"/>
        <v/>
      </c>
      <c r="MA72" s="635" t="str">
        <f t="shared" si="519"/>
        <v/>
      </c>
      <c r="MB72" s="635" t="str">
        <f t="shared" si="519"/>
        <v/>
      </c>
      <c r="MC72" s="635" t="str">
        <f t="shared" si="519"/>
        <v/>
      </c>
      <c r="MD72" s="635" t="str">
        <f t="shared" si="519"/>
        <v/>
      </c>
      <c r="ME72" s="635" t="str">
        <f t="shared" si="519"/>
        <v/>
      </c>
      <c r="MF72" s="635" t="str">
        <f t="shared" si="520"/>
        <v/>
      </c>
      <c r="MG72" s="635" t="str">
        <f t="shared" si="520"/>
        <v/>
      </c>
      <c r="MH72" s="635" t="str">
        <f t="shared" si="520"/>
        <v/>
      </c>
      <c r="MI72" s="635" t="str">
        <f t="shared" si="520"/>
        <v/>
      </c>
      <c r="MJ72" s="635" t="str">
        <f t="shared" si="520"/>
        <v/>
      </c>
      <c r="MK72" s="635" t="str">
        <f t="shared" si="520"/>
        <v/>
      </c>
      <c r="ML72" s="635" t="str">
        <f t="shared" si="520"/>
        <v/>
      </c>
      <c r="MM72" s="635" t="str">
        <f t="shared" si="520"/>
        <v/>
      </c>
      <c r="MN72" s="635" t="str">
        <f t="shared" si="520"/>
        <v/>
      </c>
      <c r="MO72" s="635" t="str">
        <f t="shared" si="520"/>
        <v/>
      </c>
      <c r="MP72" s="636" t="str">
        <f t="shared" si="520"/>
        <v/>
      </c>
      <c r="MR72" s="565">
        <f t="shared" si="269"/>
        <v>65</v>
      </c>
      <c r="MS72" s="622" t="e">
        <f ca="1">+SUMPRODUCT(OFFSET(MU72,0,$MR72):OFFSET(MU72,MU72-1,$MR72),OFFSET($O72,0,0):OFFSET($O72,MU72-1,0))</f>
        <v>#VALUE!</v>
      </c>
      <c r="MU72" s="568" t="str">
        <f t="shared" si="265"/>
        <v/>
      </c>
      <c r="MV72" s="691" t="e">
        <f t="shared" ca="1" si="521"/>
        <v>#VALUE!</v>
      </c>
      <c r="MW72" s="691" t="e">
        <f t="shared" ca="1" si="521"/>
        <v>#VALUE!</v>
      </c>
      <c r="MX72" s="691" t="e">
        <f t="shared" ca="1" si="521"/>
        <v>#VALUE!</v>
      </c>
      <c r="MY72" s="691" t="e">
        <f t="shared" ca="1" si="521"/>
        <v>#VALUE!</v>
      </c>
      <c r="MZ72" s="691" t="e">
        <f t="shared" ca="1" si="521"/>
        <v>#VALUE!</v>
      </c>
      <c r="NA72" s="691" t="e">
        <f t="shared" ca="1" si="521"/>
        <v>#VALUE!</v>
      </c>
      <c r="NB72" s="691" t="e">
        <f t="shared" ca="1" si="521"/>
        <v>#VALUE!</v>
      </c>
      <c r="NC72" s="691" t="e">
        <f t="shared" ca="1" si="521"/>
        <v>#VALUE!</v>
      </c>
      <c r="ND72" s="691" t="e">
        <f t="shared" ca="1" si="521"/>
        <v>#VALUE!</v>
      </c>
      <c r="NE72" s="691" t="e">
        <f t="shared" ca="1" si="521"/>
        <v>#VALUE!</v>
      </c>
      <c r="NF72" s="691" t="e">
        <f t="shared" ca="1" si="522"/>
        <v>#VALUE!</v>
      </c>
      <c r="NG72" s="691" t="e">
        <f t="shared" ca="1" si="522"/>
        <v>#VALUE!</v>
      </c>
      <c r="NH72" s="691" t="e">
        <f t="shared" ca="1" si="522"/>
        <v>#VALUE!</v>
      </c>
      <c r="NI72" s="691" t="e">
        <f t="shared" ca="1" si="522"/>
        <v>#VALUE!</v>
      </c>
      <c r="NJ72" s="691" t="e">
        <f t="shared" ca="1" si="522"/>
        <v>#VALUE!</v>
      </c>
      <c r="NK72" s="691" t="e">
        <f t="shared" ca="1" si="522"/>
        <v>#VALUE!</v>
      </c>
      <c r="NL72" s="691" t="e">
        <f t="shared" ca="1" si="522"/>
        <v>#VALUE!</v>
      </c>
      <c r="NM72" s="691" t="e">
        <f t="shared" ca="1" si="522"/>
        <v>#VALUE!</v>
      </c>
      <c r="NN72" s="691" t="e">
        <f t="shared" ca="1" si="522"/>
        <v>#VALUE!</v>
      </c>
      <c r="NO72" s="691" t="e">
        <f t="shared" ca="1" si="522"/>
        <v>#VALUE!</v>
      </c>
      <c r="NP72" s="691" t="e">
        <f t="shared" ca="1" si="523"/>
        <v>#VALUE!</v>
      </c>
      <c r="NQ72" s="691" t="e">
        <f t="shared" ca="1" si="523"/>
        <v>#VALUE!</v>
      </c>
      <c r="NR72" s="691" t="e">
        <f t="shared" ca="1" si="523"/>
        <v>#VALUE!</v>
      </c>
      <c r="NS72" s="691" t="e">
        <f t="shared" ca="1" si="523"/>
        <v>#VALUE!</v>
      </c>
      <c r="NT72" s="691" t="e">
        <f t="shared" ca="1" si="523"/>
        <v>#VALUE!</v>
      </c>
      <c r="NU72" s="691" t="e">
        <f t="shared" ca="1" si="523"/>
        <v>#VALUE!</v>
      </c>
      <c r="NV72" s="691" t="e">
        <f t="shared" ca="1" si="523"/>
        <v>#VALUE!</v>
      </c>
      <c r="NW72" s="691" t="e">
        <f t="shared" ca="1" si="523"/>
        <v>#VALUE!</v>
      </c>
      <c r="NX72" s="691" t="e">
        <f t="shared" ca="1" si="523"/>
        <v>#VALUE!</v>
      </c>
      <c r="NY72" s="691" t="e">
        <f t="shared" ca="1" si="523"/>
        <v>#VALUE!</v>
      </c>
      <c r="NZ72" s="691" t="e">
        <f t="shared" ca="1" si="524"/>
        <v>#VALUE!</v>
      </c>
      <c r="OA72" s="691" t="e">
        <f t="shared" ca="1" si="524"/>
        <v>#VALUE!</v>
      </c>
      <c r="OB72" s="691" t="e">
        <f t="shared" ca="1" si="524"/>
        <v>#VALUE!</v>
      </c>
      <c r="OC72" s="691" t="e">
        <f t="shared" ca="1" si="524"/>
        <v>#VALUE!</v>
      </c>
      <c r="OD72" s="691" t="e">
        <f t="shared" ca="1" si="524"/>
        <v>#VALUE!</v>
      </c>
      <c r="OE72" s="691" t="e">
        <f t="shared" ca="1" si="524"/>
        <v>#VALUE!</v>
      </c>
      <c r="OF72" s="691" t="e">
        <f t="shared" ca="1" si="524"/>
        <v>#VALUE!</v>
      </c>
      <c r="OG72" s="691" t="e">
        <f t="shared" ca="1" si="524"/>
        <v>#VALUE!</v>
      </c>
      <c r="OH72" s="691" t="e">
        <f t="shared" ca="1" si="524"/>
        <v>#VALUE!</v>
      </c>
      <c r="OI72" s="691" t="e">
        <f t="shared" ca="1" si="524"/>
        <v>#VALUE!</v>
      </c>
      <c r="OJ72" s="691" t="e">
        <f t="shared" ca="1" si="525"/>
        <v>#VALUE!</v>
      </c>
      <c r="OK72" s="691" t="e">
        <f t="shared" ca="1" si="525"/>
        <v>#VALUE!</v>
      </c>
      <c r="OL72" s="691" t="e">
        <f t="shared" ca="1" si="525"/>
        <v>#VALUE!</v>
      </c>
      <c r="OM72" s="691" t="e">
        <f t="shared" ca="1" si="525"/>
        <v>#VALUE!</v>
      </c>
      <c r="ON72" s="691" t="e">
        <f t="shared" ca="1" si="525"/>
        <v>#VALUE!</v>
      </c>
      <c r="OO72" s="691" t="e">
        <f t="shared" ca="1" si="525"/>
        <v>#VALUE!</v>
      </c>
      <c r="OP72" s="691" t="e">
        <f t="shared" ca="1" si="525"/>
        <v>#VALUE!</v>
      </c>
      <c r="OQ72" s="691" t="e">
        <f t="shared" ca="1" si="525"/>
        <v>#VALUE!</v>
      </c>
      <c r="OR72" s="691" t="e">
        <f t="shared" ca="1" si="525"/>
        <v>#VALUE!</v>
      </c>
      <c r="OS72" s="691" t="e">
        <f t="shared" ca="1" si="525"/>
        <v>#VALUE!</v>
      </c>
      <c r="OT72" s="691" t="e">
        <f t="shared" ca="1" si="526"/>
        <v>#VALUE!</v>
      </c>
      <c r="OU72" s="691" t="e">
        <f t="shared" ca="1" si="526"/>
        <v>#VALUE!</v>
      </c>
      <c r="OV72" s="691" t="e">
        <f t="shared" ca="1" si="526"/>
        <v>#VALUE!</v>
      </c>
      <c r="OW72" s="691" t="e">
        <f t="shared" ca="1" si="526"/>
        <v>#VALUE!</v>
      </c>
      <c r="OX72" s="691" t="e">
        <f t="shared" ca="1" si="526"/>
        <v>#VALUE!</v>
      </c>
      <c r="OY72" s="691" t="e">
        <f t="shared" ca="1" si="526"/>
        <v>#VALUE!</v>
      </c>
      <c r="OZ72" s="691" t="e">
        <f t="shared" ca="1" si="526"/>
        <v>#VALUE!</v>
      </c>
      <c r="PA72" s="691" t="e">
        <f t="shared" ca="1" si="526"/>
        <v>#VALUE!</v>
      </c>
      <c r="PB72" s="691" t="e">
        <f t="shared" ca="1" si="526"/>
        <v>#VALUE!</v>
      </c>
      <c r="PC72" s="691" t="e">
        <f t="shared" ca="1" si="526"/>
        <v>#VALUE!</v>
      </c>
      <c r="PD72" s="691" t="e">
        <f t="shared" ca="1" si="527"/>
        <v>#VALUE!</v>
      </c>
      <c r="PE72" s="691" t="e">
        <f t="shared" ca="1" si="527"/>
        <v>#VALUE!</v>
      </c>
      <c r="PF72" s="691" t="e">
        <f t="shared" ca="1" si="527"/>
        <v>#VALUE!</v>
      </c>
      <c r="PG72" s="691" t="e">
        <f t="shared" ca="1" si="527"/>
        <v>#VALUE!</v>
      </c>
      <c r="PH72" s="691" t="e">
        <f t="shared" ca="1" si="527"/>
        <v>#VALUE!</v>
      </c>
      <c r="PI72" s="691" t="e">
        <f t="shared" ca="1" si="527"/>
        <v>#VALUE!</v>
      </c>
      <c r="PJ72" s="691" t="e">
        <f t="shared" ca="1" si="527"/>
        <v>#VALUE!</v>
      </c>
      <c r="PK72" s="691" t="e">
        <f t="shared" ca="1" si="527"/>
        <v>#VALUE!</v>
      </c>
      <c r="PL72" s="691" t="e">
        <f t="shared" ca="1" si="527"/>
        <v>#VALUE!</v>
      </c>
      <c r="PM72" s="691" t="e">
        <f t="shared" ca="1" si="527"/>
        <v>#VALUE!</v>
      </c>
      <c r="PN72" s="691" t="e">
        <f t="shared" ca="1" si="528"/>
        <v>#VALUE!</v>
      </c>
      <c r="PO72" s="691" t="e">
        <f t="shared" ca="1" si="528"/>
        <v>#VALUE!</v>
      </c>
      <c r="PP72" s="691" t="e">
        <f t="shared" ca="1" si="528"/>
        <v>#VALUE!</v>
      </c>
      <c r="PQ72" s="691" t="e">
        <f t="shared" ca="1" si="528"/>
        <v>#VALUE!</v>
      </c>
      <c r="PR72" s="691" t="e">
        <f t="shared" ca="1" si="528"/>
        <v>#VALUE!</v>
      </c>
      <c r="PS72" s="691" t="e">
        <f t="shared" ca="1" si="528"/>
        <v>#VALUE!</v>
      </c>
      <c r="PT72" s="691" t="e">
        <f t="shared" ca="1" si="528"/>
        <v>#VALUE!</v>
      </c>
      <c r="PU72" s="691" t="e">
        <f t="shared" ca="1" si="528"/>
        <v>#VALUE!</v>
      </c>
      <c r="PV72" s="691" t="e">
        <f t="shared" ca="1" si="528"/>
        <v>#VALUE!</v>
      </c>
      <c r="PW72" s="691" t="e">
        <f t="shared" ca="1" si="528"/>
        <v>#VALUE!</v>
      </c>
      <c r="PX72" s="691" t="e">
        <f t="shared" ca="1" si="528"/>
        <v>#VALUE!</v>
      </c>
      <c r="PY72" s="690"/>
      <c r="PZ72" s="690"/>
      <c r="QA72" s="690"/>
      <c r="QB72" s="690"/>
      <c r="QC72" s="690"/>
      <c r="QD72" s="690"/>
      <c r="QE72" s="690"/>
      <c r="QF72" s="690"/>
    </row>
    <row r="73" spans="1:448" hidden="1">
      <c r="A73" s="632">
        <f t="shared" si="266"/>
        <v>66</v>
      </c>
      <c r="B73" s="633">
        <f>+'User Entries'!G143</f>
        <v>0</v>
      </c>
      <c r="C73" s="633">
        <f t="shared" si="267"/>
        <v>0</v>
      </c>
      <c r="D73" s="767">
        <v>1</v>
      </c>
      <c r="E73" s="759" t="e">
        <f t="shared" si="532"/>
        <v>#DIV/0!</v>
      </c>
      <c r="F73" s="627"/>
      <c r="G73" s="765">
        <v>0</v>
      </c>
      <c r="H73" s="622"/>
      <c r="I73" s="632">
        <f t="shared" ref="I73:I87" si="615">+A73</f>
        <v>66</v>
      </c>
      <c r="J73" s="640">
        <f t="shared" si="501"/>
        <v>0</v>
      </c>
      <c r="K73" s="640">
        <f>+'User Entries'!$J143</f>
        <v>0</v>
      </c>
      <c r="L73" s="676" t="e">
        <f t="shared" ref="L73:L87" si="616">1/J73</f>
        <v>#DIV/0!</v>
      </c>
      <c r="M73" s="643" t="str">
        <f>IFERROR(Summary_AttrorTotal!A83,"")</f>
        <v/>
      </c>
      <c r="N73" s="634">
        <f>+IFERROR((Summary_AttrorTotal!H83)*1000,0)</f>
        <v>0</v>
      </c>
      <c r="O73" s="634">
        <f>+IFERROR((Summary_AttrorTotal!S83-Summary_AttrorTotal!H83)*1000,0)</f>
        <v>0</v>
      </c>
      <c r="P73" s="634">
        <f t="shared" ca="1" si="533"/>
        <v>0</v>
      </c>
      <c r="Q73" s="634">
        <f>IFERROR(Summary_AttrorTotal!J83*1000,0)</f>
        <v>0</v>
      </c>
      <c r="R73" s="634">
        <f t="shared" ref="R73:R87" ca="1" si="617">+N73+P73</f>
        <v>0</v>
      </c>
      <c r="S73" s="634">
        <f>+IFERROR((Summary_AttrorTotal!S83-Summary_AttrorTotal!J83)*1000,0)</f>
        <v>0</v>
      </c>
      <c r="T73" s="634">
        <f t="shared" ref="T73:T87" ca="1" si="618">+R73-Q73</f>
        <v>0</v>
      </c>
      <c r="U73" s="639"/>
      <c r="V73" s="634">
        <f t="shared" ref="V73:V87" ca="1" si="619">+T73-S73</f>
        <v>0</v>
      </c>
      <c r="X73" s="649" t="str">
        <f t="shared" si="472"/>
        <v/>
      </c>
      <c r="Y73" s="628" t="str">
        <f t="shared" si="529"/>
        <v/>
      </c>
      <c r="Z73" s="628" t="str">
        <f t="shared" si="529"/>
        <v/>
      </c>
      <c r="AA73" s="628" t="str">
        <f t="shared" si="531"/>
        <v/>
      </c>
      <c r="AB73" s="628" t="str">
        <f t="shared" si="531"/>
        <v/>
      </c>
      <c r="AC73" s="628" t="str">
        <f t="shared" si="531"/>
        <v/>
      </c>
      <c r="AD73" s="628" t="str">
        <f t="shared" si="531"/>
        <v/>
      </c>
      <c r="AE73" s="628" t="str">
        <f t="shared" si="531"/>
        <v/>
      </c>
      <c r="AF73" s="628" t="str">
        <f t="shared" si="531"/>
        <v/>
      </c>
      <c r="AG73" s="628" t="str">
        <f t="shared" si="531"/>
        <v/>
      </c>
      <c r="AH73" s="628" t="str">
        <f t="shared" si="531"/>
        <v/>
      </c>
      <c r="AI73" s="628" t="str">
        <f t="shared" si="531"/>
        <v/>
      </c>
      <c r="AJ73" s="628" t="str">
        <f t="shared" si="531"/>
        <v/>
      </c>
      <c r="AK73" s="628" t="str">
        <f t="shared" si="531"/>
        <v/>
      </c>
      <c r="AL73" s="628" t="str">
        <f t="shared" si="531"/>
        <v/>
      </c>
      <c r="AM73" s="628" t="str">
        <f t="shared" si="531"/>
        <v/>
      </c>
      <c r="AN73" s="628" t="str">
        <f t="shared" si="531"/>
        <v/>
      </c>
      <c r="AO73" s="628" t="str">
        <f t="shared" si="531"/>
        <v/>
      </c>
      <c r="AP73" s="628" t="str">
        <f t="shared" si="531"/>
        <v/>
      </c>
      <c r="AQ73" s="628" t="str">
        <f t="shared" si="531"/>
        <v/>
      </c>
      <c r="AR73" s="628" t="str">
        <f t="shared" si="531"/>
        <v/>
      </c>
      <c r="AS73" s="628" t="str">
        <f t="shared" si="531"/>
        <v/>
      </c>
      <c r="AT73" s="628" t="str">
        <f t="shared" si="531"/>
        <v/>
      </c>
      <c r="AU73" s="628" t="str">
        <f t="shared" si="531"/>
        <v/>
      </c>
      <c r="AV73" s="628" t="str">
        <f t="shared" si="531"/>
        <v/>
      </c>
      <c r="AW73" s="628" t="str">
        <f t="shared" si="531"/>
        <v/>
      </c>
      <c r="AX73" s="628" t="str">
        <f t="shared" si="531"/>
        <v/>
      </c>
      <c r="AY73" s="628" t="str">
        <f t="shared" si="531"/>
        <v/>
      </c>
      <c r="AZ73" s="628" t="str">
        <f t="shared" si="531"/>
        <v/>
      </c>
      <c r="BA73" s="628" t="str">
        <f t="shared" si="531"/>
        <v/>
      </c>
      <c r="BB73" s="628" t="str">
        <f t="shared" si="531"/>
        <v/>
      </c>
      <c r="BC73" s="628" t="str">
        <f t="shared" si="531"/>
        <v/>
      </c>
      <c r="BD73" s="628" t="str">
        <f t="shared" si="531"/>
        <v/>
      </c>
      <c r="BE73" s="628" t="str">
        <f t="shared" si="531"/>
        <v/>
      </c>
      <c r="BF73" s="628" t="str">
        <f t="shared" si="531"/>
        <v/>
      </c>
      <c r="BG73" s="628" t="str">
        <f t="shared" si="531"/>
        <v/>
      </c>
      <c r="BH73" s="628" t="str">
        <f t="shared" si="531"/>
        <v/>
      </c>
      <c r="BI73" s="628" t="str">
        <f t="shared" si="531"/>
        <v/>
      </c>
      <c r="BJ73" s="628" t="str">
        <f t="shared" si="531"/>
        <v/>
      </c>
      <c r="BK73" s="628" t="str">
        <f t="shared" si="531"/>
        <v/>
      </c>
      <c r="BL73" s="628" t="str">
        <f t="shared" si="531"/>
        <v/>
      </c>
      <c r="BM73" s="628" t="str">
        <f t="shared" si="531"/>
        <v/>
      </c>
      <c r="BN73" s="628" t="str">
        <f t="shared" si="531"/>
        <v/>
      </c>
      <c r="BO73" s="628" t="str">
        <f t="shared" si="531"/>
        <v/>
      </c>
      <c r="BP73" s="628" t="str">
        <f t="shared" si="531"/>
        <v/>
      </c>
      <c r="BQ73" s="628" t="str">
        <f t="shared" si="531"/>
        <v/>
      </c>
      <c r="BR73" s="628" t="str">
        <f t="shared" si="531"/>
        <v/>
      </c>
      <c r="BS73" s="628" t="str">
        <f t="shared" si="531"/>
        <v/>
      </c>
      <c r="BT73" s="628" t="str">
        <f t="shared" si="531"/>
        <v/>
      </c>
      <c r="BU73" s="628" t="str">
        <f t="shared" si="531"/>
        <v/>
      </c>
      <c r="BV73" s="628" t="str">
        <f t="shared" si="531"/>
        <v/>
      </c>
      <c r="BW73" s="628" t="str">
        <f t="shared" si="531"/>
        <v/>
      </c>
      <c r="BX73" s="628" t="str">
        <f t="shared" si="531"/>
        <v/>
      </c>
      <c r="BY73" s="628" t="str">
        <f t="shared" si="531"/>
        <v/>
      </c>
      <c r="BZ73" s="628" t="str">
        <f t="shared" si="531"/>
        <v/>
      </c>
      <c r="CA73" s="628" t="str">
        <f t="shared" si="531"/>
        <v/>
      </c>
      <c r="CB73" s="628" t="str">
        <f t="shared" si="531"/>
        <v/>
      </c>
      <c r="CC73" s="628" t="str">
        <f t="shared" si="531"/>
        <v/>
      </c>
      <c r="CD73" s="628" t="str">
        <f t="shared" si="531"/>
        <v/>
      </c>
      <c r="CE73" s="628" t="str">
        <f t="shared" si="531"/>
        <v/>
      </c>
      <c r="CF73" s="628" t="str">
        <f t="shared" si="531"/>
        <v/>
      </c>
      <c r="CG73" s="628" t="str">
        <f t="shared" si="531"/>
        <v/>
      </c>
      <c r="CH73" s="628" t="str">
        <f t="shared" si="531"/>
        <v/>
      </c>
      <c r="CI73" s="628" t="str">
        <f t="shared" si="531"/>
        <v/>
      </c>
      <c r="CJ73" s="628" t="str">
        <f t="shared" si="531"/>
        <v/>
      </c>
      <c r="CK73" s="628" t="str">
        <f t="shared" si="531"/>
        <v/>
      </c>
      <c r="CL73" s="628" t="str">
        <f t="shared" ref="CL73:DA76" si="620">+IF(OR(CL$7="",$X73=""),"",IF($X73-CL$7&lt;=-1,IF(AND($X73&gt;=MATCH(100%,$D$8:$D$87,0),CL$7=$X73+1),100%,IFERROR(VLOOKUP(CL$7,$A$8:$E$87,5,FALSE)/(1-VLOOKUP($X73,$A$8:$E$87,4,FALSE)),0)),0))</f>
        <v/>
      </c>
      <c r="CM73" s="628" t="str">
        <f t="shared" si="620"/>
        <v/>
      </c>
      <c r="CN73" s="628" t="str">
        <f t="shared" si="620"/>
        <v/>
      </c>
      <c r="CO73" s="628" t="str">
        <f t="shared" si="620"/>
        <v/>
      </c>
      <c r="CP73" s="628" t="str">
        <f t="shared" si="620"/>
        <v/>
      </c>
      <c r="CQ73" s="628" t="str">
        <f t="shared" si="620"/>
        <v/>
      </c>
      <c r="CR73" s="628" t="str">
        <f t="shared" si="620"/>
        <v/>
      </c>
      <c r="CS73" s="628" t="str">
        <f t="shared" si="620"/>
        <v/>
      </c>
      <c r="CT73" s="628" t="str">
        <f t="shared" si="620"/>
        <v/>
      </c>
      <c r="CU73" s="628" t="str">
        <f t="shared" si="620"/>
        <v/>
      </c>
      <c r="CV73" s="628" t="str">
        <f t="shared" si="620"/>
        <v/>
      </c>
      <c r="CW73" s="628" t="str">
        <f t="shared" si="620"/>
        <v/>
      </c>
      <c r="CX73" s="628" t="str">
        <f t="shared" si="620"/>
        <v/>
      </c>
      <c r="CY73" s="628" t="str">
        <f t="shared" si="620"/>
        <v/>
      </c>
      <c r="CZ73" s="628" t="str">
        <f t="shared" si="620"/>
        <v/>
      </c>
      <c r="DA73" s="629" t="str">
        <f t="shared" si="620"/>
        <v/>
      </c>
      <c r="DB73" s="642"/>
      <c r="DC73" s="649" t="str">
        <f t="shared" ref="DC73:DC87" si="621">+X73</f>
        <v/>
      </c>
      <c r="DD73" s="668" t="str">
        <f t="shared" si="505"/>
        <v/>
      </c>
      <c r="DE73" s="668" t="str">
        <f t="shared" si="505"/>
        <v/>
      </c>
      <c r="DF73" s="668" t="str">
        <f t="shared" si="505"/>
        <v/>
      </c>
      <c r="DG73" s="668" t="str">
        <f t="shared" si="505"/>
        <v/>
      </c>
      <c r="DH73" s="668" t="str">
        <f t="shared" si="505"/>
        <v/>
      </c>
      <c r="DI73" s="668" t="str">
        <f t="shared" si="505"/>
        <v/>
      </c>
      <c r="DJ73" s="668" t="str">
        <f t="shared" si="505"/>
        <v/>
      </c>
      <c r="DK73" s="668" t="str">
        <f t="shared" si="505"/>
        <v/>
      </c>
      <c r="DL73" s="668" t="str">
        <f t="shared" si="505"/>
        <v/>
      </c>
      <c r="DM73" s="668" t="str">
        <f t="shared" si="505"/>
        <v/>
      </c>
      <c r="DN73" s="668" t="str">
        <f t="shared" si="506"/>
        <v/>
      </c>
      <c r="DO73" s="668" t="str">
        <f t="shared" si="506"/>
        <v/>
      </c>
      <c r="DP73" s="668" t="str">
        <f t="shared" si="506"/>
        <v/>
      </c>
      <c r="DQ73" s="668" t="str">
        <f t="shared" si="506"/>
        <v/>
      </c>
      <c r="DR73" s="668" t="str">
        <f t="shared" si="506"/>
        <v/>
      </c>
      <c r="DS73" s="668" t="str">
        <f t="shared" si="506"/>
        <v/>
      </c>
      <c r="DT73" s="668" t="str">
        <f t="shared" si="506"/>
        <v/>
      </c>
      <c r="DU73" s="668" t="str">
        <f t="shared" si="506"/>
        <v/>
      </c>
      <c r="DV73" s="668" t="str">
        <f t="shared" si="506"/>
        <v/>
      </c>
      <c r="DW73" s="668" t="str">
        <f t="shared" si="506"/>
        <v/>
      </c>
      <c r="DX73" s="668" t="str">
        <f t="shared" si="507"/>
        <v/>
      </c>
      <c r="DY73" s="668" t="str">
        <f t="shared" si="507"/>
        <v/>
      </c>
      <c r="DZ73" s="668" t="str">
        <f t="shared" si="507"/>
        <v/>
      </c>
      <c r="EA73" s="668" t="str">
        <f t="shared" si="507"/>
        <v/>
      </c>
      <c r="EB73" s="668" t="str">
        <f t="shared" si="507"/>
        <v/>
      </c>
      <c r="EC73" s="668" t="str">
        <f t="shared" si="507"/>
        <v/>
      </c>
      <c r="ED73" s="668" t="str">
        <f t="shared" si="507"/>
        <v/>
      </c>
      <c r="EE73" s="668" t="str">
        <f t="shared" si="507"/>
        <v/>
      </c>
      <c r="EF73" s="668" t="str">
        <f t="shared" si="507"/>
        <v/>
      </c>
      <c r="EG73" s="668" t="str">
        <f t="shared" si="507"/>
        <v/>
      </c>
      <c r="EH73" s="668" t="str">
        <f t="shared" si="508"/>
        <v/>
      </c>
      <c r="EI73" s="668" t="str">
        <f t="shared" si="508"/>
        <v/>
      </c>
      <c r="EJ73" s="668" t="str">
        <f t="shared" si="508"/>
        <v/>
      </c>
      <c r="EK73" s="668" t="str">
        <f t="shared" si="508"/>
        <v/>
      </c>
      <c r="EL73" s="668" t="str">
        <f t="shared" si="508"/>
        <v/>
      </c>
      <c r="EM73" s="668" t="str">
        <f t="shared" si="508"/>
        <v/>
      </c>
      <c r="EN73" s="668" t="str">
        <f t="shared" si="508"/>
        <v/>
      </c>
      <c r="EO73" s="668" t="str">
        <f t="shared" si="508"/>
        <v/>
      </c>
      <c r="EP73" s="668" t="str">
        <f t="shared" si="508"/>
        <v/>
      </c>
      <c r="EQ73" s="668" t="str">
        <f t="shared" si="508"/>
        <v/>
      </c>
      <c r="ER73" s="668" t="str">
        <f t="shared" si="509"/>
        <v/>
      </c>
      <c r="ES73" s="668" t="str">
        <f t="shared" si="509"/>
        <v/>
      </c>
      <c r="ET73" s="668" t="str">
        <f t="shared" si="509"/>
        <v/>
      </c>
      <c r="EU73" s="668" t="str">
        <f t="shared" si="509"/>
        <v/>
      </c>
      <c r="EV73" s="668" t="str">
        <f t="shared" si="509"/>
        <v/>
      </c>
      <c r="EW73" s="668" t="str">
        <f t="shared" si="509"/>
        <v/>
      </c>
      <c r="EX73" s="668" t="str">
        <f t="shared" si="509"/>
        <v/>
      </c>
      <c r="EY73" s="668" t="str">
        <f t="shared" si="509"/>
        <v/>
      </c>
      <c r="EZ73" s="668" t="str">
        <f t="shared" si="509"/>
        <v/>
      </c>
      <c r="FA73" s="668" t="str">
        <f t="shared" si="509"/>
        <v/>
      </c>
      <c r="FB73" s="668" t="str">
        <f t="shared" si="510"/>
        <v/>
      </c>
      <c r="FC73" s="668" t="str">
        <f t="shared" si="510"/>
        <v/>
      </c>
      <c r="FD73" s="668" t="str">
        <f t="shared" si="510"/>
        <v/>
      </c>
      <c r="FE73" s="668" t="str">
        <f t="shared" si="510"/>
        <v/>
      </c>
      <c r="FF73" s="668" t="str">
        <f t="shared" si="510"/>
        <v/>
      </c>
      <c r="FG73" s="668" t="str">
        <f t="shared" si="510"/>
        <v/>
      </c>
      <c r="FH73" s="668" t="str">
        <f t="shared" si="510"/>
        <v/>
      </c>
      <c r="FI73" s="668" t="str">
        <f t="shared" si="510"/>
        <v/>
      </c>
      <c r="FJ73" s="668" t="str">
        <f t="shared" si="510"/>
        <v/>
      </c>
      <c r="FK73" s="668" t="str">
        <f t="shared" si="510"/>
        <v/>
      </c>
      <c r="FL73" s="668" t="str">
        <f t="shared" si="511"/>
        <v/>
      </c>
      <c r="FM73" s="668" t="str">
        <f t="shared" si="511"/>
        <v/>
      </c>
      <c r="FN73" s="668" t="str">
        <f t="shared" si="511"/>
        <v/>
      </c>
      <c r="FO73" s="668" t="str">
        <f t="shared" si="511"/>
        <v/>
      </c>
      <c r="FP73" s="668" t="str">
        <f t="shared" si="511"/>
        <v/>
      </c>
      <c r="FQ73" s="668" t="str">
        <f t="shared" si="511"/>
        <v/>
      </c>
      <c r="FR73" s="668" t="str">
        <f t="shared" si="511"/>
        <v/>
      </c>
      <c r="FS73" s="668" t="str">
        <f t="shared" si="511"/>
        <v/>
      </c>
      <c r="FT73" s="668" t="str">
        <f t="shared" si="511"/>
        <v/>
      </c>
      <c r="FU73" s="668" t="str">
        <f t="shared" si="511"/>
        <v/>
      </c>
      <c r="FV73" s="668" t="str">
        <f t="shared" si="512"/>
        <v/>
      </c>
      <c r="FW73" s="668" t="str">
        <f t="shared" si="512"/>
        <v/>
      </c>
      <c r="FX73" s="668" t="str">
        <f t="shared" si="512"/>
        <v/>
      </c>
      <c r="FY73" s="668" t="str">
        <f t="shared" si="512"/>
        <v/>
      </c>
      <c r="FZ73" s="668" t="str">
        <f t="shared" si="512"/>
        <v/>
      </c>
      <c r="GA73" s="668" t="str">
        <f t="shared" si="512"/>
        <v/>
      </c>
      <c r="GB73" s="668" t="str">
        <f t="shared" si="512"/>
        <v/>
      </c>
      <c r="GC73" s="668" t="str">
        <f t="shared" si="512"/>
        <v/>
      </c>
      <c r="GD73" s="668" t="str">
        <f t="shared" si="512"/>
        <v/>
      </c>
      <c r="GE73" s="668" t="str">
        <f t="shared" si="512"/>
        <v/>
      </c>
      <c r="GF73" s="669" t="str">
        <f t="shared" si="512"/>
        <v/>
      </c>
      <c r="GG73" s="626"/>
      <c r="GH73" s="649" t="str">
        <f t="shared" ref="GH73:GH87" si="622">+DC73</f>
        <v/>
      </c>
      <c r="GI73" s="682" t="str">
        <f t="shared" ca="1" si="534"/>
        <v/>
      </c>
      <c r="GJ73" s="682" t="str">
        <f t="shared" ca="1" si="535"/>
        <v/>
      </c>
      <c r="GK73" s="682" t="str">
        <f t="shared" ca="1" si="536"/>
        <v/>
      </c>
      <c r="GL73" s="682" t="str">
        <f t="shared" ca="1" si="537"/>
        <v/>
      </c>
      <c r="GM73" s="682" t="str">
        <f t="shared" ca="1" si="538"/>
        <v/>
      </c>
      <c r="GN73" s="682" t="str">
        <f t="shared" ca="1" si="539"/>
        <v/>
      </c>
      <c r="GO73" s="682" t="str">
        <f t="shared" ca="1" si="540"/>
        <v/>
      </c>
      <c r="GP73" s="682" t="str">
        <f t="shared" ca="1" si="541"/>
        <v/>
      </c>
      <c r="GQ73" s="682" t="str">
        <f t="shared" ca="1" si="542"/>
        <v/>
      </c>
      <c r="GR73" s="682" t="str">
        <f t="shared" ca="1" si="543"/>
        <v/>
      </c>
      <c r="GS73" s="682" t="str">
        <f t="shared" ca="1" si="544"/>
        <v/>
      </c>
      <c r="GT73" s="682" t="str">
        <f t="shared" ca="1" si="545"/>
        <v/>
      </c>
      <c r="GU73" s="682" t="str">
        <f t="shared" ca="1" si="546"/>
        <v/>
      </c>
      <c r="GV73" s="682" t="str">
        <f t="shared" ca="1" si="547"/>
        <v/>
      </c>
      <c r="GW73" s="682" t="str">
        <f t="shared" ca="1" si="548"/>
        <v/>
      </c>
      <c r="GX73" s="682" t="str">
        <f t="shared" ca="1" si="549"/>
        <v/>
      </c>
      <c r="GY73" s="682" t="str">
        <f t="shared" ca="1" si="550"/>
        <v/>
      </c>
      <c r="GZ73" s="682" t="str">
        <f t="shared" ca="1" si="551"/>
        <v/>
      </c>
      <c r="HA73" s="682" t="str">
        <f t="shared" ca="1" si="552"/>
        <v/>
      </c>
      <c r="HB73" s="682" t="str">
        <f t="shared" ca="1" si="553"/>
        <v/>
      </c>
      <c r="HC73" s="682" t="str">
        <f t="shared" ca="1" si="554"/>
        <v/>
      </c>
      <c r="HD73" s="682" t="str">
        <f t="shared" ca="1" si="555"/>
        <v/>
      </c>
      <c r="HE73" s="682" t="str">
        <f t="shared" ca="1" si="556"/>
        <v/>
      </c>
      <c r="HF73" s="682" t="str">
        <f t="shared" ca="1" si="557"/>
        <v/>
      </c>
      <c r="HG73" s="682" t="str">
        <f t="shared" ca="1" si="558"/>
        <v/>
      </c>
      <c r="HH73" s="682" t="str">
        <f t="shared" ca="1" si="559"/>
        <v/>
      </c>
      <c r="HI73" s="682" t="str">
        <f t="shared" ca="1" si="560"/>
        <v/>
      </c>
      <c r="HJ73" s="682" t="str">
        <f t="shared" ca="1" si="561"/>
        <v/>
      </c>
      <c r="HK73" s="682" t="str">
        <f t="shared" ca="1" si="562"/>
        <v/>
      </c>
      <c r="HL73" s="682" t="str">
        <f t="shared" ca="1" si="563"/>
        <v/>
      </c>
      <c r="HM73" s="682" t="str">
        <f t="shared" ca="1" si="564"/>
        <v/>
      </c>
      <c r="HN73" s="682" t="str">
        <f t="shared" ca="1" si="565"/>
        <v/>
      </c>
      <c r="HO73" s="682" t="str">
        <f t="shared" ca="1" si="566"/>
        <v/>
      </c>
      <c r="HP73" s="682" t="str">
        <f t="shared" ca="1" si="567"/>
        <v/>
      </c>
      <c r="HQ73" s="682" t="str">
        <f t="shared" ca="1" si="568"/>
        <v/>
      </c>
      <c r="HR73" s="682" t="str">
        <f t="shared" ca="1" si="569"/>
        <v/>
      </c>
      <c r="HS73" s="682" t="str">
        <f t="shared" ca="1" si="570"/>
        <v/>
      </c>
      <c r="HT73" s="682" t="str">
        <f t="shared" ca="1" si="571"/>
        <v/>
      </c>
      <c r="HU73" s="682" t="str">
        <f t="shared" ca="1" si="572"/>
        <v/>
      </c>
      <c r="HV73" s="682" t="str">
        <f t="shared" ca="1" si="573"/>
        <v/>
      </c>
      <c r="HW73" s="682" t="str">
        <f t="shared" ca="1" si="574"/>
        <v/>
      </c>
      <c r="HX73" s="682" t="str">
        <f t="shared" ca="1" si="575"/>
        <v/>
      </c>
      <c r="HY73" s="682" t="str">
        <f t="shared" ca="1" si="576"/>
        <v/>
      </c>
      <c r="HZ73" s="682" t="str">
        <f t="shared" ca="1" si="577"/>
        <v/>
      </c>
      <c r="IA73" s="682" t="str">
        <f t="shared" ca="1" si="578"/>
        <v/>
      </c>
      <c r="IB73" s="682" t="str">
        <f t="shared" ca="1" si="579"/>
        <v/>
      </c>
      <c r="IC73" s="682" t="str">
        <f t="shared" ca="1" si="580"/>
        <v/>
      </c>
      <c r="ID73" s="682" t="str">
        <f t="shared" ca="1" si="581"/>
        <v/>
      </c>
      <c r="IE73" s="682" t="str">
        <f t="shared" ca="1" si="582"/>
        <v/>
      </c>
      <c r="IF73" s="682" t="str">
        <f t="shared" ca="1" si="583"/>
        <v/>
      </c>
      <c r="IG73" s="682" t="str">
        <f t="shared" ca="1" si="584"/>
        <v/>
      </c>
      <c r="IH73" s="682" t="str">
        <f t="shared" ca="1" si="585"/>
        <v/>
      </c>
      <c r="II73" s="682" t="str">
        <f t="shared" ca="1" si="586"/>
        <v/>
      </c>
      <c r="IJ73" s="682" t="str">
        <f t="shared" ca="1" si="587"/>
        <v/>
      </c>
      <c r="IK73" s="662" t="str">
        <f t="shared" ca="1" si="588"/>
        <v/>
      </c>
      <c r="IL73" s="662" t="str">
        <f t="shared" ca="1" si="589"/>
        <v/>
      </c>
      <c r="IM73" s="662" t="str">
        <f t="shared" ca="1" si="590"/>
        <v/>
      </c>
      <c r="IN73" s="662" t="str">
        <f t="shared" ca="1" si="591"/>
        <v/>
      </c>
      <c r="IO73" s="662" t="str">
        <f t="shared" ca="1" si="592"/>
        <v/>
      </c>
      <c r="IP73" s="662" t="str">
        <f t="shared" ca="1" si="593"/>
        <v/>
      </c>
      <c r="IQ73" s="662" t="str">
        <f t="shared" ca="1" si="594"/>
        <v/>
      </c>
      <c r="IR73" s="662" t="str">
        <f t="shared" ca="1" si="595"/>
        <v/>
      </c>
      <c r="IS73" s="662" t="str">
        <f t="shared" ca="1" si="596"/>
        <v/>
      </c>
      <c r="IT73" s="662" t="str">
        <f t="shared" ca="1" si="597"/>
        <v/>
      </c>
      <c r="IU73" s="662" t="str">
        <f t="shared" ca="1" si="598"/>
        <v/>
      </c>
      <c r="IV73" s="662" t="str">
        <f t="shared" ca="1" si="599"/>
        <v/>
      </c>
      <c r="IW73" s="662" t="str">
        <f t="shared" ca="1" si="600"/>
        <v/>
      </c>
      <c r="IX73" s="662" t="str">
        <f t="shared" ca="1" si="601"/>
        <v/>
      </c>
      <c r="IY73" s="662" t="str">
        <f t="shared" ca="1" si="602"/>
        <v/>
      </c>
      <c r="IZ73" s="662" t="str">
        <f t="shared" ca="1" si="603"/>
        <v/>
      </c>
      <c r="JA73" s="662" t="str">
        <f t="shared" ca="1" si="604"/>
        <v/>
      </c>
      <c r="JB73" s="662" t="str">
        <f t="shared" ca="1" si="605"/>
        <v/>
      </c>
      <c r="JC73" s="662" t="str">
        <f t="shared" ca="1" si="606"/>
        <v/>
      </c>
      <c r="JD73" s="662" t="str">
        <f t="shared" ca="1" si="607"/>
        <v/>
      </c>
      <c r="JE73" s="662" t="str">
        <f t="shared" ca="1" si="608"/>
        <v/>
      </c>
      <c r="JF73" s="662" t="str">
        <f t="shared" ca="1" si="609"/>
        <v/>
      </c>
      <c r="JG73" s="662" t="str">
        <f t="shared" ca="1" si="610"/>
        <v/>
      </c>
      <c r="JH73" s="662" t="str">
        <f t="shared" ca="1" si="611"/>
        <v/>
      </c>
      <c r="JI73" s="662" t="str">
        <f t="shared" ca="1" si="612"/>
        <v/>
      </c>
      <c r="JJ73" s="662" t="str">
        <f t="shared" ca="1" si="613"/>
        <v/>
      </c>
      <c r="JK73" s="663" t="str">
        <f t="shared" ca="1" si="614"/>
        <v/>
      </c>
      <c r="JL73" s="626"/>
      <c r="JM73" s="649" t="str">
        <f t="shared" ref="JM73:JM87" si="623">+X73</f>
        <v/>
      </c>
      <c r="JN73" s="635" t="str">
        <f t="shared" si="513"/>
        <v/>
      </c>
      <c r="JO73" s="635" t="str">
        <f t="shared" si="513"/>
        <v/>
      </c>
      <c r="JP73" s="635" t="str">
        <f t="shared" si="513"/>
        <v/>
      </c>
      <c r="JQ73" s="635" t="str">
        <f t="shared" si="513"/>
        <v/>
      </c>
      <c r="JR73" s="635" t="str">
        <f t="shared" si="513"/>
        <v/>
      </c>
      <c r="JS73" s="635" t="str">
        <f t="shared" si="513"/>
        <v/>
      </c>
      <c r="JT73" s="635" t="str">
        <f t="shared" si="513"/>
        <v/>
      </c>
      <c r="JU73" s="635" t="str">
        <f t="shared" si="513"/>
        <v/>
      </c>
      <c r="JV73" s="635" t="str">
        <f t="shared" si="513"/>
        <v/>
      </c>
      <c r="JW73" s="635" t="str">
        <f t="shared" si="513"/>
        <v/>
      </c>
      <c r="JX73" s="635" t="str">
        <f t="shared" si="514"/>
        <v/>
      </c>
      <c r="JY73" s="635" t="str">
        <f t="shared" si="514"/>
        <v/>
      </c>
      <c r="JZ73" s="635" t="str">
        <f t="shared" si="514"/>
        <v/>
      </c>
      <c r="KA73" s="635" t="str">
        <f t="shared" si="514"/>
        <v/>
      </c>
      <c r="KB73" s="635" t="str">
        <f t="shared" si="514"/>
        <v/>
      </c>
      <c r="KC73" s="635" t="str">
        <f t="shared" si="514"/>
        <v/>
      </c>
      <c r="KD73" s="635" t="str">
        <f t="shared" si="514"/>
        <v/>
      </c>
      <c r="KE73" s="635" t="str">
        <f t="shared" si="514"/>
        <v/>
      </c>
      <c r="KF73" s="635" t="str">
        <f t="shared" si="514"/>
        <v/>
      </c>
      <c r="KG73" s="635" t="str">
        <f t="shared" si="514"/>
        <v/>
      </c>
      <c r="KH73" s="635" t="str">
        <f t="shared" si="515"/>
        <v/>
      </c>
      <c r="KI73" s="635" t="str">
        <f t="shared" si="515"/>
        <v/>
      </c>
      <c r="KJ73" s="635" t="str">
        <f t="shared" si="515"/>
        <v/>
      </c>
      <c r="KK73" s="635" t="str">
        <f t="shared" si="515"/>
        <v/>
      </c>
      <c r="KL73" s="635" t="str">
        <f t="shared" si="515"/>
        <v/>
      </c>
      <c r="KM73" s="635" t="str">
        <f t="shared" si="515"/>
        <v/>
      </c>
      <c r="KN73" s="635" t="str">
        <f t="shared" si="515"/>
        <v/>
      </c>
      <c r="KO73" s="635" t="str">
        <f t="shared" si="515"/>
        <v/>
      </c>
      <c r="KP73" s="635" t="str">
        <f t="shared" si="515"/>
        <v/>
      </c>
      <c r="KQ73" s="635" t="str">
        <f t="shared" si="515"/>
        <v/>
      </c>
      <c r="KR73" s="635" t="str">
        <f t="shared" si="516"/>
        <v/>
      </c>
      <c r="KS73" s="635" t="str">
        <f t="shared" si="516"/>
        <v/>
      </c>
      <c r="KT73" s="635" t="str">
        <f t="shared" si="516"/>
        <v/>
      </c>
      <c r="KU73" s="635" t="str">
        <f t="shared" si="516"/>
        <v/>
      </c>
      <c r="KV73" s="635" t="str">
        <f t="shared" si="516"/>
        <v/>
      </c>
      <c r="KW73" s="635" t="str">
        <f t="shared" si="516"/>
        <v/>
      </c>
      <c r="KX73" s="635" t="str">
        <f t="shared" si="516"/>
        <v/>
      </c>
      <c r="KY73" s="635" t="str">
        <f t="shared" si="516"/>
        <v/>
      </c>
      <c r="KZ73" s="635" t="str">
        <f t="shared" si="516"/>
        <v/>
      </c>
      <c r="LA73" s="635" t="str">
        <f t="shared" si="516"/>
        <v/>
      </c>
      <c r="LB73" s="635" t="str">
        <f t="shared" si="517"/>
        <v/>
      </c>
      <c r="LC73" s="635" t="str">
        <f t="shared" si="517"/>
        <v/>
      </c>
      <c r="LD73" s="635" t="str">
        <f t="shared" si="517"/>
        <v/>
      </c>
      <c r="LE73" s="635" t="str">
        <f t="shared" si="517"/>
        <v/>
      </c>
      <c r="LF73" s="635" t="str">
        <f t="shared" si="517"/>
        <v/>
      </c>
      <c r="LG73" s="635" t="str">
        <f t="shared" si="517"/>
        <v/>
      </c>
      <c r="LH73" s="635" t="str">
        <f t="shared" si="517"/>
        <v/>
      </c>
      <c r="LI73" s="635" t="str">
        <f t="shared" si="517"/>
        <v/>
      </c>
      <c r="LJ73" s="635" t="str">
        <f t="shared" si="517"/>
        <v/>
      </c>
      <c r="LK73" s="635" t="str">
        <f t="shared" si="517"/>
        <v/>
      </c>
      <c r="LL73" s="635" t="str">
        <f t="shared" si="518"/>
        <v/>
      </c>
      <c r="LM73" s="635" t="str">
        <f t="shared" si="518"/>
        <v/>
      </c>
      <c r="LN73" s="635" t="str">
        <f t="shared" si="518"/>
        <v/>
      </c>
      <c r="LO73" s="635" t="str">
        <f t="shared" si="518"/>
        <v/>
      </c>
      <c r="LP73" s="635" t="str">
        <f t="shared" si="518"/>
        <v/>
      </c>
      <c r="LQ73" s="635" t="str">
        <f t="shared" si="518"/>
        <v/>
      </c>
      <c r="LR73" s="635" t="str">
        <f t="shared" si="518"/>
        <v/>
      </c>
      <c r="LS73" s="635" t="str">
        <f t="shared" si="518"/>
        <v/>
      </c>
      <c r="LT73" s="635" t="str">
        <f t="shared" si="518"/>
        <v/>
      </c>
      <c r="LU73" s="635" t="str">
        <f t="shared" si="518"/>
        <v/>
      </c>
      <c r="LV73" s="635" t="str">
        <f t="shared" si="519"/>
        <v/>
      </c>
      <c r="LW73" s="635" t="str">
        <f t="shared" si="519"/>
        <v/>
      </c>
      <c r="LX73" s="635" t="str">
        <f t="shared" si="519"/>
        <v/>
      </c>
      <c r="LY73" s="635" t="str">
        <f t="shared" si="519"/>
        <v/>
      </c>
      <c r="LZ73" s="635" t="str">
        <f t="shared" si="519"/>
        <v/>
      </c>
      <c r="MA73" s="635" t="str">
        <f t="shared" si="519"/>
        <v/>
      </c>
      <c r="MB73" s="635" t="str">
        <f t="shared" si="519"/>
        <v/>
      </c>
      <c r="MC73" s="635" t="str">
        <f t="shared" si="519"/>
        <v/>
      </c>
      <c r="MD73" s="635" t="str">
        <f t="shared" si="519"/>
        <v/>
      </c>
      <c r="ME73" s="635" t="str">
        <f t="shared" si="519"/>
        <v/>
      </c>
      <c r="MF73" s="635" t="str">
        <f t="shared" si="520"/>
        <v/>
      </c>
      <c r="MG73" s="635" t="str">
        <f t="shared" si="520"/>
        <v/>
      </c>
      <c r="MH73" s="635" t="str">
        <f t="shared" si="520"/>
        <v/>
      </c>
      <c r="MI73" s="635" t="str">
        <f t="shared" si="520"/>
        <v/>
      </c>
      <c r="MJ73" s="635" t="str">
        <f t="shared" si="520"/>
        <v/>
      </c>
      <c r="MK73" s="635" t="str">
        <f t="shared" si="520"/>
        <v/>
      </c>
      <c r="ML73" s="635" t="str">
        <f t="shared" si="520"/>
        <v/>
      </c>
      <c r="MM73" s="635" t="str">
        <f t="shared" si="520"/>
        <v/>
      </c>
      <c r="MN73" s="635" t="str">
        <f t="shared" si="520"/>
        <v/>
      </c>
      <c r="MO73" s="635" t="str">
        <f t="shared" si="520"/>
        <v/>
      </c>
      <c r="MP73" s="636" t="str">
        <f t="shared" si="520"/>
        <v/>
      </c>
      <c r="MR73" s="565">
        <f t="shared" si="269"/>
        <v>66</v>
      </c>
      <c r="MS73" s="622" t="e">
        <f ca="1">+SUMPRODUCT(OFFSET(MU73,0,$MR73):OFFSET(MU73,MU73-1,$MR73),OFFSET($O73,0,0):OFFSET($O73,MU73-1,0))</f>
        <v>#VALUE!</v>
      </c>
      <c r="MU73" s="568" t="str">
        <f t="shared" ref="MU73:MU87" si="624">+GH73</f>
        <v/>
      </c>
      <c r="MV73" s="691" t="e">
        <f t="shared" ca="1" si="521"/>
        <v>#VALUE!</v>
      </c>
      <c r="MW73" s="691" t="e">
        <f t="shared" ca="1" si="521"/>
        <v>#VALUE!</v>
      </c>
      <c r="MX73" s="691" t="e">
        <f t="shared" ca="1" si="521"/>
        <v>#VALUE!</v>
      </c>
      <c r="MY73" s="691" t="e">
        <f t="shared" ca="1" si="521"/>
        <v>#VALUE!</v>
      </c>
      <c r="MZ73" s="691" t="e">
        <f t="shared" ca="1" si="521"/>
        <v>#VALUE!</v>
      </c>
      <c r="NA73" s="691" t="e">
        <f t="shared" ca="1" si="521"/>
        <v>#VALUE!</v>
      </c>
      <c r="NB73" s="691" t="e">
        <f t="shared" ca="1" si="521"/>
        <v>#VALUE!</v>
      </c>
      <c r="NC73" s="691" t="e">
        <f t="shared" ca="1" si="521"/>
        <v>#VALUE!</v>
      </c>
      <c r="ND73" s="691" t="e">
        <f t="shared" ca="1" si="521"/>
        <v>#VALUE!</v>
      </c>
      <c r="NE73" s="691" t="e">
        <f t="shared" ca="1" si="521"/>
        <v>#VALUE!</v>
      </c>
      <c r="NF73" s="691" t="e">
        <f t="shared" ca="1" si="522"/>
        <v>#VALUE!</v>
      </c>
      <c r="NG73" s="691" t="e">
        <f t="shared" ca="1" si="522"/>
        <v>#VALUE!</v>
      </c>
      <c r="NH73" s="691" t="e">
        <f t="shared" ca="1" si="522"/>
        <v>#VALUE!</v>
      </c>
      <c r="NI73" s="691" t="e">
        <f t="shared" ca="1" si="522"/>
        <v>#VALUE!</v>
      </c>
      <c r="NJ73" s="691" t="e">
        <f t="shared" ca="1" si="522"/>
        <v>#VALUE!</v>
      </c>
      <c r="NK73" s="691" t="e">
        <f t="shared" ca="1" si="522"/>
        <v>#VALUE!</v>
      </c>
      <c r="NL73" s="691" t="e">
        <f t="shared" ca="1" si="522"/>
        <v>#VALUE!</v>
      </c>
      <c r="NM73" s="691" t="e">
        <f t="shared" ca="1" si="522"/>
        <v>#VALUE!</v>
      </c>
      <c r="NN73" s="691" t="e">
        <f t="shared" ca="1" si="522"/>
        <v>#VALUE!</v>
      </c>
      <c r="NO73" s="691" t="e">
        <f t="shared" ca="1" si="522"/>
        <v>#VALUE!</v>
      </c>
      <c r="NP73" s="691" t="e">
        <f t="shared" ca="1" si="523"/>
        <v>#VALUE!</v>
      </c>
      <c r="NQ73" s="691" t="e">
        <f t="shared" ca="1" si="523"/>
        <v>#VALUE!</v>
      </c>
      <c r="NR73" s="691" t="e">
        <f t="shared" ca="1" si="523"/>
        <v>#VALUE!</v>
      </c>
      <c r="NS73" s="691" t="e">
        <f t="shared" ca="1" si="523"/>
        <v>#VALUE!</v>
      </c>
      <c r="NT73" s="691" t="e">
        <f t="shared" ca="1" si="523"/>
        <v>#VALUE!</v>
      </c>
      <c r="NU73" s="691" t="e">
        <f t="shared" ca="1" si="523"/>
        <v>#VALUE!</v>
      </c>
      <c r="NV73" s="691" t="e">
        <f t="shared" ca="1" si="523"/>
        <v>#VALUE!</v>
      </c>
      <c r="NW73" s="691" t="e">
        <f t="shared" ca="1" si="523"/>
        <v>#VALUE!</v>
      </c>
      <c r="NX73" s="691" t="e">
        <f t="shared" ca="1" si="523"/>
        <v>#VALUE!</v>
      </c>
      <c r="NY73" s="691" t="e">
        <f t="shared" ca="1" si="523"/>
        <v>#VALUE!</v>
      </c>
      <c r="NZ73" s="691" t="e">
        <f t="shared" ca="1" si="524"/>
        <v>#VALUE!</v>
      </c>
      <c r="OA73" s="691" t="e">
        <f t="shared" ca="1" si="524"/>
        <v>#VALUE!</v>
      </c>
      <c r="OB73" s="691" t="e">
        <f t="shared" ca="1" si="524"/>
        <v>#VALUE!</v>
      </c>
      <c r="OC73" s="691" t="e">
        <f t="shared" ca="1" si="524"/>
        <v>#VALUE!</v>
      </c>
      <c r="OD73" s="691" t="e">
        <f t="shared" ca="1" si="524"/>
        <v>#VALUE!</v>
      </c>
      <c r="OE73" s="691" t="e">
        <f t="shared" ca="1" si="524"/>
        <v>#VALUE!</v>
      </c>
      <c r="OF73" s="691" t="e">
        <f t="shared" ca="1" si="524"/>
        <v>#VALUE!</v>
      </c>
      <c r="OG73" s="691" t="e">
        <f t="shared" ca="1" si="524"/>
        <v>#VALUE!</v>
      </c>
      <c r="OH73" s="691" t="e">
        <f t="shared" ca="1" si="524"/>
        <v>#VALUE!</v>
      </c>
      <c r="OI73" s="691" t="e">
        <f t="shared" ca="1" si="524"/>
        <v>#VALUE!</v>
      </c>
      <c r="OJ73" s="691" t="e">
        <f t="shared" ca="1" si="525"/>
        <v>#VALUE!</v>
      </c>
      <c r="OK73" s="691" t="e">
        <f t="shared" ca="1" si="525"/>
        <v>#VALUE!</v>
      </c>
      <c r="OL73" s="691" t="e">
        <f t="shared" ca="1" si="525"/>
        <v>#VALUE!</v>
      </c>
      <c r="OM73" s="691" t="e">
        <f t="shared" ca="1" si="525"/>
        <v>#VALUE!</v>
      </c>
      <c r="ON73" s="691" t="e">
        <f t="shared" ca="1" si="525"/>
        <v>#VALUE!</v>
      </c>
      <c r="OO73" s="691" t="e">
        <f t="shared" ca="1" si="525"/>
        <v>#VALUE!</v>
      </c>
      <c r="OP73" s="691" t="e">
        <f t="shared" ca="1" si="525"/>
        <v>#VALUE!</v>
      </c>
      <c r="OQ73" s="691" t="e">
        <f t="shared" ca="1" si="525"/>
        <v>#VALUE!</v>
      </c>
      <c r="OR73" s="691" t="e">
        <f t="shared" ca="1" si="525"/>
        <v>#VALUE!</v>
      </c>
      <c r="OS73" s="691" t="e">
        <f t="shared" ca="1" si="525"/>
        <v>#VALUE!</v>
      </c>
      <c r="OT73" s="691" t="e">
        <f t="shared" ca="1" si="526"/>
        <v>#VALUE!</v>
      </c>
      <c r="OU73" s="691" t="e">
        <f t="shared" ca="1" si="526"/>
        <v>#VALUE!</v>
      </c>
      <c r="OV73" s="691" t="e">
        <f t="shared" ca="1" si="526"/>
        <v>#VALUE!</v>
      </c>
      <c r="OW73" s="691" t="e">
        <f t="shared" ca="1" si="526"/>
        <v>#VALUE!</v>
      </c>
      <c r="OX73" s="691" t="e">
        <f t="shared" ca="1" si="526"/>
        <v>#VALUE!</v>
      </c>
      <c r="OY73" s="691" t="e">
        <f t="shared" ca="1" si="526"/>
        <v>#VALUE!</v>
      </c>
      <c r="OZ73" s="691" t="e">
        <f t="shared" ca="1" si="526"/>
        <v>#VALUE!</v>
      </c>
      <c r="PA73" s="691" t="e">
        <f t="shared" ca="1" si="526"/>
        <v>#VALUE!</v>
      </c>
      <c r="PB73" s="691" t="e">
        <f t="shared" ca="1" si="526"/>
        <v>#VALUE!</v>
      </c>
      <c r="PC73" s="691" t="e">
        <f t="shared" ca="1" si="526"/>
        <v>#VALUE!</v>
      </c>
      <c r="PD73" s="691" t="e">
        <f t="shared" ca="1" si="527"/>
        <v>#VALUE!</v>
      </c>
      <c r="PE73" s="691" t="e">
        <f t="shared" ca="1" si="527"/>
        <v>#VALUE!</v>
      </c>
      <c r="PF73" s="691" t="e">
        <f t="shared" ca="1" si="527"/>
        <v>#VALUE!</v>
      </c>
      <c r="PG73" s="691" t="e">
        <f t="shared" ca="1" si="527"/>
        <v>#VALUE!</v>
      </c>
      <c r="PH73" s="691" t="e">
        <f t="shared" ca="1" si="527"/>
        <v>#VALUE!</v>
      </c>
      <c r="PI73" s="691" t="e">
        <f t="shared" ca="1" si="527"/>
        <v>#VALUE!</v>
      </c>
      <c r="PJ73" s="691" t="e">
        <f t="shared" ca="1" si="527"/>
        <v>#VALUE!</v>
      </c>
      <c r="PK73" s="691" t="e">
        <f t="shared" ca="1" si="527"/>
        <v>#VALUE!</v>
      </c>
      <c r="PL73" s="691" t="e">
        <f t="shared" ca="1" si="527"/>
        <v>#VALUE!</v>
      </c>
      <c r="PM73" s="691" t="e">
        <f t="shared" ca="1" si="527"/>
        <v>#VALUE!</v>
      </c>
      <c r="PN73" s="691" t="e">
        <f t="shared" ca="1" si="528"/>
        <v>#VALUE!</v>
      </c>
      <c r="PO73" s="691" t="e">
        <f t="shared" ca="1" si="528"/>
        <v>#VALUE!</v>
      </c>
      <c r="PP73" s="691" t="e">
        <f t="shared" ca="1" si="528"/>
        <v>#VALUE!</v>
      </c>
      <c r="PQ73" s="691" t="e">
        <f t="shared" ca="1" si="528"/>
        <v>#VALUE!</v>
      </c>
      <c r="PR73" s="691" t="e">
        <f t="shared" ca="1" si="528"/>
        <v>#VALUE!</v>
      </c>
      <c r="PS73" s="691" t="e">
        <f t="shared" ca="1" si="528"/>
        <v>#VALUE!</v>
      </c>
      <c r="PT73" s="691" t="e">
        <f t="shared" ca="1" si="528"/>
        <v>#VALUE!</v>
      </c>
      <c r="PU73" s="691" t="e">
        <f t="shared" ca="1" si="528"/>
        <v>#VALUE!</v>
      </c>
      <c r="PV73" s="691" t="e">
        <f t="shared" ca="1" si="528"/>
        <v>#VALUE!</v>
      </c>
      <c r="PW73" s="691" t="e">
        <f t="shared" ca="1" si="528"/>
        <v>#VALUE!</v>
      </c>
      <c r="PX73" s="691" t="e">
        <f t="shared" ca="1" si="528"/>
        <v>#VALUE!</v>
      </c>
      <c r="PY73" s="690"/>
      <c r="PZ73" s="690"/>
      <c r="QA73" s="690"/>
      <c r="QB73" s="690"/>
      <c r="QC73" s="690"/>
      <c r="QD73" s="690"/>
      <c r="QE73" s="690"/>
      <c r="QF73" s="690"/>
    </row>
    <row r="74" spans="1:448" hidden="1">
      <c r="A74" s="632">
        <f t="shared" ref="A74:A87" si="625">+A73+1</f>
        <v>67</v>
      </c>
      <c r="B74" s="633">
        <f>+'User Entries'!G144</f>
        <v>0</v>
      </c>
      <c r="C74" s="633">
        <f t="shared" ref="C74:C87" si="626">+B74-B73</f>
        <v>0</v>
      </c>
      <c r="D74" s="767">
        <v>1</v>
      </c>
      <c r="E74" s="759" t="e">
        <f t="shared" si="532"/>
        <v>#DIV/0!</v>
      </c>
      <c r="F74" s="627"/>
      <c r="G74" s="765">
        <v>0</v>
      </c>
      <c r="H74" s="622"/>
      <c r="I74" s="632">
        <f t="shared" si="615"/>
        <v>67</v>
      </c>
      <c r="J74" s="640">
        <f t="shared" ref="J74:J87" si="627">+J73*$J$8</f>
        <v>0</v>
      </c>
      <c r="K74" s="640">
        <f>+'User Entries'!$J144</f>
        <v>0</v>
      </c>
      <c r="L74" s="676" t="e">
        <f t="shared" si="616"/>
        <v>#DIV/0!</v>
      </c>
      <c r="M74" s="643" t="str">
        <f>IFERROR(Summary_AttrorTotal!A84,"")</f>
        <v/>
      </c>
      <c r="N74" s="634">
        <f>+IFERROR((Summary_AttrorTotal!H84)*1000,0)</f>
        <v>0</v>
      </c>
      <c r="O74" s="634">
        <f>+IFERROR((Summary_AttrorTotal!S84-Summary_AttrorTotal!H84)*1000,0)</f>
        <v>0</v>
      </c>
      <c r="P74" s="634">
        <f t="shared" ca="1" si="533"/>
        <v>0</v>
      </c>
      <c r="Q74" s="634">
        <f>IFERROR(Summary_AttrorTotal!J84*1000,0)</f>
        <v>0</v>
      </c>
      <c r="R74" s="634">
        <f t="shared" ca="1" si="617"/>
        <v>0</v>
      </c>
      <c r="S74" s="634">
        <f>+IFERROR((Summary_AttrorTotal!S84-Summary_AttrorTotal!J84)*1000,0)</f>
        <v>0</v>
      </c>
      <c r="T74" s="634">
        <f t="shared" ca="1" si="618"/>
        <v>0</v>
      </c>
      <c r="U74" s="639"/>
      <c r="V74" s="634">
        <f t="shared" ca="1" si="619"/>
        <v>0</v>
      </c>
      <c r="X74" s="649" t="str">
        <f t="shared" si="472"/>
        <v/>
      </c>
      <c r="Y74" s="628" t="str">
        <f t="shared" si="529"/>
        <v/>
      </c>
      <c r="Z74" s="628" t="str">
        <f t="shared" si="529"/>
        <v/>
      </c>
      <c r="AA74" s="628" t="str">
        <f t="shared" ref="AA74:CL77" si="628">+IF(OR(AA$7="",$X74=""),"",IF($X74-AA$7&lt;=-1,IF(AND($X74&gt;=MATCH(100%,$D$8:$D$87,0),AA$7=$X74+1),100%,IFERROR(VLOOKUP(AA$7,$A$8:$E$87,5,FALSE)/(1-VLOOKUP($X74,$A$8:$E$87,4,FALSE)),0)),0))</f>
        <v/>
      </c>
      <c r="AB74" s="628" t="str">
        <f t="shared" si="628"/>
        <v/>
      </c>
      <c r="AC74" s="628" t="str">
        <f t="shared" si="628"/>
        <v/>
      </c>
      <c r="AD74" s="628" t="str">
        <f t="shared" si="628"/>
        <v/>
      </c>
      <c r="AE74" s="628" t="str">
        <f t="shared" si="628"/>
        <v/>
      </c>
      <c r="AF74" s="628" t="str">
        <f t="shared" si="628"/>
        <v/>
      </c>
      <c r="AG74" s="628" t="str">
        <f t="shared" si="628"/>
        <v/>
      </c>
      <c r="AH74" s="628" t="str">
        <f t="shared" si="628"/>
        <v/>
      </c>
      <c r="AI74" s="628" t="str">
        <f t="shared" si="628"/>
        <v/>
      </c>
      <c r="AJ74" s="628" t="str">
        <f t="shared" si="628"/>
        <v/>
      </c>
      <c r="AK74" s="628" t="str">
        <f t="shared" si="628"/>
        <v/>
      </c>
      <c r="AL74" s="628" t="str">
        <f t="shared" si="628"/>
        <v/>
      </c>
      <c r="AM74" s="628" t="str">
        <f t="shared" si="628"/>
        <v/>
      </c>
      <c r="AN74" s="628" t="str">
        <f t="shared" si="628"/>
        <v/>
      </c>
      <c r="AO74" s="628" t="str">
        <f t="shared" si="628"/>
        <v/>
      </c>
      <c r="AP74" s="628" t="str">
        <f t="shared" si="628"/>
        <v/>
      </c>
      <c r="AQ74" s="628" t="str">
        <f t="shared" si="628"/>
        <v/>
      </c>
      <c r="AR74" s="628" t="str">
        <f t="shared" si="628"/>
        <v/>
      </c>
      <c r="AS74" s="628" t="str">
        <f t="shared" si="628"/>
        <v/>
      </c>
      <c r="AT74" s="628" t="str">
        <f t="shared" si="628"/>
        <v/>
      </c>
      <c r="AU74" s="628" t="str">
        <f t="shared" si="628"/>
        <v/>
      </c>
      <c r="AV74" s="628" t="str">
        <f t="shared" si="628"/>
        <v/>
      </c>
      <c r="AW74" s="628" t="str">
        <f t="shared" si="628"/>
        <v/>
      </c>
      <c r="AX74" s="628" t="str">
        <f t="shared" si="628"/>
        <v/>
      </c>
      <c r="AY74" s="628" t="str">
        <f t="shared" si="628"/>
        <v/>
      </c>
      <c r="AZ74" s="628" t="str">
        <f t="shared" si="628"/>
        <v/>
      </c>
      <c r="BA74" s="628" t="str">
        <f t="shared" si="628"/>
        <v/>
      </c>
      <c r="BB74" s="628" t="str">
        <f t="shared" si="628"/>
        <v/>
      </c>
      <c r="BC74" s="628" t="str">
        <f t="shared" si="628"/>
        <v/>
      </c>
      <c r="BD74" s="628" t="str">
        <f t="shared" si="628"/>
        <v/>
      </c>
      <c r="BE74" s="628" t="str">
        <f t="shared" si="628"/>
        <v/>
      </c>
      <c r="BF74" s="628" t="str">
        <f t="shared" si="628"/>
        <v/>
      </c>
      <c r="BG74" s="628" t="str">
        <f t="shared" si="628"/>
        <v/>
      </c>
      <c r="BH74" s="628" t="str">
        <f t="shared" si="628"/>
        <v/>
      </c>
      <c r="BI74" s="628" t="str">
        <f t="shared" si="628"/>
        <v/>
      </c>
      <c r="BJ74" s="628" t="str">
        <f t="shared" si="628"/>
        <v/>
      </c>
      <c r="BK74" s="628" t="str">
        <f t="shared" si="628"/>
        <v/>
      </c>
      <c r="BL74" s="628" t="str">
        <f t="shared" si="628"/>
        <v/>
      </c>
      <c r="BM74" s="628" t="str">
        <f t="shared" si="628"/>
        <v/>
      </c>
      <c r="BN74" s="628" t="str">
        <f t="shared" si="628"/>
        <v/>
      </c>
      <c r="BO74" s="628" t="str">
        <f t="shared" si="628"/>
        <v/>
      </c>
      <c r="BP74" s="628" t="str">
        <f t="shared" si="628"/>
        <v/>
      </c>
      <c r="BQ74" s="628" t="str">
        <f t="shared" si="628"/>
        <v/>
      </c>
      <c r="BR74" s="628" t="str">
        <f t="shared" si="628"/>
        <v/>
      </c>
      <c r="BS74" s="628" t="str">
        <f t="shared" si="628"/>
        <v/>
      </c>
      <c r="BT74" s="628" t="str">
        <f t="shared" si="628"/>
        <v/>
      </c>
      <c r="BU74" s="628" t="str">
        <f t="shared" si="628"/>
        <v/>
      </c>
      <c r="BV74" s="628" t="str">
        <f t="shared" si="628"/>
        <v/>
      </c>
      <c r="BW74" s="628" t="str">
        <f t="shared" si="628"/>
        <v/>
      </c>
      <c r="BX74" s="628" t="str">
        <f t="shared" si="628"/>
        <v/>
      </c>
      <c r="BY74" s="628" t="str">
        <f t="shared" si="628"/>
        <v/>
      </c>
      <c r="BZ74" s="628" t="str">
        <f t="shared" si="628"/>
        <v/>
      </c>
      <c r="CA74" s="628" t="str">
        <f t="shared" si="628"/>
        <v/>
      </c>
      <c r="CB74" s="628" t="str">
        <f t="shared" si="628"/>
        <v/>
      </c>
      <c r="CC74" s="628" t="str">
        <f t="shared" si="628"/>
        <v/>
      </c>
      <c r="CD74" s="628" t="str">
        <f t="shared" si="628"/>
        <v/>
      </c>
      <c r="CE74" s="628" t="str">
        <f t="shared" si="628"/>
        <v/>
      </c>
      <c r="CF74" s="628" t="str">
        <f t="shared" si="628"/>
        <v/>
      </c>
      <c r="CG74" s="628" t="str">
        <f t="shared" si="628"/>
        <v/>
      </c>
      <c r="CH74" s="628" t="str">
        <f t="shared" si="628"/>
        <v/>
      </c>
      <c r="CI74" s="628" t="str">
        <f t="shared" si="628"/>
        <v/>
      </c>
      <c r="CJ74" s="628" t="str">
        <f t="shared" si="628"/>
        <v/>
      </c>
      <c r="CK74" s="628" t="str">
        <f t="shared" si="628"/>
        <v/>
      </c>
      <c r="CL74" s="628" t="str">
        <f t="shared" si="628"/>
        <v/>
      </c>
      <c r="CM74" s="628" t="str">
        <f t="shared" si="620"/>
        <v/>
      </c>
      <c r="CN74" s="628" t="str">
        <f t="shared" si="620"/>
        <v/>
      </c>
      <c r="CO74" s="628" t="str">
        <f t="shared" si="620"/>
        <v/>
      </c>
      <c r="CP74" s="628" t="str">
        <f t="shared" si="620"/>
        <v/>
      </c>
      <c r="CQ74" s="628" t="str">
        <f t="shared" si="620"/>
        <v/>
      </c>
      <c r="CR74" s="628" t="str">
        <f t="shared" si="620"/>
        <v/>
      </c>
      <c r="CS74" s="628" t="str">
        <f t="shared" si="620"/>
        <v/>
      </c>
      <c r="CT74" s="628" t="str">
        <f t="shared" si="620"/>
        <v/>
      </c>
      <c r="CU74" s="628" t="str">
        <f t="shared" si="620"/>
        <v/>
      </c>
      <c r="CV74" s="628" t="str">
        <f t="shared" si="620"/>
        <v/>
      </c>
      <c r="CW74" s="628" t="str">
        <f t="shared" si="620"/>
        <v/>
      </c>
      <c r="CX74" s="628" t="str">
        <f t="shared" si="620"/>
        <v/>
      </c>
      <c r="CY74" s="628" t="str">
        <f t="shared" si="620"/>
        <v/>
      </c>
      <c r="CZ74" s="628" t="str">
        <f t="shared" si="620"/>
        <v/>
      </c>
      <c r="DA74" s="629" t="str">
        <f t="shared" si="620"/>
        <v/>
      </c>
      <c r="DB74" s="642"/>
      <c r="DC74" s="649" t="str">
        <f t="shared" si="621"/>
        <v/>
      </c>
      <c r="DD74" s="668" t="str">
        <f t="shared" si="505"/>
        <v/>
      </c>
      <c r="DE74" s="668" t="str">
        <f t="shared" si="505"/>
        <v/>
      </c>
      <c r="DF74" s="668" t="str">
        <f t="shared" si="505"/>
        <v/>
      </c>
      <c r="DG74" s="668" t="str">
        <f t="shared" si="505"/>
        <v/>
      </c>
      <c r="DH74" s="668" t="str">
        <f t="shared" si="505"/>
        <v/>
      </c>
      <c r="DI74" s="668" t="str">
        <f t="shared" si="505"/>
        <v/>
      </c>
      <c r="DJ74" s="668" t="str">
        <f t="shared" si="505"/>
        <v/>
      </c>
      <c r="DK74" s="668" t="str">
        <f t="shared" si="505"/>
        <v/>
      </c>
      <c r="DL74" s="668" t="str">
        <f t="shared" si="505"/>
        <v/>
      </c>
      <c r="DM74" s="668" t="str">
        <f t="shared" si="505"/>
        <v/>
      </c>
      <c r="DN74" s="668" t="str">
        <f t="shared" si="506"/>
        <v/>
      </c>
      <c r="DO74" s="668" t="str">
        <f t="shared" si="506"/>
        <v/>
      </c>
      <c r="DP74" s="668" t="str">
        <f t="shared" si="506"/>
        <v/>
      </c>
      <c r="DQ74" s="668" t="str">
        <f t="shared" si="506"/>
        <v/>
      </c>
      <c r="DR74" s="668" t="str">
        <f t="shared" si="506"/>
        <v/>
      </c>
      <c r="DS74" s="668" t="str">
        <f t="shared" si="506"/>
        <v/>
      </c>
      <c r="DT74" s="668" t="str">
        <f t="shared" si="506"/>
        <v/>
      </c>
      <c r="DU74" s="668" t="str">
        <f t="shared" si="506"/>
        <v/>
      </c>
      <c r="DV74" s="668" t="str">
        <f t="shared" si="506"/>
        <v/>
      </c>
      <c r="DW74" s="668" t="str">
        <f t="shared" si="506"/>
        <v/>
      </c>
      <c r="DX74" s="668" t="str">
        <f t="shared" si="507"/>
        <v/>
      </c>
      <c r="DY74" s="668" t="str">
        <f t="shared" si="507"/>
        <v/>
      </c>
      <c r="DZ74" s="668" t="str">
        <f t="shared" si="507"/>
        <v/>
      </c>
      <c r="EA74" s="668" t="str">
        <f t="shared" si="507"/>
        <v/>
      </c>
      <c r="EB74" s="668" t="str">
        <f t="shared" si="507"/>
        <v/>
      </c>
      <c r="EC74" s="668" t="str">
        <f t="shared" si="507"/>
        <v/>
      </c>
      <c r="ED74" s="668" t="str">
        <f t="shared" si="507"/>
        <v/>
      </c>
      <c r="EE74" s="668" t="str">
        <f t="shared" si="507"/>
        <v/>
      </c>
      <c r="EF74" s="668" t="str">
        <f t="shared" si="507"/>
        <v/>
      </c>
      <c r="EG74" s="668" t="str">
        <f t="shared" si="507"/>
        <v/>
      </c>
      <c r="EH74" s="668" t="str">
        <f t="shared" si="508"/>
        <v/>
      </c>
      <c r="EI74" s="668" t="str">
        <f t="shared" si="508"/>
        <v/>
      </c>
      <c r="EJ74" s="668" t="str">
        <f t="shared" si="508"/>
        <v/>
      </c>
      <c r="EK74" s="668" t="str">
        <f t="shared" si="508"/>
        <v/>
      </c>
      <c r="EL74" s="668" t="str">
        <f t="shared" si="508"/>
        <v/>
      </c>
      <c r="EM74" s="668" t="str">
        <f t="shared" si="508"/>
        <v/>
      </c>
      <c r="EN74" s="668" t="str">
        <f t="shared" si="508"/>
        <v/>
      </c>
      <c r="EO74" s="668" t="str">
        <f t="shared" si="508"/>
        <v/>
      </c>
      <c r="EP74" s="668" t="str">
        <f t="shared" si="508"/>
        <v/>
      </c>
      <c r="EQ74" s="668" t="str">
        <f t="shared" si="508"/>
        <v/>
      </c>
      <c r="ER74" s="668" t="str">
        <f t="shared" si="509"/>
        <v/>
      </c>
      <c r="ES74" s="668" t="str">
        <f t="shared" si="509"/>
        <v/>
      </c>
      <c r="ET74" s="668" t="str">
        <f t="shared" si="509"/>
        <v/>
      </c>
      <c r="EU74" s="668" t="str">
        <f t="shared" si="509"/>
        <v/>
      </c>
      <c r="EV74" s="668" t="str">
        <f t="shared" si="509"/>
        <v/>
      </c>
      <c r="EW74" s="668" t="str">
        <f t="shared" si="509"/>
        <v/>
      </c>
      <c r="EX74" s="668" t="str">
        <f t="shared" si="509"/>
        <v/>
      </c>
      <c r="EY74" s="668" t="str">
        <f t="shared" si="509"/>
        <v/>
      </c>
      <c r="EZ74" s="668" t="str">
        <f t="shared" si="509"/>
        <v/>
      </c>
      <c r="FA74" s="668" t="str">
        <f t="shared" si="509"/>
        <v/>
      </c>
      <c r="FB74" s="668" t="str">
        <f t="shared" si="510"/>
        <v/>
      </c>
      <c r="FC74" s="668" t="str">
        <f t="shared" si="510"/>
        <v/>
      </c>
      <c r="FD74" s="668" t="str">
        <f t="shared" si="510"/>
        <v/>
      </c>
      <c r="FE74" s="668" t="str">
        <f t="shared" si="510"/>
        <v/>
      </c>
      <c r="FF74" s="668" t="str">
        <f t="shared" si="510"/>
        <v/>
      </c>
      <c r="FG74" s="668" t="str">
        <f t="shared" si="510"/>
        <v/>
      </c>
      <c r="FH74" s="668" t="str">
        <f t="shared" si="510"/>
        <v/>
      </c>
      <c r="FI74" s="668" t="str">
        <f t="shared" si="510"/>
        <v/>
      </c>
      <c r="FJ74" s="668" t="str">
        <f t="shared" si="510"/>
        <v/>
      </c>
      <c r="FK74" s="668" t="str">
        <f t="shared" si="510"/>
        <v/>
      </c>
      <c r="FL74" s="668" t="str">
        <f t="shared" si="511"/>
        <v/>
      </c>
      <c r="FM74" s="668" t="str">
        <f t="shared" si="511"/>
        <v/>
      </c>
      <c r="FN74" s="668" t="str">
        <f t="shared" si="511"/>
        <v/>
      </c>
      <c r="FO74" s="668" t="str">
        <f t="shared" si="511"/>
        <v/>
      </c>
      <c r="FP74" s="668" t="str">
        <f t="shared" si="511"/>
        <v/>
      </c>
      <c r="FQ74" s="668" t="str">
        <f t="shared" si="511"/>
        <v/>
      </c>
      <c r="FR74" s="668" t="str">
        <f t="shared" si="511"/>
        <v/>
      </c>
      <c r="FS74" s="668" t="str">
        <f t="shared" si="511"/>
        <v/>
      </c>
      <c r="FT74" s="668" t="str">
        <f t="shared" si="511"/>
        <v/>
      </c>
      <c r="FU74" s="668" t="str">
        <f t="shared" si="511"/>
        <v/>
      </c>
      <c r="FV74" s="668" t="str">
        <f t="shared" si="512"/>
        <v/>
      </c>
      <c r="FW74" s="668" t="str">
        <f t="shared" si="512"/>
        <v/>
      </c>
      <c r="FX74" s="668" t="str">
        <f t="shared" si="512"/>
        <v/>
      </c>
      <c r="FY74" s="668" t="str">
        <f t="shared" si="512"/>
        <v/>
      </c>
      <c r="FZ74" s="668" t="str">
        <f t="shared" si="512"/>
        <v/>
      </c>
      <c r="GA74" s="668" t="str">
        <f t="shared" si="512"/>
        <v/>
      </c>
      <c r="GB74" s="668" t="str">
        <f t="shared" si="512"/>
        <v/>
      </c>
      <c r="GC74" s="668" t="str">
        <f t="shared" si="512"/>
        <v/>
      </c>
      <c r="GD74" s="668" t="str">
        <f t="shared" si="512"/>
        <v/>
      </c>
      <c r="GE74" s="668" t="str">
        <f t="shared" si="512"/>
        <v/>
      </c>
      <c r="GF74" s="669" t="str">
        <f t="shared" si="512"/>
        <v/>
      </c>
      <c r="GG74" s="626"/>
      <c r="GH74" s="649" t="str">
        <f t="shared" si="622"/>
        <v/>
      </c>
      <c r="GI74" s="682" t="str">
        <f t="shared" ca="1" si="534"/>
        <v/>
      </c>
      <c r="GJ74" s="682" t="str">
        <f t="shared" ca="1" si="535"/>
        <v/>
      </c>
      <c r="GK74" s="682" t="str">
        <f t="shared" ca="1" si="536"/>
        <v/>
      </c>
      <c r="GL74" s="682" t="str">
        <f t="shared" ca="1" si="537"/>
        <v/>
      </c>
      <c r="GM74" s="682" t="str">
        <f t="shared" ca="1" si="538"/>
        <v/>
      </c>
      <c r="GN74" s="682" t="str">
        <f t="shared" ca="1" si="539"/>
        <v/>
      </c>
      <c r="GO74" s="682" t="str">
        <f t="shared" ca="1" si="540"/>
        <v/>
      </c>
      <c r="GP74" s="682" t="str">
        <f t="shared" ca="1" si="541"/>
        <v/>
      </c>
      <c r="GQ74" s="682" t="str">
        <f t="shared" ca="1" si="542"/>
        <v/>
      </c>
      <c r="GR74" s="682" t="str">
        <f t="shared" ca="1" si="543"/>
        <v/>
      </c>
      <c r="GS74" s="682" t="str">
        <f t="shared" ca="1" si="544"/>
        <v/>
      </c>
      <c r="GT74" s="682" t="str">
        <f t="shared" ca="1" si="545"/>
        <v/>
      </c>
      <c r="GU74" s="682" t="str">
        <f t="shared" ca="1" si="546"/>
        <v/>
      </c>
      <c r="GV74" s="682" t="str">
        <f t="shared" ca="1" si="547"/>
        <v/>
      </c>
      <c r="GW74" s="682" t="str">
        <f t="shared" ca="1" si="548"/>
        <v/>
      </c>
      <c r="GX74" s="682" t="str">
        <f t="shared" ca="1" si="549"/>
        <v/>
      </c>
      <c r="GY74" s="682" t="str">
        <f t="shared" ca="1" si="550"/>
        <v/>
      </c>
      <c r="GZ74" s="682" t="str">
        <f t="shared" ca="1" si="551"/>
        <v/>
      </c>
      <c r="HA74" s="682" t="str">
        <f t="shared" ca="1" si="552"/>
        <v/>
      </c>
      <c r="HB74" s="682" t="str">
        <f t="shared" ca="1" si="553"/>
        <v/>
      </c>
      <c r="HC74" s="682" t="str">
        <f t="shared" ca="1" si="554"/>
        <v/>
      </c>
      <c r="HD74" s="682" t="str">
        <f t="shared" ca="1" si="555"/>
        <v/>
      </c>
      <c r="HE74" s="682" t="str">
        <f t="shared" ca="1" si="556"/>
        <v/>
      </c>
      <c r="HF74" s="682" t="str">
        <f t="shared" ca="1" si="557"/>
        <v/>
      </c>
      <c r="HG74" s="682" t="str">
        <f t="shared" ca="1" si="558"/>
        <v/>
      </c>
      <c r="HH74" s="682" t="str">
        <f t="shared" ca="1" si="559"/>
        <v/>
      </c>
      <c r="HI74" s="682" t="str">
        <f t="shared" ca="1" si="560"/>
        <v/>
      </c>
      <c r="HJ74" s="682" t="str">
        <f t="shared" ca="1" si="561"/>
        <v/>
      </c>
      <c r="HK74" s="682" t="str">
        <f t="shared" ca="1" si="562"/>
        <v/>
      </c>
      <c r="HL74" s="682" t="str">
        <f t="shared" ca="1" si="563"/>
        <v/>
      </c>
      <c r="HM74" s="682" t="str">
        <f t="shared" ca="1" si="564"/>
        <v/>
      </c>
      <c r="HN74" s="682" t="str">
        <f t="shared" ca="1" si="565"/>
        <v/>
      </c>
      <c r="HO74" s="682" t="str">
        <f t="shared" ca="1" si="566"/>
        <v/>
      </c>
      <c r="HP74" s="682" t="str">
        <f t="shared" ca="1" si="567"/>
        <v/>
      </c>
      <c r="HQ74" s="682" t="str">
        <f t="shared" ca="1" si="568"/>
        <v/>
      </c>
      <c r="HR74" s="682" t="str">
        <f t="shared" ca="1" si="569"/>
        <v/>
      </c>
      <c r="HS74" s="682" t="str">
        <f t="shared" ca="1" si="570"/>
        <v/>
      </c>
      <c r="HT74" s="682" t="str">
        <f t="shared" ca="1" si="571"/>
        <v/>
      </c>
      <c r="HU74" s="682" t="str">
        <f t="shared" ca="1" si="572"/>
        <v/>
      </c>
      <c r="HV74" s="682" t="str">
        <f t="shared" ca="1" si="573"/>
        <v/>
      </c>
      <c r="HW74" s="682" t="str">
        <f t="shared" ca="1" si="574"/>
        <v/>
      </c>
      <c r="HX74" s="682" t="str">
        <f t="shared" ca="1" si="575"/>
        <v/>
      </c>
      <c r="HY74" s="682" t="str">
        <f t="shared" ca="1" si="576"/>
        <v/>
      </c>
      <c r="HZ74" s="682" t="str">
        <f t="shared" ca="1" si="577"/>
        <v/>
      </c>
      <c r="IA74" s="682" t="str">
        <f t="shared" ca="1" si="578"/>
        <v/>
      </c>
      <c r="IB74" s="682" t="str">
        <f t="shared" ca="1" si="579"/>
        <v/>
      </c>
      <c r="IC74" s="682" t="str">
        <f t="shared" ca="1" si="580"/>
        <v/>
      </c>
      <c r="ID74" s="682" t="str">
        <f t="shared" ca="1" si="581"/>
        <v/>
      </c>
      <c r="IE74" s="682" t="str">
        <f t="shared" ca="1" si="582"/>
        <v/>
      </c>
      <c r="IF74" s="682" t="str">
        <f t="shared" ca="1" si="583"/>
        <v/>
      </c>
      <c r="IG74" s="682" t="str">
        <f t="shared" ca="1" si="584"/>
        <v/>
      </c>
      <c r="IH74" s="682" t="str">
        <f t="shared" ca="1" si="585"/>
        <v/>
      </c>
      <c r="II74" s="682" t="str">
        <f t="shared" ca="1" si="586"/>
        <v/>
      </c>
      <c r="IJ74" s="682" t="str">
        <f t="shared" ca="1" si="587"/>
        <v/>
      </c>
      <c r="IK74" s="662" t="str">
        <f t="shared" ca="1" si="588"/>
        <v/>
      </c>
      <c r="IL74" s="662" t="str">
        <f t="shared" ca="1" si="589"/>
        <v/>
      </c>
      <c r="IM74" s="662" t="str">
        <f t="shared" ca="1" si="590"/>
        <v/>
      </c>
      <c r="IN74" s="662" t="str">
        <f t="shared" ca="1" si="591"/>
        <v/>
      </c>
      <c r="IO74" s="662" t="str">
        <f t="shared" ca="1" si="592"/>
        <v/>
      </c>
      <c r="IP74" s="662" t="str">
        <f t="shared" ca="1" si="593"/>
        <v/>
      </c>
      <c r="IQ74" s="662" t="str">
        <f t="shared" ca="1" si="594"/>
        <v/>
      </c>
      <c r="IR74" s="662" t="str">
        <f t="shared" ca="1" si="595"/>
        <v/>
      </c>
      <c r="IS74" s="662" t="str">
        <f t="shared" ca="1" si="596"/>
        <v/>
      </c>
      <c r="IT74" s="662" t="str">
        <f t="shared" ca="1" si="597"/>
        <v/>
      </c>
      <c r="IU74" s="662" t="str">
        <f t="shared" ca="1" si="598"/>
        <v/>
      </c>
      <c r="IV74" s="662" t="str">
        <f t="shared" ca="1" si="599"/>
        <v/>
      </c>
      <c r="IW74" s="662" t="str">
        <f t="shared" ca="1" si="600"/>
        <v/>
      </c>
      <c r="IX74" s="662" t="str">
        <f t="shared" ca="1" si="601"/>
        <v/>
      </c>
      <c r="IY74" s="662" t="str">
        <f t="shared" ca="1" si="602"/>
        <v/>
      </c>
      <c r="IZ74" s="662" t="str">
        <f t="shared" ca="1" si="603"/>
        <v/>
      </c>
      <c r="JA74" s="662" t="str">
        <f t="shared" ca="1" si="604"/>
        <v/>
      </c>
      <c r="JB74" s="662" t="str">
        <f t="shared" ca="1" si="605"/>
        <v/>
      </c>
      <c r="JC74" s="662" t="str">
        <f t="shared" ca="1" si="606"/>
        <v/>
      </c>
      <c r="JD74" s="662" t="str">
        <f t="shared" ca="1" si="607"/>
        <v/>
      </c>
      <c r="JE74" s="662" t="str">
        <f t="shared" ca="1" si="608"/>
        <v/>
      </c>
      <c r="JF74" s="662" t="str">
        <f t="shared" ca="1" si="609"/>
        <v/>
      </c>
      <c r="JG74" s="662" t="str">
        <f t="shared" ca="1" si="610"/>
        <v/>
      </c>
      <c r="JH74" s="662" t="str">
        <f t="shared" ca="1" si="611"/>
        <v/>
      </c>
      <c r="JI74" s="662" t="str">
        <f t="shared" ca="1" si="612"/>
        <v/>
      </c>
      <c r="JJ74" s="662" t="str">
        <f t="shared" ca="1" si="613"/>
        <v/>
      </c>
      <c r="JK74" s="663" t="str">
        <f t="shared" ca="1" si="614"/>
        <v/>
      </c>
      <c r="JL74" s="626"/>
      <c r="JM74" s="649" t="str">
        <f t="shared" si="623"/>
        <v/>
      </c>
      <c r="JN74" s="635" t="str">
        <f t="shared" si="513"/>
        <v/>
      </c>
      <c r="JO74" s="635" t="str">
        <f t="shared" si="513"/>
        <v/>
      </c>
      <c r="JP74" s="635" t="str">
        <f t="shared" si="513"/>
        <v/>
      </c>
      <c r="JQ74" s="635" t="str">
        <f t="shared" si="513"/>
        <v/>
      </c>
      <c r="JR74" s="635" t="str">
        <f t="shared" si="513"/>
        <v/>
      </c>
      <c r="JS74" s="635" t="str">
        <f t="shared" si="513"/>
        <v/>
      </c>
      <c r="JT74" s="635" t="str">
        <f t="shared" si="513"/>
        <v/>
      </c>
      <c r="JU74" s="635" t="str">
        <f t="shared" si="513"/>
        <v/>
      </c>
      <c r="JV74" s="635" t="str">
        <f t="shared" si="513"/>
        <v/>
      </c>
      <c r="JW74" s="635" t="str">
        <f t="shared" si="513"/>
        <v/>
      </c>
      <c r="JX74" s="635" t="str">
        <f t="shared" si="514"/>
        <v/>
      </c>
      <c r="JY74" s="635" t="str">
        <f t="shared" si="514"/>
        <v/>
      </c>
      <c r="JZ74" s="635" t="str">
        <f t="shared" si="514"/>
        <v/>
      </c>
      <c r="KA74" s="635" t="str">
        <f t="shared" si="514"/>
        <v/>
      </c>
      <c r="KB74" s="635" t="str">
        <f t="shared" si="514"/>
        <v/>
      </c>
      <c r="KC74" s="635" t="str">
        <f t="shared" si="514"/>
        <v/>
      </c>
      <c r="KD74" s="635" t="str">
        <f t="shared" si="514"/>
        <v/>
      </c>
      <c r="KE74" s="635" t="str">
        <f t="shared" si="514"/>
        <v/>
      </c>
      <c r="KF74" s="635" t="str">
        <f t="shared" si="514"/>
        <v/>
      </c>
      <c r="KG74" s="635" t="str">
        <f t="shared" si="514"/>
        <v/>
      </c>
      <c r="KH74" s="635" t="str">
        <f t="shared" si="515"/>
        <v/>
      </c>
      <c r="KI74" s="635" t="str">
        <f t="shared" si="515"/>
        <v/>
      </c>
      <c r="KJ74" s="635" t="str">
        <f t="shared" si="515"/>
        <v/>
      </c>
      <c r="KK74" s="635" t="str">
        <f t="shared" si="515"/>
        <v/>
      </c>
      <c r="KL74" s="635" t="str">
        <f t="shared" si="515"/>
        <v/>
      </c>
      <c r="KM74" s="635" t="str">
        <f t="shared" si="515"/>
        <v/>
      </c>
      <c r="KN74" s="635" t="str">
        <f t="shared" si="515"/>
        <v/>
      </c>
      <c r="KO74" s="635" t="str">
        <f t="shared" si="515"/>
        <v/>
      </c>
      <c r="KP74" s="635" t="str">
        <f t="shared" si="515"/>
        <v/>
      </c>
      <c r="KQ74" s="635" t="str">
        <f t="shared" si="515"/>
        <v/>
      </c>
      <c r="KR74" s="635" t="str">
        <f t="shared" si="516"/>
        <v/>
      </c>
      <c r="KS74" s="635" t="str">
        <f t="shared" si="516"/>
        <v/>
      </c>
      <c r="KT74" s="635" t="str">
        <f t="shared" si="516"/>
        <v/>
      </c>
      <c r="KU74" s="635" t="str">
        <f t="shared" si="516"/>
        <v/>
      </c>
      <c r="KV74" s="635" t="str">
        <f t="shared" si="516"/>
        <v/>
      </c>
      <c r="KW74" s="635" t="str">
        <f t="shared" si="516"/>
        <v/>
      </c>
      <c r="KX74" s="635" t="str">
        <f t="shared" si="516"/>
        <v/>
      </c>
      <c r="KY74" s="635" t="str">
        <f t="shared" si="516"/>
        <v/>
      </c>
      <c r="KZ74" s="635" t="str">
        <f t="shared" si="516"/>
        <v/>
      </c>
      <c r="LA74" s="635" t="str">
        <f t="shared" si="516"/>
        <v/>
      </c>
      <c r="LB74" s="635" t="str">
        <f t="shared" si="517"/>
        <v/>
      </c>
      <c r="LC74" s="635" t="str">
        <f t="shared" si="517"/>
        <v/>
      </c>
      <c r="LD74" s="635" t="str">
        <f t="shared" si="517"/>
        <v/>
      </c>
      <c r="LE74" s="635" t="str">
        <f t="shared" si="517"/>
        <v/>
      </c>
      <c r="LF74" s="635" t="str">
        <f t="shared" si="517"/>
        <v/>
      </c>
      <c r="LG74" s="635" t="str">
        <f t="shared" si="517"/>
        <v/>
      </c>
      <c r="LH74" s="635" t="str">
        <f t="shared" si="517"/>
        <v/>
      </c>
      <c r="LI74" s="635" t="str">
        <f t="shared" si="517"/>
        <v/>
      </c>
      <c r="LJ74" s="635" t="str">
        <f t="shared" si="517"/>
        <v/>
      </c>
      <c r="LK74" s="635" t="str">
        <f t="shared" si="517"/>
        <v/>
      </c>
      <c r="LL74" s="635" t="str">
        <f t="shared" si="518"/>
        <v/>
      </c>
      <c r="LM74" s="635" t="str">
        <f t="shared" si="518"/>
        <v/>
      </c>
      <c r="LN74" s="635" t="str">
        <f t="shared" si="518"/>
        <v/>
      </c>
      <c r="LO74" s="635" t="str">
        <f t="shared" si="518"/>
        <v/>
      </c>
      <c r="LP74" s="635" t="str">
        <f t="shared" si="518"/>
        <v/>
      </c>
      <c r="LQ74" s="635" t="str">
        <f t="shared" si="518"/>
        <v/>
      </c>
      <c r="LR74" s="635" t="str">
        <f t="shared" si="518"/>
        <v/>
      </c>
      <c r="LS74" s="635" t="str">
        <f t="shared" si="518"/>
        <v/>
      </c>
      <c r="LT74" s="635" t="str">
        <f t="shared" si="518"/>
        <v/>
      </c>
      <c r="LU74" s="635" t="str">
        <f t="shared" si="518"/>
        <v/>
      </c>
      <c r="LV74" s="635" t="str">
        <f t="shared" si="519"/>
        <v/>
      </c>
      <c r="LW74" s="635" t="str">
        <f t="shared" si="519"/>
        <v/>
      </c>
      <c r="LX74" s="635" t="str">
        <f t="shared" si="519"/>
        <v/>
      </c>
      <c r="LY74" s="635" t="str">
        <f t="shared" si="519"/>
        <v/>
      </c>
      <c r="LZ74" s="635" t="str">
        <f t="shared" si="519"/>
        <v/>
      </c>
      <c r="MA74" s="635" t="str">
        <f t="shared" si="519"/>
        <v/>
      </c>
      <c r="MB74" s="635" t="str">
        <f t="shared" si="519"/>
        <v/>
      </c>
      <c r="MC74" s="635" t="str">
        <f t="shared" si="519"/>
        <v/>
      </c>
      <c r="MD74" s="635" t="str">
        <f t="shared" si="519"/>
        <v/>
      </c>
      <c r="ME74" s="635" t="str">
        <f t="shared" si="519"/>
        <v/>
      </c>
      <c r="MF74" s="635" t="str">
        <f t="shared" si="520"/>
        <v/>
      </c>
      <c r="MG74" s="635" t="str">
        <f t="shared" si="520"/>
        <v/>
      </c>
      <c r="MH74" s="635" t="str">
        <f t="shared" si="520"/>
        <v/>
      </c>
      <c r="MI74" s="635" t="str">
        <f t="shared" si="520"/>
        <v/>
      </c>
      <c r="MJ74" s="635" t="str">
        <f t="shared" si="520"/>
        <v/>
      </c>
      <c r="MK74" s="635" t="str">
        <f t="shared" si="520"/>
        <v/>
      </c>
      <c r="ML74" s="635" t="str">
        <f t="shared" si="520"/>
        <v/>
      </c>
      <c r="MM74" s="635" t="str">
        <f t="shared" si="520"/>
        <v/>
      </c>
      <c r="MN74" s="635" t="str">
        <f t="shared" si="520"/>
        <v/>
      </c>
      <c r="MO74" s="635" t="str">
        <f t="shared" si="520"/>
        <v/>
      </c>
      <c r="MP74" s="636" t="str">
        <f t="shared" si="520"/>
        <v/>
      </c>
      <c r="MR74" s="565">
        <f t="shared" ref="MR74:MR87" si="629">+MR73+1</f>
        <v>67</v>
      </c>
      <c r="MS74" s="622" t="e">
        <f ca="1">+SUMPRODUCT(OFFSET(MU74,0,$MR74):OFFSET(MU74,MU74-1,$MR74),OFFSET($O74,0,0):OFFSET($O74,MU74-1,0))</f>
        <v>#VALUE!</v>
      </c>
      <c r="MU74" s="568" t="str">
        <f t="shared" si="624"/>
        <v/>
      </c>
      <c r="MV74" s="691" t="e">
        <f t="shared" ca="1" si="521"/>
        <v>#VALUE!</v>
      </c>
      <c r="MW74" s="691" t="e">
        <f t="shared" ca="1" si="521"/>
        <v>#VALUE!</v>
      </c>
      <c r="MX74" s="691" t="e">
        <f t="shared" ca="1" si="521"/>
        <v>#VALUE!</v>
      </c>
      <c r="MY74" s="691" t="e">
        <f t="shared" ca="1" si="521"/>
        <v>#VALUE!</v>
      </c>
      <c r="MZ74" s="691" t="e">
        <f t="shared" ca="1" si="521"/>
        <v>#VALUE!</v>
      </c>
      <c r="NA74" s="691" t="e">
        <f t="shared" ca="1" si="521"/>
        <v>#VALUE!</v>
      </c>
      <c r="NB74" s="691" t="e">
        <f t="shared" ca="1" si="521"/>
        <v>#VALUE!</v>
      </c>
      <c r="NC74" s="691" t="e">
        <f t="shared" ca="1" si="521"/>
        <v>#VALUE!</v>
      </c>
      <c r="ND74" s="691" t="e">
        <f t="shared" ca="1" si="521"/>
        <v>#VALUE!</v>
      </c>
      <c r="NE74" s="691" t="e">
        <f t="shared" ca="1" si="521"/>
        <v>#VALUE!</v>
      </c>
      <c r="NF74" s="691" t="e">
        <f t="shared" ca="1" si="522"/>
        <v>#VALUE!</v>
      </c>
      <c r="NG74" s="691" t="e">
        <f t="shared" ca="1" si="522"/>
        <v>#VALUE!</v>
      </c>
      <c r="NH74" s="691" t="e">
        <f t="shared" ca="1" si="522"/>
        <v>#VALUE!</v>
      </c>
      <c r="NI74" s="691" t="e">
        <f t="shared" ca="1" si="522"/>
        <v>#VALUE!</v>
      </c>
      <c r="NJ74" s="691" t="e">
        <f t="shared" ca="1" si="522"/>
        <v>#VALUE!</v>
      </c>
      <c r="NK74" s="691" t="e">
        <f t="shared" ca="1" si="522"/>
        <v>#VALUE!</v>
      </c>
      <c r="NL74" s="691" t="e">
        <f t="shared" ca="1" si="522"/>
        <v>#VALUE!</v>
      </c>
      <c r="NM74" s="691" t="e">
        <f t="shared" ca="1" si="522"/>
        <v>#VALUE!</v>
      </c>
      <c r="NN74" s="691" t="e">
        <f t="shared" ca="1" si="522"/>
        <v>#VALUE!</v>
      </c>
      <c r="NO74" s="691" t="e">
        <f t="shared" ca="1" si="522"/>
        <v>#VALUE!</v>
      </c>
      <c r="NP74" s="691" t="e">
        <f t="shared" ca="1" si="523"/>
        <v>#VALUE!</v>
      </c>
      <c r="NQ74" s="691" t="e">
        <f t="shared" ca="1" si="523"/>
        <v>#VALUE!</v>
      </c>
      <c r="NR74" s="691" t="e">
        <f t="shared" ca="1" si="523"/>
        <v>#VALUE!</v>
      </c>
      <c r="NS74" s="691" t="e">
        <f t="shared" ca="1" si="523"/>
        <v>#VALUE!</v>
      </c>
      <c r="NT74" s="691" t="e">
        <f t="shared" ca="1" si="523"/>
        <v>#VALUE!</v>
      </c>
      <c r="NU74" s="691" t="e">
        <f t="shared" ca="1" si="523"/>
        <v>#VALUE!</v>
      </c>
      <c r="NV74" s="691" t="e">
        <f t="shared" ca="1" si="523"/>
        <v>#VALUE!</v>
      </c>
      <c r="NW74" s="691" t="e">
        <f t="shared" ca="1" si="523"/>
        <v>#VALUE!</v>
      </c>
      <c r="NX74" s="691" t="e">
        <f t="shared" ca="1" si="523"/>
        <v>#VALUE!</v>
      </c>
      <c r="NY74" s="691" t="e">
        <f t="shared" ca="1" si="523"/>
        <v>#VALUE!</v>
      </c>
      <c r="NZ74" s="691" t="e">
        <f t="shared" ca="1" si="524"/>
        <v>#VALUE!</v>
      </c>
      <c r="OA74" s="691" t="e">
        <f t="shared" ca="1" si="524"/>
        <v>#VALUE!</v>
      </c>
      <c r="OB74" s="691" t="e">
        <f t="shared" ca="1" si="524"/>
        <v>#VALUE!</v>
      </c>
      <c r="OC74" s="691" t="e">
        <f t="shared" ca="1" si="524"/>
        <v>#VALUE!</v>
      </c>
      <c r="OD74" s="691" t="e">
        <f t="shared" ca="1" si="524"/>
        <v>#VALUE!</v>
      </c>
      <c r="OE74" s="691" t="e">
        <f t="shared" ca="1" si="524"/>
        <v>#VALUE!</v>
      </c>
      <c r="OF74" s="691" t="e">
        <f t="shared" ca="1" si="524"/>
        <v>#VALUE!</v>
      </c>
      <c r="OG74" s="691" t="e">
        <f t="shared" ca="1" si="524"/>
        <v>#VALUE!</v>
      </c>
      <c r="OH74" s="691" t="e">
        <f t="shared" ca="1" si="524"/>
        <v>#VALUE!</v>
      </c>
      <c r="OI74" s="691" t="e">
        <f t="shared" ca="1" si="524"/>
        <v>#VALUE!</v>
      </c>
      <c r="OJ74" s="691" t="e">
        <f t="shared" ca="1" si="525"/>
        <v>#VALUE!</v>
      </c>
      <c r="OK74" s="691" t="e">
        <f t="shared" ca="1" si="525"/>
        <v>#VALUE!</v>
      </c>
      <c r="OL74" s="691" t="e">
        <f t="shared" ca="1" si="525"/>
        <v>#VALUE!</v>
      </c>
      <c r="OM74" s="691" t="e">
        <f t="shared" ca="1" si="525"/>
        <v>#VALUE!</v>
      </c>
      <c r="ON74" s="691" t="e">
        <f t="shared" ca="1" si="525"/>
        <v>#VALUE!</v>
      </c>
      <c r="OO74" s="691" t="e">
        <f t="shared" ca="1" si="525"/>
        <v>#VALUE!</v>
      </c>
      <c r="OP74" s="691" t="e">
        <f t="shared" ca="1" si="525"/>
        <v>#VALUE!</v>
      </c>
      <c r="OQ74" s="691" t="e">
        <f t="shared" ca="1" si="525"/>
        <v>#VALUE!</v>
      </c>
      <c r="OR74" s="691" t="e">
        <f t="shared" ca="1" si="525"/>
        <v>#VALUE!</v>
      </c>
      <c r="OS74" s="691" t="e">
        <f t="shared" ca="1" si="525"/>
        <v>#VALUE!</v>
      </c>
      <c r="OT74" s="691" t="e">
        <f t="shared" ca="1" si="526"/>
        <v>#VALUE!</v>
      </c>
      <c r="OU74" s="691" t="e">
        <f t="shared" ca="1" si="526"/>
        <v>#VALUE!</v>
      </c>
      <c r="OV74" s="691" t="e">
        <f t="shared" ca="1" si="526"/>
        <v>#VALUE!</v>
      </c>
      <c r="OW74" s="691" t="e">
        <f t="shared" ca="1" si="526"/>
        <v>#VALUE!</v>
      </c>
      <c r="OX74" s="691" t="e">
        <f t="shared" ca="1" si="526"/>
        <v>#VALUE!</v>
      </c>
      <c r="OY74" s="691" t="e">
        <f t="shared" ca="1" si="526"/>
        <v>#VALUE!</v>
      </c>
      <c r="OZ74" s="691" t="e">
        <f t="shared" ca="1" si="526"/>
        <v>#VALUE!</v>
      </c>
      <c r="PA74" s="691" t="e">
        <f t="shared" ca="1" si="526"/>
        <v>#VALUE!</v>
      </c>
      <c r="PB74" s="691" t="e">
        <f t="shared" ca="1" si="526"/>
        <v>#VALUE!</v>
      </c>
      <c r="PC74" s="691" t="e">
        <f t="shared" ca="1" si="526"/>
        <v>#VALUE!</v>
      </c>
      <c r="PD74" s="691" t="e">
        <f t="shared" ca="1" si="527"/>
        <v>#VALUE!</v>
      </c>
      <c r="PE74" s="691" t="e">
        <f t="shared" ca="1" si="527"/>
        <v>#VALUE!</v>
      </c>
      <c r="PF74" s="691" t="e">
        <f t="shared" ca="1" si="527"/>
        <v>#VALUE!</v>
      </c>
      <c r="PG74" s="691" t="e">
        <f t="shared" ca="1" si="527"/>
        <v>#VALUE!</v>
      </c>
      <c r="PH74" s="691" t="e">
        <f t="shared" ca="1" si="527"/>
        <v>#VALUE!</v>
      </c>
      <c r="PI74" s="691" t="e">
        <f t="shared" ca="1" si="527"/>
        <v>#VALUE!</v>
      </c>
      <c r="PJ74" s="691" t="e">
        <f t="shared" ca="1" si="527"/>
        <v>#VALUE!</v>
      </c>
      <c r="PK74" s="691" t="e">
        <f t="shared" ca="1" si="527"/>
        <v>#VALUE!</v>
      </c>
      <c r="PL74" s="691" t="e">
        <f t="shared" ca="1" si="527"/>
        <v>#VALUE!</v>
      </c>
      <c r="PM74" s="691" t="e">
        <f t="shared" ca="1" si="527"/>
        <v>#VALUE!</v>
      </c>
      <c r="PN74" s="691" t="e">
        <f t="shared" ca="1" si="528"/>
        <v>#VALUE!</v>
      </c>
      <c r="PO74" s="691" t="e">
        <f t="shared" ca="1" si="528"/>
        <v>#VALUE!</v>
      </c>
      <c r="PP74" s="691" t="e">
        <f t="shared" ca="1" si="528"/>
        <v>#VALUE!</v>
      </c>
      <c r="PQ74" s="691" t="e">
        <f t="shared" ca="1" si="528"/>
        <v>#VALUE!</v>
      </c>
      <c r="PR74" s="691" t="e">
        <f t="shared" ca="1" si="528"/>
        <v>#VALUE!</v>
      </c>
      <c r="PS74" s="691" t="e">
        <f t="shared" ca="1" si="528"/>
        <v>#VALUE!</v>
      </c>
      <c r="PT74" s="691" t="e">
        <f t="shared" ca="1" si="528"/>
        <v>#VALUE!</v>
      </c>
      <c r="PU74" s="691" t="e">
        <f t="shared" ca="1" si="528"/>
        <v>#VALUE!</v>
      </c>
      <c r="PV74" s="691" t="e">
        <f t="shared" ca="1" si="528"/>
        <v>#VALUE!</v>
      </c>
      <c r="PW74" s="691" t="e">
        <f t="shared" ca="1" si="528"/>
        <v>#VALUE!</v>
      </c>
      <c r="PX74" s="691" t="e">
        <f t="shared" ca="1" si="528"/>
        <v>#VALUE!</v>
      </c>
      <c r="PY74" s="690"/>
      <c r="PZ74" s="690"/>
      <c r="QA74" s="690"/>
      <c r="QB74" s="690"/>
      <c r="QC74" s="690"/>
      <c r="QD74" s="690"/>
      <c r="QE74" s="690"/>
      <c r="QF74" s="690"/>
    </row>
    <row r="75" spans="1:448" hidden="1">
      <c r="A75" s="632">
        <f t="shared" si="625"/>
        <v>68</v>
      </c>
      <c r="B75" s="633">
        <f>+'User Entries'!G145</f>
        <v>0</v>
      </c>
      <c r="C75" s="633">
        <f t="shared" si="626"/>
        <v>0</v>
      </c>
      <c r="D75" s="767">
        <v>1</v>
      </c>
      <c r="E75" s="759" t="e">
        <f t="shared" si="532"/>
        <v>#DIV/0!</v>
      </c>
      <c r="F75" s="627"/>
      <c r="G75" s="765">
        <v>0</v>
      </c>
      <c r="H75" s="622"/>
      <c r="I75" s="632">
        <f t="shared" si="615"/>
        <v>68</v>
      </c>
      <c r="J75" s="640">
        <f t="shared" si="627"/>
        <v>0</v>
      </c>
      <c r="K75" s="640">
        <f>+'User Entries'!$J145</f>
        <v>0</v>
      </c>
      <c r="L75" s="676" t="e">
        <f t="shared" si="616"/>
        <v>#DIV/0!</v>
      </c>
      <c r="M75" s="643" t="str">
        <f>IFERROR(Summary_AttrorTotal!A85,"")</f>
        <v/>
      </c>
      <c r="N75" s="634">
        <f>+IFERROR((Summary_AttrorTotal!H85)*1000,0)</f>
        <v>0</v>
      </c>
      <c r="O75" s="634">
        <f>+IFERROR((Summary_AttrorTotal!S85-Summary_AttrorTotal!H85)*1000,0)</f>
        <v>0</v>
      </c>
      <c r="P75" s="634">
        <f t="shared" ca="1" si="533"/>
        <v>0</v>
      </c>
      <c r="Q75" s="634">
        <f>IFERROR(Summary_AttrorTotal!J85*1000,0)</f>
        <v>0</v>
      </c>
      <c r="R75" s="634">
        <f t="shared" ca="1" si="617"/>
        <v>0</v>
      </c>
      <c r="S75" s="634">
        <f>+IFERROR((Summary_AttrorTotal!S85-Summary_AttrorTotal!J85)*1000,0)</f>
        <v>0</v>
      </c>
      <c r="T75" s="634">
        <f t="shared" ca="1" si="618"/>
        <v>0</v>
      </c>
      <c r="U75" s="639"/>
      <c r="V75" s="634">
        <f t="shared" ca="1" si="619"/>
        <v>0</v>
      </c>
      <c r="X75" s="649" t="str">
        <f t="shared" si="472"/>
        <v/>
      </c>
      <c r="Y75" s="628" t="str">
        <f t="shared" si="529"/>
        <v/>
      </c>
      <c r="Z75" s="628" t="str">
        <f t="shared" si="529"/>
        <v/>
      </c>
      <c r="AA75" s="628" t="str">
        <f t="shared" si="628"/>
        <v/>
      </c>
      <c r="AB75" s="628" t="str">
        <f t="shared" si="628"/>
        <v/>
      </c>
      <c r="AC75" s="628" t="str">
        <f t="shared" si="628"/>
        <v/>
      </c>
      <c r="AD75" s="628" t="str">
        <f t="shared" si="628"/>
        <v/>
      </c>
      <c r="AE75" s="628" t="str">
        <f t="shared" si="628"/>
        <v/>
      </c>
      <c r="AF75" s="628" t="str">
        <f t="shared" si="628"/>
        <v/>
      </c>
      <c r="AG75" s="628" t="str">
        <f t="shared" si="628"/>
        <v/>
      </c>
      <c r="AH75" s="628" t="str">
        <f t="shared" si="628"/>
        <v/>
      </c>
      <c r="AI75" s="628" t="str">
        <f t="shared" si="628"/>
        <v/>
      </c>
      <c r="AJ75" s="628" t="str">
        <f t="shared" si="628"/>
        <v/>
      </c>
      <c r="AK75" s="628" t="str">
        <f t="shared" si="628"/>
        <v/>
      </c>
      <c r="AL75" s="628" t="str">
        <f t="shared" si="628"/>
        <v/>
      </c>
      <c r="AM75" s="628" t="str">
        <f t="shared" si="628"/>
        <v/>
      </c>
      <c r="AN75" s="628" t="str">
        <f t="shared" si="628"/>
        <v/>
      </c>
      <c r="AO75" s="628" t="str">
        <f t="shared" si="628"/>
        <v/>
      </c>
      <c r="AP75" s="628" t="str">
        <f t="shared" si="628"/>
        <v/>
      </c>
      <c r="AQ75" s="628" t="str">
        <f t="shared" si="628"/>
        <v/>
      </c>
      <c r="AR75" s="628" t="str">
        <f t="shared" si="628"/>
        <v/>
      </c>
      <c r="AS75" s="628" t="str">
        <f t="shared" si="628"/>
        <v/>
      </c>
      <c r="AT75" s="628" t="str">
        <f t="shared" si="628"/>
        <v/>
      </c>
      <c r="AU75" s="628" t="str">
        <f t="shared" si="628"/>
        <v/>
      </c>
      <c r="AV75" s="628" t="str">
        <f t="shared" si="628"/>
        <v/>
      </c>
      <c r="AW75" s="628" t="str">
        <f t="shared" si="628"/>
        <v/>
      </c>
      <c r="AX75" s="628" t="str">
        <f t="shared" si="628"/>
        <v/>
      </c>
      <c r="AY75" s="628" t="str">
        <f t="shared" si="628"/>
        <v/>
      </c>
      <c r="AZ75" s="628" t="str">
        <f t="shared" si="628"/>
        <v/>
      </c>
      <c r="BA75" s="628" t="str">
        <f t="shared" si="628"/>
        <v/>
      </c>
      <c r="BB75" s="628" t="str">
        <f t="shared" si="628"/>
        <v/>
      </c>
      <c r="BC75" s="628" t="str">
        <f t="shared" si="628"/>
        <v/>
      </c>
      <c r="BD75" s="628" t="str">
        <f t="shared" si="628"/>
        <v/>
      </c>
      <c r="BE75" s="628" t="str">
        <f t="shared" si="628"/>
        <v/>
      </c>
      <c r="BF75" s="628" t="str">
        <f t="shared" si="628"/>
        <v/>
      </c>
      <c r="BG75" s="628" t="str">
        <f t="shared" si="628"/>
        <v/>
      </c>
      <c r="BH75" s="628" t="str">
        <f t="shared" si="628"/>
        <v/>
      </c>
      <c r="BI75" s="628" t="str">
        <f t="shared" si="628"/>
        <v/>
      </c>
      <c r="BJ75" s="628" t="str">
        <f t="shared" si="628"/>
        <v/>
      </c>
      <c r="BK75" s="628" t="str">
        <f t="shared" si="628"/>
        <v/>
      </c>
      <c r="BL75" s="628" t="str">
        <f t="shared" si="628"/>
        <v/>
      </c>
      <c r="BM75" s="628" t="str">
        <f t="shared" si="628"/>
        <v/>
      </c>
      <c r="BN75" s="628" t="str">
        <f t="shared" si="628"/>
        <v/>
      </c>
      <c r="BO75" s="628" t="str">
        <f t="shared" si="628"/>
        <v/>
      </c>
      <c r="BP75" s="628" t="str">
        <f t="shared" si="628"/>
        <v/>
      </c>
      <c r="BQ75" s="628" t="str">
        <f t="shared" si="628"/>
        <v/>
      </c>
      <c r="BR75" s="628" t="str">
        <f t="shared" si="628"/>
        <v/>
      </c>
      <c r="BS75" s="628" t="str">
        <f t="shared" si="628"/>
        <v/>
      </c>
      <c r="BT75" s="628" t="str">
        <f t="shared" si="628"/>
        <v/>
      </c>
      <c r="BU75" s="628" t="str">
        <f t="shared" si="628"/>
        <v/>
      </c>
      <c r="BV75" s="628" t="str">
        <f t="shared" si="628"/>
        <v/>
      </c>
      <c r="BW75" s="628" t="str">
        <f t="shared" si="628"/>
        <v/>
      </c>
      <c r="BX75" s="628" t="str">
        <f t="shared" si="628"/>
        <v/>
      </c>
      <c r="BY75" s="628" t="str">
        <f t="shared" si="628"/>
        <v/>
      </c>
      <c r="BZ75" s="628" t="str">
        <f t="shared" si="628"/>
        <v/>
      </c>
      <c r="CA75" s="628" t="str">
        <f t="shared" si="628"/>
        <v/>
      </c>
      <c r="CB75" s="628" t="str">
        <f t="shared" si="628"/>
        <v/>
      </c>
      <c r="CC75" s="628" t="str">
        <f t="shared" si="628"/>
        <v/>
      </c>
      <c r="CD75" s="628" t="str">
        <f t="shared" si="628"/>
        <v/>
      </c>
      <c r="CE75" s="628" t="str">
        <f t="shared" si="628"/>
        <v/>
      </c>
      <c r="CF75" s="628" t="str">
        <f t="shared" si="628"/>
        <v/>
      </c>
      <c r="CG75" s="628" t="str">
        <f t="shared" si="628"/>
        <v/>
      </c>
      <c r="CH75" s="628" t="str">
        <f t="shared" si="628"/>
        <v/>
      </c>
      <c r="CI75" s="628" t="str">
        <f t="shared" si="628"/>
        <v/>
      </c>
      <c r="CJ75" s="628" t="str">
        <f t="shared" si="628"/>
        <v/>
      </c>
      <c r="CK75" s="628" t="str">
        <f t="shared" si="628"/>
        <v/>
      </c>
      <c r="CL75" s="628" t="str">
        <f t="shared" si="628"/>
        <v/>
      </c>
      <c r="CM75" s="628" t="str">
        <f t="shared" si="620"/>
        <v/>
      </c>
      <c r="CN75" s="628" t="str">
        <f t="shared" si="620"/>
        <v/>
      </c>
      <c r="CO75" s="628" t="str">
        <f t="shared" si="620"/>
        <v/>
      </c>
      <c r="CP75" s="628" t="str">
        <f t="shared" si="620"/>
        <v/>
      </c>
      <c r="CQ75" s="628" t="str">
        <f t="shared" si="620"/>
        <v/>
      </c>
      <c r="CR75" s="628" t="str">
        <f t="shared" si="620"/>
        <v/>
      </c>
      <c r="CS75" s="628" t="str">
        <f t="shared" si="620"/>
        <v/>
      </c>
      <c r="CT75" s="628" t="str">
        <f t="shared" si="620"/>
        <v/>
      </c>
      <c r="CU75" s="628" t="str">
        <f t="shared" si="620"/>
        <v/>
      </c>
      <c r="CV75" s="628" t="str">
        <f t="shared" si="620"/>
        <v/>
      </c>
      <c r="CW75" s="628" t="str">
        <f t="shared" si="620"/>
        <v/>
      </c>
      <c r="CX75" s="628" t="str">
        <f t="shared" si="620"/>
        <v/>
      </c>
      <c r="CY75" s="628" t="str">
        <f t="shared" si="620"/>
        <v/>
      </c>
      <c r="CZ75" s="628" t="str">
        <f t="shared" si="620"/>
        <v/>
      </c>
      <c r="DA75" s="629" t="str">
        <f t="shared" si="620"/>
        <v/>
      </c>
      <c r="DB75" s="642"/>
      <c r="DC75" s="649" t="str">
        <f t="shared" si="621"/>
        <v/>
      </c>
      <c r="DD75" s="668" t="str">
        <f t="shared" si="505"/>
        <v/>
      </c>
      <c r="DE75" s="668" t="str">
        <f t="shared" si="505"/>
        <v/>
      </c>
      <c r="DF75" s="668" t="str">
        <f t="shared" si="505"/>
        <v/>
      </c>
      <c r="DG75" s="668" t="str">
        <f t="shared" si="505"/>
        <v/>
      </c>
      <c r="DH75" s="668" t="str">
        <f t="shared" si="505"/>
        <v/>
      </c>
      <c r="DI75" s="668" t="str">
        <f t="shared" si="505"/>
        <v/>
      </c>
      <c r="DJ75" s="668" t="str">
        <f t="shared" si="505"/>
        <v/>
      </c>
      <c r="DK75" s="668" t="str">
        <f t="shared" si="505"/>
        <v/>
      </c>
      <c r="DL75" s="668" t="str">
        <f t="shared" si="505"/>
        <v/>
      </c>
      <c r="DM75" s="668" t="str">
        <f t="shared" si="505"/>
        <v/>
      </c>
      <c r="DN75" s="668" t="str">
        <f t="shared" si="506"/>
        <v/>
      </c>
      <c r="DO75" s="668" t="str">
        <f t="shared" si="506"/>
        <v/>
      </c>
      <c r="DP75" s="668" t="str">
        <f t="shared" si="506"/>
        <v/>
      </c>
      <c r="DQ75" s="668" t="str">
        <f t="shared" si="506"/>
        <v/>
      </c>
      <c r="DR75" s="668" t="str">
        <f t="shared" si="506"/>
        <v/>
      </c>
      <c r="DS75" s="668" t="str">
        <f t="shared" si="506"/>
        <v/>
      </c>
      <c r="DT75" s="668" t="str">
        <f t="shared" si="506"/>
        <v/>
      </c>
      <c r="DU75" s="668" t="str">
        <f t="shared" si="506"/>
        <v/>
      </c>
      <c r="DV75" s="668" t="str">
        <f t="shared" si="506"/>
        <v/>
      </c>
      <c r="DW75" s="668" t="str">
        <f t="shared" si="506"/>
        <v/>
      </c>
      <c r="DX75" s="668" t="str">
        <f t="shared" si="507"/>
        <v/>
      </c>
      <c r="DY75" s="668" t="str">
        <f t="shared" si="507"/>
        <v/>
      </c>
      <c r="DZ75" s="668" t="str">
        <f t="shared" si="507"/>
        <v/>
      </c>
      <c r="EA75" s="668" t="str">
        <f t="shared" si="507"/>
        <v/>
      </c>
      <c r="EB75" s="668" t="str">
        <f t="shared" si="507"/>
        <v/>
      </c>
      <c r="EC75" s="668" t="str">
        <f t="shared" si="507"/>
        <v/>
      </c>
      <c r="ED75" s="668" t="str">
        <f t="shared" si="507"/>
        <v/>
      </c>
      <c r="EE75" s="668" t="str">
        <f t="shared" si="507"/>
        <v/>
      </c>
      <c r="EF75" s="668" t="str">
        <f t="shared" si="507"/>
        <v/>
      </c>
      <c r="EG75" s="668" t="str">
        <f t="shared" si="507"/>
        <v/>
      </c>
      <c r="EH75" s="668" t="str">
        <f t="shared" si="508"/>
        <v/>
      </c>
      <c r="EI75" s="668" t="str">
        <f t="shared" si="508"/>
        <v/>
      </c>
      <c r="EJ75" s="668" t="str">
        <f t="shared" si="508"/>
        <v/>
      </c>
      <c r="EK75" s="668" t="str">
        <f t="shared" si="508"/>
        <v/>
      </c>
      <c r="EL75" s="668" t="str">
        <f t="shared" si="508"/>
        <v/>
      </c>
      <c r="EM75" s="668" t="str">
        <f t="shared" si="508"/>
        <v/>
      </c>
      <c r="EN75" s="668" t="str">
        <f t="shared" si="508"/>
        <v/>
      </c>
      <c r="EO75" s="668" t="str">
        <f t="shared" si="508"/>
        <v/>
      </c>
      <c r="EP75" s="668" t="str">
        <f t="shared" si="508"/>
        <v/>
      </c>
      <c r="EQ75" s="668" t="str">
        <f t="shared" si="508"/>
        <v/>
      </c>
      <c r="ER75" s="668" t="str">
        <f t="shared" si="509"/>
        <v/>
      </c>
      <c r="ES75" s="668" t="str">
        <f t="shared" si="509"/>
        <v/>
      </c>
      <c r="ET75" s="668" t="str">
        <f t="shared" si="509"/>
        <v/>
      </c>
      <c r="EU75" s="668" t="str">
        <f t="shared" si="509"/>
        <v/>
      </c>
      <c r="EV75" s="668" t="str">
        <f t="shared" si="509"/>
        <v/>
      </c>
      <c r="EW75" s="668" t="str">
        <f t="shared" si="509"/>
        <v/>
      </c>
      <c r="EX75" s="668" t="str">
        <f t="shared" si="509"/>
        <v/>
      </c>
      <c r="EY75" s="668" t="str">
        <f t="shared" si="509"/>
        <v/>
      </c>
      <c r="EZ75" s="668" t="str">
        <f t="shared" si="509"/>
        <v/>
      </c>
      <c r="FA75" s="668" t="str">
        <f t="shared" si="509"/>
        <v/>
      </c>
      <c r="FB75" s="668" t="str">
        <f t="shared" si="510"/>
        <v/>
      </c>
      <c r="FC75" s="668" t="str">
        <f t="shared" si="510"/>
        <v/>
      </c>
      <c r="FD75" s="668" t="str">
        <f t="shared" si="510"/>
        <v/>
      </c>
      <c r="FE75" s="668" t="str">
        <f t="shared" si="510"/>
        <v/>
      </c>
      <c r="FF75" s="668" t="str">
        <f t="shared" si="510"/>
        <v/>
      </c>
      <c r="FG75" s="668" t="str">
        <f t="shared" si="510"/>
        <v/>
      </c>
      <c r="FH75" s="668" t="str">
        <f t="shared" si="510"/>
        <v/>
      </c>
      <c r="FI75" s="668" t="str">
        <f t="shared" si="510"/>
        <v/>
      </c>
      <c r="FJ75" s="668" t="str">
        <f t="shared" si="510"/>
        <v/>
      </c>
      <c r="FK75" s="668" t="str">
        <f t="shared" si="510"/>
        <v/>
      </c>
      <c r="FL75" s="668" t="str">
        <f t="shared" si="511"/>
        <v/>
      </c>
      <c r="FM75" s="668" t="str">
        <f t="shared" si="511"/>
        <v/>
      </c>
      <c r="FN75" s="668" t="str">
        <f t="shared" si="511"/>
        <v/>
      </c>
      <c r="FO75" s="668" t="str">
        <f t="shared" si="511"/>
        <v/>
      </c>
      <c r="FP75" s="668" t="str">
        <f t="shared" si="511"/>
        <v/>
      </c>
      <c r="FQ75" s="668" t="str">
        <f t="shared" si="511"/>
        <v/>
      </c>
      <c r="FR75" s="668" t="str">
        <f t="shared" si="511"/>
        <v/>
      </c>
      <c r="FS75" s="668" t="str">
        <f t="shared" si="511"/>
        <v/>
      </c>
      <c r="FT75" s="668" t="str">
        <f t="shared" si="511"/>
        <v/>
      </c>
      <c r="FU75" s="668" t="str">
        <f t="shared" si="511"/>
        <v/>
      </c>
      <c r="FV75" s="668" t="str">
        <f t="shared" si="512"/>
        <v/>
      </c>
      <c r="FW75" s="668" t="str">
        <f t="shared" si="512"/>
        <v/>
      </c>
      <c r="FX75" s="668" t="str">
        <f t="shared" si="512"/>
        <v/>
      </c>
      <c r="FY75" s="668" t="str">
        <f t="shared" si="512"/>
        <v/>
      </c>
      <c r="FZ75" s="668" t="str">
        <f t="shared" si="512"/>
        <v/>
      </c>
      <c r="GA75" s="668" t="str">
        <f t="shared" si="512"/>
        <v/>
      </c>
      <c r="GB75" s="668" t="str">
        <f t="shared" si="512"/>
        <v/>
      </c>
      <c r="GC75" s="668" t="str">
        <f t="shared" si="512"/>
        <v/>
      </c>
      <c r="GD75" s="668" t="str">
        <f t="shared" si="512"/>
        <v/>
      </c>
      <c r="GE75" s="668" t="str">
        <f t="shared" si="512"/>
        <v/>
      </c>
      <c r="GF75" s="669" t="str">
        <f t="shared" si="512"/>
        <v/>
      </c>
      <c r="GG75" s="626"/>
      <c r="GH75" s="649" t="str">
        <f t="shared" si="622"/>
        <v/>
      </c>
      <c r="GI75" s="682" t="str">
        <f t="shared" ca="1" si="534"/>
        <v/>
      </c>
      <c r="GJ75" s="682" t="str">
        <f t="shared" ca="1" si="535"/>
        <v/>
      </c>
      <c r="GK75" s="682" t="str">
        <f t="shared" ca="1" si="536"/>
        <v/>
      </c>
      <c r="GL75" s="682" t="str">
        <f t="shared" ca="1" si="537"/>
        <v/>
      </c>
      <c r="GM75" s="682" t="str">
        <f t="shared" ca="1" si="538"/>
        <v/>
      </c>
      <c r="GN75" s="682" t="str">
        <f t="shared" ca="1" si="539"/>
        <v/>
      </c>
      <c r="GO75" s="682" t="str">
        <f t="shared" ca="1" si="540"/>
        <v/>
      </c>
      <c r="GP75" s="682" t="str">
        <f t="shared" ca="1" si="541"/>
        <v/>
      </c>
      <c r="GQ75" s="682" t="str">
        <f t="shared" ca="1" si="542"/>
        <v/>
      </c>
      <c r="GR75" s="682" t="str">
        <f t="shared" ca="1" si="543"/>
        <v/>
      </c>
      <c r="GS75" s="682" t="str">
        <f t="shared" ca="1" si="544"/>
        <v/>
      </c>
      <c r="GT75" s="682" t="str">
        <f t="shared" ca="1" si="545"/>
        <v/>
      </c>
      <c r="GU75" s="682" t="str">
        <f t="shared" ca="1" si="546"/>
        <v/>
      </c>
      <c r="GV75" s="682" t="str">
        <f t="shared" ca="1" si="547"/>
        <v/>
      </c>
      <c r="GW75" s="682" t="str">
        <f t="shared" ca="1" si="548"/>
        <v/>
      </c>
      <c r="GX75" s="682" t="str">
        <f t="shared" ca="1" si="549"/>
        <v/>
      </c>
      <c r="GY75" s="682" t="str">
        <f t="shared" ca="1" si="550"/>
        <v/>
      </c>
      <c r="GZ75" s="682" t="str">
        <f t="shared" ca="1" si="551"/>
        <v/>
      </c>
      <c r="HA75" s="682" t="str">
        <f t="shared" ca="1" si="552"/>
        <v/>
      </c>
      <c r="HB75" s="682" t="str">
        <f t="shared" ca="1" si="553"/>
        <v/>
      </c>
      <c r="HC75" s="682" t="str">
        <f t="shared" ca="1" si="554"/>
        <v/>
      </c>
      <c r="HD75" s="682" t="str">
        <f t="shared" ca="1" si="555"/>
        <v/>
      </c>
      <c r="HE75" s="682" t="str">
        <f t="shared" ca="1" si="556"/>
        <v/>
      </c>
      <c r="HF75" s="682" t="str">
        <f t="shared" ca="1" si="557"/>
        <v/>
      </c>
      <c r="HG75" s="682" t="str">
        <f t="shared" ca="1" si="558"/>
        <v/>
      </c>
      <c r="HH75" s="682" t="str">
        <f t="shared" ca="1" si="559"/>
        <v/>
      </c>
      <c r="HI75" s="682" t="str">
        <f t="shared" ca="1" si="560"/>
        <v/>
      </c>
      <c r="HJ75" s="682" t="str">
        <f t="shared" ca="1" si="561"/>
        <v/>
      </c>
      <c r="HK75" s="682" t="str">
        <f t="shared" ca="1" si="562"/>
        <v/>
      </c>
      <c r="HL75" s="682" t="str">
        <f t="shared" ca="1" si="563"/>
        <v/>
      </c>
      <c r="HM75" s="682" t="str">
        <f t="shared" ca="1" si="564"/>
        <v/>
      </c>
      <c r="HN75" s="682" t="str">
        <f t="shared" ca="1" si="565"/>
        <v/>
      </c>
      <c r="HO75" s="682" t="str">
        <f t="shared" ca="1" si="566"/>
        <v/>
      </c>
      <c r="HP75" s="682" t="str">
        <f t="shared" ca="1" si="567"/>
        <v/>
      </c>
      <c r="HQ75" s="682" t="str">
        <f t="shared" ca="1" si="568"/>
        <v/>
      </c>
      <c r="HR75" s="682" t="str">
        <f t="shared" ca="1" si="569"/>
        <v/>
      </c>
      <c r="HS75" s="682" t="str">
        <f t="shared" ca="1" si="570"/>
        <v/>
      </c>
      <c r="HT75" s="682" t="str">
        <f t="shared" ca="1" si="571"/>
        <v/>
      </c>
      <c r="HU75" s="682" t="str">
        <f t="shared" ca="1" si="572"/>
        <v/>
      </c>
      <c r="HV75" s="682" t="str">
        <f t="shared" ca="1" si="573"/>
        <v/>
      </c>
      <c r="HW75" s="682" t="str">
        <f t="shared" ca="1" si="574"/>
        <v/>
      </c>
      <c r="HX75" s="682" t="str">
        <f t="shared" ca="1" si="575"/>
        <v/>
      </c>
      <c r="HY75" s="682" t="str">
        <f t="shared" ca="1" si="576"/>
        <v/>
      </c>
      <c r="HZ75" s="682" t="str">
        <f t="shared" ca="1" si="577"/>
        <v/>
      </c>
      <c r="IA75" s="682" t="str">
        <f t="shared" ca="1" si="578"/>
        <v/>
      </c>
      <c r="IB75" s="682" t="str">
        <f t="shared" ca="1" si="579"/>
        <v/>
      </c>
      <c r="IC75" s="682" t="str">
        <f t="shared" ca="1" si="580"/>
        <v/>
      </c>
      <c r="ID75" s="682" t="str">
        <f t="shared" ca="1" si="581"/>
        <v/>
      </c>
      <c r="IE75" s="682" t="str">
        <f t="shared" ca="1" si="582"/>
        <v/>
      </c>
      <c r="IF75" s="682" t="str">
        <f t="shared" ca="1" si="583"/>
        <v/>
      </c>
      <c r="IG75" s="682" t="str">
        <f t="shared" ca="1" si="584"/>
        <v/>
      </c>
      <c r="IH75" s="682" t="str">
        <f t="shared" ca="1" si="585"/>
        <v/>
      </c>
      <c r="II75" s="682" t="str">
        <f t="shared" ca="1" si="586"/>
        <v/>
      </c>
      <c r="IJ75" s="682" t="str">
        <f t="shared" ca="1" si="587"/>
        <v/>
      </c>
      <c r="IK75" s="662" t="str">
        <f t="shared" ca="1" si="588"/>
        <v/>
      </c>
      <c r="IL75" s="662" t="str">
        <f t="shared" ca="1" si="589"/>
        <v/>
      </c>
      <c r="IM75" s="662" t="str">
        <f t="shared" ca="1" si="590"/>
        <v/>
      </c>
      <c r="IN75" s="662" t="str">
        <f t="shared" ca="1" si="591"/>
        <v/>
      </c>
      <c r="IO75" s="662" t="str">
        <f t="shared" ca="1" si="592"/>
        <v/>
      </c>
      <c r="IP75" s="662" t="str">
        <f t="shared" ca="1" si="593"/>
        <v/>
      </c>
      <c r="IQ75" s="662" t="str">
        <f t="shared" ca="1" si="594"/>
        <v/>
      </c>
      <c r="IR75" s="662" t="str">
        <f t="shared" ca="1" si="595"/>
        <v/>
      </c>
      <c r="IS75" s="662" t="str">
        <f t="shared" ca="1" si="596"/>
        <v/>
      </c>
      <c r="IT75" s="662" t="str">
        <f t="shared" ca="1" si="597"/>
        <v/>
      </c>
      <c r="IU75" s="662" t="str">
        <f t="shared" ca="1" si="598"/>
        <v/>
      </c>
      <c r="IV75" s="662" t="str">
        <f t="shared" ca="1" si="599"/>
        <v/>
      </c>
      <c r="IW75" s="662" t="str">
        <f t="shared" ca="1" si="600"/>
        <v/>
      </c>
      <c r="IX75" s="662" t="str">
        <f t="shared" ca="1" si="601"/>
        <v/>
      </c>
      <c r="IY75" s="662" t="str">
        <f t="shared" ca="1" si="602"/>
        <v/>
      </c>
      <c r="IZ75" s="662" t="str">
        <f t="shared" ca="1" si="603"/>
        <v/>
      </c>
      <c r="JA75" s="662" t="str">
        <f t="shared" ca="1" si="604"/>
        <v/>
      </c>
      <c r="JB75" s="662" t="str">
        <f t="shared" ca="1" si="605"/>
        <v/>
      </c>
      <c r="JC75" s="662" t="str">
        <f t="shared" ca="1" si="606"/>
        <v/>
      </c>
      <c r="JD75" s="662" t="str">
        <f t="shared" ca="1" si="607"/>
        <v/>
      </c>
      <c r="JE75" s="662" t="str">
        <f t="shared" ca="1" si="608"/>
        <v/>
      </c>
      <c r="JF75" s="662" t="str">
        <f t="shared" ca="1" si="609"/>
        <v/>
      </c>
      <c r="JG75" s="662" t="str">
        <f t="shared" ca="1" si="610"/>
        <v/>
      </c>
      <c r="JH75" s="662" t="str">
        <f t="shared" ca="1" si="611"/>
        <v/>
      </c>
      <c r="JI75" s="662" t="str">
        <f t="shared" ca="1" si="612"/>
        <v/>
      </c>
      <c r="JJ75" s="662" t="str">
        <f t="shared" ca="1" si="613"/>
        <v/>
      </c>
      <c r="JK75" s="663" t="str">
        <f t="shared" ca="1" si="614"/>
        <v/>
      </c>
      <c r="JL75" s="626"/>
      <c r="JM75" s="649" t="str">
        <f t="shared" si="623"/>
        <v/>
      </c>
      <c r="JN75" s="635" t="str">
        <f t="shared" si="513"/>
        <v/>
      </c>
      <c r="JO75" s="635" t="str">
        <f t="shared" si="513"/>
        <v/>
      </c>
      <c r="JP75" s="635" t="str">
        <f t="shared" si="513"/>
        <v/>
      </c>
      <c r="JQ75" s="635" t="str">
        <f t="shared" si="513"/>
        <v/>
      </c>
      <c r="JR75" s="635" t="str">
        <f t="shared" si="513"/>
        <v/>
      </c>
      <c r="JS75" s="635" t="str">
        <f t="shared" si="513"/>
        <v/>
      </c>
      <c r="JT75" s="635" t="str">
        <f t="shared" si="513"/>
        <v/>
      </c>
      <c r="JU75" s="635" t="str">
        <f t="shared" si="513"/>
        <v/>
      </c>
      <c r="JV75" s="635" t="str">
        <f t="shared" si="513"/>
        <v/>
      </c>
      <c r="JW75" s="635" t="str">
        <f t="shared" si="513"/>
        <v/>
      </c>
      <c r="JX75" s="635" t="str">
        <f t="shared" si="514"/>
        <v/>
      </c>
      <c r="JY75" s="635" t="str">
        <f t="shared" si="514"/>
        <v/>
      </c>
      <c r="JZ75" s="635" t="str">
        <f t="shared" si="514"/>
        <v/>
      </c>
      <c r="KA75" s="635" t="str">
        <f t="shared" si="514"/>
        <v/>
      </c>
      <c r="KB75" s="635" t="str">
        <f t="shared" si="514"/>
        <v/>
      </c>
      <c r="KC75" s="635" t="str">
        <f t="shared" si="514"/>
        <v/>
      </c>
      <c r="KD75" s="635" t="str">
        <f t="shared" si="514"/>
        <v/>
      </c>
      <c r="KE75" s="635" t="str">
        <f t="shared" si="514"/>
        <v/>
      </c>
      <c r="KF75" s="635" t="str">
        <f t="shared" si="514"/>
        <v/>
      </c>
      <c r="KG75" s="635" t="str">
        <f t="shared" si="514"/>
        <v/>
      </c>
      <c r="KH75" s="635" t="str">
        <f t="shared" si="515"/>
        <v/>
      </c>
      <c r="KI75" s="635" t="str">
        <f t="shared" si="515"/>
        <v/>
      </c>
      <c r="KJ75" s="635" t="str">
        <f t="shared" si="515"/>
        <v/>
      </c>
      <c r="KK75" s="635" t="str">
        <f t="shared" si="515"/>
        <v/>
      </c>
      <c r="KL75" s="635" t="str">
        <f t="shared" si="515"/>
        <v/>
      </c>
      <c r="KM75" s="635" t="str">
        <f t="shared" si="515"/>
        <v/>
      </c>
      <c r="KN75" s="635" t="str">
        <f t="shared" si="515"/>
        <v/>
      </c>
      <c r="KO75" s="635" t="str">
        <f t="shared" si="515"/>
        <v/>
      </c>
      <c r="KP75" s="635" t="str">
        <f t="shared" si="515"/>
        <v/>
      </c>
      <c r="KQ75" s="635" t="str">
        <f t="shared" si="515"/>
        <v/>
      </c>
      <c r="KR75" s="635" t="str">
        <f t="shared" si="516"/>
        <v/>
      </c>
      <c r="KS75" s="635" t="str">
        <f t="shared" si="516"/>
        <v/>
      </c>
      <c r="KT75" s="635" t="str">
        <f t="shared" si="516"/>
        <v/>
      </c>
      <c r="KU75" s="635" t="str">
        <f t="shared" si="516"/>
        <v/>
      </c>
      <c r="KV75" s="635" t="str">
        <f t="shared" si="516"/>
        <v/>
      </c>
      <c r="KW75" s="635" t="str">
        <f t="shared" si="516"/>
        <v/>
      </c>
      <c r="KX75" s="635" t="str">
        <f t="shared" si="516"/>
        <v/>
      </c>
      <c r="KY75" s="635" t="str">
        <f t="shared" si="516"/>
        <v/>
      </c>
      <c r="KZ75" s="635" t="str">
        <f t="shared" si="516"/>
        <v/>
      </c>
      <c r="LA75" s="635" t="str">
        <f t="shared" si="516"/>
        <v/>
      </c>
      <c r="LB75" s="635" t="str">
        <f t="shared" si="517"/>
        <v/>
      </c>
      <c r="LC75" s="635" t="str">
        <f t="shared" si="517"/>
        <v/>
      </c>
      <c r="LD75" s="635" t="str">
        <f t="shared" si="517"/>
        <v/>
      </c>
      <c r="LE75" s="635" t="str">
        <f t="shared" si="517"/>
        <v/>
      </c>
      <c r="LF75" s="635" t="str">
        <f t="shared" si="517"/>
        <v/>
      </c>
      <c r="LG75" s="635" t="str">
        <f t="shared" si="517"/>
        <v/>
      </c>
      <c r="LH75" s="635" t="str">
        <f t="shared" si="517"/>
        <v/>
      </c>
      <c r="LI75" s="635" t="str">
        <f t="shared" si="517"/>
        <v/>
      </c>
      <c r="LJ75" s="635" t="str">
        <f t="shared" si="517"/>
        <v/>
      </c>
      <c r="LK75" s="635" t="str">
        <f t="shared" si="517"/>
        <v/>
      </c>
      <c r="LL75" s="635" t="str">
        <f t="shared" si="518"/>
        <v/>
      </c>
      <c r="LM75" s="635" t="str">
        <f t="shared" si="518"/>
        <v/>
      </c>
      <c r="LN75" s="635" t="str">
        <f t="shared" si="518"/>
        <v/>
      </c>
      <c r="LO75" s="635" t="str">
        <f t="shared" si="518"/>
        <v/>
      </c>
      <c r="LP75" s="635" t="str">
        <f t="shared" si="518"/>
        <v/>
      </c>
      <c r="LQ75" s="635" t="str">
        <f t="shared" si="518"/>
        <v/>
      </c>
      <c r="LR75" s="635" t="str">
        <f t="shared" si="518"/>
        <v/>
      </c>
      <c r="LS75" s="635" t="str">
        <f t="shared" si="518"/>
        <v/>
      </c>
      <c r="LT75" s="635" t="str">
        <f t="shared" si="518"/>
        <v/>
      </c>
      <c r="LU75" s="635" t="str">
        <f t="shared" si="518"/>
        <v/>
      </c>
      <c r="LV75" s="635" t="str">
        <f t="shared" si="519"/>
        <v/>
      </c>
      <c r="LW75" s="635" t="str">
        <f t="shared" si="519"/>
        <v/>
      </c>
      <c r="LX75" s="635" t="str">
        <f t="shared" si="519"/>
        <v/>
      </c>
      <c r="LY75" s="635" t="str">
        <f t="shared" si="519"/>
        <v/>
      </c>
      <c r="LZ75" s="635" t="str">
        <f t="shared" si="519"/>
        <v/>
      </c>
      <c r="MA75" s="635" t="str">
        <f t="shared" si="519"/>
        <v/>
      </c>
      <c r="MB75" s="635" t="str">
        <f t="shared" si="519"/>
        <v/>
      </c>
      <c r="MC75" s="635" t="str">
        <f t="shared" si="519"/>
        <v/>
      </c>
      <c r="MD75" s="635" t="str">
        <f t="shared" si="519"/>
        <v/>
      </c>
      <c r="ME75" s="635" t="str">
        <f t="shared" si="519"/>
        <v/>
      </c>
      <c r="MF75" s="635" t="str">
        <f t="shared" si="520"/>
        <v/>
      </c>
      <c r="MG75" s="635" t="str">
        <f t="shared" si="520"/>
        <v/>
      </c>
      <c r="MH75" s="635" t="str">
        <f t="shared" si="520"/>
        <v/>
      </c>
      <c r="MI75" s="635" t="str">
        <f t="shared" si="520"/>
        <v/>
      </c>
      <c r="MJ75" s="635" t="str">
        <f t="shared" si="520"/>
        <v/>
      </c>
      <c r="MK75" s="635" t="str">
        <f t="shared" si="520"/>
        <v/>
      </c>
      <c r="ML75" s="635" t="str">
        <f t="shared" si="520"/>
        <v/>
      </c>
      <c r="MM75" s="635" t="str">
        <f t="shared" si="520"/>
        <v/>
      </c>
      <c r="MN75" s="635" t="str">
        <f t="shared" si="520"/>
        <v/>
      </c>
      <c r="MO75" s="635" t="str">
        <f t="shared" si="520"/>
        <v/>
      </c>
      <c r="MP75" s="636" t="str">
        <f t="shared" si="520"/>
        <v/>
      </c>
      <c r="MR75" s="565">
        <f t="shared" si="629"/>
        <v>68</v>
      </c>
      <c r="MS75" s="622" t="e">
        <f ca="1">+SUMPRODUCT(OFFSET(MU75,0,$MR75):OFFSET(MU75,MU75-1,$MR75),OFFSET($O75,0,0):OFFSET($O75,MU75-1,0))</f>
        <v>#VALUE!</v>
      </c>
      <c r="MU75" s="568" t="str">
        <f t="shared" si="624"/>
        <v/>
      </c>
      <c r="MV75" s="691" t="e">
        <f t="shared" ca="1" si="521"/>
        <v>#VALUE!</v>
      </c>
      <c r="MW75" s="691" t="e">
        <f t="shared" ca="1" si="521"/>
        <v>#VALUE!</v>
      </c>
      <c r="MX75" s="691" t="e">
        <f t="shared" ca="1" si="521"/>
        <v>#VALUE!</v>
      </c>
      <c r="MY75" s="691" t="e">
        <f t="shared" ca="1" si="521"/>
        <v>#VALUE!</v>
      </c>
      <c r="MZ75" s="691" t="e">
        <f t="shared" ca="1" si="521"/>
        <v>#VALUE!</v>
      </c>
      <c r="NA75" s="691" t="e">
        <f t="shared" ca="1" si="521"/>
        <v>#VALUE!</v>
      </c>
      <c r="NB75" s="691" t="e">
        <f t="shared" ca="1" si="521"/>
        <v>#VALUE!</v>
      </c>
      <c r="NC75" s="691" t="e">
        <f t="shared" ca="1" si="521"/>
        <v>#VALUE!</v>
      </c>
      <c r="ND75" s="691" t="e">
        <f t="shared" ca="1" si="521"/>
        <v>#VALUE!</v>
      </c>
      <c r="NE75" s="691" t="e">
        <f t="shared" ca="1" si="521"/>
        <v>#VALUE!</v>
      </c>
      <c r="NF75" s="691" t="e">
        <f t="shared" ca="1" si="522"/>
        <v>#VALUE!</v>
      </c>
      <c r="NG75" s="691" t="e">
        <f t="shared" ca="1" si="522"/>
        <v>#VALUE!</v>
      </c>
      <c r="NH75" s="691" t="e">
        <f t="shared" ca="1" si="522"/>
        <v>#VALUE!</v>
      </c>
      <c r="NI75" s="691" t="e">
        <f t="shared" ca="1" si="522"/>
        <v>#VALUE!</v>
      </c>
      <c r="NJ75" s="691" t="e">
        <f t="shared" ca="1" si="522"/>
        <v>#VALUE!</v>
      </c>
      <c r="NK75" s="691" t="e">
        <f t="shared" ca="1" si="522"/>
        <v>#VALUE!</v>
      </c>
      <c r="NL75" s="691" t="e">
        <f t="shared" ca="1" si="522"/>
        <v>#VALUE!</v>
      </c>
      <c r="NM75" s="691" t="e">
        <f t="shared" ca="1" si="522"/>
        <v>#VALUE!</v>
      </c>
      <c r="NN75" s="691" t="e">
        <f t="shared" ca="1" si="522"/>
        <v>#VALUE!</v>
      </c>
      <c r="NO75" s="691" t="e">
        <f t="shared" ca="1" si="522"/>
        <v>#VALUE!</v>
      </c>
      <c r="NP75" s="691" t="e">
        <f t="shared" ca="1" si="523"/>
        <v>#VALUE!</v>
      </c>
      <c r="NQ75" s="691" t="e">
        <f t="shared" ca="1" si="523"/>
        <v>#VALUE!</v>
      </c>
      <c r="NR75" s="691" t="e">
        <f t="shared" ca="1" si="523"/>
        <v>#VALUE!</v>
      </c>
      <c r="NS75" s="691" t="e">
        <f t="shared" ca="1" si="523"/>
        <v>#VALUE!</v>
      </c>
      <c r="NT75" s="691" t="e">
        <f t="shared" ca="1" si="523"/>
        <v>#VALUE!</v>
      </c>
      <c r="NU75" s="691" t="e">
        <f t="shared" ca="1" si="523"/>
        <v>#VALUE!</v>
      </c>
      <c r="NV75" s="691" t="e">
        <f t="shared" ca="1" si="523"/>
        <v>#VALUE!</v>
      </c>
      <c r="NW75" s="691" t="e">
        <f t="shared" ca="1" si="523"/>
        <v>#VALUE!</v>
      </c>
      <c r="NX75" s="691" t="e">
        <f t="shared" ca="1" si="523"/>
        <v>#VALUE!</v>
      </c>
      <c r="NY75" s="691" t="e">
        <f t="shared" ca="1" si="523"/>
        <v>#VALUE!</v>
      </c>
      <c r="NZ75" s="691" t="e">
        <f t="shared" ca="1" si="524"/>
        <v>#VALUE!</v>
      </c>
      <c r="OA75" s="691" t="e">
        <f t="shared" ca="1" si="524"/>
        <v>#VALUE!</v>
      </c>
      <c r="OB75" s="691" t="e">
        <f t="shared" ca="1" si="524"/>
        <v>#VALUE!</v>
      </c>
      <c r="OC75" s="691" t="e">
        <f t="shared" ca="1" si="524"/>
        <v>#VALUE!</v>
      </c>
      <c r="OD75" s="691" t="e">
        <f t="shared" ca="1" si="524"/>
        <v>#VALUE!</v>
      </c>
      <c r="OE75" s="691" t="e">
        <f t="shared" ca="1" si="524"/>
        <v>#VALUE!</v>
      </c>
      <c r="OF75" s="691" t="e">
        <f t="shared" ca="1" si="524"/>
        <v>#VALUE!</v>
      </c>
      <c r="OG75" s="691" t="e">
        <f t="shared" ca="1" si="524"/>
        <v>#VALUE!</v>
      </c>
      <c r="OH75" s="691" t="e">
        <f t="shared" ca="1" si="524"/>
        <v>#VALUE!</v>
      </c>
      <c r="OI75" s="691" t="e">
        <f t="shared" ca="1" si="524"/>
        <v>#VALUE!</v>
      </c>
      <c r="OJ75" s="691" t="e">
        <f t="shared" ca="1" si="525"/>
        <v>#VALUE!</v>
      </c>
      <c r="OK75" s="691" t="e">
        <f t="shared" ca="1" si="525"/>
        <v>#VALUE!</v>
      </c>
      <c r="OL75" s="691" t="e">
        <f t="shared" ca="1" si="525"/>
        <v>#VALUE!</v>
      </c>
      <c r="OM75" s="691" t="e">
        <f t="shared" ca="1" si="525"/>
        <v>#VALUE!</v>
      </c>
      <c r="ON75" s="691" t="e">
        <f t="shared" ca="1" si="525"/>
        <v>#VALUE!</v>
      </c>
      <c r="OO75" s="691" t="e">
        <f t="shared" ca="1" si="525"/>
        <v>#VALUE!</v>
      </c>
      <c r="OP75" s="691" t="e">
        <f t="shared" ca="1" si="525"/>
        <v>#VALUE!</v>
      </c>
      <c r="OQ75" s="691" t="e">
        <f t="shared" ca="1" si="525"/>
        <v>#VALUE!</v>
      </c>
      <c r="OR75" s="691" t="e">
        <f t="shared" ca="1" si="525"/>
        <v>#VALUE!</v>
      </c>
      <c r="OS75" s="691" t="e">
        <f t="shared" ca="1" si="525"/>
        <v>#VALUE!</v>
      </c>
      <c r="OT75" s="691" t="e">
        <f t="shared" ca="1" si="526"/>
        <v>#VALUE!</v>
      </c>
      <c r="OU75" s="691" t="e">
        <f t="shared" ca="1" si="526"/>
        <v>#VALUE!</v>
      </c>
      <c r="OV75" s="691" t="e">
        <f t="shared" ca="1" si="526"/>
        <v>#VALUE!</v>
      </c>
      <c r="OW75" s="691" t="e">
        <f t="shared" ca="1" si="526"/>
        <v>#VALUE!</v>
      </c>
      <c r="OX75" s="691" t="e">
        <f t="shared" ca="1" si="526"/>
        <v>#VALUE!</v>
      </c>
      <c r="OY75" s="691" t="e">
        <f t="shared" ca="1" si="526"/>
        <v>#VALUE!</v>
      </c>
      <c r="OZ75" s="691" t="e">
        <f t="shared" ca="1" si="526"/>
        <v>#VALUE!</v>
      </c>
      <c r="PA75" s="691" t="e">
        <f t="shared" ca="1" si="526"/>
        <v>#VALUE!</v>
      </c>
      <c r="PB75" s="691" t="e">
        <f t="shared" ca="1" si="526"/>
        <v>#VALUE!</v>
      </c>
      <c r="PC75" s="691" t="e">
        <f t="shared" ca="1" si="526"/>
        <v>#VALUE!</v>
      </c>
      <c r="PD75" s="691" t="e">
        <f t="shared" ca="1" si="527"/>
        <v>#VALUE!</v>
      </c>
      <c r="PE75" s="691" t="e">
        <f t="shared" ca="1" si="527"/>
        <v>#VALUE!</v>
      </c>
      <c r="PF75" s="691" t="e">
        <f t="shared" ca="1" si="527"/>
        <v>#VALUE!</v>
      </c>
      <c r="PG75" s="691" t="e">
        <f t="shared" ca="1" si="527"/>
        <v>#VALUE!</v>
      </c>
      <c r="PH75" s="691" t="e">
        <f t="shared" ca="1" si="527"/>
        <v>#VALUE!</v>
      </c>
      <c r="PI75" s="691" t="e">
        <f t="shared" ca="1" si="527"/>
        <v>#VALUE!</v>
      </c>
      <c r="PJ75" s="691" t="e">
        <f t="shared" ca="1" si="527"/>
        <v>#VALUE!</v>
      </c>
      <c r="PK75" s="691" t="e">
        <f t="shared" ca="1" si="527"/>
        <v>#VALUE!</v>
      </c>
      <c r="PL75" s="691" t="e">
        <f t="shared" ca="1" si="527"/>
        <v>#VALUE!</v>
      </c>
      <c r="PM75" s="691" t="e">
        <f t="shared" ca="1" si="527"/>
        <v>#VALUE!</v>
      </c>
      <c r="PN75" s="691" t="e">
        <f t="shared" ca="1" si="528"/>
        <v>#VALUE!</v>
      </c>
      <c r="PO75" s="691" t="e">
        <f t="shared" ca="1" si="528"/>
        <v>#VALUE!</v>
      </c>
      <c r="PP75" s="691" t="e">
        <f t="shared" ca="1" si="528"/>
        <v>#VALUE!</v>
      </c>
      <c r="PQ75" s="691" t="e">
        <f t="shared" ca="1" si="528"/>
        <v>#VALUE!</v>
      </c>
      <c r="PR75" s="691" t="e">
        <f t="shared" ca="1" si="528"/>
        <v>#VALUE!</v>
      </c>
      <c r="PS75" s="691" t="e">
        <f t="shared" ca="1" si="528"/>
        <v>#VALUE!</v>
      </c>
      <c r="PT75" s="691" t="e">
        <f t="shared" ca="1" si="528"/>
        <v>#VALUE!</v>
      </c>
      <c r="PU75" s="691" t="e">
        <f t="shared" ca="1" si="528"/>
        <v>#VALUE!</v>
      </c>
      <c r="PV75" s="691" t="e">
        <f t="shared" ca="1" si="528"/>
        <v>#VALUE!</v>
      </c>
      <c r="PW75" s="691" t="e">
        <f t="shared" ca="1" si="528"/>
        <v>#VALUE!</v>
      </c>
      <c r="PX75" s="691" t="e">
        <f t="shared" ca="1" si="528"/>
        <v>#VALUE!</v>
      </c>
      <c r="PY75" s="690"/>
      <c r="PZ75" s="690"/>
      <c r="QA75" s="690"/>
      <c r="QB75" s="690"/>
      <c r="QC75" s="690"/>
      <c r="QD75" s="690"/>
      <c r="QE75" s="690"/>
      <c r="QF75" s="690"/>
    </row>
    <row r="76" spans="1:448" hidden="1">
      <c r="A76" s="632">
        <f t="shared" si="625"/>
        <v>69</v>
      </c>
      <c r="B76" s="633">
        <f>+'User Entries'!G146</f>
        <v>0</v>
      </c>
      <c r="C76" s="633">
        <f t="shared" si="626"/>
        <v>0</v>
      </c>
      <c r="D76" s="767">
        <v>1</v>
      </c>
      <c r="E76" s="759" t="e">
        <f t="shared" si="532"/>
        <v>#DIV/0!</v>
      </c>
      <c r="F76" s="627"/>
      <c r="G76" s="765">
        <v>0</v>
      </c>
      <c r="H76" s="622"/>
      <c r="I76" s="632">
        <f t="shared" si="615"/>
        <v>69</v>
      </c>
      <c r="J76" s="640">
        <f t="shared" si="627"/>
        <v>0</v>
      </c>
      <c r="K76" s="640">
        <f>+'User Entries'!$J146</f>
        <v>0</v>
      </c>
      <c r="L76" s="676" t="e">
        <f t="shared" si="616"/>
        <v>#DIV/0!</v>
      </c>
      <c r="M76" s="643" t="str">
        <f>IFERROR(Summary_AttrorTotal!A86,"")</f>
        <v/>
      </c>
      <c r="N76" s="634">
        <f>+IFERROR((Summary_AttrorTotal!H86)*1000,0)</f>
        <v>0</v>
      </c>
      <c r="O76" s="634">
        <f>+IFERROR((Summary_AttrorTotal!S86-Summary_AttrorTotal!H86)*1000,0)</f>
        <v>0</v>
      </c>
      <c r="P76" s="634">
        <f t="shared" ca="1" si="533"/>
        <v>0</v>
      </c>
      <c r="Q76" s="634">
        <f>IFERROR(Summary_AttrorTotal!J86*1000,0)</f>
        <v>0</v>
      </c>
      <c r="R76" s="634">
        <f t="shared" ca="1" si="617"/>
        <v>0</v>
      </c>
      <c r="S76" s="634">
        <f>+IFERROR((Summary_AttrorTotal!S86-Summary_AttrorTotal!J86)*1000,0)</f>
        <v>0</v>
      </c>
      <c r="T76" s="634">
        <f t="shared" ca="1" si="618"/>
        <v>0</v>
      </c>
      <c r="U76" s="639"/>
      <c r="V76" s="634">
        <f t="shared" ca="1" si="619"/>
        <v>0</v>
      </c>
      <c r="X76" s="649" t="str">
        <f t="shared" si="472"/>
        <v/>
      </c>
      <c r="Y76" s="628" t="str">
        <f t="shared" si="529"/>
        <v/>
      </c>
      <c r="Z76" s="628" t="str">
        <f t="shared" si="529"/>
        <v/>
      </c>
      <c r="AA76" s="628" t="str">
        <f t="shared" si="628"/>
        <v/>
      </c>
      <c r="AB76" s="628" t="str">
        <f t="shared" si="628"/>
        <v/>
      </c>
      <c r="AC76" s="628" t="str">
        <f t="shared" si="628"/>
        <v/>
      </c>
      <c r="AD76" s="628" t="str">
        <f t="shared" si="628"/>
        <v/>
      </c>
      <c r="AE76" s="628" t="str">
        <f t="shared" si="628"/>
        <v/>
      </c>
      <c r="AF76" s="628" t="str">
        <f t="shared" si="628"/>
        <v/>
      </c>
      <c r="AG76" s="628" t="str">
        <f t="shared" si="628"/>
        <v/>
      </c>
      <c r="AH76" s="628" t="str">
        <f t="shared" si="628"/>
        <v/>
      </c>
      <c r="AI76" s="628" t="str">
        <f t="shared" si="628"/>
        <v/>
      </c>
      <c r="AJ76" s="628" t="str">
        <f t="shared" si="628"/>
        <v/>
      </c>
      <c r="AK76" s="628" t="str">
        <f t="shared" si="628"/>
        <v/>
      </c>
      <c r="AL76" s="628" t="str">
        <f t="shared" si="628"/>
        <v/>
      </c>
      <c r="AM76" s="628" t="str">
        <f t="shared" si="628"/>
        <v/>
      </c>
      <c r="AN76" s="628" t="str">
        <f t="shared" si="628"/>
        <v/>
      </c>
      <c r="AO76" s="628" t="str">
        <f t="shared" si="628"/>
        <v/>
      </c>
      <c r="AP76" s="628" t="str">
        <f t="shared" si="628"/>
        <v/>
      </c>
      <c r="AQ76" s="628" t="str">
        <f t="shared" si="628"/>
        <v/>
      </c>
      <c r="AR76" s="628" t="str">
        <f t="shared" si="628"/>
        <v/>
      </c>
      <c r="AS76" s="628" t="str">
        <f t="shared" si="628"/>
        <v/>
      </c>
      <c r="AT76" s="628" t="str">
        <f t="shared" si="628"/>
        <v/>
      </c>
      <c r="AU76" s="628" t="str">
        <f t="shared" si="628"/>
        <v/>
      </c>
      <c r="AV76" s="628" t="str">
        <f t="shared" si="628"/>
        <v/>
      </c>
      <c r="AW76" s="628" t="str">
        <f t="shared" si="628"/>
        <v/>
      </c>
      <c r="AX76" s="628" t="str">
        <f t="shared" si="628"/>
        <v/>
      </c>
      <c r="AY76" s="628" t="str">
        <f t="shared" si="628"/>
        <v/>
      </c>
      <c r="AZ76" s="628" t="str">
        <f t="shared" si="628"/>
        <v/>
      </c>
      <c r="BA76" s="628" t="str">
        <f t="shared" si="628"/>
        <v/>
      </c>
      <c r="BB76" s="628" t="str">
        <f t="shared" si="628"/>
        <v/>
      </c>
      <c r="BC76" s="628" t="str">
        <f t="shared" si="628"/>
        <v/>
      </c>
      <c r="BD76" s="628" t="str">
        <f t="shared" si="628"/>
        <v/>
      </c>
      <c r="BE76" s="628" t="str">
        <f t="shared" si="628"/>
        <v/>
      </c>
      <c r="BF76" s="628" t="str">
        <f t="shared" si="628"/>
        <v/>
      </c>
      <c r="BG76" s="628" t="str">
        <f t="shared" si="628"/>
        <v/>
      </c>
      <c r="BH76" s="628" t="str">
        <f t="shared" si="628"/>
        <v/>
      </c>
      <c r="BI76" s="628" t="str">
        <f t="shared" si="628"/>
        <v/>
      </c>
      <c r="BJ76" s="628" t="str">
        <f t="shared" si="628"/>
        <v/>
      </c>
      <c r="BK76" s="628" t="str">
        <f t="shared" si="628"/>
        <v/>
      </c>
      <c r="BL76" s="628" t="str">
        <f t="shared" si="628"/>
        <v/>
      </c>
      <c r="BM76" s="628" t="str">
        <f t="shared" si="628"/>
        <v/>
      </c>
      <c r="BN76" s="628" t="str">
        <f t="shared" si="628"/>
        <v/>
      </c>
      <c r="BO76" s="628" t="str">
        <f t="shared" si="628"/>
        <v/>
      </c>
      <c r="BP76" s="628" t="str">
        <f t="shared" si="628"/>
        <v/>
      </c>
      <c r="BQ76" s="628" t="str">
        <f t="shared" si="628"/>
        <v/>
      </c>
      <c r="BR76" s="628" t="str">
        <f t="shared" si="628"/>
        <v/>
      </c>
      <c r="BS76" s="628" t="str">
        <f t="shared" si="628"/>
        <v/>
      </c>
      <c r="BT76" s="628" t="str">
        <f t="shared" si="628"/>
        <v/>
      </c>
      <c r="BU76" s="628" t="str">
        <f t="shared" si="628"/>
        <v/>
      </c>
      <c r="BV76" s="628" t="str">
        <f t="shared" si="628"/>
        <v/>
      </c>
      <c r="BW76" s="628" t="str">
        <f t="shared" si="628"/>
        <v/>
      </c>
      <c r="BX76" s="628" t="str">
        <f t="shared" si="628"/>
        <v/>
      </c>
      <c r="BY76" s="628" t="str">
        <f t="shared" si="628"/>
        <v/>
      </c>
      <c r="BZ76" s="628" t="str">
        <f t="shared" si="628"/>
        <v/>
      </c>
      <c r="CA76" s="628" t="str">
        <f t="shared" si="628"/>
        <v/>
      </c>
      <c r="CB76" s="628" t="str">
        <f t="shared" si="628"/>
        <v/>
      </c>
      <c r="CC76" s="628" t="str">
        <f t="shared" si="628"/>
        <v/>
      </c>
      <c r="CD76" s="628" t="str">
        <f t="shared" si="628"/>
        <v/>
      </c>
      <c r="CE76" s="628" t="str">
        <f t="shared" si="628"/>
        <v/>
      </c>
      <c r="CF76" s="628" t="str">
        <f t="shared" si="628"/>
        <v/>
      </c>
      <c r="CG76" s="628" t="str">
        <f t="shared" si="628"/>
        <v/>
      </c>
      <c r="CH76" s="628" t="str">
        <f t="shared" si="628"/>
        <v/>
      </c>
      <c r="CI76" s="628" t="str">
        <f t="shared" si="628"/>
        <v/>
      </c>
      <c r="CJ76" s="628" t="str">
        <f t="shared" si="628"/>
        <v/>
      </c>
      <c r="CK76" s="628" t="str">
        <f t="shared" si="628"/>
        <v/>
      </c>
      <c r="CL76" s="628" t="str">
        <f t="shared" si="628"/>
        <v/>
      </c>
      <c r="CM76" s="628" t="str">
        <f t="shared" si="620"/>
        <v/>
      </c>
      <c r="CN76" s="628" t="str">
        <f t="shared" si="620"/>
        <v/>
      </c>
      <c r="CO76" s="628" t="str">
        <f t="shared" si="620"/>
        <v/>
      </c>
      <c r="CP76" s="628" t="str">
        <f t="shared" si="620"/>
        <v/>
      </c>
      <c r="CQ76" s="628" t="str">
        <f t="shared" si="620"/>
        <v/>
      </c>
      <c r="CR76" s="628" t="str">
        <f t="shared" si="620"/>
        <v/>
      </c>
      <c r="CS76" s="628" t="str">
        <f t="shared" si="620"/>
        <v/>
      </c>
      <c r="CT76" s="628" t="str">
        <f t="shared" si="620"/>
        <v/>
      </c>
      <c r="CU76" s="628" t="str">
        <f t="shared" si="620"/>
        <v/>
      </c>
      <c r="CV76" s="628" t="str">
        <f t="shared" si="620"/>
        <v/>
      </c>
      <c r="CW76" s="628" t="str">
        <f t="shared" si="620"/>
        <v/>
      </c>
      <c r="CX76" s="628" t="str">
        <f t="shared" si="620"/>
        <v/>
      </c>
      <c r="CY76" s="628" t="str">
        <f t="shared" si="620"/>
        <v/>
      </c>
      <c r="CZ76" s="628" t="str">
        <f t="shared" si="620"/>
        <v/>
      </c>
      <c r="DA76" s="629" t="str">
        <f t="shared" si="620"/>
        <v/>
      </c>
      <c r="DB76" s="642"/>
      <c r="DC76" s="649" t="str">
        <f t="shared" si="621"/>
        <v/>
      </c>
      <c r="DD76" s="668" t="str">
        <f t="shared" si="505"/>
        <v/>
      </c>
      <c r="DE76" s="668" t="str">
        <f t="shared" si="505"/>
        <v/>
      </c>
      <c r="DF76" s="668" t="str">
        <f t="shared" si="505"/>
        <v/>
      </c>
      <c r="DG76" s="668" t="str">
        <f t="shared" si="505"/>
        <v/>
      </c>
      <c r="DH76" s="668" t="str">
        <f t="shared" si="505"/>
        <v/>
      </c>
      <c r="DI76" s="668" t="str">
        <f t="shared" si="505"/>
        <v/>
      </c>
      <c r="DJ76" s="668" t="str">
        <f t="shared" si="505"/>
        <v/>
      </c>
      <c r="DK76" s="668" t="str">
        <f t="shared" si="505"/>
        <v/>
      </c>
      <c r="DL76" s="668" t="str">
        <f t="shared" si="505"/>
        <v/>
      </c>
      <c r="DM76" s="668" t="str">
        <f t="shared" si="505"/>
        <v/>
      </c>
      <c r="DN76" s="668" t="str">
        <f t="shared" si="506"/>
        <v/>
      </c>
      <c r="DO76" s="668" t="str">
        <f t="shared" si="506"/>
        <v/>
      </c>
      <c r="DP76" s="668" t="str">
        <f t="shared" si="506"/>
        <v/>
      </c>
      <c r="DQ76" s="668" t="str">
        <f t="shared" si="506"/>
        <v/>
      </c>
      <c r="DR76" s="668" t="str">
        <f t="shared" si="506"/>
        <v/>
      </c>
      <c r="DS76" s="668" t="str">
        <f t="shared" si="506"/>
        <v/>
      </c>
      <c r="DT76" s="668" t="str">
        <f t="shared" si="506"/>
        <v/>
      </c>
      <c r="DU76" s="668" t="str">
        <f t="shared" si="506"/>
        <v/>
      </c>
      <c r="DV76" s="668" t="str">
        <f t="shared" si="506"/>
        <v/>
      </c>
      <c r="DW76" s="668" t="str">
        <f t="shared" si="506"/>
        <v/>
      </c>
      <c r="DX76" s="668" t="str">
        <f t="shared" si="507"/>
        <v/>
      </c>
      <c r="DY76" s="668" t="str">
        <f t="shared" si="507"/>
        <v/>
      </c>
      <c r="DZ76" s="668" t="str">
        <f t="shared" si="507"/>
        <v/>
      </c>
      <c r="EA76" s="668" t="str">
        <f t="shared" si="507"/>
        <v/>
      </c>
      <c r="EB76" s="668" t="str">
        <f t="shared" si="507"/>
        <v/>
      </c>
      <c r="EC76" s="668" t="str">
        <f t="shared" si="507"/>
        <v/>
      </c>
      <c r="ED76" s="668" t="str">
        <f t="shared" si="507"/>
        <v/>
      </c>
      <c r="EE76" s="668" t="str">
        <f t="shared" si="507"/>
        <v/>
      </c>
      <c r="EF76" s="668" t="str">
        <f t="shared" si="507"/>
        <v/>
      </c>
      <c r="EG76" s="668" t="str">
        <f t="shared" si="507"/>
        <v/>
      </c>
      <c r="EH76" s="668" t="str">
        <f t="shared" si="508"/>
        <v/>
      </c>
      <c r="EI76" s="668" t="str">
        <f t="shared" si="508"/>
        <v/>
      </c>
      <c r="EJ76" s="668" t="str">
        <f t="shared" si="508"/>
        <v/>
      </c>
      <c r="EK76" s="668" t="str">
        <f t="shared" si="508"/>
        <v/>
      </c>
      <c r="EL76" s="668" t="str">
        <f t="shared" si="508"/>
        <v/>
      </c>
      <c r="EM76" s="668" t="str">
        <f t="shared" si="508"/>
        <v/>
      </c>
      <c r="EN76" s="668" t="str">
        <f t="shared" si="508"/>
        <v/>
      </c>
      <c r="EO76" s="668" t="str">
        <f t="shared" si="508"/>
        <v/>
      </c>
      <c r="EP76" s="668" t="str">
        <f t="shared" si="508"/>
        <v/>
      </c>
      <c r="EQ76" s="668" t="str">
        <f t="shared" si="508"/>
        <v/>
      </c>
      <c r="ER76" s="668" t="str">
        <f t="shared" si="509"/>
        <v/>
      </c>
      <c r="ES76" s="668" t="str">
        <f t="shared" si="509"/>
        <v/>
      </c>
      <c r="ET76" s="668" t="str">
        <f t="shared" si="509"/>
        <v/>
      </c>
      <c r="EU76" s="668" t="str">
        <f t="shared" si="509"/>
        <v/>
      </c>
      <c r="EV76" s="668" t="str">
        <f t="shared" si="509"/>
        <v/>
      </c>
      <c r="EW76" s="668" t="str">
        <f t="shared" si="509"/>
        <v/>
      </c>
      <c r="EX76" s="668" t="str">
        <f t="shared" si="509"/>
        <v/>
      </c>
      <c r="EY76" s="668" t="str">
        <f t="shared" si="509"/>
        <v/>
      </c>
      <c r="EZ76" s="668" t="str">
        <f t="shared" si="509"/>
        <v/>
      </c>
      <c r="FA76" s="668" t="str">
        <f t="shared" si="509"/>
        <v/>
      </c>
      <c r="FB76" s="668" t="str">
        <f t="shared" si="510"/>
        <v/>
      </c>
      <c r="FC76" s="668" t="str">
        <f t="shared" si="510"/>
        <v/>
      </c>
      <c r="FD76" s="668" t="str">
        <f t="shared" si="510"/>
        <v/>
      </c>
      <c r="FE76" s="668" t="str">
        <f t="shared" si="510"/>
        <v/>
      </c>
      <c r="FF76" s="668" t="str">
        <f t="shared" si="510"/>
        <v/>
      </c>
      <c r="FG76" s="668" t="str">
        <f t="shared" si="510"/>
        <v/>
      </c>
      <c r="FH76" s="668" t="str">
        <f t="shared" si="510"/>
        <v/>
      </c>
      <c r="FI76" s="668" t="str">
        <f t="shared" si="510"/>
        <v/>
      </c>
      <c r="FJ76" s="668" t="str">
        <f t="shared" si="510"/>
        <v/>
      </c>
      <c r="FK76" s="668" t="str">
        <f t="shared" si="510"/>
        <v/>
      </c>
      <c r="FL76" s="668" t="str">
        <f t="shared" si="511"/>
        <v/>
      </c>
      <c r="FM76" s="668" t="str">
        <f t="shared" si="511"/>
        <v/>
      </c>
      <c r="FN76" s="668" t="str">
        <f t="shared" si="511"/>
        <v/>
      </c>
      <c r="FO76" s="668" t="str">
        <f t="shared" si="511"/>
        <v/>
      </c>
      <c r="FP76" s="668" t="str">
        <f t="shared" si="511"/>
        <v/>
      </c>
      <c r="FQ76" s="668" t="str">
        <f t="shared" si="511"/>
        <v/>
      </c>
      <c r="FR76" s="668" t="str">
        <f t="shared" si="511"/>
        <v/>
      </c>
      <c r="FS76" s="668" t="str">
        <f t="shared" si="511"/>
        <v/>
      </c>
      <c r="FT76" s="668" t="str">
        <f t="shared" si="511"/>
        <v/>
      </c>
      <c r="FU76" s="668" t="str">
        <f t="shared" si="511"/>
        <v/>
      </c>
      <c r="FV76" s="668" t="str">
        <f t="shared" si="512"/>
        <v/>
      </c>
      <c r="FW76" s="668" t="str">
        <f t="shared" si="512"/>
        <v/>
      </c>
      <c r="FX76" s="668" t="str">
        <f t="shared" si="512"/>
        <v/>
      </c>
      <c r="FY76" s="668" t="str">
        <f t="shared" si="512"/>
        <v/>
      </c>
      <c r="FZ76" s="668" t="str">
        <f t="shared" si="512"/>
        <v/>
      </c>
      <c r="GA76" s="668" t="str">
        <f t="shared" si="512"/>
        <v/>
      </c>
      <c r="GB76" s="668" t="str">
        <f t="shared" si="512"/>
        <v/>
      </c>
      <c r="GC76" s="668" t="str">
        <f t="shared" si="512"/>
        <v/>
      </c>
      <c r="GD76" s="668" t="str">
        <f t="shared" si="512"/>
        <v/>
      </c>
      <c r="GE76" s="668" t="str">
        <f t="shared" si="512"/>
        <v/>
      </c>
      <c r="GF76" s="669" t="str">
        <f t="shared" si="512"/>
        <v/>
      </c>
      <c r="GG76" s="626"/>
      <c r="GH76" s="649" t="str">
        <f t="shared" si="622"/>
        <v/>
      </c>
      <c r="GI76" s="682" t="str">
        <f t="shared" ca="1" si="534"/>
        <v/>
      </c>
      <c r="GJ76" s="682" t="str">
        <f t="shared" ca="1" si="535"/>
        <v/>
      </c>
      <c r="GK76" s="682" t="str">
        <f t="shared" ca="1" si="536"/>
        <v/>
      </c>
      <c r="GL76" s="682" t="str">
        <f t="shared" ca="1" si="537"/>
        <v/>
      </c>
      <c r="GM76" s="682" t="str">
        <f t="shared" ca="1" si="538"/>
        <v/>
      </c>
      <c r="GN76" s="682" t="str">
        <f t="shared" ca="1" si="539"/>
        <v/>
      </c>
      <c r="GO76" s="682" t="str">
        <f t="shared" ca="1" si="540"/>
        <v/>
      </c>
      <c r="GP76" s="682" t="str">
        <f t="shared" ca="1" si="541"/>
        <v/>
      </c>
      <c r="GQ76" s="682" t="str">
        <f t="shared" ca="1" si="542"/>
        <v/>
      </c>
      <c r="GR76" s="682" t="str">
        <f t="shared" ca="1" si="543"/>
        <v/>
      </c>
      <c r="GS76" s="682" t="str">
        <f t="shared" ca="1" si="544"/>
        <v/>
      </c>
      <c r="GT76" s="682" t="str">
        <f t="shared" ca="1" si="545"/>
        <v/>
      </c>
      <c r="GU76" s="682" t="str">
        <f t="shared" ca="1" si="546"/>
        <v/>
      </c>
      <c r="GV76" s="682" t="str">
        <f t="shared" ca="1" si="547"/>
        <v/>
      </c>
      <c r="GW76" s="682" t="str">
        <f t="shared" ca="1" si="548"/>
        <v/>
      </c>
      <c r="GX76" s="682" t="str">
        <f t="shared" ca="1" si="549"/>
        <v/>
      </c>
      <c r="GY76" s="682" t="str">
        <f t="shared" ca="1" si="550"/>
        <v/>
      </c>
      <c r="GZ76" s="682" t="str">
        <f t="shared" ca="1" si="551"/>
        <v/>
      </c>
      <c r="HA76" s="682" t="str">
        <f t="shared" ca="1" si="552"/>
        <v/>
      </c>
      <c r="HB76" s="682" t="str">
        <f t="shared" ca="1" si="553"/>
        <v/>
      </c>
      <c r="HC76" s="682" t="str">
        <f t="shared" ca="1" si="554"/>
        <v/>
      </c>
      <c r="HD76" s="682" t="str">
        <f t="shared" ca="1" si="555"/>
        <v/>
      </c>
      <c r="HE76" s="682" t="str">
        <f t="shared" ca="1" si="556"/>
        <v/>
      </c>
      <c r="HF76" s="682" t="str">
        <f t="shared" ca="1" si="557"/>
        <v/>
      </c>
      <c r="HG76" s="682" t="str">
        <f t="shared" ca="1" si="558"/>
        <v/>
      </c>
      <c r="HH76" s="682" t="str">
        <f t="shared" ca="1" si="559"/>
        <v/>
      </c>
      <c r="HI76" s="682" t="str">
        <f t="shared" ca="1" si="560"/>
        <v/>
      </c>
      <c r="HJ76" s="682" t="str">
        <f t="shared" ca="1" si="561"/>
        <v/>
      </c>
      <c r="HK76" s="682" t="str">
        <f t="shared" ca="1" si="562"/>
        <v/>
      </c>
      <c r="HL76" s="682" t="str">
        <f t="shared" ca="1" si="563"/>
        <v/>
      </c>
      <c r="HM76" s="682" t="str">
        <f t="shared" ca="1" si="564"/>
        <v/>
      </c>
      <c r="HN76" s="682" t="str">
        <f t="shared" ca="1" si="565"/>
        <v/>
      </c>
      <c r="HO76" s="682" t="str">
        <f t="shared" ca="1" si="566"/>
        <v/>
      </c>
      <c r="HP76" s="682" t="str">
        <f t="shared" ca="1" si="567"/>
        <v/>
      </c>
      <c r="HQ76" s="682" t="str">
        <f t="shared" ca="1" si="568"/>
        <v/>
      </c>
      <c r="HR76" s="682" t="str">
        <f t="shared" ca="1" si="569"/>
        <v/>
      </c>
      <c r="HS76" s="682" t="str">
        <f t="shared" ca="1" si="570"/>
        <v/>
      </c>
      <c r="HT76" s="682" t="str">
        <f t="shared" ca="1" si="571"/>
        <v/>
      </c>
      <c r="HU76" s="682" t="str">
        <f t="shared" ca="1" si="572"/>
        <v/>
      </c>
      <c r="HV76" s="682" t="str">
        <f t="shared" ca="1" si="573"/>
        <v/>
      </c>
      <c r="HW76" s="682" t="str">
        <f t="shared" ca="1" si="574"/>
        <v/>
      </c>
      <c r="HX76" s="682" t="str">
        <f t="shared" ca="1" si="575"/>
        <v/>
      </c>
      <c r="HY76" s="682" t="str">
        <f t="shared" ca="1" si="576"/>
        <v/>
      </c>
      <c r="HZ76" s="682" t="str">
        <f t="shared" ca="1" si="577"/>
        <v/>
      </c>
      <c r="IA76" s="682" t="str">
        <f t="shared" ca="1" si="578"/>
        <v/>
      </c>
      <c r="IB76" s="682" t="str">
        <f t="shared" ca="1" si="579"/>
        <v/>
      </c>
      <c r="IC76" s="682" t="str">
        <f t="shared" ca="1" si="580"/>
        <v/>
      </c>
      <c r="ID76" s="682" t="str">
        <f t="shared" ca="1" si="581"/>
        <v/>
      </c>
      <c r="IE76" s="682" t="str">
        <f t="shared" ca="1" si="582"/>
        <v/>
      </c>
      <c r="IF76" s="682" t="str">
        <f t="shared" ca="1" si="583"/>
        <v/>
      </c>
      <c r="IG76" s="682" t="str">
        <f t="shared" ca="1" si="584"/>
        <v/>
      </c>
      <c r="IH76" s="682" t="str">
        <f t="shared" ca="1" si="585"/>
        <v/>
      </c>
      <c r="II76" s="682" t="str">
        <f t="shared" ca="1" si="586"/>
        <v/>
      </c>
      <c r="IJ76" s="682" t="str">
        <f t="shared" ca="1" si="587"/>
        <v/>
      </c>
      <c r="IK76" s="662" t="str">
        <f t="shared" ca="1" si="588"/>
        <v/>
      </c>
      <c r="IL76" s="662" t="str">
        <f t="shared" ca="1" si="589"/>
        <v/>
      </c>
      <c r="IM76" s="662" t="str">
        <f t="shared" ca="1" si="590"/>
        <v/>
      </c>
      <c r="IN76" s="662" t="str">
        <f t="shared" ca="1" si="591"/>
        <v/>
      </c>
      <c r="IO76" s="662" t="str">
        <f t="shared" ca="1" si="592"/>
        <v/>
      </c>
      <c r="IP76" s="662" t="str">
        <f t="shared" ca="1" si="593"/>
        <v/>
      </c>
      <c r="IQ76" s="662" t="str">
        <f t="shared" ca="1" si="594"/>
        <v/>
      </c>
      <c r="IR76" s="662" t="str">
        <f t="shared" ca="1" si="595"/>
        <v/>
      </c>
      <c r="IS76" s="662" t="str">
        <f t="shared" ca="1" si="596"/>
        <v/>
      </c>
      <c r="IT76" s="662" t="str">
        <f t="shared" ca="1" si="597"/>
        <v/>
      </c>
      <c r="IU76" s="662" t="str">
        <f t="shared" ca="1" si="598"/>
        <v/>
      </c>
      <c r="IV76" s="662" t="str">
        <f t="shared" ca="1" si="599"/>
        <v/>
      </c>
      <c r="IW76" s="662" t="str">
        <f t="shared" ca="1" si="600"/>
        <v/>
      </c>
      <c r="IX76" s="662" t="str">
        <f t="shared" ca="1" si="601"/>
        <v/>
      </c>
      <c r="IY76" s="662" t="str">
        <f t="shared" ca="1" si="602"/>
        <v/>
      </c>
      <c r="IZ76" s="662" t="str">
        <f t="shared" ca="1" si="603"/>
        <v/>
      </c>
      <c r="JA76" s="662" t="str">
        <f t="shared" ca="1" si="604"/>
        <v/>
      </c>
      <c r="JB76" s="662" t="str">
        <f t="shared" ca="1" si="605"/>
        <v/>
      </c>
      <c r="JC76" s="662" t="str">
        <f t="shared" ca="1" si="606"/>
        <v/>
      </c>
      <c r="JD76" s="662" t="str">
        <f t="shared" ca="1" si="607"/>
        <v/>
      </c>
      <c r="JE76" s="662" t="str">
        <f t="shared" ca="1" si="608"/>
        <v/>
      </c>
      <c r="JF76" s="662" t="str">
        <f t="shared" ca="1" si="609"/>
        <v/>
      </c>
      <c r="JG76" s="662" t="str">
        <f t="shared" ca="1" si="610"/>
        <v/>
      </c>
      <c r="JH76" s="662" t="str">
        <f t="shared" ca="1" si="611"/>
        <v/>
      </c>
      <c r="JI76" s="662" t="str">
        <f t="shared" ca="1" si="612"/>
        <v/>
      </c>
      <c r="JJ76" s="662" t="str">
        <f t="shared" ca="1" si="613"/>
        <v/>
      </c>
      <c r="JK76" s="663" t="str">
        <f t="shared" ca="1" si="614"/>
        <v/>
      </c>
      <c r="JL76" s="626"/>
      <c r="JM76" s="649" t="str">
        <f t="shared" si="623"/>
        <v/>
      </c>
      <c r="JN76" s="635" t="str">
        <f t="shared" si="513"/>
        <v/>
      </c>
      <c r="JO76" s="635" t="str">
        <f t="shared" si="513"/>
        <v/>
      </c>
      <c r="JP76" s="635" t="str">
        <f t="shared" si="513"/>
        <v/>
      </c>
      <c r="JQ76" s="635" t="str">
        <f t="shared" si="513"/>
        <v/>
      </c>
      <c r="JR76" s="635" t="str">
        <f t="shared" si="513"/>
        <v/>
      </c>
      <c r="JS76" s="635" t="str">
        <f t="shared" si="513"/>
        <v/>
      </c>
      <c r="JT76" s="635" t="str">
        <f t="shared" si="513"/>
        <v/>
      </c>
      <c r="JU76" s="635" t="str">
        <f t="shared" si="513"/>
        <v/>
      </c>
      <c r="JV76" s="635" t="str">
        <f t="shared" si="513"/>
        <v/>
      </c>
      <c r="JW76" s="635" t="str">
        <f t="shared" si="513"/>
        <v/>
      </c>
      <c r="JX76" s="635" t="str">
        <f t="shared" si="514"/>
        <v/>
      </c>
      <c r="JY76" s="635" t="str">
        <f t="shared" si="514"/>
        <v/>
      </c>
      <c r="JZ76" s="635" t="str">
        <f t="shared" si="514"/>
        <v/>
      </c>
      <c r="KA76" s="635" t="str">
        <f t="shared" si="514"/>
        <v/>
      </c>
      <c r="KB76" s="635" t="str">
        <f t="shared" si="514"/>
        <v/>
      </c>
      <c r="KC76" s="635" t="str">
        <f t="shared" si="514"/>
        <v/>
      </c>
      <c r="KD76" s="635" t="str">
        <f t="shared" si="514"/>
        <v/>
      </c>
      <c r="KE76" s="635" t="str">
        <f t="shared" si="514"/>
        <v/>
      </c>
      <c r="KF76" s="635" t="str">
        <f t="shared" si="514"/>
        <v/>
      </c>
      <c r="KG76" s="635" t="str">
        <f t="shared" si="514"/>
        <v/>
      </c>
      <c r="KH76" s="635" t="str">
        <f t="shared" si="515"/>
        <v/>
      </c>
      <c r="KI76" s="635" t="str">
        <f t="shared" si="515"/>
        <v/>
      </c>
      <c r="KJ76" s="635" t="str">
        <f t="shared" si="515"/>
        <v/>
      </c>
      <c r="KK76" s="635" t="str">
        <f t="shared" si="515"/>
        <v/>
      </c>
      <c r="KL76" s="635" t="str">
        <f t="shared" si="515"/>
        <v/>
      </c>
      <c r="KM76" s="635" t="str">
        <f t="shared" si="515"/>
        <v/>
      </c>
      <c r="KN76" s="635" t="str">
        <f t="shared" si="515"/>
        <v/>
      </c>
      <c r="KO76" s="635" t="str">
        <f t="shared" si="515"/>
        <v/>
      </c>
      <c r="KP76" s="635" t="str">
        <f t="shared" si="515"/>
        <v/>
      </c>
      <c r="KQ76" s="635" t="str">
        <f t="shared" si="515"/>
        <v/>
      </c>
      <c r="KR76" s="635" t="str">
        <f t="shared" si="516"/>
        <v/>
      </c>
      <c r="KS76" s="635" t="str">
        <f t="shared" si="516"/>
        <v/>
      </c>
      <c r="KT76" s="635" t="str">
        <f t="shared" si="516"/>
        <v/>
      </c>
      <c r="KU76" s="635" t="str">
        <f t="shared" si="516"/>
        <v/>
      </c>
      <c r="KV76" s="635" t="str">
        <f t="shared" si="516"/>
        <v/>
      </c>
      <c r="KW76" s="635" t="str">
        <f t="shared" si="516"/>
        <v/>
      </c>
      <c r="KX76" s="635" t="str">
        <f t="shared" si="516"/>
        <v/>
      </c>
      <c r="KY76" s="635" t="str">
        <f t="shared" si="516"/>
        <v/>
      </c>
      <c r="KZ76" s="635" t="str">
        <f t="shared" si="516"/>
        <v/>
      </c>
      <c r="LA76" s="635" t="str">
        <f t="shared" si="516"/>
        <v/>
      </c>
      <c r="LB76" s="635" t="str">
        <f t="shared" si="517"/>
        <v/>
      </c>
      <c r="LC76" s="635" t="str">
        <f t="shared" si="517"/>
        <v/>
      </c>
      <c r="LD76" s="635" t="str">
        <f t="shared" si="517"/>
        <v/>
      </c>
      <c r="LE76" s="635" t="str">
        <f t="shared" si="517"/>
        <v/>
      </c>
      <c r="LF76" s="635" t="str">
        <f t="shared" si="517"/>
        <v/>
      </c>
      <c r="LG76" s="635" t="str">
        <f t="shared" si="517"/>
        <v/>
      </c>
      <c r="LH76" s="635" t="str">
        <f t="shared" si="517"/>
        <v/>
      </c>
      <c r="LI76" s="635" t="str">
        <f t="shared" si="517"/>
        <v/>
      </c>
      <c r="LJ76" s="635" t="str">
        <f t="shared" si="517"/>
        <v/>
      </c>
      <c r="LK76" s="635" t="str">
        <f t="shared" si="517"/>
        <v/>
      </c>
      <c r="LL76" s="635" t="str">
        <f t="shared" si="518"/>
        <v/>
      </c>
      <c r="LM76" s="635" t="str">
        <f t="shared" si="518"/>
        <v/>
      </c>
      <c r="LN76" s="635" t="str">
        <f t="shared" si="518"/>
        <v/>
      </c>
      <c r="LO76" s="635" t="str">
        <f t="shared" si="518"/>
        <v/>
      </c>
      <c r="LP76" s="635" t="str">
        <f t="shared" si="518"/>
        <v/>
      </c>
      <c r="LQ76" s="635" t="str">
        <f t="shared" si="518"/>
        <v/>
      </c>
      <c r="LR76" s="635" t="str">
        <f t="shared" si="518"/>
        <v/>
      </c>
      <c r="LS76" s="635" t="str">
        <f t="shared" si="518"/>
        <v/>
      </c>
      <c r="LT76" s="635" t="str">
        <f t="shared" si="518"/>
        <v/>
      </c>
      <c r="LU76" s="635" t="str">
        <f t="shared" si="518"/>
        <v/>
      </c>
      <c r="LV76" s="635" t="str">
        <f t="shared" si="519"/>
        <v/>
      </c>
      <c r="LW76" s="635" t="str">
        <f t="shared" si="519"/>
        <v/>
      </c>
      <c r="LX76" s="635" t="str">
        <f t="shared" si="519"/>
        <v/>
      </c>
      <c r="LY76" s="635" t="str">
        <f t="shared" si="519"/>
        <v/>
      </c>
      <c r="LZ76" s="635" t="str">
        <f t="shared" si="519"/>
        <v/>
      </c>
      <c r="MA76" s="635" t="str">
        <f t="shared" si="519"/>
        <v/>
      </c>
      <c r="MB76" s="635" t="str">
        <f t="shared" si="519"/>
        <v/>
      </c>
      <c r="MC76" s="635" t="str">
        <f t="shared" si="519"/>
        <v/>
      </c>
      <c r="MD76" s="635" t="str">
        <f t="shared" si="519"/>
        <v/>
      </c>
      <c r="ME76" s="635" t="str">
        <f t="shared" si="519"/>
        <v/>
      </c>
      <c r="MF76" s="635" t="str">
        <f t="shared" si="520"/>
        <v/>
      </c>
      <c r="MG76" s="635" t="str">
        <f t="shared" si="520"/>
        <v/>
      </c>
      <c r="MH76" s="635" t="str">
        <f t="shared" si="520"/>
        <v/>
      </c>
      <c r="MI76" s="635" t="str">
        <f t="shared" si="520"/>
        <v/>
      </c>
      <c r="MJ76" s="635" t="str">
        <f t="shared" si="520"/>
        <v/>
      </c>
      <c r="MK76" s="635" t="str">
        <f t="shared" si="520"/>
        <v/>
      </c>
      <c r="ML76" s="635" t="str">
        <f t="shared" si="520"/>
        <v/>
      </c>
      <c r="MM76" s="635" t="str">
        <f t="shared" si="520"/>
        <v/>
      </c>
      <c r="MN76" s="635" t="str">
        <f t="shared" si="520"/>
        <v/>
      </c>
      <c r="MO76" s="635" t="str">
        <f t="shared" si="520"/>
        <v/>
      </c>
      <c r="MP76" s="636" t="str">
        <f t="shared" si="520"/>
        <v/>
      </c>
      <c r="MR76" s="565">
        <f t="shared" si="629"/>
        <v>69</v>
      </c>
      <c r="MS76" s="622" t="e">
        <f ca="1">+SUMPRODUCT(OFFSET(MU76,0,$MR76):OFFSET(MU76,MU76-1,$MR76),OFFSET($O76,0,0):OFFSET($O76,MU76-1,0))</f>
        <v>#VALUE!</v>
      </c>
      <c r="MU76" s="568" t="str">
        <f t="shared" si="624"/>
        <v/>
      </c>
      <c r="MV76" s="691" t="e">
        <f t="shared" ca="1" si="521"/>
        <v>#VALUE!</v>
      </c>
      <c r="MW76" s="691" t="e">
        <f t="shared" ca="1" si="521"/>
        <v>#VALUE!</v>
      </c>
      <c r="MX76" s="691" t="e">
        <f t="shared" ca="1" si="521"/>
        <v>#VALUE!</v>
      </c>
      <c r="MY76" s="691" t="e">
        <f t="shared" ca="1" si="521"/>
        <v>#VALUE!</v>
      </c>
      <c r="MZ76" s="691" t="e">
        <f t="shared" ca="1" si="521"/>
        <v>#VALUE!</v>
      </c>
      <c r="NA76" s="691" t="e">
        <f t="shared" ca="1" si="521"/>
        <v>#VALUE!</v>
      </c>
      <c r="NB76" s="691" t="e">
        <f t="shared" ca="1" si="521"/>
        <v>#VALUE!</v>
      </c>
      <c r="NC76" s="691" t="e">
        <f t="shared" ca="1" si="521"/>
        <v>#VALUE!</v>
      </c>
      <c r="ND76" s="691" t="e">
        <f t="shared" ca="1" si="521"/>
        <v>#VALUE!</v>
      </c>
      <c r="NE76" s="691" t="e">
        <f t="shared" ca="1" si="521"/>
        <v>#VALUE!</v>
      </c>
      <c r="NF76" s="691" t="e">
        <f t="shared" ca="1" si="522"/>
        <v>#VALUE!</v>
      </c>
      <c r="NG76" s="691" t="e">
        <f t="shared" ca="1" si="522"/>
        <v>#VALUE!</v>
      </c>
      <c r="NH76" s="691" t="e">
        <f t="shared" ca="1" si="522"/>
        <v>#VALUE!</v>
      </c>
      <c r="NI76" s="691" t="e">
        <f t="shared" ca="1" si="522"/>
        <v>#VALUE!</v>
      </c>
      <c r="NJ76" s="691" t="e">
        <f t="shared" ca="1" si="522"/>
        <v>#VALUE!</v>
      </c>
      <c r="NK76" s="691" t="e">
        <f t="shared" ca="1" si="522"/>
        <v>#VALUE!</v>
      </c>
      <c r="NL76" s="691" t="e">
        <f t="shared" ca="1" si="522"/>
        <v>#VALUE!</v>
      </c>
      <c r="NM76" s="691" t="e">
        <f t="shared" ca="1" si="522"/>
        <v>#VALUE!</v>
      </c>
      <c r="NN76" s="691" t="e">
        <f t="shared" ca="1" si="522"/>
        <v>#VALUE!</v>
      </c>
      <c r="NO76" s="691" t="e">
        <f t="shared" ca="1" si="522"/>
        <v>#VALUE!</v>
      </c>
      <c r="NP76" s="691" t="e">
        <f t="shared" ca="1" si="523"/>
        <v>#VALUE!</v>
      </c>
      <c r="NQ76" s="691" t="e">
        <f t="shared" ca="1" si="523"/>
        <v>#VALUE!</v>
      </c>
      <c r="NR76" s="691" t="e">
        <f t="shared" ca="1" si="523"/>
        <v>#VALUE!</v>
      </c>
      <c r="NS76" s="691" t="e">
        <f t="shared" ca="1" si="523"/>
        <v>#VALUE!</v>
      </c>
      <c r="NT76" s="691" t="e">
        <f t="shared" ca="1" si="523"/>
        <v>#VALUE!</v>
      </c>
      <c r="NU76" s="691" t="e">
        <f t="shared" ca="1" si="523"/>
        <v>#VALUE!</v>
      </c>
      <c r="NV76" s="691" t="e">
        <f t="shared" ca="1" si="523"/>
        <v>#VALUE!</v>
      </c>
      <c r="NW76" s="691" t="e">
        <f t="shared" ca="1" si="523"/>
        <v>#VALUE!</v>
      </c>
      <c r="NX76" s="691" t="e">
        <f t="shared" ca="1" si="523"/>
        <v>#VALUE!</v>
      </c>
      <c r="NY76" s="691" t="e">
        <f t="shared" ca="1" si="523"/>
        <v>#VALUE!</v>
      </c>
      <c r="NZ76" s="691" t="e">
        <f t="shared" ca="1" si="524"/>
        <v>#VALUE!</v>
      </c>
      <c r="OA76" s="691" t="e">
        <f t="shared" ca="1" si="524"/>
        <v>#VALUE!</v>
      </c>
      <c r="OB76" s="691" t="e">
        <f t="shared" ca="1" si="524"/>
        <v>#VALUE!</v>
      </c>
      <c r="OC76" s="691" t="e">
        <f t="shared" ca="1" si="524"/>
        <v>#VALUE!</v>
      </c>
      <c r="OD76" s="691" t="e">
        <f t="shared" ca="1" si="524"/>
        <v>#VALUE!</v>
      </c>
      <c r="OE76" s="691" t="e">
        <f t="shared" ca="1" si="524"/>
        <v>#VALUE!</v>
      </c>
      <c r="OF76" s="691" t="e">
        <f t="shared" ca="1" si="524"/>
        <v>#VALUE!</v>
      </c>
      <c r="OG76" s="691" t="e">
        <f t="shared" ca="1" si="524"/>
        <v>#VALUE!</v>
      </c>
      <c r="OH76" s="691" t="e">
        <f t="shared" ca="1" si="524"/>
        <v>#VALUE!</v>
      </c>
      <c r="OI76" s="691" t="e">
        <f t="shared" ca="1" si="524"/>
        <v>#VALUE!</v>
      </c>
      <c r="OJ76" s="691" t="e">
        <f t="shared" ca="1" si="525"/>
        <v>#VALUE!</v>
      </c>
      <c r="OK76" s="691" t="e">
        <f t="shared" ca="1" si="525"/>
        <v>#VALUE!</v>
      </c>
      <c r="OL76" s="691" t="e">
        <f t="shared" ca="1" si="525"/>
        <v>#VALUE!</v>
      </c>
      <c r="OM76" s="691" t="e">
        <f t="shared" ca="1" si="525"/>
        <v>#VALUE!</v>
      </c>
      <c r="ON76" s="691" t="e">
        <f t="shared" ca="1" si="525"/>
        <v>#VALUE!</v>
      </c>
      <c r="OO76" s="691" t="e">
        <f t="shared" ca="1" si="525"/>
        <v>#VALUE!</v>
      </c>
      <c r="OP76" s="691" t="e">
        <f t="shared" ca="1" si="525"/>
        <v>#VALUE!</v>
      </c>
      <c r="OQ76" s="691" t="e">
        <f t="shared" ca="1" si="525"/>
        <v>#VALUE!</v>
      </c>
      <c r="OR76" s="691" t="e">
        <f t="shared" ca="1" si="525"/>
        <v>#VALUE!</v>
      </c>
      <c r="OS76" s="691" t="e">
        <f t="shared" ca="1" si="525"/>
        <v>#VALUE!</v>
      </c>
      <c r="OT76" s="691" t="e">
        <f t="shared" ca="1" si="526"/>
        <v>#VALUE!</v>
      </c>
      <c r="OU76" s="691" t="e">
        <f t="shared" ca="1" si="526"/>
        <v>#VALUE!</v>
      </c>
      <c r="OV76" s="691" t="e">
        <f t="shared" ca="1" si="526"/>
        <v>#VALUE!</v>
      </c>
      <c r="OW76" s="691" t="e">
        <f t="shared" ca="1" si="526"/>
        <v>#VALUE!</v>
      </c>
      <c r="OX76" s="691" t="e">
        <f t="shared" ca="1" si="526"/>
        <v>#VALUE!</v>
      </c>
      <c r="OY76" s="691" t="e">
        <f t="shared" ca="1" si="526"/>
        <v>#VALUE!</v>
      </c>
      <c r="OZ76" s="691" t="e">
        <f t="shared" ca="1" si="526"/>
        <v>#VALUE!</v>
      </c>
      <c r="PA76" s="691" t="e">
        <f t="shared" ca="1" si="526"/>
        <v>#VALUE!</v>
      </c>
      <c r="PB76" s="691" t="e">
        <f t="shared" ca="1" si="526"/>
        <v>#VALUE!</v>
      </c>
      <c r="PC76" s="691" t="e">
        <f t="shared" ca="1" si="526"/>
        <v>#VALUE!</v>
      </c>
      <c r="PD76" s="691" t="e">
        <f t="shared" ca="1" si="527"/>
        <v>#VALUE!</v>
      </c>
      <c r="PE76" s="691" t="e">
        <f t="shared" ca="1" si="527"/>
        <v>#VALUE!</v>
      </c>
      <c r="PF76" s="691" t="e">
        <f t="shared" ca="1" si="527"/>
        <v>#VALUE!</v>
      </c>
      <c r="PG76" s="691" t="e">
        <f t="shared" ca="1" si="527"/>
        <v>#VALUE!</v>
      </c>
      <c r="PH76" s="691" t="e">
        <f t="shared" ca="1" si="527"/>
        <v>#VALUE!</v>
      </c>
      <c r="PI76" s="691" t="e">
        <f t="shared" ca="1" si="527"/>
        <v>#VALUE!</v>
      </c>
      <c r="PJ76" s="691" t="e">
        <f t="shared" ca="1" si="527"/>
        <v>#VALUE!</v>
      </c>
      <c r="PK76" s="691" t="e">
        <f t="shared" ca="1" si="527"/>
        <v>#VALUE!</v>
      </c>
      <c r="PL76" s="691" t="e">
        <f t="shared" ca="1" si="527"/>
        <v>#VALUE!</v>
      </c>
      <c r="PM76" s="691" t="e">
        <f t="shared" ca="1" si="527"/>
        <v>#VALUE!</v>
      </c>
      <c r="PN76" s="691" t="e">
        <f t="shared" ca="1" si="528"/>
        <v>#VALUE!</v>
      </c>
      <c r="PO76" s="691" t="e">
        <f t="shared" ca="1" si="528"/>
        <v>#VALUE!</v>
      </c>
      <c r="PP76" s="691" t="e">
        <f t="shared" ca="1" si="528"/>
        <v>#VALUE!</v>
      </c>
      <c r="PQ76" s="691" t="e">
        <f t="shared" ca="1" si="528"/>
        <v>#VALUE!</v>
      </c>
      <c r="PR76" s="691" t="e">
        <f t="shared" ca="1" si="528"/>
        <v>#VALUE!</v>
      </c>
      <c r="PS76" s="691" t="e">
        <f t="shared" ca="1" si="528"/>
        <v>#VALUE!</v>
      </c>
      <c r="PT76" s="691" t="e">
        <f t="shared" ca="1" si="528"/>
        <v>#VALUE!</v>
      </c>
      <c r="PU76" s="691" t="e">
        <f t="shared" ca="1" si="528"/>
        <v>#VALUE!</v>
      </c>
      <c r="PV76" s="691" t="e">
        <f t="shared" ca="1" si="528"/>
        <v>#VALUE!</v>
      </c>
      <c r="PW76" s="691" t="e">
        <f t="shared" ca="1" si="528"/>
        <v>#VALUE!</v>
      </c>
      <c r="PX76" s="691" t="e">
        <f t="shared" ca="1" si="528"/>
        <v>#VALUE!</v>
      </c>
      <c r="PY76" s="690"/>
      <c r="PZ76" s="690"/>
      <c r="QA76" s="690"/>
      <c r="QB76" s="690"/>
      <c r="QC76" s="690"/>
      <c r="QD76" s="690"/>
      <c r="QE76" s="690"/>
      <c r="QF76" s="690"/>
    </row>
    <row r="77" spans="1:448" hidden="1">
      <c r="A77" s="632">
        <f t="shared" si="625"/>
        <v>70</v>
      </c>
      <c r="B77" s="633">
        <f>+'User Entries'!G147</f>
        <v>0</v>
      </c>
      <c r="C77" s="633">
        <f t="shared" si="626"/>
        <v>0</v>
      </c>
      <c r="D77" s="767">
        <v>1</v>
      </c>
      <c r="E77" s="759" t="e">
        <f t="shared" si="532"/>
        <v>#DIV/0!</v>
      </c>
      <c r="F77" s="627"/>
      <c r="G77" s="765">
        <v>0</v>
      </c>
      <c r="H77" s="622"/>
      <c r="I77" s="632">
        <f t="shared" si="615"/>
        <v>70</v>
      </c>
      <c r="J77" s="640">
        <f t="shared" si="627"/>
        <v>0</v>
      </c>
      <c r="K77" s="640">
        <f>+'User Entries'!$J147</f>
        <v>0</v>
      </c>
      <c r="L77" s="676" t="e">
        <f t="shared" si="616"/>
        <v>#DIV/0!</v>
      </c>
      <c r="M77" s="643" t="str">
        <f>IFERROR(Summary_AttrorTotal!A87,"")</f>
        <v/>
      </c>
      <c r="N77" s="634">
        <f>+IFERROR((Summary_AttrorTotal!H87)*1000,0)</f>
        <v>0</v>
      </c>
      <c r="O77" s="634">
        <f>+IFERROR((Summary_AttrorTotal!S87-Summary_AttrorTotal!H87)*1000,0)</f>
        <v>0</v>
      </c>
      <c r="P77" s="634">
        <f t="shared" ca="1" si="533"/>
        <v>0</v>
      </c>
      <c r="Q77" s="634">
        <f>IFERROR(Summary_AttrorTotal!J87*1000,0)</f>
        <v>0</v>
      </c>
      <c r="R77" s="634">
        <f t="shared" ca="1" si="617"/>
        <v>0</v>
      </c>
      <c r="S77" s="634">
        <f>+IFERROR((Summary_AttrorTotal!S87-Summary_AttrorTotal!J87)*1000,0)</f>
        <v>0</v>
      </c>
      <c r="T77" s="634">
        <f t="shared" ca="1" si="618"/>
        <v>0</v>
      </c>
      <c r="U77" s="639"/>
      <c r="V77" s="634">
        <f t="shared" ca="1" si="619"/>
        <v>0</v>
      </c>
      <c r="X77" s="649" t="str">
        <f t="shared" si="472"/>
        <v/>
      </c>
      <c r="Y77" s="628" t="str">
        <f t="shared" si="529"/>
        <v/>
      </c>
      <c r="Z77" s="628" t="str">
        <f t="shared" si="529"/>
        <v/>
      </c>
      <c r="AA77" s="628" t="str">
        <f t="shared" si="628"/>
        <v/>
      </c>
      <c r="AB77" s="628" t="str">
        <f t="shared" si="628"/>
        <v/>
      </c>
      <c r="AC77" s="628" t="str">
        <f t="shared" si="628"/>
        <v/>
      </c>
      <c r="AD77" s="628" t="str">
        <f t="shared" si="628"/>
        <v/>
      </c>
      <c r="AE77" s="628" t="str">
        <f t="shared" si="628"/>
        <v/>
      </c>
      <c r="AF77" s="628" t="str">
        <f t="shared" si="628"/>
        <v/>
      </c>
      <c r="AG77" s="628" t="str">
        <f t="shared" si="628"/>
        <v/>
      </c>
      <c r="AH77" s="628" t="str">
        <f t="shared" si="628"/>
        <v/>
      </c>
      <c r="AI77" s="628" t="str">
        <f t="shared" si="628"/>
        <v/>
      </c>
      <c r="AJ77" s="628" t="str">
        <f t="shared" si="628"/>
        <v/>
      </c>
      <c r="AK77" s="628" t="str">
        <f t="shared" si="628"/>
        <v/>
      </c>
      <c r="AL77" s="628" t="str">
        <f t="shared" si="628"/>
        <v/>
      </c>
      <c r="AM77" s="628" t="str">
        <f t="shared" si="628"/>
        <v/>
      </c>
      <c r="AN77" s="628" t="str">
        <f t="shared" si="628"/>
        <v/>
      </c>
      <c r="AO77" s="628" t="str">
        <f t="shared" si="628"/>
        <v/>
      </c>
      <c r="AP77" s="628" t="str">
        <f t="shared" si="628"/>
        <v/>
      </c>
      <c r="AQ77" s="628" t="str">
        <f t="shared" si="628"/>
        <v/>
      </c>
      <c r="AR77" s="628" t="str">
        <f t="shared" si="628"/>
        <v/>
      </c>
      <c r="AS77" s="628" t="str">
        <f t="shared" si="628"/>
        <v/>
      </c>
      <c r="AT77" s="628" t="str">
        <f t="shared" si="628"/>
        <v/>
      </c>
      <c r="AU77" s="628" t="str">
        <f t="shared" si="628"/>
        <v/>
      </c>
      <c r="AV77" s="628" t="str">
        <f t="shared" si="628"/>
        <v/>
      </c>
      <c r="AW77" s="628" t="str">
        <f t="shared" si="628"/>
        <v/>
      </c>
      <c r="AX77" s="628" t="str">
        <f t="shared" si="628"/>
        <v/>
      </c>
      <c r="AY77" s="628" t="str">
        <f t="shared" si="628"/>
        <v/>
      </c>
      <c r="AZ77" s="628" t="str">
        <f t="shared" si="628"/>
        <v/>
      </c>
      <c r="BA77" s="628" t="str">
        <f t="shared" si="628"/>
        <v/>
      </c>
      <c r="BB77" s="628" t="str">
        <f t="shared" si="628"/>
        <v/>
      </c>
      <c r="BC77" s="628" t="str">
        <f t="shared" si="628"/>
        <v/>
      </c>
      <c r="BD77" s="628" t="str">
        <f t="shared" si="628"/>
        <v/>
      </c>
      <c r="BE77" s="628" t="str">
        <f t="shared" si="628"/>
        <v/>
      </c>
      <c r="BF77" s="628" t="str">
        <f t="shared" si="628"/>
        <v/>
      </c>
      <c r="BG77" s="628" t="str">
        <f t="shared" si="628"/>
        <v/>
      </c>
      <c r="BH77" s="628" t="str">
        <f t="shared" si="628"/>
        <v/>
      </c>
      <c r="BI77" s="628" t="str">
        <f t="shared" si="628"/>
        <v/>
      </c>
      <c r="BJ77" s="628" t="str">
        <f t="shared" si="628"/>
        <v/>
      </c>
      <c r="BK77" s="628" t="str">
        <f t="shared" si="628"/>
        <v/>
      </c>
      <c r="BL77" s="628" t="str">
        <f t="shared" si="628"/>
        <v/>
      </c>
      <c r="BM77" s="628" t="str">
        <f t="shared" si="628"/>
        <v/>
      </c>
      <c r="BN77" s="628" t="str">
        <f t="shared" si="628"/>
        <v/>
      </c>
      <c r="BO77" s="628" t="str">
        <f t="shared" si="628"/>
        <v/>
      </c>
      <c r="BP77" s="628" t="str">
        <f t="shared" si="628"/>
        <v/>
      </c>
      <c r="BQ77" s="628" t="str">
        <f t="shared" si="628"/>
        <v/>
      </c>
      <c r="BR77" s="628" t="str">
        <f t="shared" si="628"/>
        <v/>
      </c>
      <c r="BS77" s="628" t="str">
        <f t="shared" si="628"/>
        <v/>
      </c>
      <c r="BT77" s="628" t="str">
        <f t="shared" si="628"/>
        <v/>
      </c>
      <c r="BU77" s="628" t="str">
        <f t="shared" si="628"/>
        <v/>
      </c>
      <c r="BV77" s="628" t="str">
        <f t="shared" si="628"/>
        <v/>
      </c>
      <c r="BW77" s="628" t="str">
        <f t="shared" si="628"/>
        <v/>
      </c>
      <c r="BX77" s="628" t="str">
        <f t="shared" si="628"/>
        <v/>
      </c>
      <c r="BY77" s="628" t="str">
        <f t="shared" si="628"/>
        <v/>
      </c>
      <c r="BZ77" s="628" t="str">
        <f t="shared" si="628"/>
        <v/>
      </c>
      <c r="CA77" s="628" t="str">
        <f t="shared" si="628"/>
        <v/>
      </c>
      <c r="CB77" s="628" t="str">
        <f t="shared" si="628"/>
        <v/>
      </c>
      <c r="CC77" s="628" t="str">
        <f t="shared" si="628"/>
        <v/>
      </c>
      <c r="CD77" s="628" t="str">
        <f t="shared" si="628"/>
        <v/>
      </c>
      <c r="CE77" s="628" t="str">
        <f t="shared" si="628"/>
        <v/>
      </c>
      <c r="CF77" s="628" t="str">
        <f t="shared" si="628"/>
        <v/>
      </c>
      <c r="CG77" s="628" t="str">
        <f t="shared" si="628"/>
        <v/>
      </c>
      <c r="CH77" s="628" t="str">
        <f t="shared" si="628"/>
        <v/>
      </c>
      <c r="CI77" s="628" t="str">
        <f t="shared" si="628"/>
        <v/>
      </c>
      <c r="CJ77" s="628" t="str">
        <f t="shared" si="628"/>
        <v/>
      </c>
      <c r="CK77" s="628" t="str">
        <f t="shared" si="628"/>
        <v/>
      </c>
      <c r="CL77" s="628" t="str">
        <f t="shared" ref="CL77:DA80" si="630">+IF(OR(CL$7="",$X77=""),"",IF($X77-CL$7&lt;=-1,IF(AND($X77&gt;=MATCH(100%,$D$8:$D$87,0),CL$7=$X77+1),100%,IFERROR(VLOOKUP(CL$7,$A$8:$E$87,5,FALSE)/(1-VLOOKUP($X77,$A$8:$E$87,4,FALSE)),0)),0))</f>
        <v/>
      </c>
      <c r="CM77" s="628" t="str">
        <f t="shared" si="630"/>
        <v/>
      </c>
      <c r="CN77" s="628" t="str">
        <f t="shared" si="630"/>
        <v/>
      </c>
      <c r="CO77" s="628" t="str">
        <f t="shared" si="630"/>
        <v/>
      </c>
      <c r="CP77" s="628" t="str">
        <f t="shared" si="630"/>
        <v/>
      </c>
      <c r="CQ77" s="628" t="str">
        <f t="shared" si="630"/>
        <v/>
      </c>
      <c r="CR77" s="628" t="str">
        <f t="shared" si="630"/>
        <v/>
      </c>
      <c r="CS77" s="628" t="str">
        <f t="shared" si="630"/>
        <v/>
      </c>
      <c r="CT77" s="628" t="str">
        <f t="shared" si="630"/>
        <v/>
      </c>
      <c r="CU77" s="628" t="str">
        <f t="shared" si="630"/>
        <v/>
      </c>
      <c r="CV77" s="628" t="str">
        <f t="shared" si="630"/>
        <v/>
      </c>
      <c r="CW77" s="628" t="str">
        <f t="shared" si="630"/>
        <v/>
      </c>
      <c r="CX77" s="628" t="str">
        <f t="shared" si="630"/>
        <v/>
      </c>
      <c r="CY77" s="628" t="str">
        <f t="shared" si="630"/>
        <v/>
      </c>
      <c r="CZ77" s="628" t="str">
        <f t="shared" si="630"/>
        <v/>
      </c>
      <c r="DA77" s="629" t="str">
        <f t="shared" si="630"/>
        <v/>
      </c>
      <c r="DB77" s="642"/>
      <c r="DC77" s="649" t="str">
        <f t="shared" si="621"/>
        <v/>
      </c>
      <c r="DD77" s="668" t="str">
        <f t="shared" si="505"/>
        <v/>
      </c>
      <c r="DE77" s="668" t="str">
        <f t="shared" si="505"/>
        <v/>
      </c>
      <c r="DF77" s="668" t="str">
        <f t="shared" si="505"/>
        <v/>
      </c>
      <c r="DG77" s="668" t="str">
        <f t="shared" si="505"/>
        <v/>
      </c>
      <c r="DH77" s="668" t="str">
        <f t="shared" si="505"/>
        <v/>
      </c>
      <c r="DI77" s="668" t="str">
        <f t="shared" si="505"/>
        <v/>
      </c>
      <c r="DJ77" s="668" t="str">
        <f t="shared" si="505"/>
        <v/>
      </c>
      <c r="DK77" s="668" t="str">
        <f t="shared" si="505"/>
        <v/>
      </c>
      <c r="DL77" s="668" t="str">
        <f t="shared" si="505"/>
        <v/>
      </c>
      <c r="DM77" s="668" t="str">
        <f t="shared" si="505"/>
        <v/>
      </c>
      <c r="DN77" s="668" t="str">
        <f t="shared" si="506"/>
        <v/>
      </c>
      <c r="DO77" s="668" t="str">
        <f t="shared" si="506"/>
        <v/>
      </c>
      <c r="DP77" s="668" t="str">
        <f t="shared" si="506"/>
        <v/>
      </c>
      <c r="DQ77" s="668" t="str">
        <f t="shared" si="506"/>
        <v/>
      </c>
      <c r="DR77" s="668" t="str">
        <f t="shared" si="506"/>
        <v/>
      </c>
      <c r="DS77" s="668" t="str">
        <f t="shared" si="506"/>
        <v/>
      </c>
      <c r="DT77" s="668" t="str">
        <f t="shared" si="506"/>
        <v/>
      </c>
      <c r="DU77" s="668" t="str">
        <f t="shared" si="506"/>
        <v/>
      </c>
      <c r="DV77" s="668" t="str">
        <f t="shared" si="506"/>
        <v/>
      </c>
      <c r="DW77" s="668" t="str">
        <f t="shared" si="506"/>
        <v/>
      </c>
      <c r="DX77" s="668" t="str">
        <f t="shared" si="507"/>
        <v/>
      </c>
      <c r="DY77" s="668" t="str">
        <f t="shared" si="507"/>
        <v/>
      </c>
      <c r="DZ77" s="668" t="str">
        <f t="shared" si="507"/>
        <v/>
      </c>
      <c r="EA77" s="668" t="str">
        <f t="shared" si="507"/>
        <v/>
      </c>
      <c r="EB77" s="668" t="str">
        <f t="shared" si="507"/>
        <v/>
      </c>
      <c r="EC77" s="668" t="str">
        <f t="shared" si="507"/>
        <v/>
      </c>
      <c r="ED77" s="668" t="str">
        <f t="shared" si="507"/>
        <v/>
      </c>
      <c r="EE77" s="668" t="str">
        <f t="shared" si="507"/>
        <v/>
      </c>
      <c r="EF77" s="668" t="str">
        <f t="shared" si="507"/>
        <v/>
      </c>
      <c r="EG77" s="668" t="str">
        <f t="shared" si="507"/>
        <v/>
      </c>
      <c r="EH77" s="668" t="str">
        <f t="shared" si="508"/>
        <v/>
      </c>
      <c r="EI77" s="668" t="str">
        <f t="shared" si="508"/>
        <v/>
      </c>
      <c r="EJ77" s="668" t="str">
        <f t="shared" si="508"/>
        <v/>
      </c>
      <c r="EK77" s="668" t="str">
        <f t="shared" si="508"/>
        <v/>
      </c>
      <c r="EL77" s="668" t="str">
        <f t="shared" si="508"/>
        <v/>
      </c>
      <c r="EM77" s="668" t="str">
        <f t="shared" si="508"/>
        <v/>
      </c>
      <c r="EN77" s="668" t="str">
        <f t="shared" si="508"/>
        <v/>
      </c>
      <c r="EO77" s="668" t="str">
        <f t="shared" si="508"/>
        <v/>
      </c>
      <c r="EP77" s="668" t="str">
        <f t="shared" si="508"/>
        <v/>
      </c>
      <c r="EQ77" s="668" t="str">
        <f t="shared" si="508"/>
        <v/>
      </c>
      <c r="ER77" s="668" t="str">
        <f t="shared" si="509"/>
        <v/>
      </c>
      <c r="ES77" s="668" t="str">
        <f t="shared" si="509"/>
        <v/>
      </c>
      <c r="ET77" s="668" t="str">
        <f t="shared" si="509"/>
        <v/>
      </c>
      <c r="EU77" s="668" t="str">
        <f t="shared" si="509"/>
        <v/>
      </c>
      <c r="EV77" s="668" t="str">
        <f t="shared" si="509"/>
        <v/>
      </c>
      <c r="EW77" s="668" t="str">
        <f t="shared" si="509"/>
        <v/>
      </c>
      <c r="EX77" s="668" t="str">
        <f t="shared" si="509"/>
        <v/>
      </c>
      <c r="EY77" s="668" t="str">
        <f t="shared" si="509"/>
        <v/>
      </c>
      <c r="EZ77" s="668" t="str">
        <f t="shared" si="509"/>
        <v/>
      </c>
      <c r="FA77" s="668" t="str">
        <f t="shared" si="509"/>
        <v/>
      </c>
      <c r="FB77" s="668" t="str">
        <f t="shared" si="510"/>
        <v/>
      </c>
      <c r="FC77" s="668" t="str">
        <f t="shared" si="510"/>
        <v/>
      </c>
      <c r="FD77" s="668" t="str">
        <f t="shared" si="510"/>
        <v/>
      </c>
      <c r="FE77" s="668" t="str">
        <f t="shared" si="510"/>
        <v/>
      </c>
      <c r="FF77" s="668" t="str">
        <f t="shared" si="510"/>
        <v/>
      </c>
      <c r="FG77" s="668" t="str">
        <f t="shared" si="510"/>
        <v/>
      </c>
      <c r="FH77" s="668" t="str">
        <f t="shared" si="510"/>
        <v/>
      </c>
      <c r="FI77" s="668" t="str">
        <f t="shared" si="510"/>
        <v/>
      </c>
      <c r="FJ77" s="668" t="str">
        <f t="shared" si="510"/>
        <v/>
      </c>
      <c r="FK77" s="668" t="str">
        <f t="shared" si="510"/>
        <v/>
      </c>
      <c r="FL77" s="668" t="str">
        <f t="shared" si="511"/>
        <v/>
      </c>
      <c r="FM77" s="668" t="str">
        <f t="shared" si="511"/>
        <v/>
      </c>
      <c r="FN77" s="668" t="str">
        <f t="shared" si="511"/>
        <v/>
      </c>
      <c r="FO77" s="668" t="str">
        <f t="shared" si="511"/>
        <v/>
      </c>
      <c r="FP77" s="668" t="str">
        <f t="shared" si="511"/>
        <v/>
      </c>
      <c r="FQ77" s="668" t="str">
        <f t="shared" si="511"/>
        <v/>
      </c>
      <c r="FR77" s="668" t="str">
        <f t="shared" si="511"/>
        <v/>
      </c>
      <c r="FS77" s="668" t="str">
        <f t="shared" si="511"/>
        <v/>
      </c>
      <c r="FT77" s="668" t="str">
        <f t="shared" si="511"/>
        <v/>
      </c>
      <c r="FU77" s="668" t="str">
        <f t="shared" si="511"/>
        <v/>
      </c>
      <c r="FV77" s="668" t="str">
        <f t="shared" si="512"/>
        <v/>
      </c>
      <c r="FW77" s="668" t="str">
        <f t="shared" si="512"/>
        <v/>
      </c>
      <c r="FX77" s="668" t="str">
        <f t="shared" si="512"/>
        <v/>
      </c>
      <c r="FY77" s="668" t="str">
        <f t="shared" si="512"/>
        <v/>
      </c>
      <c r="FZ77" s="668" t="str">
        <f t="shared" si="512"/>
        <v/>
      </c>
      <c r="GA77" s="668" t="str">
        <f t="shared" si="512"/>
        <v/>
      </c>
      <c r="GB77" s="668" t="str">
        <f t="shared" si="512"/>
        <v/>
      </c>
      <c r="GC77" s="668" t="str">
        <f t="shared" si="512"/>
        <v/>
      </c>
      <c r="GD77" s="668" t="str">
        <f t="shared" si="512"/>
        <v/>
      </c>
      <c r="GE77" s="668" t="str">
        <f t="shared" si="512"/>
        <v/>
      </c>
      <c r="GF77" s="669" t="str">
        <f t="shared" si="512"/>
        <v/>
      </c>
      <c r="GG77" s="626"/>
      <c r="GH77" s="649" t="str">
        <f t="shared" si="622"/>
        <v/>
      </c>
      <c r="GI77" s="682" t="str">
        <f t="shared" ca="1" si="534"/>
        <v/>
      </c>
      <c r="GJ77" s="682" t="str">
        <f t="shared" ca="1" si="535"/>
        <v/>
      </c>
      <c r="GK77" s="682" t="str">
        <f t="shared" ca="1" si="536"/>
        <v/>
      </c>
      <c r="GL77" s="682" t="str">
        <f t="shared" ca="1" si="537"/>
        <v/>
      </c>
      <c r="GM77" s="682" t="str">
        <f t="shared" ca="1" si="538"/>
        <v/>
      </c>
      <c r="GN77" s="682" t="str">
        <f t="shared" ca="1" si="539"/>
        <v/>
      </c>
      <c r="GO77" s="682" t="str">
        <f t="shared" ca="1" si="540"/>
        <v/>
      </c>
      <c r="GP77" s="682" t="str">
        <f t="shared" ca="1" si="541"/>
        <v/>
      </c>
      <c r="GQ77" s="682" t="str">
        <f t="shared" ca="1" si="542"/>
        <v/>
      </c>
      <c r="GR77" s="682" t="str">
        <f t="shared" ca="1" si="543"/>
        <v/>
      </c>
      <c r="GS77" s="682" t="str">
        <f t="shared" ca="1" si="544"/>
        <v/>
      </c>
      <c r="GT77" s="682" t="str">
        <f t="shared" ca="1" si="545"/>
        <v/>
      </c>
      <c r="GU77" s="682" t="str">
        <f t="shared" ca="1" si="546"/>
        <v/>
      </c>
      <c r="GV77" s="682" t="str">
        <f t="shared" ca="1" si="547"/>
        <v/>
      </c>
      <c r="GW77" s="682" t="str">
        <f t="shared" ca="1" si="548"/>
        <v/>
      </c>
      <c r="GX77" s="682" t="str">
        <f t="shared" ca="1" si="549"/>
        <v/>
      </c>
      <c r="GY77" s="682" t="str">
        <f t="shared" ca="1" si="550"/>
        <v/>
      </c>
      <c r="GZ77" s="682" t="str">
        <f t="shared" ca="1" si="551"/>
        <v/>
      </c>
      <c r="HA77" s="682" t="str">
        <f t="shared" ca="1" si="552"/>
        <v/>
      </c>
      <c r="HB77" s="682" t="str">
        <f t="shared" ca="1" si="553"/>
        <v/>
      </c>
      <c r="HC77" s="682" t="str">
        <f t="shared" ca="1" si="554"/>
        <v/>
      </c>
      <c r="HD77" s="682" t="str">
        <f t="shared" ca="1" si="555"/>
        <v/>
      </c>
      <c r="HE77" s="682" t="str">
        <f t="shared" ca="1" si="556"/>
        <v/>
      </c>
      <c r="HF77" s="682" t="str">
        <f t="shared" ca="1" si="557"/>
        <v/>
      </c>
      <c r="HG77" s="682" t="str">
        <f t="shared" ca="1" si="558"/>
        <v/>
      </c>
      <c r="HH77" s="682" t="str">
        <f t="shared" ca="1" si="559"/>
        <v/>
      </c>
      <c r="HI77" s="682" t="str">
        <f t="shared" ca="1" si="560"/>
        <v/>
      </c>
      <c r="HJ77" s="682" t="str">
        <f t="shared" ca="1" si="561"/>
        <v/>
      </c>
      <c r="HK77" s="682" t="str">
        <f t="shared" ca="1" si="562"/>
        <v/>
      </c>
      <c r="HL77" s="682" t="str">
        <f t="shared" ca="1" si="563"/>
        <v/>
      </c>
      <c r="HM77" s="682" t="str">
        <f t="shared" ca="1" si="564"/>
        <v/>
      </c>
      <c r="HN77" s="682" t="str">
        <f t="shared" ca="1" si="565"/>
        <v/>
      </c>
      <c r="HO77" s="682" t="str">
        <f t="shared" ca="1" si="566"/>
        <v/>
      </c>
      <c r="HP77" s="682" t="str">
        <f t="shared" ca="1" si="567"/>
        <v/>
      </c>
      <c r="HQ77" s="682" t="str">
        <f t="shared" ca="1" si="568"/>
        <v/>
      </c>
      <c r="HR77" s="682" t="str">
        <f t="shared" ca="1" si="569"/>
        <v/>
      </c>
      <c r="HS77" s="682" t="str">
        <f t="shared" ca="1" si="570"/>
        <v/>
      </c>
      <c r="HT77" s="682" t="str">
        <f t="shared" ca="1" si="571"/>
        <v/>
      </c>
      <c r="HU77" s="682" t="str">
        <f t="shared" ca="1" si="572"/>
        <v/>
      </c>
      <c r="HV77" s="682" t="str">
        <f t="shared" ca="1" si="573"/>
        <v/>
      </c>
      <c r="HW77" s="682" t="str">
        <f t="shared" ca="1" si="574"/>
        <v/>
      </c>
      <c r="HX77" s="682" t="str">
        <f t="shared" ca="1" si="575"/>
        <v/>
      </c>
      <c r="HY77" s="682" t="str">
        <f t="shared" ca="1" si="576"/>
        <v/>
      </c>
      <c r="HZ77" s="682" t="str">
        <f t="shared" ca="1" si="577"/>
        <v/>
      </c>
      <c r="IA77" s="682" t="str">
        <f t="shared" ca="1" si="578"/>
        <v/>
      </c>
      <c r="IB77" s="682" t="str">
        <f t="shared" ca="1" si="579"/>
        <v/>
      </c>
      <c r="IC77" s="682" t="str">
        <f t="shared" ca="1" si="580"/>
        <v/>
      </c>
      <c r="ID77" s="682" t="str">
        <f t="shared" ca="1" si="581"/>
        <v/>
      </c>
      <c r="IE77" s="682" t="str">
        <f t="shared" ca="1" si="582"/>
        <v/>
      </c>
      <c r="IF77" s="682" t="str">
        <f t="shared" ca="1" si="583"/>
        <v/>
      </c>
      <c r="IG77" s="682" t="str">
        <f t="shared" ca="1" si="584"/>
        <v/>
      </c>
      <c r="IH77" s="682" t="str">
        <f t="shared" ca="1" si="585"/>
        <v/>
      </c>
      <c r="II77" s="682" t="str">
        <f t="shared" ca="1" si="586"/>
        <v/>
      </c>
      <c r="IJ77" s="682" t="str">
        <f t="shared" ca="1" si="587"/>
        <v/>
      </c>
      <c r="IK77" s="662" t="str">
        <f t="shared" ca="1" si="588"/>
        <v/>
      </c>
      <c r="IL77" s="662" t="str">
        <f t="shared" ca="1" si="589"/>
        <v/>
      </c>
      <c r="IM77" s="662" t="str">
        <f t="shared" ca="1" si="590"/>
        <v/>
      </c>
      <c r="IN77" s="662" t="str">
        <f t="shared" ca="1" si="591"/>
        <v/>
      </c>
      <c r="IO77" s="662" t="str">
        <f t="shared" ca="1" si="592"/>
        <v/>
      </c>
      <c r="IP77" s="662" t="str">
        <f t="shared" ca="1" si="593"/>
        <v/>
      </c>
      <c r="IQ77" s="662" t="str">
        <f t="shared" ca="1" si="594"/>
        <v/>
      </c>
      <c r="IR77" s="662" t="str">
        <f t="shared" ca="1" si="595"/>
        <v/>
      </c>
      <c r="IS77" s="662" t="str">
        <f t="shared" ca="1" si="596"/>
        <v/>
      </c>
      <c r="IT77" s="662" t="str">
        <f t="shared" ca="1" si="597"/>
        <v/>
      </c>
      <c r="IU77" s="662" t="str">
        <f t="shared" ca="1" si="598"/>
        <v/>
      </c>
      <c r="IV77" s="662" t="str">
        <f t="shared" ca="1" si="599"/>
        <v/>
      </c>
      <c r="IW77" s="662" t="str">
        <f t="shared" ca="1" si="600"/>
        <v/>
      </c>
      <c r="IX77" s="662" t="str">
        <f t="shared" ca="1" si="601"/>
        <v/>
      </c>
      <c r="IY77" s="662" t="str">
        <f t="shared" ca="1" si="602"/>
        <v/>
      </c>
      <c r="IZ77" s="662" t="str">
        <f t="shared" ca="1" si="603"/>
        <v/>
      </c>
      <c r="JA77" s="662" t="str">
        <f t="shared" ca="1" si="604"/>
        <v/>
      </c>
      <c r="JB77" s="662" t="str">
        <f t="shared" ca="1" si="605"/>
        <v/>
      </c>
      <c r="JC77" s="662" t="str">
        <f t="shared" ca="1" si="606"/>
        <v/>
      </c>
      <c r="JD77" s="662" t="str">
        <f t="shared" ca="1" si="607"/>
        <v/>
      </c>
      <c r="JE77" s="662" t="str">
        <f t="shared" ca="1" si="608"/>
        <v/>
      </c>
      <c r="JF77" s="662" t="str">
        <f t="shared" ca="1" si="609"/>
        <v/>
      </c>
      <c r="JG77" s="662" t="str">
        <f t="shared" ca="1" si="610"/>
        <v/>
      </c>
      <c r="JH77" s="662" t="str">
        <f t="shared" ca="1" si="611"/>
        <v/>
      </c>
      <c r="JI77" s="662" t="str">
        <f t="shared" ca="1" si="612"/>
        <v/>
      </c>
      <c r="JJ77" s="662" t="str">
        <f t="shared" ca="1" si="613"/>
        <v/>
      </c>
      <c r="JK77" s="663" t="str">
        <f t="shared" ca="1" si="614"/>
        <v/>
      </c>
      <c r="JL77" s="626"/>
      <c r="JM77" s="649" t="str">
        <f t="shared" si="623"/>
        <v/>
      </c>
      <c r="JN77" s="635" t="str">
        <f t="shared" si="513"/>
        <v/>
      </c>
      <c r="JO77" s="635" t="str">
        <f t="shared" si="513"/>
        <v/>
      </c>
      <c r="JP77" s="635" t="str">
        <f t="shared" si="513"/>
        <v/>
      </c>
      <c r="JQ77" s="635" t="str">
        <f t="shared" si="513"/>
        <v/>
      </c>
      <c r="JR77" s="635" t="str">
        <f t="shared" si="513"/>
        <v/>
      </c>
      <c r="JS77" s="635" t="str">
        <f t="shared" si="513"/>
        <v/>
      </c>
      <c r="JT77" s="635" t="str">
        <f t="shared" si="513"/>
        <v/>
      </c>
      <c r="JU77" s="635" t="str">
        <f t="shared" si="513"/>
        <v/>
      </c>
      <c r="JV77" s="635" t="str">
        <f t="shared" si="513"/>
        <v/>
      </c>
      <c r="JW77" s="635" t="str">
        <f t="shared" si="513"/>
        <v/>
      </c>
      <c r="JX77" s="635" t="str">
        <f t="shared" si="514"/>
        <v/>
      </c>
      <c r="JY77" s="635" t="str">
        <f t="shared" si="514"/>
        <v/>
      </c>
      <c r="JZ77" s="635" t="str">
        <f t="shared" si="514"/>
        <v/>
      </c>
      <c r="KA77" s="635" t="str">
        <f t="shared" si="514"/>
        <v/>
      </c>
      <c r="KB77" s="635" t="str">
        <f t="shared" si="514"/>
        <v/>
      </c>
      <c r="KC77" s="635" t="str">
        <f t="shared" si="514"/>
        <v/>
      </c>
      <c r="KD77" s="635" t="str">
        <f t="shared" si="514"/>
        <v/>
      </c>
      <c r="KE77" s="635" t="str">
        <f t="shared" si="514"/>
        <v/>
      </c>
      <c r="KF77" s="635" t="str">
        <f t="shared" si="514"/>
        <v/>
      </c>
      <c r="KG77" s="635" t="str">
        <f t="shared" si="514"/>
        <v/>
      </c>
      <c r="KH77" s="635" t="str">
        <f t="shared" si="515"/>
        <v/>
      </c>
      <c r="KI77" s="635" t="str">
        <f t="shared" si="515"/>
        <v/>
      </c>
      <c r="KJ77" s="635" t="str">
        <f t="shared" si="515"/>
        <v/>
      </c>
      <c r="KK77" s="635" t="str">
        <f t="shared" si="515"/>
        <v/>
      </c>
      <c r="KL77" s="635" t="str">
        <f t="shared" si="515"/>
        <v/>
      </c>
      <c r="KM77" s="635" t="str">
        <f t="shared" si="515"/>
        <v/>
      </c>
      <c r="KN77" s="635" t="str">
        <f t="shared" si="515"/>
        <v/>
      </c>
      <c r="KO77" s="635" t="str">
        <f t="shared" si="515"/>
        <v/>
      </c>
      <c r="KP77" s="635" t="str">
        <f t="shared" si="515"/>
        <v/>
      </c>
      <c r="KQ77" s="635" t="str">
        <f t="shared" si="515"/>
        <v/>
      </c>
      <c r="KR77" s="635" t="str">
        <f t="shared" si="516"/>
        <v/>
      </c>
      <c r="KS77" s="635" t="str">
        <f t="shared" si="516"/>
        <v/>
      </c>
      <c r="KT77" s="635" t="str">
        <f t="shared" si="516"/>
        <v/>
      </c>
      <c r="KU77" s="635" t="str">
        <f t="shared" si="516"/>
        <v/>
      </c>
      <c r="KV77" s="635" t="str">
        <f t="shared" si="516"/>
        <v/>
      </c>
      <c r="KW77" s="635" t="str">
        <f t="shared" si="516"/>
        <v/>
      </c>
      <c r="KX77" s="635" t="str">
        <f t="shared" si="516"/>
        <v/>
      </c>
      <c r="KY77" s="635" t="str">
        <f t="shared" si="516"/>
        <v/>
      </c>
      <c r="KZ77" s="635" t="str">
        <f t="shared" si="516"/>
        <v/>
      </c>
      <c r="LA77" s="635" t="str">
        <f t="shared" si="516"/>
        <v/>
      </c>
      <c r="LB77" s="635" t="str">
        <f t="shared" si="517"/>
        <v/>
      </c>
      <c r="LC77" s="635" t="str">
        <f t="shared" si="517"/>
        <v/>
      </c>
      <c r="LD77" s="635" t="str">
        <f t="shared" si="517"/>
        <v/>
      </c>
      <c r="LE77" s="635" t="str">
        <f t="shared" si="517"/>
        <v/>
      </c>
      <c r="LF77" s="635" t="str">
        <f t="shared" si="517"/>
        <v/>
      </c>
      <c r="LG77" s="635" t="str">
        <f t="shared" si="517"/>
        <v/>
      </c>
      <c r="LH77" s="635" t="str">
        <f t="shared" si="517"/>
        <v/>
      </c>
      <c r="LI77" s="635" t="str">
        <f t="shared" si="517"/>
        <v/>
      </c>
      <c r="LJ77" s="635" t="str">
        <f t="shared" si="517"/>
        <v/>
      </c>
      <c r="LK77" s="635" t="str">
        <f t="shared" si="517"/>
        <v/>
      </c>
      <c r="LL77" s="635" t="str">
        <f t="shared" si="518"/>
        <v/>
      </c>
      <c r="LM77" s="635" t="str">
        <f t="shared" si="518"/>
        <v/>
      </c>
      <c r="LN77" s="635" t="str">
        <f t="shared" si="518"/>
        <v/>
      </c>
      <c r="LO77" s="635" t="str">
        <f t="shared" si="518"/>
        <v/>
      </c>
      <c r="LP77" s="635" t="str">
        <f t="shared" si="518"/>
        <v/>
      </c>
      <c r="LQ77" s="635" t="str">
        <f t="shared" si="518"/>
        <v/>
      </c>
      <c r="LR77" s="635" t="str">
        <f t="shared" si="518"/>
        <v/>
      </c>
      <c r="LS77" s="635" t="str">
        <f t="shared" si="518"/>
        <v/>
      </c>
      <c r="LT77" s="635" t="str">
        <f t="shared" si="518"/>
        <v/>
      </c>
      <c r="LU77" s="635" t="str">
        <f t="shared" si="518"/>
        <v/>
      </c>
      <c r="LV77" s="635" t="str">
        <f t="shared" si="519"/>
        <v/>
      </c>
      <c r="LW77" s="635" t="str">
        <f t="shared" si="519"/>
        <v/>
      </c>
      <c r="LX77" s="635" t="str">
        <f t="shared" si="519"/>
        <v/>
      </c>
      <c r="LY77" s="635" t="str">
        <f t="shared" si="519"/>
        <v/>
      </c>
      <c r="LZ77" s="635" t="str">
        <f t="shared" si="519"/>
        <v/>
      </c>
      <c r="MA77" s="635" t="str">
        <f t="shared" si="519"/>
        <v/>
      </c>
      <c r="MB77" s="635" t="str">
        <f t="shared" si="519"/>
        <v/>
      </c>
      <c r="MC77" s="635" t="str">
        <f t="shared" si="519"/>
        <v/>
      </c>
      <c r="MD77" s="635" t="str">
        <f t="shared" si="519"/>
        <v/>
      </c>
      <c r="ME77" s="635" t="str">
        <f t="shared" si="519"/>
        <v/>
      </c>
      <c r="MF77" s="635" t="str">
        <f t="shared" si="520"/>
        <v/>
      </c>
      <c r="MG77" s="635" t="str">
        <f t="shared" si="520"/>
        <v/>
      </c>
      <c r="MH77" s="635" t="str">
        <f t="shared" si="520"/>
        <v/>
      </c>
      <c r="MI77" s="635" t="str">
        <f t="shared" si="520"/>
        <v/>
      </c>
      <c r="MJ77" s="635" t="str">
        <f t="shared" si="520"/>
        <v/>
      </c>
      <c r="MK77" s="635" t="str">
        <f t="shared" si="520"/>
        <v/>
      </c>
      <c r="ML77" s="635" t="str">
        <f t="shared" si="520"/>
        <v/>
      </c>
      <c r="MM77" s="635" t="str">
        <f t="shared" si="520"/>
        <v/>
      </c>
      <c r="MN77" s="635" t="str">
        <f t="shared" si="520"/>
        <v/>
      </c>
      <c r="MO77" s="635" t="str">
        <f t="shared" si="520"/>
        <v/>
      </c>
      <c r="MP77" s="636" t="str">
        <f t="shared" si="520"/>
        <v/>
      </c>
      <c r="MR77" s="565">
        <f t="shared" si="629"/>
        <v>70</v>
      </c>
      <c r="MS77" s="622" t="e">
        <f ca="1">+SUMPRODUCT(OFFSET(MU77,0,$MR77):OFFSET(MU77,MU77-1,$MR77),OFFSET($O77,0,0):OFFSET($O77,MU77-1,0))</f>
        <v>#VALUE!</v>
      </c>
      <c r="MU77" s="568" t="str">
        <f t="shared" si="624"/>
        <v/>
      </c>
      <c r="MV77" s="691" t="e">
        <f t="shared" ca="1" si="521"/>
        <v>#VALUE!</v>
      </c>
      <c r="MW77" s="691" t="e">
        <f t="shared" ca="1" si="521"/>
        <v>#VALUE!</v>
      </c>
      <c r="MX77" s="691" t="e">
        <f t="shared" ca="1" si="521"/>
        <v>#VALUE!</v>
      </c>
      <c r="MY77" s="691" t="e">
        <f t="shared" ca="1" si="521"/>
        <v>#VALUE!</v>
      </c>
      <c r="MZ77" s="691" t="e">
        <f t="shared" ca="1" si="521"/>
        <v>#VALUE!</v>
      </c>
      <c r="NA77" s="691" t="e">
        <f t="shared" ca="1" si="521"/>
        <v>#VALUE!</v>
      </c>
      <c r="NB77" s="691" t="e">
        <f t="shared" ca="1" si="521"/>
        <v>#VALUE!</v>
      </c>
      <c r="NC77" s="691" t="e">
        <f t="shared" ca="1" si="521"/>
        <v>#VALUE!</v>
      </c>
      <c r="ND77" s="691" t="e">
        <f t="shared" ca="1" si="521"/>
        <v>#VALUE!</v>
      </c>
      <c r="NE77" s="691" t="e">
        <f t="shared" ca="1" si="521"/>
        <v>#VALUE!</v>
      </c>
      <c r="NF77" s="691" t="e">
        <f t="shared" ca="1" si="522"/>
        <v>#VALUE!</v>
      </c>
      <c r="NG77" s="691" t="e">
        <f t="shared" ca="1" si="522"/>
        <v>#VALUE!</v>
      </c>
      <c r="NH77" s="691" t="e">
        <f t="shared" ca="1" si="522"/>
        <v>#VALUE!</v>
      </c>
      <c r="NI77" s="691" t="e">
        <f t="shared" ca="1" si="522"/>
        <v>#VALUE!</v>
      </c>
      <c r="NJ77" s="691" t="e">
        <f t="shared" ca="1" si="522"/>
        <v>#VALUE!</v>
      </c>
      <c r="NK77" s="691" t="e">
        <f t="shared" ca="1" si="522"/>
        <v>#VALUE!</v>
      </c>
      <c r="NL77" s="691" t="e">
        <f t="shared" ca="1" si="522"/>
        <v>#VALUE!</v>
      </c>
      <c r="NM77" s="691" t="e">
        <f t="shared" ca="1" si="522"/>
        <v>#VALUE!</v>
      </c>
      <c r="NN77" s="691" t="e">
        <f t="shared" ca="1" si="522"/>
        <v>#VALUE!</v>
      </c>
      <c r="NO77" s="691" t="e">
        <f t="shared" ca="1" si="522"/>
        <v>#VALUE!</v>
      </c>
      <c r="NP77" s="691" t="e">
        <f t="shared" ca="1" si="523"/>
        <v>#VALUE!</v>
      </c>
      <c r="NQ77" s="691" t="e">
        <f t="shared" ca="1" si="523"/>
        <v>#VALUE!</v>
      </c>
      <c r="NR77" s="691" t="e">
        <f t="shared" ca="1" si="523"/>
        <v>#VALUE!</v>
      </c>
      <c r="NS77" s="691" t="e">
        <f t="shared" ca="1" si="523"/>
        <v>#VALUE!</v>
      </c>
      <c r="NT77" s="691" t="e">
        <f t="shared" ca="1" si="523"/>
        <v>#VALUE!</v>
      </c>
      <c r="NU77" s="691" t="e">
        <f t="shared" ca="1" si="523"/>
        <v>#VALUE!</v>
      </c>
      <c r="NV77" s="691" t="e">
        <f t="shared" ca="1" si="523"/>
        <v>#VALUE!</v>
      </c>
      <c r="NW77" s="691" t="e">
        <f t="shared" ca="1" si="523"/>
        <v>#VALUE!</v>
      </c>
      <c r="NX77" s="691" t="e">
        <f t="shared" ca="1" si="523"/>
        <v>#VALUE!</v>
      </c>
      <c r="NY77" s="691" t="e">
        <f t="shared" ca="1" si="523"/>
        <v>#VALUE!</v>
      </c>
      <c r="NZ77" s="691" t="e">
        <f t="shared" ca="1" si="524"/>
        <v>#VALUE!</v>
      </c>
      <c r="OA77" s="691" t="e">
        <f t="shared" ca="1" si="524"/>
        <v>#VALUE!</v>
      </c>
      <c r="OB77" s="691" t="e">
        <f t="shared" ca="1" si="524"/>
        <v>#VALUE!</v>
      </c>
      <c r="OC77" s="691" t="e">
        <f t="shared" ca="1" si="524"/>
        <v>#VALUE!</v>
      </c>
      <c r="OD77" s="691" t="e">
        <f t="shared" ca="1" si="524"/>
        <v>#VALUE!</v>
      </c>
      <c r="OE77" s="691" t="e">
        <f t="shared" ca="1" si="524"/>
        <v>#VALUE!</v>
      </c>
      <c r="OF77" s="691" t="e">
        <f t="shared" ca="1" si="524"/>
        <v>#VALUE!</v>
      </c>
      <c r="OG77" s="691" t="e">
        <f t="shared" ca="1" si="524"/>
        <v>#VALUE!</v>
      </c>
      <c r="OH77" s="691" t="e">
        <f t="shared" ca="1" si="524"/>
        <v>#VALUE!</v>
      </c>
      <c r="OI77" s="691" t="e">
        <f t="shared" ca="1" si="524"/>
        <v>#VALUE!</v>
      </c>
      <c r="OJ77" s="691" t="e">
        <f t="shared" ca="1" si="525"/>
        <v>#VALUE!</v>
      </c>
      <c r="OK77" s="691" t="e">
        <f t="shared" ca="1" si="525"/>
        <v>#VALUE!</v>
      </c>
      <c r="OL77" s="691" t="e">
        <f t="shared" ca="1" si="525"/>
        <v>#VALUE!</v>
      </c>
      <c r="OM77" s="691" t="e">
        <f t="shared" ca="1" si="525"/>
        <v>#VALUE!</v>
      </c>
      <c r="ON77" s="691" t="e">
        <f t="shared" ca="1" si="525"/>
        <v>#VALUE!</v>
      </c>
      <c r="OO77" s="691" t="e">
        <f t="shared" ca="1" si="525"/>
        <v>#VALUE!</v>
      </c>
      <c r="OP77" s="691" t="e">
        <f t="shared" ca="1" si="525"/>
        <v>#VALUE!</v>
      </c>
      <c r="OQ77" s="691" t="e">
        <f t="shared" ca="1" si="525"/>
        <v>#VALUE!</v>
      </c>
      <c r="OR77" s="691" t="e">
        <f t="shared" ca="1" si="525"/>
        <v>#VALUE!</v>
      </c>
      <c r="OS77" s="691" t="e">
        <f t="shared" ca="1" si="525"/>
        <v>#VALUE!</v>
      </c>
      <c r="OT77" s="691" t="e">
        <f t="shared" ca="1" si="526"/>
        <v>#VALUE!</v>
      </c>
      <c r="OU77" s="691" t="e">
        <f t="shared" ca="1" si="526"/>
        <v>#VALUE!</v>
      </c>
      <c r="OV77" s="691" t="e">
        <f t="shared" ca="1" si="526"/>
        <v>#VALUE!</v>
      </c>
      <c r="OW77" s="691" t="e">
        <f t="shared" ca="1" si="526"/>
        <v>#VALUE!</v>
      </c>
      <c r="OX77" s="691" t="e">
        <f t="shared" ca="1" si="526"/>
        <v>#VALUE!</v>
      </c>
      <c r="OY77" s="691" t="e">
        <f t="shared" ca="1" si="526"/>
        <v>#VALUE!</v>
      </c>
      <c r="OZ77" s="691" t="e">
        <f t="shared" ca="1" si="526"/>
        <v>#VALUE!</v>
      </c>
      <c r="PA77" s="691" t="e">
        <f t="shared" ca="1" si="526"/>
        <v>#VALUE!</v>
      </c>
      <c r="PB77" s="691" t="e">
        <f t="shared" ca="1" si="526"/>
        <v>#VALUE!</v>
      </c>
      <c r="PC77" s="691" t="e">
        <f t="shared" ca="1" si="526"/>
        <v>#VALUE!</v>
      </c>
      <c r="PD77" s="691" t="e">
        <f t="shared" ca="1" si="527"/>
        <v>#VALUE!</v>
      </c>
      <c r="PE77" s="691" t="e">
        <f t="shared" ca="1" si="527"/>
        <v>#VALUE!</v>
      </c>
      <c r="PF77" s="691" t="e">
        <f t="shared" ca="1" si="527"/>
        <v>#VALUE!</v>
      </c>
      <c r="PG77" s="691" t="e">
        <f t="shared" ca="1" si="527"/>
        <v>#VALUE!</v>
      </c>
      <c r="PH77" s="691" t="e">
        <f t="shared" ca="1" si="527"/>
        <v>#VALUE!</v>
      </c>
      <c r="PI77" s="691" t="e">
        <f t="shared" ca="1" si="527"/>
        <v>#VALUE!</v>
      </c>
      <c r="PJ77" s="691" t="e">
        <f t="shared" ca="1" si="527"/>
        <v>#VALUE!</v>
      </c>
      <c r="PK77" s="691" t="e">
        <f t="shared" ca="1" si="527"/>
        <v>#VALUE!</v>
      </c>
      <c r="PL77" s="691" t="e">
        <f t="shared" ca="1" si="527"/>
        <v>#VALUE!</v>
      </c>
      <c r="PM77" s="691" t="e">
        <f t="shared" ca="1" si="527"/>
        <v>#VALUE!</v>
      </c>
      <c r="PN77" s="691" t="e">
        <f t="shared" ca="1" si="528"/>
        <v>#VALUE!</v>
      </c>
      <c r="PO77" s="691" t="e">
        <f t="shared" ca="1" si="528"/>
        <v>#VALUE!</v>
      </c>
      <c r="PP77" s="691" t="e">
        <f t="shared" ca="1" si="528"/>
        <v>#VALUE!</v>
      </c>
      <c r="PQ77" s="691" t="e">
        <f t="shared" ca="1" si="528"/>
        <v>#VALUE!</v>
      </c>
      <c r="PR77" s="691" t="e">
        <f t="shared" ca="1" si="528"/>
        <v>#VALUE!</v>
      </c>
      <c r="PS77" s="691" t="e">
        <f t="shared" ca="1" si="528"/>
        <v>#VALUE!</v>
      </c>
      <c r="PT77" s="691" t="e">
        <f t="shared" ca="1" si="528"/>
        <v>#VALUE!</v>
      </c>
      <c r="PU77" s="691" t="e">
        <f t="shared" ca="1" si="528"/>
        <v>#VALUE!</v>
      </c>
      <c r="PV77" s="691" t="e">
        <f t="shared" ca="1" si="528"/>
        <v>#VALUE!</v>
      </c>
      <c r="PW77" s="691" t="e">
        <f t="shared" ca="1" si="528"/>
        <v>#VALUE!</v>
      </c>
      <c r="PX77" s="691" t="e">
        <f t="shared" ca="1" si="528"/>
        <v>#VALUE!</v>
      </c>
      <c r="PY77" s="690"/>
      <c r="PZ77" s="690"/>
      <c r="QA77" s="690"/>
      <c r="QB77" s="690"/>
      <c r="QC77" s="690"/>
      <c r="QD77" s="690"/>
      <c r="QE77" s="690"/>
      <c r="QF77" s="690"/>
    </row>
    <row r="78" spans="1:448" hidden="1">
      <c r="A78" s="632">
        <f t="shared" si="625"/>
        <v>71</v>
      </c>
      <c r="B78" s="633">
        <f>+'User Entries'!G148</f>
        <v>0</v>
      </c>
      <c r="C78" s="633">
        <f t="shared" si="626"/>
        <v>0</v>
      </c>
      <c r="D78" s="767">
        <v>1</v>
      </c>
      <c r="E78" s="759" t="e">
        <f t="shared" si="532"/>
        <v>#DIV/0!</v>
      </c>
      <c r="F78" s="627"/>
      <c r="G78" s="765">
        <v>0</v>
      </c>
      <c r="H78" s="622"/>
      <c r="I78" s="632">
        <f t="shared" si="615"/>
        <v>71</v>
      </c>
      <c r="J78" s="640">
        <f t="shared" si="627"/>
        <v>0</v>
      </c>
      <c r="K78" s="640">
        <f>+'User Entries'!$J148</f>
        <v>0</v>
      </c>
      <c r="L78" s="676" t="e">
        <f t="shared" si="616"/>
        <v>#DIV/0!</v>
      </c>
      <c r="M78" s="643" t="str">
        <f>IFERROR(Summary_AttrorTotal!A88,"")</f>
        <v/>
      </c>
      <c r="N78" s="634">
        <f>+IFERROR((Summary_AttrorTotal!H88)*1000,0)</f>
        <v>0</v>
      </c>
      <c r="O78" s="634">
        <f>+IFERROR((Summary_AttrorTotal!S88-Summary_AttrorTotal!H88)*1000,0)</f>
        <v>0</v>
      </c>
      <c r="P78" s="634">
        <f t="shared" ca="1" si="533"/>
        <v>0</v>
      </c>
      <c r="Q78" s="634">
        <f>IFERROR(Summary_AttrorTotal!J88*1000,0)</f>
        <v>0</v>
      </c>
      <c r="R78" s="634">
        <f t="shared" ca="1" si="617"/>
        <v>0</v>
      </c>
      <c r="S78" s="634">
        <f>+IFERROR((Summary_AttrorTotal!S88-Summary_AttrorTotal!J88)*1000,0)</f>
        <v>0</v>
      </c>
      <c r="T78" s="634">
        <f t="shared" ca="1" si="618"/>
        <v>0</v>
      </c>
      <c r="U78" s="639"/>
      <c r="V78" s="634">
        <f t="shared" ca="1" si="619"/>
        <v>0</v>
      </c>
      <c r="X78" s="649" t="str">
        <f t="shared" si="472"/>
        <v/>
      </c>
      <c r="Y78" s="628" t="str">
        <f t="shared" si="529"/>
        <v/>
      </c>
      <c r="Z78" s="628" t="str">
        <f t="shared" si="529"/>
        <v/>
      </c>
      <c r="AA78" s="628" t="str">
        <f t="shared" ref="AA78:CL81" si="631">+IF(OR(AA$7="",$X78=""),"",IF($X78-AA$7&lt;=-1,IF(AND($X78&gt;=MATCH(100%,$D$8:$D$87,0),AA$7=$X78+1),100%,IFERROR(VLOOKUP(AA$7,$A$8:$E$87,5,FALSE)/(1-VLOOKUP($X78,$A$8:$E$87,4,FALSE)),0)),0))</f>
        <v/>
      </c>
      <c r="AB78" s="628" t="str">
        <f t="shared" si="631"/>
        <v/>
      </c>
      <c r="AC78" s="628" t="str">
        <f t="shared" si="631"/>
        <v/>
      </c>
      <c r="AD78" s="628" t="str">
        <f t="shared" si="631"/>
        <v/>
      </c>
      <c r="AE78" s="628" t="str">
        <f t="shared" si="631"/>
        <v/>
      </c>
      <c r="AF78" s="628" t="str">
        <f t="shared" si="631"/>
        <v/>
      </c>
      <c r="AG78" s="628" t="str">
        <f t="shared" si="631"/>
        <v/>
      </c>
      <c r="AH78" s="628" t="str">
        <f t="shared" si="631"/>
        <v/>
      </c>
      <c r="AI78" s="628" t="str">
        <f t="shared" si="631"/>
        <v/>
      </c>
      <c r="AJ78" s="628" t="str">
        <f t="shared" si="631"/>
        <v/>
      </c>
      <c r="AK78" s="628" t="str">
        <f t="shared" si="631"/>
        <v/>
      </c>
      <c r="AL78" s="628" t="str">
        <f t="shared" si="631"/>
        <v/>
      </c>
      <c r="AM78" s="628" t="str">
        <f t="shared" si="631"/>
        <v/>
      </c>
      <c r="AN78" s="628" t="str">
        <f t="shared" si="631"/>
        <v/>
      </c>
      <c r="AO78" s="628" t="str">
        <f t="shared" si="631"/>
        <v/>
      </c>
      <c r="AP78" s="628" t="str">
        <f t="shared" si="631"/>
        <v/>
      </c>
      <c r="AQ78" s="628" t="str">
        <f t="shared" si="631"/>
        <v/>
      </c>
      <c r="AR78" s="628" t="str">
        <f t="shared" si="631"/>
        <v/>
      </c>
      <c r="AS78" s="628" t="str">
        <f t="shared" si="631"/>
        <v/>
      </c>
      <c r="AT78" s="628" t="str">
        <f t="shared" si="631"/>
        <v/>
      </c>
      <c r="AU78" s="628" t="str">
        <f t="shared" si="631"/>
        <v/>
      </c>
      <c r="AV78" s="628" t="str">
        <f t="shared" si="631"/>
        <v/>
      </c>
      <c r="AW78" s="628" t="str">
        <f t="shared" si="631"/>
        <v/>
      </c>
      <c r="AX78" s="628" t="str">
        <f t="shared" si="631"/>
        <v/>
      </c>
      <c r="AY78" s="628" t="str">
        <f t="shared" si="631"/>
        <v/>
      </c>
      <c r="AZ78" s="628" t="str">
        <f t="shared" si="631"/>
        <v/>
      </c>
      <c r="BA78" s="628" t="str">
        <f t="shared" si="631"/>
        <v/>
      </c>
      <c r="BB78" s="628" t="str">
        <f t="shared" si="631"/>
        <v/>
      </c>
      <c r="BC78" s="628" t="str">
        <f t="shared" si="631"/>
        <v/>
      </c>
      <c r="BD78" s="628" t="str">
        <f t="shared" si="631"/>
        <v/>
      </c>
      <c r="BE78" s="628" t="str">
        <f t="shared" si="631"/>
        <v/>
      </c>
      <c r="BF78" s="628" t="str">
        <f t="shared" si="631"/>
        <v/>
      </c>
      <c r="BG78" s="628" t="str">
        <f t="shared" si="631"/>
        <v/>
      </c>
      <c r="BH78" s="628" t="str">
        <f t="shared" si="631"/>
        <v/>
      </c>
      <c r="BI78" s="628" t="str">
        <f t="shared" si="631"/>
        <v/>
      </c>
      <c r="BJ78" s="628" t="str">
        <f t="shared" si="631"/>
        <v/>
      </c>
      <c r="BK78" s="628" t="str">
        <f t="shared" si="631"/>
        <v/>
      </c>
      <c r="BL78" s="628" t="str">
        <f t="shared" si="631"/>
        <v/>
      </c>
      <c r="BM78" s="628" t="str">
        <f t="shared" si="631"/>
        <v/>
      </c>
      <c r="BN78" s="628" t="str">
        <f t="shared" si="631"/>
        <v/>
      </c>
      <c r="BO78" s="628" t="str">
        <f t="shared" si="631"/>
        <v/>
      </c>
      <c r="BP78" s="628" t="str">
        <f t="shared" si="631"/>
        <v/>
      </c>
      <c r="BQ78" s="628" t="str">
        <f t="shared" si="631"/>
        <v/>
      </c>
      <c r="BR78" s="628" t="str">
        <f t="shared" si="631"/>
        <v/>
      </c>
      <c r="BS78" s="628" t="str">
        <f t="shared" si="631"/>
        <v/>
      </c>
      <c r="BT78" s="628" t="str">
        <f t="shared" si="631"/>
        <v/>
      </c>
      <c r="BU78" s="628" t="str">
        <f t="shared" si="631"/>
        <v/>
      </c>
      <c r="BV78" s="628" t="str">
        <f t="shared" si="631"/>
        <v/>
      </c>
      <c r="BW78" s="628" t="str">
        <f t="shared" si="631"/>
        <v/>
      </c>
      <c r="BX78" s="628" t="str">
        <f t="shared" si="631"/>
        <v/>
      </c>
      <c r="BY78" s="628" t="str">
        <f t="shared" si="631"/>
        <v/>
      </c>
      <c r="BZ78" s="628" t="str">
        <f t="shared" si="631"/>
        <v/>
      </c>
      <c r="CA78" s="628" t="str">
        <f t="shared" si="631"/>
        <v/>
      </c>
      <c r="CB78" s="628" t="str">
        <f t="shared" si="631"/>
        <v/>
      </c>
      <c r="CC78" s="628" t="str">
        <f t="shared" si="631"/>
        <v/>
      </c>
      <c r="CD78" s="628" t="str">
        <f t="shared" si="631"/>
        <v/>
      </c>
      <c r="CE78" s="628" t="str">
        <f t="shared" si="631"/>
        <v/>
      </c>
      <c r="CF78" s="628" t="str">
        <f t="shared" si="631"/>
        <v/>
      </c>
      <c r="CG78" s="628" t="str">
        <f t="shared" si="631"/>
        <v/>
      </c>
      <c r="CH78" s="628" t="str">
        <f t="shared" si="631"/>
        <v/>
      </c>
      <c r="CI78" s="628" t="str">
        <f t="shared" si="631"/>
        <v/>
      </c>
      <c r="CJ78" s="628" t="str">
        <f t="shared" si="631"/>
        <v/>
      </c>
      <c r="CK78" s="628" t="str">
        <f t="shared" si="631"/>
        <v/>
      </c>
      <c r="CL78" s="628" t="str">
        <f t="shared" si="631"/>
        <v/>
      </c>
      <c r="CM78" s="628" t="str">
        <f t="shared" si="630"/>
        <v/>
      </c>
      <c r="CN78" s="628" t="str">
        <f t="shared" si="630"/>
        <v/>
      </c>
      <c r="CO78" s="628" t="str">
        <f t="shared" si="630"/>
        <v/>
      </c>
      <c r="CP78" s="628" t="str">
        <f t="shared" si="630"/>
        <v/>
      </c>
      <c r="CQ78" s="628" t="str">
        <f t="shared" si="630"/>
        <v/>
      </c>
      <c r="CR78" s="628" t="str">
        <f t="shared" si="630"/>
        <v/>
      </c>
      <c r="CS78" s="628" t="str">
        <f t="shared" si="630"/>
        <v/>
      </c>
      <c r="CT78" s="628" t="str">
        <f t="shared" si="630"/>
        <v/>
      </c>
      <c r="CU78" s="628" t="str">
        <f t="shared" si="630"/>
        <v/>
      </c>
      <c r="CV78" s="628" t="str">
        <f t="shared" si="630"/>
        <v/>
      </c>
      <c r="CW78" s="628" t="str">
        <f t="shared" si="630"/>
        <v/>
      </c>
      <c r="CX78" s="628" t="str">
        <f t="shared" si="630"/>
        <v/>
      </c>
      <c r="CY78" s="628" t="str">
        <f t="shared" si="630"/>
        <v/>
      </c>
      <c r="CZ78" s="628" t="str">
        <f t="shared" si="630"/>
        <v/>
      </c>
      <c r="DA78" s="629" t="str">
        <f t="shared" si="630"/>
        <v/>
      </c>
      <c r="DB78" s="642"/>
      <c r="DC78" s="649" t="str">
        <f t="shared" si="621"/>
        <v/>
      </c>
      <c r="DD78" s="668" t="str">
        <f t="shared" ref="DD78:DM87" si="632">+IF(OR(DD$7="",$DC78=""),"",IF($JM78-DD$7&lt;=-1,VLOOKUP(DD$7-$DC78,$I$8:$K$87,3,FALSE),0))</f>
        <v/>
      </c>
      <c r="DE78" s="668" t="str">
        <f t="shared" si="632"/>
        <v/>
      </c>
      <c r="DF78" s="668" t="str">
        <f t="shared" si="632"/>
        <v/>
      </c>
      <c r="DG78" s="668" t="str">
        <f t="shared" si="632"/>
        <v/>
      </c>
      <c r="DH78" s="668" t="str">
        <f t="shared" si="632"/>
        <v/>
      </c>
      <c r="DI78" s="668" t="str">
        <f t="shared" si="632"/>
        <v/>
      </c>
      <c r="DJ78" s="668" t="str">
        <f t="shared" si="632"/>
        <v/>
      </c>
      <c r="DK78" s="668" t="str">
        <f t="shared" si="632"/>
        <v/>
      </c>
      <c r="DL78" s="668" t="str">
        <f t="shared" si="632"/>
        <v/>
      </c>
      <c r="DM78" s="668" t="str">
        <f t="shared" si="632"/>
        <v/>
      </c>
      <c r="DN78" s="668" t="str">
        <f t="shared" ref="DN78:DW87" si="633">+IF(OR(DN$7="",$DC78=""),"",IF($JM78-DN$7&lt;=-1,VLOOKUP(DN$7-$DC78,$I$8:$K$87,3,FALSE),0))</f>
        <v/>
      </c>
      <c r="DO78" s="668" t="str">
        <f t="shared" si="633"/>
        <v/>
      </c>
      <c r="DP78" s="668" t="str">
        <f t="shared" si="633"/>
        <v/>
      </c>
      <c r="DQ78" s="668" t="str">
        <f t="shared" si="633"/>
        <v/>
      </c>
      <c r="DR78" s="668" t="str">
        <f t="shared" si="633"/>
        <v/>
      </c>
      <c r="DS78" s="668" t="str">
        <f t="shared" si="633"/>
        <v/>
      </c>
      <c r="DT78" s="668" t="str">
        <f t="shared" si="633"/>
        <v/>
      </c>
      <c r="DU78" s="668" t="str">
        <f t="shared" si="633"/>
        <v/>
      </c>
      <c r="DV78" s="668" t="str">
        <f t="shared" si="633"/>
        <v/>
      </c>
      <c r="DW78" s="668" t="str">
        <f t="shared" si="633"/>
        <v/>
      </c>
      <c r="DX78" s="668" t="str">
        <f t="shared" ref="DX78:EG87" si="634">+IF(OR(DX$7="",$DC78=""),"",IF($JM78-DX$7&lt;=-1,VLOOKUP(DX$7-$DC78,$I$8:$K$87,3,FALSE),0))</f>
        <v/>
      </c>
      <c r="DY78" s="668" t="str">
        <f t="shared" si="634"/>
        <v/>
      </c>
      <c r="DZ78" s="668" t="str">
        <f t="shared" si="634"/>
        <v/>
      </c>
      <c r="EA78" s="668" t="str">
        <f t="shared" si="634"/>
        <v/>
      </c>
      <c r="EB78" s="668" t="str">
        <f t="shared" si="634"/>
        <v/>
      </c>
      <c r="EC78" s="668" t="str">
        <f t="shared" si="634"/>
        <v/>
      </c>
      <c r="ED78" s="668" t="str">
        <f t="shared" si="634"/>
        <v/>
      </c>
      <c r="EE78" s="668" t="str">
        <f t="shared" si="634"/>
        <v/>
      </c>
      <c r="EF78" s="668" t="str">
        <f t="shared" si="634"/>
        <v/>
      </c>
      <c r="EG78" s="668" t="str">
        <f t="shared" si="634"/>
        <v/>
      </c>
      <c r="EH78" s="668" t="str">
        <f t="shared" ref="EH78:EQ87" si="635">+IF(OR(EH$7="",$DC78=""),"",IF($JM78-EH$7&lt;=-1,VLOOKUP(EH$7-$DC78,$I$8:$K$87,3,FALSE),0))</f>
        <v/>
      </c>
      <c r="EI78" s="668" t="str">
        <f t="shared" si="635"/>
        <v/>
      </c>
      <c r="EJ78" s="668" t="str">
        <f t="shared" si="635"/>
        <v/>
      </c>
      <c r="EK78" s="668" t="str">
        <f t="shared" si="635"/>
        <v/>
      </c>
      <c r="EL78" s="668" t="str">
        <f t="shared" si="635"/>
        <v/>
      </c>
      <c r="EM78" s="668" t="str">
        <f t="shared" si="635"/>
        <v/>
      </c>
      <c r="EN78" s="668" t="str">
        <f t="shared" si="635"/>
        <v/>
      </c>
      <c r="EO78" s="668" t="str">
        <f t="shared" si="635"/>
        <v/>
      </c>
      <c r="EP78" s="668" t="str">
        <f t="shared" si="635"/>
        <v/>
      </c>
      <c r="EQ78" s="668" t="str">
        <f t="shared" si="635"/>
        <v/>
      </c>
      <c r="ER78" s="668" t="str">
        <f t="shared" ref="ER78:FA87" si="636">+IF(OR(ER$7="",$DC78=""),"",IF($JM78-ER$7&lt;=-1,VLOOKUP(ER$7-$DC78,$I$8:$K$87,3,FALSE),0))</f>
        <v/>
      </c>
      <c r="ES78" s="668" t="str">
        <f t="shared" si="636"/>
        <v/>
      </c>
      <c r="ET78" s="668" t="str">
        <f t="shared" si="636"/>
        <v/>
      </c>
      <c r="EU78" s="668" t="str">
        <f t="shared" si="636"/>
        <v/>
      </c>
      <c r="EV78" s="668" t="str">
        <f t="shared" si="636"/>
        <v/>
      </c>
      <c r="EW78" s="668" t="str">
        <f t="shared" si="636"/>
        <v/>
      </c>
      <c r="EX78" s="668" t="str">
        <f t="shared" si="636"/>
        <v/>
      </c>
      <c r="EY78" s="668" t="str">
        <f t="shared" si="636"/>
        <v/>
      </c>
      <c r="EZ78" s="668" t="str">
        <f t="shared" si="636"/>
        <v/>
      </c>
      <c r="FA78" s="668" t="str">
        <f t="shared" si="636"/>
        <v/>
      </c>
      <c r="FB78" s="668" t="str">
        <f t="shared" ref="FB78:FK87" si="637">+IF(OR(FB$7="",$DC78=""),"",IF($JM78-FB$7&lt;=-1,VLOOKUP(FB$7-$DC78,$I$8:$K$87,3,FALSE),0))</f>
        <v/>
      </c>
      <c r="FC78" s="668" t="str">
        <f t="shared" si="637"/>
        <v/>
      </c>
      <c r="FD78" s="668" t="str">
        <f t="shared" si="637"/>
        <v/>
      </c>
      <c r="FE78" s="668" t="str">
        <f t="shared" si="637"/>
        <v/>
      </c>
      <c r="FF78" s="668" t="str">
        <f t="shared" si="637"/>
        <v/>
      </c>
      <c r="FG78" s="668" t="str">
        <f t="shared" si="637"/>
        <v/>
      </c>
      <c r="FH78" s="668" t="str">
        <f t="shared" si="637"/>
        <v/>
      </c>
      <c r="FI78" s="668" t="str">
        <f t="shared" si="637"/>
        <v/>
      </c>
      <c r="FJ78" s="668" t="str">
        <f t="shared" si="637"/>
        <v/>
      </c>
      <c r="FK78" s="668" t="str">
        <f t="shared" si="637"/>
        <v/>
      </c>
      <c r="FL78" s="668" t="str">
        <f t="shared" ref="FL78:FU87" si="638">+IF(OR(FL$7="",$DC78=""),"",IF($JM78-FL$7&lt;=-1,VLOOKUP(FL$7-$DC78,$I$8:$K$87,3,FALSE),0))</f>
        <v/>
      </c>
      <c r="FM78" s="668" t="str">
        <f t="shared" si="638"/>
        <v/>
      </c>
      <c r="FN78" s="668" t="str">
        <f t="shared" si="638"/>
        <v/>
      </c>
      <c r="FO78" s="668" t="str">
        <f t="shared" si="638"/>
        <v/>
      </c>
      <c r="FP78" s="668" t="str">
        <f t="shared" si="638"/>
        <v/>
      </c>
      <c r="FQ78" s="668" t="str">
        <f t="shared" si="638"/>
        <v/>
      </c>
      <c r="FR78" s="668" t="str">
        <f t="shared" si="638"/>
        <v/>
      </c>
      <c r="FS78" s="668" t="str">
        <f t="shared" si="638"/>
        <v/>
      </c>
      <c r="FT78" s="668" t="str">
        <f t="shared" si="638"/>
        <v/>
      </c>
      <c r="FU78" s="668" t="str">
        <f t="shared" si="638"/>
        <v/>
      </c>
      <c r="FV78" s="668" t="str">
        <f t="shared" ref="FV78:GF87" si="639">+IF(OR(FV$7="",$DC78=""),"",IF($JM78-FV$7&lt;=-1,VLOOKUP(FV$7-$DC78,$I$8:$K$87,3,FALSE),0))</f>
        <v/>
      </c>
      <c r="FW78" s="668" t="str">
        <f t="shared" si="639"/>
        <v/>
      </c>
      <c r="FX78" s="668" t="str">
        <f t="shared" si="639"/>
        <v/>
      </c>
      <c r="FY78" s="668" t="str">
        <f t="shared" si="639"/>
        <v/>
      </c>
      <c r="FZ78" s="668" t="str">
        <f t="shared" si="639"/>
        <v/>
      </c>
      <c r="GA78" s="668" t="str">
        <f t="shared" si="639"/>
        <v/>
      </c>
      <c r="GB78" s="668" t="str">
        <f t="shared" si="639"/>
        <v/>
      </c>
      <c r="GC78" s="668" t="str">
        <f t="shared" si="639"/>
        <v/>
      </c>
      <c r="GD78" s="668" t="str">
        <f t="shared" si="639"/>
        <v/>
      </c>
      <c r="GE78" s="668" t="str">
        <f t="shared" si="639"/>
        <v/>
      </c>
      <c r="GF78" s="669" t="str">
        <f t="shared" si="639"/>
        <v/>
      </c>
      <c r="GG78" s="626"/>
      <c r="GH78" s="649" t="str">
        <f t="shared" si="622"/>
        <v/>
      </c>
      <c r="GI78" s="682" t="str">
        <f t="shared" ca="1" si="534"/>
        <v/>
      </c>
      <c r="GJ78" s="682" t="str">
        <f t="shared" ca="1" si="535"/>
        <v/>
      </c>
      <c r="GK78" s="682" t="str">
        <f t="shared" ca="1" si="536"/>
        <v/>
      </c>
      <c r="GL78" s="682" t="str">
        <f t="shared" ca="1" si="537"/>
        <v/>
      </c>
      <c r="GM78" s="682" t="str">
        <f t="shared" ca="1" si="538"/>
        <v/>
      </c>
      <c r="GN78" s="682" t="str">
        <f t="shared" ca="1" si="539"/>
        <v/>
      </c>
      <c r="GO78" s="682" t="str">
        <f t="shared" ca="1" si="540"/>
        <v/>
      </c>
      <c r="GP78" s="682" t="str">
        <f t="shared" ca="1" si="541"/>
        <v/>
      </c>
      <c r="GQ78" s="682" t="str">
        <f t="shared" ca="1" si="542"/>
        <v/>
      </c>
      <c r="GR78" s="682" t="str">
        <f t="shared" ca="1" si="543"/>
        <v/>
      </c>
      <c r="GS78" s="682" t="str">
        <f t="shared" ca="1" si="544"/>
        <v/>
      </c>
      <c r="GT78" s="682" t="str">
        <f t="shared" ca="1" si="545"/>
        <v/>
      </c>
      <c r="GU78" s="682" t="str">
        <f t="shared" ca="1" si="546"/>
        <v/>
      </c>
      <c r="GV78" s="682" t="str">
        <f t="shared" ca="1" si="547"/>
        <v/>
      </c>
      <c r="GW78" s="682" t="str">
        <f t="shared" ca="1" si="548"/>
        <v/>
      </c>
      <c r="GX78" s="682" t="str">
        <f t="shared" ca="1" si="549"/>
        <v/>
      </c>
      <c r="GY78" s="682" t="str">
        <f t="shared" ca="1" si="550"/>
        <v/>
      </c>
      <c r="GZ78" s="682" t="str">
        <f t="shared" ca="1" si="551"/>
        <v/>
      </c>
      <c r="HA78" s="682" t="str">
        <f t="shared" ca="1" si="552"/>
        <v/>
      </c>
      <c r="HB78" s="682" t="str">
        <f t="shared" ca="1" si="553"/>
        <v/>
      </c>
      <c r="HC78" s="682" t="str">
        <f t="shared" ca="1" si="554"/>
        <v/>
      </c>
      <c r="HD78" s="682" t="str">
        <f t="shared" ca="1" si="555"/>
        <v/>
      </c>
      <c r="HE78" s="682" t="str">
        <f t="shared" ca="1" si="556"/>
        <v/>
      </c>
      <c r="HF78" s="682" t="str">
        <f t="shared" ca="1" si="557"/>
        <v/>
      </c>
      <c r="HG78" s="682" t="str">
        <f t="shared" ca="1" si="558"/>
        <v/>
      </c>
      <c r="HH78" s="682" t="str">
        <f t="shared" ca="1" si="559"/>
        <v/>
      </c>
      <c r="HI78" s="682" t="str">
        <f t="shared" ca="1" si="560"/>
        <v/>
      </c>
      <c r="HJ78" s="682" t="str">
        <f t="shared" ca="1" si="561"/>
        <v/>
      </c>
      <c r="HK78" s="682" t="str">
        <f t="shared" ca="1" si="562"/>
        <v/>
      </c>
      <c r="HL78" s="682" t="str">
        <f t="shared" ca="1" si="563"/>
        <v/>
      </c>
      <c r="HM78" s="682" t="str">
        <f t="shared" ca="1" si="564"/>
        <v/>
      </c>
      <c r="HN78" s="682" t="str">
        <f t="shared" ca="1" si="565"/>
        <v/>
      </c>
      <c r="HO78" s="682" t="str">
        <f t="shared" ca="1" si="566"/>
        <v/>
      </c>
      <c r="HP78" s="682" t="str">
        <f t="shared" ca="1" si="567"/>
        <v/>
      </c>
      <c r="HQ78" s="682" t="str">
        <f t="shared" ca="1" si="568"/>
        <v/>
      </c>
      <c r="HR78" s="682" t="str">
        <f t="shared" ca="1" si="569"/>
        <v/>
      </c>
      <c r="HS78" s="682" t="str">
        <f t="shared" ca="1" si="570"/>
        <v/>
      </c>
      <c r="HT78" s="682" t="str">
        <f t="shared" ca="1" si="571"/>
        <v/>
      </c>
      <c r="HU78" s="682" t="str">
        <f t="shared" ca="1" si="572"/>
        <v/>
      </c>
      <c r="HV78" s="682" t="str">
        <f t="shared" ca="1" si="573"/>
        <v/>
      </c>
      <c r="HW78" s="682" t="str">
        <f t="shared" ca="1" si="574"/>
        <v/>
      </c>
      <c r="HX78" s="682" t="str">
        <f t="shared" ca="1" si="575"/>
        <v/>
      </c>
      <c r="HY78" s="682" t="str">
        <f t="shared" ca="1" si="576"/>
        <v/>
      </c>
      <c r="HZ78" s="682" t="str">
        <f t="shared" ca="1" si="577"/>
        <v/>
      </c>
      <c r="IA78" s="682" t="str">
        <f t="shared" ca="1" si="578"/>
        <v/>
      </c>
      <c r="IB78" s="682" t="str">
        <f t="shared" ca="1" si="579"/>
        <v/>
      </c>
      <c r="IC78" s="682" t="str">
        <f t="shared" ca="1" si="580"/>
        <v/>
      </c>
      <c r="ID78" s="682" t="str">
        <f t="shared" ca="1" si="581"/>
        <v/>
      </c>
      <c r="IE78" s="682" t="str">
        <f t="shared" ca="1" si="582"/>
        <v/>
      </c>
      <c r="IF78" s="682" t="str">
        <f t="shared" ca="1" si="583"/>
        <v/>
      </c>
      <c r="IG78" s="682" t="str">
        <f t="shared" ca="1" si="584"/>
        <v/>
      </c>
      <c r="IH78" s="682" t="str">
        <f t="shared" ca="1" si="585"/>
        <v/>
      </c>
      <c r="II78" s="682" t="str">
        <f t="shared" ca="1" si="586"/>
        <v/>
      </c>
      <c r="IJ78" s="682" t="str">
        <f t="shared" ca="1" si="587"/>
        <v/>
      </c>
      <c r="IK78" s="662" t="str">
        <f t="shared" ca="1" si="588"/>
        <v/>
      </c>
      <c r="IL78" s="662" t="str">
        <f t="shared" ca="1" si="589"/>
        <v/>
      </c>
      <c r="IM78" s="662" t="str">
        <f t="shared" ca="1" si="590"/>
        <v/>
      </c>
      <c r="IN78" s="662" t="str">
        <f t="shared" ca="1" si="591"/>
        <v/>
      </c>
      <c r="IO78" s="662" t="str">
        <f t="shared" ca="1" si="592"/>
        <v/>
      </c>
      <c r="IP78" s="662" t="str">
        <f t="shared" ca="1" si="593"/>
        <v/>
      </c>
      <c r="IQ78" s="662" t="str">
        <f t="shared" ca="1" si="594"/>
        <v/>
      </c>
      <c r="IR78" s="662" t="str">
        <f t="shared" ca="1" si="595"/>
        <v/>
      </c>
      <c r="IS78" s="662" t="str">
        <f t="shared" ca="1" si="596"/>
        <v/>
      </c>
      <c r="IT78" s="662" t="str">
        <f t="shared" ca="1" si="597"/>
        <v/>
      </c>
      <c r="IU78" s="662" t="str">
        <f t="shared" ca="1" si="598"/>
        <v/>
      </c>
      <c r="IV78" s="662" t="str">
        <f t="shared" ca="1" si="599"/>
        <v/>
      </c>
      <c r="IW78" s="662" t="str">
        <f t="shared" ca="1" si="600"/>
        <v/>
      </c>
      <c r="IX78" s="662" t="str">
        <f t="shared" ca="1" si="601"/>
        <v/>
      </c>
      <c r="IY78" s="662" t="str">
        <f t="shared" ca="1" si="602"/>
        <v/>
      </c>
      <c r="IZ78" s="662" t="str">
        <f t="shared" ca="1" si="603"/>
        <v/>
      </c>
      <c r="JA78" s="662" t="str">
        <f t="shared" ca="1" si="604"/>
        <v/>
      </c>
      <c r="JB78" s="662" t="str">
        <f t="shared" ca="1" si="605"/>
        <v/>
      </c>
      <c r="JC78" s="662" t="str">
        <f t="shared" ca="1" si="606"/>
        <v/>
      </c>
      <c r="JD78" s="662" t="str">
        <f t="shared" ca="1" si="607"/>
        <v/>
      </c>
      <c r="JE78" s="662" t="str">
        <f t="shared" ca="1" si="608"/>
        <v/>
      </c>
      <c r="JF78" s="662" t="str">
        <f t="shared" ca="1" si="609"/>
        <v/>
      </c>
      <c r="JG78" s="662" t="str">
        <f t="shared" ca="1" si="610"/>
        <v/>
      </c>
      <c r="JH78" s="662" t="str">
        <f t="shared" ca="1" si="611"/>
        <v/>
      </c>
      <c r="JI78" s="662" t="str">
        <f t="shared" ca="1" si="612"/>
        <v/>
      </c>
      <c r="JJ78" s="662" t="str">
        <f t="shared" ca="1" si="613"/>
        <v/>
      </c>
      <c r="JK78" s="663" t="str">
        <f t="shared" ca="1" si="614"/>
        <v/>
      </c>
      <c r="JL78" s="626"/>
      <c r="JM78" s="649" t="str">
        <f t="shared" si="623"/>
        <v/>
      </c>
      <c r="JN78" s="635" t="str">
        <f t="shared" ref="JN78:JW87" si="640">+IF(OR(JN$7="",$JM78=""),"",IF($JM78-JN$7&lt;=-1,1/VLOOKUP(JN$7-$JM78,$I$8:$J$87,2,FALSE),0))</f>
        <v/>
      </c>
      <c r="JO78" s="635" t="str">
        <f t="shared" si="640"/>
        <v/>
      </c>
      <c r="JP78" s="635" t="str">
        <f t="shared" si="640"/>
        <v/>
      </c>
      <c r="JQ78" s="635" t="str">
        <f t="shared" si="640"/>
        <v/>
      </c>
      <c r="JR78" s="635" t="str">
        <f t="shared" si="640"/>
        <v/>
      </c>
      <c r="JS78" s="635" t="str">
        <f t="shared" si="640"/>
        <v/>
      </c>
      <c r="JT78" s="635" t="str">
        <f t="shared" si="640"/>
        <v/>
      </c>
      <c r="JU78" s="635" t="str">
        <f t="shared" si="640"/>
        <v/>
      </c>
      <c r="JV78" s="635" t="str">
        <f t="shared" si="640"/>
        <v/>
      </c>
      <c r="JW78" s="635" t="str">
        <f t="shared" si="640"/>
        <v/>
      </c>
      <c r="JX78" s="635" t="str">
        <f t="shared" ref="JX78:KG87" si="641">+IF(OR(JX$7="",$JM78=""),"",IF($JM78-JX$7&lt;=-1,1/VLOOKUP(JX$7-$JM78,$I$8:$J$87,2,FALSE),0))</f>
        <v/>
      </c>
      <c r="JY78" s="635" t="str">
        <f t="shared" si="641"/>
        <v/>
      </c>
      <c r="JZ78" s="635" t="str">
        <f t="shared" si="641"/>
        <v/>
      </c>
      <c r="KA78" s="635" t="str">
        <f t="shared" si="641"/>
        <v/>
      </c>
      <c r="KB78" s="635" t="str">
        <f t="shared" si="641"/>
        <v/>
      </c>
      <c r="KC78" s="635" t="str">
        <f t="shared" si="641"/>
        <v/>
      </c>
      <c r="KD78" s="635" t="str">
        <f t="shared" si="641"/>
        <v/>
      </c>
      <c r="KE78" s="635" t="str">
        <f t="shared" si="641"/>
        <v/>
      </c>
      <c r="KF78" s="635" t="str">
        <f t="shared" si="641"/>
        <v/>
      </c>
      <c r="KG78" s="635" t="str">
        <f t="shared" si="641"/>
        <v/>
      </c>
      <c r="KH78" s="635" t="str">
        <f t="shared" ref="KH78:KQ87" si="642">+IF(OR(KH$7="",$JM78=""),"",IF($JM78-KH$7&lt;=-1,1/VLOOKUP(KH$7-$JM78,$I$8:$J$87,2,FALSE),0))</f>
        <v/>
      </c>
      <c r="KI78" s="635" t="str">
        <f t="shared" si="642"/>
        <v/>
      </c>
      <c r="KJ78" s="635" t="str">
        <f t="shared" si="642"/>
        <v/>
      </c>
      <c r="KK78" s="635" t="str">
        <f t="shared" si="642"/>
        <v/>
      </c>
      <c r="KL78" s="635" t="str">
        <f t="shared" si="642"/>
        <v/>
      </c>
      <c r="KM78" s="635" t="str">
        <f t="shared" si="642"/>
        <v/>
      </c>
      <c r="KN78" s="635" t="str">
        <f t="shared" si="642"/>
        <v/>
      </c>
      <c r="KO78" s="635" t="str">
        <f t="shared" si="642"/>
        <v/>
      </c>
      <c r="KP78" s="635" t="str">
        <f t="shared" si="642"/>
        <v/>
      </c>
      <c r="KQ78" s="635" t="str">
        <f t="shared" si="642"/>
        <v/>
      </c>
      <c r="KR78" s="635" t="str">
        <f t="shared" ref="KR78:LA87" si="643">+IF(OR(KR$7="",$JM78=""),"",IF($JM78-KR$7&lt;=-1,1/VLOOKUP(KR$7-$JM78,$I$8:$J$87,2,FALSE),0))</f>
        <v/>
      </c>
      <c r="KS78" s="635" t="str">
        <f t="shared" si="643"/>
        <v/>
      </c>
      <c r="KT78" s="635" t="str">
        <f t="shared" si="643"/>
        <v/>
      </c>
      <c r="KU78" s="635" t="str">
        <f t="shared" si="643"/>
        <v/>
      </c>
      <c r="KV78" s="635" t="str">
        <f t="shared" si="643"/>
        <v/>
      </c>
      <c r="KW78" s="635" t="str">
        <f t="shared" si="643"/>
        <v/>
      </c>
      <c r="KX78" s="635" t="str">
        <f t="shared" si="643"/>
        <v/>
      </c>
      <c r="KY78" s="635" t="str">
        <f t="shared" si="643"/>
        <v/>
      </c>
      <c r="KZ78" s="635" t="str">
        <f t="shared" si="643"/>
        <v/>
      </c>
      <c r="LA78" s="635" t="str">
        <f t="shared" si="643"/>
        <v/>
      </c>
      <c r="LB78" s="635" t="str">
        <f t="shared" ref="LB78:LK87" si="644">+IF(OR(LB$7="",$JM78=""),"",IF($JM78-LB$7&lt;=-1,1/VLOOKUP(LB$7-$JM78,$I$8:$J$87,2,FALSE),0))</f>
        <v/>
      </c>
      <c r="LC78" s="635" t="str">
        <f t="shared" si="644"/>
        <v/>
      </c>
      <c r="LD78" s="635" t="str">
        <f t="shared" si="644"/>
        <v/>
      </c>
      <c r="LE78" s="635" t="str">
        <f t="shared" si="644"/>
        <v/>
      </c>
      <c r="LF78" s="635" t="str">
        <f t="shared" si="644"/>
        <v/>
      </c>
      <c r="LG78" s="635" t="str">
        <f t="shared" si="644"/>
        <v/>
      </c>
      <c r="LH78" s="635" t="str">
        <f t="shared" si="644"/>
        <v/>
      </c>
      <c r="LI78" s="635" t="str">
        <f t="shared" si="644"/>
        <v/>
      </c>
      <c r="LJ78" s="635" t="str">
        <f t="shared" si="644"/>
        <v/>
      </c>
      <c r="LK78" s="635" t="str">
        <f t="shared" si="644"/>
        <v/>
      </c>
      <c r="LL78" s="635" t="str">
        <f t="shared" ref="LL78:LU87" si="645">+IF(OR(LL$7="",$JM78=""),"",IF($JM78-LL$7&lt;=-1,1/VLOOKUP(LL$7-$JM78,$I$8:$J$87,2,FALSE),0))</f>
        <v/>
      </c>
      <c r="LM78" s="635" t="str">
        <f t="shared" si="645"/>
        <v/>
      </c>
      <c r="LN78" s="635" t="str">
        <f t="shared" si="645"/>
        <v/>
      </c>
      <c r="LO78" s="635" t="str">
        <f t="shared" si="645"/>
        <v/>
      </c>
      <c r="LP78" s="635" t="str">
        <f t="shared" si="645"/>
        <v/>
      </c>
      <c r="LQ78" s="635" t="str">
        <f t="shared" si="645"/>
        <v/>
      </c>
      <c r="LR78" s="635" t="str">
        <f t="shared" si="645"/>
        <v/>
      </c>
      <c r="LS78" s="635" t="str">
        <f t="shared" si="645"/>
        <v/>
      </c>
      <c r="LT78" s="635" t="str">
        <f t="shared" si="645"/>
        <v/>
      </c>
      <c r="LU78" s="635" t="str">
        <f t="shared" si="645"/>
        <v/>
      </c>
      <c r="LV78" s="635" t="str">
        <f t="shared" ref="LV78:ME87" si="646">+IF(OR(LV$7="",$JM78=""),"",IF($JM78-LV$7&lt;=-1,1/VLOOKUP(LV$7-$JM78,$I$8:$J$87,2,FALSE),0))</f>
        <v/>
      </c>
      <c r="LW78" s="635" t="str">
        <f t="shared" si="646"/>
        <v/>
      </c>
      <c r="LX78" s="635" t="str">
        <f t="shared" si="646"/>
        <v/>
      </c>
      <c r="LY78" s="635" t="str">
        <f t="shared" si="646"/>
        <v/>
      </c>
      <c r="LZ78" s="635" t="str">
        <f t="shared" si="646"/>
        <v/>
      </c>
      <c r="MA78" s="635" t="str">
        <f t="shared" si="646"/>
        <v/>
      </c>
      <c r="MB78" s="635" t="str">
        <f t="shared" si="646"/>
        <v/>
      </c>
      <c r="MC78" s="635" t="str">
        <f t="shared" si="646"/>
        <v/>
      </c>
      <c r="MD78" s="635" t="str">
        <f t="shared" si="646"/>
        <v/>
      </c>
      <c r="ME78" s="635" t="str">
        <f t="shared" si="646"/>
        <v/>
      </c>
      <c r="MF78" s="635" t="str">
        <f t="shared" ref="MF78:MP87" si="647">+IF(OR(MF$7="",$JM78=""),"",IF($JM78-MF$7&lt;=-1,1/VLOOKUP(MF$7-$JM78,$I$8:$J$87,2,FALSE),0))</f>
        <v/>
      </c>
      <c r="MG78" s="635" t="str">
        <f t="shared" si="647"/>
        <v/>
      </c>
      <c r="MH78" s="635" t="str">
        <f t="shared" si="647"/>
        <v/>
      </c>
      <c r="MI78" s="635" t="str">
        <f t="shared" si="647"/>
        <v/>
      </c>
      <c r="MJ78" s="635" t="str">
        <f t="shared" si="647"/>
        <v/>
      </c>
      <c r="MK78" s="635" t="str">
        <f t="shared" si="647"/>
        <v/>
      </c>
      <c r="ML78" s="635" t="str">
        <f t="shared" si="647"/>
        <v/>
      </c>
      <c r="MM78" s="635" t="str">
        <f t="shared" si="647"/>
        <v/>
      </c>
      <c r="MN78" s="635" t="str">
        <f t="shared" si="647"/>
        <v/>
      </c>
      <c r="MO78" s="635" t="str">
        <f t="shared" si="647"/>
        <v/>
      </c>
      <c r="MP78" s="636" t="str">
        <f t="shared" si="647"/>
        <v/>
      </c>
      <c r="MR78" s="565">
        <f t="shared" si="629"/>
        <v>71</v>
      </c>
      <c r="MS78" s="622" t="e">
        <f ca="1">+SUMPRODUCT(OFFSET(MU78,0,$MR78):OFFSET(MU78,MU78-1,$MR78),OFFSET($O78,0,0):OFFSET($O78,MU78-1,0))</f>
        <v>#VALUE!</v>
      </c>
      <c r="MU78" s="568" t="str">
        <f t="shared" si="624"/>
        <v/>
      </c>
      <c r="MV78" s="691" t="e">
        <f t="shared" ref="MV78:NE87" ca="1" si="648">+IF($MU78+MV$7&lt;=MAX($MV$7:$PX$7),OFFSET($GH78,0,$MU78+MV$7,1,1),"")</f>
        <v>#VALUE!</v>
      </c>
      <c r="MW78" s="691" t="e">
        <f t="shared" ca="1" si="648"/>
        <v>#VALUE!</v>
      </c>
      <c r="MX78" s="691" t="e">
        <f t="shared" ca="1" si="648"/>
        <v>#VALUE!</v>
      </c>
      <c r="MY78" s="691" t="e">
        <f t="shared" ca="1" si="648"/>
        <v>#VALUE!</v>
      </c>
      <c r="MZ78" s="691" t="e">
        <f t="shared" ca="1" si="648"/>
        <v>#VALUE!</v>
      </c>
      <c r="NA78" s="691" t="e">
        <f t="shared" ca="1" si="648"/>
        <v>#VALUE!</v>
      </c>
      <c r="NB78" s="691" t="e">
        <f t="shared" ca="1" si="648"/>
        <v>#VALUE!</v>
      </c>
      <c r="NC78" s="691" t="e">
        <f t="shared" ca="1" si="648"/>
        <v>#VALUE!</v>
      </c>
      <c r="ND78" s="691" t="e">
        <f t="shared" ca="1" si="648"/>
        <v>#VALUE!</v>
      </c>
      <c r="NE78" s="691" t="e">
        <f t="shared" ca="1" si="648"/>
        <v>#VALUE!</v>
      </c>
      <c r="NF78" s="691" t="e">
        <f t="shared" ref="NF78:NO87" ca="1" si="649">+IF($MU78+NF$7&lt;=MAX($MV$7:$PX$7),OFFSET($GH78,0,$MU78+NF$7,1,1),"")</f>
        <v>#VALUE!</v>
      </c>
      <c r="NG78" s="691" t="e">
        <f t="shared" ca="1" si="649"/>
        <v>#VALUE!</v>
      </c>
      <c r="NH78" s="691" t="e">
        <f t="shared" ca="1" si="649"/>
        <v>#VALUE!</v>
      </c>
      <c r="NI78" s="691" t="e">
        <f t="shared" ca="1" si="649"/>
        <v>#VALUE!</v>
      </c>
      <c r="NJ78" s="691" t="e">
        <f t="shared" ca="1" si="649"/>
        <v>#VALUE!</v>
      </c>
      <c r="NK78" s="691" t="e">
        <f t="shared" ca="1" si="649"/>
        <v>#VALUE!</v>
      </c>
      <c r="NL78" s="691" t="e">
        <f t="shared" ca="1" si="649"/>
        <v>#VALUE!</v>
      </c>
      <c r="NM78" s="691" t="e">
        <f t="shared" ca="1" si="649"/>
        <v>#VALUE!</v>
      </c>
      <c r="NN78" s="691" t="e">
        <f t="shared" ca="1" si="649"/>
        <v>#VALUE!</v>
      </c>
      <c r="NO78" s="691" t="e">
        <f t="shared" ca="1" si="649"/>
        <v>#VALUE!</v>
      </c>
      <c r="NP78" s="691" t="e">
        <f t="shared" ref="NP78:NY87" ca="1" si="650">+IF($MU78+NP$7&lt;=MAX($MV$7:$PX$7),OFFSET($GH78,0,$MU78+NP$7,1,1),"")</f>
        <v>#VALUE!</v>
      </c>
      <c r="NQ78" s="691" t="e">
        <f t="shared" ca="1" si="650"/>
        <v>#VALUE!</v>
      </c>
      <c r="NR78" s="691" t="e">
        <f t="shared" ca="1" si="650"/>
        <v>#VALUE!</v>
      </c>
      <c r="NS78" s="691" t="e">
        <f t="shared" ca="1" si="650"/>
        <v>#VALUE!</v>
      </c>
      <c r="NT78" s="691" t="e">
        <f t="shared" ca="1" si="650"/>
        <v>#VALUE!</v>
      </c>
      <c r="NU78" s="691" t="e">
        <f t="shared" ca="1" si="650"/>
        <v>#VALUE!</v>
      </c>
      <c r="NV78" s="691" t="e">
        <f t="shared" ca="1" si="650"/>
        <v>#VALUE!</v>
      </c>
      <c r="NW78" s="691" t="e">
        <f t="shared" ca="1" si="650"/>
        <v>#VALUE!</v>
      </c>
      <c r="NX78" s="691" t="e">
        <f t="shared" ca="1" si="650"/>
        <v>#VALUE!</v>
      </c>
      <c r="NY78" s="691" t="e">
        <f t="shared" ca="1" si="650"/>
        <v>#VALUE!</v>
      </c>
      <c r="NZ78" s="691" t="e">
        <f t="shared" ref="NZ78:OI87" ca="1" si="651">+IF($MU78+NZ$7&lt;=MAX($MV$7:$PX$7),OFFSET($GH78,0,$MU78+NZ$7,1,1),"")</f>
        <v>#VALUE!</v>
      </c>
      <c r="OA78" s="691" t="e">
        <f t="shared" ca="1" si="651"/>
        <v>#VALUE!</v>
      </c>
      <c r="OB78" s="691" t="e">
        <f t="shared" ca="1" si="651"/>
        <v>#VALUE!</v>
      </c>
      <c r="OC78" s="691" t="e">
        <f t="shared" ca="1" si="651"/>
        <v>#VALUE!</v>
      </c>
      <c r="OD78" s="691" t="e">
        <f t="shared" ca="1" si="651"/>
        <v>#VALUE!</v>
      </c>
      <c r="OE78" s="691" t="e">
        <f t="shared" ca="1" si="651"/>
        <v>#VALUE!</v>
      </c>
      <c r="OF78" s="691" t="e">
        <f t="shared" ca="1" si="651"/>
        <v>#VALUE!</v>
      </c>
      <c r="OG78" s="691" t="e">
        <f t="shared" ca="1" si="651"/>
        <v>#VALUE!</v>
      </c>
      <c r="OH78" s="691" t="e">
        <f t="shared" ca="1" si="651"/>
        <v>#VALUE!</v>
      </c>
      <c r="OI78" s="691" t="e">
        <f t="shared" ca="1" si="651"/>
        <v>#VALUE!</v>
      </c>
      <c r="OJ78" s="691" t="e">
        <f t="shared" ref="OJ78:OS87" ca="1" si="652">+IF($MU78+OJ$7&lt;=MAX($MV$7:$PX$7),OFFSET($GH78,0,$MU78+OJ$7,1,1),"")</f>
        <v>#VALUE!</v>
      </c>
      <c r="OK78" s="691" t="e">
        <f t="shared" ca="1" si="652"/>
        <v>#VALUE!</v>
      </c>
      <c r="OL78" s="691" t="e">
        <f t="shared" ca="1" si="652"/>
        <v>#VALUE!</v>
      </c>
      <c r="OM78" s="691" t="e">
        <f t="shared" ca="1" si="652"/>
        <v>#VALUE!</v>
      </c>
      <c r="ON78" s="691" t="e">
        <f t="shared" ca="1" si="652"/>
        <v>#VALUE!</v>
      </c>
      <c r="OO78" s="691" t="e">
        <f t="shared" ca="1" si="652"/>
        <v>#VALUE!</v>
      </c>
      <c r="OP78" s="691" t="e">
        <f t="shared" ca="1" si="652"/>
        <v>#VALUE!</v>
      </c>
      <c r="OQ78" s="691" t="e">
        <f t="shared" ca="1" si="652"/>
        <v>#VALUE!</v>
      </c>
      <c r="OR78" s="691" t="e">
        <f t="shared" ca="1" si="652"/>
        <v>#VALUE!</v>
      </c>
      <c r="OS78" s="691" t="e">
        <f t="shared" ca="1" si="652"/>
        <v>#VALUE!</v>
      </c>
      <c r="OT78" s="691" t="e">
        <f t="shared" ref="OT78:PC87" ca="1" si="653">+IF($MU78+OT$7&lt;=MAX($MV$7:$PX$7),OFFSET($GH78,0,$MU78+OT$7,1,1),"")</f>
        <v>#VALUE!</v>
      </c>
      <c r="OU78" s="691" t="e">
        <f t="shared" ca="1" si="653"/>
        <v>#VALUE!</v>
      </c>
      <c r="OV78" s="691" t="e">
        <f t="shared" ca="1" si="653"/>
        <v>#VALUE!</v>
      </c>
      <c r="OW78" s="691" t="e">
        <f t="shared" ca="1" si="653"/>
        <v>#VALUE!</v>
      </c>
      <c r="OX78" s="691" t="e">
        <f t="shared" ca="1" si="653"/>
        <v>#VALUE!</v>
      </c>
      <c r="OY78" s="691" t="e">
        <f t="shared" ca="1" si="653"/>
        <v>#VALUE!</v>
      </c>
      <c r="OZ78" s="691" t="e">
        <f t="shared" ca="1" si="653"/>
        <v>#VALUE!</v>
      </c>
      <c r="PA78" s="691" t="e">
        <f t="shared" ca="1" si="653"/>
        <v>#VALUE!</v>
      </c>
      <c r="PB78" s="691" t="e">
        <f t="shared" ca="1" si="653"/>
        <v>#VALUE!</v>
      </c>
      <c r="PC78" s="691" t="e">
        <f t="shared" ca="1" si="653"/>
        <v>#VALUE!</v>
      </c>
      <c r="PD78" s="691" t="e">
        <f t="shared" ref="PD78:PM87" ca="1" si="654">+IF($MU78+PD$7&lt;=MAX($MV$7:$PX$7),OFFSET($GH78,0,$MU78+PD$7,1,1),"")</f>
        <v>#VALUE!</v>
      </c>
      <c r="PE78" s="691" t="e">
        <f t="shared" ca="1" si="654"/>
        <v>#VALUE!</v>
      </c>
      <c r="PF78" s="691" t="e">
        <f t="shared" ca="1" si="654"/>
        <v>#VALUE!</v>
      </c>
      <c r="PG78" s="691" t="e">
        <f t="shared" ca="1" si="654"/>
        <v>#VALUE!</v>
      </c>
      <c r="PH78" s="691" t="e">
        <f t="shared" ca="1" si="654"/>
        <v>#VALUE!</v>
      </c>
      <c r="PI78" s="691" t="e">
        <f t="shared" ca="1" si="654"/>
        <v>#VALUE!</v>
      </c>
      <c r="PJ78" s="691" t="e">
        <f t="shared" ca="1" si="654"/>
        <v>#VALUE!</v>
      </c>
      <c r="PK78" s="691" t="e">
        <f t="shared" ca="1" si="654"/>
        <v>#VALUE!</v>
      </c>
      <c r="PL78" s="691" t="e">
        <f t="shared" ca="1" si="654"/>
        <v>#VALUE!</v>
      </c>
      <c r="PM78" s="691" t="e">
        <f t="shared" ca="1" si="654"/>
        <v>#VALUE!</v>
      </c>
      <c r="PN78" s="691" t="e">
        <f t="shared" ref="PN78:PX87" ca="1" si="655">+IF($MU78+PN$7&lt;=MAX($MV$7:$PX$7),OFFSET($GH78,0,$MU78+PN$7,1,1),"")</f>
        <v>#VALUE!</v>
      </c>
      <c r="PO78" s="691" t="e">
        <f t="shared" ca="1" si="655"/>
        <v>#VALUE!</v>
      </c>
      <c r="PP78" s="691" t="e">
        <f t="shared" ca="1" si="655"/>
        <v>#VALUE!</v>
      </c>
      <c r="PQ78" s="691" t="e">
        <f t="shared" ca="1" si="655"/>
        <v>#VALUE!</v>
      </c>
      <c r="PR78" s="691" t="e">
        <f t="shared" ca="1" si="655"/>
        <v>#VALUE!</v>
      </c>
      <c r="PS78" s="691" t="e">
        <f t="shared" ca="1" si="655"/>
        <v>#VALUE!</v>
      </c>
      <c r="PT78" s="691" t="e">
        <f t="shared" ca="1" si="655"/>
        <v>#VALUE!</v>
      </c>
      <c r="PU78" s="691" t="e">
        <f t="shared" ca="1" si="655"/>
        <v>#VALUE!</v>
      </c>
      <c r="PV78" s="691" t="e">
        <f t="shared" ca="1" si="655"/>
        <v>#VALUE!</v>
      </c>
      <c r="PW78" s="691" t="e">
        <f t="shared" ca="1" si="655"/>
        <v>#VALUE!</v>
      </c>
      <c r="PX78" s="691" t="e">
        <f t="shared" ca="1" si="655"/>
        <v>#VALUE!</v>
      </c>
      <c r="PY78" s="690"/>
      <c r="PZ78" s="690"/>
      <c r="QA78" s="690"/>
      <c r="QB78" s="690"/>
      <c r="QC78" s="690"/>
      <c r="QD78" s="690"/>
      <c r="QE78" s="690"/>
      <c r="QF78" s="690"/>
    </row>
    <row r="79" spans="1:448" hidden="1">
      <c r="A79" s="632">
        <f t="shared" si="625"/>
        <v>72</v>
      </c>
      <c r="B79" s="633">
        <f>+'User Entries'!G149</f>
        <v>0</v>
      </c>
      <c r="C79" s="633">
        <f t="shared" si="626"/>
        <v>0</v>
      </c>
      <c r="D79" s="767">
        <v>1</v>
      </c>
      <c r="E79" s="759" t="e">
        <f t="shared" si="532"/>
        <v>#DIV/0!</v>
      </c>
      <c r="F79" s="627"/>
      <c r="G79" s="765">
        <v>0</v>
      </c>
      <c r="H79" s="622"/>
      <c r="I79" s="632">
        <f t="shared" si="615"/>
        <v>72</v>
      </c>
      <c r="J79" s="640">
        <f t="shared" si="627"/>
        <v>0</v>
      </c>
      <c r="K79" s="640">
        <f>+'User Entries'!$J149</f>
        <v>0</v>
      </c>
      <c r="L79" s="676" t="e">
        <f t="shared" si="616"/>
        <v>#DIV/0!</v>
      </c>
      <c r="M79" s="643" t="str">
        <f>IFERROR(Summary_AttrorTotal!A89,"")</f>
        <v/>
      </c>
      <c r="N79" s="634">
        <f>+IFERROR((Summary_AttrorTotal!H89)*1000,0)</f>
        <v>0</v>
      </c>
      <c r="O79" s="634">
        <f>+IFERROR((Summary_AttrorTotal!S89-Summary_AttrorTotal!H89)*1000,0)</f>
        <v>0</v>
      </c>
      <c r="P79" s="634">
        <f t="shared" ca="1" si="533"/>
        <v>0</v>
      </c>
      <c r="Q79" s="634">
        <f>IFERROR(Summary_AttrorTotal!J89*1000,0)</f>
        <v>0</v>
      </c>
      <c r="R79" s="634">
        <f t="shared" ca="1" si="617"/>
        <v>0</v>
      </c>
      <c r="S79" s="634">
        <f>+IFERROR((Summary_AttrorTotal!S89-Summary_AttrorTotal!J89)*1000,0)</f>
        <v>0</v>
      </c>
      <c r="T79" s="634">
        <f t="shared" ca="1" si="618"/>
        <v>0</v>
      </c>
      <c r="U79" s="639"/>
      <c r="V79" s="634">
        <f t="shared" ca="1" si="619"/>
        <v>0</v>
      </c>
      <c r="X79" s="649" t="str">
        <f t="shared" si="472"/>
        <v/>
      </c>
      <c r="Y79" s="628" t="str">
        <f t="shared" si="529"/>
        <v/>
      </c>
      <c r="Z79" s="628" t="str">
        <f t="shared" si="529"/>
        <v/>
      </c>
      <c r="AA79" s="628" t="str">
        <f t="shared" si="631"/>
        <v/>
      </c>
      <c r="AB79" s="628" t="str">
        <f t="shared" si="631"/>
        <v/>
      </c>
      <c r="AC79" s="628" t="str">
        <f t="shared" si="631"/>
        <v/>
      </c>
      <c r="AD79" s="628" t="str">
        <f t="shared" si="631"/>
        <v/>
      </c>
      <c r="AE79" s="628" t="str">
        <f t="shared" si="631"/>
        <v/>
      </c>
      <c r="AF79" s="628" t="str">
        <f t="shared" si="631"/>
        <v/>
      </c>
      <c r="AG79" s="628" t="str">
        <f t="shared" si="631"/>
        <v/>
      </c>
      <c r="AH79" s="628" t="str">
        <f t="shared" si="631"/>
        <v/>
      </c>
      <c r="AI79" s="628" t="str">
        <f t="shared" si="631"/>
        <v/>
      </c>
      <c r="AJ79" s="628" t="str">
        <f t="shared" si="631"/>
        <v/>
      </c>
      <c r="AK79" s="628" t="str">
        <f t="shared" si="631"/>
        <v/>
      </c>
      <c r="AL79" s="628" t="str">
        <f t="shared" si="631"/>
        <v/>
      </c>
      <c r="AM79" s="628" t="str">
        <f t="shared" si="631"/>
        <v/>
      </c>
      <c r="AN79" s="628" t="str">
        <f t="shared" si="631"/>
        <v/>
      </c>
      <c r="AO79" s="628" t="str">
        <f t="shared" si="631"/>
        <v/>
      </c>
      <c r="AP79" s="628" t="str">
        <f t="shared" si="631"/>
        <v/>
      </c>
      <c r="AQ79" s="628" t="str">
        <f t="shared" si="631"/>
        <v/>
      </c>
      <c r="AR79" s="628" t="str">
        <f t="shared" si="631"/>
        <v/>
      </c>
      <c r="AS79" s="628" t="str">
        <f t="shared" si="631"/>
        <v/>
      </c>
      <c r="AT79" s="628" t="str">
        <f t="shared" si="631"/>
        <v/>
      </c>
      <c r="AU79" s="628" t="str">
        <f t="shared" si="631"/>
        <v/>
      </c>
      <c r="AV79" s="628" t="str">
        <f t="shared" si="631"/>
        <v/>
      </c>
      <c r="AW79" s="628" t="str">
        <f t="shared" si="631"/>
        <v/>
      </c>
      <c r="AX79" s="628" t="str">
        <f t="shared" si="631"/>
        <v/>
      </c>
      <c r="AY79" s="628" t="str">
        <f t="shared" si="631"/>
        <v/>
      </c>
      <c r="AZ79" s="628" t="str">
        <f t="shared" si="631"/>
        <v/>
      </c>
      <c r="BA79" s="628" t="str">
        <f t="shared" si="631"/>
        <v/>
      </c>
      <c r="BB79" s="628" t="str">
        <f t="shared" si="631"/>
        <v/>
      </c>
      <c r="BC79" s="628" t="str">
        <f t="shared" si="631"/>
        <v/>
      </c>
      <c r="BD79" s="628" t="str">
        <f t="shared" si="631"/>
        <v/>
      </c>
      <c r="BE79" s="628" t="str">
        <f t="shared" si="631"/>
        <v/>
      </c>
      <c r="BF79" s="628" t="str">
        <f t="shared" si="631"/>
        <v/>
      </c>
      <c r="BG79" s="628" t="str">
        <f t="shared" si="631"/>
        <v/>
      </c>
      <c r="BH79" s="628" t="str">
        <f t="shared" si="631"/>
        <v/>
      </c>
      <c r="BI79" s="628" t="str">
        <f t="shared" si="631"/>
        <v/>
      </c>
      <c r="BJ79" s="628" t="str">
        <f t="shared" si="631"/>
        <v/>
      </c>
      <c r="BK79" s="628" t="str">
        <f t="shared" si="631"/>
        <v/>
      </c>
      <c r="BL79" s="628" t="str">
        <f t="shared" si="631"/>
        <v/>
      </c>
      <c r="BM79" s="628" t="str">
        <f t="shared" si="631"/>
        <v/>
      </c>
      <c r="BN79" s="628" t="str">
        <f t="shared" si="631"/>
        <v/>
      </c>
      <c r="BO79" s="628" t="str">
        <f t="shared" si="631"/>
        <v/>
      </c>
      <c r="BP79" s="628" t="str">
        <f t="shared" si="631"/>
        <v/>
      </c>
      <c r="BQ79" s="628" t="str">
        <f t="shared" si="631"/>
        <v/>
      </c>
      <c r="BR79" s="628" t="str">
        <f t="shared" si="631"/>
        <v/>
      </c>
      <c r="BS79" s="628" t="str">
        <f t="shared" si="631"/>
        <v/>
      </c>
      <c r="BT79" s="628" t="str">
        <f t="shared" si="631"/>
        <v/>
      </c>
      <c r="BU79" s="628" t="str">
        <f t="shared" si="631"/>
        <v/>
      </c>
      <c r="BV79" s="628" t="str">
        <f t="shared" si="631"/>
        <v/>
      </c>
      <c r="BW79" s="628" t="str">
        <f t="shared" si="631"/>
        <v/>
      </c>
      <c r="BX79" s="628" t="str">
        <f t="shared" si="631"/>
        <v/>
      </c>
      <c r="BY79" s="628" t="str">
        <f t="shared" si="631"/>
        <v/>
      </c>
      <c r="BZ79" s="628" t="str">
        <f t="shared" si="631"/>
        <v/>
      </c>
      <c r="CA79" s="628" t="str">
        <f t="shared" si="631"/>
        <v/>
      </c>
      <c r="CB79" s="628" t="str">
        <f t="shared" si="631"/>
        <v/>
      </c>
      <c r="CC79" s="628" t="str">
        <f t="shared" si="631"/>
        <v/>
      </c>
      <c r="CD79" s="628" t="str">
        <f t="shared" si="631"/>
        <v/>
      </c>
      <c r="CE79" s="628" t="str">
        <f t="shared" si="631"/>
        <v/>
      </c>
      <c r="CF79" s="628" t="str">
        <f t="shared" si="631"/>
        <v/>
      </c>
      <c r="CG79" s="628" t="str">
        <f t="shared" si="631"/>
        <v/>
      </c>
      <c r="CH79" s="628" t="str">
        <f t="shared" si="631"/>
        <v/>
      </c>
      <c r="CI79" s="628" t="str">
        <f t="shared" si="631"/>
        <v/>
      </c>
      <c r="CJ79" s="628" t="str">
        <f t="shared" si="631"/>
        <v/>
      </c>
      <c r="CK79" s="628" t="str">
        <f t="shared" si="631"/>
        <v/>
      </c>
      <c r="CL79" s="628" t="str">
        <f t="shared" si="631"/>
        <v/>
      </c>
      <c r="CM79" s="628" t="str">
        <f t="shared" si="630"/>
        <v/>
      </c>
      <c r="CN79" s="628" t="str">
        <f t="shared" si="630"/>
        <v/>
      </c>
      <c r="CO79" s="628" t="str">
        <f t="shared" si="630"/>
        <v/>
      </c>
      <c r="CP79" s="628" t="str">
        <f t="shared" si="630"/>
        <v/>
      </c>
      <c r="CQ79" s="628" t="str">
        <f t="shared" si="630"/>
        <v/>
      </c>
      <c r="CR79" s="628" t="str">
        <f t="shared" si="630"/>
        <v/>
      </c>
      <c r="CS79" s="628" t="str">
        <f t="shared" si="630"/>
        <v/>
      </c>
      <c r="CT79" s="628" t="str">
        <f t="shared" si="630"/>
        <v/>
      </c>
      <c r="CU79" s="628" t="str">
        <f t="shared" si="630"/>
        <v/>
      </c>
      <c r="CV79" s="628" t="str">
        <f t="shared" si="630"/>
        <v/>
      </c>
      <c r="CW79" s="628" t="str">
        <f t="shared" si="630"/>
        <v/>
      </c>
      <c r="CX79" s="628" t="str">
        <f t="shared" si="630"/>
        <v/>
      </c>
      <c r="CY79" s="628" t="str">
        <f t="shared" si="630"/>
        <v/>
      </c>
      <c r="CZ79" s="628" t="str">
        <f t="shared" si="630"/>
        <v/>
      </c>
      <c r="DA79" s="629" t="str">
        <f t="shared" si="630"/>
        <v/>
      </c>
      <c r="DB79" s="642"/>
      <c r="DC79" s="649" t="str">
        <f t="shared" si="621"/>
        <v/>
      </c>
      <c r="DD79" s="668" t="str">
        <f t="shared" si="632"/>
        <v/>
      </c>
      <c r="DE79" s="668" t="str">
        <f t="shared" si="632"/>
        <v/>
      </c>
      <c r="DF79" s="668" t="str">
        <f t="shared" si="632"/>
        <v/>
      </c>
      <c r="DG79" s="668" t="str">
        <f t="shared" si="632"/>
        <v/>
      </c>
      <c r="DH79" s="668" t="str">
        <f t="shared" si="632"/>
        <v/>
      </c>
      <c r="DI79" s="668" t="str">
        <f t="shared" si="632"/>
        <v/>
      </c>
      <c r="DJ79" s="668" t="str">
        <f t="shared" si="632"/>
        <v/>
      </c>
      <c r="DK79" s="668" t="str">
        <f t="shared" si="632"/>
        <v/>
      </c>
      <c r="DL79" s="668" t="str">
        <f t="shared" si="632"/>
        <v/>
      </c>
      <c r="DM79" s="668" t="str">
        <f t="shared" si="632"/>
        <v/>
      </c>
      <c r="DN79" s="668" t="str">
        <f t="shared" si="633"/>
        <v/>
      </c>
      <c r="DO79" s="668" t="str">
        <f t="shared" si="633"/>
        <v/>
      </c>
      <c r="DP79" s="668" t="str">
        <f t="shared" si="633"/>
        <v/>
      </c>
      <c r="DQ79" s="668" t="str">
        <f t="shared" si="633"/>
        <v/>
      </c>
      <c r="DR79" s="668" t="str">
        <f t="shared" si="633"/>
        <v/>
      </c>
      <c r="DS79" s="668" t="str">
        <f t="shared" si="633"/>
        <v/>
      </c>
      <c r="DT79" s="668" t="str">
        <f t="shared" si="633"/>
        <v/>
      </c>
      <c r="DU79" s="668" t="str">
        <f t="shared" si="633"/>
        <v/>
      </c>
      <c r="DV79" s="668" t="str">
        <f t="shared" si="633"/>
        <v/>
      </c>
      <c r="DW79" s="668" t="str">
        <f t="shared" si="633"/>
        <v/>
      </c>
      <c r="DX79" s="668" t="str">
        <f t="shared" si="634"/>
        <v/>
      </c>
      <c r="DY79" s="668" t="str">
        <f t="shared" si="634"/>
        <v/>
      </c>
      <c r="DZ79" s="668" t="str">
        <f t="shared" si="634"/>
        <v/>
      </c>
      <c r="EA79" s="668" t="str">
        <f t="shared" si="634"/>
        <v/>
      </c>
      <c r="EB79" s="668" t="str">
        <f t="shared" si="634"/>
        <v/>
      </c>
      <c r="EC79" s="668" t="str">
        <f t="shared" si="634"/>
        <v/>
      </c>
      <c r="ED79" s="668" t="str">
        <f t="shared" si="634"/>
        <v/>
      </c>
      <c r="EE79" s="668" t="str">
        <f t="shared" si="634"/>
        <v/>
      </c>
      <c r="EF79" s="668" t="str">
        <f t="shared" si="634"/>
        <v/>
      </c>
      <c r="EG79" s="668" t="str">
        <f t="shared" si="634"/>
        <v/>
      </c>
      <c r="EH79" s="668" t="str">
        <f t="shared" si="635"/>
        <v/>
      </c>
      <c r="EI79" s="668" t="str">
        <f t="shared" si="635"/>
        <v/>
      </c>
      <c r="EJ79" s="668" t="str">
        <f t="shared" si="635"/>
        <v/>
      </c>
      <c r="EK79" s="668" t="str">
        <f t="shared" si="635"/>
        <v/>
      </c>
      <c r="EL79" s="668" t="str">
        <f t="shared" si="635"/>
        <v/>
      </c>
      <c r="EM79" s="668" t="str">
        <f t="shared" si="635"/>
        <v/>
      </c>
      <c r="EN79" s="668" t="str">
        <f t="shared" si="635"/>
        <v/>
      </c>
      <c r="EO79" s="668" t="str">
        <f t="shared" si="635"/>
        <v/>
      </c>
      <c r="EP79" s="668" t="str">
        <f t="shared" si="635"/>
        <v/>
      </c>
      <c r="EQ79" s="668" t="str">
        <f t="shared" si="635"/>
        <v/>
      </c>
      <c r="ER79" s="668" t="str">
        <f t="shared" si="636"/>
        <v/>
      </c>
      <c r="ES79" s="668" t="str">
        <f t="shared" si="636"/>
        <v/>
      </c>
      <c r="ET79" s="668" t="str">
        <f t="shared" si="636"/>
        <v/>
      </c>
      <c r="EU79" s="668" t="str">
        <f t="shared" si="636"/>
        <v/>
      </c>
      <c r="EV79" s="668" t="str">
        <f t="shared" si="636"/>
        <v/>
      </c>
      <c r="EW79" s="668" t="str">
        <f t="shared" si="636"/>
        <v/>
      </c>
      <c r="EX79" s="668" t="str">
        <f t="shared" si="636"/>
        <v/>
      </c>
      <c r="EY79" s="668" t="str">
        <f t="shared" si="636"/>
        <v/>
      </c>
      <c r="EZ79" s="668" t="str">
        <f t="shared" si="636"/>
        <v/>
      </c>
      <c r="FA79" s="668" t="str">
        <f t="shared" si="636"/>
        <v/>
      </c>
      <c r="FB79" s="668" t="str">
        <f t="shared" si="637"/>
        <v/>
      </c>
      <c r="FC79" s="668" t="str">
        <f t="shared" si="637"/>
        <v/>
      </c>
      <c r="FD79" s="668" t="str">
        <f t="shared" si="637"/>
        <v/>
      </c>
      <c r="FE79" s="668" t="str">
        <f t="shared" si="637"/>
        <v/>
      </c>
      <c r="FF79" s="668" t="str">
        <f t="shared" si="637"/>
        <v/>
      </c>
      <c r="FG79" s="668" t="str">
        <f t="shared" si="637"/>
        <v/>
      </c>
      <c r="FH79" s="668" t="str">
        <f t="shared" si="637"/>
        <v/>
      </c>
      <c r="FI79" s="668" t="str">
        <f t="shared" si="637"/>
        <v/>
      </c>
      <c r="FJ79" s="668" t="str">
        <f t="shared" si="637"/>
        <v/>
      </c>
      <c r="FK79" s="668" t="str">
        <f t="shared" si="637"/>
        <v/>
      </c>
      <c r="FL79" s="668" t="str">
        <f t="shared" si="638"/>
        <v/>
      </c>
      <c r="FM79" s="668" t="str">
        <f t="shared" si="638"/>
        <v/>
      </c>
      <c r="FN79" s="668" t="str">
        <f t="shared" si="638"/>
        <v/>
      </c>
      <c r="FO79" s="668" t="str">
        <f t="shared" si="638"/>
        <v/>
      </c>
      <c r="FP79" s="668" t="str">
        <f t="shared" si="638"/>
        <v/>
      </c>
      <c r="FQ79" s="668" t="str">
        <f t="shared" si="638"/>
        <v/>
      </c>
      <c r="FR79" s="668" t="str">
        <f t="shared" si="638"/>
        <v/>
      </c>
      <c r="FS79" s="668" t="str">
        <f t="shared" si="638"/>
        <v/>
      </c>
      <c r="FT79" s="668" t="str">
        <f t="shared" si="638"/>
        <v/>
      </c>
      <c r="FU79" s="668" t="str">
        <f t="shared" si="638"/>
        <v/>
      </c>
      <c r="FV79" s="668" t="str">
        <f t="shared" si="639"/>
        <v/>
      </c>
      <c r="FW79" s="668" t="str">
        <f t="shared" si="639"/>
        <v/>
      </c>
      <c r="FX79" s="668" t="str">
        <f t="shared" si="639"/>
        <v/>
      </c>
      <c r="FY79" s="668" t="str">
        <f t="shared" si="639"/>
        <v/>
      </c>
      <c r="FZ79" s="668" t="str">
        <f t="shared" si="639"/>
        <v/>
      </c>
      <c r="GA79" s="668" t="str">
        <f t="shared" si="639"/>
        <v/>
      </c>
      <c r="GB79" s="668" t="str">
        <f t="shared" si="639"/>
        <v/>
      </c>
      <c r="GC79" s="668" t="str">
        <f t="shared" si="639"/>
        <v/>
      </c>
      <c r="GD79" s="668" t="str">
        <f t="shared" si="639"/>
        <v/>
      </c>
      <c r="GE79" s="668" t="str">
        <f t="shared" si="639"/>
        <v/>
      </c>
      <c r="GF79" s="669" t="str">
        <f t="shared" si="639"/>
        <v/>
      </c>
      <c r="GG79" s="626"/>
      <c r="GH79" s="649" t="str">
        <f t="shared" si="622"/>
        <v/>
      </c>
      <c r="GI79" s="682" t="str">
        <f t="shared" ca="1" si="534"/>
        <v/>
      </c>
      <c r="GJ79" s="682" t="str">
        <f t="shared" ca="1" si="535"/>
        <v/>
      </c>
      <c r="GK79" s="682" t="str">
        <f t="shared" ca="1" si="536"/>
        <v/>
      </c>
      <c r="GL79" s="682" t="str">
        <f t="shared" ca="1" si="537"/>
        <v/>
      </c>
      <c r="GM79" s="682" t="str">
        <f t="shared" ca="1" si="538"/>
        <v/>
      </c>
      <c r="GN79" s="682" t="str">
        <f t="shared" ca="1" si="539"/>
        <v/>
      </c>
      <c r="GO79" s="682" t="str">
        <f t="shared" ca="1" si="540"/>
        <v/>
      </c>
      <c r="GP79" s="682" t="str">
        <f t="shared" ca="1" si="541"/>
        <v/>
      </c>
      <c r="GQ79" s="682" t="str">
        <f t="shared" ca="1" si="542"/>
        <v/>
      </c>
      <c r="GR79" s="682" t="str">
        <f t="shared" ca="1" si="543"/>
        <v/>
      </c>
      <c r="GS79" s="682" t="str">
        <f t="shared" ca="1" si="544"/>
        <v/>
      </c>
      <c r="GT79" s="682" t="str">
        <f t="shared" ca="1" si="545"/>
        <v/>
      </c>
      <c r="GU79" s="682" t="str">
        <f t="shared" ca="1" si="546"/>
        <v/>
      </c>
      <c r="GV79" s="682" t="str">
        <f t="shared" ca="1" si="547"/>
        <v/>
      </c>
      <c r="GW79" s="682" t="str">
        <f t="shared" ca="1" si="548"/>
        <v/>
      </c>
      <c r="GX79" s="682" t="str">
        <f t="shared" ca="1" si="549"/>
        <v/>
      </c>
      <c r="GY79" s="682" t="str">
        <f t="shared" ca="1" si="550"/>
        <v/>
      </c>
      <c r="GZ79" s="682" t="str">
        <f t="shared" ca="1" si="551"/>
        <v/>
      </c>
      <c r="HA79" s="682" t="str">
        <f t="shared" ca="1" si="552"/>
        <v/>
      </c>
      <c r="HB79" s="682" t="str">
        <f t="shared" ca="1" si="553"/>
        <v/>
      </c>
      <c r="HC79" s="682" t="str">
        <f t="shared" ca="1" si="554"/>
        <v/>
      </c>
      <c r="HD79" s="682" t="str">
        <f t="shared" ca="1" si="555"/>
        <v/>
      </c>
      <c r="HE79" s="682" t="str">
        <f t="shared" ca="1" si="556"/>
        <v/>
      </c>
      <c r="HF79" s="682" t="str">
        <f t="shared" ca="1" si="557"/>
        <v/>
      </c>
      <c r="HG79" s="682" t="str">
        <f t="shared" ca="1" si="558"/>
        <v/>
      </c>
      <c r="HH79" s="682" t="str">
        <f t="shared" ca="1" si="559"/>
        <v/>
      </c>
      <c r="HI79" s="682" t="str">
        <f t="shared" ca="1" si="560"/>
        <v/>
      </c>
      <c r="HJ79" s="682" t="str">
        <f t="shared" ca="1" si="561"/>
        <v/>
      </c>
      <c r="HK79" s="682" t="str">
        <f t="shared" ca="1" si="562"/>
        <v/>
      </c>
      <c r="HL79" s="682" t="str">
        <f t="shared" ca="1" si="563"/>
        <v/>
      </c>
      <c r="HM79" s="682" t="str">
        <f t="shared" ca="1" si="564"/>
        <v/>
      </c>
      <c r="HN79" s="682" t="str">
        <f t="shared" ca="1" si="565"/>
        <v/>
      </c>
      <c r="HO79" s="682" t="str">
        <f t="shared" ca="1" si="566"/>
        <v/>
      </c>
      <c r="HP79" s="682" t="str">
        <f t="shared" ca="1" si="567"/>
        <v/>
      </c>
      <c r="HQ79" s="682" t="str">
        <f t="shared" ca="1" si="568"/>
        <v/>
      </c>
      <c r="HR79" s="682" t="str">
        <f t="shared" ca="1" si="569"/>
        <v/>
      </c>
      <c r="HS79" s="682" t="str">
        <f t="shared" ca="1" si="570"/>
        <v/>
      </c>
      <c r="HT79" s="682" t="str">
        <f t="shared" ca="1" si="571"/>
        <v/>
      </c>
      <c r="HU79" s="682" t="str">
        <f t="shared" ca="1" si="572"/>
        <v/>
      </c>
      <c r="HV79" s="682" t="str">
        <f t="shared" ca="1" si="573"/>
        <v/>
      </c>
      <c r="HW79" s="682" t="str">
        <f t="shared" ca="1" si="574"/>
        <v/>
      </c>
      <c r="HX79" s="682" t="str">
        <f t="shared" ca="1" si="575"/>
        <v/>
      </c>
      <c r="HY79" s="682" t="str">
        <f t="shared" ca="1" si="576"/>
        <v/>
      </c>
      <c r="HZ79" s="682" t="str">
        <f t="shared" ca="1" si="577"/>
        <v/>
      </c>
      <c r="IA79" s="682" t="str">
        <f t="shared" ca="1" si="578"/>
        <v/>
      </c>
      <c r="IB79" s="682" t="str">
        <f t="shared" ca="1" si="579"/>
        <v/>
      </c>
      <c r="IC79" s="682" t="str">
        <f t="shared" ca="1" si="580"/>
        <v/>
      </c>
      <c r="ID79" s="682" t="str">
        <f t="shared" ca="1" si="581"/>
        <v/>
      </c>
      <c r="IE79" s="682" t="str">
        <f t="shared" ca="1" si="582"/>
        <v/>
      </c>
      <c r="IF79" s="682" t="str">
        <f t="shared" ca="1" si="583"/>
        <v/>
      </c>
      <c r="IG79" s="682" t="str">
        <f t="shared" ca="1" si="584"/>
        <v/>
      </c>
      <c r="IH79" s="682" t="str">
        <f t="shared" ca="1" si="585"/>
        <v/>
      </c>
      <c r="II79" s="682" t="str">
        <f t="shared" ca="1" si="586"/>
        <v/>
      </c>
      <c r="IJ79" s="682" t="str">
        <f t="shared" ca="1" si="587"/>
        <v/>
      </c>
      <c r="IK79" s="662" t="str">
        <f t="shared" ca="1" si="588"/>
        <v/>
      </c>
      <c r="IL79" s="662" t="str">
        <f t="shared" ca="1" si="589"/>
        <v/>
      </c>
      <c r="IM79" s="662" t="str">
        <f t="shared" ca="1" si="590"/>
        <v/>
      </c>
      <c r="IN79" s="662" t="str">
        <f t="shared" ca="1" si="591"/>
        <v/>
      </c>
      <c r="IO79" s="662" t="str">
        <f t="shared" ca="1" si="592"/>
        <v/>
      </c>
      <c r="IP79" s="662" t="str">
        <f t="shared" ca="1" si="593"/>
        <v/>
      </c>
      <c r="IQ79" s="662" t="str">
        <f t="shared" ca="1" si="594"/>
        <v/>
      </c>
      <c r="IR79" s="662" t="str">
        <f t="shared" ca="1" si="595"/>
        <v/>
      </c>
      <c r="IS79" s="662" t="str">
        <f t="shared" ca="1" si="596"/>
        <v/>
      </c>
      <c r="IT79" s="662" t="str">
        <f t="shared" ca="1" si="597"/>
        <v/>
      </c>
      <c r="IU79" s="662" t="str">
        <f t="shared" ca="1" si="598"/>
        <v/>
      </c>
      <c r="IV79" s="662" t="str">
        <f t="shared" ca="1" si="599"/>
        <v/>
      </c>
      <c r="IW79" s="662" t="str">
        <f t="shared" ca="1" si="600"/>
        <v/>
      </c>
      <c r="IX79" s="662" t="str">
        <f t="shared" ca="1" si="601"/>
        <v/>
      </c>
      <c r="IY79" s="662" t="str">
        <f t="shared" ca="1" si="602"/>
        <v/>
      </c>
      <c r="IZ79" s="662" t="str">
        <f t="shared" ca="1" si="603"/>
        <v/>
      </c>
      <c r="JA79" s="662" t="str">
        <f t="shared" ca="1" si="604"/>
        <v/>
      </c>
      <c r="JB79" s="662" t="str">
        <f t="shared" ca="1" si="605"/>
        <v/>
      </c>
      <c r="JC79" s="662" t="str">
        <f t="shared" ca="1" si="606"/>
        <v/>
      </c>
      <c r="JD79" s="662" t="str">
        <f t="shared" ca="1" si="607"/>
        <v/>
      </c>
      <c r="JE79" s="662" t="str">
        <f t="shared" ca="1" si="608"/>
        <v/>
      </c>
      <c r="JF79" s="662" t="str">
        <f t="shared" ca="1" si="609"/>
        <v/>
      </c>
      <c r="JG79" s="662" t="str">
        <f t="shared" ca="1" si="610"/>
        <v/>
      </c>
      <c r="JH79" s="662" t="str">
        <f t="shared" ca="1" si="611"/>
        <v/>
      </c>
      <c r="JI79" s="662" t="str">
        <f t="shared" ca="1" si="612"/>
        <v/>
      </c>
      <c r="JJ79" s="662" t="str">
        <f t="shared" ca="1" si="613"/>
        <v/>
      </c>
      <c r="JK79" s="663" t="str">
        <f t="shared" ca="1" si="614"/>
        <v/>
      </c>
      <c r="JL79" s="626"/>
      <c r="JM79" s="649" t="str">
        <f t="shared" si="623"/>
        <v/>
      </c>
      <c r="JN79" s="635" t="str">
        <f t="shared" si="640"/>
        <v/>
      </c>
      <c r="JO79" s="635" t="str">
        <f t="shared" si="640"/>
        <v/>
      </c>
      <c r="JP79" s="635" t="str">
        <f t="shared" si="640"/>
        <v/>
      </c>
      <c r="JQ79" s="635" t="str">
        <f t="shared" si="640"/>
        <v/>
      </c>
      <c r="JR79" s="635" t="str">
        <f t="shared" si="640"/>
        <v/>
      </c>
      <c r="JS79" s="635" t="str">
        <f t="shared" si="640"/>
        <v/>
      </c>
      <c r="JT79" s="635" t="str">
        <f t="shared" si="640"/>
        <v/>
      </c>
      <c r="JU79" s="635" t="str">
        <f t="shared" si="640"/>
        <v/>
      </c>
      <c r="JV79" s="635" t="str">
        <f t="shared" si="640"/>
        <v/>
      </c>
      <c r="JW79" s="635" t="str">
        <f t="shared" si="640"/>
        <v/>
      </c>
      <c r="JX79" s="635" t="str">
        <f t="shared" si="641"/>
        <v/>
      </c>
      <c r="JY79" s="635" t="str">
        <f t="shared" si="641"/>
        <v/>
      </c>
      <c r="JZ79" s="635" t="str">
        <f t="shared" si="641"/>
        <v/>
      </c>
      <c r="KA79" s="635" t="str">
        <f t="shared" si="641"/>
        <v/>
      </c>
      <c r="KB79" s="635" t="str">
        <f t="shared" si="641"/>
        <v/>
      </c>
      <c r="KC79" s="635" t="str">
        <f t="shared" si="641"/>
        <v/>
      </c>
      <c r="KD79" s="635" t="str">
        <f t="shared" si="641"/>
        <v/>
      </c>
      <c r="KE79" s="635" t="str">
        <f t="shared" si="641"/>
        <v/>
      </c>
      <c r="KF79" s="635" t="str">
        <f t="shared" si="641"/>
        <v/>
      </c>
      <c r="KG79" s="635" t="str">
        <f t="shared" si="641"/>
        <v/>
      </c>
      <c r="KH79" s="635" t="str">
        <f t="shared" si="642"/>
        <v/>
      </c>
      <c r="KI79" s="635" t="str">
        <f t="shared" si="642"/>
        <v/>
      </c>
      <c r="KJ79" s="635" t="str">
        <f t="shared" si="642"/>
        <v/>
      </c>
      <c r="KK79" s="635" t="str">
        <f t="shared" si="642"/>
        <v/>
      </c>
      <c r="KL79" s="635" t="str">
        <f t="shared" si="642"/>
        <v/>
      </c>
      <c r="KM79" s="635" t="str">
        <f t="shared" si="642"/>
        <v/>
      </c>
      <c r="KN79" s="635" t="str">
        <f t="shared" si="642"/>
        <v/>
      </c>
      <c r="KO79" s="635" t="str">
        <f t="shared" si="642"/>
        <v/>
      </c>
      <c r="KP79" s="635" t="str">
        <f t="shared" si="642"/>
        <v/>
      </c>
      <c r="KQ79" s="635" t="str">
        <f t="shared" si="642"/>
        <v/>
      </c>
      <c r="KR79" s="635" t="str">
        <f t="shared" si="643"/>
        <v/>
      </c>
      <c r="KS79" s="635" t="str">
        <f t="shared" si="643"/>
        <v/>
      </c>
      <c r="KT79" s="635" t="str">
        <f t="shared" si="643"/>
        <v/>
      </c>
      <c r="KU79" s="635" t="str">
        <f t="shared" si="643"/>
        <v/>
      </c>
      <c r="KV79" s="635" t="str">
        <f t="shared" si="643"/>
        <v/>
      </c>
      <c r="KW79" s="635" t="str">
        <f t="shared" si="643"/>
        <v/>
      </c>
      <c r="KX79" s="635" t="str">
        <f t="shared" si="643"/>
        <v/>
      </c>
      <c r="KY79" s="635" t="str">
        <f t="shared" si="643"/>
        <v/>
      </c>
      <c r="KZ79" s="635" t="str">
        <f t="shared" si="643"/>
        <v/>
      </c>
      <c r="LA79" s="635" t="str">
        <f t="shared" si="643"/>
        <v/>
      </c>
      <c r="LB79" s="635" t="str">
        <f t="shared" si="644"/>
        <v/>
      </c>
      <c r="LC79" s="635" t="str">
        <f t="shared" si="644"/>
        <v/>
      </c>
      <c r="LD79" s="635" t="str">
        <f t="shared" si="644"/>
        <v/>
      </c>
      <c r="LE79" s="635" t="str">
        <f t="shared" si="644"/>
        <v/>
      </c>
      <c r="LF79" s="635" t="str">
        <f t="shared" si="644"/>
        <v/>
      </c>
      <c r="LG79" s="635" t="str">
        <f t="shared" si="644"/>
        <v/>
      </c>
      <c r="LH79" s="635" t="str">
        <f t="shared" si="644"/>
        <v/>
      </c>
      <c r="LI79" s="635" t="str">
        <f t="shared" si="644"/>
        <v/>
      </c>
      <c r="LJ79" s="635" t="str">
        <f t="shared" si="644"/>
        <v/>
      </c>
      <c r="LK79" s="635" t="str">
        <f t="shared" si="644"/>
        <v/>
      </c>
      <c r="LL79" s="635" t="str">
        <f t="shared" si="645"/>
        <v/>
      </c>
      <c r="LM79" s="635" t="str">
        <f t="shared" si="645"/>
        <v/>
      </c>
      <c r="LN79" s="635" t="str">
        <f t="shared" si="645"/>
        <v/>
      </c>
      <c r="LO79" s="635" t="str">
        <f t="shared" si="645"/>
        <v/>
      </c>
      <c r="LP79" s="635" t="str">
        <f t="shared" si="645"/>
        <v/>
      </c>
      <c r="LQ79" s="635" t="str">
        <f t="shared" si="645"/>
        <v/>
      </c>
      <c r="LR79" s="635" t="str">
        <f t="shared" si="645"/>
        <v/>
      </c>
      <c r="LS79" s="635" t="str">
        <f t="shared" si="645"/>
        <v/>
      </c>
      <c r="LT79" s="635" t="str">
        <f t="shared" si="645"/>
        <v/>
      </c>
      <c r="LU79" s="635" t="str">
        <f t="shared" si="645"/>
        <v/>
      </c>
      <c r="LV79" s="635" t="str">
        <f t="shared" si="646"/>
        <v/>
      </c>
      <c r="LW79" s="635" t="str">
        <f t="shared" si="646"/>
        <v/>
      </c>
      <c r="LX79" s="635" t="str">
        <f t="shared" si="646"/>
        <v/>
      </c>
      <c r="LY79" s="635" t="str">
        <f t="shared" si="646"/>
        <v/>
      </c>
      <c r="LZ79" s="635" t="str">
        <f t="shared" si="646"/>
        <v/>
      </c>
      <c r="MA79" s="635" t="str">
        <f t="shared" si="646"/>
        <v/>
      </c>
      <c r="MB79" s="635" t="str">
        <f t="shared" si="646"/>
        <v/>
      </c>
      <c r="MC79" s="635" t="str">
        <f t="shared" si="646"/>
        <v/>
      </c>
      <c r="MD79" s="635" t="str">
        <f t="shared" si="646"/>
        <v/>
      </c>
      <c r="ME79" s="635" t="str">
        <f t="shared" si="646"/>
        <v/>
      </c>
      <c r="MF79" s="635" t="str">
        <f t="shared" si="647"/>
        <v/>
      </c>
      <c r="MG79" s="635" t="str">
        <f t="shared" si="647"/>
        <v/>
      </c>
      <c r="MH79" s="635" t="str">
        <f t="shared" si="647"/>
        <v/>
      </c>
      <c r="MI79" s="635" t="str">
        <f t="shared" si="647"/>
        <v/>
      </c>
      <c r="MJ79" s="635" t="str">
        <f t="shared" si="647"/>
        <v/>
      </c>
      <c r="MK79" s="635" t="str">
        <f t="shared" si="647"/>
        <v/>
      </c>
      <c r="ML79" s="635" t="str">
        <f t="shared" si="647"/>
        <v/>
      </c>
      <c r="MM79" s="635" t="str">
        <f t="shared" si="647"/>
        <v/>
      </c>
      <c r="MN79" s="635" t="str">
        <f t="shared" si="647"/>
        <v/>
      </c>
      <c r="MO79" s="635" t="str">
        <f t="shared" si="647"/>
        <v/>
      </c>
      <c r="MP79" s="636" t="str">
        <f t="shared" si="647"/>
        <v/>
      </c>
      <c r="MR79" s="565">
        <f t="shared" si="629"/>
        <v>72</v>
      </c>
      <c r="MS79" s="622" t="e">
        <f ca="1">+SUMPRODUCT(OFFSET(MU79,0,$MR79):OFFSET(MU79,MU79-1,$MR79),OFFSET($O79,0,0):OFFSET($O79,MU79-1,0))</f>
        <v>#VALUE!</v>
      </c>
      <c r="MU79" s="568" t="str">
        <f t="shared" si="624"/>
        <v/>
      </c>
      <c r="MV79" s="691" t="e">
        <f t="shared" ca="1" si="648"/>
        <v>#VALUE!</v>
      </c>
      <c r="MW79" s="691" t="e">
        <f t="shared" ca="1" si="648"/>
        <v>#VALUE!</v>
      </c>
      <c r="MX79" s="691" t="e">
        <f t="shared" ca="1" si="648"/>
        <v>#VALUE!</v>
      </c>
      <c r="MY79" s="691" t="e">
        <f t="shared" ca="1" si="648"/>
        <v>#VALUE!</v>
      </c>
      <c r="MZ79" s="691" t="e">
        <f t="shared" ca="1" si="648"/>
        <v>#VALUE!</v>
      </c>
      <c r="NA79" s="691" t="e">
        <f t="shared" ca="1" si="648"/>
        <v>#VALUE!</v>
      </c>
      <c r="NB79" s="691" t="e">
        <f t="shared" ca="1" si="648"/>
        <v>#VALUE!</v>
      </c>
      <c r="NC79" s="691" t="e">
        <f t="shared" ca="1" si="648"/>
        <v>#VALUE!</v>
      </c>
      <c r="ND79" s="691" t="e">
        <f t="shared" ca="1" si="648"/>
        <v>#VALUE!</v>
      </c>
      <c r="NE79" s="691" t="e">
        <f t="shared" ca="1" si="648"/>
        <v>#VALUE!</v>
      </c>
      <c r="NF79" s="691" t="e">
        <f t="shared" ca="1" si="649"/>
        <v>#VALUE!</v>
      </c>
      <c r="NG79" s="691" t="e">
        <f t="shared" ca="1" si="649"/>
        <v>#VALUE!</v>
      </c>
      <c r="NH79" s="691" t="e">
        <f t="shared" ca="1" si="649"/>
        <v>#VALUE!</v>
      </c>
      <c r="NI79" s="691" t="e">
        <f t="shared" ca="1" si="649"/>
        <v>#VALUE!</v>
      </c>
      <c r="NJ79" s="691" t="e">
        <f t="shared" ca="1" si="649"/>
        <v>#VALUE!</v>
      </c>
      <c r="NK79" s="691" t="e">
        <f t="shared" ca="1" si="649"/>
        <v>#VALUE!</v>
      </c>
      <c r="NL79" s="691" t="e">
        <f t="shared" ca="1" si="649"/>
        <v>#VALUE!</v>
      </c>
      <c r="NM79" s="691" t="e">
        <f t="shared" ca="1" si="649"/>
        <v>#VALUE!</v>
      </c>
      <c r="NN79" s="691" t="e">
        <f t="shared" ca="1" si="649"/>
        <v>#VALUE!</v>
      </c>
      <c r="NO79" s="691" t="e">
        <f t="shared" ca="1" si="649"/>
        <v>#VALUE!</v>
      </c>
      <c r="NP79" s="691" t="e">
        <f t="shared" ca="1" si="650"/>
        <v>#VALUE!</v>
      </c>
      <c r="NQ79" s="691" t="e">
        <f t="shared" ca="1" si="650"/>
        <v>#VALUE!</v>
      </c>
      <c r="NR79" s="691" t="e">
        <f t="shared" ca="1" si="650"/>
        <v>#VALUE!</v>
      </c>
      <c r="NS79" s="691" t="e">
        <f t="shared" ca="1" si="650"/>
        <v>#VALUE!</v>
      </c>
      <c r="NT79" s="691" t="e">
        <f t="shared" ca="1" si="650"/>
        <v>#VALUE!</v>
      </c>
      <c r="NU79" s="691" t="e">
        <f t="shared" ca="1" si="650"/>
        <v>#VALUE!</v>
      </c>
      <c r="NV79" s="691" t="e">
        <f t="shared" ca="1" si="650"/>
        <v>#VALUE!</v>
      </c>
      <c r="NW79" s="691" t="e">
        <f t="shared" ca="1" si="650"/>
        <v>#VALUE!</v>
      </c>
      <c r="NX79" s="691" t="e">
        <f t="shared" ca="1" si="650"/>
        <v>#VALUE!</v>
      </c>
      <c r="NY79" s="691" t="e">
        <f t="shared" ca="1" si="650"/>
        <v>#VALUE!</v>
      </c>
      <c r="NZ79" s="691" t="e">
        <f t="shared" ca="1" si="651"/>
        <v>#VALUE!</v>
      </c>
      <c r="OA79" s="691" t="e">
        <f t="shared" ca="1" si="651"/>
        <v>#VALUE!</v>
      </c>
      <c r="OB79" s="691" t="e">
        <f t="shared" ca="1" si="651"/>
        <v>#VALUE!</v>
      </c>
      <c r="OC79" s="691" t="e">
        <f t="shared" ca="1" si="651"/>
        <v>#VALUE!</v>
      </c>
      <c r="OD79" s="691" t="e">
        <f t="shared" ca="1" si="651"/>
        <v>#VALUE!</v>
      </c>
      <c r="OE79" s="691" t="e">
        <f t="shared" ca="1" si="651"/>
        <v>#VALUE!</v>
      </c>
      <c r="OF79" s="691" t="e">
        <f t="shared" ca="1" si="651"/>
        <v>#VALUE!</v>
      </c>
      <c r="OG79" s="691" t="e">
        <f t="shared" ca="1" si="651"/>
        <v>#VALUE!</v>
      </c>
      <c r="OH79" s="691" t="e">
        <f t="shared" ca="1" si="651"/>
        <v>#VALUE!</v>
      </c>
      <c r="OI79" s="691" t="e">
        <f t="shared" ca="1" si="651"/>
        <v>#VALUE!</v>
      </c>
      <c r="OJ79" s="691" t="e">
        <f t="shared" ca="1" si="652"/>
        <v>#VALUE!</v>
      </c>
      <c r="OK79" s="691" t="e">
        <f t="shared" ca="1" si="652"/>
        <v>#VALUE!</v>
      </c>
      <c r="OL79" s="691" t="e">
        <f t="shared" ca="1" si="652"/>
        <v>#VALUE!</v>
      </c>
      <c r="OM79" s="691" t="e">
        <f t="shared" ca="1" si="652"/>
        <v>#VALUE!</v>
      </c>
      <c r="ON79" s="691" t="e">
        <f t="shared" ca="1" si="652"/>
        <v>#VALUE!</v>
      </c>
      <c r="OO79" s="691" t="e">
        <f t="shared" ca="1" si="652"/>
        <v>#VALUE!</v>
      </c>
      <c r="OP79" s="691" t="e">
        <f t="shared" ca="1" si="652"/>
        <v>#VALUE!</v>
      </c>
      <c r="OQ79" s="691" t="e">
        <f t="shared" ca="1" si="652"/>
        <v>#VALUE!</v>
      </c>
      <c r="OR79" s="691" t="e">
        <f t="shared" ca="1" si="652"/>
        <v>#VALUE!</v>
      </c>
      <c r="OS79" s="691" t="e">
        <f t="shared" ca="1" si="652"/>
        <v>#VALUE!</v>
      </c>
      <c r="OT79" s="691" t="e">
        <f t="shared" ca="1" si="653"/>
        <v>#VALUE!</v>
      </c>
      <c r="OU79" s="691" t="e">
        <f t="shared" ca="1" si="653"/>
        <v>#VALUE!</v>
      </c>
      <c r="OV79" s="691" t="e">
        <f t="shared" ca="1" si="653"/>
        <v>#VALUE!</v>
      </c>
      <c r="OW79" s="691" t="e">
        <f t="shared" ca="1" si="653"/>
        <v>#VALUE!</v>
      </c>
      <c r="OX79" s="691" t="e">
        <f t="shared" ca="1" si="653"/>
        <v>#VALUE!</v>
      </c>
      <c r="OY79" s="691" t="e">
        <f t="shared" ca="1" si="653"/>
        <v>#VALUE!</v>
      </c>
      <c r="OZ79" s="691" t="e">
        <f t="shared" ca="1" si="653"/>
        <v>#VALUE!</v>
      </c>
      <c r="PA79" s="691" t="e">
        <f t="shared" ca="1" si="653"/>
        <v>#VALUE!</v>
      </c>
      <c r="PB79" s="691" t="e">
        <f t="shared" ca="1" si="653"/>
        <v>#VALUE!</v>
      </c>
      <c r="PC79" s="691" t="e">
        <f t="shared" ca="1" si="653"/>
        <v>#VALUE!</v>
      </c>
      <c r="PD79" s="691" t="e">
        <f t="shared" ca="1" si="654"/>
        <v>#VALUE!</v>
      </c>
      <c r="PE79" s="691" t="e">
        <f t="shared" ca="1" si="654"/>
        <v>#VALUE!</v>
      </c>
      <c r="PF79" s="691" t="e">
        <f t="shared" ca="1" si="654"/>
        <v>#VALUE!</v>
      </c>
      <c r="PG79" s="691" t="e">
        <f t="shared" ca="1" si="654"/>
        <v>#VALUE!</v>
      </c>
      <c r="PH79" s="691" t="e">
        <f t="shared" ca="1" si="654"/>
        <v>#VALUE!</v>
      </c>
      <c r="PI79" s="691" t="e">
        <f t="shared" ca="1" si="654"/>
        <v>#VALUE!</v>
      </c>
      <c r="PJ79" s="691" t="e">
        <f t="shared" ca="1" si="654"/>
        <v>#VALUE!</v>
      </c>
      <c r="PK79" s="691" t="e">
        <f t="shared" ca="1" si="654"/>
        <v>#VALUE!</v>
      </c>
      <c r="PL79" s="691" t="e">
        <f t="shared" ca="1" si="654"/>
        <v>#VALUE!</v>
      </c>
      <c r="PM79" s="691" t="e">
        <f t="shared" ca="1" si="654"/>
        <v>#VALUE!</v>
      </c>
      <c r="PN79" s="691" t="e">
        <f t="shared" ca="1" si="655"/>
        <v>#VALUE!</v>
      </c>
      <c r="PO79" s="691" t="e">
        <f t="shared" ca="1" si="655"/>
        <v>#VALUE!</v>
      </c>
      <c r="PP79" s="691" t="e">
        <f t="shared" ca="1" si="655"/>
        <v>#VALUE!</v>
      </c>
      <c r="PQ79" s="691" t="e">
        <f t="shared" ca="1" si="655"/>
        <v>#VALUE!</v>
      </c>
      <c r="PR79" s="691" t="e">
        <f t="shared" ca="1" si="655"/>
        <v>#VALUE!</v>
      </c>
      <c r="PS79" s="691" t="e">
        <f t="shared" ca="1" si="655"/>
        <v>#VALUE!</v>
      </c>
      <c r="PT79" s="691" t="e">
        <f t="shared" ca="1" si="655"/>
        <v>#VALUE!</v>
      </c>
      <c r="PU79" s="691" t="e">
        <f t="shared" ca="1" si="655"/>
        <v>#VALUE!</v>
      </c>
      <c r="PV79" s="691" t="e">
        <f t="shared" ca="1" si="655"/>
        <v>#VALUE!</v>
      </c>
      <c r="PW79" s="691" t="e">
        <f t="shared" ca="1" si="655"/>
        <v>#VALUE!</v>
      </c>
      <c r="PX79" s="691" t="e">
        <f t="shared" ca="1" si="655"/>
        <v>#VALUE!</v>
      </c>
      <c r="PY79" s="690"/>
      <c r="PZ79" s="690"/>
      <c r="QA79" s="690"/>
      <c r="QB79" s="690"/>
      <c r="QC79" s="690"/>
      <c r="QD79" s="690"/>
      <c r="QE79" s="690"/>
      <c r="QF79" s="690"/>
    </row>
    <row r="80" spans="1:448" hidden="1">
      <c r="A80" s="632">
        <f t="shared" si="625"/>
        <v>73</v>
      </c>
      <c r="B80" s="633">
        <f>+'User Entries'!G150</f>
        <v>0</v>
      </c>
      <c r="C80" s="633">
        <f t="shared" si="626"/>
        <v>0</v>
      </c>
      <c r="D80" s="767">
        <v>1</v>
      </c>
      <c r="E80" s="759" t="e">
        <f t="shared" si="532"/>
        <v>#DIV/0!</v>
      </c>
      <c r="F80" s="627"/>
      <c r="G80" s="765">
        <v>0</v>
      </c>
      <c r="H80" s="622"/>
      <c r="I80" s="632">
        <f t="shared" si="615"/>
        <v>73</v>
      </c>
      <c r="J80" s="640">
        <f t="shared" si="627"/>
        <v>0</v>
      </c>
      <c r="K80" s="640">
        <f>+'User Entries'!$J150</f>
        <v>0</v>
      </c>
      <c r="L80" s="676" t="e">
        <f t="shared" si="616"/>
        <v>#DIV/0!</v>
      </c>
      <c r="M80" s="643" t="str">
        <f>IFERROR(Summary_AttrorTotal!A90,"")</f>
        <v/>
      </c>
      <c r="N80" s="634">
        <f>+IFERROR((Summary_AttrorTotal!H90)*1000,0)</f>
        <v>0</v>
      </c>
      <c r="O80" s="634">
        <f>+IFERROR((Summary_AttrorTotal!S90-Summary_AttrorTotal!H90)*1000,0)</f>
        <v>0</v>
      </c>
      <c r="P80" s="634">
        <f t="shared" ca="1" si="533"/>
        <v>0</v>
      </c>
      <c r="Q80" s="634">
        <f>IFERROR(Summary_AttrorTotal!J90*1000,0)</f>
        <v>0</v>
      </c>
      <c r="R80" s="634">
        <f t="shared" ca="1" si="617"/>
        <v>0</v>
      </c>
      <c r="S80" s="634">
        <f>+IFERROR((Summary_AttrorTotal!S90-Summary_AttrorTotal!J90)*1000,0)</f>
        <v>0</v>
      </c>
      <c r="T80" s="634">
        <f t="shared" ca="1" si="618"/>
        <v>0</v>
      </c>
      <c r="U80" s="639"/>
      <c r="V80" s="634">
        <f t="shared" ca="1" si="619"/>
        <v>0</v>
      </c>
      <c r="X80" s="649" t="str">
        <f t="shared" si="472"/>
        <v/>
      </c>
      <c r="Y80" s="628" t="str">
        <f t="shared" si="529"/>
        <v/>
      </c>
      <c r="Z80" s="628" t="str">
        <f t="shared" si="529"/>
        <v/>
      </c>
      <c r="AA80" s="628" t="str">
        <f t="shared" si="631"/>
        <v/>
      </c>
      <c r="AB80" s="628" t="str">
        <f t="shared" si="631"/>
        <v/>
      </c>
      <c r="AC80" s="628" t="str">
        <f t="shared" si="631"/>
        <v/>
      </c>
      <c r="AD80" s="628" t="str">
        <f t="shared" si="631"/>
        <v/>
      </c>
      <c r="AE80" s="628" t="str">
        <f t="shared" si="631"/>
        <v/>
      </c>
      <c r="AF80" s="628" t="str">
        <f t="shared" si="631"/>
        <v/>
      </c>
      <c r="AG80" s="628" t="str">
        <f t="shared" si="631"/>
        <v/>
      </c>
      <c r="AH80" s="628" t="str">
        <f t="shared" si="631"/>
        <v/>
      </c>
      <c r="AI80" s="628" t="str">
        <f t="shared" si="631"/>
        <v/>
      </c>
      <c r="AJ80" s="628" t="str">
        <f t="shared" si="631"/>
        <v/>
      </c>
      <c r="AK80" s="628" t="str">
        <f t="shared" si="631"/>
        <v/>
      </c>
      <c r="AL80" s="628" t="str">
        <f t="shared" si="631"/>
        <v/>
      </c>
      <c r="AM80" s="628" t="str">
        <f t="shared" si="631"/>
        <v/>
      </c>
      <c r="AN80" s="628" t="str">
        <f t="shared" si="631"/>
        <v/>
      </c>
      <c r="AO80" s="628" t="str">
        <f t="shared" si="631"/>
        <v/>
      </c>
      <c r="AP80" s="628" t="str">
        <f t="shared" si="631"/>
        <v/>
      </c>
      <c r="AQ80" s="628" t="str">
        <f t="shared" si="631"/>
        <v/>
      </c>
      <c r="AR80" s="628" t="str">
        <f t="shared" si="631"/>
        <v/>
      </c>
      <c r="AS80" s="628" t="str">
        <f t="shared" si="631"/>
        <v/>
      </c>
      <c r="AT80" s="628" t="str">
        <f t="shared" si="631"/>
        <v/>
      </c>
      <c r="AU80" s="628" t="str">
        <f t="shared" si="631"/>
        <v/>
      </c>
      <c r="AV80" s="628" t="str">
        <f t="shared" si="631"/>
        <v/>
      </c>
      <c r="AW80" s="628" t="str">
        <f t="shared" si="631"/>
        <v/>
      </c>
      <c r="AX80" s="628" t="str">
        <f t="shared" si="631"/>
        <v/>
      </c>
      <c r="AY80" s="628" t="str">
        <f t="shared" si="631"/>
        <v/>
      </c>
      <c r="AZ80" s="628" t="str">
        <f t="shared" si="631"/>
        <v/>
      </c>
      <c r="BA80" s="628" t="str">
        <f t="shared" si="631"/>
        <v/>
      </c>
      <c r="BB80" s="628" t="str">
        <f t="shared" si="631"/>
        <v/>
      </c>
      <c r="BC80" s="628" t="str">
        <f t="shared" si="631"/>
        <v/>
      </c>
      <c r="BD80" s="628" t="str">
        <f t="shared" si="631"/>
        <v/>
      </c>
      <c r="BE80" s="628" t="str">
        <f t="shared" si="631"/>
        <v/>
      </c>
      <c r="BF80" s="628" t="str">
        <f t="shared" si="631"/>
        <v/>
      </c>
      <c r="BG80" s="628" t="str">
        <f t="shared" si="631"/>
        <v/>
      </c>
      <c r="BH80" s="628" t="str">
        <f t="shared" si="631"/>
        <v/>
      </c>
      <c r="BI80" s="628" t="str">
        <f t="shared" si="631"/>
        <v/>
      </c>
      <c r="BJ80" s="628" t="str">
        <f t="shared" si="631"/>
        <v/>
      </c>
      <c r="BK80" s="628" t="str">
        <f t="shared" si="631"/>
        <v/>
      </c>
      <c r="BL80" s="628" t="str">
        <f t="shared" si="631"/>
        <v/>
      </c>
      <c r="BM80" s="628" t="str">
        <f t="shared" si="631"/>
        <v/>
      </c>
      <c r="BN80" s="628" t="str">
        <f t="shared" si="631"/>
        <v/>
      </c>
      <c r="BO80" s="628" t="str">
        <f t="shared" si="631"/>
        <v/>
      </c>
      <c r="BP80" s="628" t="str">
        <f t="shared" si="631"/>
        <v/>
      </c>
      <c r="BQ80" s="628" t="str">
        <f t="shared" si="631"/>
        <v/>
      </c>
      <c r="BR80" s="628" t="str">
        <f t="shared" si="631"/>
        <v/>
      </c>
      <c r="BS80" s="628" t="str">
        <f t="shared" si="631"/>
        <v/>
      </c>
      <c r="BT80" s="628" t="str">
        <f t="shared" si="631"/>
        <v/>
      </c>
      <c r="BU80" s="628" t="str">
        <f t="shared" si="631"/>
        <v/>
      </c>
      <c r="BV80" s="628" t="str">
        <f t="shared" si="631"/>
        <v/>
      </c>
      <c r="BW80" s="628" t="str">
        <f t="shared" si="631"/>
        <v/>
      </c>
      <c r="BX80" s="628" t="str">
        <f t="shared" si="631"/>
        <v/>
      </c>
      <c r="BY80" s="628" t="str">
        <f t="shared" si="631"/>
        <v/>
      </c>
      <c r="BZ80" s="628" t="str">
        <f t="shared" si="631"/>
        <v/>
      </c>
      <c r="CA80" s="628" t="str">
        <f t="shared" si="631"/>
        <v/>
      </c>
      <c r="CB80" s="628" t="str">
        <f t="shared" si="631"/>
        <v/>
      </c>
      <c r="CC80" s="628" t="str">
        <f t="shared" si="631"/>
        <v/>
      </c>
      <c r="CD80" s="628" t="str">
        <f t="shared" si="631"/>
        <v/>
      </c>
      <c r="CE80" s="628" t="str">
        <f t="shared" si="631"/>
        <v/>
      </c>
      <c r="CF80" s="628" t="str">
        <f t="shared" si="631"/>
        <v/>
      </c>
      <c r="CG80" s="628" t="str">
        <f t="shared" si="631"/>
        <v/>
      </c>
      <c r="CH80" s="628" t="str">
        <f t="shared" si="631"/>
        <v/>
      </c>
      <c r="CI80" s="628" t="str">
        <f t="shared" si="631"/>
        <v/>
      </c>
      <c r="CJ80" s="628" t="str">
        <f t="shared" si="631"/>
        <v/>
      </c>
      <c r="CK80" s="628" t="str">
        <f t="shared" si="631"/>
        <v/>
      </c>
      <c r="CL80" s="628" t="str">
        <f t="shared" si="631"/>
        <v/>
      </c>
      <c r="CM80" s="628" t="str">
        <f t="shared" si="630"/>
        <v/>
      </c>
      <c r="CN80" s="628" t="str">
        <f t="shared" si="630"/>
        <v/>
      </c>
      <c r="CO80" s="628" t="str">
        <f t="shared" si="630"/>
        <v/>
      </c>
      <c r="CP80" s="628" t="str">
        <f t="shared" si="630"/>
        <v/>
      </c>
      <c r="CQ80" s="628" t="str">
        <f t="shared" si="630"/>
        <v/>
      </c>
      <c r="CR80" s="628" t="str">
        <f t="shared" si="630"/>
        <v/>
      </c>
      <c r="CS80" s="628" t="str">
        <f t="shared" si="630"/>
        <v/>
      </c>
      <c r="CT80" s="628" t="str">
        <f t="shared" si="630"/>
        <v/>
      </c>
      <c r="CU80" s="628" t="str">
        <f t="shared" si="630"/>
        <v/>
      </c>
      <c r="CV80" s="628" t="str">
        <f t="shared" si="630"/>
        <v/>
      </c>
      <c r="CW80" s="628" t="str">
        <f t="shared" si="630"/>
        <v/>
      </c>
      <c r="CX80" s="628" t="str">
        <f t="shared" si="630"/>
        <v/>
      </c>
      <c r="CY80" s="628" t="str">
        <f t="shared" si="630"/>
        <v/>
      </c>
      <c r="CZ80" s="628" t="str">
        <f t="shared" si="630"/>
        <v/>
      </c>
      <c r="DA80" s="629" t="str">
        <f t="shared" si="630"/>
        <v/>
      </c>
      <c r="DB80" s="642"/>
      <c r="DC80" s="649" t="str">
        <f t="shared" si="621"/>
        <v/>
      </c>
      <c r="DD80" s="668" t="str">
        <f t="shared" si="632"/>
        <v/>
      </c>
      <c r="DE80" s="668" t="str">
        <f t="shared" si="632"/>
        <v/>
      </c>
      <c r="DF80" s="668" t="str">
        <f t="shared" si="632"/>
        <v/>
      </c>
      <c r="DG80" s="668" t="str">
        <f t="shared" si="632"/>
        <v/>
      </c>
      <c r="DH80" s="668" t="str">
        <f t="shared" si="632"/>
        <v/>
      </c>
      <c r="DI80" s="668" t="str">
        <f t="shared" si="632"/>
        <v/>
      </c>
      <c r="DJ80" s="668" t="str">
        <f t="shared" si="632"/>
        <v/>
      </c>
      <c r="DK80" s="668" t="str">
        <f t="shared" si="632"/>
        <v/>
      </c>
      <c r="DL80" s="668" t="str">
        <f t="shared" si="632"/>
        <v/>
      </c>
      <c r="DM80" s="668" t="str">
        <f t="shared" si="632"/>
        <v/>
      </c>
      <c r="DN80" s="668" t="str">
        <f t="shared" si="633"/>
        <v/>
      </c>
      <c r="DO80" s="668" t="str">
        <f t="shared" si="633"/>
        <v/>
      </c>
      <c r="DP80" s="668" t="str">
        <f t="shared" si="633"/>
        <v/>
      </c>
      <c r="DQ80" s="668" t="str">
        <f t="shared" si="633"/>
        <v/>
      </c>
      <c r="DR80" s="668" t="str">
        <f t="shared" si="633"/>
        <v/>
      </c>
      <c r="DS80" s="668" t="str">
        <f t="shared" si="633"/>
        <v/>
      </c>
      <c r="DT80" s="668" t="str">
        <f t="shared" si="633"/>
        <v/>
      </c>
      <c r="DU80" s="668" t="str">
        <f t="shared" si="633"/>
        <v/>
      </c>
      <c r="DV80" s="668" t="str">
        <f t="shared" si="633"/>
        <v/>
      </c>
      <c r="DW80" s="668" t="str">
        <f t="shared" si="633"/>
        <v/>
      </c>
      <c r="DX80" s="668" t="str">
        <f t="shared" si="634"/>
        <v/>
      </c>
      <c r="DY80" s="668" t="str">
        <f t="shared" si="634"/>
        <v/>
      </c>
      <c r="DZ80" s="668" t="str">
        <f t="shared" si="634"/>
        <v/>
      </c>
      <c r="EA80" s="668" t="str">
        <f t="shared" si="634"/>
        <v/>
      </c>
      <c r="EB80" s="668" t="str">
        <f t="shared" si="634"/>
        <v/>
      </c>
      <c r="EC80" s="668" t="str">
        <f t="shared" si="634"/>
        <v/>
      </c>
      <c r="ED80" s="668" t="str">
        <f t="shared" si="634"/>
        <v/>
      </c>
      <c r="EE80" s="668" t="str">
        <f t="shared" si="634"/>
        <v/>
      </c>
      <c r="EF80" s="668" t="str">
        <f t="shared" si="634"/>
        <v/>
      </c>
      <c r="EG80" s="668" t="str">
        <f t="shared" si="634"/>
        <v/>
      </c>
      <c r="EH80" s="668" t="str">
        <f t="shared" si="635"/>
        <v/>
      </c>
      <c r="EI80" s="668" t="str">
        <f t="shared" si="635"/>
        <v/>
      </c>
      <c r="EJ80" s="668" t="str">
        <f t="shared" si="635"/>
        <v/>
      </c>
      <c r="EK80" s="668" t="str">
        <f t="shared" si="635"/>
        <v/>
      </c>
      <c r="EL80" s="668" t="str">
        <f t="shared" si="635"/>
        <v/>
      </c>
      <c r="EM80" s="668" t="str">
        <f t="shared" si="635"/>
        <v/>
      </c>
      <c r="EN80" s="668" t="str">
        <f t="shared" si="635"/>
        <v/>
      </c>
      <c r="EO80" s="668" t="str">
        <f t="shared" si="635"/>
        <v/>
      </c>
      <c r="EP80" s="668" t="str">
        <f t="shared" si="635"/>
        <v/>
      </c>
      <c r="EQ80" s="668" t="str">
        <f t="shared" si="635"/>
        <v/>
      </c>
      <c r="ER80" s="668" t="str">
        <f t="shared" si="636"/>
        <v/>
      </c>
      <c r="ES80" s="668" t="str">
        <f t="shared" si="636"/>
        <v/>
      </c>
      <c r="ET80" s="668" t="str">
        <f t="shared" si="636"/>
        <v/>
      </c>
      <c r="EU80" s="668" t="str">
        <f t="shared" si="636"/>
        <v/>
      </c>
      <c r="EV80" s="668" t="str">
        <f t="shared" si="636"/>
        <v/>
      </c>
      <c r="EW80" s="668" t="str">
        <f t="shared" si="636"/>
        <v/>
      </c>
      <c r="EX80" s="668" t="str">
        <f t="shared" si="636"/>
        <v/>
      </c>
      <c r="EY80" s="668" t="str">
        <f t="shared" si="636"/>
        <v/>
      </c>
      <c r="EZ80" s="668" t="str">
        <f t="shared" si="636"/>
        <v/>
      </c>
      <c r="FA80" s="668" t="str">
        <f t="shared" si="636"/>
        <v/>
      </c>
      <c r="FB80" s="668" t="str">
        <f t="shared" si="637"/>
        <v/>
      </c>
      <c r="FC80" s="668" t="str">
        <f t="shared" si="637"/>
        <v/>
      </c>
      <c r="FD80" s="668" t="str">
        <f t="shared" si="637"/>
        <v/>
      </c>
      <c r="FE80" s="668" t="str">
        <f t="shared" si="637"/>
        <v/>
      </c>
      <c r="FF80" s="668" t="str">
        <f t="shared" si="637"/>
        <v/>
      </c>
      <c r="FG80" s="668" t="str">
        <f t="shared" si="637"/>
        <v/>
      </c>
      <c r="FH80" s="668" t="str">
        <f t="shared" si="637"/>
        <v/>
      </c>
      <c r="FI80" s="668" t="str">
        <f t="shared" si="637"/>
        <v/>
      </c>
      <c r="FJ80" s="668" t="str">
        <f t="shared" si="637"/>
        <v/>
      </c>
      <c r="FK80" s="668" t="str">
        <f t="shared" si="637"/>
        <v/>
      </c>
      <c r="FL80" s="668" t="str">
        <f t="shared" si="638"/>
        <v/>
      </c>
      <c r="FM80" s="668" t="str">
        <f t="shared" si="638"/>
        <v/>
      </c>
      <c r="FN80" s="668" t="str">
        <f t="shared" si="638"/>
        <v/>
      </c>
      <c r="FO80" s="668" t="str">
        <f t="shared" si="638"/>
        <v/>
      </c>
      <c r="FP80" s="668" t="str">
        <f t="shared" si="638"/>
        <v/>
      </c>
      <c r="FQ80" s="668" t="str">
        <f t="shared" si="638"/>
        <v/>
      </c>
      <c r="FR80" s="668" t="str">
        <f t="shared" si="638"/>
        <v/>
      </c>
      <c r="FS80" s="668" t="str">
        <f t="shared" si="638"/>
        <v/>
      </c>
      <c r="FT80" s="668" t="str">
        <f t="shared" si="638"/>
        <v/>
      </c>
      <c r="FU80" s="668" t="str">
        <f t="shared" si="638"/>
        <v/>
      </c>
      <c r="FV80" s="668" t="str">
        <f t="shared" si="639"/>
        <v/>
      </c>
      <c r="FW80" s="668" t="str">
        <f t="shared" si="639"/>
        <v/>
      </c>
      <c r="FX80" s="668" t="str">
        <f t="shared" si="639"/>
        <v/>
      </c>
      <c r="FY80" s="668" t="str">
        <f t="shared" si="639"/>
        <v/>
      </c>
      <c r="FZ80" s="668" t="str">
        <f t="shared" si="639"/>
        <v/>
      </c>
      <c r="GA80" s="668" t="str">
        <f t="shared" si="639"/>
        <v/>
      </c>
      <c r="GB80" s="668" t="str">
        <f t="shared" si="639"/>
        <v/>
      </c>
      <c r="GC80" s="668" t="str">
        <f t="shared" si="639"/>
        <v/>
      </c>
      <c r="GD80" s="668" t="str">
        <f t="shared" si="639"/>
        <v/>
      </c>
      <c r="GE80" s="668" t="str">
        <f t="shared" si="639"/>
        <v/>
      </c>
      <c r="GF80" s="669" t="str">
        <f t="shared" si="639"/>
        <v/>
      </c>
      <c r="GG80" s="626"/>
      <c r="GH80" s="649" t="str">
        <f t="shared" si="622"/>
        <v/>
      </c>
      <c r="GI80" s="682" t="str">
        <f t="shared" ca="1" si="534"/>
        <v/>
      </c>
      <c r="GJ80" s="682" t="str">
        <f t="shared" ca="1" si="535"/>
        <v/>
      </c>
      <c r="GK80" s="682" t="str">
        <f t="shared" ca="1" si="536"/>
        <v/>
      </c>
      <c r="GL80" s="682" t="str">
        <f t="shared" ca="1" si="537"/>
        <v/>
      </c>
      <c r="GM80" s="682" t="str">
        <f t="shared" ca="1" si="538"/>
        <v/>
      </c>
      <c r="GN80" s="682" t="str">
        <f t="shared" ca="1" si="539"/>
        <v/>
      </c>
      <c r="GO80" s="682" t="str">
        <f t="shared" ca="1" si="540"/>
        <v/>
      </c>
      <c r="GP80" s="682" t="str">
        <f t="shared" ca="1" si="541"/>
        <v/>
      </c>
      <c r="GQ80" s="682" t="str">
        <f t="shared" ca="1" si="542"/>
        <v/>
      </c>
      <c r="GR80" s="682" t="str">
        <f t="shared" ca="1" si="543"/>
        <v/>
      </c>
      <c r="GS80" s="682" t="str">
        <f t="shared" ca="1" si="544"/>
        <v/>
      </c>
      <c r="GT80" s="682" t="str">
        <f t="shared" ca="1" si="545"/>
        <v/>
      </c>
      <c r="GU80" s="682" t="str">
        <f t="shared" ca="1" si="546"/>
        <v/>
      </c>
      <c r="GV80" s="682" t="str">
        <f t="shared" ca="1" si="547"/>
        <v/>
      </c>
      <c r="GW80" s="682" t="str">
        <f t="shared" ca="1" si="548"/>
        <v/>
      </c>
      <c r="GX80" s="682" t="str">
        <f t="shared" ca="1" si="549"/>
        <v/>
      </c>
      <c r="GY80" s="682" t="str">
        <f t="shared" ca="1" si="550"/>
        <v/>
      </c>
      <c r="GZ80" s="682" t="str">
        <f t="shared" ca="1" si="551"/>
        <v/>
      </c>
      <c r="HA80" s="682" t="str">
        <f t="shared" ca="1" si="552"/>
        <v/>
      </c>
      <c r="HB80" s="682" t="str">
        <f t="shared" ca="1" si="553"/>
        <v/>
      </c>
      <c r="HC80" s="682" t="str">
        <f t="shared" ca="1" si="554"/>
        <v/>
      </c>
      <c r="HD80" s="682" t="str">
        <f t="shared" ca="1" si="555"/>
        <v/>
      </c>
      <c r="HE80" s="682" t="str">
        <f t="shared" ca="1" si="556"/>
        <v/>
      </c>
      <c r="HF80" s="682" t="str">
        <f t="shared" ca="1" si="557"/>
        <v/>
      </c>
      <c r="HG80" s="682" t="str">
        <f t="shared" ca="1" si="558"/>
        <v/>
      </c>
      <c r="HH80" s="682" t="str">
        <f t="shared" ca="1" si="559"/>
        <v/>
      </c>
      <c r="HI80" s="682" t="str">
        <f t="shared" ca="1" si="560"/>
        <v/>
      </c>
      <c r="HJ80" s="682" t="str">
        <f t="shared" ca="1" si="561"/>
        <v/>
      </c>
      <c r="HK80" s="682" t="str">
        <f t="shared" ca="1" si="562"/>
        <v/>
      </c>
      <c r="HL80" s="682" t="str">
        <f t="shared" ca="1" si="563"/>
        <v/>
      </c>
      <c r="HM80" s="682" t="str">
        <f t="shared" ca="1" si="564"/>
        <v/>
      </c>
      <c r="HN80" s="682" t="str">
        <f t="shared" ca="1" si="565"/>
        <v/>
      </c>
      <c r="HO80" s="682" t="str">
        <f t="shared" ca="1" si="566"/>
        <v/>
      </c>
      <c r="HP80" s="682" t="str">
        <f t="shared" ca="1" si="567"/>
        <v/>
      </c>
      <c r="HQ80" s="682" t="str">
        <f t="shared" ca="1" si="568"/>
        <v/>
      </c>
      <c r="HR80" s="682" t="str">
        <f t="shared" ca="1" si="569"/>
        <v/>
      </c>
      <c r="HS80" s="682" t="str">
        <f t="shared" ca="1" si="570"/>
        <v/>
      </c>
      <c r="HT80" s="682" t="str">
        <f t="shared" ca="1" si="571"/>
        <v/>
      </c>
      <c r="HU80" s="682" t="str">
        <f t="shared" ca="1" si="572"/>
        <v/>
      </c>
      <c r="HV80" s="682" t="str">
        <f t="shared" ca="1" si="573"/>
        <v/>
      </c>
      <c r="HW80" s="682" t="str">
        <f t="shared" ca="1" si="574"/>
        <v/>
      </c>
      <c r="HX80" s="682" t="str">
        <f t="shared" ca="1" si="575"/>
        <v/>
      </c>
      <c r="HY80" s="682" t="str">
        <f t="shared" ca="1" si="576"/>
        <v/>
      </c>
      <c r="HZ80" s="682" t="str">
        <f t="shared" ca="1" si="577"/>
        <v/>
      </c>
      <c r="IA80" s="682" t="str">
        <f t="shared" ca="1" si="578"/>
        <v/>
      </c>
      <c r="IB80" s="682" t="str">
        <f t="shared" ca="1" si="579"/>
        <v/>
      </c>
      <c r="IC80" s="682" t="str">
        <f t="shared" ca="1" si="580"/>
        <v/>
      </c>
      <c r="ID80" s="682" t="str">
        <f t="shared" ca="1" si="581"/>
        <v/>
      </c>
      <c r="IE80" s="682" t="str">
        <f t="shared" ca="1" si="582"/>
        <v/>
      </c>
      <c r="IF80" s="682" t="str">
        <f t="shared" ca="1" si="583"/>
        <v/>
      </c>
      <c r="IG80" s="682" t="str">
        <f t="shared" ca="1" si="584"/>
        <v/>
      </c>
      <c r="IH80" s="682" t="str">
        <f t="shared" ca="1" si="585"/>
        <v/>
      </c>
      <c r="II80" s="682" t="str">
        <f t="shared" ca="1" si="586"/>
        <v/>
      </c>
      <c r="IJ80" s="682" t="str">
        <f t="shared" ca="1" si="587"/>
        <v/>
      </c>
      <c r="IK80" s="662" t="str">
        <f t="shared" ca="1" si="588"/>
        <v/>
      </c>
      <c r="IL80" s="662" t="str">
        <f t="shared" ca="1" si="589"/>
        <v/>
      </c>
      <c r="IM80" s="662" t="str">
        <f t="shared" ca="1" si="590"/>
        <v/>
      </c>
      <c r="IN80" s="662" t="str">
        <f t="shared" ca="1" si="591"/>
        <v/>
      </c>
      <c r="IO80" s="662" t="str">
        <f t="shared" ca="1" si="592"/>
        <v/>
      </c>
      <c r="IP80" s="662" t="str">
        <f t="shared" ca="1" si="593"/>
        <v/>
      </c>
      <c r="IQ80" s="662" t="str">
        <f t="shared" ca="1" si="594"/>
        <v/>
      </c>
      <c r="IR80" s="662" t="str">
        <f t="shared" ca="1" si="595"/>
        <v/>
      </c>
      <c r="IS80" s="662" t="str">
        <f t="shared" ca="1" si="596"/>
        <v/>
      </c>
      <c r="IT80" s="662" t="str">
        <f t="shared" ca="1" si="597"/>
        <v/>
      </c>
      <c r="IU80" s="662" t="str">
        <f t="shared" ca="1" si="598"/>
        <v/>
      </c>
      <c r="IV80" s="662" t="str">
        <f t="shared" ca="1" si="599"/>
        <v/>
      </c>
      <c r="IW80" s="662" t="str">
        <f t="shared" ca="1" si="600"/>
        <v/>
      </c>
      <c r="IX80" s="662" t="str">
        <f t="shared" ca="1" si="601"/>
        <v/>
      </c>
      <c r="IY80" s="662" t="str">
        <f t="shared" ca="1" si="602"/>
        <v/>
      </c>
      <c r="IZ80" s="662" t="str">
        <f t="shared" ca="1" si="603"/>
        <v/>
      </c>
      <c r="JA80" s="662" t="str">
        <f t="shared" ca="1" si="604"/>
        <v/>
      </c>
      <c r="JB80" s="662" t="str">
        <f t="shared" ca="1" si="605"/>
        <v/>
      </c>
      <c r="JC80" s="662" t="str">
        <f t="shared" ca="1" si="606"/>
        <v/>
      </c>
      <c r="JD80" s="662" t="str">
        <f t="shared" ca="1" si="607"/>
        <v/>
      </c>
      <c r="JE80" s="662" t="str">
        <f t="shared" ca="1" si="608"/>
        <v/>
      </c>
      <c r="JF80" s="662" t="str">
        <f t="shared" ca="1" si="609"/>
        <v/>
      </c>
      <c r="JG80" s="662" t="str">
        <f t="shared" ca="1" si="610"/>
        <v/>
      </c>
      <c r="JH80" s="662" t="str">
        <f t="shared" ca="1" si="611"/>
        <v/>
      </c>
      <c r="JI80" s="662" t="str">
        <f t="shared" ca="1" si="612"/>
        <v/>
      </c>
      <c r="JJ80" s="662" t="str">
        <f t="shared" ca="1" si="613"/>
        <v/>
      </c>
      <c r="JK80" s="663" t="str">
        <f t="shared" ca="1" si="614"/>
        <v/>
      </c>
      <c r="JL80" s="626"/>
      <c r="JM80" s="649" t="str">
        <f t="shared" si="623"/>
        <v/>
      </c>
      <c r="JN80" s="635" t="str">
        <f t="shared" si="640"/>
        <v/>
      </c>
      <c r="JO80" s="635" t="str">
        <f t="shared" si="640"/>
        <v/>
      </c>
      <c r="JP80" s="635" t="str">
        <f t="shared" si="640"/>
        <v/>
      </c>
      <c r="JQ80" s="635" t="str">
        <f t="shared" si="640"/>
        <v/>
      </c>
      <c r="JR80" s="635" t="str">
        <f t="shared" si="640"/>
        <v/>
      </c>
      <c r="JS80" s="635" t="str">
        <f t="shared" si="640"/>
        <v/>
      </c>
      <c r="JT80" s="635" t="str">
        <f t="shared" si="640"/>
        <v/>
      </c>
      <c r="JU80" s="635" t="str">
        <f t="shared" si="640"/>
        <v/>
      </c>
      <c r="JV80" s="635" t="str">
        <f t="shared" si="640"/>
        <v/>
      </c>
      <c r="JW80" s="635" t="str">
        <f t="shared" si="640"/>
        <v/>
      </c>
      <c r="JX80" s="635" t="str">
        <f t="shared" si="641"/>
        <v/>
      </c>
      <c r="JY80" s="635" t="str">
        <f t="shared" si="641"/>
        <v/>
      </c>
      <c r="JZ80" s="635" t="str">
        <f t="shared" si="641"/>
        <v/>
      </c>
      <c r="KA80" s="635" t="str">
        <f t="shared" si="641"/>
        <v/>
      </c>
      <c r="KB80" s="635" t="str">
        <f t="shared" si="641"/>
        <v/>
      </c>
      <c r="KC80" s="635" t="str">
        <f t="shared" si="641"/>
        <v/>
      </c>
      <c r="KD80" s="635" t="str">
        <f t="shared" si="641"/>
        <v/>
      </c>
      <c r="KE80" s="635" t="str">
        <f t="shared" si="641"/>
        <v/>
      </c>
      <c r="KF80" s="635" t="str">
        <f t="shared" si="641"/>
        <v/>
      </c>
      <c r="KG80" s="635" t="str">
        <f t="shared" si="641"/>
        <v/>
      </c>
      <c r="KH80" s="635" t="str">
        <f t="shared" si="642"/>
        <v/>
      </c>
      <c r="KI80" s="635" t="str">
        <f t="shared" si="642"/>
        <v/>
      </c>
      <c r="KJ80" s="635" t="str">
        <f t="shared" si="642"/>
        <v/>
      </c>
      <c r="KK80" s="635" t="str">
        <f t="shared" si="642"/>
        <v/>
      </c>
      <c r="KL80" s="635" t="str">
        <f t="shared" si="642"/>
        <v/>
      </c>
      <c r="KM80" s="635" t="str">
        <f t="shared" si="642"/>
        <v/>
      </c>
      <c r="KN80" s="635" t="str">
        <f t="shared" si="642"/>
        <v/>
      </c>
      <c r="KO80" s="635" t="str">
        <f t="shared" si="642"/>
        <v/>
      </c>
      <c r="KP80" s="635" t="str">
        <f t="shared" si="642"/>
        <v/>
      </c>
      <c r="KQ80" s="635" t="str">
        <f t="shared" si="642"/>
        <v/>
      </c>
      <c r="KR80" s="635" t="str">
        <f t="shared" si="643"/>
        <v/>
      </c>
      <c r="KS80" s="635" t="str">
        <f t="shared" si="643"/>
        <v/>
      </c>
      <c r="KT80" s="635" t="str">
        <f t="shared" si="643"/>
        <v/>
      </c>
      <c r="KU80" s="635" t="str">
        <f t="shared" si="643"/>
        <v/>
      </c>
      <c r="KV80" s="635" t="str">
        <f t="shared" si="643"/>
        <v/>
      </c>
      <c r="KW80" s="635" t="str">
        <f t="shared" si="643"/>
        <v/>
      </c>
      <c r="KX80" s="635" t="str">
        <f t="shared" si="643"/>
        <v/>
      </c>
      <c r="KY80" s="635" t="str">
        <f t="shared" si="643"/>
        <v/>
      </c>
      <c r="KZ80" s="635" t="str">
        <f t="shared" si="643"/>
        <v/>
      </c>
      <c r="LA80" s="635" t="str">
        <f t="shared" si="643"/>
        <v/>
      </c>
      <c r="LB80" s="635" t="str">
        <f t="shared" si="644"/>
        <v/>
      </c>
      <c r="LC80" s="635" t="str">
        <f t="shared" si="644"/>
        <v/>
      </c>
      <c r="LD80" s="635" t="str">
        <f t="shared" si="644"/>
        <v/>
      </c>
      <c r="LE80" s="635" t="str">
        <f t="shared" si="644"/>
        <v/>
      </c>
      <c r="LF80" s="635" t="str">
        <f t="shared" si="644"/>
        <v/>
      </c>
      <c r="LG80" s="635" t="str">
        <f t="shared" si="644"/>
        <v/>
      </c>
      <c r="LH80" s="635" t="str">
        <f t="shared" si="644"/>
        <v/>
      </c>
      <c r="LI80" s="635" t="str">
        <f t="shared" si="644"/>
        <v/>
      </c>
      <c r="LJ80" s="635" t="str">
        <f t="shared" si="644"/>
        <v/>
      </c>
      <c r="LK80" s="635" t="str">
        <f t="shared" si="644"/>
        <v/>
      </c>
      <c r="LL80" s="635" t="str">
        <f t="shared" si="645"/>
        <v/>
      </c>
      <c r="LM80" s="635" t="str">
        <f t="shared" si="645"/>
        <v/>
      </c>
      <c r="LN80" s="635" t="str">
        <f t="shared" si="645"/>
        <v/>
      </c>
      <c r="LO80" s="635" t="str">
        <f t="shared" si="645"/>
        <v/>
      </c>
      <c r="LP80" s="635" t="str">
        <f t="shared" si="645"/>
        <v/>
      </c>
      <c r="LQ80" s="635" t="str">
        <f t="shared" si="645"/>
        <v/>
      </c>
      <c r="LR80" s="635" t="str">
        <f t="shared" si="645"/>
        <v/>
      </c>
      <c r="LS80" s="635" t="str">
        <f t="shared" si="645"/>
        <v/>
      </c>
      <c r="LT80" s="635" t="str">
        <f t="shared" si="645"/>
        <v/>
      </c>
      <c r="LU80" s="635" t="str">
        <f t="shared" si="645"/>
        <v/>
      </c>
      <c r="LV80" s="635" t="str">
        <f t="shared" si="646"/>
        <v/>
      </c>
      <c r="LW80" s="635" t="str">
        <f t="shared" si="646"/>
        <v/>
      </c>
      <c r="LX80" s="635" t="str">
        <f t="shared" si="646"/>
        <v/>
      </c>
      <c r="LY80" s="635" t="str">
        <f t="shared" si="646"/>
        <v/>
      </c>
      <c r="LZ80" s="635" t="str">
        <f t="shared" si="646"/>
        <v/>
      </c>
      <c r="MA80" s="635" t="str">
        <f t="shared" si="646"/>
        <v/>
      </c>
      <c r="MB80" s="635" t="str">
        <f t="shared" si="646"/>
        <v/>
      </c>
      <c r="MC80" s="635" t="str">
        <f t="shared" si="646"/>
        <v/>
      </c>
      <c r="MD80" s="635" t="str">
        <f t="shared" si="646"/>
        <v/>
      </c>
      <c r="ME80" s="635" t="str">
        <f t="shared" si="646"/>
        <v/>
      </c>
      <c r="MF80" s="635" t="str">
        <f t="shared" si="647"/>
        <v/>
      </c>
      <c r="MG80" s="635" t="str">
        <f t="shared" si="647"/>
        <v/>
      </c>
      <c r="MH80" s="635" t="str">
        <f t="shared" si="647"/>
        <v/>
      </c>
      <c r="MI80" s="635" t="str">
        <f t="shared" si="647"/>
        <v/>
      </c>
      <c r="MJ80" s="635" t="str">
        <f t="shared" si="647"/>
        <v/>
      </c>
      <c r="MK80" s="635" t="str">
        <f t="shared" si="647"/>
        <v/>
      </c>
      <c r="ML80" s="635" t="str">
        <f t="shared" si="647"/>
        <v/>
      </c>
      <c r="MM80" s="635" t="str">
        <f t="shared" si="647"/>
        <v/>
      </c>
      <c r="MN80" s="635" t="str">
        <f t="shared" si="647"/>
        <v/>
      </c>
      <c r="MO80" s="635" t="str">
        <f t="shared" si="647"/>
        <v/>
      </c>
      <c r="MP80" s="636" t="str">
        <f t="shared" si="647"/>
        <v/>
      </c>
      <c r="MR80" s="565">
        <f t="shared" si="629"/>
        <v>73</v>
      </c>
      <c r="MS80" s="622" t="e">
        <f ca="1">+SUMPRODUCT(OFFSET(MU80,0,$MR80):OFFSET(MU80,MU80-1,$MR80),OFFSET($O80,0,0):OFFSET($O80,MU80-1,0))</f>
        <v>#VALUE!</v>
      </c>
      <c r="MU80" s="568" t="str">
        <f t="shared" si="624"/>
        <v/>
      </c>
      <c r="MV80" s="691" t="e">
        <f t="shared" ca="1" si="648"/>
        <v>#VALUE!</v>
      </c>
      <c r="MW80" s="691" t="e">
        <f t="shared" ca="1" si="648"/>
        <v>#VALUE!</v>
      </c>
      <c r="MX80" s="691" t="e">
        <f t="shared" ca="1" si="648"/>
        <v>#VALUE!</v>
      </c>
      <c r="MY80" s="691" t="e">
        <f t="shared" ca="1" si="648"/>
        <v>#VALUE!</v>
      </c>
      <c r="MZ80" s="691" t="e">
        <f t="shared" ca="1" si="648"/>
        <v>#VALUE!</v>
      </c>
      <c r="NA80" s="691" t="e">
        <f t="shared" ca="1" si="648"/>
        <v>#VALUE!</v>
      </c>
      <c r="NB80" s="691" t="e">
        <f t="shared" ca="1" si="648"/>
        <v>#VALUE!</v>
      </c>
      <c r="NC80" s="691" t="e">
        <f t="shared" ca="1" si="648"/>
        <v>#VALUE!</v>
      </c>
      <c r="ND80" s="691" t="e">
        <f t="shared" ca="1" si="648"/>
        <v>#VALUE!</v>
      </c>
      <c r="NE80" s="691" t="e">
        <f t="shared" ca="1" si="648"/>
        <v>#VALUE!</v>
      </c>
      <c r="NF80" s="691" t="e">
        <f t="shared" ca="1" si="649"/>
        <v>#VALUE!</v>
      </c>
      <c r="NG80" s="691" t="e">
        <f t="shared" ca="1" si="649"/>
        <v>#VALUE!</v>
      </c>
      <c r="NH80" s="691" t="e">
        <f t="shared" ca="1" si="649"/>
        <v>#VALUE!</v>
      </c>
      <c r="NI80" s="691" t="e">
        <f t="shared" ca="1" si="649"/>
        <v>#VALUE!</v>
      </c>
      <c r="NJ80" s="691" t="e">
        <f t="shared" ca="1" si="649"/>
        <v>#VALUE!</v>
      </c>
      <c r="NK80" s="691" t="e">
        <f t="shared" ca="1" si="649"/>
        <v>#VALUE!</v>
      </c>
      <c r="NL80" s="691" t="e">
        <f t="shared" ca="1" si="649"/>
        <v>#VALUE!</v>
      </c>
      <c r="NM80" s="691" t="e">
        <f t="shared" ca="1" si="649"/>
        <v>#VALUE!</v>
      </c>
      <c r="NN80" s="691" t="e">
        <f t="shared" ca="1" si="649"/>
        <v>#VALUE!</v>
      </c>
      <c r="NO80" s="691" t="e">
        <f t="shared" ca="1" si="649"/>
        <v>#VALUE!</v>
      </c>
      <c r="NP80" s="691" t="e">
        <f t="shared" ca="1" si="650"/>
        <v>#VALUE!</v>
      </c>
      <c r="NQ80" s="691" t="e">
        <f t="shared" ca="1" si="650"/>
        <v>#VALUE!</v>
      </c>
      <c r="NR80" s="691" t="e">
        <f t="shared" ca="1" si="650"/>
        <v>#VALUE!</v>
      </c>
      <c r="NS80" s="691" t="e">
        <f t="shared" ca="1" si="650"/>
        <v>#VALUE!</v>
      </c>
      <c r="NT80" s="691" t="e">
        <f t="shared" ca="1" si="650"/>
        <v>#VALUE!</v>
      </c>
      <c r="NU80" s="691" t="e">
        <f t="shared" ca="1" si="650"/>
        <v>#VALUE!</v>
      </c>
      <c r="NV80" s="691" t="e">
        <f t="shared" ca="1" si="650"/>
        <v>#VALUE!</v>
      </c>
      <c r="NW80" s="691" t="e">
        <f t="shared" ca="1" si="650"/>
        <v>#VALUE!</v>
      </c>
      <c r="NX80" s="691" t="e">
        <f t="shared" ca="1" si="650"/>
        <v>#VALUE!</v>
      </c>
      <c r="NY80" s="691" t="e">
        <f t="shared" ca="1" si="650"/>
        <v>#VALUE!</v>
      </c>
      <c r="NZ80" s="691" t="e">
        <f t="shared" ca="1" si="651"/>
        <v>#VALUE!</v>
      </c>
      <c r="OA80" s="691" t="e">
        <f t="shared" ca="1" si="651"/>
        <v>#VALUE!</v>
      </c>
      <c r="OB80" s="691" t="e">
        <f t="shared" ca="1" si="651"/>
        <v>#VALUE!</v>
      </c>
      <c r="OC80" s="691" t="e">
        <f t="shared" ca="1" si="651"/>
        <v>#VALUE!</v>
      </c>
      <c r="OD80" s="691" t="e">
        <f t="shared" ca="1" si="651"/>
        <v>#VALUE!</v>
      </c>
      <c r="OE80" s="691" t="e">
        <f t="shared" ca="1" si="651"/>
        <v>#VALUE!</v>
      </c>
      <c r="OF80" s="691" t="e">
        <f t="shared" ca="1" si="651"/>
        <v>#VALUE!</v>
      </c>
      <c r="OG80" s="691" t="e">
        <f t="shared" ca="1" si="651"/>
        <v>#VALUE!</v>
      </c>
      <c r="OH80" s="691" t="e">
        <f t="shared" ca="1" si="651"/>
        <v>#VALUE!</v>
      </c>
      <c r="OI80" s="691" t="e">
        <f t="shared" ca="1" si="651"/>
        <v>#VALUE!</v>
      </c>
      <c r="OJ80" s="691" t="e">
        <f t="shared" ca="1" si="652"/>
        <v>#VALUE!</v>
      </c>
      <c r="OK80" s="691" t="e">
        <f t="shared" ca="1" si="652"/>
        <v>#VALUE!</v>
      </c>
      <c r="OL80" s="691" t="e">
        <f t="shared" ca="1" si="652"/>
        <v>#VALUE!</v>
      </c>
      <c r="OM80" s="691" t="e">
        <f t="shared" ca="1" si="652"/>
        <v>#VALUE!</v>
      </c>
      <c r="ON80" s="691" t="e">
        <f t="shared" ca="1" si="652"/>
        <v>#VALUE!</v>
      </c>
      <c r="OO80" s="691" t="e">
        <f t="shared" ca="1" si="652"/>
        <v>#VALUE!</v>
      </c>
      <c r="OP80" s="691" t="e">
        <f t="shared" ca="1" si="652"/>
        <v>#VALUE!</v>
      </c>
      <c r="OQ80" s="691" t="e">
        <f t="shared" ca="1" si="652"/>
        <v>#VALUE!</v>
      </c>
      <c r="OR80" s="691" t="e">
        <f t="shared" ca="1" si="652"/>
        <v>#VALUE!</v>
      </c>
      <c r="OS80" s="691" t="e">
        <f t="shared" ca="1" si="652"/>
        <v>#VALUE!</v>
      </c>
      <c r="OT80" s="691" t="e">
        <f t="shared" ca="1" si="653"/>
        <v>#VALUE!</v>
      </c>
      <c r="OU80" s="691" t="e">
        <f t="shared" ca="1" si="653"/>
        <v>#VALUE!</v>
      </c>
      <c r="OV80" s="691" t="e">
        <f t="shared" ca="1" si="653"/>
        <v>#VALUE!</v>
      </c>
      <c r="OW80" s="691" t="e">
        <f t="shared" ca="1" si="653"/>
        <v>#VALUE!</v>
      </c>
      <c r="OX80" s="691" t="e">
        <f t="shared" ca="1" si="653"/>
        <v>#VALUE!</v>
      </c>
      <c r="OY80" s="691" t="e">
        <f t="shared" ca="1" si="653"/>
        <v>#VALUE!</v>
      </c>
      <c r="OZ80" s="691" t="e">
        <f t="shared" ca="1" si="653"/>
        <v>#VALUE!</v>
      </c>
      <c r="PA80" s="691" t="e">
        <f t="shared" ca="1" si="653"/>
        <v>#VALUE!</v>
      </c>
      <c r="PB80" s="691" t="e">
        <f t="shared" ca="1" si="653"/>
        <v>#VALUE!</v>
      </c>
      <c r="PC80" s="691" t="e">
        <f t="shared" ca="1" si="653"/>
        <v>#VALUE!</v>
      </c>
      <c r="PD80" s="691" t="e">
        <f t="shared" ca="1" si="654"/>
        <v>#VALUE!</v>
      </c>
      <c r="PE80" s="691" t="e">
        <f t="shared" ca="1" si="654"/>
        <v>#VALUE!</v>
      </c>
      <c r="PF80" s="691" t="e">
        <f t="shared" ca="1" si="654"/>
        <v>#VALUE!</v>
      </c>
      <c r="PG80" s="691" t="e">
        <f t="shared" ca="1" si="654"/>
        <v>#VALUE!</v>
      </c>
      <c r="PH80" s="691" t="e">
        <f t="shared" ca="1" si="654"/>
        <v>#VALUE!</v>
      </c>
      <c r="PI80" s="691" t="e">
        <f t="shared" ca="1" si="654"/>
        <v>#VALUE!</v>
      </c>
      <c r="PJ80" s="691" t="e">
        <f t="shared" ca="1" si="654"/>
        <v>#VALUE!</v>
      </c>
      <c r="PK80" s="691" t="e">
        <f t="shared" ca="1" si="654"/>
        <v>#VALUE!</v>
      </c>
      <c r="PL80" s="691" t="e">
        <f t="shared" ca="1" si="654"/>
        <v>#VALUE!</v>
      </c>
      <c r="PM80" s="691" t="e">
        <f t="shared" ca="1" si="654"/>
        <v>#VALUE!</v>
      </c>
      <c r="PN80" s="691" t="e">
        <f t="shared" ca="1" si="655"/>
        <v>#VALUE!</v>
      </c>
      <c r="PO80" s="691" t="e">
        <f t="shared" ca="1" si="655"/>
        <v>#VALUE!</v>
      </c>
      <c r="PP80" s="691" t="e">
        <f t="shared" ca="1" si="655"/>
        <v>#VALUE!</v>
      </c>
      <c r="PQ80" s="691" t="e">
        <f t="shared" ca="1" si="655"/>
        <v>#VALUE!</v>
      </c>
      <c r="PR80" s="691" t="e">
        <f t="shared" ca="1" si="655"/>
        <v>#VALUE!</v>
      </c>
      <c r="PS80" s="691" t="e">
        <f t="shared" ca="1" si="655"/>
        <v>#VALUE!</v>
      </c>
      <c r="PT80" s="691" t="e">
        <f t="shared" ca="1" si="655"/>
        <v>#VALUE!</v>
      </c>
      <c r="PU80" s="691" t="e">
        <f t="shared" ca="1" si="655"/>
        <v>#VALUE!</v>
      </c>
      <c r="PV80" s="691" t="e">
        <f t="shared" ca="1" si="655"/>
        <v>#VALUE!</v>
      </c>
      <c r="PW80" s="691" t="e">
        <f t="shared" ca="1" si="655"/>
        <v>#VALUE!</v>
      </c>
      <c r="PX80" s="691" t="e">
        <f t="shared" ca="1" si="655"/>
        <v>#VALUE!</v>
      </c>
      <c r="PY80" s="690"/>
      <c r="PZ80" s="690"/>
      <c r="QA80" s="690"/>
      <c r="QB80" s="690"/>
      <c r="QC80" s="690"/>
      <c r="QD80" s="690"/>
      <c r="QE80" s="690"/>
      <c r="QF80" s="690"/>
    </row>
    <row r="81" spans="1:448" hidden="1">
      <c r="A81" s="632">
        <f t="shared" si="625"/>
        <v>74</v>
      </c>
      <c r="B81" s="633">
        <f>+'User Entries'!G151</f>
        <v>0</v>
      </c>
      <c r="C81" s="633">
        <f t="shared" si="626"/>
        <v>0</v>
      </c>
      <c r="D81" s="767">
        <v>1</v>
      </c>
      <c r="E81" s="759" t="e">
        <f t="shared" si="532"/>
        <v>#DIV/0!</v>
      </c>
      <c r="F81" s="627"/>
      <c r="G81" s="765">
        <v>0</v>
      </c>
      <c r="H81" s="622"/>
      <c r="I81" s="632">
        <f t="shared" si="615"/>
        <v>74</v>
      </c>
      <c r="J81" s="640">
        <f t="shared" si="627"/>
        <v>0</v>
      </c>
      <c r="K81" s="640">
        <f>+'User Entries'!$J151</f>
        <v>0</v>
      </c>
      <c r="L81" s="676" t="e">
        <f t="shared" si="616"/>
        <v>#DIV/0!</v>
      </c>
      <c r="M81" s="643" t="str">
        <f>IFERROR(Summary_AttrorTotal!A91,"")</f>
        <v/>
      </c>
      <c r="N81" s="634">
        <f>+IFERROR((Summary_AttrorTotal!H91)*1000,0)</f>
        <v>0</v>
      </c>
      <c r="O81" s="634">
        <f>+IFERROR((Summary_AttrorTotal!S91-Summary_AttrorTotal!H91)*1000,0)</f>
        <v>0</v>
      </c>
      <c r="P81" s="634">
        <f t="shared" ca="1" si="533"/>
        <v>0</v>
      </c>
      <c r="Q81" s="634">
        <f>IFERROR(Summary_AttrorTotal!J91*1000,0)</f>
        <v>0</v>
      </c>
      <c r="R81" s="634">
        <f t="shared" ca="1" si="617"/>
        <v>0</v>
      </c>
      <c r="S81" s="634">
        <f>+IFERROR((Summary_AttrorTotal!S91-Summary_AttrorTotal!J91)*1000,0)</f>
        <v>0</v>
      </c>
      <c r="T81" s="634">
        <f t="shared" ca="1" si="618"/>
        <v>0</v>
      </c>
      <c r="U81" s="639"/>
      <c r="V81" s="634">
        <f t="shared" ca="1" si="619"/>
        <v>0</v>
      </c>
      <c r="X81" s="649" t="str">
        <f t="shared" si="472"/>
        <v/>
      </c>
      <c r="Y81" s="628" t="str">
        <f t="shared" si="529"/>
        <v/>
      </c>
      <c r="Z81" s="628" t="str">
        <f t="shared" si="529"/>
        <v/>
      </c>
      <c r="AA81" s="628" t="str">
        <f t="shared" si="631"/>
        <v/>
      </c>
      <c r="AB81" s="628" t="str">
        <f t="shared" si="631"/>
        <v/>
      </c>
      <c r="AC81" s="628" t="str">
        <f t="shared" si="631"/>
        <v/>
      </c>
      <c r="AD81" s="628" t="str">
        <f t="shared" si="631"/>
        <v/>
      </c>
      <c r="AE81" s="628" t="str">
        <f t="shared" si="631"/>
        <v/>
      </c>
      <c r="AF81" s="628" t="str">
        <f t="shared" si="631"/>
        <v/>
      </c>
      <c r="AG81" s="628" t="str">
        <f t="shared" si="631"/>
        <v/>
      </c>
      <c r="AH81" s="628" t="str">
        <f t="shared" si="631"/>
        <v/>
      </c>
      <c r="AI81" s="628" t="str">
        <f t="shared" si="631"/>
        <v/>
      </c>
      <c r="AJ81" s="628" t="str">
        <f t="shared" si="631"/>
        <v/>
      </c>
      <c r="AK81" s="628" t="str">
        <f t="shared" si="631"/>
        <v/>
      </c>
      <c r="AL81" s="628" t="str">
        <f t="shared" si="631"/>
        <v/>
      </c>
      <c r="AM81" s="628" t="str">
        <f t="shared" si="631"/>
        <v/>
      </c>
      <c r="AN81" s="628" t="str">
        <f t="shared" si="631"/>
        <v/>
      </c>
      <c r="AO81" s="628" t="str">
        <f t="shared" si="631"/>
        <v/>
      </c>
      <c r="AP81" s="628" t="str">
        <f t="shared" si="631"/>
        <v/>
      </c>
      <c r="AQ81" s="628" t="str">
        <f t="shared" si="631"/>
        <v/>
      </c>
      <c r="AR81" s="628" t="str">
        <f t="shared" si="631"/>
        <v/>
      </c>
      <c r="AS81" s="628" t="str">
        <f t="shared" si="631"/>
        <v/>
      </c>
      <c r="AT81" s="628" t="str">
        <f t="shared" si="631"/>
        <v/>
      </c>
      <c r="AU81" s="628" t="str">
        <f t="shared" si="631"/>
        <v/>
      </c>
      <c r="AV81" s="628" t="str">
        <f t="shared" si="631"/>
        <v/>
      </c>
      <c r="AW81" s="628" t="str">
        <f t="shared" si="631"/>
        <v/>
      </c>
      <c r="AX81" s="628" t="str">
        <f t="shared" si="631"/>
        <v/>
      </c>
      <c r="AY81" s="628" t="str">
        <f t="shared" si="631"/>
        <v/>
      </c>
      <c r="AZ81" s="628" t="str">
        <f t="shared" si="631"/>
        <v/>
      </c>
      <c r="BA81" s="628" t="str">
        <f t="shared" si="631"/>
        <v/>
      </c>
      <c r="BB81" s="628" t="str">
        <f t="shared" si="631"/>
        <v/>
      </c>
      <c r="BC81" s="628" t="str">
        <f t="shared" si="631"/>
        <v/>
      </c>
      <c r="BD81" s="628" t="str">
        <f t="shared" si="631"/>
        <v/>
      </c>
      <c r="BE81" s="628" t="str">
        <f t="shared" si="631"/>
        <v/>
      </c>
      <c r="BF81" s="628" t="str">
        <f t="shared" si="631"/>
        <v/>
      </c>
      <c r="BG81" s="628" t="str">
        <f t="shared" si="631"/>
        <v/>
      </c>
      <c r="BH81" s="628" t="str">
        <f t="shared" si="631"/>
        <v/>
      </c>
      <c r="BI81" s="628" t="str">
        <f t="shared" si="631"/>
        <v/>
      </c>
      <c r="BJ81" s="628" t="str">
        <f t="shared" si="631"/>
        <v/>
      </c>
      <c r="BK81" s="628" t="str">
        <f t="shared" si="631"/>
        <v/>
      </c>
      <c r="BL81" s="628" t="str">
        <f t="shared" si="631"/>
        <v/>
      </c>
      <c r="BM81" s="628" t="str">
        <f t="shared" si="631"/>
        <v/>
      </c>
      <c r="BN81" s="628" t="str">
        <f t="shared" si="631"/>
        <v/>
      </c>
      <c r="BO81" s="628" t="str">
        <f t="shared" si="631"/>
        <v/>
      </c>
      <c r="BP81" s="628" t="str">
        <f t="shared" si="631"/>
        <v/>
      </c>
      <c r="BQ81" s="628" t="str">
        <f t="shared" si="631"/>
        <v/>
      </c>
      <c r="BR81" s="628" t="str">
        <f t="shared" si="631"/>
        <v/>
      </c>
      <c r="BS81" s="628" t="str">
        <f t="shared" si="631"/>
        <v/>
      </c>
      <c r="BT81" s="628" t="str">
        <f t="shared" si="631"/>
        <v/>
      </c>
      <c r="BU81" s="628" t="str">
        <f t="shared" si="631"/>
        <v/>
      </c>
      <c r="BV81" s="628" t="str">
        <f t="shared" si="631"/>
        <v/>
      </c>
      <c r="BW81" s="628" t="str">
        <f t="shared" si="631"/>
        <v/>
      </c>
      <c r="BX81" s="628" t="str">
        <f t="shared" si="631"/>
        <v/>
      </c>
      <c r="BY81" s="628" t="str">
        <f t="shared" si="631"/>
        <v/>
      </c>
      <c r="BZ81" s="628" t="str">
        <f t="shared" si="631"/>
        <v/>
      </c>
      <c r="CA81" s="628" t="str">
        <f t="shared" si="631"/>
        <v/>
      </c>
      <c r="CB81" s="628" t="str">
        <f t="shared" si="631"/>
        <v/>
      </c>
      <c r="CC81" s="628" t="str">
        <f t="shared" si="631"/>
        <v/>
      </c>
      <c r="CD81" s="628" t="str">
        <f t="shared" si="631"/>
        <v/>
      </c>
      <c r="CE81" s="628" t="str">
        <f t="shared" si="631"/>
        <v/>
      </c>
      <c r="CF81" s="628" t="str">
        <f t="shared" si="631"/>
        <v/>
      </c>
      <c r="CG81" s="628" t="str">
        <f t="shared" si="631"/>
        <v/>
      </c>
      <c r="CH81" s="628" t="str">
        <f t="shared" si="631"/>
        <v/>
      </c>
      <c r="CI81" s="628" t="str">
        <f t="shared" si="631"/>
        <v/>
      </c>
      <c r="CJ81" s="628" t="str">
        <f t="shared" si="631"/>
        <v/>
      </c>
      <c r="CK81" s="628" t="str">
        <f t="shared" si="631"/>
        <v/>
      </c>
      <c r="CL81" s="628" t="str">
        <f t="shared" ref="CL81:DA84" si="656">+IF(OR(CL$7="",$X81=""),"",IF($X81-CL$7&lt;=-1,IF(AND($X81&gt;=MATCH(100%,$D$8:$D$87,0),CL$7=$X81+1),100%,IFERROR(VLOOKUP(CL$7,$A$8:$E$87,5,FALSE)/(1-VLOOKUP($X81,$A$8:$E$87,4,FALSE)),0)),0))</f>
        <v/>
      </c>
      <c r="CM81" s="628" t="str">
        <f t="shared" si="656"/>
        <v/>
      </c>
      <c r="CN81" s="628" t="str">
        <f t="shared" si="656"/>
        <v/>
      </c>
      <c r="CO81" s="628" t="str">
        <f t="shared" si="656"/>
        <v/>
      </c>
      <c r="CP81" s="628" t="str">
        <f t="shared" si="656"/>
        <v/>
      </c>
      <c r="CQ81" s="628" t="str">
        <f t="shared" si="656"/>
        <v/>
      </c>
      <c r="CR81" s="628" t="str">
        <f t="shared" si="656"/>
        <v/>
      </c>
      <c r="CS81" s="628" t="str">
        <f t="shared" si="656"/>
        <v/>
      </c>
      <c r="CT81" s="628" t="str">
        <f t="shared" si="656"/>
        <v/>
      </c>
      <c r="CU81" s="628" t="str">
        <f t="shared" si="656"/>
        <v/>
      </c>
      <c r="CV81" s="628" t="str">
        <f t="shared" si="656"/>
        <v/>
      </c>
      <c r="CW81" s="628" t="str">
        <f t="shared" si="656"/>
        <v/>
      </c>
      <c r="CX81" s="628" t="str">
        <f t="shared" si="656"/>
        <v/>
      </c>
      <c r="CY81" s="628" t="str">
        <f t="shared" si="656"/>
        <v/>
      </c>
      <c r="CZ81" s="628" t="str">
        <f t="shared" si="656"/>
        <v/>
      </c>
      <c r="DA81" s="629" t="str">
        <f t="shared" si="656"/>
        <v/>
      </c>
      <c r="DB81" s="642"/>
      <c r="DC81" s="649" t="str">
        <f t="shared" si="621"/>
        <v/>
      </c>
      <c r="DD81" s="668" t="str">
        <f t="shared" si="632"/>
        <v/>
      </c>
      <c r="DE81" s="668" t="str">
        <f t="shared" si="632"/>
        <v/>
      </c>
      <c r="DF81" s="668" t="str">
        <f t="shared" si="632"/>
        <v/>
      </c>
      <c r="DG81" s="668" t="str">
        <f t="shared" si="632"/>
        <v/>
      </c>
      <c r="DH81" s="668" t="str">
        <f t="shared" si="632"/>
        <v/>
      </c>
      <c r="DI81" s="668" t="str">
        <f t="shared" si="632"/>
        <v/>
      </c>
      <c r="DJ81" s="668" t="str">
        <f t="shared" si="632"/>
        <v/>
      </c>
      <c r="DK81" s="668" t="str">
        <f t="shared" si="632"/>
        <v/>
      </c>
      <c r="DL81" s="668" t="str">
        <f t="shared" si="632"/>
        <v/>
      </c>
      <c r="DM81" s="668" t="str">
        <f t="shared" si="632"/>
        <v/>
      </c>
      <c r="DN81" s="668" t="str">
        <f t="shared" si="633"/>
        <v/>
      </c>
      <c r="DO81" s="668" t="str">
        <f t="shared" si="633"/>
        <v/>
      </c>
      <c r="DP81" s="668" t="str">
        <f t="shared" si="633"/>
        <v/>
      </c>
      <c r="DQ81" s="668" t="str">
        <f t="shared" si="633"/>
        <v/>
      </c>
      <c r="DR81" s="668" t="str">
        <f t="shared" si="633"/>
        <v/>
      </c>
      <c r="DS81" s="668" t="str">
        <f t="shared" si="633"/>
        <v/>
      </c>
      <c r="DT81" s="668" t="str">
        <f t="shared" si="633"/>
        <v/>
      </c>
      <c r="DU81" s="668" t="str">
        <f t="shared" si="633"/>
        <v/>
      </c>
      <c r="DV81" s="668" t="str">
        <f t="shared" si="633"/>
        <v/>
      </c>
      <c r="DW81" s="668" t="str">
        <f t="shared" si="633"/>
        <v/>
      </c>
      <c r="DX81" s="668" t="str">
        <f t="shared" si="634"/>
        <v/>
      </c>
      <c r="DY81" s="668" t="str">
        <f t="shared" si="634"/>
        <v/>
      </c>
      <c r="DZ81" s="668" t="str">
        <f t="shared" si="634"/>
        <v/>
      </c>
      <c r="EA81" s="668" t="str">
        <f t="shared" si="634"/>
        <v/>
      </c>
      <c r="EB81" s="668" t="str">
        <f t="shared" si="634"/>
        <v/>
      </c>
      <c r="EC81" s="668" t="str">
        <f t="shared" si="634"/>
        <v/>
      </c>
      <c r="ED81" s="668" t="str">
        <f t="shared" si="634"/>
        <v/>
      </c>
      <c r="EE81" s="668" t="str">
        <f t="shared" si="634"/>
        <v/>
      </c>
      <c r="EF81" s="668" t="str">
        <f t="shared" si="634"/>
        <v/>
      </c>
      <c r="EG81" s="668" t="str">
        <f t="shared" si="634"/>
        <v/>
      </c>
      <c r="EH81" s="668" t="str">
        <f t="shared" si="635"/>
        <v/>
      </c>
      <c r="EI81" s="668" t="str">
        <f t="shared" si="635"/>
        <v/>
      </c>
      <c r="EJ81" s="668" t="str">
        <f t="shared" si="635"/>
        <v/>
      </c>
      <c r="EK81" s="668" t="str">
        <f t="shared" si="635"/>
        <v/>
      </c>
      <c r="EL81" s="668" t="str">
        <f t="shared" si="635"/>
        <v/>
      </c>
      <c r="EM81" s="668" t="str">
        <f t="shared" si="635"/>
        <v/>
      </c>
      <c r="EN81" s="668" t="str">
        <f t="shared" si="635"/>
        <v/>
      </c>
      <c r="EO81" s="668" t="str">
        <f t="shared" si="635"/>
        <v/>
      </c>
      <c r="EP81" s="668" t="str">
        <f t="shared" si="635"/>
        <v/>
      </c>
      <c r="EQ81" s="668" t="str">
        <f t="shared" si="635"/>
        <v/>
      </c>
      <c r="ER81" s="668" t="str">
        <f t="shared" si="636"/>
        <v/>
      </c>
      <c r="ES81" s="668" t="str">
        <f t="shared" si="636"/>
        <v/>
      </c>
      <c r="ET81" s="668" t="str">
        <f t="shared" si="636"/>
        <v/>
      </c>
      <c r="EU81" s="668" t="str">
        <f t="shared" si="636"/>
        <v/>
      </c>
      <c r="EV81" s="668" t="str">
        <f t="shared" si="636"/>
        <v/>
      </c>
      <c r="EW81" s="668" t="str">
        <f t="shared" si="636"/>
        <v/>
      </c>
      <c r="EX81" s="668" t="str">
        <f t="shared" si="636"/>
        <v/>
      </c>
      <c r="EY81" s="668" t="str">
        <f t="shared" si="636"/>
        <v/>
      </c>
      <c r="EZ81" s="668" t="str">
        <f t="shared" si="636"/>
        <v/>
      </c>
      <c r="FA81" s="668" t="str">
        <f t="shared" si="636"/>
        <v/>
      </c>
      <c r="FB81" s="668" t="str">
        <f t="shared" si="637"/>
        <v/>
      </c>
      <c r="FC81" s="668" t="str">
        <f t="shared" si="637"/>
        <v/>
      </c>
      <c r="FD81" s="668" t="str">
        <f t="shared" si="637"/>
        <v/>
      </c>
      <c r="FE81" s="668" t="str">
        <f t="shared" si="637"/>
        <v/>
      </c>
      <c r="FF81" s="668" t="str">
        <f t="shared" si="637"/>
        <v/>
      </c>
      <c r="FG81" s="668" t="str">
        <f t="shared" si="637"/>
        <v/>
      </c>
      <c r="FH81" s="668" t="str">
        <f t="shared" si="637"/>
        <v/>
      </c>
      <c r="FI81" s="668" t="str">
        <f t="shared" si="637"/>
        <v/>
      </c>
      <c r="FJ81" s="668" t="str">
        <f t="shared" si="637"/>
        <v/>
      </c>
      <c r="FK81" s="668" t="str">
        <f t="shared" si="637"/>
        <v/>
      </c>
      <c r="FL81" s="668" t="str">
        <f t="shared" si="638"/>
        <v/>
      </c>
      <c r="FM81" s="668" t="str">
        <f t="shared" si="638"/>
        <v/>
      </c>
      <c r="FN81" s="668" t="str">
        <f t="shared" si="638"/>
        <v/>
      </c>
      <c r="FO81" s="668" t="str">
        <f t="shared" si="638"/>
        <v/>
      </c>
      <c r="FP81" s="668" t="str">
        <f t="shared" si="638"/>
        <v/>
      </c>
      <c r="FQ81" s="668" t="str">
        <f t="shared" si="638"/>
        <v/>
      </c>
      <c r="FR81" s="668" t="str">
        <f t="shared" si="638"/>
        <v/>
      </c>
      <c r="FS81" s="668" t="str">
        <f t="shared" si="638"/>
        <v/>
      </c>
      <c r="FT81" s="668" t="str">
        <f t="shared" si="638"/>
        <v/>
      </c>
      <c r="FU81" s="668" t="str">
        <f t="shared" si="638"/>
        <v/>
      </c>
      <c r="FV81" s="668" t="str">
        <f t="shared" si="639"/>
        <v/>
      </c>
      <c r="FW81" s="668" t="str">
        <f t="shared" si="639"/>
        <v/>
      </c>
      <c r="FX81" s="668" t="str">
        <f t="shared" si="639"/>
        <v/>
      </c>
      <c r="FY81" s="668" t="str">
        <f t="shared" si="639"/>
        <v/>
      </c>
      <c r="FZ81" s="668" t="str">
        <f t="shared" si="639"/>
        <v/>
      </c>
      <c r="GA81" s="668" t="str">
        <f t="shared" si="639"/>
        <v/>
      </c>
      <c r="GB81" s="668" t="str">
        <f t="shared" si="639"/>
        <v/>
      </c>
      <c r="GC81" s="668" t="str">
        <f t="shared" si="639"/>
        <v/>
      </c>
      <c r="GD81" s="668" t="str">
        <f t="shared" si="639"/>
        <v/>
      </c>
      <c r="GE81" s="668" t="str">
        <f t="shared" si="639"/>
        <v/>
      </c>
      <c r="GF81" s="669" t="str">
        <f t="shared" si="639"/>
        <v/>
      </c>
      <c r="GG81" s="626"/>
      <c r="GH81" s="649" t="str">
        <f t="shared" si="622"/>
        <v/>
      </c>
      <c r="GI81" s="682" t="str">
        <f t="shared" ca="1" si="534"/>
        <v/>
      </c>
      <c r="GJ81" s="682" t="str">
        <f t="shared" ca="1" si="535"/>
        <v/>
      </c>
      <c r="GK81" s="682" t="str">
        <f t="shared" ca="1" si="536"/>
        <v/>
      </c>
      <c r="GL81" s="682" t="str">
        <f t="shared" ca="1" si="537"/>
        <v/>
      </c>
      <c r="GM81" s="682" t="str">
        <f t="shared" ca="1" si="538"/>
        <v/>
      </c>
      <c r="GN81" s="682" t="str">
        <f t="shared" ca="1" si="539"/>
        <v/>
      </c>
      <c r="GO81" s="682" t="str">
        <f t="shared" ca="1" si="540"/>
        <v/>
      </c>
      <c r="GP81" s="682" t="str">
        <f t="shared" ca="1" si="541"/>
        <v/>
      </c>
      <c r="GQ81" s="682" t="str">
        <f t="shared" ca="1" si="542"/>
        <v/>
      </c>
      <c r="GR81" s="682" t="str">
        <f t="shared" ca="1" si="543"/>
        <v/>
      </c>
      <c r="GS81" s="682" t="str">
        <f t="shared" ca="1" si="544"/>
        <v/>
      </c>
      <c r="GT81" s="682" t="str">
        <f t="shared" ca="1" si="545"/>
        <v/>
      </c>
      <c r="GU81" s="682" t="str">
        <f t="shared" ca="1" si="546"/>
        <v/>
      </c>
      <c r="GV81" s="682" t="str">
        <f t="shared" ca="1" si="547"/>
        <v/>
      </c>
      <c r="GW81" s="682" t="str">
        <f t="shared" ca="1" si="548"/>
        <v/>
      </c>
      <c r="GX81" s="682" t="str">
        <f t="shared" ca="1" si="549"/>
        <v/>
      </c>
      <c r="GY81" s="682" t="str">
        <f t="shared" ca="1" si="550"/>
        <v/>
      </c>
      <c r="GZ81" s="682" t="str">
        <f t="shared" ca="1" si="551"/>
        <v/>
      </c>
      <c r="HA81" s="682" t="str">
        <f t="shared" ca="1" si="552"/>
        <v/>
      </c>
      <c r="HB81" s="682" t="str">
        <f t="shared" ca="1" si="553"/>
        <v/>
      </c>
      <c r="HC81" s="682" t="str">
        <f t="shared" ca="1" si="554"/>
        <v/>
      </c>
      <c r="HD81" s="682" t="str">
        <f t="shared" ca="1" si="555"/>
        <v/>
      </c>
      <c r="HE81" s="682" t="str">
        <f t="shared" ca="1" si="556"/>
        <v/>
      </c>
      <c r="HF81" s="682" t="str">
        <f t="shared" ca="1" si="557"/>
        <v/>
      </c>
      <c r="HG81" s="682" t="str">
        <f t="shared" ca="1" si="558"/>
        <v/>
      </c>
      <c r="HH81" s="682" t="str">
        <f t="shared" ca="1" si="559"/>
        <v/>
      </c>
      <c r="HI81" s="682" t="str">
        <f t="shared" ca="1" si="560"/>
        <v/>
      </c>
      <c r="HJ81" s="682" t="str">
        <f t="shared" ca="1" si="561"/>
        <v/>
      </c>
      <c r="HK81" s="682" t="str">
        <f t="shared" ca="1" si="562"/>
        <v/>
      </c>
      <c r="HL81" s="682" t="str">
        <f t="shared" ca="1" si="563"/>
        <v/>
      </c>
      <c r="HM81" s="682" t="str">
        <f t="shared" ca="1" si="564"/>
        <v/>
      </c>
      <c r="HN81" s="682" t="str">
        <f t="shared" ca="1" si="565"/>
        <v/>
      </c>
      <c r="HO81" s="682" t="str">
        <f t="shared" ca="1" si="566"/>
        <v/>
      </c>
      <c r="HP81" s="682" t="str">
        <f t="shared" ca="1" si="567"/>
        <v/>
      </c>
      <c r="HQ81" s="682" t="str">
        <f t="shared" ca="1" si="568"/>
        <v/>
      </c>
      <c r="HR81" s="682" t="str">
        <f t="shared" ca="1" si="569"/>
        <v/>
      </c>
      <c r="HS81" s="682" t="str">
        <f t="shared" ca="1" si="570"/>
        <v/>
      </c>
      <c r="HT81" s="682" t="str">
        <f t="shared" ca="1" si="571"/>
        <v/>
      </c>
      <c r="HU81" s="682" t="str">
        <f t="shared" ca="1" si="572"/>
        <v/>
      </c>
      <c r="HV81" s="682" t="str">
        <f t="shared" ca="1" si="573"/>
        <v/>
      </c>
      <c r="HW81" s="682" t="str">
        <f t="shared" ca="1" si="574"/>
        <v/>
      </c>
      <c r="HX81" s="682" t="str">
        <f t="shared" ca="1" si="575"/>
        <v/>
      </c>
      <c r="HY81" s="682" t="str">
        <f t="shared" ca="1" si="576"/>
        <v/>
      </c>
      <c r="HZ81" s="682" t="str">
        <f t="shared" ca="1" si="577"/>
        <v/>
      </c>
      <c r="IA81" s="682" t="str">
        <f t="shared" ca="1" si="578"/>
        <v/>
      </c>
      <c r="IB81" s="682" t="str">
        <f t="shared" ca="1" si="579"/>
        <v/>
      </c>
      <c r="IC81" s="682" t="str">
        <f t="shared" ca="1" si="580"/>
        <v/>
      </c>
      <c r="ID81" s="682" t="str">
        <f t="shared" ca="1" si="581"/>
        <v/>
      </c>
      <c r="IE81" s="682" t="str">
        <f t="shared" ca="1" si="582"/>
        <v/>
      </c>
      <c r="IF81" s="682" t="str">
        <f t="shared" ca="1" si="583"/>
        <v/>
      </c>
      <c r="IG81" s="682" t="str">
        <f t="shared" ca="1" si="584"/>
        <v/>
      </c>
      <c r="IH81" s="682" t="str">
        <f t="shared" ca="1" si="585"/>
        <v/>
      </c>
      <c r="II81" s="682" t="str">
        <f t="shared" ca="1" si="586"/>
        <v/>
      </c>
      <c r="IJ81" s="682" t="str">
        <f t="shared" ca="1" si="587"/>
        <v/>
      </c>
      <c r="IK81" s="662" t="str">
        <f t="shared" ca="1" si="588"/>
        <v/>
      </c>
      <c r="IL81" s="662" t="str">
        <f t="shared" ca="1" si="589"/>
        <v/>
      </c>
      <c r="IM81" s="662" t="str">
        <f t="shared" ca="1" si="590"/>
        <v/>
      </c>
      <c r="IN81" s="662" t="str">
        <f t="shared" ca="1" si="591"/>
        <v/>
      </c>
      <c r="IO81" s="662" t="str">
        <f t="shared" ca="1" si="592"/>
        <v/>
      </c>
      <c r="IP81" s="662" t="str">
        <f t="shared" ca="1" si="593"/>
        <v/>
      </c>
      <c r="IQ81" s="662" t="str">
        <f t="shared" ca="1" si="594"/>
        <v/>
      </c>
      <c r="IR81" s="662" t="str">
        <f t="shared" ca="1" si="595"/>
        <v/>
      </c>
      <c r="IS81" s="662" t="str">
        <f t="shared" ca="1" si="596"/>
        <v/>
      </c>
      <c r="IT81" s="662" t="str">
        <f t="shared" ca="1" si="597"/>
        <v/>
      </c>
      <c r="IU81" s="662" t="str">
        <f t="shared" ca="1" si="598"/>
        <v/>
      </c>
      <c r="IV81" s="662" t="str">
        <f t="shared" ca="1" si="599"/>
        <v/>
      </c>
      <c r="IW81" s="662" t="str">
        <f t="shared" ca="1" si="600"/>
        <v/>
      </c>
      <c r="IX81" s="662" t="str">
        <f t="shared" ca="1" si="601"/>
        <v/>
      </c>
      <c r="IY81" s="662" t="str">
        <f t="shared" ca="1" si="602"/>
        <v/>
      </c>
      <c r="IZ81" s="662" t="str">
        <f t="shared" ca="1" si="603"/>
        <v/>
      </c>
      <c r="JA81" s="662" t="str">
        <f t="shared" ca="1" si="604"/>
        <v/>
      </c>
      <c r="JB81" s="662" t="str">
        <f t="shared" ca="1" si="605"/>
        <v/>
      </c>
      <c r="JC81" s="662" t="str">
        <f t="shared" ca="1" si="606"/>
        <v/>
      </c>
      <c r="JD81" s="662" t="str">
        <f t="shared" ca="1" si="607"/>
        <v/>
      </c>
      <c r="JE81" s="662" t="str">
        <f t="shared" ca="1" si="608"/>
        <v/>
      </c>
      <c r="JF81" s="662" t="str">
        <f t="shared" ca="1" si="609"/>
        <v/>
      </c>
      <c r="JG81" s="662" t="str">
        <f t="shared" ca="1" si="610"/>
        <v/>
      </c>
      <c r="JH81" s="662" t="str">
        <f t="shared" ca="1" si="611"/>
        <v/>
      </c>
      <c r="JI81" s="662" t="str">
        <f t="shared" ca="1" si="612"/>
        <v/>
      </c>
      <c r="JJ81" s="662" t="str">
        <f t="shared" ca="1" si="613"/>
        <v/>
      </c>
      <c r="JK81" s="663" t="str">
        <f t="shared" ca="1" si="614"/>
        <v/>
      </c>
      <c r="JL81" s="626"/>
      <c r="JM81" s="649" t="str">
        <f t="shared" si="623"/>
        <v/>
      </c>
      <c r="JN81" s="635" t="str">
        <f t="shared" si="640"/>
        <v/>
      </c>
      <c r="JO81" s="635" t="str">
        <f t="shared" si="640"/>
        <v/>
      </c>
      <c r="JP81" s="635" t="str">
        <f t="shared" si="640"/>
        <v/>
      </c>
      <c r="JQ81" s="635" t="str">
        <f t="shared" si="640"/>
        <v/>
      </c>
      <c r="JR81" s="635" t="str">
        <f t="shared" si="640"/>
        <v/>
      </c>
      <c r="JS81" s="635" t="str">
        <f t="shared" si="640"/>
        <v/>
      </c>
      <c r="JT81" s="635" t="str">
        <f t="shared" si="640"/>
        <v/>
      </c>
      <c r="JU81" s="635" t="str">
        <f t="shared" si="640"/>
        <v/>
      </c>
      <c r="JV81" s="635" t="str">
        <f t="shared" si="640"/>
        <v/>
      </c>
      <c r="JW81" s="635" t="str">
        <f t="shared" si="640"/>
        <v/>
      </c>
      <c r="JX81" s="635" t="str">
        <f t="shared" si="641"/>
        <v/>
      </c>
      <c r="JY81" s="635" t="str">
        <f t="shared" si="641"/>
        <v/>
      </c>
      <c r="JZ81" s="635" t="str">
        <f t="shared" si="641"/>
        <v/>
      </c>
      <c r="KA81" s="635" t="str">
        <f t="shared" si="641"/>
        <v/>
      </c>
      <c r="KB81" s="635" t="str">
        <f t="shared" si="641"/>
        <v/>
      </c>
      <c r="KC81" s="635" t="str">
        <f t="shared" si="641"/>
        <v/>
      </c>
      <c r="KD81" s="635" t="str">
        <f t="shared" si="641"/>
        <v/>
      </c>
      <c r="KE81" s="635" t="str">
        <f t="shared" si="641"/>
        <v/>
      </c>
      <c r="KF81" s="635" t="str">
        <f t="shared" si="641"/>
        <v/>
      </c>
      <c r="KG81" s="635" t="str">
        <f t="shared" si="641"/>
        <v/>
      </c>
      <c r="KH81" s="635" t="str">
        <f t="shared" si="642"/>
        <v/>
      </c>
      <c r="KI81" s="635" t="str">
        <f t="shared" si="642"/>
        <v/>
      </c>
      <c r="KJ81" s="635" t="str">
        <f t="shared" si="642"/>
        <v/>
      </c>
      <c r="KK81" s="635" t="str">
        <f t="shared" si="642"/>
        <v/>
      </c>
      <c r="KL81" s="635" t="str">
        <f t="shared" si="642"/>
        <v/>
      </c>
      <c r="KM81" s="635" t="str">
        <f t="shared" si="642"/>
        <v/>
      </c>
      <c r="KN81" s="635" t="str">
        <f t="shared" si="642"/>
        <v/>
      </c>
      <c r="KO81" s="635" t="str">
        <f t="shared" si="642"/>
        <v/>
      </c>
      <c r="KP81" s="635" t="str">
        <f t="shared" si="642"/>
        <v/>
      </c>
      <c r="KQ81" s="635" t="str">
        <f t="shared" si="642"/>
        <v/>
      </c>
      <c r="KR81" s="635" t="str">
        <f t="shared" si="643"/>
        <v/>
      </c>
      <c r="KS81" s="635" t="str">
        <f t="shared" si="643"/>
        <v/>
      </c>
      <c r="KT81" s="635" t="str">
        <f t="shared" si="643"/>
        <v/>
      </c>
      <c r="KU81" s="635" t="str">
        <f t="shared" si="643"/>
        <v/>
      </c>
      <c r="KV81" s="635" t="str">
        <f t="shared" si="643"/>
        <v/>
      </c>
      <c r="KW81" s="635" t="str">
        <f t="shared" si="643"/>
        <v/>
      </c>
      <c r="KX81" s="635" t="str">
        <f t="shared" si="643"/>
        <v/>
      </c>
      <c r="KY81" s="635" t="str">
        <f t="shared" si="643"/>
        <v/>
      </c>
      <c r="KZ81" s="635" t="str">
        <f t="shared" si="643"/>
        <v/>
      </c>
      <c r="LA81" s="635" t="str">
        <f t="shared" si="643"/>
        <v/>
      </c>
      <c r="LB81" s="635" t="str">
        <f t="shared" si="644"/>
        <v/>
      </c>
      <c r="LC81" s="635" t="str">
        <f t="shared" si="644"/>
        <v/>
      </c>
      <c r="LD81" s="635" t="str">
        <f t="shared" si="644"/>
        <v/>
      </c>
      <c r="LE81" s="635" t="str">
        <f t="shared" si="644"/>
        <v/>
      </c>
      <c r="LF81" s="635" t="str">
        <f t="shared" si="644"/>
        <v/>
      </c>
      <c r="LG81" s="635" t="str">
        <f t="shared" si="644"/>
        <v/>
      </c>
      <c r="LH81" s="635" t="str">
        <f t="shared" si="644"/>
        <v/>
      </c>
      <c r="LI81" s="635" t="str">
        <f t="shared" si="644"/>
        <v/>
      </c>
      <c r="LJ81" s="635" t="str">
        <f t="shared" si="644"/>
        <v/>
      </c>
      <c r="LK81" s="635" t="str">
        <f t="shared" si="644"/>
        <v/>
      </c>
      <c r="LL81" s="635" t="str">
        <f t="shared" si="645"/>
        <v/>
      </c>
      <c r="LM81" s="635" t="str">
        <f t="shared" si="645"/>
        <v/>
      </c>
      <c r="LN81" s="635" t="str">
        <f t="shared" si="645"/>
        <v/>
      </c>
      <c r="LO81" s="635" t="str">
        <f t="shared" si="645"/>
        <v/>
      </c>
      <c r="LP81" s="635" t="str">
        <f t="shared" si="645"/>
        <v/>
      </c>
      <c r="LQ81" s="635" t="str">
        <f t="shared" si="645"/>
        <v/>
      </c>
      <c r="LR81" s="635" t="str">
        <f t="shared" si="645"/>
        <v/>
      </c>
      <c r="LS81" s="635" t="str">
        <f t="shared" si="645"/>
        <v/>
      </c>
      <c r="LT81" s="635" t="str">
        <f t="shared" si="645"/>
        <v/>
      </c>
      <c r="LU81" s="635" t="str">
        <f t="shared" si="645"/>
        <v/>
      </c>
      <c r="LV81" s="635" t="str">
        <f t="shared" si="646"/>
        <v/>
      </c>
      <c r="LW81" s="635" t="str">
        <f t="shared" si="646"/>
        <v/>
      </c>
      <c r="LX81" s="635" t="str">
        <f t="shared" si="646"/>
        <v/>
      </c>
      <c r="LY81" s="635" t="str">
        <f t="shared" si="646"/>
        <v/>
      </c>
      <c r="LZ81" s="635" t="str">
        <f t="shared" si="646"/>
        <v/>
      </c>
      <c r="MA81" s="635" t="str">
        <f t="shared" si="646"/>
        <v/>
      </c>
      <c r="MB81" s="635" t="str">
        <f t="shared" si="646"/>
        <v/>
      </c>
      <c r="MC81" s="635" t="str">
        <f t="shared" si="646"/>
        <v/>
      </c>
      <c r="MD81" s="635" t="str">
        <f t="shared" si="646"/>
        <v/>
      </c>
      <c r="ME81" s="635" t="str">
        <f t="shared" si="646"/>
        <v/>
      </c>
      <c r="MF81" s="635" t="str">
        <f t="shared" si="647"/>
        <v/>
      </c>
      <c r="MG81" s="635" t="str">
        <f t="shared" si="647"/>
        <v/>
      </c>
      <c r="MH81" s="635" t="str">
        <f t="shared" si="647"/>
        <v/>
      </c>
      <c r="MI81" s="635" t="str">
        <f t="shared" si="647"/>
        <v/>
      </c>
      <c r="MJ81" s="635" t="str">
        <f t="shared" si="647"/>
        <v/>
      </c>
      <c r="MK81" s="635" t="str">
        <f t="shared" si="647"/>
        <v/>
      </c>
      <c r="ML81" s="635" t="str">
        <f t="shared" si="647"/>
        <v/>
      </c>
      <c r="MM81" s="635" t="str">
        <f t="shared" si="647"/>
        <v/>
      </c>
      <c r="MN81" s="635" t="str">
        <f t="shared" si="647"/>
        <v/>
      </c>
      <c r="MO81" s="635" t="str">
        <f t="shared" si="647"/>
        <v/>
      </c>
      <c r="MP81" s="636" t="str">
        <f t="shared" si="647"/>
        <v/>
      </c>
      <c r="MR81" s="565">
        <f t="shared" si="629"/>
        <v>74</v>
      </c>
      <c r="MS81" s="622" t="e">
        <f ca="1">+SUMPRODUCT(OFFSET(MU81,0,$MR81):OFFSET(MU81,MU81-1,$MR81),OFFSET($O81,0,0):OFFSET($O81,MU81-1,0))</f>
        <v>#VALUE!</v>
      </c>
      <c r="MU81" s="568" t="str">
        <f t="shared" si="624"/>
        <v/>
      </c>
      <c r="MV81" s="691" t="e">
        <f t="shared" ca="1" si="648"/>
        <v>#VALUE!</v>
      </c>
      <c r="MW81" s="691" t="e">
        <f t="shared" ca="1" si="648"/>
        <v>#VALUE!</v>
      </c>
      <c r="MX81" s="691" t="e">
        <f t="shared" ca="1" si="648"/>
        <v>#VALUE!</v>
      </c>
      <c r="MY81" s="691" t="e">
        <f t="shared" ca="1" si="648"/>
        <v>#VALUE!</v>
      </c>
      <c r="MZ81" s="691" t="e">
        <f t="shared" ca="1" si="648"/>
        <v>#VALUE!</v>
      </c>
      <c r="NA81" s="691" t="e">
        <f t="shared" ca="1" si="648"/>
        <v>#VALUE!</v>
      </c>
      <c r="NB81" s="691" t="e">
        <f t="shared" ca="1" si="648"/>
        <v>#VALUE!</v>
      </c>
      <c r="NC81" s="691" t="e">
        <f t="shared" ca="1" si="648"/>
        <v>#VALUE!</v>
      </c>
      <c r="ND81" s="691" t="e">
        <f t="shared" ca="1" si="648"/>
        <v>#VALUE!</v>
      </c>
      <c r="NE81" s="691" t="e">
        <f t="shared" ca="1" si="648"/>
        <v>#VALUE!</v>
      </c>
      <c r="NF81" s="691" t="e">
        <f t="shared" ca="1" si="649"/>
        <v>#VALUE!</v>
      </c>
      <c r="NG81" s="691" t="e">
        <f t="shared" ca="1" si="649"/>
        <v>#VALUE!</v>
      </c>
      <c r="NH81" s="691" t="e">
        <f t="shared" ca="1" si="649"/>
        <v>#VALUE!</v>
      </c>
      <c r="NI81" s="691" t="e">
        <f t="shared" ca="1" si="649"/>
        <v>#VALUE!</v>
      </c>
      <c r="NJ81" s="691" t="e">
        <f t="shared" ca="1" si="649"/>
        <v>#VALUE!</v>
      </c>
      <c r="NK81" s="691" t="e">
        <f t="shared" ca="1" si="649"/>
        <v>#VALUE!</v>
      </c>
      <c r="NL81" s="691" t="e">
        <f t="shared" ca="1" si="649"/>
        <v>#VALUE!</v>
      </c>
      <c r="NM81" s="691" t="e">
        <f t="shared" ca="1" si="649"/>
        <v>#VALUE!</v>
      </c>
      <c r="NN81" s="691" t="e">
        <f t="shared" ca="1" si="649"/>
        <v>#VALUE!</v>
      </c>
      <c r="NO81" s="691" t="e">
        <f t="shared" ca="1" si="649"/>
        <v>#VALUE!</v>
      </c>
      <c r="NP81" s="691" t="e">
        <f t="shared" ca="1" si="650"/>
        <v>#VALUE!</v>
      </c>
      <c r="NQ81" s="691" t="e">
        <f t="shared" ca="1" si="650"/>
        <v>#VALUE!</v>
      </c>
      <c r="NR81" s="691" t="e">
        <f t="shared" ca="1" si="650"/>
        <v>#VALUE!</v>
      </c>
      <c r="NS81" s="691" t="e">
        <f t="shared" ca="1" si="650"/>
        <v>#VALUE!</v>
      </c>
      <c r="NT81" s="691" t="e">
        <f t="shared" ca="1" si="650"/>
        <v>#VALUE!</v>
      </c>
      <c r="NU81" s="691" t="e">
        <f t="shared" ca="1" si="650"/>
        <v>#VALUE!</v>
      </c>
      <c r="NV81" s="691" t="e">
        <f t="shared" ca="1" si="650"/>
        <v>#VALUE!</v>
      </c>
      <c r="NW81" s="691" t="e">
        <f t="shared" ca="1" si="650"/>
        <v>#VALUE!</v>
      </c>
      <c r="NX81" s="691" t="e">
        <f t="shared" ca="1" si="650"/>
        <v>#VALUE!</v>
      </c>
      <c r="NY81" s="691" t="e">
        <f t="shared" ca="1" si="650"/>
        <v>#VALUE!</v>
      </c>
      <c r="NZ81" s="691" t="e">
        <f t="shared" ca="1" si="651"/>
        <v>#VALUE!</v>
      </c>
      <c r="OA81" s="691" t="e">
        <f t="shared" ca="1" si="651"/>
        <v>#VALUE!</v>
      </c>
      <c r="OB81" s="691" t="e">
        <f t="shared" ca="1" si="651"/>
        <v>#VALUE!</v>
      </c>
      <c r="OC81" s="691" t="e">
        <f t="shared" ca="1" si="651"/>
        <v>#VALUE!</v>
      </c>
      <c r="OD81" s="691" t="e">
        <f t="shared" ca="1" si="651"/>
        <v>#VALUE!</v>
      </c>
      <c r="OE81" s="691" t="e">
        <f t="shared" ca="1" si="651"/>
        <v>#VALUE!</v>
      </c>
      <c r="OF81" s="691" t="e">
        <f t="shared" ca="1" si="651"/>
        <v>#VALUE!</v>
      </c>
      <c r="OG81" s="691" t="e">
        <f t="shared" ca="1" si="651"/>
        <v>#VALUE!</v>
      </c>
      <c r="OH81" s="691" t="e">
        <f t="shared" ca="1" si="651"/>
        <v>#VALUE!</v>
      </c>
      <c r="OI81" s="691" t="e">
        <f t="shared" ca="1" si="651"/>
        <v>#VALUE!</v>
      </c>
      <c r="OJ81" s="691" t="e">
        <f t="shared" ca="1" si="652"/>
        <v>#VALUE!</v>
      </c>
      <c r="OK81" s="691" t="e">
        <f t="shared" ca="1" si="652"/>
        <v>#VALUE!</v>
      </c>
      <c r="OL81" s="691" t="e">
        <f t="shared" ca="1" si="652"/>
        <v>#VALUE!</v>
      </c>
      <c r="OM81" s="691" t="e">
        <f t="shared" ca="1" si="652"/>
        <v>#VALUE!</v>
      </c>
      <c r="ON81" s="691" t="e">
        <f t="shared" ca="1" si="652"/>
        <v>#VALUE!</v>
      </c>
      <c r="OO81" s="691" t="e">
        <f t="shared" ca="1" si="652"/>
        <v>#VALUE!</v>
      </c>
      <c r="OP81" s="691" t="e">
        <f t="shared" ca="1" si="652"/>
        <v>#VALUE!</v>
      </c>
      <c r="OQ81" s="691" t="e">
        <f t="shared" ca="1" si="652"/>
        <v>#VALUE!</v>
      </c>
      <c r="OR81" s="691" t="e">
        <f t="shared" ca="1" si="652"/>
        <v>#VALUE!</v>
      </c>
      <c r="OS81" s="691" t="e">
        <f t="shared" ca="1" si="652"/>
        <v>#VALUE!</v>
      </c>
      <c r="OT81" s="691" t="e">
        <f t="shared" ca="1" si="653"/>
        <v>#VALUE!</v>
      </c>
      <c r="OU81" s="691" t="e">
        <f t="shared" ca="1" si="653"/>
        <v>#VALUE!</v>
      </c>
      <c r="OV81" s="691" t="e">
        <f t="shared" ca="1" si="653"/>
        <v>#VALUE!</v>
      </c>
      <c r="OW81" s="691" t="e">
        <f t="shared" ca="1" si="653"/>
        <v>#VALUE!</v>
      </c>
      <c r="OX81" s="691" t="e">
        <f t="shared" ca="1" si="653"/>
        <v>#VALUE!</v>
      </c>
      <c r="OY81" s="691" t="e">
        <f t="shared" ca="1" si="653"/>
        <v>#VALUE!</v>
      </c>
      <c r="OZ81" s="691" t="e">
        <f t="shared" ca="1" si="653"/>
        <v>#VALUE!</v>
      </c>
      <c r="PA81" s="691" t="e">
        <f t="shared" ca="1" si="653"/>
        <v>#VALUE!</v>
      </c>
      <c r="PB81" s="691" t="e">
        <f t="shared" ca="1" si="653"/>
        <v>#VALUE!</v>
      </c>
      <c r="PC81" s="691" t="e">
        <f t="shared" ca="1" si="653"/>
        <v>#VALUE!</v>
      </c>
      <c r="PD81" s="691" t="e">
        <f t="shared" ca="1" si="654"/>
        <v>#VALUE!</v>
      </c>
      <c r="PE81" s="691" t="e">
        <f t="shared" ca="1" si="654"/>
        <v>#VALUE!</v>
      </c>
      <c r="PF81" s="691" t="e">
        <f t="shared" ca="1" si="654"/>
        <v>#VALUE!</v>
      </c>
      <c r="PG81" s="691" t="e">
        <f t="shared" ca="1" si="654"/>
        <v>#VALUE!</v>
      </c>
      <c r="PH81" s="691" t="e">
        <f t="shared" ca="1" si="654"/>
        <v>#VALUE!</v>
      </c>
      <c r="PI81" s="691" t="e">
        <f t="shared" ca="1" si="654"/>
        <v>#VALUE!</v>
      </c>
      <c r="PJ81" s="691" t="e">
        <f t="shared" ca="1" si="654"/>
        <v>#VALUE!</v>
      </c>
      <c r="PK81" s="691" t="e">
        <f t="shared" ca="1" si="654"/>
        <v>#VALUE!</v>
      </c>
      <c r="PL81" s="691" t="e">
        <f t="shared" ca="1" si="654"/>
        <v>#VALUE!</v>
      </c>
      <c r="PM81" s="691" t="e">
        <f t="shared" ca="1" si="654"/>
        <v>#VALUE!</v>
      </c>
      <c r="PN81" s="691" t="e">
        <f t="shared" ca="1" si="655"/>
        <v>#VALUE!</v>
      </c>
      <c r="PO81" s="691" t="e">
        <f t="shared" ca="1" si="655"/>
        <v>#VALUE!</v>
      </c>
      <c r="PP81" s="691" t="e">
        <f t="shared" ca="1" si="655"/>
        <v>#VALUE!</v>
      </c>
      <c r="PQ81" s="691" t="e">
        <f t="shared" ca="1" si="655"/>
        <v>#VALUE!</v>
      </c>
      <c r="PR81" s="691" t="e">
        <f t="shared" ca="1" si="655"/>
        <v>#VALUE!</v>
      </c>
      <c r="PS81" s="691" t="e">
        <f t="shared" ca="1" si="655"/>
        <v>#VALUE!</v>
      </c>
      <c r="PT81" s="691" t="e">
        <f t="shared" ca="1" si="655"/>
        <v>#VALUE!</v>
      </c>
      <c r="PU81" s="691" t="e">
        <f t="shared" ca="1" si="655"/>
        <v>#VALUE!</v>
      </c>
      <c r="PV81" s="691" t="e">
        <f t="shared" ca="1" si="655"/>
        <v>#VALUE!</v>
      </c>
      <c r="PW81" s="691" t="e">
        <f t="shared" ca="1" si="655"/>
        <v>#VALUE!</v>
      </c>
      <c r="PX81" s="691" t="e">
        <f t="shared" ca="1" si="655"/>
        <v>#VALUE!</v>
      </c>
      <c r="PY81" s="690"/>
      <c r="PZ81" s="690"/>
      <c r="QA81" s="690"/>
      <c r="QB81" s="690"/>
      <c r="QC81" s="690"/>
      <c r="QD81" s="690"/>
      <c r="QE81" s="690"/>
      <c r="QF81" s="690"/>
    </row>
    <row r="82" spans="1:448" hidden="1">
      <c r="A82" s="632">
        <f t="shared" si="625"/>
        <v>75</v>
      </c>
      <c r="B82" s="633">
        <f>+'User Entries'!G152</f>
        <v>0</v>
      </c>
      <c r="C82" s="633">
        <f t="shared" si="626"/>
        <v>0</v>
      </c>
      <c r="D82" s="767">
        <v>1</v>
      </c>
      <c r="E82" s="759" t="e">
        <f t="shared" si="532"/>
        <v>#DIV/0!</v>
      </c>
      <c r="F82" s="627"/>
      <c r="G82" s="765">
        <v>0</v>
      </c>
      <c r="H82" s="622"/>
      <c r="I82" s="632">
        <f t="shared" si="615"/>
        <v>75</v>
      </c>
      <c r="J82" s="640">
        <f t="shared" si="627"/>
        <v>0</v>
      </c>
      <c r="K82" s="640">
        <f>+'User Entries'!$J152</f>
        <v>0</v>
      </c>
      <c r="L82" s="676" t="e">
        <f t="shared" si="616"/>
        <v>#DIV/0!</v>
      </c>
      <c r="M82" s="643" t="str">
        <f>IFERROR(Summary_AttrorTotal!A92,"")</f>
        <v/>
      </c>
      <c r="N82" s="634">
        <f>+IFERROR((Summary_AttrorTotal!H92)*1000,0)</f>
        <v>0</v>
      </c>
      <c r="O82" s="634">
        <f>+IFERROR((Summary_AttrorTotal!S92-Summary_AttrorTotal!H92)*1000,0)</f>
        <v>0</v>
      </c>
      <c r="P82" s="634">
        <f t="shared" ca="1" si="533"/>
        <v>0</v>
      </c>
      <c r="Q82" s="634">
        <f>IFERROR(Summary_AttrorTotal!J92*1000,0)</f>
        <v>0</v>
      </c>
      <c r="R82" s="634">
        <f t="shared" ca="1" si="617"/>
        <v>0</v>
      </c>
      <c r="S82" s="634">
        <f>+IFERROR((Summary_AttrorTotal!S92-Summary_AttrorTotal!J92)*1000,0)</f>
        <v>0</v>
      </c>
      <c r="T82" s="634">
        <f t="shared" ca="1" si="618"/>
        <v>0</v>
      </c>
      <c r="U82" s="639"/>
      <c r="V82" s="634">
        <f t="shared" ca="1" si="619"/>
        <v>0</v>
      </c>
      <c r="X82" s="649" t="str">
        <f t="shared" si="472"/>
        <v/>
      </c>
      <c r="Y82" s="628" t="str">
        <f t="shared" si="529"/>
        <v/>
      </c>
      <c r="Z82" s="628" t="str">
        <f t="shared" si="529"/>
        <v/>
      </c>
      <c r="AA82" s="628" t="str">
        <f t="shared" ref="AA82:CL85" si="657">+IF(OR(AA$7="",$X82=""),"",IF($X82-AA$7&lt;=-1,IF(AND($X82&gt;=MATCH(100%,$D$8:$D$87,0),AA$7=$X82+1),100%,IFERROR(VLOOKUP(AA$7,$A$8:$E$87,5,FALSE)/(1-VLOOKUP($X82,$A$8:$E$87,4,FALSE)),0)),0))</f>
        <v/>
      </c>
      <c r="AB82" s="628" t="str">
        <f t="shared" si="657"/>
        <v/>
      </c>
      <c r="AC82" s="628" t="str">
        <f t="shared" si="657"/>
        <v/>
      </c>
      <c r="AD82" s="628" t="str">
        <f t="shared" si="657"/>
        <v/>
      </c>
      <c r="AE82" s="628" t="str">
        <f t="shared" si="657"/>
        <v/>
      </c>
      <c r="AF82" s="628" t="str">
        <f t="shared" si="657"/>
        <v/>
      </c>
      <c r="AG82" s="628" t="str">
        <f t="shared" si="657"/>
        <v/>
      </c>
      <c r="AH82" s="628" t="str">
        <f t="shared" si="657"/>
        <v/>
      </c>
      <c r="AI82" s="628" t="str">
        <f t="shared" si="657"/>
        <v/>
      </c>
      <c r="AJ82" s="628" t="str">
        <f t="shared" si="657"/>
        <v/>
      </c>
      <c r="AK82" s="628" t="str">
        <f t="shared" si="657"/>
        <v/>
      </c>
      <c r="AL82" s="628" t="str">
        <f t="shared" si="657"/>
        <v/>
      </c>
      <c r="AM82" s="628" t="str">
        <f t="shared" si="657"/>
        <v/>
      </c>
      <c r="AN82" s="628" t="str">
        <f t="shared" si="657"/>
        <v/>
      </c>
      <c r="AO82" s="628" t="str">
        <f t="shared" si="657"/>
        <v/>
      </c>
      <c r="AP82" s="628" t="str">
        <f t="shared" si="657"/>
        <v/>
      </c>
      <c r="AQ82" s="628" t="str">
        <f t="shared" si="657"/>
        <v/>
      </c>
      <c r="AR82" s="628" t="str">
        <f t="shared" si="657"/>
        <v/>
      </c>
      <c r="AS82" s="628" t="str">
        <f t="shared" si="657"/>
        <v/>
      </c>
      <c r="AT82" s="628" t="str">
        <f t="shared" si="657"/>
        <v/>
      </c>
      <c r="AU82" s="628" t="str">
        <f t="shared" si="657"/>
        <v/>
      </c>
      <c r="AV82" s="628" t="str">
        <f t="shared" si="657"/>
        <v/>
      </c>
      <c r="AW82" s="628" t="str">
        <f t="shared" si="657"/>
        <v/>
      </c>
      <c r="AX82" s="628" t="str">
        <f t="shared" si="657"/>
        <v/>
      </c>
      <c r="AY82" s="628" t="str">
        <f t="shared" si="657"/>
        <v/>
      </c>
      <c r="AZ82" s="628" t="str">
        <f t="shared" si="657"/>
        <v/>
      </c>
      <c r="BA82" s="628" t="str">
        <f t="shared" si="657"/>
        <v/>
      </c>
      <c r="BB82" s="628" t="str">
        <f t="shared" si="657"/>
        <v/>
      </c>
      <c r="BC82" s="628" t="str">
        <f t="shared" si="657"/>
        <v/>
      </c>
      <c r="BD82" s="628" t="str">
        <f t="shared" si="657"/>
        <v/>
      </c>
      <c r="BE82" s="628" t="str">
        <f t="shared" si="657"/>
        <v/>
      </c>
      <c r="BF82" s="628" t="str">
        <f t="shared" si="657"/>
        <v/>
      </c>
      <c r="BG82" s="628" t="str">
        <f t="shared" si="657"/>
        <v/>
      </c>
      <c r="BH82" s="628" t="str">
        <f t="shared" si="657"/>
        <v/>
      </c>
      <c r="BI82" s="628" t="str">
        <f t="shared" si="657"/>
        <v/>
      </c>
      <c r="BJ82" s="628" t="str">
        <f t="shared" si="657"/>
        <v/>
      </c>
      <c r="BK82" s="628" t="str">
        <f t="shared" si="657"/>
        <v/>
      </c>
      <c r="BL82" s="628" t="str">
        <f t="shared" si="657"/>
        <v/>
      </c>
      <c r="BM82" s="628" t="str">
        <f t="shared" si="657"/>
        <v/>
      </c>
      <c r="BN82" s="628" t="str">
        <f t="shared" si="657"/>
        <v/>
      </c>
      <c r="BO82" s="628" t="str">
        <f t="shared" si="657"/>
        <v/>
      </c>
      <c r="BP82" s="628" t="str">
        <f t="shared" si="657"/>
        <v/>
      </c>
      <c r="BQ82" s="628" t="str">
        <f t="shared" si="657"/>
        <v/>
      </c>
      <c r="BR82" s="628" t="str">
        <f t="shared" si="657"/>
        <v/>
      </c>
      <c r="BS82" s="628" t="str">
        <f t="shared" si="657"/>
        <v/>
      </c>
      <c r="BT82" s="628" t="str">
        <f t="shared" si="657"/>
        <v/>
      </c>
      <c r="BU82" s="628" t="str">
        <f t="shared" si="657"/>
        <v/>
      </c>
      <c r="BV82" s="628" t="str">
        <f t="shared" si="657"/>
        <v/>
      </c>
      <c r="BW82" s="628" t="str">
        <f t="shared" si="657"/>
        <v/>
      </c>
      <c r="BX82" s="628" t="str">
        <f t="shared" si="657"/>
        <v/>
      </c>
      <c r="BY82" s="628" t="str">
        <f t="shared" si="657"/>
        <v/>
      </c>
      <c r="BZ82" s="628" t="str">
        <f t="shared" si="657"/>
        <v/>
      </c>
      <c r="CA82" s="628" t="str">
        <f t="shared" si="657"/>
        <v/>
      </c>
      <c r="CB82" s="628" t="str">
        <f t="shared" si="657"/>
        <v/>
      </c>
      <c r="CC82" s="628" t="str">
        <f t="shared" si="657"/>
        <v/>
      </c>
      <c r="CD82" s="628" t="str">
        <f t="shared" si="657"/>
        <v/>
      </c>
      <c r="CE82" s="628" t="str">
        <f t="shared" si="657"/>
        <v/>
      </c>
      <c r="CF82" s="628" t="str">
        <f t="shared" si="657"/>
        <v/>
      </c>
      <c r="CG82" s="628" t="str">
        <f t="shared" si="657"/>
        <v/>
      </c>
      <c r="CH82" s="628" t="str">
        <f t="shared" si="657"/>
        <v/>
      </c>
      <c r="CI82" s="628" t="str">
        <f t="shared" si="657"/>
        <v/>
      </c>
      <c r="CJ82" s="628" t="str">
        <f t="shared" si="657"/>
        <v/>
      </c>
      <c r="CK82" s="628" t="str">
        <f t="shared" si="657"/>
        <v/>
      </c>
      <c r="CL82" s="628" t="str">
        <f t="shared" si="657"/>
        <v/>
      </c>
      <c r="CM82" s="628" t="str">
        <f t="shared" si="656"/>
        <v/>
      </c>
      <c r="CN82" s="628" t="str">
        <f t="shared" si="656"/>
        <v/>
      </c>
      <c r="CO82" s="628" t="str">
        <f t="shared" si="656"/>
        <v/>
      </c>
      <c r="CP82" s="628" t="str">
        <f t="shared" si="656"/>
        <v/>
      </c>
      <c r="CQ82" s="628" t="str">
        <f t="shared" si="656"/>
        <v/>
      </c>
      <c r="CR82" s="628" t="str">
        <f t="shared" si="656"/>
        <v/>
      </c>
      <c r="CS82" s="628" t="str">
        <f t="shared" si="656"/>
        <v/>
      </c>
      <c r="CT82" s="628" t="str">
        <f t="shared" si="656"/>
        <v/>
      </c>
      <c r="CU82" s="628" t="str">
        <f t="shared" si="656"/>
        <v/>
      </c>
      <c r="CV82" s="628" t="str">
        <f t="shared" si="656"/>
        <v/>
      </c>
      <c r="CW82" s="628" t="str">
        <f t="shared" si="656"/>
        <v/>
      </c>
      <c r="CX82" s="628" t="str">
        <f t="shared" si="656"/>
        <v/>
      </c>
      <c r="CY82" s="628" t="str">
        <f t="shared" si="656"/>
        <v/>
      </c>
      <c r="CZ82" s="628" t="str">
        <f t="shared" si="656"/>
        <v/>
      </c>
      <c r="DA82" s="629" t="str">
        <f t="shared" si="656"/>
        <v/>
      </c>
      <c r="DB82" s="642"/>
      <c r="DC82" s="649" t="str">
        <f t="shared" si="621"/>
        <v/>
      </c>
      <c r="DD82" s="668" t="str">
        <f t="shared" si="632"/>
        <v/>
      </c>
      <c r="DE82" s="668" t="str">
        <f t="shared" si="632"/>
        <v/>
      </c>
      <c r="DF82" s="668" t="str">
        <f t="shared" si="632"/>
        <v/>
      </c>
      <c r="DG82" s="668" t="str">
        <f t="shared" si="632"/>
        <v/>
      </c>
      <c r="DH82" s="668" t="str">
        <f t="shared" si="632"/>
        <v/>
      </c>
      <c r="DI82" s="668" t="str">
        <f t="shared" si="632"/>
        <v/>
      </c>
      <c r="DJ82" s="668" t="str">
        <f t="shared" si="632"/>
        <v/>
      </c>
      <c r="DK82" s="668" t="str">
        <f t="shared" si="632"/>
        <v/>
      </c>
      <c r="DL82" s="668" t="str">
        <f t="shared" si="632"/>
        <v/>
      </c>
      <c r="DM82" s="668" t="str">
        <f t="shared" si="632"/>
        <v/>
      </c>
      <c r="DN82" s="668" t="str">
        <f t="shared" si="633"/>
        <v/>
      </c>
      <c r="DO82" s="668" t="str">
        <f t="shared" si="633"/>
        <v/>
      </c>
      <c r="DP82" s="668" t="str">
        <f t="shared" si="633"/>
        <v/>
      </c>
      <c r="DQ82" s="668" t="str">
        <f t="shared" si="633"/>
        <v/>
      </c>
      <c r="DR82" s="668" t="str">
        <f t="shared" si="633"/>
        <v/>
      </c>
      <c r="DS82" s="668" t="str">
        <f t="shared" si="633"/>
        <v/>
      </c>
      <c r="DT82" s="668" t="str">
        <f t="shared" si="633"/>
        <v/>
      </c>
      <c r="DU82" s="668" t="str">
        <f t="shared" si="633"/>
        <v/>
      </c>
      <c r="DV82" s="668" t="str">
        <f t="shared" si="633"/>
        <v/>
      </c>
      <c r="DW82" s="668" t="str">
        <f t="shared" si="633"/>
        <v/>
      </c>
      <c r="DX82" s="668" t="str">
        <f t="shared" si="634"/>
        <v/>
      </c>
      <c r="DY82" s="668" t="str">
        <f t="shared" si="634"/>
        <v/>
      </c>
      <c r="DZ82" s="668" t="str">
        <f t="shared" si="634"/>
        <v/>
      </c>
      <c r="EA82" s="668" t="str">
        <f t="shared" si="634"/>
        <v/>
      </c>
      <c r="EB82" s="668" t="str">
        <f t="shared" si="634"/>
        <v/>
      </c>
      <c r="EC82" s="668" t="str">
        <f t="shared" si="634"/>
        <v/>
      </c>
      <c r="ED82" s="668" t="str">
        <f t="shared" si="634"/>
        <v/>
      </c>
      <c r="EE82" s="668" t="str">
        <f t="shared" si="634"/>
        <v/>
      </c>
      <c r="EF82" s="668" t="str">
        <f t="shared" si="634"/>
        <v/>
      </c>
      <c r="EG82" s="668" t="str">
        <f t="shared" si="634"/>
        <v/>
      </c>
      <c r="EH82" s="668" t="str">
        <f t="shared" si="635"/>
        <v/>
      </c>
      <c r="EI82" s="668" t="str">
        <f t="shared" si="635"/>
        <v/>
      </c>
      <c r="EJ82" s="668" t="str">
        <f t="shared" si="635"/>
        <v/>
      </c>
      <c r="EK82" s="668" t="str">
        <f t="shared" si="635"/>
        <v/>
      </c>
      <c r="EL82" s="668" t="str">
        <f t="shared" si="635"/>
        <v/>
      </c>
      <c r="EM82" s="668" t="str">
        <f t="shared" si="635"/>
        <v/>
      </c>
      <c r="EN82" s="668" t="str">
        <f t="shared" si="635"/>
        <v/>
      </c>
      <c r="EO82" s="668" t="str">
        <f t="shared" si="635"/>
        <v/>
      </c>
      <c r="EP82" s="668" t="str">
        <f t="shared" si="635"/>
        <v/>
      </c>
      <c r="EQ82" s="668" t="str">
        <f t="shared" si="635"/>
        <v/>
      </c>
      <c r="ER82" s="668" t="str">
        <f t="shared" si="636"/>
        <v/>
      </c>
      <c r="ES82" s="668" t="str">
        <f t="shared" si="636"/>
        <v/>
      </c>
      <c r="ET82" s="668" t="str">
        <f t="shared" si="636"/>
        <v/>
      </c>
      <c r="EU82" s="668" t="str">
        <f t="shared" si="636"/>
        <v/>
      </c>
      <c r="EV82" s="668" t="str">
        <f t="shared" si="636"/>
        <v/>
      </c>
      <c r="EW82" s="668" t="str">
        <f t="shared" si="636"/>
        <v/>
      </c>
      <c r="EX82" s="668" t="str">
        <f t="shared" si="636"/>
        <v/>
      </c>
      <c r="EY82" s="668" t="str">
        <f t="shared" si="636"/>
        <v/>
      </c>
      <c r="EZ82" s="668" t="str">
        <f t="shared" si="636"/>
        <v/>
      </c>
      <c r="FA82" s="668" t="str">
        <f t="shared" si="636"/>
        <v/>
      </c>
      <c r="FB82" s="668" t="str">
        <f t="shared" si="637"/>
        <v/>
      </c>
      <c r="FC82" s="668" t="str">
        <f t="shared" si="637"/>
        <v/>
      </c>
      <c r="FD82" s="668" t="str">
        <f t="shared" si="637"/>
        <v/>
      </c>
      <c r="FE82" s="668" t="str">
        <f t="shared" si="637"/>
        <v/>
      </c>
      <c r="FF82" s="668" t="str">
        <f t="shared" si="637"/>
        <v/>
      </c>
      <c r="FG82" s="668" t="str">
        <f t="shared" si="637"/>
        <v/>
      </c>
      <c r="FH82" s="668" t="str">
        <f t="shared" si="637"/>
        <v/>
      </c>
      <c r="FI82" s="668" t="str">
        <f t="shared" si="637"/>
        <v/>
      </c>
      <c r="FJ82" s="668" t="str">
        <f t="shared" si="637"/>
        <v/>
      </c>
      <c r="FK82" s="668" t="str">
        <f t="shared" si="637"/>
        <v/>
      </c>
      <c r="FL82" s="668" t="str">
        <f t="shared" si="638"/>
        <v/>
      </c>
      <c r="FM82" s="668" t="str">
        <f t="shared" si="638"/>
        <v/>
      </c>
      <c r="FN82" s="668" t="str">
        <f t="shared" si="638"/>
        <v/>
      </c>
      <c r="FO82" s="668" t="str">
        <f t="shared" si="638"/>
        <v/>
      </c>
      <c r="FP82" s="668" t="str">
        <f t="shared" si="638"/>
        <v/>
      </c>
      <c r="FQ82" s="668" t="str">
        <f t="shared" si="638"/>
        <v/>
      </c>
      <c r="FR82" s="668" t="str">
        <f t="shared" si="638"/>
        <v/>
      </c>
      <c r="FS82" s="668" t="str">
        <f t="shared" si="638"/>
        <v/>
      </c>
      <c r="FT82" s="668" t="str">
        <f t="shared" si="638"/>
        <v/>
      </c>
      <c r="FU82" s="668" t="str">
        <f t="shared" si="638"/>
        <v/>
      </c>
      <c r="FV82" s="668" t="str">
        <f t="shared" si="639"/>
        <v/>
      </c>
      <c r="FW82" s="668" t="str">
        <f t="shared" si="639"/>
        <v/>
      </c>
      <c r="FX82" s="668" t="str">
        <f t="shared" si="639"/>
        <v/>
      </c>
      <c r="FY82" s="668" t="str">
        <f t="shared" si="639"/>
        <v/>
      </c>
      <c r="FZ82" s="668" t="str">
        <f t="shared" si="639"/>
        <v/>
      </c>
      <c r="GA82" s="668" t="str">
        <f t="shared" si="639"/>
        <v/>
      </c>
      <c r="GB82" s="668" t="str">
        <f t="shared" si="639"/>
        <v/>
      </c>
      <c r="GC82" s="668" t="str">
        <f t="shared" si="639"/>
        <v/>
      </c>
      <c r="GD82" s="668" t="str">
        <f t="shared" si="639"/>
        <v/>
      </c>
      <c r="GE82" s="668" t="str">
        <f t="shared" si="639"/>
        <v/>
      </c>
      <c r="GF82" s="669" t="str">
        <f t="shared" si="639"/>
        <v/>
      </c>
      <c r="GG82" s="626"/>
      <c r="GH82" s="649" t="str">
        <f t="shared" si="622"/>
        <v/>
      </c>
      <c r="GI82" s="682" t="str">
        <f t="shared" ca="1" si="534"/>
        <v/>
      </c>
      <c r="GJ82" s="682" t="str">
        <f t="shared" ca="1" si="535"/>
        <v/>
      </c>
      <c r="GK82" s="682" t="str">
        <f t="shared" ca="1" si="536"/>
        <v/>
      </c>
      <c r="GL82" s="682" t="str">
        <f t="shared" ca="1" si="537"/>
        <v/>
      </c>
      <c r="GM82" s="682" t="str">
        <f t="shared" ca="1" si="538"/>
        <v/>
      </c>
      <c r="GN82" s="682" t="str">
        <f t="shared" ca="1" si="539"/>
        <v/>
      </c>
      <c r="GO82" s="682" t="str">
        <f t="shared" ca="1" si="540"/>
        <v/>
      </c>
      <c r="GP82" s="682" t="str">
        <f t="shared" ca="1" si="541"/>
        <v/>
      </c>
      <c r="GQ82" s="682" t="str">
        <f t="shared" ca="1" si="542"/>
        <v/>
      </c>
      <c r="GR82" s="682" t="str">
        <f t="shared" ca="1" si="543"/>
        <v/>
      </c>
      <c r="GS82" s="682" t="str">
        <f t="shared" ca="1" si="544"/>
        <v/>
      </c>
      <c r="GT82" s="682" t="str">
        <f t="shared" ca="1" si="545"/>
        <v/>
      </c>
      <c r="GU82" s="682" t="str">
        <f t="shared" ca="1" si="546"/>
        <v/>
      </c>
      <c r="GV82" s="682" t="str">
        <f t="shared" ca="1" si="547"/>
        <v/>
      </c>
      <c r="GW82" s="682" t="str">
        <f t="shared" ca="1" si="548"/>
        <v/>
      </c>
      <c r="GX82" s="682" t="str">
        <f t="shared" ca="1" si="549"/>
        <v/>
      </c>
      <c r="GY82" s="682" t="str">
        <f t="shared" ca="1" si="550"/>
        <v/>
      </c>
      <c r="GZ82" s="682" t="str">
        <f t="shared" ca="1" si="551"/>
        <v/>
      </c>
      <c r="HA82" s="682" t="str">
        <f t="shared" ca="1" si="552"/>
        <v/>
      </c>
      <c r="HB82" s="682" t="str">
        <f t="shared" ca="1" si="553"/>
        <v/>
      </c>
      <c r="HC82" s="682" t="str">
        <f t="shared" ca="1" si="554"/>
        <v/>
      </c>
      <c r="HD82" s="682" t="str">
        <f t="shared" ca="1" si="555"/>
        <v/>
      </c>
      <c r="HE82" s="682" t="str">
        <f t="shared" ca="1" si="556"/>
        <v/>
      </c>
      <c r="HF82" s="682" t="str">
        <f t="shared" ca="1" si="557"/>
        <v/>
      </c>
      <c r="HG82" s="682" t="str">
        <f t="shared" ca="1" si="558"/>
        <v/>
      </c>
      <c r="HH82" s="682" t="str">
        <f t="shared" ca="1" si="559"/>
        <v/>
      </c>
      <c r="HI82" s="682" t="str">
        <f t="shared" ca="1" si="560"/>
        <v/>
      </c>
      <c r="HJ82" s="682" t="str">
        <f t="shared" ca="1" si="561"/>
        <v/>
      </c>
      <c r="HK82" s="682" t="str">
        <f t="shared" ca="1" si="562"/>
        <v/>
      </c>
      <c r="HL82" s="682" t="str">
        <f t="shared" ca="1" si="563"/>
        <v/>
      </c>
      <c r="HM82" s="682" t="str">
        <f t="shared" ca="1" si="564"/>
        <v/>
      </c>
      <c r="HN82" s="682" t="str">
        <f t="shared" ca="1" si="565"/>
        <v/>
      </c>
      <c r="HO82" s="682" t="str">
        <f t="shared" ca="1" si="566"/>
        <v/>
      </c>
      <c r="HP82" s="682" t="str">
        <f t="shared" ca="1" si="567"/>
        <v/>
      </c>
      <c r="HQ82" s="682" t="str">
        <f t="shared" ca="1" si="568"/>
        <v/>
      </c>
      <c r="HR82" s="682" t="str">
        <f t="shared" ca="1" si="569"/>
        <v/>
      </c>
      <c r="HS82" s="682" t="str">
        <f t="shared" ca="1" si="570"/>
        <v/>
      </c>
      <c r="HT82" s="682" t="str">
        <f t="shared" ca="1" si="571"/>
        <v/>
      </c>
      <c r="HU82" s="682" t="str">
        <f t="shared" ca="1" si="572"/>
        <v/>
      </c>
      <c r="HV82" s="682" t="str">
        <f t="shared" ca="1" si="573"/>
        <v/>
      </c>
      <c r="HW82" s="682" t="str">
        <f t="shared" ca="1" si="574"/>
        <v/>
      </c>
      <c r="HX82" s="682" t="str">
        <f t="shared" ca="1" si="575"/>
        <v/>
      </c>
      <c r="HY82" s="682" t="str">
        <f t="shared" ca="1" si="576"/>
        <v/>
      </c>
      <c r="HZ82" s="682" t="str">
        <f t="shared" ca="1" si="577"/>
        <v/>
      </c>
      <c r="IA82" s="682" t="str">
        <f t="shared" ca="1" si="578"/>
        <v/>
      </c>
      <c r="IB82" s="682" t="str">
        <f t="shared" ca="1" si="579"/>
        <v/>
      </c>
      <c r="IC82" s="682" t="str">
        <f t="shared" ca="1" si="580"/>
        <v/>
      </c>
      <c r="ID82" s="682" t="str">
        <f t="shared" ca="1" si="581"/>
        <v/>
      </c>
      <c r="IE82" s="682" t="str">
        <f t="shared" ca="1" si="582"/>
        <v/>
      </c>
      <c r="IF82" s="682" t="str">
        <f t="shared" ca="1" si="583"/>
        <v/>
      </c>
      <c r="IG82" s="682" t="str">
        <f t="shared" ca="1" si="584"/>
        <v/>
      </c>
      <c r="IH82" s="682" t="str">
        <f t="shared" ca="1" si="585"/>
        <v/>
      </c>
      <c r="II82" s="682" t="str">
        <f t="shared" ca="1" si="586"/>
        <v/>
      </c>
      <c r="IJ82" s="682" t="str">
        <f t="shared" ca="1" si="587"/>
        <v/>
      </c>
      <c r="IK82" s="662" t="str">
        <f t="shared" ca="1" si="588"/>
        <v/>
      </c>
      <c r="IL82" s="662" t="str">
        <f t="shared" ca="1" si="589"/>
        <v/>
      </c>
      <c r="IM82" s="662" t="str">
        <f t="shared" ca="1" si="590"/>
        <v/>
      </c>
      <c r="IN82" s="662" t="str">
        <f t="shared" ca="1" si="591"/>
        <v/>
      </c>
      <c r="IO82" s="662" t="str">
        <f t="shared" ca="1" si="592"/>
        <v/>
      </c>
      <c r="IP82" s="662" t="str">
        <f t="shared" ca="1" si="593"/>
        <v/>
      </c>
      <c r="IQ82" s="662" t="str">
        <f t="shared" ca="1" si="594"/>
        <v/>
      </c>
      <c r="IR82" s="662" t="str">
        <f t="shared" ca="1" si="595"/>
        <v/>
      </c>
      <c r="IS82" s="662" t="str">
        <f t="shared" ca="1" si="596"/>
        <v/>
      </c>
      <c r="IT82" s="662" t="str">
        <f t="shared" ca="1" si="597"/>
        <v/>
      </c>
      <c r="IU82" s="662" t="str">
        <f t="shared" ca="1" si="598"/>
        <v/>
      </c>
      <c r="IV82" s="662" t="str">
        <f t="shared" ca="1" si="599"/>
        <v/>
      </c>
      <c r="IW82" s="662" t="str">
        <f t="shared" ca="1" si="600"/>
        <v/>
      </c>
      <c r="IX82" s="662" t="str">
        <f t="shared" ca="1" si="601"/>
        <v/>
      </c>
      <c r="IY82" s="662" t="str">
        <f t="shared" ca="1" si="602"/>
        <v/>
      </c>
      <c r="IZ82" s="662" t="str">
        <f t="shared" ca="1" si="603"/>
        <v/>
      </c>
      <c r="JA82" s="662" t="str">
        <f t="shared" ca="1" si="604"/>
        <v/>
      </c>
      <c r="JB82" s="662" t="str">
        <f t="shared" ca="1" si="605"/>
        <v/>
      </c>
      <c r="JC82" s="662" t="str">
        <f t="shared" ca="1" si="606"/>
        <v/>
      </c>
      <c r="JD82" s="662" t="str">
        <f t="shared" ca="1" si="607"/>
        <v/>
      </c>
      <c r="JE82" s="662" t="str">
        <f t="shared" ca="1" si="608"/>
        <v/>
      </c>
      <c r="JF82" s="662" t="str">
        <f t="shared" ca="1" si="609"/>
        <v/>
      </c>
      <c r="JG82" s="662" t="str">
        <f t="shared" ca="1" si="610"/>
        <v/>
      </c>
      <c r="JH82" s="662" t="str">
        <f t="shared" ca="1" si="611"/>
        <v/>
      </c>
      <c r="JI82" s="662" t="str">
        <f t="shared" ca="1" si="612"/>
        <v/>
      </c>
      <c r="JJ82" s="662" t="str">
        <f t="shared" ca="1" si="613"/>
        <v/>
      </c>
      <c r="JK82" s="663" t="str">
        <f t="shared" ca="1" si="614"/>
        <v/>
      </c>
      <c r="JL82" s="626"/>
      <c r="JM82" s="649" t="str">
        <f t="shared" si="623"/>
        <v/>
      </c>
      <c r="JN82" s="635" t="str">
        <f t="shared" si="640"/>
        <v/>
      </c>
      <c r="JO82" s="635" t="str">
        <f t="shared" si="640"/>
        <v/>
      </c>
      <c r="JP82" s="635" t="str">
        <f t="shared" si="640"/>
        <v/>
      </c>
      <c r="JQ82" s="635" t="str">
        <f t="shared" si="640"/>
        <v/>
      </c>
      <c r="JR82" s="635" t="str">
        <f t="shared" si="640"/>
        <v/>
      </c>
      <c r="JS82" s="635" t="str">
        <f t="shared" si="640"/>
        <v/>
      </c>
      <c r="JT82" s="635" t="str">
        <f t="shared" si="640"/>
        <v/>
      </c>
      <c r="JU82" s="635" t="str">
        <f t="shared" si="640"/>
        <v/>
      </c>
      <c r="JV82" s="635" t="str">
        <f t="shared" si="640"/>
        <v/>
      </c>
      <c r="JW82" s="635" t="str">
        <f t="shared" si="640"/>
        <v/>
      </c>
      <c r="JX82" s="635" t="str">
        <f t="shared" si="641"/>
        <v/>
      </c>
      <c r="JY82" s="635" t="str">
        <f t="shared" si="641"/>
        <v/>
      </c>
      <c r="JZ82" s="635" t="str">
        <f t="shared" si="641"/>
        <v/>
      </c>
      <c r="KA82" s="635" t="str">
        <f t="shared" si="641"/>
        <v/>
      </c>
      <c r="KB82" s="635" t="str">
        <f t="shared" si="641"/>
        <v/>
      </c>
      <c r="KC82" s="635" t="str">
        <f t="shared" si="641"/>
        <v/>
      </c>
      <c r="KD82" s="635" t="str">
        <f t="shared" si="641"/>
        <v/>
      </c>
      <c r="KE82" s="635" t="str">
        <f t="shared" si="641"/>
        <v/>
      </c>
      <c r="KF82" s="635" t="str">
        <f t="shared" si="641"/>
        <v/>
      </c>
      <c r="KG82" s="635" t="str">
        <f t="shared" si="641"/>
        <v/>
      </c>
      <c r="KH82" s="635" t="str">
        <f t="shared" si="642"/>
        <v/>
      </c>
      <c r="KI82" s="635" t="str">
        <f t="shared" si="642"/>
        <v/>
      </c>
      <c r="KJ82" s="635" t="str">
        <f t="shared" si="642"/>
        <v/>
      </c>
      <c r="KK82" s="635" t="str">
        <f t="shared" si="642"/>
        <v/>
      </c>
      <c r="KL82" s="635" t="str">
        <f t="shared" si="642"/>
        <v/>
      </c>
      <c r="KM82" s="635" t="str">
        <f t="shared" si="642"/>
        <v/>
      </c>
      <c r="KN82" s="635" t="str">
        <f t="shared" si="642"/>
        <v/>
      </c>
      <c r="KO82" s="635" t="str">
        <f t="shared" si="642"/>
        <v/>
      </c>
      <c r="KP82" s="635" t="str">
        <f t="shared" si="642"/>
        <v/>
      </c>
      <c r="KQ82" s="635" t="str">
        <f t="shared" si="642"/>
        <v/>
      </c>
      <c r="KR82" s="635" t="str">
        <f t="shared" si="643"/>
        <v/>
      </c>
      <c r="KS82" s="635" t="str">
        <f t="shared" si="643"/>
        <v/>
      </c>
      <c r="KT82" s="635" t="str">
        <f t="shared" si="643"/>
        <v/>
      </c>
      <c r="KU82" s="635" t="str">
        <f t="shared" si="643"/>
        <v/>
      </c>
      <c r="KV82" s="635" t="str">
        <f t="shared" si="643"/>
        <v/>
      </c>
      <c r="KW82" s="635" t="str">
        <f t="shared" si="643"/>
        <v/>
      </c>
      <c r="KX82" s="635" t="str">
        <f t="shared" si="643"/>
        <v/>
      </c>
      <c r="KY82" s="635" t="str">
        <f t="shared" si="643"/>
        <v/>
      </c>
      <c r="KZ82" s="635" t="str">
        <f t="shared" si="643"/>
        <v/>
      </c>
      <c r="LA82" s="635" t="str">
        <f t="shared" si="643"/>
        <v/>
      </c>
      <c r="LB82" s="635" t="str">
        <f t="shared" si="644"/>
        <v/>
      </c>
      <c r="LC82" s="635" t="str">
        <f t="shared" si="644"/>
        <v/>
      </c>
      <c r="LD82" s="635" t="str">
        <f t="shared" si="644"/>
        <v/>
      </c>
      <c r="LE82" s="635" t="str">
        <f t="shared" si="644"/>
        <v/>
      </c>
      <c r="LF82" s="635" t="str">
        <f t="shared" si="644"/>
        <v/>
      </c>
      <c r="LG82" s="635" t="str">
        <f t="shared" si="644"/>
        <v/>
      </c>
      <c r="LH82" s="635" t="str">
        <f t="shared" si="644"/>
        <v/>
      </c>
      <c r="LI82" s="635" t="str">
        <f t="shared" si="644"/>
        <v/>
      </c>
      <c r="LJ82" s="635" t="str">
        <f t="shared" si="644"/>
        <v/>
      </c>
      <c r="LK82" s="635" t="str">
        <f t="shared" si="644"/>
        <v/>
      </c>
      <c r="LL82" s="635" t="str">
        <f t="shared" si="645"/>
        <v/>
      </c>
      <c r="LM82" s="635" t="str">
        <f t="shared" si="645"/>
        <v/>
      </c>
      <c r="LN82" s="635" t="str">
        <f t="shared" si="645"/>
        <v/>
      </c>
      <c r="LO82" s="635" t="str">
        <f t="shared" si="645"/>
        <v/>
      </c>
      <c r="LP82" s="635" t="str">
        <f t="shared" si="645"/>
        <v/>
      </c>
      <c r="LQ82" s="635" t="str">
        <f t="shared" si="645"/>
        <v/>
      </c>
      <c r="LR82" s="635" t="str">
        <f t="shared" si="645"/>
        <v/>
      </c>
      <c r="LS82" s="635" t="str">
        <f t="shared" si="645"/>
        <v/>
      </c>
      <c r="LT82" s="635" t="str">
        <f t="shared" si="645"/>
        <v/>
      </c>
      <c r="LU82" s="635" t="str">
        <f t="shared" si="645"/>
        <v/>
      </c>
      <c r="LV82" s="635" t="str">
        <f t="shared" si="646"/>
        <v/>
      </c>
      <c r="LW82" s="635" t="str">
        <f t="shared" si="646"/>
        <v/>
      </c>
      <c r="LX82" s="635" t="str">
        <f t="shared" si="646"/>
        <v/>
      </c>
      <c r="LY82" s="635" t="str">
        <f t="shared" si="646"/>
        <v/>
      </c>
      <c r="LZ82" s="635" t="str">
        <f t="shared" si="646"/>
        <v/>
      </c>
      <c r="MA82" s="635" t="str">
        <f t="shared" si="646"/>
        <v/>
      </c>
      <c r="MB82" s="635" t="str">
        <f t="shared" si="646"/>
        <v/>
      </c>
      <c r="MC82" s="635" t="str">
        <f t="shared" si="646"/>
        <v/>
      </c>
      <c r="MD82" s="635" t="str">
        <f t="shared" si="646"/>
        <v/>
      </c>
      <c r="ME82" s="635" t="str">
        <f t="shared" si="646"/>
        <v/>
      </c>
      <c r="MF82" s="635" t="str">
        <f t="shared" si="647"/>
        <v/>
      </c>
      <c r="MG82" s="635" t="str">
        <f t="shared" si="647"/>
        <v/>
      </c>
      <c r="MH82" s="635" t="str">
        <f t="shared" si="647"/>
        <v/>
      </c>
      <c r="MI82" s="635" t="str">
        <f t="shared" si="647"/>
        <v/>
      </c>
      <c r="MJ82" s="635" t="str">
        <f t="shared" si="647"/>
        <v/>
      </c>
      <c r="MK82" s="635" t="str">
        <f t="shared" si="647"/>
        <v/>
      </c>
      <c r="ML82" s="635" t="str">
        <f t="shared" si="647"/>
        <v/>
      </c>
      <c r="MM82" s="635" t="str">
        <f t="shared" si="647"/>
        <v/>
      </c>
      <c r="MN82" s="635" t="str">
        <f t="shared" si="647"/>
        <v/>
      </c>
      <c r="MO82" s="635" t="str">
        <f t="shared" si="647"/>
        <v/>
      </c>
      <c r="MP82" s="636" t="str">
        <f t="shared" si="647"/>
        <v/>
      </c>
      <c r="MR82" s="565">
        <f t="shared" si="629"/>
        <v>75</v>
      </c>
      <c r="MS82" s="622" t="e">
        <f ca="1">+SUMPRODUCT(OFFSET(MU82,0,$MR82):OFFSET(MU82,MU82-1,$MR82),OFFSET($O82,0,0):OFFSET($O82,MU82-1,0))</f>
        <v>#VALUE!</v>
      </c>
      <c r="MU82" s="568" t="str">
        <f t="shared" si="624"/>
        <v/>
      </c>
      <c r="MV82" s="691" t="e">
        <f t="shared" ca="1" si="648"/>
        <v>#VALUE!</v>
      </c>
      <c r="MW82" s="691" t="e">
        <f t="shared" ca="1" si="648"/>
        <v>#VALUE!</v>
      </c>
      <c r="MX82" s="691" t="e">
        <f t="shared" ca="1" si="648"/>
        <v>#VALUE!</v>
      </c>
      <c r="MY82" s="691" t="e">
        <f t="shared" ca="1" si="648"/>
        <v>#VALUE!</v>
      </c>
      <c r="MZ82" s="691" t="e">
        <f t="shared" ca="1" si="648"/>
        <v>#VALUE!</v>
      </c>
      <c r="NA82" s="691" t="e">
        <f t="shared" ca="1" si="648"/>
        <v>#VALUE!</v>
      </c>
      <c r="NB82" s="691" t="e">
        <f t="shared" ca="1" si="648"/>
        <v>#VALUE!</v>
      </c>
      <c r="NC82" s="691" t="e">
        <f t="shared" ca="1" si="648"/>
        <v>#VALUE!</v>
      </c>
      <c r="ND82" s="691" t="e">
        <f t="shared" ca="1" si="648"/>
        <v>#VALUE!</v>
      </c>
      <c r="NE82" s="691" t="e">
        <f t="shared" ca="1" si="648"/>
        <v>#VALUE!</v>
      </c>
      <c r="NF82" s="691" t="e">
        <f t="shared" ca="1" si="649"/>
        <v>#VALUE!</v>
      </c>
      <c r="NG82" s="691" t="e">
        <f t="shared" ca="1" si="649"/>
        <v>#VALUE!</v>
      </c>
      <c r="NH82" s="691" t="e">
        <f t="shared" ca="1" si="649"/>
        <v>#VALUE!</v>
      </c>
      <c r="NI82" s="691" t="e">
        <f t="shared" ca="1" si="649"/>
        <v>#VALUE!</v>
      </c>
      <c r="NJ82" s="691" t="e">
        <f t="shared" ca="1" si="649"/>
        <v>#VALUE!</v>
      </c>
      <c r="NK82" s="691" t="e">
        <f t="shared" ca="1" si="649"/>
        <v>#VALUE!</v>
      </c>
      <c r="NL82" s="691" t="e">
        <f t="shared" ca="1" si="649"/>
        <v>#VALUE!</v>
      </c>
      <c r="NM82" s="691" t="e">
        <f t="shared" ca="1" si="649"/>
        <v>#VALUE!</v>
      </c>
      <c r="NN82" s="691" t="e">
        <f t="shared" ca="1" si="649"/>
        <v>#VALUE!</v>
      </c>
      <c r="NO82" s="691" t="e">
        <f t="shared" ca="1" si="649"/>
        <v>#VALUE!</v>
      </c>
      <c r="NP82" s="691" t="e">
        <f t="shared" ca="1" si="650"/>
        <v>#VALUE!</v>
      </c>
      <c r="NQ82" s="691" t="e">
        <f t="shared" ca="1" si="650"/>
        <v>#VALUE!</v>
      </c>
      <c r="NR82" s="691" t="e">
        <f t="shared" ca="1" si="650"/>
        <v>#VALUE!</v>
      </c>
      <c r="NS82" s="691" t="e">
        <f t="shared" ca="1" si="650"/>
        <v>#VALUE!</v>
      </c>
      <c r="NT82" s="691" t="e">
        <f t="shared" ca="1" si="650"/>
        <v>#VALUE!</v>
      </c>
      <c r="NU82" s="691" t="e">
        <f t="shared" ca="1" si="650"/>
        <v>#VALUE!</v>
      </c>
      <c r="NV82" s="691" t="e">
        <f t="shared" ca="1" si="650"/>
        <v>#VALUE!</v>
      </c>
      <c r="NW82" s="691" t="e">
        <f t="shared" ca="1" si="650"/>
        <v>#VALUE!</v>
      </c>
      <c r="NX82" s="691" t="e">
        <f t="shared" ca="1" si="650"/>
        <v>#VALUE!</v>
      </c>
      <c r="NY82" s="691" t="e">
        <f t="shared" ca="1" si="650"/>
        <v>#VALUE!</v>
      </c>
      <c r="NZ82" s="691" t="e">
        <f t="shared" ca="1" si="651"/>
        <v>#VALUE!</v>
      </c>
      <c r="OA82" s="691" t="e">
        <f t="shared" ca="1" si="651"/>
        <v>#VALUE!</v>
      </c>
      <c r="OB82" s="691" t="e">
        <f t="shared" ca="1" si="651"/>
        <v>#VALUE!</v>
      </c>
      <c r="OC82" s="691" t="e">
        <f t="shared" ca="1" si="651"/>
        <v>#VALUE!</v>
      </c>
      <c r="OD82" s="691" t="e">
        <f t="shared" ca="1" si="651"/>
        <v>#VALUE!</v>
      </c>
      <c r="OE82" s="691" t="e">
        <f t="shared" ca="1" si="651"/>
        <v>#VALUE!</v>
      </c>
      <c r="OF82" s="691" t="e">
        <f t="shared" ca="1" si="651"/>
        <v>#VALUE!</v>
      </c>
      <c r="OG82" s="691" t="e">
        <f t="shared" ca="1" si="651"/>
        <v>#VALUE!</v>
      </c>
      <c r="OH82" s="691" t="e">
        <f t="shared" ca="1" si="651"/>
        <v>#VALUE!</v>
      </c>
      <c r="OI82" s="691" t="e">
        <f t="shared" ca="1" si="651"/>
        <v>#VALUE!</v>
      </c>
      <c r="OJ82" s="691" t="e">
        <f t="shared" ca="1" si="652"/>
        <v>#VALUE!</v>
      </c>
      <c r="OK82" s="691" t="e">
        <f t="shared" ca="1" si="652"/>
        <v>#VALUE!</v>
      </c>
      <c r="OL82" s="691" t="e">
        <f t="shared" ca="1" si="652"/>
        <v>#VALUE!</v>
      </c>
      <c r="OM82" s="691" t="e">
        <f t="shared" ca="1" si="652"/>
        <v>#VALUE!</v>
      </c>
      <c r="ON82" s="691" t="e">
        <f t="shared" ca="1" si="652"/>
        <v>#VALUE!</v>
      </c>
      <c r="OO82" s="691" t="e">
        <f t="shared" ca="1" si="652"/>
        <v>#VALUE!</v>
      </c>
      <c r="OP82" s="691" t="e">
        <f t="shared" ca="1" si="652"/>
        <v>#VALUE!</v>
      </c>
      <c r="OQ82" s="691" t="e">
        <f t="shared" ca="1" si="652"/>
        <v>#VALUE!</v>
      </c>
      <c r="OR82" s="691" t="e">
        <f t="shared" ca="1" si="652"/>
        <v>#VALUE!</v>
      </c>
      <c r="OS82" s="691" t="e">
        <f t="shared" ca="1" si="652"/>
        <v>#VALUE!</v>
      </c>
      <c r="OT82" s="691" t="e">
        <f t="shared" ca="1" si="653"/>
        <v>#VALUE!</v>
      </c>
      <c r="OU82" s="691" t="e">
        <f t="shared" ca="1" si="653"/>
        <v>#VALUE!</v>
      </c>
      <c r="OV82" s="691" t="e">
        <f t="shared" ca="1" si="653"/>
        <v>#VALUE!</v>
      </c>
      <c r="OW82" s="691" t="e">
        <f t="shared" ca="1" si="653"/>
        <v>#VALUE!</v>
      </c>
      <c r="OX82" s="691" t="e">
        <f t="shared" ca="1" si="653"/>
        <v>#VALUE!</v>
      </c>
      <c r="OY82" s="691" t="e">
        <f t="shared" ca="1" si="653"/>
        <v>#VALUE!</v>
      </c>
      <c r="OZ82" s="691" t="e">
        <f t="shared" ca="1" si="653"/>
        <v>#VALUE!</v>
      </c>
      <c r="PA82" s="691" t="e">
        <f t="shared" ca="1" si="653"/>
        <v>#VALUE!</v>
      </c>
      <c r="PB82" s="691" t="e">
        <f t="shared" ca="1" si="653"/>
        <v>#VALUE!</v>
      </c>
      <c r="PC82" s="691" t="e">
        <f t="shared" ca="1" si="653"/>
        <v>#VALUE!</v>
      </c>
      <c r="PD82" s="691" t="e">
        <f t="shared" ca="1" si="654"/>
        <v>#VALUE!</v>
      </c>
      <c r="PE82" s="691" t="e">
        <f t="shared" ca="1" si="654"/>
        <v>#VALUE!</v>
      </c>
      <c r="PF82" s="691" t="e">
        <f t="shared" ca="1" si="654"/>
        <v>#VALUE!</v>
      </c>
      <c r="PG82" s="691" t="e">
        <f t="shared" ca="1" si="654"/>
        <v>#VALUE!</v>
      </c>
      <c r="PH82" s="691" t="e">
        <f t="shared" ca="1" si="654"/>
        <v>#VALUE!</v>
      </c>
      <c r="PI82" s="691" t="e">
        <f t="shared" ca="1" si="654"/>
        <v>#VALUE!</v>
      </c>
      <c r="PJ82" s="691" t="e">
        <f t="shared" ca="1" si="654"/>
        <v>#VALUE!</v>
      </c>
      <c r="PK82" s="691" t="e">
        <f t="shared" ca="1" si="654"/>
        <v>#VALUE!</v>
      </c>
      <c r="PL82" s="691" t="e">
        <f t="shared" ca="1" si="654"/>
        <v>#VALUE!</v>
      </c>
      <c r="PM82" s="691" t="e">
        <f t="shared" ca="1" si="654"/>
        <v>#VALUE!</v>
      </c>
      <c r="PN82" s="691" t="e">
        <f t="shared" ca="1" si="655"/>
        <v>#VALUE!</v>
      </c>
      <c r="PO82" s="691" t="e">
        <f t="shared" ca="1" si="655"/>
        <v>#VALUE!</v>
      </c>
      <c r="PP82" s="691" t="e">
        <f t="shared" ca="1" si="655"/>
        <v>#VALUE!</v>
      </c>
      <c r="PQ82" s="691" t="e">
        <f t="shared" ca="1" si="655"/>
        <v>#VALUE!</v>
      </c>
      <c r="PR82" s="691" t="e">
        <f t="shared" ca="1" si="655"/>
        <v>#VALUE!</v>
      </c>
      <c r="PS82" s="691" t="e">
        <f t="shared" ca="1" si="655"/>
        <v>#VALUE!</v>
      </c>
      <c r="PT82" s="691" t="e">
        <f t="shared" ca="1" si="655"/>
        <v>#VALUE!</v>
      </c>
      <c r="PU82" s="691" t="e">
        <f t="shared" ca="1" si="655"/>
        <v>#VALUE!</v>
      </c>
      <c r="PV82" s="691" t="e">
        <f t="shared" ca="1" si="655"/>
        <v>#VALUE!</v>
      </c>
      <c r="PW82" s="691" t="e">
        <f t="shared" ca="1" si="655"/>
        <v>#VALUE!</v>
      </c>
      <c r="PX82" s="691" t="e">
        <f t="shared" ca="1" si="655"/>
        <v>#VALUE!</v>
      </c>
      <c r="PY82" s="690"/>
      <c r="PZ82" s="690"/>
      <c r="QA82" s="690"/>
      <c r="QB82" s="690"/>
      <c r="QC82" s="690"/>
      <c r="QD82" s="690"/>
      <c r="QE82" s="690"/>
      <c r="QF82" s="690"/>
    </row>
    <row r="83" spans="1:448" hidden="1">
      <c r="A83" s="632">
        <f t="shared" si="625"/>
        <v>76</v>
      </c>
      <c r="B83" s="633">
        <f>+'User Entries'!G153</f>
        <v>0</v>
      </c>
      <c r="C83" s="633">
        <f t="shared" si="626"/>
        <v>0</v>
      </c>
      <c r="D83" s="767">
        <v>1</v>
      </c>
      <c r="E83" s="759" t="e">
        <f t="shared" si="532"/>
        <v>#DIV/0!</v>
      </c>
      <c r="F83" s="627"/>
      <c r="G83" s="765">
        <v>0</v>
      </c>
      <c r="H83" s="622"/>
      <c r="I83" s="632">
        <f t="shared" si="615"/>
        <v>76</v>
      </c>
      <c r="J83" s="640">
        <f t="shared" si="627"/>
        <v>0</v>
      </c>
      <c r="K83" s="640">
        <f>+'User Entries'!$J153</f>
        <v>0</v>
      </c>
      <c r="L83" s="676" t="e">
        <f t="shared" si="616"/>
        <v>#DIV/0!</v>
      </c>
      <c r="M83" s="643" t="str">
        <f>IFERROR(Summary_AttrorTotal!A93,"")</f>
        <v/>
      </c>
      <c r="N83" s="634">
        <f>+IFERROR((Summary_AttrorTotal!H93)*1000,0)</f>
        <v>0</v>
      </c>
      <c r="O83" s="634">
        <f>+IFERROR((Summary_AttrorTotal!S93-Summary_AttrorTotal!H93)*1000,0)</f>
        <v>0</v>
      </c>
      <c r="P83" s="634">
        <f t="shared" ca="1" si="533"/>
        <v>0</v>
      </c>
      <c r="Q83" s="634">
        <f>IFERROR(Summary_AttrorTotal!J93*1000,0)</f>
        <v>0</v>
      </c>
      <c r="R83" s="634">
        <f t="shared" ca="1" si="617"/>
        <v>0</v>
      </c>
      <c r="S83" s="634">
        <f>+IFERROR((Summary_AttrorTotal!S93-Summary_AttrorTotal!J93)*1000,0)</f>
        <v>0</v>
      </c>
      <c r="T83" s="634">
        <f t="shared" ca="1" si="618"/>
        <v>0</v>
      </c>
      <c r="U83" s="639"/>
      <c r="V83" s="634">
        <f t="shared" ca="1" si="619"/>
        <v>0</v>
      </c>
      <c r="X83" s="649" t="str">
        <f t="shared" si="472"/>
        <v/>
      </c>
      <c r="Y83" s="628" t="str">
        <f t="shared" si="529"/>
        <v/>
      </c>
      <c r="Z83" s="628" t="str">
        <f t="shared" si="529"/>
        <v/>
      </c>
      <c r="AA83" s="628" t="str">
        <f t="shared" si="657"/>
        <v/>
      </c>
      <c r="AB83" s="628" t="str">
        <f t="shared" si="657"/>
        <v/>
      </c>
      <c r="AC83" s="628" t="str">
        <f t="shared" si="657"/>
        <v/>
      </c>
      <c r="AD83" s="628" t="str">
        <f t="shared" si="657"/>
        <v/>
      </c>
      <c r="AE83" s="628" t="str">
        <f t="shared" si="657"/>
        <v/>
      </c>
      <c r="AF83" s="628" t="str">
        <f t="shared" si="657"/>
        <v/>
      </c>
      <c r="AG83" s="628" t="str">
        <f t="shared" si="657"/>
        <v/>
      </c>
      <c r="AH83" s="628" t="str">
        <f t="shared" si="657"/>
        <v/>
      </c>
      <c r="AI83" s="628" t="str">
        <f t="shared" si="657"/>
        <v/>
      </c>
      <c r="AJ83" s="628" t="str">
        <f t="shared" si="657"/>
        <v/>
      </c>
      <c r="AK83" s="628" t="str">
        <f t="shared" si="657"/>
        <v/>
      </c>
      <c r="AL83" s="628" t="str">
        <f t="shared" si="657"/>
        <v/>
      </c>
      <c r="AM83" s="628" t="str">
        <f t="shared" si="657"/>
        <v/>
      </c>
      <c r="AN83" s="628" t="str">
        <f t="shared" si="657"/>
        <v/>
      </c>
      <c r="AO83" s="628" t="str">
        <f t="shared" si="657"/>
        <v/>
      </c>
      <c r="AP83" s="628" t="str">
        <f t="shared" si="657"/>
        <v/>
      </c>
      <c r="AQ83" s="628" t="str">
        <f t="shared" si="657"/>
        <v/>
      </c>
      <c r="AR83" s="628" t="str">
        <f t="shared" si="657"/>
        <v/>
      </c>
      <c r="AS83" s="628" t="str">
        <f t="shared" si="657"/>
        <v/>
      </c>
      <c r="AT83" s="628" t="str">
        <f t="shared" si="657"/>
        <v/>
      </c>
      <c r="AU83" s="628" t="str">
        <f t="shared" si="657"/>
        <v/>
      </c>
      <c r="AV83" s="628" t="str">
        <f t="shared" si="657"/>
        <v/>
      </c>
      <c r="AW83" s="628" t="str">
        <f t="shared" si="657"/>
        <v/>
      </c>
      <c r="AX83" s="628" t="str">
        <f t="shared" si="657"/>
        <v/>
      </c>
      <c r="AY83" s="628" t="str">
        <f t="shared" si="657"/>
        <v/>
      </c>
      <c r="AZ83" s="628" t="str">
        <f t="shared" si="657"/>
        <v/>
      </c>
      <c r="BA83" s="628" t="str">
        <f t="shared" si="657"/>
        <v/>
      </c>
      <c r="BB83" s="628" t="str">
        <f t="shared" si="657"/>
        <v/>
      </c>
      <c r="BC83" s="628" t="str">
        <f t="shared" si="657"/>
        <v/>
      </c>
      <c r="BD83" s="628" t="str">
        <f t="shared" si="657"/>
        <v/>
      </c>
      <c r="BE83" s="628" t="str">
        <f t="shared" si="657"/>
        <v/>
      </c>
      <c r="BF83" s="628" t="str">
        <f t="shared" si="657"/>
        <v/>
      </c>
      <c r="BG83" s="628" t="str">
        <f t="shared" si="657"/>
        <v/>
      </c>
      <c r="BH83" s="628" t="str">
        <f t="shared" si="657"/>
        <v/>
      </c>
      <c r="BI83" s="628" t="str">
        <f t="shared" si="657"/>
        <v/>
      </c>
      <c r="BJ83" s="628" t="str">
        <f t="shared" si="657"/>
        <v/>
      </c>
      <c r="BK83" s="628" t="str">
        <f t="shared" si="657"/>
        <v/>
      </c>
      <c r="BL83" s="628" t="str">
        <f t="shared" si="657"/>
        <v/>
      </c>
      <c r="BM83" s="628" t="str">
        <f t="shared" si="657"/>
        <v/>
      </c>
      <c r="BN83" s="628" t="str">
        <f t="shared" si="657"/>
        <v/>
      </c>
      <c r="BO83" s="628" t="str">
        <f t="shared" si="657"/>
        <v/>
      </c>
      <c r="BP83" s="628" t="str">
        <f t="shared" si="657"/>
        <v/>
      </c>
      <c r="BQ83" s="628" t="str">
        <f t="shared" si="657"/>
        <v/>
      </c>
      <c r="BR83" s="628" t="str">
        <f t="shared" si="657"/>
        <v/>
      </c>
      <c r="BS83" s="628" t="str">
        <f t="shared" si="657"/>
        <v/>
      </c>
      <c r="BT83" s="628" t="str">
        <f t="shared" si="657"/>
        <v/>
      </c>
      <c r="BU83" s="628" t="str">
        <f t="shared" si="657"/>
        <v/>
      </c>
      <c r="BV83" s="628" t="str">
        <f t="shared" si="657"/>
        <v/>
      </c>
      <c r="BW83" s="628" t="str">
        <f t="shared" si="657"/>
        <v/>
      </c>
      <c r="BX83" s="628" t="str">
        <f t="shared" si="657"/>
        <v/>
      </c>
      <c r="BY83" s="628" t="str">
        <f t="shared" si="657"/>
        <v/>
      </c>
      <c r="BZ83" s="628" t="str">
        <f t="shared" si="657"/>
        <v/>
      </c>
      <c r="CA83" s="628" t="str">
        <f t="shared" si="657"/>
        <v/>
      </c>
      <c r="CB83" s="628" t="str">
        <f t="shared" si="657"/>
        <v/>
      </c>
      <c r="CC83" s="628" t="str">
        <f t="shared" si="657"/>
        <v/>
      </c>
      <c r="CD83" s="628" t="str">
        <f t="shared" si="657"/>
        <v/>
      </c>
      <c r="CE83" s="628" t="str">
        <f t="shared" si="657"/>
        <v/>
      </c>
      <c r="CF83" s="628" t="str">
        <f t="shared" si="657"/>
        <v/>
      </c>
      <c r="CG83" s="628" t="str">
        <f t="shared" si="657"/>
        <v/>
      </c>
      <c r="CH83" s="628" t="str">
        <f t="shared" si="657"/>
        <v/>
      </c>
      <c r="CI83" s="628" t="str">
        <f t="shared" si="657"/>
        <v/>
      </c>
      <c r="CJ83" s="628" t="str">
        <f t="shared" si="657"/>
        <v/>
      </c>
      <c r="CK83" s="628" t="str">
        <f t="shared" si="657"/>
        <v/>
      </c>
      <c r="CL83" s="628" t="str">
        <f t="shared" si="657"/>
        <v/>
      </c>
      <c r="CM83" s="628" t="str">
        <f t="shared" si="656"/>
        <v/>
      </c>
      <c r="CN83" s="628" t="str">
        <f t="shared" si="656"/>
        <v/>
      </c>
      <c r="CO83" s="628" t="str">
        <f t="shared" si="656"/>
        <v/>
      </c>
      <c r="CP83" s="628" t="str">
        <f t="shared" si="656"/>
        <v/>
      </c>
      <c r="CQ83" s="628" t="str">
        <f t="shared" si="656"/>
        <v/>
      </c>
      <c r="CR83" s="628" t="str">
        <f t="shared" si="656"/>
        <v/>
      </c>
      <c r="CS83" s="628" t="str">
        <f t="shared" si="656"/>
        <v/>
      </c>
      <c r="CT83" s="628" t="str">
        <f t="shared" si="656"/>
        <v/>
      </c>
      <c r="CU83" s="628" t="str">
        <f t="shared" si="656"/>
        <v/>
      </c>
      <c r="CV83" s="628" t="str">
        <f t="shared" si="656"/>
        <v/>
      </c>
      <c r="CW83" s="628" t="str">
        <f t="shared" si="656"/>
        <v/>
      </c>
      <c r="CX83" s="628" t="str">
        <f t="shared" si="656"/>
        <v/>
      </c>
      <c r="CY83" s="628" t="str">
        <f t="shared" si="656"/>
        <v/>
      </c>
      <c r="CZ83" s="628" t="str">
        <f t="shared" si="656"/>
        <v/>
      </c>
      <c r="DA83" s="629" t="str">
        <f t="shared" si="656"/>
        <v/>
      </c>
      <c r="DB83" s="642"/>
      <c r="DC83" s="649" t="str">
        <f t="shared" si="621"/>
        <v/>
      </c>
      <c r="DD83" s="668" t="str">
        <f t="shared" si="632"/>
        <v/>
      </c>
      <c r="DE83" s="668" t="str">
        <f t="shared" si="632"/>
        <v/>
      </c>
      <c r="DF83" s="668" t="str">
        <f t="shared" si="632"/>
        <v/>
      </c>
      <c r="DG83" s="668" t="str">
        <f t="shared" si="632"/>
        <v/>
      </c>
      <c r="DH83" s="668" t="str">
        <f t="shared" si="632"/>
        <v/>
      </c>
      <c r="DI83" s="668" t="str">
        <f t="shared" si="632"/>
        <v/>
      </c>
      <c r="DJ83" s="668" t="str">
        <f t="shared" si="632"/>
        <v/>
      </c>
      <c r="DK83" s="668" t="str">
        <f t="shared" si="632"/>
        <v/>
      </c>
      <c r="DL83" s="668" t="str">
        <f t="shared" si="632"/>
        <v/>
      </c>
      <c r="DM83" s="668" t="str">
        <f t="shared" si="632"/>
        <v/>
      </c>
      <c r="DN83" s="668" t="str">
        <f t="shared" si="633"/>
        <v/>
      </c>
      <c r="DO83" s="668" t="str">
        <f t="shared" si="633"/>
        <v/>
      </c>
      <c r="DP83" s="668" t="str">
        <f t="shared" si="633"/>
        <v/>
      </c>
      <c r="DQ83" s="668" t="str">
        <f t="shared" si="633"/>
        <v/>
      </c>
      <c r="DR83" s="668" t="str">
        <f t="shared" si="633"/>
        <v/>
      </c>
      <c r="DS83" s="668" t="str">
        <f t="shared" si="633"/>
        <v/>
      </c>
      <c r="DT83" s="668" t="str">
        <f t="shared" si="633"/>
        <v/>
      </c>
      <c r="DU83" s="668" t="str">
        <f t="shared" si="633"/>
        <v/>
      </c>
      <c r="DV83" s="668" t="str">
        <f t="shared" si="633"/>
        <v/>
      </c>
      <c r="DW83" s="668" t="str">
        <f t="shared" si="633"/>
        <v/>
      </c>
      <c r="DX83" s="668" t="str">
        <f t="shared" si="634"/>
        <v/>
      </c>
      <c r="DY83" s="668" t="str">
        <f t="shared" si="634"/>
        <v/>
      </c>
      <c r="DZ83" s="668" t="str">
        <f t="shared" si="634"/>
        <v/>
      </c>
      <c r="EA83" s="668" t="str">
        <f t="shared" si="634"/>
        <v/>
      </c>
      <c r="EB83" s="668" t="str">
        <f t="shared" si="634"/>
        <v/>
      </c>
      <c r="EC83" s="668" t="str">
        <f t="shared" si="634"/>
        <v/>
      </c>
      <c r="ED83" s="668" t="str">
        <f t="shared" si="634"/>
        <v/>
      </c>
      <c r="EE83" s="668" t="str">
        <f t="shared" si="634"/>
        <v/>
      </c>
      <c r="EF83" s="668" t="str">
        <f t="shared" si="634"/>
        <v/>
      </c>
      <c r="EG83" s="668" t="str">
        <f t="shared" si="634"/>
        <v/>
      </c>
      <c r="EH83" s="668" t="str">
        <f t="shared" si="635"/>
        <v/>
      </c>
      <c r="EI83" s="668" t="str">
        <f t="shared" si="635"/>
        <v/>
      </c>
      <c r="EJ83" s="668" t="str">
        <f t="shared" si="635"/>
        <v/>
      </c>
      <c r="EK83" s="668" t="str">
        <f t="shared" si="635"/>
        <v/>
      </c>
      <c r="EL83" s="668" t="str">
        <f t="shared" si="635"/>
        <v/>
      </c>
      <c r="EM83" s="668" t="str">
        <f t="shared" si="635"/>
        <v/>
      </c>
      <c r="EN83" s="668" t="str">
        <f t="shared" si="635"/>
        <v/>
      </c>
      <c r="EO83" s="668" t="str">
        <f t="shared" si="635"/>
        <v/>
      </c>
      <c r="EP83" s="668" t="str">
        <f t="shared" si="635"/>
        <v/>
      </c>
      <c r="EQ83" s="668" t="str">
        <f t="shared" si="635"/>
        <v/>
      </c>
      <c r="ER83" s="668" t="str">
        <f t="shared" si="636"/>
        <v/>
      </c>
      <c r="ES83" s="668" t="str">
        <f t="shared" si="636"/>
        <v/>
      </c>
      <c r="ET83" s="668" t="str">
        <f t="shared" si="636"/>
        <v/>
      </c>
      <c r="EU83" s="668" t="str">
        <f t="shared" si="636"/>
        <v/>
      </c>
      <c r="EV83" s="668" t="str">
        <f t="shared" si="636"/>
        <v/>
      </c>
      <c r="EW83" s="668" t="str">
        <f t="shared" si="636"/>
        <v/>
      </c>
      <c r="EX83" s="668" t="str">
        <f t="shared" si="636"/>
        <v/>
      </c>
      <c r="EY83" s="668" t="str">
        <f t="shared" si="636"/>
        <v/>
      </c>
      <c r="EZ83" s="668" t="str">
        <f t="shared" si="636"/>
        <v/>
      </c>
      <c r="FA83" s="668" t="str">
        <f t="shared" si="636"/>
        <v/>
      </c>
      <c r="FB83" s="668" t="str">
        <f t="shared" si="637"/>
        <v/>
      </c>
      <c r="FC83" s="668" t="str">
        <f t="shared" si="637"/>
        <v/>
      </c>
      <c r="FD83" s="668" t="str">
        <f t="shared" si="637"/>
        <v/>
      </c>
      <c r="FE83" s="668" t="str">
        <f t="shared" si="637"/>
        <v/>
      </c>
      <c r="FF83" s="668" t="str">
        <f t="shared" si="637"/>
        <v/>
      </c>
      <c r="FG83" s="668" t="str">
        <f t="shared" si="637"/>
        <v/>
      </c>
      <c r="FH83" s="668" t="str">
        <f t="shared" si="637"/>
        <v/>
      </c>
      <c r="FI83" s="668" t="str">
        <f t="shared" si="637"/>
        <v/>
      </c>
      <c r="FJ83" s="668" t="str">
        <f t="shared" si="637"/>
        <v/>
      </c>
      <c r="FK83" s="668" t="str">
        <f t="shared" si="637"/>
        <v/>
      </c>
      <c r="FL83" s="668" t="str">
        <f t="shared" si="638"/>
        <v/>
      </c>
      <c r="FM83" s="668" t="str">
        <f t="shared" si="638"/>
        <v/>
      </c>
      <c r="FN83" s="668" t="str">
        <f t="shared" si="638"/>
        <v/>
      </c>
      <c r="FO83" s="668" t="str">
        <f t="shared" si="638"/>
        <v/>
      </c>
      <c r="FP83" s="668" t="str">
        <f t="shared" si="638"/>
        <v/>
      </c>
      <c r="FQ83" s="668" t="str">
        <f t="shared" si="638"/>
        <v/>
      </c>
      <c r="FR83" s="668" t="str">
        <f t="shared" si="638"/>
        <v/>
      </c>
      <c r="FS83" s="668" t="str">
        <f t="shared" si="638"/>
        <v/>
      </c>
      <c r="FT83" s="668" t="str">
        <f t="shared" si="638"/>
        <v/>
      </c>
      <c r="FU83" s="668" t="str">
        <f t="shared" si="638"/>
        <v/>
      </c>
      <c r="FV83" s="668" t="str">
        <f t="shared" si="639"/>
        <v/>
      </c>
      <c r="FW83" s="668" t="str">
        <f t="shared" si="639"/>
        <v/>
      </c>
      <c r="FX83" s="668" t="str">
        <f t="shared" si="639"/>
        <v/>
      </c>
      <c r="FY83" s="668" t="str">
        <f t="shared" si="639"/>
        <v/>
      </c>
      <c r="FZ83" s="668" t="str">
        <f t="shared" si="639"/>
        <v/>
      </c>
      <c r="GA83" s="668" t="str">
        <f t="shared" si="639"/>
        <v/>
      </c>
      <c r="GB83" s="668" t="str">
        <f t="shared" si="639"/>
        <v/>
      </c>
      <c r="GC83" s="668" t="str">
        <f t="shared" si="639"/>
        <v/>
      </c>
      <c r="GD83" s="668" t="str">
        <f t="shared" si="639"/>
        <v/>
      </c>
      <c r="GE83" s="668" t="str">
        <f t="shared" si="639"/>
        <v/>
      </c>
      <c r="GF83" s="669" t="str">
        <f t="shared" si="639"/>
        <v/>
      </c>
      <c r="GG83" s="626"/>
      <c r="GH83" s="649" t="str">
        <f t="shared" si="622"/>
        <v/>
      </c>
      <c r="GI83" s="682" t="str">
        <f t="shared" ca="1" si="534"/>
        <v/>
      </c>
      <c r="GJ83" s="682" t="str">
        <f t="shared" ca="1" si="535"/>
        <v/>
      </c>
      <c r="GK83" s="682" t="str">
        <f t="shared" ca="1" si="536"/>
        <v/>
      </c>
      <c r="GL83" s="682" t="str">
        <f t="shared" ca="1" si="537"/>
        <v/>
      </c>
      <c r="GM83" s="682" t="str">
        <f t="shared" ca="1" si="538"/>
        <v/>
      </c>
      <c r="GN83" s="682" t="str">
        <f t="shared" ca="1" si="539"/>
        <v/>
      </c>
      <c r="GO83" s="682" t="str">
        <f t="shared" ca="1" si="540"/>
        <v/>
      </c>
      <c r="GP83" s="682" t="str">
        <f t="shared" ca="1" si="541"/>
        <v/>
      </c>
      <c r="GQ83" s="682" t="str">
        <f t="shared" ca="1" si="542"/>
        <v/>
      </c>
      <c r="GR83" s="682" t="str">
        <f t="shared" ca="1" si="543"/>
        <v/>
      </c>
      <c r="GS83" s="682" t="str">
        <f t="shared" ca="1" si="544"/>
        <v/>
      </c>
      <c r="GT83" s="682" t="str">
        <f t="shared" ca="1" si="545"/>
        <v/>
      </c>
      <c r="GU83" s="682" t="str">
        <f t="shared" ca="1" si="546"/>
        <v/>
      </c>
      <c r="GV83" s="682" t="str">
        <f t="shared" ca="1" si="547"/>
        <v/>
      </c>
      <c r="GW83" s="682" t="str">
        <f t="shared" ca="1" si="548"/>
        <v/>
      </c>
      <c r="GX83" s="682" t="str">
        <f t="shared" ca="1" si="549"/>
        <v/>
      </c>
      <c r="GY83" s="682" t="str">
        <f t="shared" ca="1" si="550"/>
        <v/>
      </c>
      <c r="GZ83" s="682" t="str">
        <f t="shared" ca="1" si="551"/>
        <v/>
      </c>
      <c r="HA83" s="682" t="str">
        <f t="shared" ca="1" si="552"/>
        <v/>
      </c>
      <c r="HB83" s="682" t="str">
        <f t="shared" ca="1" si="553"/>
        <v/>
      </c>
      <c r="HC83" s="682" t="str">
        <f t="shared" ca="1" si="554"/>
        <v/>
      </c>
      <c r="HD83" s="682" t="str">
        <f t="shared" ca="1" si="555"/>
        <v/>
      </c>
      <c r="HE83" s="682" t="str">
        <f t="shared" ca="1" si="556"/>
        <v/>
      </c>
      <c r="HF83" s="682" t="str">
        <f t="shared" ca="1" si="557"/>
        <v/>
      </c>
      <c r="HG83" s="682" t="str">
        <f t="shared" ca="1" si="558"/>
        <v/>
      </c>
      <c r="HH83" s="682" t="str">
        <f t="shared" ca="1" si="559"/>
        <v/>
      </c>
      <c r="HI83" s="682" t="str">
        <f t="shared" ca="1" si="560"/>
        <v/>
      </c>
      <c r="HJ83" s="682" t="str">
        <f t="shared" ca="1" si="561"/>
        <v/>
      </c>
      <c r="HK83" s="682" t="str">
        <f t="shared" ca="1" si="562"/>
        <v/>
      </c>
      <c r="HL83" s="682" t="str">
        <f t="shared" ca="1" si="563"/>
        <v/>
      </c>
      <c r="HM83" s="682" t="str">
        <f t="shared" ca="1" si="564"/>
        <v/>
      </c>
      <c r="HN83" s="682" t="str">
        <f t="shared" ca="1" si="565"/>
        <v/>
      </c>
      <c r="HO83" s="682" t="str">
        <f t="shared" ca="1" si="566"/>
        <v/>
      </c>
      <c r="HP83" s="682" t="str">
        <f t="shared" ca="1" si="567"/>
        <v/>
      </c>
      <c r="HQ83" s="682" t="str">
        <f t="shared" ca="1" si="568"/>
        <v/>
      </c>
      <c r="HR83" s="682" t="str">
        <f t="shared" ca="1" si="569"/>
        <v/>
      </c>
      <c r="HS83" s="682" t="str">
        <f t="shared" ca="1" si="570"/>
        <v/>
      </c>
      <c r="HT83" s="682" t="str">
        <f t="shared" ca="1" si="571"/>
        <v/>
      </c>
      <c r="HU83" s="682" t="str">
        <f t="shared" ca="1" si="572"/>
        <v/>
      </c>
      <c r="HV83" s="682" t="str">
        <f t="shared" ca="1" si="573"/>
        <v/>
      </c>
      <c r="HW83" s="682" t="str">
        <f t="shared" ca="1" si="574"/>
        <v/>
      </c>
      <c r="HX83" s="682" t="str">
        <f t="shared" ca="1" si="575"/>
        <v/>
      </c>
      <c r="HY83" s="682" t="str">
        <f t="shared" ca="1" si="576"/>
        <v/>
      </c>
      <c r="HZ83" s="682" t="str">
        <f t="shared" ca="1" si="577"/>
        <v/>
      </c>
      <c r="IA83" s="682" t="str">
        <f t="shared" ca="1" si="578"/>
        <v/>
      </c>
      <c r="IB83" s="682" t="str">
        <f t="shared" ca="1" si="579"/>
        <v/>
      </c>
      <c r="IC83" s="682" t="str">
        <f t="shared" ca="1" si="580"/>
        <v/>
      </c>
      <c r="ID83" s="682" t="str">
        <f t="shared" ca="1" si="581"/>
        <v/>
      </c>
      <c r="IE83" s="682" t="str">
        <f t="shared" ca="1" si="582"/>
        <v/>
      </c>
      <c r="IF83" s="682" t="str">
        <f t="shared" ca="1" si="583"/>
        <v/>
      </c>
      <c r="IG83" s="682" t="str">
        <f t="shared" ca="1" si="584"/>
        <v/>
      </c>
      <c r="IH83" s="682" t="str">
        <f t="shared" ca="1" si="585"/>
        <v/>
      </c>
      <c r="II83" s="682" t="str">
        <f t="shared" ca="1" si="586"/>
        <v/>
      </c>
      <c r="IJ83" s="682" t="str">
        <f t="shared" ca="1" si="587"/>
        <v/>
      </c>
      <c r="IK83" s="662" t="str">
        <f t="shared" ca="1" si="588"/>
        <v/>
      </c>
      <c r="IL83" s="662" t="str">
        <f t="shared" ca="1" si="589"/>
        <v/>
      </c>
      <c r="IM83" s="662" t="str">
        <f t="shared" ca="1" si="590"/>
        <v/>
      </c>
      <c r="IN83" s="662" t="str">
        <f t="shared" ca="1" si="591"/>
        <v/>
      </c>
      <c r="IO83" s="662" t="str">
        <f t="shared" ca="1" si="592"/>
        <v/>
      </c>
      <c r="IP83" s="662" t="str">
        <f t="shared" ca="1" si="593"/>
        <v/>
      </c>
      <c r="IQ83" s="662" t="str">
        <f t="shared" ca="1" si="594"/>
        <v/>
      </c>
      <c r="IR83" s="662" t="str">
        <f t="shared" ca="1" si="595"/>
        <v/>
      </c>
      <c r="IS83" s="662" t="str">
        <f t="shared" ca="1" si="596"/>
        <v/>
      </c>
      <c r="IT83" s="662" t="str">
        <f t="shared" ca="1" si="597"/>
        <v/>
      </c>
      <c r="IU83" s="662" t="str">
        <f t="shared" ca="1" si="598"/>
        <v/>
      </c>
      <c r="IV83" s="662" t="str">
        <f t="shared" ca="1" si="599"/>
        <v/>
      </c>
      <c r="IW83" s="662" t="str">
        <f t="shared" ca="1" si="600"/>
        <v/>
      </c>
      <c r="IX83" s="662" t="str">
        <f t="shared" ca="1" si="601"/>
        <v/>
      </c>
      <c r="IY83" s="662" t="str">
        <f t="shared" ca="1" si="602"/>
        <v/>
      </c>
      <c r="IZ83" s="662" t="str">
        <f t="shared" ca="1" si="603"/>
        <v/>
      </c>
      <c r="JA83" s="662" t="str">
        <f t="shared" ca="1" si="604"/>
        <v/>
      </c>
      <c r="JB83" s="662" t="str">
        <f t="shared" ca="1" si="605"/>
        <v/>
      </c>
      <c r="JC83" s="662" t="str">
        <f t="shared" ca="1" si="606"/>
        <v/>
      </c>
      <c r="JD83" s="662" t="str">
        <f t="shared" ca="1" si="607"/>
        <v/>
      </c>
      <c r="JE83" s="662" t="str">
        <f t="shared" ca="1" si="608"/>
        <v/>
      </c>
      <c r="JF83" s="662" t="str">
        <f t="shared" ca="1" si="609"/>
        <v/>
      </c>
      <c r="JG83" s="662" t="str">
        <f t="shared" ca="1" si="610"/>
        <v/>
      </c>
      <c r="JH83" s="662" t="str">
        <f t="shared" ca="1" si="611"/>
        <v/>
      </c>
      <c r="JI83" s="662" t="str">
        <f t="shared" ca="1" si="612"/>
        <v/>
      </c>
      <c r="JJ83" s="662" t="str">
        <f t="shared" ca="1" si="613"/>
        <v/>
      </c>
      <c r="JK83" s="663" t="str">
        <f t="shared" ca="1" si="614"/>
        <v/>
      </c>
      <c r="JL83" s="626"/>
      <c r="JM83" s="649" t="str">
        <f t="shared" si="623"/>
        <v/>
      </c>
      <c r="JN83" s="635" t="str">
        <f t="shared" si="640"/>
        <v/>
      </c>
      <c r="JO83" s="635" t="str">
        <f t="shared" si="640"/>
        <v/>
      </c>
      <c r="JP83" s="635" t="str">
        <f t="shared" si="640"/>
        <v/>
      </c>
      <c r="JQ83" s="635" t="str">
        <f t="shared" si="640"/>
        <v/>
      </c>
      <c r="JR83" s="635" t="str">
        <f t="shared" si="640"/>
        <v/>
      </c>
      <c r="JS83" s="635" t="str">
        <f t="shared" si="640"/>
        <v/>
      </c>
      <c r="JT83" s="635" t="str">
        <f t="shared" si="640"/>
        <v/>
      </c>
      <c r="JU83" s="635" t="str">
        <f t="shared" si="640"/>
        <v/>
      </c>
      <c r="JV83" s="635" t="str">
        <f t="shared" si="640"/>
        <v/>
      </c>
      <c r="JW83" s="635" t="str">
        <f t="shared" si="640"/>
        <v/>
      </c>
      <c r="JX83" s="635" t="str">
        <f t="shared" si="641"/>
        <v/>
      </c>
      <c r="JY83" s="635" t="str">
        <f t="shared" si="641"/>
        <v/>
      </c>
      <c r="JZ83" s="635" t="str">
        <f t="shared" si="641"/>
        <v/>
      </c>
      <c r="KA83" s="635" t="str">
        <f t="shared" si="641"/>
        <v/>
      </c>
      <c r="KB83" s="635" t="str">
        <f t="shared" si="641"/>
        <v/>
      </c>
      <c r="KC83" s="635" t="str">
        <f t="shared" si="641"/>
        <v/>
      </c>
      <c r="KD83" s="635" t="str">
        <f t="shared" si="641"/>
        <v/>
      </c>
      <c r="KE83" s="635" t="str">
        <f t="shared" si="641"/>
        <v/>
      </c>
      <c r="KF83" s="635" t="str">
        <f t="shared" si="641"/>
        <v/>
      </c>
      <c r="KG83" s="635" t="str">
        <f t="shared" si="641"/>
        <v/>
      </c>
      <c r="KH83" s="635" t="str">
        <f t="shared" si="642"/>
        <v/>
      </c>
      <c r="KI83" s="635" t="str">
        <f t="shared" si="642"/>
        <v/>
      </c>
      <c r="KJ83" s="635" t="str">
        <f t="shared" si="642"/>
        <v/>
      </c>
      <c r="KK83" s="635" t="str">
        <f t="shared" si="642"/>
        <v/>
      </c>
      <c r="KL83" s="635" t="str">
        <f t="shared" si="642"/>
        <v/>
      </c>
      <c r="KM83" s="635" t="str">
        <f t="shared" si="642"/>
        <v/>
      </c>
      <c r="KN83" s="635" t="str">
        <f t="shared" si="642"/>
        <v/>
      </c>
      <c r="KO83" s="635" t="str">
        <f t="shared" si="642"/>
        <v/>
      </c>
      <c r="KP83" s="635" t="str">
        <f t="shared" si="642"/>
        <v/>
      </c>
      <c r="KQ83" s="635" t="str">
        <f t="shared" si="642"/>
        <v/>
      </c>
      <c r="KR83" s="635" t="str">
        <f t="shared" si="643"/>
        <v/>
      </c>
      <c r="KS83" s="635" t="str">
        <f t="shared" si="643"/>
        <v/>
      </c>
      <c r="KT83" s="635" t="str">
        <f t="shared" si="643"/>
        <v/>
      </c>
      <c r="KU83" s="635" t="str">
        <f t="shared" si="643"/>
        <v/>
      </c>
      <c r="KV83" s="635" t="str">
        <f t="shared" si="643"/>
        <v/>
      </c>
      <c r="KW83" s="635" t="str">
        <f t="shared" si="643"/>
        <v/>
      </c>
      <c r="KX83" s="635" t="str">
        <f t="shared" si="643"/>
        <v/>
      </c>
      <c r="KY83" s="635" t="str">
        <f t="shared" si="643"/>
        <v/>
      </c>
      <c r="KZ83" s="635" t="str">
        <f t="shared" si="643"/>
        <v/>
      </c>
      <c r="LA83" s="635" t="str">
        <f t="shared" si="643"/>
        <v/>
      </c>
      <c r="LB83" s="635" t="str">
        <f t="shared" si="644"/>
        <v/>
      </c>
      <c r="LC83" s="635" t="str">
        <f t="shared" si="644"/>
        <v/>
      </c>
      <c r="LD83" s="635" t="str">
        <f t="shared" si="644"/>
        <v/>
      </c>
      <c r="LE83" s="635" t="str">
        <f t="shared" si="644"/>
        <v/>
      </c>
      <c r="LF83" s="635" t="str">
        <f t="shared" si="644"/>
        <v/>
      </c>
      <c r="LG83" s="635" t="str">
        <f t="shared" si="644"/>
        <v/>
      </c>
      <c r="LH83" s="635" t="str">
        <f t="shared" si="644"/>
        <v/>
      </c>
      <c r="LI83" s="635" t="str">
        <f t="shared" si="644"/>
        <v/>
      </c>
      <c r="LJ83" s="635" t="str">
        <f t="shared" si="644"/>
        <v/>
      </c>
      <c r="LK83" s="635" t="str">
        <f t="shared" si="644"/>
        <v/>
      </c>
      <c r="LL83" s="635" t="str">
        <f t="shared" si="645"/>
        <v/>
      </c>
      <c r="LM83" s="635" t="str">
        <f t="shared" si="645"/>
        <v/>
      </c>
      <c r="LN83" s="635" t="str">
        <f t="shared" si="645"/>
        <v/>
      </c>
      <c r="LO83" s="635" t="str">
        <f t="shared" si="645"/>
        <v/>
      </c>
      <c r="LP83" s="635" t="str">
        <f t="shared" si="645"/>
        <v/>
      </c>
      <c r="LQ83" s="635" t="str">
        <f t="shared" si="645"/>
        <v/>
      </c>
      <c r="LR83" s="635" t="str">
        <f t="shared" si="645"/>
        <v/>
      </c>
      <c r="LS83" s="635" t="str">
        <f t="shared" si="645"/>
        <v/>
      </c>
      <c r="LT83" s="635" t="str">
        <f t="shared" si="645"/>
        <v/>
      </c>
      <c r="LU83" s="635" t="str">
        <f t="shared" si="645"/>
        <v/>
      </c>
      <c r="LV83" s="635" t="str">
        <f t="shared" si="646"/>
        <v/>
      </c>
      <c r="LW83" s="635" t="str">
        <f t="shared" si="646"/>
        <v/>
      </c>
      <c r="LX83" s="635" t="str">
        <f t="shared" si="646"/>
        <v/>
      </c>
      <c r="LY83" s="635" t="str">
        <f t="shared" si="646"/>
        <v/>
      </c>
      <c r="LZ83" s="635" t="str">
        <f t="shared" si="646"/>
        <v/>
      </c>
      <c r="MA83" s="635" t="str">
        <f t="shared" si="646"/>
        <v/>
      </c>
      <c r="MB83" s="635" t="str">
        <f t="shared" si="646"/>
        <v/>
      </c>
      <c r="MC83" s="635" t="str">
        <f t="shared" si="646"/>
        <v/>
      </c>
      <c r="MD83" s="635" t="str">
        <f t="shared" si="646"/>
        <v/>
      </c>
      <c r="ME83" s="635" t="str">
        <f t="shared" si="646"/>
        <v/>
      </c>
      <c r="MF83" s="635" t="str">
        <f t="shared" si="647"/>
        <v/>
      </c>
      <c r="MG83" s="635" t="str">
        <f t="shared" si="647"/>
        <v/>
      </c>
      <c r="MH83" s="635" t="str">
        <f t="shared" si="647"/>
        <v/>
      </c>
      <c r="MI83" s="635" t="str">
        <f t="shared" si="647"/>
        <v/>
      </c>
      <c r="MJ83" s="635" t="str">
        <f t="shared" si="647"/>
        <v/>
      </c>
      <c r="MK83" s="635" t="str">
        <f t="shared" si="647"/>
        <v/>
      </c>
      <c r="ML83" s="635" t="str">
        <f t="shared" si="647"/>
        <v/>
      </c>
      <c r="MM83" s="635" t="str">
        <f t="shared" si="647"/>
        <v/>
      </c>
      <c r="MN83" s="635" t="str">
        <f t="shared" si="647"/>
        <v/>
      </c>
      <c r="MO83" s="635" t="str">
        <f t="shared" si="647"/>
        <v/>
      </c>
      <c r="MP83" s="636" t="str">
        <f t="shared" si="647"/>
        <v/>
      </c>
      <c r="MR83" s="565">
        <f t="shared" si="629"/>
        <v>76</v>
      </c>
      <c r="MS83" s="622" t="e">
        <f ca="1">+SUMPRODUCT(OFFSET(MU83,0,$MR83):OFFSET(MU83,MU83-1,$MR83),OFFSET($O83,0,0):OFFSET($O83,MU83-1,0))</f>
        <v>#VALUE!</v>
      </c>
      <c r="MU83" s="568" t="str">
        <f t="shared" si="624"/>
        <v/>
      </c>
      <c r="MV83" s="691" t="e">
        <f t="shared" ca="1" si="648"/>
        <v>#VALUE!</v>
      </c>
      <c r="MW83" s="691" t="e">
        <f t="shared" ca="1" si="648"/>
        <v>#VALUE!</v>
      </c>
      <c r="MX83" s="691" t="e">
        <f t="shared" ca="1" si="648"/>
        <v>#VALUE!</v>
      </c>
      <c r="MY83" s="691" t="e">
        <f t="shared" ca="1" si="648"/>
        <v>#VALUE!</v>
      </c>
      <c r="MZ83" s="691" t="e">
        <f t="shared" ca="1" si="648"/>
        <v>#VALUE!</v>
      </c>
      <c r="NA83" s="691" t="e">
        <f t="shared" ca="1" si="648"/>
        <v>#VALUE!</v>
      </c>
      <c r="NB83" s="691" t="e">
        <f t="shared" ca="1" si="648"/>
        <v>#VALUE!</v>
      </c>
      <c r="NC83" s="691" t="e">
        <f t="shared" ca="1" si="648"/>
        <v>#VALUE!</v>
      </c>
      <c r="ND83" s="691" t="e">
        <f t="shared" ca="1" si="648"/>
        <v>#VALUE!</v>
      </c>
      <c r="NE83" s="691" t="e">
        <f t="shared" ca="1" si="648"/>
        <v>#VALUE!</v>
      </c>
      <c r="NF83" s="691" t="e">
        <f t="shared" ca="1" si="649"/>
        <v>#VALUE!</v>
      </c>
      <c r="NG83" s="691" t="e">
        <f t="shared" ca="1" si="649"/>
        <v>#VALUE!</v>
      </c>
      <c r="NH83" s="691" t="e">
        <f t="shared" ca="1" si="649"/>
        <v>#VALUE!</v>
      </c>
      <c r="NI83" s="691" t="e">
        <f t="shared" ca="1" si="649"/>
        <v>#VALUE!</v>
      </c>
      <c r="NJ83" s="691" t="e">
        <f t="shared" ca="1" si="649"/>
        <v>#VALUE!</v>
      </c>
      <c r="NK83" s="691" t="e">
        <f t="shared" ca="1" si="649"/>
        <v>#VALUE!</v>
      </c>
      <c r="NL83" s="691" t="e">
        <f t="shared" ca="1" si="649"/>
        <v>#VALUE!</v>
      </c>
      <c r="NM83" s="691" t="e">
        <f t="shared" ca="1" si="649"/>
        <v>#VALUE!</v>
      </c>
      <c r="NN83" s="691" t="e">
        <f t="shared" ca="1" si="649"/>
        <v>#VALUE!</v>
      </c>
      <c r="NO83" s="691" t="e">
        <f t="shared" ca="1" si="649"/>
        <v>#VALUE!</v>
      </c>
      <c r="NP83" s="691" t="e">
        <f t="shared" ca="1" si="650"/>
        <v>#VALUE!</v>
      </c>
      <c r="NQ83" s="691" t="e">
        <f t="shared" ca="1" si="650"/>
        <v>#VALUE!</v>
      </c>
      <c r="NR83" s="691" t="e">
        <f t="shared" ca="1" si="650"/>
        <v>#VALUE!</v>
      </c>
      <c r="NS83" s="691" t="e">
        <f t="shared" ca="1" si="650"/>
        <v>#VALUE!</v>
      </c>
      <c r="NT83" s="691" t="e">
        <f t="shared" ca="1" si="650"/>
        <v>#VALUE!</v>
      </c>
      <c r="NU83" s="691" t="e">
        <f t="shared" ca="1" si="650"/>
        <v>#VALUE!</v>
      </c>
      <c r="NV83" s="691" t="e">
        <f t="shared" ca="1" si="650"/>
        <v>#VALUE!</v>
      </c>
      <c r="NW83" s="691" t="e">
        <f t="shared" ca="1" si="650"/>
        <v>#VALUE!</v>
      </c>
      <c r="NX83" s="691" t="e">
        <f t="shared" ca="1" si="650"/>
        <v>#VALUE!</v>
      </c>
      <c r="NY83" s="691" t="e">
        <f t="shared" ca="1" si="650"/>
        <v>#VALUE!</v>
      </c>
      <c r="NZ83" s="691" t="e">
        <f t="shared" ca="1" si="651"/>
        <v>#VALUE!</v>
      </c>
      <c r="OA83" s="691" t="e">
        <f t="shared" ca="1" si="651"/>
        <v>#VALUE!</v>
      </c>
      <c r="OB83" s="691" t="e">
        <f t="shared" ca="1" si="651"/>
        <v>#VALUE!</v>
      </c>
      <c r="OC83" s="691" t="e">
        <f t="shared" ca="1" si="651"/>
        <v>#VALUE!</v>
      </c>
      <c r="OD83" s="691" t="e">
        <f t="shared" ca="1" si="651"/>
        <v>#VALUE!</v>
      </c>
      <c r="OE83" s="691" t="e">
        <f t="shared" ca="1" si="651"/>
        <v>#VALUE!</v>
      </c>
      <c r="OF83" s="691" t="e">
        <f t="shared" ca="1" si="651"/>
        <v>#VALUE!</v>
      </c>
      <c r="OG83" s="691" t="e">
        <f t="shared" ca="1" si="651"/>
        <v>#VALUE!</v>
      </c>
      <c r="OH83" s="691" t="e">
        <f t="shared" ca="1" si="651"/>
        <v>#VALUE!</v>
      </c>
      <c r="OI83" s="691" t="e">
        <f t="shared" ca="1" si="651"/>
        <v>#VALUE!</v>
      </c>
      <c r="OJ83" s="691" t="e">
        <f t="shared" ca="1" si="652"/>
        <v>#VALUE!</v>
      </c>
      <c r="OK83" s="691" t="e">
        <f t="shared" ca="1" si="652"/>
        <v>#VALUE!</v>
      </c>
      <c r="OL83" s="691" t="e">
        <f t="shared" ca="1" si="652"/>
        <v>#VALUE!</v>
      </c>
      <c r="OM83" s="691" t="e">
        <f t="shared" ca="1" si="652"/>
        <v>#VALUE!</v>
      </c>
      <c r="ON83" s="691" t="e">
        <f t="shared" ca="1" si="652"/>
        <v>#VALUE!</v>
      </c>
      <c r="OO83" s="691" t="e">
        <f t="shared" ca="1" si="652"/>
        <v>#VALUE!</v>
      </c>
      <c r="OP83" s="691" t="e">
        <f t="shared" ca="1" si="652"/>
        <v>#VALUE!</v>
      </c>
      <c r="OQ83" s="691" t="e">
        <f t="shared" ca="1" si="652"/>
        <v>#VALUE!</v>
      </c>
      <c r="OR83" s="691" t="e">
        <f t="shared" ca="1" si="652"/>
        <v>#VALUE!</v>
      </c>
      <c r="OS83" s="691" t="e">
        <f t="shared" ca="1" si="652"/>
        <v>#VALUE!</v>
      </c>
      <c r="OT83" s="691" t="e">
        <f t="shared" ca="1" si="653"/>
        <v>#VALUE!</v>
      </c>
      <c r="OU83" s="691" t="e">
        <f t="shared" ca="1" si="653"/>
        <v>#VALUE!</v>
      </c>
      <c r="OV83" s="691" t="e">
        <f t="shared" ca="1" si="653"/>
        <v>#VALUE!</v>
      </c>
      <c r="OW83" s="691" t="e">
        <f t="shared" ca="1" si="653"/>
        <v>#VALUE!</v>
      </c>
      <c r="OX83" s="691" t="e">
        <f t="shared" ca="1" si="653"/>
        <v>#VALUE!</v>
      </c>
      <c r="OY83" s="691" t="e">
        <f t="shared" ca="1" si="653"/>
        <v>#VALUE!</v>
      </c>
      <c r="OZ83" s="691" t="e">
        <f t="shared" ca="1" si="653"/>
        <v>#VALUE!</v>
      </c>
      <c r="PA83" s="691" t="e">
        <f t="shared" ca="1" si="653"/>
        <v>#VALUE!</v>
      </c>
      <c r="PB83" s="691" t="e">
        <f t="shared" ca="1" si="653"/>
        <v>#VALUE!</v>
      </c>
      <c r="PC83" s="691" t="e">
        <f t="shared" ca="1" si="653"/>
        <v>#VALUE!</v>
      </c>
      <c r="PD83" s="691" t="e">
        <f t="shared" ca="1" si="654"/>
        <v>#VALUE!</v>
      </c>
      <c r="PE83" s="691" t="e">
        <f t="shared" ca="1" si="654"/>
        <v>#VALUE!</v>
      </c>
      <c r="PF83" s="691" t="e">
        <f t="shared" ca="1" si="654"/>
        <v>#VALUE!</v>
      </c>
      <c r="PG83" s="691" t="e">
        <f t="shared" ca="1" si="654"/>
        <v>#VALUE!</v>
      </c>
      <c r="PH83" s="691" t="e">
        <f t="shared" ca="1" si="654"/>
        <v>#VALUE!</v>
      </c>
      <c r="PI83" s="691" t="e">
        <f t="shared" ca="1" si="654"/>
        <v>#VALUE!</v>
      </c>
      <c r="PJ83" s="691" t="e">
        <f t="shared" ca="1" si="654"/>
        <v>#VALUE!</v>
      </c>
      <c r="PK83" s="691" t="e">
        <f t="shared" ca="1" si="654"/>
        <v>#VALUE!</v>
      </c>
      <c r="PL83" s="691" t="e">
        <f t="shared" ca="1" si="654"/>
        <v>#VALUE!</v>
      </c>
      <c r="PM83" s="691" t="e">
        <f t="shared" ca="1" si="654"/>
        <v>#VALUE!</v>
      </c>
      <c r="PN83" s="691" t="e">
        <f t="shared" ca="1" si="655"/>
        <v>#VALUE!</v>
      </c>
      <c r="PO83" s="691" t="e">
        <f t="shared" ca="1" si="655"/>
        <v>#VALUE!</v>
      </c>
      <c r="PP83" s="691" t="e">
        <f t="shared" ca="1" si="655"/>
        <v>#VALUE!</v>
      </c>
      <c r="PQ83" s="691" t="e">
        <f t="shared" ca="1" si="655"/>
        <v>#VALUE!</v>
      </c>
      <c r="PR83" s="691" t="e">
        <f t="shared" ca="1" si="655"/>
        <v>#VALUE!</v>
      </c>
      <c r="PS83" s="691" t="e">
        <f t="shared" ca="1" si="655"/>
        <v>#VALUE!</v>
      </c>
      <c r="PT83" s="691" t="e">
        <f t="shared" ca="1" si="655"/>
        <v>#VALUE!</v>
      </c>
      <c r="PU83" s="691" t="e">
        <f t="shared" ca="1" si="655"/>
        <v>#VALUE!</v>
      </c>
      <c r="PV83" s="691" t="e">
        <f t="shared" ca="1" si="655"/>
        <v>#VALUE!</v>
      </c>
      <c r="PW83" s="691" t="e">
        <f t="shared" ca="1" si="655"/>
        <v>#VALUE!</v>
      </c>
      <c r="PX83" s="691" t="e">
        <f t="shared" ca="1" si="655"/>
        <v>#VALUE!</v>
      </c>
      <c r="PY83" s="690"/>
      <c r="PZ83" s="690"/>
      <c r="QA83" s="690"/>
      <c r="QB83" s="690"/>
      <c r="QC83" s="690"/>
      <c r="QD83" s="690"/>
      <c r="QE83" s="690"/>
      <c r="QF83" s="690"/>
    </row>
    <row r="84" spans="1:448" hidden="1">
      <c r="A84" s="632">
        <f t="shared" si="625"/>
        <v>77</v>
      </c>
      <c r="B84" s="633">
        <f>+'User Entries'!G154</f>
        <v>0</v>
      </c>
      <c r="C84" s="633">
        <f t="shared" si="626"/>
        <v>0</v>
      </c>
      <c r="D84" s="767">
        <v>1</v>
      </c>
      <c r="E84" s="759" t="e">
        <f t="shared" si="532"/>
        <v>#DIV/0!</v>
      </c>
      <c r="F84" s="627"/>
      <c r="G84" s="765">
        <v>0</v>
      </c>
      <c r="H84" s="622"/>
      <c r="I84" s="632">
        <f t="shared" si="615"/>
        <v>77</v>
      </c>
      <c r="J84" s="640">
        <f t="shared" si="627"/>
        <v>0</v>
      </c>
      <c r="K84" s="640">
        <f>+'User Entries'!$J154</f>
        <v>0</v>
      </c>
      <c r="L84" s="676" t="e">
        <f t="shared" si="616"/>
        <v>#DIV/0!</v>
      </c>
      <c r="M84" s="643" t="str">
        <f>IFERROR(Summary_AttrorTotal!A94,"")</f>
        <v/>
      </c>
      <c r="N84" s="634">
        <f>+IFERROR((Summary_AttrorTotal!H94)*1000,0)</f>
        <v>0</v>
      </c>
      <c r="O84" s="634">
        <f>+IFERROR((Summary_AttrorTotal!S94-Summary_AttrorTotal!H94)*1000,0)</f>
        <v>0</v>
      </c>
      <c r="P84" s="634">
        <f t="shared" ca="1" si="533"/>
        <v>0</v>
      </c>
      <c r="Q84" s="634">
        <f>IFERROR(Summary_AttrorTotal!J94*1000,0)</f>
        <v>0</v>
      </c>
      <c r="R84" s="634">
        <f t="shared" ca="1" si="617"/>
        <v>0</v>
      </c>
      <c r="S84" s="634">
        <f>+IFERROR((Summary_AttrorTotal!S94-Summary_AttrorTotal!J94)*1000,0)</f>
        <v>0</v>
      </c>
      <c r="T84" s="634">
        <f t="shared" ca="1" si="618"/>
        <v>0</v>
      </c>
      <c r="U84" s="639"/>
      <c r="V84" s="634">
        <f t="shared" ca="1" si="619"/>
        <v>0</v>
      </c>
      <c r="X84" s="649" t="str">
        <f t="shared" si="472"/>
        <v/>
      </c>
      <c r="Y84" s="628" t="str">
        <f t="shared" si="529"/>
        <v/>
      </c>
      <c r="Z84" s="628" t="str">
        <f t="shared" si="529"/>
        <v/>
      </c>
      <c r="AA84" s="628" t="str">
        <f t="shared" si="657"/>
        <v/>
      </c>
      <c r="AB84" s="628" t="str">
        <f t="shared" si="657"/>
        <v/>
      </c>
      <c r="AC84" s="628" t="str">
        <f t="shared" si="657"/>
        <v/>
      </c>
      <c r="AD84" s="628" t="str">
        <f t="shared" si="657"/>
        <v/>
      </c>
      <c r="AE84" s="628" t="str">
        <f t="shared" si="657"/>
        <v/>
      </c>
      <c r="AF84" s="628" t="str">
        <f t="shared" si="657"/>
        <v/>
      </c>
      <c r="AG84" s="628" t="str">
        <f t="shared" si="657"/>
        <v/>
      </c>
      <c r="AH84" s="628" t="str">
        <f t="shared" si="657"/>
        <v/>
      </c>
      <c r="AI84" s="628" t="str">
        <f t="shared" si="657"/>
        <v/>
      </c>
      <c r="AJ84" s="628" t="str">
        <f t="shared" si="657"/>
        <v/>
      </c>
      <c r="AK84" s="628" t="str">
        <f t="shared" si="657"/>
        <v/>
      </c>
      <c r="AL84" s="628" t="str">
        <f t="shared" si="657"/>
        <v/>
      </c>
      <c r="AM84" s="628" t="str">
        <f t="shared" si="657"/>
        <v/>
      </c>
      <c r="AN84" s="628" t="str">
        <f t="shared" si="657"/>
        <v/>
      </c>
      <c r="AO84" s="628" t="str">
        <f t="shared" si="657"/>
        <v/>
      </c>
      <c r="AP84" s="628" t="str">
        <f t="shared" si="657"/>
        <v/>
      </c>
      <c r="AQ84" s="628" t="str">
        <f t="shared" si="657"/>
        <v/>
      </c>
      <c r="AR84" s="628" t="str">
        <f t="shared" si="657"/>
        <v/>
      </c>
      <c r="AS84" s="628" t="str">
        <f t="shared" si="657"/>
        <v/>
      </c>
      <c r="AT84" s="628" t="str">
        <f t="shared" si="657"/>
        <v/>
      </c>
      <c r="AU84" s="628" t="str">
        <f t="shared" si="657"/>
        <v/>
      </c>
      <c r="AV84" s="628" t="str">
        <f t="shared" si="657"/>
        <v/>
      </c>
      <c r="AW84" s="628" t="str">
        <f t="shared" si="657"/>
        <v/>
      </c>
      <c r="AX84" s="628" t="str">
        <f t="shared" si="657"/>
        <v/>
      </c>
      <c r="AY84" s="628" t="str">
        <f t="shared" si="657"/>
        <v/>
      </c>
      <c r="AZ84" s="628" t="str">
        <f t="shared" si="657"/>
        <v/>
      </c>
      <c r="BA84" s="628" t="str">
        <f t="shared" si="657"/>
        <v/>
      </c>
      <c r="BB84" s="628" t="str">
        <f t="shared" si="657"/>
        <v/>
      </c>
      <c r="BC84" s="628" t="str">
        <f t="shared" si="657"/>
        <v/>
      </c>
      <c r="BD84" s="628" t="str">
        <f t="shared" si="657"/>
        <v/>
      </c>
      <c r="BE84" s="628" t="str">
        <f t="shared" si="657"/>
        <v/>
      </c>
      <c r="BF84" s="628" t="str">
        <f t="shared" si="657"/>
        <v/>
      </c>
      <c r="BG84" s="628" t="str">
        <f t="shared" si="657"/>
        <v/>
      </c>
      <c r="BH84" s="628" t="str">
        <f t="shared" si="657"/>
        <v/>
      </c>
      <c r="BI84" s="628" t="str">
        <f t="shared" si="657"/>
        <v/>
      </c>
      <c r="BJ84" s="628" t="str">
        <f t="shared" si="657"/>
        <v/>
      </c>
      <c r="BK84" s="628" t="str">
        <f t="shared" si="657"/>
        <v/>
      </c>
      <c r="BL84" s="628" t="str">
        <f t="shared" si="657"/>
        <v/>
      </c>
      <c r="BM84" s="628" t="str">
        <f t="shared" si="657"/>
        <v/>
      </c>
      <c r="BN84" s="628" t="str">
        <f t="shared" si="657"/>
        <v/>
      </c>
      <c r="BO84" s="628" t="str">
        <f t="shared" si="657"/>
        <v/>
      </c>
      <c r="BP84" s="628" t="str">
        <f t="shared" si="657"/>
        <v/>
      </c>
      <c r="BQ84" s="628" t="str">
        <f t="shared" si="657"/>
        <v/>
      </c>
      <c r="BR84" s="628" t="str">
        <f t="shared" si="657"/>
        <v/>
      </c>
      <c r="BS84" s="628" t="str">
        <f t="shared" si="657"/>
        <v/>
      </c>
      <c r="BT84" s="628" t="str">
        <f t="shared" si="657"/>
        <v/>
      </c>
      <c r="BU84" s="628" t="str">
        <f t="shared" si="657"/>
        <v/>
      </c>
      <c r="BV84" s="628" t="str">
        <f t="shared" si="657"/>
        <v/>
      </c>
      <c r="BW84" s="628" t="str">
        <f t="shared" si="657"/>
        <v/>
      </c>
      <c r="BX84" s="628" t="str">
        <f t="shared" si="657"/>
        <v/>
      </c>
      <c r="BY84" s="628" t="str">
        <f t="shared" si="657"/>
        <v/>
      </c>
      <c r="BZ84" s="628" t="str">
        <f t="shared" si="657"/>
        <v/>
      </c>
      <c r="CA84" s="628" t="str">
        <f t="shared" si="657"/>
        <v/>
      </c>
      <c r="CB84" s="628" t="str">
        <f t="shared" si="657"/>
        <v/>
      </c>
      <c r="CC84" s="628" t="str">
        <f t="shared" si="657"/>
        <v/>
      </c>
      <c r="CD84" s="628" t="str">
        <f t="shared" si="657"/>
        <v/>
      </c>
      <c r="CE84" s="628" t="str">
        <f t="shared" si="657"/>
        <v/>
      </c>
      <c r="CF84" s="628" t="str">
        <f t="shared" si="657"/>
        <v/>
      </c>
      <c r="CG84" s="628" t="str">
        <f t="shared" si="657"/>
        <v/>
      </c>
      <c r="CH84" s="628" t="str">
        <f t="shared" si="657"/>
        <v/>
      </c>
      <c r="CI84" s="628" t="str">
        <f t="shared" si="657"/>
        <v/>
      </c>
      <c r="CJ84" s="628" t="str">
        <f t="shared" si="657"/>
        <v/>
      </c>
      <c r="CK84" s="628" t="str">
        <f t="shared" si="657"/>
        <v/>
      </c>
      <c r="CL84" s="628" t="str">
        <f t="shared" si="657"/>
        <v/>
      </c>
      <c r="CM84" s="628" t="str">
        <f t="shared" si="656"/>
        <v/>
      </c>
      <c r="CN84" s="628" t="str">
        <f t="shared" si="656"/>
        <v/>
      </c>
      <c r="CO84" s="628" t="str">
        <f t="shared" si="656"/>
        <v/>
      </c>
      <c r="CP84" s="628" t="str">
        <f t="shared" si="656"/>
        <v/>
      </c>
      <c r="CQ84" s="628" t="str">
        <f t="shared" si="656"/>
        <v/>
      </c>
      <c r="CR84" s="628" t="str">
        <f t="shared" si="656"/>
        <v/>
      </c>
      <c r="CS84" s="628" t="str">
        <f t="shared" si="656"/>
        <v/>
      </c>
      <c r="CT84" s="628" t="str">
        <f t="shared" si="656"/>
        <v/>
      </c>
      <c r="CU84" s="628" t="str">
        <f t="shared" si="656"/>
        <v/>
      </c>
      <c r="CV84" s="628" t="str">
        <f t="shared" si="656"/>
        <v/>
      </c>
      <c r="CW84" s="628" t="str">
        <f t="shared" si="656"/>
        <v/>
      </c>
      <c r="CX84" s="628" t="str">
        <f t="shared" si="656"/>
        <v/>
      </c>
      <c r="CY84" s="628" t="str">
        <f t="shared" si="656"/>
        <v/>
      </c>
      <c r="CZ84" s="628" t="str">
        <f t="shared" si="656"/>
        <v/>
      </c>
      <c r="DA84" s="629" t="str">
        <f t="shared" si="656"/>
        <v/>
      </c>
      <c r="DB84" s="642"/>
      <c r="DC84" s="649" t="str">
        <f t="shared" si="621"/>
        <v/>
      </c>
      <c r="DD84" s="668" t="str">
        <f t="shared" si="632"/>
        <v/>
      </c>
      <c r="DE84" s="668" t="str">
        <f t="shared" si="632"/>
        <v/>
      </c>
      <c r="DF84" s="668" t="str">
        <f t="shared" si="632"/>
        <v/>
      </c>
      <c r="DG84" s="668" t="str">
        <f t="shared" si="632"/>
        <v/>
      </c>
      <c r="DH84" s="668" t="str">
        <f t="shared" si="632"/>
        <v/>
      </c>
      <c r="DI84" s="668" t="str">
        <f t="shared" si="632"/>
        <v/>
      </c>
      <c r="DJ84" s="668" t="str">
        <f t="shared" si="632"/>
        <v/>
      </c>
      <c r="DK84" s="668" t="str">
        <f t="shared" si="632"/>
        <v/>
      </c>
      <c r="DL84" s="668" t="str">
        <f t="shared" si="632"/>
        <v/>
      </c>
      <c r="DM84" s="668" t="str">
        <f t="shared" si="632"/>
        <v/>
      </c>
      <c r="DN84" s="668" t="str">
        <f t="shared" si="633"/>
        <v/>
      </c>
      <c r="DO84" s="668" t="str">
        <f t="shared" si="633"/>
        <v/>
      </c>
      <c r="DP84" s="668" t="str">
        <f t="shared" si="633"/>
        <v/>
      </c>
      <c r="DQ84" s="668" t="str">
        <f t="shared" si="633"/>
        <v/>
      </c>
      <c r="DR84" s="668" t="str">
        <f t="shared" si="633"/>
        <v/>
      </c>
      <c r="DS84" s="668" t="str">
        <f t="shared" si="633"/>
        <v/>
      </c>
      <c r="DT84" s="668" t="str">
        <f t="shared" si="633"/>
        <v/>
      </c>
      <c r="DU84" s="668" t="str">
        <f t="shared" si="633"/>
        <v/>
      </c>
      <c r="DV84" s="668" t="str">
        <f t="shared" si="633"/>
        <v/>
      </c>
      <c r="DW84" s="668" t="str">
        <f t="shared" si="633"/>
        <v/>
      </c>
      <c r="DX84" s="668" t="str">
        <f t="shared" si="634"/>
        <v/>
      </c>
      <c r="DY84" s="668" t="str">
        <f t="shared" si="634"/>
        <v/>
      </c>
      <c r="DZ84" s="668" t="str">
        <f t="shared" si="634"/>
        <v/>
      </c>
      <c r="EA84" s="668" t="str">
        <f t="shared" si="634"/>
        <v/>
      </c>
      <c r="EB84" s="668" t="str">
        <f t="shared" si="634"/>
        <v/>
      </c>
      <c r="EC84" s="668" t="str">
        <f t="shared" si="634"/>
        <v/>
      </c>
      <c r="ED84" s="668" t="str">
        <f t="shared" si="634"/>
        <v/>
      </c>
      <c r="EE84" s="668" t="str">
        <f t="shared" si="634"/>
        <v/>
      </c>
      <c r="EF84" s="668" t="str">
        <f t="shared" si="634"/>
        <v/>
      </c>
      <c r="EG84" s="668" t="str">
        <f t="shared" si="634"/>
        <v/>
      </c>
      <c r="EH84" s="668" t="str">
        <f t="shared" si="635"/>
        <v/>
      </c>
      <c r="EI84" s="668" t="str">
        <f t="shared" si="635"/>
        <v/>
      </c>
      <c r="EJ84" s="668" t="str">
        <f t="shared" si="635"/>
        <v/>
      </c>
      <c r="EK84" s="668" t="str">
        <f t="shared" si="635"/>
        <v/>
      </c>
      <c r="EL84" s="668" t="str">
        <f t="shared" si="635"/>
        <v/>
      </c>
      <c r="EM84" s="668" t="str">
        <f t="shared" si="635"/>
        <v/>
      </c>
      <c r="EN84" s="668" t="str">
        <f t="shared" si="635"/>
        <v/>
      </c>
      <c r="EO84" s="668" t="str">
        <f t="shared" si="635"/>
        <v/>
      </c>
      <c r="EP84" s="668" t="str">
        <f t="shared" si="635"/>
        <v/>
      </c>
      <c r="EQ84" s="668" t="str">
        <f t="shared" si="635"/>
        <v/>
      </c>
      <c r="ER84" s="668" t="str">
        <f t="shared" si="636"/>
        <v/>
      </c>
      <c r="ES84" s="668" t="str">
        <f t="shared" si="636"/>
        <v/>
      </c>
      <c r="ET84" s="668" t="str">
        <f t="shared" si="636"/>
        <v/>
      </c>
      <c r="EU84" s="668" t="str">
        <f t="shared" si="636"/>
        <v/>
      </c>
      <c r="EV84" s="668" t="str">
        <f t="shared" si="636"/>
        <v/>
      </c>
      <c r="EW84" s="668" t="str">
        <f t="shared" si="636"/>
        <v/>
      </c>
      <c r="EX84" s="668" t="str">
        <f t="shared" si="636"/>
        <v/>
      </c>
      <c r="EY84" s="668" t="str">
        <f t="shared" si="636"/>
        <v/>
      </c>
      <c r="EZ84" s="668" t="str">
        <f t="shared" si="636"/>
        <v/>
      </c>
      <c r="FA84" s="668" t="str">
        <f t="shared" si="636"/>
        <v/>
      </c>
      <c r="FB84" s="668" t="str">
        <f t="shared" si="637"/>
        <v/>
      </c>
      <c r="FC84" s="668" t="str">
        <f t="shared" si="637"/>
        <v/>
      </c>
      <c r="FD84" s="668" t="str">
        <f t="shared" si="637"/>
        <v/>
      </c>
      <c r="FE84" s="668" t="str">
        <f t="shared" si="637"/>
        <v/>
      </c>
      <c r="FF84" s="668" t="str">
        <f t="shared" si="637"/>
        <v/>
      </c>
      <c r="FG84" s="668" t="str">
        <f t="shared" si="637"/>
        <v/>
      </c>
      <c r="FH84" s="668" t="str">
        <f t="shared" si="637"/>
        <v/>
      </c>
      <c r="FI84" s="668" t="str">
        <f t="shared" si="637"/>
        <v/>
      </c>
      <c r="FJ84" s="668" t="str">
        <f t="shared" si="637"/>
        <v/>
      </c>
      <c r="FK84" s="668" t="str">
        <f t="shared" si="637"/>
        <v/>
      </c>
      <c r="FL84" s="668" t="str">
        <f t="shared" si="638"/>
        <v/>
      </c>
      <c r="FM84" s="668" t="str">
        <f t="shared" si="638"/>
        <v/>
      </c>
      <c r="FN84" s="668" t="str">
        <f t="shared" si="638"/>
        <v/>
      </c>
      <c r="FO84" s="668" t="str">
        <f t="shared" si="638"/>
        <v/>
      </c>
      <c r="FP84" s="668" t="str">
        <f t="shared" si="638"/>
        <v/>
      </c>
      <c r="FQ84" s="668" t="str">
        <f t="shared" si="638"/>
        <v/>
      </c>
      <c r="FR84" s="668" t="str">
        <f t="shared" si="638"/>
        <v/>
      </c>
      <c r="FS84" s="668" t="str">
        <f t="shared" si="638"/>
        <v/>
      </c>
      <c r="FT84" s="668" t="str">
        <f t="shared" si="638"/>
        <v/>
      </c>
      <c r="FU84" s="668" t="str">
        <f t="shared" si="638"/>
        <v/>
      </c>
      <c r="FV84" s="668" t="str">
        <f t="shared" si="639"/>
        <v/>
      </c>
      <c r="FW84" s="668" t="str">
        <f t="shared" si="639"/>
        <v/>
      </c>
      <c r="FX84" s="668" t="str">
        <f t="shared" si="639"/>
        <v/>
      </c>
      <c r="FY84" s="668" t="str">
        <f t="shared" si="639"/>
        <v/>
      </c>
      <c r="FZ84" s="668" t="str">
        <f t="shared" si="639"/>
        <v/>
      </c>
      <c r="GA84" s="668" t="str">
        <f t="shared" si="639"/>
        <v/>
      </c>
      <c r="GB84" s="668" t="str">
        <f t="shared" si="639"/>
        <v/>
      </c>
      <c r="GC84" s="668" t="str">
        <f t="shared" si="639"/>
        <v/>
      </c>
      <c r="GD84" s="668" t="str">
        <f t="shared" si="639"/>
        <v/>
      </c>
      <c r="GE84" s="668" t="str">
        <f t="shared" si="639"/>
        <v/>
      </c>
      <c r="GF84" s="669" t="str">
        <f t="shared" si="639"/>
        <v/>
      </c>
      <c r="GG84" s="626"/>
      <c r="GH84" s="649" t="str">
        <f t="shared" si="622"/>
        <v/>
      </c>
      <c r="GI84" s="682" t="str">
        <f t="shared" ca="1" si="534"/>
        <v/>
      </c>
      <c r="GJ84" s="682" t="str">
        <f t="shared" ca="1" si="535"/>
        <v/>
      </c>
      <c r="GK84" s="682" t="str">
        <f t="shared" ca="1" si="536"/>
        <v/>
      </c>
      <c r="GL84" s="682" t="str">
        <f t="shared" ca="1" si="537"/>
        <v/>
      </c>
      <c r="GM84" s="682" t="str">
        <f t="shared" ca="1" si="538"/>
        <v/>
      </c>
      <c r="GN84" s="682" t="str">
        <f t="shared" ca="1" si="539"/>
        <v/>
      </c>
      <c r="GO84" s="682" t="str">
        <f t="shared" ca="1" si="540"/>
        <v/>
      </c>
      <c r="GP84" s="682" t="str">
        <f t="shared" ca="1" si="541"/>
        <v/>
      </c>
      <c r="GQ84" s="682" t="str">
        <f t="shared" ca="1" si="542"/>
        <v/>
      </c>
      <c r="GR84" s="682" t="str">
        <f t="shared" ca="1" si="543"/>
        <v/>
      </c>
      <c r="GS84" s="682" t="str">
        <f t="shared" ca="1" si="544"/>
        <v/>
      </c>
      <c r="GT84" s="682" t="str">
        <f t="shared" ca="1" si="545"/>
        <v/>
      </c>
      <c r="GU84" s="682" t="str">
        <f t="shared" ca="1" si="546"/>
        <v/>
      </c>
      <c r="GV84" s="682" t="str">
        <f t="shared" ca="1" si="547"/>
        <v/>
      </c>
      <c r="GW84" s="682" t="str">
        <f t="shared" ca="1" si="548"/>
        <v/>
      </c>
      <c r="GX84" s="682" t="str">
        <f t="shared" ca="1" si="549"/>
        <v/>
      </c>
      <c r="GY84" s="682" t="str">
        <f t="shared" ca="1" si="550"/>
        <v/>
      </c>
      <c r="GZ84" s="682" t="str">
        <f t="shared" ca="1" si="551"/>
        <v/>
      </c>
      <c r="HA84" s="682" t="str">
        <f t="shared" ca="1" si="552"/>
        <v/>
      </c>
      <c r="HB84" s="682" t="str">
        <f t="shared" ca="1" si="553"/>
        <v/>
      </c>
      <c r="HC84" s="682" t="str">
        <f t="shared" ca="1" si="554"/>
        <v/>
      </c>
      <c r="HD84" s="682" t="str">
        <f t="shared" ca="1" si="555"/>
        <v/>
      </c>
      <c r="HE84" s="682" t="str">
        <f t="shared" ca="1" si="556"/>
        <v/>
      </c>
      <c r="HF84" s="682" t="str">
        <f t="shared" ca="1" si="557"/>
        <v/>
      </c>
      <c r="HG84" s="682" t="str">
        <f t="shared" ca="1" si="558"/>
        <v/>
      </c>
      <c r="HH84" s="682" t="str">
        <f t="shared" ca="1" si="559"/>
        <v/>
      </c>
      <c r="HI84" s="682" t="str">
        <f t="shared" ca="1" si="560"/>
        <v/>
      </c>
      <c r="HJ84" s="682" t="str">
        <f t="shared" ca="1" si="561"/>
        <v/>
      </c>
      <c r="HK84" s="682" t="str">
        <f t="shared" ca="1" si="562"/>
        <v/>
      </c>
      <c r="HL84" s="682" t="str">
        <f t="shared" ca="1" si="563"/>
        <v/>
      </c>
      <c r="HM84" s="682" t="str">
        <f t="shared" ca="1" si="564"/>
        <v/>
      </c>
      <c r="HN84" s="682" t="str">
        <f t="shared" ca="1" si="565"/>
        <v/>
      </c>
      <c r="HO84" s="682" t="str">
        <f t="shared" ca="1" si="566"/>
        <v/>
      </c>
      <c r="HP84" s="682" t="str">
        <f t="shared" ca="1" si="567"/>
        <v/>
      </c>
      <c r="HQ84" s="682" t="str">
        <f t="shared" ca="1" si="568"/>
        <v/>
      </c>
      <c r="HR84" s="682" t="str">
        <f t="shared" ca="1" si="569"/>
        <v/>
      </c>
      <c r="HS84" s="682" t="str">
        <f t="shared" ca="1" si="570"/>
        <v/>
      </c>
      <c r="HT84" s="682" t="str">
        <f t="shared" ca="1" si="571"/>
        <v/>
      </c>
      <c r="HU84" s="682" t="str">
        <f t="shared" ca="1" si="572"/>
        <v/>
      </c>
      <c r="HV84" s="682" t="str">
        <f t="shared" ca="1" si="573"/>
        <v/>
      </c>
      <c r="HW84" s="682" t="str">
        <f t="shared" ca="1" si="574"/>
        <v/>
      </c>
      <c r="HX84" s="682" t="str">
        <f t="shared" ca="1" si="575"/>
        <v/>
      </c>
      <c r="HY84" s="682" t="str">
        <f t="shared" ca="1" si="576"/>
        <v/>
      </c>
      <c r="HZ84" s="682" t="str">
        <f t="shared" ca="1" si="577"/>
        <v/>
      </c>
      <c r="IA84" s="682" t="str">
        <f t="shared" ca="1" si="578"/>
        <v/>
      </c>
      <c r="IB84" s="682" t="str">
        <f t="shared" ca="1" si="579"/>
        <v/>
      </c>
      <c r="IC84" s="682" t="str">
        <f t="shared" ca="1" si="580"/>
        <v/>
      </c>
      <c r="ID84" s="682" t="str">
        <f t="shared" ca="1" si="581"/>
        <v/>
      </c>
      <c r="IE84" s="682" t="str">
        <f t="shared" ca="1" si="582"/>
        <v/>
      </c>
      <c r="IF84" s="682" t="str">
        <f t="shared" ca="1" si="583"/>
        <v/>
      </c>
      <c r="IG84" s="682" t="str">
        <f t="shared" ca="1" si="584"/>
        <v/>
      </c>
      <c r="IH84" s="682" t="str">
        <f t="shared" ca="1" si="585"/>
        <v/>
      </c>
      <c r="II84" s="682" t="str">
        <f t="shared" ca="1" si="586"/>
        <v/>
      </c>
      <c r="IJ84" s="682" t="str">
        <f t="shared" ca="1" si="587"/>
        <v/>
      </c>
      <c r="IK84" s="662" t="str">
        <f t="shared" ca="1" si="588"/>
        <v/>
      </c>
      <c r="IL84" s="662" t="str">
        <f t="shared" ca="1" si="589"/>
        <v/>
      </c>
      <c r="IM84" s="662" t="str">
        <f t="shared" ca="1" si="590"/>
        <v/>
      </c>
      <c r="IN84" s="662" t="str">
        <f t="shared" ca="1" si="591"/>
        <v/>
      </c>
      <c r="IO84" s="662" t="str">
        <f t="shared" ca="1" si="592"/>
        <v/>
      </c>
      <c r="IP84" s="662" t="str">
        <f t="shared" ca="1" si="593"/>
        <v/>
      </c>
      <c r="IQ84" s="662" t="str">
        <f t="shared" ca="1" si="594"/>
        <v/>
      </c>
      <c r="IR84" s="662" t="str">
        <f t="shared" ca="1" si="595"/>
        <v/>
      </c>
      <c r="IS84" s="662" t="str">
        <f t="shared" ca="1" si="596"/>
        <v/>
      </c>
      <c r="IT84" s="662" t="str">
        <f t="shared" ca="1" si="597"/>
        <v/>
      </c>
      <c r="IU84" s="662" t="str">
        <f t="shared" ca="1" si="598"/>
        <v/>
      </c>
      <c r="IV84" s="662" t="str">
        <f t="shared" ca="1" si="599"/>
        <v/>
      </c>
      <c r="IW84" s="662" t="str">
        <f t="shared" ca="1" si="600"/>
        <v/>
      </c>
      <c r="IX84" s="662" t="str">
        <f t="shared" ca="1" si="601"/>
        <v/>
      </c>
      <c r="IY84" s="662" t="str">
        <f t="shared" ca="1" si="602"/>
        <v/>
      </c>
      <c r="IZ84" s="662" t="str">
        <f t="shared" ca="1" si="603"/>
        <v/>
      </c>
      <c r="JA84" s="662" t="str">
        <f t="shared" ca="1" si="604"/>
        <v/>
      </c>
      <c r="JB84" s="662" t="str">
        <f t="shared" ca="1" si="605"/>
        <v/>
      </c>
      <c r="JC84" s="662" t="str">
        <f t="shared" ca="1" si="606"/>
        <v/>
      </c>
      <c r="JD84" s="662" t="str">
        <f t="shared" ca="1" si="607"/>
        <v/>
      </c>
      <c r="JE84" s="662" t="str">
        <f t="shared" ca="1" si="608"/>
        <v/>
      </c>
      <c r="JF84" s="662" t="str">
        <f t="shared" ca="1" si="609"/>
        <v/>
      </c>
      <c r="JG84" s="662" t="str">
        <f t="shared" ca="1" si="610"/>
        <v/>
      </c>
      <c r="JH84" s="662" t="str">
        <f t="shared" ca="1" si="611"/>
        <v/>
      </c>
      <c r="JI84" s="662" t="str">
        <f t="shared" ca="1" si="612"/>
        <v/>
      </c>
      <c r="JJ84" s="662" t="str">
        <f t="shared" ca="1" si="613"/>
        <v/>
      </c>
      <c r="JK84" s="663" t="str">
        <f t="shared" ca="1" si="614"/>
        <v/>
      </c>
      <c r="JL84" s="626"/>
      <c r="JM84" s="649" t="str">
        <f t="shared" si="623"/>
        <v/>
      </c>
      <c r="JN84" s="635" t="str">
        <f t="shared" si="640"/>
        <v/>
      </c>
      <c r="JO84" s="635" t="str">
        <f t="shared" si="640"/>
        <v/>
      </c>
      <c r="JP84" s="635" t="str">
        <f t="shared" si="640"/>
        <v/>
      </c>
      <c r="JQ84" s="635" t="str">
        <f t="shared" si="640"/>
        <v/>
      </c>
      <c r="JR84" s="635" t="str">
        <f t="shared" si="640"/>
        <v/>
      </c>
      <c r="JS84" s="635" t="str">
        <f t="shared" si="640"/>
        <v/>
      </c>
      <c r="JT84" s="635" t="str">
        <f t="shared" si="640"/>
        <v/>
      </c>
      <c r="JU84" s="635" t="str">
        <f t="shared" si="640"/>
        <v/>
      </c>
      <c r="JV84" s="635" t="str">
        <f t="shared" si="640"/>
        <v/>
      </c>
      <c r="JW84" s="635" t="str">
        <f t="shared" si="640"/>
        <v/>
      </c>
      <c r="JX84" s="635" t="str">
        <f t="shared" si="641"/>
        <v/>
      </c>
      <c r="JY84" s="635" t="str">
        <f t="shared" si="641"/>
        <v/>
      </c>
      <c r="JZ84" s="635" t="str">
        <f t="shared" si="641"/>
        <v/>
      </c>
      <c r="KA84" s="635" t="str">
        <f t="shared" si="641"/>
        <v/>
      </c>
      <c r="KB84" s="635" t="str">
        <f t="shared" si="641"/>
        <v/>
      </c>
      <c r="KC84" s="635" t="str">
        <f t="shared" si="641"/>
        <v/>
      </c>
      <c r="KD84" s="635" t="str">
        <f t="shared" si="641"/>
        <v/>
      </c>
      <c r="KE84" s="635" t="str">
        <f t="shared" si="641"/>
        <v/>
      </c>
      <c r="KF84" s="635" t="str">
        <f t="shared" si="641"/>
        <v/>
      </c>
      <c r="KG84" s="635" t="str">
        <f t="shared" si="641"/>
        <v/>
      </c>
      <c r="KH84" s="635" t="str">
        <f t="shared" si="642"/>
        <v/>
      </c>
      <c r="KI84" s="635" t="str">
        <f t="shared" si="642"/>
        <v/>
      </c>
      <c r="KJ84" s="635" t="str">
        <f t="shared" si="642"/>
        <v/>
      </c>
      <c r="KK84" s="635" t="str">
        <f t="shared" si="642"/>
        <v/>
      </c>
      <c r="KL84" s="635" t="str">
        <f t="shared" si="642"/>
        <v/>
      </c>
      <c r="KM84" s="635" t="str">
        <f t="shared" si="642"/>
        <v/>
      </c>
      <c r="KN84" s="635" t="str">
        <f t="shared" si="642"/>
        <v/>
      </c>
      <c r="KO84" s="635" t="str">
        <f t="shared" si="642"/>
        <v/>
      </c>
      <c r="KP84" s="635" t="str">
        <f t="shared" si="642"/>
        <v/>
      </c>
      <c r="KQ84" s="635" t="str">
        <f t="shared" si="642"/>
        <v/>
      </c>
      <c r="KR84" s="635" t="str">
        <f t="shared" si="643"/>
        <v/>
      </c>
      <c r="KS84" s="635" t="str">
        <f t="shared" si="643"/>
        <v/>
      </c>
      <c r="KT84" s="635" t="str">
        <f t="shared" si="643"/>
        <v/>
      </c>
      <c r="KU84" s="635" t="str">
        <f t="shared" si="643"/>
        <v/>
      </c>
      <c r="KV84" s="635" t="str">
        <f t="shared" si="643"/>
        <v/>
      </c>
      <c r="KW84" s="635" t="str">
        <f t="shared" si="643"/>
        <v/>
      </c>
      <c r="KX84" s="635" t="str">
        <f t="shared" si="643"/>
        <v/>
      </c>
      <c r="KY84" s="635" t="str">
        <f t="shared" si="643"/>
        <v/>
      </c>
      <c r="KZ84" s="635" t="str">
        <f t="shared" si="643"/>
        <v/>
      </c>
      <c r="LA84" s="635" t="str">
        <f t="shared" si="643"/>
        <v/>
      </c>
      <c r="LB84" s="635" t="str">
        <f t="shared" si="644"/>
        <v/>
      </c>
      <c r="LC84" s="635" t="str">
        <f t="shared" si="644"/>
        <v/>
      </c>
      <c r="LD84" s="635" t="str">
        <f t="shared" si="644"/>
        <v/>
      </c>
      <c r="LE84" s="635" t="str">
        <f t="shared" si="644"/>
        <v/>
      </c>
      <c r="LF84" s="635" t="str">
        <f t="shared" si="644"/>
        <v/>
      </c>
      <c r="LG84" s="635" t="str">
        <f t="shared" si="644"/>
        <v/>
      </c>
      <c r="LH84" s="635" t="str">
        <f t="shared" si="644"/>
        <v/>
      </c>
      <c r="LI84" s="635" t="str">
        <f t="shared" si="644"/>
        <v/>
      </c>
      <c r="LJ84" s="635" t="str">
        <f t="shared" si="644"/>
        <v/>
      </c>
      <c r="LK84" s="635" t="str">
        <f t="shared" si="644"/>
        <v/>
      </c>
      <c r="LL84" s="635" t="str">
        <f t="shared" si="645"/>
        <v/>
      </c>
      <c r="LM84" s="635" t="str">
        <f t="shared" si="645"/>
        <v/>
      </c>
      <c r="LN84" s="635" t="str">
        <f t="shared" si="645"/>
        <v/>
      </c>
      <c r="LO84" s="635" t="str">
        <f t="shared" si="645"/>
        <v/>
      </c>
      <c r="LP84" s="635" t="str">
        <f t="shared" si="645"/>
        <v/>
      </c>
      <c r="LQ84" s="635" t="str">
        <f t="shared" si="645"/>
        <v/>
      </c>
      <c r="LR84" s="635" t="str">
        <f t="shared" si="645"/>
        <v/>
      </c>
      <c r="LS84" s="635" t="str">
        <f t="shared" si="645"/>
        <v/>
      </c>
      <c r="LT84" s="635" t="str">
        <f t="shared" si="645"/>
        <v/>
      </c>
      <c r="LU84" s="635" t="str">
        <f t="shared" si="645"/>
        <v/>
      </c>
      <c r="LV84" s="635" t="str">
        <f t="shared" si="646"/>
        <v/>
      </c>
      <c r="LW84" s="635" t="str">
        <f t="shared" si="646"/>
        <v/>
      </c>
      <c r="LX84" s="635" t="str">
        <f t="shared" si="646"/>
        <v/>
      </c>
      <c r="LY84" s="635" t="str">
        <f t="shared" si="646"/>
        <v/>
      </c>
      <c r="LZ84" s="635" t="str">
        <f t="shared" si="646"/>
        <v/>
      </c>
      <c r="MA84" s="635" t="str">
        <f t="shared" si="646"/>
        <v/>
      </c>
      <c r="MB84" s="635" t="str">
        <f t="shared" si="646"/>
        <v/>
      </c>
      <c r="MC84" s="635" t="str">
        <f t="shared" si="646"/>
        <v/>
      </c>
      <c r="MD84" s="635" t="str">
        <f t="shared" si="646"/>
        <v/>
      </c>
      <c r="ME84" s="635" t="str">
        <f t="shared" si="646"/>
        <v/>
      </c>
      <c r="MF84" s="635" t="str">
        <f t="shared" si="647"/>
        <v/>
      </c>
      <c r="MG84" s="635" t="str">
        <f t="shared" si="647"/>
        <v/>
      </c>
      <c r="MH84" s="635" t="str">
        <f t="shared" si="647"/>
        <v/>
      </c>
      <c r="MI84" s="635" t="str">
        <f t="shared" si="647"/>
        <v/>
      </c>
      <c r="MJ84" s="635" t="str">
        <f t="shared" si="647"/>
        <v/>
      </c>
      <c r="MK84" s="635" t="str">
        <f t="shared" si="647"/>
        <v/>
      </c>
      <c r="ML84" s="635" t="str">
        <f t="shared" si="647"/>
        <v/>
      </c>
      <c r="MM84" s="635" t="str">
        <f t="shared" si="647"/>
        <v/>
      </c>
      <c r="MN84" s="635" t="str">
        <f t="shared" si="647"/>
        <v/>
      </c>
      <c r="MO84" s="635" t="str">
        <f t="shared" si="647"/>
        <v/>
      </c>
      <c r="MP84" s="636" t="str">
        <f t="shared" si="647"/>
        <v/>
      </c>
      <c r="MR84" s="565">
        <f t="shared" si="629"/>
        <v>77</v>
      </c>
      <c r="MS84" s="622" t="e">
        <f ca="1">+SUMPRODUCT(OFFSET(MU84,0,$MR84):OFFSET(MU84,MU84-1,$MR84),OFFSET($O84,0,0):OFFSET($O84,MU84-1,0))</f>
        <v>#VALUE!</v>
      </c>
      <c r="MU84" s="568" t="str">
        <f t="shared" si="624"/>
        <v/>
      </c>
      <c r="MV84" s="691" t="e">
        <f t="shared" ca="1" si="648"/>
        <v>#VALUE!</v>
      </c>
      <c r="MW84" s="691" t="e">
        <f t="shared" ca="1" si="648"/>
        <v>#VALUE!</v>
      </c>
      <c r="MX84" s="691" t="e">
        <f t="shared" ca="1" si="648"/>
        <v>#VALUE!</v>
      </c>
      <c r="MY84" s="691" t="e">
        <f t="shared" ca="1" si="648"/>
        <v>#VALUE!</v>
      </c>
      <c r="MZ84" s="691" t="e">
        <f t="shared" ca="1" si="648"/>
        <v>#VALUE!</v>
      </c>
      <c r="NA84" s="691" t="e">
        <f t="shared" ca="1" si="648"/>
        <v>#VALUE!</v>
      </c>
      <c r="NB84" s="691" t="e">
        <f t="shared" ca="1" si="648"/>
        <v>#VALUE!</v>
      </c>
      <c r="NC84" s="691" t="e">
        <f t="shared" ca="1" si="648"/>
        <v>#VALUE!</v>
      </c>
      <c r="ND84" s="691" t="e">
        <f t="shared" ca="1" si="648"/>
        <v>#VALUE!</v>
      </c>
      <c r="NE84" s="691" t="e">
        <f t="shared" ca="1" si="648"/>
        <v>#VALUE!</v>
      </c>
      <c r="NF84" s="691" t="e">
        <f t="shared" ca="1" si="649"/>
        <v>#VALUE!</v>
      </c>
      <c r="NG84" s="691" t="e">
        <f t="shared" ca="1" si="649"/>
        <v>#VALUE!</v>
      </c>
      <c r="NH84" s="691" t="e">
        <f t="shared" ca="1" si="649"/>
        <v>#VALUE!</v>
      </c>
      <c r="NI84" s="691" t="e">
        <f t="shared" ca="1" si="649"/>
        <v>#VALUE!</v>
      </c>
      <c r="NJ84" s="691" t="e">
        <f t="shared" ca="1" si="649"/>
        <v>#VALUE!</v>
      </c>
      <c r="NK84" s="691" t="e">
        <f t="shared" ca="1" si="649"/>
        <v>#VALUE!</v>
      </c>
      <c r="NL84" s="691" t="e">
        <f t="shared" ca="1" si="649"/>
        <v>#VALUE!</v>
      </c>
      <c r="NM84" s="691" t="e">
        <f t="shared" ca="1" si="649"/>
        <v>#VALUE!</v>
      </c>
      <c r="NN84" s="691" t="e">
        <f t="shared" ca="1" si="649"/>
        <v>#VALUE!</v>
      </c>
      <c r="NO84" s="691" t="e">
        <f t="shared" ca="1" si="649"/>
        <v>#VALUE!</v>
      </c>
      <c r="NP84" s="691" t="e">
        <f t="shared" ca="1" si="650"/>
        <v>#VALUE!</v>
      </c>
      <c r="NQ84" s="691" t="e">
        <f t="shared" ca="1" si="650"/>
        <v>#VALUE!</v>
      </c>
      <c r="NR84" s="691" t="e">
        <f t="shared" ca="1" si="650"/>
        <v>#VALUE!</v>
      </c>
      <c r="NS84" s="691" t="e">
        <f t="shared" ca="1" si="650"/>
        <v>#VALUE!</v>
      </c>
      <c r="NT84" s="691" t="e">
        <f t="shared" ca="1" si="650"/>
        <v>#VALUE!</v>
      </c>
      <c r="NU84" s="691" t="e">
        <f t="shared" ca="1" si="650"/>
        <v>#VALUE!</v>
      </c>
      <c r="NV84" s="691" t="e">
        <f t="shared" ca="1" si="650"/>
        <v>#VALUE!</v>
      </c>
      <c r="NW84" s="691" t="e">
        <f t="shared" ca="1" si="650"/>
        <v>#VALUE!</v>
      </c>
      <c r="NX84" s="691" t="e">
        <f t="shared" ca="1" si="650"/>
        <v>#VALUE!</v>
      </c>
      <c r="NY84" s="691" t="e">
        <f t="shared" ca="1" si="650"/>
        <v>#VALUE!</v>
      </c>
      <c r="NZ84" s="691" t="e">
        <f t="shared" ca="1" si="651"/>
        <v>#VALUE!</v>
      </c>
      <c r="OA84" s="691" t="e">
        <f t="shared" ca="1" si="651"/>
        <v>#VALUE!</v>
      </c>
      <c r="OB84" s="691" t="e">
        <f t="shared" ca="1" si="651"/>
        <v>#VALUE!</v>
      </c>
      <c r="OC84" s="691" t="e">
        <f t="shared" ca="1" si="651"/>
        <v>#VALUE!</v>
      </c>
      <c r="OD84" s="691" t="e">
        <f t="shared" ca="1" si="651"/>
        <v>#VALUE!</v>
      </c>
      <c r="OE84" s="691" t="e">
        <f t="shared" ca="1" si="651"/>
        <v>#VALUE!</v>
      </c>
      <c r="OF84" s="691" t="e">
        <f t="shared" ca="1" si="651"/>
        <v>#VALUE!</v>
      </c>
      <c r="OG84" s="691" t="e">
        <f t="shared" ca="1" si="651"/>
        <v>#VALUE!</v>
      </c>
      <c r="OH84" s="691" t="e">
        <f t="shared" ca="1" si="651"/>
        <v>#VALUE!</v>
      </c>
      <c r="OI84" s="691" t="e">
        <f t="shared" ca="1" si="651"/>
        <v>#VALUE!</v>
      </c>
      <c r="OJ84" s="691" t="e">
        <f t="shared" ca="1" si="652"/>
        <v>#VALUE!</v>
      </c>
      <c r="OK84" s="691" t="e">
        <f t="shared" ca="1" si="652"/>
        <v>#VALUE!</v>
      </c>
      <c r="OL84" s="691" t="e">
        <f t="shared" ca="1" si="652"/>
        <v>#VALUE!</v>
      </c>
      <c r="OM84" s="691" t="e">
        <f t="shared" ca="1" si="652"/>
        <v>#VALUE!</v>
      </c>
      <c r="ON84" s="691" t="e">
        <f t="shared" ca="1" si="652"/>
        <v>#VALUE!</v>
      </c>
      <c r="OO84" s="691" t="e">
        <f t="shared" ca="1" si="652"/>
        <v>#VALUE!</v>
      </c>
      <c r="OP84" s="691" t="e">
        <f t="shared" ca="1" si="652"/>
        <v>#VALUE!</v>
      </c>
      <c r="OQ84" s="691" t="e">
        <f t="shared" ca="1" si="652"/>
        <v>#VALUE!</v>
      </c>
      <c r="OR84" s="691" t="e">
        <f t="shared" ca="1" si="652"/>
        <v>#VALUE!</v>
      </c>
      <c r="OS84" s="691" t="e">
        <f t="shared" ca="1" si="652"/>
        <v>#VALUE!</v>
      </c>
      <c r="OT84" s="691" t="e">
        <f t="shared" ca="1" si="653"/>
        <v>#VALUE!</v>
      </c>
      <c r="OU84" s="691" t="e">
        <f t="shared" ca="1" si="653"/>
        <v>#VALUE!</v>
      </c>
      <c r="OV84" s="691" t="e">
        <f t="shared" ca="1" si="653"/>
        <v>#VALUE!</v>
      </c>
      <c r="OW84" s="691" t="e">
        <f t="shared" ca="1" si="653"/>
        <v>#VALUE!</v>
      </c>
      <c r="OX84" s="691" t="e">
        <f t="shared" ca="1" si="653"/>
        <v>#VALUE!</v>
      </c>
      <c r="OY84" s="691" t="e">
        <f t="shared" ca="1" si="653"/>
        <v>#VALUE!</v>
      </c>
      <c r="OZ84" s="691" t="e">
        <f t="shared" ca="1" si="653"/>
        <v>#VALUE!</v>
      </c>
      <c r="PA84" s="691" t="e">
        <f t="shared" ca="1" si="653"/>
        <v>#VALUE!</v>
      </c>
      <c r="PB84" s="691" t="e">
        <f t="shared" ca="1" si="653"/>
        <v>#VALUE!</v>
      </c>
      <c r="PC84" s="691" t="e">
        <f t="shared" ca="1" si="653"/>
        <v>#VALUE!</v>
      </c>
      <c r="PD84" s="691" t="e">
        <f t="shared" ca="1" si="654"/>
        <v>#VALUE!</v>
      </c>
      <c r="PE84" s="691" t="e">
        <f t="shared" ca="1" si="654"/>
        <v>#VALUE!</v>
      </c>
      <c r="PF84" s="691" t="e">
        <f t="shared" ca="1" si="654"/>
        <v>#VALUE!</v>
      </c>
      <c r="PG84" s="691" t="e">
        <f t="shared" ca="1" si="654"/>
        <v>#VALUE!</v>
      </c>
      <c r="PH84" s="691" t="e">
        <f t="shared" ca="1" si="654"/>
        <v>#VALUE!</v>
      </c>
      <c r="PI84" s="691" t="e">
        <f t="shared" ca="1" si="654"/>
        <v>#VALUE!</v>
      </c>
      <c r="PJ84" s="691" t="e">
        <f t="shared" ca="1" si="654"/>
        <v>#VALUE!</v>
      </c>
      <c r="PK84" s="691" t="e">
        <f t="shared" ca="1" si="654"/>
        <v>#VALUE!</v>
      </c>
      <c r="PL84" s="691" t="e">
        <f t="shared" ca="1" si="654"/>
        <v>#VALUE!</v>
      </c>
      <c r="PM84" s="691" t="e">
        <f t="shared" ca="1" si="654"/>
        <v>#VALUE!</v>
      </c>
      <c r="PN84" s="691" t="e">
        <f t="shared" ca="1" si="655"/>
        <v>#VALUE!</v>
      </c>
      <c r="PO84" s="691" t="e">
        <f t="shared" ca="1" si="655"/>
        <v>#VALUE!</v>
      </c>
      <c r="PP84" s="691" t="e">
        <f t="shared" ca="1" si="655"/>
        <v>#VALUE!</v>
      </c>
      <c r="PQ84" s="691" t="e">
        <f t="shared" ca="1" si="655"/>
        <v>#VALUE!</v>
      </c>
      <c r="PR84" s="691" t="e">
        <f t="shared" ca="1" si="655"/>
        <v>#VALUE!</v>
      </c>
      <c r="PS84" s="691" t="e">
        <f t="shared" ca="1" si="655"/>
        <v>#VALUE!</v>
      </c>
      <c r="PT84" s="691" t="e">
        <f t="shared" ca="1" si="655"/>
        <v>#VALUE!</v>
      </c>
      <c r="PU84" s="691" t="e">
        <f t="shared" ca="1" si="655"/>
        <v>#VALUE!</v>
      </c>
      <c r="PV84" s="691" t="e">
        <f t="shared" ca="1" si="655"/>
        <v>#VALUE!</v>
      </c>
      <c r="PW84" s="691" t="e">
        <f t="shared" ca="1" si="655"/>
        <v>#VALUE!</v>
      </c>
      <c r="PX84" s="691" t="e">
        <f t="shared" ca="1" si="655"/>
        <v>#VALUE!</v>
      </c>
      <c r="PY84" s="690"/>
      <c r="PZ84" s="690"/>
      <c r="QA84" s="690"/>
      <c r="QB84" s="690"/>
      <c r="QC84" s="690"/>
      <c r="QD84" s="690"/>
      <c r="QE84" s="690"/>
      <c r="QF84" s="690"/>
    </row>
    <row r="85" spans="1:448" hidden="1">
      <c r="A85" s="632">
        <f t="shared" si="625"/>
        <v>78</v>
      </c>
      <c r="B85" s="633">
        <f>+'User Entries'!G155</f>
        <v>0</v>
      </c>
      <c r="C85" s="633">
        <f t="shared" si="626"/>
        <v>0</v>
      </c>
      <c r="D85" s="767">
        <v>1</v>
      </c>
      <c r="E85" s="759" t="e">
        <f t="shared" si="532"/>
        <v>#DIV/0!</v>
      </c>
      <c r="F85" s="627"/>
      <c r="G85" s="765">
        <v>0</v>
      </c>
      <c r="H85" s="622"/>
      <c r="I85" s="632">
        <f t="shared" si="615"/>
        <v>78</v>
      </c>
      <c r="J85" s="640">
        <f t="shared" si="627"/>
        <v>0</v>
      </c>
      <c r="K85" s="640">
        <f>+'User Entries'!$J155</f>
        <v>0</v>
      </c>
      <c r="L85" s="676" t="e">
        <f t="shared" si="616"/>
        <v>#DIV/0!</v>
      </c>
      <c r="M85" s="643" t="str">
        <f>IFERROR(Summary_AttrorTotal!A95,"")</f>
        <v/>
      </c>
      <c r="N85" s="634">
        <f>+IFERROR((Summary_AttrorTotal!H95)*1000,0)</f>
        <v>0</v>
      </c>
      <c r="O85" s="634">
        <f>+IFERROR((Summary_AttrorTotal!S95-Summary_AttrorTotal!H95)*1000,0)</f>
        <v>0</v>
      </c>
      <c r="P85" s="634">
        <f t="shared" ca="1" si="533"/>
        <v>0</v>
      </c>
      <c r="Q85" s="634">
        <f>IFERROR(Summary_AttrorTotal!J95*1000,0)</f>
        <v>0</v>
      </c>
      <c r="R85" s="634">
        <f t="shared" ca="1" si="617"/>
        <v>0</v>
      </c>
      <c r="S85" s="634">
        <f>+IFERROR((Summary_AttrorTotal!S95-Summary_AttrorTotal!J95)*1000,0)</f>
        <v>0</v>
      </c>
      <c r="T85" s="634">
        <f t="shared" ca="1" si="618"/>
        <v>0</v>
      </c>
      <c r="U85" s="639"/>
      <c r="V85" s="634">
        <f t="shared" ca="1" si="619"/>
        <v>0</v>
      </c>
      <c r="X85" s="649" t="str">
        <f t="shared" si="472"/>
        <v/>
      </c>
      <c r="Y85" s="628" t="str">
        <f t="shared" si="529"/>
        <v/>
      </c>
      <c r="Z85" s="628" t="str">
        <f t="shared" si="529"/>
        <v/>
      </c>
      <c r="AA85" s="628" t="str">
        <f t="shared" si="657"/>
        <v/>
      </c>
      <c r="AB85" s="628" t="str">
        <f t="shared" si="657"/>
        <v/>
      </c>
      <c r="AC85" s="628" t="str">
        <f t="shared" si="657"/>
        <v/>
      </c>
      <c r="AD85" s="628" t="str">
        <f t="shared" si="657"/>
        <v/>
      </c>
      <c r="AE85" s="628" t="str">
        <f t="shared" si="657"/>
        <v/>
      </c>
      <c r="AF85" s="628" t="str">
        <f t="shared" si="657"/>
        <v/>
      </c>
      <c r="AG85" s="628" t="str">
        <f t="shared" si="657"/>
        <v/>
      </c>
      <c r="AH85" s="628" t="str">
        <f t="shared" si="657"/>
        <v/>
      </c>
      <c r="AI85" s="628" t="str">
        <f t="shared" si="657"/>
        <v/>
      </c>
      <c r="AJ85" s="628" t="str">
        <f t="shared" si="657"/>
        <v/>
      </c>
      <c r="AK85" s="628" t="str">
        <f t="shared" si="657"/>
        <v/>
      </c>
      <c r="AL85" s="628" t="str">
        <f t="shared" si="657"/>
        <v/>
      </c>
      <c r="AM85" s="628" t="str">
        <f t="shared" si="657"/>
        <v/>
      </c>
      <c r="AN85" s="628" t="str">
        <f t="shared" si="657"/>
        <v/>
      </c>
      <c r="AO85" s="628" t="str">
        <f t="shared" si="657"/>
        <v/>
      </c>
      <c r="AP85" s="628" t="str">
        <f t="shared" si="657"/>
        <v/>
      </c>
      <c r="AQ85" s="628" t="str">
        <f t="shared" si="657"/>
        <v/>
      </c>
      <c r="AR85" s="628" t="str">
        <f t="shared" si="657"/>
        <v/>
      </c>
      <c r="AS85" s="628" t="str">
        <f t="shared" si="657"/>
        <v/>
      </c>
      <c r="AT85" s="628" t="str">
        <f t="shared" si="657"/>
        <v/>
      </c>
      <c r="AU85" s="628" t="str">
        <f t="shared" si="657"/>
        <v/>
      </c>
      <c r="AV85" s="628" t="str">
        <f t="shared" si="657"/>
        <v/>
      </c>
      <c r="AW85" s="628" t="str">
        <f t="shared" si="657"/>
        <v/>
      </c>
      <c r="AX85" s="628" t="str">
        <f t="shared" si="657"/>
        <v/>
      </c>
      <c r="AY85" s="628" t="str">
        <f t="shared" si="657"/>
        <v/>
      </c>
      <c r="AZ85" s="628" t="str">
        <f t="shared" si="657"/>
        <v/>
      </c>
      <c r="BA85" s="628" t="str">
        <f t="shared" si="657"/>
        <v/>
      </c>
      <c r="BB85" s="628" t="str">
        <f t="shared" si="657"/>
        <v/>
      </c>
      <c r="BC85" s="628" t="str">
        <f t="shared" si="657"/>
        <v/>
      </c>
      <c r="BD85" s="628" t="str">
        <f t="shared" si="657"/>
        <v/>
      </c>
      <c r="BE85" s="628" t="str">
        <f t="shared" si="657"/>
        <v/>
      </c>
      <c r="BF85" s="628" t="str">
        <f t="shared" si="657"/>
        <v/>
      </c>
      <c r="BG85" s="628" t="str">
        <f t="shared" si="657"/>
        <v/>
      </c>
      <c r="BH85" s="628" t="str">
        <f t="shared" si="657"/>
        <v/>
      </c>
      <c r="BI85" s="628" t="str">
        <f t="shared" si="657"/>
        <v/>
      </c>
      <c r="BJ85" s="628" t="str">
        <f t="shared" si="657"/>
        <v/>
      </c>
      <c r="BK85" s="628" t="str">
        <f t="shared" si="657"/>
        <v/>
      </c>
      <c r="BL85" s="628" t="str">
        <f t="shared" si="657"/>
        <v/>
      </c>
      <c r="BM85" s="628" t="str">
        <f t="shared" si="657"/>
        <v/>
      </c>
      <c r="BN85" s="628" t="str">
        <f t="shared" si="657"/>
        <v/>
      </c>
      <c r="BO85" s="628" t="str">
        <f t="shared" si="657"/>
        <v/>
      </c>
      <c r="BP85" s="628" t="str">
        <f t="shared" si="657"/>
        <v/>
      </c>
      <c r="BQ85" s="628" t="str">
        <f t="shared" si="657"/>
        <v/>
      </c>
      <c r="BR85" s="628" t="str">
        <f t="shared" si="657"/>
        <v/>
      </c>
      <c r="BS85" s="628" t="str">
        <f t="shared" si="657"/>
        <v/>
      </c>
      <c r="BT85" s="628" t="str">
        <f t="shared" si="657"/>
        <v/>
      </c>
      <c r="BU85" s="628" t="str">
        <f t="shared" si="657"/>
        <v/>
      </c>
      <c r="BV85" s="628" t="str">
        <f t="shared" si="657"/>
        <v/>
      </c>
      <c r="BW85" s="628" t="str">
        <f t="shared" si="657"/>
        <v/>
      </c>
      <c r="BX85" s="628" t="str">
        <f t="shared" si="657"/>
        <v/>
      </c>
      <c r="BY85" s="628" t="str">
        <f t="shared" si="657"/>
        <v/>
      </c>
      <c r="BZ85" s="628" t="str">
        <f t="shared" si="657"/>
        <v/>
      </c>
      <c r="CA85" s="628" t="str">
        <f t="shared" si="657"/>
        <v/>
      </c>
      <c r="CB85" s="628" t="str">
        <f t="shared" si="657"/>
        <v/>
      </c>
      <c r="CC85" s="628" t="str">
        <f t="shared" si="657"/>
        <v/>
      </c>
      <c r="CD85" s="628" t="str">
        <f t="shared" si="657"/>
        <v/>
      </c>
      <c r="CE85" s="628" t="str">
        <f t="shared" si="657"/>
        <v/>
      </c>
      <c r="CF85" s="628" t="str">
        <f t="shared" si="657"/>
        <v/>
      </c>
      <c r="CG85" s="628" t="str">
        <f t="shared" si="657"/>
        <v/>
      </c>
      <c r="CH85" s="628" t="str">
        <f t="shared" si="657"/>
        <v/>
      </c>
      <c r="CI85" s="628" t="str">
        <f t="shared" si="657"/>
        <v/>
      </c>
      <c r="CJ85" s="628" t="str">
        <f t="shared" si="657"/>
        <v/>
      </c>
      <c r="CK85" s="628" t="str">
        <f t="shared" si="657"/>
        <v/>
      </c>
      <c r="CL85" s="628" t="str">
        <f t="shared" ref="CL85:DA87" si="658">+IF(OR(CL$7="",$X85=""),"",IF($X85-CL$7&lt;=-1,IF(AND($X85&gt;=MATCH(100%,$D$8:$D$87,0),CL$7=$X85+1),100%,IFERROR(VLOOKUP(CL$7,$A$8:$E$87,5,FALSE)/(1-VLOOKUP($X85,$A$8:$E$87,4,FALSE)),0)),0))</f>
        <v/>
      </c>
      <c r="CM85" s="628" t="str">
        <f t="shared" si="658"/>
        <v/>
      </c>
      <c r="CN85" s="628" t="str">
        <f t="shared" si="658"/>
        <v/>
      </c>
      <c r="CO85" s="628" t="str">
        <f t="shared" si="658"/>
        <v/>
      </c>
      <c r="CP85" s="628" t="str">
        <f t="shared" si="658"/>
        <v/>
      </c>
      <c r="CQ85" s="628" t="str">
        <f t="shared" si="658"/>
        <v/>
      </c>
      <c r="CR85" s="628" t="str">
        <f t="shared" si="658"/>
        <v/>
      </c>
      <c r="CS85" s="628" t="str">
        <f t="shared" si="658"/>
        <v/>
      </c>
      <c r="CT85" s="628" t="str">
        <f t="shared" si="658"/>
        <v/>
      </c>
      <c r="CU85" s="628" t="str">
        <f t="shared" si="658"/>
        <v/>
      </c>
      <c r="CV85" s="628" t="str">
        <f t="shared" si="658"/>
        <v/>
      </c>
      <c r="CW85" s="628" t="str">
        <f t="shared" si="658"/>
        <v/>
      </c>
      <c r="CX85" s="628" t="str">
        <f t="shared" si="658"/>
        <v/>
      </c>
      <c r="CY85" s="628" t="str">
        <f t="shared" si="658"/>
        <v/>
      </c>
      <c r="CZ85" s="628" t="str">
        <f t="shared" si="658"/>
        <v/>
      </c>
      <c r="DA85" s="629" t="str">
        <f t="shared" si="658"/>
        <v/>
      </c>
      <c r="DB85" s="642"/>
      <c r="DC85" s="649" t="str">
        <f t="shared" si="621"/>
        <v/>
      </c>
      <c r="DD85" s="668" t="str">
        <f t="shared" si="632"/>
        <v/>
      </c>
      <c r="DE85" s="668" t="str">
        <f t="shared" si="632"/>
        <v/>
      </c>
      <c r="DF85" s="668" t="str">
        <f t="shared" si="632"/>
        <v/>
      </c>
      <c r="DG85" s="668" t="str">
        <f t="shared" si="632"/>
        <v/>
      </c>
      <c r="DH85" s="668" t="str">
        <f t="shared" si="632"/>
        <v/>
      </c>
      <c r="DI85" s="668" t="str">
        <f t="shared" si="632"/>
        <v/>
      </c>
      <c r="DJ85" s="668" t="str">
        <f t="shared" si="632"/>
        <v/>
      </c>
      <c r="DK85" s="668" t="str">
        <f t="shared" si="632"/>
        <v/>
      </c>
      <c r="DL85" s="668" t="str">
        <f t="shared" si="632"/>
        <v/>
      </c>
      <c r="DM85" s="668" t="str">
        <f t="shared" si="632"/>
        <v/>
      </c>
      <c r="DN85" s="668" t="str">
        <f t="shared" si="633"/>
        <v/>
      </c>
      <c r="DO85" s="668" t="str">
        <f t="shared" si="633"/>
        <v/>
      </c>
      <c r="DP85" s="668" t="str">
        <f t="shared" si="633"/>
        <v/>
      </c>
      <c r="DQ85" s="668" t="str">
        <f t="shared" si="633"/>
        <v/>
      </c>
      <c r="DR85" s="668" t="str">
        <f t="shared" si="633"/>
        <v/>
      </c>
      <c r="DS85" s="668" t="str">
        <f t="shared" si="633"/>
        <v/>
      </c>
      <c r="DT85" s="668" t="str">
        <f t="shared" si="633"/>
        <v/>
      </c>
      <c r="DU85" s="668" t="str">
        <f t="shared" si="633"/>
        <v/>
      </c>
      <c r="DV85" s="668" t="str">
        <f t="shared" si="633"/>
        <v/>
      </c>
      <c r="DW85" s="668" t="str">
        <f t="shared" si="633"/>
        <v/>
      </c>
      <c r="DX85" s="668" t="str">
        <f t="shared" si="634"/>
        <v/>
      </c>
      <c r="DY85" s="668" t="str">
        <f t="shared" si="634"/>
        <v/>
      </c>
      <c r="DZ85" s="668" t="str">
        <f t="shared" si="634"/>
        <v/>
      </c>
      <c r="EA85" s="668" t="str">
        <f t="shared" si="634"/>
        <v/>
      </c>
      <c r="EB85" s="668" t="str">
        <f t="shared" si="634"/>
        <v/>
      </c>
      <c r="EC85" s="668" t="str">
        <f t="shared" si="634"/>
        <v/>
      </c>
      <c r="ED85" s="668" t="str">
        <f t="shared" si="634"/>
        <v/>
      </c>
      <c r="EE85" s="668" t="str">
        <f t="shared" si="634"/>
        <v/>
      </c>
      <c r="EF85" s="668" t="str">
        <f t="shared" si="634"/>
        <v/>
      </c>
      <c r="EG85" s="668" t="str">
        <f t="shared" si="634"/>
        <v/>
      </c>
      <c r="EH85" s="668" t="str">
        <f t="shared" si="635"/>
        <v/>
      </c>
      <c r="EI85" s="668" t="str">
        <f t="shared" si="635"/>
        <v/>
      </c>
      <c r="EJ85" s="668" t="str">
        <f t="shared" si="635"/>
        <v/>
      </c>
      <c r="EK85" s="668" t="str">
        <f t="shared" si="635"/>
        <v/>
      </c>
      <c r="EL85" s="668" t="str">
        <f t="shared" si="635"/>
        <v/>
      </c>
      <c r="EM85" s="668" t="str">
        <f t="shared" si="635"/>
        <v/>
      </c>
      <c r="EN85" s="668" t="str">
        <f t="shared" si="635"/>
        <v/>
      </c>
      <c r="EO85" s="668" t="str">
        <f t="shared" si="635"/>
        <v/>
      </c>
      <c r="EP85" s="668" t="str">
        <f t="shared" si="635"/>
        <v/>
      </c>
      <c r="EQ85" s="668" t="str">
        <f t="shared" si="635"/>
        <v/>
      </c>
      <c r="ER85" s="668" t="str">
        <f t="shared" si="636"/>
        <v/>
      </c>
      <c r="ES85" s="668" t="str">
        <f t="shared" si="636"/>
        <v/>
      </c>
      <c r="ET85" s="668" t="str">
        <f t="shared" si="636"/>
        <v/>
      </c>
      <c r="EU85" s="668" t="str">
        <f t="shared" si="636"/>
        <v/>
      </c>
      <c r="EV85" s="668" t="str">
        <f t="shared" si="636"/>
        <v/>
      </c>
      <c r="EW85" s="668" t="str">
        <f t="shared" si="636"/>
        <v/>
      </c>
      <c r="EX85" s="668" t="str">
        <f t="shared" si="636"/>
        <v/>
      </c>
      <c r="EY85" s="668" t="str">
        <f t="shared" si="636"/>
        <v/>
      </c>
      <c r="EZ85" s="668" t="str">
        <f t="shared" si="636"/>
        <v/>
      </c>
      <c r="FA85" s="668" t="str">
        <f t="shared" si="636"/>
        <v/>
      </c>
      <c r="FB85" s="668" t="str">
        <f t="shared" si="637"/>
        <v/>
      </c>
      <c r="FC85" s="668" t="str">
        <f t="shared" si="637"/>
        <v/>
      </c>
      <c r="FD85" s="668" t="str">
        <f t="shared" si="637"/>
        <v/>
      </c>
      <c r="FE85" s="668" t="str">
        <f t="shared" si="637"/>
        <v/>
      </c>
      <c r="FF85" s="668" t="str">
        <f t="shared" si="637"/>
        <v/>
      </c>
      <c r="FG85" s="668" t="str">
        <f t="shared" si="637"/>
        <v/>
      </c>
      <c r="FH85" s="668" t="str">
        <f t="shared" si="637"/>
        <v/>
      </c>
      <c r="FI85" s="668" t="str">
        <f t="shared" si="637"/>
        <v/>
      </c>
      <c r="FJ85" s="668" t="str">
        <f t="shared" si="637"/>
        <v/>
      </c>
      <c r="FK85" s="668" t="str">
        <f t="shared" si="637"/>
        <v/>
      </c>
      <c r="FL85" s="668" t="str">
        <f t="shared" si="638"/>
        <v/>
      </c>
      <c r="FM85" s="668" t="str">
        <f t="shared" si="638"/>
        <v/>
      </c>
      <c r="FN85" s="668" t="str">
        <f t="shared" si="638"/>
        <v/>
      </c>
      <c r="FO85" s="668" t="str">
        <f t="shared" si="638"/>
        <v/>
      </c>
      <c r="FP85" s="668" t="str">
        <f t="shared" si="638"/>
        <v/>
      </c>
      <c r="FQ85" s="668" t="str">
        <f t="shared" si="638"/>
        <v/>
      </c>
      <c r="FR85" s="668" t="str">
        <f t="shared" si="638"/>
        <v/>
      </c>
      <c r="FS85" s="668" t="str">
        <f t="shared" si="638"/>
        <v/>
      </c>
      <c r="FT85" s="668" t="str">
        <f t="shared" si="638"/>
        <v/>
      </c>
      <c r="FU85" s="668" t="str">
        <f t="shared" si="638"/>
        <v/>
      </c>
      <c r="FV85" s="668" t="str">
        <f t="shared" si="639"/>
        <v/>
      </c>
      <c r="FW85" s="668" t="str">
        <f t="shared" si="639"/>
        <v/>
      </c>
      <c r="FX85" s="668" t="str">
        <f t="shared" si="639"/>
        <v/>
      </c>
      <c r="FY85" s="668" t="str">
        <f t="shared" si="639"/>
        <v/>
      </c>
      <c r="FZ85" s="668" t="str">
        <f t="shared" si="639"/>
        <v/>
      </c>
      <c r="GA85" s="668" t="str">
        <f t="shared" si="639"/>
        <v/>
      </c>
      <c r="GB85" s="668" t="str">
        <f t="shared" si="639"/>
        <v/>
      </c>
      <c r="GC85" s="668" t="str">
        <f t="shared" si="639"/>
        <v/>
      </c>
      <c r="GD85" s="668" t="str">
        <f t="shared" si="639"/>
        <v/>
      </c>
      <c r="GE85" s="668" t="str">
        <f t="shared" si="639"/>
        <v/>
      </c>
      <c r="GF85" s="669" t="str">
        <f t="shared" si="639"/>
        <v/>
      </c>
      <c r="GG85" s="626"/>
      <c r="GH85" s="649" t="str">
        <f t="shared" si="622"/>
        <v/>
      </c>
      <c r="GI85" s="682" t="str">
        <f t="shared" ca="1" si="534"/>
        <v/>
      </c>
      <c r="GJ85" s="682" t="str">
        <f t="shared" ca="1" si="535"/>
        <v/>
      </c>
      <c r="GK85" s="682" t="str">
        <f t="shared" ca="1" si="536"/>
        <v/>
      </c>
      <c r="GL85" s="682" t="str">
        <f t="shared" ca="1" si="537"/>
        <v/>
      </c>
      <c r="GM85" s="682" t="str">
        <f t="shared" ca="1" si="538"/>
        <v/>
      </c>
      <c r="GN85" s="682" t="str">
        <f t="shared" ca="1" si="539"/>
        <v/>
      </c>
      <c r="GO85" s="682" t="str">
        <f t="shared" ca="1" si="540"/>
        <v/>
      </c>
      <c r="GP85" s="682" t="str">
        <f t="shared" ca="1" si="541"/>
        <v/>
      </c>
      <c r="GQ85" s="682" t="str">
        <f t="shared" ca="1" si="542"/>
        <v/>
      </c>
      <c r="GR85" s="682" t="str">
        <f t="shared" ca="1" si="543"/>
        <v/>
      </c>
      <c r="GS85" s="682" t="str">
        <f t="shared" ca="1" si="544"/>
        <v/>
      </c>
      <c r="GT85" s="682" t="str">
        <f t="shared" ca="1" si="545"/>
        <v/>
      </c>
      <c r="GU85" s="682" t="str">
        <f t="shared" ca="1" si="546"/>
        <v/>
      </c>
      <c r="GV85" s="682" t="str">
        <f t="shared" ca="1" si="547"/>
        <v/>
      </c>
      <c r="GW85" s="682" t="str">
        <f t="shared" ca="1" si="548"/>
        <v/>
      </c>
      <c r="GX85" s="682" t="str">
        <f t="shared" ca="1" si="549"/>
        <v/>
      </c>
      <c r="GY85" s="682" t="str">
        <f t="shared" ca="1" si="550"/>
        <v/>
      </c>
      <c r="GZ85" s="682" t="str">
        <f t="shared" ca="1" si="551"/>
        <v/>
      </c>
      <c r="HA85" s="682" t="str">
        <f t="shared" ca="1" si="552"/>
        <v/>
      </c>
      <c r="HB85" s="682" t="str">
        <f t="shared" ca="1" si="553"/>
        <v/>
      </c>
      <c r="HC85" s="682" t="str">
        <f t="shared" ca="1" si="554"/>
        <v/>
      </c>
      <c r="HD85" s="682" t="str">
        <f t="shared" ca="1" si="555"/>
        <v/>
      </c>
      <c r="HE85" s="682" t="str">
        <f t="shared" ca="1" si="556"/>
        <v/>
      </c>
      <c r="HF85" s="682" t="str">
        <f t="shared" ca="1" si="557"/>
        <v/>
      </c>
      <c r="HG85" s="682" t="str">
        <f t="shared" ca="1" si="558"/>
        <v/>
      </c>
      <c r="HH85" s="682" t="str">
        <f t="shared" ca="1" si="559"/>
        <v/>
      </c>
      <c r="HI85" s="682" t="str">
        <f t="shared" ca="1" si="560"/>
        <v/>
      </c>
      <c r="HJ85" s="682" t="str">
        <f t="shared" ca="1" si="561"/>
        <v/>
      </c>
      <c r="HK85" s="682" t="str">
        <f t="shared" ca="1" si="562"/>
        <v/>
      </c>
      <c r="HL85" s="682" t="str">
        <f t="shared" ca="1" si="563"/>
        <v/>
      </c>
      <c r="HM85" s="682" t="str">
        <f t="shared" ca="1" si="564"/>
        <v/>
      </c>
      <c r="HN85" s="682" t="str">
        <f t="shared" ca="1" si="565"/>
        <v/>
      </c>
      <c r="HO85" s="682" t="str">
        <f t="shared" ca="1" si="566"/>
        <v/>
      </c>
      <c r="HP85" s="682" t="str">
        <f t="shared" ca="1" si="567"/>
        <v/>
      </c>
      <c r="HQ85" s="682" t="str">
        <f t="shared" ca="1" si="568"/>
        <v/>
      </c>
      <c r="HR85" s="682" t="str">
        <f t="shared" ca="1" si="569"/>
        <v/>
      </c>
      <c r="HS85" s="682" t="str">
        <f t="shared" ca="1" si="570"/>
        <v/>
      </c>
      <c r="HT85" s="682" t="str">
        <f t="shared" ca="1" si="571"/>
        <v/>
      </c>
      <c r="HU85" s="682" t="str">
        <f t="shared" ca="1" si="572"/>
        <v/>
      </c>
      <c r="HV85" s="682" t="str">
        <f t="shared" ca="1" si="573"/>
        <v/>
      </c>
      <c r="HW85" s="682" t="str">
        <f t="shared" ca="1" si="574"/>
        <v/>
      </c>
      <c r="HX85" s="682" t="str">
        <f t="shared" ca="1" si="575"/>
        <v/>
      </c>
      <c r="HY85" s="682" t="str">
        <f t="shared" ca="1" si="576"/>
        <v/>
      </c>
      <c r="HZ85" s="682" t="str">
        <f t="shared" ca="1" si="577"/>
        <v/>
      </c>
      <c r="IA85" s="682" t="str">
        <f t="shared" ca="1" si="578"/>
        <v/>
      </c>
      <c r="IB85" s="682" t="str">
        <f t="shared" ca="1" si="579"/>
        <v/>
      </c>
      <c r="IC85" s="682" t="str">
        <f t="shared" ca="1" si="580"/>
        <v/>
      </c>
      <c r="ID85" s="682" t="str">
        <f t="shared" ca="1" si="581"/>
        <v/>
      </c>
      <c r="IE85" s="682" t="str">
        <f t="shared" ca="1" si="582"/>
        <v/>
      </c>
      <c r="IF85" s="682" t="str">
        <f t="shared" ca="1" si="583"/>
        <v/>
      </c>
      <c r="IG85" s="682" t="str">
        <f t="shared" ca="1" si="584"/>
        <v/>
      </c>
      <c r="IH85" s="682" t="str">
        <f t="shared" ca="1" si="585"/>
        <v/>
      </c>
      <c r="II85" s="682" t="str">
        <f t="shared" ca="1" si="586"/>
        <v/>
      </c>
      <c r="IJ85" s="682" t="str">
        <f t="shared" ca="1" si="587"/>
        <v/>
      </c>
      <c r="IK85" s="662" t="str">
        <f t="shared" ca="1" si="588"/>
        <v/>
      </c>
      <c r="IL85" s="662" t="str">
        <f t="shared" ca="1" si="589"/>
        <v/>
      </c>
      <c r="IM85" s="662" t="str">
        <f t="shared" ca="1" si="590"/>
        <v/>
      </c>
      <c r="IN85" s="662" t="str">
        <f t="shared" ca="1" si="591"/>
        <v/>
      </c>
      <c r="IO85" s="662" t="str">
        <f t="shared" ca="1" si="592"/>
        <v/>
      </c>
      <c r="IP85" s="662" t="str">
        <f t="shared" ca="1" si="593"/>
        <v/>
      </c>
      <c r="IQ85" s="662" t="str">
        <f t="shared" ca="1" si="594"/>
        <v/>
      </c>
      <c r="IR85" s="662" t="str">
        <f t="shared" ca="1" si="595"/>
        <v/>
      </c>
      <c r="IS85" s="662" t="str">
        <f t="shared" ca="1" si="596"/>
        <v/>
      </c>
      <c r="IT85" s="662" t="str">
        <f t="shared" ca="1" si="597"/>
        <v/>
      </c>
      <c r="IU85" s="662" t="str">
        <f t="shared" ca="1" si="598"/>
        <v/>
      </c>
      <c r="IV85" s="662" t="str">
        <f t="shared" ca="1" si="599"/>
        <v/>
      </c>
      <c r="IW85" s="662" t="str">
        <f t="shared" ca="1" si="600"/>
        <v/>
      </c>
      <c r="IX85" s="662" t="str">
        <f t="shared" ca="1" si="601"/>
        <v/>
      </c>
      <c r="IY85" s="662" t="str">
        <f t="shared" ca="1" si="602"/>
        <v/>
      </c>
      <c r="IZ85" s="662" t="str">
        <f t="shared" ca="1" si="603"/>
        <v/>
      </c>
      <c r="JA85" s="662" t="str">
        <f t="shared" ca="1" si="604"/>
        <v/>
      </c>
      <c r="JB85" s="662" t="str">
        <f t="shared" ca="1" si="605"/>
        <v/>
      </c>
      <c r="JC85" s="662" t="str">
        <f t="shared" ca="1" si="606"/>
        <v/>
      </c>
      <c r="JD85" s="662" t="str">
        <f t="shared" ca="1" si="607"/>
        <v/>
      </c>
      <c r="JE85" s="662" t="str">
        <f t="shared" ca="1" si="608"/>
        <v/>
      </c>
      <c r="JF85" s="662" t="str">
        <f t="shared" ca="1" si="609"/>
        <v/>
      </c>
      <c r="JG85" s="662" t="str">
        <f t="shared" ca="1" si="610"/>
        <v/>
      </c>
      <c r="JH85" s="662" t="str">
        <f t="shared" ca="1" si="611"/>
        <v/>
      </c>
      <c r="JI85" s="662" t="str">
        <f t="shared" ca="1" si="612"/>
        <v/>
      </c>
      <c r="JJ85" s="662" t="str">
        <f t="shared" ca="1" si="613"/>
        <v/>
      </c>
      <c r="JK85" s="663" t="str">
        <f t="shared" ca="1" si="614"/>
        <v/>
      </c>
      <c r="JL85" s="626"/>
      <c r="JM85" s="649" t="str">
        <f t="shared" si="623"/>
        <v/>
      </c>
      <c r="JN85" s="635" t="str">
        <f t="shared" si="640"/>
        <v/>
      </c>
      <c r="JO85" s="635" t="str">
        <f t="shared" si="640"/>
        <v/>
      </c>
      <c r="JP85" s="635" t="str">
        <f t="shared" si="640"/>
        <v/>
      </c>
      <c r="JQ85" s="635" t="str">
        <f t="shared" si="640"/>
        <v/>
      </c>
      <c r="JR85" s="635" t="str">
        <f t="shared" si="640"/>
        <v/>
      </c>
      <c r="JS85" s="635" t="str">
        <f t="shared" si="640"/>
        <v/>
      </c>
      <c r="JT85" s="635" t="str">
        <f t="shared" si="640"/>
        <v/>
      </c>
      <c r="JU85" s="635" t="str">
        <f t="shared" si="640"/>
        <v/>
      </c>
      <c r="JV85" s="635" t="str">
        <f t="shared" si="640"/>
        <v/>
      </c>
      <c r="JW85" s="635" t="str">
        <f t="shared" si="640"/>
        <v/>
      </c>
      <c r="JX85" s="635" t="str">
        <f t="shared" si="641"/>
        <v/>
      </c>
      <c r="JY85" s="635" t="str">
        <f t="shared" si="641"/>
        <v/>
      </c>
      <c r="JZ85" s="635" t="str">
        <f t="shared" si="641"/>
        <v/>
      </c>
      <c r="KA85" s="635" t="str">
        <f t="shared" si="641"/>
        <v/>
      </c>
      <c r="KB85" s="635" t="str">
        <f t="shared" si="641"/>
        <v/>
      </c>
      <c r="KC85" s="635" t="str">
        <f t="shared" si="641"/>
        <v/>
      </c>
      <c r="KD85" s="635" t="str">
        <f t="shared" si="641"/>
        <v/>
      </c>
      <c r="KE85" s="635" t="str">
        <f t="shared" si="641"/>
        <v/>
      </c>
      <c r="KF85" s="635" t="str">
        <f t="shared" si="641"/>
        <v/>
      </c>
      <c r="KG85" s="635" t="str">
        <f t="shared" si="641"/>
        <v/>
      </c>
      <c r="KH85" s="635" t="str">
        <f t="shared" si="642"/>
        <v/>
      </c>
      <c r="KI85" s="635" t="str">
        <f t="shared" si="642"/>
        <v/>
      </c>
      <c r="KJ85" s="635" t="str">
        <f t="shared" si="642"/>
        <v/>
      </c>
      <c r="KK85" s="635" t="str">
        <f t="shared" si="642"/>
        <v/>
      </c>
      <c r="KL85" s="635" t="str">
        <f t="shared" si="642"/>
        <v/>
      </c>
      <c r="KM85" s="635" t="str">
        <f t="shared" si="642"/>
        <v/>
      </c>
      <c r="KN85" s="635" t="str">
        <f t="shared" si="642"/>
        <v/>
      </c>
      <c r="KO85" s="635" t="str">
        <f t="shared" si="642"/>
        <v/>
      </c>
      <c r="KP85" s="635" t="str">
        <f t="shared" si="642"/>
        <v/>
      </c>
      <c r="KQ85" s="635" t="str">
        <f t="shared" si="642"/>
        <v/>
      </c>
      <c r="KR85" s="635" t="str">
        <f t="shared" si="643"/>
        <v/>
      </c>
      <c r="KS85" s="635" t="str">
        <f t="shared" si="643"/>
        <v/>
      </c>
      <c r="KT85" s="635" t="str">
        <f t="shared" si="643"/>
        <v/>
      </c>
      <c r="KU85" s="635" t="str">
        <f t="shared" si="643"/>
        <v/>
      </c>
      <c r="KV85" s="635" t="str">
        <f t="shared" si="643"/>
        <v/>
      </c>
      <c r="KW85" s="635" t="str">
        <f t="shared" si="643"/>
        <v/>
      </c>
      <c r="KX85" s="635" t="str">
        <f t="shared" si="643"/>
        <v/>
      </c>
      <c r="KY85" s="635" t="str">
        <f t="shared" si="643"/>
        <v/>
      </c>
      <c r="KZ85" s="635" t="str">
        <f t="shared" si="643"/>
        <v/>
      </c>
      <c r="LA85" s="635" t="str">
        <f t="shared" si="643"/>
        <v/>
      </c>
      <c r="LB85" s="635" t="str">
        <f t="shared" si="644"/>
        <v/>
      </c>
      <c r="LC85" s="635" t="str">
        <f t="shared" si="644"/>
        <v/>
      </c>
      <c r="LD85" s="635" t="str">
        <f t="shared" si="644"/>
        <v/>
      </c>
      <c r="LE85" s="635" t="str">
        <f t="shared" si="644"/>
        <v/>
      </c>
      <c r="LF85" s="635" t="str">
        <f t="shared" si="644"/>
        <v/>
      </c>
      <c r="LG85" s="635" t="str">
        <f t="shared" si="644"/>
        <v/>
      </c>
      <c r="LH85" s="635" t="str">
        <f t="shared" si="644"/>
        <v/>
      </c>
      <c r="LI85" s="635" t="str">
        <f t="shared" si="644"/>
        <v/>
      </c>
      <c r="LJ85" s="635" t="str">
        <f t="shared" si="644"/>
        <v/>
      </c>
      <c r="LK85" s="635" t="str">
        <f t="shared" si="644"/>
        <v/>
      </c>
      <c r="LL85" s="635" t="str">
        <f t="shared" si="645"/>
        <v/>
      </c>
      <c r="LM85" s="635" t="str">
        <f t="shared" si="645"/>
        <v/>
      </c>
      <c r="LN85" s="635" t="str">
        <f t="shared" si="645"/>
        <v/>
      </c>
      <c r="LO85" s="635" t="str">
        <f t="shared" si="645"/>
        <v/>
      </c>
      <c r="LP85" s="635" t="str">
        <f t="shared" si="645"/>
        <v/>
      </c>
      <c r="LQ85" s="635" t="str">
        <f t="shared" si="645"/>
        <v/>
      </c>
      <c r="LR85" s="635" t="str">
        <f t="shared" si="645"/>
        <v/>
      </c>
      <c r="LS85" s="635" t="str">
        <f t="shared" si="645"/>
        <v/>
      </c>
      <c r="LT85" s="635" t="str">
        <f t="shared" si="645"/>
        <v/>
      </c>
      <c r="LU85" s="635" t="str">
        <f t="shared" si="645"/>
        <v/>
      </c>
      <c r="LV85" s="635" t="str">
        <f t="shared" si="646"/>
        <v/>
      </c>
      <c r="LW85" s="635" t="str">
        <f t="shared" si="646"/>
        <v/>
      </c>
      <c r="LX85" s="635" t="str">
        <f t="shared" si="646"/>
        <v/>
      </c>
      <c r="LY85" s="635" t="str">
        <f t="shared" si="646"/>
        <v/>
      </c>
      <c r="LZ85" s="635" t="str">
        <f t="shared" si="646"/>
        <v/>
      </c>
      <c r="MA85" s="635" t="str">
        <f t="shared" si="646"/>
        <v/>
      </c>
      <c r="MB85" s="635" t="str">
        <f t="shared" si="646"/>
        <v/>
      </c>
      <c r="MC85" s="635" t="str">
        <f t="shared" si="646"/>
        <v/>
      </c>
      <c r="MD85" s="635" t="str">
        <f t="shared" si="646"/>
        <v/>
      </c>
      <c r="ME85" s="635" t="str">
        <f t="shared" si="646"/>
        <v/>
      </c>
      <c r="MF85" s="635" t="str">
        <f t="shared" si="647"/>
        <v/>
      </c>
      <c r="MG85" s="635" t="str">
        <f t="shared" si="647"/>
        <v/>
      </c>
      <c r="MH85" s="635" t="str">
        <f t="shared" si="647"/>
        <v/>
      </c>
      <c r="MI85" s="635" t="str">
        <f t="shared" si="647"/>
        <v/>
      </c>
      <c r="MJ85" s="635" t="str">
        <f t="shared" si="647"/>
        <v/>
      </c>
      <c r="MK85" s="635" t="str">
        <f t="shared" si="647"/>
        <v/>
      </c>
      <c r="ML85" s="635" t="str">
        <f t="shared" si="647"/>
        <v/>
      </c>
      <c r="MM85" s="635" t="str">
        <f t="shared" si="647"/>
        <v/>
      </c>
      <c r="MN85" s="635" t="str">
        <f t="shared" si="647"/>
        <v/>
      </c>
      <c r="MO85" s="635" t="str">
        <f t="shared" si="647"/>
        <v/>
      </c>
      <c r="MP85" s="636" t="str">
        <f t="shared" si="647"/>
        <v/>
      </c>
      <c r="MR85" s="565">
        <f t="shared" si="629"/>
        <v>78</v>
      </c>
      <c r="MS85" s="622" t="e">
        <f ca="1">+SUMPRODUCT(OFFSET(MU85,0,$MR85):OFFSET(MU85,MU85-1,$MR85),OFFSET($O85,0,0):OFFSET($O85,MU85-1,0))</f>
        <v>#VALUE!</v>
      </c>
      <c r="MU85" s="568" t="str">
        <f t="shared" si="624"/>
        <v/>
      </c>
      <c r="MV85" s="691" t="e">
        <f t="shared" ca="1" si="648"/>
        <v>#VALUE!</v>
      </c>
      <c r="MW85" s="691" t="e">
        <f t="shared" ca="1" si="648"/>
        <v>#VALUE!</v>
      </c>
      <c r="MX85" s="691" t="e">
        <f t="shared" ca="1" si="648"/>
        <v>#VALUE!</v>
      </c>
      <c r="MY85" s="691" t="e">
        <f t="shared" ca="1" si="648"/>
        <v>#VALUE!</v>
      </c>
      <c r="MZ85" s="691" t="e">
        <f t="shared" ca="1" si="648"/>
        <v>#VALUE!</v>
      </c>
      <c r="NA85" s="691" t="e">
        <f t="shared" ca="1" si="648"/>
        <v>#VALUE!</v>
      </c>
      <c r="NB85" s="691" t="e">
        <f t="shared" ca="1" si="648"/>
        <v>#VALUE!</v>
      </c>
      <c r="NC85" s="691" t="e">
        <f t="shared" ca="1" si="648"/>
        <v>#VALUE!</v>
      </c>
      <c r="ND85" s="691" t="e">
        <f t="shared" ca="1" si="648"/>
        <v>#VALUE!</v>
      </c>
      <c r="NE85" s="691" t="e">
        <f t="shared" ca="1" si="648"/>
        <v>#VALUE!</v>
      </c>
      <c r="NF85" s="691" t="e">
        <f t="shared" ca="1" si="649"/>
        <v>#VALUE!</v>
      </c>
      <c r="NG85" s="691" t="e">
        <f t="shared" ca="1" si="649"/>
        <v>#VALUE!</v>
      </c>
      <c r="NH85" s="691" t="e">
        <f t="shared" ca="1" si="649"/>
        <v>#VALUE!</v>
      </c>
      <c r="NI85" s="691" t="e">
        <f t="shared" ca="1" si="649"/>
        <v>#VALUE!</v>
      </c>
      <c r="NJ85" s="691" t="e">
        <f t="shared" ca="1" si="649"/>
        <v>#VALUE!</v>
      </c>
      <c r="NK85" s="691" t="e">
        <f t="shared" ca="1" si="649"/>
        <v>#VALUE!</v>
      </c>
      <c r="NL85" s="691" t="e">
        <f t="shared" ca="1" si="649"/>
        <v>#VALUE!</v>
      </c>
      <c r="NM85" s="691" t="e">
        <f t="shared" ca="1" si="649"/>
        <v>#VALUE!</v>
      </c>
      <c r="NN85" s="691" t="e">
        <f t="shared" ca="1" si="649"/>
        <v>#VALUE!</v>
      </c>
      <c r="NO85" s="691" t="e">
        <f t="shared" ca="1" si="649"/>
        <v>#VALUE!</v>
      </c>
      <c r="NP85" s="691" t="e">
        <f t="shared" ca="1" si="650"/>
        <v>#VALUE!</v>
      </c>
      <c r="NQ85" s="691" t="e">
        <f t="shared" ca="1" si="650"/>
        <v>#VALUE!</v>
      </c>
      <c r="NR85" s="691" t="e">
        <f t="shared" ca="1" si="650"/>
        <v>#VALUE!</v>
      </c>
      <c r="NS85" s="691" t="e">
        <f t="shared" ca="1" si="650"/>
        <v>#VALUE!</v>
      </c>
      <c r="NT85" s="691" t="e">
        <f t="shared" ca="1" si="650"/>
        <v>#VALUE!</v>
      </c>
      <c r="NU85" s="691" t="e">
        <f t="shared" ca="1" si="650"/>
        <v>#VALUE!</v>
      </c>
      <c r="NV85" s="691" t="e">
        <f t="shared" ca="1" si="650"/>
        <v>#VALUE!</v>
      </c>
      <c r="NW85" s="691" t="e">
        <f t="shared" ca="1" si="650"/>
        <v>#VALUE!</v>
      </c>
      <c r="NX85" s="691" t="e">
        <f t="shared" ca="1" si="650"/>
        <v>#VALUE!</v>
      </c>
      <c r="NY85" s="691" t="e">
        <f t="shared" ca="1" si="650"/>
        <v>#VALUE!</v>
      </c>
      <c r="NZ85" s="691" t="e">
        <f t="shared" ca="1" si="651"/>
        <v>#VALUE!</v>
      </c>
      <c r="OA85" s="691" t="e">
        <f t="shared" ca="1" si="651"/>
        <v>#VALUE!</v>
      </c>
      <c r="OB85" s="691" t="e">
        <f t="shared" ca="1" si="651"/>
        <v>#VALUE!</v>
      </c>
      <c r="OC85" s="691" t="e">
        <f t="shared" ca="1" si="651"/>
        <v>#VALUE!</v>
      </c>
      <c r="OD85" s="691" t="e">
        <f t="shared" ca="1" si="651"/>
        <v>#VALUE!</v>
      </c>
      <c r="OE85" s="691" t="e">
        <f t="shared" ca="1" si="651"/>
        <v>#VALUE!</v>
      </c>
      <c r="OF85" s="691" t="e">
        <f t="shared" ca="1" si="651"/>
        <v>#VALUE!</v>
      </c>
      <c r="OG85" s="691" t="e">
        <f t="shared" ca="1" si="651"/>
        <v>#VALUE!</v>
      </c>
      <c r="OH85" s="691" t="e">
        <f t="shared" ca="1" si="651"/>
        <v>#VALUE!</v>
      </c>
      <c r="OI85" s="691" t="e">
        <f t="shared" ca="1" si="651"/>
        <v>#VALUE!</v>
      </c>
      <c r="OJ85" s="691" t="e">
        <f t="shared" ca="1" si="652"/>
        <v>#VALUE!</v>
      </c>
      <c r="OK85" s="691" t="e">
        <f t="shared" ca="1" si="652"/>
        <v>#VALUE!</v>
      </c>
      <c r="OL85" s="691" t="e">
        <f t="shared" ca="1" si="652"/>
        <v>#VALUE!</v>
      </c>
      <c r="OM85" s="691" t="e">
        <f t="shared" ca="1" si="652"/>
        <v>#VALUE!</v>
      </c>
      <c r="ON85" s="691" t="e">
        <f t="shared" ca="1" si="652"/>
        <v>#VALUE!</v>
      </c>
      <c r="OO85" s="691" t="e">
        <f t="shared" ca="1" si="652"/>
        <v>#VALUE!</v>
      </c>
      <c r="OP85" s="691" t="e">
        <f t="shared" ca="1" si="652"/>
        <v>#VALUE!</v>
      </c>
      <c r="OQ85" s="691" t="e">
        <f t="shared" ca="1" si="652"/>
        <v>#VALUE!</v>
      </c>
      <c r="OR85" s="691" t="e">
        <f t="shared" ca="1" si="652"/>
        <v>#VALUE!</v>
      </c>
      <c r="OS85" s="691" t="e">
        <f t="shared" ca="1" si="652"/>
        <v>#VALUE!</v>
      </c>
      <c r="OT85" s="691" t="e">
        <f t="shared" ca="1" si="653"/>
        <v>#VALUE!</v>
      </c>
      <c r="OU85" s="691" t="e">
        <f t="shared" ca="1" si="653"/>
        <v>#VALUE!</v>
      </c>
      <c r="OV85" s="691" t="e">
        <f t="shared" ca="1" si="653"/>
        <v>#VALUE!</v>
      </c>
      <c r="OW85" s="691" t="e">
        <f t="shared" ca="1" si="653"/>
        <v>#VALUE!</v>
      </c>
      <c r="OX85" s="691" t="e">
        <f t="shared" ca="1" si="653"/>
        <v>#VALUE!</v>
      </c>
      <c r="OY85" s="691" t="e">
        <f t="shared" ca="1" si="653"/>
        <v>#VALUE!</v>
      </c>
      <c r="OZ85" s="691" t="e">
        <f t="shared" ca="1" si="653"/>
        <v>#VALUE!</v>
      </c>
      <c r="PA85" s="691" t="e">
        <f t="shared" ca="1" si="653"/>
        <v>#VALUE!</v>
      </c>
      <c r="PB85" s="691" t="e">
        <f t="shared" ca="1" si="653"/>
        <v>#VALUE!</v>
      </c>
      <c r="PC85" s="691" t="e">
        <f t="shared" ca="1" si="653"/>
        <v>#VALUE!</v>
      </c>
      <c r="PD85" s="691" t="e">
        <f t="shared" ca="1" si="654"/>
        <v>#VALUE!</v>
      </c>
      <c r="PE85" s="691" t="e">
        <f t="shared" ca="1" si="654"/>
        <v>#VALUE!</v>
      </c>
      <c r="PF85" s="691" t="e">
        <f t="shared" ca="1" si="654"/>
        <v>#VALUE!</v>
      </c>
      <c r="PG85" s="691" t="e">
        <f t="shared" ca="1" si="654"/>
        <v>#VALUE!</v>
      </c>
      <c r="PH85" s="691" t="e">
        <f t="shared" ca="1" si="654"/>
        <v>#VALUE!</v>
      </c>
      <c r="PI85" s="691" t="e">
        <f t="shared" ca="1" si="654"/>
        <v>#VALUE!</v>
      </c>
      <c r="PJ85" s="691" t="e">
        <f t="shared" ca="1" si="654"/>
        <v>#VALUE!</v>
      </c>
      <c r="PK85" s="691" t="e">
        <f t="shared" ca="1" si="654"/>
        <v>#VALUE!</v>
      </c>
      <c r="PL85" s="691" t="e">
        <f t="shared" ca="1" si="654"/>
        <v>#VALUE!</v>
      </c>
      <c r="PM85" s="691" t="e">
        <f t="shared" ca="1" si="654"/>
        <v>#VALUE!</v>
      </c>
      <c r="PN85" s="691" t="e">
        <f t="shared" ca="1" si="655"/>
        <v>#VALUE!</v>
      </c>
      <c r="PO85" s="691" t="e">
        <f t="shared" ca="1" si="655"/>
        <v>#VALUE!</v>
      </c>
      <c r="PP85" s="691" t="e">
        <f t="shared" ca="1" si="655"/>
        <v>#VALUE!</v>
      </c>
      <c r="PQ85" s="691" t="e">
        <f t="shared" ca="1" si="655"/>
        <v>#VALUE!</v>
      </c>
      <c r="PR85" s="691" t="e">
        <f t="shared" ca="1" si="655"/>
        <v>#VALUE!</v>
      </c>
      <c r="PS85" s="691" t="e">
        <f t="shared" ca="1" si="655"/>
        <v>#VALUE!</v>
      </c>
      <c r="PT85" s="691" t="e">
        <f t="shared" ca="1" si="655"/>
        <v>#VALUE!</v>
      </c>
      <c r="PU85" s="691" t="e">
        <f t="shared" ca="1" si="655"/>
        <v>#VALUE!</v>
      </c>
      <c r="PV85" s="691" t="e">
        <f t="shared" ca="1" si="655"/>
        <v>#VALUE!</v>
      </c>
      <c r="PW85" s="691" t="e">
        <f t="shared" ca="1" si="655"/>
        <v>#VALUE!</v>
      </c>
      <c r="PX85" s="691" t="e">
        <f t="shared" ca="1" si="655"/>
        <v>#VALUE!</v>
      </c>
      <c r="PY85" s="690"/>
      <c r="PZ85" s="690"/>
      <c r="QA85" s="690"/>
      <c r="QB85" s="690"/>
      <c r="QC85" s="690"/>
      <c r="QD85" s="690"/>
      <c r="QE85" s="690"/>
      <c r="QF85" s="690"/>
    </row>
    <row r="86" spans="1:448" hidden="1">
      <c r="A86" s="632">
        <f t="shared" si="625"/>
        <v>79</v>
      </c>
      <c r="B86" s="633">
        <f>+'User Entries'!G156</f>
        <v>0</v>
      </c>
      <c r="C86" s="633">
        <f t="shared" si="626"/>
        <v>0</v>
      </c>
      <c r="D86" s="767">
        <v>1</v>
      </c>
      <c r="E86" s="759" t="e">
        <f t="shared" si="532"/>
        <v>#DIV/0!</v>
      </c>
      <c r="F86" s="627"/>
      <c r="G86" s="765">
        <v>0</v>
      </c>
      <c r="H86" s="622"/>
      <c r="I86" s="632">
        <f t="shared" si="615"/>
        <v>79</v>
      </c>
      <c r="J86" s="640">
        <f t="shared" si="627"/>
        <v>0</v>
      </c>
      <c r="K86" s="640">
        <f>+'User Entries'!$J156</f>
        <v>0</v>
      </c>
      <c r="L86" s="676" t="e">
        <f t="shared" si="616"/>
        <v>#DIV/0!</v>
      </c>
      <c r="M86" s="643" t="str">
        <f>IFERROR(Summary_AttrorTotal!A96,"")</f>
        <v/>
      </c>
      <c r="N86" s="634">
        <f>+IFERROR((Summary_AttrorTotal!H96)*1000,0)</f>
        <v>0</v>
      </c>
      <c r="O86" s="634">
        <f>+IFERROR((Summary_AttrorTotal!S96-Summary_AttrorTotal!H96)*1000,0)</f>
        <v>0</v>
      </c>
      <c r="P86" s="634">
        <f t="shared" ca="1" si="533"/>
        <v>0</v>
      </c>
      <c r="Q86" s="634">
        <f>IFERROR(Summary_AttrorTotal!J96*1000,0)</f>
        <v>0</v>
      </c>
      <c r="R86" s="634">
        <f t="shared" ca="1" si="617"/>
        <v>0</v>
      </c>
      <c r="S86" s="634">
        <f>+IFERROR((Summary_AttrorTotal!S96-Summary_AttrorTotal!J96)*1000,0)</f>
        <v>0</v>
      </c>
      <c r="T86" s="634">
        <f t="shared" ca="1" si="618"/>
        <v>0</v>
      </c>
      <c r="U86" s="639"/>
      <c r="V86" s="634">
        <f t="shared" ca="1" si="619"/>
        <v>0</v>
      </c>
      <c r="X86" s="649" t="str">
        <f t="shared" si="472"/>
        <v/>
      </c>
      <c r="Y86" s="628" t="str">
        <f t="shared" si="529"/>
        <v/>
      </c>
      <c r="Z86" s="628" t="str">
        <f t="shared" si="529"/>
        <v/>
      </c>
      <c r="AA86" s="628" t="str">
        <f t="shared" ref="AA86:CL87" si="659">+IF(OR(AA$7="",$X86=""),"",IF($X86-AA$7&lt;=-1,IF(AND($X86&gt;=MATCH(100%,$D$8:$D$87,0),AA$7=$X86+1),100%,IFERROR(VLOOKUP(AA$7,$A$8:$E$87,5,FALSE)/(1-VLOOKUP($X86,$A$8:$E$87,4,FALSE)),0)),0))</f>
        <v/>
      </c>
      <c r="AB86" s="628" t="str">
        <f t="shared" si="659"/>
        <v/>
      </c>
      <c r="AC86" s="628" t="str">
        <f t="shared" si="659"/>
        <v/>
      </c>
      <c r="AD86" s="628" t="str">
        <f t="shared" si="659"/>
        <v/>
      </c>
      <c r="AE86" s="628" t="str">
        <f t="shared" si="659"/>
        <v/>
      </c>
      <c r="AF86" s="628" t="str">
        <f t="shared" si="659"/>
        <v/>
      </c>
      <c r="AG86" s="628" t="str">
        <f t="shared" si="659"/>
        <v/>
      </c>
      <c r="AH86" s="628" t="str">
        <f t="shared" si="659"/>
        <v/>
      </c>
      <c r="AI86" s="628" t="str">
        <f t="shared" si="659"/>
        <v/>
      </c>
      <c r="AJ86" s="628" t="str">
        <f t="shared" si="659"/>
        <v/>
      </c>
      <c r="AK86" s="628" t="str">
        <f t="shared" si="659"/>
        <v/>
      </c>
      <c r="AL86" s="628" t="str">
        <f t="shared" si="659"/>
        <v/>
      </c>
      <c r="AM86" s="628" t="str">
        <f t="shared" si="659"/>
        <v/>
      </c>
      <c r="AN86" s="628" t="str">
        <f t="shared" si="659"/>
        <v/>
      </c>
      <c r="AO86" s="628" t="str">
        <f t="shared" si="659"/>
        <v/>
      </c>
      <c r="AP86" s="628" t="str">
        <f t="shared" si="659"/>
        <v/>
      </c>
      <c r="AQ86" s="628" t="str">
        <f t="shared" si="659"/>
        <v/>
      </c>
      <c r="AR86" s="628" t="str">
        <f t="shared" si="659"/>
        <v/>
      </c>
      <c r="AS86" s="628" t="str">
        <f t="shared" si="659"/>
        <v/>
      </c>
      <c r="AT86" s="628" t="str">
        <f t="shared" si="659"/>
        <v/>
      </c>
      <c r="AU86" s="628" t="str">
        <f t="shared" si="659"/>
        <v/>
      </c>
      <c r="AV86" s="628" t="str">
        <f t="shared" si="659"/>
        <v/>
      </c>
      <c r="AW86" s="628" t="str">
        <f t="shared" si="659"/>
        <v/>
      </c>
      <c r="AX86" s="628" t="str">
        <f t="shared" si="659"/>
        <v/>
      </c>
      <c r="AY86" s="628" t="str">
        <f t="shared" si="659"/>
        <v/>
      </c>
      <c r="AZ86" s="628" t="str">
        <f t="shared" si="659"/>
        <v/>
      </c>
      <c r="BA86" s="628" t="str">
        <f t="shared" si="659"/>
        <v/>
      </c>
      <c r="BB86" s="628" t="str">
        <f t="shared" si="659"/>
        <v/>
      </c>
      <c r="BC86" s="628" t="str">
        <f t="shared" si="659"/>
        <v/>
      </c>
      <c r="BD86" s="628" t="str">
        <f t="shared" si="659"/>
        <v/>
      </c>
      <c r="BE86" s="628" t="str">
        <f t="shared" si="659"/>
        <v/>
      </c>
      <c r="BF86" s="628" t="str">
        <f t="shared" si="659"/>
        <v/>
      </c>
      <c r="BG86" s="628" t="str">
        <f t="shared" si="659"/>
        <v/>
      </c>
      <c r="BH86" s="628" t="str">
        <f t="shared" si="659"/>
        <v/>
      </c>
      <c r="BI86" s="628" t="str">
        <f t="shared" si="659"/>
        <v/>
      </c>
      <c r="BJ86" s="628" t="str">
        <f t="shared" si="659"/>
        <v/>
      </c>
      <c r="BK86" s="628" t="str">
        <f t="shared" si="659"/>
        <v/>
      </c>
      <c r="BL86" s="628" t="str">
        <f t="shared" si="659"/>
        <v/>
      </c>
      <c r="BM86" s="628" t="str">
        <f t="shared" si="659"/>
        <v/>
      </c>
      <c r="BN86" s="628" t="str">
        <f t="shared" si="659"/>
        <v/>
      </c>
      <c r="BO86" s="628" t="str">
        <f t="shared" si="659"/>
        <v/>
      </c>
      <c r="BP86" s="628" t="str">
        <f t="shared" si="659"/>
        <v/>
      </c>
      <c r="BQ86" s="628" t="str">
        <f t="shared" si="659"/>
        <v/>
      </c>
      <c r="BR86" s="628" t="str">
        <f t="shared" si="659"/>
        <v/>
      </c>
      <c r="BS86" s="628" t="str">
        <f t="shared" si="659"/>
        <v/>
      </c>
      <c r="BT86" s="628" t="str">
        <f t="shared" si="659"/>
        <v/>
      </c>
      <c r="BU86" s="628" t="str">
        <f t="shared" si="659"/>
        <v/>
      </c>
      <c r="BV86" s="628" t="str">
        <f t="shared" si="659"/>
        <v/>
      </c>
      <c r="BW86" s="628" t="str">
        <f t="shared" si="659"/>
        <v/>
      </c>
      <c r="BX86" s="628" t="str">
        <f t="shared" si="659"/>
        <v/>
      </c>
      <c r="BY86" s="628" t="str">
        <f t="shared" si="659"/>
        <v/>
      </c>
      <c r="BZ86" s="628" t="str">
        <f t="shared" si="659"/>
        <v/>
      </c>
      <c r="CA86" s="628" t="str">
        <f t="shared" si="659"/>
        <v/>
      </c>
      <c r="CB86" s="628" t="str">
        <f t="shared" si="659"/>
        <v/>
      </c>
      <c r="CC86" s="628" t="str">
        <f t="shared" si="659"/>
        <v/>
      </c>
      <c r="CD86" s="628" t="str">
        <f t="shared" si="659"/>
        <v/>
      </c>
      <c r="CE86" s="628" t="str">
        <f t="shared" si="659"/>
        <v/>
      </c>
      <c r="CF86" s="628" t="str">
        <f t="shared" si="659"/>
        <v/>
      </c>
      <c r="CG86" s="628" t="str">
        <f t="shared" si="659"/>
        <v/>
      </c>
      <c r="CH86" s="628" t="str">
        <f t="shared" si="659"/>
        <v/>
      </c>
      <c r="CI86" s="628" t="str">
        <f t="shared" si="659"/>
        <v/>
      </c>
      <c r="CJ86" s="628" t="str">
        <f t="shared" si="659"/>
        <v/>
      </c>
      <c r="CK86" s="628" t="str">
        <f t="shared" si="659"/>
        <v/>
      </c>
      <c r="CL86" s="628" t="str">
        <f t="shared" si="659"/>
        <v/>
      </c>
      <c r="CM86" s="628" t="str">
        <f t="shared" si="658"/>
        <v/>
      </c>
      <c r="CN86" s="628" t="str">
        <f t="shared" si="658"/>
        <v/>
      </c>
      <c r="CO86" s="628" t="str">
        <f t="shared" si="658"/>
        <v/>
      </c>
      <c r="CP86" s="628" t="str">
        <f t="shared" si="658"/>
        <v/>
      </c>
      <c r="CQ86" s="628" t="str">
        <f t="shared" si="658"/>
        <v/>
      </c>
      <c r="CR86" s="628" t="str">
        <f t="shared" si="658"/>
        <v/>
      </c>
      <c r="CS86" s="628" t="str">
        <f t="shared" si="658"/>
        <v/>
      </c>
      <c r="CT86" s="628" t="str">
        <f t="shared" si="658"/>
        <v/>
      </c>
      <c r="CU86" s="628" t="str">
        <f t="shared" si="658"/>
        <v/>
      </c>
      <c r="CV86" s="628" t="str">
        <f t="shared" si="658"/>
        <v/>
      </c>
      <c r="CW86" s="628" t="str">
        <f t="shared" si="658"/>
        <v/>
      </c>
      <c r="CX86" s="628" t="str">
        <f t="shared" si="658"/>
        <v/>
      </c>
      <c r="CY86" s="628" t="str">
        <f t="shared" si="658"/>
        <v/>
      </c>
      <c r="CZ86" s="628" t="str">
        <f t="shared" si="658"/>
        <v/>
      </c>
      <c r="DA86" s="629" t="str">
        <f t="shared" si="658"/>
        <v/>
      </c>
      <c r="DB86" s="642"/>
      <c r="DC86" s="649" t="str">
        <f t="shared" si="621"/>
        <v/>
      </c>
      <c r="DD86" s="668" t="str">
        <f t="shared" si="632"/>
        <v/>
      </c>
      <c r="DE86" s="668" t="str">
        <f t="shared" si="632"/>
        <v/>
      </c>
      <c r="DF86" s="668" t="str">
        <f t="shared" si="632"/>
        <v/>
      </c>
      <c r="DG86" s="668" t="str">
        <f t="shared" si="632"/>
        <v/>
      </c>
      <c r="DH86" s="668" t="str">
        <f t="shared" si="632"/>
        <v/>
      </c>
      <c r="DI86" s="668" t="str">
        <f t="shared" si="632"/>
        <v/>
      </c>
      <c r="DJ86" s="668" t="str">
        <f t="shared" si="632"/>
        <v/>
      </c>
      <c r="DK86" s="668" t="str">
        <f t="shared" si="632"/>
        <v/>
      </c>
      <c r="DL86" s="668" t="str">
        <f t="shared" si="632"/>
        <v/>
      </c>
      <c r="DM86" s="668" t="str">
        <f t="shared" si="632"/>
        <v/>
      </c>
      <c r="DN86" s="668" t="str">
        <f t="shared" si="633"/>
        <v/>
      </c>
      <c r="DO86" s="668" t="str">
        <f t="shared" si="633"/>
        <v/>
      </c>
      <c r="DP86" s="668" t="str">
        <f t="shared" si="633"/>
        <v/>
      </c>
      <c r="DQ86" s="668" t="str">
        <f t="shared" si="633"/>
        <v/>
      </c>
      <c r="DR86" s="668" t="str">
        <f t="shared" si="633"/>
        <v/>
      </c>
      <c r="DS86" s="668" t="str">
        <f t="shared" si="633"/>
        <v/>
      </c>
      <c r="DT86" s="668" t="str">
        <f t="shared" si="633"/>
        <v/>
      </c>
      <c r="DU86" s="668" t="str">
        <f t="shared" si="633"/>
        <v/>
      </c>
      <c r="DV86" s="668" t="str">
        <f t="shared" si="633"/>
        <v/>
      </c>
      <c r="DW86" s="668" t="str">
        <f t="shared" si="633"/>
        <v/>
      </c>
      <c r="DX86" s="668" t="str">
        <f t="shared" si="634"/>
        <v/>
      </c>
      <c r="DY86" s="668" t="str">
        <f t="shared" si="634"/>
        <v/>
      </c>
      <c r="DZ86" s="668" t="str">
        <f t="shared" si="634"/>
        <v/>
      </c>
      <c r="EA86" s="668" t="str">
        <f t="shared" si="634"/>
        <v/>
      </c>
      <c r="EB86" s="668" t="str">
        <f t="shared" si="634"/>
        <v/>
      </c>
      <c r="EC86" s="668" t="str">
        <f t="shared" si="634"/>
        <v/>
      </c>
      <c r="ED86" s="668" t="str">
        <f t="shared" si="634"/>
        <v/>
      </c>
      <c r="EE86" s="668" t="str">
        <f t="shared" si="634"/>
        <v/>
      </c>
      <c r="EF86" s="668" t="str">
        <f t="shared" si="634"/>
        <v/>
      </c>
      <c r="EG86" s="668" t="str">
        <f t="shared" si="634"/>
        <v/>
      </c>
      <c r="EH86" s="668" t="str">
        <f t="shared" si="635"/>
        <v/>
      </c>
      <c r="EI86" s="668" t="str">
        <f t="shared" si="635"/>
        <v/>
      </c>
      <c r="EJ86" s="668" t="str">
        <f t="shared" si="635"/>
        <v/>
      </c>
      <c r="EK86" s="668" t="str">
        <f t="shared" si="635"/>
        <v/>
      </c>
      <c r="EL86" s="668" t="str">
        <f t="shared" si="635"/>
        <v/>
      </c>
      <c r="EM86" s="668" t="str">
        <f t="shared" si="635"/>
        <v/>
      </c>
      <c r="EN86" s="668" t="str">
        <f t="shared" si="635"/>
        <v/>
      </c>
      <c r="EO86" s="668" t="str">
        <f t="shared" si="635"/>
        <v/>
      </c>
      <c r="EP86" s="668" t="str">
        <f t="shared" si="635"/>
        <v/>
      </c>
      <c r="EQ86" s="668" t="str">
        <f t="shared" si="635"/>
        <v/>
      </c>
      <c r="ER86" s="668" t="str">
        <f t="shared" si="636"/>
        <v/>
      </c>
      <c r="ES86" s="668" t="str">
        <f t="shared" si="636"/>
        <v/>
      </c>
      <c r="ET86" s="668" t="str">
        <f t="shared" si="636"/>
        <v/>
      </c>
      <c r="EU86" s="668" t="str">
        <f t="shared" si="636"/>
        <v/>
      </c>
      <c r="EV86" s="668" t="str">
        <f t="shared" si="636"/>
        <v/>
      </c>
      <c r="EW86" s="668" t="str">
        <f t="shared" si="636"/>
        <v/>
      </c>
      <c r="EX86" s="668" t="str">
        <f t="shared" si="636"/>
        <v/>
      </c>
      <c r="EY86" s="668" t="str">
        <f t="shared" si="636"/>
        <v/>
      </c>
      <c r="EZ86" s="668" t="str">
        <f t="shared" si="636"/>
        <v/>
      </c>
      <c r="FA86" s="668" t="str">
        <f t="shared" si="636"/>
        <v/>
      </c>
      <c r="FB86" s="668" t="str">
        <f t="shared" si="637"/>
        <v/>
      </c>
      <c r="FC86" s="668" t="str">
        <f t="shared" si="637"/>
        <v/>
      </c>
      <c r="FD86" s="668" t="str">
        <f t="shared" si="637"/>
        <v/>
      </c>
      <c r="FE86" s="668" t="str">
        <f t="shared" si="637"/>
        <v/>
      </c>
      <c r="FF86" s="668" t="str">
        <f t="shared" si="637"/>
        <v/>
      </c>
      <c r="FG86" s="668" t="str">
        <f t="shared" si="637"/>
        <v/>
      </c>
      <c r="FH86" s="668" t="str">
        <f t="shared" si="637"/>
        <v/>
      </c>
      <c r="FI86" s="668" t="str">
        <f t="shared" si="637"/>
        <v/>
      </c>
      <c r="FJ86" s="668" t="str">
        <f t="shared" si="637"/>
        <v/>
      </c>
      <c r="FK86" s="668" t="str">
        <f t="shared" si="637"/>
        <v/>
      </c>
      <c r="FL86" s="668" t="str">
        <f t="shared" si="638"/>
        <v/>
      </c>
      <c r="FM86" s="668" t="str">
        <f t="shared" si="638"/>
        <v/>
      </c>
      <c r="FN86" s="668" t="str">
        <f t="shared" si="638"/>
        <v/>
      </c>
      <c r="FO86" s="668" t="str">
        <f t="shared" si="638"/>
        <v/>
      </c>
      <c r="FP86" s="668" t="str">
        <f t="shared" si="638"/>
        <v/>
      </c>
      <c r="FQ86" s="668" t="str">
        <f t="shared" si="638"/>
        <v/>
      </c>
      <c r="FR86" s="668" t="str">
        <f t="shared" si="638"/>
        <v/>
      </c>
      <c r="FS86" s="668" t="str">
        <f t="shared" si="638"/>
        <v/>
      </c>
      <c r="FT86" s="668" t="str">
        <f t="shared" si="638"/>
        <v/>
      </c>
      <c r="FU86" s="668" t="str">
        <f t="shared" si="638"/>
        <v/>
      </c>
      <c r="FV86" s="668" t="str">
        <f t="shared" si="639"/>
        <v/>
      </c>
      <c r="FW86" s="668" t="str">
        <f t="shared" si="639"/>
        <v/>
      </c>
      <c r="FX86" s="668" t="str">
        <f t="shared" si="639"/>
        <v/>
      </c>
      <c r="FY86" s="668" t="str">
        <f t="shared" si="639"/>
        <v/>
      </c>
      <c r="FZ86" s="668" t="str">
        <f t="shared" si="639"/>
        <v/>
      </c>
      <c r="GA86" s="668" t="str">
        <f t="shared" si="639"/>
        <v/>
      </c>
      <c r="GB86" s="668" t="str">
        <f t="shared" si="639"/>
        <v/>
      </c>
      <c r="GC86" s="668" t="str">
        <f t="shared" si="639"/>
        <v/>
      </c>
      <c r="GD86" s="668" t="str">
        <f t="shared" si="639"/>
        <v/>
      </c>
      <c r="GE86" s="668" t="str">
        <f t="shared" si="639"/>
        <v/>
      </c>
      <c r="GF86" s="669" t="str">
        <f t="shared" si="639"/>
        <v/>
      </c>
      <c r="GG86" s="626"/>
      <c r="GH86" s="649" t="str">
        <f t="shared" si="622"/>
        <v/>
      </c>
      <c r="GI86" s="682" t="str">
        <f t="shared" ca="1" si="534"/>
        <v/>
      </c>
      <c r="GJ86" s="682" t="str">
        <f t="shared" ca="1" si="535"/>
        <v/>
      </c>
      <c r="GK86" s="682" t="str">
        <f t="shared" ca="1" si="536"/>
        <v/>
      </c>
      <c r="GL86" s="682" t="str">
        <f t="shared" ca="1" si="537"/>
        <v/>
      </c>
      <c r="GM86" s="682" t="str">
        <f t="shared" ca="1" si="538"/>
        <v/>
      </c>
      <c r="GN86" s="682" t="str">
        <f t="shared" ca="1" si="539"/>
        <v/>
      </c>
      <c r="GO86" s="682" t="str">
        <f t="shared" ca="1" si="540"/>
        <v/>
      </c>
      <c r="GP86" s="682" t="str">
        <f t="shared" ca="1" si="541"/>
        <v/>
      </c>
      <c r="GQ86" s="682" t="str">
        <f t="shared" ca="1" si="542"/>
        <v/>
      </c>
      <c r="GR86" s="682" t="str">
        <f t="shared" ca="1" si="543"/>
        <v/>
      </c>
      <c r="GS86" s="682" t="str">
        <f t="shared" ca="1" si="544"/>
        <v/>
      </c>
      <c r="GT86" s="682" t="str">
        <f t="shared" ca="1" si="545"/>
        <v/>
      </c>
      <c r="GU86" s="682" t="str">
        <f t="shared" ca="1" si="546"/>
        <v/>
      </c>
      <c r="GV86" s="682" t="str">
        <f t="shared" ca="1" si="547"/>
        <v/>
      </c>
      <c r="GW86" s="682" t="str">
        <f t="shared" ca="1" si="548"/>
        <v/>
      </c>
      <c r="GX86" s="682" t="str">
        <f t="shared" ca="1" si="549"/>
        <v/>
      </c>
      <c r="GY86" s="682" t="str">
        <f t="shared" ca="1" si="550"/>
        <v/>
      </c>
      <c r="GZ86" s="682" t="str">
        <f t="shared" ca="1" si="551"/>
        <v/>
      </c>
      <c r="HA86" s="682" t="str">
        <f t="shared" ca="1" si="552"/>
        <v/>
      </c>
      <c r="HB86" s="682" t="str">
        <f t="shared" ca="1" si="553"/>
        <v/>
      </c>
      <c r="HC86" s="682" t="str">
        <f t="shared" ca="1" si="554"/>
        <v/>
      </c>
      <c r="HD86" s="682" t="str">
        <f t="shared" ca="1" si="555"/>
        <v/>
      </c>
      <c r="HE86" s="682" t="str">
        <f t="shared" ca="1" si="556"/>
        <v/>
      </c>
      <c r="HF86" s="682" t="str">
        <f t="shared" ca="1" si="557"/>
        <v/>
      </c>
      <c r="HG86" s="682" t="str">
        <f t="shared" ca="1" si="558"/>
        <v/>
      </c>
      <c r="HH86" s="682" t="str">
        <f t="shared" ca="1" si="559"/>
        <v/>
      </c>
      <c r="HI86" s="682" t="str">
        <f t="shared" ca="1" si="560"/>
        <v/>
      </c>
      <c r="HJ86" s="682" t="str">
        <f t="shared" ca="1" si="561"/>
        <v/>
      </c>
      <c r="HK86" s="682" t="str">
        <f t="shared" ca="1" si="562"/>
        <v/>
      </c>
      <c r="HL86" s="682" t="str">
        <f t="shared" ca="1" si="563"/>
        <v/>
      </c>
      <c r="HM86" s="682" t="str">
        <f t="shared" ca="1" si="564"/>
        <v/>
      </c>
      <c r="HN86" s="682" t="str">
        <f t="shared" ca="1" si="565"/>
        <v/>
      </c>
      <c r="HO86" s="682" t="str">
        <f t="shared" ca="1" si="566"/>
        <v/>
      </c>
      <c r="HP86" s="682" t="str">
        <f t="shared" ca="1" si="567"/>
        <v/>
      </c>
      <c r="HQ86" s="682" t="str">
        <f t="shared" ca="1" si="568"/>
        <v/>
      </c>
      <c r="HR86" s="682" t="str">
        <f t="shared" ca="1" si="569"/>
        <v/>
      </c>
      <c r="HS86" s="682" t="str">
        <f t="shared" ca="1" si="570"/>
        <v/>
      </c>
      <c r="HT86" s="682" t="str">
        <f t="shared" ca="1" si="571"/>
        <v/>
      </c>
      <c r="HU86" s="682" t="str">
        <f t="shared" ca="1" si="572"/>
        <v/>
      </c>
      <c r="HV86" s="682" t="str">
        <f t="shared" ca="1" si="573"/>
        <v/>
      </c>
      <c r="HW86" s="682" t="str">
        <f t="shared" ca="1" si="574"/>
        <v/>
      </c>
      <c r="HX86" s="682" t="str">
        <f t="shared" ca="1" si="575"/>
        <v/>
      </c>
      <c r="HY86" s="682" t="str">
        <f t="shared" ca="1" si="576"/>
        <v/>
      </c>
      <c r="HZ86" s="682" t="str">
        <f t="shared" ca="1" si="577"/>
        <v/>
      </c>
      <c r="IA86" s="682" t="str">
        <f t="shared" ca="1" si="578"/>
        <v/>
      </c>
      <c r="IB86" s="682" t="str">
        <f t="shared" ca="1" si="579"/>
        <v/>
      </c>
      <c r="IC86" s="682" t="str">
        <f t="shared" ca="1" si="580"/>
        <v/>
      </c>
      <c r="ID86" s="682" t="str">
        <f t="shared" ca="1" si="581"/>
        <v/>
      </c>
      <c r="IE86" s="682" t="str">
        <f t="shared" ca="1" si="582"/>
        <v/>
      </c>
      <c r="IF86" s="682" t="str">
        <f t="shared" ca="1" si="583"/>
        <v/>
      </c>
      <c r="IG86" s="682" t="str">
        <f t="shared" ca="1" si="584"/>
        <v/>
      </c>
      <c r="IH86" s="682" t="str">
        <f t="shared" ca="1" si="585"/>
        <v/>
      </c>
      <c r="II86" s="682" t="str">
        <f t="shared" ca="1" si="586"/>
        <v/>
      </c>
      <c r="IJ86" s="682" t="str">
        <f t="shared" ca="1" si="587"/>
        <v/>
      </c>
      <c r="IK86" s="662" t="str">
        <f t="shared" ca="1" si="588"/>
        <v/>
      </c>
      <c r="IL86" s="662" t="str">
        <f t="shared" ca="1" si="589"/>
        <v/>
      </c>
      <c r="IM86" s="662" t="str">
        <f t="shared" ca="1" si="590"/>
        <v/>
      </c>
      <c r="IN86" s="662" t="str">
        <f t="shared" ca="1" si="591"/>
        <v/>
      </c>
      <c r="IO86" s="662" t="str">
        <f t="shared" ca="1" si="592"/>
        <v/>
      </c>
      <c r="IP86" s="662" t="str">
        <f t="shared" ca="1" si="593"/>
        <v/>
      </c>
      <c r="IQ86" s="662" t="str">
        <f t="shared" ca="1" si="594"/>
        <v/>
      </c>
      <c r="IR86" s="662" t="str">
        <f t="shared" ca="1" si="595"/>
        <v/>
      </c>
      <c r="IS86" s="662" t="str">
        <f t="shared" ca="1" si="596"/>
        <v/>
      </c>
      <c r="IT86" s="662" t="str">
        <f t="shared" ca="1" si="597"/>
        <v/>
      </c>
      <c r="IU86" s="662" t="str">
        <f t="shared" ca="1" si="598"/>
        <v/>
      </c>
      <c r="IV86" s="662" t="str">
        <f t="shared" ca="1" si="599"/>
        <v/>
      </c>
      <c r="IW86" s="662" t="str">
        <f t="shared" ca="1" si="600"/>
        <v/>
      </c>
      <c r="IX86" s="662" t="str">
        <f t="shared" ca="1" si="601"/>
        <v/>
      </c>
      <c r="IY86" s="662" t="str">
        <f t="shared" ca="1" si="602"/>
        <v/>
      </c>
      <c r="IZ86" s="662" t="str">
        <f t="shared" ca="1" si="603"/>
        <v/>
      </c>
      <c r="JA86" s="662" t="str">
        <f t="shared" ca="1" si="604"/>
        <v/>
      </c>
      <c r="JB86" s="662" t="str">
        <f t="shared" ca="1" si="605"/>
        <v/>
      </c>
      <c r="JC86" s="662" t="str">
        <f t="shared" ca="1" si="606"/>
        <v/>
      </c>
      <c r="JD86" s="662" t="str">
        <f t="shared" ca="1" si="607"/>
        <v/>
      </c>
      <c r="JE86" s="662" t="str">
        <f t="shared" ca="1" si="608"/>
        <v/>
      </c>
      <c r="JF86" s="662" t="str">
        <f t="shared" ca="1" si="609"/>
        <v/>
      </c>
      <c r="JG86" s="662" t="str">
        <f t="shared" ca="1" si="610"/>
        <v/>
      </c>
      <c r="JH86" s="662" t="str">
        <f t="shared" ca="1" si="611"/>
        <v/>
      </c>
      <c r="JI86" s="662" t="str">
        <f t="shared" ca="1" si="612"/>
        <v/>
      </c>
      <c r="JJ86" s="662" t="str">
        <f t="shared" ca="1" si="613"/>
        <v/>
      </c>
      <c r="JK86" s="663" t="str">
        <f t="shared" ca="1" si="614"/>
        <v/>
      </c>
      <c r="JL86" s="626"/>
      <c r="JM86" s="649" t="str">
        <f t="shared" si="623"/>
        <v/>
      </c>
      <c r="JN86" s="635" t="str">
        <f t="shared" si="640"/>
        <v/>
      </c>
      <c r="JO86" s="635" t="str">
        <f t="shared" si="640"/>
        <v/>
      </c>
      <c r="JP86" s="635" t="str">
        <f t="shared" si="640"/>
        <v/>
      </c>
      <c r="JQ86" s="635" t="str">
        <f t="shared" si="640"/>
        <v/>
      </c>
      <c r="JR86" s="635" t="str">
        <f t="shared" si="640"/>
        <v/>
      </c>
      <c r="JS86" s="635" t="str">
        <f t="shared" si="640"/>
        <v/>
      </c>
      <c r="JT86" s="635" t="str">
        <f t="shared" si="640"/>
        <v/>
      </c>
      <c r="JU86" s="635" t="str">
        <f t="shared" si="640"/>
        <v/>
      </c>
      <c r="JV86" s="635" t="str">
        <f t="shared" si="640"/>
        <v/>
      </c>
      <c r="JW86" s="635" t="str">
        <f t="shared" si="640"/>
        <v/>
      </c>
      <c r="JX86" s="635" t="str">
        <f t="shared" si="641"/>
        <v/>
      </c>
      <c r="JY86" s="635" t="str">
        <f t="shared" si="641"/>
        <v/>
      </c>
      <c r="JZ86" s="635" t="str">
        <f t="shared" si="641"/>
        <v/>
      </c>
      <c r="KA86" s="635" t="str">
        <f t="shared" si="641"/>
        <v/>
      </c>
      <c r="KB86" s="635" t="str">
        <f t="shared" si="641"/>
        <v/>
      </c>
      <c r="KC86" s="635" t="str">
        <f t="shared" si="641"/>
        <v/>
      </c>
      <c r="KD86" s="635" t="str">
        <f t="shared" si="641"/>
        <v/>
      </c>
      <c r="KE86" s="635" t="str">
        <f t="shared" si="641"/>
        <v/>
      </c>
      <c r="KF86" s="635" t="str">
        <f t="shared" si="641"/>
        <v/>
      </c>
      <c r="KG86" s="635" t="str">
        <f t="shared" si="641"/>
        <v/>
      </c>
      <c r="KH86" s="635" t="str">
        <f t="shared" si="642"/>
        <v/>
      </c>
      <c r="KI86" s="635" t="str">
        <f t="shared" si="642"/>
        <v/>
      </c>
      <c r="KJ86" s="635" t="str">
        <f t="shared" si="642"/>
        <v/>
      </c>
      <c r="KK86" s="635" t="str">
        <f t="shared" si="642"/>
        <v/>
      </c>
      <c r="KL86" s="635" t="str">
        <f t="shared" si="642"/>
        <v/>
      </c>
      <c r="KM86" s="635" t="str">
        <f t="shared" si="642"/>
        <v/>
      </c>
      <c r="KN86" s="635" t="str">
        <f t="shared" si="642"/>
        <v/>
      </c>
      <c r="KO86" s="635" t="str">
        <f t="shared" si="642"/>
        <v/>
      </c>
      <c r="KP86" s="635" t="str">
        <f t="shared" si="642"/>
        <v/>
      </c>
      <c r="KQ86" s="635" t="str">
        <f t="shared" si="642"/>
        <v/>
      </c>
      <c r="KR86" s="635" t="str">
        <f t="shared" si="643"/>
        <v/>
      </c>
      <c r="KS86" s="635" t="str">
        <f t="shared" si="643"/>
        <v/>
      </c>
      <c r="KT86" s="635" t="str">
        <f t="shared" si="643"/>
        <v/>
      </c>
      <c r="KU86" s="635" t="str">
        <f t="shared" si="643"/>
        <v/>
      </c>
      <c r="KV86" s="635" t="str">
        <f t="shared" si="643"/>
        <v/>
      </c>
      <c r="KW86" s="635" t="str">
        <f t="shared" si="643"/>
        <v/>
      </c>
      <c r="KX86" s="635" t="str">
        <f t="shared" si="643"/>
        <v/>
      </c>
      <c r="KY86" s="635" t="str">
        <f t="shared" si="643"/>
        <v/>
      </c>
      <c r="KZ86" s="635" t="str">
        <f t="shared" si="643"/>
        <v/>
      </c>
      <c r="LA86" s="635" t="str">
        <f t="shared" si="643"/>
        <v/>
      </c>
      <c r="LB86" s="635" t="str">
        <f t="shared" si="644"/>
        <v/>
      </c>
      <c r="LC86" s="635" t="str">
        <f t="shared" si="644"/>
        <v/>
      </c>
      <c r="LD86" s="635" t="str">
        <f t="shared" si="644"/>
        <v/>
      </c>
      <c r="LE86" s="635" t="str">
        <f t="shared" si="644"/>
        <v/>
      </c>
      <c r="LF86" s="635" t="str">
        <f t="shared" si="644"/>
        <v/>
      </c>
      <c r="LG86" s="635" t="str">
        <f t="shared" si="644"/>
        <v/>
      </c>
      <c r="LH86" s="635" t="str">
        <f t="shared" si="644"/>
        <v/>
      </c>
      <c r="LI86" s="635" t="str">
        <f t="shared" si="644"/>
        <v/>
      </c>
      <c r="LJ86" s="635" t="str">
        <f t="shared" si="644"/>
        <v/>
      </c>
      <c r="LK86" s="635" t="str">
        <f t="shared" si="644"/>
        <v/>
      </c>
      <c r="LL86" s="635" t="str">
        <f t="shared" si="645"/>
        <v/>
      </c>
      <c r="LM86" s="635" t="str">
        <f t="shared" si="645"/>
        <v/>
      </c>
      <c r="LN86" s="635" t="str">
        <f t="shared" si="645"/>
        <v/>
      </c>
      <c r="LO86" s="635" t="str">
        <f t="shared" si="645"/>
        <v/>
      </c>
      <c r="LP86" s="635" t="str">
        <f t="shared" si="645"/>
        <v/>
      </c>
      <c r="LQ86" s="635" t="str">
        <f t="shared" si="645"/>
        <v/>
      </c>
      <c r="LR86" s="635" t="str">
        <f t="shared" si="645"/>
        <v/>
      </c>
      <c r="LS86" s="635" t="str">
        <f t="shared" si="645"/>
        <v/>
      </c>
      <c r="LT86" s="635" t="str">
        <f t="shared" si="645"/>
        <v/>
      </c>
      <c r="LU86" s="635" t="str">
        <f t="shared" si="645"/>
        <v/>
      </c>
      <c r="LV86" s="635" t="str">
        <f t="shared" si="646"/>
        <v/>
      </c>
      <c r="LW86" s="635" t="str">
        <f t="shared" si="646"/>
        <v/>
      </c>
      <c r="LX86" s="635" t="str">
        <f t="shared" si="646"/>
        <v/>
      </c>
      <c r="LY86" s="635" t="str">
        <f t="shared" si="646"/>
        <v/>
      </c>
      <c r="LZ86" s="635" t="str">
        <f t="shared" si="646"/>
        <v/>
      </c>
      <c r="MA86" s="635" t="str">
        <f t="shared" si="646"/>
        <v/>
      </c>
      <c r="MB86" s="635" t="str">
        <f t="shared" si="646"/>
        <v/>
      </c>
      <c r="MC86" s="635" t="str">
        <f t="shared" si="646"/>
        <v/>
      </c>
      <c r="MD86" s="635" t="str">
        <f t="shared" si="646"/>
        <v/>
      </c>
      <c r="ME86" s="635" t="str">
        <f t="shared" si="646"/>
        <v/>
      </c>
      <c r="MF86" s="635" t="str">
        <f t="shared" si="647"/>
        <v/>
      </c>
      <c r="MG86" s="635" t="str">
        <f t="shared" si="647"/>
        <v/>
      </c>
      <c r="MH86" s="635" t="str">
        <f t="shared" si="647"/>
        <v/>
      </c>
      <c r="MI86" s="635" t="str">
        <f t="shared" si="647"/>
        <v/>
      </c>
      <c r="MJ86" s="635" t="str">
        <f t="shared" si="647"/>
        <v/>
      </c>
      <c r="MK86" s="635" t="str">
        <f t="shared" si="647"/>
        <v/>
      </c>
      <c r="ML86" s="635" t="str">
        <f t="shared" si="647"/>
        <v/>
      </c>
      <c r="MM86" s="635" t="str">
        <f t="shared" si="647"/>
        <v/>
      </c>
      <c r="MN86" s="635" t="str">
        <f t="shared" si="647"/>
        <v/>
      </c>
      <c r="MO86" s="635" t="str">
        <f t="shared" si="647"/>
        <v/>
      </c>
      <c r="MP86" s="636" t="str">
        <f t="shared" si="647"/>
        <v/>
      </c>
      <c r="MR86" s="565">
        <f t="shared" si="629"/>
        <v>79</v>
      </c>
      <c r="MS86" s="622" t="e">
        <f ca="1">+SUMPRODUCT(OFFSET(MU86,0,$MR86):OFFSET(MU86,MU86-1,$MR86),OFFSET($O86,0,0):OFFSET($O86,MU86-1,0))</f>
        <v>#VALUE!</v>
      </c>
      <c r="MU86" s="568" t="str">
        <f t="shared" si="624"/>
        <v/>
      </c>
      <c r="MV86" s="691" t="e">
        <f t="shared" ca="1" si="648"/>
        <v>#VALUE!</v>
      </c>
      <c r="MW86" s="691" t="e">
        <f t="shared" ca="1" si="648"/>
        <v>#VALUE!</v>
      </c>
      <c r="MX86" s="691" t="e">
        <f t="shared" ca="1" si="648"/>
        <v>#VALUE!</v>
      </c>
      <c r="MY86" s="691" t="e">
        <f t="shared" ca="1" si="648"/>
        <v>#VALUE!</v>
      </c>
      <c r="MZ86" s="691" t="e">
        <f t="shared" ca="1" si="648"/>
        <v>#VALUE!</v>
      </c>
      <c r="NA86" s="691" t="e">
        <f t="shared" ca="1" si="648"/>
        <v>#VALUE!</v>
      </c>
      <c r="NB86" s="691" t="e">
        <f t="shared" ca="1" si="648"/>
        <v>#VALUE!</v>
      </c>
      <c r="NC86" s="691" t="e">
        <f t="shared" ca="1" si="648"/>
        <v>#VALUE!</v>
      </c>
      <c r="ND86" s="691" t="e">
        <f t="shared" ca="1" si="648"/>
        <v>#VALUE!</v>
      </c>
      <c r="NE86" s="691" t="e">
        <f t="shared" ca="1" si="648"/>
        <v>#VALUE!</v>
      </c>
      <c r="NF86" s="691" t="e">
        <f t="shared" ca="1" si="649"/>
        <v>#VALUE!</v>
      </c>
      <c r="NG86" s="691" t="e">
        <f t="shared" ca="1" si="649"/>
        <v>#VALUE!</v>
      </c>
      <c r="NH86" s="691" t="e">
        <f t="shared" ca="1" si="649"/>
        <v>#VALUE!</v>
      </c>
      <c r="NI86" s="691" t="e">
        <f t="shared" ca="1" si="649"/>
        <v>#VALUE!</v>
      </c>
      <c r="NJ86" s="691" t="e">
        <f t="shared" ca="1" si="649"/>
        <v>#VALUE!</v>
      </c>
      <c r="NK86" s="691" t="e">
        <f t="shared" ca="1" si="649"/>
        <v>#VALUE!</v>
      </c>
      <c r="NL86" s="691" t="e">
        <f t="shared" ca="1" si="649"/>
        <v>#VALUE!</v>
      </c>
      <c r="NM86" s="691" t="e">
        <f t="shared" ca="1" si="649"/>
        <v>#VALUE!</v>
      </c>
      <c r="NN86" s="691" t="e">
        <f t="shared" ca="1" si="649"/>
        <v>#VALUE!</v>
      </c>
      <c r="NO86" s="691" t="e">
        <f t="shared" ca="1" si="649"/>
        <v>#VALUE!</v>
      </c>
      <c r="NP86" s="691" t="e">
        <f t="shared" ca="1" si="650"/>
        <v>#VALUE!</v>
      </c>
      <c r="NQ86" s="691" t="e">
        <f t="shared" ca="1" si="650"/>
        <v>#VALUE!</v>
      </c>
      <c r="NR86" s="691" t="e">
        <f t="shared" ca="1" si="650"/>
        <v>#VALUE!</v>
      </c>
      <c r="NS86" s="691" t="e">
        <f t="shared" ca="1" si="650"/>
        <v>#VALUE!</v>
      </c>
      <c r="NT86" s="691" t="e">
        <f t="shared" ca="1" si="650"/>
        <v>#VALUE!</v>
      </c>
      <c r="NU86" s="691" t="e">
        <f t="shared" ca="1" si="650"/>
        <v>#VALUE!</v>
      </c>
      <c r="NV86" s="691" t="e">
        <f t="shared" ca="1" si="650"/>
        <v>#VALUE!</v>
      </c>
      <c r="NW86" s="691" t="e">
        <f t="shared" ca="1" si="650"/>
        <v>#VALUE!</v>
      </c>
      <c r="NX86" s="691" t="e">
        <f t="shared" ca="1" si="650"/>
        <v>#VALUE!</v>
      </c>
      <c r="NY86" s="691" t="e">
        <f t="shared" ca="1" si="650"/>
        <v>#VALUE!</v>
      </c>
      <c r="NZ86" s="691" t="e">
        <f t="shared" ca="1" si="651"/>
        <v>#VALUE!</v>
      </c>
      <c r="OA86" s="691" t="e">
        <f t="shared" ca="1" si="651"/>
        <v>#VALUE!</v>
      </c>
      <c r="OB86" s="691" t="e">
        <f t="shared" ca="1" si="651"/>
        <v>#VALUE!</v>
      </c>
      <c r="OC86" s="691" t="e">
        <f t="shared" ca="1" si="651"/>
        <v>#VALUE!</v>
      </c>
      <c r="OD86" s="691" t="e">
        <f t="shared" ca="1" si="651"/>
        <v>#VALUE!</v>
      </c>
      <c r="OE86" s="691" t="e">
        <f t="shared" ca="1" si="651"/>
        <v>#VALUE!</v>
      </c>
      <c r="OF86" s="691" t="e">
        <f t="shared" ca="1" si="651"/>
        <v>#VALUE!</v>
      </c>
      <c r="OG86" s="691" t="e">
        <f t="shared" ca="1" si="651"/>
        <v>#VALUE!</v>
      </c>
      <c r="OH86" s="691" t="e">
        <f t="shared" ca="1" si="651"/>
        <v>#VALUE!</v>
      </c>
      <c r="OI86" s="691" t="e">
        <f t="shared" ca="1" si="651"/>
        <v>#VALUE!</v>
      </c>
      <c r="OJ86" s="691" t="e">
        <f t="shared" ca="1" si="652"/>
        <v>#VALUE!</v>
      </c>
      <c r="OK86" s="691" t="e">
        <f t="shared" ca="1" si="652"/>
        <v>#VALUE!</v>
      </c>
      <c r="OL86" s="691" t="e">
        <f t="shared" ca="1" si="652"/>
        <v>#VALUE!</v>
      </c>
      <c r="OM86" s="691" t="e">
        <f t="shared" ca="1" si="652"/>
        <v>#VALUE!</v>
      </c>
      <c r="ON86" s="691" t="e">
        <f t="shared" ca="1" si="652"/>
        <v>#VALUE!</v>
      </c>
      <c r="OO86" s="691" t="e">
        <f t="shared" ca="1" si="652"/>
        <v>#VALUE!</v>
      </c>
      <c r="OP86" s="691" t="e">
        <f t="shared" ca="1" si="652"/>
        <v>#VALUE!</v>
      </c>
      <c r="OQ86" s="691" t="e">
        <f t="shared" ca="1" si="652"/>
        <v>#VALUE!</v>
      </c>
      <c r="OR86" s="691" t="e">
        <f t="shared" ca="1" si="652"/>
        <v>#VALUE!</v>
      </c>
      <c r="OS86" s="691" t="e">
        <f t="shared" ca="1" si="652"/>
        <v>#VALUE!</v>
      </c>
      <c r="OT86" s="691" t="e">
        <f t="shared" ca="1" si="653"/>
        <v>#VALUE!</v>
      </c>
      <c r="OU86" s="691" t="e">
        <f t="shared" ca="1" si="653"/>
        <v>#VALUE!</v>
      </c>
      <c r="OV86" s="691" t="e">
        <f t="shared" ca="1" si="653"/>
        <v>#VALUE!</v>
      </c>
      <c r="OW86" s="691" t="e">
        <f t="shared" ca="1" si="653"/>
        <v>#VALUE!</v>
      </c>
      <c r="OX86" s="691" t="e">
        <f t="shared" ca="1" si="653"/>
        <v>#VALUE!</v>
      </c>
      <c r="OY86" s="691" t="e">
        <f t="shared" ca="1" si="653"/>
        <v>#VALUE!</v>
      </c>
      <c r="OZ86" s="691" t="e">
        <f t="shared" ca="1" si="653"/>
        <v>#VALUE!</v>
      </c>
      <c r="PA86" s="691" t="e">
        <f t="shared" ca="1" si="653"/>
        <v>#VALUE!</v>
      </c>
      <c r="PB86" s="691" t="e">
        <f t="shared" ca="1" si="653"/>
        <v>#VALUE!</v>
      </c>
      <c r="PC86" s="691" t="e">
        <f t="shared" ca="1" si="653"/>
        <v>#VALUE!</v>
      </c>
      <c r="PD86" s="691" t="e">
        <f t="shared" ca="1" si="654"/>
        <v>#VALUE!</v>
      </c>
      <c r="PE86" s="691" t="e">
        <f t="shared" ca="1" si="654"/>
        <v>#VALUE!</v>
      </c>
      <c r="PF86" s="691" t="e">
        <f t="shared" ca="1" si="654"/>
        <v>#VALUE!</v>
      </c>
      <c r="PG86" s="691" t="e">
        <f t="shared" ca="1" si="654"/>
        <v>#VALUE!</v>
      </c>
      <c r="PH86" s="691" t="e">
        <f t="shared" ca="1" si="654"/>
        <v>#VALUE!</v>
      </c>
      <c r="PI86" s="691" t="e">
        <f t="shared" ca="1" si="654"/>
        <v>#VALUE!</v>
      </c>
      <c r="PJ86" s="691" t="e">
        <f t="shared" ca="1" si="654"/>
        <v>#VALUE!</v>
      </c>
      <c r="PK86" s="691" t="e">
        <f t="shared" ca="1" si="654"/>
        <v>#VALUE!</v>
      </c>
      <c r="PL86" s="691" t="e">
        <f t="shared" ca="1" si="654"/>
        <v>#VALUE!</v>
      </c>
      <c r="PM86" s="691" t="e">
        <f t="shared" ca="1" si="654"/>
        <v>#VALUE!</v>
      </c>
      <c r="PN86" s="691" t="e">
        <f t="shared" ca="1" si="655"/>
        <v>#VALUE!</v>
      </c>
      <c r="PO86" s="691" t="e">
        <f t="shared" ca="1" si="655"/>
        <v>#VALUE!</v>
      </c>
      <c r="PP86" s="691" t="e">
        <f t="shared" ca="1" si="655"/>
        <v>#VALUE!</v>
      </c>
      <c r="PQ86" s="691" t="e">
        <f t="shared" ca="1" si="655"/>
        <v>#VALUE!</v>
      </c>
      <c r="PR86" s="691" t="e">
        <f t="shared" ca="1" si="655"/>
        <v>#VALUE!</v>
      </c>
      <c r="PS86" s="691" t="e">
        <f t="shared" ca="1" si="655"/>
        <v>#VALUE!</v>
      </c>
      <c r="PT86" s="691" t="e">
        <f t="shared" ca="1" si="655"/>
        <v>#VALUE!</v>
      </c>
      <c r="PU86" s="691" t="e">
        <f t="shared" ca="1" si="655"/>
        <v>#VALUE!</v>
      </c>
      <c r="PV86" s="691" t="e">
        <f t="shared" ca="1" si="655"/>
        <v>#VALUE!</v>
      </c>
      <c r="PW86" s="691" t="e">
        <f t="shared" ca="1" si="655"/>
        <v>#VALUE!</v>
      </c>
      <c r="PX86" s="691" t="e">
        <f t="shared" ca="1" si="655"/>
        <v>#VALUE!</v>
      </c>
      <c r="PY86" s="690"/>
      <c r="PZ86" s="690"/>
      <c r="QA86" s="690"/>
      <c r="QB86" s="690"/>
      <c r="QC86" s="690"/>
      <c r="QD86" s="690"/>
      <c r="QE86" s="690"/>
      <c r="QF86" s="690"/>
    </row>
    <row r="87" spans="1:448" hidden="1">
      <c r="A87" s="632">
        <f t="shared" si="625"/>
        <v>80</v>
      </c>
      <c r="B87" s="633">
        <f>+'User Entries'!G157</f>
        <v>0</v>
      </c>
      <c r="C87" s="633">
        <f t="shared" si="626"/>
        <v>0</v>
      </c>
      <c r="D87" s="768">
        <v>1</v>
      </c>
      <c r="E87" s="760" t="e">
        <f t="shared" si="532"/>
        <v>#DIV/0!</v>
      </c>
      <c r="F87" s="627"/>
      <c r="G87" s="765">
        <v>0</v>
      </c>
      <c r="H87" s="622"/>
      <c r="I87" s="632">
        <f t="shared" si="615"/>
        <v>80</v>
      </c>
      <c r="J87" s="640">
        <f t="shared" si="627"/>
        <v>0</v>
      </c>
      <c r="K87" s="640">
        <f>+'User Entries'!$J157</f>
        <v>0</v>
      </c>
      <c r="L87" s="676" t="e">
        <f t="shared" si="616"/>
        <v>#DIV/0!</v>
      </c>
      <c r="M87" s="643" t="str">
        <f>IFERROR(Summary_AttrorTotal!A97,"")</f>
        <v/>
      </c>
      <c r="N87" s="634">
        <f>+IFERROR((Summary_AttrorTotal!H97)*1000,0)</f>
        <v>0</v>
      </c>
      <c r="O87" s="634">
        <f>+IFERROR((Summary_AttrorTotal!S97-Summary_AttrorTotal!H97)*1000,0)</f>
        <v>0</v>
      </c>
      <c r="P87" s="634">
        <f t="shared" ca="1" si="533"/>
        <v>0</v>
      </c>
      <c r="Q87" s="634">
        <f>IFERROR(Summary_AttrorTotal!J97*1000,0)</f>
        <v>0</v>
      </c>
      <c r="R87" s="634">
        <f t="shared" ca="1" si="617"/>
        <v>0</v>
      </c>
      <c r="S87" s="634">
        <f>+IFERROR((Summary_AttrorTotal!S97-Summary_AttrorTotal!J97)*1000,0)</f>
        <v>0</v>
      </c>
      <c r="T87" s="634">
        <f t="shared" ca="1" si="618"/>
        <v>0</v>
      </c>
      <c r="U87" s="639"/>
      <c r="V87" s="634">
        <f t="shared" ca="1" si="619"/>
        <v>0</v>
      </c>
      <c r="X87" s="655" t="str">
        <f t="shared" si="472"/>
        <v/>
      </c>
      <c r="Y87" s="630" t="str">
        <f t="shared" si="529"/>
        <v/>
      </c>
      <c r="Z87" s="630" t="str">
        <f t="shared" si="529"/>
        <v/>
      </c>
      <c r="AA87" s="630" t="str">
        <f t="shared" si="659"/>
        <v/>
      </c>
      <c r="AB87" s="630" t="str">
        <f t="shared" si="659"/>
        <v/>
      </c>
      <c r="AC87" s="630" t="str">
        <f t="shared" si="659"/>
        <v/>
      </c>
      <c r="AD87" s="630" t="str">
        <f t="shared" si="659"/>
        <v/>
      </c>
      <c r="AE87" s="630" t="str">
        <f t="shared" si="659"/>
        <v/>
      </c>
      <c r="AF87" s="630" t="str">
        <f t="shared" si="659"/>
        <v/>
      </c>
      <c r="AG87" s="630" t="str">
        <f t="shared" si="659"/>
        <v/>
      </c>
      <c r="AH87" s="630" t="str">
        <f t="shared" si="659"/>
        <v/>
      </c>
      <c r="AI87" s="630" t="str">
        <f t="shared" si="659"/>
        <v/>
      </c>
      <c r="AJ87" s="630" t="str">
        <f t="shared" si="659"/>
        <v/>
      </c>
      <c r="AK87" s="630" t="str">
        <f t="shared" si="659"/>
        <v/>
      </c>
      <c r="AL87" s="630" t="str">
        <f t="shared" si="659"/>
        <v/>
      </c>
      <c r="AM87" s="630" t="str">
        <f t="shared" si="659"/>
        <v/>
      </c>
      <c r="AN87" s="630" t="str">
        <f t="shared" si="659"/>
        <v/>
      </c>
      <c r="AO87" s="630" t="str">
        <f t="shared" si="659"/>
        <v/>
      </c>
      <c r="AP87" s="630" t="str">
        <f t="shared" si="659"/>
        <v/>
      </c>
      <c r="AQ87" s="630" t="str">
        <f t="shared" si="659"/>
        <v/>
      </c>
      <c r="AR87" s="630" t="str">
        <f t="shared" si="659"/>
        <v/>
      </c>
      <c r="AS87" s="630" t="str">
        <f t="shared" si="659"/>
        <v/>
      </c>
      <c r="AT87" s="630" t="str">
        <f t="shared" si="659"/>
        <v/>
      </c>
      <c r="AU87" s="630" t="str">
        <f t="shared" si="659"/>
        <v/>
      </c>
      <c r="AV87" s="630" t="str">
        <f t="shared" si="659"/>
        <v/>
      </c>
      <c r="AW87" s="630" t="str">
        <f t="shared" si="659"/>
        <v/>
      </c>
      <c r="AX87" s="630" t="str">
        <f t="shared" si="659"/>
        <v/>
      </c>
      <c r="AY87" s="630" t="str">
        <f t="shared" si="659"/>
        <v/>
      </c>
      <c r="AZ87" s="630" t="str">
        <f t="shared" si="659"/>
        <v/>
      </c>
      <c r="BA87" s="630" t="str">
        <f t="shared" si="659"/>
        <v/>
      </c>
      <c r="BB87" s="630" t="str">
        <f t="shared" si="659"/>
        <v/>
      </c>
      <c r="BC87" s="630" t="str">
        <f t="shared" si="659"/>
        <v/>
      </c>
      <c r="BD87" s="630" t="str">
        <f t="shared" si="659"/>
        <v/>
      </c>
      <c r="BE87" s="630" t="str">
        <f t="shared" si="659"/>
        <v/>
      </c>
      <c r="BF87" s="630" t="str">
        <f t="shared" si="659"/>
        <v/>
      </c>
      <c r="BG87" s="630" t="str">
        <f t="shared" si="659"/>
        <v/>
      </c>
      <c r="BH87" s="630" t="str">
        <f t="shared" si="659"/>
        <v/>
      </c>
      <c r="BI87" s="630" t="str">
        <f t="shared" si="659"/>
        <v/>
      </c>
      <c r="BJ87" s="630" t="str">
        <f t="shared" si="659"/>
        <v/>
      </c>
      <c r="BK87" s="630" t="str">
        <f t="shared" si="659"/>
        <v/>
      </c>
      <c r="BL87" s="630" t="str">
        <f t="shared" si="659"/>
        <v/>
      </c>
      <c r="BM87" s="630" t="str">
        <f t="shared" si="659"/>
        <v/>
      </c>
      <c r="BN87" s="630" t="str">
        <f t="shared" si="659"/>
        <v/>
      </c>
      <c r="BO87" s="630" t="str">
        <f t="shared" si="659"/>
        <v/>
      </c>
      <c r="BP87" s="630" t="str">
        <f t="shared" si="659"/>
        <v/>
      </c>
      <c r="BQ87" s="630" t="str">
        <f t="shared" si="659"/>
        <v/>
      </c>
      <c r="BR87" s="630" t="str">
        <f t="shared" si="659"/>
        <v/>
      </c>
      <c r="BS87" s="630" t="str">
        <f t="shared" si="659"/>
        <v/>
      </c>
      <c r="BT87" s="630" t="str">
        <f t="shared" si="659"/>
        <v/>
      </c>
      <c r="BU87" s="630" t="str">
        <f t="shared" si="659"/>
        <v/>
      </c>
      <c r="BV87" s="630" t="str">
        <f t="shared" si="659"/>
        <v/>
      </c>
      <c r="BW87" s="630" t="str">
        <f t="shared" si="659"/>
        <v/>
      </c>
      <c r="BX87" s="630" t="str">
        <f t="shared" si="659"/>
        <v/>
      </c>
      <c r="BY87" s="630" t="str">
        <f t="shared" si="659"/>
        <v/>
      </c>
      <c r="BZ87" s="630" t="str">
        <f t="shared" si="659"/>
        <v/>
      </c>
      <c r="CA87" s="630" t="str">
        <f t="shared" si="659"/>
        <v/>
      </c>
      <c r="CB87" s="630" t="str">
        <f t="shared" si="659"/>
        <v/>
      </c>
      <c r="CC87" s="630" t="str">
        <f t="shared" si="659"/>
        <v/>
      </c>
      <c r="CD87" s="630" t="str">
        <f t="shared" si="659"/>
        <v/>
      </c>
      <c r="CE87" s="630" t="str">
        <f t="shared" si="659"/>
        <v/>
      </c>
      <c r="CF87" s="630" t="str">
        <f t="shared" si="659"/>
        <v/>
      </c>
      <c r="CG87" s="630" t="str">
        <f t="shared" si="659"/>
        <v/>
      </c>
      <c r="CH87" s="630" t="str">
        <f t="shared" si="659"/>
        <v/>
      </c>
      <c r="CI87" s="630" t="str">
        <f t="shared" si="659"/>
        <v/>
      </c>
      <c r="CJ87" s="630" t="str">
        <f t="shared" si="659"/>
        <v/>
      </c>
      <c r="CK87" s="630" t="str">
        <f t="shared" si="659"/>
        <v/>
      </c>
      <c r="CL87" s="630" t="str">
        <f t="shared" si="659"/>
        <v/>
      </c>
      <c r="CM87" s="630" t="str">
        <f t="shared" si="658"/>
        <v/>
      </c>
      <c r="CN87" s="630" t="str">
        <f t="shared" si="658"/>
        <v/>
      </c>
      <c r="CO87" s="630" t="str">
        <f t="shared" si="658"/>
        <v/>
      </c>
      <c r="CP87" s="630" t="str">
        <f t="shared" si="658"/>
        <v/>
      </c>
      <c r="CQ87" s="630" t="str">
        <f t="shared" si="658"/>
        <v/>
      </c>
      <c r="CR87" s="630" t="str">
        <f t="shared" si="658"/>
        <v/>
      </c>
      <c r="CS87" s="630" t="str">
        <f t="shared" si="658"/>
        <v/>
      </c>
      <c r="CT87" s="630" t="str">
        <f t="shared" si="658"/>
        <v/>
      </c>
      <c r="CU87" s="630" t="str">
        <f t="shared" si="658"/>
        <v/>
      </c>
      <c r="CV87" s="630" t="str">
        <f t="shared" si="658"/>
        <v/>
      </c>
      <c r="CW87" s="630" t="str">
        <f t="shared" si="658"/>
        <v/>
      </c>
      <c r="CX87" s="630" t="str">
        <f t="shared" si="658"/>
        <v/>
      </c>
      <c r="CY87" s="630" t="str">
        <f t="shared" si="658"/>
        <v/>
      </c>
      <c r="CZ87" s="630" t="str">
        <f t="shared" si="658"/>
        <v/>
      </c>
      <c r="DA87" s="631" t="str">
        <f t="shared" si="658"/>
        <v/>
      </c>
      <c r="DB87" s="642"/>
      <c r="DC87" s="655" t="str">
        <f t="shared" si="621"/>
        <v/>
      </c>
      <c r="DD87" s="670" t="str">
        <f t="shared" si="632"/>
        <v/>
      </c>
      <c r="DE87" s="670" t="str">
        <f t="shared" si="632"/>
        <v/>
      </c>
      <c r="DF87" s="670" t="str">
        <f t="shared" si="632"/>
        <v/>
      </c>
      <c r="DG87" s="670" t="str">
        <f t="shared" si="632"/>
        <v/>
      </c>
      <c r="DH87" s="670" t="str">
        <f t="shared" si="632"/>
        <v/>
      </c>
      <c r="DI87" s="670" t="str">
        <f t="shared" si="632"/>
        <v/>
      </c>
      <c r="DJ87" s="670" t="str">
        <f t="shared" si="632"/>
        <v/>
      </c>
      <c r="DK87" s="670" t="str">
        <f t="shared" si="632"/>
        <v/>
      </c>
      <c r="DL87" s="670" t="str">
        <f t="shared" si="632"/>
        <v/>
      </c>
      <c r="DM87" s="670" t="str">
        <f t="shared" si="632"/>
        <v/>
      </c>
      <c r="DN87" s="670" t="str">
        <f t="shared" si="633"/>
        <v/>
      </c>
      <c r="DO87" s="670" t="str">
        <f t="shared" si="633"/>
        <v/>
      </c>
      <c r="DP87" s="670" t="str">
        <f t="shared" si="633"/>
        <v/>
      </c>
      <c r="DQ87" s="670" t="str">
        <f t="shared" si="633"/>
        <v/>
      </c>
      <c r="DR87" s="670" t="str">
        <f t="shared" si="633"/>
        <v/>
      </c>
      <c r="DS87" s="670" t="str">
        <f t="shared" si="633"/>
        <v/>
      </c>
      <c r="DT87" s="670" t="str">
        <f t="shared" si="633"/>
        <v/>
      </c>
      <c r="DU87" s="670" t="str">
        <f t="shared" si="633"/>
        <v/>
      </c>
      <c r="DV87" s="670" t="str">
        <f t="shared" si="633"/>
        <v/>
      </c>
      <c r="DW87" s="670" t="str">
        <f t="shared" si="633"/>
        <v/>
      </c>
      <c r="DX87" s="670" t="str">
        <f t="shared" si="634"/>
        <v/>
      </c>
      <c r="DY87" s="670" t="str">
        <f t="shared" si="634"/>
        <v/>
      </c>
      <c r="DZ87" s="670" t="str">
        <f t="shared" si="634"/>
        <v/>
      </c>
      <c r="EA87" s="670" t="str">
        <f t="shared" si="634"/>
        <v/>
      </c>
      <c r="EB87" s="670" t="str">
        <f t="shared" si="634"/>
        <v/>
      </c>
      <c r="EC87" s="670" t="str">
        <f t="shared" si="634"/>
        <v/>
      </c>
      <c r="ED87" s="670" t="str">
        <f t="shared" si="634"/>
        <v/>
      </c>
      <c r="EE87" s="670" t="str">
        <f t="shared" si="634"/>
        <v/>
      </c>
      <c r="EF87" s="670" t="str">
        <f t="shared" si="634"/>
        <v/>
      </c>
      <c r="EG87" s="670" t="str">
        <f t="shared" si="634"/>
        <v/>
      </c>
      <c r="EH87" s="670" t="str">
        <f t="shared" si="635"/>
        <v/>
      </c>
      <c r="EI87" s="670" t="str">
        <f t="shared" si="635"/>
        <v/>
      </c>
      <c r="EJ87" s="670" t="str">
        <f t="shared" si="635"/>
        <v/>
      </c>
      <c r="EK87" s="670" t="str">
        <f t="shared" si="635"/>
        <v/>
      </c>
      <c r="EL87" s="670" t="str">
        <f t="shared" si="635"/>
        <v/>
      </c>
      <c r="EM87" s="670" t="str">
        <f t="shared" si="635"/>
        <v/>
      </c>
      <c r="EN87" s="670" t="str">
        <f t="shared" si="635"/>
        <v/>
      </c>
      <c r="EO87" s="670" t="str">
        <f t="shared" si="635"/>
        <v/>
      </c>
      <c r="EP87" s="670" t="str">
        <f t="shared" si="635"/>
        <v/>
      </c>
      <c r="EQ87" s="670" t="str">
        <f t="shared" si="635"/>
        <v/>
      </c>
      <c r="ER87" s="670" t="str">
        <f t="shared" si="636"/>
        <v/>
      </c>
      <c r="ES87" s="670" t="str">
        <f t="shared" si="636"/>
        <v/>
      </c>
      <c r="ET87" s="670" t="str">
        <f t="shared" si="636"/>
        <v/>
      </c>
      <c r="EU87" s="670" t="str">
        <f t="shared" si="636"/>
        <v/>
      </c>
      <c r="EV87" s="670" t="str">
        <f t="shared" si="636"/>
        <v/>
      </c>
      <c r="EW87" s="670" t="str">
        <f t="shared" si="636"/>
        <v/>
      </c>
      <c r="EX87" s="670" t="str">
        <f t="shared" si="636"/>
        <v/>
      </c>
      <c r="EY87" s="670" t="str">
        <f t="shared" si="636"/>
        <v/>
      </c>
      <c r="EZ87" s="670" t="str">
        <f t="shared" si="636"/>
        <v/>
      </c>
      <c r="FA87" s="670" t="str">
        <f t="shared" si="636"/>
        <v/>
      </c>
      <c r="FB87" s="670" t="str">
        <f t="shared" si="637"/>
        <v/>
      </c>
      <c r="FC87" s="670" t="str">
        <f t="shared" si="637"/>
        <v/>
      </c>
      <c r="FD87" s="670" t="str">
        <f t="shared" si="637"/>
        <v/>
      </c>
      <c r="FE87" s="670" t="str">
        <f t="shared" si="637"/>
        <v/>
      </c>
      <c r="FF87" s="670" t="str">
        <f t="shared" si="637"/>
        <v/>
      </c>
      <c r="FG87" s="670" t="str">
        <f t="shared" si="637"/>
        <v/>
      </c>
      <c r="FH87" s="670" t="str">
        <f t="shared" si="637"/>
        <v/>
      </c>
      <c r="FI87" s="670" t="str">
        <f t="shared" si="637"/>
        <v/>
      </c>
      <c r="FJ87" s="670" t="str">
        <f t="shared" si="637"/>
        <v/>
      </c>
      <c r="FK87" s="670" t="str">
        <f t="shared" si="637"/>
        <v/>
      </c>
      <c r="FL87" s="670" t="str">
        <f t="shared" si="638"/>
        <v/>
      </c>
      <c r="FM87" s="670" t="str">
        <f t="shared" si="638"/>
        <v/>
      </c>
      <c r="FN87" s="670" t="str">
        <f t="shared" si="638"/>
        <v/>
      </c>
      <c r="FO87" s="670" t="str">
        <f t="shared" si="638"/>
        <v/>
      </c>
      <c r="FP87" s="670" t="str">
        <f t="shared" si="638"/>
        <v/>
      </c>
      <c r="FQ87" s="670" t="str">
        <f t="shared" si="638"/>
        <v/>
      </c>
      <c r="FR87" s="670" t="str">
        <f t="shared" si="638"/>
        <v/>
      </c>
      <c r="FS87" s="670" t="str">
        <f t="shared" si="638"/>
        <v/>
      </c>
      <c r="FT87" s="670" t="str">
        <f t="shared" si="638"/>
        <v/>
      </c>
      <c r="FU87" s="670" t="str">
        <f t="shared" si="638"/>
        <v/>
      </c>
      <c r="FV87" s="670" t="str">
        <f t="shared" si="639"/>
        <v/>
      </c>
      <c r="FW87" s="670" t="str">
        <f t="shared" si="639"/>
        <v/>
      </c>
      <c r="FX87" s="670" t="str">
        <f t="shared" si="639"/>
        <v/>
      </c>
      <c r="FY87" s="670" t="str">
        <f t="shared" si="639"/>
        <v/>
      </c>
      <c r="FZ87" s="670" t="str">
        <f t="shared" si="639"/>
        <v/>
      </c>
      <c r="GA87" s="670" t="str">
        <f t="shared" si="639"/>
        <v/>
      </c>
      <c r="GB87" s="670" t="str">
        <f t="shared" si="639"/>
        <v/>
      </c>
      <c r="GC87" s="670" t="str">
        <f t="shared" si="639"/>
        <v/>
      </c>
      <c r="GD87" s="670" t="str">
        <f t="shared" si="639"/>
        <v/>
      </c>
      <c r="GE87" s="670" t="str">
        <f t="shared" si="639"/>
        <v/>
      </c>
      <c r="GF87" s="671" t="str">
        <f t="shared" si="639"/>
        <v/>
      </c>
      <c r="GG87" s="626"/>
      <c r="GH87" s="655" t="str">
        <f t="shared" si="622"/>
        <v/>
      </c>
      <c r="GI87" s="683" t="str">
        <f t="shared" ca="1" si="534"/>
        <v/>
      </c>
      <c r="GJ87" s="683" t="str">
        <f t="shared" ca="1" si="535"/>
        <v/>
      </c>
      <c r="GK87" s="683" t="str">
        <f t="shared" ca="1" si="536"/>
        <v/>
      </c>
      <c r="GL87" s="683" t="str">
        <f t="shared" ca="1" si="537"/>
        <v/>
      </c>
      <c r="GM87" s="683" t="str">
        <f t="shared" ca="1" si="538"/>
        <v/>
      </c>
      <c r="GN87" s="683" t="str">
        <f t="shared" ca="1" si="539"/>
        <v/>
      </c>
      <c r="GO87" s="683" t="str">
        <f t="shared" ca="1" si="540"/>
        <v/>
      </c>
      <c r="GP87" s="683" t="str">
        <f t="shared" ca="1" si="541"/>
        <v/>
      </c>
      <c r="GQ87" s="683" t="str">
        <f t="shared" ca="1" si="542"/>
        <v/>
      </c>
      <c r="GR87" s="683" t="str">
        <f t="shared" ca="1" si="543"/>
        <v/>
      </c>
      <c r="GS87" s="683" t="str">
        <f t="shared" ca="1" si="544"/>
        <v/>
      </c>
      <c r="GT87" s="683" t="str">
        <f t="shared" ca="1" si="545"/>
        <v/>
      </c>
      <c r="GU87" s="683" t="str">
        <f t="shared" ca="1" si="546"/>
        <v/>
      </c>
      <c r="GV87" s="683" t="str">
        <f t="shared" ca="1" si="547"/>
        <v/>
      </c>
      <c r="GW87" s="683" t="str">
        <f t="shared" ca="1" si="548"/>
        <v/>
      </c>
      <c r="GX87" s="683" t="str">
        <f t="shared" ca="1" si="549"/>
        <v/>
      </c>
      <c r="GY87" s="683" t="str">
        <f t="shared" ca="1" si="550"/>
        <v/>
      </c>
      <c r="GZ87" s="683" t="str">
        <f t="shared" ca="1" si="551"/>
        <v/>
      </c>
      <c r="HA87" s="683" t="str">
        <f t="shared" ca="1" si="552"/>
        <v/>
      </c>
      <c r="HB87" s="683" t="str">
        <f t="shared" ca="1" si="553"/>
        <v/>
      </c>
      <c r="HC87" s="683" t="str">
        <f t="shared" ca="1" si="554"/>
        <v/>
      </c>
      <c r="HD87" s="683" t="str">
        <f t="shared" ca="1" si="555"/>
        <v/>
      </c>
      <c r="HE87" s="683" t="str">
        <f t="shared" ca="1" si="556"/>
        <v/>
      </c>
      <c r="HF87" s="683" t="str">
        <f t="shared" ca="1" si="557"/>
        <v/>
      </c>
      <c r="HG87" s="683" t="str">
        <f t="shared" ca="1" si="558"/>
        <v/>
      </c>
      <c r="HH87" s="683" t="str">
        <f t="shared" ca="1" si="559"/>
        <v/>
      </c>
      <c r="HI87" s="683" t="str">
        <f t="shared" ca="1" si="560"/>
        <v/>
      </c>
      <c r="HJ87" s="683" t="str">
        <f t="shared" ca="1" si="561"/>
        <v/>
      </c>
      <c r="HK87" s="683" t="str">
        <f t="shared" ca="1" si="562"/>
        <v/>
      </c>
      <c r="HL87" s="683" t="str">
        <f t="shared" ca="1" si="563"/>
        <v/>
      </c>
      <c r="HM87" s="683" t="str">
        <f t="shared" ca="1" si="564"/>
        <v/>
      </c>
      <c r="HN87" s="683" t="str">
        <f t="shared" ca="1" si="565"/>
        <v/>
      </c>
      <c r="HO87" s="683" t="str">
        <f t="shared" ca="1" si="566"/>
        <v/>
      </c>
      <c r="HP87" s="683" t="str">
        <f t="shared" ca="1" si="567"/>
        <v/>
      </c>
      <c r="HQ87" s="683" t="str">
        <f t="shared" ca="1" si="568"/>
        <v/>
      </c>
      <c r="HR87" s="683" t="str">
        <f t="shared" ca="1" si="569"/>
        <v/>
      </c>
      <c r="HS87" s="683" t="str">
        <f t="shared" ca="1" si="570"/>
        <v/>
      </c>
      <c r="HT87" s="683" t="str">
        <f t="shared" ca="1" si="571"/>
        <v/>
      </c>
      <c r="HU87" s="683" t="str">
        <f t="shared" ca="1" si="572"/>
        <v/>
      </c>
      <c r="HV87" s="683" t="str">
        <f t="shared" ca="1" si="573"/>
        <v/>
      </c>
      <c r="HW87" s="683" t="str">
        <f t="shared" ca="1" si="574"/>
        <v/>
      </c>
      <c r="HX87" s="683" t="str">
        <f t="shared" ca="1" si="575"/>
        <v/>
      </c>
      <c r="HY87" s="683" t="str">
        <f t="shared" ca="1" si="576"/>
        <v/>
      </c>
      <c r="HZ87" s="683" t="str">
        <f t="shared" ca="1" si="577"/>
        <v/>
      </c>
      <c r="IA87" s="683" t="str">
        <f t="shared" ca="1" si="578"/>
        <v/>
      </c>
      <c r="IB87" s="683" t="str">
        <f t="shared" ca="1" si="579"/>
        <v/>
      </c>
      <c r="IC87" s="683" t="str">
        <f t="shared" ca="1" si="580"/>
        <v/>
      </c>
      <c r="ID87" s="683" t="str">
        <f t="shared" ca="1" si="581"/>
        <v/>
      </c>
      <c r="IE87" s="683" t="str">
        <f t="shared" ca="1" si="582"/>
        <v/>
      </c>
      <c r="IF87" s="683" t="str">
        <f t="shared" ca="1" si="583"/>
        <v/>
      </c>
      <c r="IG87" s="683" t="str">
        <f t="shared" ca="1" si="584"/>
        <v/>
      </c>
      <c r="IH87" s="683" t="str">
        <f t="shared" ca="1" si="585"/>
        <v/>
      </c>
      <c r="II87" s="683" t="str">
        <f t="shared" ca="1" si="586"/>
        <v/>
      </c>
      <c r="IJ87" s="683" t="str">
        <f t="shared" ca="1" si="587"/>
        <v/>
      </c>
      <c r="IK87" s="664" t="str">
        <f t="shared" ca="1" si="588"/>
        <v/>
      </c>
      <c r="IL87" s="664" t="str">
        <f t="shared" ca="1" si="589"/>
        <v/>
      </c>
      <c r="IM87" s="664" t="str">
        <f t="shared" ca="1" si="590"/>
        <v/>
      </c>
      <c r="IN87" s="664" t="str">
        <f t="shared" ca="1" si="591"/>
        <v/>
      </c>
      <c r="IO87" s="664" t="str">
        <f t="shared" ca="1" si="592"/>
        <v/>
      </c>
      <c r="IP87" s="664" t="str">
        <f t="shared" ca="1" si="593"/>
        <v/>
      </c>
      <c r="IQ87" s="664" t="str">
        <f t="shared" ca="1" si="594"/>
        <v/>
      </c>
      <c r="IR87" s="664" t="str">
        <f t="shared" ca="1" si="595"/>
        <v/>
      </c>
      <c r="IS87" s="664" t="str">
        <f t="shared" ca="1" si="596"/>
        <v/>
      </c>
      <c r="IT87" s="664" t="str">
        <f t="shared" ca="1" si="597"/>
        <v/>
      </c>
      <c r="IU87" s="664" t="str">
        <f t="shared" ca="1" si="598"/>
        <v/>
      </c>
      <c r="IV87" s="664" t="str">
        <f t="shared" ca="1" si="599"/>
        <v/>
      </c>
      <c r="IW87" s="664" t="str">
        <f t="shared" ca="1" si="600"/>
        <v/>
      </c>
      <c r="IX87" s="664" t="str">
        <f t="shared" ca="1" si="601"/>
        <v/>
      </c>
      <c r="IY87" s="664" t="str">
        <f t="shared" ca="1" si="602"/>
        <v/>
      </c>
      <c r="IZ87" s="664" t="str">
        <f t="shared" ca="1" si="603"/>
        <v/>
      </c>
      <c r="JA87" s="664" t="str">
        <f t="shared" ca="1" si="604"/>
        <v/>
      </c>
      <c r="JB87" s="664" t="str">
        <f t="shared" ca="1" si="605"/>
        <v/>
      </c>
      <c r="JC87" s="664" t="str">
        <f t="shared" ca="1" si="606"/>
        <v/>
      </c>
      <c r="JD87" s="664" t="str">
        <f t="shared" ca="1" si="607"/>
        <v/>
      </c>
      <c r="JE87" s="664" t="str">
        <f t="shared" ca="1" si="608"/>
        <v/>
      </c>
      <c r="JF87" s="664" t="str">
        <f t="shared" ca="1" si="609"/>
        <v/>
      </c>
      <c r="JG87" s="664" t="str">
        <f t="shared" ca="1" si="610"/>
        <v/>
      </c>
      <c r="JH87" s="664" t="str">
        <f t="shared" ca="1" si="611"/>
        <v/>
      </c>
      <c r="JI87" s="664" t="str">
        <f t="shared" ca="1" si="612"/>
        <v/>
      </c>
      <c r="JJ87" s="664" t="str">
        <f t="shared" ca="1" si="613"/>
        <v/>
      </c>
      <c r="JK87" s="665" t="str">
        <f t="shared" ca="1" si="614"/>
        <v/>
      </c>
      <c r="JL87" s="626"/>
      <c r="JM87" s="649" t="str">
        <f t="shared" si="623"/>
        <v/>
      </c>
      <c r="JN87" s="637" t="str">
        <f t="shared" si="640"/>
        <v/>
      </c>
      <c r="JO87" s="637" t="str">
        <f t="shared" si="640"/>
        <v/>
      </c>
      <c r="JP87" s="637" t="str">
        <f t="shared" si="640"/>
        <v/>
      </c>
      <c r="JQ87" s="637" t="str">
        <f t="shared" si="640"/>
        <v/>
      </c>
      <c r="JR87" s="637" t="str">
        <f t="shared" si="640"/>
        <v/>
      </c>
      <c r="JS87" s="637" t="str">
        <f t="shared" si="640"/>
        <v/>
      </c>
      <c r="JT87" s="637" t="str">
        <f t="shared" si="640"/>
        <v/>
      </c>
      <c r="JU87" s="637" t="str">
        <f t="shared" si="640"/>
        <v/>
      </c>
      <c r="JV87" s="637" t="str">
        <f t="shared" si="640"/>
        <v/>
      </c>
      <c r="JW87" s="637" t="str">
        <f t="shared" si="640"/>
        <v/>
      </c>
      <c r="JX87" s="637" t="str">
        <f t="shared" si="641"/>
        <v/>
      </c>
      <c r="JY87" s="637" t="str">
        <f t="shared" si="641"/>
        <v/>
      </c>
      <c r="JZ87" s="637" t="str">
        <f t="shared" si="641"/>
        <v/>
      </c>
      <c r="KA87" s="637" t="str">
        <f t="shared" si="641"/>
        <v/>
      </c>
      <c r="KB87" s="637" t="str">
        <f t="shared" si="641"/>
        <v/>
      </c>
      <c r="KC87" s="637" t="str">
        <f t="shared" si="641"/>
        <v/>
      </c>
      <c r="KD87" s="637" t="str">
        <f t="shared" si="641"/>
        <v/>
      </c>
      <c r="KE87" s="637" t="str">
        <f t="shared" si="641"/>
        <v/>
      </c>
      <c r="KF87" s="637" t="str">
        <f t="shared" si="641"/>
        <v/>
      </c>
      <c r="KG87" s="637" t="str">
        <f t="shared" si="641"/>
        <v/>
      </c>
      <c r="KH87" s="637" t="str">
        <f t="shared" si="642"/>
        <v/>
      </c>
      <c r="KI87" s="637" t="str">
        <f t="shared" si="642"/>
        <v/>
      </c>
      <c r="KJ87" s="637" t="str">
        <f t="shared" si="642"/>
        <v/>
      </c>
      <c r="KK87" s="637" t="str">
        <f t="shared" si="642"/>
        <v/>
      </c>
      <c r="KL87" s="637" t="str">
        <f t="shared" si="642"/>
        <v/>
      </c>
      <c r="KM87" s="637" t="str">
        <f t="shared" si="642"/>
        <v/>
      </c>
      <c r="KN87" s="637" t="str">
        <f t="shared" si="642"/>
        <v/>
      </c>
      <c r="KO87" s="637" t="str">
        <f t="shared" si="642"/>
        <v/>
      </c>
      <c r="KP87" s="637" t="str">
        <f t="shared" si="642"/>
        <v/>
      </c>
      <c r="KQ87" s="637" t="str">
        <f t="shared" si="642"/>
        <v/>
      </c>
      <c r="KR87" s="637" t="str">
        <f t="shared" si="643"/>
        <v/>
      </c>
      <c r="KS87" s="637" t="str">
        <f t="shared" si="643"/>
        <v/>
      </c>
      <c r="KT87" s="637" t="str">
        <f t="shared" si="643"/>
        <v/>
      </c>
      <c r="KU87" s="637" t="str">
        <f t="shared" si="643"/>
        <v/>
      </c>
      <c r="KV87" s="637" t="str">
        <f t="shared" si="643"/>
        <v/>
      </c>
      <c r="KW87" s="637" t="str">
        <f t="shared" si="643"/>
        <v/>
      </c>
      <c r="KX87" s="637" t="str">
        <f t="shared" si="643"/>
        <v/>
      </c>
      <c r="KY87" s="637" t="str">
        <f t="shared" si="643"/>
        <v/>
      </c>
      <c r="KZ87" s="637" t="str">
        <f t="shared" si="643"/>
        <v/>
      </c>
      <c r="LA87" s="637" t="str">
        <f t="shared" si="643"/>
        <v/>
      </c>
      <c r="LB87" s="637" t="str">
        <f t="shared" si="644"/>
        <v/>
      </c>
      <c r="LC87" s="637" t="str">
        <f t="shared" si="644"/>
        <v/>
      </c>
      <c r="LD87" s="637" t="str">
        <f t="shared" si="644"/>
        <v/>
      </c>
      <c r="LE87" s="637" t="str">
        <f t="shared" si="644"/>
        <v/>
      </c>
      <c r="LF87" s="637" t="str">
        <f t="shared" si="644"/>
        <v/>
      </c>
      <c r="LG87" s="637" t="str">
        <f t="shared" si="644"/>
        <v/>
      </c>
      <c r="LH87" s="637" t="str">
        <f t="shared" si="644"/>
        <v/>
      </c>
      <c r="LI87" s="637" t="str">
        <f t="shared" si="644"/>
        <v/>
      </c>
      <c r="LJ87" s="637" t="str">
        <f t="shared" si="644"/>
        <v/>
      </c>
      <c r="LK87" s="637" t="str">
        <f t="shared" si="644"/>
        <v/>
      </c>
      <c r="LL87" s="637" t="str">
        <f t="shared" si="645"/>
        <v/>
      </c>
      <c r="LM87" s="637" t="str">
        <f t="shared" si="645"/>
        <v/>
      </c>
      <c r="LN87" s="637" t="str">
        <f t="shared" si="645"/>
        <v/>
      </c>
      <c r="LO87" s="637" t="str">
        <f t="shared" si="645"/>
        <v/>
      </c>
      <c r="LP87" s="637" t="str">
        <f t="shared" si="645"/>
        <v/>
      </c>
      <c r="LQ87" s="637" t="str">
        <f t="shared" si="645"/>
        <v/>
      </c>
      <c r="LR87" s="637" t="str">
        <f t="shared" si="645"/>
        <v/>
      </c>
      <c r="LS87" s="637" t="str">
        <f t="shared" si="645"/>
        <v/>
      </c>
      <c r="LT87" s="637" t="str">
        <f t="shared" si="645"/>
        <v/>
      </c>
      <c r="LU87" s="637" t="str">
        <f t="shared" si="645"/>
        <v/>
      </c>
      <c r="LV87" s="637" t="str">
        <f t="shared" si="646"/>
        <v/>
      </c>
      <c r="LW87" s="637" t="str">
        <f t="shared" si="646"/>
        <v/>
      </c>
      <c r="LX87" s="637" t="str">
        <f t="shared" si="646"/>
        <v/>
      </c>
      <c r="LY87" s="637" t="str">
        <f t="shared" si="646"/>
        <v/>
      </c>
      <c r="LZ87" s="637" t="str">
        <f t="shared" si="646"/>
        <v/>
      </c>
      <c r="MA87" s="637" t="str">
        <f t="shared" si="646"/>
        <v/>
      </c>
      <c r="MB87" s="637" t="str">
        <f t="shared" si="646"/>
        <v/>
      </c>
      <c r="MC87" s="637" t="str">
        <f t="shared" si="646"/>
        <v/>
      </c>
      <c r="MD87" s="637" t="str">
        <f t="shared" si="646"/>
        <v/>
      </c>
      <c r="ME87" s="637" t="str">
        <f t="shared" si="646"/>
        <v/>
      </c>
      <c r="MF87" s="637" t="str">
        <f t="shared" si="647"/>
        <v/>
      </c>
      <c r="MG87" s="637" t="str">
        <f t="shared" si="647"/>
        <v/>
      </c>
      <c r="MH87" s="637" t="str">
        <f t="shared" si="647"/>
        <v/>
      </c>
      <c r="MI87" s="637" t="str">
        <f t="shared" si="647"/>
        <v/>
      </c>
      <c r="MJ87" s="637" t="str">
        <f t="shared" si="647"/>
        <v/>
      </c>
      <c r="MK87" s="637" t="str">
        <f t="shared" si="647"/>
        <v/>
      </c>
      <c r="ML87" s="637" t="str">
        <f t="shared" si="647"/>
        <v/>
      </c>
      <c r="MM87" s="637" t="str">
        <f t="shared" si="647"/>
        <v/>
      </c>
      <c r="MN87" s="637" t="str">
        <f t="shared" si="647"/>
        <v/>
      </c>
      <c r="MO87" s="637" t="str">
        <f t="shared" si="647"/>
        <v/>
      </c>
      <c r="MP87" s="638" t="str">
        <f t="shared" si="647"/>
        <v/>
      </c>
      <c r="MR87" s="565">
        <f t="shared" si="629"/>
        <v>80</v>
      </c>
      <c r="MS87" s="622" t="e">
        <f ca="1">+SUMPRODUCT(OFFSET(MU87,0,$MR87):OFFSET(MU87,MU87-1,$MR87),OFFSET($O87,0,0):OFFSET($O87,MU87-1,0))</f>
        <v>#VALUE!</v>
      </c>
      <c r="MU87" s="568" t="str">
        <f t="shared" si="624"/>
        <v/>
      </c>
      <c r="MV87" s="691" t="e">
        <f t="shared" ca="1" si="648"/>
        <v>#VALUE!</v>
      </c>
      <c r="MW87" s="691" t="e">
        <f t="shared" ca="1" si="648"/>
        <v>#VALUE!</v>
      </c>
      <c r="MX87" s="691" t="e">
        <f t="shared" ca="1" si="648"/>
        <v>#VALUE!</v>
      </c>
      <c r="MY87" s="691" t="e">
        <f t="shared" ca="1" si="648"/>
        <v>#VALUE!</v>
      </c>
      <c r="MZ87" s="691" t="e">
        <f t="shared" ca="1" si="648"/>
        <v>#VALUE!</v>
      </c>
      <c r="NA87" s="691" t="e">
        <f t="shared" ca="1" si="648"/>
        <v>#VALUE!</v>
      </c>
      <c r="NB87" s="691" t="e">
        <f t="shared" ca="1" si="648"/>
        <v>#VALUE!</v>
      </c>
      <c r="NC87" s="691" t="e">
        <f t="shared" ca="1" si="648"/>
        <v>#VALUE!</v>
      </c>
      <c r="ND87" s="691" t="e">
        <f t="shared" ca="1" si="648"/>
        <v>#VALUE!</v>
      </c>
      <c r="NE87" s="691" t="e">
        <f t="shared" ca="1" si="648"/>
        <v>#VALUE!</v>
      </c>
      <c r="NF87" s="691" t="e">
        <f t="shared" ca="1" si="649"/>
        <v>#VALUE!</v>
      </c>
      <c r="NG87" s="691" t="e">
        <f t="shared" ca="1" si="649"/>
        <v>#VALUE!</v>
      </c>
      <c r="NH87" s="691" t="e">
        <f t="shared" ca="1" si="649"/>
        <v>#VALUE!</v>
      </c>
      <c r="NI87" s="691" t="e">
        <f t="shared" ca="1" si="649"/>
        <v>#VALUE!</v>
      </c>
      <c r="NJ87" s="691" t="e">
        <f t="shared" ca="1" si="649"/>
        <v>#VALUE!</v>
      </c>
      <c r="NK87" s="691" t="e">
        <f t="shared" ca="1" si="649"/>
        <v>#VALUE!</v>
      </c>
      <c r="NL87" s="691" t="e">
        <f t="shared" ca="1" si="649"/>
        <v>#VALUE!</v>
      </c>
      <c r="NM87" s="691" t="e">
        <f t="shared" ca="1" si="649"/>
        <v>#VALUE!</v>
      </c>
      <c r="NN87" s="691" t="e">
        <f t="shared" ca="1" si="649"/>
        <v>#VALUE!</v>
      </c>
      <c r="NO87" s="691" t="e">
        <f t="shared" ca="1" si="649"/>
        <v>#VALUE!</v>
      </c>
      <c r="NP87" s="691" t="e">
        <f t="shared" ca="1" si="650"/>
        <v>#VALUE!</v>
      </c>
      <c r="NQ87" s="691" t="e">
        <f t="shared" ca="1" si="650"/>
        <v>#VALUE!</v>
      </c>
      <c r="NR87" s="691" t="e">
        <f t="shared" ca="1" si="650"/>
        <v>#VALUE!</v>
      </c>
      <c r="NS87" s="691" t="e">
        <f t="shared" ca="1" si="650"/>
        <v>#VALUE!</v>
      </c>
      <c r="NT87" s="691" t="e">
        <f t="shared" ca="1" si="650"/>
        <v>#VALUE!</v>
      </c>
      <c r="NU87" s="691" t="e">
        <f t="shared" ca="1" si="650"/>
        <v>#VALUE!</v>
      </c>
      <c r="NV87" s="691" t="e">
        <f t="shared" ca="1" si="650"/>
        <v>#VALUE!</v>
      </c>
      <c r="NW87" s="691" t="e">
        <f t="shared" ca="1" si="650"/>
        <v>#VALUE!</v>
      </c>
      <c r="NX87" s="691" t="e">
        <f t="shared" ca="1" si="650"/>
        <v>#VALUE!</v>
      </c>
      <c r="NY87" s="691" t="e">
        <f t="shared" ca="1" si="650"/>
        <v>#VALUE!</v>
      </c>
      <c r="NZ87" s="691" t="e">
        <f t="shared" ca="1" si="651"/>
        <v>#VALUE!</v>
      </c>
      <c r="OA87" s="691" t="e">
        <f t="shared" ca="1" si="651"/>
        <v>#VALUE!</v>
      </c>
      <c r="OB87" s="691" t="e">
        <f t="shared" ca="1" si="651"/>
        <v>#VALUE!</v>
      </c>
      <c r="OC87" s="691" t="e">
        <f t="shared" ca="1" si="651"/>
        <v>#VALUE!</v>
      </c>
      <c r="OD87" s="691" t="e">
        <f t="shared" ca="1" si="651"/>
        <v>#VALUE!</v>
      </c>
      <c r="OE87" s="691" t="e">
        <f t="shared" ca="1" si="651"/>
        <v>#VALUE!</v>
      </c>
      <c r="OF87" s="691" t="e">
        <f t="shared" ca="1" si="651"/>
        <v>#VALUE!</v>
      </c>
      <c r="OG87" s="691" t="e">
        <f t="shared" ca="1" si="651"/>
        <v>#VALUE!</v>
      </c>
      <c r="OH87" s="691" t="e">
        <f t="shared" ca="1" si="651"/>
        <v>#VALUE!</v>
      </c>
      <c r="OI87" s="691" t="e">
        <f t="shared" ca="1" si="651"/>
        <v>#VALUE!</v>
      </c>
      <c r="OJ87" s="691" t="e">
        <f t="shared" ca="1" si="652"/>
        <v>#VALUE!</v>
      </c>
      <c r="OK87" s="691" t="e">
        <f t="shared" ca="1" si="652"/>
        <v>#VALUE!</v>
      </c>
      <c r="OL87" s="691" t="e">
        <f t="shared" ca="1" si="652"/>
        <v>#VALUE!</v>
      </c>
      <c r="OM87" s="691" t="e">
        <f t="shared" ca="1" si="652"/>
        <v>#VALUE!</v>
      </c>
      <c r="ON87" s="691" t="e">
        <f t="shared" ca="1" si="652"/>
        <v>#VALUE!</v>
      </c>
      <c r="OO87" s="691" t="e">
        <f t="shared" ca="1" si="652"/>
        <v>#VALUE!</v>
      </c>
      <c r="OP87" s="691" t="e">
        <f t="shared" ca="1" si="652"/>
        <v>#VALUE!</v>
      </c>
      <c r="OQ87" s="691" t="e">
        <f t="shared" ca="1" si="652"/>
        <v>#VALUE!</v>
      </c>
      <c r="OR87" s="691" t="e">
        <f t="shared" ca="1" si="652"/>
        <v>#VALUE!</v>
      </c>
      <c r="OS87" s="691" t="e">
        <f t="shared" ca="1" si="652"/>
        <v>#VALUE!</v>
      </c>
      <c r="OT87" s="691" t="e">
        <f t="shared" ca="1" si="653"/>
        <v>#VALUE!</v>
      </c>
      <c r="OU87" s="691" t="e">
        <f t="shared" ca="1" si="653"/>
        <v>#VALUE!</v>
      </c>
      <c r="OV87" s="691" t="e">
        <f t="shared" ca="1" si="653"/>
        <v>#VALUE!</v>
      </c>
      <c r="OW87" s="691" t="e">
        <f t="shared" ca="1" si="653"/>
        <v>#VALUE!</v>
      </c>
      <c r="OX87" s="691" t="e">
        <f t="shared" ca="1" si="653"/>
        <v>#VALUE!</v>
      </c>
      <c r="OY87" s="691" t="e">
        <f t="shared" ca="1" si="653"/>
        <v>#VALUE!</v>
      </c>
      <c r="OZ87" s="691" t="e">
        <f t="shared" ca="1" si="653"/>
        <v>#VALUE!</v>
      </c>
      <c r="PA87" s="691" t="e">
        <f t="shared" ca="1" si="653"/>
        <v>#VALUE!</v>
      </c>
      <c r="PB87" s="691" t="e">
        <f t="shared" ca="1" si="653"/>
        <v>#VALUE!</v>
      </c>
      <c r="PC87" s="691" t="e">
        <f t="shared" ca="1" si="653"/>
        <v>#VALUE!</v>
      </c>
      <c r="PD87" s="691" t="e">
        <f t="shared" ca="1" si="654"/>
        <v>#VALUE!</v>
      </c>
      <c r="PE87" s="691" t="e">
        <f t="shared" ca="1" si="654"/>
        <v>#VALUE!</v>
      </c>
      <c r="PF87" s="691" t="e">
        <f t="shared" ca="1" si="654"/>
        <v>#VALUE!</v>
      </c>
      <c r="PG87" s="691" t="e">
        <f t="shared" ca="1" si="654"/>
        <v>#VALUE!</v>
      </c>
      <c r="PH87" s="691" t="e">
        <f t="shared" ca="1" si="654"/>
        <v>#VALUE!</v>
      </c>
      <c r="PI87" s="691" t="e">
        <f t="shared" ca="1" si="654"/>
        <v>#VALUE!</v>
      </c>
      <c r="PJ87" s="691" t="e">
        <f t="shared" ca="1" si="654"/>
        <v>#VALUE!</v>
      </c>
      <c r="PK87" s="691" t="e">
        <f t="shared" ca="1" si="654"/>
        <v>#VALUE!</v>
      </c>
      <c r="PL87" s="691" t="e">
        <f t="shared" ca="1" si="654"/>
        <v>#VALUE!</v>
      </c>
      <c r="PM87" s="691" t="e">
        <f t="shared" ca="1" si="654"/>
        <v>#VALUE!</v>
      </c>
      <c r="PN87" s="691" t="e">
        <f t="shared" ca="1" si="655"/>
        <v>#VALUE!</v>
      </c>
      <c r="PO87" s="691" t="e">
        <f t="shared" ca="1" si="655"/>
        <v>#VALUE!</v>
      </c>
      <c r="PP87" s="691" t="e">
        <f t="shared" ca="1" si="655"/>
        <v>#VALUE!</v>
      </c>
      <c r="PQ87" s="691" t="e">
        <f t="shared" ca="1" si="655"/>
        <v>#VALUE!</v>
      </c>
      <c r="PR87" s="691" t="e">
        <f t="shared" ca="1" si="655"/>
        <v>#VALUE!</v>
      </c>
      <c r="PS87" s="691" t="e">
        <f t="shared" ca="1" si="655"/>
        <v>#VALUE!</v>
      </c>
      <c r="PT87" s="691" t="e">
        <f t="shared" ca="1" si="655"/>
        <v>#VALUE!</v>
      </c>
      <c r="PU87" s="691" t="e">
        <f t="shared" ca="1" si="655"/>
        <v>#VALUE!</v>
      </c>
      <c r="PV87" s="691" t="e">
        <f t="shared" ca="1" si="655"/>
        <v>#VALUE!</v>
      </c>
      <c r="PW87" s="691" t="e">
        <f t="shared" ca="1" si="655"/>
        <v>#VALUE!</v>
      </c>
      <c r="PX87" s="691" t="e">
        <f t="shared" ca="1" si="655"/>
        <v>#VALUE!</v>
      </c>
      <c r="PY87" s="690"/>
      <c r="PZ87" s="690"/>
      <c r="QA87" s="690"/>
      <c r="QB87" s="690"/>
      <c r="QC87" s="690"/>
      <c r="QD87" s="690"/>
      <c r="QE87" s="690"/>
      <c r="QF87" s="690"/>
    </row>
    <row r="88" spans="1:448">
      <c r="A88" s="624"/>
      <c r="X88" s="625"/>
      <c r="Y88" s="625"/>
      <c r="Z88" s="625"/>
      <c r="AA88" s="625"/>
      <c r="AB88" s="625"/>
      <c r="AC88" s="625"/>
      <c r="AD88" s="625"/>
      <c r="AE88" s="625"/>
      <c r="AF88" s="625"/>
      <c r="AG88" s="625"/>
      <c r="AH88" s="625"/>
      <c r="AI88" s="625"/>
      <c r="AJ88" s="625"/>
      <c r="AK88" s="625"/>
      <c r="AL88" s="625"/>
      <c r="AM88" s="625"/>
      <c r="AN88" s="625"/>
      <c r="AO88" s="625"/>
      <c r="AP88" s="625"/>
      <c r="AQ88" s="625"/>
      <c r="AR88" s="625"/>
      <c r="AS88" s="625"/>
      <c r="AT88" s="625"/>
      <c r="AU88" s="625"/>
      <c r="AV88" s="625"/>
      <c r="AW88" s="625"/>
      <c r="AX88" s="625"/>
      <c r="AY88" s="625"/>
      <c r="AZ88" s="625"/>
      <c r="BA88" s="625"/>
      <c r="BB88" s="625"/>
      <c r="BC88" s="625"/>
      <c r="BD88" s="625"/>
      <c r="BE88" s="625"/>
      <c r="BF88" s="625"/>
      <c r="BG88" s="625"/>
      <c r="BH88" s="625"/>
      <c r="BI88" s="625"/>
      <c r="BJ88" s="625"/>
      <c r="BK88" s="625"/>
      <c r="BL88" s="625"/>
      <c r="BM88" s="625"/>
      <c r="BN88" s="625"/>
      <c r="BO88" s="625"/>
      <c r="BP88" s="625"/>
      <c r="BQ88" s="625"/>
      <c r="BR88" s="625"/>
      <c r="BS88" s="625"/>
      <c r="BT88" s="625"/>
      <c r="BU88" s="625"/>
      <c r="BV88" s="625"/>
      <c r="BW88" s="625"/>
      <c r="BX88" s="625"/>
      <c r="BY88" s="625"/>
      <c r="BZ88" s="624"/>
      <c r="CA88" s="624"/>
      <c r="CB88" s="624"/>
      <c r="CC88" s="624"/>
      <c r="CD88" s="624"/>
      <c r="CE88" s="624"/>
      <c r="CF88" s="624"/>
      <c r="CG88" s="624"/>
      <c r="CH88" s="624"/>
      <c r="CI88" s="624"/>
      <c r="CJ88" s="624"/>
      <c r="CK88" s="624"/>
      <c r="CL88" s="624"/>
      <c r="CM88" s="624"/>
      <c r="CN88" s="624"/>
      <c r="CO88" s="624"/>
      <c r="CP88" s="624"/>
      <c r="CQ88" s="624"/>
      <c r="CR88" s="624"/>
      <c r="CS88" s="624"/>
      <c r="CT88" s="624"/>
      <c r="CU88" s="624"/>
      <c r="CV88" s="624"/>
      <c r="CW88" s="624"/>
      <c r="CX88" s="624"/>
      <c r="CY88" s="624"/>
      <c r="CZ88" s="624"/>
      <c r="DA88" s="624"/>
      <c r="GI88" s="680"/>
      <c r="GJ88" s="680"/>
      <c r="GK88" s="680"/>
      <c r="GL88" s="680"/>
      <c r="GM88" s="680"/>
      <c r="GN88" s="680"/>
      <c r="GO88" s="680"/>
      <c r="GP88" s="680"/>
      <c r="GQ88" s="680"/>
      <c r="GR88" s="680"/>
      <c r="GS88" s="680"/>
      <c r="GT88" s="680"/>
      <c r="GU88" s="680"/>
      <c r="GV88" s="680"/>
      <c r="GW88" s="680"/>
      <c r="GX88" s="680"/>
      <c r="GY88" s="680"/>
      <c r="GZ88" s="680"/>
      <c r="HA88" s="680"/>
      <c r="HB88" s="680"/>
      <c r="HC88" s="680"/>
      <c r="HD88" s="680"/>
      <c r="HE88" s="680"/>
      <c r="HF88" s="680"/>
      <c r="HG88" s="680"/>
      <c r="HH88" s="680"/>
      <c r="HI88" s="680"/>
      <c r="HJ88" s="680"/>
      <c r="HK88" s="680"/>
      <c r="HL88" s="680"/>
      <c r="HM88" s="680"/>
      <c r="HN88" s="680"/>
      <c r="HO88" s="680"/>
      <c r="HP88" s="680"/>
      <c r="HQ88" s="680"/>
      <c r="HR88" s="680"/>
      <c r="HS88" s="680"/>
      <c r="HT88" s="680"/>
      <c r="HU88" s="680"/>
      <c r="HV88" s="680"/>
      <c r="HW88" s="680"/>
      <c r="HX88" s="680"/>
      <c r="HY88" s="680"/>
      <c r="HZ88" s="680"/>
      <c r="IA88" s="680"/>
      <c r="IB88" s="680"/>
      <c r="IC88" s="680"/>
      <c r="ID88" s="680"/>
      <c r="IE88" s="680"/>
      <c r="IF88" s="680"/>
      <c r="IG88" s="680"/>
      <c r="IH88" s="680"/>
      <c r="II88" s="680"/>
      <c r="IJ88" s="680"/>
      <c r="JM88" s="625"/>
      <c r="JN88" s="625"/>
      <c r="JO88" s="625"/>
      <c r="JP88" s="625"/>
      <c r="JQ88" s="625"/>
      <c r="JR88" s="625"/>
      <c r="JS88" s="625"/>
      <c r="JT88" s="625"/>
      <c r="JU88" s="625"/>
      <c r="JV88" s="625"/>
      <c r="JW88" s="625"/>
      <c r="JX88" s="625"/>
      <c r="JY88" s="625"/>
      <c r="JZ88" s="625"/>
      <c r="KA88" s="625"/>
      <c r="KB88" s="625"/>
      <c r="KC88" s="625"/>
      <c r="KD88" s="625"/>
      <c r="KE88" s="625"/>
      <c r="KF88" s="625"/>
      <c r="KG88" s="625"/>
      <c r="KH88" s="625"/>
      <c r="KI88" s="625"/>
      <c r="KJ88" s="625"/>
      <c r="KK88" s="625"/>
      <c r="KL88" s="625"/>
      <c r="KM88" s="625"/>
      <c r="KN88" s="625"/>
      <c r="KO88" s="625"/>
      <c r="KP88" s="625"/>
      <c r="KQ88" s="625"/>
      <c r="KR88" s="625"/>
      <c r="KS88" s="625"/>
      <c r="KT88" s="625"/>
      <c r="KU88" s="625"/>
      <c r="KV88" s="625"/>
      <c r="KW88" s="625"/>
      <c r="KX88" s="625"/>
      <c r="KY88" s="625"/>
      <c r="KZ88" s="625"/>
      <c r="LA88" s="625"/>
      <c r="LB88" s="625"/>
      <c r="LC88" s="625"/>
      <c r="LD88" s="625"/>
      <c r="LE88" s="625"/>
      <c r="LF88" s="625"/>
      <c r="LG88" s="625"/>
      <c r="LH88" s="625"/>
      <c r="LI88" s="625"/>
      <c r="LJ88" s="625"/>
      <c r="LK88" s="625"/>
      <c r="LL88" s="625"/>
      <c r="LM88" s="625"/>
      <c r="LN88" s="625"/>
      <c r="LO88" s="625"/>
      <c r="LP88" s="625"/>
      <c r="LQ88" s="625"/>
      <c r="LR88" s="625"/>
      <c r="LS88" s="625"/>
      <c r="LT88" s="625"/>
      <c r="LU88" s="625"/>
      <c r="LV88" s="625"/>
      <c r="LW88" s="625"/>
      <c r="LX88" s="625"/>
      <c r="LY88" s="625"/>
      <c r="LZ88" s="625"/>
      <c r="MA88" s="625"/>
      <c r="MB88" s="625"/>
      <c r="MC88" s="625"/>
      <c r="MD88" s="625"/>
      <c r="ME88" s="625"/>
      <c r="MF88" s="625"/>
      <c r="MG88" s="625"/>
      <c r="MH88" s="625"/>
      <c r="MI88" s="625"/>
      <c r="MJ88" s="625"/>
      <c r="MK88" s="625"/>
      <c r="ML88" s="625"/>
      <c r="MM88" s="625"/>
      <c r="MN88" s="625"/>
      <c r="MO88" s="625"/>
      <c r="MP88" s="625"/>
      <c r="MR88" s="565" t="s">
        <v>6</v>
      </c>
      <c r="MS88" s="622" t="e">
        <f ca="1">+SUMPRODUCT(OFFSET(MU88,0,$MR88):OFFSET(MU88,MU88-1,$MR88),OFFSET($O88,0,0):OFFSET($O88,MU88-1,0))</f>
        <v>#VALUE!</v>
      </c>
      <c r="MU88" s="575"/>
    </row>
    <row r="89" spans="1:448">
      <c r="M89" s="643" t="s">
        <v>578</v>
      </c>
      <c r="N89" s="653">
        <f ca="1">+SUM(OFFSET(N8,0,0,$B$4-VALUE(RIGHT(Cover!$C$12,1)),1))</f>
        <v>137134048</v>
      </c>
      <c r="O89" s="653">
        <f ca="1">+SUM(OFFSET(O8,0,0,$B$4-VALUE(RIGHT(Cover!$C$12,1)),1))</f>
        <v>4396748.3304142868</v>
      </c>
      <c r="P89" s="653" t="e">
        <f ca="1">+SUM(OFFSET(P8,0,0,$B$4-VALUE(RIGHT(Cover!$C$12,1)),1))</f>
        <v>#DIV/0!</v>
      </c>
      <c r="Q89" s="653">
        <f ca="1">+SUM(OFFSET(Q8,0,0,$B$4-VALUE(RIGHT(Cover!$C$12,1)),1))</f>
        <v>140369946</v>
      </c>
      <c r="R89" s="653" t="e">
        <f ca="1">+SUM(OFFSET(R8,0,0,$B$4-VALUE(RIGHT(Cover!$C$12,1)),1))</f>
        <v>#DIV/0!</v>
      </c>
      <c r="S89" s="653">
        <f ca="1">+SUM(OFFSET(S8,0,0,$B$4-VALUE(RIGHT(Cover!$C$12,1)),1))</f>
        <v>1160850.3304142863</v>
      </c>
      <c r="T89" s="653" t="e">
        <f ca="1">+SUM(OFFSET(T8,0,0,$B$4-VALUE(RIGHT(Cover!$C$12,1)),1))</f>
        <v>#DIV/0!</v>
      </c>
      <c r="U89" s="658"/>
      <c r="V89" s="653" t="e">
        <f ca="1">+SUM(OFFSET(V8,0,0,$B$4-VALUE(RIGHT(Cover!$C$12,1)),1))</f>
        <v>#DIV/0!</v>
      </c>
    </row>
    <row r="90" spans="1:448">
      <c r="M90" s="643" t="s">
        <v>579</v>
      </c>
      <c r="N90" s="653">
        <f t="shared" ref="N90:R90" ca="1" si="660">+N91-N89</f>
        <v>4753727</v>
      </c>
      <c r="O90" s="653">
        <f t="shared" ca="1" si="660"/>
        <v>13195853.311127223</v>
      </c>
      <c r="P90" s="653" t="e">
        <f t="shared" ca="1" si="660"/>
        <v>#DIV/0!</v>
      </c>
      <c r="Q90" s="653">
        <f t="shared" ca="1" si="660"/>
        <v>18630362</v>
      </c>
      <c r="R90" s="653" t="e">
        <f t="shared" ca="1" si="660"/>
        <v>#DIV/0!</v>
      </c>
      <c r="S90" s="653">
        <f t="shared" ref="S90" ca="1" si="661">+S91-S89</f>
        <v>-680781.68887277204</v>
      </c>
      <c r="T90" s="653" t="e">
        <f ca="1">+T91-T89</f>
        <v>#DIV/0!</v>
      </c>
      <c r="U90" s="658"/>
      <c r="V90" s="653" t="e">
        <f ca="1">+V91-V89</f>
        <v>#DIV/0!</v>
      </c>
      <c r="MR90" s="565" t="s">
        <v>595</v>
      </c>
      <c r="MS90" s="571" t="e">
        <f ca="1">+SUMPRODUCT(MR8:MR60,MS8:MS60)/MS88-0.5</f>
        <v>#DIV/0!</v>
      </c>
      <c r="MU90" s="571"/>
    </row>
    <row r="91" spans="1:448">
      <c r="M91" s="643" t="s">
        <v>6</v>
      </c>
      <c r="N91" s="653">
        <f t="shared" ref="N91:R91" ca="1" si="662">+SUM(OFFSET(N8,0,0,$B$4,1))</f>
        <v>141887775</v>
      </c>
      <c r="O91" s="653">
        <f t="shared" ca="1" si="662"/>
        <v>17592601.641541511</v>
      </c>
      <c r="P91" s="653" t="e">
        <f t="shared" ca="1" si="662"/>
        <v>#DIV/0!</v>
      </c>
      <c r="Q91" s="653">
        <f t="shared" ca="1" si="662"/>
        <v>159000308</v>
      </c>
      <c r="R91" s="653" t="e">
        <f t="shared" ca="1" si="662"/>
        <v>#DIV/0!</v>
      </c>
      <c r="S91" s="653">
        <f t="shared" ref="S91" ca="1" si="663">+SUM(OFFSET(S8,0,0,$B$4,1))</f>
        <v>480068.64154151431</v>
      </c>
      <c r="T91" s="653" t="e">
        <f ca="1">+SUM(OFFSET(T8,0,0,$B$4,1))</f>
        <v>#DIV/0!</v>
      </c>
      <c r="U91" s="658"/>
      <c r="V91" s="653" t="e">
        <f ca="1">+SUM(OFFSET(V8,0,0,$B$4,1))</f>
        <v>#DIV/0!</v>
      </c>
    </row>
    <row r="92" spans="1:448">
      <c r="P92" s="575" t="e">
        <f ca="1">P91-O91</f>
        <v>#DIV/0!</v>
      </c>
    </row>
    <row r="93" spans="1:448">
      <c r="M93" s="643" t="s">
        <v>258</v>
      </c>
      <c r="N93" s="653">
        <f t="shared" ref="N93:T93" ca="1" si="664">+SUM(OFFSET(N8,MATCH($B$3,$M$8:$M$87,0)-4,0,4,1))</f>
        <v>18426706</v>
      </c>
      <c r="O93" s="653">
        <f t="shared" ca="1" si="664"/>
        <v>15582528.861727452</v>
      </c>
      <c r="P93" s="653" t="e">
        <f t="shared" ca="1" si="664"/>
        <v>#DIV/0!</v>
      </c>
      <c r="Q93" s="653">
        <f t="shared" ca="1" si="664"/>
        <v>35003003</v>
      </c>
      <c r="R93" s="653" t="e">
        <f t="shared" ca="1" si="664"/>
        <v>#DIV/0!</v>
      </c>
      <c r="S93" s="653">
        <f t="shared" ca="1" si="664"/>
        <v>-993768.13827254507</v>
      </c>
      <c r="T93" s="653" t="e">
        <f t="shared" ca="1" si="664"/>
        <v>#DIV/0!</v>
      </c>
      <c r="V93" s="653" t="e">
        <f ca="1">+SUM(OFFSET(V8,MATCH($B$3,$M$8:$M$87,0)-4,0,4,1))</f>
        <v>#DIV/0!</v>
      </c>
    </row>
    <row r="95" spans="1:448">
      <c r="M95" s="632"/>
      <c r="N95" s="677" t="s">
        <v>591</v>
      </c>
      <c r="O95" s="677" t="s">
        <v>592</v>
      </c>
      <c r="P95" s="678" t="s">
        <v>593</v>
      </c>
    </row>
    <row r="96" spans="1:448">
      <c r="M96" s="632" t="s">
        <v>594</v>
      </c>
      <c r="N96" s="633" t="e">
        <f>SUMPRODUCT(G8:G59,L8:L59)</f>
        <v>#DIV/0!</v>
      </c>
      <c r="O96" s="679">
        <f ca="1">+O91</f>
        <v>17592601.641541511</v>
      </c>
      <c r="P96" s="653" t="e">
        <f ca="1">+N96*O91</f>
        <v>#DIV/0!</v>
      </c>
      <c r="Q96" s="680" t="e">
        <f ca="1">+P96/P91-1</f>
        <v>#DIV/0!</v>
      </c>
    </row>
    <row r="97" spans="15:22">
      <c r="P97" s="575"/>
    </row>
    <row r="99" spans="15:22">
      <c r="O99" s="775"/>
      <c r="P99" s="776"/>
      <c r="Q99" s="775"/>
      <c r="R99" s="777"/>
      <c r="S99" s="777"/>
      <c r="T99" s="777"/>
      <c r="U99" s="777"/>
      <c r="V99" s="775"/>
    </row>
    <row r="100" spans="15:22">
      <c r="O100" s="775"/>
      <c r="P100" s="777"/>
      <c r="Q100" s="775"/>
      <c r="R100" s="777"/>
      <c r="S100" s="777"/>
      <c r="T100" s="777"/>
      <c r="U100" s="777"/>
      <c r="V100" s="775"/>
    </row>
    <row r="101" spans="15:22">
      <c r="O101" s="775"/>
      <c r="P101" s="777"/>
      <c r="Q101" s="775"/>
      <c r="R101" s="777"/>
      <c r="S101" s="777"/>
      <c r="T101" s="777"/>
      <c r="U101" s="777"/>
      <c r="V101" s="775"/>
    </row>
    <row r="102" spans="15:22">
      <c r="O102" s="777"/>
      <c r="P102" s="777"/>
      <c r="Q102" s="777"/>
      <c r="R102" s="777"/>
      <c r="S102" s="777"/>
      <c r="T102" s="777"/>
      <c r="U102" s="777"/>
      <c r="V102" s="777"/>
    </row>
    <row r="103" spans="15:22">
      <c r="O103" s="777"/>
      <c r="P103" s="777"/>
      <c r="Q103" s="777"/>
      <c r="R103" s="777"/>
      <c r="S103" s="777"/>
      <c r="T103" s="777"/>
      <c r="U103" s="777"/>
      <c r="V103" s="777"/>
    </row>
    <row r="104" spans="15:22">
      <c r="O104" s="776"/>
      <c r="P104" s="777"/>
      <c r="Q104" s="776"/>
      <c r="R104" s="777"/>
      <c r="S104" s="777"/>
      <c r="T104" s="777"/>
      <c r="U104" s="777"/>
      <c r="V104" s="776"/>
    </row>
    <row r="105" spans="15:22">
      <c r="O105" s="776"/>
      <c r="P105" s="777"/>
      <c r="Q105" s="776"/>
      <c r="R105" s="777"/>
      <c r="S105" s="777"/>
      <c r="T105" s="777"/>
      <c r="U105" s="777"/>
      <c r="V105" s="776"/>
    </row>
    <row r="106" spans="15:22">
      <c r="O106" s="776"/>
      <c r="P106" s="777"/>
      <c r="Q106" s="776"/>
      <c r="R106" s="777"/>
      <c r="S106" s="777"/>
      <c r="T106" s="777"/>
      <c r="U106" s="777"/>
      <c r="V106" s="776"/>
    </row>
    <row r="108" spans="15:22">
      <c r="O108" s="575"/>
    </row>
  </sheetData>
  <mergeCells count="1">
    <mergeCell ref="N2:U3"/>
  </mergeCells>
  <pageMargins left="0.7" right="0.7" top="0.75" bottom="0.75" header="0.3" footer="0.3"/>
  <ignoredErrors>
    <ignoredError sqref="S91" formula="1"/>
  </ignoredErrors>
  <legacyDrawing r:id="rId1"/>
</worksheet>
</file>

<file path=xl/worksheets/sheet38.xml><?xml version="1.0" encoding="utf-8"?>
<worksheet xmlns="http://schemas.openxmlformats.org/spreadsheetml/2006/main" xmlns:r="http://schemas.openxmlformats.org/officeDocument/2006/relationships">
  <sheetPr codeName="Hoja22"/>
  <dimension ref="A1:AH42"/>
  <sheetViews>
    <sheetView zoomScale="85" zoomScaleNormal="85" workbookViewId="0">
      <pane xSplit="2" ySplit="8" topLeftCell="C9" activePane="bottomRight" state="frozen"/>
      <selection pane="topRight" activeCell="C1" sqref="C1"/>
      <selection pane="bottomLeft" activeCell="A9" sqref="A9"/>
      <selection pane="bottomRight" activeCell="A7" sqref="A7"/>
    </sheetView>
  </sheetViews>
  <sheetFormatPr baseColWidth="10" defaultRowHeight="12.75"/>
  <cols>
    <col min="3" max="7" width="12" customWidth="1"/>
    <col min="8" max="10" width="12" hidden="1" customWidth="1"/>
    <col min="14" max="14" width="1.140625" customWidth="1"/>
    <col min="15" max="18" width="12.85546875" customWidth="1"/>
    <col min="19" max="19" width="1.140625" customWidth="1"/>
    <col min="20" max="23" width="12" customWidth="1"/>
    <col min="24" max="24" width="1.42578125" customWidth="1"/>
    <col min="25" max="27" width="12.5703125" customWidth="1"/>
    <col min="28" max="28" width="2.5703125" customWidth="1"/>
    <col min="29" max="29" width="13.85546875" bestFit="1" customWidth="1"/>
    <col min="31" max="31" width="13.85546875" bestFit="1" customWidth="1"/>
  </cols>
  <sheetData>
    <row r="1" spans="1:34">
      <c r="A1" s="541" t="s">
        <v>49</v>
      </c>
      <c r="B1" s="542" t="str">
        <f>+class</f>
        <v>Motor Comercial_CT</v>
      </c>
    </row>
    <row r="2" spans="1:34">
      <c r="A2" s="541" t="s">
        <v>141</v>
      </c>
      <c r="B2" s="542" t="str">
        <f>+C_Period</f>
        <v>2014 Q2</v>
      </c>
    </row>
    <row r="4" spans="1:34" ht="13.5" thickBot="1">
      <c r="A4" s="461" t="s">
        <v>423</v>
      </c>
      <c r="O4" s="534" t="s">
        <v>400</v>
      </c>
      <c r="P4" s="534" t="s">
        <v>404</v>
      </c>
      <c r="Q4" s="534" t="s">
        <v>401</v>
      </c>
      <c r="R4" s="534" t="s">
        <v>403</v>
      </c>
      <c r="T4" s="534" t="s">
        <v>400</v>
      </c>
      <c r="U4" s="534" t="s">
        <v>404</v>
      </c>
      <c r="V4" s="534" t="s">
        <v>401</v>
      </c>
      <c r="W4" s="534" t="s">
        <v>403</v>
      </c>
      <c r="Y4" s="939" t="s">
        <v>428</v>
      </c>
      <c r="Z4" s="939"/>
    </row>
    <row r="5" spans="1:34">
      <c r="O5" s="535">
        <f t="array" ref="O5:P5">+LINEST($K$9:$K$26)</f>
        <v>4.6679372616401614E-4</v>
      </c>
      <c r="P5" s="535">
        <v>3.5846602742085698E-3</v>
      </c>
      <c r="Q5" s="536">
        <f>+SUMPRODUCT($O$10:$O$26,O9:O25)/SUMPRODUCT($O$9:$O$26,$O$9:$O$26)</f>
        <v>0.73747841400195169</v>
      </c>
      <c r="R5" s="537">
        <v>2</v>
      </c>
      <c r="T5" s="535">
        <f t="array" ref="T5:U5">+LINEST($L$9:$L$26)</f>
        <v>24.737667588342426</v>
      </c>
      <c r="U5" s="538">
        <v>44.55472860177079</v>
      </c>
      <c r="V5" s="536">
        <f>+SUMPRODUCT($T$10:$T$26,T9:T25)/SUMPRODUCT($T$9:$T$26,$T$9:$T$26)</f>
        <v>0.68720348300754408</v>
      </c>
      <c r="W5" s="537">
        <v>3</v>
      </c>
      <c r="Y5" s="545" t="s">
        <v>401</v>
      </c>
      <c r="Z5" s="546" t="s">
        <v>392</v>
      </c>
    </row>
    <row r="7" spans="1:34" s="543" customFormat="1">
      <c r="H7" s="941" t="s">
        <v>261</v>
      </c>
      <c r="I7" s="941"/>
      <c r="J7" s="941"/>
      <c r="K7" s="941" t="s">
        <v>62</v>
      </c>
      <c r="L7" s="941"/>
      <c r="M7" s="941"/>
      <c r="O7" s="941" t="s">
        <v>402</v>
      </c>
      <c r="P7" s="941"/>
      <c r="Q7" s="941"/>
      <c r="R7" s="941"/>
      <c r="T7" s="941" t="s">
        <v>425</v>
      </c>
      <c r="U7" s="941"/>
      <c r="V7" s="941"/>
      <c r="W7" s="941"/>
      <c r="Y7" s="940" t="s">
        <v>391</v>
      </c>
      <c r="Z7" s="940"/>
      <c r="AA7" s="940"/>
      <c r="AE7"/>
      <c r="AF7"/>
    </row>
    <row r="8" spans="1:34" s="543" customFormat="1" ht="13.5" thickBot="1">
      <c r="A8" s="544" t="s">
        <v>389</v>
      </c>
      <c r="B8" s="544" t="s">
        <v>399</v>
      </c>
      <c r="C8" s="534" t="s">
        <v>83</v>
      </c>
      <c r="D8" s="534" t="s">
        <v>393</v>
      </c>
      <c r="E8" s="534" t="s">
        <v>390</v>
      </c>
      <c r="F8" s="534" t="s">
        <v>394</v>
      </c>
      <c r="G8" s="534" t="s">
        <v>62</v>
      </c>
      <c r="H8" s="534" t="s">
        <v>149</v>
      </c>
      <c r="I8" s="534" t="s">
        <v>398</v>
      </c>
      <c r="J8" s="534" t="s">
        <v>397</v>
      </c>
      <c r="K8" s="534" t="s">
        <v>395</v>
      </c>
      <c r="L8" s="534" t="s">
        <v>396</v>
      </c>
      <c r="M8" s="534" t="s">
        <v>391</v>
      </c>
      <c r="O8" s="534" t="s">
        <v>424</v>
      </c>
      <c r="P8" s="534" t="s">
        <v>392</v>
      </c>
      <c r="Q8" s="534" t="s">
        <v>401</v>
      </c>
      <c r="R8" s="534" t="str">
        <f>+"WMA("&amp;R5&amp;")"</f>
        <v>WMA(2)</v>
      </c>
      <c r="T8" s="534" t="s">
        <v>424</v>
      </c>
      <c r="U8" s="534" t="s">
        <v>392</v>
      </c>
      <c r="V8" s="534" t="s">
        <v>401</v>
      </c>
      <c r="W8" s="534" t="str">
        <f>+"WMA("&amp;W5&amp;")"</f>
        <v>WMA(3)</v>
      </c>
      <c r="Y8" s="534" t="s">
        <v>426</v>
      </c>
      <c r="Z8" s="534" t="s">
        <v>427</v>
      </c>
      <c r="AA8" s="534" t="s">
        <v>429</v>
      </c>
      <c r="AC8" s="534" t="s">
        <v>430</v>
      </c>
      <c r="AE8"/>
      <c r="AF8"/>
    </row>
    <row r="9" spans="1:34">
      <c r="A9" s="523">
        <v>1</v>
      </c>
      <c r="B9" s="523" t="s">
        <v>405</v>
      </c>
      <c r="C9" s="531">
        <f>+Ultimates!Q16</f>
        <v>25362.5</v>
      </c>
      <c r="D9" s="531">
        <f>+Ultimates!AZ16</f>
        <v>0</v>
      </c>
      <c r="E9" s="531">
        <f>+Ultimates!N16</f>
        <v>0</v>
      </c>
      <c r="F9" s="531">
        <f>IFERROR(Ultimates!AY16*1000,0)</f>
        <v>0</v>
      </c>
      <c r="G9" s="531">
        <f>IFERROR(Ultimates!H16*1000,0)</f>
        <v>0</v>
      </c>
      <c r="H9" s="530">
        <f>IFERROR(D9/C9,0)*4</f>
        <v>0</v>
      </c>
      <c r="I9" s="300">
        <f>IFERROR(F9/E9,0)/100</f>
        <v>0</v>
      </c>
      <c r="J9" s="300">
        <f>IFERROR(F9/C9,0)*4</f>
        <v>0</v>
      </c>
      <c r="K9" s="530">
        <f>IFERROR(E9/C9,0)*4</f>
        <v>0</v>
      </c>
      <c r="L9" s="300">
        <f>IFERROR(G9/E9,0)/100</f>
        <v>0</v>
      </c>
      <c r="M9" s="300">
        <f>IFERROR(G9/C9,0)*4</f>
        <v>0</v>
      </c>
      <c r="O9" s="532" t="str">
        <f t="shared" ref="O9:O26" si="0">IF(K9=0,"",K9-P9)</f>
        <v/>
      </c>
      <c r="P9" s="530">
        <f t="shared" ref="P9:P26" si="1">+$P$5+$O$5*A9</f>
        <v>4.051454000372586E-3</v>
      </c>
      <c r="Q9" s="533">
        <f>+P9</f>
        <v>4.051454000372586E-3</v>
      </c>
      <c r="R9" s="549">
        <f>+P9</f>
        <v>4.051454000372586E-3</v>
      </c>
      <c r="T9" s="300" t="str">
        <f t="shared" ref="T9:T26" si="2">IF(L9=0,"",L9-U9)</f>
        <v/>
      </c>
      <c r="U9" s="539">
        <f t="shared" ref="U9:U26" si="3">+$U$5+$T$5*A9</f>
        <v>69.292396190113209</v>
      </c>
      <c r="V9" s="540">
        <f>+U9</f>
        <v>69.292396190113209</v>
      </c>
      <c r="W9" s="551">
        <f t="shared" ref="W9:W26" ca="1" si="4">IF($A9&lt;$W$5,U9,SUMPRODUCT(OFFSET(L8,-$W$5+1,0,$W$5,1),OFFSET(C8,-$W$5+1,0,$W$5,1))/SUM(OFFSET(C8,-$W$5+1,0,$W$5,1)))</f>
        <v>69.292396190113209</v>
      </c>
      <c r="Y9" s="530">
        <f>+INDEX($P9:$R9,1,MATCH($Y$5,$P$8:$R$8,0))</f>
        <v>4.051454000372586E-3</v>
      </c>
      <c r="Z9" s="539">
        <f>+INDEX($U9:$W9,1,MATCH($Z$5,$U$8:$W$8,0))</f>
        <v>69.292396190113209</v>
      </c>
      <c r="AA9" s="300">
        <f t="shared" ref="AA9:AA26" si="5">IFERROR(Y9*Z9,0)*100</f>
        <v>28.073495573983632</v>
      </c>
      <c r="AC9" s="300">
        <f t="shared" ref="AC9:AC25" si="6">+AA9*C9/4</f>
        <v>178003.50787378996</v>
      </c>
      <c r="AG9" s="547"/>
      <c r="AH9" s="548"/>
    </row>
    <row r="10" spans="1:34">
      <c r="A10" s="523">
        <f>+A9+1</f>
        <v>2</v>
      </c>
      <c r="B10" s="523" t="s">
        <v>406</v>
      </c>
      <c r="C10" s="531">
        <f>+Ultimates!Q17</f>
        <v>25749.5</v>
      </c>
      <c r="D10" s="531">
        <f>+Ultimates!AZ17</f>
        <v>0</v>
      </c>
      <c r="E10" s="531">
        <f>+Ultimates!N17</f>
        <v>0</v>
      </c>
      <c r="F10" s="531">
        <f>IFERROR(Ultimates!AY17*1000,0)</f>
        <v>0</v>
      </c>
      <c r="G10" s="531">
        <f>IFERROR(Ultimates!H17*1000,0)</f>
        <v>0</v>
      </c>
      <c r="H10" s="530">
        <f t="shared" ref="H10:H26" si="7">IFERROR(D10/C10,0)*4</f>
        <v>0</v>
      </c>
      <c r="I10" s="300">
        <f t="shared" ref="I10:I26" si="8">IFERROR(F10/E10,0)/100</f>
        <v>0</v>
      </c>
      <c r="J10" s="300">
        <f t="shared" ref="J10:J26" si="9">IFERROR(F10/C10,0)*4</f>
        <v>0</v>
      </c>
      <c r="K10" s="530">
        <f t="shared" ref="K10:K26" si="10">IFERROR(E10/C10,0)*4</f>
        <v>0</v>
      </c>
      <c r="L10" s="300">
        <f t="shared" ref="L10:L26" si="11">IFERROR(G10/E10,0)/100</f>
        <v>0</v>
      </c>
      <c r="M10" s="300">
        <f t="shared" ref="M10:M26" si="12">IFERROR(G10/C10,0)*4</f>
        <v>0</v>
      </c>
      <c r="O10" s="532" t="str">
        <f t="shared" si="0"/>
        <v/>
      </c>
      <c r="P10" s="530">
        <f t="shared" si="1"/>
        <v>4.5182477265366021E-3</v>
      </c>
      <c r="Q10" s="530" t="str">
        <f t="shared" ref="Q10:Q26" si="13">IFERROR(O9*$Q$5+P10,"")</f>
        <v/>
      </c>
      <c r="R10" s="550">
        <f t="shared" ref="R10:R26" ca="1" si="14">IF($A10&lt;$R$5,P10,SUM(OFFSET(E9,-$R$5+1,0,$R$5,1))/SUM(OFFSET(C9,-$R$5+1,0,$R$5,1)))*4</f>
        <v>0</v>
      </c>
      <c r="S10" s="530"/>
      <c r="T10" s="300" t="str">
        <f t="shared" si="2"/>
        <v/>
      </c>
      <c r="U10" s="539">
        <f t="shared" si="3"/>
        <v>94.030063778455641</v>
      </c>
      <c r="V10" s="539" t="str">
        <f>IFERROR(T9*$V$5+U10,"")</f>
        <v/>
      </c>
      <c r="W10" s="551">
        <f t="shared" ca="1" si="4"/>
        <v>94.030063778455641</v>
      </c>
      <c r="Y10" s="530" t="str">
        <f t="shared" ref="Y10:Y42" si="15">+INDEX($P10:$R10,1,MATCH($Y$5,$P$8:$R$8,0))</f>
        <v/>
      </c>
      <c r="Z10" s="539">
        <f t="shared" ref="Z10:Z42" si="16">+INDEX($U10:$W10,1,MATCH($Z$5,$U$8:$W$8,0))</f>
        <v>94.030063778455641</v>
      </c>
      <c r="AA10" s="300">
        <f t="shared" si="5"/>
        <v>0</v>
      </c>
      <c r="AC10" s="300">
        <f t="shared" si="6"/>
        <v>0</v>
      </c>
      <c r="AG10" s="547"/>
      <c r="AH10" s="548"/>
    </row>
    <row r="11" spans="1:34">
      <c r="A11" s="523">
        <f t="shared" ref="A11:A27" si="17">1+A10</f>
        <v>3</v>
      </c>
      <c r="B11" s="523" t="s">
        <v>407</v>
      </c>
      <c r="C11" s="531">
        <f>+Ultimates!Q18</f>
        <v>26024</v>
      </c>
      <c r="D11" s="531">
        <f>+Ultimates!AZ18</f>
        <v>0</v>
      </c>
      <c r="E11" s="531">
        <f>+Ultimates!N18</f>
        <v>0</v>
      </c>
      <c r="F11" s="531">
        <f>IFERROR(Ultimates!AY18*1000,0)</f>
        <v>0</v>
      </c>
      <c r="G11" s="531">
        <f>IFERROR(Ultimates!H18*1000,0)</f>
        <v>0</v>
      </c>
      <c r="H11" s="530">
        <f t="shared" si="7"/>
        <v>0</v>
      </c>
      <c r="I11" s="300">
        <f t="shared" si="8"/>
        <v>0</v>
      </c>
      <c r="J11" s="300">
        <f t="shared" si="9"/>
        <v>0</v>
      </c>
      <c r="K11" s="530">
        <f t="shared" si="10"/>
        <v>0</v>
      </c>
      <c r="L11" s="300">
        <f t="shared" si="11"/>
        <v>0</v>
      </c>
      <c r="M11" s="300">
        <f>IFERROR(G11/C11,0)*4</f>
        <v>0</v>
      </c>
      <c r="O11" s="532" t="str">
        <f t="shared" si="0"/>
        <v/>
      </c>
      <c r="P11" s="530">
        <f t="shared" si="1"/>
        <v>4.9850414527006183E-3</v>
      </c>
      <c r="Q11" s="530" t="str">
        <f t="shared" si="13"/>
        <v/>
      </c>
      <c r="R11" s="550">
        <f t="shared" ca="1" si="14"/>
        <v>0</v>
      </c>
      <c r="S11" s="530"/>
      <c r="T11" s="300" t="str">
        <f t="shared" si="2"/>
        <v/>
      </c>
      <c r="U11" s="539">
        <f t="shared" si="3"/>
        <v>118.76773136679807</v>
      </c>
      <c r="V11" s="539" t="str">
        <f t="shared" ref="V11:V26" si="18">IFERROR(T10*$V$5+U11,"")</f>
        <v/>
      </c>
      <c r="W11" s="551">
        <f t="shared" ca="1" si="4"/>
        <v>0</v>
      </c>
      <c r="Y11" s="530" t="str">
        <f t="shared" si="15"/>
        <v/>
      </c>
      <c r="Z11" s="539">
        <f t="shared" si="16"/>
        <v>118.76773136679807</v>
      </c>
      <c r="AA11" s="300">
        <f t="shared" si="5"/>
        <v>0</v>
      </c>
      <c r="AC11" s="300">
        <f t="shared" si="6"/>
        <v>0</v>
      </c>
      <c r="AG11" s="547"/>
      <c r="AH11" s="548"/>
    </row>
    <row r="12" spans="1:34">
      <c r="A12" s="523">
        <f t="shared" si="17"/>
        <v>4</v>
      </c>
      <c r="B12" s="523" t="s">
        <v>408</v>
      </c>
      <c r="C12" s="531">
        <f>+Ultimates!Q19</f>
        <v>26521.833333333332</v>
      </c>
      <c r="D12" s="531">
        <f>+Ultimates!AZ19</f>
        <v>0</v>
      </c>
      <c r="E12" s="531">
        <f>+Ultimates!N19</f>
        <v>0</v>
      </c>
      <c r="F12" s="531">
        <f>IFERROR(Ultimates!AY19*1000,0)</f>
        <v>0</v>
      </c>
      <c r="G12" s="531">
        <f>IFERROR(Ultimates!H19*1000,0)</f>
        <v>0</v>
      </c>
      <c r="H12" s="530">
        <f t="shared" si="7"/>
        <v>0</v>
      </c>
      <c r="I12" s="300">
        <f t="shared" si="8"/>
        <v>0</v>
      </c>
      <c r="J12" s="300">
        <f t="shared" si="9"/>
        <v>0</v>
      </c>
      <c r="K12" s="530">
        <f t="shared" si="10"/>
        <v>0</v>
      </c>
      <c r="L12" s="300">
        <f t="shared" si="11"/>
        <v>0</v>
      </c>
      <c r="M12" s="300">
        <f t="shared" si="12"/>
        <v>0</v>
      </c>
      <c r="O12" s="532" t="str">
        <f t="shared" si="0"/>
        <v/>
      </c>
      <c r="P12" s="530">
        <f t="shared" si="1"/>
        <v>5.4518351788646344E-3</v>
      </c>
      <c r="Q12" s="530" t="str">
        <f t="shared" si="13"/>
        <v/>
      </c>
      <c r="R12" s="550">
        <f t="shared" ca="1" si="14"/>
        <v>0</v>
      </c>
      <c r="S12" s="530"/>
      <c r="T12" s="300" t="str">
        <f t="shared" si="2"/>
        <v/>
      </c>
      <c r="U12" s="539">
        <f t="shared" si="3"/>
        <v>143.50539895514049</v>
      </c>
      <c r="V12" s="539" t="str">
        <f t="shared" si="18"/>
        <v/>
      </c>
      <c r="W12" s="551">
        <f t="shared" ca="1" si="4"/>
        <v>0</v>
      </c>
      <c r="Y12" s="530" t="str">
        <f t="shared" si="15"/>
        <v/>
      </c>
      <c r="Z12" s="539">
        <f t="shared" si="16"/>
        <v>143.50539895514049</v>
      </c>
      <c r="AA12" s="300">
        <f t="shared" si="5"/>
        <v>0</v>
      </c>
      <c r="AC12" s="300">
        <f t="shared" si="6"/>
        <v>0</v>
      </c>
      <c r="AG12" s="547"/>
      <c r="AH12" s="548"/>
    </row>
    <row r="13" spans="1:34">
      <c r="A13" s="523">
        <f t="shared" si="17"/>
        <v>5</v>
      </c>
      <c r="B13" s="523" t="s">
        <v>409</v>
      </c>
      <c r="C13" s="531">
        <f>+Ultimates!Q20</f>
        <v>26695</v>
      </c>
      <c r="D13" s="531">
        <f>+Ultimates!AZ20</f>
        <v>56</v>
      </c>
      <c r="E13" s="531">
        <f>+Ultimates!N20</f>
        <v>68</v>
      </c>
      <c r="F13" s="531">
        <f>IFERROR(Ultimates!AY20*1000,0)</f>
        <v>1674809</v>
      </c>
      <c r="G13" s="531">
        <f>IFERROR(Ultimates!H20*1000,0)</f>
        <v>1867614</v>
      </c>
      <c r="H13" s="530">
        <f t="shared" si="7"/>
        <v>8.3910844727477056E-3</v>
      </c>
      <c r="I13" s="300">
        <f t="shared" si="8"/>
        <v>246.2954411764706</v>
      </c>
      <c r="J13" s="300">
        <f t="shared" si="9"/>
        <v>250.95471061996628</v>
      </c>
      <c r="K13" s="530">
        <f t="shared" si="10"/>
        <v>1.0189174002622214E-2</v>
      </c>
      <c r="L13" s="300">
        <f t="shared" si="11"/>
        <v>274.6491176470588</v>
      </c>
      <c r="M13" s="300">
        <f t="shared" si="12"/>
        <v>279.84476493725418</v>
      </c>
      <c r="O13" s="532">
        <f t="shared" si="0"/>
        <v>4.2705450975935632E-3</v>
      </c>
      <c r="P13" s="530">
        <f t="shared" si="1"/>
        <v>5.9186289050286505E-3</v>
      </c>
      <c r="Q13" s="530" t="str">
        <f t="shared" si="13"/>
        <v/>
      </c>
      <c r="R13" s="550">
        <f t="shared" ca="1" si="14"/>
        <v>0</v>
      </c>
      <c r="S13" s="530"/>
      <c r="T13" s="300">
        <f t="shared" si="2"/>
        <v>106.40605110357589</v>
      </c>
      <c r="U13" s="539">
        <f t="shared" si="3"/>
        <v>168.24306654348291</v>
      </c>
      <c r="V13" s="539" t="str">
        <f t="shared" si="18"/>
        <v/>
      </c>
      <c r="W13" s="551">
        <f t="shared" ca="1" si="4"/>
        <v>0</v>
      </c>
      <c r="Y13" s="530" t="str">
        <f t="shared" si="15"/>
        <v/>
      </c>
      <c r="Z13" s="539">
        <f t="shared" si="16"/>
        <v>168.24306654348291</v>
      </c>
      <c r="AA13" s="300">
        <f t="shared" si="5"/>
        <v>0</v>
      </c>
      <c r="AC13" s="300">
        <f t="shared" si="6"/>
        <v>0</v>
      </c>
      <c r="AG13" s="547"/>
      <c r="AH13" s="548"/>
    </row>
    <row r="14" spans="1:34">
      <c r="A14" s="523">
        <f t="shared" si="17"/>
        <v>6</v>
      </c>
      <c r="B14" s="523" t="s">
        <v>410</v>
      </c>
      <c r="C14" s="531">
        <f>+Ultimates!Q21</f>
        <v>26185.833333333332</v>
      </c>
      <c r="D14" s="531">
        <f>+Ultimates!AZ21</f>
        <v>74</v>
      </c>
      <c r="E14" s="531">
        <f>+Ultimates!N21</f>
        <v>69</v>
      </c>
      <c r="F14" s="531">
        <f>IFERROR(Ultimates!AY21*1000,0)</f>
        <v>2699312</v>
      </c>
      <c r="G14" s="531">
        <f>IFERROR(Ultimates!H21*1000,0)</f>
        <v>2334900</v>
      </c>
      <c r="H14" s="530">
        <f t="shared" si="7"/>
        <v>1.1303822041180028E-2</v>
      </c>
      <c r="I14" s="300">
        <f t="shared" si="8"/>
        <v>391.20463768115945</v>
      </c>
      <c r="J14" s="300">
        <f t="shared" si="9"/>
        <v>412.33165515705059</v>
      </c>
      <c r="K14" s="530">
        <f t="shared" si="10"/>
        <v>1.0540050281640836E-2</v>
      </c>
      <c r="L14" s="300">
        <f t="shared" si="11"/>
        <v>338.39130434782606</v>
      </c>
      <c r="M14" s="300">
        <f t="shared" si="12"/>
        <v>356.66613626961146</v>
      </c>
      <c r="O14" s="532">
        <f t="shared" si="0"/>
        <v>4.1546276504481694E-3</v>
      </c>
      <c r="P14" s="530">
        <f t="shared" si="1"/>
        <v>6.3854226311926667E-3</v>
      </c>
      <c r="Q14" s="530">
        <f t="shared" si="13"/>
        <v>9.534857456689777E-3</v>
      </c>
      <c r="R14" s="550">
        <f t="shared" ca="1" si="14"/>
        <v>5.1111647003924199E-3</v>
      </c>
      <c r="S14" s="530"/>
      <c r="T14" s="300">
        <f t="shared" si="2"/>
        <v>145.41057021600071</v>
      </c>
      <c r="U14" s="539">
        <f t="shared" si="3"/>
        <v>192.98073413182536</v>
      </c>
      <c r="V14" s="539">
        <f t="shared" si="18"/>
        <v>266.10334306328144</v>
      </c>
      <c r="W14" s="551">
        <f t="shared" ca="1" si="4"/>
        <v>92.525001153717909</v>
      </c>
      <c r="Y14" s="530">
        <f t="shared" si="15"/>
        <v>9.534857456689777E-3</v>
      </c>
      <c r="Z14" s="539">
        <f t="shared" si="16"/>
        <v>192.98073413182536</v>
      </c>
      <c r="AA14" s="300">
        <f t="shared" si="5"/>
        <v>184.00437918343025</v>
      </c>
      <c r="AC14" s="300">
        <f t="shared" si="6"/>
        <v>1204577.0014751933</v>
      </c>
      <c r="AG14" s="547"/>
      <c r="AH14" s="548"/>
    </row>
    <row r="15" spans="1:34">
      <c r="A15" s="523">
        <f t="shared" si="17"/>
        <v>7</v>
      </c>
      <c r="B15" s="523" t="s">
        <v>411</v>
      </c>
      <c r="C15" s="531">
        <f>+Ultimates!Q22</f>
        <v>25256.333333333332</v>
      </c>
      <c r="D15" s="531">
        <f>+Ultimates!AZ22</f>
        <v>80</v>
      </c>
      <c r="E15" s="531">
        <f>+Ultimates!N22</f>
        <v>83</v>
      </c>
      <c r="F15" s="531">
        <f>IFERROR(Ultimates!AY22*1000,0)</f>
        <v>2614334</v>
      </c>
      <c r="G15" s="531">
        <f>IFERROR(Ultimates!H22*1000,0)</f>
        <v>2323955</v>
      </c>
      <c r="H15" s="530">
        <f t="shared" si="7"/>
        <v>1.2670089350525941E-2</v>
      </c>
      <c r="I15" s="300">
        <f t="shared" si="8"/>
        <v>314.98</v>
      </c>
      <c r="J15" s="300">
        <f t="shared" si="9"/>
        <v>414.04806715147356</v>
      </c>
      <c r="K15" s="530">
        <f t="shared" si="10"/>
        <v>1.3145217701170664E-2</v>
      </c>
      <c r="L15" s="300">
        <f t="shared" si="11"/>
        <v>279.99457831325299</v>
      </c>
      <c r="M15" s="300">
        <f t="shared" si="12"/>
        <v>368.05896870751894</v>
      </c>
      <c r="O15" s="532">
        <f t="shared" si="0"/>
        <v>6.2930013438139811E-3</v>
      </c>
      <c r="P15" s="530">
        <f t="shared" si="1"/>
        <v>6.8522163573566828E-3</v>
      </c>
      <c r="Q15" s="530">
        <f t="shared" si="13"/>
        <v>9.9161645677778541E-3</v>
      </c>
      <c r="R15" s="550">
        <f t="shared" ca="1" si="14"/>
        <v>1.0362922924184882E-2</v>
      </c>
      <c r="S15" s="530"/>
      <c r="T15" s="300">
        <f t="shared" si="2"/>
        <v>62.276176593085211</v>
      </c>
      <c r="U15" s="539">
        <f t="shared" si="3"/>
        <v>217.71840172016778</v>
      </c>
      <c r="V15" s="539">
        <f t="shared" si="18"/>
        <v>317.64505203871653</v>
      </c>
      <c r="W15" s="551">
        <f t="shared" ca="1" si="4"/>
        <v>203.93290518399488</v>
      </c>
      <c r="Y15" s="530">
        <f t="shared" si="15"/>
        <v>9.9161645677778541E-3</v>
      </c>
      <c r="Z15" s="539">
        <f t="shared" si="16"/>
        <v>217.71840172016778</v>
      </c>
      <c r="AA15" s="300">
        <f t="shared" si="5"/>
        <v>215.89315008907528</v>
      </c>
      <c r="AC15" s="300">
        <f t="shared" si="6"/>
        <v>1363167.340758262</v>
      </c>
      <c r="AG15" s="547"/>
      <c r="AH15" s="548"/>
    </row>
    <row r="16" spans="1:34">
      <c r="A16" s="523">
        <f t="shared" si="17"/>
        <v>8</v>
      </c>
      <c r="B16" s="523" t="s">
        <v>412</v>
      </c>
      <c r="C16" s="531">
        <f>+Ultimates!Q23</f>
        <v>24991.833333333332</v>
      </c>
      <c r="D16" s="531">
        <f>+Ultimates!AZ23</f>
        <v>73</v>
      </c>
      <c r="E16" s="531">
        <f>+Ultimates!N23</f>
        <v>81</v>
      </c>
      <c r="F16" s="531">
        <f>IFERROR(Ultimates!AY23*1000,0)</f>
        <v>3257682</v>
      </c>
      <c r="G16" s="531">
        <f>IFERROR(Ultimates!H23*1000,0)</f>
        <v>3098638</v>
      </c>
      <c r="H16" s="530">
        <f t="shared" si="7"/>
        <v>1.168381671345973E-2</v>
      </c>
      <c r="I16" s="300">
        <f t="shared" si="8"/>
        <v>402.18296296296302</v>
      </c>
      <c r="J16" s="300">
        <f t="shared" si="9"/>
        <v>521.39944381831401</v>
      </c>
      <c r="K16" s="530">
        <f t="shared" si="10"/>
        <v>1.2964234983427921E-2</v>
      </c>
      <c r="L16" s="300">
        <f t="shared" si="11"/>
        <v>382.54790123456792</v>
      </c>
      <c r="M16" s="300">
        <f t="shared" si="12"/>
        <v>495.94408840221143</v>
      </c>
      <c r="O16" s="532">
        <f t="shared" si="0"/>
        <v>5.6452248999072216E-3</v>
      </c>
      <c r="P16" s="530">
        <f t="shared" si="1"/>
        <v>7.319010083520699E-3</v>
      </c>
      <c r="Q16" s="530">
        <f t="shared" si="13"/>
        <v>1.1959962733868785E-2</v>
      </c>
      <c r="R16" s="550">
        <f t="shared" ca="1" si="14"/>
        <v>1.1819097821825804E-2</v>
      </c>
      <c r="S16" s="530"/>
      <c r="T16" s="300">
        <f t="shared" si="2"/>
        <v>140.09183192605772</v>
      </c>
      <c r="U16" s="539">
        <f t="shared" si="3"/>
        <v>242.45606930851019</v>
      </c>
      <c r="V16" s="539">
        <f t="shared" si="18"/>
        <v>285.25247477167125</v>
      </c>
      <c r="W16" s="551">
        <f t="shared" ca="1" si="4"/>
        <v>297.73862921523011</v>
      </c>
      <c r="Y16" s="530">
        <f t="shared" si="15"/>
        <v>1.1959962733868785E-2</v>
      </c>
      <c r="Z16" s="539">
        <f t="shared" si="16"/>
        <v>242.45606930851019</v>
      </c>
      <c r="AA16" s="300">
        <f t="shared" si="5"/>
        <v>289.97655535300891</v>
      </c>
      <c r="AC16" s="300">
        <f t="shared" si="6"/>
        <v>1811761.4354891265</v>
      </c>
      <c r="AG16" s="547"/>
      <c r="AH16" s="548"/>
    </row>
    <row r="17" spans="1:34">
      <c r="A17" s="523">
        <f t="shared" si="17"/>
        <v>9</v>
      </c>
      <c r="B17" s="523" t="s">
        <v>413</v>
      </c>
      <c r="C17" s="531">
        <f>+Ultimates!Q24</f>
        <v>24684.833333333332</v>
      </c>
      <c r="D17" s="531">
        <f>+Ultimates!AZ24</f>
        <v>55</v>
      </c>
      <c r="E17" s="531">
        <f>+Ultimates!N24</f>
        <v>62</v>
      </c>
      <c r="F17" s="531">
        <f>IFERROR(Ultimates!AY24*1000,0)</f>
        <v>2014805</v>
      </c>
      <c r="G17" s="531">
        <f>IFERROR(Ultimates!H24*1000,0)</f>
        <v>2352517</v>
      </c>
      <c r="H17" s="530">
        <f t="shared" si="7"/>
        <v>8.9123550898324889E-3</v>
      </c>
      <c r="I17" s="300">
        <f t="shared" si="8"/>
        <v>324.9685483870968</v>
      </c>
      <c r="J17" s="300">
        <f t="shared" si="9"/>
        <v>326.48468357763539</v>
      </c>
      <c r="K17" s="530">
        <f t="shared" si="10"/>
        <v>1.0046654828538441E-2</v>
      </c>
      <c r="L17" s="300">
        <f t="shared" si="11"/>
        <v>379.43822580645161</v>
      </c>
      <c r="M17" s="300">
        <f t="shared" si="12"/>
        <v>381.20848834304468</v>
      </c>
      <c r="O17" s="532">
        <f t="shared" si="0"/>
        <v>2.2608510188537262E-3</v>
      </c>
      <c r="P17" s="530">
        <f t="shared" si="1"/>
        <v>7.7858038096847151E-3</v>
      </c>
      <c r="Q17" s="530">
        <f t="shared" si="13"/>
        <v>1.1949035315552619E-2</v>
      </c>
      <c r="R17" s="550">
        <f t="shared" ca="1" si="14"/>
        <v>1.3055202677377947E-2</v>
      </c>
      <c r="S17" s="530"/>
      <c r="T17" s="300">
        <f t="shared" si="2"/>
        <v>112.244488909599</v>
      </c>
      <c r="U17" s="539">
        <f t="shared" si="3"/>
        <v>267.19373689685261</v>
      </c>
      <c r="V17" s="539">
        <f t="shared" si="18"/>
        <v>363.46533173734696</v>
      </c>
      <c r="W17" s="551">
        <f t="shared" ca="1" si="4"/>
        <v>333.53308852314223</v>
      </c>
      <c r="Y17" s="530">
        <f t="shared" si="15"/>
        <v>1.1949035315552619E-2</v>
      </c>
      <c r="Z17" s="539">
        <f t="shared" si="16"/>
        <v>267.19373689685261</v>
      </c>
      <c r="AA17" s="300">
        <f t="shared" si="5"/>
        <v>319.2707398274967</v>
      </c>
      <c r="AC17" s="300">
        <f t="shared" si="6"/>
        <v>1970286.250212946</v>
      </c>
      <c r="AG17" s="547"/>
      <c r="AH17" s="548"/>
    </row>
    <row r="18" spans="1:34">
      <c r="A18" s="523">
        <f t="shared" si="17"/>
        <v>10</v>
      </c>
      <c r="B18" s="523" t="s">
        <v>414</v>
      </c>
      <c r="C18" s="531">
        <f>+Ultimates!Q25</f>
        <v>24697</v>
      </c>
      <c r="D18" s="531">
        <f>+Ultimates!AZ25</f>
        <v>80</v>
      </c>
      <c r="E18" s="531">
        <f>+Ultimates!N25</f>
        <v>84</v>
      </c>
      <c r="F18" s="531">
        <f>IFERROR(Ultimates!AY25*1000,0)</f>
        <v>2881799</v>
      </c>
      <c r="G18" s="531">
        <f>IFERROR(Ultimates!H25*1000,0)</f>
        <v>2965792</v>
      </c>
      <c r="H18" s="530">
        <f t="shared" si="7"/>
        <v>1.2957039316516176E-2</v>
      </c>
      <c r="I18" s="300">
        <f t="shared" si="8"/>
        <v>343.07130952380953</v>
      </c>
      <c r="J18" s="300">
        <f t="shared" si="9"/>
        <v>466.74478681621247</v>
      </c>
      <c r="K18" s="530">
        <f t="shared" si="10"/>
        <v>1.3604891282341984E-2</v>
      </c>
      <c r="L18" s="300">
        <f t="shared" si="11"/>
        <v>353.0704761904762</v>
      </c>
      <c r="M18" s="300">
        <f t="shared" si="12"/>
        <v>480.34854435761429</v>
      </c>
      <c r="O18" s="532">
        <f t="shared" si="0"/>
        <v>5.3522937464932537E-3</v>
      </c>
      <c r="P18" s="530">
        <f t="shared" si="1"/>
        <v>8.2525975358487304E-3</v>
      </c>
      <c r="Q18" s="530">
        <f t="shared" si="13"/>
        <v>9.9199263595276723E-3</v>
      </c>
      <c r="R18" s="550">
        <f t="shared" ca="1" si="14"/>
        <v>1.151446017580353E-2</v>
      </c>
      <c r="S18" s="530"/>
      <c r="T18" s="300">
        <f t="shared" si="2"/>
        <v>61.139071705281197</v>
      </c>
      <c r="U18" s="539">
        <f t="shared" si="3"/>
        <v>291.931404485195</v>
      </c>
      <c r="V18" s="539">
        <f t="shared" si="18"/>
        <v>369.06620821227307</v>
      </c>
      <c r="W18" s="551">
        <f t="shared" ca="1" si="4"/>
        <v>346.95767092475091</v>
      </c>
      <c r="Y18" s="530">
        <f t="shared" si="15"/>
        <v>9.9199263595276723E-3</v>
      </c>
      <c r="Z18" s="539">
        <f t="shared" si="16"/>
        <v>291.931404485195</v>
      </c>
      <c r="AA18" s="300">
        <f t="shared" si="5"/>
        <v>289.59380345266209</v>
      </c>
      <c r="AC18" s="300">
        <f t="shared" si="6"/>
        <v>1788024.5409675988</v>
      </c>
      <c r="AG18" s="547"/>
      <c r="AH18" s="548"/>
    </row>
    <row r="19" spans="1:34">
      <c r="A19" s="523">
        <f t="shared" si="17"/>
        <v>11</v>
      </c>
      <c r="B19" s="523" t="s">
        <v>415</v>
      </c>
      <c r="C19" s="531">
        <f>+Ultimates!Q26</f>
        <v>25883.333333333332</v>
      </c>
      <c r="D19" s="531">
        <f>+Ultimates!AZ26</f>
        <v>61</v>
      </c>
      <c r="E19" s="531">
        <f>+Ultimates!N26</f>
        <v>60</v>
      </c>
      <c r="F19" s="531">
        <f>IFERROR(Ultimates!AY26*1000,0)</f>
        <v>2610638</v>
      </c>
      <c r="G19" s="531">
        <f>IFERROR(Ultimates!H26*1000,0)</f>
        <v>2241262</v>
      </c>
      <c r="H19" s="530">
        <f t="shared" si="7"/>
        <v>9.4269156471345778E-3</v>
      </c>
      <c r="I19" s="300">
        <f t="shared" si="8"/>
        <v>435.10633333333334</v>
      </c>
      <c r="J19" s="300">
        <f t="shared" si="9"/>
        <v>403.44695428203477</v>
      </c>
      <c r="K19" s="530">
        <f t="shared" si="10"/>
        <v>9.2723760463618802E-3</v>
      </c>
      <c r="L19" s="300">
        <f t="shared" si="11"/>
        <v>373.5436666666667</v>
      </c>
      <c r="M19" s="300">
        <f t="shared" si="12"/>
        <v>346.36373470701869</v>
      </c>
      <c r="O19" s="532">
        <f t="shared" si="0"/>
        <v>5.5298478434913194E-4</v>
      </c>
      <c r="P19" s="530">
        <f t="shared" si="1"/>
        <v>8.7193912620127483E-3</v>
      </c>
      <c r="Q19" s="530">
        <f t="shared" si="13"/>
        <v>1.2666592365449158E-2</v>
      </c>
      <c r="R19" s="550">
        <f t="shared" ca="1" si="14"/>
        <v>1.1826211393528661E-2</v>
      </c>
      <c r="S19" s="530"/>
      <c r="T19" s="300">
        <f t="shared" si="2"/>
        <v>56.874594593129245</v>
      </c>
      <c r="U19" s="539">
        <f t="shared" si="3"/>
        <v>316.66907207353745</v>
      </c>
      <c r="V19" s="539">
        <f t="shared" si="18"/>
        <v>358.68405509725466</v>
      </c>
      <c r="W19" s="551">
        <f t="shared" ca="1" si="4"/>
        <v>371.72732693661641</v>
      </c>
      <c r="Y19" s="530">
        <f t="shared" si="15"/>
        <v>1.2666592365449158E-2</v>
      </c>
      <c r="Z19" s="539">
        <f t="shared" si="16"/>
        <v>316.66907207353745</v>
      </c>
      <c r="AA19" s="300">
        <f t="shared" si="5"/>
        <v>401.11180507005383</v>
      </c>
      <c r="AC19" s="300">
        <f t="shared" si="6"/>
        <v>2595527.6386408065</v>
      </c>
      <c r="AG19" s="547"/>
      <c r="AH19" s="548"/>
    </row>
    <row r="20" spans="1:34">
      <c r="A20" s="523">
        <f t="shared" si="17"/>
        <v>12</v>
      </c>
      <c r="B20" s="523" t="s">
        <v>416</v>
      </c>
      <c r="C20" s="531">
        <f>+Ultimates!Q27</f>
        <v>26941</v>
      </c>
      <c r="D20" s="531">
        <f>+Ultimates!AZ27</f>
        <v>69</v>
      </c>
      <c r="E20" s="531">
        <f>+Ultimates!N27</f>
        <v>72</v>
      </c>
      <c r="F20" s="531">
        <f>IFERROR(Ultimates!AY27*1000,0)</f>
        <v>2560501</v>
      </c>
      <c r="G20" s="531">
        <f>IFERROR(Ultimates!H27*1000,0)</f>
        <v>2172736</v>
      </c>
      <c r="H20" s="530">
        <f t="shared" si="7"/>
        <v>1.0244608589139231E-2</v>
      </c>
      <c r="I20" s="300">
        <f t="shared" si="8"/>
        <v>355.6251388888889</v>
      </c>
      <c r="J20" s="300">
        <f t="shared" si="9"/>
        <v>380.16421068260274</v>
      </c>
      <c r="K20" s="530">
        <f t="shared" si="10"/>
        <v>1.0690026353884415E-2</v>
      </c>
      <c r="L20" s="300">
        <f t="shared" si="11"/>
        <v>301.76888888888891</v>
      </c>
      <c r="M20" s="300">
        <f t="shared" si="12"/>
        <v>322.59173750046398</v>
      </c>
      <c r="O20" s="532">
        <f t="shared" si="0"/>
        <v>1.5038413657076522E-3</v>
      </c>
      <c r="P20" s="530">
        <f t="shared" si="1"/>
        <v>9.1861849881767627E-3</v>
      </c>
      <c r="Q20" s="530">
        <f t="shared" si="13"/>
        <v>9.5939993299057717E-3</v>
      </c>
      <c r="R20" s="550">
        <f t="shared" ca="1" si="14"/>
        <v>1.1387825307596498E-2</v>
      </c>
      <c r="S20" s="530"/>
      <c r="T20" s="300">
        <f t="shared" si="2"/>
        <v>-39.637850772990987</v>
      </c>
      <c r="U20" s="539">
        <f t="shared" si="3"/>
        <v>341.4067396618799</v>
      </c>
      <c r="V20" s="539">
        <f t="shared" si="18"/>
        <v>380.49115916092035</v>
      </c>
      <c r="W20" s="551">
        <f t="shared" ca="1" si="4"/>
        <v>368.75898085249315</v>
      </c>
      <c r="Y20" s="530">
        <f t="shared" si="15"/>
        <v>9.5939993299057717E-3</v>
      </c>
      <c r="Z20" s="539">
        <f t="shared" si="16"/>
        <v>341.4067396618799</v>
      </c>
      <c r="AA20" s="300">
        <f t="shared" si="5"/>
        <v>327.54560315413903</v>
      </c>
      <c r="AC20" s="300">
        <f t="shared" si="6"/>
        <v>2206101.5236439151</v>
      </c>
      <c r="AG20" s="547"/>
      <c r="AH20" s="548"/>
    </row>
    <row r="21" spans="1:34">
      <c r="A21" s="523">
        <f t="shared" si="17"/>
        <v>13</v>
      </c>
      <c r="B21" s="523" t="s">
        <v>417</v>
      </c>
      <c r="C21" s="531">
        <f>+Ultimates!Q28</f>
        <v>26791.333333333332</v>
      </c>
      <c r="D21" s="531">
        <f>+Ultimates!AZ28</f>
        <v>65</v>
      </c>
      <c r="E21" s="531">
        <f>+Ultimates!N28</f>
        <v>63</v>
      </c>
      <c r="F21" s="531">
        <f>IFERROR(Ultimates!AY28*1000,0)</f>
        <v>2676982</v>
      </c>
      <c r="G21" s="531">
        <f>IFERROR(Ultimates!H28*1000,0)</f>
        <v>2165839</v>
      </c>
      <c r="H21" s="530">
        <f t="shared" si="7"/>
        <v>9.7046308507726387E-3</v>
      </c>
      <c r="I21" s="300">
        <f t="shared" si="8"/>
        <v>424.91777777777781</v>
      </c>
      <c r="J21" s="300">
        <f t="shared" si="9"/>
        <v>399.67880160250832</v>
      </c>
      <c r="K21" s="530">
        <f t="shared" si="10"/>
        <v>9.4060268245950186E-3</v>
      </c>
      <c r="L21" s="300">
        <f t="shared" si="11"/>
        <v>343.78396825396828</v>
      </c>
      <c r="M21" s="300">
        <f t="shared" si="12"/>
        <v>323.36412272625478</v>
      </c>
      <c r="O21" s="532">
        <f t="shared" si="0"/>
        <v>-2.469518897457619E-4</v>
      </c>
      <c r="P21" s="530">
        <f t="shared" si="1"/>
        <v>9.6529787143407805E-3</v>
      </c>
      <c r="Q21" s="530">
        <f t="shared" si="13"/>
        <v>1.0762029259633389E-2</v>
      </c>
      <c r="R21" s="550">
        <f t="shared" ca="1" si="14"/>
        <v>9.9953935370694063E-3</v>
      </c>
      <c r="S21" s="530"/>
      <c r="T21" s="300">
        <f t="shared" si="2"/>
        <v>-22.360438996254061</v>
      </c>
      <c r="U21" s="539">
        <f t="shared" si="3"/>
        <v>366.14440725022234</v>
      </c>
      <c r="V21" s="539">
        <f t="shared" si="18"/>
        <v>338.90513814008966</v>
      </c>
      <c r="W21" s="551">
        <f t="shared" ca="1" si="4"/>
        <v>342.07735193220759</v>
      </c>
      <c r="Y21" s="530">
        <f t="shared" si="15"/>
        <v>1.0762029259633389E-2</v>
      </c>
      <c r="Z21" s="539">
        <f t="shared" si="16"/>
        <v>366.14440725022234</v>
      </c>
      <c r="AA21" s="300">
        <f t="shared" si="5"/>
        <v>394.04568240780162</v>
      </c>
      <c r="AC21" s="300">
        <f t="shared" si="6"/>
        <v>2639252.3064870536</v>
      </c>
      <c r="AG21" s="547"/>
      <c r="AH21" s="548"/>
    </row>
    <row r="22" spans="1:34">
      <c r="A22" s="523">
        <f t="shared" si="17"/>
        <v>14</v>
      </c>
      <c r="B22" s="523" t="s">
        <v>418</v>
      </c>
      <c r="C22" s="531">
        <f>+Ultimates!Q29</f>
        <v>26618.5</v>
      </c>
      <c r="D22" s="531">
        <f>+Ultimates!AZ29</f>
        <v>72</v>
      </c>
      <c r="E22" s="531">
        <f>+Ultimates!N29</f>
        <v>71</v>
      </c>
      <c r="F22" s="531">
        <f>IFERROR(Ultimates!AY29*1000,0)</f>
        <v>3157869</v>
      </c>
      <c r="G22" s="531">
        <f>IFERROR(Ultimates!H29*1000,0)</f>
        <v>2552545.6406173678</v>
      </c>
      <c r="H22" s="530">
        <f t="shared" si="7"/>
        <v>1.0819542799181021E-2</v>
      </c>
      <c r="I22" s="300">
        <f t="shared" si="8"/>
        <v>444.77028169014085</v>
      </c>
      <c r="J22" s="300">
        <f t="shared" si="9"/>
        <v>474.53748332926347</v>
      </c>
      <c r="K22" s="530">
        <f t="shared" si="10"/>
        <v>1.0669271371414617E-2</v>
      </c>
      <c r="L22" s="300">
        <f t="shared" si="11"/>
        <v>359.5134705094884</v>
      </c>
      <c r="M22" s="300">
        <f t="shared" si="12"/>
        <v>383.57467785447983</v>
      </c>
      <c r="O22" s="532">
        <f t="shared" si="0"/>
        <v>5.4949893090982214E-4</v>
      </c>
      <c r="P22" s="530">
        <f t="shared" si="1"/>
        <v>1.0119772440504795E-2</v>
      </c>
      <c r="Q22" s="530">
        <f t="shared" si="13"/>
        <v>9.9376507525203057E-3</v>
      </c>
      <c r="R22" s="550">
        <f t="shared" ca="1" si="14"/>
        <v>1.0049814822856506E-2</v>
      </c>
      <c r="S22" s="530"/>
      <c r="T22" s="300">
        <f t="shared" si="2"/>
        <v>-31.368604329076391</v>
      </c>
      <c r="U22" s="539">
        <f t="shared" si="3"/>
        <v>390.88207483856479</v>
      </c>
      <c r="V22" s="539">
        <f t="shared" si="18"/>
        <v>375.5159032787613</v>
      </c>
      <c r="W22" s="551">
        <f t="shared" ca="1" si="4"/>
        <v>339.24154495462699</v>
      </c>
      <c r="Y22" s="530">
        <f t="shared" si="15"/>
        <v>9.9376507525203057E-3</v>
      </c>
      <c r="Z22" s="539">
        <f t="shared" si="16"/>
        <v>390.88207483856479</v>
      </c>
      <c r="AA22" s="300">
        <f t="shared" si="5"/>
        <v>388.44495451661618</v>
      </c>
      <c r="AC22" s="300">
        <f t="shared" si="6"/>
        <v>2584955.505450137</v>
      </c>
      <c r="AG22" s="547"/>
      <c r="AH22" s="548"/>
    </row>
    <row r="23" spans="1:34">
      <c r="A23" s="523">
        <f t="shared" si="17"/>
        <v>15</v>
      </c>
      <c r="B23" s="523" t="s">
        <v>419</v>
      </c>
      <c r="C23" s="531">
        <f>+Ultimates!Q30</f>
        <v>25906.5</v>
      </c>
      <c r="D23" s="531">
        <f>+Ultimates!AZ30</f>
        <v>52</v>
      </c>
      <c r="E23" s="531">
        <f>+Ultimates!N30</f>
        <v>53</v>
      </c>
      <c r="F23" s="531">
        <f>IFERROR(Ultimates!AY30*1000,0)</f>
        <v>2358699</v>
      </c>
      <c r="G23" s="531">
        <f>IFERROR(Ultimates!H30*1000,0)</f>
        <v>2027941.4484858937</v>
      </c>
      <c r="H23" s="530">
        <f t="shared" si="7"/>
        <v>8.0288730627448707E-3</v>
      </c>
      <c r="I23" s="300">
        <f t="shared" si="8"/>
        <v>445.03754716981132</v>
      </c>
      <c r="J23" s="300">
        <f t="shared" si="9"/>
        <v>364.18643969660121</v>
      </c>
      <c r="K23" s="530">
        <f t="shared" si="10"/>
        <v>8.1832744677976573E-3</v>
      </c>
      <c r="L23" s="300">
        <f t="shared" si="11"/>
        <v>382.63046197847046</v>
      </c>
      <c r="M23" s="300">
        <f t="shared" si="12"/>
        <v>313.11700901100397</v>
      </c>
      <c r="O23" s="532">
        <f t="shared" si="0"/>
        <v>-2.4032916988711555E-3</v>
      </c>
      <c r="P23" s="530">
        <f t="shared" si="1"/>
        <v>1.0586566166668813E-2</v>
      </c>
      <c r="Q23" s="530">
        <f t="shared" si="13"/>
        <v>1.0991809766731956E-2</v>
      </c>
      <c r="R23" s="550">
        <f t="shared" ca="1" si="14"/>
        <v>1.0035605178821629E-2</v>
      </c>
      <c r="S23" s="530"/>
      <c r="T23" s="300">
        <f t="shared" si="2"/>
        <v>-32.989280448436659</v>
      </c>
      <c r="U23" s="539">
        <f t="shared" si="3"/>
        <v>415.61974242690712</v>
      </c>
      <c r="V23" s="539">
        <f t="shared" si="18"/>
        <v>394.06312827488028</v>
      </c>
      <c r="W23" s="551">
        <f t="shared" ca="1" si="4"/>
        <v>334.90748909628218</v>
      </c>
      <c r="Y23" s="530">
        <f t="shared" si="15"/>
        <v>1.0991809766731956E-2</v>
      </c>
      <c r="Z23" s="539">
        <f t="shared" si="16"/>
        <v>415.61974242690712</v>
      </c>
      <c r="AA23" s="300">
        <f t="shared" si="5"/>
        <v>456.84131440546975</v>
      </c>
      <c r="AC23" s="300">
        <f t="shared" si="6"/>
        <v>2958789.8779113255</v>
      </c>
      <c r="AG23" s="547"/>
      <c r="AH23" s="548"/>
    </row>
    <row r="24" spans="1:34">
      <c r="A24" s="523">
        <f t="shared" si="17"/>
        <v>16</v>
      </c>
      <c r="B24" s="523" t="s">
        <v>420</v>
      </c>
      <c r="C24" s="531">
        <f>+Ultimates!Q31</f>
        <v>25796.333333333332</v>
      </c>
      <c r="D24" s="531">
        <f>+Ultimates!AZ31</f>
        <v>49</v>
      </c>
      <c r="E24" s="531">
        <f>+Ultimates!N31</f>
        <v>57</v>
      </c>
      <c r="F24" s="531">
        <f>IFERROR(Ultimates!AY31*1000,0)</f>
        <v>2232505</v>
      </c>
      <c r="G24" s="531">
        <f>IFERROR(Ultimates!H31*1000,0)</f>
        <v>2350804.3397094356</v>
      </c>
      <c r="H24" s="530">
        <f t="shared" si="7"/>
        <v>7.597979040948972E-3</v>
      </c>
      <c r="I24" s="300">
        <f t="shared" si="8"/>
        <v>391.66754385964919</v>
      </c>
      <c r="J24" s="300">
        <f t="shared" si="9"/>
        <v>346.17400405742421</v>
      </c>
      <c r="K24" s="530">
        <f t="shared" si="10"/>
        <v>8.8384654149814574E-3</v>
      </c>
      <c r="L24" s="300">
        <f t="shared" si="11"/>
        <v>412.42181398411151</v>
      </c>
      <c r="M24" s="300">
        <f t="shared" si="12"/>
        <v>364.51759392824857</v>
      </c>
      <c r="O24" s="532">
        <f t="shared" si="0"/>
        <v>-2.2148944778513698E-3</v>
      </c>
      <c r="P24" s="530">
        <f t="shared" si="1"/>
        <v>1.1053359892832827E-2</v>
      </c>
      <c r="Q24" s="530">
        <f t="shared" si="13"/>
        <v>9.2809841423652714E-3</v>
      </c>
      <c r="R24" s="550">
        <f t="shared" ca="1" si="14"/>
        <v>9.443122322703475E-3</v>
      </c>
      <c r="S24" s="530"/>
      <c r="T24" s="300">
        <f t="shared" si="2"/>
        <v>-27.935596031138061</v>
      </c>
      <c r="U24" s="539">
        <f t="shared" si="3"/>
        <v>440.35741001524957</v>
      </c>
      <c r="V24" s="539">
        <f t="shared" si="18"/>
        <v>417.68706158917121</v>
      </c>
      <c r="W24" s="551">
        <f t="shared" ca="1" si="4"/>
        <v>361.75091636632482</v>
      </c>
      <c r="Y24" s="530">
        <f t="shared" si="15"/>
        <v>9.2809841423652714E-3</v>
      </c>
      <c r="Z24" s="539">
        <f t="shared" si="16"/>
        <v>440.35741001524957</v>
      </c>
      <c r="AA24" s="300">
        <f t="shared" si="5"/>
        <v>408.6950139324573</v>
      </c>
      <c r="AC24" s="300">
        <f t="shared" si="6"/>
        <v>2635708.2027682448</v>
      </c>
      <c r="AG24" s="547"/>
      <c r="AH24" s="548"/>
    </row>
    <row r="25" spans="1:34">
      <c r="A25" s="523">
        <f t="shared" si="17"/>
        <v>17</v>
      </c>
      <c r="B25" s="578" t="s">
        <v>271</v>
      </c>
      <c r="C25" s="531">
        <f>+Ultimates!Q32</f>
        <v>26098.5</v>
      </c>
      <c r="D25" s="531">
        <f>+Ultimates!AZ32</f>
        <v>52</v>
      </c>
      <c r="E25" s="531">
        <f>+Ultimates!N32</f>
        <v>48</v>
      </c>
      <c r="F25" s="531">
        <f>IFERROR(Ultimates!AY32*1000,0)</f>
        <v>2689039</v>
      </c>
      <c r="G25" s="531">
        <f>IFERROR(Ultimates!H32*1000,0)</f>
        <v>2191124.3270606324</v>
      </c>
      <c r="H25" s="530">
        <f t="shared" si="7"/>
        <v>7.9698066938712949E-3</v>
      </c>
      <c r="I25" s="300">
        <f t="shared" si="8"/>
        <v>560.21645833333332</v>
      </c>
      <c r="J25" s="300">
        <f t="shared" si="9"/>
        <v>412.13694273617256</v>
      </c>
      <c r="K25" s="530">
        <f t="shared" si="10"/>
        <v>7.3567446404965804E-3</v>
      </c>
      <c r="L25" s="300">
        <f t="shared" si="11"/>
        <v>456.48423480429841</v>
      </c>
      <c r="M25" s="300">
        <f t="shared" si="12"/>
        <v>335.82379478677046</v>
      </c>
      <c r="O25" s="532">
        <f t="shared" si="0"/>
        <v>-4.1634089785002647E-3</v>
      </c>
      <c r="P25" s="530">
        <f t="shared" si="1"/>
        <v>1.1520153618996845E-2</v>
      </c>
      <c r="Q25" s="530">
        <f t="shared" si="13"/>
        <v>9.8867167522893352E-3</v>
      </c>
      <c r="R25" s="550">
        <f t="shared" ca="1" si="14"/>
        <v>8.5101719119197207E-3</v>
      </c>
      <c r="S25" s="530"/>
      <c r="T25" s="300">
        <f t="shared" si="2"/>
        <v>-8.6108427992936072</v>
      </c>
      <c r="U25" s="539">
        <f t="shared" si="3"/>
        <v>465.09507760359202</v>
      </c>
      <c r="V25" s="539">
        <f t="shared" si="18"/>
        <v>445.89763871110222</v>
      </c>
      <c r="W25" s="551">
        <f t="shared" ca="1" si="4"/>
        <v>384.58609785508673</v>
      </c>
      <c r="Y25" s="530">
        <f t="shared" si="15"/>
        <v>9.8867167522893352E-3</v>
      </c>
      <c r="Z25" s="539">
        <f t="shared" si="16"/>
        <v>465.09507760359202</v>
      </c>
      <c r="AA25" s="300">
        <f t="shared" si="5"/>
        <v>459.82632951507412</v>
      </c>
      <c r="AC25" s="300">
        <f t="shared" si="6"/>
        <v>3000194.3652122905</v>
      </c>
      <c r="AG25" s="547"/>
      <c r="AH25" s="548"/>
    </row>
    <row r="26" spans="1:34">
      <c r="A26" s="523">
        <f t="shared" si="17"/>
        <v>18</v>
      </c>
      <c r="B26" s="523" t="s">
        <v>272</v>
      </c>
      <c r="C26" s="531">
        <f>+Ultimates!Q33</f>
        <v>26697.166666666668</v>
      </c>
      <c r="D26" s="531">
        <f>+Ultimates!AZ33</f>
        <v>56</v>
      </c>
      <c r="E26" s="531">
        <f>+Ultimates!N33</f>
        <v>63</v>
      </c>
      <c r="F26" s="531">
        <f>IFERROR(Ultimates!AY33*1000,0)</f>
        <v>2192504</v>
      </c>
      <c r="G26" s="531">
        <f>IFERROR(Ultimates!H33*1000,0)</f>
        <v>2481495.4320212859</v>
      </c>
      <c r="H26" s="530">
        <f t="shared" si="7"/>
        <v>8.3904034760242975E-3</v>
      </c>
      <c r="I26" s="300">
        <f t="shared" si="8"/>
        <v>348.01650793650794</v>
      </c>
      <c r="J26" s="300">
        <f t="shared" si="9"/>
        <v>328.49987826423529</v>
      </c>
      <c r="K26" s="530">
        <f t="shared" si="10"/>
        <v>9.4392039105273343E-3</v>
      </c>
      <c r="L26" s="300">
        <f t="shared" si="11"/>
        <v>393.88816381290252</v>
      </c>
      <c r="M26" s="300">
        <f t="shared" si="12"/>
        <v>371.79906961731808</v>
      </c>
      <c r="O26" s="532">
        <f t="shared" si="0"/>
        <v>-2.5477434346335252E-3</v>
      </c>
      <c r="P26" s="530">
        <f t="shared" si="1"/>
        <v>1.1986947345160859E-2</v>
      </c>
      <c r="Q26" s="530">
        <f t="shared" si="13"/>
        <v>8.916523094854998E-3</v>
      </c>
      <c r="R26" s="550">
        <f t="shared" ca="1" si="14"/>
        <v>8.0932912396545591E-3</v>
      </c>
      <c r="S26" s="530"/>
      <c r="T26" s="300">
        <f t="shared" si="2"/>
        <v>-95.944581379031945</v>
      </c>
      <c r="U26" s="539">
        <f t="shared" si="3"/>
        <v>489.83274519193446</v>
      </c>
      <c r="V26" s="539">
        <f t="shared" si="18"/>
        <v>483.91534402862948</v>
      </c>
      <c r="W26" s="551">
        <f t="shared" ca="1" si="4"/>
        <v>417.28257167088861</v>
      </c>
      <c r="Y26" s="530">
        <f t="shared" si="15"/>
        <v>8.916523094854998E-3</v>
      </c>
      <c r="Z26" s="539">
        <f t="shared" si="16"/>
        <v>489.83274519193446</v>
      </c>
      <c r="AA26" s="300">
        <f t="shared" si="5"/>
        <v>436.76049851201071</v>
      </c>
      <c r="AC26" s="300">
        <f t="shared" ref="AC26" si="19">+AA26*C26/4</f>
        <v>2915066.9555478925</v>
      </c>
      <c r="AG26" s="547"/>
      <c r="AH26" s="548"/>
    </row>
    <row r="27" spans="1:34">
      <c r="A27" s="579">
        <f t="shared" si="17"/>
        <v>19</v>
      </c>
      <c r="B27" s="579" t="s">
        <v>273</v>
      </c>
      <c r="C27" s="531">
        <f>+Ultimates!Q34</f>
        <v>27893.5</v>
      </c>
      <c r="D27" s="531">
        <f>+Ultimates!AZ34</f>
        <v>63</v>
      </c>
      <c r="E27" s="531">
        <f>+Ultimates!N34</f>
        <v>71</v>
      </c>
      <c r="F27" s="531">
        <f>IFERROR(Ultimates!AY34*1000,0)</f>
        <v>3410217</v>
      </c>
      <c r="G27" s="531">
        <f>IFERROR(Ultimates!H34*1000,0)</f>
        <v>3272780.7346394719</v>
      </c>
      <c r="H27" s="530">
        <f t="shared" ref="H27:H40" si="20">IFERROR(D27/C27,0)*4</f>
        <v>9.0343628443902702E-3</v>
      </c>
      <c r="I27" s="300">
        <f t="shared" ref="I27:I40" si="21">IFERROR(F27/E27,0)/100</f>
        <v>480.31225352112676</v>
      </c>
      <c r="J27" s="300">
        <f t="shared" ref="J27:J40" si="22">IFERROR(F27/C27,0)*4</f>
        <v>489.03393263663577</v>
      </c>
      <c r="K27" s="530">
        <f t="shared" ref="K27:K40" si="23">IFERROR(E27/C27,0)*4</f>
        <v>1.0181583523043002E-2</v>
      </c>
      <c r="L27" s="300">
        <f t="shared" ref="L27:L40" si="24">IFERROR(G27/E27,0)/100</f>
        <v>460.95503304781289</v>
      </c>
      <c r="M27" s="300">
        <f t="shared" ref="M27:M40" si="25">IFERROR(G27/C27,0)*4</f>
        <v>469.32521693433551</v>
      </c>
      <c r="O27" s="532">
        <f t="shared" ref="O27:O40" si="26">IF(K27=0,"",K27-P27)</f>
        <v>-2.2721575482818751E-3</v>
      </c>
      <c r="P27" s="530">
        <f t="shared" ref="P27:P40" si="27">+$P$5+$O$5*A27</f>
        <v>1.2453741071324877E-2</v>
      </c>
      <c r="Q27" s="530">
        <f t="shared" ref="Q27:Q40" si="28">IFERROR(O26*$Q$5+P27,"")</f>
        <v>1.057483528386746E-2</v>
      </c>
      <c r="R27" s="550">
        <f t="shared" ref="R27:R40" ca="1" si="29">IF($A27&lt;$R$5,P27,SUM(OFFSET(E26,-$R$5+1,0,$R$5,1))/SUM(OFFSET(C26,-$R$5+1,0,$R$5,1)))*4</f>
        <v>8.4097811057725694E-3</v>
      </c>
      <c r="S27" s="530"/>
      <c r="T27" s="300">
        <f t="shared" ref="T27:T40" si="30">IF(L27=0,"",L27-U27)</f>
        <v>-53.615379732464021</v>
      </c>
      <c r="U27" s="539">
        <f t="shared" ref="U27:U40" si="31">+$U$5+$T$5*A27</f>
        <v>514.57041278027691</v>
      </c>
      <c r="V27" s="539">
        <f t="shared" ref="V27:V40" si="32">IFERROR(T26*$V$5+U27,"")</f>
        <v>448.63696228090544</v>
      </c>
      <c r="W27" s="551">
        <f t="shared" ref="W27:W40" ca="1" si="33">IF($A27&lt;$W$5,U27,SUMPRODUCT(OFFSET(L26,-$W$5+1,0,$W$5,1),OFFSET(C26,-$W$5+1,0,$W$5,1))/SUM(OFFSET(C26,-$W$5+1,0,$W$5,1)))</f>
        <v>420.75812228792347</v>
      </c>
      <c r="Y27" s="530">
        <f t="shared" si="15"/>
        <v>1.057483528386746E-2</v>
      </c>
      <c r="Z27" s="539">
        <f t="shared" si="16"/>
        <v>514.57041278027691</v>
      </c>
      <c r="AA27" s="300">
        <f t="shared" ref="AA27:AA40" si="34">IFERROR(Y27*Z27,0)*100</f>
        <v>544.14973571031157</v>
      </c>
      <c r="AC27" s="300">
        <f t="shared" ref="AC27:AC40" si="35">+AA27*C27/4</f>
        <v>3794560.1632588939</v>
      </c>
      <c r="AG27" s="547"/>
      <c r="AH27" s="548"/>
    </row>
    <row r="28" spans="1:34">
      <c r="A28" s="579">
        <f t="shared" ref="A28:A42" si="36">1+A27</f>
        <v>20</v>
      </c>
      <c r="B28" s="579" t="s">
        <v>274</v>
      </c>
      <c r="C28" s="531">
        <f>+Ultimates!Q35</f>
        <v>29348.5</v>
      </c>
      <c r="D28" s="531">
        <f>+Ultimates!AZ35</f>
        <v>58</v>
      </c>
      <c r="E28" s="531">
        <f>+Ultimates!N35</f>
        <v>68</v>
      </c>
      <c r="F28" s="531">
        <f>IFERROR(Ultimates!AY35*1000,0)</f>
        <v>2722460</v>
      </c>
      <c r="G28" s="531">
        <f>IFERROR(Ultimates!H35*1000,0)</f>
        <v>2913389.8417872149</v>
      </c>
      <c r="H28" s="530">
        <f t="shared" si="20"/>
        <v>7.9050036628788532E-3</v>
      </c>
      <c r="I28" s="300">
        <f t="shared" si="21"/>
        <v>400.36176470588236</v>
      </c>
      <c r="J28" s="300">
        <f t="shared" si="22"/>
        <v>371.05269434553725</v>
      </c>
      <c r="K28" s="530">
        <f t="shared" si="23"/>
        <v>9.2679353288924477E-3</v>
      </c>
      <c r="L28" s="300">
        <f t="shared" si="24"/>
        <v>428.43968261576686</v>
      </c>
      <c r="M28" s="300">
        <f t="shared" si="25"/>
        <v>397.07512708141331</v>
      </c>
      <c r="O28" s="532">
        <f t="shared" si="26"/>
        <v>-3.6525994685964441E-3</v>
      </c>
      <c r="P28" s="530">
        <f t="shared" si="27"/>
        <v>1.2920534797488892E-2</v>
      </c>
      <c r="Q28" s="530">
        <f t="shared" si="28"/>
        <v>1.1244867652419412E-2</v>
      </c>
      <c r="R28" s="550">
        <f t="shared" ca="1" si="29"/>
        <v>9.8185281977383188E-3</v>
      </c>
      <c r="S28" s="530"/>
      <c r="T28" s="300">
        <f t="shared" si="30"/>
        <v>-110.86839775285239</v>
      </c>
      <c r="U28" s="539">
        <f t="shared" si="31"/>
        <v>539.30808036861924</v>
      </c>
      <c r="V28" s="539">
        <f t="shared" si="32"/>
        <v>502.46340467369788</v>
      </c>
      <c r="W28" s="551">
        <f t="shared" ca="1" si="33"/>
        <v>437.31894170468371</v>
      </c>
      <c r="Y28" s="530">
        <f t="shared" si="15"/>
        <v>1.1244867652419412E-2</v>
      </c>
      <c r="Z28" s="539">
        <f t="shared" si="16"/>
        <v>539.30808036861924</v>
      </c>
      <c r="AA28" s="300">
        <f t="shared" si="34"/>
        <v>606.44479876254957</v>
      </c>
      <c r="AC28" s="300">
        <f t="shared" si="35"/>
        <v>4449561.2941206712</v>
      </c>
    </row>
    <row r="29" spans="1:34">
      <c r="A29" s="579">
        <f t="shared" si="36"/>
        <v>21</v>
      </c>
      <c r="B29" s="579" t="s">
        <v>421</v>
      </c>
      <c r="C29" s="531">
        <f>+Ultimates!Q36</f>
        <v>30553.833333333332</v>
      </c>
      <c r="D29" s="531">
        <f>+Ultimates!AZ36</f>
        <v>58</v>
      </c>
      <c r="E29" s="531">
        <f>+Ultimates!N36</f>
        <v>64</v>
      </c>
      <c r="F29" s="531">
        <f>IFERROR(Ultimates!AY36*1000,0)</f>
        <v>2862701</v>
      </c>
      <c r="G29" s="531">
        <f>IFERROR(Ultimates!H36*1000,0)</f>
        <v>3802022.5347425537</v>
      </c>
      <c r="H29" s="530">
        <f t="shared" si="20"/>
        <v>7.593155250568669E-3</v>
      </c>
      <c r="I29" s="300">
        <f t="shared" si="21"/>
        <v>447.29703124999997</v>
      </c>
      <c r="J29" s="300">
        <f t="shared" si="22"/>
        <v>374.77470911996858</v>
      </c>
      <c r="K29" s="530">
        <f t="shared" si="23"/>
        <v>8.3786540695930129E-3</v>
      </c>
      <c r="L29" s="300">
        <f t="shared" si="24"/>
        <v>594.06602105352397</v>
      </c>
      <c r="M29" s="300">
        <f t="shared" si="25"/>
        <v>497.74736849070382</v>
      </c>
      <c r="O29" s="532">
        <f t="shared" si="26"/>
        <v>-5.0086744540598967E-3</v>
      </c>
      <c r="P29" s="530">
        <f t="shared" si="27"/>
        <v>1.338732852365291E-2</v>
      </c>
      <c r="Q29" s="530">
        <f t="shared" si="28"/>
        <v>1.0693615260568032E-2</v>
      </c>
      <c r="R29" s="550">
        <f t="shared" ca="1" si="29"/>
        <v>9.7131476887600023E-3</v>
      </c>
      <c r="S29" s="530"/>
      <c r="T29" s="300">
        <f t="shared" si="30"/>
        <v>30.020273096562278</v>
      </c>
      <c r="U29" s="539">
        <f t="shared" si="31"/>
        <v>564.04574795696169</v>
      </c>
      <c r="V29" s="539">
        <f t="shared" si="32"/>
        <v>487.85659886573575</v>
      </c>
      <c r="W29" s="551">
        <f t="shared" ca="1" si="33"/>
        <v>428.2554929293043</v>
      </c>
      <c r="Y29" s="530">
        <f t="shared" si="15"/>
        <v>1.0693615260568032E-2</v>
      </c>
      <c r="Z29" s="539">
        <f t="shared" si="16"/>
        <v>564.04574795696169</v>
      </c>
      <c r="AA29" s="300">
        <f t="shared" si="34"/>
        <v>603.16882180110758</v>
      </c>
      <c r="AC29" s="300">
        <f t="shared" si="35"/>
        <v>4607279.9132935181</v>
      </c>
    </row>
    <row r="30" spans="1:34">
      <c r="A30" s="579">
        <f t="shared" si="36"/>
        <v>22</v>
      </c>
      <c r="B30" s="579" t="s">
        <v>422</v>
      </c>
      <c r="C30" s="531">
        <f>+Ultimates!Q37</f>
        <v>31408.333333333332</v>
      </c>
      <c r="D30" s="531">
        <f>+Ultimates!AZ37</f>
        <v>90</v>
      </c>
      <c r="E30" s="531">
        <f>+Ultimates!N37</f>
        <v>99</v>
      </c>
      <c r="F30" s="531">
        <f>IFERROR(Ultimates!AY37*1000,0)</f>
        <v>4675545</v>
      </c>
      <c r="G30" s="531">
        <f>IFERROR(Ultimates!H37*1000,0)</f>
        <v>4903665.7492646622</v>
      </c>
      <c r="H30" s="530">
        <f t="shared" si="20"/>
        <v>1.1461926240382064E-2</v>
      </c>
      <c r="I30" s="300">
        <f t="shared" si="21"/>
        <v>472.2772727272727</v>
      </c>
      <c r="J30" s="300">
        <f t="shared" si="22"/>
        <v>595.45279915096842</v>
      </c>
      <c r="K30" s="530">
        <f t="shared" si="23"/>
        <v>1.2608118864420271E-2</v>
      </c>
      <c r="L30" s="300">
        <f t="shared" si="24"/>
        <v>495.31977265299616</v>
      </c>
      <c r="M30" s="300">
        <f t="shared" si="25"/>
        <v>624.50505695066011</v>
      </c>
      <c r="O30" s="532">
        <f t="shared" si="26"/>
        <v>-1.2460033853966528E-3</v>
      </c>
      <c r="P30" s="530">
        <f t="shared" si="27"/>
        <v>1.3854122249816924E-2</v>
      </c>
      <c r="Q30" s="530">
        <f t="shared" si="28"/>
        <v>1.0160332957184741E-2</v>
      </c>
      <c r="R30" s="550">
        <f t="shared" ca="1" si="29"/>
        <v>8.8143477994735882E-3</v>
      </c>
      <c r="S30" s="530"/>
      <c r="T30" s="300">
        <f t="shared" si="30"/>
        <v>-93.463642892307973</v>
      </c>
      <c r="U30" s="539">
        <f t="shared" si="31"/>
        <v>588.78341554530414</v>
      </c>
      <c r="V30" s="539">
        <f t="shared" si="32"/>
        <v>609.41345177809944</v>
      </c>
      <c r="W30" s="551">
        <f t="shared" ca="1" si="33"/>
        <v>496.40972448389385</v>
      </c>
      <c r="Y30" s="530">
        <f t="shared" si="15"/>
        <v>1.0160332957184741E-2</v>
      </c>
      <c r="Z30" s="539">
        <f t="shared" si="16"/>
        <v>588.78341554530414</v>
      </c>
      <c r="AA30" s="300">
        <f t="shared" si="34"/>
        <v>598.22355416087521</v>
      </c>
      <c r="AC30" s="300">
        <f t="shared" si="35"/>
        <v>4697301.1992340386</v>
      </c>
    </row>
    <row r="31" spans="1:34">
      <c r="A31" s="579">
        <f t="shared" si="36"/>
        <v>23</v>
      </c>
      <c r="B31" s="579" t="s">
        <v>528</v>
      </c>
      <c r="C31" s="531">
        <f>+Ultimates!Q38</f>
        <v>32126.5</v>
      </c>
      <c r="D31" s="531">
        <f>+Ultimates!AZ38</f>
        <v>65</v>
      </c>
      <c r="E31" s="531">
        <f>+Ultimates!N38</f>
        <v>63</v>
      </c>
      <c r="F31" s="531">
        <f>IFERROR(Ultimates!AY38*1000,0)</f>
        <v>2771663</v>
      </c>
      <c r="G31" s="531">
        <f>IFERROR(Ultimates!H38*1000,0)</f>
        <v>2698399.2815410043</v>
      </c>
      <c r="H31" s="530">
        <f t="shared" si="20"/>
        <v>8.093007330397025E-3</v>
      </c>
      <c r="I31" s="300">
        <f t="shared" si="21"/>
        <v>439.94650793650794</v>
      </c>
      <c r="J31" s="300">
        <f t="shared" si="22"/>
        <v>345.09367655984937</v>
      </c>
      <c r="K31" s="530">
        <f t="shared" si="23"/>
        <v>7.8439917202309615E-3</v>
      </c>
      <c r="L31" s="300">
        <f t="shared" si="24"/>
        <v>428.31734627634995</v>
      </c>
      <c r="M31" s="300">
        <f t="shared" si="25"/>
        <v>335.97177178229862</v>
      </c>
      <c r="O31" s="532">
        <f t="shared" si="26"/>
        <v>-6.4769242557499804E-3</v>
      </c>
      <c r="P31" s="530">
        <f t="shared" si="27"/>
        <v>1.4320915975980942E-2</v>
      </c>
      <c r="Q31" s="530">
        <f t="shared" si="28"/>
        <v>1.3402015375477555E-2</v>
      </c>
      <c r="R31" s="550">
        <f t="shared" ca="1" si="29"/>
        <v>1.0522550050702984E-2</v>
      </c>
      <c r="S31" s="530"/>
      <c r="T31" s="300">
        <f t="shared" si="30"/>
        <v>-185.20373685729663</v>
      </c>
      <c r="U31" s="539">
        <f t="shared" si="31"/>
        <v>613.52108313364658</v>
      </c>
      <c r="V31" s="539">
        <f t="shared" si="32"/>
        <v>549.29254220347923</v>
      </c>
      <c r="W31" s="551">
        <f t="shared" ca="1" si="33"/>
        <v>506.86547845002656</v>
      </c>
      <c r="Y31" s="530">
        <f t="shared" si="15"/>
        <v>1.3402015375477555E-2</v>
      </c>
      <c r="Z31" s="539">
        <f t="shared" si="16"/>
        <v>613.52108313364658</v>
      </c>
      <c r="AA31" s="300">
        <f t="shared" si="34"/>
        <v>822.24189893367759</v>
      </c>
      <c r="AC31" s="300">
        <f t="shared" si="35"/>
        <v>6603938.5915231984</v>
      </c>
    </row>
    <row r="32" spans="1:34">
      <c r="A32" s="579">
        <f t="shared" si="36"/>
        <v>24</v>
      </c>
      <c r="B32" s="579" t="s">
        <v>529</v>
      </c>
      <c r="C32" s="531">
        <f>+Ultimates!Q39</f>
        <v>32580.5</v>
      </c>
      <c r="D32" s="531">
        <f>+Ultimates!AZ39</f>
        <v>57</v>
      </c>
      <c r="E32" s="531">
        <f>+Ultimates!N39</f>
        <v>64</v>
      </c>
      <c r="F32" s="531">
        <f>IFERROR(Ultimates!AY39*1000,0)</f>
        <v>3622181</v>
      </c>
      <c r="G32" s="531">
        <f>IFERROR(Ultimates!H39*1000,0)</f>
        <v>3655032.9683937449</v>
      </c>
      <c r="H32" s="530">
        <f t="shared" si="20"/>
        <v>6.9980509814152637E-3</v>
      </c>
      <c r="I32" s="300">
        <f t="shared" si="21"/>
        <v>565.96578124999996</v>
      </c>
      <c r="J32" s="300">
        <f t="shared" si="22"/>
        <v>444.70539126164425</v>
      </c>
      <c r="K32" s="530">
        <f t="shared" si="23"/>
        <v>7.8574607510627521E-3</v>
      </c>
      <c r="L32" s="300">
        <f t="shared" si="24"/>
        <v>571.0989013115227</v>
      </c>
      <c r="M32" s="300">
        <f t="shared" si="25"/>
        <v>448.73872020303492</v>
      </c>
      <c r="O32" s="532">
        <f t="shared" si="26"/>
        <v>-6.9302489510822043E-3</v>
      </c>
      <c r="P32" s="530">
        <f t="shared" si="27"/>
        <v>1.4787709702144956E-2</v>
      </c>
      <c r="Q32" s="530">
        <f t="shared" si="28"/>
        <v>1.0011117874403688E-2</v>
      </c>
      <c r="R32" s="550">
        <f t="shared" ca="1" si="29"/>
        <v>1.0199129611315578E-2</v>
      </c>
      <c r="S32" s="530"/>
      <c r="T32" s="300">
        <f t="shared" si="30"/>
        <v>-67.159849410466336</v>
      </c>
      <c r="U32" s="539">
        <f t="shared" si="31"/>
        <v>638.25875072198903</v>
      </c>
      <c r="V32" s="539">
        <f t="shared" si="32"/>
        <v>510.98609768764209</v>
      </c>
      <c r="W32" s="551">
        <f t="shared" ca="1" si="33"/>
        <v>504.50815841251733</v>
      </c>
      <c r="Y32" s="530">
        <f t="shared" si="15"/>
        <v>1.0011117874403688E-2</v>
      </c>
      <c r="Z32" s="539">
        <f t="shared" si="16"/>
        <v>638.25875072198903</v>
      </c>
      <c r="AA32" s="300">
        <f t="shared" si="34"/>
        <v>638.96835878474724</v>
      </c>
      <c r="AC32" s="300">
        <f t="shared" si="35"/>
        <v>5204477.153346614</v>
      </c>
    </row>
    <row r="33" spans="1:29">
      <c r="A33" s="579">
        <f t="shared" si="36"/>
        <v>25</v>
      </c>
      <c r="B33" s="579" t="s">
        <v>535</v>
      </c>
      <c r="C33" s="531">
        <f>+Ultimates!Q40</f>
        <v>32590.166666666668</v>
      </c>
      <c r="D33" s="531">
        <f>+Ultimates!AZ40</f>
        <v>83</v>
      </c>
      <c r="E33" s="531">
        <f>+Ultimates!N40</f>
        <v>82</v>
      </c>
      <c r="F33" s="531">
        <f>IFERROR(Ultimates!AY40*1000,0)</f>
        <v>4568470</v>
      </c>
      <c r="G33" s="531">
        <f>IFERROR(Ultimates!H40*1000,0)</f>
        <v>4003538.416397355</v>
      </c>
      <c r="H33" s="530">
        <f t="shared" si="20"/>
        <v>1.0187121882367381E-2</v>
      </c>
      <c r="I33" s="300">
        <f t="shared" si="21"/>
        <v>557.13048780487804</v>
      </c>
      <c r="J33" s="300">
        <f t="shared" si="22"/>
        <v>560.71759886673385</v>
      </c>
      <c r="K33" s="530">
        <f t="shared" si="23"/>
        <v>1.0064385474146087E-2</v>
      </c>
      <c r="L33" s="300">
        <f t="shared" si="24"/>
        <v>488.23639224357993</v>
      </c>
      <c r="M33" s="300">
        <f t="shared" si="25"/>
        <v>491.37992540457765</v>
      </c>
      <c r="O33" s="532">
        <f t="shared" si="26"/>
        <v>-5.1901179541628869E-3</v>
      </c>
      <c r="P33" s="530">
        <f t="shared" si="27"/>
        <v>1.5254503428308974E-2</v>
      </c>
      <c r="Q33" s="530">
        <f t="shared" si="28"/>
        <v>1.0143594423226182E-2</v>
      </c>
      <c r="R33" s="550">
        <f t="shared" ca="1" si="29"/>
        <v>7.8507734866397755E-3</v>
      </c>
      <c r="S33" s="530"/>
      <c r="T33" s="300">
        <f t="shared" si="30"/>
        <v>-174.76002606675144</v>
      </c>
      <c r="U33" s="539">
        <f t="shared" si="31"/>
        <v>662.99641831033136</v>
      </c>
      <c r="V33" s="539">
        <f t="shared" si="32"/>
        <v>616.84393587719671</v>
      </c>
      <c r="W33" s="551">
        <f t="shared" ca="1" si="33"/>
        <v>498.61132291139893</v>
      </c>
      <c r="Y33" s="530">
        <f t="shared" si="15"/>
        <v>1.0143594423226182E-2</v>
      </c>
      <c r="Z33" s="539">
        <f t="shared" si="16"/>
        <v>662.99641831033136</v>
      </c>
      <c r="AA33" s="300">
        <f t="shared" si="34"/>
        <v>672.51667713916095</v>
      </c>
      <c r="AC33" s="300">
        <f t="shared" si="35"/>
        <v>5479357.6485195281</v>
      </c>
    </row>
    <row r="34" spans="1:29">
      <c r="A34" s="579">
        <f t="shared" si="36"/>
        <v>26</v>
      </c>
      <c r="B34" s="579" t="s">
        <v>533</v>
      </c>
      <c r="C34" s="531">
        <f>+Ultimates!Q41</f>
        <v>32302</v>
      </c>
      <c r="D34" s="531">
        <f>+Ultimates!AZ41</f>
        <v>82</v>
      </c>
      <c r="E34" s="531">
        <f>+Ultimates!N41</f>
        <v>88.711974110032372</v>
      </c>
      <c r="F34" s="531">
        <f>IFERROR(Ultimates!AY41*1000,0)</f>
        <v>4650149</v>
      </c>
      <c r="G34" s="531">
        <f>IFERROR(Ultimates!H41*1000,0)</f>
        <v>5812832.9874103935</v>
      </c>
      <c r="H34" s="530">
        <f t="shared" si="20"/>
        <v>1.0154170020432172E-2</v>
      </c>
      <c r="I34" s="300">
        <f t="shared" si="21"/>
        <v>524.18504341164453</v>
      </c>
      <c r="J34" s="300">
        <f t="shared" si="22"/>
        <v>575.83418983344689</v>
      </c>
      <c r="K34" s="530">
        <f t="shared" si="23"/>
        <v>1.0985322780017631E-2</v>
      </c>
      <c r="L34" s="300">
        <f t="shared" si="24"/>
        <v>655.24784514439352</v>
      </c>
      <c r="M34" s="300">
        <f t="shared" si="25"/>
        <v>719.81090798221703</v>
      </c>
      <c r="O34" s="532">
        <f t="shared" si="26"/>
        <v>-4.7359743744553578E-3</v>
      </c>
      <c r="P34" s="530">
        <f t="shared" si="27"/>
        <v>1.5721297154472989E-2</v>
      </c>
      <c r="Q34" s="530">
        <f t="shared" si="28"/>
        <v>1.1893697197153889E-2</v>
      </c>
      <c r="R34" s="550">
        <f t="shared" ca="1" si="29"/>
        <v>8.9610867875117642E-3</v>
      </c>
      <c r="S34" s="530"/>
      <c r="T34" s="300">
        <f t="shared" si="30"/>
        <v>-32.486240754280288</v>
      </c>
      <c r="U34" s="539">
        <f t="shared" si="31"/>
        <v>687.73408589867381</v>
      </c>
      <c r="V34" s="539">
        <f t="shared" si="32"/>
        <v>567.63838729511303</v>
      </c>
      <c r="W34" s="551">
        <f t="shared" ca="1" si="33"/>
        <v>496.19872838308959</v>
      </c>
      <c r="Y34" s="530">
        <f t="shared" si="15"/>
        <v>1.1893697197153889E-2</v>
      </c>
      <c r="Z34" s="539">
        <f t="shared" si="16"/>
        <v>687.73408589867381</v>
      </c>
      <c r="AA34" s="300">
        <f t="shared" si="34"/>
        <v>817.97009698402474</v>
      </c>
      <c r="AC34" s="300">
        <f t="shared" si="35"/>
        <v>6605517.518194492</v>
      </c>
    </row>
    <row r="35" spans="1:29">
      <c r="A35" s="579">
        <f t="shared" si="36"/>
        <v>27</v>
      </c>
      <c r="B35" s="579" t="s">
        <v>536</v>
      </c>
      <c r="C35" s="531">
        <f>+Ultimates!Q42</f>
        <v>31834.333333333332</v>
      </c>
      <c r="D35" s="531">
        <f>+Ultimates!AZ42</f>
        <v>77</v>
      </c>
      <c r="E35" s="531">
        <f>+Ultimates!N42</f>
        <v>83.009013705175818</v>
      </c>
      <c r="F35" s="531">
        <f>IFERROR(Ultimates!AY42*1000,0)</f>
        <v>4057022</v>
      </c>
      <c r="G35" s="531">
        <f>IFERROR(Ultimates!H42*1000,0)</f>
        <v>4501494.2555538937</v>
      </c>
      <c r="H35" s="530">
        <f t="shared" si="20"/>
        <v>9.6750887406678327E-3</v>
      </c>
      <c r="I35" s="300">
        <f t="shared" si="21"/>
        <v>488.74475420336609</v>
      </c>
      <c r="J35" s="300">
        <f t="shared" si="22"/>
        <v>509.76685549145054</v>
      </c>
      <c r="K35" s="530">
        <f t="shared" si="23"/>
        <v>1.0430124336011537E-2</v>
      </c>
      <c r="L35" s="300">
        <f t="shared" si="24"/>
        <v>542.2898134342264</v>
      </c>
      <c r="M35" s="300">
        <f t="shared" si="25"/>
        <v>565.61501802714815</v>
      </c>
      <c r="O35" s="532">
        <f t="shared" si="26"/>
        <v>-5.7579665446254695E-3</v>
      </c>
      <c r="P35" s="530">
        <f t="shared" si="27"/>
        <v>1.6188090880637006E-2</v>
      </c>
      <c r="Q35" s="530">
        <f t="shared" si="28"/>
        <v>1.2695412010209784E-2</v>
      </c>
      <c r="R35" s="550">
        <f t="shared" ca="1" si="29"/>
        <v>1.0522809323777591E-2</v>
      </c>
      <c r="S35" s="530"/>
      <c r="T35" s="300">
        <f t="shared" si="30"/>
        <v>-170.18194005278986</v>
      </c>
      <c r="U35" s="539">
        <f t="shared" si="31"/>
        <v>712.47175348701626</v>
      </c>
      <c r="V35" s="539">
        <f t="shared" si="32"/>
        <v>690.14709569085323</v>
      </c>
      <c r="W35" s="551">
        <f t="shared" ca="1" si="33"/>
        <v>571.28024653733257</v>
      </c>
      <c r="Y35" s="530">
        <f t="shared" si="15"/>
        <v>1.2695412010209784E-2</v>
      </c>
      <c r="Z35" s="539">
        <f t="shared" si="16"/>
        <v>712.47175348701626</v>
      </c>
      <c r="AA35" s="300">
        <f t="shared" si="34"/>
        <v>904.51224561542904</v>
      </c>
      <c r="AC35" s="300">
        <f t="shared" si="35"/>
        <v>7198636.0827508597</v>
      </c>
    </row>
    <row r="36" spans="1:29">
      <c r="A36" s="579">
        <f t="shared" si="36"/>
        <v>28</v>
      </c>
      <c r="B36" s="579" t="s">
        <v>537</v>
      </c>
      <c r="C36" s="531">
        <f>+Ultimates!Q43</f>
        <v>32502</v>
      </c>
      <c r="D36" s="531">
        <f>+Ultimates!AZ43</f>
        <v>56</v>
      </c>
      <c r="E36" s="531">
        <f>+Ultimates!N43</f>
        <v>78.76090351253643</v>
      </c>
      <c r="F36" s="531">
        <f>IFERROR(Ultimates!AY43*1000,0)</f>
        <v>4591552</v>
      </c>
      <c r="G36" s="531">
        <f>IFERROR(Ultimates!H43*1000,0)</f>
        <v>5800273.3675825465</v>
      </c>
      <c r="H36" s="530">
        <f t="shared" si="20"/>
        <v>6.8918835763952984E-3</v>
      </c>
      <c r="I36" s="300">
        <f t="shared" si="21"/>
        <v>582.9735052835141</v>
      </c>
      <c r="J36" s="300">
        <f t="shared" si="22"/>
        <v>565.07931819580335</v>
      </c>
      <c r="K36" s="530">
        <f t="shared" si="23"/>
        <v>9.6930531675018684E-3</v>
      </c>
      <c r="L36" s="300">
        <f t="shared" si="24"/>
        <v>736.44068426148942</v>
      </c>
      <c r="M36" s="300">
        <f t="shared" si="25"/>
        <v>713.83587072580724</v>
      </c>
      <c r="O36" s="532">
        <f t="shared" si="26"/>
        <v>-6.9618314392991525E-3</v>
      </c>
      <c r="P36" s="530">
        <f t="shared" si="27"/>
        <v>1.6654884606801021E-2</v>
      </c>
      <c r="Q36" s="530">
        <f t="shared" si="28"/>
        <v>1.2408508571594331E-2</v>
      </c>
      <c r="R36" s="550">
        <f t="shared" ca="1" si="29"/>
        <v>1.0709747744557159E-2</v>
      </c>
      <c r="S36" s="530"/>
      <c r="T36" s="300">
        <f t="shared" si="30"/>
        <v>-0.76873681386928183</v>
      </c>
      <c r="U36" s="539">
        <f t="shared" si="31"/>
        <v>737.2094210753587</v>
      </c>
      <c r="V36" s="539">
        <f t="shared" si="32"/>
        <v>620.25979912610046</v>
      </c>
      <c r="W36" s="551">
        <f t="shared" ca="1" si="33"/>
        <v>561.80008553954519</v>
      </c>
      <c r="Y36" s="530">
        <f t="shared" si="15"/>
        <v>1.2408508571594331E-2</v>
      </c>
      <c r="Z36" s="539">
        <f t="shared" si="16"/>
        <v>737.2094210753587</v>
      </c>
      <c r="AA36" s="300">
        <f t="shared" si="34"/>
        <v>914.76694204736827</v>
      </c>
      <c r="AC36" s="300">
        <f t="shared" si="35"/>
        <v>7432938.787605891</v>
      </c>
    </row>
    <row r="37" spans="1:29">
      <c r="A37" s="579">
        <f t="shared" si="36"/>
        <v>29</v>
      </c>
      <c r="B37" s="579" t="s">
        <v>538</v>
      </c>
      <c r="C37" s="531">
        <f>+Ultimates!Q44</f>
        <v>32985.166666666664</v>
      </c>
      <c r="D37" s="531">
        <f>+Ultimates!AZ44</f>
        <v>64</v>
      </c>
      <c r="E37" s="531">
        <f>+Ultimates!N44</f>
        <v>85.229362285039798</v>
      </c>
      <c r="F37" s="531">
        <f>IFERROR(Ultimates!AY44*1000,0)</f>
        <v>5116171</v>
      </c>
      <c r="G37" s="531">
        <f>IFERROR(Ultimates!H44*1000,0)</f>
        <v>5740122.9957531095</v>
      </c>
      <c r="H37" s="530">
        <f t="shared" si="20"/>
        <v>7.7610643167888606E-3</v>
      </c>
      <c r="I37" s="300">
        <f t="shared" si="21"/>
        <v>600.28267991605458</v>
      </c>
      <c r="J37" s="300">
        <f t="shared" si="22"/>
        <v>620.42081541703089</v>
      </c>
      <c r="K37" s="530">
        <f t="shared" si="23"/>
        <v>1.0335477537079573E-2</v>
      </c>
      <c r="L37" s="300">
        <f t="shared" si="24"/>
        <v>673.49125252819897</v>
      </c>
      <c r="M37" s="300">
        <f t="shared" si="25"/>
        <v>696.08537119247865</v>
      </c>
      <c r="O37" s="532">
        <f t="shared" si="26"/>
        <v>-6.7862007958854661E-3</v>
      </c>
      <c r="P37" s="530">
        <f t="shared" si="27"/>
        <v>1.7121678332965039E-2</v>
      </c>
      <c r="Q37" s="530">
        <f t="shared" si="28"/>
        <v>1.1987477924561774E-2</v>
      </c>
      <c r="R37" s="550">
        <f t="shared" ca="1" si="29"/>
        <v>1.0057764179973717E-2</v>
      </c>
      <c r="S37" s="530"/>
      <c r="T37" s="300">
        <f t="shared" si="30"/>
        <v>-88.455836135502182</v>
      </c>
      <c r="U37" s="539">
        <f t="shared" si="31"/>
        <v>761.94708866370115</v>
      </c>
      <c r="V37" s="539">
        <f t="shared" si="32"/>
        <v>761.41881004769402</v>
      </c>
      <c r="W37" s="551">
        <f t="shared" ca="1" si="33"/>
        <v>645.34479793585126</v>
      </c>
      <c r="Y37" s="530">
        <f t="shared" si="15"/>
        <v>1.1987477924561774E-2</v>
      </c>
      <c r="Z37" s="539">
        <f t="shared" si="16"/>
        <v>761.94708866370115</v>
      </c>
      <c r="AA37" s="300">
        <f t="shared" si="34"/>
        <v>913.38239050402308</v>
      </c>
      <c r="AC37" s="300">
        <f t="shared" si="35"/>
        <v>7532017.5952934045</v>
      </c>
    </row>
    <row r="38" spans="1:29">
      <c r="A38" s="579">
        <f t="shared" si="36"/>
        <v>30</v>
      </c>
      <c r="B38" s="579" t="s">
        <v>534</v>
      </c>
      <c r="C38" s="531">
        <f>+Ultimates!Q45</f>
        <v>31718.666666666686</v>
      </c>
      <c r="D38" s="531">
        <f>+Ultimates!AZ45</f>
        <v>78</v>
      </c>
      <c r="E38" s="531">
        <f>+Ultimates!N45</f>
        <v>91.627649784202305</v>
      </c>
      <c r="F38" s="531">
        <f>IFERROR(Ultimates!AY45*1000,0)</f>
        <v>6458152</v>
      </c>
      <c r="G38" s="531">
        <f>IFERROR(Ultimates!H45*1000,0)</f>
        <v>8510365.4588534962</v>
      </c>
      <c r="H38" s="530">
        <f t="shared" si="20"/>
        <v>9.8364790449367301E-3</v>
      </c>
      <c r="I38" s="300">
        <f t="shared" si="21"/>
        <v>704.82567382334639</v>
      </c>
      <c r="J38" s="300">
        <f t="shared" si="22"/>
        <v>814.42918996174649</v>
      </c>
      <c r="K38" s="530">
        <f t="shared" si="23"/>
        <v>1.1555044321014198E-2</v>
      </c>
      <c r="L38" s="300">
        <f t="shared" si="24"/>
        <v>928.79883734841633</v>
      </c>
      <c r="M38" s="300">
        <f t="shared" si="25"/>
        <v>1073.2311730867407</v>
      </c>
      <c r="O38" s="532">
        <f t="shared" si="26"/>
        <v>-6.0334277381148549E-3</v>
      </c>
      <c r="P38" s="530">
        <f t="shared" si="27"/>
        <v>1.7588472059129053E-2</v>
      </c>
      <c r="Q38" s="530">
        <f t="shared" si="28"/>
        <v>1.2583795459080657E-2</v>
      </c>
      <c r="R38" s="550">
        <f t="shared" ca="1" si="29"/>
        <v>1.0016635267321662E-2</v>
      </c>
      <c r="S38" s="530"/>
      <c r="T38" s="300">
        <f t="shared" si="30"/>
        <v>142.11408109637284</v>
      </c>
      <c r="U38" s="539">
        <f t="shared" si="31"/>
        <v>786.68475625204348</v>
      </c>
      <c r="V38" s="539">
        <f t="shared" si="32"/>
        <v>725.89759756738181</v>
      </c>
      <c r="W38" s="551">
        <f t="shared" ca="1" si="33"/>
        <v>651.59755056372921</v>
      </c>
      <c r="Y38" s="530">
        <f t="shared" si="15"/>
        <v>1.2583795459080657E-2</v>
      </c>
      <c r="Z38" s="539">
        <f t="shared" si="16"/>
        <v>786.68475625204348</v>
      </c>
      <c r="AA38" s="300">
        <f t="shared" si="34"/>
        <v>989.94800634524381</v>
      </c>
      <c r="AC38" s="300">
        <f t="shared" si="35"/>
        <v>7849957.7076490065</v>
      </c>
    </row>
    <row r="39" spans="1:29">
      <c r="A39" s="579">
        <f t="shared" si="36"/>
        <v>31</v>
      </c>
      <c r="B39" s="579" t="s">
        <v>539</v>
      </c>
      <c r="C39" s="531">
        <f>+Ultimates!Q46</f>
        <v>32383.166666666657</v>
      </c>
      <c r="D39" s="531">
        <f>+Ultimates!AZ46</f>
        <v>83</v>
      </c>
      <c r="E39" s="531">
        <f>+Ultimates!N46</f>
        <v>96.553867514535767</v>
      </c>
      <c r="F39" s="531">
        <f>IFERROR(Ultimates!AY46*1000,0)</f>
        <v>7809549</v>
      </c>
      <c r="G39" s="531">
        <f>IFERROR(Ultimates!H46*1000,0)</f>
        <v>8123911.1351284944</v>
      </c>
      <c r="H39" s="530">
        <f t="shared" si="20"/>
        <v>1.0252240104169349E-2</v>
      </c>
      <c r="I39" s="300">
        <f t="shared" si="21"/>
        <v>808.82819104313012</v>
      </c>
      <c r="J39" s="300">
        <f t="shared" si="22"/>
        <v>964.64302955753794</v>
      </c>
      <c r="K39" s="530">
        <f t="shared" si="23"/>
        <v>1.1926426900544311E-2</v>
      </c>
      <c r="L39" s="300">
        <f t="shared" si="24"/>
        <v>841.38640369899997</v>
      </c>
      <c r="M39" s="300">
        <f t="shared" si="25"/>
        <v>1003.4733438827988</v>
      </c>
      <c r="O39" s="532">
        <f t="shared" si="26"/>
        <v>-6.1288388847487597E-3</v>
      </c>
      <c r="P39" s="530">
        <f t="shared" si="27"/>
        <v>1.8055265785293071E-2</v>
      </c>
      <c r="Q39" s="530">
        <f t="shared" si="28"/>
        <v>1.3605743065992746E-2</v>
      </c>
      <c r="R39" s="550">
        <f t="shared" ca="1" si="29"/>
        <v>1.0933325149879861E-2</v>
      </c>
      <c r="S39" s="530"/>
      <c r="T39" s="300">
        <f t="shared" si="30"/>
        <v>29.963979858614039</v>
      </c>
      <c r="U39" s="539">
        <f t="shared" si="31"/>
        <v>811.42242384038593</v>
      </c>
      <c r="V39" s="539">
        <f t="shared" si="32"/>
        <v>909.08371535422998</v>
      </c>
      <c r="W39" s="551">
        <f t="shared" ca="1" si="33"/>
        <v>777.84711536818236</v>
      </c>
      <c r="Y39" s="530">
        <f t="shared" si="15"/>
        <v>1.3605743065992746E-2</v>
      </c>
      <c r="Z39" s="539">
        <f t="shared" si="16"/>
        <v>811.42242384038593</v>
      </c>
      <c r="AA39" s="300">
        <f t="shared" si="34"/>
        <v>1104.0005016757357</v>
      </c>
      <c r="AC39" s="300">
        <f t="shared" si="35"/>
        <v>8937758.0614622384</v>
      </c>
    </row>
    <row r="40" spans="1:29">
      <c r="A40" s="579">
        <f t="shared" si="36"/>
        <v>32</v>
      </c>
      <c r="B40" s="579" t="s">
        <v>540</v>
      </c>
      <c r="C40" s="531">
        <f>+Ultimates!Q47</f>
        <v>32314.833333333332</v>
      </c>
      <c r="D40" s="531">
        <f>+Ultimates!AZ47</f>
        <v>66</v>
      </c>
      <c r="E40" s="531">
        <f>+Ultimates!N47</f>
        <v>85.009736404715881</v>
      </c>
      <c r="F40" s="531">
        <f>IFERROR(Ultimates!AY47*1000,0)</f>
        <v>6118903</v>
      </c>
      <c r="G40" s="531">
        <f>IFERROR(Ultimates!H47*1000,0)</f>
        <v>7935743.4154717317</v>
      </c>
      <c r="H40" s="530">
        <f t="shared" si="20"/>
        <v>8.1696228254310461E-3</v>
      </c>
      <c r="I40" s="300">
        <f t="shared" si="21"/>
        <v>719.78849232857476</v>
      </c>
      <c r="J40" s="300">
        <f t="shared" si="22"/>
        <v>757.41105477876522</v>
      </c>
      <c r="K40" s="530">
        <f t="shared" si="23"/>
        <v>1.0522689135088536E-2</v>
      </c>
      <c r="L40" s="300">
        <f t="shared" si="24"/>
        <v>933.50994263658242</v>
      </c>
      <c r="M40" s="300">
        <f t="shared" si="25"/>
        <v>982.30349308790892</v>
      </c>
      <c r="O40" s="532">
        <f t="shared" si="26"/>
        <v>-7.9993703763685496E-3</v>
      </c>
      <c r="P40" s="530">
        <f t="shared" si="27"/>
        <v>1.8522059511457085E-2</v>
      </c>
      <c r="Q40" s="530">
        <f t="shared" si="28"/>
        <v>1.400217313105908E-2</v>
      </c>
      <c r="R40" s="550">
        <f t="shared" ca="1" si="29"/>
        <v>1.1742660545771475E-2</v>
      </c>
      <c r="S40" s="530"/>
      <c r="T40" s="300">
        <f t="shared" si="30"/>
        <v>97.349851207854044</v>
      </c>
      <c r="U40" s="539">
        <f t="shared" si="31"/>
        <v>836.16009142872838</v>
      </c>
      <c r="V40" s="539">
        <f t="shared" si="32"/>
        <v>856.75144275233583</v>
      </c>
      <c r="W40" s="551">
        <f t="shared" ca="1" si="33"/>
        <v>812.90222251669854</v>
      </c>
      <c r="Y40" s="530">
        <f t="shared" si="15"/>
        <v>1.400217313105908E-2</v>
      </c>
      <c r="Z40" s="539">
        <f t="shared" si="16"/>
        <v>836.16009142872838</v>
      </c>
      <c r="AA40" s="300">
        <f t="shared" si="34"/>
        <v>1170.8058365467243</v>
      </c>
      <c r="AC40" s="300">
        <f t="shared" si="35"/>
        <v>9458598.8684253264</v>
      </c>
    </row>
    <row r="41" spans="1:29">
      <c r="A41" s="778">
        <f t="shared" si="36"/>
        <v>33</v>
      </c>
      <c r="B41" s="778" t="s">
        <v>648</v>
      </c>
      <c r="C41" s="531">
        <f>+Ultimates!Q48</f>
        <v>30703.999999999989</v>
      </c>
      <c r="D41" s="531">
        <f>+Ultimates!AZ48</f>
        <v>55</v>
      </c>
      <c r="E41" s="531">
        <f>+Ultimates!N48</f>
        <v>69.070200965556978</v>
      </c>
      <c r="F41" s="531">
        <f>IFERROR(Ultimates!AY48*1000,0)</f>
        <v>6338842</v>
      </c>
      <c r="G41" s="531">
        <f>IFERROR(Ultimates!H48*1000,0)</f>
        <v>7074565.2376303645</v>
      </c>
      <c r="H41" s="530">
        <f t="shared" ref="H41:H42" si="37">IFERROR(D41/C41,0)*4</f>
        <v>7.1651902032308515E-3</v>
      </c>
      <c r="I41" s="300">
        <f t="shared" ref="I41:I42" si="38">IFERROR(F41/E41,0)/100</f>
        <v>917.7390410606987</v>
      </c>
      <c r="J41" s="300">
        <f t="shared" ref="J41:J42" si="39">IFERROR(F41/C41,0)*4</f>
        <v>825.80015633142295</v>
      </c>
      <c r="K41" s="530">
        <f t="shared" ref="K41:K42" si="40">IFERROR(E41/C41,0)*4</f>
        <v>8.9982023144290005E-3</v>
      </c>
      <c r="L41" s="300">
        <f t="shared" ref="L41:L42" si="41">IFERROR(G41/E41,0)/100</f>
        <v>1024.2572250742712</v>
      </c>
      <c r="M41" s="300">
        <f t="shared" ref="M41:M42" si="42">IFERROR(G41/C41,0)*4</f>
        <v>921.64737332339325</v>
      </c>
      <c r="O41" s="532">
        <f t="shared" ref="O41:O42" si="43">IF(K41=0,"",K41-P41)</f>
        <v>-9.9906509231921029E-3</v>
      </c>
      <c r="P41" s="530">
        <f t="shared" ref="P41:P42" si="44">+$P$5+$O$5*A41</f>
        <v>1.8988853237621103E-2</v>
      </c>
      <c r="Q41" s="530">
        <f t="shared" ref="Q41:Q42" si="45">IFERROR(O40*$Q$5+P41,"")</f>
        <v>1.3089490259442629E-2</v>
      </c>
      <c r="R41" s="550">
        <f t="shared" ref="R41:R42" ca="1" si="46">IF($A41&lt;$R$5,P41,SUM(OFFSET(E40,-$R$5+1,0,$R$5,1))/SUM(OFFSET(C40,-$R$5+1,0,$R$5,1)))*4</f>
        <v>1.1225299324198688E-2</v>
      </c>
      <c r="S41" s="530"/>
      <c r="T41" s="300">
        <f t="shared" ref="T41:T42" si="47">IF(L41=0,"",L41-U41)</f>
        <v>163.35946605720039</v>
      </c>
      <c r="U41" s="539">
        <f t="shared" ref="U41:U42" si="48">+$U$5+$T$5*A41</f>
        <v>860.89775901707083</v>
      </c>
      <c r="V41" s="539">
        <f t="shared" ref="V41:V42" si="49">IFERROR(T40*$V$5+U41,"")</f>
        <v>927.79691583737429</v>
      </c>
      <c r="W41" s="551">
        <f t="shared" ref="W41:W42" ca="1" si="50">IF($A41&lt;$W$5,U41,SUMPRODUCT(OFFSET(L40,-$W$5+1,0,$W$5,1),OFFSET(C40,-$W$5+1,0,$W$5,1))/SUM(OFFSET(C40,-$W$5+1,0,$W$5,1)))</f>
        <v>901.01885990255528</v>
      </c>
      <c r="Y41" s="530">
        <f t="shared" si="15"/>
        <v>1.3089490259442629E-2</v>
      </c>
      <c r="Z41" s="539">
        <f t="shared" si="16"/>
        <v>860.89775901707083</v>
      </c>
      <c r="AA41" s="300">
        <f t="shared" ref="AA41:AA42" si="51">IFERROR(Y41*Z41,0)*100</f>
        <v>1126.8712831029936</v>
      </c>
      <c r="AC41" s="300">
        <f t="shared" ref="AC41:AC42" si="52">+AA41*C41/4</f>
        <v>8649863.9690985754</v>
      </c>
    </row>
    <row r="42" spans="1:29">
      <c r="A42" s="778">
        <f t="shared" si="36"/>
        <v>34</v>
      </c>
      <c r="B42" s="778" t="s">
        <v>649</v>
      </c>
      <c r="C42" s="531">
        <f>+Ultimates!Q49</f>
        <v>39634</v>
      </c>
      <c r="D42" s="531">
        <f>+Ultimates!AZ49</f>
        <v>92</v>
      </c>
      <c r="E42" s="531">
        <f>+Ultimates!N49</f>
        <v>115.53560888784077</v>
      </c>
      <c r="F42" s="531">
        <f>IFERROR(Ultimates!AY49*1000,0)</f>
        <v>9744062</v>
      </c>
      <c r="G42" s="531">
        <f>IFERROR(Ultimates!H49*1000,0)</f>
        <v>10875015.073496863</v>
      </c>
      <c r="H42" s="530">
        <f t="shared" si="37"/>
        <v>9.2849573598425602E-3</v>
      </c>
      <c r="I42" s="300">
        <f t="shared" si="38"/>
        <v>843.38171528219539</v>
      </c>
      <c r="J42" s="300">
        <f t="shared" si="39"/>
        <v>983.40434980067619</v>
      </c>
      <c r="K42" s="530">
        <f t="shared" si="40"/>
        <v>1.1660252196380963E-2</v>
      </c>
      <c r="L42" s="300">
        <f t="shared" si="41"/>
        <v>941.26955128215673</v>
      </c>
      <c r="M42" s="300">
        <f t="shared" si="42"/>
        <v>1097.544035272429</v>
      </c>
      <c r="O42" s="532">
        <f t="shared" si="43"/>
        <v>-7.7953947674041547E-3</v>
      </c>
      <c r="P42" s="530">
        <f t="shared" si="44"/>
        <v>1.9455646963785118E-2</v>
      </c>
      <c r="Q42" s="530">
        <f t="shared" si="45"/>
        <v>1.208775756610227E-2</v>
      </c>
      <c r="R42" s="550">
        <f t="shared" ca="1" si="46"/>
        <v>9.7799295366373263E-3</v>
      </c>
      <c r="S42" s="530"/>
      <c r="T42" s="300">
        <f t="shared" si="47"/>
        <v>55.634124676743454</v>
      </c>
      <c r="U42" s="539">
        <f t="shared" si="48"/>
        <v>885.63542660541327</v>
      </c>
      <c r="V42" s="539">
        <f t="shared" si="49"/>
        <v>997.89662066217409</v>
      </c>
      <c r="W42" s="551">
        <f t="shared" ca="1" si="50"/>
        <v>931.44554822795283</v>
      </c>
      <c r="Y42" s="530">
        <f t="shared" si="15"/>
        <v>1.208775756610227E-2</v>
      </c>
      <c r="Z42" s="539">
        <f t="shared" si="16"/>
        <v>885.63542660541327</v>
      </c>
      <c r="AA42" s="300">
        <f t="shared" si="51"/>
        <v>1070.5346328757796</v>
      </c>
      <c r="AC42" s="300">
        <f t="shared" si="52"/>
        <v>10607392.409849662</v>
      </c>
    </row>
  </sheetData>
  <mergeCells count="6">
    <mergeCell ref="Y4:Z4"/>
    <mergeCell ref="Y7:AA7"/>
    <mergeCell ref="H7:J7"/>
    <mergeCell ref="K7:M7"/>
    <mergeCell ref="O7:R7"/>
    <mergeCell ref="T7:W7"/>
  </mergeCells>
  <dataValidations count="2">
    <dataValidation type="list" allowBlank="1" showInputMessage="1" showErrorMessage="1" sqref="Y5">
      <formula1>$P$8:$R$8</formula1>
    </dataValidation>
    <dataValidation type="list" allowBlank="1" showInputMessage="1" showErrorMessage="1" sqref="Z5">
      <formula1>$U$8:$W$8</formula1>
    </dataValidation>
  </dataValidations>
  <pageMargins left="0.7" right="0.7" top="0.75" bottom="0.75" header="0.3" footer="0.3"/>
  <drawing r:id="rId1"/>
  <legacyDrawing r:id="rId2"/>
</worksheet>
</file>

<file path=xl/worksheets/sheet39.xml><?xml version="1.0" encoding="utf-8"?>
<worksheet xmlns="http://schemas.openxmlformats.org/spreadsheetml/2006/main" xmlns:r="http://schemas.openxmlformats.org/officeDocument/2006/relationships">
  <sheetPr codeName="Hoja39"/>
  <dimension ref="B1:IV115"/>
  <sheetViews>
    <sheetView showGridLines="0" workbookViewId="0">
      <pane ySplit="6" topLeftCell="A7" activePane="bottomLeft" state="frozen"/>
      <selection activeCell="B2" sqref="B2"/>
      <selection pane="bottomLeft" activeCell="A35" sqref="A35"/>
    </sheetView>
  </sheetViews>
  <sheetFormatPr baseColWidth="10" defaultRowHeight="12.75" customHeight="1" zeroHeight="1"/>
  <cols>
    <col min="1" max="1" width="3.7109375" style="565" customWidth="1"/>
    <col min="2" max="256" width="11.42578125" style="565"/>
    <col min="257" max="257" width="3.7109375" style="565" customWidth="1"/>
    <col min="258" max="512" width="11.42578125" style="565"/>
    <col min="513" max="513" width="3.7109375" style="565" customWidth="1"/>
    <col min="514" max="768" width="11.42578125" style="565"/>
    <col min="769" max="769" width="3.7109375" style="565" customWidth="1"/>
    <col min="770" max="1024" width="11.42578125" style="565"/>
    <col min="1025" max="1025" width="3.7109375" style="565" customWidth="1"/>
    <col min="1026" max="1280" width="11.42578125" style="565"/>
    <col min="1281" max="1281" width="3.7109375" style="565" customWidth="1"/>
    <col min="1282" max="1536" width="11.42578125" style="565"/>
    <col min="1537" max="1537" width="3.7109375" style="565" customWidth="1"/>
    <col min="1538" max="1792" width="11.42578125" style="565"/>
    <col min="1793" max="1793" width="3.7109375" style="565" customWidth="1"/>
    <col min="1794" max="2048" width="11.42578125" style="565"/>
    <col min="2049" max="2049" width="3.7109375" style="565" customWidth="1"/>
    <col min="2050" max="2304" width="11.42578125" style="565"/>
    <col min="2305" max="2305" width="3.7109375" style="565" customWidth="1"/>
    <col min="2306" max="2560" width="11.42578125" style="565"/>
    <col min="2561" max="2561" width="3.7109375" style="565" customWidth="1"/>
    <col min="2562" max="2816" width="11.42578125" style="565"/>
    <col min="2817" max="2817" width="3.7109375" style="565" customWidth="1"/>
    <col min="2818" max="3072" width="11.42578125" style="565"/>
    <col min="3073" max="3073" width="3.7109375" style="565" customWidth="1"/>
    <col min="3074" max="3328" width="11.42578125" style="565"/>
    <col min="3329" max="3329" width="3.7109375" style="565" customWidth="1"/>
    <col min="3330" max="3584" width="11.42578125" style="565"/>
    <col min="3585" max="3585" width="3.7109375" style="565" customWidth="1"/>
    <col min="3586" max="3840" width="11.42578125" style="565"/>
    <col min="3841" max="3841" width="3.7109375" style="565" customWidth="1"/>
    <col min="3842" max="4096" width="11.42578125" style="565"/>
    <col min="4097" max="4097" width="3.7109375" style="565" customWidth="1"/>
    <col min="4098" max="4352" width="11.42578125" style="565"/>
    <col min="4353" max="4353" width="3.7109375" style="565" customWidth="1"/>
    <col min="4354" max="4608" width="11.42578125" style="565"/>
    <col min="4609" max="4609" width="3.7109375" style="565" customWidth="1"/>
    <col min="4610" max="4864" width="11.42578125" style="565"/>
    <col min="4865" max="4865" width="3.7109375" style="565" customWidth="1"/>
    <col min="4866" max="5120" width="11.42578125" style="565"/>
    <col min="5121" max="5121" width="3.7109375" style="565" customWidth="1"/>
    <col min="5122" max="5376" width="11.42578125" style="565"/>
    <col min="5377" max="5377" width="3.7109375" style="565" customWidth="1"/>
    <col min="5378" max="5632" width="11.42578125" style="565"/>
    <col min="5633" max="5633" width="3.7109375" style="565" customWidth="1"/>
    <col min="5634" max="5888" width="11.42578125" style="565"/>
    <col min="5889" max="5889" width="3.7109375" style="565" customWidth="1"/>
    <col min="5890" max="6144" width="11.42578125" style="565"/>
    <col min="6145" max="6145" width="3.7109375" style="565" customWidth="1"/>
    <col min="6146" max="6400" width="11.42578125" style="565"/>
    <col min="6401" max="6401" width="3.7109375" style="565" customWidth="1"/>
    <col min="6402" max="6656" width="11.42578125" style="565"/>
    <col min="6657" max="6657" width="3.7109375" style="565" customWidth="1"/>
    <col min="6658" max="6912" width="11.42578125" style="565"/>
    <col min="6913" max="6913" width="3.7109375" style="565" customWidth="1"/>
    <col min="6914" max="7168" width="11.42578125" style="565"/>
    <col min="7169" max="7169" width="3.7109375" style="565" customWidth="1"/>
    <col min="7170" max="7424" width="11.42578125" style="565"/>
    <col min="7425" max="7425" width="3.7109375" style="565" customWidth="1"/>
    <col min="7426" max="7680" width="11.42578125" style="565"/>
    <col min="7681" max="7681" width="3.7109375" style="565" customWidth="1"/>
    <col min="7682" max="7936" width="11.42578125" style="565"/>
    <col min="7937" max="7937" width="3.7109375" style="565" customWidth="1"/>
    <col min="7938" max="8192" width="11.42578125" style="565"/>
    <col min="8193" max="8193" width="3.7109375" style="565" customWidth="1"/>
    <col min="8194" max="8448" width="11.42578125" style="565"/>
    <col min="8449" max="8449" width="3.7109375" style="565" customWidth="1"/>
    <col min="8450" max="8704" width="11.42578125" style="565"/>
    <col min="8705" max="8705" width="3.7109375" style="565" customWidth="1"/>
    <col min="8706" max="8960" width="11.42578125" style="565"/>
    <col min="8961" max="8961" width="3.7109375" style="565" customWidth="1"/>
    <col min="8962" max="9216" width="11.42578125" style="565"/>
    <col min="9217" max="9217" width="3.7109375" style="565" customWidth="1"/>
    <col min="9218" max="9472" width="11.42578125" style="565"/>
    <col min="9473" max="9473" width="3.7109375" style="565" customWidth="1"/>
    <col min="9474" max="9728" width="11.42578125" style="565"/>
    <col min="9729" max="9729" width="3.7109375" style="565" customWidth="1"/>
    <col min="9730" max="9984" width="11.42578125" style="565"/>
    <col min="9985" max="9985" width="3.7109375" style="565" customWidth="1"/>
    <col min="9986" max="10240" width="11.42578125" style="565"/>
    <col min="10241" max="10241" width="3.7109375" style="565" customWidth="1"/>
    <col min="10242" max="10496" width="11.42578125" style="565"/>
    <col min="10497" max="10497" width="3.7109375" style="565" customWidth="1"/>
    <col min="10498" max="10752" width="11.42578125" style="565"/>
    <col min="10753" max="10753" width="3.7109375" style="565" customWidth="1"/>
    <col min="10754" max="11008" width="11.42578125" style="565"/>
    <col min="11009" max="11009" width="3.7109375" style="565" customWidth="1"/>
    <col min="11010" max="11264" width="11.42578125" style="565"/>
    <col min="11265" max="11265" width="3.7109375" style="565" customWidth="1"/>
    <col min="11266" max="11520" width="11.42578125" style="565"/>
    <col min="11521" max="11521" width="3.7109375" style="565" customWidth="1"/>
    <col min="11522" max="11776" width="11.42578125" style="565"/>
    <col min="11777" max="11777" width="3.7109375" style="565" customWidth="1"/>
    <col min="11778" max="12032" width="11.42578125" style="565"/>
    <col min="12033" max="12033" width="3.7109375" style="565" customWidth="1"/>
    <col min="12034" max="12288" width="11.42578125" style="565"/>
    <col min="12289" max="12289" width="3.7109375" style="565" customWidth="1"/>
    <col min="12290" max="12544" width="11.42578125" style="565"/>
    <col min="12545" max="12545" width="3.7109375" style="565" customWidth="1"/>
    <col min="12546" max="12800" width="11.42578125" style="565"/>
    <col min="12801" max="12801" width="3.7109375" style="565" customWidth="1"/>
    <col min="12802" max="13056" width="11.42578125" style="565"/>
    <col min="13057" max="13057" width="3.7109375" style="565" customWidth="1"/>
    <col min="13058" max="13312" width="11.42578125" style="565"/>
    <col min="13313" max="13313" width="3.7109375" style="565" customWidth="1"/>
    <col min="13314" max="13568" width="11.42578125" style="565"/>
    <col min="13569" max="13569" width="3.7109375" style="565" customWidth="1"/>
    <col min="13570" max="13824" width="11.42578125" style="565"/>
    <col min="13825" max="13825" width="3.7109375" style="565" customWidth="1"/>
    <col min="13826" max="14080" width="11.42578125" style="565"/>
    <col min="14081" max="14081" width="3.7109375" style="565" customWidth="1"/>
    <col min="14082" max="14336" width="11.42578125" style="565"/>
    <col min="14337" max="14337" width="3.7109375" style="565" customWidth="1"/>
    <col min="14338" max="14592" width="11.42578125" style="565"/>
    <col min="14593" max="14593" width="3.7109375" style="565" customWidth="1"/>
    <col min="14594" max="14848" width="11.42578125" style="565"/>
    <col min="14849" max="14849" width="3.7109375" style="565" customWidth="1"/>
    <col min="14850" max="15104" width="11.42578125" style="565"/>
    <col min="15105" max="15105" width="3.7109375" style="565" customWidth="1"/>
    <col min="15106" max="15360" width="11.42578125" style="565"/>
    <col min="15361" max="15361" width="3.7109375" style="565" customWidth="1"/>
    <col min="15362" max="15616" width="11.42578125" style="565"/>
    <col min="15617" max="15617" width="3.7109375" style="565" customWidth="1"/>
    <col min="15618" max="15872" width="11.42578125" style="565"/>
    <col min="15873" max="15873" width="3.7109375" style="565" customWidth="1"/>
    <col min="15874" max="16128" width="11.42578125" style="565"/>
    <col min="16129" max="16129" width="3.7109375" style="565" customWidth="1"/>
    <col min="16130" max="16384" width="11.42578125" style="565"/>
  </cols>
  <sheetData>
    <row r="1" spans="2:256"/>
    <row r="2" spans="2:256">
      <c r="B2" s="593" t="str">
        <f>+'Large Losses_Analysis'!B2&amp;" - Observed Vs Selected Incremental LDF Analysis (Claims Count)"</f>
        <v>Motor Comercial_CT - Observed Vs Selected Incremental LDF Analysis (Claims Count)</v>
      </c>
      <c r="J2" s="594" t="s">
        <v>541</v>
      </c>
      <c r="K2" s="595">
        <f>+Cover!C21</f>
        <v>1000</v>
      </c>
    </row>
    <row r="3" spans="2:256"/>
    <row r="4" spans="2:256">
      <c r="B4" s="596" t="s">
        <v>542</v>
      </c>
      <c r="C4" s="597"/>
      <c r="D4" s="597"/>
      <c r="E4" s="597"/>
      <c r="F4" s="598" t="s">
        <v>231</v>
      </c>
      <c r="G4" s="599">
        <f ca="1">+Summary_AttrorTotal!S15-Summary_AttrorTotal!J15</f>
        <v>480.06864154149662</v>
      </c>
      <c r="H4" s="597"/>
      <c r="I4" s="596"/>
      <c r="J4" s="597"/>
      <c r="K4" s="597"/>
      <c r="L4" s="597"/>
      <c r="M4" s="597"/>
      <c r="N4" s="597"/>
      <c r="O4" s="597"/>
      <c r="P4" s="597"/>
      <c r="Q4" s="597"/>
      <c r="R4" s="597"/>
      <c r="S4" s="597"/>
      <c r="T4" s="597"/>
      <c r="U4" s="597"/>
      <c r="V4" s="597"/>
      <c r="W4" s="597"/>
      <c r="X4" s="597"/>
      <c r="Y4" s="597"/>
      <c r="Z4" s="597"/>
      <c r="AA4" s="597"/>
      <c r="AB4" s="597"/>
      <c r="AC4" s="597"/>
      <c r="AD4" s="597"/>
      <c r="AE4" s="597"/>
      <c r="AF4" s="597"/>
      <c r="AG4" s="597"/>
      <c r="AH4" s="597"/>
      <c r="AI4" s="597"/>
      <c r="AJ4" s="597"/>
      <c r="AK4" s="597"/>
      <c r="AL4" s="597"/>
      <c r="AM4" s="597"/>
      <c r="AN4" s="597"/>
      <c r="AO4" s="597"/>
      <c r="AP4" s="597"/>
      <c r="AQ4" s="597"/>
      <c r="AR4" s="597"/>
      <c r="AS4" s="597"/>
      <c r="AT4" s="597"/>
      <c r="AU4" s="597"/>
      <c r="AV4" s="597"/>
      <c r="AW4" s="597"/>
      <c r="AX4" s="597"/>
      <c r="AY4" s="597"/>
      <c r="AZ4" s="597"/>
      <c r="BA4" s="597"/>
      <c r="BB4" s="597"/>
      <c r="BC4" s="597"/>
      <c r="BD4" s="597"/>
      <c r="BE4" s="597"/>
      <c r="BF4" s="597"/>
      <c r="BG4" s="597"/>
      <c r="BH4" s="597"/>
      <c r="BI4" s="597"/>
      <c r="BJ4" s="597"/>
      <c r="BK4" s="597"/>
      <c r="BL4" s="597"/>
      <c r="BM4" s="597"/>
      <c r="BN4" s="597"/>
      <c r="BO4" s="597"/>
      <c r="BP4" s="597"/>
      <c r="BQ4" s="597"/>
      <c r="BR4" s="597"/>
      <c r="BS4" s="597"/>
      <c r="BT4" s="597"/>
      <c r="BU4" s="597"/>
      <c r="BV4" s="597"/>
      <c r="BW4" s="597"/>
      <c r="BX4" s="597"/>
      <c r="BY4" s="597"/>
      <c r="BZ4" s="597"/>
      <c r="CA4" s="597"/>
      <c r="CB4" s="597"/>
      <c r="CC4" s="597"/>
      <c r="CD4" s="597"/>
      <c r="CE4" s="597"/>
      <c r="CF4" s="597"/>
      <c r="CG4" s="597"/>
      <c r="CH4" s="597"/>
      <c r="CI4" s="597"/>
      <c r="CJ4" s="597"/>
      <c r="CK4" s="597"/>
      <c r="CL4" s="597"/>
      <c r="CM4" s="597"/>
      <c r="CN4" s="597"/>
      <c r="CO4" s="597"/>
      <c r="CP4" s="597"/>
      <c r="CQ4" s="597"/>
      <c r="CR4" s="597"/>
      <c r="CS4" s="597"/>
      <c r="CT4" s="597"/>
      <c r="CU4" s="597"/>
      <c r="CV4" s="597"/>
      <c r="CW4" s="597"/>
      <c r="CX4" s="597"/>
      <c r="CY4" s="597"/>
      <c r="CZ4" s="597"/>
      <c r="DA4" s="597"/>
      <c r="DB4" s="597"/>
      <c r="DC4" s="597"/>
      <c r="DD4" s="597"/>
      <c r="DE4" s="597"/>
      <c r="DF4" s="597"/>
      <c r="DG4" s="597"/>
      <c r="DH4" s="597"/>
      <c r="DI4" s="597"/>
      <c r="DJ4" s="597"/>
      <c r="DK4" s="597"/>
      <c r="DL4" s="597"/>
      <c r="DM4" s="597"/>
      <c r="DN4" s="597"/>
      <c r="DO4" s="597"/>
      <c r="DP4" s="597"/>
      <c r="DQ4" s="597"/>
      <c r="DR4" s="597"/>
      <c r="DS4" s="597"/>
      <c r="DT4" s="597"/>
      <c r="DU4" s="597"/>
      <c r="DV4" s="597"/>
      <c r="DW4" s="597"/>
      <c r="DX4" s="597"/>
      <c r="DY4" s="597"/>
      <c r="DZ4" s="597"/>
      <c r="EA4" s="597"/>
      <c r="EB4" s="597"/>
      <c r="EC4" s="597"/>
      <c r="ED4" s="597"/>
      <c r="EE4" s="597"/>
      <c r="EF4" s="597"/>
      <c r="EG4" s="597"/>
      <c r="EH4" s="597"/>
      <c r="EI4" s="597"/>
      <c r="EJ4" s="597"/>
      <c r="EK4" s="597"/>
      <c r="EL4" s="597"/>
      <c r="EM4" s="597"/>
      <c r="EN4" s="597"/>
      <c r="EO4" s="597"/>
      <c r="EP4" s="597"/>
      <c r="EQ4" s="597"/>
      <c r="ER4" s="597"/>
      <c r="ES4" s="597"/>
      <c r="ET4" s="597"/>
      <c r="EU4" s="597"/>
      <c r="EV4" s="597"/>
      <c r="EW4" s="597"/>
      <c r="EX4" s="597"/>
      <c r="EY4" s="597"/>
      <c r="EZ4" s="597"/>
      <c r="FA4" s="597"/>
      <c r="FB4" s="597"/>
      <c r="FC4" s="597"/>
      <c r="FD4" s="597"/>
      <c r="FE4" s="597"/>
      <c r="FF4" s="597"/>
      <c r="FG4" s="597"/>
      <c r="FH4" s="597"/>
      <c r="FI4" s="597"/>
      <c r="FJ4" s="597"/>
      <c r="FK4" s="597"/>
      <c r="FL4" s="597"/>
      <c r="FM4" s="597"/>
      <c r="FN4" s="597"/>
      <c r="FO4" s="597"/>
      <c r="FP4" s="597"/>
      <c r="FQ4" s="597"/>
      <c r="FR4" s="597"/>
      <c r="FS4" s="597"/>
      <c r="FT4" s="597"/>
      <c r="FU4" s="597"/>
      <c r="FV4" s="597"/>
      <c r="FW4" s="597"/>
      <c r="FX4" s="597"/>
      <c r="FY4" s="597"/>
      <c r="FZ4" s="597"/>
      <c r="GA4" s="597"/>
      <c r="GB4" s="597"/>
      <c r="GC4" s="597"/>
      <c r="GD4" s="597"/>
      <c r="GE4" s="597"/>
      <c r="GF4" s="597"/>
      <c r="GG4" s="597"/>
      <c r="GH4" s="597"/>
      <c r="GI4" s="597"/>
      <c r="GJ4" s="597"/>
      <c r="GK4" s="597"/>
      <c r="GL4" s="597"/>
      <c r="GM4" s="597"/>
      <c r="GN4" s="597"/>
      <c r="GO4" s="597"/>
      <c r="GP4" s="597"/>
      <c r="GQ4" s="597"/>
      <c r="GR4" s="597"/>
      <c r="GS4" s="597"/>
      <c r="GT4" s="597"/>
      <c r="GU4" s="597"/>
      <c r="GV4" s="597"/>
      <c r="GW4" s="597"/>
      <c r="GX4" s="597"/>
      <c r="GY4" s="597"/>
      <c r="GZ4" s="597"/>
      <c r="HA4" s="597"/>
      <c r="HB4" s="597"/>
      <c r="HC4" s="597"/>
      <c r="HD4" s="597"/>
      <c r="HE4" s="597"/>
      <c r="HF4" s="597"/>
      <c r="HG4" s="597"/>
      <c r="HH4" s="597"/>
      <c r="HI4" s="597"/>
      <c r="HJ4" s="597"/>
      <c r="HK4" s="597"/>
      <c r="HL4" s="597"/>
      <c r="HM4" s="597"/>
      <c r="HN4" s="597"/>
      <c r="HO4" s="597"/>
      <c r="HP4" s="597"/>
      <c r="HQ4" s="597"/>
      <c r="HR4" s="597"/>
      <c r="HS4" s="597"/>
      <c r="HT4" s="597"/>
      <c r="HU4" s="597"/>
      <c r="HV4" s="597"/>
      <c r="HW4" s="597"/>
      <c r="HX4" s="597"/>
      <c r="HY4" s="597"/>
      <c r="HZ4" s="597"/>
      <c r="IA4" s="597"/>
      <c r="IB4" s="597"/>
      <c r="IC4" s="597"/>
      <c r="ID4" s="597"/>
      <c r="IE4" s="597"/>
      <c r="IF4" s="597"/>
      <c r="IG4" s="597"/>
      <c r="IH4" s="597"/>
      <c r="II4" s="597"/>
      <c r="IJ4" s="597"/>
      <c r="IK4" s="597"/>
      <c r="IL4" s="597"/>
      <c r="IM4" s="597"/>
      <c r="IN4" s="597"/>
      <c r="IO4" s="597"/>
      <c r="IP4" s="597"/>
      <c r="IQ4" s="597"/>
      <c r="IR4" s="597"/>
      <c r="IS4" s="597"/>
      <c r="IT4" s="597"/>
      <c r="IU4" s="597"/>
      <c r="IV4" s="597"/>
    </row>
    <row r="5" spans="2:256">
      <c r="B5" s="597"/>
      <c r="C5" s="597"/>
      <c r="D5" s="597"/>
      <c r="E5" s="597"/>
      <c r="F5" s="597"/>
      <c r="G5" s="597"/>
      <c r="H5" s="597"/>
      <c r="I5" s="597"/>
      <c r="J5" s="597"/>
      <c r="K5" s="597"/>
      <c r="L5" s="597"/>
      <c r="M5" s="597"/>
      <c r="N5" s="597"/>
      <c r="O5" s="597"/>
      <c r="P5" s="597"/>
      <c r="Q5" s="597"/>
      <c r="R5" s="597"/>
      <c r="S5" s="597"/>
      <c r="T5" s="597"/>
      <c r="U5" s="597"/>
      <c r="V5" s="597"/>
      <c r="W5" s="597"/>
      <c r="X5" s="597"/>
      <c r="Y5" s="597"/>
      <c r="Z5" s="597"/>
      <c r="AA5" s="597"/>
      <c r="AB5" s="597"/>
      <c r="AC5" s="597"/>
      <c r="AD5" s="597"/>
      <c r="AE5" s="597"/>
      <c r="AF5" s="597"/>
      <c r="AG5" s="597"/>
      <c r="AH5" s="597"/>
      <c r="AI5" s="597"/>
      <c r="AJ5" s="597"/>
      <c r="AK5" s="597"/>
      <c r="AL5" s="597"/>
      <c r="AM5" s="597"/>
      <c r="AN5" s="597"/>
      <c r="AO5" s="597"/>
      <c r="AP5" s="597"/>
      <c r="AQ5" s="597"/>
      <c r="AR5" s="597"/>
      <c r="AS5" s="597"/>
      <c r="AT5" s="597"/>
      <c r="AU5" s="597"/>
      <c r="AV5" s="597"/>
      <c r="AW5" s="597"/>
      <c r="AX5" s="597"/>
      <c r="AY5" s="597"/>
      <c r="AZ5" s="597"/>
      <c r="BA5" s="597"/>
      <c r="BB5" s="597"/>
      <c r="BC5" s="597"/>
      <c r="BD5" s="597"/>
      <c r="BE5" s="597"/>
      <c r="BF5" s="597"/>
      <c r="BG5" s="597"/>
      <c r="BH5" s="597"/>
      <c r="BI5" s="597"/>
      <c r="BJ5" s="597"/>
      <c r="BK5" s="597"/>
      <c r="BL5" s="597"/>
      <c r="BM5" s="597"/>
      <c r="BN5" s="597"/>
      <c r="BO5" s="597"/>
      <c r="BP5" s="597"/>
      <c r="BQ5" s="597"/>
      <c r="BR5" s="597"/>
      <c r="BS5" s="597"/>
      <c r="BT5" s="597"/>
      <c r="BU5" s="597"/>
      <c r="BV5" s="597"/>
      <c r="BW5" s="597"/>
      <c r="BX5" s="597"/>
      <c r="BY5" s="597"/>
      <c r="BZ5" s="597"/>
      <c r="CA5" s="597"/>
      <c r="CB5" s="597"/>
      <c r="CC5" s="597"/>
      <c r="CD5" s="597"/>
      <c r="CE5" s="597"/>
      <c r="CF5" s="597"/>
      <c r="CG5" s="597"/>
      <c r="CH5" s="597"/>
      <c r="CI5" s="597"/>
      <c r="CJ5" s="597"/>
      <c r="CK5" s="597"/>
      <c r="CL5" s="597"/>
      <c r="CM5" s="597"/>
      <c r="CN5" s="597"/>
      <c r="CO5" s="597"/>
      <c r="CP5" s="597"/>
      <c r="CQ5" s="597"/>
      <c r="CR5" s="597"/>
      <c r="CS5" s="597"/>
      <c r="CT5" s="597"/>
      <c r="CU5" s="597"/>
      <c r="CV5" s="597"/>
      <c r="CW5" s="597"/>
      <c r="CX5" s="597"/>
      <c r="CY5" s="597"/>
      <c r="CZ5" s="597"/>
      <c r="DA5" s="597"/>
      <c r="DB5" s="597"/>
      <c r="DC5" s="597"/>
      <c r="DD5" s="597"/>
      <c r="DE5" s="597"/>
      <c r="DF5" s="597"/>
      <c r="DG5" s="597"/>
      <c r="DH5" s="597"/>
      <c r="DI5" s="597"/>
      <c r="DJ5" s="597"/>
      <c r="DK5" s="597"/>
      <c r="DL5" s="597"/>
      <c r="DM5" s="597"/>
      <c r="DN5" s="597"/>
      <c r="DO5" s="597"/>
      <c r="DP5" s="597"/>
      <c r="DQ5" s="597"/>
      <c r="DR5" s="597"/>
      <c r="DS5" s="597"/>
      <c r="DT5" s="597"/>
      <c r="DU5" s="597"/>
      <c r="DV5" s="597"/>
      <c r="DW5" s="597"/>
      <c r="DX5" s="597"/>
      <c r="DY5" s="597"/>
      <c r="DZ5" s="597"/>
      <c r="EA5" s="597"/>
      <c r="EB5" s="597"/>
      <c r="EC5" s="597"/>
      <c r="ED5" s="597"/>
      <c r="EE5" s="597"/>
      <c r="EF5" s="597"/>
      <c r="EG5" s="597"/>
      <c r="EH5" s="597"/>
      <c r="EI5" s="597"/>
      <c r="EJ5" s="597"/>
      <c r="EK5" s="597"/>
      <c r="EL5" s="597"/>
      <c r="EM5" s="597"/>
      <c r="EN5" s="597"/>
      <c r="EO5" s="597"/>
      <c r="EP5" s="597"/>
      <c r="EQ5" s="597"/>
      <c r="ER5" s="597"/>
      <c r="ES5" s="597"/>
      <c r="ET5" s="597"/>
      <c r="EU5" s="597"/>
      <c r="EV5" s="597"/>
      <c r="EW5" s="597"/>
      <c r="EX5" s="597"/>
      <c r="EY5" s="597"/>
      <c r="EZ5" s="597"/>
      <c r="FA5" s="597"/>
      <c r="FB5" s="597"/>
      <c r="FC5" s="597"/>
      <c r="FD5" s="597"/>
      <c r="FE5" s="597"/>
      <c r="FF5" s="597"/>
      <c r="FG5" s="597"/>
      <c r="FH5" s="597"/>
      <c r="FI5" s="597"/>
      <c r="FJ5" s="597"/>
      <c r="FK5" s="597"/>
      <c r="FL5" s="597"/>
      <c r="FM5" s="597"/>
      <c r="FN5" s="597"/>
      <c r="FO5" s="597"/>
      <c r="FP5" s="597"/>
      <c r="FQ5" s="597"/>
      <c r="FR5" s="597"/>
      <c r="FS5" s="597"/>
      <c r="FT5" s="597"/>
      <c r="FU5" s="597"/>
      <c r="FV5" s="597"/>
      <c r="FW5" s="597"/>
      <c r="FX5" s="597"/>
      <c r="FY5" s="597"/>
      <c r="FZ5" s="597"/>
      <c r="GA5" s="597"/>
      <c r="GB5" s="597"/>
      <c r="GC5" s="597"/>
      <c r="GD5" s="597"/>
      <c r="GE5" s="597"/>
      <c r="GF5" s="597"/>
      <c r="GG5" s="597"/>
      <c r="GH5" s="597"/>
      <c r="GI5" s="597"/>
      <c r="GJ5" s="597"/>
      <c r="GK5" s="597"/>
      <c r="GL5" s="597"/>
      <c r="GM5" s="597"/>
      <c r="GN5" s="597"/>
      <c r="GO5" s="597"/>
      <c r="GP5" s="597"/>
      <c r="GQ5" s="597"/>
      <c r="GR5" s="597"/>
      <c r="GS5" s="597"/>
      <c r="GT5" s="597"/>
      <c r="GU5" s="597"/>
      <c r="GV5" s="597"/>
      <c r="GW5" s="597"/>
      <c r="GX5" s="597"/>
      <c r="GY5" s="597"/>
      <c r="GZ5" s="597"/>
      <c r="HA5" s="597"/>
      <c r="HB5" s="597"/>
      <c r="HC5" s="597"/>
      <c r="HD5" s="597"/>
      <c r="HE5" s="597"/>
      <c r="HF5" s="597"/>
      <c r="HG5" s="597"/>
      <c r="HH5" s="597"/>
      <c r="HI5" s="597"/>
      <c r="HJ5" s="597"/>
      <c r="HK5" s="597"/>
      <c r="HL5" s="597"/>
      <c r="HM5" s="597"/>
      <c r="HN5" s="597"/>
      <c r="HO5" s="597"/>
      <c r="HP5" s="597"/>
      <c r="HQ5" s="597"/>
      <c r="HR5" s="597"/>
      <c r="HS5" s="597"/>
      <c r="HT5" s="597"/>
      <c r="HU5" s="597"/>
      <c r="HV5" s="597"/>
      <c r="HW5" s="597"/>
      <c r="HX5" s="597"/>
      <c r="HY5" s="597"/>
      <c r="HZ5" s="597"/>
      <c r="IA5" s="597"/>
      <c r="IB5" s="597"/>
      <c r="IC5" s="597"/>
      <c r="ID5" s="597"/>
      <c r="IE5" s="597"/>
      <c r="IF5" s="597"/>
      <c r="IG5" s="597"/>
      <c r="IH5" s="597"/>
      <c r="II5" s="597"/>
      <c r="IJ5" s="597"/>
      <c r="IK5" s="597"/>
      <c r="IL5" s="597"/>
      <c r="IM5" s="597"/>
      <c r="IN5" s="597"/>
      <c r="IO5" s="597"/>
      <c r="IP5" s="597"/>
      <c r="IQ5" s="597"/>
      <c r="IR5" s="597"/>
      <c r="IS5" s="597"/>
      <c r="IT5" s="597"/>
      <c r="IU5" s="597"/>
      <c r="IV5" s="597"/>
    </row>
    <row r="6" spans="2:256" ht="33.75">
      <c r="B6" s="600" t="s">
        <v>196</v>
      </c>
      <c r="C6" s="601" t="s">
        <v>543</v>
      </c>
      <c r="D6" s="601" t="s">
        <v>544</v>
      </c>
      <c r="E6" s="601" t="s">
        <v>545</v>
      </c>
      <c r="F6" s="601" t="s">
        <v>546</v>
      </c>
      <c r="G6" s="601" t="s">
        <v>547</v>
      </c>
      <c r="H6" s="601" t="s">
        <v>548</v>
      </c>
      <c r="I6" s="601" t="s">
        <v>549</v>
      </c>
      <c r="J6" s="601" t="s">
        <v>550</v>
      </c>
      <c r="K6" s="601" t="s">
        <v>551</v>
      </c>
      <c r="L6" s="601" t="s">
        <v>552</v>
      </c>
      <c r="M6" s="601" t="s">
        <v>553</v>
      </c>
      <c r="N6" s="601" t="s">
        <v>554</v>
      </c>
      <c r="O6" s="601" t="s">
        <v>555</v>
      </c>
      <c r="P6" s="602" t="s">
        <v>556</v>
      </c>
      <c r="Q6" s="600" t="s">
        <v>557</v>
      </c>
      <c r="R6" s="597"/>
      <c r="S6" s="597"/>
      <c r="T6" s="597"/>
      <c r="U6" s="597"/>
      <c r="V6" s="597"/>
      <c r="W6" s="597"/>
      <c r="X6" s="597"/>
      <c r="Y6" s="597"/>
      <c r="Z6" s="597"/>
      <c r="AA6" s="597"/>
      <c r="AB6" s="597"/>
      <c r="AC6" s="597"/>
      <c r="AD6" s="597"/>
      <c r="AE6" s="597"/>
      <c r="AF6" s="597"/>
      <c r="AG6" s="597"/>
      <c r="AH6" s="597"/>
      <c r="AI6" s="597"/>
      <c r="AJ6" s="597"/>
      <c r="AK6" s="597"/>
      <c r="AL6" s="597"/>
      <c r="AM6" s="597"/>
      <c r="AN6" s="597"/>
      <c r="AO6" s="597"/>
      <c r="AP6" s="597"/>
      <c r="AQ6" s="597"/>
      <c r="AR6" s="597"/>
      <c r="AS6" s="597"/>
      <c r="AT6" s="597"/>
      <c r="AU6" s="597"/>
      <c r="AV6" s="597"/>
      <c r="AW6" s="597"/>
      <c r="AX6" s="597"/>
      <c r="AY6" s="597"/>
      <c r="AZ6" s="597"/>
      <c r="BA6" s="597"/>
      <c r="BB6" s="597"/>
      <c r="BC6" s="597"/>
      <c r="BD6" s="597"/>
      <c r="BE6" s="597"/>
      <c r="BF6" s="597"/>
      <c r="BG6" s="597"/>
      <c r="BH6" s="597"/>
      <c r="BI6" s="597"/>
      <c r="BJ6" s="597"/>
      <c r="BK6" s="597"/>
      <c r="BL6" s="597"/>
      <c r="BM6" s="597"/>
      <c r="BN6" s="597"/>
      <c r="BO6" s="597"/>
      <c r="BP6" s="597"/>
      <c r="BQ6" s="597"/>
      <c r="BR6" s="597"/>
      <c r="BS6" s="597"/>
      <c r="BT6" s="597"/>
      <c r="BU6" s="597"/>
      <c r="BV6" s="597"/>
      <c r="BW6" s="597"/>
      <c r="BX6" s="597"/>
      <c r="BY6" s="597"/>
      <c r="BZ6" s="597"/>
      <c r="CA6" s="597"/>
      <c r="CB6" s="597"/>
      <c r="CC6" s="597"/>
      <c r="CD6" s="597"/>
      <c r="CE6" s="597"/>
      <c r="CF6" s="597"/>
      <c r="CG6" s="597"/>
      <c r="CH6" s="597"/>
      <c r="CI6" s="597"/>
      <c r="CJ6" s="597"/>
      <c r="CK6" s="597"/>
      <c r="CL6" s="597"/>
      <c r="CM6" s="597"/>
      <c r="CN6" s="597"/>
      <c r="CO6" s="597"/>
      <c r="CP6" s="597"/>
      <c r="CQ6" s="597"/>
      <c r="CR6" s="597"/>
      <c r="CS6" s="597"/>
      <c r="CT6" s="597"/>
      <c r="CU6" s="597"/>
      <c r="CV6" s="597"/>
      <c r="CW6" s="597"/>
      <c r="CX6" s="597"/>
      <c r="CY6" s="597"/>
      <c r="CZ6" s="597"/>
      <c r="DA6" s="597"/>
      <c r="DB6" s="597"/>
      <c r="DC6" s="597"/>
      <c r="DD6" s="597"/>
      <c r="DE6" s="597"/>
      <c r="DF6" s="597"/>
      <c r="DG6" s="597"/>
      <c r="DH6" s="597"/>
      <c r="DI6" s="597"/>
      <c r="DJ6" s="597"/>
      <c r="DK6" s="597"/>
      <c r="DL6" s="597"/>
      <c r="DM6" s="597"/>
      <c r="DN6" s="597"/>
      <c r="DO6" s="597"/>
      <c r="DP6" s="597"/>
      <c r="DQ6" s="597"/>
      <c r="DR6" s="597"/>
      <c r="DS6" s="597"/>
      <c r="DT6" s="597"/>
      <c r="DU6" s="597"/>
      <c r="DV6" s="597"/>
      <c r="DW6" s="597"/>
      <c r="DX6" s="597"/>
      <c r="DY6" s="597"/>
      <c r="DZ6" s="597"/>
      <c r="EA6" s="597"/>
      <c r="EB6" s="597"/>
      <c r="EC6" s="597"/>
      <c r="ED6" s="597"/>
      <c r="EE6" s="597"/>
      <c r="EF6" s="597"/>
      <c r="EG6" s="597"/>
      <c r="EH6" s="597"/>
      <c r="EI6" s="597"/>
      <c r="EJ6" s="597"/>
      <c r="EK6" s="597"/>
      <c r="EL6" s="597"/>
      <c r="EM6" s="597"/>
      <c r="EN6" s="597"/>
      <c r="EO6" s="597"/>
      <c r="EP6" s="597"/>
      <c r="EQ6" s="597"/>
      <c r="ER6" s="597"/>
      <c r="ES6" s="597"/>
      <c r="ET6" s="597"/>
      <c r="EU6" s="597"/>
      <c r="EV6" s="597"/>
      <c r="EW6" s="597"/>
      <c r="EX6" s="597"/>
      <c r="EY6" s="597"/>
      <c r="EZ6" s="597"/>
      <c r="FA6" s="597"/>
      <c r="FB6" s="597"/>
      <c r="FC6" s="597"/>
      <c r="FD6" s="597"/>
      <c r="FE6" s="597"/>
      <c r="FF6" s="597"/>
      <c r="FG6" s="597"/>
      <c r="FH6" s="597"/>
      <c r="FI6" s="597"/>
      <c r="FJ6" s="597"/>
      <c r="FK6" s="597"/>
      <c r="FL6" s="597"/>
      <c r="FM6" s="597"/>
      <c r="FN6" s="597"/>
      <c r="FO6" s="597"/>
      <c r="FP6" s="597"/>
      <c r="FQ6" s="597"/>
      <c r="FR6" s="597"/>
      <c r="FS6" s="597"/>
      <c r="FT6" s="597"/>
      <c r="FU6" s="597"/>
      <c r="FV6" s="597"/>
      <c r="FW6" s="597"/>
      <c r="FX6" s="597"/>
      <c r="FY6" s="597"/>
      <c r="FZ6" s="597"/>
      <c r="GA6" s="597"/>
      <c r="GB6" s="597"/>
      <c r="GC6" s="597"/>
      <c r="GD6" s="597"/>
      <c r="GE6" s="597"/>
      <c r="GF6" s="597"/>
      <c r="GG6" s="597"/>
      <c r="GH6" s="597"/>
      <c r="GI6" s="597"/>
      <c r="GJ6" s="597"/>
      <c r="GK6" s="597"/>
      <c r="GL6" s="597"/>
      <c r="GM6" s="597"/>
      <c r="GN6" s="597"/>
      <c r="GO6" s="597"/>
      <c r="GP6" s="597"/>
      <c r="GQ6" s="597"/>
      <c r="GR6" s="597"/>
      <c r="GS6" s="597"/>
      <c r="GT6" s="597"/>
      <c r="GU6" s="597"/>
      <c r="GV6" s="597"/>
      <c r="GW6" s="597"/>
      <c r="GX6" s="597"/>
      <c r="GY6" s="597"/>
      <c r="GZ6" s="597"/>
      <c r="HA6" s="597"/>
      <c r="HB6" s="597"/>
      <c r="HC6" s="597"/>
      <c r="HD6" s="597"/>
      <c r="HE6" s="597"/>
      <c r="HF6" s="597"/>
      <c r="HG6" s="597"/>
      <c r="HH6" s="597"/>
      <c r="HI6" s="597"/>
      <c r="HJ6" s="597"/>
      <c r="HK6" s="597"/>
      <c r="HL6" s="597"/>
      <c r="HM6" s="597"/>
      <c r="HN6" s="597"/>
      <c r="HO6" s="597"/>
      <c r="HP6" s="597"/>
      <c r="HQ6" s="597"/>
      <c r="HR6" s="597"/>
      <c r="HS6" s="597"/>
      <c r="HT6" s="597"/>
      <c r="HU6" s="597"/>
      <c r="HV6" s="597"/>
      <c r="HW6" s="597"/>
      <c r="HX6" s="597"/>
      <c r="HY6" s="597"/>
      <c r="HZ6" s="597"/>
      <c r="IA6" s="597"/>
      <c r="IB6" s="597"/>
      <c r="IC6" s="597"/>
      <c r="ID6" s="597"/>
      <c r="IE6" s="597"/>
      <c r="IF6" s="597"/>
      <c r="IG6" s="597"/>
      <c r="IH6" s="597"/>
      <c r="II6" s="597"/>
      <c r="IJ6" s="597"/>
      <c r="IK6" s="597"/>
      <c r="IL6" s="597"/>
      <c r="IM6" s="597"/>
      <c r="IN6" s="597"/>
      <c r="IO6" s="597"/>
      <c r="IP6" s="597"/>
      <c r="IQ6" s="597"/>
      <c r="IR6" s="597"/>
      <c r="IS6" s="597"/>
      <c r="IT6" s="597"/>
      <c r="IU6" s="597"/>
    </row>
    <row r="7" spans="2:256">
      <c r="B7" s="603" t="str">
        <f t="shared" ref="B7:B18" si="0">+B21</f>
        <v>2011 Q3</v>
      </c>
      <c r="C7" s="604">
        <f>VLOOKUP($B7,Tri_Incurred_AttrorTot!$A$12:$CC$91,2,FALSE)/$K$2</f>
        <v>2771.663</v>
      </c>
      <c r="D7" s="604">
        <f>VLOOKUP($B7,Tri_Incurred_AttrorTot!$A$12:$CC$91,3,FALSE)/$K$2</f>
        <v>3004.5320000000002</v>
      </c>
      <c r="E7" s="604">
        <f>VLOOKUP($B7,Tri_Incurred_AttrorTot!$A$12:$CC$91,4,FALSE)/$K$2</f>
        <v>2966.4459999999999</v>
      </c>
      <c r="F7" s="604">
        <f>VLOOKUP($B7,Tri_Incurred_AttrorTot!$A$12:$CC$91,5,FALSE)/$K$2</f>
        <v>2939.752</v>
      </c>
      <c r="G7" s="604">
        <f>VLOOKUP($B7,Tri_Incurred_AttrorTot!$A$12:$CC$91,6,FALSE)/$K$2</f>
        <v>2937.5819999999999</v>
      </c>
      <c r="H7" s="604">
        <f>VLOOKUP($B7,Tri_Incurred_AttrorTot!$A$12:$CC$91,7,FALSE)/$K$2</f>
        <v>2886.6909999999998</v>
      </c>
      <c r="I7" s="604">
        <f>VLOOKUP($B7,Tri_Incurred_AttrorTot!$A$12:$CC$91,8,FALSE)/$K$2</f>
        <v>2886.8139999999999</v>
      </c>
      <c r="J7" s="604">
        <f>VLOOKUP($B7,Tri_Incurred_AttrorTot!$A$12:$CC$91,9,FALSE)/$K$2</f>
        <v>2903.9029999999998</v>
      </c>
      <c r="K7" s="604">
        <f>VLOOKUP($B7,Tri_Incurred_AttrorTot!$A$12:$CC$91,10,FALSE)/$K$2</f>
        <v>2903.9029999999998</v>
      </c>
      <c r="L7" s="604">
        <f>VLOOKUP($B7,Tri_Incurred_AttrorTot!$A$12:$CC$91,11,FALSE)/$K$2</f>
        <v>2903.8780000000002</v>
      </c>
      <c r="M7" s="604">
        <f>VLOOKUP($B7,Tri_Incurred_AttrorTot!$A$12:$CC$91,12,FALSE)/$K$2</f>
        <v>2903.8780000000002</v>
      </c>
      <c r="N7" s="604">
        <f>VLOOKUP($B7,Tri_Incurred_AttrorTot!$A$12:$CC$91,12,FALSE)/$K$2</f>
        <v>2903.8780000000002</v>
      </c>
      <c r="O7" s="604">
        <f>+VLOOKUP(B7,Summary_AttrorTotal!A18:S97,19,FALSE)</f>
        <v>2698.3992815410043</v>
      </c>
      <c r="P7" s="605">
        <f>+O7/N7</f>
        <v>0.92923989284019648</v>
      </c>
      <c r="Q7" s="606">
        <f>+P7</f>
        <v>0.92923989284019648</v>
      </c>
      <c r="R7" s="605"/>
      <c r="S7" s="605"/>
      <c r="T7" s="605"/>
      <c r="U7" s="605"/>
      <c r="V7" s="605"/>
      <c r="W7" s="605"/>
      <c r="X7" s="605"/>
      <c r="Y7" s="605"/>
      <c r="Z7" s="605"/>
      <c r="AA7" s="605"/>
      <c r="AB7" s="605"/>
      <c r="AC7" s="605"/>
      <c r="AD7" s="605"/>
      <c r="AE7" s="605"/>
      <c r="AF7" s="605"/>
      <c r="AG7" s="605"/>
      <c r="AH7" s="605"/>
      <c r="AI7" s="605"/>
      <c r="AJ7" s="605"/>
      <c r="AK7" s="605"/>
      <c r="AL7" s="605"/>
      <c r="AM7" s="605"/>
      <c r="AN7" s="605"/>
      <c r="AO7" s="605"/>
      <c r="AP7" s="605"/>
      <c r="AQ7" s="605"/>
      <c r="AR7" s="605"/>
      <c r="AS7" s="605"/>
      <c r="AT7" s="605"/>
      <c r="AU7" s="605"/>
      <c r="AV7" s="605"/>
      <c r="AW7" s="605"/>
      <c r="AX7" s="605"/>
      <c r="AY7" s="605"/>
      <c r="AZ7" s="605"/>
      <c r="BA7" s="605"/>
      <c r="BB7" s="605"/>
      <c r="BC7" s="605"/>
      <c r="BD7" s="605"/>
      <c r="BE7" s="605"/>
      <c r="BF7" s="605"/>
      <c r="BG7" s="605"/>
      <c r="BH7" s="605"/>
      <c r="BI7" s="605"/>
      <c r="BJ7" s="605"/>
      <c r="BK7" s="605"/>
      <c r="BL7" s="605"/>
      <c r="BM7" s="605"/>
      <c r="BN7" s="605"/>
      <c r="BO7" s="605"/>
      <c r="BP7" s="605"/>
      <c r="BQ7" s="605"/>
      <c r="BR7" s="605"/>
      <c r="BS7" s="605"/>
      <c r="BT7" s="605"/>
      <c r="BU7" s="605"/>
      <c r="BV7" s="605"/>
      <c r="BW7" s="605"/>
      <c r="BX7" s="605"/>
      <c r="BY7" s="605"/>
      <c r="BZ7" s="605"/>
      <c r="CA7" s="605"/>
      <c r="CB7" s="605"/>
      <c r="CC7" s="605"/>
      <c r="CD7" s="605"/>
      <c r="CE7" s="605"/>
      <c r="CF7" s="605"/>
      <c r="CG7" s="605"/>
      <c r="CH7" s="605"/>
      <c r="CI7" s="605"/>
      <c r="CJ7" s="605"/>
      <c r="CK7" s="605"/>
      <c r="CL7" s="605"/>
      <c r="CM7" s="605"/>
      <c r="CN7" s="605"/>
      <c r="CO7" s="605"/>
      <c r="CP7" s="605"/>
      <c r="CQ7" s="605"/>
      <c r="CR7" s="605"/>
      <c r="CS7" s="605"/>
      <c r="CT7" s="605"/>
      <c r="CU7" s="605"/>
      <c r="CV7" s="605"/>
      <c r="CW7" s="605"/>
      <c r="CX7" s="605"/>
      <c r="CY7" s="605"/>
      <c r="CZ7" s="605"/>
      <c r="DA7" s="605"/>
      <c r="DB7" s="605"/>
      <c r="DC7" s="605"/>
      <c r="DD7" s="605"/>
      <c r="DE7" s="605"/>
      <c r="DF7" s="605"/>
      <c r="DG7" s="605"/>
      <c r="DH7" s="605"/>
      <c r="DI7" s="605"/>
      <c r="DJ7" s="605"/>
      <c r="DK7" s="605"/>
      <c r="DL7" s="605"/>
      <c r="DM7" s="605"/>
      <c r="DN7" s="605"/>
      <c r="DO7" s="605"/>
      <c r="DP7" s="605"/>
      <c r="DQ7" s="605"/>
      <c r="DR7" s="605"/>
      <c r="DS7" s="605"/>
      <c r="DT7" s="605"/>
      <c r="DU7" s="605"/>
      <c r="DV7" s="605"/>
      <c r="DW7" s="605"/>
      <c r="DX7" s="605"/>
      <c r="DY7" s="605"/>
      <c r="DZ7" s="605"/>
      <c r="EA7" s="605"/>
      <c r="EB7" s="605"/>
      <c r="EC7" s="605"/>
      <c r="ED7" s="605"/>
      <c r="EE7" s="605"/>
      <c r="EF7" s="605"/>
      <c r="EG7" s="605"/>
      <c r="EH7" s="605"/>
      <c r="EI7" s="605"/>
      <c r="EJ7" s="605"/>
      <c r="EK7" s="605"/>
      <c r="EL7" s="605"/>
      <c r="EM7" s="605"/>
      <c r="EN7" s="605"/>
      <c r="EO7" s="605"/>
      <c r="EP7" s="605"/>
      <c r="EQ7" s="605"/>
      <c r="ER7" s="605"/>
      <c r="ES7" s="605"/>
      <c r="ET7" s="605"/>
      <c r="EU7" s="605"/>
      <c r="EV7" s="605"/>
      <c r="EW7" s="605"/>
      <c r="EX7" s="605"/>
      <c r="EY7" s="605"/>
      <c r="EZ7" s="605"/>
      <c r="FA7" s="605"/>
      <c r="FB7" s="605"/>
      <c r="FC7" s="605"/>
      <c r="FD7" s="605"/>
      <c r="FE7" s="605"/>
      <c r="FF7" s="605"/>
      <c r="FG7" s="605"/>
      <c r="FH7" s="605"/>
      <c r="FI7" s="605"/>
      <c r="FJ7" s="605"/>
      <c r="FK7" s="605"/>
      <c r="FL7" s="605"/>
      <c r="FM7" s="605"/>
      <c r="FN7" s="605"/>
      <c r="FO7" s="605"/>
      <c r="FP7" s="605"/>
      <c r="FQ7" s="605"/>
      <c r="FR7" s="605"/>
      <c r="FS7" s="605"/>
      <c r="FT7" s="605"/>
      <c r="FU7" s="605"/>
      <c r="FV7" s="605"/>
      <c r="FW7" s="605"/>
      <c r="FX7" s="605"/>
      <c r="FY7" s="605"/>
      <c r="FZ7" s="605"/>
      <c r="GA7" s="605"/>
      <c r="GB7" s="605"/>
      <c r="GC7" s="605"/>
      <c r="GD7" s="605"/>
      <c r="GE7" s="605"/>
      <c r="GF7" s="605"/>
      <c r="GG7" s="605"/>
      <c r="GH7" s="605"/>
      <c r="GI7" s="605"/>
      <c r="GJ7" s="605"/>
      <c r="GK7" s="605"/>
      <c r="GL7" s="605"/>
      <c r="GM7" s="605"/>
      <c r="GN7" s="605"/>
      <c r="GO7" s="605"/>
      <c r="GP7" s="605"/>
      <c r="GQ7" s="605"/>
      <c r="GR7" s="605"/>
      <c r="GS7" s="605"/>
      <c r="GT7" s="605"/>
      <c r="GU7" s="605"/>
      <c r="GV7" s="605"/>
      <c r="GW7" s="605"/>
      <c r="GX7" s="605"/>
      <c r="GY7" s="605"/>
      <c r="GZ7" s="605"/>
      <c r="HA7" s="605"/>
      <c r="HB7" s="605"/>
      <c r="HC7" s="605"/>
      <c r="HD7" s="605"/>
      <c r="HE7" s="605"/>
      <c r="HF7" s="605"/>
      <c r="HG7" s="605"/>
      <c r="HH7" s="605"/>
      <c r="HI7" s="605"/>
      <c r="HJ7" s="605"/>
      <c r="HK7" s="605"/>
      <c r="HL7" s="605"/>
      <c r="HM7" s="605"/>
      <c r="HN7" s="605"/>
      <c r="HO7" s="605"/>
      <c r="HP7" s="605"/>
      <c r="HQ7" s="605"/>
      <c r="HR7" s="605"/>
      <c r="HS7" s="605"/>
      <c r="HT7" s="605"/>
      <c r="HU7" s="605"/>
      <c r="HV7" s="605"/>
      <c r="HW7" s="605"/>
      <c r="HX7" s="605"/>
      <c r="HY7" s="605"/>
      <c r="HZ7" s="605"/>
      <c r="IA7" s="605"/>
      <c r="IB7" s="605"/>
      <c r="IC7" s="605"/>
      <c r="ID7" s="605"/>
      <c r="IE7" s="605"/>
      <c r="IF7" s="605"/>
      <c r="IG7" s="605"/>
      <c r="IH7" s="605"/>
      <c r="II7" s="605"/>
      <c r="IJ7" s="605"/>
      <c r="IK7" s="605"/>
      <c r="IL7" s="605"/>
      <c r="IM7" s="605"/>
      <c r="IN7" s="605"/>
      <c r="IO7" s="605"/>
      <c r="IP7" s="605"/>
      <c r="IQ7" s="605"/>
      <c r="IR7" s="605"/>
      <c r="IS7" s="605"/>
      <c r="IT7" s="605"/>
      <c r="IU7" s="605"/>
    </row>
    <row r="8" spans="2:256">
      <c r="B8" s="603" t="str">
        <f t="shared" si="0"/>
        <v>2011 Q4</v>
      </c>
      <c r="C8" s="604">
        <f>VLOOKUP($B8,Tri_Incurred_AttrorTot!$A$12:$CC$91,2,FALSE)/$K$2</f>
        <v>3622.181</v>
      </c>
      <c r="D8" s="604">
        <f>VLOOKUP($B8,Tri_Incurred_AttrorTot!$A$12:$CC$91,3,FALSE)/$K$2</f>
        <v>3853.7539999999999</v>
      </c>
      <c r="E8" s="604">
        <f>VLOOKUP($B8,Tri_Incurred_AttrorTot!$A$12:$CC$91,4,FALSE)/$K$2</f>
        <v>3729.3009999999999</v>
      </c>
      <c r="F8" s="604">
        <f>VLOOKUP($B8,Tri_Incurred_AttrorTot!$A$12:$CC$91,5,FALSE)/$K$2</f>
        <v>3678.0859999999998</v>
      </c>
      <c r="G8" s="604">
        <f>VLOOKUP($B8,Tri_Incurred_AttrorTot!$A$12:$CC$91,6,FALSE)/$K$2</f>
        <v>3663.0419999999999</v>
      </c>
      <c r="H8" s="604">
        <f>VLOOKUP($B8,Tri_Incurred_AttrorTot!$A$12:$CC$91,7,FALSE)/$K$2</f>
        <v>3641.6080000000002</v>
      </c>
      <c r="I8" s="604">
        <f>VLOOKUP($B8,Tri_Incurred_AttrorTot!$A$12:$CC$91,8,FALSE)/$K$2</f>
        <v>3642.0079999999998</v>
      </c>
      <c r="J8" s="604">
        <f>VLOOKUP($B8,Tri_Incurred_AttrorTot!$A$12:$CC$91,9,FALSE)/$K$2</f>
        <v>3642.0079999999998</v>
      </c>
      <c r="K8" s="604">
        <f>VLOOKUP($B8,Tri_Incurred_AttrorTot!$A$12:$CC$91,10,FALSE)/$K$2</f>
        <v>3642.3580000000002</v>
      </c>
      <c r="L8" s="604">
        <f>VLOOKUP($B8,Tri_Incurred_AttrorTot!$A$12:$CC$91,11,FALSE)/$K$2</f>
        <v>3642.3580000000002</v>
      </c>
      <c r="M8" s="604">
        <f>VLOOKUP($B8,Tri_Incurred_AttrorTot!$A$12:$CC$91,12,FALSE)/$K$2</f>
        <v>3642.3580000000002</v>
      </c>
      <c r="N8" s="607">
        <f t="shared" ref="N8:N18" si="1">+M8*Q$8</f>
        <v>3933.3577868920761</v>
      </c>
      <c r="O8" s="604">
        <f>+VLOOKUP(B8,Summary_AttrorTotal!A19:S98,19,FALSE)</f>
        <v>3655.0329683937448</v>
      </c>
      <c r="P8" s="605">
        <f>+O8/M8</f>
        <v>1.0034798799002582</v>
      </c>
      <c r="Q8" s="606">
        <f t="shared" ref="Q8:Q18" si="2">+P8/P7</f>
        <v>1.0798932413815654</v>
      </c>
      <c r="R8" s="605"/>
      <c r="S8" s="605"/>
      <c r="T8" s="605"/>
      <c r="U8" s="605"/>
      <c r="V8" s="605"/>
      <c r="W8" s="605"/>
      <c r="X8" s="605"/>
      <c r="Y8" s="605"/>
      <c r="Z8" s="605"/>
      <c r="AA8" s="605"/>
      <c r="AB8" s="605"/>
      <c r="AC8" s="605"/>
      <c r="AD8" s="605"/>
      <c r="AE8" s="605"/>
      <c r="AF8" s="605"/>
      <c r="AG8" s="605"/>
      <c r="AH8" s="605"/>
      <c r="AI8" s="605"/>
      <c r="AJ8" s="605"/>
      <c r="AK8" s="605"/>
      <c r="AL8" s="605"/>
      <c r="AM8" s="605"/>
      <c r="AN8" s="605"/>
      <c r="AO8" s="605"/>
      <c r="AP8" s="605"/>
      <c r="AQ8" s="605"/>
      <c r="AR8" s="605"/>
      <c r="AS8" s="605"/>
      <c r="AT8" s="605"/>
      <c r="AU8" s="605"/>
      <c r="AV8" s="605"/>
      <c r="AW8" s="605"/>
      <c r="AX8" s="605"/>
      <c r="AY8" s="605"/>
      <c r="AZ8" s="605"/>
      <c r="BA8" s="605"/>
      <c r="BB8" s="605"/>
      <c r="BC8" s="605"/>
      <c r="BD8" s="605"/>
      <c r="BE8" s="605"/>
      <c r="BF8" s="605"/>
      <c r="BG8" s="605"/>
      <c r="BH8" s="605"/>
      <c r="BI8" s="605"/>
      <c r="BJ8" s="605"/>
      <c r="BK8" s="605"/>
      <c r="BL8" s="605"/>
      <c r="BM8" s="605"/>
      <c r="BN8" s="605"/>
      <c r="BO8" s="605"/>
      <c r="BP8" s="605"/>
      <c r="BQ8" s="605"/>
      <c r="BR8" s="605"/>
      <c r="BS8" s="605"/>
      <c r="BT8" s="605"/>
      <c r="BU8" s="605"/>
      <c r="BV8" s="605"/>
      <c r="BW8" s="605"/>
      <c r="BX8" s="605"/>
      <c r="BY8" s="605"/>
      <c r="BZ8" s="605"/>
      <c r="CA8" s="605"/>
      <c r="CB8" s="605"/>
      <c r="CC8" s="605"/>
      <c r="CD8" s="605"/>
      <c r="CE8" s="605"/>
      <c r="CF8" s="605"/>
      <c r="CG8" s="605"/>
      <c r="CH8" s="605"/>
      <c r="CI8" s="605"/>
      <c r="CJ8" s="605"/>
      <c r="CK8" s="605"/>
      <c r="CL8" s="605"/>
      <c r="CM8" s="605"/>
      <c r="CN8" s="605"/>
      <c r="CO8" s="605"/>
      <c r="CP8" s="605"/>
      <c r="CQ8" s="605"/>
      <c r="CR8" s="605"/>
      <c r="CS8" s="605"/>
      <c r="CT8" s="605"/>
      <c r="CU8" s="605"/>
      <c r="CV8" s="605"/>
      <c r="CW8" s="605"/>
      <c r="CX8" s="605"/>
      <c r="CY8" s="605"/>
      <c r="CZ8" s="605"/>
      <c r="DA8" s="605"/>
      <c r="DB8" s="605"/>
      <c r="DC8" s="605"/>
      <c r="DD8" s="605"/>
      <c r="DE8" s="605"/>
      <c r="DF8" s="605"/>
      <c r="DG8" s="605"/>
      <c r="DH8" s="605"/>
      <c r="DI8" s="605"/>
      <c r="DJ8" s="605"/>
      <c r="DK8" s="605"/>
      <c r="DL8" s="605"/>
      <c r="DM8" s="605"/>
      <c r="DN8" s="605"/>
      <c r="DO8" s="605"/>
      <c r="DP8" s="605"/>
      <c r="DQ8" s="605"/>
      <c r="DR8" s="605"/>
      <c r="DS8" s="605"/>
      <c r="DT8" s="605"/>
      <c r="DU8" s="605"/>
      <c r="DV8" s="605"/>
      <c r="DW8" s="605"/>
      <c r="DX8" s="605"/>
      <c r="DY8" s="605"/>
      <c r="DZ8" s="605"/>
      <c r="EA8" s="605"/>
      <c r="EB8" s="605"/>
      <c r="EC8" s="605"/>
      <c r="ED8" s="605"/>
      <c r="EE8" s="605"/>
      <c r="EF8" s="605"/>
      <c r="EG8" s="605"/>
      <c r="EH8" s="605"/>
      <c r="EI8" s="605"/>
      <c r="EJ8" s="605"/>
      <c r="EK8" s="605"/>
      <c r="EL8" s="605"/>
      <c r="EM8" s="605"/>
      <c r="EN8" s="605"/>
      <c r="EO8" s="605"/>
      <c r="EP8" s="605"/>
      <c r="EQ8" s="605"/>
      <c r="ER8" s="605"/>
      <c r="ES8" s="605"/>
      <c r="ET8" s="605"/>
      <c r="EU8" s="605"/>
      <c r="EV8" s="605"/>
      <c r="EW8" s="605"/>
      <c r="EX8" s="605"/>
      <c r="EY8" s="605"/>
      <c r="EZ8" s="605"/>
      <c r="FA8" s="605"/>
      <c r="FB8" s="605"/>
      <c r="FC8" s="605"/>
      <c r="FD8" s="605"/>
      <c r="FE8" s="605"/>
      <c r="FF8" s="605"/>
      <c r="FG8" s="605"/>
      <c r="FH8" s="605"/>
      <c r="FI8" s="605"/>
      <c r="FJ8" s="605"/>
      <c r="FK8" s="605"/>
      <c r="FL8" s="605"/>
      <c r="FM8" s="605"/>
      <c r="FN8" s="605"/>
      <c r="FO8" s="605"/>
      <c r="FP8" s="605"/>
      <c r="FQ8" s="605"/>
      <c r="FR8" s="605"/>
      <c r="FS8" s="605"/>
      <c r="FT8" s="605"/>
      <c r="FU8" s="605"/>
      <c r="FV8" s="605"/>
      <c r="FW8" s="605"/>
      <c r="FX8" s="605"/>
      <c r="FY8" s="605"/>
      <c r="FZ8" s="605"/>
      <c r="GA8" s="605"/>
      <c r="GB8" s="605"/>
      <c r="GC8" s="605"/>
      <c r="GD8" s="605"/>
      <c r="GE8" s="605"/>
      <c r="GF8" s="605"/>
      <c r="GG8" s="605"/>
      <c r="GH8" s="605"/>
      <c r="GI8" s="605"/>
      <c r="GJ8" s="605"/>
      <c r="GK8" s="605"/>
      <c r="GL8" s="605"/>
      <c r="GM8" s="605"/>
      <c r="GN8" s="605"/>
      <c r="GO8" s="605"/>
      <c r="GP8" s="605"/>
      <c r="GQ8" s="605"/>
      <c r="GR8" s="605"/>
      <c r="GS8" s="605"/>
      <c r="GT8" s="605"/>
      <c r="GU8" s="605"/>
      <c r="GV8" s="605"/>
      <c r="GW8" s="605"/>
      <c r="GX8" s="605"/>
      <c r="GY8" s="605"/>
      <c r="GZ8" s="605"/>
      <c r="HA8" s="605"/>
      <c r="HB8" s="605"/>
      <c r="HC8" s="605"/>
      <c r="HD8" s="605"/>
      <c r="HE8" s="605"/>
      <c r="HF8" s="605"/>
      <c r="HG8" s="605"/>
      <c r="HH8" s="605"/>
      <c r="HI8" s="605"/>
      <c r="HJ8" s="605"/>
      <c r="HK8" s="605"/>
      <c r="HL8" s="605"/>
      <c r="HM8" s="605"/>
      <c r="HN8" s="605"/>
      <c r="HO8" s="605"/>
      <c r="HP8" s="605"/>
      <c r="HQ8" s="605"/>
      <c r="HR8" s="605"/>
      <c r="HS8" s="605"/>
      <c r="HT8" s="605"/>
      <c r="HU8" s="605"/>
      <c r="HV8" s="605"/>
      <c r="HW8" s="605"/>
      <c r="HX8" s="605"/>
      <c r="HY8" s="605"/>
      <c r="HZ8" s="605"/>
      <c r="IA8" s="605"/>
      <c r="IB8" s="605"/>
      <c r="IC8" s="605"/>
      <c r="ID8" s="605"/>
      <c r="IE8" s="605"/>
      <c r="IF8" s="605"/>
      <c r="IG8" s="605"/>
      <c r="IH8" s="605"/>
      <c r="II8" s="605"/>
      <c r="IJ8" s="605"/>
      <c r="IK8" s="605"/>
      <c r="IL8" s="605"/>
      <c r="IM8" s="605"/>
      <c r="IN8" s="605"/>
      <c r="IO8" s="605"/>
      <c r="IP8" s="605"/>
      <c r="IQ8" s="605"/>
      <c r="IR8" s="605"/>
      <c r="IS8" s="605"/>
      <c r="IT8" s="605"/>
      <c r="IU8" s="605"/>
    </row>
    <row r="9" spans="2:256">
      <c r="B9" s="603" t="str">
        <f t="shared" si="0"/>
        <v>2012 Q1</v>
      </c>
      <c r="C9" s="604">
        <f>VLOOKUP($B9,Tri_Incurred_AttrorTot!$A$12:$CC$91,2,FALSE)/$K$2</f>
        <v>4568.47</v>
      </c>
      <c r="D9" s="604">
        <f>VLOOKUP($B9,Tri_Incurred_AttrorTot!$A$12:$CC$91,3,FALSE)/$K$2</f>
        <v>4399.3379999999997</v>
      </c>
      <c r="E9" s="604">
        <f>VLOOKUP($B9,Tri_Incurred_AttrorTot!$A$12:$CC$91,4,FALSE)/$K$2</f>
        <v>4367.6880000000001</v>
      </c>
      <c r="F9" s="604">
        <f>VLOOKUP($B9,Tri_Incurred_AttrorTot!$A$12:$CC$91,5,FALSE)/$K$2</f>
        <v>4360.5550000000003</v>
      </c>
      <c r="G9" s="604">
        <f>VLOOKUP($B9,Tri_Incurred_AttrorTot!$A$12:$CC$91,6,FALSE)/$K$2</f>
        <v>4245.9449999999997</v>
      </c>
      <c r="H9" s="604">
        <f>VLOOKUP($B9,Tri_Incurred_AttrorTot!$A$12:$CC$91,7,FALSE)/$K$2</f>
        <v>4260.5309999999999</v>
      </c>
      <c r="I9" s="604">
        <f>VLOOKUP($B9,Tri_Incurred_AttrorTot!$A$12:$CC$91,8,FALSE)/$K$2</f>
        <v>4268.5309999999999</v>
      </c>
      <c r="J9" s="604">
        <f>VLOOKUP($B9,Tri_Incurred_AttrorTot!$A$12:$CC$91,9,FALSE)/$K$2</f>
        <v>4272.2179999999998</v>
      </c>
      <c r="K9" s="604">
        <f>VLOOKUP($B9,Tri_Incurred_AttrorTot!$A$12:$CC$91,10,FALSE)/$K$2</f>
        <v>4116.0200000000004</v>
      </c>
      <c r="L9" s="604">
        <f>VLOOKUP($B9,Tri_Incurred_AttrorTot!$A$12:$CC$91,11,FALSE)/$K$2</f>
        <v>4079.4549999999999</v>
      </c>
      <c r="M9" s="607">
        <f t="shared" ref="M9:M18" si="3">+L9*Q$9</f>
        <v>3989.6548965140091</v>
      </c>
      <c r="N9" s="607">
        <f t="shared" si="1"/>
        <v>4308.4013581903473</v>
      </c>
      <c r="O9" s="604">
        <f>+VLOOKUP(B9,Summary_AttrorTotal!A20:S99,19,FALSE)</f>
        <v>4003.5384163973549</v>
      </c>
      <c r="P9" s="605">
        <f>+O9/L9</f>
        <v>0.98139050838833986</v>
      </c>
      <c r="Q9" s="606">
        <f t="shared" si="2"/>
        <v>0.97798723028296897</v>
      </c>
      <c r="R9" s="605"/>
      <c r="S9" s="605"/>
      <c r="T9" s="605"/>
      <c r="U9" s="605"/>
      <c r="V9" s="605"/>
      <c r="W9" s="605"/>
      <c r="X9" s="605"/>
      <c r="Y9" s="605"/>
      <c r="Z9" s="605"/>
      <c r="AA9" s="605"/>
      <c r="AB9" s="605"/>
      <c r="AC9" s="605"/>
      <c r="AD9" s="605"/>
      <c r="AE9" s="605"/>
      <c r="AF9" s="605"/>
      <c r="AG9" s="605"/>
      <c r="AH9" s="605"/>
      <c r="AI9" s="605"/>
      <c r="AJ9" s="605"/>
      <c r="AK9" s="605"/>
      <c r="AL9" s="605"/>
      <c r="AM9" s="605"/>
      <c r="AN9" s="605"/>
      <c r="AO9" s="605"/>
      <c r="AP9" s="605"/>
      <c r="AQ9" s="605"/>
      <c r="AR9" s="605"/>
      <c r="AS9" s="605"/>
      <c r="AT9" s="605"/>
      <c r="AU9" s="605"/>
      <c r="AV9" s="605"/>
      <c r="AW9" s="605"/>
      <c r="AX9" s="605"/>
      <c r="AY9" s="605"/>
      <c r="AZ9" s="605"/>
      <c r="BA9" s="605"/>
      <c r="BB9" s="605"/>
      <c r="BC9" s="605"/>
      <c r="BD9" s="605"/>
      <c r="BE9" s="605"/>
      <c r="BF9" s="605"/>
      <c r="BG9" s="605"/>
      <c r="BH9" s="605"/>
      <c r="BI9" s="605"/>
      <c r="BJ9" s="605"/>
      <c r="BK9" s="605"/>
      <c r="BL9" s="605"/>
      <c r="BM9" s="605"/>
      <c r="BN9" s="605"/>
      <c r="BO9" s="605"/>
      <c r="BP9" s="605"/>
      <c r="BQ9" s="605"/>
      <c r="BR9" s="605"/>
      <c r="BS9" s="605"/>
      <c r="BT9" s="605"/>
      <c r="BU9" s="605"/>
      <c r="BV9" s="605"/>
      <c r="BW9" s="605"/>
      <c r="BX9" s="605"/>
      <c r="BY9" s="605"/>
      <c r="BZ9" s="605"/>
      <c r="CA9" s="605"/>
      <c r="CB9" s="605"/>
      <c r="CC9" s="605"/>
      <c r="CD9" s="605"/>
      <c r="CE9" s="605"/>
      <c r="CF9" s="605"/>
      <c r="CG9" s="605"/>
      <c r="CH9" s="605"/>
      <c r="CI9" s="605"/>
      <c r="CJ9" s="605"/>
      <c r="CK9" s="605"/>
      <c r="CL9" s="605"/>
      <c r="CM9" s="605"/>
      <c r="CN9" s="605"/>
      <c r="CO9" s="605"/>
      <c r="CP9" s="605"/>
      <c r="CQ9" s="605"/>
      <c r="CR9" s="605"/>
      <c r="CS9" s="605"/>
      <c r="CT9" s="605"/>
      <c r="CU9" s="605"/>
      <c r="CV9" s="605"/>
      <c r="CW9" s="605"/>
      <c r="CX9" s="605"/>
      <c r="CY9" s="605"/>
      <c r="CZ9" s="605"/>
      <c r="DA9" s="605"/>
      <c r="DB9" s="605"/>
      <c r="DC9" s="605"/>
      <c r="DD9" s="605"/>
      <c r="DE9" s="605"/>
      <c r="DF9" s="605"/>
      <c r="DG9" s="605"/>
      <c r="DH9" s="605"/>
      <c r="DI9" s="605"/>
      <c r="DJ9" s="605"/>
      <c r="DK9" s="605"/>
      <c r="DL9" s="605"/>
      <c r="DM9" s="605"/>
      <c r="DN9" s="605"/>
      <c r="DO9" s="605"/>
      <c r="DP9" s="605"/>
      <c r="DQ9" s="605"/>
      <c r="DR9" s="605"/>
      <c r="DS9" s="605"/>
      <c r="DT9" s="605"/>
      <c r="DU9" s="605"/>
      <c r="DV9" s="605"/>
      <c r="DW9" s="605"/>
      <c r="DX9" s="605"/>
      <c r="DY9" s="605"/>
      <c r="DZ9" s="605"/>
      <c r="EA9" s="605"/>
      <c r="EB9" s="605"/>
      <c r="EC9" s="605"/>
      <c r="ED9" s="605"/>
      <c r="EE9" s="605"/>
      <c r="EF9" s="605"/>
      <c r="EG9" s="605"/>
      <c r="EH9" s="605"/>
      <c r="EI9" s="605"/>
      <c r="EJ9" s="605"/>
      <c r="EK9" s="605"/>
      <c r="EL9" s="605"/>
      <c r="EM9" s="605"/>
      <c r="EN9" s="605"/>
      <c r="EO9" s="605"/>
      <c r="EP9" s="605"/>
      <c r="EQ9" s="605"/>
      <c r="ER9" s="605"/>
      <c r="ES9" s="605"/>
      <c r="ET9" s="605"/>
      <c r="EU9" s="605"/>
      <c r="EV9" s="605"/>
      <c r="EW9" s="605"/>
      <c r="EX9" s="605"/>
      <c r="EY9" s="605"/>
      <c r="EZ9" s="605"/>
      <c r="FA9" s="605"/>
      <c r="FB9" s="605"/>
      <c r="FC9" s="605"/>
      <c r="FD9" s="605"/>
      <c r="FE9" s="605"/>
      <c r="FF9" s="605"/>
      <c r="FG9" s="605"/>
      <c r="FH9" s="605"/>
      <c r="FI9" s="605"/>
      <c r="FJ9" s="605"/>
      <c r="FK9" s="605"/>
      <c r="FL9" s="605"/>
      <c r="FM9" s="605"/>
      <c r="FN9" s="605"/>
      <c r="FO9" s="605"/>
      <c r="FP9" s="605"/>
      <c r="FQ9" s="605"/>
      <c r="FR9" s="605"/>
      <c r="FS9" s="605"/>
      <c r="FT9" s="605"/>
      <c r="FU9" s="605"/>
      <c r="FV9" s="605"/>
      <c r="FW9" s="605"/>
      <c r="FX9" s="605"/>
      <c r="FY9" s="605"/>
      <c r="FZ9" s="605"/>
      <c r="GA9" s="605"/>
      <c r="GB9" s="605"/>
      <c r="GC9" s="605"/>
      <c r="GD9" s="605"/>
      <c r="GE9" s="605"/>
      <c r="GF9" s="605"/>
      <c r="GG9" s="605"/>
      <c r="GH9" s="605"/>
      <c r="GI9" s="605"/>
      <c r="GJ9" s="605"/>
      <c r="GK9" s="605"/>
      <c r="GL9" s="605"/>
      <c r="GM9" s="605"/>
      <c r="GN9" s="605"/>
      <c r="GO9" s="605"/>
      <c r="GP9" s="605"/>
      <c r="GQ9" s="605"/>
      <c r="GR9" s="605"/>
      <c r="GS9" s="605"/>
      <c r="GT9" s="605"/>
      <c r="GU9" s="605"/>
      <c r="GV9" s="605"/>
      <c r="GW9" s="605"/>
      <c r="GX9" s="605"/>
      <c r="GY9" s="605"/>
      <c r="GZ9" s="605"/>
      <c r="HA9" s="605"/>
      <c r="HB9" s="605"/>
      <c r="HC9" s="605"/>
      <c r="HD9" s="605"/>
      <c r="HE9" s="605"/>
      <c r="HF9" s="605"/>
      <c r="HG9" s="605"/>
      <c r="HH9" s="605"/>
      <c r="HI9" s="605"/>
      <c r="HJ9" s="605"/>
      <c r="HK9" s="605"/>
      <c r="HL9" s="605"/>
      <c r="HM9" s="605"/>
      <c r="HN9" s="605"/>
      <c r="HO9" s="605"/>
      <c r="HP9" s="605"/>
      <c r="HQ9" s="605"/>
      <c r="HR9" s="605"/>
      <c r="HS9" s="605"/>
      <c r="HT9" s="605"/>
      <c r="HU9" s="605"/>
      <c r="HV9" s="605"/>
      <c r="HW9" s="605"/>
      <c r="HX9" s="605"/>
      <c r="HY9" s="605"/>
      <c r="HZ9" s="605"/>
      <c r="IA9" s="605"/>
      <c r="IB9" s="605"/>
      <c r="IC9" s="605"/>
      <c r="ID9" s="605"/>
      <c r="IE9" s="605"/>
      <c r="IF9" s="605"/>
      <c r="IG9" s="605"/>
      <c r="IH9" s="605"/>
      <c r="II9" s="605"/>
      <c r="IJ9" s="605"/>
      <c r="IK9" s="605"/>
      <c r="IL9" s="605"/>
      <c r="IM9" s="605"/>
      <c r="IN9" s="605"/>
      <c r="IO9" s="605"/>
      <c r="IP9" s="605"/>
      <c r="IQ9" s="605"/>
      <c r="IR9" s="605"/>
      <c r="IS9" s="605"/>
      <c r="IT9" s="605"/>
      <c r="IU9" s="605"/>
    </row>
    <row r="10" spans="2:256">
      <c r="B10" s="603" t="str">
        <f t="shared" si="0"/>
        <v>2012 Q2</v>
      </c>
      <c r="C10" s="604">
        <f>VLOOKUP($B10,Tri_Incurred_AttrorTot!$A$12:$CC$91,2,FALSE)/$K$2</f>
        <v>4650.1490000000003</v>
      </c>
      <c r="D10" s="604">
        <f>VLOOKUP($B10,Tri_Incurred_AttrorTot!$A$12:$CC$91,3,FALSE)/$K$2</f>
        <v>5676.7830000000004</v>
      </c>
      <c r="E10" s="604">
        <f>VLOOKUP($B10,Tri_Incurred_AttrorTot!$A$12:$CC$91,4,FALSE)/$K$2</f>
        <v>5694.1639999999998</v>
      </c>
      <c r="F10" s="604">
        <f>VLOOKUP($B10,Tri_Incurred_AttrorTot!$A$12:$CC$91,5,FALSE)/$K$2</f>
        <v>5686.3280000000004</v>
      </c>
      <c r="G10" s="604">
        <f>VLOOKUP($B10,Tri_Incurred_AttrorTot!$A$12:$CC$91,6,FALSE)/$K$2</f>
        <v>5670.9070000000002</v>
      </c>
      <c r="H10" s="604">
        <f>VLOOKUP($B10,Tri_Incurred_AttrorTot!$A$12:$CC$91,7,FALSE)/$K$2</f>
        <v>5847.1639999999998</v>
      </c>
      <c r="I10" s="604">
        <f>VLOOKUP($B10,Tri_Incurred_AttrorTot!$A$12:$CC$91,8,FALSE)/$K$2</f>
        <v>5751.1890000000003</v>
      </c>
      <c r="J10" s="604">
        <f>VLOOKUP($B10,Tri_Incurred_AttrorTot!$A$12:$CC$91,9,FALSE)/$K$2</f>
        <v>5891.9210000000003</v>
      </c>
      <c r="K10" s="604">
        <f>VLOOKUP($B10,Tri_Incurred_AttrorTot!$A$12:$CC$91,10,FALSE)/$K$2</f>
        <v>5573.63</v>
      </c>
      <c r="L10" s="607">
        <f t="shared" ref="L10:L18" si="4">+K10*Q$10</f>
        <v>5923.0580871995089</v>
      </c>
      <c r="M10" s="607">
        <f t="shared" si="3"/>
        <v>5792.6751735053876</v>
      </c>
      <c r="N10" s="607">
        <f t="shared" si="1"/>
        <v>6255.4707693872551</v>
      </c>
      <c r="O10" s="604">
        <f>+VLOOKUP(B10,Summary_AttrorTotal!A21:S100,19,FALSE)</f>
        <v>5812.8329874103938</v>
      </c>
      <c r="P10" s="605">
        <f>+O10/K10</f>
        <v>1.0429169118528487</v>
      </c>
      <c r="Q10" s="606">
        <f t="shared" si="2"/>
        <v>1.0626930899969156</v>
      </c>
      <c r="R10" s="605"/>
      <c r="S10" s="605"/>
      <c r="T10" s="605"/>
      <c r="U10" s="605"/>
      <c r="V10" s="605"/>
      <c r="W10" s="605"/>
      <c r="X10" s="605"/>
      <c r="Y10" s="605"/>
      <c r="Z10" s="605"/>
      <c r="AA10" s="605"/>
      <c r="AB10" s="605"/>
      <c r="AC10" s="605"/>
      <c r="AD10" s="605"/>
      <c r="AE10" s="605"/>
      <c r="AF10" s="605"/>
      <c r="AG10" s="605"/>
      <c r="AH10" s="605"/>
      <c r="AI10" s="605"/>
      <c r="AJ10" s="605"/>
      <c r="AK10" s="605"/>
      <c r="AL10" s="605"/>
      <c r="AM10" s="605"/>
      <c r="AN10" s="605"/>
      <c r="AO10" s="605"/>
      <c r="AP10" s="605"/>
      <c r="AQ10" s="605"/>
      <c r="AR10" s="605"/>
      <c r="AS10" s="605"/>
      <c r="AT10" s="605"/>
      <c r="AU10" s="605"/>
      <c r="AV10" s="605"/>
      <c r="AW10" s="605"/>
      <c r="AX10" s="605"/>
      <c r="AY10" s="605"/>
      <c r="AZ10" s="605"/>
      <c r="BA10" s="605"/>
      <c r="BB10" s="605"/>
      <c r="BC10" s="605"/>
      <c r="BD10" s="605"/>
      <c r="BE10" s="605"/>
      <c r="BF10" s="605"/>
      <c r="BG10" s="605"/>
      <c r="BH10" s="605"/>
      <c r="BI10" s="605"/>
      <c r="BJ10" s="605"/>
      <c r="BK10" s="605"/>
      <c r="BL10" s="605"/>
      <c r="BM10" s="605"/>
      <c r="BN10" s="605"/>
      <c r="BO10" s="605"/>
      <c r="BP10" s="605"/>
      <c r="BQ10" s="605"/>
      <c r="BR10" s="605"/>
      <c r="BS10" s="605"/>
      <c r="BT10" s="605"/>
      <c r="BU10" s="605"/>
      <c r="BV10" s="605"/>
      <c r="BW10" s="605"/>
      <c r="BX10" s="605"/>
      <c r="BY10" s="605"/>
      <c r="BZ10" s="605"/>
      <c r="CA10" s="605"/>
      <c r="CB10" s="605"/>
      <c r="CC10" s="605"/>
      <c r="CD10" s="605"/>
      <c r="CE10" s="605"/>
      <c r="CF10" s="605"/>
      <c r="CG10" s="605"/>
      <c r="CH10" s="605"/>
      <c r="CI10" s="605"/>
      <c r="CJ10" s="605"/>
      <c r="CK10" s="605"/>
      <c r="CL10" s="605"/>
      <c r="CM10" s="605"/>
      <c r="CN10" s="605"/>
      <c r="CO10" s="605"/>
      <c r="CP10" s="605"/>
      <c r="CQ10" s="605"/>
      <c r="CR10" s="605"/>
      <c r="CS10" s="605"/>
      <c r="CT10" s="605"/>
      <c r="CU10" s="605"/>
      <c r="CV10" s="605"/>
      <c r="CW10" s="605"/>
      <c r="CX10" s="605"/>
      <c r="CY10" s="605"/>
      <c r="CZ10" s="605"/>
      <c r="DA10" s="605"/>
      <c r="DB10" s="605"/>
      <c r="DC10" s="605"/>
      <c r="DD10" s="605"/>
      <c r="DE10" s="605"/>
      <c r="DF10" s="605"/>
      <c r="DG10" s="605"/>
      <c r="DH10" s="605"/>
      <c r="DI10" s="605"/>
      <c r="DJ10" s="605"/>
      <c r="DK10" s="605"/>
      <c r="DL10" s="605"/>
      <c r="DM10" s="605"/>
      <c r="DN10" s="605"/>
      <c r="DO10" s="605"/>
      <c r="DP10" s="605"/>
      <c r="DQ10" s="605"/>
      <c r="DR10" s="605"/>
      <c r="DS10" s="605"/>
      <c r="DT10" s="605"/>
      <c r="DU10" s="605"/>
      <c r="DV10" s="605"/>
      <c r="DW10" s="605"/>
      <c r="DX10" s="605"/>
      <c r="DY10" s="605"/>
      <c r="DZ10" s="605"/>
      <c r="EA10" s="605"/>
      <c r="EB10" s="605"/>
      <c r="EC10" s="605"/>
      <c r="ED10" s="605"/>
      <c r="EE10" s="605"/>
      <c r="EF10" s="605"/>
      <c r="EG10" s="605"/>
      <c r="EH10" s="605"/>
      <c r="EI10" s="605"/>
      <c r="EJ10" s="605"/>
      <c r="EK10" s="605"/>
      <c r="EL10" s="605"/>
      <c r="EM10" s="605"/>
      <c r="EN10" s="605"/>
      <c r="EO10" s="605"/>
      <c r="EP10" s="605"/>
      <c r="EQ10" s="605"/>
      <c r="ER10" s="605"/>
      <c r="ES10" s="605"/>
      <c r="ET10" s="605"/>
      <c r="EU10" s="605"/>
      <c r="EV10" s="605"/>
      <c r="EW10" s="605"/>
      <c r="EX10" s="605"/>
      <c r="EY10" s="605"/>
      <c r="EZ10" s="605"/>
      <c r="FA10" s="605"/>
      <c r="FB10" s="605"/>
      <c r="FC10" s="605"/>
      <c r="FD10" s="605"/>
      <c r="FE10" s="605"/>
      <c r="FF10" s="605"/>
      <c r="FG10" s="605"/>
      <c r="FH10" s="605"/>
      <c r="FI10" s="605"/>
      <c r="FJ10" s="605"/>
      <c r="FK10" s="605"/>
      <c r="FL10" s="605"/>
      <c r="FM10" s="605"/>
      <c r="FN10" s="605"/>
      <c r="FO10" s="605"/>
      <c r="FP10" s="605"/>
      <c r="FQ10" s="605"/>
      <c r="FR10" s="605"/>
      <c r="FS10" s="605"/>
      <c r="FT10" s="605"/>
      <c r="FU10" s="605"/>
      <c r="FV10" s="605"/>
      <c r="FW10" s="605"/>
      <c r="FX10" s="605"/>
      <c r="FY10" s="605"/>
      <c r="FZ10" s="605"/>
      <c r="GA10" s="605"/>
      <c r="GB10" s="605"/>
      <c r="GC10" s="605"/>
      <c r="GD10" s="605"/>
      <c r="GE10" s="605"/>
      <c r="GF10" s="605"/>
      <c r="GG10" s="605"/>
      <c r="GH10" s="605"/>
      <c r="GI10" s="605"/>
      <c r="GJ10" s="605"/>
      <c r="GK10" s="605"/>
      <c r="GL10" s="605"/>
      <c r="GM10" s="605"/>
      <c r="GN10" s="605"/>
      <c r="GO10" s="605"/>
      <c r="GP10" s="605"/>
      <c r="GQ10" s="605"/>
      <c r="GR10" s="605"/>
      <c r="GS10" s="605"/>
      <c r="GT10" s="605"/>
      <c r="GU10" s="605"/>
      <c r="GV10" s="605"/>
      <c r="GW10" s="605"/>
      <c r="GX10" s="605"/>
      <c r="GY10" s="605"/>
      <c r="GZ10" s="605"/>
      <c r="HA10" s="605"/>
      <c r="HB10" s="605"/>
      <c r="HC10" s="605"/>
      <c r="HD10" s="605"/>
      <c r="HE10" s="605"/>
      <c r="HF10" s="605"/>
      <c r="HG10" s="605"/>
      <c r="HH10" s="605"/>
      <c r="HI10" s="605"/>
      <c r="HJ10" s="605"/>
      <c r="HK10" s="605"/>
      <c r="HL10" s="605"/>
      <c r="HM10" s="605"/>
      <c r="HN10" s="605"/>
      <c r="HO10" s="605"/>
      <c r="HP10" s="605"/>
      <c r="HQ10" s="605"/>
      <c r="HR10" s="605"/>
      <c r="HS10" s="605"/>
      <c r="HT10" s="605"/>
      <c r="HU10" s="605"/>
      <c r="HV10" s="605"/>
      <c r="HW10" s="605"/>
      <c r="HX10" s="605"/>
      <c r="HY10" s="605"/>
      <c r="HZ10" s="605"/>
      <c r="IA10" s="605"/>
      <c r="IB10" s="605"/>
      <c r="IC10" s="605"/>
      <c r="ID10" s="605"/>
      <c r="IE10" s="605"/>
      <c r="IF10" s="605"/>
      <c r="IG10" s="605"/>
      <c r="IH10" s="605"/>
      <c r="II10" s="605"/>
      <c r="IJ10" s="605"/>
      <c r="IK10" s="605"/>
      <c r="IL10" s="605"/>
      <c r="IM10" s="605"/>
      <c r="IN10" s="605"/>
      <c r="IO10" s="605"/>
      <c r="IP10" s="605"/>
      <c r="IQ10" s="605"/>
      <c r="IR10" s="605"/>
      <c r="IS10" s="605"/>
      <c r="IT10" s="605"/>
      <c r="IU10" s="605"/>
    </row>
    <row r="11" spans="2:256">
      <c r="B11" s="603" t="str">
        <f t="shared" si="0"/>
        <v>2012 Q3</v>
      </c>
      <c r="C11" s="604">
        <f>VLOOKUP($B11,Tri_Incurred_AttrorTot!$A$12:$CC$91,2,FALSE)/$K$2</f>
        <v>4057.0219999999999</v>
      </c>
      <c r="D11" s="604">
        <f>VLOOKUP($B11,Tri_Incurred_AttrorTot!$A$12:$CC$91,3,FALSE)/$K$2</f>
        <v>4683.567</v>
      </c>
      <c r="E11" s="604">
        <f>VLOOKUP($B11,Tri_Incurred_AttrorTot!$A$12:$CC$91,4,FALSE)/$K$2</f>
        <v>4704.6850000000004</v>
      </c>
      <c r="F11" s="604">
        <f>VLOOKUP($B11,Tri_Incurred_AttrorTot!$A$12:$CC$91,5,FALSE)/$K$2</f>
        <v>4728.0940000000001</v>
      </c>
      <c r="G11" s="604">
        <f>VLOOKUP($B11,Tri_Incurred_AttrorTot!$A$12:$CC$91,6,FALSE)/$K$2</f>
        <v>4856.42</v>
      </c>
      <c r="H11" s="604">
        <f>VLOOKUP($B11,Tri_Incurred_AttrorTot!$A$12:$CC$91,7,FALSE)/$K$2</f>
        <v>4813.201</v>
      </c>
      <c r="I11" s="604">
        <f>VLOOKUP($B11,Tri_Incurred_AttrorTot!$A$12:$CC$91,8,FALSE)/$K$2</f>
        <v>4641.308</v>
      </c>
      <c r="J11" s="604">
        <f>VLOOKUP($B11,Tri_Incurred_AttrorTot!$A$12:$CC$91,9,FALSE)/$K$2</f>
        <v>4445.1490000000003</v>
      </c>
      <c r="K11" s="607">
        <f t="shared" ref="K11:K18" si="5">+J11*Q$11</f>
        <v>4316.2539646197965</v>
      </c>
      <c r="L11" s="607">
        <f t="shared" si="4"/>
        <v>4586.8532628732492</v>
      </c>
      <c r="M11" s="607">
        <f t="shared" si="3"/>
        <v>4485.8839182718075</v>
      </c>
      <c r="N11" s="607">
        <f t="shared" si="1"/>
        <v>4844.275724963979</v>
      </c>
      <c r="O11" s="604">
        <f>+VLOOKUP(B11,Summary_AttrorTotal!A22:S101,19,FALSE)</f>
        <v>4501.4942555538937</v>
      </c>
      <c r="P11" s="605">
        <f>+O11/J11</f>
        <v>1.0126756730885496</v>
      </c>
      <c r="Q11" s="606">
        <f t="shared" si="2"/>
        <v>0.97100321375499365</v>
      </c>
      <c r="R11" s="605"/>
      <c r="S11" s="605"/>
      <c r="T11" s="605"/>
      <c r="U11" s="605"/>
      <c r="V11" s="605"/>
      <c r="W11" s="605"/>
      <c r="X11" s="605"/>
      <c r="Y11" s="605"/>
      <c r="Z11" s="605"/>
      <c r="AA11" s="605"/>
      <c r="AB11" s="605"/>
      <c r="AC11" s="605"/>
      <c r="AD11" s="605"/>
      <c r="AE11" s="605"/>
      <c r="AF11" s="605"/>
      <c r="AG11" s="605"/>
      <c r="AH11" s="605"/>
      <c r="AI11" s="605"/>
      <c r="AJ11" s="605"/>
      <c r="AK11" s="605"/>
      <c r="AL11" s="605"/>
      <c r="AM11" s="605"/>
      <c r="AN11" s="605"/>
      <c r="AO11" s="605"/>
      <c r="AP11" s="605"/>
      <c r="AQ11" s="605"/>
      <c r="AR11" s="605"/>
      <c r="AS11" s="605"/>
      <c r="AT11" s="605"/>
      <c r="AU11" s="605"/>
      <c r="AV11" s="605"/>
      <c r="AW11" s="605"/>
      <c r="AX11" s="605"/>
      <c r="AY11" s="605"/>
      <c r="AZ11" s="605"/>
      <c r="BA11" s="605"/>
      <c r="BB11" s="605"/>
      <c r="BC11" s="605"/>
      <c r="BD11" s="605"/>
      <c r="BE11" s="605"/>
      <c r="BF11" s="605"/>
      <c r="BG11" s="605"/>
      <c r="BH11" s="605"/>
      <c r="BI11" s="605"/>
      <c r="BJ11" s="605"/>
      <c r="BK11" s="605"/>
      <c r="BL11" s="605"/>
      <c r="BM11" s="605"/>
      <c r="BN11" s="605"/>
      <c r="BO11" s="605"/>
      <c r="BP11" s="605"/>
      <c r="BQ11" s="605"/>
      <c r="BR11" s="605"/>
      <c r="BS11" s="605"/>
      <c r="BT11" s="605"/>
      <c r="BU11" s="605"/>
      <c r="BV11" s="605"/>
      <c r="BW11" s="605"/>
      <c r="BX11" s="605"/>
      <c r="BY11" s="605"/>
      <c r="BZ11" s="605"/>
      <c r="CA11" s="605"/>
      <c r="CB11" s="605"/>
      <c r="CC11" s="605"/>
      <c r="CD11" s="605"/>
      <c r="CE11" s="605"/>
      <c r="CF11" s="605"/>
      <c r="CG11" s="605"/>
      <c r="CH11" s="605"/>
      <c r="CI11" s="605"/>
      <c r="CJ11" s="605"/>
      <c r="CK11" s="605"/>
      <c r="CL11" s="605"/>
      <c r="CM11" s="605"/>
      <c r="CN11" s="605"/>
      <c r="CO11" s="605"/>
      <c r="CP11" s="605"/>
      <c r="CQ11" s="605"/>
      <c r="CR11" s="605"/>
      <c r="CS11" s="605"/>
      <c r="CT11" s="605"/>
      <c r="CU11" s="605"/>
      <c r="CV11" s="605"/>
      <c r="CW11" s="605"/>
      <c r="CX11" s="605"/>
      <c r="CY11" s="605"/>
      <c r="CZ11" s="605"/>
      <c r="DA11" s="605"/>
      <c r="DB11" s="605"/>
      <c r="DC11" s="605"/>
      <c r="DD11" s="605"/>
      <c r="DE11" s="605"/>
      <c r="DF11" s="605"/>
      <c r="DG11" s="605"/>
      <c r="DH11" s="605"/>
      <c r="DI11" s="605"/>
      <c r="DJ11" s="605"/>
      <c r="DK11" s="605"/>
      <c r="DL11" s="605"/>
      <c r="DM11" s="605"/>
      <c r="DN11" s="605"/>
      <c r="DO11" s="605"/>
      <c r="DP11" s="605"/>
      <c r="DQ11" s="605"/>
      <c r="DR11" s="605"/>
      <c r="DS11" s="605"/>
      <c r="DT11" s="605"/>
      <c r="DU11" s="605"/>
      <c r="DV11" s="605"/>
      <c r="DW11" s="605"/>
      <c r="DX11" s="605"/>
      <c r="DY11" s="605"/>
      <c r="DZ11" s="605"/>
      <c r="EA11" s="605"/>
      <c r="EB11" s="605"/>
      <c r="EC11" s="605"/>
      <c r="ED11" s="605"/>
      <c r="EE11" s="605"/>
      <c r="EF11" s="605"/>
      <c r="EG11" s="605"/>
      <c r="EH11" s="605"/>
      <c r="EI11" s="605"/>
      <c r="EJ11" s="605"/>
      <c r="EK11" s="605"/>
      <c r="EL11" s="605"/>
      <c r="EM11" s="605"/>
      <c r="EN11" s="605"/>
      <c r="EO11" s="605"/>
      <c r="EP11" s="605"/>
      <c r="EQ11" s="605"/>
      <c r="ER11" s="605"/>
      <c r="ES11" s="605"/>
      <c r="ET11" s="605"/>
      <c r="EU11" s="605"/>
      <c r="EV11" s="605"/>
      <c r="EW11" s="605"/>
      <c r="EX11" s="605"/>
      <c r="EY11" s="605"/>
      <c r="EZ11" s="605"/>
      <c r="FA11" s="605"/>
      <c r="FB11" s="605"/>
      <c r="FC11" s="605"/>
      <c r="FD11" s="605"/>
      <c r="FE11" s="605"/>
      <c r="FF11" s="605"/>
      <c r="FG11" s="605"/>
      <c r="FH11" s="605"/>
      <c r="FI11" s="605"/>
      <c r="FJ11" s="605"/>
      <c r="FK11" s="605"/>
      <c r="FL11" s="605"/>
      <c r="FM11" s="605"/>
      <c r="FN11" s="605"/>
      <c r="FO11" s="605"/>
      <c r="FP11" s="605"/>
      <c r="FQ11" s="605"/>
      <c r="FR11" s="605"/>
      <c r="FS11" s="605"/>
      <c r="FT11" s="605"/>
      <c r="FU11" s="605"/>
      <c r="FV11" s="605"/>
      <c r="FW11" s="605"/>
      <c r="FX11" s="605"/>
      <c r="FY11" s="605"/>
      <c r="FZ11" s="605"/>
      <c r="GA11" s="605"/>
      <c r="GB11" s="605"/>
      <c r="GC11" s="605"/>
      <c r="GD11" s="605"/>
      <c r="GE11" s="605"/>
      <c r="GF11" s="605"/>
      <c r="GG11" s="605"/>
      <c r="GH11" s="605"/>
      <c r="GI11" s="605"/>
      <c r="GJ11" s="605"/>
      <c r="GK11" s="605"/>
      <c r="GL11" s="605"/>
      <c r="GM11" s="605"/>
      <c r="GN11" s="605"/>
      <c r="GO11" s="605"/>
      <c r="GP11" s="605"/>
      <c r="GQ11" s="605"/>
      <c r="GR11" s="605"/>
      <c r="GS11" s="605"/>
      <c r="GT11" s="605"/>
      <c r="GU11" s="605"/>
      <c r="GV11" s="605"/>
      <c r="GW11" s="605"/>
      <c r="GX11" s="605"/>
      <c r="GY11" s="605"/>
      <c r="GZ11" s="605"/>
      <c r="HA11" s="605"/>
      <c r="HB11" s="605"/>
      <c r="HC11" s="605"/>
      <c r="HD11" s="605"/>
      <c r="HE11" s="605"/>
      <c r="HF11" s="605"/>
      <c r="HG11" s="605"/>
      <c r="HH11" s="605"/>
      <c r="HI11" s="605"/>
      <c r="HJ11" s="605"/>
      <c r="HK11" s="605"/>
      <c r="HL11" s="605"/>
      <c r="HM11" s="605"/>
      <c r="HN11" s="605"/>
      <c r="HO11" s="605"/>
      <c r="HP11" s="605"/>
      <c r="HQ11" s="605"/>
      <c r="HR11" s="605"/>
      <c r="HS11" s="605"/>
      <c r="HT11" s="605"/>
      <c r="HU11" s="605"/>
      <c r="HV11" s="605"/>
      <c r="HW11" s="605"/>
      <c r="HX11" s="605"/>
      <c r="HY11" s="605"/>
      <c r="HZ11" s="605"/>
      <c r="IA11" s="605"/>
      <c r="IB11" s="605"/>
      <c r="IC11" s="605"/>
      <c r="ID11" s="605"/>
      <c r="IE11" s="605"/>
      <c r="IF11" s="605"/>
      <c r="IG11" s="605"/>
      <c r="IH11" s="605"/>
      <c r="II11" s="605"/>
      <c r="IJ11" s="605"/>
      <c r="IK11" s="605"/>
      <c r="IL11" s="605"/>
      <c r="IM11" s="605"/>
      <c r="IN11" s="605"/>
      <c r="IO11" s="605"/>
      <c r="IP11" s="605"/>
      <c r="IQ11" s="605"/>
      <c r="IR11" s="605"/>
      <c r="IS11" s="605"/>
      <c r="IT11" s="605"/>
      <c r="IU11" s="605"/>
    </row>
    <row r="12" spans="2:256">
      <c r="B12" s="603" t="str">
        <f t="shared" si="0"/>
        <v>2012 Q4</v>
      </c>
      <c r="C12" s="604">
        <f>VLOOKUP($B12,Tri_Incurred_AttrorTot!$A$12:$CC$91,2,FALSE)/$K$2</f>
        <v>4591.5519999999997</v>
      </c>
      <c r="D12" s="604">
        <f>VLOOKUP($B12,Tri_Incurred_AttrorTot!$A$12:$CC$91,3,FALSE)/$K$2</f>
        <v>6203.7449999999999</v>
      </c>
      <c r="E12" s="604">
        <f>VLOOKUP($B12,Tri_Incurred_AttrorTot!$A$12:$CC$91,4,FALSE)/$K$2</f>
        <v>6073.1930000000002</v>
      </c>
      <c r="F12" s="604">
        <f>VLOOKUP($B12,Tri_Incurred_AttrorTot!$A$12:$CC$91,5,FALSE)/$K$2</f>
        <v>6214.6350000000002</v>
      </c>
      <c r="G12" s="604">
        <f>VLOOKUP($B12,Tri_Incurred_AttrorTot!$A$12:$CC$91,6,FALSE)/$K$2</f>
        <v>5935.88</v>
      </c>
      <c r="H12" s="604">
        <f>VLOOKUP($B12,Tri_Incurred_AttrorTot!$A$12:$CC$91,7,FALSE)/$K$2</f>
        <v>5854.4709999999995</v>
      </c>
      <c r="I12" s="604">
        <f>VLOOKUP($B12,Tri_Incurred_AttrorTot!$A$12:$CC$91,8,FALSE)/$K$2</f>
        <v>5198.1930000000002</v>
      </c>
      <c r="J12" s="607">
        <f t="shared" ref="J12:J18" si="6">+I12*Q$12</f>
        <v>5727.6712788926288</v>
      </c>
      <c r="K12" s="607">
        <f t="shared" si="5"/>
        <v>5561.5872191369172</v>
      </c>
      <c r="L12" s="607">
        <f t="shared" si="4"/>
        <v>5910.260307191963</v>
      </c>
      <c r="M12" s="607">
        <f t="shared" si="3"/>
        <v>5780.1591080820372</v>
      </c>
      <c r="N12" s="607">
        <f t="shared" si="1"/>
        <v>6241.9547549278886</v>
      </c>
      <c r="O12" s="604">
        <f>+VLOOKUP(B12,Summary_AttrorTotal!A23:S102,19,FALSE)</f>
        <v>5800.2733675825466</v>
      </c>
      <c r="P12" s="605">
        <f>+O12/I12</f>
        <v>1.1158249352385621</v>
      </c>
      <c r="Q12" s="606">
        <f t="shared" si="2"/>
        <v>1.1018581416451119</v>
      </c>
      <c r="R12" s="605"/>
      <c r="S12" s="605"/>
      <c r="T12" s="605"/>
      <c r="U12" s="605"/>
      <c r="V12" s="605"/>
      <c r="W12" s="605"/>
      <c r="X12" s="605"/>
      <c r="Y12" s="605"/>
      <c r="Z12" s="605"/>
      <c r="AA12" s="605"/>
      <c r="AB12" s="605"/>
      <c r="AC12" s="605"/>
      <c r="AD12" s="605"/>
      <c r="AE12" s="605"/>
      <c r="AF12" s="605"/>
      <c r="AG12" s="605"/>
      <c r="AH12" s="605"/>
      <c r="AI12" s="605"/>
      <c r="AJ12" s="605"/>
      <c r="AK12" s="605"/>
      <c r="AL12" s="605"/>
      <c r="AM12" s="605"/>
      <c r="AN12" s="605"/>
      <c r="AO12" s="605"/>
      <c r="AP12" s="605"/>
      <c r="AQ12" s="605"/>
      <c r="AR12" s="605"/>
      <c r="AS12" s="605"/>
      <c r="AT12" s="605"/>
      <c r="AU12" s="605"/>
      <c r="AV12" s="605"/>
      <c r="AW12" s="605"/>
      <c r="AX12" s="605"/>
      <c r="AY12" s="605"/>
      <c r="AZ12" s="605"/>
      <c r="BA12" s="605"/>
      <c r="BB12" s="605"/>
      <c r="BC12" s="605"/>
      <c r="BD12" s="605"/>
      <c r="BE12" s="605"/>
      <c r="BF12" s="605"/>
      <c r="BG12" s="605"/>
      <c r="BH12" s="605"/>
      <c r="BI12" s="605"/>
      <c r="BJ12" s="605"/>
      <c r="BK12" s="605"/>
      <c r="BL12" s="605"/>
      <c r="BM12" s="605"/>
      <c r="BN12" s="605"/>
      <c r="BO12" s="605"/>
      <c r="BP12" s="605"/>
      <c r="BQ12" s="605"/>
      <c r="BR12" s="605"/>
      <c r="BS12" s="605"/>
      <c r="BT12" s="605"/>
      <c r="BU12" s="605"/>
      <c r="BV12" s="605"/>
      <c r="BW12" s="605"/>
      <c r="BX12" s="605"/>
      <c r="BY12" s="605"/>
      <c r="BZ12" s="605"/>
      <c r="CA12" s="605"/>
      <c r="CB12" s="605"/>
      <c r="CC12" s="605"/>
      <c r="CD12" s="605"/>
      <c r="CE12" s="605"/>
      <c r="CF12" s="605"/>
      <c r="CG12" s="605"/>
      <c r="CH12" s="605"/>
      <c r="CI12" s="605"/>
      <c r="CJ12" s="605"/>
      <c r="CK12" s="605"/>
      <c r="CL12" s="605"/>
      <c r="CM12" s="605"/>
      <c r="CN12" s="605"/>
      <c r="CO12" s="605"/>
      <c r="CP12" s="605"/>
      <c r="CQ12" s="605"/>
      <c r="CR12" s="605"/>
      <c r="CS12" s="605"/>
      <c r="CT12" s="605"/>
      <c r="CU12" s="605"/>
      <c r="CV12" s="605"/>
      <c r="CW12" s="605"/>
      <c r="CX12" s="605"/>
      <c r="CY12" s="605"/>
      <c r="CZ12" s="605"/>
      <c r="DA12" s="605"/>
      <c r="DB12" s="605"/>
      <c r="DC12" s="605"/>
      <c r="DD12" s="605"/>
      <c r="DE12" s="605"/>
      <c r="DF12" s="605"/>
      <c r="DG12" s="605"/>
      <c r="DH12" s="605"/>
      <c r="DI12" s="605"/>
      <c r="DJ12" s="605"/>
      <c r="DK12" s="605"/>
      <c r="DL12" s="605"/>
      <c r="DM12" s="605"/>
      <c r="DN12" s="605"/>
      <c r="DO12" s="605"/>
      <c r="DP12" s="605"/>
      <c r="DQ12" s="605"/>
      <c r="DR12" s="605"/>
      <c r="DS12" s="605"/>
      <c r="DT12" s="605"/>
      <c r="DU12" s="605"/>
      <c r="DV12" s="605"/>
      <c r="DW12" s="605"/>
      <c r="DX12" s="605"/>
      <c r="DY12" s="605"/>
      <c r="DZ12" s="605"/>
      <c r="EA12" s="605"/>
      <c r="EB12" s="605"/>
      <c r="EC12" s="605"/>
      <c r="ED12" s="605"/>
      <c r="EE12" s="605"/>
      <c r="EF12" s="605"/>
      <c r="EG12" s="605"/>
      <c r="EH12" s="605"/>
      <c r="EI12" s="605"/>
      <c r="EJ12" s="605"/>
      <c r="EK12" s="605"/>
      <c r="EL12" s="605"/>
      <c r="EM12" s="605"/>
      <c r="EN12" s="605"/>
      <c r="EO12" s="605"/>
      <c r="EP12" s="605"/>
      <c r="EQ12" s="605"/>
      <c r="ER12" s="605"/>
      <c r="ES12" s="605"/>
      <c r="ET12" s="605"/>
      <c r="EU12" s="605"/>
      <c r="EV12" s="605"/>
      <c r="EW12" s="605"/>
      <c r="EX12" s="605"/>
      <c r="EY12" s="605"/>
      <c r="EZ12" s="605"/>
      <c r="FA12" s="605"/>
      <c r="FB12" s="605"/>
      <c r="FC12" s="605"/>
      <c r="FD12" s="605"/>
      <c r="FE12" s="605"/>
      <c r="FF12" s="605"/>
      <c r="FG12" s="605"/>
      <c r="FH12" s="605"/>
      <c r="FI12" s="605"/>
      <c r="FJ12" s="605"/>
      <c r="FK12" s="605"/>
      <c r="FL12" s="605"/>
      <c r="FM12" s="605"/>
      <c r="FN12" s="605"/>
      <c r="FO12" s="605"/>
      <c r="FP12" s="605"/>
      <c r="FQ12" s="605"/>
      <c r="FR12" s="605"/>
      <c r="FS12" s="605"/>
      <c r="FT12" s="605"/>
      <c r="FU12" s="605"/>
      <c r="FV12" s="605"/>
      <c r="FW12" s="605"/>
      <c r="FX12" s="605"/>
      <c r="FY12" s="605"/>
      <c r="FZ12" s="605"/>
      <c r="GA12" s="605"/>
      <c r="GB12" s="605"/>
      <c r="GC12" s="605"/>
      <c r="GD12" s="605"/>
      <c r="GE12" s="605"/>
      <c r="GF12" s="605"/>
      <c r="GG12" s="605"/>
      <c r="GH12" s="605"/>
      <c r="GI12" s="605"/>
      <c r="GJ12" s="605"/>
      <c r="GK12" s="605"/>
      <c r="GL12" s="605"/>
      <c r="GM12" s="605"/>
      <c r="GN12" s="605"/>
      <c r="GO12" s="605"/>
      <c r="GP12" s="605"/>
      <c r="GQ12" s="605"/>
      <c r="GR12" s="605"/>
      <c r="GS12" s="605"/>
      <c r="GT12" s="605"/>
      <c r="GU12" s="605"/>
      <c r="GV12" s="605"/>
      <c r="GW12" s="605"/>
      <c r="GX12" s="605"/>
      <c r="GY12" s="605"/>
      <c r="GZ12" s="605"/>
      <c r="HA12" s="605"/>
      <c r="HB12" s="605"/>
      <c r="HC12" s="605"/>
      <c r="HD12" s="605"/>
      <c r="HE12" s="605"/>
      <c r="HF12" s="605"/>
      <c r="HG12" s="605"/>
      <c r="HH12" s="605"/>
      <c r="HI12" s="605"/>
      <c r="HJ12" s="605"/>
      <c r="HK12" s="605"/>
      <c r="HL12" s="605"/>
      <c r="HM12" s="605"/>
      <c r="HN12" s="605"/>
      <c r="HO12" s="605"/>
      <c r="HP12" s="605"/>
      <c r="HQ12" s="605"/>
      <c r="HR12" s="605"/>
      <c r="HS12" s="605"/>
      <c r="HT12" s="605"/>
      <c r="HU12" s="605"/>
      <c r="HV12" s="605"/>
      <c r="HW12" s="605"/>
      <c r="HX12" s="605"/>
      <c r="HY12" s="605"/>
      <c r="HZ12" s="605"/>
      <c r="IA12" s="605"/>
      <c r="IB12" s="605"/>
      <c r="IC12" s="605"/>
      <c r="ID12" s="605"/>
      <c r="IE12" s="605"/>
      <c r="IF12" s="605"/>
      <c r="IG12" s="605"/>
      <c r="IH12" s="605"/>
      <c r="II12" s="605"/>
      <c r="IJ12" s="605"/>
      <c r="IK12" s="605"/>
      <c r="IL12" s="605"/>
      <c r="IM12" s="605"/>
      <c r="IN12" s="605"/>
      <c r="IO12" s="605"/>
      <c r="IP12" s="605"/>
      <c r="IQ12" s="605"/>
      <c r="IR12" s="605"/>
      <c r="IS12" s="605"/>
      <c r="IT12" s="605"/>
      <c r="IU12" s="605"/>
    </row>
    <row r="13" spans="2:256">
      <c r="B13" s="603" t="str">
        <f t="shared" si="0"/>
        <v>2013 Q1</v>
      </c>
      <c r="C13" s="604">
        <f>VLOOKUP($B13,Tri_Incurred_AttrorTot!$A$12:$CC$91,2,FALSE)/$K$2</f>
        <v>5116.1710000000003</v>
      </c>
      <c r="D13" s="604">
        <f>VLOOKUP($B13,Tri_Incurred_AttrorTot!$A$12:$CC$91,3,FALSE)/$K$2</f>
        <v>6304.473</v>
      </c>
      <c r="E13" s="604">
        <f>VLOOKUP($B13,Tri_Incurred_AttrorTot!$A$12:$CC$91,4,FALSE)/$K$2</f>
        <v>6070.2209999999995</v>
      </c>
      <c r="F13" s="604">
        <f>VLOOKUP($B13,Tri_Incurred_AttrorTot!$A$12:$CC$91,5,FALSE)/$K$2</f>
        <v>6116.7830000000004</v>
      </c>
      <c r="G13" s="604">
        <f>VLOOKUP($B13,Tri_Incurred_AttrorTot!$A$12:$CC$91,6,FALSE)/$K$2</f>
        <v>6055.6769999999997</v>
      </c>
      <c r="H13" s="604">
        <f>VLOOKUP($B13,Tri_Incurred_AttrorTot!$A$12:$CC$91,7,FALSE)/$K$2</f>
        <v>5546.0460000000003</v>
      </c>
      <c r="I13" s="607">
        <f t="shared" ref="I13:I18" si="7">+H13*Q$13</f>
        <v>5144.2863611269604</v>
      </c>
      <c r="J13" s="607">
        <f t="shared" si="6"/>
        <v>5668.2738099616472</v>
      </c>
      <c r="K13" s="607">
        <f t="shared" si="5"/>
        <v>5503.9120859160212</v>
      </c>
      <c r="L13" s="607">
        <f t="shared" si="4"/>
        <v>5848.9693416534656</v>
      </c>
      <c r="M13" s="607">
        <f t="shared" si="3"/>
        <v>5720.2173264536732</v>
      </c>
      <c r="N13" s="607">
        <f t="shared" si="1"/>
        <v>6177.2240300710491</v>
      </c>
      <c r="O13" s="604">
        <f>+VLOOKUP(B13,Summary_AttrorTotal!A24:S103,19,FALSE)</f>
        <v>5740.1229957531095</v>
      </c>
      <c r="P13" s="605">
        <f>+O13/H13</f>
        <v>1.034993758752291</v>
      </c>
      <c r="Q13" s="606">
        <f t="shared" si="2"/>
        <v>0.92755926675093581</v>
      </c>
      <c r="R13" s="605"/>
      <c r="S13" s="605"/>
      <c r="T13" s="605"/>
      <c r="U13" s="605"/>
      <c r="V13" s="605"/>
      <c r="W13" s="605"/>
      <c r="X13" s="605"/>
      <c r="Y13" s="605"/>
      <c r="Z13" s="605"/>
      <c r="AA13" s="605"/>
      <c r="AB13" s="605"/>
      <c r="AC13" s="605"/>
      <c r="AD13" s="605"/>
      <c r="AE13" s="605"/>
      <c r="AF13" s="605"/>
      <c r="AG13" s="605"/>
      <c r="AH13" s="605"/>
      <c r="AI13" s="605"/>
      <c r="AJ13" s="605"/>
      <c r="AK13" s="605"/>
      <c r="AL13" s="605"/>
      <c r="AM13" s="605"/>
      <c r="AN13" s="605"/>
      <c r="AO13" s="605"/>
      <c r="AP13" s="605"/>
      <c r="AQ13" s="605"/>
      <c r="AR13" s="605"/>
      <c r="AS13" s="605"/>
      <c r="AT13" s="605"/>
      <c r="AU13" s="605"/>
      <c r="AV13" s="605"/>
      <c r="AW13" s="605"/>
      <c r="AX13" s="605"/>
      <c r="AY13" s="605"/>
      <c r="AZ13" s="605"/>
      <c r="BA13" s="605"/>
      <c r="BB13" s="605"/>
      <c r="BC13" s="605"/>
      <c r="BD13" s="605"/>
      <c r="BE13" s="605"/>
      <c r="BF13" s="605"/>
      <c r="BG13" s="605"/>
      <c r="BH13" s="605"/>
      <c r="BI13" s="605"/>
      <c r="BJ13" s="605"/>
      <c r="BK13" s="605"/>
      <c r="BL13" s="605"/>
      <c r="BM13" s="605"/>
      <c r="BN13" s="605"/>
      <c r="BO13" s="605"/>
      <c r="BP13" s="605"/>
      <c r="BQ13" s="605"/>
      <c r="BR13" s="605"/>
      <c r="BS13" s="605"/>
      <c r="BT13" s="605"/>
      <c r="BU13" s="605"/>
      <c r="BV13" s="605"/>
      <c r="BW13" s="605"/>
      <c r="BX13" s="605"/>
      <c r="BY13" s="605"/>
      <c r="BZ13" s="605"/>
      <c r="CA13" s="605"/>
      <c r="CB13" s="605"/>
      <c r="CC13" s="605"/>
      <c r="CD13" s="605"/>
      <c r="CE13" s="605"/>
      <c r="CF13" s="605"/>
      <c r="CG13" s="605"/>
      <c r="CH13" s="605"/>
      <c r="CI13" s="605"/>
      <c r="CJ13" s="605"/>
      <c r="CK13" s="605"/>
      <c r="CL13" s="605"/>
      <c r="CM13" s="605"/>
      <c r="CN13" s="605"/>
      <c r="CO13" s="605"/>
      <c r="CP13" s="605"/>
      <c r="CQ13" s="605"/>
      <c r="CR13" s="605"/>
      <c r="CS13" s="605"/>
      <c r="CT13" s="605"/>
      <c r="CU13" s="605"/>
      <c r="CV13" s="605"/>
      <c r="CW13" s="605"/>
      <c r="CX13" s="605"/>
      <c r="CY13" s="605"/>
      <c r="CZ13" s="605"/>
      <c r="DA13" s="605"/>
      <c r="DB13" s="605"/>
      <c r="DC13" s="605"/>
      <c r="DD13" s="605"/>
      <c r="DE13" s="605"/>
      <c r="DF13" s="605"/>
      <c r="DG13" s="605"/>
      <c r="DH13" s="605"/>
      <c r="DI13" s="605"/>
      <c r="DJ13" s="605"/>
      <c r="DK13" s="605"/>
      <c r="DL13" s="605"/>
      <c r="DM13" s="605"/>
      <c r="DN13" s="605"/>
      <c r="DO13" s="605"/>
      <c r="DP13" s="605"/>
      <c r="DQ13" s="605"/>
      <c r="DR13" s="605"/>
      <c r="DS13" s="605"/>
      <c r="DT13" s="605"/>
      <c r="DU13" s="605"/>
      <c r="DV13" s="605"/>
      <c r="DW13" s="605"/>
      <c r="DX13" s="605"/>
      <c r="DY13" s="605"/>
      <c r="DZ13" s="605"/>
      <c r="EA13" s="605"/>
      <c r="EB13" s="605"/>
      <c r="EC13" s="605"/>
      <c r="ED13" s="605"/>
      <c r="EE13" s="605"/>
      <c r="EF13" s="605"/>
      <c r="EG13" s="605"/>
      <c r="EH13" s="605"/>
      <c r="EI13" s="605"/>
      <c r="EJ13" s="605"/>
      <c r="EK13" s="605"/>
      <c r="EL13" s="605"/>
      <c r="EM13" s="605"/>
      <c r="EN13" s="605"/>
      <c r="EO13" s="605"/>
      <c r="EP13" s="605"/>
      <c r="EQ13" s="605"/>
      <c r="ER13" s="605"/>
      <c r="ES13" s="605"/>
      <c r="ET13" s="605"/>
      <c r="EU13" s="605"/>
      <c r="EV13" s="605"/>
      <c r="EW13" s="605"/>
      <c r="EX13" s="605"/>
      <c r="EY13" s="605"/>
      <c r="EZ13" s="605"/>
      <c r="FA13" s="605"/>
      <c r="FB13" s="605"/>
      <c r="FC13" s="605"/>
      <c r="FD13" s="605"/>
      <c r="FE13" s="605"/>
      <c r="FF13" s="605"/>
      <c r="FG13" s="605"/>
      <c r="FH13" s="605"/>
      <c r="FI13" s="605"/>
      <c r="FJ13" s="605"/>
      <c r="FK13" s="605"/>
      <c r="FL13" s="605"/>
      <c r="FM13" s="605"/>
      <c r="FN13" s="605"/>
      <c r="FO13" s="605"/>
      <c r="FP13" s="605"/>
      <c r="FQ13" s="605"/>
      <c r="FR13" s="605"/>
      <c r="FS13" s="605"/>
      <c r="FT13" s="605"/>
      <c r="FU13" s="605"/>
      <c r="FV13" s="605"/>
      <c r="FW13" s="605"/>
      <c r="FX13" s="605"/>
      <c r="FY13" s="605"/>
      <c r="FZ13" s="605"/>
      <c r="GA13" s="605"/>
      <c r="GB13" s="605"/>
      <c r="GC13" s="605"/>
      <c r="GD13" s="605"/>
      <c r="GE13" s="605"/>
      <c r="GF13" s="605"/>
      <c r="GG13" s="605"/>
      <c r="GH13" s="605"/>
      <c r="GI13" s="605"/>
      <c r="GJ13" s="605"/>
      <c r="GK13" s="605"/>
      <c r="GL13" s="605"/>
      <c r="GM13" s="605"/>
      <c r="GN13" s="605"/>
      <c r="GO13" s="605"/>
      <c r="GP13" s="605"/>
      <c r="GQ13" s="605"/>
      <c r="GR13" s="605"/>
      <c r="GS13" s="605"/>
      <c r="GT13" s="605"/>
      <c r="GU13" s="605"/>
      <c r="GV13" s="605"/>
      <c r="GW13" s="605"/>
      <c r="GX13" s="605"/>
      <c r="GY13" s="605"/>
      <c r="GZ13" s="605"/>
      <c r="HA13" s="605"/>
      <c r="HB13" s="605"/>
      <c r="HC13" s="605"/>
      <c r="HD13" s="605"/>
      <c r="HE13" s="605"/>
      <c r="HF13" s="605"/>
      <c r="HG13" s="605"/>
      <c r="HH13" s="605"/>
      <c r="HI13" s="605"/>
      <c r="HJ13" s="605"/>
      <c r="HK13" s="605"/>
      <c r="HL13" s="605"/>
      <c r="HM13" s="605"/>
      <c r="HN13" s="605"/>
      <c r="HO13" s="605"/>
      <c r="HP13" s="605"/>
      <c r="HQ13" s="605"/>
      <c r="HR13" s="605"/>
      <c r="HS13" s="605"/>
      <c r="HT13" s="605"/>
      <c r="HU13" s="605"/>
      <c r="HV13" s="605"/>
      <c r="HW13" s="605"/>
      <c r="HX13" s="605"/>
      <c r="HY13" s="605"/>
      <c r="HZ13" s="605"/>
      <c r="IA13" s="605"/>
      <c r="IB13" s="605"/>
      <c r="IC13" s="605"/>
      <c r="ID13" s="605"/>
      <c r="IE13" s="605"/>
      <c r="IF13" s="605"/>
      <c r="IG13" s="605"/>
      <c r="IH13" s="605"/>
      <c r="II13" s="605"/>
      <c r="IJ13" s="605"/>
      <c r="IK13" s="605"/>
      <c r="IL13" s="605"/>
      <c r="IM13" s="605"/>
      <c r="IN13" s="605"/>
      <c r="IO13" s="605"/>
      <c r="IP13" s="605"/>
      <c r="IQ13" s="605"/>
      <c r="IR13" s="605"/>
      <c r="IS13" s="605"/>
      <c r="IT13" s="605"/>
      <c r="IU13" s="605"/>
    </row>
    <row r="14" spans="2:256">
      <c r="B14" s="603" t="str">
        <f t="shared" si="0"/>
        <v>2013 Q2</v>
      </c>
      <c r="C14" s="604">
        <f>VLOOKUP($B14,Tri_Incurred_AttrorTot!$A$12:$CC$91,2,FALSE)/$K$2</f>
        <v>6458.152</v>
      </c>
      <c r="D14" s="604">
        <f>VLOOKUP($B14,Tri_Incurred_AttrorTot!$A$12:$CC$91,3,FALSE)/$K$2</f>
        <v>8999.8510000000006</v>
      </c>
      <c r="E14" s="604">
        <f>VLOOKUP($B14,Tri_Incurred_AttrorTot!$A$12:$CC$91,4,FALSE)/$K$2</f>
        <v>8699.4150000000009</v>
      </c>
      <c r="F14" s="604">
        <f>VLOOKUP($B14,Tri_Incurred_AttrorTot!$A$12:$CC$91,5,FALSE)/$K$2</f>
        <v>8570.9869999999992</v>
      </c>
      <c r="G14" s="604">
        <f>VLOOKUP($B14,Tri_Incurred_AttrorTot!$A$12:$CC$91,6,FALSE)/$K$2</f>
        <v>7808.866</v>
      </c>
      <c r="H14" s="607">
        <f>+G14*Q$14</f>
        <v>8222.6249065626616</v>
      </c>
      <c r="I14" s="607">
        <f t="shared" si="7"/>
        <v>7626.9719290992443</v>
      </c>
      <c r="J14" s="607">
        <f t="shared" si="6"/>
        <v>8403.8411161767272</v>
      </c>
      <c r="K14" s="607">
        <f t="shared" si="5"/>
        <v>8160.1567316939554</v>
      </c>
      <c r="L14" s="607">
        <f t="shared" si="4"/>
        <v>8671.7421720629809</v>
      </c>
      <c r="M14" s="607">
        <f t="shared" si="3"/>
        <v>8480.8531085838913</v>
      </c>
      <c r="N14" s="607">
        <f t="shared" si="1"/>
        <v>9158.4159531095829</v>
      </c>
      <c r="O14" s="604">
        <f>+VLOOKUP(B14,Summary_AttrorTotal!A25:S104,19,FALSE)</f>
        <v>8510.3654588534955</v>
      </c>
      <c r="P14" s="605">
        <f>+O14/G14</f>
        <v>1.0898337170664083</v>
      </c>
      <c r="Q14" s="606">
        <f t="shared" si="2"/>
        <v>1.0529857864845755</v>
      </c>
      <c r="R14" s="605"/>
      <c r="S14" s="605"/>
      <c r="T14" s="605"/>
      <c r="U14" s="605"/>
      <c r="V14" s="605"/>
      <c r="W14" s="605"/>
      <c r="X14" s="605"/>
      <c r="Y14" s="605"/>
      <c r="Z14" s="605"/>
      <c r="AA14" s="605"/>
      <c r="AB14" s="605"/>
      <c r="AC14" s="605"/>
      <c r="AD14" s="605"/>
      <c r="AE14" s="605"/>
      <c r="AF14" s="605"/>
      <c r="AG14" s="605"/>
      <c r="AH14" s="605"/>
      <c r="AI14" s="605"/>
      <c r="AJ14" s="605"/>
      <c r="AK14" s="605"/>
      <c r="AL14" s="605"/>
      <c r="AM14" s="605"/>
      <c r="AN14" s="605"/>
      <c r="AO14" s="605"/>
      <c r="AP14" s="605"/>
      <c r="AQ14" s="605"/>
      <c r="AR14" s="605"/>
      <c r="AS14" s="605"/>
      <c r="AT14" s="605"/>
      <c r="AU14" s="605"/>
      <c r="AV14" s="605"/>
      <c r="AW14" s="605"/>
      <c r="AX14" s="605"/>
      <c r="AY14" s="605"/>
      <c r="AZ14" s="605"/>
      <c r="BA14" s="605"/>
      <c r="BB14" s="605"/>
      <c r="BC14" s="605"/>
      <c r="BD14" s="605"/>
      <c r="BE14" s="605"/>
      <c r="BF14" s="605"/>
      <c r="BG14" s="605"/>
      <c r="BH14" s="605"/>
      <c r="BI14" s="605"/>
      <c r="BJ14" s="605"/>
      <c r="BK14" s="605"/>
      <c r="BL14" s="605"/>
      <c r="BM14" s="605"/>
      <c r="BN14" s="605"/>
      <c r="BO14" s="605"/>
      <c r="BP14" s="605"/>
      <c r="BQ14" s="605"/>
      <c r="BR14" s="605"/>
      <c r="BS14" s="605"/>
      <c r="BT14" s="605"/>
      <c r="BU14" s="605"/>
      <c r="BV14" s="605"/>
      <c r="BW14" s="605"/>
      <c r="BX14" s="605"/>
      <c r="BY14" s="605"/>
      <c r="BZ14" s="605"/>
      <c r="CA14" s="605"/>
      <c r="CB14" s="605"/>
      <c r="CC14" s="605"/>
      <c r="CD14" s="605"/>
      <c r="CE14" s="605"/>
      <c r="CF14" s="605"/>
      <c r="CG14" s="605"/>
      <c r="CH14" s="605"/>
      <c r="CI14" s="605"/>
      <c r="CJ14" s="605"/>
      <c r="CK14" s="605"/>
      <c r="CL14" s="605"/>
      <c r="CM14" s="605"/>
      <c r="CN14" s="605"/>
      <c r="CO14" s="605"/>
      <c r="CP14" s="605"/>
      <c r="CQ14" s="605"/>
      <c r="CR14" s="605"/>
      <c r="CS14" s="605"/>
      <c r="CT14" s="605"/>
      <c r="CU14" s="605"/>
      <c r="CV14" s="605"/>
      <c r="CW14" s="605"/>
      <c r="CX14" s="605"/>
      <c r="CY14" s="605"/>
      <c r="CZ14" s="605"/>
      <c r="DA14" s="605"/>
      <c r="DB14" s="605"/>
      <c r="DC14" s="605"/>
      <c r="DD14" s="605"/>
      <c r="DE14" s="605"/>
      <c r="DF14" s="605"/>
      <c r="DG14" s="605"/>
      <c r="DH14" s="605"/>
      <c r="DI14" s="605"/>
      <c r="DJ14" s="605"/>
      <c r="DK14" s="605"/>
      <c r="DL14" s="605"/>
      <c r="DM14" s="605"/>
      <c r="DN14" s="605"/>
      <c r="DO14" s="605"/>
      <c r="DP14" s="605"/>
      <c r="DQ14" s="605"/>
      <c r="DR14" s="605"/>
      <c r="DS14" s="605"/>
      <c r="DT14" s="605"/>
      <c r="DU14" s="605"/>
      <c r="DV14" s="605"/>
      <c r="DW14" s="605"/>
      <c r="DX14" s="605"/>
      <c r="DY14" s="605"/>
      <c r="DZ14" s="605"/>
      <c r="EA14" s="605"/>
      <c r="EB14" s="605"/>
      <c r="EC14" s="605"/>
      <c r="ED14" s="605"/>
      <c r="EE14" s="605"/>
      <c r="EF14" s="605"/>
      <c r="EG14" s="605"/>
      <c r="EH14" s="605"/>
      <c r="EI14" s="605"/>
      <c r="EJ14" s="605"/>
      <c r="EK14" s="605"/>
      <c r="EL14" s="605"/>
      <c r="EM14" s="605"/>
      <c r="EN14" s="605"/>
      <c r="EO14" s="605"/>
      <c r="EP14" s="605"/>
      <c r="EQ14" s="605"/>
      <c r="ER14" s="605"/>
      <c r="ES14" s="605"/>
      <c r="ET14" s="605"/>
      <c r="EU14" s="605"/>
      <c r="EV14" s="605"/>
      <c r="EW14" s="605"/>
      <c r="EX14" s="605"/>
      <c r="EY14" s="605"/>
      <c r="EZ14" s="605"/>
      <c r="FA14" s="605"/>
      <c r="FB14" s="605"/>
      <c r="FC14" s="605"/>
      <c r="FD14" s="605"/>
      <c r="FE14" s="605"/>
      <c r="FF14" s="605"/>
      <c r="FG14" s="605"/>
      <c r="FH14" s="605"/>
      <c r="FI14" s="605"/>
      <c r="FJ14" s="605"/>
      <c r="FK14" s="605"/>
      <c r="FL14" s="605"/>
      <c r="FM14" s="605"/>
      <c r="FN14" s="605"/>
      <c r="FO14" s="605"/>
      <c r="FP14" s="605"/>
      <c r="FQ14" s="605"/>
      <c r="FR14" s="605"/>
      <c r="FS14" s="605"/>
      <c r="FT14" s="605"/>
      <c r="FU14" s="605"/>
      <c r="FV14" s="605"/>
      <c r="FW14" s="605"/>
      <c r="FX14" s="605"/>
      <c r="FY14" s="605"/>
      <c r="FZ14" s="605"/>
      <c r="GA14" s="605"/>
      <c r="GB14" s="605"/>
      <c r="GC14" s="605"/>
      <c r="GD14" s="605"/>
      <c r="GE14" s="605"/>
      <c r="GF14" s="605"/>
      <c r="GG14" s="605"/>
      <c r="GH14" s="605"/>
      <c r="GI14" s="605"/>
      <c r="GJ14" s="605"/>
      <c r="GK14" s="605"/>
      <c r="GL14" s="605"/>
      <c r="GM14" s="605"/>
      <c r="GN14" s="605"/>
      <c r="GO14" s="605"/>
      <c r="GP14" s="605"/>
      <c r="GQ14" s="605"/>
      <c r="GR14" s="605"/>
      <c r="GS14" s="605"/>
      <c r="GT14" s="605"/>
      <c r="GU14" s="605"/>
      <c r="GV14" s="605"/>
      <c r="GW14" s="605"/>
      <c r="GX14" s="605"/>
      <c r="GY14" s="605"/>
      <c r="GZ14" s="605"/>
      <c r="HA14" s="605"/>
      <c r="HB14" s="605"/>
      <c r="HC14" s="605"/>
      <c r="HD14" s="605"/>
      <c r="HE14" s="605"/>
      <c r="HF14" s="605"/>
      <c r="HG14" s="605"/>
      <c r="HH14" s="605"/>
      <c r="HI14" s="605"/>
      <c r="HJ14" s="605"/>
      <c r="HK14" s="605"/>
      <c r="HL14" s="605"/>
      <c r="HM14" s="605"/>
      <c r="HN14" s="605"/>
      <c r="HO14" s="605"/>
      <c r="HP14" s="605"/>
      <c r="HQ14" s="605"/>
      <c r="HR14" s="605"/>
      <c r="HS14" s="605"/>
      <c r="HT14" s="605"/>
      <c r="HU14" s="605"/>
      <c r="HV14" s="605"/>
      <c r="HW14" s="605"/>
      <c r="HX14" s="605"/>
      <c r="HY14" s="605"/>
      <c r="HZ14" s="605"/>
      <c r="IA14" s="605"/>
      <c r="IB14" s="605"/>
      <c r="IC14" s="605"/>
      <c r="ID14" s="605"/>
      <c r="IE14" s="605"/>
      <c r="IF14" s="605"/>
      <c r="IG14" s="605"/>
      <c r="IH14" s="605"/>
      <c r="II14" s="605"/>
      <c r="IJ14" s="605"/>
      <c r="IK14" s="605"/>
      <c r="IL14" s="605"/>
      <c r="IM14" s="605"/>
      <c r="IN14" s="605"/>
      <c r="IO14" s="605"/>
      <c r="IP14" s="605"/>
      <c r="IQ14" s="605"/>
      <c r="IR14" s="605"/>
      <c r="IS14" s="605"/>
      <c r="IT14" s="605"/>
      <c r="IU14" s="605"/>
    </row>
    <row r="15" spans="2:256">
      <c r="B15" s="603" t="str">
        <f t="shared" si="0"/>
        <v>2013 Q3</v>
      </c>
      <c r="C15" s="604">
        <f>VLOOKUP($B15,Tri_Incurred_AttrorTot!$A$12:$CC$91,2,FALSE)/$K$2</f>
        <v>7809.549</v>
      </c>
      <c r="D15" s="604">
        <f>VLOOKUP($B15,Tri_Incurred_AttrorTot!$A$12:$CC$91,3,FALSE)/$K$2</f>
        <v>8368.2999999999993</v>
      </c>
      <c r="E15" s="604">
        <f>VLOOKUP($B15,Tri_Incurred_AttrorTot!$A$12:$CC$91,4,FALSE)/$K$2</f>
        <v>8546.1389999999992</v>
      </c>
      <c r="F15" s="604">
        <f>VLOOKUP($B15,Tri_Incurred_AttrorTot!$A$12:$CC$91,5,FALSE)/$K$2</f>
        <v>8172.26</v>
      </c>
      <c r="G15" s="607">
        <f>+F15*Q$15</f>
        <v>7454.2666536288398</v>
      </c>
      <c r="H15" s="607">
        <f>+G15*Q$14</f>
        <v>7849.2368349371091</v>
      </c>
      <c r="I15" s="607">
        <f t="shared" si="7"/>
        <v>7280.632363168701</v>
      </c>
      <c r="J15" s="607">
        <f t="shared" si="6"/>
        <v>8022.2240456823238</v>
      </c>
      <c r="K15" s="607">
        <f t="shared" si="5"/>
        <v>7789.6053298201232</v>
      </c>
      <c r="L15" s="607">
        <f t="shared" si="4"/>
        <v>8277.9597578029898</v>
      </c>
      <c r="M15" s="607">
        <f t="shared" si="3"/>
        <v>8095.7389359276222</v>
      </c>
      <c r="N15" s="607">
        <f t="shared" si="1"/>
        <v>8742.5337608978243</v>
      </c>
      <c r="O15" s="604">
        <f>+VLOOKUP(B15,Summary_AttrorTotal!A26:S105,19,FALSE)</f>
        <v>8123.9111351284946</v>
      </c>
      <c r="P15" s="605">
        <f>+O15/F15</f>
        <v>0.99408378283712151</v>
      </c>
      <c r="Q15" s="606">
        <f t="shared" si="2"/>
        <v>0.91214262072288932</v>
      </c>
      <c r="R15" s="605"/>
      <c r="S15" s="605"/>
      <c r="T15" s="605"/>
      <c r="U15" s="605"/>
      <c r="V15" s="605"/>
      <c r="W15" s="605"/>
      <c r="X15" s="605"/>
      <c r="Y15" s="605"/>
      <c r="Z15" s="605"/>
      <c r="AA15" s="605"/>
      <c r="AB15" s="605"/>
      <c r="AC15" s="605"/>
      <c r="AD15" s="605"/>
      <c r="AE15" s="605"/>
      <c r="AF15" s="605"/>
      <c r="AG15" s="605"/>
      <c r="AH15" s="605"/>
      <c r="AI15" s="605"/>
      <c r="AJ15" s="605"/>
      <c r="AK15" s="605"/>
      <c r="AL15" s="605"/>
      <c r="AM15" s="605"/>
      <c r="AN15" s="605"/>
      <c r="AO15" s="605"/>
      <c r="AP15" s="605"/>
      <c r="AQ15" s="605"/>
      <c r="AR15" s="605"/>
      <c r="AS15" s="605"/>
      <c r="AT15" s="605"/>
      <c r="AU15" s="605"/>
      <c r="AV15" s="605"/>
      <c r="AW15" s="605"/>
      <c r="AX15" s="605"/>
      <c r="AY15" s="605"/>
      <c r="AZ15" s="605"/>
      <c r="BA15" s="605"/>
      <c r="BB15" s="605"/>
      <c r="BC15" s="605"/>
      <c r="BD15" s="605"/>
      <c r="BE15" s="605"/>
      <c r="BF15" s="605"/>
      <c r="BG15" s="605"/>
      <c r="BH15" s="605"/>
      <c r="BI15" s="605"/>
      <c r="BJ15" s="605"/>
      <c r="BK15" s="605"/>
      <c r="BL15" s="605"/>
      <c r="BM15" s="605"/>
      <c r="BN15" s="605"/>
      <c r="BO15" s="605"/>
      <c r="BP15" s="605"/>
      <c r="BQ15" s="605"/>
      <c r="BR15" s="605"/>
      <c r="BS15" s="605"/>
      <c r="BT15" s="605"/>
      <c r="BU15" s="605"/>
      <c r="BV15" s="605"/>
      <c r="BW15" s="605"/>
      <c r="BX15" s="605"/>
      <c r="BY15" s="605"/>
      <c r="BZ15" s="605"/>
      <c r="CA15" s="605"/>
      <c r="CB15" s="605"/>
      <c r="CC15" s="605"/>
      <c r="CD15" s="605"/>
      <c r="CE15" s="605"/>
      <c r="CF15" s="605"/>
      <c r="CG15" s="605"/>
      <c r="CH15" s="605"/>
      <c r="CI15" s="605"/>
      <c r="CJ15" s="605"/>
      <c r="CK15" s="605"/>
      <c r="CL15" s="605"/>
      <c r="CM15" s="605"/>
      <c r="CN15" s="605"/>
      <c r="CO15" s="605"/>
      <c r="CP15" s="605"/>
      <c r="CQ15" s="605"/>
      <c r="CR15" s="605"/>
      <c r="CS15" s="605"/>
      <c r="CT15" s="605"/>
      <c r="CU15" s="605"/>
      <c r="CV15" s="605"/>
      <c r="CW15" s="605"/>
      <c r="CX15" s="605"/>
      <c r="CY15" s="605"/>
      <c r="CZ15" s="605"/>
      <c r="DA15" s="605"/>
      <c r="DB15" s="605"/>
      <c r="DC15" s="605"/>
      <c r="DD15" s="605"/>
      <c r="DE15" s="605"/>
      <c r="DF15" s="605"/>
      <c r="DG15" s="605"/>
      <c r="DH15" s="605"/>
      <c r="DI15" s="605"/>
      <c r="DJ15" s="605"/>
      <c r="DK15" s="605"/>
      <c r="DL15" s="605"/>
      <c r="DM15" s="605"/>
      <c r="DN15" s="605"/>
      <c r="DO15" s="605"/>
      <c r="DP15" s="605"/>
      <c r="DQ15" s="605"/>
      <c r="DR15" s="605"/>
      <c r="DS15" s="605"/>
      <c r="DT15" s="605"/>
      <c r="DU15" s="605"/>
      <c r="DV15" s="605"/>
      <c r="DW15" s="605"/>
      <c r="DX15" s="605"/>
      <c r="DY15" s="605"/>
      <c r="DZ15" s="605"/>
      <c r="EA15" s="605"/>
      <c r="EB15" s="605"/>
      <c r="EC15" s="605"/>
      <c r="ED15" s="605"/>
      <c r="EE15" s="605"/>
      <c r="EF15" s="605"/>
      <c r="EG15" s="605"/>
      <c r="EH15" s="605"/>
      <c r="EI15" s="605"/>
      <c r="EJ15" s="605"/>
      <c r="EK15" s="605"/>
      <c r="EL15" s="605"/>
      <c r="EM15" s="605"/>
      <c r="EN15" s="605"/>
      <c r="EO15" s="605"/>
      <c r="EP15" s="605"/>
      <c r="EQ15" s="605"/>
      <c r="ER15" s="605"/>
      <c r="ES15" s="605"/>
      <c r="ET15" s="605"/>
      <c r="EU15" s="605"/>
      <c r="EV15" s="605"/>
      <c r="EW15" s="605"/>
      <c r="EX15" s="605"/>
      <c r="EY15" s="605"/>
      <c r="EZ15" s="605"/>
      <c r="FA15" s="605"/>
      <c r="FB15" s="605"/>
      <c r="FC15" s="605"/>
      <c r="FD15" s="605"/>
      <c r="FE15" s="605"/>
      <c r="FF15" s="605"/>
      <c r="FG15" s="605"/>
      <c r="FH15" s="605"/>
      <c r="FI15" s="605"/>
      <c r="FJ15" s="605"/>
      <c r="FK15" s="605"/>
      <c r="FL15" s="605"/>
      <c r="FM15" s="605"/>
      <c r="FN15" s="605"/>
      <c r="FO15" s="605"/>
      <c r="FP15" s="605"/>
      <c r="FQ15" s="605"/>
      <c r="FR15" s="605"/>
      <c r="FS15" s="605"/>
      <c r="FT15" s="605"/>
      <c r="FU15" s="605"/>
      <c r="FV15" s="605"/>
      <c r="FW15" s="605"/>
      <c r="FX15" s="605"/>
      <c r="FY15" s="605"/>
      <c r="FZ15" s="605"/>
      <c r="GA15" s="605"/>
      <c r="GB15" s="605"/>
      <c r="GC15" s="605"/>
      <c r="GD15" s="605"/>
      <c r="GE15" s="605"/>
      <c r="GF15" s="605"/>
      <c r="GG15" s="605"/>
      <c r="GH15" s="605"/>
      <c r="GI15" s="605"/>
      <c r="GJ15" s="605"/>
      <c r="GK15" s="605"/>
      <c r="GL15" s="605"/>
      <c r="GM15" s="605"/>
      <c r="GN15" s="605"/>
      <c r="GO15" s="605"/>
      <c r="GP15" s="605"/>
      <c r="GQ15" s="605"/>
      <c r="GR15" s="605"/>
      <c r="GS15" s="605"/>
      <c r="GT15" s="605"/>
      <c r="GU15" s="605"/>
      <c r="GV15" s="605"/>
      <c r="GW15" s="605"/>
      <c r="GX15" s="605"/>
      <c r="GY15" s="605"/>
      <c r="GZ15" s="605"/>
      <c r="HA15" s="605"/>
      <c r="HB15" s="605"/>
      <c r="HC15" s="605"/>
      <c r="HD15" s="605"/>
      <c r="HE15" s="605"/>
      <c r="HF15" s="605"/>
      <c r="HG15" s="605"/>
      <c r="HH15" s="605"/>
      <c r="HI15" s="605"/>
      <c r="HJ15" s="605"/>
      <c r="HK15" s="605"/>
      <c r="HL15" s="605"/>
      <c r="HM15" s="605"/>
      <c r="HN15" s="605"/>
      <c r="HO15" s="605"/>
      <c r="HP15" s="605"/>
      <c r="HQ15" s="605"/>
      <c r="HR15" s="605"/>
      <c r="HS15" s="605"/>
      <c r="HT15" s="605"/>
      <c r="HU15" s="605"/>
      <c r="HV15" s="605"/>
      <c r="HW15" s="605"/>
      <c r="HX15" s="605"/>
      <c r="HY15" s="605"/>
      <c r="HZ15" s="605"/>
      <c r="IA15" s="605"/>
      <c r="IB15" s="605"/>
      <c r="IC15" s="605"/>
      <c r="ID15" s="605"/>
      <c r="IE15" s="605"/>
      <c r="IF15" s="605"/>
      <c r="IG15" s="605"/>
      <c r="IH15" s="605"/>
      <c r="II15" s="605"/>
      <c r="IJ15" s="605"/>
      <c r="IK15" s="605"/>
      <c r="IL15" s="605"/>
      <c r="IM15" s="605"/>
      <c r="IN15" s="605"/>
      <c r="IO15" s="605"/>
      <c r="IP15" s="605"/>
      <c r="IQ15" s="605"/>
      <c r="IR15" s="605"/>
      <c r="IS15" s="605"/>
      <c r="IT15" s="605"/>
      <c r="IU15" s="605"/>
    </row>
    <row r="16" spans="2:256">
      <c r="B16" s="603" t="str">
        <f t="shared" si="0"/>
        <v>2013 Q4</v>
      </c>
      <c r="C16" s="604">
        <f>VLOOKUP($B16,Tri_Incurred_AttrorTot!$A$12:$CC$91,2,FALSE)/$K$2</f>
        <v>6118.9030000000002</v>
      </c>
      <c r="D16" s="604">
        <f>VLOOKUP($B16,Tri_Incurred_AttrorTot!$A$12:$CC$91,3,FALSE)/$K$2</f>
        <v>8075.2960000000003</v>
      </c>
      <c r="E16" s="604">
        <f>VLOOKUP($B16,Tri_Incurred_AttrorTot!$A$12:$CC$91,4,FALSE)/$K$2</f>
        <v>8200.3809999999994</v>
      </c>
      <c r="F16" s="607">
        <f>+E16*Q$16</f>
        <v>7982.9724138775</v>
      </c>
      <c r="G16" s="607">
        <f>+F16*Q$15</f>
        <v>7281.6093787527525</v>
      </c>
      <c r="H16" s="607">
        <f>+G16*Q$14</f>
        <v>7667.4311785594282</v>
      </c>
      <c r="I16" s="607">
        <f t="shared" si="7"/>
        <v>7111.9968418478466</v>
      </c>
      <c r="J16" s="607">
        <f t="shared" si="6"/>
        <v>7836.4116235443726</v>
      </c>
      <c r="K16" s="607">
        <f t="shared" si="5"/>
        <v>7609.1808707685732</v>
      </c>
      <c r="L16" s="607">
        <f t="shared" si="4"/>
        <v>8086.2239319024757</v>
      </c>
      <c r="M16" s="607">
        <f t="shared" si="3"/>
        <v>7908.223746609161</v>
      </c>
      <c r="N16" s="607">
        <f t="shared" si="1"/>
        <v>8540.0373752964333</v>
      </c>
      <c r="O16" s="604">
        <f>+VLOOKUP(B16,Summary_AttrorTotal!A27:S106,19,FALSE)</f>
        <v>7935.7434154717321</v>
      </c>
      <c r="P16" s="605">
        <f>+O16/E16</f>
        <v>0.96772862327637366</v>
      </c>
      <c r="Q16" s="606">
        <f t="shared" si="2"/>
        <v>0.97348798962846972</v>
      </c>
      <c r="R16" s="605"/>
      <c r="S16" s="605"/>
      <c r="T16" s="605"/>
      <c r="U16" s="605"/>
      <c r="V16" s="605"/>
      <c r="W16" s="605"/>
      <c r="X16" s="605"/>
      <c r="Y16" s="605"/>
      <c r="Z16" s="605"/>
      <c r="AA16" s="605"/>
      <c r="AB16" s="605"/>
      <c r="AC16" s="605"/>
      <c r="AD16" s="605"/>
      <c r="AE16" s="605"/>
      <c r="AF16" s="605"/>
      <c r="AG16" s="605"/>
      <c r="AH16" s="605"/>
      <c r="AI16" s="605"/>
      <c r="AJ16" s="605"/>
      <c r="AK16" s="605"/>
      <c r="AL16" s="605"/>
      <c r="AM16" s="605"/>
      <c r="AN16" s="605"/>
      <c r="AO16" s="605"/>
      <c r="AP16" s="605"/>
      <c r="AQ16" s="605"/>
      <c r="AR16" s="605"/>
      <c r="AS16" s="605"/>
      <c r="AT16" s="605"/>
      <c r="AU16" s="605"/>
      <c r="AV16" s="605"/>
      <c r="AW16" s="605"/>
      <c r="AX16" s="605"/>
      <c r="AY16" s="605"/>
      <c r="AZ16" s="605"/>
      <c r="BA16" s="605"/>
      <c r="BB16" s="605"/>
      <c r="BC16" s="605"/>
      <c r="BD16" s="605"/>
      <c r="BE16" s="605"/>
      <c r="BF16" s="605"/>
      <c r="BG16" s="605"/>
      <c r="BH16" s="605"/>
      <c r="BI16" s="605"/>
      <c r="BJ16" s="605"/>
      <c r="BK16" s="605"/>
      <c r="BL16" s="605"/>
      <c r="BM16" s="605"/>
      <c r="BN16" s="605"/>
      <c r="BO16" s="605"/>
      <c r="BP16" s="605"/>
      <c r="BQ16" s="605"/>
      <c r="BR16" s="605"/>
      <c r="BS16" s="605"/>
      <c r="BT16" s="605"/>
      <c r="BU16" s="605"/>
      <c r="BV16" s="605"/>
      <c r="BW16" s="605"/>
      <c r="BX16" s="605"/>
      <c r="BY16" s="605"/>
      <c r="BZ16" s="605"/>
      <c r="CA16" s="605"/>
      <c r="CB16" s="605"/>
      <c r="CC16" s="605"/>
      <c r="CD16" s="605"/>
      <c r="CE16" s="605"/>
      <c r="CF16" s="605"/>
      <c r="CG16" s="605"/>
      <c r="CH16" s="605"/>
      <c r="CI16" s="605"/>
      <c r="CJ16" s="605"/>
      <c r="CK16" s="605"/>
      <c r="CL16" s="605"/>
      <c r="CM16" s="605"/>
      <c r="CN16" s="605"/>
      <c r="CO16" s="605"/>
      <c r="CP16" s="605"/>
      <c r="CQ16" s="605"/>
      <c r="CR16" s="605"/>
      <c r="CS16" s="605"/>
      <c r="CT16" s="605"/>
      <c r="CU16" s="605"/>
      <c r="CV16" s="605"/>
      <c r="CW16" s="605"/>
      <c r="CX16" s="605"/>
      <c r="CY16" s="605"/>
      <c r="CZ16" s="605"/>
      <c r="DA16" s="605"/>
      <c r="DB16" s="605"/>
      <c r="DC16" s="605"/>
      <c r="DD16" s="605"/>
      <c r="DE16" s="605"/>
      <c r="DF16" s="605"/>
      <c r="DG16" s="605"/>
      <c r="DH16" s="605"/>
      <c r="DI16" s="605"/>
      <c r="DJ16" s="605"/>
      <c r="DK16" s="605"/>
      <c r="DL16" s="605"/>
      <c r="DM16" s="605"/>
      <c r="DN16" s="605"/>
      <c r="DO16" s="605"/>
      <c r="DP16" s="605"/>
      <c r="DQ16" s="605"/>
      <c r="DR16" s="605"/>
      <c r="DS16" s="605"/>
      <c r="DT16" s="605"/>
      <c r="DU16" s="605"/>
      <c r="DV16" s="605"/>
      <c r="DW16" s="605"/>
      <c r="DX16" s="605"/>
      <c r="DY16" s="605"/>
      <c r="DZ16" s="605"/>
      <c r="EA16" s="605"/>
      <c r="EB16" s="605"/>
      <c r="EC16" s="605"/>
      <c r="ED16" s="605"/>
      <c r="EE16" s="605"/>
      <c r="EF16" s="605"/>
      <c r="EG16" s="605"/>
      <c r="EH16" s="605"/>
      <c r="EI16" s="605"/>
      <c r="EJ16" s="605"/>
      <c r="EK16" s="605"/>
      <c r="EL16" s="605"/>
      <c r="EM16" s="605"/>
      <c r="EN16" s="605"/>
      <c r="EO16" s="605"/>
      <c r="EP16" s="605"/>
      <c r="EQ16" s="605"/>
      <c r="ER16" s="605"/>
      <c r="ES16" s="605"/>
      <c r="ET16" s="605"/>
      <c r="EU16" s="605"/>
      <c r="EV16" s="605"/>
      <c r="EW16" s="605"/>
      <c r="EX16" s="605"/>
      <c r="EY16" s="605"/>
      <c r="EZ16" s="605"/>
      <c r="FA16" s="605"/>
      <c r="FB16" s="605"/>
      <c r="FC16" s="605"/>
      <c r="FD16" s="605"/>
      <c r="FE16" s="605"/>
      <c r="FF16" s="605"/>
      <c r="FG16" s="605"/>
      <c r="FH16" s="605"/>
      <c r="FI16" s="605"/>
      <c r="FJ16" s="605"/>
      <c r="FK16" s="605"/>
      <c r="FL16" s="605"/>
      <c r="FM16" s="605"/>
      <c r="FN16" s="605"/>
      <c r="FO16" s="605"/>
      <c r="FP16" s="605"/>
      <c r="FQ16" s="605"/>
      <c r="FR16" s="605"/>
      <c r="FS16" s="605"/>
      <c r="FT16" s="605"/>
      <c r="FU16" s="605"/>
      <c r="FV16" s="605"/>
      <c r="FW16" s="605"/>
      <c r="FX16" s="605"/>
      <c r="FY16" s="605"/>
      <c r="FZ16" s="605"/>
      <c r="GA16" s="605"/>
      <c r="GB16" s="605"/>
      <c r="GC16" s="605"/>
      <c r="GD16" s="605"/>
      <c r="GE16" s="605"/>
      <c r="GF16" s="605"/>
      <c r="GG16" s="605"/>
      <c r="GH16" s="605"/>
      <c r="GI16" s="605"/>
      <c r="GJ16" s="605"/>
      <c r="GK16" s="605"/>
      <c r="GL16" s="605"/>
      <c r="GM16" s="605"/>
      <c r="GN16" s="605"/>
      <c r="GO16" s="605"/>
      <c r="GP16" s="605"/>
      <c r="GQ16" s="605"/>
      <c r="GR16" s="605"/>
      <c r="GS16" s="605"/>
      <c r="GT16" s="605"/>
      <c r="GU16" s="605"/>
      <c r="GV16" s="605"/>
      <c r="GW16" s="605"/>
      <c r="GX16" s="605"/>
      <c r="GY16" s="605"/>
      <c r="GZ16" s="605"/>
      <c r="HA16" s="605"/>
      <c r="HB16" s="605"/>
      <c r="HC16" s="605"/>
      <c r="HD16" s="605"/>
      <c r="HE16" s="605"/>
      <c r="HF16" s="605"/>
      <c r="HG16" s="605"/>
      <c r="HH16" s="605"/>
      <c r="HI16" s="605"/>
      <c r="HJ16" s="605"/>
      <c r="HK16" s="605"/>
      <c r="HL16" s="605"/>
      <c r="HM16" s="605"/>
      <c r="HN16" s="605"/>
      <c r="HO16" s="605"/>
      <c r="HP16" s="605"/>
      <c r="HQ16" s="605"/>
      <c r="HR16" s="605"/>
      <c r="HS16" s="605"/>
      <c r="HT16" s="605"/>
      <c r="HU16" s="605"/>
      <c r="HV16" s="605"/>
      <c r="HW16" s="605"/>
      <c r="HX16" s="605"/>
      <c r="HY16" s="605"/>
      <c r="HZ16" s="605"/>
      <c r="IA16" s="605"/>
      <c r="IB16" s="605"/>
      <c r="IC16" s="605"/>
      <c r="ID16" s="605"/>
      <c r="IE16" s="605"/>
      <c r="IF16" s="605"/>
      <c r="IG16" s="605"/>
      <c r="IH16" s="605"/>
      <c r="II16" s="605"/>
      <c r="IJ16" s="605"/>
      <c r="IK16" s="605"/>
      <c r="IL16" s="605"/>
      <c r="IM16" s="605"/>
      <c r="IN16" s="605"/>
      <c r="IO16" s="605"/>
      <c r="IP16" s="605"/>
      <c r="IQ16" s="605"/>
      <c r="IR16" s="605"/>
      <c r="IS16" s="605"/>
      <c r="IT16" s="605"/>
      <c r="IU16" s="605"/>
    </row>
    <row r="17" spans="2:255">
      <c r="B17" s="603" t="str">
        <f t="shared" si="0"/>
        <v>2014 Q1</v>
      </c>
      <c r="C17" s="604">
        <f>VLOOKUP($B17,Tri_Incurred_AttrorTot!$A$12:$CC$91,2,FALSE)/$K$2</f>
        <v>6338.8419999999996</v>
      </c>
      <c r="D17" s="604">
        <f>VLOOKUP($B17,Tri_Incurred_AttrorTot!$A$12:$CC$91,3,FALSE)/$K$2</f>
        <v>8886.2999999999993</v>
      </c>
      <c r="E17" s="607">
        <f>+D17*Q$17</f>
        <v>7310.484641529446</v>
      </c>
      <c r="F17" s="607">
        <f>+E17*Q$16</f>
        <v>7116.6689968923047</v>
      </c>
      <c r="G17" s="607">
        <f>+F17*Q$15</f>
        <v>6491.4171096426826</v>
      </c>
      <c r="H17" s="607">
        <f>+G17*Q$14</f>
        <v>6835.3699505965305</v>
      </c>
      <c r="I17" s="607">
        <f t="shared" si="7"/>
        <v>6340.2107393466986</v>
      </c>
      <c r="J17" s="607">
        <f t="shared" si="6"/>
        <v>6986.0128228949343</v>
      </c>
      <c r="K17" s="607">
        <f t="shared" si="5"/>
        <v>6783.4409023645767</v>
      </c>
      <c r="L17" s="607">
        <f t="shared" si="4"/>
        <v>7208.7157733452777</v>
      </c>
      <c r="M17" s="607">
        <f t="shared" si="3"/>
        <v>7050.0319730710989</v>
      </c>
      <c r="N17" s="607">
        <f t="shared" si="1"/>
        <v>7613.2818792434218</v>
      </c>
      <c r="O17" s="604">
        <f>+VLOOKUP(B17,Summary_AttrorTotal!A28:S107,19,FALSE)</f>
        <v>7074.5652376303642</v>
      </c>
      <c r="P17" s="605">
        <f>+O17/D17</f>
        <v>0.79612045931719222</v>
      </c>
      <c r="Q17" s="606">
        <f t="shared" si="2"/>
        <v>0.82266912455458929</v>
      </c>
      <c r="R17" s="605"/>
      <c r="S17" s="605"/>
      <c r="T17" s="605"/>
      <c r="U17" s="605"/>
      <c r="V17" s="605"/>
      <c r="W17" s="605"/>
      <c r="X17" s="605"/>
      <c r="Y17" s="605"/>
      <c r="Z17" s="605"/>
      <c r="AA17" s="605"/>
      <c r="AB17" s="605"/>
      <c r="AC17" s="605"/>
      <c r="AD17" s="605"/>
      <c r="AE17" s="605"/>
      <c r="AF17" s="605"/>
      <c r="AG17" s="605"/>
      <c r="AH17" s="605"/>
      <c r="AI17" s="605"/>
      <c r="AJ17" s="605"/>
      <c r="AK17" s="605"/>
      <c r="AL17" s="605"/>
      <c r="AM17" s="605"/>
      <c r="AN17" s="605"/>
      <c r="AO17" s="605"/>
      <c r="AP17" s="605"/>
      <c r="AQ17" s="605"/>
      <c r="AR17" s="605"/>
      <c r="AS17" s="605"/>
      <c r="AT17" s="605"/>
      <c r="AU17" s="605"/>
      <c r="AV17" s="605"/>
      <c r="AW17" s="605"/>
      <c r="AX17" s="605"/>
      <c r="AY17" s="605"/>
      <c r="AZ17" s="605"/>
      <c r="BA17" s="605"/>
      <c r="BB17" s="605"/>
      <c r="BC17" s="605"/>
      <c r="BD17" s="605"/>
      <c r="BE17" s="605"/>
      <c r="BF17" s="605"/>
      <c r="BG17" s="605"/>
      <c r="BH17" s="605"/>
      <c r="BI17" s="605"/>
      <c r="BJ17" s="605"/>
      <c r="BK17" s="605"/>
      <c r="BL17" s="605"/>
      <c r="BM17" s="605"/>
      <c r="BN17" s="605"/>
      <c r="BO17" s="605"/>
      <c r="BP17" s="605"/>
      <c r="BQ17" s="605"/>
      <c r="BR17" s="605"/>
      <c r="BS17" s="605"/>
      <c r="BT17" s="605"/>
      <c r="BU17" s="605"/>
      <c r="BV17" s="605"/>
      <c r="BW17" s="605"/>
      <c r="BX17" s="605"/>
      <c r="BY17" s="605"/>
      <c r="BZ17" s="605"/>
      <c r="CA17" s="605"/>
      <c r="CB17" s="605"/>
      <c r="CC17" s="605"/>
      <c r="CD17" s="605"/>
      <c r="CE17" s="605"/>
      <c r="CF17" s="605"/>
      <c r="CG17" s="605"/>
      <c r="CH17" s="605"/>
      <c r="CI17" s="605"/>
      <c r="CJ17" s="605"/>
      <c r="CK17" s="605"/>
      <c r="CL17" s="605"/>
      <c r="CM17" s="605"/>
      <c r="CN17" s="605"/>
      <c r="CO17" s="605"/>
      <c r="CP17" s="605"/>
      <c r="CQ17" s="605"/>
      <c r="CR17" s="605"/>
      <c r="CS17" s="605"/>
      <c r="CT17" s="605"/>
      <c r="CU17" s="605"/>
      <c r="CV17" s="605"/>
      <c r="CW17" s="605"/>
      <c r="CX17" s="605"/>
      <c r="CY17" s="605"/>
      <c r="CZ17" s="605"/>
      <c r="DA17" s="605"/>
      <c r="DB17" s="605"/>
      <c r="DC17" s="605"/>
      <c r="DD17" s="605"/>
      <c r="DE17" s="605"/>
      <c r="DF17" s="605"/>
      <c r="DG17" s="605"/>
      <c r="DH17" s="605"/>
      <c r="DI17" s="605"/>
      <c r="DJ17" s="605"/>
      <c r="DK17" s="605"/>
      <c r="DL17" s="605"/>
      <c r="DM17" s="605"/>
      <c r="DN17" s="605"/>
      <c r="DO17" s="605"/>
      <c r="DP17" s="605"/>
      <c r="DQ17" s="605"/>
      <c r="DR17" s="605"/>
      <c r="DS17" s="605"/>
      <c r="DT17" s="605"/>
      <c r="DU17" s="605"/>
      <c r="DV17" s="605"/>
      <c r="DW17" s="605"/>
      <c r="DX17" s="605"/>
      <c r="DY17" s="605"/>
      <c r="DZ17" s="605"/>
      <c r="EA17" s="605"/>
      <c r="EB17" s="605"/>
      <c r="EC17" s="605"/>
      <c r="ED17" s="605"/>
      <c r="EE17" s="605"/>
      <c r="EF17" s="605"/>
      <c r="EG17" s="605"/>
      <c r="EH17" s="605"/>
      <c r="EI17" s="605"/>
      <c r="EJ17" s="605"/>
      <c r="EK17" s="605"/>
      <c r="EL17" s="605"/>
      <c r="EM17" s="605"/>
      <c r="EN17" s="605"/>
      <c r="EO17" s="605"/>
      <c r="EP17" s="605"/>
      <c r="EQ17" s="605"/>
      <c r="ER17" s="605"/>
      <c r="ES17" s="605"/>
      <c r="ET17" s="605"/>
      <c r="EU17" s="605"/>
      <c r="EV17" s="605"/>
      <c r="EW17" s="605"/>
      <c r="EX17" s="605"/>
      <c r="EY17" s="605"/>
      <c r="EZ17" s="605"/>
      <c r="FA17" s="605"/>
      <c r="FB17" s="605"/>
      <c r="FC17" s="605"/>
      <c r="FD17" s="605"/>
      <c r="FE17" s="605"/>
      <c r="FF17" s="605"/>
      <c r="FG17" s="605"/>
      <c r="FH17" s="605"/>
      <c r="FI17" s="605"/>
      <c r="FJ17" s="605"/>
      <c r="FK17" s="605"/>
      <c r="FL17" s="605"/>
      <c r="FM17" s="605"/>
      <c r="FN17" s="605"/>
      <c r="FO17" s="605"/>
      <c r="FP17" s="605"/>
      <c r="FQ17" s="605"/>
      <c r="FR17" s="605"/>
      <c r="FS17" s="605"/>
      <c r="FT17" s="605"/>
      <c r="FU17" s="605"/>
      <c r="FV17" s="605"/>
      <c r="FW17" s="605"/>
      <c r="FX17" s="605"/>
      <c r="FY17" s="605"/>
      <c r="FZ17" s="605"/>
      <c r="GA17" s="605"/>
      <c r="GB17" s="605"/>
      <c r="GC17" s="605"/>
      <c r="GD17" s="605"/>
      <c r="GE17" s="605"/>
      <c r="GF17" s="605"/>
      <c r="GG17" s="605"/>
      <c r="GH17" s="605"/>
      <c r="GI17" s="605"/>
      <c r="GJ17" s="605"/>
      <c r="GK17" s="605"/>
      <c r="GL17" s="605"/>
      <c r="GM17" s="605"/>
      <c r="GN17" s="605"/>
      <c r="GO17" s="605"/>
      <c r="GP17" s="605"/>
      <c r="GQ17" s="605"/>
      <c r="GR17" s="605"/>
      <c r="GS17" s="605"/>
      <c r="GT17" s="605"/>
      <c r="GU17" s="605"/>
      <c r="GV17" s="605"/>
      <c r="GW17" s="605"/>
      <c r="GX17" s="605"/>
      <c r="GY17" s="605"/>
      <c r="GZ17" s="605"/>
      <c r="HA17" s="605"/>
      <c r="HB17" s="605"/>
      <c r="HC17" s="605"/>
      <c r="HD17" s="605"/>
      <c r="HE17" s="605"/>
      <c r="HF17" s="605"/>
      <c r="HG17" s="605"/>
      <c r="HH17" s="605"/>
      <c r="HI17" s="605"/>
      <c r="HJ17" s="605"/>
      <c r="HK17" s="605"/>
      <c r="HL17" s="605"/>
      <c r="HM17" s="605"/>
      <c r="HN17" s="605"/>
      <c r="HO17" s="605"/>
      <c r="HP17" s="605"/>
      <c r="HQ17" s="605"/>
      <c r="HR17" s="605"/>
      <c r="HS17" s="605"/>
      <c r="HT17" s="605"/>
      <c r="HU17" s="605"/>
      <c r="HV17" s="605"/>
      <c r="HW17" s="605"/>
      <c r="HX17" s="605"/>
      <c r="HY17" s="605"/>
      <c r="HZ17" s="605"/>
      <c r="IA17" s="605"/>
      <c r="IB17" s="605"/>
      <c r="IC17" s="605"/>
      <c r="ID17" s="605"/>
      <c r="IE17" s="605"/>
      <c r="IF17" s="605"/>
      <c r="IG17" s="605"/>
      <c r="IH17" s="605"/>
      <c r="II17" s="605"/>
      <c r="IJ17" s="605"/>
      <c r="IK17" s="605"/>
      <c r="IL17" s="605"/>
      <c r="IM17" s="605"/>
      <c r="IN17" s="605"/>
      <c r="IO17" s="605"/>
      <c r="IP17" s="605"/>
      <c r="IQ17" s="605"/>
      <c r="IR17" s="605"/>
      <c r="IS17" s="605"/>
      <c r="IT17" s="605"/>
      <c r="IU17" s="605"/>
    </row>
    <row r="18" spans="2:255">
      <c r="B18" s="608" t="str">
        <f t="shared" si="0"/>
        <v>2014 Q2</v>
      </c>
      <c r="C18" s="609">
        <f>VLOOKUP($B18,Tri_Incurred_AttrorTot!$A$12:$CC$91,2,FALSE)/$K$2</f>
        <v>9744.0619999999999</v>
      </c>
      <c r="D18" s="610">
        <f>+C18*Q18</f>
        <v>13660.012057501985</v>
      </c>
      <c r="E18" s="610">
        <f>+D18*Q$17</f>
        <v>11237.670160750291</v>
      </c>
      <c r="F18" s="610">
        <f>+E18*Q$16</f>
        <v>10939.736932896643</v>
      </c>
      <c r="G18" s="610">
        <f>+F18*Q$15</f>
        <v>9978.6003159913271</v>
      </c>
      <c r="H18" s="610">
        <f>+G18*Q$14</f>
        <v>10507.324301749361</v>
      </c>
      <c r="I18" s="610">
        <f t="shared" si="7"/>
        <v>9746.1660248449261</v>
      </c>
      <c r="J18" s="610">
        <f t="shared" si="6"/>
        <v>10738.892384300358</v>
      </c>
      <c r="K18" s="610">
        <f t="shared" si="5"/>
        <v>10427.499017324673</v>
      </c>
      <c r="L18" s="610">
        <f t="shared" si="4"/>
        <v>11081.231151660559</v>
      </c>
      <c r="M18" s="610">
        <f t="shared" si="3"/>
        <v>10837.302562137864</v>
      </c>
      <c r="N18" s="610">
        <f t="shared" si="1"/>
        <v>11703.129791659801</v>
      </c>
      <c r="O18" s="609">
        <f>+VLOOKUP(B18,Summary_AttrorTotal!A29:S108,19,FALSE)</f>
        <v>10875.015073496863</v>
      </c>
      <c r="P18" s="611">
        <f>+O18/C18</f>
        <v>1.1160658741187057</v>
      </c>
      <c r="Q18" s="612">
        <f t="shared" si="2"/>
        <v>1.4018806589594754</v>
      </c>
      <c r="R18" s="605"/>
      <c r="S18" s="605"/>
      <c r="T18" s="605"/>
      <c r="U18" s="605"/>
      <c r="V18" s="605"/>
      <c r="W18" s="605"/>
      <c r="X18" s="605"/>
      <c r="Y18" s="605"/>
      <c r="Z18" s="605"/>
      <c r="AA18" s="605"/>
      <c r="AB18" s="605"/>
      <c r="AC18" s="605"/>
      <c r="AD18" s="605"/>
      <c r="AE18" s="605"/>
      <c r="AF18" s="605"/>
      <c r="AG18" s="605"/>
      <c r="AH18" s="605"/>
      <c r="AI18" s="605"/>
      <c r="AJ18" s="605"/>
      <c r="AK18" s="605"/>
      <c r="AL18" s="605"/>
      <c r="AM18" s="605"/>
      <c r="AN18" s="605"/>
      <c r="AO18" s="605"/>
      <c r="AP18" s="605"/>
      <c r="AQ18" s="605"/>
      <c r="AR18" s="605"/>
      <c r="AS18" s="605"/>
      <c r="AT18" s="605"/>
      <c r="AU18" s="605"/>
      <c r="AV18" s="605"/>
      <c r="AW18" s="605"/>
      <c r="AX18" s="605"/>
      <c r="AY18" s="605"/>
      <c r="AZ18" s="605"/>
      <c r="BA18" s="605"/>
      <c r="BB18" s="605"/>
      <c r="BC18" s="605"/>
      <c r="BD18" s="605"/>
      <c r="BE18" s="605"/>
      <c r="BF18" s="605"/>
      <c r="BG18" s="605"/>
      <c r="BH18" s="605"/>
      <c r="BI18" s="605"/>
      <c r="BJ18" s="605"/>
      <c r="BK18" s="605"/>
      <c r="BL18" s="605"/>
      <c r="BM18" s="605"/>
      <c r="BN18" s="605"/>
      <c r="BO18" s="605"/>
      <c r="BP18" s="605"/>
      <c r="BQ18" s="605"/>
      <c r="BR18" s="605"/>
      <c r="BS18" s="605"/>
      <c r="BT18" s="605"/>
      <c r="BU18" s="605"/>
      <c r="BV18" s="605"/>
      <c r="BW18" s="605"/>
      <c r="BX18" s="605"/>
      <c r="BY18" s="605"/>
      <c r="BZ18" s="605"/>
      <c r="CA18" s="605"/>
      <c r="CB18" s="605"/>
      <c r="CC18" s="605"/>
      <c r="CD18" s="605"/>
      <c r="CE18" s="605"/>
      <c r="CF18" s="605"/>
      <c r="CG18" s="605"/>
      <c r="CH18" s="605"/>
      <c r="CI18" s="605"/>
      <c r="CJ18" s="605"/>
      <c r="CK18" s="605"/>
      <c r="CL18" s="605"/>
      <c r="CM18" s="605"/>
      <c r="CN18" s="605"/>
      <c r="CO18" s="605"/>
      <c r="CP18" s="605"/>
      <c r="CQ18" s="605"/>
      <c r="CR18" s="605"/>
      <c r="CS18" s="605"/>
      <c r="CT18" s="605"/>
      <c r="CU18" s="605"/>
      <c r="CV18" s="605"/>
      <c r="CW18" s="605"/>
      <c r="CX18" s="605"/>
      <c r="CY18" s="605"/>
      <c r="CZ18" s="605"/>
      <c r="DA18" s="605"/>
      <c r="DB18" s="605"/>
      <c r="DC18" s="605"/>
      <c r="DD18" s="605"/>
      <c r="DE18" s="605"/>
      <c r="DF18" s="605"/>
      <c r="DG18" s="605"/>
      <c r="DH18" s="605"/>
      <c r="DI18" s="605"/>
      <c r="DJ18" s="605"/>
      <c r="DK18" s="605"/>
      <c r="DL18" s="605"/>
      <c r="DM18" s="605"/>
      <c r="DN18" s="605"/>
      <c r="DO18" s="605"/>
      <c r="DP18" s="605"/>
      <c r="DQ18" s="605"/>
      <c r="DR18" s="605"/>
      <c r="DS18" s="605"/>
      <c r="DT18" s="605"/>
      <c r="DU18" s="605"/>
      <c r="DV18" s="605"/>
      <c r="DW18" s="605"/>
      <c r="DX18" s="605"/>
      <c r="DY18" s="605"/>
      <c r="DZ18" s="605"/>
      <c r="EA18" s="605"/>
      <c r="EB18" s="605"/>
      <c r="EC18" s="605"/>
      <c r="ED18" s="605"/>
      <c r="EE18" s="605"/>
      <c r="EF18" s="605"/>
      <c r="EG18" s="605"/>
      <c r="EH18" s="605"/>
      <c r="EI18" s="605"/>
      <c r="EJ18" s="605"/>
      <c r="EK18" s="605"/>
      <c r="EL18" s="605"/>
      <c r="EM18" s="605"/>
      <c r="EN18" s="605"/>
      <c r="EO18" s="605"/>
      <c r="EP18" s="605"/>
      <c r="EQ18" s="605"/>
      <c r="ER18" s="605"/>
      <c r="ES18" s="605"/>
      <c r="ET18" s="605"/>
      <c r="EU18" s="605"/>
      <c r="EV18" s="605"/>
      <c r="EW18" s="605"/>
      <c r="EX18" s="605"/>
      <c r="EY18" s="605"/>
      <c r="EZ18" s="605"/>
      <c r="FA18" s="605"/>
      <c r="FB18" s="605"/>
      <c r="FC18" s="605"/>
      <c r="FD18" s="605"/>
      <c r="FE18" s="605"/>
      <c r="FF18" s="605"/>
      <c r="FG18" s="605"/>
      <c r="FH18" s="605"/>
      <c r="FI18" s="605"/>
      <c r="FJ18" s="605"/>
      <c r="FK18" s="605"/>
      <c r="FL18" s="605"/>
      <c r="FM18" s="605"/>
      <c r="FN18" s="605"/>
      <c r="FO18" s="605"/>
      <c r="FP18" s="605"/>
      <c r="FQ18" s="605"/>
      <c r="FR18" s="605"/>
      <c r="FS18" s="605"/>
      <c r="FT18" s="605"/>
      <c r="FU18" s="605"/>
      <c r="FV18" s="605"/>
      <c r="FW18" s="605"/>
      <c r="FX18" s="605"/>
      <c r="FY18" s="605"/>
      <c r="FZ18" s="605"/>
      <c r="GA18" s="605"/>
      <c r="GB18" s="605"/>
      <c r="GC18" s="605"/>
      <c r="GD18" s="605"/>
      <c r="GE18" s="605"/>
      <c r="GF18" s="605"/>
      <c r="GG18" s="605"/>
      <c r="GH18" s="605"/>
      <c r="GI18" s="605"/>
      <c r="GJ18" s="605"/>
      <c r="GK18" s="605"/>
      <c r="GL18" s="605"/>
      <c r="GM18" s="605"/>
      <c r="GN18" s="605"/>
      <c r="GO18" s="605"/>
      <c r="GP18" s="605"/>
      <c r="GQ18" s="605"/>
      <c r="GR18" s="605"/>
      <c r="GS18" s="605"/>
      <c r="GT18" s="605"/>
      <c r="GU18" s="605"/>
      <c r="GV18" s="605"/>
      <c r="GW18" s="605"/>
      <c r="GX18" s="605"/>
      <c r="GY18" s="605"/>
      <c r="GZ18" s="605"/>
      <c r="HA18" s="605"/>
      <c r="HB18" s="605"/>
      <c r="HC18" s="605"/>
      <c r="HD18" s="605"/>
      <c r="HE18" s="605"/>
      <c r="HF18" s="605"/>
      <c r="HG18" s="605"/>
      <c r="HH18" s="605"/>
      <c r="HI18" s="605"/>
      <c r="HJ18" s="605"/>
      <c r="HK18" s="605"/>
      <c r="HL18" s="605"/>
      <c r="HM18" s="605"/>
      <c r="HN18" s="605"/>
      <c r="HO18" s="605"/>
      <c r="HP18" s="605"/>
      <c r="HQ18" s="605"/>
      <c r="HR18" s="605"/>
      <c r="HS18" s="605"/>
      <c r="HT18" s="605"/>
      <c r="HU18" s="605"/>
      <c r="HV18" s="605"/>
      <c r="HW18" s="605"/>
      <c r="HX18" s="605"/>
      <c r="HY18" s="605"/>
      <c r="HZ18" s="605"/>
      <c r="IA18" s="605"/>
      <c r="IB18" s="605"/>
      <c r="IC18" s="605"/>
      <c r="ID18" s="605"/>
      <c r="IE18" s="605"/>
      <c r="IF18" s="605"/>
      <c r="IG18" s="605"/>
      <c r="IH18" s="605"/>
      <c r="II18" s="605"/>
      <c r="IJ18" s="605"/>
      <c r="IK18" s="605"/>
      <c r="IL18" s="605"/>
      <c r="IM18" s="605"/>
      <c r="IN18" s="605"/>
      <c r="IO18" s="605"/>
      <c r="IP18" s="605"/>
      <c r="IQ18" s="605"/>
      <c r="IR18" s="605"/>
      <c r="IS18" s="605"/>
      <c r="IT18" s="605"/>
      <c r="IU18" s="605"/>
    </row>
    <row r="19" spans="2:255">
      <c r="C19" s="597"/>
      <c r="D19" s="597"/>
      <c r="E19" s="597"/>
      <c r="F19" s="597"/>
      <c r="G19" s="597"/>
      <c r="I19" s="597"/>
      <c r="J19" s="597"/>
      <c r="K19" s="597"/>
      <c r="L19" s="597"/>
      <c r="M19" s="597"/>
      <c r="N19" s="597"/>
      <c r="O19" s="597"/>
      <c r="P19" s="597"/>
      <c r="Q19" s="597"/>
      <c r="R19" s="597"/>
      <c r="S19" s="597"/>
      <c r="T19" s="597"/>
      <c r="U19" s="597"/>
      <c r="V19" s="597"/>
      <c r="W19" s="597"/>
      <c r="X19" s="597"/>
      <c r="Y19" s="597"/>
      <c r="Z19" s="597"/>
      <c r="AA19" s="597"/>
      <c r="AB19" s="597"/>
      <c r="AC19" s="597"/>
      <c r="AD19" s="597"/>
      <c r="AE19" s="597"/>
      <c r="AF19" s="597"/>
      <c r="AG19" s="597"/>
      <c r="AH19" s="597"/>
      <c r="AI19" s="597"/>
      <c r="AJ19" s="597"/>
      <c r="AK19" s="597"/>
      <c r="AL19" s="597"/>
      <c r="AM19" s="597"/>
      <c r="AN19" s="597"/>
      <c r="AO19" s="597"/>
      <c r="AP19" s="597"/>
      <c r="AQ19" s="597"/>
      <c r="AR19" s="597"/>
      <c r="AS19" s="597"/>
      <c r="AT19" s="597"/>
      <c r="AU19" s="597"/>
      <c r="AV19" s="597"/>
      <c r="AW19" s="597"/>
      <c r="AX19" s="597"/>
      <c r="AY19" s="597"/>
      <c r="AZ19" s="597"/>
      <c r="BA19" s="597"/>
      <c r="BB19" s="597"/>
      <c r="BC19" s="597"/>
      <c r="BD19" s="597"/>
      <c r="BE19" s="597"/>
      <c r="BF19" s="597"/>
      <c r="BG19" s="597"/>
      <c r="BH19" s="597"/>
      <c r="BI19" s="597"/>
      <c r="BJ19" s="597"/>
      <c r="BK19" s="597"/>
      <c r="BL19" s="597"/>
      <c r="BM19" s="597"/>
      <c r="BN19" s="597"/>
      <c r="BO19" s="597"/>
      <c r="BP19" s="597"/>
      <c r="BQ19" s="597"/>
      <c r="BR19" s="597"/>
      <c r="BS19" s="597"/>
      <c r="BT19" s="597"/>
      <c r="BU19" s="597"/>
      <c r="BV19" s="597"/>
      <c r="BW19" s="597"/>
      <c r="BX19" s="597"/>
      <c r="BY19" s="597"/>
      <c r="BZ19" s="597"/>
      <c r="CA19" s="597"/>
      <c r="CB19" s="597"/>
      <c r="CC19" s="597"/>
      <c r="CD19" s="597"/>
      <c r="CE19" s="597"/>
      <c r="CF19" s="597"/>
      <c r="CG19" s="597"/>
      <c r="CH19" s="597"/>
      <c r="CI19" s="597"/>
      <c r="CJ19" s="597"/>
      <c r="CK19" s="597"/>
      <c r="CL19" s="597"/>
      <c r="CM19" s="597"/>
      <c r="CN19" s="597"/>
      <c r="CO19" s="597"/>
      <c r="CP19" s="597"/>
      <c r="CQ19" s="597"/>
      <c r="CR19" s="597"/>
      <c r="CS19" s="597"/>
      <c r="CT19" s="597"/>
      <c r="CU19" s="597"/>
      <c r="CV19" s="597"/>
      <c r="CW19" s="597"/>
      <c r="CX19" s="597"/>
      <c r="CY19" s="597"/>
      <c r="CZ19" s="597"/>
      <c r="DA19" s="597"/>
      <c r="DB19" s="597"/>
      <c r="DC19" s="597"/>
      <c r="DD19" s="597"/>
      <c r="DE19" s="597"/>
      <c r="DF19" s="597"/>
      <c r="DG19" s="597"/>
      <c r="DH19" s="597"/>
      <c r="DI19" s="597"/>
      <c r="DJ19" s="597"/>
      <c r="DK19" s="597"/>
      <c r="DL19" s="597"/>
      <c r="DM19" s="597"/>
      <c r="DN19" s="597"/>
      <c r="DO19" s="597"/>
      <c r="DP19" s="597"/>
      <c r="DQ19" s="597"/>
      <c r="DR19" s="597"/>
      <c r="DS19" s="597"/>
      <c r="DT19" s="597"/>
      <c r="DU19" s="597"/>
      <c r="DV19" s="597"/>
      <c r="DW19" s="597"/>
      <c r="DX19" s="597"/>
      <c r="DY19" s="597"/>
      <c r="DZ19" s="597"/>
      <c r="EA19" s="597"/>
      <c r="EB19" s="597"/>
      <c r="EC19" s="597"/>
      <c r="ED19" s="597"/>
      <c r="EE19" s="597"/>
      <c r="EF19" s="597"/>
      <c r="EG19" s="597"/>
      <c r="EH19" s="597"/>
      <c r="EI19" s="597"/>
      <c r="EJ19" s="597"/>
      <c r="EK19" s="597"/>
      <c r="EL19" s="597"/>
      <c r="EM19" s="597"/>
      <c r="EN19" s="597"/>
      <c r="EO19" s="597"/>
      <c r="EP19" s="597"/>
      <c r="EQ19" s="597"/>
      <c r="ER19" s="597"/>
      <c r="ES19" s="597"/>
      <c r="ET19" s="597"/>
      <c r="EU19" s="597"/>
      <c r="EV19" s="597"/>
      <c r="EW19" s="597"/>
      <c r="EX19" s="597"/>
      <c r="EY19" s="597"/>
      <c r="EZ19" s="597"/>
      <c r="FA19" s="597"/>
      <c r="FB19" s="597"/>
      <c r="FC19" s="597"/>
      <c r="FD19" s="597"/>
      <c r="FE19" s="597"/>
      <c r="FF19" s="597"/>
      <c r="FG19" s="597"/>
      <c r="FH19" s="597"/>
      <c r="FI19" s="597"/>
      <c r="FJ19" s="597"/>
      <c r="FK19" s="597"/>
      <c r="FL19" s="597"/>
      <c r="FM19" s="597"/>
      <c r="FN19" s="597"/>
      <c r="FO19" s="597"/>
      <c r="FP19" s="597"/>
      <c r="FQ19" s="597"/>
      <c r="FR19" s="597"/>
      <c r="FS19" s="597"/>
      <c r="FT19" s="597"/>
      <c r="FU19" s="597"/>
      <c r="FV19" s="597"/>
      <c r="FW19" s="597"/>
      <c r="FX19" s="597"/>
      <c r="FY19" s="597"/>
      <c r="FZ19" s="597"/>
      <c r="GA19" s="597"/>
      <c r="GB19" s="597"/>
      <c r="GC19" s="597"/>
      <c r="GD19" s="597"/>
      <c r="GE19" s="597"/>
      <c r="GF19" s="597"/>
      <c r="GG19" s="597"/>
      <c r="GH19" s="597"/>
      <c r="GI19" s="597"/>
      <c r="GJ19" s="597"/>
      <c r="GK19" s="597"/>
      <c r="GL19" s="597"/>
      <c r="GM19" s="597"/>
      <c r="GN19" s="597"/>
      <c r="GO19" s="597"/>
      <c r="GP19" s="597"/>
      <c r="GQ19" s="597"/>
      <c r="GR19" s="597"/>
      <c r="GS19" s="597"/>
      <c r="GT19" s="597"/>
      <c r="GU19" s="597"/>
      <c r="GV19" s="597"/>
      <c r="GW19" s="597"/>
      <c r="GX19" s="597"/>
      <c r="GY19" s="597"/>
      <c r="GZ19" s="597"/>
      <c r="HA19" s="597"/>
      <c r="HB19" s="597"/>
      <c r="HC19" s="597"/>
      <c r="HD19" s="597"/>
      <c r="HE19" s="597"/>
      <c r="HF19" s="597"/>
      <c r="HG19" s="597"/>
      <c r="HH19" s="597"/>
      <c r="HI19" s="597"/>
      <c r="HJ19" s="597"/>
      <c r="HK19" s="597"/>
      <c r="HL19" s="597"/>
      <c r="HM19" s="597"/>
      <c r="HN19" s="597"/>
      <c r="HO19" s="597"/>
      <c r="HP19" s="597"/>
      <c r="HQ19" s="597"/>
      <c r="HR19" s="597"/>
      <c r="HS19" s="597"/>
      <c r="HT19" s="597"/>
      <c r="HU19" s="597"/>
      <c r="HV19" s="597"/>
      <c r="HW19" s="597"/>
      <c r="HX19" s="597"/>
      <c r="HY19" s="597"/>
      <c r="HZ19" s="597"/>
      <c r="IA19" s="597"/>
      <c r="IB19" s="597"/>
      <c r="IC19" s="597"/>
      <c r="ID19" s="597"/>
      <c r="IE19" s="597"/>
      <c r="IF19" s="597"/>
      <c r="IG19" s="597"/>
      <c r="IH19" s="597"/>
      <c r="II19" s="597"/>
      <c r="IJ19" s="597"/>
      <c r="IK19" s="597"/>
      <c r="IL19" s="597"/>
      <c r="IM19" s="597"/>
      <c r="IN19" s="597"/>
      <c r="IO19" s="597"/>
      <c r="IP19" s="597"/>
      <c r="IQ19" s="597"/>
      <c r="IR19" s="597"/>
      <c r="IS19" s="597"/>
      <c r="IT19" s="597"/>
      <c r="IU19" s="597"/>
    </row>
    <row r="20" spans="2:255" ht="22.5">
      <c r="B20" s="600" t="s">
        <v>196</v>
      </c>
      <c r="C20" s="601" t="s">
        <v>558</v>
      </c>
      <c r="D20" s="601" t="s">
        <v>559</v>
      </c>
      <c r="E20" s="601" t="s">
        <v>560</v>
      </c>
      <c r="F20" s="600" t="s">
        <v>561</v>
      </c>
      <c r="G20" s="597"/>
      <c r="H20" s="597"/>
      <c r="I20" s="600" t="s">
        <v>196</v>
      </c>
      <c r="J20" s="601" t="s">
        <v>557</v>
      </c>
      <c r="K20" s="601" t="s">
        <v>557</v>
      </c>
      <c r="L20" s="601" t="s">
        <v>557</v>
      </c>
      <c r="M20" s="601" t="s">
        <v>562</v>
      </c>
      <c r="N20" s="597"/>
      <c r="O20" s="597"/>
      <c r="P20" s="597"/>
      <c r="Q20" s="597"/>
      <c r="R20" s="597"/>
      <c r="S20" s="597"/>
      <c r="T20" s="597"/>
      <c r="U20" s="597"/>
      <c r="V20" s="597"/>
      <c r="W20" s="597"/>
      <c r="X20" s="597"/>
      <c r="Y20" s="597"/>
      <c r="Z20" s="597"/>
      <c r="AA20" s="597"/>
      <c r="AB20" s="597"/>
      <c r="AC20" s="597"/>
      <c r="AD20" s="597"/>
      <c r="AE20" s="597"/>
      <c r="AF20" s="597"/>
      <c r="AG20" s="597"/>
      <c r="AH20" s="597"/>
      <c r="AI20" s="597"/>
      <c r="AJ20" s="597"/>
      <c r="AK20" s="597"/>
      <c r="AL20" s="597"/>
      <c r="AM20" s="597"/>
      <c r="AN20" s="597"/>
      <c r="AO20" s="597"/>
      <c r="AP20" s="597"/>
      <c r="AQ20" s="597"/>
      <c r="AR20" s="597"/>
      <c r="AS20" s="597"/>
      <c r="AT20" s="597"/>
      <c r="AU20" s="597"/>
      <c r="AV20" s="597"/>
      <c r="AW20" s="597"/>
      <c r="AX20" s="597"/>
      <c r="AY20" s="597"/>
      <c r="AZ20" s="597"/>
      <c r="BA20" s="597"/>
      <c r="BB20" s="597"/>
      <c r="BC20" s="597"/>
      <c r="BD20" s="597"/>
      <c r="BE20" s="597"/>
      <c r="BF20" s="597"/>
      <c r="BG20" s="597"/>
      <c r="BH20" s="597"/>
      <c r="BI20" s="597"/>
      <c r="BJ20" s="597"/>
      <c r="BK20" s="597"/>
      <c r="BL20" s="597"/>
      <c r="BM20" s="597"/>
      <c r="BN20" s="597"/>
      <c r="BO20" s="597"/>
      <c r="BP20" s="597"/>
      <c r="BQ20" s="597"/>
      <c r="BR20" s="597"/>
      <c r="BS20" s="597"/>
      <c r="BT20" s="597"/>
      <c r="BU20" s="597"/>
      <c r="BV20" s="597"/>
      <c r="BW20" s="597"/>
      <c r="BX20" s="597"/>
      <c r="BY20" s="597"/>
      <c r="BZ20" s="597"/>
      <c r="CA20" s="597"/>
      <c r="CB20" s="597"/>
      <c r="CC20" s="597"/>
      <c r="CD20" s="597"/>
      <c r="CE20" s="597"/>
      <c r="CF20" s="597"/>
      <c r="CG20" s="597"/>
      <c r="CH20" s="597"/>
      <c r="CI20" s="597"/>
      <c r="CJ20" s="597"/>
      <c r="CK20" s="597"/>
      <c r="CL20" s="597"/>
      <c r="CM20" s="597"/>
      <c r="CN20" s="597"/>
      <c r="CO20" s="597"/>
      <c r="CP20" s="597"/>
      <c r="CQ20" s="597"/>
      <c r="CR20" s="597"/>
      <c r="CS20" s="597"/>
      <c r="CT20" s="597"/>
      <c r="CU20" s="597"/>
      <c r="CV20" s="597"/>
      <c r="CW20" s="597"/>
      <c r="CX20" s="597"/>
      <c r="CY20" s="597"/>
      <c r="CZ20" s="597"/>
      <c r="DA20" s="597"/>
      <c r="DB20" s="597"/>
      <c r="DC20" s="597"/>
      <c r="DD20" s="597"/>
      <c r="DE20" s="597"/>
      <c r="DF20" s="597"/>
      <c r="DG20" s="597"/>
      <c r="DH20" s="597"/>
      <c r="DI20" s="597"/>
      <c r="DJ20" s="597"/>
      <c r="DK20" s="597"/>
      <c r="DL20" s="597"/>
      <c r="DM20" s="597"/>
      <c r="DN20" s="597"/>
      <c r="DO20" s="597"/>
      <c r="DP20" s="597"/>
      <c r="DQ20" s="597"/>
      <c r="DR20" s="597"/>
      <c r="DS20" s="597"/>
      <c r="DT20" s="597"/>
      <c r="DU20" s="597"/>
      <c r="DV20" s="597"/>
      <c r="DW20" s="597"/>
      <c r="DX20" s="597"/>
      <c r="DY20" s="597"/>
      <c r="DZ20" s="597"/>
      <c r="EA20" s="597"/>
      <c r="EB20" s="597"/>
      <c r="EC20" s="597"/>
      <c r="ED20" s="597"/>
      <c r="EE20" s="597"/>
      <c r="EF20" s="597"/>
      <c r="EG20" s="597"/>
      <c r="EH20" s="597"/>
      <c r="EI20" s="597"/>
      <c r="EJ20" s="597"/>
      <c r="EK20" s="597"/>
      <c r="EL20" s="597"/>
      <c r="EM20" s="597"/>
      <c r="EN20" s="597"/>
      <c r="EO20" s="597"/>
      <c r="EP20" s="597"/>
      <c r="EQ20" s="597"/>
      <c r="ER20" s="597"/>
      <c r="ES20" s="597"/>
      <c r="ET20" s="597"/>
      <c r="EU20" s="597"/>
      <c r="EV20" s="597"/>
      <c r="EW20" s="597"/>
      <c r="EX20" s="597"/>
      <c r="EY20" s="597"/>
      <c r="EZ20" s="597"/>
      <c r="FA20" s="597"/>
      <c r="FB20" s="597"/>
      <c r="FC20" s="597"/>
      <c r="FD20" s="597"/>
      <c r="FE20" s="597"/>
      <c r="FF20" s="597"/>
      <c r="FG20" s="597"/>
      <c r="FH20" s="597"/>
      <c r="FI20" s="597"/>
      <c r="FJ20" s="597"/>
      <c r="FK20" s="597"/>
      <c r="FL20" s="597"/>
      <c r="FM20" s="597"/>
      <c r="FN20" s="597"/>
      <c r="FO20" s="597"/>
      <c r="FP20" s="597"/>
      <c r="FQ20" s="597"/>
      <c r="FR20" s="597"/>
      <c r="FS20" s="597"/>
      <c r="FT20" s="597"/>
      <c r="FU20" s="597"/>
      <c r="FV20" s="597"/>
      <c r="FW20" s="597"/>
      <c r="FX20" s="597"/>
      <c r="FY20" s="597"/>
      <c r="FZ20" s="597"/>
      <c r="GA20" s="597"/>
      <c r="GB20" s="597"/>
      <c r="GC20" s="597"/>
      <c r="GD20" s="597"/>
      <c r="GE20" s="597"/>
      <c r="GF20" s="597"/>
      <c r="GG20" s="597"/>
      <c r="GH20" s="597"/>
      <c r="GI20" s="597"/>
      <c r="GJ20" s="597"/>
      <c r="GK20" s="597"/>
      <c r="GL20" s="597"/>
      <c r="GM20" s="597"/>
      <c r="GN20" s="597"/>
      <c r="GO20" s="597"/>
      <c r="GP20" s="597"/>
      <c r="GQ20" s="597"/>
      <c r="GR20" s="597"/>
      <c r="GS20" s="597"/>
      <c r="GT20" s="597"/>
      <c r="GU20" s="597"/>
      <c r="GV20" s="597"/>
      <c r="GW20" s="597"/>
      <c r="GX20" s="597"/>
      <c r="GY20" s="597"/>
      <c r="GZ20" s="597"/>
      <c r="HA20" s="597"/>
      <c r="HB20" s="597"/>
      <c r="HC20" s="597"/>
      <c r="HD20" s="597"/>
      <c r="HE20" s="597"/>
      <c r="HF20" s="597"/>
      <c r="HG20" s="597"/>
      <c r="HH20" s="597"/>
      <c r="HI20" s="597"/>
      <c r="HJ20" s="597"/>
      <c r="HK20" s="597"/>
      <c r="HL20" s="597"/>
      <c r="HM20" s="597"/>
      <c r="HN20" s="597"/>
      <c r="HO20" s="597"/>
      <c r="HP20" s="597"/>
      <c r="HQ20" s="597"/>
      <c r="HR20" s="597"/>
      <c r="HS20" s="597"/>
      <c r="HT20" s="597"/>
      <c r="HU20" s="597"/>
      <c r="HV20" s="597"/>
      <c r="HW20" s="597"/>
      <c r="HX20" s="597"/>
      <c r="HY20" s="597"/>
      <c r="HZ20" s="597"/>
      <c r="IA20" s="597"/>
      <c r="IB20" s="597"/>
      <c r="IC20" s="597"/>
      <c r="ID20" s="597"/>
      <c r="IE20" s="597"/>
      <c r="IF20" s="597"/>
      <c r="IG20" s="597"/>
      <c r="IH20" s="597"/>
      <c r="II20" s="597"/>
      <c r="IJ20" s="597"/>
      <c r="IK20" s="597"/>
      <c r="IL20" s="597"/>
      <c r="IM20" s="597"/>
      <c r="IN20" s="597"/>
      <c r="IO20" s="597"/>
      <c r="IP20" s="597"/>
      <c r="IQ20" s="597"/>
      <c r="IR20" s="597"/>
      <c r="IS20" s="597"/>
      <c r="IT20" s="597"/>
      <c r="IU20" s="597"/>
    </row>
    <row r="21" spans="2:255">
      <c r="B21" s="603" t="str">
        <f t="shared" ref="B21:B31" si="8">+(IF(VALUE(RIGHT(B22,1))=1,-1,0)+LEFT(B22,4))&amp;" Q"&amp;IF(VALUE(RIGHT(B22,1))&gt;1,RIGHT(B22,1)-1,4)</f>
        <v>2011 Q3</v>
      </c>
      <c r="C21" s="606">
        <f t="shared" ref="C21:E29" si="9">+D7/C7</f>
        <v>1.0840177900415744</v>
      </c>
      <c r="D21" s="606">
        <f t="shared" si="9"/>
        <v>0.98732381615506171</v>
      </c>
      <c r="E21" s="606">
        <f t="shared" si="9"/>
        <v>0.99100135313435678</v>
      </c>
      <c r="F21" s="606">
        <f t="shared" ref="F21:F28" si="10">+O7/F7</f>
        <v>0.91790031320363219</v>
      </c>
      <c r="G21" s="605"/>
      <c r="I21" s="603" t="str">
        <f t="shared" ref="I21:I32" si="11">B21</f>
        <v>2011 Q3</v>
      </c>
      <c r="J21" s="606">
        <f>+Q18</f>
        <v>1.4018806589594754</v>
      </c>
      <c r="K21" s="606">
        <f>+Q17</f>
        <v>0.82266912455458929</v>
      </c>
      <c r="L21" s="606">
        <f>+Q16</f>
        <v>0.97348798962846972</v>
      </c>
      <c r="M21" s="606">
        <f>+O18/F18</f>
        <v>0.9940837828371214</v>
      </c>
      <c r="N21" s="597"/>
      <c r="O21" s="597"/>
      <c r="P21" s="597"/>
      <c r="Q21" s="597"/>
      <c r="R21" s="597"/>
      <c r="S21" s="597"/>
      <c r="T21" s="597"/>
      <c r="U21" s="597"/>
      <c r="V21" s="597"/>
      <c r="W21" s="597"/>
      <c r="X21" s="597"/>
      <c r="Y21" s="597"/>
      <c r="Z21" s="597"/>
      <c r="AA21" s="597"/>
      <c r="AB21" s="597"/>
      <c r="AC21" s="597"/>
      <c r="AD21" s="597"/>
      <c r="AE21" s="597"/>
      <c r="AF21" s="597"/>
      <c r="AG21" s="597"/>
      <c r="AH21" s="597"/>
      <c r="AI21" s="597"/>
      <c r="AJ21" s="597"/>
      <c r="AK21" s="597"/>
      <c r="AL21" s="597"/>
      <c r="AM21" s="597"/>
      <c r="AN21" s="597"/>
      <c r="AO21" s="597"/>
      <c r="AP21" s="597"/>
      <c r="AQ21" s="597"/>
      <c r="AR21" s="597"/>
      <c r="AS21" s="597"/>
      <c r="AT21" s="597"/>
      <c r="AU21" s="597"/>
      <c r="AV21" s="597"/>
      <c r="AW21" s="597"/>
      <c r="AX21" s="597"/>
      <c r="AY21" s="597"/>
      <c r="AZ21" s="597"/>
      <c r="BA21" s="597"/>
      <c r="BB21" s="597"/>
      <c r="BC21" s="597"/>
      <c r="BD21" s="597"/>
      <c r="BE21" s="597"/>
      <c r="BF21" s="597"/>
      <c r="BG21" s="597"/>
      <c r="BH21" s="597"/>
      <c r="BI21" s="597"/>
      <c r="BJ21" s="597"/>
      <c r="BK21" s="597"/>
      <c r="BL21" s="597"/>
      <c r="BM21" s="597"/>
      <c r="BN21" s="597"/>
      <c r="BO21" s="597"/>
      <c r="BP21" s="597"/>
      <c r="BQ21" s="597"/>
      <c r="BR21" s="597"/>
      <c r="BS21" s="597"/>
      <c r="BT21" s="597"/>
      <c r="BU21" s="597"/>
      <c r="BV21" s="597"/>
      <c r="BW21" s="597"/>
      <c r="BX21" s="597"/>
      <c r="BY21" s="597"/>
      <c r="BZ21" s="597"/>
      <c r="CA21" s="597"/>
      <c r="CB21" s="597"/>
      <c r="CC21" s="597"/>
      <c r="CD21" s="597"/>
      <c r="CE21" s="597"/>
      <c r="CF21" s="597"/>
      <c r="CG21" s="597"/>
      <c r="CH21" s="597"/>
      <c r="CI21" s="597"/>
      <c r="CJ21" s="597"/>
      <c r="CK21" s="597"/>
      <c r="CL21" s="597"/>
      <c r="CM21" s="597"/>
      <c r="CN21" s="597"/>
      <c r="CO21" s="597"/>
      <c r="CP21" s="597"/>
      <c r="CQ21" s="597"/>
      <c r="CR21" s="597"/>
      <c r="CS21" s="597"/>
      <c r="CT21" s="597"/>
      <c r="CU21" s="597"/>
      <c r="CV21" s="597"/>
      <c r="CW21" s="597"/>
      <c r="CX21" s="597"/>
      <c r="CY21" s="597"/>
      <c r="CZ21" s="597"/>
      <c r="DA21" s="597"/>
      <c r="DB21" s="597"/>
      <c r="DC21" s="597"/>
      <c r="DD21" s="597"/>
      <c r="DE21" s="597"/>
      <c r="DF21" s="597"/>
      <c r="DG21" s="597"/>
      <c r="DH21" s="597"/>
      <c r="DI21" s="597"/>
      <c r="DJ21" s="597"/>
      <c r="DK21" s="597"/>
      <c r="DL21" s="597"/>
      <c r="DM21" s="597"/>
      <c r="DN21" s="597"/>
      <c r="DO21" s="597"/>
      <c r="DP21" s="597"/>
      <c r="DQ21" s="597"/>
      <c r="DR21" s="597"/>
      <c r="DS21" s="597"/>
      <c r="DT21" s="597"/>
      <c r="DU21" s="597"/>
      <c r="DV21" s="597"/>
      <c r="DW21" s="597"/>
      <c r="DX21" s="597"/>
      <c r="DY21" s="597"/>
      <c r="DZ21" s="597"/>
      <c r="EA21" s="597"/>
      <c r="EB21" s="597"/>
      <c r="EC21" s="597"/>
      <c r="ED21" s="597"/>
      <c r="EE21" s="597"/>
      <c r="EF21" s="597"/>
      <c r="EG21" s="597"/>
      <c r="EH21" s="597"/>
      <c r="EI21" s="597"/>
      <c r="EJ21" s="597"/>
      <c r="EK21" s="597"/>
      <c r="EL21" s="597"/>
      <c r="EM21" s="597"/>
      <c r="EN21" s="597"/>
      <c r="EO21" s="597"/>
      <c r="EP21" s="597"/>
      <c r="EQ21" s="597"/>
      <c r="ER21" s="597"/>
      <c r="ES21" s="597"/>
      <c r="ET21" s="597"/>
      <c r="EU21" s="597"/>
      <c r="EV21" s="597"/>
      <c r="EW21" s="597"/>
      <c r="EX21" s="597"/>
      <c r="EY21" s="597"/>
      <c r="EZ21" s="597"/>
      <c r="FA21" s="597"/>
      <c r="FB21" s="597"/>
      <c r="FC21" s="597"/>
      <c r="FD21" s="597"/>
      <c r="FE21" s="597"/>
      <c r="FF21" s="597"/>
      <c r="FG21" s="597"/>
      <c r="FH21" s="597"/>
      <c r="FI21" s="597"/>
      <c r="FJ21" s="597"/>
      <c r="FK21" s="597"/>
      <c r="FL21" s="597"/>
      <c r="FM21" s="597"/>
      <c r="FN21" s="597"/>
      <c r="FO21" s="597"/>
      <c r="FP21" s="597"/>
      <c r="FQ21" s="597"/>
      <c r="FR21" s="597"/>
      <c r="FS21" s="597"/>
      <c r="FT21" s="597"/>
      <c r="FU21" s="597"/>
      <c r="FV21" s="597"/>
      <c r="FW21" s="597"/>
      <c r="FX21" s="597"/>
      <c r="FY21" s="597"/>
      <c r="FZ21" s="597"/>
      <c r="GA21" s="597"/>
      <c r="GB21" s="597"/>
      <c r="GC21" s="597"/>
      <c r="GD21" s="597"/>
      <c r="GE21" s="597"/>
      <c r="GF21" s="597"/>
      <c r="GG21" s="597"/>
      <c r="GH21" s="597"/>
      <c r="GI21" s="597"/>
      <c r="GJ21" s="597"/>
      <c r="GK21" s="597"/>
      <c r="GL21" s="597"/>
      <c r="GM21" s="597"/>
      <c r="GN21" s="597"/>
      <c r="GO21" s="597"/>
      <c r="GP21" s="597"/>
      <c r="GQ21" s="597"/>
      <c r="GR21" s="597"/>
      <c r="GS21" s="597"/>
      <c r="GT21" s="597"/>
      <c r="GU21" s="597"/>
      <c r="GV21" s="597"/>
      <c r="GW21" s="597"/>
      <c r="GX21" s="597"/>
      <c r="GY21" s="597"/>
      <c r="GZ21" s="597"/>
      <c r="HA21" s="597"/>
      <c r="HB21" s="597"/>
      <c r="HC21" s="597"/>
      <c r="HD21" s="597"/>
      <c r="HE21" s="597"/>
      <c r="HF21" s="597"/>
      <c r="HG21" s="597"/>
      <c r="HH21" s="597"/>
      <c r="HI21" s="597"/>
      <c r="HJ21" s="597"/>
      <c r="HK21" s="597"/>
      <c r="HL21" s="597"/>
      <c r="HM21" s="597"/>
      <c r="HN21" s="597"/>
      <c r="HO21" s="597"/>
      <c r="HP21" s="597"/>
      <c r="HQ21" s="597"/>
      <c r="HR21" s="597"/>
      <c r="HS21" s="597"/>
      <c r="HT21" s="597"/>
      <c r="HU21" s="597"/>
      <c r="HV21" s="597"/>
      <c r="HW21" s="597"/>
      <c r="HX21" s="597"/>
      <c r="HY21" s="597"/>
      <c r="HZ21" s="597"/>
      <c r="IA21" s="597"/>
      <c r="IB21" s="597"/>
      <c r="IC21" s="597"/>
      <c r="ID21" s="597"/>
      <c r="IE21" s="597"/>
      <c r="IF21" s="597"/>
      <c r="IG21" s="597"/>
      <c r="IH21" s="597"/>
      <c r="II21" s="597"/>
      <c r="IJ21" s="597"/>
      <c r="IK21" s="597"/>
      <c r="IL21" s="597"/>
      <c r="IM21" s="597"/>
      <c r="IN21" s="597"/>
      <c r="IO21" s="597"/>
      <c r="IP21" s="597"/>
      <c r="IQ21" s="597"/>
      <c r="IR21" s="597"/>
      <c r="IS21" s="597"/>
      <c r="IT21" s="597"/>
      <c r="IU21" s="597"/>
    </row>
    <row r="22" spans="2:255">
      <c r="B22" s="603" t="str">
        <f t="shared" si="8"/>
        <v>2011 Q4</v>
      </c>
      <c r="C22" s="606">
        <f t="shared" si="9"/>
        <v>1.0639319238878455</v>
      </c>
      <c r="D22" s="606">
        <f t="shared" si="9"/>
        <v>0.96770603416824219</v>
      </c>
      <c r="E22" s="606">
        <f t="shared" si="9"/>
        <v>0.98626686341488656</v>
      </c>
      <c r="F22" s="606">
        <f t="shared" si="10"/>
        <v>0.99373232936743328</v>
      </c>
      <c r="G22" s="605"/>
      <c r="I22" s="603" t="str">
        <f t="shared" si="11"/>
        <v>2011 Q4</v>
      </c>
      <c r="J22" s="606">
        <f t="shared" ref="J22:M29" si="12">+J21</f>
        <v>1.4018806589594754</v>
      </c>
      <c r="K22" s="606">
        <f t="shared" si="12"/>
        <v>0.82266912455458929</v>
      </c>
      <c r="L22" s="606">
        <f t="shared" si="12"/>
        <v>0.97348798962846972</v>
      </c>
      <c r="M22" s="606">
        <f t="shared" si="12"/>
        <v>0.9940837828371214</v>
      </c>
      <c r="N22" s="597"/>
      <c r="O22" s="597"/>
      <c r="P22" s="597"/>
      <c r="Q22" s="597"/>
      <c r="R22" s="597"/>
      <c r="S22" s="597"/>
      <c r="T22" s="597"/>
      <c r="U22" s="597"/>
      <c r="V22" s="597"/>
      <c r="W22" s="597"/>
      <c r="X22" s="597"/>
      <c r="Y22" s="597"/>
      <c r="Z22" s="597"/>
      <c r="AA22" s="597"/>
      <c r="AB22" s="597"/>
      <c r="AC22" s="597"/>
      <c r="AD22" s="597"/>
      <c r="AE22" s="597"/>
      <c r="AF22" s="597"/>
      <c r="AG22" s="597"/>
      <c r="AH22" s="597"/>
      <c r="AI22" s="597"/>
      <c r="AJ22" s="597"/>
      <c r="AK22" s="597"/>
      <c r="AL22" s="597"/>
      <c r="AM22" s="597"/>
      <c r="AN22" s="597"/>
      <c r="AO22" s="597"/>
      <c r="AP22" s="597"/>
      <c r="AQ22" s="597"/>
      <c r="AR22" s="597"/>
      <c r="AS22" s="597"/>
      <c r="AT22" s="597"/>
      <c r="AU22" s="597"/>
      <c r="AV22" s="597"/>
      <c r="AW22" s="597"/>
      <c r="AX22" s="597"/>
      <c r="AY22" s="597"/>
      <c r="AZ22" s="597"/>
      <c r="BA22" s="597"/>
      <c r="BB22" s="597"/>
      <c r="BC22" s="597"/>
      <c r="BD22" s="597"/>
      <c r="BE22" s="597"/>
      <c r="BF22" s="597"/>
      <c r="BG22" s="597"/>
      <c r="BH22" s="597"/>
      <c r="BI22" s="597"/>
      <c r="BJ22" s="597"/>
      <c r="BK22" s="597"/>
      <c r="BL22" s="597"/>
      <c r="BM22" s="597"/>
      <c r="BN22" s="597"/>
      <c r="BO22" s="597"/>
      <c r="BP22" s="597"/>
      <c r="BQ22" s="597"/>
      <c r="BR22" s="597"/>
      <c r="BS22" s="597"/>
      <c r="BT22" s="597"/>
      <c r="BU22" s="597"/>
      <c r="BV22" s="597"/>
      <c r="BW22" s="597"/>
      <c r="BX22" s="597"/>
      <c r="BY22" s="597"/>
      <c r="BZ22" s="597"/>
      <c r="CA22" s="597"/>
      <c r="CB22" s="597"/>
      <c r="CC22" s="597"/>
      <c r="CD22" s="597"/>
      <c r="CE22" s="597"/>
      <c r="CF22" s="597"/>
      <c r="CG22" s="597"/>
      <c r="CH22" s="597"/>
      <c r="CI22" s="597"/>
      <c r="CJ22" s="597"/>
      <c r="CK22" s="597"/>
      <c r="CL22" s="597"/>
      <c r="CM22" s="597"/>
      <c r="CN22" s="597"/>
      <c r="CO22" s="597"/>
      <c r="CP22" s="597"/>
      <c r="CQ22" s="597"/>
      <c r="CR22" s="597"/>
      <c r="CS22" s="597"/>
      <c r="CT22" s="597"/>
      <c r="CU22" s="597"/>
      <c r="CV22" s="597"/>
      <c r="CW22" s="597"/>
      <c r="CX22" s="597"/>
      <c r="CY22" s="597"/>
      <c r="CZ22" s="597"/>
      <c r="DA22" s="597"/>
      <c r="DB22" s="597"/>
      <c r="DC22" s="597"/>
      <c r="DD22" s="597"/>
      <c r="DE22" s="597"/>
      <c r="DF22" s="597"/>
      <c r="DG22" s="597"/>
      <c r="DH22" s="597"/>
      <c r="DI22" s="597"/>
      <c r="DJ22" s="597"/>
      <c r="DK22" s="597"/>
      <c r="DL22" s="597"/>
      <c r="DM22" s="597"/>
      <c r="DN22" s="597"/>
      <c r="DO22" s="597"/>
      <c r="DP22" s="597"/>
      <c r="DQ22" s="597"/>
      <c r="DR22" s="597"/>
      <c r="DS22" s="597"/>
      <c r="DT22" s="597"/>
      <c r="DU22" s="597"/>
      <c r="DV22" s="597"/>
      <c r="DW22" s="597"/>
      <c r="DX22" s="597"/>
      <c r="DY22" s="597"/>
      <c r="DZ22" s="597"/>
      <c r="EA22" s="597"/>
      <c r="EB22" s="597"/>
      <c r="EC22" s="597"/>
      <c r="ED22" s="597"/>
      <c r="EE22" s="597"/>
      <c r="EF22" s="597"/>
      <c r="EG22" s="597"/>
      <c r="EH22" s="597"/>
      <c r="EI22" s="597"/>
      <c r="EJ22" s="597"/>
      <c r="EK22" s="597"/>
      <c r="EL22" s="597"/>
      <c r="EM22" s="597"/>
      <c r="EN22" s="597"/>
      <c r="EO22" s="597"/>
      <c r="EP22" s="597"/>
      <c r="EQ22" s="597"/>
      <c r="ER22" s="597"/>
      <c r="ES22" s="597"/>
      <c r="ET22" s="597"/>
      <c r="EU22" s="597"/>
      <c r="EV22" s="597"/>
      <c r="EW22" s="597"/>
      <c r="EX22" s="597"/>
      <c r="EY22" s="597"/>
      <c r="EZ22" s="597"/>
      <c r="FA22" s="597"/>
      <c r="FB22" s="597"/>
      <c r="FC22" s="597"/>
      <c r="FD22" s="597"/>
      <c r="FE22" s="597"/>
      <c r="FF22" s="597"/>
      <c r="FG22" s="597"/>
      <c r="FH22" s="597"/>
      <c r="FI22" s="597"/>
      <c r="FJ22" s="597"/>
      <c r="FK22" s="597"/>
      <c r="FL22" s="597"/>
      <c r="FM22" s="597"/>
      <c r="FN22" s="597"/>
      <c r="FO22" s="597"/>
      <c r="FP22" s="597"/>
      <c r="FQ22" s="597"/>
      <c r="FR22" s="597"/>
      <c r="FS22" s="597"/>
      <c r="FT22" s="597"/>
      <c r="FU22" s="597"/>
      <c r="FV22" s="597"/>
      <c r="FW22" s="597"/>
      <c r="FX22" s="597"/>
      <c r="FY22" s="597"/>
      <c r="FZ22" s="597"/>
      <c r="GA22" s="597"/>
      <c r="GB22" s="597"/>
      <c r="GC22" s="597"/>
      <c r="GD22" s="597"/>
      <c r="GE22" s="597"/>
      <c r="GF22" s="597"/>
      <c r="GG22" s="597"/>
      <c r="GH22" s="597"/>
      <c r="GI22" s="597"/>
      <c r="GJ22" s="597"/>
      <c r="GK22" s="597"/>
      <c r="GL22" s="597"/>
      <c r="GM22" s="597"/>
      <c r="GN22" s="597"/>
      <c r="GO22" s="597"/>
      <c r="GP22" s="597"/>
      <c r="GQ22" s="597"/>
      <c r="GR22" s="597"/>
      <c r="GS22" s="597"/>
      <c r="GT22" s="597"/>
      <c r="GU22" s="597"/>
      <c r="GV22" s="597"/>
      <c r="GW22" s="597"/>
      <c r="GX22" s="597"/>
      <c r="GY22" s="597"/>
      <c r="GZ22" s="597"/>
      <c r="HA22" s="597"/>
      <c r="HB22" s="597"/>
      <c r="HC22" s="597"/>
      <c r="HD22" s="597"/>
      <c r="HE22" s="597"/>
      <c r="HF22" s="597"/>
      <c r="HG22" s="597"/>
      <c r="HH22" s="597"/>
      <c r="HI22" s="597"/>
      <c r="HJ22" s="597"/>
      <c r="HK22" s="597"/>
      <c r="HL22" s="597"/>
      <c r="HM22" s="597"/>
      <c r="HN22" s="597"/>
      <c r="HO22" s="597"/>
      <c r="HP22" s="597"/>
      <c r="HQ22" s="597"/>
      <c r="HR22" s="597"/>
      <c r="HS22" s="597"/>
      <c r="HT22" s="597"/>
      <c r="HU22" s="597"/>
      <c r="HV22" s="597"/>
      <c r="HW22" s="597"/>
      <c r="HX22" s="597"/>
      <c r="HY22" s="597"/>
      <c r="HZ22" s="597"/>
      <c r="IA22" s="597"/>
      <c r="IB22" s="597"/>
      <c r="IC22" s="597"/>
      <c r="ID22" s="597"/>
      <c r="IE22" s="597"/>
      <c r="IF22" s="597"/>
      <c r="IG22" s="597"/>
      <c r="IH22" s="597"/>
      <c r="II22" s="597"/>
      <c r="IJ22" s="597"/>
      <c r="IK22" s="597"/>
      <c r="IL22" s="597"/>
      <c r="IM22" s="597"/>
      <c r="IN22" s="597"/>
      <c r="IO22" s="597"/>
      <c r="IP22" s="597"/>
      <c r="IQ22" s="597"/>
      <c r="IR22" s="597"/>
      <c r="IS22" s="597"/>
      <c r="IT22" s="597"/>
      <c r="IU22" s="597"/>
    </row>
    <row r="23" spans="2:255">
      <c r="B23" s="603" t="str">
        <f t="shared" si="8"/>
        <v>2012 Q1</v>
      </c>
      <c r="C23" s="606">
        <f t="shared" si="9"/>
        <v>0.96297841509301785</v>
      </c>
      <c r="D23" s="606">
        <f t="shared" si="9"/>
        <v>0.99280573577206399</v>
      </c>
      <c r="E23" s="606">
        <f t="shared" si="9"/>
        <v>0.99836687052738204</v>
      </c>
      <c r="F23" s="606">
        <f t="shared" si="10"/>
        <v>0.91812588452556032</v>
      </c>
      <c r="G23" s="605"/>
      <c r="I23" s="603" t="str">
        <f t="shared" si="11"/>
        <v>2012 Q1</v>
      </c>
      <c r="J23" s="606">
        <f t="shared" si="12"/>
        <v>1.4018806589594754</v>
      </c>
      <c r="K23" s="606">
        <f t="shared" si="12"/>
        <v>0.82266912455458929</v>
      </c>
      <c r="L23" s="606">
        <f t="shared" si="12"/>
        <v>0.97348798962846972</v>
      </c>
      <c r="M23" s="606">
        <f t="shared" si="12"/>
        <v>0.9940837828371214</v>
      </c>
      <c r="N23" s="597"/>
      <c r="O23" s="597"/>
      <c r="P23" s="597"/>
      <c r="Q23" s="597"/>
      <c r="R23" s="597"/>
      <c r="S23" s="597"/>
      <c r="T23" s="597"/>
      <c r="U23" s="597"/>
      <c r="V23" s="597"/>
      <c r="W23" s="597"/>
      <c r="X23" s="597"/>
      <c r="Y23" s="597"/>
      <c r="Z23" s="597"/>
      <c r="AA23" s="597"/>
      <c r="AB23" s="597"/>
      <c r="AC23" s="597"/>
      <c r="AD23" s="597"/>
      <c r="AE23" s="597"/>
      <c r="AF23" s="597"/>
      <c r="AG23" s="597"/>
      <c r="AH23" s="597"/>
      <c r="AI23" s="597"/>
      <c r="AJ23" s="597"/>
      <c r="AK23" s="597"/>
      <c r="AL23" s="597"/>
      <c r="AM23" s="597"/>
      <c r="AN23" s="597"/>
      <c r="AO23" s="597"/>
      <c r="AP23" s="597"/>
      <c r="AQ23" s="597"/>
      <c r="AR23" s="597"/>
      <c r="AS23" s="597"/>
      <c r="AT23" s="597"/>
      <c r="AU23" s="597"/>
      <c r="AV23" s="597"/>
      <c r="AW23" s="597"/>
      <c r="AX23" s="597"/>
      <c r="AY23" s="597"/>
      <c r="AZ23" s="597"/>
      <c r="BA23" s="597"/>
      <c r="BB23" s="597"/>
      <c r="BC23" s="597"/>
      <c r="BD23" s="597"/>
      <c r="BE23" s="597"/>
      <c r="BF23" s="597"/>
      <c r="BG23" s="597"/>
      <c r="BH23" s="597"/>
      <c r="BI23" s="597"/>
      <c r="BJ23" s="597"/>
      <c r="BK23" s="597"/>
      <c r="BL23" s="597"/>
      <c r="BM23" s="597"/>
      <c r="BN23" s="597"/>
      <c r="BO23" s="597"/>
      <c r="BP23" s="597"/>
      <c r="BQ23" s="597"/>
      <c r="BR23" s="597"/>
      <c r="BS23" s="597"/>
      <c r="BT23" s="597"/>
      <c r="BU23" s="597"/>
      <c r="BV23" s="597"/>
      <c r="BW23" s="597"/>
      <c r="BX23" s="597"/>
      <c r="BY23" s="597"/>
      <c r="BZ23" s="597"/>
      <c r="CA23" s="597"/>
      <c r="CB23" s="597"/>
      <c r="CC23" s="597"/>
      <c r="CD23" s="597"/>
      <c r="CE23" s="597"/>
      <c r="CF23" s="597"/>
      <c r="CG23" s="597"/>
      <c r="CH23" s="597"/>
      <c r="CI23" s="597"/>
      <c r="CJ23" s="597"/>
      <c r="CK23" s="597"/>
      <c r="CL23" s="597"/>
      <c r="CM23" s="597"/>
      <c r="CN23" s="597"/>
      <c r="CO23" s="597"/>
      <c r="CP23" s="597"/>
      <c r="CQ23" s="597"/>
      <c r="CR23" s="597"/>
      <c r="CS23" s="597"/>
      <c r="CT23" s="597"/>
      <c r="CU23" s="597"/>
      <c r="CV23" s="597"/>
      <c r="CW23" s="597"/>
      <c r="CX23" s="597"/>
      <c r="CY23" s="597"/>
      <c r="CZ23" s="597"/>
      <c r="DA23" s="597"/>
      <c r="DB23" s="597"/>
      <c r="DC23" s="597"/>
      <c r="DD23" s="597"/>
      <c r="DE23" s="597"/>
      <c r="DF23" s="597"/>
      <c r="DG23" s="597"/>
      <c r="DH23" s="597"/>
      <c r="DI23" s="597"/>
      <c r="DJ23" s="597"/>
      <c r="DK23" s="597"/>
      <c r="DL23" s="597"/>
      <c r="DM23" s="597"/>
      <c r="DN23" s="597"/>
      <c r="DO23" s="597"/>
      <c r="DP23" s="597"/>
      <c r="DQ23" s="597"/>
      <c r="DR23" s="597"/>
      <c r="DS23" s="597"/>
      <c r="DT23" s="597"/>
      <c r="DU23" s="597"/>
      <c r="DV23" s="597"/>
      <c r="DW23" s="597"/>
      <c r="DX23" s="597"/>
      <c r="DY23" s="597"/>
      <c r="DZ23" s="597"/>
      <c r="EA23" s="597"/>
      <c r="EB23" s="597"/>
      <c r="EC23" s="597"/>
      <c r="ED23" s="597"/>
      <c r="EE23" s="597"/>
      <c r="EF23" s="597"/>
      <c r="EG23" s="597"/>
      <c r="EH23" s="597"/>
      <c r="EI23" s="597"/>
      <c r="EJ23" s="597"/>
      <c r="EK23" s="597"/>
      <c r="EL23" s="597"/>
      <c r="EM23" s="597"/>
      <c r="EN23" s="597"/>
      <c r="EO23" s="597"/>
      <c r="EP23" s="597"/>
      <c r="EQ23" s="597"/>
      <c r="ER23" s="597"/>
      <c r="ES23" s="597"/>
      <c r="ET23" s="597"/>
      <c r="EU23" s="597"/>
      <c r="EV23" s="597"/>
      <c r="EW23" s="597"/>
      <c r="EX23" s="597"/>
      <c r="EY23" s="597"/>
      <c r="EZ23" s="597"/>
      <c r="FA23" s="597"/>
      <c r="FB23" s="597"/>
      <c r="FC23" s="597"/>
      <c r="FD23" s="597"/>
      <c r="FE23" s="597"/>
      <c r="FF23" s="597"/>
      <c r="FG23" s="597"/>
      <c r="FH23" s="597"/>
      <c r="FI23" s="597"/>
      <c r="FJ23" s="597"/>
      <c r="FK23" s="597"/>
      <c r="FL23" s="597"/>
      <c r="FM23" s="597"/>
      <c r="FN23" s="597"/>
      <c r="FO23" s="597"/>
      <c r="FP23" s="597"/>
      <c r="FQ23" s="597"/>
      <c r="FR23" s="597"/>
      <c r="FS23" s="597"/>
      <c r="FT23" s="597"/>
      <c r="FU23" s="597"/>
      <c r="FV23" s="597"/>
      <c r="FW23" s="597"/>
      <c r="FX23" s="597"/>
      <c r="FY23" s="597"/>
      <c r="FZ23" s="597"/>
      <c r="GA23" s="597"/>
      <c r="GB23" s="597"/>
      <c r="GC23" s="597"/>
      <c r="GD23" s="597"/>
      <c r="GE23" s="597"/>
      <c r="GF23" s="597"/>
      <c r="GG23" s="597"/>
      <c r="GH23" s="597"/>
      <c r="GI23" s="597"/>
      <c r="GJ23" s="597"/>
      <c r="GK23" s="597"/>
      <c r="GL23" s="597"/>
      <c r="GM23" s="597"/>
      <c r="GN23" s="597"/>
      <c r="GO23" s="597"/>
      <c r="GP23" s="597"/>
      <c r="GQ23" s="597"/>
      <c r="GR23" s="597"/>
      <c r="GS23" s="597"/>
      <c r="GT23" s="597"/>
      <c r="GU23" s="597"/>
      <c r="GV23" s="597"/>
      <c r="GW23" s="597"/>
      <c r="GX23" s="597"/>
      <c r="GY23" s="597"/>
      <c r="GZ23" s="597"/>
      <c r="HA23" s="597"/>
      <c r="HB23" s="597"/>
      <c r="HC23" s="597"/>
      <c r="HD23" s="597"/>
      <c r="HE23" s="597"/>
      <c r="HF23" s="597"/>
      <c r="HG23" s="597"/>
      <c r="HH23" s="597"/>
      <c r="HI23" s="597"/>
      <c r="HJ23" s="597"/>
      <c r="HK23" s="597"/>
      <c r="HL23" s="597"/>
      <c r="HM23" s="597"/>
      <c r="HN23" s="597"/>
      <c r="HO23" s="597"/>
      <c r="HP23" s="597"/>
      <c r="HQ23" s="597"/>
      <c r="HR23" s="597"/>
      <c r="HS23" s="597"/>
      <c r="HT23" s="597"/>
      <c r="HU23" s="597"/>
      <c r="HV23" s="597"/>
      <c r="HW23" s="597"/>
      <c r="HX23" s="597"/>
      <c r="HY23" s="597"/>
      <c r="HZ23" s="597"/>
      <c r="IA23" s="597"/>
      <c r="IB23" s="597"/>
      <c r="IC23" s="597"/>
      <c r="ID23" s="597"/>
      <c r="IE23" s="597"/>
      <c r="IF23" s="597"/>
      <c r="IG23" s="597"/>
      <c r="IH23" s="597"/>
      <c r="II23" s="597"/>
      <c r="IJ23" s="597"/>
      <c r="IK23" s="597"/>
      <c r="IL23" s="597"/>
      <c r="IM23" s="597"/>
      <c r="IN23" s="597"/>
      <c r="IO23" s="597"/>
      <c r="IP23" s="597"/>
      <c r="IQ23" s="597"/>
      <c r="IR23" s="597"/>
      <c r="IS23" s="597"/>
      <c r="IT23" s="597"/>
      <c r="IU23" s="597"/>
    </row>
    <row r="24" spans="2:255">
      <c r="B24" s="603" t="str">
        <f t="shared" si="8"/>
        <v>2012 Q2</v>
      </c>
      <c r="C24" s="606">
        <f t="shared" si="9"/>
        <v>1.2207744310988744</v>
      </c>
      <c r="D24" s="606">
        <f t="shared" si="9"/>
        <v>1.0030617693154731</v>
      </c>
      <c r="E24" s="606">
        <f t="shared" si="9"/>
        <v>0.99862385417771615</v>
      </c>
      <c r="F24" s="606">
        <f t="shared" si="10"/>
        <v>1.0222472195431558</v>
      </c>
      <c r="G24" s="605"/>
      <c r="I24" s="603" t="str">
        <f t="shared" si="11"/>
        <v>2012 Q2</v>
      </c>
      <c r="J24" s="606">
        <f t="shared" si="12"/>
        <v>1.4018806589594754</v>
      </c>
      <c r="K24" s="606">
        <f t="shared" si="12"/>
        <v>0.82266912455458929</v>
      </c>
      <c r="L24" s="606">
        <f t="shared" si="12"/>
        <v>0.97348798962846972</v>
      </c>
      <c r="M24" s="606">
        <f t="shared" si="12"/>
        <v>0.9940837828371214</v>
      </c>
      <c r="N24" s="597"/>
      <c r="O24" s="597"/>
      <c r="P24" s="597"/>
      <c r="Q24" s="597"/>
      <c r="R24" s="597"/>
      <c r="S24" s="597"/>
      <c r="T24" s="597"/>
      <c r="U24" s="597"/>
      <c r="V24" s="597"/>
      <c r="W24" s="597"/>
      <c r="X24" s="597"/>
      <c r="Y24" s="597"/>
      <c r="Z24" s="597"/>
      <c r="AA24" s="597"/>
      <c r="AB24" s="597"/>
      <c r="AC24" s="597"/>
      <c r="AD24" s="597"/>
      <c r="AE24" s="597"/>
      <c r="AF24" s="597"/>
      <c r="AG24" s="597"/>
      <c r="AH24" s="597"/>
      <c r="AI24" s="597"/>
      <c r="AJ24" s="597"/>
      <c r="AK24" s="597"/>
      <c r="AL24" s="597"/>
      <c r="AM24" s="597"/>
      <c r="AN24" s="597"/>
      <c r="AO24" s="597"/>
      <c r="AP24" s="597"/>
      <c r="AQ24" s="597"/>
      <c r="AR24" s="597"/>
      <c r="AS24" s="597"/>
      <c r="AT24" s="597"/>
      <c r="AU24" s="597"/>
      <c r="AV24" s="597"/>
      <c r="AW24" s="597"/>
      <c r="AX24" s="597"/>
      <c r="AY24" s="597"/>
      <c r="AZ24" s="597"/>
      <c r="BA24" s="597"/>
      <c r="BB24" s="597"/>
      <c r="BC24" s="597"/>
      <c r="BD24" s="597"/>
      <c r="BE24" s="597"/>
      <c r="BF24" s="597"/>
      <c r="BG24" s="597"/>
      <c r="BH24" s="597"/>
      <c r="BI24" s="597"/>
      <c r="BJ24" s="597"/>
      <c r="BK24" s="597"/>
      <c r="BL24" s="597"/>
      <c r="BM24" s="597"/>
      <c r="BN24" s="597"/>
      <c r="BO24" s="597"/>
      <c r="BP24" s="597"/>
      <c r="BQ24" s="597"/>
      <c r="BR24" s="597"/>
      <c r="BS24" s="597"/>
      <c r="BT24" s="597"/>
      <c r="BU24" s="597"/>
      <c r="BV24" s="597"/>
      <c r="BW24" s="597"/>
      <c r="BX24" s="597"/>
      <c r="BY24" s="597"/>
      <c r="BZ24" s="597"/>
      <c r="CA24" s="597"/>
      <c r="CB24" s="597"/>
      <c r="CC24" s="597"/>
      <c r="CD24" s="597"/>
      <c r="CE24" s="597"/>
      <c r="CF24" s="597"/>
      <c r="CG24" s="597"/>
      <c r="CH24" s="597"/>
      <c r="CI24" s="597"/>
      <c r="CJ24" s="597"/>
      <c r="CK24" s="597"/>
      <c r="CL24" s="597"/>
      <c r="CM24" s="597"/>
      <c r="CN24" s="597"/>
      <c r="CO24" s="597"/>
      <c r="CP24" s="597"/>
      <c r="CQ24" s="597"/>
      <c r="CR24" s="597"/>
      <c r="CS24" s="597"/>
      <c r="CT24" s="597"/>
      <c r="CU24" s="597"/>
      <c r="CV24" s="597"/>
      <c r="CW24" s="597"/>
      <c r="CX24" s="597"/>
      <c r="CY24" s="597"/>
      <c r="CZ24" s="597"/>
      <c r="DA24" s="597"/>
      <c r="DB24" s="597"/>
      <c r="DC24" s="597"/>
      <c r="DD24" s="597"/>
      <c r="DE24" s="597"/>
      <c r="DF24" s="597"/>
      <c r="DG24" s="597"/>
      <c r="DH24" s="597"/>
      <c r="DI24" s="597"/>
      <c r="DJ24" s="597"/>
      <c r="DK24" s="597"/>
      <c r="DL24" s="597"/>
      <c r="DM24" s="597"/>
      <c r="DN24" s="597"/>
      <c r="DO24" s="597"/>
      <c r="DP24" s="597"/>
      <c r="DQ24" s="597"/>
      <c r="DR24" s="597"/>
      <c r="DS24" s="597"/>
      <c r="DT24" s="597"/>
      <c r="DU24" s="597"/>
      <c r="DV24" s="597"/>
      <c r="DW24" s="597"/>
      <c r="DX24" s="597"/>
      <c r="DY24" s="597"/>
      <c r="DZ24" s="597"/>
      <c r="EA24" s="597"/>
      <c r="EB24" s="597"/>
      <c r="EC24" s="597"/>
      <c r="ED24" s="597"/>
      <c r="EE24" s="597"/>
      <c r="EF24" s="597"/>
      <c r="EG24" s="597"/>
      <c r="EH24" s="597"/>
      <c r="EI24" s="597"/>
      <c r="EJ24" s="597"/>
      <c r="EK24" s="597"/>
      <c r="EL24" s="597"/>
      <c r="EM24" s="597"/>
      <c r="EN24" s="597"/>
      <c r="EO24" s="597"/>
      <c r="EP24" s="597"/>
      <c r="EQ24" s="597"/>
      <c r="ER24" s="597"/>
      <c r="ES24" s="597"/>
      <c r="ET24" s="597"/>
      <c r="EU24" s="597"/>
      <c r="EV24" s="597"/>
      <c r="EW24" s="597"/>
      <c r="EX24" s="597"/>
      <c r="EY24" s="597"/>
      <c r="EZ24" s="597"/>
      <c r="FA24" s="597"/>
      <c r="FB24" s="597"/>
      <c r="FC24" s="597"/>
      <c r="FD24" s="597"/>
      <c r="FE24" s="597"/>
      <c r="FF24" s="597"/>
      <c r="FG24" s="597"/>
      <c r="FH24" s="597"/>
      <c r="FI24" s="597"/>
      <c r="FJ24" s="597"/>
      <c r="FK24" s="597"/>
      <c r="FL24" s="597"/>
      <c r="FM24" s="597"/>
      <c r="FN24" s="597"/>
      <c r="FO24" s="597"/>
      <c r="FP24" s="597"/>
      <c r="FQ24" s="597"/>
      <c r="FR24" s="597"/>
      <c r="FS24" s="597"/>
      <c r="FT24" s="597"/>
      <c r="FU24" s="597"/>
      <c r="FV24" s="597"/>
      <c r="FW24" s="597"/>
      <c r="FX24" s="597"/>
      <c r="FY24" s="597"/>
      <c r="FZ24" s="597"/>
      <c r="GA24" s="597"/>
      <c r="GB24" s="597"/>
      <c r="GC24" s="597"/>
      <c r="GD24" s="597"/>
      <c r="GE24" s="597"/>
      <c r="GF24" s="597"/>
      <c r="GG24" s="597"/>
      <c r="GH24" s="597"/>
      <c r="GI24" s="597"/>
      <c r="GJ24" s="597"/>
      <c r="GK24" s="597"/>
      <c r="GL24" s="597"/>
      <c r="GM24" s="597"/>
      <c r="GN24" s="597"/>
      <c r="GO24" s="597"/>
      <c r="GP24" s="597"/>
      <c r="GQ24" s="597"/>
      <c r="GR24" s="597"/>
      <c r="GS24" s="597"/>
      <c r="GT24" s="597"/>
      <c r="GU24" s="597"/>
      <c r="GV24" s="597"/>
      <c r="GW24" s="597"/>
      <c r="GX24" s="597"/>
      <c r="GY24" s="597"/>
      <c r="GZ24" s="597"/>
      <c r="HA24" s="597"/>
      <c r="HB24" s="597"/>
      <c r="HC24" s="597"/>
      <c r="HD24" s="597"/>
      <c r="HE24" s="597"/>
      <c r="HF24" s="597"/>
      <c r="HG24" s="597"/>
      <c r="HH24" s="597"/>
      <c r="HI24" s="597"/>
      <c r="HJ24" s="597"/>
      <c r="HK24" s="597"/>
      <c r="HL24" s="597"/>
      <c r="HM24" s="597"/>
      <c r="HN24" s="597"/>
      <c r="HO24" s="597"/>
      <c r="HP24" s="597"/>
      <c r="HQ24" s="597"/>
      <c r="HR24" s="597"/>
      <c r="HS24" s="597"/>
      <c r="HT24" s="597"/>
      <c r="HU24" s="597"/>
      <c r="HV24" s="597"/>
      <c r="HW24" s="597"/>
      <c r="HX24" s="597"/>
      <c r="HY24" s="597"/>
      <c r="HZ24" s="597"/>
      <c r="IA24" s="597"/>
      <c r="IB24" s="597"/>
      <c r="IC24" s="597"/>
      <c r="ID24" s="597"/>
      <c r="IE24" s="597"/>
      <c r="IF24" s="597"/>
      <c r="IG24" s="597"/>
      <c r="IH24" s="597"/>
      <c r="II24" s="597"/>
      <c r="IJ24" s="597"/>
      <c r="IK24" s="597"/>
      <c r="IL24" s="597"/>
      <c r="IM24" s="597"/>
      <c r="IN24" s="597"/>
      <c r="IO24" s="597"/>
      <c r="IP24" s="597"/>
      <c r="IQ24" s="597"/>
      <c r="IR24" s="597"/>
      <c r="IS24" s="597"/>
      <c r="IT24" s="597"/>
      <c r="IU24" s="597"/>
    </row>
    <row r="25" spans="2:255">
      <c r="B25" s="603" t="str">
        <f t="shared" si="8"/>
        <v>2012 Q3</v>
      </c>
      <c r="C25" s="606">
        <f t="shared" si="9"/>
        <v>1.1544347060479336</v>
      </c>
      <c r="D25" s="606">
        <f t="shared" si="9"/>
        <v>1.0045089565282188</v>
      </c>
      <c r="E25" s="606">
        <f t="shared" si="9"/>
        <v>1.0049756784991981</v>
      </c>
      <c r="F25" s="606">
        <f t="shared" si="10"/>
        <v>0.95207376493654605</v>
      </c>
      <c r="G25" s="605"/>
      <c r="I25" s="603" t="str">
        <f t="shared" si="11"/>
        <v>2012 Q3</v>
      </c>
      <c r="J25" s="606">
        <f t="shared" si="12"/>
        <v>1.4018806589594754</v>
      </c>
      <c r="K25" s="606">
        <f t="shared" si="12"/>
        <v>0.82266912455458929</v>
      </c>
      <c r="L25" s="606">
        <f t="shared" si="12"/>
        <v>0.97348798962846972</v>
      </c>
      <c r="M25" s="606">
        <f t="shared" si="12"/>
        <v>0.9940837828371214</v>
      </c>
      <c r="N25" s="597"/>
      <c r="O25" s="597"/>
      <c r="P25" s="597"/>
      <c r="Q25" s="597"/>
      <c r="R25" s="597"/>
      <c r="S25" s="597"/>
      <c r="T25" s="597"/>
      <c r="U25" s="597"/>
      <c r="V25" s="597"/>
      <c r="W25" s="597"/>
      <c r="X25" s="597"/>
      <c r="Y25" s="597"/>
      <c r="Z25" s="597"/>
      <c r="AA25" s="597"/>
      <c r="AB25" s="597"/>
      <c r="AC25" s="597"/>
      <c r="AD25" s="597"/>
      <c r="AE25" s="597"/>
      <c r="AF25" s="597"/>
      <c r="AG25" s="597"/>
      <c r="AH25" s="597"/>
      <c r="AI25" s="597"/>
      <c r="AJ25" s="597"/>
      <c r="AK25" s="597"/>
      <c r="AL25" s="597"/>
      <c r="AM25" s="597"/>
      <c r="AN25" s="597"/>
      <c r="AO25" s="597"/>
      <c r="AP25" s="597"/>
      <c r="AQ25" s="597"/>
      <c r="AR25" s="597"/>
      <c r="AS25" s="597"/>
      <c r="AT25" s="597"/>
      <c r="AU25" s="597"/>
      <c r="AV25" s="597"/>
      <c r="AW25" s="597"/>
      <c r="AX25" s="597"/>
      <c r="AY25" s="597"/>
      <c r="AZ25" s="597"/>
      <c r="BA25" s="597"/>
      <c r="BB25" s="597"/>
      <c r="BC25" s="597"/>
      <c r="BD25" s="597"/>
      <c r="BE25" s="597"/>
      <c r="BF25" s="597"/>
      <c r="BG25" s="597"/>
      <c r="BH25" s="597"/>
      <c r="BI25" s="597"/>
      <c r="BJ25" s="597"/>
      <c r="BK25" s="597"/>
      <c r="BL25" s="597"/>
      <c r="BM25" s="597"/>
      <c r="BN25" s="597"/>
      <c r="BO25" s="597"/>
      <c r="BP25" s="597"/>
      <c r="BQ25" s="597"/>
      <c r="BR25" s="597"/>
      <c r="BS25" s="597"/>
      <c r="BT25" s="597"/>
      <c r="BU25" s="597"/>
      <c r="BV25" s="597"/>
      <c r="BW25" s="597"/>
      <c r="BX25" s="597"/>
      <c r="BY25" s="597"/>
      <c r="BZ25" s="597"/>
      <c r="CA25" s="597"/>
      <c r="CB25" s="597"/>
      <c r="CC25" s="597"/>
      <c r="CD25" s="597"/>
      <c r="CE25" s="597"/>
      <c r="CF25" s="597"/>
      <c r="CG25" s="597"/>
      <c r="CH25" s="597"/>
      <c r="CI25" s="597"/>
      <c r="CJ25" s="597"/>
      <c r="CK25" s="597"/>
      <c r="CL25" s="597"/>
      <c r="CM25" s="597"/>
      <c r="CN25" s="597"/>
      <c r="CO25" s="597"/>
      <c r="CP25" s="597"/>
      <c r="CQ25" s="597"/>
      <c r="CR25" s="597"/>
      <c r="CS25" s="597"/>
      <c r="CT25" s="597"/>
      <c r="CU25" s="597"/>
      <c r="CV25" s="597"/>
      <c r="CW25" s="597"/>
      <c r="CX25" s="597"/>
      <c r="CY25" s="597"/>
      <c r="CZ25" s="597"/>
      <c r="DA25" s="597"/>
      <c r="DB25" s="597"/>
      <c r="DC25" s="597"/>
      <c r="DD25" s="597"/>
      <c r="DE25" s="597"/>
      <c r="DF25" s="597"/>
      <c r="DG25" s="597"/>
      <c r="DH25" s="597"/>
      <c r="DI25" s="597"/>
      <c r="DJ25" s="597"/>
      <c r="DK25" s="597"/>
      <c r="DL25" s="597"/>
      <c r="DM25" s="597"/>
      <c r="DN25" s="597"/>
      <c r="DO25" s="597"/>
      <c r="DP25" s="597"/>
      <c r="DQ25" s="597"/>
      <c r="DR25" s="597"/>
      <c r="DS25" s="597"/>
      <c r="DT25" s="597"/>
      <c r="DU25" s="597"/>
      <c r="DV25" s="597"/>
      <c r="DW25" s="597"/>
      <c r="DX25" s="597"/>
      <c r="DY25" s="597"/>
      <c r="DZ25" s="597"/>
      <c r="EA25" s="597"/>
      <c r="EB25" s="597"/>
      <c r="EC25" s="597"/>
      <c r="ED25" s="597"/>
      <c r="EE25" s="597"/>
      <c r="EF25" s="597"/>
      <c r="EG25" s="597"/>
      <c r="EH25" s="597"/>
      <c r="EI25" s="597"/>
      <c r="EJ25" s="597"/>
      <c r="EK25" s="597"/>
      <c r="EL25" s="597"/>
      <c r="EM25" s="597"/>
      <c r="EN25" s="597"/>
      <c r="EO25" s="597"/>
      <c r="EP25" s="597"/>
      <c r="EQ25" s="597"/>
      <c r="ER25" s="597"/>
      <c r="ES25" s="597"/>
      <c r="ET25" s="597"/>
      <c r="EU25" s="597"/>
      <c r="EV25" s="597"/>
      <c r="EW25" s="597"/>
      <c r="EX25" s="597"/>
      <c r="EY25" s="597"/>
      <c r="EZ25" s="597"/>
      <c r="FA25" s="597"/>
      <c r="FB25" s="597"/>
      <c r="FC25" s="597"/>
      <c r="FD25" s="597"/>
      <c r="FE25" s="597"/>
      <c r="FF25" s="597"/>
      <c r="FG25" s="597"/>
      <c r="FH25" s="597"/>
      <c r="FI25" s="597"/>
      <c r="FJ25" s="597"/>
      <c r="FK25" s="597"/>
      <c r="FL25" s="597"/>
      <c r="FM25" s="597"/>
      <c r="FN25" s="597"/>
      <c r="FO25" s="597"/>
      <c r="FP25" s="597"/>
      <c r="FQ25" s="597"/>
      <c r="FR25" s="597"/>
      <c r="FS25" s="597"/>
      <c r="FT25" s="597"/>
      <c r="FU25" s="597"/>
      <c r="FV25" s="597"/>
      <c r="FW25" s="597"/>
      <c r="FX25" s="597"/>
      <c r="FY25" s="597"/>
      <c r="FZ25" s="597"/>
      <c r="GA25" s="597"/>
      <c r="GB25" s="597"/>
      <c r="GC25" s="597"/>
      <c r="GD25" s="597"/>
      <c r="GE25" s="597"/>
      <c r="GF25" s="597"/>
      <c r="GG25" s="597"/>
      <c r="GH25" s="597"/>
      <c r="GI25" s="597"/>
      <c r="GJ25" s="597"/>
      <c r="GK25" s="597"/>
      <c r="GL25" s="597"/>
      <c r="GM25" s="597"/>
      <c r="GN25" s="597"/>
      <c r="GO25" s="597"/>
      <c r="GP25" s="597"/>
      <c r="GQ25" s="597"/>
      <c r="GR25" s="597"/>
      <c r="GS25" s="597"/>
      <c r="GT25" s="597"/>
      <c r="GU25" s="597"/>
      <c r="GV25" s="597"/>
      <c r="GW25" s="597"/>
      <c r="GX25" s="597"/>
      <c r="GY25" s="597"/>
      <c r="GZ25" s="597"/>
      <c r="HA25" s="597"/>
      <c r="HB25" s="597"/>
      <c r="HC25" s="597"/>
      <c r="HD25" s="597"/>
      <c r="HE25" s="597"/>
      <c r="HF25" s="597"/>
      <c r="HG25" s="597"/>
      <c r="HH25" s="597"/>
      <c r="HI25" s="597"/>
      <c r="HJ25" s="597"/>
      <c r="HK25" s="597"/>
      <c r="HL25" s="597"/>
      <c r="HM25" s="597"/>
      <c r="HN25" s="597"/>
      <c r="HO25" s="597"/>
      <c r="HP25" s="597"/>
      <c r="HQ25" s="597"/>
      <c r="HR25" s="597"/>
      <c r="HS25" s="597"/>
      <c r="HT25" s="597"/>
      <c r="HU25" s="597"/>
      <c r="HV25" s="597"/>
      <c r="HW25" s="597"/>
      <c r="HX25" s="597"/>
      <c r="HY25" s="597"/>
      <c r="HZ25" s="597"/>
      <c r="IA25" s="597"/>
      <c r="IB25" s="597"/>
      <c r="IC25" s="597"/>
      <c r="ID25" s="597"/>
      <c r="IE25" s="597"/>
      <c r="IF25" s="597"/>
      <c r="IG25" s="597"/>
      <c r="IH25" s="597"/>
      <c r="II25" s="597"/>
      <c r="IJ25" s="597"/>
      <c r="IK25" s="597"/>
      <c r="IL25" s="597"/>
      <c r="IM25" s="597"/>
      <c r="IN25" s="597"/>
      <c r="IO25" s="597"/>
      <c r="IP25" s="597"/>
      <c r="IQ25" s="597"/>
      <c r="IR25" s="597"/>
      <c r="IS25" s="597"/>
      <c r="IT25" s="597"/>
      <c r="IU25" s="597"/>
    </row>
    <row r="26" spans="2:255">
      <c r="B26" s="603" t="str">
        <f t="shared" si="8"/>
        <v>2012 Q4</v>
      </c>
      <c r="C26" s="606">
        <f t="shared" si="9"/>
        <v>1.3511215815480258</v>
      </c>
      <c r="D26" s="606">
        <f t="shared" si="9"/>
        <v>0.97895593709928441</v>
      </c>
      <c r="E26" s="606">
        <f t="shared" si="9"/>
        <v>1.0232895611912878</v>
      </c>
      <c r="F26" s="606">
        <f t="shared" si="10"/>
        <v>0.93332486422493777</v>
      </c>
      <c r="G26" s="605"/>
      <c r="I26" s="603" t="str">
        <f t="shared" si="11"/>
        <v>2012 Q4</v>
      </c>
      <c r="J26" s="606">
        <f t="shared" si="12"/>
        <v>1.4018806589594754</v>
      </c>
      <c r="K26" s="606">
        <f t="shared" si="12"/>
        <v>0.82266912455458929</v>
      </c>
      <c r="L26" s="606">
        <f t="shared" si="12"/>
        <v>0.97348798962846972</v>
      </c>
      <c r="M26" s="606">
        <f t="shared" si="12"/>
        <v>0.9940837828371214</v>
      </c>
      <c r="N26" s="597"/>
      <c r="O26" s="597"/>
      <c r="P26" s="597"/>
      <c r="Q26" s="597"/>
      <c r="R26" s="597"/>
      <c r="S26" s="597"/>
      <c r="T26" s="597"/>
      <c r="U26" s="597"/>
      <c r="V26" s="597"/>
      <c r="W26" s="597"/>
      <c r="X26" s="597"/>
      <c r="Y26" s="597"/>
      <c r="Z26" s="597"/>
      <c r="AA26" s="597"/>
      <c r="AB26" s="597"/>
      <c r="AC26" s="597"/>
      <c r="AD26" s="597"/>
      <c r="AE26" s="597"/>
      <c r="AF26" s="597"/>
      <c r="AG26" s="597"/>
      <c r="AH26" s="597"/>
      <c r="AI26" s="597"/>
      <c r="AJ26" s="597"/>
      <c r="AK26" s="597"/>
      <c r="AL26" s="597"/>
      <c r="AM26" s="597"/>
      <c r="AN26" s="597"/>
      <c r="AO26" s="597"/>
      <c r="AP26" s="597"/>
      <c r="AQ26" s="597"/>
      <c r="AR26" s="597"/>
      <c r="AS26" s="597"/>
      <c r="AT26" s="597"/>
      <c r="AU26" s="597"/>
      <c r="AV26" s="597"/>
      <c r="AW26" s="597"/>
      <c r="AX26" s="597"/>
      <c r="AY26" s="597"/>
      <c r="AZ26" s="597"/>
      <c r="BA26" s="597"/>
      <c r="BB26" s="597"/>
      <c r="BC26" s="597"/>
      <c r="BD26" s="597"/>
      <c r="BE26" s="597"/>
      <c r="BF26" s="597"/>
      <c r="BG26" s="597"/>
      <c r="BH26" s="597"/>
      <c r="BI26" s="597"/>
      <c r="BJ26" s="597"/>
      <c r="BK26" s="597"/>
      <c r="BL26" s="597"/>
      <c r="BM26" s="597"/>
      <c r="BN26" s="597"/>
      <c r="BO26" s="597"/>
      <c r="BP26" s="597"/>
      <c r="BQ26" s="597"/>
      <c r="BR26" s="597"/>
      <c r="BS26" s="597"/>
      <c r="BT26" s="597"/>
      <c r="BU26" s="597"/>
      <c r="BV26" s="597"/>
      <c r="BW26" s="597"/>
      <c r="BX26" s="597"/>
      <c r="BY26" s="597"/>
      <c r="BZ26" s="597"/>
      <c r="CA26" s="597"/>
      <c r="CB26" s="597"/>
      <c r="CC26" s="597"/>
      <c r="CD26" s="597"/>
      <c r="CE26" s="597"/>
      <c r="CF26" s="597"/>
      <c r="CG26" s="597"/>
      <c r="CH26" s="597"/>
      <c r="CI26" s="597"/>
      <c r="CJ26" s="597"/>
      <c r="CK26" s="597"/>
      <c r="CL26" s="597"/>
      <c r="CM26" s="597"/>
      <c r="CN26" s="597"/>
      <c r="CO26" s="597"/>
      <c r="CP26" s="597"/>
      <c r="CQ26" s="597"/>
      <c r="CR26" s="597"/>
      <c r="CS26" s="597"/>
      <c r="CT26" s="597"/>
      <c r="CU26" s="597"/>
      <c r="CV26" s="597"/>
      <c r="CW26" s="597"/>
      <c r="CX26" s="597"/>
      <c r="CY26" s="597"/>
      <c r="CZ26" s="597"/>
      <c r="DA26" s="597"/>
      <c r="DB26" s="597"/>
      <c r="DC26" s="597"/>
      <c r="DD26" s="597"/>
      <c r="DE26" s="597"/>
      <c r="DF26" s="597"/>
      <c r="DG26" s="597"/>
      <c r="DH26" s="597"/>
      <c r="DI26" s="597"/>
      <c r="DJ26" s="597"/>
      <c r="DK26" s="597"/>
      <c r="DL26" s="597"/>
      <c r="DM26" s="597"/>
      <c r="DN26" s="597"/>
      <c r="DO26" s="597"/>
      <c r="DP26" s="597"/>
      <c r="DQ26" s="597"/>
      <c r="DR26" s="597"/>
      <c r="DS26" s="597"/>
      <c r="DT26" s="597"/>
      <c r="DU26" s="597"/>
      <c r="DV26" s="597"/>
      <c r="DW26" s="597"/>
      <c r="DX26" s="597"/>
      <c r="DY26" s="597"/>
      <c r="DZ26" s="597"/>
      <c r="EA26" s="597"/>
      <c r="EB26" s="597"/>
      <c r="EC26" s="597"/>
      <c r="ED26" s="597"/>
      <c r="EE26" s="597"/>
      <c r="EF26" s="597"/>
      <c r="EG26" s="597"/>
      <c r="EH26" s="597"/>
      <c r="EI26" s="597"/>
      <c r="EJ26" s="597"/>
      <c r="EK26" s="597"/>
      <c r="EL26" s="597"/>
      <c r="EM26" s="597"/>
      <c r="EN26" s="597"/>
      <c r="EO26" s="597"/>
      <c r="EP26" s="597"/>
      <c r="EQ26" s="597"/>
      <c r="ER26" s="597"/>
      <c r="ES26" s="597"/>
      <c r="ET26" s="597"/>
      <c r="EU26" s="597"/>
      <c r="EV26" s="597"/>
      <c r="EW26" s="597"/>
      <c r="EX26" s="597"/>
      <c r="EY26" s="597"/>
      <c r="EZ26" s="597"/>
      <c r="FA26" s="597"/>
      <c r="FB26" s="597"/>
      <c r="FC26" s="597"/>
      <c r="FD26" s="597"/>
      <c r="FE26" s="597"/>
      <c r="FF26" s="597"/>
      <c r="FG26" s="597"/>
      <c r="FH26" s="597"/>
      <c r="FI26" s="597"/>
      <c r="FJ26" s="597"/>
      <c r="FK26" s="597"/>
      <c r="FL26" s="597"/>
      <c r="FM26" s="597"/>
      <c r="FN26" s="597"/>
      <c r="FO26" s="597"/>
      <c r="FP26" s="597"/>
      <c r="FQ26" s="597"/>
      <c r="FR26" s="597"/>
      <c r="FS26" s="597"/>
      <c r="FT26" s="597"/>
      <c r="FU26" s="597"/>
      <c r="FV26" s="597"/>
      <c r="FW26" s="597"/>
      <c r="FX26" s="597"/>
      <c r="FY26" s="597"/>
      <c r="FZ26" s="597"/>
      <c r="GA26" s="597"/>
      <c r="GB26" s="597"/>
      <c r="GC26" s="597"/>
      <c r="GD26" s="597"/>
      <c r="GE26" s="597"/>
      <c r="GF26" s="597"/>
      <c r="GG26" s="597"/>
      <c r="GH26" s="597"/>
      <c r="GI26" s="597"/>
      <c r="GJ26" s="597"/>
      <c r="GK26" s="597"/>
      <c r="GL26" s="597"/>
      <c r="GM26" s="597"/>
      <c r="GN26" s="597"/>
      <c r="GO26" s="597"/>
      <c r="GP26" s="597"/>
      <c r="GQ26" s="597"/>
      <c r="GR26" s="597"/>
      <c r="GS26" s="597"/>
      <c r="GT26" s="597"/>
      <c r="GU26" s="597"/>
      <c r="GV26" s="597"/>
      <c r="GW26" s="597"/>
      <c r="GX26" s="597"/>
      <c r="GY26" s="597"/>
      <c r="GZ26" s="597"/>
      <c r="HA26" s="597"/>
      <c r="HB26" s="597"/>
      <c r="HC26" s="597"/>
      <c r="HD26" s="597"/>
      <c r="HE26" s="597"/>
      <c r="HF26" s="597"/>
      <c r="HG26" s="597"/>
      <c r="HH26" s="597"/>
      <c r="HI26" s="597"/>
      <c r="HJ26" s="597"/>
      <c r="HK26" s="597"/>
      <c r="HL26" s="597"/>
      <c r="HM26" s="597"/>
      <c r="HN26" s="597"/>
      <c r="HO26" s="597"/>
      <c r="HP26" s="597"/>
      <c r="HQ26" s="597"/>
      <c r="HR26" s="597"/>
      <c r="HS26" s="597"/>
      <c r="HT26" s="597"/>
      <c r="HU26" s="597"/>
      <c r="HV26" s="597"/>
      <c r="HW26" s="597"/>
      <c r="HX26" s="597"/>
      <c r="HY26" s="597"/>
      <c r="HZ26" s="597"/>
      <c r="IA26" s="597"/>
      <c r="IB26" s="597"/>
      <c r="IC26" s="597"/>
      <c r="ID26" s="597"/>
      <c r="IE26" s="597"/>
      <c r="IF26" s="597"/>
      <c r="IG26" s="597"/>
      <c r="IH26" s="597"/>
      <c r="II26" s="597"/>
      <c r="IJ26" s="597"/>
      <c r="IK26" s="597"/>
      <c r="IL26" s="597"/>
      <c r="IM26" s="597"/>
      <c r="IN26" s="597"/>
      <c r="IO26" s="597"/>
      <c r="IP26" s="597"/>
      <c r="IQ26" s="597"/>
      <c r="IR26" s="597"/>
      <c r="IS26" s="597"/>
      <c r="IT26" s="597"/>
      <c r="IU26" s="597"/>
    </row>
    <row r="27" spans="2:255">
      <c r="B27" s="603" t="str">
        <f t="shared" si="8"/>
        <v>2013 Q1</v>
      </c>
      <c r="C27" s="606">
        <f t="shared" si="9"/>
        <v>1.2322639333204459</v>
      </c>
      <c r="D27" s="606">
        <f t="shared" si="9"/>
        <v>0.96284352395513462</v>
      </c>
      <c r="E27" s="606">
        <f t="shared" si="9"/>
        <v>1.0076705609235646</v>
      </c>
      <c r="F27" s="606">
        <f t="shared" si="10"/>
        <v>0.93842187891136719</v>
      </c>
      <c r="G27" s="605"/>
      <c r="I27" s="603" t="str">
        <f t="shared" si="11"/>
        <v>2013 Q1</v>
      </c>
      <c r="J27" s="606">
        <f t="shared" si="12"/>
        <v>1.4018806589594754</v>
      </c>
      <c r="K27" s="606">
        <f t="shared" si="12"/>
        <v>0.82266912455458929</v>
      </c>
      <c r="L27" s="606">
        <f t="shared" si="12"/>
        <v>0.97348798962846972</v>
      </c>
      <c r="M27" s="606">
        <f t="shared" si="12"/>
        <v>0.9940837828371214</v>
      </c>
      <c r="N27" s="597"/>
      <c r="O27" s="597"/>
      <c r="P27" s="597"/>
      <c r="Q27" s="597"/>
      <c r="R27" s="597"/>
      <c r="S27" s="597"/>
      <c r="T27" s="597"/>
      <c r="U27" s="597"/>
      <c r="V27" s="597"/>
      <c r="W27" s="597"/>
      <c r="X27" s="597"/>
      <c r="Y27" s="597"/>
      <c r="Z27" s="597"/>
      <c r="AA27" s="597"/>
      <c r="AB27" s="597"/>
      <c r="AC27" s="597"/>
      <c r="AD27" s="597"/>
      <c r="AE27" s="597"/>
      <c r="AF27" s="597"/>
      <c r="AG27" s="597"/>
      <c r="AH27" s="597"/>
      <c r="AI27" s="597"/>
      <c r="AJ27" s="597"/>
      <c r="AK27" s="597"/>
      <c r="AL27" s="597"/>
      <c r="AM27" s="597"/>
      <c r="AN27" s="597"/>
      <c r="AO27" s="597"/>
      <c r="AP27" s="597"/>
      <c r="AQ27" s="597"/>
      <c r="AR27" s="597"/>
      <c r="AS27" s="597"/>
      <c r="AT27" s="597"/>
      <c r="AU27" s="597"/>
      <c r="AV27" s="597"/>
      <c r="AW27" s="597"/>
      <c r="AX27" s="597"/>
      <c r="AY27" s="597"/>
      <c r="AZ27" s="597"/>
      <c r="BA27" s="597"/>
      <c r="BB27" s="597"/>
      <c r="BC27" s="597"/>
      <c r="BD27" s="597"/>
      <c r="BE27" s="597"/>
      <c r="BF27" s="597"/>
      <c r="BG27" s="597"/>
      <c r="BH27" s="597"/>
      <c r="BI27" s="597"/>
      <c r="BJ27" s="597"/>
      <c r="BK27" s="597"/>
      <c r="BL27" s="597"/>
      <c r="BM27" s="597"/>
      <c r="BN27" s="597"/>
      <c r="BO27" s="597"/>
      <c r="BP27" s="597"/>
      <c r="BQ27" s="597"/>
      <c r="BR27" s="597"/>
      <c r="BS27" s="597"/>
      <c r="BT27" s="597"/>
      <c r="BU27" s="597"/>
      <c r="BV27" s="597"/>
      <c r="BW27" s="597"/>
      <c r="BX27" s="597"/>
      <c r="BY27" s="597"/>
      <c r="BZ27" s="597"/>
      <c r="CA27" s="597"/>
      <c r="CB27" s="597"/>
      <c r="CC27" s="597"/>
      <c r="CD27" s="597"/>
      <c r="CE27" s="597"/>
      <c r="CF27" s="597"/>
      <c r="CG27" s="597"/>
      <c r="CH27" s="597"/>
      <c r="CI27" s="597"/>
      <c r="CJ27" s="597"/>
      <c r="CK27" s="597"/>
      <c r="CL27" s="597"/>
      <c r="CM27" s="597"/>
      <c r="CN27" s="597"/>
      <c r="CO27" s="597"/>
      <c r="CP27" s="597"/>
      <c r="CQ27" s="597"/>
      <c r="CR27" s="597"/>
      <c r="CS27" s="597"/>
      <c r="CT27" s="597"/>
      <c r="CU27" s="597"/>
      <c r="CV27" s="597"/>
      <c r="CW27" s="597"/>
      <c r="CX27" s="597"/>
      <c r="CY27" s="597"/>
      <c r="CZ27" s="597"/>
      <c r="DA27" s="597"/>
      <c r="DB27" s="597"/>
      <c r="DC27" s="597"/>
      <c r="DD27" s="597"/>
      <c r="DE27" s="597"/>
      <c r="DF27" s="597"/>
      <c r="DG27" s="597"/>
      <c r="DH27" s="597"/>
      <c r="DI27" s="597"/>
      <c r="DJ27" s="597"/>
      <c r="DK27" s="597"/>
      <c r="DL27" s="597"/>
      <c r="DM27" s="597"/>
      <c r="DN27" s="597"/>
      <c r="DO27" s="597"/>
      <c r="DP27" s="597"/>
      <c r="DQ27" s="597"/>
      <c r="DR27" s="597"/>
      <c r="DS27" s="597"/>
      <c r="DT27" s="597"/>
      <c r="DU27" s="597"/>
      <c r="DV27" s="597"/>
      <c r="DW27" s="597"/>
      <c r="DX27" s="597"/>
      <c r="DY27" s="597"/>
      <c r="DZ27" s="597"/>
      <c r="EA27" s="597"/>
      <c r="EB27" s="597"/>
      <c r="EC27" s="597"/>
      <c r="ED27" s="597"/>
      <c r="EE27" s="597"/>
      <c r="EF27" s="597"/>
      <c r="EG27" s="597"/>
      <c r="EH27" s="597"/>
      <c r="EI27" s="597"/>
      <c r="EJ27" s="597"/>
      <c r="EK27" s="597"/>
      <c r="EL27" s="597"/>
      <c r="EM27" s="597"/>
      <c r="EN27" s="597"/>
      <c r="EO27" s="597"/>
      <c r="EP27" s="597"/>
      <c r="EQ27" s="597"/>
      <c r="ER27" s="597"/>
      <c r="ES27" s="597"/>
      <c r="ET27" s="597"/>
      <c r="EU27" s="597"/>
      <c r="EV27" s="597"/>
      <c r="EW27" s="597"/>
      <c r="EX27" s="597"/>
      <c r="EY27" s="597"/>
      <c r="EZ27" s="597"/>
      <c r="FA27" s="597"/>
      <c r="FB27" s="597"/>
      <c r="FC27" s="597"/>
      <c r="FD27" s="597"/>
      <c r="FE27" s="597"/>
      <c r="FF27" s="597"/>
      <c r="FG27" s="597"/>
      <c r="FH27" s="597"/>
      <c r="FI27" s="597"/>
      <c r="FJ27" s="597"/>
      <c r="FK27" s="597"/>
      <c r="FL27" s="597"/>
      <c r="FM27" s="597"/>
      <c r="FN27" s="597"/>
      <c r="FO27" s="597"/>
      <c r="FP27" s="597"/>
      <c r="FQ27" s="597"/>
      <c r="FR27" s="597"/>
      <c r="FS27" s="597"/>
      <c r="FT27" s="597"/>
      <c r="FU27" s="597"/>
      <c r="FV27" s="597"/>
      <c r="FW27" s="597"/>
      <c r="FX27" s="597"/>
      <c r="FY27" s="597"/>
      <c r="FZ27" s="597"/>
      <c r="GA27" s="597"/>
      <c r="GB27" s="597"/>
      <c r="GC27" s="597"/>
      <c r="GD27" s="597"/>
      <c r="GE27" s="597"/>
      <c r="GF27" s="597"/>
      <c r="GG27" s="597"/>
      <c r="GH27" s="597"/>
      <c r="GI27" s="597"/>
      <c r="GJ27" s="597"/>
      <c r="GK27" s="597"/>
      <c r="GL27" s="597"/>
      <c r="GM27" s="597"/>
      <c r="GN27" s="597"/>
      <c r="GO27" s="597"/>
      <c r="GP27" s="597"/>
      <c r="GQ27" s="597"/>
      <c r="GR27" s="597"/>
      <c r="GS27" s="597"/>
      <c r="GT27" s="597"/>
      <c r="GU27" s="597"/>
      <c r="GV27" s="597"/>
      <c r="GW27" s="597"/>
      <c r="GX27" s="597"/>
      <c r="GY27" s="597"/>
      <c r="GZ27" s="597"/>
      <c r="HA27" s="597"/>
      <c r="HB27" s="597"/>
      <c r="HC27" s="597"/>
      <c r="HD27" s="597"/>
      <c r="HE27" s="597"/>
      <c r="HF27" s="597"/>
      <c r="HG27" s="597"/>
      <c r="HH27" s="597"/>
      <c r="HI27" s="597"/>
      <c r="HJ27" s="597"/>
      <c r="HK27" s="597"/>
      <c r="HL27" s="597"/>
      <c r="HM27" s="597"/>
      <c r="HN27" s="597"/>
      <c r="HO27" s="597"/>
      <c r="HP27" s="597"/>
      <c r="HQ27" s="597"/>
      <c r="HR27" s="597"/>
      <c r="HS27" s="597"/>
      <c r="HT27" s="597"/>
      <c r="HU27" s="597"/>
      <c r="HV27" s="597"/>
      <c r="HW27" s="597"/>
      <c r="HX27" s="597"/>
      <c r="HY27" s="597"/>
      <c r="HZ27" s="597"/>
      <c r="IA27" s="597"/>
      <c r="IB27" s="597"/>
      <c r="IC27" s="597"/>
      <c r="ID27" s="597"/>
      <c r="IE27" s="597"/>
      <c r="IF27" s="597"/>
      <c r="IG27" s="597"/>
      <c r="IH27" s="597"/>
      <c r="II27" s="597"/>
      <c r="IJ27" s="597"/>
      <c r="IK27" s="597"/>
      <c r="IL27" s="597"/>
      <c r="IM27" s="597"/>
      <c r="IN27" s="597"/>
      <c r="IO27" s="597"/>
      <c r="IP27" s="597"/>
      <c r="IQ27" s="597"/>
      <c r="IR27" s="597"/>
      <c r="IS27" s="597"/>
      <c r="IT27" s="597"/>
      <c r="IU27" s="597"/>
    </row>
    <row r="28" spans="2:255">
      <c r="B28" s="603" t="str">
        <f t="shared" si="8"/>
        <v>2013 Q2</v>
      </c>
      <c r="C28" s="606">
        <f t="shared" si="9"/>
        <v>1.3935644438223196</v>
      </c>
      <c r="D28" s="606">
        <f t="shared" si="9"/>
        <v>0.96661766955919604</v>
      </c>
      <c r="E28" s="606">
        <f t="shared" si="9"/>
        <v>0.98523716824637042</v>
      </c>
      <c r="F28" s="606">
        <f t="shared" si="10"/>
        <v>0.99292712249516846</v>
      </c>
      <c r="G28" s="605"/>
      <c r="I28" s="603" t="str">
        <f t="shared" si="11"/>
        <v>2013 Q2</v>
      </c>
      <c r="J28" s="606">
        <f t="shared" si="12"/>
        <v>1.4018806589594754</v>
      </c>
      <c r="K28" s="606">
        <f t="shared" si="12"/>
        <v>0.82266912455458929</v>
      </c>
      <c r="L28" s="606">
        <f t="shared" si="12"/>
        <v>0.97348798962846972</v>
      </c>
      <c r="M28" s="606">
        <f t="shared" si="12"/>
        <v>0.9940837828371214</v>
      </c>
      <c r="N28" s="597"/>
      <c r="O28" s="597"/>
      <c r="P28" s="597"/>
      <c r="Q28" s="597"/>
      <c r="R28" s="597"/>
      <c r="S28" s="597"/>
      <c r="T28" s="597"/>
      <c r="U28" s="597"/>
      <c r="V28" s="597"/>
      <c r="W28" s="597"/>
      <c r="X28" s="597"/>
      <c r="Y28" s="597"/>
      <c r="Z28" s="597"/>
      <c r="AA28" s="597"/>
      <c r="AB28" s="597"/>
      <c r="AC28" s="597"/>
      <c r="AD28" s="597"/>
      <c r="AE28" s="597"/>
      <c r="AF28" s="597"/>
      <c r="AG28" s="597"/>
      <c r="AH28" s="597"/>
      <c r="AI28" s="597"/>
      <c r="AJ28" s="597"/>
      <c r="AK28" s="597"/>
      <c r="AL28" s="597"/>
      <c r="AM28" s="597"/>
      <c r="AN28" s="597"/>
      <c r="AO28" s="597"/>
      <c r="AP28" s="597"/>
      <c r="AQ28" s="597"/>
      <c r="AR28" s="597"/>
      <c r="AS28" s="597"/>
      <c r="AT28" s="597"/>
      <c r="AU28" s="597"/>
      <c r="AV28" s="597"/>
      <c r="AW28" s="597"/>
      <c r="AX28" s="597"/>
      <c r="AY28" s="597"/>
      <c r="AZ28" s="597"/>
      <c r="BA28" s="597"/>
      <c r="BB28" s="597"/>
      <c r="BC28" s="597"/>
      <c r="BD28" s="597"/>
      <c r="BE28" s="597"/>
      <c r="BF28" s="597"/>
      <c r="BG28" s="597"/>
      <c r="BH28" s="597"/>
      <c r="BI28" s="597"/>
      <c r="BJ28" s="597"/>
      <c r="BK28" s="597"/>
      <c r="BL28" s="597"/>
      <c r="BM28" s="597"/>
      <c r="BN28" s="597"/>
      <c r="BO28" s="597"/>
      <c r="BP28" s="597"/>
      <c r="BQ28" s="597"/>
      <c r="BR28" s="597"/>
      <c r="BS28" s="597"/>
      <c r="BT28" s="597"/>
      <c r="BU28" s="597"/>
      <c r="BV28" s="597"/>
      <c r="BW28" s="597"/>
      <c r="BX28" s="597"/>
      <c r="BY28" s="597"/>
      <c r="BZ28" s="597"/>
      <c r="CA28" s="597"/>
      <c r="CB28" s="597"/>
      <c r="CC28" s="597"/>
      <c r="CD28" s="597"/>
      <c r="CE28" s="597"/>
      <c r="CF28" s="597"/>
      <c r="CG28" s="597"/>
      <c r="CH28" s="597"/>
      <c r="CI28" s="597"/>
      <c r="CJ28" s="597"/>
      <c r="CK28" s="597"/>
      <c r="CL28" s="597"/>
      <c r="CM28" s="597"/>
      <c r="CN28" s="597"/>
      <c r="CO28" s="597"/>
      <c r="CP28" s="597"/>
      <c r="CQ28" s="597"/>
      <c r="CR28" s="597"/>
      <c r="CS28" s="597"/>
      <c r="CT28" s="597"/>
      <c r="CU28" s="597"/>
      <c r="CV28" s="597"/>
      <c r="CW28" s="597"/>
      <c r="CX28" s="597"/>
      <c r="CY28" s="597"/>
      <c r="CZ28" s="597"/>
      <c r="DA28" s="597"/>
      <c r="DB28" s="597"/>
      <c r="DC28" s="597"/>
      <c r="DD28" s="597"/>
      <c r="DE28" s="597"/>
      <c r="DF28" s="597"/>
      <c r="DG28" s="597"/>
      <c r="DH28" s="597"/>
      <c r="DI28" s="597"/>
      <c r="DJ28" s="597"/>
      <c r="DK28" s="597"/>
      <c r="DL28" s="597"/>
      <c r="DM28" s="597"/>
      <c r="DN28" s="597"/>
      <c r="DO28" s="597"/>
      <c r="DP28" s="597"/>
      <c r="DQ28" s="597"/>
      <c r="DR28" s="597"/>
      <c r="DS28" s="597"/>
      <c r="DT28" s="597"/>
      <c r="DU28" s="597"/>
      <c r="DV28" s="597"/>
      <c r="DW28" s="597"/>
      <c r="DX28" s="597"/>
      <c r="DY28" s="597"/>
      <c r="DZ28" s="597"/>
      <c r="EA28" s="597"/>
      <c r="EB28" s="597"/>
      <c r="EC28" s="597"/>
      <c r="ED28" s="597"/>
      <c r="EE28" s="597"/>
      <c r="EF28" s="597"/>
      <c r="EG28" s="597"/>
      <c r="EH28" s="597"/>
      <c r="EI28" s="597"/>
      <c r="EJ28" s="597"/>
      <c r="EK28" s="597"/>
      <c r="EL28" s="597"/>
      <c r="EM28" s="597"/>
      <c r="EN28" s="597"/>
      <c r="EO28" s="597"/>
      <c r="EP28" s="597"/>
      <c r="EQ28" s="597"/>
      <c r="ER28" s="597"/>
      <c r="ES28" s="597"/>
      <c r="ET28" s="597"/>
      <c r="EU28" s="597"/>
      <c r="EV28" s="597"/>
      <c r="EW28" s="597"/>
      <c r="EX28" s="597"/>
      <c r="EY28" s="597"/>
      <c r="EZ28" s="597"/>
      <c r="FA28" s="597"/>
      <c r="FB28" s="597"/>
      <c r="FC28" s="597"/>
      <c r="FD28" s="597"/>
      <c r="FE28" s="597"/>
      <c r="FF28" s="597"/>
      <c r="FG28" s="597"/>
      <c r="FH28" s="597"/>
      <c r="FI28" s="597"/>
      <c r="FJ28" s="597"/>
      <c r="FK28" s="597"/>
      <c r="FL28" s="597"/>
      <c r="FM28" s="597"/>
      <c r="FN28" s="597"/>
      <c r="FO28" s="597"/>
      <c r="FP28" s="597"/>
      <c r="FQ28" s="597"/>
      <c r="FR28" s="597"/>
      <c r="FS28" s="597"/>
      <c r="FT28" s="597"/>
      <c r="FU28" s="597"/>
      <c r="FV28" s="597"/>
      <c r="FW28" s="597"/>
      <c r="FX28" s="597"/>
      <c r="FY28" s="597"/>
      <c r="FZ28" s="597"/>
      <c r="GA28" s="597"/>
      <c r="GB28" s="597"/>
      <c r="GC28" s="597"/>
      <c r="GD28" s="597"/>
      <c r="GE28" s="597"/>
      <c r="GF28" s="597"/>
      <c r="GG28" s="597"/>
      <c r="GH28" s="597"/>
      <c r="GI28" s="597"/>
      <c r="GJ28" s="597"/>
      <c r="GK28" s="597"/>
      <c r="GL28" s="597"/>
      <c r="GM28" s="597"/>
      <c r="GN28" s="597"/>
      <c r="GO28" s="597"/>
      <c r="GP28" s="597"/>
      <c r="GQ28" s="597"/>
      <c r="GR28" s="597"/>
      <c r="GS28" s="597"/>
      <c r="GT28" s="597"/>
      <c r="GU28" s="597"/>
      <c r="GV28" s="597"/>
      <c r="GW28" s="597"/>
      <c r="GX28" s="597"/>
      <c r="GY28" s="597"/>
      <c r="GZ28" s="597"/>
      <c r="HA28" s="597"/>
      <c r="HB28" s="597"/>
      <c r="HC28" s="597"/>
      <c r="HD28" s="597"/>
      <c r="HE28" s="597"/>
      <c r="HF28" s="597"/>
      <c r="HG28" s="597"/>
      <c r="HH28" s="597"/>
      <c r="HI28" s="597"/>
      <c r="HJ28" s="597"/>
      <c r="HK28" s="597"/>
      <c r="HL28" s="597"/>
      <c r="HM28" s="597"/>
      <c r="HN28" s="597"/>
      <c r="HO28" s="597"/>
      <c r="HP28" s="597"/>
      <c r="HQ28" s="597"/>
      <c r="HR28" s="597"/>
      <c r="HS28" s="597"/>
      <c r="HT28" s="597"/>
      <c r="HU28" s="597"/>
      <c r="HV28" s="597"/>
      <c r="HW28" s="597"/>
      <c r="HX28" s="597"/>
      <c r="HY28" s="597"/>
      <c r="HZ28" s="597"/>
      <c r="IA28" s="597"/>
      <c r="IB28" s="597"/>
      <c r="IC28" s="597"/>
      <c r="ID28" s="597"/>
      <c r="IE28" s="597"/>
      <c r="IF28" s="597"/>
      <c r="IG28" s="597"/>
      <c r="IH28" s="597"/>
      <c r="II28" s="597"/>
      <c r="IJ28" s="597"/>
      <c r="IK28" s="597"/>
      <c r="IL28" s="597"/>
      <c r="IM28" s="597"/>
      <c r="IN28" s="597"/>
      <c r="IO28" s="597"/>
      <c r="IP28" s="597"/>
      <c r="IQ28" s="597"/>
      <c r="IR28" s="597"/>
      <c r="IS28" s="597"/>
      <c r="IT28" s="597"/>
      <c r="IU28" s="597"/>
    </row>
    <row r="29" spans="2:255">
      <c r="B29" s="603" t="str">
        <f t="shared" si="8"/>
        <v>2013 Q3</v>
      </c>
      <c r="C29" s="606">
        <f t="shared" si="9"/>
        <v>1.0715471533631455</v>
      </c>
      <c r="D29" s="606">
        <f t="shared" si="9"/>
        <v>1.0212515086696223</v>
      </c>
      <c r="E29" s="606">
        <f t="shared" si="9"/>
        <v>0.95625170617983168</v>
      </c>
      <c r="F29" s="606"/>
      <c r="G29" s="605"/>
      <c r="I29" s="603" t="str">
        <f t="shared" si="11"/>
        <v>2013 Q3</v>
      </c>
      <c r="J29" s="606">
        <f t="shared" si="12"/>
        <v>1.4018806589594754</v>
      </c>
      <c r="K29" s="606">
        <f t="shared" si="12"/>
        <v>0.82266912455458929</v>
      </c>
      <c r="L29" s="606">
        <f t="shared" si="12"/>
        <v>0.97348798962846972</v>
      </c>
      <c r="M29" s="606">
        <f t="shared" si="12"/>
        <v>0.9940837828371214</v>
      </c>
      <c r="N29" s="597"/>
      <c r="O29" s="597"/>
      <c r="P29" s="597"/>
      <c r="Q29" s="597"/>
      <c r="R29" s="597"/>
      <c r="S29" s="597"/>
      <c r="T29" s="597"/>
      <c r="U29" s="597"/>
      <c r="V29" s="597"/>
      <c r="W29" s="597"/>
      <c r="X29" s="597"/>
      <c r="Y29" s="597"/>
      <c r="Z29" s="597"/>
      <c r="AA29" s="597"/>
      <c r="AB29" s="597"/>
      <c r="AC29" s="597"/>
      <c r="AD29" s="597"/>
      <c r="AE29" s="597"/>
      <c r="AF29" s="597"/>
      <c r="AG29" s="597"/>
      <c r="AH29" s="597"/>
      <c r="AI29" s="597"/>
      <c r="AJ29" s="597"/>
      <c r="AK29" s="597"/>
      <c r="AL29" s="597"/>
      <c r="AM29" s="597"/>
      <c r="AN29" s="597"/>
      <c r="AO29" s="597"/>
      <c r="AP29" s="597"/>
      <c r="AQ29" s="597"/>
      <c r="AR29" s="597"/>
      <c r="AS29" s="597"/>
      <c r="AT29" s="597"/>
      <c r="AU29" s="597"/>
      <c r="AV29" s="597"/>
      <c r="AW29" s="597"/>
      <c r="AX29" s="597"/>
      <c r="AY29" s="597"/>
      <c r="AZ29" s="597"/>
      <c r="BA29" s="597"/>
      <c r="BB29" s="597"/>
      <c r="BC29" s="597"/>
      <c r="BD29" s="597"/>
      <c r="BE29" s="597"/>
      <c r="BF29" s="597"/>
      <c r="BG29" s="597"/>
      <c r="BH29" s="597"/>
      <c r="BI29" s="597"/>
      <c r="BJ29" s="597"/>
      <c r="BK29" s="597"/>
      <c r="BL29" s="597"/>
      <c r="BM29" s="597"/>
      <c r="BN29" s="597"/>
      <c r="BO29" s="597"/>
      <c r="BP29" s="597"/>
      <c r="BQ29" s="597"/>
      <c r="BR29" s="597"/>
      <c r="BS29" s="597"/>
      <c r="BT29" s="597"/>
      <c r="BU29" s="597"/>
      <c r="BV29" s="597"/>
      <c r="BW29" s="597"/>
      <c r="BX29" s="597"/>
      <c r="BY29" s="597"/>
      <c r="BZ29" s="597"/>
      <c r="CA29" s="597"/>
      <c r="CB29" s="597"/>
      <c r="CC29" s="597"/>
      <c r="CD29" s="597"/>
      <c r="CE29" s="597"/>
      <c r="CF29" s="597"/>
      <c r="CG29" s="597"/>
      <c r="CH29" s="597"/>
      <c r="CI29" s="597"/>
      <c r="CJ29" s="597"/>
      <c r="CK29" s="597"/>
      <c r="CL29" s="597"/>
      <c r="CM29" s="597"/>
      <c r="CN29" s="597"/>
      <c r="CO29" s="597"/>
      <c r="CP29" s="597"/>
      <c r="CQ29" s="597"/>
      <c r="CR29" s="597"/>
      <c r="CS29" s="597"/>
      <c r="CT29" s="597"/>
      <c r="CU29" s="597"/>
      <c r="CV29" s="597"/>
      <c r="CW29" s="597"/>
      <c r="CX29" s="597"/>
      <c r="CY29" s="597"/>
      <c r="CZ29" s="597"/>
      <c r="DA29" s="597"/>
      <c r="DB29" s="597"/>
      <c r="DC29" s="597"/>
      <c r="DD29" s="597"/>
      <c r="DE29" s="597"/>
      <c r="DF29" s="597"/>
      <c r="DG29" s="597"/>
      <c r="DH29" s="597"/>
      <c r="DI29" s="597"/>
      <c r="DJ29" s="597"/>
      <c r="DK29" s="597"/>
      <c r="DL29" s="597"/>
      <c r="DM29" s="597"/>
      <c r="DN29" s="597"/>
      <c r="DO29" s="597"/>
      <c r="DP29" s="597"/>
      <c r="DQ29" s="597"/>
      <c r="DR29" s="597"/>
      <c r="DS29" s="597"/>
      <c r="DT29" s="597"/>
      <c r="DU29" s="597"/>
      <c r="DV29" s="597"/>
      <c r="DW29" s="597"/>
      <c r="DX29" s="597"/>
      <c r="DY29" s="597"/>
      <c r="DZ29" s="597"/>
      <c r="EA29" s="597"/>
      <c r="EB29" s="597"/>
      <c r="EC29" s="597"/>
      <c r="ED29" s="597"/>
      <c r="EE29" s="597"/>
      <c r="EF29" s="597"/>
      <c r="EG29" s="597"/>
      <c r="EH29" s="597"/>
      <c r="EI29" s="597"/>
      <c r="EJ29" s="597"/>
      <c r="EK29" s="597"/>
      <c r="EL29" s="597"/>
      <c r="EM29" s="597"/>
      <c r="EN29" s="597"/>
      <c r="EO29" s="597"/>
      <c r="EP29" s="597"/>
      <c r="EQ29" s="597"/>
      <c r="ER29" s="597"/>
      <c r="ES29" s="597"/>
      <c r="ET29" s="597"/>
      <c r="EU29" s="597"/>
      <c r="EV29" s="597"/>
      <c r="EW29" s="597"/>
      <c r="EX29" s="597"/>
      <c r="EY29" s="597"/>
      <c r="EZ29" s="597"/>
      <c r="FA29" s="597"/>
      <c r="FB29" s="597"/>
      <c r="FC29" s="597"/>
      <c r="FD29" s="597"/>
      <c r="FE29" s="597"/>
      <c r="FF29" s="597"/>
      <c r="FG29" s="597"/>
      <c r="FH29" s="597"/>
      <c r="FI29" s="597"/>
      <c r="FJ29" s="597"/>
      <c r="FK29" s="597"/>
      <c r="FL29" s="597"/>
      <c r="FM29" s="597"/>
      <c r="FN29" s="597"/>
      <c r="FO29" s="597"/>
      <c r="FP29" s="597"/>
      <c r="FQ29" s="597"/>
      <c r="FR29" s="597"/>
      <c r="FS29" s="597"/>
      <c r="FT29" s="597"/>
      <c r="FU29" s="597"/>
      <c r="FV29" s="597"/>
      <c r="FW29" s="597"/>
      <c r="FX29" s="597"/>
      <c r="FY29" s="597"/>
      <c r="FZ29" s="597"/>
      <c r="GA29" s="597"/>
      <c r="GB29" s="597"/>
      <c r="GC29" s="597"/>
      <c r="GD29" s="597"/>
      <c r="GE29" s="597"/>
      <c r="GF29" s="597"/>
      <c r="GG29" s="597"/>
      <c r="GH29" s="597"/>
      <c r="GI29" s="597"/>
      <c r="GJ29" s="597"/>
      <c r="GK29" s="597"/>
      <c r="GL29" s="597"/>
      <c r="GM29" s="597"/>
      <c r="GN29" s="597"/>
      <c r="GO29" s="597"/>
      <c r="GP29" s="597"/>
      <c r="GQ29" s="597"/>
      <c r="GR29" s="597"/>
      <c r="GS29" s="597"/>
      <c r="GT29" s="597"/>
      <c r="GU29" s="597"/>
      <c r="GV29" s="597"/>
      <c r="GW29" s="597"/>
      <c r="GX29" s="597"/>
      <c r="GY29" s="597"/>
      <c r="GZ29" s="597"/>
      <c r="HA29" s="597"/>
      <c r="HB29" s="597"/>
      <c r="HC29" s="597"/>
      <c r="HD29" s="597"/>
      <c r="HE29" s="597"/>
      <c r="HF29" s="597"/>
      <c r="HG29" s="597"/>
      <c r="HH29" s="597"/>
      <c r="HI29" s="597"/>
      <c r="HJ29" s="597"/>
      <c r="HK29" s="597"/>
      <c r="HL29" s="597"/>
      <c r="HM29" s="597"/>
      <c r="HN29" s="597"/>
      <c r="HO29" s="597"/>
      <c r="HP29" s="597"/>
      <c r="HQ29" s="597"/>
      <c r="HR29" s="597"/>
      <c r="HS29" s="597"/>
      <c r="HT29" s="597"/>
      <c r="HU29" s="597"/>
      <c r="HV29" s="597"/>
      <c r="HW29" s="597"/>
      <c r="HX29" s="597"/>
      <c r="HY29" s="597"/>
      <c r="HZ29" s="597"/>
      <c r="IA29" s="597"/>
      <c r="IB29" s="597"/>
      <c r="IC29" s="597"/>
      <c r="ID29" s="597"/>
      <c r="IE29" s="597"/>
      <c r="IF29" s="597"/>
      <c r="IG29" s="597"/>
      <c r="IH29" s="597"/>
      <c r="II29" s="597"/>
      <c r="IJ29" s="597"/>
      <c r="IK29" s="597"/>
      <c r="IL29" s="597"/>
      <c r="IM29" s="597"/>
      <c r="IN29" s="597"/>
      <c r="IO29" s="597"/>
      <c r="IP29" s="597"/>
      <c r="IQ29" s="597"/>
      <c r="IR29" s="597"/>
      <c r="IS29" s="597"/>
      <c r="IT29" s="597"/>
      <c r="IU29" s="597"/>
    </row>
    <row r="30" spans="2:255">
      <c r="B30" s="603" t="str">
        <f t="shared" si="8"/>
        <v>2013 Q4</v>
      </c>
      <c r="C30" s="606">
        <f>+D16/C16</f>
        <v>1.3197293697906307</v>
      </c>
      <c r="D30" s="606">
        <f>+E16/D16</f>
        <v>1.015489834676029</v>
      </c>
      <c r="E30" s="606"/>
      <c r="F30" s="606"/>
      <c r="G30" s="605"/>
      <c r="I30" s="603" t="str">
        <f t="shared" si="11"/>
        <v>2013 Q4</v>
      </c>
      <c r="J30" s="606">
        <f>+J29</f>
        <v>1.4018806589594754</v>
      </c>
      <c r="K30" s="606">
        <f>+K29</f>
        <v>0.82266912455458929</v>
      </c>
      <c r="L30" s="606"/>
      <c r="M30" s="606">
        <f>+M29</f>
        <v>0.9940837828371214</v>
      </c>
      <c r="N30" s="597"/>
      <c r="O30" s="597"/>
      <c r="P30" s="597"/>
      <c r="Q30" s="597"/>
      <c r="R30" s="597"/>
      <c r="S30" s="597"/>
      <c r="T30" s="597"/>
      <c r="U30" s="597"/>
      <c r="V30" s="597"/>
      <c r="W30" s="597"/>
      <c r="X30" s="597"/>
      <c r="Y30" s="597"/>
      <c r="Z30" s="597"/>
      <c r="AA30" s="597"/>
      <c r="AB30" s="597"/>
      <c r="AC30" s="597"/>
      <c r="AD30" s="597"/>
      <c r="AE30" s="597"/>
      <c r="AF30" s="597"/>
      <c r="AG30" s="597"/>
      <c r="AH30" s="597"/>
      <c r="AI30" s="597"/>
      <c r="AJ30" s="597"/>
      <c r="AK30" s="597"/>
      <c r="AL30" s="597"/>
      <c r="AM30" s="597"/>
      <c r="AN30" s="597"/>
      <c r="AO30" s="597"/>
      <c r="AP30" s="597"/>
      <c r="AQ30" s="597"/>
      <c r="AR30" s="597"/>
      <c r="AS30" s="597"/>
      <c r="AT30" s="597"/>
      <c r="AU30" s="597"/>
      <c r="AV30" s="597"/>
      <c r="AW30" s="597"/>
      <c r="AX30" s="597"/>
      <c r="AY30" s="597"/>
      <c r="AZ30" s="597"/>
      <c r="BA30" s="597"/>
      <c r="BB30" s="597"/>
      <c r="BC30" s="597"/>
      <c r="BD30" s="597"/>
      <c r="BE30" s="597"/>
      <c r="BF30" s="597"/>
      <c r="BG30" s="597"/>
      <c r="BH30" s="597"/>
      <c r="BI30" s="597"/>
      <c r="BJ30" s="597"/>
      <c r="BK30" s="597"/>
      <c r="BL30" s="597"/>
      <c r="BM30" s="597"/>
      <c r="BN30" s="597"/>
      <c r="BO30" s="597"/>
      <c r="BP30" s="597"/>
      <c r="BQ30" s="597"/>
      <c r="BR30" s="597"/>
      <c r="BS30" s="597"/>
      <c r="BT30" s="597"/>
      <c r="BU30" s="597"/>
      <c r="BV30" s="597"/>
      <c r="BW30" s="597"/>
      <c r="BX30" s="597"/>
      <c r="BY30" s="597"/>
      <c r="BZ30" s="597"/>
      <c r="CA30" s="597"/>
      <c r="CB30" s="597"/>
      <c r="CC30" s="597"/>
      <c r="CD30" s="597"/>
      <c r="CE30" s="597"/>
      <c r="CF30" s="597"/>
      <c r="CG30" s="597"/>
      <c r="CH30" s="597"/>
      <c r="CI30" s="597"/>
      <c r="CJ30" s="597"/>
      <c r="CK30" s="597"/>
      <c r="CL30" s="597"/>
      <c r="CM30" s="597"/>
      <c r="CN30" s="597"/>
      <c r="CO30" s="597"/>
      <c r="CP30" s="597"/>
      <c r="CQ30" s="597"/>
      <c r="CR30" s="597"/>
      <c r="CS30" s="597"/>
      <c r="CT30" s="597"/>
      <c r="CU30" s="597"/>
      <c r="CV30" s="597"/>
      <c r="CW30" s="597"/>
      <c r="CX30" s="597"/>
      <c r="CY30" s="597"/>
      <c r="CZ30" s="597"/>
      <c r="DA30" s="597"/>
      <c r="DB30" s="597"/>
      <c r="DC30" s="597"/>
      <c r="DD30" s="597"/>
      <c r="DE30" s="597"/>
      <c r="DF30" s="597"/>
      <c r="DG30" s="597"/>
      <c r="DH30" s="597"/>
      <c r="DI30" s="597"/>
      <c r="DJ30" s="597"/>
      <c r="DK30" s="597"/>
      <c r="DL30" s="597"/>
      <c r="DM30" s="597"/>
      <c r="DN30" s="597"/>
      <c r="DO30" s="597"/>
      <c r="DP30" s="597"/>
      <c r="DQ30" s="597"/>
      <c r="DR30" s="597"/>
      <c r="DS30" s="597"/>
      <c r="DT30" s="597"/>
      <c r="DU30" s="597"/>
      <c r="DV30" s="597"/>
      <c r="DW30" s="597"/>
      <c r="DX30" s="597"/>
      <c r="DY30" s="597"/>
      <c r="DZ30" s="597"/>
      <c r="EA30" s="597"/>
      <c r="EB30" s="597"/>
      <c r="EC30" s="597"/>
      <c r="ED30" s="597"/>
      <c r="EE30" s="597"/>
      <c r="EF30" s="597"/>
      <c r="EG30" s="597"/>
      <c r="EH30" s="597"/>
      <c r="EI30" s="597"/>
      <c r="EJ30" s="597"/>
      <c r="EK30" s="597"/>
      <c r="EL30" s="597"/>
      <c r="EM30" s="597"/>
      <c r="EN30" s="597"/>
      <c r="EO30" s="597"/>
      <c r="EP30" s="597"/>
      <c r="EQ30" s="597"/>
      <c r="ER30" s="597"/>
      <c r="ES30" s="597"/>
      <c r="ET30" s="597"/>
      <c r="EU30" s="597"/>
      <c r="EV30" s="597"/>
      <c r="EW30" s="597"/>
      <c r="EX30" s="597"/>
      <c r="EY30" s="597"/>
      <c r="EZ30" s="597"/>
      <c r="FA30" s="597"/>
      <c r="FB30" s="597"/>
      <c r="FC30" s="597"/>
      <c r="FD30" s="597"/>
      <c r="FE30" s="597"/>
      <c r="FF30" s="597"/>
      <c r="FG30" s="597"/>
      <c r="FH30" s="597"/>
      <c r="FI30" s="597"/>
      <c r="FJ30" s="597"/>
      <c r="FK30" s="597"/>
      <c r="FL30" s="597"/>
      <c r="FM30" s="597"/>
      <c r="FN30" s="597"/>
      <c r="FO30" s="597"/>
      <c r="FP30" s="597"/>
      <c r="FQ30" s="597"/>
      <c r="FR30" s="597"/>
      <c r="FS30" s="597"/>
      <c r="FT30" s="597"/>
      <c r="FU30" s="597"/>
      <c r="FV30" s="597"/>
      <c r="FW30" s="597"/>
      <c r="FX30" s="597"/>
      <c r="FY30" s="597"/>
      <c r="FZ30" s="597"/>
      <c r="GA30" s="597"/>
      <c r="GB30" s="597"/>
      <c r="GC30" s="597"/>
      <c r="GD30" s="597"/>
      <c r="GE30" s="597"/>
      <c r="GF30" s="597"/>
      <c r="GG30" s="597"/>
      <c r="GH30" s="597"/>
      <c r="GI30" s="597"/>
      <c r="GJ30" s="597"/>
      <c r="GK30" s="597"/>
      <c r="GL30" s="597"/>
      <c r="GM30" s="597"/>
      <c r="GN30" s="597"/>
      <c r="GO30" s="597"/>
      <c r="GP30" s="597"/>
      <c r="GQ30" s="597"/>
      <c r="GR30" s="597"/>
      <c r="GS30" s="597"/>
      <c r="GT30" s="597"/>
      <c r="GU30" s="597"/>
      <c r="GV30" s="597"/>
      <c r="GW30" s="597"/>
      <c r="GX30" s="597"/>
      <c r="GY30" s="597"/>
      <c r="GZ30" s="597"/>
      <c r="HA30" s="597"/>
      <c r="HB30" s="597"/>
      <c r="HC30" s="597"/>
      <c r="HD30" s="597"/>
      <c r="HE30" s="597"/>
      <c r="HF30" s="597"/>
      <c r="HG30" s="597"/>
      <c r="HH30" s="597"/>
      <c r="HI30" s="597"/>
      <c r="HJ30" s="597"/>
      <c r="HK30" s="597"/>
      <c r="HL30" s="597"/>
      <c r="HM30" s="597"/>
      <c r="HN30" s="597"/>
      <c r="HO30" s="597"/>
      <c r="HP30" s="597"/>
      <c r="HQ30" s="597"/>
      <c r="HR30" s="597"/>
      <c r="HS30" s="597"/>
      <c r="HT30" s="597"/>
      <c r="HU30" s="597"/>
      <c r="HV30" s="597"/>
      <c r="HW30" s="597"/>
      <c r="HX30" s="597"/>
      <c r="HY30" s="597"/>
      <c r="HZ30" s="597"/>
      <c r="IA30" s="597"/>
      <c r="IB30" s="597"/>
      <c r="IC30" s="597"/>
      <c r="ID30" s="597"/>
      <c r="IE30" s="597"/>
      <c r="IF30" s="597"/>
      <c r="IG30" s="597"/>
      <c r="IH30" s="597"/>
      <c r="II30" s="597"/>
      <c r="IJ30" s="597"/>
      <c r="IK30" s="597"/>
      <c r="IL30" s="597"/>
      <c r="IM30" s="597"/>
      <c r="IN30" s="597"/>
      <c r="IO30" s="597"/>
      <c r="IP30" s="597"/>
      <c r="IQ30" s="597"/>
      <c r="IR30" s="597"/>
      <c r="IS30" s="597"/>
      <c r="IT30" s="597"/>
      <c r="IU30" s="597"/>
    </row>
    <row r="31" spans="2:255">
      <c r="B31" s="603" t="str">
        <f t="shared" si="8"/>
        <v>2014 Q1</v>
      </c>
      <c r="C31" s="606">
        <f>+D17/C17</f>
        <v>1.4018806589594754</v>
      </c>
      <c r="D31" s="606"/>
      <c r="E31" s="606"/>
      <c r="F31" s="606"/>
      <c r="G31" s="605"/>
      <c r="I31" s="603" t="str">
        <f t="shared" si="11"/>
        <v>2014 Q1</v>
      </c>
      <c r="J31" s="606">
        <f>+J30</f>
        <v>1.4018806589594754</v>
      </c>
      <c r="K31" s="606"/>
      <c r="L31" s="606"/>
      <c r="M31" s="606">
        <f>+M30</f>
        <v>0.9940837828371214</v>
      </c>
      <c r="N31" s="597"/>
      <c r="O31" s="597"/>
      <c r="P31" s="597"/>
      <c r="Q31" s="597"/>
      <c r="R31" s="597"/>
      <c r="S31" s="597"/>
      <c r="T31" s="597"/>
      <c r="U31" s="597"/>
      <c r="V31" s="597"/>
      <c r="W31" s="597"/>
      <c r="X31" s="597"/>
      <c r="Y31" s="597"/>
      <c r="Z31" s="597"/>
      <c r="AA31" s="597"/>
      <c r="AB31" s="597"/>
      <c r="AC31" s="597"/>
      <c r="AD31" s="597"/>
      <c r="AE31" s="597"/>
      <c r="AF31" s="597"/>
      <c r="AG31" s="597"/>
      <c r="AH31" s="597"/>
      <c r="AI31" s="597"/>
      <c r="AJ31" s="597"/>
      <c r="AK31" s="597"/>
      <c r="AL31" s="597"/>
      <c r="AM31" s="597"/>
      <c r="AN31" s="597"/>
      <c r="AO31" s="597"/>
      <c r="AP31" s="597"/>
      <c r="AQ31" s="597"/>
      <c r="AR31" s="597"/>
      <c r="AS31" s="597"/>
      <c r="AT31" s="597"/>
      <c r="AU31" s="597"/>
      <c r="AV31" s="597"/>
      <c r="AW31" s="597"/>
      <c r="AX31" s="597"/>
      <c r="AY31" s="597"/>
      <c r="AZ31" s="597"/>
      <c r="BA31" s="597"/>
      <c r="BB31" s="597"/>
      <c r="BC31" s="597"/>
      <c r="BD31" s="597"/>
      <c r="BE31" s="597"/>
      <c r="BF31" s="597"/>
      <c r="BG31" s="597"/>
      <c r="BH31" s="597"/>
      <c r="BI31" s="597"/>
      <c r="BJ31" s="597"/>
      <c r="BK31" s="597"/>
      <c r="BL31" s="597"/>
      <c r="BM31" s="597"/>
      <c r="BN31" s="597"/>
      <c r="BO31" s="597"/>
      <c r="BP31" s="597"/>
      <c r="BQ31" s="597"/>
      <c r="BR31" s="597"/>
      <c r="BS31" s="597"/>
      <c r="BT31" s="597"/>
      <c r="BU31" s="597"/>
      <c r="BV31" s="597"/>
      <c r="BW31" s="597"/>
      <c r="BX31" s="597"/>
      <c r="BY31" s="597"/>
      <c r="BZ31" s="597"/>
      <c r="CA31" s="597"/>
      <c r="CB31" s="597"/>
      <c r="CC31" s="597"/>
      <c r="CD31" s="597"/>
      <c r="CE31" s="597"/>
      <c r="CF31" s="597"/>
      <c r="CG31" s="597"/>
      <c r="CH31" s="597"/>
      <c r="CI31" s="597"/>
      <c r="CJ31" s="597"/>
      <c r="CK31" s="597"/>
      <c r="CL31" s="597"/>
      <c r="CM31" s="597"/>
      <c r="CN31" s="597"/>
      <c r="CO31" s="597"/>
      <c r="CP31" s="597"/>
      <c r="CQ31" s="597"/>
      <c r="CR31" s="597"/>
      <c r="CS31" s="597"/>
      <c r="CT31" s="597"/>
      <c r="CU31" s="597"/>
      <c r="CV31" s="597"/>
      <c r="CW31" s="597"/>
      <c r="CX31" s="597"/>
      <c r="CY31" s="597"/>
      <c r="CZ31" s="597"/>
      <c r="DA31" s="597"/>
      <c r="DB31" s="597"/>
      <c r="DC31" s="597"/>
      <c r="DD31" s="597"/>
      <c r="DE31" s="597"/>
      <c r="DF31" s="597"/>
      <c r="DG31" s="597"/>
      <c r="DH31" s="597"/>
      <c r="DI31" s="597"/>
      <c r="DJ31" s="597"/>
      <c r="DK31" s="597"/>
      <c r="DL31" s="597"/>
      <c r="DM31" s="597"/>
      <c r="DN31" s="597"/>
      <c r="DO31" s="597"/>
      <c r="DP31" s="597"/>
      <c r="DQ31" s="597"/>
      <c r="DR31" s="597"/>
      <c r="DS31" s="597"/>
      <c r="DT31" s="597"/>
      <c r="DU31" s="597"/>
      <c r="DV31" s="597"/>
      <c r="DW31" s="597"/>
      <c r="DX31" s="597"/>
      <c r="DY31" s="597"/>
      <c r="DZ31" s="597"/>
      <c r="EA31" s="597"/>
      <c r="EB31" s="597"/>
      <c r="EC31" s="597"/>
      <c r="ED31" s="597"/>
      <c r="EE31" s="597"/>
      <c r="EF31" s="597"/>
      <c r="EG31" s="597"/>
      <c r="EH31" s="597"/>
      <c r="EI31" s="597"/>
      <c r="EJ31" s="597"/>
      <c r="EK31" s="597"/>
      <c r="EL31" s="597"/>
      <c r="EM31" s="597"/>
      <c r="EN31" s="597"/>
      <c r="EO31" s="597"/>
      <c r="EP31" s="597"/>
      <c r="EQ31" s="597"/>
      <c r="ER31" s="597"/>
      <c r="ES31" s="597"/>
      <c r="ET31" s="597"/>
      <c r="EU31" s="597"/>
      <c r="EV31" s="597"/>
      <c r="EW31" s="597"/>
      <c r="EX31" s="597"/>
      <c r="EY31" s="597"/>
      <c r="EZ31" s="597"/>
      <c r="FA31" s="597"/>
      <c r="FB31" s="597"/>
      <c r="FC31" s="597"/>
      <c r="FD31" s="597"/>
      <c r="FE31" s="597"/>
      <c r="FF31" s="597"/>
      <c r="FG31" s="597"/>
      <c r="FH31" s="597"/>
      <c r="FI31" s="597"/>
      <c r="FJ31" s="597"/>
      <c r="FK31" s="597"/>
      <c r="FL31" s="597"/>
      <c r="FM31" s="597"/>
      <c r="FN31" s="597"/>
      <c r="FO31" s="597"/>
      <c r="FP31" s="597"/>
      <c r="FQ31" s="597"/>
      <c r="FR31" s="597"/>
      <c r="FS31" s="597"/>
      <c r="FT31" s="597"/>
      <c r="FU31" s="597"/>
      <c r="FV31" s="597"/>
      <c r="FW31" s="597"/>
      <c r="FX31" s="597"/>
      <c r="FY31" s="597"/>
      <c r="FZ31" s="597"/>
      <c r="GA31" s="597"/>
      <c r="GB31" s="597"/>
      <c r="GC31" s="597"/>
      <c r="GD31" s="597"/>
      <c r="GE31" s="597"/>
      <c r="GF31" s="597"/>
      <c r="GG31" s="597"/>
      <c r="GH31" s="597"/>
      <c r="GI31" s="597"/>
      <c r="GJ31" s="597"/>
      <c r="GK31" s="597"/>
      <c r="GL31" s="597"/>
      <c r="GM31" s="597"/>
      <c r="GN31" s="597"/>
      <c r="GO31" s="597"/>
      <c r="GP31" s="597"/>
      <c r="GQ31" s="597"/>
      <c r="GR31" s="597"/>
      <c r="GS31" s="597"/>
      <c r="GT31" s="597"/>
      <c r="GU31" s="597"/>
      <c r="GV31" s="597"/>
      <c r="GW31" s="597"/>
      <c r="GX31" s="597"/>
      <c r="GY31" s="597"/>
      <c r="GZ31" s="597"/>
      <c r="HA31" s="597"/>
      <c r="HB31" s="597"/>
      <c r="HC31" s="597"/>
      <c r="HD31" s="597"/>
      <c r="HE31" s="597"/>
      <c r="HF31" s="597"/>
      <c r="HG31" s="597"/>
      <c r="HH31" s="597"/>
      <c r="HI31" s="597"/>
      <c r="HJ31" s="597"/>
      <c r="HK31" s="597"/>
      <c r="HL31" s="597"/>
      <c r="HM31" s="597"/>
      <c r="HN31" s="597"/>
      <c r="HO31" s="597"/>
      <c r="HP31" s="597"/>
      <c r="HQ31" s="597"/>
      <c r="HR31" s="597"/>
      <c r="HS31" s="597"/>
      <c r="HT31" s="597"/>
      <c r="HU31" s="597"/>
      <c r="HV31" s="597"/>
      <c r="HW31" s="597"/>
      <c r="HX31" s="597"/>
      <c r="HY31" s="597"/>
      <c r="HZ31" s="597"/>
      <c r="IA31" s="597"/>
      <c r="IB31" s="597"/>
      <c r="IC31" s="597"/>
      <c r="ID31" s="597"/>
      <c r="IE31" s="597"/>
      <c r="IF31" s="597"/>
      <c r="IG31" s="597"/>
      <c r="IH31" s="597"/>
      <c r="II31" s="597"/>
      <c r="IJ31" s="597"/>
      <c r="IK31" s="597"/>
      <c r="IL31" s="597"/>
      <c r="IM31" s="597"/>
      <c r="IN31" s="597"/>
      <c r="IO31" s="597"/>
      <c r="IP31" s="597"/>
      <c r="IQ31" s="597"/>
      <c r="IR31" s="597"/>
      <c r="IS31" s="597"/>
      <c r="IT31" s="597"/>
      <c r="IU31" s="597"/>
    </row>
    <row r="32" spans="2:255">
      <c r="B32" s="613" t="str">
        <f>+Cover!C10</f>
        <v>2014 Q2</v>
      </c>
      <c r="C32" s="612"/>
      <c r="D32" s="612"/>
      <c r="E32" s="612"/>
      <c r="F32" s="612"/>
      <c r="G32" s="605"/>
      <c r="I32" s="608" t="str">
        <f t="shared" si="11"/>
        <v>2014 Q2</v>
      </c>
      <c r="J32" s="612"/>
      <c r="K32" s="612"/>
      <c r="L32" s="612"/>
      <c r="M32" s="612">
        <f>+M31</f>
        <v>0.9940837828371214</v>
      </c>
      <c r="N32" s="597"/>
      <c r="O32" s="597"/>
      <c r="P32" s="597"/>
      <c r="Q32" s="597"/>
      <c r="R32" s="597"/>
      <c r="S32" s="597"/>
      <c r="T32" s="597"/>
      <c r="U32" s="597"/>
      <c r="V32" s="597"/>
      <c r="W32" s="597"/>
      <c r="X32" s="597"/>
      <c r="Y32" s="597"/>
      <c r="Z32" s="597"/>
      <c r="AA32" s="597"/>
      <c r="AB32" s="597"/>
      <c r="AC32" s="597"/>
      <c r="AD32" s="597"/>
      <c r="AE32" s="597"/>
      <c r="AF32" s="597"/>
      <c r="AG32" s="597"/>
      <c r="AH32" s="597"/>
      <c r="AI32" s="597"/>
      <c r="AJ32" s="597"/>
      <c r="AK32" s="597"/>
      <c r="AL32" s="597"/>
      <c r="AM32" s="597"/>
      <c r="AN32" s="597"/>
      <c r="AO32" s="597"/>
      <c r="AP32" s="597"/>
      <c r="AQ32" s="597"/>
      <c r="AR32" s="597"/>
      <c r="AS32" s="597"/>
      <c r="AT32" s="597"/>
      <c r="AU32" s="597"/>
      <c r="AV32" s="597"/>
      <c r="AW32" s="597"/>
      <c r="AX32" s="597"/>
      <c r="AY32" s="597"/>
      <c r="AZ32" s="597"/>
      <c r="BA32" s="597"/>
      <c r="BB32" s="597"/>
      <c r="BC32" s="597"/>
      <c r="BD32" s="597"/>
      <c r="BE32" s="597"/>
      <c r="BF32" s="597"/>
      <c r="BG32" s="597"/>
      <c r="BH32" s="597"/>
      <c r="BI32" s="597"/>
      <c r="BJ32" s="597"/>
      <c r="BK32" s="597"/>
      <c r="BL32" s="597"/>
      <c r="BM32" s="597"/>
      <c r="BN32" s="597"/>
      <c r="BO32" s="597"/>
      <c r="BP32" s="597"/>
      <c r="BQ32" s="597"/>
      <c r="BR32" s="597"/>
      <c r="BS32" s="597"/>
      <c r="BT32" s="597"/>
      <c r="BU32" s="597"/>
      <c r="BV32" s="597"/>
      <c r="BW32" s="597"/>
      <c r="BX32" s="597"/>
      <c r="BY32" s="597"/>
      <c r="BZ32" s="597"/>
      <c r="CA32" s="597"/>
      <c r="CB32" s="597"/>
      <c r="CC32" s="597"/>
      <c r="CD32" s="597"/>
      <c r="CE32" s="597"/>
      <c r="CF32" s="597"/>
      <c r="CG32" s="597"/>
      <c r="CH32" s="597"/>
      <c r="CI32" s="597"/>
      <c r="CJ32" s="597"/>
      <c r="CK32" s="597"/>
      <c r="CL32" s="597"/>
      <c r="CM32" s="597"/>
      <c r="CN32" s="597"/>
      <c r="CO32" s="597"/>
      <c r="CP32" s="597"/>
      <c r="CQ32" s="597"/>
      <c r="CR32" s="597"/>
      <c r="CS32" s="597"/>
      <c r="CT32" s="597"/>
      <c r="CU32" s="597"/>
      <c r="CV32" s="597"/>
      <c r="CW32" s="597"/>
      <c r="CX32" s="597"/>
      <c r="CY32" s="597"/>
      <c r="CZ32" s="597"/>
      <c r="DA32" s="597"/>
      <c r="DB32" s="597"/>
      <c r="DC32" s="597"/>
      <c r="DD32" s="597"/>
      <c r="DE32" s="597"/>
      <c r="DF32" s="597"/>
      <c r="DG32" s="597"/>
      <c r="DH32" s="597"/>
      <c r="DI32" s="597"/>
      <c r="DJ32" s="597"/>
      <c r="DK32" s="597"/>
      <c r="DL32" s="597"/>
      <c r="DM32" s="597"/>
      <c r="DN32" s="597"/>
      <c r="DO32" s="597"/>
      <c r="DP32" s="597"/>
      <c r="DQ32" s="597"/>
      <c r="DR32" s="597"/>
      <c r="DS32" s="597"/>
      <c r="DT32" s="597"/>
      <c r="DU32" s="597"/>
      <c r="DV32" s="597"/>
      <c r="DW32" s="597"/>
      <c r="DX32" s="597"/>
      <c r="DY32" s="597"/>
      <c r="DZ32" s="597"/>
      <c r="EA32" s="597"/>
      <c r="EB32" s="597"/>
      <c r="EC32" s="597"/>
      <c r="ED32" s="597"/>
      <c r="EE32" s="597"/>
      <c r="EF32" s="597"/>
      <c r="EG32" s="597"/>
      <c r="EH32" s="597"/>
      <c r="EI32" s="597"/>
      <c r="EJ32" s="597"/>
      <c r="EK32" s="597"/>
      <c r="EL32" s="597"/>
      <c r="EM32" s="597"/>
      <c r="EN32" s="597"/>
      <c r="EO32" s="597"/>
      <c r="EP32" s="597"/>
      <c r="EQ32" s="597"/>
      <c r="ER32" s="597"/>
      <c r="ES32" s="597"/>
      <c r="ET32" s="597"/>
      <c r="EU32" s="597"/>
      <c r="EV32" s="597"/>
      <c r="EW32" s="597"/>
      <c r="EX32" s="597"/>
      <c r="EY32" s="597"/>
      <c r="EZ32" s="597"/>
      <c r="FA32" s="597"/>
      <c r="FB32" s="597"/>
      <c r="FC32" s="597"/>
      <c r="FD32" s="597"/>
      <c r="FE32" s="597"/>
      <c r="FF32" s="597"/>
      <c r="FG32" s="597"/>
      <c r="FH32" s="597"/>
      <c r="FI32" s="597"/>
      <c r="FJ32" s="597"/>
      <c r="FK32" s="597"/>
      <c r="FL32" s="597"/>
      <c r="FM32" s="597"/>
      <c r="FN32" s="597"/>
      <c r="FO32" s="597"/>
      <c r="FP32" s="597"/>
      <c r="FQ32" s="597"/>
      <c r="FR32" s="597"/>
      <c r="FS32" s="597"/>
      <c r="FT32" s="597"/>
      <c r="FU32" s="597"/>
      <c r="FV32" s="597"/>
      <c r="FW32" s="597"/>
      <c r="FX32" s="597"/>
      <c r="FY32" s="597"/>
      <c r="FZ32" s="597"/>
      <c r="GA32" s="597"/>
      <c r="GB32" s="597"/>
      <c r="GC32" s="597"/>
      <c r="GD32" s="597"/>
      <c r="GE32" s="597"/>
      <c r="GF32" s="597"/>
      <c r="GG32" s="597"/>
      <c r="GH32" s="597"/>
      <c r="GI32" s="597"/>
      <c r="GJ32" s="597"/>
      <c r="GK32" s="597"/>
      <c r="GL32" s="597"/>
      <c r="GM32" s="597"/>
      <c r="GN32" s="597"/>
      <c r="GO32" s="597"/>
      <c r="GP32" s="597"/>
      <c r="GQ32" s="597"/>
      <c r="GR32" s="597"/>
      <c r="GS32" s="597"/>
      <c r="GT32" s="597"/>
      <c r="GU32" s="597"/>
      <c r="GV32" s="597"/>
      <c r="GW32" s="597"/>
      <c r="GX32" s="597"/>
      <c r="GY32" s="597"/>
      <c r="GZ32" s="597"/>
      <c r="HA32" s="597"/>
      <c r="HB32" s="597"/>
      <c r="HC32" s="597"/>
      <c r="HD32" s="597"/>
      <c r="HE32" s="597"/>
      <c r="HF32" s="597"/>
      <c r="HG32" s="597"/>
      <c r="HH32" s="597"/>
      <c r="HI32" s="597"/>
      <c r="HJ32" s="597"/>
      <c r="HK32" s="597"/>
      <c r="HL32" s="597"/>
      <c r="HM32" s="597"/>
      <c r="HN32" s="597"/>
      <c r="HO32" s="597"/>
      <c r="HP32" s="597"/>
      <c r="HQ32" s="597"/>
      <c r="HR32" s="597"/>
      <c r="HS32" s="597"/>
      <c r="HT32" s="597"/>
      <c r="HU32" s="597"/>
      <c r="HV32" s="597"/>
      <c r="HW32" s="597"/>
      <c r="HX32" s="597"/>
      <c r="HY32" s="597"/>
      <c r="HZ32" s="597"/>
      <c r="IA32" s="597"/>
      <c r="IB32" s="597"/>
      <c r="IC32" s="597"/>
      <c r="ID32" s="597"/>
      <c r="IE32" s="597"/>
      <c r="IF32" s="597"/>
      <c r="IG32" s="597"/>
      <c r="IH32" s="597"/>
      <c r="II32" s="597"/>
      <c r="IJ32" s="597"/>
      <c r="IK32" s="597"/>
      <c r="IL32" s="597"/>
      <c r="IM32" s="597"/>
      <c r="IN32" s="597"/>
      <c r="IO32" s="597"/>
      <c r="IP32" s="597"/>
      <c r="IQ32" s="597"/>
      <c r="IR32" s="597"/>
      <c r="IS32" s="597"/>
      <c r="IT32" s="597"/>
      <c r="IU32" s="597"/>
    </row>
    <row r="33" spans="2:256">
      <c r="C33" s="597"/>
      <c r="D33" s="597"/>
      <c r="E33" s="597"/>
      <c r="F33" s="597"/>
      <c r="G33" s="597"/>
      <c r="I33" s="597"/>
      <c r="J33" s="597"/>
      <c r="K33" s="597"/>
      <c r="L33" s="597"/>
      <c r="M33" s="597"/>
      <c r="N33" s="597"/>
      <c r="O33" s="597"/>
      <c r="P33" s="597"/>
      <c r="Q33" s="597"/>
      <c r="R33" s="597"/>
      <c r="S33" s="597"/>
      <c r="T33" s="597"/>
      <c r="U33" s="597"/>
      <c r="V33" s="597"/>
      <c r="W33" s="597"/>
      <c r="X33" s="597"/>
      <c r="Y33" s="597"/>
      <c r="Z33" s="597"/>
      <c r="AA33" s="597"/>
      <c r="AB33" s="597"/>
      <c r="AC33" s="597"/>
      <c r="AD33" s="597"/>
      <c r="AE33" s="597"/>
      <c r="AF33" s="597"/>
      <c r="AG33" s="597"/>
      <c r="AH33" s="597"/>
      <c r="AI33" s="597"/>
      <c r="AJ33" s="597"/>
      <c r="AK33" s="597"/>
      <c r="AL33" s="597"/>
      <c r="AM33" s="597"/>
      <c r="AN33" s="597"/>
      <c r="AO33" s="597"/>
      <c r="AP33" s="597"/>
      <c r="AQ33" s="597"/>
      <c r="AR33" s="597"/>
      <c r="AS33" s="597"/>
      <c r="AT33" s="597"/>
      <c r="AU33" s="597"/>
      <c r="AV33" s="597"/>
      <c r="AW33" s="597"/>
      <c r="AX33" s="597"/>
      <c r="AY33" s="597"/>
      <c r="AZ33" s="597"/>
      <c r="BA33" s="597"/>
      <c r="BB33" s="597"/>
      <c r="BC33" s="597"/>
      <c r="BD33" s="597"/>
      <c r="BE33" s="597"/>
      <c r="BF33" s="597"/>
      <c r="BG33" s="597"/>
      <c r="BH33" s="597"/>
      <c r="BI33" s="597"/>
      <c r="BJ33" s="597"/>
      <c r="BK33" s="597"/>
      <c r="BL33" s="597"/>
      <c r="BM33" s="597"/>
      <c r="BN33" s="597"/>
      <c r="BO33" s="597"/>
      <c r="BP33" s="597"/>
      <c r="BQ33" s="597"/>
      <c r="BR33" s="597"/>
      <c r="BS33" s="597"/>
      <c r="BT33" s="597"/>
      <c r="BU33" s="597"/>
      <c r="BV33" s="597"/>
      <c r="BW33" s="597"/>
      <c r="BX33" s="597"/>
      <c r="BY33" s="597"/>
      <c r="BZ33" s="597"/>
      <c r="CA33" s="597"/>
      <c r="CB33" s="597"/>
      <c r="CC33" s="597"/>
      <c r="CD33" s="597"/>
      <c r="CE33" s="597"/>
      <c r="CF33" s="597"/>
      <c r="CG33" s="597"/>
      <c r="CH33" s="597"/>
      <c r="CI33" s="597"/>
      <c r="CJ33" s="597"/>
      <c r="CK33" s="597"/>
      <c r="CL33" s="597"/>
      <c r="CM33" s="597"/>
      <c r="CN33" s="597"/>
      <c r="CO33" s="597"/>
      <c r="CP33" s="597"/>
      <c r="CQ33" s="597"/>
      <c r="CR33" s="597"/>
      <c r="CS33" s="597"/>
      <c r="CT33" s="597"/>
      <c r="CU33" s="597"/>
      <c r="CV33" s="597"/>
      <c r="CW33" s="597"/>
      <c r="CX33" s="597"/>
      <c r="CY33" s="597"/>
      <c r="CZ33" s="597"/>
      <c r="DA33" s="597"/>
      <c r="DB33" s="597"/>
      <c r="DC33" s="597"/>
      <c r="DD33" s="597"/>
      <c r="DE33" s="597"/>
      <c r="DF33" s="597"/>
      <c r="DG33" s="597"/>
      <c r="DH33" s="597"/>
      <c r="DI33" s="597"/>
      <c r="DJ33" s="597"/>
      <c r="DK33" s="597"/>
      <c r="DL33" s="597"/>
      <c r="DM33" s="597"/>
      <c r="DN33" s="597"/>
      <c r="DO33" s="597"/>
      <c r="DP33" s="597"/>
      <c r="DQ33" s="597"/>
      <c r="DR33" s="597"/>
      <c r="DS33" s="597"/>
      <c r="DT33" s="597"/>
      <c r="DU33" s="597"/>
      <c r="DV33" s="597"/>
      <c r="DW33" s="597"/>
      <c r="DX33" s="597"/>
      <c r="DY33" s="597"/>
      <c r="DZ33" s="597"/>
      <c r="EA33" s="597"/>
      <c r="EB33" s="597"/>
      <c r="EC33" s="597"/>
      <c r="ED33" s="597"/>
      <c r="EE33" s="597"/>
      <c r="EF33" s="597"/>
      <c r="EG33" s="597"/>
      <c r="EH33" s="597"/>
      <c r="EI33" s="597"/>
      <c r="EJ33" s="597"/>
      <c r="EK33" s="597"/>
      <c r="EL33" s="597"/>
      <c r="EM33" s="597"/>
      <c r="EN33" s="597"/>
      <c r="EO33" s="597"/>
      <c r="EP33" s="597"/>
      <c r="EQ33" s="597"/>
      <c r="ER33" s="597"/>
      <c r="ES33" s="597"/>
      <c r="ET33" s="597"/>
      <c r="EU33" s="597"/>
      <c r="EV33" s="597"/>
      <c r="EW33" s="597"/>
      <c r="EX33" s="597"/>
      <c r="EY33" s="597"/>
      <c r="EZ33" s="597"/>
      <c r="FA33" s="597"/>
      <c r="FB33" s="597"/>
      <c r="FC33" s="597"/>
      <c r="FD33" s="597"/>
      <c r="FE33" s="597"/>
      <c r="FF33" s="597"/>
      <c r="FG33" s="597"/>
      <c r="FH33" s="597"/>
      <c r="FI33" s="597"/>
      <c r="FJ33" s="597"/>
      <c r="FK33" s="597"/>
      <c r="FL33" s="597"/>
      <c r="FM33" s="597"/>
      <c r="FN33" s="597"/>
      <c r="FO33" s="597"/>
      <c r="FP33" s="597"/>
      <c r="FQ33" s="597"/>
      <c r="FR33" s="597"/>
      <c r="FS33" s="597"/>
      <c r="FT33" s="597"/>
      <c r="FU33" s="597"/>
      <c r="FV33" s="597"/>
      <c r="FW33" s="597"/>
      <c r="FX33" s="597"/>
      <c r="FY33" s="597"/>
      <c r="FZ33" s="597"/>
      <c r="GA33" s="597"/>
      <c r="GB33" s="597"/>
      <c r="GC33" s="597"/>
      <c r="GD33" s="597"/>
      <c r="GE33" s="597"/>
      <c r="GF33" s="597"/>
      <c r="GG33" s="597"/>
      <c r="GH33" s="597"/>
      <c r="GI33" s="597"/>
      <c r="GJ33" s="597"/>
      <c r="GK33" s="597"/>
      <c r="GL33" s="597"/>
      <c r="GM33" s="597"/>
      <c r="GN33" s="597"/>
      <c r="GO33" s="597"/>
      <c r="GP33" s="597"/>
      <c r="GQ33" s="597"/>
      <c r="GR33" s="597"/>
      <c r="GS33" s="597"/>
      <c r="GT33" s="597"/>
      <c r="GU33" s="597"/>
      <c r="GV33" s="597"/>
      <c r="GW33" s="597"/>
      <c r="GX33" s="597"/>
      <c r="GY33" s="597"/>
      <c r="GZ33" s="597"/>
      <c r="HA33" s="597"/>
      <c r="HB33" s="597"/>
      <c r="HC33" s="597"/>
      <c r="HD33" s="597"/>
      <c r="HE33" s="597"/>
      <c r="HF33" s="597"/>
      <c r="HG33" s="597"/>
      <c r="HH33" s="597"/>
      <c r="HI33" s="597"/>
      <c r="HJ33" s="597"/>
      <c r="HK33" s="597"/>
      <c r="HL33" s="597"/>
      <c r="HM33" s="597"/>
      <c r="HN33" s="597"/>
      <c r="HO33" s="597"/>
      <c r="HP33" s="597"/>
      <c r="HQ33" s="597"/>
      <c r="HR33" s="597"/>
      <c r="HS33" s="597"/>
      <c r="HT33" s="597"/>
      <c r="HU33" s="597"/>
      <c r="HV33" s="597"/>
      <c r="HW33" s="597"/>
      <c r="HX33" s="597"/>
      <c r="HY33" s="597"/>
      <c r="HZ33" s="597"/>
      <c r="IA33" s="597"/>
      <c r="IB33" s="597"/>
      <c r="IC33" s="597"/>
      <c r="ID33" s="597"/>
      <c r="IE33" s="597"/>
      <c r="IF33" s="597"/>
      <c r="IG33" s="597"/>
      <c r="IH33" s="597"/>
      <c r="II33" s="597"/>
      <c r="IJ33" s="597"/>
      <c r="IK33" s="597"/>
      <c r="IL33" s="597"/>
      <c r="IM33" s="597"/>
      <c r="IN33" s="597"/>
      <c r="IO33" s="597"/>
      <c r="IP33" s="597"/>
      <c r="IQ33" s="597"/>
      <c r="IR33" s="597"/>
      <c r="IS33" s="597"/>
      <c r="IT33" s="597"/>
      <c r="IU33" s="597"/>
    </row>
    <row r="34" spans="2:256">
      <c r="C34" s="597"/>
      <c r="D34" s="597"/>
      <c r="E34" s="597"/>
      <c r="F34" s="597"/>
      <c r="G34" s="597"/>
      <c r="I34" s="597"/>
      <c r="J34" s="597"/>
      <c r="K34" s="597"/>
      <c r="L34" s="597"/>
      <c r="M34" s="597"/>
      <c r="N34" s="597"/>
      <c r="O34" s="597"/>
      <c r="P34" s="597"/>
      <c r="Q34" s="597"/>
      <c r="R34" s="597"/>
      <c r="S34" s="597"/>
      <c r="T34" s="597"/>
      <c r="U34" s="597"/>
      <c r="V34" s="597"/>
      <c r="W34" s="597"/>
      <c r="X34" s="597"/>
      <c r="Y34" s="597"/>
      <c r="Z34" s="597"/>
      <c r="AA34" s="597"/>
      <c r="AB34" s="597"/>
      <c r="AC34" s="597"/>
      <c r="AD34" s="597"/>
      <c r="AE34" s="597"/>
      <c r="AF34" s="597"/>
      <c r="AG34" s="597"/>
      <c r="AH34" s="597"/>
      <c r="AI34" s="597"/>
      <c r="AJ34" s="597"/>
      <c r="AK34" s="597"/>
      <c r="AL34" s="597"/>
      <c r="AM34" s="597"/>
      <c r="AN34" s="597"/>
      <c r="AO34" s="597"/>
      <c r="AP34" s="597"/>
      <c r="AQ34" s="597"/>
      <c r="AR34" s="597"/>
      <c r="AS34" s="597"/>
      <c r="AT34" s="597"/>
      <c r="AU34" s="597"/>
      <c r="AV34" s="597"/>
      <c r="AW34" s="597"/>
      <c r="AX34" s="597"/>
      <c r="AY34" s="597"/>
      <c r="AZ34" s="597"/>
      <c r="BA34" s="597"/>
      <c r="BB34" s="597"/>
      <c r="BC34" s="597"/>
      <c r="BD34" s="597"/>
      <c r="BE34" s="597"/>
      <c r="BF34" s="597"/>
      <c r="BG34" s="597"/>
      <c r="BH34" s="597"/>
      <c r="BI34" s="597"/>
      <c r="BJ34" s="597"/>
      <c r="BK34" s="597"/>
      <c r="BL34" s="597"/>
      <c r="BM34" s="597"/>
      <c r="BN34" s="597"/>
      <c r="BO34" s="597"/>
      <c r="BP34" s="597"/>
      <c r="BQ34" s="597"/>
      <c r="BR34" s="597"/>
      <c r="BS34" s="597"/>
      <c r="BT34" s="597"/>
      <c r="BU34" s="597"/>
      <c r="BV34" s="597"/>
      <c r="BW34" s="597"/>
      <c r="BX34" s="597"/>
      <c r="BY34" s="597"/>
      <c r="BZ34" s="597"/>
      <c r="CA34" s="597"/>
      <c r="CB34" s="597"/>
      <c r="CC34" s="597"/>
      <c r="CD34" s="597"/>
      <c r="CE34" s="597"/>
      <c r="CF34" s="597"/>
      <c r="CG34" s="597"/>
      <c r="CH34" s="597"/>
      <c r="CI34" s="597"/>
      <c r="CJ34" s="597"/>
      <c r="CK34" s="597"/>
      <c r="CL34" s="597"/>
      <c r="CM34" s="597"/>
      <c r="CN34" s="597"/>
      <c r="CO34" s="597"/>
      <c r="CP34" s="597"/>
      <c r="CQ34" s="597"/>
      <c r="CR34" s="597"/>
      <c r="CS34" s="597"/>
      <c r="CT34" s="597"/>
      <c r="CU34" s="597"/>
      <c r="CV34" s="597"/>
      <c r="CW34" s="597"/>
      <c r="CX34" s="597"/>
      <c r="CY34" s="597"/>
      <c r="CZ34" s="597"/>
      <c r="DA34" s="597"/>
      <c r="DB34" s="597"/>
      <c r="DC34" s="597"/>
      <c r="DD34" s="597"/>
      <c r="DE34" s="597"/>
      <c r="DF34" s="597"/>
      <c r="DG34" s="597"/>
      <c r="DH34" s="597"/>
      <c r="DI34" s="597"/>
      <c r="DJ34" s="597"/>
      <c r="DK34" s="597"/>
      <c r="DL34" s="597"/>
      <c r="DM34" s="597"/>
      <c r="DN34" s="597"/>
      <c r="DO34" s="597"/>
      <c r="DP34" s="597"/>
      <c r="DQ34" s="597"/>
      <c r="DR34" s="597"/>
      <c r="DS34" s="597"/>
      <c r="DT34" s="597"/>
      <c r="DU34" s="597"/>
      <c r="DV34" s="597"/>
      <c r="DW34" s="597"/>
      <c r="DX34" s="597"/>
      <c r="DY34" s="597"/>
      <c r="DZ34" s="597"/>
      <c r="EA34" s="597"/>
      <c r="EB34" s="597"/>
      <c r="EC34" s="597"/>
      <c r="ED34" s="597"/>
      <c r="EE34" s="597"/>
      <c r="EF34" s="597"/>
      <c r="EG34" s="597"/>
      <c r="EH34" s="597"/>
      <c r="EI34" s="597"/>
      <c r="EJ34" s="597"/>
      <c r="EK34" s="597"/>
      <c r="EL34" s="597"/>
      <c r="EM34" s="597"/>
      <c r="EN34" s="597"/>
      <c r="EO34" s="597"/>
      <c r="EP34" s="597"/>
      <c r="EQ34" s="597"/>
      <c r="ER34" s="597"/>
      <c r="ES34" s="597"/>
      <c r="ET34" s="597"/>
      <c r="EU34" s="597"/>
      <c r="EV34" s="597"/>
      <c r="EW34" s="597"/>
      <c r="EX34" s="597"/>
      <c r="EY34" s="597"/>
      <c r="EZ34" s="597"/>
      <c r="FA34" s="597"/>
      <c r="FB34" s="597"/>
      <c r="FC34" s="597"/>
      <c r="FD34" s="597"/>
      <c r="FE34" s="597"/>
      <c r="FF34" s="597"/>
      <c r="FG34" s="597"/>
      <c r="FH34" s="597"/>
      <c r="FI34" s="597"/>
      <c r="FJ34" s="597"/>
      <c r="FK34" s="597"/>
      <c r="FL34" s="597"/>
      <c r="FM34" s="597"/>
      <c r="FN34" s="597"/>
      <c r="FO34" s="597"/>
      <c r="FP34" s="597"/>
      <c r="FQ34" s="597"/>
      <c r="FR34" s="597"/>
      <c r="FS34" s="597"/>
      <c r="FT34" s="597"/>
      <c r="FU34" s="597"/>
      <c r="FV34" s="597"/>
      <c r="FW34" s="597"/>
      <c r="FX34" s="597"/>
      <c r="FY34" s="597"/>
      <c r="FZ34" s="597"/>
      <c r="GA34" s="597"/>
      <c r="GB34" s="597"/>
      <c r="GC34" s="597"/>
      <c r="GD34" s="597"/>
      <c r="GE34" s="597"/>
      <c r="GF34" s="597"/>
      <c r="GG34" s="597"/>
      <c r="GH34" s="597"/>
      <c r="GI34" s="597"/>
      <c r="GJ34" s="597"/>
      <c r="GK34" s="597"/>
      <c r="GL34" s="597"/>
      <c r="GM34" s="597"/>
      <c r="GN34" s="597"/>
      <c r="GO34" s="597"/>
      <c r="GP34" s="597"/>
      <c r="GQ34" s="597"/>
      <c r="GR34" s="597"/>
      <c r="GS34" s="597"/>
      <c r="GT34" s="597"/>
      <c r="GU34" s="597"/>
      <c r="GV34" s="597"/>
      <c r="GW34" s="597"/>
      <c r="GX34" s="597"/>
      <c r="GY34" s="597"/>
      <c r="GZ34" s="597"/>
      <c r="HA34" s="597"/>
      <c r="HB34" s="597"/>
      <c r="HC34" s="597"/>
      <c r="HD34" s="597"/>
      <c r="HE34" s="597"/>
      <c r="HF34" s="597"/>
      <c r="HG34" s="597"/>
      <c r="HH34" s="597"/>
      <c r="HI34" s="597"/>
      <c r="HJ34" s="597"/>
      <c r="HK34" s="597"/>
      <c r="HL34" s="597"/>
      <c r="HM34" s="597"/>
      <c r="HN34" s="597"/>
      <c r="HO34" s="597"/>
      <c r="HP34" s="597"/>
      <c r="HQ34" s="597"/>
      <c r="HR34" s="597"/>
      <c r="HS34" s="597"/>
      <c r="HT34" s="597"/>
      <c r="HU34" s="597"/>
      <c r="HV34" s="597"/>
      <c r="HW34" s="597"/>
      <c r="HX34" s="597"/>
      <c r="HY34" s="597"/>
      <c r="HZ34" s="597"/>
      <c r="IA34" s="597"/>
      <c r="IB34" s="597"/>
      <c r="IC34" s="597"/>
      <c r="ID34" s="597"/>
      <c r="IE34" s="597"/>
      <c r="IF34" s="597"/>
      <c r="IG34" s="597"/>
      <c r="IH34" s="597"/>
      <c r="II34" s="597"/>
      <c r="IJ34" s="597"/>
      <c r="IK34" s="597"/>
      <c r="IL34" s="597"/>
      <c r="IM34" s="597"/>
      <c r="IN34" s="597"/>
      <c r="IO34" s="597"/>
      <c r="IP34" s="597"/>
      <c r="IQ34" s="597"/>
      <c r="IR34" s="597"/>
      <c r="IS34" s="597"/>
      <c r="IT34" s="597"/>
      <c r="IU34" s="597"/>
    </row>
    <row r="35" spans="2:256">
      <c r="C35" s="597"/>
      <c r="D35" s="597"/>
      <c r="E35" s="597"/>
      <c r="F35" s="597"/>
      <c r="G35" s="597"/>
      <c r="I35" s="597"/>
      <c r="J35" s="597"/>
      <c r="K35" s="597"/>
      <c r="L35" s="597"/>
      <c r="M35" s="597"/>
      <c r="N35" s="597"/>
      <c r="O35" s="597"/>
      <c r="P35" s="597"/>
      <c r="Q35" s="597"/>
      <c r="R35" s="597"/>
      <c r="S35" s="597"/>
      <c r="T35" s="597"/>
      <c r="U35" s="597"/>
      <c r="V35" s="597"/>
      <c r="W35" s="597"/>
      <c r="X35" s="597"/>
      <c r="Y35" s="597"/>
      <c r="Z35" s="597"/>
      <c r="AA35" s="597"/>
      <c r="AB35" s="597"/>
      <c r="AC35" s="597"/>
      <c r="AD35" s="597"/>
      <c r="AE35" s="597"/>
      <c r="AF35" s="597"/>
      <c r="AG35" s="597"/>
      <c r="AH35" s="597"/>
      <c r="AI35" s="597"/>
      <c r="AJ35" s="597"/>
      <c r="AK35" s="597"/>
      <c r="AL35" s="597"/>
      <c r="AM35" s="597"/>
      <c r="AN35" s="597"/>
      <c r="AO35" s="597"/>
      <c r="AP35" s="597"/>
      <c r="AQ35" s="597"/>
      <c r="AR35" s="597"/>
      <c r="AS35" s="597"/>
      <c r="AT35" s="597"/>
      <c r="AU35" s="597"/>
      <c r="AV35" s="597"/>
      <c r="AW35" s="597"/>
      <c r="AX35" s="597"/>
      <c r="AY35" s="597"/>
      <c r="AZ35" s="597"/>
      <c r="BA35" s="597"/>
      <c r="BB35" s="597"/>
      <c r="BC35" s="597"/>
      <c r="BD35" s="597"/>
      <c r="BE35" s="597"/>
      <c r="BF35" s="597"/>
      <c r="BG35" s="597"/>
      <c r="BH35" s="597"/>
      <c r="BI35" s="597"/>
      <c r="BJ35" s="597"/>
      <c r="BK35" s="597"/>
      <c r="BL35" s="597"/>
      <c r="BM35" s="597"/>
      <c r="BN35" s="597"/>
      <c r="BO35" s="597"/>
      <c r="BP35" s="597"/>
      <c r="BQ35" s="597"/>
      <c r="BR35" s="597"/>
      <c r="BS35" s="597"/>
      <c r="BT35" s="597"/>
      <c r="BU35" s="597"/>
      <c r="BV35" s="597"/>
      <c r="BW35" s="597"/>
      <c r="BX35" s="597"/>
      <c r="BY35" s="597"/>
      <c r="BZ35" s="597"/>
      <c r="CA35" s="597"/>
      <c r="CB35" s="597"/>
      <c r="CC35" s="597"/>
      <c r="CD35" s="597"/>
      <c r="CE35" s="597"/>
      <c r="CF35" s="597"/>
      <c r="CG35" s="597"/>
      <c r="CH35" s="597"/>
      <c r="CI35" s="597"/>
      <c r="CJ35" s="597"/>
      <c r="CK35" s="597"/>
      <c r="CL35" s="597"/>
      <c r="CM35" s="597"/>
      <c r="CN35" s="597"/>
      <c r="CO35" s="597"/>
      <c r="CP35" s="597"/>
      <c r="CQ35" s="597"/>
      <c r="CR35" s="597"/>
      <c r="CS35" s="597"/>
      <c r="CT35" s="597"/>
      <c r="CU35" s="597"/>
      <c r="CV35" s="597"/>
      <c r="CW35" s="597"/>
      <c r="CX35" s="597"/>
      <c r="CY35" s="597"/>
      <c r="CZ35" s="597"/>
      <c r="DA35" s="597"/>
      <c r="DB35" s="597"/>
      <c r="DC35" s="597"/>
      <c r="DD35" s="597"/>
      <c r="DE35" s="597"/>
      <c r="DF35" s="597"/>
      <c r="DG35" s="597"/>
      <c r="DH35" s="597"/>
      <c r="DI35" s="597"/>
      <c r="DJ35" s="597"/>
      <c r="DK35" s="597"/>
      <c r="DL35" s="597"/>
      <c r="DM35" s="597"/>
      <c r="DN35" s="597"/>
      <c r="DO35" s="597"/>
      <c r="DP35" s="597"/>
      <c r="DQ35" s="597"/>
      <c r="DR35" s="597"/>
      <c r="DS35" s="597"/>
      <c r="DT35" s="597"/>
      <c r="DU35" s="597"/>
      <c r="DV35" s="597"/>
      <c r="DW35" s="597"/>
      <c r="DX35" s="597"/>
      <c r="DY35" s="597"/>
      <c r="DZ35" s="597"/>
      <c r="EA35" s="597"/>
      <c r="EB35" s="597"/>
      <c r="EC35" s="597"/>
      <c r="ED35" s="597"/>
      <c r="EE35" s="597"/>
      <c r="EF35" s="597"/>
      <c r="EG35" s="597"/>
      <c r="EH35" s="597"/>
      <c r="EI35" s="597"/>
      <c r="EJ35" s="597"/>
      <c r="EK35" s="597"/>
      <c r="EL35" s="597"/>
      <c r="EM35" s="597"/>
      <c r="EN35" s="597"/>
      <c r="EO35" s="597"/>
      <c r="EP35" s="597"/>
      <c r="EQ35" s="597"/>
      <c r="ER35" s="597"/>
      <c r="ES35" s="597"/>
      <c r="ET35" s="597"/>
      <c r="EU35" s="597"/>
      <c r="EV35" s="597"/>
      <c r="EW35" s="597"/>
      <c r="EX35" s="597"/>
      <c r="EY35" s="597"/>
      <c r="EZ35" s="597"/>
      <c r="FA35" s="597"/>
      <c r="FB35" s="597"/>
      <c r="FC35" s="597"/>
      <c r="FD35" s="597"/>
      <c r="FE35" s="597"/>
      <c r="FF35" s="597"/>
      <c r="FG35" s="597"/>
      <c r="FH35" s="597"/>
      <c r="FI35" s="597"/>
      <c r="FJ35" s="597"/>
      <c r="FK35" s="597"/>
      <c r="FL35" s="597"/>
      <c r="FM35" s="597"/>
      <c r="FN35" s="597"/>
      <c r="FO35" s="597"/>
      <c r="FP35" s="597"/>
      <c r="FQ35" s="597"/>
      <c r="FR35" s="597"/>
      <c r="FS35" s="597"/>
      <c r="FT35" s="597"/>
      <c r="FU35" s="597"/>
      <c r="FV35" s="597"/>
      <c r="FW35" s="597"/>
      <c r="FX35" s="597"/>
      <c r="FY35" s="597"/>
      <c r="FZ35" s="597"/>
      <c r="GA35" s="597"/>
      <c r="GB35" s="597"/>
      <c r="GC35" s="597"/>
      <c r="GD35" s="597"/>
      <c r="GE35" s="597"/>
      <c r="GF35" s="597"/>
      <c r="GG35" s="597"/>
      <c r="GH35" s="597"/>
      <c r="GI35" s="597"/>
      <c r="GJ35" s="597"/>
      <c r="GK35" s="597"/>
      <c r="GL35" s="597"/>
      <c r="GM35" s="597"/>
      <c r="GN35" s="597"/>
      <c r="GO35" s="597"/>
      <c r="GP35" s="597"/>
      <c r="GQ35" s="597"/>
      <c r="GR35" s="597"/>
      <c r="GS35" s="597"/>
      <c r="GT35" s="597"/>
      <c r="GU35" s="597"/>
      <c r="GV35" s="597"/>
      <c r="GW35" s="597"/>
      <c r="GX35" s="597"/>
      <c r="GY35" s="597"/>
      <c r="GZ35" s="597"/>
      <c r="HA35" s="597"/>
      <c r="HB35" s="597"/>
      <c r="HC35" s="597"/>
      <c r="HD35" s="597"/>
      <c r="HE35" s="597"/>
      <c r="HF35" s="597"/>
      <c r="HG35" s="597"/>
      <c r="HH35" s="597"/>
      <c r="HI35" s="597"/>
      <c r="HJ35" s="597"/>
      <c r="HK35" s="597"/>
      <c r="HL35" s="597"/>
      <c r="HM35" s="597"/>
      <c r="HN35" s="597"/>
      <c r="HO35" s="597"/>
      <c r="HP35" s="597"/>
      <c r="HQ35" s="597"/>
      <c r="HR35" s="597"/>
      <c r="HS35" s="597"/>
      <c r="HT35" s="597"/>
      <c r="HU35" s="597"/>
      <c r="HV35" s="597"/>
      <c r="HW35" s="597"/>
      <c r="HX35" s="597"/>
      <c r="HY35" s="597"/>
      <c r="HZ35" s="597"/>
      <c r="IA35" s="597"/>
      <c r="IB35" s="597"/>
      <c r="IC35" s="597"/>
      <c r="ID35" s="597"/>
      <c r="IE35" s="597"/>
      <c r="IF35" s="597"/>
      <c r="IG35" s="597"/>
      <c r="IH35" s="597"/>
      <c r="II35" s="597"/>
      <c r="IJ35" s="597"/>
      <c r="IK35" s="597"/>
      <c r="IL35" s="597"/>
      <c r="IM35" s="597"/>
      <c r="IN35" s="597"/>
      <c r="IO35" s="597"/>
      <c r="IP35" s="597"/>
      <c r="IQ35" s="597"/>
      <c r="IR35" s="597"/>
      <c r="IS35" s="597"/>
      <c r="IT35" s="597"/>
      <c r="IU35" s="597"/>
    </row>
    <row r="36" spans="2:256">
      <c r="C36" s="597"/>
      <c r="D36" s="597"/>
      <c r="E36" s="597"/>
      <c r="F36" s="597"/>
      <c r="G36" s="597"/>
      <c r="I36" s="597"/>
      <c r="J36" s="597"/>
      <c r="K36" s="597"/>
      <c r="L36" s="597"/>
      <c r="M36" s="597"/>
      <c r="N36" s="597"/>
      <c r="O36" s="597"/>
      <c r="P36" s="597"/>
      <c r="Q36" s="597"/>
      <c r="R36" s="597"/>
      <c r="S36" s="597"/>
      <c r="T36" s="597"/>
      <c r="U36" s="597"/>
      <c r="V36" s="597"/>
      <c r="W36" s="597"/>
      <c r="X36" s="597"/>
      <c r="Y36" s="597"/>
      <c r="Z36" s="597"/>
      <c r="AA36" s="597"/>
      <c r="AB36" s="597"/>
      <c r="AC36" s="597"/>
      <c r="AD36" s="597"/>
      <c r="AE36" s="597"/>
      <c r="AF36" s="597"/>
      <c r="AG36" s="597"/>
      <c r="AH36" s="597"/>
      <c r="AI36" s="597"/>
      <c r="AJ36" s="597"/>
      <c r="AK36" s="597"/>
      <c r="AL36" s="597"/>
      <c r="AM36" s="597"/>
      <c r="AN36" s="597"/>
      <c r="AO36" s="597"/>
      <c r="AP36" s="597"/>
      <c r="AQ36" s="597"/>
      <c r="AR36" s="597"/>
      <c r="AS36" s="597"/>
      <c r="AT36" s="597"/>
      <c r="AU36" s="597"/>
      <c r="AV36" s="597"/>
      <c r="AW36" s="597"/>
      <c r="AX36" s="597"/>
      <c r="AY36" s="597"/>
      <c r="AZ36" s="597"/>
      <c r="BA36" s="597"/>
      <c r="BB36" s="597"/>
      <c r="BC36" s="597"/>
      <c r="BD36" s="597"/>
      <c r="BE36" s="597"/>
      <c r="BF36" s="597"/>
      <c r="BG36" s="597"/>
      <c r="BH36" s="597"/>
      <c r="BI36" s="597"/>
      <c r="BJ36" s="597"/>
      <c r="BK36" s="597"/>
      <c r="BL36" s="597"/>
      <c r="BM36" s="597"/>
      <c r="BN36" s="597"/>
      <c r="BO36" s="597"/>
      <c r="BP36" s="597"/>
      <c r="BQ36" s="597"/>
      <c r="BR36" s="597"/>
      <c r="BS36" s="597"/>
      <c r="BT36" s="597"/>
      <c r="BU36" s="597"/>
      <c r="BV36" s="597"/>
      <c r="BW36" s="597"/>
      <c r="BX36" s="597"/>
      <c r="BY36" s="597"/>
      <c r="BZ36" s="597"/>
      <c r="CA36" s="597"/>
      <c r="CB36" s="597"/>
      <c r="CC36" s="597"/>
      <c r="CD36" s="597"/>
      <c r="CE36" s="597"/>
      <c r="CF36" s="597"/>
      <c r="CG36" s="597"/>
      <c r="CH36" s="597"/>
      <c r="CI36" s="597"/>
      <c r="CJ36" s="597"/>
      <c r="CK36" s="597"/>
      <c r="CL36" s="597"/>
      <c r="CM36" s="597"/>
      <c r="CN36" s="597"/>
      <c r="CO36" s="597"/>
      <c r="CP36" s="597"/>
      <c r="CQ36" s="597"/>
      <c r="CR36" s="597"/>
      <c r="CS36" s="597"/>
      <c r="CT36" s="597"/>
      <c r="CU36" s="597"/>
      <c r="CV36" s="597"/>
      <c r="CW36" s="597"/>
      <c r="CX36" s="597"/>
      <c r="CY36" s="597"/>
      <c r="CZ36" s="597"/>
      <c r="DA36" s="597"/>
      <c r="DB36" s="597"/>
      <c r="DC36" s="597"/>
      <c r="DD36" s="597"/>
      <c r="DE36" s="597"/>
      <c r="DF36" s="597"/>
      <c r="DG36" s="597"/>
      <c r="DH36" s="597"/>
      <c r="DI36" s="597"/>
      <c r="DJ36" s="597"/>
      <c r="DK36" s="597"/>
      <c r="DL36" s="597"/>
      <c r="DM36" s="597"/>
      <c r="DN36" s="597"/>
      <c r="DO36" s="597"/>
      <c r="DP36" s="597"/>
      <c r="DQ36" s="597"/>
      <c r="DR36" s="597"/>
      <c r="DS36" s="597"/>
      <c r="DT36" s="597"/>
      <c r="DU36" s="597"/>
      <c r="DV36" s="597"/>
      <c r="DW36" s="597"/>
      <c r="DX36" s="597"/>
      <c r="DY36" s="597"/>
      <c r="DZ36" s="597"/>
      <c r="EA36" s="597"/>
      <c r="EB36" s="597"/>
      <c r="EC36" s="597"/>
      <c r="ED36" s="597"/>
      <c r="EE36" s="597"/>
      <c r="EF36" s="597"/>
      <c r="EG36" s="597"/>
      <c r="EH36" s="597"/>
      <c r="EI36" s="597"/>
      <c r="EJ36" s="597"/>
      <c r="EK36" s="597"/>
      <c r="EL36" s="597"/>
      <c r="EM36" s="597"/>
      <c r="EN36" s="597"/>
      <c r="EO36" s="597"/>
      <c r="EP36" s="597"/>
      <c r="EQ36" s="597"/>
      <c r="ER36" s="597"/>
      <c r="ES36" s="597"/>
      <c r="ET36" s="597"/>
      <c r="EU36" s="597"/>
      <c r="EV36" s="597"/>
      <c r="EW36" s="597"/>
      <c r="EX36" s="597"/>
      <c r="EY36" s="597"/>
      <c r="EZ36" s="597"/>
      <c r="FA36" s="597"/>
      <c r="FB36" s="597"/>
      <c r="FC36" s="597"/>
      <c r="FD36" s="597"/>
      <c r="FE36" s="597"/>
      <c r="FF36" s="597"/>
      <c r="FG36" s="597"/>
      <c r="FH36" s="597"/>
      <c r="FI36" s="597"/>
      <c r="FJ36" s="597"/>
      <c r="FK36" s="597"/>
      <c r="FL36" s="597"/>
      <c r="FM36" s="597"/>
      <c r="FN36" s="597"/>
      <c r="FO36" s="597"/>
      <c r="FP36" s="597"/>
      <c r="FQ36" s="597"/>
      <c r="FR36" s="597"/>
      <c r="FS36" s="597"/>
      <c r="FT36" s="597"/>
      <c r="FU36" s="597"/>
      <c r="FV36" s="597"/>
      <c r="FW36" s="597"/>
      <c r="FX36" s="597"/>
      <c r="FY36" s="597"/>
      <c r="FZ36" s="597"/>
      <c r="GA36" s="597"/>
      <c r="GB36" s="597"/>
      <c r="GC36" s="597"/>
      <c r="GD36" s="597"/>
      <c r="GE36" s="597"/>
      <c r="GF36" s="597"/>
      <c r="GG36" s="597"/>
      <c r="GH36" s="597"/>
      <c r="GI36" s="597"/>
      <c r="GJ36" s="597"/>
      <c r="GK36" s="597"/>
      <c r="GL36" s="597"/>
      <c r="GM36" s="597"/>
      <c r="GN36" s="597"/>
      <c r="GO36" s="597"/>
      <c r="GP36" s="597"/>
      <c r="GQ36" s="597"/>
      <c r="GR36" s="597"/>
      <c r="GS36" s="597"/>
      <c r="GT36" s="597"/>
      <c r="GU36" s="597"/>
      <c r="GV36" s="597"/>
      <c r="GW36" s="597"/>
      <c r="GX36" s="597"/>
      <c r="GY36" s="597"/>
      <c r="GZ36" s="597"/>
      <c r="HA36" s="597"/>
      <c r="HB36" s="597"/>
      <c r="HC36" s="597"/>
      <c r="HD36" s="597"/>
      <c r="HE36" s="597"/>
      <c r="HF36" s="597"/>
      <c r="HG36" s="597"/>
      <c r="HH36" s="597"/>
      <c r="HI36" s="597"/>
      <c r="HJ36" s="597"/>
      <c r="HK36" s="597"/>
      <c r="HL36" s="597"/>
      <c r="HM36" s="597"/>
      <c r="HN36" s="597"/>
      <c r="HO36" s="597"/>
      <c r="HP36" s="597"/>
      <c r="HQ36" s="597"/>
      <c r="HR36" s="597"/>
      <c r="HS36" s="597"/>
      <c r="HT36" s="597"/>
      <c r="HU36" s="597"/>
      <c r="HV36" s="597"/>
      <c r="HW36" s="597"/>
      <c r="HX36" s="597"/>
      <c r="HY36" s="597"/>
      <c r="HZ36" s="597"/>
      <c r="IA36" s="597"/>
      <c r="IB36" s="597"/>
      <c r="IC36" s="597"/>
      <c r="ID36" s="597"/>
      <c r="IE36" s="597"/>
      <c r="IF36" s="597"/>
      <c r="IG36" s="597"/>
      <c r="IH36" s="597"/>
      <c r="II36" s="597"/>
      <c r="IJ36" s="597"/>
      <c r="IK36" s="597"/>
      <c r="IL36" s="597"/>
      <c r="IM36" s="597"/>
      <c r="IN36" s="597"/>
      <c r="IO36" s="597"/>
      <c r="IP36" s="597"/>
      <c r="IQ36" s="597"/>
      <c r="IR36" s="597"/>
      <c r="IS36" s="597"/>
      <c r="IT36" s="597"/>
      <c r="IU36" s="597"/>
    </row>
    <row r="37" spans="2:256">
      <c r="C37" s="597"/>
      <c r="D37" s="597"/>
      <c r="E37" s="597"/>
      <c r="F37" s="597"/>
      <c r="G37" s="597"/>
      <c r="I37" s="597"/>
      <c r="J37" s="597"/>
      <c r="K37" s="597"/>
      <c r="L37" s="597"/>
      <c r="M37" s="597"/>
      <c r="N37" s="597"/>
      <c r="O37" s="597"/>
      <c r="P37" s="597"/>
      <c r="Q37" s="597"/>
      <c r="R37" s="597"/>
      <c r="S37" s="597"/>
      <c r="T37" s="597"/>
      <c r="U37" s="597"/>
      <c r="V37" s="597"/>
      <c r="W37" s="597"/>
      <c r="X37" s="597"/>
      <c r="Y37" s="597"/>
      <c r="Z37" s="597"/>
      <c r="AA37" s="597"/>
      <c r="AB37" s="597"/>
      <c r="AC37" s="597"/>
      <c r="AD37" s="597"/>
      <c r="AE37" s="597"/>
      <c r="AF37" s="597"/>
      <c r="AG37" s="597"/>
      <c r="AH37" s="597"/>
      <c r="AI37" s="597"/>
      <c r="AJ37" s="597"/>
      <c r="AK37" s="597"/>
      <c r="AL37" s="597"/>
      <c r="AM37" s="597"/>
      <c r="AN37" s="597"/>
      <c r="AO37" s="597"/>
      <c r="AP37" s="597"/>
      <c r="AQ37" s="597"/>
      <c r="AR37" s="597"/>
      <c r="AS37" s="597"/>
      <c r="AT37" s="597"/>
      <c r="AU37" s="597"/>
      <c r="AV37" s="597"/>
      <c r="AW37" s="597"/>
      <c r="AX37" s="597"/>
      <c r="AY37" s="597"/>
      <c r="AZ37" s="597"/>
      <c r="BA37" s="597"/>
      <c r="BB37" s="597"/>
      <c r="BC37" s="597"/>
      <c r="BD37" s="597"/>
      <c r="BE37" s="597"/>
      <c r="BF37" s="597"/>
      <c r="BG37" s="597"/>
      <c r="BH37" s="597"/>
      <c r="BI37" s="597"/>
      <c r="BJ37" s="597"/>
      <c r="BK37" s="597"/>
      <c r="BL37" s="597"/>
      <c r="BM37" s="597"/>
      <c r="BN37" s="597"/>
      <c r="BO37" s="597"/>
      <c r="BP37" s="597"/>
      <c r="BQ37" s="597"/>
      <c r="BR37" s="597"/>
      <c r="BS37" s="597"/>
      <c r="BT37" s="597"/>
      <c r="BU37" s="597"/>
      <c r="BV37" s="597"/>
      <c r="BW37" s="597"/>
      <c r="BX37" s="597"/>
      <c r="BY37" s="597"/>
      <c r="BZ37" s="597"/>
      <c r="CA37" s="597"/>
      <c r="CB37" s="597"/>
      <c r="CC37" s="597"/>
      <c r="CD37" s="597"/>
      <c r="CE37" s="597"/>
      <c r="CF37" s="597"/>
      <c r="CG37" s="597"/>
      <c r="CH37" s="597"/>
      <c r="CI37" s="597"/>
      <c r="CJ37" s="597"/>
      <c r="CK37" s="597"/>
      <c r="CL37" s="597"/>
      <c r="CM37" s="597"/>
      <c r="CN37" s="597"/>
      <c r="CO37" s="597"/>
      <c r="CP37" s="597"/>
      <c r="CQ37" s="597"/>
      <c r="CR37" s="597"/>
      <c r="CS37" s="597"/>
      <c r="CT37" s="597"/>
      <c r="CU37" s="597"/>
      <c r="CV37" s="597"/>
      <c r="CW37" s="597"/>
      <c r="CX37" s="597"/>
      <c r="CY37" s="597"/>
      <c r="CZ37" s="597"/>
      <c r="DA37" s="597"/>
      <c r="DB37" s="597"/>
      <c r="DC37" s="597"/>
      <c r="DD37" s="597"/>
      <c r="DE37" s="597"/>
      <c r="DF37" s="597"/>
      <c r="DG37" s="597"/>
      <c r="DH37" s="597"/>
      <c r="DI37" s="597"/>
      <c r="DJ37" s="597"/>
      <c r="DK37" s="597"/>
      <c r="DL37" s="597"/>
      <c r="DM37" s="597"/>
      <c r="DN37" s="597"/>
      <c r="DO37" s="597"/>
      <c r="DP37" s="597"/>
      <c r="DQ37" s="597"/>
      <c r="DR37" s="597"/>
      <c r="DS37" s="597"/>
      <c r="DT37" s="597"/>
      <c r="DU37" s="597"/>
      <c r="DV37" s="597"/>
      <c r="DW37" s="597"/>
      <c r="DX37" s="597"/>
      <c r="DY37" s="597"/>
      <c r="DZ37" s="597"/>
      <c r="EA37" s="597"/>
      <c r="EB37" s="597"/>
      <c r="EC37" s="597"/>
      <c r="ED37" s="597"/>
      <c r="EE37" s="597"/>
      <c r="EF37" s="597"/>
      <c r="EG37" s="597"/>
      <c r="EH37" s="597"/>
      <c r="EI37" s="597"/>
      <c r="EJ37" s="597"/>
      <c r="EK37" s="597"/>
      <c r="EL37" s="597"/>
      <c r="EM37" s="597"/>
      <c r="EN37" s="597"/>
      <c r="EO37" s="597"/>
      <c r="EP37" s="597"/>
      <c r="EQ37" s="597"/>
      <c r="ER37" s="597"/>
      <c r="ES37" s="597"/>
      <c r="ET37" s="597"/>
      <c r="EU37" s="597"/>
      <c r="EV37" s="597"/>
      <c r="EW37" s="597"/>
      <c r="EX37" s="597"/>
      <c r="EY37" s="597"/>
      <c r="EZ37" s="597"/>
      <c r="FA37" s="597"/>
      <c r="FB37" s="597"/>
      <c r="FC37" s="597"/>
      <c r="FD37" s="597"/>
      <c r="FE37" s="597"/>
      <c r="FF37" s="597"/>
      <c r="FG37" s="597"/>
      <c r="FH37" s="597"/>
      <c r="FI37" s="597"/>
      <c r="FJ37" s="597"/>
      <c r="FK37" s="597"/>
      <c r="FL37" s="597"/>
      <c r="FM37" s="597"/>
      <c r="FN37" s="597"/>
      <c r="FO37" s="597"/>
      <c r="FP37" s="597"/>
      <c r="FQ37" s="597"/>
      <c r="FR37" s="597"/>
      <c r="FS37" s="597"/>
      <c r="FT37" s="597"/>
      <c r="FU37" s="597"/>
      <c r="FV37" s="597"/>
      <c r="FW37" s="597"/>
      <c r="FX37" s="597"/>
      <c r="FY37" s="597"/>
      <c r="FZ37" s="597"/>
      <c r="GA37" s="597"/>
      <c r="GB37" s="597"/>
      <c r="GC37" s="597"/>
      <c r="GD37" s="597"/>
      <c r="GE37" s="597"/>
      <c r="GF37" s="597"/>
      <c r="GG37" s="597"/>
      <c r="GH37" s="597"/>
      <c r="GI37" s="597"/>
      <c r="GJ37" s="597"/>
      <c r="GK37" s="597"/>
      <c r="GL37" s="597"/>
      <c r="GM37" s="597"/>
      <c r="GN37" s="597"/>
      <c r="GO37" s="597"/>
      <c r="GP37" s="597"/>
      <c r="GQ37" s="597"/>
      <c r="GR37" s="597"/>
      <c r="GS37" s="597"/>
      <c r="GT37" s="597"/>
      <c r="GU37" s="597"/>
      <c r="GV37" s="597"/>
      <c r="GW37" s="597"/>
      <c r="GX37" s="597"/>
      <c r="GY37" s="597"/>
      <c r="GZ37" s="597"/>
      <c r="HA37" s="597"/>
      <c r="HB37" s="597"/>
      <c r="HC37" s="597"/>
      <c r="HD37" s="597"/>
      <c r="HE37" s="597"/>
      <c r="HF37" s="597"/>
      <c r="HG37" s="597"/>
      <c r="HH37" s="597"/>
      <c r="HI37" s="597"/>
      <c r="HJ37" s="597"/>
      <c r="HK37" s="597"/>
      <c r="HL37" s="597"/>
      <c r="HM37" s="597"/>
      <c r="HN37" s="597"/>
      <c r="HO37" s="597"/>
      <c r="HP37" s="597"/>
      <c r="HQ37" s="597"/>
      <c r="HR37" s="597"/>
      <c r="HS37" s="597"/>
      <c r="HT37" s="597"/>
      <c r="HU37" s="597"/>
      <c r="HV37" s="597"/>
      <c r="HW37" s="597"/>
      <c r="HX37" s="597"/>
      <c r="HY37" s="597"/>
      <c r="HZ37" s="597"/>
      <c r="IA37" s="597"/>
      <c r="IB37" s="597"/>
      <c r="IC37" s="597"/>
      <c r="ID37" s="597"/>
      <c r="IE37" s="597"/>
      <c r="IF37" s="597"/>
      <c r="IG37" s="597"/>
      <c r="IH37" s="597"/>
      <c r="II37" s="597"/>
      <c r="IJ37" s="597"/>
      <c r="IK37" s="597"/>
      <c r="IL37" s="597"/>
      <c r="IM37" s="597"/>
      <c r="IN37" s="597"/>
      <c r="IO37" s="597"/>
      <c r="IP37" s="597"/>
      <c r="IQ37" s="597"/>
      <c r="IR37" s="597"/>
      <c r="IS37" s="597"/>
      <c r="IT37" s="597"/>
      <c r="IU37" s="597"/>
    </row>
    <row r="38" spans="2:256">
      <c r="B38" s="614" t="s">
        <v>563</v>
      </c>
      <c r="C38" s="597"/>
      <c r="D38" s="597"/>
      <c r="E38" s="597"/>
      <c r="F38" s="597"/>
      <c r="G38" s="597"/>
      <c r="I38" s="614" t="s">
        <v>564</v>
      </c>
      <c r="J38" s="597"/>
      <c r="K38" s="597"/>
      <c r="L38" s="597"/>
      <c r="M38" s="597"/>
      <c r="N38" s="597"/>
      <c r="O38" s="597"/>
      <c r="P38" s="597"/>
      <c r="Q38" s="597"/>
      <c r="R38" s="597"/>
      <c r="S38" s="597"/>
      <c r="T38" s="597"/>
      <c r="U38" s="597"/>
      <c r="V38" s="597"/>
      <c r="W38" s="597"/>
      <c r="X38" s="597"/>
      <c r="Y38" s="597"/>
      <c r="Z38" s="597"/>
      <c r="AA38" s="597"/>
      <c r="AB38" s="597"/>
      <c r="AC38" s="597"/>
      <c r="AD38" s="597"/>
      <c r="AE38" s="597"/>
      <c r="AF38" s="597"/>
      <c r="AG38" s="597"/>
      <c r="AH38" s="597"/>
      <c r="AI38" s="597"/>
      <c r="AJ38" s="597"/>
      <c r="AK38" s="597"/>
      <c r="AL38" s="597"/>
      <c r="AM38" s="597"/>
      <c r="AN38" s="597"/>
      <c r="AO38" s="597"/>
      <c r="AP38" s="597"/>
      <c r="AQ38" s="597"/>
      <c r="AR38" s="597"/>
      <c r="AS38" s="597"/>
      <c r="AT38" s="597"/>
      <c r="AU38" s="597"/>
      <c r="AV38" s="597"/>
      <c r="AW38" s="597"/>
      <c r="AX38" s="597"/>
      <c r="AY38" s="597"/>
      <c r="AZ38" s="597"/>
      <c r="BA38" s="597"/>
      <c r="BB38" s="597"/>
      <c r="BC38" s="597"/>
      <c r="BD38" s="597"/>
      <c r="BE38" s="597"/>
      <c r="BF38" s="597"/>
      <c r="BG38" s="597"/>
      <c r="BH38" s="597"/>
      <c r="BI38" s="597"/>
      <c r="BJ38" s="597"/>
      <c r="BK38" s="597"/>
      <c r="BL38" s="597"/>
      <c r="BM38" s="597"/>
      <c r="BN38" s="597"/>
      <c r="BO38" s="597"/>
      <c r="BP38" s="597"/>
      <c r="BQ38" s="597"/>
      <c r="BR38" s="597"/>
      <c r="BS38" s="597"/>
      <c r="BT38" s="597"/>
      <c r="BU38" s="597"/>
      <c r="BV38" s="597"/>
      <c r="BW38" s="597"/>
      <c r="BX38" s="597"/>
      <c r="BY38" s="597"/>
      <c r="BZ38" s="597"/>
      <c r="CA38" s="597"/>
      <c r="CB38" s="597"/>
      <c r="CC38" s="597"/>
      <c r="CD38" s="597"/>
      <c r="CE38" s="597"/>
      <c r="CF38" s="597"/>
      <c r="CG38" s="597"/>
      <c r="CH38" s="597"/>
      <c r="CI38" s="597"/>
      <c r="CJ38" s="597"/>
      <c r="CK38" s="597"/>
      <c r="CL38" s="597"/>
      <c r="CM38" s="597"/>
      <c r="CN38" s="597"/>
      <c r="CO38" s="597"/>
      <c r="CP38" s="597"/>
      <c r="CQ38" s="597"/>
      <c r="CR38" s="597"/>
      <c r="CS38" s="597"/>
      <c r="CT38" s="597"/>
      <c r="CU38" s="597"/>
      <c r="CV38" s="597"/>
      <c r="CW38" s="597"/>
      <c r="CX38" s="597"/>
      <c r="CY38" s="597"/>
      <c r="CZ38" s="597"/>
      <c r="DA38" s="597"/>
      <c r="DB38" s="597"/>
      <c r="DC38" s="597"/>
      <c r="DD38" s="597"/>
      <c r="DE38" s="597"/>
      <c r="DF38" s="597"/>
      <c r="DG38" s="597"/>
      <c r="DH38" s="597"/>
      <c r="DI38" s="597"/>
      <c r="DJ38" s="597"/>
      <c r="DK38" s="597"/>
      <c r="DL38" s="597"/>
      <c r="DM38" s="597"/>
      <c r="DN38" s="597"/>
      <c r="DO38" s="597"/>
      <c r="DP38" s="597"/>
      <c r="DQ38" s="597"/>
      <c r="DR38" s="597"/>
      <c r="DS38" s="597"/>
      <c r="DT38" s="597"/>
      <c r="DU38" s="597"/>
      <c r="DV38" s="597"/>
      <c r="DW38" s="597"/>
      <c r="DX38" s="597"/>
      <c r="DY38" s="597"/>
      <c r="DZ38" s="597"/>
      <c r="EA38" s="597"/>
      <c r="EB38" s="597"/>
      <c r="EC38" s="597"/>
      <c r="ED38" s="597"/>
      <c r="EE38" s="597"/>
      <c r="EF38" s="597"/>
      <c r="EG38" s="597"/>
      <c r="EH38" s="597"/>
      <c r="EI38" s="597"/>
      <c r="EJ38" s="597"/>
      <c r="EK38" s="597"/>
      <c r="EL38" s="597"/>
      <c r="EM38" s="597"/>
      <c r="EN38" s="597"/>
      <c r="EO38" s="597"/>
      <c r="EP38" s="597"/>
      <c r="EQ38" s="597"/>
      <c r="ER38" s="597"/>
      <c r="ES38" s="597"/>
      <c r="ET38" s="597"/>
      <c r="EU38" s="597"/>
      <c r="EV38" s="597"/>
      <c r="EW38" s="597"/>
      <c r="EX38" s="597"/>
      <c r="EY38" s="597"/>
      <c r="EZ38" s="597"/>
      <c r="FA38" s="597"/>
      <c r="FB38" s="597"/>
      <c r="FC38" s="597"/>
      <c r="FD38" s="597"/>
      <c r="FE38" s="597"/>
      <c r="FF38" s="597"/>
      <c r="FG38" s="597"/>
      <c r="FH38" s="597"/>
      <c r="FI38" s="597"/>
      <c r="FJ38" s="597"/>
      <c r="FK38" s="597"/>
      <c r="FL38" s="597"/>
      <c r="FM38" s="597"/>
      <c r="FN38" s="597"/>
      <c r="FO38" s="597"/>
      <c r="FP38" s="597"/>
      <c r="FQ38" s="597"/>
      <c r="FR38" s="597"/>
      <c r="FS38" s="597"/>
      <c r="FT38" s="597"/>
      <c r="FU38" s="597"/>
      <c r="FV38" s="597"/>
      <c r="FW38" s="597"/>
      <c r="FX38" s="597"/>
      <c r="FY38" s="597"/>
      <c r="FZ38" s="597"/>
      <c r="GA38" s="597"/>
      <c r="GB38" s="597"/>
      <c r="GC38" s="597"/>
      <c r="GD38" s="597"/>
      <c r="GE38" s="597"/>
      <c r="GF38" s="597"/>
      <c r="GG38" s="597"/>
      <c r="GH38" s="597"/>
      <c r="GI38" s="597"/>
      <c r="GJ38" s="597"/>
      <c r="GK38" s="597"/>
      <c r="GL38" s="597"/>
      <c r="GM38" s="597"/>
      <c r="GN38" s="597"/>
      <c r="GO38" s="597"/>
      <c r="GP38" s="597"/>
      <c r="GQ38" s="597"/>
      <c r="GR38" s="597"/>
      <c r="GS38" s="597"/>
      <c r="GT38" s="597"/>
      <c r="GU38" s="597"/>
      <c r="GV38" s="597"/>
      <c r="GW38" s="597"/>
      <c r="GX38" s="597"/>
      <c r="GY38" s="597"/>
      <c r="GZ38" s="597"/>
      <c r="HA38" s="597"/>
      <c r="HB38" s="597"/>
      <c r="HC38" s="597"/>
      <c r="HD38" s="597"/>
      <c r="HE38" s="597"/>
      <c r="HF38" s="597"/>
      <c r="HG38" s="597"/>
      <c r="HH38" s="597"/>
      <c r="HI38" s="597"/>
      <c r="HJ38" s="597"/>
      <c r="HK38" s="597"/>
      <c r="HL38" s="597"/>
      <c r="HM38" s="597"/>
      <c r="HN38" s="597"/>
      <c r="HO38" s="597"/>
      <c r="HP38" s="597"/>
      <c r="HQ38" s="597"/>
      <c r="HR38" s="597"/>
      <c r="HS38" s="597"/>
      <c r="HT38" s="597"/>
      <c r="HU38" s="597"/>
      <c r="HV38" s="597"/>
      <c r="HW38" s="597"/>
      <c r="HX38" s="597"/>
      <c r="HY38" s="597"/>
      <c r="HZ38" s="597"/>
      <c r="IA38" s="597"/>
      <c r="IB38" s="597"/>
      <c r="IC38" s="597"/>
      <c r="ID38" s="597"/>
      <c r="IE38" s="597"/>
      <c r="IF38" s="597"/>
      <c r="IG38" s="597"/>
      <c r="IH38" s="597"/>
      <c r="II38" s="597"/>
      <c r="IJ38" s="597"/>
      <c r="IK38" s="597"/>
      <c r="IL38" s="597"/>
      <c r="IM38" s="597"/>
      <c r="IN38" s="597"/>
      <c r="IO38" s="597"/>
      <c r="IP38" s="597"/>
      <c r="IQ38" s="597"/>
      <c r="IR38" s="597"/>
      <c r="IS38" s="597"/>
      <c r="IT38" s="597"/>
      <c r="IU38" s="597"/>
    </row>
    <row r="39" spans="2:256">
      <c r="C39" s="597"/>
      <c r="D39" s="597"/>
      <c r="E39" s="597"/>
      <c r="F39" s="597"/>
      <c r="G39" s="597"/>
      <c r="H39" s="597"/>
      <c r="I39" s="597"/>
      <c r="J39" s="597"/>
      <c r="K39" s="597"/>
      <c r="L39" s="597"/>
      <c r="M39" s="597"/>
      <c r="N39" s="597"/>
      <c r="O39" s="597"/>
      <c r="P39" s="597"/>
      <c r="Q39" s="597"/>
      <c r="R39" s="597"/>
      <c r="S39" s="597"/>
      <c r="T39" s="597"/>
      <c r="U39" s="597"/>
      <c r="V39" s="597"/>
      <c r="W39" s="597"/>
      <c r="X39" s="597"/>
      <c r="Y39" s="597"/>
      <c r="Z39" s="597"/>
      <c r="AA39" s="597"/>
      <c r="AB39" s="597"/>
      <c r="AC39" s="597"/>
      <c r="AD39" s="597"/>
      <c r="AE39" s="597"/>
      <c r="AF39" s="597"/>
      <c r="AG39" s="597"/>
      <c r="AH39" s="597"/>
      <c r="AI39" s="597"/>
      <c r="AJ39" s="597"/>
      <c r="AK39" s="597"/>
      <c r="AL39" s="597"/>
      <c r="AM39" s="597"/>
      <c r="AN39" s="597"/>
      <c r="AO39" s="597"/>
      <c r="AP39" s="597"/>
      <c r="AQ39" s="597"/>
      <c r="AR39" s="597"/>
      <c r="AS39" s="597"/>
      <c r="AT39" s="597"/>
      <c r="AU39" s="597"/>
      <c r="AV39" s="597"/>
      <c r="AW39" s="597"/>
      <c r="AX39" s="597"/>
      <c r="AY39" s="597"/>
      <c r="AZ39" s="597"/>
      <c r="BA39" s="597"/>
      <c r="BB39" s="597"/>
      <c r="BC39" s="597"/>
      <c r="BD39" s="597"/>
      <c r="BE39" s="597"/>
      <c r="BF39" s="597"/>
      <c r="BG39" s="597"/>
      <c r="BH39" s="597"/>
      <c r="BI39" s="597"/>
      <c r="BJ39" s="597"/>
      <c r="BK39" s="597"/>
      <c r="BL39" s="597"/>
      <c r="BM39" s="597"/>
      <c r="BN39" s="597"/>
      <c r="BO39" s="597"/>
      <c r="BP39" s="597"/>
      <c r="BQ39" s="597"/>
      <c r="BR39" s="597"/>
      <c r="BS39" s="597"/>
      <c r="BT39" s="597"/>
      <c r="BU39" s="597"/>
      <c r="BV39" s="597"/>
      <c r="BW39" s="597"/>
      <c r="BX39" s="597"/>
      <c r="BY39" s="597"/>
      <c r="BZ39" s="597"/>
      <c r="CA39" s="597"/>
      <c r="CB39" s="597"/>
      <c r="CC39" s="597"/>
      <c r="CD39" s="597"/>
      <c r="CE39" s="597"/>
      <c r="CF39" s="597"/>
      <c r="CG39" s="597"/>
      <c r="CH39" s="597"/>
      <c r="CI39" s="597"/>
      <c r="CJ39" s="597"/>
      <c r="CK39" s="597"/>
      <c r="CL39" s="597"/>
      <c r="CM39" s="597"/>
      <c r="CN39" s="597"/>
      <c r="CO39" s="597"/>
      <c r="CP39" s="597"/>
      <c r="CQ39" s="597"/>
      <c r="CR39" s="597"/>
      <c r="CS39" s="597"/>
      <c r="CT39" s="597"/>
      <c r="CU39" s="597"/>
      <c r="CV39" s="597"/>
      <c r="CW39" s="597"/>
      <c r="CX39" s="597"/>
      <c r="CY39" s="597"/>
      <c r="CZ39" s="597"/>
      <c r="DA39" s="597"/>
      <c r="DB39" s="597"/>
      <c r="DC39" s="597"/>
      <c r="DD39" s="597"/>
      <c r="DE39" s="597"/>
      <c r="DF39" s="597"/>
      <c r="DG39" s="597"/>
      <c r="DH39" s="597"/>
      <c r="DI39" s="597"/>
      <c r="DJ39" s="597"/>
      <c r="DK39" s="597"/>
      <c r="DL39" s="597"/>
      <c r="DM39" s="597"/>
      <c r="DN39" s="597"/>
      <c r="DO39" s="597"/>
      <c r="DP39" s="597"/>
      <c r="DQ39" s="597"/>
      <c r="DR39" s="597"/>
      <c r="DS39" s="597"/>
      <c r="DT39" s="597"/>
      <c r="DU39" s="597"/>
      <c r="DV39" s="597"/>
      <c r="DW39" s="597"/>
      <c r="DX39" s="597"/>
      <c r="DY39" s="597"/>
      <c r="DZ39" s="597"/>
      <c r="EA39" s="597"/>
      <c r="EB39" s="597"/>
      <c r="EC39" s="597"/>
      <c r="ED39" s="597"/>
      <c r="EE39" s="597"/>
      <c r="EF39" s="597"/>
      <c r="EG39" s="597"/>
      <c r="EH39" s="597"/>
      <c r="EI39" s="597"/>
      <c r="EJ39" s="597"/>
      <c r="EK39" s="597"/>
      <c r="EL39" s="597"/>
      <c r="EM39" s="597"/>
      <c r="EN39" s="597"/>
      <c r="EO39" s="597"/>
      <c r="EP39" s="597"/>
      <c r="EQ39" s="597"/>
      <c r="ER39" s="597"/>
      <c r="ES39" s="597"/>
      <c r="ET39" s="597"/>
      <c r="EU39" s="597"/>
      <c r="EV39" s="597"/>
      <c r="EW39" s="597"/>
      <c r="EX39" s="597"/>
      <c r="EY39" s="597"/>
      <c r="EZ39" s="597"/>
      <c r="FA39" s="597"/>
      <c r="FB39" s="597"/>
      <c r="FC39" s="597"/>
      <c r="FD39" s="597"/>
      <c r="FE39" s="597"/>
      <c r="FF39" s="597"/>
      <c r="FG39" s="597"/>
      <c r="FH39" s="597"/>
      <c r="FI39" s="597"/>
      <c r="FJ39" s="597"/>
      <c r="FK39" s="597"/>
      <c r="FL39" s="597"/>
      <c r="FM39" s="597"/>
      <c r="FN39" s="597"/>
      <c r="FO39" s="597"/>
      <c r="FP39" s="597"/>
      <c r="FQ39" s="597"/>
      <c r="FR39" s="597"/>
      <c r="FS39" s="597"/>
      <c r="FT39" s="597"/>
      <c r="FU39" s="597"/>
      <c r="FV39" s="597"/>
      <c r="FW39" s="597"/>
      <c r="FX39" s="597"/>
      <c r="FY39" s="597"/>
      <c r="FZ39" s="597"/>
      <c r="GA39" s="597"/>
      <c r="GB39" s="597"/>
      <c r="GC39" s="597"/>
      <c r="GD39" s="597"/>
      <c r="GE39" s="597"/>
      <c r="GF39" s="597"/>
      <c r="GG39" s="597"/>
      <c r="GH39" s="597"/>
      <c r="GI39" s="597"/>
      <c r="GJ39" s="597"/>
      <c r="GK39" s="597"/>
      <c r="GL39" s="597"/>
      <c r="GM39" s="597"/>
      <c r="GN39" s="597"/>
      <c r="GO39" s="597"/>
      <c r="GP39" s="597"/>
      <c r="GQ39" s="597"/>
      <c r="GR39" s="597"/>
      <c r="GS39" s="597"/>
      <c r="GT39" s="597"/>
      <c r="GU39" s="597"/>
      <c r="GV39" s="597"/>
      <c r="GW39" s="597"/>
      <c r="GX39" s="597"/>
      <c r="GY39" s="597"/>
      <c r="GZ39" s="597"/>
      <c r="HA39" s="597"/>
      <c r="HB39" s="597"/>
      <c r="HC39" s="597"/>
      <c r="HD39" s="597"/>
      <c r="HE39" s="597"/>
      <c r="HF39" s="597"/>
      <c r="HG39" s="597"/>
      <c r="HH39" s="597"/>
      <c r="HI39" s="597"/>
      <c r="HJ39" s="597"/>
      <c r="HK39" s="597"/>
      <c r="HL39" s="597"/>
      <c r="HM39" s="597"/>
      <c r="HN39" s="597"/>
      <c r="HO39" s="597"/>
      <c r="HP39" s="597"/>
      <c r="HQ39" s="597"/>
      <c r="HR39" s="597"/>
      <c r="HS39" s="597"/>
      <c r="HT39" s="597"/>
      <c r="HU39" s="597"/>
      <c r="HV39" s="597"/>
      <c r="HW39" s="597"/>
      <c r="HX39" s="597"/>
      <c r="HY39" s="597"/>
      <c r="HZ39" s="597"/>
      <c r="IA39" s="597"/>
      <c r="IB39" s="597"/>
      <c r="IC39" s="597"/>
      <c r="ID39" s="597"/>
      <c r="IE39" s="597"/>
      <c r="IF39" s="597"/>
      <c r="IG39" s="597"/>
      <c r="IH39" s="597"/>
      <c r="II39" s="597"/>
      <c r="IJ39" s="597"/>
      <c r="IK39" s="597"/>
      <c r="IL39" s="597"/>
      <c r="IM39" s="597"/>
      <c r="IN39" s="597"/>
      <c r="IO39" s="597"/>
      <c r="IP39" s="597"/>
      <c r="IQ39" s="597"/>
      <c r="IR39" s="597"/>
      <c r="IS39" s="597"/>
      <c r="IT39" s="597"/>
      <c r="IU39" s="597"/>
      <c r="IV39" s="597"/>
    </row>
    <row r="40" spans="2:256">
      <c r="C40" s="597"/>
      <c r="D40" s="597"/>
      <c r="E40" s="597"/>
      <c r="F40" s="597"/>
      <c r="G40" s="597"/>
      <c r="H40" s="597"/>
      <c r="I40" s="597"/>
      <c r="J40" s="597"/>
      <c r="K40" s="597"/>
      <c r="L40" s="597"/>
      <c r="M40" s="597"/>
      <c r="N40" s="597"/>
      <c r="O40" s="597"/>
      <c r="P40" s="597"/>
      <c r="Q40" s="597"/>
      <c r="R40" s="597"/>
      <c r="S40" s="597"/>
      <c r="T40" s="597"/>
      <c r="U40" s="597"/>
      <c r="V40" s="597"/>
      <c r="W40" s="597"/>
      <c r="X40" s="597"/>
      <c r="Y40" s="597"/>
      <c r="Z40" s="597"/>
      <c r="AA40" s="597"/>
      <c r="AB40" s="597"/>
      <c r="AC40" s="597"/>
      <c r="AD40" s="597"/>
      <c r="AE40" s="597"/>
      <c r="AF40" s="597"/>
      <c r="AG40" s="597"/>
      <c r="AH40" s="597"/>
      <c r="AI40" s="597"/>
      <c r="AJ40" s="597"/>
      <c r="AK40" s="597"/>
      <c r="AL40" s="597"/>
      <c r="AM40" s="597"/>
      <c r="AN40" s="597"/>
      <c r="AO40" s="597"/>
      <c r="AP40" s="597"/>
      <c r="AQ40" s="597"/>
      <c r="AR40" s="597"/>
      <c r="AS40" s="597"/>
      <c r="AT40" s="597"/>
      <c r="AU40" s="597"/>
      <c r="AV40" s="597"/>
      <c r="AW40" s="597"/>
      <c r="AX40" s="597"/>
      <c r="AY40" s="597"/>
      <c r="AZ40" s="597"/>
      <c r="BA40" s="597"/>
      <c r="BB40" s="597"/>
      <c r="BC40" s="597"/>
      <c r="BD40" s="597"/>
      <c r="BE40" s="597"/>
      <c r="BF40" s="597"/>
      <c r="BG40" s="597"/>
      <c r="BH40" s="597"/>
      <c r="BI40" s="597"/>
      <c r="BJ40" s="597"/>
      <c r="BK40" s="597"/>
      <c r="BL40" s="597"/>
      <c r="BM40" s="597"/>
      <c r="BN40" s="597"/>
      <c r="BO40" s="597"/>
      <c r="BP40" s="597"/>
      <c r="BQ40" s="597"/>
      <c r="BR40" s="597"/>
      <c r="BS40" s="597"/>
      <c r="BT40" s="597"/>
      <c r="BU40" s="597"/>
      <c r="BV40" s="597"/>
      <c r="BW40" s="597"/>
      <c r="BX40" s="597"/>
      <c r="BY40" s="597"/>
      <c r="BZ40" s="597"/>
      <c r="CA40" s="597"/>
      <c r="CB40" s="597"/>
      <c r="CC40" s="597"/>
      <c r="CD40" s="597"/>
      <c r="CE40" s="597"/>
      <c r="CF40" s="597"/>
      <c r="CG40" s="597"/>
      <c r="CH40" s="597"/>
      <c r="CI40" s="597"/>
      <c r="CJ40" s="597"/>
      <c r="CK40" s="597"/>
      <c r="CL40" s="597"/>
      <c r="CM40" s="597"/>
      <c r="CN40" s="597"/>
      <c r="CO40" s="597"/>
      <c r="CP40" s="597"/>
      <c r="CQ40" s="597"/>
      <c r="CR40" s="597"/>
      <c r="CS40" s="597"/>
      <c r="CT40" s="597"/>
      <c r="CU40" s="597"/>
      <c r="CV40" s="597"/>
      <c r="CW40" s="597"/>
      <c r="CX40" s="597"/>
      <c r="CY40" s="597"/>
      <c r="CZ40" s="597"/>
      <c r="DA40" s="597"/>
      <c r="DB40" s="597"/>
      <c r="DC40" s="597"/>
      <c r="DD40" s="597"/>
      <c r="DE40" s="597"/>
      <c r="DF40" s="597"/>
      <c r="DG40" s="597"/>
      <c r="DH40" s="597"/>
      <c r="DI40" s="597"/>
      <c r="DJ40" s="597"/>
      <c r="DK40" s="597"/>
      <c r="DL40" s="597"/>
      <c r="DM40" s="597"/>
      <c r="DN40" s="597"/>
      <c r="DO40" s="597"/>
      <c r="DP40" s="597"/>
      <c r="DQ40" s="597"/>
      <c r="DR40" s="597"/>
      <c r="DS40" s="597"/>
      <c r="DT40" s="597"/>
      <c r="DU40" s="597"/>
      <c r="DV40" s="597"/>
      <c r="DW40" s="597"/>
      <c r="DX40" s="597"/>
      <c r="DY40" s="597"/>
      <c r="DZ40" s="597"/>
      <c r="EA40" s="597"/>
      <c r="EB40" s="597"/>
      <c r="EC40" s="597"/>
      <c r="ED40" s="597"/>
      <c r="EE40" s="597"/>
      <c r="EF40" s="597"/>
      <c r="EG40" s="597"/>
      <c r="EH40" s="597"/>
      <c r="EI40" s="597"/>
      <c r="EJ40" s="597"/>
      <c r="EK40" s="597"/>
      <c r="EL40" s="597"/>
      <c r="EM40" s="597"/>
      <c r="EN40" s="597"/>
      <c r="EO40" s="597"/>
      <c r="EP40" s="597"/>
      <c r="EQ40" s="597"/>
      <c r="ER40" s="597"/>
      <c r="ES40" s="597"/>
      <c r="ET40" s="597"/>
      <c r="EU40" s="597"/>
      <c r="EV40" s="597"/>
      <c r="EW40" s="597"/>
      <c r="EX40" s="597"/>
      <c r="EY40" s="597"/>
      <c r="EZ40" s="597"/>
      <c r="FA40" s="597"/>
      <c r="FB40" s="597"/>
      <c r="FC40" s="597"/>
      <c r="FD40" s="597"/>
      <c r="FE40" s="597"/>
      <c r="FF40" s="597"/>
      <c r="FG40" s="597"/>
      <c r="FH40" s="597"/>
      <c r="FI40" s="597"/>
      <c r="FJ40" s="597"/>
      <c r="FK40" s="597"/>
      <c r="FL40" s="597"/>
      <c r="FM40" s="597"/>
      <c r="FN40" s="597"/>
      <c r="FO40" s="597"/>
      <c r="FP40" s="597"/>
      <c r="FQ40" s="597"/>
      <c r="FR40" s="597"/>
      <c r="FS40" s="597"/>
      <c r="FT40" s="597"/>
      <c r="FU40" s="597"/>
      <c r="FV40" s="597"/>
      <c r="FW40" s="597"/>
      <c r="FX40" s="597"/>
      <c r="FY40" s="597"/>
      <c r="FZ40" s="597"/>
      <c r="GA40" s="597"/>
      <c r="GB40" s="597"/>
      <c r="GC40" s="597"/>
      <c r="GD40" s="597"/>
      <c r="GE40" s="597"/>
      <c r="GF40" s="597"/>
      <c r="GG40" s="597"/>
      <c r="GH40" s="597"/>
      <c r="GI40" s="597"/>
      <c r="GJ40" s="597"/>
      <c r="GK40" s="597"/>
      <c r="GL40" s="597"/>
      <c r="GM40" s="597"/>
      <c r="GN40" s="597"/>
      <c r="GO40" s="597"/>
      <c r="GP40" s="597"/>
      <c r="GQ40" s="597"/>
      <c r="GR40" s="597"/>
      <c r="GS40" s="597"/>
      <c r="GT40" s="597"/>
      <c r="GU40" s="597"/>
      <c r="GV40" s="597"/>
      <c r="GW40" s="597"/>
      <c r="GX40" s="597"/>
      <c r="GY40" s="597"/>
      <c r="GZ40" s="597"/>
      <c r="HA40" s="597"/>
      <c r="HB40" s="597"/>
      <c r="HC40" s="597"/>
      <c r="HD40" s="597"/>
      <c r="HE40" s="597"/>
      <c r="HF40" s="597"/>
      <c r="HG40" s="597"/>
      <c r="HH40" s="597"/>
      <c r="HI40" s="597"/>
      <c r="HJ40" s="597"/>
      <c r="HK40" s="597"/>
      <c r="HL40" s="597"/>
      <c r="HM40" s="597"/>
      <c r="HN40" s="597"/>
      <c r="HO40" s="597"/>
      <c r="HP40" s="597"/>
      <c r="HQ40" s="597"/>
      <c r="HR40" s="597"/>
      <c r="HS40" s="597"/>
      <c r="HT40" s="597"/>
      <c r="HU40" s="597"/>
      <c r="HV40" s="597"/>
      <c r="HW40" s="597"/>
      <c r="HX40" s="597"/>
      <c r="HY40" s="597"/>
      <c r="HZ40" s="597"/>
      <c r="IA40" s="597"/>
      <c r="IB40" s="597"/>
      <c r="IC40" s="597"/>
      <c r="ID40" s="597"/>
      <c r="IE40" s="597"/>
      <c r="IF40" s="597"/>
      <c r="IG40" s="597"/>
      <c r="IH40" s="597"/>
      <c r="II40" s="597"/>
      <c r="IJ40" s="597"/>
      <c r="IK40" s="597"/>
      <c r="IL40" s="597"/>
      <c r="IM40" s="597"/>
      <c r="IN40" s="597"/>
      <c r="IO40" s="597"/>
      <c r="IP40" s="597"/>
      <c r="IQ40" s="597"/>
      <c r="IR40" s="597"/>
      <c r="IS40" s="597"/>
      <c r="IT40" s="597"/>
      <c r="IU40" s="597"/>
      <c r="IV40" s="597"/>
    </row>
    <row r="41" spans="2:256">
      <c r="C41" s="597"/>
      <c r="D41" s="597"/>
      <c r="E41" s="597"/>
      <c r="F41" s="597"/>
      <c r="G41" s="597"/>
      <c r="H41" s="597"/>
      <c r="I41" s="597"/>
      <c r="J41" s="597"/>
      <c r="K41" s="597"/>
      <c r="L41" s="597"/>
      <c r="M41" s="597"/>
      <c r="N41" s="597"/>
      <c r="O41" s="597"/>
      <c r="P41" s="597"/>
      <c r="Q41" s="597"/>
      <c r="R41" s="597"/>
      <c r="S41" s="597"/>
      <c r="T41" s="597"/>
      <c r="U41" s="597"/>
      <c r="V41" s="597"/>
      <c r="W41" s="597"/>
      <c r="X41" s="597"/>
      <c r="Y41" s="597"/>
      <c r="Z41" s="597"/>
      <c r="AA41" s="597"/>
      <c r="AB41" s="597"/>
      <c r="AC41" s="597"/>
      <c r="AD41" s="597"/>
      <c r="AE41" s="597"/>
      <c r="AF41" s="597"/>
      <c r="AG41" s="597"/>
      <c r="AH41" s="597"/>
      <c r="AI41" s="597"/>
      <c r="AJ41" s="597"/>
      <c r="AK41" s="597"/>
      <c r="AL41" s="597"/>
      <c r="AM41" s="597"/>
      <c r="AN41" s="597"/>
      <c r="AO41" s="597"/>
      <c r="AP41" s="597"/>
      <c r="AQ41" s="597"/>
      <c r="AR41" s="597"/>
      <c r="AS41" s="597"/>
      <c r="AT41" s="597"/>
      <c r="AU41" s="597"/>
      <c r="AV41" s="597"/>
      <c r="AW41" s="597"/>
      <c r="AX41" s="597"/>
      <c r="AY41" s="597"/>
      <c r="AZ41" s="597"/>
      <c r="BA41" s="597"/>
      <c r="BB41" s="597"/>
      <c r="BC41" s="597"/>
      <c r="BD41" s="597"/>
      <c r="BE41" s="597"/>
      <c r="BF41" s="597"/>
      <c r="BG41" s="597"/>
      <c r="BH41" s="597"/>
      <c r="BI41" s="597"/>
      <c r="BJ41" s="597"/>
      <c r="BK41" s="597"/>
      <c r="BL41" s="597"/>
      <c r="BM41" s="597"/>
      <c r="BN41" s="597"/>
      <c r="BO41" s="597"/>
      <c r="BP41" s="597"/>
      <c r="BQ41" s="597"/>
      <c r="BR41" s="597"/>
      <c r="BS41" s="597"/>
      <c r="BT41" s="597"/>
      <c r="BU41" s="597"/>
      <c r="BV41" s="597"/>
      <c r="BW41" s="597"/>
      <c r="BX41" s="597"/>
      <c r="BY41" s="597"/>
      <c r="BZ41" s="597"/>
      <c r="CA41" s="597"/>
      <c r="CB41" s="597"/>
      <c r="CC41" s="597"/>
      <c r="CD41" s="597"/>
      <c r="CE41" s="597"/>
      <c r="CF41" s="597"/>
      <c r="CG41" s="597"/>
      <c r="CH41" s="597"/>
      <c r="CI41" s="597"/>
      <c r="CJ41" s="597"/>
      <c r="CK41" s="597"/>
      <c r="CL41" s="597"/>
      <c r="CM41" s="597"/>
      <c r="CN41" s="597"/>
      <c r="CO41" s="597"/>
      <c r="CP41" s="597"/>
      <c r="CQ41" s="597"/>
      <c r="CR41" s="597"/>
      <c r="CS41" s="597"/>
      <c r="CT41" s="597"/>
      <c r="CU41" s="597"/>
      <c r="CV41" s="597"/>
      <c r="CW41" s="597"/>
      <c r="CX41" s="597"/>
      <c r="CY41" s="597"/>
      <c r="CZ41" s="597"/>
      <c r="DA41" s="597"/>
      <c r="DB41" s="597"/>
      <c r="DC41" s="597"/>
      <c r="DD41" s="597"/>
      <c r="DE41" s="597"/>
      <c r="DF41" s="597"/>
      <c r="DG41" s="597"/>
      <c r="DH41" s="597"/>
      <c r="DI41" s="597"/>
      <c r="DJ41" s="597"/>
      <c r="DK41" s="597"/>
      <c r="DL41" s="597"/>
      <c r="DM41" s="597"/>
      <c r="DN41" s="597"/>
      <c r="DO41" s="597"/>
      <c r="DP41" s="597"/>
      <c r="DQ41" s="597"/>
      <c r="DR41" s="597"/>
      <c r="DS41" s="597"/>
      <c r="DT41" s="597"/>
      <c r="DU41" s="597"/>
      <c r="DV41" s="597"/>
      <c r="DW41" s="597"/>
      <c r="DX41" s="597"/>
      <c r="DY41" s="597"/>
      <c r="DZ41" s="597"/>
      <c r="EA41" s="597"/>
      <c r="EB41" s="597"/>
      <c r="EC41" s="597"/>
      <c r="ED41" s="597"/>
      <c r="EE41" s="597"/>
      <c r="EF41" s="597"/>
      <c r="EG41" s="597"/>
      <c r="EH41" s="597"/>
      <c r="EI41" s="597"/>
      <c r="EJ41" s="597"/>
      <c r="EK41" s="597"/>
      <c r="EL41" s="597"/>
      <c r="EM41" s="597"/>
      <c r="EN41" s="597"/>
      <c r="EO41" s="597"/>
      <c r="EP41" s="597"/>
      <c r="EQ41" s="597"/>
      <c r="ER41" s="597"/>
      <c r="ES41" s="597"/>
      <c r="ET41" s="597"/>
      <c r="EU41" s="597"/>
      <c r="EV41" s="597"/>
      <c r="EW41" s="597"/>
      <c r="EX41" s="597"/>
      <c r="EY41" s="597"/>
      <c r="EZ41" s="597"/>
      <c r="FA41" s="597"/>
      <c r="FB41" s="597"/>
      <c r="FC41" s="597"/>
      <c r="FD41" s="597"/>
      <c r="FE41" s="597"/>
      <c r="FF41" s="597"/>
      <c r="FG41" s="597"/>
      <c r="FH41" s="597"/>
      <c r="FI41" s="597"/>
      <c r="FJ41" s="597"/>
      <c r="FK41" s="597"/>
      <c r="FL41" s="597"/>
      <c r="FM41" s="597"/>
      <c r="FN41" s="597"/>
      <c r="FO41" s="597"/>
      <c r="FP41" s="597"/>
      <c r="FQ41" s="597"/>
      <c r="FR41" s="597"/>
      <c r="FS41" s="597"/>
      <c r="FT41" s="597"/>
      <c r="FU41" s="597"/>
      <c r="FV41" s="597"/>
      <c r="FW41" s="597"/>
      <c r="FX41" s="597"/>
      <c r="FY41" s="597"/>
      <c r="FZ41" s="597"/>
      <c r="GA41" s="597"/>
      <c r="GB41" s="597"/>
      <c r="GC41" s="597"/>
      <c r="GD41" s="597"/>
      <c r="GE41" s="597"/>
      <c r="GF41" s="597"/>
      <c r="GG41" s="597"/>
      <c r="GH41" s="597"/>
      <c r="GI41" s="597"/>
      <c r="GJ41" s="597"/>
      <c r="GK41" s="597"/>
      <c r="GL41" s="597"/>
      <c r="GM41" s="597"/>
      <c r="GN41" s="597"/>
      <c r="GO41" s="597"/>
      <c r="GP41" s="597"/>
      <c r="GQ41" s="597"/>
      <c r="GR41" s="597"/>
      <c r="GS41" s="597"/>
      <c r="GT41" s="597"/>
      <c r="GU41" s="597"/>
      <c r="GV41" s="597"/>
      <c r="GW41" s="597"/>
      <c r="GX41" s="597"/>
      <c r="GY41" s="597"/>
      <c r="GZ41" s="597"/>
      <c r="HA41" s="597"/>
      <c r="HB41" s="597"/>
      <c r="HC41" s="597"/>
      <c r="HD41" s="597"/>
      <c r="HE41" s="597"/>
      <c r="HF41" s="597"/>
      <c r="HG41" s="597"/>
      <c r="HH41" s="597"/>
      <c r="HI41" s="597"/>
      <c r="HJ41" s="597"/>
      <c r="HK41" s="597"/>
      <c r="HL41" s="597"/>
      <c r="HM41" s="597"/>
      <c r="HN41" s="597"/>
      <c r="HO41" s="597"/>
      <c r="HP41" s="597"/>
      <c r="HQ41" s="597"/>
      <c r="HR41" s="597"/>
      <c r="HS41" s="597"/>
      <c r="HT41" s="597"/>
      <c r="HU41" s="597"/>
      <c r="HV41" s="597"/>
      <c r="HW41" s="597"/>
      <c r="HX41" s="597"/>
      <c r="HY41" s="597"/>
      <c r="HZ41" s="597"/>
      <c r="IA41" s="597"/>
      <c r="IB41" s="597"/>
      <c r="IC41" s="597"/>
      <c r="ID41" s="597"/>
      <c r="IE41" s="597"/>
      <c r="IF41" s="597"/>
      <c r="IG41" s="597"/>
      <c r="IH41" s="597"/>
      <c r="II41" s="597"/>
      <c r="IJ41" s="597"/>
      <c r="IK41" s="597"/>
      <c r="IL41" s="597"/>
      <c r="IM41" s="597"/>
      <c r="IN41" s="597"/>
      <c r="IO41" s="597"/>
      <c r="IP41" s="597"/>
      <c r="IQ41" s="597"/>
      <c r="IR41" s="597"/>
      <c r="IS41" s="597"/>
      <c r="IT41" s="597"/>
      <c r="IU41" s="597"/>
      <c r="IV41" s="597"/>
    </row>
    <row r="42" spans="2:256">
      <c r="C42" s="597"/>
      <c r="D42" s="597"/>
      <c r="E42" s="597"/>
      <c r="F42" s="597"/>
      <c r="G42" s="597"/>
      <c r="H42" s="597"/>
      <c r="I42" s="597"/>
      <c r="J42" s="597"/>
      <c r="K42" s="597"/>
      <c r="L42" s="597"/>
      <c r="M42" s="597"/>
      <c r="N42" s="597"/>
      <c r="O42" s="597"/>
      <c r="P42" s="597"/>
      <c r="Q42" s="597"/>
      <c r="R42" s="597"/>
      <c r="S42" s="597"/>
      <c r="T42" s="597"/>
      <c r="U42" s="597"/>
      <c r="V42" s="597"/>
      <c r="W42" s="597"/>
      <c r="X42" s="597"/>
      <c r="Y42" s="597"/>
      <c r="Z42" s="597"/>
      <c r="AA42" s="597"/>
      <c r="AB42" s="597"/>
      <c r="AC42" s="597"/>
      <c r="AD42" s="597"/>
      <c r="AE42" s="597"/>
      <c r="AF42" s="597"/>
      <c r="AG42" s="597"/>
      <c r="AH42" s="597"/>
      <c r="AI42" s="597"/>
      <c r="AJ42" s="597"/>
      <c r="AK42" s="597"/>
      <c r="AL42" s="597"/>
      <c r="AM42" s="597"/>
      <c r="AN42" s="597"/>
      <c r="AO42" s="597"/>
      <c r="AP42" s="597"/>
      <c r="AQ42" s="597"/>
      <c r="AR42" s="597"/>
      <c r="AS42" s="597"/>
      <c r="AT42" s="597"/>
      <c r="AU42" s="597"/>
      <c r="AV42" s="597"/>
      <c r="AW42" s="597"/>
      <c r="AX42" s="597"/>
      <c r="AY42" s="597"/>
      <c r="AZ42" s="597"/>
      <c r="BA42" s="597"/>
      <c r="BB42" s="597"/>
      <c r="BC42" s="597"/>
      <c r="BD42" s="597"/>
      <c r="BE42" s="597"/>
      <c r="BF42" s="597"/>
      <c r="BG42" s="597"/>
      <c r="BH42" s="597"/>
      <c r="BI42" s="597"/>
      <c r="BJ42" s="597"/>
      <c r="BK42" s="597"/>
      <c r="BL42" s="597"/>
      <c r="BM42" s="597"/>
      <c r="BN42" s="597"/>
      <c r="BO42" s="597"/>
      <c r="BP42" s="597"/>
      <c r="BQ42" s="597"/>
      <c r="BR42" s="597"/>
      <c r="BS42" s="597"/>
      <c r="BT42" s="597"/>
      <c r="BU42" s="597"/>
      <c r="BV42" s="597"/>
      <c r="BW42" s="597"/>
      <c r="BX42" s="597"/>
      <c r="BY42" s="597"/>
      <c r="BZ42" s="597"/>
      <c r="CA42" s="597"/>
      <c r="CB42" s="597"/>
      <c r="CC42" s="597"/>
      <c r="CD42" s="597"/>
      <c r="CE42" s="597"/>
      <c r="CF42" s="597"/>
      <c r="CG42" s="597"/>
      <c r="CH42" s="597"/>
      <c r="CI42" s="597"/>
      <c r="CJ42" s="597"/>
      <c r="CK42" s="597"/>
      <c r="CL42" s="597"/>
      <c r="CM42" s="597"/>
      <c r="CN42" s="597"/>
      <c r="CO42" s="597"/>
      <c r="CP42" s="597"/>
      <c r="CQ42" s="597"/>
      <c r="CR42" s="597"/>
      <c r="CS42" s="597"/>
      <c r="CT42" s="597"/>
      <c r="CU42" s="597"/>
      <c r="CV42" s="597"/>
      <c r="CW42" s="597"/>
      <c r="CX42" s="597"/>
      <c r="CY42" s="597"/>
      <c r="CZ42" s="597"/>
      <c r="DA42" s="597"/>
      <c r="DB42" s="597"/>
      <c r="DC42" s="597"/>
      <c r="DD42" s="597"/>
      <c r="DE42" s="597"/>
      <c r="DF42" s="597"/>
      <c r="DG42" s="597"/>
      <c r="DH42" s="597"/>
      <c r="DI42" s="597"/>
      <c r="DJ42" s="597"/>
      <c r="DK42" s="597"/>
      <c r="DL42" s="597"/>
      <c r="DM42" s="597"/>
      <c r="DN42" s="597"/>
      <c r="DO42" s="597"/>
      <c r="DP42" s="597"/>
      <c r="DQ42" s="597"/>
      <c r="DR42" s="597"/>
      <c r="DS42" s="597"/>
      <c r="DT42" s="597"/>
      <c r="DU42" s="597"/>
      <c r="DV42" s="597"/>
      <c r="DW42" s="597"/>
      <c r="DX42" s="597"/>
      <c r="DY42" s="597"/>
      <c r="DZ42" s="597"/>
      <c r="EA42" s="597"/>
      <c r="EB42" s="597"/>
      <c r="EC42" s="597"/>
      <c r="ED42" s="597"/>
      <c r="EE42" s="597"/>
      <c r="EF42" s="597"/>
      <c r="EG42" s="597"/>
      <c r="EH42" s="597"/>
      <c r="EI42" s="597"/>
      <c r="EJ42" s="597"/>
      <c r="EK42" s="597"/>
      <c r="EL42" s="597"/>
      <c r="EM42" s="597"/>
      <c r="EN42" s="597"/>
      <c r="EO42" s="597"/>
      <c r="EP42" s="597"/>
      <c r="EQ42" s="597"/>
      <c r="ER42" s="597"/>
      <c r="ES42" s="597"/>
      <c r="ET42" s="597"/>
      <c r="EU42" s="597"/>
      <c r="EV42" s="597"/>
      <c r="EW42" s="597"/>
      <c r="EX42" s="597"/>
      <c r="EY42" s="597"/>
      <c r="EZ42" s="597"/>
      <c r="FA42" s="597"/>
      <c r="FB42" s="597"/>
      <c r="FC42" s="597"/>
      <c r="FD42" s="597"/>
      <c r="FE42" s="597"/>
      <c r="FF42" s="597"/>
      <c r="FG42" s="597"/>
      <c r="FH42" s="597"/>
      <c r="FI42" s="597"/>
      <c r="FJ42" s="597"/>
      <c r="FK42" s="597"/>
      <c r="FL42" s="597"/>
      <c r="FM42" s="597"/>
      <c r="FN42" s="597"/>
      <c r="FO42" s="597"/>
      <c r="FP42" s="597"/>
      <c r="FQ42" s="597"/>
      <c r="FR42" s="597"/>
      <c r="FS42" s="597"/>
      <c r="FT42" s="597"/>
      <c r="FU42" s="597"/>
      <c r="FV42" s="597"/>
      <c r="FW42" s="597"/>
      <c r="FX42" s="597"/>
      <c r="FY42" s="597"/>
      <c r="FZ42" s="597"/>
      <c r="GA42" s="597"/>
      <c r="GB42" s="597"/>
      <c r="GC42" s="597"/>
      <c r="GD42" s="597"/>
      <c r="GE42" s="597"/>
      <c r="GF42" s="597"/>
      <c r="GG42" s="597"/>
      <c r="GH42" s="597"/>
      <c r="GI42" s="597"/>
      <c r="GJ42" s="597"/>
      <c r="GK42" s="597"/>
      <c r="GL42" s="597"/>
      <c r="GM42" s="597"/>
      <c r="GN42" s="597"/>
      <c r="GO42" s="597"/>
      <c r="GP42" s="597"/>
      <c r="GQ42" s="597"/>
      <c r="GR42" s="597"/>
      <c r="GS42" s="597"/>
      <c r="GT42" s="597"/>
      <c r="GU42" s="597"/>
      <c r="GV42" s="597"/>
      <c r="GW42" s="597"/>
      <c r="GX42" s="597"/>
      <c r="GY42" s="597"/>
      <c r="GZ42" s="597"/>
      <c r="HA42" s="597"/>
      <c r="HB42" s="597"/>
      <c r="HC42" s="597"/>
      <c r="HD42" s="597"/>
      <c r="HE42" s="597"/>
      <c r="HF42" s="597"/>
      <c r="HG42" s="597"/>
      <c r="HH42" s="597"/>
      <c r="HI42" s="597"/>
      <c r="HJ42" s="597"/>
      <c r="HK42" s="597"/>
      <c r="HL42" s="597"/>
      <c r="HM42" s="597"/>
      <c r="HN42" s="597"/>
      <c r="HO42" s="597"/>
      <c r="HP42" s="597"/>
      <c r="HQ42" s="597"/>
      <c r="HR42" s="597"/>
      <c r="HS42" s="597"/>
      <c r="HT42" s="597"/>
      <c r="HU42" s="597"/>
      <c r="HV42" s="597"/>
      <c r="HW42" s="597"/>
      <c r="HX42" s="597"/>
      <c r="HY42" s="597"/>
      <c r="HZ42" s="597"/>
      <c r="IA42" s="597"/>
      <c r="IB42" s="597"/>
      <c r="IC42" s="597"/>
      <c r="ID42" s="597"/>
      <c r="IE42" s="597"/>
      <c r="IF42" s="597"/>
      <c r="IG42" s="597"/>
      <c r="IH42" s="597"/>
      <c r="II42" s="597"/>
      <c r="IJ42" s="597"/>
      <c r="IK42" s="597"/>
      <c r="IL42" s="597"/>
      <c r="IM42" s="597"/>
      <c r="IN42" s="597"/>
      <c r="IO42" s="597"/>
      <c r="IP42" s="597"/>
      <c r="IQ42" s="597"/>
      <c r="IR42" s="597"/>
      <c r="IS42" s="597"/>
      <c r="IT42" s="597"/>
      <c r="IU42" s="597"/>
      <c r="IV42" s="597"/>
    </row>
    <row r="43" spans="2:256">
      <c r="C43" s="597"/>
      <c r="D43" s="597"/>
      <c r="E43" s="597"/>
      <c r="F43" s="597"/>
      <c r="G43" s="597"/>
      <c r="H43" s="597"/>
      <c r="I43" s="597"/>
      <c r="J43" s="597"/>
      <c r="K43" s="597"/>
      <c r="L43" s="597"/>
      <c r="M43" s="597"/>
      <c r="N43" s="597"/>
      <c r="O43" s="597"/>
      <c r="P43" s="597"/>
      <c r="Q43" s="597"/>
      <c r="R43" s="597"/>
      <c r="S43" s="597"/>
      <c r="T43" s="597"/>
      <c r="U43" s="597"/>
      <c r="V43" s="597"/>
      <c r="W43" s="597"/>
      <c r="X43" s="597"/>
      <c r="Y43" s="597"/>
      <c r="Z43" s="597"/>
      <c r="AA43" s="597"/>
      <c r="AB43" s="597"/>
      <c r="AC43" s="597"/>
      <c r="AD43" s="597"/>
      <c r="AE43" s="597"/>
      <c r="AF43" s="597"/>
      <c r="AG43" s="597"/>
      <c r="AH43" s="597"/>
      <c r="AI43" s="597"/>
      <c r="AJ43" s="597"/>
      <c r="AK43" s="597"/>
      <c r="AL43" s="597"/>
      <c r="AM43" s="597"/>
      <c r="AN43" s="597"/>
      <c r="AO43" s="597"/>
      <c r="AP43" s="597"/>
      <c r="AQ43" s="597"/>
      <c r="AR43" s="597"/>
      <c r="AS43" s="597"/>
      <c r="AT43" s="597"/>
      <c r="AU43" s="597"/>
      <c r="AV43" s="597"/>
      <c r="AW43" s="597"/>
      <c r="AX43" s="597"/>
      <c r="AY43" s="597"/>
      <c r="AZ43" s="597"/>
      <c r="BA43" s="597"/>
      <c r="BB43" s="597"/>
      <c r="BC43" s="597"/>
      <c r="BD43" s="597"/>
      <c r="BE43" s="597"/>
      <c r="BF43" s="597"/>
      <c r="BG43" s="597"/>
      <c r="BH43" s="597"/>
      <c r="BI43" s="597"/>
      <c r="BJ43" s="597"/>
      <c r="BK43" s="597"/>
      <c r="BL43" s="597"/>
      <c r="BM43" s="597"/>
      <c r="BN43" s="597"/>
      <c r="BO43" s="597"/>
      <c r="BP43" s="597"/>
      <c r="BQ43" s="597"/>
      <c r="BR43" s="597"/>
      <c r="BS43" s="597"/>
      <c r="BT43" s="597"/>
      <c r="BU43" s="597"/>
      <c r="BV43" s="597"/>
      <c r="BW43" s="597"/>
      <c r="BX43" s="597"/>
      <c r="BY43" s="597"/>
      <c r="BZ43" s="597"/>
      <c r="CA43" s="597"/>
      <c r="CB43" s="597"/>
      <c r="CC43" s="597"/>
      <c r="CD43" s="597"/>
      <c r="CE43" s="597"/>
      <c r="CF43" s="597"/>
      <c r="CG43" s="597"/>
      <c r="CH43" s="597"/>
      <c r="CI43" s="597"/>
      <c r="CJ43" s="597"/>
      <c r="CK43" s="597"/>
      <c r="CL43" s="597"/>
      <c r="CM43" s="597"/>
      <c r="CN43" s="597"/>
      <c r="CO43" s="597"/>
      <c r="CP43" s="597"/>
      <c r="CQ43" s="597"/>
      <c r="CR43" s="597"/>
      <c r="CS43" s="597"/>
      <c r="CT43" s="597"/>
      <c r="CU43" s="597"/>
      <c r="CV43" s="597"/>
      <c r="CW43" s="597"/>
      <c r="CX43" s="597"/>
      <c r="CY43" s="597"/>
      <c r="CZ43" s="597"/>
      <c r="DA43" s="597"/>
      <c r="DB43" s="597"/>
      <c r="DC43" s="597"/>
      <c r="DD43" s="597"/>
      <c r="DE43" s="597"/>
      <c r="DF43" s="597"/>
      <c r="DG43" s="597"/>
      <c r="DH43" s="597"/>
      <c r="DI43" s="597"/>
      <c r="DJ43" s="597"/>
      <c r="DK43" s="597"/>
      <c r="DL43" s="597"/>
      <c r="DM43" s="597"/>
      <c r="DN43" s="597"/>
      <c r="DO43" s="597"/>
      <c r="DP43" s="597"/>
      <c r="DQ43" s="597"/>
      <c r="DR43" s="597"/>
      <c r="DS43" s="597"/>
      <c r="DT43" s="597"/>
      <c r="DU43" s="597"/>
      <c r="DV43" s="597"/>
      <c r="DW43" s="597"/>
      <c r="DX43" s="597"/>
      <c r="DY43" s="597"/>
      <c r="DZ43" s="597"/>
      <c r="EA43" s="597"/>
      <c r="EB43" s="597"/>
      <c r="EC43" s="597"/>
      <c r="ED43" s="597"/>
      <c r="EE43" s="597"/>
      <c r="EF43" s="597"/>
      <c r="EG43" s="597"/>
      <c r="EH43" s="597"/>
      <c r="EI43" s="597"/>
      <c r="EJ43" s="597"/>
      <c r="EK43" s="597"/>
      <c r="EL43" s="597"/>
      <c r="EM43" s="597"/>
      <c r="EN43" s="597"/>
      <c r="EO43" s="597"/>
      <c r="EP43" s="597"/>
      <c r="EQ43" s="597"/>
      <c r="ER43" s="597"/>
      <c r="ES43" s="597"/>
      <c r="ET43" s="597"/>
      <c r="EU43" s="597"/>
      <c r="EV43" s="597"/>
      <c r="EW43" s="597"/>
      <c r="EX43" s="597"/>
      <c r="EY43" s="597"/>
      <c r="EZ43" s="597"/>
      <c r="FA43" s="597"/>
      <c r="FB43" s="597"/>
      <c r="FC43" s="597"/>
      <c r="FD43" s="597"/>
      <c r="FE43" s="597"/>
      <c r="FF43" s="597"/>
      <c r="FG43" s="597"/>
      <c r="FH43" s="597"/>
      <c r="FI43" s="597"/>
      <c r="FJ43" s="597"/>
      <c r="FK43" s="597"/>
      <c r="FL43" s="597"/>
      <c r="FM43" s="597"/>
      <c r="FN43" s="597"/>
      <c r="FO43" s="597"/>
      <c r="FP43" s="597"/>
      <c r="FQ43" s="597"/>
      <c r="FR43" s="597"/>
      <c r="FS43" s="597"/>
      <c r="FT43" s="597"/>
      <c r="FU43" s="597"/>
      <c r="FV43" s="597"/>
      <c r="FW43" s="597"/>
      <c r="FX43" s="597"/>
      <c r="FY43" s="597"/>
      <c r="FZ43" s="597"/>
      <c r="GA43" s="597"/>
      <c r="GB43" s="597"/>
      <c r="GC43" s="597"/>
      <c r="GD43" s="597"/>
      <c r="GE43" s="597"/>
      <c r="GF43" s="597"/>
      <c r="GG43" s="597"/>
      <c r="GH43" s="597"/>
      <c r="GI43" s="597"/>
      <c r="GJ43" s="597"/>
      <c r="GK43" s="597"/>
      <c r="GL43" s="597"/>
      <c r="GM43" s="597"/>
      <c r="GN43" s="597"/>
      <c r="GO43" s="597"/>
      <c r="GP43" s="597"/>
      <c r="GQ43" s="597"/>
      <c r="GR43" s="597"/>
      <c r="GS43" s="597"/>
      <c r="GT43" s="597"/>
      <c r="GU43" s="597"/>
      <c r="GV43" s="597"/>
      <c r="GW43" s="597"/>
      <c r="GX43" s="597"/>
      <c r="GY43" s="597"/>
      <c r="GZ43" s="597"/>
      <c r="HA43" s="597"/>
      <c r="HB43" s="597"/>
      <c r="HC43" s="597"/>
      <c r="HD43" s="597"/>
      <c r="HE43" s="597"/>
      <c r="HF43" s="597"/>
      <c r="HG43" s="597"/>
      <c r="HH43" s="597"/>
      <c r="HI43" s="597"/>
      <c r="HJ43" s="597"/>
      <c r="HK43" s="597"/>
      <c r="HL43" s="597"/>
      <c r="HM43" s="597"/>
      <c r="HN43" s="597"/>
      <c r="HO43" s="597"/>
      <c r="HP43" s="597"/>
      <c r="HQ43" s="597"/>
      <c r="HR43" s="597"/>
      <c r="HS43" s="597"/>
      <c r="HT43" s="597"/>
      <c r="HU43" s="597"/>
      <c r="HV43" s="597"/>
      <c r="HW43" s="597"/>
      <c r="HX43" s="597"/>
      <c r="HY43" s="597"/>
      <c r="HZ43" s="597"/>
      <c r="IA43" s="597"/>
      <c r="IB43" s="597"/>
      <c r="IC43" s="597"/>
      <c r="ID43" s="597"/>
      <c r="IE43" s="597"/>
      <c r="IF43" s="597"/>
      <c r="IG43" s="597"/>
      <c r="IH43" s="597"/>
      <c r="II43" s="597"/>
      <c r="IJ43" s="597"/>
      <c r="IK43" s="597"/>
      <c r="IL43" s="597"/>
      <c r="IM43" s="597"/>
      <c r="IN43" s="597"/>
      <c r="IO43" s="597"/>
      <c r="IP43" s="597"/>
      <c r="IQ43" s="597"/>
      <c r="IR43" s="597"/>
      <c r="IS43" s="597"/>
      <c r="IT43" s="597"/>
      <c r="IU43" s="597"/>
      <c r="IV43" s="597"/>
    </row>
    <row r="44" spans="2:256">
      <c r="C44" s="597"/>
      <c r="D44" s="597"/>
      <c r="E44" s="597"/>
      <c r="F44" s="597"/>
      <c r="G44" s="597"/>
      <c r="H44" s="597"/>
      <c r="I44" s="597"/>
      <c r="J44" s="597"/>
      <c r="K44" s="597"/>
      <c r="L44" s="597"/>
      <c r="M44" s="597"/>
      <c r="N44" s="597"/>
      <c r="O44" s="597"/>
      <c r="P44" s="597"/>
      <c r="Q44" s="597"/>
      <c r="R44" s="597"/>
      <c r="S44" s="597"/>
      <c r="T44" s="597"/>
      <c r="U44" s="597"/>
      <c r="V44" s="597"/>
      <c r="W44" s="597"/>
      <c r="X44" s="597"/>
      <c r="Y44" s="597"/>
      <c r="Z44" s="597"/>
      <c r="AA44" s="597"/>
      <c r="AB44" s="597"/>
      <c r="AC44" s="597"/>
      <c r="AD44" s="597"/>
      <c r="AE44" s="597"/>
      <c r="AF44" s="597"/>
      <c r="AG44" s="597"/>
      <c r="AH44" s="597"/>
      <c r="AI44" s="597"/>
      <c r="AJ44" s="597"/>
      <c r="AK44" s="597"/>
      <c r="AL44" s="597"/>
      <c r="AM44" s="597"/>
      <c r="AN44" s="597"/>
      <c r="AO44" s="597"/>
      <c r="AP44" s="597"/>
      <c r="AQ44" s="597"/>
      <c r="AR44" s="597"/>
      <c r="AS44" s="597"/>
      <c r="AT44" s="597"/>
      <c r="AU44" s="597"/>
      <c r="AV44" s="597"/>
      <c r="AW44" s="597"/>
      <c r="AX44" s="597"/>
      <c r="AY44" s="597"/>
      <c r="AZ44" s="597"/>
      <c r="BA44" s="597"/>
      <c r="BB44" s="597"/>
      <c r="BC44" s="597"/>
      <c r="BD44" s="597"/>
      <c r="BE44" s="597"/>
      <c r="BF44" s="597"/>
      <c r="BG44" s="597"/>
      <c r="BH44" s="597"/>
      <c r="BI44" s="597"/>
      <c r="BJ44" s="597"/>
      <c r="BK44" s="597"/>
      <c r="BL44" s="597"/>
      <c r="BM44" s="597"/>
      <c r="BN44" s="597"/>
      <c r="BO44" s="597"/>
      <c r="BP44" s="597"/>
      <c r="BQ44" s="597"/>
      <c r="BR44" s="597"/>
      <c r="BS44" s="597"/>
      <c r="BT44" s="597"/>
      <c r="BU44" s="597"/>
      <c r="BV44" s="597"/>
      <c r="BW44" s="597"/>
      <c r="BX44" s="597"/>
      <c r="BY44" s="597"/>
      <c r="BZ44" s="597"/>
      <c r="CA44" s="597"/>
      <c r="CB44" s="597"/>
      <c r="CC44" s="597"/>
      <c r="CD44" s="597"/>
      <c r="CE44" s="597"/>
      <c r="CF44" s="597"/>
      <c r="CG44" s="597"/>
      <c r="CH44" s="597"/>
      <c r="CI44" s="597"/>
      <c r="CJ44" s="597"/>
      <c r="CK44" s="597"/>
      <c r="CL44" s="597"/>
      <c r="CM44" s="597"/>
      <c r="CN44" s="597"/>
      <c r="CO44" s="597"/>
      <c r="CP44" s="597"/>
      <c r="CQ44" s="597"/>
      <c r="CR44" s="597"/>
      <c r="CS44" s="597"/>
      <c r="CT44" s="597"/>
      <c r="CU44" s="597"/>
      <c r="CV44" s="597"/>
      <c r="CW44" s="597"/>
      <c r="CX44" s="597"/>
      <c r="CY44" s="597"/>
      <c r="CZ44" s="597"/>
      <c r="DA44" s="597"/>
      <c r="DB44" s="597"/>
      <c r="DC44" s="597"/>
      <c r="DD44" s="597"/>
      <c r="DE44" s="597"/>
      <c r="DF44" s="597"/>
      <c r="DG44" s="597"/>
      <c r="DH44" s="597"/>
      <c r="DI44" s="597"/>
      <c r="DJ44" s="597"/>
      <c r="DK44" s="597"/>
      <c r="DL44" s="597"/>
      <c r="DM44" s="597"/>
      <c r="DN44" s="597"/>
      <c r="DO44" s="597"/>
      <c r="DP44" s="597"/>
      <c r="DQ44" s="597"/>
      <c r="DR44" s="597"/>
      <c r="DS44" s="597"/>
      <c r="DT44" s="597"/>
      <c r="DU44" s="597"/>
      <c r="DV44" s="597"/>
      <c r="DW44" s="597"/>
      <c r="DX44" s="597"/>
      <c r="DY44" s="597"/>
      <c r="DZ44" s="597"/>
      <c r="EA44" s="597"/>
      <c r="EB44" s="597"/>
      <c r="EC44" s="597"/>
      <c r="ED44" s="597"/>
      <c r="EE44" s="597"/>
      <c r="EF44" s="597"/>
      <c r="EG44" s="597"/>
      <c r="EH44" s="597"/>
      <c r="EI44" s="597"/>
      <c r="EJ44" s="597"/>
      <c r="EK44" s="597"/>
      <c r="EL44" s="597"/>
      <c r="EM44" s="597"/>
      <c r="EN44" s="597"/>
      <c r="EO44" s="597"/>
      <c r="EP44" s="597"/>
      <c r="EQ44" s="597"/>
      <c r="ER44" s="597"/>
      <c r="ES44" s="597"/>
      <c r="ET44" s="597"/>
      <c r="EU44" s="597"/>
      <c r="EV44" s="597"/>
      <c r="EW44" s="597"/>
      <c r="EX44" s="597"/>
      <c r="EY44" s="597"/>
      <c r="EZ44" s="597"/>
      <c r="FA44" s="597"/>
      <c r="FB44" s="597"/>
      <c r="FC44" s="597"/>
      <c r="FD44" s="597"/>
      <c r="FE44" s="597"/>
      <c r="FF44" s="597"/>
      <c r="FG44" s="597"/>
      <c r="FH44" s="597"/>
      <c r="FI44" s="597"/>
      <c r="FJ44" s="597"/>
      <c r="FK44" s="597"/>
      <c r="FL44" s="597"/>
      <c r="FM44" s="597"/>
      <c r="FN44" s="597"/>
      <c r="FO44" s="597"/>
      <c r="FP44" s="597"/>
      <c r="FQ44" s="597"/>
      <c r="FR44" s="597"/>
      <c r="FS44" s="597"/>
      <c r="FT44" s="597"/>
      <c r="FU44" s="597"/>
      <c r="FV44" s="597"/>
      <c r="FW44" s="597"/>
      <c r="FX44" s="597"/>
      <c r="FY44" s="597"/>
      <c r="FZ44" s="597"/>
      <c r="GA44" s="597"/>
      <c r="GB44" s="597"/>
      <c r="GC44" s="597"/>
      <c r="GD44" s="597"/>
      <c r="GE44" s="597"/>
      <c r="GF44" s="597"/>
      <c r="GG44" s="597"/>
      <c r="GH44" s="597"/>
      <c r="GI44" s="597"/>
      <c r="GJ44" s="597"/>
      <c r="GK44" s="597"/>
      <c r="GL44" s="597"/>
      <c r="GM44" s="597"/>
      <c r="GN44" s="597"/>
      <c r="GO44" s="597"/>
      <c r="GP44" s="597"/>
      <c r="GQ44" s="597"/>
      <c r="GR44" s="597"/>
      <c r="GS44" s="597"/>
      <c r="GT44" s="597"/>
      <c r="GU44" s="597"/>
      <c r="GV44" s="597"/>
      <c r="GW44" s="597"/>
      <c r="GX44" s="597"/>
      <c r="GY44" s="597"/>
      <c r="GZ44" s="597"/>
      <c r="HA44" s="597"/>
      <c r="HB44" s="597"/>
      <c r="HC44" s="597"/>
      <c r="HD44" s="597"/>
      <c r="HE44" s="597"/>
      <c r="HF44" s="597"/>
      <c r="HG44" s="597"/>
      <c r="HH44" s="597"/>
      <c r="HI44" s="597"/>
      <c r="HJ44" s="597"/>
      <c r="HK44" s="597"/>
      <c r="HL44" s="597"/>
      <c r="HM44" s="597"/>
      <c r="HN44" s="597"/>
      <c r="HO44" s="597"/>
      <c r="HP44" s="597"/>
      <c r="HQ44" s="597"/>
      <c r="HR44" s="597"/>
      <c r="HS44" s="597"/>
      <c r="HT44" s="597"/>
      <c r="HU44" s="597"/>
      <c r="HV44" s="597"/>
      <c r="HW44" s="597"/>
      <c r="HX44" s="597"/>
      <c r="HY44" s="597"/>
      <c r="HZ44" s="597"/>
      <c r="IA44" s="597"/>
      <c r="IB44" s="597"/>
      <c r="IC44" s="597"/>
      <c r="ID44" s="597"/>
      <c r="IE44" s="597"/>
      <c r="IF44" s="597"/>
      <c r="IG44" s="597"/>
      <c r="IH44" s="597"/>
      <c r="II44" s="597"/>
      <c r="IJ44" s="597"/>
      <c r="IK44" s="597"/>
      <c r="IL44" s="597"/>
      <c r="IM44" s="597"/>
      <c r="IN44" s="597"/>
      <c r="IO44" s="597"/>
      <c r="IP44" s="597"/>
      <c r="IQ44" s="597"/>
      <c r="IR44" s="597"/>
      <c r="IS44" s="597"/>
      <c r="IT44" s="597"/>
      <c r="IU44" s="597"/>
      <c r="IV44" s="597"/>
    </row>
    <row r="45" spans="2:256">
      <c r="C45" s="597"/>
      <c r="D45" s="597"/>
      <c r="E45" s="597"/>
      <c r="F45" s="597"/>
      <c r="G45" s="597"/>
      <c r="H45" s="597"/>
      <c r="I45" s="597"/>
      <c r="J45" s="597"/>
      <c r="K45" s="597"/>
      <c r="L45" s="597"/>
      <c r="M45" s="597"/>
      <c r="N45" s="597"/>
      <c r="O45" s="597"/>
      <c r="P45" s="597"/>
      <c r="Q45" s="597"/>
      <c r="R45" s="597"/>
      <c r="S45" s="597"/>
      <c r="T45" s="597"/>
      <c r="U45" s="597"/>
      <c r="V45" s="597"/>
      <c r="W45" s="597"/>
      <c r="X45" s="597"/>
      <c r="Y45" s="597"/>
      <c r="Z45" s="597"/>
      <c r="AA45" s="597"/>
      <c r="AB45" s="597"/>
      <c r="AC45" s="597"/>
      <c r="AD45" s="597"/>
      <c r="AE45" s="597"/>
      <c r="AF45" s="597"/>
      <c r="AG45" s="597"/>
      <c r="AH45" s="597"/>
      <c r="AI45" s="597"/>
      <c r="AJ45" s="597"/>
      <c r="AK45" s="597"/>
      <c r="AL45" s="597"/>
      <c r="AM45" s="597"/>
      <c r="AN45" s="597"/>
      <c r="AO45" s="597"/>
      <c r="AP45" s="597"/>
      <c r="AQ45" s="597"/>
      <c r="AR45" s="597"/>
      <c r="AS45" s="597"/>
      <c r="AT45" s="597"/>
      <c r="AU45" s="597"/>
      <c r="AV45" s="597"/>
      <c r="AW45" s="597"/>
      <c r="AX45" s="597"/>
      <c r="AY45" s="597"/>
      <c r="AZ45" s="597"/>
      <c r="BA45" s="597"/>
      <c r="BB45" s="597"/>
      <c r="BC45" s="597"/>
      <c r="BD45" s="597"/>
      <c r="BE45" s="597"/>
      <c r="BF45" s="597"/>
      <c r="BG45" s="597"/>
      <c r="BH45" s="597"/>
      <c r="BI45" s="597"/>
      <c r="BJ45" s="597"/>
      <c r="BK45" s="597"/>
      <c r="BL45" s="597"/>
      <c r="BM45" s="597"/>
      <c r="BN45" s="597"/>
      <c r="BO45" s="597"/>
      <c r="BP45" s="597"/>
      <c r="BQ45" s="597"/>
      <c r="BR45" s="597"/>
      <c r="BS45" s="597"/>
      <c r="BT45" s="597"/>
      <c r="BU45" s="597"/>
      <c r="BV45" s="597"/>
      <c r="BW45" s="597"/>
      <c r="BX45" s="597"/>
      <c r="BY45" s="597"/>
      <c r="BZ45" s="597"/>
      <c r="CA45" s="597"/>
      <c r="CB45" s="597"/>
      <c r="CC45" s="597"/>
      <c r="CD45" s="597"/>
      <c r="CE45" s="597"/>
      <c r="CF45" s="597"/>
      <c r="CG45" s="597"/>
      <c r="CH45" s="597"/>
      <c r="CI45" s="597"/>
      <c r="CJ45" s="597"/>
      <c r="CK45" s="597"/>
      <c r="CL45" s="597"/>
      <c r="CM45" s="597"/>
      <c r="CN45" s="597"/>
      <c r="CO45" s="597"/>
      <c r="CP45" s="597"/>
      <c r="CQ45" s="597"/>
      <c r="CR45" s="597"/>
      <c r="CS45" s="597"/>
      <c r="CT45" s="597"/>
      <c r="CU45" s="597"/>
      <c r="CV45" s="597"/>
      <c r="CW45" s="597"/>
      <c r="CX45" s="597"/>
      <c r="CY45" s="597"/>
      <c r="CZ45" s="597"/>
      <c r="DA45" s="597"/>
      <c r="DB45" s="597"/>
      <c r="DC45" s="597"/>
      <c r="DD45" s="597"/>
      <c r="DE45" s="597"/>
      <c r="DF45" s="597"/>
      <c r="DG45" s="597"/>
      <c r="DH45" s="597"/>
      <c r="DI45" s="597"/>
      <c r="DJ45" s="597"/>
      <c r="DK45" s="597"/>
      <c r="DL45" s="597"/>
      <c r="DM45" s="597"/>
      <c r="DN45" s="597"/>
      <c r="DO45" s="597"/>
      <c r="DP45" s="597"/>
      <c r="DQ45" s="597"/>
      <c r="DR45" s="597"/>
      <c r="DS45" s="597"/>
      <c r="DT45" s="597"/>
      <c r="DU45" s="597"/>
      <c r="DV45" s="597"/>
      <c r="DW45" s="597"/>
      <c r="DX45" s="597"/>
      <c r="DY45" s="597"/>
      <c r="DZ45" s="597"/>
      <c r="EA45" s="597"/>
      <c r="EB45" s="597"/>
      <c r="EC45" s="597"/>
      <c r="ED45" s="597"/>
      <c r="EE45" s="597"/>
      <c r="EF45" s="597"/>
      <c r="EG45" s="597"/>
      <c r="EH45" s="597"/>
      <c r="EI45" s="597"/>
      <c r="EJ45" s="597"/>
      <c r="EK45" s="597"/>
      <c r="EL45" s="597"/>
      <c r="EM45" s="597"/>
      <c r="EN45" s="597"/>
      <c r="EO45" s="597"/>
      <c r="EP45" s="597"/>
      <c r="EQ45" s="597"/>
      <c r="ER45" s="597"/>
      <c r="ES45" s="597"/>
      <c r="ET45" s="597"/>
      <c r="EU45" s="597"/>
      <c r="EV45" s="597"/>
      <c r="EW45" s="597"/>
      <c r="EX45" s="597"/>
      <c r="EY45" s="597"/>
      <c r="EZ45" s="597"/>
      <c r="FA45" s="597"/>
      <c r="FB45" s="597"/>
      <c r="FC45" s="597"/>
      <c r="FD45" s="597"/>
      <c r="FE45" s="597"/>
      <c r="FF45" s="597"/>
      <c r="FG45" s="597"/>
      <c r="FH45" s="597"/>
      <c r="FI45" s="597"/>
      <c r="FJ45" s="597"/>
      <c r="FK45" s="597"/>
      <c r="FL45" s="597"/>
      <c r="FM45" s="597"/>
      <c r="FN45" s="597"/>
      <c r="FO45" s="597"/>
      <c r="FP45" s="597"/>
      <c r="FQ45" s="597"/>
      <c r="FR45" s="597"/>
      <c r="FS45" s="597"/>
      <c r="FT45" s="597"/>
      <c r="FU45" s="597"/>
      <c r="FV45" s="597"/>
      <c r="FW45" s="597"/>
      <c r="FX45" s="597"/>
      <c r="FY45" s="597"/>
      <c r="FZ45" s="597"/>
      <c r="GA45" s="597"/>
      <c r="GB45" s="597"/>
      <c r="GC45" s="597"/>
      <c r="GD45" s="597"/>
      <c r="GE45" s="597"/>
      <c r="GF45" s="597"/>
      <c r="GG45" s="597"/>
      <c r="GH45" s="597"/>
      <c r="GI45" s="597"/>
      <c r="GJ45" s="597"/>
      <c r="GK45" s="597"/>
      <c r="GL45" s="597"/>
      <c r="GM45" s="597"/>
      <c r="GN45" s="597"/>
      <c r="GO45" s="597"/>
      <c r="GP45" s="597"/>
      <c r="GQ45" s="597"/>
      <c r="GR45" s="597"/>
      <c r="GS45" s="597"/>
      <c r="GT45" s="597"/>
      <c r="GU45" s="597"/>
      <c r="GV45" s="597"/>
      <c r="GW45" s="597"/>
      <c r="GX45" s="597"/>
      <c r="GY45" s="597"/>
      <c r="GZ45" s="597"/>
      <c r="HA45" s="597"/>
      <c r="HB45" s="597"/>
      <c r="HC45" s="597"/>
      <c r="HD45" s="597"/>
      <c r="HE45" s="597"/>
      <c r="HF45" s="597"/>
      <c r="HG45" s="597"/>
      <c r="HH45" s="597"/>
      <c r="HI45" s="597"/>
      <c r="HJ45" s="597"/>
      <c r="HK45" s="597"/>
      <c r="HL45" s="597"/>
      <c r="HM45" s="597"/>
      <c r="HN45" s="597"/>
      <c r="HO45" s="597"/>
      <c r="HP45" s="597"/>
      <c r="HQ45" s="597"/>
      <c r="HR45" s="597"/>
      <c r="HS45" s="597"/>
      <c r="HT45" s="597"/>
      <c r="HU45" s="597"/>
      <c r="HV45" s="597"/>
      <c r="HW45" s="597"/>
      <c r="HX45" s="597"/>
      <c r="HY45" s="597"/>
      <c r="HZ45" s="597"/>
      <c r="IA45" s="597"/>
      <c r="IB45" s="597"/>
      <c r="IC45" s="597"/>
      <c r="ID45" s="597"/>
      <c r="IE45" s="597"/>
      <c r="IF45" s="597"/>
      <c r="IG45" s="597"/>
      <c r="IH45" s="597"/>
      <c r="II45" s="597"/>
      <c r="IJ45" s="597"/>
      <c r="IK45" s="597"/>
      <c r="IL45" s="597"/>
      <c r="IM45" s="597"/>
      <c r="IN45" s="597"/>
      <c r="IO45" s="597"/>
      <c r="IP45" s="597"/>
      <c r="IQ45" s="597"/>
      <c r="IR45" s="597"/>
      <c r="IS45" s="597"/>
      <c r="IT45" s="597"/>
      <c r="IU45" s="597"/>
      <c r="IV45" s="597"/>
    </row>
    <row r="46" spans="2:256">
      <c r="C46" s="597"/>
      <c r="D46" s="597"/>
      <c r="E46" s="597"/>
      <c r="F46" s="597"/>
      <c r="G46" s="597"/>
      <c r="H46" s="597"/>
      <c r="I46" s="597"/>
      <c r="J46" s="597"/>
      <c r="K46" s="597"/>
      <c r="L46" s="597"/>
      <c r="M46" s="597"/>
      <c r="N46" s="597"/>
      <c r="O46" s="597"/>
      <c r="P46" s="597"/>
      <c r="Q46" s="597"/>
      <c r="R46" s="597"/>
      <c r="S46" s="597"/>
      <c r="T46" s="597"/>
      <c r="U46" s="597"/>
      <c r="V46" s="597"/>
      <c r="W46" s="597"/>
      <c r="X46" s="597"/>
      <c r="Y46" s="597"/>
      <c r="Z46" s="597"/>
      <c r="AA46" s="597"/>
      <c r="AB46" s="597"/>
      <c r="AC46" s="597"/>
      <c r="AD46" s="597"/>
      <c r="AE46" s="597"/>
      <c r="AF46" s="597"/>
      <c r="AG46" s="597"/>
      <c r="AH46" s="597"/>
      <c r="AI46" s="597"/>
      <c r="AJ46" s="597"/>
      <c r="AK46" s="597"/>
      <c r="AL46" s="597"/>
      <c r="AM46" s="597"/>
      <c r="AN46" s="597"/>
      <c r="AO46" s="597"/>
      <c r="AP46" s="597"/>
      <c r="AQ46" s="597"/>
      <c r="AR46" s="597"/>
      <c r="AS46" s="597"/>
      <c r="AT46" s="597"/>
      <c r="AU46" s="597"/>
      <c r="AV46" s="597"/>
      <c r="AW46" s="597"/>
      <c r="AX46" s="597"/>
      <c r="AY46" s="597"/>
      <c r="AZ46" s="597"/>
      <c r="BA46" s="597"/>
      <c r="BB46" s="597"/>
      <c r="BC46" s="597"/>
      <c r="BD46" s="597"/>
      <c r="BE46" s="597"/>
      <c r="BF46" s="597"/>
      <c r="BG46" s="597"/>
      <c r="BH46" s="597"/>
      <c r="BI46" s="597"/>
      <c r="BJ46" s="597"/>
      <c r="BK46" s="597"/>
      <c r="BL46" s="597"/>
      <c r="BM46" s="597"/>
      <c r="BN46" s="597"/>
      <c r="BO46" s="597"/>
      <c r="BP46" s="597"/>
      <c r="BQ46" s="597"/>
      <c r="BR46" s="597"/>
      <c r="BS46" s="597"/>
      <c r="BT46" s="597"/>
      <c r="BU46" s="597"/>
      <c r="BV46" s="597"/>
      <c r="BW46" s="597"/>
      <c r="BX46" s="597"/>
      <c r="BY46" s="597"/>
      <c r="BZ46" s="597"/>
      <c r="CA46" s="597"/>
      <c r="CB46" s="597"/>
      <c r="CC46" s="597"/>
      <c r="CD46" s="597"/>
      <c r="CE46" s="597"/>
      <c r="CF46" s="597"/>
      <c r="CG46" s="597"/>
      <c r="CH46" s="597"/>
      <c r="CI46" s="597"/>
      <c r="CJ46" s="597"/>
      <c r="CK46" s="597"/>
      <c r="CL46" s="597"/>
      <c r="CM46" s="597"/>
      <c r="CN46" s="597"/>
      <c r="CO46" s="597"/>
      <c r="CP46" s="597"/>
      <c r="CQ46" s="597"/>
      <c r="CR46" s="597"/>
      <c r="CS46" s="597"/>
      <c r="CT46" s="597"/>
      <c r="CU46" s="597"/>
      <c r="CV46" s="597"/>
      <c r="CW46" s="597"/>
      <c r="CX46" s="597"/>
      <c r="CY46" s="597"/>
      <c r="CZ46" s="597"/>
      <c r="DA46" s="597"/>
      <c r="DB46" s="597"/>
      <c r="DC46" s="597"/>
      <c r="DD46" s="597"/>
      <c r="DE46" s="597"/>
      <c r="DF46" s="597"/>
      <c r="DG46" s="597"/>
      <c r="DH46" s="597"/>
      <c r="DI46" s="597"/>
      <c r="DJ46" s="597"/>
      <c r="DK46" s="597"/>
      <c r="DL46" s="597"/>
      <c r="DM46" s="597"/>
      <c r="DN46" s="597"/>
      <c r="DO46" s="597"/>
      <c r="DP46" s="597"/>
      <c r="DQ46" s="597"/>
      <c r="DR46" s="597"/>
      <c r="DS46" s="597"/>
      <c r="DT46" s="597"/>
      <c r="DU46" s="597"/>
      <c r="DV46" s="597"/>
      <c r="DW46" s="597"/>
      <c r="DX46" s="597"/>
      <c r="DY46" s="597"/>
      <c r="DZ46" s="597"/>
      <c r="EA46" s="597"/>
      <c r="EB46" s="597"/>
      <c r="EC46" s="597"/>
      <c r="ED46" s="597"/>
      <c r="EE46" s="597"/>
      <c r="EF46" s="597"/>
      <c r="EG46" s="597"/>
      <c r="EH46" s="597"/>
      <c r="EI46" s="597"/>
      <c r="EJ46" s="597"/>
      <c r="EK46" s="597"/>
      <c r="EL46" s="597"/>
      <c r="EM46" s="597"/>
      <c r="EN46" s="597"/>
      <c r="EO46" s="597"/>
      <c r="EP46" s="597"/>
      <c r="EQ46" s="597"/>
      <c r="ER46" s="597"/>
      <c r="ES46" s="597"/>
      <c r="ET46" s="597"/>
      <c r="EU46" s="597"/>
      <c r="EV46" s="597"/>
      <c r="EW46" s="597"/>
      <c r="EX46" s="597"/>
      <c r="EY46" s="597"/>
      <c r="EZ46" s="597"/>
      <c r="FA46" s="597"/>
      <c r="FB46" s="597"/>
      <c r="FC46" s="597"/>
      <c r="FD46" s="597"/>
      <c r="FE46" s="597"/>
      <c r="FF46" s="597"/>
      <c r="FG46" s="597"/>
      <c r="FH46" s="597"/>
      <c r="FI46" s="597"/>
      <c r="FJ46" s="597"/>
      <c r="FK46" s="597"/>
      <c r="FL46" s="597"/>
      <c r="FM46" s="597"/>
      <c r="FN46" s="597"/>
      <c r="FO46" s="597"/>
      <c r="FP46" s="597"/>
      <c r="FQ46" s="597"/>
      <c r="FR46" s="597"/>
      <c r="FS46" s="597"/>
      <c r="FT46" s="597"/>
      <c r="FU46" s="597"/>
      <c r="FV46" s="597"/>
      <c r="FW46" s="597"/>
      <c r="FX46" s="597"/>
      <c r="FY46" s="597"/>
      <c r="FZ46" s="597"/>
      <c r="GA46" s="597"/>
      <c r="GB46" s="597"/>
      <c r="GC46" s="597"/>
      <c r="GD46" s="597"/>
      <c r="GE46" s="597"/>
      <c r="GF46" s="597"/>
      <c r="GG46" s="597"/>
      <c r="GH46" s="597"/>
      <c r="GI46" s="597"/>
      <c r="GJ46" s="597"/>
      <c r="GK46" s="597"/>
      <c r="GL46" s="597"/>
      <c r="GM46" s="597"/>
      <c r="GN46" s="597"/>
      <c r="GO46" s="597"/>
      <c r="GP46" s="597"/>
      <c r="GQ46" s="597"/>
      <c r="GR46" s="597"/>
      <c r="GS46" s="597"/>
      <c r="GT46" s="597"/>
      <c r="GU46" s="597"/>
      <c r="GV46" s="597"/>
      <c r="GW46" s="597"/>
      <c r="GX46" s="597"/>
      <c r="GY46" s="597"/>
      <c r="GZ46" s="597"/>
      <c r="HA46" s="597"/>
      <c r="HB46" s="597"/>
      <c r="HC46" s="597"/>
      <c r="HD46" s="597"/>
      <c r="HE46" s="597"/>
      <c r="HF46" s="597"/>
      <c r="HG46" s="597"/>
      <c r="HH46" s="597"/>
      <c r="HI46" s="597"/>
      <c r="HJ46" s="597"/>
      <c r="HK46" s="597"/>
      <c r="HL46" s="597"/>
      <c r="HM46" s="597"/>
      <c r="HN46" s="597"/>
      <c r="HO46" s="597"/>
      <c r="HP46" s="597"/>
      <c r="HQ46" s="597"/>
      <c r="HR46" s="597"/>
      <c r="HS46" s="597"/>
      <c r="HT46" s="597"/>
      <c r="HU46" s="597"/>
      <c r="HV46" s="597"/>
      <c r="HW46" s="597"/>
      <c r="HX46" s="597"/>
      <c r="HY46" s="597"/>
      <c r="HZ46" s="597"/>
      <c r="IA46" s="597"/>
      <c r="IB46" s="597"/>
      <c r="IC46" s="597"/>
      <c r="ID46" s="597"/>
      <c r="IE46" s="597"/>
      <c r="IF46" s="597"/>
      <c r="IG46" s="597"/>
      <c r="IH46" s="597"/>
      <c r="II46" s="597"/>
      <c r="IJ46" s="597"/>
      <c r="IK46" s="597"/>
      <c r="IL46" s="597"/>
      <c r="IM46" s="597"/>
      <c r="IN46" s="597"/>
      <c r="IO46" s="597"/>
      <c r="IP46" s="597"/>
      <c r="IQ46" s="597"/>
      <c r="IR46" s="597"/>
      <c r="IS46" s="597"/>
      <c r="IT46" s="597"/>
      <c r="IU46" s="597"/>
      <c r="IV46" s="597"/>
    </row>
    <row r="47" spans="2:256">
      <c r="C47" s="597"/>
      <c r="D47" s="597"/>
      <c r="E47" s="597"/>
      <c r="F47" s="597"/>
      <c r="G47" s="597"/>
      <c r="H47" s="597"/>
      <c r="I47" s="597"/>
      <c r="J47" s="597"/>
      <c r="K47" s="597"/>
      <c r="L47" s="597"/>
      <c r="M47" s="597"/>
      <c r="N47" s="597"/>
      <c r="O47" s="597"/>
      <c r="P47" s="597"/>
      <c r="Q47" s="597"/>
      <c r="R47" s="597"/>
      <c r="S47" s="597"/>
      <c r="T47" s="597"/>
      <c r="U47" s="597"/>
      <c r="V47" s="597"/>
      <c r="W47" s="597"/>
      <c r="X47" s="597"/>
      <c r="Y47" s="597"/>
      <c r="Z47" s="597"/>
      <c r="AA47" s="597"/>
      <c r="AB47" s="597"/>
      <c r="AC47" s="597"/>
      <c r="AD47" s="597"/>
      <c r="AE47" s="597"/>
      <c r="AF47" s="597"/>
      <c r="AG47" s="597"/>
      <c r="AH47" s="597"/>
      <c r="AI47" s="597"/>
      <c r="AJ47" s="597"/>
      <c r="AK47" s="597"/>
      <c r="AL47" s="597"/>
      <c r="AM47" s="597"/>
      <c r="AN47" s="597"/>
      <c r="AO47" s="597"/>
      <c r="AP47" s="597"/>
      <c r="AQ47" s="597"/>
      <c r="AR47" s="597"/>
      <c r="AS47" s="597"/>
      <c r="AT47" s="597"/>
      <c r="AU47" s="597"/>
      <c r="AV47" s="597"/>
      <c r="AW47" s="597"/>
      <c r="AX47" s="597"/>
      <c r="AY47" s="597"/>
      <c r="AZ47" s="597"/>
      <c r="BA47" s="597"/>
      <c r="BB47" s="597"/>
      <c r="BC47" s="597"/>
      <c r="BD47" s="597"/>
      <c r="BE47" s="597"/>
      <c r="BF47" s="597"/>
      <c r="BG47" s="597"/>
      <c r="BH47" s="597"/>
      <c r="BI47" s="597"/>
      <c r="BJ47" s="597"/>
      <c r="BK47" s="597"/>
      <c r="BL47" s="597"/>
      <c r="BM47" s="597"/>
      <c r="BN47" s="597"/>
      <c r="BO47" s="597"/>
      <c r="BP47" s="597"/>
      <c r="BQ47" s="597"/>
      <c r="BR47" s="597"/>
      <c r="BS47" s="597"/>
      <c r="BT47" s="597"/>
      <c r="BU47" s="597"/>
      <c r="BV47" s="597"/>
      <c r="BW47" s="597"/>
      <c r="BX47" s="597"/>
      <c r="BY47" s="597"/>
      <c r="BZ47" s="597"/>
      <c r="CA47" s="597"/>
      <c r="CB47" s="597"/>
      <c r="CC47" s="597"/>
      <c r="CD47" s="597"/>
      <c r="CE47" s="597"/>
      <c r="CF47" s="597"/>
      <c r="CG47" s="597"/>
      <c r="CH47" s="597"/>
      <c r="CI47" s="597"/>
      <c r="CJ47" s="597"/>
      <c r="CK47" s="597"/>
      <c r="CL47" s="597"/>
      <c r="CM47" s="597"/>
      <c r="CN47" s="597"/>
      <c r="CO47" s="597"/>
      <c r="CP47" s="597"/>
      <c r="CQ47" s="597"/>
      <c r="CR47" s="597"/>
      <c r="CS47" s="597"/>
      <c r="CT47" s="597"/>
      <c r="CU47" s="597"/>
      <c r="CV47" s="597"/>
      <c r="CW47" s="597"/>
      <c r="CX47" s="597"/>
      <c r="CY47" s="597"/>
      <c r="CZ47" s="597"/>
      <c r="DA47" s="597"/>
      <c r="DB47" s="597"/>
      <c r="DC47" s="597"/>
      <c r="DD47" s="597"/>
      <c r="DE47" s="597"/>
      <c r="DF47" s="597"/>
      <c r="DG47" s="597"/>
      <c r="DH47" s="597"/>
      <c r="DI47" s="597"/>
      <c r="DJ47" s="597"/>
      <c r="DK47" s="597"/>
      <c r="DL47" s="597"/>
      <c r="DM47" s="597"/>
      <c r="DN47" s="597"/>
      <c r="DO47" s="597"/>
      <c r="DP47" s="597"/>
      <c r="DQ47" s="597"/>
      <c r="DR47" s="597"/>
      <c r="DS47" s="597"/>
      <c r="DT47" s="597"/>
      <c r="DU47" s="597"/>
      <c r="DV47" s="597"/>
      <c r="DW47" s="597"/>
      <c r="DX47" s="597"/>
      <c r="DY47" s="597"/>
      <c r="DZ47" s="597"/>
      <c r="EA47" s="597"/>
      <c r="EB47" s="597"/>
      <c r="EC47" s="597"/>
      <c r="ED47" s="597"/>
      <c r="EE47" s="597"/>
      <c r="EF47" s="597"/>
      <c r="EG47" s="597"/>
      <c r="EH47" s="597"/>
      <c r="EI47" s="597"/>
      <c r="EJ47" s="597"/>
      <c r="EK47" s="597"/>
      <c r="EL47" s="597"/>
      <c r="EM47" s="597"/>
      <c r="EN47" s="597"/>
      <c r="EO47" s="597"/>
      <c r="EP47" s="597"/>
      <c r="EQ47" s="597"/>
      <c r="ER47" s="597"/>
      <c r="ES47" s="597"/>
      <c r="ET47" s="597"/>
      <c r="EU47" s="597"/>
      <c r="EV47" s="597"/>
      <c r="EW47" s="597"/>
      <c r="EX47" s="597"/>
      <c r="EY47" s="597"/>
      <c r="EZ47" s="597"/>
      <c r="FA47" s="597"/>
      <c r="FB47" s="597"/>
      <c r="FC47" s="597"/>
      <c r="FD47" s="597"/>
      <c r="FE47" s="597"/>
      <c r="FF47" s="597"/>
      <c r="FG47" s="597"/>
      <c r="FH47" s="597"/>
      <c r="FI47" s="597"/>
      <c r="FJ47" s="597"/>
      <c r="FK47" s="597"/>
      <c r="FL47" s="597"/>
      <c r="FM47" s="597"/>
      <c r="FN47" s="597"/>
      <c r="FO47" s="597"/>
      <c r="FP47" s="597"/>
      <c r="FQ47" s="597"/>
      <c r="FR47" s="597"/>
      <c r="FS47" s="597"/>
      <c r="FT47" s="597"/>
      <c r="FU47" s="597"/>
      <c r="FV47" s="597"/>
      <c r="FW47" s="597"/>
      <c r="FX47" s="597"/>
      <c r="FY47" s="597"/>
      <c r="FZ47" s="597"/>
      <c r="GA47" s="597"/>
      <c r="GB47" s="597"/>
      <c r="GC47" s="597"/>
      <c r="GD47" s="597"/>
      <c r="GE47" s="597"/>
      <c r="GF47" s="597"/>
      <c r="GG47" s="597"/>
      <c r="GH47" s="597"/>
      <c r="GI47" s="597"/>
      <c r="GJ47" s="597"/>
      <c r="GK47" s="597"/>
      <c r="GL47" s="597"/>
      <c r="GM47" s="597"/>
      <c r="GN47" s="597"/>
      <c r="GO47" s="597"/>
      <c r="GP47" s="597"/>
      <c r="GQ47" s="597"/>
      <c r="GR47" s="597"/>
      <c r="GS47" s="597"/>
      <c r="GT47" s="597"/>
      <c r="GU47" s="597"/>
      <c r="GV47" s="597"/>
      <c r="GW47" s="597"/>
      <c r="GX47" s="597"/>
      <c r="GY47" s="597"/>
      <c r="GZ47" s="597"/>
      <c r="HA47" s="597"/>
      <c r="HB47" s="597"/>
      <c r="HC47" s="597"/>
      <c r="HD47" s="597"/>
      <c r="HE47" s="597"/>
      <c r="HF47" s="597"/>
      <c r="HG47" s="597"/>
      <c r="HH47" s="597"/>
      <c r="HI47" s="597"/>
      <c r="HJ47" s="597"/>
      <c r="HK47" s="597"/>
      <c r="HL47" s="597"/>
      <c r="HM47" s="597"/>
      <c r="HN47" s="597"/>
      <c r="HO47" s="597"/>
      <c r="HP47" s="597"/>
      <c r="HQ47" s="597"/>
      <c r="HR47" s="597"/>
      <c r="HS47" s="597"/>
      <c r="HT47" s="597"/>
      <c r="HU47" s="597"/>
      <c r="HV47" s="597"/>
      <c r="HW47" s="597"/>
      <c r="HX47" s="597"/>
      <c r="HY47" s="597"/>
      <c r="HZ47" s="597"/>
      <c r="IA47" s="597"/>
      <c r="IB47" s="597"/>
      <c r="IC47" s="597"/>
      <c r="ID47" s="597"/>
      <c r="IE47" s="597"/>
      <c r="IF47" s="597"/>
      <c r="IG47" s="597"/>
      <c r="IH47" s="597"/>
      <c r="II47" s="597"/>
      <c r="IJ47" s="597"/>
      <c r="IK47" s="597"/>
      <c r="IL47" s="597"/>
      <c r="IM47" s="597"/>
      <c r="IN47" s="597"/>
      <c r="IO47" s="597"/>
      <c r="IP47" s="597"/>
      <c r="IQ47" s="597"/>
      <c r="IR47" s="597"/>
      <c r="IS47" s="597"/>
      <c r="IT47" s="597"/>
      <c r="IU47" s="597"/>
      <c r="IV47" s="597"/>
    </row>
    <row r="48" spans="2:256">
      <c r="C48" s="597"/>
      <c r="D48" s="597"/>
      <c r="E48" s="597"/>
      <c r="F48" s="597"/>
      <c r="G48" s="597"/>
      <c r="H48" s="597"/>
      <c r="I48" s="597"/>
      <c r="J48" s="597"/>
      <c r="K48" s="597"/>
      <c r="L48" s="597"/>
      <c r="M48" s="597"/>
      <c r="N48" s="597"/>
      <c r="O48" s="597"/>
      <c r="P48" s="597"/>
      <c r="Q48" s="597"/>
      <c r="R48" s="597"/>
      <c r="S48" s="597"/>
      <c r="T48" s="597"/>
      <c r="U48" s="597"/>
      <c r="V48" s="597"/>
      <c r="W48" s="597"/>
      <c r="X48" s="597"/>
      <c r="Y48" s="597"/>
      <c r="Z48" s="597"/>
      <c r="AA48" s="597"/>
      <c r="AB48" s="597"/>
      <c r="AC48" s="597"/>
      <c r="AD48" s="597"/>
      <c r="AE48" s="597"/>
      <c r="AF48" s="597"/>
      <c r="AG48" s="597"/>
      <c r="AH48" s="597"/>
      <c r="AI48" s="597"/>
      <c r="AJ48" s="597"/>
      <c r="AK48" s="597"/>
      <c r="AL48" s="597"/>
      <c r="AM48" s="597"/>
      <c r="AN48" s="597"/>
      <c r="AO48" s="597"/>
      <c r="AP48" s="597"/>
      <c r="AQ48" s="597"/>
      <c r="AR48" s="597"/>
      <c r="AS48" s="597"/>
      <c r="AT48" s="597"/>
      <c r="AU48" s="597"/>
      <c r="AV48" s="597"/>
      <c r="AW48" s="597"/>
      <c r="AX48" s="597"/>
      <c r="AY48" s="597"/>
      <c r="AZ48" s="597"/>
      <c r="BA48" s="597"/>
      <c r="BB48" s="597"/>
      <c r="BC48" s="597"/>
      <c r="BD48" s="597"/>
      <c r="BE48" s="597"/>
      <c r="BF48" s="597"/>
      <c r="BG48" s="597"/>
      <c r="BH48" s="597"/>
      <c r="BI48" s="597"/>
      <c r="BJ48" s="597"/>
      <c r="BK48" s="597"/>
      <c r="BL48" s="597"/>
      <c r="BM48" s="597"/>
      <c r="BN48" s="597"/>
      <c r="BO48" s="597"/>
      <c r="BP48" s="597"/>
      <c r="BQ48" s="597"/>
      <c r="BR48" s="597"/>
      <c r="BS48" s="597"/>
      <c r="BT48" s="597"/>
      <c r="BU48" s="597"/>
      <c r="BV48" s="597"/>
      <c r="BW48" s="597"/>
      <c r="BX48" s="597"/>
      <c r="BY48" s="597"/>
      <c r="BZ48" s="597"/>
      <c r="CA48" s="597"/>
      <c r="CB48" s="597"/>
      <c r="CC48" s="597"/>
      <c r="CD48" s="597"/>
      <c r="CE48" s="597"/>
      <c r="CF48" s="597"/>
      <c r="CG48" s="597"/>
      <c r="CH48" s="597"/>
      <c r="CI48" s="597"/>
      <c r="CJ48" s="597"/>
      <c r="CK48" s="597"/>
      <c r="CL48" s="597"/>
      <c r="CM48" s="597"/>
      <c r="CN48" s="597"/>
      <c r="CO48" s="597"/>
      <c r="CP48" s="597"/>
      <c r="CQ48" s="597"/>
      <c r="CR48" s="597"/>
      <c r="CS48" s="597"/>
      <c r="CT48" s="597"/>
      <c r="CU48" s="597"/>
      <c r="CV48" s="597"/>
      <c r="CW48" s="597"/>
      <c r="CX48" s="597"/>
      <c r="CY48" s="597"/>
      <c r="CZ48" s="597"/>
      <c r="DA48" s="597"/>
      <c r="DB48" s="597"/>
      <c r="DC48" s="597"/>
      <c r="DD48" s="597"/>
      <c r="DE48" s="597"/>
      <c r="DF48" s="597"/>
      <c r="DG48" s="597"/>
      <c r="DH48" s="597"/>
      <c r="DI48" s="597"/>
      <c r="DJ48" s="597"/>
      <c r="DK48" s="597"/>
      <c r="DL48" s="597"/>
      <c r="DM48" s="597"/>
      <c r="DN48" s="597"/>
      <c r="DO48" s="597"/>
      <c r="DP48" s="597"/>
      <c r="DQ48" s="597"/>
      <c r="DR48" s="597"/>
      <c r="DS48" s="597"/>
      <c r="DT48" s="597"/>
      <c r="DU48" s="597"/>
      <c r="DV48" s="597"/>
      <c r="DW48" s="597"/>
      <c r="DX48" s="597"/>
      <c r="DY48" s="597"/>
      <c r="DZ48" s="597"/>
      <c r="EA48" s="597"/>
      <c r="EB48" s="597"/>
      <c r="EC48" s="597"/>
      <c r="ED48" s="597"/>
      <c r="EE48" s="597"/>
      <c r="EF48" s="597"/>
      <c r="EG48" s="597"/>
      <c r="EH48" s="597"/>
      <c r="EI48" s="597"/>
      <c r="EJ48" s="597"/>
      <c r="EK48" s="597"/>
      <c r="EL48" s="597"/>
      <c r="EM48" s="597"/>
      <c r="EN48" s="597"/>
      <c r="EO48" s="597"/>
      <c r="EP48" s="597"/>
      <c r="EQ48" s="597"/>
      <c r="ER48" s="597"/>
      <c r="ES48" s="597"/>
      <c r="ET48" s="597"/>
      <c r="EU48" s="597"/>
      <c r="EV48" s="597"/>
      <c r="EW48" s="597"/>
      <c r="EX48" s="597"/>
      <c r="EY48" s="597"/>
      <c r="EZ48" s="597"/>
      <c r="FA48" s="597"/>
      <c r="FB48" s="597"/>
      <c r="FC48" s="597"/>
      <c r="FD48" s="597"/>
      <c r="FE48" s="597"/>
      <c r="FF48" s="597"/>
      <c r="FG48" s="597"/>
      <c r="FH48" s="597"/>
      <c r="FI48" s="597"/>
      <c r="FJ48" s="597"/>
      <c r="FK48" s="597"/>
      <c r="FL48" s="597"/>
      <c r="FM48" s="597"/>
      <c r="FN48" s="597"/>
      <c r="FO48" s="597"/>
      <c r="FP48" s="597"/>
      <c r="FQ48" s="597"/>
      <c r="FR48" s="597"/>
      <c r="FS48" s="597"/>
      <c r="FT48" s="597"/>
      <c r="FU48" s="597"/>
      <c r="FV48" s="597"/>
      <c r="FW48" s="597"/>
      <c r="FX48" s="597"/>
      <c r="FY48" s="597"/>
      <c r="FZ48" s="597"/>
      <c r="GA48" s="597"/>
      <c r="GB48" s="597"/>
      <c r="GC48" s="597"/>
      <c r="GD48" s="597"/>
      <c r="GE48" s="597"/>
      <c r="GF48" s="597"/>
      <c r="GG48" s="597"/>
      <c r="GH48" s="597"/>
      <c r="GI48" s="597"/>
      <c r="GJ48" s="597"/>
      <c r="GK48" s="597"/>
      <c r="GL48" s="597"/>
      <c r="GM48" s="597"/>
      <c r="GN48" s="597"/>
      <c r="GO48" s="597"/>
      <c r="GP48" s="597"/>
      <c r="GQ48" s="597"/>
      <c r="GR48" s="597"/>
      <c r="GS48" s="597"/>
      <c r="GT48" s="597"/>
      <c r="GU48" s="597"/>
      <c r="GV48" s="597"/>
      <c r="GW48" s="597"/>
      <c r="GX48" s="597"/>
      <c r="GY48" s="597"/>
      <c r="GZ48" s="597"/>
      <c r="HA48" s="597"/>
      <c r="HB48" s="597"/>
      <c r="HC48" s="597"/>
      <c r="HD48" s="597"/>
      <c r="HE48" s="597"/>
      <c r="HF48" s="597"/>
      <c r="HG48" s="597"/>
      <c r="HH48" s="597"/>
      <c r="HI48" s="597"/>
      <c r="HJ48" s="597"/>
      <c r="HK48" s="597"/>
      <c r="HL48" s="597"/>
      <c r="HM48" s="597"/>
      <c r="HN48" s="597"/>
      <c r="HO48" s="597"/>
      <c r="HP48" s="597"/>
      <c r="HQ48" s="597"/>
      <c r="HR48" s="597"/>
      <c r="HS48" s="597"/>
      <c r="HT48" s="597"/>
      <c r="HU48" s="597"/>
      <c r="HV48" s="597"/>
      <c r="HW48" s="597"/>
      <c r="HX48" s="597"/>
      <c r="HY48" s="597"/>
      <c r="HZ48" s="597"/>
      <c r="IA48" s="597"/>
      <c r="IB48" s="597"/>
      <c r="IC48" s="597"/>
      <c r="ID48" s="597"/>
      <c r="IE48" s="597"/>
      <c r="IF48" s="597"/>
      <c r="IG48" s="597"/>
      <c r="IH48" s="597"/>
      <c r="II48" s="597"/>
      <c r="IJ48" s="597"/>
      <c r="IK48" s="597"/>
      <c r="IL48" s="597"/>
      <c r="IM48" s="597"/>
      <c r="IN48" s="597"/>
      <c r="IO48" s="597"/>
      <c r="IP48" s="597"/>
      <c r="IQ48" s="597"/>
      <c r="IR48" s="597"/>
      <c r="IS48" s="597"/>
      <c r="IT48" s="597"/>
      <c r="IU48" s="597"/>
      <c r="IV48" s="597"/>
    </row>
    <row r="49" spans="2:256">
      <c r="C49" s="597"/>
      <c r="D49" s="597"/>
      <c r="E49" s="597"/>
      <c r="F49" s="597"/>
      <c r="G49" s="597"/>
      <c r="H49" s="597"/>
      <c r="I49" s="597"/>
      <c r="J49" s="597"/>
      <c r="K49" s="597"/>
      <c r="L49" s="597"/>
      <c r="M49" s="597"/>
      <c r="N49" s="597"/>
      <c r="O49" s="597"/>
      <c r="P49" s="597"/>
      <c r="Q49" s="597"/>
      <c r="R49" s="597"/>
      <c r="S49" s="597"/>
      <c r="T49" s="597"/>
      <c r="U49" s="597"/>
      <c r="V49" s="597"/>
      <c r="W49" s="597"/>
      <c r="X49" s="597"/>
      <c r="Y49" s="597"/>
      <c r="Z49" s="597"/>
      <c r="AA49" s="597"/>
      <c r="AB49" s="597"/>
      <c r="AC49" s="597"/>
      <c r="AD49" s="597"/>
      <c r="AE49" s="597"/>
      <c r="AF49" s="597"/>
      <c r="AG49" s="597"/>
      <c r="AH49" s="597"/>
      <c r="AI49" s="597"/>
      <c r="AJ49" s="597"/>
      <c r="AK49" s="597"/>
      <c r="AL49" s="597"/>
      <c r="AM49" s="597"/>
      <c r="AN49" s="597"/>
      <c r="AO49" s="597"/>
      <c r="AP49" s="597"/>
      <c r="AQ49" s="597"/>
      <c r="AR49" s="597"/>
      <c r="AS49" s="597"/>
      <c r="AT49" s="597"/>
      <c r="AU49" s="597"/>
      <c r="AV49" s="597"/>
      <c r="AW49" s="597"/>
      <c r="AX49" s="597"/>
      <c r="AY49" s="597"/>
      <c r="AZ49" s="597"/>
      <c r="BA49" s="597"/>
      <c r="BB49" s="597"/>
      <c r="BC49" s="597"/>
      <c r="BD49" s="597"/>
      <c r="BE49" s="597"/>
      <c r="BF49" s="597"/>
      <c r="BG49" s="597"/>
      <c r="BH49" s="597"/>
      <c r="BI49" s="597"/>
      <c r="BJ49" s="597"/>
      <c r="BK49" s="597"/>
      <c r="BL49" s="597"/>
      <c r="BM49" s="597"/>
      <c r="BN49" s="597"/>
      <c r="BO49" s="597"/>
      <c r="BP49" s="597"/>
      <c r="BQ49" s="597"/>
      <c r="BR49" s="597"/>
      <c r="BS49" s="597"/>
      <c r="BT49" s="597"/>
      <c r="BU49" s="597"/>
      <c r="BV49" s="597"/>
      <c r="BW49" s="597"/>
      <c r="BX49" s="597"/>
      <c r="BY49" s="597"/>
      <c r="BZ49" s="597"/>
      <c r="CA49" s="597"/>
      <c r="CB49" s="597"/>
      <c r="CC49" s="597"/>
      <c r="CD49" s="597"/>
      <c r="CE49" s="597"/>
      <c r="CF49" s="597"/>
      <c r="CG49" s="597"/>
      <c r="CH49" s="597"/>
      <c r="CI49" s="597"/>
      <c r="CJ49" s="597"/>
      <c r="CK49" s="597"/>
      <c r="CL49" s="597"/>
      <c r="CM49" s="597"/>
      <c r="CN49" s="597"/>
      <c r="CO49" s="597"/>
      <c r="CP49" s="597"/>
      <c r="CQ49" s="597"/>
      <c r="CR49" s="597"/>
      <c r="CS49" s="597"/>
      <c r="CT49" s="597"/>
      <c r="CU49" s="597"/>
      <c r="CV49" s="597"/>
      <c r="CW49" s="597"/>
      <c r="CX49" s="597"/>
      <c r="CY49" s="597"/>
      <c r="CZ49" s="597"/>
      <c r="DA49" s="597"/>
      <c r="DB49" s="597"/>
      <c r="DC49" s="597"/>
      <c r="DD49" s="597"/>
      <c r="DE49" s="597"/>
      <c r="DF49" s="597"/>
      <c r="DG49" s="597"/>
      <c r="DH49" s="597"/>
      <c r="DI49" s="597"/>
      <c r="DJ49" s="597"/>
      <c r="DK49" s="597"/>
      <c r="DL49" s="597"/>
      <c r="DM49" s="597"/>
      <c r="DN49" s="597"/>
      <c r="DO49" s="597"/>
      <c r="DP49" s="597"/>
      <c r="DQ49" s="597"/>
      <c r="DR49" s="597"/>
      <c r="DS49" s="597"/>
      <c r="DT49" s="597"/>
      <c r="DU49" s="597"/>
      <c r="DV49" s="597"/>
      <c r="DW49" s="597"/>
      <c r="DX49" s="597"/>
      <c r="DY49" s="597"/>
      <c r="DZ49" s="597"/>
      <c r="EA49" s="597"/>
      <c r="EB49" s="597"/>
      <c r="EC49" s="597"/>
      <c r="ED49" s="597"/>
      <c r="EE49" s="597"/>
      <c r="EF49" s="597"/>
      <c r="EG49" s="597"/>
      <c r="EH49" s="597"/>
      <c r="EI49" s="597"/>
      <c r="EJ49" s="597"/>
      <c r="EK49" s="597"/>
      <c r="EL49" s="597"/>
      <c r="EM49" s="597"/>
      <c r="EN49" s="597"/>
      <c r="EO49" s="597"/>
      <c r="EP49" s="597"/>
      <c r="EQ49" s="597"/>
      <c r="ER49" s="597"/>
      <c r="ES49" s="597"/>
      <c r="ET49" s="597"/>
      <c r="EU49" s="597"/>
      <c r="EV49" s="597"/>
      <c r="EW49" s="597"/>
      <c r="EX49" s="597"/>
      <c r="EY49" s="597"/>
      <c r="EZ49" s="597"/>
      <c r="FA49" s="597"/>
      <c r="FB49" s="597"/>
      <c r="FC49" s="597"/>
      <c r="FD49" s="597"/>
      <c r="FE49" s="597"/>
      <c r="FF49" s="597"/>
      <c r="FG49" s="597"/>
      <c r="FH49" s="597"/>
      <c r="FI49" s="597"/>
      <c r="FJ49" s="597"/>
      <c r="FK49" s="597"/>
      <c r="FL49" s="597"/>
      <c r="FM49" s="597"/>
      <c r="FN49" s="597"/>
      <c r="FO49" s="597"/>
      <c r="FP49" s="597"/>
      <c r="FQ49" s="597"/>
      <c r="FR49" s="597"/>
      <c r="FS49" s="597"/>
      <c r="FT49" s="597"/>
      <c r="FU49" s="597"/>
      <c r="FV49" s="597"/>
      <c r="FW49" s="597"/>
      <c r="FX49" s="597"/>
      <c r="FY49" s="597"/>
      <c r="FZ49" s="597"/>
      <c r="GA49" s="597"/>
      <c r="GB49" s="597"/>
      <c r="GC49" s="597"/>
      <c r="GD49" s="597"/>
      <c r="GE49" s="597"/>
      <c r="GF49" s="597"/>
      <c r="GG49" s="597"/>
      <c r="GH49" s="597"/>
      <c r="GI49" s="597"/>
      <c r="GJ49" s="597"/>
      <c r="GK49" s="597"/>
      <c r="GL49" s="597"/>
      <c r="GM49" s="597"/>
      <c r="GN49" s="597"/>
      <c r="GO49" s="597"/>
      <c r="GP49" s="597"/>
      <c r="GQ49" s="597"/>
      <c r="GR49" s="597"/>
      <c r="GS49" s="597"/>
      <c r="GT49" s="597"/>
      <c r="GU49" s="597"/>
      <c r="GV49" s="597"/>
      <c r="GW49" s="597"/>
      <c r="GX49" s="597"/>
      <c r="GY49" s="597"/>
      <c r="GZ49" s="597"/>
      <c r="HA49" s="597"/>
      <c r="HB49" s="597"/>
      <c r="HC49" s="597"/>
      <c r="HD49" s="597"/>
      <c r="HE49" s="597"/>
      <c r="HF49" s="597"/>
      <c r="HG49" s="597"/>
      <c r="HH49" s="597"/>
      <c r="HI49" s="597"/>
      <c r="HJ49" s="597"/>
      <c r="HK49" s="597"/>
      <c r="HL49" s="597"/>
      <c r="HM49" s="597"/>
      <c r="HN49" s="597"/>
      <c r="HO49" s="597"/>
      <c r="HP49" s="597"/>
      <c r="HQ49" s="597"/>
      <c r="HR49" s="597"/>
      <c r="HS49" s="597"/>
      <c r="HT49" s="597"/>
      <c r="HU49" s="597"/>
      <c r="HV49" s="597"/>
      <c r="HW49" s="597"/>
      <c r="HX49" s="597"/>
      <c r="HY49" s="597"/>
      <c r="HZ49" s="597"/>
      <c r="IA49" s="597"/>
      <c r="IB49" s="597"/>
      <c r="IC49" s="597"/>
      <c r="ID49" s="597"/>
      <c r="IE49" s="597"/>
      <c r="IF49" s="597"/>
      <c r="IG49" s="597"/>
      <c r="IH49" s="597"/>
      <c r="II49" s="597"/>
      <c r="IJ49" s="597"/>
      <c r="IK49" s="597"/>
      <c r="IL49" s="597"/>
      <c r="IM49" s="597"/>
      <c r="IN49" s="597"/>
      <c r="IO49" s="597"/>
      <c r="IP49" s="597"/>
      <c r="IQ49" s="597"/>
      <c r="IR49" s="597"/>
      <c r="IS49" s="597"/>
      <c r="IT49" s="597"/>
      <c r="IU49" s="597"/>
      <c r="IV49" s="597"/>
    </row>
    <row r="50" spans="2:256">
      <c r="C50" s="597"/>
      <c r="D50" s="597"/>
      <c r="E50" s="597"/>
      <c r="F50" s="597"/>
      <c r="G50" s="597"/>
      <c r="H50" s="597"/>
      <c r="I50" s="597"/>
      <c r="J50" s="597"/>
      <c r="K50" s="597"/>
      <c r="L50" s="597"/>
      <c r="M50" s="597"/>
      <c r="N50" s="597"/>
      <c r="O50" s="597"/>
      <c r="P50" s="597"/>
      <c r="Q50" s="597"/>
      <c r="R50" s="597"/>
      <c r="S50" s="597"/>
      <c r="T50" s="597"/>
      <c r="U50" s="597"/>
      <c r="V50" s="597"/>
      <c r="W50" s="597"/>
      <c r="X50" s="597"/>
      <c r="Y50" s="597"/>
      <c r="Z50" s="597"/>
      <c r="AA50" s="597"/>
      <c r="AB50" s="597"/>
      <c r="AC50" s="597"/>
      <c r="AD50" s="597"/>
      <c r="AE50" s="597"/>
      <c r="AF50" s="597"/>
      <c r="AG50" s="597"/>
      <c r="AH50" s="597"/>
      <c r="AI50" s="597"/>
      <c r="AJ50" s="597"/>
      <c r="AK50" s="597"/>
      <c r="AL50" s="597"/>
      <c r="AM50" s="597"/>
      <c r="AN50" s="597"/>
      <c r="AO50" s="597"/>
      <c r="AP50" s="597"/>
      <c r="AQ50" s="597"/>
      <c r="AR50" s="597"/>
      <c r="AS50" s="597"/>
      <c r="AT50" s="597"/>
      <c r="AU50" s="597"/>
      <c r="AV50" s="597"/>
      <c r="AW50" s="597"/>
      <c r="AX50" s="597"/>
      <c r="AY50" s="597"/>
      <c r="AZ50" s="597"/>
      <c r="BA50" s="597"/>
      <c r="BB50" s="597"/>
      <c r="BC50" s="597"/>
      <c r="BD50" s="597"/>
      <c r="BE50" s="597"/>
      <c r="BF50" s="597"/>
      <c r="BG50" s="597"/>
      <c r="BH50" s="597"/>
      <c r="BI50" s="597"/>
      <c r="BJ50" s="597"/>
      <c r="BK50" s="597"/>
      <c r="BL50" s="597"/>
      <c r="BM50" s="597"/>
      <c r="BN50" s="597"/>
      <c r="BO50" s="597"/>
      <c r="BP50" s="597"/>
      <c r="BQ50" s="597"/>
      <c r="BR50" s="597"/>
      <c r="BS50" s="597"/>
      <c r="BT50" s="597"/>
      <c r="BU50" s="597"/>
      <c r="BV50" s="597"/>
      <c r="BW50" s="597"/>
      <c r="BX50" s="597"/>
      <c r="BY50" s="597"/>
      <c r="BZ50" s="597"/>
      <c r="CA50" s="597"/>
      <c r="CB50" s="597"/>
      <c r="CC50" s="597"/>
      <c r="CD50" s="597"/>
      <c r="CE50" s="597"/>
      <c r="CF50" s="597"/>
      <c r="CG50" s="597"/>
      <c r="CH50" s="597"/>
      <c r="CI50" s="597"/>
      <c r="CJ50" s="597"/>
      <c r="CK50" s="597"/>
      <c r="CL50" s="597"/>
      <c r="CM50" s="597"/>
      <c r="CN50" s="597"/>
      <c r="CO50" s="597"/>
      <c r="CP50" s="597"/>
      <c r="CQ50" s="597"/>
      <c r="CR50" s="597"/>
      <c r="CS50" s="597"/>
      <c r="CT50" s="597"/>
      <c r="CU50" s="597"/>
      <c r="CV50" s="597"/>
      <c r="CW50" s="597"/>
      <c r="CX50" s="597"/>
      <c r="CY50" s="597"/>
      <c r="CZ50" s="597"/>
      <c r="DA50" s="597"/>
      <c r="DB50" s="597"/>
      <c r="DC50" s="597"/>
      <c r="DD50" s="597"/>
      <c r="DE50" s="597"/>
      <c r="DF50" s="597"/>
      <c r="DG50" s="597"/>
      <c r="DH50" s="597"/>
      <c r="DI50" s="597"/>
      <c r="DJ50" s="597"/>
      <c r="DK50" s="597"/>
      <c r="DL50" s="597"/>
      <c r="DM50" s="597"/>
      <c r="DN50" s="597"/>
      <c r="DO50" s="597"/>
      <c r="DP50" s="597"/>
      <c r="DQ50" s="597"/>
      <c r="DR50" s="597"/>
      <c r="DS50" s="597"/>
      <c r="DT50" s="597"/>
      <c r="DU50" s="597"/>
      <c r="DV50" s="597"/>
      <c r="DW50" s="597"/>
      <c r="DX50" s="597"/>
      <c r="DY50" s="597"/>
      <c r="DZ50" s="597"/>
      <c r="EA50" s="597"/>
      <c r="EB50" s="597"/>
      <c r="EC50" s="597"/>
      <c r="ED50" s="597"/>
      <c r="EE50" s="597"/>
      <c r="EF50" s="597"/>
      <c r="EG50" s="597"/>
      <c r="EH50" s="597"/>
      <c r="EI50" s="597"/>
      <c r="EJ50" s="597"/>
      <c r="EK50" s="597"/>
      <c r="EL50" s="597"/>
      <c r="EM50" s="597"/>
      <c r="EN50" s="597"/>
      <c r="EO50" s="597"/>
      <c r="EP50" s="597"/>
      <c r="EQ50" s="597"/>
      <c r="ER50" s="597"/>
      <c r="ES50" s="597"/>
      <c r="ET50" s="597"/>
      <c r="EU50" s="597"/>
      <c r="EV50" s="597"/>
      <c r="EW50" s="597"/>
      <c r="EX50" s="597"/>
      <c r="EY50" s="597"/>
      <c r="EZ50" s="597"/>
      <c r="FA50" s="597"/>
      <c r="FB50" s="597"/>
      <c r="FC50" s="597"/>
      <c r="FD50" s="597"/>
      <c r="FE50" s="597"/>
      <c r="FF50" s="597"/>
      <c r="FG50" s="597"/>
      <c r="FH50" s="597"/>
      <c r="FI50" s="597"/>
      <c r="FJ50" s="597"/>
      <c r="FK50" s="597"/>
      <c r="FL50" s="597"/>
      <c r="FM50" s="597"/>
      <c r="FN50" s="597"/>
      <c r="FO50" s="597"/>
      <c r="FP50" s="597"/>
      <c r="FQ50" s="597"/>
      <c r="FR50" s="597"/>
      <c r="FS50" s="597"/>
      <c r="FT50" s="597"/>
      <c r="FU50" s="597"/>
      <c r="FV50" s="597"/>
      <c r="FW50" s="597"/>
      <c r="FX50" s="597"/>
      <c r="FY50" s="597"/>
      <c r="FZ50" s="597"/>
      <c r="GA50" s="597"/>
      <c r="GB50" s="597"/>
      <c r="GC50" s="597"/>
      <c r="GD50" s="597"/>
      <c r="GE50" s="597"/>
      <c r="GF50" s="597"/>
      <c r="GG50" s="597"/>
      <c r="GH50" s="597"/>
      <c r="GI50" s="597"/>
      <c r="GJ50" s="597"/>
      <c r="GK50" s="597"/>
      <c r="GL50" s="597"/>
      <c r="GM50" s="597"/>
      <c r="GN50" s="597"/>
      <c r="GO50" s="597"/>
      <c r="GP50" s="597"/>
      <c r="GQ50" s="597"/>
      <c r="GR50" s="597"/>
      <c r="GS50" s="597"/>
      <c r="GT50" s="597"/>
      <c r="GU50" s="597"/>
      <c r="GV50" s="597"/>
      <c r="GW50" s="597"/>
      <c r="GX50" s="597"/>
      <c r="GY50" s="597"/>
      <c r="GZ50" s="597"/>
      <c r="HA50" s="597"/>
      <c r="HB50" s="597"/>
      <c r="HC50" s="597"/>
      <c r="HD50" s="597"/>
      <c r="HE50" s="597"/>
      <c r="HF50" s="597"/>
      <c r="HG50" s="597"/>
      <c r="HH50" s="597"/>
      <c r="HI50" s="597"/>
      <c r="HJ50" s="597"/>
      <c r="HK50" s="597"/>
      <c r="HL50" s="597"/>
      <c r="HM50" s="597"/>
      <c r="HN50" s="597"/>
      <c r="HO50" s="597"/>
      <c r="HP50" s="597"/>
      <c r="HQ50" s="597"/>
      <c r="HR50" s="597"/>
      <c r="HS50" s="597"/>
      <c r="HT50" s="597"/>
      <c r="HU50" s="597"/>
      <c r="HV50" s="597"/>
      <c r="HW50" s="597"/>
      <c r="HX50" s="597"/>
      <c r="HY50" s="597"/>
      <c r="HZ50" s="597"/>
      <c r="IA50" s="597"/>
      <c r="IB50" s="597"/>
      <c r="IC50" s="597"/>
      <c r="ID50" s="597"/>
      <c r="IE50" s="597"/>
      <c r="IF50" s="597"/>
      <c r="IG50" s="597"/>
      <c r="IH50" s="597"/>
      <c r="II50" s="597"/>
      <c r="IJ50" s="597"/>
      <c r="IK50" s="597"/>
      <c r="IL50" s="597"/>
      <c r="IM50" s="597"/>
      <c r="IN50" s="597"/>
      <c r="IO50" s="597"/>
      <c r="IP50" s="597"/>
      <c r="IQ50" s="597"/>
      <c r="IR50" s="597"/>
      <c r="IS50" s="597"/>
      <c r="IT50" s="597"/>
      <c r="IU50" s="597"/>
      <c r="IV50" s="597"/>
    </row>
    <row r="51" spans="2:256">
      <c r="C51" s="597"/>
      <c r="D51" s="597"/>
      <c r="E51" s="597"/>
      <c r="F51" s="597"/>
      <c r="G51" s="597"/>
      <c r="H51" s="597"/>
      <c r="I51" s="597"/>
      <c r="J51" s="597"/>
      <c r="K51" s="597"/>
      <c r="L51" s="597"/>
      <c r="M51" s="597"/>
      <c r="N51" s="597"/>
      <c r="O51" s="597"/>
      <c r="P51" s="597"/>
      <c r="Q51" s="597"/>
      <c r="R51" s="597"/>
      <c r="S51" s="597"/>
      <c r="T51" s="597"/>
      <c r="U51" s="597"/>
      <c r="V51" s="597"/>
      <c r="W51" s="597"/>
      <c r="X51" s="597"/>
      <c r="Y51" s="597"/>
      <c r="Z51" s="597"/>
      <c r="AA51" s="597"/>
      <c r="AB51" s="597"/>
      <c r="AC51" s="597"/>
      <c r="AD51" s="597"/>
      <c r="AE51" s="597"/>
      <c r="AF51" s="597"/>
      <c r="AG51" s="597"/>
      <c r="AH51" s="597"/>
      <c r="AI51" s="597"/>
      <c r="AJ51" s="597"/>
      <c r="AK51" s="597"/>
      <c r="AL51" s="597"/>
      <c r="AM51" s="597"/>
      <c r="AN51" s="597"/>
      <c r="AO51" s="597"/>
      <c r="AP51" s="597"/>
      <c r="AQ51" s="597"/>
      <c r="AR51" s="597"/>
      <c r="AS51" s="597"/>
      <c r="AT51" s="597"/>
      <c r="AU51" s="597"/>
      <c r="AV51" s="597"/>
      <c r="AW51" s="597"/>
      <c r="AX51" s="597"/>
      <c r="AY51" s="597"/>
      <c r="AZ51" s="597"/>
      <c r="BA51" s="597"/>
      <c r="BB51" s="597"/>
      <c r="BC51" s="597"/>
      <c r="BD51" s="597"/>
      <c r="BE51" s="597"/>
      <c r="BF51" s="597"/>
      <c r="BG51" s="597"/>
      <c r="BH51" s="597"/>
      <c r="BI51" s="597"/>
      <c r="BJ51" s="597"/>
      <c r="BK51" s="597"/>
      <c r="BL51" s="597"/>
      <c r="BM51" s="597"/>
      <c r="BN51" s="597"/>
      <c r="BO51" s="597"/>
      <c r="BP51" s="597"/>
      <c r="BQ51" s="597"/>
      <c r="BR51" s="597"/>
      <c r="BS51" s="597"/>
      <c r="BT51" s="597"/>
      <c r="BU51" s="597"/>
      <c r="BV51" s="597"/>
      <c r="BW51" s="597"/>
      <c r="BX51" s="597"/>
      <c r="BY51" s="597"/>
      <c r="BZ51" s="597"/>
      <c r="CA51" s="597"/>
      <c r="CB51" s="597"/>
      <c r="CC51" s="597"/>
      <c r="CD51" s="597"/>
      <c r="CE51" s="597"/>
      <c r="CF51" s="597"/>
      <c r="CG51" s="597"/>
      <c r="CH51" s="597"/>
      <c r="CI51" s="597"/>
      <c r="CJ51" s="597"/>
      <c r="CK51" s="597"/>
      <c r="CL51" s="597"/>
      <c r="CM51" s="597"/>
      <c r="CN51" s="597"/>
      <c r="CO51" s="597"/>
      <c r="CP51" s="597"/>
      <c r="CQ51" s="597"/>
      <c r="CR51" s="597"/>
      <c r="CS51" s="597"/>
      <c r="CT51" s="597"/>
      <c r="CU51" s="597"/>
      <c r="CV51" s="597"/>
      <c r="CW51" s="597"/>
      <c r="CX51" s="597"/>
      <c r="CY51" s="597"/>
      <c r="CZ51" s="597"/>
      <c r="DA51" s="597"/>
      <c r="DB51" s="597"/>
      <c r="DC51" s="597"/>
      <c r="DD51" s="597"/>
      <c r="DE51" s="597"/>
      <c r="DF51" s="597"/>
      <c r="DG51" s="597"/>
      <c r="DH51" s="597"/>
      <c r="DI51" s="597"/>
      <c r="DJ51" s="597"/>
      <c r="DK51" s="597"/>
      <c r="DL51" s="597"/>
      <c r="DM51" s="597"/>
      <c r="DN51" s="597"/>
      <c r="DO51" s="597"/>
      <c r="DP51" s="597"/>
      <c r="DQ51" s="597"/>
      <c r="DR51" s="597"/>
      <c r="DS51" s="597"/>
      <c r="DT51" s="597"/>
      <c r="DU51" s="597"/>
      <c r="DV51" s="597"/>
      <c r="DW51" s="597"/>
      <c r="DX51" s="597"/>
      <c r="DY51" s="597"/>
      <c r="DZ51" s="597"/>
      <c r="EA51" s="597"/>
      <c r="EB51" s="597"/>
      <c r="EC51" s="597"/>
      <c r="ED51" s="597"/>
      <c r="EE51" s="597"/>
      <c r="EF51" s="597"/>
      <c r="EG51" s="597"/>
      <c r="EH51" s="597"/>
      <c r="EI51" s="597"/>
      <c r="EJ51" s="597"/>
      <c r="EK51" s="597"/>
      <c r="EL51" s="597"/>
      <c r="EM51" s="597"/>
      <c r="EN51" s="597"/>
      <c r="EO51" s="597"/>
      <c r="EP51" s="597"/>
      <c r="EQ51" s="597"/>
      <c r="ER51" s="597"/>
      <c r="ES51" s="597"/>
      <c r="ET51" s="597"/>
      <c r="EU51" s="597"/>
      <c r="EV51" s="597"/>
      <c r="EW51" s="597"/>
      <c r="EX51" s="597"/>
      <c r="EY51" s="597"/>
      <c r="EZ51" s="597"/>
      <c r="FA51" s="597"/>
      <c r="FB51" s="597"/>
      <c r="FC51" s="597"/>
      <c r="FD51" s="597"/>
      <c r="FE51" s="597"/>
      <c r="FF51" s="597"/>
      <c r="FG51" s="597"/>
      <c r="FH51" s="597"/>
      <c r="FI51" s="597"/>
      <c r="FJ51" s="597"/>
      <c r="FK51" s="597"/>
      <c r="FL51" s="597"/>
      <c r="FM51" s="597"/>
      <c r="FN51" s="597"/>
      <c r="FO51" s="597"/>
      <c r="FP51" s="597"/>
      <c r="FQ51" s="597"/>
      <c r="FR51" s="597"/>
      <c r="FS51" s="597"/>
      <c r="FT51" s="597"/>
      <c r="FU51" s="597"/>
      <c r="FV51" s="597"/>
      <c r="FW51" s="597"/>
      <c r="FX51" s="597"/>
      <c r="FY51" s="597"/>
      <c r="FZ51" s="597"/>
      <c r="GA51" s="597"/>
      <c r="GB51" s="597"/>
      <c r="GC51" s="597"/>
      <c r="GD51" s="597"/>
      <c r="GE51" s="597"/>
      <c r="GF51" s="597"/>
      <c r="GG51" s="597"/>
      <c r="GH51" s="597"/>
      <c r="GI51" s="597"/>
      <c r="GJ51" s="597"/>
      <c r="GK51" s="597"/>
      <c r="GL51" s="597"/>
      <c r="GM51" s="597"/>
      <c r="GN51" s="597"/>
      <c r="GO51" s="597"/>
      <c r="GP51" s="597"/>
      <c r="GQ51" s="597"/>
      <c r="GR51" s="597"/>
      <c r="GS51" s="597"/>
      <c r="GT51" s="597"/>
      <c r="GU51" s="597"/>
      <c r="GV51" s="597"/>
      <c r="GW51" s="597"/>
      <c r="GX51" s="597"/>
      <c r="GY51" s="597"/>
      <c r="GZ51" s="597"/>
      <c r="HA51" s="597"/>
      <c r="HB51" s="597"/>
      <c r="HC51" s="597"/>
      <c r="HD51" s="597"/>
      <c r="HE51" s="597"/>
      <c r="HF51" s="597"/>
      <c r="HG51" s="597"/>
      <c r="HH51" s="597"/>
      <c r="HI51" s="597"/>
      <c r="HJ51" s="597"/>
      <c r="HK51" s="597"/>
      <c r="HL51" s="597"/>
      <c r="HM51" s="597"/>
      <c r="HN51" s="597"/>
      <c r="HO51" s="597"/>
      <c r="HP51" s="597"/>
      <c r="HQ51" s="597"/>
      <c r="HR51" s="597"/>
      <c r="HS51" s="597"/>
      <c r="HT51" s="597"/>
      <c r="HU51" s="597"/>
      <c r="HV51" s="597"/>
      <c r="HW51" s="597"/>
      <c r="HX51" s="597"/>
      <c r="HY51" s="597"/>
      <c r="HZ51" s="597"/>
      <c r="IA51" s="597"/>
      <c r="IB51" s="597"/>
      <c r="IC51" s="597"/>
      <c r="ID51" s="597"/>
      <c r="IE51" s="597"/>
      <c r="IF51" s="597"/>
      <c r="IG51" s="597"/>
      <c r="IH51" s="597"/>
      <c r="II51" s="597"/>
      <c r="IJ51" s="597"/>
      <c r="IK51" s="597"/>
      <c r="IL51" s="597"/>
      <c r="IM51" s="597"/>
      <c r="IN51" s="597"/>
      <c r="IO51" s="597"/>
      <c r="IP51" s="597"/>
      <c r="IQ51" s="597"/>
      <c r="IR51" s="597"/>
      <c r="IS51" s="597"/>
      <c r="IT51" s="597"/>
      <c r="IU51" s="597"/>
      <c r="IV51" s="597"/>
    </row>
    <row r="52" spans="2:256">
      <c r="C52" s="597"/>
      <c r="D52" s="597"/>
      <c r="E52" s="597"/>
      <c r="F52" s="597"/>
      <c r="G52" s="597"/>
      <c r="H52" s="597"/>
      <c r="I52" s="597"/>
      <c r="J52" s="597"/>
      <c r="K52" s="597"/>
      <c r="L52" s="597"/>
      <c r="M52" s="597"/>
      <c r="N52" s="597"/>
      <c r="O52" s="597"/>
      <c r="P52" s="597"/>
      <c r="Q52" s="597"/>
      <c r="R52" s="597"/>
      <c r="S52" s="597"/>
      <c r="T52" s="597"/>
      <c r="U52" s="597"/>
      <c r="V52" s="597"/>
      <c r="W52" s="597"/>
      <c r="X52" s="597"/>
      <c r="Y52" s="597"/>
      <c r="Z52" s="597"/>
      <c r="AA52" s="597"/>
      <c r="AB52" s="597"/>
      <c r="AC52" s="597"/>
      <c r="AD52" s="597"/>
      <c r="AE52" s="597"/>
      <c r="AF52" s="597"/>
      <c r="AG52" s="597"/>
      <c r="AH52" s="597"/>
      <c r="AI52" s="597"/>
      <c r="AJ52" s="597"/>
      <c r="AK52" s="597"/>
      <c r="AL52" s="597"/>
      <c r="AM52" s="597"/>
      <c r="AN52" s="597"/>
      <c r="AO52" s="597"/>
      <c r="AP52" s="597"/>
      <c r="AQ52" s="597"/>
      <c r="AR52" s="597"/>
      <c r="AS52" s="597"/>
      <c r="AT52" s="597"/>
      <c r="AU52" s="597"/>
      <c r="AV52" s="597"/>
      <c r="AW52" s="597"/>
      <c r="AX52" s="597"/>
      <c r="AY52" s="597"/>
      <c r="AZ52" s="597"/>
      <c r="BA52" s="597"/>
      <c r="BB52" s="597"/>
      <c r="BC52" s="597"/>
      <c r="BD52" s="597"/>
      <c r="BE52" s="597"/>
      <c r="BF52" s="597"/>
      <c r="BG52" s="597"/>
      <c r="BH52" s="597"/>
      <c r="BI52" s="597"/>
      <c r="BJ52" s="597"/>
      <c r="BK52" s="597"/>
      <c r="BL52" s="597"/>
      <c r="BM52" s="597"/>
      <c r="BN52" s="597"/>
      <c r="BO52" s="597"/>
      <c r="BP52" s="597"/>
      <c r="BQ52" s="597"/>
      <c r="BR52" s="597"/>
      <c r="BS52" s="597"/>
      <c r="BT52" s="597"/>
      <c r="BU52" s="597"/>
      <c r="BV52" s="597"/>
      <c r="BW52" s="597"/>
      <c r="BX52" s="597"/>
      <c r="BY52" s="597"/>
      <c r="BZ52" s="597"/>
      <c r="CA52" s="597"/>
      <c r="CB52" s="597"/>
      <c r="CC52" s="597"/>
      <c r="CD52" s="597"/>
      <c r="CE52" s="597"/>
      <c r="CF52" s="597"/>
      <c r="CG52" s="597"/>
      <c r="CH52" s="597"/>
      <c r="CI52" s="597"/>
      <c r="CJ52" s="597"/>
      <c r="CK52" s="597"/>
      <c r="CL52" s="597"/>
      <c r="CM52" s="597"/>
      <c r="CN52" s="597"/>
      <c r="CO52" s="597"/>
      <c r="CP52" s="597"/>
      <c r="CQ52" s="597"/>
      <c r="CR52" s="597"/>
      <c r="CS52" s="597"/>
      <c r="CT52" s="597"/>
      <c r="CU52" s="597"/>
      <c r="CV52" s="597"/>
      <c r="CW52" s="597"/>
      <c r="CX52" s="597"/>
      <c r="CY52" s="597"/>
      <c r="CZ52" s="597"/>
      <c r="DA52" s="597"/>
      <c r="DB52" s="597"/>
      <c r="DC52" s="597"/>
      <c r="DD52" s="597"/>
      <c r="DE52" s="597"/>
      <c r="DF52" s="597"/>
      <c r="DG52" s="597"/>
      <c r="DH52" s="597"/>
      <c r="DI52" s="597"/>
      <c r="DJ52" s="597"/>
      <c r="DK52" s="597"/>
      <c r="DL52" s="597"/>
      <c r="DM52" s="597"/>
      <c r="DN52" s="597"/>
      <c r="DO52" s="597"/>
      <c r="DP52" s="597"/>
      <c r="DQ52" s="597"/>
      <c r="DR52" s="597"/>
      <c r="DS52" s="597"/>
      <c r="DT52" s="597"/>
      <c r="DU52" s="597"/>
      <c r="DV52" s="597"/>
      <c r="DW52" s="597"/>
      <c r="DX52" s="597"/>
      <c r="DY52" s="597"/>
      <c r="DZ52" s="597"/>
      <c r="EA52" s="597"/>
      <c r="EB52" s="597"/>
      <c r="EC52" s="597"/>
      <c r="ED52" s="597"/>
      <c r="EE52" s="597"/>
      <c r="EF52" s="597"/>
      <c r="EG52" s="597"/>
      <c r="EH52" s="597"/>
      <c r="EI52" s="597"/>
      <c r="EJ52" s="597"/>
      <c r="EK52" s="597"/>
      <c r="EL52" s="597"/>
      <c r="EM52" s="597"/>
      <c r="EN52" s="597"/>
      <c r="EO52" s="597"/>
      <c r="EP52" s="597"/>
      <c r="EQ52" s="597"/>
      <c r="ER52" s="597"/>
      <c r="ES52" s="597"/>
      <c r="ET52" s="597"/>
      <c r="EU52" s="597"/>
      <c r="EV52" s="597"/>
      <c r="EW52" s="597"/>
      <c r="EX52" s="597"/>
      <c r="EY52" s="597"/>
      <c r="EZ52" s="597"/>
      <c r="FA52" s="597"/>
      <c r="FB52" s="597"/>
      <c r="FC52" s="597"/>
      <c r="FD52" s="597"/>
      <c r="FE52" s="597"/>
      <c r="FF52" s="597"/>
      <c r="FG52" s="597"/>
      <c r="FH52" s="597"/>
      <c r="FI52" s="597"/>
      <c r="FJ52" s="597"/>
      <c r="FK52" s="597"/>
      <c r="FL52" s="597"/>
      <c r="FM52" s="597"/>
      <c r="FN52" s="597"/>
      <c r="FO52" s="597"/>
      <c r="FP52" s="597"/>
      <c r="FQ52" s="597"/>
      <c r="FR52" s="597"/>
      <c r="FS52" s="597"/>
      <c r="FT52" s="597"/>
      <c r="FU52" s="597"/>
      <c r="FV52" s="597"/>
      <c r="FW52" s="597"/>
      <c r="FX52" s="597"/>
      <c r="FY52" s="597"/>
      <c r="FZ52" s="597"/>
      <c r="GA52" s="597"/>
      <c r="GB52" s="597"/>
      <c r="GC52" s="597"/>
      <c r="GD52" s="597"/>
      <c r="GE52" s="597"/>
      <c r="GF52" s="597"/>
      <c r="GG52" s="597"/>
      <c r="GH52" s="597"/>
      <c r="GI52" s="597"/>
      <c r="GJ52" s="597"/>
      <c r="GK52" s="597"/>
      <c r="GL52" s="597"/>
      <c r="GM52" s="597"/>
      <c r="GN52" s="597"/>
      <c r="GO52" s="597"/>
      <c r="GP52" s="597"/>
      <c r="GQ52" s="597"/>
      <c r="GR52" s="597"/>
      <c r="GS52" s="597"/>
      <c r="GT52" s="597"/>
      <c r="GU52" s="597"/>
      <c r="GV52" s="597"/>
      <c r="GW52" s="597"/>
      <c r="GX52" s="597"/>
      <c r="GY52" s="597"/>
      <c r="GZ52" s="597"/>
      <c r="HA52" s="597"/>
      <c r="HB52" s="597"/>
      <c r="HC52" s="597"/>
      <c r="HD52" s="597"/>
      <c r="HE52" s="597"/>
      <c r="HF52" s="597"/>
      <c r="HG52" s="597"/>
      <c r="HH52" s="597"/>
      <c r="HI52" s="597"/>
      <c r="HJ52" s="597"/>
      <c r="HK52" s="597"/>
      <c r="HL52" s="597"/>
      <c r="HM52" s="597"/>
      <c r="HN52" s="597"/>
      <c r="HO52" s="597"/>
      <c r="HP52" s="597"/>
      <c r="HQ52" s="597"/>
      <c r="HR52" s="597"/>
      <c r="HS52" s="597"/>
      <c r="HT52" s="597"/>
      <c r="HU52" s="597"/>
      <c r="HV52" s="597"/>
      <c r="HW52" s="597"/>
      <c r="HX52" s="597"/>
      <c r="HY52" s="597"/>
      <c r="HZ52" s="597"/>
      <c r="IA52" s="597"/>
      <c r="IB52" s="597"/>
      <c r="IC52" s="597"/>
      <c r="ID52" s="597"/>
      <c r="IE52" s="597"/>
      <c r="IF52" s="597"/>
      <c r="IG52" s="597"/>
      <c r="IH52" s="597"/>
      <c r="II52" s="597"/>
      <c r="IJ52" s="597"/>
      <c r="IK52" s="597"/>
      <c r="IL52" s="597"/>
      <c r="IM52" s="597"/>
      <c r="IN52" s="597"/>
      <c r="IO52" s="597"/>
      <c r="IP52" s="597"/>
      <c r="IQ52" s="597"/>
      <c r="IR52" s="597"/>
      <c r="IS52" s="597"/>
      <c r="IT52" s="597"/>
      <c r="IU52" s="597"/>
      <c r="IV52" s="597"/>
    </row>
    <row r="53" spans="2:256">
      <c r="C53" s="597"/>
      <c r="D53" s="597"/>
      <c r="E53" s="597"/>
      <c r="F53" s="597"/>
      <c r="G53" s="597"/>
      <c r="H53" s="597"/>
      <c r="I53" s="597"/>
      <c r="J53" s="597"/>
      <c r="K53" s="597"/>
      <c r="L53" s="597"/>
      <c r="M53" s="597"/>
      <c r="N53" s="597"/>
      <c r="O53" s="597"/>
      <c r="P53" s="597"/>
      <c r="Q53" s="597"/>
      <c r="R53" s="597"/>
      <c r="S53" s="597"/>
      <c r="T53" s="597"/>
      <c r="U53" s="597"/>
      <c r="V53" s="597"/>
      <c r="W53" s="597"/>
      <c r="X53" s="597"/>
      <c r="Y53" s="597"/>
      <c r="Z53" s="597"/>
      <c r="AA53" s="597"/>
      <c r="AB53" s="597"/>
      <c r="AC53" s="597"/>
      <c r="AD53" s="597"/>
      <c r="AE53" s="597"/>
      <c r="AF53" s="597"/>
      <c r="AG53" s="597"/>
      <c r="AH53" s="597"/>
      <c r="AI53" s="597"/>
      <c r="AJ53" s="597"/>
      <c r="AK53" s="597"/>
      <c r="AL53" s="597"/>
      <c r="AM53" s="597"/>
      <c r="AN53" s="597"/>
      <c r="AO53" s="597"/>
      <c r="AP53" s="597"/>
      <c r="AQ53" s="597"/>
      <c r="AR53" s="597"/>
      <c r="AS53" s="597"/>
      <c r="AT53" s="597"/>
      <c r="AU53" s="597"/>
      <c r="AV53" s="597"/>
      <c r="AW53" s="597"/>
      <c r="AX53" s="597"/>
      <c r="AY53" s="597"/>
      <c r="AZ53" s="597"/>
      <c r="BA53" s="597"/>
      <c r="BB53" s="597"/>
      <c r="BC53" s="597"/>
      <c r="BD53" s="597"/>
      <c r="BE53" s="597"/>
      <c r="BF53" s="597"/>
      <c r="BG53" s="597"/>
      <c r="BH53" s="597"/>
      <c r="BI53" s="597"/>
      <c r="BJ53" s="597"/>
      <c r="BK53" s="597"/>
      <c r="BL53" s="597"/>
      <c r="BM53" s="597"/>
      <c r="BN53" s="597"/>
      <c r="BO53" s="597"/>
      <c r="BP53" s="597"/>
      <c r="BQ53" s="597"/>
      <c r="BR53" s="597"/>
      <c r="BS53" s="597"/>
      <c r="BT53" s="597"/>
      <c r="BU53" s="597"/>
      <c r="BV53" s="597"/>
      <c r="BW53" s="597"/>
      <c r="BX53" s="597"/>
      <c r="BY53" s="597"/>
      <c r="BZ53" s="597"/>
      <c r="CA53" s="597"/>
      <c r="CB53" s="597"/>
      <c r="CC53" s="597"/>
      <c r="CD53" s="597"/>
      <c r="CE53" s="597"/>
      <c r="CF53" s="597"/>
      <c r="CG53" s="597"/>
      <c r="CH53" s="597"/>
      <c r="CI53" s="597"/>
      <c r="CJ53" s="597"/>
      <c r="CK53" s="597"/>
      <c r="CL53" s="597"/>
      <c r="CM53" s="597"/>
      <c r="CN53" s="597"/>
      <c r="CO53" s="597"/>
      <c r="CP53" s="597"/>
      <c r="CQ53" s="597"/>
      <c r="CR53" s="597"/>
      <c r="CS53" s="597"/>
      <c r="CT53" s="597"/>
      <c r="CU53" s="597"/>
      <c r="CV53" s="597"/>
      <c r="CW53" s="597"/>
      <c r="CX53" s="597"/>
      <c r="CY53" s="597"/>
      <c r="CZ53" s="597"/>
      <c r="DA53" s="597"/>
      <c r="DB53" s="597"/>
      <c r="DC53" s="597"/>
      <c r="DD53" s="597"/>
      <c r="DE53" s="597"/>
      <c r="DF53" s="597"/>
      <c r="DG53" s="597"/>
      <c r="DH53" s="597"/>
      <c r="DI53" s="597"/>
      <c r="DJ53" s="597"/>
      <c r="DK53" s="597"/>
      <c r="DL53" s="597"/>
      <c r="DM53" s="597"/>
      <c r="DN53" s="597"/>
      <c r="DO53" s="597"/>
      <c r="DP53" s="597"/>
      <c r="DQ53" s="597"/>
      <c r="DR53" s="597"/>
      <c r="DS53" s="597"/>
      <c r="DT53" s="597"/>
      <c r="DU53" s="597"/>
      <c r="DV53" s="597"/>
      <c r="DW53" s="597"/>
      <c r="DX53" s="597"/>
      <c r="DY53" s="597"/>
      <c r="DZ53" s="597"/>
      <c r="EA53" s="597"/>
      <c r="EB53" s="597"/>
      <c r="EC53" s="597"/>
      <c r="ED53" s="597"/>
      <c r="EE53" s="597"/>
      <c r="EF53" s="597"/>
      <c r="EG53" s="597"/>
      <c r="EH53" s="597"/>
      <c r="EI53" s="597"/>
      <c r="EJ53" s="597"/>
      <c r="EK53" s="597"/>
      <c r="EL53" s="597"/>
      <c r="EM53" s="597"/>
      <c r="EN53" s="597"/>
      <c r="EO53" s="597"/>
      <c r="EP53" s="597"/>
      <c r="EQ53" s="597"/>
      <c r="ER53" s="597"/>
      <c r="ES53" s="597"/>
      <c r="ET53" s="597"/>
      <c r="EU53" s="597"/>
      <c r="EV53" s="597"/>
      <c r="EW53" s="597"/>
      <c r="EX53" s="597"/>
      <c r="EY53" s="597"/>
      <c r="EZ53" s="597"/>
      <c r="FA53" s="597"/>
      <c r="FB53" s="597"/>
      <c r="FC53" s="597"/>
      <c r="FD53" s="597"/>
      <c r="FE53" s="597"/>
      <c r="FF53" s="597"/>
      <c r="FG53" s="597"/>
      <c r="FH53" s="597"/>
      <c r="FI53" s="597"/>
      <c r="FJ53" s="597"/>
      <c r="FK53" s="597"/>
      <c r="FL53" s="597"/>
      <c r="FM53" s="597"/>
      <c r="FN53" s="597"/>
      <c r="FO53" s="597"/>
      <c r="FP53" s="597"/>
      <c r="FQ53" s="597"/>
      <c r="FR53" s="597"/>
      <c r="FS53" s="597"/>
      <c r="FT53" s="597"/>
      <c r="FU53" s="597"/>
      <c r="FV53" s="597"/>
      <c r="FW53" s="597"/>
      <c r="FX53" s="597"/>
      <c r="FY53" s="597"/>
      <c r="FZ53" s="597"/>
      <c r="GA53" s="597"/>
      <c r="GB53" s="597"/>
      <c r="GC53" s="597"/>
      <c r="GD53" s="597"/>
      <c r="GE53" s="597"/>
      <c r="GF53" s="597"/>
      <c r="GG53" s="597"/>
      <c r="GH53" s="597"/>
      <c r="GI53" s="597"/>
      <c r="GJ53" s="597"/>
      <c r="GK53" s="597"/>
      <c r="GL53" s="597"/>
      <c r="GM53" s="597"/>
      <c r="GN53" s="597"/>
      <c r="GO53" s="597"/>
      <c r="GP53" s="597"/>
      <c r="GQ53" s="597"/>
      <c r="GR53" s="597"/>
      <c r="GS53" s="597"/>
      <c r="GT53" s="597"/>
      <c r="GU53" s="597"/>
      <c r="GV53" s="597"/>
      <c r="GW53" s="597"/>
      <c r="GX53" s="597"/>
      <c r="GY53" s="597"/>
      <c r="GZ53" s="597"/>
      <c r="HA53" s="597"/>
      <c r="HB53" s="597"/>
      <c r="HC53" s="597"/>
      <c r="HD53" s="597"/>
      <c r="HE53" s="597"/>
      <c r="HF53" s="597"/>
      <c r="HG53" s="597"/>
      <c r="HH53" s="597"/>
      <c r="HI53" s="597"/>
      <c r="HJ53" s="597"/>
      <c r="HK53" s="597"/>
      <c r="HL53" s="597"/>
      <c r="HM53" s="597"/>
      <c r="HN53" s="597"/>
      <c r="HO53" s="597"/>
      <c r="HP53" s="597"/>
      <c r="HQ53" s="597"/>
      <c r="HR53" s="597"/>
      <c r="HS53" s="597"/>
      <c r="HT53" s="597"/>
      <c r="HU53" s="597"/>
      <c r="HV53" s="597"/>
      <c r="HW53" s="597"/>
      <c r="HX53" s="597"/>
      <c r="HY53" s="597"/>
      <c r="HZ53" s="597"/>
      <c r="IA53" s="597"/>
      <c r="IB53" s="597"/>
      <c r="IC53" s="597"/>
      <c r="ID53" s="597"/>
      <c r="IE53" s="597"/>
      <c r="IF53" s="597"/>
      <c r="IG53" s="597"/>
      <c r="IH53" s="597"/>
      <c r="II53" s="597"/>
      <c r="IJ53" s="597"/>
      <c r="IK53" s="597"/>
      <c r="IL53" s="597"/>
      <c r="IM53" s="597"/>
      <c r="IN53" s="597"/>
      <c r="IO53" s="597"/>
      <c r="IP53" s="597"/>
      <c r="IQ53" s="597"/>
      <c r="IR53" s="597"/>
      <c r="IS53" s="597"/>
      <c r="IT53" s="597"/>
      <c r="IU53" s="597"/>
      <c r="IV53" s="597"/>
    </row>
    <row r="54" spans="2:256">
      <c r="C54" s="597"/>
      <c r="D54" s="597"/>
      <c r="E54" s="597"/>
      <c r="F54" s="597"/>
      <c r="G54" s="597"/>
      <c r="H54" s="597"/>
      <c r="I54" s="597"/>
      <c r="J54" s="597"/>
      <c r="K54" s="597"/>
      <c r="L54" s="597"/>
      <c r="M54" s="597"/>
      <c r="N54" s="597"/>
      <c r="O54" s="597"/>
      <c r="P54" s="597"/>
      <c r="Q54" s="597"/>
      <c r="R54" s="597"/>
      <c r="S54" s="597"/>
      <c r="T54" s="597"/>
      <c r="U54" s="597"/>
      <c r="V54" s="597"/>
      <c r="W54" s="597"/>
      <c r="X54" s="597"/>
      <c r="Y54" s="597"/>
      <c r="Z54" s="597"/>
      <c r="AA54" s="597"/>
      <c r="AB54" s="597"/>
      <c r="AC54" s="597"/>
      <c r="AD54" s="597"/>
      <c r="AE54" s="597"/>
      <c r="AF54" s="597"/>
      <c r="AG54" s="597"/>
      <c r="AH54" s="597"/>
      <c r="AI54" s="597"/>
      <c r="AJ54" s="597"/>
      <c r="AK54" s="597"/>
      <c r="AL54" s="597"/>
      <c r="AM54" s="597"/>
      <c r="AN54" s="597"/>
      <c r="AO54" s="597"/>
      <c r="AP54" s="597"/>
      <c r="AQ54" s="597"/>
      <c r="AR54" s="597"/>
      <c r="AS54" s="597"/>
      <c r="AT54" s="597"/>
      <c r="AU54" s="597"/>
      <c r="AV54" s="597"/>
      <c r="AW54" s="597"/>
      <c r="AX54" s="597"/>
      <c r="AY54" s="597"/>
      <c r="AZ54" s="597"/>
      <c r="BA54" s="597"/>
      <c r="BB54" s="597"/>
      <c r="BC54" s="597"/>
      <c r="BD54" s="597"/>
      <c r="BE54" s="597"/>
      <c r="BF54" s="597"/>
      <c r="BG54" s="597"/>
      <c r="BH54" s="597"/>
      <c r="BI54" s="597"/>
      <c r="BJ54" s="597"/>
      <c r="BK54" s="597"/>
      <c r="BL54" s="597"/>
      <c r="BM54" s="597"/>
      <c r="BN54" s="597"/>
      <c r="BO54" s="597"/>
      <c r="BP54" s="597"/>
      <c r="BQ54" s="597"/>
      <c r="BR54" s="597"/>
      <c r="BS54" s="597"/>
      <c r="BT54" s="597"/>
      <c r="BU54" s="597"/>
      <c r="BV54" s="597"/>
      <c r="BW54" s="597"/>
      <c r="BX54" s="597"/>
      <c r="BY54" s="597"/>
      <c r="BZ54" s="597"/>
      <c r="CA54" s="597"/>
      <c r="CB54" s="597"/>
      <c r="CC54" s="597"/>
      <c r="CD54" s="597"/>
      <c r="CE54" s="597"/>
      <c r="CF54" s="597"/>
      <c r="CG54" s="597"/>
      <c r="CH54" s="597"/>
      <c r="CI54" s="597"/>
      <c r="CJ54" s="597"/>
      <c r="CK54" s="597"/>
      <c r="CL54" s="597"/>
      <c r="CM54" s="597"/>
      <c r="CN54" s="597"/>
      <c r="CO54" s="597"/>
      <c r="CP54" s="597"/>
      <c r="CQ54" s="597"/>
      <c r="CR54" s="597"/>
      <c r="CS54" s="597"/>
      <c r="CT54" s="597"/>
      <c r="CU54" s="597"/>
      <c r="CV54" s="597"/>
      <c r="CW54" s="597"/>
      <c r="CX54" s="597"/>
      <c r="CY54" s="597"/>
      <c r="CZ54" s="597"/>
      <c r="DA54" s="597"/>
      <c r="DB54" s="597"/>
      <c r="DC54" s="597"/>
      <c r="DD54" s="597"/>
      <c r="DE54" s="597"/>
      <c r="DF54" s="597"/>
      <c r="DG54" s="597"/>
      <c r="DH54" s="597"/>
      <c r="DI54" s="597"/>
      <c r="DJ54" s="597"/>
      <c r="DK54" s="597"/>
      <c r="DL54" s="597"/>
      <c r="DM54" s="597"/>
      <c r="DN54" s="597"/>
      <c r="DO54" s="597"/>
      <c r="DP54" s="597"/>
      <c r="DQ54" s="597"/>
      <c r="DR54" s="597"/>
      <c r="DS54" s="597"/>
      <c r="DT54" s="597"/>
      <c r="DU54" s="597"/>
      <c r="DV54" s="597"/>
      <c r="DW54" s="597"/>
      <c r="DX54" s="597"/>
      <c r="DY54" s="597"/>
      <c r="DZ54" s="597"/>
      <c r="EA54" s="597"/>
      <c r="EB54" s="597"/>
      <c r="EC54" s="597"/>
      <c r="ED54" s="597"/>
      <c r="EE54" s="597"/>
      <c r="EF54" s="597"/>
      <c r="EG54" s="597"/>
      <c r="EH54" s="597"/>
      <c r="EI54" s="597"/>
      <c r="EJ54" s="597"/>
      <c r="EK54" s="597"/>
      <c r="EL54" s="597"/>
      <c r="EM54" s="597"/>
      <c r="EN54" s="597"/>
      <c r="EO54" s="597"/>
      <c r="EP54" s="597"/>
      <c r="EQ54" s="597"/>
      <c r="ER54" s="597"/>
      <c r="ES54" s="597"/>
      <c r="ET54" s="597"/>
      <c r="EU54" s="597"/>
      <c r="EV54" s="597"/>
      <c r="EW54" s="597"/>
      <c r="EX54" s="597"/>
      <c r="EY54" s="597"/>
      <c r="EZ54" s="597"/>
      <c r="FA54" s="597"/>
      <c r="FB54" s="597"/>
      <c r="FC54" s="597"/>
      <c r="FD54" s="597"/>
      <c r="FE54" s="597"/>
      <c r="FF54" s="597"/>
      <c r="FG54" s="597"/>
      <c r="FH54" s="597"/>
      <c r="FI54" s="597"/>
      <c r="FJ54" s="597"/>
      <c r="FK54" s="597"/>
      <c r="FL54" s="597"/>
      <c r="FM54" s="597"/>
      <c r="FN54" s="597"/>
      <c r="FO54" s="597"/>
      <c r="FP54" s="597"/>
      <c r="FQ54" s="597"/>
      <c r="FR54" s="597"/>
      <c r="FS54" s="597"/>
      <c r="FT54" s="597"/>
      <c r="FU54" s="597"/>
      <c r="FV54" s="597"/>
      <c r="FW54" s="597"/>
      <c r="FX54" s="597"/>
      <c r="FY54" s="597"/>
      <c r="FZ54" s="597"/>
      <c r="GA54" s="597"/>
      <c r="GB54" s="597"/>
      <c r="GC54" s="597"/>
      <c r="GD54" s="597"/>
      <c r="GE54" s="597"/>
      <c r="GF54" s="597"/>
      <c r="GG54" s="597"/>
      <c r="GH54" s="597"/>
      <c r="GI54" s="597"/>
      <c r="GJ54" s="597"/>
      <c r="GK54" s="597"/>
      <c r="GL54" s="597"/>
      <c r="GM54" s="597"/>
      <c r="GN54" s="597"/>
      <c r="GO54" s="597"/>
      <c r="GP54" s="597"/>
      <c r="GQ54" s="597"/>
      <c r="GR54" s="597"/>
      <c r="GS54" s="597"/>
      <c r="GT54" s="597"/>
      <c r="GU54" s="597"/>
      <c r="GV54" s="597"/>
      <c r="GW54" s="597"/>
      <c r="GX54" s="597"/>
      <c r="GY54" s="597"/>
      <c r="GZ54" s="597"/>
      <c r="HA54" s="597"/>
      <c r="HB54" s="597"/>
      <c r="HC54" s="597"/>
      <c r="HD54" s="597"/>
      <c r="HE54" s="597"/>
      <c r="HF54" s="597"/>
      <c r="HG54" s="597"/>
      <c r="HH54" s="597"/>
      <c r="HI54" s="597"/>
      <c r="HJ54" s="597"/>
      <c r="HK54" s="597"/>
      <c r="HL54" s="597"/>
      <c r="HM54" s="597"/>
      <c r="HN54" s="597"/>
      <c r="HO54" s="597"/>
      <c r="HP54" s="597"/>
      <c r="HQ54" s="597"/>
      <c r="HR54" s="597"/>
      <c r="HS54" s="597"/>
      <c r="HT54" s="597"/>
      <c r="HU54" s="597"/>
      <c r="HV54" s="597"/>
      <c r="HW54" s="597"/>
      <c r="HX54" s="597"/>
      <c r="HY54" s="597"/>
      <c r="HZ54" s="597"/>
      <c r="IA54" s="597"/>
      <c r="IB54" s="597"/>
      <c r="IC54" s="597"/>
      <c r="ID54" s="597"/>
      <c r="IE54" s="597"/>
      <c r="IF54" s="597"/>
      <c r="IG54" s="597"/>
      <c r="IH54" s="597"/>
      <c r="II54" s="597"/>
      <c r="IJ54" s="597"/>
      <c r="IK54" s="597"/>
      <c r="IL54" s="597"/>
      <c r="IM54" s="597"/>
      <c r="IN54" s="597"/>
      <c r="IO54" s="597"/>
      <c r="IP54" s="597"/>
      <c r="IQ54" s="597"/>
      <c r="IR54" s="597"/>
      <c r="IS54" s="597"/>
      <c r="IT54" s="597"/>
      <c r="IU54" s="597"/>
      <c r="IV54" s="597"/>
    </row>
    <row r="55" spans="2:256">
      <c r="C55" s="597"/>
      <c r="D55" s="597"/>
      <c r="E55" s="597"/>
      <c r="F55" s="597"/>
      <c r="G55" s="597"/>
      <c r="H55" s="597"/>
      <c r="I55" s="597"/>
      <c r="J55" s="597"/>
      <c r="K55" s="597"/>
      <c r="L55" s="597"/>
      <c r="M55" s="597"/>
      <c r="N55" s="597"/>
      <c r="O55" s="597"/>
      <c r="P55" s="597"/>
      <c r="Q55" s="597"/>
      <c r="R55" s="597"/>
      <c r="S55" s="597"/>
      <c r="T55" s="597"/>
      <c r="U55" s="597"/>
      <c r="V55" s="597"/>
      <c r="W55" s="597"/>
      <c r="X55" s="597"/>
      <c r="Y55" s="597"/>
      <c r="Z55" s="597"/>
      <c r="AA55" s="597"/>
      <c r="AB55" s="597"/>
      <c r="AC55" s="597"/>
      <c r="AD55" s="597"/>
      <c r="AE55" s="597"/>
      <c r="AF55" s="597"/>
      <c r="AG55" s="597"/>
      <c r="AH55" s="597"/>
      <c r="AI55" s="597"/>
      <c r="AJ55" s="597"/>
      <c r="AK55" s="597"/>
      <c r="AL55" s="597"/>
      <c r="AM55" s="597"/>
      <c r="AN55" s="597"/>
      <c r="AO55" s="597"/>
      <c r="AP55" s="597"/>
      <c r="AQ55" s="597"/>
      <c r="AR55" s="597"/>
      <c r="AS55" s="597"/>
      <c r="AT55" s="597"/>
      <c r="AU55" s="597"/>
      <c r="AV55" s="597"/>
      <c r="AW55" s="597"/>
      <c r="AX55" s="597"/>
      <c r="AY55" s="597"/>
      <c r="AZ55" s="597"/>
      <c r="BA55" s="597"/>
      <c r="BB55" s="597"/>
      <c r="BC55" s="597"/>
      <c r="BD55" s="597"/>
      <c r="BE55" s="597"/>
      <c r="BF55" s="597"/>
      <c r="BG55" s="597"/>
      <c r="BH55" s="597"/>
      <c r="BI55" s="597"/>
      <c r="BJ55" s="597"/>
      <c r="BK55" s="597"/>
      <c r="BL55" s="597"/>
      <c r="BM55" s="597"/>
      <c r="BN55" s="597"/>
      <c r="BO55" s="597"/>
      <c r="BP55" s="597"/>
      <c r="BQ55" s="597"/>
      <c r="BR55" s="597"/>
      <c r="BS55" s="597"/>
      <c r="BT55" s="597"/>
      <c r="BU55" s="597"/>
      <c r="BV55" s="597"/>
      <c r="BW55" s="597"/>
      <c r="BX55" s="597"/>
      <c r="BY55" s="597"/>
      <c r="BZ55" s="597"/>
      <c r="CA55" s="597"/>
      <c r="CB55" s="597"/>
      <c r="CC55" s="597"/>
      <c r="CD55" s="597"/>
      <c r="CE55" s="597"/>
      <c r="CF55" s="597"/>
      <c r="CG55" s="597"/>
      <c r="CH55" s="597"/>
      <c r="CI55" s="597"/>
      <c r="CJ55" s="597"/>
      <c r="CK55" s="597"/>
      <c r="CL55" s="597"/>
      <c r="CM55" s="597"/>
      <c r="CN55" s="597"/>
      <c r="CO55" s="597"/>
      <c r="CP55" s="597"/>
      <c r="CQ55" s="597"/>
      <c r="CR55" s="597"/>
      <c r="CS55" s="597"/>
      <c r="CT55" s="597"/>
      <c r="CU55" s="597"/>
      <c r="CV55" s="597"/>
      <c r="CW55" s="597"/>
      <c r="CX55" s="597"/>
      <c r="CY55" s="597"/>
      <c r="CZ55" s="597"/>
      <c r="DA55" s="597"/>
      <c r="DB55" s="597"/>
      <c r="DC55" s="597"/>
      <c r="DD55" s="597"/>
      <c r="DE55" s="597"/>
      <c r="DF55" s="597"/>
      <c r="DG55" s="597"/>
      <c r="DH55" s="597"/>
      <c r="DI55" s="597"/>
      <c r="DJ55" s="597"/>
      <c r="DK55" s="597"/>
      <c r="DL55" s="597"/>
      <c r="DM55" s="597"/>
      <c r="DN55" s="597"/>
      <c r="DO55" s="597"/>
      <c r="DP55" s="597"/>
      <c r="DQ55" s="597"/>
      <c r="DR55" s="597"/>
      <c r="DS55" s="597"/>
      <c r="DT55" s="597"/>
      <c r="DU55" s="597"/>
      <c r="DV55" s="597"/>
      <c r="DW55" s="597"/>
      <c r="DX55" s="597"/>
      <c r="DY55" s="597"/>
      <c r="DZ55" s="597"/>
      <c r="EA55" s="597"/>
      <c r="EB55" s="597"/>
      <c r="EC55" s="597"/>
      <c r="ED55" s="597"/>
      <c r="EE55" s="597"/>
      <c r="EF55" s="597"/>
      <c r="EG55" s="597"/>
      <c r="EH55" s="597"/>
      <c r="EI55" s="597"/>
      <c r="EJ55" s="597"/>
      <c r="EK55" s="597"/>
      <c r="EL55" s="597"/>
      <c r="EM55" s="597"/>
      <c r="EN55" s="597"/>
      <c r="EO55" s="597"/>
      <c r="EP55" s="597"/>
      <c r="EQ55" s="597"/>
      <c r="ER55" s="597"/>
      <c r="ES55" s="597"/>
      <c r="ET55" s="597"/>
      <c r="EU55" s="597"/>
      <c r="EV55" s="597"/>
      <c r="EW55" s="597"/>
      <c r="EX55" s="597"/>
      <c r="EY55" s="597"/>
      <c r="EZ55" s="597"/>
      <c r="FA55" s="597"/>
      <c r="FB55" s="597"/>
      <c r="FC55" s="597"/>
      <c r="FD55" s="597"/>
      <c r="FE55" s="597"/>
      <c r="FF55" s="597"/>
      <c r="FG55" s="597"/>
      <c r="FH55" s="597"/>
      <c r="FI55" s="597"/>
      <c r="FJ55" s="597"/>
      <c r="FK55" s="597"/>
      <c r="FL55" s="597"/>
      <c r="FM55" s="597"/>
      <c r="FN55" s="597"/>
      <c r="FO55" s="597"/>
      <c r="FP55" s="597"/>
      <c r="FQ55" s="597"/>
      <c r="FR55" s="597"/>
      <c r="FS55" s="597"/>
      <c r="FT55" s="597"/>
      <c r="FU55" s="597"/>
      <c r="FV55" s="597"/>
      <c r="FW55" s="597"/>
      <c r="FX55" s="597"/>
      <c r="FY55" s="597"/>
      <c r="FZ55" s="597"/>
      <c r="GA55" s="597"/>
      <c r="GB55" s="597"/>
      <c r="GC55" s="597"/>
      <c r="GD55" s="597"/>
      <c r="GE55" s="597"/>
      <c r="GF55" s="597"/>
      <c r="GG55" s="597"/>
      <c r="GH55" s="597"/>
      <c r="GI55" s="597"/>
      <c r="GJ55" s="597"/>
      <c r="GK55" s="597"/>
      <c r="GL55" s="597"/>
      <c r="GM55" s="597"/>
      <c r="GN55" s="597"/>
      <c r="GO55" s="597"/>
      <c r="GP55" s="597"/>
      <c r="GQ55" s="597"/>
      <c r="GR55" s="597"/>
      <c r="GS55" s="597"/>
      <c r="GT55" s="597"/>
      <c r="GU55" s="597"/>
      <c r="GV55" s="597"/>
      <c r="GW55" s="597"/>
      <c r="GX55" s="597"/>
      <c r="GY55" s="597"/>
      <c r="GZ55" s="597"/>
      <c r="HA55" s="597"/>
      <c r="HB55" s="597"/>
      <c r="HC55" s="597"/>
      <c r="HD55" s="597"/>
      <c r="HE55" s="597"/>
      <c r="HF55" s="597"/>
      <c r="HG55" s="597"/>
      <c r="HH55" s="597"/>
      <c r="HI55" s="597"/>
      <c r="HJ55" s="597"/>
      <c r="HK55" s="597"/>
      <c r="HL55" s="597"/>
      <c r="HM55" s="597"/>
      <c r="HN55" s="597"/>
      <c r="HO55" s="597"/>
      <c r="HP55" s="597"/>
      <c r="HQ55" s="597"/>
      <c r="HR55" s="597"/>
      <c r="HS55" s="597"/>
      <c r="HT55" s="597"/>
      <c r="HU55" s="597"/>
      <c r="HV55" s="597"/>
      <c r="HW55" s="597"/>
      <c r="HX55" s="597"/>
      <c r="HY55" s="597"/>
      <c r="HZ55" s="597"/>
      <c r="IA55" s="597"/>
      <c r="IB55" s="597"/>
      <c r="IC55" s="597"/>
      <c r="ID55" s="597"/>
      <c r="IE55" s="597"/>
      <c r="IF55" s="597"/>
      <c r="IG55" s="597"/>
      <c r="IH55" s="597"/>
      <c r="II55" s="597"/>
      <c r="IJ55" s="597"/>
      <c r="IK55" s="597"/>
      <c r="IL55" s="597"/>
      <c r="IM55" s="597"/>
      <c r="IN55" s="597"/>
      <c r="IO55" s="597"/>
      <c r="IP55" s="597"/>
      <c r="IQ55" s="597"/>
      <c r="IR55" s="597"/>
      <c r="IS55" s="597"/>
      <c r="IT55" s="597"/>
      <c r="IU55" s="597"/>
      <c r="IV55" s="597"/>
    </row>
    <row r="56" spans="2:256">
      <c r="C56" s="597"/>
      <c r="D56" s="597"/>
      <c r="E56" s="597"/>
      <c r="F56" s="597"/>
      <c r="G56" s="597"/>
      <c r="H56" s="597"/>
      <c r="I56" s="597"/>
      <c r="J56" s="597"/>
      <c r="K56" s="597"/>
      <c r="L56" s="597"/>
      <c r="M56" s="597"/>
      <c r="N56" s="597"/>
      <c r="O56" s="597"/>
      <c r="P56" s="597"/>
      <c r="Q56" s="597"/>
      <c r="R56" s="597"/>
      <c r="S56" s="597"/>
      <c r="T56" s="597"/>
      <c r="U56" s="597"/>
      <c r="V56" s="597"/>
      <c r="W56" s="597"/>
      <c r="X56" s="597"/>
      <c r="Y56" s="597"/>
      <c r="Z56" s="597"/>
      <c r="AA56" s="597"/>
      <c r="AB56" s="597"/>
      <c r="AC56" s="597"/>
      <c r="AD56" s="597"/>
      <c r="AE56" s="597"/>
      <c r="AF56" s="597"/>
      <c r="AG56" s="597"/>
      <c r="AH56" s="597"/>
      <c r="AI56" s="597"/>
      <c r="AJ56" s="597"/>
      <c r="AK56" s="597"/>
      <c r="AL56" s="597"/>
      <c r="AM56" s="597"/>
      <c r="AN56" s="597"/>
      <c r="AO56" s="597"/>
      <c r="AP56" s="597"/>
      <c r="AQ56" s="597"/>
      <c r="AR56" s="597"/>
      <c r="AS56" s="597"/>
      <c r="AT56" s="597"/>
      <c r="AU56" s="597"/>
      <c r="AV56" s="597"/>
      <c r="AW56" s="597"/>
      <c r="AX56" s="597"/>
      <c r="AY56" s="597"/>
      <c r="AZ56" s="597"/>
      <c r="BA56" s="597"/>
      <c r="BB56" s="597"/>
      <c r="BC56" s="597"/>
      <c r="BD56" s="597"/>
      <c r="BE56" s="597"/>
      <c r="BF56" s="597"/>
      <c r="BG56" s="597"/>
      <c r="BH56" s="597"/>
      <c r="BI56" s="597"/>
      <c r="BJ56" s="597"/>
      <c r="BK56" s="597"/>
      <c r="BL56" s="597"/>
      <c r="BM56" s="597"/>
      <c r="BN56" s="597"/>
      <c r="BO56" s="597"/>
      <c r="BP56" s="597"/>
      <c r="BQ56" s="597"/>
      <c r="BR56" s="597"/>
      <c r="BS56" s="597"/>
      <c r="BT56" s="597"/>
      <c r="BU56" s="597"/>
      <c r="BV56" s="597"/>
      <c r="BW56" s="597"/>
      <c r="BX56" s="597"/>
      <c r="BY56" s="597"/>
      <c r="BZ56" s="597"/>
      <c r="CA56" s="597"/>
      <c r="CB56" s="597"/>
      <c r="CC56" s="597"/>
      <c r="CD56" s="597"/>
      <c r="CE56" s="597"/>
      <c r="CF56" s="597"/>
      <c r="CG56" s="597"/>
      <c r="CH56" s="597"/>
      <c r="CI56" s="597"/>
      <c r="CJ56" s="597"/>
      <c r="CK56" s="597"/>
      <c r="CL56" s="597"/>
      <c r="CM56" s="597"/>
      <c r="CN56" s="597"/>
      <c r="CO56" s="597"/>
      <c r="CP56" s="597"/>
      <c r="CQ56" s="597"/>
      <c r="CR56" s="597"/>
      <c r="CS56" s="597"/>
      <c r="CT56" s="597"/>
      <c r="CU56" s="597"/>
      <c r="CV56" s="597"/>
      <c r="CW56" s="597"/>
      <c r="CX56" s="597"/>
      <c r="CY56" s="597"/>
      <c r="CZ56" s="597"/>
      <c r="DA56" s="597"/>
      <c r="DB56" s="597"/>
      <c r="DC56" s="597"/>
      <c r="DD56" s="597"/>
      <c r="DE56" s="597"/>
      <c r="DF56" s="597"/>
      <c r="DG56" s="597"/>
      <c r="DH56" s="597"/>
      <c r="DI56" s="597"/>
      <c r="DJ56" s="597"/>
      <c r="DK56" s="597"/>
      <c r="DL56" s="597"/>
      <c r="DM56" s="597"/>
      <c r="DN56" s="597"/>
      <c r="DO56" s="597"/>
      <c r="DP56" s="597"/>
      <c r="DQ56" s="597"/>
      <c r="DR56" s="597"/>
      <c r="DS56" s="597"/>
      <c r="DT56" s="597"/>
      <c r="DU56" s="597"/>
      <c r="DV56" s="597"/>
      <c r="DW56" s="597"/>
      <c r="DX56" s="597"/>
      <c r="DY56" s="597"/>
      <c r="DZ56" s="597"/>
      <c r="EA56" s="597"/>
      <c r="EB56" s="597"/>
      <c r="EC56" s="597"/>
      <c r="ED56" s="597"/>
      <c r="EE56" s="597"/>
      <c r="EF56" s="597"/>
      <c r="EG56" s="597"/>
      <c r="EH56" s="597"/>
      <c r="EI56" s="597"/>
      <c r="EJ56" s="597"/>
      <c r="EK56" s="597"/>
      <c r="EL56" s="597"/>
      <c r="EM56" s="597"/>
      <c r="EN56" s="597"/>
      <c r="EO56" s="597"/>
      <c r="EP56" s="597"/>
      <c r="EQ56" s="597"/>
      <c r="ER56" s="597"/>
      <c r="ES56" s="597"/>
      <c r="ET56" s="597"/>
      <c r="EU56" s="597"/>
      <c r="EV56" s="597"/>
      <c r="EW56" s="597"/>
      <c r="EX56" s="597"/>
      <c r="EY56" s="597"/>
      <c r="EZ56" s="597"/>
      <c r="FA56" s="597"/>
      <c r="FB56" s="597"/>
      <c r="FC56" s="597"/>
      <c r="FD56" s="597"/>
      <c r="FE56" s="597"/>
      <c r="FF56" s="597"/>
      <c r="FG56" s="597"/>
      <c r="FH56" s="597"/>
      <c r="FI56" s="597"/>
      <c r="FJ56" s="597"/>
      <c r="FK56" s="597"/>
      <c r="FL56" s="597"/>
      <c r="FM56" s="597"/>
      <c r="FN56" s="597"/>
      <c r="FO56" s="597"/>
      <c r="FP56" s="597"/>
      <c r="FQ56" s="597"/>
      <c r="FR56" s="597"/>
      <c r="FS56" s="597"/>
      <c r="FT56" s="597"/>
      <c r="FU56" s="597"/>
      <c r="FV56" s="597"/>
      <c r="FW56" s="597"/>
      <c r="FX56" s="597"/>
      <c r="FY56" s="597"/>
      <c r="FZ56" s="597"/>
      <c r="GA56" s="597"/>
      <c r="GB56" s="597"/>
      <c r="GC56" s="597"/>
      <c r="GD56" s="597"/>
      <c r="GE56" s="597"/>
      <c r="GF56" s="597"/>
      <c r="GG56" s="597"/>
      <c r="GH56" s="597"/>
      <c r="GI56" s="597"/>
      <c r="GJ56" s="597"/>
      <c r="GK56" s="597"/>
      <c r="GL56" s="597"/>
      <c r="GM56" s="597"/>
      <c r="GN56" s="597"/>
      <c r="GO56" s="597"/>
      <c r="GP56" s="597"/>
      <c r="GQ56" s="597"/>
      <c r="GR56" s="597"/>
      <c r="GS56" s="597"/>
      <c r="GT56" s="597"/>
      <c r="GU56" s="597"/>
      <c r="GV56" s="597"/>
      <c r="GW56" s="597"/>
      <c r="GX56" s="597"/>
      <c r="GY56" s="597"/>
      <c r="GZ56" s="597"/>
      <c r="HA56" s="597"/>
      <c r="HB56" s="597"/>
      <c r="HC56" s="597"/>
      <c r="HD56" s="597"/>
      <c r="HE56" s="597"/>
      <c r="HF56" s="597"/>
      <c r="HG56" s="597"/>
      <c r="HH56" s="597"/>
      <c r="HI56" s="597"/>
      <c r="HJ56" s="597"/>
      <c r="HK56" s="597"/>
      <c r="HL56" s="597"/>
      <c r="HM56" s="597"/>
      <c r="HN56" s="597"/>
      <c r="HO56" s="597"/>
      <c r="HP56" s="597"/>
      <c r="HQ56" s="597"/>
      <c r="HR56" s="597"/>
      <c r="HS56" s="597"/>
      <c r="HT56" s="597"/>
      <c r="HU56" s="597"/>
      <c r="HV56" s="597"/>
      <c r="HW56" s="597"/>
      <c r="HX56" s="597"/>
      <c r="HY56" s="597"/>
      <c r="HZ56" s="597"/>
      <c r="IA56" s="597"/>
      <c r="IB56" s="597"/>
      <c r="IC56" s="597"/>
      <c r="ID56" s="597"/>
      <c r="IE56" s="597"/>
      <c r="IF56" s="597"/>
      <c r="IG56" s="597"/>
      <c r="IH56" s="597"/>
      <c r="II56" s="597"/>
      <c r="IJ56" s="597"/>
      <c r="IK56" s="597"/>
      <c r="IL56" s="597"/>
      <c r="IM56" s="597"/>
      <c r="IN56" s="597"/>
      <c r="IO56" s="597"/>
      <c r="IP56" s="597"/>
      <c r="IQ56" s="597"/>
      <c r="IR56" s="597"/>
      <c r="IS56" s="597"/>
      <c r="IT56" s="597"/>
      <c r="IU56" s="597"/>
      <c r="IV56" s="597"/>
    </row>
    <row r="57" spans="2:256">
      <c r="C57" s="597"/>
      <c r="D57" s="597"/>
      <c r="E57" s="597"/>
      <c r="F57" s="597"/>
      <c r="G57" s="597"/>
      <c r="H57" s="597"/>
      <c r="I57" s="597"/>
      <c r="J57" s="597"/>
      <c r="K57" s="597"/>
      <c r="L57" s="597"/>
      <c r="M57" s="597"/>
      <c r="N57" s="597"/>
      <c r="O57" s="597"/>
      <c r="P57" s="597"/>
      <c r="Q57" s="597"/>
      <c r="R57" s="597"/>
      <c r="S57" s="597"/>
      <c r="T57" s="597"/>
      <c r="U57" s="597"/>
      <c r="V57" s="597"/>
      <c r="W57" s="597"/>
      <c r="X57" s="597"/>
      <c r="Y57" s="597"/>
      <c r="Z57" s="597"/>
      <c r="AA57" s="597"/>
      <c r="AB57" s="597"/>
      <c r="AC57" s="597"/>
      <c r="AD57" s="597"/>
      <c r="AE57" s="597"/>
      <c r="AF57" s="597"/>
      <c r="AG57" s="597"/>
      <c r="AH57" s="597"/>
      <c r="AI57" s="597"/>
      <c r="AJ57" s="597"/>
      <c r="AK57" s="597"/>
      <c r="AL57" s="597"/>
      <c r="AM57" s="597"/>
      <c r="AN57" s="597"/>
      <c r="AO57" s="597"/>
      <c r="AP57" s="597"/>
      <c r="AQ57" s="597"/>
      <c r="AR57" s="597"/>
      <c r="AS57" s="597"/>
      <c r="AT57" s="597"/>
      <c r="AU57" s="597"/>
      <c r="AV57" s="597"/>
      <c r="AW57" s="597"/>
      <c r="AX57" s="597"/>
      <c r="AY57" s="597"/>
      <c r="AZ57" s="597"/>
      <c r="BA57" s="597"/>
      <c r="BB57" s="597"/>
      <c r="BC57" s="597"/>
      <c r="BD57" s="597"/>
      <c r="BE57" s="597"/>
      <c r="BF57" s="597"/>
      <c r="BG57" s="597"/>
      <c r="BH57" s="597"/>
      <c r="BI57" s="597"/>
      <c r="BJ57" s="597"/>
      <c r="BK57" s="597"/>
      <c r="BL57" s="597"/>
      <c r="BM57" s="597"/>
      <c r="BN57" s="597"/>
      <c r="BO57" s="597"/>
      <c r="BP57" s="597"/>
      <c r="BQ57" s="597"/>
      <c r="BR57" s="597"/>
      <c r="BS57" s="597"/>
      <c r="BT57" s="597"/>
      <c r="BU57" s="597"/>
      <c r="BV57" s="597"/>
      <c r="BW57" s="597"/>
      <c r="BX57" s="597"/>
      <c r="BY57" s="597"/>
      <c r="BZ57" s="597"/>
      <c r="CA57" s="597"/>
      <c r="CB57" s="597"/>
      <c r="CC57" s="597"/>
      <c r="CD57" s="597"/>
      <c r="CE57" s="597"/>
      <c r="CF57" s="597"/>
      <c r="CG57" s="597"/>
      <c r="CH57" s="597"/>
      <c r="CI57" s="597"/>
      <c r="CJ57" s="597"/>
      <c r="CK57" s="597"/>
      <c r="CL57" s="597"/>
      <c r="CM57" s="597"/>
      <c r="CN57" s="597"/>
      <c r="CO57" s="597"/>
      <c r="CP57" s="597"/>
      <c r="CQ57" s="597"/>
      <c r="CR57" s="597"/>
      <c r="CS57" s="597"/>
      <c r="CT57" s="597"/>
      <c r="CU57" s="597"/>
      <c r="CV57" s="597"/>
      <c r="CW57" s="597"/>
      <c r="CX57" s="597"/>
      <c r="CY57" s="597"/>
      <c r="CZ57" s="597"/>
      <c r="DA57" s="597"/>
      <c r="DB57" s="597"/>
      <c r="DC57" s="597"/>
      <c r="DD57" s="597"/>
      <c r="DE57" s="597"/>
      <c r="DF57" s="597"/>
      <c r="DG57" s="597"/>
      <c r="DH57" s="597"/>
      <c r="DI57" s="597"/>
      <c r="DJ57" s="597"/>
      <c r="DK57" s="597"/>
      <c r="DL57" s="597"/>
      <c r="DM57" s="597"/>
      <c r="DN57" s="597"/>
      <c r="DO57" s="597"/>
      <c r="DP57" s="597"/>
      <c r="DQ57" s="597"/>
      <c r="DR57" s="597"/>
      <c r="DS57" s="597"/>
      <c r="DT57" s="597"/>
      <c r="DU57" s="597"/>
      <c r="DV57" s="597"/>
      <c r="DW57" s="597"/>
      <c r="DX57" s="597"/>
      <c r="DY57" s="597"/>
      <c r="DZ57" s="597"/>
      <c r="EA57" s="597"/>
      <c r="EB57" s="597"/>
      <c r="EC57" s="597"/>
      <c r="ED57" s="597"/>
      <c r="EE57" s="597"/>
      <c r="EF57" s="597"/>
      <c r="EG57" s="597"/>
      <c r="EH57" s="597"/>
      <c r="EI57" s="597"/>
      <c r="EJ57" s="597"/>
      <c r="EK57" s="597"/>
      <c r="EL57" s="597"/>
      <c r="EM57" s="597"/>
      <c r="EN57" s="597"/>
      <c r="EO57" s="597"/>
      <c r="EP57" s="597"/>
      <c r="EQ57" s="597"/>
      <c r="ER57" s="597"/>
      <c r="ES57" s="597"/>
      <c r="ET57" s="597"/>
      <c r="EU57" s="597"/>
      <c r="EV57" s="597"/>
      <c r="EW57" s="597"/>
      <c r="EX57" s="597"/>
      <c r="EY57" s="597"/>
      <c r="EZ57" s="597"/>
      <c r="FA57" s="597"/>
      <c r="FB57" s="597"/>
      <c r="FC57" s="597"/>
      <c r="FD57" s="597"/>
      <c r="FE57" s="597"/>
      <c r="FF57" s="597"/>
      <c r="FG57" s="597"/>
      <c r="FH57" s="597"/>
      <c r="FI57" s="597"/>
      <c r="FJ57" s="597"/>
      <c r="FK57" s="597"/>
      <c r="FL57" s="597"/>
      <c r="FM57" s="597"/>
      <c r="FN57" s="597"/>
      <c r="FO57" s="597"/>
      <c r="FP57" s="597"/>
      <c r="FQ57" s="597"/>
      <c r="FR57" s="597"/>
      <c r="FS57" s="597"/>
      <c r="FT57" s="597"/>
      <c r="FU57" s="597"/>
      <c r="FV57" s="597"/>
      <c r="FW57" s="597"/>
      <c r="FX57" s="597"/>
      <c r="FY57" s="597"/>
      <c r="FZ57" s="597"/>
      <c r="GA57" s="597"/>
      <c r="GB57" s="597"/>
      <c r="GC57" s="597"/>
      <c r="GD57" s="597"/>
      <c r="GE57" s="597"/>
      <c r="GF57" s="597"/>
      <c r="GG57" s="597"/>
      <c r="GH57" s="597"/>
      <c r="GI57" s="597"/>
      <c r="GJ57" s="597"/>
      <c r="GK57" s="597"/>
      <c r="GL57" s="597"/>
      <c r="GM57" s="597"/>
      <c r="GN57" s="597"/>
      <c r="GO57" s="597"/>
      <c r="GP57" s="597"/>
      <c r="GQ57" s="597"/>
      <c r="GR57" s="597"/>
      <c r="GS57" s="597"/>
      <c r="GT57" s="597"/>
      <c r="GU57" s="597"/>
      <c r="GV57" s="597"/>
      <c r="GW57" s="597"/>
      <c r="GX57" s="597"/>
      <c r="GY57" s="597"/>
      <c r="GZ57" s="597"/>
      <c r="HA57" s="597"/>
      <c r="HB57" s="597"/>
      <c r="HC57" s="597"/>
      <c r="HD57" s="597"/>
      <c r="HE57" s="597"/>
      <c r="HF57" s="597"/>
      <c r="HG57" s="597"/>
      <c r="HH57" s="597"/>
      <c r="HI57" s="597"/>
      <c r="HJ57" s="597"/>
      <c r="HK57" s="597"/>
      <c r="HL57" s="597"/>
      <c r="HM57" s="597"/>
      <c r="HN57" s="597"/>
      <c r="HO57" s="597"/>
      <c r="HP57" s="597"/>
      <c r="HQ57" s="597"/>
      <c r="HR57" s="597"/>
      <c r="HS57" s="597"/>
      <c r="HT57" s="597"/>
      <c r="HU57" s="597"/>
      <c r="HV57" s="597"/>
      <c r="HW57" s="597"/>
      <c r="HX57" s="597"/>
      <c r="HY57" s="597"/>
      <c r="HZ57" s="597"/>
      <c r="IA57" s="597"/>
      <c r="IB57" s="597"/>
      <c r="IC57" s="597"/>
      <c r="ID57" s="597"/>
      <c r="IE57" s="597"/>
      <c r="IF57" s="597"/>
      <c r="IG57" s="597"/>
      <c r="IH57" s="597"/>
      <c r="II57" s="597"/>
      <c r="IJ57" s="597"/>
      <c r="IK57" s="597"/>
      <c r="IL57" s="597"/>
      <c r="IM57" s="597"/>
      <c r="IN57" s="597"/>
      <c r="IO57" s="597"/>
      <c r="IP57" s="597"/>
      <c r="IQ57" s="597"/>
      <c r="IR57" s="597"/>
      <c r="IS57" s="597"/>
      <c r="IT57" s="597"/>
      <c r="IU57" s="597"/>
      <c r="IV57" s="597"/>
    </row>
    <row r="58" spans="2:256">
      <c r="C58" s="597"/>
      <c r="D58" s="597"/>
      <c r="E58" s="597"/>
      <c r="F58" s="597"/>
      <c r="G58" s="597"/>
      <c r="H58" s="597"/>
      <c r="I58" s="597"/>
      <c r="J58" s="597"/>
      <c r="K58" s="597"/>
      <c r="L58" s="597"/>
      <c r="M58" s="597"/>
      <c r="N58" s="597"/>
      <c r="O58" s="597"/>
      <c r="P58" s="597"/>
      <c r="Q58" s="597"/>
      <c r="R58" s="597"/>
      <c r="S58" s="597"/>
      <c r="T58" s="597"/>
      <c r="U58" s="597"/>
      <c r="V58" s="597"/>
      <c r="W58" s="597"/>
      <c r="X58" s="597"/>
      <c r="Y58" s="597"/>
      <c r="Z58" s="597"/>
      <c r="AA58" s="597"/>
      <c r="AB58" s="597"/>
      <c r="AC58" s="597"/>
      <c r="AD58" s="597"/>
      <c r="AE58" s="597"/>
      <c r="AF58" s="597"/>
      <c r="AG58" s="597"/>
      <c r="AH58" s="597"/>
      <c r="AI58" s="597"/>
      <c r="AJ58" s="597"/>
      <c r="AK58" s="597"/>
      <c r="AL58" s="597"/>
      <c r="AM58" s="597"/>
      <c r="AN58" s="597"/>
      <c r="AO58" s="597"/>
      <c r="AP58" s="597"/>
      <c r="AQ58" s="597"/>
      <c r="AR58" s="597"/>
      <c r="AS58" s="597"/>
      <c r="AT58" s="597"/>
      <c r="AU58" s="597"/>
      <c r="AV58" s="597"/>
      <c r="AW58" s="597"/>
      <c r="AX58" s="597"/>
      <c r="AY58" s="597"/>
      <c r="AZ58" s="597"/>
      <c r="BA58" s="597"/>
      <c r="BB58" s="597"/>
      <c r="BC58" s="597"/>
      <c r="BD58" s="597"/>
      <c r="BE58" s="597"/>
      <c r="BF58" s="597"/>
      <c r="BG58" s="597"/>
      <c r="BH58" s="597"/>
      <c r="BI58" s="597"/>
      <c r="BJ58" s="597"/>
      <c r="BK58" s="597"/>
      <c r="BL58" s="597"/>
      <c r="BM58" s="597"/>
      <c r="BN58" s="597"/>
      <c r="BO58" s="597"/>
      <c r="BP58" s="597"/>
      <c r="BQ58" s="597"/>
      <c r="BR58" s="597"/>
      <c r="BS58" s="597"/>
      <c r="BT58" s="597"/>
      <c r="BU58" s="597"/>
      <c r="BV58" s="597"/>
      <c r="BW58" s="597"/>
      <c r="BX58" s="597"/>
      <c r="BY58" s="597"/>
      <c r="BZ58" s="597"/>
      <c r="CA58" s="597"/>
      <c r="CB58" s="597"/>
      <c r="CC58" s="597"/>
      <c r="CD58" s="597"/>
      <c r="CE58" s="597"/>
      <c r="CF58" s="597"/>
      <c r="CG58" s="597"/>
      <c r="CH58" s="597"/>
      <c r="CI58" s="597"/>
      <c r="CJ58" s="597"/>
      <c r="CK58" s="597"/>
      <c r="CL58" s="597"/>
      <c r="CM58" s="597"/>
      <c r="CN58" s="597"/>
      <c r="CO58" s="597"/>
      <c r="CP58" s="597"/>
      <c r="CQ58" s="597"/>
      <c r="CR58" s="597"/>
      <c r="CS58" s="597"/>
      <c r="CT58" s="597"/>
      <c r="CU58" s="597"/>
      <c r="CV58" s="597"/>
      <c r="CW58" s="597"/>
      <c r="CX58" s="597"/>
      <c r="CY58" s="597"/>
      <c r="CZ58" s="597"/>
      <c r="DA58" s="597"/>
      <c r="DB58" s="597"/>
      <c r="DC58" s="597"/>
      <c r="DD58" s="597"/>
      <c r="DE58" s="597"/>
      <c r="DF58" s="597"/>
      <c r="DG58" s="597"/>
      <c r="DH58" s="597"/>
      <c r="DI58" s="597"/>
      <c r="DJ58" s="597"/>
      <c r="DK58" s="597"/>
      <c r="DL58" s="597"/>
      <c r="DM58" s="597"/>
      <c r="DN58" s="597"/>
      <c r="DO58" s="597"/>
      <c r="DP58" s="597"/>
      <c r="DQ58" s="597"/>
      <c r="DR58" s="597"/>
      <c r="DS58" s="597"/>
      <c r="DT58" s="597"/>
      <c r="DU58" s="597"/>
      <c r="DV58" s="597"/>
      <c r="DW58" s="597"/>
      <c r="DX58" s="597"/>
      <c r="DY58" s="597"/>
      <c r="DZ58" s="597"/>
      <c r="EA58" s="597"/>
      <c r="EB58" s="597"/>
      <c r="EC58" s="597"/>
      <c r="ED58" s="597"/>
      <c r="EE58" s="597"/>
      <c r="EF58" s="597"/>
      <c r="EG58" s="597"/>
      <c r="EH58" s="597"/>
      <c r="EI58" s="597"/>
      <c r="EJ58" s="597"/>
      <c r="EK58" s="597"/>
      <c r="EL58" s="597"/>
      <c r="EM58" s="597"/>
      <c r="EN58" s="597"/>
      <c r="EO58" s="597"/>
      <c r="EP58" s="597"/>
      <c r="EQ58" s="597"/>
      <c r="ER58" s="597"/>
      <c r="ES58" s="597"/>
      <c r="ET58" s="597"/>
      <c r="EU58" s="597"/>
      <c r="EV58" s="597"/>
      <c r="EW58" s="597"/>
      <c r="EX58" s="597"/>
      <c r="EY58" s="597"/>
      <c r="EZ58" s="597"/>
      <c r="FA58" s="597"/>
      <c r="FB58" s="597"/>
      <c r="FC58" s="597"/>
      <c r="FD58" s="597"/>
      <c r="FE58" s="597"/>
      <c r="FF58" s="597"/>
      <c r="FG58" s="597"/>
      <c r="FH58" s="597"/>
      <c r="FI58" s="597"/>
      <c r="FJ58" s="597"/>
      <c r="FK58" s="597"/>
      <c r="FL58" s="597"/>
      <c r="FM58" s="597"/>
      <c r="FN58" s="597"/>
      <c r="FO58" s="597"/>
      <c r="FP58" s="597"/>
      <c r="FQ58" s="597"/>
      <c r="FR58" s="597"/>
      <c r="FS58" s="597"/>
      <c r="FT58" s="597"/>
      <c r="FU58" s="597"/>
      <c r="FV58" s="597"/>
      <c r="FW58" s="597"/>
      <c r="FX58" s="597"/>
      <c r="FY58" s="597"/>
      <c r="FZ58" s="597"/>
      <c r="GA58" s="597"/>
      <c r="GB58" s="597"/>
      <c r="GC58" s="597"/>
      <c r="GD58" s="597"/>
      <c r="GE58" s="597"/>
      <c r="GF58" s="597"/>
      <c r="GG58" s="597"/>
      <c r="GH58" s="597"/>
      <c r="GI58" s="597"/>
      <c r="GJ58" s="597"/>
      <c r="GK58" s="597"/>
      <c r="GL58" s="597"/>
      <c r="GM58" s="597"/>
      <c r="GN58" s="597"/>
      <c r="GO58" s="597"/>
      <c r="GP58" s="597"/>
      <c r="GQ58" s="597"/>
      <c r="GR58" s="597"/>
      <c r="GS58" s="597"/>
      <c r="GT58" s="597"/>
      <c r="GU58" s="597"/>
      <c r="GV58" s="597"/>
      <c r="GW58" s="597"/>
      <c r="GX58" s="597"/>
      <c r="GY58" s="597"/>
      <c r="GZ58" s="597"/>
      <c r="HA58" s="597"/>
      <c r="HB58" s="597"/>
      <c r="HC58" s="597"/>
      <c r="HD58" s="597"/>
      <c r="HE58" s="597"/>
      <c r="HF58" s="597"/>
      <c r="HG58" s="597"/>
      <c r="HH58" s="597"/>
      <c r="HI58" s="597"/>
      <c r="HJ58" s="597"/>
      <c r="HK58" s="597"/>
      <c r="HL58" s="597"/>
      <c r="HM58" s="597"/>
      <c r="HN58" s="597"/>
      <c r="HO58" s="597"/>
      <c r="HP58" s="597"/>
      <c r="HQ58" s="597"/>
      <c r="HR58" s="597"/>
      <c r="HS58" s="597"/>
      <c r="HT58" s="597"/>
      <c r="HU58" s="597"/>
      <c r="HV58" s="597"/>
      <c r="HW58" s="597"/>
      <c r="HX58" s="597"/>
      <c r="HY58" s="597"/>
      <c r="HZ58" s="597"/>
      <c r="IA58" s="597"/>
      <c r="IB58" s="597"/>
      <c r="IC58" s="597"/>
      <c r="ID58" s="597"/>
      <c r="IE58" s="597"/>
      <c r="IF58" s="597"/>
      <c r="IG58" s="597"/>
      <c r="IH58" s="597"/>
      <c r="II58" s="597"/>
      <c r="IJ58" s="597"/>
      <c r="IK58" s="597"/>
      <c r="IL58" s="597"/>
      <c r="IM58" s="597"/>
      <c r="IN58" s="597"/>
      <c r="IO58" s="597"/>
      <c r="IP58" s="597"/>
      <c r="IQ58" s="597"/>
      <c r="IR58" s="597"/>
      <c r="IS58" s="597"/>
      <c r="IT58" s="597"/>
      <c r="IU58" s="597"/>
      <c r="IV58" s="597"/>
    </row>
    <row r="59" spans="2:256">
      <c r="C59" s="597"/>
      <c r="D59" s="597"/>
      <c r="E59" s="597"/>
      <c r="F59" s="597"/>
      <c r="G59" s="597"/>
      <c r="H59" s="597"/>
      <c r="I59" s="597"/>
      <c r="J59" s="597"/>
      <c r="K59" s="597"/>
      <c r="L59" s="597"/>
      <c r="M59" s="597"/>
      <c r="N59" s="597"/>
      <c r="O59" s="597"/>
      <c r="P59" s="597"/>
      <c r="Q59" s="597"/>
      <c r="R59" s="597"/>
      <c r="S59" s="597"/>
      <c r="T59" s="597"/>
      <c r="U59" s="597"/>
      <c r="V59" s="597"/>
      <c r="W59" s="597"/>
      <c r="X59" s="597"/>
      <c r="Y59" s="597"/>
      <c r="Z59" s="597"/>
      <c r="AA59" s="597"/>
      <c r="AB59" s="597"/>
      <c r="AC59" s="597"/>
      <c r="AD59" s="597"/>
      <c r="AE59" s="597"/>
      <c r="AF59" s="597"/>
      <c r="AG59" s="597"/>
      <c r="AH59" s="597"/>
      <c r="AI59" s="597"/>
      <c r="AJ59" s="597"/>
      <c r="AK59" s="597"/>
      <c r="AL59" s="597"/>
      <c r="AM59" s="597"/>
      <c r="AN59" s="597"/>
      <c r="AO59" s="597"/>
      <c r="AP59" s="597"/>
      <c r="AQ59" s="597"/>
      <c r="AR59" s="597"/>
      <c r="AS59" s="597"/>
      <c r="AT59" s="597"/>
      <c r="AU59" s="597"/>
      <c r="AV59" s="597"/>
      <c r="AW59" s="597"/>
      <c r="AX59" s="597"/>
      <c r="AY59" s="597"/>
      <c r="AZ59" s="597"/>
      <c r="BA59" s="597"/>
      <c r="BB59" s="597"/>
      <c r="BC59" s="597"/>
      <c r="BD59" s="597"/>
      <c r="BE59" s="597"/>
      <c r="BF59" s="597"/>
      <c r="BG59" s="597"/>
      <c r="BH59" s="597"/>
      <c r="BI59" s="597"/>
      <c r="BJ59" s="597"/>
      <c r="BK59" s="597"/>
      <c r="BL59" s="597"/>
      <c r="BM59" s="597"/>
      <c r="BN59" s="597"/>
      <c r="BO59" s="597"/>
      <c r="BP59" s="597"/>
      <c r="BQ59" s="597"/>
      <c r="BR59" s="597"/>
      <c r="BS59" s="597"/>
      <c r="BT59" s="597"/>
      <c r="BU59" s="597"/>
      <c r="BV59" s="597"/>
      <c r="BW59" s="597"/>
      <c r="BX59" s="597"/>
      <c r="BY59" s="597"/>
      <c r="BZ59" s="597"/>
      <c r="CA59" s="597"/>
      <c r="CB59" s="597"/>
      <c r="CC59" s="597"/>
      <c r="CD59" s="597"/>
      <c r="CE59" s="597"/>
      <c r="CF59" s="597"/>
      <c r="CG59" s="597"/>
      <c r="CH59" s="597"/>
      <c r="CI59" s="597"/>
      <c r="CJ59" s="597"/>
      <c r="CK59" s="597"/>
      <c r="CL59" s="597"/>
      <c r="CM59" s="597"/>
      <c r="CN59" s="597"/>
      <c r="CO59" s="597"/>
      <c r="CP59" s="597"/>
      <c r="CQ59" s="597"/>
      <c r="CR59" s="597"/>
      <c r="CS59" s="597"/>
      <c r="CT59" s="597"/>
      <c r="CU59" s="597"/>
      <c r="CV59" s="597"/>
      <c r="CW59" s="597"/>
      <c r="CX59" s="597"/>
      <c r="CY59" s="597"/>
      <c r="CZ59" s="597"/>
      <c r="DA59" s="597"/>
      <c r="DB59" s="597"/>
      <c r="DC59" s="597"/>
      <c r="DD59" s="597"/>
      <c r="DE59" s="597"/>
      <c r="DF59" s="597"/>
      <c r="DG59" s="597"/>
      <c r="DH59" s="597"/>
      <c r="DI59" s="597"/>
      <c r="DJ59" s="597"/>
      <c r="DK59" s="597"/>
      <c r="DL59" s="597"/>
      <c r="DM59" s="597"/>
      <c r="DN59" s="597"/>
      <c r="DO59" s="597"/>
      <c r="DP59" s="597"/>
      <c r="DQ59" s="597"/>
      <c r="DR59" s="597"/>
      <c r="DS59" s="597"/>
      <c r="DT59" s="597"/>
      <c r="DU59" s="597"/>
      <c r="DV59" s="597"/>
      <c r="DW59" s="597"/>
      <c r="DX59" s="597"/>
      <c r="DY59" s="597"/>
      <c r="DZ59" s="597"/>
      <c r="EA59" s="597"/>
      <c r="EB59" s="597"/>
      <c r="EC59" s="597"/>
      <c r="ED59" s="597"/>
      <c r="EE59" s="597"/>
      <c r="EF59" s="597"/>
      <c r="EG59" s="597"/>
      <c r="EH59" s="597"/>
      <c r="EI59" s="597"/>
      <c r="EJ59" s="597"/>
      <c r="EK59" s="597"/>
      <c r="EL59" s="597"/>
      <c r="EM59" s="597"/>
      <c r="EN59" s="597"/>
      <c r="EO59" s="597"/>
      <c r="EP59" s="597"/>
      <c r="EQ59" s="597"/>
      <c r="ER59" s="597"/>
      <c r="ES59" s="597"/>
      <c r="ET59" s="597"/>
      <c r="EU59" s="597"/>
      <c r="EV59" s="597"/>
      <c r="EW59" s="597"/>
      <c r="EX59" s="597"/>
      <c r="EY59" s="597"/>
      <c r="EZ59" s="597"/>
      <c r="FA59" s="597"/>
      <c r="FB59" s="597"/>
      <c r="FC59" s="597"/>
      <c r="FD59" s="597"/>
      <c r="FE59" s="597"/>
      <c r="FF59" s="597"/>
      <c r="FG59" s="597"/>
      <c r="FH59" s="597"/>
      <c r="FI59" s="597"/>
      <c r="FJ59" s="597"/>
      <c r="FK59" s="597"/>
      <c r="FL59" s="597"/>
      <c r="FM59" s="597"/>
      <c r="FN59" s="597"/>
      <c r="FO59" s="597"/>
      <c r="FP59" s="597"/>
      <c r="FQ59" s="597"/>
      <c r="FR59" s="597"/>
      <c r="FS59" s="597"/>
      <c r="FT59" s="597"/>
      <c r="FU59" s="597"/>
      <c r="FV59" s="597"/>
      <c r="FW59" s="597"/>
      <c r="FX59" s="597"/>
      <c r="FY59" s="597"/>
      <c r="FZ59" s="597"/>
      <c r="GA59" s="597"/>
      <c r="GB59" s="597"/>
      <c r="GC59" s="597"/>
      <c r="GD59" s="597"/>
      <c r="GE59" s="597"/>
      <c r="GF59" s="597"/>
      <c r="GG59" s="597"/>
      <c r="GH59" s="597"/>
      <c r="GI59" s="597"/>
      <c r="GJ59" s="597"/>
      <c r="GK59" s="597"/>
      <c r="GL59" s="597"/>
      <c r="GM59" s="597"/>
      <c r="GN59" s="597"/>
      <c r="GO59" s="597"/>
      <c r="GP59" s="597"/>
      <c r="GQ59" s="597"/>
      <c r="GR59" s="597"/>
      <c r="GS59" s="597"/>
      <c r="GT59" s="597"/>
      <c r="GU59" s="597"/>
      <c r="GV59" s="597"/>
      <c r="GW59" s="597"/>
      <c r="GX59" s="597"/>
      <c r="GY59" s="597"/>
      <c r="GZ59" s="597"/>
      <c r="HA59" s="597"/>
      <c r="HB59" s="597"/>
      <c r="HC59" s="597"/>
      <c r="HD59" s="597"/>
      <c r="HE59" s="597"/>
      <c r="HF59" s="597"/>
      <c r="HG59" s="597"/>
      <c r="HH59" s="597"/>
      <c r="HI59" s="597"/>
      <c r="HJ59" s="597"/>
      <c r="HK59" s="597"/>
      <c r="HL59" s="597"/>
      <c r="HM59" s="597"/>
      <c r="HN59" s="597"/>
      <c r="HO59" s="597"/>
      <c r="HP59" s="597"/>
      <c r="HQ59" s="597"/>
      <c r="HR59" s="597"/>
      <c r="HS59" s="597"/>
      <c r="HT59" s="597"/>
      <c r="HU59" s="597"/>
      <c r="HV59" s="597"/>
      <c r="HW59" s="597"/>
      <c r="HX59" s="597"/>
      <c r="HY59" s="597"/>
      <c r="HZ59" s="597"/>
      <c r="IA59" s="597"/>
      <c r="IB59" s="597"/>
      <c r="IC59" s="597"/>
      <c r="ID59" s="597"/>
      <c r="IE59" s="597"/>
      <c r="IF59" s="597"/>
      <c r="IG59" s="597"/>
      <c r="IH59" s="597"/>
      <c r="II59" s="597"/>
      <c r="IJ59" s="597"/>
      <c r="IK59" s="597"/>
      <c r="IL59" s="597"/>
      <c r="IM59" s="597"/>
      <c r="IN59" s="597"/>
      <c r="IO59" s="597"/>
      <c r="IP59" s="597"/>
      <c r="IQ59" s="597"/>
      <c r="IR59" s="597"/>
      <c r="IS59" s="597"/>
      <c r="IT59" s="597"/>
      <c r="IU59" s="597"/>
      <c r="IV59" s="597"/>
    </row>
    <row r="60" spans="2:256">
      <c r="C60" s="597"/>
      <c r="D60" s="597"/>
      <c r="E60" s="597"/>
      <c r="F60" s="597"/>
      <c r="G60" s="597"/>
      <c r="H60" s="597"/>
      <c r="I60" s="597"/>
      <c r="J60" s="597"/>
      <c r="K60" s="597"/>
      <c r="L60" s="597"/>
      <c r="M60" s="597"/>
      <c r="N60" s="597"/>
      <c r="O60" s="597"/>
      <c r="P60" s="597"/>
      <c r="Q60" s="597"/>
      <c r="R60" s="597"/>
      <c r="S60" s="597"/>
      <c r="T60" s="597"/>
      <c r="U60" s="597"/>
      <c r="V60" s="597"/>
      <c r="W60" s="597"/>
      <c r="X60" s="597"/>
      <c r="Y60" s="597"/>
      <c r="Z60" s="597"/>
      <c r="AA60" s="597"/>
      <c r="AB60" s="597"/>
      <c r="AC60" s="597"/>
      <c r="AD60" s="597"/>
      <c r="AE60" s="597"/>
      <c r="AF60" s="597"/>
      <c r="AG60" s="597"/>
      <c r="AH60" s="597"/>
      <c r="AI60" s="597"/>
      <c r="AJ60" s="597"/>
      <c r="AK60" s="597"/>
      <c r="AL60" s="597"/>
      <c r="AM60" s="597"/>
      <c r="AN60" s="597"/>
      <c r="AO60" s="597"/>
      <c r="AP60" s="597"/>
      <c r="AQ60" s="597"/>
      <c r="AR60" s="597"/>
      <c r="AS60" s="597"/>
      <c r="AT60" s="597"/>
      <c r="AU60" s="597"/>
      <c r="AV60" s="597"/>
      <c r="AW60" s="597"/>
      <c r="AX60" s="597"/>
      <c r="AY60" s="597"/>
      <c r="AZ60" s="597"/>
      <c r="BA60" s="597"/>
      <c r="BB60" s="597"/>
      <c r="BC60" s="597"/>
      <c r="BD60" s="597"/>
      <c r="BE60" s="597"/>
      <c r="BF60" s="597"/>
      <c r="BG60" s="597"/>
      <c r="BH60" s="597"/>
      <c r="BI60" s="597"/>
      <c r="BJ60" s="597"/>
      <c r="BK60" s="597"/>
      <c r="BL60" s="597"/>
      <c r="BM60" s="597"/>
      <c r="BN60" s="597"/>
      <c r="BO60" s="597"/>
      <c r="BP60" s="597"/>
      <c r="BQ60" s="597"/>
      <c r="BR60" s="597"/>
      <c r="BS60" s="597"/>
      <c r="BT60" s="597"/>
      <c r="BU60" s="597"/>
      <c r="BV60" s="597"/>
      <c r="BW60" s="597"/>
      <c r="BX60" s="597"/>
      <c r="BY60" s="597"/>
      <c r="BZ60" s="597"/>
      <c r="CA60" s="597"/>
      <c r="CB60" s="597"/>
      <c r="CC60" s="597"/>
      <c r="CD60" s="597"/>
      <c r="CE60" s="597"/>
      <c r="CF60" s="597"/>
      <c r="CG60" s="597"/>
      <c r="CH60" s="597"/>
      <c r="CI60" s="597"/>
      <c r="CJ60" s="597"/>
      <c r="CK60" s="597"/>
      <c r="CL60" s="597"/>
      <c r="CM60" s="597"/>
      <c r="CN60" s="597"/>
      <c r="CO60" s="597"/>
      <c r="CP60" s="597"/>
      <c r="CQ60" s="597"/>
      <c r="CR60" s="597"/>
      <c r="CS60" s="597"/>
      <c r="CT60" s="597"/>
      <c r="CU60" s="597"/>
      <c r="CV60" s="597"/>
      <c r="CW60" s="597"/>
      <c r="CX60" s="597"/>
      <c r="CY60" s="597"/>
      <c r="CZ60" s="597"/>
      <c r="DA60" s="597"/>
      <c r="DB60" s="597"/>
      <c r="DC60" s="597"/>
      <c r="DD60" s="597"/>
      <c r="DE60" s="597"/>
      <c r="DF60" s="597"/>
      <c r="DG60" s="597"/>
      <c r="DH60" s="597"/>
      <c r="DI60" s="597"/>
      <c r="DJ60" s="597"/>
      <c r="DK60" s="597"/>
      <c r="DL60" s="597"/>
      <c r="DM60" s="597"/>
      <c r="DN60" s="597"/>
      <c r="DO60" s="597"/>
      <c r="DP60" s="597"/>
      <c r="DQ60" s="597"/>
      <c r="DR60" s="597"/>
      <c r="DS60" s="597"/>
      <c r="DT60" s="597"/>
      <c r="DU60" s="597"/>
      <c r="DV60" s="597"/>
      <c r="DW60" s="597"/>
      <c r="DX60" s="597"/>
      <c r="DY60" s="597"/>
      <c r="DZ60" s="597"/>
      <c r="EA60" s="597"/>
      <c r="EB60" s="597"/>
      <c r="EC60" s="597"/>
      <c r="ED60" s="597"/>
      <c r="EE60" s="597"/>
      <c r="EF60" s="597"/>
      <c r="EG60" s="597"/>
      <c r="EH60" s="597"/>
      <c r="EI60" s="597"/>
      <c r="EJ60" s="597"/>
      <c r="EK60" s="597"/>
      <c r="EL60" s="597"/>
      <c r="EM60" s="597"/>
      <c r="EN60" s="597"/>
      <c r="EO60" s="597"/>
      <c r="EP60" s="597"/>
      <c r="EQ60" s="597"/>
      <c r="ER60" s="597"/>
      <c r="ES60" s="597"/>
      <c r="ET60" s="597"/>
      <c r="EU60" s="597"/>
      <c r="EV60" s="597"/>
      <c r="EW60" s="597"/>
      <c r="EX60" s="597"/>
      <c r="EY60" s="597"/>
      <c r="EZ60" s="597"/>
      <c r="FA60" s="597"/>
      <c r="FB60" s="597"/>
      <c r="FC60" s="597"/>
      <c r="FD60" s="597"/>
      <c r="FE60" s="597"/>
      <c r="FF60" s="597"/>
      <c r="FG60" s="597"/>
      <c r="FH60" s="597"/>
      <c r="FI60" s="597"/>
      <c r="FJ60" s="597"/>
      <c r="FK60" s="597"/>
      <c r="FL60" s="597"/>
      <c r="FM60" s="597"/>
      <c r="FN60" s="597"/>
      <c r="FO60" s="597"/>
      <c r="FP60" s="597"/>
      <c r="FQ60" s="597"/>
      <c r="FR60" s="597"/>
      <c r="FS60" s="597"/>
      <c r="FT60" s="597"/>
      <c r="FU60" s="597"/>
      <c r="FV60" s="597"/>
      <c r="FW60" s="597"/>
      <c r="FX60" s="597"/>
      <c r="FY60" s="597"/>
      <c r="FZ60" s="597"/>
      <c r="GA60" s="597"/>
      <c r="GB60" s="597"/>
      <c r="GC60" s="597"/>
      <c r="GD60" s="597"/>
      <c r="GE60" s="597"/>
      <c r="GF60" s="597"/>
      <c r="GG60" s="597"/>
      <c r="GH60" s="597"/>
      <c r="GI60" s="597"/>
      <c r="GJ60" s="597"/>
      <c r="GK60" s="597"/>
      <c r="GL60" s="597"/>
      <c r="GM60" s="597"/>
      <c r="GN60" s="597"/>
      <c r="GO60" s="597"/>
      <c r="GP60" s="597"/>
      <c r="GQ60" s="597"/>
      <c r="GR60" s="597"/>
      <c r="GS60" s="597"/>
      <c r="GT60" s="597"/>
      <c r="GU60" s="597"/>
      <c r="GV60" s="597"/>
      <c r="GW60" s="597"/>
      <c r="GX60" s="597"/>
      <c r="GY60" s="597"/>
      <c r="GZ60" s="597"/>
      <c r="HA60" s="597"/>
      <c r="HB60" s="597"/>
      <c r="HC60" s="597"/>
      <c r="HD60" s="597"/>
      <c r="HE60" s="597"/>
      <c r="HF60" s="597"/>
      <c r="HG60" s="597"/>
      <c r="HH60" s="597"/>
      <c r="HI60" s="597"/>
      <c r="HJ60" s="597"/>
      <c r="HK60" s="597"/>
      <c r="HL60" s="597"/>
      <c r="HM60" s="597"/>
      <c r="HN60" s="597"/>
      <c r="HO60" s="597"/>
      <c r="HP60" s="597"/>
      <c r="HQ60" s="597"/>
      <c r="HR60" s="597"/>
      <c r="HS60" s="597"/>
      <c r="HT60" s="597"/>
      <c r="HU60" s="597"/>
      <c r="HV60" s="597"/>
      <c r="HW60" s="597"/>
      <c r="HX60" s="597"/>
      <c r="HY60" s="597"/>
      <c r="HZ60" s="597"/>
      <c r="IA60" s="597"/>
      <c r="IB60" s="597"/>
      <c r="IC60" s="597"/>
      <c r="ID60" s="597"/>
      <c r="IE60" s="597"/>
      <c r="IF60" s="597"/>
      <c r="IG60" s="597"/>
      <c r="IH60" s="597"/>
      <c r="II60" s="597"/>
      <c r="IJ60" s="597"/>
      <c r="IK60" s="597"/>
      <c r="IL60" s="597"/>
      <c r="IM60" s="597"/>
      <c r="IN60" s="597"/>
      <c r="IO60" s="597"/>
      <c r="IP60" s="597"/>
      <c r="IQ60" s="597"/>
      <c r="IR60" s="597"/>
      <c r="IS60" s="597"/>
      <c r="IT60" s="597"/>
      <c r="IU60" s="597"/>
      <c r="IV60" s="597"/>
    </row>
    <row r="61" spans="2:256">
      <c r="C61" s="597"/>
      <c r="D61" s="597"/>
      <c r="E61" s="597"/>
      <c r="F61" s="597"/>
      <c r="G61" s="597"/>
      <c r="H61" s="597"/>
      <c r="I61" s="597"/>
      <c r="J61" s="597"/>
      <c r="K61" s="597"/>
      <c r="L61" s="597"/>
      <c r="M61" s="597"/>
      <c r="N61" s="597"/>
      <c r="O61" s="597"/>
      <c r="P61" s="597"/>
      <c r="Q61" s="597"/>
      <c r="R61" s="597"/>
      <c r="S61" s="597"/>
      <c r="T61" s="597"/>
      <c r="U61" s="597"/>
      <c r="V61" s="597"/>
      <c r="W61" s="597"/>
      <c r="X61" s="597"/>
      <c r="Y61" s="597"/>
      <c r="Z61" s="597"/>
      <c r="AA61" s="597"/>
      <c r="AB61" s="597"/>
      <c r="AC61" s="597"/>
      <c r="AD61" s="597"/>
      <c r="AE61" s="597"/>
      <c r="AF61" s="597"/>
      <c r="AG61" s="597"/>
      <c r="AH61" s="597"/>
      <c r="AI61" s="597"/>
      <c r="AJ61" s="597"/>
      <c r="AK61" s="597"/>
      <c r="AL61" s="597"/>
      <c r="AM61" s="597"/>
      <c r="AN61" s="597"/>
      <c r="AO61" s="597"/>
      <c r="AP61" s="597"/>
      <c r="AQ61" s="597"/>
      <c r="AR61" s="597"/>
      <c r="AS61" s="597"/>
      <c r="AT61" s="597"/>
      <c r="AU61" s="597"/>
      <c r="AV61" s="597"/>
      <c r="AW61" s="597"/>
      <c r="AX61" s="597"/>
      <c r="AY61" s="597"/>
      <c r="AZ61" s="597"/>
      <c r="BA61" s="597"/>
      <c r="BB61" s="597"/>
      <c r="BC61" s="597"/>
      <c r="BD61" s="597"/>
      <c r="BE61" s="597"/>
      <c r="BF61" s="597"/>
      <c r="BG61" s="597"/>
      <c r="BH61" s="597"/>
      <c r="BI61" s="597"/>
      <c r="BJ61" s="597"/>
      <c r="BK61" s="597"/>
      <c r="BL61" s="597"/>
      <c r="BM61" s="597"/>
      <c r="BN61" s="597"/>
      <c r="BO61" s="597"/>
      <c r="BP61" s="597"/>
      <c r="BQ61" s="597"/>
      <c r="BR61" s="597"/>
      <c r="BS61" s="597"/>
      <c r="BT61" s="597"/>
      <c r="BU61" s="597"/>
      <c r="BV61" s="597"/>
      <c r="BW61" s="597"/>
      <c r="BX61" s="597"/>
      <c r="BY61" s="597"/>
      <c r="BZ61" s="597"/>
      <c r="CA61" s="597"/>
      <c r="CB61" s="597"/>
      <c r="CC61" s="597"/>
      <c r="CD61" s="597"/>
      <c r="CE61" s="597"/>
      <c r="CF61" s="597"/>
      <c r="CG61" s="597"/>
      <c r="CH61" s="597"/>
      <c r="CI61" s="597"/>
      <c r="CJ61" s="597"/>
      <c r="CK61" s="597"/>
      <c r="CL61" s="597"/>
      <c r="CM61" s="597"/>
      <c r="CN61" s="597"/>
      <c r="CO61" s="597"/>
      <c r="CP61" s="597"/>
      <c r="CQ61" s="597"/>
      <c r="CR61" s="597"/>
      <c r="CS61" s="597"/>
      <c r="CT61" s="597"/>
      <c r="CU61" s="597"/>
      <c r="CV61" s="597"/>
      <c r="CW61" s="597"/>
      <c r="CX61" s="597"/>
      <c r="CY61" s="597"/>
      <c r="CZ61" s="597"/>
      <c r="DA61" s="597"/>
      <c r="DB61" s="597"/>
      <c r="DC61" s="597"/>
      <c r="DD61" s="597"/>
      <c r="DE61" s="597"/>
      <c r="DF61" s="597"/>
      <c r="DG61" s="597"/>
      <c r="DH61" s="597"/>
      <c r="DI61" s="597"/>
      <c r="DJ61" s="597"/>
      <c r="DK61" s="597"/>
      <c r="DL61" s="597"/>
      <c r="DM61" s="597"/>
      <c r="DN61" s="597"/>
      <c r="DO61" s="597"/>
      <c r="DP61" s="597"/>
      <c r="DQ61" s="597"/>
      <c r="DR61" s="597"/>
      <c r="DS61" s="597"/>
      <c r="DT61" s="597"/>
      <c r="DU61" s="597"/>
      <c r="DV61" s="597"/>
      <c r="DW61" s="597"/>
      <c r="DX61" s="597"/>
      <c r="DY61" s="597"/>
      <c r="DZ61" s="597"/>
      <c r="EA61" s="597"/>
      <c r="EB61" s="597"/>
      <c r="EC61" s="597"/>
      <c r="ED61" s="597"/>
      <c r="EE61" s="597"/>
      <c r="EF61" s="597"/>
      <c r="EG61" s="597"/>
      <c r="EH61" s="597"/>
      <c r="EI61" s="597"/>
      <c r="EJ61" s="597"/>
      <c r="EK61" s="597"/>
      <c r="EL61" s="597"/>
      <c r="EM61" s="597"/>
      <c r="EN61" s="597"/>
      <c r="EO61" s="597"/>
      <c r="EP61" s="597"/>
      <c r="EQ61" s="597"/>
      <c r="ER61" s="597"/>
      <c r="ES61" s="597"/>
      <c r="ET61" s="597"/>
      <c r="EU61" s="597"/>
      <c r="EV61" s="597"/>
      <c r="EW61" s="597"/>
      <c r="EX61" s="597"/>
      <c r="EY61" s="597"/>
      <c r="EZ61" s="597"/>
      <c r="FA61" s="597"/>
      <c r="FB61" s="597"/>
      <c r="FC61" s="597"/>
      <c r="FD61" s="597"/>
      <c r="FE61" s="597"/>
      <c r="FF61" s="597"/>
      <c r="FG61" s="597"/>
      <c r="FH61" s="597"/>
      <c r="FI61" s="597"/>
      <c r="FJ61" s="597"/>
      <c r="FK61" s="597"/>
      <c r="FL61" s="597"/>
      <c r="FM61" s="597"/>
      <c r="FN61" s="597"/>
      <c r="FO61" s="597"/>
      <c r="FP61" s="597"/>
      <c r="FQ61" s="597"/>
      <c r="FR61" s="597"/>
      <c r="FS61" s="597"/>
      <c r="FT61" s="597"/>
      <c r="FU61" s="597"/>
      <c r="FV61" s="597"/>
      <c r="FW61" s="597"/>
      <c r="FX61" s="597"/>
      <c r="FY61" s="597"/>
      <c r="FZ61" s="597"/>
      <c r="GA61" s="597"/>
      <c r="GB61" s="597"/>
      <c r="GC61" s="597"/>
      <c r="GD61" s="597"/>
      <c r="GE61" s="597"/>
      <c r="GF61" s="597"/>
      <c r="GG61" s="597"/>
      <c r="GH61" s="597"/>
      <c r="GI61" s="597"/>
      <c r="GJ61" s="597"/>
      <c r="GK61" s="597"/>
      <c r="GL61" s="597"/>
      <c r="GM61" s="597"/>
      <c r="GN61" s="597"/>
      <c r="GO61" s="597"/>
      <c r="GP61" s="597"/>
      <c r="GQ61" s="597"/>
      <c r="GR61" s="597"/>
      <c r="GS61" s="597"/>
      <c r="GT61" s="597"/>
      <c r="GU61" s="597"/>
      <c r="GV61" s="597"/>
      <c r="GW61" s="597"/>
      <c r="GX61" s="597"/>
      <c r="GY61" s="597"/>
      <c r="GZ61" s="597"/>
      <c r="HA61" s="597"/>
      <c r="HB61" s="597"/>
      <c r="HC61" s="597"/>
      <c r="HD61" s="597"/>
      <c r="HE61" s="597"/>
      <c r="HF61" s="597"/>
      <c r="HG61" s="597"/>
      <c r="HH61" s="597"/>
      <c r="HI61" s="597"/>
      <c r="HJ61" s="597"/>
      <c r="HK61" s="597"/>
      <c r="HL61" s="597"/>
      <c r="HM61" s="597"/>
      <c r="HN61" s="597"/>
      <c r="HO61" s="597"/>
      <c r="HP61" s="597"/>
      <c r="HQ61" s="597"/>
      <c r="HR61" s="597"/>
      <c r="HS61" s="597"/>
      <c r="HT61" s="597"/>
      <c r="HU61" s="597"/>
      <c r="HV61" s="597"/>
      <c r="HW61" s="597"/>
      <c r="HX61" s="597"/>
      <c r="HY61" s="597"/>
      <c r="HZ61" s="597"/>
      <c r="IA61" s="597"/>
      <c r="IB61" s="597"/>
      <c r="IC61" s="597"/>
      <c r="ID61" s="597"/>
      <c r="IE61" s="597"/>
      <c r="IF61" s="597"/>
      <c r="IG61" s="597"/>
      <c r="IH61" s="597"/>
      <c r="II61" s="597"/>
      <c r="IJ61" s="597"/>
      <c r="IK61" s="597"/>
      <c r="IL61" s="597"/>
      <c r="IM61" s="597"/>
      <c r="IN61" s="597"/>
      <c r="IO61" s="597"/>
      <c r="IP61" s="597"/>
      <c r="IQ61" s="597"/>
      <c r="IR61" s="597"/>
      <c r="IS61" s="597"/>
      <c r="IT61" s="597"/>
      <c r="IU61" s="597"/>
      <c r="IV61" s="597"/>
    </row>
    <row r="62" spans="2:256">
      <c r="B62" s="614" t="s">
        <v>565</v>
      </c>
      <c r="C62" s="597"/>
      <c r="D62" s="597"/>
      <c r="E62" s="597"/>
      <c r="F62" s="597"/>
      <c r="G62" s="597"/>
      <c r="H62" s="597"/>
      <c r="I62" s="614" t="s">
        <v>566</v>
      </c>
      <c r="J62" s="597"/>
      <c r="K62" s="597"/>
      <c r="L62" s="597"/>
      <c r="M62" s="597"/>
      <c r="N62" s="597"/>
      <c r="O62" s="597"/>
      <c r="P62" s="597"/>
      <c r="Q62" s="597"/>
      <c r="R62" s="597"/>
      <c r="S62" s="597"/>
      <c r="T62" s="597"/>
      <c r="U62" s="597"/>
      <c r="V62" s="597"/>
      <c r="W62" s="597"/>
      <c r="X62" s="597"/>
      <c r="Y62" s="597"/>
      <c r="Z62" s="597"/>
      <c r="AA62" s="597"/>
      <c r="AB62" s="597"/>
      <c r="AC62" s="597"/>
      <c r="AD62" s="597"/>
      <c r="AE62" s="597"/>
      <c r="AF62" s="597"/>
      <c r="AG62" s="597"/>
      <c r="AH62" s="597"/>
      <c r="AI62" s="597"/>
      <c r="AJ62" s="597"/>
      <c r="AK62" s="597"/>
      <c r="AL62" s="597"/>
      <c r="AM62" s="597"/>
      <c r="AN62" s="597"/>
      <c r="AO62" s="597"/>
      <c r="AP62" s="597"/>
      <c r="AQ62" s="597"/>
      <c r="AR62" s="597"/>
      <c r="AS62" s="597"/>
      <c r="AT62" s="597"/>
      <c r="AU62" s="597"/>
      <c r="AV62" s="597"/>
      <c r="AW62" s="597"/>
      <c r="AX62" s="597"/>
      <c r="AY62" s="597"/>
      <c r="AZ62" s="597"/>
      <c r="BA62" s="597"/>
      <c r="BB62" s="597"/>
      <c r="BC62" s="597"/>
      <c r="BD62" s="597"/>
      <c r="BE62" s="597"/>
      <c r="BF62" s="597"/>
      <c r="BG62" s="597"/>
      <c r="BH62" s="597"/>
      <c r="BI62" s="597"/>
      <c r="BJ62" s="597"/>
      <c r="BK62" s="597"/>
      <c r="BL62" s="597"/>
      <c r="BM62" s="597"/>
      <c r="BN62" s="597"/>
      <c r="BO62" s="597"/>
      <c r="BP62" s="597"/>
      <c r="BQ62" s="597"/>
      <c r="BR62" s="597"/>
      <c r="BS62" s="597"/>
      <c r="BT62" s="597"/>
      <c r="BU62" s="597"/>
      <c r="BV62" s="597"/>
      <c r="BW62" s="597"/>
      <c r="BX62" s="597"/>
      <c r="BY62" s="597"/>
      <c r="BZ62" s="597"/>
      <c r="CA62" s="597"/>
      <c r="CB62" s="597"/>
      <c r="CC62" s="597"/>
      <c r="CD62" s="597"/>
      <c r="CE62" s="597"/>
      <c r="CF62" s="597"/>
      <c r="CG62" s="597"/>
      <c r="CH62" s="597"/>
      <c r="CI62" s="597"/>
      <c r="CJ62" s="597"/>
      <c r="CK62" s="597"/>
      <c r="CL62" s="597"/>
      <c r="CM62" s="597"/>
      <c r="CN62" s="597"/>
      <c r="CO62" s="597"/>
      <c r="CP62" s="597"/>
      <c r="CQ62" s="597"/>
      <c r="CR62" s="597"/>
      <c r="CS62" s="597"/>
      <c r="CT62" s="597"/>
      <c r="CU62" s="597"/>
      <c r="CV62" s="597"/>
      <c r="CW62" s="597"/>
      <c r="CX62" s="597"/>
      <c r="CY62" s="597"/>
      <c r="CZ62" s="597"/>
      <c r="DA62" s="597"/>
      <c r="DB62" s="597"/>
      <c r="DC62" s="597"/>
      <c r="DD62" s="597"/>
      <c r="DE62" s="597"/>
      <c r="DF62" s="597"/>
      <c r="DG62" s="597"/>
      <c r="DH62" s="597"/>
      <c r="DI62" s="597"/>
      <c r="DJ62" s="597"/>
      <c r="DK62" s="597"/>
      <c r="DL62" s="597"/>
      <c r="DM62" s="597"/>
      <c r="DN62" s="597"/>
      <c r="DO62" s="597"/>
      <c r="DP62" s="597"/>
      <c r="DQ62" s="597"/>
      <c r="DR62" s="597"/>
      <c r="DS62" s="597"/>
      <c r="DT62" s="597"/>
      <c r="DU62" s="597"/>
      <c r="DV62" s="597"/>
      <c r="DW62" s="597"/>
      <c r="DX62" s="597"/>
      <c r="DY62" s="597"/>
      <c r="DZ62" s="597"/>
      <c r="EA62" s="597"/>
      <c r="EB62" s="597"/>
      <c r="EC62" s="597"/>
      <c r="ED62" s="597"/>
      <c r="EE62" s="597"/>
      <c r="EF62" s="597"/>
      <c r="EG62" s="597"/>
      <c r="EH62" s="597"/>
      <c r="EI62" s="597"/>
      <c r="EJ62" s="597"/>
      <c r="EK62" s="597"/>
      <c r="EL62" s="597"/>
      <c r="EM62" s="597"/>
      <c r="EN62" s="597"/>
      <c r="EO62" s="597"/>
      <c r="EP62" s="597"/>
      <c r="EQ62" s="597"/>
      <c r="ER62" s="597"/>
      <c r="ES62" s="597"/>
      <c r="ET62" s="597"/>
      <c r="EU62" s="597"/>
      <c r="EV62" s="597"/>
      <c r="EW62" s="597"/>
      <c r="EX62" s="597"/>
      <c r="EY62" s="597"/>
      <c r="EZ62" s="597"/>
      <c r="FA62" s="597"/>
      <c r="FB62" s="597"/>
      <c r="FC62" s="597"/>
      <c r="FD62" s="597"/>
      <c r="FE62" s="597"/>
      <c r="FF62" s="597"/>
      <c r="FG62" s="597"/>
      <c r="FH62" s="597"/>
      <c r="FI62" s="597"/>
      <c r="FJ62" s="597"/>
      <c r="FK62" s="597"/>
      <c r="FL62" s="597"/>
      <c r="FM62" s="597"/>
      <c r="FN62" s="597"/>
      <c r="FO62" s="597"/>
      <c r="FP62" s="597"/>
      <c r="FQ62" s="597"/>
      <c r="FR62" s="597"/>
      <c r="FS62" s="597"/>
      <c r="FT62" s="597"/>
      <c r="FU62" s="597"/>
      <c r="FV62" s="597"/>
      <c r="FW62" s="597"/>
      <c r="FX62" s="597"/>
      <c r="FY62" s="597"/>
      <c r="FZ62" s="597"/>
      <c r="GA62" s="597"/>
      <c r="GB62" s="597"/>
      <c r="GC62" s="597"/>
      <c r="GD62" s="597"/>
      <c r="GE62" s="597"/>
      <c r="GF62" s="597"/>
      <c r="GG62" s="597"/>
      <c r="GH62" s="597"/>
      <c r="GI62" s="597"/>
      <c r="GJ62" s="597"/>
      <c r="GK62" s="597"/>
      <c r="GL62" s="597"/>
      <c r="GM62" s="597"/>
      <c r="GN62" s="597"/>
      <c r="GO62" s="597"/>
      <c r="GP62" s="597"/>
      <c r="GQ62" s="597"/>
      <c r="GR62" s="597"/>
      <c r="GS62" s="597"/>
      <c r="GT62" s="597"/>
      <c r="GU62" s="597"/>
      <c r="GV62" s="597"/>
      <c r="GW62" s="597"/>
      <c r="GX62" s="597"/>
      <c r="GY62" s="597"/>
      <c r="GZ62" s="597"/>
      <c r="HA62" s="597"/>
      <c r="HB62" s="597"/>
      <c r="HC62" s="597"/>
      <c r="HD62" s="597"/>
      <c r="HE62" s="597"/>
      <c r="HF62" s="597"/>
      <c r="HG62" s="597"/>
      <c r="HH62" s="597"/>
      <c r="HI62" s="597"/>
      <c r="HJ62" s="597"/>
      <c r="HK62" s="597"/>
      <c r="HL62" s="597"/>
      <c r="HM62" s="597"/>
      <c r="HN62" s="597"/>
      <c r="HO62" s="597"/>
      <c r="HP62" s="597"/>
      <c r="HQ62" s="597"/>
      <c r="HR62" s="597"/>
      <c r="HS62" s="597"/>
      <c r="HT62" s="597"/>
      <c r="HU62" s="597"/>
      <c r="HV62" s="597"/>
      <c r="HW62" s="597"/>
      <c r="HX62" s="597"/>
      <c r="HY62" s="597"/>
      <c r="HZ62" s="597"/>
      <c r="IA62" s="597"/>
      <c r="IB62" s="597"/>
      <c r="IC62" s="597"/>
      <c r="ID62" s="597"/>
      <c r="IE62" s="597"/>
      <c r="IF62" s="597"/>
      <c r="IG62" s="597"/>
      <c r="IH62" s="597"/>
      <c r="II62" s="597"/>
      <c r="IJ62" s="597"/>
      <c r="IK62" s="597"/>
      <c r="IL62" s="597"/>
      <c r="IM62" s="597"/>
      <c r="IN62" s="597"/>
      <c r="IO62" s="597"/>
      <c r="IP62" s="597"/>
      <c r="IQ62" s="597"/>
      <c r="IR62" s="597"/>
      <c r="IS62" s="597"/>
      <c r="IT62" s="597"/>
      <c r="IU62" s="597"/>
      <c r="IV62" s="597"/>
    </row>
    <row r="63" spans="2:256">
      <c r="C63" s="597"/>
      <c r="D63" s="597"/>
      <c r="E63" s="597"/>
      <c r="F63" s="597"/>
      <c r="G63" s="597"/>
      <c r="H63" s="597"/>
      <c r="I63" s="597"/>
      <c r="J63" s="597"/>
      <c r="K63" s="597"/>
      <c r="L63" s="597"/>
      <c r="M63" s="597"/>
      <c r="N63" s="597"/>
      <c r="O63" s="597"/>
      <c r="P63" s="597"/>
      <c r="Q63" s="597"/>
      <c r="R63" s="597"/>
      <c r="S63" s="597"/>
      <c r="T63" s="597"/>
      <c r="U63" s="597"/>
      <c r="V63" s="597"/>
      <c r="W63" s="597"/>
      <c r="X63" s="597"/>
      <c r="Y63" s="597"/>
      <c r="Z63" s="597"/>
      <c r="AA63" s="597"/>
      <c r="AB63" s="597"/>
      <c r="AC63" s="597"/>
      <c r="AD63" s="597"/>
      <c r="AE63" s="597"/>
      <c r="AF63" s="597"/>
      <c r="AG63" s="597"/>
      <c r="AH63" s="597"/>
      <c r="AI63" s="597"/>
      <c r="AJ63" s="597"/>
      <c r="AK63" s="597"/>
      <c r="AL63" s="597"/>
      <c r="AM63" s="597"/>
      <c r="AN63" s="597"/>
      <c r="AO63" s="597"/>
      <c r="AP63" s="597"/>
      <c r="AQ63" s="597"/>
      <c r="AR63" s="597"/>
      <c r="AS63" s="597"/>
      <c r="AT63" s="597"/>
      <c r="AU63" s="597"/>
      <c r="AV63" s="597"/>
      <c r="AW63" s="597"/>
      <c r="AX63" s="597"/>
      <c r="AY63" s="597"/>
      <c r="AZ63" s="597"/>
      <c r="BA63" s="597"/>
      <c r="BB63" s="597"/>
      <c r="BC63" s="597"/>
      <c r="BD63" s="597"/>
      <c r="BE63" s="597"/>
      <c r="BF63" s="597"/>
      <c r="BG63" s="597"/>
      <c r="BH63" s="597"/>
      <c r="BI63" s="597"/>
      <c r="BJ63" s="597"/>
      <c r="BK63" s="597"/>
      <c r="BL63" s="597"/>
      <c r="BM63" s="597"/>
      <c r="BN63" s="597"/>
      <c r="BO63" s="597"/>
      <c r="BP63" s="597"/>
      <c r="BQ63" s="597"/>
      <c r="BR63" s="597"/>
      <c r="BS63" s="597"/>
      <c r="BT63" s="597"/>
      <c r="BU63" s="597"/>
      <c r="BV63" s="597"/>
      <c r="BW63" s="597"/>
      <c r="BX63" s="597"/>
      <c r="BY63" s="597"/>
      <c r="BZ63" s="597"/>
      <c r="CA63" s="597"/>
      <c r="CB63" s="597"/>
      <c r="CC63" s="597"/>
      <c r="CD63" s="597"/>
      <c r="CE63" s="597"/>
      <c r="CF63" s="597"/>
      <c r="CG63" s="597"/>
      <c r="CH63" s="597"/>
      <c r="CI63" s="597"/>
      <c r="CJ63" s="597"/>
      <c r="CK63" s="597"/>
      <c r="CL63" s="597"/>
      <c r="CM63" s="597"/>
      <c r="CN63" s="597"/>
      <c r="CO63" s="597"/>
      <c r="CP63" s="597"/>
      <c r="CQ63" s="597"/>
      <c r="CR63" s="597"/>
      <c r="CS63" s="597"/>
      <c r="CT63" s="597"/>
      <c r="CU63" s="597"/>
      <c r="CV63" s="597"/>
      <c r="CW63" s="597"/>
      <c r="CX63" s="597"/>
      <c r="CY63" s="597"/>
      <c r="CZ63" s="597"/>
      <c r="DA63" s="597"/>
      <c r="DB63" s="597"/>
      <c r="DC63" s="597"/>
      <c r="DD63" s="597"/>
      <c r="DE63" s="597"/>
      <c r="DF63" s="597"/>
      <c r="DG63" s="597"/>
      <c r="DH63" s="597"/>
      <c r="DI63" s="597"/>
      <c r="DJ63" s="597"/>
      <c r="DK63" s="597"/>
      <c r="DL63" s="597"/>
      <c r="DM63" s="597"/>
      <c r="DN63" s="597"/>
      <c r="DO63" s="597"/>
      <c r="DP63" s="597"/>
      <c r="DQ63" s="597"/>
      <c r="DR63" s="597"/>
      <c r="DS63" s="597"/>
      <c r="DT63" s="597"/>
      <c r="DU63" s="597"/>
      <c r="DV63" s="597"/>
      <c r="DW63" s="597"/>
      <c r="DX63" s="597"/>
      <c r="DY63" s="597"/>
      <c r="DZ63" s="597"/>
      <c r="EA63" s="597"/>
      <c r="EB63" s="597"/>
      <c r="EC63" s="597"/>
      <c r="ED63" s="597"/>
      <c r="EE63" s="597"/>
      <c r="EF63" s="597"/>
      <c r="EG63" s="597"/>
      <c r="EH63" s="597"/>
      <c r="EI63" s="597"/>
      <c r="EJ63" s="597"/>
      <c r="EK63" s="597"/>
      <c r="EL63" s="597"/>
      <c r="EM63" s="597"/>
      <c r="EN63" s="597"/>
      <c r="EO63" s="597"/>
      <c r="EP63" s="597"/>
      <c r="EQ63" s="597"/>
      <c r="ER63" s="597"/>
      <c r="ES63" s="597"/>
      <c r="ET63" s="597"/>
      <c r="EU63" s="597"/>
      <c r="EV63" s="597"/>
      <c r="EW63" s="597"/>
      <c r="EX63" s="597"/>
      <c r="EY63" s="597"/>
      <c r="EZ63" s="597"/>
      <c r="FA63" s="597"/>
      <c r="FB63" s="597"/>
      <c r="FC63" s="597"/>
      <c r="FD63" s="597"/>
      <c r="FE63" s="597"/>
      <c r="FF63" s="597"/>
      <c r="FG63" s="597"/>
      <c r="FH63" s="597"/>
      <c r="FI63" s="597"/>
      <c r="FJ63" s="597"/>
      <c r="FK63" s="597"/>
      <c r="FL63" s="597"/>
      <c r="FM63" s="597"/>
      <c r="FN63" s="597"/>
      <c r="FO63" s="597"/>
      <c r="FP63" s="597"/>
      <c r="FQ63" s="597"/>
      <c r="FR63" s="597"/>
      <c r="FS63" s="597"/>
      <c r="FT63" s="597"/>
      <c r="FU63" s="597"/>
      <c r="FV63" s="597"/>
      <c r="FW63" s="597"/>
      <c r="FX63" s="597"/>
      <c r="FY63" s="597"/>
      <c r="FZ63" s="597"/>
      <c r="GA63" s="597"/>
      <c r="GB63" s="597"/>
      <c r="GC63" s="597"/>
      <c r="GD63" s="597"/>
      <c r="GE63" s="597"/>
      <c r="GF63" s="597"/>
      <c r="GG63" s="597"/>
      <c r="GH63" s="597"/>
      <c r="GI63" s="597"/>
      <c r="GJ63" s="597"/>
      <c r="GK63" s="597"/>
      <c r="GL63" s="597"/>
      <c r="GM63" s="597"/>
      <c r="GN63" s="597"/>
      <c r="GO63" s="597"/>
      <c r="GP63" s="597"/>
      <c r="GQ63" s="597"/>
      <c r="GR63" s="597"/>
      <c r="GS63" s="597"/>
      <c r="GT63" s="597"/>
      <c r="GU63" s="597"/>
      <c r="GV63" s="597"/>
      <c r="GW63" s="597"/>
      <c r="GX63" s="597"/>
      <c r="GY63" s="597"/>
      <c r="GZ63" s="597"/>
      <c r="HA63" s="597"/>
      <c r="HB63" s="597"/>
      <c r="HC63" s="597"/>
      <c r="HD63" s="597"/>
      <c r="HE63" s="597"/>
      <c r="HF63" s="597"/>
      <c r="HG63" s="597"/>
      <c r="HH63" s="597"/>
      <c r="HI63" s="597"/>
      <c r="HJ63" s="597"/>
      <c r="HK63" s="597"/>
      <c r="HL63" s="597"/>
      <c r="HM63" s="597"/>
      <c r="HN63" s="597"/>
      <c r="HO63" s="597"/>
      <c r="HP63" s="597"/>
      <c r="HQ63" s="597"/>
      <c r="HR63" s="597"/>
      <c r="HS63" s="597"/>
      <c r="HT63" s="597"/>
      <c r="HU63" s="597"/>
      <c r="HV63" s="597"/>
      <c r="HW63" s="597"/>
      <c r="HX63" s="597"/>
      <c r="HY63" s="597"/>
      <c r="HZ63" s="597"/>
      <c r="IA63" s="597"/>
      <c r="IB63" s="597"/>
      <c r="IC63" s="597"/>
      <c r="ID63" s="597"/>
      <c r="IE63" s="597"/>
      <c r="IF63" s="597"/>
      <c r="IG63" s="597"/>
      <c r="IH63" s="597"/>
      <c r="II63" s="597"/>
      <c r="IJ63" s="597"/>
      <c r="IK63" s="597"/>
      <c r="IL63" s="597"/>
      <c r="IM63" s="597"/>
      <c r="IN63" s="597"/>
      <c r="IO63" s="597"/>
      <c r="IP63" s="597"/>
      <c r="IQ63" s="597"/>
      <c r="IR63" s="597"/>
      <c r="IS63" s="597"/>
      <c r="IT63" s="597"/>
      <c r="IU63" s="597"/>
      <c r="IV63" s="597"/>
    </row>
    <row r="64" spans="2:256">
      <c r="C64" s="597"/>
      <c r="D64" s="597"/>
      <c r="E64" s="597"/>
      <c r="F64" s="597"/>
      <c r="G64" s="597"/>
      <c r="H64" s="597"/>
      <c r="I64" s="597"/>
      <c r="J64" s="597"/>
      <c r="K64" s="597"/>
      <c r="L64" s="597"/>
      <c r="M64" s="597"/>
      <c r="N64" s="597"/>
      <c r="O64" s="597"/>
      <c r="P64" s="597"/>
      <c r="Q64" s="597"/>
      <c r="R64" s="597"/>
      <c r="S64" s="597"/>
      <c r="T64" s="597"/>
      <c r="U64" s="597"/>
      <c r="V64" s="597"/>
      <c r="W64" s="597"/>
      <c r="X64" s="597"/>
      <c r="Y64" s="597"/>
      <c r="Z64" s="597"/>
      <c r="AA64" s="597"/>
      <c r="AB64" s="597"/>
      <c r="AC64" s="597"/>
      <c r="AD64" s="597"/>
      <c r="AE64" s="597"/>
      <c r="AF64" s="597"/>
      <c r="AG64" s="597"/>
      <c r="AH64" s="597"/>
      <c r="AI64" s="597"/>
      <c r="AJ64" s="597"/>
      <c r="AK64" s="597"/>
      <c r="AL64" s="597"/>
      <c r="AM64" s="597"/>
      <c r="AN64" s="597"/>
      <c r="AO64" s="597"/>
      <c r="AP64" s="597"/>
      <c r="AQ64" s="597"/>
      <c r="AR64" s="597"/>
      <c r="AS64" s="597"/>
      <c r="AT64" s="597"/>
      <c r="AU64" s="597"/>
      <c r="AV64" s="597"/>
      <c r="AW64" s="597"/>
      <c r="AX64" s="597"/>
      <c r="AY64" s="597"/>
      <c r="AZ64" s="597"/>
      <c r="BA64" s="597"/>
      <c r="BB64" s="597"/>
      <c r="BC64" s="597"/>
      <c r="BD64" s="597"/>
      <c r="BE64" s="597"/>
      <c r="BF64" s="597"/>
      <c r="BG64" s="597"/>
      <c r="BH64" s="597"/>
      <c r="BI64" s="597"/>
      <c r="BJ64" s="597"/>
      <c r="BK64" s="597"/>
      <c r="BL64" s="597"/>
      <c r="BM64" s="597"/>
      <c r="BN64" s="597"/>
      <c r="BO64" s="597"/>
      <c r="BP64" s="597"/>
      <c r="BQ64" s="597"/>
      <c r="BR64" s="597"/>
      <c r="BS64" s="597"/>
      <c r="BT64" s="597"/>
      <c r="BU64" s="597"/>
      <c r="BV64" s="597"/>
      <c r="BW64" s="597"/>
      <c r="BX64" s="597"/>
      <c r="BY64" s="597"/>
      <c r="BZ64" s="597"/>
      <c r="CA64" s="597"/>
      <c r="CB64" s="597"/>
      <c r="CC64" s="597"/>
      <c r="CD64" s="597"/>
      <c r="CE64" s="597"/>
      <c r="CF64" s="597"/>
      <c r="CG64" s="597"/>
      <c r="CH64" s="597"/>
      <c r="CI64" s="597"/>
      <c r="CJ64" s="597"/>
      <c r="CK64" s="597"/>
      <c r="CL64" s="597"/>
      <c r="CM64" s="597"/>
      <c r="CN64" s="597"/>
      <c r="CO64" s="597"/>
      <c r="CP64" s="597"/>
      <c r="CQ64" s="597"/>
      <c r="CR64" s="597"/>
      <c r="CS64" s="597"/>
      <c r="CT64" s="597"/>
      <c r="CU64" s="597"/>
      <c r="CV64" s="597"/>
      <c r="CW64" s="597"/>
      <c r="CX64" s="597"/>
      <c r="CY64" s="597"/>
      <c r="CZ64" s="597"/>
      <c r="DA64" s="597"/>
      <c r="DB64" s="597"/>
      <c r="DC64" s="597"/>
      <c r="DD64" s="597"/>
      <c r="DE64" s="597"/>
      <c r="DF64" s="597"/>
      <c r="DG64" s="597"/>
      <c r="DH64" s="597"/>
      <c r="DI64" s="597"/>
      <c r="DJ64" s="597"/>
      <c r="DK64" s="597"/>
      <c r="DL64" s="597"/>
      <c r="DM64" s="597"/>
      <c r="DN64" s="597"/>
      <c r="DO64" s="597"/>
      <c r="DP64" s="597"/>
      <c r="DQ64" s="597"/>
      <c r="DR64" s="597"/>
      <c r="DS64" s="597"/>
      <c r="DT64" s="597"/>
      <c r="DU64" s="597"/>
      <c r="DV64" s="597"/>
      <c r="DW64" s="597"/>
      <c r="DX64" s="597"/>
      <c r="DY64" s="597"/>
      <c r="DZ64" s="597"/>
      <c r="EA64" s="597"/>
      <c r="EB64" s="597"/>
      <c r="EC64" s="597"/>
      <c r="ED64" s="597"/>
      <c r="EE64" s="597"/>
      <c r="EF64" s="597"/>
      <c r="EG64" s="597"/>
      <c r="EH64" s="597"/>
      <c r="EI64" s="597"/>
      <c r="EJ64" s="597"/>
      <c r="EK64" s="597"/>
      <c r="EL64" s="597"/>
      <c r="EM64" s="597"/>
      <c r="EN64" s="597"/>
      <c r="EO64" s="597"/>
      <c r="EP64" s="597"/>
      <c r="EQ64" s="597"/>
      <c r="ER64" s="597"/>
      <c r="ES64" s="597"/>
      <c r="ET64" s="597"/>
      <c r="EU64" s="597"/>
      <c r="EV64" s="597"/>
      <c r="EW64" s="597"/>
      <c r="EX64" s="597"/>
      <c r="EY64" s="597"/>
      <c r="EZ64" s="597"/>
      <c r="FA64" s="597"/>
      <c r="FB64" s="597"/>
      <c r="FC64" s="597"/>
      <c r="FD64" s="597"/>
      <c r="FE64" s="597"/>
      <c r="FF64" s="597"/>
      <c r="FG64" s="597"/>
      <c r="FH64" s="597"/>
      <c r="FI64" s="597"/>
      <c r="FJ64" s="597"/>
      <c r="FK64" s="597"/>
      <c r="FL64" s="597"/>
      <c r="FM64" s="597"/>
      <c r="FN64" s="597"/>
      <c r="FO64" s="597"/>
      <c r="FP64" s="597"/>
      <c r="FQ64" s="597"/>
      <c r="FR64" s="597"/>
      <c r="FS64" s="597"/>
      <c r="FT64" s="597"/>
      <c r="FU64" s="597"/>
      <c r="FV64" s="597"/>
      <c r="FW64" s="597"/>
      <c r="FX64" s="597"/>
      <c r="FY64" s="597"/>
      <c r="FZ64" s="597"/>
      <c r="GA64" s="597"/>
      <c r="GB64" s="597"/>
      <c r="GC64" s="597"/>
      <c r="GD64" s="597"/>
      <c r="GE64" s="597"/>
      <c r="GF64" s="597"/>
      <c r="GG64" s="597"/>
      <c r="GH64" s="597"/>
      <c r="GI64" s="597"/>
      <c r="GJ64" s="597"/>
      <c r="GK64" s="597"/>
      <c r="GL64" s="597"/>
      <c r="GM64" s="597"/>
      <c r="GN64" s="597"/>
      <c r="GO64" s="597"/>
      <c r="GP64" s="597"/>
      <c r="GQ64" s="597"/>
      <c r="GR64" s="597"/>
      <c r="GS64" s="597"/>
      <c r="GT64" s="597"/>
      <c r="GU64" s="597"/>
      <c r="GV64" s="597"/>
      <c r="GW64" s="597"/>
      <c r="GX64" s="597"/>
      <c r="GY64" s="597"/>
      <c r="GZ64" s="597"/>
      <c r="HA64" s="597"/>
      <c r="HB64" s="597"/>
      <c r="HC64" s="597"/>
      <c r="HD64" s="597"/>
      <c r="HE64" s="597"/>
      <c r="HF64" s="597"/>
      <c r="HG64" s="597"/>
      <c r="HH64" s="597"/>
      <c r="HI64" s="597"/>
      <c r="HJ64" s="597"/>
      <c r="HK64" s="597"/>
      <c r="HL64" s="597"/>
      <c r="HM64" s="597"/>
      <c r="HN64" s="597"/>
      <c r="HO64" s="597"/>
      <c r="HP64" s="597"/>
      <c r="HQ64" s="597"/>
      <c r="HR64" s="597"/>
      <c r="HS64" s="597"/>
      <c r="HT64" s="597"/>
      <c r="HU64" s="597"/>
      <c r="HV64" s="597"/>
      <c r="HW64" s="597"/>
      <c r="HX64" s="597"/>
      <c r="HY64" s="597"/>
      <c r="HZ64" s="597"/>
      <c r="IA64" s="597"/>
      <c r="IB64" s="597"/>
      <c r="IC64" s="597"/>
      <c r="ID64" s="597"/>
      <c r="IE64" s="597"/>
      <c r="IF64" s="597"/>
      <c r="IG64" s="597"/>
      <c r="IH64" s="597"/>
      <c r="II64" s="597"/>
      <c r="IJ64" s="597"/>
      <c r="IK64" s="597"/>
      <c r="IL64" s="597"/>
      <c r="IM64" s="597"/>
      <c r="IN64" s="597"/>
      <c r="IO64" s="597"/>
      <c r="IP64" s="597"/>
      <c r="IQ64" s="597"/>
      <c r="IR64" s="597"/>
      <c r="IS64" s="597"/>
      <c r="IT64" s="597"/>
      <c r="IU64" s="597"/>
      <c r="IV64" s="597"/>
    </row>
    <row r="65" spans="3:256">
      <c r="C65" s="597"/>
      <c r="D65" s="597"/>
      <c r="E65" s="597"/>
      <c r="F65" s="597"/>
      <c r="G65" s="597"/>
      <c r="H65" s="597"/>
      <c r="I65" s="597"/>
      <c r="J65" s="597"/>
      <c r="K65" s="597"/>
      <c r="L65" s="597"/>
      <c r="M65" s="597"/>
      <c r="N65" s="597"/>
      <c r="O65" s="597"/>
      <c r="P65" s="597"/>
      <c r="Q65" s="597"/>
      <c r="R65" s="597"/>
      <c r="S65" s="597"/>
      <c r="T65" s="597"/>
      <c r="U65" s="597"/>
      <c r="V65" s="597"/>
      <c r="W65" s="597"/>
      <c r="X65" s="597"/>
      <c r="Y65" s="597"/>
      <c r="Z65" s="597"/>
      <c r="AA65" s="597"/>
      <c r="AB65" s="597"/>
      <c r="AC65" s="597"/>
      <c r="AD65" s="597"/>
      <c r="AE65" s="597"/>
      <c r="AF65" s="597"/>
      <c r="AG65" s="597"/>
      <c r="AH65" s="597"/>
      <c r="AI65" s="597"/>
      <c r="AJ65" s="597"/>
      <c r="AK65" s="597"/>
      <c r="AL65" s="597"/>
      <c r="AM65" s="597"/>
      <c r="AN65" s="597"/>
      <c r="AO65" s="597"/>
      <c r="AP65" s="597"/>
      <c r="AQ65" s="597"/>
      <c r="AR65" s="597"/>
      <c r="AS65" s="597"/>
      <c r="AT65" s="597"/>
      <c r="AU65" s="597"/>
      <c r="AV65" s="597"/>
      <c r="AW65" s="597"/>
      <c r="AX65" s="597"/>
      <c r="AY65" s="597"/>
      <c r="AZ65" s="597"/>
      <c r="BA65" s="597"/>
      <c r="BB65" s="597"/>
      <c r="BC65" s="597"/>
      <c r="BD65" s="597"/>
      <c r="BE65" s="597"/>
      <c r="BF65" s="597"/>
      <c r="BG65" s="597"/>
      <c r="BH65" s="597"/>
      <c r="BI65" s="597"/>
      <c r="BJ65" s="597"/>
      <c r="BK65" s="597"/>
      <c r="BL65" s="597"/>
      <c r="BM65" s="597"/>
      <c r="BN65" s="597"/>
      <c r="BO65" s="597"/>
      <c r="BP65" s="597"/>
      <c r="BQ65" s="597"/>
      <c r="BR65" s="597"/>
      <c r="BS65" s="597"/>
      <c r="BT65" s="597"/>
      <c r="BU65" s="597"/>
      <c r="BV65" s="597"/>
      <c r="BW65" s="597"/>
      <c r="BX65" s="597"/>
      <c r="BY65" s="597"/>
      <c r="BZ65" s="597"/>
      <c r="CA65" s="597"/>
      <c r="CB65" s="597"/>
      <c r="CC65" s="597"/>
      <c r="CD65" s="597"/>
      <c r="CE65" s="597"/>
      <c r="CF65" s="597"/>
      <c r="CG65" s="597"/>
      <c r="CH65" s="597"/>
      <c r="CI65" s="597"/>
      <c r="CJ65" s="597"/>
      <c r="CK65" s="597"/>
      <c r="CL65" s="597"/>
      <c r="CM65" s="597"/>
      <c r="CN65" s="597"/>
      <c r="CO65" s="597"/>
      <c r="CP65" s="597"/>
      <c r="CQ65" s="597"/>
      <c r="CR65" s="597"/>
      <c r="CS65" s="597"/>
      <c r="CT65" s="597"/>
      <c r="CU65" s="597"/>
      <c r="CV65" s="597"/>
      <c r="CW65" s="597"/>
      <c r="CX65" s="597"/>
      <c r="CY65" s="597"/>
      <c r="CZ65" s="597"/>
      <c r="DA65" s="597"/>
      <c r="DB65" s="597"/>
      <c r="DC65" s="597"/>
      <c r="DD65" s="597"/>
      <c r="DE65" s="597"/>
      <c r="DF65" s="597"/>
      <c r="DG65" s="597"/>
      <c r="DH65" s="597"/>
      <c r="DI65" s="597"/>
      <c r="DJ65" s="597"/>
      <c r="DK65" s="597"/>
      <c r="DL65" s="597"/>
      <c r="DM65" s="597"/>
      <c r="DN65" s="597"/>
      <c r="DO65" s="597"/>
      <c r="DP65" s="597"/>
      <c r="DQ65" s="597"/>
      <c r="DR65" s="597"/>
      <c r="DS65" s="597"/>
      <c r="DT65" s="597"/>
      <c r="DU65" s="597"/>
      <c r="DV65" s="597"/>
      <c r="DW65" s="597"/>
      <c r="DX65" s="597"/>
      <c r="DY65" s="597"/>
      <c r="DZ65" s="597"/>
      <c r="EA65" s="597"/>
      <c r="EB65" s="597"/>
      <c r="EC65" s="597"/>
      <c r="ED65" s="597"/>
      <c r="EE65" s="597"/>
      <c r="EF65" s="597"/>
      <c r="EG65" s="597"/>
      <c r="EH65" s="597"/>
      <c r="EI65" s="597"/>
      <c r="EJ65" s="597"/>
      <c r="EK65" s="597"/>
      <c r="EL65" s="597"/>
      <c r="EM65" s="597"/>
      <c r="EN65" s="597"/>
      <c r="EO65" s="597"/>
      <c r="EP65" s="597"/>
      <c r="EQ65" s="597"/>
      <c r="ER65" s="597"/>
      <c r="ES65" s="597"/>
      <c r="ET65" s="597"/>
      <c r="EU65" s="597"/>
      <c r="EV65" s="597"/>
      <c r="EW65" s="597"/>
      <c r="EX65" s="597"/>
      <c r="EY65" s="597"/>
      <c r="EZ65" s="597"/>
      <c r="FA65" s="597"/>
      <c r="FB65" s="597"/>
      <c r="FC65" s="597"/>
      <c r="FD65" s="597"/>
      <c r="FE65" s="597"/>
      <c r="FF65" s="597"/>
      <c r="FG65" s="597"/>
      <c r="FH65" s="597"/>
      <c r="FI65" s="597"/>
      <c r="FJ65" s="597"/>
      <c r="FK65" s="597"/>
      <c r="FL65" s="597"/>
      <c r="FM65" s="597"/>
      <c r="FN65" s="597"/>
      <c r="FO65" s="597"/>
      <c r="FP65" s="597"/>
      <c r="FQ65" s="597"/>
      <c r="FR65" s="597"/>
      <c r="FS65" s="597"/>
      <c r="FT65" s="597"/>
      <c r="FU65" s="597"/>
      <c r="FV65" s="597"/>
      <c r="FW65" s="597"/>
      <c r="FX65" s="597"/>
      <c r="FY65" s="597"/>
      <c r="FZ65" s="597"/>
      <c r="GA65" s="597"/>
      <c r="GB65" s="597"/>
      <c r="GC65" s="597"/>
      <c r="GD65" s="597"/>
      <c r="GE65" s="597"/>
      <c r="GF65" s="597"/>
      <c r="GG65" s="597"/>
      <c r="GH65" s="597"/>
      <c r="GI65" s="597"/>
      <c r="GJ65" s="597"/>
      <c r="GK65" s="597"/>
      <c r="GL65" s="597"/>
      <c r="GM65" s="597"/>
      <c r="GN65" s="597"/>
      <c r="GO65" s="597"/>
      <c r="GP65" s="597"/>
      <c r="GQ65" s="597"/>
      <c r="GR65" s="597"/>
      <c r="GS65" s="597"/>
      <c r="GT65" s="597"/>
      <c r="GU65" s="597"/>
      <c r="GV65" s="597"/>
      <c r="GW65" s="597"/>
      <c r="GX65" s="597"/>
      <c r="GY65" s="597"/>
      <c r="GZ65" s="597"/>
      <c r="HA65" s="597"/>
      <c r="HB65" s="597"/>
      <c r="HC65" s="597"/>
      <c r="HD65" s="597"/>
      <c r="HE65" s="597"/>
      <c r="HF65" s="597"/>
      <c r="HG65" s="597"/>
      <c r="HH65" s="597"/>
      <c r="HI65" s="597"/>
      <c r="HJ65" s="597"/>
      <c r="HK65" s="597"/>
      <c r="HL65" s="597"/>
      <c r="HM65" s="597"/>
      <c r="HN65" s="597"/>
      <c r="HO65" s="597"/>
      <c r="HP65" s="597"/>
      <c r="HQ65" s="597"/>
      <c r="HR65" s="597"/>
      <c r="HS65" s="597"/>
      <c r="HT65" s="597"/>
      <c r="HU65" s="597"/>
      <c r="HV65" s="597"/>
      <c r="HW65" s="597"/>
      <c r="HX65" s="597"/>
      <c r="HY65" s="597"/>
      <c r="HZ65" s="597"/>
      <c r="IA65" s="597"/>
      <c r="IB65" s="597"/>
      <c r="IC65" s="597"/>
      <c r="ID65" s="597"/>
      <c r="IE65" s="597"/>
      <c r="IF65" s="597"/>
      <c r="IG65" s="597"/>
      <c r="IH65" s="597"/>
      <c r="II65" s="597"/>
      <c r="IJ65" s="597"/>
      <c r="IK65" s="597"/>
      <c r="IL65" s="597"/>
      <c r="IM65" s="597"/>
      <c r="IN65" s="597"/>
      <c r="IO65" s="597"/>
      <c r="IP65" s="597"/>
      <c r="IQ65" s="597"/>
      <c r="IR65" s="597"/>
      <c r="IS65" s="597"/>
      <c r="IT65" s="597"/>
      <c r="IU65" s="597"/>
      <c r="IV65" s="597"/>
    </row>
    <row r="66" spans="3:256">
      <c r="C66" s="597"/>
      <c r="D66" s="597"/>
      <c r="E66" s="597"/>
      <c r="F66" s="597"/>
      <c r="G66" s="597"/>
      <c r="H66" s="597"/>
      <c r="I66" s="597"/>
      <c r="J66" s="597"/>
      <c r="K66" s="597"/>
      <c r="L66" s="597"/>
      <c r="M66" s="597"/>
      <c r="N66" s="597"/>
      <c r="O66" s="597"/>
      <c r="P66" s="597"/>
      <c r="Q66" s="597"/>
      <c r="R66" s="597"/>
      <c r="S66" s="597"/>
      <c r="T66" s="597"/>
      <c r="U66" s="597"/>
      <c r="V66" s="597"/>
      <c r="W66" s="597"/>
      <c r="X66" s="597"/>
      <c r="Y66" s="597"/>
      <c r="Z66" s="597"/>
      <c r="AA66" s="597"/>
      <c r="AB66" s="597"/>
      <c r="AC66" s="597"/>
      <c r="AD66" s="597"/>
      <c r="AE66" s="597"/>
      <c r="AF66" s="597"/>
      <c r="AG66" s="597"/>
      <c r="AH66" s="597"/>
      <c r="AI66" s="597"/>
      <c r="AJ66" s="597"/>
      <c r="AK66" s="597"/>
      <c r="AL66" s="597"/>
      <c r="AM66" s="597"/>
      <c r="AN66" s="597"/>
      <c r="AO66" s="597"/>
      <c r="AP66" s="597"/>
      <c r="AQ66" s="597"/>
      <c r="AR66" s="597"/>
      <c r="AS66" s="597"/>
      <c r="AT66" s="597"/>
      <c r="AU66" s="597"/>
      <c r="AV66" s="597"/>
      <c r="AW66" s="597"/>
      <c r="AX66" s="597"/>
      <c r="AY66" s="597"/>
      <c r="AZ66" s="597"/>
      <c r="BA66" s="597"/>
      <c r="BB66" s="597"/>
      <c r="BC66" s="597"/>
      <c r="BD66" s="597"/>
      <c r="BE66" s="597"/>
      <c r="BF66" s="597"/>
      <c r="BG66" s="597"/>
      <c r="BH66" s="597"/>
      <c r="BI66" s="597"/>
      <c r="BJ66" s="597"/>
      <c r="BK66" s="597"/>
      <c r="BL66" s="597"/>
      <c r="BM66" s="597"/>
      <c r="BN66" s="597"/>
      <c r="BO66" s="597"/>
      <c r="BP66" s="597"/>
      <c r="BQ66" s="597"/>
      <c r="BR66" s="597"/>
      <c r="BS66" s="597"/>
      <c r="BT66" s="597"/>
      <c r="BU66" s="597"/>
      <c r="BV66" s="597"/>
      <c r="BW66" s="597"/>
      <c r="BX66" s="597"/>
      <c r="BY66" s="597"/>
      <c r="BZ66" s="597"/>
      <c r="CA66" s="597"/>
      <c r="CB66" s="597"/>
      <c r="CC66" s="597"/>
      <c r="CD66" s="597"/>
      <c r="CE66" s="597"/>
      <c r="CF66" s="597"/>
      <c r="CG66" s="597"/>
      <c r="CH66" s="597"/>
      <c r="CI66" s="597"/>
      <c r="CJ66" s="597"/>
      <c r="CK66" s="597"/>
      <c r="CL66" s="597"/>
      <c r="CM66" s="597"/>
      <c r="CN66" s="597"/>
      <c r="CO66" s="597"/>
      <c r="CP66" s="597"/>
      <c r="CQ66" s="597"/>
      <c r="CR66" s="597"/>
      <c r="CS66" s="597"/>
      <c r="CT66" s="597"/>
      <c r="CU66" s="597"/>
      <c r="CV66" s="597"/>
      <c r="CW66" s="597"/>
      <c r="CX66" s="597"/>
      <c r="CY66" s="597"/>
      <c r="CZ66" s="597"/>
      <c r="DA66" s="597"/>
      <c r="DB66" s="597"/>
      <c r="DC66" s="597"/>
      <c r="DD66" s="597"/>
      <c r="DE66" s="597"/>
      <c r="DF66" s="597"/>
      <c r="DG66" s="597"/>
      <c r="DH66" s="597"/>
      <c r="DI66" s="597"/>
      <c r="DJ66" s="597"/>
      <c r="DK66" s="597"/>
      <c r="DL66" s="597"/>
      <c r="DM66" s="597"/>
      <c r="DN66" s="597"/>
      <c r="DO66" s="597"/>
      <c r="DP66" s="597"/>
      <c r="DQ66" s="597"/>
      <c r="DR66" s="597"/>
      <c r="DS66" s="597"/>
      <c r="DT66" s="597"/>
      <c r="DU66" s="597"/>
      <c r="DV66" s="597"/>
      <c r="DW66" s="597"/>
      <c r="DX66" s="597"/>
      <c r="DY66" s="597"/>
      <c r="DZ66" s="597"/>
      <c r="EA66" s="597"/>
      <c r="EB66" s="597"/>
      <c r="EC66" s="597"/>
      <c r="ED66" s="597"/>
      <c r="EE66" s="597"/>
      <c r="EF66" s="597"/>
      <c r="EG66" s="597"/>
      <c r="EH66" s="597"/>
      <c r="EI66" s="597"/>
      <c r="EJ66" s="597"/>
      <c r="EK66" s="597"/>
      <c r="EL66" s="597"/>
      <c r="EM66" s="597"/>
      <c r="EN66" s="597"/>
      <c r="EO66" s="597"/>
      <c r="EP66" s="597"/>
      <c r="EQ66" s="597"/>
      <c r="ER66" s="597"/>
      <c r="ES66" s="597"/>
      <c r="ET66" s="597"/>
      <c r="EU66" s="597"/>
      <c r="EV66" s="597"/>
      <c r="EW66" s="597"/>
      <c r="EX66" s="597"/>
      <c r="EY66" s="597"/>
      <c r="EZ66" s="597"/>
      <c r="FA66" s="597"/>
      <c r="FB66" s="597"/>
      <c r="FC66" s="597"/>
      <c r="FD66" s="597"/>
      <c r="FE66" s="597"/>
      <c r="FF66" s="597"/>
      <c r="FG66" s="597"/>
      <c r="FH66" s="597"/>
      <c r="FI66" s="597"/>
      <c r="FJ66" s="597"/>
      <c r="FK66" s="597"/>
      <c r="FL66" s="597"/>
      <c r="FM66" s="597"/>
      <c r="FN66" s="597"/>
      <c r="FO66" s="597"/>
      <c r="FP66" s="597"/>
      <c r="FQ66" s="597"/>
      <c r="FR66" s="597"/>
      <c r="FS66" s="597"/>
      <c r="FT66" s="597"/>
      <c r="FU66" s="597"/>
      <c r="FV66" s="597"/>
      <c r="FW66" s="597"/>
      <c r="FX66" s="597"/>
      <c r="FY66" s="597"/>
      <c r="FZ66" s="597"/>
      <c r="GA66" s="597"/>
      <c r="GB66" s="597"/>
      <c r="GC66" s="597"/>
      <c r="GD66" s="597"/>
      <c r="GE66" s="597"/>
      <c r="GF66" s="597"/>
      <c r="GG66" s="597"/>
      <c r="GH66" s="597"/>
      <c r="GI66" s="597"/>
      <c r="GJ66" s="597"/>
      <c r="GK66" s="597"/>
      <c r="GL66" s="597"/>
      <c r="GM66" s="597"/>
      <c r="GN66" s="597"/>
      <c r="GO66" s="597"/>
      <c r="GP66" s="597"/>
      <c r="GQ66" s="597"/>
      <c r="GR66" s="597"/>
      <c r="GS66" s="597"/>
      <c r="GT66" s="597"/>
      <c r="GU66" s="597"/>
      <c r="GV66" s="597"/>
      <c r="GW66" s="597"/>
      <c r="GX66" s="597"/>
      <c r="GY66" s="597"/>
      <c r="GZ66" s="597"/>
      <c r="HA66" s="597"/>
      <c r="HB66" s="597"/>
      <c r="HC66" s="597"/>
      <c r="HD66" s="597"/>
      <c r="HE66" s="597"/>
      <c r="HF66" s="597"/>
      <c r="HG66" s="597"/>
      <c r="HH66" s="597"/>
      <c r="HI66" s="597"/>
      <c r="HJ66" s="597"/>
      <c r="HK66" s="597"/>
      <c r="HL66" s="597"/>
      <c r="HM66" s="597"/>
      <c r="HN66" s="597"/>
      <c r="HO66" s="597"/>
      <c r="HP66" s="597"/>
      <c r="HQ66" s="597"/>
      <c r="HR66" s="597"/>
      <c r="HS66" s="597"/>
      <c r="HT66" s="597"/>
      <c r="HU66" s="597"/>
      <c r="HV66" s="597"/>
      <c r="HW66" s="597"/>
      <c r="HX66" s="597"/>
      <c r="HY66" s="597"/>
      <c r="HZ66" s="597"/>
      <c r="IA66" s="597"/>
      <c r="IB66" s="597"/>
      <c r="IC66" s="597"/>
      <c r="ID66" s="597"/>
      <c r="IE66" s="597"/>
      <c r="IF66" s="597"/>
      <c r="IG66" s="597"/>
      <c r="IH66" s="597"/>
      <c r="II66" s="597"/>
      <c r="IJ66" s="597"/>
      <c r="IK66" s="597"/>
      <c r="IL66" s="597"/>
      <c r="IM66" s="597"/>
      <c r="IN66" s="597"/>
      <c r="IO66" s="597"/>
      <c r="IP66" s="597"/>
      <c r="IQ66" s="597"/>
      <c r="IR66" s="597"/>
      <c r="IS66" s="597"/>
      <c r="IT66" s="597"/>
      <c r="IU66" s="597"/>
      <c r="IV66" s="597"/>
    </row>
    <row r="67" spans="3:256">
      <c r="C67" s="597"/>
      <c r="D67" s="597"/>
      <c r="E67" s="597"/>
      <c r="F67" s="597"/>
      <c r="G67" s="597"/>
      <c r="H67" s="597"/>
      <c r="I67" s="597"/>
      <c r="J67" s="597"/>
      <c r="K67" s="597"/>
      <c r="L67" s="597"/>
      <c r="M67" s="597"/>
      <c r="N67" s="597"/>
      <c r="O67" s="597"/>
      <c r="P67" s="597"/>
      <c r="Q67" s="597"/>
      <c r="R67" s="597"/>
      <c r="S67" s="597"/>
      <c r="T67" s="597"/>
      <c r="U67" s="597"/>
      <c r="V67" s="597"/>
      <c r="W67" s="597"/>
      <c r="X67" s="597"/>
      <c r="Y67" s="597"/>
      <c r="Z67" s="597"/>
      <c r="AA67" s="597"/>
      <c r="AB67" s="597"/>
      <c r="AC67" s="597"/>
      <c r="AD67" s="597"/>
      <c r="AE67" s="597"/>
      <c r="AF67" s="597"/>
      <c r="AG67" s="597"/>
      <c r="AH67" s="597"/>
      <c r="AI67" s="597"/>
      <c r="AJ67" s="597"/>
      <c r="AK67" s="597"/>
      <c r="AL67" s="597"/>
      <c r="AM67" s="597"/>
      <c r="AN67" s="597"/>
      <c r="AO67" s="597"/>
      <c r="AP67" s="597"/>
      <c r="AQ67" s="597"/>
      <c r="AR67" s="597"/>
      <c r="AS67" s="597"/>
      <c r="AT67" s="597"/>
      <c r="AU67" s="597"/>
      <c r="AV67" s="597"/>
      <c r="AW67" s="597"/>
      <c r="AX67" s="597"/>
      <c r="AY67" s="597"/>
      <c r="AZ67" s="597"/>
      <c r="BA67" s="597"/>
      <c r="BB67" s="597"/>
      <c r="BC67" s="597"/>
      <c r="BD67" s="597"/>
      <c r="BE67" s="597"/>
      <c r="BF67" s="597"/>
      <c r="BG67" s="597"/>
      <c r="BH67" s="597"/>
      <c r="BI67" s="597"/>
      <c r="BJ67" s="597"/>
      <c r="BK67" s="597"/>
      <c r="BL67" s="597"/>
      <c r="BM67" s="597"/>
      <c r="BN67" s="597"/>
      <c r="BO67" s="597"/>
      <c r="BP67" s="597"/>
      <c r="BQ67" s="597"/>
      <c r="BR67" s="597"/>
      <c r="BS67" s="597"/>
      <c r="BT67" s="597"/>
      <c r="BU67" s="597"/>
      <c r="BV67" s="597"/>
      <c r="BW67" s="597"/>
      <c r="BX67" s="597"/>
      <c r="BY67" s="597"/>
      <c r="BZ67" s="597"/>
      <c r="CA67" s="597"/>
      <c r="CB67" s="597"/>
      <c r="CC67" s="597"/>
      <c r="CD67" s="597"/>
      <c r="CE67" s="597"/>
      <c r="CF67" s="597"/>
      <c r="CG67" s="597"/>
      <c r="CH67" s="597"/>
      <c r="CI67" s="597"/>
      <c r="CJ67" s="597"/>
      <c r="CK67" s="597"/>
      <c r="CL67" s="597"/>
      <c r="CM67" s="597"/>
      <c r="CN67" s="597"/>
      <c r="CO67" s="597"/>
      <c r="CP67" s="597"/>
      <c r="CQ67" s="597"/>
      <c r="CR67" s="597"/>
      <c r="CS67" s="597"/>
      <c r="CT67" s="597"/>
      <c r="CU67" s="597"/>
      <c r="CV67" s="597"/>
      <c r="CW67" s="597"/>
      <c r="CX67" s="597"/>
      <c r="CY67" s="597"/>
      <c r="CZ67" s="597"/>
      <c r="DA67" s="597"/>
      <c r="DB67" s="597"/>
      <c r="DC67" s="597"/>
      <c r="DD67" s="597"/>
      <c r="DE67" s="597"/>
      <c r="DF67" s="597"/>
      <c r="DG67" s="597"/>
      <c r="DH67" s="597"/>
      <c r="DI67" s="597"/>
      <c r="DJ67" s="597"/>
      <c r="DK67" s="597"/>
      <c r="DL67" s="597"/>
      <c r="DM67" s="597"/>
      <c r="DN67" s="597"/>
      <c r="DO67" s="597"/>
      <c r="DP67" s="597"/>
      <c r="DQ67" s="597"/>
      <c r="DR67" s="597"/>
      <c r="DS67" s="597"/>
      <c r="DT67" s="597"/>
      <c r="DU67" s="597"/>
      <c r="DV67" s="597"/>
      <c r="DW67" s="597"/>
      <c r="DX67" s="597"/>
      <c r="DY67" s="597"/>
      <c r="DZ67" s="597"/>
      <c r="EA67" s="597"/>
      <c r="EB67" s="597"/>
      <c r="EC67" s="597"/>
      <c r="ED67" s="597"/>
      <c r="EE67" s="597"/>
      <c r="EF67" s="597"/>
      <c r="EG67" s="597"/>
      <c r="EH67" s="597"/>
      <c r="EI67" s="597"/>
      <c r="EJ67" s="597"/>
      <c r="EK67" s="597"/>
      <c r="EL67" s="597"/>
      <c r="EM67" s="597"/>
      <c r="EN67" s="597"/>
      <c r="EO67" s="597"/>
      <c r="EP67" s="597"/>
      <c r="EQ67" s="597"/>
      <c r="ER67" s="597"/>
      <c r="ES67" s="597"/>
      <c r="ET67" s="597"/>
      <c r="EU67" s="597"/>
      <c r="EV67" s="597"/>
      <c r="EW67" s="597"/>
      <c r="EX67" s="597"/>
      <c r="EY67" s="597"/>
      <c r="EZ67" s="597"/>
      <c r="FA67" s="597"/>
      <c r="FB67" s="597"/>
      <c r="FC67" s="597"/>
      <c r="FD67" s="597"/>
      <c r="FE67" s="597"/>
      <c r="FF67" s="597"/>
      <c r="FG67" s="597"/>
      <c r="FH67" s="597"/>
      <c r="FI67" s="597"/>
      <c r="FJ67" s="597"/>
      <c r="FK67" s="597"/>
      <c r="FL67" s="597"/>
      <c r="FM67" s="597"/>
      <c r="FN67" s="597"/>
      <c r="FO67" s="597"/>
      <c r="FP67" s="597"/>
      <c r="FQ67" s="597"/>
      <c r="FR67" s="597"/>
      <c r="FS67" s="597"/>
      <c r="FT67" s="597"/>
      <c r="FU67" s="597"/>
      <c r="FV67" s="597"/>
      <c r="FW67" s="597"/>
      <c r="FX67" s="597"/>
      <c r="FY67" s="597"/>
      <c r="FZ67" s="597"/>
      <c r="GA67" s="597"/>
      <c r="GB67" s="597"/>
      <c r="GC67" s="597"/>
      <c r="GD67" s="597"/>
      <c r="GE67" s="597"/>
      <c r="GF67" s="597"/>
      <c r="GG67" s="597"/>
      <c r="GH67" s="597"/>
      <c r="GI67" s="597"/>
      <c r="GJ67" s="597"/>
      <c r="GK67" s="597"/>
      <c r="GL67" s="597"/>
      <c r="GM67" s="597"/>
      <c r="GN67" s="597"/>
      <c r="GO67" s="597"/>
      <c r="GP67" s="597"/>
      <c r="GQ67" s="597"/>
      <c r="GR67" s="597"/>
      <c r="GS67" s="597"/>
      <c r="GT67" s="597"/>
      <c r="GU67" s="597"/>
      <c r="GV67" s="597"/>
      <c r="GW67" s="597"/>
      <c r="GX67" s="597"/>
      <c r="GY67" s="597"/>
      <c r="GZ67" s="597"/>
      <c r="HA67" s="597"/>
      <c r="HB67" s="597"/>
      <c r="HC67" s="597"/>
      <c r="HD67" s="597"/>
      <c r="HE67" s="597"/>
      <c r="HF67" s="597"/>
      <c r="HG67" s="597"/>
      <c r="HH67" s="597"/>
      <c r="HI67" s="597"/>
      <c r="HJ67" s="597"/>
      <c r="HK67" s="597"/>
      <c r="HL67" s="597"/>
      <c r="HM67" s="597"/>
      <c r="HN67" s="597"/>
      <c r="HO67" s="597"/>
      <c r="HP67" s="597"/>
      <c r="HQ67" s="597"/>
      <c r="HR67" s="597"/>
      <c r="HS67" s="597"/>
      <c r="HT67" s="597"/>
      <c r="HU67" s="597"/>
      <c r="HV67" s="597"/>
      <c r="HW67" s="597"/>
      <c r="HX67" s="597"/>
      <c r="HY67" s="597"/>
      <c r="HZ67" s="597"/>
      <c r="IA67" s="597"/>
      <c r="IB67" s="597"/>
      <c r="IC67" s="597"/>
      <c r="ID67" s="597"/>
      <c r="IE67" s="597"/>
      <c r="IF67" s="597"/>
      <c r="IG67" s="597"/>
      <c r="IH67" s="597"/>
      <c r="II67" s="597"/>
      <c r="IJ67" s="597"/>
      <c r="IK67" s="597"/>
      <c r="IL67" s="597"/>
      <c r="IM67" s="597"/>
      <c r="IN67" s="597"/>
      <c r="IO67" s="597"/>
      <c r="IP67" s="597"/>
      <c r="IQ67" s="597"/>
      <c r="IR67" s="597"/>
      <c r="IS67" s="597"/>
      <c r="IT67" s="597"/>
      <c r="IU67" s="597"/>
      <c r="IV67" s="597"/>
    </row>
    <row r="68" spans="3:256">
      <c r="C68" s="597"/>
      <c r="D68" s="597"/>
      <c r="E68" s="597"/>
      <c r="F68" s="597"/>
      <c r="G68" s="597"/>
      <c r="H68" s="597"/>
      <c r="I68" s="597"/>
      <c r="J68" s="597"/>
      <c r="K68" s="597"/>
      <c r="L68" s="597"/>
      <c r="M68" s="597"/>
      <c r="N68" s="597"/>
      <c r="O68" s="597"/>
      <c r="P68" s="597"/>
      <c r="Q68" s="597"/>
      <c r="R68" s="597"/>
      <c r="S68" s="597"/>
      <c r="T68" s="597"/>
      <c r="U68" s="597"/>
      <c r="V68" s="597"/>
      <c r="W68" s="597"/>
      <c r="X68" s="597"/>
      <c r="Y68" s="597"/>
      <c r="Z68" s="597"/>
      <c r="AA68" s="597"/>
      <c r="AB68" s="597"/>
      <c r="AC68" s="597"/>
      <c r="AD68" s="597"/>
      <c r="AE68" s="597"/>
      <c r="AF68" s="597"/>
      <c r="AG68" s="597"/>
      <c r="AH68" s="597"/>
      <c r="AI68" s="597"/>
      <c r="AJ68" s="597"/>
      <c r="AK68" s="597"/>
      <c r="AL68" s="597"/>
      <c r="AM68" s="597"/>
      <c r="AN68" s="597"/>
      <c r="AO68" s="597"/>
      <c r="AP68" s="597"/>
      <c r="AQ68" s="597"/>
      <c r="AR68" s="597"/>
      <c r="AS68" s="597"/>
      <c r="AT68" s="597"/>
      <c r="AU68" s="597"/>
      <c r="AV68" s="597"/>
      <c r="AW68" s="597"/>
      <c r="AX68" s="597"/>
      <c r="AY68" s="597"/>
      <c r="AZ68" s="597"/>
      <c r="BA68" s="597"/>
      <c r="BB68" s="597"/>
      <c r="BC68" s="597"/>
      <c r="BD68" s="597"/>
      <c r="BE68" s="597"/>
      <c r="BF68" s="597"/>
      <c r="BG68" s="597"/>
      <c r="BH68" s="597"/>
      <c r="BI68" s="597"/>
      <c r="BJ68" s="597"/>
      <c r="BK68" s="597"/>
      <c r="BL68" s="597"/>
      <c r="BM68" s="597"/>
      <c r="BN68" s="597"/>
      <c r="BO68" s="597"/>
      <c r="BP68" s="597"/>
      <c r="BQ68" s="597"/>
      <c r="BR68" s="597"/>
      <c r="BS68" s="597"/>
      <c r="BT68" s="597"/>
      <c r="BU68" s="597"/>
      <c r="BV68" s="597"/>
      <c r="BW68" s="597"/>
      <c r="BX68" s="597"/>
      <c r="BY68" s="597"/>
      <c r="BZ68" s="597"/>
      <c r="CA68" s="597"/>
      <c r="CB68" s="597"/>
      <c r="CC68" s="597"/>
      <c r="CD68" s="597"/>
      <c r="CE68" s="597"/>
      <c r="CF68" s="597"/>
      <c r="CG68" s="597"/>
      <c r="CH68" s="597"/>
      <c r="CI68" s="597"/>
      <c r="CJ68" s="597"/>
      <c r="CK68" s="597"/>
      <c r="CL68" s="597"/>
      <c r="CM68" s="597"/>
      <c r="CN68" s="597"/>
      <c r="CO68" s="597"/>
      <c r="CP68" s="597"/>
      <c r="CQ68" s="597"/>
      <c r="CR68" s="597"/>
      <c r="CS68" s="597"/>
      <c r="CT68" s="597"/>
      <c r="CU68" s="597"/>
      <c r="CV68" s="597"/>
      <c r="CW68" s="597"/>
      <c r="CX68" s="597"/>
      <c r="CY68" s="597"/>
      <c r="CZ68" s="597"/>
      <c r="DA68" s="597"/>
      <c r="DB68" s="597"/>
      <c r="DC68" s="597"/>
      <c r="DD68" s="597"/>
      <c r="DE68" s="597"/>
      <c r="DF68" s="597"/>
      <c r="DG68" s="597"/>
      <c r="DH68" s="597"/>
      <c r="DI68" s="597"/>
      <c r="DJ68" s="597"/>
      <c r="DK68" s="597"/>
      <c r="DL68" s="597"/>
      <c r="DM68" s="597"/>
      <c r="DN68" s="597"/>
      <c r="DO68" s="597"/>
      <c r="DP68" s="597"/>
      <c r="DQ68" s="597"/>
      <c r="DR68" s="597"/>
      <c r="DS68" s="597"/>
      <c r="DT68" s="597"/>
      <c r="DU68" s="597"/>
      <c r="DV68" s="597"/>
      <c r="DW68" s="597"/>
      <c r="DX68" s="597"/>
      <c r="DY68" s="597"/>
      <c r="DZ68" s="597"/>
      <c r="EA68" s="597"/>
      <c r="EB68" s="597"/>
      <c r="EC68" s="597"/>
      <c r="ED68" s="597"/>
      <c r="EE68" s="597"/>
      <c r="EF68" s="597"/>
      <c r="EG68" s="597"/>
      <c r="EH68" s="597"/>
      <c r="EI68" s="597"/>
      <c r="EJ68" s="597"/>
      <c r="EK68" s="597"/>
      <c r="EL68" s="597"/>
      <c r="EM68" s="597"/>
      <c r="EN68" s="597"/>
      <c r="EO68" s="597"/>
      <c r="EP68" s="597"/>
      <c r="EQ68" s="597"/>
      <c r="ER68" s="597"/>
      <c r="ES68" s="597"/>
      <c r="ET68" s="597"/>
      <c r="EU68" s="597"/>
      <c r="EV68" s="597"/>
      <c r="EW68" s="597"/>
      <c r="EX68" s="597"/>
      <c r="EY68" s="597"/>
      <c r="EZ68" s="597"/>
      <c r="FA68" s="597"/>
      <c r="FB68" s="597"/>
      <c r="FC68" s="597"/>
      <c r="FD68" s="597"/>
      <c r="FE68" s="597"/>
      <c r="FF68" s="597"/>
      <c r="FG68" s="597"/>
      <c r="FH68" s="597"/>
      <c r="FI68" s="597"/>
      <c r="FJ68" s="597"/>
      <c r="FK68" s="597"/>
      <c r="FL68" s="597"/>
      <c r="FM68" s="597"/>
      <c r="FN68" s="597"/>
      <c r="FO68" s="597"/>
      <c r="FP68" s="597"/>
      <c r="FQ68" s="597"/>
      <c r="FR68" s="597"/>
      <c r="FS68" s="597"/>
      <c r="FT68" s="597"/>
      <c r="FU68" s="597"/>
      <c r="FV68" s="597"/>
      <c r="FW68" s="597"/>
      <c r="FX68" s="597"/>
      <c r="FY68" s="597"/>
      <c r="FZ68" s="597"/>
      <c r="GA68" s="597"/>
      <c r="GB68" s="597"/>
      <c r="GC68" s="597"/>
      <c r="GD68" s="597"/>
      <c r="GE68" s="597"/>
      <c r="GF68" s="597"/>
      <c r="GG68" s="597"/>
      <c r="GH68" s="597"/>
      <c r="GI68" s="597"/>
      <c r="GJ68" s="597"/>
      <c r="GK68" s="597"/>
      <c r="GL68" s="597"/>
      <c r="GM68" s="597"/>
      <c r="GN68" s="597"/>
      <c r="GO68" s="597"/>
      <c r="GP68" s="597"/>
      <c r="GQ68" s="597"/>
      <c r="GR68" s="597"/>
      <c r="GS68" s="597"/>
      <c r="GT68" s="597"/>
      <c r="GU68" s="597"/>
      <c r="GV68" s="597"/>
      <c r="GW68" s="597"/>
      <c r="GX68" s="597"/>
      <c r="GY68" s="597"/>
      <c r="GZ68" s="597"/>
      <c r="HA68" s="597"/>
      <c r="HB68" s="597"/>
      <c r="HC68" s="597"/>
      <c r="HD68" s="597"/>
      <c r="HE68" s="597"/>
      <c r="HF68" s="597"/>
      <c r="HG68" s="597"/>
      <c r="HH68" s="597"/>
      <c r="HI68" s="597"/>
      <c r="HJ68" s="597"/>
      <c r="HK68" s="597"/>
      <c r="HL68" s="597"/>
      <c r="HM68" s="597"/>
      <c r="HN68" s="597"/>
      <c r="HO68" s="597"/>
      <c r="HP68" s="597"/>
      <c r="HQ68" s="597"/>
      <c r="HR68" s="597"/>
      <c r="HS68" s="597"/>
      <c r="HT68" s="597"/>
      <c r="HU68" s="597"/>
      <c r="HV68" s="597"/>
      <c r="HW68" s="597"/>
      <c r="HX68" s="597"/>
      <c r="HY68" s="597"/>
      <c r="HZ68" s="597"/>
      <c r="IA68" s="597"/>
      <c r="IB68" s="597"/>
      <c r="IC68" s="597"/>
      <c r="ID68" s="597"/>
      <c r="IE68" s="597"/>
      <c r="IF68" s="597"/>
      <c r="IG68" s="597"/>
      <c r="IH68" s="597"/>
      <c r="II68" s="597"/>
      <c r="IJ68" s="597"/>
      <c r="IK68" s="597"/>
      <c r="IL68" s="597"/>
      <c r="IM68" s="597"/>
      <c r="IN68" s="597"/>
      <c r="IO68" s="597"/>
      <c r="IP68" s="597"/>
      <c r="IQ68" s="597"/>
      <c r="IR68" s="597"/>
      <c r="IS68" s="597"/>
      <c r="IT68" s="597"/>
      <c r="IU68" s="597"/>
      <c r="IV68" s="597"/>
    </row>
    <row r="69" spans="3:256">
      <c r="C69" s="597"/>
      <c r="D69" s="597"/>
      <c r="E69" s="597"/>
      <c r="F69" s="597"/>
      <c r="G69" s="597"/>
      <c r="H69" s="597"/>
      <c r="I69" s="597"/>
      <c r="J69" s="597"/>
      <c r="K69" s="597"/>
      <c r="L69" s="597"/>
      <c r="M69" s="597"/>
      <c r="N69" s="597"/>
      <c r="O69" s="597"/>
      <c r="P69" s="597"/>
      <c r="Q69" s="597"/>
      <c r="R69" s="597"/>
      <c r="S69" s="597"/>
      <c r="T69" s="597"/>
      <c r="U69" s="597"/>
      <c r="V69" s="597"/>
      <c r="W69" s="597"/>
      <c r="X69" s="597"/>
      <c r="Y69" s="597"/>
      <c r="Z69" s="597"/>
      <c r="AA69" s="597"/>
      <c r="AB69" s="597"/>
      <c r="AC69" s="597"/>
      <c r="AD69" s="597"/>
      <c r="AE69" s="597"/>
      <c r="AF69" s="597"/>
      <c r="AG69" s="597"/>
      <c r="AH69" s="597"/>
      <c r="AI69" s="597"/>
      <c r="AJ69" s="597"/>
      <c r="AK69" s="597"/>
      <c r="AL69" s="597"/>
      <c r="AM69" s="597"/>
      <c r="AN69" s="597"/>
      <c r="AO69" s="597"/>
      <c r="AP69" s="597"/>
      <c r="AQ69" s="597"/>
      <c r="AR69" s="597"/>
      <c r="AS69" s="597"/>
      <c r="AT69" s="597"/>
      <c r="AU69" s="597"/>
      <c r="AV69" s="597"/>
      <c r="AW69" s="597"/>
      <c r="AX69" s="597"/>
      <c r="AY69" s="597"/>
      <c r="AZ69" s="597"/>
      <c r="BA69" s="597"/>
      <c r="BB69" s="597"/>
      <c r="BC69" s="597"/>
      <c r="BD69" s="597"/>
      <c r="BE69" s="597"/>
      <c r="BF69" s="597"/>
      <c r="BG69" s="597"/>
      <c r="BH69" s="597"/>
      <c r="BI69" s="597"/>
      <c r="BJ69" s="597"/>
      <c r="BK69" s="597"/>
      <c r="BL69" s="597"/>
      <c r="BM69" s="597"/>
      <c r="BN69" s="597"/>
      <c r="BO69" s="597"/>
      <c r="BP69" s="597"/>
      <c r="BQ69" s="597"/>
      <c r="BR69" s="597"/>
      <c r="BS69" s="597"/>
      <c r="BT69" s="597"/>
      <c r="BU69" s="597"/>
      <c r="BV69" s="597"/>
      <c r="BW69" s="597"/>
      <c r="BX69" s="597"/>
      <c r="BY69" s="597"/>
      <c r="BZ69" s="597"/>
      <c r="CA69" s="597"/>
      <c r="CB69" s="597"/>
      <c r="CC69" s="597"/>
      <c r="CD69" s="597"/>
      <c r="CE69" s="597"/>
      <c r="CF69" s="597"/>
      <c r="CG69" s="597"/>
      <c r="CH69" s="597"/>
      <c r="CI69" s="597"/>
      <c r="CJ69" s="597"/>
      <c r="CK69" s="597"/>
      <c r="CL69" s="597"/>
      <c r="CM69" s="597"/>
      <c r="CN69" s="597"/>
      <c r="CO69" s="597"/>
      <c r="CP69" s="597"/>
      <c r="CQ69" s="597"/>
      <c r="CR69" s="597"/>
      <c r="CS69" s="597"/>
      <c r="CT69" s="597"/>
      <c r="CU69" s="597"/>
      <c r="CV69" s="597"/>
      <c r="CW69" s="597"/>
      <c r="CX69" s="597"/>
      <c r="CY69" s="597"/>
      <c r="CZ69" s="597"/>
      <c r="DA69" s="597"/>
      <c r="DB69" s="597"/>
      <c r="DC69" s="597"/>
      <c r="DD69" s="597"/>
      <c r="DE69" s="597"/>
      <c r="DF69" s="597"/>
      <c r="DG69" s="597"/>
      <c r="DH69" s="597"/>
      <c r="DI69" s="597"/>
      <c r="DJ69" s="597"/>
      <c r="DK69" s="597"/>
      <c r="DL69" s="597"/>
      <c r="DM69" s="597"/>
      <c r="DN69" s="597"/>
      <c r="DO69" s="597"/>
      <c r="DP69" s="597"/>
      <c r="DQ69" s="597"/>
      <c r="DR69" s="597"/>
      <c r="DS69" s="597"/>
      <c r="DT69" s="597"/>
      <c r="DU69" s="597"/>
      <c r="DV69" s="597"/>
      <c r="DW69" s="597"/>
      <c r="DX69" s="597"/>
      <c r="DY69" s="597"/>
      <c r="DZ69" s="597"/>
      <c r="EA69" s="597"/>
      <c r="EB69" s="597"/>
      <c r="EC69" s="597"/>
      <c r="ED69" s="597"/>
      <c r="EE69" s="597"/>
      <c r="EF69" s="597"/>
      <c r="EG69" s="597"/>
      <c r="EH69" s="597"/>
      <c r="EI69" s="597"/>
      <c r="EJ69" s="597"/>
      <c r="EK69" s="597"/>
      <c r="EL69" s="597"/>
      <c r="EM69" s="597"/>
      <c r="EN69" s="597"/>
      <c r="EO69" s="597"/>
      <c r="EP69" s="597"/>
      <c r="EQ69" s="597"/>
      <c r="ER69" s="597"/>
      <c r="ES69" s="597"/>
      <c r="ET69" s="597"/>
      <c r="EU69" s="597"/>
      <c r="EV69" s="597"/>
      <c r="EW69" s="597"/>
      <c r="EX69" s="597"/>
      <c r="EY69" s="597"/>
      <c r="EZ69" s="597"/>
      <c r="FA69" s="597"/>
      <c r="FB69" s="597"/>
      <c r="FC69" s="597"/>
      <c r="FD69" s="597"/>
      <c r="FE69" s="597"/>
      <c r="FF69" s="597"/>
      <c r="FG69" s="597"/>
      <c r="FH69" s="597"/>
      <c r="FI69" s="597"/>
      <c r="FJ69" s="597"/>
      <c r="FK69" s="597"/>
      <c r="FL69" s="597"/>
      <c r="FM69" s="597"/>
      <c r="FN69" s="597"/>
      <c r="FO69" s="597"/>
      <c r="FP69" s="597"/>
      <c r="FQ69" s="597"/>
      <c r="FR69" s="597"/>
      <c r="FS69" s="597"/>
      <c r="FT69" s="597"/>
      <c r="FU69" s="597"/>
      <c r="FV69" s="597"/>
      <c r="FW69" s="597"/>
      <c r="FX69" s="597"/>
      <c r="FY69" s="597"/>
      <c r="FZ69" s="597"/>
      <c r="GA69" s="597"/>
      <c r="GB69" s="597"/>
      <c r="GC69" s="597"/>
      <c r="GD69" s="597"/>
      <c r="GE69" s="597"/>
      <c r="GF69" s="597"/>
      <c r="GG69" s="597"/>
      <c r="GH69" s="597"/>
      <c r="GI69" s="597"/>
      <c r="GJ69" s="597"/>
      <c r="GK69" s="597"/>
      <c r="GL69" s="597"/>
      <c r="GM69" s="597"/>
      <c r="GN69" s="597"/>
      <c r="GO69" s="597"/>
      <c r="GP69" s="597"/>
      <c r="GQ69" s="597"/>
      <c r="GR69" s="597"/>
      <c r="GS69" s="597"/>
      <c r="GT69" s="597"/>
      <c r="GU69" s="597"/>
      <c r="GV69" s="597"/>
      <c r="GW69" s="597"/>
      <c r="GX69" s="597"/>
      <c r="GY69" s="597"/>
      <c r="GZ69" s="597"/>
      <c r="HA69" s="597"/>
      <c r="HB69" s="597"/>
      <c r="HC69" s="597"/>
      <c r="HD69" s="597"/>
      <c r="HE69" s="597"/>
      <c r="HF69" s="597"/>
      <c r="HG69" s="597"/>
      <c r="HH69" s="597"/>
      <c r="HI69" s="597"/>
      <c r="HJ69" s="597"/>
      <c r="HK69" s="597"/>
      <c r="HL69" s="597"/>
      <c r="HM69" s="597"/>
      <c r="HN69" s="597"/>
      <c r="HO69" s="597"/>
      <c r="HP69" s="597"/>
      <c r="HQ69" s="597"/>
      <c r="HR69" s="597"/>
      <c r="HS69" s="597"/>
      <c r="HT69" s="597"/>
      <c r="HU69" s="597"/>
      <c r="HV69" s="597"/>
      <c r="HW69" s="597"/>
      <c r="HX69" s="597"/>
      <c r="HY69" s="597"/>
      <c r="HZ69" s="597"/>
      <c r="IA69" s="597"/>
      <c r="IB69" s="597"/>
      <c r="IC69" s="597"/>
      <c r="ID69" s="597"/>
      <c r="IE69" s="597"/>
      <c r="IF69" s="597"/>
      <c r="IG69" s="597"/>
      <c r="IH69" s="597"/>
      <c r="II69" s="597"/>
      <c r="IJ69" s="597"/>
      <c r="IK69" s="597"/>
      <c r="IL69" s="597"/>
      <c r="IM69" s="597"/>
      <c r="IN69" s="597"/>
      <c r="IO69" s="597"/>
      <c r="IP69" s="597"/>
      <c r="IQ69" s="597"/>
      <c r="IR69" s="597"/>
      <c r="IS69" s="597"/>
      <c r="IT69" s="597"/>
      <c r="IU69" s="597"/>
      <c r="IV69" s="597"/>
    </row>
    <row r="70" spans="3:256">
      <c r="C70" s="597"/>
      <c r="D70" s="597"/>
      <c r="E70" s="597"/>
      <c r="F70" s="597"/>
      <c r="G70" s="597"/>
      <c r="H70" s="597"/>
      <c r="I70" s="597"/>
      <c r="J70" s="597"/>
      <c r="K70" s="597"/>
      <c r="L70" s="597"/>
      <c r="M70" s="597"/>
      <c r="N70" s="597"/>
      <c r="O70" s="597"/>
      <c r="P70" s="597"/>
      <c r="Q70" s="597"/>
      <c r="R70" s="597"/>
      <c r="S70" s="597"/>
      <c r="T70" s="597"/>
      <c r="U70" s="597"/>
      <c r="V70" s="597"/>
      <c r="W70" s="597"/>
      <c r="X70" s="597"/>
      <c r="Y70" s="597"/>
      <c r="Z70" s="597"/>
      <c r="AA70" s="597"/>
      <c r="AB70" s="597"/>
      <c r="AC70" s="597"/>
      <c r="AD70" s="597"/>
      <c r="AE70" s="597"/>
      <c r="AF70" s="597"/>
      <c r="AG70" s="597"/>
      <c r="AH70" s="597"/>
      <c r="AI70" s="597"/>
      <c r="AJ70" s="597"/>
      <c r="AK70" s="597"/>
      <c r="AL70" s="597"/>
      <c r="AM70" s="597"/>
      <c r="AN70" s="597"/>
      <c r="AO70" s="597"/>
      <c r="AP70" s="597"/>
      <c r="AQ70" s="597"/>
      <c r="AR70" s="597"/>
      <c r="AS70" s="597"/>
      <c r="AT70" s="597"/>
      <c r="AU70" s="597"/>
      <c r="AV70" s="597"/>
      <c r="AW70" s="597"/>
      <c r="AX70" s="597"/>
      <c r="AY70" s="597"/>
      <c r="AZ70" s="597"/>
      <c r="BA70" s="597"/>
      <c r="BB70" s="597"/>
      <c r="BC70" s="597"/>
      <c r="BD70" s="597"/>
      <c r="BE70" s="597"/>
      <c r="BF70" s="597"/>
      <c r="BG70" s="597"/>
      <c r="BH70" s="597"/>
      <c r="BI70" s="597"/>
      <c r="BJ70" s="597"/>
      <c r="BK70" s="597"/>
      <c r="BL70" s="597"/>
      <c r="BM70" s="597"/>
      <c r="BN70" s="597"/>
      <c r="BO70" s="597"/>
      <c r="BP70" s="597"/>
      <c r="BQ70" s="597"/>
      <c r="BR70" s="597"/>
      <c r="BS70" s="597"/>
      <c r="BT70" s="597"/>
      <c r="BU70" s="597"/>
      <c r="BV70" s="597"/>
      <c r="BW70" s="597"/>
      <c r="BX70" s="597"/>
      <c r="BY70" s="597"/>
      <c r="BZ70" s="597"/>
      <c r="CA70" s="597"/>
      <c r="CB70" s="597"/>
      <c r="CC70" s="597"/>
      <c r="CD70" s="597"/>
      <c r="CE70" s="597"/>
      <c r="CF70" s="597"/>
      <c r="CG70" s="597"/>
      <c r="CH70" s="597"/>
      <c r="CI70" s="597"/>
      <c r="CJ70" s="597"/>
      <c r="CK70" s="597"/>
      <c r="CL70" s="597"/>
      <c r="CM70" s="597"/>
      <c r="CN70" s="597"/>
      <c r="CO70" s="597"/>
      <c r="CP70" s="597"/>
      <c r="CQ70" s="597"/>
      <c r="CR70" s="597"/>
      <c r="CS70" s="597"/>
      <c r="CT70" s="597"/>
      <c r="CU70" s="597"/>
      <c r="CV70" s="597"/>
      <c r="CW70" s="597"/>
      <c r="CX70" s="597"/>
      <c r="CY70" s="597"/>
      <c r="CZ70" s="597"/>
      <c r="DA70" s="597"/>
      <c r="DB70" s="597"/>
      <c r="DC70" s="597"/>
      <c r="DD70" s="597"/>
      <c r="DE70" s="597"/>
      <c r="DF70" s="597"/>
      <c r="DG70" s="597"/>
      <c r="DH70" s="597"/>
      <c r="DI70" s="597"/>
      <c r="DJ70" s="597"/>
      <c r="DK70" s="597"/>
      <c r="DL70" s="597"/>
      <c r="DM70" s="597"/>
      <c r="DN70" s="597"/>
      <c r="DO70" s="597"/>
      <c r="DP70" s="597"/>
      <c r="DQ70" s="597"/>
      <c r="DR70" s="597"/>
      <c r="DS70" s="597"/>
      <c r="DT70" s="597"/>
      <c r="DU70" s="597"/>
      <c r="DV70" s="597"/>
      <c r="DW70" s="597"/>
      <c r="DX70" s="597"/>
      <c r="DY70" s="597"/>
      <c r="DZ70" s="597"/>
      <c r="EA70" s="597"/>
      <c r="EB70" s="597"/>
      <c r="EC70" s="597"/>
      <c r="ED70" s="597"/>
      <c r="EE70" s="597"/>
      <c r="EF70" s="597"/>
      <c r="EG70" s="597"/>
      <c r="EH70" s="597"/>
      <c r="EI70" s="597"/>
      <c r="EJ70" s="597"/>
      <c r="EK70" s="597"/>
      <c r="EL70" s="597"/>
      <c r="EM70" s="597"/>
      <c r="EN70" s="597"/>
      <c r="EO70" s="597"/>
      <c r="EP70" s="597"/>
      <c r="EQ70" s="597"/>
      <c r="ER70" s="597"/>
      <c r="ES70" s="597"/>
      <c r="ET70" s="597"/>
      <c r="EU70" s="597"/>
      <c r="EV70" s="597"/>
      <c r="EW70" s="597"/>
      <c r="EX70" s="597"/>
      <c r="EY70" s="597"/>
      <c r="EZ70" s="597"/>
      <c r="FA70" s="597"/>
      <c r="FB70" s="597"/>
      <c r="FC70" s="597"/>
      <c r="FD70" s="597"/>
      <c r="FE70" s="597"/>
      <c r="FF70" s="597"/>
      <c r="FG70" s="597"/>
      <c r="FH70" s="597"/>
      <c r="FI70" s="597"/>
      <c r="FJ70" s="597"/>
      <c r="FK70" s="597"/>
      <c r="FL70" s="597"/>
      <c r="FM70" s="597"/>
      <c r="FN70" s="597"/>
      <c r="FO70" s="597"/>
      <c r="FP70" s="597"/>
      <c r="FQ70" s="597"/>
      <c r="FR70" s="597"/>
      <c r="FS70" s="597"/>
      <c r="FT70" s="597"/>
      <c r="FU70" s="597"/>
      <c r="FV70" s="597"/>
      <c r="FW70" s="597"/>
      <c r="FX70" s="597"/>
      <c r="FY70" s="597"/>
      <c r="FZ70" s="597"/>
      <c r="GA70" s="597"/>
      <c r="GB70" s="597"/>
      <c r="GC70" s="597"/>
      <c r="GD70" s="597"/>
      <c r="GE70" s="597"/>
      <c r="GF70" s="597"/>
      <c r="GG70" s="597"/>
      <c r="GH70" s="597"/>
      <c r="GI70" s="597"/>
      <c r="GJ70" s="597"/>
      <c r="GK70" s="597"/>
      <c r="GL70" s="597"/>
      <c r="GM70" s="597"/>
      <c r="GN70" s="597"/>
      <c r="GO70" s="597"/>
      <c r="GP70" s="597"/>
      <c r="GQ70" s="597"/>
      <c r="GR70" s="597"/>
      <c r="GS70" s="597"/>
      <c r="GT70" s="597"/>
      <c r="GU70" s="597"/>
      <c r="GV70" s="597"/>
      <c r="GW70" s="597"/>
      <c r="GX70" s="597"/>
      <c r="GY70" s="597"/>
      <c r="GZ70" s="597"/>
      <c r="HA70" s="597"/>
      <c r="HB70" s="597"/>
      <c r="HC70" s="597"/>
      <c r="HD70" s="597"/>
      <c r="HE70" s="597"/>
      <c r="HF70" s="597"/>
      <c r="HG70" s="597"/>
      <c r="HH70" s="597"/>
      <c r="HI70" s="597"/>
      <c r="HJ70" s="597"/>
      <c r="HK70" s="597"/>
      <c r="HL70" s="597"/>
      <c r="HM70" s="597"/>
      <c r="HN70" s="597"/>
      <c r="HO70" s="597"/>
      <c r="HP70" s="597"/>
      <c r="HQ70" s="597"/>
      <c r="HR70" s="597"/>
      <c r="HS70" s="597"/>
      <c r="HT70" s="597"/>
      <c r="HU70" s="597"/>
      <c r="HV70" s="597"/>
      <c r="HW70" s="597"/>
      <c r="HX70" s="597"/>
      <c r="HY70" s="597"/>
      <c r="HZ70" s="597"/>
      <c r="IA70" s="597"/>
      <c r="IB70" s="597"/>
      <c r="IC70" s="597"/>
      <c r="ID70" s="597"/>
      <c r="IE70" s="597"/>
      <c r="IF70" s="597"/>
      <c r="IG70" s="597"/>
      <c r="IH70" s="597"/>
      <c r="II70" s="597"/>
      <c r="IJ70" s="597"/>
      <c r="IK70" s="597"/>
      <c r="IL70" s="597"/>
      <c r="IM70" s="597"/>
      <c r="IN70" s="597"/>
      <c r="IO70" s="597"/>
      <c r="IP70" s="597"/>
      <c r="IQ70" s="597"/>
      <c r="IR70" s="597"/>
      <c r="IS70" s="597"/>
      <c r="IT70" s="597"/>
      <c r="IU70" s="597"/>
      <c r="IV70" s="597"/>
    </row>
    <row r="71" spans="3:256">
      <c r="C71" s="597"/>
      <c r="D71" s="597"/>
      <c r="E71" s="597"/>
      <c r="F71" s="597"/>
      <c r="G71" s="597"/>
      <c r="H71" s="597"/>
      <c r="I71" s="597"/>
      <c r="J71" s="597"/>
      <c r="K71" s="597"/>
      <c r="L71" s="597"/>
      <c r="M71" s="597"/>
      <c r="N71" s="597"/>
      <c r="O71" s="597"/>
      <c r="P71" s="597"/>
      <c r="Q71" s="597"/>
      <c r="R71" s="597"/>
      <c r="S71" s="597"/>
      <c r="T71" s="597"/>
      <c r="U71" s="597"/>
      <c r="V71" s="597"/>
      <c r="W71" s="597"/>
      <c r="X71" s="597"/>
      <c r="Y71" s="597"/>
      <c r="Z71" s="597"/>
      <c r="AA71" s="597"/>
      <c r="AB71" s="597"/>
      <c r="AC71" s="597"/>
      <c r="AD71" s="597"/>
      <c r="AE71" s="597"/>
      <c r="AF71" s="597"/>
      <c r="AG71" s="597"/>
      <c r="AH71" s="597"/>
      <c r="AI71" s="597"/>
      <c r="AJ71" s="597"/>
      <c r="AK71" s="597"/>
      <c r="AL71" s="597"/>
      <c r="AM71" s="597"/>
      <c r="AN71" s="597"/>
      <c r="AO71" s="597"/>
      <c r="AP71" s="597"/>
      <c r="AQ71" s="597"/>
      <c r="AR71" s="597"/>
      <c r="AS71" s="597"/>
      <c r="AT71" s="597"/>
      <c r="AU71" s="597"/>
      <c r="AV71" s="597"/>
      <c r="AW71" s="597"/>
      <c r="AX71" s="597"/>
      <c r="AY71" s="597"/>
      <c r="AZ71" s="597"/>
      <c r="BA71" s="597"/>
      <c r="BB71" s="597"/>
      <c r="BC71" s="597"/>
      <c r="BD71" s="597"/>
      <c r="BE71" s="597"/>
      <c r="BF71" s="597"/>
      <c r="BG71" s="597"/>
      <c r="BH71" s="597"/>
      <c r="BI71" s="597"/>
      <c r="BJ71" s="597"/>
      <c r="BK71" s="597"/>
      <c r="BL71" s="597"/>
      <c r="BM71" s="597"/>
      <c r="BN71" s="597"/>
      <c r="BO71" s="597"/>
      <c r="BP71" s="597"/>
      <c r="BQ71" s="597"/>
      <c r="BR71" s="597"/>
      <c r="BS71" s="597"/>
      <c r="BT71" s="597"/>
      <c r="BU71" s="597"/>
      <c r="BV71" s="597"/>
      <c r="BW71" s="597"/>
      <c r="BX71" s="597"/>
      <c r="BY71" s="597"/>
      <c r="BZ71" s="597"/>
      <c r="CA71" s="597"/>
      <c r="CB71" s="597"/>
      <c r="CC71" s="597"/>
      <c r="CD71" s="597"/>
      <c r="CE71" s="597"/>
      <c r="CF71" s="597"/>
      <c r="CG71" s="597"/>
      <c r="CH71" s="597"/>
      <c r="CI71" s="597"/>
      <c r="CJ71" s="597"/>
      <c r="CK71" s="597"/>
      <c r="CL71" s="597"/>
      <c r="CM71" s="597"/>
      <c r="CN71" s="597"/>
      <c r="CO71" s="597"/>
      <c r="CP71" s="597"/>
      <c r="CQ71" s="597"/>
      <c r="CR71" s="597"/>
      <c r="CS71" s="597"/>
      <c r="CT71" s="597"/>
      <c r="CU71" s="597"/>
      <c r="CV71" s="597"/>
      <c r="CW71" s="597"/>
      <c r="CX71" s="597"/>
      <c r="CY71" s="597"/>
      <c r="CZ71" s="597"/>
      <c r="DA71" s="597"/>
      <c r="DB71" s="597"/>
      <c r="DC71" s="597"/>
      <c r="DD71" s="597"/>
      <c r="DE71" s="597"/>
      <c r="DF71" s="597"/>
      <c r="DG71" s="597"/>
      <c r="DH71" s="597"/>
      <c r="DI71" s="597"/>
      <c r="DJ71" s="597"/>
      <c r="DK71" s="597"/>
      <c r="DL71" s="597"/>
      <c r="DM71" s="597"/>
      <c r="DN71" s="597"/>
      <c r="DO71" s="597"/>
      <c r="DP71" s="597"/>
      <c r="DQ71" s="597"/>
      <c r="DR71" s="597"/>
      <c r="DS71" s="597"/>
      <c r="DT71" s="597"/>
      <c r="DU71" s="597"/>
      <c r="DV71" s="597"/>
      <c r="DW71" s="597"/>
      <c r="DX71" s="597"/>
      <c r="DY71" s="597"/>
      <c r="DZ71" s="597"/>
      <c r="EA71" s="597"/>
      <c r="EB71" s="597"/>
      <c r="EC71" s="597"/>
      <c r="ED71" s="597"/>
      <c r="EE71" s="597"/>
      <c r="EF71" s="597"/>
      <c r="EG71" s="597"/>
      <c r="EH71" s="597"/>
      <c r="EI71" s="597"/>
      <c r="EJ71" s="597"/>
      <c r="EK71" s="597"/>
      <c r="EL71" s="597"/>
      <c r="EM71" s="597"/>
      <c r="EN71" s="597"/>
      <c r="EO71" s="597"/>
      <c r="EP71" s="597"/>
      <c r="EQ71" s="597"/>
      <c r="ER71" s="597"/>
      <c r="ES71" s="597"/>
      <c r="ET71" s="597"/>
      <c r="EU71" s="597"/>
      <c r="EV71" s="597"/>
      <c r="EW71" s="597"/>
      <c r="EX71" s="597"/>
      <c r="EY71" s="597"/>
      <c r="EZ71" s="597"/>
      <c r="FA71" s="597"/>
      <c r="FB71" s="597"/>
      <c r="FC71" s="597"/>
      <c r="FD71" s="597"/>
      <c r="FE71" s="597"/>
      <c r="FF71" s="597"/>
      <c r="FG71" s="597"/>
      <c r="FH71" s="597"/>
      <c r="FI71" s="597"/>
      <c r="FJ71" s="597"/>
      <c r="FK71" s="597"/>
      <c r="FL71" s="597"/>
      <c r="FM71" s="597"/>
      <c r="FN71" s="597"/>
      <c r="FO71" s="597"/>
      <c r="FP71" s="597"/>
      <c r="FQ71" s="597"/>
      <c r="FR71" s="597"/>
      <c r="FS71" s="597"/>
      <c r="FT71" s="597"/>
      <c r="FU71" s="597"/>
      <c r="FV71" s="597"/>
      <c r="FW71" s="597"/>
      <c r="FX71" s="597"/>
      <c r="FY71" s="597"/>
      <c r="FZ71" s="597"/>
      <c r="GA71" s="597"/>
      <c r="GB71" s="597"/>
      <c r="GC71" s="597"/>
      <c r="GD71" s="597"/>
      <c r="GE71" s="597"/>
      <c r="GF71" s="597"/>
      <c r="GG71" s="597"/>
      <c r="GH71" s="597"/>
      <c r="GI71" s="597"/>
      <c r="GJ71" s="597"/>
      <c r="GK71" s="597"/>
      <c r="GL71" s="597"/>
      <c r="GM71" s="597"/>
      <c r="GN71" s="597"/>
      <c r="GO71" s="597"/>
      <c r="GP71" s="597"/>
      <c r="GQ71" s="597"/>
      <c r="GR71" s="597"/>
      <c r="GS71" s="597"/>
      <c r="GT71" s="597"/>
      <c r="GU71" s="597"/>
      <c r="GV71" s="597"/>
      <c r="GW71" s="597"/>
      <c r="GX71" s="597"/>
      <c r="GY71" s="597"/>
      <c r="GZ71" s="597"/>
      <c r="HA71" s="597"/>
      <c r="HB71" s="597"/>
      <c r="HC71" s="597"/>
      <c r="HD71" s="597"/>
      <c r="HE71" s="597"/>
      <c r="HF71" s="597"/>
      <c r="HG71" s="597"/>
      <c r="HH71" s="597"/>
      <c r="HI71" s="597"/>
      <c r="HJ71" s="597"/>
      <c r="HK71" s="597"/>
      <c r="HL71" s="597"/>
      <c r="HM71" s="597"/>
      <c r="HN71" s="597"/>
      <c r="HO71" s="597"/>
      <c r="HP71" s="597"/>
      <c r="HQ71" s="597"/>
      <c r="HR71" s="597"/>
      <c r="HS71" s="597"/>
      <c r="HT71" s="597"/>
      <c r="HU71" s="597"/>
      <c r="HV71" s="597"/>
      <c r="HW71" s="597"/>
      <c r="HX71" s="597"/>
      <c r="HY71" s="597"/>
      <c r="HZ71" s="597"/>
      <c r="IA71" s="597"/>
      <c r="IB71" s="597"/>
      <c r="IC71" s="597"/>
      <c r="ID71" s="597"/>
      <c r="IE71" s="597"/>
      <c r="IF71" s="597"/>
      <c r="IG71" s="597"/>
      <c r="IH71" s="597"/>
      <c r="II71" s="597"/>
      <c r="IJ71" s="597"/>
      <c r="IK71" s="597"/>
      <c r="IL71" s="597"/>
      <c r="IM71" s="597"/>
      <c r="IN71" s="597"/>
      <c r="IO71" s="597"/>
      <c r="IP71" s="597"/>
      <c r="IQ71" s="597"/>
      <c r="IR71" s="597"/>
      <c r="IS71" s="597"/>
      <c r="IT71" s="597"/>
      <c r="IU71" s="597"/>
      <c r="IV71" s="597"/>
    </row>
    <row r="72" spans="3:256">
      <c r="C72" s="597"/>
      <c r="D72" s="597"/>
      <c r="E72" s="597"/>
      <c r="F72" s="597"/>
      <c r="G72" s="597"/>
      <c r="H72" s="597"/>
      <c r="I72" s="597"/>
      <c r="J72" s="597"/>
      <c r="K72" s="597"/>
      <c r="L72" s="597"/>
      <c r="M72" s="597"/>
      <c r="N72" s="597"/>
      <c r="O72" s="597"/>
      <c r="P72" s="597"/>
      <c r="Q72" s="597"/>
      <c r="R72" s="597"/>
      <c r="S72" s="597"/>
      <c r="T72" s="597"/>
      <c r="U72" s="597"/>
      <c r="V72" s="597"/>
      <c r="W72" s="597"/>
      <c r="X72" s="597"/>
      <c r="Y72" s="597"/>
      <c r="Z72" s="597"/>
      <c r="AA72" s="597"/>
      <c r="AB72" s="597"/>
      <c r="AC72" s="597"/>
      <c r="AD72" s="597"/>
      <c r="AE72" s="597"/>
      <c r="AF72" s="597"/>
      <c r="AG72" s="597"/>
      <c r="AH72" s="597"/>
      <c r="AI72" s="597"/>
      <c r="AJ72" s="597"/>
      <c r="AK72" s="597"/>
      <c r="AL72" s="597"/>
      <c r="AM72" s="597"/>
      <c r="AN72" s="597"/>
      <c r="AO72" s="597"/>
      <c r="AP72" s="597"/>
      <c r="AQ72" s="597"/>
      <c r="AR72" s="597"/>
      <c r="AS72" s="597"/>
      <c r="AT72" s="597"/>
      <c r="AU72" s="597"/>
      <c r="AV72" s="597"/>
      <c r="AW72" s="597"/>
      <c r="AX72" s="597"/>
      <c r="AY72" s="597"/>
      <c r="AZ72" s="597"/>
      <c r="BA72" s="597"/>
      <c r="BB72" s="597"/>
      <c r="BC72" s="597"/>
      <c r="BD72" s="597"/>
      <c r="BE72" s="597"/>
      <c r="BF72" s="597"/>
      <c r="BG72" s="597"/>
      <c r="BH72" s="597"/>
      <c r="BI72" s="597"/>
      <c r="BJ72" s="597"/>
      <c r="BK72" s="597"/>
      <c r="BL72" s="597"/>
      <c r="BM72" s="597"/>
      <c r="BN72" s="597"/>
      <c r="BO72" s="597"/>
      <c r="BP72" s="597"/>
      <c r="BQ72" s="597"/>
      <c r="BR72" s="597"/>
      <c r="BS72" s="597"/>
      <c r="BT72" s="597"/>
      <c r="BU72" s="597"/>
      <c r="BV72" s="597"/>
      <c r="BW72" s="597"/>
      <c r="BX72" s="597"/>
      <c r="BY72" s="597"/>
      <c r="BZ72" s="597"/>
      <c r="CA72" s="597"/>
      <c r="CB72" s="597"/>
      <c r="CC72" s="597"/>
      <c r="CD72" s="597"/>
      <c r="CE72" s="597"/>
      <c r="CF72" s="597"/>
      <c r="CG72" s="597"/>
      <c r="CH72" s="597"/>
      <c r="CI72" s="597"/>
      <c r="CJ72" s="597"/>
      <c r="CK72" s="597"/>
      <c r="CL72" s="597"/>
      <c r="CM72" s="597"/>
      <c r="CN72" s="597"/>
      <c r="CO72" s="597"/>
      <c r="CP72" s="597"/>
      <c r="CQ72" s="597"/>
      <c r="CR72" s="597"/>
      <c r="CS72" s="597"/>
      <c r="CT72" s="597"/>
      <c r="CU72" s="597"/>
      <c r="CV72" s="597"/>
      <c r="CW72" s="597"/>
      <c r="CX72" s="597"/>
      <c r="CY72" s="597"/>
      <c r="CZ72" s="597"/>
      <c r="DA72" s="597"/>
      <c r="DB72" s="597"/>
      <c r="DC72" s="597"/>
      <c r="DD72" s="597"/>
      <c r="DE72" s="597"/>
      <c r="DF72" s="597"/>
      <c r="DG72" s="597"/>
      <c r="DH72" s="597"/>
      <c r="DI72" s="597"/>
      <c r="DJ72" s="597"/>
      <c r="DK72" s="597"/>
      <c r="DL72" s="597"/>
      <c r="DM72" s="597"/>
      <c r="DN72" s="597"/>
      <c r="DO72" s="597"/>
      <c r="DP72" s="597"/>
      <c r="DQ72" s="597"/>
      <c r="DR72" s="597"/>
      <c r="DS72" s="597"/>
      <c r="DT72" s="597"/>
      <c r="DU72" s="597"/>
      <c r="DV72" s="597"/>
      <c r="DW72" s="597"/>
      <c r="DX72" s="597"/>
      <c r="DY72" s="597"/>
      <c r="DZ72" s="597"/>
      <c r="EA72" s="597"/>
      <c r="EB72" s="597"/>
      <c r="EC72" s="597"/>
      <c r="ED72" s="597"/>
      <c r="EE72" s="597"/>
      <c r="EF72" s="597"/>
      <c r="EG72" s="597"/>
      <c r="EH72" s="597"/>
      <c r="EI72" s="597"/>
      <c r="EJ72" s="597"/>
      <c r="EK72" s="597"/>
      <c r="EL72" s="597"/>
      <c r="EM72" s="597"/>
      <c r="EN72" s="597"/>
      <c r="EO72" s="597"/>
      <c r="EP72" s="597"/>
      <c r="EQ72" s="597"/>
      <c r="ER72" s="597"/>
      <c r="ES72" s="597"/>
      <c r="ET72" s="597"/>
      <c r="EU72" s="597"/>
      <c r="EV72" s="597"/>
      <c r="EW72" s="597"/>
      <c r="EX72" s="597"/>
      <c r="EY72" s="597"/>
      <c r="EZ72" s="597"/>
      <c r="FA72" s="597"/>
      <c r="FB72" s="597"/>
      <c r="FC72" s="597"/>
      <c r="FD72" s="597"/>
      <c r="FE72" s="597"/>
      <c r="FF72" s="597"/>
      <c r="FG72" s="597"/>
      <c r="FH72" s="597"/>
      <c r="FI72" s="597"/>
      <c r="FJ72" s="597"/>
      <c r="FK72" s="597"/>
      <c r="FL72" s="597"/>
      <c r="FM72" s="597"/>
      <c r="FN72" s="597"/>
      <c r="FO72" s="597"/>
      <c r="FP72" s="597"/>
      <c r="FQ72" s="597"/>
      <c r="FR72" s="597"/>
      <c r="FS72" s="597"/>
      <c r="FT72" s="597"/>
      <c r="FU72" s="597"/>
      <c r="FV72" s="597"/>
      <c r="FW72" s="597"/>
      <c r="FX72" s="597"/>
      <c r="FY72" s="597"/>
      <c r="FZ72" s="597"/>
      <c r="GA72" s="597"/>
      <c r="GB72" s="597"/>
      <c r="GC72" s="597"/>
      <c r="GD72" s="597"/>
      <c r="GE72" s="597"/>
      <c r="GF72" s="597"/>
      <c r="GG72" s="597"/>
      <c r="GH72" s="597"/>
      <c r="GI72" s="597"/>
      <c r="GJ72" s="597"/>
      <c r="GK72" s="597"/>
      <c r="GL72" s="597"/>
      <c r="GM72" s="597"/>
      <c r="GN72" s="597"/>
      <c r="GO72" s="597"/>
      <c r="GP72" s="597"/>
      <c r="GQ72" s="597"/>
      <c r="GR72" s="597"/>
      <c r="GS72" s="597"/>
      <c r="GT72" s="597"/>
      <c r="GU72" s="597"/>
      <c r="GV72" s="597"/>
      <c r="GW72" s="597"/>
      <c r="GX72" s="597"/>
      <c r="GY72" s="597"/>
      <c r="GZ72" s="597"/>
      <c r="HA72" s="597"/>
      <c r="HB72" s="597"/>
      <c r="HC72" s="597"/>
      <c r="HD72" s="597"/>
      <c r="HE72" s="597"/>
      <c r="HF72" s="597"/>
      <c r="HG72" s="597"/>
      <c r="HH72" s="597"/>
      <c r="HI72" s="597"/>
      <c r="HJ72" s="597"/>
      <c r="HK72" s="597"/>
      <c r="HL72" s="597"/>
      <c r="HM72" s="597"/>
      <c r="HN72" s="597"/>
      <c r="HO72" s="597"/>
      <c r="HP72" s="597"/>
      <c r="HQ72" s="597"/>
      <c r="HR72" s="597"/>
      <c r="HS72" s="597"/>
      <c r="HT72" s="597"/>
      <c r="HU72" s="597"/>
      <c r="HV72" s="597"/>
      <c r="HW72" s="597"/>
      <c r="HX72" s="597"/>
      <c r="HY72" s="597"/>
      <c r="HZ72" s="597"/>
      <c r="IA72" s="597"/>
      <c r="IB72" s="597"/>
      <c r="IC72" s="597"/>
      <c r="ID72" s="597"/>
      <c r="IE72" s="597"/>
      <c r="IF72" s="597"/>
      <c r="IG72" s="597"/>
      <c r="IH72" s="597"/>
      <c r="II72" s="597"/>
      <c r="IJ72" s="597"/>
      <c r="IK72" s="597"/>
      <c r="IL72" s="597"/>
      <c r="IM72" s="597"/>
      <c r="IN72" s="597"/>
      <c r="IO72" s="597"/>
      <c r="IP72" s="597"/>
      <c r="IQ72" s="597"/>
      <c r="IR72" s="597"/>
      <c r="IS72" s="597"/>
      <c r="IT72" s="597"/>
      <c r="IU72" s="597"/>
      <c r="IV72" s="597"/>
    </row>
    <row r="73" spans="3:256">
      <c r="C73" s="597"/>
      <c r="D73" s="597"/>
      <c r="E73" s="597"/>
      <c r="F73" s="597"/>
      <c r="G73" s="597"/>
      <c r="H73" s="597"/>
      <c r="I73" s="597"/>
      <c r="J73" s="597"/>
      <c r="K73" s="597"/>
      <c r="L73" s="597"/>
      <c r="M73" s="597"/>
      <c r="N73" s="597"/>
      <c r="O73" s="597"/>
      <c r="P73" s="597"/>
      <c r="Q73" s="597"/>
      <c r="R73" s="597"/>
      <c r="S73" s="597"/>
      <c r="T73" s="597"/>
      <c r="U73" s="597"/>
      <c r="V73" s="597"/>
      <c r="W73" s="597"/>
      <c r="X73" s="597"/>
      <c r="Y73" s="597"/>
      <c r="Z73" s="597"/>
      <c r="AA73" s="597"/>
      <c r="AB73" s="597"/>
      <c r="AC73" s="597"/>
      <c r="AD73" s="597"/>
      <c r="AE73" s="597"/>
      <c r="AF73" s="597"/>
      <c r="AG73" s="597"/>
      <c r="AH73" s="597"/>
      <c r="AI73" s="597"/>
      <c r="AJ73" s="597"/>
      <c r="AK73" s="597"/>
      <c r="AL73" s="597"/>
      <c r="AM73" s="597"/>
      <c r="AN73" s="597"/>
      <c r="AO73" s="597"/>
      <c r="AP73" s="597"/>
      <c r="AQ73" s="597"/>
      <c r="AR73" s="597"/>
      <c r="AS73" s="597"/>
      <c r="AT73" s="597"/>
      <c r="AU73" s="597"/>
      <c r="AV73" s="597"/>
      <c r="AW73" s="597"/>
      <c r="AX73" s="597"/>
      <c r="AY73" s="597"/>
      <c r="AZ73" s="597"/>
      <c r="BA73" s="597"/>
      <c r="BB73" s="597"/>
      <c r="BC73" s="597"/>
      <c r="BD73" s="597"/>
      <c r="BE73" s="597"/>
      <c r="BF73" s="597"/>
      <c r="BG73" s="597"/>
      <c r="BH73" s="597"/>
      <c r="BI73" s="597"/>
      <c r="BJ73" s="597"/>
      <c r="BK73" s="597"/>
      <c r="BL73" s="597"/>
      <c r="BM73" s="597"/>
      <c r="BN73" s="597"/>
      <c r="BO73" s="597"/>
      <c r="BP73" s="597"/>
      <c r="BQ73" s="597"/>
      <c r="BR73" s="597"/>
      <c r="BS73" s="597"/>
      <c r="BT73" s="597"/>
      <c r="BU73" s="597"/>
      <c r="BV73" s="597"/>
      <c r="BW73" s="597"/>
      <c r="BX73" s="597"/>
      <c r="BY73" s="597"/>
      <c r="BZ73" s="597"/>
      <c r="CA73" s="597"/>
      <c r="CB73" s="597"/>
      <c r="CC73" s="597"/>
      <c r="CD73" s="597"/>
      <c r="CE73" s="597"/>
      <c r="CF73" s="597"/>
      <c r="CG73" s="597"/>
      <c r="CH73" s="597"/>
      <c r="CI73" s="597"/>
      <c r="CJ73" s="597"/>
      <c r="CK73" s="597"/>
      <c r="CL73" s="597"/>
      <c r="CM73" s="597"/>
      <c r="CN73" s="597"/>
      <c r="CO73" s="597"/>
      <c r="CP73" s="597"/>
      <c r="CQ73" s="597"/>
      <c r="CR73" s="597"/>
      <c r="CS73" s="597"/>
      <c r="CT73" s="597"/>
      <c r="CU73" s="597"/>
      <c r="CV73" s="597"/>
      <c r="CW73" s="597"/>
      <c r="CX73" s="597"/>
      <c r="CY73" s="597"/>
      <c r="CZ73" s="597"/>
      <c r="DA73" s="597"/>
      <c r="DB73" s="597"/>
      <c r="DC73" s="597"/>
      <c r="DD73" s="597"/>
      <c r="DE73" s="597"/>
      <c r="DF73" s="597"/>
      <c r="DG73" s="597"/>
      <c r="DH73" s="597"/>
      <c r="DI73" s="597"/>
      <c r="DJ73" s="597"/>
      <c r="DK73" s="597"/>
      <c r="DL73" s="597"/>
      <c r="DM73" s="597"/>
      <c r="DN73" s="597"/>
      <c r="DO73" s="597"/>
      <c r="DP73" s="597"/>
      <c r="DQ73" s="597"/>
      <c r="DR73" s="597"/>
      <c r="DS73" s="597"/>
      <c r="DT73" s="597"/>
      <c r="DU73" s="597"/>
      <c r="DV73" s="597"/>
      <c r="DW73" s="597"/>
      <c r="DX73" s="597"/>
      <c r="DY73" s="597"/>
      <c r="DZ73" s="597"/>
      <c r="EA73" s="597"/>
      <c r="EB73" s="597"/>
      <c r="EC73" s="597"/>
      <c r="ED73" s="597"/>
      <c r="EE73" s="597"/>
      <c r="EF73" s="597"/>
      <c r="EG73" s="597"/>
      <c r="EH73" s="597"/>
      <c r="EI73" s="597"/>
      <c r="EJ73" s="597"/>
      <c r="EK73" s="597"/>
      <c r="EL73" s="597"/>
      <c r="EM73" s="597"/>
      <c r="EN73" s="597"/>
      <c r="EO73" s="597"/>
      <c r="EP73" s="597"/>
      <c r="EQ73" s="597"/>
      <c r="ER73" s="597"/>
      <c r="ES73" s="597"/>
      <c r="ET73" s="597"/>
      <c r="EU73" s="597"/>
      <c r="EV73" s="597"/>
      <c r="EW73" s="597"/>
      <c r="EX73" s="597"/>
      <c r="EY73" s="597"/>
      <c r="EZ73" s="597"/>
      <c r="FA73" s="597"/>
      <c r="FB73" s="597"/>
      <c r="FC73" s="597"/>
      <c r="FD73" s="597"/>
      <c r="FE73" s="597"/>
      <c r="FF73" s="597"/>
      <c r="FG73" s="597"/>
      <c r="FH73" s="597"/>
      <c r="FI73" s="597"/>
      <c r="FJ73" s="597"/>
      <c r="FK73" s="597"/>
      <c r="FL73" s="597"/>
      <c r="FM73" s="597"/>
      <c r="FN73" s="597"/>
      <c r="FO73" s="597"/>
      <c r="FP73" s="597"/>
      <c r="FQ73" s="597"/>
      <c r="FR73" s="597"/>
      <c r="FS73" s="597"/>
      <c r="FT73" s="597"/>
      <c r="FU73" s="597"/>
      <c r="FV73" s="597"/>
      <c r="FW73" s="597"/>
      <c r="FX73" s="597"/>
      <c r="FY73" s="597"/>
      <c r="FZ73" s="597"/>
      <c r="GA73" s="597"/>
      <c r="GB73" s="597"/>
      <c r="GC73" s="597"/>
      <c r="GD73" s="597"/>
      <c r="GE73" s="597"/>
      <c r="GF73" s="597"/>
      <c r="GG73" s="597"/>
      <c r="GH73" s="597"/>
      <c r="GI73" s="597"/>
      <c r="GJ73" s="597"/>
      <c r="GK73" s="597"/>
      <c r="GL73" s="597"/>
      <c r="GM73" s="597"/>
      <c r="GN73" s="597"/>
      <c r="GO73" s="597"/>
      <c r="GP73" s="597"/>
      <c r="GQ73" s="597"/>
      <c r="GR73" s="597"/>
      <c r="GS73" s="597"/>
      <c r="GT73" s="597"/>
      <c r="GU73" s="597"/>
      <c r="GV73" s="597"/>
      <c r="GW73" s="597"/>
      <c r="GX73" s="597"/>
      <c r="GY73" s="597"/>
      <c r="GZ73" s="597"/>
      <c r="HA73" s="597"/>
      <c r="HB73" s="597"/>
      <c r="HC73" s="597"/>
      <c r="HD73" s="597"/>
      <c r="HE73" s="597"/>
      <c r="HF73" s="597"/>
      <c r="HG73" s="597"/>
      <c r="HH73" s="597"/>
      <c r="HI73" s="597"/>
      <c r="HJ73" s="597"/>
      <c r="HK73" s="597"/>
      <c r="HL73" s="597"/>
      <c r="HM73" s="597"/>
      <c r="HN73" s="597"/>
      <c r="HO73" s="597"/>
      <c r="HP73" s="597"/>
      <c r="HQ73" s="597"/>
      <c r="HR73" s="597"/>
      <c r="HS73" s="597"/>
      <c r="HT73" s="597"/>
      <c r="HU73" s="597"/>
      <c r="HV73" s="597"/>
      <c r="HW73" s="597"/>
      <c r="HX73" s="597"/>
      <c r="HY73" s="597"/>
      <c r="HZ73" s="597"/>
      <c r="IA73" s="597"/>
      <c r="IB73" s="597"/>
      <c r="IC73" s="597"/>
      <c r="ID73" s="597"/>
      <c r="IE73" s="597"/>
      <c r="IF73" s="597"/>
      <c r="IG73" s="597"/>
      <c r="IH73" s="597"/>
      <c r="II73" s="597"/>
      <c r="IJ73" s="597"/>
      <c r="IK73" s="597"/>
      <c r="IL73" s="597"/>
      <c r="IM73" s="597"/>
      <c r="IN73" s="597"/>
      <c r="IO73" s="597"/>
      <c r="IP73" s="597"/>
      <c r="IQ73" s="597"/>
      <c r="IR73" s="597"/>
      <c r="IS73" s="597"/>
      <c r="IT73" s="597"/>
      <c r="IU73" s="597"/>
      <c r="IV73" s="597"/>
    </row>
    <row r="74" spans="3:256">
      <c r="C74" s="597"/>
      <c r="D74" s="597"/>
      <c r="E74" s="597"/>
      <c r="F74" s="597"/>
      <c r="G74" s="597"/>
      <c r="H74" s="597"/>
      <c r="I74" s="597"/>
      <c r="J74" s="597"/>
      <c r="K74" s="597"/>
      <c r="L74" s="597"/>
      <c r="M74" s="597"/>
      <c r="N74" s="597"/>
      <c r="O74" s="597"/>
      <c r="P74" s="597"/>
      <c r="Q74" s="597"/>
      <c r="R74" s="597"/>
      <c r="S74" s="597"/>
      <c r="T74" s="597"/>
      <c r="U74" s="597"/>
      <c r="V74" s="597"/>
      <c r="W74" s="597"/>
      <c r="X74" s="597"/>
      <c r="Y74" s="597"/>
      <c r="Z74" s="597"/>
      <c r="AA74" s="597"/>
      <c r="AB74" s="597"/>
      <c r="AC74" s="597"/>
      <c r="AD74" s="597"/>
      <c r="AE74" s="597"/>
      <c r="AF74" s="597"/>
      <c r="AG74" s="597"/>
      <c r="AH74" s="597"/>
      <c r="AI74" s="597"/>
      <c r="AJ74" s="597"/>
      <c r="AK74" s="597"/>
      <c r="AL74" s="597"/>
      <c r="AM74" s="597"/>
      <c r="AN74" s="597"/>
      <c r="AO74" s="597"/>
      <c r="AP74" s="597"/>
      <c r="AQ74" s="597"/>
      <c r="AR74" s="597"/>
      <c r="AS74" s="597"/>
      <c r="AT74" s="597"/>
      <c r="AU74" s="597"/>
      <c r="AV74" s="597"/>
      <c r="AW74" s="597"/>
      <c r="AX74" s="597"/>
      <c r="AY74" s="597"/>
      <c r="AZ74" s="597"/>
      <c r="BA74" s="597"/>
      <c r="BB74" s="597"/>
      <c r="BC74" s="597"/>
      <c r="BD74" s="597"/>
      <c r="BE74" s="597"/>
      <c r="BF74" s="597"/>
      <c r="BG74" s="597"/>
      <c r="BH74" s="597"/>
      <c r="BI74" s="597"/>
      <c r="BJ74" s="597"/>
      <c r="BK74" s="597"/>
      <c r="BL74" s="597"/>
      <c r="BM74" s="597"/>
      <c r="BN74" s="597"/>
      <c r="BO74" s="597"/>
      <c r="BP74" s="597"/>
      <c r="BQ74" s="597"/>
      <c r="BR74" s="597"/>
      <c r="BS74" s="597"/>
      <c r="BT74" s="597"/>
      <c r="BU74" s="597"/>
      <c r="BV74" s="597"/>
      <c r="BW74" s="597"/>
      <c r="BX74" s="597"/>
      <c r="BY74" s="597"/>
      <c r="BZ74" s="597"/>
      <c r="CA74" s="597"/>
      <c r="CB74" s="597"/>
      <c r="CC74" s="597"/>
      <c r="CD74" s="597"/>
      <c r="CE74" s="597"/>
      <c r="CF74" s="597"/>
      <c r="CG74" s="597"/>
      <c r="CH74" s="597"/>
      <c r="CI74" s="597"/>
      <c r="CJ74" s="597"/>
      <c r="CK74" s="597"/>
      <c r="CL74" s="597"/>
      <c r="CM74" s="597"/>
      <c r="CN74" s="597"/>
      <c r="CO74" s="597"/>
      <c r="CP74" s="597"/>
      <c r="CQ74" s="597"/>
      <c r="CR74" s="597"/>
      <c r="CS74" s="597"/>
      <c r="CT74" s="597"/>
      <c r="CU74" s="597"/>
      <c r="CV74" s="597"/>
      <c r="CW74" s="597"/>
      <c r="CX74" s="597"/>
      <c r="CY74" s="597"/>
      <c r="CZ74" s="597"/>
      <c r="DA74" s="597"/>
      <c r="DB74" s="597"/>
      <c r="DC74" s="597"/>
      <c r="DD74" s="597"/>
      <c r="DE74" s="597"/>
      <c r="DF74" s="597"/>
      <c r="DG74" s="597"/>
      <c r="DH74" s="597"/>
      <c r="DI74" s="597"/>
      <c r="DJ74" s="597"/>
      <c r="DK74" s="597"/>
      <c r="DL74" s="597"/>
      <c r="DM74" s="597"/>
      <c r="DN74" s="597"/>
      <c r="DO74" s="597"/>
      <c r="DP74" s="597"/>
      <c r="DQ74" s="597"/>
      <c r="DR74" s="597"/>
      <c r="DS74" s="597"/>
      <c r="DT74" s="597"/>
      <c r="DU74" s="597"/>
      <c r="DV74" s="597"/>
      <c r="DW74" s="597"/>
      <c r="DX74" s="597"/>
      <c r="DY74" s="597"/>
      <c r="DZ74" s="597"/>
      <c r="EA74" s="597"/>
      <c r="EB74" s="597"/>
      <c r="EC74" s="597"/>
      <c r="ED74" s="597"/>
      <c r="EE74" s="597"/>
      <c r="EF74" s="597"/>
      <c r="EG74" s="597"/>
      <c r="EH74" s="597"/>
      <c r="EI74" s="597"/>
      <c r="EJ74" s="597"/>
      <c r="EK74" s="597"/>
      <c r="EL74" s="597"/>
      <c r="EM74" s="597"/>
      <c r="EN74" s="597"/>
      <c r="EO74" s="597"/>
      <c r="EP74" s="597"/>
      <c r="EQ74" s="597"/>
      <c r="ER74" s="597"/>
      <c r="ES74" s="597"/>
      <c r="ET74" s="597"/>
      <c r="EU74" s="597"/>
      <c r="EV74" s="597"/>
      <c r="EW74" s="597"/>
      <c r="EX74" s="597"/>
      <c r="EY74" s="597"/>
      <c r="EZ74" s="597"/>
      <c r="FA74" s="597"/>
      <c r="FB74" s="597"/>
      <c r="FC74" s="597"/>
      <c r="FD74" s="597"/>
      <c r="FE74" s="597"/>
      <c r="FF74" s="597"/>
      <c r="FG74" s="597"/>
      <c r="FH74" s="597"/>
      <c r="FI74" s="597"/>
      <c r="FJ74" s="597"/>
      <c r="FK74" s="597"/>
      <c r="FL74" s="597"/>
      <c r="FM74" s="597"/>
      <c r="FN74" s="597"/>
      <c r="FO74" s="597"/>
      <c r="FP74" s="597"/>
      <c r="FQ74" s="597"/>
      <c r="FR74" s="597"/>
      <c r="FS74" s="597"/>
      <c r="FT74" s="597"/>
      <c r="FU74" s="597"/>
      <c r="FV74" s="597"/>
      <c r="FW74" s="597"/>
      <c r="FX74" s="597"/>
      <c r="FY74" s="597"/>
      <c r="FZ74" s="597"/>
      <c r="GA74" s="597"/>
      <c r="GB74" s="597"/>
      <c r="GC74" s="597"/>
      <c r="GD74" s="597"/>
      <c r="GE74" s="597"/>
      <c r="GF74" s="597"/>
      <c r="GG74" s="597"/>
      <c r="GH74" s="597"/>
      <c r="GI74" s="597"/>
      <c r="GJ74" s="597"/>
      <c r="GK74" s="597"/>
      <c r="GL74" s="597"/>
      <c r="GM74" s="597"/>
      <c r="GN74" s="597"/>
      <c r="GO74" s="597"/>
      <c r="GP74" s="597"/>
      <c r="GQ74" s="597"/>
      <c r="GR74" s="597"/>
      <c r="GS74" s="597"/>
      <c r="GT74" s="597"/>
      <c r="GU74" s="597"/>
      <c r="GV74" s="597"/>
      <c r="GW74" s="597"/>
      <c r="GX74" s="597"/>
      <c r="GY74" s="597"/>
      <c r="GZ74" s="597"/>
      <c r="HA74" s="597"/>
      <c r="HB74" s="597"/>
      <c r="HC74" s="597"/>
      <c r="HD74" s="597"/>
      <c r="HE74" s="597"/>
      <c r="HF74" s="597"/>
      <c r="HG74" s="597"/>
      <c r="HH74" s="597"/>
      <c r="HI74" s="597"/>
      <c r="HJ74" s="597"/>
      <c r="HK74" s="597"/>
      <c r="HL74" s="597"/>
      <c r="HM74" s="597"/>
      <c r="HN74" s="597"/>
      <c r="HO74" s="597"/>
      <c r="HP74" s="597"/>
      <c r="HQ74" s="597"/>
      <c r="HR74" s="597"/>
      <c r="HS74" s="597"/>
      <c r="HT74" s="597"/>
      <c r="HU74" s="597"/>
      <c r="HV74" s="597"/>
      <c r="HW74" s="597"/>
      <c r="HX74" s="597"/>
      <c r="HY74" s="597"/>
      <c r="HZ74" s="597"/>
      <c r="IA74" s="597"/>
      <c r="IB74" s="597"/>
      <c r="IC74" s="597"/>
      <c r="ID74" s="597"/>
      <c r="IE74" s="597"/>
      <c r="IF74" s="597"/>
      <c r="IG74" s="597"/>
      <c r="IH74" s="597"/>
      <c r="II74" s="597"/>
      <c r="IJ74" s="597"/>
      <c r="IK74" s="597"/>
      <c r="IL74" s="597"/>
      <c r="IM74" s="597"/>
      <c r="IN74" s="597"/>
      <c r="IO74" s="597"/>
      <c r="IP74" s="597"/>
      <c r="IQ74" s="597"/>
      <c r="IR74" s="597"/>
      <c r="IS74" s="597"/>
      <c r="IT74" s="597"/>
      <c r="IU74" s="597"/>
      <c r="IV74" s="597"/>
    </row>
    <row r="75" spans="3:256">
      <c r="C75" s="597"/>
      <c r="D75" s="597"/>
      <c r="E75" s="597"/>
      <c r="F75" s="597"/>
      <c r="G75" s="597"/>
      <c r="H75" s="597"/>
      <c r="I75" s="597"/>
      <c r="J75" s="597"/>
      <c r="K75" s="597"/>
      <c r="L75" s="597"/>
      <c r="M75" s="597"/>
      <c r="N75" s="597"/>
      <c r="O75" s="597"/>
      <c r="P75" s="597"/>
      <c r="Q75" s="597"/>
      <c r="R75" s="597"/>
      <c r="S75" s="597"/>
      <c r="T75" s="597"/>
      <c r="U75" s="597"/>
      <c r="V75" s="597"/>
      <c r="W75" s="597"/>
      <c r="X75" s="597"/>
      <c r="Y75" s="597"/>
      <c r="Z75" s="597"/>
      <c r="AA75" s="597"/>
      <c r="AB75" s="597"/>
      <c r="AC75" s="597"/>
      <c r="AD75" s="597"/>
      <c r="AE75" s="597"/>
      <c r="AF75" s="597"/>
      <c r="AG75" s="597"/>
      <c r="AH75" s="597"/>
      <c r="AI75" s="597"/>
      <c r="AJ75" s="597"/>
      <c r="AK75" s="597"/>
      <c r="AL75" s="597"/>
      <c r="AM75" s="597"/>
      <c r="AN75" s="597"/>
      <c r="AO75" s="597"/>
      <c r="AP75" s="597"/>
      <c r="AQ75" s="597"/>
      <c r="AR75" s="597"/>
      <c r="AS75" s="597"/>
      <c r="AT75" s="597"/>
      <c r="AU75" s="597"/>
      <c r="AV75" s="597"/>
      <c r="AW75" s="597"/>
      <c r="AX75" s="597"/>
      <c r="AY75" s="597"/>
      <c r="AZ75" s="597"/>
      <c r="BA75" s="597"/>
      <c r="BB75" s="597"/>
      <c r="BC75" s="597"/>
      <c r="BD75" s="597"/>
      <c r="BE75" s="597"/>
      <c r="BF75" s="597"/>
      <c r="BG75" s="597"/>
      <c r="BH75" s="597"/>
      <c r="BI75" s="597"/>
      <c r="BJ75" s="597"/>
      <c r="BK75" s="597"/>
      <c r="BL75" s="597"/>
      <c r="BM75" s="597"/>
      <c r="BN75" s="597"/>
      <c r="BO75" s="597"/>
      <c r="BP75" s="597"/>
      <c r="BQ75" s="597"/>
      <c r="BR75" s="597"/>
      <c r="BS75" s="597"/>
      <c r="BT75" s="597"/>
      <c r="BU75" s="597"/>
      <c r="BV75" s="597"/>
      <c r="BW75" s="597"/>
      <c r="BX75" s="597"/>
      <c r="BY75" s="597"/>
      <c r="BZ75" s="597"/>
      <c r="CA75" s="597"/>
      <c r="CB75" s="597"/>
      <c r="CC75" s="597"/>
      <c r="CD75" s="597"/>
      <c r="CE75" s="597"/>
      <c r="CF75" s="597"/>
      <c r="CG75" s="597"/>
      <c r="CH75" s="597"/>
      <c r="CI75" s="597"/>
      <c r="CJ75" s="597"/>
      <c r="CK75" s="597"/>
      <c r="CL75" s="597"/>
      <c r="CM75" s="597"/>
      <c r="CN75" s="597"/>
      <c r="CO75" s="597"/>
      <c r="CP75" s="597"/>
      <c r="CQ75" s="597"/>
      <c r="CR75" s="597"/>
      <c r="CS75" s="597"/>
      <c r="CT75" s="597"/>
      <c r="CU75" s="597"/>
      <c r="CV75" s="597"/>
      <c r="CW75" s="597"/>
      <c r="CX75" s="597"/>
      <c r="CY75" s="597"/>
      <c r="CZ75" s="597"/>
      <c r="DA75" s="597"/>
      <c r="DB75" s="597"/>
      <c r="DC75" s="597"/>
      <c r="DD75" s="597"/>
      <c r="DE75" s="597"/>
      <c r="DF75" s="597"/>
      <c r="DG75" s="597"/>
      <c r="DH75" s="597"/>
      <c r="DI75" s="597"/>
      <c r="DJ75" s="597"/>
      <c r="DK75" s="597"/>
      <c r="DL75" s="597"/>
      <c r="DM75" s="597"/>
      <c r="DN75" s="597"/>
      <c r="DO75" s="597"/>
      <c r="DP75" s="597"/>
      <c r="DQ75" s="597"/>
      <c r="DR75" s="597"/>
      <c r="DS75" s="597"/>
      <c r="DT75" s="597"/>
      <c r="DU75" s="597"/>
      <c r="DV75" s="597"/>
      <c r="DW75" s="597"/>
      <c r="DX75" s="597"/>
      <c r="DY75" s="597"/>
      <c r="DZ75" s="597"/>
      <c r="EA75" s="597"/>
      <c r="EB75" s="597"/>
      <c r="EC75" s="597"/>
      <c r="ED75" s="597"/>
      <c r="EE75" s="597"/>
      <c r="EF75" s="597"/>
      <c r="EG75" s="597"/>
      <c r="EH75" s="597"/>
      <c r="EI75" s="597"/>
      <c r="EJ75" s="597"/>
      <c r="EK75" s="597"/>
      <c r="EL75" s="597"/>
      <c r="EM75" s="597"/>
      <c r="EN75" s="597"/>
      <c r="EO75" s="597"/>
      <c r="EP75" s="597"/>
      <c r="EQ75" s="597"/>
      <c r="ER75" s="597"/>
      <c r="ES75" s="597"/>
      <c r="ET75" s="597"/>
      <c r="EU75" s="597"/>
      <c r="EV75" s="597"/>
      <c r="EW75" s="597"/>
      <c r="EX75" s="597"/>
      <c r="EY75" s="597"/>
      <c r="EZ75" s="597"/>
      <c r="FA75" s="597"/>
      <c r="FB75" s="597"/>
      <c r="FC75" s="597"/>
      <c r="FD75" s="597"/>
      <c r="FE75" s="597"/>
      <c r="FF75" s="597"/>
      <c r="FG75" s="597"/>
      <c r="FH75" s="597"/>
      <c r="FI75" s="597"/>
      <c r="FJ75" s="597"/>
      <c r="FK75" s="597"/>
      <c r="FL75" s="597"/>
      <c r="FM75" s="597"/>
      <c r="FN75" s="597"/>
      <c r="FO75" s="597"/>
      <c r="FP75" s="597"/>
      <c r="FQ75" s="597"/>
      <c r="FR75" s="597"/>
      <c r="FS75" s="597"/>
      <c r="FT75" s="597"/>
      <c r="FU75" s="597"/>
      <c r="FV75" s="597"/>
      <c r="FW75" s="597"/>
      <c r="FX75" s="597"/>
      <c r="FY75" s="597"/>
      <c r="FZ75" s="597"/>
      <c r="GA75" s="597"/>
      <c r="GB75" s="597"/>
      <c r="GC75" s="597"/>
      <c r="GD75" s="597"/>
      <c r="GE75" s="597"/>
      <c r="GF75" s="597"/>
      <c r="GG75" s="597"/>
      <c r="GH75" s="597"/>
      <c r="GI75" s="597"/>
      <c r="GJ75" s="597"/>
      <c r="GK75" s="597"/>
      <c r="GL75" s="597"/>
      <c r="GM75" s="597"/>
      <c r="GN75" s="597"/>
      <c r="GO75" s="597"/>
      <c r="GP75" s="597"/>
      <c r="GQ75" s="597"/>
      <c r="GR75" s="597"/>
      <c r="GS75" s="597"/>
      <c r="GT75" s="597"/>
      <c r="GU75" s="597"/>
      <c r="GV75" s="597"/>
      <c r="GW75" s="597"/>
      <c r="GX75" s="597"/>
      <c r="GY75" s="597"/>
      <c r="GZ75" s="597"/>
      <c r="HA75" s="597"/>
      <c r="HB75" s="597"/>
      <c r="HC75" s="597"/>
      <c r="HD75" s="597"/>
      <c r="HE75" s="597"/>
      <c r="HF75" s="597"/>
      <c r="HG75" s="597"/>
      <c r="HH75" s="597"/>
      <c r="HI75" s="597"/>
      <c r="HJ75" s="597"/>
      <c r="HK75" s="597"/>
      <c r="HL75" s="597"/>
      <c r="HM75" s="597"/>
      <c r="HN75" s="597"/>
      <c r="HO75" s="597"/>
      <c r="HP75" s="597"/>
      <c r="HQ75" s="597"/>
      <c r="HR75" s="597"/>
      <c r="HS75" s="597"/>
      <c r="HT75" s="597"/>
      <c r="HU75" s="597"/>
      <c r="HV75" s="597"/>
      <c r="HW75" s="597"/>
      <c r="HX75" s="597"/>
      <c r="HY75" s="597"/>
      <c r="HZ75" s="597"/>
      <c r="IA75" s="597"/>
      <c r="IB75" s="597"/>
      <c r="IC75" s="597"/>
      <c r="ID75" s="597"/>
      <c r="IE75" s="597"/>
      <c r="IF75" s="597"/>
      <c r="IG75" s="597"/>
      <c r="IH75" s="597"/>
      <c r="II75" s="597"/>
      <c r="IJ75" s="597"/>
      <c r="IK75" s="597"/>
      <c r="IL75" s="597"/>
      <c r="IM75" s="597"/>
      <c r="IN75" s="597"/>
      <c r="IO75" s="597"/>
      <c r="IP75" s="597"/>
      <c r="IQ75" s="597"/>
      <c r="IR75" s="597"/>
      <c r="IS75" s="597"/>
      <c r="IT75" s="597"/>
      <c r="IU75" s="597"/>
      <c r="IV75" s="597"/>
    </row>
    <row r="76" spans="3:256">
      <c r="C76" s="597"/>
      <c r="D76" s="597"/>
      <c r="E76" s="597"/>
      <c r="F76" s="597"/>
      <c r="G76" s="597"/>
      <c r="H76" s="597"/>
      <c r="I76" s="597"/>
      <c r="J76" s="597"/>
      <c r="K76" s="597"/>
      <c r="L76" s="597"/>
      <c r="M76" s="597"/>
      <c r="N76" s="597"/>
      <c r="O76" s="597"/>
      <c r="P76" s="597"/>
      <c r="Q76" s="597"/>
      <c r="R76" s="597"/>
      <c r="S76" s="597"/>
      <c r="T76" s="597"/>
      <c r="U76" s="597"/>
      <c r="V76" s="597"/>
      <c r="W76" s="597"/>
      <c r="X76" s="597"/>
      <c r="Y76" s="597"/>
      <c r="Z76" s="597"/>
      <c r="AA76" s="597"/>
      <c r="AB76" s="597"/>
      <c r="AC76" s="597"/>
      <c r="AD76" s="597"/>
      <c r="AE76" s="597"/>
      <c r="AF76" s="597"/>
      <c r="AG76" s="597"/>
      <c r="AH76" s="597"/>
      <c r="AI76" s="597"/>
      <c r="AJ76" s="597"/>
      <c r="AK76" s="597"/>
      <c r="AL76" s="597"/>
      <c r="AM76" s="597"/>
      <c r="AN76" s="597"/>
      <c r="AO76" s="597"/>
      <c r="AP76" s="597"/>
      <c r="AQ76" s="597"/>
      <c r="AR76" s="597"/>
      <c r="AS76" s="597"/>
      <c r="AT76" s="597"/>
      <c r="AU76" s="597"/>
      <c r="AV76" s="597"/>
      <c r="AW76" s="597"/>
      <c r="AX76" s="597"/>
      <c r="AY76" s="597"/>
      <c r="AZ76" s="597"/>
      <c r="BA76" s="597"/>
      <c r="BB76" s="597"/>
      <c r="BC76" s="597"/>
      <c r="BD76" s="597"/>
      <c r="BE76" s="597"/>
      <c r="BF76" s="597"/>
      <c r="BG76" s="597"/>
      <c r="BH76" s="597"/>
      <c r="BI76" s="597"/>
      <c r="BJ76" s="597"/>
      <c r="BK76" s="597"/>
      <c r="BL76" s="597"/>
      <c r="BM76" s="597"/>
      <c r="BN76" s="597"/>
      <c r="BO76" s="597"/>
      <c r="BP76" s="597"/>
      <c r="BQ76" s="597"/>
      <c r="BR76" s="597"/>
      <c r="BS76" s="597"/>
      <c r="BT76" s="597"/>
      <c r="BU76" s="597"/>
      <c r="BV76" s="597"/>
      <c r="BW76" s="597"/>
      <c r="BX76" s="597"/>
      <c r="BY76" s="597"/>
      <c r="BZ76" s="597"/>
      <c r="CA76" s="597"/>
      <c r="CB76" s="597"/>
      <c r="CC76" s="597"/>
      <c r="CD76" s="597"/>
      <c r="CE76" s="597"/>
      <c r="CF76" s="597"/>
      <c r="CG76" s="597"/>
      <c r="CH76" s="597"/>
      <c r="CI76" s="597"/>
      <c r="CJ76" s="597"/>
      <c r="CK76" s="597"/>
      <c r="CL76" s="597"/>
      <c r="CM76" s="597"/>
      <c r="CN76" s="597"/>
      <c r="CO76" s="597"/>
      <c r="CP76" s="597"/>
      <c r="CQ76" s="597"/>
      <c r="CR76" s="597"/>
      <c r="CS76" s="597"/>
      <c r="CT76" s="597"/>
      <c r="CU76" s="597"/>
      <c r="CV76" s="597"/>
      <c r="CW76" s="597"/>
      <c r="CX76" s="597"/>
      <c r="CY76" s="597"/>
      <c r="CZ76" s="597"/>
      <c r="DA76" s="597"/>
      <c r="DB76" s="597"/>
      <c r="DC76" s="597"/>
      <c r="DD76" s="597"/>
      <c r="DE76" s="597"/>
      <c r="DF76" s="597"/>
      <c r="DG76" s="597"/>
      <c r="DH76" s="597"/>
      <c r="DI76" s="597"/>
      <c r="DJ76" s="597"/>
      <c r="DK76" s="597"/>
      <c r="DL76" s="597"/>
      <c r="DM76" s="597"/>
      <c r="DN76" s="597"/>
      <c r="DO76" s="597"/>
      <c r="DP76" s="597"/>
      <c r="DQ76" s="597"/>
      <c r="DR76" s="597"/>
      <c r="DS76" s="597"/>
      <c r="DT76" s="597"/>
      <c r="DU76" s="597"/>
      <c r="DV76" s="597"/>
      <c r="DW76" s="597"/>
      <c r="DX76" s="597"/>
      <c r="DY76" s="597"/>
      <c r="DZ76" s="597"/>
      <c r="EA76" s="597"/>
      <c r="EB76" s="597"/>
      <c r="EC76" s="597"/>
      <c r="ED76" s="597"/>
      <c r="EE76" s="597"/>
      <c r="EF76" s="597"/>
      <c r="EG76" s="597"/>
      <c r="EH76" s="597"/>
      <c r="EI76" s="597"/>
      <c r="EJ76" s="597"/>
      <c r="EK76" s="597"/>
      <c r="EL76" s="597"/>
      <c r="EM76" s="597"/>
      <c r="EN76" s="597"/>
      <c r="EO76" s="597"/>
      <c r="EP76" s="597"/>
      <c r="EQ76" s="597"/>
      <c r="ER76" s="597"/>
      <c r="ES76" s="597"/>
      <c r="ET76" s="597"/>
      <c r="EU76" s="597"/>
      <c r="EV76" s="597"/>
      <c r="EW76" s="597"/>
      <c r="EX76" s="597"/>
      <c r="EY76" s="597"/>
      <c r="EZ76" s="597"/>
      <c r="FA76" s="597"/>
      <c r="FB76" s="597"/>
      <c r="FC76" s="597"/>
      <c r="FD76" s="597"/>
      <c r="FE76" s="597"/>
      <c r="FF76" s="597"/>
      <c r="FG76" s="597"/>
      <c r="FH76" s="597"/>
      <c r="FI76" s="597"/>
      <c r="FJ76" s="597"/>
      <c r="FK76" s="597"/>
      <c r="FL76" s="597"/>
      <c r="FM76" s="597"/>
      <c r="FN76" s="597"/>
      <c r="FO76" s="597"/>
      <c r="FP76" s="597"/>
      <c r="FQ76" s="597"/>
      <c r="FR76" s="597"/>
      <c r="FS76" s="597"/>
      <c r="FT76" s="597"/>
      <c r="FU76" s="597"/>
      <c r="FV76" s="597"/>
      <c r="FW76" s="597"/>
      <c r="FX76" s="597"/>
      <c r="FY76" s="597"/>
      <c r="FZ76" s="597"/>
      <c r="GA76" s="597"/>
      <c r="GB76" s="597"/>
      <c r="GC76" s="597"/>
      <c r="GD76" s="597"/>
      <c r="GE76" s="597"/>
      <c r="GF76" s="597"/>
      <c r="GG76" s="597"/>
      <c r="GH76" s="597"/>
      <c r="GI76" s="597"/>
      <c r="GJ76" s="597"/>
      <c r="GK76" s="597"/>
      <c r="GL76" s="597"/>
      <c r="GM76" s="597"/>
      <c r="GN76" s="597"/>
      <c r="GO76" s="597"/>
      <c r="GP76" s="597"/>
      <c r="GQ76" s="597"/>
      <c r="GR76" s="597"/>
      <c r="GS76" s="597"/>
      <c r="GT76" s="597"/>
      <c r="GU76" s="597"/>
      <c r="GV76" s="597"/>
      <c r="GW76" s="597"/>
      <c r="GX76" s="597"/>
      <c r="GY76" s="597"/>
      <c r="GZ76" s="597"/>
      <c r="HA76" s="597"/>
      <c r="HB76" s="597"/>
      <c r="HC76" s="597"/>
      <c r="HD76" s="597"/>
      <c r="HE76" s="597"/>
      <c r="HF76" s="597"/>
      <c r="HG76" s="597"/>
      <c r="HH76" s="597"/>
      <c r="HI76" s="597"/>
      <c r="HJ76" s="597"/>
      <c r="HK76" s="597"/>
      <c r="HL76" s="597"/>
      <c r="HM76" s="597"/>
      <c r="HN76" s="597"/>
      <c r="HO76" s="597"/>
      <c r="HP76" s="597"/>
      <c r="HQ76" s="597"/>
      <c r="HR76" s="597"/>
      <c r="HS76" s="597"/>
      <c r="HT76" s="597"/>
      <c r="HU76" s="597"/>
      <c r="HV76" s="597"/>
      <c r="HW76" s="597"/>
      <c r="HX76" s="597"/>
      <c r="HY76" s="597"/>
      <c r="HZ76" s="597"/>
      <c r="IA76" s="597"/>
      <c r="IB76" s="597"/>
      <c r="IC76" s="597"/>
      <c r="ID76" s="597"/>
      <c r="IE76" s="597"/>
      <c r="IF76" s="597"/>
      <c r="IG76" s="597"/>
      <c r="IH76" s="597"/>
      <c r="II76" s="597"/>
      <c r="IJ76" s="597"/>
      <c r="IK76" s="597"/>
      <c r="IL76" s="597"/>
      <c r="IM76" s="597"/>
      <c r="IN76" s="597"/>
      <c r="IO76" s="597"/>
      <c r="IP76" s="597"/>
      <c r="IQ76" s="597"/>
      <c r="IR76" s="597"/>
      <c r="IS76" s="597"/>
      <c r="IT76" s="597"/>
      <c r="IU76" s="597"/>
      <c r="IV76" s="597"/>
    </row>
    <row r="77" spans="3:256">
      <c r="C77" s="597"/>
      <c r="D77" s="597"/>
      <c r="E77" s="597"/>
      <c r="F77" s="597"/>
      <c r="G77" s="597"/>
      <c r="H77" s="597"/>
      <c r="I77" s="597"/>
      <c r="J77" s="597"/>
      <c r="K77" s="597"/>
      <c r="L77" s="597"/>
      <c r="M77" s="597"/>
      <c r="N77" s="597"/>
      <c r="O77" s="597"/>
      <c r="P77" s="597"/>
      <c r="Q77" s="597"/>
      <c r="R77" s="597"/>
      <c r="S77" s="597"/>
      <c r="T77" s="597"/>
      <c r="U77" s="597"/>
      <c r="V77" s="597"/>
      <c r="W77" s="597"/>
      <c r="X77" s="597"/>
      <c r="Y77" s="597"/>
      <c r="Z77" s="597"/>
      <c r="AA77" s="597"/>
      <c r="AB77" s="597"/>
      <c r="AC77" s="597"/>
      <c r="AD77" s="597"/>
      <c r="AE77" s="597"/>
      <c r="AF77" s="597"/>
      <c r="AG77" s="597"/>
      <c r="AH77" s="597"/>
      <c r="AI77" s="597"/>
      <c r="AJ77" s="597"/>
      <c r="AK77" s="597"/>
      <c r="AL77" s="597"/>
      <c r="AM77" s="597"/>
      <c r="AN77" s="597"/>
      <c r="AO77" s="597"/>
      <c r="AP77" s="597"/>
      <c r="AQ77" s="597"/>
      <c r="AR77" s="597"/>
      <c r="AS77" s="597"/>
      <c r="AT77" s="597"/>
      <c r="AU77" s="597"/>
      <c r="AV77" s="597"/>
      <c r="AW77" s="597"/>
      <c r="AX77" s="597"/>
      <c r="AY77" s="597"/>
      <c r="AZ77" s="597"/>
      <c r="BA77" s="597"/>
      <c r="BB77" s="597"/>
      <c r="BC77" s="597"/>
      <c r="BD77" s="597"/>
      <c r="BE77" s="597"/>
      <c r="BF77" s="597"/>
      <c r="BG77" s="597"/>
      <c r="BH77" s="597"/>
      <c r="BI77" s="597"/>
      <c r="BJ77" s="597"/>
      <c r="BK77" s="597"/>
      <c r="BL77" s="597"/>
      <c r="BM77" s="597"/>
      <c r="BN77" s="597"/>
      <c r="BO77" s="597"/>
      <c r="BP77" s="597"/>
      <c r="BQ77" s="597"/>
      <c r="BR77" s="597"/>
      <c r="BS77" s="597"/>
      <c r="BT77" s="597"/>
      <c r="BU77" s="597"/>
      <c r="BV77" s="597"/>
      <c r="BW77" s="597"/>
      <c r="BX77" s="597"/>
      <c r="BY77" s="597"/>
      <c r="BZ77" s="597"/>
      <c r="CA77" s="597"/>
      <c r="CB77" s="597"/>
      <c r="CC77" s="597"/>
      <c r="CD77" s="597"/>
      <c r="CE77" s="597"/>
      <c r="CF77" s="597"/>
      <c r="CG77" s="597"/>
      <c r="CH77" s="597"/>
      <c r="CI77" s="597"/>
      <c r="CJ77" s="597"/>
      <c r="CK77" s="597"/>
      <c r="CL77" s="597"/>
      <c r="CM77" s="597"/>
      <c r="CN77" s="597"/>
      <c r="CO77" s="597"/>
      <c r="CP77" s="597"/>
      <c r="CQ77" s="597"/>
      <c r="CR77" s="597"/>
      <c r="CS77" s="597"/>
      <c r="CT77" s="597"/>
      <c r="CU77" s="597"/>
      <c r="CV77" s="597"/>
      <c r="CW77" s="597"/>
      <c r="CX77" s="597"/>
      <c r="CY77" s="597"/>
      <c r="CZ77" s="597"/>
      <c r="DA77" s="597"/>
      <c r="DB77" s="597"/>
      <c r="DC77" s="597"/>
      <c r="DD77" s="597"/>
      <c r="DE77" s="597"/>
      <c r="DF77" s="597"/>
      <c r="DG77" s="597"/>
      <c r="DH77" s="597"/>
      <c r="DI77" s="597"/>
      <c r="DJ77" s="597"/>
      <c r="DK77" s="597"/>
      <c r="DL77" s="597"/>
      <c r="DM77" s="597"/>
      <c r="DN77" s="597"/>
      <c r="DO77" s="597"/>
      <c r="DP77" s="597"/>
      <c r="DQ77" s="597"/>
      <c r="DR77" s="597"/>
      <c r="DS77" s="597"/>
      <c r="DT77" s="597"/>
      <c r="DU77" s="597"/>
      <c r="DV77" s="597"/>
      <c r="DW77" s="597"/>
      <c r="DX77" s="597"/>
      <c r="DY77" s="597"/>
      <c r="DZ77" s="597"/>
      <c r="EA77" s="597"/>
      <c r="EB77" s="597"/>
      <c r="EC77" s="597"/>
      <c r="ED77" s="597"/>
      <c r="EE77" s="597"/>
      <c r="EF77" s="597"/>
      <c r="EG77" s="597"/>
      <c r="EH77" s="597"/>
      <c r="EI77" s="597"/>
      <c r="EJ77" s="597"/>
      <c r="EK77" s="597"/>
      <c r="EL77" s="597"/>
      <c r="EM77" s="597"/>
      <c r="EN77" s="597"/>
      <c r="EO77" s="597"/>
      <c r="EP77" s="597"/>
      <c r="EQ77" s="597"/>
      <c r="ER77" s="597"/>
      <c r="ES77" s="597"/>
      <c r="ET77" s="597"/>
      <c r="EU77" s="597"/>
      <c r="EV77" s="597"/>
      <c r="EW77" s="597"/>
      <c r="EX77" s="597"/>
      <c r="EY77" s="597"/>
      <c r="EZ77" s="597"/>
      <c r="FA77" s="597"/>
      <c r="FB77" s="597"/>
      <c r="FC77" s="597"/>
      <c r="FD77" s="597"/>
      <c r="FE77" s="597"/>
      <c r="FF77" s="597"/>
      <c r="FG77" s="597"/>
      <c r="FH77" s="597"/>
      <c r="FI77" s="597"/>
      <c r="FJ77" s="597"/>
      <c r="FK77" s="597"/>
      <c r="FL77" s="597"/>
      <c r="FM77" s="597"/>
      <c r="FN77" s="597"/>
      <c r="FO77" s="597"/>
      <c r="FP77" s="597"/>
      <c r="FQ77" s="597"/>
      <c r="FR77" s="597"/>
      <c r="FS77" s="597"/>
      <c r="FT77" s="597"/>
      <c r="FU77" s="597"/>
      <c r="FV77" s="597"/>
      <c r="FW77" s="597"/>
      <c r="FX77" s="597"/>
      <c r="FY77" s="597"/>
      <c r="FZ77" s="597"/>
      <c r="GA77" s="597"/>
      <c r="GB77" s="597"/>
      <c r="GC77" s="597"/>
      <c r="GD77" s="597"/>
      <c r="GE77" s="597"/>
      <c r="GF77" s="597"/>
      <c r="GG77" s="597"/>
      <c r="GH77" s="597"/>
      <c r="GI77" s="597"/>
      <c r="GJ77" s="597"/>
      <c r="GK77" s="597"/>
      <c r="GL77" s="597"/>
      <c r="GM77" s="597"/>
      <c r="GN77" s="597"/>
      <c r="GO77" s="597"/>
      <c r="GP77" s="597"/>
      <c r="GQ77" s="597"/>
      <c r="GR77" s="597"/>
      <c r="GS77" s="597"/>
      <c r="GT77" s="597"/>
      <c r="GU77" s="597"/>
      <c r="GV77" s="597"/>
      <c r="GW77" s="597"/>
      <c r="GX77" s="597"/>
      <c r="GY77" s="597"/>
      <c r="GZ77" s="597"/>
      <c r="HA77" s="597"/>
      <c r="HB77" s="597"/>
      <c r="HC77" s="597"/>
      <c r="HD77" s="597"/>
      <c r="HE77" s="597"/>
      <c r="HF77" s="597"/>
      <c r="HG77" s="597"/>
      <c r="HH77" s="597"/>
      <c r="HI77" s="597"/>
      <c r="HJ77" s="597"/>
      <c r="HK77" s="597"/>
      <c r="HL77" s="597"/>
      <c r="HM77" s="597"/>
      <c r="HN77" s="597"/>
      <c r="HO77" s="597"/>
      <c r="HP77" s="597"/>
      <c r="HQ77" s="597"/>
      <c r="HR77" s="597"/>
      <c r="HS77" s="597"/>
      <c r="HT77" s="597"/>
      <c r="HU77" s="597"/>
      <c r="HV77" s="597"/>
      <c r="HW77" s="597"/>
      <c r="HX77" s="597"/>
      <c r="HY77" s="597"/>
      <c r="HZ77" s="597"/>
      <c r="IA77" s="597"/>
      <c r="IB77" s="597"/>
      <c r="IC77" s="597"/>
      <c r="ID77" s="597"/>
      <c r="IE77" s="597"/>
      <c r="IF77" s="597"/>
      <c r="IG77" s="597"/>
      <c r="IH77" s="597"/>
      <c r="II77" s="597"/>
      <c r="IJ77" s="597"/>
      <c r="IK77" s="597"/>
      <c r="IL77" s="597"/>
      <c r="IM77" s="597"/>
      <c r="IN77" s="597"/>
      <c r="IO77" s="597"/>
      <c r="IP77" s="597"/>
      <c r="IQ77" s="597"/>
      <c r="IR77" s="597"/>
      <c r="IS77" s="597"/>
      <c r="IT77" s="597"/>
      <c r="IU77" s="597"/>
      <c r="IV77" s="597"/>
    </row>
    <row r="78" spans="3:256">
      <c r="C78" s="597"/>
      <c r="D78" s="597"/>
      <c r="E78" s="597"/>
      <c r="F78" s="597"/>
      <c r="G78" s="597"/>
      <c r="H78" s="597"/>
      <c r="I78" s="597"/>
      <c r="J78" s="597"/>
      <c r="K78" s="597"/>
      <c r="L78" s="597"/>
      <c r="M78" s="597"/>
      <c r="N78" s="597"/>
      <c r="O78" s="597"/>
      <c r="P78" s="597"/>
      <c r="Q78" s="597"/>
      <c r="R78" s="597"/>
      <c r="S78" s="597"/>
      <c r="T78" s="597"/>
      <c r="U78" s="597"/>
      <c r="V78" s="597"/>
      <c r="W78" s="597"/>
      <c r="X78" s="597"/>
      <c r="Y78" s="597"/>
      <c r="Z78" s="597"/>
      <c r="AA78" s="597"/>
      <c r="AB78" s="597"/>
      <c r="AC78" s="597"/>
      <c r="AD78" s="597"/>
      <c r="AE78" s="597"/>
      <c r="AF78" s="597"/>
      <c r="AG78" s="597"/>
      <c r="AH78" s="597"/>
      <c r="AI78" s="597"/>
      <c r="AJ78" s="597"/>
      <c r="AK78" s="597"/>
      <c r="AL78" s="597"/>
      <c r="AM78" s="597"/>
      <c r="AN78" s="597"/>
      <c r="AO78" s="597"/>
      <c r="AP78" s="597"/>
      <c r="AQ78" s="597"/>
      <c r="AR78" s="597"/>
      <c r="AS78" s="597"/>
      <c r="AT78" s="597"/>
      <c r="AU78" s="597"/>
      <c r="AV78" s="597"/>
      <c r="AW78" s="597"/>
      <c r="AX78" s="597"/>
      <c r="AY78" s="597"/>
      <c r="AZ78" s="597"/>
      <c r="BA78" s="597"/>
      <c r="BB78" s="597"/>
      <c r="BC78" s="597"/>
      <c r="BD78" s="597"/>
      <c r="BE78" s="597"/>
      <c r="BF78" s="597"/>
      <c r="BG78" s="597"/>
      <c r="BH78" s="597"/>
      <c r="BI78" s="597"/>
      <c r="BJ78" s="597"/>
      <c r="BK78" s="597"/>
      <c r="BL78" s="597"/>
      <c r="BM78" s="597"/>
      <c r="BN78" s="597"/>
      <c r="BO78" s="597"/>
      <c r="BP78" s="597"/>
      <c r="BQ78" s="597"/>
      <c r="BR78" s="597"/>
      <c r="BS78" s="597"/>
      <c r="BT78" s="597"/>
      <c r="BU78" s="597"/>
      <c r="BV78" s="597"/>
      <c r="BW78" s="597"/>
      <c r="BX78" s="597"/>
      <c r="BY78" s="597"/>
      <c r="BZ78" s="597"/>
      <c r="CA78" s="597"/>
      <c r="CB78" s="597"/>
      <c r="CC78" s="597"/>
      <c r="CD78" s="597"/>
      <c r="CE78" s="597"/>
      <c r="CF78" s="597"/>
      <c r="CG78" s="597"/>
      <c r="CH78" s="597"/>
      <c r="CI78" s="597"/>
      <c r="CJ78" s="597"/>
      <c r="CK78" s="597"/>
      <c r="CL78" s="597"/>
      <c r="CM78" s="597"/>
      <c r="CN78" s="597"/>
      <c r="CO78" s="597"/>
      <c r="CP78" s="597"/>
      <c r="CQ78" s="597"/>
      <c r="CR78" s="597"/>
      <c r="CS78" s="597"/>
      <c r="CT78" s="597"/>
      <c r="CU78" s="597"/>
      <c r="CV78" s="597"/>
      <c r="CW78" s="597"/>
      <c r="CX78" s="597"/>
      <c r="CY78" s="597"/>
      <c r="CZ78" s="597"/>
      <c r="DA78" s="597"/>
      <c r="DB78" s="597"/>
      <c r="DC78" s="597"/>
      <c r="DD78" s="597"/>
      <c r="DE78" s="597"/>
      <c r="DF78" s="597"/>
      <c r="DG78" s="597"/>
      <c r="DH78" s="597"/>
      <c r="DI78" s="597"/>
      <c r="DJ78" s="597"/>
      <c r="DK78" s="597"/>
      <c r="DL78" s="597"/>
      <c r="DM78" s="597"/>
      <c r="DN78" s="597"/>
      <c r="DO78" s="597"/>
      <c r="DP78" s="597"/>
      <c r="DQ78" s="597"/>
      <c r="DR78" s="597"/>
      <c r="DS78" s="597"/>
      <c r="DT78" s="597"/>
      <c r="DU78" s="597"/>
      <c r="DV78" s="597"/>
      <c r="DW78" s="597"/>
      <c r="DX78" s="597"/>
      <c r="DY78" s="597"/>
      <c r="DZ78" s="597"/>
      <c r="EA78" s="597"/>
      <c r="EB78" s="597"/>
      <c r="EC78" s="597"/>
      <c r="ED78" s="597"/>
      <c r="EE78" s="597"/>
      <c r="EF78" s="597"/>
      <c r="EG78" s="597"/>
      <c r="EH78" s="597"/>
      <c r="EI78" s="597"/>
      <c r="EJ78" s="597"/>
      <c r="EK78" s="597"/>
      <c r="EL78" s="597"/>
      <c r="EM78" s="597"/>
      <c r="EN78" s="597"/>
      <c r="EO78" s="597"/>
      <c r="EP78" s="597"/>
      <c r="EQ78" s="597"/>
      <c r="ER78" s="597"/>
      <c r="ES78" s="597"/>
      <c r="ET78" s="597"/>
      <c r="EU78" s="597"/>
      <c r="EV78" s="597"/>
      <c r="EW78" s="597"/>
      <c r="EX78" s="597"/>
      <c r="EY78" s="597"/>
      <c r="EZ78" s="597"/>
      <c r="FA78" s="597"/>
      <c r="FB78" s="597"/>
      <c r="FC78" s="597"/>
      <c r="FD78" s="597"/>
      <c r="FE78" s="597"/>
      <c r="FF78" s="597"/>
      <c r="FG78" s="597"/>
      <c r="FH78" s="597"/>
      <c r="FI78" s="597"/>
      <c r="FJ78" s="597"/>
      <c r="FK78" s="597"/>
      <c r="FL78" s="597"/>
      <c r="FM78" s="597"/>
      <c r="FN78" s="597"/>
      <c r="FO78" s="597"/>
      <c r="FP78" s="597"/>
      <c r="FQ78" s="597"/>
      <c r="FR78" s="597"/>
      <c r="FS78" s="597"/>
      <c r="FT78" s="597"/>
      <c r="FU78" s="597"/>
      <c r="FV78" s="597"/>
      <c r="FW78" s="597"/>
      <c r="FX78" s="597"/>
      <c r="FY78" s="597"/>
      <c r="FZ78" s="597"/>
      <c r="GA78" s="597"/>
      <c r="GB78" s="597"/>
      <c r="GC78" s="597"/>
      <c r="GD78" s="597"/>
      <c r="GE78" s="597"/>
      <c r="GF78" s="597"/>
      <c r="GG78" s="597"/>
      <c r="GH78" s="597"/>
      <c r="GI78" s="597"/>
      <c r="GJ78" s="597"/>
      <c r="GK78" s="597"/>
      <c r="GL78" s="597"/>
      <c r="GM78" s="597"/>
      <c r="GN78" s="597"/>
      <c r="GO78" s="597"/>
      <c r="GP78" s="597"/>
      <c r="GQ78" s="597"/>
      <c r="GR78" s="597"/>
      <c r="GS78" s="597"/>
      <c r="GT78" s="597"/>
      <c r="GU78" s="597"/>
      <c r="GV78" s="597"/>
      <c r="GW78" s="597"/>
      <c r="GX78" s="597"/>
      <c r="GY78" s="597"/>
      <c r="GZ78" s="597"/>
      <c r="HA78" s="597"/>
      <c r="HB78" s="597"/>
      <c r="HC78" s="597"/>
      <c r="HD78" s="597"/>
      <c r="HE78" s="597"/>
      <c r="HF78" s="597"/>
      <c r="HG78" s="597"/>
      <c r="HH78" s="597"/>
      <c r="HI78" s="597"/>
      <c r="HJ78" s="597"/>
      <c r="HK78" s="597"/>
      <c r="HL78" s="597"/>
      <c r="HM78" s="597"/>
      <c r="HN78" s="597"/>
      <c r="HO78" s="597"/>
      <c r="HP78" s="597"/>
      <c r="HQ78" s="597"/>
      <c r="HR78" s="597"/>
      <c r="HS78" s="597"/>
      <c r="HT78" s="597"/>
      <c r="HU78" s="597"/>
      <c r="HV78" s="597"/>
      <c r="HW78" s="597"/>
      <c r="HX78" s="597"/>
      <c r="HY78" s="597"/>
      <c r="HZ78" s="597"/>
      <c r="IA78" s="597"/>
      <c r="IB78" s="597"/>
      <c r="IC78" s="597"/>
      <c r="ID78" s="597"/>
      <c r="IE78" s="597"/>
      <c r="IF78" s="597"/>
      <c r="IG78" s="597"/>
      <c r="IH78" s="597"/>
      <c r="II78" s="597"/>
      <c r="IJ78" s="597"/>
      <c r="IK78" s="597"/>
      <c r="IL78" s="597"/>
      <c r="IM78" s="597"/>
      <c r="IN78" s="597"/>
      <c r="IO78" s="597"/>
      <c r="IP78" s="597"/>
      <c r="IQ78" s="597"/>
      <c r="IR78" s="597"/>
      <c r="IS78" s="597"/>
      <c r="IT78" s="597"/>
      <c r="IU78" s="597"/>
      <c r="IV78" s="597"/>
    </row>
    <row r="79" spans="3:256">
      <c r="C79" s="597"/>
      <c r="D79" s="597"/>
      <c r="E79" s="597"/>
      <c r="F79" s="597"/>
      <c r="G79" s="597"/>
      <c r="H79" s="597"/>
      <c r="I79" s="597"/>
      <c r="J79" s="597"/>
      <c r="K79" s="597"/>
      <c r="L79" s="597"/>
      <c r="M79" s="597"/>
      <c r="N79" s="597"/>
      <c r="O79" s="597"/>
      <c r="P79" s="597"/>
      <c r="Q79" s="597"/>
      <c r="R79" s="597"/>
      <c r="S79" s="597"/>
      <c r="T79" s="597"/>
      <c r="U79" s="597"/>
      <c r="V79" s="597"/>
      <c r="W79" s="597"/>
      <c r="X79" s="597"/>
      <c r="Y79" s="597"/>
      <c r="Z79" s="597"/>
      <c r="AA79" s="597"/>
      <c r="AB79" s="597"/>
      <c r="AC79" s="597"/>
      <c r="AD79" s="597"/>
      <c r="AE79" s="597"/>
      <c r="AF79" s="597"/>
      <c r="AG79" s="597"/>
      <c r="AH79" s="597"/>
      <c r="AI79" s="597"/>
      <c r="AJ79" s="597"/>
      <c r="AK79" s="597"/>
      <c r="AL79" s="597"/>
      <c r="AM79" s="597"/>
      <c r="AN79" s="597"/>
      <c r="AO79" s="597"/>
      <c r="AP79" s="597"/>
      <c r="AQ79" s="597"/>
      <c r="AR79" s="597"/>
      <c r="AS79" s="597"/>
      <c r="AT79" s="597"/>
      <c r="AU79" s="597"/>
      <c r="AV79" s="597"/>
      <c r="AW79" s="597"/>
      <c r="AX79" s="597"/>
      <c r="AY79" s="597"/>
      <c r="AZ79" s="597"/>
      <c r="BA79" s="597"/>
      <c r="BB79" s="597"/>
      <c r="BC79" s="597"/>
      <c r="BD79" s="597"/>
      <c r="BE79" s="597"/>
      <c r="BF79" s="597"/>
      <c r="BG79" s="597"/>
      <c r="BH79" s="597"/>
      <c r="BI79" s="597"/>
      <c r="BJ79" s="597"/>
      <c r="BK79" s="597"/>
      <c r="BL79" s="597"/>
      <c r="BM79" s="597"/>
      <c r="BN79" s="597"/>
      <c r="BO79" s="597"/>
      <c r="BP79" s="597"/>
      <c r="BQ79" s="597"/>
      <c r="BR79" s="597"/>
      <c r="BS79" s="597"/>
      <c r="BT79" s="597"/>
      <c r="BU79" s="597"/>
      <c r="BV79" s="597"/>
      <c r="BW79" s="597"/>
      <c r="BX79" s="597"/>
      <c r="BY79" s="597"/>
      <c r="BZ79" s="597"/>
      <c r="CA79" s="597"/>
      <c r="CB79" s="597"/>
      <c r="CC79" s="597"/>
      <c r="CD79" s="597"/>
      <c r="CE79" s="597"/>
      <c r="CF79" s="597"/>
      <c r="CG79" s="597"/>
      <c r="CH79" s="597"/>
      <c r="CI79" s="597"/>
      <c r="CJ79" s="597"/>
      <c r="CK79" s="597"/>
      <c r="CL79" s="597"/>
      <c r="CM79" s="597"/>
      <c r="CN79" s="597"/>
      <c r="CO79" s="597"/>
      <c r="CP79" s="597"/>
      <c r="CQ79" s="597"/>
      <c r="CR79" s="597"/>
      <c r="CS79" s="597"/>
      <c r="CT79" s="597"/>
      <c r="CU79" s="597"/>
      <c r="CV79" s="597"/>
      <c r="CW79" s="597"/>
      <c r="CX79" s="597"/>
      <c r="CY79" s="597"/>
      <c r="CZ79" s="597"/>
      <c r="DA79" s="597"/>
      <c r="DB79" s="597"/>
      <c r="DC79" s="597"/>
      <c r="DD79" s="597"/>
      <c r="DE79" s="597"/>
      <c r="DF79" s="597"/>
      <c r="DG79" s="597"/>
      <c r="DH79" s="597"/>
      <c r="DI79" s="597"/>
      <c r="DJ79" s="597"/>
      <c r="DK79" s="597"/>
      <c r="DL79" s="597"/>
      <c r="DM79" s="597"/>
      <c r="DN79" s="597"/>
      <c r="DO79" s="597"/>
      <c r="DP79" s="597"/>
      <c r="DQ79" s="597"/>
      <c r="DR79" s="597"/>
      <c r="DS79" s="597"/>
      <c r="DT79" s="597"/>
      <c r="DU79" s="597"/>
      <c r="DV79" s="597"/>
      <c r="DW79" s="597"/>
      <c r="DX79" s="597"/>
      <c r="DY79" s="597"/>
      <c r="DZ79" s="597"/>
      <c r="EA79" s="597"/>
      <c r="EB79" s="597"/>
      <c r="EC79" s="597"/>
      <c r="ED79" s="597"/>
      <c r="EE79" s="597"/>
      <c r="EF79" s="597"/>
      <c r="EG79" s="597"/>
      <c r="EH79" s="597"/>
      <c r="EI79" s="597"/>
      <c r="EJ79" s="597"/>
      <c r="EK79" s="597"/>
      <c r="EL79" s="597"/>
      <c r="EM79" s="597"/>
      <c r="EN79" s="597"/>
      <c r="EO79" s="597"/>
      <c r="EP79" s="597"/>
      <c r="EQ79" s="597"/>
      <c r="ER79" s="597"/>
      <c r="ES79" s="597"/>
      <c r="ET79" s="597"/>
      <c r="EU79" s="597"/>
      <c r="EV79" s="597"/>
      <c r="EW79" s="597"/>
      <c r="EX79" s="597"/>
      <c r="EY79" s="597"/>
      <c r="EZ79" s="597"/>
      <c r="FA79" s="597"/>
      <c r="FB79" s="597"/>
      <c r="FC79" s="597"/>
      <c r="FD79" s="597"/>
      <c r="FE79" s="597"/>
      <c r="FF79" s="597"/>
      <c r="FG79" s="597"/>
      <c r="FH79" s="597"/>
      <c r="FI79" s="597"/>
      <c r="FJ79" s="597"/>
      <c r="FK79" s="597"/>
      <c r="FL79" s="597"/>
      <c r="FM79" s="597"/>
      <c r="FN79" s="597"/>
      <c r="FO79" s="597"/>
      <c r="FP79" s="597"/>
      <c r="FQ79" s="597"/>
      <c r="FR79" s="597"/>
      <c r="FS79" s="597"/>
      <c r="FT79" s="597"/>
      <c r="FU79" s="597"/>
      <c r="FV79" s="597"/>
      <c r="FW79" s="597"/>
      <c r="FX79" s="597"/>
      <c r="FY79" s="597"/>
      <c r="FZ79" s="597"/>
      <c r="GA79" s="597"/>
      <c r="GB79" s="597"/>
      <c r="GC79" s="597"/>
      <c r="GD79" s="597"/>
      <c r="GE79" s="597"/>
      <c r="GF79" s="597"/>
      <c r="GG79" s="597"/>
      <c r="GH79" s="597"/>
      <c r="GI79" s="597"/>
      <c r="GJ79" s="597"/>
      <c r="GK79" s="597"/>
      <c r="GL79" s="597"/>
      <c r="GM79" s="597"/>
      <c r="GN79" s="597"/>
      <c r="GO79" s="597"/>
      <c r="GP79" s="597"/>
      <c r="GQ79" s="597"/>
      <c r="GR79" s="597"/>
      <c r="GS79" s="597"/>
      <c r="GT79" s="597"/>
      <c r="GU79" s="597"/>
      <c r="GV79" s="597"/>
      <c r="GW79" s="597"/>
      <c r="GX79" s="597"/>
      <c r="GY79" s="597"/>
      <c r="GZ79" s="597"/>
      <c r="HA79" s="597"/>
      <c r="HB79" s="597"/>
      <c r="HC79" s="597"/>
      <c r="HD79" s="597"/>
      <c r="HE79" s="597"/>
      <c r="HF79" s="597"/>
      <c r="HG79" s="597"/>
      <c r="HH79" s="597"/>
      <c r="HI79" s="597"/>
      <c r="HJ79" s="597"/>
      <c r="HK79" s="597"/>
      <c r="HL79" s="597"/>
      <c r="HM79" s="597"/>
      <c r="HN79" s="597"/>
      <c r="HO79" s="597"/>
      <c r="HP79" s="597"/>
      <c r="HQ79" s="597"/>
      <c r="HR79" s="597"/>
      <c r="HS79" s="597"/>
      <c r="HT79" s="597"/>
      <c r="HU79" s="597"/>
      <c r="HV79" s="597"/>
      <c r="HW79" s="597"/>
      <c r="HX79" s="597"/>
      <c r="HY79" s="597"/>
      <c r="HZ79" s="597"/>
      <c r="IA79" s="597"/>
      <c r="IB79" s="597"/>
      <c r="IC79" s="597"/>
      <c r="ID79" s="597"/>
      <c r="IE79" s="597"/>
      <c r="IF79" s="597"/>
      <c r="IG79" s="597"/>
      <c r="IH79" s="597"/>
      <c r="II79" s="597"/>
      <c r="IJ79" s="597"/>
      <c r="IK79" s="597"/>
      <c r="IL79" s="597"/>
      <c r="IM79" s="597"/>
      <c r="IN79" s="597"/>
      <c r="IO79" s="597"/>
      <c r="IP79" s="597"/>
      <c r="IQ79" s="597"/>
      <c r="IR79" s="597"/>
      <c r="IS79" s="597"/>
      <c r="IT79" s="597"/>
      <c r="IU79" s="597"/>
      <c r="IV79" s="597"/>
    </row>
    <row r="80" spans="3:256">
      <c r="C80" s="597"/>
      <c r="D80" s="597"/>
      <c r="E80" s="597"/>
      <c r="F80" s="597"/>
      <c r="G80" s="597"/>
      <c r="H80" s="597"/>
      <c r="I80" s="597"/>
      <c r="J80" s="597"/>
      <c r="K80" s="597"/>
      <c r="L80" s="597"/>
      <c r="M80" s="597"/>
      <c r="N80" s="597"/>
      <c r="O80" s="597"/>
      <c r="P80" s="597"/>
      <c r="Q80" s="597"/>
      <c r="R80" s="597"/>
      <c r="S80" s="597"/>
      <c r="T80" s="597"/>
      <c r="U80" s="597"/>
      <c r="V80" s="597"/>
      <c r="W80" s="597"/>
      <c r="X80" s="597"/>
      <c r="Y80" s="597"/>
      <c r="Z80" s="597"/>
      <c r="AA80" s="597"/>
      <c r="AB80" s="597"/>
      <c r="AC80" s="597"/>
      <c r="AD80" s="597"/>
      <c r="AE80" s="597"/>
      <c r="AF80" s="597"/>
      <c r="AG80" s="597"/>
      <c r="AH80" s="597"/>
      <c r="AI80" s="597"/>
      <c r="AJ80" s="597"/>
      <c r="AK80" s="597"/>
      <c r="AL80" s="597"/>
      <c r="AM80" s="597"/>
      <c r="AN80" s="597"/>
      <c r="AO80" s="597"/>
      <c r="AP80" s="597"/>
      <c r="AQ80" s="597"/>
      <c r="AR80" s="597"/>
      <c r="AS80" s="597"/>
      <c r="AT80" s="597"/>
      <c r="AU80" s="597"/>
      <c r="AV80" s="597"/>
      <c r="AW80" s="597"/>
      <c r="AX80" s="597"/>
      <c r="AY80" s="597"/>
      <c r="AZ80" s="597"/>
      <c r="BA80" s="597"/>
      <c r="BB80" s="597"/>
      <c r="BC80" s="597"/>
      <c r="BD80" s="597"/>
      <c r="BE80" s="597"/>
      <c r="BF80" s="597"/>
      <c r="BG80" s="597"/>
      <c r="BH80" s="597"/>
      <c r="BI80" s="597"/>
      <c r="BJ80" s="597"/>
      <c r="BK80" s="597"/>
      <c r="BL80" s="597"/>
      <c r="BM80" s="597"/>
      <c r="BN80" s="597"/>
      <c r="BO80" s="597"/>
      <c r="BP80" s="597"/>
      <c r="BQ80" s="597"/>
      <c r="BR80" s="597"/>
      <c r="BS80" s="597"/>
      <c r="BT80" s="597"/>
      <c r="BU80" s="597"/>
      <c r="BV80" s="597"/>
      <c r="BW80" s="597"/>
      <c r="BX80" s="597"/>
      <c r="BY80" s="597"/>
      <c r="BZ80" s="597"/>
      <c r="CA80" s="597"/>
      <c r="CB80" s="597"/>
      <c r="CC80" s="597"/>
      <c r="CD80" s="597"/>
      <c r="CE80" s="597"/>
      <c r="CF80" s="597"/>
      <c r="CG80" s="597"/>
      <c r="CH80" s="597"/>
      <c r="CI80" s="597"/>
      <c r="CJ80" s="597"/>
      <c r="CK80" s="597"/>
      <c r="CL80" s="597"/>
      <c r="CM80" s="597"/>
      <c r="CN80" s="597"/>
      <c r="CO80" s="597"/>
      <c r="CP80" s="597"/>
      <c r="CQ80" s="597"/>
      <c r="CR80" s="597"/>
      <c r="CS80" s="597"/>
      <c r="CT80" s="597"/>
      <c r="CU80" s="597"/>
      <c r="CV80" s="597"/>
      <c r="CW80" s="597"/>
      <c r="CX80" s="597"/>
      <c r="CY80" s="597"/>
      <c r="CZ80" s="597"/>
      <c r="DA80" s="597"/>
      <c r="DB80" s="597"/>
      <c r="DC80" s="597"/>
      <c r="DD80" s="597"/>
      <c r="DE80" s="597"/>
      <c r="DF80" s="597"/>
      <c r="DG80" s="597"/>
      <c r="DH80" s="597"/>
      <c r="DI80" s="597"/>
      <c r="DJ80" s="597"/>
      <c r="DK80" s="597"/>
      <c r="DL80" s="597"/>
      <c r="DM80" s="597"/>
      <c r="DN80" s="597"/>
      <c r="DO80" s="597"/>
      <c r="DP80" s="597"/>
      <c r="DQ80" s="597"/>
      <c r="DR80" s="597"/>
      <c r="DS80" s="597"/>
      <c r="DT80" s="597"/>
      <c r="DU80" s="597"/>
      <c r="DV80" s="597"/>
      <c r="DW80" s="597"/>
      <c r="DX80" s="597"/>
      <c r="DY80" s="597"/>
      <c r="DZ80" s="597"/>
      <c r="EA80" s="597"/>
      <c r="EB80" s="597"/>
      <c r="EC80" s="597"/>
      <c r="ED80" s="597"/>
      <c r="EE80" s="597"/>
      <c r="EF80" s="597"/>
      <c r="EG80" s="597"/>
      <c r="EH80" s="597"/>
      <c r="EI80" s="597"/>
      <c r="EJ80" s="597"/>
      <c r="EK80" s="597"/>
      <c r="EL80" s="597"/>
      <c r="EM80" s="597"/>
      <c r="EN80" s="597"/>
      <c r="EO80" s="597"/>
      <c r="EP80" s="597"/>
      <c r="EQ80" s="597"/>
      <c r="ER80" s="597"/>
      <c r="ES80" s="597"/>
      <c r="ET80" s="597"/>
      <c r="EU80" s="597"/>
      <c r="EV80" s="597"/>
      <c r="EW80" s="597"/>
      <c r="EX80" s="597"/>
      <c r="EY80" s="597"/>
      <c r="EZ80" s="597"/>
      <c r="FA80" s="597"/>
      <c r="FB80" s="597"/>
      <c r="FC80" s="597"/>
      <c r="FD80" s="597"/>
      <c r="FE80" s="597"/>
      <c r="FF80" s="597"/>
      <c r="FG80" s="597"/>
      <c r="FH80" s="597"/>
      <c r="FI80" s="597"/>
      <c r="FJ80" s="597"/>
      <c r="FK80" s="597"/>
      <c r="FL80" s="597"/>
      <c r="FM80" s="597"/>
      <c r="FN80" s="597"/>
      <c r="FO80" s="597"/>
      <c r="FP80" s="597"/>
      <c r="FQ80" s="597"/>
      <c r="FR80" s="597"/>
      <c r="FS80" s="597"/>
      <c r="FT80" s="597"/>
      <c r="FU80" s="597"/>
      <c r="FV80" s="597"/>
      <c r="FW80" s="597"/>
      <c r="FX80" s="597"/>
      <c r="FY80" s="597"/>
      <c r="FZ80" s="597"/>
      <c r="GA80" s="597"/>
      <c r="GB80" s="597"/>
      <c r="GC80" s="597"/>
      <c r="GD80" s="597"/>
      <c r="GE80" s="597"/>
      <c r="GF80" s="597"/>
      <c r="GG80" s="597"/>
      <c r="GH80" s="597"/>
      <c r="GI80" s="597"/>
      <c r="GJ80" s="597"/>
      <c r="GK80" s="597"/>
      <c r="GL80" s="597"/>
      <c r="GM80" s="597"/>
      <c r="GN80" s="597"/>
      <c r="GO80" s="597"/>
      <c r="GP80" s="597"/>
      <c r="GQ80" s="597"/>
      <c r="GR80" s="597"/>
      <c r="GS80" s="597"/>
      <c r="GT80" s="597"/>
      <c r="GU80" s="597"/>
      <c r="GV80" s="597"/>
      <c r="GW80" s="597"/>
      <c r="GX80" s="597"/>
      <c r="GY80" s="597"/>
      <c r="GZ80" s="597"/>
      <c r="HA80" s="597"/>
      <c r="HB80" s="597"/>
      <c r="HC80" s="597"/>
      <c r="HD80" s="597"/>
      <c r="HE80" s="597"/>
      <c r="HF80" s="597"/>
      <c r="HG80" s="597"/>
      <c r="HH80" s="597"/>
      <c r="HI80" s="597"/>
      <c r="HJ80" s="597"/>
      <c r="HK80" s="597"/>
      <c r="HL80" s="597"/>
      <c r="HM80" s="597"/>
      <c r="HN80" s="597"/>
      <c r="HO80" s="597"/>
      <c r="HP80" s="597"/>
      <c r="HQ80" s="597"/>
      <c r="HR80" s="597"/>
      <c r="HS80" s="597"/>
      <c r="HT80" s="597"/>
      <c r="HU80" s="597"/>
      <c r="HV80" s="597"/>
      <c r="HW80" s="597"/>
      <c r="HX80" s="597"/>
      <c r="HY80" s="597"/>
      <c r="HZ80" s="597"/>
      <c r="IA80" s="597"/>
      <c r="IB80" s="597"/>
      <c r="IC80" s="597"/>
      <c r="ID80" s="597"/>
      <c r="IE80" s="597"/>
      <c r="IF80" s="597"/>
      <c r="IG80" s="597"/>
      <c r="IH80" s="597"/>
      <c r="II80" s="597"/>
      <c r="IJ80" s="597"/>
      <c r="IK80" s="597"/>
      <c r="IL80" s="597"/>
      <c r="IM80" s="597"/>
      <c r="IN80" s="597"/>
      <c r="IO80" s="597"/>
      <c r="IP80" s="597"/>
      <c r="IQ80" s="597"/>
      <c r="IR80" s="597"/>
      <c r="IS80" s="597"/>
      <c r="IT80" s="597"/>
      <c r="IU80" s="597"/>
      <c r="IV80" s="597"/>
    </row>
    <row r="81" spans="3:256">
      <c r="C81" s="597"/>
      <c r="D81" s="597"/>
      <c r="E81" s="597"/>
      <c r="F81" s="597"/>
      <c r="G81" s="597"/>
      <c r="H81" s="597"/>
      <c r="I81" s="597"/>
      <c r="J81" s="597"/>
      <c r="K81" s="597"/>
      <c r="L81" s="597"/>
      <c r="M81" s="597"/>
      <c r="N81" s="597"/>
      <c r="O81" s="597"/>
      <c r="P81" s="597"/>
      <c r="Q81" s="597"/>
      <c r="R81" s="597"/>
      <c r="S81" s="597"/>
      <c r="T81" s="597"/>
      <c r="U81" s="597"/>
      <c r="V81" s="597"/>
      <c r="W81" s="597"/>
      <c r="X81" s="597"/>
      <c r="Y81" s="597"/>
      <c r="Z81" s="597"/>
      <c r="AA81" s="597"/>
      <c r="AB81" s="597"/>
      <c r="AC81" s="597"/>
      <c r="AD81" s="597"/>
      <c r="AE81" s="597"/>
      <c r="AF81" s="597"/>
      <c r="AG81" s="597"/>
      <c r="AH81" s="597"/>
      <c r="AI81" s="597"/>
      <c r="AJ81" s="597"/>
      <c r="AK81" s="597"/>
      <c r="AL81" s="597"/>
      <c r="AM81" s="597"/>
      <c r="AN81" s="597"/>
      <c r="AO81" s="597"/>
      <c r="AP81" s="597"/>
      <c r="AQ81" s="597"/>
      <c r="AR81" s="597"/>
      <c r="AS81" s="597"/>
      <c r="AT81" s="597"/>
      <c r="AU81" s="597"/>
      <c r="AV81" s="597"/>
      <c r="AW81" s="597"/>
      <c r="AX81" s="597"/>
      <c r="AY81" s="597"/>
      <c r="AZ81" s="597"/>
      <c r="BA81" s="597"/>
      <c r="BB81" s="597"/>
      <c r="BC81" s="597"/>
      <c r="BD81" s="597"/>
      <c r="BE81" s="597"/>
      <c r="BF81" s="597"/>
      <c r="BG81" s="597"/>
      <c r="BH81" s="597"/>
      <c r="BI81" s="597"/>
      <c r="BJ81" s="597"/>
      <c r="BK81" s="597"/>
      <c r="BL81" s="597"/>
      <c r="BM81" s="597"/>
      <c r="BN81" s="597"/>
      <c r="BO81" s="597"/>
      <c r="BP81" s="597"/>
      <c r="BQ81" s="597"/>
      <c r="BR81" s="597"/>
      <c r="BS81" s="597"/>
      <c r="BT81" s="597"/>
      <c r="BU81" s="597"/>
      <c r="BV81" s="597"/>
      <c r="BW81" s="597"/>
      <c r="BX81" s="597"/>
      <c r="BY81" s="597"/>
      <c r="BZ81" s="597"/>
      <c r="CA81" s="597"/>
      <c r="CB81" s="597"/>
      <c r="CC81" s="597"/>
      <c r="CD81" s="597"/>
      <c r="CE81" s="597"/>
      <c r="CF81" s="597"/>
      <c r="CG81" s="597"/>
      <c r="CH81" s="597"/>
      <c r="CI81" s="597"/>
      <c r="CJ81" s="597"/>
      <c r="CK81" s="597"/>
      <c r="CL81" s="597"/>
      <c r="CM81" s="597"/>
      <c r="CN81" s="597"/>
      <c r="CO81" s="597"/>
      <c r="CP81" s="597"/>
      <c r="CQ81" s="597"/>
      <c r="CR81" s="597"/>
      <c r="CS81" s="597"/>
      <c r="CT81" s="597"/>
      <c r="CU81" s="597"/>
      <c r="CV81" s="597"/>
      <c r="CW81" s="597"/>
      <c r="CX81" s="597"/>
      <c r="CY81" s="597"/>
      <c r="CZ81" s="597"/>
      <c r="DA81" s="597"/>
      <c r="DB81" s="597"/>
      <c r="DC81" s="597"/>
      <c r="DD81" s="597"/>
      <c r="DE81" s="597"/>
      <c r="DF81" s="597"/>
      <c r="DG81" s="597"/>
      <c r="DH81" s="597"/>
      <c r="DI81" s="597"/>
      <c r="DJ81" s="597"/>
      <c r="DK81" s="597"/>
      <c r="DL81" s="597"/>
      <c r="DM81" s="597"/>
      <c r="DN81" s="597"/>
      <c r="DO81" s="597"/>
      <c r="DP81" s="597"/>
      <c r="DQ81" s="597"/>
      <c r="DR81" s="597"/>
      <c r="DS81" s="597"/>
      <c r="DT81" s="597"/>
      <c r="DU81" s="597"/>
      <c r="DV81" s="597"/>
      <c r="DW81" s="597"/>
      <c r="DX81" s="597"/>
      <c r="DY81" s="597"/>
      <c r="DZ81" s="597"/>
      <c r="EA81" s="597"/>
      <c r="EB81" s="597"/>
      <c r="EC81" s="597"/>
      <c r="ED81" s="597"/>
      <c r="EE81" s="597"/>
      <c r="EF81" s="597"/>
      <c r="EG81" s="597"/>
      <c r="EH81" s="597"/>
      <c r="EI81" s="597"/>
      <c r="EJ81" s="597"/>
      <c r="EK81" s="597"/>
      <c r="EL81" s="597"/>
      <c r="EM81" s="597"/>
      <c r="EN81" s="597"/>
      <c r="EO81" s="597"/>
      <c r="EP81" s="597"/>
      <c r="EQ81" s="597"/>
      <c r="ER81" s="597"/>
      <c r="ES81" s="597"/>
      <c r="ET81" s="597"/>
      <c r="EU81" s="597"/>
      <c r="EV81" s="597"/>
      <c r="EW81" s="597"/>
      <c r="EX81" s="597"/>
      <c r="EY81" s="597"/>
      <c r="EZ81" s="597"/>
      <c r="FA81" s="597"/>
      <c r="FB81" s="597"/>
      <c r="FC81" s="597"/>
      <c r="FD81" s="597"/>
      <c r="FE81" s="597"/>
      <c r="FF81" s="597"/>
      <c r="FG81" s="597"/>
      <c r="FH81" s="597"/>
      <c r="FI81" s="597"/>
      <c r="FJ81" s="597"/>
      <c r="FK81" s="597"/>
      <c r="FL81" s="597"/>
      <c r="FM81" s="597"/>
      <c r="FN81" s="597"/>
      <c r="FO81" s="597"/>
      <c r="FP81" s="597"/>
      <c r="FQ81" s="597"/>
      <c r="FR81" s="597"/>
      <c r="FS81" s="597"/>
      <c r="FT81" s="597"/>
      <c r="FU81" s="597"/>
      <c r="FV81" s="597"/>
      <c r="FW81" s="597"/>
      <c r="FX81" s="597"/>
      <c r="FY81" s="597"/>
      <c r="FZ81" s="597"/>
      <c r="GA81" s="597"/>
      <c r="GB81" s="597"/>
      <c r="GC81" s="597"/>
      <c r="GD81" s="597"/>
      <c r="GE81" s="597"/>
      <c r="GF81" s="597"/>
      <c r="GG81" s="597"/>
      <c r="GH81" s="597"/>
      <c r="GI81" s="597"/>
      <c r="GJ81" s="597"/>
      <c r="GK81" s="597"/>
      <c r="GL81" s="597"/>
      <c r="GM81" s="597"/>
      <c r="GN81" s="597"/>
      <c r="GO81" s="597"/>
      <c r="GP81" s="597"/>
      <c r="GQ81" s="597"/>
      <c r="GR81" s="597"/>
      <c r="GS81" s="597"/>
      <c r="GT81" s="597"/>
      <c r="GU81" s="597"/>
      <c r="GV81" s="597"/>
      <c r="GW81" s="597"/>
      <c r="GX81" s="597"/>
      <c r="GY81" s="597"/>
      <c r="GZ81" s="597"/>
      <c r="HA81" s="597"/>
      <c r="HB81" s="597"/>
      <c r="HC81" s="597"/>
      <c r="HD81" s="597"/>
      <c r="HE81" s="597"/>
      <c r="HF81" s="597"/>
      <c r="HG81" s="597"/>
      <c r="HH81" s="597"/>
      <c r="HI81" s="597"/>
      <c r="HJ81" s="597"/>
      <c r="HK81" s="597"/>
      <c r="HL81" s="597"/>
      <c r="HM81" s="597"/>
      <c r="HN81" s="597"/>
      <c r="HO81" s="597"/>
      <c r="HP81" s="597"/>
      <c r="HQ81" s="597"/>
      <c r="HR81" s="597"/>
      <c r="HS81" s="597"/>
      <c r="HT81" s="597"/>
      <c r="HU81" s="597"/>
      <c r="HV81" s="597"/>
      <c r="HW81" s="597"/>
      <c r="HX81" s="597"/>
      <c r="HY81" s="597"/>
      <c r="HZ81" s="597"/>
      <c r="IA81" s="597"/>
      <c r="IB81" s="597"/>
      <c r="IC81" s="597"/>
      <c r="ID81" s="597"/>
      <c r="IE81" s="597"/>
      <c r="IF81" s="597"/>
      <c r="IG81" s="597"/>
      <c r="IH81" s="597"/>
      <c r="II81" s="597"/>
      <c r="IJ81" s="597"/>
      <c r="IK81" s="597"/>
      <c r="IL81" s="597"/>
      <c r="IM81" s="597"/>
      <c r="IN81" s="597"/>
      <c r="IO81" s="597"/>
      <c r="IP81" s="597"/>
      <c r="IQ81" s="597"/>
      <c r="IR81" s="597"/>
      <c r="IS81" s="597"/>
      <c r="IT81" s="597"/>
      <c r="IU81" s="597"/>
      <c r="IV81" s="597"/>
    </row>
    <row r="82" spans="3:256">
      <c r="C82" s="597"/>
      <c r="D82" s="597"/>
      <c r="E82" s="597"/>
      <c r="F82" s="597"/>
      <c r="G82" s="597"/>
      <c r="H82" s="597"/>
      <c r="I82" s="597"/>
      <c r="J82" s="597"/>
      <c r="K82" s="597"/>
      <c r="L82" s="597"/>
      <c r="M82" s="597"/>
      <c r="N82" s="597"/>
      <c r="O82" s="597"/>
      <c r="P82" s="597"/>
      <c r="Q82" s="597"/>
      <c r="R82" s="597"/>
      <c r="S82" s="597"/>
      <c r="T82" s="597"/>
      <c r="U82" s="597"/>
      <c r="V82" s="597"/>
      <c r="W82" s="597"/>
      <c r="X82" s="597"/>
      <c r="Y82" s="597"/>
      <c r="Z82" s="597"/>
      <c r="AA82" s="597"/>
      <c r="AB82" s="597"/>
      <c r="AC82" s="597"/>
      <c r="AD82" s="597"/>
      <c r="AE82" s="597"/>
      <c r="AF82" s="597"/>
      <c r="AG82" s="597"/>
      <c r="AH82" s="597"/>
      <c r="AI82" s="597"/>
      <c r="AJ82" s="597"/>
      <c r="AK82" s="597"/>
      <c r="AL82" s="597"/>
      <c r="AM82" s="597"/>
      <c r="AN82" s="597"/>
      <c r="AO82" s="597"/>
      <c r="AP82" s="597"/>
      <c r="AQ82" s="597"/>
      <c r="AR82" s="597"/>
      <c r="AS82" s="597"/>
      <c r="AT82" s="597"/>
      <c r="AU82" s="597"/>
      <c r="AV82" s="597"/>
      <c r="AW82" s="597"/>
      <c r="AX82" s="597"/>
      <c r="AY82" s="597"/>
      <c r="AZ82" s="597"/>
      <c r="BA82" s="597"/>
      <c r="BB82" s="597"/>
      <c r="BC82" s="597"/>
      <c r="BD82" s="597"/>
      <c r="BE82" s="597"/>
      <c r="BF82" s="597"/>
      <c r="BG82" s="597"/>
      <c r="BH82" s="597"/>
      <c r="BI82" s="597"/>
      <c r="BJ82" s="597"/>
      <c r="BK82" s="597"/>
      <c r="BL82" s="597"/>
      <c r="BM82" s="597"/>
      <c r="BN82" s="597"/>
      <c r="BO82" s="597"/>
      <c r="BP82" s="597"/>
      <c r="BQ82" s="597"/>
      <c r="BR82" s="597"/>
      <c r="BS82" s="597"/>
      <c r="BT82" s="597"/>
      <c r="BU82" s="597"/>
      <c r="BV82" s="597"/>
      <c r="BW82" s="597"/>
      <c r="BX82" s="597"/>
      <c r="BY82" s="597"/>
      <c r="BZ82" s="597"/>
      <c r="CA82" s="597"/>
      <c r="CB82" s="597"/>
      <c r="CC82" s="597"/>
      <c r="CD82" s="597"/>
      <c r="CE82" s="597"/>
      <c r="CF82" s="597"/>
      <c r="CG82" s="597"/>
      <c r="CH82" s="597"/>
      <c r="CI82" s="597"/>
      <c r="CJ82" s="597"/>
      <c r="CK82" s="597"/>
      <c r="CL82" s="597"/>
      <c r="CM82" s="597"/>
      <c r="CN82" s="597"/>
      <c r="CO82" s="597"/>
      <c r="CP82" s="597"/>
      <c r="CQ82" s="597"/>
      <c r="CR82" s="597"/>
      <c r="CS82" s="597"/>
      <c r="CT82" s="597"/>
      <c r="CU82" s="597"/>
      <c r="CV82" s="597"/>
      <c r="CW82" s="597"/>
      <c r="CX82" s="597"/>
      <c r="CY82" s="597"/>
      <c r="CZ82" s="597"/>
      <c r="DA82" s="597"/>
      <c r="DB82" s="597"/>
      <c r="DC82" s="597"/>
      <c r="DD82" s="597"/>
      <c r="DE82" s="597"/>
      <c r="DF82" s="597"/>
      <c r="DG82" s="597"/>
      <c r="DH82" s="597"/>
      <c r="DI82" s="597"/>
      <c r="DJ82" s="597"/>
      <c r="DK82" s="597"/>
      <c r="DL82" s="597"/>
      <c r="DM82" s="597"/>
      <c r="DN82" s="597"/>
      <c r="DO82" s="597"/>
      <c r="DP82" s="597"/>
      <c r="DQ82" s="597"/>
      <c r="DR82" s="597"/>
      <c r="DS82" s="597"/>
      <c r="DT82" s="597"/>
      <c r="DU82" s="597"/>
      <c r="DV82" s="597"/>
      <c r="DW82" s="597"/>
      <c r="DX82" s="597"/>
      <c r="DY82" s="597"/>
      <c r="DZ82" s="597"/>
      <c r="EA82" s="597"/>
      <c r="EB82" s="597"/>
      <c r="EC82" s="597"/>
      <c r="ED82" s="597"/>
      <c r="EE82" s="597"/>
      <c r="EF82" s="597"/>
      <c r="EG82" s="597"/>
      <c r="EH82" s="597"/>
      <c r="EI82" s="597"/>
      <c r="EJ82" s="597"/>
      <c r="EK82" s="597"/>
      <c r="EL82" s="597"/>
      <c r="EM82" s="597"/>
      <c r="EN82" s="597"/>
      <c r="EO82" s="597"/>
      <c r="EP82" s="597"/>
      <c r="EQ82" s="597"/>
      <c r="ER82" s="597"/>
      <c r="ES82" s="597"/>
      <c r="ET82" s="597"/>
      <c r="EU82" s="597"/>
      <c r="EV82" s="597"/>
      <c r="EW82" s="597"/>
      <c r="EX82" s="597"/>
      <c r="EY82" s="597"/>
      <c r="EZ82" s="597"/>
      <c r="FA82" s="597"/>
      <c r="FB82" s="597"/>
      <c r="FC82" s="597"/>
      <c r="FD82" s="597"/>
      <c r="FE82" s="597"/>
      <c r="FF82" s="597"/>
      <c r="FG82" s="597"/>
      <c r="FH82" s="597"/>
      <c r="FI82" s="597"/>
      <c r="FJ82" s="597"/>
      <c r="FK82" s="597"/>
      <c r="FL82" s="597"/>
      <c r="FM82" s="597"/>
      <c r="FN82" s="597"/>
      <c r="FO82" s="597"/>
      <c r="FP82" s="597"/>
      <c r="FQ82" s="597"/>
      <c r="FR82" s="597"/>
      <c r="FS82" s="597"/>
      <c r="FT82" s="597"/>
      <c r="FU82" s="597"/>
      <c r="FV82" s="597"/>
      <c r="FW82" s="597"/>
      <c r="FX82" s="597"/>
      <c r="FY82" s="597"/>
      <c r="FZ82" s="597"/>
      <c r="GA82" s="597"/>
      <c r="GB82" s="597"/>
      <c r="GC82" s="597"/>
      <c r="GD82" s="597"/>
      <c r="GE82" s="597"/>
      <c r="GF82" s="597"/>
      <c r="GG82" s="597"/>
      <c r="GH82" s="597"/>
      <c r="GI82" s="597"/>
      <c r="GJ82" s="597"/>
      <c r="GK82" s="597"/>
      <c r="GL82" s="597"/>
      <c r="GM82" s="597"/>
      <c r="GN82" s="597"/>
      <c r="GO82" s="597"/>
      <c r="GP82" s="597"/>
      <c r="GQ82" s="597"/>
      <c r="GR82" s="597"/>
      <c r="GS82" s="597"/>
      <c r="GT82" s="597"/>
      <c r="GU82" s="597"/>
      <c r="GV82" s="597"/>
      <c r="GW82" s="597"/>
      <c r="GX82" s="597"/>
      <c r="GY82" s="597"/>
      <c r="GZ82" s="597"/>
      <c r="HA82" s="597"/>
      <c r="HB82" s="597"/>
      <c r="HC82" s="597"/>
      <c r="HD82" s="597"/>
      <c r="HE82" s="597"/>
      <c r="HF82" s="597"/>
      <c r="HG82" s="597"/>
      <c r="HH82" s="597"/>
      <c r="HI82" s="597"/>
      <c r="HJ82" s="597"/>
      <c r="HK82" s="597"/>
      <c r="HL82" s="597"/>
      <c r="HM82" s="597"/>
      <c r="HN82" s="597"/>
      <c r="HO82" s="597"/>
      <c r="HP82" s="597"/>
      <c r="HQ82" s="597"/>
      <c r="HR82" s="597"/>
      <c r="HS82" s="597"/>
      <c r="HT82" s="597"/>
      <c r="HU82" s="597"/>
      <c r="HV82" s="597"/>
      <c r="HW82" s="597"/>
      <c r="HX82" s="597"/>
      <c r="HY82" s="597"/>
      <c r="HZ82" s="597"/>
      <c r="IA82" s="597"/>
      <c r="IB82" s="597"/>
      <c r="IC82" s="597"/>
      <c r="ID82" s="597"/>
      <c r="IE82" s="597"/>
      <c r="IF82" s="597"/>
      <c r="IG82" s="597"/>
      <c r="IH82" s="597"/>
      <c r="II82" s="597"/>
      <c r="IJ82" s="597"/>
      <c r="IK82" s="597"/>
      <c r="IL82" s="597"/>
      <c r="IM82" s="597"/>
      <c r="IN82" s="597"/>
      <c r="IO82" s="597"/>
      <c r="IP82" s="597"/>
      <c r="IQ82" s="597"/>
      <c r="IR82" s="597"/>
      <c r="IS82" s="597"/>
      <c r="IT82" s="597"/>
      <c r="IU82" s="597"/>
      <c r="IV82" s="597"/>
    </row>
    <row r="83" spans="3:256">
      <c r="C83" s="597"/>
      <c r="D83" s="597"/>
      <c r="E83" s="597"/>
      <c r="F83" s="597"/>
      <c r="G83" s="597"/>
      <c r="H83" s="597"/>
      <c r="I83" s="597"/>
      <c r="J83" s="597"/>
      <c r="K83" s="597"/>
      <c r="L83" s="597"/>
      <c r="M83" s="597"/>
      <c r="N83" s="597"/>
      <c r="O83" s="597"/>
      <c r="P83" s="597"/>
      <c r="Q83" s="597"/>
      <c r="R83" s="597"/>
      <c r="S83" s="597"/>
      <c r="T83" s="597"/>
      <c r="U83" s="597"/>
      <c r="V83" s="597"/>
      <c r="W83" s="597"/>
      <c r="X83" s="597"/>
      <c r="Y83" s="597"/>
      <c r="Z83" s="597"/>
      <c r="AA83" s="597"/>
      <c r="AB83" s="597"/>
      <c r="AC83" s="597"/>
      <c r="AD83" s="597"/>
      <c r="AE83" s="597"/>
      <c r="AF83" s="597"/>
      <c r="AG83" s="597"/>
      <c r="AH83" s="597"/>
      <c r="AI83" s="597"/>
      <c r="AJ83" s="597"/>
      <c r="AK83" s="597"/>
      <c r="AL83" s="597"/>
      <c r="AM83" s="597"/>
      <c r="AN83" s="597"/>
      <c r="AO83" s="597"/>
      <c r="AP83" s="597"/>
      <c r="AQ83" s="597"/>
      <c r="AR83" s="597"/>
      <c r="AS83" s="597"/>
      <c r="AT83" s="597"/>
      <c r="AU83" s="597"/>
      <c r="AV83" s="597"/>
      <c r="AW83" s="597"/>
      <c r="AX83" s="597"/>
      <c r="AY83" s="597"/>
      <c r="AZ83" s="597"/>
      <c r="BA83" s="597"/>
      <c r="BB83" s="597"/>
      <c r="BC83" s="597"/>
      <c r="BD83" s="597"/>
      <c r="BE83" s="597"/>
      <c r="BF83" s="597"/>
      <c r="BG83" s="597"/>
      <c r="BH83" s="597"/>
      <c r="BI83" s="597"/>
      <c r="BJ83" s="597"/>
      <c r="BK83" s="597"/>
      <c r="BL83" s="597"/>
      <c r="BM83" s="597"/>
      <c r="BN83" s="597"/>
      <c r="BO83" s="597"/>
      <c r="BP83" s="597"/>
      <c r="BQ83" s="597"/>
      <c r="BR83" s="597"/>
      <c r="BS83" s="597"/>
      <c r="BT83" s="597"/>
      <c r="BU83" s="597"/>
      <c r="BV83" s="597"/>
      <c r="BW83" s="597"/>
      <c r="BX83" s="597"/>
      <c r="BY83" s="597"/>
      <c r="BZ83" s="597"/>
      <c r="CA83" s="597"/>
      <c r="CB83" s="597"/>
      <c r="CC83" s="597"/>
      <c r="CD83" s="597"/>
      <c r="CE83" s="597"/>
      <c r="CF83" s="597"/>
      <c r="CG83" s="597"/>
      <c r="CH83" s="597"/>
      <c r="CI83" s="597"/>
      <c r="CJ83" s="597"/>
      <c r="CK83" s="597"/>
      <c r="CL83" s="597"/>
      <c r="CM83" s="597"/>
      <c r="CN83" s="597"/>
      <c r="CO83" s="597"/>
      <c r="CP83" s="597"/>
      <c r="CQ83" s="597"/>
      <c r="CR83" s="597"/>
      <c r="CS83" s="597"/>
      <c r="CT83" s="597"/>
      <c r="CU83" s="597"/>
      <c r="CV83" s="597"/>
      <c r="CW83" s="597"/>
      <c r="CX83" s="597"/>
      <c r="CY83" s="597"/>
      <c r="CZ83" s="597"/>
      <c r="DA83" s="597"/>
      <c r="DB83" s="597"/>
      <c r="DC83" s="597"/>
      <c r="DD83" s="597"/>
      <c r="DE83" s="597"/>
      <c r="DF83" s="597"/>
      <c r="DG83" s="597"/>
      <c r="DH83" s="597"/>
      <c r="DI83" s="597"/>
      <c r="DJ83" s="597"/>
      <c r="DK83" s="597"/>
      <c r="DL83" s="597"/>
      <c r="DM83" s="597"/>
      <c r="DN83" s="597"/>
      <c r="DO83" s="597"/>
      <c r="DP83" s="597"/>
      <c r="DQ83" s="597"/>
      <c r="DR83" s="597"/>
      <c r="DS83" s="597"/>
      <c r="DT83" s="597"/>
      <c r="DU83" s="597"/>
      <c r="DV83" s="597"/>
      <c r="DW83" s="597"/>
      <c r="DX83" s="597"/>
      <c r="DY83" s="597"/>
      <c r="DZ83" s="597"/>
      <c r="EA83" s="597"/>
      <c r="EB83" s="597"/>
      <c r="EC83" s="597"/>
      <c r="ED83" s="597"/>
      <c r="EE83" s="597"/>
      <c r="EF83" s="597"/>
      <c r="EG83" s="597"/>
      <c r="EH83" s="597"/>
      <c r="EI83" s="597"/>
      <c r="EJ83" s="597"/>
      <c r="EK83" s="597"/>
      <c r="EL83" s="597"/>
      <c r="EM83" s="597"/>
      <c r="EN83" s="597"/>
      <c r="EO83" s="597"/>
      <c r="EP83" s="597"/>
      <c r="EQ83" s="597"/>
      <c r="ER83" s="597"/>
      <c r="ES83" s="597"/>
      <c r="ET83" s="597"/>
      <c r="EU83" s="597"/>
      <c r="EV83" s="597"/>
      <c r="EW83" s="597"/>
      <c r="EX83" s="597"/>
      <c r="EY83" s="597"/>
      <c r="EZ83" s="597"/>
      <c r="FA83" s="597"/>
      <c r="FB83" s="597"/>
      <c r="FC83" s="597"/>
      <c r="FD83" s="597"/>
      <c r="FE83" s="597"/>
      <c r="FF83" s="597"/>
      <c r="FG83" s="597"/>
      <c r="FH83" s="597"/>
      <c r="FI83" s="597"/>
      <c r="FJ83" s="597"/>
      <c r="FK83" s="597"/>
      <c r="FL83" s="597"/>
      <c r="FM83" s="597"/>
      <c r="FN83" s="597"/>
      <c r="FO83" s="597"/>
      <c r="FP83" s="597"/>
      <c r="FQ83" s="597"/>
      <c r="FR83" s="597"/>
      <c r="FS83" s="597"/>
      <c r="FT83" s="597"/>
      <c r="FU83" s="597"/>
      <c r="FV83" s="597"/>
      <c r="FW83" s="597"/>
      <c r="FX83" s="597"/>
      <c r="FY83" s="597"/>
      <c r="FZ83" s="597"/>
      <c r="GA83" s="597"/>
      <c r="GB83" s="597"/>
      <c r="GC83" s="597"/>
      <c r="GD83" s="597"/>
      <c r="GE83" s="597"/>
      <c r="GF83" s="597"/>
      <c r="GG83" s="597"/>
      <c r="GH83" s="597"/>
      <c r="GI83" s="597"/>
      <c r="GJ83" s="597"/>
      <c r="GK83" s="597"/>
      <c r="GL83" s="597"/>
      <c r="GM83" s="597"/>
      <c r="GN83" s="597"/>
      <c r="GO83" s="597"/>
      <c r="GP83" s="597"/>
      <c r="GQ83" s="597"/>
      <c r="GR83" s="597"/>
      <c r="GS83" s="597"/>
      <c r="GT83" s="597"/>
      <c r="GU83" s="597"/>
      <c r="GV83" s="597"/>
      <c r="GW83" s="597"/>
      <c r="GX83" s="597"/>
      <c r="GY83" s="597"/>
      <c r="GZ83" s="597"/>
      <c r="HA83" s="597"/>
      <c r="HB83" s="597"/>
      <c r="HC83" s="597"/>
      <c r="HD83" s="597"/>
      <c r="HE83" s="597"/>
      <c r="HF83" s="597"/>
      <c r="HG83" s="597"/>
      <c r="HH83" s="597"/>
      <c r="HI83" s="597"/>
      <c r="HJ83" s="597"/>
      <c r="HK83" s="597"/>
      <c r="HL83" s="597"/>
      <c r="HM83" s="597"/>
      <c r="HN83" s="597"/>
      <c r="HO83" s="597"/>
      <c r="HP83" s="597"/>
      <c r="HQ83" s="597"/>
      <c r="HR83" s="597"/>
      <c r="HS83" s="597"/>
      <c r="HT83" s="597"/>
      <c r="HU83" s="597"/>
      <c r="HV83" s="597"/>
      <c r="HW83" s="597"/>
      <c r="HX83" s="597"/>
      <c r="HY83" s="597"/>
      <c r="HZ83" s="597"/>
      <c r="IA83" s="597"/>
      <c r="IB83" s="597"/>
      <c r="IC83" s="597"/>
      <c r="ID83" s="597"/>
      <c r="IE83" s="597"/>
      <c r="IF83" s="597"/>
      <c r="IG83" s="597"/>
      <c r="IH83" s="597"/>
      <c r="II83" s="597"/>
      <c r="IJ83" s="597"/>
      <c r="IK83" s="597"/>
      <c r="IL83" s="597"/>
      <c r="IM83" s="597"/>
      <c r="IN83" s="597"/>
      <c r="IO83" s="597"/>
      <c r="IP83" s="597"/>
      <c r="IQ83" s="597"/>
      <c r="IR83" s="597"/>
      <c r="IS83" s="597"/>
      <c r="IT83" s="597"/>
      <c r="IU83" s="597"/>
      <c r="IV83" s="597"/>
    </row>
    <row r="84" spans="3:256">
      <c r="C84" s="597"/>
      <c r="D84" s="597"/>
      <c r="E84" s="597"/>
      <c r="F84" s="597"/>
      <c r="G84" s="597"/>
      <c r="H84" s="597"/>
      <c r="I84" s="597"/>
      <c r="J84" s="597"/>
      <c r="K84" s="597"/>
      <c r="L84" s="597"/>
      <c r="M84" s="597"/>
      <c r="N84" s="597"/>
      <c r="O84" s="597"/>
      <c r="P84" s="597"/>
      <c r="Q84" s="597"/>
      <c r="R84" s="597"/>
      <c r="S84" s="597"/>
      <c r="T84" s="597"/>
      <c r="U84" s="597"/>
      <c r="V84" s="597"/>
      <c r="W84" s="597"/>
      <c r="X84" s="597"/>
      <c r="Y84" s="597"/>
      <c r="Z84" s="597"/>
      <c r="AA84" s="597"/>
      <c r="AB84" s="597"/>
      <c r="AC84" s="597"/>
      <c r="AD84" s="597"/>
      <c r="AE84" s="597"/>
      <c r="AF84" s="597"/>
      <c r="AG84" s="597"/>
      <c r="AH84" s="597"/>
      <c r="AI84" s="597"/>
      <c r="AJ84" s="597"/>
      <c r="AK84" s="597"/>
      <c r="AL84" s="597"/>
      <c r="AM84" s="597"/>
      <c r="AN84" s="597"/>
      <c r="AO84" s="597"/>
      <c r="AP84" s="597"/>
      <c r="AQ84" s="597"/>
      <c r="AR84" s="597"/>
      <c r="AS84" s="597"/>
      <c r="AT84" s="597"/>
      <c r="AU84" s="597"/>
      <c r="AV84" s="597"/>
      <c r="AW84" s="597"/>
      <c r="AX84" s="597"/>
      <c r="AY84" s="597"/>
      <c r="AZ84" s="597"/>
      <c r="BA84" s="597"/>
      <c r="BB84" s="597"/>
      <c r="BC84" s="597"/>
      <c r="BD84" s="597"/>
      <c r="BE84" s="597"/>
      <c r="BF84" s="597"/>
      <c r="BG84" s="597"/>
      <c r="BH84" s="597"/>
      <c r="BI84" s="597"/>
      <c r="BJ84" s="597"/>
      <c r="BK84" s="597"/>
      <c r="BL84" s="597"/>
      <c r="BM84" s="597"/>
      <c r="BN84" s="597"/>
      <c r="BO84" s="597"/>
      <c r="BP84" s="597"/>
      <c r="BQ84" s="597"/>
      <c r="BR84" s="597"/>
      <c r="BS84" s="597"/>
      <c r="BT84" s="597"/>
      <c r="BU84" s="597"/>
      <c r="BV84" s="597"/>
      <c r="BW84" s="597"/>
      <c r="BX84" s="597"/>
      <c r="BY84" s="597"/>
      <c r="BZ84" s="597"/>
      <c r="CA84" s="597"/>
      <c r="CB84" s="597"/>
      <c r="CC84" s="597"/>
      <c r="CD84" s="597"/>
      <c r="CE84" s="597"/>
      <c r="CF84" s="597"/>
      <c r="CG84" s="597"/>
      <c r="CH84" s="597"/>
      <c r="CI84" s="597"/>
      <c r="CJ84" s="597"/>
      <c r="CK84" s="597"/>
      <c r="CL84" s="597"/>
      <c r="CM84" s="597"/>
      <c r="CN84" s="597"/>
      <c r="CO84" s="597"/>
      <c r="CP84" s="597"/>
      <c r="CQ84" s="597"/>
      <c r="CR84" s="597"/>
      <c r="CS84" s="597"/>
      <c r="CT84" s="597"/>
      <c r="CU84" s="597"/>
      <c r="CV84" s="597"/>
      <c r="CW84" s="597"/>
      <c r="CX84" s="597"/>
      <c r="CY84" s="597"/>
      <c r="CZ84" s="597"/>
      <c r="DA84" s="597"/>
      <c r="DB84" s="597"/>
      <c r="DC84" s="597"/>
      <c r="DD84" s="597"/>
      <c r="DE84" s="597"/>
      <c r="DF84" s="597"/>
      <c r="DG84" s="597"/>
      <c r="DH84" s="597"/>
      <c r="DI84" s="597"/>
      <c r="DJ84" s="597"/>
      <c r="DK84" s="597"/>
      <c r="DL84" s="597"/>
      <c r="DM84" s="597"/>
      <c r="DN84" s="597"/>
      <c r="DO84" s="597"/>
      <c r="DP84" s="597"/>
      <c r="DQ84" s="597"/>
      <c r="DR84" s="597"/>
      <c r="DS84" s="597"/>
      <c r="DT84" s="597"/>
      <c r="DU84" s="597"/>
      <c r="DV84" s="597"/>
      <c r="DW84" s="597"/>
      <c r="DX84" s="597"/>
      <c r="DY84" s="597"/>
      <c r="DZ84" s="597"/>
      <c r="EA84" s="597"/>
      <c r="EB84" s="597"/>
      <c r="EC84" s="597"/>
      <c r="ED84" s="597"/>
      <c r="EE84" s="597"/>
      <c r="EF84" s="597"/>
      <c r="EG84" s="597"/>
      <c r="EH84" s="597"/>
      <c r="EI84" s="597"/>
      <c r="EJ84" s="597"/>
      <c r="EK84" s="597"/>
      <c r="EL84" s="597"/>
      <c r="EM84" s="597"/>
      <c r="EN84" s="597"/>
      <c r="EO84" s="597"/>
      <c r="EP84" s="597"/>
      <c r="EQ84" s="597"/>
      <c r="ER84" s="597"/>
      <c r="ES84" s="597"/>
      <c r="ET84" s="597"/>
      <c r="EU84" s="597"/>
      <c r="EV84" s="597"/>
      <c r="EW84" s="597"/>
      <c r="EX84" s="597"/>
      <c r="EY84" s="597"/>
      <c r="EZ84" s="597"/>
      <c r="FA84" s="597"/>
      <c r="FB84" s="597"/>
      <c r="FC84" s="597"/>
      <c r="FD84" s="597"/>
      <c r="FE84" s="597"/>
      <c r="FF84" s="597"/>
      <c r="FG84" s="597"/>
      <c r="FH84" s="597"/>
      <c r="FI84" s="597"/>
      <c r="FJ84" s="597"/>
      <c r="FK84" s="597"/>
      <c r="FL84" s="597"/>
      <c r="FM84" s="597"/>
      <c r="FN84" s="597"/>
      <c r="FO84" s="597"/>
      <c r="FP84" s="597"/>
      <c r="FQ84" s="597"/>
      <c r="FR84" s="597"/>
      <c r="FS84" s="597"/>
      <c r="FT84" s="597"/>
      <c r="FU84" s="597"/>
      <c r="FV84" s="597"/>
      <c r="FW84" s="597"/>
      <c r="FX84" s="597"/>
      <c r="FY84" s="597"/>
      <c r="FZ84" s="597"/>
      <c r="GA84" s="597"/>
      <c r="GB84" s="597"/>
      <c r="GC84" s="597"/>
      <c r="GD84" s="597"/>
      <c r="GE84" s="597"/>
      <c r="GF84" s="597"/>
      <c r="GG84" s="597"/>
      <c r="GH84" s="597"/>
      <c r="GI84" s="597"/>
      <c r="GJ84" s="597"/>
      <c r="GK84" s="597"/>
      <c r="GL84" s="597"/>
      <c r="GM84" s="597"/>
      <c r="GN84" s="597"/>
      <c r="GO84" s="597"/>
      <c r="GP84" s="597"/>
      <c r="GQ84" s="597"/>
      <c r="GR84" s="597"/>
      <c r="GS84" s="597"/>
      <c r="GT84" s="597"/>
      <c r="GU84" s="597"/>
      <c r="GV84" s="597"/>
      <c r="GW84" s="597"/>
      <c r="GX84" s="597"/>
      <c r="GY84" s="597"/>
      <c r="GZ84" s="597"/>
      <c r="HA84" s="597"/>
      <c r="HB84" s="597"/>
      <c r="HC84" s="597"/>
      <c r="HD84" s="597"/>
      <c r="HE84" s="597"/>
      <c r="HF84" s="597"/>
      <c r="HG84" s="597"/>
      <c r="HH84" s="597"/>
      <c r="HI84" s="597"/>
      <c r="HJ84" s="597"/>
      <c r="HK84" s="597"/>
      <c r="HL84" s="597"/>
      <c r="HM84" s="597"/>
      <c r="HN84" s="597"/>
      <c r="HO84" s="597"/>
      <c r="HP84" s="597"/>
      <c r="HQ84" s="597"/>
      <c r="HR84" s="597"/>
      <c r="HS84" s="597"/>
      <c r="HT84" s="597"/>
      <c r="HU84" s="597"/>
      <c r="HV84" s="597"/>
      <c r="HW84" s="597"/>
      <c r="HX84" s="597"/>
      <c r="HY84" s="597"/>
      <c r="HZ84" s="597"/>
      <c r="IA84" s="597"/>
      <c r="IB84" s="597"/>
      <c r="IC84" s="597"/>
      <c r="ID84" s="597"/>
      <c r="IE84" s="597"/>
      <c r="IF84" s="597"/>
      <c r="IG84" s="597"/>
      <c r="IH84" s="597"/>
      <c r="II84" s="597"/>
      <c r="IJ84" s="597"/>
      <c r="IK84" s="597"/>
      <c r="IL84" s="597"/>
      <c r="IM84" s="597"/>
      <c r="IN84" s="597"/>
      <c r="IO84" s="597"/>
      <c r="IP84" s="597"/>
      <c r="IQ84" s="597"/>
      <c r="IR84" s="597"/>
      <c r="IS84" s="597"/>
      <c r="IT84" s="597"/>
      <c r="IU84" s="597"/>
      <c r="IV84" s="597"/>
    </row>
    <row r="85" spans="3:256">
      <c r="C85" s="597"/>
      <c r="D85" s="597"/>
      <c r="E85" s="597"/>
      <c r="F85" s="597"/>
      <c r="G85" s="597"/>
      <c r="H85" s="597"/>
      <c r="I85" s="597"/>
      <c r="J85" s="597"/>
      <c r="K85" s="597"/>
      <c r="L85" s="597"/>
      <c r="M85" s="597"/>
      <c r="N85" s="597"/>
      <c r="O85" s="597"/>
      <c r="P85" s="597"/>
      <c r="Q85" s="597"/>
      <c r="R85" s="597"/>
      <c r="S85" s="597"/>
      <c r="T85" s="597"/>
      <c r="U85" s="597"/>
      <c r="V85" s="597"/>
      <c r="W85" s="597"/>
      <c r="X85" s="597"/>
      <c r="Y85" s="597"/>
      <c r="Z85" s="597"/>
      <c r="AA85" s="597"/>
      <c r="AB85" s="597"/>
      <c r="AC85" s="597"/>
      <c r="AD85" s="597"/>
      <c r="AE85" s="597"/>
      <c r="AF85" s="597"/>
      <c r="AG85" s="597"/>
      <c r="AH85" s="597"/>
      <c r="AI85" s="597"/>
      <c r="AJ85" s="597"/>
      <c r="AK85" s="597"/>
      <c r="AL85" s="597"/>
      <c r="AM85" s="597"/>
      <c r="AN85" s="597"/>
      <c r="AO85" s="597"/>
      <c r="AP85" s="597"/>
      <c r="AQ85" s="597"/>
      <c r="AR85" s="597"/>
      <c r="AS85" s="597"/>
      <c r="AT85" s="597"/>
      <c r="AU85" s="597"/>
      <c r="AV85" s="597"/>
      <c r="AW85" s="597"/>
      <c r="AX85" s="597"/>
      <c r="AY85" s="597"/>
      <c r="AZ85" s="597"/>
      <c r="BA85" s="597"/>
      <c r="BB85" s="597"/>
      <c r="BC85" s="597"/>
      <c r="BD85" s="597"/>
      <c r="BE85" s="597"/>
      <c r="BF85" s="597"/>
      <c r="BG85" s="597"/>
      <c r="BH85" s="597"/>
      <c r="BI85" s="597"/>
      <c r="BJ85" s="597"/>
      <c r="BK85" s="597"/>
      <c r="BL85" s="597"/>
      <c r="BM85" s="597"/>
      <c r="BN85" s="597"/>
      <c r="BO85" s="597"/>
      <c r="BP85" s="597"/>
      <c r="BQ85" s="597"/>
      <c r="BR85" s="597"/>
      <c r="BS85" s="597"/>
      <c r="BT85" s="597"/>
      <c r="BU85" s="597"/>
      <c r="BV85" s="597"/>
      <c r="BW85" s="597"/>
      <c r="BX85" s="597"/>
      <c r="BY85" s="597"/>
      <c r="BZ85" s="597"/>
      <c r="CA85" s="597"/>
      <c r="CB85" s="597"/>
      <c r="CC85" s="597"/>
      <c r="CD85" s="597"/>
      <c r="CE85" s="597"/>
      <c r="CF85" s="597"/>
      <c r="CG85" s="597"/>
      <c r="CH85" s="597"/>
      <c r="CI85" s="597"/>
      <c r="CJ85" s="597"/>
      <c r="CK85" s="597"/>
      <c r="CL85" s="597"/>
      <c r="CM85" s="597"/>
      <c r="CN85" s="597"/>
      <c r="CO85" s="597"/>
      <c r="CP85" s="597"/>
      <c r="CQ85" s="597"/>
      <c r="CR85" s="597"/>
      <c r="CS85" s="597"/>
      <c r="CT85" s="597"/>
      <c r="CU85" s="597"/>
      <c r="CV85" s="597"/>
      <c r="CW85" s="597"/>
      <c r="CX85" s="597"/>
      <c r="CY85" s="597"/>
      <c r="CZ85" s="597"/>
      <c r="DA85" s="597"/>
      <c r="DB85" s="597"/>
      <c r="DC85" s="597"/>
      <c r="DD85" s="597"/>
      <c r="DE85" s="597"/>
      <c r="DF85" s="597"/>
      <c r="DG85" s="597"/>
      <c r="DH85" s="597"/>
      <c r="DI85" s="597"/>
      <c r="DJ85" s="597"/>
      <c r="DK85" s="597"/>
      <c r="DL85" s="597"/>
      <c r="DM85" s="597"/>
      <c r="DN85" s="597"/>
      <c r="DO85" s="597"/>
      <c r="DP85" s="597"/>
      <c r="DQ85" s="597"/>
      <c r="DR85" s="597"/>
      <c r="DS85" s="597"/>
      <c r="DT85" s="597"/>
      <c r="DU85" s="597"/>
      <c r="DV85" s="597"/>
      <c r="DW85" s="597"/>
      <c r="DX85" s="597"/>
      <c r="DY85" s="597"/>
      <c r="DZ85" s="597"/>
      <c r="EA85" s="597"/>
      <c r="EB85" s="597"/>
      <c r="EC85" s="597"/>
      <c r="ED85" s="597"/>
      <c r="EE85" s="597"/>
      <c r="EF85" s="597"/>
      <c r="EG85" s="597"/>
      <c r="EH85" s="597"/>
      <c r="EI85" s="597"/>
      <c r="EJ85" s="597"/>
      <c r="EK85" s="597"/>
      <c r="EL85" s="597"/>
      <c r="EM85" s="597"/>
      <c r="EN85" s="597"/>
      <c r="EO85" s="597"/>
      <c r="EP85" s="597"/>
      <c r="EQ85" s="597"/>
      <c r="ER85" s="597"/>
      <c r="ES85" s="597"/>
      <c r="ET85" s="597"/>
      <c r="EU85" s="597"/>
      <c r="EV85" s="597"/>
      <c r="EW85" s="597"/>
      <c r="EX85" s="597"/>
      <c r="EY85" s="597"/>
      <c r="EZ85" s="597"/>
      <c r="FA85" s="597"/>
      <c r="FB85" s="597"/>
      <c r="FC85" s="597"/>
      <c r="FD85" s="597"/>
      <c r="FE85" s="597"/>
      <c r="FF85" s="597"/>
      <c r="FG85" s="597"/>
      <c r="FH85" s="597"/>
      <c r="FI85" s="597"/>
      <c r="FJ85" s="597"/>
      <c r="FK85" s="597"/>
      <c r="FL85" s="597"/>
      <c r="FM85" s="597"/>
      <c r="FN85" s="597"/>
      <c r="FO85" s="597"/>
      <c r="FP85" s="597"/>
      <c r="FQ85" s="597"/>
      <c r="FR85" s="597"/>
      <c r="FS85" s="597"/>
      <c r="FT85" s="597"/>
      <c r="FU85" s="597"/>
      <c r="FV85" s="597"/>
      <c r="FW85" s="597"/>
      <c r="FX85" s="597"/>
      <c r="FY85" s="597"/>
      <c r="FZ85" s="597"/>
      <c r="GA85" s="597"/>
      <c r="GB85" s="597"/>
      <c r="GC85" s="597"/>
      <c r="GD85" s="597"/>
      <c r="GE85" s="597"/>
      <c r="GF85" s="597"/>
      <c r="GG85" s="597"/>
      <c r="GH85" s="597"/>
      <c r="GI85" s="597"/>
      <c r="GJ85" s="597"/>
      <c r="GK85" s="597"/>
      <c r="GL85" s="597"/>
      <c r="GM85" s="597"/>
      <c r="GN85" s="597"/>
      <c r="GO85" s="597"/>
      <c r="GP85" s="597"/>
      <c r="GQ85" s="597"/>
      <c r="GR85" s="597"/>
      <c r="GS85" s="597"/>
      <c r="GT85" s="597"/>
      <c r="GU85" s="597"/>
      <c r="GV85" s="597"/>
      <c r="GW85" s="597"/>
      <c r="GX85" s="597"/>
      <c r="GY85" s="597"/>
      <c r="GZ85" s="597"/>
      <c r="HA85" s="597"/>
      <c r="HB85" s="597"/>
      <c r="HC85" s="597"/>
      <c r="HD85" s="597"/>
      <c r="HE85" s="597"/>
      <c r="HF85" s="597"/>
      <c r="HG85" s="597"/>
      <c r="HH85" s="597"/>
      <c r="HI85" s="597"/>
      <c r="HJ85" s="597"/>
      <c r="HK85" s="597"/>
      <c r="HL85" s="597"/>
      <c r="HM85" s="597"/>
      <c r="HN85" s="597"/>
      <c r="HO85" s="597"/>
      <c r="HP85" s="597"/>
      <c r="HQ85" s="597"/>
      <c r="HR85" s="597"/>
      <c r="HS85" s="597"/>
      <c r="HT85" s="597"/>
      <c r="HU85" s="597"/>
      <c r="HV85" s="597"/>
      <c r="HW85" s="597"/>
      <c r="HX85" s="597"/>
      <c r="HY85" s="597"/>
      <c r="HZ85" s="597"/>
      <c r="IA85" s="597"/>
      <c r="IB85" s="597"/>
      <c r="IC85" s="597"/>
      <c r="ID85" s="597"/>
      <c r="IE85" s="597"/>
      <c r="IF85" s="597"/>
      <c r="IG85" s="597"/>
      <c r="IH85" s="597"/>
      <c r="II85" s="597"/>
      <c r="IJ85" s="597"/>
      <c r="IK85" s="597"/>
      <c r="IL85" s="597"/>
      <c r="IM85" s="597"/>
      <c r="IN85" s="597"/>
      <c r="IO85" s="597"/>
      <c r="IP85" s="597"/>
      <c r="IQ85" s="597"/>
      <c r="IR85" s="597"/>
      <c r="IS85" s="597"/>
      <c r="IT85" s="597"/>
      <c r="IU85" s="597"/>
      <c r="IV85" s="597"/>
    </row>
    <row r="86" spans="3:256">
      <c r="C86" s="597"/>
      <c r="D86" s="597"/>
      <c r="E86" s="597"/>
      <c r="F86" s="597"/>
      <c r="G86" s="597"/>
      <c r="H86" s="597"/>
      <c r="I86" s="597"/>
      <c r="J86" s="597"/>
      <c r="K86" s="597"/>
      <c r="L86" s="597"/>
      <c r="M86" s="597"/>
      <c r="N86" s="597"/>
      <c r="O86" s="597"/>
      <c r="P86" s="597"/>
      <c r="Q86" s="597"/>
      <c r="R86" s="597"/>
      <c r="S86" s="597"/>
      <c r="T86" s="597"/>
      <c r="U86" s="597"/>
      <c r="V86" s="597"/>
      <c r="W86" s="597"/>
      <c r="X86" s="597"/>
      <c r="Y86" s="597"/>
      <c r="Z86" s="597"/>
      <c r="AA86" s="597"/>
      <c r="AB86" s="597"/>
      <c r="AC86" s="597"/>
      <c r="AD86" s="597"/>
      <c r="AE86" s="597"/>
      <c r="AF86" s="597"/>
      <c r="AG86" s="597"/>
      <c r="AH86" s="597"/>
      <c r="AI86" s="597"/>
      <c r="AJ86" s="597"/>
      <c r="AK86" s="597"/>
      <c r="AL86" s="597"/>
      <c r="AM86" s="597"/>
      <c r="AN86" s="597"/>
      <c r="AO86" s="597"/>
      <c r="AP86" s="597"/>
      <c r="AQ86" s="597"/>
      <c r="AR86" s="597"/>
      <c r="AS86" s="597"/>
      <c r="AT86" s="597"/>
      <c r="AU86" s="597"/>
      <c r="AV86" s="597"/>
      <c r="AW86" s="597"/>
      <c r="AX86" s="597"/>
      <c r="AY86" s="597"/>
      <c r="AZ86" s="597"/>
      <c r="BA86" s="597"/>
      <c r="BB86" s="597"/>
      <c r="BC86" s="597"/>
      <c r="BD86" s="597"/>
      <c r="BE86" s="597"/>
      <c r="BF86" s="597"/>
      <c r="BG86" s="597"/>
      <c r="BH86" s="597"/>
      <c r="BI86" s="597"/>
      <c r="BJ86" s="597"/>
      <c r="BK86" s="597"/>
      <c r="BL86" s="597"/>
      <c r="BM86" s="597"/>
      <c r="BN86" s="597"/>
      <c r="BO86" s="597"/>
      <c r="BP86" s="597"/>
      <c r="BQ86" s="597"/>
      <c r="BR86" s="597"/>
      <c r="BS86" s="597"/>
      <c r="BT86" s="597"/>
      <c r="BU86" s="597"/>
      <c r="BV86" s="597"/>
      <c r="BW86" s="597"/>
      <c r="BX86" s="597"/>
      <c r="BY86" s="597"/>
      <c r="BZ86" s="597"/>
      <c r="CA86" s="597"/>
      <c r="CB86" s="597"/>
      <c r="CC86" s="597"/>
      <c r="CD86" s="597"/>
      <c r="CE86" s="597"/>
      <c r="CF86" s="597"/>
      <c r="CG86" s="597"/>
      <c r="CH86" s="597"/>
      <c r="CI86" s="597"/>
      <c r="CJ86" s="597"/>
      <c r="CK86" s="597"/>
      <c r="CL86" s="597"/>
      <c r="CM86" s="597"/>
      <c r="CN86" s="597"/>
      <c r="CO86" s="597"/>
      <c r="CP86" s="597"/>
      <c r="CQ86" s="597"/>
      <c r="CR86" s="597"/>
      <c r="CS86" s="597"/>
      <c r="CT86" s="597"/>
      <c r="CU86" s="597"/>
      <c r="CV86" s="597"/>
      <c r="CW86" s="597"/>
      <c r="CX86" s="597"/>
      <c r="CY86" s="597"/>
      <c r="CZ86" s="597"/>
      <c r="DA86" s="597"/>
      <c r="DB86" s="597"/>
      <c r="DC86" s="597"/>
      <c r="DD86" s="597"/>
      <c r="DE86" s="597"/>
      <c r="DF86" s="597"/>
      <c r="DG86" s="597"/>
      <c r="DH86" s="597"/>
      <c r="DI86" s="597"/>
      <c r="DJ86" s="597"/>
      <c r="DK86" s="597"/>
      <c r="DL86" s="597"/>
      <c r="DM86" s="597"/>
      <c r="DN86" s="597"/>
      <c r="DO86" s="597"/>
      <c r="DP86" s="597"/>
      <c r="DQ86" s="597"/>
      <c r="DR86" s="597"/>
      <c r="DS86" s="597"/>
      <c r="DT86" s="597"/>
      <c r="DU86" s="597"/>
      <c r="DV86" s="597"/>
      <c r="DW86" s="597"/>
      <c r="DX86" s="597"/>
      <c r="DY86" s="597"/>
      <c r="DZ86" s="597"/>
      <c r="EA86" s="597"/>
      <c r="EB86" s="597"/>
      <c r="EC86" s="597"/>
      <c r="ED86" s="597"/>
      <c r="EE86" s="597"/>
      <c r="EF86" s="597"/>
      <c r="EG86" s="597"/>
      <c r="EH86" s="597"/>
      <c r="EI86" s="597"/>
      <c r="EJ86" s="597"/>
      <c r="EK86" s="597"/>
      <c r="EL86" s="597"/>
      <c r="EM86" s="597"/>
      <c r="EN86" s="597"/>
      <c r="EO86" s="597"/>
      <c r="EP86" s="597"/>
      <c r="EQ86" s="597"/>
      <c r="ER86" s="597"/>
      <c r="ES86" s="597"/>
      <c r="ET86" s="597"/>
      <c r="EU86" s="597"/>
      <c r="EV86" s="597"/>
      <c r="EW86" s="597"/>
      <c r="EX86" s="597"/>
      <c r="EY86" s="597"/>
      <c r="EZ86" s="597"/>
      <c r="FA86" s="597"/>
      <c r="FB86" s="597"/>
      <c r="FC86" s="597"/>
      <c r="FD86" s="597"/>
      <c r="FE86" s="597"/>
      <c r="FF86" s="597"/>
      <c r="FG86" s="597"/>
      <c r="FH86" s="597"/>
      <c r="FI86" s="597"/>
      <c r="FJ86" s="597"/>
      <c r="FK86" s="597"/>
      <c r="FL86" s="597"/>
      <c r="FM86" s="597"/>
      <c r="FN86" s="597"/>
      <c r="FO86" s="597"/>
      <c r="FP86" s="597"/>
      <c r="FQ86" s="597"/>
      <c r="FR86" s="597"/>
      <c r="FS86" s="597"/>
      <c r="FT86" s="597"/>
      <c r="FU86" s="597"/>
      <c r="FV86" s="597"/>
      <c r="FW86" s="597"/>
      <c r="FX86" s="597"/>
      <c r="FY86" s="597"/>
      <c r="FZ86" s="597"/>
      <c r="GA86" s="597"/>
      <c r="GB86" s="597"/>
      <c r="GC86" s="597"/>
      <c r="GD86" s="597"/>
      <c r="GE86" s="597"/>
      <c r="GF86" s="597"/>
      <c r="GG86" s="597"/>
      <c r="GH86" s="597"/>
      <c r="GI86" s="597"/>
      <c r="GJ86" s="597"/>
      <c r="GK86" s="597"/>
      <c r="GL86" s="597"/>
      <c r="GM86" s="597"/>
      <c r="GN86" s="597"/>
      <c r="GO86" s="597"/>
      <c r="GP86" s="597"/>
      <c r="GQ86" s="597"/>
      <c r="GR86" s="597"/>
      <c r="GS86" s="597"/>
      <c r="GT86" s="597"/>
      <c r="GU86" s="597"/>
      <c r="GV86" s="597"/>
      <c r="GW86" s="597"/>
      <c r="GX86" s="597"/>
      <c r="GY86" s="597"/>
      <c r="GZ86" s="597"/>
      <c r="HA86" s="597"/>
      <c r="HB86" s="597"/>
      <c r="HC86" s="597"/>
      <c r="HD86" s="597"/>
      <c r="HE86" s="597"/>
      <c r="HF86" s="597"/>
      <c r="HG86" s="597"/>
      <c r="HH86" s="597"/>
      <c r="HI86" s="597"/>
      <c r="HJ86" s="597"/>
      <c r="HK86" s="597"/>
      <c r="HL86" s="597"/>
      <c r="HM86" s="597"/>
      <c r="HN86" s="597"/>
      <c r="HO86" s="597"/>
      <c r="HP86" s="597"/>
      <c r="HQ86" s="597"/>
      <c r="HR86" s="597"/>
      <c r="HS86" s="597"/>
      <c r="HT86" s="597"/>
      <c r="HU86" s="597"/>
      <c r="HV86" s="597"/>
      <c r="HW86" s="597"/>
      <c r="HX86" s="597"/>
      <c r="HY86" s="597"/>
      <c r="HZ86" s="597"/>
      <c r="IA86" s="597"/>
      <c r="IB86" s="597"/>
      <c r="IC86" s="597"/>
      <c r="ID86" s="597"/>
      <c r="IE86" s="597"/>
      <c r="IF86" s="597"/>
      <c r="IG86" s="597"/>
      <c r="IH86" s="597"/>
      <c r="II86" s="597"/>
      <c r="IJ86" s="597"/>
      <c r="IK86" s="597"/>
      <c r="IL86" s="597"/>
      <c r="IM86" s="597"/>
      <c r="IN86" s="597"/>
      <c r="IO86" s="597"/>
      <c r="IP86" s="597"/>
      <c r="IQ86" s="597"/>
      <c r="IR86" s="597"/>
      <c r="IS86" s="597"/>
      <c r="IT86" s="597"/>
      <c r="IU86" s="597"/>
      <c r="IV86" s="597"/>
    </row>
    <row r="87" spans="3:256">
      <c r="C87" s="597"/>
      <c r="D87" s="597"/>
      <c r="E87" s="597"/>
      <c r="F87" s="597"/>
      <c r="G87" s="597"/>
      <c r="H87" s="597"/>
      <c r="I87" s="597"/>
      <c r="J87" s="597"/>
      <c r="K87" s="597"/>
      <c r="L87" s="597"/>
      <c r="M87" s="597"/>
      <c r="N87" s="597"/>
      <c r="O87" s="597"/>
      <c r="P87" s="597"/>
      <c r="Q87" s="597"/>
      <c r="R87" s="597"/>
      <c r="S87" s="597"/>
      <c r="T87" s="597"/>
      <c r="U87" s="597"/>
      <c r="V87" s="597"/>
      <c r="W87" s="597"/>
      <c r="X87" s="597"/>
      <c r="Y87" s="597"/>
      <c r="Z87" s="597"/>
      <c r="AA87" s="597"/>
      <c r="AB87" s="597"/>
      <c r="AC87" s="597"/>
      <c r="AD87" s="597"/>
      <c r="AE87" s="597"/>
      <c r="AF87" s="597"/>
      <c r="AG87" s="597"/>
      <c r="AH87" s="597"/>
      <c r="AI87" s="597"/>
      <c r="AJ87" s="597"/>
      <c r="AK87" s="597"/>
      <c r="AL87" s="597"/>
      <c r="AM87" s="597"/>
      <c r="AN87" s="597"/>
      <c r="AO87" s="597"/>
      <c r="AP87" s="597"/>
      <c r="AQ87" s="597"/>
      <c r="AR87" s="597"/>
      <c r="AS87" s="597"/>
      <c r="AT87" s="597"/>
      <c r="AU87" s="597"/>
      <c r="AV87" s="597"/>
      <c r="AW87" s="597"/>
      <c r="AX87" s="597"/>
      <c r="AY87" s="597"/>
      <c r="AZ87" s="597"/>
      <c r="BA87" s="597"/>
      <c r="BB87" s="597"/>
      <c r="BC87" s="597"/>
      <c r="BD87" s="597"/>
      <c r="BE87" s="597"/>
      <c r="BF87" s="597"/>
      <c r="BG87" s="597"/>
      <c r="BH87" s="597"/>
      <c r="BI87" s="597"/>
      <c r="BJ87" s="597"/>
      <c r="BK87" s="597"/>
      <c r="BL87" s="597"/>
      <c r="BM87" s="597"/>
      <c r="BN87" s="597"/>
      <c r="BO87" s="597"/>
      <c r="BP87" s="597"/>
      <c r="BQ87" s="597"/>
      <c r="BR87" s="597"/>
      <c r="BS87" s="597"/>
      <c r="BT87" s="597"/>
      <c r="BU87" s="597"/>
      <c r="BV87" s="597"/>
      <c r="BW87" s="597"/>
      <c r="BX87" s="597"/>
      <c r="BY87" s="597"/>
      <c r="BZ87" s="597"/>
      <c r="CA87" s="597"/>
      <c r="CB87" s="597"/>
      <c r="CC87" s="597"/>
      <c r="CD87" s="597"/>
      <c r="CE87" s="597"/>
      <c r="CF87" s="597"/>
      <c r="CG87" s="597"/>
      <c r="CH87" s="597"/>
      <c r="CI87" s="597"/>
      <c r="CJ87" s="597"/>
      <c r="CK87" s="597"/>
      <c r="CL87" s="597"/>
      <c r="CM87" s="597"/>
      <c r="CN87" s="597"/>
      <c r="CO87" s="597"/>
      <c r="CP87" s="597"/>
      <c r="CQ87" s="597"/>
      <c r="CR87" s="597"/>
      <c r="CS87" s="597"/>
      <c r="CT87" s="597"/>
      <c r="CU87" s="597"/>
      <c r="CV87" s="597"/>
      <c r="CW87" s="597"/>
      <c r="CX87" s="597"/>
      <c r="CY87" s="597"/>
      <c r="CZ87" s="597"/>
      <c r="DA87" s="597"/>
      <c r="DB87" s="597"/>
      <c r="DC87" s="597"/>
      <c r="DD87" s="597"/>
      <c r="DE87" s="597"/>
      <c r="DF87" s="597"/>
      <c r="DG87" s="597"/>
      <c r="DH87" s="597"/>
      <c r="DI87" s="597"/>
      <c r="DJ87" s="597"/>
      <c r="DK87" s="597"/>
      <c r="DL87" s="597"/>
      <c r="DM87" s="597"/>
      <c r="DN87" s="597"/>
      <c r="DO87" s="597"/>
      <c r="DP87" s="597"/>
      <c r="DQ87" s="597"/>
      <c r="DR87" s="597"/>
      <c r="DS87" s="597"/>
      <c r="DT87" s="597"/>
      <c r="DU87" s="597"/>
      <c r="DV87" s="597"/>
      <c r="DW87" s="597"/>
      <c r="DX87" s="597"/>
      <c r="DY87" s="597"/>
      <c r="DZ87" s="597"/>
      <c r="EA87" s="597"/>
      <c r="EB87" s="597"/>
      <c r="EC87" s="597"/>
      <c r="ED87" s="597"/>
      <c r="EE87" s="597"/>
      <c r="EF87" s="597"/>
      <c r="EG87" s="597"/>
      <c r="EH87" s="597"/>
      <c r="EI87" s="597"/>
      <c r="EJ87" s="597"/>
      <c r="EK87" s="597"/>
      <c r="EL87" s="597"/>
      <c r="EM87" s="597"/>
      <c r="EN87" s="597"/>
      <c r="EO87" s="597"/>
      <c r="EP87" s="597"/>
      <c r="EQ87" s="597"/>
      <c r="ER87" s="597"/>
      <c r="ES87" s="597"/>
      <c r="ET87" s="597"/>
      <c r="EU87" s="597"/>
      <c r="EV87" s="597"/>
      <c r="EW87" s="597"/>
      <c r="EX87" s="597"/>
      <c r="EY87" s="597"/>
      <c r="EZ87" s="597"/>
      <c r="FA87" s="597"/>
      <c r="FB87" s="597"/>
      <c r="FC87" s="597"/>
      <c r="FD87" s="597"/>
      <c r="FE87" s="597"/>
      <c r="FF87" s="597"/>
      <c r="FG87" s="597"/>
      <c r="FH87" s="597"/>
      <c r="FI87" s="597"/>
      <c r="FJ87" s="597"/>
      <c r="FK87" s="597"/>
      <c r="FL87" s="597"/>
      <c r="FM87" s="597"/>
      <c r="FN87" s="597"/>
      <c r="FO87" s="597"/>
      <c r="FP87" s="597"/>
      <c r="FQ87" s="597"/>
      <c r="FR87" s="597"/>
      <c r="FS87" s="597"/>
      <c r="FT87" s="597"/>
      <c r="FU87" s="597"/>
      <c r="FV87" s="597"/>
      <c r="FW87" s="597"/>
      <c r="FX87" s="597"/>
      <c r="FY87" s="597"/>
      <c r="FZ87" s="597"/>
      <c r="GA87" s="597"/>
      <c r="GB87" s="597"/>
      <c r="GC87" s="597"/>
      <c r="GD87" s="597"/>
      <c r="GE87" s="597"/>
      <c r="GF87" s="597"/>
      <c r="GG87" s="597"/>
      <c r="GH87" s="597"/>
      <c r="GI87" s="597"/>
      <c r="GJ87" s="597"/>
      <c r="GK87" s="597"/>
      <c r="GL87" s="597"/>
      <c r="GM87" s="597"/>
      <c r="GN87" s="597"/>
      <c r="GO87" s="597"/>
      <c r="GP87" s="597"/>
      <c r="GQ87" s="597"/>
      <c r="GR87" s="597"/>
      <c r="GS87" s="597"/>
      <c r="GT87" s="597"/>
      <c r="GU87" s="597"/>
      <c r="GV87" s="597"/>
      <c r="GW87" s="597"/>
      <c r="GX87" s="597"/>
      <c r="GY87" s="597"/>
      <c r="GZ87" s="597"/>
      <c r="HA87" s="597"/>
      <c r="HB87" s="597"/>
      <c r="HC87" s="597"/>
      <c r="HD87" s="597"/>
      <c r="HE87" s="597"/>
      <c r="HF87" s="597"/>
      <c r="HG87" s="597"/>
      <c r="HH87" s="597"/>
      <c r="HI87" s="597"/>
      <c r="HJ87" s="597"/>
      <c r="HK87" s="597"/>
      <c r="HL87" s="597"/>
      <c r="HM87" s="597"/>
      <c r="HN87" s="597"/>
      <c r="HO87" s="597"/>
      <c r="HP87" s="597"/>
      <c r="HQ87" s="597"/>
      <c r="HR87" s="597"/>
      <c r="HS87" s="597"/>
      <c r="HT87" s="597"/>
      <c r="HU87" s="597"/>
      <c r="HV87" s="597"/>
      <c r="HW87" s="597"/>
      <c r="HX87" s="597"/>
      <c r="HY87" s="597"/>
      <c r="HZ87" s="597"/>
      <c r="IA87" s="597"/>
      <c r="IB87" s="597"/>
      <c r="IC87" s="597"/>
      <c r="ID87" s="597"/>
      <c r="IE87" s="597"/>
      <c r="IF87" s="597"/>
      <c r="IG87" s="597"/>
      <c r="IH87" s="597"/>
      <c r="II87" s="597"/>
      <c r="IJ87" s="597"/>
      <c r="IK87" s="597"/>
      <c r="IL87" s="597"/>
      <c r="IM87" s="597"/>
      <c r="IN87" s="597"/>
      <c r="IO87" s="597"/>
      <c r="IP87" s="597"/>
      <c r="IQ87" s="597"/>
      <c r="IR87" s="597"/>
      <c r="IS87" s="597"/>
      <c r="IT87" s="597"/>
      <c r="IU87" s="597"/>
      <c r="IV87" s="597"/>
    </row>
    <row r="88" spans="3:256">
      <c r="C88" s="597"/>
      <c r="D88" s="597"/>
      <c r="E88" s="597"/>
      <c r="F88" s="597"/>
      <c r="G88" s="597"/>
      <c r="H88" s="597"/>
      <c r="I88" s="597"/>
      <c r="J88" s="597"/>
      <c r="K88" s="597"/>
      <c r="L88" s="597"/>
      <c r="M88" s="597"/>
      <c r="N88" s="597"/>
      <c r="O88" s="597"/>
      <c r="P88" s="597"/>
      <c r="Q88" s="597"/>
      <c r="R88" s="597"/>
      <c r="S88" s="597"/>
      <c r="T88" s="597"/>
      <c r="U88" s="597"/>
      <c r="V88" s="597"/>
      <c r="W88" s="597"/>
      <c r="X88" s="597"/>
      <c r="Y88" s="597"/>
      <c r="Z88" s="597"/>
      <c r="AA88" s="597"/>
      <c r="AB88" s="597"/>
      <c r="AC88" s="597"/>
      <c r="AD88" s="597"/>
      <c r="AE88" s="597"/>
      <c r="AF88" s="597"/>
      <c r="AG88" s="597"/>
      <c r="AH88" s="597"/>
      <c r="AI88" s="597"/>
      <c r="AJ88" s="597"/>
      <c r="AK88" s="597"/>
      <c r="AL88" s="597"/>
      <c r="AM88" s="597"/>
      <c r="AN88" s="597"/>
      <c r="AO88" s="597"/>
      <c r="AP88" s="597"/>
      <c r="AQ88" s="597"/>
      <c r="AR88" s="597"/>
      <c r="AS88" s="597"/>
      <c r="AT88" s="597"/>
      <c r="AU88" s="597"/>
      <c r="AV88" s="597"/>
      <c r="AW88" s="597"/>
      <c r="AX88" s="597"/>
      <c r="AY88" s="597"/>
      <c r="AZ88" s="597"/>
      <c r="BA88" s="597"/>
      <c r="BB88" s="597"/>
      <c r="BC88" s="597"/>
      <c r="BD88" s="597"/>
      <c r="BE88" s="597"/>
      <c r="BF88" s="597"/>
      <c r="BG88" s="597"/>
      <c r="BH88" s="597"/>
      <c r="BI88" s="597"/>
      <c r="BJ88" s="597"/>
      <c r="BK88" s="597"/>
      <c r="BL88" s="597"/>
      <c r="BM88" s="597"/>
      <c r="BN88" s="597"/>
      <c r="BO88" s="597"/>
      <c r="BP88" s="597"/>
      <c r="BQ88" s="597"/>
      <c r="BR88" s="597"/>
      <c r="BS88" s="597"/>
      <c r="BT88" s="597"/>
      <c r="BU88" s="597"/>
      <c r="BV88" s="597"/>
      <c r="BW88" s="597"/>
      <c r="BX88" s="597"/>
      <c r="BY88" s="597"/>
      <c r="BZ88" s="597"/>
      <c r="CA88" s="597"/>
      <c r="CB88" s="597"/>
      <c r="CC88" s="597"/>
      <c r="CD88" s="597"/>
      <c r="CE88" s="597"/>
      <c r="CF88" s="597"/>
      <c r="CG88" s="597"/>
      <c r="CH88" s="597"/>
      <c r="CI88" s="597"/>
      <c r="CJ88" s="597"/>
      <c r="CK88" s="597"/>
      <c r="CL88" s="597"/>
      <c r="CM88" s="597"/>
      <c r="CN88" s="597"/>
      <c r="CO88" s="597"/>
      <c r="CP88" s="597"/>
      <c r="CQ88" s="597"/>
      <c r="CR88" s="597"/>
      <c r="CS88" s="597"/>
      <c r="CT88" s="597"/>
      <c r="CU88" s="597"/>
      <c r="CV88" s="597"/>
      <c r="CW88" s="597"/>
      <c r="CX88" s="597"/>
      <c r="CY88" s="597"/>
      <c r="CZ88" s="597"/>
      <c r="DA88" s="597"/>
      <c r="DB88" s="597"/>
      <c r="DC88" s="597"/>
      <c r="DD88" s="597"/>
      <c r="DE88" s="597"/>
      <c r="DF88" s="597"/>
      <c r="DG88" s="597"/>
      <c r="DH88" s="597"/>
      <c r="DI88" s="597"/>
      <c r="DJ88" s="597"/>
      <c r="DK88" s="597"/>
      <c r="DL88" s="597"/>
      <c r="DM88" s="597"/>
      <c r="DN88" s="597"/>
      <c r="DO88" s="597"/>
      <c r="DP88" s="597"/>
      <c r="DQ88" s="597"/>
      <c r="DR88" s="597"/>
      <c r="DS88" s="597"/>
      <c r="DT88" s="597"/>
      <c r="DU88" s="597"/>
      <c r="DV88" s="597"/>
      <c r="DW88" s="597"/>
      <c r="DX88" s="597"/>
      <c r="DY88" s="597"/>
      <c r="DZ88" s="597"/>
      <c r="EA88" s="597"/>
      <c r="EB88" s="597"/>
      <c r="EC88" s="597"/>
      <c r="ED88" s="597"/>
      <c r="EE88" s="597"/>
      <c r="EF88" s="597"/>
      <c r="EG88" s="597"/>
      <c r="EH88" s="597"/>
      <c r="EI88" s="597"/>
      <c r="EJ88" s="597"/>
      <c r="EK88" s="597"/>
      <c r="EL88" s="597"/>
      <c r="EM88" s="597"/>
      <c r="EN88" s="597"/>
      <c r="EO88" s="597"/>
      <c r="EP88" s="597"/>
      <c r="EQ88" s="597"/>
      <c r="ER88" s="597"/>
      <c r="ES88" s="597"/>
      <c r="ET88" s="597"/>
      <c r="EU88" s="597"/>
      <c r="EV88" s="597"/>
      <c r="EW88" s="597"/>
      <c r="EX88" s="597"/>
      <c r="EY88" s="597"/>
      <c r="EZ88" s="597"/>
      <c r="FA88" s="597"/>
      <c r="FB88" s="597"/>
      <c r="FC88" s="597"/>
      <c r="FD88" s="597"/>
      <c r="FE88" s="597"/>
      <c r="FF88" s="597"/>
      <c r="FG88" s="597"/>
      <c r="FH88" s="597"/>
      <c r="FI88" s="597"/>
      <c r="FJ88" s="597"/>
      <c r="FK88" s="597"/>
      <c r="FL88" s="597"/>
      <c r="FM88" s="597"/>
      <c r="FN88" s="597"/>
      <c r="FO88" s="597"/>
      <c r="FP88" s="597"/>
      <c r="FQ88" s="597"/>
      <c r="FR88" s="597"/>
      <c r="FS88" s="597"/>
      <c r="FT88" s="597"/>
      <c r="FU88" s="597"/>
      <c r="FV88" s="597"/>
      <c r="FW88" s="597"/>
      <c r="FX88" s="597"/>
      <c r="FY88" s="597"/>
      <c r="FZ88" s="597"/>
      <c r="GA88" s="597"/>
      <c r="GB88" s="597"/>
      <c r="GC88" s="597"/>
      <c r="GD88" s="597"/>
      <c r="GE88" s="597"/>
      <c r="GF88" s="597"/>
      <c r="GG88" s="597"/>
      <c r="GH88" s="597"/>
      <c r="GI88" s="597"/>
      <c r="GJ88" s="597"/>
      <c r="GK88" s="597"/>
      <c r="GL88" s="597"/>
      <c r="GM88" s="597"/>
      <c r="GN88" s="597"/>
      <c r="GO88" s="597"/>
      <c r="GP88" s="597"/>
      <c r="GQ88" s="597"/>
      <c r="GR88" s="597"/>
      <c r="GS88" s="597"/>
      <c r="GT88" s="597"/>
      <c r="GU88" s="597"/>
      <c r="GV88" s="597"/>
      <c r="GW88" s="597"/>
      <c r="GX88" s="597"/>
      <c r="GY88" s="597"/>
      <c r="GZ88" s="597"/>
      <c r="HA88" s="597"/>
      <c r="HB88" s="597"/>
      <c r="HC88" s="597"/>
      <c r="HD88" s="597"/>
      <c r="HE88" s="597"/>
      <c r="HF88" s="597"/>
      <c r="HG88" s="597"/>
      <c r="HH88" s="597"/>
      <c r="HI88" s="597"/>
      <c r="HJ88" s="597"/>
      <c r="HK88" s="597"/>
      <c r="HL88" s="597"/>
      <c r="HM88" s="597"/>
      <c r="HN88" s="597"/>
      <c r="HO88" s="597"/>
      <c r="HP88" s="597"/>
      <c r="HQ88" s="597"/>
      <c r="HR88" s="597"/>
      <c r="HS88" s="597"/>
      <c r="HT88" s="597"/>
      <c r="HU88" s="597"/>
      <c r="HV88" s="597"/>
      <c r="HW88" s="597"/>
      <c r="HX88" s="597"/>
      <c r="HY88" s="597"/>
      <c r="HZ88" s="597"/>
      <c r="IA88" s="597"/>
      <c r="IB88" s="597"/>
      <c r="IC88" s="597"/>
      <c r="ID88" s="597"/>
      <c r="IE88" s="597"/>
      <c r="IF88" s="597"/>
      <c r="IG88" s="597"/>
      <c r="IH88" s="597"/>
      <c r="II88" s="597"/>
      <c r="IJ88" s="597"/>
      <c r="IK88" s="597"/>
      <c r="IL88" s="597"/>
      <c r="IM88" s="597"/>
      <c r="IN88" s="597"/>
      <c r="IO88" s="597"/>
      <c r="IP88" s="597"/>
      <c r="IQ88" s="597"/>
      <c r="IR88" s="597"/>
      <c r="IS88" s="597"/>
      <c r="IT88" s="597"/>
      <c r="IU88" s="597"/>
      <c r="IV88" s="597"/>
    </row>
    <row r="89" spans="3:256">
      <c r="C89" s="597"/>
      <c r="D89" s="597"/>
      <c r="E89" s="597"/>
      <c r="F89" s="597"/>
      <c r="G89" s="597"/>
      <c r="H89" s="597"/>
      <c r="I89" s="597"/>
      <c r="J89" s="597"/>
      <c r="K89" s="597"/>
      <c r="L89" s="597"/>
      <c r="M89" s="597"/>
      <c r="N89" s="597"/>
      <c r="O89" s="597"/>
      <c r="P89" s="597"/>
      <c r="Q89" s="597"/>
      <c r="R89" s="597"/>
      <c r="S89" s="597"/>
      <c r="T89" s="597"/>
      <c r="U89" s="597"/>
      <c r="V89" s="597"/>
      <c r="W89" s="597"/>
      <c r="X89" s="597"/>
      <c r="Y89" s="597"/>
      <c r="Z89" s="597"/>
      <c r="AA89" s="597"/>
      <c r="AB89" s="597"/>
      <c r="AC89" s="597"/>
      <c r="AD89" s="597"/>
      <c r="AE89" s="597"/>
      <c r="AF89" s="597"/>
      <c r="AG89" s="597"/>
      <c r="AH89" s="597"/>
      <c r="AI89" s="597"/>
      <c r="AJ89" s="597"/>
      <c r="AK89" s="597"/>
      <c r="AL89" s="597"/>
      <c r="AM89" s="597"/>
      <c r="AN89" s="597"/>
      <c r="AO89" s="597"/>
      <c r="AP89" s="597"/>
      <c r="AQ89" s="597"/>
      <c r="AR89" s="597"/>
      <c r="AS89" s="597"/>
      <c r="AT89" s="597"/>
      <c r="AU89" s="597"/>
      <c r="AV89" s="597"/>
      <c r="AW89" s="597"/>
      <c r="AX89" s="597"/>
      <c r="AY89" s="597"/>
      <c r="AZ89" s="597"/>
      <c r="BA89" s="597"/>
      <c r="BB89" s="597"/>
      <c r="BC89" s="597"/>
      <c r="BD89" s="597"/>
      <c r="BE89" s="597"/>
      <c r="BF89" s="597"/>
      <c r="BG89" s="597"/>
      <c r="BH89" s="597"/>
      <c r="BI89" s="597"/>
      <c r="BJ89" s="597"/>
      <c r="BK89" s="597"/>
      <c r="BL89" s="597"/>
      <c r="BM89" s="597"/>
      <c r="BN89" s="597"/>
      <c r="BO89" s="597"/>
      <c r="BP89" s="597"/>
      <c r="BQ89" s="597"/>
      <c r="BR89" s="597"/>
      <c r="BS89" s="597"/>
      <c r="BT89" s="597"/>
      <c r="BU89" s="597"/>
      <c r="BV89" s="597"/>
      <c r="BW89" s="597"/>
      <c r="BX89" s="597"/>
      <c r="BY89" s="597"/>
      <c r="BZ89" s="597"/>
      <c r="CA89" s="597"/>
      <c r="CB89" s="597"/>
      <c r="CC89" s="597"/>
      <c r="CD89" s="597"/>
      <c r="CE89" s="597"/>
      <c r="CF89" s="597"/>
      <c r="CG89" s="597"/>
      <c r="CH89" s="597"/>
      <c r="CI89" s="597"/>
      <c r="CJ89" s="597"/>
      <c r="CK89" s="597"/>
      <c r="CL89" s="597"/>
      <c r="CM89" s="597"/>
      <c r="CN89" s="597"/>
      <c r="CO89" s="597"/>
      <c r="CP89" s="597"/>
      <c r="CQ89" s="597"/>
      <c r="CR89" s="597"/>
      <c r="CS89" s="597"/>
      <c r="CT89" s="597"/>
      <c r="CU89" s="597"/>
      <c r="CV89" s="597"/>
      <c r="CW89" s="597"/>
      <c r="CX89" s="597"/>
      <c r="CY89" s="597"/>
      <c r="CZ89" s="597"/>
      <c r="DA89" s="597"/>
      <c r="DB89" s="597"/>
      <c r="DC89" s="597"/>
      <c r="DD89" s="597"/>
      <c r="DE89" s="597"/>
      <c r="DF89" s="597"/>
      <c r="DG89" s="597"/>
      <c r="DH89" s="597"/>
      <c r="DI89" s="597"/>
      <c r="DJ89" s="597"/>
      <c r="DK89" s="597"/>
      <c r="DL89" s="597"/>
      <c r="DM89" s="597"/>
      <c r="DN89" s="597"/>
      <c r="DO89" s="597"/>
      <c r="DP89" s="597"/>
      <c r="DQ89" s="597"/>
      <c r="DR89" s="597"/>
      <c r="DS89" s="597"/>
      <c r="DT89" s="597"/>
      <c r="DU89" s="597"/>
      <c r="DV89" s="597"/>
      <c r="DW89" s="597"/>
      <c r="DX89" s="597"/>
      <c r="DY89" s="597"/>
      <c r="DZ89" s="597"/>
      <c r="EA89" s="597"/>
      <c r="EB89" s="597"/>
      <c r="EC89" s="597"/>
      <c r="ED89" s="597"/>
      <c r="EE89" s="597"/>
      <c r="EF89" s="597"/>
      <c r="EG89" s="597"/>
      <c r="EH89" s="597"/>
      <c r="EI89" s="597"/>
      <c r="EJ89" s="597"/>
      <c r="EK89" s="597"/>
      <c r="EL89" s="597"/>
      <c r="EM89" s="597"/>
      <c r="EN89" s="597"/>
      <c r="EO89" s="597"/>
      <c r="EP89" s="597"/>
      <c r="EQ89" s="597"/>
      <c r="ER89" s="597"/>
      <c r="ES89" s="597"/>
      <c r="ET89" s="597"/>
      <c r="EU89" s="597"/>
      <c r="EV89" s="597"/>
      <c r="EW89" s="597"/>
      <c r="EX89" s="597"/>
      <c r="EY89" s="597"/>
      <c r="EZ89" s="597"/>
      <c r="FA89" s="597"/>
      <c r="FB89" s="597"/>
      <c r="FC89" s="597"/>
      <c r="FD89" s="597"/>
      <c r="FE89" s="597"/>
      <c r="FF89" s="597"/>
      <c r="FG89" s="597"/>
      <c r="FH89" s="597"/>
      <c r="FI89" s="597"/>
      <c r="FJ89" s="597"/>
      <c r="FK89" s="597"/>
      <c r="FL89" s="597"/>
      <c r="FM89" s="597"/>
      <c r="FN89" s="597"/>
      <c r="FO89" s="597"/>
      <c r="FP89" s="597"/>
      <c r="FQ89" s="597"/>
      <c r="FR89" s="597"/>
      <c r="FS89" s="597"/>
      <c r="FT89" s="597"/>
      <c r="FU89" s="597"/>
      <c r="FV89" s="597"/>
      <c r="FW89" s="597"/>
      <c r="FX89" s="597"/>
      <c r="FY89" s="597"/>
      <c r="FZ89" s="597"/>
      <c r="GA89" s="597"/>
      <c r="GB89" s="597"/>
      <c r="GC89" s="597"/>
      <c r="GD89" s="597"/>
      <c r="GE89" s="597"/>
      <c r="GF89" s="597"/>
      <c r="GG89" s="597"/>
      <c r="GH89" s="597"/>
      <c r="GI89" s="597"/>
      <c r="GJ89" s="597"/>
      <c r="GK89" s="597"/>
      <c r="GL89" s="597"/>
      <c r="GM89" s="597"/>
      <c r="GN89" s="597"/>
      <c r="GO89" s="597"/>
      <c r="GP89" s="597"/>
      <c r="GQ89" s="597"/>
      <c r="GR89" s="597"/>
      <c r="GS89" s="597"/>
      <c r="GT89" s="597"/>
      <c r="GU89" s="597"/>
      <c r="GV89" s="597"/>
      <c r="GW89" s="597"/>
      <c r="GX89" s="597"/>
      <c r="GY89" s="597"/>
      <c r="GZ89" s="597"/>
      <c r="HA89" s="597"/>
      <c r="HB89" s="597"/>
      <c r="HC89" s="597"/>
      <c r="HD89" s="597"/>
      <c r="HE89" s="597"/>
      <c r="HF89" s="597"/>
      <c r="HG89" s="597"/>
      <c r="HH89" s="597"/>
      <c r="HI89" s="597"/>
      <c r="HJ89" s="597"/>
      <c r="HK89" s="597"/>
      <c r="HL89" s="597"/>
      <c r="HM89" s="597"/>
      <c r="HN89" s="597"/>
      <c r="HO89" s="597"/>
      <c r="HP89" s="597"/>
      <c r="HQ89" s="597"/>
      <c r="HR89" s="597"/>
      <c r="HS89" s="597"/>
      <c r="HT89" s="597"/>
      <c r="HU89" s="597"/>
      <c r="HV89" s="597"/>
      <c r="HW89" s="597"/>
      <c r="HX89" s="597"/>
      <c r="HY89" s="597"/>
      <c r="HZ89" s="597"/>
      <c r="IA89" s="597"/>
      <c r="IB89" s="597"/>
      <c r="IC89" s="597"/>
      <c r="ID89" s="597"/>
      <c r="IE89" s="597"/>
      <c r="IF89" s="597"/>
      <c r="IG89" s="597"/>
      <c r="IH89" s="597"/>
      <c r="II89" s="597"/>
      <c r="IJ89" s="597"/>
      <c r="IK89" s="597"/>
      <c r="IL89" s="597"/>
      <c r="IM89" s="597"/>
      <c r="IN89" s="597"/>
      <c r="IO89" s="597"/>
      <c r="IP89" s="597"/>
      <c r="IQ89" s="597"/>
      <c r="IR89" s="597"/>
      <c r="IS89" s="597"/>
      <c r="IT89" s="597"/>
      <c r="IU89" s="597"/>
      <c r="IV89" s="597"/>
    </row>
    <row r="90" spans="3:256">
      <c r="C90" s="597"/>
      <c r="D90" s="597"/>
      <c r="E90" s="597"/>
      <c r="F90" s="597"/>
      <c r="G90" s="597"/>
      <c r="H90" s="597"/>
      <c r="I90" s="597"/>
      <c r="J90" s="597"/>
      <c r="K90" s="597"/>
      <c r="L90" s="597"/>
      <c r="M90" s="597"/>
      <c r="N90" s="597"/>
      <c r="O90" s="597"/>
      <c r="P90" s="597"/>
      <c r="Q90" s="597"/>
      <c r="R90" s="597"/>
      <c r="S90" s="597"/>
      <c r="T90" s="597"/>
      <c r="U90" s="597"/>
      <c r="V90" s="597"/>
      <c r="W90" s="597"/>
      <c r="X90" s="597"/>
      <c r="Y90" s="597"/>
      <c r="Z90" s="597"/>
      <c r="AA90" s="597"/>
      <c r="AB90" s="597"/>
      <c r="AC90" s="597"/>
      <c r="AD90" s="597"/>
      <c r="AE90" s="597"/>
      <c r="AF90" s="597"/>
      <c r="AG90" s="597"/>
      <c r="AH90" s="597"/>
      <c r="AI90" s="597"/>
      <c r="AJ90" s="597"/>
      <c r="AK90" s="597"/>
      <c r="AL90" s="597"/>
      <c r="AM90" s="597"/>
      <c r="AN90" s="597"/>
      <c r="AO90" s="597"/>
      <c r="AP90" s="597"/>
      <c r="AQ90" s="597"/>
      <c r="AR90" s="597"/>
      <c r="AS90" s="597"/>
      <c r="AT90" s="597"/>
      <c r="AU90" s="597"/>
      <c r="AV90" s="597"/>
      <c r="AW90" s="597"/>
      <c r="AX90" s="597"/>
      <c r="AY90" s="597"/>
      <c r="AZ90" s="597"/>
      <c r="BA90" s="597"/>
      <c r="BB90" s="597"/>
      <c r="BC90" s="597"/>
      <c r="BD90" s="597"/>
      <c r="BE90" s="597"/>
      <c r="BF90" s="597"/>
      <c r="BG90" s="597"/>
      <c r="BH90" s="597"/>
      <c r="BI90" s="597"/>
      <c r="BJ90" s="597"/>
      <c r="BK90" s="597"/>
      <c r="BL90" s="597"/>
      <c r="BM90" s="597"/>
      <c r="BN90" s="597"/>
      <c r="BO90" s="597"/>
      <c r="BP90" s="597"/>
      <c r="BQ90" s="597"/>
      <c r="BR90" s="597"/>
      <c r="BS90" s="597"/>
      <c r="BT90" s="597"/>
      <c r="BU90" s="597"/>
      <c r="BV90" s="597"/>
      <c r="BW90" s="597"/>
      <c r="BX90" s="597"/>
      <c r="BY90" s="597"/>
      <c r="BZ90" s="597"/>
      <c r="CA90" s="597"/>
      <c r="CB90" s="597"/>
      <c r="CC90" s="597"/>
      <c r="CD90" s="597"/>
      <c r="CE90" s="597"/>
      <c r="CF90" s="597"/>
      <c r="CG90" s="597"/>
      <c r="CH90" s="597"/>
      <c r="CI90" s="597"/>
      <c r="CJ90" s="597"/>
      <c r="CK90" s="597"/>
      <c r="CL90" s="597"/>
      <c r="CM90" s="597"/>
      <c r="CN90" s="597"/>
      <c r="CO90" s="597"/>
      <c r="CP90" s="597"/>
      <c r="CQ90" s="597"/>
      <c r="CR90" s="597"/>
      <c r="CS90" s="597"/>
      <c r="CT90" s="597"/>
      <c r="CU90" s="597"/>
      <c r="CV90" s="597"/>
      <c r="CW90" s="597"/>
      <c r="CX90" s="597"/>
      <c r="CY90" s="597"/>
      <c r="CZ90" s="597"/>
      <c r="DA90" s="597"/>
      <c r="DB90" s="597"/>
      <c r="DC90" s="597"/>
      <c r="DD90" s="597"/>
      <c r="DE90" s="597"/>
      <c r="DF90" s="597"/>
      <c r="DG90" s="597"/>
      <c r="DH90" s="597"/>
      <c r="DI90" s="597"/>
      <c r="DJ90" s="597"/>
      <c r="DK90" s="597"/>
      <c r="DL90" s="597"/>
      <c r="DM90" s="597"/>
      <c r="DN90" s="597"/>
      <c r="DO90" s="597"/>
      <c r="DP90" s="597"/>
      <c r="DQ90" s="597"/>
      <c r="DR90" s="597"/>
      <c r="DS90" s="597"/>
      <c r="DT90" s="597"/>
      <c r="DU90" s="597"/>
      <c r="DV90" s="597"/>
      <c r="DW90" s="597"/>
      <c r="DX90" s="597"/>
      <c r="DY90" s="597"/>
      <c r="DZ90" s="597"/>
      <c r="EA90" s="597"/>
      <c r="EB90" s="597"/>
      <c r="EC90" s="597"/>
      <c r="ED90" s="597"/>
      <c r="EE90" s="597"/>
      <c r="EF90" s="597"/>
      <c r="EG90" s="597"/>
      <c r="EH90" s="597"/>
      <c r="EI90" s="597"/>
      <c r="EJ90" s="597"/>
      <c r="EK90" s="597"/>
      <c r="EL90" s="597"/>
      <c r="EM90" s="597"/>
      <c r="EN90" s="597"/>
      <c r="EO90" s="597"/>
      <c r="EP90" s="597"/>
      <c r="EQ90" s="597"/>
      <c r="ER90" s="597"/>
      <c r="ES90" s="597"/>
      <c r="ET90" s="597"/>
      <c r="EU90" s="597"/>
      <c r="EV90" s="597"/>
      <c r="EW90" s="597"/>
      <c r="EX90" s="597"/>
      <c r="EY90" s="597"/>
      <c r="EZ90" s="597"/>
      <c r="FA90" s="597"/>
      <c r="FB90" s="597"/>
      <c r="FC90" s="597"/>
      <c r="FD90" s="597"/>
      <c r="FE90" s="597"/>
      <c r="FF90" s="597"/>
      <c r="FG90" s="597"/>
      <c r="FH90" s="597"/>
      <c r="FI90" s="597"/>
      <c r="FJ90" s="597"/>
      <c r="FK90" s="597"/>
      <c r="FL90" s="597"/>
      <c r="FM90" s="597"/>
      <c r="FN90" s="597"/>
      <c r="FO90" s="597"/>
      <c r="FP90" s="597"/>
      <c r="FQ90" s="597"/>
      <c r="FR90" s="597"/>
      <c r="FS90" s="597"/>
      <c r="FT90" s="597"/>
      <c r="FU90" s="597"/>
      <c r="FV90" s="597"/>
      <c r="FW90" s="597"/>
      <c r="FX90" s="597"/>
      <c r="FY90" s="597"/>
      <c r="FZ90" s="597"/>
      <c r="GA90" s="597"/>
      <c r="GB90" s="597"/>
      <c r="GC90" s="597"/>
      <c r="GD90" s="597"/>
      <c r="GE90" s="597"/>
      <c r="GF90" s="597"/>
      <c r="GG90" s="597"/>
      <c r="GH90" s="597"/>
      <c r="GI90" s="597"/>
      <c r="GJ90" s="597"/>
      <c r="GK90" s="597"/>
      <c r="GL90" s="597"/>
      <c r="GM90" s="597"/>
      <c r="GN90" s="597"/>
      <c r="GO90" s="597"/>
      <c r="GP90" s="597"/>
      <c r="GQ90" s="597"/>
      <c r="GR90" s="597"/>
      <c r="GS90" s="597"/>
      <c r="GT90" s="597"/>
      <c r="GU90" s="597"/>
      <c r="GV90" s="597"/>
      <c r="GW90" s="597"/>
      <c r="GX90" s="597"/>
      <c r="GY90" s="597"/>
      <c r="GZ90" s="597"/>
      <c r="HA90" s="597"/>
      <c r="HB90" s="597"/>
      <c r="HC90" s="597"/>
      <c r="HD90" s="597"/>
      <c r="HE90" s="597"/>
      <c r="HF90" s="597"/>
      <c r="HG90" s="597"/>
      <c r="HH90" s="597"/>
      <c r="HI90" s="597"/>
      <c r="HJ90" s="597"/>
      <c r="HK90" s="597"/>
      <c r="HL90" s="597"/>
      <c r="HM90" s="597"/>
      <c r="HN90" s="597"/>
      <c r="HO90" s="597"/>
      <c r="HP90" s="597"/>
      <c r="HQ90" s="597"/>
      <c r="HR90" s="597"/>
      <c r="HS90" s="597"/>
      <c r="HT90" s="597"/>
      <c r="HU90" s="597"/>
      <c r="HV90" s="597"/>
      <c r="HW90" s="597"/>
      <c r="HX90" s="597"/>
      <c r="HY90" s="597"/>
      <c r="HZ90" s="597"/>
      <c r="IA90" s="597"/>
      <c r="IB90" s="597"/>
      <c r="IC90" s="597"/>
      <c r="ID90" s="597"/>
      <c r="IE90" s="597"/>
      <c r="IF90" s="597"/>
      <c r="IG90" s="597"/>
      <c r="IH90" s="597"/>
      <c r="II90" s="597"/>
      <c r="IJ90" s="597"/>
      <c r="IK90" s="597"/>
      <c r="IL90" s="597"/>
      <c r="IM90" s="597"/>
      <c r="IN90" s="597"/>
      <c r="IO90" s="597"/>
      <c r="IP90" s="597"/>
      <c r="IQ90" s="597"/>
      <c r="IR90" s="597"/>
      <c r="IS90" s="597"/>
      <c r="IT90" s="597"/>
      <c r="IU90" s="597"/>
      <c r="IV90" s="597"/>
    </row>
    <row r="91" spans="3:256">
      <c r="C91" s="597"/>
      <c r="D91" s="597"/>
      <c r="E91" s="597"/>
      <c r="F91" s="597"/>
      <c r="G91" s="597"/>
      <c r="H91" s="597"/>
      <c r="I91" s="597"/>
      <c r="J91" s="597"/>
      <c r="K91" s="597"/>
      <c r="L91" s="597"/>
      <c r="M91" s="597"/>
      <c r="N91" s="597"/>
      <c r="O91" s="597"/>
      <c r="P91" s="597"/>
      <c r="Q91" s="597"/>
      <c r="R91" s="597"/>
      <c r="S91" s="597"/>
      <c r="T91" s="597"/>
      <c r="U91" s="597"/>
      <c r="V91" s="597"/>
      <c r="W91" s="597"/>
      <c r="X91" s="597"/>
      <c r="Y91" s="597"/>
      <c r="Z91" s="597"/>
      <c r="AA91" s="597"/>
      <c r="AB91" s="597"/>
      <c r="AC91" s="597"/>
      <c r="AD91" s="597"/>
      <c r="AE91" s="597"/>
      <c r="AF91" s="597"/>
      <c r="AG91" s="597"/>
      <c r="AH91" s="597"/>
      <c r="AI91" s="597"/>
      <c r="AJ91" s="597"/>
      <c r="AK91" s="597"/>
      <c r="AL91" s="597"/>
      <c r="AM91" s="597"/>
      <c r="AN91" s="597"/>
      <c r="AO91" s="597"/>
      <c r="AP91" s="597"/>
      <c r="AQ91" s="597"/>
      <c r="AR91" s="597"/>
      <c r="AS91" s="597"/>
      <c r="AT91" s="597"/>
      <c r="AU91" s="597"/>
      <c r="AV91" s="597"/>
      <c r="AW91" s="597"/>
      <c r="AX91" s="597"/>
      <c r="AY91" s="597"/>
      <c r="AZ91" s="597"/>
      <c r="BA91" s="597"/>
      <c r="BB91" s="597"/>
      <c r="BC91" s="597"/>
      <c r="BD91" s="597"/>
      <c r="BE91" s="597"/>
      <c r="BF91" s="597"/>
      <c r="BG91" s="597"/>
      <c r="BH91" s="597"/>
      <c r="BI91" s="597"/>
      <c r="BJ91" s="597"/>
      <c r="BK91" s="597"/>
      <c r="BL91" s="597"/>
      <c r="BM91" s="597"/>
      <c r="BN91" s="597"/>
      <c r="BO91" s="597"/>
      <c r="BP91" s="597"/>
      <c r="BQ91" s="597"/>
      <c r="BR91" s="597"/>
      <c r="BS91" s="597"/>
      <c r="BT91" s="597"/>
      <c r="BU91" s="597"/>
      <c r="BV91" s="597"/>
      <c r="BW91" s="597"/>
      <c r="BX91" s="597"/>
      <c r="BY91" s="597"/>
      <c r="BZ91" s="597"/>
      <c r="CA91" s="597"/>
      <c r="CB91" s="597"/>
      <c r="CC91" s="597"/>
      <c r="CD91" s="597"/>
      <c r="CE91" s="597"/>
      <c r="CF91" s="597"/>
      <c r="CG91" s="597"/>
      <c r="CH91" s="597"/>
      <c r="CI91" s="597"/>
      <c r="CJ91" s="597"/>
      <c r="CK91" s="597"/>
      <c r="CL91" s="597"/>
      <c r="CM91" s="597"/>
      <c r="CN91" s="597"/>
      <c r="CO91" s="597"/>
      <c r="CP91" s="597"/>
      <c r="CQ91" s="597"/>
      <c r="CR91" s="597"/>
      <c r="CS91" s="597"/>
      <c r="CT91" s="597"/>
      <c r="CU91" s="597"/>
      <c r="CV91" s="597"/>
      <c r="CW91" s="597"/>
      <c r="CX91" s="597"/>
      <c r="CY91" s="597"/>
      <c r="CZ91" s="597"/>
      <c r="DA91" s="597"/>
      <c r="DB91" s="597"/>
      <c r="DC91" s="597"/>
      <c r="DD91" s="597"/>
      <c r="DE91" s="597"/>
      <c r="DF91" s="597"/>
      <c r="DG91" s="597"/>
      <c r="DH91" s="597"/>
      <c r="DI91" s="597"/>
      <c r="DJ91" s="597"/>
      <c r="DK91" s="597"/>
      <c r="DL91" s="597"/>
      <c r="DM91" s="597"/>
      <c r="DN91" s="597"/>
      <c r="DO91" s="597"/>
      <c r="DP91" s="597"/>
      <c r="DQ91" s="597"/>
      <c r="DR91" s="597"/>
      <c r="DS91" s="597"/>
      <c r="DT91" s="597"/>
      <c r="DU91" s="597"/>
      <c r="DV91" s="597"/>
      <c r="DW91" s="597"/>
      <c r="DX91" s="597"/>
      <c r="DY91" s="597"/>
      <c r="DZ91" s="597"/>
      <c r="EA91" s="597"/>
      <c r="EB91" s="597"/>
      <c r="EC91" s="597"/>
      <c r="ED91" s="597"/>
      <c r="EE91" s="597"/>
      <c r="EF91" s="597"/>
      <c r="EG91" s="597"/>
      <c r="EH91" s="597"/>
      <c r="EI91" s="597"/>
      <c r="EJ91" s="597"/>
      <c r="EK91" s="597"/>
      <c r="EL91" s="597"/>
      <c r="EM91" s="597"/>
      <c r="EN91" s="597"/>
      <c r="EO91" s="597"/>
      <c r="EP91" s="597"/>
      <c r="EQ91" s="597"/>
      <c r="ER91" s="597"/>
      <c r="ES91" s="597"/>
      <c r="ET91" s="597"/>
      <c r="EU91" s="597"/>
      <c r="EV91" s="597"/>
      <c r="EW91" s="597"/>
      <c r="EX91" s="597"/>
      <c r="EY91" s="597"/>
      <c r="EZ91" s="597"/>
      <c r="FA91" s="597"/>
      <c r="FB91" s="597"/>
      <c r="FC91" s="597"/>
      <c r="FD91" s="597"/>
      <c r="FE91" s="597"/>
      <c r="FF91" s="597"/>
      <c r="FG91" s="597"/>
      <c r="FH91" s="597"/>
      <c r="FI91" s="597"/>
      <c r="FJ91" s="597"/>
      <c r="FK91" s="597"/>
      <c r="FL91" s="597"/>
      <c r="FM91" s="597"/>
      <c r="FN91" s="597"/>
      <c r="FO91" s="597"/>
      <c r="FP91" s="597"/>
      <c r="FQ91" s="597"/>
      <c r="FR91" s="597"/>
      <c r="FS91" s="597"/>
      <c r="FT91" s="597"/>
      <c r="FU91" s="597"/>
      <c r="FV91" s="597"/>
      <c r="FW91" s="597"/>
      <c r="FX91" s="597"/>
      <c r="FY91" s="597"/>
      <c r="FZ91" s="597"/>
      <c r="GA91" s="597"/>
      <c r="GB91" s="597"/>
      <c r="GC91" s="597"/>
      <c r="GD91" s="597"/>
      <c r="GE91" s="597"/>
      <c r="GF91" s="597"/>
      <c r="GG91" s="597"/>
      <c r="GH91" s="597"/>
      <c r="GI91" s="597"/>
      <c r="GJ91" s="597"/>
      <c r="GK91" s="597"/>
      <c r="GL91" s="597"/>
      <c r="GM91" s="597"/>
      <c r="GN91" s="597"/>
      <c r="GO91" s="597"/>
      <c r="GP91" s="597"/>
      <c r="GQ91" s="597"/>
      <c r="GR91" s="597"/>
      <c r="GS91" s="597"/>
      <c r="GT91" s="597"/>
      <c r="GU91" s="597"/>
      <c r="GV91" s="597"/>
      <c r="GW91" s="597"/>
      <c r="GX91" s="597"/>
      <c r="GY91" s="597"/>
      <c r="GZ91" s="597"/>
      <c r="HA91" s="597"/>
      <c r="HB91" s="597"/>
      <c r="HC91" s="597"/>
      <c r="HD91" s="597"/>
      <c r="HE91" s="597"/>
      <c r="HF91" s="597"/>
      <c r="HG91" s="597"/>
      <c r="HH91" s="597"/>
      <c r="HI91" s="597"/>
      <c r="HJ91" s="597"/>
      <c r="HK91" s="597"/>
      <c r="HL91" s="597"/>
      <c r="HM91" s="597"/>
      <c r="HN91" s="597"/>
      <c r="HO91" s="597"/>
      <c r="HP91" s="597"/>
      <c r="HQ91" s="597"/>
      <c r="HR91" s="597"/>
      <c r="HS91" s="597"/>
      <c r="HT91" s="597"/>
      <c r="HU91" s="597"/>
      <c r="HV91" s="597"/>
      <c r="HW91" s="597"/>
      <c r="HX91" s="597"/>
      <c r="HY91" s="597"/>
      <c r="HZ91" s="597"/>
      <c r="IA91" s="597"/>
      <c r="IB91" s="597"/>
      <c r="IC91" s="597"/>
      <c r="ID91" s="597"/>
      <c r="IE91" s="597"/>
      <c r="IF91" s="597"/>
      <c r="IG91" s="597"/>
      <c r="IH91" s="597"/>
      <c r="II91" s="597"/>
      <c r="IJ91" s="597"/>
      <c r="IK91" s="597"/>
      <c r="IL91" s="597"/>
      <c r="IM91" s="597"/>
      <c r="IN91" s="597"/>
      <c r="IO91" s="597"/>
      <c r="IP91" s="597"/>
      <c r="IQ91" s="597"/>
      <c r="IR91" s="597"/>
      <c r="IS91" s="597"/>
      <c r="IT91" s="597"/>
      <c r="IU91" s="597"/>
      <c r="IV91" s="597"/>
    </row>
    <row r="92" spans="3:256">
      <c r="C92" s="597"/>
      <c r="D92" s="597"/>
      <c r="E92" s="597"/>
      <c r="F92" s="597"/>
      <c r="G92" s="597"/>
      <c r="H92" s="597"/>
      <c r="I92" s="597"/>
      <c r="J92" s="597"/>
      <c r="K92" s="597"/>
      <c r="L92" s="597"/>
      <c r="M92" s="597"/>
      <c r="N92" s="597"/>
      <c r="O92" s="597"/>
      <c r="P92" s="597"/>
      <c r="Q92" s="597"/>
      <c r="R92" s="597"/>
      <c r="S92" s="597"/>
      <c r="T92" s="597"/>
      <c r="U92" s="597"/>
      <c r="V92" s="597"/>
      <c r="W92" s="597"/>
      <c r="X92" s="597"/>
      <c r="Y92" s="597"/>
      <c r="Z92" s="597"/>
      <c r="AA92" s="597"/>
      <c r="AB92" s="597"/>
      <c r="AC92" s="597"/>
      <c r="AD92" s="597"/>
      <c r="AE92" s="597"/>
      <c r="AF92" s="597"/>
      <c r="AG92" s="597"/>
      <c r="AH92" s="597"/>
      <c r="AI92" s="597"/>
      <c r="AJ92" s="597"/>
      <c r="AK92" s="597"/>
      <c r="AL92" s="597"/>
      <c r="AM92" s="597"/>
      <c r="AN92" s="597"/>
      <c r="AO92" s="597"/>
      <c r="AP92" s="597"/>
      <c r="AQ92" s="597"/>
      <c r="AR92" s="597"/>
      <c r="AS92" s="597"/>
      <c r="AT92" s="597"/>
      <c r="AU92" s="597"/>
      <c r="AV92" s="597"/>
      <c r="AW92" s="597"/>
      <c r="AX92" s="597"/>
      <c r="AY92" s="597"/>
      <c r="AZ92" s="597"/>
      <c r="BA92" s="597"/>
      <c r="BB92" s="597"/>
      <c r="BC92" s="597"/>
      <c r="BD92" s="597"/>
      <c r="BE92" s="597"/>
      <c r="BF92" s="597"/>
      <c r="BG92" s="597"/>
      <c r="BH92" s="597"/>
      <c r="BI92" s="597"/>
      <c r="BJ92" s="597"/>
      <c r="BK92" s="597"/>
      <c r="BL92" s="597"/>
      <c r="BM92" s="597"/>
      <c r="BN92" s="597"/>
      <c r="BO92" s="597"/>
      <c r="BP92" s="597"/>
      <c r="BQ92" s="597"/>
      <c r="BR92" s="597"/>
      <c r="BS92" s="597"/>
      <c r="BT92" s="597"/>
      <c r="BU92" s="597"/>
      <c r="BV92" s="597"/>
      <c r="BW92" s="597"/>
      <c r="BX92" s="597"/>
      <c r="BY92" s="597"/>
      <c r="BZ92" s="597"/>
      <c r="CA92" s="597"/>
      <c r="CB92" s="597"/>
      <c r="CC92" s="597"/>
      <c r="CD92" s="597"/>
      <c r="CE92" s="597"/>
      <c r="CF92" s="597"/>
      <c r="CG92" s="597"/>
      <c r="CH92" s="597"/>
      <c r="CI92" s="597"/>
      <c r="CJ92" s="597"/>
      <c r="CK92" s="597"/>
      <c r="CL92" s="597"/>
      <c r="CM92" s="597"/>
      <c r="CN92" s="597"/>
      <c r="CO92" s="597"/>
      <c r="CP92" s="597"/>
      <c r="CQ92" s="597"/>
      <c r="CR92" s="597"/>
      <c r="CS92" s="597"/>
      <c r="CT92" s="597"/>
      <c r="CU92" s="597"/>
      <c r="CV92" s="597"/>
      <c r="CW92" s="597"/>
      <c r="CX92" s="597"/>
      <c r="CY92" s="597"/>
      <c r="CZ92" s="597"/>
      <c r="DA92" s="597"/>
      <c r="DB92" s="597"/>
      <c r="DC92" s="597"/>
      <c r="DD92" s="597"/>
      <c r="DE92" s="597"/>
      <c r="DF92" s="597"/>
      <c r="DG92" s="597"/>
      <c r="DH92" s="597"/>
      <c r="DI92" s="597"/>
      <c r="DJ92" s="597"/>
      <c r="DK92" s="597"/>
      <c r="DL92" s="597"/>
      <c r="DM92" s="597"/>
      <c r="DN92" s="597"/>
      <c r="DO92" s="597"/>
      <c r="DP92" s="597"/>
      <c r="DQ92" s="597"/>
      <c r="DR92" s="597"/>
      <c r="DS92" s="597"/>
      <c r="DT92" s="597"/>
      <c r="DU92" s="597"/>
      <c r="DV92" s="597"/>
      <c r="DW92" s="597"/>
      <c r="DX92" s="597"/>
      <c r="DY92" s="597"/>
      <c r="DZ92" s="597"/>
      <c r="EA92" s="597"/>
      <c r="EB92" s="597"/>
      <c r="EC92" s="597"/>
      <c r="ED92" s="597"/>
      <c r="EE92" s="597"/>
      <c r="EF92" s="597"/>
      <c r="EG92" s="597"/>
      <c r="EH92" s="597"/>
      <c r="EI92" s="597"/>
      <c r="EJ92" s="597"/>
      <c r="EK92" s="597"/>
      <c r="EL92" s="597"/>
      <c r="EM92" s="597"/>
      <c r="EN92" s="597"/>
      <c r="EO92" s="597"/>
      <c r="EP92" s="597"/>
      <c r="EQ92" s="597"/>
      <c r="ER92" s="597"/>
      <c r="ES92" s="597"/>
      <c r="ET92" s="597"/>
      <c r="EU92" s="597"/>
      <c r="EV92" s="597"/>
      <c r="EW92" s="597"/>
      <c r="EX92" s="597"/>
      <c r="EY92" s="597"/>
      <c r="EZ92" s="597"/>
      <c r="FA92" s="597"/>
      <c r="FB92" s="597"/>
      <c r="FC92" s="597"/>
      <c r="FD92" s="597"/>
      <c r="FE92" s="597"/>
      <c r="FF92" s="597"/>
      <c r="FG92" s="597"/>
      <c r="FH92" s="597"/>
      <c r="FI92" s="597"/>
      <c r="FJ92" s="597"/>
      <c r="FK92" s="597"/>
      <c r="FL92" s="597"/>
      <c r="FM92" s="597"/>
      <c r="FN92" s="597"/>
      <c r="FO92" s="597"/>
      <c r="FP92" s="597"/>
      <c r="FQ92" s="597"/>
      <c r="FR92" s="597"/>
      <c r="FS92" s="597"/>
      <c r="FT92" s="597"/>
      <c r="FU92" s="597"/>
      <c r="FV92" s="597"/>
      <c r="FW92" s="597"/>
      <c r="FX92" s="597"/>
      <c r="FY92" s="597"/>
      <c r="FZ92" s="597"/>
      <c r="GA92" s="597"/>
      <c r="GB92" s="597"/>
      <c r="GC92" s="597"/>
      <c r="GD92" s="597"/>
      <c r="GE92" s="597"/>
      <c r="GF92" s="597"/>
      <c r="GG92" s="597"/>
      <c r="GH92" s="597"/>
      <c r="GI92" s="597"/>
      <c r="GJ92" s="597"/>
      <c r="GK92" s="597"/>
      <c r="GL92" s="597"/>
      <c r="GM92" s="597"/>
      <c r="GN92" s="597"/>
      <c r="GO92" s="597"/>
      <c r="GP92" s="597"/>
      <c r="GQ92" s="597"/>
      <c r="GR92" s="597"/>
      <c r="GS92" s="597"/>
      <c r="GT92" s="597"/>
      <c r="GU92" s="597"/>
      <c r="GV92" s="597"/>
      <c r="GW92" s="597"/>
      <c r="GX92" s="597"/>
      <c r="GY92" s="597"/>
      <c r="GZ92" s="597"/>
      <c r="HA92" s="597"/>
      <c r="HB92" s="597"/>
      <c r="HC92" s="597"/>
      <c r="HD92" s="597"/>
      <c r="HE92" s="597"/>
      <c r="HF92" s="597"/>
      <c r="HG92" s="597"/>
      <c r="HH92" s="597"/>
      <c r="HI92" s="597"/>
      <c r="HJ92" s="597"/>
      <c r="HK92" s="597"/>
      <c r="HL92" s="597"/>
      <c r="HM92" s="597"/>
      <c r="HN92" s="597"/>
      <c r="HO92" s="597"/>
      <c r="HP92" s="597"/>
      <c r="HQ92" s="597"/>
      <c r="HR92" s="597"/>
      <c r="HS92" s="597"/>
      <c r="HT92" s="597"/>
      <c r="HU92" s="597"/>
      <c r="HV92" s="597"/>
      <c r="HW92" s="597"/>
      <c r="HX92" s="597"/>
      <c r="HY92" s="597"/>
      <c r="HZ92" s="597"/>
      <c r="IA92" s="597"/>
      <c r="IB92" s="597"/>
      <c r="IC92" s="597"/>
      <c r="ID92" s="597"/>
      <c r="IE92" s="597"/>
      <c r="IF92" s="597"/>
      <c r="IG92" s="597"/>
      <c r="IH92" s="597"/>
      <c r="II92" s="597"/>
      <c r="IJ92" s="597"/>
      <c r="IK92" s="597"/>
      <c r="IL92" s="597"/>
      <c r="IM92" s="597"/>
      <c r="IN92" s="597"/>
      <c r="IO92" s="597"/>
      <c r="IP92" s="597"/>
      <c r="IQ92" s="597"/>
      <c r="IR92" s="597"/>
      <c r="IS92" s="597"/>
      <c r="IT92" s="597"/>
      <c r="IU92" s="597"/>
      <c r="IV92" s="597"/>
    </row>
    <row r="93" spans="3:256">
      <c r="C93" s="597"/>
      <c r="D93" s="597"/>
      <c r="E93" s="597"/>
      <c r="F93" s="597"/>
      <c r="G93" s="597"/>
      <c r="H93" s="597"/>
      <c r="I93" s="597"/>
      <c r="J93" s="597"/>
      <c r="K93" s="597"/>
      <c r="L93" s="597"/>
      <c r="M93" s="597"/>
      <c r="N93" s="597"/>
      <c r="O93" s="597"/>
      <c r="P93" s="597"/>
      <c r="Q93" s="597"/>
      <c r="R93" s="597"/>
      <c r="S93" s="597"/>
      <c r="T93" s="597"/>
      <c r="U93" s="597"/>
      <c r="V93" s="597"/>
      <c r="W93" s="597"/>
      <c r="X93" s="597"/>
      <c r="Y93" s="597"/>
      <c r="Z93" s="597"/>
      <c r="AA93" s="597"/>
      <c r="AB93" s="597"/>
      <c r="AC93" s="597"/>
      <c r="AD93" s="597"/>
      <c r="AE93" s="597"/>
      <c r="AF93" s="597"/>
      <c r="AG93" s="597"/>
      <c r="AH93" s="597"/>
      <c r="AI93" s="597"/>
      <c r="AJ93" s="597"/>
      <c r="AK93" s="597"/>
      <c r="AL93" s="597"/>
      <c r="AM93" s="597"/>
      <c r="AN93" s="597"/>
      <c r="AO93" s="597"/>
      <c r="AP93" s="597"/>
      <c r="AQ93" s="597"/>
      <c r="AR93" s="597"/>
      <c r="AS93" s="597"/>
      <c r="AT93" s="597"/>
      <c r="AU93" s="597"/>
      <c r="AV93" s="597"/>
      <c r="AW93" s="597"/>
      <c r="AX93" s="597"/>
      <c r="AY93" s="597"/>
      <c r="AZ93" s="597"/>
      <c r="BA93" s="597"/>
      <c r="BB93" s="597"/>
      <c r="BC93" s="597"/>
      <c r="BD93" s="597"/>
      <c r="BE93" s="597"/>
      <c r="BF93" s="597"/>
      <c r="BG93" s="597"/>
      <c r="BH93" s="597"/>
      <c r="BI93" s="597"/>
      <c r="BJ93" s="597"/>
      <c r="BK93" s="597"/>
      <c r="BL93" s="597"/>
      <c r="BM93" s="597"/>
      <c r="BN93" s="597"/>
      <c r="BO93" s="597"/>
      <c r="BP93" s="597"/>
      <c r="BQ93" s="597"/>
      <c r="BR93" s="597"/>
      <c r="BS93" s="597"/>
      <c r="BT93" s="597"/>
      <c r="BU93" s="597"/>
      <c r="BV93" s="597"/>
      <c r="BW93" s="597"/>
      <c r="BX93" s="597"/>
      <c r="BY93" s="597"/>
      <c r="BZ93" s="597"/>
      <c r="CA93" s="597"/>
      <c r="CB93" s="597"/>
      <c r="CC93" s="597"/>
      <c r="CD93" s="597"/>
      <c r="CE93" s="597"/>
      <c r="CF93" s="597"/>
      <c r="CG93" s="597"/>
      <c r="CH93" s="597"/>
      <c r="CI93" s="597"/>
      <c r="CJ93" s="597"/>
      <c r="CK93" s="597"/>
      <c r="CL93" s="597"/>
      <c r="CM93" s="597"/>
      <c r="CN93" s="597"/>
      <c r="CO93" s="597"/>
      <c r="CP93" s="597"/>
      <c r="CQ93" s="597"/>
      <c r="CR93" s="597"/>
      <c r="CS93" s="597"/>
      <c r="CT93" s="597"/>
      <c r="CU93" s="597"/>
      <c r="CV93" s="597"/>
      <c r="CW93" s="597"/>
      <c r="CX93" s="597"/>
      <c r="CY93" s="597"/>
      <c r="CZ93" s="597"/>
      <c r="DA93" s="597"/>
      <c r="DB93" s="597"/>
      <c r="DC93" s="597"/>
      <c r="DD93" s="597"/>
      <c r="DE93" s="597"/>
      <c r="DF93" s="597"/>
      <c r="DG93" s="597"/>
      <c r="DH93" s="597"/>
      <c r="DI93" s="597"/>
      <c r="DJ93" s="597"/>
      <c r="DK93" s="597"/>
      <c r="DL93" s="597"/>
      <c r="DM93" s="597"/>
      <c r="DN93" s="597"/>
      <c r="DO93" s="597"/>
      <c r="DP93" s="597"/>
      <c r="DQ93" s="597"/>
      <c r="DR93" s="597"/>
      <c r="DS93" s="597"/>
      <c r="DT93" s="597"/>
      <c r="DU93" s="597"/>
      <c r="DV93" s="597"/>
      <c r="DW93" s="597"/>
      <c r="DX93" s="597"/>
      <c r="DY93" s="597"/>
      <c r="DZ93" s="597"/>
      <c r="EA93" s="597"/>
      <c r="EB93" s="597"/>
      <c r="EC93" s="597"/>
      <c r="ED93" s="597"/>
      <c r="EE93" s="597"/>
      <c r="EF93" s="597"/>
      <c r="EG93" s="597"/>
      <c r="EH93" s="597"/>
      <c r="EI93" s="597"/>
      <c r="EJ93" s="597"/>
      <c r="EK93" s="597"/>
      <c r="EL93" s="597"/>
      <c r="EM93" s="597"/>
      <c r="EN93" s="597"/>
      <c r="EO93" s="597"/>
      <c r="EP93" s="597"/>
      <c r="EQ93" s="597"/>
      <c r="ER93" s="597"/>
      <c r="ES93" s="597"/>
      <c r="ET93" s="597"/>
      <c r="EU93" s="597"/>
      <c r="EV93" s="597"/>
      <c r="EW93" s="597"/>
      <c r="EX93" s="597"/>
      <c r="EY93" s="597"/>
      <c r="EZ93" s="597"/>
      <c r="FA93" s="597"/>
      <c r="FB93" s="597"/>
      <c r="FC93" s="597"/>
      <c r="FD93" s="597"/>
      <c r="FE93" s="597"/>
      <c r="FF93" s="597"/>
      <c r="FG93" s="597"/>
      <c r="FH93" s="597"/>
      <c r="FI93" s="597"/>
      <c r="FJ93" s="597"/>
      <c r="FK93" s="597"/>
      <c r="FL93" s="597"/>
      <c r="FM93" s="597"/>
      <c r="FN93" s="597"/>
      <c r="FO93" s="597"/>
      <c r="FP93" s="597"/>
      <c r="FQ93" s="597"/>
      <c r="FR93" s="597"/>
      <c r="FS93" s="597"/>
      <c r="FT93" s="597"/>
      <c r="FU93" s="597"/>
      <c r="FV93" s="597"/>
      <c r="FW93" s="597"/>
      <c r="FX93" s="597"/>
      <c r="FY93" s="597"/>
      <c r="FZ93" s="597"/>
      <c r="GA93" s="597"/>
      <c r="GB93" s="597"/>
      <c r="GC93" s="597"/>
      <c r="GD93" s="597"/>
      <c r="GE93" s="597"/>
      <c r="GF93" s="597"/>
      <c r="GG93" s="597"/>
      <c r="GH93" s="597"/>
      <c r="GI93" s="597"/>
      <c r="GJ93" s="597"/>
      <c r="GK93" s="597"/>
      <c r="GL93" s="597"/>
      <c r="GM93" s="597"/>
      <c r="GN93" s="597"/>
      <c r="GO93" s="597"/>
      <c r="GP93" s="597"/>
      <c r="GQ93" s="597"/>
      <c r="GR93" s="597"/>
      <c r="GS93" s="597"/>
      <c r="GT93" s="597"/>
      <c r="GU93" s="597"/>
      <c r="GV93" s="597"/>
      <c r="GW93" s="597"/>
      <c r="GX93" s="597"/>
      <c r="GY93" s="597"/>
      <c r="GZ93" s="597"/>
      <c r="HA93" s="597"/>
      <c r="HB93" s="597"/>
      <c r="HC93" s="597"/>
      <c r="HD93" s="597"/>
      <c r="HE93" s="597"/>
      <c r="HF93" s="597"/>
      <c r="HG93" s="597"/>
      <c r="HH93" s="597"/>
      <c r="HI93" s="597"/>
      <c r="HJ93" s="597"/>
      <c r="HK93" s="597"/>
      <c r="HL93" s="597"/>
      <c r="HM93" s="597"/>
      <c r="HN93" s="597"/>
      <c r="HO93" s="597"/>
      <c r="HP93" s="597"/>
      <c r="HQ93" s="597"/>
      <c r="HR93" s="597"/>
      <c r="HS93" s="597"/>
      <c r="HT93" s="597"/>
      <c r="HU93" s="597"/>
      <c r="HV93" s="597"/>
      <c r="HW93" s="597"/>
      <c r="HX93" s="597"/>
      <c r="HY93" s="597"/>
      <c r="HZ93" s="597"/>
      <c r="IA93" s="597"/>
      <c r="IB93" s="597"/>
      <c r="IC93" s="597"/>
      <c r="ID93" s="597"/>
      <c r="IE93" s="597"/>
      <c r="IF93" s="597"/>
      <c r="IG93" s="597"/>
      <c r="IH93" s="597"/>
      <c r="II93" s="597"/>
      <c r="IJ93" s="597"/>
      <c r="IK93" s="597"/>
      <c r="IL93" s="597"/>
      <c r="IM93" s="597"/>
      <c r="IN93" s="597"/>
      <c r="IO93" s="597"/>
      <c r="IP93" s="597"/>
      <c r="IQ93" s="597"/>
      <c r="IR93" s="597"/>
      <c r="IS93" s="597"/>
      <c r="IT93" s="597"/>
      <c r="IU93" s="597"/>
      <c r="IV93" s="597"/>
    </row>
    <row r="94" spans="3:256">
      <c r="C94" s="597"/>
      <c r="D94" s="597"/>
      <c r="E94" s="597"/>
      <c r="F94" s="597"/>
      <c r="G94" s="597"/>
      <c r="H94" s="597"/>
      <c r="I94" s="597"/>
      <c r="J94" s="597"/>
      <c r="K94" s="597"/>
      <c r="L94" s="597"/>
      <c r="M94" s="597"/>
      <c r="N94" s="597"/>
      <c r="O94" s="597"/>
      <c r="P94" s="597"/>
      <c r="Q94" s="597"/>
      <c r="R94" s="597"/>
      <c r="S94" s="597"/>
      <c r="T94" s="597"/>
      <c r="U94" s="597"/>
      <c r="V94" s="597"/>
      <c r="W94" s="597"/>
      <c r="X94" s="597"/>
      <c r="Y94" s="597"/>
      <c r="Z94" s="597"/>
      <c r="AA94" s="597"/>
      <c r="AB94" s="597"/>
      <c r="AC94" s="597"/>
      <c r="AD94" s="597"/>
      <c r="AE94" s="597"/>
      <c r="AF94" s="597"/>
      <c r="AG94" s="597"/>
      <c r="AH94" s="597"/>
      <c r="AI94" s="597"/>
      <c r="AJ94" s="597"/>
      <c r="AK94" s="597"/>
      <c r="AL94" s="597"/>
      <c r="AM94" s="597"/>
      <c r="AN94" s="597"/>
      <c r="AO94" s="597"/>
      <c r="AP94" s="597"/>
      <c r="AQ94" s="597"/>
      <c r="AR94" s="597"/>
      <c r="AS94" s="597"/>
      <c r="AT94" s="597"/>
      <c r="AU94" s="597"/>
      <c r="AV94" s="597"/>
      <c r="AW94" s="597"/>
      <c r="AX94" s="597"/>
      <c r="AY94" s="597"/>
      <c r="AZ94" s="597"/>
      <c r="BA94" s="597"/>
      <c r="BB94" s="597"/>
      <c r="BC94" s="597"/>
      <c r="BD94" s="597"/>
      <c r="BE94" s="597"/>
      <c r="BF94" s="597"/>
      <c r="BG94" s="597"/>
      <c r="BH94" s="597"/>
      <c r="BI94" s="597"/>
      <c r="BJ94" s="597"/>
      <c r="BK94" s="597"/>
      <c r="BL94" s="597"/>
      <c r="BM94" s="597"/>
      <c r="BN94" s="597"/>
      <c r="BO94" s="597"/>
      <c r="BP94" s="597"/>
      <c r="BQ94" s="597"/>
      <c r="BR94" s="597"/>
      <c r="BS94" s="597"/>
      <c r="BT94" s="597"/>
      <c r="BU94" s="597"/>
      <c r="BV94" s="597"/>
      <c r="BW94" s="597"/>
      <c r="BX94" s="597"/>
      <c r="BY94" s="597"/>
      <c r="BZ94" s="597"/>
      <c r="CA94" s="597"/>
      <c r="CB94" s="597"/>
      <c r="CC94" s="597"/>
      <c r="CD94" s="597"/>
      <c r="CE94" s="597"/>
      <c r="CF94" s="597"/>
      <c r="CG94" s="597"/>
      <c r="CH94" s="597"/>
      <c r="CI94" s="597"/>
      <c r="CJ94" s="597"/>
      <c r="CK94" s="597"/>
      <c r="CL94" s="597"/>
      <c r="CM94" s="597"/>
      <c r="CN94" s="597"/>
      <c r="CO94" s="597"/>
      <c r="CP94" s="597"/>
      <c r="CQ94" s="597"/>
      <c r="CR94" s="597"/>
      <c r="CS94" s="597"/>
      <c r="CT94" s="597"/>
      <c r="CU94" s="597"/>
      <c r="CV94" s="597"/>
      <c r="CW94" s="597"/>
      <c r="CX94" s="597"/>
      <c r="CY94" s="597"/>
      <c r="CZ94" s="597"/>
      <c r="DA94" s="597"/>
      <c r="DB94" s="597"/>
      <c r="DC94" s="597"/>
      <c r="DD94" s="597"/>
      <c r="DE94" s="597"/>
      <c r="DF94" s="597"/>
      <c r="DG94" s="597"/>
      <c r="DH94" s="597"/>
      <c r="DI94" s="597"/>
      <c r="DJ94" s="597"/>
      <c r="DK94" s="597"/>
      <c r="DL94" s="597"/>
      <c r="DM94" s="597"/>
      <c r="DN94" s="597"/>
      <c r="DO94" s="597"/>
      <c r="DP94" s="597"/>
      <c r="DQ94" s="597"/>
      <c r="DR94" s="597"/>
      <c r="DS94" s="597"/>
      <c r="DT94" s="597"/>
      <c r="DU94" s="597"/>
      <c r="DV94" s="597"/>
      <c r="DW94" s="597"/>
      <c r="DX94" s="597"/>
      <c r="DY94" s="597"/>
      <c r="DZ94" s="597"/>
      <c r="EA94" s="597"/>
      <c r="EB94" s="597"/>
      <c r="EC94" s="597"/>
      <c r="ED94" s="597"/>
      <c r="EE94" s="597"/>
      <c r="EF94" s="597"/>
      <c r="EG94" s="597"/>
      <c r="EH94" s="597"/>
      <c r="EI94" s="597"/>
      <c r="EJ94" s="597"/>
      <c r="EK94" s="597"/>
      <c r="EL94" s="597"/>
      <c r="EM94" s="597"/>
      <c r="EN94" s="597"/>
      <c r="EO94" s="597"/>
      <c r="EP94" s="597"/>
      <c r="EQ94" s="597"/>
      <c r="ER94" s="597"/>
      <c r="ES94" s="597"/>
      <c r="ET94" s="597"/>
      <c r="EU94" s="597"/>
      <c r="EV94" s="597"/>
      <c r="EW94" s="597"/>
      <c r="EX94" s="597"/>
      <c r="EY94" s="597"/>
      <c r="EZ94" s="597"/>
      <c r="FA94" s="597"/>
      <c r="FB94" s="597"/>
      <c r="FC94" s="597"/>
      <c r="FD94" s="597"/>
      <c r="FE94" s="597"/>
      <c r="FF94" s="597"/>
      <c r="FG94" s="597"/>
      <c r="FH94" s="597"/>
      <c r="FI94" s="597"/>
      <c r="FJ94" s="597"/>
      <c r="FK94" s="597"/>
      <c r="FL94" s="597"/>
      <c r="FM94" s="597"/>
      <c r="FN94" s="597"/>
      <c r="FO94" s="597"/>
      <c r="FP94" s="597"/>
      <c r="FQ94" s="597"/>
      <c r="FR94" s="597"/>
      <c r="FS94" s="597"/>
      <c r="FT94" s="597"/>
      <c r="FU94" s="597"/>
      <c r="FV94" s="597"/>
      <c r="FW94" s="597"/>
      <c r="FX94" s="597"/>
      <c r="FY94" s="597"/>
      <c r="FZ94" s="597"/>
      <c r="GA94" s="597"/>
      <c r="GB94" s="597"/>
      <c r="GC94" s="597"/>
      <c r="GD94" s="597"/>
      <c r="GE94" s="597"/>
      <c r="GF94" s="597"/>
      <c r="GG94" s="597"/>
      <c r="GH94" s="597"/>
      <c r="GI94" s="597"/>
      <c r="GJ94" s="597"/>
      <c r="GK94" s="597"/>
      <c r="GL94" s="597"/>
      <c r="GM94" s="597"/>
      <c r="GN94" s="597"/>
      <c r="GO94" s="597"/>
      <c r="GP94" s="597"/>
      <c r="GQ94" s="597"/>
      <c r="GR94" s="597"/>
      <c r="GS94" s="597"/>
      <c r="GT94" s="597"/>
      <c r="GU94" s="597"/>
      <c r="GV94" s="597"/>
      <c r="GW94" s="597"/>
      <c r="GX94" s="597"/>
      <c r="GY94" s="597"/>
      <c r="GZ94" s="597"/>
      <c r="HA94" s="597"/>
      <c r="HB94" s="597"/>
      <c r="HC94" s="597"/>
      <c r="HD94" s="597"/>
      <c r="HE94" s="597"/>
      <c r="HF94" s="597"/>
      <c r="HG94" s="597"/>
      <c r="HH94" s="597"/>
      <c r="HI94" s="597"/>
      <c r="HJ94" s="597"/>
      <c r="HK94" s="597"/>
      <c r="HL94" s="597"/>
      <c r="HM94" s="597"/>
      <c r="HN94" s="597"/>
      <c r="HO94" s="597"/>
      <c r="HP94" s="597"/>
      <c r="HQ94" s="597"/>
      <c r="HR94" s="597"/>
      <c r="HS94" s="597"/>
      <c r="HT94" s="597"/>
      <c r="HU94" s="597"/>
      <c r="HV94" s="597"/>
      <c r="HW94" s="597"/>
      <c r="HX94" s="597"/>
      <c r="HY94" s="597"/>
      <c r="HZ94" s="597"/>
      <c r="IA94" s="597"/>
      <c r="IB94" s="597"/>
      <c r="IC94" s="597"/>
      <c r="ID94" s="597"/>
      <c r="IE94" s="597"/>
      <c r="IF94" s="597"/>
      <c r="IG94" s="597"/>
      <c r="IH94" s="597"/>
      <c r="II94" s="597"/>
      <c r="IJ94" s="597"/>
      <c r="IK94" s="597"/>
      <c r="IL94" s="597"/>
      <c r="IM94" s="597"/>
      <c r="IN94" s="597"/>
      <c r="IO94" s="597"/>
      <c r="IP94" s="597"/>
      <c r="IQ94" s="597"/>
      <c r="IR94" s="597"/>
      <c r="IS94" s="597"/>
      <c r="IT94" s="597"/>
      <c r="IU94" s="597"/>
      <c r="IV94" s="597"/>
    </row>
    <row r="95" spans="3:256">
      <c r="C95" s="597"/>
      <c r="D95" s="597"/>
      <c r="E95" s="597"/>
      <c r="F95" s="597"/>
      <c r="G95" s="597"/>
      <c r="H95" s="597"/>
      <c r="I95" s="597"/>
      <c r="J95" s="597"/>
      <c r="K95" s="597"/>
      <c r="L95" s="597"/>
      <c r="M95" s="597"/>
      <c r="N95" s="597"/>
      <c r="O95" s="597"/>
      <c r="P95" s="597"/>
      <c r="Q95" s="597"/>
      <c r="R95" s="597"/>
      <c r="S95" s="597"/>
      <c r="T95" s="597"/>
      <c r="U95" s="597"/>
      <c r="V95" s="597"/>
      <c r="W95" s="597"/>
      <c r="X95" s="597"/>
      <c r="Y95" s="597"/>
      <c r="Z95" s="597"/>
      <c r="AA95" s="597"/>
      <c r="AB95" s="597"/>
      <c r="AC95" s="597"/>
      <c r="AD95" s="597"/>
      <c r="AE95" s="597"/>
      <c r="AF95" s="597"/>
      <c r="AG95" s="597"/>
      <c r="AH95" s="597"/>
      <c r="AI95" s="597"/>
      <c r="AJ95" s="597"/>
      <c r="AK95" s="597"/>
      <c r="AL95" s="597"/>
      <c r="AM95" s="597"/>
      <c r="AN95" s="597"/>
      <c r="AO95" s="597"/>
      <c r="AP95" s="597"/>
      <c r="AQ95" s="597"/>
      <c r="AR95" s="597"/>
      <c r="AS95" s="597"/>
      <c r="AT95" s="597"/>
      <c r="AU95" s="597"/>
      <c r="AV95" s="597"/>
      <c r="AW95" s="597"/>
      <c r="AX95" s="597"/>
      <c r="AY95" s="597"/>
      <c r="AZ95" s="597"/>
      <c r="BA95" s="597"/>
      <c r="BB95" s="597"/>
      <c r="BC95" s="597"/>
      <c r="BD95" s="597"/>
      <c r="BE95" s="597"/>
      <c r="BF95" s="597"/>
      <c r="BG95" s="597"/>
      <c r="BH95" s="597"/>
      <c r="BI95" s="597"/>
      <c r="BJ95" s="597"/>
      <c r="BK95" s="597"/>
      <c r="BL95" s="597"/>
      <c r="BM95" s="597"/>
      <c r="BN95" s="597"/>
      <c r="BO95" s="597"/>
      <c r="BP95" s="597"/>
      <c r="BQ95" s="597"/>
      <c r="BR95" s="597"/>
      <c r="BS95" s="597"/>
      <c r="BT95" s="597"/>
      <c r="BU95" s="597"/>
      <c r="BV95" s="597"/>
      <c r="BW95" s="597"/>
      <c r="BX95" s="597"/>
      <c r="BY95" s="597"/>
      <c r="BZ95" s="597"/>
      <c r="CA95" s="597"/>
      <c r="CB95" s="597"/>
      <c r="CC95" s="597"/>
      <c r="CD95" s="597"/>
      <c r="CE95" s="597"/>
      <c r="CF95" s="597"/>
      <c r="CG95" s="597"/>
      <c r="CH95" s="597"/>
      <c r="CI95" s="597"/>
      <c r="CJ95" s="597"/>
      <c r="CK95" s="597"/>
      <c r="CL95" s="597"/>
      <c r="CM95" s="597"/>
      <c r="CN95" s="597"/>
      <c r="CO95" s="597"/>
      <c r="CP95" s="597"/>
      <c r="CQ95" s="597"/>
      <c r="CR95" s="597"/>
      <c r="CS95" s="597"/>
      <c r="CT95" s="597"/>
      <c r="CU95" s="597"/>
      <c r="CV95" s="597"/>
      <c r="CW95" s="597"/>
      <c r="CX95" s="597"/>
      <c r="CY95" s="597"/>
      <c r="CZ95" s="597"/>
      <c r="DA95" s="597"/>
      <c r="DB95" s="597"/>
      <c r="DC95" s="597"/>
      <c r="DD95" s="597"/>
      <c r="DE95" s="597"/>
      <c r="DF95" s="597"/>
      <c r="DG95" s="597"/>
      <c r="DH95" s="597"/>
      <c r="DI95" s="597"/>
      <c r="DJ95" s="597"/>
      <c r="DK95" s="597"/>
      <c r="DL95" s="597"/>
      <c r="DM95" s="597"/>
      <c r="DN95" s="597"/>
      <c r="DO95" s="597"/>
      <c r="DP95" s="597"/>
      <c r="DQ95" s="597"/>
      <c r="DR95" s="597"/>
      <c r="DS95" s="597"/>
      <c r="DT95" s="597"/>
      <c r="DU95" s="597"/>
      <c r="DV95" s="597"/>
      <c r="DW95" s="597"/>
      <c r="DX95" s="597"/>
      <c r="DY95" s="597"/>
      <c r="DZ95" s="597"/>
      <c r="EA95" s="597"/>
      <c r="EB95" s="597"/>
      <c r="EC95" s="597"/>
      <c r="ED95" s="597"/>
      <c r="EE95" s="597"/>
      <c r="EF95" s="597"/>
      <c r="EG95" s="597"/>
      <c r="EH95" s="597"/>
      <c r="EI95" s="597"/>
      <c r="EJ95" s="597"/>
      <c r="EK95" s="597"/>
      <c r="EL95" s="597"/>
      <c r="EM95" s="597"/>
      <c r="EN95" s="597"/>
      <c r="EO95" s="597"/>
      <c r="EP95" s="597"/>
      <c r="EQ95" s="597"/>
      <c r="ER95" s="597"/>
      <c r="ES95" s="597"/>
      <c r="ET95" s="597"/>
      <c r="EU95" s="597"/>
      <c r="EV95" s="597"/>
      <c r="EW95" s="597"/>
      <c r="EX95" s="597"/>
      <c r="EY95" s="597"/>
      <c r="EZ95" s="597"/>
      <c r="FA95" s="597"/>
      <c r="FB95" s="597"/>
      <c r="FC95" s="597"/>
      <c r="FD95" s="597"/>
      <c r="FE95" s="597"/>
      <c r="FF95" s="597"/>
      <c r="FG95" s="597"/>
      <c r="FH95" s="597"/>
      <c r="FI95" s="597"/>
      <c r="FJ95" s="597"/>
      <c r="FK95" s="597"/>
      <c r="FL95" s="597"/>
      <c r="FM95" s="597"/>
      <c r="FN95" s="597"/>
      <c r="FO95" s="597"/>
      <c r="FP95" s="597"/>
      <c r="FQ95" s="597"/>
      <c r="FR95" s="597"/>
      <c r="FS95" s="597"/>
      <c r="FT95" s="597"/>
      <c r="FU95" s="597"/>
      <c r="FV95" s="597"/>
      <c r="FW95" s="597"/>
      <c r="FX95" s="597"/>
      <c r="FY95" s="597"/>
      <c r="FZ95" s="597"/>
      <c r="GA95" s="597"/>
      <c r="GB95" s="597"/>
      <c r="GC95" s="597"/>
      <c r="GD95" s="597"/>
      <c r="GE95" s="597"/>
      <c r="GF95" s="597"/>
      <c r="GG95" s="597"/>
      <c r="GH95" s="597"/>
      <c r="GI95" s="597"/>
      <c r="GJ95" s="597"/>
      <c r="GK95" s="597"/>
      <c r="GL95" s="597"/>
      <c r="GM95" s="597"/>
      <c r="GN95" s="597"/>
      <c r="GO95" s="597"/>
      <c r="GP95" s="597"/>
      <c r="GQ95" s="597"/>
      <c r="GR95" s="597"/>
      <c r="GS95" s="597"/>
      <c r="GT95" s="597"/>
      <c r="GU95" s="597"/>
      <c r="GV95" s="597"/>
      <c r="GW95" s="597"/>
      <c r="GX95" s="597"/>
      <c r="GY95" s="597"/>
      <c r="GZ95" s="597"/>
      <c r="HA95" s="597"/>
      <c r="HB95" s="597"/>
      <c r="HC95" s="597"/>
      <c r="HD95" s="597"/>
      <c r="HE95" s="597"/>
      <c r="HF95" s="597"/>
      <c r="HG95" s="597"/>
      <c r="HH95" s="597"/>
      <c r="HI95" s="597"/>
      <c r="HJ95" s="597"/>
      <c r="HK95" s="597"/>
      <c r="HL95" s="597"/>
      <c r="HM95" s="597"/>
      <c r="HN95" s="597"/>
      <c r="HO95" s="597"/>
      <c r="HP95" s="597"/>
      <c r="HQ95" s="597"/>
      <c r="HR95" s="597"/>
      <c r="HS95" s="597"/>
      <c r="HT95" s="597"/>
      <c r="HU95" s="597"/>
      <c r="HV95" s="597"/>
      <c r="HW95" s="597"/>
      <c r="HX95" s="597"/>
      <c r="HY95" s="597"/>
      <c r="HZ95" s="597"/>
      <c r="IA95" s="597"/>
      <c r="IB95" s="597"/>
      <c r="IC95" s="597"/>
      <c r="ID95" s="597"/>
      <c r="IE95" s="597"/>
      <c r="IF95" s="597"/>
      <c r="IG95" s="597"/>
      <c r="IH95" s="597"/>
      <c r="II95" s="597"/>
      <c r="IJ95" s="597"/>
      <c r="IK95" s="597"/>
      <c r="IL95" s="597"/>
      <c r="IM95" s="597"/>
      <c r="IN95" s="597"/>
      <c r="IO95" s="597"/>
      <c r="IP95" s="597"/>
      <c r="IQ95" s="597"/>
      <c r="IR95" s="597"/>
      <c r="IS95" s="597"/>
      <c r="IT95" s="597"/>
      <c r="IU95" s="597"/>
      <c r="IV95" s="597"/>
    </row>
    <row r="96" spans="3:256">
      <c r="C96" s="597"/>
      <c r="D96" s="597"/>
      <c r="E96" s="597"/>
      <c r="F96" s="597"/>
      <c r="G96" s="597"/>
      <c r="H96" s="597"/>
      <c r="I96" s="597"/>
      <c r="J96" s="597"/>
      <c r="K96" s="597"/>
      <c r="L96" s="597"/>
      <c r="M96" s="597"/>
      <c r="N96" s="597"/>
      <c r="O96" s="597"/>
      <c r="P96" s="597"/>
      <c r="Q96" s="597"/>
      <c r="R96" s="597"/>
      <c r="S96" s="597"/>
      <c r="T96" s="597"/>
      <c r="U96" s="597"/>
      <c r="V96" s="597"/>
      <c r="W96" s="597"/>
      <c r="X96" s="597"/>
      <c r="Y96" s="597"/>
      <c r="Z96" s="597"/>
      <c r="AA96" s="597"/>
      <c r="AB96" s="597"/>
      <c r="AC96" s="597"/>
      <c r="AD96" s="597"/>
      <c r="AE96" s="597"/>
      <c r="AF96" s="597"/>
      <c r="AG96" s="597"/>
      <c r="AH96" s="597"/>
      <c r="AI96" s="597"/>
      <c r="AJ96" s="597"/>
      <c r="AK96" s="597"/>
      <c r="AL96" s="597"/>
      <c r="AM96" s="597"/>
      <c r="AN96" s="597"/>
      <c r="AO96" s="597"/>
      <c r="AP96" s="597"/>
      <c r="AQ96" s="597"/>
      <c r="AR96" s="597"/>
      <c r="AS96" s="597"/>
      <c r="AT96" s="597"/>
      <c r="AU96" s="597"/>
      <c r="AV96" s="597"/>
      <c r="AW96" s="597"/>
      <c r="AX96" s="597"/>
      <c r="AY96" s="597"/>
      <c r="AZ96" s="597"/>
      <c r="BA96" s="597"/>
      <c r="BB96" s="597"/>
      <c r="BC96" s="597"/>
      <c r="BD96" s="597"/>
      <c r="BE96" s="597"/>
      <c r="BF96" s="597"/>
      <c r="BG96" s="597"/>
      <c r="BH96" s="597"/>
      <c r="BI96" s="597"/>
      <c r="BJ96" s="597"/>
      <c r="BK96" s="597"/>
      <c r="BL96" s="597"/>
      <c r="BM96" s="597"/>
      <c r="BN96" s="597"/>
      <c r="BO96" s="597"/>
      <c r="BP96" s="597"/>
      <c r="BQ96" s="597"/>
      <c r="BR96" s="597"/>
      <c r="BS96" s="597"/>
      <c r="BT96" s="597"/>
      <c r="BU96" s="597"/>
      <c r="BV96" s="597"/>
      <c r="BW96" s="597"/>
      <c r="BX96" s="597"/>
      <c r="BY96" s="597"/>
      <c r="BZ96" s="597"/>
      <c r="CA96" s="597"/>
      <c r="CB96" s="597"/>
      <c r="CC96" s="597"/>
      <c r="CD96" s="597"/>
      <c r="CE96" s="597"/>
      <c r="CF96" s="597"/>
      <c r="CG96" s="597"/>
      <c r="CH96" s="597"/>
      <c r="CI96" s="597"/>
      <c r="CJ96" s="597"/>
      <c r="CK96" s="597"/>
      <c r="CL96" s="597"/>
      <c r="CM96" s="597"/>
      <c r="CN96" s="597"/>
      <c r="CO96" s="597"/>
      <c r="CP96" s="597"/>
      <c r="CQ96" s="597"/>
      <c r="CR96" s="597"/>
      <c r="CS96" s="597"/>
      <c r="CT96" s="597"/>
      <c r="CU96" s="597"/>
      <c r="CV96" s="597"/>
      <c r="CW96" s="597"/>
      <c r="CX96" s="597"/>
      <c r="CY96" s="597"/>
      <c r="CZ96" s="597"/>
      <c r="DA96" s="597"/>
      <c r="DB96" s="597"/>
      <c r="DC96" s="597"/>
      <c r="DD96" s="597"/>
      <c r="DE96" s="597"/>
      <c r="DF96" s="597"/>
      <c r="DG96" s="597"/>
      <c r="DH96" s="597"/>
      <c r="DI96" s="597"/>
      <c r="DJ96" s="597"/>
      <c r="DK96" s="597"/>
      <c r="DL96" s="597"/>
      <c r="DM96" s="597"/>
      <c r="DN96" s="597"/>
      <c r="DO96" s="597"/>
      <c r="DP96" s="597"/>
      <c r="DQ96" s="597"/>
      <c r="DR96" s="597"/>
      <c r="DS96" s="597"/>
      <c r="DT96" s="597"/>
      <c r="DU96" s="597"/>
      <c r="DV96" s="597"/>
      <c r="DW96" s="597"/>
      <c r="DX96" s="597"/>
      <c r="DY96" s="597"/>
      <c r="DZ96" s="597"/>
      <c r="EA96" s="597"/>
      <c r="EB96" s="597"/>
      <c r="EC96" s="597"/>
      <c r="ED96" s="597"/>
      <c r="EE96" s="597"/>
      <c r="EF96" s="597"/>
      <c r="EG96" s="597"/>
      <c r="EH96" s="597"/>
      <c r="EI96" s="597"/>
      <c r="EJ96" s="597"/>
      <c r="EK96" s="597"/>
      <c r="EL96" s="597"/>
      <c r="EM96" s="597"/>
      <c r="EN96" s="597"/>
      <c r="EO96" s="597"/>
      <c r="EP96" s="597"/>
      <c r="EQ96" s="597"/>
      <c r="ER96" s="597"/>
      <c r="ES96" s="597"/>
      <c r="ET96" s="597"/>
      <c r="EU96" s="597"/>
      <c r="EV96" s="597"/>
      <c r="EW96" s="597"/>
      <c r="EX96" s="597"/>
      <c r="EY96" s="597"/>
      <c r="EZ96" s="597"/>
      <c r="FA96" s="597"/>
      <c r="FB96" s="597"/>
      <c r="FC96" s="597"/>
      <c r="FD96" s="597"/>
      <c r="FE96" s="597"/>
      <c r="FF96" s="597"/>
      <c r="FG96" s="597"/>
      <c r="FH96" s="597"/>
      <c r="FI96" s="597"/>
      <c r="FJ96" s="597"/>
      <c r="FK96" s="597"/>
      <c r="FL96" s="597"/>
      <c r="FM96" s="597"/>
      <c r="FN96" s="597"/>
      <c r="FO96" s="597"/>
      <c r="FP96" s="597"/>
      <c r="FQ96" s="597"/>
      <c r="FR96" s="597"/>
      <c r="FS96" s="597"/>
      <c r="FT96" s="597"/>
      <c r="FU96" s="597"/>
      <c r="FV96" s="597"/>
      <c r="FW96" s="597"/>
      <c r="FX96" s="597"/>
      <c r="FY96" s="597"/>
      <c r="FZ96" s="597"/>
      <c r="GA96" s="597"/>
      <c r="GB96" s="597"/>
      <c r="GC96" s="597"/>
      <c r="GD96" s="597"/>
      <c r="GE96" s="597"/>
      <c r="GF96" s="597"/>
      <c r="GG96" s="597"/>
      <c r="GH96" s="597"/>
      <c r="GI96" s="597"/>
      <c r="GJ96" s="597"/>
      <c r="GK96" s="597"/>
      <c r="GL96" s="597"/>
      <c r="GM96" s="597"/>
      <c r="GN96" s="597"/>
      <c r="GO96" s="597"/>
      <c r="GP96" s="597"/>
      <c r="GQ96" s="597"/>
      <c r="GR96" s="597"/>
      <c r="GS96" s="597"/>
      <c r="GT96" s="597"/>
      <c r="GU96" s="597"/>
      <c r="GV96" s="597"/>
      <c r="GW96" s="597"/>
      <c r="GX96" s="597"/>
      <c r="GY96" s="597"/>
      <c r="GZ96" s="597"/>
      <c r="HA96" s="597"/>
      <c r="HB96" s="597"/>
      <c r="HC96" s="597"/>
      <c r="HD96" s="597"/>
      <c r="HE96" s="597"/>
      <c r="HF96" s="597"/>
      <c r="HG96" s="597"/>
      <c r="HH96" s="597"/>
      <c r="HI96" s="597"/>
      <c r="HJ96" s="597"/>
      <c r="HK96" s="597"/>
      <c r="HL96" s="597"/>
      <c r="HM96" s="597"/>
      <c r="HN96" s="597"/>
      <c r="HO96" s="597"/>
      <c r="HP96" s="597"/>
      <c r="HQ96" s="597"/>
      <c r="HR96" s="597"/>
      <c r="HS96" s="597"/>
      <c r="HT96" s="597"/>
      <c r="HU96" s="597"/>
      <c r="HV96" s="597"/>
      <c r="HW96" s="597"/>
      <c r="HX96" s="597"/>
      <c r="HY96" s="597"/>
      <c r="HZ96" s="597"/>
      <c r="IA96" s="597"/>
      <c r="IB96" s="597"/>
      <c r="IC96" s="597"/>
      <c r="ID96" s="597"/>
      <c r="IE96" s="597"/>
      <c r="IF96" s="597"/>
      <c r="IG96" s="597"/>
      <c r="IH96" s="597"/>
      <c r="II96" s="597"/>
      <c r="IJ96" s="597"/>
      <c r="IK96" s="597"/>
      <c r="IL96" s="597"/>
      <c r="IM96" s="597"/>
      <c r="IN96" s="597"/>
      <c r="IO96" s="597"/>
      <c r="IP96" s="597"/>
      <c r="IQ96" s="597"/>
      <c r="IR96" s="597"/>
      <c r="IS96" s="597"/>
      <c r="IT96" s="597"/>
      <c r="IU96" s="597"/>
      <c r="IV96" s="597"/>
    </row>
    <row r="97" spans="3:256">
      <c r="C97" s="597"/>
      <c r="D97" s="597"/>
      <c r="E97" s="597"/>
      <c r="F97" s="597"/>
      <c r="G97" s="597"/>
      <c r="H97" s="597"/>
      <c r="I97" s="597"/>
      <c r="J97" s="597"/>
      <c r="K97" s="597"/>
      <c r="L97" s="597"/>
      <c r="M97" s="597"/>
      <c r="N97" s="597"/>
      <c r="O97" s="597"/>
      <c r="P97" s="597"/>
      <c r="Q97" s="597"/>
      <c r="R97" s="597"/>
      <c r="S97" s="597"/>
      <c r="T97" s="597"/>
      <c r="U97" s="597"/>
      <c r="V97" s="597"/>
      <c r="W97" s="597"/>
      <c r="X97" s="597"/>
      <c r="Y97" s="597"/>
      <c r="Z97" s="597"/>
      <c r="AA97" s="597"/>
      <c r="AB97" s="597"/>
      <c r="AC97" s="597"/>
      <c r="AD97" s="597"/>
      <c r="AE97" s="597"/>
      <c r="AF97" s="597"/>
      <c r="AG97" s="597"/>
      <c r="AH97" s="597"/>
      <c r="AI97" s="597"/>
      <c r="AJ97" s="597"/>
      <c r="AK97" s="597"/>
      <c r="AL97" s="597"/>
      <c r="AM97" s="597"/>
      <c r="AN97" s="597"/>
      <c r="AO97" s="597"/>
      <c r="AP97" s="597"/>
      <c r="AQ97" s="597"/>
      <c r="AR97" s="597"/>
      <c r="AS97" s="597"/>
      <c r="AT97" s="597"/>
      <c r="AU97" s="597"/>
      <c r="AV97" s="597"/>
      <c r="AW97" s="597"/>
      <c r="AX97" s="597"/>
      <c r="AY97" s="597"/>
      <c r="AZ97" s="597"/>
      <c r="BA97" s="597"/>
      <c r="BB97" s="597"/>
      <c r="BC97" s="597"/>
      <c r="BD97" s="597"/>
      <c r="BE97" s="597"/>
      <c r="BF97" s="597"/>
      <c r="BG97" s="597"/>
      <c r="BH97" s="597"/>
      <c r="BI97" s="597"/>
      <c r="BJ97" s="597"/>
      <c r="BK97" s="597"/>
      <c r="BL97" s="597"/>
      <c r="BM97" s="597"/>
      <c r="BN97" s="597"/>
      <c r="BO97" s="597"/>
      <c r="BP97" s="597"/>
      <c r="BQ97" s="597"/>
      <c r="BR97" s="597"/>
      <c r="BS97" s="597"/>
      <c r="BT97" s="597"/>
      <c r="BU97" s="597"/>
      <c r="BV97" s="597"/>
      <c r="BW97" s="597"/>
      <c r="BX97" s="597"/>
      <c r="BY97" s="597"/>
      <c r="BZ97" s="597"/>
      <c r="CA97" s="597"/>
      <c r="CB97" s="597"/>
      <c r="CC97" s="597"/>
      <c r="CD97" s="597"/>
      <c r="CE97" s="597"/>
      <c r="CF97" s="597"/>
      <c r="CG97" s="597"/>
      <c r="CH97" s="597"/>
      <c r="CI97" s="597"/>
      <c r="CJ97" s="597"/>
      <c r="CK97" s="597"/>
      <c r="CL97" s="597"/>
      <c r="CM97" s="597"/>
      <c r="CN97" s="597"/>
      <c r="CO97" s="597"/>
      <c r="CP97" s="597"/>
      <c r="CQ97" s="597"/>
      <c r="CR97" s="597"/>
      <c r="CS97" s="597"/>
      <c r="CT97" s="597"/>
      <c r="CU97" s="597"/>
      <c r="CV97" s="597"/>
      <c r="CW97" s="597"/>
      <c r="CX97" s="597"/>
      <c r="CY97" s="597"/>
      <c r="CZ97" s="597"/>
      <c r="DA97" s="597"/>
      <c r="DB97" s="597"/>
      <c r="DC97" s="597"/>
      <c r="DD97" s="597"/>
      <c r="DE97" s="597"/>
      <c r="DF97" s="597"/>
      <c r="DG97" s="597"/>
      <c r="DH97" s="597"/>
      <c r="DI97" s="597"/>
      <c r="DJ97" s="597"/>
      <c r="DK97" s="597"/>
      <c r="DL97" s="597"/>
      <c r="DM97" s="597"/>
      <c r="DN97" s="597"/>
      <c r="DO97" s="597"/>
      <c r="DP97" s="597"/>
      <c r="DQ97" s="597"/>
      <c r="DR97" s="597"/>
      <c r="DS97" s="597"/>
      <c r="DT97" s="597"/>
      <c r="DU97" s="597"/>
      <c r="DV97" s="597"/>
      <c r="DW97" s="597"/>
      <c r="DX97" s="597"/>
      <c r="DY97" s="597"/>
      <c r="DZ97" s="597"/>
      <c r="EA97" s="597"/>
      <c r="EB97" s="597"/>
      <c r="EC97" s="597"/>
      <c r="ED97" s="597"/>
      <c r="EE97" s="597"/>
      <c r="EF97" s="597"/>
      <c r="EG97" s="597"/>
      <c r="EH97" s="597"/>
      <c r="EI97" s="597"/>
      <c r="EJ97" s="597"/>
      <c r="EK97" s="597"/>
      <c r="EL97" s="597"/>
      <c r="EM97" s="597"/>
      <c r="EN97" s="597"/>
      <c r="EO97" s="597"/>
      <c r="EP97" s="597"/>
      <c r="EQ97" s="597"/>
      <c r="ER97" s="597"/>
      <c r="ES97" s="597"/>
      <c r="ET97" s="597"/>
      <c r="EU97" s="597"/>
      <c r="EV97" s="597"/>
      <c r="EW97" s="597"/>
      <c r="EX97" s="597"/>
      <c r="EY97" s="597"/>
      <c r="EZ97" s="597"/>
      <c r="FA97" s="597"/>
      <c r="FB97" s="597"/>
      <c r="FC97" s="597"/>
      <c r="FD97" s="597"/>
      <c r="FE97" s="597"/>
      <c r="FF97" s="597"/>
      <c r="FG97" s="597"/>
      <c r="FH97" s="597"/>
      <c r="FI97" s="597"/>
      <c r="FJ97" s="597"/>
      <c r="FK97" s="597"/>
      <c r="FL97" s="597"/>
      <c r="FM97" s="597"/>
      <c r="FN97" s="597"/>
      <c r="FO97" s="597"/>
      <c r="FP97" s="597"/>
      <c r="FQ97" s="597"/>
      <c r="FR97" s="597"/>
      <c r="FS97" s="597"/>
      <c r="FT97" s="597"/>
      <c r="FU97" s="597"/>
      <c r="FV97" s="597"/>
      <c r="FW97" s="597"/>
      <c r="FX97" s="597"/>
      <c r="FY97" s="597"/>
      <c r="FZ97" s="597"/>
      <c r="GA97" s="597"/>
      <c r="GB97" s="597"/>
      <c r="GC97" s="597"/>
      <c r="GD97" s="597"/>
      <c r="GE97" s="597"/>
      <c r="GF97" s="597"/>
      <c r="GG97" s="597"/>
      <c r="GH97" s="597"/>
      <c r="GI97" s="597"/>
      <c r="GJ97" s="597"/>
      <c r="GK97" s="597"/>
      <c r="GL97" s="597"/>
      <c r="GM97" s="597"/>
      <c r="GN97" s="597"/>
      <c r="GO97" s="597"/>
      <c r="GP97" s="597"/>
      <c r="GQ97" s="597"/>
      <c r="GR97" s="597"/>
      <c r="GS97" s="597"/>
      <c r="GT97" s="597"/>
      <c r="GU97" s="597"/>
      <c r="GV97" s="597"/>
      <c r="GW97" s="597"/>
      <c r="GX97" s="597"/>
      <c r="GY97" s="597"/>
      <c r="GZ97" s="597"/>
      <c r="HA97" s="597"/>
      <c r="HB97" s="597"/>
      <c r="HC97" s="597"/>
      <c r="HD97" s="597"/>
      <c r="HE97" s="597"/>
      <c r="HF97" s="597"/>
      <c r="HG97" s="597"/>
      <c r="HH97" s="597"/>
      <c r="HI97" s="597"/>
      <c r="HJ97" s="597"/>
      <c r="HK97" s="597"/>
      <c r="HL97" s="597"/>
      <c r="HM97" s="597"/>
      <c r="HN97" s="597"/>
      <c r="HO97" s="597"/>
      <c r="HP97" s="597"/>
      <c r="HQ97" s="597"/>
      <c r="HR97" s="597"/>
      <c r="HS97" s="597"/>
      <c r="HT97" s="597"/>
      <c r="HU97" s="597"/>
      <c r="HV97" s="597"/>
      <c r="HW97" s="597"/>
      <c r="HX97" s="597"/>
      <c r="HY97" s="597"/>
      <c r="HZ97" s="597"/>
      <c r="IA97" s="597"/>
      <c r="IB97" s="597"/>
      <c r="IC97" s="597"/>
      <c r="ID97" s="597"/>
      <c r="IE97" s="597"/>
      <c r="IF97" s="597"/>
      <c r="IG97" s="597"/>
      <c r="IH97" s="597"/>
      <c r="II97" s="597"/>
      <c r="IJ97" s="597"/>
      <c r="IK97" s="597"/>
      <c r="IL97" s="597"/>
      <c r="IM97" s="597"/>
      <c r="IN97" s="597"/>
      <c r="IO97" s="597"/>
      <c r="IP97" s="597"/>
      <c r="IQ97" s="597"/>
      <c r="IR97" s="597"/>
      <c r="IS97" s="597"/>
      <c r="IT97" s="597"/>
      <c r="IU97" s="597"/>
      <c r="IV97" s="597"/>
    </row>
    <row r="98" spans="3:256">
      <c r="C98" s="597"/>
      <c r="D98" s="597"/>
      <c r="E98" s="597"/>
      <c r="F98" s="597"/>
      <c r="G98" s="597"/>
      <c r="H98" s="597"/>
      <c r="I98" s="597"/>
      <c r="J98" s="597"/>
      <c r="K98" s="597"/>
      <c r="L98" s="597"/>
      <c r="M98" s="597"/>
      <c r="N98" s="597"/>
      <c r="O98" s="597"/>
      <c r="P98" s="597"/>
      <c r="Q98" s="597"/>
      <c r="R98" s="597"/>
      <c r="S98" s="597"/>
      <c r="T98" s="597"/>
      <c r="U98" s="597"/>
      <c r="V98" s="597"/>
      <c r="W98" s="597"/>
      <c r="X98" s="597"/>
      <c r="Y98" s="597"/>
      <c r="Z98" s="597"/>
      <c r="AA98" s="597"/>
      <c r="AB98" s="597"/>
      <c r="AC98" s="597"/>
      <c r="AD98" s="597"/>
      <c r="AE98" s="597"/>
      <c r="AF98" s="597"/>
      <c r="AG98" s="597"/>
      <c r="AH98" s="597"/>
      <c r="AI98" s="597"/>
      <c r="AJ98" s="597"/>
      <c r="AK98" s="597"/>
      <c r="AL98" s="597"/>
      <c r="AM98" s="597"/>
      <c r="AN98" s="597"/>
      <c r="AO98" s="597"/>
      <c r="AP98" s="597"/>
      <c r="AQ98" s="597"/>
      <c r="AR98" s="597"/>
      <c r="AS98" s="597"/>
      <c r="AT98" s="597"/>
      <c r="AU98" s="597"/>
      <c r="AV98" s="597"/>
      <c r="AW98" s="597"/>
      <c r="AX98" s="597"/>
      <c r="AY98" s="597"/>
      <c r="AZ98" s="597"/>
      <c r="BA98" s="597"/>
      <c r="BB98" s="597"/>
      <c r="BC98" s="597"/>
      <c r="BD98" s="597"/>
      <c r="BE98" s="597"/>
      <c r="BF98" s="597"/>
      <c r="BG98" s="597"/>
      <c r="BH98" s="597"/>
      <c r="BI98" s="597"/>
      <c r="BJ98" s="597"/>
      <c r="BK98" s="597"/>
      <c r="BL98" s="597"/>
      <c r="BM98" s="597"/>
      <c r="BN98" s="597"/>
      <c r="BO98" s="597"/>
      <c r="BP98" s="597"/>
      <c r="BQ98" s="597"/>
      <c r="BR98" s="597"/>
      <c r="BS98" s="597"/>
      <c r="BT98" s="597"/>
      <c r="BU98" s="597"/>
      <c r="BV98" s="597"/>
      <c r="BW98" s="597"/>
      <c r="BX98" s="597"/>
      <c r="BY98" s="597"/>
      <c r="BZ98" s="597"/>
      <c r="CA98" s="597"/>
      <c r="CB98" s="597"/>
      <c r="CC98" s="597"/>
      <c r="CD98" s="597"/>
      <c r="CE98" s="597"/>
      <c r="CF98" s="597"/>
      <c r="CG98" s="597"/>
      <c r="CH98" s="597"/>
      <c r="CI98" s="597"/>
      <c r="CJ98" s="597"/>
      <c r="CK98" s="597"/>
      <c r="CL98" s="597"/>
      <c r="CM98" s="597"/>
      <c r="CN98" s="597"/>
      <c r="CO98" s="597"/>
      <c r="CP98" s="597"/>
      <c r="CQ98" s="597"/>
      <c r="CR98" s="597"/>
      <c r="CS98" s="597"/>
      <c r="CT98" s="597"/>
      <c r="CU98" s="597"/>
      <c r="CV98" s="597"/>
      <c r="CW98" s="597"/>
      <c r="CX98" s="597"/>
      <c r="CY98" s="597"/>
      <c r="CZ98" s="597"/>
      <c r="DA98" s="597"/>
      <c r="DB98" s="597"/>
      <c r="DC98" s="597"/>
      <c r="DD98" s="597"/>
      <c r="DE98" s="597"/>
      <c r="DF98" s="597"/>
      <c r="DG98" s="597"/>
      <c r="DH98" s="597"/>
      <c r="DI98" s="597"/>
      <c r="DJ98" s="597"/>
      <c r="DK98" s="597"/>
      <c r="DL98" s="597"/>
      <c r="DM98" s="597"/>
      <c r="DN98" s="597"/>
      <c r="DO98" s="597"/>
      <c r="DP98" s="597"/>
      <c r="DQ98" s="597"/>
      <c r="DR98" s="597"/>
      <c r="DS98" s="597"/>
      <c r="DT98" s="597"/>
      <c r="DU98" s="597"/>
      <c r="DV98" s="597"/>
      <c r="DW98" s="597"/>
      <c r="DX98" s="597"/>
      <c r="DY98" s="597"/>
      <c r="DZ98" s="597"/>
      <c r="EA98" s="597"/>
      <c r="EB98" s="597"/>
      <c r="EC98" s="597"/>
      <c r="ED98" s="597"/>
      <c r="EE98" s="597"/>
      <c r="EF98" s="597"/>
      <c r="EG98" s="597"/>
      <c r="EH98" s="597"/>
      <c r="EI98" s="597"/>
      <c r="EJ98" s="597"/>
      <c r="EK98" s="597"/>
      <c r="EL98" s="597"/>
      <c r="EM98" s="597"/>
      <c r="EN98" s="597"/>
      <c r="EO98" s="597"/>
      <c r="EP98" s="597"/>
      <c r="EQ98" s="597"/>
      <c r="ER98" s="597"/>
      <c r="ES98" s="597"/>
      <c r="ET98" s="597"/>
      <c r="EU98" s="597"/>
      <c r="EV98" s="597"/>
      <c r="EW98" s="597"/>
      <c r="EX98" s="597"/>
      <c r="EY98" s="597"/>
      <c r="EZ98" s="597"/>
      <c r="FA98" s="597"/>
      <c r="FB98" s="597"/>
      <c r="FC98" s="597"/>
      <c r="FD98" s="597"/>
      <c r="FE98" s="597"/>
      <c r="FF98" s="597"/>
      <c r="FG98" s="597"/>
      <c r="FH98" s="597"/>
      <c r="FI98" s="597"/>
      <c r="FJ98" s="597"/>
      <c r="FK98" s="597"/>
      <c r="FL98" s="597"/>
      <c r="FM98" s="597"/>
      <c r="FN98" s="597"/>
      <c r="FO98" s="597"/>
      <c r="FP98" s="597"/>
      <c r="FQ98" s="597"/>
      <c r="FR98" s="597"/>
      <c r="FS98" s="597"/>
      <c r="FT98" s="597"/>
      <c r="FU98" s="597"/>
      <c r="FV98" s="597"/>
      <c r="FW98" s="597"/>
      <c r="FX98" s="597"/>
      <c r="FY98" s="597"/>
      <c r="FZ98" s="597"/>
      <c r="GA98" s="597"/>
      <c r="GB98" s="597"/>
      <c r="GC98" s="597"/>
      <c r="GD98" s="597"/>
      <c r="GE98" s="597"/>
      <c r="GF98" s="597"/>
      <c r="GG98" s="597"/>
      <c r="GH98" s="597"/>
      <c r="GI98" s="597"/>
      <c r="GJ98" s="597"/>
      <c r="GK98" s="597"/>
      <c r="GL98" s="597"/>
      <c r="GM98" s="597"/>
      <c r="GN98" s="597"/>
      <c r="GO98" s="597"/>
      <c r="GP98" s="597"/>
      <c r="GQ98" s="597"/>
      <c r="GR98" s="597"/>
      <c r="GS98" s="597"/>
      <c r="GT98" s="597"/>
      <c r="GU98" s="597"/>
      <c r="GV98" s="597"/>
      <c r="GW98" s="597"/>
      <c r="GX98" s="597"/>
      <c r="GY98" s="597"/>
      <c r="GZ98" s="597"/>
      <c r="HA98" s="597"/>
      <c r="HB98" s="597"/>
      <c r="HC98" s="597"/>
      <c r="HD98" s="597"/>
      <c r="HE98" s="597"/>
      <c r="HF98" s="597"/>
      <c r="HG98" s="597"/>
      <c r="HH98" s="597"/>
      <c r="HI98" s="597"/>
      <c r="HJ98" s="597"/>
      <c r="HK98" s="597"/>
      <c r="HL98" s="597"/>
      <c r="HM98" s="597"/>
      <c r="HN98" s="597"/>
      <c r="HO98" s="597"/>
      <c r="HP98" s="597"/>
      <c r="HQ98" s="597"/>
      <c r="HR98" s="597"/>
      <c r="HS98" s="597"/>
      <c r="HT98" s="597"/>
      <c r="HU98" s="597"/>
      <c r="HV98" s="597"/>
      <c r="HW98" s="597"/>
      <c r="HX98" s="597"/>
      <c r="HY98" s="597"/>
      <c r="HZ98" s="597"/>
      <c r="IA98" s="597"/>
      <c r="IB98" s="597"/>
      <c r="IC98" s="597"/>
      <c r="ID98" s="597"/>
      <c r="IE98" s="597"/>
      <c r="IF98" s="597"/>
      <c r="IG98" s="597"/>
      <c r="IH98" s="597"/>
      <c r="II98" s="597"/>
      <c r="IJ98" s="597"/>
      <c r="IK98" s="597"/>
      <c r="IL98" s="597"/>
      <c r="IM98" s="597"/>
      <c r="IN98" s="597"/>
      <c r="IO98" s="597"/>
      <c r="IP98" s="597"/>
      <c r="IQ98" s="597"/>
      <c r="IR98" s="597"/>
      <c r="IS98" s="597"/>
      <c r="IT98" s="597"/>
      <c r="IU98" s="597"/>
      <c r="IV98" s="597"/>
    </row>
    <row r="99" spans="3:256">
      <c r="C99" s="597"/>
      <c r="D99" s="597"/>
      <c r="E99" s="597"/>
      <c r="F99" s="597"/>
      <c r="G99" s="597"/>
      <c r="H99" s="597"/>
      <c r="I99" s="597"/>
      <c r="J99" s="597"/>
      <c r="K99" s="597"/>
      <c r="L99" s="597"/>
      <c r="M99" s="597"/>
      <c r="N99" s="597"/>
      <c r="O99" s="597"/>
      <c r="P99" s="597"/>
      <c r="Q99" s="597"/>
      <c r="R99" s="597"/>
      <c r="S99" s="597"/>
      <c r="T99" s="597"/>
      <c r="U99" s="597"/>
      <c r="V99" s="597"/>
      <c r="W99" s="597"/>
      <c r="X99" s="597"/>
      <c r="Y99" s="597"/>
      <c r="Z99" s="597"/>
      <c r="AA99" s="597"/>
      <c r="AB99" s="597"/>
      <c r="AC99" s="597"/>
      <c r="AD99" s="597"/>
      <c r="AE99" s="597"/>
      <c r="AF99" s="597"/>
      <c r="AG99" s="597"/>
      <c r="AH99" s="597"/>
      <c r="AI99" s="597"/>
      <c r="AJ99" s="597"/>
      <c r="AK99" s="597"/>
      <c r="AL99" s="597"/>
      <c r="AM99" s="597"/>
      <c r="AN99" s="597"/>
      <c r="AO99" s="597"/>
      <c r="AP99" s="597"/>
      <c r="AQ99" s="597"/>
      <c r="AR99" s="597"/>
      <c r="AS99" s="597"/>
      <c r="AT99" s="597"/>
      <c r="AU99" s="597"/>
      <c r="AV99" s="597"/>
      <c r="AW99" s="597"/>
      <c r="AX99" s="597"/>
      <c r="AY99" s="597"/>
      <c r="AZ99" s="597"/>
      <c r="BA99" s="597"/>
      <c r="BB99" s="597"/>
      <c r="BC99" s="597"/>
      <c r="BD99" s="597"/>
      <c r="BE99" s="597"/>
      <c r="BF99" s="597"/>
      <c r="BG99" s="597"/>
      <c r="BH99" s="597"/>
      <c r="BI99" s="597"/>
      <c r="BJ99" s="597"/>
      <c r="BK99" s="597"/>
      <c r="BL99" s="597"/>
      <c r="BM99" s="597"/>
      <c r="BN99" s="597"/>
      <c r="BO99" s="597"/>
      <c r="BP99" s="597"/>
      <c r="BQ99" s="597"/>
      <c r="BR99" s="597"/>
      <c r="BS99" s="597"/>
      <c r="BT99" s="597"/>
      <c r="BU99" s="597"/>
      <c r="BV99" s="597"/>
      <c r="BW99" s="597"/>
      <c r="BX99" s="597"/>
      <c r="BY99" s="597"/>
      <c r="BZ99" s="597"/>
      <c r="CA99" s="597"/>
      <c r="CB99" s="597"/>
      <c r="CC99" s="597"/>
      <c r="CD99" s="597"/>
      <c r="CE99" s="597"/>
      <c r="CF99" s="597"/>
      <c r="CG99" s="597"/>
      <c r="CH99" s="597"/>
      <c r="CI99" s="597"/>
      <c r="CJ99" s="597"/>
      <c r="CK99" s="597"/>
      <c r="CL99" s="597"/>
      <c r="CM99" s="597"/>
      <c r="CN99" s="597"/>
      <c r="CO99" s="597"/>
      <c r="CP99" s="597"/>
      <c r="CQ99" s="597"/>
      <c r="CR99" s="597"/>
      <c r="CS99" s="597"/>
      <c r="CT99" s="597"/>
      <c r="CU99" s="597"/>
      <c r="CV99" s="597"/>
      <c r="CW99" s="597"/>
      <c r="CX99" s="597"/>
      <c r="CY99" s="597"/>
      <c r="CZ99" s="597"/>
      <c r="DA99" s="597"/>
      <c r="DB99" s="597"/>
      <c r="DC99" s="597"/>
      <c r="DD99" s="597"/>
      <c r="DE99" s="597"/>
      <c r="DF99" s="597"/>
      <c r="DG99" s="597"/>
      <c r="DH99" s="597"/>
      <c r="DI99" s="597"/>
      <c r="DJ99" s="597"/>
      <c r="DK99" s="597"/>
      <c r="DL99" s="597"/>
      <c r="DM99" s="597"/>
      <c r="DN99" s="597"/>
      <c r="DO99" s="597"/>
      <c r="DP99" s="597"/>
      <c r="DQ99" s="597"/>
      <c r="DR99" s="597"/>
      <c r="DS99" s="597"/>
      <c r="DT99" s="597"/>
      <c r="DU99" s="597"/>
      <c r="DV99" s="597"/>
      <c r="DW99" s="597"/>
      <c r="DX99" s="597"/>
      <c r="DY99" s="597"/>
      <c r="DZ99" s="597"/>
      <c r="EA99" s="597"/>
      <c r="EB99" s="597"/>
      <c r="EC99" s="597"/>
      <c r="ED99" s="597"/>
      <c r="EE99" s="597"/>
      <c r="EF99" s="597"/>
      <c r="EG99" s="597"/>
      <c r="EH99" s="597"/>
      <c r="EI99" s="597"/>
      <c r="EJ99" s="597"/>
      <c r="EK99" s="597"/>
      <c r="EL99" s="597"/>
      <c r="EM99" s="597"/>
      <c r="EN99" s="597"/>
      <c r="EO99" s="597"/>
      <c r="EP99" s="597"/>
      <c r="EQ99" s="597"/>
      <c r="ER99" s="597"/>
      <c r="ES99" s="597"/>
      <c r="ET99" s="597"/>
      <c r="EU99" s="597"/>
      <c r="EV99" s="597"/>
      <c r="EW99" s="597"/>
      <c r="EX99" s="597"/>
      <c r="EY99" s="597"/>
      <c r="EZ99" s="597"/>
      <c r="FA99" s="597"/>
      <c r="FB99" s="597"/>
      <c r="FC99" s="597"/>
      <c r="FD99" s="597"/>
      <c r="FE99" s="597"/>
      <c r="FF99" s="597"/>
      <c r="FG99" s="597"/>
      <c r="FH99" s="597"/>
      <c r="FI99" s="597"/>
      <c r="FJ99" s="597"/>
      <c r="FK99" s="597"/>
      <c r="FL99" s="597"/>
      <c r="FM99" s="597"/>
      <c r="FN99" s="597"/>
      <c r="FO99" s="597"/>
      <c r="FP99" s="597"/>
      <c r="FQ99" s="597"/>
      <c r="FR99" s="597"/>
      <c r="FS99" s="597"/>
      <c r="FT99" s="597"/>
      <c r="FU99" s="597"/>
      <c r="FV99" s="597"/>
      <c r="FW99" s="597"/>
      <c r="FX99" s="597"/>
      <c r="FY99" s="597"/>
      <c r="FZ99" s="597"/>
      <c r="GA99" s="597"/>
      <c r="GB99" s="597"/>
      <c r="GC99" s="597"/>
      <c r="GD99" s="597"/>
      <c r="GE99" s="597"/>
      <c r="GF99" s="597"/>
      <c r="GG99" s="597"/>
      <c r="GH99" s="597"/>
      <c r="GI99" s="597"/>
      <c r="GJ99" s="597"/>
      <c r="GK99" s="597"/>
      <c r="GL99" s="597"/>
      <c r="GM99" s="597"/>
      <c r="GN99" s="597"/>
      <c r="GO99" s="597"/>
      <c r="GP99" s="597"/>
      <c r="GQ99" s="597"/>
      <c r="GR99" s="597"/>
      <c r="GS99" s="597"/>
      <c r="GT99" s="597"/>
      <c r="GU99" s="597"/>
      <c r="GV99" s="597"/>
      <c r="GW99" s="597"/>
      <c r="GX99" s="597"/>
      <c r="GY99" s="597"/>
      <c r="GZ99" s="597"/>
      <c r="HA99" s="597"/>
      <c r="HB99" s="597"/>
      <c r="HC99" s="597"/>
      <c r="HD99" s="597"/>
      <c r="HE99" s="597"/>
      <c r="HF99" s="597"/>
      <c r="HG99" s="597"/>
      <c r="HH99" s="597"/>
      <c r="HI99" s="597"/>
      <c r="HJ99" s="597"/>
      <c r="HK99" s="597"/>
      <c r="HL99" s="597"/>
      <c r="HM99" s="597"/>
      <c r="HN99" s="597"/>
      <c r="HO99" s="597"/>
      <c r="HP99" s="597"/>
      <c r="HQ99" s="597"/>
      <c r="HR99" s="597"/>
      <c r="HS99" s="597"/>
      <c r="HT99" s="597"/>
      <c r="HU99" s="597"/>
      <c r="HV99" s="597"/>
      <c r="HW99" s="597"/>
      <c r="HX99" s="597"/>
      <c r="HY99" s="597"/>
      <c r="HZ99" s="597"/>
      <c r="IA99" s="597"/>
      <c r="IB99" s="597"/>
      <c r="IC99" s="597"/>
      <c r="ID99" s="597"/>
      <c r="IE99" s="597"/>
      <c r="IF99" s="597"/>
      <c r="IG99" s="597"/>
      <c r="IH99" s="597"/>
      <c r="II99" s="597"/>
      <c r="IJ99" s="597"/>
      <c r="IK99" s="597"/>
      <c r="IL99" s="597"/>
      <c r="IM99" s="597"/>
      <c r="IN99" s="597"/>
      <c r="IO99" s="597"/>
      <c r="IP99" s="597"/>
      <c r="IQ99" s="597"/>
      <c r="IR99" s="597"/>
      <c r="IS99" s="597"/>
      <c r="IT99" s="597"/>
      <c r="IU99" s="597"/>
      <c r="IV99" s="597"/>
    </row>
    <row r="100" spans="3:256">
      <c r="C100" s="597"/>
      <c r="D100" s="597"/>
      <c r="E100" s="597"/>
      <c r="F100" s="597"/>
      <c r="G100" s="597"/>
      <c r="H100" s="597"/>
      <c r="I100" s="597"/>
      <c r="J100" s="597"/>
      <c r="K100" s="597"/>
      <c r="L100" s="597"/>
      <c r="M100" s="597"/>
      <c r="N100" s="597"/>
      <c r="O100" s="597"/>
      <c r="P100" s="597"/>
      <c r="Q100" s="597"/>
      <c r="R100" s="597"/>
      <c r="S100" s="597"/>
      <c r="T100" s="597"/>
      <c r="U100" s="597"/>
      <c r="V100" s="597"/>
      <c r="W100" s="597"/>
      <c r="X100" s="597"/>
      <c r="Y100" s="597"/>
      <c r="Z100" s="597"/>
      <c r="AA100" s="597"/>
      <c r="AB100" s="597"/>
      <c r="AC100" s="597"/>
      <c r="AD100" s="597"/>
      <c r="AE100" s="597"/>
      <c r="AF100" s="597"/>
      <c r="AG100" s="597"/>
      <c r="AH100" s="597"/>
      <c r="AI100" s="597"/>
      <c r="AJ100" s="597"/>
      <c r="AK100" s="597"/>
      <c r="AL100" s="597"/>
      <c r="AM100" s="597"/>
      <c r="AN100" s="597"/>
      <c r="AO100" s="597"/>
      <c r="AP100" s="597"/>
      <c r="AQ100" s="597"/>
      <c r="AR100" s="597"/>
      <c r="AS100" s="597"/>
      <c r="AT100" s="597"/>
      <c r="AU100" s="597"/>
      <c r="AV100" s="597"/>
      <c r="AW100" s="597"/>
      <c r="AX100" s="597"/>
      <c r="AY100" s="597"/>
      <c r="AZ100" s="597"/>
      <c r="BA100" s="597"/>
      <c r="BB100" s="597"/>
      <c r="BC100" s="597"/>
      <c r="BD100" s="597"/>
      <c r="BE100" s="597"/>
      <c r="BF100" s="597"/>
      <c r="BG100" s="597"/>
      <c r="BH100" s="597"/>
      <c r="BI100" s="597"/>
      <c r="BJ100" s="597"/>
      <c r="BK100" s="597"/>
      <c r="BL100" s="597"/>
      <c r="BM100" s="597"/>
      <c r="BN100" s="597"/>
      <c r="BO100" s="597"/>
      <c r="BP100" s="597"/>
      <c r="BQ100" s="597"/>
      <c r="BR100" s="597"/>
      <c r="BS100" s="597"/>
      <c r="BT100" s="597"/>
      <c r="BU100" s="597"/>
      <c r="BV100" s="597"/>
      <c r="BW100" s="597"/>
      <c r="BX100" s="597"/>
      <c r="BY100" s="597"/>
      <c r="BZ100" s="597"/>
      <c r="CA100" s="597"/>
      <c r="CB100" s="597"/>
      <c r="CC100" s="597"/>
      <c r="CD100" s="597"/>
      <c r="CE100" s="597"/>
      <c r="CF100" s="597"/>
      <c r="CG100" s="597"/>
      <c r="CH100" s="597"/>
      <c r="CI100" s="597"/>
      <c r="CJ100" s="597"/>
      <c r="CK100" s="597"/>
      <c r="CL100" s="597"/>
      <c r="CM100" s="597"/>
      <c r="CN100" s="597"/>
      <c r="CO100" s="597"/>
      <c r="CP100" s="597"/>
      <c r="CQ100" s="597"/>
      <c r="CR100" s="597"/>
      <c r="CS100" s="597"/>
      <c r="CT100" s="597"/>
      <c r="CU100" s="597"/>
      <c r="CV100" s="597"/>
      <c r="CW100" s="597"/>
      <c r="CX100" s="597"/>
      <c r="CY100" s="597"/>
      <c r="CZ100" s="597"/>
      <c r="DA100" s="597"/>
      <c r="DB100" s="597"/>
      <c r="DC100" s="597"/>
      <c r="DD100" s="597"/>
      <c r="DE100" s="597"/>
      <c r="DF100" s="597"/>
      <c r="DG100" s="597"/>
      <c r="DH100" s="597"/>
      <c r="DI100" s="597"/>
      <c r="DJ100" s="597"/>
      <c r="DK100" s="597"/>
      <c r="DL100" s="597"/>
      <c r="DM100" s="597"/>
      <c r="DN100" s="597"/>
      <c r="DO100" s="597"/>
      <c r="DP100" s="597"/>
      <c r="DQ100" s="597"/>
      <c r="DR100" s="597"/>
      <c r="DS100" s="597"/>
      <c r="DT100" s="597"/>
      <c r="DU100" s="597"/>
      <c r="DV100" s="597"/>
      <c r="DW100" s="597"/>
      <c r="DX100" s="597"/>
      <c r="DY100" s="597"/>
      <c r="DZ100" s="597"/>
      <c r="EA100" s="597"/>
      <c r="EB100" s="597"/>
      <c r="EC100" s="597"/>
      <c r="ED100" s="597"/>
      <c r="EE100" s="597"/>
      <c r="EF100" s="597"/>
      <c r="EG100" s="597"/>
      <c r="EH100" s="597"/>
      <c r="EI100" s="597"/>
      <c r="EJ100" s="597"/>
      <c r="EK100" s="597"/>
      <c r="EL100" s="597"/>
      <c r="EM100" s="597"/>
      <c r="EN100" s="597"/>
      <c r="EO100" s="597"/>
      <c r="EP100" s="597"/>
      <c r="EQ100" s="597"/>
      <c r="ER100" s="597"/>
      <c r="ES100" s="597"/>
      <c r="ET100" s="597"/>
      <c r="EU100" s="597"/>
      <c r="EV100" s="597"/>
      <c r="EW100" s="597"/>
      <c r="EX100" s="597"/>
      <c r="EY100" s="597"/>
      <c r="EZ100" s="597"/>
      <c r="FA100" s="597"/>
      <c r="FB100" s="597"/>
      <c r="FC100" s="597"/>
      <c r="FD100" s="597"/>
      <c r="FE100" s="597"/>
      <c r="FF100" s="597"/>
      <c r="FG100" s="597"/>
      <c r="FH100" s="597"/>
      <c r="FI100" s="597"/>
      <c r="FJ100" s="597"/>
      <c r="FK100" s="597"/>
      <c r="FL100" s="597"/>
      <c r="FM100" s="597"/>
      <c r="FN100" s="597"/>
      <c r="FO100" s="597"/>
      <c r="FP100" s="597"/>
      <c r="FQ100" s="597"/>
      <c r="FR100" s="597"/>
      <c r="FS100" s="597"/>
      <c r="FT100" s="597"/>
      <c r="FU100" s="597"/>
      <c r="FV100" s="597"/>
      <c r="FW100" s="597"/>
      <c r="FX100" s="597"/>
      <c r="FY100" s="597"/>
      <c r="FZ100" s="597"/>
      <c r="GA100" s="597"/>
      <c r="GB100" s="597"/>
      <c r="GC100" s="597"/>
      <c r="GD100" s="597"/>
      <c r="GE100" s="597"/>
      <c r="GF100" s="597"/>
      <c r="GG100" s="597"/>
      <c r="GH100" s="597"/>
      <c r="GI100" s="597"/>
      <c r="GJ100" s="597"/>
      <c r="GK100" s="597"/>
      <c r="GL100" s="597"/>
      <c r="GM100" s="597"/>
      <c r="GN100" s="597"/>
      <c r="GO100" s="597"/>
      <c r="GP100" s="597"/>
      <c r="GQ100" s="597"/>
      <c r="GR100" s="597"/>
      <c r="GS100" s="597"/>
      <c r="GT100" s="597"/>
      <c r="GU100" s="597"/>
      <c r="GV100" s="597"/>
      <c r="GW100" s="597"/>
      <c r="GX100" s="597"/>
      <c r="GY100" s="597"/>
      <c r="GZ100" s="597"/>
      <c r="HA100" s="597"/>
      <c r="HB100" s="597"/>
      <c r="HC100" s="597"/>
      <c r="HD100" s="597"/>
      <c r="HE100" s="597"/>
      <c r="HF100" s="597"/>
      <c r="HG100" s="597"/>
      <c r="HH100" s="597"/>
      <c r="HI100" s="597"/>
      <c r="HJ100" s="597"/>
      <c r="HK100" s="597"/>
      <c r="HL100" s="597"/>
      <c r="HM100" s="597"/>
      <c r="HN100" s="597"/>
      <c r="HO100" s="597"/>
      <c r="HP100" s="597"/>
      <c r="HQ100" s="597"/>
      <c r="HR100" s="597"/>
      <c r="HS100" s="597"/>
      <c r="HT100" s="597"/>
      <c r="HU100" s="597"/>
      <c r="HV100" s="597"/>
      <c r="HW100" s="597"/>
      <c r="HX100" s="597"/>
      <c r="HY100" s="597"/>
      <c r="HZ100" s="597"/>
      <c r="IA100" s="597"/>
      <c r="IB100" s="597"/>
      <c r="IC100" s="597"/>
      <c r="ID100" s="597"/>
      <c r="IE100" s="597"/>
      <c r="IF100" s="597"/>
      <c r="IG100" s="597"/>
      <c r="IH100" s="597"/>
      <c r="II100" s="597"/>
      <c r="IJ100" s="597"/>
      <c r="IK100" s="597"/>
      <c r="IL100" s="597"/>
      <c r="IM100" s="597"/>
      <c r="IN100" s="597"/>
      <c r="IO100" s="597"/>
      <c r="IP100" s="597"/>
      <c r="IQ100" s="597"/>
      <c r="IR100" s="597"/>
      <c r="IS100" s="597"/>
      <c r="IT100" s="597"/>
      <c r="IU100" s="597"/>
      <c r="IV100" s="597"/>
    </row>
    <row r="101" spans="3:256">
      <c r="C101" s="597"/>
      <c r="D101" s="597"/>
      <c r="E101" s="597"/>
      <c r="F101" s="597"/>
      <c r="G101" s="597"/>
      <c r="H101" s="597"/>
      <c r="I101" s="597"/>
      <c r="J101" s="597"/>
      <c r="K101" s="597"/>
      <c r="L101" s="597"/>
      <c r="M101" s="597"/>
      <c r="N101" s="597"/>
      <c r="O101" s="597"/>
      <c r="P101" s="597"/>
      <c r="Q101" s="597"/>
      <c r="R101" s="597"/>
      <c r="S101" s="597"/>
      <c r="T101" s="597"/>
      <c r="U101" s="597"/>
      <c r="V101" s="597"/>
      <c r="W101" s="597"/>
      <c r="X101" s="597"/>
      <c r="Y101" s="597"/>
      <c r="Z101" s="597"/>
      <c r="AA101" s="597"/>
      <c r="AB101" s="597"/>
      <c r="AC101" s="597"/>
      <c r="AD101" s="597"/>
      <c r="AE101" s="597"/>
      <c r="AF101" s="597"/>
      <c r="AG101" s="597"/>
      <c r="AH101" s="597"/>
      <c r="AI101" s="597"/>
      <c r="AJ101" s="597"/>
      <c r="AK101" s="597"/>
      <c r="AL101" s="597"/>
      <c r="AM101" s="597"/>
      <c r="AN101" s="597"/>
      <c r="AO101" s="597"/>
      <c r="AP101" s="597"/>
      <c r="AQ101" s="597"/>
      <c r="AR101" s="597"/>
      <c r="AS101" s="597"/>
      <c r="AT101" s="597"/>
      <c r="AU101" s="597"/>
      <c r="AV101" s="597"/>
      <c r="AW101" s="597"/>
      <c r="AX101" s="597"/>
      <c r="AY101" s="597"/>
      <c r="AZ101" s="597"/>
      <c r="BA101" s="597"/>
      <c r="BB101" s="597"/>
      <c r="BC101" s="597"/>
      <c r="BD101" s="597"/>
      <c r="BE101" s="597"/>
      <c r="BF101" s="597"/>
      <c r="BG101" s="597"/>
      <c r="BH101" s="597"/>
      <c r="BI101" s="597"/>
      <c r="BJ101" s="597"/>
      <c r="BK101" s="597"/>
      <c r="BL101" s="597"/>
      <c r="BM101" s="597"/>
      <c r="BN101" s="597"/>
      <c r="BO101" s="597"/>
      <c r="BP101" s="597"/>
      <c r="BQ101" s="597"/>
      <c r="BR101" s="597"/>
      <c r="BS101" s="597"/>
      <c r="BT101" s="597"/>
      <c r="BU101" s="597"/>
      <c r="BV101" s="597"/>
      <c r="BW101" s="597"/>
      <c r="BX101" s="597"/>
      <c r="BY101" s="597"/>
      <c r="BZ101" s="597"/>
      <c r="CA101" s="597"/>
      <c r="CB101" s="597"/>
      <c r="CC101" s="597"/>
      <c r="CD101" s="597"/>
      <c r="CE101" s="597"/>
      <c r="CF101" s="597"/>
      <c r="CG101" s="597"/>
      <c r="CH101" s="597"/>
      <c r="CI101" s="597"/>
      <c r="CJ101" s="597"/>
      <c r="CK101" s="597"/>
      <c r="CL101" s="597"/>
      <c r="CM101" s="597"/>
      <c r="CN101" s="597"/>
      <c r="CO101" s="597"/>
      <c r="CP101" s="597"/>
      <c r="CQ101" s="597"/>
      <c r="CR101" s="597"/>
      <c r="CS101" s="597"/>
      <c r="CT101" s="597"/>
      <c r="CU101" s="597"/>
      <c r="CV101" s="597"/>
      <c r="CW101" s="597"/>
      <c r="CX101" s="597"/>
      <c r="CY101" s="597"/>
      <c r="CZ101" s="597"/>
      <c r="DA101" s="597"/>
      <c r="DB101" s="597"/>
      <c r="DC101" s="597"/>
      <c r="DD101" s="597"/>
      <c r="DE101" s="597"/>
      <c r="DF101" s="597"/>
      <c r="DG101" s="597"/>
      <c r="DH101" s="597"/>
      <c r="DI101" s="597"/>
      <c r="DJ101" s="597"/>
      <c r="DK101" s="597"/>
      <c r="DL101" s="597"/>
      <c r="DM101" s="597"/>
      <c r="DN101" s="597"/>
      <c r="DO101" s="597"/>
      <c r="DP101" s="597"/>
      <c r="DQ101" s="597"/>
      <c r="DR101" s="597"/>
      <c r="DS101" s="597"/>
      <c r="DT101" s="597"/>
      <c r="DU101" s="597"/>
      <c r="DV101" s="597"/>
      <c r="DW101" s="597"/>
      <c r="DX101" s="597"/>
      <c r="DY101" s="597"/>
      <c r="DZ101" s="597"/>
      <c r="EA101" s="597"/>
      <c r="EB101" s="597"/>
      <c r="EC101" s="597"/>
      <c r="ED101" s="597"/>
      <c r="EE101" s="597"/>
      <c r="EF101" s="597"/>
      <c r="EG101" s="597"/>
      <c r="EH101" s="597"/>
      <c r="EI101" s="597"/>
      <c r="EJ101" s="597"/>
      <c r="EK101" s="597"/>
      <c r="EL101" s="597"/>
      <c r="EM101" s="597"/>
      <c r="EN101" s="597"/>
      <c r="EO101" s="597"/>
      <c r="EP101" s="597"/>
      <c r="EQ101" s="597"/>
      <c r="ER101" s="597"/>
      <c r="ES101" s="597"/>
      <c r="ET101" s="597"/>
      <c r="EU101" s="597"/>
      <c r="EV101" s="597"/>
      <c r="EW101" s="597"/>
      <c r="EX101" s="597"/>
      <c r="EY101" s="597"/>
      <c r="EZ101" s="597"/>
      <c r="FA101" s="597"/>
      <c r="FB101" s="597"/>
      <c r="FC101" s="597"/>
      <c r="FD101" s="597"/>
      <c r="FE101" s="597"/>
      <c r="FF101" s="597"/>
      <c r="FG101" s="597"/>
      <c r="FH101" s="597"/>
      <c r="FI101" s="597"/>
      <c r="FJ101" s="597"/>
      <c r="FK101" s="597"/>
      <c r="FL101" s="597"/>
      <c r="FM101" s="597"/>
      <c r="FN101" s="597"/>
      <c r="FO101" s="597"/>
      <c r="FP101" s="597"/>
      <c r="FQ101" s="597"/>
      <c r="FR101" s="597"/>
      <c r="FS101" s="597"/>
      <c r="FT101" s="597"/>
      <c r="FU101" s="597"/>
      <c r="FV101" s="597"/>
      <c r="FW101" s="597"/>
      <c r="FX101" s="597"/>
      <c r="FY101" s="597"/>
      <c r="FZ101" s="597"/>
      <c r="GA101" s="597"/>
      <c r="GB101" s="597"/>
      <c r="GC101" s="597"/>
      <c r="GD101" s="597"/>
      <c r="GE101" s="597"/>
      <c r="GF101" s="597"/>
      <c r="GG101" s="597"/>
      <c r="GH101" s="597"/>
      <c r="GI101" s="597"/>
      <c r="GJ101" s="597"/>
      <c r="GK101" s="597"/>
      <c r="GL101" s="597"/>
      <c r="GM101" s="597"/>
      <c r="GN101" s="597"/>
      <c r="GO101" s="597"/>
      <c r="GP101" s="597"/>
      <c r="GQ101" s="597"/>
      <c r="GR101" s="597"/>
      <c r="GS101" s="597"/>
      <c r="GT101" s="597"/>
      <c r="GU101" s="597"/>
      <c r="GV101" s="597"/>
      <c r="GW101" s="597"/>
      <c r="GX101" s="597"/>
      <c r="GY101" s="597"/>
      <c r="GZ101" s="597"/>
      <c r="HA101" s="597"/>
      <c r="HB101" s="597"/>
      <c r="HC101" s="597"/>
      <c r="HD101" s="597"/>
      <c r="HE101" s="597"/>
      <c r="HF101" s="597"/>
      <c r="HG101" s="597"/>
      <c r="HH101" s="597"/>
      <c r="HI101" s="597"/>
      <c r="HJ101" s="597"/>
      <c r="HK101" s="597"/>
      <c r="HL101" s="597"/>
      <c r="HM101" s="597"/>
      <c r="HN101" s="597"/>
      <c r="HO101" s="597"/>
      <c r="HP101" s="597"/>
      <c r="HQ101" s="597"/>
      <c r="HR101" s="597"/>
      <c r="HS101" s="597"/>
      <c r="HT101" s="597"/>
      <c r="HU101" s="597"/>
      <c r="HV101" s="597"/>
      <c r="HW101" s="597"/>
      <c r="HX101" s="597"/>
      <c r="HY101" s="597"/>
      <c r="HZ101" s="597"/>
      <c r="IA101" s="597"/>
      <c r="IB101" s="597"/>
      <c r="IC101" s="597"/>
      <c r="ID101" s="597"/>
      <c r="IE101" s="597"/>
      <c r="IF101" s="597"/>
      <c r="IG101" s="597"/>
      <c r="IH101" s="597"/>
      <c r="II101" s="597"/>
      <c r="IJ101" s="597"/>
      <c r="IK101" s="597"/>
      <c r="IL101" s="597"/>
      <c r="IM101" s="597"/>
      <c r="IN101" s="597"/>
      <c r="IO101" s="597"/>
      <c r="IP101" s="597"/>
      <c r="IQ101" s="597"/>
      <c r="IR101" s="597"/>
      <c r="IS101" s="597"/>
      <c r="IT101" s="597"/>
      <c r="IU101" s="597"/>
      <c r="IV101" s="597"/>
    </row>
    <row r="102" spans="3:256">
      <c r="C102" s="597"/>
      <c r="D102" s="597"/>
      <c r="E102" s="597"/>
      <c r="F102" s="597"/>
      <c r="G102" s="597"/>
      <c r="H102" s="597"/>
      <c r="I102" s="597"/>
      <c r="J102" s="597"/>
      <c r="K102" s="597"/>
      <c r="L102" s="597"/>
      <c r="M102" s="597"/>
      <c r="N102" s="597"/>
      <c r="O102" s="597"/>
      <c r="P102" s="597"/>
      <c r="Q102" s="597"/>
      <c r="R102" s="597"/>
      <c r="S102" s="597"/>
      <c r="T102" s="597"/>
      <c r="U102" s="597"/>
      <c r="V102" s="597"/>
      <c r="W102" s="597"/>
      <c r="X102" s="597"/>
      <c r="Y102" s="597"/>
      <c r="Z102" s="597"/>
      <c r="AA102" s="597"/>
      <c r="AB102" s="597"/>
      <c r="AC102" s="597"/>
      <c r="AD102" s="597"/>
      <c r="AE102" s="597"/>
      <c r="AF102" s="597"/>
      <c r="AG102" s="597"/>
      <c r="AH102" s="597"/>
      <c r="AI102" s="597"/>
      <c r="AJ102" s="597"/>
      <c r="AK102" s="597"/>
      <c r="AL102" s="597"/>
      <c r="AM102" s="597"/>
      <c r="AN102" s="597"/>
      <c r="AO102" s="597"/>
      <c r="AP102" s="597"/>
      <c r="AQ102" s="597"/>
      <c r="AR102" s="597"/>
      <c r="AS102" s="597"/>
      <c r="AT102" s="597"/>
      <c r="AU102" s="597"/>
      <c r="AV102" s="597"/>
      <c r="AW102" s="597"/>
      <c r="AX102" s="597"/>
      <c r="AY102" s="597"/>
      <c r="AZ102" s="597"/>
      <c r="BA102" s="597"/>
      <c r="BB102" s="597"/>
      <c r="BC102" s="597"/>
      <c r="BD102" s="597"/>
      <c r="BE102" s="597"/>
      <c r="BF102" s="597"/>
      <c r="BG102" s="597"/>
      <c r="BH102" s="597"/>
      <c r="BI102" s="597"/>
      <c r="BJ102" s="597"/>
      <c r="BK102" s="597"/>
      <c r="BL102" s="597"/>
      <c r="BM102" s="597"/>
      <c r="BN102" s="597"/>
      <c r="BO102" s="597"/>
      <c r="BP102" s="597"/>
      <c r="BQ102" s="597"/>
      <c r="BR102" s="597"/>
      <c r="BS102" s="597"/>
      <c r="BT102" s="597"/>
      <c r="BU102" s="597"/>
      <c r="BV102" s="597"/>
      <c r="BW102" s="597"/>
      <c r="BX102" s="597"/>
      <c r="BY102" s="597"/>
      <c r="BZ102" s="597"/>
      <c r="CA102" s="597"/>
      <c r="CB102" s="597"/>
      <c r="CC102" s="597"/>
      <c r="CD102" s="597"/>
      <c r="CE102" s="597"/>
      <c r="CF102" s="597"/>
      <c r="CG102" s="597"/>
      <c r="CH102" s="597"/>
      <c r="CI102" s="597"/>
      <c r="CJ102" s="597"/>
      <c r="CK102" s="597"/>
      <c r="CL102" s="597"/>
      <c r="CM102" s="597"/>
      <c r="CN102" s="597"/>
      <c r="CO102" s="597"/>
      <c r="CP102" s="597"/>
      <c r="CQ102" s="597"/>
      <c r="CR102" s="597"/>
      <c r="CS102" s="597"/>
      <c r="CT102" s="597"/>
      <c r="CU102" s="597"/>
      <c r="CV102" s="597"/>
      <c r="CW102" s="597"/>
      <c r="CX102" s="597"/>
      <c r="CY102" s="597"/>
      <c r="CZ102" s="597"/>
      <c r="DA102" s="597"/>
      <c r="DB102" s="597"/>
      <c r="DC102" s="597"/>
      <c r="DD102" s="597"/>
      <c r="DE102" s="597"/>
      <c r="DF102" s="597"/>
      <c r="DG102" s="597"/>
      <c r="DH102" s="597"/>
      <c r="DI102" s="597"/>
      <c r="DJ102" s="597"/>
      <c r="DK102" s="597"/>
      <c r="DL102" s="597"/>
      <c r="DM102" s="597"/>
      <c r="DN102" s="597"/>
      <c r="DO102" s="597"/>
      <c r="DP102" s="597"/>
      <c r="DQ102" s="597"/>
      <c r="DR102" s="597"/>
      <c r="DS102" s="597"/>
      <c r="DT102" s="597"/>
      <c r="DU102" s="597"/>
      <c r="DV102" s="597"/>
      <c r="DW102" s="597"/>
      <c r="DX102" s="597"/>
      <c r="DY102" s="597"/>
      <c r="DZ102" s="597"/>
      <c r="EA102" s="597"/>
      <c r="EB102" s="597"/>
      <c r="EC102" s="597"/>
      <c r="ED102" s="597"/>
      <c r="EE102" s="597"/>
      <c r="EF102" s="597"/>
      <c r="EG102" s="597"/>
      <c r="EH102" s="597"/>
      <c r="EI102" s="597"/>
      <c r="EJ102" s="597"/>
      <c r="EK102" s="597"/>
      <c r="EL102" s="597"/>
      <c r="EM102" s="597"/>
      <c r="EN102" s="597"/>
      <c r="EO102" s="597"/>
      <c r="EP102" s="597"/>
      <c r="EQ102" s="597"/>
      <c r="ER102" s="597"/>
      <c r="ES102" s="597"/>
      <c r="ET102" s="597"/>
      <c r="EU102" s="597"/>
      <c r="EV102" s="597"/>
      <c r="EW102" s="597"/>
      <c r="EX102" s="597"/>
      <c r="EY102" s="597"/>
      <c r="EZ102" s="597"/>
      <c r="FA102" s="597"/>
      <c r="FB102" s="597"/>
      <c r="FC102" s="597"/>
      <c r="FD102" s="597"/>
      <c r="FE102" s="597"/>
      <c r="FF102" s="597"/>
      <c r="FG102" s="597"/>
      <c r="FH102" s="597"/>
      <c r="FI102" s="597"/>
      <c r="FJ102" s="597"/>
      <c r="FK102" s="597"/>
      <c r="FL102" s="597"/>
      <c r="FM102" s="597"/>
      <c r="FN102" s="597"/>
      <c r="FO102" s="597"/>
      <c r="FP102" s="597"/>
      <c r="FQ102" s="597"/>
      <c r="FR102" s="597"/>
      <c r="FS102" s="597"/>
      <c r="FT102" s="597"/>
      <c r="FU102" s="597"/>
      <c r="FV102" s="597"/>
      <c r="FW102" s="597"/>
      <c r="FX102" s="597"/>
      <c r="FY102" s="597"/>
      <c r="FZ102" s="597"/>
      <c r="GA102" s="597"/>
      <c r="GB102" s="597"/>
      <c r="GC102" s="597"/>
      <c r="GD102" s="597"/>
      <c r="GE102" s="597"/>
      <c r="GF102" s="597"/>
      <c r="GG102" s="597"/>
      <c r="GH102" s="597"/>
      <c r="GI102" s="597"/>
      <c r="GJ102" s="597"/>
      <c r="GK102" s="597"/>
      <c r="GL102" s="597"/>
      <c r="GM102" s="597"/>
      <c r="GN102" s="597"/>
      <c r="GO102" s="597"/>
      <c r="GP102" s="597"/>
      <c r="GQ102" s="597"/>
      <c r="GR102" s="597"/>
      <c r="GS102" s="597"/>
      <c r="GT102" s="597"/>
      <c r="GU102" s="597"/>
      <c r="GV102" s="597"/>
      <c r="GW102" s="597"/>
      <c r="GX102" s="597"/>
      <c r="GY102" s="597"/>
      <c r="GZ102" s="597"/>
      <c r="HA102" s="597"/>
      <c r="HB102" s="597"/>
      <c r="HC102" s="597"/>
      <c r="HD102" s="597"/>
      <c r="HE102" s="597"/>
      <c r="HF102" s="597"/>
      <c r="HG102" s="597"/>
      <c r="HH102" s="597"/>
      <c r="HI102" s="597"/>
      <c r="HJ102" s="597"/>
      <c r="HK102" s="597"/>
      <c r="HL102" s="597"/>
      <c r="HM102" s="597"/>
      <c r="HN102" s="597"/>
      <c r="HO102" s="597"/>
      <c r="HP102" s="597"/>
      <c r="HQ102" s="597"/>
      <c r="HR102" s="597"/>
      <c r="HS102" s="597"/>
      <c r="HT102" s="597"/>
      <c r="HU102" s="597"/>
      <c r="HV102" s="597"/>
      <c r="HW102" s="597"/>
      <c r="HX102" s="597"/>
      <c r="HY102" s="597"/>
      <c r="HZ102" s="597"/>
      <c r="IA102" s="597"/>
      <c r="IB102" s="597"/>
      <c r="IC102" s="597"/>
      <c r="ID102" s="597"/>
      <c r="IE102" s="597"/>
      <c r="IF102" s="597"/>
      <c r="IG102" s="597"/>
      <c r="IH102" s="597"/>
      <c r="II102" s="597"/>
      <c r="IJ102" s="597"/>
      <c r="IK102" s="597"/>
      <c r="IL102" s="597"/>
      <c r="IM102" s="597"/>
      <c r="IN102" s="597"/>
      <c r="IO102" s="597"/>
      <c r="IP102" s="597"/>
      <c r="IQ102" s="597"/>
      <c r="IR102" s="597"/>
      <c r="IS102" s="597"/>
      <c r="IT102" s="597"/>
      <c r="IU102" s="597"/>
      <c r="IV102" s="597"/>
    </row>
    <row r="103" spans="3:256">
      <c r="C103" s="597"/>
      <c r="D103" s="597"/>
      <c r="E103" s="597"/>
      <c r="F103" s="597"/>
      <c r="G103" s="597"/>
      <c r="H103" s="597"/>
      <c r="I103" s="597"/>
      <c r="J103" s="597"/>
      <c r="K103" s="597"/>
      <c r="L103" s="597"/>
      <c r="M103" s="597"/>
      <c r="N103" s="597"/>
      <c r="O103" s="597"/>
      <c r="P103" s="597"/>
      <c r="Q103" s="597"/>
      <c r="R103" s="597"/>
      <c r="S103" s="597"/>
      <c r="T103" s="597"/>
      <c r="U103" s="597"/>
      <c r="V103" s="597"/>
      <c r="W103" s="597"/>
      <c r="X103" s="597"/>
      <c r="Y103" s="597"/>
      <c r="Z103" s="597"/>
      <c r="AA103" s="597"/>
      <c r="AB103" s="597"/>
      <c r="AC103" s="597"/>
      <c r="AD103" s="597"/>
      <c r="AE103" s="597"/>
      <c r="AF103" s="597"/>
      <c r="AG103" s="597"/>
      <c r="AH103" s="597"/>
      <c r="AI103" s="597"/>
      <c r="AJ103" s="597"/>
      <c r="AK103" s="597"/>
      <c r="AL103" s="597"/>
      <c r="AM103" s="597"/>
      <c r="AN103" s="597"/>
      <c r="AO103" s="597"/>
      <c r="AP103" s="597"/>
      <c r="AQ103" s="597"/>
      <c r="AR103" s="597"/>
      <c r="AS103" s="597"/>
      <c r="AT103" s="597"/>
      <c r="AU103" s="597"/>
      <c r="AV103" s="597"/>
      <c r="AW103" s="597"/>
      <c r="AX103" s="597"/>
      <c r="AY103" s="597"/>
      <c r="AZ103" s="597"/>
      <c r="BA103" s="597"/>
      <c r="BB103" s="597"/>
      <c r="BC103" s="597"/>
      <c r="BD103" s="597"/>
      <c r="BE103" s="597"/>
      <c r="BF103" s="597"/>
      <c r="BG103" s="597"/>
      <c r="BH103" s="597"/>
      <c r="BI103" s="597"/>
      <c r="BJ103" s="597"/>
      <c r="BK103" s="597"/>
      <c r="BL103" s="597"/>
      <c r="BM103" s="597"/>
      <c r="BN103" s="597"/>
      <c r="BO103" s="597"/>
      <c r="BP103" s="597"/>
      <c r="BQ103" s="597"/>
      <c r="BR103" s="597"/>
      <c r="BS103" s="597"/>
      <c r="BT103" s="597"/>
      <c r="BU103" s="597"/>
      <c r="BV103" s="597"/>
      <c r="BW103" s="597"/>
      <c r="BX103" s="597"/>
      <c r="BY103" s="597"/>
      <c r="BZ103" s="597"/>
      <c r="CA103" s="597"/>
      <c r="CB103" s="597"/>
      <c r="CC103" s="597"/>
      <c r="CD103" s="597"/>
      <c r="CE103" s="597"/>
      <c r="CF103" s="597"/>
      <c r="CG103" s="597"/>
      <c r="CH103" s="597"/>
      <c r="CI103" s="597"/>
      <c r="CJ103" s="597"/>
      <c r="CK103" s="597"/>
      <c r="CL103" s="597"/>
      <c r="CM103" s="597"/>
      <c r="CN103" s="597"/>
      <c r="CO103" s="597"/>
      <c r="CP103" s="597"/>
      <c r="CQ103" s="597"/>
      <c r="CR103" s="597"/>
      <c r="CS103" s="597"/>
      <c r="CT103" s="597"/>
      <c r="CU103" s="597"/>
      <c r="CV103" s="597"/>
      <c r="CW103" s="597"/>
      <c r="CX103" s="597"/>
      <c r="CY103" s="597"/>
      <c r="CZ103" s="597"/>
      <c r="DA103" s="597"/>
      <c r="DB103" s="597"/>
      <c r="DC103" s="597"/>
      <c r="DD103" s="597"/>
      <c r="DE103" s="597"/>
      <c r="DF103" s="597"/>
      <c r="DG103" s="597"/>
      <c r="DH103" s="597"/>
      <c r="DI103" s="597"/>
      <c r="DJ103" s="597"/>
      <c r="DK103" s="597"/>
      <c r="DL103" s="597"/>
      <c r="DM103" s="597"/>
      <c r="DN103" s="597"/>
      <c r="DO103" s="597"/>
      <c r="DP103" s="597"/>
      <c r="DQ103" s="597"/>
      <c r="DR103" s="597"/>
      <c r="DS103" s="597"/>
      <c r="DT103" s="597"/>
      <c r="DU103" s="597"/>
      <c r="DV103" s="597"/>
      <c r="DW103" s="597"/>
      <c r="DX103" s="597"/>
      <c r="DY103" s="597"/>
      <c r="DZ103" s="597"/>
      <c r="EA103" s="597"/>
      <c r="EB103" s="597"/>
      <c r="EC103" s="597"/>
      <c r="ED103" s="597"/>
      <c r="EE103" s="597"/>
      <c r="EF103" s="597"/>
      <c r="EG103" s="597"/>
      <c r="EH103" s="597"/>
      <c r="EI103" s="597"/>
      <c r="EJ103" s="597"/>
      <c r="EK103" s="597"/>
      <c r="EL103" s="597"/>
      <c r="EM103" s="597"/>
      <c r="EN103" s="597"/>
      <c r="EO103" s="597"/>
      <c r="EP103" s="597"/>
      <c r="EQ103" s="597"/>
      <c r="ER103" s="597"/>
      <c r="ES103" s="597"/>
      <c r="ET103" s="597"/>
      <c r="EU103" s="597"/>
      <c r="EV103" s="597"/>
      <c r="EW103" s="597"/>
      <c r="EX103" s="597"/>
      <c r="EY103" s="597"/>
      <c r="EZ103" s="597"/>
      <c r="FA103" s="597"/>
      <c r="FB103" s="597"/>
      <c r="FC103" s="597"/>
      <c r="FD103" s="597"/>
      <c r="FE103" s="597"/>
      <c r="FF103" s="597"/>
      <c r="FG103" s="597"/>
      <c r="FH103" s="597"/>
      <c r="FI103" s="597"/>
      <c r="FJ103" s="597"/>
      <c r="FK103" s="597"/>
      <c r="FL103" s="597"/>
      <c r="FM103" s="597"/>
      <c r="FN103" s="597"/>
      <c r="FO103" s="597"/>
      <c r="FP103" s="597"/>
      <c r="FQ103" s="597"/>
      <c r="FR103" s="597"/>
      <c r="FS103" s="597"/>
      <c r="FT103" s="597"/>
      <c r="FU103" s="597"/>
      <c r="FV103" s="597"/>
      <c r="FW103" s="597"/>
      <c r="FX103" s="597"/>
      <c r="FY103" s="597"/>
      <c r="FZ103" s="597"/>
      <c r="GA103" s="597"/>
      <c r="GB103" s="597"/>
      <c r="GC103" s="597"/>
      <c r="GD103" s="597"/>
      <c r="GE103" s="597"/>
      <c r="GF103" s="597"/>
      <c r="GG103" s="597"/>
      <c r="GH103" s="597"/>
      <c r="GI103" s="597"/>
      <c r="GJ103" s="597"/>
      <c r="GK103" s="597"/>
      <c r="GL103" s="597"/>
      <c r="GM103" s="597"/>
      <c r="GN103" s="597"/>
      <c r="GO103" s="597"/>
      <c r="GP103" s="597"/>
      <c r="GQ103" s="597"/>
      <c r="GR103" s="597"/>
      <c r="GS103" s="597"/>
      <c r="GT103" s="597"/>
      <c r="GU103" s="597"/>
      <c r="GV103" s="597"/>
      <c r="GW103" s="597"/>
      <c r="GX103" s="597"/>
      <c r="GY103" s="597"/>
      <c r="GZ103" s="597"/>
      <c r="HA103" s="597"/>
      <c r="HB103" s="597"/>
      <c r="HC103" s="597"/>
      <c r="HD103" s="597"/>
      <c r="HE103" s="597"/>
      <c r="HF103" s="597"/>
      <c r="HG103" s="597"/>
      <c r="HH103" s="597"/>
      <c r="HI103" s="597"/>
      <c r="HJ103" s="597"/>
      <c r="HK103" s="597"/>
      <c r="HL103" s="597"/>
      <c r="HM103" s="597"/>
      <c r="HN103" s="597"/>
      <c r="HO103" s="597"/>
      <c r="HP103" s="597"/>
      <c r="HQ103" s="597"/>
      <c r="HR103" s="597"/>
      <c r="HS103" s="597"/>
      <c r="HT103" s="597"/>
      <c r="HU103" s="597"/>
      <c r="HV103" s="597"/>
      <c r="HW103" s="597"/>
      <c r="HX103" s="597"/>
      <c r="HY103" s="597"/>
      <c r="HZ103" s="597"/>
      <c r="IA103" s="597"/>
      <c r="IB103" s="597"/>
      <c r="IC103" s="597"/>
      <c r="ID103" s="597"/>
      <c r="IE103" s="597"/>
      <c r="IF103" s="597"/>
      <c r="IG103" s="597"/>
      <c r="IH103" s="597"/>
      <c r="II103" s="597"/>
      <c r="IJ103" s="597"/>
      <c r="IK103" s="597"/>
      <c r="IL103" s="597"/>
      <c r="IM103" s="597"/>
      <c r="IN103" s="597"/>
      <c r="IO103" s="597"/>
      <c r="IP103" s="597"/>
      <c r="IQ103" s="597"/>
      <c r="IR103" s="597"/>
      <c r="IS103" s="597"/>
      <c r="IT103" s="597"/>
      <c r="IU103" s="597"/>
      <c r="IV103" s="597"/>
    </row>
    <row r="104" spans="3:256">
      <c r="C104" s="597"/>
      <c r="D104" s="597"/>
      <c r="E104" s="597"/>
      <c r="F104" s="597"/>
      <c r="G104" s="597"/>
      <c r="H104" s="597"/>
      <c r="I104" s="597"/>
      <c r="J104" s="597"/>
      <c r="K104" s="597"/>
      <c r="L104" s="597"/>
      <c r="M104" s="597"/>
      <c r="N104" s="597"/>
      <c r="O104" s="597"/>
      <c r="P104" s="597"/>
      <c r="Q104" s="597"/>
      <c r="R104" s="597"/>
      <c r="S104" s="597"/>
      <c r="T104" s="597"/>
      <c r="U104" s="597"/>
      <c r="V104" s="597"/>
      <c r="W104" s="597"/>
      <c r="X104" s="597"/>
      <c r="Y104" s="597"/>
      <c r="Z104" s="597"/>
      <c r="AA104" s="597"/>
      <c r="AB104" s="597"/>
      <c r="AC104" s="597"/>
      <c r="AD104" s="597"/>
      <c r="AE104" s="597"/>
      <c r="AF104" s="597"/>
      <c r="AG104" s="597"/>
      <c r="AH104" s="597"/>
      <c r="AI104" s="597"/>
      <c r="AJ104" s="597"/>
      <c r="AK104" s="597"/>
      <c r="AL104" s="597"/>
      <c r="AM104" s="597"/>
      <c r="AN104" s="597"/>
      <c r="AO104" s="597"/>
      <c r="AP104" s="597"/>
      <c r="AQ104" s="597"/>
      <c r="AR104" s="597"/>
      <c r="AS104" s="597"/>
      <c r="AT104" s="597"/>
      <c r="AU104" s="597"/>
      <c r="AV104" s="597"/>
      <c r="AW104" s="597"/>
      <c r="AX104" s="597"/>
      <c r="AY104" s="597"/>
      <c r="AZ104" s="597"/>
      <c r="BA104" s="597"/>
      <c r="BB104" s="597"/>
      <c r="BC104" s="597"/>
      <c r="BD104" s="597"/>
      <c r="BE104" s="597"/>
      <c r="BF104" s="597"/>
      <c r="BG104" s="597"/>
      <c r="BH104" s="597"/>
      <c r="BI104" s="597"/>
      <c r="BJ104" s="597"/>
      <c r="BK104" s="597"/>
      <c r="BL104" s="597"/>
      <c r="BM104" s="597"/>
      <c r="BN104" s="597"/>
      <c r="BO104" s="597"/>
      <c r="BP104" s="597"/>
      <c r="BQ104" s="597"/>
      <c r="BR104" s="597"/>
      <c r="BS104" s="597"/>
      <c r="BT104" s="597"/>
      <c r="BU104" s="597"/>
      <c r="BV104" s="597"/>
      <c r="BW104" s="597"/>
      <c r="BX104" s="597"/>
      <c r="BY104" s="597"/>
      <c r="BZ104" s="597"/>
      <c r="CA104" s="597"/>
      <c r="CB104" s="597"/>
      <c r="CC104" s="597"/>
      <c r="CD104" s="597"/>
      <c r="CE104" s="597"/>
      <c r="CF104" s="597"/>
      <c r="CG104" s="597"/>
      <c r="CH104" s="597"/>
      <c r="CI104" s="597"/>
      <c r="CJ104" s="597"/>
      <c r="CK104" s="597"/>
      <c r="CL104" s="597"/>
      <c r="CM104" s="597"/>
      <c r="CN104" s="597"/>
      <c r="CO104" s="597"/>
      <c r="CP104" s="597"/>
      <c r="CQ104" s="597"/>
      <c r="CR104" s="597"/>
      <c r="CS104" s="597"/>
      <c r="CT104" s="597"/>
      <c r="CU104" s="597"/>
      <c r="CV104" s="597"/>
      <c r="CW104" s="597"/>
      <c r="CX104" s="597"/>
      <c r="CY104" s="597"/>
      <c r="CZ104" s="597"/>
      <c r="DA104" s="597"/>
      <c r="DB104" s="597"/>
      <c r="DC104" s="597"/>
      <c r="DD104" s="597"/>
      <c r="DE104" s="597"/>
      <c r="DF104" s="597"/>
      <c r="DG104" s="597"/>
      <c r="DH104" s="597"/>
      <c r="DI104" s="597"/>
      <c r="DJ104" s="597"/>
      <c r="DK104" s="597"/>
      <c r="DL104" s="597"/>
      <c r="DM104" s="597"/>
      <c r="DN104" s="597"/>
      <c r="DO104" s="597"/>
      <c r="DP104" s="597"/>
      <c r="DQ104" s="597"/>
      <c r="DR104" s="597"/>
      <c r="DS104" s="597"/>
      <c r="DT104" s="597"/>
      <c r="DU104" s="597"/>
      <c r="DV104" s="597"/>
      <c r="DW104" s="597"/>
      <c r="DX104" s="597"/>
      <c r="DY104" s="597"/>
      <c r="DZ104" s="597"/>
      <c r="EA104" s="597"/>
      <c r="EB104" s="597"/>
      <c r="EC104" s="597"/>
      <c r="ED104" s="597"/>
      <c r="EE104" s="597"/>
      <c r="EF104" s="597"/>
      <c r="EG104" s="597"/>
      <c r="EH104" s="597"/>
      <c r="EI104" s="597"/>
      <c r="EJ104" s="597"/>
      <c r="EK104" s="597"/>
      <c r="EL104" s="597"/>
      <c r="EM104" s="597"/>
      <c r="EN104" s="597"/>
      <c r="EO104" s="597"/>
      <c r="EP104" s="597"/>
      <c r="EQ104" s="597"/>
      <c r="ER104" s="597"/>
      <c r="ES104" s="597"/>
      <c r="ET104" s="597"/>
      <c r="EU104" s="597"/>
      <c r="EV104" s="597"/>
      <c r="EW104" s="597"/>
      <c r="EX104" s="597"/>
      <c r="EY104" s="597"/>
      <c r="EZ104" s="597"/>
      <c r="FA104" s="597"/>
      <c r="FB104" s="597"/>
      <c r="FC104" s="597"/>
      <c r="FD104" s="597"/>
      <c r="FE104" s="597"/>
      <c r="FF104" s="597"/>
      <c r="FG104" s="597"/>
      <c r="FH104" s="597"/>
      <c r="FI104" s="597"/>
      <c r="FJ104" s="597"/>
      <c r="FK104" s="597"/>
      <c r="FL104" s="597"/>
      <c r="FM104" s="597"/>
      <c r="FN104" s="597"/>
      <c r="FO104" s="597"/>
      <c r="FP104" s="597"/>
      <c r="FQ104" s="597"/>
      <c r="FR104" s="597"/>
      <c r="FS104" s="597"/>
      <c r="FT104" s="597"/>
      <c r="FU104" s="597"/>
      <c r="FV104" s="597"/>
      <c r="FW104" s="597"/>
      <c r="FX104" s="597"/>
      <c r="FY104" s="597"/>
      <c r="FZ104" s="597"/>
      <c r="GA104" s="597"/>
      <c r="GB104" s="597"/>
      <c r="GC104" s="597"/>
      <c r="GD104" s="597"/>
      <c r="GE104" s="597"/>
      <c r="GF104" s="597"/>
      <c r="GG104" s="597"/>
      <c r="GH104" s="597"/>
      <c r="GI104" s="597"/>
      <c r="GJ104" s="597"/>
      <c r="GK104" s="597"/>
      <c r="GL104" s="597"/>
      <c r="GM104" s="597"/>
      <c r="GN104" s="597"/>
      <c r="GO104" s="597"/>
      <c r="GP104" s="597"/>
      <c r="GQ104" s="597"/>
      <c r="GR104" s="597"/>
      <c r="GS104" s="597"/>
      <c r="GT104" s="597"/>
      <c r="GU104" s="597"/>
      <c r="GV104" s="597"/>
      <c r="GW104" s="597"/>
      <c r="GX104" s="597"/>
      <c r="GY104" s="597"/>
      <c r="GZ104" s="597"/>
      <c r="HA104" s="597"/>
      <c r="HB104" s="597"/>
      <c r="HC104" s="597"/>
      <c r="HD104" s="597"/>
      <c r="HE104" s="597"/>
      <c r="HF104" s="597"/>
      <c r="HG104" s="597"/>
      <c r="HH104" s="597"/>
      <c r="HI104" s="597"/>
      <c r="HJ104" s="597"/>
      <c r="HK104" s="597"/>
      <c r="HL104" s="597"/>
      <c r="HM104" s="597"/>
      <c r="HN104" s="597"/>
      <c r="HO104" s="597"/>
      <c r="HP104" s="597"/>
      <c r="HQ104" s="597"/>
      <c r="HR104" s="597"/>
      <c r="HS104" s="597"/>
      <c r="HT104" s="597"/>
      <c r="HU104" s="597"/>
      <c r="HV104" s="597"/>
      <c r="HW104" s="597"/>
      <c r="HX104" s="597"/>
      <c r="HY104" s="597"/>
      <c r="HZ104" s="597"/>
      <c r="IA104" s="597"/>
      <c r="IB104" s="597"/>
      <c r="IC104" s="597"/>
      <c r="ID104" s="597"/>
      <c r="IE104" s="597"/>
      <c r="IF104" s="597"/>
      <c r="IG104" s="597"/>
      <c r="IH104" s="597"/>
      <c r="II104" s="597"/>
      <c r="IJ104" s="597"/>
      <c r="IK104" s="597"/>
      <c r="IL104" s="597"/>
      <c r="IM104" s="597"/>
      <c r="IN104" s="597"/>
      <c r="IO104" s="597"/>
      <c r="IP104" s="597"/>
      <c r="IQ104" s="597"/>
      <c r="IR104" s="597"/>
      <c r="IS104" s="597"/>
      <c r="IT104" s="597"/>
      <c r="IU104" s="597"/>
      <c r="IV104" s="597"/>
    </row>
    <row r="105" spans="3:256" hidden="1">
      <c r="C105" s="597"/>
      <c r="D105" s="597"/>
      <c r="E105" s="597"/>
      <c r="F105" s="597"/>
      <c r="G105" s="597"/>
      <c r="H105" s="597"/>
      <c r="I105" s="597"/>
      <c r="J105" s="597"/>
      <c r="K105" s="597"/>
      <c r="L105" s="597"/>
      <c r="M105" s="597"/>
      <c r="N105" s="597"/>
      <c r="O105" s="597"/>
      <c r="P105" s="597"/>
      <c r="Q105" s="597"/>
      <c r="R105" s="597"/>
      <c r="S105" s="597"/>
      <c r="T105" s="597"/>
      <c r="U105" s="597"/>
      <c r="V105" s="597"/>
      <c r="W105" s="597"/>
      <c r="X105" s="597"/>
      <c r="Y105" s="597"/>
      <c r="Z105" s="597"/>
      <c r="AA105" s="597"/>
      <c r="AB105" s="597"/>
      <c r="AC105" s="597"/>
      <c r="AD105" s="597"/>
      <c r="AE105" s="597"/>
      <c r="AF105" s="597"/>
      <c r="AG105" s="597"/>
      <c r="AH105" s="597"/>
      <c r="AI105" s="597"/>
      <c r="AJ105" s="597"/>
      <c r="AK105" s="597"/>
      <c r="AL105" s="597"/>
      <c r="AM105" s="597"/>
      <c r="AN105" s="597"/>
      <c r="AO105" s="597"/>
      <c r="AP105" s="597"/>
      <c r="AQ105" s="597"/>
      <c r="AR105" s="597"/>
      <c r="AS105" s="597"/>
      <c r="AT105" s="597"/>
      <c r="AU105" s="597"/>
      <c r="AV105" s="597"/>
      <c r="AW105" s="597"/>
      <c r="AX105" s="597"/>
      <c r="AY105" s="597"/>
      <c r="AZ105" s="597"/>
      <c r="BA105" s="597"/>
      <c r="BB105" s="597"/>
      <c r="BC105" s="597"/>
      <c r="BD105" s="597"/>
      <c r="BE105" s="597"/>
      <c r="BF105" s="597"/>
      <c r="BG105" s="597"/>
      <c r="BH105" s="597"/>
      <c r="BI105" s="597"/>
      <c r="BJ105" s="597"/>
      <c r="BK105" s="597"/>
      <c r="BL105" s="597"/>
      <c r="BM105" s="597"/>
      <c r="BN105" s="597"/>
      <c r="BO105" s="597"/>
      <c r="BP105" s="597"/>
      <c r="BQ105" s="597"/>
      <c r="BR105" s="597"/>
      <c r="BS105" s="597"/>
      <c r="BT105" s="597"/>
      <c r="BU105" s="597"/>
      <c r="BV105" s="597"/>
      <c r="BW105" s="597"/>
      <c r="BX105" s="597"/>
      <c r="BY105" s="597"/>
      <c r="BZ105" s="597"/>
      <c r="CA105" s="597"/>
      <c r="CB105" s="597"/>
      <c r="CC105" s="597"/>
      <c r="CD105" s="597"/>
      <c r="CE105" s="597"/>
      <c r="CF105" s="597"/>
      <c r="CG105" s="597"/>
      <c r="CH105" s="597"/>
      <c r="CI105" s="597"/>
      <c r="CJ105" s="597"/>
      <c r="CK105" s="597"/>
      <c r="CL105" s="597"/>
      <c r="CM105" s="597"/>
      <c r="CN105" s="597"/>
      <c r="CO105" s="597"/>
      <c r="CP105" s="597"/>
      <c r="CQ105" s="597"/>
      <c r="CR105" s="597"/>
      <c r="CS105" s="597"/>
      <c r="CT105" s="597"/>
      <c r="CU105" s="597"/>
      <c r="CV105" s="597"/>
      <c r="CW105" s="597"/>
      <c r="CX105" s="597"/>
      <c r="CY105" s="597"/>
      <c r="CZ105" s="597"/>
      <c r="DA105" s="597"/>
      <c r="DB105" s="597"/>
      <c r="DC105" s="597"/>
      <c r="DD105" s="597"/>
      <c r="DE105" s="597"/>
      <c r="DF105" s="597"/>
      <c r="DG105" s="597"/>
      <c r="DH105" s="597"/>
      <c r="DI105" s="597"/>
      <c r="DJ105" s="597"/>
      <c r="DK105" s="597"/>
      <c r="DL105" s="597"/>
      <c r="DM105" s="597"/>
      <c r="DN105" s="597"/>
      <c r="DO105" s="597"/>
      <c r="DP105" s="597"/>
      <c r="DQ105" s="597"/>
      <c r="DR105" s="597"/>
      <c r="DS105" s="597"/>
      <c r="DT105" s="597"/>
      <c r="DU105" s="597"/>
      <c r="DV105" s="597"/>
      <c r="DW105" s="597"/>
      <c r="DX105" s="597"/>
      <c r="DY105" s="597"/>
      <c r="DZ105" s="597"/>
      <c r="EA105" s="597"/>
      <c r="EB105" s="597"/>
      <c r="EC105" s="597"/>
      <c r="ED105" s="597"/>
      <c r="EE105" s="597"/>
      <c r="EF105" s="597"/>
      <c r="EG105" s="597"/>
      <c r="EH105" s="597"/>
      <c r="EI105" s="597"/>
      <c r="EJ105" s="597"/>
      <c r="EK105" s="597"/>
      <c r="EL105" s="597"/>
      <c r="EM105" s="597"/>
      <c r="EN105" s="597"/>
      <c r="EO105" s="597"/>
      <c r="EP105" s="597"/>
      <c r="EQ105" s="597"/>
      <c r="ER105" s="597"/>
      <c r="ES105" s="597"/>
      <c r="ET105" s="597"/>
      <c r="EU105" s="597"/>
      <c r="EV105" s="597"/>
      <c r="EW105" s="597"/>
      <c r="EX105" s="597"/>
      <c r="EY105" s="597"/>
      <c r="EZ105" s="597"/>
      <c r="FA105" s="597"/>
      <c r="FB105" s="597"/>
      <c r="FC105" s="597"/>
      <c r="FD105" s="597"/>
      <c r="FE105" s="597"/>
      <c r="FF105" s="597"/>
      <c r="FG105" s="597"/>
      <c r="FH105" s="597"/>
      <c r="FI105" s="597"/>
      <c r="FJ105" s="597"/>
      <c r="FK105" s="597"/>
      <c r="FL105" s="597"/>
      <c r="FM105" s="597"/>
      <c r="FN105" s="597"/>
      <c r="FO105" s="597"/>
      <c r="FP105" s="597"/>
      <c r="FQ105" s="597"/>
      <c r="FR105" s="597"/>
      <c r="FS105" s="597"/>
      <c r="FT105" s="597"/>
      <c r="FU105" s="597"/>
      <c r="FV105" s="597"/>
      <c r="FW105" s="597"/>
      <c r="FX105" s="597"/>
      <c r="FY105" s="597"/>
      <c r="FZ105" s="597"/>
      <c r="GA105" s="597"/>
      <c r="GB105" s="597"/>
      <c r="GC105" s="597"/>
      <c r="GD105" s="597"/>
      <c r="GE105" s="597"/>
      <c r="GF105" s="597"/>
      <c r="GG105" s="597"/>
      <c r="GH105" s="597"/>
      <c r="GI105" s="597"/>
      <c r="GJ105" s="597"/>
      <c r="GK105" s="597"/>
      <c r="GL105" s="597"/>
      <c r="GM105" s="597"/>
      <c r="GN105" s="597"/>
      <c r="GO105" s="597"/>
      <c r="GP105" s="597"/>
      <c r="GQ105" s="597"/>
      <c r="GR105" s="597"/>
      <c r="GS105" s="597"/>
      <c r="GT105" s="597"/>
      <c r="GU105" s="597"/>
      <c r="GV105" s="597"/>
      <c r="GW105" s="597"/>
      <c r="GX105" s="597"/>
      <c r="GY105" s="597"/>
      <c r="GZ105" s="597"/>
      <c r="HA105" s="597"/>
      <c r="HB105" s="597"/>
      <c r="HC105" s="597"/>
      <c r="HD105" s="597"/>
      <c r="HE105" s="597"/>
      <c r="HF105" s="597"/>
      <c r="HG105" s="597"/>
      <c r="HH105" s="597"/>
      <c r="HI105" s="597"/>
      <c r="HJ105" s="597"/>
      <c r="HK105" s="597"/>
      <c r="HL105" s="597"/>
      <c r="HM105" s="597"/>
      <c r="HN105" s="597"/>
      <c r="HO105" s="597"/>
      <c r="HP105" s="597"/>
      <c r="HQ105" s="597"/>
      <c r="HR105" s="597"/>
      <c r="HS105" s="597"/>
      <c r="HT105" s="597"/>
      <c r="HU105" s="597"/>
      <c r="HV105" s="597"/>
      <c r="HW105" s="597"/>
      <c r="HX105" s="597"/>
      <c r="HY105" s="597"/>
      <c r="HZ105" s="597"/>
      <c r="IA105" s="597"/>
      <c r="IB105" s="597"/>
      <c r="IC105" s="597"/>
      <c r="ID105" s="597"/>
      <c r="IE105" s="597"/>
      <c r="IF105" s="597"/>
      <c r="IG105" s="597"/>
      <c r="IH105" s="597"/>
      <c r="II105" s="597"/>
      <c r="IJ105" s="597"/>
      <c r="IK105" s="597"/>
      <c r="IL105" s="597"/>
      <c r="IM105" s="597"/>
      <c r="IN105" s="597"/>
      <c r="IO105" s="597"/>
      <c r="IP105" s="597"/>
      <c r="IQ105" s="597"/>
      <c r="IR105" s="597"/>
      <c r="IS105" s="597"/>
      <c r="IT105" s="597"/>
      <c r="IU105" s="597"/>
      <c r="IV105" s="597"/>
    </row>
    <row r="106" spans="3:256" hidden="1">
      <c r="C106" s="597"/>
      <c r="D106" s="597"/>
      <c r="E106" s="597"/>
      <c r="F106" s="597"/>
      <c r="G106" s="597"/>
      <c r="H106" s="597"/>
      <c r="I106" s="597"/>
      <c r="J106" s="597"/>
      <c r="K106" s="597"/>
      <c r="L106" s="597"/>
      <c r="M106" s="597"/>
      <c r="N106" s="597"/>
      <c r="O106" s="597"/>
      <c r="P106" s="597"/>
      <c r="Q106" s="597"/>
      <c r="R106" s="597"/>
      <c r="S106" s="597"/>
      <c r="T106" s="597"/>
      <c r="U106" s="597"/>
      <c r="V106" s="597"/>
      <c r="W106" s="597"/>
      <c r="X106" s="597"/>
      <c r="Y106" s="597"/>
      <c r="Z106" s="597"/>
      <c r="AA106" s="597"/>
      <c r="AB106" s="597"/>
      <c r="AC106" s="597"/>
      <c r="AD106" s="597"/>
      <c r="AE106" s="597"/>
      <c r="AF106" s="597"/>
      <c r="AG106" s="597"/>
      <c r="AH106" s="597"/>
      <c r="AI106" s="597"/>
      <c r="AJ106" s="597"/>
      <c r="AK106" s="597"/>
      <c r="AL106" s="597"/>
      <c r="AM106" s="597"/>
      <c r="AN106" s="597"/>
      <c r="AO106" s="597"/>
      <c r="AP106" s="597"/>
      <c r="AQ106" s="597"/>
      <c r="AR106" s="597"/>
      <c r="AS106" s="597"/>
      <c r="AT106" s="597"/>
      <c r="AU106" s="597"/>
      <c r="AV106" s="597"/>
      <c r="AW106" s="597"/>
      <c r="AX106" s="597"/>
      <c r="AY106" s="597"/>
      <c r="AZ106" s="597"/>
      <c r="BA106" s="597"/>
      <c r="BB106" s="597"/>
      <c r="BC106" s="597"/>
      <c r="BD106" s="597"/>
      <c r="BE106" s="597"/>
      <c r="BF106" s="597"/>
      <c r="BG106" s="597"/>
      <c r="BH106" s="597"/>
      <c r="BI106" s="597"/>
      <c r="BJ106" s="597"/>
      <c r="BK106" s="597"/>
      <c r="BL106" s="597"/>
      <c r="BM106" s="597"/>
      <c r="BN106" s="597"/>
      <c r="BO106" s="597"/>
      <c r="BP106" s="597"/>
      <c r="BQ106" s="597"/>
      <c r="BR106" s="597"/>
      <c r="BS106" s="597"/>
      <c r="BT106" s="597"/>
      <c r="BU106" s="597"/>
      <c r="BV106" s="597"/>
      <c r="BW106" s="597"/>
      <c r="BX106" s="597"/>
      <c r="BY106" s="597"/>
      <c r="BZ106" s="597"/>
      <c r="CA106" s="597"/>
      <c r="CB106" s="597"/>
      <c r="CC106" s="597"/>
      <c r="CD106" s="597"/>
      <c r="CE106" s="597"/>
      <c r="CF106" s="597"/>
      <c r="CG106" s="597"/>
      <c r="CH106" s="597"/>
      <c r="CI106" s="597"/>
      <c r="CJ106" s="597"/>
      <c r="CK106" s="597"/>
      <c r="CL106" s="597"/>
      <c r="CM106" s="597"/>
      <c r="CN106" s="597"/>
      <c r="CO106" s="597"/>
      <c r="CP106" s="597"/>
      <c r="CQ106" s="597"/>
      <c r="CR106" s="597"/>
      <c r="CS106" s="597"/>
      <c r="CT106" s="597"/>
      <c r="CU106" s="597"/>
      <c r="CV106" s="597"/>
      <c r="CW106" s="597"/>
      <c r="CX106" s="597"/>
      <c r="CY106" s="597"/>
      <c r="CZ106" s="597"/>
      <c r="DA106" s="597"/>
      <c r="DB106" s="597"/>
      <c r="DC106" s="597"/>
      <c r="DD106" s="597"/>
      <c r="DE106" s="597"/>
      <c r="DF106" s="597"/>
      <c r="DG106" s="597"/>
      <c r="DH106" s="597"/>
      <c r="DI106" s="597"/>
      <c r="DJ106" s="597"/>
      <c r="DK106" s="597"/>
      <c r="DL106" s="597"/>
      <c r="DM106" s="597"/>
      <c r="DN106" s="597"/>
      <c r="DO106" s="597"/>
      <c r="DP106" s="597"/>
      <c r="DQ106" s="597"/>
      <c r="DR106" s="597"/>
      <c r="DS106" s="597"/>
      <c r="DT106" s="597"/>
      <c r="DU106" s="597"/>
      <c r="DV106" s="597"/>
      <c r="DW106" s="597"/>
      <c r="DX106" s="597"/>
      <c r="DY106" s="597"/>
      <c r="DZ106" s="597"/>
      <c r="EA106" s="597"/>
      <c r="EB106" s="597"/>
      <c r="EC106" s="597"/>
      <c r="ED106" s="597"/>
      <c r="EE106" s="597"/>
      <c r="EF106" s="597"/>
      <c r="EG106" s="597"/>
      <c r="EH106" s="597"/>
      <c r="EI106" s="597"/>
      <c r="EJ106" s="597"/>
      <c r="EK106" s="597"/>
      <c r="EL106" s="597"/>
      <c r="EM106" s="597"/>
      <c r="EN106" s="597"/>
      <c r="EO106" s="597"/>
      <c r="EP106" s="597"/>
      <c r="EQ106" s="597"/>
      <c r="ER106" s="597"/>
      <c r="ES106" s="597"/>
      <c r="ET106" s="597"/>
      <c r="EU106" s="597"/>
      <c r="EV106" s="597"/>
      <c r="EW106" s="597"/>
      <c r="EX106" s="597"/>
      <c r="EY106" s="597"/>
      <c r="EZ106" s="597"/>
      <c r="FA106" s="597"/>
      <c r="FB106" s="597"/>
      <c r="FC106" s="597"/>
      <c r="FD106" s="597"/>
      <c r="FE106" s="597"/>
      <c r="FF106" s="597"/>
      <c r="FG106" s="597"/>
      <c r="FH106" s="597"/>
      <c r="FI106" s="597"/>
      <c r="FJ106" s="597"/>
      <c r="FK106" s="597"/>
      <c r="FL106" s="597"/>
      <c r="FM106" s="597"/>
      <c r="FN106" s="597"/>
      <c r="FO106" s="597"/>
      <c r="FP106" s="597"/>
      <c r="FQ106" s="597"/>
      <c r="FR106" s="597"/>
      <c r="FS106" s="597"/>
      <c r="FT106" s="597"/>
      <c r="FU106" s="597"/>
      <c r="FV106" s="597"/>
      <c r="FW106" s="597"/>
      <c r="FX106" s="597"/>
      <c r="FY106" s="597"/>
      <c r="FZ106" s="597"/>
      <c r="GA106" s="597"/>
      <c r="GB106" s="597"/>
      <c r="GC106" s="597"/>
      <c r="GD106" s="597"/>
      <c r="GE106" s="597"/>
      <c r="GF106" s="597"/>
      <c r="GG106" s="597"/>
      <c r="GH106" s="597"/>
      <c r="GI106" s="597"/>
      <c r="GJ106" s="597"/>
      <c r="GK106" s="597"/>
      <c r="GL106" s="597"/>
      <c r="GM106" s="597"/>
      <c r="GN106" s="597"/>
      <c r="GO106" s="597"/>
      <c r="GP106" s="597"/>
      <c r="GQ106" s="597"/>
      <c r="GR106" s="597"/>
      <c r="GS106" s="597"/>
      <c r="GT106" s="597"/>
      <c r="GU106" s="597"/>
      <c r="GV106" s="597"/>
      <c r="GW106" s="597"/>
      <c r="GX106" s="597"/>
      <c r="GY106" s="597"/>
      <c r="GZ106" s="597"/>
      <c r="HA106" s="597"/>
      <c r="HB106" s="597"/>
      <c r="HC106" s="597"/>
      <c r="HD106" s="597"/>
      <c r="HE106" s="597"/>
      <c r="HF106" s="597"/>
      <c r="HG106" s="597"/>
      <c r="HH106" s="597"/>
      <c r="HI106" s="597"/>
      <c r="HJ106" s="597"/>
      <c r="HK106" s="597"/>
      <c r="HL106" s="597"/>
      <c r="HM106" s="597"/>
      <c r="HN106" s="597"/>
      <c r="HO106" s="597"/>
      <c r="HP106" s="597"/>
      <c r="HQ106" s="597"/>
      <c r="HR106" s="597"/>
      <c r="HS106" s="597"/>
      <c r="HT106" s="597"/>
      <c r="HU106" s="597"/>
      <c r="HV106" s="597"/>
      <c r="HW106" s="597"/>
      <c r="HX106" s="597"/>
      <c r="HY106" s="597"/>
      <c r="HZ106" s="597"/>
      <c r="IA106" s="597"/>
      <c r="IB106" s="597"/>
      <c r="IC106" s="597"/>
      <c r="ID106" s="597"/>
      <c r="IE106" s="597"/>
      <c r="IF106" s="597"/>
      <c r="IG106" s="597"/>
      <c r="IH106" s="597"/>
      <c r="II106" s="597"/>
      <c r="IJ106" s="597"/>
      <c r="IK106" s="597"/>
      <c r="IL106" s="597"/>
      <c r="IM106" s="597"/>
      <c r="IN106" s="597"/>
      <c r="IO106" s="597"/>
      <c r="IP106" s="597"/>
      <c r="IQ106" s="597"/>
      <c r="IR106" s="597"/>
      <c r="IS106" s="597"/>
      <c r="IT106" s="597"/>
      <c r="IU106" s="597"/>
      <c r="IV106" s="597"/>
    </row>
    <row r="107" spans="3:256" hidden="1">
      <c r="C107" s="597"/>
      <c r="D107" s="597"/>
      <c r="E107" s="597"/>
      <c r="F107" s="597"/>
      <c r="G107" s="597"/>
      <c r="H107" s="597"/>
      <c r="I107" s="597"/>
      <c r="J107" s="597"/>
      <c r="K107" s="597"/>
      <c r="L107" s="597"/>
      <c r="M107" s="597"/>
      <c r="N107" s="597"/>
      <c r="O107" s="597"/>
      <c r="P107" s="597"/>
      <c r="Q107" s="597"/>
      <c r="R107" s="597"/>
      <c r="S107" s="597"/>
      <c r="T107" s="597"/>
      <c r="U107" s="597"/>
      <c r="V107" s="597"/>
      <c r="W107" s="597"/>
      <c r="X107" s="597"/>
      <c r="Y107" s="597"/>
      <c r="Z107" s="597"/>
      <c r="AA107" s="597"/>
      <c r="AB107" s="597"/>
      <c r="AC107" s="597"/>
      <c r="AD107" s="597"/>
      <c r="AE107" s="597"/>
      <c r="AF107" s="597"/>
      <c r="AG107" s="597"/>
      <c r="AH107" s="597"/>
      <c r="AI107" s="597"/>
      <c r="AJ107" s="597"/>
      <c r="AK107" s="597"/>
      <c r="AL107" s="597"/>
      <c r="AM107" s="597"/>
      <c r="AN107" s="597"/>
      <c r="AO107" s="597"/>
      <c r="AP107" s="597"/>
      <c r="AQ107" s="597"/>
      <c r="AR107" s="597"/>
      <c r="AS107" s="597"/>
      <c r="AT107" s="597"/>
      <c r="AU107" s="597"/>
      <c r="AV107" s="597"/>
      <c r="AW107" s="597"/>
      <c r="AX107" s="597"/>
      <c r="AY107" s="597"/>
      <c r="AZ107" s="597"/>
      <c r="BA107" s="597"/>
      <c r="BB107" s="597"/>
      <c r="BC107" s="597"/>
      <c r="BD107" s="597"/>
      <c r="BE107" s="597"/>
      <c r="BF107" s="597"/>
      <c r="BG107" s="597"/>
      <c r="BH107" s="597"/>
      <c r="BI107" s="597"/>
      <c r="BJ107" s="597"/>
      <c r="BK107" s="597"/>
      <c r="BL107" s="597"/>
      <c r="BM107" s="597"/>
      <c r="BN107" s="597"/>
      <c r="BO107" s="597"/>
      <c r="BP107" s="597"/>
      <c r="BQ107" s="597"/>
      <c r="BR107" s="597"/>
      <c r="BS107" s="597"/>
      <c r="BT107" s="597"/>
      <c r="BU107" s="597"/>
      <c r="BV107" s="597"/>
      <c r="BW107" s="597"/>
      <c r="BX107" s="597"/>
      <c r="BY107" s="597"/>
      <c r="BZ107" s="597"/>
      <c r="CA107" s="597"/>
      <c r="CB107" s="597"/>
      <c r="CC107" s="597"/>
      <c r="CD107" s="597"/>
      <c r="CE107" s="597"/>
      <c r="CF107" s="597"/>
      <c r="CG107" s="597"/>
      <c r="CH107" s="597"/>
      <c r="CI107" s="597"/>
      <c r="CJ107" s="597"/>
      <c r="CK107" s="597"/>
      <c r="CL107" s="597"/>
      <c r="CM107" s="597"/>
      <c r="CN107" s="597"/>
      <c r="CO107" s="597"/>
      <c r="CP107" s="597"/>
      <c r="CQ107" s="597"/>
      <c r="CR107" s="597"/>
      <c r="CS107" s="597"/>
      <c r="CT107" s="597"/>
      <c r="CU107" s="597"/>
      <c r="CV107" s="597"/>
      <c r="CW107" s="597"/>
      <c r="CX107" s="597"/>
      <c r="CY107" s="597"/>
      <c r="CZ107" s="597"/>
      <c r="DA107" s="597"/>
      <c r="DB107" s="597"/>
      <c r="DC107" s="597"/>
      <c r="DD107" s="597"/>
      <c r="DE107" s="597"/>
      <c r="DF107" s="597"/>
      <c r="DG107" s="597"/>
      <c r="DH107" s="597"/>
      <c r="DI107" s="597"/>
      <c r="DJ107" s="597"/>
      <c r="DK107" s="597"/>
      <c r="DL107" s="597"/>
      <c r="DM107" s="597"/>
      <c r="DN107" s="597"/>
      <c r="DO107" s="597"/>
      <c r="DP107" s="597"/>
      <c r="DQ107" s="597"/>
      <c r="DR107" s="597"/>
      <c r="DS107" s="597"/>
      <c r="DT107" s="597"/>
      <c r="DU107" s="597"/>
      <c r="DV107" s="597"/>
      <c r="DW107" s="597"/>
      <c r="DX107" s="597"/>
      <c r="DY107" s="597"/>
      <c r="DZ107" s="597"/>
      <c r="EA107" s="597"/>
      <c r="EB107" s="597"/>
      <c r="EC107" s="597"/>
      <c r="ED107" s="597"/>
      <c r="EE107" s="597"/>
      <c r="EF107" s="597"/>
      <c r="EG107" s="597"/>
      <c r="EH107" s="597"/>
      <c r="EI107" s="597"/>
      <c r="EJ107" s="597"/>
      <c r="EK107" s="597"/>
      <c r="EL107" s="597"/>
      <c r="EM107" s="597"/>
      <c r="EN107" s="597"/>
      <c r="EO107" s="597"/>
      <c r="EP107" s="597"/>
      <c r="EQ107" s="597"/>
      <c r="ER107" s="597"/>
      <c r="ES107" s="597"/>
      <c r="ET107" s="597"/>
      <c r="EU107" s="597"/>
      <c r="EV107" s="597"/>
      <c r="EW107" s="597"/>
      <c r="EX107" s="597"/>
      <c r="EY107" s="597"/>
      <c r="EZ107" s="597"/>
      <c r="FA107" s="597"/>
      <c r="FB107" s="597"/>
      <c r="FC107" s="597"/>
      <c r="FD107" s="597"/>
      <c r="FE107" s="597"/>
      <c r="FF107" s="597"/>
      <c r="FG107" s="597"/>
      <c r="FH107" s="597"/>
      <c r="FI107" s="597"/>
      <c r="FJ107" s="597"/>
      <c r="FK107" s="597"/>
      <c r="FL107" s="597"/>
      <c r="FM107" s="597"/>
      <c r="FN107" s="597"/>
      <c r="FO107" s="597"/>
      <c r="FP107" s="597"/>
      <c r="FQ107" s="597"/>
      <c r="FR107" s="597"/>
      <c r="FS107" s="597"/>
      <c r="FT107" s="597"/>
      <c r="FU107" s="597"/>
      <c r="FV107" s="597"/>
      <c r="FW107" s="597"/>
      <c r="FX107" s="597"/>
      <c r="FY107" s="597"/>
      <c r="FZ107" s="597"/>
      <c r="GA107" s="597"/>
      <c r="GB107" s="597"/>
      <c r="GC107" s="597"/>
      <c r="GD107" s="597"/>
      <c r="GE107" s="597"/>
      <c r="GF107" s="597"/>
      <c r="GG107" s="597"/>
      <c r="GH107" s="597"/>
      <c r="GI107" s="597"/>
      <c r="GJ107" s="597"/>
      <c r="GK107" s="597"/>
      <c r="GL107" s="597"/>
      <c r="GM107" s="597"/>
      <c r="GN107" s="597"/>
      <c r="GO107" s="597"/>
      <c r="GP107" s="597"/>
      <c r="GQ107" s="597"/>
      <c r="GR107" s="597"/>
      <c r="GS107" s="597"/>
      <c r="GT107" s="597"/>
      <c r="GU107" s="597"/>
      <c r="GV107" s="597"/>
      <c r="GW107" s="597"/>
      <c r="GX107" s="597"/>
      <c r="GY107" s="597"/>
      <c r="GZ107" s="597"/>
      <c r="HA107" s="597"/>
      <c r="HB107" s="597"/>
      <c r="HC107" s="597"/>
      <c r="HD107" s="597"/>
      <c r="HE107" s="597"/>
      <c r="HF107" s="597"/>
      <c r="HG107" s="597"/>
      <c r="HH107" s="597"/>
      <c r="HI107" s="597"/>
      <c r="HJ107" s="597"/>
      <c r="HK107" s="597"/>
      <c r="HL107" s="597"/>
      <c r="HM107" s="597"/>
      <c r="HN107" s="597"/>
      <c r="HO107" s="597"/>
      <c r="HP107" s="597"/>
      <c r="HQ107" s="597"/>
      <c r="HR107" s="597"/>
      <c r="HS107" s="597"/>
      <c r="HT107" s="597"/>
      <c r="HU107" s="597"/>
      <c r="HV107" s="597"/>
      <c r="HW107" s="597"/>
      <c r="HX107" s="597"/>
      <c r="HY107" s="597"/>
      <c r="HZ107" s="597"/>
      <c r="IA107" s="597"/>
      <c r="IB107" s="597"/>
      <c r="IC107" s="597"/>
      <c r="ID107" s="597"/>
      <c r="IE107" s="597"/>
      <c r="IF107" s="597"/>
      <c r="IG107" s="597"/>
      <c r="IH107" s="597"/>
      <c r="II107" s="597"/>
      <c r="IJ107" s="597"/>
      <c r="IK107" s="597"/>
      <c r="IL107" s="597"/>
      <c r="IM107" s="597"/>
      <c r="IN107" s="597"/>
      <c r="IO107" s="597"/>
      <c r="IP107" s="597"/>
      <c r="IQ107" s="597"/>
      <c r="IR107" s="597"/>
      <c r="IS107" s="597"/>
      <c r="IT107" s="597"/>
      <c r="IU107" s="597"/>
      <c r="IV107" s="597"/>
    </row>
    <row r="108" spans="3:256" hidden="1">
      <c r="C108" s="597"/>
      <c r="D108" s="597"/>
      <c r="E108" s="597"/>
      <c r="F108" s="597"/>
      <c r="G108" s="597"/>
      <c r="H108" s="597"/>
      <c r="I108" s="597"/>
      <c r="J108" s="597"/>
      <c r="K108" s="597"/>
      <c r="L108" s="597"/>
      <c r="M108" s="597"/>
      <c r="N108" s="597"/>
      <c r="O108" s="597"/>
      <c r="P108" s="597"/>
      <c r="Q108" s="597"/>
      <c r="R108" s="597"/>
      <c r="S108" s="597"/>
      <c r="T108" s="597"/>
      <c r="U108" s="597"/>
      <c r="V108" s="597"/>
      <c r="W108" s="597"/>
      <c r="X108" s="597"/>
      <c r="Y108" s="597"/>
      <c r="Z108" s="597"/>
      <c r="AA108" s="597"/>
      <c r="AB108" s="597"/>
      <c r="AC108" s="597"/>
      <c r="AD108" s="597"/>
      <c r="AE108" s="597"/>
      <c r="AF108" s="597"/>
      <c r="AG108" s="597"/>
      <c r="AH108" s="597"/>
      <c r="AI108" s="597"/>
      <c r="AJ108" s="597"/>
      <c r="AK108" s="597"/>
      <c r="AL108" s="597"/>
      <c r="AM108" s="597"/>
      <c r="AN108" s="597"/>
      <c r="AO108" s="597"/>
      <c r="AP108" s="597"/>
      <c r="AQ108" s="597"/>
      <c r="AR108" s="597"/>
      <c r="AS108" s="597"/>
      <c r="AT108" s="597"/>
      <c r="AU108" s="597"/>
      <c r="AV108" s="597"/>
      <c r="AW108" s="597"/>
      <c r="AX108" s="597"/>
      <c r="AY108" s="597"/>
      <c r="AZ108" s="597"/>
      <c r="BA108" s="597"/>
      <c r="BB108" s="597"/>
      <c r="BC108" s="597"/>
      <c r="BD108" s="597"/>
      <c r="BE108" s="597"/>
      <c r="BF108" s="597"/>
      <c r="BG108" s="597"/>
      <c r="BH108" s="597"/>
      <c r="BI108" s="597"/>
      <c r="BJ108" s="597"/>
      <c r="BK108" s="597"/>
      <c r="BL108" s="597"/>
      <c r="BM108" s="597"/>
      <c r="BN108" s="597"/>
      <c r="BO108" s="597"/>
      <c r="BP108" s="597"/>
      <c r="BQ108" s="597"/>
      <c r="BR108" s="597"/>
      <c r="BS108" s="597"/>
      <c r="BT108" s="597"/>
      <c r="BU108" s="597"/>
      <c r="BV108" s="597"/>
      <c r="BW108" s="597"/>
      <c r="BX108" s="597"/>
      <c r="BY108" s="597"/>
      <c r="BZ108" s="597"/>
      <c r="CA108" s="597"/>
      <c r="CB108" s="597"/>
      <c r="CC108" s="597"/>
      <c r="CD108" s="597"/>
      <c r="CE108" s="597"/>
      <c r="CF108" s="597"/>
      <c r="CG108" s="597"/>
      <c r="CH108" s="597"/>
      <c r="CI108" s="597"/>
      <c r="CJ108" s="597"/>
      <c r="CK108" s="597"/>
      <c r="CL108" s="597"/>
      <c r="CM108" s="597"/>
      <c r="CN108" s="597"/>
      <c r="CO108" s="597"/>
      <c r="CP108" s="597"/>
      <c r="CQ108" s="597"/>
      <c r="CR108" s="597"/>
      <c r="CS108" s="597"/>
      <c r="CT108" s="597"/>
      <c r="CU108" s="597"/>
      <c r="CV108" s="597"/>
      <c r="CW108" s="597"/>
      <c r="CX108" s="597"/>
      <c r="CY108" s="597"/>
      <c r="CZ108" s="597"/>
      <c r="DA108" s="597"/>
      <c r="DB108" s="597"/>
      <c r="DC108" s="597"/>
      <c r="DD108" s="597"/>
      <c r="DE108" s="597"/>
      <c r="DF108" s="597"/>
      <c r="DG108" s="597"/>
      <c r="DH108" s="597"/>
      <c r="DI108" s="597"/>
      <c r="DJ108" s="597"/>
      <c r="DK108" s="597"/>
      <c r="DL108" s="597"/>
      <c r="DM108" s="597"/>
      <c r="DN108" s="597"/>
      <c r="DO108" s="597"/>
      <c r="DP108" s="597"/>
      <c r="DQ108" s="597"/>
      <c r="DR108" s="597"/>
      <c r="DS108" s="597"/>
      <c r="DT108" s="597"/>
      <c r="DU108" s="597"/>
      <c r="DV108" s="597"/>
      <c r="DW108" s="597"/>
      <c r="DX108" s="597"/>
      <c r="DY108" s="597"/>
      <c r="DZ108" s="597"/>
      <c r="EA108" s="597"/>
      <c r="EB108" s="597"/>
      <c r="EC108" s="597"/>
      <c r="ED108" s="597"/>
      <c r="EE108" s="597"/>
      <c r="EF108" s="597"/>
      <c r="EG108" s="597"/>
      <c r="EH108" s="597"/>
      <c r="EI108" s="597"/>
      <c r="EJ108" s="597"/>
      <c r="EK108" s="597"/>
      <c r="EL108" s="597"/>
      <c r="EM108" s="597"/>
      <c r="EN108" s="597"/>
      <c r="EO108" s="597"/>
      <c r="EP108" s="597"/>
      <c r="EQ108" s="597"/>
      <c r="ER108" s="597"/>
      <c r="ES108" s="597"/>
      <c r="ET108" s="597"/>
      <c r="EU108" s="597"/>
      <c r="EV108" s="597"/>
      <c r="EW108" s="597"/>
      <c r="EX108" s="597"/>
      <c r="EY108" s="597"/>
      <c r="EZ108" s="597"/>
      <c r="FA108" s="597"/>
      <c r="FB108" s="597"/>
      <c r="FC108" s="597"/>
      <c r="FD108" s="597"/>
      <c r="FE108" s="597"/>
      <c r="FF108" s="597"/>
      <c r="FG108" s="597"/>
      <c r="FH108" s="597"/>
      <c r="FI108" s="597"/>
      <c r="FJ108" s="597"/>
      <c r="FK108" s="597"/>
      <c r="FL108" s="597"/>
      <c r="FM108" s="597"/>
      <c r="FN108" s="597"/>
      <c r="FO108" s="597"/>
      <c r="FP108" s="597"/>
      <c r="FQ108" s="597"/>
      <c r="FR108" s="597"/>
      <c r="FS108" s="597"/>
      <c r="FT108" s="597"/>
      <c r="FU108" s="597"/>
      <c r="FV108" s="597"/>
      <c r="FW108" s="597"/>
      <c r="FX108" s="597"/>
      <c r="FY108" s="597"/>
      <c r="FZ108" s="597"/>
      <c r="GA108" s="597"/>
      <c r="GB108" s="597"/>
      <c r="GC108" s="597"/>
      <c r="GD108" s="597"/>
      <c r="GE108" s="597"/>
      <c r="GF108" s="597"/>
      <c r="GG108" s="597"/>
      <c r="GH108" s="597"/>
      <c r="GI108" s="597"/>
      <c r="GJ108" s="597"/>
      <c r="GK108" s="597"/>
      <c r="GL108" s="597"/>
      <c r="GM108" s="597"/>
      <c r="GN108" s="597"/>
      <c r="GO108" s="597"/>
      <c r="GP108" s="597"/>
      <c r="GQ108" s="597"/>
      <c r="GR108" s="597"/>
      <c r="GS108" s="597"/>
      <c r="GT108" s="597"/>
      <c r="GU108" s="597"/>
      <c r="GV108" s="597"/>
      <c r="GW108" s="597"/>
      <c r="GX108" s="597"/>
      <c r="GY108" s="597"/>
      <c r="GZ108" s="597"/>
      <c r="HA108" s="597"/>
      <c r="HB108" s="597"/>
      <c r="HC108" s="597"/>
      <c r="HD108" s="597"/>
      <c r="HE108" s="597"/>
      <c r="HF108" s="597"/>
      <c r="HG108" s="597"/>
      <c r="HH108" s="597"/>
      <c r="HI108" s="597"/>
      <c r="HJ108" s="597"/>
      <c r="HK108" s="597"/>
      <c r="HL108" s="597"/>
      <c r="HM108" s="597"/>
      <c r="HN108" s="597"/>
      <c r="HO108" s="597"/>
      <c r="HP108" s="597"/>
      <c r="HQ108" s="597"/>
      <c r="HR108" s="597"/>
      <c r="HS108" s="597"/>
      <c r="HT108" s="597"/>
      <c r="HU108" s="597"/>
      <c r="HV108" s="597"/>
      <c r="HW108" s="597"/>
      <c r="HX108" s="597"/>
      <c r="HY108" s="597"/>
      <c r="HZ108" s="597"/>
      <c r="IA108" s="597"/>
      <c r="IB108" s="597"/>
      <c r="IC108" s="597"/>
      <c r="ID108" s="597"/>
      <c r="IE108" s="597"/>
      <c r="IF108" s="597"/>
      <c r="IG108" s="597"/>
      <c r="IH108" s="597"/>
      <c r="II108" s="597"/>
      <c r="IJ108" s="597"/>
      <c r="IK108" s="597"/>
      <c r="IL108" s="597"/>
      <c r="IM108" s="597"/>
      <c r="IN108" s="597"/>
      <c r="IO108" s="597"/>
      <c r="IP108" s="597"/>
      <c r="IQ108" s="597"/>
      <c r="IR108" s="597"/>
      <c r="IS108" s="597"/>
      <c r="IT108" s="597"/>
      <c r="IU108" s="597"/>
      <c r="IV108" s="597"/>
    </row>
    <row r="109" spans="3:256" hidden="1">
      <c r="C109" s="597"/>
      <c r="D109" s="597"/>
      <c r="E109" s="597"/>
      <c r="F109" s="597"/>
      <c r="G109" s="597"/>
      <c r="H109" s="597"/>
      <c r="I109" s="597"/>
      <c r="J109" s="597"/>
      <c r="K109" s="597"/>
      <c r="L109" s="597"/>
      <c r="M109" s="597"/>
      <c r="N109" s="597"/>
      <c r="O109" s="597"/>
      <c r="P109" s="597"/>
      <c r="Q109" s="597"/>
      <c r="R109" s="597"/>
      <c r="S109" s="597"/>
      <c r="T109" s="597"/>
      <c r="U109" s="597"/>
      <c r="V109" s="597"/>
      <c r="W109" s="597"/>
      <c r="X109" s="597"/>
      <c r="Y109" s="597"/>
      <c r="Z109" s="597"/>
      <c r="AA109" s="597"/>
      <c r="AB109" s="597"/>
      <c r="AC109" s="597"/>
      <c r="AD109" s="597"/>
      <c r="AE109" s="597"/>
      <c r="AF109" s="597"/>
      <c r="AG109" s="597"/>
      <c r="AH109" s="597"/>
      <c r="AI109" s="597"/>
      <c r="AJ109" s="597"/>
      <c r="AK109" s="597"/>
      <c r="AL109" s="597"/>
      <c r="AM109" s="597"/>
      <c r="AN109" s="597"/>
      <c r="AO109" s="597"/>
      <c r="AP109" s="597"/>
      <c r="AQ109" s="597"/>
      <c r="AR109" s="597"/>
      <c r="AS109" s="597"/>
      <c r="AT109" s="597"/>
      <c r="AU109" s="597"/>
      <c r="AV109" s="597"/>
      <c r="AW109" s="597"/>
      <c r="AX109" s="597"/>
      <c r="AY109" s="597"/>
      <c r="AZ109" s="597"/>
      <c r="BA109" s="597"/>
      <c r="BB109" s="597"/>
      <c r="BC109" s="597"/>
      <c r="BD109" s="597"/>
      <c r="BE109" s="597"/>
      <c r="BF109" s="597"/>
      <c r="BG109" s="597"/>
      <c r="BH109" s="597"/>
      <c r="BI109" s="597"/>
      <c r="BJ109" s="597"/>
      <c r="BK109" s="597"/>
      <c r="BL109" s="597"/>
      <c r="BM109" s="597"/>
      <c r="BN109" s="597"/>
      <c r="BO109" s="597"/>
      <c r="BP109" s="597"/>
      <c r="BQ109" s="597"/>
      <c r="BR109" s="597"/>
      <c r="BS109" s="597"/>
      <c r="BT109" s="597"/>
      <c r="BU109" s="597"/>
      <c r="BV109" s="597"/>
      <c r="BW109" s="597"/>
      <c r="BX109" s="597"/>
      <c r="BY109" s="597"/>
      <c r="BZ109" s="597"/>
      <c r="CA109" s="597"/>
      <c r="CB109" s="597"/>
      <c r="CC109" s="597"/>
      <c r="CD109" s="597"/>
      <c r="CE109" s="597"/>
      <c r="CF109" s="597"/>
      <c r="CG109" s="597"/>
      <c r="CH109" s="597"/>
      <c r="CI109" s="597"/>
      <c r="CJ109" s="597"/>
      <c r="CK109" s="597"/>
      <c r="CL109" s="597"/>
      <c r="CM109" s="597"/>
      <c r="CN109" s="597"/>
      <c r="CO109" s="597"/>
      <c r="CP109" s="597"/>
      <c r="CQ109" s="597"/>
      <c r="CR109" s="597"/>
      <c r="CS109" s="597"/>
      <c r="CT109" s="597"/>
      <c r="CU109" s="597"/>
      <c r="CV109" s="597"/>
      <c r="CW109" s="597"/>
      <c r="CX109" s="597"/>
      <c r="CY109" s="597"/>
      <c r="CZ109" s="597"/>
      <c r="DA109" s="597"/>
      <c r="DB109" s="597"/>
      <c r="DC109" s="597"/>
      <c r="DD109" s="597"/>
      <c r="DE109" s="597"/>
      <c r="DF109" s="597"/>
      <c r="DG109" s="597"/>
      <c r="DH109" s="597"/>
      <c r="DI109" s="597"/>
      <c r="DJ109" s="597"/>
      <c r="DK109" s="597"/>
      <c r="DL109" s="597"/>
      <c r="DM109" s="597"/>
      <c r="DN109" s="597"/>
      <c r="DO109" s="597"/>
      <c r="DP109" s="597"/>
      <c r="DQ109" s="597"/>
      <c r="DR109" s="597"/>
      <c r="DS109" s="597"/>
      <c r="DT109" s="597"/>
      <c r="DU109" s="597"/>
      <c r="DV109" s="597"/>
      <c r="DW109" s="597"/>
      <c r="DX109" s="597"/>
      <c r="DY109" s="597"/>
      <c r="DZ109" s="597"/>
      <c r="EA109" s="597"/>
      <c r="EB109" s="597"/>
      <c r="EC109" s="597"/>
      <c r="ED109" s="597"/>
      <c r="EE109" s="597"/>
      <c r="EF109" s="597"/>
      <c r="EG109" s="597"/>
      <c r="EH109" s="597"/>
      <c r="EI109" s="597"/>
      <c r="EJ109" s="597"/>
      <c r="EK109" s="597"/>
      <c r="EL109" s="597"/>
      <c r="EM109" s="597"/>
      <c r="EN109" s="597"/>
      <c r="EO109" s="597"/>
      <c r="EP109" s="597"/>
      <c r="EQ109" s="597"/>
      <c r="ER109" s="597"/>
      <c r="ES109" s="597"/>
      <c r="ET109" s="597"/>
      <c r="EU109" s="597"/>
      <c r="EV109" s="597"/>
      <c r="EW109" s="597"/>
      <c r="EX109" s="597"/>
      <c r="EY109" s="597"/>
      <c r="EZ109" s="597"/>
      <c r="FA109" s="597"/>
      <c r="FB109" s="597"/>
      <c r="FC109" s="597"/>
      <c r="FD109" s="597"/>
      <c r="FE109" s="597"/>
      <c r="FF109" s="597"/>
      <c r="FG109" s="597"/>
      <c r="FH109" s="597"/>
      <c r="FI109" s="597"/>
      <c r="FJ109" s="597"/>
      <c r="FK109" s="597"/>
      <c r="FL109" s="597"/>
      <c r="FM109" s="597"/>
      <c r="FN109" s="597"/>
      <c r="FO109" s="597"/>
      <c r="FP109" s="597"/>
      <c r="FQ109" s="597"/>
      <c r="FR109" s="597"/>
      <c r="FS109" s="597"/>
      <c r="FT109" s="597"/>
      <c r="FU109" s="597"/>
      <c r="FV109" s="597"/>
      <c r="FW109" s="597"/>
      <c r="FX109" s="597"/>
      <c r="FY109" s="597"/>
      <c r="FZ109" s="597"/>
      <c r="GA109" s="597"/>
      <c r="GB109" s="597"/>
      <c r="GC109" s="597"/>
      <c r="GD109" s="597"/>
      <c r="GE109" s="597"/>
      <c r="GF109" s="597"/>
      <c r="GG109" s="597"/>
      <c r="GH109" s="597"/>
      <c r="GI109" s="597"/>
      <c r="GJ109" s="597"/>
      <c r="GK109" s="597"/>
      <c r="GL109" s="597"/>
      <c r="GM109" s="597"/>
      <c r="GN109" s="597"/>
      <c r="GO109" s="597"/>
      <c r="GP109" s="597"/>
      <c r="GQ109" s="597"/>
      <c r="GR109" s="597"/>
      <c r="GS109" s="597"/>
      <c r="GT109" s="597"/>
      <c r="GU109" s="597"/>
      <c r="GV109" s="597"/>
      <c r="GW109" s="597"/>
      <c r="GX109" s="597"/>
      <c r="GY109" s="597"/>
      <c r="GZ109" s="597"/>
      <c r="HA109" s="597"/>
      <c r="HB109" s="597"/>
      <c r="HC109" s="597"/>
      <c r="HD109" s="597"/>
      <c r="HE109" s="597"/>
      <c r="HF109" s="597"/>
      <c r="HG109" s="597"/>
      <c r="HH109" s="597"/>
      <c r="HI109" s="597"/>
      <c r="HJ109" s="597"/>
      <c r="HK109" s="597"/>
      <c r="HL109" s="597"/>
      <c r="HM109" s="597"/>
      <c r="HN109" s="597"/>
      <c r="HO109" s="597"/>
      <c r="HP109" s="597"/>
      <c r="HQ109" s="597"/>
      <c r="HR109" s="597"/>
      <c r="HS109" s="597"/>
      <c r="HT109" s="597"/>
      <c r="HU109" s="597"/>
      <c r="HV109" s="597"/>
      <c r="HW109" s="597"/>
      <c r="HX109" s="597"/>
      <c r="HY109" s="597"/>
      <c r="HZ109" s="597"/>
      <c r="IA109" s="597"/>
      <c r="IB109" s="597"/>
      <c r="IC109" s="597"/>
      <c r="ID109" s="597"/>
      <c r="IE109" s="597"/>
      <c r="IF109" s="597"/>
      <c r="IG109" s="597"/>
      <c r="IH109" s="597"/>
      <c r="II109" s="597"/>
      <c r="IJ109" s="597"/>
      <c r="IK109" s="597"/>
      <c r="IL109" s="597"/>
      <c r="IM109" s="597"/>
      <c r="IN109" s="597"/>
      <c r="IO109" s="597"/>
      <c r="IP109" s="597"/>
      <c r="IQ109" s="597"/>
      <c r="IR109" s="597"/>
      <c r="IS109" s="597"/>
      <c r="IT109" s="597"/>
      <c r="IU109" s="597"/>
      <c r="IV109" s="597"/>
    </row>
    <row r="110" spans="3:256" ht="12.75" customHeight="1"/>
    <row r="111" spans="3:256" ht="12.75" customHeight="1"/>
    <row r="112" spans="3:256" ht="12.75" customHeight="1"/>
    <row r="113" ht="12.75" customHeight="1"/>
    <row r="114" ht="12.75" customHeight="1"/>
    <row r="115" ht="12.75" customHeight="1"/>
  </sheetData>
  <conditionalFormatting sqref="G4 F22:F32">
    <cfRule type="expression" dxfId="82" priority="1" stopIfTrue="1">
      <formula>ISERROR(F4)</formula>
    </cfRule>
  </conditionalFormatting>
  <pageMargins left="0.75" right="0.75" top="1" bottom="1" header="0" footer="0"/>
  <pageSetup orientation="portrait" horizontalDpi="0" verticalDpi="0" r:id="rId1"/>
  <headerFooter alignWithMargins="0"/>
  <drawing r:id="rId2"/>
</worksheet>
</file>

<file path=xl/worksheets/sheet40.xml><?xml version="1.0" encoding="utf-8"?>
<worksheet xmlns="http://schemas.openxmlformats.org/spreadsheetml/2006/main" xmlns:r="http://schemas.openxmlformats.org/officeDocument/2006/relationships">
  <sheetPr codeName="Hoja23"/>
  <dimension ref="B1:L64"/>
  <sheetViews>
    <sheetView zoomScale="80" zoomScaleNormal="80" workbookViewId="0">
      <pane xSplit="2" ySplit="3" topLeftCell="C4" activePane="bottomRight" state="frozen"/>
      <selection pane="topRight" activeCell="C1" sqref="C1"/>
      <selection pane="bottomLeft" activeCell="A4" sqref="A4"/>
      <selection pane="bottomRight"/>
    </sheetView>
  </sheetViews>
  <sheetFormatPr baseColWidth="10" defaultRowHeight="12.75"/>
  <cols>
    <col min="1" max="1" width="1.7109375" style="565" customWidth="1"/>
    <col min="2" max="2" width="11.42578125" style="565"/>
    <col min="3" max="3" width="17.140625" style="565" bestFit="1" customWidth="1"/>
    <col min="4" max="4" width="16.28515625" style="565" bestFit="1" customWidth="1"/>
    <col min="5" max="5" width="18.85546875" style="565" bestFit="1" customWidth="1"/>
    <col min="6" max="7" width="14.85546875" style="565" customWidth="1"/>
    <col min="8" max="8" width="5.7109375" style="565" customWidth="1"/>
    <col min="9" max="9" width="17.140625" style="565" bestFit="1" customWidth="1"/>
    <col min="10" max="10" width="16.28515625" style="565" bestFit="1" customWidth="1"/>
    <col min="11" max="11" width="7.85546875" style="565" bestFit="1" customWidth="1"/>
    <col min="12" max="258" width="11.42578125" style="565"/>
    <col min="259" max="259" width="14.140625" style="565" bestFit="1" customWidth="1"/>
    <col min="260" max="260" width="14" style="565" bestFit="1" customWidth="1"/>
    <col min="261" max="261" width="15.85546875" style="565" bestFit="1" customWidth="1"/>
    <col min="262" max="514" width="11.42578125" style="565"/>
    <col min="515" max="515" width="14.140625" style="565" bestFit="1" customWidth="1"/>
    <col min="516" max="516" width="14" style="565" bestFit="1" customWidth="1"/>
    <col min="517" max="517" width="15.85546875" style="565" bestFit="1" customWidth="1"/>
    <col min="518" max="770" width="11.42578125" style="565"/>
    <col min="771" max="771" width="14.140625" style="565" bestFit="1" customWidth="1"/>
    <col min="772" max="772" width="14" style="565" bestFit="1" customWidth="1"/>
    <col min="773" max="773" width="15.85546875" style="565" bestFit="1" customWidth="1"/>
    <col min="774" max="1026" width="11.42578125" style="565"/>
    <col min="1027" max="1027" width="14.140625" style="565" bestFit="1" customWidth="1"/>
    <col min="1028" max="1028" width="14" style="565" bestFit="1" customWidth="1"/>
    <col min="1029" max="1029" width="15.85546875" style="565" bestFit="1" customWidth="1"/>
    <col min="1030" max="1282" width="11.42578125" style="565"/>
    <col min="1283" max="1283" width="14.140625" style="565" bestFit="1" customWidth="1"/>
    <col min="1284" max="1284" width="14" style="565" bestFit="1" customWidth="1"/>
    <col min="1285" max="1285" width="15.85546875" style="565" bestFit="1" customWidth="1"/>
    <col min="1286" max="1538" width="11.42578125" style="565"/>
    <col min="1539" max="1539" width="14.140625" style="565" bestFit="1" customWidth="1"/>
    <col min="1540" max="1540" width="14" style="565" bestFit="1" customWidth="1"/>
    <col min="1541" max="1541" width="15.85546875" style="565" bestFit="1" customWidth="1"/>
    <col min="1542" max="1794" width="11.42578125" style="565"/>
    <col min="1795" max="1795" width="14.140625" style="565" bestFit="1" customWidth="1"/>
    <col min="1796" max="1796" width="14" style="565" bestFit="1" customWidth="1"/>
    <col min="1797" max="1797" width="15.85546875" style="565" bestFit="1" customWidth="1"/>
    <col min="1798" max="2050" width="11.42578125" style="565"/>
    <col min="2051" max="2051" width="14.140625" style="565" bestFit="1" customWidth="1"/>
    <col min="2052" max="2052" width="14" style="565" bestFit="1" customWidth="1"/>
    <col min="2053" max="2053" width="15.85546875" style="565" bestFit="1" customWidth="1"/>
    <col min="2054" max="2306" width="11.42578125" style="565"/>
    <col min="2307" max="2307" width="14.140625" style="565" bestFit="1" customWidth="1"/>
    <col min="2308" max="2308" width="14" style="565" bestFit="1" customWidth="1"/>
    <col min="2309" max="2309" width="15.85546875" style="565" bestFit="1" customWidth="1"/>
    <col min="2310" max="2562" width="11.42578125" style="565"/>
    <col min="2563" max="2563" width="14.140625" style="565" bestFit="1" customWidth="1"/>
    <col min="2564" max="2564" width="14" style="565" bestFit="1" customWidth="1"/>
    <col min="2565" max="2565" width="15.85546875" style="565" bestFit="1" customWidth="1"/>
    <col min="2566" max="2818" width="11.42578125" style="565"/>
    <col min="2819" max="2819" width="14.140625" style="565" bestFit="1" customWidth="1"/>
    <col min="2820" max="2820" width="14" style="565" bestFit="1" customWidth="1"/>
    <col min="2821" max="2821" width="15.85546875" style="565" bestFit="1" customWidth="1"/>
    <col min="2822" max="3074" width="11.42578125" style="565"/>
    <col min="3075" max="3075" width="14.140625" style="565" bestFit="1" customWidth="1"/>
    <col min="3076" max="3076" width="14" style="565" bestFit="1" customWidth="1"/>
    <col min="3077" max="3077" width="15.85546875" style="565" bestFit="1" customWidth="1"/>
    <col min="3078" max="3330" width="11.42578125" style="565"/>
    <col min="3331" max="3331" width="14.140625" style="565" bestFit="1" customWidth="1"/>
    <col min="3332" max="3332" width="14" style="565" bestFit="1" customWidth="1"/>
    <col min="3333" max="3333" width="15.85546875" style="565" bestFit="1" customWidth="1"/>
    <col min="3334" max="3586" width="11.42578125" style="565"/>
    <col min="3587" max="3587" width="14.140625" style="565" bestFit="1" customWidth="1"/>
    <col min="3588" max="3588" width="14" style="565" bestFit="1" customWidth="1"/>
    <col min="3589" max="3589" width="15.85546875" style="565" bestFit="1" customWidth="1"/>
    <col min="3590" max="3842" width="11.42578125" style="565"/>
    <col min="3843" max="3843" width="14.140625" style="565" bestFit="1" customWidth="1"/>
    <col min="3844" max="3844" width="14" style="565" bestFit="1" customWidth="1"/>
    <col min="3845" max="3845" width="15.85546875" style="565" bestFit="1" customWidth="1"/>
    <col min="3846" max="4098" width="11.42578125" style="565"/>
    <col min="4099" max="4099" width="14.140625" style="565" bestFit="1" customWidth="1"/>
    <col min="4100" max="4100" width="14" style="565" bestFit="1" customWidth="1"/>
    <col min="4101" max="4101" width="15.85546875" style="565" bestFit="1" customWidth="1"/>
    <col min="4102" max="4354" width="11.42578125" style="565"/>
    <col min="4355" max="4355" width="14.140625" style="565" bestFit="1" customWidth="1"/>
    <col min="4356" max="4356" width="14" style="565" bestFit="1" customWidth="1"/>
    <col min="4357" max="4357" width="15.85546875" style="565" bestFit="1" customWidth="1"/>
    <col min="4358" max="4610" width="11.42578125" style="565"/>
    <col min="4611" max="4611" width="14.140625" style="565" bestFit="1" customWidth="1"/>
    <col min="4612" max="4612" width="14" style="565" bestFit="1" customWidth="1"/>
    <col min="4613" max="4613" width="15.85546875" style="565" bestFit="1" customWidth="1"/>
    <col min="4614" max="4866" width="11.42578125" style="565"/>
    <col min="4867" max="4867" width="14.140625" style="565" bestFit="1" customWidth="1"/>
    <col min="4868" max="4868" width="14" style="565" bestFit="1" customWidth="1"/>
    <col min="4869" max="4869" width="15.85546875" style="565" bestFit="1" customWidth="1"/>
    <col min="4870" max="5122" width="11.42578125" style="565"/>
    <col min="5123" max="5123" width="14.140625" style="565" bestFit="1" customWidth="1"/>
    <col min="5124" max="5124" width="14" style="565" bestFit="1" customWidth="1"/>
    <col min="5125" max="5125" width="15.85546875" style="565" bestFit="1" customWidth="1"/>
    <col min="5126" max="5378" width="11.42578125" style="565"/>
    <col min="5379" max="5379" width="14.140625" style="565" bestFit="1" customWidth="1"/>
    <col min="5380" max="5380" width="14" style="565" bestFit="1" customWidth="1"/>
    <col min="5381" max="5381" width="15.85546875" style="565" bestFit="1" customWidth="1"/>
    <col min="5382" max="5634" width="11.42578125" style="565"/>
    <col min="5635" max="5635" width="14.140625" style="565" bestFit="1" customWidth="1"/>
    <col min="5636" max="5636" width="14" style="565" bestFit="1" customWidth="1"/>
    <col min="5637" max="5637" width="15.85546875" style="565" bestFit="1" customWidth="1"/>
    <col min="5638" max="5890" width="11.42578125" style="565"/>
    <col min="5891" max="5891" width="14.140625" style="565" bestFit="1" customWidth="1"/>
    <col min="5892" max="5892" width="14" style="565" bestFit="1" customWidth="1"/>
    <col min="5893" max="5893" width="15.85546875" style="565" bestFit="1" customWidth="1"/>
    <col min="5894" max="6146" width="11.42578125" style="565"/>
    <col min="6147" max="6147" width="14.140625" style="565" bestFit="1" customWidth="1"/>
    <col min="6148" max="6148" width="14" style="565" bestFit="1" customWidth="1"/>
    <col min="6149" max="6149" width="15.85546875" style="565" bestFit="1" customWidth="1"/>
    <col min="6150" max="6402" width="11.42578125" style="565"/>
    <col min="6403" max="6403" width="14.140625" style="565" bestFit="1" customWidth="1"/>
    <col min="6404" max="6404" width="14" style="565" bestFit="1" customWidth="1"/>
    <col min="6405" max="6405" width="15.85546875" style="565" bestFit="1" customWidth="1"/>
    <col min="6406" max="6658" width="11.42578125" style="565"/>
    <col min="6659" max="6659" width="14.140625" style="565" bestFit="1" customWidth="1"/>
    <col min="6660" max="6660" width="14" style="565" bestFit="1" customWidth="1"/>
    <col min="6661" max="6661" width="15.85546875" style="565" bestFit="1" customWidth="1"/>
    <col min="6662" max="6914" width="11.42578125" style="565"/>
    <col min="6915" max="6915" width="14.140625" style="565" bestFit="1" customWidth="1"/>
    <col min="6916" max="6916" width="14" style="565" bestFit="1" customWidth="1"/>
    <col min="6917" max="6917" width="15.85546875" style="565" bestFit="1" customWidth="1"/>
    <col min="6918" max="7170" width="11.42578125" style="565"/>
    <col min="7171" max="7171" width="14.140625" style="565" bestFit="1" customWidth="1"/>
    <col min="7172" max="7172" width="14" style="565" bestFit="1" customWidth="1"/>
    <col min="7173" max="7173" width="15.85546875" style="565" bestFit="1" customWidth="1"/>
    <col min="7174" max="7426" width="11.42578125" style="565"/>
    <col min="7427" max="7427" width="14.140625" style="565" bestFit="1" customWidth="1"/>
    <col min="7428" max="7428" width="14" style="565" bestFit="1" customWidth="1"/>
    <col min="7429" max="7429" width="15.85546875" style="565" bestFit="1" customWidth="1"/>
    <col min="7430" max="7682" width="11.42578125" style="565"/>
    <col min="7683" max="7683" width="14.140625" style="565" bestFit="1" customWidth="1"/>
    <col min="7684" max="7684" width="14" style="565" bestFit="1" customWidth="1"/>
    <col min="7685" max="7685" width="15.85546875" style="565" bestFit="1" customWidth="1"/>
    <col min="7686" max="7938" width="11.42578125" style="565"/>
    <col min="7939" max="7939" width="14.140625" style="565" bestFit="1" customWidth="1"/>
    <col min="7940" max="7940" width="14" style="565" bestFit="1" customWidth="1"/>
    <col min="7941" max="7941" width="15.85546875" style="565" bestFit="1" customWidth="1"/>
    <col min="7942" max="8194" width="11.42578125" style="565"/>
    <col min="8195" max="8195" width="14.140625" style="565" bestFit="1" customWidth="1"/>
    <col min="8196" max="8196" width="14" style="565" bestFit="1" customWidth="1"/>
    <col min="8197" max="8197" width="15.85546875" style="565" bestFit="1" customWidth="1"/>
    <col min="8198" max="8450" width="11.42578125" style="565"/>
    <col min="8451" max="8451" width="14.140625" style="565" bestFit="1" customWidth="1"/>
    <col min="8452" max="8452" width="14" style="565" bestFit="1" customWidth="1"/>
    <col min="8453" max="8453" width="15.85546875" style="565" bestFit="1" customWidth="1"/>
    <col min="8454" max="8706" width="11.42578125" style="565"/>
    <col min="8707" max="8707" width="14.140625" style="565" bestFit="1" customWidth="1"/>
    <col min="8708" max="8708" width="14" style="565" bestFit="1" customWidth="1"/>
    <col min="8709" max="8709" width="15.85546875" style="565" bestFit="1" customWidth="1"/>
    <col min="8710" max="8962" width="11.42578125" style="565"/>
    <col min="8963" max="8963" width="14.140625" style="565" bestFit="1" customWidth="1"/>
    <col min="8964" max="8964" width="14" style="565" bestFit="1" customWidth="1"/>
    <col min="8965" max="8965" width="15.85546875" style="565" bestFit="1" customWidth="1"/>
    <col min="8966" max="9218" width="11.42578125" style="565"/>
    <col min="9219" max="9219" width="14.140625" style="565" bestFit="1" customWidth="1"/>
    <col min="9220" max="9220" width="14" style="565" bestFit="1" customWidth="1"/>
    <col min="9221" max="9221" width="15.85546875" style="565" bestFit="1" customWidth="1"/>
    <col min="9222" max="9474" width="11.42578125" style="565"/>
    <col min="9475" max="9475" width="14.140625" style="565" bestFit="1" customWidth="1"/>
    <col min="9476" max="9476" width="14" style="565" bestFit="1" customWidth="1"/>
    <col min="9477" max="9477" width="15.85546875" style="565" bestFit="1" customWidth="1"/>
    <col min="9478" max="9730" width="11.42578125" style="565"/>
    <col min="9731" max="9731" width="14.140625" style="565" bestFit="1" customWidth="1"/>
    <col min="9732" max="9732" width="14" style="565" bestFit="1" customWidth="1"/>
    <col min="9733" max="9733" width="15.85546875" style="565" bestFit="1" customWidth="1"/>
    <col min="9734" max="9986" width="11.42578125" style="565"/>
    <col min="9987" max="9987" width="14.140625" style="565" bestFit="1" customWidth="1"/>
    <col min="9988" max="9988" width="14" style="565" bestFit="1" customWidth="1"/>
    <col min="9989" max="9989" width="15.85546875" style="565" bestFit="1" customWidth="1"/>
    <col min="9990" max="10242" width="11.42578125" style="565"/>
    <col min="10243" max="10243" width="14.140625" style="565" bestFit="1" customWidth="1"/>
    <col min="10244" max="10244" width="14" style="565" bestFit="1" customWidth="1"/>
    <col min="10245" max="10245" width="15.85546875" style="565" bestFit="1" customWidth="1"/>
    <col min="10246" max="10498" width="11.42578125" style="565"/>
    <col min="10499" max="10499" width="14.140625" style="565" bestFit="1" customWidth="1"/>
    <col min="10500" max="10500" width="14" style="565" bestFit="1" customWidth="1"/>
    <col min="10501" max="10501" width="15.85546875" style="565" bestFit="1" customWidth="1"/>
    <col min="10502" max="10754" width="11.42578125" style="565"/>
    <col min="10755" max="10755" width="14.140625" style="565" bestFit="1" customWidth="1"/>
    <col min="10756" max="10756" width="14" style="565" bestFit="1" customWidth="1"/>
    <col min="10757" max="10757" width="15.85546875" style="565" bestFit="1" customWidth="1"/>
    <col min="10758" max="11010" width="11.42578125" style="565"/>
    <col min="11011" max="11011" width="14.140625" style="565" bestFit="1" customWidth="1"/>
    <col min="11012" max="11012" width="14" style="565" bestFit="1" customWidth="1"/>
    <col min="11013" max="11013" width="15.85546875" style="565" bestFit="1" customWidth="1"/>
    <col min="11014" max="11266" width="11.42578125" style="565"/>
    <col min="11267" max="11267" width="14.140625" style="565" bestFit="1" customWidth="1"/>
    <col min="11268" max="11268" width="14" style="565" bestFit="1" customWidth="1"/>
    <col min="11269" max="11269" width="15.85546875" style="565" bestFit="1" customWidth="1"/>
    <col min="11270" max="11522" width="11.42578125" style="565"/>
    <col min="11523" max="11523" width="14.140625" style="565" bestFit="1" customWidth="1"/>
    <col min="11524" max="11524" width="14" style="565" bestFit="1" customWidth="1"/>
    <col min="11525" max="11525" width="15.85546875" style="565" bestFit="1" customWidth="1"/>
    <col min="11526" max="11778" width="11.42578125" style="565"/>
    <col min="11779" max="11779" width="14.140625" style="565" bestFit="1" customWidth="1"/>
    <col min="11780" max="11780" width="14" style="565" bestFit="1" customWidth="1"/>
    <col min="11781" max="11781" width="15.85546875" style="565" bestFit="1" customWidth="1"/>
    <col min="11782" max="12034" width="11.42578125" style="565"/>
    <col min="12035" max="12035" width="14.140625" style="565" bestFit="1" customWidth="1"/>
    <col min="12036" max="12036" width="14" style="565" bestFit="1" customWidth="1"/>
    <col min="12037" max="12037" width="15.85546875" style="565" bestFit="1" customWidth="1"/>
    <col min="12038" max="12290" width="11.42578125" style="565"/>
    <col min="12291" max="12291" width="14.140625" style="565" bestFit="1" customWidth="1"/>
    <col min="12292" max="12292" width="14" style="565" bestFit="1" customWidth="1"/>
    <col min="12293" max="12293" width="15.85546875" style="565" bestFit="1" customWidth="1"/>
    <col min="12294" max="12546" width="11.42578125" style="565"/>
    <col min="12547" max="12547" width="14.140625" style="565" bestFit="1" customWidth="1"/>
    <col min="12548" max="12548" width="14" style="565" bestFit="1" customWidth="1"/>
    <col min="12549" max="12549" width="15.85546875" style="565" bestFit="1" customWidth="1"/>
    <col min="12550" max="12802" width="11.42578125" style="565"/>
    <col min="12803" max="12803" width="14.140625" style="565" bestFit="1" customWidth="1"/>
    <col min="12804" max="12804" width="14" style="565" bestFit="1" customWidth="1"/>
    <col min="12805" max="12805" width="15.85546875" style="565" bestFit="1" customWidth="1"/>
    <col min="12806" max="13058" width="11.42578125" style="565"/>
    <col min="13059" max="13059" width="14.140625" style="565" bestFit="1" customWidth="1"/>
    <col min="13060" max="13060" width="14" style="565" bestFit="1" customWidth="1"/>
    <col min="13061" max="13061" width="15.85546875" style="565" bestFit="1" customWidth="1"/>
    <col min="13062" max="13314" width="11.42578125" style="565"/>
    <col min="13315" max="13315" width="14.140625" style="565" bestFit="1" customWidth="1"/>
    <col min="13316" max="13316" width="14" style="565" bestFit="1" customWidth="1"/>
    <col min="13317" max="13317" width="15.85546875" style="565" bestFit="1" customWidth="1"/>
    <col min="13318" max="13570" width="11.42578125" style="565"/>
    <col min="13571" max="13571" width="14.140625" style="565" bestFit="1" customWidth="1"/>
    <col min="13572" max="13572" width="14" style="565" bestFit="1" customWidth="1"/>
    <col min="13573" max="13573" width="15.85546875" style="565" bestFit="1" customWidth="1"/>
    <col min="13574" max="13826" width="11.42578125" style="565"/>
    <col min="13827" max="13827" width="14.140625" style="565" bestFit="1" customWidth="1"/>
    <col min="13828" max="13828" width="14" style="565" bestFit="1" customWidth="1"/>
    <col min="13829" max="13829" width="15.85546875" style="565" bestFit="1" customWidth="1"/>
    <col min="13830" max="14082" width="11.42578125" style="565"/>
    <col min="14083" max="14083" width="14.140625" style="565" bestFit="1" customWidth="1"/>
    <col min="14084" max="14084" width="14" style="565" bestFit="1" customWidth="1"/>
    <col min="14085" max="14085" width="15.85546875" style="565" bestFit="1" customWidth="1"/>
    <col min="14086" max="14338" width="11.42578125" style="565"/>
    <col min="14339" max="14339" width="14.140625" style="565" bestFit="1" customWidth="1"/>
    <col min="14340" max="14340" width="14" style="565" bestFit="1" customWidth="1"/>
    <col min="14341" max="14341" width="15.85546875" style="565" bestFit="1" customWidth="1"/>
    <col min="14342" max="14594" width="11.42578125" style="565"/>
    <col min="14595" max="14595" width="14.140625" style="565" bestFit="1" customWidth="1"/>
    <col min="14596" max="14596" width="14" style="565" bestFit="1" customWidth="1"/>
    <col min="14597" max="14597" width="15.85546875" style="565" bestFit="1" customWidth="1"/>
    <col min="14598" max="14850" width="11.42578125" style="565"/>
    <col min="14851" max="14851" width="14.140625" style="565" bestFit="1" customWidth="1"/>
    <col min="14852" max="14852" width="14" style="565" bestFit="1" customWidth="1"/>
    <col min="14853" max="14853" width="15.85546875" style="565" bestFit="1" customWidth="1"/>
    <col min="14854" max="15106" width="11.42578125" style="565"/>
    <col min="15107" max="15107" width="14.140625" style="565" bestFit="1" customWidth="1"/>
    <col min="15108" max="15108" width="14" style="565" bestFit="1" customWidth="1"/>
    <col min="15109" max="15109" width="15.85546875" style="565" bestFit="1" customWidth="1"/>
    <col min="15110" max="15362" width="11.42578125" style="565"/>
    <col min="15363" max="15363" width="14.140625" style="565" bestFit="1" customWidth="1"/>
    <col min="15364" max="15364" width="14" style="565" bestFit="1" customWidth="1"/>
    <col min="15365" max="15365" width="15.85546875" style="565" bestFit="1" customWidth="1"/>
    <col min="15366" max="15618" width="11.42578125" style="565"/>
    <col min="15619" max="15619" width="14.140625" style="565" bestFit="1" customWidth="1"/>
    <col min="15620" max="15620" width="14" style="565" bestFit="1" customWidth="1"/>
    <col min="15621" max="15621" width="15.85546875" style="565" bestFit="1" customWidth="1"/>
    <col min="15622" max="15874" width="11.42578125" style="565"/>
    <col min="15875" max="15875" width="14.140625" style="565" bestFit="1" customWidth="1"/>
    <col min="15876" max="15876" width="14" style="565" bestFit="1" customWidth="1"/>
    <col min="15877" max="15877" width="15.85546875" style="565" bestFit="1" customWidth="1"/>
    <col min="15878" max="16130" width="11.42578125" style="565"/>
    <col min="16131" max="16131" width="14.140625" style="565" bestFit="1" customWidth="1"/>
    <col min="16132" max="16132" width="14" style="565" bestFit="1" customWidth="1"/>
    <col min="16133" max="16133" width="15.85546875" style="565" bestFit="1" customWidth="1"/>
    <col min="16134" max="16384" width="11.42578125" style="565"/>
  </cols>
  <sheetData>
    <row r="1" spans="2:12">
      <c r="C1" s="942" t="s">
        <v>432</v>
      </c>
      <c r="D1" s="943"/>
      <c r="E1" s="943"/>
      <c r="F1" s="944"/>
      <c r="I1" s="942" t="s">
        <v>433</v>
      </c>
      <c r="J1" s="944"/>
      <c r="K1" s="566"/>
      <c r="L1" s="566"/>
    </row>
    <row r="3" spans="2:12" ht="13.5" thickBot="1">
      <c r="B3" s="567"/>
      <c r="C3" s="771" t="s">
        <v>434</v>
      </c>
      <c r="D3" s="771" t="s">
        <v>435</v>
      </c>
      <c r="E3" s="771" t="s">
        <v>436</v>
      </c>
      <c r="F3" s="771" t="s">
        <v>437</v>
      </c>
      <c r="G3" s="771" t="s">
        <v>57</v>
      </c>
      <c r="H3" s="771"/>
      <c r="I3" s="771" t="s">
        <v>434</v>
      </c>
      <c r="J3" s="771" t="s">
        <v>435</v>
      </c>
    </row>
    <row r="4" spans="2:12">
      <c r="B4" s="568" t="s">
        <v>438</v>
      </c>
      <c r="C4" s="569">
        <f>+IFERROR(Analysis_LastQ_Ult_Selected!B21,0)</f>
        <v>395.89499999999998</v>
      </c>
      <c r="D4" s="570">
        <f>+C4*F4</f>
        <v>395.89499999999998</v>
      </c>
      <c r="E4" s="569">
        <f>+IFERROR(Analysis_LastQ_Ult_Selected!C21,0)</f>
        <v>395.89499999999998</v>
      </c>
      <c r="F4" s="571">
        <f>IFERROR(J4/I4,1)</f>
        <v>1</v>
      </c>
      <c r="G4" s="572">
        <v>1</v>
      </c>
      <c r="I4" s="573">
        <f>+IFERROR('User Entries'!E167,0)</f>
        <v>395895</v>
      </c>
      <c r="J4" s="573">
        <f>+IFERROR('User Entries'!D167,0)</f>
        <v>395895</v>
      </c>
      <c r="K4" s="300">
        <f t="shared" ref="K4:K45" si="0">+(G4-1)*E5</f>
        <v>0</v>
      </c>
    </row>
    <row r="5" spans="2:12">
      <c r="B5" s="568" t="s">
        <v>439</v>
      </c>
      <c r="C5" s="569">
        <f>+IFERROR(Analysis_LastQ_Ult_Selected!B22,0)</f>
        <v>774.28499999999997</v>
      </c>
      <c r="D5" s="570">
        <f t="shared" ref="D5:D51" si="1">+C5*F5</f>
        <v>774.28499999999997</v>
      </c>
      <c r="E5" s="569">
        <f>+IFERROR(Analysis_LastQ_Ult_Selected!C22,0)</f>
        <v>752.23400000000004</v>
      </c>
      <c r="F5" s="571">
        <f t="shared" ref="F5:F51" si="2">IFERROR(J5/I5,1)</f>
        <v>1</v>
      </c>
      <c r="G5" s="574">
        <f>IFERROR(F5/F4,1)</f>
        <v>1</v>
      </c>
      <c r="I5" s="573">
        <f>+IFERROR('User Entries'!E168,0)</f>
        <v>774285</v>
      </c>
      <c r="J5" s="573">
        <f>+IFERROR('User Entries'!D168,0)</f>
        <v>774285</v>
      </c>
      <c r="K5" s="300">
        <f t="shared" si="0"/>
        <v>0</v>
      </c>
    </row>
    <row r="6" spans="2:12">
      <c r="B6" s="568" t="s">
        <v>440</v>
      </c>
      <c r="C6" s="569">
        <f>+IFERROR(Analysis_LastQ_Ult_Selected!B23,0)</f>
        <v>861.59400000000005</v>
      </c>
      <c r="D6" s="570">
        <f t="shared" si="1"/>
        <v>861.59400000000005</v>
      </c>
      <c r="E6" s="569">
        <f>+IFERROR(Analysis_LastQ_Ult_Selected!C23,0)</f>
        <v>861.59400000000005</v>
      </c>
      <c r="F6" s="571">
        <f t="shared" si="2"/>
        <v>1</v>
      </c>
      <c r="G6" s="574">
        <f t="shared" ref="G6:G51" si="3">IFERROR(F6/F5,1)</f>
        <v>1</v>
      </c>
      <c r="I6" s="573">
        <f>+IFERROR('User Entries'!E169,0)</f>
        <v>861594</v>
      </c>
      <c r="J6" s="573">
        <f>+IFERROR('User Entries'!D169,0)</f>
        <v>861594</v>
      </c>
      <c r="K6" s="300">
        <f t="shared" si="0"/>
        <v>0</v>
      </c>
    </row>
    <row r="7" spans="2:12">
      <c r="B7" s="568" t="s">
        <v>441</v>
      </c>
      <c r="C7" s="569">
        <f>+IFERROR(Analysis_LastQ_Ult_Selected!B24,0)</f>
        <v>1285.1030000000001</v>
      </c>
      <c r="D7" s="570">
        <f t="shared" si="1"/>
        <v>1285.1030000000001</v>
      </c>
      <c r="E7" s="569">
        <f>+IFERROR(Analysis_LastQ_Ult_Selected!C24,0)</f>
        <v>1285.1030000000001</v>
      </c>
      <c r="F7" s="571">
        <f t="shared" si="2"/>
        <v>1</v>
      </c>
      <c r="G7" s="574">
        <f t="shared" si="3"/>
        <v>1</v>
      </c>
      <c r="I7" s="573">
        <f>+IFERROR('User Entries'!E170,0)</f>
        <v>1285103</v>
      </c>
      <c r="J7" s="573">
        <f>+IFERROR('User Entries'!D170,0)</f>
        <v>1285103</v>
      </c>
      <c r="K7" s="300">
        <f t="shared" si="0"/>
        <v>0</v>
      </c>
    </row>
    <row r="8" spans="2:12">
      <c r="B8" s="568" t="s">
        <v>442</v>
      </c>
      <c r="C8" s="569">
        <f>+IFERROR(Analysis_LastQ_Ult_Selected!B25,0)</f>
        <v>427.80099999999999</v>
      </c>
      <c r="D8" s="570">
        <f t="shared" si="1"/>
        <v>427.80099999999999</v>
      </c>
      <c r="E8" s="569">
        <f>+IFERROR(Analysis_LastQ_Ult_Selected!C25,0)</f>
        <v>427.8</v>
      </c>
      <c r="F8" s="571">
        <f t="shared" si="2"/>
        <v>1</v>
      </c>
      <c r="G8" s="574">
        <f t="shared" si="3"/>
        <v>1</v>
      </c>
      <c r="I8" s="573">
        <f>+IFERROR('User Entries'!E171,0)</f>
        <v>427801</v>
      </c>
      <c r="J8" s="573">
        <f>+IFERROR('User Entries'!D171,0)</f>
        <v>427801</v>
      </c>
      <c r="K8" s="300">
        <f t="shared" si="0"/>
        <v>0</v>
      </c>
    </row>
    <row r="9" spans="2:12">
      <c r="B9" s="568" t="s">
        <v>443</v>
      </c>
      <c r="C9" s="569">
        <f>+IFERROR(Analysis_LastQ_Ult_Selected!B26,0)</f>
        <v>660.91099999999994</v>
      </c>
      <c r="D9" s="570">
        <f t="shared" si="1"/>
        <v>660.91099999999994</v>
      </c>
      <c r="E9" s="569">
        <f>+IFERROR(Analysis_LastQ_Ult_Selected!C26,0)</f>
        <v>660.91099999999994</v>
      </c>
      <c r="F9" s="571">
        <f t="shared" si="2"/>
        <v>1</v>
      </c>
      <c r="G9" s="574">
        <f t="shared" si="3"/>
        <v>1</v>
      </c>
      <c r="I9" s="573">
        <f>+IFERROR('User Entries'!E172,0)</f>
        <v>660911</v>
      </c>
      <c r="J9" s="573">
        <f>+IFERROR('User Entries'!D172,0)</f>
        <v>660911</v>
      </c>
      <c r="K9" s="300">
        <f t="shared" si="0"/>
        <v>0</v>
      </c>
    </row>
    <row r="10" spans="2:12">
      <c r="B10" s="568" t="s">
        <v>444</v>
      </c>
      <c r="C10" s="569">
        <f>+IFERROR(Analysis_LastQ_Ult_Selected!B27,0)</f>
        <v>1019.752</v>
      </c>
      <c r="D10" s="570">
        <f t="shared" si="1"/>
        <v>1019.752</v>
      </c>
      <c r="E10" s="569">
        <f>+IFERROR(Analysis_LastQ_Ult_Selected!C27,0)</f>
        <v>1019.752</v>
      </c>
      <c r="F10" s="571">
        <f t="shared" si="2"/>
        <v>1</v>
      </c>
      <c r="G10" s="574">
        <f t="shared" si="3"/>
        <v>1</v>
      </c>
      <c r="I10" s="573">
        <f>+IFERROR('User Entries'!E173,0)</f>
        <v>1019752</v>
      </c>
      <c r="J10" s="573">
        <f>+IFERROR('User Entries'!D173,0)</f>
        <v>1019752</v>
      </c>
      <c r="K10" s="300">
        <f t="shared" si="0"/>
        <v>0</v>
      </c>
    </row>
    <row r="11" spans="2:12">
      <c r="B11" s="568" t="s">
        <v>445</v>
      </c>
      <c r="C11" s="569">
        <f>+IFERROR(Analysis_LastQ_Ult_Selected!B28,0)</f>
        <v>686.82</v>
      </c>
      <c r="D11" s="570">
        <f t="shared" si="1"/>
        <v>686.82</v>
      </c>
      <c r="E11" s="569">
        <f>+IFERROR(Analysis_LastQ_Ult_Selected!C28,0)</f>
        <v>686.82</v>
      </c>
      <c r="F11" s="571">
        <f t="shared" si="2"/>
        <v>1</v>
      </c>
      <c r="G11" s="574">
        <f t="shared" si="3"/>
        <v>1</v>
      </c>
      <c r="I11" s="573">
        <f>+IFERROR('User Entries'!E174,0)</f>
        <v>686820</v>
      </c>
      <c r="J11" s="573">
        <f>+IFERROR('User Entries'!D174,0)</f>
        <v>686820</v>
      </c>
      <c r="K11" s="300">
        <f t="shared" si="0"/>
        <v>0</v>
      </c>
    </row>
    <row r="12" spans="2:12">
      <c r="B12" s="568" t="s">
        <v>446</v>
      </c>
      <c r="C12" s="569">
        <f>+IFERROR(Analysis_LastQ_Ult_Selected!B29,0)</f>
        <v>732.57299999999998</v>
      </c>
      <c r="D12" s="570">
        <f t="shared" si="1"/>
        <v>732.57299999999998</v>
      </c>
      <c r="E12" s="569">
        <f>+IFERROR(Analysis_LastQ_Ult_Selected!C29,0)</f>
        <v>732.57299999999998</v>
      </c>
      <c r="F12" s="571">
        <f t="shared" si="2"/>
        <v>1</v>
      </c>
      <c r="G12" s="574">
        <f t="shared" si="3"/>
        <v>1</v>
      </c>
      <c r="I12" s="573">
        <f>+IFERROR('User Entries'!E175,0)</f>
        <v>732573</v>
      </c>
      <c r="J12" s="573">
        <f>+IFERROR('User Entries'!D175,0)</f>
        <v>732573</v>
      </c>
      <c r="K12" s="300">
        <f t="shared" si="0"/>
        <v>0</v>
      </c>
    </row>
    <row r="13" spans="2:12">
      <c r="B13" s="568" t="s">
        <v>447</v>
      </c>
      <c r="C13" s="569">
        <f>+IFERROR(Analysis_LastQ_Ult_Selected!B30,0)</f>
        <v>807.05600000000004</v>
      </c>
      <c r="D13" s="570">
        <f t="shared" si="1"/>
        <v>807.05600000000004</v>
      </c>
      <c r="E13" s="569">
        <f>+IFERROR(Analysis_LastQ_Ult_Selected!C30,0)</f>
        <v>807.05600000000004</v>
      </c>
      <c r="F13" s="571">
        <f t="shared" si="2"/>
        <v>1</v>
      </c>
      <c r="G13" s="574">
        <f t="shared" si="3"/>
        <v>1</v>
      </c>
      <c r="I13" s="573">
        <f>+IFERROR('User Entries'!E176,0)</f>
        <v>807056</v>
      </c>
      <c r="J13" s="573">
        <f>+IFERROR('User Entries'!D176,0)</f>
        <v>807056</v>
      </c>
      <c r="K13" s="300">
        <f t="shared" si="0"/>
        <v>0</v>
      </c>
    </row>
    <row r="14" spans="2:12">
      <c r="B14" s="568" t="s">
        <v>448</v>
      </c>
      <c r="C14" s="569">
        <f>+IFERROR(Analysis_LastQ_Ult_Selected!B31,0)</f>
        <v>795.58900000000006</v>
      </c>
      <c r="D14" s="570">
        <f t="shared" si="1"/>
        <v>795.58900000000006</v>
      </c>
      <c r="E14" s="569">
        <f>+IFERROR(Analysis_LastQ_Ult_Selected!C31,0)</f>
        <v>795.58900000000006</v>
      </c>
      <c r="F14" s="571">
        <f t="shared" si="2"/>
        <v>1</v>
      </c>
      <c r="G14" s="574">
        <f t="shared" si="3"/>
        <v>1</v>
      </c>
      <c r="I14" s="573">
        <f>+IFERROR('User Entries'!E177,0)</f>
        <v>795589</v>
      </c>
      <c r="J14" s="573">
        <f>+IFERROR('User Entries'!D177,0)</f>
        <v>795589</v>
      </c>
      <c r="K14" s="300">
        <f t="shared" si="0"/>
        <v>0</v>
      </c>
    </row>
    <row r="15" spans="2:12">
      <c r="B15" s="568" t="s">
        <v>449</v>
      </c>
      <c r="C15" s="569">
        <f>+IFERROR(Analysis_LastQ_Ult_Selected!B32,0)</f>
        <v>774.44899999999996</v>
      </c>
      <c r="D15" s="570">
        <f t="shared" si="1"/>
        <v>774.44899999999996</v>
      </c>
      <c r="E15" s="569">
        <f>+IFERROR(Analysis_LastQ_Ult_Selected!C32,0)</f>
        <v>774.44899999999996</v>
      </c>
      <c r="F15" s="571">
        <f t="shared" si="2"/>
        <v>1</v>
      </c>
      <c r="G15" s="574">
        <f t="shared" si="3"/>
        <v>1</v>
      </c>
      <c r="I15" s="573">
        <f>+IFERROR('User Entries'!E178,0)</f>
        <v>774449</v>
      </c>
      <c r="J15" s="573">
        <f>+IFERROR('User Entries'!D178,0)</f>
        <v>774449</v>
      </c>
      <c r="K15" s="300">
        <f t="shared" si="0"/>
        <v>0</v>
      </c>
    </row>
    <row r="16" spans="2:12">
      <c r="B16" s="568" t="s">
        <v>450</v>
      </c>
      <c r="C16" s="569">
        <f>+IFERROR(Analysis_LastQ_Ult_Selected!B33,0)</f>
        <v>1077.241</v>
      </c>
      <c r="D16" s="570">
        <f t="shared" si="1"/>
        <v>1077.241</v>
      </c>
      <c r="E16" s="569">
        <f>+IFERROR(Analysis_LastQ_Ult_Selected!C33,0)</f>
        <v>1077.241</v>
      </c>
      <c r="F16" s="571">
        <f t="shared" si="2"/>
        <v>1</v>
      </c>
      <c r="G16" s="574">
        <f t="shared" si="3"/>
        <v>1</v>
      </c>
      <c r="I16" s="573">
        <f>+IFERROR('User Entries'!E179,0)</f>
        <v>1077241</v>
      </c>
      <c r="J16" s="573">
        <f>+IFERROR('User Entries'!D179,0)</f>
        <v>1077241</v>
      </c>
      <c r="K16" s="300">
        <f t="shared" si="0"/>
        <v>0</v>
      </c>
    </row>
    <row r="17" spans="2:11">
      <c r="B17" s="568" t="s">
        <v>451</v>
      </c>
      <c r="C17" s="569">
        <f>+IFERROR(Analysis_LastQ_Ult_Selected!B34,0)</f>
        <v>1320.2470000000001</v>
      </c>
      <c r="D17" s="570">
        <f t="shared" si="1"/>
        <v>1320.2470000000001</v>
      </c>
      <c r="E17" s="569">
        <f>+IFERROR(Analysis_LastQ_Ult_Selected!C34,0)</f>
        <v>1320.2470000000001</v>
      </c>
      <c r="F17" s="571">
        <f t="shared" si="2"/>
        <v>1</v>
      </c>
      <c r="G17" s="574">
        <f t="shared" si="3"/>
        <v>1</v>
      </c>
      <c r="I17" s="573">
        <f>+IFERROR('User Entries'!E180,0)</f>
        <v>1320247</v>
      </c>
      <c r="J17" s="573">
        <f>+IFERROR('User Entries'!D180,0)</f>
        <v>1320247</v>
      </c>
      <c r="K17" s="300">
        <f t="shared" si="0"/>
        <v>0</v>
      </c>
    </row>
    <row r="18" spans="2:11">
      <c r="B18" s="568" t="s">
        <v>452</v>
      </c>
      <c r="C18" s="569">
        <f>+IFERROR(Analysis_LastQ_Ult_Selected!B35,0)</f>
        <v>1710.269</v>
      </c>
      <c r="D18" s="570">
        <f t="shared" si="1"/>
        <v>1710.269</v>
      </c>
      <c r="E18" s="569">
        <f>+IFERROR(Analysis_LastQ_Ult_Selected!C35,0)</f>
        <v>1710.269</v>
      </c>
      <c r="F18" s="571">
        <f t="shared" si="2"/>
        <v>1</v>
      </c>
      <c r="G18" s="574">
        <f t="shared" si="3"/>
        <v>1</v>
      </c>
      <c r="I18" s="573">
        <f>+IFERROR('User Entries'!E181,0)</f>
        <v>1710269</v>
      </c>
      <c r="J18" s="573">
        <f>+IFERROR('User Entries'!D181,0)</f>
        <v>1710269</v>
      </c>
      <c r="K18" s="300">
        <f t="shared" si="0"/>
        <v>0</v>
      </c>
    </row>
    <row r="19" spans="2:11">
      <c r="B19" s="568" t="s">
        <v>453</v>
      </c>
      <c r="C19" s="569">
        <f>+IFERROR(Analysis_LastQ_Ult_Selected!B36,0)</f>
        <v>2217.5160000000001</v>
      </c>
      <c r="D19" s="570">
        <f t="shared" si="1"/>
        <v>2217.5160000000001</v>
      </c>
      <c r="E19" s="569">
        <f>+IFERROR(Analysis_LastQ_Ult_Selected!C36,0)</f>
        <v>2217.5160000000001</v>
      </c>
      <c r="F19" s="571">
        <f t="shared" si="2"/>
        <v>1</v>
      </c>
      <c r="G19" s="574">
        <f t="shared" si="3"/>
        <v>1</v>
      </c>
      <c r="I19" s="573">
        <f>+IFERROR('User Entries'!E182,0)</f>
        <v>2217516</v>
      </c>
      <c r="J19" s="573">
        <f>+IFERROR('User Entries'!D182,0)</f>
        <v>2217516</v>
      </c>
      <c r="K19" s="300">
        <f t="shared" si="0"/>
        <v>0</v>
      </c>
    </row>
    <row r="20" spans="2:11">
      <c r="B20" s="568" t="s">
        <v>454</v>
      </c>
      <c r="C20" s="569">
        <f>+IFERROR(Analysis_LastQ_Ult_Selected!B37,0)</f>
        <v>2042.1659999999999</v>
      </c>
      <c r="D20" s="570">
        <f t="shared" si="1"/>
        <v>2042.1659999999999</v>
      </c>
      <c r="E20" s="569">
        <f>+IFERROR(Analysis_LastQ_Ult_Selected!C37,0)</f>
        <v>2042.1659999999999</v>
      </c>
      <c r="F20" s="571">
        <f t="shared" si="2"/>
        <v>1</v>
      </c>
      <c r="G20" s="574">
        <f t="shared" si="3"/>
        <v>1</v>
      </c>
      <c r="I20" s="573">
        <f>+IFERROR('User Entries'!E183,0)</f>
        <v>2042166</v>
      </c>
      <c r="J20" s="573">
        <f>+IFERROR('User Entries'!D183,0)</f>
        <v>2042166</v>
      </c>
      <c r="K20" s="300">
        <f t="shared" si="0"/>
        <v>0</v>
      </c>
    </row>
    <row r="21" spans="2:11">
      <c r="B21" s="568" t="s">
        <v>455</v>
      </c>
      <c r="C21" s="569">
        <f>+IFERROR(Analysis_LastQ_Ult_Selected!B38,0)</f>
        <v>1704.3389999999999</v>
      </c>
      <c r="D21" s="570">
        <f t="shared" si="1"/>
        <v>1704.3389999999999</v>
      </c>
      <c r="E21" s="569">
        <f>+IFERROR(Analysis_LastQ_Ult_Selected!C38,0)</f>
        <v>1704.3389999999999</v>
      </c>
      <c r="F21" s="571">
        <f t="shared" si="2"/>
        <v>1</v>
      </c>
      <c r="G21" s="574">
        <f t="shared" si="3"/>
        <v>1</v>
      </c>
      <c r="I21" s="573">
        <f>+IFERROR('User Entries'!E184,0)</f>
        <v>1704339</v>
      </c>
      <c r="J21" s="573">
        <f>+IFERROR('User Entries'!D184,0)</f>
        <v>1704339</v>
      </c>
      <c r="K21" s="300">
        <f t="shared" si="0"/>
        <v>0</v>
      </c>
    </row>
    <row r="22" spans="2:11">
      <c r="B22" s="568" t="s">
        <v>456</v>
      </c>
      <c r="C22" s="569">
        <f>+IFERROR(Analysis_LastQ_Ult_Selected!B39,0)</f>
        <v>712.221</v>
      </c>
      <c r="D22" s="570">
        <f t="shared" si="1"/>
        <v>712.221</v>
      </c>
      <c r="E22" s="569">
        <f>+IFERROR(Analysis_LastQ_Ult_Selected!C39,0)</f>
        <v>712.221</v>
      </c>
      <c r="F22" s="571">
        <f t="shared" si="2"/>
        <v>1</v>
      </c>
      <c r="G22" s="574">
        <f t="shared" si="3"/>
        <v>1</v>
      </c>
      <c r="I22" s="573">
        <f>+IFERROR('User Entries'!E185,0)</f>
        <v>712221</v>
      </c>
      <c r="J22" s="573">
        <f>+IFERROR('User Entries'!D185,0)</f>
        <v>712221</v>
      </c>
      <c r="K22" s="300">
        <f t="shared" si="0"/>
        <v>0</v>
      </c>
    </row>
    <row r="23" spans="2:11">
      <c r="B23" s="568" t="s">
        <v>457</v>
      </c>
      <c r="C23" s="569">
        <f>+IFERROR(Analysis_LastQ_Ult_Selected!B40,0)</f>
        <v>1031.9259999999999</v>
      </c>
      <c r="D23" s="570">
        <f t="shared" si="1"/>
        <v>1031.9259999999999</v>
      </c>
      <c r="E23" s="569">
        <f>+IFERROR(Analysis_LastQ_Ult_Selected!C40,0)</f>
        <v>1031.9259999999999</v>
      </c>
      <c r="F23" s="571">
        <f t="shared" si="2"/>
        <v>1</v>
      </c>
      <c r="G23" s="574">
        <f t="shared" si="3"/>
        <v>1</v>
      </c>
      <c r="I23" s="573">
        <f>+IFERROR('User Entries'!E186,0)</f>
        <v>1031925.9999999999</v>
      </c>
      <c r="J23" s="573">
        <f>+IFERROR('User Entries'!D186,0)</f>
        <v>1031925.9999999999</v>
      </c>
      <c r="K23" s="300">
        <f t="shared" si="0"/>
        <v>0</v>
      </c>
    </row>
    <row r="24" spans="2:11">
      <c r="B24" s="568" t="s">
        <v>458</v>
      </c>
      <c r="C24" s="569">
        <f>+IFERROR(Analysis_LastQ_Ult_Selected!B41,0)</f>
        <v>1208.4349999999999</v>
      </c>
      <c r="D24" s="570">
        <f t="shared" si="1"/>
        <v>1208.4349999999999</v>
      </c>
      <c r="E24" s="569">
        <f>+IFERROR(Analysis_LastQ_Ult_Selected!C41,0)</f>
        <v>1208.4349999999999</v>
      </c>
      <c r="F24" s="571">
        <f t="shared" si="2"/>
        <v>1</v>
      </c>
      <c r="G24" s="574">
        <f t="shared" si="3"/>
        <v>1</v>
      </c>
      <c r="I24" s="573">
        <f>+IFERROR('User Entries'!E187,0)</f>
        <v>1208435</v>
      </c>
      <c r="J24" s="573">
        <f>+IFERROR('User Entries'!D187,0)</f>
        <v>1208435</v>
      </c>
      <c r="K24" s="300">
        <f t="shared" si="0"/>
        <v>0</v>
      </c>
    </row>
    <row r="25" spans="2:11">
      <c r="B25" s="568" t="s">
        <v>459</v>
      </c>
      <c r="C25" s="569">
        <f>+IFERROR(Analysis_LastQ_Ult_Selected!B42,0)</f>
        <v>928.87300000000005</v>
      </c>
      <c r="D25" s="570">
        <f t="shared" si="1"/>
        <v>928.87300000000005</v>
      </c>
      <c r="E25" s="569">
        <f>+IFERROR(Analysis_LastQ_Ult_Selected!C42,0)</f>
        <v>928.87300000000005</v>
      </c>
      <c r="F25" s="571">
        <f t="shared" si="2"/>
        <v>1</v>
      </c>
      <c r="G25" s="574">
        <f t="shared" si="3"/>
        <v>1</v>
      </c>
      <c r="I25" s="573">
        <f>+IFERROR('User Entries'!E188,0)</f>
        <v>928873</v>
      </c>
      <c r="J25" s="573">
        <f>+IFERROR('User Entries'!D188,0)</f>
        <v>928873</v>
      </c>
      <c r="K25" s="300">
        <f t="shared" si="0"/>
        <v>0</v>
      </c>
    </row>
    <row r="26" spans="2:11">
      <c r="B26" s="568" t="s">
        <v>460</v>
      </c>
      <c r="C26" s="569">
        <f>+IFERROR(Analysis_LastQ_Ult_Selected!B43,0)</f>
        <v>1134.3330000000001</v>
      </c>
      <c r="D26" s="570">
        <f t="shared" si="1"/>
        <v>1134.3330000000001</v>
      </c>
      <c r="E26" s="569">
        <f>+IFERROR(Analysis_LastQ_Ult_Selected!C43,0)</f>
        <v>1134.3330000000001</v>
      </c>
      <c r="F26" s="571">
        <f t="shared" si="2"/>
        <v>1</v>
      </c>
      <c r="G26" s="574">
        <f t="shared" si="3"/>
        <v>1</v>
      </c>
      <c r="I26" s="573">
        <f>+IFERROR('User Entries'!E189,0)</f>
        <v>1134333</v>
      </c>
      <c r="J26" s="573">
        <f>+IFERROR('User Entries'!D189,0)</f>
        <v>1134333</v>
      </c>
      <c r="K26" s="300">
        <f t="shared" si="0"/>
        <v>0</v>
      </c>
    </row>
    <row r="27" spans="2:11">
      <c r="B27" s="568" t="s">
        <v>461</v>
      </c>
      <c r="C27" s="569">
        <f>+IFERROR(Analysis_LastQ_Ult_Selected!B44,0)</f>
        <v>865.245</v>
      </c>
      <c r="D27" s="570">
        <f t="shared" si="1"/>
        <v>865.245</v>
      </c>
      <c r="E27" s="569">
        <f>+IFERROR(Analysis_LastQ_Ult_Selected!C44,0)</f>
        <v>865.245</v>
      </c>
      <c r="F27" s="571">
        <f t="shared" si="2"/>
        <v>1</v>
      </c>
      <c r="G27" s="574">
        <f t="shared" si="3"/>
        <v>1</v>
      </c>
      <c r="I27" s="573">
        <f>+IFERROR('User Entries'!E190,0)</f>
        <v>865245</v>
      </c>
      <c r="J27" s="573">
        <f>+IFERROR('User Entries'!D190,0)</f>
        <v>865245</v>
      </c>
      <c r="K27" s="300">
        <f t="shared" si="0"/>
        <v>0</v>
      </c>
    </row>
    <row r="28" spans="2:11">
      <c r="B28" s="568" t="s">
        <v>462</v>
      </c>
      <c r="C28" s="569">
        <f>+IFERROR(Analysis_LastQ_Ult_Selected!B45,0)</f>
        <v>1073.8800000000001</v>
      </c>
      <c r="D28" s="570">
        <f t="shared" si="1"/>
        <v>1073.8800000000001</v>
      </c>
      <c r="E28" s="569">
        <f>+IFERROR(Analysis_LastQ_Ult_Selected!C45,0)</f>
        <v>1073.8800000000001</v>
      </c>
      <c r="F28" s="571">
        <f t="shared" si="2"/>
        <v>1</v>
      </c>
      <c r="G28" s="574">
        <f t="shared" si="3"/>
        <v>1</v>
      </c>
      <c r="I28" s="573">
        <f>+IFERROR('User Entries'!E191,0)</f>
        <v>1073880</v>
      </c>
      <c r="J28" s="573">
        <f>+IFERROR('User Entries'!D191,0)</f>
        <v>1073880</v>
      </c>
      <c r="K28" s="300">
        <f t="shared" si="0"/>
        <v>0</v>
      </c>
    </row>
    <row r="29" spans="2:11">
      <c r="B29" s="568" t="s">
        <v>463</v>
      </c>
      <c r="C29" s="569">
        <f>+IFERROR(Analysis_LastQ_Ult_Selected!B46,0)</f>
        <v>1363.7929999999999</v>
      </c>
      <c r="D29" s="570">
        <f t="shared" si="1"/>
        <v>1363.7929999999999</v>
      </c>
      <c r="E29" s="569">
        <f>+IFERROR(Analysis_LastQ_Ult_Selected!C46,0)</f>
        <v>1363.7929999999999</v>
      </c>
      <c r="F29" s="571">
        <f t="shared" si="2"/>
        <v>1</v>
      </c>
      <c r="G29" s="574">
        <f t="shared" si="3"/>
        <v>1</v>
      </c>
      <c r="I29" s="573">
        <f>+IFERROR('User Entries'!E192,0)</f>
        <v>1363793</v>
      </c>
      <c r="J29" s="573">
        <f>+IFERROR('User Entries'!D192,0)</f>
        <v>1363793</v>
      </c>
      <c r="K29" s="300">
        <f t="shared" si="0"/>
        <v>0</v>
      </c>
    </row>
    <row r="30" spans="2:11">
      <c r="B30" s="568" t="s">
        <v>464</v>
      </c>
      <c r="C30" s="569">
        <f>+IFERROR(Analysis_LastQ_Ult_Selected!B47,0)</f>
        <v>1088.4770000000001</v>
      </c>
      <c r="D30" s="570">
        <f t="shared" si="1"/>
        <v>1088.4770000000001</v>
      </c>
      <c r="E30" s="569">
        <f>+IFERROR(Analysis_LastQ_Ult_Selected!C47,0)</f>
        <v>1088.4770000000001</v>
      </c>
      <c r="F30" s="571">
        <f t="shared" si="2"/>
        <v>1</v>
      </c>
      <c r="G30" s="574">
        <f t="shared" si="3"/>
        <v>1</v>
      </c>
      <c r="I30" s="573">
        <f>+IFERROR('User Entries'!E193,0)</f>
        <v>1088477</v>
      </c>
      <c r="J30" s="573">
        <f>+IFERROR('User Entries'!D193,0)</f>
        <v>1088477</v>
      </c>
      <c r="K30" s="300">
        <f t="shared" si="0"/>
        <v>0</v>
      </c>
    </row>
    <row r="31" spans="2:11">
      <c r="B31" s="568" t="s">
        <v>465</v>
      </c>
      <c r="C31" s="569">
        <f>+IFERROR(Analysis_LastQ_Ult_Selected!B48,0)</f>
        <v>1678.203</v>
      </c>
      <c r="D31" s="570">
        <f t="shared" si="1"/>
        <v>1678.203</v>
      </c>
      <c r="E31" s="569">
        <f>+IFERROR(Analysis_LastQ_Ult_Selected!C48,0)</f>
        <v>1678.203</v>
      </c>
      <c r="F31" s="571">
        <f t="shared" si="2"/>
        <v>1</v>
      </c>
      <c r="G31" s="574">
        <f t="shared" si="3"/>
        <v>1</v>
      </c>
      <c r="I31" s="573">
        <f>+IFERROR('User Entries'!E194,0)</f>
        <v>1678203</v>
      </c>
      <c r="J31" s="573">
        <f>+IFERROR('User Entries'!D194,0)</f>
        <v>1678203</v>
      </c>
      <c r="K31" s="300">
        <f t="shared" si="0"/>
        <v>0</v>
      </c>
    </row>
    <row r="32" spans="2:11">
      <c r="B32" s="568" t="s">
        <v>405</v>
      </c>
      <c r="C32" s="569">
        <f>+IFERROR(Analysis_LastQ_Ult_Selected!B49,0)</f>
        <v>1563.309</v>
      </c>
      <c r="D32" s="570">
        <f t="shared" si="1"/>
        <v>1563.309</v>
      </c>
      <c r="E32" s="569">
        <f>+IFERROR(Analysis_LastQ_Ult_Selected!C49,0)</f>
        <v>1563.309</v>
      </c>
      <c r="F32" s="571">
        <f t="shared" si="2"/>
        <v>1</v>
      </c>
      <c r="G32" s="574">
        <f t="shared" si="3"/>
        <v>1</v>
      </c>
      <c r="I32" s="573">
        <f>+IFERROR('User Entries'!E195,0)</f>
        <v>1563309</v>
      </c>
      <c r="J32" s="573">
        <f>+IFERROR('User Entries'!D195,0)</f>
        <v>1563309</v>
      </c>
      <c r="K32" s="300">
        <f t="shared" si="0"/>
        <v>0</v>
      </c>
    </row>
    <row r="33" spans="2:12">
      <c r="B33" s="568" t="s">
        <v>406</v>
      </c>
      <c r="C33" s="569">
        <f>+IFERROR(Analysis_LastQ_Ult_Selected!B50,0)</f>
        <v>1637.9770000000001</v>
      </c>
      <c r="D33" s="570">
        <f t="shared" si="1"/>
        <v>1637.9770000000001</v>
      </c>
      <c r="E33" s="569">
        <f>+IFERROR(Analysis_LastQ_Ult_Selected!C50,0)</f>
        <v>1637.9770000000001</v>
      </c>
      <c r="F33" s="571">
        <f t="shared" si="2"/>
        <v>1</v>
      </c>
      <c r="G33" s="574">
        <f t="shared" si="3"/>
        <v>1</v>
      </c>
      <c r="I33" s="573">
        <f>+IFERROR('User Entries'!E196,0)</f>
        <v>1637977</v>
      </c>
      <c r="J33" s="573">
        <f>+IFERROR('User Entries'!D196,0)</f>
        <v>1637977</v>
      </c>
      <c r="K33" s="300">
        <f t="shared" si="0"/>
        <v>0</v>
      </c>
    </row>
    <row r="34" spans="2:12">
      <c r="B34" s="568" t="s">
        <v>407</v>
      </c>
      <c r="C34" s="569">
        <f>+IFERROR(Analysis_LastQ_Ult_Selected!B51,0)</f>
        <v>1483.7940000000001</v>
      </c>
      <c r="D34" s="570">
        <f t="shared" si="1"/>
        <v>1483.7940000000001</v>
      </c>
      <c r="E34" s="569">
        <f>+IFERROR(Analysis_LastQ_Ult_Selected!C51,0)</f>
        <v>1483.7940000000001</v>
      </c>
      <c r="F34" s="571">
        <f t="shared" si="2"/>
        <v>1</v>
      </c>
      <c r="G34" s="574">
        <f t="shared" si="3"/>
        <v>1</v>
      </c>
      <c r="I34" s="573">
        <f>+IFERROR('User Entries'!E197,0)</f>
        <v>1483794</v>
      </c>
      <c r="J34" s="573">
        <f>+IFERROR('User Entries'!D197,0)</f>
        <v>1483794</v>
      </c>
      <c r="K34" s="300">
        <f t="shared" si="0"/>
        <v>0</v>
      </c>
    </row>
    <row r="35" spans="2:12">
      <c r="B35" s="568" t="s">
        <v>408</v>
      </c>
      <c r="C35" s="569">
        <f>+IFERROR(Analysis_LastQ_Ult_Selected!B52,0)</f>
        <v>1783.798</v>
      </c>
      <c r="D35" s="570">
        <f t="shared" si="1"/>
        <v>1783.798</v>
      </c>
      <c r="E35" s="569">
        <f>+IFERROR(Analysis_LastQ_Ult_Selected!C52,0)</f>
        <v>1783.798</v>
      </c>
      <c r="F35" s="571">
        <f t="shared" si="2"/>
        <v>1</v>
      </c>
      <c r="G35" s="574">
        <f t="shared" si="3"/>
        <v>1</v>
      </c>
      <c r="I35" s="573">
        <f>+IFERROR('User Entries'!E198,0)</f>
        <v>1783798</v>
      </c>
      <c r="J35" s="573">
        <f>+IFERROR('User Entries'!D198,0)</f>
        <v>1783798</v>
      </c>
      <c r="K35" s="300">
        <f t="shared" si="0"/>
        <v>0</v>
      </c>
    </row>
    <row r="36" spans="2:12">
      <c r="B36" s="568" t="s">
        <v>409</v>
      </c>
      <c r="C36" s="569">
        <f>+IFERROR(Analysis_LastQ_Ult_Selected!B53,0)</f>
        <v>1867.615</v>
      </c>
      <c r="D36" s="570">
        <f t="shared" si="1"/>
        <v>1867.615</v>
      </c>
      <c r="E36" s="569">
        <f>+IFERROR(Analysis_LastQ_Ult_Selected!C53,0)</f>
        <v>1867.615</v>
      </c>
      <c r="F36" s="571">
        <f t="shared" si="2"/>
        <v>1</v>
      </c>
      <c r="G36" s="574">
        <f t="shared" si="3"/>
        <v>1</v>
      </c>
      <c r="I36" s="573">
        <f>+IFERROR('User Entries'!E199,0)</f>
        <v>1867615</v>
      </c>
      <c r="J36" s="573">
        <f>+IFERROR('User Entries'!D199,0)</f>
        <v>1867615</v>
      </c>
      <c r="K36" s="300">
        <f t="shared" si="0"/>
        <v>0</v>
      </c>
    </row>
    <row r="37" spans="2:12">
      <c r="B37" s="568" t="s">
        <v>410</v>
      </c>
      <c r="C37" s="569">
        <f>+IFERROR(Analysis_LastQ_Ult_Selected!B54,0)</f>
        <v>2334.9</v>
      </c>
      <c r="D37" s="570">
        <f t="shared" si="1"/>
        <v>2334.9</v>
      </c>
      <c r="E37" s="569">
        <f>+IFERROR(Analysis_LastQ_Ult_Selected!C54,0)</f>
        <v>2334.9</v>
      </c>
      <c r="F37" s="571">
        <f t="shared" si="2"/>
        <v>1</v>
      </c>
      <c r="G37" s="574">
        <f t="shared" si="3"/>
        <v>1</v>
      </c>
      <c r="I37" s="573">
        <f>+IFERROR('User Entries'!E200,0)</f>
        <v>2334900</v>
      </c>
      <c r="J37" s="573">
        <f>+IFERROR('User Entries'!D200,0)</f>
        <v>2334900</v>
      </c>
      <c r="K37" s="300">
        <f t="shared" si="0"/>
        <v>0</v>
      </c>
    </row>
    <row r="38" spans="2:12">
      <c r="B38" s="568" t="s">
        <v>411</v>
      </c>
      <c r="C38" s="569">
        <f>+IFERROR(Analysis_LastQ_Ult_Selected!B55,0)</f>
        <v>2378.9</v>
      </c>
      <c r="D38" s="570">
        <f t="shared" si="1"/>
        <v>2378.9</v>
      </c>
      <c r="E38" s="569">
        <f>+IFERROR(Analysis_LastQ_Ult_Selected!C55,0)</f>
        <v>2379.4</v>
      </c>
      <c r="F38" s="571">
        <f t="shared" si="2"/>
        <v>1</v>
      </c>
      <c r="G38" s="574">
        <f t="shared" si="3"/>
        <v>1</v>
      </c>
      <c r="I38" s="573">
        <f>+IFERROR('User Entries'!E201,0)</f>
        <v>2378900</v>
      </c>
      <c r="J38" s="573">
        <f>+IFERROR('User Entries'!D201,0)</f>
        <v>2378900</v>
      </c>
      <c r="K38" s="300">
        <f t="shared" si="0"/>
        <v>0</v>
      </c>
    </row>
    <row r="39" spans="2:12">
      <c r="B39" s="568" t="s">
        <v>412</v>
      </c>
      <c r="C39" s="569">
        <f>+IFERROR(Analysis_LastQ_Ult_Selected!B56,0)</f>
        <v>3098.6379999999999</v>
      </c>
      <c r="D39" s="570">
        <f t="shared" si="1"/>
        <v>3098.6379999999999</v>
      </c>
      <c r="E39" s="569">
        <f>+IFERROR(Analysis_LastQ_Ult_Selected!C56,0)</f>
        <v>3098.6379999999999</v>
      </c>
      <c r="F39" s="571">
        <f t="shared" si="2"/>
        <v>1</v>
      </c>
      <c r="G39" s="574">
        <f t="shared" si="3"/>
        <v>1</v>
      </c>
      <c r="I39" s="573">
        <f>+IFERROR('User Entries'!E202,0)</f>
        <v>3098638</v>
      </c>
      <c r="J39" s="573">
        <f>+IFERROR('User Entries'!D202,0)</f>
        <v>3098638</v>
      </c>
      <c r="K39" s="300">
        <f t="shared" si="0"/>
        <v>0</v>
      </c>
    </row>
    <row r="40" spans="2:12">
      <c r="B40" s="568" t="s">
        <v>413</v>
      </c>
      <c r="C40" s="569">
        <f>+IFERROR(Analysis_LastQ_Ult_Selected!B57,0)</f>
        <v>2352.5169999999998</v>
      </c>
      <c r="D40" s="570">
        <f t="shared" si="1"/>
        <v>2352.5169999999998</v>
      </c>
      <c r="E40" s="569">
        <f>+IFERROR(Analysis_LastQ_Ult_Selected!C57,0)</f>
        <v>2352.5169999999998</v>
      </c>
      <c r="F40" s="571">
        <f t="shared" si="2"/>
        <v>1</v>
      </c>
      <c r="G40" s="574">
        <f t="shared" si="3"/>
        <v>1</v>
      </c>
      <c r="I40" s="573">
        <f>+IFERROR('User Entries'!E203,0)</f>
        <v>2352517</v>
      </c>
      <c r="J40" s="573">
        <f>+IFERROR('User Entries'!D203,0)</f>
        <v>2352517</v>
      </c>
      <c r="K40" s="300">
        <f t="shared" si="0"/>
        <v>0</v>
      </c>
    </row>
    <row r="41" spans="2:12">
      <c r="B41" s="568" t="s">
        <v>414</v>
      </c>
      <c r="C41" s="569">
        <f>+IFERROR(Analysis_LastQ_Ult_Selected!B58,0)</f>
        <v>2965.7919999999999</v>
      </c>
      <c r="D41" s="570">
        <f t="shared" si="1"/>
        <v>2965.7919999999999</v>
      </c>
      <c r="E41" s="569">
        <f>+IFERROR(Analysis_LastQ_Ult_Selected!C58,0)</f>
        <v>2965.7919999999999</v>
      </c>
      <c r="F41" s="571">
        <f t="shared" si="2"/>
        <v>1</v>
      </c>
      <c r="G41" s="574">
        <f t="shared" si="3"/>
        <v>1</v>
      </c>
      <c r="I41" s="573">
        <f>+IFERROR('User Entries'!E204,0)</f>
        <v>2965792</v>
      </c>
      <c r="J41" s="573">
        <f>+IFERROR('User Entries'!D204,0)</f>
        <v>2965792</v>
      </c>
      <c r="K41" s="300">
        <f t="shared" si="0"/>
        <v>0</v>
      </c>
    </row>
    <row r="42" spans="2:12">
      <c r="B42" s="568" t="s">
        <v>415</v>
      </c>
      <c r="C42" s="569">
        <f>+IFERROR(Analysis_LastQ_Ult_Selected!B59,0)</f>
        <v>2241.2620000000002</v>
      </c>
      <c r="D42" s="570">
        <f t="shared" si="1"/>
        <v>2241.2620000000002</v>
      </c>
      <c r="E42" s="569">
        <f>+IFERROR(Analysis_LastQ_Ult_Selected!C59,0)</f>
        <v>2241.2620000000002</v>
      </c>
      <c r="F42" s="571">
        <f t="shared" si="2"/>
        <v>1</v>
      </c>
      <c r="G42" s="574">
        <f t="shared" si="3"/>
        <v>1</v>
      </c>
      <c r="I42" s="573">
        <f>+IFERROR('User Entries'!E205,0)</f>
        <v>2241262</v>
      </c>
      <c r="J42" s="573">
        <f>+IFERROR('User Entries'!D205,0)</f>
        <v>2241262</v>
      </c>
      <c r="K42" s="300">
        <f t="shared" si="0"/>
        <v>0</v>
      </c>
    </row>
    <row r="43" spans="2:12">
      <c r="B43" s="568" t="s">
        <v>416</v>
      </c>
      <c r="C43" s="569">
        <f>+IFERROR(Analysis_LastQ_Ult_Selected!B60,0)</f>
        <v>2172.7359999999999</v>
      </c>
      <c r="D43" s="570">
        <f t="shared" si="1"/>
        <v>2172.7359999999999</v>
      </c>
      <c r="E43" s="569">
        <f>+IFERROR(Analysis_LastQ_Ult_Selected!C60,0)</f>
        <v>2172.7359999999999</v>
      </c>
      <c r="F43" s="571">
        <f t="shared" si="2"/>
        <v>1</v>
      </c>
      <c r="G43" s="574">
        <f t="shared" si="3"/>
        <v>1</v>
      </c>
      <c r="I43" s="573">
        <f>+IFERROR('User Entries'!E206,0)</f>
        <v>2172736</v>
      </c>
      <c r="J43" s="573">
        <f>+IFERROR('User Entries'!D206,0)</f>
        <v>2172736</v>
      </c>
      <c r="K43" s="300">
        <f t="shared" si="0"/>
        <v>0</v>
      </c>
    </row>
    <row r="44" spans="2:12">
      <c r="B44" s="568" t="s">
        <v>417</v>
      </c>
      <c r="C44" s="569">
        <f>+IFERROR(Analysis_LastQ_Ult_Selected!B61,0)</f>
        <v>2165.84</v>
      </c>
      <c r="D44" s="570">
        <f t="shared" si="1"/>
        <v>2165.84</v>
      </c>
      <c r="E44" s="569">
        <f>+IFERROR(Analysis_LastQ_Ult_Selected!C61,0)</f>
        <v>2165.84</v>
      </c>
      <c r="F44" s="571">
        <f t="shared" si="2"/>
        <v>1</v>
      </c>
      <c r="G44" s="574">
        <f t="shared" si="3"/>
        <v>1</v>
      </c>
      <c r="I44" s="573">
        <f>+IFERROR('User Entries'!E207,0)</f>
        <v>2165840</v>
      </c>
      <c r="J44" s="573">
        <f>+IFERROR('User Entries'!D207,0)</f>
        <v>2165840</v>
      </c>
      <c r="K44" s="300">
        <f t="shared" si="0"/>
        <v>0</v>
      </c>
    </row>
    <row r="45" spans="2:12">
      <c r="B45" s="568" t="s">
        <v>418</v>
      </c>
      <c r="C45" s="569">
        <f>+IFERROR(Analysis_LastQ_Ult_Selected!B62,0)</f>
        <v>2545.9009999999998</v>
      </c>
      <c r="D45" s="570">
        <f t="shared" si="1"/>
        <v>2545.9009999999998</v>
      </c>
      <c r="E45" s="569">
        <f>+IFERROR(Analysis_LastQ_Ult_Selected!C62,0)</f>
        <v>2545.9009999999998</v>
      </c>
      <c r="F45" s="571">
        <f t="shared" si="2"/>
        <v>1</v>
      </c>
      <c r="G45" s="574">
        <f t="shared" si="3"/>
        <v>1</v>
      </c>
      <c r="I45" s="573">
        <f>+IFERROR('User Entries'!E208,0)</f>
        <v>2545901</v>
      </c>
      <c r="J45" s="573">
        <f>+IFERROR('User Entries'!D208,0)</f>
        <v>2545901</v>
      </c>
      <c r="K45" s="300">
        <f t="shared" si="0"/>
        <v>0</v>
      </c>
      <c r="L45" s="575"/>
    </row>
    <row r="46" spans="2:12">
      <c r="B46" s="568" t="s">
        <v>419</v>
      </c>
      <c r="C46" s="569">
        <f>+IFERROR(Analysis_LastQ_Ult_Selected!B63,0)</f>
        <v>2025.9649999999999</v>
      </c>
      <c r="D46" s="570">
        <f t="shared" si="1"/>
        <v>2025.9649999999999</v>
      </c>
      <c r="E46" s="569">
        <f>+IFERROR(Analysis_LastQ_Ult_Selected!C63,0)</f>
        <v>2025.9649999999999</v>
      </c>
      <c r="F46" s="571">
        <f t="shared" si="2"/>
        <v>1</v>
      </c>
      <c r="G46" s="574">
        <f t="shared" si="3"/>
        <v>1</v>
      </c>
      <c r="I46" s="573">
        <f>+IFERROR('User Entries'!E209,0)</f>
        <v>2025965</v>
      </c>
      <c r="J46" s="573">
        <f>+IFERROR('User Entries'!D209,0)</f>
        <v>2025965</v>
      </c>
      <c r="K46" s="300">
        <f>+(G46-1)*E47</f>
        <v>0</v>
      </c>
      <c r="L46" s="575"/>
    </row>
    <row r="47" spans="2:12">
      <c r="B47" s="568" t="s">
        <v>420</v>
      </c>
      <c r="C47" s="569">
        <f>+IFERROR(Analysis_LastQ_Ult_Selected!B64,0)</f>
        <v>2360.7240000000002</v>
      </c>
      <c r="D47" s="570">
        <f t="shared" si="1"/>
        <v>2360.7240000000002</v>
      </c>
      <c r="E47" s="569">
        <f>+IFERROR(Analysis_LastQ_Ult_Selected!C64,0)</f>
        <v>2360.7240000000002</v>
      </c>
      <c r="F47" s="571">
        <f t="shared" si="2"/>
        <v>1</v>
      </c>
      <c r="G47" s="574">
        <f t="shared" si="3"/>
        <v>1</v>
      </c>
      <c r="I47" s="573">
        <f>+IFERROR('User Entries'!E210,0)</f>
        <v>2360724</v>
      </c>
      <c r="J47" s="573">
        <f>+IFERROR('User Entries'!D210,0)</f>
        <v>2360724</v>
      </c>
      <c r="K47" s="300">
        <f>+(G47-1)*E48</f>
        <v>0</v>
      </c>
    </row>
    <row r="48" spans="2:12">
      <c r="B48" s="568" t="s">
        <v>271</v>
      </c>
      <c r="C48" s="569">
        <f>+IFERROR(Analysis_LastQ_Ult_Selected!B65,0)</f>
        <v>2188.54</v>
      </c>
      <c r="D48" s="570">
        <f t="shared" si="1"/>
        <v>2188.54</v>
      </c>
      <c r="E48" s="569">
        <f>+IFERROR(Analysis_LastQ_Ult_Selected!C65,0)</f>
        <v>2188.54</v>
      </c>
      <c r="F48" s="571">
        <f t="shared" si="2"/>
        <v>1</v>
      </c>
      <c r="G48" s="574">
        <f t="shared" si="3"/>
        <v>1</v>
      </c>
      <c r="I48" s="573">
        <f>+IFERROR('User Entries'!E211,0)</f>
        <v>2188540</v>
      </c>
      <c r="J48" s="573">
        <f>+IFERROR('User Entries'!D211,0)</f>
        <v>2188540</v>
      </c>
      <c r="K48" s="300">
        <f t="shared" ref="K48:K51" si="4">+(G48-1)*E49</f>
        <v>0</v>
      </c>
    </row>
    <row r="49" spans="2:11">
      <c r="B49" s="568" t="s">
        <v>272</v>
      </c>
      <c r="C49" s="569">
        <f>+IFERROR(Analysis_LastQ_Ult_Selected!B66,0)</f>
        <v>2478.748</v>
      </c>
      <c r="D49" s="570">
        <f t="shared" si="1"/>
        <v>2481.3276405461866</v>
      </c>
      <c r="E49" s="569">
        <f>+IFERROR(Analysis_LastQ_Ult_Selected!C66,0)</f>
        <v>2427.2979999999998</v>
      </c>
      <c r="F49" s="571">
        <f t="shared" si="2"/>
        <v>1.0010407030267645</v>
      </c>
      <c r="G49" s="574">
        <f t="shared" si="3"/>
        <v>1.0010407030267645</v>
      </c>
      <c r="I49" s="573">
        <f>+IFERROR('User Entries'!E212,0)</f>
        <v>2478748</v>
      </c>
      <c r="J49" s="573">
        <f>+IFERROR('User Entries'!D212,0)</f>
        <v>2481327.6405461864</v>
      </c>
      <c r="K49" s="300">
        <f t="shared" si="4"/>
        <v>3.3982866867241928</v>
      </c>
    </row>
    <row r="50" spans="2:11">
      <c r="B50" s="568" t="s">
        <v>273</v>
      </c>
      <c r="C50" s="569">
        <f>+IFERROR(Analysis_LastQ_Ult_Selected!B67,0)</f>
        <v>3265.3760000000002</v>
      </c>
      <c r="D50" s="570">
        <f t="shared" si="1"/>
        <v>3265.3760000000002</v>
      </c>
      <c r="E50" s="569">
        <f>+IFERROR(Analysis_LastQ_Ult_Selected!C67,0)</f>
        <v>3265.3760000000002</v>
      </c>
      <c r="F50" s="571">
        <f t="shared" si="2"/>
        <v>1</v>
      </c>
      <c r="G50" s="574">
        <f t="shared" si="3"/>
        <v>0.99896037891005052</v>
      </c>
      <c r="I50" s="573">
        <f>+IFERROR('User Entries'!E213,0)</f>
        <v>3265376</v>
      </c>
      <c r="J50" s="573">
        <f>+IFERROR('User Entries'!D213,0)</f>
        <v>3265376</v>
      </c>
      <c r="K50" s="300">
        <f t="shared" si="4"/>
        <v>-3.1142109654709249</v>
      </c>
    </row>
    <row r="51" spans="2:11">
      <c r="B51" s="568" t="s">
        <v>274</v>
      </c>
      <c r="C51" s="569">
        <f>+IFERROR(Analysis_LastQ_Ult_Selected!B68,0)</f>
        <v>2989.03</v>
      </c>
      <c r="D51" s="570">
        <f t="shared" si="1"/>
        <v>3003.3490000000002</v>
      </c>
      <c r="E51" s="569">
        <f>+IFERROR(Analysis_LastQ_Ult_Selected!C68,0)</f>
        <v>2995.5250000000001</v>
      </c>
      <c r="F51" s="571">
        <f t="shared" si="2"/>
        <v>1.0047905173250185</v>
      </c>
      <c r="G51" s="574">
        <f t="shared" si="3"/>
        <v>1.0047905173250185</v>
      </c>
      <c r="I51" s="573">
        <f>+IFERROR('User Entries'!E214,0)</f>
        <v>2989030</v>
      </c>
      <c r="J51" s="573">
        <f>+IFERROR('User Entries'!D214,0)</f>
        <v>3003349</v>
      </c>
      <c r="K51" s="300">
        <f t="shared" si="4"/>
        <v>17.940722117543025</v>
      </c>
    </row>
    <row r="52" spans="2:11">
      <c r="B52" s="568" t="s">
        <v>421</v>
      </c>
      <c r="C52" s="569">
        <f>+IFERROR(Analysis_LastQ_Ult_Selected!B69,0)</f>
        <v>3778.9490000000001</v>
      </c>
      <c r="D52" s="570">
        <f t="shared" ref="D52:D63" si="5">+C52*F52</f>
        <v>3816.9457742427371</v>
      </c>
      <c r="E52" s="569">
        <f>+IFERROR(Analysis_LastQ_Ult_Selected!C69,0)</f>
        <v>3745.049</v>
      </c>
      <c r="F52" s="571">
        <f t="shared" ref="F52:F63" si="6">IFERROR(J52/I52,1)</f>
        <v>1.010054852352529</v>
      </c>
      <c r="G52" s="574">
        <f t="shared" ref="G52:G63" si="7">IFERROR(F52/F51,1)</f>
        <v>1.0052392363748868</v>
      </c>
      <c r="I52" s="573">
        <f>+IFERROR('User Entries'!E215,0)</f>
        <v>3778949</v>
      </c>
      <c r="J52" s="573">
        <f>+IFERROR('User Entries'!D215,0)</f>
        <v>3816945.7742427373</v>
      </c>
      <c r="K52" s="300">
        <f t="shared" ref="K52:K63" si="8">+(G52-1)*E53</f>
        <v>25.864401991757763</v>
      </c>
    </row>
    <row r="53" spans="2:11">
      <c r="B53" s="568" t="s">
        <v>422</v>
      </c>
      <c r="C53" s="569">
        <f>+IFERROR(Analysis_LastQ_Ult_Selected!B70,0)</f>
        <v>4948.1940000000004</v>
      </c>
      <c r="D53" s="570">
        <f t="shared" si="5"/>
        <v>4949.1574605905989</v>
      </c>
      <c r="E53" s="569">
        <f>+IFERROR(Analysis_LastQ_Ult_Selected!C70,0)</f>
        <v>4936.674</v>
      </c>
      <c r="F53" s="571">
        <f t="shared" si="6"/>
        <v>1.0001947095426329</v>
      </c>
      <c r="G53" s="574">
        <f t="shared" si="7"/>
        <v>0.99023801253275423</v>
      </c>
      <c r="I53" s="573">
        <f>+IFERROR('User Entries'!E216,0)</f>
        <v>4948194</v>
      </c>
      <c r="J53" s="573">
        <f>+IFERROR('User Entries'!D216,0)</f>
        <v>4949157.4605905991</v>
      </c>
      <c r="K53" s="300">
        <f t="shared" si="8"/>
        <v>-27.412031763549876</v>
      </c>
    </row>
    <row r="54" spans="2:11">
      <c r="B54" s="1" t="s">
        <v>528</v>
      </c>
      <c r="C54" s="569">
        <f>+IFERROR(Analysis_LastQ_Ult_Selected!B71,0)</f>
        <v>2903.8780000000002</v>
      </c>
      <c r="D54" s="570">
        <f t="shared" si="5"/>
        <v>2903.7254239978629</v>
      </c>
      <c r="E54" s="569">
        <f>+IFERROR(Analysis_LastQ_Ult_Selected!C71,0)</f>
        <v>2808.038</v>
      </c>
      <c r="F54" s="571">
        <f t="shared" si="6"/>
        <v>0.999947457847011</v>
      </c>
      <c r="G54" s="574">
        <f t="shared" si="7"/>
        <v>0.99975279643727077</v>
      </c>
      <c r="I54" s="573">
        <f>+IFERROR('User Entries'!E217,0)</f>
        <v>2903878</v>
      </c>
      <c r="J54" s="573">
        <f>+IFERROR('User Entries'!D217,0)</f>
        <v>2903725.4239978627</v>
      </c>
      <c r="K54" s="300">
        <f t="shared" si="8"/>
        <v>-0.90040387433529723</v>
      </c>
    </row>
    <row r="55" spans="2:11">
      <c r="B55" s="1" t="s">
        <v>529</v>
      </c>
      <c r="C55" s="569">
        <f>+IFERROR(Analysis_LastQ_Ult_Selected!B72,0)</f>
        <v>3642.3580000000002</v>
      </c>
      <c r="D55" s="570">
        <f t="shared" si="5"/>
        <v>3652.6268352229813</v>
      </c>
      <c r="E55" s="569">
        <f>+IFERROR(Analysis_LastQ_Ult_Selected!C72,0)</f>
        <v>3642.3580000000002</v>
      </c>
      <c r="F55" s="571">
        <f t="shared" si="6"/>
        <v>1.0028192822405104</v>
      </c>
      <c r="G55" s="574">
        <f t="shared" si="7"/>
        <v>1.0028719752932647</v>
      </c>
      <c r="I55" s="573">
        <f>+IFERROR('User Entries'!E218,0)</f>
        <v>3642358</v>
      </c>
      <c r="J55" s="573">
        <f>+IFERROR('User Entries'!D218,0)</f>
        <v>3652626.8352229809</v>
      </c>
      <c r="K55" s="300">
        <f t="shared" si="8"/>
        <v>11.716093969984989</v>
      </c>
    </row>
    <row r="56" spans="2:11">
      <c r="B56" s="1" t="s">
        <v>535</v>
      </c>
      <c r="C56" s="569">
        <f>+IFERROR(Analysis_LastQ_Ult_Selected!B73,0)</f>
        <v>4116.0200000000004</v>
      </c>
      <c r="D56" s="570">
        <f t="shared" si="5"/>
        <v>4114.7167364316501</v>
      </c>
      <c r="E56" s="569">
        <f>+IFERROR(Analysis_LastQ_Ult_Selected!C73,0)</f>
        <v>4079.4549999999999</v>
      </c>
      <c r="F56" s="571">
        <f t="shared" si="6"/>
        <v>0.99968336801853486</v>
      </c>
      <c r="G56" s="574">
        <f t="shared" si="7"/>
        <v>0.9968729019500211</v>
      </c>
      <c r="I56" s="573">
        <f>+IFERROR('User Entries'!E219,0)</f>
        <v>4116020.0000000005</v>
      </c>
      <c r="J56" s="573">
        <f>+IFERROR('User Entries'!D219,0)</f>
        <v>4114716.7364316504</v>
      </c>
      <c r="K56" s="300">
        <f t="shared" si="8"/>
        <v>-17.429287504303922</v>
      </c>
    </row>
    <row r="57" spans="2:11">
      <c r="B57" s="1" t="s">
        <v>533</v>
      </c>
      <c r="C57" s="569">
        <f>+IFERROR(Analysis_LastQ_Ult_Selected!B74,0)</f>
        <v>5891.9210000000003</v>
      </c>
      <c r="D57" s="570">
        <f t="shared" si="5"/>
        <v>5812.2975366974997</v>
      </c>
      <c r="E57" s="569">
        <f>+IFERROR(Analysis_LastQ_Ult_Selected!C74,0)</f>
        <v>5573.63</v>
      </c>
      <c r="F57" s="571">
        <f t="shared" si="6"/>
        <v>0.98648599271740056</v>
      </c>
      <c r="G57" s="574">
        <f t="shared" si="7"/>
        <v>0.98679844466424127</v>
      </c>
      <c r="I57" s="573">
        <f>+IFERROR('User Entries'!E220,0)</f>
        <v>5891921</v>
      </c>
      <c r="J57" s="573">
        <f>+IFERROR('User Entries'!D220,0)</f>
        <v>5812297.5366974995</v>
      </c>
      <c r="K57" s="300">
        <f t="shared" si="8"/>
        <v>-58.682880499192585</v>
      </c>
    </row>
    <row r="58" spans="2:11">
      <c r="B58" s="1" t="s">
        <v>536</v>
      </c>
      <c r="C58" s="569">
        <f>+IFERROR(Analysis_LastQ_Ult_Selected!B75,0)</f>
        <v>4641.308</v>
      </c>
      <c r="D58" s="570">
        <f t="shared" si="5"/>
        <v>4579.4402845471795</v>
      </c>
      <c r="E58" s="569">
        <f>+IFERROR(Analysis_LastQ_Ult_Selected!C75,0)</f>
        <v>4445.1490000000003</v>
      </c>
      <c r="F58" s="571">
        <f t="shared" si="6"/>
        <v>0.98667019826031366</v>
      </c>
      <c r="G58" s="574">
        <f t="shared" si="7"/>
        <v>1.0001867289999786</v>
      </c>
      <c r="I58" s="573">
        <f>+IFERROR('User Entries'!E221,0)</f>
        <v>4641308</v>
      </c>
      <c r="J58" s="573">
        <f>+IFERROR('User Entries'!D221,0)</f>
        <v>4579440.2845471799</v>
      </c>
      <c r="K58" s="300">
        <f t="shared" si="8"/>
        <v>0.97065338058588757</v>
      </c>
    </row>
    <row r="59" spans="2:11">
      <c r="B59" s="1" t="s">
        <v>537</v>
      </c>
      <c r="C59" s="569">
        <f>+IFERROR(Analysis_LastQ_Ult_Selected!B76,0)</f>
        <v>5854.4709999999995</v>
      </c>
      <c r="D59" s="570">
        <f t="shared" si="5"/>
        <v>5815.737926653047</v>
      </c>
      <c r="E59" s="569">
        <f>+IFERROR(Analysis_LastQ_Ult_Selected!C76,0)</f>
        <v>5198.1930000000002</v>
      </c>
      <c r="F59" s="571">
        <f t="shared" si="6"/>
        <v>0.99338401824059719</v>
      </c>
      <c r="G59" s="574">
        <f t="shared" si="7"/>
        <v>1.0068045229217637</v>
      </c>
      <c r="I59" s="573">
        <f>+IFERROR('User Entries'!E222,0)</f>
        <v>5854471</v>
      </c>
      <c r="J59" s="573">
        <f>+IFERROR('User Entries'!D222,0)</f>
        <v>5815737.9266530471</v>
      </c>
      <c r="K59" s="300">
        <f t="shared" si="8"/>
        <v>37.738197132155882</v>
      </c>
    </row>
    <row r="60" spans="2:11">
      <c r="B60" s="1" t="s">
        <v>538</v>
      </c>
      <c r="C60" s="569">
        <f>+IFERROR(Analysis_LastQ_Ult_Selected!B77,0)</f>
        <v>6055.6769999999997</v>
      </c>
      <c r="D60" s="570">
        <f t="shared" si="5"/>
        <v>5791.4838255750592</v>
      </c>
      <c r="E60" s="569">
        <f>+IFERROR(Analysis_LastQ_Ult_Selected!C77,0)</f>
        <v>5546.0460000000003</v>
      </c>
      <c r="F60" s="571">
        <f t="shared" si="6"/>
        <v>0.95637264430963864</v>
      </c>
      <c r="G60" s="574">
        <f t="shared" si="7"/>
        <v>0.96274212867194087</v>
      </c>
      <c r="I60" s="573">
        <f>+IFERROR('User Entries'!E223,0)</f>
        <v>6055677</v>
      </c>
      <c r="J60" s="573">
        <f>+IFERROR('User Entries'!D223,0)</f>
        <v>5791483.8255750593</v>
      </c>
      <c r="K60" s="300">
        <f t="shared" si="8"/>
        <v>-290.94172464605583</v>
      </c>
    </row>
    <row r="61" spans="2:11">
      <c r="B61" s="1" t="s">
        <v>534</v>
      </c>
      <c r="C61" s="569">
        <f>+IFERROR(Analysis_LastQ_Ult_Selected!B78,0)</f>
        <v>8570.9869999999992</v>
      </c>
      <c r="D61" s="570">
        <f t="shared" si="5"/>
        <v>8407.1798440631883</v>
      </c>
      <c r="E61" s="569">
        <f>+IFERROR(Analysis_LastQ_Ult_Selected!C78,0)</f>
        <v>7808.866</v>
      </c>
      <c r="F61" s="571">
        <f t="shared" si="6"/>
        <v>0.98088818056347404</v>
      </c>
      <c r="G61" s="574">
        <f t="shared" si="7"/>
        <v>1.0256338744104627</v>
      </c>
      <c r="I61" s="573">
        <f>+IFERROR('User Entries'!E224,0)</f>
        <v>8570987</v>
      </c>
      <c r="J61" s="573">
        <f>+IFERROR('User Entries'!D224,0)</f>
        <v>8407179.8440631889</v>
      </c>
      <c r="K61" s="300">
        <f t="shared" si="8"/>
        <v>209.48668648964806</v>
      </c>
    </row>
    <row r="62" spans="2:11">
      <c r="B62" s="1" t="s">
        <v>539</v>
      </c>
      <c r="C62" s="569">
        <f>+IFERROR(Analysis_LastQ_Ult_Selected!B79,0)</f>
        <v>8546.1389999999992</v>
      </c>
      <c r="D62" s="570">
        <f t="shared" si="5"/>
        <v>7957.9979364847795</v>
      </c>
      <c r="E62" s="569">
        <f>+IFERROR(Analysis_LastQ_Ult_Selected!C79,0)</f>
        <v>8172.26</v>
      </c>
      <c r="F62" s="571">
        <f t="shared" si="6"/>
        <v>0.93118049407864534</v>
      </c>
      <c r="G62" s="574">
        <f t="shared" si="7"/>
        <v>0.94932379911411102</v>
      </c>
      <c r="I62" s="573">
        <f>+IFERROR('User Entries'!E225,0)</f>
        <v>8546139</v>
      </c>
      <c r="J62" s="573">
        <f>+IFERROR('User Entries'!D225,0)</f>
        <v>7957997.9364847802</v>
      </c>
      <c r="K62" s="300">
        <f t="shared" si="8"/>
        <v>-415.56415489682712</v>
      </c>
    </row>
    <row r="63" spans="2:11">
      <c r="B63" s="1" t="s">
        <v>540</v>
      </c>
      <c r="C63" s="569">
        <f>+IFERROR(Analysis_LastQ_Ult_Selected!B80,0)</f>
        <v>8075.2960000000003</v>
      </c>
      <c r="D63" s="570">
        <f t="shared" si="5"/>
        <v>8439.6531766840108</v>
      </c>
      <c r="E63" s="569">
        <f>+IFERROR(Analysis_LastQ_Ult_Selected!C80,0)</f>
        <v>8200.3809999999994</v>
      </c>
      <c r="F63" s="571">
        <f t="shared" si="6"/>
        <v>1.04511997785394</v>
      </c>
      <c r="G63" s="574">
        <f t="shared" si="7"/>
        <v>1.1223602561477963</v>
      </c>
      <c r="I63" s="573">
        <f>+IFERROR('User Entries'!E226,0)</f>
        <v>8075296</v>
      </c>
      <c r="J63" s="573">
        <f>+IFERROR('User Entries'!D226,0)</f>
        <v>8439653.1766840108</v>
      </c>
      <c r="K63" s="300">
        <f t="shared" si="8"/>
        <v>1087.3299442061625</v>
      </c>
    </row>
    <row r="64" spans="2:11">
      <c r="B64" s="1" t="s">
        <v>648</v>
      </c>
      <c r="C64" s="569">
        <f>+IFERROR(Analysis_LastQ_Ult_Selected!B81,0)</f>
        <v>6338.8419999999996</v>
      </c>
      <c r="D64" s="570">
        <f t="shared" ref="D64" si="9">+C64*F64</f>
        <v>7684.12945722315</v>
      </c>
      <c r="E64" s="569">
        <f>+IFERROR(Analysis_LastQ_Ult_Selected!C81,0)</f>
        <v>8886.2999999999993</v>
      </c>
      <c r="F64" s="571">
        <f t="shared" ref="F64" si="10">IFERROR(J64/I64,1)</f>
        <v>1.2122292142986291</v>
      </c>
      <c r="G64" s="574">
        <f t="shared" ref="G64" si="11">IFERROR(F64/F63,1)</f>
        <v>1.1598947871878145</v>
      </c>
      <c r="I64" s="573">
        <f>+IFERROR('User Entries'!E227,0)</f>
        <v>6338842</v>
      </c>
      <c r="J64" s="573">
        <f>+IFERROR('User Entries'!D227,0)</f>
        <v>7684129.4572231509</v>
      </c>
      <c r="K64" s="300">
        <f t="shared" ref="K64" si="12">+(G64-1)*E65</f>
        <v>0</v>
      </c>
    </row>
  </sheetData>
  <mergeCells count="2">
    <mergeCell ref="C1:F1"/>
    <mergeCell ref="I1:J1"/>
  </mergeCells>
  <pageMargins left="0.7" right="0.7" top="0.75" bottom="0.75" header="0.3" footer="0.3"/>
</worksheet>
</file>

<file path=xl/worksheets/sheet41.xml><?xml version="1.0" encoding="utf-8"?>
<worksheet xmlns="http://schemas.openxmlformats.org/spreadsheetml/2006/main" xmlns:r="http://schemas.openxmlformats.org/officeDocument/2006/relationships">
  <sheetPr codeName="Hoja37"/>
  <dimension ref="A1:CC160"/>
  <sheetViews>
    <sheetView showGridLines="0" topLeftCell="A43" zoomScale="80" zoomScaleNormal="80" workbookViewId="0">
      <selection activeCell="E73" sqref="E73"/>
    </sheetView>
  </sheetViews>
  <sheetFormatPr baseColWidth="10" defaultRowHeight="12.75"/>
  <cols>
    <col min="1" max="1" width="19.7109375" customWidth="1"/>
    <col min="2" max="50" width="14.42578125" customWidth="1"/>
    <col min="51" max="56" width="13.5703125" bestFit="1" customWidth="1"/>
    <col min="57" max="59" width="12" bestFit="1" customWidth="1"/>
    <col min="60" max="81" width="11.5703125" bestFit="1" customWidth="1"/>
  </cols>
  <sheetData>
    <row r="1" spans="1:61" ht="15.75">
      <c r="A1" s="122" t="s">
        <v>48</v>
      </c>
      <c r="B1" s="16" t="str">
        <f>operation</f>
        <v>RSA ARGENTINA</v>
      </c>
      <c r="C1" s="13"/>
    </row>
    <row r="2" spans="1:61" ht="15.75">
      <c r="A2" s="122" t="s">
        <v>49</v>
      </c>
      <c r="B2" s="16" t="str">
        <f>class</f>
        <v>Motor Comercial_CT</v>
      </c>
      <c r="C2" s="13"/>
    </row>
    <row r="3" spans="1:61" ht="15.75">
      <c r="A3" s="122" t="s">
        <v>47</v>
      </c>
      <c r="B3" s="16" t="str">
        <f>currency&amp;" "&amp;Cover!$D$21</f>
        <v>AR$ (Thousands)</v>
      </c>
      <c r="C3" s="13"/>
    </row>
    <row r="4" spans="1:61" ht="15.75">
      <c r="A4" s="122" t="s">
        <v>96</v>
      </c>
      <c r="B4" s="16" t="str">
        <f>reinsurance</f>
        <v>Gross</v>
      </c>
      <c r="C4" s="13"/>
    </row>
    <row r="5" spans="1:61">
      <c r="A5" s="6"/>
      <c r="B5" s="13"/>
      <c r="C5" s="13"/>
    </row>
    <row r="6" spans="1:61">
      <c r="A6" s="6" t="s">
        <v>19</v>
      </c>
      <c r="B6" s="930" t="s">
        <v>123</v>
      </c>
      <c r="C6" s="930"/>
    </row>
    <row r="7" spans="1:61">
      <c r="A7" s="6" t="s">
        <v>46</v>
      </c>
      <c r="B7" s="931" t="s">
        <v>44</v>
      </c>
      <c r="C7" s="931"/>
    </row>
    <row r="8" spans="1:61">
      <c r="A8" s="6" t="s">
        <v>21</v>
      </c>
      <c r="B8" s="929" t="str">
        <f>VLOOKUP(B7&amp;B6,path,14,0)</f>
        <v>Incurred Claims</v>
      </c>
      <c r="C8" s="929"/>
    </row>
    <row r="9" spans="1:61">
      <c r="A9" s="6" t="s">
        <v>17</v>
      </c>
      <c r="B9" s="929" t="str">
        <f>VLOOKUP(B7&amp;B6,path,12,0)</f>
        <v>Attritional\Linea Comercial\Cascos Totales\</v>
      </c>
      <c r="C9" s="929"/>
    </row>
    <row r="11" spans="1:61">
      <c r="A11" s="615" t="s">
        <v>568</v>
      </c>
    </row>
    <row r="12" spans="1:61">
      <c r="A12" s="615"/>
    </row>
    <row r="13" spans="1:61" s="300" customFormat="1">
      <c r="A13" s="615" t="s">
        <v>569</v>
      </c>
      <c r="B13" s="300">
        <f>SUM(B14:BI14)</f>
        <v>0</v>
      </c>
    </row>
    <row r="14" spans="1:61" s="300" customFormat="1">
      <c r="A14" s="616" t="s">
        <v>570</v>
      </c>
      <c r="B14" s="300">
        <f>SUM(B16:B76)</f>
        <v>0</v>
      </c>
      <c r="C14" s="300">
        <f t="shared" ref="C14:BI14" si="0">SUM(C16:C76)</f>
        <v>0</v>
      </c>
      <c r="D14" s="300">
        <f t="shared" si="0"/>
        <v>0</v>
      </c>
      <c r="E14" s="300">
        <f t="shared" si="0"/>
        <v>0</v>
      </c>
      <c r="F14" s="300">
        <f t="shared" si="0"/>
        <v>0</v>
      </c>
      <c r="G14" s="300">
        <f t="shared" si="0"/>
        <v>0</v>
      </c>
      <c r="H14" s="300">
        <f t="shared" si="0"/>
        <v>0</v>
      </c>
      <c r="I14" s="300">
        <f t="shared" si="0"/>
        <v>0</v>
      </c>
      <c r="J14" s="300">
        <f t="shared" si="0"/>
        <v>0</v>
      </c>
      <c r="K14" s="300">
        <f t="shared" si="0"/>
        <v>0</v>
      </c>
      <c r="L14" s="300">
        <f t="shared" si="0"/>
        <v>0</v>
      </c>
      <c r="M14" s="300">
        <f t="shared" si="0"/>
        <v>0</v>
      </c>
      <c r="N14" s="300">
        <f t="shared" si="0"/>
        <v>0</v>
      </c>
      <c r="O14" s="300">
        <f t="shared" si="0"/>
        <v>0</v>
      </c>
      <c r="P14" s="300">
        <f t="shared" si="0"/>
        <v>0</v>
      </c>
      <c r="Q14" s="300">
        <f t="shared" si="0"/>
        <v>0</v>
      </c>
      <c r="R14" s="300">
        <f t="shared" si="0"/>
        <v>0</v>
      </c>
      <c r="S14" s="300">
        <f t="shared" si="0"/>
        <v>0</v>
      </c>
      <c r="T14" s="300">
        <f t="shared" si="0"/>
        <v>0</v>
      </c>
      <c r="U14" s="300">
        <f t="shared" si="0"/>
        <v>0</v>
      </c>
      <c r="V14" s="300">
        <f t="shared" si="0"/>
        <v>0</v>
      </c>
      <c r="W14" s="300">
        <f t="shared" si="0"/>
        <v>0</v>
      </c>
      <c r="X14" s="300">
        <f t="shared" si="0"/>
        <v>0</v>
      </c>
      <c r="Y14" s="300">
        <f t="shared" si="0"/>
        <v>0</v>
      </c>
      <c r="Z14" s="300">
        <f t="shared" si="0"/>
        <v>0</v>
      </c>
      <c r="AA14" s="300">
        <f t="shared" si="0"/>
        <v>0</v>
      </c>
      <c r="AB14" s="300">
        <f t="shared" si="0"/>
        <v>0</v>
      </c>
      <c r="AC14" s="300">
        <f t="shared" si="0"/>
        <v>0</v>
      </c>
      <c r="AD14" s="300">
        <f t="shared" si="0"/>
        <v>0</v>
      </c>
      <c r="AE14" s="300">
        <f t="shared" si="0"/>
        <v>0</v>
      </c>
      <c r="AF14" s="300">
        <f t="shared" si="0"/>
        <v>0</v>
      </c>
      <c r="AG14" s="300">
        <f t="shared" si="0"/>
        <v>0</v>
      </c>
      <c r="AH14" s="300">
        <f t="shared" si="0"/>
        <v>0</v>
      </c>
      <c r="AI14" s="300">
        <f t="shared" si="0"/>
        <v>0</v>
      </c>
      <c r="AJ14" s="300">
        <f t="shared" si="0"/>
        <v>0</v>
      </c>
      <c r="AK14" s="300">
        <f t="shared" si="0"/>
        <v>0</v>
      </c>
      <c r="AL14" s="300">
        <f t="shared" si="0"/>
        <v>0</v>
      </c>
      <c r="AM14" s="300">
        <f t="shared" si="0"/>
        <v>0</v>
      </c>
      <c r="AN14" s="300">
        <f t="shared" si="0"/>
        <v>0</v>
      </c>
      <c r="AO14" s="300">
        <f t="shared" si="0"/>
        <v>0</v>
      </c>
      <c r="AP14" s="300">
        <f t="shared" si="0"/>
        <v>0</v>
      </c>
      <c r="AQ14" s="300">
        <f t="shared" si="0"/>
        <v>0</v>
      </c>
      <c r="AR14" s="300">
        <f t="shared" si="0"/>
        <v>0</v>
      </c>
      <c r="AS14" s="300">
        <f t="shared" si="0"/>
        <v>0</v>
      </c>
      <c r="AT14" s="300">
        <f t="shared" si="0"/>
        <v>0</v>
      </c>
      <c r="AU14" s="300">
        <f t="shared" si="0"/>
        <v>0</v>
      </c>
      <c r="AV14" s="300">
        <f t="shared" si="0"/>
        <v>0</v>
      </c>
      <c r="AW14" s="300">
        <f t="shared" si="0"/>
        <v>0</v>
      </c>
      <c r="AX14" s="300">
        <f t="shared" si="0"/>
        <v>0</v>
      </c>
      <c r="AY14" s="300">
        <f t="shared" si="0"/>
        <v>0</v>
      </c>
      <c r="AZ14" s="300">
        <f t="shared" si="0"/>
        <v>0</v>
      </c>
      <c r="BA14" s="300">
        <f t="shared" si="0"/>
        <v>0</v>
      </c>
      <c r="BB14" s="300">
        <f t="shared" si="0"/>
        <v>0</v>
      </c>
      <c r="BC14" s="300">
        <f t="shared" si="0"/>
        <v>0</v>
      </c>
      <c r="BD14" s="300">
        <f t="shared" si="0"/>
        <v>0</v>
      </c>
      <c r="BE14" s="300">
        <f t="shared" si="0"/>
        <v>0</v>
      </c>
      <c r="BF14" s="300">
        <f t="shared" si="0"/>
        <v>0</v>
      </c>
      <c r="BG14" s="300">
        <f t="shared" si="0"/>
        <v>0</v>
      </c>
      <c r="BH14" s="300">
        <f t="shared" si="0"/>
        <v>0</v>
      </c>
      <c r="BI14" s="300">
        <f t="shared" si="0"/>
        <v>0</v>
      </c>
    </row>
    <row r="15" spans="1:61">
      <c r="A15" s="126" t="s">
        <v>23</v>
      </c>
      <c r="B15" s="127" t="s">
        <v>466</v>
      </c>
      <c r="C15" s="127" t="s">
        <v>467</v>
      </c>
      <c r="D15" s="127" t="s">
        <v>468</v>
      </c>
      <c r="E15" s="127" t="s">
        <v>469</v>
      </c>
      <c r="F15" s="127" t="s">
        <v>470</v>
      </c>
      <c r="G15" s="127" t="s">
        <v>471</v>
      </c>
      <c r="H15" s="127" t="s">
        <v>472</v>
      </c>
      <c r="I15" s="127" t="s">
        <v>473</v>
      </c>
      <c r="J15" s="127" t="s">
        <v>474</v>
      </c>
      <c r="K15" s="127" t="s">
        <v>475</v>
      </c>
      <c r="L15" s="127" t="s">
        <v>476</v>
      </c>
      <c r="M15" s="127" t="s">
        <v>477</v>
      </c>
      <c r="N15" s="127" t="s">
        <v>478</v>
      </c>
      <c r="O15" s="127" t="s">
        <v>479</v>
      </c>
      <c r="P15" s="127" t="s">
        <v>480</v>
      </c>
      <c r="Q15" s="127" t="s">
        <v>481</v>
      </c>
      <c r="R15" s="127" t="s">
        <v>482</v>
      </c>
      <c r="S15" s="127" t="s">
        <v>483</v>
      </c>
      <c r="T15" s="127" t="s">
        <v>484</v>
      </c>
      <c r="U15" s="127" t="s">
        <v>485</v>
      </c>
      <c r="V15" s="127" t="s">
        <v>486</v>
      </c>
      <c r="W15" s="127" t="s">
        <v>487</v>
      </c>
      <c r="X15" s="127" t="s">
        <v>488</v>
      </c>
      <c r="Y15" s="127" t="s">
        <v>489</v>
      </c>
      <c r="Z15" s="127" t="s">
        <v>490</v>
      </c>
      <c r="AA15" s="127" t="s">
        <v>491</v>
      </c>
      <c r="AB15" s="127" t="s">
        <v>492</v>
      </c>
      <c r="AC15" s="127" t="s">
        <v>493</v>
      </c>
      <c r="AD15" s="127" t="s">
        <v>494</v>
      </c>
      <c r="AE15" s="127" t="s">
        <v>495</v>
      </c>
      <c r="AF15" s="127" t="s">
        <v>496</v>
      </c>
      <c r="AG15" s="127" t="s">
        <v>497</v>
      </c>
      <c r="AH15" s="127" t="s">
        <v>498</v>
      </c>
      <c r="AI15" s="127" t="s">
        <v>499</v>
      </c>
      <c r="AJ15" s="127" t="s">
        <v>500</v>
      </c>
      <c r="AK15" s="127" t="s">
        <v>501</v>
      </c>
      <c r="AL15" s="127" t="s">
        <v>502</v>
      </c>
      <c r="AM15" s="127" t="s">
        <v>503</v>
      </c>
      <c r="AN15" s="127" t="s">
        <v>504</v>
      </c>
      <c r="AO15" s="127" t="s">
        <v>505</v>
      </c>
      <c r="AP15" s="127" t="s">
        <v>506</v>
      </c>
      <c r="AQ15" s="127" t="s">
        <v>507</v>
      </c>
      <c r="AR15" s="127" t="s">
        <v>508</v>
      </c>
      <c r="AS15" s="127" t="s">
        <v>509</v>
      </c>
      <c r="AT15" s="127" t="s">
        <v>510</v>
      </c>
      <c r="AU15" s="576" t="str">
        <f t="shared" ref="AU15:AW15" si="1">+IF(ISERROR(AU16)=TRUE,"",VALUE(MID(AT15,1,3))+3&amp;"m")</f>
        <v>138m</v>
      </c>
      <c r="AV15" s="576" t="str">
        <f t="shared" si="1"/>
        <v>141m</v>
      </c>
      <c r="AW15" s="576" t="str">
        <f t="shared" si="1"/>
        <v>144m</v>
      </c>
      <c r="AX15" s="576" t="str">
        <f>+IF(ISERROR(AX16)=TRUE,"",VALUE(MID(AW15,1,3))+3&amp;"m")</f>
        <v>147m</v>
      </c>
      <c r="AY15" s="576" t="str">
        <f t="shared" ref="AY15:BC15" si="2">+IF(ISERROR(AY16)=TRUE,"",VALUE(MID(AX15,1,3))+3&amp;"m")</f>
        <v>150m</v>
      </c>
      <c r="AZ15" s="576" t="str">
        <f t="shared" si="2"/>
        <v>153m</v>
      </c>
      <c r="BA15" s="576" t="str">
        <f t="shared" si="2"/>
        <v>156m</v>
      </c>
      <c r="BB15" s="576" t="str">
        <f t="shared" si="2"/>
        <v>159m</v>
      </c>
      <c r="BC15" s="576" t="str">
        <f t="shared" si="2"/>
        <v>162m</v>
      </c>
      <c r="BD15" s="576" t="str">
        <f>+IF(ISERROR(BD16)=TRUE,"",VALUE(MID(BC15,1,3))+3&amp;"m")</f>
        <v>165m</v>
      </c>
      <c r="BE15" s="576" t="str">
        <f t="shared" ref="BE15:BG15" si="3">+IF(ISERROR(BE16)=TRUE,"",VALUE(MID(BD15,1,3))+3&amp;"m")</f>
        <v>168m</v>
      </c>
      <c r="BF15" s="576" t="str">
        <f t="shared" si="3"/>
        <v>171m</v>
      </c>
      <c r="BG15" s="576" t="str">
        <f t="shared" si="3"/>
        <v>174m</v>
      </c>
      <c r="BH15" s="576" t="str">
        <f t="shared" ref="BH15" si="4">+IF(ISERROR(BH16)=TRUE,"",VALUE(MID(BG15,1,3))+3&amp;"m")</f>
        <v>177m</v>
      </c>
      <c r="BI15" s="576" t="str">
        <f t="shared" ref="BI15" si="5">+IF(ISERROR(BI16)=TRUE,"",VALUE(MID(BH15,1,3))+3&amp;"m")</f>
        <v>180m</v>
      </c>
    </row>
    <row r="16" spans="1:61">
      <c r="A16" s="127" t="s">
        <v>438</v>
      </c>
      <c r="B16" s="300">
        <f>IFERROR(Tri_Incurred_AttrorTot!B12-Ctrol_Incurred!B81,"")</f>
        <v>0</v>
      </c>
      <c r="C16" s="300">
        <f>IFERROR(Tri_Incurred_AttrorTot!C12-Ctrol_Incurred!C81,"")</f>
        <v>0</v>
      </c>
      <c r="D16" s="300">
        <f>IFERROR(Tri_Incurred_AttrorTot!D12-Ctrol_Incurred!D81,"")</f>
        <v>0</v>
      </c>
      <c r="E16" s="300">
        <f>IFERROR(Tri_Incurred_AttrorTot!E12-Ctrol_Incurred!E81,"")</f>
        <v>0</v>
      </c>
      <c r="F16" s="300">
        <f>IFERROR(Tri_Incurred_AttrorTot!F12-Ctrol_Incurred!F81,"")</f>
        <v>0</v>
      </c>
      <c r="G16" s="300">
        <f>IFERROR(Tri_Incurred_AttrorTot!G12-Ctrol_Incurred!G81,"")</f>
        <v>0</v>
      </c>
      <c r="H16" s="300">
        <f>IFERROR(Tri_Incurred_AttrorTot!H12-Ctrol_Incurred!H81,"")</f>
        <v>0</v>
      </c>
      <c r="I16" s="300">
        <f>IFERROR(Tri_Incurred_AttrorTot!I12-Ctrol_Incurred!I81,"")</f>
        <v>0</v>
      </c>
      <c r="J16" s="300">
        <f>IFERROR(Tri_Incurred_AttrorTot!J12-Ctrol_Incurred!J81,"")</f>
        <v>0</v>
      </c>
      <c r="K16" s="300">
        <f>IFERROR(Tri_Incurred_AttrorTot!K12-Ctrol_Incurred!K81,"")</f>
        <v>0</v>
      </c>
      <c r="L16" s="300">
        <f>IFERROR(Tri_Incurred_AttrorTot!L12-Ctrol_Incurred!L81,"")</f>
        <v>0</v>
      </c>
      <c r="M16" s="300">
        <f>IFERROR(Tri_Incurred_AttrorTot!M12-Ctrol_Incurred!M81,"")</f>
        <v>0</v>
      </c>
      <c r="N16" s="300">
        <f>IFERROR(Tri_Incurred_AttrorTot!N12-Ctrol_Incurred!N81,"")</f>
        <v>0</v>
      </c>
      <c r="O16" s="300">
        <f>IFERROR(Tri_Incurred_AttrorTot!O12-Ctrol_Incurred!O81,"")</f>
        <v>0</v>
      </c>
      <c r="P16" s="300">
        <f>IFERROR(Tri_Incurred_AttrorTot!P12-Ctrol_Incurred!P81,"")</f>
        <v>0</v>
      </c>
      <c r="Q16" s="300">
        <f>IFERROR(Tri_Incurred_AttrorTot!Q12-Ctrol_Incurred!Q81,"")</f>
        <v>0</v>
      </c>
      <c r="R16" s="300">
        <f>IFERROR(Tri_Incurred_AttrorTot!R12-Ctrol_Incurred!R81,"")</f>
        <v>0</v>
      </c>
      <c r="S16" s="300">
        <f>IFERROR(Tri_Incurred_AttrorTot!S12-Ctrol_Incurred!S81,"")</f>
        <v>0</v>
      </c>
      <c r="T16" s="300">
        <f>IFERROR(Tri_Incurred_AttrorTot!T12-Ctrol_Incurred!T81,"")</f>
        <v>0</v>
      </c>
      <c r="U16" s="300">
        <f>IFERROR(Tri_Incurred_AttrorTot!U12-Ctrol_Incurred!U81,"")</f>
        <v>0</v>
      </c>
      <c r="V16" s="300">
        <f>IFERROR(Tri_Incurred_AttrorTot!V12-Ctrol_Incurred!V81,"")</f>
        <v>0</v>
      </c>
      <c r="W16" s="300">
        <f>IFERROR(Tri_Incurred_AttrorTot!W12-Ctrol_Incurred!W81,"")</f>
        <v>0</v>
      </c>
      <c r="X16" s="300">
        <f>IFERROR(Tri_Incurred_AttrorTot!X12-Ctrol_Incurred!X81,"")</f>
        <v>0</v>
      </c>
      <c r="Y16" s="300">
        <f>IFERROR(Tri_Incurred_AttrorTot!Y12-Ctrol_Incurred!Y81,"")</f>
        <v>0</v>
      </c>
      <c r="Z16" s="300">
        <f>IFERROR(Tri_Incurred_AttrorTot!Z12-Ctrol_Incurred!Z81,"")</f>
        <v>0</v>
      </c>
      <c r="AA16" s="300">
        <f>IFERROR(Tri_Incurred_AttrorTot!AA12-Ctrol_Incurred!AA81,"")</f>
        <v>0</v>
      </c>
      <c r="AB16" s="300">
        <f>IFERROR(Tri_Incurred_AttrorTot!AB12-Ctrol_Incurred!AB81,"")</f>
        <v>0</v>
      </c>
      <c r="AC16" s="300">
        <f>IFERROR(Tri_Incurred_AttrorTot!AC12-Ctrol_Incurred!AC81,"")</f>
        <v>0</v>
      </c>
      <c r="AD16" s="300">
        <f>IFERROR(Tri_Incurred_AttrorTot!AD12-Ctrol_Incurred!AD81,"")</f>
        <v>0</v>
      </c>
      <c r="AE16" s="300">
        <f>IFERROR(Tri_Incurred_AttrorTot!AE12-Ctrol_Incurred!AE81,"")</f>
        <v>0</v>
      </c>
      <c r="AF16" s="300">
        <f>IFERROR(Tri_Incurred_AttrorTot!AF12-Ctrol_Incurred!AF81,"")</f>
        <v>0</v>
      </c>
      <c r="AG16" s="300">
        <f>IFERROR(Tri_Incurred_AttrorTot!AG12-Ctrol_Incurred!AG81,"")</f>
        <v>0</v>
      </c>
      <c r="AH16" s="300">
        <f>IFERROR(Tri_Incurred_AttrorTot!AH12-Ctrol_Incurred!AH81,"")</f>
        <v>0</v>
      </c>
      <c r="AI16" s="300">
        <f>IFERROR(Tri_Incurred_AttrorTot!AI12-Ctrol_Incurred!AI81,"")</f>
        <v>0</v>
      </c>
      <c r="AJ16" s="300">
        <f>IFERROR(Tri_Incurred_AttrorTot!AJ12-Ctrol_Incurred!AJ81,"")</f>
        <v>0</v>
      </c>
      <c r="AK16" s="300">
        <f>IFERROR(Tri_Incurred_AttrorTot!AK12-Ctrol_Incurred!AK81,"")</f>
        <v>0</v>
      </c>
      <c r="AL16" s="300">
        <f>IFERROR(Tri_Incurred_AttrorTot!AL12-Ctrol_Incurred!AL81,"")</f>
        <v>0</v>
      </c>
      <c r="AM16" s="300">
        <f>IFERROR(Tri_Incurred_AttrorTot!AM12-Ctrol_Incurred!AM81,"")</f>
        <v>0</v>
      </c>
      <c r="AN16" s="300">
        <f>IFERROR(Tri_Incurred_AttrorTot!AN12-Ctrol_Incurred!AN81,"")</f>
        <v>0</v>
      </c>
      <c r="AO16" s="300">
        <f>IFERROR(Tri_Incurred_AttrorTot!AO12-Ctrol_Incurred!AO81,"")</f>
        <v>0</v>
      </c>
      <c r="AP16" s="300">
        <f>IFERROR(Tri_Incurred_AttrorTot!AP12-Ctrol_Incurred!AP81,"")</f>
        <v>0</v>
      </c>
      <c r="AQ16" s="300">
        <f>IFERROR(Tri_Incurred_AttrorTot!AQ12-Ctrol_Incurred!AQ81,"")</f>
        <v>0</v>
      </c>
      <c r="AR16" s="300">
        <f>IFERROR(Tri_Incurred_AttrorTot!AR12-Ctrol_Incurred!AR81,"")</f>
        <v>0</v>
      </c>
      <c r="AS16" s="300">
        <f>IFERROR(Tri_Incurred_AttrorTot!AS12-Ctrol_Incurred!AS81,"")</f>
        <v>0</v>
      </c>
      <c r="AT16" s="300">
        <f>IFERROR(Tri_Incurred_AttrorTot!AT12-Ctrol_Incurred!AT81,"")</f>
        <v>0</v>
      </c>
      <c r="AU16" s="300">
        <f>IFERROR(Tri_Incurred_AttrorTot!AU12-Ctrol_Incurred!AU81,"")</f>
        <v>0</v>
      </c>
      <c r="AV16" s="300">
        <f>IFERROR(Tri_Incurred_AttrorTot!AV12-Ctrol_Incurred!AV81,"")</f>
        <v>0</v>
      </c>
      <c r="AW16" s="300">
        <f>IFERROR(Tri_Incurred_AttrorTot!AW12-Ctrol_Incurred!AW81,"")</f>
        <v>0</v>
      </c>
      <c r="AX16" s="300">
        <f>IFERROR(Tri_Incurred_AttrorTot!AX12-Ctrol_Incurred!AX81,"")</f>
        <v>0</v>
      </c>
      <c r="AY16" s="300">
        <f>IFERROR(Tri_Incurred_AttrorTot!AY12-Ctrol_Incurred!AY81,"")</f>
        <v>0</v>
      </c>
      <c r="AZ16" s="300">
        <f>IFERROR(Tri_Incurred_AttrorTot!AZ12-Ctrol_Incurred!AZ81,"")</f>
        <v>0</v>
      </c>
      <c r="BA16" s="300">
        <f>IFERROR(Tri_Incurred_AttrorTot!BA12-Ctrol_Incurred!BA81,"")</f>
        <v>0</v>
      </c>
      <c r="BB16" s="300">
        <f>IFERROR(Tri_Incurred_AttrorTot!BB12-Ctrol_Incurred!BB81,"")</f>
        <v>0</v>
      </c>
      <c r="BC16" s="300">
        <f>IFERROR(Tri_Incurred_AttrorTot!BC12-Ctrol_Incurred!BC81,"")</f>
        <v>0</v>
      </c>
      <c r="BD16" s="300">
        <f>IFERROR(Tri_Incurred_AttrorTot!BD12-Ctrol_Incurred!BD81,"")</f>
        <v>0</v>
      </c>
      <c r="BE16" s="300">
        <f>IFERROR(Tri_Incurred_AttrorTot!BE12-Ctrol_Incurred!BE81,"")</f>
        <v>0</v>
      </c>
      <c r="BF16" s="300">
        <f>IFERROR(Tri_Incurred_AttrorTot!BF12-Ctrol_Incurred!BF81,"")</f>
        <v>0</v>
      </c>
      <c r="BG16" s="300">
        <f>IFERROR(Tri_Incurred_AttrorTot!BG12-Ctrol_Incurred!BG81,"")</f>
        <v>0</v>
      </c>
      <c r="BH16" s="300">
        <f>IFERROR(Tri_Incurred_AttrorTot!BH12-Ctrol_Incurred!BH81,"")</f>
        <v>0</v>
      </c>
      <c r="BI16" s="300">
        <f>IFERROR(Tri_Incurred_AttrorTot!BI12-Ctrol_Incurred!BI81,"")</f>
        <v>0</v>
      </c>
    </row>
    <row r="17" spans="1:61">
      <c r="A17" s="127" t="s">
        <v>439</v>
      </c>
      <c r="B17" s="300">
        <f>IFERROR(Tri_Incurred_AttrorTot!B13-Ctrol_Incurred!B82,"")</f>
        <v>0</v>
      </c>
      <c r="C17" s="300">
        <f>IFERROR(Tri_Incurred_AttrorTot!C13-Ctrol_Incurred!C82,"")</f>
        <v>0</v>
      </c>
      <c r="D17" s="300">
        <f>IFERROR(Tri_Incurred_AttrorTot!D13-Ctrol_Incurred!D82,"")</f>
        <v>0</v>
      </c>
      <c r="E17" s="300">
        <f>IFERROR(Tri_Incurred_AttrorTot!E13-Ctrol_Incurred!E82,"")</f>
        <v>0</v>
      </c>
      <c r="F17" s="300">
        <f>IFERROR(Tri_Incurred_AttrorTot!F13-Ctrol_Incurred!F82,"")</f>
        <v>0</v>
      </c>
      <c r="G17" s="300">
        <f>IFERROR(Tri_Incurred_AttrorTot!G13-Ctrol_Incurred!G82,"")</f>
        <v>0</v>
      </c>
      <c r="H17" s="300">
        <f>IFERROR(Tri_Incurred_AttrorTot!H13-Ctrol_Incurred!H82,"")</f>
        <v>0</v>
      </c>
      <c r="I17" s="300">
        <f>IFERROR(Tri_Incurred_AttrorTot!I13-Ctrol_Incurred!I82,"")</f>
        <v>0</v>
      </c>
      <c r="J17" s="300">
        <f>IFERROR(Tri_Incurred_AttrorTot!J13-Ctrol_Incurred!J82,"")</f>
        <v>0</v>
      </c>
      <c r="K17" s="300">
        <f>IFERROR(Tri_Incurred_AttrorTot!K13-Ctrol_Incurred!K82,"")</f>
        <v>0</v>
      </c>
      <c r="L17" s="300">
        <f>IFERROR(Tri_Incurred_AttrorTot!L13-Ctrol_Incurred!L82,"")</f>
        <v>0</v>
      </c>
      <c r="M17" s="300">
        <f>IFERROR(Tri_Incurred_AttrorTot!M13-Ctrol_Incurred!M82,"")</f>
        <v>0</v>
      </c>
      <c r="N17" s="300">
        <f>IFERROR(Tri_Incurred_AttrorTot!N13-Ctrol_Incurred!N82,"")</f>
        <v>0</v>
      </c>
      <c r="O17" s="300">
        <f>IFERROR(Tri_Incurred_AttrorTot!O13-Ctrol_Incurred!O82,"")</f>
        <v>0</v>
      </c>
      <c r="P17" s="300">
        <f>IFERROR(Tri_Incurred_AttrorTot!P13-Ctrol_Incurred!P82,"")</f>
        <v>0</v>
      </c>
      <c r="Q17" s="300">
        <f>IFERROR(Tri_Incurred_AttrorTot!Q13-Ctrol_Incurred!Q82,"")</f>
        <v>0</v>
      </c>
      <c r="R17" s="300">
        <f>IFERROR(Tri_Incurred_AttrorTot!R13-Ctrol_Incurred!R82,"")</f>
        <v>0</v>
      </c>
      <c r="S17" s="300">
        <f>IFERROR(Tri_Incurred_AttrorTot!S13-Ctrol_Incurred!S82,"")</f>
        <v>0</v>
      </c>
      <c r="T17" s="300">
        <f>IFERROR(Tri_Incurred_AttrorTot!T13-Ctrol_Incurred!T82,"")</f>
        <v>0</v>
      </c>
      <c r="U17" s="300">
        <f>IFERROR(Tri_Incurred_AttrorTot!U13-Ctrol_Incurred!U82,"")</f>
        <v>0</v>
      </c>
      <c r="V17" s="300">
        <f>IFERROR(Tri_Incurred_AttrorTot!V13-Ctrol_Incurred!V82,"")</f>
        <v>0</v>
      </c>
      <c r="W17" s="300">
        <f>IFERROR(Tri_Incurred_AttrorTot!W13-Ctrol_Incurred!W82,"")</f>
        <v>0</v>
      </c>
      <c r="X17" s="300">
        <f>IFERROR(Tri_Incurred_AttrorTot!X13-Ctrol_Incurred!X82,"")</f>
        <v>0</v>
      </c>
      <c r="Y17" s="300">
        <f>IFERROR(Tri_Incurred_AttrorTot!Y13-Ctrol_Incurred!Y82,"")</f>
        <v>0</v>
      </c>
      <c r="Z17" s="300">
        <f>IFERROR(Tri_Incurred_AttrorTot!Z13-Ctrol_Incurred!Z82,"")</f>
        <v>0</v>
      </c>
      <c r="AA17" s="300">
        <f>IFERROR(Tri_Incurred_AttrorTot!AA13-Ctrol_Incurred!AA82,"")</f>
        <v>0</v>
      </c>
      <c r="AB17" s="300">
        <f>IFERROR(Tri_Incurred_AttrorTot!AB13-Ctrol_Incurred!AB82,"")</f>
        <v>0</v>
      </c>
      <c r="AC17" s="300">
        <f>IFERROR(Tri_Incurred_AttrorTot!AC13-Ctrol_Incurred!AC82,"")</f>
        <v>0</v>
      </c>
      <c r="AD17" s="300">
        <f>IFERROR(Tri_Incurred_AttrorTot!AD13-Ctrol_Incurred!AD82,"")</f>
        <v>0</v>
      </c>
      <c r="AE17" s="300">
        <f>IFERROR(Tri_Incurred_AttrorTot!AE13-Ctrol_Incurred!AE82,"")</f>
        <v>0</v>
      </c>
      <c r="AF17" s="300">
        <f>IFERROR(Tri_Incurred_AttrorTot!AF13-Ctrol_Incurred!AF82,"")</f>
        <v>0</v>
      </c>
      <c r="AG17" s="300">
        <f>IFERROR(Tri_Incurred_AttrorTot!AG13-Ctrol_Incurred!AG82,"")</f>
        <v>0</v>
      </c>
      <c r="AH17" s="300">
        <f>IFERROR(Tri_Incurred_AttrorTot!AH13-Ctrol_Incurred!AH82,"")</f>
        <v>0</v>
      </c>
      <c r="AI17" s="300">
        <f>IFERROR(Tri_Incurred_AttrorTot!AI13-Ctrol_Incurred!AI82,"")</f>
        <v>0</v>
      </c>
      <c r="AJ17" s="300">
        <f>IFERROR(Tri_Incurred_AttrorTot!AJ13-Ctrol_Incurred!AJ82,"")</f>
        <v>0</v>
      </c>
      <c r="AK17" s="300">
        <f>IFERROR(Tri_Incurred_AttrorTot!AK13-Ctrol_Incurred!AK82,"")</f>
        <v>0</v>
      </c>
      <c r="AL17" s="300">
        <f>IFERROR(Tri_Incurred_AttrorTot!AL13-Ctrol_Incurred!AL82,"")</f>
        <v>0</v>
      </c>
      <c r="AM17" s="300">
        <f>IFERROR(Tri_Incurred_AttrorTot!AM13-Ctrol_Incurred!AM82,"")</f>
        <v>0</v>
      </c>
      <c r="AN17" s="300">
        <f>IFERROR(Tri_Incurred_AttrorTot!AN13-Ctrol_Incurred!AN82,"")</f>
        <v>0</v>
      </c>
      <c r="AO17" s="300">
        <f>IFERROR(Tri_Incurred_AttrorTot!AO13-Ctrol_Incurred!AO82,"")</f>
        <v>0</v>
      </c>
      <c r="AP17" s="300">
        <f>IFERROR(Tri_Incurred_AttrorTot!AP13-Ctrol_Incurred!AP82,"")</f>
        <v>0</v>
      </c>
      <c r="AQ17" s="300">
        <f>IFERROR(Tri_Incurred_AttrorTot!AQ13-Ctrol_Incurred!AQ82,"")</f>
        <v>0</v>
      </c>
      <c r="AR17" s="300">
        <f>IFERROR(Tri_Incurred_AttrorTot!AR13-Ctrol_Incurred!AR82,"")</f>
        <v>0</v>
      </c>
      <c r="AS17" s="300">
        <f>IFERROR(Tri_Incurred_AttrorTot!AS13-Ctrol_Incurred!AS82,"")</f>
        <v>0</v>
      </c>
      <c r="AT17" s="300">
        <f>IFERROR(Tri_Incurred_AttrorTot!AT13-Ctrol_Incurred!AT82,"")</f>
        <v>0</v>
      </c>
      <c r="AU17" s="300">
        <f>IFERROR(Tri_Incurred_AttrorTot!AU13-Ctrol_Incurred!AU82,"")</f>
        <v>0</v>
      </c>
      <c r="AV17" s="300">
        <f>IFERROR(Tri_Incurred_AttrorTot!AV13-Ctrol_Incurred!AV82,"")</f>
        <v>0</v>
      </c>
      <c r="AW17" s="300">
        <f>IFERROR(Tri_Incurred_AttrorTot!AW13-Ctrol_Incurred!AW82,"")</f>
        <v>0</v>
      </c>
      <c r="AX17" s="300">
        <f>IFERROR(Tri_Incurred_AttrorTot!AX13-Ctrol_Incurred!AX82,"")</f>
        <v>0</v>
      </c>
      <c r="AY17" s="300">
        <f>IFERROR(Tri_Incurred_AttrorTot!AY13-Ctrol_Incurred!AY82,"")</f>
        <v>0</v>
      </c>
      <c r="AZ17" s="300">
        <f>IFERROR(Tri_Incurred_AttrorTot!AZ13-Ctrol_Incurred!AZ82,"")</f>
        <v>0</v>
      </c>
      <c r="BA17" s="300">
        <f>IFERROR(Tri_Incurred_AttrorTot!BA13-Ctrol_Incurred!BA82,"")</f>
        <v>0</v>
      </c>
      <c r="BB17" s="300">
        <f>IFERROR(Tri_Incurred_AttrorTot!BB13-Ctrol_Incurred!BB82,"")</f>
        <v>0</v>
      </c>
      <c r="BC17" s="300">
        <f>IFERROR(Tri_Incurred_AttrorTot!BC13-Ctrol_Incurred!BC82,"")</f>
        <v>0</v>
      </c>
      <c r="BD17" s="300">
        <f>IFERROR(Tri_Incurred_AttrorTot!BD13-Ctrol_Incurred!BD82,"")</f>
        <v>0</v>
      </c>
      <c r="BE17" s="300">
        <f>IFERROR(Tri_Incurred_AttrorTot!BE13-Ctrol_Incurred!BE82,"")</f>
        <v>0</v>
      </c>
      <c r="BF17" s="300">
        <f>IFERROR(Tri_Incurred_AttrorTot!BF13-Ctrol_Incurred!BF82,"")</f>
        <v>0</v>
      </c>
      <c r="BG17" s="300">
        <f>IFERROR(Tri_Incurred_AttrorTot!BG13-Ctrol_Incurred!BG82,"")</f>
        <v>0</v>
      </c>
      <c r="BH17" s="300">
        <f>IFERROR(Tri_Incurred_AttrorTot!BH13-Ctrol_Incurred!BH82,"")</f>
        <v>0</v>
      </c>
      <c r="BI17" s="300">
        <f>IFERROR(Tri_Incurred_AttrorTot!BI13-Ctrol_Incurred!BI82,"")</f>
        <v>0</v>
      </c>
    </row>
    <row r="18" spans="1:61">
      <c r="A18" s="127" t="s">
        <v>440</v>
      </c>
      <c r="B18" s="300">
        <f>IFERROR(Tri_Incurred_AttrorTot!B14-Ctrol_Incurred!B83,"")</f>
        <v>0</v>
      </c>
      <c r="C18" s="300">
        <f>IFERROR(Tri_Incurred_AttrorTot!C14-Ctrol_Incurred!C83,"")</f>
        <v>0</v>
      </c>
      <c r="D18" s="300">
        <f>IFERROR(Tri_Incurred_AttrorTot!D14-Ctrol_Incurred!D83,"")</f>
        <v>0</v>
      </c>
      <c r="E18" s="300">
        <f>IFERROR(Tri_Incurred_AttrorTot!E14-Ctrol_Incurred!E83,"")</f>
        <v>0</v>
      </c>
      <c r="F18" s="300">
        <f>IFERROR(Tri_Incurred_AttrorTot!F14-Ctrol_Incurred!F83,"")</f>
        <v>0</v>
      </c>
      <c r="G18" s="300">
        <f>IFERROR(Tri_Incurred_AttrorTot!G14-Ctrol_Incurred!G83,"")</f>
        <v>0</v>
      </c>
      <c r="H18" s="300">
        <f>IFERROR(Tri_Incurred_AttrorTot!H14-Ctrol_Incurred!H83,"")</f>
        <v>0</v>
      </c>
      <c r="I18" s="300">
        <f>IFERROR(Tri_Incurred_AttrorTot!I14-Ctrol_Incurred!I83,"")</f>
        <v>0</v>
      </c>
      <c r="J18" s="300">
        <f>IFERROR(Tri_Incurred_AttrorTot!J14-Ctrol_Incurred!J83,"")</f>
        <v>0</v>
      </c>
      <c r="K18" s="300">
        <f>IFERROR(Tri_Incurred_AttrorTot!K14-Ctrol_Incurred!K83,"")</f>
        <v>0</v>
      </c>
      <c r="L18" s="300">
        <f>IFERROR(Tri_Incurred_AttrorTot!L14-Ctrol_Incurred!L83,"")</f>
        <v>0</v>
      </c>
      <c r="M18" s="300">
        <f>IFERROR(Tri_Incurred_AttrorTot!M14-Ctrol_Incurred!M83,"")</f>
        <v>0</v>
      </c>
      <c r="N18" s="300">
        <f>IFERROR(Tri_Incurred_AttrorTot!N14-Ctrol_Incurred!N83,"")</f>
        <v>0</v>
      </c>
      <c r="O18" s="300">
        <f>IFERROR(Tri_Incurred_AttrorTot!O14-Ctrol_Incurred!O83,"")</f>
        <v>0</v>
      </c>
      <c r="P18" s="300">
        <f>IFERROR(Tri_Incurred_AttrorTot!P14-Ctrol_Incurred!P83,"")</f>
        <v>0</v>
      </c>
      <c r="Q18" s="300">
        <f>IFERROR(Tri_Incurred_AttrorTot!Q14-Ctrol_Incurred!Q83,"")</f>
        <v>0</v>
      </c>
      <c r="R18" s="300">
        <f>IFERROR(Tri_Incurred_AttrorTot!R14-Ctrol_Incurred!R83,"")</f>
        <v>0</v>
      </c>
      <c r="S18" s="300">
        <f>IFERROR(Tri_Incurred_AttrorTot!S14-Ctrol_Incurred!S83,"")</f>
        <v>0</v>
      </c>
      <c r="T18" s="300">
        <f>IFERROR(Tri_Incurred_AttrorTot!T14-Ctrol_Incurred!T83,"")</f>
        <v>0</v>
      </c>
      <c r="U18" s="300">
        <f>IFERROR(Tri_Incurred_AttrorTot!U14-Ctrol_Incurred!U83,"")</f>
        <v>0</v>
      </c>
      <c r="V18" s="300">
        <f>IFERROR(Tri_Incurred_AttrorTot!V14-Ctrol_Incurred!V83,"")</f>
        <v>0</v>
      </c>
      <c r="W18" s="300">
        <f>IFERROR(Tri_Incurred_AttrorTot!W14-Ctrol_Incurred!W83,"")</f>
        <v>0</v>
      </c>
      <c r="X18" s="300">
        <f>IFERROR(Tri_Incurred_AttrorTot!X14-Ctrol_Incurred!X83,"")</f>
        <v>0</v>
      </c>
      <c r="Y18" s="300">
        <f>IFERROR(Tri_Incurred_AttrorTot!Y14-Ctrol_Incurred!Y83,"")</f>
        <v>0</v>
      </c>
      <c r="Z18" s="300">
        <f>IFERROR(Tri_Incurred_AttrorTot!Z14-Ctrol_Incurred!Z83,"")</f>
        <v>0</v>
      </c>
      <c r="AA18" s="300">
        <f>IFERROR(Tri_Incurred_AttrorTot!AA14-Ctrol_Incurred!AA83,"")</f>
        <v>0</v>
      </c>
      <c r="AB18" s="300">
        <f>IFERROR(Tri_Incurred_AttrorTot!AB14-Ctrol_Incurred!AB83,"")</f>
        <v>0</v>
      </c>
      <c r="AC18" s="300">
        <f>IFERROR(Tri_Incurred_AttrorTot!AC14-Ctrol_Incurred!AC83,"")</f>
        <v>0</v>
      </c>
      <c r="AD18" s="300">
        <f>IFERROR(Tri_Incurred_AttrorTot!AD14-Ctrol_Incurred!AD83,"")</f>
        <v>0</v>
      </c>
      <c r="AE18" s="300">
        <f>IFERROR(Tri_Incurred_AttrorTot!AE14-Ctrol_Incurred!AE83,"")</f>
        <v>0</v>
      </c>
      <c r="AF18" s="300">
        <f>IFERROR(Tri_Incurred_AttrorTot!AF14-Ctrol_Incurred!AF83,"")</f>
        <v>0</v>
      </c>
      <c r="AG18" s="300">
        <f>IFERROR(Tri_Incurred_AttrorTot!AG14-Ctrol_Incurred!AG83,"")</f>
        <v>0</v>
      </c>
      <c r="AH18" s="300">
        <f>IFERROR(Tri_Incurred_AttrorTot!AH14-Ctrol_Incurred!AH83,"")</f>
        <v>0</v>
      </c>
      <c r="AI18" s="300">
        <f>IFERROR(Tri_Incurred_AttrorTot!AI14-Ctrol_Incurred!AI83,"")</f>
        <v>0</v>
      </c>
      <c r="AJ18" s="300">
        <f>IFERROR(Tri_Incurred_AttrorTot!AJ14-Ctrol_Incurred!AJ83,"")</f>
        <v>0</v>
      </c>
      <c r="AK18" s="300">
        <f>IFERROR(Tri_Incurred_AttrorTot!AK14-Ctrol_Incurred!AK83,"")</f>
        <v>0</v>
      </c>
      <c r="AL18" s="300">
        <f>IFERROR(Tri_Incurred_AttrorTot!AL14-Ctrol_Incurred!AL83,"")</f>
        <v>0</v>
      </c>
      <c r="AM18" s="300">
        <f>IFERROR(Tri_Incurred_AttrorTot!AM14-Ctrol_Incurred!AM83,"")</f>
        <v>0</v>
      </c>
      <c r="AN18" s="300">
        <f>IFERROR(Tri_Incurred_AttrorTot!AN14-Ctrol_Incurred!AN83,"")</f>
        <v>0</v>
      </c>
      <c r="AO18" s="300">
        <f>IFERROR(Tri_Incurred_AttrorTot!AO14-Ctrol_Incurred!AO83,"")</f>
        <v>0</v>
      </c>
      <c r="AP18" s="300">
        <f>IFERROR(Tri_Incurred_AttrorTot!AP14-Ctrol_Incurred!AP83,"")</f>
        <v>0</v>
      </c>
      <c r="AQ18" s="300">
        <f>IFERROR(Tri_Incurred_AttrorTot!AQ14-Ctrol_Incurred!AQ83,"")</f>
        <v>0</v>
      </c>
      <c r="AR18" s="300">
        <f>IFERROR(Tri_Incurred_AttrorTot!AR14-Ctrol_Incurred!AR83,"")</f>
        <v>0</v>
      </c>
      <c r="AS18" s="300">
        <f>IFERROR(Tri_Incurred_AttrorTot!AS14-Ctrol_Incurred!AS83,"")</f>
        <v>0</v>
      </c>
      <c r="AT18" s="300">
        <f>IFERROR(Tri_Incurred_AttrorTot!AT14-Ctrol_Incurred!AT83,"")</f>
        <v>0</v>
      </c>
      <c r="AU18" s="300">
        <f>IFERROR(Tri_Incurred_AttrorTot!AU14-Ctrol_Incurred!AU83,"")</f>
        <v>0</v>
      </c>
      <c r="AV18" s="300">
        <f>IFERROR(Tri_Incurred_AttrorTot!AV14-Ctrol_Incurred!AV83,"")</f>
        <v>0</v>
      </c>
      <c r="AW18" s="300">
        <f>IFERROR(Tri_Incurred_AttrorTot!AW14-Ctrol_Incurred!AW83,"")</f>
        <v>0</v>
      </c>
      <c r="AX18" s="300">
        <f>IFERROR(Tri_Incurred_AttrorTot!AX14-Ctrol_Incurred!AX83,"")</f>
        <v>0</v>
      </c>
      <c r="AY18" s="300">
        <f>IFERROR(Tri_Incurred_AttrorTot!AY14-Ctrol_Incurred!AY83,"")</f>
        <v>0</v>
      </c>
      <c r="AZ18" s="300">
        <f>IFERROR(Tri_Incurred_AttrorTot!AZ14-Ctrol_Incurred!AZ83,"")</f>
        <v>0</v>
      </c>
      <c r="BA18" s="300">
        <f>IFERROR(Tri_Incurred_AttrorTot!BA14-Ctrol_Incurred!BA83,"")</f>
        <v>0</v>
      </c>
      <c r="BB18" s="300">
        <f>IFERROR(Tri_Incurred_AttrorTot!BB14-Ctrol_Incurred!BB83,"")</f>
        <v>0</v>
      </c>
      <c r="BC18" s="300">
        <f>IFERROR(Tri_Incurred_AttrorTot!BC14-Ctrol_Incurred!BC83,"")</f>
        <v>0</v>
      </c>
      <c r="BD18" s="300">
        <f>IFERROR(Tri_Incurred_AttrorTot!BD14-Ctrol_Incurred!BD83,"")</f>
        <v>0</v>
      </c>
      <c r="BE18" s="300">
        <f>IFERROR(Tri_Incurred_AttrorTot!BE14-Ctrol_Incurred!BE83,"")</f>
        <v>0</v>
      </c>
      <c r="BF18" s="300">
        <f>IFERROR(Tri_Incurred_AttrorTot!BF14-Ctrol_Incurred!BF83,"")</f>
        <v>0</v>
      </c>
      <c r="BG18" s="300">
        <f>IFERROR(Tri_Incurred_AttrorTot!BG14-Ctrol_Incurred!BG83,"")</f>
        <v>0</v>
      </c>
      <c r="BH18" s="300"/>
      <c r="BI18" s="300"/>
    </row>
    <row r="19" spans="1:61">
      <c r="A19" s="127" t="s">
        <v>441</v>
      </c>
      <c r="B19" s="300">
        <f>IFERROR(Tri_Incurred_AttrorTot!B15-Ctrol_Incurred!B84,"")</f>
        <v>0</v>
      </c>
      <c r="C19" s="300">
        <f>IFERROR(Tri_Incurred_AttrorTot!C15-Ctrol_Incurred!C84,"")</f>
        <v>0</v>
      </c>
      <c r="D19" s="300">
        <f>IFERROR(Tri_Incurred_AttrorTot!D15-Ctrol_Incurred!D84,"")</f>
        <v>0</v>
      </c>
      <c r="E19" s="300">
        <f>IFERROR(Tri_Incurred_AttrorTot!E15-Ctrol_Incurred!E84,"")</f>
        <v>0</v>
      </c>
      <c r="F19" s="300">
        <f>IFERROR(Tri_Incurred_AttrorTot!F15-Ctrol_Incurred!F84,"")</f>
        <v>0</v>
      </c>
      <c r="G19" s="300">
        <f>IFERROR(Tri_Incurred_AttrorTot!G15-Ctrol_Incurred!G84,"")</f>
        <v>0</v>
      </c>
      <c r="H19" s="300">
        <f>IFERROR(Tri_Incurred_AttrorTot!H15-Ctrol_Incurred!H84,"")</f>
        <v>0</v>
      </c>
      <c r="I19" s="300">
        <f>IFERROR(Tri_Incurred_AttrorTot!I15-Ctrol_Incurred!I84,"")</f>
        <v>0</v>
      </c>
      <c r="J19" s="300">
        <f>IFERROR(Tri_Incurred_AttrorTot!J15-Ctrol_Incurred!J84,"")</f>
        <v>0</v>
      </c>
      <c r="K19" s="300">
        <f>IFERROR(Tri_Incurred_AttrorTot!K15-Ctrol_Incurred!K84,"")</f>
        <v>0</v>
      </c>
      <c r="L19" s="300">
        <f>IFERROR(Tri_Incurred_AttrorTot!L15-Ctrol_Incurred!L84,"")</f>
        <v>0</v>
      </c>
      <c r="M19" s="300">
        <f>IFERROR(Tri_Incurred_AttrorTot!M15-Ctrol_Incurred!M84,"")</f>
        <v>0</v>
      </c>
      <c r="N19" s="300">
        <f>IFERROR(Tri_Incurred_AttrorTot!N15-Ctrol_Incurred!N84,"")</f>
        <v>0</v>
      </c>
      <c r="O19" s="300">
        <f>IFERROR(Tri_Incurred_AttrorTot!O15-Ctrol_Incurred!O84,"")</f>
        <v>0</v>
      </c>
      <c r="P19" s="300">
        <f>IFERROR(Tri_Incurred_AttrorTot!P15-Ctrol_Incurred!P84,"")</f>
        <v>0</v>
      </c>
      <c r="Q19" s="300">
        <f>IFERROR(Tri_Incurred_AttrorTot!Q15-Ctrol_Incurred!Q84,"")</f>
        <v>0</v>
      </c>
      <c r="R19" s="300">
        <f>IFERROR(Tri_Incurred_AttrorTot!R15-Ctrol_Incurred!R84,"")</f>
        <v>0</v>
      </c>
      <c r="S19" s="300">
        <f>IFERROR(Tri_Incurred_AttrorTot!S15-Ctrol_Incurred!S84,"")</f>
        <v>0</v>
      </c>
      <c r="T19" s="300">
        <f>IFERROR(Tri_Incurred_AttrorTot!T15-Ctrol_Incurred!T84,"")</f>
        <v>0</v>
      </c>
      <c r="U19" s="300">
        <f>IFERROR(Tri_Incurred_AttrorTot!U15-Ctrol_Incurred!U84,"")</f>
        <v>0</v>
      </c>
      <c r="V19" s="300">
        <f>IFERROR(Tri_Incurred_AttrorTot!V15-Ctrol_Incurred!V84,"")</f>
        <v>0</v>
      </c>
      <c r="W19" s="300">
        <f>IFERROR(Tri_Incurred_AttrorTot!W15-Ctrol_Incurred!W84,"")</f>
        <v>0</v>
      </c>
      <c r="X19" s="300">
        <f>IFERROR(Tri_Incurred_AttrorTot!X15-Ctrol_Incurred!X84,"")</f>
        <v>0</v>
      </c>
      <c r="Y19" s="300">
        <f>IFERROR(Tri_Incurred_AttrorTot!Y15-Ctrol_Incurred!Y84,"")</f>
        <v>0</v>
      </c>
      <c r="Z19" s="300">
        <f>IFERROR(Tri_Incurred_AttrorTot!Z15-Ctrol_Incurred!Z84,"")</f>
        <v>0</v>
      </c>
      <c r="AA19" s="300">
        <f>IFERROR(Tri_Incurred_AttrorTot!AA15-Ctrol_Incurred!AA84,"")</f>
        <v>0</v>
      </c>
      <c r="AB19" s="300">
        <f>IFERROR(Tri_Incurred_AttrorTot!AB15-Ctrol_Incurred!AB84,"")</f>
        <v>0</v>
      </c>
      <c r="AC19" s="300">
        <f>IFERROR(Tri_Incurred_AttrorTot!AC15-Ctrol_Incurred!AC84,"")</f>
        <v>0</v>
      </c>
      <c r="AD19" s="300">
        <f>IFERROR(Tri_Incurred_AttrorTot!AD15-Ctrol_Incurred!AD84,"")</f>
        <v>0</v>
      </c>
      <c r="AE19" s="300">
        <f>IFERROR(Tri_Incurred_AttrorTot!AE15-Ctrol_Incurred!AE84,"")</f>
        <v>0</v>
      </c>
      <c r="AF19" s="300">
        <f>IFERROR(Tri_Incurred_AttrorTot!AF15-Ctrol_Incurred!AF84,"")</f>
        <v>0</v>
      </c>
      <c r="AG19" s="300">
        <f>IFERROR(Tri_Incurred_AttrorTot!AG15-Ctrol_Incurred!AG84,"")</f>
        <v>0</v>
      </c>
      <c r="AH19" s="300">
        <f>IFERROR(Tri_Incurred_AttrorTot!AH15-Ctrol_Incurred!AH84,"")</f>
        <v>0</v>
      </c>
      <c r="AI19" s="300">
        <f>IFERROR(Tri_Incurred_AttrorTot!AI15-Ctrol_Incurred!AI84,"")</f>
        <v>0</v>
      </c>
      <c r="AJ19" s="300">
        <f>IFERROR(Tri_Incurred_AttrorTot!AJ15-Ctrol_Incurred!AJ84,"")</f>
        <v>0</v>
      </c>
      <c r="AK19" s="300">
        <f>IFERROR(Tri_Incurred_AttrorTot!AK15-Ctrol_Incurred!AK84,"")</f>
        <v>0</v>
      </c>
      <c r="AL19" s="300">
        <f>IFERROR(Tri_Incurred_AttrorTot!AL15-Ctrol_Incurred!AL84,"")</f>
        <v>0</v>
      </c>
      <c r="AM19" s="300">
        <f>IFERROR(Tri_Incurred_AttrorTot!AM15-Ctrol_Incurred!AM84,"")</f>
        <v>0</v>
      </c>
      <c r="AN19" s="300">
        <f>IFERROR(Tri_Incurred_AttrorTot!AN15-Ctrol_Incurred!AN84,"")</f>
        <v>0</v>
      </c>
      <c r="AO19" s="300">
        <f>IFERROR(Tri_Incurred_AttrorTot!AO15-Ctrol_Incurred!AO84,"")</f>
        <v>0</v>
      </c>
      <c r="AP19" s="300">
        <f>IFERROR(Tri_Incurred_AttrorTot!AP15-Ctrol_Incurred!AP84,"")</f>
        <v>0</v>
      </c>
      <c r="AQ19" s="300">
        <f>IFERROR(Tri_Incurred_AttrorTot!AQ15-Ctrol_Incurred!AQ84,"")</f>
        <v>0</v>
      </c>
      <c r="AR19" s="300">
        <f>IFERROR(Tri_Incurred_AttrorTot!AR15-Ctrol_Incurred!AR84,"")</f>
        <v>0</v>
      </c>
      <c r="AS19" s="300">
        <f>IFERROR(Tri_Incurred_AttrorTot!AS15-Ctrol_Incurred!AS84,"")</f>
        <v>0</v>
      </c>
      <c r="AT19" s="300">
        <f>IFERROR(Tri_Incurred_AttrorTot!AT15-Ctrol_Incurred!AT84,"")</f>
        <v>0</v>
      </c>
      <c r="AU19" s="300">
        <f>IFERROR(Tri_Incurred_AttrorTot!AU15-Ctrol_Incurred!AU84,"")</f>
        <v>0</v>
      </c>
      <c r="AV19" s="300">
        <f>IFERROR(Tri_Incurred_AttrorTot!AV15-Ctrol_Incurred!AV84,"")</f>
        <v>0</v>
      </c>
      <c r="AW19" s="300">
        <f>IFERROR(Tri_Incurred_AttrorTot!AW15-Ctrol_Incurred!AW84,"")</f>
        <v>0</v>
      </c>
      <c r="AX19" s="300">
        <f>IFERROR(Tri_Incurred_AttrorTot!AX15-Ctrol_Incurred!AX84,"")</f>
        <v>0</v>
      </c>
      <c r="AY19" s="300">
        <f>IFERROR(Tri_Incurred_AttrorTot!AY15-Ctrol_Incurred!AY84,"")</f>
        <v>0</v>
      </c>
      <c r="AZ19" s="300">
        <f>IFERROR(Tri_Incurred_AttrorTot!AZ15-Ctrol_Incurred!AZ84,"")</f>
        <v>0</v>
      </c>
      <c r="BA19" s="300">
        <f>IFERROR(Tri_Incurred_AttrorTot!BA15-Ctrol_Incurred!BA84,"")</f>
        <v>0</v>
      </c>
      <c r="BB19" s="300">
        <f>IFERROR(Tri_Incurred_AttrorTot!BB15-Ctrol_Incurred!BB84,"")</f>
        <v>0</v>
      </c>
      <c r="BC19" s="300">
        <f>IFERROR(Tri_Incurred_AttrorTot!BC15-Ctrol_Incurred!BC84,"")</f>
        <v>0</v>
      </c>
      <c r="BD19" s="300">
        <f>IFERROR(Tri_Incurred_AttrorTot!BD15-Ctrol_Incurred!BD84,"")</f>
        <v>0</v>
      </c>
      <c r="BE19" s="300">
        <f>IFERROR(Tri_Incurred_AttrorTot!BE15-Ctrol_Incurred!BE84,"")</f>
        <v>0</v>
      </c>
      <c r="BF19" s="300">
        <f>IFERROR(Tri_Incurred_AttrorTot!BF15-Ctrol_Incurred!BF84,"")</f>
        <v>0</v>
      </c>
      <c r="BG19" s="300">
        <f>IFERROR(Tri_Incurred_AttrorTot!BG15-Ctrol_Incurred!BG84,"")</f>
        <v>0</v>
      </c>
      <c r="BH19" s="300"/>
      <c r="BI19" s="300"/>
    </row>
    <row r="20" spans="1:61">
      <c r="A20" s="127" t="s">
        <v>442</v>
      </c>
      <c r="B20" s="300">
        <f>IFERROR(Tri_Incurred_AttrorTot!B16-Ctrol_Incurred!B85,"")</f>
        <v>0</v>
      </c>
      <c r="C20" s="300">
        <f>IFERROR(Tri_Incurred_AttrorTot!C16-Ctrol_Incurred!C85,"")</f>
        <v>0</v>
      </c>
      <c r="D20" s="300">
        <f>IFERROR(Tri_Incurred_AttrorTot!D16-Ctrol_Incurred!D85,"")</f>
        <v>0</v>
      </c>
      <c r="E20" s="300">
        <f>IFERROR(Tri_Incurred_AttrorTot!E16-Ctrol_Incurred!E85,"")</f>
        <v>0</v>
      </c>
      <c r="F20" s="300">
        <f>IFERROR(Tri_Incurred_AttrorTot!F16-Ctrol_Incurred!F85,"")</f>
        <v>0</v>
      </c>
      <c r="G20" s="300">
        <f>IFERROR(Tri_Incurred_AttrorTot!G16-Ctrol_Incurred!G85,"")</f>
        <v>0</v>
      </c>
      <c r="H20" s="300">
        <f>IFERROR(Tri_Incurred_AttrorTot!H16-Ctrol_Incurred!H85,"")</f>
        <v>0</v>
      </c>
      <c r="I20" s="300">
        <f>IFERROR(Tri_Incurred_AttrorTot!I16-Ctrol_Incurred!I85,"")</f>
        <v>0</v>
      </c>
      <c r="J20" s="300">
        <f>IFERROR(Tri_Incurred_AttrorTot!J16-Ctrol_Incurred!J85,"")</f>
        <v>0</v>
      </c>
      <c r="K20" s="300">
        <f>IFERROR(Tri_Incurred_AttrorTot!K16-Ctrol_Incurred!K85,"")</f>
        <v>0</v>
      </c>
      <c r="L20" s="300">
        <f>IFERROR(Tri_Incurred_AttrorTot!L16-Ctrol_Incurred!L85,"")</f>
        <v>0</v>
      </c>
      <c r="M20" s="300">
        <f>IFERROR(Tri_Incurred_AttrorTot!M16-Ctrol_Incurred!M85,"")</f>
        <v>0</v>
      </c>
      <c r="N20" s="300">
        <f>IFERROR(Tri_Incurred_AttrorTot!N16-Ctrol_Incurred!N85,"")</f>
        <v>0</v>
      </c>
      <c r="O20" s="300">
        <f>IFERROR(Tri_Incurred_AttrorTot!O16-Ctrol_Incurred!O85,"")</f>
        <v>0</v>
      </c>
      <c r="P20" s="300">
        <f>IFERROR(Tri_Incurred_AttrorTot!P16-Ctrol_Incurred!P85,"")</f>
        <v>0</v>
      </c>
      <c r="Q20" s="300">
        <f>IFERROR(Tri_Incurred_AttrorTot!Q16-Ctrol_Incurred!Q85,"")</f>
        <v>0</v>
      </c>
      <c r="R20" s="300">
        <f>IFERROR(Tri_Incurred_AttrorTot!R16-Ctrol_Incurred!R85,"")</f>
        <v>0</v>
      </c>
      <c r="S20" s="300">
        <f>IFERROR(Tri_Incurred_AttrorTot!S16-Ctrol_Incurred!S85,"")</f>
        <v>0</v>
      </c>
      <c r="T20" s="300">
        <f>IFERROR(Tri_Incurred_AttrorTot!T16-Ctrol_Incurred!T85,"")</f>
        <v>0</v>
      </c>
      <c r="U20" s="300">
        <f>IFERROR(Tri_Incurred_AttrorTot!U16-Ctrol_Incurred!U85,"")</f>
        <v>0</v>
      </c>
      <c r="V20" s="300">
        <f>IFERROR(Tri_Incurred_AttrorTot!V16-Ctrol_Incurred!V85,"")</f>
        <v>0</v>
      </c>
      <c r="W20" s="300">
        <f>IFERROR(Tri_Incurred_AttrorTot!W16-Ctrol_Incurred!W85,"")</f>
        <v>0</v>
      </c>
      <c r="X20" s="300">
        <f>IFERROR(Tri_Incurred_AttrorTot!X16-Ctrol_Incurred!X85,"")</f>
        <v>0</v>
      </c>
      <c r="Y20" s="300">
        <f>IFERROR(Tri_Incurred_AttrorTot!Y16-Ctrol_Incurred!Y85,"")</f>
        <v>0</v>
      </c>
      <c r="Z20" s="300">
        <f>IFERROR(Tri_Incurred_AttrorTot!Z16-Ctrol_Incurred!Z85,"")</f>
        <v>0</v>
      </c>
      <c r="AA20" s="300">
        <f>IFERROR(Tri_Incurred_AttrorTot!AA16-Ctrol_Incurred!AA85,"")</f>
        <v>0</v>
      </c>
      <c r="AB20" s="300">
        <f>IFERROR(Tri_Incurred_AttrorTot!AB16-Ctrol_Incurred!AB85,"")</f>
        <v>0</v>
      </c>
      <c r="AC20" s="300">
        <f>IFERROR(Tri_Incurred_AttrorTot!AC16-Ctrol_Incurred!AC85,"")</f>
        <v>0</v>
      </c>
      <c r="AD20" s="300">
        <f>IFERROR(Tri_Incurred_AttrorTot!AD16-Ctrol_Incurred!AD85,"")</f>
        <v>0</v>
      </c>
      <c r="AE20" s="300">
        <f>IFERROR(Tri_Incurred_AttrorTot!AE16-Ctrol_Incurred!AE85,"")</f>
        <v>0</v>
      </c>
      <c r="AF20" s="300">
        <f>IFERROR(Tri_Incurred_AttrorTot!AF16-Ctrol_Incurred!AF85,"")</f>
        <v>0</v>
      </c>
      <c r="AG20" s="300">
        <f>IFERROR(Tri_Incurred_AttrorTot!AG16-Ctrol_Incurred!AG85,"")</f>
        <v>0</v>
      </c>
      <c r="AH20" s="300">
        <f>IFERROR(Tri_Incurred_AttrorTot!AH16-Ctrol_Incurred!AH85,"")</f>
        <v>0</v>
      </c>
      <c r="AI20" s="300">
        <f>IFERROR(Tri_Incurred_AttrorTot!AI16-Ctrol_Incurred!AI85,"")</f>
        <v>0</v>
      </c>
      <c r="AJ20" s="300">
        <f>IFERROR(Tri_Incurred_AttrorTot!AJ16-Ctrol_Incurred!AJ85,"")</f>
        <v>0</v>
      </c>
      <c r="AK20" s="300">
        <f>IFERROR(Tri_Incurred_AttrorTot!AK16-Ctrol_Incurred!AK85,"")</f>
        <v>0</v>
      </c>
      <c r="AL20" s="300">
        <f>IFERROR(Tri_Incurred_AttrorTot!AL16-Ctrol_Incurred!AL85,"")</f>
        <v>0</v>
      </c>
      <c r="AM20" s="300">
        <f>IFERROR(Tri_Incurred_AttrorTot!AM16-Ctrol_Incurred!AM85,"")</f>
        <v>0</v>
      </c>
      <c r="AN20" s="300">
        <f>IFERROR(Tri_Incurred_AttrorTot!AN16-Ctrol_Incurred!AN85,"")</f>
        <v>0</v>
      </c>
      <c r="AO20" s="300">
        <f>IFERROR(Tri_Incurred_AttrorTot!AO16-Ctrol_Incurred!AO85,"")</f>
        <v>0</v>
      </c>
      <c r="AP20" s="300">
        <f>IFERROR(Tri_Incurred_AttrorTot!AP16-Ctrol_Incurred!AP85,"")</f>
        <v>0</v>
      </c>
      <c r="AQ20" s="300">
        <f>IFERROR(Tri_Incurred_AttrorTot!AQ16-Ctrol_Incurred!AQ85,"")</f>
        <v>0</v>
      </c>
      <c r="AR20" s="300">
        <f>IFERROR(Tri_Incurred_AttrorTot!AR16-Ctrol_Incurred!AR85,"")</f>
        <v>0</v>
      </c>
      <c r="AS20" s="300">
        <f>IFERROR(Tri_Incurred_AttrorTot!AS16-Ctrol_Incurred!AS85,"")</f>
        <v>0</v>
      </c>
      <c r="AT20" s="300">
        <f>IFERROR(Tri_Incurred_AttrorTot!AT16-Ctrol_Incurred!AT85,"")</f>
        <v>0</v>
      </c>
      <c r="AU20" s="300">
        <f>IFERROR(Tri_Incurred_AttrorTot!AU16-Ctrol_Incurred!AU85,"")</f>
        <v>0</v>
      </c>
      <c r="AV20" s="300">
        <f>IFERROR(Tri_Incurred_AttrorTot!AV16-Ctrol_Incurred!AV85,"")</f>
        <v>0</v>
      </c>
      <c r="AW20" s="300">
        <f>IFERROR(Tri_Incurred_AttrorTot!AW16-Ctrol_Incurred!AW85,"")</f>
        <v>0</v>
      </c>
      <c r="AX20" s="300">
        <f>IFERROR(Tri_Incurred_AttrorTot!AX16-Ctrol_Incurred!AX85,"")</f>
        <v>0</v>
      </c>
      <c r="AY20" s="300">
        <f>IFERROR(Tri_Incurred_AttrorTot!AY16-Ctrol_Incurred!AY85,"")</f>
        <v>0</v>
      </c>
      <c r="AZ20" s="300">
        <f>IFERROR(Tri_Incurred_AttrorTot!AZ16-Ctrol_Incurred!AZ85,"")</f>
        <v>0</v>
      </c>
      <c r="BA20" s="300">
        <f>IFERROR(Tri_Incurred_AttrorTot!BA16-Ctrol_Incurred!BA85,"")</f>
        <v>0</v>
      </c>
      <c r="BB20" s="300">
        <f>IFERROR(Tri_Incurred_AttrorTot!BB16-Ctrol_Incurred!BB85,"")</f>
        <v>0</v>
      </c>
      <c r="BC20" s="300">
        <f>IFERROR(Tri_Incurred_AttrorTot!BC16-Ctrol_Incurred!BC85,"")</f>
        <v>0</v>
      </c>
      <c r="BD20" s="300">
        <f>IFERROR(Tri_Incurred_AttrorTot!BD16-Ctrol_Incurred!BD85,"")</f>
        <v>0</v>
      </c>
      <c r="BE20" s="300">
        <f>IFERROR(Tri_Incurred_AttrorTot!BE16-Ctrol_Incurred!BE85,"")</f>
        <v>0</v>
      </c>
      <c r="BF20" s="300">
        <f>IFERROR(Tri_Incurred_AttrorTot!BF16-Ctrol_Incurred!BF85,"")</f>
        <v>0</v>
      </c>
      <c r="BG20" s="300" t="str">
        <f>IFERROR(Tri_Incurred_AttrorTot!BG16-Ctrol_Incurred!BG85,"")</f>
        <v/>
      </c>
      <c r="BH20" s="300"/>
      <c r="BI20" s="300"/>
    </row>
    <row r="21" spans="1:61">
      <c r="A21" s="127" t="s">
        <v>443</v>
      </c>
      <c r="B21" s="300">
        <f>IFERROR(Tri_Incurred_AttrorTot!B17-Ctrol_Incurred!B86,"")</f>
        <v>0</v>
      </c>
      <c r="C21" s="300">
        <f>IFERROR(Tri_Incurred_AttrorTot!C17-Ctrol_Incurred!C86,"")</f>
        <v>0</v>
      </c>
      <c r="D21" s="300">
        <f>IFERROR(Tri_Incurred_AttrorTot!D17-Ctrol_Incurred!D86,"")</f>
        <v>0</v>
      </c>
      <c r="E21" s="300">
        <f>IFERROR(Tri_Incurred_AttrorTot!E17-Ctrol_Incurred!E86,"")</f>
        <v>0</v>
      </c>
      <c r="F21" s="300">
        <f>IFERROR(Tri_Incurred_AttrorTot!F17-Ctrol_Incurred!F86,"")</f>
        <v>0</v>
      </c>
      <c r="G21" s="300">
        <f>IFERROR(Tri_Incurred_AttrorTot!G17-Ctrol_Incurred!G86,"")</f>
        <v>0</v>
      </c>
      <c r="H21" s="300">
        <f>IFERROR(Tri_Incurred_AttrorTot!H17-Ctrol_Incurred!H86,"")</f>
        <v>0</v>
      </c>
      <c r="I21" s="300">
        <f>IFERROR(Tri_Incurred_AttrorTot!I17-Ctrol_Incurred!I86,"")</f>
        <v>0</v>
      </c>
      <c r="J21" s="300">
        <f>IFERROR(Tri_Incurred_AttrorTot!J17-Ctrol_Incurred!J86,"")</f>
        <v>0</v>
      </c>
      <c r="K21" s="300">
        <f>IFERROR(Tri_Incurred_AttrorTot!K17-Ctrol_Incurred!K86,"")</f>
        <v>0</v>
      </c>
      <c r="L21" s="300">
        <f>IFERROR(Tri_Incurred_AttrorTot!L17-Ctrol_Incurred!L86,"")</f>
        <v>0</v>
      </c>
      <c r="M21" s="300">
        <f>IFERROR(Tri_Incurred_AttrorTot!M17-Ctrol_Incurred!M86,"")</f>
        <v>0</v>
      </c>
      <c r="N21" s="300">
        <f>IFERROR(Tri_Incurred_AttrorTot!N17-Ctrol_Incurred!N86,"")</f>
        <v>0</v>
      </c>
      <c r="O21" s="300">
        <f>IFERROR(Tri_Incurred_AttrorTot!O17-Ctrol_Incurred!O86,"")</f>
        <v>0</v>
      </c>
      <c r="P21" s="300">
        <f>IFERROR(Tri_Incurred_AttrorTot!P17-Ctrol_Incurred!P86,"")</f>
        <v>0</v>
      </c>
      <c r="Q21" s="300">
        <f>IFERROR(Tri_Incurred_AttrorTot!Q17-Ctrol_Incurred!Q86,"")</f>
        <v>0</v>
      </c>
      <c r="R21" s="300">
        <f>IFERROR(Tri_Incurred_AttrorTot!R17-Ctrol_Incurred!R86,"")</f>
        <v>0</v>
      </c>
      <c r="S21" s="300">
        <f>IFERROR(Tri_Incurred_AttrorTot!S17-Ctrol_Incurred!S86,"")</f>
        <v>0</v>
      </c>
      <c r="T21" s="300">
        <f>IFERROR(Tri_Incurred_AttrorTot!T17-Ctrol_Incurred!T86,"")</f>
        <v>0</v>
      </c>
      <c r="U21" s="300">
        <f>IFERROR(Tri_Incurred_AttrorTot!U17-Ctrol_Incurred!U86,"")</f>
        <v>0</v>
      </c>
      <c r="V21" s="300">
        <f>IFERROR(Tri_Incurred_AttrorTot!V17-Ctrol_Incurred!V86,"")</f>
        <v>0</v>
      </c>
      <c r="W21" s="300">
        <f>IFERROR(Tri_Incurred_AttrorTot!W17-Ctrol_Incurred!W86,"")</f>
        <v>0</v>
      </c>
      <c r="X21" s="300">
        <f>IFERROR(Tri_Incurred_AttrorTot!X17-Ctrol_Incurred!X86,"")</f>
        <v>0</v>
      </c>
      <c r="Y21" s="300">
        <f>IFERROR(Tri_Incurred_AttrorTot!Y17-Ctrol_Incurred!Y86,"")</f>
        <v>0</v>
      </c>
      <c r="Z21" s="300">
        <f>IFERROR(Tri_Incurred_AttrorTot!Z17-Ctrol_Incurred!Z86,"")</f>
        <v>0</v>
      </c>
      <c r="AA21" s="300">
        <f>IFERROR(Tri_Incurred_AttrorTot!AA17-Ctrol_Incurred!AA86,"")</f>
        <v>0</v>
      </c>
      <c r="AB21" s="300">
        <f>IFERROR(Tri_Incurred_AttrorTot!AB17-Ctrol_Incurred!AB86,"")</f>
        <v>0</v>
      </c>
      <c r="AC21" s="300">
        <f>IFERROR(Tri_Incurred_AttrorTot!AC17-Ctrol_Incurred!AC86,"")</f>
        <v>0</v>
      </c>
      <c r="AD21" s="300">
        <f>IFERROR(Tri_Incurred_AttrorTot!AD17-Ctrol_Incurred!AD86,"")</f>
        <v>0</v>
      </c>
      <c r="AE21" s="300">
        <f>IFERROR(Tri_Incurred_AttrorTot!AE17-Ctrol_Incurred!AE86,"")</f>
        <v>0</v>
      </c>
      <c r="AF21" s="300">
        <f>IFERROR(Tri_Incurred_AttrorTot!AF17-Ctrol_Incurred!AF86,"")</f>
        <v>0</v>
      </c>
      <c r="AG21" s="300">
        <f>IFERROR(Tri_Incurred_AttrorTot!AG17-Ctrol_Incurred!AG86,"")</f>
        <v>0</v>
      </c>
      <c r="AH21" s="300">
        <f>IFERROR(Tri_Incurred_AttrorTot!AH17-Ctrol_Incurred!AH86,"")</f>
        <v>0</v>
      </c>
      <c r="AI21" s="300">
        <f>IFERROR(Tri_Incurred_AttrorTot!AI17-Ctrol_Incurred!AI86,"")</f>
        <v>0</v>
      </c>
      <c r="AJ21" s="300">
        <f>IFERROR(Tri_Incurred_AttrorTot!AJ17-Ctrol_Incurred!AJ86,"")</f>
        <v>0</v>
      </c>
      <c r="AK21" s="300">
        <f>IFERROR(Tri_Incurred_AttrorTot!AK17-Ctrol_Incurred!AK86,"")</f>
        <v>0</v>
      </c>
      <c r="AL21" s="300">
        <f>IFERROR(Tri_Incurred_AttrorTot!AL17-Ctrol_Incurred!AL86,"")</f>
        <v>0</v>
      </c>
      <c r="AM21" s="300">
        <f>IFERROR(Tri_Incurred_AttrorTot!AM17-Ctrol_Incurred!AM86,"")</f>
        <v>0</v>
      </c>
      <c r="AN21" s="300">
        <f>IFERROR(Tri_Incurred_AttrorTot!AN17-Ctrol_Incurred!AN86,"")</f>
        <v>0</v>
      </c>
      <c r="AO21" s="300">
        <f>IFERROR(Tri_Incurred_AttrorTot!AO17-Ctrol_Incurred!AO86,"")</f>
        <v>0</v>
      </c>
      <c r="AP21" s="300">
        <f>IFERROR(Tri_Incurred_AttrorTot!AP17-Ctrol_Incurred!AP86,"")</f>
        <v>0</v>
      </c>
      <c r="AQ21" s="300">
        <f>IFERROR(Tri_Incurred_AttrorTot!AQ17-Ctrol_Incurred!AQ86,"")</f>
        <v>0</v>
      </c>
      <c r="AR21" s="300">
        <f>IFERROR(Tri_Incurred_AttrorTot!AR17-Ctrol_Incurred!AR86,"")</f>
        <v>0</v>
      </c>
      <c r="AS21" s="300">
        <f>IFERROR(Tri_Incurred_AttrorTot!AS17-Ctrol_Incurred!AS86,"")</f>
        <v>0</v>
      </c>
      <c r="AT21" s="300">
        <f>IFERROR(Tri_Incurred_AttrorTot!AT17-Ctrol_Incurred!AT86,"")</f>
        <v>0</v>
      </c>
      <c r="AU21" s="300">
        <f>IFERROR(Tri_Incurred_AttrorTot!AU17-Ctrol_Incurred!AU86,"")</f>
        <v>0</v>
      </c>
      <c r="AV21" s="300">
        <f>IFERROR(Tri_Incurred_AttrorTot!AV17-Ctrol_Incurred!AV86,"")</f>
        <v>0</v>
      </c>
      <c r="AW21" s="300">
        <f>IFERROR(Tri_Incurred_AttrorTot!AW17-Ctrol_Incurred!AW86,"")</f>
        <v>0</v>
      </c>
      <c r="AX21" s="300">
        <f>IFERROR(Tri_Incurred_AttrorTot!AX17-Ctrol_Incurred!AX86,"")</f>
        <v>0</v>
      </c>
      <c r="AY21" s="300">
        <f>IFERROR(Tri_Incurred_AttrorTot!AY17-Ctrol_Incurred!AY86,"")</f>
        <v>0</v>
      </c>
      <c r="AZ21" s="300">
        <f>IFERROR(Tri_Incurred_AttrorTot!AZ17-Ctrol_Incurred!AZ86,"")</f>
        <v>0</v>
      </c>
      <c r="BA21" s="300">
        <f>IFERROR(Tri_Incurred_AttrorTot!BA17-Ctrol_Incurred!BA86,"")</f>
        <v>0</v>
      </c>
      <c r="BB21" s="300">
        <f>IFERROR(Tri_Incurred_AttrorTot!BB17-Ctrol_Incurred!BB86,"")</f>
        <v>0</v>
      </c>
      <c r="BC21" s="300">
        <f>IFERROR(Tri_Incurred_AttrorTot!BC17-Ctrol_Incurred!BC86,"")</f>
        <v>0</v>
      </c>
      <c r="BD21" s="300">
        <f>IFERROR(Tri_Incurred_AttrorTot!BD17-Ctrol_Incurred!BD86,"")</f>
        <v>0</v>
      </c>
      <c r="BE21" s="300">
        <f>IFERROR(Tri_Incurred_AttrorTot!BE17-Ctrol_Incurred!BE86,"")</f>
        <v>0</v>
      </c>
      <c r="BF21" s="300" t="str">
        <f>IFERROR(Tri_Incurred_AttrorTot!BF17-Ctrol_Incurred!BF86,"")</f>
        <v/>
      </c>
      <c r="BG21" s="300" t="str">
        <f>IFERROR(Tri_Incurred_AttrorTot!BG17-Ctrol_Incurred!BG86,"")</f>
        <v/>
      </c>
      <c r="BH21" s="300"/>
      <c r="BI21" s="300"/>
    </row>
    <row r="22" spans="1:61">
      <c r="A22" s="127" t="s">
        <v>444</v>
      </c>
      <c r="B22" s="300">
        <f>IFERROR(Tri_Incurred_AttrorTot!B18-Ctrol_Incurred!B87,"")</f>
        <v>0</v>
      </c>
      <c r="C22" s="300">
        <f>IFERROR(Tri_Incurred_AttrorTot!C18-Ctrol_Incurred!C87,"")</f>
        <v>0</v>
      </c>
      <c r="D22" s="300">
        <f>IFERROR(Tri_Incurred_AttrorTot!D18-Ctrol_Incurred!D87,"")</f>
        <v>0</v>
      </c>
      <c r="E22" s="300">
        <f>IFERROR(Tri_Incurred_AttrorTot!E18-Ctrol_Incurred!E87,"")</f>
        <v>0</v>
      </c>
      <c r="F22" s="300">
        <f>IFERROR(Tri_Incurred_AttrorTot!F18-Ctrol_Incurred!F87,"")</f>
        <v>0</v>
      </c>
      <c r="G22" s="300">
        <f>IFERROR(Tri_Incurred_AttrorTot!G18-Ctrol_Incurred!G87,"")</f>
        <v>0</v>
      </c>
      <c r="H22" s="300">
        <f>IFERROR(Tri_Incurred_AttrorTot!H18-Ctrol_Incurred!H87,"")</f>
        <v>0</v>
      </c>
      <c r="I22" s="300">
        <f>IFERROR(Tri_Incurred_AttrorTot!I18-Ctrol_Incurred!I87,"")</f>
        <v>0</v>
      </c>
      <c r="J22" s="300">
        <f>IFERROR(Tri_Incurred_AttrorTot!J18-Ctrol_Incurred!J87,"")</f>
        <v>0</v>
      </c>
      <c r="K22" s="300">
        <f>IFERROR(Tri_Incurred_AttrorTot!K18-Ctrol_Incurred!K87,"")</f>
        <v>0</v>
      </c>
      <c r="L22" s="300">
        <f>IFERROR(Tri_Incurred_AttrorTot!L18-Ctrol_Incurred!L87,"")</f>
        <v>0</v>
      </c>
      <c r="M22" s="300">
        <f>IFERROR(Tri_Incurred_AttrorTot!M18-Ctrol_Incurred!M87,"")</f>
        <v>0</v>
      </c>
      <c r="N22" s="300">
        <f>IFERROR(Tri_Incurred_AttrorTot!N18-Ctrol_Incurred!N87,"")</f>
        <v>0</v>
      </c>
      <c r="O22" s="300">
        <f>IFERROR(Tri_Incurred_AttrorTot!O18-Ctrol_Incurred!O87,"")</f>
        <v>0</v>
      </c>
      <c r="P22" s="300">
        <f>IFERROR(Tri_Incurred_AttrorTot!P18-Ctrol_Incurred!P87,"")</f>
        <v>0</v>
      </c>
      <c r="Q22" s="300">
        <f>IFERROR(Tri_Incurred_AttrorTot!Q18-Ctrol_Incurred!Q87,"")</f>
        <v>0</v>
      </c>
      <c r="R22" s="300">
        <f>IFERROR(Tri_Incurred_AttrorTot!R18-Ctrol_Incurred!R87,"")</f>
        <v>0</v>
      </c>
      <c r="S22" s="300">
        <f>IFERROR(Tri_Incurred_AttrorTot!S18-Ctrol_Incurred!S87,"")</f>
        <v>0</v>
      </c>
      <c r="T22" s="300">
        <f>IFERROR(Tri_Incurred_AttrorTot!T18-Ctrol_Incurred!T87,"")</f>
        <v>0</v>
      </c>
      <c r="U22" s="300">
        <f>IFERROR(Tri_Incurred_AttrorTot!U18-Ctrol_Incurred!U87,"")</f>
        <v>0</v>
      </c>
      <c r="V22" s="300">
        <f>IFERROR(Tri_Incurred_AttrorTot!V18-Ctrol_Incurred!V87,"")</f>
        <v>0</v>
      </c>
      <c r="W22" s="300">
        <f>IFERROR(Tri_Incurred_AttrorTot!W18-Ctrol_Incurred!W87,"")</f>
        <v>0</v>
      </c>
      <c r="X22" s="300">
        <f>IFERROR(Tri_Incurred_AttrorTot!X18-Ctrol_Incurred!X87,"")</f>
        <v>0</v>
      </c>
      <c r="Y22" s="300">
        <f>IFERROR(Tri_Incurred_AttrorTot!Y18-Ctrol_Incurred!Y87,"")</f>
        <v>0</v>
      </c>
      <c r="Z22" s="300">
        <f>IFERROR(Tri_Incurred_AttrorTot!Z18-Ctrol_Incurred!Z87,"")</f>
        <v>0</v>
      </c>
      <c r="AA22" s="300">
        <f>IFERROR(Tri_Incurred_AttrorTot!AA18-Ctrol_Incurred!AA87,"")</f>
        <v>0</v>
      </c>
      <c r="AB22" s="300">
        <f>IFERROR(Tri_Incurred_AttrorTot!AB18-Ctrol_Incurred!AB87,"")</f>
        <v>0</v>
      </c>
      <c r="AC22" s="300">
        <f>IFERROR(Tri_Incurred_AttrorTot!AC18-Ctrol_Incurred!AC87,"")</f>
        <v>0</v>
      </c>
      <c r="AD22" s="300">
        <f>IFERROR(Tri_Incurred_AttrorTot!AD18-Ctrol_Incurred!AD87,"")</f>
        <v>0</v>
      </c>
      <c r="AE22" s="300">
        <f>IFERROR(Tri_Incurred_AttrorTot!AE18-Ctrol_Incurred!AE87,"")</f>
        <v>0</v>
      </c>
      <c r="AF22" s="300">
        <f>IFERROR(Tri_Incurred_AttrorTot!AF18-Ctrol_Incurred!AF87,"")</f>
        <v>0</v>
      </c>
      <c r="AG22" s="300">
        <f>IFERROR(Tri_Incurred_AttrorTot!AG18-Ctrol_Incurred!AG87,"")</f>
        <v>0</v>
      </c>
      <c r="AH22" s="300">
        <f>IFERROR(Tri_Incurred_AttrorTot!AH18-Ctrol_Incurred!AH87,"")</f>
        <v>0</v>
      </c>
      <c r="AI22" s="300">
        <f>IFERROR(Tri_Incurred_AttrorTot!AI18-Ctrol_Incurred!AI87,"")</f>
        <v>0</v>
      </c>
      <c r="AJ22" s="300">
        <f>IFERROR(Tri_Incurred_AttrorTot!AJ18-Ctrol_Incurred!AJ87,"")</f>
        <v>0</v>
      </c>
      <c r="AK22" s="300">
        <f>IFERROR(Tri_Incurred_AttrorTot!AK18-Ctrol_Incurred!AK87,"")</f>
        <v>0</v>
      </c>
      <c r="AL22" s="300">
        <f>IFERROR(Tri_Incurred_AttrorTot!AL18-Ctrol_Incurred!AL87,"")</f>
        <v>0</v>
      </c>
      <c r="AM22" s="300">
        <f>IFERROR(Tri_Incurred_AttrorTot!AM18-Ctrol_Incurred!AM87,"")</f>
        <v>0</v>
      </c>
      <c r="AN22" s="300">
        <f>IFERROR(Tri_Incurred_AttrorTot!AN18-Ctrol_Incurred!AN87,"")</f>
        <v>0</v>
      </c>
      <c r="AO22" s="300">
        <f>IFERROR(Tri_Incurred_AttrorTot!AO18-Ctrol_Incurred!AO87,"")</f>
        <v>0</v>
      </c>
      <c r="AP22" s="300">
        <f>IFERROR(Tri_Incurred_AttrorTot!AP18-Ctrol_Incurred!AP87,"")</f>
        <v>0</v>
      </c>
      <c r="AQ22" s="300">
        <f>IFERROR(Tri_Incurred_AttrorTot!AQ18-Ctrol_Incurred!AQ87,"")</f>
        <v>0</v>
      </c>
      <c r="AR22" s="300">
        <f>IFERROR(Tri_Incurred_AttrorTot!AR18-Ctrol_Incurred!AR87,"")</f>
        <v>0</v>
      </c>
      <c r="AS22" s="300">
        <f>IFERROR(Tri_Incurred_AttrorTot!AS18-Ctrol_Incurred!AS87,"")</f>
        <v>0</v>
      </c>
      <c r="AT22" s="300">
        <f>IFERROR(Tri_Incurred_AttrorTot!AT18-Ctrol_Incurred!AT87,"")</f>
        <v>0</v>
      </c>
      <c r="AU22" s="300">
        <f>IFERROR(Tri_Incurred_AttrorTot!AU18-Ctrol_Incurred!AU87,"")</f>
        <v>0</v>
      </c>
      <c r="AV22" s="300">
        <f>IFERROR(Tri_Incurred_AttrorTot!AV18-Ctrol_Incurred!AV87,"")</f>
        <v>0</v>
      </c>
      <c r="AW22" s="300">
        <f>IFERROR(Tri_Incurred_AttrorTot!AW18-Ctrol_Incurred!AW87,"")</f>
        <v>0</v>
      </c>
      <c r="AX22" s="300">
        <f>IFERROR(Tri_Incurred_AttrorTot!AX18-Ctrol_Incurred!AX87,"")</f>
        <v>0</v>
      </c>
      <c r="AY22" s="300">
        <f>IFERROR(Tri_Incurred_AttrorTot!AY18-Ctrol_Incurred!AY87,"")</f>
        <v>0</v>
      </c>
      <c r="AZ22" s="300">
        <f>IFERROR(Tri_Incurred_AttrorTot!AZ18-Ctrol_Incurred!AZ87,"")</f>
        <v>0</v>
      </c>
      <c r="BA22" s="300">
        <f>IFERROR(Tri_Incurred_AttrorTot!BA18-Ctrol_Incurred!BA87,"")</f>
        <v>0</v>
      </c>
      <c r="BB22" s="300">
        <f>IFERROR(Tri_Incurred_AttrorTot!BB18-Ctrol_Incurred!BB87,"")</f>
        <v>0</v>
      </c>
      <c r="BC22" s="300">
        <f>IFERROR(Tri_Incurred_AttrorTot!BC18-Ctrol_Incurred!BC87,"")</f>
        <v>0</v>
      </c>
      <c r="BD22" s="300">
        <f>IFERROR(Tri_Incurred_AttrorTot!BD18-Ctrol_Incurred!BD87,"")</f>
        <v>0</v>
      </c>
      <c r="BE22" s="300" t="str">
        <f>IFERROR(Tri_Incurred_AttrorTot!BE18-Ctrol_Incurred!BE87,"")</f>
        <v/>
      </c>
      <c r="BF22" s="300" t="str">
        <f>IFERROR(Tri_Incurred_AttrorTot!BF18-Ctrol_Incurred!BF87,"")</f>
        <v/>
      </c>
      <c r="BG22" s="300" t="str">
        <f>IFERROR(Tri_Incurred_AttrorTot!BG18-Ctrol_Incurred!BG87,"")</f>
        <v/>
      </c>
      <c r="BH22" s="300"/>
      <c r="BI22" s="300"/>
    </row>
    <row r="23" spans="1:61">
      <c r="A23" s="127" t="s">
        <v>445</v>
      </c>
      <c r="B23" s="300">
        <f>IFERROR(Tri_Incurred_AttrorTot!B19-Ctrol_Incurred!B88,"")</f>
        <v>0</v>
      </c>
      <c r="C23" s="300">
        <f>IFERROR(Tri_Incurred_AttrorTot!C19-Ctrol_Incurred!C88,"")</f>
        <v>0</v>
      </c>
      <c r="D23" s="300">
        <f>IFERROR(Tri_Incurred_AttrorTot!D19-Ctrol_Incurred!D88,"")</f>
        <v>0</v>
      </c>
      <c r="E23" s="300">
        <f>IFERROR(Tri_Incurred_AttrorTot!E19-Ctrol_Incurred!E88,"")</f>
        <v>0</v>
      </c>
      <c r="F23" s="300">
        <f>IFERROR(Tri_Incurred_AttrorTot!F19-Ctrol_Incurred!F88,"")</f>
        <v>0</v>
      </c>
      <c r="G23" s="300">
        <f>IFERROR(Tri_Incurred_AttrorTot!G19-Ctrol_Incurred!G88,"")</f>
        <v>0</v>
      </c>
      <c r="H23" s="300">
        <f>IFERROR(Tri_Incurred_AttrorTot!H19-Ctrol_Incurred!H88,"")</f>
        <v>0</v>
      </c>
      <c r="I23" s="300">
        <f>IFERROR(Tri_Incurred_AttrorTot!I19-Ctrol_Incurred!I88,"")</f>
        <v>0</v>
      </c>
      <c r="J23" s="300">
        <f>IFERROR(Tri_Incurred_AttrorTot!J19-Ctrol_Incurred!J88,"")</f>
        <v>0</v>
      </c>
      <c r="K23" s="300">
        <f>IFERROR(Tri_Incurred_AttrorTot!K19-Ctrol_Incurred!K88,"")</f>
        <v>0</v>
      </c>
      <c r="L23" s="300">
        <f>IFERROR(Tri_Incurred_AttrorTot!L19-Ctrol_Incurred!L88,"")</f>
        <v>0</v>
      </c>
      <c r="M23" s="300">
        <f>IFERROR(Tri_Incurred_AttrorTot!M19-Ctrol_Incurred!M88,"")</f>
        <v>0</v>
      </c>
      <c r="N23" s="300">
        <f>IFERROR(Tri_Incurred_AttrorTot!N19-Ctrol_Incurred!N88,"")</f>
        <v>0</v>
      </c>
      <c r="O23" s="300">
        <f>IFERROR(Tri_Incurred_AttrorTot!O19-Ctrol_Incurred!O88,"")</f>
        <v>0</v>
      </c>
      <c r="P23" s="300">
        <f>IFERROR(Tri_Incurred_AttrorTot!P19-Ctrol_Incurred!P88,"")</f>
        <v>0</v>
      </c>
      <c r="Q23" s="300">
        <f>IFERROR(Tri_Incurred_AttrorTot!Q19-Ctrol_Incurred!Q88,"")</f>
        <v>0</v>
      </c>
      <c r="R23" s="300">
        <f>IFERROR(Tri_Incurred_AttrorTot!R19-Ctrol_Incurred!R88,"")</f>
        <v>0</v>
      </c>
      <c r="S23" s="300">
        <f>IFERROR(Tri_Incurred_AttrorTot!S19-Ctrol_Incurred!S88,"")</f>
        <v>0</v>
      </c>
      <c r="T23" s="300">
        <f>IFERROR(Tri_Incurred_AttrorTot!T19-Ctrol_Incurred!T88,"")</f>
        <v>0</v>
      </c>
      <c r="U23" s="300">
        <f>IFERROR(Tri_Incurred_AttrorTot!U19-Ctrol_Incurred!U88,"")</f>
        <v>0</v>
      </c>
      <c r="V23" s="300">
        <f>IFERROR(Tri_Incurred_AttrorTot!V19-Ctrol_Incurred!V88,"")</f>
        <v>0</v>
      </c>
      <c r="W23" s="300">
        <f>IFERROR(Tri_Incurred_AttrorTot!W19-Ctrol_Incurred!W88,"")</f>
        <v>0</v>
      </c>
      <c r="X23" s="300">
        <f>IFERROR(Tri_Incurred_AttrorTot!X19-Ctrol_Incurred!X88,"")</f>
        <v>0</v>
      </c>
      <c r="Y23" s="300">
        <f>IFERROR(Tri_Incurred_AttrorTot!Y19-Ctrol_Incurred!Y88,"")</f>
        <v>0</v>
      </c>
      <c r="Z23" s="300">
        <f>IFERROR(Tri_Incurred_AttrorTot!Z19-Ctrol_Incurred!Z88,"")</f>
        <v>0</v>
      </c>
      <c r="AA23" s="300">
        <f>IFERROR(Tri_Incurred_AttrorTot!AA19-Ctrol_Incurred!AA88,"")</f>
        <v>0</v>
      </c>
      <c r="AB23" s="300">
        <f>IFERROR(Tri_Incurred_AttrorTot!AB19-Ctrol_Incurred!AB88,"")</f>
        <v>0</v>
      </c>
      <c r="AC23" s="300">
        <f>IFERROR(Tri_Incurred_AttrorTot!AC19-Ctrol_Incurred!AC88,"")</f>
        <v>0</v>
      </c>
      <c r="AD23" s="300">
        <f>IFERROR(Tri_Incurred_AttrorTot!AD19-Ctrol_Incurred!AD88,"")</f>
        <v>0</v>
      </c>
      <c r="AE23" s="300">
        <f>IFERROR(Tri_Incurred_AttrorTot!AE19-Ctrol_Incurred!AE88,"")</f>
        <v>0</v>
      </c>
      <c r="AF23" s="300">
        <f>IFERROR(Tri_Incurred_AttrorTot!AF19-Ctrol_Incurred!AF88,"")</f>
        <v>0</v>
      </c>
      <c r="AG23" s="300">
        <f>IFERROR(Tri_Incurred_AttrorTot!AG19-Ctrol_Incurred!AG88,"")</f>
        <v>0</v>
      </c>
      <c r="AH23" s="300">
        <f>IFERROR(Tri_Incurred_AttrorTot!AH19-Ctrol_Incurred!AH88,"")</f>
        <v>0</v>
      </c>
      <c r="AI23" s="300">
        <f>IFERROR(Tri_Incurred_AttrorTot!AI19-Ctrol_Incurred!AI88,"")</f>
        <v>0</v>
      </c>
      <c r="AJ23" s="300">
        <f>IFERROR(Tri_Incurred_AttrorTot!AJ19-Ctrol_Incurred!AJ88,"")</f>
        <v>0</v>
      </c>
      <c r="AK23" s="300">
        <f>IFERROR(Tri_Incurred_AttrorTot!AK19-Ctrol_Incurred!AK88,"")</f>
        <v>0</v>
      </c>
      <c r="AL23" s="300">
        <f>IFERROR(Tri_Incurred_AttrorTot!AL19-Ctrol_Incurred!AL88,"")</f>
        <v>0</v>
      </c>
      <c r="AM23" s="300">
        <f>IFERROR(Tri_Incurred_AttrorTot!AM19-Ctrol_Incurred!AM88,"")</f>
        <v>0</v>
      </c>
      <c r="AN23" s="300">
        <f>IFERROR(Tri_Incurred_AttrorTot!AN19-Ctrol_Incurred!AN88,"")</f>
        <v>0</v>
      </c>
      <c r="AO23" s="300">
        <f>IFERROR(Tri_Incurred_AttrorTot!AO19-Ctrol_Incurred!AO88,"")</f>
        <v>0</v>
      </c>
      <c r="AP23" s="300">
        <f>IFERROR(Tri_Incurred_AttrorTot!AP19-Ctrol_Incurred!AP88,"")</f>
        <v>0</v>
      </c>
      <c r="AQ23" s="300">
        <f>IFERROR(Tri_Incurred_AttrorTot!AQ19-Ctrol_Incurred!AQ88,"")</f>
        <v>0</v>
      </c>
      <c r="AR23" s="300">
        <f>IFERROR(Tri_Incurred_AttrorTot!AR19-Ctrol_Incurred!AR88,"")</f>
        <v>0</v>
      </c>
      <c r="AS23" s="300">
        <f>IFERROR(Tri_Incurred_AttrorTot!AS19-Ctrol_Incurred!AS88,"")</f>
        <v>0</v>
      </c>
      <c r="AT23" s="300">
        <f>IFERROR(Tri_Incurred_AttrorTot!AT19-Ctrol_Incurred!AT88,"")</f>
        <v>0</v>
      </c>
      <c r="AU23" s="300">
        <f>IFERROR(Tri_Incurred_AttrorTot!AU19-Ctrol_Incurred!AU88,"")</f>
        <v>0</v>
      </c>
      <c r="AV23" s="300">
        <f>IFERROR(Tri_Incurred_AttrorTot!AV19-Ctrol_Incurred!AV88,"")</f>
        <v>0</v>
      </c>
      <c r="AW23" s="300">
        <f>IFERROR(Tri_Incurred_AttrorTot!AW19-Ctrol_Incurred!AW88,"")</f>
        <v>0</v>
      </c>
      <c r="AX23" s="300">
        <f>IFERROR(Tri_Incurred_AttrorTot!AX19-Ctrol_Incurred!AX88,"")</f>
        <v>0</v>
      </c>
      <c r="AY23" s="300">
        <f>IFERROR(Tri_Incurred_AttrorTot!AY19-Ctrol_Incurred!AY88,"")</f>
        <v>0</v>
      </c>
      <c r="AZ23" s="300">
        <f>IFERROR(Tri_Incurred_AttrorTot!AZ19-Ctrol_Incurred!AZ88,"")</f>
        <v>0</v>
      </c>
      <c r="BA23" s="300">
        <f>IFERROR(Tri_Incurred_AttrorTot!BA19-Ctrol_Incurred!BA88,"")</f>
        <v>0</v>
      </c>
      <c r="BB23" s="300">
        <f>IFERROR(Tri_Incurred_AttrorTot!BB19-Ctrol_Incurred!BB88,"")</f>
        <v>0</v>
      </c>
      <c r="BC23" s="300">
        <f>IFERROR(Tri_Incurred_AttrorTot!BC19-Ctrol_Incurred!BC88,"")</f>
        <v>0</v>
      </c>
      <c r="BD23" s="300" t="str">
        <f>IFERROR(Tri_Incurred_AttrorTot!BD19-Ctrol_Incurred!BD88,"")</f>
        <v/>
      </c>
      <c r="BE23" s="300" t="str">
        <f>IFERROR(Tri_Incurred_AttrorTot!BE19-Ctrol_Incurred!BE88,"")</f>
        <v/>
      </c>
      <c r="BF23" s="300" t="str">
        <f>IFERROR(Tri_Incurred_AttrorTot!BF19-Ctrol_Incurred!BF88,"")</f>
        <v/>
      </c>
      <c r="BG23" s="300" t="str">
        <f>IFERROR(Tri_Incurred_AttrorTot!BG19-Ctrol_Incurred!BG88,"")</f>
        <v/>
      </c>
      <c r="BH23" s="300"/>
      <c r="BI23" s="300"/>
    </row>
    <row r="24" spans="1:61">
      <c r="A24" s="127" t="s">
        <v>446</v>
      </c>
      <c r="B24" s="300">
        <f>IFERROR(Tri_Incurred_AttrorTot!B20-Ctrol_Incurred!B89,"")</f>
        <v>0</v>
      </c>
      <c r="C24" s="300">
        <f>IFERROR(Tri_Incurred_AttrorTot!C20-Ctrol_Incurred!C89,"")</f>
        <v>0</v>
      </c>
      <c r="D24" s="300">
        <f>IFERROR(Tri_Incurred_AttrorTot!D20-Ctrol_Incurred!D89,"")</f>
        <v>0</v>
      </c>
      <c r="E24" s="300">
        <f>IFERROR(Tri_Incurred_AttrorTot!E20-Ctrol_Incurred!E89,"")</f>
        <v>0</v>
      </c>
      <c r="F24" s="300">
        <f>IFERROR(Tri_Incurred_AttrorTot!F20-Ctrol_Incurred!F89,"")</f>
        <v>0</v>
      </c>
      <c r="G24" s="300">
        <f>IFERROR(Tri_Incurred_AttrorTot!G20-Ctrol_Incurred!G89,"")</f>
        <v>0</v>
      </c>
      <c r="H24" s="300">
        <f>IFERROR(Tri_Incurred_AttrorTot!H20-Ctrol_Incurred!H89,"")</f>
        <v>0</v>
      </c>
      <c r="I24" s="300">
        <f>IFERROR(Tri_Incurred_AttrorTot!I20-Ctrol_Incurred!I89,"")</f>
        <v>0</v>
      </c>
      <c r="J24" s="300">
        <f>IFERROR(Tri_Incurred_AttrorTot!J20-Ctrol_Incurred!J89,"")</f>
        <v>0</v>
      </c>
      <c r="K24" s="300">
        <f>IFERROR(Tri_Incurred_AttrorTot!K20-Ctrol_Incurred!K89,"")</f>
        <v>0</v>
      </c>
      <c r="L24" s="300">
        <f>IFERROR(Tri_Incurred_AttrorTot!L20-Ctrol_Incurred!L89,"")</f>
        <v>0</v>
      </c>
      <c r="M24" s="300">
        <f>IFERROR(Tri_Incurred_AttrorTot!M20-Ctrol_Incurred!M89,"")</f>
        <v>0</v>
      </c>
      <c r="N24" s="300">
        <f>IFERROR(Tri_Incurred_AttrorTot!N20-Ctrol_Incurred!N89,"")</f>
        <v>0</v>
      </c>
      <c r="O24" s="300">
        <f>IFERROR(Tri_Incurred_AttrorTot!O20-Ctrol_Incurred!O89,"")</f>
        <v>0</v>
      </c>
      <c r="P24" s="300">
        <f>IFERROR(Tri_Incurred_AttrorTot!P20-Ctrol_Incurred!P89,"")</f>
        <v>0</v>
      </c>
      <c r="Q24" s="300">
        <f>IFERROR(Tri_Incurred_AttrorTot!Q20-Ctrol_Incurred!Q89,"")</f>
        <v>0</v>
      </c>
      <c r="R24" s="300">
        <f>IFERROR(Tri_Incurred_AttrorTot!R20-Ctrol_Incurred!R89,"")</f>
        <v>0</v>
      </c>
      <c r="S24" s="300">
        <f>IFERROR(Tri_Incurred_AttrorTot!S20-Ctrol_Incurred!S89,"")</f>
        <v>0</v>
      </c>
      <c r="T24" s="300">
        <f>IFERROR(Tri_Incurred_AttrorTot!T20-Ctrol_Incurred!T89,"")</f>
        <v>0</v>
      </c>
      <c r="U24" s="300">
        <f>IFERROR(Tri_Incurred_AttrorTot!U20-Ctrol_Incurred!U89,"")</f>
        <v>0</v>
      </c>
      <c r="V24" s="300">
        <f>IFERROR(Tri_Incurred_AttrorTot!V20-Ctrol_Incurred!V89,"")</f>
        <v>0</v>
      </c>
      <c r="W24" s="300">
        <f>IFERROR(Tri_Incurred_AttrorTot!W20-Ctrol_Incurred!W89,"")</f>
        <v>0</v>
      </c>
      <c r="X24" s="300">
        <f>IFERROR(Tri_Incurred_AttrorTot!X20-Ctrol_Incurred!X89,"")</f>
        <v>0</v>
      </c>
      <c r="Y24" s="300">
        <f>IFERROR(Tri_Incurred_AttrorTot!Y20-Ctrol_Incurred!Y89,"")</f>
        <v>0</v>
      </c>
      <c r="Z24" s="300">
        <f>IFERROR(Tri_Incurred_AttrorTot!Z20-Ctrol_Incurred!Z89,"")</f>
        <v>0</v>
      </c>
      <c r="AA24" s="300">
        <f>IFERROR(Tri_Incurred_AttrorTot!AA20-Ctrol_Incurred!AA89,"")</f>
        <v>0</v>
      </c>
      <c r="AB24" s="300">
        <f>IFERROR(Tri_Incurred_AttrorTot!AB20-Ctrol_Incurred!AB89,"")</f>
        <v>0</v>
      </c>
      <c r="AC24" s="300">
        <f>IFERROR(Tri_Incurred_AttrorTot!AC20-Ctrol_Incurred!AC89,"")</f>
        <v>0</v>
      </c>
      <c r="AD24" s="300">
        <f>IFERROR(Tri_Incurred_AttrorTot!AD20-Ctrol_Incurred!AD89,"")</f>
        <v>0</v>
      </c>
      <c r="AE24" s="300">
        <f>IFERROR(Tri_Incurred_AttrorTot!AE20-Ctrol_Incurred!AE89,"")</f>
        <v>0</v>
      </c>
      <c r="AF24" s="300">
        <f>IFERROR(Tri_Incurred_AttrorTot!AF20-Ctrol_Incurred!AF89,"")</f>
        <v>0</v>
      </c>
      <c r="AG24" s="300">
        <f>IFERROR(Tri_Incurred_AttrorTot!AG20-Ctrol_Incurred!AG89,"")</f>
        <v>0</v>
      </c>
      <c r="AH24" s="300">
        <f>IFERROR(Tri_Incurred_AttrorTot!AH20-Ctrol_Incurred!AH89,"")</f>
        <v>0</v>
      </c>
      <c r="AI24" s="300">
        <f>IFERROR(Tri_Incurred_AttrorTot!AI20-Ctrol_Incurred!AI89,"")</f>
        <v>0</v>
      </c>
      <c r="AJ24" s="300">
        <f>IFERROR(Tri_Incurred_AttrorTot!AJ20-Ctrol_Incurred!AJ89,"")</f>
        <v>0</v>
      </c>
      <c r="AK24" s="300">
        <f>IFERROR(Tri_Incurred_AttrorTot!AK20-Ctrol_Incurred!AK89,"")</f>
        <v>0</v>
      </c>
      <c r="AL24" s="300">
        <f>IFERROR(Tri_Incurred_AttrorTot!AL20-Ctrol_Incurred!AL89,"")</f>
        <v>0</v>
      </c>
      <c r="AM24" s="300">
        <f>IFERROR(Tri_Incurred_AttrorTot!AM20-Ctrol_Incurred!AM89,"")</f>
        <v>0</v>
      </c>
      <c r="AN24" s="300">
        <f>IFERROR(Tri_Incurred_AttrorTot!AN20-Ctrol_Incurred!AN89,"")</f>
        <v>0</v>
      </c>
      <c r="AO24" s="300">
        <f>IFERROR(Tri_Incurred_AttrorTot!AO20-Ctrol_Incurred!AO89,"")</f>
        <v>0</v>
      </c>
      <c r="AP24" s="300">
        <f>IFERROR(Tri_Incurred_AttrorTot!AP20-Ctrol_Incurred!AP89,"")</f>
        <v>0</v>
      </c>
      <c r="AQ24" s="300">
        <f>IFERROR(Tri_Incurred_AttrorTot!AQ20-Ctrol_Incurred!AQ89,"")</f>
        <v>0</v>
      </c>
      <c r="AR24" s="300">
        <f>IFERROR(Tri_Incurred_AttrorTot!AR20-Ctrol_Incurred!AR89,"")</f>
        <v>0</v>
      </c>
      <c r="AS24" s="300">
        <f>IFERROR(Tri_Incurred_AttrorTot!AS20-Ctrol_Incurred!AS89,"")</f>
        <v>0</v>
      </c>
      <c r="AT24" s="300">
        <f>IFERROR(Tri_Incurred_AttrorTot!AT20-Ctrol_Incurred!AT89,"")</f>
        <v>0</v>
      </c>
      <c r="AU24" s="300">
        <f>IFERROR(Tri_Incurred_AttrorTot!AU20-Ctrol_Incurred!AU89,"")</f>
        <v>0</v>
      </c>
      <c r="AV24" s="300">
        <f>IFERROR(Tri_Incurred_AttrorTot!AV20-Ctrol_Incurred!AV89,"")</f>
        <v>0</v>
      </c>
      <c r="AW24" s="300">
        <f>IFERROR(Tri_Incurred_AttrorTot!AW20-Ctrol_Incurred!AW89,"")</f>
        <v>0</v>
      </c>
      <c r="AX24" s="300">
        <f>IFERROR(Tri_Incurred_AttrorTot!AX20-Ctrol_Incurred!AX89,"")</f>
        <v>0</v>
      </c>
      <c r="AY24" s="300">
        <f>IFERROR(Tri_Incurred_AttrorTot!AY20-Ctrol_Incurred!AY89,"")</f>
        <v>0</v>
      </c>
      <c r="AZ24" s="300">
        <f>IFERROR(Tri_Incurred_AttrorTot!AZ20-Ctrol_Incurred!AZ89,"")</f>
        <v>0</v>
      </c>
      <c r="BA24" s="300">
        <f>IFERROR(Tri_Incurred_AttrorTot!BA20-Ctrol_Incurred!BA89,"")</f>
        <v>0</v>
      </c>
      <c r="BB24" s="300">
        <f>IFERROR(Tri_Incurred_AttrorTot!BB20-Ctrol_Incurred!BB89,"")</f>
        <v>0</v>
      </c>
      <c r="BC24" s="300" t="str">
        <f>IFERROR(Tri_Incurred_AttrorTot!BC20-Ctrol_Incurred!BC89,"")</f>
        <v/>
      </c>
      <c r="BD24" s="300" t="str">
        <f>IFERROR(Tri_Incurred_AttrorTot!BD20-Ctrol_Incurred!BD89,"")</f>
        <v/>
      </c>
      <c r="BE24" s="300" t="str">
        <f>IFERROR(Tri_Incurred_AttrorTot!BE20-Ctrol_Incurred!BE89,"")</f>
        <v/>
      </c>
      <c r="BF24" s="300" t="str">
        <f>IFERROR(Tri_Incurred_AttrorTot!BF20-Ctrol_Incurred!BF89,"")</f>
        <v/>
      </c>
      <c r="BG24" s="300" t="str">
        <f>IFERROR(Tri_Incurred_AttrorTot!BG20-Ctrol_Incurred!BG89,"")</f>
        <v/>
      </c>
      <c r="BH24" s="300"/>
      <c r="BI24" s="300"/>
    </row>
    <row r="25" spans="1:61">
      <c r="A25" s="127" t="s">
        <v>447</v>
      </c>
      <c r="B25" s="300">
        <f>IFERROR(Tri_Incurred_AttrorTot!B21-Ctrol_Incurred!B90,"")</f>
        <v>0</v>
      </c>
      <c r="C25" s="300">
        <f>IFERROR(Tri_Incurred_AttrorTot!C21-Ctrol_Incurred!C90,"")</f>
        <v>0</v>
      </c>
      <c r="D25" s="300">
        <f>IFERROR(Tri_Incurred_AttrorTot!D21-Ctrol_Incurred!D90,"")</f>
        <v>0</v>
      </c>
      <c r="E25" s="300">
        <f>IFERROR(Tri_Incurred_AttrorTot!E21-Ctrol_Incurred!E90,"")</f>
        <v>0</v>
      </c>
      <c r="F25" s="300">
        <f>IFERROR(Tri_Incurred_AttrorTot!F21-Ctrol_Incurred!F90,"")</f>
        <v>0</v>
      </c>
      <c r="G25" s="300">
        <f>IFERROR(Tri_Incurred_AttrorTot!G21-Ctrol_Incurred!G90,"")</f>
        <v>0</v>
      </c>
      <c r="H25" s="300">
        <f>IFERROR(Tri_Incurred_AttrorTot!H21-Ctrol_Incurred!H90,"")</f>
        <v>0</v>
      </c>
      <c r="I25" s="300">
        <f>IFERROR(Tri_Incurred_AttrorTot!I21-Ctrol_Incurred!I90,"")</f>
        <v>0</v>
      </c>
      <c r="J25" s="300">
        <f>IFERROR(Tri_Incurred_AttrorTot!J21-Ctrol_Incurred!J90,"")</f>
        <v>0</v>
      </c>
      <c r="K25" s="300">
        <f>IFERROR(Tri_Incurred_AttrorTot!K21-Ctrol_Incurred!K90,"")</f>
        <v>0</v>
      </c>
      <c r="L25" s="300">
        <f>IFERROR(Tri_Incurred_AttrorTot!L21-Ctrol_Incurred!L90,"")</f>
        <v>0</v>
      </c>
      <c r="M25" s="300">
        <f>IFERROR(Tri_Incurred_AttrorTot!M21-Ctrol_Incurred!M90,"")</f>
        <v>0</v>
      </c>
      <c r="N25" s="300">
        <f>IFERROR(Tri_Incurred_AttrorTot!N21-Ctrol_Incurred!N90,"")</f>
        <v>0</v>
      </c>
      <c r="O25" s="300">
        <f>IFERROR(Tri_Incurred_AttrorTot!O21-Ctrol_Incurred!O90,"")</f>
        <v>0</v>
      </c>
      <c r="P25" s="300">
        <f>IFERROR(Tri_Incurred_AttrorTot!P21-Ctrol_Incurred!P90,"")</f>
        <v>0</v>
      </c>
      <c r="Q25" s="300">
        <f>IFERROR(Tri_Incurred_AttrorTot!Q21-Ctrol_Incurred!Q90,"")</f>
        <v>0</v>
      </c>
      <c r="R25" s="300">
        <f>IFERROR(Tri_Incurred_AttrorTot!R21-Ctrol_Incurred!R90,"")</f>
        <v>0</v>
      </c>
      <c r="S25" s="300">
        <f>IFERROR(Tri_Incurred_AttrorTot!S21-Ctrol_Incurred!S90,"")</f>
        <v>0</v>
      </c>
      <c r="T25" s="300">
        <f>IFERROR(Tri_Incurred_AttrorTot!T21-Ctrol_Incurred!T90,"")</f>
        <v>0</v>
      </c>
      <c r="U25" s="300">
        <f>IFERROR(Tri_Incurred_AttrorTot!U21-Ctrol_Incurred!U90,"")</f>
        <v>0</v>
      </c>
      <c r="V25" s="300">
        <f>IFERROR(Tri_Incurred_AttrorTot!V21-Ctrol_Incurred!V90,"")</f>
        <v>0</v>
      </c>
      <c r="W25" s="300">
        <f>IFERROR(Tri_Incurred_AttrorTot!W21-Ctrol_Incurred!W90,"")</f>
        <v>0</v>
      </c>
      <c r="X25" s="300">
        <f>IFERROR(Tri_Incurred_AttrorTot!X21-Ctrol_Incurred!X90,"")</f>
        <v>0</v>
      </c>
      <c r="Y25" s="300">
        <f>IFERROR(Tri_Incurred_AttrorTot!Y21-Ctrol_Incurred!Y90,"")</f>
        <v>0</v>
      </c>
      <c r="Z25" s="300">
        <f>IFERROR(Tri_Incurred_AttrorTot!Z21-Ctrol_Incurred!Z90,"")</f>
        <v>0</v>
      </c>
      <c r="AA25" s="300">
        <f>IFERROR(Tri_Incurred_AttrorTot!AA21-Ctrol_Incurred!AA90,"")</f>
        <v>0</v>
      </c>
      <c r="AB25" s="300">
        <f>IFERROR(Tri_Incurred_AttrorTot!AB21-Ctrol_Incurred!AB90,"")</f>
        <v>0</v>
      </c>
      <c r="AC25" s="300">
        <f>IFERROR(Tri_Incurred_AttrorTot!AC21-Ctrol_Incurred!AC90,"")</f>
        <v>0</v>
      </c>
      <c r="AD25" s="300">
        <f>IFERROR(Tri_Incurred_AttrorTot!AD21-Ctrol_Incurred!AD90,"")</f>
        <v>0</v>
      </c>
      <c r="AE25" s="300">
        <f>IFERROR(Tri_Incurred_AttrorTot!AE21-Ctrol_Incurred!AE90,"")</f>
        <v>0</v>
      </c>
      <c r="AF25" s="300">
        <f>IFERROR(Tri_Incurred_AttrorTot!AF21-Ctrol_Incurred!AF90,"")</f>
        <v>0</v>
      </c>
      <c r="AG25" s="300">
        <f>IFERROR(Tri_Incurred_AttrorTot!AG21-Ctrol_Incurred!AG90,"")</f>
        <v>0</v>
      </c>
      <c r="AH25" s="300">
        <f>IFERROR(Tri_Incurred_AttrorTot!AH21-Ctrol_Incurred!AH90,"")</f>
        <v>0</v>
      </c>
      <c r="AI25" s="300">
        <f>IFERROR(Tri_Incurred_AttrorTot!AI21-Ctrol_Incurred!AI90,"")</f>
        <v>0</v>
      </c>
      <c r="AJ25" s="300">
        <f>IFERROR(Tri_Incurred_AttrorTot!AJ21-Ctrol_Incurred!AJ90,"")</f>
        <v>0</v>
      </c>
      <c r="AK25" s="300">
        <f>IFERROR(Tri_Incurred_AttrorTot!AK21-Ctrol_Incurred!AK90,"")</f>
        <v>0</v>
      </c>
      <c r="AL25" s="300">
        <f>IFERROR(Tri_Incurred_AttrorTot!AL21-Ctrol_Incurred!AL90,"")</f>
        <v>0</v>
      </c>
      <c r="AM25" s="300">
        <f>IFERROR(Tri_Incurred_AttrorTot!AM21-Ctrol_Incurred!AM90,"")</f>
        <v>0</v>
      </c>
      <c r="AN25" s="300">
        <f>IFERROR(Tri_Incurred_AttrorTot!AN21-Ctrol_Incurred!AN90,"")</f>
        <v>0</v>
      </c>
      <c r="AO25" s="300">
        <f>IFERROR(Tri_Incurred_AttrorTot!AO21-Ctrol_Incurred!AO90,"")</f>
        <v>0</v>
      </c>
      <c r="AP25" s="300">
        <f>IFERROR(Tri_Incurred_AttrorTot!AP21-Ctrol_Incurred!AP90,"")</f>
        <v>0</v>
      </c>
      <c r="AQ25" s="300">
        <f>IFERROR(Tri_Incurred_AttrorTot!AQ21-Ctrol_Incurred!AQ90,"")</f>
        <v>0</v>
      </c>
      <c r="AR25" s="300">
        <f>IFERROR(Tri_Incurred_AttrorTot!AR21-Ctrol_Incurred!AR90,"")</f>
        <v>0</v>
      </c>
      <c r="AS25" s="300">
        <f>IFERROR(Tri_Incurred_AttrorTot!AS21-Ctrol_Incurred!AS90,"")</f>
        <v>0</v>
      </c>
      <c r="AT25" s="300">
        <f>IFERROR(Tri_Incurred_AttrorTot!AT21-Ctrol_Incurred!AT90,"")</f>
        <v>0</v>
      </c>
      <c r="AU25" s="300">
        <f>IFERROR(Tri_Incurred_AttrorTot!AU21-Ctrol_Incurred!AU90,"")</f>
        <v>0</v>
      </c>
      <c r="AV25" s="300">
        <f>IFERROR(Tri_Incurred_AttrorTot!AV21-Ctrol_Incurred!AV90,"")</f>
        <v>0</v>
      </c>
      <c r="AW25" s="300">
        <f>IFERROR(Tri_Incurred_AttrorTot!AW21-Ctrol_Incurred!AW90,"")</f>
        <v>0</v>
      </c>
      <c r="AX25" s="300">
        <f>IFERROR(Tri_Incurred_AttrorTot!AX21-Ctrol_Incurred!AX90,"")</f>
        <v>0</v>
      </c>
      <c r="AY25" s="300">
        <f>IFERROR(Tri_Incurred_AttrorTot!AY21-Ctrol_Incurred!AY90,"")</f>
        <v>0</v>
      </c>
      <c r="AZ25" s="300">
        <f>IFERROR(Tri_Incurred_AttrorTot!AZ21-Ctrol_Incurred!AZ90,"")</f>
        <v>0</v>
      </c>
      <c r="BA25" s="300">
        <f>IFERROR(Tri_Incurred_AttrorTot!BA21-Ctrol_Incurred!BA90,"")</f>
        <v>0</v>
      </c>
      <c r="BB25" s="300" t="str">
        <f>IFERROR(Tri_Incurred_AttrorTot!BB21-Ctrol_Incurred!BB90,"")</f>
        <v/>
      </c>
      <c r="BC25" s="300" t="str">
        <f>IFERROR(Tri_Incurred_AttrorTot!BC21-Ctrol_Incurred!BC90,"")</f>
        <v/>
      </c>
      <c r="BD25" s="300" t="str">
        <f>IFERROR(Tri_Incurred_AttrorTot!BD21-Ctrol_Incurred!BD90,"")</f>
        <v/>
      </c>
      <c r="BE25" s="300" t="str">
        <f>IFERROR(Tri_Incurred_AttrorTot!BE21-Ctrol_Incurred!BE90,"")</f>
        <v/>
      </c>
      <c r="BF25" s="300" t="str">
        <f>IFERROR(Tri_Incurred_AttrorTot!BF21-Ctrol_Incurred!BF90,"")</f>
        <v/>
      </c>
      <c r="BG25" s="300" t="str">
        <f>IFERROR(Tri_Incurred_AttrorTot!BG21-Ctrol_Incurred!BG90,"")</f>
        <v/>
      </c>
      <c r="BH25" s="300"/>
      <c r="BI25" s="300"/>
    </row>
    <row r="26" spans="1:61">
      <c r="A26" s="127" t="s">
        <v>448</v>
      </c>
      <c r="B26" s="300">
        <f>IFERROR(Tri_Incurred_AttrorTot!B22-Ctrol_Incurred!B91,"")</f>
        <v>0</v>
      </c>
      <c r="C26" s="300">
        <f>IFERROR(Tri_Incurred_AttrorTot!C22-Ctrol_Incurred!C91,"")</f>
        <v>0</v>
      </c>
      <c r="D26" s="300">
        <f>IFERROR(Tri_Incurred_AttrorTot!D22-Ctrol_Incurred!D91,"")</f>
        <v>0</v>
      </c>
      <c r="E26" s="300">
        <f>IFERROR(Tri_Incurred_AttrorTot!E22-Ctrol_Incurred!E91,"")</f>
        <v>0</v>
      </c>
      <c r="F26" s="300">
        <f>IFERROR(Tri_Incurred_AttrorTot!F22-Ctrol_Incurred!F91,"")</f>
        <v>0</v>
      </c>
      <c r="G26" s="300">
        <f>IFERROR(Tri_Incurred_AttrorTot!G22-Ctrol_Incurred!G91,"")</f>
        <v>0</v>
      </c>
      <c r="H26" s="300">
        <f>IFERROR(Tri_Incurred_AttrorTot!H22-Ctrol_Incurred!H91,"")</f>
        <v>0</v>
      </c>
      <c r="I26" s="300">
        <f>IFERROR(Tri_Incurred_AttrorTot!I22-Ctrol_Incurred!I91,"")</f>
        <v>0</v>
      </c>
      <c r="J26" s="300">
        <f>IFERROR(Tri_Incurred_AttrorTot!J22-Ctrol_Incurred!J91,"")</f>
        <v>0</v>
      </c>
      <c r="K26" s="300">
        <f>IFERROR(Tri_Incurred_AttrorTot!K22-Ctrol_Incurred!K91,"")</f>
        <v>0</v>
      </c>
      <c r="L26" s="300">
        <f>IFERROR(Tri_Incurred_AttrorTot!L22-Ctrol_Incurred!L91,"")</f>
        <v>0</v>
      </c>
      <c r="M26" s="300">
        <f>IFERROR(Tri_Incurred_AttrorTot!M22-Ctrol_Incurred!M91,"")</f>
        <v>0</v>
      </c>
      <c r="N26" s="300">
        <f>IFERROR(Tri_Incurred_AttrorTot!N22-Ctrol_Incurred!N91,"")</f>
        <v>0</v>
      </c>
      <c r="O26" s="300">
        <f>IFERROR(Tri_Incurred_AttrorTot!O22-Ctrol_Incurred!O91,"")</f>
        <v>0</v>
      </c>
      <c r="P26" s="300">
        <f>IFERROR(Tri_Incurred_AttrorTot!P22-Ctrol_Incurred!P91,"")</f>
        <v>0</v>
      </c>
      <c r="Q26" s="300">
        <f>IFERROR(Tri_Incurred_AttrorTot!Q22-Ctrol_Incurred!Q91,"")</f>
        <v>0</v>
      </c>
      <c r="R26" s="300">
        <f>IFERROR(Tri_Incurred_AttrorTot!R22-Ctrol_Incurred!R91,"")</f>
        <v>0</v>
      </c>
      <c r="S26" s="300">
        <f>IFERROR(Tri_Incurred_AttrorTot!S22-Ctrol_Incurred!S91,"")</f>
        <v>0</v>
      </c>
      <c r="T26" s="300">
        <f>IFERROR(Tri_Incurred_AttrorTot!T22-Ctrol_Incurred!T91,"")</f>
        <v>0</v>
      </c>
      <c r="U26" s="300">
        <f>IFERROR(Tri_Incurred_AttrorTot!U22-Ctrol_Incurred!U91,"")</f>
        <v>0</v>
      </c>
      <c r="V26" s="300">
        <f>IFERROR(Tri_Incurred_AttrorTot!V22-Ctrol_Incurred!V91,"")</f>
        <v>0</v>
      </c>
      <c r="W26" s="300">
        <f>IFERROR(Tri_Incurred_AttrorTot!W22-Ctrol_Incurred!W91,"")</f>
        <v>0</v>
      </c>
      <c r="X26" s="300">
        <f>IFERROR(Tri_Incurred_AttrorTot!X22-Ctrol_Incurred!X91,"")</f>
        <v>0</v>
      </c>
      <c r="Y26" s="300">
        <f>IFERROR(Tri_Incurred_AttrorTot!Y22-Ctrol_Incurred!Y91,"")</f>
        <v>0</v>
      </c>
      <c r="Z26" s="300">
        <f>IFERROR(Tri_Incurred_AttrorTot!Z22-Ctrol_Incurred!Z91,"")</f>
        <v>0</v>
      </c>
      <c r="AA26" s="300">
        <f>IFERROR(Tri_Incurred_AttrorTot!AA22-Ctrol_Incurred!AA91,"")</f>
        <v>0</v>
      </c>
      <c r="AB26" s="300">
        <f>IFERROR(Tri_Incurred_AttrorTot!AB22-Ctrol_Incurred!AB91,"")</f>
        <v>0</v>
      </c>
      <c r="AC26" s="300">
        <f>IFERROR(Tri_Incurred_AttrorTot!AC22-Ctrol_Incurred!AC91,"")</f>
        <v>0</v>
      </c>
      <c r="AD26" s="300">
        <f>IFERROR(Tri_Incurred_AttrorTot!AD22-Ctrol_Incurred!AD91,"")</f>
        <v>0</v>
      </c>
      <c r="AE26" s="300">
        <f>IFERROR(Tri_Incurred_AttrorTot!AE22-Ctrol_Incurred!AE91,"")</f>
        <v>0</v>
      </c>
      <c r="AF26" s="300">
        <f>IFERROR(Tri_Incurred_AttrorTot!AF22-Ctrol_Incurred!AF91,"")</f>
        <v>0</v>
      </c>
      <c r="AG26" s="300">
        <f>IFERROR(Tri_Incurred_AttrorTot!AG22-Ctrol_Incurred!AG91,"")</f>
        <v>0</v>
      </c>
      <c r="AH26" s="300">
        <f>IFERROR(Tri_Incurred_AttrorTot!AH22-Ctrol_Incurred!AH91,"")</f>
        <v>0</v>
      </c>
      <c r="AI26" s="300">
        <f>IFERROR(Tri_Incurred_AttrorTot!AI22-Ctrol_Incurred!AI91,"")</f>
        <v>0</v>
      </c>
      <c r="AJ26" s="300">
        <f>IFERROR(Tri_Incurred_AttrorTot!AJ22-Ctrol_Incurred!AJ91,"")</f>
        <v>0</v>
      </c>
      <c r="AK26" s="300">
        <f>IFERROR(Tri_Incurred_AttrorTot!AK22-Ctrol_Incurred!AK91,"")</f>
        <v>0</v>
      </c>
      <c r="AL26" s="300">
        <f>IFERROR(Tri_Incurred_AttrorTot!AL22-Ctrol_Incurred!AL91,"")</f>
        <v>0</v>
      </c>
      <c r="AM26" s="300">
        <f>IFERROR(Tri_Incurred_AttrorTot!AM22-Ctrol_Incurred!AM91,"")</f>
        <v>0</v>
      </c>
      <c r="AN26" s="300">
        <f>IFERROR(Tri_Incurred_AttrorTot!AN22-Ctrol_Incurred!AN91,"")</f>
        <v>0</v>
      </c>
      <c r="AO26" s="300">
        <f>IFERROR(Tri_Incurred_AttrorTot!AO22-Ctrol_Incurred!AO91,"")</f>
        <v>0</v>
      </c>
      <c r="AP26" s="300">
        <f>IFERROR(Tri_Incurred_AttrorTot!AP22-Ctrol_Incurred!AP91,"")</f>
        <v>0</v>
      </c>
      <c r="AQ26" s="300">
        <f>IFERROR(Tri_Incurred_AttrorTot!AQ22-Ctrol_Incurred!AQ91,"")</f>
        <v>0</v>
      </c>
      <c r="AR26" s="300">
        <f>IFERROR(Tri_Incurred_AttrorTot!AR22-Ctrol_Incurred!AR91,"")</f>
        <v>0</v>
      </c>
      <c r="AS26" s="300">
        <f>IFERROR(Tri_Incurred_AttrorTot!AS22-Ctrol_Incurred!AS91,"")</f>
        <v>0</v>
      </c>
      <c r="AT26" s="300">
        <f>IFERROR(Tri_Incurred_AttrorTot!AT22-Ctrol_Incurred!AT91,"")</f>
        <v>0</v>
      </c>
      <c r="AU26" s="300">
        <f>IFERROR(Tri_Incurred_AttrorTot!AU22-Ctrol_Incurred!AU91,"")</f>
        <v>0</v>
      </c>
      <c r="AV26" s="300">
        <f>IFERROR(Tri_Incurred_AttrorTot!AV22-Ctrol_Incurred!AV91,"")</f>
        <v>0</v>
      </c>
      <c r="AW26" s="300">
        <f>IFERROR(Tri_Incurred_AttrorTot!AW22-Ctrol_Incurred!AW91,"")</f>
        <v>0</v>
      </c>
      <c r="AX26" s="300">
        <f>IFERROR(Tri_Incurred_AttrorTot!AX22-Ctrol_Incurred!AX91,"")</f>
        <v>0</v>
      </c>
      <c r="AY26" s="300">
        <f>IFERROR(Tri_Incurred_AttrorTot!AY22-Ctrol_Incurred!AY91,"")</f>
        <v>0</v>
      </c>
      <c r="AZ26" s="300">
        <f>IFERROR(Tri_Incurred_AttrorTot!AZ22-Ctrol_Incurred!AZ91,"")</f>
        <v>0</v>
      </c>
      <c r="BA26" s="300" t="str">
        <f>IFERROR(Tri_Incurred_AttrorTot!BA22-Ctrol_Incurred!BA91,"")</f>
        <v/>
      </c>
      <c r="BB26" s="300" t="str">
        <f>IFERROR(Tri_Incurred_AttrorTot!BB22-Ctrol_Incurred!BB91,"")</f>
        <v/>
      </c>
      <c r="BC26" s="300" t="str">
        <f>IFERROR(Tri_Incurred_AttrorTot!BC22-Ctrol_Incurred!BC91,"")</f>
        <v/>
      </c>
      <c r="BD26" s="300" t="str">
        <f>IFERROR(Tri_Incurred_AttrorTot!BD22-Ctrol_Incurred!BD91,"")</f>
        <v/>
      </c>
      <c r="BE26" s="300" t="str">
        <f>IFERROR(Tri_Incurred_AttrorTot!BE22-Ctrol_Incurred!BE91,"")</f>
        <v/>
      </c>
      <c r="BF26" s="300" t="str">
        <f>IFERROR(Tri_Incurred_AttrorTot!BF22-Ctrol_Incurred!BF91,"")</f>
        <v/>
      </c>
      <c r="BG26" s="300" t="str">
        <f>IFERROR(Tri_Incurred_AttrorTot!BG22-Ctrol_Incurred!BG91,"")</f>
        <v/>
      </c>
      <c r="BH26" s="300"/>
      <c r="BI26" s="300"/>
    </row>
    <row r="27" spans="1:61">
      <c r="A27" s="127" t="s">
        <v>449</v>
      </c>
      <c r="B27" s="300">
        <f>IFERROR(Tri_Incurred_AttrorTot!B23-Ctrol_Incurred!B92,"")</f>
        <v>0</v>
      </c>
      <c r="C27" s="300">
        <f>IFERROR(Tri_Incurred_AttrorTot!C23-Ctrol_Incurred!C92,"")</f>
        <v>0</v>
      </c>
      <c r="D27" s="300">
        <f>IFERROR(Tri_Incurred_AttrorTot!D23-Ctrol_Incurred!D92,"")</f>
        <v>0</v>
      </c>
      <c r="E27" s="300">
        <f>IFERROR(Tri_Incurred_AttrorTot!E23-Ctrol_Incurred!E92,"")</f>
        <v>0</v>
      </c>
      <c r="F27" s="300">
        <f>IFERROR(Tri_Incurred_AttrorTot!F23-Ctrol_Incurred!F92,"")</f>
        <v>0</v>
      </c>
      <c r="G27" s="300">
        <f>IFERROR(Tri_Incurred_AttrorTot!G23-Ctrol_Incurred!G92,"")</f>
        <v>0</v>
      </c>
      <c r="H27" s="300">
        <f>IFERROR(Tri_Incurred_AttrorTot!H23-Ctrol_Incurred!H92,"")</f>
        <v>0</v>
      </c>
      <c r="I27" s="300">
        <f>IFERROR(Tri_Incurred_AttrorTot!I23-Ctrol_Incurred!I92,"")</f>
        <v>0</v>
      </c>
      <c r="J27" s="300">
        <f>IFERROR(Tri_Incurred_AttrorTot!J23-Ctrol_Incurred!J92,"")</f>
        <v>0</v>
      </c>
      <c r="K27" s="300">
        <f>IFERROR(Tri_Incurred_AttrorTot!K23-Ctrol_Incurred!K92,"")</f>
        <v>0</v>
      </c>
      <c r="L27" s="300">
        <f>IFERROR(Tri_Incurred_AttrorTot!L23-Ctrol_Incurred!L92,"")</f>
        <v>0</v>
      </c>
      <c r="M27" s="300">
        <f>IFERROR(Tri_Incurred_AttrorTot!M23-Ctrol_Incurred!M92,"")</f>
        <v>0</v>
      </c>
      <c r="N27" s="300">
        <f>IFERROR(Tri_Incurred_AttrorTot!N23-Ctrol_Incurred!N92,"")</f>
        <v>0</v>
      </c>
      <c r="O27" s="300">
        <f>IFERROR(Tri_Incurred_AttrorTot!O23-Ctrol_Incurred!O92,"")</f>
        <v>0</v>
      </c>
      <c r="P27" s="300">
        <f>IFERROR(Tri_Incurred_AttrorTot!P23-Ctrol_Incurred!P92,"")</f>
        <v>0</v>
      </c>
      <c r="Q27" s="300">
        <f>IFERROR(Tri_Incurred_AttrorTot!Q23-Ctrol_Incurred!Q92,"")</f>
        <v>0</v>
      </c>
      <c r="R27" s="300">
        <f>IFERROR(Tri_Incurred_AttrorTot!R23-Ctrol_Incurred!R92,"")</f>
        <v>0</v>
      </c>
      <c r="S27" s="300">
        <f>IFERROR(Tri_Incurred_AttrorTot!S23-Ctrol_Incurred!S92,"")</f>
        <v>0</v>
      </c>
      <c r="T27" s="300">
        <f>IFERROR(Tri_Incurred_AttrorTot!T23-Ctrol_Incurred!T92,"")</f>
        <v>0</v>
      </c>
      <c r="U27" s="300">
        <f>IFERROR(Tri_Incurred_AttrorTot!U23-Ctrol_Incurred!U92,"")</f>
        <v>0</v>
      </c>
      <c r="V27" s="300">
        <f>IFERROR(Tri_Incurred_AttrorTot!V23-Ctrol_Incurred!V92,"")</f>
        <v>0</v>
      </c>
      <c r="W27" s="300">
        <f>IFERROR(Tri_Incurred_AttrorTot!W23-Ctrol_Incurred!W92,"")</f>
        <v>0</v>
      </c>
      <c r="X27" s="300">
        <f>IFERROR(Tri_Incurred_AttrorTot!X23-Ctrol_Incurred!X92,"")</f>
        <v>0</v>
      </c>
      <c r="Y27" s="300">
        <f>IFERROR(Tri_Incurred_AttrorTot!Y23-Ctrol_Incurred!Y92,"")</f>
        <v>0</v>
      </c>
      <c r="Z27" s="300">
        <f>IFERROR(Tri_Incurred_AttrorTot!Z23-Ctrol_Incurred!Z92,"")</f>
        <v>0</v>
      </c>
      <c r="AA27" s="300">
        <f>IFERROR(Tri_Incurred_AttrorTot!AA23-Ctrol_Incurred!AA92,"")</f>
        <v>0</v>
      </c>
      <c r="AB27" s="300">
        <f>IFERROR(Tri_Incurred_AttrorTot!AB23-Ctrol_Incurred!AB92,"")</f>
        <v>0</v>
      </c>
      <c r="AC27" s="300">
        <f>IFERROR(Tri_Incurred_AttrorTot!AC23-Ctrol_Incurred!AC92,"")</f>
        <v>0</v>
      </c>
      <c r="AD27" s="300">
        <f>IFERROR(Tri_Incurred_AttrorTot!AD23-Ctrol_Incurred!AD92,"")</f>
        <v>0</v>
      </c>
      <c r="AE27" s="300">
        <f>IFERROR(Tri_Incurred_AttrorTot!AE23-Ctrol_Incurred!AE92,"")</f>
        <v>0</v>
      </c>
      <c r="AF27" s="300">
        <f>IFERROR(Tri_Incurred_AttrorTot!AF23-Ctrol_Incurred!AF92,"")</f>
        <v>0</v>
      </c>
      <c r="AG27" s="300">
        <f>IFERROR(Tri_Incurred_AttrorTot!AG23-Ctrol_Incurred!AG92,"")</f>
        <v>0</v>
      </c>
      <c r="AH27" s="300">
        <f>IFERROR(Tri_Incurred_AttrorTot!AH23-Ctrol_Incurred!AH92,"")</f>
        <v>0</v>
      </c>
      <c r="AI27" s="300">
        <f>IFERROR(Tri_Incurred_AttrorTot!AI23-Ctrol_Incurred!AI92,"")</f>
        <v>0</v>
      </c>
      <c r="AJ27" s="300">
        <f>IFERROR(Tri_Incurred_AttrorTot!AJ23-Ctrol_Incurred!AJ92,"")</f>
        <v>0</v>
      </c>
      <c r="AK27" s="300">
        <f>IFERROR(Tri_Incurred_AttrorTot!AK23-Ctrol_Incurred!AK92,"")</f>
        <v>0</v>
      </c>
      <c r="AL27" s="300">
        <f>IFERROR(Tri_Incurred_AttrorTot!AL23-Ctrol_Incurred!AL92,"")</f>
        <v>0</v>
      </c>
      <c r="AM27" s="300">
        <f>IFERROR(Tri_Incurred_AttrorTot!AM23-Ctrol_Incurred!AM92,"")</f>
        <v>0</v>
      </c>
      <c r="AN27" s="300">
        <f>IFERROR(Tri_Incurred_AttrorTot!AN23-Ctrol_Incurred!AN92,"")</f>
        <v>0</v>
      </c>
      <c r="AO27" s="300">
        <f>IFERROR(Tri_Incurred_AttrorTot!AO23-Ctrol_Incurred!AO92,"")</f>
        <v>0</v>
      </c>
      <c r="AP27" s="300">
        <f>IFERROR(Tri_Incurred_AttrorTot!AP23-Ctrol_Incurred!AP92,"")</f>
        <v>0</v>
      </c>
      <c r="AQ27" s="300">
        <f>IFERROR(Tri_Incurred_AttrorTot!AQ23-Ctrol_Incurred!AQ92,"")</f>
        <v>0</v>
      </c>
      <c r="AR27" s="300">
        <f>IFERROR(Tri_Incurred_AttrorTot!AR23-Ctrol_Incurred!AR92,"")</f>
        <v>0</v>
      </c>
      <c r="AS27" s="300">
        <f>IFERROR(Tri_Incurred_AttrorTot!AS23-Ctrol_Incurred!AS92,"")</f>
        <v>0</v>
      </c>
      <c r="AT27" s="300">
        <f>IFERROR(Tri_Incurred_AttrorTot!AT23-Ctrol_Incurred!AT92,"")</f>
        <v>0</v>
      </c>
      <c r="AU27" s="300">
        <f>IFERROR(Tri_Incurred_AttrorTot!AU23-Ctrol_Incurred!AU92,"")</f>
        <v>0</v>
      </c>
      <c r="AV27" s="300">
        <f>IFERROR(Tri_Incurred_AttrorTot!AV23-Ctrol_Incurred!AV92,"")</f>
        <v>0</v>
      </c>
      <c r="AW27" s="300">
        <f>IFERROR(Tri_Incurred_AttrorTot!AW23-Ctrol_Incurred!AW92,"")</f>
        <v>0</v>
      </c>
      <c r="AX27" s="300">
        <f>IFERROR(Tri_Incurred_AttrorTot!AX23-Ctrol_Incurred!AX92,"")</f>
        <v>0</v>
      </c>
      <c r="AY27" s="300">
        <f>IFERROR(Tri_Incurred_AttrorTot!AY23-Ctrol_Incurred!AY92,"")</f>
        <v>0</v>
      </c>
      <c r="AZ27" s="300" t="str">
        <f>IFERROR(Tri_Incurred_AttrorTot!AZ23-Ctrol_Incurred!AZ92,"")</f>
        <v/>
      </c>
      <c r="BA27" s="300" t="str">
        <f>IFERROR(Tri_Incurred_AttrorTot!BA23-Ctrol_Incurred!BA92,"")</f>
        <v/>
      </c>
      <c r="BB27" s="300" t="str">
        <f>IFERROR(Tri_Incurred_AttrorTot!BB23-Ctrol_Incurred!BB92,"")</f>
        <v/>
      </c>
      <c r="BC27" s="300" t="str">
        <f>IFERROR(Tri_Incurred_AttrorTot!BC23-Ctrol_Incurred!BC92,"")</f>
        <v/>
      </c>
      <c r="BD27" s="300" t="str">
        <f>IFERROR(Tri_Incurred_AttrorTot!BD23-Ctrol_Incurred!BD92,"")</f>
        <v/>
      </c>
      <c r="BE27" s="300" t="str">
        <f>IFERROR(Tri_Incurred_AttrorTot!BE23-Ctrol_Incurred!BE92,"")</f>
        <v/>
      </c>
      <c r="BF27" s="300" t="str">
        <f>IFERROR(Tri_Incurred_AttrorTot!BF23-Ctrol_Incurred!BF92,"")</f>
        <v/>
      </c>
      <c r="BG27" s="300" t="str">
        <f>IFERROR(Tri_Incurred_AttrorTot!BG23-Ctrol_Incurred!BG92,"")</f>
        <v/>
      </c>
      <c r="BH27" s="300"/>
      <c r="BI27" s="300"/>
    </row>
    <row r="28" spans="1:61">
      <c r="A28" s="127" t="s">
        <v>450</v>
      </c>
      <c r="B28" s="300">
        <f>IFERROR(Tri_Incurred_AttrorTot!B24-Ctrol_Incurred!B93,"")</f>
        <v>0</v>
      </c>
      <c r="C28" s="300">
        <f>IFERROR(Tri_Incurred_AttrorTot!C24-Ctrol_Incurred!C93,"")</f>
        <v>0</v>
      </c>
      <c r="D28" s="300">
        <f>IFERROR(Tri_Incurred_AttrorTot!D24-Ctrol_Incurred!D93,"")</f>
        <v>0</v>
      </c>
      <c r="E28" s="300">
        <f>IFERROR(Tri_Incurred_AttrorTot!E24-Ctrol_Incurred!E93,"")</f>
        <v>0</v>
      </c>
      <c r="F28" s="300">
        <f>IFERROR(Tri_Incurred_AttrorTot!F24-Ctrol_Incurred!F93,"")</f>
        <v>0</v>
      </c>
      <c r="G28" s="300">
        <f>IFERROR(Tri_Incurred_AttrorTot!G24-Ctrol_Incurred!G93,"")</f>
        <v>0</v>
      </c>
      <c r="H28" s="300">
        <f>IFERROR(Tri_Incurred_AttrorTot!H24-Ctrol_Incurred!H93,"")</f>
        <v>0</v>
      </c>
      <c r="I28" s="300">
        <f>IFERROR(Tri_Incurred_AttrorTot!I24-Ctrol_Incurred!I93,"")</f>
        <v>0</v>
      </c>
      <c r="J28" s="300">
        <f>IFERROR(Tri_Incurred_AttrorTot!J24-Ctrol_Incurred!J93,"")</f>
        <v>0</v>
      </c>
      <c r="K28" s="300">
        <f>IFERROR(Tri_Incurred_AttrorTot!K24-Ctrol_Incurred!K93,"")</f>
        <v>0</v>
      </c>
      <c r="L28" s="300">
        <f>IFERROR(Tri_Incurred_AttrorTot!L24-Ctrol_Incurred!L93,"")</f>
        <v>0</v>
      </c>
      <c r="M28" s="300">
        <f>IFERROR(Tri_Incurred_AttrorTot!M24-Ctrol_Incurred!M93,"")</f>
        <v>0</v>
      </c>
      <c r="N28" s="300">
        <f>IFERROR(Tri_Incurred_AttrorTot!N24-Ctrol_Incurred!N93,"")</f>
        <v>0</v>
      </c>
      <c r="O28" s="300">
        <f>IFERROR(Tri_Incurred_AttrorTot!O24-Ctrol_Incurred!O93,"")</f>
        <v>0</v>
      </c>
      <c r="P28" s="300">
        <f>IFERROR(Tri_Incurred_AttrorTot!P24-Ctrol_Incurred!P93,"")</f>
        <v>0</v>
      </c>
      <c r="Q28" s="300">
        <f>IFERROR(Tri_Incurred_AttrorTot!Q24-Ctrol_Incurred!Q93,"")</f>
        <v>0</v>
      </c>
      <c r="R28" s="300">
        <f>IFERROR(Tri_Incurred_AttrorTot!R24-Ctrol_Incurred!R93,"")</f>
        <v>0</v>
      </c>
      <c r="S28" s="300">
        <f>IFERROR(Tri_Incurred_AttrorTot!S24-Ctrol_Incurred!S93,"")</f>
        <v>0</v>
      </c>
      <c r="T28" s="300">
        <f>IFERROR(Tri_Incurred_AttrorTot!T24-Ctrol_Incurred!T93,"")</f>
        <v>0</v>
      </c>
      <c r="U28" s="300">
        <f>IFERROR(Tri_Incurred_AttrorTot!U24-Ctrol_Incurred!U93,"")</f>
        <v>0</v>
      </c>
      <c r="V28" s="300">
        <f>IFERROR(Tri_Incurred_AttrorTot!V24-Ctrol_Incurred!V93,"")</f>
        <v>0</v>
      </c>
      <c r="W28" s="300">
        <f>IFERROR(Tri_Incurred_AttrorTot!W24-Ctrol_Incurred!W93,"")</f>
        <v>0</v>
      </c>
      <c r="X28" s="300">
        <f>IFERROR(Tri_Incurred_AttrorTot!X24-Ctrol_Incurred!X93,"")</f>
        <v>0</v>
      </c>
      <c r="Y28" s="300">
        <f>IFERROR(Tri_Incurred_AttrorTot!Y24-Ctrol_Incurred!Y93,"")</f>
        <v>0</v>
      </c>
      <c r="Z28" s="300">
        <f>IFERROR(Tri_Incurred_AttrorTot!Z24-Ctrol_Incurred!Z93,"")</f>
        <v>0</v>
      </c>
      <c r="AA28" s="300">
        <f>IFERROR(Tri_Incurred_AttrorTot!AA24-Ctrol_Incurred!AA93,"")</f>
        <v>0</v>
      </c>
      <c r="AB28" s="300">
        <f>IFERROR(Tri_Incurred_AttrorTot!AB24-Ctrol_Incurred!AB93,"")</f>
        <v>0</v>
      </c>
      <c r="AC28" s="300">
        <f>IFERROR(Tri_Incurred_AttrorTot!AC24-Ctrol_Incurred!AC93,"")</f>
        <v>0</v>
      </c>
      <c r="AD28" s="300">
        <f>IFERROR(Tri_Incurred_AttrorTot!AD24-Ctrol_Incurred!AD93,"")</f>
        <v>0</v>
      </c>
      <c r="AE28" s="300">
        <f>IFERROR(Tri_Incurred_AttrorTot!AE24-Ctrol_Incurred!AE93,"")</f>
        <v>0</v>
      </c>
      <c r="AF28" s="300">
        <f>IFERROR(Tri_Incurred_AttrorTot!AF24-Ctrol_Incurred!AF93,"")</f>
        <v>0</v>
      </c>
      <c r="AG28" s="300">
        <f>IFERROR(Tri_Incurred_AttrorTot!AG24-Ctrol_Incurred!AG93,"")</f>
        <v>0</v>
      </c>
      <c r="AH28" s="300">
        <f>IFERROR(Tri_Incurred_AttrorTot!AH24-Ctrol_Incurred!AH93,"")</f>
        <v>0</v>
      </c>
      <c r="AI28" s="300">
        <f>IFERROR(Tri_Incurred_AttrorTot!AI24-Ctrol_Incurred!AI93,"")</f>
        <v>0</v>
      </c>
      <c r="AJ28" s="300">
        <f>IFERROR(Tri_Incurred_AttrorTot!AJ24-Ctrol_Incurred!AJ93,"")</f>
        <v>0</v>
      </c>
      <c r="AK28" s="300">
        <f>IFERROR(Tri_Incurred_AttrorTot!AK24-Ctrol_Incurred!AK93,"")</f>
        <v>0</v>
      </c>
      <c r="AL28" s="300">
        <f>IFERROR(Tri_Incurred_AttrorTot!AL24-Ctrol_Incurred!AL93,"")</f>
        <v>0</v>
      </c>
      <c r="AM28" s="300">
        <f>IFERROR(Tri_Incurred_AttrorTot!AM24-Ctrol_Incurred!AM93,"")</f>
        <v>0</v>
      </c>
      <c r="AN28" s="300">
        <f>IFERROR(Tri_Incurred_AttrorTot!AN24-Ctrol_Incurred!AN93,"")</f>
        <v>0</v>
      </c>
      <c r="AO28" s="300">
        <f>IFERROR(Tri_Incurred_AttrorTot!AO24-Ctrol_Incurred!AO93,"")</f>
        <v>0</v>
      </c>
      <c r="AP28" s="300">
        <f>IFERROR(Tri_Incurred_AttrorTot!AP24-Ctrol_Incurred!AP93,"")</f>
        <v>0</v>
      </c>
      <c r="AQ28" s="300">
        <f>IFERROR(Tri_Incurred_AttrorTot!AQ24-Ctrol_Incurred!AQ93,"")</f>
        <v>0</v>
      </c>
      <c r="AR28" s="300">
        <f>IFERROR(Tri_Incurred_AttrorTot!AR24-Ctrol_Incurred!AR93,"")</f>
        <v>0</v>
      </c>
      <c r="AS28" s="300">
        <f>IFERROR(Tri_Incurred_AttrorTot!AS24-Ctrol_Incurred!AS93,"")</f>
        <v>0</v>
      </c>
      <c r="AT28" s="300">
        <f>IFERROR(Tri_Incurred_AttrorTot!AT24-Ctrol_Incurred!AT93,"")</f>
        <v>0</v>
      </c>
      <c r="AU28" s="300">
        <f>IFERROR(Tri_Incurred_AttrorTot!AU24-Ctrol_Incurred!AU93,"")</f>
        <v>0</v>
      </c>
      <c r="AV28" s="300">
        <f>IFERROR(Tri_Incurred_AttrorTot!AV24-Ctrol_Incurred!AV93,"")</f>
        <v>0</v>
      </c>
      <c r="AW28" s="300">
        <f>IFERROR(Tri_Incurred_AttrorTot!AW24-Ctrol_Incurred!AW93,"")</f>
        <v>0</v>
      </c>
      <c r="AX28" s="300">
        <f>IFERROR(Tri_Incurred_AttrorTot!AX24-Ctrol_Incurred!AX93,"")</f>
        <v>0</v>
      </c>
      <c r="AY28" s="300" t="str">
        <f>IFERROR(Tri_Incurred_AttrorTot!AY24-Ctrol_Incurred!AY93,"")</f>
        <v/>
      </c>
      <c r="AZ28" s="300" t="str">
        <f>IFERROR(Tri_Incurred_AttrorTot!AZ24-Ctrol_Incurred!AZ93,"")</f>
        <v/>
      </c>
      <c r="BA28" s="300" t="str">
        <f>IFERROR(Tri_Incurred_AttrorTot!BA24-Ctrol_Incurred!BA93,"")</f>
        <v/>
      </c>
      <c r="BB28" s="300" t="str">
        <f>IFERROR(Tri_Incurred_AttrorTot!BB24-Ctrol_Incurred!BB93,"")</f>
        <v/>
      </c>
      <c r="BC28" s="300" t="str">
        <f>IFERROR(Tri_Incurred_AttrorTot!BC24-Ctrol_Incurred!BC93,"")</f>
        <v/>
      </c>
      <c r="BD28" s="300" t="str">
        <f>IFERROR(Tri_Incurred_AttrorTot!BD24-Ctrol_Incurred!BD93,"")</f>
        <v/>
      </c>
      <c r="BE28" s="300" t="str">
        <f>IFERROR(Tri_Incurred_AttrorTot!BE24-Ctrol_Incurred!BE93,"")</f>
        <v/>
      </c>
      <c r="BF28" s="300" t="str">
        <f>IFERROR(Tri_Incurred_AttrorTot!BF24-Ctrol_Incurred!BF93,"")</f>
        <v/>
      </c>
      <c r="BG28" s="300" t="str">
        <f>IFERROR(Tri_Incurred_AttrorTot!BG24-Ctrol_Incurred!BG93,"")</f>
        <v/>
      </c>
      <c r="BH28" s="300"/>
      <c r="BI28" s="300"/>
    </row>
    <row r="29" spans="1:61">
      <c r="A29" s="127" t="s">
        <v>451</v>
      </c>
      <c r="B29" s="300">
        <f>IFERROR(Tri_Incurred_AttrorTot!B25-Ctrol_Incurred!B94,"")</f>
        <v>0</v>
      </c>
      <c r="C29" s="300">
        <f>IFERROR(Tri_Incurred_AttrorTot!C25-Ctrol_Incurred!C94,"")</f>
        <v>0</v>
      </c>
      <c r="D29" s="300">
        <f>IFERROR(Tri_Incurred_AttrorTot!D25-Ctrol_Incurred!D94,"")</f>
        <v>0</v>
      </c>
      <c r="E29" s="300">
        <f>IFERROR(Tri_Incurred_AttrorTot!E25-Ctrol_Incurred!E94,"")</f>
        <v>0</v>
      </c>
      <c r="F29" s="300">
        <f>IFERROR(Tri_Incurred_AttrorTot!F25-Ctrol_Incurred!F94,"")</f>
        <v>0</v>
      </c>
      <c r="G29" s="300">
        <f>IFERROR(Tri_Incurred_AttrorTot!G25-Ctrol_Incurred!G94,"")</f>
        <v>0</v>
      </c>
      <c r="H29" s="300">
        <f>IFERROR(Tri_Incurred_AttrorTot!H25-Ctrol_Incurred!H94,"")</f>
        <v>0</v>
      </c>
      <c r="I29" s="300">
        <f>IFERROR(Tri_Incurred_AttrorTot!I25-Ctrol_Incurred!I94,"")</f>
        <v>0</v>
      </c>
      <c r="J29" s="300">
        <f>IFERROR(Tri_Incurred_AttrorTot!J25-Ctrol_Incurred!J94,"")</f>
        <v>0</v>
      </c>
      <c r="K29" s="300">
        <f>IFERROR(Tri_Incurred_AttrorTot!K25-Ctrol_Incurred!K94,"")</f>
        <v>0</v>
      </c>
      <c r="L29" s="300">
        <f>IFERROR(Tri_Incurred_AttrorTot!L25-Ctrol_Incurred!L94,"")</f>
        <v>0</v>
      </c>
      <c r="M29" s="300">
        <f>IFERROR(Tri_Incurred_AttrorTot!M25-Ctrol_Incurred!M94,"")</f>
        <v>0</v>
      </c>
      <c r="N29" s="300">
        <f>IFERROR(Tri_Incurred_AttrorTot!N25-Ctrol_Incurred!N94,"")</f>
        <v>0</v>
      </c>
      <c r="O29" s="300">
        <f>IFERROR(Tri_Incurred_AttrorTot!O25-Ctrol_Incurred!O94,"")</f>
        <v>0</v>
      </c>
      <c r="P29" s="300">
        <f>IFERROR(Tri_Incurred_AttrorTot!P25-Ctrol_Incurred!P94,"")</f>
        <v>0</v>
      </c>
      <c r="Q29" s="300">
        <f>IFERROR(Tri_Incurred_AttrorTot!Q25-Ctrol_Incurred!Q94,"")</f>
        <v>0</v>
      </c>
      <c r="R29" s="300">
        <f>IFERROR(Tri_Incurred_AttrorTot!R25-Ctrol_Incurred!R94,"")</f>
        <v>0</v>
      </c>
      <c r="S29" s="300">
        <f>IFERROR(Tri_Incurred_AttrorTot!S25-Ctrol_Incurred!S94,"")</f>
        <v>0</v>
      </c>
      <c r="T29" s="300">
        <f>IFERROR(Tri_Incurred_AttrorTot!T25-Ctrol_Incurred!T94,"")</f>
        <v>0</v>
      </c>
      <c r="U29" s="300">
        <f>IFERROR(Tri_Incurred_AttrorTot!U25-Ctrol_Incurred!U94,"")</f>
        <v>0</v>
      </c>
      <c r="V29" s="300">
        <f>IFERROR(Tri_Incurred_AttrorTot!V25-Ctrol_Incurred!V94,"")</f>
        <v>0</v>
      </c>
      <c r="W29" s="300">
        <f>IFERROR(Tri_Incurred_AttrorTot!W25-Ctrol_Incurred!W94,"")</f>
        <v>0</v>
      </c>
      <c r="X29" s="300">
        <f>IFERROR(Tri_Incurred_AttrorTot!X25-Ctrol_Incurred!X94,"")</f>
        <v>0</v>
      </c>
      <c r="Y29" s="300">
        <f>IFERROR(Tri_Incurred_AttrorTot!Y25-Ctrol_Incurred!Y94,"")</f>
        <v>0</v>
      </c>
      <c r="Z29" s="300">
        <f>IFERROR(Tri_Incurred_AttrorTot!Z25-Ctrol_Incurred!Z94,"")</f>
        <v>0</v>
      </c>
      <c r="AA29" s="300">
        <f>IFERROR(Tri_Incurred_AttrorTot!AA25-Ctrol_Incurred!AA94,"")</f>
        <v>0</v>
      </c>
      <c r="AB29" s="300">
        <f>IFERROR(Tri_Incurred_AttrorTot!AB25-Ctrol_Incurred!AB94,"")</f>
        <v>0</v>
      </c>
      <c r="AC29" s="300">
        <f>IFERROR(Tri_Incurred_AttrorTot!AC25-Ctrol_Incurred!AC94,"")</f>
        <v>0</v>
      </c>
      <c r="AD29" s="300">
        <f>IFERROR(Tri_Incurred_AttrorTot!AD25-Ctrol_Incurred!AD94,"")</f>
        <v>0</v>
      </c>
      <c r="AE29" s="300">
        <f>IFERROR(Tri_Incurred_AttrorTot!AE25-Ctrol_Incurred!AE94,"")</f>
        <v>0</v>
      </c>
      <c r="AF29" s="300">
        <f>IFERROR(Tri_Incurred_AttrorTot!AF25-Ctrol_Incurred!AF94,"")</f>
        <v>0</v>
      </c>
      <c r="AG29" s="300">
        <f>IFERROR(Tri_Incurred_AttrorTot!AG25-Ctrol_Incurred!AG94,"")</f>
        <v>0</v>
      </c>
      <c r="AH29" s="300">
        <f>IFERROR(Tri_Incurred_AttrorTot!AH25-Ctrol_Incurred!AH94,"")</f>
        <v>0</v>
      </c>
      <c r="AI29" s="300">
        <f>IFERROR(Tri_Incurred_AttrorTot!AI25-Ctrol_Incurred!AI94,"")</f>
        <v>0</v>
      </c>
      <c r="AJ29" s="300">
        <f>IFERROR(Tri_Incurred_AttrorTot!AJ25-Ctrol_Incurred!AJ94,"")</f>
        <v>0</v>
      </c>
      <c r="AK29" s="300">
        <f>IFERROR(Tri_Incurred_AttrorTot!AK25-Ctrol_Incurred!AK94,"")</f>
        <v>0</v>
      </c>
      <c r="AL29" s="300">
        <f>IFERROR(Tri_Incurred_AttrorTot!AL25-Ctrol_Incurred!AL94,"")</f>
        <v>0</v>
      </c>
      <c r="AM29" s="300">
        <f>IFERROR(Tri_Incurred_AttrorTot!AM25-Ctrol_Incurred!AM94,"")</f>
        <v>0</v>
      </c>
      <c r="AN29" s="300">
        <f>IFERROR(Tri_Incurred_AttrorTot!AN25-Ctrol_Incurred!AN94,"")</f>
        <v>0</v>
      </c>
      <c r="AO29" s="300">
        <f>IFERROR(Tri_Incurred_AttrorTot!AO25-Ctrol_Incurred!AO94,"")</f>
        <v>0</v>
      </c>
      <c r="AP29" s="300">
        <f>IFERROR(Tri_Incurred_AttrorTot!AP25-Ctrol_Incurred!AP94,"")</f>
        <v>0</v>
      </c>
      <c r="AQ29" s="300">
        <f>IFERROR(Tri_Incurred_AttrorTot!AQ25-Ctrol_Incurred!AQ94,"")</f>
        <v>0</v>
      </c>
      <c r="AR29" s="300">
        <f>IFERROR(Tri_Incurred_AttrorTot!AR25-Ctrol_Incurred!AR94,"")</f>
        <v>0</v>
      </c>
      <c r="AS29" s="300">
        <f>IFERROR(Tri_Incurred_AttrorTot!AS25-Ctrol_Incurred!AS94,"")</f>
        <v>0</v>
      </c>
      <c r="AT29" s="300">
        <f>IFERROR(Tri_Incurred_AttrorTot!AT25-Ctrol_Incurred!AT94,"")</f>
        <v>0</v>
      </c>
      <c r="AU29" s="300">
        <f>IFERROR(Tri_Incurred_AttrorTot!AU25-Ctrol_Incurred!AU94,"")</f>
        <v>0</v>
      </c>
      <c r="AV29" s="300">
        <f>IFERROR(Tri_Incurred_AttrorTot!AV25-Ctrol_Incurred!AV94,"")</f>
        <v>0</v>
      </c>
      <c r="AW29" s="300">
        <f>IFERROR(Tri_Incurred_AttrorTot!AW25-Ctrol_Incurred!AW94,"")</f>
        <v>0</v>
      </c>
      <c r="AX29" s="300" t="str">
        <f>IFERROR(Tri_Incurred_AttrorTot!AX25-Ctrol_Incurred!AX94,"")</f>
        <v/>
      </c>
      <c r="AY29" s="300" t="str">
        <f>IFERROR(Tri_Incurred_AttrorTot!AY25-Ctrol_Incurred!AY94,"")</f>
        <v/>
      </c>
      <c r="AZ29" s="300" t="str">
        <f>IFERROR(Tri_Incurred_AttrorTot!AZ25-Ctrol_Incurred!AZ94,"")</f>
        <v/>
      </c>
      <c r="BA29" s="300" t="str">
        <f>IFERROR(Tri_Incurred_AttrorTot!BA25-Ctrol_Incurred!BA94,"")</f>
        <v/>
      </c>
      <c r="BB29" s="300" t="str">
        <f>IFERROR(Tri_Incurred_AttrorTot!BB25-Ctrol_Incurred!BB94,"")</f>
        <v/>
      </c>
      <c r="BC29" s="300" t="str">
        <f>IFERROR(Tri_Incurred_AttrorTot!BC25-Ctrol_Incurred!BC94,"")</f>
        <v/>
      </c>
      <c r="BD29" s="300" t="str">
        <f>IFERROR(Tri_Incurred_AttrorTot!BD25-Ctrol_Incurred!BD94,"")</f>
        <v/>
      </c>
      <c r="BE29" s="300" t="str">
        <f>IFERROR(Tri_Incurred_AttrorTot!BE25-Ctrol_Incurred!BE94,"")</f>
        <v/>
      </c>
      <c r="BF29" s="300" t="str">
        <f>IFERROR(Tri_Incurred_AttrorTot!BF25-Ctrol_Incurred!BF94,"")</f>
        <v/>
      </c>
      <c r="BG29" s="300" t="str">
        <f>IFERROR(Tri_Incurred_AttrorTot!BG25-Ctrol_Incurred!BG94,"")</f>
        <v/>
      </c>
      <c r="BH29" s="300"/>
      <c r="BI29" s="300"/>
    </row>
    <row r="30" spans="1:61">
      <c r="A30" s="127" t="s">
        <v>452</v>
      </c>
      <c r="B30" s="300">
        <f>IFERROR(Tri_Incurred_AttrorTot!B26-Ctrol_Incurred!B95,"")</f>
        <v>0</v>
      </c>
      <c r="C30" s="300">
        <f>IFERROR(Tri_Incurred_AttrorTot!C26-Ctrol_Incurred!C95,"")</f>
        <v>0</v>
      </c>
      <c r="D30" s="300">
        <f>IFERROR(Tri_Incurred_AttrorTot!D26-Ctrol_Incurred!D95,"")</f>
        <v>0</v>
      </c>
      <c r="E30" s="300">
        <f>IFERROR(Tri_Incurred_AttrorTot!E26-Ctrol_Incurred!E95,"")</f>
        <v>0</v>
      </c>
      <c r="F30" s="300">
        <f>IFERROR(Tri_Incurred_AttrorTot!F26-Ctrol_Incurred!F95,"")</f>
        <v>0</v>
      </c>
      <c r="G30" s="300">
        <f>IFERROR(Tri_Incurred_AttrorTot!G26-Ctrol_Incurred!G95,"")</f>
        <v>0</v>
      </c>
      <c r="H30" s="300">
        <f>IFERROR(Tri_Incurred_AttrorTot!H26-Ctrol_Incurred!H95,"")</f>
        <v>0</v>
      </c>
      <c r="I30" s="300">
        <f>IFERROR(Tri_Incurred_AttrorTot!I26-Ctrol_Incurred!I95,"")</f>
        <v>0</v>
      </c>
      <c r="J30" s="300">
        <f>IFERROR(Tri_Incurred_AttrorTot!J26-Ctrol_Incurred!J95,"")</f>
        <v>0</v>
      </c>
      <c r="K30" s="300">
        <f>IFERROR(Tri_Incurred_AttrorTot!K26-Ctrol_Incurred!K95,"")</f>
        <v>0</v>
      </c>
      <c r="L30" s="300">
        <f>IFERROR(Tri_Incurred_AttrorTot!L26-Ctrol_Incurred!L95,"")</f>
        <v>0</v>
      </c>
      <c r="M30" s="300">
        <f>IFERROR(Tri_Incurred_AttrorTot!M26-Ctrol_Incurred!M95,"")</f>
        <v>0</v>
      </c>
      <c r="N30" s="300">
        <f>IFERROR(Tri_Incurred_AttrorTot!N26-Ctrol_Incurred!N95,"")</f>
        <v>0</v>
      </c>
      <c r="O30" s="300">
        <f>IFERROR(Tri_Incurred_AttrorTot!O26-Ctrol_Incurred!O95,"")</f>
        <v>0</v>
      </c>
      <c r="P30" s="300">
        <f>IFERROR(Tri_Incurred_AttrorTot!P26-Ctrol_Incurred!P95,"")</f>
        <v>0</v>
      </c>
      <c r="Q30" s="300">
        <f>IFERROR(Tri_Incurred_AttrorTot!Q26-Ctrol_Incurred!Q95,"")</f>
        <v>0</v>
      </c>
      <c r="R30" s="300">
        <f>IFERROR(Tri_Incurred_AttrorTot!R26-Ctrol_Incurred!R95,"")</f>
        <v>0</v>
      </c>
      <c r="S30" s="300">
        <f>IFERROR(Tri_Incurred_AttrorTot!S26-Ctrol_Incurred!S95,"")</f>
        <v>0</v>
      </c>
      <c r="T30" s="300">
        <f>IFERROR(Tri_Incurred_AttrorTot!T26-Ctrol_Incurred!T95,"")</f>
        <v>0</v>
      </c>
      <c r="U30" s="300">
        <f>IFERROR(Tri_Incurred_AttrorTot!U26-Ctrol_Incurred!U95,"")</f>
        <v>0</v>
      </c>
      <c r="V30" s="300">
        <f>IFERROR(Tri_Incurred_AttrorTot!V26-Ctrol_Incurred!V95,"")</f>
        <v>0</v>
      </c>
      <c r="W30" s="300">
        <f>IFERROR(Tri_Incurred_AttrorTot!W26-Ctrol_Incurred!W95,"")</f>
        <v>0</v>
      </c>
      <c r="X30" s="300">
        <f>IFERROR(Tri_Incurred_AttrorTot!X26-Ctrol_Incurred!X95,"")</f>
        <v>0</v>
      </c>
      <c r="Y30" s="300">
        <f>IFERROR(Tri_Incurred_AttrorTot!Y26-Ctrol_Incurred!Y95,"")</f>
        <v>0</v>
      </c>
      <c r="Z30" s="300">
        <f>IFERROR(Tri_Incurred_AttrorTot!Z26-Ctrol_Incurred!Z95,"")</f>
        <v>0</v>
      </c>
      <c r="AA30" s="300">
        <f>IFERROR(Tri_Incurred_AttrorTot!AA26-Ctrol_Incurred!AA95,"")</f>
        <v>0</v>
      </c>
      <c r="AB30" s="300">
        <f>IFERROR(Tri_Incurred_AttrorTot!AB26-Ctrol_Incurred!AB95,"")</f>
        <v>0</v>
      </c>
      <c r="AC30" s="300">
        <f>IFERROR(Tri_Incurred_AttrorTot!AC26-Ctrol_Incurred!AC95,"")</f>
        <v>0</v>
      </c>
      <c r="AD30" s="300">
        <f>IFERROR(Tri_Incurred_AttrorTot!AD26-Ctrol_Incurred!AD95,"")</f>
        <v>0</v>
      </c>
      <c r="AE30" s="300">
        <f>IFERROR(Tri_Incurred_AttrorTot!AE26-Ctrol_Incurred!AE95,"")</f>
        <v>0</v>
      </c>
      <c r="AF30" s="300">
        <f>IFERROR(Tri_Incurred_AttrorTot!AF26-Ctrol_Incurred!AF95,"")</f>
        <v>0</v>
      </c>
      <c r="AG30" s="300">
        <f>IFERROR(Tri_Incurred_AttrorTot!AG26-Ctrol_Incurred!AG95,"")</f>
        <v>0</v>
      </c>
      <c r="AH30" s="300">
        <f>IFERROR(Tri_Incurred_AttrorTot!AH26-Ctrol_Incurred!AH95,"")</f>
        <v>0</v>
      </c>
      <c r="AI30" s="300">
        <f>IFERROR(Tri_Incurred_AttrorTot!AI26-Ctrol_Incurred!AI95,"")</f>
        <v>0</v>
      </c>
      <c r="AJ30" s="300">
        <f>IFERROR(Tri_Incurred_AttrorTot!AJ26-Ctrol_Incurred!AJ95,"")</f>
        <v>0</v>
      </c>
      <c r="AK30" s="300">
        <f>IFERROR(Tri_Incurred_AttrorTot!AK26-Ctrol_Incurred!AK95,"")</f>
        <v>0</v>
      </c>
      <c r="AL30" s="300">
        <f>IFERROR(Tri_Incurred_AttrorTot!AL26-Ctrol_Incurred!AL95,"")</f>
        <v>0</v>
      </c>
      <c r="AM30" s="300">
        <f>IFERROR(Tri_Incurred_AttrorTot!AM26-Ctrol_Incurred!AM95,"")</f>
        <v>0</v>
      </c>
      <c r="AN30" s="300">
        <f>IFERROR(Tri_Incurred_AttrorTot!AN26-Ctrol_Incurred!AN95,"")</f>
        <v>0</v>
      </c>
      <c r="AO30" s="300">
        <f>IFERROR(Tri_Incurred_AttrorTot!AO26-Ctrol_Incurred!AO95,"")</f>
        <v>0</v>
      </c>
      <c r="AP30" s="300">
        <f>IFERROR(Tri_Incurred_AttrorTot!AP26-Ctrol_Incurred!AP95,"")</f>
        <v>0</v>
      </c>
      <c r="AQ30" s="300">
        <f>IFERROR(Tri_Incurred_AttrorTot!AQ26-Ctrol_Incurred!AQ95,"")</f>
        <v>0</v>
      </c>
      <c r="AR30" s="300">
        <f>IFERROR(Tri_Incurred_AttrorTot!AR26-Ctrol_Incurred!AR95,"")</f>
        <v>0</v>
      </c>
      <c r="AS30" s="300">
        <f>IFERROR(Tri_Incurred_AttrorTot!AS26-Ctrol_Incurred!AS95,"")</f>
        <v>0</v>
      </c>
      <c r="AT30" s="300">
        <f>IFERROR(Tri_Incurred_AttrorTot!AT26-Ctrol_Incurred!AT95,"")</f>
        <v>0</v>
      </c>
      <c r="AU30" s="300">
        <f>IFERROR(Tri_Incurred_AttrorTot!AU26-Ctrol_Incurred!AU95,"")</f>
        <v>0</v>
      </c>
      <c r="AV30" s="300">
        <f>IFERROR(Tri_Incurred_AttrorTot!AV26-Ctrol_Incurred!AV95,"")</f>
        <v>0</v>
      </c>
      <c r="AW30" s="300" t="str">
        <f>IFERROR(Tri_Incurred_AttrorTot!AW26-Ctrol_Incurred!AW95,"")</f>
        <v/>
      </c>
      <c r="AX30" s="300" t="str">
        <f>IFERROR(Tri_Incurred_AttrorTot!AX26-Ctrol_Incurred!AX95,"")</f>
        <v/>
      </c>
      <c r="AY30" s="300" t="str">
        <f>IFERROR(Tri_Incurred_AttrorTot!AY26-Ctrol_Incurred!AY95,"")</f>
        <v/>
      </c>
      <c r="AZ30" s="300" t="str">
        <f>IFERROR(Tri_Incurred_AttrorTot!AZ26-Ctrol_Incurred!AZ95,"")</f>
        <v/>
      </c>
      <c r="BA30" s="300" t="str">
        <f>IFERROR(Tri_Incurred_AttrorTot!BA26-Ctrol_Incurred!BA95,"")</f>
        <v/>
      </c>
      <c r="BB30" s="300" t="str">
        <f>IFERROR(Tri_Incurred_AttrorTot!BB26-Ctrol_Incurred!BB95,"")</f>
        <v/>
      </c>
      <c r="BC30" s="300" t="str">
        <f>IFERROR(Tri_Incurred_AttrorTot!BC26-Ctrol_Incurred!BC95,"")</f>
        <v/>
      </c>
      <c r="BD30" s="300" t="str">
        <f>IFERROR(Tri_Incurred_AttrorTot!BD26-Ctrol_Incurred!BD95,"")</f>
        <v/>
      </c>
      <c r="BE30" s="300" t="str">
        <f>IFERROR(Tri_Incurred_AttrorTot!BE26-Ctrol_Incurred!BE95,"")</f>
        <v/>
      </c>
      <c r="BF30" s="300" t="str">
        <f>IFERROR(Tri_Incurred_AttrorTot!BF26-Ctrol_Incurred!BF95,"")</f>
        <v/>
      </c>
      <c r="BG30" s="300" t="str">
        <f>IFERROR(Tri_Incurred_AttrorTot!BG26-Ctrol_Incurred!BG95,"")</f>
        <v/>
      </c>
      <c r="BH30" s="300"/>
      <c r="BI30" s="300"/>
    </row>
    <row r="31" spans="1:61">
      <c r="A31" s="127" t="s">
        <v>453</v>
      </c>
      <c r="B31" s="300">
        <f>IFERROR(Tri_Incurred_AttrorTot!B27-Ctrol_Incurred!B96,"")</f>
        <v>0</v>
      </c>
      <c r="C31" s="300">
        <f>IFERROR(Tri_Incurred_AttrorTot!C27-Ctrol_Incurred!C96,"")</f>
        <v>0</v>
      </c>
      <c r="D31" s="300">
        <f>IFERROR(Tri_Incurred_AttrorTot!D27-Ctrol_Incurred!D96,"")</f>
        <v>0</v>
      </c>
      <c r="E31" s="300">
        <f>IFERROR(Tri_Incurred_AttrorTot!E27-Ctrol_Incurred!E96,"")</f>
        <v>0</v>
      </c>
      <c r="F31" s="300">
        <f>IFERROR(Tri_Incurred_AttrorTot!F27-Ctrol_Incurred!F96,"")</f>
        <v>0</v>
      </c>
      <c r="G31" s="300">
        <f>IFERROR(Tri_Incurred_AttrorTot!G27-Ctrol_Incurred!G96,"")</f>
        <v>0</v>
      </c>
      <c r="H31" s="300">
        <f>IFERROR(Tri_Incurred_AttrorTot!H27-Ctrol_Incurred!H96,"")</f>
        <v>0</v>
      </c>
      <c r="I31" s="300">
        <f>IFERROR(Tri_Incurred_AttrorTot!I27-Ctrol_Incurred!I96,"")</f>
        <v>0</v>
      </c>
      <c r="J31" s="300">
        <f>IFERROR(Tri_Incurred_AttrorTot!J27-Ctrol_Incurred!J96,"")</f>
        <v>0</v>
      </c>
      <c r="K31" s="300">
        <f>IFERROR(Tri_Incurred_AttrorTot!K27-Ctrol_Incurred!K96,"")</f>
        <v>0</v>
      </c>
      <c r="L31" s="300">
        <f>IFERROR(Tri_Incurred_AttrorTot!L27-Ctrol_Incurred!L96,"")</f>
        <v>0</v>
      </c>
      <c r="M31" s="300">
        <f>IFERROR(Tri_Incurred_AttrorTot!M27-Ctrol_Incurred!M96,"")</f>
        <v>0</v>
      </c>
      <c r="N31" s="300">
        <f>IFERROR(Tri_Incurred_AttrorTot!N27-Ctrol_Incurred!N96,"")</f>
        <v>0</v>
      </c>
      <c r="O31" s="300">
        <f>IFERROR(Tri_Incurred_AttrorTot!O27-Ctrol_Incurred!O96,"")</f>
        <v>0</v>
      </c>
      <c r="P31" s="300">
        <f>IFERROR(Tri_Incurred_AttrorTot!P27-Ctrol_Incurred!P96,"")</f>
        <v>0</v>
      </c>
      <c r="Q31" s="300">
        <f>IFERROR(Tri_Incurred_AttrorTot!Q27-Ctrol_Incurred!Q96,"")</f>
        <v>0</v>
      </c>
      <c r="R31" s="300">
        <f>IFERROR(Tri_Incurred_AttrorTot!R27-Ctrol_Incurred!R96,"")</f>
        <v>0</v>
      </c>
      <c r="S31" s="300">
        <f>IFERROR(Tri_Incurred_AttrorTot!S27-Ctrol_Incurred!S96,"")</f>
        <v>0</v>
      </c>
      <c r="T31" s="300">
        <f>IFERROR(Tri_Incurred_AttrorTot!T27-Ctrol_Incurred!T96,"")</f>
        <v>0</v>
      </c>
      <c r="U31" s="300">
        <f>IFERROR(Tri_Incurred_AttrorTot!U27-Ctrol_Incurred!U96,"")</f>
        <v>0</v>
      </c>
      <c r="V31" s="300">
        <f>IFERROR(Tri_Incurred_AttrorTot!V27-Ctrol_Incurred!V96,"")</f>
        <v>0</v>
      </c>
      <c r="W31" s="300">
        <f>IFERROR(Tri_Incurred_AttrorTot!W27-Ctrol_Incurred!W96,"")</f>
        <v>0</v>
      </c>
      <c r="X31" s="300">
        <f>IFERROR(Tri_Incurred_AttrorTot!X27-Ctrol_Incurred!X96,"")</f>
        <v>0</v>
      </c>
      <c r="Y31" s="300">
        <f>IFERROR(Tri_Incurred_AttrorTot!Y27-Ctrol_Incurred!Y96,"")</f>
        <v>0</v>
      </c>
      <c r="Z31" s="300">
        <f>IFERROR(Tri_Incurred_AttrorTot!Z27-Ctrol_Incurred!Z96,"")</f>
        <v>0</v>
      </c>
      <c r="AA31" s="300">
        <f>IFERROR(Tri_Incurred_AttrorTot!AA27-Ctrol_Incurred!AA96,"")</f>
        <v>0</v>
      </c>
      <c r="AB31" s="300">
        <f>IFERROR(Tri_Incurred_AttrorTot!AB27-Ctrol_Incurred!AB96,"")</f>
        <v>0</v>
      </c>
      <c r="AC31" s="300">
        <f>IFERROR(Tri_Incurred_AttrorTot!AC27-Ctrol_Incurred!AC96,"")</f>
        <v>0</v>
      </c>
      <c r="AD31" s="300">
        <f>IFERROR(Tri_Incurred_AttrorTot!AD27-Ctrol_Incurred!AD96,"")</f>
        <v>0</v>
      </c>
      <c r="AE31" s="300">
        <f>IFERROR(Tri_Incurred_AttrorTot!AE27-Ctrol_Incurred!AE96,"")</f>
        <v>0</v>
      </c>
      <c r="AF31" s="300">
        <f>IFERROR(Tri_Incurred_AttrorTot!AF27-Ctrol_Incurred!AF96,"")</f>
        <v>0</v>
      </c>
      <c r="AG31" s="300">
        <f>IFERROR(Tri_Incurred_AttrorTot!AG27-Ctrol_Incurred!AG96,"")</f>
        <v>0</v>
      </c>
      <c r="AH31" s="300">
        <f>IFERROR(Tri_Incurred_AttrorTot!AH27-Ctrol_Incurred!AH96,"")</f>
        <v>0</v>
      </c>
      <c r="AI31" s="300">
        <f>IFERROR(Tri_Incurred_AttrorTot!AI27-Ctrol_Incurred!AI96,"")</f>
        <v>0</v>
      </c>
      <c r="AJ31" s="300">
        <f>IFERROR(Tri_Incurred_AttrorTot!AJ27-Ctrol_Incurred!AJ96,"")</f>
        <v>0</v>
      </c>
      <c r="AK31" s="300">
        <f>IFERROR(Tri_Incurred_AttrorTot!AK27-Ctrol_Incurred!AK96,"")</f>
        <v>0</v>
      </c>
      <c r="AL31" s="300">
        <f>IFERROR(Tri_Incurred_AttrorTot!AL27-Ctrol_Incurred!AL96,"")</f>
        <v>0</v>
      </c>
      <c r="AM31" s="300">
        <f>IFERROR(Tri_Incurred_AttrorTot!AM27-Ctrol_Incurred!AM96,"")</f>
        <v>0</v>
      </c>
      <c r="AN31" s="300">
        <f>IFERROR(Tri_Incurred_AttrorTot!AN27-Ctrol_Incurred!AN96,"")</f>
        <v>0</v>
      </c>
      <c r="AO31" s="300">
        <f>IFERROR(Tri_Incurred_AttrorTot!AO27-Ctrol_Incurred!AO96,"")</f>
        <v>0</v>
      </c>
      <c r="AP31" s="300">
        <f>IFERROR(Tri_Incurred_AttrorTot!AP27-Ctrol_Incurred!AP96,"")</f>
        <v>0</v>
      </c>
      <c r="AQ31" s="300">
        <f>IFERROR(Tri_Incurred_AttrorTot!AQ27-Ctrol_Incurred!AQ96,"")</f>
        <v>0</v>
      </c>
      <c r="AR31" s="300">
        <f>IFERROR(Tri_Incurred_AttrorTot!AR27-Ctrol_Incurred!AR96,"")</f>
        <v>0</v>
      </c>
      <c r="AS31" s="300">
        <f>IFERROR(Tri_Incurred_AttrorTot!AS27-Ctrol_Incurred!AS96,"")</f>
        <v>0</v>
      </c>
      <c r="AT31" s="300">
        <f>IFERROR(Tri_Incurred_AttrorTot!AT27-Ctrol_Incurred!AT96,"")</f>
        <v>0</v>
      </c>
      <c r="AU31" s="300">
        <f>IFERROR(Tri_Incurred_AttrorTot!AU27-Ctrol_Incurred!AU96,"")</f>
        <v>0</v>
      </c>
      <c r="AV31" s="300" t="str">
        <f>IFERROR(Tri_Incurred_AttrorTot!AV27-Ctrol_Incurred!AV96,"")</f>
        <v/>
      </c>
      <c r="AW31" s="300" t="str">
        <f>IFERROR(Tri_Incurred_AttrorTot!AW27-Ctrol_Incurred!AW96,"")</f>
        <v/>
      </c>
      <c r="AX31" s="300" t="str">
        <f>IFERROR(Tri_Incurred_AttrorTot!AX27-Ctrol_Incurred!AX96,"")</f>
        <v/>
      </c>
      <c r="AY31" s="300" t="str">
        <f>IFERROR(Tri_Incurred_AttrorTot!AY27-Ctrol_Incurred!AY96,"")</f>
        <v/>
      </c>
      <c r="AZ31" s="300" t="str">
        <f>IFERROR(Tri_Incurred_AttrorTot!AZ27-Ctrol_Incurred!AZ96,"")</f>
        <v/>
      </c>
      <c r="BA31" s="300" t="str">
        <f>IFERROR(Tri_Incurred_AttrorTot!BA27-Ctrol_Incurred!BA96,"")</f>
        <v/>
      </c>
      <c r="BB31" s="300" t="str">
        <f>IFERROR(Tri_Incurred_AttrorTot!BB27-Ctrol_Incurred!BB96,"")</f>
        <v/>
      </c>
      <c r="BC31" s="300" t="str">
        <f>IFERROR(Tri_Incurred_AttrorTot!BC27-Ctrol_Incurred!BC96,"")</f>
        <v/>
      </c>
      <c r="BD31" s="300" t="str">
        <f>IFERROR(Tri_Incurred_AttrorTot!BD27-Ctrol_Incurred!BD96,"")</f>
        <v/>
      </c>
      <c r="BE31" s="300" t="str">
        <f>IFERROR(Tri_Incurred_AttrorTot!BE27-Ctrol_Incurred!BE96,"")</f>
        <v/>
      </c>
      <c r="BF31" s="300" t="str">
        <f>IFERROR(Tri_Incurred_AttrorTot!BF27-Ctrol_Incurred!BF96,"")</f>
        <v/>
      </c>
      <c r="BG31" s="300" t="str">
        <f>IFERROR(Tri_Incurred_AttrorTot!BG27-Ctrol_Incurred!BG96,"")</f>
        <v/>
      </c>
      <c r="BH31" s="300"/>
      <c r="BI31" s="300"/>
    </row>
    <row r="32" spans="1:61">
      <c r="A32" s="127" t="s">
        <v>454</v>
      </c>
      <c r="B32" s="300">
        <f>IFERROR(Tri_Incurred_AttrorTot!B28-Ctrol_Incurred!B97,"")</f>
        <v>0</v>
      </c>
      <c r="C32" s="300">
        <f>IFERROR(Tri_Incurred_AttrorTot!C28-Ctrol_Incurred!C97,"")</f>
        <v>0</v>
      </c>
      <c r="D32" s="300">
        <f>IFERROR(Tri_Incurred_AttrorTot!D28-Ctrol_Incurred!D97,"")</f>
        <v>0</v>
      </c>
      <c r="E32" s="300">
        <f>IFERROR(Tri_Incurred_AttrorTot!E28-Ctrol_Incurred!E97,"")</f>
        <v>0</v>
      </c>
      <c r="F32" s="300">
        <f>IFERROR(Tri_Incurred_AttrorTot!F28-Ctrol_Incurred!F97,"")</f>
        <v>0</v>
      </c>
      <c r="G32" s="300">
        <f>IFERROR(Tri_Incurred_AttrorTot!G28-Ctrol_Incurred!G97,"")</f>
        <v>0</v>
      </c>
      <c r="H32" s="300">
        <f>IFERROR(Tri_Incurred_AttrorTot!H28-Ctrol_Incurred!H97,"")</f>
        <v>0</v>
      </c>
      <c r="I32" s="300">
        <f>IFERROR(Tri_Incurred_AttrorTot!I28-Ctrol_Incurred!I97,"")</f>
        <v>0</v>
      </c>
      <c r="J32" s="300">
        <f>IFERROR(Tri_Incurred_AttrorTot!J28-Ctrol_Incurred!J97,"")</f>
        <v>0</v>
      </c>
      <c r="K32" s="300">
        <f>IFERROR(Tri_Incurred_AttrorTot!K28-Ctrol_Incurred!K97,"")</f>
        <v>0</v>
      </c>
      <c r="L32" s="300">
        <f>IFERROR(Tri_Incurred_AttrorTot!L28-Ctrol_Incurred!L97,"")</f>
        <v>0</v>
      </c>
      <c r="M32" s="300">
        <f>IFERROR(Tri_Incurred_AttrorTot!M28-Ctrol_Incurred!M97,"")</f>
        <v>0</v>
      </c>
      <c r="N32" s="300">
        <f>IFERROR(Tri_Incurred_AttrorTot!N28-Ctrol_Incurred!N97,"")</f>
        <v>0</v>
      </c>
      <c r="O32" s="300">
        <f>IFERROR(Tri_Incurred_AttrorTot!O28-Ctrol_Incurred!O97,"")</f>
        <v>0</v>
      </c>
      <c r="P32" s="300">
        <f>IFERROR(Tri_Incurred_AttrorTot!P28-Ctrol_Incurred!P97,"")</f>
        <v>0</v>
      </c>
      <c r="Q32" s="300">
        <f>IFERROR(Tri_Incurred_AttrorTot!Q28-Ctrol_Incurred!Q97,"")</f>
        <v>0</v>
      </c>
      <c r="R32" s="300">
        <f>IFERROR(Tri_Incurred_AttrorTot!R28-Ctrol_Incurred!R97,"")</f>
        <v>0</v>
      </c>
      <c r="S32" s="300">
        <f>IFERROR(Tri_Incurred_AttrorTot!S28-Ctrol_Incurred!S97,"")</f>
        <v>0</v>
      </c>
      <c r="T32" s="300">
        <f>IFERROR(Tri_Incurred_AttrorTot!T28-Ctrol_Incurred!T97,"")</f>
        <v>0</v>
      </c>
      <c r="U32" s="300">
        <f>IFERROR(Tri_Incurred_AttrorTot!U28-Ctrol_Incurred!U97,"")</f>
        <v>0</v>
      </c>
      <c r="V32" s="300">
        <f>IFERROR(Tri_Incurred_AttrorTot!V28-Ctrol_Incurred!V97,"")</f>
        <v>0</v>
      </c>
      <c r="W32" s="300">
        <f>IFERROR(Tri_Incurred_AttrorTot!W28-Ctrol_Incurred!W97,"")</f>
        <v>0</v>
      </c>
      <c r="X32" s="300">
        <f>IFERROR(Tri_Incurred_AttrorTot!X28-Ctrol_Incurred!X97,"")</f>
        <v>0</v>
      </c>
      <c r="Y32" s="300">
        <f>IFERROR(Tri_Incurred_AttrorTot!Y28-Ctrol_Incurred!Y97,"")</f>
        <v>0</v>
      </c>
      <c r="Z32" s="300">
        <f>IFERROR(Tri_Incurred_AttrorTot!Z28-Ctrol_Incurred!Z97,"")</f>
        <v>0</v>
      </c>
      <c r="AA32" s="300">
        <f>IFERROR(Tri_Incurred_AttrorTot!AA28-Ctrol_Incurred!AA97,"")</f>
        <v>0</v>
      </c>
      <c r="AB32" s="300">
        <f>IFERROR(Tri_Incurred_AttrorTot!AB28-Ctrol_Incurred!AB97,"")</f>
        <v>0</v>
      </c>
      <c r="AC32" s="300">
        <f>IFERROR(Tri_Incurred_AttrorTot!AC28-Ctrol_Incurred!AC97,"")</f>
        <v>0</v>
      </c>
      <c r="AD32" s="300">
        <f>IFERROR(Tri_Incurred_AttrorTot!AD28-Ctrol_Incurred!AD97,"")</f>
        <v>0</v>
      </c>
      <c r="AE32" s="300">
        <f>IFERROR(Tri_Incurred_AttrorTot!AE28-Ctrol_Incurred!AE97,"")</f>
        <v>0</v>
      </c>
      <c r="AF32" s="300">
        <f>IFERROR(Tri_Incurred_AttrorTot!AF28-Ctrol_Incurred!AF97,"")</f>
        <v>0</v>
      </c>
      <c r="AG32" s="300">
        <f>IFERROR(Tri_Incurred_AttrorTot!AG28-Ctrol_Incurred!AG97,"")</f>
        <v>0</v>
      </c>
      <c r="AH32" s="300">
        <f>IFERROR(Tri_Incurred_AttrorTot!AH28-Ctrol_Incurred!AH97,"")</f>
        <v>0</v>
      </c>
      <c r="AI32" s="300">
        <f>IFERROR(Tri_Incurred_AttrorTot!AI28-Ctrol_Incurred!AI97,"")</f>
        <v>0</v>
      </c>
      <c r="AJ32" s="300">
        <f>IFERROR(Tri_Incurred_AttrorTot!AJ28-Ctrol_Incurred!AJ97,"")</f>
        <v>0</v>
      </c>
      <c r="AK32" s="300">
        <f>IFERROR(Tri_Incurred_AttrorTot!AK28-Ctrol_Incurred!AK97,"")</f>
        <v>0</v>
      </c>
      <c r="AL32" s="300">
        <f>IFERROR(Tri_Incurred_AttrorTot!AL28-Ctrol_Incurred!AL97,"")</f>
        <v>0</v>
      </c>
      <c r="AM32" s="300">
        <f>IFERROR(Tri_Incurred_AttrorTot!AM28-Ctrol_Incurred!AM97,"")</f>
        <v>0</v>
      </c>
      <c r="AN32" s="300">
        <f>IFERROR(Tri_Incurred_AttrorTot!AN28-Ctrol_Incurred!AN97,"")</f>
        <v>0</v>
      </c>
      <c r="AO32" s="300">
        <f>IFERROR(Tri_Incurred_AttrorTot!AO28-Ctrol_Incurred!AO97,"")</f>
        <v>0</v>
      </c>
      <c r="AP32" s="300">
        <f>IFERROR(Tri_Incurred_AttrorTot!AP28-Ctrol_Incurred!AP97,"")</f>
        <v>0</v>
      </c>
      <c r="AQ32" s="300">
        <f>IFERROR(Tri_Incurred_AttrorTot!AQ28-Ctrol_Incurred!AQ97,"")</f>
        <v>0</v>
      </c>
      <c r="AR32" s="300">
        <f>IFERROR(Tri_Incurred_AttrorTot!AR28-Ctrol_Incurred!AR97,"")</f>
        <v>0</v>
      </c>
      <c r="AS32" s="300">
        <f>IFERROR(Tri_Incurred_AttrorTot!AS28-Ctrol_Incurred!AS97,"")</f>
        <v>0</v>
      </c>
      <c r="AT32" s="300">
        <f>IFERROR(Tri_Incurred_AttrorTot!AT28-Ctrol_Incurred!AT97,"")</f>
        <v>0</v>
      </c>
      <c r="AU32" s="300" t="str">
        <f>IFERROR(Tri_Incurred_AttrorTot!AU28-Ctrol_Incurred!AU97,"")</f>
        <v/>
      </c>
      <c r="AV32" s="300" t="str">
        <f>IFERROR(Tri_Incurred_AttrorTot!AV28-Ctrol_Incurred!AV97,"")</f>
        <v/>
      </c>
      <c r="AW32" s="300" t="str">
        <f>IFERROR(Tri_Incurred_AttrorTot!AW28-Ctrol_Incurred!AW97,"")</f>
        <v/>
      </c>
      <c r="AX32" s="300" t="str">
        <f>IFERROR(Tri_Incurred_AttrorTot!AX28-Ctrol_Incurred!AX97,"")</f>
        <v/>
      </c>
      <c r="AY32" s="300" t="str">
        <f>IFERROR(Tri_Incurred_AttrorTot!AY28-Ctrol_Incurred!AY97,"")</f>
        <v/>
      </c>
      <c r="AZ32" s="300" t="str">
        <f>IFERROR(Tri_Incurred_AttrorTot!AZ28-Ctrol_Incurred!AZ97,"")</f>
        <v/>
      </c>
      <c r="BA32" s="300" t="str">
        <f>IFERROR(Tri_Incurred_AttrorTot!BA28-Ctrol_Incurred!BA97,"")</f>
        <v/>
      </c>
      <c r="BB32" s="300" t="str">
        <f>IFERROR(Tri_Incurred_AttrorTot!BB28-Ctrol_Incurred!BB97,"")</f>
        <v/>
      </c>
      <c r="BC32" s="300" t="str">
        <f>IFERROR(Tri_Incurred_AttrorTot!BC28-Ctrol_Incurred!BC97,"")</f>
        <v/>
      </c>
      <c r="BD32" s="300" t="str">
        <f>IFERROR(Tri_Incurred_AttrorTot!BD28-Ctrol_Incurred!BD97,"")</f>
        <v/>
      </c>
      <c r="BE32" s="300" t="str">
        <f>IFERROR(Tri_Incurred_AttrorTot!BE28-Ctrol_Incurred!BE97,"")</f>
        <v/>
      </c>
      <c r="BF32" s="300" t="str">
        <f>IFERROR(Tri_Incurred_AttrorTot!BF28-Ctrol_Incurred!BF97,"")</f>
        <v/>
      </c>
      <c r="BG32" s="300" t="str">
        <f>IFERROR(Tri_Incurred_AttrorTot!BG28-Ctrol_Incurred!BG97,"")</f>
        <v/>
      </c>
      <c r="BH32" s="300"/>
      <c r="BI32" s="300"/>
    </row>
    <row r="33" spans="1:61">
      <c r="A33" s="127" t="s">
        <v>455</v>
      </c>
      <c r="B33" s="300">
        <f>IFERROR(Tri_Incurred_AttrorTot!B29-Ctrol_Incurred!B98,"")</f>
        <v>0</v>
      </c>
      <c r="C33" s="300">
        <f>IFERROR(Tri_Incurred_AttrorTot!C29-Ctrol_Incurred!C98,"")</f>
        <v>0</v>
      </c>
      <c r="D33" s="300">
        <f>IFERROR(Tri_Incurred_AttrorTot!D29-Ctrol_Incurred!D98,"")</f>
        <v>0</v>
      </c>
      <c r="E33" s="300">
        <f>IFERROR(Tri_Incurred_AttrorTot!E29-Ctrol_Incurred!E98,"")</f>
        <v>0</v>
      </c>
      <c r="F33" s="300">
        <f>IFERROR(Tri_Incurred_AttrorTot!F29-Ctrol_Incurred!F98,"")</f>
        <v>0</v>
      </c>
      <c r="G33" s="300">
        <f>IFERROR(Tri_Incurred_AttrorTot!G29-Ctrol_Incurred!G98,"")</f>
        <v>0</v>
      </c>
      <c r="H33" s="300">
        <f>IFERROR(Tri_Incurred_AttrorTot!H29-Ctrol_Incurred!H98,"")</f>
        <v>0</v>
      </c>
      <c r="I33" s="300">
        <f>IFERROR(Tri_Incurred_AttrorTot!I29-Ctrol_Incurred!I98,"")</f>
        <v>0</v>
      </c>
      <c r="J33" s="300">
        <f>IFERROR(Tri_Incurred_AttrorTot!J29-Ctrol_Incurred!J98,"")</f>
        <v>0</v>
      </c>
      <c r="K33" s="300">
        <f>IFERROR(Tri_Incurred_AttrorTot!K29-Ctrol_Incurred!K98,"")</f>
        <v>0</v>
      </c>
      <c r="L33" s="300">
        <f>IFERROR(Tri_Incurred_AttrorTot!L29-Ctrol_Incurred!L98,"")</f>
        <v>0</v>
      </c>
      <c r="M33" s="300">
        <f>IFERROR(Tri_Incurred_AttrorTot!M29-Ctrol_Incurred!M98,"")</f>
        <v>0</v>
      </c>
      <c r="N33" s="300">
        <f>IFERROR(Tri_Incurred_AttrorTot!N29-Ctrol_Incurred!N98,"")</f>
        <v>0</v>
      </c>
      <c r="O33" s="300">
        <f>IFERROR(Tri_Incurred_AttrorTot!O29-Ctrol_Incurred!O98,"")</f>
        <v>0</v>
      </c>
      <c r="P33" s="300">
        <f>IFERROR(Tri_Incurred_AttrorTot!P29-Ctrol_Incurred!P98,"")</f>
        <v>0</v>
      </c>
      <c r="Q33" s="300">
        <f>IFERROR(Tri_Incurred_AttrorTot!Q29-Ctrol_Incurred!Q98,"")</f>
        <v>0</v>
      </c>
      <c r="R33" s="300">
        <f>IFERROR(Tri_Incurred_AttrorTot!R29-Ctrol_Incurred!R98,"")</f>
        <v>0</v>
      </c>
      <c r="S33" s="300">
        <f>IFERROR(Tri_Incurred_AttrorTot!S29-Ctrol_Incurred!S98,"")</f>
        <v>0</v>
      </c>
      <c r="T33" s="300">
        <f>IFERROR(Tri_Incurred_AttrorTot!T29-Ctrol_Incurred!T98,"")</f>
        <v>0</v>
      </c>
      <c r="U33" s="300">
        <f>IFERROR(Tri_Incurred_AttrorTot!U29-Ctrol_Incurred!U98,"")</f>
        <v>0</v>
      </c>
      <c r="V33" s="300">
        <f>IFERROR(Tri_Incurred_AttrorTot!V29-Ctrol_Incurred!V98,"")</f>
        <v>0</v>
      </c>
      <c r="W33" s="300">
        <f>IFERROR(Tri_Incurred_AttrorTot!W29-Ctrol_Incurred!W98,"")</f>
        <v>0</v>
      </c>
      <c r="X33" s="300">
        <f>IFERROR(Tri_Incurred_AttrorTot!X29-Ctrol_Incurred!X98,"")</f>
        <v>0</v>
      </c>
      <c r="Y33" s="300">
        <f>IFERROR(Tri_Incurred_AttrorTot!Y29-Ctrol_Incurred!Y98,"")</f>
        <v>0</v>
      </c>
      <c r="Z33" s="300">
        <f>IFERROR(Tri_Incurred_AttrorTot!Z29-Ctrol_Incurred!Z98,"")</f>
        <v>0</v>
      </c>
      <c r="AA33" s="300">
        <f>IFERROR(Tri_Incurred_AttrorTot!AA29-Ctrol_Incurred!AA98,"")</f>
        <v>0</v>
      </c>
      <c r="AB33" s="300">
        <f>IFERROR(Tri_Incurred_AttrorTot!AB29-Ctrol_Incurred!AB98,"")</f>
        <v>0</v>
      </c>
      <c r="AC33" s="300">
        <f>IFERROR(Tri_Incurred_AttrorTot!AC29-Ctrol_Incurred!AC98,"")</f>
        <v>0</v>
      </c>
      <c r="AD33" s="300">
        <f>IFERROR(Tri_Incurred_AttrorTot!AD29-Ctrol_Incurred!AD98,"")</f>
        <v>0</v>
      </c>
      <c r="AE33" s="300">
        <f>IFERROR(Tri_Incurred_AttrorTot!AE29-Ctrol_Incurred!AE98,"")</f>
        <v>0</v>
      </c>
      <c r="AF33" s="300">
        <f>IFERROR(Tri_Incurred_AttrorTot!AF29-Ctrol_Incurred!AF98,"")</f>
        <v>0</v>
      </c>
      <c r="AG33" s="300">
        <f>IFERROR(Tri_Incurred_AttrorTot!AG29-Ctrol_Incurred!AG98,"")</f>
        <v>0</v>
      </c>
      <c r="AH33" s="300">
        <f>IFERROR(Tri_Incurred_AttrorTot!AH29-Ctrol_Incurred!AH98,"")</f>
        <v>0</v>
      </c>
      <c r="AI33" s="300">
        <f>IFERROR(Tri_Incurred_AttrorTot!AI29-Ctrol_Incurred!AI98,"")</f>
        <v>0</v>
      </c>
      <c r="AJ33" s="300">
        <f>IFERROR(Tri_Incurred_AttrorTot!AJ29-Ctrol_Incurred!AJ98,"")</f>
        <v>0</v>
      </c>
      <c r="AK33" s="300">
        <f>IFERROR(Tri_Incurred_AttrorTot!AK29-Ctrol_Incurred!AK98,"")</f>
        <v>0</v>
      </c>
      <c r="AL33" s="300">
        <f>IFERROR(Tri_Incurred_AttrorTot!AL29-Ctrol_Incurred!AL98,"")</f>
        <v>0</v>
      </c>
      <c r="AM33" s="300">
        <f>IFERROR(Tri_Incurred_AttrorTot!AM29-Ctrol_Incurred!AM98,"")</f>
        <v>0</v>
      </c>
      <c r="AN33" s="300">
        <f>IFERROR(Tri_Incurred_AttrorTot!AN29-Ctrol_Incurred!AN98,"")</f>
        <v>0</v>
      </c>
      <c r="AO33" s="300">
        <f>IFERROR(Tri_Incurred_AttrorTot!AO29-Ctrol_Incurred!AO98,"")</f>
        <v>0</v>
      </c>
      <c r="AP33" s="300">
        <f>IFERROR(Tri_Incurred_AttrorTot!AP29-Ctrol_Incurred!AP98,"")</f>
        <v>0</v>
      </c>
      <c r="AQ33" s="300">
        <f>IFERROR(Tri_Incurred_AttrorTot!AQ29-Ctrol_Incurred!AQ98,"")</f>
        <v>0</v>
      </c>
      <c r="AR33" s="300">
        <f>IFERROR(Tri_Incurred_AttrorTot!AR29-Ctrol_Incurred!AR98,"")</f>
        <v>0</v>
      </c>
      <c r="AS33" s="300">
        <f>IFERROR(Tri_Incurred_AttrorTot!AS29-Ctrol_Incurred!AS98,"")</f>
        <v>0</v>
      </c>
      <c r="AT33" s="300" t="str">
        <f>IFERROR(Tri_Incurred_AttrorTot!AT29-Ctrol_Incurred!AT98,"")</f>
        <v/>
      </c>
      <c r="AU33" s="300" t="str">
        <f>IFERROR(Tri_Incurred_AttrorTot!AU29-Ctrol_Incurred!AU98,"")</f>
        <v/>
      </c>
      <c r="AV33" s="300" t="str">
        <f>IFERROR(Tri_Incurred_AttrorTot!AV29-Ctrol_Incurred!AV98,"")</f>
        <v/>
      </c>
      <c r="AW33" s="300" t="str">
        <f>IFERROR(Tri_Incurred_AttrorTot!AW29-Ctrol_Incurred!AW98,"")</f>
        <v/>
      </c>
      <c r="AX33" s="300" t="str">
        <f>IFERROR(Tri_Incurred_AttrorTot!AX29-Ctrol_Incurred!AX98,"")</f>
        <v/>
      </c>
      <c r="AY33" s="300" t="str">
        <f>IFERROR(Tri_Incurred_AttrorTot!AY29-Ctrol_Incurred!AY98,"")</f>
        <v/>
      </c>
      <c r="AZ33" s="300" t="str">
        <f>IFERROR(Tri_Incurred_AttrorTot!AZ29-Ctrol_Incurred!AZ98,"")</f>
        <v/>
      </c>
      <c r="BA33" s="300" t="str">
        <f>IFERROR(Tri_Incurred_AttrorTot!BA29-Ctrol_Incurred!BA98,"")</f>
        <v/>
      </c>
      <c r="BB33" s="300" t="str">
        <f>IFERROR(Tri_Incurred_AttrorTot!BB29-Ctrol_Incurred!BB98,"")</f>
        <v/>
      </c>
      <c r="BC33" s="300" t="str">
        <f>IFERROR(Tri_Incurred_AttrorTot!BC29-Ctrol_Incurred!BC98,"")</f>
        <v/>
      </c>
      <c r="BD33" s="300" t="str">
        <f>IFERROR(Tri_Incurred_AttrorTot!BD29-Ctrol_Incurred!BD98,"")</f>
        <v/>
      </c>
      <c r="BE33" s="300" t="str">
        <f>IFERROR(Tri_Incurred_AttrorTot!BE29-Ctrol_Incurred!BE98,"")</f>
        <v/>
      </c>
      <c r="BF33" s="300" t="str">
        <f>IFERROR(Tri_Incurred_AttrorTot!BF29-Ctrol_Incurred!BF98,"")</f>
        <v/>
      </c>
      <c r="BG33" s="300" t="str">
        <f>IFERROR(Tri_Incurred_AttrorTot!BG29-Ctrol_Incurred!BG98,"")</f>
        <v/>
      </c>
      <c r="BH33" s="300"/>
      <c r="BI33" s="300"/>
    </row>
    <row r="34" spans="1:61">
      <c r="A34" s="127" t="s">
        <v>456</v>
      </c>
      <c r="B34" s="300">
        <f>IFERROR(Tri_Incurred_AttrorTot!B30-Ctrol_Incurred!B99,"")</f>
        <v>0</v>
      </c>
      <c r="C34" s="300">
        <f>IFERROR(Tri_Incurred_AttrorTot!C30-Ctrol_Incurred!C99,"")</f>
        <v>0</v>
      </c>
      <c r="D34" s="300">
        <f>IFERROR(Tri_Incurred_AttrorTot!D30-Ctrol_Incurred!D99,"")</f>
        <v>0</v>
      </c>
      <c r="E34" s="300">
        <f>IFERROR(Tri_Incurred_AttrorTot!E30-Ctrol_Incurred!E99,"")</f>
        <v>0</v>
      </c>
      <c r="F34" s="300">
        <f>IFERROR(Tri_Incurred_AttrorTot!F30-Ctrol_Incurred!F99,"")</f>
        <v>0</v>
      </c>
      <c r="G34" s="300">
        <f>IFERROR(Tri_Incurred_AttrorTot!G30-Ctrol_Incurred!G99,"")</f>
        <v>0</v>
      </c>
      <c r="H34" s="300">
        <f>IFERROR(Tri_Incurred_AttrorTot!H30-Ctrol_Incurred!H99,"")</f>
        <v>0</v>
      </c>
      <c r="I34" s="300">
        <f>IFERROR(Tri_Incurred_AttrorTot!I30-Ctrol_Incurred!I99,"")</f>
        <v>0</v>
      </c>
      <c r="J34" s="300">
        <f>IFERROR(Tri_Incurred_AttrorTot!J30-Ctrol_Incurred!J99,"")</f>
        <v>0</v>
      </c>
      <c r="K34" s="300">
        <f>IFERROR(Tri_Incurred_AttrorTot!K30-Ctrol_Incurred!K99,"")</f>
        <v>0</v>
      </c>
      <c r="L34" s="300">
        <f>IFERROR(Tri_Incurred_AttrorTot!L30-Ctrol_Incurred!L99,"")</f>
        <v>0</v>
      </c>
      <c r="M34" s="300">
        <f>IFERROR(Tri_Incurred_AttrorTot!M30-Ctrol_Incurred!M99,"")</f>
        <v>0</v>
      </c>
      <c r="N34" s="300">
        <f>IFERROR(Tri_Incurred_AttrorTot!N30-Ctrol_Incurred!N99,"")</f>
        <v>0</v>
      </c>
      <c r="O34" s="300">
        <f>IFERROR(Tri_Incurred_AttrorTot!O30-Ctrol_Incurred!O99,"")</f>
        <v>0</v>
      </c>
      <c r="P34" s="300">
        <f>IFERROR(Tri_Incurred_AttrorTot!P30-Ctrol_Incurred!P99,"")</f>
        <v>0</v>
      </c>
      <c r="Q34" s="300">
        <f>IFERROR(Tri_Incurred_AttrorTot!Q30-Ctrol_Incurred!Q99,"")</f>
        <v>0</v>
      </c>
      <c r="R34" s="300">
        <f>IFERROR(Tri_Incurred_AttrorTot!R30-Ctrol_Incurred!R99,"")</f>
        <v>0</v>
      </c>
      <c r="S34" s="300">
        <f>IFERROR(Tri_Incurred_AttrorTot!S30-Ctrol_Incurred!S99,"")</f>
        <v>0</v>
      </c>
      <c r="T34" s="300">
        <f>IFERROR(Tri_Incurred_AttrorTot!T30-Ctrol_Incurred!T99,"")</f>
        <v>0</v>
      </c>
      <c r="U34" s="300">
        <f>IFERROR(Tri_Incurred_AttrorTot!U30-Ctrol_Incurred!U99,"")</f>
        <v>0</v>
      </c>
      <c r="V34" s="300">
        <f>IFERROR(Tri_Incurred_AttrorTot!V30-Ctrol_Incurred!V99,"")</f>
        <v>0</v>
      </c>
      <c r="W34" s="300">
        <f>IFERROR(Tri_Incurred_AttrorTot!W30-Ctrol_Incurred!W99,"")</f>
        <v>0</v>
      </c>
      <c r="X34" s="300">
        <f>IFERROR(Tri_Incurred_AttrorTot!X30-Ctrol_Incurred!X99,"")</f>
        <v>0</v>
      </c>
      <c r="Y34" s="300">
        <f>IFERROR(Tri_Incurred_AttrorTot!Y30-Ctrol_Incurred!Y99,"")</f>
        <v>0</v>
      </c>
      <c r="Z34" s="300">
        <f>IFERROR(Tri_Incurred_AttrorTot!Z30-Ctrol_Incurred!Z99,"")</f>
        <v>0</v>
      </c>
      <c r="AA34" s="300">
        <f>IFERROR(Tri_Incurred_AttrorTot!AA30-Ctrol_Incurred!AA99,"")</f>
        <v>0</v>
      </c>
      <c r="AB34" s="300">
        <f>IFERROR(Tri_Incurred_AttrorTot!AB30-Ctrol_Incurred!AB99,"")</f>
        <v>0</v>
      </c>
      <c r="AC34" s="300">
        <f>IFERROR(Tri_Incurred_AttrorTot!AC30-Ctrol_Incurred!AC99,"")</f>
        <v>0</v>
      </c>
      <c r="AD34" s="300">
        <f>IFERROR(Tri_Incurred_AttrorTot!AD30-Ctrol_Incurred!AD99,"")</f>
        <v>0</v>
      </c>
      <c r="AE34" s="300">
        <f>IFERROR(Tri_Incurred_AttrorTot!AE30-Ctrol_Incurred!AE99,"")</f>
        <v>0</v>
      </c>
      <c r="AF34" s="300">
        <f>IFERROR(Tri_Incurred_AttrorTot!AF30-Ctrol_Incurred!AF99,"")</f>
        <v>0</v>
      </c>
      <c r="AG34" s="300">
        <f>IFERROR(Tri_Incurred_AttrorTot!AG30-Ctrol_Incurred!AG99,"")</f>
        <v>0</v>
      </c>
      <c r="AH34" s="300">
        <f>IFERROR(Tri_Incurred_AttrorTot!AH30-Ctrol_Incurred!AH99,"")</f>
        <v>0</v>
      </c>
      <c r="AI34" s="300">
        <f>IFERROR(Tri_Incurred_AttrorTot!AI30-Ctrol_Incurred!AI99,"")</f>
        <v>0</v>
      </c>
      <c r="AJ34" s="300">
        <f>IFERROR(Tri_Incurred_AttrorTot!AJ30-Ctrol_Incurred!AJ99,"")</f>
        <v>0</v>
      </c>
      <c r="AK34" s="300">
        <f>IFERROR(Tri_Incurred_AttrorTot!AK30-Ctrol_Incurred!AK99,"")</f>
        <v>0</v>
      </c>
      <c r="AL34" s="300">
        <f>IFERROR(Tri_Incurred_AttrorTot!AL30-Ctrol_Incurred!AL99,"")</f>
        <v>0</v>
      </c>
      <c r="AM34" s="300">
        <f>IFERROR(Tri_Incurred_AttrorTot!AM30-Ctrol_Incurred!AM99,"")</f>
        <v>0</v>
      </c>
      <c r="AN34" s="300">
        <f>IFERROR(Tri_Incurred_AttrorTot!AN30-Ctrol_Incurred!AN99,"")</f>
        <v>0</v>
      </c>
      <c r="AO34" s="300">
        <f>IFERROR(Tri_Incurred_AttrorTot!AO30-Ctrol_Incurred!AO99,"")</f>
        <v>0</v>
      </c>
      <c r="AP34" s="300">
        <f>IFERROR(Tri_Incurred_AttrorTot!AP30-Ctrol_Incurred!AP99,"")</f>
        <v>0</v>
      </c>
      <c r="AQ34" s="300">
        <f>IFERROR(Tri_Incurred_AttrorTot!AQ30-Ctrol_Incurred!AQ99,"")</f>
        <v>0</v>
      </c>
      <c r="AR34" s="300">
        <f>IFERROR(Tri_Incurred_AttrorTot!AR30-Ctrol_Incurred!AR99,"")</f>
        <v>0</v>
      </c>
      <c r="AS34" s="300" t="str">
        <f>IFERROR(Tri_Incurred_AttrorTot!AS30-Ctrol_Incurred!AS99,"")</f>
        <v/>
      </c>
      <c r="AT34" s="300" t="str">
        <f>IFERROR(Tri_Incurred_AttrorTot!AT30-Ctrol_Incurred!AT99,"")</f>
        <v/>
      </c>
      <c r="AU34" s="300" t="str">
        <f>IFERROR(Tri_Incurred_AttrorTot!AU30-Ctrol_Incurred!AU99,"")</f>
        <v/>
      </c>
      <c r="AV34" s="300" t="str">
        <f>IFERROR(Tri_Incurred_AttrorTot!AV30-Ctrol_Incurred!AV99,"")</f>
        <v/>
      </c>
      <c r="AW34" s="300" t="str">
        <f>IFERROR(Tri_Incurred_AttrorTot!AW30-Ctrol_Incurred!AW99,"")</f>
        <v/>
      </c>
      <c r="AX34" s="300" t="str">
        <f>IFERROR(Tri_Incurred_AttrorTot!AX30-Ctrol_Incurred!AX99,"")</f>
        <v/>
      </c>
      <c r="AY34" s="300" t="str">
        <f>IFERROR(Tri_Incurred_AttrorTot!AY30-Ctrol_Incurred!AY99,"")</f>
        <v/>
      </c>
      <c r="AZ34" s="300" t="str">
        <f>IFERROR(Tri_Incurred_AttrorTot!AZ30-Ctrol_Incurred!AZ99,"")</f>
        <v/>
      </c>
      <c r="BA34" s="300" t="str">
        <f>IFERROR(Tri_Incurred_AttrorTot!BA30-Ctrol_Incurred!BA99,"")</f>
        <v/>
      </c>
      <c r="BB34" s="300" t="str">
        <f>IFERROR(Tri_Incurred_AttrorTot!BB30-Ctrol_Incurred!BB99,"")</f>
        <v/>
      </c>
      <c r="BC34" s="300" t="str">
        <f>IFERROR(Tri_Incurred_AttrorTot!BC30-Ctrol_Incurred!BC99,"")</f>
        <v/>
      </c>
      <c r="BD34" s="300" t="str">
        <f>IFERROR(Tri_Incurred_AttrorTot!BD30-Ctrol_Incurred!BD99,"")</f>
        <v/>
      </c>
      <c r="BE34" s="300" t="str">
        <f>IFERROR(Tri_Incurred_AttrorTot!BE30-Ctrol_Incurred!BE99,"")</f>
        <v/>
      </c>
      <c r="BF34" s="300" t="str">
        <f>IFERROR(Tri_Incurred_AttrorTot!BF30-Ctrol_Incurred!BF99,"")</f>
        <v/>
      </c>
      <c r="BG34" s="300" t="str">
        <f>IFERROR(Tri_Incurred_AttrorTot!BG30-Ctrol_Incurred!BG99,"")</f>
        <v/>
      </c>
      <c r="BH34" s="300"/>
      <c r="BI34" s="300"/>
    </row>
    <row r="35" spans="1:61">
      <c r="A35" s="127" t="s">
        <v>457</v>
      </c>
      <c r="B35" s="300">
        <f>IFERROR(Tri_Incurred_AttrorTot!B31-Ctrol_Incurred!B100,"")</f>
        <v>0</v>
      </c>
      <c r="C35" s="300">
        <f>IFERROR(Tri_Incurred_AttrorTot!C31-Ctrol_Incurred!C100,"")</f>
        <v>0</v>
      </c>
      <c r="D35" s="300">
        <f>IFERROR(Tri_Incurred_AttrorTot!D31-Ctrol_Incurred!D100,"")</f>
        <v>0</v>
      </c>
      <c r="E35" s="300">
        <f>IFERROR(Tri_Incurred_AttrorTot!E31-Ctrol_Incurred!E100,"")</f>
        <v>0</v>
      </c>
      <c r="F35" s="300">
        <f>IFERROR(Tri_Incurred_AttrorTot!F31-Ctrol_Incurred!F100,"")</f>
        <v>0</v>
      </c>
      <c r="G35" s="300">
        <f>IFERROR(Tri_Incurred_AttrorTot!G31-Ctrol_Incurred!G100,"")</f>
        <v>0</v>
      </c>
      <c r="H35" s="300">
        <f>IFERROR(Tri_Incurred_AttrorTot!H31-Ctrol_Incurred!H100,"")</f>
        <v>0</v>
      </c>
      <c r="I35" s="300">
        <f>IFERROR(Tri_Incurred_AttrorTot!I31-Ctrol_Incurred!I100,"")</f>
        <v>0</v>
      </c>
      <c r="J35" s="300">
        <f>IFERROR(Tri_Incurred_AttrorTot!J31-Ctrol_Incurred!J100,"")</f>
        <v>0</v>
      </c>
      <c r="K35" s="300">
        <f>IFERROR(Tri_Incurred_AttrorTot!K31-Ctrol_Incurred!K100,"")</f>
        <v>0</v>
      </c>
      <c r="L35" s="300">
        <f>IFERROR(Tri_Incurred_AttrorTot!L31-Ctrol_Incurred!L100,"")</f>
        <v>0</v>
      </c>
      <c r="M35" s="300">
        <f>IFERROR(Tri_Incurred_AttrorTot!M31-Ctrol_Incurred!M100,"")</f>
        <v>0</v>
      </c>
      <c r="N35" s="300">
        <f>IFERROR(Tri_Incurred_AttrorTot!N31-Ctrol_Incurred!N100,"")</f>
        <v>0</v>
      </c>
      <c r="O35" s="300">
        <f>IFERROR(Tri_Incurred_AttrorTot!O31-Ctrol_Incurred!O100,"")</f>
        <v>0</v>
      </c>
      <c r="P35" s="300">
        <f>IFERROR(Tri_Incurred_AttrorTot!P31-Ctrol_Incurred!P100,"")</f>
        <v>0</v>
      </c>
      <c r="Q35" s="300">
        <f>IFERROR(Tri_Incurred_AttrorTot!Q31-Ctrol_Incurred!Q100,"")</f>
        <v>0</v>
      </c>
      <c r="R35" s="300">
        <f>IFERROR(Tri_Incurred_AttrorTot!R31-Ctrol_Incurred!R100,"")</f>
        <v>0</v>
      </c>
      <c r="S35" s="300">
        <f>IFERROR(Tri_Incurred_AttrorTot!S31-Ctrol_Incurred!S100,"")</f>
        <v>0</v>
      </c>
      <c r="T35" s="300">
        <f>IFERROR(Tri_Incurred_AttrorTot!T31-Ctrol_Incurred!T100,"")</f>
        <v>0</v>
      </c>
      <c r="U35" s="300">
        <f>IFERROR(Tri_Incurred_AttrorTot!U31-Ctrol_Incurred!U100,"")</f>
        <v>0</v>
      </c>
      <c r="V35" s="300">
        <f>IFERROR(Tri_Incurred_AttrorTot!V31-Ctrol_Incurred!V100,"")</f>
        <v>0</v>
      </c>
      <c r="W35" s="300">
        <f>IFERROR(Tri_Incurred_AttrorTot!W31-Ctrol_Incurred!W100,"")</f>
        <v>0</v>
      </c>
      <c r="X35" s="300">
        <f>IFERROR(Tri_Incurred_AttrorTot!X31-Ctrol_Incurred!X100,"")</f>
        <v>0</v>
      </c>
      <c r="Y35" s="300">
        <f>IFERROR(Tri_Incurred_AttrorTot!Y31-Ctrol_Incurred!Y100,"")</f>
        <v>0</v>
      </c>
      <c r="Z35" s="300">
        <f>IFERROR(Tri_Incurred_AttrorTot!Z31-Ctrol_Incurred!Z100,"")</f>
        <v>0</v>
      </c>
      <c r="AA35" s="300">
        <f>IFERROR(Tri_Incurred_AttrorTot!AA31-Ctrol_Incurred!AA100,"")</f>
        <v>0</v>
      </c>
      <c r="AB35" s="300">
        <f>IFERROR(Tri_Incurred_AttrorTot!AB31-Ctrol_Incurred!AB100,"")</f>
        <v>0</v>
      </c>
      <c r="AC35" s="300">
        <f>IFERROR(Tri_Incurred_AttrorTot!AC31-Ctrol_Incurred!AC100,"")</f>
        <v>0</v>
      </c>
      <c r="AD35" s="300">
        <f>IFERROR(Tri_Incurred_AttrorTot!AD31-Ctrol_Incurred!AD100,"")</f>
        <v>0</v>
      </c>
      <c r="AE35" s="300">
        <f>IFERROR(Tri_Incurred_AttrorTot!AE31-Ctrol_Incurred!AE100,"")</f>
        <v>0</v>
      </c>
      <c r="AF35" s="300">
        <f>IFERROR(Tri_Incurred_AttrorTot!AF31-Ctrol_Incurred!AF100,"")</f>
        <v>0</v>
      </c>
      <c r="AG35" s="300">
        <f>IFERROR(Tri_Incurred_AttrorTot!AG31-Ctrol_Incurred!AG100,"")</f>
        <v>0</v>
      </c>
      <c r="AH35" s="300">
        <f>IFERROR(Tri_Incurred_AttrorTot!AH31-Ctrol_Incurred!AH100,"")</f>
        <v>0</v>
      </c>
      <c r="AI35" s="300">
        <f>IFERROR(Tri_Incurred_AttrorTot!AI31-Ctrol_Incurred!AI100,"")</f>
        <v>0</v>
      </c>
      <c r="AJ35" s="300">
        <f>IFERROR(Tri_Incurred_AttrorTot!AJ31-Ctrol_Incurred!AJ100,"")</f>
        <v>0</v>
      </c>
      <c r="AK35" s="300">
        <f>IFERROR(Tri_Incurred_AttrorTot!AK31-Ctrol_Incurred!AK100,"")</f>
        <v>0</v>
      </c>
      <c r="AL35" s="300">
        <f>IFERROR(Tri_Incurred_AttrorTot!AL31-Ctrol_Incurred!AL100,"")</f>
        <v>0</v>
      </c>
      <c r="AM35" s="300">
        <f>IFERROR(Tri_Incurred_AttrorTot!AM31-Ctrol_Incurred!AM100,"")</f>
        <v>0</v>
      </c>
      <c r="AN35" s="300">
        <f>IFERROR(Tri_Incurred_AttrorTot!AN31-Ctrol_Incurred!AN100,"")</f>
        <v>0</v>
      </c>
      <c r="AO35" s="300">
        <f>IFERROR(Tri_Incurred_AttrorTot!AO31-Ctrol_Incurred!AO100,"")</f>
        <v>0</v>
      </c>
      <c r="AP35" s="300">
        <f>IFERROR(Tri_Incurred_AttrorTot!AP31-Ctrol_Incurred!AP100,"")</f>
        <v>0</v>
      </c>
      <c r="AQ35" s="300">
        <f>IFERROR(Tri_Incurred_AttrorTot!AQ31-Ctrol_Incurred!AQ100,"")</f>
        <v>0</v>
      </c>
      <c r="AR35" s="300" t="str">
        <f>IFERROR(Tri_Incurred_AttrorTot!AR31-Ctrol_Incurred!AR100,"")</f>
        <v/>
      </c>
      <c r="AS35" s="300" t="str">
        <f>IFERROR(Tri_Incurred_AttrorTot!AS31-Ctrol_Incurred!AS100,"")</f>
        <v/>
      </c>
      <c r="AT35" s="300" t="str">
        <f>IFERROR(Tri_Incurred_AttrorTot!AT31-Ctrol_Incurred!AT100,"")</f>
        <v/>
      </c>
      <c r="AU35" s="300" t="str">
        <f>IFERROR(Tri_Incurred_AttrorTot!AU31-Ctrol_Incurred!AU100,"")</f>
        <v/>
      </c>
      <c r="AV35" s="300" t="str">
        <f>IFERROR(Tri_Incurred_AttrorTot!AV31-Ctrol_Incurred!AV100,"")</f>
        <v/>
      </c>
      <c r="AW35" s="300" t="str">
        <f>IFERROR(Tri_Incurred_AttrorTot!AW31-Ctrol_Incurred!AW100,"")</f>
        <v/>
      </c>
      <c r="AX35" s="300" t="str">
        <f>IFERROR(Tri_Incurred_AttrorTot!AX31-Ctrol_Incurred!AX100,"")</f>
        <v/>
      </c>
      <c r="AY35" s="300" t="str">
        <f>IFERROR(Tri_Incurred_AttrorTot!AY31-Ctrol_Incurred!AY100,"")</f>
        <v/>
      </c>
      <c r="AZ35" s="300" t="str">
        <f>IFERROR(Tri_Incurred_AttrorTot!AZ31-Ctrol_Incurred!AZ100,"")</f>
        <v/>
      </c>
      <c r="BA35" s="300" t="str">
        <f>IFERROR(Tri_Incurred_AttrorTot!BA31-Ctrol_Incurred!BA100,"")</f>
        <v/>
      </c>
      <c r="BB35" s="300" t="str">
        <f>IFERROR(Tri_Incurred_AttrorTot!BB31-Ctrol_Incurred!BB100,"")</f>
        <v/>
      </c>
      <c r="BC35" s="300" t="str">
        <f>IFERROR(Tri_Incurred_AttrorTot!BC31-Ctrol_Incurred!BC100,"")</f>
        <v/>
      </c>
      <c r="BD35" s="300" t="str">
        <f>IFERROR(Tri_Incurred_AttrorTot!BD31-Ctrol_Incurred!BD100,"")</f>
        <v/>
      </c>
      <c r="BE35" s="300" t="str">
        <f>IFERROR(Tri_Incurred_AttrorTot!BE31-Ctrol_Incurred!BE100,"")</f>
        <v/>
      </c>
      <c r="BF35" s="300" t="str">
        <f>IFERROR(Tri_Incurred_AttrorTot!BF31-Ctrol_Incurred!BF100,"")</f>
        <v/>
      </c>
      <c r="BG35" s="300" t="str">
        <f>IFERROR(Tri_Incurred_AttrorTot!BG31-Ctrol_Incurred!BG100,"")</f>
        <v/>
      </c>
      <c r="BH35" s="300"/>
      <c r="BI35" s="300"/>
    </row>
    <row r="36" spans="1:61">
      <c r="A36" s="127" t="s">
        <v>458</v>
      </c>
      <c r="B36" s="300">
        <f>IFERROR(Tri_Incurred_AttrorTot!B32-Ctrol_Incurred!B101,"")</f>
        <v>0</v>
      </c>
      <c r="C36" s="300">
        <f>IFERROR(Tri_Incurred_AttrorTot!C32-Ctrol_Incurred!C101,"")</f>
        <v>0</v>
      </c>
      <c r="D36" s="300">
        <f>IFERROR(Tri_Incurred_AttrorTot!D32-Ctrol_Incurred!D101,"")</f>
        <v>0</v>
      </c>
      <c r="E36" s="300">
        <f>IFERROR(Tri_Incurred_AttrorTot!E32-Ctrol_Incurred!E101,"")</f>
        <v>0</v>
      </c>
      <c r="F36" s="300">
        <f>IFERROR(Tri_Incurred_AttrorTot!F32-Ctrol_Incurred!F101,"")</f>
        <v>0</v>
      </c>
      <c r="G36" s="300">
        <f>IFERROR(Tri_Incurred_AttrorTot!G32-Ctrol_Incurred!G101,"")</f>
        <v>0</v>
      </c>
      <c r="H36" s="300">
        <f>IFERROR(Tri_Incurred_AttrorTot!H32-Ctrol_Incurred!H101,"")</f>
        <v>0</v>
      </c>
      <c r="I36" s="300">
        <f>IFERROR(Tri_Incurred_AttrorTot!I32-Ctrol_Incurred!I101,"")</f>
        <v>0</v>
      </c>
      <c r="J36" s="300">
        <f>IFERROR(Tri_Incurred_AttrorTot!J32-Ctrol_Incurred!J101,"")</f>
        <v>0</v>
      </c>
      <c r="K36" s="300">
        <f>IFERROR(Tri_Incurred_AttrorTot!K32-Ctrol_Incurred!K101,"")</f>
        <v>0</v>
      </c>
      <c r="L36" s="300">
        <f>IFERROR(Tri_Incurred_AttrorTot!L32-Ctrol_Incurred!L101,"")</f>
        <v>0</v>
      </c>
      <c r="M36" s="300">
        <f>IFERROR(Tri_Incurred_AttrorTot!M32-Ctrol_Incurred!M101,"")</f>
        <v>0</v>
      </c>
      <c r="N36" s="300">
        <f>IFERROR(Tri_Incurred_AttrorTot!N32-Ctrol_Incurred!N101,"")</f>
        <v>0</v>
      </c>
      <c r="O36" s="300">
        <f>IFERROR(Tri_Incurred_AttrorTot!O32-Ctrol_Incurred!O101,"")</f>
        <v>0</v>
      </c>
      <c r="P36" s="300">
        <f>IFERROR(Tri_Incurred_AttrorTot!P32-Ctrol_Incurred!P101,"")</f>
        <v>0</v>
      </c>
      <c r="Q36" s="300">
        <f>IFERROR(Tri_Incurred_AttrorTot!Q32-Ctrol_Incurred!Q101,"")</f>
        <v>0</v>
      </c>
      <c r="R36" s="300">
        <f>IFERROR(Tri_Incurred_AttrorTot!R32-Ctrol_Incurred!R101,"")</f>
        <v>0</v>
      </c>
      <c r="S36" s="300">
        <f>IFERROR(Tri_Incurred_AttrorTot!S32-Ctrol_Incurred!S101,"")</f>
        <v>0</v>
      </c>
      <c r="T36" s="300">
        <f>IFERROR(Tri_Incurred_AttrorTot!T32-Ctrol_Incurred!T101,"")</f>
        <v>0</v>
      </c>
      <c r="U36" s="300">
        <f>IFERROR(Tri_Incurred_AttrorTot!U32-Ctrol_Incurred!U101,"")</f>
        <v>0</v>
      </c>
      <c r="V36" s="300">
        <f>IFERROR(Tri_Incurred_AttrorTot!V32-Ctrol_Incurred!V101,"")</f>
        <v>0</v>
      </c>
      <c r="W36" s="300">
        <f>IFERROR(Tri_Incurred_AttrorTot!W32-Ctrol_Incurred!W101,"")</f>
        <v>0</v>
      </c>
      <c r="X36" s="300">
        <f>IFERROR(Tri_Incurred_AttrorTot!X32-Ctrol_Incurred!X101,"")</f>
        <v>0</v>
      </c>
      <c r="Y36" s="300">
        <f>IFERROR(Tri_Incurred_AttrorTot!Y32-Ctrol_Incurred!Y101,"")</f>
        <v>0</v>
      </c>
      <c r="Z36" s="300">
        <f>IFERROR(Tri_Incurred_AttrorTot!Z32-Ctrol_Incurred!Z101,"")</f>
        <v>0</v>
      </c>
      <c r="AA36" s="300">
        <f>IFERROR(Tri_Incurred_AttrorTot!AA32-Ctrol_Incurred!AA101,"")</f>
        <v>0</v>
      </c>
      <c r="AB36" s="300">
        <f>IFERROR(Tri_Incurred_AttrorTot!AB32-Ctrol_Incurred!AB101,"")</f>
        <v>0</v>
      </c>
      <c r="AC36" s="300">
        <f>IFERROR(Tri_Incurred_AttrorTot!AC32-Ctrol_Incurred!AC101,"")</f>
        <v>0</v>
      </c>
      <c r="AD36" s="300">
        <f>IFERROR(Tri_Incurred_AttrorTot!AD32-Ctrol_Incurred!AD101,"")</f>
        <v>0</v>
      </c>
      <c r="AE36" s="300">
        <f>IFERROR(Tri_Incurred_AttrorTot!AE32-Ctrol_Incurred!AE101,"")</f>
        <v>0</v>
      </c>
      <c r="AF36" s="300">
        <f>IFERROR(Tri_Incurred_AttrorTot!AF32-Ctrol_Incurred!AF101,"")</f>
        <v>0</v>
      </c>
      <c r="AG36" s="300">
        <f>IFERROR(Tri_Incurred_AttrorTot!AG32-Ctrol_Incurred!AG101,"")</f>
        <v>0</v>
      </c>
      <c r="AH36" s="300">
        <f>IFERROR(Tri_Incurred_AttrorTot!AH32-Ctrol_Incurred!AH101,"")</f>
        <v>0</v>
      </c>
      <c r="AI36" s="300">
        <f>IFERROR(Tri_Incurred_AttrorTot!AI32-Ctrol_Incurred!AI101,"")</f>
        <v>0</v>
      </c>
      <c r="AJ36" s="300">
        <f>IFERROR(Tri_Incurred_AttrorTot!AJ32-Ctrol_Incurred!AJ101,"")</f>
        <v>0</v>
      </c>
      <c r="AK36" s="300">
        <f>IFERROR(Tri_Incurred_AttrorTot!AK32-Ctrol_Incurred!AK101,"")</f>
        <v>0</v>
      </c>
      <c r="AL36" s="300">
        <f>IFERROR(Tri_Incurred_AttrorTot!AL32-Ctrol_Incurred!AL101,"")</f>
        <v>0</v>
      </c>
      <c r="AM36" s="300">
        <f>IFERROR(Tri_Incurred_AttrorTot!AM32-Ctrol_Incurred!AM101,"")</f>
        <v>0</v>
      </c>
      <c r="AN36" s="300">
        <f>IFERROR(Tri_Incurred_AttrorTot!AN32-Ctrol_Incurred!AN101,"")</f>
        <v>0</v>
      </c>
      <c r="AO36" s="300">
        <f>IFERROR(Tri_Incurred_AttrorTot!AO32-Ctrol_Incurred!AO101,"")</f>
        <v>0</v>
      </c>
      <c r="AP36" s="300">
        <f>IFERROR(Tri_Incurred_AttrorTot!AP32-Ctrol_Incurred!AP101,"")</f>
        <v>0</v>
      </c>
      <c r="AQ36" s="300" t="str">
        <f>IFERROR(Tri_Incurred_AttrorTot!AQ32-Ctrol_Incurred!AQ101,"")</f>
        <v/>
      </c>
      <c r="AR36" s="300" t="str">
        <f>IFERROR(Tri_Incurred_AttrorTot!AR32-Ctrol_Incurred!AR101,"")</f>
        <v/>
      </c>
      <c r="AS36" s="300" t="str">
        <f>IFERROR(Tri_Incurred_AttrorTot!AS32-Ctrol_Incurred!AS101,"")</f>
        <v/>
      </c>
      <c r="AT36" s="300" t="str">
        <f>IFERROR(Tri_Incurred_AttrorTot!AT32-Ctrol_Incurred!AT101,"")</f>
        <v/>
      </c>
      <c r="AU36" s="300" t="str">
        <f>IFERROR(Tri_Incurred_AttrorTot!AU32-Ctrol_Incurred!AU101,"")</f>
        <v/>
      </c>
      <c r="AV36" s="300" t="str">
        <f>IFERROR(Tri_Incurred_AttrorTot!AV32-Ctrol_Incurred!AV101,"")</f>
        <v/>
      </c>
      <c r="AW36" s="300" t="str">
        <f>IFERROR(Tri_Incurred_AttrorTot!AW32-Ctrol_Incurred!AW101,"")</f>
        <v/>
      </c>
      <c r="AX36" s="300" t="str">
        <f>IFERROR(Tri_Incurred_AttrorTot!AX32-Ctrol_Incurred!AX101,"")</f>
        <v/>
      </c>
      <c r="AY36" s="300" t="str">
        <f>IFERROR(Tri_Incurred_AttrorTot!AY32-Ctrol_Incurred!AY101,"")</f>
        <v/>
      </c>
      <c r="AZ36" s="300" t="str">
        <f>IFERROR(Tri_Incurred_AttrorTot!AZ32-Ctrol_Incurred!AZ101,"")</f>
        <v/>
      </c>
      <c r="BA36" s="300" t="str">
        <f>IFERROR(Tri_Incurred_AttrorTot!BA32-Ctrol_Incurred!BA101,"")</f>
        <v/>
      </c>
      <c r="BB36" s="300" t="str">
        <f>IFERROR(Tri_Incurred_AttrorTot!BB32-Ctrol_Incurred!BB101,"")</f>
        <v/>
      </c>
      <c r="BC36" s="300" t="str">
        <f>IFERROR(Tri_Incurred_AttrorTot!BC32-Ctrol_Incurred!BC101,"")</f>
        <v/>
      </c>
      <c r="BD36" s="300" t="str">
        <f>IFERROR(Tri_Incurred_AttrorTot!BD32-Ctrol_Incurred!BD101,"")</f>
        <v/>
      </c>
      <c r="BE36" s="300" t="str">
        <f>IFERROR(Tri_Incurred_AttrorTot!BE32-Ctrol_Incurred!BE101,"")</f>
        <v/>
      </c>
      <c r="BF36" s="300" t="str">
        <f>IFERROR(Tri_Incurred_AttrorTot!BF32-Ctrol_Incurred!BF101,"")</f>
        <v/>
      </c>
      <c r="BG36" s="300" t="str">
        <f>IFERROR(Tri_Incurred_AttrorTot!BG32-Ctrol_Incurred!BG101,"")</f>
        <v/>
      </c>
      <c r="BH36" s="300"/>
      <c r="BI36" s="300"/>
    </row>
    <row r="37" spans="1:61">
      <c r="A37" s="127" t="s">
        <v>459</v>
      </c>
      <c r="B37" s="300">
        <f>IFERROR(Tri_Incurred_AttrorTot!B33-Ctrol_Incurred!B102,"")</f>
        <v>0</v>
      </c>
      <c r="C37" s="300">
        <f>IFERROR(Tri_Incurred_AttrorTot!C33-Ctrol_Incurred!C102,"")</f>
        <v>0</v>
      </c>
      <c r="D37" s="300">
        <f>IFERROR(Tri_Incurred_AttrorTot!D33-Ctrol_Incurred!D102,"")</f>
        <v>0</v>
      </c>
      <c r="E37" s="300">
        <f>IFERROR(Tri_Incurred_AttrorTot!E33-Ctrol_Incurred!E102,"")</f>
        <v>0</v>
      </c>
      <c r="F37" s="300">
        <f>IFERROR(Tri_Incurred_AttrorTot!F33-Ctrol_Incurred!F102,"")</f>
        <v>0</v>
      </c>
      <c r="G37" s="300">
        <f>IFERROR(Tri_Incurred_AttrorTot!G33-Ctrol_Incurred!G102,"")</f>
        <v>0</v>
      </c>
      <c r="H37" s="300">
        <f>IFERROR(Tri_Incurred_AttrorTot!H33-Ctrol_Incurred!H102,"")</f>
        <v>0</v>
      </c>
      <c r="I37" s="300">
        <f>IFERROR(Tri_Incurred_AttrorTot!I33-Ctrol_Incurred!I102,"")</f>
        <v>0</v>
      </c>
      <c r="J37" s="300">
        <f>IFERROR(Tri_Incurred_AttrorTot!J33-Ctrol_Incurred!J102,"")</f>
        <v>0</v>
      </c>
      <c r="K37" s="300">
        <f>IFERROR(Tri_Incurred_AttrorTot!K33-Ctrol_Incurred!K102,"")</f>
        <v>0</v>
      </c>
      <c r="L37" s="300">
        <f>IFERROR(Tri_Incurred_AttrorTot!L33-Ctrol_Incurred!L102,"")</f>
        <v>0</v>
      </c>
      <c r="M37" s="300">
        <f>IFERROR(Tri_Incurred_AttrorTot!M33-Ctrol_Incurred!M102,"")</f>
        <v>0</v>
      </c>
      <c r="N37" s="300">
        <f>IFERROR(Tri_Incurred_AttrorTot!N33-Ctrol_Incurred!N102,"")</f>
        <v>0</v>
      </c>
      <c r="O37" s="300">
        <f>IFERROR(Tri_Incurred_AttrorTot!O33-Ctrol_Incurred!O102,"")</f>
        <v>0</v>
      </c>
      <c r="P37" s="300">
        <f>IFERROR(Tri_Incurred_AttrorTot!P33-Ctrol_Incurred!P102,"")</f>
        <v>0</v>
      </c>
      <c r="Q37" s="300">
        <f>IFERROR(Tri_Incurred_AttrorTot!Q33-Ctrol_Incurred!Q102,"")</f>
        <v>0</v>
      </c>
      <c r="R37" s="300">
        <f>IFERROR(Tri_Incurred_AttrorTot!R33-Ctrol_Incurred!R102,"")</f>
        <v>0</v>
      </c>
      <c r="S37" s="300">
        <f>IFERROR(Tri_Incurred_AttrorTot!S33-Ctrol_Incurred!S102,"")</f>
        <v>0</v>
      </c>
      <c r="T37" s="300">
        <f>IFERROR(Tri_Incurred_AttrorTot!T33-Ctrol_Incurred!T102,"")</f>
        <v>0</v>
      </c>
      <c r="U37" s="300">
        <f>IFERROR(Tri_Incurred_AttrorTot!U33-Ctrol_Incurred!U102,"")</f>
        <v>0</v>
      </c>
      <c r="V37" s="300">
        <f>IFERROR(Tri_Incurred_AttrorTot!V33-Ctrol_Incurred!V102,"")</f>
        <v>0</v>
      </c>
      <c r="W37" s="300">
        <f>IFERROR(Tri_Incurred_AttrorTot!W33-Ctrol_Incurred!W102,"")</f>
        <v>0</v>
      </c>
      <c r="X37" s="300">
        <f>IFERROR(Tri_Incurred_AttrorTot!X33-Ctrol_Incurred!X102,"")</f>
        <v>0</v>
      </c>
      <c r="Y37" s="300">
        <f>IFERROR(Tri_Incurred_AttrorTot!Y33-Ctrol_Incurred!Y102,"")</f>
        <v>0</v>
      </c>
      <c r="Z37" s="300">
        <f>IFERROR(Tri_Incurred_AttrorTot!Z33-Ctrol_Incurred!Z102,"")</f>
        <v>0</v>
      </c>
      <c r="AA37" s="300">
        <f>IFERROR(Tri_Incurred_AttrorTot!AA33-Ctrol_Incurred!AA102,"")</f>
        <v>0</v>
      </c>
      <c r="AB37" s="300">
        <f>IFERROR(Tri_Incurred_AttrorTot!AB33-Ctrol_Incurred!AB102,"")</f>
        <v>0</v>
      </c>
      <c r="AC37" s="300">
        <f>IFERROR(Tri_Incurred_AttrorTot!AC33-Ctrol_Incurred!AC102,"")</f>
        <v>0</v>
      </c>
      <c r="AD37" s="300">
        <f>IFERROR(Tri_Incurred_AttrorTot!AD33-Ctrol_Incurred!AD102,"")</f>
        <v>0</v>
      </c>
      <c r="AE37" s="300">
        <f>IFERROR(Tri_Incurred_AttrorTot!AE33-Ctrol_Incurred!AE102,"")</f>
        <v>0</v>
      </c>
      <c r="AF37" s="300">
        <f>IFERROR(Tri_Incurred_AttrorTot!AF33-Ctrol_Incurred!AF102,"")</f>
        <v>0</v>
      </c>
      <c r="AG37" s="300">
        <f>IFERROR(Tri_Incurred_AttrorTot!AG33-Ctrol_Incurred!AG102,"")</f>
        <v>0</v>
      </c>
      <c r="AH37" s="300">
        <f>IFERROR(Tri_Incurred_AttrorTot!AH33-Ctrol_Incurred!AH102,"")</f>
        <v>0</v>
      </c>
      <c r="AI37" s="300">
        <f>IFERROR(Tri_Incurred_AttrorTot!AI33-Ctrol_Incurred!AI102,"")</f>
        <v>0</v>
      </c>
      <c r="AJ37" s="300">
        <f>IFERROR(Tri_Incurred_AttrorTot!AJ33-Ctrol_Incurred!AJ102,"")</f>
        <v>0</v>
      </c>
      <c r="AK37" s="300">
        <f>IFERROR(Tri_Incurred_AttrorTot!AK33-Ctrol_Incurred!AK102,"")</f>
        <v>0</v>
      </c>
      <c r="AL37" s="300">
        <f>IFERROR(Tri_Incurred_AttrorTot!AL33-Ctrol_Incurred!AL102,"")</f>
        <v>0</v>
      </c>
      <c r="AM37" s="300">
        <f>IFERROR(Tri_Incurred_AttrorTot!AM33-Ctrol_Incurred!AM102,"")</f>
        <v>0</v>
      </c>
      <c r="AN37" s="300">
        <f>IFERROR(Tri_Incurred_AttrorTot!AN33-Ctrol_Incurred!AN102,"")</f>
        <v>0</v>
      </c>
      <c r="AO37" s="300">
        <f>IFERROR(Tri_Incurred_AttrorTot!AO33-Ctrol_Incurred!AO102,"")</f>
        <v>0</v>
      </c>
      <c r="AP37" s="300" t="str">
        <f>IFERROR(Tri_Incurred_AttrorTot!AP33-Ctrol_Incurred!AP102,"")</f>
        <v/>
      </c>
      <c r="AQ37" s="300" t="str">
        <f>IFERROR(Tri_Incurred_AttrorTot!AQ33-Ctrol_Incurred!AQ102,"")</f>
        <v/>
      </c>
      <c r="AR37" s="300" t="str">
        <f>IFERROR(Tri_Incurred_AttrorTot!AR33-Ctrol_Incurred!AR102,"")</f>
        <v/>
      </c>
      <c r="AS37" s="300" t="str">
        <f>IFERROR(Tri_Incurred_AttrorTot!AS33-Ctrol_Incurred!AS102,"")</f>
        <v/>
      </c>
      <c r="AT37" s="300" t="str">
        <f>IFERROR(Tri_Incurred_AttrorTot!AT33-Ctrol_Incurred!AT102,"")</f>
        <v/>
      </c>
      <c r="AU37" s="300" t="str">
        <f>IFERROR(Tri_Incurred_AttrorTot!AU33-Ctrol_Incurred!AU102,"")</f>
        <v/>
      </c>
      <c r="AV37" s="300" t="str">
        <f>IFERROR(Tri_Incurred_AttrorTot!AV33-Ctrol_Incurred!AV102,"")</f>
        <v/>
      </c>
      <c r="AW37" s="300" t="str">
        <f>IFERROR(Tri_Incurred_AttrorTot!AW33-Ctrol_Incurred!AW102,"")</f>
        <v/>
      </c>
      <c r="AX37" s="300" t="str">
        <f>IFERROR(Tri_Incurred_AttrorTot!AX33-Ctrol_Incurred!AX102,"")</f>
        <v/>
      </c>
      <c r="AY37" s="300" t="str">
        <f>IFERROR(Tri_Incurred_AttrorTot!AY33-Ctrol_Incurred!AY102,"")</f>
        <v/>
      </c>
      <c r="AZ37" s="300" t="str">
        <f>IFERROR(Tri_Incurred_AttrorTot!AZ33-Ctrol_Incurred!AZ102,"")</f>
        <v/>
      </c>
      <c r="BA37" s="300" t="str">
        <f>IFERROR(Tri_Incurred_AttrorTot!BA33-Ctrol_Incurred!BA102,"")</f>
        <v/>
      </c>
      <c r="BB37" s="300" t="str">
        <f>IFERROR(Tri_Incurred_AttrorTot!BB33-Ctrol_Incurred!BB102,"")</f>
        <v/>
      </c>
      <c r="BC37" s="300" t="str">
        <f>IFERROR(Tri_Incurred_AttrorTot!BC33-Ctrol_Incurred!BC102,"")</f>
        <v/>
      </c>
      <c r="BD37" s="300" t="str">
        <f>IFERROR(Tri_Incurred_AttrorTot!BD33-Ctrol_Incurred!BD102,"")</f>
        <v/>
      </c>
      <c r="BE37" s="300" t="str">
        <f>IFERROR(Tri_Incurred_AttrorTot!BE33-Ctrol_Incurred!BE102,"")</f>
        <v/>
      </c>
      <c r="BF37" s="300" t="str">
        <f>IFERROR(Tri_Incurred_AttrorTot!BF33-Ctrol_Incurred!BF102,"")</f>
        <v/>
      </c>
      <c r="BG37" s="300" t="str">
        <f>IFERROR(Tri_Incurred_AttrorTot!BG33-Ctrol_Incurred!BG102,"")</f>
        <v/>
      </c>
      <c r="BH37" s="300"/>
      <c r="BI37" s="300"/>
    </row>
    <row r="38" spans="1:61">
      <c r="A38" s="127" t="s">
        <v>460</v>
      </c>
      <c r="B38" s="300">
        <f>IFERROR(Tri_Incurred_AttrorTot!B34-Ctrol_Incurred!B103,"")</f>
        <v>0</v>
      </c>
      <c r="C38" s="300">
        <f>IFERROR(Tri_Incurred_AttrorTot!C34-Ctrol_Incurred!C103,"")</f>
        <v>0</v>
      </c>
      <c r="D38" s="300">
        <f>IFERROR(Tri_Incurred_AttrorTot!D34-Ctrol_Incurred!D103,"")</f>
        <v>0</v>
      </c>
      <c r="E38" s="300">
        <f>IFERROR(Tri_Incurred_AttrorTot!E34-Ctrol_Incurred!E103,"")</f>
        <v>0</v>
      </c>
      <c r="F38" s="300">
        <f>IFERROR(Tri_Incurred_AttrorTot!F34-Ctrol_Incurred!F103,"")</f>
        <v>0</v>
      </c>
      <c r="G38" s="300">
        <f>IFERROR(Tri_Incurred_AttrorTot!G34-Ctrol_Incurred!G103,"")</f>
        <v>0</v>
      </c>
      <c r="H38" s="300">
        <f>IFERROR(Tri_Incurred_AttrorTot!H34-Ctrol_Incurred!H103,"")</f>
        <v>0</v>
      </c>
      <c r="I38" s="300">
        <f>IFERROR(Tri_Incurred_AttrorTot!I34-Ctrol_Incurred!I103,"")</f>
        <v>0</v>
      </c>
      <c r="J38" s="300">
        <f>IFERROR(Tri_Incurred_AttrorTot!J34-Ctrol_Incurred!J103,"")</f>
        <v>0</v>
      </c>
      <c r="K38" s="300">
        <f>IFERROR(Tri_Incurred_AttrorTot!K34-Ctrol_Incurred!K103,"")</f>
        <v>0</v>
      </c>
      <c r="L38" s="300">
        <f>IFERROR(Tri_Incurred_AttrorTot!L34-Ctrol_Incurred!L103,"")</f>
        <v>0</v>
      </c>
      <c r="M38" s="300">
        <f>IFERROR(Tri_Incurred_AttrorTot!M34-Ctrol_Incurred!M103,"")</f>
        <v>0</v>
      </c>
      <c r="N38" s="300">
        <f>IFERROR(Tri_Incurred_AttrorTot!N34-Ctrol_Incurred!N103,"")</f>
        <v>0</v>
      </c>
      <c r="O38" s="300">
        <f>IFERROR(Tri_Incurred_AttrorTot!O34-Ctrol_Incurred!O103,"")</f>
        <v>0</v>
      </c>
      <c r="P38" s="300">
        <f>IFERROR(Tri_Incurred_AttrorTot!P34-Ctrol_Incurred!P103,"")</f>
        <v>0</v>
      </c>
      <c r="Q38" s="300">
        <f>IFERROR(Tri_Incurred_AttrorTot!Q34-Ctrol_Incurred!Q103,"")</f>
        <v>0</v>
      </c>
      <c r="R38" s="300">
        <f>IFERROR(Tri_Incurred_AttrorTot!R34-Ctrol_Incurred!R103,"")</f>
        <v>0</v>
      </c>
      <c r="S38" s="300">
        <f>IFERROR(Tri_Incurred_AttrorTot!S34-Ctrol_Incurred!S103,"")</f>
        <v>0</v>
      </c>
      <c r="T38" s="300">
        <f>IFERROR(Tri_Incurred_AttrorTot!T34-Ctrol_Incurred!T103,"")</f>
        <v>0</v>
      </c>
      <c r="U38" s="300">
        <f>IFERROR(Tri_Incurred_AttrorTot!U34-Ctrol_Incurred!U103,"")</f>
        <v>0</v>
      </c>
      <c r="V38" s="300">
        <f>IFERROR(Tri_Incurred_AttrorTot!V34-Ctrol_Incurred!V103,"")</f>
        <v>0</v>
      </c>
      <c r="W38" s="300">
        <f>IFERROR(Tri_Incurred_AttrorTot!W34-Ctrol_Incurred!W103,"")</f>
        <v>0</v>
      </c>
      <c r="X38" s="300">
        <f>IFERROR(Tri_Incurred_AttrorTot!X34-Ctrol_Incurred!X103,"")</f>
        <v>0</v>
      </c>
      <c r="Y38" s="300">
        <f>IFERROR(Tri_Incurred_AttrorTot!Y34-Ctrol_Incurred!Y103,"")</f>
        <v>0</v>
      </c>
      <c r="Z38" s="300">
        <f>IFERROR(Tri_Incurred_AttrorTot!Z34-Ctrol_Incurred!Z103,"")</f>
        <v>0</v>
      </c>
      <c r="AA38" s="300">
        <f>IFERROR(Tri_Incurred_AttrorTot!AA34-Ctrol_Incurred!AA103,"")</f>
        <v>0</v>
      </c>
      <c r="AB38" s="300">
        <f>IFERROR(Tri_Incurred_AttrorTot!AB34-Ctrol_Incurred!AB103,"")</f>
        <v>0</v>
      </c>
      <c r="AC38" s="300">
        <f>IFERROR(Tri_Incurred_AttrorTot!AC34-Ctrol_Incurred!AC103,"")</f>
        <v>0</v>
      </c>
      <c r="AD38" s="300">
        <f>IFERROR(Tri_Incurred_AttrorTot!AD34-Ctrol_Incurred!AD103,"")</f>
        <v>0</v>
      </c>
      <c r="AE38" s="300">
        <f>IFERROR(Tri_Incurred_AttrorTot!AE34-Ctrol_Incurred!AE103,"")</f>
        <v>0</v>
      </c>
      <c r="AF38" s="300">
        <f>IFERROR(Tri_Incurred_AttrorTot!AF34-Ctrol_Incurred!AF103,"")</f>
        <v>0</v>
      </c>
      <c r="AG38" s="300">
        <f>IFERROR(Tri_Incurred_AttrorTot!AG34-Ctrol_Incurred!AG103,"")</f>
        <v>0</v>
      </c>
      <c r="AH38" s="300">
        <f>IFERROR(Tri_Incurred_AttrorTot!AH34-Ctrol_Incurred!AH103,"")</f>
        <v>0</v>
      </c>
      <c r="AI38" s="300">
        <f>IFERROR(Tri_Incurred_AttrorTot!AI34-Ctrol_Incurred!AI103,"")</f>
        <v>0</v>
      </c>
      <c r="AJ38" s="300">
        <f>IFERROR(Tri_Incurred_AttrorTot!AJ34-Ctrol_Incurred!AJ103,"")</f>
        <v>0</v>
      </c>
      <c r="AK38" s="300">
        <f>IFERROR(Tri_Incurred_AttrorTot!AK34-Ctrol_Incurred!AK103,"")</f>
        <v>0</v>
      </c>
      <c r="AL38" s="300">
        <f>IFERROR(Tri_Incurred_AttrorTot!AL34-Ctrol_Incurred!AL103,"")</f>
        <v>0</v>
      </c>
      <c r="AM38" s="300">
        <f>IFERROR(Tri_Incurred_AttrorTot!AM34-Ctrol_Incurred!AM103,"")</f>
        <v>0</v>
      </c>
      <c r="AN38" s="300">
        <f>IFERROR(Tri_Incurred_AttrorTot!AN34-Ctrol_Incurred!AN103,"")</f>
        <v>0</v>
      </c>
      <c r="AO38" s="300" t="str">
        <f>IFERROR(Tri_Incurred_AttrorTot!AO34-Ctrol_Incurred!AO103,"")</f>
        <v/>
      </c>
      <c r="AP38" s="300" t="str">
        <f>IFERROR(Tri_Incurred_AttrorTot!AP34-Ctrol_Incurred!AP103,"")</f>
        <v/>
      </c>
      <c r="AQ38" s="300" t="str">
        <f>IFERROR(Tri_Incurred_AttrorTot!AQ34-Ctrol_Incurred!AQ103,"")</f>
        <v/>
      </c>
      <c r="AR38" s="300" t="str">
        <f>IFERROR(Tri_Incurred_AttrorTot!AR34-Ctrol_Incurred!AR103,"")</f>
        <v/>
      </c>
      <c r="AS38" s="300" t="str">
        <f>IFERROR(Tri_Incurred_AttrorTot!AS34-Ctrol_Incurred!AS103,"")</f>
        <v/>
      </c>
      <c r="AT38" s="300" t="str">
        <f>IFERROR(Tri_Incurred_AttrorTot!AT34-Ctrol_Incurred!AT103,"")</f>
        <v/>
      </c>
      <c r="AU38" s="300" t="str">
        <f>IFERROR(Tri_Incurred_AttrorTot!AU34-Ctrol_Incurred!AU103,"")</f>
        <v/>
      </c>
      <c r="AV38" s="300" t="str">
        <f>IFERROR(Tri_Incurred_AttrorTot!AV34-Ctrol_Incurred!AV103,"")</f>
        <v/>
      </c>
      <c r="AW38" s="300" t="str">
        <f>IFERROR(Tri_Incurred_AttrorTot!AW34-Ctrol_Incurred!AW103,"")</f>
        <v/>
      </c>
      <c r="AX38" s="300" t="str">
        <f>IFERROR(Tri_Incurred_AttrorTot!AX34-Ctrol_Incurred!AX103,"")</f>
        <v/>
      </c>
      <c r="AY38" s="300" t="str">
        <f>IFERROR(Tri_Incurred_AttrorTot!AY34-Ctrol_Incurred!AY103,"")</f>
        <v/>
      </c>
      <c r="AZ38" s="300" t="str">
        <f>IFERROR(Tri_Incurred_AttrorTot!AZ34-Ctrol_Incurred!AZ103,"")</f>
        <v/>
      </c>
      <c r="BA38" s="300" t="str">
        <f>IFERROR(Tri_Incurred_AttrorTot!BA34-Ctrol_Incurred!BA103,"")</f>
        <v/>
      </c>
      <c r="BB38" s="300" t="str">
        <f>IFERROR(Tri_Incurred_AttrorTot!BB34-Ctrol_Incurred!BB103,"")</f>
        <v/>
      </c>
      <c r="BC38" s="300" t="str">
        <f>IFERROR(Tri_Incurred_AttrorTot!BC34-Ctrol_Incurred!BC103,"")</f>
        <v/>
      </c>
      <c r="BD38" s="300" t="str">
        <f>IFERROR(Tri_Incurred_AttrorTot!BD34-Ctrol_Incurred!BD103,"")</f>
        <v/>
      </c>
      <c r="BE38" s="300" t="str">
        <f>IFERROR(Tri_Incurred_AttrorTot!BE34-Ctrol_Incurred!BE103,"")</f>
        <v/>
      </c>
      <c r="BF38" s="300" t="str">
        <f>IFERROR(Tri_Incurred_AttrorTot!BF34-Ctrol_Incurred!BF103,"")</f>
        <v/>
      </c>
      <c r="BG38" s="300" t="str">
        <f>IFERROR(Tri_Incurred_AttrorTot!BG34-Ctrol_Incurred!BG103,"")</f>
        <v/>
      </c>
      <c r="BH38" s="300"/>
      <c r="BI38" s="300"/>
    </row>
    <row r="39" spans="1:61">
      <c r="A39" s="127" t="s">
        <v>461</v>
      </c>
      <c r="B39" s="300">
        <f>IFERROR(Tri_Incurred_AttrorTot!B35-Ctrol_Incurred!B104,"")</f>
        <v>0</v>
      </c>
      <c r="C39" s="300">
        <f>IFERROR(Tri_Incurred_AttrorTot!C35-Ctrol_Incurred!C104,"")</f>
        <v>0</v>
      </c>
      <c r="D39" s="300">
        <f>IFERROR(Tri_Incurred_AttrorTot!D35-Ctrol_Incurred!D104,"")</f>
        <v>0</v>
      </c>
      <c r="E39" s="300">
        <f>IFERROR(Tri_Incurred_AttrorTot!E35-Ctrol_Incurred!E104,"")</f>
        <v>0</v>
      </c>
      <c r="F39" s="300">
        <f>IFERROR(Tri_Incurred_AttrorTot!F35-Ctrol_Incurred!F104,"")</f>
        <v>0</v>
      </c>
      <c r="G39" s="300">
        <f>IFERROR(Tri_Incurred_AttrorTot!G35-Ctrol_Incurred!G104,"")</f>
        <v>0</v>
      </c>
      <c r="H39" s="300">
        <f>IFERROR(Tri_Incurred_AttrorTot!H35-Ctrol_Incurred!H104,"")</f>
        <v>0</v>
      </c>
      <c r="I39" s="300">
        <f>IFERROR(Tri_Incurred_AttrorTot!I35-Ctrol_Incurred!I104,"")</f>
        <v>0</v>
      </c>
      <c r="J39" s="300">
        <f>IFERROR(Tri_Incurred_AttrorTot!J35-Ctrol_Incurred!J104,"")</f>
        <v>0</v>
      </c>
      <c r="K39" s="300">
        <f>IFERROR(Tri_Incurred_AttrorTot!K35-Ctrol_Incurred!K104,"")</f>
        <v>0</v>
      </c>
      <c r="L39" s="300">
        <f>IFERROR(Tri_Incurred_AttrorTot!L35-Ctrol_Incurred!L104,"")</f>
        <v>0</v>
      </c>
      <c r="M39" s="300">
        <f>IFERROR(Tri_Incurred_AttrorTot!M35-Ctrol_Incurred!M104,"")</f>
        <v>0</v>
      </c>
      <c r="N39" s="300">
        <f>IFERROR(Tri_Incurred_AttrorTot!N35-Ctrol_Incurred!N104,"")</f>
        <v>0</v>
      </c>
      <c r="O39" s="300">
        <f>IFERROR(Tri_Incurred_AttrorTot!O35-Ctrol_Incurred!O104,"")</f>
        <v>0</v>
      </c>
      <c r="P39" s="300">
        <f>IFERROR(Tri_Incurred_AttrorTot!P35-Ctrol_Incurred!P104,"")</f>
        <v>0</v>
      </c>
      <c r="Q39" s="300">
        <f>IFERROR(Tri_Incurred_AttrorTot!Q35-Ctrol_Incurred!Q104,"")</f>
        <v>0</v>
      </c>
      <c r="R39" s="300">
        <f>IFERROR(Tri_Incurred_AttrorTot!R35-Ctrol_Incurred!R104,"")</f>
        <v>0</v>
      </c>
      <c r="S39" s="300">
        <f>IFERROR(Tri_Incurred_AttrorTot!S35-Ctrol_Incurred!S104,"")</f>
        <v>0</v>
      </c>
      <c r="T39" s="300">
        <f>IFERROR(Tri_Incurred_AttrorTot!T35-Ctrol_Incurred!T104,"")</f>
        <v>0</v>
      </c>
      <c r="U39" s="300">
        <f>IFERROR(Tri_Incurred_AttrorTot!U35-Ctrol_Incurred!U104,"")</f>
        <v>0</v>
      </c>
      <c r="V39" s="300">
        <f>IFERROR(Tri_Incurred_AttrorTot!V35-Ctrol_Incurred!V104,"")</f>
        <v>0</v>
      </c>
      <c r="W39" s="300">
        <f>IFERROR(Tri_Incurred_AttrorTot!W35-Ctrol_Incurred!W104,"")</f>
        <v>0</v>
      </c>
      <c r="X39" s="300">
        <f>IFERROR(Tri_Incurred_AttrorTot!X35-Ctrol_Incurred!X104,"")</f>
        <v>0</v>
      </c>
      <c r="Y39" s="300">
        <f>IFERROR(Tri_Incurred_AttrorTot!Y35-Ctrol_Incurred!Y104,"")</f>
        <v>0</v>
      </c>
      <c r="Z39" s="300">
        <f>IFERROR(Tri_Incurred_AttrorTot!Z35-Ctrol_Incurred!Z104,"")</f>
        <v>0</v>
      </c>
      <c r="AA39" s="300">
        <f>IFERROR(Tri_Incurred_AttrorTot!AA35-Ctrol_Incurred!AA104,"")</f>
        <v>0</v>
      </c>
      <c r="AB39" s="300">
        <f>IFERROR(Tri_Incurred_AttrorTot!AB35-Ctrol_Incurred!AB104,"")</f>
        <v>0</v>
      </c>
      <c r="AC39" s="300">
        <f>IFERROR(Tri_Incurred_AttrorTot!AC35-Ctrol_Incurred!AC104,"")</f>
        <v>0</v>
      </c>
      <c r="AD39" s="300">
        <f>IFERROR(Tri_Incurred_AttrorTot!AD35-Ctrol_Incurred!AD104,"")</f>
        <v>0</v>
      </c>
      <c r="AE39" s="300">
        <f>IFERROR(Tri_Incurred_AttrorTot!AE35-Ctrol_Incurred!AE104,"")</f>
        <v>0</v>
      </c>
      <c r="AF39" s="300">
        <f>IFERROR(Tri_Incurred_AttrorTot!AF35-Ctrol_Incurred!AF104,"")</f>
        <v>0</v>
      </c>
      <c r="AG39" s="300">
        <f>IFERROR(Tri_Incurred_AttrorTot!AG35-Ctrol_Incurred!AG104,"")</f>
        <v>0</v>
      </c>
      <c r="AH39" s="300">
        <f>IFERROR(Tri_Incurred_AttrorTot!AH35-Ctrol_Incurred!AH104,"")</f>
        <v>0</v>
      </c>
      <c r="AI39" s="300">
        <f>IFERROR(Tri_Incurred_AttrorTot!AI35-Ctrol_Incurred!AI104,"")</f>
        <v>0</v>
      </c>
      <c r="AJ39" s="300">
        <f>IFERROR(Tri_Incurred_AttrorTot!AJ35-Ctrol_Incurred!AJ104,"")</f>
        <v>0</v>
      </c>
      <c r="AK39" s="300">
        <f>IFERROR(Tri_Incurred_AttrorTot!AK35-Ctrol_Incurred!AK104,"")</f>
        <v>0</v>
      </c>
      <c r="AL39" s="300">
        <f>IFERROR(Tri_Incurred_AttrorTot!AL35-Ctrol_Incurred!AL104,"")</f>
        <v>0</v>
      </c>
      <c r="AM39" s="300">
        <f>IFERROR(Tri_Incurred_AttrorTot!AM35-Ctrol_Incurred!AM104,"")</f>
        <v>0</v>
      </c>
      <c r="AN39" s="300" t="str">
        <f>IFERROR(Tri_Incurred_AttrorTot!AN35-Ctrol_Incurred!AN104,"")</f>
        <v/>
      </c>
      <c r="AO39" s="300" t="str">
        <f>IFERROR(Tri_Incurred_AttrorTot!AO35-Ctrol_Incurred!AO104,"")</f>
        <v/>
      </c>
      <c r="AP39" s="300" t="str">
        <f>IFERROR(Tri_Incurred_AttrorTot!AP35-Ctrol_Incurred!AP104,"")</f>
        <v/>
      </c>
      <c r="AQ39" s="300" t="str">
        <f>IFERROR(Tri_Incurred_AttrorTot!AQ35-Ctrol_Incurred!AQ104,"")</f>
        <v/>
      </c>
      <c r="AR39" s="300" t="str">
        <f>IFERROR(Tri_Incurred_AttrorTot!AR35-Ctrol_Incurred!AR104,"")</f>
        <v/>
      </c>
      <c r="AS39" s="300" t="str">
        <f>IFERROR(Tri_Incurred_AttrorTot!AS35-Ctrol_Incurred!AS104,"")</f>
        <v/>
      </c>
      <c r="AT39" s="300" t="str">
        <f>IFERROR(Tri_Incurred_AttrorTot!AT35-Ctrol_Incurred!AT104,"")</f>
        <v/>
      </c>
      <c r="AU39" s="300" t="str">
        <f>IFERROR(Tri_Incurred_AttrorTot!AU35-Ctrol_Incurred!AU104,"")</f>
        <v/>
      </c>
      <c r="AV39" s="300" t="str">
        <f>IFERROR(Tri_Incurred_AttrorTot!AV35-Ctrol_Incurred!AV104,"")</f>
        <v/>
      </c>
      <c r="AW39" s="300" t="str">
        <f>IFERROR(Tri_Incurred_AttrorTot!AW35-Ctrol_Incurred!AW104,"")</f>
        <v/>
      </c>
      <c r="AX39" s="300" t="str">
        <f>IFERROR(Tri_Incurred_AttrorTot!AX35-Ctrol_Incurred!AX104,"")</f>
        <v/>
      </c>
      <c r="AY39" s="300" t="str">
        <f>IFERROR(Tri_Incurred_AttrorTot!AY35-Ctrol_Incurred!AY104,"")</f>
        <v/>
      </c>
      <c r="AZ39" s="300" t="str">
        <f>IFERROR(Tri_Incurred_AttrorTot!AZ35-Ctrol_Incurred!AZ104,"")</f>
        <v/>
      </c>
      <c r="BA39" s="300" t="str">
        <f>IFERROR(Tri_Incurred_AttrorTot!BA35-Ctrol_Incurred!BA104,"")</f>
        <v/>
      </c>
      <c r="BB39" s="300" t="str">
        <f>IFERROR(Tri_Incurred_AttrorTot!BB35-Ctrol_Incurred!BB104,"")</f>
        <v/>
      </c>
      <c r="BC39" s="300" t="str">
        <f>IFERROR(Tri_Incurred_AttrorTot!BC35-Ctrol_Incurred!BC104,"")</f>
        <v/>
      </c>
      <c r="BD39" s="300" t="str">
        <f>IFERROR(Tri_Incurred_AttrorTot!BD35-Ctrol_Incurred!BD104,"")</f>
        <v/>
      </c>
      <c r="BE39" s="300" t="str">
        <f>IFERROR(Tri_Incurred_AttrorTot!BE35-Ctrol_Incurred!BE104,"")</f>
        <v/>
      </c>
      <c r="BF39" s="300" t="str">
        <f>IFERROR(Tri_Incurred_AttrorTot!BF35-Ctrol_Incurred!BF104,"")</f>
        <v/>
      </c>
      <c r="BG39" s="300" t="str">
        <f>IFERROR(Tri_Incurred_AttrorTot!BG35-Ctrol_Incurred!BG104,"")</f>
        <v/>
      </c>
      <c r="BH39" s="300"/>
      <c r="BI39" s="300"/>
    </row>
    <row r="40" spans="1:61">
      <c r="A40" s="127" t="s">
        <v>462</v>
      </c>
      <c r="B40" s="300">
        <f>IFERROR(Tri_Incurred_AttrorTot!B36-Ctrol_Incurred!B105,"")</f>
        <v>0</v>
      </c>
      <c r="C40" s="300">
        <f>IFERROR(Tri_Incurred_AttrorTot!C36-Ctrol_Incurred!C105,"")</f>
        <v>0</v>
      </c>
      <c r="D40" s="300">
        <f>IFERROR(Tri_Incurred_AttrorTot!D36-Ctrol_Incurred!D105,"")</f>
        <v>0</v>
      </c>
      <c r="E40" s="300">
        <f>IFERROR(Tri_Incurred_AttrorTot!E36-Ctrol_Incurred!E105,"")</f>
        <v>0</v>
      </c>
      <c r="F40" s="300">
        <f>IFERROR(Tri_Incurred_AttrorTot!F36-Ctrol_Incurred!F105,"")</f>
        <v>0</v>
      </c>
      <c r="G40" s="300">
        <f>IFERROR(Tri_Incurred_AttrorTot!G36-Ctrol_Incurred!G105,"")</f>
        <v>0</v>
      </c>
      <c r="H40" s="300">
        <f>IFERROR(Tri_Incurred_AttrorTot!H36-Ctrol_Incurred!H105,"")</f>
        <v>0</v>
      </c>
      <c r="I40" s="300">
        <f>IFERROR(Tri_Incurred_AttrorTot!I36-Ctrol_Incurred!I105,"")</f>
        <v>0</v>
      </c>
      <c r="J40" s="300">
        <f>IFERROR(Tri_Incurred_AttrorTot!J36-Ctrol_Incurred!J105,"")</f>
        <v>0</v>
      </c>
      <c r="K40" s="300">
        <f>IFERROR(Tri_Incurred_AttrorTot!K36-Ctrol_Incurred!K105,"")</f>
        <v>0</v>
      </c>
      <c r="L40" s="300">
        <f>IFERROR(Tri_Incurred_AttrorTot!L36-Ctrol_Incurred!L105,"")</f>
        <v>0</v>
      </c>
      <c r="M40" s="300">
        <f>IFERROR(Tri_Incurred_AttrorTot!M36-Ctrol_Incurred!M105,"")</f>
        <v>0</v>
      </c>
      <c r="N40" s="300">
        <f>IFERROR(Tri_Incurred_AttrorTot!N36-Ctrol_Incurred!N105,"")</f>
        <v>0</v>
      </c>
      <c r="O40" s="300">
        <f>IFERROR(Tri_Incurred_AttrorTot!O36-Ctrol_Incurred!O105,"")</f>
        <v>0</v>
      </c>
      <c r="P40" s="300">
        <f>IFERROR(Tri_Incurred_AttrorTot!P36-Ctrol_Incurred!P105,"")</f>
        <v>0</v>
      </c>
      <c r="Q40" s="300">
        <f>IFERROR(Tri_Incurred_AttrorTot!Q36-Ctrol_Incurred!Q105,"")</f>
        <v>0</v>
      </c>
      <c r="R40" s="300">
        <f>IFERROR(Tri_Incurred_AttrorTot!R36-Ctrol_Incurred!R105,"")</f>
        <v>0</v>
      </c>
      <c r="S40" s="300">
        <f>IFERROR(Tri_Incurred_AttrorTot!S36-Ctrol_Incurred!S105,"")</f>
        <v>0</v>
      </c>
      <c r="T40" s="300">
        <f>IFERROR(Tri_Incurred_AttrorTot!T36-Ctrol_Incurred!T105,"")</f>
        <v>0</v>
      </c>
      <c r="U40" s="300">
        <f>IFERROR(Tri_Incurred_AttrorTot!U36-Ctrol_Incurred!U105,"")</f>
        <v>0</v>
      </c>
      <c r="V40" s="300">
        <f>IFERROR(Tri_Incurred_AttrorTot!V36-Ctrol_Incurred!V105,"")</f>
        <v>0</v>
      </c>
      <c r="W40" s="300">
        <f>IFERROR(Tri_Incurred_AttrorTot!W36-Ctrol_Incurred!W105,"")</f>
        <v>0</v>
      </c>
      <c r="X40" s="300">
        <f>IFERROR(Tri_Incurred_AttrorTot!X36-Ctrol_Incurred!X105,"")</f>
        <v>0</v>
      </c>
      <c r="Y40" s="300">
        <f>IFERROR(Tri_Incurred_AttrorTot!Y36-Ctrol_Incurred!Y105,"")</f>
        <v>0</v>
      </c>
      <c r="Z40" s="300">
        <f>IFERROR(Tri_Incurred_AttrorTot!Z36-Ctrol_Incurred!Z105,"")</f>
        <v>0</v>
      </c>
      <c r="AA40" s="300">
        <f>IFERROR(Tri_Incurred_AttrorTot!AA36-Ctrol_Incurred!AA105,"")</f>
        <v>0</v>
      </c>
      <c r="AB40" s="300">
        <f>IFERROR(Tri_Incurred_AttrorTot!AB36-Ctrol_Incurred!AB105,"")</f>
        <v>0</v>
      </c>
      <c r="AC40" s="300">
        <f>IFERROR(Tri_Incurred_AttrorTot!AC36-Ctrol_Incurred!AC105,"")</f>
        <v>0</v>
      </c>
      <c r="AD40" s="300">
        <f>IFERROR(Tri_Incurred_AttrorTot!AD36-Ctrol_Incurred!AD105,"")</f>
        <v>0</v>
      </c>
      <c r="AE40" s="300">
        <f>IFERROR(Tri_Incurred_AttrorTot!AE36-Ctrol_Incurred!AE105,"")</f>
        <v>0</v>
      </c>
      <c r="AF40" s="300">
        <f>IFERROR(Tri_Incurred_AttrorTot!AF36-Ctrol_Incurred!AF105,"")</f>
        <v>0</v>
      </c>
      <c r="AG40" s="300">
        <f>IFERROR(Tri_Incurred_AttrorTot!AG36-Ctrol_Incurred!AG105,"")</f>
        <v>0</v>
      </c>
      <c r="AH40" s="300">
        <f>IFERROR(Tri_Incurred_AttrorTot!AH36-Ctrol_Incurred!AH105,"")</f>
        <v>0</v>
      </c>
      <c r="AI40" s="300">
        <f>IFERROR(Tri_Incurred_AttrorTot!AI36-Ctrol_Incurred!AI105,"")</f>
        <v>0</v>
      </c>
      <c r="AJ40" s="300">
        <f>IFERROR(Tri_Incurred_AttrorTot!AJ36-Ctrol_Incurred!AJ105,"")</f>
        <v>0</v>
      </c>
      <c r="AK40" s="300">
        <f>IFERROR(Tri_Incurred_AttrorTot!AK36-Ctrol_Incurred!AK105,"")</f>
        <v>0</v>
      </c>
      <c r="AL40" s="300">
        <f>IFERROR(Tri_Incurred_AttrorTot!AL36-Ctrol_Incurred!AL105,"")</f>
        <v>0</v>
      </c>
      <c r="AM40" s="300" t="str">
        <f>IFERROR(Tri_Incurred_AttrorTot!AM36-Ctrol_Incurred!AM105,"")</f>
        <v/>
      </c>
      <c r="AN40" s="300" t="str">
        <f>IFERROR(Tri_Incurred_AttrorTot!AN36-Ctrol_Incurred!AN105,"")</f>
        <v/>
      </c>
      <c r="AO40" s="300" t="str">
        <f>IFERROR(Tri_Incurred_AttrorTot!AO36-Ctrol_Incurred!AO105,"")</f>
        <v/>
      </c>
      <c r="AP40" s="300" t="str">
        <f>IFERROR(Tri_Incurred_AttrorTot!AP36-Ctrol_Incurred!AP105,"")</f>
        <v/>
      </c>
      <c r="AQ40" s="300" t="str">
        <f>IFERROR(Tri_Incurred_AttrorTot!AQ36-Ctrol_Incurred!AQ105,"")</f>
        <v/>
      </c>
      <c r="AR40" s="300" t="str">
        <f>IFERROR(Tri_Incurred_AttrorTot!AR36-Ctrol_Incurred!AR105,"")</f>
        <v/>
      </c>
      <c r="AS40" s="300" t="str">
        <f>IFERROR(Tri_Incurred_AttrorTot!AS36-Ctrol_Incurred!AS105,"")</f>
        <v/>
      </c>
      <c r="AT40" s="300" t="str">
        <f>IFERROR(Tri_Incurred_AttrorTot!AT36-Ctrol_Incurred!AT105,"")</f>
        <v/>
      </c>
      <c r="AU40" s="300" t="str">
        <f>IFERROR(Tri_Incurred_AttrorTot!AU36-Ctrol_Incurred!AU105,"")</f>
        <v/>
      </c>
      <c r="AV40" s="300" t="str">
        <f>IFERROR(Tri_Incurred_AttrorTot!AV36-Ctrol_Incurred!AV105,"")</f>
        <v/>
      </c>
      <c r="AW40" s="300" t="str">
        <f>IFERROR(Tri_Incurred_AttrorTot!AW36-Ctrol_Incurred!AW105,"")</f>
        <v/>
      </c>
      <c r="AX40" s="300" t="str">
        <f>IFERROR(Tri_Incurred_AttrorTot!AX36-Ctrol_Incurred!AX105,"")</f>
        <v/>
      </c>
      <c r="AY40" s="300" t="str">
        <f>IFERROR(Tri_Incurred_AttrorTot!AY36-Ctrol_Incurred!AY105,"")</f>
        <v/>
      </c>
      <c r="AZ40" s="300" t="str">
        <f>IFERROR(Tri_Incurred_AttrorTot!AZ36-Ctrol_Incurred!AZ105,"")</f>
        <v/>
      </c>
      <c r="BA40" s="300" t="str">
        <f>IFERROR(Tri_Incurred_AttrorTot!BA36-Ctrol_Incurred!BA105,"")</f>
        <v/>
      </c>
      <c r="BB40" s="300" t="str">
        <f>IFERROR(Tri_Incurred_AttrorTot!BB36-Ctrol_Incurred!BB105,"")</f>
        <v/>
      </c>
      <c r="BC40" s="300" t="str">
        <f>IFERROR(Tri_Incurred_AttrorTot!BC36-Ctrol_Incurred!BC105,"")</f>
        <v/>
      </c>
      <c r="BD40" s="300" t="str">
        <f>IFERROR(Tri_Incurred_AttrorTot!BD36-Ctrol_Incurred!BD105,"")</f>
        <v/>
      </c>
      <c r="BE40" s="300" t="str">
        <f>IFERROR(Tri_Incurred_AttrorTot!BE36-Ctrol_Incurred!BE105,"")</f>
        <v/>
      </c>
      <c r="BF40" s="300" t="str">
        <f>IFERROR(Tri_Incurred_AttrorTot!BF36-Ctrol_Incurred!BF105,"")</f>
        <v/>
      </c>
      <c r="BG40" s="300" t="str">
        <f>IFERROR(Tri_Incurred_AttrorTot!BG36-Ctrol_Incurred!BG105,"")</f>
        <v/>
      </c>
      <c r="BH40" s="300"/>
      <c r="BI40" s="300"/>
    </row>
    <row r="41" spans="1:61">
      <c r="A41" s="127" t="s">
        <v>463</v>
      </c>
      <c r="B41" s="300">
        <f>IFERROR(Tri_Incurred_AttrorTot!B37-Ctrol_Incurred!B106,"")</f>
        <v>0</v>
      </c>
      <c r="C41" s="300">
        <f>IFERROR(Tri_Incurred_AttrorTot!C37-Ctrol_Incurred!C106,"")</f>
        <v>0</v>
      </c>
      <c r="D41" s="300">
        <f>IFERROR(Tri_Incurred_AttrorTot!D37-Ctrol_Incurred!D106,"")</f>
        <v>0</v>
      </c>
      <c r="E41" s="300">
        <f>IFERROR(Tri_Incurred_AttrorTot!E37-Ctrol_Incurred!E106,"")</f>
        <v>0</v>
      </c>
      <c r="F41" s="300">
        <f>IFERROR(Tri_Incurred_AttrorTot!F37-Ctrol_Incurred!F106,"")</f>
        <v>0</v>
      </c>
      <c r="G41" s="300">
        <f>IFERROR(Tri_Incurred_AttrorTot!G37-Ctrol_Incurred!G106,"")</f>
        <v>0</v>
      </c>
      <c r="H41" s="300">
        <f>IFERROR(Tri_Incurred_AttrorTot!H37-Ctrol_Incurred!H106,"")</f>
        <v>0</v>
      </c>
      <c r="I41" s="300">
        <f>IFERROR(Tri_Incurred_AttrorTot!I37-Ctrol_Incurred!I106,"")</f>
        <v>0</v>
      </c>
      <c r="J41" s="300">
        <f>IFERROR(Tri_Incurred_AttrorTot!J37-Ctrol_Incurred!J106,"")</f>
        <v>0</v>
      </c>
      <c r="K41" s="300">
        <f>IFERROR(Tri_Incurred_AttrorTot!K37-Ctrol_Incurred!K106,"")</f>
        <v>0</v>
      </c>
      <c r="L41" s="300">
        <f>IFERROR(Tri_Incurred_AttrorTot!L37-Ctrol_Incurred!L106,"")</f>
        <v>0</v>
      </c>
      <c r="M41" s="300">
        <f>IFERROR(Tri_Incurred_AttrorTot!M37-Ctrol_Incurred!M106,"")</f>
        <v>0</v>
      </c>
      <c r="N41" s="300">
        <f>IFERROR(Tri_Incurred_AttrorTot!N37-Ctrol_Incurred!N106,"")</f>
        <v>0</v>
      </c>
      <c r="O41" s="300">
        <f>IFERROR(Tri_Incurred_AttrorTot!O37-Ctrol_Incurred!O106,"")</f>
        <v>0</v>
      </c>
      <c r="P41" s="300">
        <f>IFERROR(Tri_Incurred_AttrorTot!P37-Ctrol_Incurred!P106,"")</f>
        <v>0</v>
      </c>
      <c r="Q41" s="300">
        <f>IFERROR(Tri_Incurred_AttrorTot!Q37-Ctrol_Incurred!Q106,"")</f>
        <v>0</v>
      </c>
      <c r="R41" s="300">
        <f>IFERROR(Tri_Incurred_AttrorTot!R37-Ctrol_Incurred!R106,"")</f>
        <v>0</v>
      </c>
      <c r="S41" s="300">
        <f>IFERROR(Tri_Incurred_AttrorTot!S37-Ctrol_Incurred!S106,"")</f>
        <v>0</v>
      </c>
      <c r="T41" s="300">
        <f>IFERROR(Tri_Incurred_AttrorTot!T37-Ctrol_Incurred!T106,"")</f>
        <v>0</v>
      </c>
      <c r="U41" s="300">
        <f>IFERROR(Tri_Incurred_AttrorTot!U37-Ctrol_Incurred!U106,"")</f>
        <v>0</v>
      </c>
      <c r="V41" s="300">
        <f>IFERROR(Tri_Incurred_AttrorTot!V37-Ctrol_Incurred!V106,"")</f>
        <v>0</v>
      </c>
      <c r="W41" s="300">
        <f>IFERROR(Tri_Incurred_AttrorTot!W37-Ctrol_Incurred!W106,"")</f>
        <v>0</v>
      </c>
      <c r="X41" s="300">
        <f>IFERROR(Tri_Incurred_AttrorTot!X37-Ctrol_Incurred!X106,"")</f>
        <v>0</v>
      </c>
      <c r="Y41" s="300">
        <f>IFERROR(Tri_Incurred_AttrorTot!Y37-Ctrol_Incurred!Y106,"")</f>
        <v>0</v>
      </c>
      <c r="Z41" s="300">
        <f>IFERROR(Tri_Incurred_AttrorTot!Z37-Ctrol_Incurred!Z106,"")</f>
        <v>0</v>
      </c>
      <c r="AA41" s="300">
        <f>IFERROR(Tri_Incurred_AttrorTot!AA37-Ctrol_Incurred!AA106,"")</f>
        <v>0</v>
      </c>
      <c r="AB41" s="300">
        <f>IFERROR(Tri_Incurred_AttrorTot!AB37-Ctrol_Incurred!AB106,"")</f>
        <v>0</v>
      </c>
      <c r="AC41" s="300">
        <f>IFERROR(Tri_Incurred_AttrorTot!AC37-Ctrol_Incurred!AC106,"")</f>
        <v>0</v>
      </c>
      <c r="AD41" s="300">
        <f>IFERROR(Tri_Incurred_AttrorTot!AD37-Ctrol_Incurred!AD106,"")</f>
        <v>0</v>
      </c>
      <c r="AE41" s="300">
        <f>IFERROR(Tri_Incurred_AttrorTot!AE37-Ctrol_Incurred!AE106,"")</f>
        <v>0</v>
      </c>
      <c r="AF41" s="300">
        <f>IFERROR(Tri_Incurred_AttrorTot!AF37-Ctrol_Incurred!AF106,"")</f>
        <v>0</v>
      </c>
      <c r="AG41" s="300">
        <f>IFERROR(Tri_Incurred_AttrorTot!AG37-Ctrol_Incurred!AG106,"")</f>
        <v>0</v>
      </c>
      <c r="AH41" s="300">
        <f>IFERROR(Tri_Incurred_AttrorTot!AH37-Ctrol_Incurred!AH106,"")</f>
        <v>0</v>
      </c>
      <c r="AI41" s="300">
        <f>IFERROR(Tri_Incurred_AttrorTot!AI37-Ctrol_Incurred!AI106,"")</f>
        <v>0</v>
      </c>
      <c r="AJ41" s="300">
        <f>IFERROR(Tri_Incurred_AttrorTot!AJ37-Ctrol_Incurred!AJ106,"")</f>
        <v>0</v>
      </c>
      <c r="AK41" s="300">
        <f>IFERROR(Tri_Incurred_AttrorTot!AK37-Ctrol_Incurred!AK106,"")</f>
        <v>0</v>
      </c>
      <c r="AL41" s="300" t="str">
        <f>IFERROR(Tri_Incurred_AttrorTot!AL37-Ctrol_Incurred!AL106,"")</f>
        <v/>
      </c>
      <c r="AM41" s="300" t="str">
        <f>IFERROR(Tri_Incurred_AttrorTot!AM37-Ctrol_Incurred!AM106,"")</f>
        <v/>
      </c>
      <c r="AN41" s="300" t="str">
        <f>IFERROR(Tri_Incurred_AttrorTot!AN37-Ctrol_Incurred!AN106,"")</f>
        <v/>
      </c>
      <c r="AO41" s="300" t="str">
        <f>IFERROR(Tri_Incurred_AttrorTot!AO37-Ctrol_Incurred!AO106,"")</f>
        <v/>
      </c>
      <c r="AP41" s="300" t="str">
        <f>IFERROR(Tri_Incurred_AttrorTot!AP37-Ctrol_Incurred!AP106,"")</f>
        <v/>
      </c>
      <c r="AQ41" s="300" t="str">
        <f>IFERROR(Tri_Incurred_AttrorTot!AQ37-Ctrol_Incurred!AQ106,"")</f>
        <v/>
      </c>
      <c r="AR41" s="300" t="str">
        <f>IFERROR(Tri_Incurred_AttrorTot!AR37-Ctrol_Incurred!AR106,"")</f>
        <v/>
      </c>
      <c r="AS41" s="300" t="str">
        <f>IFERROR(Tri_Incurred_AttrorTot!AS37-Ctrol_Incurred!AS106,"")</f>
        <v/>
      </c>
      <c r="AT41" s="300" t="str">
        <f>IFERROR(Tri_Incurred_AttrorTot!AT37-Ctrol_Incurred!AT106,"")</f>
        <v/>
      </c>
      <c r="AU41" s="300" t="str">
        <f>IFERROR(Tri_Incurred_AttrorTot!AU37-Ctrol_Incurred!AU106,"")</f>
        <v/>
      </c>
      <c r="AV41" s="300" t="str">
        <f>IFERROR(Tri_Incurred_AttrorTot!AV37-Ctrol_Incurred!AV106,"")</f>
        <v/>
      </c>
      <c r="AW41" s="300" t="str">
        <f>IFERROR(Tri_Incurred_AttrorTot!AW37-Ctrol_Incurred!AW106,"")</f>
        <v/>
      </c>
      <c r="AX41" s="300" t="str">
        <f>IFERROR(Tri_Incurred_AttrorTot!AX37-Ctrol_Incurred!AX106,"")</f>
        <v/>
      </c>
      <c r="AY41" s="300" t="str">
        <f>IFERROR(Tri_Incurred_AttrorTot!AY37-Ctrol_Incurred!AY106,"")</f>
        <v/>
      </c>
      <c r="AZ41" s="300" t="str">
        <f>IFERROR(Tri_Incurred_AttrorTot!AZ37-Ctrol_Incurred!AZ106,"")</f>
        <v/>
      </c>
      <c r="BA41" s="300" t="str">
        <f>IFERROR(Tri_Incurred_AttrorTot!BA37-Ctrol_Incurred!BA106,"")</f>
        <v/>
      </c>
      <c r="BB41" s="300" t="str">
        <f>IFERROR(Tri_Incurred_AttrorTot!BB37-Ctrol_Incurred!BB106,"")</f>
        <v/>
      </c>
      <c r="BC41" s="300" t="str">
        <f>IFERROR(Tri_Incurred_AttrorTot!BC37-Ctrol_Incurred!BC106,"")</f>
        <v/>
      </c>
      <c r="BD41" s="300" t="str">
        <f>IFERROR(Tri_Incurred_AttrorTot!BD37-Ctrol_Incurred!BD106,"")</f>
        <v/>
      </c>
      <c r="BE41" s="300" t="str">
        <f>IFERROR(Tri_Incurred_AttrorTot!BE37-Ctrol_Incurred!BE106,"")</f>
        <v/>
      </c>
      <c r="BF41" s="300" t="str">
        <f>IFERROR(Tri_Incurred_AttrorTot!BF37-Ctrol_Incurred!BF106,"")</f>
        <v/>
      </c>
      <c r="BG41" s="300" t="str">
        <f>IFERROR(Tri_Incurred_AttrorTot!BG37-Ctrol_Incurred!BG106,"")</f>
        <v/>
      </c>
      <c r="BH41" s="300"/>
      <c r="BI41" s="300"/>
    </row>
    <row r="42" spans="1:61">
      <c r="A42" s="127" t="s">
        <v>464</v>
      </c>
      <c r="B42" s="300">
        <f>IFERROR(Tri_Incurred_AttrorTot!B38-Ctrol_Incurred!B107,"")</f>
        <v>0</v>
      </c>
      <c r="C42" s="300">
        <f>IFERROR(Tri_Incurred_AttrorTot!C38-Ctrol_Incurred!C107,"")</f>
        <v>0</v>
      </c>
      <c r="D42" s="300">
        <f>IFERROR(Tri_Incurred_AttrorTot!D38-Ctrol_Incurred!D107,"")</f>
        <v>0</v>
      </c>
      <c r="E42" s="300">
        <f>IFERROR(Tri_Incurred_AttrorTot!E38-Ctrol_Incurred!E107,"")</f>
        <v>0</v>
      </c>
      <c r="F42" s="300">
        <f>IFERROR(Tri_Incurred_AttrorTot!F38-Ctrol_Incurred!F107,"")</f>
        <v>0</v>
      </c>
      <c r="G42" s="300">
        <f>IFERROR(Tri_Incurred_AttrorTot!G38-Ctrol_Incurred!G107,"")</f>
        <v>0</v>
      </c>
      <c r="H42" s="300">
        <f>IFERROR(Tri_Incurred_AttrorTot!H38-Ctrol_Incurred!H107,"")</f>
        <v>0</v>
      </c>
      <c r="I42" s="300">
        <f>IFERROR(Tri_Incurred_AttrorTot!I38-Ctrol_Incurred!I107,"")</f>
        <v>0</v>
      </c>
      <c r="J42" s="300">
        <f>IFERROR(Tri_Incurred_AttrorTot!J38-Ctrol_Incurred!J107,"")</f>
        <v>0</v>
      </c>
      <c r="K42" s="300">
        <f>IFERROR(Tri_Incurred_AttrorTot!K38-Ctrol_Incurred!K107,"")</f>
        <v>0</v>
      </c>
      <c r="L42" s="300">
        <f>IFERROR(Tri_Incurred_AttrorTot!L38-Ctrol_Incurred!L107,"")</f>
        <v>0</v>
      </c>
      <c r="M42" s="300">
        <f>IFERROR(Tri_Incurred_AttrorTot!M38-Ctrol_Incurred!M107,"")</f>
        <v>0</v>
      </c>
      <c r="N42" s="300">
        <f>IFERROR(Tri_Incurred_AttrorTot!N38-Ctrol_Incurred!N107,"")</f>
        <v>0</v>
      </c>
      <c r="O42" s="300">
        <f>IFERROR(Tri_Incurred_AttrorTot!O38-Ctrol_Incurred!O107,"")</f>
        <v>0</v>
      </c>
      <c r="P42" s="300">
        <f>IFERROR(Tri_Incurred_AttrorTot!P38-Ctrol_Incurred!P107,"")</f>
        <v>0</v>
      </c>
      <c r="Q42" s="300">
        <f>IFERROR(Tri_Incurred_AttrorTot!Q38-Ctrol_Incurred!Q107,"")</f>
        <v>0</v>
      </c>
      <c r="R42" s="300">
        <f>IFERROR(Tri_Incurred_AttrorTot!R38-Ctrol_Incurred!R107,"")</f>
        <v>0</v>
      </c>
      <c r="S42" s="300">
        <f>IFERROR(Tri_Incurred_AttrorTot!S38-Ctrol_Incurred!S107,"")</f>
        <v>0</v>
      </c>
      <c r="T42" s="300">
        <f>IFERROR(Tri_Incurred_AttrorTot!T38-Ctrol_Incurred!T107,"")</f>
        <v>0</v>
      </c>
      <c r="U42" s="300">
        <f>IFERROR(Tri_Incurred_AttrorTot!U38-Ctrol_Incurred!U107,"")</f>
        <v>0</v>
      </c>
      <c r="V42" s="300">
        <f>IFERROR(Tri_Incurred_AttrorTot!V38-Ctrol_Incurred!V107,"")</f>
        <v>0</v>
      </c>
      <c r="W42" s="300">
        <f>IFERROR(Tri_Incurred_AttrorTot!W38-Ctrol_Incurred!W107,"")</f>
        <v>0</v>
      </c>
      <c r="X42" s="300">
        <f>IFERROR(Tri_Incurred_AttrorTot!X38-Ctrol_Incurred!X107,"")</f>
        <v>0</v>
      </c>
      <c r="Y42" s="300">
        <f>IFERROR(Tri_Incurred_AttrorTot!Y38-Ctrol_Incurred!Y107,"")</f>
        <v>0</v>
      </c>
      <c r="Z42" s="300">
        <f>IFERROR(Tri_Incurred_AttrorTot!Z38-Ctrol_Incurred!Z107,"")</f>
        <v>0</v>
      </c>
      <c r="AA42" s="300">
        <f>IFERROR(Tri_Incurred_AttrorTot!AA38-Ctrol_Incurred!AA107,"")</f>
        <v>0</v>
      </c>
      <c r="AB42" s="300">
        <f>IFERROR(Tri_Incurred_AttrorTot!AB38-Ctrol_Incurred!AB107,"")</f>
        <v>0</v>
      </c>
      <c r="AC42" s="300">
        <f>IFERROR(Tri_Incurred_AttrorTot!AC38-Ctrol_Incurred!AC107,"")</f>
        <v>0</v>
      </c>
      <c r="AD42" s="300">
        <f>IFERROR(Tri_Incurred_AttrorTot!AD38-Ctrol_Incurred!AD107,"")</f>
        <v>0</v>
      </c>
      <c r="AE42" s="300">
        <f>IFERROR(Tri_Incurred_AttrorTot!AE38-Ctrol_Incurred!AE107,"")</f>
        <v>0</v>
      </c>
      <c r="AF42" s="300">
        <f>IFERROR(Tri_Incurred_AttrorTot!AF38-Ctrol_Incurred!AF107,"")</f>
        <v>0</v>
      </c>
      <c r="AG42" s="300">
        <f>IFERROR(Tri_Incurred_AttrorTot!AG38-Ctrol_Incurred!AG107,"")</f>
        <v>0</v>
      </c>
      <c r="AH42" s="300">
        <f>IFERROR(Tri_Incurred_AttrorTot!AH38-Ctrol_Incurred!AH107,"")</f>
        <v>0</v>
      </c>
      <c r="AI42" s="300">
        <f>IFERROR(Tri_Incurred_AttrorTot!AI38-Ctrol_Incurred!AI107,"")</f>
        <v>0</v>
      </c>
      <c r="AJ42" s="300">
        <f>IFERROR(Tri_Incurred_AttrorTot!AJ38-Ctrol_Incurred!AJ107,"")</f>
        <v>0</v>
      </c>
      <c r="AK42" s="300" t="str">
        <f>IFERROR(Tri_Incurred_AttrorTot!AK38-Ctrol_Incurred!AK107,"")</f>
        <v/>
      </c>
      <c r="AL42" s="300" t="str">
        <f>IFERROR(Tri_Incurred_AttrorTot!AL38-Ctrol_Incurred!AL107,"")</f>
        <v/>
      </c>
      <c r="AM42" s="300" t="str">
        <f>IFERROR(Tri_Incurred_AttrorTot!AM38-Ctrol_Incurred!AM107,"")</f>
        <v/>
      </c>
      <c r="AN42" s="300" t="str">
        <f>IFERROR(Tri_Incurred_AttrorTot!AN38-Ctrol_Incurred!AN107,"")</f>
        <v/>
      </c>
      <c r="AO42" s="300" t="str">
        <f>IFERROR(Tri_Incurred_AttrorTot!AO38-Ctrol_Incurred!AO107,"")</f>
        <v/>
      </c>
      <c r="AP42" s="300" t="str">
        <f>IFERROR(Tri_Incurred_AttrorTot!AP38-Ctrol_Incurred!AP107,"")</f>
        <v/>
      </c>
      <c r="AQ42" s="300" t="str">
        <f>IFERROR(Tri_Incurred_AttrorTot!AQ38-Ctrol_Incurred!AQ107,"")</f>
        <v/>
      </c>
      <c r="AR42" s="300" t="str">
        <f>IFERROR(Tri_Incurred_AttrorTot!AR38-Ctrol_Incurred!AR107,"")</f>
        <v/>
      </c>
      <c r="AS42" s="300" t="str">
        <f>IFERROR(Tri_Incurred_AttrorTot!AS38-Ctrol_Incurred!AS107,"")</f>
        <v/>
      </c>
      <c r="AT42" s="300" t="str">
        <f>IFERROR(Tri_Incurred_AttrorTot!AT38-Ctrol_Incurred!AT107,"")</f>
        <v/>
      </c>
      <c r="AU42" s="300" t="str">
        <f>IFERROR(Tri_Incurred_AttrorTot!AU38-Ctrol_Incurred!AU107,"")</f>
        <v/>
      </c>
      <c r="AV42" s="300" t="str">
        <f>IFERROR(Tri_Incurred_AttrorTot!AV38-Ctrol_Incurred!AV107,"")</f>
        <v/>
      </c>
      <c r="AW42" s="300" t="str">
        <f>IFERROR(Tri_Incurred_AttrorTot!AW38-Ctrol_Incurred!AW107,"")</f>
        <v/>
      </c>
      <c r="AX42" s="300" t="str">
        <f>IFERROR(Tri_Incurred_AttrorTot!AX38-Ctrol_Incurred!AX107,"")</f>
        <v/>
      </c>
      <c r="AY42" s="300" t="str">
        <f>IFERROR(Tri_Incurred_AttrorTot!AY38-Ctrol_Incurred!AY107,"")</f>
        <v/>
      </c>
      <c r="AZ42" s="300" t="str">
        <f>IFERROR(Tri_Incurred_AttrorTot!AZ38-Ctrol_Incurred!AZ107,"")</f>
        <v/>
      </c>
      <c r="BA42" s="300" t="str">
        <f>IFERROR(Tri_Incurred_AttrorTot!BA38-Ctrol_Incurred!BA107,"")</f>
        <v/>
      </c>
      <c r="BB42" s="300" t="str">
        <f>IFERROR(Tri_Incurred_AttrorTot!BB38-Ctrol_Incurred!BB107,"")</f>
        <v/>
      </c>
      <c r="BC42" s="300" t="str">
        <f>IFERROR(Tri_Incurred_AttrorTot!BC38-Ctrol_Incurred!BC107,"")</f>
        <v/>
      </c>
      <c r="BD42" s="300" t="str">
        <f>IFERROR(Tri_Incurred_AttrorTot!BD38-Ctrol_Incurred!BD107,"")</f>
        <v/>
      </c>
      <c r="BE42" s="300" t="str">
        <f>IFERROR(Tri_Incurred_AttrorTot!BE38-Ctrol_Incurred!BE107,"")</f>
        <v/>
      </c>
      <c r="BF42" s="300" t="str">
        <f>IFERROR(Tri_Incurred_AttrorTot!BF38-Ctrol_Incurred!BF107,"")</f>
        <v/>
      </c>
      <c r="BG42" s="300" t="str">
        <f>IFERROR(Tri_Incurred_AttrorTot!BG38-Ctrol_Incurred!BG107,"")</f>
        <v/>
      </c>
      <c r="BH42" s="300"/>
      <c r="BI42" s="300"/>
    </row>
    <row r="43" spans="1:61">
      <c r="A43" s="127" t="s">
        <v>465</v>
      </c>
      <c r="B43" s="300">
        <f>IFERROR(Tri_Incurred_AttrorTot!B39-Ctrol_Incurred!B108,"")</f>
        <v>0</v>
      </c>
      <c r="C43" s="300">
        <f>IFERROR(Tri_Incurred_AttrorTot!C39-Ctrol_Incurred!C108,"")</f>
        <v>0</v>
      </c>
      <c r="D43" s="300">
        <f>IFERROR(Tri_Incurred_AttrorTot!D39-Ctrol_Incurred!D108,"")</f>
        <v>0</v>
      </c>
      <c r="E43" s="300">
        <f>IFERROR(Tri_Incurred_AttrorTot!E39-Ctrol_Incurred!E108,"")</f>
        <v>0</v>
      </c>
      <c r="F43" s="300">
        <f>IFERROR(Tri_Incurred_AttrorTot!F39-Ctrol_Incurred!F108,"")</f>
        <v>0</v>
      </c>
      <c r="G43" s="300">
        <f>IFERROR(Tri_Incurred_AttrorTot!G39-Ctrol_Incurred!G108,"")</f>
        <v>0</v>
      </c>
      <c r="H43" s="300">
        <f>IFERROR(Tri_Incurred_AttrorTot!H39-Ctrol_Incurred!H108,"")</f>
        <v>0</v>
      </c>
      <c r="I43" s="300">
        <f>IFERROR(Tri_Incurred_AttrorTot!I39-Ctrol_Incurred!I108,"")</f>
        <v>0</v>
      </c>
      <c r="J43" s="300">
        <f>IFERROR(Tri_Incurred_AttrorTot!J39-Ctrol_Incurred!J108,"")</f>
        <v>0</v>
      </c>
      <c r="K43" s="300">
        <f>IFERROR(Tri_Incurred_AttrorTot!K39-Ctrol_Incurred!K108,"")</f>
        <v>0</v>
      </c>
      <c r="L43" s="300">
        <f>IFERROR(Tri_Incurred_AttrorTot!L39-Ctrol_Incurred!L108,"")</f>
        <v>0</v>
      </c>
      <c r="M43" s="300">
        <f>IFERROR(Tri_Incurred_AttrorTot!M39-Ctrol_Incurred!M108,"")</f>
        <v>0</v>
      </c>
      <c r="N43" s="300">
        <f>IFERROR(Tri_Incurred_AttrorTot!N39-Ctrol_Incurred!N108,"")</f>
        <v>0</v>
      </c>
      <c r="O43" s="300">
        <f>IFERROR(Tri_Incurred_AttrorTot!O39-Ctrol_Incurred!O108,"")</f>
        <v>0</v>
      </c>
      <c r="P43" s="300">
        <f>IFERROR(Tri_Incurred_AttrorTot!P39-Ctrol_Incurred!P108,"")</f>
        <v>0</v>
      </c>
      <c r="Q43" s="300">
        <f>IFERROR(Tri_Incurred_AttrorTot!Q39-Ctrol_Incurred!Q108,"")</f>
        <v>0</v>
      </c>
      <c r="R43" s="300">
        <f>IFERROR(Tri_Incurred_AttrorTot!R39-Ctrol_Incurred!R108,"")</f>
        <v>0</v>
      </c>
      <c r="S43" s="300">
        <f>IFERROR(Tri_Incurred_AttrorTot!S39-Ctrol_Incurred!S108,"")</f>
        <v>0</v>
      </c>
      <c r="T43" s="300">
        <f>IFERROR(Tri_Incurred_AttrorTot!T39-Ctrol_Incurred!T108,"")</f>
        <v>0</v>
      </c>
      <c r="U43" s="300">
        <f>IFERROR(Tri_Incurred_AttrorTot!U39-Ctrol_Incurred!U108,"")</f>
        <v>0</v>
      </c>
      <c r="V43" s="300">
        <f>IFERROR(Tri_Incurred_AttrorTot!V39-Ctrol_Incurred!V108,"")</f>
        <v>0</v>
      </c>
      <c r="W43" s="300">
        <f>IFERROR(Tri_Incurred_AttrorTot!W39-Ctrol_Incurred!W108,"")</f>
        <v>0</v>
      </c>
      <c r="X43" s="300">
        <f>IFERROR(Tri_Incurred_AttrorTot!X39-Ctrol_Incurred!X108,"")</f>
        <v>0</v>
      </c>
      <c r="Y43" s="300">
        <f>IFERROR(Tri_Incurred_AttrorTot!Y39-Ctrol_Incurred!Y108,"")</f>
        <v>0</v>
      </c>
      <c r="Z43" s="300">
        <f>IFERROR(Tri_Incurred_AttrorTot!Z39-Ctrol_Incurred!Z108,"")</f>
        <v>0</v>
      </c>
      <c r="AA43" s="300">
        <f>IFERROR(Tri_Incurred_AttrorTot!AA39-Ctrol_Incurred!AA108,"")</f>
        <v>0</v>
      </c>
      <c r="AB43" s="300">
        <f>IFERROR(Tri_Incurred_AttrorTot!AB39-Ctrol_Incurred!AB108,"")</f>
        <v>0</v>
      </c>
      <c r="AC43" s="300">
        <f>IFERROR(Tri_Incurred_AttrorTot!AC39-Ctrol_Incurred!AC108,"")</f>
        <v>0</v>
      </c>
      <c r="AD43" s="300">
        <f>IFERROR(Tri_Incurred_AttrorTot!AD39-Ctrol_Incurred!AD108,"")</f>
        <v>0</v>
      </c>
      <c r="AE43" s="300">
        <f>IFERROR(Tri_Incurred_AttrorTot!AE39-Ctrol_Incurred!AE108,"")</f>
        <v>0</v>
      </c>
      <c r="AF43" s="300">
        <f>IFERROR(Tri_Incurred_AttrorTot!AF39-Ctrol_Incurred!AF108,"")</f>
        <v>0</v>
      </c>
      <c r="AG43" s="300">
        <f>IFERROR(Tri_Incurred_AttrorTot!AG39-Ctrol_Incurred!AG108,"")</f>
        <v>0</v>
      </c>
      <c r="AH43" s="300">
        <f>IFERROR(Tri_Incurred_AttrorTot!AH39-Ctrol_Incurred!AH108,"")</f>
        <v>0</v>
      </c>
      <c r="AI43" s="300">
        <f>IFERROR(Tri_Incurred_AttrorTot!AI39-Ctrol_Incurred!AI108,"")</f>
        <v>0</v>
      </c>
      <c r="AJ43" s="300" t="str">
        <f>IFERROR(Tri_Incurred_AttrorTot!AJ39-Ctrol_Incurred!AJ108,"")</f>
        <v/>
      </c>
      <c r="AK43" s="300" t="str">
        <f>IFERROR(Tri_Incurred_AttrorTot!AK39-Ctrol_Incurred!AK108,"")</f>
        <v/>
      </c>
      <c r="AL43" s="300" t="str">
        <f>IFERROR(Tri_Incurred_AttrorTot!AL39-Ctrol_Incurred!AL108,"")</f>
        <v/>
      </c>
      <c r="AM43" s="300" t="str">
        <f>IFERROR(Tri_Incurred_AttrorTot!AM39-Ctrol_Incurred!AM108,"")</f>
        <v/>
      </c>
      <c r="AN43" s="300" t="str">
        <f>IFERROR(Tri_Incurred_AttrorTot!AN39-Ctrol_Incurred!AN108,"")</f>
        <v/>
      </c>
      <c r="AO43" s="300" t="str">
        <f>IFERROR(Tri_Incurred_AttrorTot!AO39-Ctrol_Incurred!AO108,"")</f>
        <v/>
      </c>
      <c r="AP43" s="300" t="str">
        <f>IFERROR(Tri_Incurred_AttrorTot!AP39-Ctrol_Incurred!AP108,"")</f>
        <v/>
      </c>
      <c r="AQ43" s="300" t="str">
        <f>IFERROR(Tri_Incurred_AttrorTot!AQ39-Ctrol_Incurred!AQ108,"")</f>
        <v/>
      </c>
      <c r="AR43" s="300" t="str">
        <f>IFERROR(Tri_Incurred_AttrorTot!AR39-Ctrol_Incurred!AR108,"")</f>
        <v/>
      </c>
      <c r="AS43" s="300" t="str">
        <f>IFERROR(Tri_Incurred_AttrorTot!AS39-Ctrol_Incurred!AS108,"")</f>
        <v/>
      </c>
      <c r="AT43" s="300" t="str">
        <f>IFERROR(Tri_Incurred_AttrorTot!AT39-Ctrol_Incurred!AT108,"")</f>
        <v/>
      </c>
      <c r="AU43" s="300" t="str">
        <f>IFERROR(Tri_Incurred_AttrorTot!AU39-Ctrol_Incurred!AU108,"")</f>
        <v/>
      </c>
      <c r="AV43" s="300" t="str">
        <f>IFERROR(Tri_Incurred_AttrorTot!AV39-Ctrol_Incurred!AV108,"")</f>
        <v/>
      </c>
      <c r="AW43" s="300" t="str">
        <f>IFERROR(Tri_Incurred_AttrorTot!AW39-Ctrol_Incurred!AW108,"")</f>
        <v/>
      </c>
      <c r="AX43" s="300" t="str">
        <f>IFERROR(Tri_Incurred_AttrorTot!AX39-Ctrol_Incurred!AX108,"")</f>
        <v/>
      </c>
      <c r="AY43" s="300" t="str">
        <f>IFERROR(Tri_Incurred_AttrorTot!AY39-Ctrol_Incurred!AY108,"")</f>
        <v/>
      </c>
      <c r="AZ43" s="300" t="str">
        <f>IFERROR(Tri_Incurred_AttrorTot!AZ39-Ctrol_Incurred!AZ108,"")</f>
        <v/>
      </c>
      <c r="BA43" s="300" t="str">
        <f>IFERROR(Tri_Incurred_AttrorTot!BA39-Ctrol_Incurred!BA108,"")</f>
        <v/>
      </c>
      <c r="BB43" s="300" t="str">
        <f>IFERROR(Tri_Incurred_AttrorTot!BB39-Ctrol_Incurred!BB108,"")</f>
        <v/>
      </c>
      <c r="BC43" s="300" t="str">
        <f>IFERROR(Tri_Incurred_AttrorTot!BC39-Ctrol_Incurred!BC108,"")</f>
        <v/>
      </c>
      <c r="BD43" s="300" t="str">
        <f>IFERROR(Tri_Incurred_AttrorTot!BD39-Ctrol_Incurred!BD108,"")</f>
        <v/>
      </c>
      <c r="BE43" s="300" t="str">
        <f>IFERROR(Tri_Incurred_AttrorTot!BE39-Ctrol_Incurred!BE108,"")</f>
        <v/>
      </c>
      <c r="BF43" s="300" t="str">
        <f>IFERROR(Tri_Incurred_AttrorTot!BF39-Ctrol_Incurred!BF108,"")</f>
        <v/>
      </c>
      <c r="BG43" s="300" t="str">
        <f>IFERROR(Tri_Incurred_AttrorTot!BG39-Ctrol_Incurred!BG108,"")</f>
        <v/>
      </c>
      <c r="BH43" s="300"/>
      <c r="BI43" s="300"/>
    </row>
    <row r="44" spans="1:61">
      <c r="A44" s="127" t="s">
        <v>405</v>
      </c>
      <c r="B44" s="300">
        <f>IFERROR(Tri_Incurred_AttrorTot!B40-Ctrol_Incurred!B109,"")</f>
        <v>0</v>
      </c>
      <c r="C44" s="300">
        <f>IFERROR(Tri_Incurred_AttrorTot!C40-Ctrol_Incurred!C109,"")</f>
        <v>0</v>
      </c>
      <c r="D44" s="300">
        <f>IFERROR(Tri_Incurred_AttrorTot!D40-Ctrol_Incurred!D109,"")</f>
        <v>0</v>
      </c>
      <c r="E44" s="300">
        <f>IFERROR(Tri_Incurred_AttrorTot!E40-Ctrol_Incurred!E109,"")</f>
        <v>0</v>
      </c>
      <c r="F44" s="300">
        <f>IFERROR(Tri_Incurred_AttrorTot!F40-Ctrol_Incurred!F109,"")</f>
        <v>0</v>
      </c>
      <c r="G44" s="300">
        <f>IFERROR(Tri_Incurred_AttrorTot!G40-Ctrol_Incurred!G109,"")</f>
        <v>0</v>
      </c>
      <c r="H44" s="300">
        <f>IFERROR(Tri_Incurred_AttrorTot!H40-Ctrol_Incurred!H109,"")</f>
        <v>0</v>
      </c>
      <c r="I44" s="300">
        <f>IFERROR(Tri_Incurred_AttrorTot!I40-Ctrol_Incurred!I109,"")</f>
        <v>0</v>
      </c>
      <c r="J44" s="300">
        <f>IFERROR(Tri_Incurred_AttrorTot!J40-Ctrol_Incurred!J109,"")</f>
        <v>0</v>
      </c>
      <c r="K44" s="300">
        <f>IFERROR(Tri_Incurred_AttrorTot!K40-Ctrol_Incurred!K109,"")</f>
        <v>0</v>
      </c>
      <c r="L44" s="300">
        <f>IFERROR(Tri_Incurred_AttrorTot!L40-Ctrol_Incurred!L109,"")</f>
        <v>0</v>
      </c>
      <c r="M44" s="300">
        <f>IFERROR(Tri_Incurred_AttrorTot!M40-Ctrol_Incurred!M109,"")</f>
        <v>0</v>
      </c>
      <c r="N44" s="300">
        <f>IFERROR(Tri_Incurred_AttrorTot!N40-Ctrol_Incurred!N109,"")</f>
        <v>0</v>
      </c>
      <c r="O44" s="300">
        <f>IFERROR(Tri_Incurred_AttrorTot!O40-Ctrol_Incurred!O109,"")</f>
        <v>0</v>
      </c>
      <c r="P44" s="300">
        <f>IFERROR(Tri_Incurred_AttrorTot!P40-Ctrol_Incurred!P109,"")</f>
        <v>0</v>
      </c>
      <c r="Q44" s="300">
        <f>IFERROR(Tri_Incurred_AttrorTot!Q40-Ctrol_Incurred!Q109,"")</f>
        <v>0</v>
      </c>
      <c r="R44" s="300">
        <f>IFERROR(Tri_Incurred_AttrorTot!R40-Ctrol_Incurred!R109,"")</f>
        <v>0</v>
      </c>
      <c r="S44" s="300">
        <f>IFERROR(Tri_Incurred_AttrorTot!S40-Ctrol_Incurred!S109,"")</f>
        <v>0</v>
      </c>
      <c r="T44" s="300">
        <f>IFERROR(Tri_Incurred_AttrorTot!T40-Ctrol_Incurred!T109,"")</f>
        <v>0</v>
      </c>
      <c r="U44" s="300">
        <f>IFERROR(Tri_Incurred_AttrorTot!U40-Ctrol_Incurred!U109,"")</f>
        <v>0</v>
      </c>
      <c r="V44" s="300">
        <f>IFERROR(Tri_Incurred_AttrorTot!V40-Ctrol_Incurred!V109,"")</f>
        <v>0</v>
      </c>
      <c r="W44" s="300">
        <f>IFERROR(Tri_Incurred_AttrorTot!W40-Ctrol_Incurred!W109,"")</f>
        <v>0</v>
      </c>
      <c r="X44" s="300">
        <f>IFERROR(Tri_Incurred_AttrorTot!X40-Ctrol_Incurred!X109,"")</f>
        <v>0</v>
      </c>
      <c r="Y44" s="300">
        <f>IFERROR(Tri_Incurred_AttrorTot!Y40-Ctrol_Incurred!Y109,"")</f>
        <v>0</v>
      </c>
      <c r="Z44" s="300">
        <f>IFERROR(Tri_Incurred_AttrorTot!Z40-Ctrol_Incurred!Z109,"")</f>
        <v>0</v>
      </c>
      <c r="AA44" s="300">
        <f>IFERROR(Tri_Incurred_AttrorTot!AA40-Ctrol_Incurred!AA109,"")</f>
        <v>0</v>
      </c>
      <c r="AB44" s="300">
        <f>IFERROR(Tri_Incurred_AttrorTot!AB40-Ctrol_Incurred!AB109,"")</f>
        <v>0</v>
      </c>
      <c r="AC44" s="300">
        <f>IFERROR(Tri_Incurred_AttrorTot!AC40-Ctrol_Incurred!AC109,"")</f>
        <v>0</v>
      </c>
      <c r="AD44" s="300">
        <f>IFERROR(Tri_Incurred_AttrorTot!AD40-Ctrol_Incurred!AD109,"")</f>
        <v>0</v>
      </c>
      <c r="AE44" s="300">
        <f>IFERROR(Tri_Incurred_AttrorTot!AE40-Ctrol_Incurred!AE109,"")</f>
        <v>0</v>
      </c>
      <c r="AF44" s="300">
        <f>IFERROR(Tri_Incurred_AttrorTot!AF40-Ctrol_Incurred!AF109,"")</f>
        <v>0</v>
      </c>
      <c r="AG44" s="300">
        <f>IFERROR(Tri_Incurred_AttrorTot!AG40-Ctrol_Incurred!AG109,"")</f>
        <v>0</v>
      </c>
      <c r="AH44" s="300">
        <f>IFERROR(Tri_Incurred_AttrorTot!AH40-Ctrol_Incurred!AH109,"")</f>
        <v>0</v>
      </c>
      <c r="AI44" s="300" t="str">
        <f>IFERROR(Tri_Incurred_AttrorTot!AI40-Ctrol_Incurred!AI109,"")</f>
        <v/>
      </c>
      <c r="AJ44" s="300" t="str">
        <f>IFERROR(Tri_Incurred_AttrorTot!AJ40-Ctrol_Incurred!AJ109,"")</f>
        <v/>
      </c>
      <c r="AK44" s="300" t="str">
        <f>IFERROR(Tri_Incurred_AttrorTot!AK40-Ctrol_Incurred!AK109,"")</f>
        <v/>
      </c>
      <c r="AL44" s="300" t="str">
        <f>IFERROR(Tri_Incurred_AttrorTot!AL40-Ctrol_Incurred!AL109,"")</f>
        <v/>
      </c>
      <c r="AM44" s="300" t="str">
        <f>IFERROR(Tri_Incurred_AttrorTot!AM40-Ctrol_Incurred!AM109,"")</f>
        <v/>
      </c>
      <c r="AN44" s="300" t="str">
        <f>IFERROR(Tri_Incurred_AttrorTot!AN40-Ctrol_Incurred!AN109,"")</f>
        <v/>
      </c>
      <c r="AO44" s="300" t="str">
        <f>IFERROR(Tri_Incurred_AttrorTot!AO40-Ctrol_Incurred!AO109,"")</f>
        <v/>
      </c>
      <c r="AP44" s="300" t="str">
        <f>IFERROR(Tri_Incurred_AttrorTot!AP40-Ctrol_Incurred!AP109,"")</f>
        <v/>
      </c>
      <c r="AQ44" s="300" t="str">
        <f>IFERROR(Tri_Incurred_AttrorTot!AQ40-Ctrol_Incurred!AQ109,"")</f>
        <v/>
      </c>
      <c r="AR44" s="300" t="str">
        <f>IFERROR(Tri_Incurred_AttrorTot!AR40-Ctrol_Incurred!AR109,"")</f>
        <v/>
      </c>
      <c r="AS44" s="300" t="str">
        <f>IFERROR(Tri_Incurred_AttrorTot!AS40-Ctrol_Incurred!AS109,"")</f>
        <v/>
      </c>
      <c r="AT44" s="300" t="str">
        <f>IFERROR(Tri_Incurred_AttrorTot!AT40-Ctrol_Incurred!AT109,"")</f>
        <v/>
      </c>
      <c r="AU44" s="300" t="str">
        <f>IFERROR(Tri_Incurred_AttrorTot!AU40-Ctrol_Incurred!AU109,"")</f>
        <v/>
      </c>
      <c r="AV44" s="300" t="str">
        <f>IFERROR(Tri_Incurred_AttrorTot!AV40-Ctrol_Incurred!AV109,"")</f>
        <v/>
      </c>
      <c r="AW44" s="300" t="str">
        <f>IFERROR(Tri_Incurred_AttrorTot!AW40-Ctrol_Incurred!AW109,"")</f>
        <v/>
      </c>
      <c r="AX44" s="300" t="str">
        <f>IFERROR(Tri_Incurred_AttrorTot!AX40-Ctrol_Incurred!AX109,"")</f>
        <v/>
      </c>
      <c r="AY44" s="300" t="str">
        <f>IFERROR(Tri_Incurred_AttrorTot!AY40-Ctrol_Incurred!AY109,"")</f>
        <v/>
      </c>
      <c r="AZ44" s="300" t="str">
        <f>IFERROR(Tri_Incurred_AttrorTot!AZ40-Ctrol_Incurred!AZ109,"")</f>
        <v/>
      </c>
      <c r="BA44" s="300" t="str">
        <f>IFERROR(Tri_Incurred_AttrorTot!BA40-Ctrol_Incurred!BA109,"")</f>
        <v/>
      </c>
      <c r="BB44" s="300" t="str">
        <f>IFERROR(Tri_Incurred_AttrorTot!BB40-Ctrol_Incurred!BB109,"")</f>
        <v/>
      </c>
      <c r="BC44" s="300" t="str">
        <f>IFERROR(Tri_Incurred_AttrorTot!BC40-Ctrol_Incurred!BC109,"")</f>
        <v/>
      </c>
      <c r="BD44" s="300" t="str">
        <f>IFERROR(Tri_Incurred_AttrorTot!BD40-Ctrol_Incurred!BD109,"")</f>
        <v/>
      </c>
      <c r="BE44" s="300" t="str">
        <f>IFERROR(Tri_Incurred_AttrorTot!BE40-Ctrol_Incurred!BE109,"")</f>
        <v/>
      </c>
      <c r="BF44" s="300" t="str">
        <f>IFERROR(Tri_Incurred_AttrorTot!BF40-Ctrol_Incurred!BF109,"")</f>
        <v/>
      </c>
      <c r="BG44" s="300" t="str">
        <f>IFERROR(Tri_Incurred_AttrorTot!BG40-Ctrol_Incurred!BG109,"")</f>
        <v/>
      </c>
      <c r="BH44" s="300"/>
      <c r="BI44" s="300"/>
    </row>
    <row r="45" spans="1:61">
      <c r="A45" s="127" t="s">
        <v>406</v>
      </c>
      <c r="B45" s="300">
        <f>IFERROR(Tri_Incurred_AttrorTot!B41-Ctrol_Incurred!B110,"")</f>
        <v>0</v>
      </c>
      <c r="C45" s="300">
        <f>IFERROR(Tri_Incurred_AttrorTot!C41-Ctrol_Incurred!C110,"")</f>
        <v>0</v>
      </c>
      <c r="D45" s="300">
        <f>IFERROR(Tri_Incurred_AttrorTot!D41-Ctrol_Incurred!D110,"")</f>
        <v>0</v>
      </c>
      <c r="E45" s="300">
        <f>IFERROR(Tri_Incurred_AttrorTot!E41-Ctrol_Incurred!E110,"")</f>
        <v>0</v>
      </c>
      <c r="F45" s="300">
        <f>IFERROR(Tri_Incurred_AttrorTot!F41-Ctrol_Incurred!F110,"")</f>
        <v>0</v>
      </c>
      <c r="G45" s="300">
        <f>IFERROR(Tri_Incurred_AttrorTot!G41-Ctrol_Incurred!G110,"")</f>
        <v>0</v>
      </c>
      <c r="H45" s="300">
        <f>IFERROR(Tri_Incurred_AttrorTot!H41-Ctrol_Incurred!H110,"")</f>
        <v>0</v>
      </c>
      <c r="I45" s="300">
        <f>IFERROR(Tri_Incurred_AttrorTot!I41-Ctrol_Incurred!I110,"")</f>
        <v>0</v>
      </c>
      <c r="J45" s="300">
        <f>IFERROR(Tri_Incurred_AttrorTot!J41-Ctrol_Incurred!J110,"")</f>
        <v>0</v>
      </c>
      <c r="K45" s="300">
        <f>IFERROR(Tri_Incurred_AttrorTot!K41-Ctrol_Incurred!K110,"")</f>
        <v>0</v>
      </c>
      <c r="L45" s="300">
        <f>IFERROR(Tri_Incurred_AttrorTot!L41-Ctrol_Incurred!L110,"")</f>
        <v>0</v>
      </c>
      <c r="M45" s="300">
        <f>IFERROR(Tri_Incurred_AttrorTot!M41-Ctrol_Incurred!M110,"")</f>
        <v>0</v>
      </c>
      <c r="N45" s="300">
        <f>IFERROR(Tri_Incurred_AttrorTot!N41-Ctrol_Incurred!N110,"")</f>
        <v>0</v>
      </c>
      <c r="O45" s="300">
        <f>IFERROR(Tri_Incurred_AttrorTot!O41-Ctrol_Incurred!O110,"")</f>
        <v>0</v>
      </c>
      <c r="P45" s="300">
        <f>IFERROR(Tri_Incurred_AttrorTot!P41-Ctrol_Incurred!P110,"")</f>
        <v>0</v>
      </c>
      <c r="Q45" s="300">
        <f>IFERROR(Tri_Incurred_AttrorTot!Q41-Ctrol_Incurred!Q110,"")</f>
        <v>0</v>
      </c>
      <c r="R45" s="300">
        <f>IFERROR(Tri_Incurred_AttrorTot!R41-Ctrol_Incurred!R110,"")</f>
        <v>0</v>
      </c>
      <c r="S45" s="300">
        <f>IFERROR(Tri_Incurred_AttrorTot!S41-Ctrol_Incurred!S110,"")</f>
        <v>0</v>
      </c>
      <c r="T45" s="300">
        <f>IFERROR(Tri_Incurred_AttrorTot!T41-Ctrol_Incurred!T110,"")</f>
        <v>0</v>
      </c>
      <c r="U45" s="300">
        <f>IFERROR(Tri_Incurred_AttrorTot!U41-Ctrol_Incurred!U110,"")</f>
        <v>0</v>
      </c>
      <c r="V45" s="300">
        <f>IFERROR(Tri_Incurred_AttrorTot!V41-Ctrol_Incurred!V110,"")</f>
        <v>0</v>
      </c>
      <c r="W45" s="300">
        <f>IFERROR(Tri_Incurred_AttrorTot!W41-Ctrol_Incurred!W110,"")</f>
        <v>0</v>
      </c>
      <c r="X45" s="300">
        <f>IFERROR(Tri_Incurred_AttrorTot!X41-Ctrol_Incurred!X110,"")</f>
        <v>0</v>
      </c>
      <c r="Y45" s="300">
        <f>IFERROR(Tri_Incurred_AttrorTot!Y41-Ctrol_Incurred!Y110,"")</f>
        <v>0</v>
      </c>
      <c r="Z45" s="300">
        <f>IFERROR(Tri_Incurred_AttrorTot!Z41-Ctrol_Incurred!Z110,"")</f>
        <v>0</v>
      </c>
      <c r="AA45" s="300">
        <f>IFERROR(Tri_Incurred_AttrorTot!AA41-Ctrol_Incurred!AA110,"")</f>
        <v>0</v>
      </c>
      <c r="AB45" s="300">
        <f>IFERROR(Tri_Incurred_AttrorTot!AB41-Ctrol_Incurred!AB110,"")</f>
        <v>0</v>
      </c>
      <c r="AC45" s="300">
        <f>IFERROR(Tri_Incurred_AttrorTot!AC41-Ctrol_Incurred!AC110,"")</f>
        <v>0</v>
      </c>
      <c r="AD45" s="300">
        <f>IFERROR(Tri_Incurred_AttrorTot!AD41-Ctrol_Incurred!AD110,"")</f>
        <v>0</v>
      </c>
      <c r="AE45" s="300">
        <f>IFERROR(Tri_Incurred_AttrorTot!AE41-Ctrol_Incurred!AE110,"")</f>
        <v>0</v>
      </c>
      <c r="AF45" s="300">
        <f>IFERROR(Tri_Incurred_AttrorTot!AF41-Ctrol_Incurred!AF110,"")</f>
        <v>0</v>
      </c>
      <c r="AG45" s="300">
        <f>IFERROR(Tri_Incurred_AttrorTot!AG41-Ctrol_Incurred!AG110,"")</f>
        <v>0</v>
      </c>
      <c r="AH45" s="300" t="str">
        <f>IFERROR(Tri_Incurred_AttrorTot!AH41-Ctrol_Incurred!AH110,"")</f>
        <v/>
      </c>
      <c r="AI45" s="300" t="str">
        <f>IFERROR(Tri_Incurred_AttrorTot!AI41-Ctrol_Incurred!AI110,"")</f>
        <v/>
      </c>
      <c r="AJ45" s="300" t="str">
        <f>IFERROR(Tri_Incurred_AttrorTot!AJ41-Ctrol_Incurred!AJ110,"")</f>
        <v/>
      </c>
      <c r="AK45" s="300" t="str">
        <f>IFERROR(Tri_Incurred_AttrorTot!AK41-Ctrol_Incurred!AK110,"")</f>
        <v/>
      </c>
      <c r="AL45" s="300" t="str">
        <f>IFERROR(Tri_Incurred_AttrorTot!AL41-Ctrol_Incurred!AL110,"")</f>
        <v/>
      </c>
      <c r="AM45" s="300" t="str">
        <f>IFERROR(Tri_Incurred_AttrorTot!AM41-Ctrol_Incurred!AM110,"")</f>
        <v/>
      </c>
      <c r="AN45" s="300" t="str">
        <f>IFERROR(Tri_Incurred_AttrorTot!AN41-Ctrol_Incurred!AN110,"")</f>
        <v/>
      </c>
      <c r="AO45" s="300" t="str">
        <f>IFERROR(Tri_Incurred_AttrorTot!AO41-Ctrol_Incurred!AO110,"")</f>
        <v/>
      </c>
      <c r="AP45" s="300" t="str">
        <f>IFERROR(Tri_Incurred_AttrorTot!AP41-Ctrol_Incurred!AP110,"")</f>
        <v/>
      </c>
      <c r="AQ45" s="300" t="str">
        <f>IFERROR(Tri_Incurred_AttrorTot!AQ41-Ctrol_Incurred!AQ110,"")</f>
        <v/>
      </c>
      <c r="AR45" s="300" t="str">
        <f>IFERROR(Tri_Incurred_AttrorTot!AR41-Ctrol_Incurred!AR110,"")</f>
        <v/>
      </c>
      <c r="AS45" s="300" t="str">
        <f>IFERROR(Tri_Incurred_AttrorTot!AS41-Ctrol_Incurred!AS110,"")</f>
        <v/>
      </c>
      <c r="AT45" s="300" t="str">
        <f>IFERROR(Tri_Incurred_AttrorTot!AT41-Ctrol_Incurred!AT110,"")</f>
        <v/>
      </c>
      <c r="AU45" s="300" t="str">
        <f>IFERROR(Tri_Incurred_AttrorTot!AU41-Ctrol_Incurred!AU110,"")</f>
        <v/>
      </c>
      <c r="AV45" s="300" t="str">
        <f>IFERROR(Tri_Incurred_AttrorTot!AV41-Ctrol_Incurred!AV110,"")</f>
        <v/>
      </c>
      <c r="AW45" s="300" t="str">
        <f>IFERROR(Tri_Incurred_AttrorTot!AW41-Ctrol_Incurred!AW110,"")</f>
        <v/>
      </c>
      <c r="AX45" s="300" t="str">
        <f>IFERROR(Tri_Incurred_AttrorTot!AX41-Ctrol_Incurred!AX110,"")</f>
        <v/>
      </c>
      <c r="AY45" s="300" t="str">
        <f>IFERROR(Tri_Incurred_AttrorTot!AY41-Ctrol_Incurred!AY110,"")</f>
        <v/>
      </c>
      <c r="AZ45" s="300" t="str">
        <f>IFERROR(Tri_Incurred_AttrorTot!AZ41-Ctrol_Incurred!AZ110,"")</f>
        <v/>
      </c>
      <c r="BA45" s="300" t="str">
        <f>IFERROR(Tri_Incurred_AttrorTot!BA41-Ctrol_Incurred!BA110,"")</f>
        <v/>
      </c>
      <c r="BB45" s="300" t="str">
        <f>IFERROR(Tri_Incurred_AttrorTot!BB41-Ctrol_Incurred!BB110,"")</f>
        <v/>
      </c>
      <c r="BC45" s="300" t="str">
        <f>IFERROR(Tri_Incurred_AttrorTot!BC41-Ctrol_Incurred!BC110,"")</f>
        <v/>
      </c>
      <c r="BD45" s="300" t="str">
        <f>IFERROR(Tri_Incurred_AttrorTot!BD41-Ctrol_Incurred!BD110,"")</f>
        <v/>
      </c>
      <c r="BE45" s="300" t="str">
        <f>IFERROR(Tri_Incurred_AttrorTot!BE41-Ctrol_Incurred!BE110,"")</f>
        <v/>
      </c>
      <c r="BF45" s="300" t="str">
        <f>IFERROR(Tri_Incurred_AttrorTot!BF41-Ctrol_Incurred!BF110,"")</f>
        <v/>
      </c>
      <c r="BG45" s="300" t="str">
        <f>IFERROR(Tri_Incurred_AttrorTot!BG41-Ctrol_Incurred!BG110,"")</f>
        <v/>
      </c>
      <c r="BH45" s="300"/>
      <c r="BI45" s="300"/>
    </row>
    <row r="46" spans="1:61">
      <c r="A46" s="127" t="s">
        <v>407</v>
      </c>
      <c r="B46" s="300">
        <f>IFERROR(Tri_Incurred_AttrorTot!B42-Ctrol_Incurred!B111,"")</f>
        <v>0</v>
      </c>
      <c r="C46" s="300">
        <f>IFERROR(Tri_Incurred_AttrorTot!C42-Ctrol_Incurred!C111,"")</f>
        <v>0</v>
      </c>
      <c r="D46" s="300">
        <f>IFERROR(Tri_Incurred_AttrorTot!D42-Ctrol_Incurred!D111,"")</f>
        <v>0</v>
      </c>
      <c r="E46" s="300">
        <f>IFERROR(Tri_Incurred_AttrorTot!E42-Ctrol_Incurred!E111,"")</f>
        <v>0</v>
      </c>
      <c r="F46" s="300">
        <f>IFERROR(Tri_Incurred_AttrorTot!F42-Ctrol_Incurred!F111,"")</f>
        <v>0</v>
      </c>
      <c r="G46" s="300">
        <f>IFERROR(Tri_Incurred_AttrorTot!G42-Ctrol_Incurred!G111,"")</f>
        <v>0</v>
      </c>
      <c r="H46" s="300">
        <f>IFERROR(Tri_Incurred_AttrorTot!H42-Ctrol_Incurred!H111,"")</f>
        <v>0</v>
      </c>
      <c r="I46" s="300">
        <f>IFERROR(Tri_Incurred_AttrorTot!I42-Ctrol_Incurred!I111,"")</f>
        <v>0</v>
      </c>
      <c r="J46" s="300">
        <f>IFERROR(Tri_Incurred_AttrorTot!J42-Ctrol_Incurred!J111,"")</f>
        <v>0</v>
      </c>
      <c r="K46" s="300">
        <f>IFERROR(Tri_Incurred_AttrorTot!K42-Ctrol_Incurred!K111,"")</f>
        <v>0</v>
      </c>
      <c r="L46" s="300">
        <f>IFERROR(Tri_Incurred_AttrorTot!L42-Ctrol_Incurred!L111,"")</f>
        <v>0</v>
      </c>
      <c r="M46" s="300">
        <f>IFERROR(Tri_Incurred_AttrorTot!M42-Ctrol_Incurred!M111,"")</f>
        <v>0</v>
      </c>
      <c r="N46" s="300">
        <f>IFERROR(Tri_Incurred_AttrorTot!N42-Ctrol_Incurred!N111,"")</f>
        <v>0</v>
      </c>
      <c r="O46" s="300">
        <f>IFERROR(Tri_Incurred_AttrorTot!O42-Ctrol_Incurred!O111,"")</f>
        <v>0</v>
      </c>
      <c r="P46" s="300">
        <f>IFERROR(Tri_Incurred_AttrorTot!P42-Ctrol_Incurred!P111,"")</f>
        <v>0</v>
      </c>
      <c r="Q46" s="300">
        <f>IFERROR(Tri_Incurred_AttrorTot!Q42-Ctrol_Incurred!Q111,"")</f>
        <v>0</v>
      </c>
      <c r="R46" s="300">
        <f>IFERROR(Tri_Incurred_AttrorTot!R42-Ctrol_Incurred!R111,"")</f>
        <v>0</v>
      </c>
      <c r="S46" s="300">
        <f>IFERROR(Tri_Incurred_AttrorTot!S42-Ctrol_Incurred!S111,"")</f>
        <v>0</v>
      </c>
      <c r="T46" s="300">
        <f>IFERROR(Tri_Incurred_AttrorTot!T42-Ctrol_Incurred!T111,"")</f>
        <v>0</v>
      </c>
      <c r="U46" s="300">
        <f>IFERROR(Tri_Incurred_AttrorTot!U42-Ctrol_Incurred!U111,"")</f>
        <v>0</v>
      </c>
      <c r="V46" s="300">
        <f>IFERROR(Tri_Incurred_AttrorTot!V42-Ctrol_Incurred!V111,"")</f>
        <v>0</v>
      </c>
      <c r="W46" s="300">
        <f>IFERROR(Tri_Incurred_AttrorTot!W42-Ctrol_Incurred!W111,"")</f>
        <v>0</v>
      </c>
      <c r="X46" s="300">
        <f>IFERROR(Tri_Incurred_AttrorTot!X42-Ctrol_Incurred!X111,"")</f>
        <v>0</v>
      </c>
      <c r="Y46" s="300">
        <f>IFERROR(Tri_Incurred_AttrorTot!Y42-Ctrol_Incurred!Y111,"")</f>
        <v>0</v>
      </c>
      <c r="Z46" s="300">
        <f>IFERROR(Tri_Incurred_AttrorTot!Z42-Ctrol_Incurred!Z111,"")</f>
        <v>0</v>
      </c>
      <c r="AA46" s="300">
        <f>IFERROR(Tri_Incurred_AttrorTot!AA42-Ctrol_Incurred!AA111,"")</f>
        <v>0</v>
      </c>
      <c r="AB46" s="300">
        <f>IFERROR(Tri_Incurred_AttrorTot!AB42-Ctrol_Incurred!AB111,"")</f>
        <v>0</v>
      </c>
      <c r="AC46" s="300">
        <f>IFERROR(Tri_Incurred_AttrorTot!AC42-Ctrol_Incurred!AC111,"")</f>
        <v>0</v>
      </c>
      <c r="AD46" s="300">
        <f>IFERROR(Tri_Incurred_AttrorTot!AD42-Ctrol_Incurred!AD111,"")</f>
        <v>0</v>
      </c>
      <c r="AE46" s="300">
        <f>IFERROR(Tri_Incurred_AttrorTot!AE42-Ctrol_Incurred!AE111,"")</f>
        <v>0</v>
      </c>
      <c r="AF46" s="300">
        <f>IFERROR(Tri_Incurred_AttrorTot!AF42-Ctrol_Incurred!AF111,"")</f>
        <v>0</v>
      </c>
      <c r="AG46" s="300" t="str">
        <f>IFERROR(Tri_Incurred_AttrorTot!AG42-Ctrol_Incurred!AG111,"")</f>
        <v/>
      </c>
      <c r="AH46" s="300" t="str">
        <f>IFERROR(Tri_Incurred_AttrorTot!AH42-Ctrol_Incurred!AH111,"")</f>
        <v/>
      </c>
      <c r="AI46" s="300" t="str">
        <f>IFERROR(Tri_Incurred_AttrorTot!AI42-Ctrol_Incurred!AI111,"")</f>
        <v/>
      </c>
      <c r="AJ46" s="300" t="str">
        <f>IFERROR(Tri_Incurred_AttrorTot!AJ42-Ctrol_Incurred!AJ111,"")</f>
        <v/>
      </c>
      <c r="AK46" s="300" t="str">
        <f>IFERROR(Tri_Incurred_AttrorTot!AK42-Ctrol_Incurred!AK111,"")</f>
        <v/>
      </c>
      <c r="AL46" s="300" t="str">
        <f>IFERROR(Tri_Incurred_AttrorTot!AL42-Ctrol_Incurred!AL111,"")</f>
        <v/>
      </c>
      <c r="AM46" s="300" t="str">
        <f>IFERROR(Tri_Incurred_AttrorTot!AM42-Ctrol_Incurred!AM111,"")</f>
        <v/>
      </c>
      <c r="AN46" s="300" t="str">
        <f>IFERROR(Tri_Incurred_AttrorTot!AN42-Ctrol_Incurred!AN111,"")</f>
        <v/>
      </c>
      <c r="AO46" s="300" t="str">
        <f>IFERROR(Tri_Incurred_AttrorTot!AO42-Ctrol_Incurred!AO111,"")</f>
        <v/>
      </c>
      <c r="AP46" s="300" t="str">
        <f>IFERROR(Tri_Incurred_AttrorTot!AP42-Ctrol_Incurred!AP111,"")</f>
        <v/>
      </c>
      <c r="AQ46" s="300" t="str">
        <f>IFERROR(Tri_Incurred_AttrorTot!AQ42-Ctrol_Incurred!AQ111,"")</f>
        <v/>
      </c>
      <c r="AR46" s="300" t="str">
        <f>IFERROR(Tri_Incurred_AttrorTot!AR42-Ctrol_Incurred!AR111,"")</f>
        <v/>
      </c>
      <c r="AS46" s="300" t="str">
        <f>IFERROR(Tri_Incurred_AttrorTot!AS42-Ctrol_Incurred!AS111,"")</f>
        <v/>
      </c>
      <c r="AT46" s="300" t="str">
        <f>IFERROR(Tri_Incurred_AttrorTot!AT42-Ctrol_Incurred!AT111,"")</f>
        <v/>
      </c>
      <c r="AU46" s="300" t="str">
        <f>IFERROR(Tri_Incurred_AttrorTot!AU42-Ctrol_Incurred!AU111,"")</f>
        <v/>
      </c>
      <c r="AV46" s="300" t="str">
        <f>IFERROR(Tri_Incurred_AttrorTot!AV42-Ctrol_Incurred!AV111,"")</f>
        <v/>
      </c>
      <c r="AW46" s="300" t="str">
        <f>IFERROR(Tri_Incurred_AttrorTot!AW42-Ctrol_Incurred!AW111,"")</f>
        <v/>
      </c>
      <c r="AX46" s="300" t="str">
        <f>IFERROR(Tri_Incurred_AttrorTot!AX42-Ctrol_Incurred!AX111,"")</f>
        <v/>
      </c>
      <c r="AY46" s="300" t="str">
        <f>IFERROR(Tri_Incurred_AttrorTot!AY42-Ctrol_Incurred!AY111,"")</f>
        <v/>
      </c>
      <c r="AZ46" s="300" t="str">
        <f>IFERROR(Tri_Incurred_AttrorTot!AZ42-Ctrol_Incurred!AZ111,"")</f>
        <v/>
      </c>
      <c r="BA46" s="300" t="str">
        <f>IFERROR(Tri_Incurred_AttrorTot!BA42-Ctrol_Incurred!BA111,"")</f>
        <v/>
      </c>
      <c r="BB46" s="300" t="str">
        <f>IFERROR(Tri_Incurred_AttrorTot!BB42-Ctrol_Incurred!BB111,"")</f>
        <v/>
      </c>
      <c r="BC46" s="300" t="str">
        <f>IFERROR(Tri_Incurred_AttrorTot!BC42-Ctrol_Incurred!BC111,"")</f>
        <v/>
      </c>
      <c r="BD46" s="300" t="str">
        <f>IFERROR(Tri_Incurred_AttrorTot!BD42-Ctrol_Incurred!BD111,"")</f>
        <v/>
      </c>
      <c r="BE46" s="300" t="str">
        <f>IFERROR(Tri_Incurred_AttrorTot!BE42-Ctrol_Incurred!BE111,"")</f>
        <v/>
      </c>
      <c r="BF46" s="300" t="str">
        <f>IFERROR(Tri_Incurred_AttrorTot!BF42-Ctrol_Incurred!BF111,"")</f>
        <v/>
      </c>
      <c r="BG46" s="300" t="str">
        <f>IFERROR(Tri_Incurred_AttrorTot!BG42-Ctrol_Incurred!BG111,"")</f>
        <v/>
      </c>
      <c r="BH46" s="300"/>
      <c r="BI46" s="300"/>
    </row>
    <row r="47" spans="1:61">
      <c r="A47" s="127" t="s">
        <v>408</v>
      </c>
      <c r="B47" s="300">
        <f>IFERROR(Tri_Incurred_AttrorTot!B43-Ctrol_Incurred!B112,"")</f>
        <v>0</v>
      </c>
      <c r="C47" s="300">
        <f>IFERROR(Tri_Incurred_AttrorTot!C43-Ctrol_Incurred!C112,"")</f>
        <v>0</v>
      </c>
      <c r="D47" s="300">
        <f>IFERROR(Tri_Incurred_AttrorTot!D43-Ctrol_Incurred!D112,"")</f>
        <v>0</v>
      </c>
      <c r="E47" s="300">
        <f>IFERROR(Tri_Incurred_AttrorTot!E43-Ctrol_Incurred!E112,"")</f>
        <v>0</v>
      </c>
      <c r="F47" s="300">
        <f>IFERROR(Tri_Incurred_AttrorTot!F43-Ctrol_Incurred!F112,"")</f>
        <v>0</v>
      </c>
      <c r="G47" s="300">
        <f>IFERROR(Tri_Incurred_AttrorTot!G43-Ctrol_Incurred!G112,"")</f>
        <v>0</v>
      </c>
      <c r="H47" s="300">
        <f>IFERROR(Tri_Incurred_AttrorTot!H43-Ctrol_Incurred!H112,"")</f>
        <v>0</v>
      </c>
      <c r="I47" s="300">
        <f>IFERROR(Tri_Incurred_AttrorTot!I43-Ctrol_Incurred!I112,"")</f>
        <v>0</v>
      </c>
      <c r="J47" s="300">
        <f>IFERROR(Tri_Incurred_AttrorTot!J43-Ctrol_Incurred!J112,"")</f>
        <v>0</v>
      </c>
      <c r="K47" s="300">
        <f>IFERROR(Tri_Incurred_AttrorTot!K43-Ctrol_Incurred!K112,"")</f>
        <v>0</v>
      </c>
      <c r="L47" s="300">
        <f>IFERROR(Tri_Incurred_AttrorTot!L43-Ctrol_Incurred!L112,"")</f>
        <v>0</v>
      </c>
      <c r="M47" s="300">
        <f>IFERROR(Tri_Incurred_AttrorTot!M43-Ctrol_Incurred!M112,"")</f>
        <v>0</v>
      </c>
      <c r="N47" s="300">
        <f>IFERROR(Tri_Incurred_AttrorTot!N43-Ctrol_Incurred!N112,"")</f>
        <v>0</v>
      </c>
      <c r="O47" s="300">
        <f>IFERROR(Tri_Incurred_AttrorTot!O43-Ctrol_Incurred!O112,"")</f>
        <v>0</v>
      </c>
      <c r="P47" s="300">
        <f>IFERROR(Tri_Incurred_AttrorTot!P43-Ctrol_Incurred!P112,"")</f>
        <v>0</v>
      </c>
      <c r="Q47" s="300">
        <f>IFERROR(Tri_Incurred_AttrorTot!Q43-Ctrol_Incurred!Q112,"")</f>
        <v>0</v>
      </c>
      <c r="R47" s="300">
        <f>IFERROR(Tri_Incurred_AttrorTot!R43-Ctrol_Incurred!R112,"")</f>
        <v>0</v>
      </c>
      <c r="S47" s="300">
        <f>IFERROR(Tri_Incurred_AttrorTot!S43-Ctrol_Incurred!S112,"")</f>
        <v>0</v>
      </c>
      <c r="T47" s="300">
        <f>IFERROR(Tri_Incurred_AttrorTot!T43-Ctrol_Incurred!T112,"")</f>
        <v>0</v>
      </c>
      <c r="U47" s="300">
        <f>IFERROR(Tri_Incurred_AttrorTot!U43-Ctrol_Incurred!U112,"")</f>
        <v>0</v>
      </c>
      <c r="V47" s="300">
        <f>IFERROR(Tri_Incurred_AttrorTot!V43-Ctrol_Incurred!V112,"")</f>
        <v>0</v>
      </c>
      <c r="W47" s="300">
        <f>IFERROR(Tri_Incurred_AttrorTot!W43-Ctrol_Incurred!W112,"")</f>
        <v>0</v>
      </c>
      <c r="X47" s="300">
        <f>IFERROR(Tri_Incurred_AttrorTot!X43-Ctrol_Incurred!X112,"")</f>
        <v>0</v>
      </c>
      <c r="Y47" s="300">
        <f>IFERROR(Tri_Incurred_AttrorTot!Y43-Ctrol_Incurred!Y112,"")</f>
        <v>0</v>
      </c>
      <c r="Z47" s="300">
        <f>IFERROR(Tri_Incurred_AttrorTot!Z43-Ctrol_Incurred!Z112,"")</f>
        <v>0</v>
      </c>
      <c r="AA47" s="300">
        <f>IFERROR(Tri_Incurred_AttrorTot!AA43-Ctrol_Incurred!AA112,"")</f>
        <v>0</v>
      </c>
      <c r="AB47" s="300">
        <f>IFERROR(Tri_Incurred_AttrorTot!AB43-Ctrol_Incurred!AB112,"")</f>
        <v>0</v>
      </c>
      <c r="AC47" s="300">
        <f>IFERROR(Tri_Incurred_AttrorTot!AC43-Ctrol_Incurred!AC112,"")</f>
        <v>0</v>
      </c>
      <c r="AD47" s="300">
        <f>IFERROR(Tri_Incurred_AttrorTot!AD43-Ctrol_Incurred!AD112,"")</f>
        <v>0</v>
      </c>
      <c r="AE47" s="300">
        <f>IFERROR(Tri_Incurred_AttrorTot!AE43-Ctrol_Incurred!AE112,"")</f>
        <v>0</v>
      </c>
      <c r="AF47" s="300" t="str">
        <f>IFERROR(Tri_Incurred_AttrorTot!AF43-Ctrol_Incurred!AF112,"")</f>
        <v/>
      </c>
      <c r="AG47" s="300" t="str">
        <f>IFERROR(Tri_Incurred_AttrorTot!AG43-Ctrol_Incurred!AG112,"")</f>
        <v/>
      </c>
      <c r="AH47" s="300" t="str">
        <f>IFERROR(Tri_Incurred_AttrorTot!AH43-Ctrol_Incurred!AH112,"")</f>
        <v/>
      </c>
      <c r="AI47" s="300" t="str">
        <f>IFERROR(Tri_Incurred_AttrorTot!AI43-Ctrol_Incurred!AI112,"")</f>
        <v/>
      </c>
      <c r="AJ47" s="300" t="str">
        <f>IFERROR(Tri_Incurred_AttrorTot!AJ43-Ctrol_Incurred!AJ112,"")</f>
        <v/>
      </c>
      <c r="AK47" s="300" t="str">
        <f>IFERROR(Tri_Incurred_AttrorTot!AK43-Ctrol_Incurred!AK112,"")</f>
        <v/>
      </c>
      <c r="AL47" s="300" t="str">
        <f>IFERROR(Tri_Incurred_AttrorTot!AL43-Ctrol_Incurred!AL112,"")</f>
        <v/>
      </c>
      <c r="AM47" s="300" t="str">
        <f>IFERROR(Tri_Incurred_AttrorTot!AM43-Ctrol_Incurred!AM112,"")</f>
        <v/>
      </c>
      <c r="AN47" s="300" t="str">
        <f>IFERROR(Tri_Incurred_AttrorTot!AN43-Ctrol_Incurred!AN112,"")</f>
        <v/>
      </c>
      <c r="AO47" s="300" t="str">
        <f>IFERROR(Tri_Incurred_AttrorTot!AO43-Ctrol_Incurred!AO112,"")</f>
        <v/>
      </c>
      <c r="AP47" s="300" t="str">
        <f>IFERROR(Tri_Incurred_AttrorTot!AP43-Ctrol_Incurred!AP112,"")</f>
        <v/>
      </c>
      <c r="AQ47" s="300" t="str">
        <f>IFERROR(Tri_Incurred_AttrorTot!AQ43-Ctrol_Incurred!AQ112,"")</f>
        <v/>
      </c>
      <c r="AR47" s="300" t="str">
        <f>IFERROR(Tri_Incurred_AttrorTot!AR43-Ctrol_Incurred!AR112,"")</f>
        <v/>
      </c>
      <c r="AS47" s="300" t="str">
        <f>IFERROR(Tri_Incurred_AttrorTot!AS43-Ctrol_Incurred!AS112,"")</f>
        <v/>
      </c>
      <c r="AT47" s="300" t="str">
        <f>IFERROR(Tri_Incurred_AttrorTot!AT43-Ctrol_Incurred!AT112,"")</f>
        <v/>
      </c>
      <c r="AU47" s="300" t="str">
        <f>IFERROR(Tri_Incurred_AttrorTot!AU43-Ctrol_Incurred!AU112,"")</f>
        <v/>
      </c>
      <c r="AV47" s="300" t="str">
        <f>IFERROR(Tri_Incurred_AttrorTot!AV43-Ctrol_Incurred!AV112,"")</f>
        <v/>
      </c>
      <c r="AW47" s="300" t="str">
        <f>IFERROR(Tri_Incurred_AttrorTot!AW43-Ctrol_Incurred!AW112,"")</f>
        <v/>
      </c>
      <c r="AX47" s="300" t="str">
        <f>IFERROR(Tri_Incurred_AttrorTot!AX43-Ctrol_Incurred!AX112,"")</f>
        <v/>
      </c>
      <c r="AY47" s="300" t="str">
        <f>IFERROR(Tri_Incurred_AttrorTot!AY43-Ctrol_Incurred!AY112,"")</f>
        <v/>
      </c>
      <c r="AZ47" s="300" t="str">
        <f>IFERROR(Tri_Incurred_AttrorTot!AZ43-Ctrol_Incurred!AZ112,"")</f>
        <v/>
      </c>
      <c r="BA47" s="300" t="str">
        <f>IFERROR(Tri_Incurred_AttrorTot!BA43-Ctrol_Incurred!BA112,"")</f>
        <v/>
      </c>
      <c r="BB47" s="300" t="str">
        <f>IFERROR(Tri_Incurred_AttrorTot!BB43-Ctrol_Incurred!BB112,"")</f>
        <v/>
      </c>
      <c r="BC47" s="300" t="str">
        <f>IFERROR(Tri_Incurred_AttrorTot!BC43-Ctrol_Incurred!BC112,"")</f>
        <v/>
      </c>
      <c r="BD47" s="300" t="str">
        <f>IFERROR(Tri_Incurred_AttrorTot!BD43-Ctrol_Incurred!BD112,"")</f>
        <v/>
      </c>
      <c r="BE47" s="300" t="str">
        <f>IFERROR(Tri_Incurred_AttrorTot!BE43-Ctrol_Incurred!BE112,"")</f>
        <v/>
      </c>
      <c r="BF47" s="300" t="str">
        <f>IFERROR(Tri_Incurred_AttrorTot!BF43-Ctrol_Incurred!BF112,"")</f>
        <v/>
      </c>
      <c r="BG47" s="300" t="str">
        <f>IFERROR(Tri_Incurred_AttrorTot!BG43-Ctrol_Incurred!BG112,"")</f>
        <v/>
      </c>
      <c r="BH47" s="300"/>
      <c r="BI47" s="300"/>
    </row>
    <row r="48" spans="1:61">
      <c r="A48" s="127" t="s">
        <v>409</v>
      </c>
      <c r="B48" s="300">
        <f>IFERROR(Tri_Incurred_AttrorTot!B44-Ctrol_Incurred!B113,"")</f>
        <v>0</v>
      </c>
      <c r="C48" s="300">
        <f>IFERROR(Tri_Incurred_AttrorTot!C44-Ctrol_Incurred!C113,"")</f>
        <v>0</v>
      </c>
      <c r="D48" s="300">
        <f>IFERROR(Tri_Incurred_AttrorTot!D44-Ctrol_Incurred!D113,"")</f>
        <v>0</v>
      </c>
      <c r="E48" s="300">
        <f>IFERROR(Tri_Incurred_AttrorTot!E44-Ctrol_Incurred!E113,"")</f>
        <v>0</v>
      </c>
      <c r="F48" s="300">
        <f>IFERROR(Tri_Incurred_AttrorTot!F44-Ctrol_Incurred!F113,"")</f>
        <v>0</v>
      </c>
      <c r="G48" s="300">
        <f>IFERROR(Tri_Incurred_AttrorTot!G44-Ctrol_Incurred!G113,"")</f>
        <v>0</v>
      </c>
      <c r="H48" s="300">
        <f>IFERROR(Tri_Incurred_AttrorTot!H44-Ctrol_Incurred!H113,"")</f>
        <v>0</v>
      </c>
      <c r="I48" s="300">
        <f>IFERROR(Tri_Incurred_AttrorTot!I44-Ctrol_Incurred!I113,"")</f>
        <v>0</v>
      </c>
      <c r="J48" s="300">
        <f>IFERROR(Tri_Incurred_AttrorTot!J44-Ctrol_Incurred!J113,"")</f>
        <v>0</v>
      </c>
      <c r="K48" s="300">
        <f>IFERROR(Tri_Incurred_AttrorTot!K44-Ctrol_Incurred!K113,"")</f>
        <v>0</v>
      </c>
      <c r="L48" s="300">
        <f>IFERROR(Tri_Incurred_AttrorTot!L44-Ctrol_Incurred!L113,"")</f>
        <v>0</v>
      </c>
      <c r="M48" s="300">
        <f>IFERROR(Tri_Incurred_AttrorTot!M44-Ctrol_Incurred!M113,"")</f>
        <v>0</v>
      </c>
      <c r="N48" s="300">
        <f>IFERROR(Tri_Incurred_AttrorTot!N44-Ctrol_Incurred!N113,"")</f>
        <v>0</v>
      </c>
      <c r="O48" s="300">
        <f>IFERROR(Tri_Incurred_AttrorTot!O44-Ctrol_Incurred!O113,"")</f>
        <v>0</v>
      </c>
      <c r="P48" s="300">
        <f>IFERROR(Tri_Incurred_AttrorTot!P44-Ctrol_Incurred!P113,"")</f>
        <v>0</v>
      </c>
      <c r="Q48" s="300">
        <f>IFERROR(Tri_Incurred_AttrorTot!Q44-Ctrol_Incurred!Q113,"")</f>
        <v>0</v>
      </c>
      <c r="R48" s="300">
        <f>IFERROR(Tri_Incurred_AttrorTot!R44-Ctrol_Incurred!R113,"")</f>
        <v>0</v>
      </c>
      <c r="S48" s="300">
        <f>IFERROR(Tri_Incurred_AttrorTot!S44-Ctrol_Incurred!S113,"")</f>
        <v>0</v>
      </c>
      <c r="T48" s="300">
        <f>IFERROR(Tri_Incurred_AttrorTot!T44-Ctrol_Incurred!T113,"")</f>
        <v>0</v>
      </c>
      <c r="U48" s="300">
        <f>IFERROR(Tri_Incurred_AttrorTot!U44-Ctrol_Incurred!U113,"")</f>
        <v>0</v>
      </c>
      <c r="V48" s="300">
        <f>IFERROR(Tri_Incurred_AttrorTot!V44-Ctrol_Incurred!V113,"")</f>
        <v>0</v>
      </c>
      <c r="W48" s="300">
        <f>IFERROR(Tri_Incurred_AttrorTot!W44-Ctrol_Incurred!W113,"")</f>
        <v>0</v>
      </c>
      <c r="X48" s="300">
        <f>IFERROR(Tri_Incurred_AttrorTot!X44-Ctrol_Incurred!X113,"")</f>
        <v>0</v>
      </c>
      <c r="Y48" s="300">
        <f>IFERROR(Tri_Incurred_AttrorTot!Y44-Ctrol_Incurred!Y113,"")</f>
        <v>0</v>
      </c>
      <c r="Z48" s="300">
        <f>IFERROR(Tri_Incurred_AttrorTot!Z44-Ctrol_Incurred!Z113,"")</f>
        <v>0</v>
      </c>
      <c r="AA48" s="300">
        <f>IFERROR(Tri_Incurred_AttrorTot!AA44-Ctrol_Incurred!AA113,"")</f>
        <v>0</v>
      </c>
      <c r="AB48" s="300">
        <f>IFERROR(Tri_Incurred_AttrorTot!AB44-Ctrol_Incurred!AB113,"")</f>
        <v>0</v>
      </c>
      <c r="AC48" s="300">
        <f>IFERROR(Tri_Incurred_AttrorTot!AC44-Ctrol_Incurred!AC113,"")</f>
        <v>0</v>
      </c>
      <c r="AD48" s="300">
        <f>IFERROR(Tri_Incurred_AttrorTot!AD44-Ctrol_Incurred!AD113,"")</f>
        <v>0</v>
      </c>
      <c r="AE48" s="300" t="str">
        <f>IFERROR(Tri_Incurred_AttrorTot!AE44-Ctrol_Incurred!AE113,"")</f>
        <v/>
      </c>
      <c r="AF48" s="300" t="str">
        <f>IFERROR(Tri_Incurred_AttrorTot!AF44-Ctrol_Incurred!AF113,"")</f>
        <v/>
      </c>
      <c r="AG48" s="300" t="str">
        <f>IFERROR(Tri_Incurred_AttrorTot!AG44-Ctrol_Incurred!AG113,"")</f>
        <v/>
      </c>
      <c r="AH48" s="300" t="str">
        <f>IFERROR(Tri_Incurred_AttrorTot!AH44-Ctrol_Incurred!AH113,"")</f>
        <v/>
      </c>
      <c r="AI48" s="300" t="str">
        <f>IFERROR(Tri_Incurred_AttrorTot!AI44-Ctrol_Incurred!AI113,"")</f>
        <v/>
      </c>
      <c r="AJ48" s="300" t="str">
        <f>IFERROR(Tri_Incurred_AttrorTot!AJ44-Ctrol_Incurred!AJ113,"")</f>
        <v/>
      </c>
      <c r="AK48" s="300" t="str">
        <f>IFERROR(Tri_Incurred_AttrorTot!AK44-Ctrol_Incurred!AK113,"")</f>
        <v/>
      </c>
      <c r="AL48" s="300" t="str">
        <f>IFERROR(Tri_Incurred_AttrorTot!AL44-Ctrol_Incurred!AL113,"")</f>
        <v/>
      </c>
      <c r="AM48" s="300" t="str">
        <f>IFERROR(Tri_Incurred_AttrorTot!AM44-Ctrol_Incurred!AM113,"")</f>
        <v/>
      </c>
      <c r="AN48" s="300" t="str">
        <f>IFERROR(Tri_Incurred_AttrorTot!AN44-Ctrol_Incurred!AN113,"")</f>
        <v/>
      </c>
      <c r="AO48" s="300" t="str">
        <f>IFERROR(Tri_Incurred_AttrorTot!AO44-Ctrol_Incurred!AO113,"")</f>
        <v/>
      </c>
      <c r="AP48" s="300" t="str">
        <f>IFERROR(Tri_Incurred_AttrorTot!AP44-Ctrol_Incurred!AP113,"")</f>
        <v/>
      </c>
      <c r="AQ48" s="300" t="str">
        <f>IFERROR(Tri_Incurred_AttrorTot!AQ44-Ctrol_Incurred!AQ113,"")</f>
        <v/>
      </c>
      <c r="AR48" s="300" t="str">
        <f>IFERROR(Tri_Incurred_AttrorTot!AR44-Ctrol_Incurred!AR113,"")</f>
        <v/>
      </c>
      <c r="AS48" s="300" t="str">
        <f>IFERROR(Tri_Incurred_AttrorTot!AS44-Ctrol_Incurred!AS113,"")</f>
        <v/>
      </c>
      <c r="AT48" s="300" t="str">
        <f>IFERROR(Tri_Incurred_AttrorTot!AT44-Ctrol_Incurred!AT113,"")</f>
        <v/>
      </c>
      <c r="AU48" s="300" t="str">
        <f>IFERROR(Tri_Incurred_AttrorTot!AU44-Ctrol_Incurred!AU113,"")</f>
        <v/>
      </c>
      <c r="AV48" s="300" t="str">
        <f>IFERROR(Tri_Incurred_AttrorTot!AV44-Ctrol_Incurred!AV113,"")</f>
        <v/>
      </c>
      <c r="AW48" s="300" t="str">
        <f>IFERROR(Tri_Incurred_AttrorTot!AW44-Ctrol_Incurred!AW113,"")</f>
        <v/>
      </c>
      <c r="AX48" s="300" t="str">
        <f>IFERROR(Tri_Incurred_AttrorTot!AX44-Ctrol_Incurred!AX113,"")</f>
        <v/>
      </c>
      <c r="AY48" s="300" t="str">
        <f>IFERROR(Tri_Incurred_AttrorTot!AY44-Ctrol_Incurred!AY113,"")</f>
        <v/>
      </c>
      <c r="AZ48" s="300" t="str">
        <f>IFERROR(Tri_Incurred_AttrorTot!AZ44-Ctrol_Incurred!AZ113,"")</f>
        <v/>
      </c>
      <c r="BA48" s="300" t="str">
        <f>IFERROR(Tri_Incurred_AttrorTot!BA44-Ctrol_Incurred!BA113,"")</f>
        <v/>
      </c>
      <c r="BB48" s="300" t="str">
        <f>IFERROR(Tri_Incurred_AttrorTot!BB44-Ctrol_Incurred!BB113,"")</f>
        <v/>
      </c>
      <c r="BC48" s="300" t="str">
        <f>IFERROR(Tri_Incurred_AttrorTot!BC44-Ctrol_Incurred!BC113,"")</f>
        <v/>
      </c>
      <c r="BD48" s="300" t="str">
        <f>IFERROR(Tri_Incurred_AttrorTot!BD44-Ctrol_Incurred!BD113,"")</f>
        <v/>
      </c>
      <c r="BE48" s="300" t="str">
        <f>IFERROR(Tri_Incurred_AttrorTot!BE44-Ctrol_Incurred!BE113,"")</f>
        <v/>
      </c>
      <c r="BF48" s="300" t="str">
        <f>IFERROR(Tri_Incurred_AttrorTot!BF44-Ctrol_Incurred!BF113,"")</f>
        <v/>
      </c>
      <c r="BG48" s="300" t="str">
        <f>IFERROR(Tri_Incurred_AttrorTot!BG44-Ctrol_Incurred!BG113,"")</f>
        <v/>
      </c>
      <c r="BH48" s="300"/>
      <c r="BI48" s="300"/>
    </row>
    <row r="49" spans="1:61">
      <c r="A49" s="127" t="s">
        <v>410</v>
      </c>
      <c r="B49" s="300">
        <f>IFERROR(Tri_Incurred_AttrorTot!B45-Ctrol_Incurred!B114,"")</f>
        <v>0</v>
      </c>
      <c r="C49" s="300">
        <f>IFERROR(Tri_Incurred_AttrorTot!C45-Ctrol_Incurred!C114,"")</f>
        <v>0</v>
      </c>
      <c r="D49" s="300">
        <f>IFERROR(Tri_Incurred_AttrorTot!D45-Ctrol_Incurred!D114,"")</f>
        <v>0</v>
      </c>
      <c r="E49" s="300">
        <f>IFERROR(Tri_Incurred_AttrorTot!E45-Ctrol_Incurred!E114,"")</f>
        <v>0</v>
      </c>
      <c r="F49" s="300">
        <f>IFERROR(Tri_Incurred_AttrorTot!F45-Ctrol_Incurred!F114,"")</f>
        <v>0</v>
      </c>
      <c r="G49" s="300">
        <f>IFERROR(Tri_Incurred_AttrorTot!G45-Ctrol_Incurred!G114,"")</f>
        <v>0</v>
      </c>
      <c r="H49" s="300">
        <f>IFERROR(Tri_Incurred_AttrorTot!H45-Ctrol_Incurred!H114,"")</f>
        <v>0</v>
      </c>
      <c r="I49" s="300">
        <f>IFERROR(Tri_Incurred_AttrorTot!I45-Ctrol_Incurred!I114,"")</f>
        <v>0</v>
      </c>
      <c r="J49" s="300">
        <f>IFERROR(Tri_Incurred_AttrorTot!J45-Ctrol_Incurred!J114,"")</f>
        <v>0</v>
      </c>
      <c r="K49" s="300">
        <f>IFERROR(Tri_Incurred_AttrorTot!K45-Ctrol_Incurred!K114,"")</f>
        <v>0</v>
      </c>
      <c r="L49" s="300">
        <f>IFERROR(Tri_Incurred_AttrorTot!L45-Ctrol_Incurred!L114,"")</f>
        <v>0</v>
      </c>
      <c r="M49" s="300">
        <f>IFERROR(Tri_Incurred_AttrorTot!M45-Ctrol_Incurred!M114,"")</f>
        <v>0</v>
      </c>
      <c r="N49" s="300">
        <f>IFERROR(Tri_Incurred_AttrorTot!N45-Ctrol_Incurred!N114,"")</f>
        <v>0</v>
      </c>
      <c r="O49" s="300">
        <f>IFERROR(Tri_Incurred_AttrorTot!O45-Ctrol_Incurred!O114,"")</f>
        <v>0</v>
      </c>
      <c r="P49" s="300">
        <f>IFERROR(Tri_Incurred_AttrorTot!P45-Ctrol_Incurred!P114,"")</f>
        <v>0</v>
      </c>
      <c r="Q49" s="300">
        <f>IFERROR(Tri_Incurred_AttrorTot!Q45-Ctrol_Incurred!Q114,"")</f>
        <v>0</v>
      </c>
      <c r="R49" s="300">
        <f>IFERROR(Tri_Incurred_AttrorTot!R45-Ctrol_Incurred!R114,"")</f>
        <v>0</v>
      </c>
      <c r="S49" s="300">
        <f>IFERROR(Tri_Incurred_AttrorTot!S45-Ctrol_Incurred!S114,"")</f>
        <v>0</v>
      </c>
      <c r="T49" s="300">
        <f>IFERROR(Tri_Incurred_AttrorTot!T45-Ctrol_Incurred!T114,"")</f>
        <v>0</v>
      </c>
      <c r="U49" s="300">
        <f>IFERROR(Tri_Incurred_AttrorTot!U45-Ctrol_Incurred!U114,"")</f>
        <v>0</v>
      </c>
      <c r="V49" s="300">
        <f>IFERROR(Tri_Incurred_AttrorTot!V45-Ctrol_Incurred!V114,"")</f>
        <v>0</v>
      </c>
      <c r="W49" s="300">
        <f>IFERROR(Tri_Incurred_AttrorTot!W45-Ctrol_Incurred!W114,"")</f>
        <v>0</v>
      </c>
      <c r="X49" s="300">
        <f>IFERROR(Tri_Incurred_AttrorTot!X45-Ctrol_Incurred!X114,"")</f>
        <v>0</v>
      </c>
      <c r="Y49" s="300">
        <f>IFERROR(Tri_Incurred_AttrorTot!Y45-Ctrol_Incurred!Y114,"")</f>
        <v>0</v>
      </c>
      <c r="Z49" s="300">
        <f>IFERROR(Tri_Incurred_AttrorTot!Z45-Ctrol_Incurred!Z114,"")</f>
        <v>0</v>
      </c>
      <c r="AA49" s="300">
        <f>IFERROR(Tri_Incurred_AttrorTot!AA45-Ctrol_Incurred!AA114,"")</f>
        <v>0</v>
      </c>
      <c r="AB49" s="300">
        <f>IFERROR(Tri_Incurred_AttrorTot!AB45-Ctrol_Incurred!AB114,"")</f>
        <v>0</v>
      </c>
      <c r="AC49" s="300">
        <f>IFERROR(Tri_Incurred_AttrorTot!AC45-Ctrol_Incurred!AC114,"")</f>
        <v>0</v>
      </c>
      <c r="AD49" s="300" t="str">
        <f>IFERROR(Tri_Incurred_AttrorTot!AD45-Ctrol_Incurred!AD114,"")</f>
        <v/>
      </c>
      <c r="AE49" s="300" t="str">
        <f>IFERROR(Tri_Incurred_AttrorTot!AE45-Ctrol_Incurred!AE114,"")</f>
        <v/>
      </c>
      <c r="AF49" s="300" t="str">
        <f>IFERROR(Tri_Incurred_AttrorTot!AF45-Ctrol_Incurred!AF114,"")</f>
        <v/>
      </c>
      <c r="AG49" s="300" t="str">
        <f>IFERROR(Tri_Incurred_AttrorTot!AG45-Ctrol_Incurred!AG114,"")</f>
        <v/>
      </c>
      <c r="AH49" s="300" t="str">
        <f>IFERROR(Tri_Incurred_AttrorTot!AH45-Ctrol_Incurred!AH114,"")</f>
        <v/>
      </c>
      <c r="AI49" s="300" t="str">
        <f>IFERROR(Tri_Incurred_AttrorTot!AI45-Ctrol_Incurred!AI114,"")</f>
        <v/>
      </c>
      <c r="AJ49" s="300" t="str">
        <f>IFERROR(Tri_Incurred_AttrorTot!AJ45-Ctrol_Incurred!AJ114,"")</f>
        <v/>
      </c>
      <c r="AK49" s="300" t="str">
        <f>IFERROR(Tri_Incurred_AttrorTot!AK45-Ctrol_Incurred!AK114,"")</f>
        <v/>
      </c>
      <c r="AL49" s="300" t="str">
        <f>IFERROR(Tri_Incurred_AttrorTot!AL45-Ctrol_Incurred!AL114,"")</f>
        <v/>
      </c>
      <c r="AM49" s="300" t="str">
        <f>IFERROR(Tri_Incurred_AttrorTot!AM45-Ctrol_Incurred!AM114,"")</f>
        <v/>
      </c>
      <c r="AN49" s="300" t="str">
        <f>IFERROR(Tri_Incurred_AttrorTot!AN45-Ctrol_Incurred!AN114,"")</f>
        <v/>
      </c>
      <c r="AO49" s="300" t="str">
        <f>IFERROR(Tri_Incurred_AttrorTot!AO45-Ctrol_Incurred!AO114,"")</f>
        <v/>
      </c>
      <c r="AP49" s="300" t="str">
        <f>IFERROR(Tri_Incurred_AttrorTot!AP45-Ctrol_Incurred!AP114,"")</f>
        <v/>
      </c>
      <c r="AQ49" s="300" t="str">
        <f>IFERROR(Tri_Incurred_AttrorTot!AQ45-Ctrol_Incurred!AQ114,"")</f>
        <v/>
      </c>
      <c r="AR49" s="300" t="str">
        <f>IFERROR(Tri_Incurred_AttrorTot!AR45-Ctrol_Incurred!AR114,"")</f>
        <v/>
      </c>
      <c r="AS49" s="300" t="str">
        <f>IFERROR(Tri_Incurred_AttrorTot!AS45-Ctrol_Incurred!AS114,"")</f>
        <v/>
      </c>
      <c r="AT49" s="300" t="str">
        <f>IFERROR(Tri_Incurred_AttrorTot!AT45-Ctrol_Incurred!AT114,"")</f>
        <v/>
      </c>
      <c r="AU49" s="300" t="str">
        <f>IFERROR(Tri_Incurred_AttrorTot!AU45-Ctrol_Incurred!AU114,"")</f>
        <v/>
      </c>
      <c r="AV49" s="300" t="str">
        <f>IFERROR(Tri_Incurred_AttrorTot!AV45-Ctrol_Incurred!AV114,"")</f>
        <v/>
      </c>
      <c r="AW49" s="300" t="str">
        <f>IFERROR(Tri_Incurred_AttrorTot!AW45-Ctrol_Incurred!AW114,"")</f>
        <v/>
      </c>
      <c r="AX49" s="300" t="str">
        <f>IFERROR(Tri_Incurred_AttrorTot!AX45-Ctrol_Incurred!AX114,"")</f>
        <v/>
      </c>
      <c r="AY49" s="300" t="str">
        <f>IFERROR(Tri_Incurred_AttrorTot!AY45-Ctrol_Incurred!AY114,"")</f>
        <v/>
      </c>
      <c r="AZ49" s="300" t="str">
        <f>IFERROR(Tri_Incurred_AttrorTot!AZ45-Ctrol_Incurred!AZ114,"")</f>
        <v/>
      </c>
      <c r="BA49" s="300" t="str">
        <f>IFERROR(Tri_Incurred_AttrorTot!BA45-Ctrol_Incurred!BA114,"")</f>
        <v/>
      </c>
      <c r="BB49" s="300" t="str">
        <f>IFERROR(Tri_Incurred_AttrorTot!BB45-Ctrol_Incurred!BB114,"")</f>
        <v/>
      </c>
      <c r="BC49" s="300" t="str">
        <f>IFERROR(Tri_Incurred_AttrorTot!BC45-Ctrol_Incurred!BC114,"")</f>
        <v/>
      </c>
      <c r="BD49" s="300" t="str">
        <f>IFERROR(Tri_Incurred_AttrorTot!BD45-Ctrol_Incurred!BD114,"")</f>
        <v/>
      </c>
      <c r="BE49" s="300" t="str">
        <f>IFERROR(Tri_Incurred_AttrorTot!BE45-Ctrol_Incurred!BE114,"")</f>
        <v/>
      </c>
      <c r="BF49" s="300" t="str">
        <f>IFERROR(Tri_Incurred_AttrorTot!BF45-Ctrol_Incurred!BF114,"")</f>
        <v/>
      </c>
      <c r="BG49" s="300" t="str">
        <f>IFERROR(Tri_Incurred_AttrorTot!BG45-Ctrol_Incurred!BG114,"")</f>
        <v/>
      </c>
      <c r="BH49" s="300"/>
      <c r="BI49" s="300"/>
    </row>
    <row r="50" spans="1:61">
      <c r="A50" s="127" t="s">
        <v>411</v>
      </c>
      <c r="B50" s="300">
        <f>IFERROR(Tri_Incurred_AttrorTot!B46-Ctrol_Incurred!B115,"")</f>
        <v>0</v>
      </c>
      <c r="C50" s="300">
        <f>IFERROR(Tri_Incurred_AttrorTot!C46-Ctrol_Incurred!C115,"")</f>
        <v>0</v>
      </c>
      <c r="D50" s="300">
        <f>IFERROR(Tri_Incurred_AttrorTot!D46-Ctrol_Incurred!D115,"")</f>
        <v>0</v>
      </c>
      <c r="E50" s="300">
        <f>IFERROR(Tri_Incurred_AttrorTot!E46-Ctrol_Incurred!E115,"")</f>
        <v>0</v>
      </c>
      <c r="F50" s="300">
        <f>IFERROR(Tri_Incurred_AttrorTot!F46-Ctrol_Incurred!F115,"")</f>
        <v>0</v>
      </c>
      <c r="G50" s="300">
        <f>IFERROR(Tri_Incurred_AttrorTot!G46-Ctrol_Incurred!G115,"")</f>
        <v>0</v>
      </c>
      <c r="H50" s="300">
        <f>IFERROR(Tri_Incurred_AttrorTot!H46-Ctrol_Incurred!H115,"")</f>
        <v>0</v>
      </c>
      <c r="I50" s="300">
        <f>IFERROR(Tri_Incurred_AttrorTot!I46-Ctrol_Incurred!I115,"")</f>
        <v>0</v>
      </c>
      <c r="J50" s="300">
        <f>IFERROR(Tri_Incurred_AttrorTot!J46-Ctrol_Incurred!J115,"")</f>
        <v>0</v>
      </c>
      <c r="K50" s="300">
        <f>IFERROR(Tri_Incurred_AttrorTot!K46-Ctrol_Incurred!K115,"")</f>
        <v>0</v>
      </c>
      <c r="L50" s="300">
        <f>IFERROR(Tri_Incurred_AttrorTot!L46-Ctrol_Incurred!L115,"")</f>
        <v>0</v>
      </c>
      <c r="M50" s="300">
        <f>IFERROR(Tri_Incurred_AttrorTot!M46-Ctrol_Incurred!M115,"")</f>
        <v>0</v>
      </c>
      <c r="N50" s="300">
        <f>IFERROR(Tri_Incurred_AttrorTot!N46-Ctrol_Incurred!N115,"")</f>
        <v>0</v>
      </c>
      <c r="O50" s="300">
        <f>IFERROR(Tri_Incurred_AttrorTot!O46-Ctrol_Incurred!O115,"")</f>
        <v>0</v>
      </c>
      <c r="P50" s="300">
        <f>IFERROR(Tri_Incurred_AttrorTot!P46-Ctrol_Incurred!P115,"")</f>
        <v>0</v>
      </c>
      <c r="Q50" s="300">
        <f>IFERROR(Tri_Incurred_AttrorTot!Q46-Ctrol_Incurred!Q115,"")</f>
        <v>0</v>
      </c>
      <c r="R50" s="300">
        <f>IFERROR(Tri_Incurred_AttrorTot!R46-Ctrol_Incurred!R115,"")</f>
        <v>0</v>
      </c>
      <c r="S50" s="300">
        <f>IFERROR(Tri_Incurred_AttrorTot!S46-Ctrol_Incurred!S115,"")</f>
        <v>0</v>
      </c>
      <c r="T50" s="300">
        <f>IFERROR(Tri_Incurred_AttrorTot!T46-Ctrol_Incurred!T115,"")</f>
        <v>0</v>
      </c>
      <c r="U50" s="300">
        <f>IFERROR(Tri_Incurred_AttrorTot!U46-Ctrol_Incurred!U115,"")</f>
        <v>0</v>
      </c>
      <c r="V50" s="300">
        <f>IFERROR(Tri_Incurred_AttrorTot!V46-Ctrol_Incurred!V115,"")</f>
        <v>0</v>
      </c>
      <c r="W50" s="300">
        <f>IFERROR(Tri_Incurred_AttrorTot!W46-Ctrol_Incurred!W115,"")</f>
        <v>0</v>
      </c>
      <c r="X50" s="300">
        <f>IFERROR(Tri_Incurred_AttrorTot!X46-Ctrol_Incurred!X115,"")</f>
        <v>0</v>
      </c>
      <c r="Y50" s="300">
        <f>IFERROR(Tri_Incurred_AttrorTot!Y46-Ctrol_Incurred!Y115,"")</f>
        <v>0</v>
      </c>
      <c r="Z50" s="300">
        <f>IFERROR(Tri_Incurred_AttrorTot!Z46-Ctrol_Incurred!Z115,"")</f>
        <v>0</v>
      </c>
      <c r="AA50" s="300">
        <f>IFERROR(Tri_Incurred_AttrorTot!AA46-Ctrol_Incurred!AA115,"")</f>
        <v>0</v>
      </c>
      <c r="AB50" s="300">
        <f>IFERROR(Tri_Incurred_AttrorTot!AB46-Ctrol_Incurred!AB115,"")</f>
        <v>0</v>
      </c>
      <c r="AC50" s="300" t="str">
        <f>IFERROR(Tri_Incurred_AttrorTot!AC46-Ctrol_Incurred!AC115,"")</f>
        <v/>
      </c>
      <c r="AD50" s="300" t="str">
        <f>IFERROR(Tri_Incurred_AttrorTot!AD46-Ctrol_Incurred!AD115,"")</f>
        <v/>
      </c>
      <c r="AE50" s="300" t="str">
        <f>IFERROR(Tri_Incurred_AttrorTot!AE46-Ctrol_Incurred!AE115,"")</f>
        <v/>
      </c>
      <c r="AF50" s="300" t="str">
        <f>IFERROR(Tri_Incurred_AttrorTot!AF46-Ctrol_Incurred!AF115,"")</f>
        <v/>
      </c>
      <c r="AG50" s="300" t="str">
        <f>IFERROR(Tri_Incurred_AttrorTot!AG46-Ctrol_Incurred!AG115,"")</f>
        <v/>
      </c>
      <c r="AH50" s="300" t="str">
        <f>IFERROR(Tri_Incurred_AttrorTot!AH46-Ctrol_Incurred!AH115,"")</f>
        <v/>
      </c>
      <c r="AI50" s="300" t="str">
        <f>IFERROR(Tri_Incurred_AttrorTot!AI46-Ctrol_Incurred!AI115,"")</f>
        <v/>
      </c>
      <c r="AJ50" s="300" t="str">
        <f>IFERROR(Tri_Incurred_AttrorTot!AJ46-Ctrol_Incurred!AJ115,"")</f>
        <v/>
      </c>
      <c r="AK50" s="300" t="str">
        <f>IFERROR(Tri_Incurred_AttrorTot!AK46-Ctrol_Incurred!AK115,"")</f>
        <v/>
      </c>
      <c r="AL50" s="300" t="str">
        <f>IFERROR(Tri_Incurred_AttrorTot!AL46-Ctrol_Incurred!AL115,"")</f>
        <v/>
      </c>
      <c r="AM50" s="300" t="str">
        <f>IFERROR(Tri_Incurred_AttrorTot!AM46-Ctrol_Incurred!AM115,"")</f>
        <v/>
      </c>
      <c r="AN50" s="300" t="str">
        <f>IFERROR(Tri_Incurred_AttrorTot!AN46-Ctrol_Incurred!AN115,"")</f>
        <v/>
      </c>
      <c r="AO50" s="300" t="str">
        <f>IFERROR(Tri_Incurred_AttrorTot!AO46-Ctrol_Incurred!AO115,"")</f>
        <v/>
      </c>
      <c r="AP50" s="300" t="str">
        <f>IFERROR(Tri_Incurred_AttrorTot!AP46-Ctrol_Incurred!AP115,"")</f>
        <v/>
      </c>
      <c r="AQ50" s="300" t="str">
        <f>IFERROR(Tri_Incurred_AttrorTot!AQ46-Ctrol_Incurred!AQ115,"")</f>
        <v/>
      </c>
      <c r="AR50" s="300" t="str">
        <f>IFERROR(Tri_Incurred_AttrorTot!AR46-Ctrol_Incurred!AR115,"")</f>
        <v/>
      </c>
      <c r="AS50" s="300" t="str">
        <f>IFERROR(Tri_Incurred_AttrorTot!AS46-Ctrol_Incurred!AS115,"")</f>
        <v/>
      </c>
      <c r="AT50" s="300" t="str">
        <f>IFERROR(Tri_Incurred_AttrorTot!AT46-Ctrol_Incurred!AT115,"")</f>
        <v/>
      </c>
      <c r="AU50" s="300" t="str">
        <f>IFERROR(Tri_Incurred_AttrorTot!AU46-Ctrol_Incurred!AU115,"")</f>
        <v/>
      </c>
      <c r="AV50" s="300" t="str">
        <f>IFERROR(Tri_Incurred_AttrorTot!AV46-Ctrol_Incurred!AV115,"")</f>
        <v/>
      </c>
      <c r="AW50" s="300" t="str">
        <f>IFERROR(Tri_Incurred_AttrorTot!AW46-Ctrol_Incurred!AW115,"")</f>
        <v/>
      </c>
      <c r="AX50" s="300" t="str">
        <f>IFERROR(Tri_Incurred_AttrorTot!AX46-Ctrol_Incurred!AX115,"")</f>
        <v/>
      </c>
      <c r="AY50" s="300" t="str">
        <f>IFERROR(Tri_Incurred_AttrorTot!AY46-Ctrol_Incurred!AY115,"")</f>
        <v/>
      </c>
      <c r="AZ50" s="300" t="str">
        <f>IFERROR(Tri_Incurred_AttrorTot!AZ46-Ctrol_Incurred!AZ115,"")</f>
        <v/>
      </c>
      <c r="BA50" s="300" t="str">
        <f>IFERROR(Tri_Incurred_AttrorTot!BA46-Ctrol_Incurred!BA115,"")</f>
        <v/>
      </c>
      <c r="BB50" s="300" t="str">
        <f>IFERROR(Tri_Incurred_AttrorTot!BB46-Ctrol_Incurred!BB115,"")</f>
        <v/>
      </c>
      <c r="BC50" s="300" t="str">
        <f>IFERROR(Tri_Incurred_AttrorTot!BC46-Ctrol_Incurred!BC115,"")</f>
        <v/>
      </c>
      <c r="BD50" s="300" t="str">
        <f>IFERROR(Tri_Incurred_AttrorTot!BD46-Ctrol_Incurred!BD115,"")</f>
        <v/>
      </c>
      <c r="BE50" s="300" t="str">
        <f>IFERROR(Tri_Incurred_AttrorTot!BE46-Ctrol_Incurred!BE115,"")</f>
        <v/>
      </c>
      <c r="BF50" s="300" t="str">
        <f>IFERROR(Tri_Incurred_AttrorTot!BF46-Ctrol_Incurred!BF115,"")</f>
        <v/>
      </c>
      <c r="BG50" s="300" t="str">
        <f>IFERROR(Tri_Incurred_AttrorTot!BG46-Ctrol_Incurred!BG115,"")</f>
        <v/>
      </c>
      <c r="BH50" s="300"/>
      <c r="BI50" s="300"/>
    </row>
    <row r="51" spans="1:61">
      <c r="A51" s="127" t="s">
        <v>412</v>
      </c>
      <c r="B51" s="300">
        <f>IFERROR(Tri_Incurred_AttrorTot!B47-Ctrol_Incurred!B116,"")</f>
        <v>0</v>
      </c>
      <c r="C51" s="300">
        <f>IFERROR(Tri_Incurred_AttrorTot!C47-Ctrol_Incurred!C116,"")</f>
        <v>0</v>
      </c>
      <c r="D51" s="300">
        <f>IFERROR(Tri_Incurred_AttrorTot!D47-Ctrol_Incurred!D116,"")</f>
        <v>0</v>
      </c>
      <c r="E51" s="300">
        <f>IFERROR(Tri_Incurred_AttrorTot!E47-Ctrol_Incurred!E116,"")</f>
        <v>0</v>
      </c>
      <c r="F51" s="300">
        <f>IFERROR(Tri_Incurred_AttrorTot!F47-Ctrol_Incurred!F116,"")</f>
        <v>0</v>
      </c>
      <c r="G51" s="300">
        <f>IFERROR(Tri_Incurred_AttrorTot!G47-Ctrol_Incurred!G116,"")</f>
        <v>0</v>
      </c>
      <c r="H51" s="300">
        <f>IFERROR(Tri_Incurred_AttrorTot!H47-Ctrol_Incurred!H116,"")</f>
        <v>0</v>
      </c>
      <c r="I51" s="300">
        <f>IFERROR(Tri_Incurred_AttrorTot!I47-Ctrol_Incurred!I116,"")</f>
        <v>0</v>
      </c>
      <c r="J51" s="300">
        <f>IFERROR(Tri_Incurred_AttrorTot!J47-Ctrol_Incurred!J116,"")</f>
        <v>0</v>
      </c>
      <c r="K51" s="300">
        <f>IFERROR(Tri_Incurred_AttrorTot!K47-Ctrol_Incurred!K116,"")</f>
        <v>0</v>
      </c>
      <c r="L51" s="300">
        <f>IFERROR(Tri_Incurred_AttrorTot!L47-Ctrol_Incurred!L116,"")</f>
        <v>0</v>
      </c>
      <c r="M51" s="300">
        <f>IFERROR(Tri_Incurred_AttrorTot!M47-Ctrol_Incurred!M116,"")</f>
        <v>0</v>
      </c>
      <c r="N51" s="300">
        <f>IFERROR(Tri_Incurred_AttrorTot!N47-Ctrol_Incurred!N116,"")</f>
        <v>0</v>
      </c>
      <c r="O51" s="300">
        <f>IFERROR(Tri_Incurred_AttrorTot!O47-Ctrol_Incurred!O116,"")</f>
        <v>0</v>
      </c>
      <c r="P51" s="300">
        <f>IFERROR(Tri_Incurred_AttrorTot!P47-Ctrol_Incurred!P116,"")</f>
        <v>0</v>
      </c>
      <c r="Q51" s="300">
        <f>IFERROR(Tri_Incurred_AttrorTot!Q47-Ctrol_Incurred!Q116,"")</f>
        <v>0</v>
      </c>
      <c r="R51" s="300">
        <f>IFERROR(Tri_Incurred_AttrorTot!R47-Ctrol_Incurred!R116,"")</f>
        <v>0</v>
      </c>
      <c r="S51" s="300">
        <f>IFERROR(Tri_Incurred_AttrorTot!S47-Ctrol_Incurred!S116,"")</f>
        <v>0</v>
      </c>
      <c r="T51" s="300">
        <f>IFERROR(Tri_Incurred_AttrorTot!T47-Ctrol_Incurred!T116,"")</f>
        <v>0</v>
      </c>
      <c r="U51" s="300">
        <f>IFERROR(Tri_Incurred_AttrorTot!U47-Ctrol_Incurred!U116,"")</f>
        <v>0</v>
      </c>
      <c r="V51" s="300">
        <f>IFERROR(Tri_Incurred_AttrorTot!V47-Ctrol_Incurred!V116,"")</f>
        <v>0</v>
      </c>
      <c r="W51" s="300">
        <f>IFERROR(Tri_Incurred_AttrorTot!W47-Ctrol_Incurred!W116,"")</f>
        <v>0</v>
      </c>
      <c r="X51" s="300">
        <f>IFERROR(Tri_Incurred_AttrorTot!X47-Ctrol_Incurred!X116,"")</f>
        <v>0</v>
      </c>
      <c r="Y51" s="300">
        <f>IFERROR(Tri_Incurred_AttrorTot!Y47-Ctrol_Incurred!Y116,"")</f>
        <v>0</v>
      </c>
      <c r="Z51" s="300">
        <f>IFERROR(Tri_Incurred_AttrorTot!Z47-Ctrol_Incurred!Z116,"")</f>
        <v>0</v>
      </c>
      <c r="AA51" s="300">
        <f>IFERROR(Tri_Incurred_AttrorTot!AA47-Ctrol_Incurred!AA116,"")</f>
        <v>0</v>
      </c>
      <c r="AB51" s="300" t="str">
        <f>IFERROR(Tri_Incurred_AttrorTot!AB47-Ctrol_Incurred!AB116,"")</f>
        <v/>
      </c>
      <c r="AC51" s="300" t="str">
        <f>IFERROR(Tri_Incurred_AttrorTot!AC47-Ctrol_Incurred!AC116,"")</f>
        <v/>
      </c>
      <c r="AD51" s="300" t="str">
        <f>IFERROR(Tri_Incurred_AttrorTot!AD47-Ctrol_Incurred!AD116,"")</f>
        <v/>
      </c>
      <c r="AE51" s="300" t="str">
        <f>IFERROR(Tri_Incurred_AttrorTot!AE47-Ctrol_Incurred!AE116,"")</f>
        <v/>
      </c>
      <c r="AF51" s="300" t="str">
        <f>IFERROR(Tri_Incurred_AttrorTot!AF47-Ctrol_Incurred!AF116,"")</f>
        <v/>
      </c>
      <c r="AG51" s="300" t="str">
        <f>IFERROR(Tri_Incurred_AttrorTot!AG47-Ctrol_Incurred!AG116,"")</f>
        <v/>
      </c>
      <c r="AH51" s="300" t="str">
        <f>IFERROR(Tri_Incurred_AttrorTot!AH47-Ctrol_Incurred!AH116,"")</f>
        <v/>
      </c>
      <c r="AI51" s="300" t="str">
        <f>IFERROR(Tri_Incurred_AttrorTot!AI47-Ctrol_Incurred!AI116,"")</f>
        <v/>
      </c>
      <c r="AJ51" s="300" t="str">
        <f>IFERROR(Tri_Incurred_AttrorTot!AJ47-Ctrol_Incurred!AJ116,"")</f>
        <v/>
      </c>
      <c r="AK51" s="300" t="str">
        <f>IFERROR(Tri_Incurred_AttrorTot!AK47-Ctrol_Incurred!AK116,"")</f>
        <v/>
      </c>
      <c r="AL51" s="300" t="str">
        <f>IFERROR(Tri_Incurred_AttrorTot!AL47-Ctrol_Incurred!AL116,"")</f>
        <v/>
      </c>
      <c r="AM51" s="300" t="str">
        <f>IFERROR(Tri_Incurred_AttrorTot!AM47-Ctrol_Incurred!AM116,"")</f>
        <v/>
      </c>
      <c r="AN51" s="300" t="str">
        <f>IFERROR(Tri_Incurred_AttrorTot!AN47-Ctrol_Incurred!AN116,"")</f>
        <v/>
      </c>
      <c r="AO51" s="300" t="str">
        <f>IFERROR(Tri_Incurred_AttrorTot!AO47-Ctrol_Incurred!AO116,"")</f>
        <v/>
      </c>
      <c r="AP51" s="300" t="str">
        <f>IFERROR(Tri_Incurred_AttrorTot!AP47-Ctrol_Incurred!AP116,"")</f>
        <v/>
      </c>
      <c r="AQ51" s="300" t="str">
        <f>IFERROR(Tri_Incurred_AttrorTot!AQ47-Ctrol_Incurred!AQ116,"")</f>
        <v/>
      </c>
      <c r="AR51" s="300" t="str">
        <f>IFERROR(Tri_Incurred_AttrorTot!AR47-Ctrol_Incurred!AR116,"")</f>
        <v/>
      </c>
      <c r="AS51" s="300" t="str">
        <f>IFERROR(Tri_Incurred_AttrorTot!AS47-Ctrol_Incurred!AS116,"")</f>
        <v/>
      </c>
      <c r="AT51" s="300" t="str">
        <f>IFERROR(Tri_Incurred_AttrorTot!AT47-Ctrol_Incurred!AT116,"")</f>
        <v/>
      </c>
      <c r="AU51" s="300" t="str">
        <f>IFERROR(Tri_Incurred_AttrorTot!AU47-Ctrol_Incurred!AU116,"")</f>
        <v/>
      </c>
      <c r="AV51" s="300" t="str">
        <f>IFERROR(Tri_Incurred_AttrorTot!AV47-Ctrol_Incurred!AV116,"")</f>
        <v/>
      </c>
      <c r="AW51" s="300" t="str">
        <f>IFERROR(Tri_Incurred_AttrorTot!AW47-Ctrol_Incurred!AW116,"")</f>
        <v/>
      </c>
      <c r="AX51" s="300" t="str">
        <f>IFERROR(Tri_Incurred_AttrorTot!AX47-Ctrol_Incurred!AX116,"")</f>
        <v/>
      </c>
      <c r="AY51" s="300" t="str">
        <f>IFERROR(Tri_Incurred_AttrorTot!AY47-Ctrol_Incurred!AY116,"")</f>
        <v/>
      </c>
      <c r="AZ51" s="300" t="str">
        <f>IFERROR(Tri_Incurred_AttrorTot!AZ47-Ctrol_Incurred!AZ116,"")</f>
        <v/>
      </c>
      <c r="BA51" s="300" t="str">
        <f>IFERROR(Tri_Incurred_AttrorTot!BA47-Ctrol_Incurred!BA116,"")</f>
        <v/>
      </c>
      <c r="BB51" s="300" t="str">
        <f>IFERROR(Tri_Incurred_AttrorTot!BB47-Ctrol_Incurred!BB116,"")</f>
        <v/>
      </c>
      <c r="BC51" s="300" t="str">
        <f>IFERROR(Tri_Incurred_AttrorTot!BC47-Ctrol_Incurred!BC116,"")</f>
        <v/>
      </c>
      <c r="BD51" s="300" t="str">
        <f>IFERROR(Tri_Incurred_AttrorTot!BD47-Ctrol_Incurred!BD116,"")</f>
        <v/>
      </c>
      <c r="BE51" s="300" t="str">
        <f>IFERROR(Tri_Incurred_AttrorTot!BE47-Ctrol_Incurred!BE116,"")</f>
        <v/>
      </c>
      <c r="BF51" s="300" t="str">
        <f>IFERROR(Tri_Incurred_AttrorTot!BF47-Ctrol_Incurred!BF116,"")</f>
        <v/>
      </c>
      <c r="BG51" s="300" t="str">
        <f>IFERROR(Tri_Incurred_AttrorTot!BG47-Ctrol_Incurred!BG116,"")</f>
        <v/>
      </c>
      <c r="BH51" s="300"/>
      <c r="BI51" s="300"/>
    </row>
    <row r="52" spans="1:61">
      <c r="A52" s="127" t="s">
        <v>413</v>
      </c>
      <c r="B52" s="300">
        <f>IFERROR(Tri_Incurred_AttrorTot!B48-Ctrol_Incurred!B117,"")</f>
        <v>0</v>
      </c>
      <c r="C52" s="300">
        <f>IFERROR(Tri_Incurred_AttrorTot!C48-Ctrol_Incurred!C117,"")</f>
        <v>0</v>
      </c>
      <c r="D52" s="300">
        <f>IFERROR(Tri_Incurred_AttrorTot!D48-Ctrol_Incurred!D117,"")</f>
        <v>0</v>
      </c>
      <c r="E52" s="300">
        <f>IFERROR(Tri_Incurred_AttrorTot!E48-Ctrol_Incurred!E117,"")</f>
        <v>0</v>
      </c>
      <c r="F52" s="300">
        <f>IFERROR(Tri_Incurred_AttrorTot!F48-Ctrol_Incurred!F117,"")</f>
        <v>0</v>
      </c>
      <c r="G52" s="300">
        <f>IFERROR(Tri_Incurred_AttrorTot!G48-Ctrol_Incurred!G117,"")</f>
        <v>0</v>
      </c>
      <c r="H52" s="300">
        <f>IFERROR(Tri_Incurred_AttrorTot!H48-Ctrol_Incurred!H117,"")</f>
        <v>0</v>
      </c>
      <c r="I52" s="300">
        <f>IFERROR(Tri_Incurred_AttrorTot!I48-Ctrol_Incurred!I117,"")</f>
        <v>0</v>
      </c>
      <c r="J52" s="300">
        <f>IFERROR(Tri_Incurred_AttrorTot!J48-Ctrol_Incurred!J117,"")</f>
        <v>0</v>
      </c>
      <c r="K52" s="300">
        <f>IFERROR(Tri_Incurred_AttrorTot!K48-Ctrol_Incurred!K117,"")</f>
        <v>0</v>
      </c>
      <c r="L52" s="300">
        <f>IFERROR(Tri_Incurred_AttrorTot!L48-Ctrol_Incurred!L117,"")</f>
        <v>0</v>
      </c>
      <c r="M52" s="300">
        <f>IFERROR(Tri_Incurred_AttrorTot!M48-Ctrol_Incurred!M117,"")</f>
        <v>0</v>
      </c>
      <c r="N52" s="300">
        <f>IFERROR(Tri_Incurred_AttrorTot!N48-Ctrol_Incurred!N117,"")</f>
        <v>0</v>
      </c>
      <c r="O52" s="300">
        <f>IFERROR(Tri_Incurred_AttrorTot!O48-Ctrol_Incurred!O117,"")</f>
        <v>0</v>
      </c>
      <c r="P52" s="300">
        <f>IFERROR(Tri_Incurred_AttrorTot!P48-Ctrol_Incurred!P117,"")</f>
        <v>0</v>
      </c>
      <c r="Q52" s="300">
        <f>IFERROR(Tri_Incurred_AttrorTot!Q48-Ctrol_Incurred!Q117,"")</f>
        <v>0</v>
      </c>
      <c r="R52" s="300">
        <f>IFERROR(Tri_Incurred_AttrorTot!R48-Ctrol_Incurred!R117,"")</f>
        <v>0</v>
      </c>
      <c r="S52" s="300">
        <f>IFERROR(Tri_Incurred_AttrorTot!S48-Ctrol_Incurred!S117,"")</f>
        <v>0</v>
      </c>
      <c r="T52" s="300">
        <f>IFERROR(Tri_Incurred_AttrorTot!T48-Ctrol_Incurred!T117,"")</f>
        <v>0</v>
      </c>
      <c r="U52" s="300">
        <f>IFERROR(Tri_Incurred_AttrorTot!U48-Ctrol_Incurred!U117,"")</f>
        <v>0</v>
      </c>
      <c r="V52" s="300">
        <f>IFERROR(Tri_Incurred_AttrorTot!V48-Ctrol_Incurred!V117,"")</f>
        <v>0</v>
      </c>
      <c r="W52" s="300">
        <f>IFERROR(Tri_Incurred_AttrorTot!W48-Ctrol_Incurred!W117,"")</f>
        <v>0</v>
      </c>
      <c r="X52" s="300">
        <f>IFERROR(Tri_Incurred_AttrorTot!X48-Ctrol_Incurred!X117,"")</f>
        <v>0</v>
      </c>
      <c r="Y52" s="300">
        <f>IFERROR(Tri_Incurred_AttrorTot!Y48-Ctrol_Incurred!Y117,"")</f>
        <v>0</v>
      </c>
      <c r="Z52" s="300">
        <f>IFERROR(Tri_Incurred_AttrorTot!Z48-Ctrol_Incurred!Z117,"")</f>
        <v>0</v>
      </c>
      <c r="AA52" s="300" t="str">
        <f>IFERROR(Tri_Incurred_AttrorTot!AA48-Ctrol_Incurred!AA117,"")</f>
        <v/>
      </c>
      <c r="AB52" s="300" t="str">
        <f>IFERROR(Tri_Incurred_AttrorTot!AB48-Ctrol_Incurred!AB117,"")</f>
        <v/>
      </c>
      <c r="AC52" s="300" t="str">
        <f>IFERROR(Tri_Incurred_AttrorTot!AC48-Ctrol_Incurred!AC117,"")</f>
        <v/>
      </c>
      <c r="AD52" s="300" t="str">
        <f>IFERROR(Tri_Incurred_AttrorTot!AD48-Ctrol_Incurred!AD117,"")</f>
        <v/>
      </c>
      <c r="AE52" s="300" t="str">
        <f>IFERROR(Tri_Incurred_AttrorTot!AE48-Ctrol_Incurred!AE117,"")</f>
        <v/>
      </c>
      <c r="AF52" s="300" t="str">
        <f>IFERROR(Tri_Incurred_AttrorTot!AF48-Ctrol_Incurred!AF117,"")</f>
        <v/>
      </c>
      <c r="AG52" s="300" t="str">
        <f>IFERROR(Tri_Incurred_AttrorTot!AG48-Ctrol_Incurred!AG117,"")</f>
        <v/>
      </c>
      <c r="AH52" s="300" t="str">
        <f>IFERROR(Tri_Incurred_AttrorTot!AH48-Ctrol_Incurred!AH117,"")</f>
        <v/>
      </c>
      <c r="AI52" s="300" t="str">
        <f>IFERROR(Tri_Incurred_AttrorTot!AI48-Ctrol_Incurred!AI117,"")</f>
        <v/>
      </c>
      <c r="AJ52" s="300" t="str">
        <f>IFERROR(Tri_Incurred_AttrorTot!AJ48-Ctrol_Incurred!AJ117,"")</f>
        <v/>
      </c>
      <c r="AK52" s="300" t="str">
        <f>IFERROR(Tri_Incurred_AttrorTot!AK48-Ctrol_Incurred!AK117,"")</f>
        <v/>
      </c>
      <c r="AL52" s="300" t="str">
        <f>IFERROR(Tri_Incurred_AttrorTot!AL48-Ctrol_Incurred!AL117,"")</f>
        <v/>
      </c>
      <c r="AM52" s="300" t="str">
        <f>IFERROR(Tri_Incurred_AttrorTot!AM48-Ctrol_Incurred!AM117,"")</f>
        <v/>
      </c>
      <c r="AN52" s="300" t="str">
        <f>IFERROR(Tri_Incurred_AttrorTot!AN48-Ctrol_Incurred!AN117,"")</f>
        <v/>
      </c>
      <c r="AO52" s="300" t="str">
        <f>IFERROR(Tri_Incurred_AttrorTot!AO48-Ctrol_Incurred!AO117,"")</f>
        <v/>
      </c>
      <c r="AP52" s="300" t="str">
        <f>IFERROR(Tri_Incurred_AttrorTot!AP48-Ctrol_Incurred!AP117,"")</f>
        <v/>
      </c>
      <c r="AQ52" s="300" t="str">
        <f>IFERROR(Tri_Incurred_AttrorTot!AQ48-Ctrol_Incurred!AQ117,"")</f>
        <v/>
      </c>
      <c r="AR52" s="300" t="str">
        <f>IFERROR(Tri_Incurred_AttrorTot!AR48-Ctrol_Incurred!AR117,"")</f>
        <v/>
      </c>
      <c r="AS52" s="300" t="str">
        <f>IFERROR(Tri_Incurred_AttrorTot!AS48-Ctrol_Incurred!AS117,"")</f>
        <v/>
      </c>
      <c r="AT52" s="300" t="str">
        <f>IFERROR(Tri_Incurred_AttrorTot!AT48-Ctrol_Incurred!AT117,"")</f>
        <v/>
      </c>
      <c r="AU52" s="300" t="str">
        <f>IFERROR(Tri_Incurred_AttrorTot!AU48-Ctrol_Incurred!AU117,"")</f>
        <v/>
      </c>
      <c r="AV52" s="300" t="str">
        <f>IFERROR(Tri_Incurred_AttrorTot!AV48-Ctrol_Incurred!AV117,"")</f>
        <v/>
      </c>
      <c r="AW52" s="300" t="str">
        <f>IFERROR(Tri_Incurred_AttrorTot!AW48-Ctrol_Incurred!AW117,"")</f>
        <v/>
      </c>
      <c r="AX52" s="300" t="str">
        <f>IFERROR(Tri_Incurred_AttrorTot!AX48-Ctrol_Incurred!AX117,"")</f>
        <v/>
      </c>
      <c r="AY52" s="300" t="str">
        <f>IFERROR(Tri_Incurred_AttrorTot!AY48-Ctrol_Incurred!AY117,"")</f>
        <v/>
      </c>
      <c r="AZ52" s="300" t="str">
        <f>IFERROR(Tri_Incurred_AttrorTot!AZ48-Ctrol_Incurred!AZ117,"")</f>
        <v/>
      </c>
      <c r="BA52" s="300" t="str">
        <f>IFERROR(Tri_Incurred_AttrorTot!BA48-Ctrol_Incurred!BA117,"")</f>
        <v/>
      </c>
      <c r="BB52" s="300" t="str">
        <f>IFERROR(Tri_Incurred_AttrorTot!BB48-Ctrol_Incurred!BB117,"")</f>
        <v/>
      </c>
      <c r="BC52" s="300" t="str">
        <f>IFERROR(Tri_Incurred_AttrorTot!BC48-Ctrol_Incurred!BC117,"")</f>
        <v/>
      </c>
      <c r="BD52" s="300" t="str">
        <f>IFERROR(Tri_Incurred_AttrorTot!BD48-Ctrol_Incurred!BD117,"")</f>
        <v/>
      </c>
      <c r="BE52" s="300" t="str">
        <f>IFERROR(Tri_Incurred_AttrorTot!BE48-Ctrol_Incurred!BE117,"")</f>
        <v/>
      </c>
      <c r="BF52" s="300" t="str">
        <f>IFERROR(Tri_Incurred_AttrorTot!BF48-Ctrol_Incurred!BF117,"")</f>
        <v/>
      </c>
      <c r="BG52" s="300" t="str">
        <f>IFERROR(Tri_Incurred_AttrorTot!BG48-Ctrol_Incurred!BG117,"")</f>
        <v/>
      </c>
      <c r="BH52" s="300"/>
      <c r="BI52" s="300"/>
    </row>
    <row r="53" spans="1:61">
      <c r="A53" s="127" t="s">
        <v>414</v>
      </c>
      <c r="B53" s="300">
        <f>IFERROR(Tri_Incurred_AttrorTot!B49-Ctrol_Incurred!B118,"")</f>
        <v>0</v>
      </c>
      <c r="C53" s="300">
        <f>IFERROR(Tri_Incurred_AttrorTot!C49-Ctrol_Incurred!C118,"")</f>
        <v>0</v>
      </c>
      <c r="D53" s="300">
        <f>IFERROR(Tri_Incurred_AttrorTot!D49-Ctrol_Incurred!D118,"")</f>
        <v>0</v>
      </c>
      <c r="E53" s="300">
        <f>IFERROR(Tri_Incurred_AttrorTot!E49-Ctrol_Incurred!E118,"")</f>
        <v>0</v>
      </c>
      <c r="F53" s="300">
        <f>IFERROR(Tri_Incurred_AttrorTot!F49-Ctrol_Incurred!F118,"")</f>
        <v>0</v>
      </c>
      <c r="G53" s="300">
        <f>IFERROR(Tri_Incurred_AttrorTot!G49-Ctrol_Incurred!G118,"")</f>
        <v>0</v>
      </c>
      <c r="H53" s="300">
        <f>IFERROR(Tri_Incurred_AttrorTot!H49-Ctrol_Incurred!H118,"")</f>
        <v>0</v>
      </c>
      <c r="I53" s="300">
        <f>IFERROR(Tri_Incurred_AttrorTot!I49-Ctrol_Incurred!I118,"")</f>
        <v>0</v>
      </c>
      <c r="J53" s="300">
        <f>IFERROR(Tri_Incurred_AttrorTot!J49-Ctrol_Incurred!J118,"")</f>
        <v>0</v>
      </c>
      <c r="K53" s="300">
        <f>IFERROR(Tri_Incurred_AttrorTot!K49-Ctrol_Incurred!K118,"")</f>
        <v>0</v>
      </c>
      <c r="L53" s="300">
        <f>IFERROR(Tri_Incurred_AttrorTot!L49-Ctrol_Incurred!L118,"")</f>
        <v>0</v>
      </c>
      <c r="M53" s="300">
        <f>IFERROR(Tri_Incurred_AttrorTot!M49-Ctrol_Incurred!M118,"")</f>
        <v>0</v>
      </c>
      <c r="N53" s="300">
        <f>IFERROR(Tri_Incurred_AttrorTot!N49-Ctrol_Incurred!N118,"")</f>
        <v>0</v>
      </c>
      <c r="O53" s="300">
        <f>IFERROR(Tri_Incurred_AttrorTot!O49-Ctrol_Incurred!O118,"")</f>
        <v>0</v>
      </c>
      <c r="P53" s="300">
        <f>IFERROR(Tri_Incurred_AttrorTot!P49-Ctrol_Incurred!P118,"")</f>
        <v>0</v>
      </c>
      <c r="Q53" s="300">
        <f>IFERROR(Tri_Incurred_AttrorTot!Q49-Ctrol_Incurred!Q118,"")</f>
        <v>0</v>
      </c>
      <c r="R53" s="300">
        <f>IFERROR(Tri_Incurred_AttrorTot!R49-Ctrol_Incurred!R118,"")</f>
        <v>0</v>
      </c>
      <c r="S53" s="300">
        <f>IFERROR(Tri_Incurred_AttrorTot!S49-Ctrol_Incurred!S118,"")</f>
        <v>0</v>
      </c>
      <c r="T53" s="300">
        <f>IFERROR(Tri_Incurred_AttrorTot!T49-Ctrol_Incurred!T118,"")</f>
        <v>0</v>
      </c>
      <c r="U53" s="300">
        <f>IFERROR(Tri_Incurred_AttrorTot!U49-Ctrol_Incurred!U118,"")</f>
        <v>0</v>
      </c>
      <c r="V53" s="300">
        <f>IFERROR(Tri_Incurred_AttrorTot!V49-Ctrol_Incurred!V118,"")</f>
        <v>0</v>
      </c>
      <c r="W53" s="300">
        <f>IFERROR(Tri_Incurred_AttrorTot!W49-Ctrol_Incurred!W118,"")</f>
        <v>0</v>
      </c>
      <c r="X53" s="300">
        <f>IFERROR(Tri_Incurred_AttrorTot!X49-Ctrol_Incurred!X118,"")</f>
        <v>0</v>
      </c>
      <c r="Y53" s="300">
        <f>IFERROR(Tri_Incurred_AttrorTot!Y49-Ctrol_Incurred!Y118,"")</f>
        <v>0</v>
      </c>
      <c r="Z53" s="300" t="str">
        <f>IFERROR(Tri_Incurred_AttrorTot!Z49-Ctrol_Incurred!Z118,"")</f>
        <v/>
      </c>
      <c r="AA53" s="300" t="str">
        <f>IFERROR(Tri_Incurred_AttrorTot!AA49-Ctrol_Incurred!AA118,"")</f>
        <v/>
      </c>
      <c r="AB53" s="300" t="str">
        <f>IFERROR(Tri_Incurred_AttrorTot!AB49-Ctrol_Incurred!AB118,"")</f>
        <v/>
      </c>
      <c r="AC53" s="300" t="str">
        <f>IFERROR(Tri_Incurred_AttrorTot!AC49-Ctrol_Incurred!AC118,"")</f>
        <v/>
      </c>
      <c r="AD53" s="300" t="str">
        <f>IFERROR(Tri_Incurred_AttrorTot!AD49-Ctrol_Incurred!AD118,"")</f>
        <v/>
      </c>
      <c r="AE53" s="300" t="str">
        <f>IFERROR(Tri_Incurred_AttrorTot!AE49-Ctrol_Incurred!AE118,"")</f>
        <v/>
      </c>
      <c r="AF53" s="300" t="str">
        <f>IFERROR(Tri_Incurred_AttrorTot!AF49-Ctrol_Incurred!AF118,"")</f>
        <v/>
      </c>
      <c r="AG53" s="300" t="str">
        <f>IFERROR(Tri_Incurred_AttrorTot!AG49-Ctrol_Incurred!AG118,"")</f>
        <v/>
      </c>
      <c r="AH53" s="300" t="str">
        <f>IFERROR(Tri_Incurred_AttrorTot!AH49-Ctrol_Incurred!AH118,"")</f>
        <v/>
      </c>
      <c r="AI53" s="300" t="str">
        <f>IFERROR(Tri_Incurred_AttrorTot!AI49-Ctrol_Incurred!AI118,"")</f>
        <v/>
      </c>
      <c r="AJ53" s="300" t="str">
        <f>IFERROR(Tri_Incurred_AttrorTot!AJ49-Ctrol_Incurred!AJ118,"")</f>
        <v/>
      </c>
      <c r="AK53" s="300" t="str">
        <f>IFERROR(Tri_Incurred_AttrorTot!AK49-Ctrol_Incurred!AK118,"")</f>
        <v/>
      </c>
      <c r="AL53" s="300" t="str">
        <f>IFERROR(Tri_Incurred_AttrorTot!AL49-Ctrol_Incurred!AL118,"")</f>
        <v/>
      </c>
      <c r="AM53" s="300" t="str">
        <f>IFERROR(Tri_Incurred_AttrorTot!AM49-Ctrol_Incurred!AM118,"")</f>
        <v/>
      </c>
      <c r="AN53" s="300" t="str">
        <f>IFERROR(Tri_Incurred_AttrorTot!AN49-Ctrol_Incurred!AN118,"")</f>
        <v/>
      </c>
      <c r="AO53" s="300" t="str">
        <f>IFERROR(Tri_Incurred_AttrorTot!AO49-Ctrol_Incurred!AO118,"")</f>
        <v/>
      </c>
      <c r="AP53" s="300" t="str">
        <f>IFERROR(Tri_Incurred_AttrorTot!AP49-Ctrol_Incurred!AP118,"")</f>
        <v/>
      </c>
      <c r="AQ53" s="300" t="str">
        <f>IFERROR(Tri_Incurred_AttrorTot!AQ49-Ctrol_Incurred!AQ118,"")</f>
        <v/>
      </c>
      <c r="AR53" s="300" t="str">
        <f>IFERROR(Tri_Incurred_AttrorTot!AR49-Ctrol_Incurred!AR118,"")</f>
        <v/>
      </c>
      <c r="AS53" s="300" t="str">
        <f>IFERROR(Tri_Incurred_AttrorTot!AS49-Ctrol_Incurred!AS118,"")</f>
        <v/>
      </c>
      <c r="AT53" s="300" t="str">
        <f>IFERROR(Tri_Incurred_AttrorTot!AT49-Ctrol_Incurred!AT118,"")</f>
        <v/>
      </c>
      <c r="AU53" s="300" t="str">
        <f>IFERROR(Tri_Incurred_AttrorTot!AU49-Ctrol_Incurred!AU118,"")</f>
        <v/>
      </c>
      <c r="AV53" s="300" t="str">
        <f>IFERROR(Tri_Incurred_AttrorTot!AV49-Ctrol_Incurred!AV118,"")</f>
        <v/>
      </c>
      <c r="AW53" s="300" t="str">
        <f>IFERROR(Tri_Incurred_AttrorTot!AW49-Ctrol_Incurred!AW118,"")</f>
        <v/>
      </c>
      <c r="AX53" s="300" t="str">
        <f>IFERROR(Tri_Incurred_AttrorTot!AX49-Ctrol_Incurred!AX118,"")</f>
        <v/>
      </c>
      <c r="AY53" s="300" t="str">
        <f>IFERROR(Tri_Incurred_AttrorTot!AY49-Ctrol_Incurred!AY118,"")</f>
        <v/>
      </c>
      <c r="AZ53" s="300" t="str">
        <f>IFERROR(Tri_Incurred_AttrorTot!AZ49-Ctrol_Incurred!AZ118,"")</f>
        <v/>
      </c>
      <c r="BA53" s="300" t="str">
        <f>IFERROR(Tri_Incurred_AttrorTot!BA49-Ctrol_Incurred!BA118,"")</f>
        <v/>
      </c>
      <c r="BB53" s="300" t="str">
        <f>IFERROR(Tri_Incurred_AttrorTot!BB49-Ctrol_Incurred!BB118,"")</f>
        <v/>
      </c>
      <c r="BC53" s="300" t="str">
        <f>IFERROR(Tri_Incurred_AttrorTot!BC49-Ctrol_Incurred!BC118,"")</f>
        <v/>
      </c>
      <c r="BD53" s="300" t="str">
        <f>IFERROR(Tri_Incurred_AttrorTot!BD49-Ctrol_Incurred!BD118,"")</f>
        <v/>
      </c>
      <c r="BE53" s="300" t="str">
        <f>IFERROR(Tri_Incurred_AttrorTot!BE49-Ctrol_Incurred!BE118,"")</f>
        <v/>
      </c>
      <c r="BF53" s="300" t="str">
        <f>IFERROR(Tri_Incurred_AttrorTot!BF49-Ctrol_Incurred!BF118,"")</f>
        <v/>
      </c>
      <c r="BG53" s="300" t="str">
        <f>IFERROR(Tri_Incurred_AttrorTot!BG49-Ctrol_Incurred!BG118,"")</f>
        <v/>
      </c>
      <c r="BH53" s="300"/>
      <c r="BI53" s="300"/>
    </row>
    <row r="54" spans="1:61">
      <c r="A54" s="127" t="s">
        <v>415</v>
      </c>
      <c r="B54" s="300">
        <f>IFERROR(Tri_Incurred_AttrorTot!B50-Ctrol_Incurred!B119,"")</f>
        <v>0</v>
      </c>
      <c r="C54" s="300">
        <f>IFERROR(Tri_Incurred_AttrorTot!C50-Ctrol_Incurred!C119,"")</f>
        <v>0</v>
      </c>
      <c r="D54" s="300">
        <f>IFERROR(Tri_Incurred_AttrorTot!D50-Ctrol_Incurred!D119,"")</f>
        <v>0</v>
      </c>
      <c r="E54" s="300">
        <f>IFERROR(Tri_Incurred_AttrorTot!E50-Ctrol_Incurred!E119,"")</f>
        <v>0</v>
      </c>
      <c r="F54" s="300">
        <f>IFERROR(Tri_Incurred_AttrorTot!F50-Ctrol_Incurred!F119,"")</f>
        <v>0</v>
      </c>
      <c r="G54" s="300">
        <f>IFERROR(Tri_Incurred_AttrorTot!G50-Ctrol_Incurred!G119,"")</f>
        <v>0</v>
      </c>
      <c r="H54" s="300">
        <f>IFERROR(Tri_Incurred_AttrorTot!H50-Ctrol_Incurred!H119,"")</f>
        <v>0</v>
      </c>
      <c r="I54" s="300">
        <f>IFERROR(Tri_Incurred_AttrorTot!I50-Ctrol_Incurred!I119,"")</f>
        <v>0</v>
      </c>
      <c r="J54" s="300">
        <f>IFERROR(Tri_Incurred_AttrorTot!J50-Ctrol_Incurred!J119,"")</f>
        <v>0</v>
      </c>
      <c r="K54" s="300">
        <f>IFERROR(Tri_Incurred_AttrorTot!K50-Ctrol_Incurred!K119,"")</f>
        <v>0</v>
      </c>
      <c r="L54" s="300">
        <f>IFERROR(Tri_Incurred_AttrorTot!L50-Ctrol_Incurred!L119,"")</f>
        <v>0</v>
      </c>
      <c r="M54" s="300">
        <f>IFERROR(Tri_Incurred_AttrorTot!M50-Ctrol_Incurred!M119,"")</f>
        <v>0</v>
      </c>
      <c r="N54" s="300">
        <f>IFERROR(Tri_Incurred_AttrorTot!N50-Ctrol_Incurred!N119,"")</f>
        <v>0</v>
      </c>
      <c r="O54" s="300">
        <f>IFERROR(Tri_Incurred_AttrorTot!O50-Ctrol_Incurred!O119,"")</f>
        <v>0</v>
      </c>
      <c r="P54" s="300">
        <f>IFERROR(Tri_Incurred_AttrorTot!P50-Ctrol_Incurred!P119,"")</f>
        <v>0</v>
      </c>
      <c r="Q54" s="300">
        <f>IFERROR(Tri_Incurred_AttrorTot!Q50-Ctrol_Incurred!Q119,"")</f>
        <v>0</v>
      </c>
      <c r="R54" s="300">
        <f>IFERROR(Tri_Incurred_AttrorTot!R50-Ctrol_Incurred!R119,"")</f>
        <v>0</v>
      </c>
      <c r="S54" s="300">
        <f>IFERROR(Tri_Incurred_AttrorTot!S50-Ctrol_Incurred!S119,"")</f>
        <v>0</v>
      </c>
      <c r="T54" s="300">
        <f>IFERROR(Tri_Incurred_AttrorTot!T50-Ctrol_Incurred!T119,"")</f>
        <v>0</v>
      </c>
      <c r="U54" s="300">
        <f>IFERROR(Tri_Incurred_AttrorTot!U50-Ctrol_Incurred!U119,"")</f>
        <v>0</v>
      </c>
      <c r="V54" s="300">
        <f>IFERROR(Tri_Incurred_AttrorTot!V50-Ctrol_Incurred!V119,"")</f>
        <v>0</v>
      </c>
      <c r="W54" s="300">
        <f>IFERROR(Tri_Incurred_AttrorTot!W50-Ctrol_Incurred!W119,"")</f>
        <v>0</v>
      </c>
      <c r="X54" s="300">
        <f>IFERROR(Tri_Incurred_AttrorTot!X50-Ctrol_Incurred!X119,"")</f>
        <v>0</v>
      </c>
      <c r="Y54" s="300" t="str">
        <f>IFERROR(Tri_Incurred_AttrorTot!Y50-Ctrol_Incurred!Y119,"")</f>
        <v/>
      </c>
      <c r="Z54" s="300" t="str">
        <f>IFERROR(Tri_Incurred_AttrorTot!Z50-Ctrol_Incurred!Z119,"")</f>
        <v/>
      </c>
      <c r="AA54" s="300" t="str">
        <f>IFERROR(Tri_Incurred_AttrorTot!AA50-Ctrol_Incurred!AA119,"")</f>
        <v/>
      </c>
      <c r="AB54" s="300" t="str">
        <f>IFERROR(Tri_Incurred_AttrorTot!AB50-Ctrol_Incurred!AB119,"")</f>
        <v/>
      </c>
      <c r="AC54" s="300" t="str">
        <f>IFERROR(Tri_Incurred_AttrorTot!AC50-Ctrol_Incurred!AC119,"")</f>
        <v/>
      </c>
      <c r="AD54" s="300" t="str">
        <f>IFERROR(Tri_Incurred_AttrorTot!AD50-Ctrol_Incurred!AD119,"")</f>
        <v/>
      </c>
      <c r="AE54" s="300" t="str">
        <f>IFERROR(Tri_Incurred_AttrorTot!AE50-Ctrol_Incurred!AE119,"")</f>
        <v/>
      </c>
      <c r="AF54" s="300" t="str">
        <f>IFERROR(Tri_Incurred_AttrorTot!AF50-Ctrol_Incurred!AF119,"")</f>
        <v/>
      </c>
      <c r="AG54" s="300" t="str">
        <f>IFERROR(Tri_Incurred_AttrorTot!AG50-Ctrol_Incurred!AG119,"")</f>
        <v/>
      </c>
      <c r="AH54" s="300" t="str">
        <f>IFERROR(Tri_Incurred_AttrorTot!AH50-Ctrol_Incurred!AH119,"")</f>
        <v/>
      </c>
      <c r="AI54" s="300" t="str">
        <f>IFERROR(Tri_Incurred_AttrorTot!AI50-Ctrol_Incurred!AI119,"")</f>
        <v/>
      </c>
      <c r="AJ54" s="300" t="str">
        <f>IFERROR(Tri_Incurred_AttrorTot!AJ50-Ctrol_Incurred!AJ119,"")</f>
        <v/>
      </c>
      <c r="AK54" s="300" t="str">
        <f>IFERROR(Tri_Incurred_AttrorTot!AK50-Ctrol_Incurred!AK119,"")</f>
        <v/>
      </c>
      <c r="AL54" s="300" t="str">
        <f>IFERROR(Tri_Incurred_AttrorTot!AL50-Ctrol_Incurred!AL119,"")</f>
        <v/>
      </c>
      <c r="AM54" s="300" t="str">
        <f>IFERROR(Tri_Incurred_AttrorTot!AM50-Ctrol_Incurred!AM119,"")</f>
        <v/>
      </c>
      <c r="AN54" s="300" t="str">
        <f>IFERROR(Tri_Incurred_AttrorTot!AN50-Ctrol_Incurred!AN119,"")</f>
        <v/>
      </c>
      <c r="AO54" s="300" t="str">
        <f>IFERROR(Tri_Incurred_AttrorTot!AO50-Ctrol_Incurred!AO119,"")</f>
        <v/>
      </c>
      <c r="AP54" s="300" t="str">
        <f>IFERROR(Tri_Incurred_AttrorTot!AP50-Ctrol_Incurred!AP119,"")</f>
        <v/>
      </c>
      <c r="AQ54" s="300" t="str">
        <f>IFERROR(Tri_Incurred_AttrorTot!AQ50-Ctrol_Incurred!AQ119,"")</f>
        <v/>
      </c>
      <c r="AR54" s="300" t="str">
        <f>IFERROR(Tri_Incurred_AttrorTot!AR50-Ctrol_Incurred!AR119,"")</f>
        <v/>
      </c>
      <c r="AS54" s="300" t="str">
        <f>IFERROR(Tri_Incurred_AttrorTot!AS50-Ctrol_Incurred!AS119,"")</f>
        <v/>
      </c>
      <c r="AT54" s="300" t="str">
        <f>IFERROR(Tri_Incurred_AttrorTot!AT50-Ctrol_Incurred!AT119,"")</f>
        <v/>
      </c>
      <c r="AU54" s="300" t="str">
        <f>IFERROR(Tri_Incurred_AttrorTot!AU50-Ctrol_Incurred!AU119,"")</f>
        <v/>
      </c>
      <c r="AV54" s="300" t="str">
        <f>IFERROR(Tri_Incurred_AttrorTot!AV50-Ctrol_Incurred!AV119,"")</f>
        <v/>
      </c>
      <c r="AW54" s="300" t="str">
        <f>IFERROR(Tri_Incurred_AttrorTot!AW50-Ctrol_Incurred!AW119,"")</f>
        <v/>
      </c>
      <c r="AX54" s="300" t="str">
        <f>IFERROR(Tri_Incurred_AttrorTot!AX50-Ctrol_Incurred!AX119,"")</f>
        <v/>
      </c>
      <c r="AY54" s="300" t="str">
        <f>IFERROR(Tri_Incurred_AttrorTot!AY50-Ctrol_Incurred!AY119,"")</f>
        <v/>
      </c>
      <c r="AZ54" s="300" t="str">
        <f>IFERROR(Tri_Incurred_AttrorTot!AZ50-Ctrol_Incurred!AZ119,"")</f>
        <v/>
      </c>
      <c r="BA54" s="300" t="str">
        <f>IFERROR(Tri_Incurred_AttrorTot!BA50-Ctrol_Incurred!BA119,"")</f>
        <v/>
      </c>
      <c r="BB54" s="300" t="str">
        <f>IFERROR(Tri_Incurred_AttrorTot!BB50-Ctrol_Incurred!BB119,"")</f>
        <v/>
      </c>
      <c r="BC54" s="300" t="str">
        <f>IFERROR(Tri_Incurred_AttrorTot!BC50-Ctrol_Incurred!BC119,"")</f>
        <v/>
      </c>
      <c r="BD54" s="300" t="str">
        <f>IFERROR(Tri_Incurred_AttrorTot!BD50-Ctrol_Incurred!BD119,"")</f>
        <v/>
      </c>
      <c r="BE54" s="300" t="str">
        <f>IFERROR(Tri_Incurred_AttrorTot!BE50-Ctrol_Incurred!BE119,"")</f>
        <v/>
      </c>
      <c r="BF54" s="300" t="str">
        <f>IFERROR(Tri_Incurred_AttrorTot!BF50-Ctrol_Incurred!BF119,"")</f>
        <v/>
      </c>
      <c r="BG54" s="300" t="str">
        <f>IFERROR(Tri_Incurred_AttrorTot!BG50-Ctrol_Incurred!BG119,"")</f>
        <v/>
      </c>
      <c r="BH54" s="300"/>
      <c r="BI54" s="300"/>
    </row>
    <row r="55" spans="1:61">
      <c r="A55" s="127" t="s">
        <v>416</v>
      </c>
      <c r="B55" s="300">
        <f>IFERROR(Tri_Incurred_AttrorTot!B51-Ctrol_Incurred!B120,"")</f>
        <v>0</v>
      </c>
      <c r="C55" s="300">
        <f>IFERROR(Tri_Incurred_AttrorTot!C51-Ctrol_Incurred!C120,"")</f>
        <v>0</v>
      </c>
      <c r="D55" s="300">
        <f>IFERROR(Tri_Incurred_AttrorTot!D51-Ctrol_Incurred!D120,"")</f>
        <v>0</v>
      </c>
      <c r="E55" s="300">
        <f>IFERROR(Tri_Incurred_AttrorTot!E51-Ctrol_Incurred!E120,"")</f>
        <v>0</v>
      </c>
      <c r="F55" s="300">
        <f>IFERROR(Tri_Incurred_AttrorTot!F51-Ctrol_Incurred!F120,"")</f>
        <v>0</v>
      </c>
      <c r="G55" s="300">
        <f>IFERROR(Tri_Incurred_AttrorTot!G51-Ctrol_Incurred!G120,"")</f>
        <v>0</v>
      </c>
      <c r="H55" s="300">
        <f>IFERROR(Tri_Incurred_AttrorTot!H51-Ctrol_Incurred!H120,"")</f>
        <v>0</v>
      </c>
      <c r="I55" s="300">
        <f>IFERROR(Tri_Incurred_AttrorTot!I51-Ctrol_Incurred!I120,"")</f>
        <v>0</v>
      </c>
      <c r="J55" s="300">
        <f>IFERROR(Tri_Incurred_AttrorTot!J51-Ctrol_Incurred!J120,"")</f>
        <v>0</v>
      </c>
      <c r="K55" s="300">
        <f>IFERROR(Tri_Incurred_AttrorTot!K51-Ctrol_Incurred!K120,"")</f>
        <v>0</v>
      </c>
      <c r="L55" s="300">
        <f>IFERROR(Tri_Incurred_AttrorTot!L51-Ctrol_Incurred!L120,"")</f>
        <v>0</v>
      </c>
      <c r="M55" s="300">
        <f>IFERROR(Tri_Incurred_AttrorTot!M51-Ctrol_Incurred!M120,"")</f>
        <v>0</v>
      </c>
      <c r="N55" s="300">
        <f>IFERROR(Tri_Incurred_AttrorTot!N51-Ctrol_Incurred!N120,"")</f>
        <v>0</v>
      </c>
      <c r="O55" s="300">
        <f>IFERROR(Tri_Incurred_AttrorTot!O51-Ctrol_Incurred!O120,"")</f>
        <v>0</v>
      </c>
      <c r="P55" s="300">
        <f>IFERROR(Tri_Incurred_AttrorTot!P51-Ctrol_Incurred!P120,"")</f>
        <v>0</v>
      </c>
      <c r="Q55" s="300">
        <f>IFERROR(Tri_Incurred_AttrorTot!Q51-Ctrol_Incurred!Q120,"")</f>
        <v>0</v>
      </c>
      <c r="R55" s="300">
        <f>IFERROR(Tri_Incurred_AttrorTot!R51-Ctrol_Incurred!R120,"")</f>
        <v>0</v>
      </c>
      <c r="S55" s="300">
        <f>IFERROR(Tri_Incurred_AttrorTot!S51-Ctrol_Incurred!S120,"")</f>
        <v>0</v>
      </c>
      <c r="T55" s="300">
        <f>IFERROR(Tri_Incurred_AttrorTot!T51-Ctrol_Incurred!T120,"")</f>
        <v>0</v>
      </c>
      <c r="U55" s="300">
        <f>IFERROR(Tri_Incurred_AttrorTot!U51-Ctrol_Incurred!U120,"")</f>
        <v>0</v>
      </c>
      <c r="V55" s="300">
        <f>IFERROR(Tri_Incurred_AttrorTot!V51-Ctrol_Incurred!V120,"")</f>
        <v>0</v>
      </c>
      <c r="W55" s="300">
        <f>IFERROR(Tri_Incurred_AttrorTot!W51-Ctrol_Incurred!W120,"")</f>
        <v>0</v>
      </c>
      <c r="X55" s="300" t="str">
        <f>IFERROR(Tri_Incurred_AttrorTot!X51-Ctrol_Incurred!X120,"")</f>
        <v/>
      </c>
      <c r="Y55" s="300" t="str">
        <f>IFERROR(Tri_Incurred_AttrorTot!Y51-Ctrol_Incurred!Y120,"")</f>
        <v/>
      </c>
      <c r="Z55" s="300" t="str">
        <f>IFERROR(Tri_Incurred_AttrorTot!Z51-Ctrol_Incurred!Z120,"")</f>
        <v/>
      </c>
      <c r="AA55" s="300" t="str">
        <f>IFERROR(Tri_Incurred_AttrorTot!AA51-Ctrol_Incurred!AA120,"")</f>
        <v/>
      </c>
      <c r="AB55" s="300" t="str">
        <f>IFERROR(Tri_Incurred_AttrorTot!AB51-Ctrol_Incurred!AB120,"")</f>
        <v/>
      </c>
      <c r="AC55" s="300" t="str">
        <f>IFERROR(Tri_Incurred_AttrorTot!AC51-Ctrol_Incurred!AC120,"")</f>
        <v/>
      </c>
      <c r="AD55" s="300" t="str">
        <f>IFERROR(Tri_Incurred_AttrorTot!AD51-Ctrol_Incurred!AD120,"")</f>
        <v/>
      </c>
      <c r="AE55" s="300" t="str">
        <f>IFERROR(Tri_Incurred_AttrorTot!AE51-Ctrol_Incurred!AE120,"")</f>
        <v/>
      </c>
      <c r="AF55" s="300" t="str">
        <f>IFERROR(Tri_Incurred_AttrorTot!AF51-Ctrol_Incurred!AF120,"")</f>
        <v/>
      </c>
      <c r="AG55" s="300" t="str">
        <f>IFERROR(Tri_Incurred_AttrorTot!AG51-Ctrol_Incurred!AG120,"")</f>
        <v/>
      </c>
      <c r="AH55" s="300" t="str">
        <f>IFERROR(Tri_Incurred_AttrorTot!AH51-Ctrol_Incurred!AH120,"")</f>
        <v/>
      </c>
      <c r="AI55" s="300" t="str">
        <f>IFERROR(Tri_Incurred_AttrorTot!AI51-Ctrol_Incurred!AI120,"")</f>
        <v/>
      </c>
      <c r="AJ55" s="300" t="str">
        <f>IFERROR(Tri_Incurred_AttrorTot!AJ51-Ctrol_Incurred!AJ120,"")</f>
        <v/>
      </c>
      <c r="AK55" s="300" t="str">
        <f>IFERROR(Tri_Incurred_AttrorTot!AK51-Ctrol_Incurred!AK120,"")</f>
        <v/>
      </c>
      <c r="AL55" s="300" t="str">
        <f>IFERROR(Tri_Incurred_AttrorTot!AL51-Ctrol_Incurred!AL120,"")</f>
        <v/>
      </c>
      <c r="AM55" s="300" t="str">
        <f>IFERROR(Tri_Incurred_AttrorTot!AM51-Ctrol_Incurred!AM120,"")</f>
        <v/>
      </c>
      <c r="AN55" s="300" t="str">
        <f>IFERROR(Tri_Incurred_AttrorTot!AN51-Ctrol_Incurred!AN120,"")</f>
        <v/>
      </c>
      <c r="AO55" s="300" t="str">
        <f>IFERROR(Tri_Incurred_AttrorTot!AO51-Ctrol_Incurred!AO120,"")</f>
        <v/>
      </c>
      <c r="AP55" s="300" t="str">
        <f>IFERROR(Tri_Incurred_AttrorTot!AP51-Ctrol_Incurred!AP120,"")</f>
        <v/>
      </c>
      <c r="AQ55" s="300" t="str">
        <f>IFERROR(Tri_Incurred_AttrorTot!AQ51-Ctrol_Incurred!AQ120,"")</f>
        <v/>
      </c>
      <c r="AR55" s="300" t="str">
        <f>IFERROR(Tri_Incurred_AttrorTot!AR51-Ctrol_Incurred!AR120,"")</f>
        <v/>
      </c>
      <c r="AS55" s="300" t="str">
        <f>IFERROR(Tri_Incurred_AttrorTot!AS51-Ctrol_Incurred!AS120,"")</f>
        <v/>
      </c>
      <c r="AT55" s="300" t="str">
        <f>IFERROR(Tri_Incurred_AttrorTot!AT51-Ctrol_Incurred!AT120,"")</f>
        <v/>
      </c>
      <c r="AU55" s="300" t="str">
        <f>IFERROR(Tri_Incurred_AttrorTot!AU51-Ctrol_Incurred!AU120,"")</f>
        <v/>
      </c>
      <c r="AV55" s="300" t="str">
        <f>IFERROR(Tri_Incurred_AttrorTot!AV51-Ctrol_Incurred!AV120,"")</f>
        <v/>
      </c>
      <c r="AW55" s="300" t="str">
        <f>IFERROR(Tri_Incurred_AttrorTot!AW51-Ctrol_Incurred!AW120,"")</f>
        <v/>
      </c>
      <c r="AX55" s="300" t="str">
        <f>IFERROR(Tri_Incurred_AttrorTot!AX51-Ctrol_Incurred!AX120,"")</f>
        <v/>
      </c>
      <c r="AY55" s="300" t="str">
        <f>IFERROR(Tri_Incurred_AttrorTot!AY51-Ctrol_Incurred!AY120,"")</f>
        <v/>
      </c>
      <c r="AZ55" s="300" t="str">
        <f>IFERROR(Tri_Incurred_AttrorTot!AZ51-Ctrol_Incurred!AZ120,"")</f>
        <v/>
      </c>
      <c r="BA55" s="300" t="str">
        <f>IFERROR(Tri_Incurred_AttrorTot!BA51-Ctrol_Incurred!BA120,"")</f>
        <v/>
      </c>
      <c r="BB55" s="300" t="str">
        <f>IFERROR(Tri_Incurred_AttrorTot!BB51-Ctrol_Incurred!BB120,"")</f>
        <v/>
      </c>
      <c r="BC55" s="300" t="str">
        <f>IFERROR(Tri_Incurred_AttrorTot!BC51-Ctrol_Incurred!BC120,"")</f>
        <v/>
      </c>
      <c r="BD55" s="300" t="str">
        <f>IFERROR(Tri_Incurred_AttrorTot!BD51-Ctrol_Incurred!BD120,"")</f>
        <v/>
      </c>
      <c r="BE55" s="300" t="str">
        <f>IFERROR(Tri_Incurred_AttrorTot!BE51-Ctrol_Incurred!BE120,"")</f>
        <v/>
      </c>
      <c r="BF55" s="300" t="str">
        <f>IFERROR(Tri_Incurred_AttrorTot!BF51-Ctrol_Incurred!BF120,"")</f>
        <v/>
      </c>
      <c r="BG55" s="300" t="str">
        <f>IFERROR(Tri_Incurred_AttrorTot!BG51-Ctrol_Incurred!BG120,"")</f>
        <v/>
      </c>
      <c r="BH55" s="300"/>
      <c r="BI55" s="300"/>
    </row>
    <row r="56" spans="1:61">
      <c r="A56" s="127" t="s">
        <v>417</v>
      </c>
      <c r="B56" s="300">
        <f>IFERROR(Tri_Incurred_AttrorTot!B52-Ctrol_Incurred!B121,"")</f>
        <v>0</v>
      </c>
      <c r="C56" s="300">
        <f>IFERROR(Tri_Incurred_AttrorTot!C52-Ctrol_Incurred!C121,"")</f>
        <v>0</v>
      </c>
      <c r="D56" s="300">
        <f>IFERROR(Tri_Incurred_AttrorTot!D52-Ctrol_Incurred!D121,"")</f>
        <v>0</v>
      </c>
      <c r="E56" s="300">
        <f>IFERROR(Tri_Incurred_AttrorTot!E52-Ctrol_Incurred!E121,"")</f>
        <v>0</v>
      </c>
      <c r="F56" s="300">
        <f>IFERROR(Tri_Incurred_AttrorTot!F52-Ctrol_Incurred!F121,"")</f>
        <v>0</v>
      </c>
      <c r="G56" s="300">
        <f>IFERROR(Tri_Incurred_AttrorTot!G52-Ctrol_Incurred!G121,"")</f>
        <v>0</v>
      </c>
      <c r="H56" s="300">
        <f>IFERROR(Tri_Incurred_AttrorTot!H52-Ctrol_Incurred!H121,"")</f>
        <v>0</v>
      </c>
      <c r="I56" s="300">
        <f>IFERROR(Tri_Incurred_AttrorTot!I52-Ctrol_Incurred!I121,"")</f>
        <v>0</v>
      </c>
      <c r="J56" s="300">
        <f>IFERROR(Tri_Incurred_AttrorTot!J52-Ctrol_Incurred!J121,"")</f>
        <v>0</v>
      </c>
      <c r="K56" s="300">
        <f>IFERROR(Tri_Incurred_AttrorTot!K52-Ctrol_Incurred!K121,"")</f>
        <v>0</v>
      </c>
      <c r="L56" s="300">
        <f>IFERROR(Tri_Incurred_AttrorTot!L52-Ctrol_Incurred!L121,"")</f>
        <v>0</v>
      </c>
      <c r="M56" s="300">
        <f>IFERROR(Tri_Incurred_AttrorTot!M52-Ctrol_Incurred!M121,"")</f>
        <v>0</v>
      </c>
      <c r="N56" s="300">
        <f>IFERROR(Tri_Incurred_AttrorTot!N52-Ctrol_Incurred!N121,"")</f>
        <v>0</v>
      </c>
      <c r="O56" s="300">
        <f>IFERROR(Tri_Incurred_AttrorTot!O52-Ctrol_Incurred!O121,"")</f>
        <v>0</v>
      </c>
      <c r="P56" s="300">
        <f>IFERROR(Tri_Incurred_AttrorTot!P52-Ctrol_Incurred!P121,"")</f>
        <v>0</v>
      </c>
      <c r="Q56" s="300">
        <f>IFERROR(Tri_Incurred_AttrorTot!Q52-Ctrol_Incurred!Q121,"")</f>
        <v>0</v>
      </c>
      <c r="R56" s="300">
        <f>IFERROR(Tri_Incurred_AttrorTot!R52-Ctrol_Incurred!R121,"")</f>
        <v>0</v>
      </c>
      <c r="S56" s="300">
        <f>IFERROR(Tri_Incurred_AttrorTot!S52-Ctrol_Incurred!S121,"")</f>
        <v>0</v>
      </c>
      <c r="T56" s="300">
        <f>IFERROR(Tri_Incurred_AttrorTot!T52-Ctrol_Incurred!T121,"")</f>
        <v>0</v>
      </c>
      <c r="U56" s="300">
        <f>IFERROR(Tri_Incurred_AttrorTot!U52-Ctrol_Incurred!U121,"")</f>
        <v>0</v>
      </c>
      <c r="V56" s="300">
        <f>IFERROR(Tri_Incurred_AttrorTot!V52-Ctrol_Incurred!V121,"")</f>
        <v>0</v>
      </c>
      <c r="W56" s="300" t="str">
        <f>IFERROR(Tri_Incurred_AttrorTot!W52-Ctrol_Incurred!W121,"")</f>
        <v/>
      </c>
      <c r="X56" s="300" t="str">
        <f>IFERROR(Tri_Incurred_AttrorTot!X52-Ctrol_Incurred!X121,"")</f>
        <v/>
      </c>
      <c r="Y56" s="300" t="str">
        <f>IFERROR(Tri_Incurred_AttrorTot!Y52-Ctrol_Incurred!Y121,"")</f>
        <v/>
      </c>
      <c r="Z56" s="300" t="str">
        <f>IFERROR(Tri_Incurred_AttrorTot!Z52-Ctrol_Incurred!Z121,"")</f>
        <v/>
      </c>
      <c r="AA56" s="300" t="str">
        <f>IFERROR(Tri_Incurred_AttrorTot!AA52-Ctrol_Incurred!AA121,"")</f>
        <v/>
      </c>
      <c r="AB56" s="300" t="str">
        <f>IFERROR(Tri_Incurred_AttrorTot!AB52-Ctrol_Incurred!AB121,"")</f>
        <v/>
      </c>
      <c r="AC56" s="300" t="str">
        <f>IFERROR(Tri_Incurred_AttrorTot!AC52-Ctrol_Incurred!AC121,"")</f>
        <v/>
      </c>
      <c r="AD56" s="300" t="str">
        <f>IFERROR(Tri_Incurred_AttrorTot!AD52-Ctrol_Incurred!AD121,"")</f>
        <v/>
      </c>
      <c r="AE56" s="300" t="str">
        <f>IFERROR(Tri_Incurred_AttrorTot!AE52-Ctrol_Incurred!AE121,"")</f>
        <v/>
      </c>
      <c r="AF56" s="300" t="str">
        <f>IFERROR(Tri_Incurred_AttrorTot!AF52-Ctrol_Incurred!AF121,"")</f>
        <v/>
      </c>
      <c r="AG56" s="300" t="str">
        <f>IFERROR(Tri_Incurred_AttrorTot!AG52-Ctrol_Incurred!AG121,"")</f>
        <v/>
      </c>
      <c r="AH56" s="300" t="str">
        <f>IFERROR(Tri_Incurred_AttrorTot!AH52-Ctrol_Incurred!AH121,"")</f>
        <v/>
      </c>
      <c r="AI56" s="300" t="str">
        <f>IFERROR(Tri_Incurred_AttrorTot!AI52-Ctrol_Incurred!AI121,"")</f>
        <v/>
      </c>
      <c r="AJ56" s="300" t="str">
        <f>IFERROR(Tri_Incurred_AttrorTot!AJ52-Ctrol_Incurred!AJ121,"")</f>
        <v/>
      </c>
      <c r="AK56" s="300" t="str">
        <f>IFERROR(Tri_Incurred_AttrorTot!AK52-Ctrol_Incurred!AK121,"")</f>
        <v/>
      </c>
      <c r="AL56" s="300" t="str">
        <f>IFERROR(Tri_Incurred_AttrorTot!AL52-Ctrol_Incurred!AL121,"")</f>
        <v/>
      </c>
      <c r="AM56" s="300" t="str">
        <f>IFERROR(Tri_Incurred_AttrorTot!AM52-Ctrol_Incurred!AM121,"")</f>
        <v/>
      </c>
      <c r="AN56" s="300" t="str">
        <f>IFERROR(Tri_Incurred_AttrorTot!AN52-Ctrol_Incurred!AN121,"")</f>
        <v/>
      </c>
      <c r="AO56" s="300" t="str">
        <f>IFERROR(Tri_Incurred_AttrorTot!AO52-Ctrol_Incurred!AO121,"")</f>
        <v/>
      </c>
      <c r="AP56" s="300" t="str">
        <f>IFERROR(Tri_Incurred_AttrorTot!AP52-Ctrol_Incurred!AP121,"")</f>
        <v/>
      </c>
      <c r="AQ56" s="300" t="str">
        <f>IFERROR(Tri_Incurred_AttrorTot!AQ52-Ctrol_Incurred!AQ121,"")</f>
        <v/>
      </c>
      <c r="AR56" s="300" t="str">
        <f>IFERROR(Tri_Incurred_AttrorTot!AR52-Ctrol_Incurred!AR121,"")</f>
        <v/>
      </c>
      <c r="AS56" s="300" t="str">
        <f>IFERROR(Tri_Incurred_AttrorTot!AS52-Ctrol_Incurred!AS121,"")</f>
        <v/>
      </c>
      <c r="AT56" s="300" t="str">
        <f>IFERROR(Tri_Incurred_AttrorTot!AT52-Ctrol_Incurred!AT121,"")</f>
        <v/>
      </c>
      <c r="AU56" s="300" t="str">
        <f>IFERROR(Tri_Incurred_AttrorTot!AU52-Ctrol_Incurred!AU121,"")</f>
        <v/>
      </c>
      <c r="AV56" s="300" t="str">
        <f>IFERROR(Tri_Incurred_AttrorTot!AV52-Ctrol_Incurred!AV121,"")</f>
        <v/>
      </c>
      <c r="AW56" s="300" t="str">
        <f>IFERROR(Tri_Incurred_AttrorTot!AW52-Ctrol_Incurred!AW121,"")</f>
        <v/>
      </c>
      <c r="AX56" s="300" t="str">
        <f>IFERROR(Tri_Incurred_AttrorTot!AX52-Ctrol_Incurred!AX121,"")</f>
        <v/>
      </c>
      <c r="AY56" s="300" t="str">
        <f>IFERROR(Tri_Incurred_AttrorTot!AY52-Ctrol_Incurred!AY121,"")</f>
        <v/>
      </c>
      <c r="AZ56" s="300" t="str">
        <f>IFERROR(Tri_Incurred_AttrorTot!AZ52-Ctrol_Incurred!AZ121,"")</f>
        <v/>
      </c>
      <c r="BA56" s="300" t="str">
        <f>IFERROR(Tri_Incurred_AttrorTot!BA52-Ctrol_Incurred!BA121,"")</f>
        <v/>
      </c>
      <c r="BB56" s="300" t="str">
        <f>IFERROR(Tri_Incurred_AttrorTot!BB52-Ctrol_Incurred!BB121,"")</f>
        <v/>
      </c>
      <c r="BC56" s="300" t="str">
        <f>IFERROR(Tri_Incurred_AttrorTot!BC52-Ctrol_Incurred!BC121,"")</f>
        <v/>
      </c>
      <c r="BD56" s="300" t="str">
        <f>IFERROR(Tri_Incurred_AttrorTot!BD52-Ctrol_Incurred!BD121,"")</f>
        <v/>
      </c>
      <c r="BE56" s="300" t="str">
        <f>IFERROR(Tri_Incurred_AttrorTot!BE52-Ctrol_Incurred!BE121,"")</f>
        <v/>
      </c>
      <c r="BF56" s="300" t="str">
        <f>IFERROR(Tri_Incurred_AttrorTot!BF52-Ctrol_Incurred!BF121,"")</f>
        <v/>
      </c>
      <c r="BG56" s="300" t="str">
        <f>IFERROR(Tri_Incurred_AttrorTot!BG52-Ctrol_Incurred!BG121,"")</f>
        <v/>
      </c>
      <c r="BH56" s="300"/>
      <c r="BI56" s="300"/>
    </row>
    <row r="57" spans="1:61">
      <c r="A57" s="127" t="s">
        <v>418</v>
      </c>
      <c r="B57" s="300">
        <f>IFERROR(Tri_Incurred_AttrorTot!B53-Ctrol_Incurred!B122,"")</f>
        <v>0</v>
      </c>
      <c r="C57" s="300">
        <f>IFERROR(Tri_Incurred_AttrorTot!C53-Ctrol_Incurred!C122,"")</f>
        <v>0</v>
      </c>
      <c r="D57" s="300">
        <f>IFERROR(Tri_Incurred_AttrorTot!D53-Ctrol_Incurred!D122,"")</f>
        <v>0</v>
      </c>
      <c r="E57" s="300">
        <f>IFERROR(Tri_Incurred_AttrorTot!E53-Ctrol_Incurred!E122,"")</f>
        <v>0</v>
      </c>
      <c r="F57" s="300">
        <f>IFERROR(Tri_Incurred_AttrorTot!F53-Ctrol_Incurred!F122,"")</f>
        <v>0</v>
      </c>
      <c r="G57" s="300">
        <f>IFERROR(Tri_Incurred_AttrorTot!G53-Ctrol_Incurred!G122,"")</f>
        <v>0</v>
      </c>
      <c r="H57" s="300">
        <f>IFERROR(Tri_Incurred_AttrorTot!H53-Ctrol_Incurred!H122,"")</f>
        <v>0</v>
      </c>
      <c r="I57" s="300">
        <f>IFERROR(Tri_Incurred_AttrorTot!I53-Ctrol_Incurred!I122,"")</f>
        <v>0</v>
      </c>
      <c r="J57" s="300">
        <f>IFERROR(Tri_Incurred_AttrorTot!J53-Ctrol_Incurred!J122,"")</f>
        <v>0</v>
      </c>
      <c r="K57" s="300">
        <f>IFERROR(Tri_Incurred_AttrorTot!K53-Ctrol_Incurred!K122,"")</f>
        <v>0</v>
      </c>
      <c r="L57" s="300">
        <f>IFERROR(Tri_Incurred_AttrorTot!L53-Ctrol_Incurred!L122,"")</f>
        <v>0</v>
      </c>
      <c r="M57" s="300">
        <f>IFERROR(Tri_Incurred_AttrorTot!M53-Ctrol_Incurred!M122,"")</f>
        <v>0</v>
      </c>
      <c r="N57" s="300">
        <f>IFERROR(Tri_Incurred_AttrorTot!N53-Ctrol_Incurred!N122,"")</f>
        <v>0</v>
      </c>
      <c r="O57" s="300">
        <f>IFERROR(Tri_Incurred_AttrorTot!O53-Ctrol_Incurred!O122,"")</f>
        <v>0</v>
      </c>
      <c r="P57" s="300">
        <f>IFERROR(Tri_Incurred_AttrorTot!P53-Ctrol_Incurred!P122,"")</f>
        <v>0</v>
      </c>
      <c r="Q57" s="300">
        <f>IFERROR(Tri_Incurred_AttrorTot!Q53-Ctrol_Incurred!Q122,"")</f>
        <v>0</v>
      </c>
      <c r="R57" s="300">
        <f>IFERROR(Tri_Incurred_AttrorTot!R53-Ctrol_Incurred!R122,"")</f>
        <v>0</v>
      </c>
      <c r="S57" s="300">
        <f>IFERROR(Tri_Incurred_AttrorTot!S53-Ctrol_Incurred!S122,"")</f>
        <v>0</v>
      </c>
      <c r="T57" s="300">
        <f>IFERROR(Tri_Incurred_AttrorTot!T53-Ctrol_Incurred!T122,"")</f>
        <v>0</v>
      </c>
      <c r="U57" s="300">
        <f>IFERROR(Tri_Incurred_AttrorTot!U53-Ctrol_Incurred!U122,"")</f>
        <v>0</v>
      </c>
      <c r="V57" s="300" t="str">
        <f>IFERROR(Tri_Incurred_AttrorTot!V53-Ctrol_Incurred!V122,"")</f>
        <v/>
      </c>
      <c r="W57" s="300" t="str">
        <f>IFERROR(Tri_Incurred_AttrorTot!W53-Ctrol_Incurred!W122,"")</f>
        <v/>
      </c>
      <c r="X57" s="300" t="str">
        <f>IFERROR(Tri_Incurred_AttrorTot!X53-Ctrol_Incurred!X122,"")</f>
        <v/>
      </c>
      <c r="Y57" s="300" t="str">
        <f>IFERROR(Tri_Incurred_AttrorTot!Y53-Ctrol_Incurred!Y122,"")</f>
        <v/>
      </c>
      <c r="Z57" s="300" t="str">
        <f>IFERROR(Tri_Incurred_AttrorTot!Z53-Ctrol_Incurred!Z122,"")</f>
        <v/>
      </c>
      <c r="AA57" s="300" t="str">
        <f>IFERROR(Tri_Incurred_AttrorTot!AA53-Ctrol_Incurred!AA122,"")</f>
        <v/>
      </c>
      <c r="AB57" s="300" t="str">
        <f>IFERROR(Tri_Incurred_AttrorTot!AB53-Ctrol_Incurred!AB122,"")</f>
        <v/>
      </c>
      <c r="AC57" s="300" t="str">
        <f>IFERROR(Tri_Incurred_AttrorTot!AC53-Ctrol_Incurred!AC122,"")</f>
        <v/>
      </c>
      <c r="AD57" s="300" t="str">
        <f>IFERROR(Tri_Incurred_AttrorTot!AD53-Ctrol_Incurred!AD122,"")</f>
        <v/>
      </c>
      <c r="AE57" s="300" t="str">
        <f>IFERROR(Tri_Incurred_AttrorTot!AE53-Ctrol_Incurred!AE122,"")</f>
        <v/>
      </c>
      <c r="AF57" s="300" t="str">
        <f>IFERROR(Tri_Incurred_AttrorTot!AF53-Ctrol_Incurred!AF122,"")</f>
        <v/>
      </c>
      <c r="AG57" s="300" t="str">
        <f>IFERROR(Tri_Incurred_AttrorTot!AG53-Ctrol_Incurred!AG122,"")</f>
        <v/>
      </c>
      <c r="AH57" s="300" t="str">
        <f>IFERROR(Tri_Incurred_AttrorTot!AH53-Ctrol_Incurred!AH122,"")</f>
        <v/>
      </c>
      <c r="AI57" s="300" t="str">
        <f>IFERROR(Tri_Incurred_AttrorTot!AI53-Ctrol_Incurred!AI122,"")</f>
        <v/>
      </c>
      <c r="AJ57" s="300" t="str">
        <f>IFERROR(Tri_Incurred_AttrorTot!AJ53-Ctrol_Incurred!AJ122,"")</f>
        <v/>
      </c>
      <c r="AK57" s="300" t="str">
        <f>IFERROR(Tri_Incurred_AttrorTot!AK53-Ctrol_Incurred!AK122,"")</f>
        <v/>
      </c>
      <c r="AL57" s="300" t="str">
        <f>IFERROR(Tri_Incurred_AttrorTot!AL53-Ctrol_Incurred!AL122,"")</f>
        <v/>
      </c>
      <c r="AM57" s="300" t="str">
        <f>IFERROR(Tri_Incurred_AttrorTot!AM53-Ctrol_Incurred!AM122,"")</f>
        <v/>
      </c>
      <c r="AN57" s="300" t="str">
        <f>IFERROR(Tri_Incurred_AttrorTot!AN53-Ctrol_Incurred!AN122,"")</f>
        <v/>
      </c>
      <c r="AO57" s="300" t="str">
        <f>IFERROR(Tri_Incurred_AttrorTot!AO53-Ctrol_Incurred!AO122,"")</f>
        <v/>
      </c>
      <c r="AP57" s="300" t="str">
        <f>IFERROR(Tri_Incurred_AttrorTot!AP53-Ctrol_Incurred!AP122,"")</f>
        <v/>
      </c>
      <c r="AQ57" s="300" t="str">
        <f>IFERROR(Tri_Incurred_AttrorTot!AQ53-Ctrol_Incurred!AQ122,"")</f>
        <v/>
      </c>
      <c r="AR57" s="300" t="str">
        <f>IFERROR(Tri_Incurred_AttrorTot!AR53-Ctrol_Incurred!AR122,"")</f>
        <v/>
      </c>
      <c r="AS57" s="300" t="str">
        <f>IFERROR(Tri_Incurred_AttrorTot!AS53-Ctrol_Incurred!AS122,"")</f>
        <v/>
      </c>
      <c r="AT57" s="300" t="str">
        <f>IFERROR(Tri_Incurred_AttrorTot!AT53-Ctrol_Incurred!AT122,"")</f>
        <v/>
      </c>
      <c r="AU57" s="300" t="str">
        <f>IFERROR(Tri_Incurred_AttrorTot!AU53-Ctrol_Incurred!AU122,"")</f>
        <v/>
      </c>
      <c r="AV57" s="300" t="str">
        <f>IFERROR(Tri_Incurred_AttrorTot!AV53-Ctrol_Incurred!AV122,"")</f>
        <v/>
      </c>
      <c r="AW57" s="300" t="str">
        <f>IFERROR(Tri_Incurred_AttrorTot!AW53-Ctrol_Incurred!AW122,"")</f>
        <v/>
      </c>
      <c r="AX57" s="300" t="str">
        <f>IFERROR(Tri_Incurred_AttrorTot!AX53-Ctrol_Incurred!AX122,"")</f>
        <v/>
      </c>
      <c r="AY57" s="300" t="str">
        <f>IFERROR(Tri_Incurred_AttrorTot!AY53-Ctrol_Incurred!AY122,"")</f>
        <v/>
      </c>
      <c r="AZ57" s="300" t="str">
        <f>IFERROR(Tri_Incurred_AttrorTot!AZ53-Ctrol_Incurred!AZ122,"")</f>
        <v/>
      </c>
      <c r="BA57" s="300" t="str">
        <f>IFERROR(Tri_Incurred_AttrorTot!BA53-Ctrol_Incurred!BA122,"")</f>
        <v/>
      </c>
      <c r="BB57" s="300" t="str">
        <f>IFERROR(Tri_Incurred_AttrorTot!BB53-Ctrol_Incurred!BB122,"")</f>
        <v/>
      </c>
      <c r="BC57" s="300" t="str">
        <f>IFERROR(Tri_Incurred_AttrorTot!BC53-Ctrol_Incurred!BC122,"")</f>
        <v/>
      </c>
      <c r="BD57" s="300" t="str">
        <f>IFERROR(Tri_Incurred_AttrorTot!BD53-Ctrol_Incurred!BD122,"")</f>
        <v/>
      </c>
      <c r="BE57" s="300" t="str">
        <f>IFERROR(Tri_Incurred_AttrorTot!BE53-Ctrol_Incurred!BE122,"")</f>
        <v/>
      </c>
      <c r="BF57" s="300" t="str">
        <f>IFERROR(Tri_Incurred_AttrorTot!BF53-Ctrol_Incurred!BF122,"")</f>
        <v/>
      </c>
      <c r="BG57" s="300" t="str">
        <f>IFERROR(Tri_Incurred_AttrorTot!BG53-Ctrol_Incurred!BG122,"")</f>
        <v/>
      </c>
      <c r="BH57" s="300"/>
      <c r="BI57" s="300"/>
    </row>
    <row r="58" spans="1:61">
      <c r="A58" s="127" t="s">
        <v>419</v>
      </c>
      <c r="B58" s="300">
        <f>IFERROR(Tri_Incurred_AttrorTot!B54-Ctrol_Incurred!B123,"")</f>
        <v>0</v>
      </c>
      <c r="C58" s="300">
        <f>IFERROR(Tri_Incurred_AttrorTot!C54-Ctrol_Incurred!C123,"")</f>
        <v>0</v>
      </c>
      <c r="D58" s="300">
        <f>IFERROR(Tri_Incurred_AttrorTot!D54-Ctrol_Incurred!D123,"")</f>
        <v>0</v>
      </c>
      <c r="E58" s="300">
        <f>IFERROR(Tri_Incurred_AttrorTot!E54-Ctrol_Incurred!E123,"")</f>
        <v>0</v>
      </c>
      <c r="F58" s="300">
        <f>IFERROR(Tri_Incurred_AttrorTot!F54-Ctrol_Incurred!F123,"")</f>
        <v>0</v>
      </c>
      <c r="G58" s="300">
        <f>IFERROR(Tri_Incurred_AttrorTot!G54-Ctrol_Incurred!G123,"")</f>
        <v>0</v>
      </c>
      <c r="H58" s="300">
        <f>IFERROR(Tri_Incurred_AttrorTot!H54-Ctrol_Incurred!H123,"")</f>
        <v>0</v>
      </c>
      <c r="I58" s="300">
        <f>IFERROR(Tri_Incurred_AttrorTot!I54-Ctrol_Incurred!I123,"")</f>
        <v>0</v>
      </c>
      <c r="J58" s="300">
        <f>IFERROR(Tri_Incurred_AttrorTot!J54-Ctrol_Incurred!J123,"")</f>
        <v>0</v>
      </c>
      <c r="K58" s="300">
        <f>IFERROR(Tri_Incurred_AttrorTot!K54-Ctrol_Incurred!K123,"")</f>
        <v>0</v>
      </c>
      <c r="L58" s="300">
        <f>IFERROR(Tri_Incurred_AttrorTot!L54-Ctrol_Incurred!L123,"")</f>
        <v>0</v>
      </c>
      <c r="M58" s="300">
        <f>IFERROR(Tri_Incurred_AttrorTot!M54-Ctrol_Incurred!M123,"")</f>
        <v>0</v>
      </c>
      <c r="N58" s="300">
        <f>IFERROR(Tri_Incurred_AttrorTot!N54-Ctrol_Incurred!N123,"")</f>
        <v>0</v>
      </c>
      <c r="O58" s="300">
        <f>IFERROR(Tri_Incurred_AttrorTot!O54-Ctrol_Incurred!O123,"")</f>
        <v>0</v>
      </c>
      <c r="P58" s="300">
        <f>IFERROR(Tri_Incurred_AttrorTot!P54-Ctrol_Incurred!P123,"")</f>
        <v>0</v>
      </c>
      <c r="Q58" s="300">
        <f>IFERROR(Tri_Incurred_AttrorTot!Q54-Ctrol_Incurred!Q123,"")</f>
        <v>0</v>
      </c>
      <c r="R58" s="300">
        <f>IFERROR(Tri_Incurred_AttrorTot!R54-Ctrol_Incurred!R123,"")</f>
        <v>0</v>
      </c>
      <c r="S58" s="300">
        <f>IFERROR(Tri_Incurred_AttrorTot!S54-Ctrol_Incurred!S123,"")</f>
        <v>0</v>
      </c>
      <c r="T58" s="300">
        <f>IFERROR(Tri_Incurred_AttrorTot!T54-Ctrol_Incurred!T123,"")</f>
        <v>0</v>
      </c>
      <c r="U58" s="300" t="str">
        <f>IFERROR(Tri_Incurred_AttrorTot!U54-Ctrol_Incurred!U123,"")</f>
        <v/>
      </c>
      <c r="V58" s="300" t="str">
        <f>IFERROR(Tri_Incurred_AttrorTot!V54-Ctrol_Incurred!V123,"")</f>
        <v/>
      </c>
      <c r="W58" s="300" t="str">
        <f>IFERROR(Tri_Incurred_AttrorTot!W54-Ctrol_Incurred!W123,"")</f>
        <v/>
      </c>
      <c r="X58" s="300" t="str">
        <f>IFERROR(Tri_Incurred_AttrorTot!X54-Ctrol_Incurred!X123,"")</f>
        <v/>
      </c>
      <c r="Y58" s="300" t="str">
        <f>IFERROR(Tri_Incurred_AttrorTot!Y54-Ctrol_Incurred!Y123,"")</f>
        <v/>
      </c>
      <c r="Z58" s="300" t="str">
        <f>IFERROR(Tri_Incurred_AttrorTot!Z54-Ctrol_Incurred!Z123,"")</f>
        <v/>
      </c>
      <c r="AA58" s="300" t="str">
        <f>IFERROR(Tri_Incurred_AttrorTot!AA54-Ctrol_Incurred!AA123,"")</f>
        <v/>
      </c>
      <c r="AB58" s="300" t="str">
        <f>IFERROR(Tri_Incurred_AttrorTot!AB54-Ctrol_Incurred!AB123,"")</f>
        <v/>
      </c>
      <c r="AC58" s="300" t="str">
        <f>IFERROR(Tri_Incurred_AttrorTot!AC54-Ctrol_Incurred!AC123,"")</f>
        <v/>
      </c>
      <c r="AD58" s="300" t="str">
        <f>IFERROR(Tri_Incurred_AttrorTot!AD54-Ctrol_Incurred!AD123,"")</f>
        <v/>
      </c>
      <c r="AE58" s="300" t="str">
        <f>IFERROR(Tri_Incurred_AttrorTot!AE54-Ctrol_Incurred!AE123,"")</f>
        <v/>
      </c>
      <c r="AF58" s="300" t="str">
        <f>IFERROR(Tri_Incurred_AttrorTot!AF54-Ctrol_Incurred!AF123,"")</f>
        <v/>
      </c>
      <c r="AG58" s="300" t="str">
        <f>IFERROR(Tri_Incurred_AttrorTot!AG54-Ctrol_Incurred!AG123,"")</f>
        <v/>
      </c>
      <c r="AH58" s="300" t="str">
        <f>IFERROR(Tri_Incurred_AttrorTot!AH54-Ctrol_Incurred!AH123,"")</f>
        <v/>
      </c>
      <c r="AI58" s="300" t="str">
        <f>IFERROR(Tri_Incurred_AttrorTot!AI54-Ctrol_Incurred!AI123,"")</f>
        <v/>
      </c>
      <c r="AJ58" s="300" t="str">
        <f>IFERROR(Tri_Incurred_AttrorTot!AJ54-Ctrol_Incurred!AJ123,"")</f>
        <v/>
      </c>
      <c r="AK58" s="300" t="str">
        <f>IFERROR(Tri_Incurred_AttrorTot!AK54-Ctrol_Incurred!AK123,"")</f>
        <v/>
      </c>
      <c r="AL58" s="300" t="str">
        <f>IFERROR(Tri_Incurred_AttrorTot!AL54-Ctrol_Incurred!AL123,"")</f>
        <v/>
      </c>
      <c r="AM58" s="300" t="str">
        <f>IFERROR(Tri_Incurred_AttrorTot!AM54-Ctrol_Incurred!AM123,"")</f>
        <v/>
      </c>
      <c r="AN58" s="300" t="str">
        <f>IFERROR(Tri_Incurred_AttrorTot!AN54-Ctrol_Incurred!AN123,"")</f>
        <v/>
      </c>
      <c r="AO58" s="300" t="str">
        <f>IFERROR(Tri_Incurred_AttrorTot!AO54-Ctrol_Incurred!AO123,"")</f>
        <v/>
      </c>
      <c r="AP58" s="300" t="str">
        <f>IFERROR(Tri_Incurred_AttrorTot!AP54-Ctrol_Incurred!AP123,"")</f>
        <v/>
      </c>
      <c r="AQ58" s="300" t="str">
        <f>IFERROR(Tri_Incurred_AttrorTot!AQ54-Ctrol_Incurred!AQ123,"")</f>
        <v/>
      </c>
      <c r="AR58" s="300" t="str">
        <f>IFERROR(Tri_Incurred_AttrorTot!AR54-Ctrol_Incurred!AR123,"")</f>
        <v/>
      </c>
      <c r="AS58" s="300" t="str">
        <f>IFERROR(Tri_Incurred_AttrorTot!AS54-Ctrol_Incurred!AS123,"")</f>
        <v/>
      </c>
      <c r="AT58" s="300" t="str">
        <f>IFERROR(Tri_Incurred_AttrorTot!AT54-Ctrol_Incurred!AT123,"")</f>
        <v/>
      </c>
      <c r="AU58" s="300" t="str">
        <f>IFERROR(Tri_Incurred_AttrorTot!AU54-Ctrol_Incurred!AU123,"")</f>
        <v/>
      </c>
      <c r="AV58" s="300" t="str">
        <f>IFERROR(Tri_Incurred_AttrorTot!AV54-Ctrol_Incurred!AV123,"")</f>
        <v/>
      </c>
      <c r="AW58" s="300" t="str">
        <f>IFERROR(Tri_Incurred_AttrorTot!AW54-Ctrol_Incurred!AW123,"")</f>
        <v/>
      </c>
      <c r="AX58" s="300" t="str">
        <f>IFERROR(Tri_Incurred_AttrorTot!AX54-Ctrol_Incurred!AX123,"")</f>
        <v/>
      </c>
      <c r="AY58" s="300" t="str">
        <f>IFERROR(Tri_Incurred_AttrorTot!AY54-Ctrol_Incurred!AY123,"")</f>
        <v/>
      </c>
      <c r="AZ58" s="300" t="str">
        <f>IFERROR(Tri_Incurred_AttrorTot!AZ54-Ctrol_Incurred!AZ123,"")</f>
        <v/>
      </c>
      <c r="BA58" s="300" t="str">
        <f>IFERROR(Tri_Incurred_AttrorTot!BA54-Ctrol_Incurred!BA123,"")</f>
        <v/>
      </c>
      <c r="BB58" s="300" t="str">
        <f>IFERROR(Tri_Incurred_AttrorTot!BB54-Ctrol_Incurred!BB123,"")</f>
        <v/>
      </c>
      <c r="BC58" s="300" t="str">
        <f>IFERROR(Tri_Incurred_AttrorTot!BC54-Ctrol_Incurred!BC123,"")</f>
        <v/>
      </c>
      <c r="BD58" s="300" t="str">
        <f>IFERROR(Tri_Incurred_AttrorTot!BD54-Ctrol_Incurred!BD123,"")</f>
        <v/>
      </c>
      <c r="BE58" s="300" t="str">
        <f>IFERROR(Tri_Incurred_AttrorTot!BE54-Ctrol_Incurred!BE123,"")</f>
        <v/>
      </c>
      <c r="BF58" s="300" t="str">
        <f>IFERROR(Tri_Incurred_AttrorTot!BF54-Ctrol_Incurred!BF123,"")</f>
        <v/>
      </c>
      <c r="BG58" s="300" t="str">
        <f>IFERROR(Tri_Incurred_AttrorTot!BG54-Ctrol_Incurred!BG123,"")</f>
        <v/>
      </c>
      <c r="BH58" s="300"/>
      <c r="BI58" s="300"/>
    </row>
    <row r="59" spans="1:61">
      <c r="A59" s="127" t="s">
        <v>420</v>
      </c>
      <c r="B59" s="300">
        <f>IFERROR(Tri_Incurred_AttrorTot!B55-Ctrol_Incurred!B124,"")</f>
        <v>0</v>
      </c>
      <c r="C59" s="300">
        <f>IFERROR(Tri_Incurred_AttrorTot!C55-Ctrol_Incurred!C124,"")</f>
        <v>0</v>
      </c>
      <c r="D59" s="300">
        <f>IFERROR(Tri_Incurred_AttrorTot!D55-Ctrol_Incurred!D124,"")</f>
        <v>0</v>
      </c>
      <c r="E59" s="300">
        <f>IFERROR(Tri_Incurred_AttrorTot!E55-Ctrol_Incurred!E124,"")</f>
        <v>0</v>
      </c>
      <c r="F59" s="300">
        <f>IFERROR(Tri_Incurred_AttrorTot!F55-Ctrol_Incurred!F124,"")</f>
        <v>0</v>
      </c>
      <c r="G59" s="300">
        <f>IFERROR(Tri_Incurred_AttrorTot!G55-Ctrol_Incurred!G124,"")</f>
        <v>0</v>
      </c>
      <c r="H59" s="300">
        <f>IFERROR(Tri_Incurred_AttrorTot!H55-Ctrol_Incurred!H124,"")</f>
        <v>0</v>
      </c>
      <c r="I59" s="300">
        <f>IFERROR(Tri_Incurred_AttrorTot!I55-Ctrol_Incurred!I124,"")</f>
        <v>0</v>
      </c>
      <c r="J59" s="300">
        <f>IFERROR(Tri_Incurred_AttrorTot!J55-Ctrol_Incurred!J124,"")</f>
        <v>0</v>
      </c>
      <c r="K59" s="300">
        <f>IFERROR(Tri_Incurred_AttrorTot!K55-Ctrol_Incurred!K124,"")</f>
        <v>0</v>
      </c>
      <c r="L59" s="300">
        <f>IFERROR(Tri_Incurred_AttrorTot!L55-Ctrol_Incurred!L124,"")</f>
        <v>0</v>
      </c>
      <c r="M59" s="300">
        <f>IFERROR(Tri_Incurred_AttrorTot!M55-Ctrol_Incurred!M124,"")</f>
        <v>0</v>
      </c>
      <c r="N59" s="300">
        <f>IFERROR(Tri_Incurred_AttrorTot!N55-Ctrol_Incurred!N124,"")</f>
        <v>0</v>
      </c>
      <c r="O59" s="300">
        <f>IFERROR(Tri_Incurred_AttrorTot!O55-Ctrol_Incurred!O124,"")</f>
        <v>0</v>
      </c>
      <c r="P59" s="300">
        <f>IFERROR(Tri_Incurred_AttrorTot!P55-Ctrol_Incurred!P124,"")</f>
        <v>0</v>
      </c>
      <c r="Q59" s="300">
        <f>IFERROR(Tri_Incurred_AttrorTot!Q55-Ctrol_Incurred!Q124,"")</f>
        <v>0</v>
      </c>
      <c r="R59" s="300">
        <f>IFERROR(Tri_Incurred_AttrorTot!R55-Ctrol_Incurred!R124,"")</f>
        <v>0</v>
      </c>
      <c r="S59" s="300">
        <f>IFERROR(Tri_Incurred_AttrorTot!S55-Ctrol_Incurred!S124,"")</f>
        <v>0</v>
      </c>
      <c r="T59" s="300" t="str">
        <f>IFERROR(Tri_Incurred_AttrorTot!T55-Ctrol_Incurred!T124,"")</f>
        <v/>
      </c>
      <c r="U59" s="300" t="str">
        <f>IFERROR(Tri_Incurred_AttrorTot!U55-Ctrol_Incurred!U124,"")</f>
        <v/>
      </c>
      <c r="V59" s="300" t="str">
        <f>IFERROR(Tri_Incurred_AttrorTot!V55-Ctrol_Incurred!V124,"")</f>
        <v/>
      </c>
      <c r="W59" s="300" t="str">
        <f>IFERROR(Tri_Incurred_AttrorTot!W55-Ctrol_Incurred!W124,"")</f>
        <v/>
      </c>
      <c r="X59" s="300" t="str">
        <f>IFERROR(Tri_Incurred_AttrorTot!X55-Ctrol_Incurred!X124,"")</f>
        <v/>
      </c>
      <c r="Y59" s="300" t="str">
        <f>IFERROR(Tri_Incurred_AttrorTot!Y55-Ctrol_Incurred!Y124,"")</f>
        <v/>
      </c>
      <c r="Z59" s="300" t="str">
        <f>IFERROR(Tri_Incurred_AttrorTot!Z55-Ctrol_Incurred!Z124,"")</f>
        <v/>
      </c>
      <c r="AA59" s="300" t="str">
        <f>IFERROR(Tri_Incurred_AttrorTot!AA55-Ctrol_Incurred!AA124,"")</f>
        <v/>
      </c>
      <c r="AB59" s="300" t="str">
        <f>IFERROR(Tri_Incurred_AttrorTot!AB55-Ctrol_Incurred!AB124,"")</f>
        <v/>
      </c>
      <c r="AC59" s="300" t="str">
        <f>IFERROR(Tri_Incurred_AttrorTot!AC55-Ctrol_Incurred!AC124,"")</f>
        <v/>
      </c>
      <c r="AD59" s="300" t="str">
        <f>IFERROR(Tri_Incurred_AttrorTot!AD55-Ctrol_Incurred!AD124,"")</f>
        <v/>
      </c>
      <c r="AE59" s="300" t="str">
        <f>IFERROR(Tri_Incurred_AttrorTot!AE55-Ctrol_Incurred!AE124,"")</f>
        <v/>
      </c>
      <c r="AF59" s="300" t="str">
        <f>IFERROR(Tri_Incurred_AttrorTot!AF55-Ctrol_Incurred!AF124,"")</f>
        <v/>
      </c>
      <c r="AG59" s="300" t="str">
        <f>IFERROR(Tri_Incurred_AttrorTot!AG55-Ctrol_Incurred!AG124,"")</f>
        <v/>
      </c>
      <c r="AH59" s="300" t="str">
        <f>IFERROR(Tri_Incurred_AttrorTot!AH55-Ctrol_Incurred!AH124,"")</f>
        <v/>
      </c>
      <c r="AI59" s="300" t="str">
        <f>IFERROR(Tri_Incurred_AttrorTot!AI55-Ctrol_Incurred!AI124,"")</f>
        <v/>
      </c>
      <c r="AJ59" s="300" t="str">
        <f>IFERROR(Tri_Incurred_AttrorTot!AJ55-Ctrol_Incurred!AJ124,"")</f>
        <v/>
      </c>
      <c r="AK59" s="300" t="str">
        <f>IFERROR(Tri_Incurred_AttrorTot!AK55-Ctrol_Incurred!AK124,"")</f>
        <v/>
      </c>
      <c r="AL59" s="300" t="str">
        <f>IFERROR(Tri_Incurred_AttrorTot!AL55-Ctrol_Incurred!AL124,"")</f>
        <v/>
      </c>
      <c r="AM59" s="300" t="str">
        <f>IFERROR(Tri_Incurred_AttrorTot!AM55-Ctrol_Incurred!AM124,"")</f>
        <v/>
      </c>
      <c r="AN59" s="300" t="str">
        <f>IFERROR(Tri_Incurred_AttrorTot!AN55-Ctrol_Incurred!AN124,"")</f>
        <v/>
      </c>
      <c r="AO59" s="300" t="str">
        <f>IFERROR(Tri_Incurred_AttrorTot!AO55-Ctrol_Incurred!AO124,"")</f>
        <v/>
      </c>
      <c r="AP59" s="300" t="str">
        <f>IFERROR(Tri_Incurred_AttrorTot!AP55-Ctrol_Incurred!AP124,"")</f>
        <v/>
      </c>
      <c r="AQ59" s="300" t="str">
        <f>IFERROR(Tri_Incurred_AttrorTot!AQ55-Ctrol_Incurred!AQ124,"")</f>
        <v/>
      </c>
      <c r="AR59" s="300" t="str">
        <f>IFERROR(Tri_Incurred_AttrorTot!AR55-Ctrol_Incurred!AR124,"")</f>
        <v/>
      </c>
      <c r="AS59" s="300" t="str">
        <f>IFERROR(Tri_Incurred_AttrorTot!AS55-Ctrol_Incurred!AS124,"")</f>
        <v/>
      </c>
      <c r="AT59" s="300" t="str">
        <f>IFERROR(Tri_Incurred_AttrorTot!AT55-Ctrol_Incurred!AT124,"")</f>
        <v/>
      </c>
      <c r="AU59" s="300" t="str">
        <f>IFERROR(Tri_Incurred_AttrorTot!AU55-Ctrol_Incurred!AU124,"")</f>
        <v/>
      </c>
      <c r="AV59" s="300" t="str">
        <f>IFERROR(Tri_Incurred_AttrorTot!AV55-Ctrol_Incurred!AV124,"")</f>
        <v/>
      </c>
      <c r="AW59" s="300" t="str">
        <f>IFERROR(Tri_Incurred_AttrorTot!AW55-Ctrol_Incurred!AW124,"")</f>
        <v/>
      </c>
      <c r="AX59" s="300" t="str">
        <f>IFERROR(Tri_Incurred_AttrorTot!AX55-Ctrol_Incurred!AX124,"")</f>
        <v/>
      </c>
      <c r="AY59" s="300" t="str">
        <f>IFERROR(Tri_Incurred_AttrorTot!AY55-Ctrol_Incurred!AY124,"")</f>
        <v/>
      </c>
      <c r="AZ59" s="300" t="str">
        <f>IFERROR(Tri_Incurred_AttrorTot!AZ55-Ctrol_Incurred!AZ124,"")</f>
        <v/>
      </c>
      <c r="BA59" s="300" t="str">
        <f>IFERROR(Tri_Incurred_AttrorTot!BA55-Ctrol_Incurred!BA124,"")</f>
        <v/>
      </c>
      <c r="BB59" s="300" t="str">
        <f>IFERROR(Tri_Incurred_AttrorTot!BB55-Ctrol_Incurred!BB124,"")</f>
        <v/>
      </c>
      <c r="BC59" s="300" t="str">
        <f>IFERROR(Tri_Incurred_AttrorTot!BC55-Ctrol_Incurred!BC124,"")</f>
        <v/>
      </c>
      <c r="BD59" s="300" t="str">
        <f>IFERROR(Tri_Incurred_AttrorTot!BD55-Ctrol_Incurred!BD124,"")</f>
        <v/>
      </c>
      <c r="BE59" s="300" t="str">
        <f>IFERROR(Tri_Incurred_AttrorTot!BE55-Ctrol_Incurred!BE124,"")</f>
        <v/>
      </c>
      <c r="BF59" s="300" t="str">
        <f>IFERROR(Tri_Incurred_AttrorTot!BF55-Ctrol_Incurred!BF124,"")</f>
        <v/>
      </c>
      <c r="BG59" s="300" t="str">
        <f>IFERROR(Tri_Incurred_AttrorTot!BG55-Ctrol_Incurred!BG124,"")</f>
        <v/>
      </c>
      <c r="BH59" s="300"/>
      <c r="BI59" s="300"/>
    </row>
    <row r="60" spans="1:61">
      <c r="A60" s="127" t="s">
        <v>271</v>
      </c>
      <c r="B60" s="300">
        <f>IFERROR(Tri_Incurred_AttrorTot!B56-Ctrol_Incurred!B125,"")</f>
        <v>0</v>
      </c>
      <c r="C60" s="300">
        <f>IFERROR(Tri_Incurred_AttrorTot!C56-Ctrol_Incurred!C125,"")</f>
        <v>0</v>
      </c>
      <c r="D60" s="300">
        <f>IFERROR(Tri_Incurred_AttrorTot!D56-Ctrol_Incurred!D125,"")</f>
        <v>0</v>
      </c>
      <c r="E60" s="300">
        <f>IFERROR(Tri_Incurred_AttrorTot!E56-Ctrol_Incurred!E125,"")</f>
        <v>0</v>
      </c>
      <c r="F60" s="300">
        <f>IFERROR(Tri_Incurred_AttrorTot!F56-Ctrol_Incurred!F125,"")</f>
        <v>0</v>
      </c>
      <c r="G60" s="300">
        <f>IFERROR(Tri_Incurred_AttrorTot!G56-Ctrol_Incurred!G125,"")</f>
        <v>0</v>
      </c>
      <c r="H60" s="300">
        <f>IFERROR(Tri_Incurred_AttrorTot!H56-Ctrol_Incurred!H125,"")</f>
        <v>0</v>
      </c>
      <c r="I60" s="300">
        <f>IFERROR(Tri_Incurred_AttrorTot!I56-Ctrol_Incurred!I125,"")</f>
        <v>0</v>
      </c>
      <c r="J60" s="300">
        <f>IFERROR(Tri_Incurred_AttrorTot!J56-Ctrol_Incurred!J125,"")</f>
        <v>0</v>
      </c>
      <c r="K60" s="300">
        <f>IFERROR(Tri_Incurred_AttrorTot!K56-Ctrol_Incurred!K125,"")</f>
        <v>0</v>
      </c>
      <c r="L60" s="300">
        <f>IFERROR(Tri_Incurred_AttrorTot!L56-Ctrol_Incurred!L125,"")</f>
        <v>0</v>
      </c>
      <c r="M60" s="300">
        <f>IFERROR(Tri_Incurred_AttrorTot!M56-Ctrol_Incurred!M125,"")</f>
        <v>0</v>
      </c>
      <c r="N60" s="300">
        <f>IFERROR(Tri_Incurred_AttrorTot!N56-Ctrol_Incurred!N125,"")</f>
        <v>0</v>
      </c>
      <c r="O60" s="300">
        <f>IFERROR(Tri_Incurred_AttrorTot!O56-Ctrol_Incurred!O125,"")</f>
        <v>0</v>
      </c>
      <c r="P60" s="300">
        <f>IFERROR(Tri_Incurred_AttrorTot!P56-Ctrol_Incurred!P125,"")</f>
        <v>0</v>
      </c>
      <c r="Q60" s="300">
        <f>IFERROR(Tri_Incurred_AttrorTot!Q56-Ctrol_Incurred!Q125,"")</f>
        <v>0</v>
      </c>
      <c r="R60" s="300">
        <f>IFERROR(Tri_Incurred_AttrorTot!R56-Ctrol_Incurred!R125,"")</f>
        <v>0</v>
      </c>
      <c r="S60" s="300" t="str">
        <f>IFERROR(Tri_Incurred_AttrorTot!S56-Ctrol_Incurred!S125,"")</f>
        <v/>
      </c>
      <c r="T60" s="300" t="str">
        <f>IFERROR(Tri_Incurred_AttrorTot!T56-Ctrol_Incurred!T125,"")</f>
        <v/>
      </c>
      <c r="U60" s="300" t="str">
        <f>IFERROR(Tri_Incurred_AttrorTot!U56-Ctrol_Incurred!U125,"")</f>
        <v/>
      </c>
      <c r="V60" s="300" t="str">
        <f>IFERROR(Tri_Incurred_AttrorTot!V56-Ctrol_Incurred!V125,"")</f>
        <v/>
      </c>
      <c r="W60" s="300" t="str">
        <f>IFERROR(Tri_Incurred_AttrorTot!W56-Ctrol_Incurred!W125,"")</f>
        <v/>
      </c>
      <c r="X60" s="300" t="str">
        <f>IFERROR(Tri_Incurred_AttrorTot!X56-Ctrol_Incurred!X125,"")</f>
        <v/>
      </c>
      <c r="Y60" s="300" t="str">
        <f>IFERROR(Tri_Incurred_AttrorTot!Y56-Ctrol_Incurred!Y125,"")</f>
        <v/>
      </c>
      <c r="Z60" s="300" t="str">
        <f>IFERROR(Tri_Incurred_AttrorTot!Z56-Ctrol_Incurred!Z125,"")</f>
        <v/>
      </c>
      <c r="AA60" s="300" t="str">
        <f>IFERROR(Tri_Incurred_AttrorTot!AA56-Ctrol_Incurred!AA125,"")</f>
        <v/>
      </c>
      <c r="AB60" s="300" t="str">
        <f>IFERROR(Tri_Incurred_AttrorTot!AB56-Ctrol_Incurred!AB125,"")</f>
        <v/>
      </c>
      <c r="AC60" s="300" t="str">
        <f>IFERROR(Tri_Incurred_AttrorTot!AC56-Ctrol_Incurred!AC125,"")</f>
        <v/>
      </c>
      <c r="AD60" s="300" t="str">
        <f>IFERROR(Tri_Incurred_AttrorTot!AD56-Ctrol_Incurred!AD125,"")</f>
        <v/>
      </c>
      <c r="AE60" s="300" t="str">
        <f>IFERROR(Tri_Incurred_AttrorTot!AE56-Ctrol_Incurred!AE125,"")</f>
        <v/>
      </c>
      <c r="AF60" s="300" t="str">
        <f>IFERROR(Tri_Incurred_AttrorTot!AF56-Ctrol_Incurred!AF125,"")</f>
        <v/>
      </c>
      <c r="AG60" s="300" t="str">
        <f>IFERROR(Tri_Incurred_AttrorTot!AG56-Ctrol_Incurred!AG125,"")</f>
        <v/>
      </c>
      <c r="AH60" s="300" t="str">
        <f>IFERROR(Tri_Incurred_AttrorTot!AH56-Ctrol_Incurred!AH125,"")</f>
        <v/>
      </c>
      <c r="AI60" s="300" t="str">
        <f>IFERROR(Tri_Incurred_AttrorTot!AI56-Ctrol_Incurred!AI125,"")</f>
        <v/>
      </c>
      <c r="AJ60" s="300" t="str">
        <f>IFERROR(Tri_Incurred_AttrorTot!AJ56-Ctrol_Incurred!AJ125,"")</f>
        <v/>
      </c>
      <c r="AK60" s="300" t="str">
        <f>IFERROR(Tri_Incurred_AttrorTot!AK56-Ctrol_Incurred!AK125,"")</f>
        <v/>
      </c>
      <c r="AL60" s="300" t="str">
        <f>IFERROR(Tri_Incurred_AttrorTot!AL56-Ctrol_Incurred!AL125,"")</f>
        <v/>
      </c>
      <c r="AM60" s="300" t="str">
        <f>IFERROR(Tri_Incurred_AttrorTot!AM56-Ctrol_Incurred!AM125,"")</f>
        <v/>
      </c>
      <c r="AN60" s="300" t="str">
        <f>IFERROR(Tri_Incurred_AttrorTot!AN56-Ctrol_Incurred!AN125,"")</f>
        <v/>
      </c>
      <c r="AO60" s="300" t="str">
        <f>IFERROR(Tri_Incurred_AttrorTot!AO56-Ctrol_Incurred!AO125,"")</f>
        <v/>
      </c>
      <c r="AP60" s="300" t="str">
        <f>IFERROR(Tri_Incurred_AttrorTot!AP56-Ctrol_Incurred!AP125,"")</f>
        <v/>
      </c>
      <c r="AQ60" s="300" t="str">
        <f>IFERROR(Tri_Incurred_AttrorTot!AQ56-Ctrol_Incurred!AQ125,"")</f>
        <v/>
      </c>
      <c r="AR60" s="300" t="str">
        <f>IFERROR(Tri_Incurred_AttrorTot!AR56-Ctrol_Incurred!AR125,"")</f>
        <v/>
      </c>
      <c r="AS60" s="300" t="str">
        <f>IFERROR(Tri_Incurred_AttrorTot!AS56-Ctrol_Incurred!AS125,"")</f>
        <v/>
      </c>
      <c r="AT60" s="300" t="str">
        <f>IFERROR(Tri_Incurred_AttrorTot!AT56-Ctrol_Incurred!AT125,"")</f>
        <v/>
      </c>
      <c r="AU60" s="300" t="str">
        <f>IFERROR(Tri_Incurred_AttrorTot!AU56-Ctrol_Incurred!AU125,"")</f>
        <v/>
      </c>
      <c r="AV60" s="300" t="str">
        <f>IFERROR(Tri_Incurred_AttrorTot!AV56-Ctrol_Incurred!AV125,"")</f>
        <v/>
      </c>
      <c r="AW60" s="300" t="str">
        <f>IFERROR(Tri_Incurred_AttrorTot!AW56-Ctrol_Incurred!AW125,"")</f>
        <v/>
      </c>
      <c r="AX60" s="300" t="str">
        <f>IFERROR(Tri_Incurred_AttrorTot!AX56-Ctrol_Incurred!AX125,"")</f>
        <v/>
      </c>
      <c r="AY60" s="300" t="str">
        <f>IFERROR(Tri_Incurred_AttrorTot!AY56-Ctrol_Incurred!AY125,"")</f>
        <v/>
      </c>
      <c r="AZ60" s="300" t="str">
        <f>IFERROR(Tri_Incurred_AttrorTot!AZ56-Ctrol_Incurred!AZ125,"")</f>
        <v/>
      </c>
      <c r="BA60" s="300" t="str">
        <f>IFERROR(Tri_Incurred_AttrorTot!BA56-Ctrol_Incurred!BA125,"")</f>
        <v/>
      </c>
      <c r="BB60" s="300" t="str">
        <f>IFERROR(Tri_Incurred_AttrorTot!BB56-Ctrol_Incurred!BB125,"")</f>
        <v/>
      </c>
      <c r="BC60" s="300" t="str">
        <f>IFERROR(Tri_Incurred_AttrorTot!BC56-Ctrol_Incurred!BC125,"")</f>
        <v/>
      </c>
      <c r="BD60" s="300" t="str">
        <f>IFERROR(Tri_Incurred_AttrorTot!BD56-Ctrol_Incurred!BD125,"")</f>
        <v/>
      </c>
      <c r="BE60" s="300" t="str">
        <f>IFERROR(Tri_Incurred_AttrorTot!BE56-Ctrol_Incurred!BE125,"")</f>
        <v/>
      </c>
      <c r="BF60" s="300" t="str">
        <f>IFERROR(Tri_Incurred_AttrorTot!BF56-Ctrol_Incurred!BF125,"")</f>
        <v/>
      </c>
      <c r="BG60" s="300" t="str">
        <f>IFERROR(Tri_Incurred_AttrorTot!BG56-Ctrol_Incurred!BG125,"")</f>
        <v/>
      </c>
      <c r="BH60" s="300"/>
      <c r="BI60" s="300"/>
    </row>
    <row r="61" spans="1:61">
      <c r="A61" s="127" t="s">
        <v>272</v>
      </c>
      <c r="B61" s="300">
        <f>IFERROR(Tri_Incurred_AttrorTot!B57-Ctrol_Incurred!B126,"")</f>
        <v>0</v>
      </c>
      <c r="C61" s="300">
        <f>IFERROR(Tri_Incurred_AttrorTot!C57-Ctrol_Incurred!C126,"")</f>
        <v>0</v>
      </c>
      <c r="D61" s="300">
        <f>IFERROR(Tri_Incurred_AttrorTot!D57-Ctrol_Incurred!D126,"")</f>
        <v>0</v>
      </c>
      <c r="E61" s="300">
        <f>IFERROR(Tri_Incurred_AttrorTot!E57-Ctrol_Incurred!E126,"")</f>
        <v>0</v>
      </c>
      <c r="F61" s="300">
        <f>IFERROR(Tri_Incurred_AttrorTot!F57-Ctrol_Incurred!F126,"")</f>
        <v>0</v>
      </c>
      <c r="G61" s="300">
        <f>IFERROR(Tri_Incurred_AttrorTot!G57-Ctrol_Incurred!G126,"")</f>
        <v>0</v>
      </c>
      <c r="H61" s="300">
        <f>IFERROR(Tri_Incurred_AttrorTot!H57-Ctrol_Incurred!H126,"")</f>
        <v>0</v>
      </c>
      <c r="I61" s="300">
        <f>IFERROR(Tri_Incurred_AttrorTot!I57-Ctrol_Incurred!I126,"")</f>
        <v>0</v>
      </c>
      <c r="J61" s="300">
        <f>IFERROR(Tri_Incurred_AttrorTot!J57-Ctrol_Incurred!J126,"")</f>
        <v>0</v>
      </c>
      <c r="K61" s="300">
        <f>IFERROR(Tri_Incurred_AttrorTot!K57-Ctrol_Incurred!K126,"")</f>
        <v>0</v>
      </c>
      <c r="L61" s="300">
        <f>IFERROR(Tri_Incurred_AttrorTot!L57-Ctrol_Incurred!L126,"")</f>
        <v>0</v>
      </c>
      <c r="M61" s="300">
        <f>IFERROR(Tri_Incurred_AttrorTot!M57-Ctrol_Incurred!M126,"")</f>
        <v>0</v>
      </c>
      <c r="N61" s="300">
        <f>IFERROR(Tri_Incurred_AttrorTot!N57-Ctrol_Incurred!N126,"")</f>
        <v>0</v>
      </c>
      <c r="O61" s="300">
        <f>IFERROR(Tri_Incurred_AttrorTot!O57-Ctrol_Incurred!O126,"")</f>
        <v>0</v>
      </c>
      <c r="P61" s="300">
        <f>IFERROR(Tri_Incurred_AttrorTot!P57-Ctrol_Incurred!P126,"")</f>
        <v>0</v>
      </c>
      <c r="Q61" s="300">
        <f>IFERROR(Tri_Incurred_AttrorTot!Q57-Ctrol_Incurred!Q126,"")</f>
        <v>0</v>
      </c>
      <c r="R61" s="300" t="str">
        <f>IFERROR(Tri_Incurred_AttrorTot!R57-Ctrol_Incurred!R126,"")</f>
        <v/>
      </c>
      <c r="S61" s="300" t="str">
        <f>IFERROR(Tri_Incurred_AttrorTot!S57-Ctrol_Incurred!S126,"")</f>
        <v/>
      </c>
      <c r="T61" s="300" t="str">
        <f>IFERROR(Tri_Incurred_AttrorTot!T57-Ctrol_Incurred!T126,"")</f>
        <v/>
      </c>
      <c r="U61" s="300" t="str">
        <f>IFERROR(Tri_Incurred_AttrorTot!U57-Ctrol_Incurred!U126,"")</f>
        <v/>
      </c>
      <c r="V61" s="300" t="str">
        <f>IFERROR(Tri_Incurred_AttrorTot!V57-Ctrol_Incurred!V126,"")</f>
        <v/>
      </c>
      <c r="W61" s="300" t="str">
        <f>IFERROR(Tri_Incurred_AttrorTot!W57-Ctrol_Incurred!W126,"")</f>
        <v/>
      </c>
      <c r="X61" s="300" t="str">
        <f>IFERROR(Tri_Incurred_AttrorTot!X57-Ctrol_Incurred!X126,"")</f>
        <v/>
      </c>
      <c r="Y61" s="300" t="str">
        <f>IFERROR(Tri_Incurred_AttrorTot!Y57-Ctrol_Incurred!Y126,"")</f>
        <v/>
      </c>
      <c r="Z61" s="300" t="str">
        <f>IFERROR(Tri_Incurred_AttrorTot!Z57-Ctrol_Incurred!Z126,"")</f>
        <v/>
      </c>
      <c r="AA61" s="300" t="str">
        <f>IFERROR(Tri_Incurred_AttrorTot!AA57-Ctrol_Incurred!AA126,"")</f>
        <v/>
      </c>
      <c r="AB61" s="300" t="str">
        <f>IFERROR(Tri_Incurred_AttrorTot!AB57-Ctrol_Incurred!AB126,"")</f>
        <v/>
      </c>
      <c r="AC61" s="300" t="str">
        <f>IFERROR(Tri_Incurred_AttrorTot!AC57-Ctrol_Incurred!AC126,"")</f>
        <v/>
      </c>
      <c r="AD61" s="300" t="str">
        <f>IFERROR(Tri_Incurred_AttrorTot!AD57-Ctrol_Incurred!AD126,"")</f>
        <v/>
      </c>
      <c r="AE61" s="300" t="str">
        <f>IFERROR(Tri_Incurred_AttrorTot!AE57-Ctrol_Incurred!AE126,"")</f>
        <v/>
      </c>
      <c r="AF61" s="300" t="str">
        <f>IFERROR(Tri_Incurred_AttrorTot!AF57-Ctrol_Incurred!AF126,"")</f>
        <v/>
      </c>
      <c r="AG61" s="300" t="str">
        <f>IFERROR(Tri_Incurred_AttrorTot!AG57-Ctrol_Incurred!AG126,"")</f>
        <v/>
      </c>
      <c r="AH61" s="300" t="str">
        <f>IFERROR(Tri_Incurred_AttrorTot!AH57-Ctrol_Incurred!AH126,"")</f>
        <v/>
      </c>
      <c r="AI61" s="300" t="str">
        <f>IFERROR(Tri_Incurred_AttrorTot!AI57-Ctrol_Incurred!AI126,"")</f>
        <v/>
      </c>
      <c r="AJ61" s="300" t="str">
        <f>IFERROR(Tri_Incurred_AttrorTot!AJ57-Ctrol_Incurred!AJ126,"")</f>
        <v/>
      </c>
      <c r="AK61" s="300" t="str">
        <f>IFERROR(Tri_Incurred_AttrorTot!AK57-Ctrol_Incurred!AK126,"")</f>
        <v/>
      </c>
      <c r="AL61" s="300" t="str">
        <f>IFERROR(Tri_Incurred_AttrorTot!AL57-Ctrol_Incurred!AL126,"")</f>
        <v/>
      </c>
      <c r="AM61" s="300" t="str">
        <f>IFERROR(Tri_Incurred_AttrorTot!AM57-Ctrol_Incurred!AM126,"")</f>
        <v/>
      </c>
      <c r="AN61" s="300" t="str">
        <f>IFERROR(Tri_Incurred_AttrorTot!AN57-Ctrol_Incurred!AN126,"")</f>
        <v/>
      </c>
      <c r="AO61" s="300" t="str">
        <f>IFERROR(Tri_Incurred_AttrorTot!AO57-Ctrol_Incurred!AO126,"")</f>
        <v/>
      </c>
      <c r="AP61" s="300" t="str">
        <f>IFERROR(Tri_Incurred_AttrorTot!AP57-Ctrol_Incurred!AP126,"")</f>
        <v/>
      </c>
      <c r="AQ61" s="300" t="str">
        <f>IFERROR(Tri_Incurred_AttrorTot!AQ57-Ctrol_Incurred!AQ126,"")</f>
        <v/>
      </c>
      <c r="AR61" s="300" t="str">
        <f>IFERROR(Tri_Incurred_AttrorTot!AR57-Ctrol_Incurred!AR126,"")</f>
        <v/>
      </c>
      <c r="AS61" s="300" t="str">
        <f>IFERROR(Tri_Incurred_AttrorTot!AS57-Ctrol_Incurred!AS126,"")</f>
        <v/>
      </c>
      <c r="AT61" s="300" t="str">
        <f>IFERROR(Tri_Incurred_AttrorTot!AT57-Ctrol_Incurred!AT126,"")</f>
        <v/>
      </c>
      <c r="AU61" s="300" t="str">
        <f>IFERROR(Tri_Incurred_AttrorTot!AU57-Ctrol_Incurred!AU126,"")</f>
        <v/>
      </c>
      <c r="AV61" s="300" t="str">
        <f>IFERROR(Tri_Incurred_AttrorTot!AV57-Ctrol_Incurred!AV126,"")</f>
        <v/>
      </c>
      <c r="AW61" s="300" t="str">
        <f>IFERROR(Tri_Incurred_AttrorTot!AW57-Ctrol_Incurred!AW126,"")</f>
        <v/>
      </c>
      <c r="AX61" s="300" t="str">
        <f>IFERROR(Tri_Incurred_AttrorTot!AX57-Ctrol_Incurred!AX126,"")</f>
        <v/>
      </c>
      <c r="AY61" s="300" t="str">
        <f>IFERROR(Tri_Incurred_AttrorTot!AY57-Ctrol_Incurred!AY126,"")</f>
        <v/>
      </c>
      <c r="AZ61" s="300" t="str">
        <f>IFERROR(Tri_Incurred_AttrorTot!AZ57-Ctrol_Incurred!AZ126,"")</f>
        <v/>
      </c>
      <c r="BA61" s="300" t="str">
        <f>IFERROR(Tri_Incurred_AttrorTot!BA57-Ctrol_Incurred!BA126,"")</f>
        <v/>
      </c>
      <c r="BB61" s="300" t="str">
        <f>IFERROR(Tri_Incurred_AttrorTot!BB57-Ctrol_Incurred!BB126,"")</f>
        <v/>
      </c>
      <c r="BC61" s="300" t="str">
        <f>IFERROR(Tri_Incurred_AttrorTot!BC57-Ctrol_Incurred!BC126,"")</f>
        <v/>
      </c>
      <c r="BD61" s="300" t="str">
        <f>IFERROR(Tri_Incurred_AttrorTot!BD57-Ctrol_Incurred!BD126,"")</f>
        <v/>
      </c>
      <c r="BE61" s="300" t="str">
        <f>IFERROR(Tri_Incurred_AttrorTot!BE57-Ctrol_Incurred!BE126,"")</f>
        <v/>
      </c>
      <c r="BF61" s="300" t="str">
        <f>IFERROR(Tri_Incurred_AttrorTot!BF57-Ctrol_Incurred!BF126,"")</f>
        <v/>
      </c>
      <c r="BG61" s="300" t="str">
        <f>IFERROR(Tri_Incurred_AttrorTot!BG57-Ctrol_Incurred!BG126,"")</f>
        <v/>
      </c>
      <c r="BH61" s="300"/>
      <c r="BI61" s="300"/>
    </row>
    <row r="62" spans="1:61">
      <c r="A62" s="127" t="s">
        <v>273</v>
      </c>
      <c r="B62" s="300">
        <f>IFERROR(Tri_Incurred_AttrorTot!B58-Ctrol_Incurred!B127,"")</f>
        <v>0</v>
      </c>
      <c r="C62" s="300">
        <f>IFERROR(Tri_Incurred_AttrorTot!C58-Ctrol_Incurred!C127,"")</f>
        <v>0</v>
      </c>
      <c r="D62" s="300">
        <f>IFERROR(Tri_Incurred_AttrorTot!D58-Ctrol_Incurred!D127,"")</f>
        <v>0</v>
      </c>
      <c r="E62" s="300">
        <f>IFERROR(Tri_Incurred_AttrorTot!E58-Ctrol_Incurred!E127,"")</f>
        <v>0</v>
      </c>
      <c r="F62" s="300">
        <f>IFERROR(Tri_Incurred_AttrorTot!F58-Ctrol_Incurred!F127,"")</f>
        <v>0</v>
      </c>
      <c r="G62" s="300">
        <f>IFERROR(Tri_Incurred_AttrorTot!G58-Ctrol_Incurred!G127,"")</f>
        <v>0</v>
      </c>
      <c r="H62" s="300">
        <f>IFERROR(Tri_Incurred_AttrorTot!H58-Ctrol_Incurred!H127,"")</f>
        <v>0</v>
      </c>
      <c r="I62" s="300">
        <f>IFERROR(Tri_Incurred_AttrorTot!I58-Ctrol_Incurred!I127,"")</f>
        <v>0</v>
      </c>
      <c r="J62" s="300">
        <f>IFERROR(Tri_Incurred_AttrorTot!J58-Ctrol_Incurred!J127,"")</f>
        <v>0</v>
      </c>
      <c r="K62" s="300">
        <f>IFERROR(Tri_Incurred_AttrorTot!K58-Ctrol_Incurred!K127,"")</f>
        <v>0</v>
      </c>
      <c r="L62" s="300">
        <f>IFERROR(Tri_Incurred_AttrorTot!L58-Ctrol_Incurred!L127,"")</f>
        <v>0</v>
      </c>
      <c r="M62" s="300">
        <f>IFERROR(Tri_Incurred_AttrorTot!M58-Ctrol_Incurred!M127,"")</f>
        <v>0</v>
      </c>
      <c r="N62" s="300">
        <f>IFERROR(Tri_Incurred_AttrorTot!N58-Ctrol_Incurred!N127,"")</f>
        <v>0</v>
      </c>
      <c r="O62" s="300">
        <f>IFERROR(Tri_Incurred_AttrorTot!O58-Ctrol_Incurred!O127,"")</f>
        <v>0</v>
      </c>
      <c r="P62" s="300">
        <f>IFERROR(Tri_Incurred_AttrorTot!P58-Ctrol_Incurred!P127,"")</f>
        <v>0</v>
      </c>
      <c r="Q62" s="300" t="str">
        <f>IFERROR(Tri_Incurred_AttrorTot!Q58-Ctrol_Incurred!Q127,"")</f>
        <v/>
      </c>
      <c r="R62" s="300" t="str">
        <f>IFERROR(Tri_Incurred_AttrorTot!R58-Ctrol_Incurred!R127,"")</f>
        <v/>
      </c>
      <c r="S62" s="300" t="str">
        <f>IFERROR(Tri_Incurred_AttrorTot!S58-Ctrol_Incurred!S127,"")</f>
        <v/>
      </c>
      <c r="T62" s="300" t="str">
        <f>IFERROR(Tri_Incurred_AttrorTot!T58-Ctrol_Incurred!T127,"")</f>
        <v/>
      </c>
      <c r="U62" s="300" t="str">
        <f>IFERROR(Tri_Incurred_AttrorTot!U58-Ctrol_Incurred!U127,"")</f>
        <v/>
      </c>
      <c r="V62" s="300" t="str">
        <f>IFERROR(Tri_Incurred_AttrorTot!V58-Ctrol_Incurred!V127,"")</f>
        <v/>
      </c>
      <c r="W62" s="300" t="str">
        <f>IFERROR(Tri_Incurred_AttrorTot!W58-Ctrol_Incurred!W127,"")</f>
        <v/>
      </c>
      <c r="X62" s="300" t="str">
        <f>IFERROR(Tri_Incurred_AttrorTot!X58-Ctrol_Incurred!X127,"")</f>
        <v/>
      </c>
      <c r="Y62" s="300" t="str">
        <f>IFERROR(Tri_Incurred_AttrorTot!Y58-Ctrol_Incurred!Y127,"")</f>
        <v/>
      </c>
      <c r="Z62" s="300" t="str">
        <f>IFERROR(Tri_Incurred_AttrorTot!Z58-Ctrol_Incurred!Z127,"")</f>
        <v/>
      </c>
      <c r="AA62" s="300" t="str">
        <f>IFERROR(Tri_Incurred_AttrorTot!AA58-Ctrol_Incurred!AA127,"")</f>
        <v/>
      </c>
      <c r="AB62" s="300" t="str">
        <f>IFERROR(Tri_Incurred_AttrorTot!AB58-Ctrol_Incurred!AB127,"")</f>
        <v/>
      </c>
      <c r="AC62" s="300" t="str">
        <f>IFERROR(Tri_Incurred_AttrorTot!AC58-Ctrol_Incurred!AC127,"")</f>
        <v/>
      </c>
      <c r="AD62" s="300" t="str">
        <f>IFERROR(Tri_Incurred_AttrorTot!AD58-Ctrol_Incurred!AD127,"")</f>
        <v/>
      </c>
      <c r="AE62" s="300" t="str">
        <f>IFERROR(Tri_Incurred_AttrorTot!AE58-Ctrol_Incurred!AE127,"")</f>
        <v/>
      </c>
      <c r="AF62" s="300" t="str">
        <f>IFERROR(Tri_Incurred_AttrorTot!AF58-Ctrol_Incurred!AF127,"")</f>
        <v/>
      </c>
      <c r="AG62" s="300" t="str">
        <f>IFERROR(Tri_Incurred_AttrorTot!AG58-Ctrol_Incurred!AG127,"")</f>
        <v/>
      </c>
      <c r="AH62" s="300" t="str">
        <f>IFERROR(Tri_Incurred_AttrorTot!AH58-Ctrol_Incurred!AH127,"")</f>
        <v/>
      </c>
      <c r="AI62" s="300" t="str">
        <f>IFERROR(Tri_Incurred_AttrorTot!AI58-Ctrol_Incurred!AI127,"")</f>
        <v/>
      </c>
      <c r="AJ62" s="300" t="str">
        <f>IFERROR(Tri_Incurred_AttrorTot!AJ58-Ctrol_Incurred!AJ127,"")</f>
        <v/>
      </c>
      <c r="AK62" s="300" t="str">
        <f>IFERROR(Tri_Incurred_AttrorTot!AK58-Ctrol_Incurred!AK127,"")</f>
        <v/>
      </c>
      <c r="AL62" s="300" t="str">
        <f>IFERROR(Tri_Incurred_AttrorTot!AL58-Ctrol_Incurred!AL127,"")</f>
        <v/>
      </c>
      <c r="AM62" s="300" t="str">
        <f>IFERROR(Tri_Incurred_AttrorTot!AM58-Ctrol_Incurred!AM127,"")</f>
        <v/>
      </c>
      <c r="AN62" s="300" t="str">
        <f>IFERROR(Tri_Incurred_AttrorTot!AN58-Ctrol_Incurred!AN127,"")</f>
        <v/>
      </c>
      <c r="AO62" s="300" t="str">
        <f>IFERROR(Tri_Incurred_AttrorTot!AO58-Ctrol_Incurred!AO127,"")</f>
        <v/>
      </c>
      <c r="AP62" s="300" t="str">
        <f>IFERROR(Tri_Incurred_AttrorTot!AP58-Ctrol_Incurred!AP127,"")</f>
        <v/>
      </c>
      <c r="AQ62" s="300" t="str">
        <f>IFERROR(Tri_Incurred_AttrorTot!AQ58-Ctrol_Incurred!AQ127,"")</f>
        <v/>
      </c>
      <c r="AR62" s="300" t="str">
        <f>IFERROR(Tri_Incurred_AttrorTot!AR58-Ctrol_Incurred!AR127,"")</f>
        <v/>
      </c>
      <c r="AS62" s="300" t="str">
        <f>IFERROR(Tri_Incurred_AttrorTot!AS58-Ctrol_Incurred!AS127,"")</f>
        <v/>
      </c>
      <c r="AT62" s="300" t="str">
        <f>IFERROR(Tri_Incurred_AttrorTot!AT58-Ctrol_Incurred!AT127,"")</f>
        <v/>
      </c>
      <c r="AU62" s="300" t="str">
        <f>IFERROR(Tri_Incurred_AttrorTot!AU58-Ctrol_Incurred!AU127,"")</f>
        <v/>
      </c>
      <c r="AV62" s="300" t="str">
        <f>IFERROR(Tri_Incurred_AttrorTot!AV58-Ctrol_Incurred!AV127,"")</f>
        <v/>
      </c>
      <c r="AW62" s="300" t="str">
        <f>IFERROR(Tri_Incurred_AttrorTot!AW58-Ctrol_Incurred!AW127,"")</f>
        <v/>
      </c>
      <c r="AX62" s="300" t="str">
        <f>IFERROR(Tri_Incurred_AttrorTot!AX58-Ctrol_Incurred!AX127,"")</f>
        <v/>
      </c>
      <c r="AY62" s="300" t="str">
        <f>IFERROR(Tri_Incurred_AttrorTot!AY58-Ctrol_Incurred!AY127,"")</f>
        <v/>
      </c>
      <c r="AZ62" s="300" t="str">
        <f>IFERROR(Tri_Incurred_AttrorTot!AZ58-Ctrol_Incurred!AZ127,"")</f>
        <v/>
      </c>
      <c r="BA62" s="300" t="str">
        <f>IFERROR(Tri_Incurred_AttrorTot!BA58-Ctrol_Incurred!BA127,"")</f>
        <v/>
      </c>
      <c r="BB62" s="300" t="str">
        <f>IFERROR(Tri_Incurred_AttrorTot!BB58-Ctrol_Incurred!BB127,"")</f>
        <v/>
      </c>
      <c r="BC62" s="300" t="str">
        <f>IFERROR(Tri_Incurred_AttrorTot!BC58-Ctrol_Incurred!BC127,"")</f>
        <v/>
      </c>
      <c r="BD62" s="300" t="str">
        <f>IFERROR(Tri_Incurred_AttrorTot!BD58-Ctrol_Incurred!BD127,"")</f>
        <v/>
      </c>
      <c r="BE62" s="300" t="str">
        <f>IFERROR(Tri_Incurred_AttrorTot!BE58-Ctrol_Incurred!BE127,"")</f>
        <v/>
      </c>
      <c r="BF62" s="300" t="str">
        <f>IFERROR(Tri_Incurred_AttrorTot!BF58-Ctrol_Incurred!BF127,"")</f>
        <v/>
      </c>
      <c r="BG62" s="300" t="str">
        <f>IFERROR(Tri_Incurred_AttrorTot!BG58-Ctrol_Incurred!BG127,"")</f>
        <v/>
      </c>
      <c r="BH62" s="300"/>
      <c r="BI62" s="300"/>
    </row>
    <row r="63" spans="1:61">
      <c r="A63" s="127" t="s">
        <v>274</v>
      </c>
      <c r="B63" s="300">
        <f>IFERROR(Tri_Incurred_AttrorTot!B59-Ctrol_Incurred!B128,"")</f>
        <v>0</v>
      </c>
      <c r="C63" s="300">
        <f>IFERROR(Tri_Incurred_AttrorTot!C59-Ctrol_Incurred!C128,"")</f>
        <v>0</v>
      </c>
      <c r="D63" s="300">
        <f>IFERROR(Tri_Incurred_AttrorTot!D59-Ctrol_Incurred!D128,"")</f>
        <v>0</v>
      </c>
      <c r="E63" s="300">
        <f>IFERROR(Tri_Incurred_AttrorTot!E59-Ctrol_Incurred!E128,"")</f>
        <v>0</v>
      </c>
      <c r="F63" s="300">
        <f>IFERROR(Tri_Incurred_AttrorTot!F59-Ctrol_Incurred!F128,"")</f>
        <v>0</v>
      </c>
      <c r="G63" s="300">
        <f>IFERROR(Tri_Incurred_AttrorTot!G59-Ctrol_Incurred!G128,"")</f>
        <v>0</v>
      </c>
      <c r="H63" s="300">
        <f>IFERROR(Tri_Incurred_AttrorTot!H59-Ctrol_Incurred!H128,"")</f>
        <v>0</v>
      </c>
      <c r="I63" s="300">
        <f>IFERROR(Tri_Incurred_AttrorTot!I59-Ctrol_Incurred!I128,"")</f>
        <v>0</v>
      </c>
      <c r="J63" s="300">
        <f>IFERROR(Tri_Incurred_AttrorTot!J59-Ctrol_Incurred!J128,"")</f>
        <v>0</v>
      </c>
      <c r="K63" s="300">
        <f>IFERROR(Tri_Incurred_AttrorTot!K59-Ctrol_Incurred!K128,"")</f>
        <v>0</v>
      </c>
      <c r="L63" s="300">
        <f>IFERROR(Tri_Incurred_AttrorTot!L59-Ctrol_Incurred!L128,"")</f>
        <v>0</v>
      </c>
      <c r="M63" s="300">
        <f>IFERROR(Tri_Incurred_AttrorTot!M59-Ctrol_Incurred!M128,"")</f>
        <v>0</v>
      </c>
      <c r="N63" s="300">
        <f>IFERROR(Tri_Incurred_AttrorTot!N59-Ctrol_Incurred!N128,"")</f>
        <v>0</v>
      </c>
      <c r="O63" s="300">
        <f>IFERROR(Tri_Incurred_AttrorTot!O59-Ctrol_Incurred!O128,"")</f>
        <v>0</v>
      </c>
      <c r="P63" s="300" t="str">
        <f>IFERROR(Tri_Incurred_AttrorTot!P59-Ctrol_Incurred!P128,"")</f>
        <v/>
      </c>
      <c r="Q63" s="300" t="str">
        <f>IFERROR(Tri_Incurred_AttrorTot!Q59-Ctrol_Incurred!Q128,"")</f>
        <v/>
      </c>
      <c r="R63" s="300" t="str">
        <f>IFERROR(Tri_Incurred_AttrorTot!R59-Ctrol_Incurred!R128,"")</f>
        <v/>
      </c>
      <c r="S63" s="300" t="str">
        <f>IFERROR(Tri_Incurred_AttrorTot!S59-Ctrol_Incurred!S128,"")</f>
        <v/>
      </c>
      <c r="T63" s="300" t="str">
        <f>IFERROR(Tri_Incurred_AttrorTot!T59-Ctrol_Incurred!T128,"")</f>
        <v/>
      </c>
      <c r="U63" s="300" t="str">
        <f>IFERROR(Tri_Incurred_AttrorTot!U59-Ctrol_Incurred!U128,"")</f>
        <v/>
      </c>
      <c r="V63" s="300" t="str">
        <f>IFERROR(Tri_Incurred_AttrorTot!V59-Ctrol_Incurred!V128,"")</f>
        <v/>
      </c>
      <c r="W63" s="300" t="str">
        <f>IFERROR(Tri_Incurred_AttrorTot!W59-Ctrol_Incurred!W128,"")</f>
        <v/>
      </c>
      <c r="X63" s="300" t="str">
        <f>IFERROR(Tri_Incurred_AttrorTot!X59-Ctrol_Incurred!X128,"")</f>
        <v/>
      </c>
      <c r="Y63" s="300" t="str">
        <f>IFERROR(Tri_Incurred_AttrorTot!Y59-Ctrol_Incurred!Y128,"")</f>
        <v/>
      </c>
      <c r="Z63" s="300" t="str">
        <f>IFERROR(Tri_Incurred_AttrorTot!Z59-Ctrol_Incurred!Z128,"")</f>
        <v/>
      </c>
      <c r="AA63" s="300" t="str">
        <f>IFERROR(Tri_Incurred_AttrorTot!AA59-Ctrol_Incurred!AA128,"")</f>
        <v/>
      </c>
      <c r="AB63" s="300" t="str">
        <f>IFERROR(Tri_Incurred_AttrorTot!AB59-Ctrol_Incurred!AB128,"")</f>
        <v/>
      </c>
      <c r="AC63" s="300" t="str">
        <f>IFERROR(Tri_Incurred_AttrorTot!AC59-Ctrol_Incurred!AC128,"")</f>
        <v/>
      </c>
      <c r="AD63" s="300" t="str">
        <f>IFERROR(Tri_Incurred_AttrorTot!AD59-Ctrol_Incurred!AD128,"")</f>
        <v/>
      </c>
      <c r="AE63" s="300" t="str">
        <f>IFERROR(Tri_Incurred_AttrorTot!AE59-Ctrol_Incurred!AE128,"")</f>
        <v/>
      </c>
      <c r="AF63" s="300" t="str">
        <f>IFERROR(Tri_Incurred_AttrorTot!AF59-Ctrol_Incurred!AF128,"")</f>
        <v/>
      </c>
      <c r="AG63" s="300" t="str">
        <f>IFERROR(Tri_Incurred_AttrorTot!AG59-Ctrol_Incurred!AG128,"")</f>
        <v/>
      </c>
      <c r="AH63" s="300" t="str">
        <f>IFERROR(Tri_Incurred_AttrorTot!AH59-Ctrol_Incurred!AH128,"")</f>
        <v/>
      </c>
      <c r="AI63" s="300" t="str">
        <f>IFERROR(Tri_Incurred_AttrorTot!AI59-Ctrol_Incurred!AI128,"")</f>
        <v/>
      </c>
      <c r="AJ63" s="300" t="str">
        <f>IFERROR(Tri_Incurred_AttrorTot!AJ59-Ctrol_Incurred!AJ128,"")</f>
        <v/>
      </c>
      <c r="AK63" s="300" t="str">
        <f>IFERROR(Tri_Incurred_AttrorTot!AK59-Ctrol_Incurred!AK128,"")</f>
        <v/>
      </c>
      <c r="AL63" s="300" t="str">
        <f>IFERROR(Tri_Incurred_AttrorTot!AL59-Ctrol_Incurred!AL128,"")</f>
        <v/>
      </c>
      <c r="AM63" s="300" t="str">
        <f>IFERROR(Tri_Incurred_AttrorTot!AM59-Ctrol_Incurred!AM128,"")</f>
        <v/>
      </c>
      <c r="AN63" s="300" t="str">
        <f>IFERROR(Tri_Incurred_AttrorTot!AN59-Ctrol_Incurred!AN128,"")</f>
        <v/>
      </c>
      <c r="AO63" s="300" t="str">
        <f>IFERROR(Tri_Incurred_AttrorTot!AO59-Ctrol_Incurred!AO128,"")</f>
        <v/>
      </c>
      <c r="AP63" s="300" t="str">
        <f>IFERROR(Tri_Incurred_AttrorTot!AP59-Ctrol_Incurred!AP128,"")</f>
        <v/>
      </c>
      <c r="AQ63" s="300" t="str">
        <f>IFERROR(Tri_Incurred_AttrorTot!AQ59-Ctrol_Incurred!AQ128,"")</f>
        <v/>
      </c>
      <c r="AR63" s="300" t="str">
        <f>IFERROR(Tri_Incurred_AttrorTot!AR59-Ctrol_Incurred!AR128,"")</f>
        <v/>
      </c>
      <c r="AS63" s="300" t="str">
        <f>IFERROR(Tri_Incurred_AttrorTot!AS59-Ctrol_Incurred!AS128,"")</f>
        <v/>
      </c>
      <c r="AT63" s="300" t="str">
        <f>IFERROR(Tri_Incurred_AttrorTot!AT59-Ctrol_Incurred!AT128,"")</f>
        <v/>
      </c>
      <c r="AU63" s="300" t="str">
        <f>IFERROR(Tri_Incurred_AttrorTot!AU59-Ctrol_Incurred!AU128,"")</f>
        <v/>
      </c>
      <c r="AV63" s="300" t="str">
        <f>IFERROR(Tri_Incurred_AttrorTot!AV59-Ctrol_Incurred!AV128,"")</f>
        <v/>
      </c>
      <c r="AW63" s="300" t="str">
        <f>IFERROR(Tri_Incurred_AttrorTot!AW59-Ctrol_Incurred!AW128,"")</f>
        <v/>
      </c>
      <c r="AX63" s="300" t="str">
        <f>IFERROR(Tri_Incurred_AttrorTot!AX59-Ctrol_Incurred!AX128,"")</f>
        <v/>
      </c>
      <c r="AY63" s="300" t="str">
        <f>IFERROR(Tri_Incurred_AttrorTot!AY59-Ctrol_Incurred!AY128,"")</f>
        <v/>
      </c>
      <c r="AZ63" s="300" t="str">
        <f>IFERROR(Tri_Incurred_AttrorTot!AZ59-Ctrol_Incurred!AZ128,"")</f>
        <v/>
      </c>
      <c r="BA63" s="300" t="str">
        <f>IFERROR(Tri_Incurred_AttrorTot!BA59-Ctrol_Incurred!BA128,"")</f>
        <v/>
      </c>
      <c r="BB63" s="300" t="str">
        <f>IFERROR(Tri_Incurred_AttrorTot!BB59-Ctrol_Incurred!BB128,"")</f>
        <v/>
      </c>
      <c r="BC63" s="300" t="str">
        <f>IFERROR(Tri_Incurred_AttrorTot!BC59-Ctrol_Incurred!BC128,"")</f>
        <v/>
      </c>
      <c r="BD63" s="300" t="str">
        <f>IFERROR(Tri_Incurred_AttrorTot!BD59-Ctrol_Incurred!BD128,"")</f>
        <v/>
      </c>
      <c r="BE63" s="300" t="str">
        <f>IFERROR(Tri_Incurred_AttrorTot!BE59-Ctrol_Incurred!BE128,"")</f>
        <v/>
      </c>
      <c r="BF63" s="300" t="str">
        <f>IFERROR(Tri_Incurred_AttrorTot!BF59-Ctrol_Incurred!BF128,"")</f>
        <v/>
      </c>
      <c r="BG63" s="300" t="str">
        <f>IFERROR(Tri_Incurred_AttrorTot!BG59-Ctrol_Incurred!BG128,"")</f>
        <v/>
      </c>
      <c r="BH63" s="300"/>
      <c r="BI63" s="300"/>
    </row>
    <row r="64" spans="1:61">
      <c r="A64" s="127" t="s">
        <v>421</v>
      </c>
      <c r="B64" s="300">
        <f>IFERROR(Tri_Incurred_AttrorTot!B60-Ctrol_Incurred!B129,"")</f>
        <v>0</v>
      </c>
      <c r="C64" s="300">
        <f>IFERROR(Tri_Incurred_AttrorTot!C60-Ctrol_Incurred!C129,"")</f>
        <v>0</v>
      </c>
      <c r="D64" s="300">
        <f>IFERROR(Tri_Incurred_AttrorTot!D60-Ctrol_Incurred!D129,"")</f>
        <v>0</v>
      </c>
      <c r="E64" s="300">
        <f>IFERROR(Tri_Incurred_AttrorTot!E60-Ctrol_Incurred!E129,"")</f>
        <v>0</v>
      </c>
      <c r="F64" s="300">
        <f>IFERROR(Tri_Incurred_AttrorTot!F60-Ctrol_Incurred!F129,"")</f>
        <v>0</v>
      </c>
      <c r="G64" s="300">
        <f>IFERROR(Tri_Incurred_AttrorTot!G60-Ctrol_Incurred!G129,"")</f>
        <v>0</v>
      </c>
      <c r="H64" s="300">
        <f>IFERROR(Tri_Incurred_AttrorTot!H60-Ctrol_Incurred!H129,"")</f>
        <v>0</v>
      </c>
      <c r="I64" s="300">
        <f>IFERROR(Tri_Incurred_AttrorTot!I60-Ctrol_Incurred!I129,"")</f>
        <v>0</v>
      </c>
      <c r="J64" s="300">
        <f>IFERROR(Tri_Incurred_AttrorTot!J60-Ctrol_Incurred!J129,"")</f>
        <v>0</v>
      </c>
      <c r="K64" s="300">
        <f>IFERROR(Tri_Incurred_AttrorTot!K60-Ctrol_Incurred!K129,"")</f>
        <v>0</v>
      </c>
      <c r="L64" s="300">
        <f>IFERROR(Tri_Incurred_AttrorTot!L60-Ctrol_Incurred!L129,"")</f>
        <v>0</v>
      </c>
      <c r="M64" s="300">
        <f>IFERROR(Tri_Incurred_AttrorTot!M60-Ctrol_Incurred!M129,"")</f>
        <v>0</v>
      </c>
      <c r="N64" s="300">
        <f>IFERROR(Tri_Incurred_AttrorTot!N60-Ctrol_Incurred!N129,"")</f>
        <v>0</v>
      </c>
      <c r="O64" s="300" t="str">
        <f>IFERROR(Tri_Incurred_AttrorTot!O60-Ctrol_Incurred!O129,"")</f>
        <v/>
      </c>
      <c r="P64" s="300" t="str">
        <f>IFERROR(Tri_Incurred_AttrorTot!P60-Ctrol_Incurred!P129,"")</f>
        <v/>
      </c>
      <c r="Q64" s="300" t="str">
        <f>IFERROR(Tri_Incurred_AttrorTot!Q60-Ctrol_Incurred!Q129,"")</f>
        <v/>
      </c>
      <c r="R64" s="300" t="str">
        <f>IFERROR(Tri_Incurred_AttrorTot!R60-Ctrol_Incurred!R129,"")</f>
        <v/>
      </c>
      <c r="S64" s="300" t="str">
        <f>IFERROR(Tri_Incurred_AttrorTot!S60-Ctrol_Incurred!S129,"")</f>
        <v/>
      </c>
      <c r="T64" s="300" t="str">
        <f>IFERROR(Tri_Incurred_AttrorTot!T60-Ctrol_Incurred!T129,"")</f>
        <v/>
      </c>
      <c r="U64" s="300" t="str">
        <f>IFERROR(Tri_Incurred_AttrorTot!U60-Ctrol_Incurred!U129,"")</f>
        <v/>
      </c>
      <c r="V64" s="300" t="str">
        <f>IFERROR(Tri_Incurred_AttrorTot!V60-Ctrol_Incurred!V129,"")</f>
        <v/>
      </c>
      <c r="W64" s="300" t="str">
        <f>IFERROR(Tri_Incurred_AttrorTot!W60-Ctrol_Incurred!W129,"")</f>
        <v/>
      </c>
      <c r="X64" s="300" t="str">
        <f>IFERROR(Tri_Incurred_AttrorTot!X60-Ctrol_Incurred!X129,"")</f>
        <v/>
      </c>
      <c r="Y64" s="300" t="str">
        <f>IFERROR(Tri_Incurred_AttrorTot!Y60-Ctrol_Incurred!Y129,"")</f>
        <v/>
      </c>
      <c r="Z64" s="300" t="str">
        <f>IFERROR(Tri_Incurred_AttrorTot!Z60-Ctrol_Incurred!Z129,"")</f>
        <v/>
      </c>
      <c r="AA64" s="300" t="str">
        <f>IFERROR(Tri_Incurred_AttrorTot!AA60-Ctrol_Incurred!AA129,"")</f>
        <v/>
      </c>
      <c r="AB64" s="300" t="str">
        <f>IFERROR(Tri_Incurred_AttrorTot!AB60-Ctrol_Incurred!AB129,"")</f>
        <v/>
      </c>
      <c r="AC64" s="300" t="str">
        <f>IFERROR(Tri_Incurred_AttrorTot!AC60-Ctrol_Incurred!AC129,"")</f>
        <v/>
      </c>
      <c r="AD64" s="300" t="str">
        <f>IFERROR(Tri_Incurred_AttrorTot!AD60-Ctrol_Incurred!AD129,"")</f>
        <v/>
      </c>
      <c r="AE64" s="300" t="str">
        <f>IFERROR(Tri_Incurred_AttrorTot!AE60-Ctrol_Incurred!AE129,"")</f>
        <v/>
      </c>
      <c r="AF64" s="300" t="str">
        <f>IFERROR(Tri_Incurred_AttrorTot!AF60-Ctrol_Incurred!AF129,"")</f>
        <v/>
      </c>
      <c r="AG64" s="300" t="str">
        <f>IFERROR(Tri_Incurred_AttrorTot!AG60-Ctrol_Incurred!AG129,"")</f>
        <v/>
      </c>
      <c r="AH64" s="300" t="str">
        <f>IFERROR(Tri_Incurred_AttrorTot!AH60-Ctrol_Incurred!AH129,"")</f>
        <v/>
      </c>
      <c r="AI64" s="300" t="str">
        <f>IFERROR(Tri_Incurred_AttrorTot!AI60-Ctrol_Incurred!AI129,"")</f>
        <v/>
      </c>
      <c r="AJ64" s="300" t="str">
        <f>IFERROR(Tri_Incurred_AttrorTot!AJ60-Ctrol_Incurred!AJ129,"")</f>
        <v/>
      </c>
      <c r="AK64" s="300" t="str">
        <f>IFERROR(Tri_Incurred_AttrorTot!AK60-Ctrol_Incurred!AK129,"")</f>
        <v/>
      </c>
      <c r="AL64" s="300" t="str">
        <f>IFERROR(Tri_Incurred_AttrorTot!AL60-Ctrol_Incurred!AL129,"")</f>
        <v/>
      </c>
      <c r="AM64" s="300" t="str">
        <f>IFERROR(Tri_Incurred_AttrorTot!AM60-Ctrol_Incurred!AM129,"")</f>
        <v/>
      </c>
      <c r="AN64" s="300" t="str">
        <f>IFERROR(Tri_Incurred_AttrorTot!AN60-Ctrol_Incurred!AN129,"")</f>
        <v/>
      </c>
      <c r="AO64" s="300" t="str">
        <f>IFERROR(Tri_Incurred_AttrorTot!AO60-Ctrol_Incurred!AO129,"")</f>
        <v/>
      </c>
      <c r="AP64" s="300" t="str">
        <f>IFERROR(Tri_Incurred_AttrorTot!AP60-Ctrol_Incurred!AP129,"")</f>
        <v/>
      </c>
      <c r="AQ64" s="300" t="str">
        <f>IFERROR(Tri_Incurred_AttrorTot!AQ60-Ctrol_Incurred!AQ129,"")</f>
        <v/>
      </c>
      <c r="AR64" s="300" t="str">
        <f>IFERROR(Tri_Incurred_AttrorTot!AR60-Ctrol_Incurred!AR129,"")</f>
        <v/>
      </c>
      <c r="AS64" s="300" t="str">
        <f>IFERROR(Tri_Incurred_AttrorTot!AS60-Ctrol_Incurred!AS129,"")</f>
        <v/>
      </c>
      <c r="AT64" s="300" t="str">
        <f>IFERROR(Tri_Incurred_AttrorTot!AT60-Ctrol_Incurred!AT129,"")</f>
        <v/>
      </c>
      <c r="AU64" s="300" t="str">
        <f>IFERROR(Tri_Incurred_AttrorTot!AU60-Ctrol_Incurred!AU129,"")</f>
        <v/>
      </c>
      <c r="AV64" s="300" t="str">
        <f>IFERROR(Tri_Incurred_AttrorTot!AV60-Ctrol_Incurred!AV129,"")</f>
        <v/>
      </c>
      <c r="AW64" s="300" t="str">
        <f>IFERROR(Tri_Incurred_AttrorTot!AW60-Ctrol_Incurred!AW129,"")</f>
        <v/>
      </c>
      <c r="AX64" s="300" t="str">
        <f>IFERROR(Tri_Incurred_AttrorTot!AX60-Ctrol_Incurred!AX129,"")</f>
        <v/>
      </c>
      <c r="AY64" s="300" t="str">
        <f>IFERROR(Tri_Incurred_AttrorTot!AY60-Ctrol_Incurred!AY129,"")</f>
        <v/>
      </c>
      <c r="AZ64" s="300" t="str">
        <f>IFERROR(Tri_Incurred_AttrorTot!AZ60-Ctrol_Incurred!AZ129,"")</f>
        <v/>
      </c>
      <c r="BA64" s="300" t="str">
        <f>IFERROR(Tri_Incurred_AttrorTot!BA60-Ctrol_Incurred!BA129,"")</f>
        <v/>
      </c>
      <c r="BB64" s="300" t="str">
        <f>IFERROR(Tri_Incurred_AttrorTot!BB60-Ctrol_Incurred!BB129,"")</f>
        <v/>
      </c>
      <c r="BC64" s="300" t="str">
        <f>IFERROR(Tri_Incurred_AttrorTot!BC60-Ctrol_Incurred!BC129,"")</f>
        <v/>
      </c>
      <c r="BD64" s="300" t="str">
        <f>IFERROR(Tri_Incurred_AttrorTot!BD60-Ctrol_Incurred!BD129,"")</f>
        <v/>
      </c>
      <c r="BE64" s="300" t="str">
        <f>IFERROR(Tri_Incurred_AttrorTot!BE60-Ctrol_Incurred!BE129,"")</f>
        <v/>
      </c>
      <c r="BF64" s="300" t="str">
        <f>IFERROR(Tri_Incurred_AttrorTot!BF60-Ctrol_Incurred!BF129,"")</f>
        <v/>
      </c>
      <c r="BG64" s="300" t="str">
        <f>IFERROR(Tri_Incurred_AttrorTot!BG60-Ctrol_Incurred!BG129,"")</f>
        <v/>
      </c>
      <c r="BH64" s="300"/>
      <c r="BI64" s="300"/>
    </row>
    <row r="65" spans="1:81">
      <c r="A65" s="127" t="s">
        <v>422</v>
      </c>
      <c r="B65" s="300">
        <f>IFERROR(Tri_Incurred_AttrorTot!B61-Ctrol_Incurred!B130,"")</f>
        <v>0</v>
      </c>
      <c r="C65" s="300">
        <f>IFERROR(Tri_Incurred_AttrorTot!C61-Ctrol_Incurred!C130,"")</f>
        <v>0</v>
      </c>
      <c r="D65" s="300">
        <f>IFERROR(Tri_Incurred_AttrorTot!D61-Ctrol_Incurred!D130,"")</f>
        <v>0</v>
      </c>
      <c r="E65" s="300">
        <f>IFERROR(Tri_Incurred_AttrorTot!E61-Ctrol_Incurred!E130,"")</f>
        <v>0</v>
      </c>
      <c r="F65" s="300">
        <f>IFERROR(Tri_Incurred_AttrorTot!F61-Ctrol_Incurred!F130,"")</f>
        <v>0</v>
      </c>
      <c r="G65" s="300">
        <f>IFERROR(Tri_Incurred_AttrorTot!G61-Ctrol_Incurred!G130,"")</f>
        <v>0</v>
      </c>
      <c r="H65" s="300">
        <f>IFERROR(Tri_Incurred_AttrorTot!H61-Ctrol_Incurred!H130,"")</f>
        <v>0</v>
      </c>
      <c r="I65" s="300">
        <f>IFERROR(Tri_Incurred_AttrorTot!I61-Ctrol_Incurred!I130,"")</f>
        <v>0</v>
      </c>
      <c r="J65" s="300">
        <f>IFERROR(Tri_Incurred_AttrorTot!J61-Ctrol_Incurred!J130,"")</f>
        <v>0</v>
      </c>
      <c r="K65" s="300">
        <f>IFERROR(Tri_Incurred_AttrorTot!K61-Ctrol_Incurred!K130,"")</f>
        <v>0</v>
      </c>
      <c r="L65" s="300">
        <f>IFERROR(Tri_Incurred_AttrorTot!L61-Ctrol_Incurred!L130,"")</f>
        <v>0</v>
      </c>
      <c r="M65" s="300">
        <f>IFERROR(Tri_Incurred_AttrorTot!M61-Ctrol_Incurred!M130,"")</f>
        <v>0</v>
      </c>
      <c r="N65" s="300" t="str">
        <f>IFERROR(Tri_Incurred_AttrorTot!N61-Ctrol_Incurred!N130,"")</f>
        <v/>
      </c>
      <c r="O65" s="300" t="str">
        <f>IFERROR(Tri_Incurred_AttrorTot!O61-Ctrol_Incurred!O130,"")</f>
        <v/>
      </c>
      <c r="P65" s="300" t="str">
        <f>IFERROR(Tri_Incurred_AttrorTot!P61-Ctrol_Incurred!P130,"")</f>
        <v/>
      </c>
      <c r="Q65" s="300" t="str">
        <f>IFERROR(Tri_Incurred_AttrorTot!Q61-Ctrol_Incurred!Q130,"")</f>
        <v/>
      </c>
      <c r="R65" s="300" t="str">
        <f>IFERROR(Tri_Incurred_AttrorTot!R61-Ctrol_Incurred!R130,"")</f>
        <v/>
      </c>
      <c r="S65" s="300" t="str">
        <f>IFERROR(Tri_Incurred_AttrorTot!S61-Ctrol_Incurred!S130,"")</f>
        <v/>
      </c>
      <c r="T65" s="300" t="str">
        <f>IFERROR(Tri_Incurred_AttrorTot!T61-Ctrol_Incurred!T130,"")</f>
        <v/>
      </c>
      <c r="U65" s="300" t="str">
        <f>IFERROR(Tri_Incurred_AttrorTot!U61-Ctrol_Incurred!U130,"")</f>
        <v/>
      </c>
      <c r="V65" s="300" t="str">
        <f>IFERROR(Tri_Incurred_AttrorTot!V61-Ctrol_Incurred!V130,"")</f>
        <v/>
      </c>
      <c r="W65" s="300" t="str">
        <f>IFERROR(Tri_Incurred_AttrorTot!W61-Ctrol_Incurred!W130,"")</f>
        <v/>
      </c>
      <c r="X65" s="300" t="str">
        <f>IFERROR(Tri_Incurred_AttrorTot!X61-Ctrol_Incurred!X130,"")</f>
        <v/>
      </c>
      <c r="Y65" s="300" t="str">
        <f>IFERROR(Tri_Incurred_AttrorTot!Y61-Ctrol_Incurred!Y130,"")</f>
        <v/>
      </c>
      <c r="Z65" s="300" t="str">
        <f>IFERROR(Tri_Incurred_AttrorTot!Z61-Ctrol_Incurred!Z130,"")</f>
        <v/>
      </c>
      <c r="AA65" s="300" t="str">
        <f>IFERROR(Tri_Incurred_AttrorTot!AA61-Ctrol_Incurred!AA130,"")</f>
        <v/>
      </c>
      <c r="AB65" s="300" t="str">
        <f>IFERROR(Tri_Incurred_AttrorTot!AB61-Ctrol_Incurred!AB130,"")</f>
        <v/>
      </c>
      <c r="AC65" s="300" t="str">
        <f>IFERROR(Tri_Incurred_AttrorTot!AC61-Ctrol_Incurred!AC130,"")</f>
        <v/>
      </c>
      <c r="AD65" s="300" t="str">
        <f>IFERROR(Tri_Incurred_AttrorTot!AD61-Ctrol_Incurred!AD130,"")</f>
        <v/>
      </c>
      <c r="AE65" s="300" t="str">
        <f>IFERROR(Tri_Incurred_AttrorTot!AE61-Ctrol_Incurred!AE130,"")</f>
        <v/>
      </c>
      <c r="AF65" s="300" t="str">
        <f>IFERROR(Tri_Incurred_AttrorTot!AF61-Ctrol_Incurred!AF130,"")</f>
        <v/>
      </c>
      <c r="AG65" s="300" t="str">
        <f>IFERROR(Tri_Incurred_AttrorTot!AG61-Ctrol_Incurred!AG130,"")</f>
        <v/>
      </c>
      <c r="AH65" s="300" t="str">
        <f>IFERROR(Tri_Incurred_AttrorTot!AH61-Ctrol_Incurred!AH130,"")</f>
        <v/>
      </c>
      <c r="AI65" s="300" t="str">
        <f>IFERROR(Tri_Incurred_AttrorTot!AI61-Ctrol_Incurred!AI130,"")</f>
        <v/>
      </c>
      <c r="AJ65" s="300" t="str">
        <f>IFERROR(Tri_Incurred_AttrorTot!AJ61-Ctrol_Incurred!AJ130,"")</f>
        <v/>
      </c>
      <c r="AK65" s="300" t="str">
        <f>IFERROR(Tri_Incurred_AttrorTot!AK61-Ctrol_Incurred!AK130,"")</f>
        <v/>
      </c>
      <c r="AL65" s="300" t="str">
        <f>IFERROR(Tri_Incurred_AttrorTot!AL61-Ctrol_Incurred!AL130,"")</f>
        <v/>
      </c>
      <c r="AM65" s="300" t="str">
        <f>IFERROR(Tri_Incurred_AttrorTot!AM61-Ctrol_Incurred!AM130,"")</f>
        <v/>
      </c>
      <c r="AN65" s="300" t="str">
        <f>IFERROR(Tri_Incurred_AttrorTot!AN61-Ctrol_Incurred!AN130,"")</f>
        <v/>
      </c>
      <c r="AO65" s="300" t="str">
        <f>IFERROR(Tri_Incurred_AttrorTot!AO61-Ctrol_Incurred!AO130,"")</f>
        <v/>
      </c>
      <c r="AP65" s="300" t="str">
        <f>IFERROR(Tri_Incurred_AttrorTot!AP61-Ctrol_Incurred!AP130,"")</f>
        <v/>
      </c>
      <c r="AQ65" s="300" t="str">
        <f>IFERROR(Tri_Incurred_AttrorTot!AQ61-Ctrol_Incurred!AQ130,"")</f>
        <v/>
      </c>
      <c r="AR65" s="300" t="str">
        <f>IFERROR(Tri_Incurred_AttrorTot!AR61-Ctrol_Incurred!AR130,"")</f>
        <v/>
      </c>
      <c r="AS65" s="300" t="str">
        <f>IFERROR(Tri_Incurred_AttrorTot!AS61-Ctrol_Incurred!AS130,"")</f>
        <v/>
      </c>
      <c r="AT65" s="300" t="str">
        <f>IFERROR(Tri_Incurred_AttrorTot!AT61-Ctrol_Incurred!AT130,"")</f>
        <v/>
      </c>
      <c r="AU65" s="300" t="str">
        <f>IFERROR(Tri_Incurred_AttrorTot!AU61-Ctrol_Incurred!AU130,"")</f>
        <v/>
      </c>
      <c r="AV65" s="300" t="str">
        <f>IFERROR(Tri_Incurred_AttrorTot!AV61-Ctrol_Incurred!AV130,"")</f>
        <v/>
      </c>
      <c r="AW65" s="300" t="str">
        <f>IFERROR(Tri_Incurred_AttrorTot!AW61-Ctrol_Incurred!AW130,"")</f>
        <v/>
      </c>
      <c r="AX65" s="300" t="str">
        <f>IFERROR(Tri_Incurred_AttrorTot!AX61-Ctrol_Incurred!AX130,"")</f>
        <v/>
      </c>
      <c r="AY65" s="300" t="str">
        <f>IFERROR(Tri_Incurred_AttrorTot!AY61-Ctrol_Incurred!AY130,"")</f>
        <v/>
      </c>
      <c r="AZ65" s="300" t="str">
        <f>IFERROR(Tri_Incurred_AttrorTot!AZ61-Ctrol_Incurred!AZ130,"")</f>
        <v/>
      </c>
      <c r="BA65" s="300" t="str">
        <f>IFERROR(Tri_Incurred_AttrorTot!BA61-Ctrol_Incurred!BA130,"")</f>
        <v/>
      </c>
      <c r="BB65" s="300" t="str">
        <f>IFERROR(Tri_Incurred_AttrorTot!BB61-Ctrol_Incurred!BB130,"")</f>
        <v/>
      </c>
      <c r="BC65" s="300" t="str">
        <f>IFERROR(Tri_Incurred_AttrorTot!BC61-Ctrol_Incurred!BC130,"")</f>
        <v/>
      </c>
      <c r="BD65" s="300" t="str">
        <f>IFERROR(Tri_Incurred_AttrorTot!BD61-Ctrol_Incurred!BD130,"")</f>
        <v/>
      </c>
      <c r="BE65" s="300" t="str">
        <f>IFERROR(Tri_Incurred_AttrorTot!BE61-Ctrol_Incurred!BE130,"")</f>
        <v/>
      </c>
      <c r="BF65" s="300" t="str">
        <f>IFERROR(Tri_Incurred_AttrorTot!BF61-Ctrol_Incurred!BF130,"")</f>
        <v/>
      </c>
      <c r="BG65" s="300" t="str">
        <f>IFERROR(Tri_Incurred_AttrorTot!BG61-Ctrol_Incurred!BG130,"")</f>
        <v/>
      </c>
      <c r="BH65" s="300"/>
      <c r="BI65" s="300"/>
    </row>
    <row r="66" spans="1:81">
      <c r="A66" s="127" t="s">
        <v>528</v>
      </c>
      <c r="B66" s="300">
        <f>IFERROR(Tri_Incurred_AttrorTot!B62-Ctrol_Incurred!B131,"")</f>
        <v>0</v>
      </c>
      <c r="C66" s="300">
        <f>IFERROR(Tri_Incurred_AttrorTot!C62-Ctrol_Incurred!C131,"")</f>
        <v>0</v>
      </c>
      <c r="D66" s="300">
        <f>IFERROR(Tri_Incurred_AttrorTot!D62-Ctrol_Incurred!D131,"")</f>
        <v>0</v>
      </c>
      <c r="E66" s="300">
        <f>IFERROR(Tri_Incurred_AttrorTot!E62-Ctrol_Incurred!E131,"")</f>
        <v>0</v>
      </c>
      <c r="F66" s="300">
        <f>IFERROR(Tri_Incurred_AttrorTot!F62-Ctrol_Incurred!F131,"")</f>
        <v>0</v>
      </c>
      <c r="G66" s="300">
        <f>IFERROR(Tri_Incurred_AttrorTot!G62-Ctrol_Incurred!G131,"")</f>
        <v>0</v>
      </c>
      <c r="H66" s="300">
        <f>IFERROR(Tri_Incurred_AttrorTot!H62-Ctrol_Incurred!H131,"")</f>
        <v>0</v>
      </c>
      <c r="I66" s="300">
        <f>IFERROR(Tri_Incurred_AttrorTot!I62-Ctrol_Incurred!I131,"")</f>
        <v>0</v>
      </c>
      <c r="J66" s="300">
        <f>IFERROR(Tri_Incurred_AttrorTot!J62-Ctrol_Incurred!J131,"")</f>
        <v>0</v>
      </c>
      <c r="K66" s="300">
        <f>IFERROR(Tri_Incurred_AttrorTot!K62-Ctrol_Incurred!K131,"")</f>
        <v>0</v>
      </c>
      <c r="L66" s="300">
        <f>IFERROR(Tri_Incurred_AttrorTot!L62-Ctrol_Incurred!L131,"")</f>
        <v>0</v>
      </c>
      <c r="M66" s="300" t="str">
        <f>IFERROR(Tri_Incurred_AttrorTot!M62-Ctrol_Incurred!M131,"")</f>
        <v/>
      </c>
      <c r="N66" s="300" t="str">
        <f>IFERROR(Tri_Incurred_AttrorTot!N62-Ctrol_Incurred!N131,"")</f>
        <v/>
      </c>
      <c r="O66" s="300" t="str">
        <f>IFERROR(Tri_Incurred_AttrorTot!O62-Ctrol_Incurred!O131,"")</f>
        <v/>
      </c>
      <c r="P66" s="300" t="str">
        <f>IFERROR(Tri_Incurred_AttrorTot!P62-Ctrol_Incurred!P131,"")</f>
        <v/>
      </c>
      <c r="Q66" s="300" t="str">
        <f>IFERROR(Tri_Incurred_AttrorTot!Q62-Ctrol_Incurred!Q131,"")</f>
        <v/>
      </c>
      <c r="R66" s="300" t="str">
        <f>IFERROR(Tri_Incurred_AttrorTot!R62-Ctrol_Incurred!R131,"")</f>
        <v/>
      </c>
      <c r="S66" s="300" t="str">
        <f>IFERROR(Tri_Incurred_AttrorTot!S62-Ctrol_Incurred!S131,"")</f>
        <v/>
      </c>
      <c r="T66" s="300" t="str">
        <f>IFERROR(Tri_Incurred_AttrorTot!T62-Ctrol_Incurred!T131,"")</f>
        <v/>
      </c>
      <c r="U66" s="300" t="str">
        <f>IFERROR(Tri_Incurred_AttrorTot!U62-Ctrol_Incurred!U131,"")</f>
        <v/>
      </c>
      <c r="V66" s="300" t="str">
        <f>IFERROR(Tri_Incurred_AttrorTot!V62-Ctrol_Incurred!V131,"")</f>
        <v/>
      </c>
      <c r="W66" s="300" t="str">
        <f>IFERROR(Tri_Incurred_AttrorTot!W62-Ctrol_Incurred!W131,"")</f>
        <v/>
      </c>
      <c r="X66" s="300" t="str">
        <f>IFERROR(Tri_Incurred_AttrorTot!X62-Ctrol_Incurred!X131,"")</f>
        <v/>
      </c>
      <c r="Y66" s="300" t="str">
        <f>IFERROR(Tri_Incurred_AttrorTot!Y62-Ctrol_Incurred!Y131,"")</f>
        <v/>
      </c>
      <c r="Z66" s="300" t="str">
        <f>IFERROR(Tri_Incurred_AttrorTot!Z62-Ctrol_Incurred!Z131,"")</f>
        <v/>
      </c>
      <c r="AA66" s="300" t="str">
        <f>IFERROR(Tri_Incurred_AttrorTot!AA62-Ctrol_Incurred!AA131,"")</f>
        <v/>
      </c>
      <c r="AB66" s="300" t="str">
        <f>IFERROR(Tri_Incurred_AttrorTot!AB62-Ctrol_Incurred!AB131,"")</f>
        <v/>
      </c>
      <c r="AC66" s="300" t="str">
        <f>IFERROR(Tri_Incurred_AttrorTot!AC62-Ctrol_Incurred!AC131,"")</f>
        <v/>
      </c>
      <c r="AD66" s="300" t="str">
        <f>IFERROR(Tri_Incurred_AttrorTot!AD62-Ctrol_Incurred!AD131,"")</f>
        <v/>
      </c>
      <c r="AE66" s="300" t="str">
        <f>IFERROR(Tri_Incurred_AttrorTot!AE62-Ctrol_Incurred!AE131,"")</f>
        <v/>
      </c>
      <c r="AF66" s="300" t="str">
        <f>IFERROR(Tri_Incurred_AttrorTot!AF62-Ctrol_Incurred!AF131,"")</f>
        <v/>
      </c>
      <c r="AG66" s="300" t="str">
        <f>IFERROR(Tri_Incurred_AttrorTot!AG62-Ctrol_Incurred!AG131,"")</f>
        <v/>
      </c>
      <c r="AH66" s="300" t="str">
        <f>IFERROR(Tri_Incurred_AttrorTot!AH62-Ctrol_Incurred!AH131,"")</f>
        <v/>
      </c>
      <c r="AI66" s="300" t="str">
        <f>IFERROR(Tri_Incurred_AttrorTot!AI62-Ctrol_Incurred!AI131,"")</f>
        <v/>
      </c>
      <c r="AJ66" s="300" t="str">
        <f>IFERROR(Tri_Incurred_AttrorTot!AJ62-Ctrol_Incurred!AJ131,"")</f>
        <v/>
      </c>
      <c r="AK66" s="300" t="str">
        <f>IFERROR(Tri_Incurred_AttrorTot!AK62-Ctrol_Incurred!AK131,"")</f>
        <v/>
      </c>
      <c r="AL66" s="300" t="str">
        <f>IFERROR(Tri_Incurred_AttrorTot!AL62-Ctrol_Incurred!AL131,"")</f>
        <v/>
      </c>
      <c r="AM66" s="300" t="str">
        <f>IFERROR(Tri_Incurred_AttrorTot!AM62-Ctrol_Incurred!AM131,"")</f>
        <v/>
      </c>
      <c r="AN66" s="300" t="str">
        <f>IFERROR(Tri_Incurred_AttrorTot!AN62-Ctrol_Incurred!AN131,"")</f>
        <v/>
      </c>
      <c r="AO66" s="300" t="str">
        <f>IFERROR(Tri_Incurred_AttrorTot!AO62-Ctrol_Incurred!AO131,"")</f>
        <v/>
      </c>
      <c r="AP66" s="300" t="str">
        <f>IFERROR(Tri_Incurred_AttrorTot!AP62-Ctrol_Incurred!AP131,"")</f>
        <v/>
      </c>
      <c r="AQ66" s="300" t="str">
        <f>IFERROR(Tri_Incurred_AttrorTot!AQ62-Ctrol_Incurred!AQ131,"")</f>
        <v/>
      </c>
      <c r="AR66" s="300" t="str">
        <f>IFERROR(Tri_Incurred_AttrorTot!AR62-Ctrol_Incurred!AR131,"")</f>
        <v/>
      </c>
      <c r="AS66" s="300" t="str">
        <f>IFERROR(Tri_Incurred_AttrorTot!AS62-Ctrol_Incurred!AS131,"")</f>
        <v/>
      </c>
      <c r="AT66" s="300" t="str">
        <f>IFERROR(Tri_Incurred_AttrorTot!AT62-Ctrol_Incurred!AT131,"")</f>
        <v/>
      </c>
      <c r="AU66" s="300" t="str">
        <f>IFERROR(Tri_Incurred_AttrorTot!AU62-Ctrol_Incurred!AU131,"")</f>
        <v/>
      </c>
      <c r="AV66" s="300" t="str">
        <f>IFERROR(Tri_Incurred_AttrorTot!AV62-Ctrol_Incurred!AV131,"")</f>
        <v/>
      </c>
      <c r="AW66" s="300" t="str">
        <f>IFERROR(Tri_Incurred_AttrorTot!AW62-Ctrol_Incurred!AW131,"")</f>
        <v/>
      </c>
      <c r="AX66" s="300" t="str">
        <f>IFERROR(Tri_Incurred_AttrorTot!AX62-Ctrol_Incurred!AX131,"")</f>
        <v/>
      </c>
      <c r="AY66" s="300" t="str">
        <f>IFERROR(Tri_Incurred_AttrorTot!AY62-Ctrol_Incurred!AY131,"")</f>
        <v/>
      </c>
      <c r="AZ66" s="300" t="str">
        <f>IFERROR(Tri_Incurred_AttrorTot!AZ62-Ctrol_Incurred!AZ131,"")</f>
        <v/>
      </c>
      <c r="BA66" s="300" t="str">
        <f>IFERROR(Tri_Incurred_AttrorTot!BA62-Ctrol_Incurred!BA131,"")</f>
        <v/>
      </c>
      <c r="BB66" s="300" t="str">
        <f>IFERROR(Tri_Incurred_AttrorTot!BB62-Ctrol_Incurred!BB131,"")</f>
        <v/>
      </c>
      <c r="BC66" s="300" t="str">
        <f>IFERROR(Tri_Incurred_AttrorTot!BC62-Ctrol_Incurred!BC131,"")</f>
        <v/>
      </c>
      <c r="BD66" s="300" t="str">
        <f>IFERROR(Tri_Incurred_AttrorTot!BD62-Ctrol_Incurred!BD131,"")</f>
        <v/>
      </c>
      <c r="BE66" s="300" t="str">
        <f>IFERROR(Tri_Incurred_AttrorTot!BE62-Ctrol_Incurred!BE131,"")</f>
        <v/>
      </c>
      <c r="BF66" s="300" t="str">
        <f>IFERROR(Tri_Incurred_AttrorTot!BF62-Ctrol_Incurred!BF131,"")</f>
        <v/>
      </c>
      <c r="BG66" s="300" t="str">
        <f>IFERROR(Tri_Incurred_AttrorTot!BG62-Ctrol_Incurred!BG131,"")</f>
        <v/>
      </c>
      <c r="BH66" s="300"/>
      <c r="BI66" s="300"/>
    </row>
    <row r="67" spans="1:81">
      <c r="A67" s="127" t="s">
        <v>529</v>
      </c>
      <c r="B67" s="300">
        <f>IFERROR(Tri_Incurred_AttrorTot!B63-Ctrol_Incurred!B132,"")</f>
        <v>0</v>
      </c>
      <c r="C67" s="300">
        <f>IFERROR(Tri_Incurred_AttrorTot!C63-Ctrol_Incurred!C132,"")</f>
        <v>0</v>
      </c>
      <c r="D67" s="300">
        <f>IFERROR(Tri_Incurred_AttrorTot!D63-Ctrol_Incurred!D132,"")</f>
        <v>0</v>
      </c>
      <c r="E67" s="300">
        <f>IFERROR(Tri_Incurred_AttrorTot!E63-Ctrol_Incurred!E132,"")</f>
        <v>0</v>
      </c>
      <c r="F67" s="300">
        <f>IFERROR(Tri_Incurred_AttrorTot!F63-Ctrol_Incurred!F132,"")</f>
        <v>0</v>
      </c>
      <c r="G67" s="300">
        <f>IFERROR(Tri_Incurred_AttrorTot!G63-Ctrol_Incurred!G132,"")</f>
        <v>0</v>
      </c>
      <c r="H67" s="300">
        <f>IFERROR(Tri_Incurred_AttrorTot!H63-Ctrol_Incurred!H132,"")</f>
        <v>0</v>
      </c>
      <c r="I67" s="300">
        <f>IFERROR(Tri_Incurred_AttrorTot!I63-Ctrol_Incurred!I132,"")</f>
        <v>0</v>
      </c>
      <c r="J67" s="300">
        <f>IFERROR(Tri_Incurred_AttrorTot!J63-Ctrol_Incurred!J132,"")</f>
        <v>0</v>
      </c>
      <c r="K67" s="300">
        <f>IFERROR(Tri_Incurred_AttrorTot!K63-Ctrol_Incurred!K132,"")</f>
        <v>0</v>
      </c>
      <c r="L67" s="300" t="str">
        <f>IFERROR(Tri_Incurred_AttrorTot!L63-Ctrol_Incurred!L132,"")</f>
        <v/>
      </c>
      <c r="M67" s="300" t="str">
        <f>IFERROR(Tri_Incurred_AttrorTot!M63-Ctrol_Incurred!M132,"")</f>
        <v/>
      </c>
      <c r="N67" s="300" t="str">
        <f>IFERROR(Tri_Incurred_AttrorTot!N63-Ctrol_Incurred!N132,"")</f>
        <v/>
      </c>
      <c r="O67" s="300" t="str">
        <f>IFERROR(Tri_Incurred_AttrorTot!O63-Ctrol_Incurred!O132,"")</f>
        <v/>
      </c>
      <c r="P67" s="300" t="str">
        <f>IFERROR(Tri_Incurred_AttrorTot!P63-Ctrol_Incurred!P132,"")</f>
        <v/>
      </c>
      <c r="Q67" s="300" t="str">
        <f>IFERROR(Tri_Incurred_AttrorTot!Q63-Ctrol_Incurred!Q132,"")</f>
        <v/>
      </c>
      <c r="R67" s="300" t="str">
        <f>IFERROR(Tri_Incurred_AttrorTot!R63-Ctrol_Incurred!R132,"")</f>
        <v/>
      </c>
      <c r="S67" s="300" t="str">
        <f>IFERROR(Tri_Incurred_AttrorTot!S63-Ctrol_Incurred!S132,"")</f>
        <v/>
      </c>
      <c r="T67" s="300" t="str">
        <f>IFERROR(Tri_Incurred_AttrorTot!T63-Ctrol_Incurred!T132,"")</f>
        <v/>
      </c>
      <c r="U67" s="300" t="str">
        <f>IFERROR(Tri_Incurred_AttrorTot!U63-Ctrol_Incurred!U132,"")</f>
        <v/>
      </c>
      <c r="V67" s="300" t="str">
        <f>IFERROR(Tri_Incurred_AttrorTot!V63-Ctrol_Incurred!V132,"")</f>
        <v/>
      </c>
      <c r="W67" s="300" t="str">
        <f>IFERROR(Tri_Incurred_AttrorTot!W63-Ctrol_Incurred!W132,"")</f>
        <v/>
      </c>
      <c r="X67" s="300" t="str">
        <f>IFERROR(Tri_Incurred_AttrorTot!X63-Ctrol_Incurred!X132,"")</f>
        <v/>
      </c>
      <c r="Y67" s="300" t="str">
        <f>IFERROR(Tri_Incurred_AttrorTot!Y63-Ctrol_Incurred!Y132,"")</f>
        <v/>
      </c>
      <c r="Z67" s="300" t="str">
        <f>IFERROR(Tri_Incurred_AttrorTot!Z63-Ctrol_Incurred!Z132,"")</f>
        <v/>
      </c>
      <c r="AA67" s="300" t="str">
        <f>IFERROR(Tri_Incurred_AttrorTot!AA63-Ctrol_Incurred!AA132,"")</f>
        <v/>
      </c>
      <c r="AB67" s="300" t="str">
        <f>IFERROR(Tri_Incurred_AttrorTot!AB63-Ctrol_Incurred!AB132,"")</f>
        <v/>
      </c>
      <c r="AC67" s="300" t="str">
        <f>IFERROR(Tri_Incurred_AttrorTot!AC63-Ctrol_Incurred!AC132,"")</f>
        <v/>
      </c>
      <c r="AD67" s="300" t="str">
        <f>IFERROR(Tri_Incurred_AttrorTot!AD63-Ctrol_Incurred!AD132,"")</f>
        <v/>
      </c>
      <c r="AE67" s="300" t="str">
        <f>IFERROR(Tri_Incurred_AttrorTot!AE63-Ctrol_Incurred!AE132,"")</f>
        <v/>
      </c>
      <c r="AF67" s="300" t="str">
        <f>IFERROR(Tri_Incurred_AttrorTot!AF63-Ctrol_Incurred!AF132,"")</f>
        <v/>
      </c>
      <c r="AG67" s="300" t="str">
        <f>IFERROR(Tri_Incurred_AttrorTot!AG63-Ctrol_Incurred!AG132,"")</f>
        <v/>
      </c>
      <c r="AH67" s="300" t="str">
        <f>IFERROR(Tri_Incurred_AttrorTot!AH63-Ctrol_Incurred!AH132,"")</f>
        <v/>
      </c>
      <c r="AI67" s="300" t="str">
        <f>IFERROR(Tri_Incurred_AttrorTot!AI63-Ctrol_Incurred!AI132,"")</f>
        <v/>
      </c>
      <c r="AJ67" s="300" t="str">
        <f>IFERROR(Tri_Incurred_AttrorTot!AJ63-Ctrol_Incurred!AJ132,"")</f>
        <v/>
      </c>
      <c r="AK67" s="300" t="str">
        <f>IFERROR(Tri_Incurred_AttrorTot!AK63-Ctrol_Incurred!AK132,"")</f>
        <v/>
      </c>
      <c r="AL67" s="300" t="str">
        <f>IFERROR(Tri_Incurred_AttrorTot!AL63-Ctrol_Incurred!AL132,"")</f>
        <v/>
      </c>
      <c r="AM67" s="300" t="str">
        <f>IFERROR(Tri_Incurred_AttrorTot!AM63-Ctrol_Incurred!AM132,"")</f>
        <v/>
      </c>
      <c r="AN67" s="300" t="str">
        <f>IFERROR(Tri_Incurred_AttrorTot!AN63-Ctrol_Incurred!AN132,"")</f>
        <v/>
      </c>
      <c r="AO67" s="300" t="str">
        <f>IFERROR(Tri_Incurred_AttrorTot!AO63-Ctrol_Incurred!AO132,"")</f>
        <v/>
      </c>
      <c r="AP67" s="300" t="str">
        <f>IFERROR(Tri_Incurred_AttrorTot!AP63-Ctrol_Incurred!AP132,"")</f>
        <v/>
      </c>
      <c r="AQ67" s="300" t="str">
        <f>IFERROR(Tri_Incurred_AttrorTot!AQ63-Ctrol_Incurred!AQ132,"")</f>
        <v/>
      </c>
      <c r="AR67" s="300" t="str">
        <f>IFERROR(Tri_Incurred_AttrorTot!AR63-Ctrol_Incurred!AR132,"")</f>
        <v/>
      </c>
      <c r="AS67" s="300" t="str">
        <f>IFERROR(Tri_Incurred_AttrorTot!AS63-Ctrol_Incurred!AS132,"")</f>
        <v/>
      </c>
      <c r="AT67" s="300" t="str">
        <f>IFERROR(Tri_Incurred_AttrorTot!AT63-Ctrol_Incurred!AT132,"")</f>
        <v/>
      </c>
      <c r="AU67" s="300" t="str">
        <f>IFERROR(Tri_Incurred_AttrorTot!AU63-Ctrol_Incurred!AU132,"")</f>
        <v/>
      </c>
      <c r="AV67" s="300" t="str">
        <f>IFERROR(Tri_Incurred_AttrorTot!AV63-Ctrol_Incurred!AV132,"")</f>
        <v/>
      </c>
      <c r="AW67" s="300" t="str">
        <f>IFERROR(Tri_Incurred_AttrorTot!AW63-Ctrol_Incurred!AW132,"")</f>
        <v/>
      </c>
      <c r="AX67" s="300" t="str">
        <f>IFERROR(Tri_Incurred_AttrorTot!AX63-Ctrol_Incurred!AX132,"")</f>
        <v/>
      </c>
      <c r="AY67" s="300" t="str">
        <f>IFERROR(Tri_Incurred_AttrorTot!AY63-Ctrol_Incurred!AY132,"")</f>
        <v/>
      </c>
      <c r="AZ67" s="300" t="str">
        <f>IFERROR(Tri_Incurred_AttrorTot!AZ63-Ctrol_Incurred!AZ132,"")</f>
        <v/>
      </c>
      <c r="BA67" s="300" t="str">
        <f>IFERROR(Tri_Incurred_AttrorTot!BA63-Ctrol_Incurred!BA132,"")</f>
        <v/>
      </c>
      <c r="BB67" s="300" t="str">
        <f>IFERROR(Tri_Incurred_AttrorTot!BB63-Ctrol_Incurred!BB132,"")</f>
        <v/>
      </c>
      <c r="BC67" s="300" t="str">
        <f>IFERROR(Tri_Incurred_AttrorTot!BC63-Ctrol_Incurred!BC132,"")</f>
        <v/>
      </c>
      <c r="BD67" s="300" t="str">
        <f>IFERROR(Tri_Incurred_AttrorTot!BD63-Ctrol_Incurred!BD132,"")</f>
        <v/>
      </c>
      <c r="BE67" s="300" t="str">
        <f>IFERROR(Tri_Incurred_AttrorTot!BE63-Ctrol_Incurred!BE132,"")</f>
        <v/>
      </c>
      <c r="BF67" s="300" t="str">
        <f>IFERROR(Tri_Incurred_AttrorTot!BF63-Ctrol_Incurred!BF132,"")</f>
        <v/>
      </c>
      <c r="BG67" s="300" t="str">
        <f>IFERROR(Tri_Incurred_AttrorTot!BG63-Ctrol_Incurred!BG132,"")</f>
        <v/>
      </c>
      <c r="BH67" s="300"/>
      <c r="BI67" s="300"/>
    </row>
    <row r="68" spans="1:81">
      <c r="A68" s="127" t="s">
        <v>535</v>
      </c>
      <c r="B68" s="300">
        <f>IFERROR(Tri_Incurred_AttrorTot!B64-Ctrol_Incurred!B133,"")</f>
        <v>0</v>
      </c>
      <c r="C68" s="300">
        <f>IFERROR(Tri_Incurred_AttrorTot!C64-Ctrol_Incurred!C133,"")</f>
        <v>0</v>
      </c>
      <c r="D68" s="300">
        <f>IFERROR(Tri_Incurred_AttrorTot!D64-Ctrol_Incurred!D133,"")</f>
        <v>0</v>
      </c>
      <c r="E68" s="300">
        <f>IFERROR(Tri_Incurred_AttrorTot!E64-Ctrol_Incurred!E133,"")</f>
        <v>0</v>
      </c>
      <c r="F68" s="300">
        <f>IFERROR(Tri_Incurred_AttrorTot!F64-Ctrol_Incurred!F133,"")</f>
        <v>0</v>
      </c>
      <c r="G68" s="300">
        <f>IFERROR(Tri_Incurred_AttrorTot!G64-Ctrol_Incurred!G133,"")</f>
        <v>0</v>
      </c>
      <c r="H68" s="300">
        <f>IFERROR(Tri_Incurred_AttrorTot!H64-Ctrol_Incurred!H133,"")</f>
        <v>0</v>
      </c>
      <c r="I68" s="300">
        <f>IFERROR(Tri_Incurred_AttrorTot!I64-Ctrol_Incurred!I133,"")</f>
        <v>0</v>
      </c>
      <c r="J68" s="300">
        <f>IFERROR(Tri_Incurred_AttrorTot!J64-Ctrol_Incurred!J133,"")</f>
        <v>0</v>
      </c>
      <c r="K68" s="300" t="str">
        <f>IFERROR(Tri_Incurred_AttrorTot!K64-Ctrol_Incurred!K133,"")</f>
        <v/>
      </c>
      <c r="L68" s="300" t="str">
        <f>IFERROR(Tri_Incurred_AttrorTot!L64-Ctrol_Incurred!L133,"")</f>
        <v/>
      </c>
      <c r="M68" s="300" t="str">
        <f>IFERROR(Tri_Incurred_AttrorTot!M64-Ctrol_Incurred!M133,"")</f>
        <v/>
      </c>
      <c r="N68" s="300" t="str">
        <f>IFERROR(Tri_Incurred_AttrorTot!N64-Ctrol_Incurred!N133,"")</f>
        <v/>
      </c>
      <c r="O68" s="300" t="str">
        <f>IFERROR(Tri_Incurred_AttrorTot!O64-Ctrol_Incurred!O133,"")</f>
        <v/>
      </c>
      <c r="P68" s="300" t="str">
        <f>IFERROR(Tri_Incurred_AttrorTot!P64-Ctrol_Incurred!P133,"")</f>
        <v/>
      </c>
      <c r="Q68" s="300" t="str">
        <f>IFERROR(Tri_Incurred_AttrorTot!Q64-Ctrol_Incurred!Q133,"")</f>
        <v/>
      </c>
      <c r="R68" s="300" t="str">
        <f>IFERROR(Tri_Incurred_AttrorTot!R64-Ctrol_Incurred!R133,"")</f>
        <v/>
      </c>
      <c r="S68" s="300" t="str">
        <f>IFERROR(Tri_Incurred_AttrorTot!S64-Ctrol_Incurred!S133,"")</f>
        <v/>
      </c>
      <c r="T68" s="300" t="str">
        <f>IFERROR(Tri_Incurred_AttrorTot!T64-Ctrol_Incurred!T133,"")</f>
        <v/>
      </c>
      <c r="U68" s="300" t="str">
        <f>IFERROR(Tri_Incurred_AttrorTot!U64-Ctrol_Incurred!U133,"")</f>
        <v/>
      </c>
      <c r="V68" s="300" t="str">
        <f>IFERROR(Tri_Incurred_AttrorTot!V64-Ctrol_Incurred!V133,"")</f>
        <v/>
      </c>
      <c r="W68" s="300" t="str">
        <f>IFERROR(Tri_Incurred_AttrorTot!W64-Ctrol_Incurred!W133,"")</f>
        <v/>
      </c>
      <c r="X68" s="300" t="str">
        <f>IFERROR(Tri_Incurred_AttrorTot!X64-Ctrol_Incurred!X133,"")</f>
        <v/>
      </c>
      <c r="Y68" s="300" t="str">
        <f>IFERROR(Tri_Incurred_AttrorTot!Y64-Ctrol_Incurred!Y133,"")</f>
        <v/>
      </c>
      <c r="Z68" s="300" t="str">
        <f>IFERROR(Tri_Incurred_AttrorTot!Z64-Ctrol_Incurred!Z133,"")</f>
        <v/>
      </c>
      <c r="AA68" s="300" t="str">
        <f>IFERROR(Tri_Incurred_AttrorTot!AA64-Ctrol_Incurred!AA133,"")</f>
        <v/>
      </c>
      <c r="AB68" s="300" t="str">
        <f>IFERROR(Tri_Incurred_AttrorTot!AB64-Ctrol_Incurred!AB133,"")</f>
        <v/>
      </c>
      <c r="AC68" s="300" t="str">
        <f>IFERROR(Tri_Incurred_AttrorTot!AC64-Ctrol_Incurred!AC133,"")</f>
        <v/>
      </c>
      <c r="AD68" s="300" t="str">
        <f>IFERROR(Tri_Incurred_AttrorTot!AD64-Ctrol_Incurred!AD133,"")</f>
        <v/>
      </c>
      <c r="AE68" s="300" t="str">
        <f>IFERROR(Tri_Incurred_AttrorTot!AE64-Ctrol_Incurred!AE133,"")</f>
        <v/>
      </c>
      <c r="AF68" s="300" t="str">
        <f>IFERROR(Tri_Incurred_AttrorTot!AF64-Ctrol_Incurred!AF133,"")</f>
        <v/>
      </c>
      <c r="AG68" s="300" t="str">
        <f>IFERROR(Tri_Incurred_AttrorTot!AG64-Ctrol_Incurred!AG133,"")</f>
        <v/>
      </c>
      <c r="AH68" s="300" t="str">
        <f>IFERROR(Tri_Incurred_AttrorTot!AH64-Ctrol_Incurred!AH133,"")</f>
        <v/>
      </c>
      <c r="AI68" s="300" t="str">
        <f>IFERROR(Tri_Incurred_AttrorTot!AI64-Ctrol_Incurred!AI133,"")</f>
        <v/>
      </c>
      <c r="AJ68" s="300" t="str">
        <f>IFERROR(Tri_Incurred_AttrorTot!AJ64-Ctrol_Incurred!AJ133,"")</f>
        <v/>
      </c>
      <c r="AK68" s="300" t="str">
        <f>IFERROR(Tri_Incurred_AttrorTot!AK64-Ctrol_Incurred!AK133,"")</f>
        <v/>
      </c>
      <c r="AL68" s="300" t="str">
        <f>IFERROR(Tri_Incurred_AttrorTot!AL64-Ctrol_Incurred!AL133,"")</f>
        <v/>
      </c>
      <c r="AM68" s="300" t="str">
        <f>IFERROR(Tri_Incurred_AttrorTot!AM64-Ctrol_Incurred!AM133,"")</f>
        <v/>
      </c>
      <c r="AN68" s="300" t="str">
        <f>IFERROR(Tri_Incurred_AttrorTot!AN64-Ctrol_Incurred!AN133,"")</f>
        <v/>
      </c>
      <c r="AO68" s="300" t="str">
        <f>IFERROR(Tri_Incurred_AttrorTot!AO64-Ctrol_Incurred!AO133,"")</f>
        <v/>
      </c>
      <c r="AP68" s="300" t="str">
        <f>IFERROR(Tri_Incurred_AttrorTot!AP64-Ctrol_Incurred!AP133,"")</f>
        <v/>
      </c>
      <c r="AQ68" s="300" t="str">
        <f>IFERROR(Tri_Incurred_AttrorTot!AQ64-Ctrol_Incurred!AQ133,"")</f>
        <v/>
      </c>
      <c r="AR68" s="300" t="str">
        <f>IFERROR(Tri_Incurred_AttrorTot!AR64-Ctrol_Incurred!AR133,"")</f>
        <v/>
      </c>
      <c r="AS68" s="300" t="str">
        <f>IFERROR(Tri_Incurred_AttrorTot!AS64-Ctrol_Incurred!AS133,"")</f>
        <v/>
      </c>
      <c r="AT68" s="300" t="str">
        <f>IFERROR(Tri_Incurred_AttrorTot!AT64-Ctrol_Incurred!AT133,"")</f>
        <v/>
      </c>
      <c r="AU68" s="300" t="str">
        <f>IFERROR(Tri_Incurred_AttrorTot!AU64-Ctrol_Incurred!AU133,"")</f>
        <v/>
      </c>
      <c r="AV68" s="300" t="str">
        <f>IFERROR(Tri_Incurred_AttrorTot!AV64-Ctrol_Incurred!AV133,"")</f>
        <v/>
      </c>
      <c r="AW68" s="300" t="str">
        <f>IFERROR(Tri_Incurred_AttrorTot!AW64-Ctrol_Incurred!AW133,"")</f>
        <v/>
      </c>
      <c r="AX68" s="300" t="str">
        <f>IFERROR(Tri_Incurred_AttrorTot!AX64-Ctrol_Incurred!AX133,"")</f>
        <v/>
      </c>
      <c r="AY68" s="300" t="str">
        <f>IFERROR(Tri_Incurred_AttrorTot!AY64-Ctrol_Incurred!AY133,"")</f>
        <v/>
      </c>
      <c r="AZ68" s="300" t="str">
        <f>IFERROR(Tri_Incurred_AttrorTot!AZ64-Ctrol_Incurred!AZ133,"")</f>
        <v/>
      </c>
      <c r="BA68" s="300" t="str">
        <f>IFERROR(Tri_Incurred_AttrorTot!BA64-Ctrol_Incurred!BA133,"")</f>
        <v/>
      </c>
      <c r="BB68" s="300" t="str">
        <f>IFERROR(Tri_Incurred_AttrorTot!BB64-Ctrol_Incurred!BB133,"")</f>
        <v/>
      </c>
      <c r="BC68" s="300" t="str">
        <f>IFERROR(Tri_Incurred_AttrorTot!BC64-Ctrol_Incurred!BC133,"")</f>
        <v/>
      </c>
      <c r="BD68" s="300" t="str">
        <f>IFERROR(Tri_Incurred_AttrorTot!BD64-Ctrol_Incurred!BD133,"")</f>
        <v/>
      </c>
      <c r="BE68" s="300" t="str">
        <f>IFERROR(Tri_Incurred_AttrorTot!BE64-Ctrol_Incurred!BE133,"")</f>
        <v/>
      </c>
      <c r="BF68" s="300" t="str">
        <f>IFERROR(Tri_Incurred_AttrorTot!BF64-Ctrol_Incurred!BF133,"")</f>
        <v/>
      </c>
      <c r="BG68" s="300" t="str">
        <f>IFERROR(Tri_Incurred_AttrorTot!BG64-Ctrol_Incurred!BG133,"")</f>
        <v/>
      </c>
      <c r="BH68" s="300"/>
      <c r="BI68" s="300"/>
    </row>
    <row r="69" spans="1:81">
      <c r="A69" s="127" t="s">
        <v>533</v>
      </c>
      <c r="B69" s="300">
        <f>IFERROR(Tri_Incurred_AttrorTot!B65-Ctrol_Incurred!B134,"")</f>
        <v>0</v>
      </c>
      <c r="C69" s="300">
        <f>IFERROR(Tri_Incurred_AttrorTot!C65-Ctrol_Incurred!C134,"")</f>
        <v>0</v>
      </c>
      <c r="D69" s="300">
        <f>IFERROR(Tri_Incurred_AttrorTot!D65-Ctrol_Incurred!D134,"")</f>
        <v>0</v>
      </c>
      <c r="E69" s="300">
        <f>IFERROR(Tri_Incurred_AttrorTot!E65-Ctrol_Incurred!E134,"")</f>
        <v>0</v>
      </c>
      <c r="F69" s="300">
        <f>IFERROR(Tri_Incurred_AttrorTot!F65-Ctrol_Incurred!F134,"")</f>
        <v>0</v>
      </c>
      <c r="G69" s="300">
        <f>IFERROR(Tri_Incurred_AttrorTot!G65-Ctrol_Incurred!G134,"")</f>
        <v>0</v>
      </c>
      <c r="H69" s="300">
        <f>IFERROR(Tri_Incurred_AttrorTot!H65-Ctrol_Incurred!H134,"")</f>
        <v>0</v>
      </c>
      <c r="I69" s="300">
        <f>IFERROR(Tri_Incurred_AttrorTot!I65-Ctrol_Incurred!I134,"")</f>
        <v>0</v>
      </c>
      <c r="J69" s="300" t="str">
        <f>IFERROR(Tri_Incurred_AttrorTot!J65-Ctrol_Incurred!J134,"")</f>
        <v/>
      </c>
      <c r="K69" s="300" t="str">
        <f>IFERROR(Tri_Incurred_AttrorTot!K65-Ctrol_Incurred!K134,"")</f>
        <v/>
      </c>
      <c r="L69" s="300" t="str">
        <f>IFERROR(Tri_Incurred_AttrorTot!L65-Ctrol_Incurred!L134,"")</f>
        <v/>
      </c>
      <c r="M69" s="300" t="str">
        <f>IFERROR(Tri_Incurred_AttrorTot!M65-Ctrol_Incurred!M134,"")</f>
        <v/>
      </c>
      <c r="N69" s="300" t="str">
        <f>IFERROR(Tri_Incurred_AttrorTot!N65-Ctrol_Incurred!N134,"")</f>
        <v/>
      </c>
      <c r="O69" s="300" t="str">
        <f>IFERROR(Tri_Incurred_AttrorTot!O65-Ctrol_Incurred!O134,"")</f>
        <v/>
      </c>
      <c r="P69" s="300" t="str">
        <f>IFERROR(Tri_Incurred_AttrorTot!P65-Ctrol_Incurred!P134,"")</f>
        <v/>
      </c>
      <c r="Q69" s="300" t="str">
        <f>IFERROR(Tri_Incurred_AttrorTot!Q65-Ctrol_Incurred!Q134,"")</f>
        <v/>
      </c>
      <c r="R69" s="300" t="str">
        <f>IFERROR(Tri_Incurred_AttrorTot!R65-Ctrol_Incurred!R134,"")</f>
        <v/>
      </c>
      <c r="S69" s="300" t="str">
        <f>IFERROR(Tri_Incurred_AttrorTot!S65-Ctrol_Incurred!S134,"")</f>
        <v/>
      </c>
      <c r="T69" s="300" t="str">
        <f>IFERROR(Tri_Incurred_AttrorTot!T65-Ctrol_Incurred!T134,"")</f>
        <v/>
      </c>
      <c r="U69" s="300" t="str">
        <f>IFERROR(Tri_Incurred_AttrorTot!U65-Ctrol_Incurred!U134,"")</f>
        <v/>
      </c>
      <c r="V69" s="300" t="str">
        <f>IFERROR(Tri_Incurred_AttrorTot!V65-Ctrol_Incurred!V134,"")</f>
        <v/>
      </c>
      <c r="W69" s="300" t="str">
        <f>IFERROR(Tri_Incurred_AttrorTot!W65-Ctrol_Incurred!W134,"")</f>
        <v/>
      </c>
      <c r="X69" s="300" t="str">
        <f>IFERROR(Tri_Incurred_AttrorTot!X65-Ctrol_Incurred!X134,"")</f>
        <v/>
      </c>
      <c r="Y69" s="300" t="str">
        <f>IFERROR(Tri_Incurred_AttrorTot!Y65-Ctrol_Incurred!Y134,"")</f>
        <v/>
      </c>
      <c r="Z69" s="300" t="str">
        <f>IFERROR(Tri_Incurred_AttrorTot!Z65-Ctrol_Incurred!Z134,"")</f>
        <v/>
      </c>
      <c r="AA69" s="300" t="str">
        <f>IFERROR(Tri_Incurred_AttrorTot!AA65-Ctrol_Incurred!AA134,"")</f>
        <v/>
      </c>
      <c r="AB69" s="300" t="str">
        <f>IFERROR(Tri_Incurred_AttrorTot!AB65-Ctrol_Incurred!AB134,"")</f>
        <v/>
      </c>
      <c r="AC69" s="300" t="str">
        <f>IFERROR(Tri_Incurred_AttrorTot!AC65-Ctrol_Incurred!AC134,"")</f>
        <v/>
      </c>
      <c r="AD69" s="300" t="str">
        <f>IFERROR(Tri_Incurred_AttrorTot!AD65-Ctrol_Incurred!AD134,"")</f>
        <v/>
      </c>
      <c r="AE69" s="300" t="str">
        <f>IFERROR(Tri_Incurred_AttrorTot!AE65-Ctrol_Incurred!AE134,"")</f>
        <v/>
      </c>
      <c r="AF69" s="300" t="str">
        <f>IFERROR(Tri_Incurred_AttrorTot!AF65-Ctrol_Incurred!AF134,"")</f>
        <v/>
      </c>
      <c r="AG69" s="300" t="str">
        <f>IFERROR(Tri_Incurred_AttrorTot!AG65-Ctrol_Incurred!AG134,"")</f>
        <v/>
      </c>
      <c r="AH69" s="300" t="str">
        <f>IFERROR(Tri_Incurred_AttrorTot!AH65-Ctrol_Incurred!AH134,"")</f>
        <v/>
      </c>
      <c r="AI69" s="300" t="str">
        <f>IFERROR(Tri_Incurred_AttrorTot!AI65-Ctrol_Incurred!AI134,"")</f>
        <v/>
      </c>
      <c r="AJ69" s="300" t="str">
        <f>IFERROR(Tri_Incurred_AttrorTot!AJ65-Ctrol_Incurred!AJ134,"")</f>
        <v/>
      </c>
      <c r="AK69" s="300" t="str">
        <f>IFERROR(Tri_Incurred_AttrorTot!AK65-Ctrol_Incurred!AK134,"")</f>
        <v/>
      </c>
      <c r="AL69" s="300" t="str">
        <f>IFERROR(Tri_Incurred_AttrorTot!AL65-Ctrol_Incurred!AL134,"")</f>
        <v/>
      </c>
      <c r="AM69" s="300" t="str">
        <f>IFERROR(Tri_Incurred_AttrorTot!AM65-Ctrol_Incurred!AM134,"")</f>
        <v/>
      </c>
      <c r="AN69" s="300" t="str">
        <f>IFERROR(Tri_Incurred_AttrorTot!AN65-Ctrol_Incurred!AN134,"")</f>
        <v/>
      </c>
      <c r="AO69" s="300" t="str">
        <f>IFERROR(Tri_Incurred_AttrorTot!AO65-Ctrol_Incurred!AO134,"")</f>
        <v/>
      </c>
      <c r="AP69" s="300" t="str">
        <f>IFERROR(Tri_Incurred_AttrorTot!AP65-Ctrol_Incurred!AP134,"")</f>
        <v/>
      </c>
      <c r="AQ69" s="300" t="str">
        <f>IFERROR(Tri_Incurred_AttrorTot!AQ65-Ctrol_Incurred!AQ134,"")</f>
        <v/>
      </c>
      <c r="AR69" s="300" t="str">
        <f>IFERROR(Tri_Incurred_AttrorTot!AR65-Ctrol_Incurred!AR134,"")</f>
        <v/>
      </c>
      <c r="AS69" s="300" t="str">
        <f>IFERROR(Tri_Incurred_AttrorTot!AS65-Ctrol_Incurred!AS134,"")</f>
        <v/>
      </c>
      <c r="AT69" s="300" t="str">
        <f>IFERROR(Tri_Incurred_AttrorTot!AT65-Ctrol_Incurred!AT134,"")</f>
        <v/>
      </c>
      <c r="AU69" s="300" t="str">
        <f>IFERROR(Tri_Incurred_AttrorTot!AU65-Ctrol_Incurred!AU134,"")</f>
        <v/>
      </c>
      <c r="AV69" s="300" t="str">
        <f>IFERROR(Tri_Incurred_AttrorTot!AV65-Ctrol_Incurred!AV134,"")</f>
        <v/>
      </c>
      <c r="AW69" s="300" t="str">
        <f>IFERROR(Tri_Incurred_AttrorTot!AW65-Ctrol_Incurred!AW134,"")</f>
        <v/>
      </c>
      <c r="AX69" s="300" t="str">
        <f>IFERROR(Tri_Incurred_AttrorTot!AX65-Ctrol_Incurred!AX134,"")</f>
        <v/>
      </c>
      <c r="AY69" s="300" t="str">
        <f>IFERROR(Tri_Incurred_AttrorTot!AY65-Ctrol_Incurred!AY134,"")</f>
        <v/>
      </c>
      <c r="AZ69" s="300" t="str">
        <f>IFERROR(Tri_Incurred_AttrorTot!AZ65-Ctrol_Incurred!AZ134,"")</f>
        <v/>
      </c>
      <c r="BA69" s="300" t="str">
        <f>IFERROR(Tri_Incurred_AttrorTot!BA65-Ctrol_Incurred!BA134,"")</f>
        <v/>
      </c>
      <c r="BB69" s="300" t="str">
        <f>IFERROR(Tri_Incurred_AttrorTot!BB65-Ctrol_Incurred!BB134,"")</f>
        <v/>
      </c>
      <c r="BC69" s="300" t="str">
        <f>IFERROR(Tri_Incurred_AttrorTot!BC65-Ctrol_Incurred!BC134,"")</f>
        <v/>
      </c>
      <c r="BD69" s="300" t="str">
        <f>IFERROR(Tri_Incurred_AttrorTot!BD65-Ctrol_Incurred!BD134,"")</f>
        <v/>
      </c>
      <c r="BE69" s="300" t="str">
        <f>IFERROR(Tri_Incurred_AttrorTot!BE65-Ctrol_Incurred!BE134,"")</f>
        <v/>
      </c>
      <c r="BF69" s="300" t="str">
        <f>IFERROR(Tri_Incurred_AttrorTot!BF65-Ctrol_Incurred!BF134,"")</f>
        <v/>
      </c>
      <c r="BG69" s="300" t="str">
        <f>IFERROR(Tri_Incurred_AttrorTot!BG65-Ctrol_Incurred!BG134,"")</f>
        <v/>
      </c>
      <c r="BH69" s="300"/>
      <c r="BI69" s="300"/>
    </row>
    <row r="70" spans="1:81">
      <c r="A70" s="127" t="s">
        <v>536</v>
      </c>
      <c r="B70" s="300">
        <f>IFERROR(Tri_Incurred_AttrorTot!B66-Ctrol_Incurred!B135,"")</f>
        <v>0</v>
      </c>
      <c r="C70" s="300">
        <f>IFERROR(Tri_Incurred_AttrorTot!C66-Ctrol_Incurred!C135,"")</f>
        <v>0</v>
      </c>
      <c r="D70" s="300">
        <f>IFERROR(Tri_Incurred_AttrorTot!D66-Ctrol_Incurred!D135,"")</f>
        <v>0</v>
      </c>
      <c r="E70" s="300">
        <f>IFERROR(Tri_Incurred_AttrorTot!E66-Ctrol_Incurred!E135,"")</f>
        <v>0</v>
      </c>
      <c r="F70" s="300">
        <f>IFERROR(Tri_Incurred_AttrorTot!F66-Ctrol_Incurred!F135,"")</f>
        <v>0</v>
      </c>
      <c r="G70" s="300">
        <f>IFERROR(Tri_Incurred_AttrorTot!G66-Ctrol_Incurred!G135,"")</f>
        <v>0</v>
      </c>
      <c r="H70" s="300">
        <f>IFERROR(Tri_Incurred_AttrorTot!H66-Ctrol_Incurred!H135,"")</f>
        <v>0</v>
      </c>
      <c r="I70" s="300" t="str">
        <f>IFERROR(Tri_Incurred_AttrorTot!I66-Ctrol_Incurred!I135,"")</f>
        <v/>
      </c>
      <c r="J70" s="300" t="str">
        <f>IFERROR(Tri_Incurred_AttrorTot!J66-Ctrol_Incurred!J135,"")</f>
        <v/>
      </c>
      <c r="K70" s="300" t="str">
        <f>IFERROR(Tri_Incurred_AttrorTot!K66-Ctrol_Incurred!K135,"")</f>
        <v/>
      </c>
      <c r="L70" s="300" t="str">
        <f>IFERROR(Tri_Incurred_AttrorTot!L66-Ctrol_Incurred!L135,"")</f>
        <v/>
      </c>
      <c r="M70" s="300" t="str">
        <f>IFERROR(Tri_Incurred_AttrorTot!M66-Ctrol_Incurred!M135,"")</f>
        <v/>
      </c>
      <c r="N70" s="300" t="str">
        <f>IFERROR(Tri_Incurred_AttrorTot!N66-Ctrol_Incurred!N135,"")</f>
        <v/>
      </c>
      <c r="O70" s="300" t="str">
        <f>IFERROR(Tri_Incurred_AttrorTot!O66-Ctrol_Incurred!O135,"")</f>
        <v/>
      </c>
      <c r="P70" s="300" t="str">
        <f>IFERROR(Tri_Incurred_AttrorTot!P66-Ctrol_Incurred!P135,"")</f>
        <v/>
      </c>
      <c r="Q70" s="300" t="str">
        <f>IFERROR(Tri_Incurred_AttrorTot!Q66-Ctrol_Incurred!Q135,"")</f>
        <v/>
      </c>
      <c r="R70" s="300" t="str">
        <f>IFERROR(Tri_Incurred_AttrorTot!R66-Ctrol_Incurred!R135,"")</f>
        <v/>
      </c>
      <c r="S70" s="300" t="str">
        <f>IFERROR(Tri_Incurred_AttrorTot!S66-Ctrol_Incurred!S135,"")</f>
        <v/>
      </c>
      <c r="T70" s="300" t="str">
        <f>IFERROR(Tri_Incurred_AttrorTot!T66-Ctrol_Incurred!T135,"")</f>
        <v/>
      </c>
      <c r="U70" s="300" t="str">
        <f>IFERROR(Tri_Incurred_AttrorTot!U66-Ctrol_Incurred!U135,"")</f>
        <v/>
      </c>
      <c r="V70" s="300" t="str">
        <f>IFERROR(Tri_Incurred_AttrorTot!V66-Ctrol_Incurred!V135,"")</f>
        <v/>
      </c>
      <c r="W70" s="300" t="str">
        <f>IFERROR(Tri_Incurred_AttrorTot!W66-Ctrol_Incurred!W135,"")</f>
        <v/>
      </c>
      <c r="X70" s="300" t="str">
        <f>IFERROR(Tri_Incurred_AttrorTot!X66-Ctrol_Incurred!X135,"")</f>
        <v/>
      </c>
      <c r="Y70" s="300" t="str">
        <f>IFERROR(Tri_Incurred_AttrorTot!Y66-Ctrol_Incurred!Y135,"")</f>
        <v/>
      </c>
      <c r="Z70" s="300" t="str">
        <f>IFERROR(Tri_Incurred_AttrorTot!Z66-Ctrol_Incurred!Z135,"")</f>
        <v/>
      </c>
      <c r="AA70" s="300" t="str">
        <f>IFERROR(Tri_Incurred_AttrorTot!AA66-Ctrol_Incurred!AA135,"")</f>
        <v/>
      </c>
      <c r="AB70" s="300" t="str">
        <f>IFERROR(Tri_Incurred_AttrorTot!AB66-Ctrol_Incurred!AB135,"")</f>
        <v/>
      </c>
      <c r="AC70" s="300" t="str">
        <f>IFERROR(Tri_Incurred_AttrorTot!AC66-Ctrol_Incurred!AC135,"")</f>
        <v/>
      </c>
      <c r="AD70" s="300" t="str">
        <f>IFERROR(Tri_Incurred_AttrorTot!AD66-Ctrol_Incurred!AD135,"")</f>
        <v/>
      </c>
      <c r="AE70" s="300" t="str">
        <f>IFERROR(Tri_Incurred_AttrorTot!AE66-Ctrol_Incurred!AE135,"")</f>
        <v/>
      </c>
      <c r="AF70" s="300" t="str">
        <f>IFERROR(Tri_Incurred_AttrorTot!AF66-Ctrol_Incurred!AF135,"")</f>
        <v/>
      </c>
      <c r="AG70" s="300" t="str">
        <f>IFERROR(Tri_Incurred_AttrorTot!AG66-Ctrol_Incurred!AG135,"")</f>
        <v/>
      </c>
      <c r="AH70" s="300" t="str">
        <f>IFERROR(Tri_Incurred_AttrorTot!AH66-Ctrol_Incurred!AH135,"")</f>
        <v/>
      </c>
      <c r="AI70" s="300" t="str">
        <f>IFERROR(Tri_Incurred_AttrorTot!AI66-Ctrol_Incurred!AI135,"")</f>
        <v/>
      </c>
      <c r="AJ70" s="300" t="str">
        <f>IFERROR(Tri_Incurred_AttrorTot!AJ66-Ctrol_Incurred!AJ135,"")</f>
        <v/>
      </c>
      <c r="AK70" s="300" t="str">
        <f>IFERROR(Tri_Incurred_AttrorTot!AK66-Ctrol_Incurred!AK135,"")</f>
        <v/>
      </c>
      <c r="AL70" s="300" t="str">
        <f>IFERROR(Tri_Incurred_AttrorTot!AL66-Ctrol_Incurred!AL135,"")</f>
        <v/>
      </c>
      <c r="AM70" s="300" t="str">
        <f>IFERROR(Tri_Incurred_AttrorTot!AM66-Ctrol_Incurred!AM135,"")</f>
        <v/>
      </c>
      <c r="AN70" s="300" t="str">
        <f>IFERROR(Tri_Incurred_AttrorTot!AN66-Ctrol_Incurred!AN135,"")</f>
        <v/>
      </c>
      <c r="AO70" s="300" t="str">
        <f>IFERROR(Tri_Incurred_AttrorTot!AO66-Ctrol_Incurred!AO135,"")</f>
        <v/>
      </c>
      <c r="AP70" s="300" t="str">
        <f>IFERROR(Tri_Incurred_AttrorTot!AP66-Ctrol_Incurred!AP135,"")</f>
        <v/>
      </c>
      <c r="AQ70" s="300" t="str">
        <f>IFERROR(Tri_Incurred_AttrorTot!AQ66-Ctrol_Incurred!AQ135,"")</f>
        <v/>
      </c>
      <c r="AR70" s="300" t="str">
        <f>IFERROR(Tri_Incurred_AttrorTot!AR66-Ctrol_Incurred!AR135,"")</f>
        <v/>
      </c>
      <c r="AS70" s="300" t="str">
        <f>IFERROR(Tri_Incurred_AttrorTot!AS66-Ctrol_Incurred!AS135,"")</f>
        <v/>
      </c>
      <c r="AT70" s="300" t="str">
        <f>IFERROR(Tri_Incurred_AttrorTot!AT66-Ctrol_Incurred!AT135,"")</f>
        <v/>
      </c>
      <c r="AU70" s="300" t="str">
        <f>IFERROR(Tri_Incurred_AttrorTot!AU66-Ctrol_Incurred!AU135,"")</f>
        <v/>
      </c>
      <c r="AV70" s="300" t="str">
        <f>IFERROR(Tri_Incurred_AttrorTot!AV66-Ctrol_Incurred!AV135,"")</f>
        <v/>
      </c>
      <c r="AW70" s="300" t="str">
        <f>IFERROR(Tri_Incurred_AttrorTot!AW66-Ctrol_Incurred!AW135,"")</f>
        <v/>
      </c>
      <c r="AX70" s="300" t="str">
        <f>IFERROR(Tri_Incurred_AttrorTot!AX66-Ctrol_Incurred!AX135,"")</f>
        <v/>
      </c>
      <c r="AY70" s="300" t="str">
        <f>IFERROR(Tri_Incurred_AttrorTot!AY66-Ctrol_Incurred!AY135,"")</f>
        <v/>
      </c>
      <c r="AZ70" s="300" t="str">
        <f>IFERROR(Tri_Incurred_AttrorTot!AZ66-Ctrol_Incurred!AZ135,"")</f>
        <v/>
      </c>
      <c r="BA70" s="300" t="str">
        <f>IFERROR(Tri_Incurred_AttrorTot!BA66-Ctrol_Incurred!BA135,"")</f>
        <v/>
      </c>
      <c r="BB70" s="300" t="str">
        <f>IFERROR(Tri_Incurred_AttrorTot!BB66-Ctrol_Incurred!BB135,"")</f>
        <v/>
      </c>
      <c r="BC70" s="300" t="str">
        <f>IFERROR(Tri_Incurred_AttrorTot!BC66-Ctrol_Incurred!BC135,"")</f>
        <v/>
      </c>
      <c r="BD70" s="300" t="str">
        <f>IFERROR(Tri_Incurred_AttrorTot!BD66-Ctrol_Incurred!BD135,"")</f>
        <v/>
      </c>
      <c r="BE70" s="300" t="str">
        <f>IFERROR(Tri_Incurred_AttrorTot!BE66-Ctrol_Incurred!BE135,"")</f>
        <v/>
      </c>
      <c r="BF70" s="300" t="str">
        <f>IFERROR(Tri_Incurred_AttrorTot!BF66-Ctrol_Incurred!BF135,"")</f>
        <v/>
      </c>
      <c r="BG70" s="300" t="str">
        <f>IFERROR(Tri_Incurred_AttrorTot!BG66-Ctrol_Incurred!BG135,"")</f>
        <v/>
      </c>
      <c r="BH70" s="300"/>
      <c r="BI70" s="300"/>
    </row>
    <row r="71" spans="1:81">
      <c r="A71" s="127" t="s">
        <v>537</v>
      </c>
      <c r="B71" s="300">
        <f>IFERROR(Tri_Incurred_AttrorTot!B67-Ctrol_Incurred!B136,"")</f>
        <v>0</v>
      </c>
      <c r="C71" s="300">
        <f>IFERROR(Tri_Incurred_AttrorTot!C67-Ctrol_Incurred!C136,"")</f>
        <v>0</v>
      </c>
      <c r="D71" s="300">
        <f>IFERROR(Tri_Incurred_AttrorTot!D67-Ctrol_Incurred!D136,"")</f>
        <v>0</v>
      </c>
      <c r="E71" s="300">
        <f>IFERROR(Tri_Incurred_AttrorTot!E67-Ctrol_Incurred!E136,"")</f>
        <v>0</v>
      </c>
      <c r="F71" s="300">
        <f>IFERROR(Tri_Incurred_AttrorTot!F67-Ctrol_Incurred!F136,"")</f>
        <v>0</v>
      </c>
      <c r="G71" s="300">
        <f>IFERROR(Tri_Incurred_AttrorTot!G67-Ctrol_Incurred!G136,"")</f>
        <v>0</v>
      </c>
      <c r="H71" s="300" t="str">
        <f>IFERROR(Tri_Incurred_AttrorTot!H67-Ctrol_Incurred!H136,"")</f>
        <v/>
      </c>
      <c r="I71" s="300" t="str">
        <f>IFERROR(Tri_Incurred_AttrorTot!I67-Ctrol_Incurred!I136,"")</f>
        <v/>
      </c>
      <c r="J71" s="300" t="str">
        <f>IFERROR(Tri_Incurred_AttrorTot!J67-Ctrol_Incurred!J136,"")</f>
        <v/>
      </c>
      <c r="K71" s="300" t="str">
        <f>IFERROR(Tri_Incurred_AttrorTot!K67-Ctrol_Incurred!K136,"")</f>
        <v/>
      </c>
      <c r="L71" s="300" t="str">
        <f>IFERROR(Tri_Incurred_AttrorTot!L67-Ctrol_Incurred!L136,"")</f>
        <v/>
      </c>
      <c r="M71" s="300" t="str">
        <f>IFERROR(Tri_Incurred_AttrorTot!M67-Ctrol_Incurred!M136,"")</f>
        <v/>
      </c>
      <c r="N71" s="300" t="str">
        <f>IFERROR(Tri_Incurred_AttrorTot!N67-Ctrol_Incurred!N136,"")</f>
        <v/>
      </c>
      <c r="O71" s="300" t="str">
        <f>IFERROR(Tri_Incurred_AttrorTot!O67-Ctrol_Incurred!O136,"")</f>
        <v/>
      </c>
      <c r="P71" s="300" t="str">
        <f>IFERROR(Tri_Incurred_AttrorTot!P67-Ctrol_Incurred!P136,"")</f>
        <v/>
      </c>
      <c r="Q71" s="300" t="str">
        <f>IFERROR(Tri_Incurred_AttrorTot!Q67-Ctrol_Incurred!Q136,"")</f>
        <v/>
      </c>
      <c r="R71" s="300" t="str">
        <f>IFERROR(Tri_Incurred_AttrorTot!R67-Ctrol_Incurred!R136,"")</f>
        <v/>
      </c>
      <c r="S71" s="300" t="str">
        <f>IFERROR(Tri_Incurred_AttrorTot!S67-Ctrol_Incurred!S136,"")</f>
        <v/>
      </c>
      <c r="T71" s="300" t="str">
        <f>IFERROR(Tri_Incurred_AttrorTot!T67-Ctrol_Incurred!T136,"")</f>
        <v/>
      </c>
      <c r="U71" s="300" t="str">
        <f>IFERROR(Tri_Incurred_AttrorTot!U67-Ctrol_Incurred!U136,"")</f>
        <v/>
      </c>
      <c r="V71" s="300" t="str">
        <f>IFERROR(Tri_Incurred_AttrorTot!V67-Ctrol_Incurred!V136,"")</f>
        <v/>
      </c>
      <c r="W71" s="300" t="str">
        <f>IFERROR(Tri_Incurred_AttrorTot!W67-Ctrol_Incurred!W136,"")</f>
        <v/>
      </c>
      <c r="X71" s="300" t="str">
        <f>IFERROR(Tri_Incurred_AttrorTot!X67-Ctrol_Incurred!X136,"")</f>
        <v/>
      </c>
      <c r="Y71" s="300" t="str">
        <f>IFERROR(Tri_Incurred_AttrorTot!Y67-Ctrol_Incurred!Y136,"")</f>
        <v/>
      </c>
      <c r="Z71" s="300" t="str">
        <f>IFERROR(Tri_Incurred_AttrorTot!Z67-Ctrol_Incurred!Z136,"")</f>
        <v/>
      </c>
      <c r="AA71" s="300" t="str">
        <f>IFERROR(Tri_Incurred_AttrorTot!AA67-Ctrol_Incurred!AA136,"")</f>
        <v/>
      </c>
      <c r="AB71" s="300" t="str">
        <f>IFERROR(Tri_Incurred_AttrorTot!AB67-Ctrol_Incurred!AB136,"")</f>
        <v/>
      </c>
      <c r="AC71" s="300" t="str">
        <f>IFERROR(Tri_Incurred_AttrorTot!AC67-Ctrol_Incurred!AC136,"")</f>
        <v/>
      </c>
      <c r="AD71" s="300" t="str">
        <f>IFERROR(Tri_Incurred_AttrorTot!AD67-Ctrol_Incurred!AD136,"")</f>
        <v/>
      </c>
      <c r="AE71" s="300" t="str">
        <f>IFERROR(Tri_Incurred_AttrorTot!AE67-Ctrol_Incurred!AE136,"")</f>
        <v/>
      </c>
      <c r="AF71" s="300" t="str">
        <f>IFERROR(Tri_Incurred_AttrorTot!AF67-Ctrol_Incurred!AF136,"")</f>
        <v/>
      </c>
      <c r="AG71" s="300" t="str">
        <f>IFERROR(Tri_Incurred_AttrorTot!AG67-Ctrol_Incurred!AG136,"")</f>
        <v/>
      </c>
      <c r="AH71" s="300" t="str">
        <f>IFERROR(Tri_Incurred_AttrorTot!AH67-Ctrol_Incurred!AH136,"")</f>
        <v/>
      </c>
      <c r="AI71" s="300" t="str">
        <f>IFERROR(Tri_Incurred_AttrorTot!AI67-Ctrol_Incurred!AI136,"")</f>
        <v/>
      </c>
      <c r="AJ71" s="300" t="str">
        <f>IFERROR(Tri_Incurred_AttrorTot!AJ67-Ctrol_Incurred!AJ136,"")</f>
        <v/>
      </c>
      <c r="AK71" s="300" t="str">
        <f>IFERROR(Tri_Incurred_AttrorTot!AK67-Ctrol_Incurred!AK136,"")</f>
        <v/>
      </c>
      <c r="AL71" s="300" t="str">
        <f>IFERROR(Tri_Incurred_AttrorTot!AL67-Ctrol_Incurred!AL136,"")</f>
        <v/>
      </c>
      <c r="AM71" s="300" t="str">
        <f>IFERROR(Tri_Incurred_AttrorTot!AM67-Ctrol_Incurred!AM136,"")</f>
        <v/>
      </c>
      <c r="AN71" s="300" t="str">
        <f>IFERROR(Tri_Incurred_AttrorTot!AN67-Ctrol_Incurred!AN136,"")</f>
        <v/>
      </c>
      <c r="AO71" s="300" t="str">
        <f>IFERROR(Tri_Incurred_AttrorTot!AO67-Ctrol_Incurred!AO136,"")</f>
        <v/>
      </c>
      <c r="AP71" s="300" t="str">
        <f>IFERROR(Tri_Incurred_AttrorTot!AP67-Ctrol_Incurred!AP136,"")</f>
        <v/>
      </c>
      <c r="AQ71" s="300" t="str">
        <f>IFERROR(Tri_Incurred_AttrorTot!AQ67-Ctrol_Incurred!AQ136,"")</f>
        <v/>
      </c>
      <c r="AR71" s="300" t="str">
        <f>IFERROR(Tri_Incurred_AttrorTot!AR67-Ctrol_Incurred!AR136,"")</f>
        <v/>
      </c>
      <c r="AS71" s="300" t="str">
        <f>IFERROR(Tri_Incurred_AttrorTot!AS67-Ctrol_Incurred!AS136,"")</f>
        <v/>
      </c>
      <c r="AT71" s="300" t="str">
        <f>IFERROR(Tri_Incurred_AttrorTot!AT67-Ctrol_Incurred!AT136,"")</f>
        <v/>
      </c>
      <c r="AU71" s="300" t="str">
        <f>IFERROR(Tri_Incurred_AttrorTot!AU67-Ctrol_Incurred!AU136,"")</f>
        <v/>
      </c>
      <c r="AV71" s="300" t="str">
        <f>IFERROR(Tri_Incurred_AttrorTot!AV67-Ctrol_Incurred!AV136,"")</f>
        <v/>
      </c>
      <c r="AW71" s="300" t="str">
        <f>IFERROR(Tri_Incurred_AttrorTot!AW67-Ctrol_Incurred!AW136,"")</f>
        <v/>
      </c>
      <c r="AX71" s="300" t="str">
        <f>IFERROR(Tri_Incurred_AttrorTot!AX67-Ctrol_Incurred!AX136,"")</f>
        <v/>
      </c>
      <c r="AY71" s="300" t="str">
        <f>IFERROR(Tri_Incurred_AttrorTot!AY67-Ctrol_Incurred!AY136,"")</f>
        <v/>
      </c>
      <c r="AZ71" s="300" t="str">
        <f>IFERROR(Tri_Incurred_AttrorTot!AZ67-Ctrol_Incurred!AZ136,"")</f>
        <v/>
      </c>
      <c r="BA71" s="300" t="str">
        <f>IFERROR(Tri_Incurred_AttrorTot!BA67-Ctrol_Incurred!BA136,"")</f>
        <v/>
      </c>
      <c r="BB71" s="300" t="str">
        <f>IFERROR(Tri_Incurred_AttrorTot!BB67-Ctrol_Incurred!BB136,"")</f>
        <v/>
      </c>
      <c r="BC71" s="300" t="str">
        <f>IFERROR(Tri_Incurred_AttrorTot!BC67-Ctrol_Incurred!BC136,"")</f>
        <v/>
      </c>
      <c r="BD71" s="300" t="str">
        <f>IFERROR(Tri_Incurred_AttrorTot!BD67-Ctrol_Incurred!BD136,"")</f>
        <v/>
      </c>
      <c r="BE71" s="300" t="str">
        <f>IFERROR(Tri_Incurred_AttrorTot!BE67-Ctrol_Incurred!BE136,"")</f>
        <v/>
      </c>
      <c r="BF71" s="300" t="str">
        <f>IFERROR(Tri_Incurred_AttrorTot!BF67-Ctrol_Incurred!BF136,"")</f>
        <v/>
      </c>
      <c r="BG71" s="300" t="str">
        <f>IFERROR(Tri_Incurred_AttrorTot!BG67-Ctrol_Incurred!BG136,"")</f>
        <v/>
      </c>
      <c r="BH71" s="300"/>
      <c r="BI71" s="300"/>
    </row>
    <row r="72" spans="1:81">
      <c r="A72" s="127" t="s">
        <v>538</v>
      </c>
      <c r="B72" s="300">
        <f>IFERROR(Tri_Incurred_AttrorTot!B68-Ctrol_Incurred!B137,"")</f>
        <v>0</v>
      </c>
      <c r="C72" s="300">
        <f>IFERROR(Tri_Incurred_AttrorTot!C68-Ctrol_Incurred!C137,"")</f>
        <v>0</v>
      </c>
      <c r="D72" s="300">
        <f>IFERROR(Tri_Incurred_AttrorTot!D68-Ctrol_Incurred!D137,"")</f>
        <v>0</v>
      </c>
      <c r="E72" s="300">
        <f>IFERROR(Tri_Incurred_AttrorTot!E68-Ctrol_Incurred!E137,"")</f>
        <v>0</v>
      </c>
      <c r="F72" s="300">
        <f>IFERROR(Tri_Incurred_AttrorTot!F68-Ctrol_Incurred!F137,"")</f>
        <v>0</v>
      </c>
      <c r="G72" s="300" t="str">
        <f>IFERROR(Tri_Incurred_AttrorTot!G68-Ctrol_Incurred!G137,"")</f>
        <v/>
      </c>
      <c r="H72" s="300" t="str">
        <f>IFERROR(Tri_Incurred_AttrorTot!H68-Ctrol_Incurred!H137,"")</f>
        <v/>
      </c>
      <c r="I72" s="300" t="str">
        <f>IFERROR(Tri_Incurred_AttrorTot!I68-Ctrol_Incurred!I137,"")</f>
        <v/>
      </c>
      <c r="J72" s="300" t="str">
        <f>IFERROR(Tri_Incurred_AttrorTot!J68-Ctrol_Incurred!J137,"")</f>
        <v/>
      </c>
      <c r="K72" s="300" t="str">
        <f>IFERROR(Tri_Incurred_AttrorTot!K68-Ctrol_Incurred!K137,"")</f>
        <v/>
      </c>
      <c r="L72" s="300" t="str">
        <f>IFERROR(Tri_Incurred_AttrorTot!L68-Ctrol_Incurred!L137,"")</f>
        <v/>
      </c>
      <c r="M72" s="300" t="str">
        <f>IFERROR(Tri_Incurred_AttrorTot!M68-Ctrol_Incurred!M137,"")</f>
        <v/>
      </c>
      <c r="N72" s="300" t="str">
        <f>IFERROR(Tri_Incurred_AttrorTot!N68-Ctrol_Incurred!N137,"")</f>
        <v/>
      </c>
      <c r="O72" s="300" t="str">
        <f>IFERROR(Tri_Incurred_AttrorTot!O68-Ctrol_Incurred!O137,"")</f>
        <v/>
      </c>
      <c r="P72" s="300" t="str">
        <f>IFERROR(Tri_Incurred_AttrorTot!P68-Ctrol_Incurred!P137,"")</f>
        <v/>
      </c>
      <c r="Q72" s="300" t="str">
        <f>IFERROR(Tri_Incurred_AttrorTot!Q68-Ctrol_Incurred!Q137,"")</f>
        <v/>
      </c>
      <c r="R72" s="300" t="str">
        <f>IFERROR(Tri_Incurred_AttrorTot!R68-Ctrol_Incurred!R137,"")</f>
        <v/>
      </c>
      <c r="S72" s="300" t="str">
        <f>IFERROR(Tri_Incurred_AttrorTot!S68-Ctrol_Incurred!S137,"")</f>
        <v/>
      </c>
      <c r="T72" s="300" t="str">
        <f>IFERROR(Tri_Incurred_AttrorTot!T68-Ctrol_Incurred!T137,"")</f>
        <v/>
      </c>
      <c r="U72" s="300" t="str">
        <f>IFERROR(Tri_Incurred_AttrorTot!U68-Ctrol_Incurred!U137,"")</f>
        <v/>
      </c>
      <c r="V72" s="300" t="str">
        <f>IFERROR(Tri_Incurred_AttrorTot!V68-Ctrol_Incurred!V137,"")</f>
        <v/>
      </c>
      <c r="W72" s="300" t="str">
        <f>IFERROR(Tri_Incurred_AttrorTot!W68-Ctrol_Incurred!W137,"")</f>
        <v/>
      </c>
      <c r="X72" s="300" t="str">
        <f>IFERROR(Tri_Incurred_AttrorTot!X68-Ctrol_Incurred!X137,"")</f>
        <v/>
      </c>
      <c r="Y72" s="300" t="str">
        <f>IFERROR(Tri_Incurred_AttrorTot!Y68-Ctrol_Incurred!Y137,"")</f>
        <v/>
      </c>
      <c r="Z72" s="300" t="str">
        <f>IFERROR(Tri_Incurred_AttrorTot!Z68-Ctrol_Incurred!Z137,"")</f>
        <v/>
      </c>
      <c r="AA72" s="300" t="str">
        <f>IFERROR(Tri_Incurred_AttrorTot!AA68-Ctrol_Incurred!AA137,"")</f>
        <v/>
      </c>
      <c r="AB72" s="300" t="str">
        <f>IFERROR(Tri_Incurred_AttrorTot!AB68-Ctrol_Incurred!AB137,"")</f>
        <v/>
      </c>
      <c r="AC72" s="300" t="str">
        <f>IFERROR(Tri_Incurred_AttrorTot!AC68-Ctrol_Incurred!AC137,"")</f>
        <v/>
      </c>
      <c r="AD72" s="300" t="str">
        <f>IFERROR(Tri_Incurred_AttrorTot!AD68-Ctrol_Incurred!AD137,"")</f>
        <v/>
      </c>
      <c r="AE72" s="300" t="str">
        <f>IFERROR(Tri_Incurred_AttrorTot!AE68-Ctrol_Incurred!AE137,"")</f>
        <v/>
      </c>
      <c r="AF72" s="300" t="str">
        <f>IFERROR(Tri_Incurred_AttrorTot!AF68-Ctrol_Incurred!AF137,"")</f>
        <v/>
      </c>
      <c r="AG72" s="300" t="str">
        <f>IFERROR(Tri_Incurred_AttrorTot!AG68-Ctrol_Incurred!AG137,"")</f>
        <v/>
      </c>
      <c r="AH72" s="300" t="str">
        <f>IFERROR(Tri_Incurred_AttrorTot!AH68-Ctrol_Incurred!AH137,"")</f>
        <v/>
      </c>
      <c r="AI72" s="300" t="str">
        <f>IFERROR(Tri_Incurred_AttrorTot!AI68-Ctrol_Incurred!AI137,"")</f>
        <v/>
      </c>
      <c r="AJ72" s="300" t="str">
        <f>IFERROR(Tri_Incurred_AttrorTot!AJ68-Ctrol_Incurred!AJ137,"")</f>
        <v/>
      </c>
      <c r="AK72" s="300" t="str">
        <f>IFERROR(Tri_Incurred_AttrorTot!AK68-Ctrol_Incurred!AK137,"")</f>
        <v/>
      </c>
      <c r="AL72" s="300" t="str">
        <f>IFERROR(Tri_Incurred_AttrorTot!AL68-Ctrol_Incurred!AL137,"")</f>
        <v/>
      </c>
      <c r="AM72" s="300" t="str">
        <f>IFERROR(Tri_Incurred_AttrorTot!AM68-Ctrol_Incurred!AM137,"")</f>
        <v/>
      </c>
      <c r="AN72" s="300" t="str">
        <f>IFERROR(Tri_Incurred_AttrorTot!AN68-Ctrol_Incurred!AN137,"")</f>
        <v/>
      </c>
      <c r="AO72" s="300" t="str">
        <f>IFERROR(Tri_Incurred_AttrorTot!AO68-Ctrol_Incurred!AO137,"")</f>
        <v/>
      </c>
      <c r="AP72" s="300" t="str">
        <f>IFERROR(Tri_Incurred_AttrorTot!AP68-Ctrol_Incurred!AP137,"")</f>
        <v/>
      </c>
      <c r="AQ72" s="300" t="str">
        <f>IFERROR(Tri_Incurred_AttrorTot!AQ68-Ctrol_Incurred!AQ137,"")</f>
        <v/>
      </c>
      <c r="AR72" s="300" t="str">
        <f>IFERROR(Tri_Incurred_AttrorTot!AR68-Ctrol_Incurred!AR137,"")</f>
        <v/>
      </c>
      <c r="AS72" s="300" t="str">
        <f>IFERROR(Tri_Incurred_AttrorTot!AS68-Ctrol_Incurred!AS137,"")</f>
        <v/>
      </c>
      <c r="AT72" s="300" t="str">
        <f>IFERROR(Tri_Incurred_AttrorTot!AT68-Ctrol_Incurred!AT137,"")</f>
        <v/>
      </c>
      <c r="AU72" s="300" t="str">
        <f>IFERROR(Tri_Incurred_AttrorTot!AU68-Ctrol_Incurred!AU137,"")</f>
        <v/>
      </c>
      <c r="AV72" s="300" t="str">
        <f>IFERROR(Tri_Incurred_AttrorTot!AV68-Ctrol_Incurred!AV137,"")</f>
        <v/>
      </c>
      <c r="AW72" s="300" t="str">
        <f>IFERROR(Tri_Incurred_AttrorTot!AW68-Ctrol_Incurred!AW137,"")</f>
        <v/>
      </c>
      <c r="AX72" s="300" t="str">
        <f>IFERROR(Tri_Incurred_AttrorTot!AX68-Ctrol_Incurred!AX137,"")</f>
        <v/>
      </c>
      <c r="AY72" s="300" t="str">
        <f>IFERROR(Tri_Incurred_AttrorTot!AY68-Ctrol_Incurred!AY137,"")</f>
        <v/>
      </c>
      <c r="AZ72" s="300" t="str">
        <f>IFERROR(Tri_Incurred_AttrorTot!AZ68-Ctrol_Incurred!AZ137,"")</f>
        <v/>
      </c>
      <c r="BA72" s="300" t="str">
        <f>IFERROR(Tri_Incurred_AttrorTot!BA68-Ctrol_Incurred!BA137,"")</f>
        <v/>
      </c>
      <c r="BB72" s="300" t="str">
        <f>IFERROR(Tri_Incurred_AttrorTot!BB68-Ctrol_Incurred!BB137,"")</f>
        <v/>
      </c>
      <c r="BC72" s="300" t="str">
        <f>IFERROR(Tri_Incurred_AttrorTot!BC68-Ctrol_Incurred!BC137,"")</f>
        <v/>
      </c>
      <c r="BD72" s="300" t="str">
        <f>IFERROR(Tri_Incurred_AttrorTot!BD68-Ctrol_Incurred!BD137,"")</f>
        <v/>
      </c>
      <c r="BE72" s="300" t="str">
        <f>IFERROR(Tri_Incurred_AttrorTot!BE68-Ctrol_Incurred!BE137,"")</f>
        <v/>
      </c>
      <c r="BF72" s="300" t="str">
        <f>IFERROR(Tri_Incurred_AttrorTot!BF68-Ctrol_Incurred!BF137,"")</f>
        <v/>
      </c>
      <c r="BG72" s="300" t="str">
        <f>IFERROR(Tri_Incurred_AttrorTot!BG68-Ctrol_Incurred!BG137,"")</f>
        <v/>
      </c>
      <c r="BH72" s="300"/>
      <c r="BI72" s="300"/>
    </row>
    <row r="73" spans="1:81">
      <c r="A73" s="127" t="s">
        <v>534</v>
      </c>
      <c r="B73" s="300">
        <f>IFERROR(Tri_Incurred_AttrorTot!B69-Ctrol_Incurred!B138,"")</f>
        <v>0</v>
      </c>
      <c r="C73" s="300">
        <f>IFERROR(Tri_Incurred_AttrorTot!C69-Ctrol_Incurred!C138,"")</f>
        <v>0</v>
      </c>
      <c r="D73" s="300">
        <f>IFERROR(Tri_Incurred_AttrorTot!D69-Ctrol_Incurred!D138,"")</f>
        <v>0</v>
      </c>
      <c r="E73" s="300">
        <f>IFERROR(Tri_Incurred_AttrorTot!E69-Ctrol_Incurred!E138,"")</f>
        <v>0</v>
      </c>
      <c r="F73" s="300" t="str">
        <f>IFERROR(Tri_Incurred_AttrorTot!F69-Ctrol_Incurred!F138,"")</f>
        <v/>
      </c>
      <c r="G73" s="300" t="str">
        <f>IFERROR(Tri_Incurred_AttrorTot!G69-Ctrol_Incurred!G138,"")</f>
        <v/>
      </c>
      <c r="H73" s="300" t="str">
        <f>IFERROR(Tri_Incurred_AttrorTot!H69-Ctrol_Incurred!H138,"")</f>
        <v/>
      </c>
      <c r="I73" s="300" t="str">
        <f>IFERROR(Tri_Incurred_AttrorTot!I69-Ctrol_Incurred!I138,"")</f>
        <v/>
      </c>
      <c r="J73" s="300" t="str">
        <f>IFERROR(Tri_Incurred_AttrorTot!J69-Ctrol_Incurred!J138,"")</f>
        <v/>
      </c>
      <c r="K73" s="300" t="str">
        <f>IFERROR(Tri_Incurred_AttrorTot!K69-Ctrol_Incurred!K138,"")</f>
        <v/>
      </c>
      <c r="L73" s="300" t="str">
        <f>IFERROR(Tri_Incurred_AttrorTot!L69-Ctrol_Incurred!L138,"")</f>
        <v/>
      </c>
      <c r="M73" s="300" t="str">
        <f>IFERROR(Tri_Incurred_AttrorTot!M69-Ctrol_Incurred!M138,"")</f>
        <v/>
      </c>
      <c r="N73" s="300" t="str">
        <f>IFERROR(Tri_Incurred_AttrorTot!N69-Ctrol_Incurred!N138,"")</f>
        <v/>
      </c>
      <c r="O73" s="300" t="str">
        <f>IFERROR(Tri_Incurred_AttrorTot!O69-Ctrol_Incurred!O138,"")</f>
        <v/>
      </c>
      <c r="P73" s="300" t="str">
        <f>IFERROR(Tri_Incurred_AttrorTot!P69-Ctrol_Incurred!P138,"")</f>
        <v/>
      </c>
      <c r="Q73" s="300" t="str">
        <f>IFERROR(Tri_Incurred_AttrorTot!Q69-Ctrol_Incurred!Q138,"")</f>
        <v/>
      </c>
      <c r="R73" s="300" t="str">
        <f>IFERROR(Tri_Incurred_AttrorTot!R69-Ctrol_Incurred!R138,"")</f>
        <v/>
      </c>
      <c r="S73" s="300" t="str">
        <f>IFERROR(Tri_Incurred_AttrorTot!S69-Ctrol_Incurred!S138,"")</f>
        <v/>
      </c>
      <c r="T73" s="300" t="str">
        <f>IFERROR(Tri_Incurred_AttrorTot!T69-Ctrol_Incurred!T138,"")</f>
        <v/>
      </c>
      <c r="U73" s="300" t="str">
        <f>IFERROR(Tri_Incurred_AttrorTot!U69-Ctrol_Incurred!U138,"")</f>
        <v/>
      </c>
      <c r="V73" s="300" t="str">
        <f>IFERROR(Tri_Incurred_AttrorTot!V69-Ctrol_Incurred!V138,"")</f>
        <v/>
      </c>
      <c r="W73" s="300" t="str">
        <f>IFERROR(Tri_Incurred_AttrorTot!W69-Ctrol_Incurred!W138,"")</f>
        <v/>
      </c>
      <c r="X73" s="300" t="str">
        <f>IFERROR(Tri_Incurred_AttrorTot!X69-Ctrol_Incurred!X138,"")</f>
        <v/>
      </c>
      <c r="Y73" s="300" t="str">
        <f>IFERROR(Tri_Incurred_AttrorTot!Y69-Ctrol_Incurred!Y138,"")</f>
        <v/>
      </c>
      <c r="Z73" s="300" t="str">
        <f>IFERROR(Tri_Incurred_AttrorTot!Z69-Ctrol_Incurred!Z138,"")</f>
        <v/>
      </c>
      <c r="AA73" s="300" t="str">
        <f>IFERROR(Tri_Incurred_AttrorTot!AA69-Ctrol_Incurred!AA138,"")</f>
        <v/>
      </c>
      <c r="AB73" s="300" t="str">
        <f>IFERROR(Tri_Incurred_AttrorTot!AB69-Ctrol_Incurred!AB138,"")</f>
        <v/>
      </c>
      <c r="AC73" s="300" t="str">
        <f>IFERROR(Tri_Incurred_AttrorTot!AC69-Ctrol_Incurred!AC138,"")</f>
        <v/>
      </c>
      <c r="AD73" s="300" t="str">
        <f>IFERROR(Tri_Incurred_AttrorTot!AD69-Ctrol_Incurred!AD138,"")</f>
        <v/>
      </c>
      <c r="AE73" s="300" t="str">
        <f>IFERROR(Tri_Incurred_AttrorTot!AE69-Ctrol_Incurred!AE138,"")</f>
        <v/>
      </c>
      <c r="AF73" s="300" t="str">
        <f>IFERROR(Tri_Incurred_AttrorTot!AF69-Ctrol_Incurred!AF138,"")</f>
        <v/>
      </c>
      <c r="AG73" s="300" t="str">
        <f>IFERROR(Tri_Incurred_AttrorTot!AG69-Ctrol_Incurred!AG138,"")</f>
        <v/>
      </c>
      <c r="AH73" s="300" t="str">
        <f>IFERROR(Tri_Incurred_AttrorTot!AH69-Ctrol_Incurred!AH138,"")</f>
        <v/>
      </c>
      <c r="AI73" s="300" t="str">
        <f>IFERROR(Tri_Incurred_AttrorTot!AI69-Ctrol_Incurred!AI138,"")</f>
        <v/>
      </c>
      <c r="AJ73" s="300" t="str">
        <f>IFERROR(Tri_Incurred_AttrorTot!AJ69-Ctrol_Incurred!AJ138,"")</f>
        <v/>
      </c>
      <c r="AK73" s="300" t="str">
        <f>IFERROR(Tri_Incurred_AttrorTot!AK69-Ctrol_Incurred!AK138,"")</f>
        <v/>
      </c>
      <c r="AL73" s="300" t="str">
        <f>IFERROR(Tri_Incurred_AttrorTot!AL69-Ctrol_Incurred!AL138,"")</f>
        <v/>
      </c>
      <c r="AM73" s="300" t="str">
        <f>IFERROR(Tri_Incurred_AttrorTot!AM69-Ctrol_Incurred!AM138,"")</f>
        <v/>
      </c>
      <c r="AN73" s="300" t="str">
        <f>IFERROR(Tri_Incurred_AttrorTot!AN69-Ctrol_Incurred!AN138,"")</f>
        <v/>
      </c>
      <c r="AO73" s="300" t="str">
        <f>IFERROR(Tri_Incurred_AttrorTot!AO69-Ctrol_Incurred!AO138,"")</f>
        <v/>
      </c>
      <c r="AP73" s="300" t="str">
        <f>IFERROR(Tri_Incurred_AttrorTot!AP69-Ctrol_Incurred!AP138,"")</f>
        <v/>
      </c>
      <c r="AQ73" s="300" t="str">
        <f>IFERROR(Tri_Incurred_AttrorTot!AQ69-Ctrol_Incurred!AQ138,"")</f>
        <v/>
      </c>
      <c r="AR73" s="300" t="str">
        <f>IFERROR(Tri_Incurred_AttrorTot!AR69-Ctrol_Incurred!AR138,"")</f>
        <v/>
      </c>
      <c r="AS73" s="300" t="str">
        <f>IFERROR(Tri_Incurred_AttrorTot!AS69-Ctrol_Incurred!AS138,"")</f>
        <v/>
      </c>
      <c r="AT73" s="300" t="str">
        <f>IFERROR(Tri_Incurred_AttrorTot!AT69-Ctrol_Incurred!AT138,"")</f>
        <v/>
      </c>
      <c r="AU73" s="300" t="str">
        <f>IFERROR(Tri_Incurred_AttrorTot!AU69-Ctrol_Incurred!AU138,"")</f>
        <v/>
      </c>
      <c r="AV73" s="300" t="str">
        <f>IFERROR(Tri_Incurred_AttrorTot!AV69-Ctrol_Incurred!AV138,"")</f>
        <v/>
      </c>
      <c r="AW73" s="300" t="str">
        <f>IFERROR(Tri_Incurred_AttrorTot!AW69-Ctrol_Incurred!AW138,"")</f>
        <v/>
      </c>
      <c r="AX73" s="300" t="str">
        <f>IFERROR(Tri_Incurred_AttrorTot!AX69-Ctrol_Incurred!AX138,"")</f>
        <v/>
      </c>
      <c r="AY73" s="300" t="str">
        <f>IFERROR(Tri_Incurred_AttrorTot!AY69-Ctrol_Incurred!AY138,"")</f>
        <v/>
      </c>
      <c r="AZ73" s="300" t="str">
        <f>IFERROR(Tri_Incurred_AttrorTot!AZ69-Ctrol_Incurred!AZ138,"")</f>
        <v/>
      </c>
      <c r="BA73" s="300" t="str">
        <f>IFERROR(Tri_Incurred_AttrorTot!BA69-Ctrol_Incurred!BA138,"")</f>
        <v/>
      </c>
      <c r="BB73" s="300" t="str">
        <f>IFERROR(Tri_Incurred_AttrorTot!BB69-Ctrol_Incurred!BB138,"")</f>
        <v/>
      </c>
      <c r="BC73" s="300" t="str">
        <f>IFERROR(Tri_Incurred_AttrorTot!BC69-Ctrol_Incurred!BC138,"")</f>
        <v/>
      </c>
      <c r="BD73" s="300" t="str">
        <f>IFERROR(Tri_Incurred_AttrorTot!BD69-Ctrol_Incurred!BD138,"")</f>
        <v/>
      </c>
      <c r="BE73" s="300" t="str">
        <f>IFERROR(Tri_Incurred_AttrorTot!BE69-Ctrol_Incurred!BE138,"")</f>
        <v/>
      </c>
      <c r="BF73" s="300" t="str">
        <f>IFERROR(Tri_Incurred_AttrorTot!BF69-Ctrol_Incurred!BF138,"")</f>
        <v/>
      </c>
      <c r="BG73" s="300" t="str">
        <f>IFERROR(Tri_Incurred_AttrorTot!BG69-Ctrol_Incurred!BG138,"")</f>
        <v/>
      </c>
      <c r="BH73" s="300"/>
      <c r="BI73" s="300"/>
    </row>
    <row r="74" spans="1:81">
      <c r="A74" s="127" t="s">
        <v>539</v>
      </c>
      <c r="B74" s="300">
        <f>IFERROR(Tri_Incurred_AttrorTot!B70-Ctrol_Incurred!B139,"")</f>
        <v>0</v>
      </c>
      <c r="C74" s="300">
        <f>IFERROR(Tri_Incurred_AttrorTot!C70-Ctrol_Incurred!C139,"")</f>
        <v>0</v>
      </c>
      <c r="D74" s="300">
        <f>IFERROR(Tri_Incurred_AttrorTot!D70-Ctrol_Incurred!D139,"")</f>
        <v>0</v>
      </c>
      <c r="E74" s="300" t="str">
        <f>IFERROR(Tri_Incurred_AttrorTot!E70-Ctrol_Incurred!E139,"")</f>
        <v/>
      </c>
      <c r="F74" s="300" t="str">
        <f>IFERROR(Tri_Incurred_AttrorTot!F70-Ctrol_Incurred!F139,"")</f>
        <v/>
      </c>
      <c r="G74" s="300" t="str">
        <f>IFERROR(Tri_Incurred_AttrorTot!G70-Ctrol_Incurred!G139,"")</f>
        <v/>
      </c>
      <c r="H74" s="300" t="str">
        <f>IFERROR(Tri_Incurred_AttrorTot!H70-Ctrol_Incurred!H139,"")</f>
        <v/>
      </c>
      <c r="I74" s="300" t="str">
        <f>IFERROR(Tri_Incurred_AttrorTot!I70-Ctrol_Incurred!I139,"")</f>
        <v/>
      </c>
      <c r="J74" s="300" t="str">
        <f>IFERROR(Tri_Incurred_AttrorTot!J70-Ctrol_Incurred!J139,"")</f>
        <v/>
      </c>
      <c r="K74" s="300" t="str">
        <f>IFERROR(Tri_Incurred_AttrorTot!K70-Ctrol_Incurred!K139,"")</f>
        <v/>
      </c>
      <c r="L74" s="300" t="str">
        <f>IFERROR(Tri_Incurred_AttrorTot!L70-Ctrol_Incurred!L139,"")</f>
        <v/>
      </c>
      <c r="M74" s="300" t="str">
        <f>IFERROR(Tri_Incurred_AttrorTot!M70-Ctrol_Incurred!M139,"")</f>
        <v/>
      </c>
      <c r="N74" s="300" t="str">
        <f>IFERROR(Tri_Incurred_AttrorTot!N70-Ctrol_Incurred!N139,"")</f>
        <v/>
      </c>
      <c r="O74" s="300" t="str">
        <f>IFERROR(Tri_Incurred_AttrorTot!O70-Ctrol_Incurred!O139,"")</f>
        <v/>
      </c>
      <c r="P74" s="300" t="str">
        <f>IFERROR(Tri_Incurred_AttrorTot!P70-Ctrol_Incurred!P139,"")</f>
        <v/>
      </c>
      <c r="Q74" s="300" t="str">
        <f>IFERROR(Tri_Incurred_AttrorTot!Q70-Ctrol_Incurred!Q139,"")</f>
        <v/>
      </c>
      <c r="R74" s="300" t="str">
        <f>IFERROR(Tri_Incurred_AttrorTot!R70-Ctrol_Incurred!R139,"")</f>
        <v/>
      </c>
      <c r="S74" s="300" t="str">
        <f>IFERROR(Tri_Incurred_AttrorTot!S70-Ctrol_Incurred!S139,"")</f>
        <v/>
      </c>
      <c r="T74" s="300" t="str">
        <f>IFERROR(Tri_Incurred_AttrorTot!T70-Ctrol_Incurred!T139,"")</f>
        <v/>
      </c>
      <c r="U74" s="300" t="str">
        <f>IFERROR(Tri_Incurred_AttrorTot!U70-Ctrol_Incurred!U139,"")</f>
        <v/>
      </c>
      <c r="V74" s="300" t="str">
        <f>IFERROR(Tri_Incurred_AttrorTot!V70-Ctrol_Incurred!V139,"")</f>
        <v/>
      </c>
      <c r="W74" s="300" t="str">
        <f>IFERROR(Tri_Incurred_AttrorTot!W70-Ctrol_Incurred!W139,"")</f>
        <v/>
      </c>
      <c r="X74" s="300" t="str">
        <f>IFERROR(Tri_Incurred_AttrorTot!X70-Ctrol_Incurred!X139,"")</f>
        <v/>
      </c>
      <c r="Y74" s="300" t="str">
        <f>IFERROR(Tri_Incurred_AttrorTot!Y70-Ctrol_Incurred!Y139,"")</f>
        <v/>
      </c>
      <c r="Z74" s="300" t="str">
        <f>IFERROR(Tri_Incurred_AttrorTot!Z70-Ctrol_Incurred!Z139,"")</f>
        <v/>
      </c>
      <c r="AA74" s="300" t="str">
        <f>IFERROR(Tri_Incurred_AttrorTot!AA70-Ctrol_Incurred!AA139,"")</f>
        <v/>
      </c>
      <c r="AB74" s="300" t="str">
        <f>IFERROR(Tri_Incurred_AttrorTot!AB70-Ctrol_Incurred!AB139,"")</f>
        <v/>
      </c>
      <c r="AC74" s="300" t="str">
        <f>IFERROR(Tri_Incurred_AttrorTot!AC70-Ctrol_Incurred!AC139,"")</f>
        <v/>
      </c>
      <c r="AD74" s="300" t="str">
        <f>IFERROR(Tri_Incurred_AttrorTot!AD70-Ctrol_Incurred!AD139,"")</f>
        <v/>
      </c>
      <c r="AE74" s="300" t="str">
        <f>IFERROR(Tri_Incurred_AttrorTot!AE70-Ctrol_Incurred!AE139,"")</f>
        <v/>
      </c>
      <c r="AF74" s="300" t="str">
        <f>IFERROR(Tri_Incurred_AttrorTot!AF70-Ctrol_Incurred!AF139,"")</f>
        <v/>
      </c>
      <c r="AG74" s="300" t="str">
        <f>IFERROR(Tri_Incurred_AttrorTot!AG70-Ctrol_Incurred!AG139,"")</f>
        <v/>
      </c>
      <c r="AH74" s="300" t="str">
        <f>IFERROR(Tri_Incurred_AttrorTot!AH70-Ctrol_Incurred!AH139,"")</f>
        <v/>
      </c>
      <c r="AI74" s="300" t="str">
        <f>IFERROR(Tri_Incurred_AttrorTot!AI70-Ctrol_Incurred!AI139,"")</f>
        <v/>
      </c>
      <c r="AJ74" s="300" t="str">
        <f>IFERROR(Tri_Incurred_AttrorTot!AJ70-Ctrol_Incurred!AJ139,"")</f>
        <v/>
      </c>
      <c r="AK74" s="300" t="str">
        <f>IFERROR(Tri_Incurred_AttrorTot!AK70-Ctrol_Incurred!AK139,"")</f>
        <v/>
      </c>
      <c r="AL74" s="300" t="str">
        <f>IFERROR(Tri_Incurred_AttrorTot!AL70-Ctrol_Incurred!AL139,"")</f>
        <v/>
      </c>
      <c r="AM74" s="300" t="str">
        <f>IFERROR(Tri_Incurred_AttrorTot!AM70-Ctrol_Incurred!AM139,"")</f>
        <v/>
      </c>
      <c r="AN74" s="300" t="str">
        <f>IFERROR(Tri_Incurred_AttrorTot!AN70-Ctrol_Incurred!AN139,"")</f>
        <v/>
      </c>
      <c r="AO74" s="300" t="str">
        <f>IFERROR(Tri_Incurred_AttrorTot!AO70-Ctrol_Incurred!AO139,"")</f>
        <v/>
      </c>
      <c r="AP74" s="300" t="str">
        <f>IFERROR(Tri_Incurred_AttrorTot!AP70-Ctrol_Incurred!AP139,"")</f>
        <v/>
      </c>
      <c r="AQ74" s="300" t="str">
        <f>IFERROR(Tri_Incurred_AttrorTot!AQ70-Ctrol_Incurred!AQ139,"")</f>
        <v/>
      </c>
      <c r="AR74" s="300" t="str">
        <f>IFERROR(Tri_Incurred_AttrorTot!AR70-Ctrol_Incurred!AR139,"")</f>
        <v/>
      </c>
      <c r="AS74" s="300" t="str">
        <f>IFERROR(Tri_Incurred_AttrorTot!AS70-Ctrol_Incurred!AS139,"")</f>
        <v/>
      </c>
      <c r="AT74" s="300" t="str">
        <f>IFERROR(Tri_Incurred_AttrorTot!AT70-Ctrol_Incurred!AT139,"")</f>
        <v/>
      </c>
      <c r="AU74" s="300" t="str">
        <f>IFERROR(Tri_Incurred_AttrorTot!AU70-Ctrol_Incurred!AU139,"")</f>
        <v/>
      </c>
      <c r="AV74" s="300" t="str">
        <f>IFERROR(Tri_Incurred_AttrorTot!AV70-Ctrol_Incurred!AV139,"")</f>
        <v/>
      </c>
      <c r="AW74" s="300" t="str">
        <f>IFERROR(Tri_Incurred_AttrorTot!AW70-Ctrol_Incurred!AW139,"")</f>
        <v/>
      </c>
      <c r="AX74" s="300" t="str">
        <f>IFERROR(Tri_Incurred_AttrorTot!AX70-Ctrol_Incurred!AX139,"")</f>
        <v/>
      </c>
      <c r="AY74" s="300" t="str">
        <f>IFERROR(Tri_Incurred_AttrorTot!AY70-Ctrol_Incurred!AY139,"")</f>
        <v/>
      </c>
      <c r="AZ74" s="300" t="str">
        <f>IFERROR(Tri_Incurred_AttrorTot!AZ70-Ctrol_Incurred!AZ139,"")</f>
        <v/>
      </c>
      <c r="BA74" s="300" t="str">
        <f>IFERROR(Tri_Incurred_AttrorTot!BA70-Ctrol_Incurred!BA139,"")</f>
        <v/>
      </c>
      <c r="BB74" s="300" t="str">
        <f>IFERROR(Tri_Incurred_AttrorTot!BB70-Ctrol_Incurred!BB139,"")</f>
        <v/>
      </c>
      <c r="BC74" s="300" t="str">
        <f>IFERROR(Tri_Incurred_AttrorTot!BC70-Ctrol_Incurred!BC139,"")</f>
        <v/>
      </c>
      <c r="BD74" s="300" t="str">
        <f>IFERROR(Tri_Incurred_AttrorTot!BD70-Ctrol_Incurred!BD139,"")</f>
        <v/>
      </c>
      <c r="BE74" s="300" t="str">
        <f>IFERROR(Tri_Incurred_AttrorTot!BE70-Ctrol_Incurred!BE139,"")</f>
        <v/>
      </c>
      <c r="BF74" s="300" t="str">
        <f>IFERROR(Tri_Incurred_AttrorTot!BF70-Ctrol_Incurred!BF139,"")</f>
        <v/>
      </c>
      <c r="BG74" s="300" t="str">
        <f>IFERROR(Tri_Incurred_AttrorTot!BG70-Ctrol_Incurred!BG139,"")</f>
        <v/>
      </c>
      <c r="BH74" s="300"/>
      <c r="BI74" s="300"/>
    </row>
    <row r="75" spans="1:81">
      <c r="A75" s="127" t="s">
        <v>540</v>
      </c>
      <c r="B75" s="300">
        <f>IFERROR(Tri_Incurred_AttrorTot!B71-Ctrol_Incurred!B140,"")</f>
        <v>0</v>
      </c>
      <c r="C75" s="300">
        <f>IFERROR(Tri_Incurred_AttrorTot!C71-Ctrol_Incurred!C140,"")</f>
        <v>0</v>
      </c>
      <c r="D75" s="300"/>
      <c r="E75" s="300"/>
      <c r="F75" s="300"/>
      <c r="G75" s="300"/>
      <c r="H75" s="300"/>
      <c r="I75" s="300"/>
      <c r="J75" s="300"/>
      <c r="K75" s="300"/>
      <c r="L75" s="300"/>
      <c r="M75" s="300"/>
      <c r="N75" s="300"/>
      <c r="O75" s="300"/>
      <c r="P75" s="300"/>
      <c r="Q75" s="300"/>
      <c r="R75" s="300"/>
      <c r="S75" s="300"/>
      <c r="T75" s="300"/>
      <c r="U75" s="300"/>
      <c r="V75" s="300"/>
      <c r="W75" s="300"/>
      <c r="X75" s="300"/>
      <c r="Y75" s="300"/>
      <c r="Z75" s="300"/>
      <c r="AA75" s="300"/>
      <c r="AB75" s="300"/>
      <c r="AC75" s="300"/>
      <c r="AD75" s="300"/>
      <c r="AE75" s="300"/>
      <c r="AF75" s="300"/>
      <c r="AG75" s="300"/>
      <c r="AH75" s="300"/>
      <c r="AI75" s="300"/>
      <c r="AJ75" s="300"/>
      <c r="AK75" s="300"/>
      <c r="AL75" s="300"/>
      <c r="AM75" s="300"/>
      <c r="AN75" s="300"/>
      <c r="AO75" s="300"/>
      <c r="AP75" s="300"/>
      <c r="AQ75" s="300"/>
      <c r="AR75" s="300"/>
      <c r="AS75" s="300"/>
      <c r="AT75" s="300"/>
      <c r="AU75" s="300"/>
      <c r="AV75" s="300"/>
      <c r="AW75" s="300"/>
      <c r="AX75" s="300"/>
      <c r="AY75" s="300"/>
      <c r="AZ75" s="300"/>
      <c r="BA75" s="300"/>
      <c r="BB75" s="300"/>
      <c r="BC75" s="300"/>
      <c r="BD75" s="300"/>
      <c r="BE75" s="300"/>
      <c r="BF75" s="300"/>
      <c r="BG75" s="300"/>
      <c r="BH75" s="300"/>
      <c r="BI75" s="300"/>
    </row>
    <row r="76" spans="1:81">
      <c r="A76" s="127" t="s">
        <v>661</v>
      </c>
      <c r="B76" s="300">
        <f>IFERROR(Tri_Incurred_AttrorTot!B72-Ctrol_Incurred!B141,"")</f>
        <v>0</v>
      </c>
      <c r="C76" s="300"/>
      <c r="D76" s="300"/>
      <c r="E76" s="300"/>
      <c r="F76" s="300"/>
      <c r="G76" s="300"/>
      <c r="H76" s="300"/>
      <c r="I76" s="300"/>
      <c r="J76" s="300"/>
      <c r="K76" s="300"/>
      <c r="L76" s="300"/>
      <c r="M76" s="300"/>
      <c r="N76" s="300"/>
      <c r="O76" s="300"/>
      <c r="P76" s="300"/>
      <c r="Q76" s="300"/>
      <c r="R76" s="300"/>
      <c r="S76" s="300"/>
      <c r="T76" s="300"/>
      <c r="U76" s="300"/>
      <c r="V76" s="300"/>
      <c r="W76" s="300"/>
      <c r="X76" s="300"/>
      <c r="Y76" s="300"/>
      <c r="Z76" s="300"/>
      <c r="AA76" s="300"/>
      <c r="AB76" s="300"/>
      <c r="AC76" s="300"/>
      <c r="AD76" s="300"/>
      <c r="AE76" s="300"/>
      <c r="AF76" s="300"/>
      <c r="AG76" s="300"/>
      <c r="AH76" s="300"/>
      <c r="AI76" s="300"/>
      <c r="AJ76" s="300"/>
      <c r="AK76" s="300"/>
      <c r="AL76" s="300"/>
      <c r="AM76" s="300"/>
      <c r="AN76" s="300"/>
      <c r="AO76" s="300"/>
      <c r="AP76" s="300"/>
      <c r="AQ76" s="300"/>
      <c r="AR76" s="300"/>
      <c r="AS76" s="300"/>
      <c r="AT76" s="300"/>
      <c r="AU76" s="300"/>
      <c r="AV76" s="300"/>
      <c r="AW76" s="300"/>
      <c r="AX76" s="300"/>
      <c r="AY76" s="300"/>
      <c r="AZ76" s="300"/>
      <c r="BA76" s="300"/>
      <c r="BB76" s="300"/>
      <c r="BC76" s="300"/>
      <c r="BD76" s="300"/>
      <c r="BE76" s="300"/>
      <c r="BF76" s="300"/>
      <c r="BG76" s="300"/>
      <c r="BH76" s="300"/>
      <c r="BI76" s="300"/>
    </row>
    <row r="77" spans="1:81">
      <c r="A77" s="127"/>
    </row>
    <row r="78" spans="1:81">
      <c r="A78" s="772" t="s">
        <v>567</v>
      </c>
      <c r="B78" s="773"/>
      <c r="C78" s="773"/>
      <c r="D78" s="773"/>
      <c r="E78" s="773"/>
      <c r="F78" s="773"/>
      <c r="G78" s="773"/>
    </row>
    <row r="79" spans="1:81">
      <c r="A79" s="127"/>
    </row>
    <row r="80" spans="1:81">
      <c r="A80" s="126" t="s">
        <v>23</v>
      </c>
      <c r="B80" s="127" t="s">
        <v>466</v>
      </c>
      <c r="C80" s="127" t="s">
        <v>467</v>
      </c>
      <c r="D80" s="127" t="s">
        <v>468</v>
      </c>
      <c r="E80" s="127" t="s">
        <v>469</v>
      </c>
      <c r="F80" s="127" t="s">
        <v>470</v>
      </c>
      <c r="G80" s="127" t="s">
        <v>471</v>
      </c>
      <c r="H80" s="127" t="s">
        <v>472</v>
      </c>
      <c r="I80" s="127" t="s">
        <v>473</v>
      </c>
      <c r="J80" s="127" t="s">
        <v>474</v>
      </c>
      <c r="K80" s="127" t="s">
        <v>475</v>
      </c>
      <c r="L80" s="127" t="s">
        <v>476</v>
      </c>
      <c r="M80" s="127" t="s">
        <v>477</v>
      </c>
      <c r="N80" s="127" t="s">
        <v>478</v>
      </c>
      <c r="O80" s="127" t="s">
        <v>479</v>
      </c>
      <c r="P80" s="127" t="s">
        <v>480</v>
      </c>
      <c r="Q80" s="127" t="s">
        <v>481</v>
      </c>
      <c r="R80" s="127" t="s">
        <v>482</v>
      </c>
      <c r="S80" s="127" t="s">
        <v>483</v>
      </c>
      <c r="T80" s="127" t="s">
        <v>484</v>
      </c>
      <c r="U80" s="127" t="s">
        <v>485</v>
      </c>
      <c r="V80" s="127" t="s">
        <v>486</v>
      </c>
      <c r="W80" s="127" t="s">
        <v>487</v>
      </c>
      <c r="X80" s="127" t="s">
        <v>488</v>
      </c>
      <c r="Y80" s="127" t="s">
        <v>489</v>
      </c>
      <c r="Z80" s="127" t="s">
        <v>490</v>
      </c>
      <c r="AA80" s="127" t="s">
        <v>491</v>
      </c>
      <c r="AB80" s="127" t="s">
        <v>492</v>
      </c>
      <c r="AC80" s="127" t="s">
        <v>493</v>
      </c>
      <c r="AD80" s="127" t="s">
        <v>494</v>
      </c>
      <c r="AE80" s="127" t="s">
        <v>495</v>
      </c>
      <c r="AF80" s="127" t="s">
        <v>496</v>
      </c>
      <c r="AG80" s="127" t="s">
        <v>497</v>
      </c>
      <c r="AH80" s="127" t="s">
        <v>498</v>
      </c>
      <c r="AI80" s="127" t="s">
        <v>499</v>
      </c>
      <c r="AJ80" s="127" t="s">
        <v>500</v>
      </c>
      <c r="AK80" s="127" t="s">
        <v>501</v>
      </c>
      <c r="AL80" s="127" t="s">
        <v>502</v>
      </c>
      <c r="AM80" s="127" t="s">
        <v>503</v>
      </c>
      <c r="AN80" s="127" t="s">
        <v>504</v>
      </c>
      <c r="AO80" s="127" t="s">
        <v>505</v>
      </c>
      <c r="AP80" s="127" t="s">
        <v>506</v>
      </c>
      <c r="AQ80" s="127" t="s">
        <v>507</v>
      </c>
      <c r="AR80" s="127" t="s">
        <v>508</v>
      </c>
      <c r="AS80" s="127" t="s">
        <v>509</v>
      </c>
      <c r="AT80" s="127" t="s">
        <v>510</v>
      </c>
      <c r="AU80" s="127" t="s">
        <v>609</v>
      </c>
      <c r="AV80" s="127" t="s">
        <v>610</v>
      </c>
      <c r="AW80" s="127" t="s">
        <v>611</v>
      </c>
      <c r="AX80" s="127" t="s">
        <v>612</v>
      </c>
      <c r="AY80" s="127" t="s">
        <v>613</v>
      </c>
      <c r="AZ80" s="127" t="s">
        <v>614</v>
      </c>
      <c r="BA80" s="127" t="s">
        <v>615</v>
      </c>
      <c r="BB80" s="127" t="s">
        <v>616</v>
      </c>
      <c r="BC80" s="127" t="s">
        <v>617</v>
      </c>
      <c r="BD80" s="127" t="s">
        <v>618</v>
      </c>
      <c r="BE80" s="127" t="s">
        <v>619</v>
      </c>
      <c r="BF80" s="127" t="s">
        <v>620</v>
      </c>
      <c r="BG80" s="127" t="s">
        <v>621</v>
      </c>
      <c r="BH80" s="127" t="s">
        <v>622</v>
      </c>
      <c r="BI80" s="127" t="s">
        <v>652</v>
      </c>
      <c r="BJ80" s="127" t="e">
        <v>#N/A</v>
      </c>
      <c r="BK80" s="127" t="e">
        <v>#N/A</v>
      </c>
      <c r="BL80" s="127" t="e">
        <v>#N/A</v>
      </c>
      <c r="BM80" s="127" t="e">
        <v>#N/A</v>
      </c>
      <c r="BN80" s="127" t="e">
        <v>#N/A</v>
      </c>
      <c r="BO80" s="127" t="e">
        <v>#N/A</v>
      </c>
      <c r="BP80" s="127" t="e">
        <v>#N/A</v>
      </c>
      <c r="BQ80" s="127" t="e">
        <v>#N/A</v>
      </c>
      <c r="BR80" s="127" t="e">
        <v>#N/A</v>
      </c>
      <c r="BS80" s="127" t="e">
        <v>#N/A</v>
      </c>
      <c r="BT80" s="127" t="e">
        <v>#N/A</v>
      </c>
      <c r="BU80" s="127" t="e">
        <v>#N/A</v>
      </c>
      <c r="BV80" s="127" t="e">
        <v>#N/A</v>
      </c>
      <c r="BW80" s="127" t="e">
        <v>#N/A</v>
      </c>
      <c r="BX80" s="127" t="e">
        <v>#N/A</v>
      </c>
      <c r="BY80" s="127" t="e">
        <v>#N/A</v>
      </c>
      <c r="BZ80" s="127" t="e">
        <v>#N/A</v>
      </c>
      <c r="CA80" s="127" t="e">
        <v>#N/A</v>
      </c>
      <c r="CB80" s="127" t="e">
        <v>#N/A</v>
      </c>
      <c r="CC80" s="127" t="e">
        <v>#N/A</v>
      </c>
    </row>
    <row r="81" spans="1:81">
      <c r="A81" s="127" t="s">
        <v>438</v>
      </c>
      <c r="B81" s="709">
        <f>[25]Tri_Incurred_AttrorTot!B12</f>
        <v>248330</v>
      </c>
      <c r="C81" s="709">
        <f>[25]Tri_Incurred_AttrorTot!C12</f>
        <v>278074</v>
      </c>
      <c r="D81" s="709">
        <f>[25]Tri_Incurred_AttrorTot!D12</f>
        <v>331848</v>
      </c>
      <c r="E81" s="709">
        <f>[25]Tri_Incurred_AttrorTot!E12</f>
        <v>382131</v>
      </c>
      <c r="F81" s="709">
        <f>[25]Tri_Incurred_AttrorTot!F12</f>
        <v>381272</v>
      </c>
      <c r="G81" s="709">
        <f>[25]Tri_Incurred_AttrorTot!G12</f>
        <v>381718</v>
      </c>
      <c r="H81" s="709">
        <f>[25]Tri_Incurred_AttrorTot!H12</f>
        <v>394283</v>
      </c>
      <c r="I81" s="709">
        <f>[25]Tri_Incurred_AttrorTot!I12</f>
        <v>401332</v>
      </c>
      <c r="J81" s="709">
        <f>[25]Tri_Incurred_AttrorTot!J12</f>
        <v>397366</v>
      </c>
      <c r="K81" s="709">
        <f>[25]Tri_Incurred_AttrorTot!K12</f>
        <v>398240</v>
      </c>
      <c r="L81" s="709">
        <f>[25]Tri_Incurred_AttrorTot!L12</f>
        <v>401572</v>
      </c>
      <c r="M81" s="709">
        <f>[25]Tri_Incurred_AttrorTot!M12</f>
        <v>390287</v>
      </c>
      <c r="N81" s="709">
        <f>[25]Tri_Incurred_AttrorTot!N12</f>
        <v>390611</v>
      </c>
      <c r="O81" s="709">
        <f>[25]Tri_Incurred_AttrorTot!O12</f>
        <v>391301</v>
      </c>
      <c r="P81" s="709">
        <f>[25]Tri_Incurred_AttrorTot!P12</f>
        <v>386734</v>
      </c>
      <c r="Q81" s="709">
        <f>[25]Tri_Incurred_AttrorTot!Q12</f>
        <v>386881</v>
      </c>
      <c r="R81" s="709">
        <f>[25]Tri_Incurred_AttrorTot!R12</f>
        <v>386987</v>
      </c>
      <c r="S81" s="709">
        <f>[25]Tri_Incurred_AttrorTot!S12</f>
        <v>387090</v>
      </c>
      <c r="T81" s="709">
        <f>[25]Tri_Incurred_AttrorTot!T12</f>
        <v>398422</v>
      </c>
      <c r="U81" s="709">
        <f>[25]Tri_Incurred_AttrorTot!U12</f>
        <v>398536</v>
      </c>
      <c r="V81" s="709">
        <f>[25]Tri_Incurred_AttrorTot!V12</f>
        <v>395561</v>
      </c>
      <c r="W81" s="709">
        <f>[25]Tri_Incurred_AttrorTot!W12</f>
        <v>395586</v>
      </c>
      <c r="X81" s="709">
        <f>[25]Tri_Incurred_AttrorTot!X12</f>
        <v>395586</v>
      </c>
      <c r="Y81" s="709">
        <f>[25]Tri_Incurred_AttrorTot!Y12</f>
        <v>395761</v>
      </c>
      <c r="Z81" s="709">
        <f>[25]Tri_Incurred_AttrorTot!Z12</f>
        <v>395761</v>
      </c>
      <c r="AA81" s="709">
        <f>[25]Tri_Incurred_AttrorTot!AA12</f>
        <v>395761</v>
      </c>
      <c r="AB81" s="709">
        <f>[25]Tri_Incurred_AttrorTot!AB12</f>
        <v>395761</v>
      </c>
      <c r="AC81" s="709">
        <f>[25]Tri_Incurred_AttrorTot!AC12</f>
        <v>395761</v>
      </c>
      <c r="AD81" s="709">
        <f>[25]Tri_Incurred_AttrorTot!AD12</f>
        <v>395761</v>
      </c>
      <c r="AE81" s="709">
        <f>[25]Tri_Incurred_AttrorTot!AE12</f>
        <v>395761</v>
      </c>
      <c r="AF81" s="709">
        <f>[25]Tri_Incurred_AttrorTot!AF12</f>
        <v>395761</v>
      </c>
      <c r="AG81" s="709">
        <f>[25]Tri_Incurred_AttrorTot!AG12</f>
        <v>395761</v>
      </c>
      <c r="AH81" s="709">
        <f>[25]Tri_Incurred_AttrorTot!AH12</f>
        <v>395761</v>
      </c>
      <c r="AI81" s="709">
        <f>[25]Tri_Incurred_AttrorTot!AI12</f>
        <v>395761</v>
      </c>
      <c r="AJ81" s="709">
        <f>[25]Tri_Incurred_AttrorTot!AJ12</f>
        <v>395830</v>
      </c>
      <c r="AK81" s="709">
        <f>[25]Tri_Incurred_AttrorTot!AK12</f>
        <v>395895</v>
      </c>
      <c r="AL81" s="709">
        <f>[25]Tri_Incurred_AttrorTot!AL12</f>
        <v>395895</v>
      </c>
      <c r="AM81" s="709">
        <f>[25]Tri_Incurred_AttrorTot!AM12</f>
        <v>395895</v>
      </c>
      <c r="AN81" s="709">
        <f>[25]Tri_Incurred_AttrorTot!AN12</f>
        <v>395895</v>
      </c>
      <c r="AO81" s="709">
        <f>[25]Tri_Incurred_AttrorTot!AO12</f>
        <v>395895</v>
      </c>
      <c r="AP81" s="709">
        <f>[25]Tri_Incurred_AttrorTot!AP12</f>
        <v>395895</v>
      </c>
      <c r="AQ81" s="709">
        <f>[25]Tri_Incurred_AttrorTot!AQ12</f>
        <v>395895</v>
      </c>
      <c r="AR81" s="709">
        <f>[25]Tri_Incurred_AttrorTot!AR12</f>
        <v>395895</v>
      </c>
      <c r="AS81" s="709">
        <f>[25]Tri_Incurred_AttrorTot!AS12</f>
        <v>395895</v>
      </c>
      <c r="AT81" s="709">
        <f>[25]Tri_Incurred_AttrorTot!AT12</f>
        <v>395895</v>
      </c>
      <c r="AU81" s="709">
        <f>[25]Tri_Incurred_AttrorTot!AU12</f>
        <v>395895</v>
      </c>
      <c r="AV81" s="709">
        <f>[25]Tri_Incurred_AttrorTot!AV12</f>
        <v>395895</v>
      </c>
      <c r="AW81" s="709">
        <f>[25]Tri_Incurred_AttrorTot!AW12</f>
        <v>395895</v>
      </c>
      <c r="AX81" s="709">
        <f>[25]Tri_Incurred_AttrorTot!AX12</f>
        <v>395895</v>
      </c>
      <c r="AY81" s="709">
        <f>[25]Tri_Incurred_AttrorTot!AY12</f>
        <v>395895</v>
      </c>
      <c r="AZ81" s="709">
        <f>[25]Tri_Incurred_AttrorTot!AZ12</f>
        <v>395895</v>
      </c>
      <c r="BA81" s="709">
        <f>[25]Tri_Incurred_AttrorTot!BA12</f>
        <v>395895</v>
      </c>
      <c r="BB81" s="709">
        <f>[25]Tri_Incurred_AttrorTot!BB12</f>
        <v>395895</v>
      </c>
      <c r="BC81" s="709">
        <f>[25]Tri_Incurred_AttrorTot!BC12</f>
        <v>395895</v>
      </c>
      <c r="BD81" s="709">
        <f>[25]Tri_Incurred_AttrorTot!BD12</f>
        <v>395895</v>
      </c>
      <c r="BE81" s="709">
        <f>[25]Tri_Incurred_AttrorTot!BE12</f>
        <v>395895</v>
      </c>
      <c r="BF81" s="709">
        <f>[25]Tri_Incurred_AttrorTot!BF12</f>
        <v>395895</v>
      </c>
      <c r="BG81" s="709">
        <f>[25]Tri_Incurred_AttrorTot!BG12</f>
        <v>395895</v>
      </c>
      <c r="BH81" s="709">
        <f>[25]Tri_Incurred_AttrorTot!BH12</f>
        <v>395895</v>
      </c>
      <c r="BI81" s="709">
        <f>[25]Tri_Incurred_AttrorTot!BI12</f>
        <v>395895</v>
      </c>
      <c r="BJ81" s="709">
        <f>[25]Tri_Incurred_AttrorTot!BJ12</f>
        <v>395895</v>
      </c>
      <c r="BK81" s="709" t="e">
        <f>[25]Tri_Incurred_AttrorTot!BK12</f>
        <v>#N/A</v>
      </c>
      <c r="BL81" s="709" t="e">
        <f>[25]Tri_Incurred_AttrorTot!BL12</f>
        <v>#N/A</v>
      </c>
      <c r="BM81" s="709" t="e">
        <f>[25]Tri_Incurred_AttrorTot!BM12</f>
        <v>#N/A</v>
      </c>
      <c r="BN81" s="709" t="e">
        <f>[25]Tri_Incurred_AttrorTot!BN12</f>
        <v>#N/A</v>
      </c>
      <c r="BO81" s="709" t="e">
        <f>[25]Tri_Incurred_AttrorTot!BO12</f>
        <v>#N/A</v>
      </c>
      <c r="BP81" s="709" t="e">
        <f>[25]Tri_Incurred_AttrorTot!BP12</f>
        <v>#N/A</v>
      </c>
      <c r="BQ81" s="709" t="e">
        <f>[25]Tri_Incurred_AttrorTot!BQ12</f>
        <v>#N/A</v>
      </c>
      <c r="BR81" s="709" t="e">
        <f>[25]Tri_Incurred_AttrorTot!BR12</f>
        <v>#N/A</v>
      </c>
      <c r="BS81" s="709" t="e">
        <f>[25]Tri_Incurred_AttrorTot!BS12</f>
        <v>#N/A</v>
      </c>
      <c r="BT81" s="709" t="e">
        <f>[25]Tri_Incurred_AttrorTot!BT12</f>
        <v>#N/A</v>
      </c>
      <c r="BU81" s="709" t="e">
        <f>[25]Tri_Incurred_AttrorTot!BU12</f>
        <v>#N/A</v>
      </c>
      <c r="BV81" s="709" t="e">
        <f>[25]Tri_Incurred_AttrorTot!BV12</f>
        <v>#N/A</v>
      </c>
      <c r="BW81" s="709" t="e">
        <f>[25]Tri_Incurred_AttrorTot!BW12</f>
        <v>#N/A</v>
      </c>
      <c r="BX81" s="709" t="e">
        <f>[25]Tri_Incurred_AttrorTot!BX12</f>
        <v>#N/A</v>
      </c>
      <c r="BY81" s="709" t="e">
        <f>[25]Tri_Incurred_AttrorTot!BY12</f>
        <v>#N/A</v>
      </c>
      <c r="BZ81" s="709" t="e">
        <f>[25]Tri_Incurred_AttrorTot!BZ12</f>
        <v>#N/A</v>
      </c>
      <c r="CA81" s="709" t="e">
        <f>[25]Tri_Incurred_AttrorTot!CA12</f>
        <v>#N/A</v>
      </c>
      <c r="CB81" s="709" t="e">
        <f>[25]Tri_Incurred_AttrorTot!CB12</f>
        <v>#N/A</v>
      </c>
      <c r="CC81" s="709" t="e">
        <f>[25]Tri_Incurred_AttrorTot!CC12</f>
        <v>#N/A</v>
      </c>
    </row>
    <row r="82" spans="1:81">
      <c r="A82" s="127" t="s">
        <v>439</v>
      </c>
      <c r="B82" s="709">
        <f>[25]Tri_Incurred_AttrorTot!B13</f>
        <v>629401</v>
      </c>
      <c r="C82" s="709">
        <f>[25]Tri_Incurred_AttrorTot!C13</f>
        <v>732007</v>
      </c>
      <c r="D82" s="709">
        <f>[25]Tri_Incurred_AttrorTot!D13</f>
        <v>769107</v>
      </c>
      <c r="E82" s="709">
        <f>[25]Tri_Incurred_AttrorTot!E13</f>
        <v>777535</v>
      </c>
      <c r="F82" s="709">
        <f>[25]Tri_Incurred_AttrorTot!F13</f>
        <v>785617</v>
      </c>
      <c r="G82" s="709">
        <f>[25]Tri_Incurred_AttrorTot!G13</f>
        <v>785182</v>
      </c>
      <c r="H82" s="709">
        <f>[25]Tri_Incurred_AttrorTot!H13</f>
        <v>783660</v>
      </c>
      <c r="I82" s="709">
        <f>[25]Tri_Incurred_AttrorTot!I13</f>
        <v>794063</v>
      </c>
      <c r="J82" s="709">
        <f>[25]Tri_Incurred_AttrorTot!J13</f>
        <v>793061</v>
      </c>
      <c r="K82" s="709">
        <f>[25]Tri_Incurred_AttrorTot!K13</f>
        <v>784725</v>
      </c>
      <c r="L82" s="709">
        <f>[25]Tri_Incurred_AttrorTot!L13</f>
        <v>786877</v>
      </c>
      <c r="M82" s="709">
        <f>[25]Tri_Incurred_AttrorTot!M13</f>
        <v>789025</v>
      </c>
      <c r="N82" s="709">
        <f>[25]Tri_Incurred_AttrorTot!N13</f>
        <v>789409</v>
      </c>
      <c r="O82" s="709">
        <f>[25]Tri_Incurred_AttrorTot!O13</f>
        <v>788858</v>
      </c>
      <c r="P82" s="709">
        <f>[25]Tri_Incurred_AttrorTot!P13</f>
        <v>752486</v>
      </c>
      <c r="Q82" s="709">
        <f>[25]Tri_Incurred_AttrorTot!Q13</f>
        <v>752142</v>
      </c>
      <c r="R82" s="709">
        <f>[25]Tri_Incurred_AttrorTot!R13</f>
        <v>752222</v>
      </c>
      <c r="S82" s="709">
        <f>[25]Tri_Incurred_AttrorTot!S13</f>
        <v>752222</v>
      </c>
      <c r="T82" s="709">
        <f>[25]Tri_Incurred_AttrorTot!T13</f>
        <v>752222</v>
      </c>
      <c r="U82" s="709">
        <f>[25]Tri_Incurred_AttrorTot!U13</f>
        <v>752234</v>
      </c>
      <c r="V82" s="709">
        <f>[25]Tri_Incurred_AttrorTot!V13</f>
        <v>752234</v>
      </c>
      <c r="W82" s="709">
        <f>[25]Tri_Incurred_AttrorTot!W13</f>
        <v>752234</v>
      </c>
      <c r="X82" s="709">
        <f>[25]Tri_Incurred_AttrorTot!X13</f>
        <v>752234</v>
      </c>
      <c r="Y82" s="709">
        <f>[25]Tri_Incurred_AttrorTot!Y13</f>
        <v>752234</v>
      </c>
      <c r="Z82" s="709">
        <f>[25]Tri_Incurred_AttrorTot!Z13</f>
        <v>752234</v>
      </c>
      <c r="AA82" s="709">
        <f>[25]Tri_Incurred_AttrorTot!AA13</f>
        <v>752234</v>
      </c>
      <c r="AB82" s="709">
        <f>[25]Tri_Incurred_AttrorTot!AB13</f>
        <v>752234</v>
      </c>
      <c r="AC82" s="709">
        <f>[25]Tri_Incurred_AttrorTot!AC13</f>
        <v>752234</v>
      </c>
      <c r="AD82" s="709">
        <f>[25]Tri_Incurred_AttrorTot!AD13</f>
        <v>752234</v>
      </c>
      <c r="AE82" s="709">
        <f>[25]Tri_Incurred_AttrorTot!AE13</f>
        <v>752234</v>
      </c>
      <c r="AF82" s="709">
        <f>[25]Tri_Incurred_AttrorTot!AF13</f>
        <v>752234</v>
      </c>
      <c r="AG82" s="709">
        <f>[25]Tri_Incurred_AttrorTot!AG13</f>
        <v>752234</v>
      </c>
      <c r="AH82" s="709">
        <f>[25]Tri_Incurred_AttrorTot!AH13</f>
        <v>752234</v>
      </c>
      <c r="AI82" s="709">
        <f>[25]Tri_Incurred_AttrorTot!AI13</f>
        <v>752234</v>
      </c>
      <c r="AJ82" s="709">
        <f>[25]Tri_Incurred_AttrorTot!AJ13</f>
        <v>752234</v>
      </c>
      <c r="AK82" s="709">
        <f>[25]Tri_Incurred_AttrorTot!AK13</f>
        <v>752234</v>
      </c>
      <c r="AL82" s="709">
        <f>[25]Tri_Incurred_AttrorTot!AL13</f>
        <v>752234</v>
      </c>
      <c r="AM82" s="709">
        <f>[25]Tri_Incurred_AttrorTot!AM13</f>
        <v>752234</v>
      </c>
      <c r="AN82" s="709">
        <f>[25]Tri_Incurred_AttrorTot!AN13</f>
        <v>752234</v>
      </c>
      <c r="AO82" s="709">
        <f>[25]Tri_Incurred_AttrorTot!AO13</f>
        <v>752234</v>
      </c>
      <c r="AP82" s="709">
        <f>[25]Tri_Incurred_AttrorTot!AP13</f>
        <v>752234</v>
      </c>
      <c r="AQ82" s="709">
        <f>[25]Tri_Incurred_AttrorTot!AQ13</f>
        <v>752234</v>
      </c>
      <c r="AR82" s="709">
        <f>[25]Tri_Incurred_AttrorTot!AR13</f>
        <v>752234</v>
      </c>
      <c r="AS82" s="709">
        <f>[25]Tri_Incurred_AttrorTot!AS13</f>
        <v>752234</v>
      </c>
      <c r="AT82" s="709">
        <f>[25]Tri_Incurred_AttrorTot!AT13</f>
        <v>752234</v>
      </c>
      <c r="AU82" s="709">
        <f>[25]Tri_Incurred_AttrorTot!AU13</f>
        <v>752234</v>
      </c>
      <c r="AV82" s="709">
        <f>[25]Tri_Incurred_AttrorTot!AV13</f>
        <v>752234</v>
      </c>
      <c r="AW82" s="709">
        <f>[25]Tri_Incurred_AttrorTot!AW13</f>
        <v>752234</v>
      </c>
      <c r="AX82" s="709">
        <f>[25]Tri_Incurred_AttrorTot!AX13</f>
        <v>752234</v>
      </c>
      <c r="AY82" s="709">
        <f>[25]Tri_Incurred_AttrorTot!AY13</f>
        <v>752234</v>
      </c>
      <c r="AZ82" s="709">
        <f>[25]Tri_Incurred_AttrorTot!AZ13</f>
        <v>752234</v>
      </c>
      <c r="BA82" s="709">
        <f>[25]Tri_Incurred_AttrorTot!BA13</f>
        <v>752234</v>
      </c>
      <c r="BB82" s="709">
        <f>[25]Tri_Incurred_AttrorTot!BB13</f>
        <v>752234</v>
      </c>
      <c r="BC82" s="709">
        <f>[25]Tri_Incurred_AttrorTot!BC13</f>
        <v>752234</v>
      </c>
      <c r="BD82" s="709">
        <f>[25]Tri_Incurred_AttrorTot!BD13</f>
        <v>752234</v>
      </c>
      <c r="BE82" s="709">
        <f>[25]Tri_Incurred_AttrorTot!BE13</f>
        <v>752234</v>
      </c>
      <c r="BF82" s="709">
        <f>[25]Tri_Incurred_AttrorTot!BF13</f>
        <v>752234</v>
      </c>
      <c r="BG82" s="709">
        <f>[25]Tri_Incurred_AttrorTot!BG13</f>
        <v>752234</v>
      </c>
      <c r="BH82" s="709">
        <f>[25]Tri_Incurred_AttrorTot!BH13</f>
        <v>752234</v>
      </c>
      <c r="BI82" s="709">
        <f>[25]Tri_Incurred_AttrorTot!BI13</f>
        <v>774285</v>
      </c>
      <c r="BJ82" s="709" t="str">
        <f>[25]Tri_Incurred_AttrorTot!BJ13</f>
        <v/>
      </c>
      <c r="BK82" s="709" t="e">
        <f>[25]Tri_Incurred_AttrorTot!BK13</f>
        <v>#N/A</v>
      </c>
      <c r="BL82" s="709" t="e">
        <f>[25]Tri_Incurred_AttrorTot!BL13</f>
        <v>#N/A</v>
      </c>
      <c r="BM82" s="709" t="e">
        <f>[25]Tri_Incurred_AttrorTot!BM13</f>
        <v>#N/A</v>
      </c>
      <c r="BN82" s="709" t="e">
        <f>[25]Tri_Incurred_AttrorTot!BN13</f>
        <v>#N/A</v>
      </c>
      <c r="BO82" s="709" t="e">
        <f>[25]Tri_Incurred_AttrorTot!BO13</f>
        <v>#N/A</v>
      </c>
      <c r="BP82" s="709" t="e">
        <f>[25]Tri_Incurred_AttrorTot!BP13</f>
        <v>#N/A</v>
      </c>
      <c r="BQ82" s="709" t="e">
        <f>[25]Tri_Incurred_AttrorTot!BQ13</f>
        <v>#N/A</v>
      </c>
      <c r="BR82" s="709" t="e">
        <f>[25]Tri_Incurred_AttrorTot!BR13</f>
        <v>#N/A</v>
      </c>
      <c r="BS82" s="709" t="e">
        <f>[25]Tri_Incurred_AttrorTot!BS13</f>
        <v>#N/A</v>
      </c>
      <c r="BT82" s="709" t="e">
        <f>[25]Tri_Incurred_AttrorTot!BT13</f>
        <v>#N/A</v>
      </c>
      <c r="BU82" s="709" t="e">
        <f>[25]Tri_Incurred_AttrorTot!BU13</f>
        <v>#N/A</v>
      </c>
      <c r="BV82" s="709" t="e">
        <f>[25]Tri_Incurred_AttrorTot!BV13</f>
        <v>#N/A</v>
      </c>
      <c r="BW82" s="709" t="e">
        <f>[25]Tri_Incurred_AttrorTot!BW13</f>
        <v>#N/A</v>
      </c>
      <c r="BX82" s="709" t="e">
        <f>[25]Tri_Incurred_AttrorTot!BX13</f>
        <v>#N/A</v>
      </c>
      <c r="BY82" s="709" t="e">
        <f>[25]Tri_Incurred_AttrorTot!BY13</f>
        <v>#N/A</v>
      </c>
      <c r="BZ82" s="709" t="e">
        <f>[25]Tri_Incurred_AttrorTot!BZ13</f>
        <v>#N/A</v>
      </c>
      <c r="CA82" s="709" t="e">
        <f>[25]Tri_Incurred_AttrorTot!CA13</f>
        <v>#N/A</v>
      </c>
      <c r="CB82" s="709" t="e">
        <f>[25]Tri_Incurred_AttrorTot!CB13</f>
        <v>#N/A</v>
      </c>
      <c r="CC82" s="709" t="e">
        <f>[25]Tri_Incurred_AttrorTot!CC13</f>
        <v>#N/A</v>
      </c>
    </row>
    <row r="83" spans="1:81">
      <c r="A83" s="127" t="s">
        <v>440</v>
      </c>
      <c r="B83" s="709">
        <f>[25]Tri_Incurred_AttrorTot!B14</f>
        <v>694139</v>
      </c>
      <c r="C83" s="709">
        <f>[25]Tri_Incurred_AttrorTot!C14</f>
        <v>822717</v>
      </c>
      <c r="D83" s="709">
        <f>[25]Tri_Incurred_AttrorTot!D14</f>
        <v>903934</v>
      </c>
      <c r="E83" s="709">
        <f>[25]Tri_Incurred_AttrorTot!E14</f>
        <v>927211</v>
      </c>
      <c r="F83" s="709">
        <f>[25]Tri_Incurred_AttrorTot!F14</f>
        <v>911534</v>
      </c>
      <c r="G83" s="709">
        <f>[25]Tri_Incurred_AttrorTot!G14</f>
        <v>916736</v>
      </c>
      <c r="H83" s="709">
        <f>[25]Tri_Incurred_AttrorTot!H14</f>
        <v>926458</v>
      </c>
      <c r="I83" s="709">
        <f>[25]Tri_Incurred_AttrorTot!I14</f>
        <v>927193</v>
      </c>
      <c r="J83" s="709">
        <f>[25]Tri_Incurred_AttrorTot!J14</f>
        <v>926401</v>
      </c>
      <c r="K83" s="709">
        <f>[25]Tri_Incurred_AttrorTot!K14</f>
        <v>926921</v>
      </c>
      <c r="L83" s="709">
        <f>[25]Tri_Incurred_AttrorTot!L14</f>
        <v>927583</v>
      </c>
      <c r="M83" s="709">
        <f>[25]Tri_Incurred_AttrorTot!M14</f>
        <v>906837</v>
      </c>
      <c r="N83" s="709">
        <f>[25]Tri_Incurred_AttrorTot!N14</f>
        <v>907419</v>
      </c>
      <c r="O83" s="709">
        <f>[25]Tri_Incurred_AttrorTot!O14</f>
        <v>894337</v>
      </c>
      <c r="P83" s="709">
        <f>[25]Tri_Incurred_AttrorTot!P14</f>
        <v>885245</v>
      </c>
      <c r="Q83" s="709">
        <f>[25]Tri_Incurred_AttrorTot!Q14</f>
        <v>885365</v>
      </c>
      <c r="R83" s="709">
        <f>[25]Tri_Incurred_AttrorTot!R14</f>
        <v>890046</v>
      </c>
      <c r="S83" s="709">
        <f>[25]Tri_Incurred_AttrorTot!S14</f>
        <v>892559</v>
      </c>
      <c r="T83" s="709">
        <f>[25]Tri_Incurred_AttrorTot!T14</f>
        <v>890195</v>
      </c>
      <c r="U83" s="709">
        <f>[25]Tri_Incurred_AttrorTot!U14</f>
        <v>892550</v>
      </c>
      <c r="V83" s="709">
        <f>[25]Tri_Incurred_AttrorTot!V14</f>
        <v>893879</v>
      </c>
      <c r="W83" s="709">
        <f>[25]Tri_Incurred_AttrorTot!W14</f>
        <v>894986</v>
      </c>
      <c r="X83" s="709">
        <f>[25]Tri_Incurred_AttrorTot!X14</f>
        <v>896957</v>
      </c>
      <c r="Y83" s="709">
        <f>[25]Tri_Incurred_AttrorTot!Y14</f>
        <v>901820</v>
      </c>
      <c r="Z83" s="709">
        <f>[25]Tri_Incurred_AttrorTot!Z14</f>
        <v>859569</v>
      </c>
      <c r="AA83" s="709">
        <f>[25]Tri_Incurred_AttrorTot!AA14</f>
        <v>861462</v>
      </c>
      <c r="AB83" s="709">
        <f>[25]Tri_Incurred_AttrorTot!AB14</f>
        <v>861462</v>
      </c>
      <c r="AC83" s="709">
        <f>[25]Tri_Incurred_AttrorTot!AC14</f>
        <v>861462</v>
      </c>
      <c r="AD83" s="709">
        <f>[25]Tri_Incurred_AttrorTot!AD14</f>
        <v>861462</v>
      </c>
      <c r="AE83" s="709">
        <f>[25]Tri_Incurred_AttrorTot!AE14</f>
        <v>861462</v>
      </c>
      <c r="AF83" s="709">
        <f>[25]Tri_Incurred_AttrorTot!AF14</f>
        <v>861462</v>
      </c>
      <c r="AG83" s="709">
        <f>[25]Tri_Incurred_AttrorTot!AG14</f>
        <v>861462</v>
      </c>
      <c r="AH83" s="709">
        <f>[25]Tri_Incurred_AttrorTot!AH14</f>
        <v>861462</v>
      </c>
      <c r="AI83" s="709">
        <f>[25]Tri_Incurred_AttrorTot!AI14</f>
        <v>861462</v>
      </c>
      <c r="AJ83" s="709">
        <f>[25]Tri_Incurred_AttrorTot!AJ14</f>
        <v>861462</v>
      </c>
      <c r="AK83" s="709">
        <f>[25]Tri_Incurred_AttrorTot!AK14</f>
        <v>861462</v>
      </c>
      <c r="AL83" s="709">
        <f>[25]Tri_Incurred_AttrorTot!AL14</f>
        <v>861462</v>
      </c>
      <c r="AM83" s="709">
        <f>[25]Tri_Incurred_AttrorTot!AM14</f>
        <v>861462</v>
      </c>
      <c r="AN83" s="709">
        <f>[25]Tri_Incurred_AttrorTot!AN14</f>
        <v>861462</v>
      </c>
      <c r="AO83" s="709">
        <f>[25]Tri_Incurred_AttrorTot!AO14</f>
        <v>861462</v>
      </c>
      <c r="AP83" s="709">
        <f>[25]Tri_Incurred_AttrorTot!AP14</f>
        <v>861462</v>
      </c>
      <c r="AQ83" s="709">
        <f>[25]Tri_Incurred_AttrorTot!AQ14</f>
        <v>861462</v>
      </c>
      <c r="AR83" s="709">
        <f>[25]Tri_Incurred_AttrorTot!AR14</f>
        <v>861462</v>
      </c>
      <c r="AS83" s="709">
        <f>[25]Tri_Incurred_AttrorTot!AS14</f>
        <v>861462</v>
      </c>
      <c r="AT83" s="709">
        <f>[25]Tri_Incurred_AttrorTot!AT14</f>
        <v>861462</v>
      </c>
      <c r="AU83" s="709">
        <f>[25]Tri_Incurred_AttrorTot!AU14</f>
        <v>861462</v>
      </c>
      <c r="AV83" s="709">
        <f>[25]Tri_Incurred_AttrorTot!AV14</f>
        <v>861462</v>
      </c>
      <c r="AW83" s="709">
        <f>[25]Tri_Incurred_AttrorTot!AW14</f>
        <v>861594</v>
      </c>
      <c r="AX83" s="709">
        <f>[25]Tri_Incurred_AttrorTot!AX14</f>
        <v>861594</v>
      </c>
      <c r="AY83" s="709">
        <f>[25]Tri_Incurred_AttrorTot!AY14</f>
        <v>861594</v>
      </c>
      <c r="AZ83" s="709">
        <f>[25]Tri_Incurred_AttrorTot!AZ14</f>
        <v>861594</v>
      </c>
      <c r="BA83" s="709">
        <f>[25]Tri_Incurred_AttrorTot!BA14</f>
        <v>861594</v>
      </c>
      <c r="BB83" s="709">
        <f>[25]Tri_Incurred_AttrorTot!BB14</f>
        <v>861594</v>
      </c>
      <c r="BC83" s="709">
        <f>[25]Tri_Incurred_AttrorTot!BC14</f>
        <v>861594</v>
      </c>
      <c r="BD83" s="709">
        <f>[25]Tri_Incurred_AttrorTot!BD14</f>
        <v>861594</v>
      </c>
      <c r="BE83" s="709">
        <f>[25]Tri_Incurred_AttrorTot!BE14</f>
        <v>861594</v>
      </c>
      <c r="BF83" s="709">
        <f>[25]Tri_Incurred_AttrorTot!BF14</f>
        <v>861594</v>
      </c>
      <c r="BG83" s="709">
        <f>[25]Tri_Incurred_AttrorTot!BG14</f>
        <v>861594</v>
      </c>
      <c r="BH83" s="709">
        <f>[25]Tri_Incurred_AttrorTot!BH14</f>
        <v>861594</v>
      </c>
      <c r="BI83" s="709" t="str">
        <f>[25]Tri_Incurred_AttrorTot!BI14</f>
        <v/>
      </c>
      <c r="BJ83" s="709" t="str">
        <f>[25]Tri_Incurred_AttrorTot!BJ14</f>
        <v/>
      </c>
      <c r="BK83" s="709" t="e">
        <f>[25]Tri_Incurred_AttrorTot!BK14</f>
        <v>#N/A</v>
      </c>
      <c r="BL83" s="709" t="e">
        <f>[25]Tri_Incurred_AttrorTot!BL14</f>
        <v>#N/A</v>
      </c>
      <c r="BM83" s="709" t="e">
        <f>[25]Tri_Incurred_AttrorTot!BM14</f>
        <v>#N/A</v>
      </c>
      <c r="BN83" s="709" t="e">
        <f>[25]Tri_Incurred_AttrorTot!BN14</f>
        <v>#N/A</v>
      </c>
      <c r="BO83" s="709" t="e">
        <f>[25]Tri_Incurred_AttrorTot!BO14</f>
        <v>#N/A</v>
      </c>
      <c r="BP83" s="709" t="e">
        <f>[25]Tri_Incurred_AttrorTot!BP14</f>
        <v>#N/A</v>
      </c>
      <c r="BQ83" s="709" t="e">
        <f>[25]Tri_Incurred_AttrorTot!BQ14</f>
        <v>#N/A</v>
      </c>
      <c r="BR83" s="709" t="e">
        <f>[25]Tri_Incurred_AttrorTot!BR14</f>
        <v>#N/A</v>
      </c>
      <c r="BS83" s="709" t="e">
        <f>[25]Tri_Incurred_AttrorTot!BS14</f>
        <v>#N/A</v>
      </c>
      <c r="BT83" s="709" t="e">
        <f>[25]Tri_Incurred_AttrorTot!BT14</f>
        <v>#N/A</v>
      </c>
      <c r="BU83" s="709" t="e">
        <f>[25]Tri_Incurred_AttrorTot!BU14</f>
        <v>#N/A</v>
      </c>
      <c r="BV83" s="709" t="e">
        <f>[25]Tri_Incurred_AttrorTot!BV14</f>
        <v>#N/A</v>
      </c>
      <c r="BW83" s="709" t="e">
        <f>[25]Tri_Incurred_AttrorTot!BW14</f>
        <v>#N/A</v>
      </c>
      <c r="BX83" s="709" t="e">
        <f>[25]Tri_Incurred_AttrorTot!BX14</f>
        <v>#N/A</v>
      </c>
      <c r="BY83" s="709" t="e">
        <f>[25]Tri_Incurred_AttrorTot!BY14</f>
        <v>#N/A</v>
      </c>
      <c r="BZ83" s="709" t="e">
        <f>[25]Tri_Incurred_AttrorTot!BZ14</f>
        <v>#N/A</v>
      </c>
      <c r="CA83" s="709" t="e">
        <f>[25]Tri_Incurred_AttrorTot!CA14</f>
        <v>#N/A</v>
      </c>
      <c r="CB83" s="709" t="e">
        <f>[25]Tri_Incurred_AttrorTot!CB14</f>
        <v>#N/A</v>
      </c>
      <c r="CC83" s="709" t="e">
        <f>[25]Tri_Incurred_AttrorTot!CC14</f>
        <v>#N/A</v>
      </c>
    </row>
    <row r="84" spans="1:81">
      <c r="A84" s="127" t="s">
        <v>441</v>
      </c>
      <c r="B84" s="709">
        <f>[25]Tri_Incurred_AttrorTot!B15</f>
        <v>908543</v>
      </c>
      <c r="C84" s="709">
        <f>[25]Tri_Incurred_AttrorTot!C15</f>
        <v>1114679</v>
      </c>
      <c r="D84" s="709">
        <f>[25]Tri_Incurred_AttrorTot!D15</f>
        <v>1131163</v>
      </c>
      <c r="E84" s="709">
        <f>[25]Tri_Incurred_AttrorTot!E15</f>
        <v>1159391</v>
      </c>
      <c r="F84" s="709">
        <f>[25]Tri_Incurred_AttrorTot!F15</f>
        <v>1203518</v>
      </c>
      <c r="G84" s="709">
        <f>[25]Tri_Incurred_AttrorTot!G15</f>
        <v>1174821</v>
      </c>
      <c r="H84" s="709">
        <f>[25]Tri_Incurred_AttrorTot!H15</f>
        <v>1171304</v>
      </c>
      <c r="I84" s="709">
        <f>[25]Tri_Incurred_AttrorTot!I15</f>
        <v>1173382</v>
      </c>
      <c r="J84" s="709">
        <f>[25]Tri_Incurred_AttrorTot!J15</f>
        <v>1195160</v>
      </c>
      <c r="K84" s="709">
        <f>[25]Tri_Incurred_AttrorTot!K15</f>
        <v>1196964</v>
      </c>
      <c r="L84" s="709">
        <f>[25]Tri_Incurred_AttrorTot!L15</f>
        <v>1234153</v>
      </c>
      <c r="M84" s="709">
        <f>[25]Tri_Incurred_AttrorTot!M15</f>
        <v>1234615</v>
      </c>
      <c r="N84" s="709">
        <f>[25]Tri_Incurred_AttrorTot!N15</f>
        <v>1234886</v>
      </c>
      <c r="O84" s="709">
        <f>[25]Tri_Incurred_AttrorTot!O15</f>
        <v>1236214</v>
      </c>
      <c r="P84" s="709">
        <f>[25]Tri_Incurred_AttrorTot!P15</f>
        <v>1236303</v>
      </c>
      <c r="Q84" s="709">
        <f>[25]Tri_Incurred_AttrorTot!Q15</f>
        <v>1236319</v>
      </c>
      <c r="R84" s="709">
        <f>[25]Tri_Incurred_AttrorTot!R15</f>
        <v>1247279</v>
      </c>
      <c r="S84" s="709">
        <f>[25]Tri_Incurred_AttrorTot!S15</f>
        <v>1247279</v>
      </c>
      <c r="T84" s="709">
        <f>[25]Tri_Incurred_AttrorTot!T15</f>
        <v>1247279</v>
      </c>
      <c r="U84" s="709">
        <f>[25]Tri_Incurred_AttrorTot!U15</f>
        <v>1248067</v>
      </c>
      <c r="V84" s="709">
        <f>[25]Tri_Incurred_AttrorTot!V15</f>
        <v>1247279</v>
      </c>
      <c r="W84" s="709">
        <f>[25]Tri_Incurred_AttrorTot!W15</f>
        <v>1244344</v>
      </c>
      <c r="X84" s="709">
        <f>[25]Tri_Incurred_AttrorTot!X15</f>
        <v>1244344</v>
      </c>
      <c r="Y84" s="709">
        <f>[25]Tri_Incurred_AttrorTot!Y15</f>
        <v>1244404</v>
      </c>
      <c r="Z84" s="709">
        <f>[25]Tri_Incurred_AttrorTot!Z15</f>
        <v>1245614</v>
      </c>
      <c r="AA84" s="709">
        <f>[25]Tri_Incurred_AttrorTot!AA15</f>
        <v>1245754</v>
      </c>
      <c r="AB84" s="709">
        <f>[25]Tri_Incurred_AttrorTot!AB15</f>
        <v>1264304</v>
      </c>
      <c r="AC84" s="709">
        <f>[25]Tri_Incurred_AttrorTot!AC15</f>
        <v>1248134</v>
      </c>
      <c r="AD84" s="709">
        <f>[25]Tri_Incurred_AttrorTot!AD15</f>
        <v>1248134</v>
      </c>
      <c r="AE84" s="709">
        <f>[25]Tri_Incurred_AttrorTot!AE15</f>
        <v>1243034</v>
      </c>
      <c r="AF84" s="709">
        <f>[25]Tri_Incurred_AttrorTot!AF15</f>
        <v>1243034</v>
      </c>
      <c r="AG84" s="709">
        <f>[25]Tri_Incurred_AttrorTot!AG15</f>
        <v>1243034</v>
      </c>
      <c r="AH84" s="709">
        <f>[25]Tri_Incurred_AttrorTot!AH15</f>
        <v>1243103</v>
      </c>
      <c r="AI84" s="709">
        <f>[25]Tri_Incurred_AttrorTot!AI15</f>
        <v>1243103</v>
      </c>
      <c r="AJ84" s="709">
        <f>[25]Tri_Incurred_AttrorTot!AJ15</f>
        <v>1243103</v>
      </c>
      <c r="AK84" s="709">
        <f>[25]Tri_Incurred_AttrorTot!AK15</f>
        <v>1243103</v>
      </c>
      <c r="AL84" s="709">
        <f>[25]Tri_Incurred_AttrorTot!AL15</f>
        <v>1243103</v>
      </c>
      <c r="AM84" s="709">
        <f>[25]Tri_Incurred_AttrorTot!AM15</f>
        <v>1243103</v>
      </c>
      <c r="AN84" s="709">
        <f>[25]Tri_Incurred_AttrorTot!AN15</f>
        <v>1243103</v>
      </c>
      <c r="AO84" s="709">
        <f>[25]Tri_Incurred_AttrorTot!AO15</f>
        <v>1243103</v>
      </c>
      <c r="AP84" s="709">
        <f>[25]Tri_Incurred_AttrorTot!AP15</f>
        <v>1243103</v>
      </c>
      <c r="AQ84" s="709">
        <f>[25]Tri_Incurred_AttrorTot!AQ15</f>
        <v>1243103</v>
      </c>
      <c r="AR84" s="709">
        <f>[25]Tri_Incurred_AttrorTot!AR15</f>
        <v>1243103</v>
      </c>
      <c r="AS84" s="709">
        <f>[25]Tri_Incurred_AttrorTot!AS15</f>
        <v>1243103</v>
      </c>
      <c r="AT84" s="709">
        <f>[25]Tri_Incurred_AttrorTot!AT15</f>
        <v>1243103</v>
      </c>
      <c r="AU84" s="709">
        <f>[25]Tri_Incurred_AttrorTot!AU15</f>
        <v>1243103</v>
      </c>
      <c r="AV84" s="709">
        <f>[25]Tri_Incurred_AttrorTot!AV15</f>
        <v>1243103</v>
      </c>
      <c r="AW84" s="709">
        <f>[25]Tri_Incurred_AttrorTot!AW15</f>
        <v>1243103</v>
      </c>
      <c r="AX84" s="709">
        <f>[25]Tri_Incurred_AttrorTot!AX15</f>
        <v>1243103</v>
      </c>
      <c r="AY84" s="709">
        <f>[25]Tri_Incurred_AttrorTot!AY15</f>
        <v>1243103</v>
      </c>
      <c r="AZ84" s="709">
        <f>[25]Tri_Incurred_AttrorTot!AZ15</f>
        <v>1243103</v>
      </c>
      <c r="BA84" s="709">
        <f>[25]Tri_Incurred_AttrorTot!BA15</f>
        <v>1243103</v>
      </c>
      <c r="BB84" s="709">
        <f>[25]Tri_Incurred_AttrorTot!BB15</f>
        <v>1243103</v>
      </c>
      <c r="BC84" s="709">
        <f>[25]Tri_Incurred_AttrorTot!BC15</f>
        <v>1243103</v>
      </c>
      <c r="BD84" s="709">
        <f>[25]Tri_Incurred_AttrorTot!BD15</f>
        <v>1243103</v>
      </c>
      <c r="BE84" s="709">
        <f>[25]Tri_Incurred_AttrorTot!BE15</f>
        <v>1243103</v>
      </c>
      <c r="BF84" s="709">
        <f>[25]Tri_Incurred_AttrorTot!BF15</f>
        <v>1243103</v>
      </c>
      <c r="BG84" s="709">
        <f>[25]Tri_Incurred_AttrorTot!BG15</f>
        <v>1285103</v>
      </c>
      <c r="BH84" s="709" t="str">
        <f>[25]Tri_Incurred_AttrorTot!BH15</f>
        <v/>
      </c>
      <c r="BI84" s="709" t="str">
        <f>[25]Tri_Incurred_AttrorTot!BI15</f>
        <v/>
      </c>
      <c r="BJ84" s="709" t="str">
        <f>[25]Tri_Incurred_AttrorTot!BJ15</f>
        <v/>
      </c>
      <c r="BK84" s="709" t="e">
        <f>[25]Tri_Incurred_AttrorTot!BK15</f>
        <v>#N/A</v>
      </c>
      <c r="BL84" s="709" t="e">
        <f>[25]Tri_Incurred_AttrorTot!BL15</f>
        <v>#N/A</v>
      </c>
      <c r="BM84" s="709" t="e">
        <f>[25]Tri_Incurred_AttrorTot!BM15</f>
        <v>#N/A</v>
      </c>
      <c r="BN84" s="709" t="e">
        <f>[25]Tri_Incurred_AttrorTot!BN15</f>
        <v>#N/A</v>
      </c>
      <c r="BO84" s="709" t="e">
        <f>[25]Tri_Incurred_AttrorTot!BO15</f>
        <v>#N/A</v>
      </c>
      <c r="BP84" s="709" t="e">
        <f>[25]Tri_Incurred_AttrorTot!BP15</f>
        <v>#N/A</v>
      </c>
      <c r="BQ84" s="709" t="e">
        <f>[25]Tri_Incurred_AttrorTot!BQ15</f>
        <v>#N/A</v>
      </c>
      <c r="BR84" s="709" t="e">
        <f>[25]Tri_Incurred_AttrorTot!BR15</f>
        <v>#N/A</v>
      </c>
      <c r="BS84" s="709" t="e">
        <f>[25]Tri_Incurred_AttrorTot!BS15</f>
        <v>#N/A</v>
      </c>
      <c r="BT84" s="709" t="e">
        <f>[25]Tri_Incurred_AttrorTot!BT15</f>
        <v>#N/A</v>
      </c>
      <c r="BU84" s="709" t="e">
        <f>[25]Tri_Incurred_AttrorTot!BU15</f>
        <v>#N/A</v>
      </c>
      <c r="BV84" s="709" t="e">
        <f>[25]Tri_Incurred_AttrorTot!BV15</f>
        <v>#N/A</v>
      </c>
      <c r="BW84" s="709" t="e">
        <f>[25]Tri_Incurred_AttrorTot!BW15</f>
        <v>#N/A</v>
      </c>
      <c r="BX84" s="709" t="e">
        <f>[25]Tri_Incurred_AttrorTot!BX15</f>
        <v>#N/A</v>
      </c>
      <c r="BY84" s="709" t="e">
        <f>[25]Tri_Incurred_AttrorTot!BY15</f>
        <v>#N/A</v>
      </c>
      <c r="BZ84" s="709" t="e">
        <f>[25]Tri_Incurred_AttrorTot!BZ15</f>
        <v>#N/A</v>
      </c>
      <c r="CA84" s="709" t="e">
        <f>[25]Tri_Incurred_AttrorTot!CA15</f>
        <v>#N/A</v>
      </c>
      <c r="CB84" s="709" t="e">
        <f>[25]Tri_Incurred_AttrorTot!CB15</f>
        <v>#N/A</v>
      </c>
      <c r="CC84" s="709" t="e">
        <f>[25]Tri_Incurred_AttrorTot!CC15</f>
        <v>#N/A</v>
      </c>
    </row>
    <row r="85" spans="1:81">
      <c r="A85" s="127" t="s">
        <v>442</v>
      </c>
      <c r="B85" s="709">
        <f>[25]Tri_Incurred_AttrorTot!B16</f>
        <v>376340</v>
      </c>
      <c r="C85" s="709">
        <f>[25]Tri_Incurred_AttrorTot!C16</f>
        <v>425593</v>
      </c>
      <c r="D85" s="709">
        <f>[25]Tri_Incurred_AttrorTot!D16</f>
        <v>436232</v>
      </c>
      <c r="E85" s="709">
        <f>[25]Tri_Incurred_AttrorTot!E16</f>
        <v>445010</v>
      </c>
      <c r="F85" s="709">
        <f>[25]Tri_Incurred_AttrorTot!F16</f>
        <v>445146</v>
      </c>
      <c r="G85" s="709">
        <f>[25]Tri_Incurred_AttrorTot!G16</f>
        <v>441077</v>
      </c>
      <c r="H85" s="709">
        <f>[25]Tri_Incurred_AttrorTot!H16</f>
        <v>441312</v>
      </c>
      <c r="I85" s="709">
        <f>[25]Tri_Incurred_AttrorTot!I16</f>
        <v>446018</v>
      </c>
      <c r="J85" s="709">
        <f>[25]Tri_Incurred_AttrorTot!J16</f>
        <v>446585</v>
      </c>
      <c r="K85" s="709">
        <f>[25]Tri_Incurred_AttrorTot!K16</f>
        <v>446890</v>
      </c>
      <c r="L85" s="709">
        <f>[25]Tri_Incurred_AttrorTot!L16</f>
        <v>449112</v>
      </c>
      <c r="M85" s="709">
        <f>[25]Tri_Incurred_AttrorTot!M16</f>
        <v>449505</v>
      </c>
      <c r="N85" s="709">
        <f>[25]Tri_Incurred_AttrorTot!N16</f>
        <v>449147</v>
      </c>
      <c r="O85" s="709">
        <f>[25]Tri_Incurred_AttrorTot!O16</f>
        <v>450853</v>
      </c>
      <c r="P85" s="709">
        <f>[25]Tri_Incurred_AttrorTot!P16</f>
        <v>441744</v>
      </c>
      <c r="Q85" s="709">
        <f>[25]Tri_Incurred_AttrorTot!Q16</f>
        <v>442402</v>
      </c>
      <c r="R85" s="709">
        <f>[25]Tri_Incurred_AttrorTot!R16</f>
        <v>442502</v>
      </c>
      <c r="S85" s="709">
        <f>[25]Tri_Incurred_AttrorTot!S16</f>
        <v>442891</v>
      </c>
      <c r="T85" s="709">
        <f>[25]Tri_Incurred_AttrorTot!T16</f>
        <v>424902</v>
      </c>
      <c r="U85" s="709">
        <f>[25]Tri_Incurred_AttrorTot!U16</f>
        <v>426320</v>
      </c>
      <c r="V85" s="709">
        <f>[25]Tri_Incurred_AttrorTot!V16</f>
        <v>426736</v>
      </c>
      <c r="W85" s="709">
        <f>[25]Tri_Incurred_AttrorTot!W16</f>
        <v>426916</v>
      </c>
      <c r="X85" s="709">
        <f>[25]Tri_Incurred_AttrorTot!X16</f>
        <v>427096</v>
      </c>
      <c r="Y85" s="709">
        <f>[25]Tri_Incurred_AttrorTot!Y16</f>
        <v>427306</v>
      </c>
      <c r="Z85" s="709">
        <f>[25]Tri_Incurred_AttrorTot!Z16</f>
        <v>427376</v>
      </c>
      <c r="AA85" s="709">
        <f>[25]Tri_Incurred_AttrorTot!AA16</f>
        <v>427591</v>
      </c>
      <c r="AB85" s="709">
        <f>[25]Tri_Incurred_AttrorTot!AB16</f>
        <v>427591</v>
      </c>
      <c r="AC85" s="709">
        <f>[25]Tri_Incurred_AttrorTot!AC16</f>
        <v>427591</v>
      </c>
      <c r="AD85" s="709">
        <f>[25]Tri_Incurred_AttrorTot!AD16</f>
        <v>427591</v>
      </c>
      <c r="AE85" s="709">
        <f>[25]Tri_Incurred_AttrorTot!AE16</f>
        <v>427591</v>
      </c>
      <c r="AF85" s="709">
        <f>[25]Tri_Incurred_AttrorTot!AF16</f>
        <v>427591</v>
      </c>
      <c r="AG85" s="709">
        <f>[25]Tri_Incurred_AttrorTot!AG16</f>
        <v>427911</v>
      </c>
      <c r="AH85" s="709">
        <f>[25]Tri_Incurred_AttrorTot!AH16</f>
        <v>428151</v>
      </c>
      <c r="AI85" s="709">
        <f>[25]Tri_Incurred_AttrorTot!AI16</f>
        <v>428151</v>
      </c>
      <c r="AJ85" s="709">
        <f>[25]Tri_Incurred_AttrorTot!AJ16</f>
        <v>431651</v>
      </c>
      <c r="AK85" s="709">
        <f>[25]Tri_Incurred_AttrorTot!AK16</f>
        <v>431651</v>
      </c>
      <c r="AL85" s="709">
        <f>[25]Tri_Incurred_AttrorTot!AL16</f>
        <v>431651</v>
      </c>
      <c r="AM85" s="709">
        <f>[25]Tri_Incurred_AttrorTot!AM16</f>
        <v>431651</v>
      </c>
      <c r="AN85" s="709">
        <f>[25]Tri_Incurred_AttrorTot!AN16</f>
        <v>431651</v>
      </c>
      <c r="AO85" s="709">
        <f>[25]Tri_Incurred_AttrorTot!AO16</f>
        <v>434161</v>
      </c>
      <c r="AP85" s="709">
        <f>[25]Tri_Incurred_AttrorTot!AP16</f>
        <v>425612</v>
      </c>
      <c r="AQ85" s="709">
        <f>[25]Tri_Incurred_AttrorTot!AQ16</f>
        <v>425612</v>
      </c>
      <c r="AR85" s="709">
        <f>[25]Tri_Incurred_AttrorTot!AR16</f>
        <v>426612</v>
      </c>
      <c r="AS85" s="709">
        <f>[25]Tri_Incurred_AttrorTot!AS16</f>
        <v>426612</v>
      </c>
      <c r="AT85" s="709">
        <f>[25]Tri_Incurred_AttrorTot!AT16</f>
        <v>426612</v>
      </c>
      <c r="AU85" s="709">
        <f>[25]Tri_Incurred_AttrorTot!AU16</f>
        <v>426612</v>
      </c>
      <c r="AV85" s="709">
        <f>[25]Tri_Incurred_AttrorTot!AV16</f>
        <v>426612</v>
      </c>
      <c r="AW85" s="709">
        <f>[25]Tri_Incurred_AttrorTot!AW16</f>
        <v>427473</v>
      </c>
      <c r="AX85" s="709">
        <f>[25]Tri_Incurred_AttrorTot!AX16</f>
        <v>427473</v>
      </c>
      <c r="AY85" s="709">
        <f>[25]Tri_Incurred_AttrorTot!AY16</f>
        <v>427473</v>
      </c>
      <c r="AZ85" s="709">
        <f>[25]Tri_Incurred_AttrorTot!AZ16</f>
        <v>427473</v>
      </c>
      <c r="BA85" s="709">
        <f>[25]Tri_Incurred_AttrorTot!BA16</f>
        <v>427800</v>
      </c>
      <c r="BB85" s="709">
        <f>[25]Tri_Incurred_AttrorTot!BB16</f>
        <v>427800</v>
      </c>
      <c r="BC85" s="709">
        <f>[25]Tri_Incurred_AttrorTot!BC16</f>
        <v>427800</v>
      </c>
      <c r="BD85" s="709">
        <f>[25]Tri_Incurred_AttrorTot!BD16</f>
        <v>427800</v>
      </c>
      <c r="BE85" s="709">
        <f>[25]Tri_Incurred_AttrorTot!BE16</f>
        <v>427800</v>
      </c>
      <c r="BF85" s="709">
        <f>[25]Tri_Incurred_AttrorTot!BF16</f>
        <v>427801</v>
      </c>
      <c r="BG85" s="709" t="str">
        <f>[25]Tri_Incurred_AttrorTot!BG16</f>
        <v/>
      </c>
      <c r="BH85" s="709" t="str">
        <f>[25]Tri_Incurred_AttrorTot!BH16</f>
        <v/>
      </c>
      <c r="BI85" s="709" t="str">
        <f>[25]Tri_Incurred_AttrorTot!BI16</f>
        <v/>
      </c>
      <c r="BJ85" s="709" t="str">
        <f>[25]Tri_Incurred_AttrorTot!BJ16</f>
        <v/>
      </c>
      <c r="BK85" s="709" t="e">
        <f>[25]Tri_Incurred_AttrorTot!BK16</f>
        <v>#N/A</v>
      </c>
      <c r="BL85" s="709" t="e">
        <f>[25]Tri_Incurred_AttrorTot!BL16</f>
        <v>#N/A</v>
      </c>
      <c r="BM85" s="709" t="e">
        <f>[25]Tri_Incurred_AttrorTot!BM16</f>
        <v>#N/A</v>
      </c>
      <c r="BN85" s="709" t="e">
        <f>[25]Tri_Incurred_AttrorTot!BN16</f>
        <v>#N/A</v>
      </c>
      <c r="BO85" s="709" t="e">
        <f>[25]Tri_Incurred_AttrorTot!BO16</f>
        <v>#N/A</v>
      </c>
      <c r="BP85" s="709" t="e">
        <f>[25]Tri_Incurred_AttrorTot!BP16</f>
        <v>#N/A</v>
      </c>
      <c r="BQ85" s="709" t="e">
        <f>[25]Tri_Incurred_AttrorTot!BQ16</f>
        <v>#N/A</v>
      </c>
      <c r="BR85" s="709" t="e">
        <f>[25]Tri_Incurred_AttrorTot!BR16</f>
        <v>#N/A</v>
      </c>
      <c r="BS85" s="709" t="e">
        <f>[25]Tri_Incurred_AttrorTot!BS16</f>
        <v>#N/A</v>
      </c>
      <c r="BT85" s="709" t="e">
        <f>[25]Tri_Incurred_AttrorTot!BT16</f>
        <v>#N/A</v>
      </c>
      <c r="BU85" s="709" t="e">
        <f>[25]Tri_Incurred_AttrorTot!BU16</f>
        <v>#N/A</v>
      </c>
      <c r="BV85" s="709" t="e">
        <f>[25]Tri_Incurred_AttrorTot!BV16</f>
        <v>#N/A</v>
      </c>
      <c r="BW85" s="709" t="e">
        <f>[25]Tri_Incurred_AttrorTot!BW16</f>
        <v>#N/A</v>
      </c>
      <c r="BX85" s="709" t="e">
        <f>[25]Tri_Incurred_AttrorTot!BX16</f>
        <v>#N/A</v>
      </c>
      <c r="BY85" s="709" t="e">
        <f>[25]Tri_Incurred_AttrorTot!BY16</f>
        <v>#N/A</v>
      </c>
      <c r="BZ85" s="709" t="e">
        <f>[25]Tri_Incurred_AttrorTot!BZ16</f>
        <v>#N/A</v>
      </c>
      <c r="CA85" s="709" t="e">
        <f>[25]Tri_Incurred_AttrorTot!CA16</f>
        <v>#N/A</v>
      </c>
      <c r="CB85" s="709" t="e">
        <f>[25]Tri_Incurred_AttrorTot!CB16</f>
        <v>#N/A</v>
      </c>
      <c r="CC85" s="709" t="e">
        <f>[25]Tri_Incurred_AttrorTot!CC16</f>
        <v>#N/A</v>
      </c>
    </row>
    <row r="86" spans="1:81">
      <c r="A86" s="127" t="s">
        <v>443</v>
      </c>
      <c r="B86" s="709">
        <f>[25]Tri_Incurred_AttrorTot!B17</f>
        <v>654460</v>
      </c>
      <c r="C86" s="709">
        <f>[25]Tri_Incurred_AttrorTot!C17</f>
        <v>719990</v>
      </c>
      <c r="D86" s="709">
        <f>[25]Tri_Incurred_AttrorTot!D17</f>
        <v>766152</v>
      </c>
      <c r="E86" s="709">
        <f>[25]Tri_Incurred_AttrorTot!E17</f>
        <v>766057</v>
      </c>
      <c r="F86" s="709">
        <f>[25]Tri_Incurred_AttrorTot!F17</f>
        <v>744834</v>
      </c>
      <c r="G86" s="709">
        <f>[25]Tri_Incurred_AttrorTot!G17</f>
        <v>731700</v>
      </c>
      <c r="H86" s="709">
        <f>[25]Tri_Incurred_AttrorTot!H17</f>
        <v>751351</v>
      </c>
      <c r="I86" s="709">
        <f>[25]Tri_Incurred_AttrorTot!I17</f>
        <v>754199</v>
      </c>
      <c r="J86" s="709">
        <f>[25]Tri_Incurred_AttrorTot!J17</f>
        <v>727692</v>
      </c>
      <c r="K86" s="709">
        <f>[25]Tri_Incurred_AttrorTot!K17</f>
        <v>719564</v>
      </c>
      <c r="L86" s="709">
        <f>[25]Tri_Incurred_AttrorTot!L17</f>
        <v>717710</v>
      </c>
      <c r="M86" s="709">
        <f>[25]Tri_Incurred_AttrorTot!M17</f>
        <v>719689</v>
      </c>
      <c r="N86" s="709">
        <f>[25]Tri_Incurred_AttrorTot!N17</f>
        <v>710535</v>
      </c>
      <c r="O86" s="709">
        <f>[25]Tri_Incurred_AttrorTot!O17</f>
        <v>680282</v>
      </c>
      <c r="P86" s="709">
        <f>[25]Tri_Incurred_AttrorTot!P17</f>
        <v>678799</v>
      </c>
      <c r="Q86" s="709">
        <f>[25]Tri_Incurred_AttrorTot!Q17</f>
        <v>678803</v>
      </c>
      <c r="R86" s="709">
        <f>[25]Tri_Incurred_AttrorTot!R17</f>
        <v>678807</v>
      </c>
      <c r="S86" s="709">
        <f>[25]Tri_Incurred_AttrorTot!S17</f>
        <v>678577</v>
      </c>
      <c r="T86" s="709">
        <f>[25]Tri_Incurred_AttrorTot!T17</f>
        <v>678577</v>
      </c>
      <c r="U86" s="709">
        <f>[25]Tri_Incurred_AttrorTot!U17</f>
        <v>680077</v>
      </c>
      <c r="V86" s="709">
        <f>[25]Tri_Incurred_AttrorTot!V17</f>
        <v>680077</v>
      </c>
      <c r="W86" s="709">
        <f>[25]Tri_Incurred_AttrorTot!W17</f>
        <v>680077</v>
      </c>
      <c r="X86" s="709">
        <f>[25]Tri_Incurred_AttrorTot!X17</f>
        <v>680532</v>
      </c>
      <c r="Y86" s="709">
        <f>[25]Tri_Incurred_AttrorTot!Y17</f>
        <v>680672</v>
      </c>
      <c r="Z86" s="709">
        <f>[25]Tri_Incurred_AttrorTot!Z17</f>
        <v>680957</v>
      </c>
      <c r="AA86" s="709">
        <f>[25]Tri_Incurred_AttrorTot!AA17</f>
        <v>681327</v>
      </c>
      <c r="AB86" s="709">
        <f>[25]Tri_Incurred_AttrorTot!AB17</f>
        <v>681327</v>
      </c>
      <c r="AC86" s="709">
        <f>[25]Tri_Incurred_AttrorTot!AC17</f>
        <v>681327</v>
      </c>
      <c r="AD86" s="709">
        <f>[25]Tri_Incurred_AttrorTot!AD17</f>
        <v>682227</v>
      </c>
      <c r="AE86" s="709">
        <f>[25]Tri_Incurred_AttrorTot!AE17</f>
        <v>682547</v>
      </c>
      <c r="AF86" s="709">
        <f>[25]Tri_Incurred_AttrorTot!AF17</f>
        <v>660020</v>
      </c>
      <c r="AG86" s="709">
        <f>[25]Tri_Incurred_AttrorTot!AG17</f>
        <v>660408</v>
      </c>
      <c r="AH86" s="709">
        <f>[25]Tri_Incurred_AttrorTot!AH17</f>
        <v>660508</v>
      </c>
      <c r="AI86" s="709">
        <f>[25]Tri_Incurred_AttrorTot!AI17</f>
        <v>660508</v>
      </c>
      <c r="AJ86" s="709">
        <f>[25]Tri_Incurred_AttrorTot!AJ17</f>
        <v>660911</v>
      </c>
      <c r="AK86" s="709">
        <f>[25]Tri_Incurred_AttrorTot!AK17</f>
        <v>660911</v>
      </c>
      <c r="AL86" s="709">
        <f>[25]Tri_Incurred_AttrorTot!AL17</f>
        <v>660911</v>
      </c>
      <c r="AM86" s="709">
        <f>[25]Tri_Incurred_AttrorTot!AM17</f>
        <v>660911</v>
      </c>
      <c r="AN86" s="709">
        <f>[25]Tri_Incurred_AttrorTot!AN17</f>
        <v>660911</v>
      </c>
      <c r="AO86" s="709">
        <f>[25]Tri_Incurred_AttrorTot!AO17</f>
        <v>660911</v>
      </c>
      <c r="AP86" s="709">
        <f>[25]Tri_Incurred_AttrorTot!AP17</f>
        <v>660911</v>
      </c>
      <c r="AQ86" s="709">
        <f>[25]Tri_Incurred_AttrorTot!AQ17</f>
        <v>660911</v>
      </c>
      <c r="AR86" s="709">
        <f>[25]Tri_Incurred_AttrorTot!AR17</f>
        <v>660911</v>
      </c>
      <c r="AS86" s="709">
        <f>[25]Tri_Incurred_AttrorTot!AS17</f>
        <v>660911</v>
      </c>
      <c r="AT86" s="709">
        <f>[25]Tri_Incurred_AttrorTot!AT17</f>
        <v>660911</v>
      </c>
      <c r="AU86" s="709">
        <f>[25]Tri_Incurred_AttrorTot!AU17</f>
        <v>660911</v>
      </c>
      <c r="AV86" s="709">
        <f>[25]Tri_Incurred_AttrorTot!AV17</f>
        <v>660911</v>
      </c>
      <c r="AW86" s="709">
        <f>[25]Tri_Incurred_AttrorTot!AW17</f>
        <v>660911</v>
      </c>
      <c r="AX86" s="709">
        <f>[25]Tri_Incurred_AttrorTot!AX17</f>
        <v>660911</v>
      </c>
      <c r="AY86" s="709">
        <f>[25]Tri_Incurred_AttrorTot!AY17</f>
        <v>660911</v>
      </c>
      <c r="AZ86" s="709">
        <f>[25]Tri_Incurred_AttrorTot!AZ17</f>
        <v>660911</v>
      </c>
      <c r="BA86" s="709">
        <f>[25]Tri_Incurred_AttrorTot!BA17</f>
        <v>660911</v>
      </c>
      <c r="BB86" s="709">
        <f>[25]Tri_Incurred_AttrorTot!BB17</f>
        <v>660911</v>
      </c>
      <c r="BC86" s="709">
        <f>[25]Tri_Incurred_AttrorTot!BC17</f>
        <v>660911</v>
      </c>
      <c r="BD86" s="709">
        <f>[25]Tri_Incurred_AttrorTot!BD17</f>
        <v>660911</v>
      </c>
      <c r="BE86" s="709">
        <f>[25]Tri_Incurred_AttrorTot!BE17</f>
        <v>660911</v>
      </c>
      <c r="BF86" s="709" t="str">
        <f>[25]Tri_Incurred_AttrorTot!BF17</f>
        <v/>
      </c>
      <c r="BG86" s="709" t="str">
        <f>[25]Tri_Incurred_AttrorTot!BG17</f>
        <v/>
      </c>
      <c r="BH86" s="709" t="str">
        <f>[25]Tri_Incurred_AttrorTot!BH17</f>
        <v/>
      </c>
      <c r="BI86" s="709" t="str">
        <f>[25]Tri_Incurred_AttrorTot!BI17</f>
        <v/>
      </c>
      <c r="BJ86" s="709" t="str">
        <f>[25]Tri_Incurred_AttrorTot!BJ17</f>
        <v/>
      </c>
      <c r="BK86" s="709" t="e">
        <f>[25]Tri_Incurred_AttrorTot!BK17</f>
        <v>#N/A</v>
      </c>
      <c r="BL86" s="709" t="e">
        <f>[25]Tri_Incurred_AttrorTot!BL17</f>
        <v>#N/A</v>
      </c>
      <c r="BM86" s="709" t="e">
        <f>[25]Tri_Incurred_AttrorTot!BM17</f>
        <v>#N/A</v>
      </c>
      <c r="BN86" s="709" t="e">
        <f>[25]Tri_Incurred_AttrorTot!BN17</f>
        <v>#N/A</v>
      </c>
      <c r="BO86" s="709" t="e">
        <f>[25]Tri_Incurred_AttrorTot!BO17</f>
        <v>#N/A</v>
      </c>
      <c r="BP86" s="709" t="e">
        <f>[25]Tri_Incurred_AttrorTot!BP17</f>
        <v>#N/A</v>
      </c>
      <c r="BQ86" s="709" t="e">
        <f>[25]Tri_Incurred_AttrorTot!BQ17</f>
        <v>#N/A</v>
      </c>
      <c r="BR86" s="709" t="e">
        <f>[25]Tri_Incurred_AttrorTot!BR17</f>
        <v>#N/A</v>
      </c>
      <c r="BS86" s="709" t="e">
        <f>[25]Tri_Incurred_AttrorTot!BS17</f>
        <v>#N/A</v>
      </c>
      <c r="BT86" s="709" t="e">
        <f>[25]Tri_Incurred_AttrorTot!BT17</f>
        <v>#N/A</v>
      </c>
      <c r="BU86" s="709" t="e">
        <f>[25]Tri_Incurred_AttrorTot!BU17</f>
        <v>#N/A</v>
      </c>
      <c r="BV86" s="709" t="e">
        <f>[25]Tri_Incurred_AttrorTot!BV17</f>
        <v>#N/A</v>
      </c>
      <c r="BW86" s="709" t="e">
        <f>[25]Tri_Incurred_AttrorTot!BW17</f>
        <v>#N/A</v>
      </c>
      <c r="BX86" s="709" t="e">
        <f>[25]Tri_Incurred_AttrorTot!BX17</f>
        <v>#N/A</v>
      </c>
      <c r="BY86" s="709" t="e">
        <f>[25]Tri_Incurred_AttrorTot!BY17</f>
        <v>#N/A</v>
      </c>
      <c r="BZ86" s="709" t="e">
        <f>[25]Tri_Incurred_AttrorTot!BZ17</f>
        <v>#N/A</v>
      </c>
      <c r="CA86" s="709" t="e">
        <f>[25]Tri_Incurred_AttrorTot!CA17</f>
        <v>#N/A</v>
      </c>
      <c r="CB86" s="709" t="e">
        <f>[25]Tri_Incurred_AttrorTot!CB17</f>
        <v>#N/A</v>
      </c>
      <c r="CC86" s="709" t="e">
        <f>[25]Tri_Incurred_AttrorTot!CC17</f>
        <v>#N/A</v>
      </c>
    </row>
    <row r="87" spans="1:81">
      <c r="A87" s="127" t="s">
        <v>444</v>
      </c>
      <c r="B87" s="709">
        <f>[25]Tri_Incurred_AttrorTot!B18</f>
        <v>791341</v>
      </c>
      <c r="C87" s="709">
        <f>[25]Tri_Incurred_AttrorTot!C18</f>
        <v>920942</v>
      </c>
      <c r="D87" s="709">
        <f>[25]Tri_Incurred_AttrorTot!D18</f>
        <v>922260</v>
      </c>
      <c r="E87" s="709">
        <f>[25]Tri_Incurred_AttrorTot!E18</f>
        <v>952878</v>
      </c>
      <c r="F87" s="709">
        <f>[25]Tri_Incurred_AttrorTot!F18</f>
        <v>1019270</v>
      </c>
      <c r="G87" s="709">
        <f>[25]Tri_Incurred_AttrorTot!G18</f>
        <v>1014226</v>
      </c>
      <c r="H87" s="709">
        <f>[25]Tri_Incurred_AttrorTot!H18</f>
        <v>1034535</v>
      </c>
      <c r="I87" s="709">
        <f>[25]Tri_Incurred_AttrorTot!I18</f>
        <v>1032742</v>
      </c>
      <c r="J87" s="709">
        <f>[25]Tri_Incurred_AttrorTot!J18</f>
        <v>1034353</v>
      </c>
      <c r="K87" s="709">
        <f>[25]Tri_Incurred_AttrorTot!K18</f>
        <v>1017848</v>
      </c>
      <c r="L87" s="709">
        <f>[25]Tri_Incurred_AttrorTot!L18</f>
        <v>1018389</v>
      </c>
      <c r="M87" s="709">
        <f>[25]Tri_Incurred_AttrorTot!M18</f>
        <v>1017436</v>
      </c>
      <c r="N87" s="709">
        <f>[25]Tri_Incurred_AttrorTot!N18</f>
        <v>1018402</v>
      </c>
      <c r="O87" s="709">
        <f>[25]Tri_Incurred_AttrorTot!O18</f>
        <v>1018402</v>
      </c>
      <c r="P87" s="709">
        <f>[25]Tri_Incurred_AttrorTot!P18</f>
        <v>1018402</v>
      </c>
      <c r="Q87" s="709">
        <f>[25]Tri_Incurred_AttrorTot!Q18</f>
        <v>1018402</v>
      </c>
      <c r="R87" s="709">
        <f>[25]Tri_Incurred_AttrorTot!R18</f>
        <v>1018402</v>
      </c>
      <c r="S87" s="709">
        <f>[25]Tri_Incurred_AttrorTot!S18</f>
        <v>1018402</v>
      </c>
      <c r="T87" s="709">
        <f>[25]Tri_Incurred_AttrorTot!T18</f>
        <v>1018402</v>
      </c>
      <c r="U87" s="709">
        <f>[25]Tri_Incurred_AttrorTot!U18</f>
        <v>1018402</v>
      </c>
      <c r="V87" s="709">
        <f>[25]Tri_Incurred_AttrorTot!V18</f>
        <v>1018502</v>
      </c>
      <c r="W87" s="709">
        <f>[25]Tri_Incurred_AttrorTot!W18</f>
        <v>1018502</v>
      </c>
      <c r="X87" s="709">
        <f>[25]Tri_Incurred_AttrorTot!X18</f>
        <v>1018502</v>
      </c>
      <c r="Y87" s="709">
        <f>[25]Tri_Incurred_AttrorTot!Y18</f>
        <v>1018502</v>
      </c>
      <c r="Z87" s="709">
        <f>[25]Tri_Incurred_AttrorTot!Z18</f>
        <v>1018502</v>
      </c>
      <c r="AA87" s="709">
        <f>[25]Tri_Incurred_AttrorTot!AA18</f>
        <v>1018502</v>
      </c>
      <c r="AB87" s="709">
        <f>[25]Tri_Incurred_AttrorTot!AB18</f>
        <v>1018502</v>
      </c>
      <c r="AC87" s="709">
        <f>[25]Tri_Incurred_AttrorTot!AC18</f>
        <v>1018502</v>
      </c>
      <c r="AD87" s="709">
        <f>[25]Tri_Incurred_AttrorTot!AD18</f>
        <v>1018602</v>
      </c>
      <c r="AE87" s="709">
        <f>[25]Tri_Incurred_AttrorTot!AE18</f>
        <v>1018602</v>
      </c>
      <c r="AF87" s="709">
        <f>[25]Tri_Incurred_AttrorTot!AF18</f>
        <v>1018602</v>
      </c>
      <c r="AG87" s="709">
        <f>[25]Tri_Incurred_AttrorTot!AG18</f>
        <v>1018602</v>
      </c>
      <c r="AH87" s="709">
        <f>[25]Tri_Incurred_AttrorTot!AH18</f>
        <v>1018602</v>
      </c>
      <c r="AI87" s="709">
        <f>[25]Tri_Incurred_AttrorTot!AI18</f>
        <v>1018602</v>
      </c>
      <c r="AJ87" s="709">
        <f>[25]Tri_Incurred_AttrorTot!AJ18</f>
        <v>1019752</v>
      </c>
      <c r="AK87" s="709">
        <f>[25]Tri_Incurred_AttrorTot!AK18</f>
        <v>1019752</v>
      </c>
      <c r="AL87" s="709">
        <f>[25]Tri_Incurred_AttrorTot!AL18</f>
        <v>1019752</v>
      </c>
      <c r="AM87" s="709">
        <f>[25]Tri_Incurred_AttrorTot!AM18</f>
        <v>1019752</v>
      </c>
      <c r="AN87" s="709">
        <f>[25]Tri_Incurred_AttrorTot!AN18</f>
        <v>1019752</v>
      </c>
      <c r="AO87" s="709">
        <f>[25]Tri_Incurred_AttrorTot!AO18</f>
        <v>1019752</v>
      </c>
      <c r="AP87" s="709">
        <f>[25]Tri_Incurred_AttrorTot!AP18</f>
        <v>1019752</v>
      </c>
      <c r="AQ87" s="709">
        <f>[25]Tri_Incurred_AttrorTot!AQ18</f>
        <v>1019752</v>
      </c>
      <c r="AR87" s="709">
        <f>[25]Tri_Incurred_AttrorTot!AR18</f>
        <v>1019752</v>
      </c>
      <c r="AS87" s="709">
        <f>[25]Tri_Incurred_AttrorTot!AS18</f>
        <v>1019752</v>
      </c>
      <c r="AT87" s="709">
        <f>[25]Tri_Incurred_AttrorTot!AT18</f>
        <v>1019752</v>
      </c>
      <c r="AU87" s="709">
        <f>[25]Tri_Incurred_AttrorTot!AU18</f>
        <v>1019752</v>
      </c>
      <c r="AV87" s="709">
        <f>[25]Tri_Incurred_AttrorTot!AV18</f>
        <v>1019752</v>
      </c>
      <c r="AW87" s="709">
        <f>[25]Tri_Incurred_AttrorTot!AW18</f>
        <v>1019752</v>
      </c>
      <c r="AX87" s="709">
        <f>[25]Tri_Incurred_AttrorTot!AX18</f>
        <v>1019752</v>
      </c>
      <c r="AY87" s="709">
        <f>[25]Tri_Incurred_AttrorTot!AY18</f>
        <v>1019752</v>
      </c>
      <c r="AZ87" s="709">
        <f>[25]Tri_Incurred_AttrorTot!AZ18</f>
        <v>1019752</v>
      </c>
      <c r="BA87" s="709">
        <f>[25]Tri_Incurred_AttrorTot!BA18</f>
        <v>1019752</v>
      </c>
      <c r="BB87" s="709">
        <f>[25]Tri_Incurred_AttrorTot!BB18</f>
        <v>1019752</v>
      </c>
      <c r="BC87" s="709">
        <f>[25]Tri_Incurred_AttrorTot!BC18</f>
        <v>1019752</v>
      </c>
      <c r="BD87" s="709">
        <f>[25]Tri_Incurred_AttrorTot!BD18</f>
        <v>1019752</v>
      </c>
      <c r="BE87" s="709" t="str">
        <f>[25]Tri_Incurred_AttrorTot!BE18</f>
        <v/>
      </c>
      <c r="BF87" s="709" t="str">
        <f>[25]Tri_Incurred_AttrorTot!BF18</f>
        <v/>
      </c>
      <c r="BG87" s="709" t="str">
        <f>[25]Tri_Incurred_AttrorTot!BG18</f>
        <v/>
      </c>
      <c r="BH87" s="709" t="str">
        <f>[25]Tri_Incurred_AttrorTot!BH18</f>
        <v/>
      </c>
      <c r="BI87" s="709" t="str">
        <f>[25]Tri_Incurred_AttrorTot!BI18</f>
        <v/>
      </c>
      <c r="BJ87" s="709" t="str">
        <f>[25]Tri_Incurred_AttrorTot!BJ18</f>
        <v/>
      </c>
      <c r="BK87" s="709" t="e">
        <f>[25]Tri_Incurred_AttrorTot!BK18</f>
        <v>#N/A</v>
      </c>
      <c r="BL87" s="709" t="e">
        <f>[25]Tri_Incurred_AttrorTot!BL18</f>
        <v>#N/A</v>
      </c>
      <c r="BM87" s="709" t="e">
        <f>[25]Tri_Incurred_AttrorTot!BM18</f>
        <v>#N/A</v>
      </c>
      <c r="BN87" s="709" t="e">
        <f>[25]Tri_Incurred_AttrorTot!BN18</f>
        <v>#N/A</v>
      </c>
      <c r="BO87" s="709" t="e">
        <f>[25]Tri_Incurred_AttrorTot!BO18</f>
        <v>#N/A</v>
      </c>
      <c r="BP87" s="709" t="e">
        <f>[25]Tri_Incurred_AttrorTot!BP18</f>
        <v>#N/A</v>
      </c>
      <c r="BQ87" s="709" t="e">
        <f>[25]Tri_Incurred_AttrorTot!BQ18</f>
        <v>#N/A</v>
      </c>
      <c r="BR87" s="709" t="e">
        <f>[25]Tri_Incurred_AttrorTot!BR18</f>
        <v>#N/A</v>
      </c>
      <c r="BS87" s="709" t="e">
        <f>[25]Tri_Incurred_AttrorTot!BS18</f>
        <v>#N/A</v>
      </c>
      <c r="BT87" s="709" t="e">
        <f>[25]Tri_Incurred_AttrorTot!BT18</f>
        <v>#N/A</v>
      </c>
      <c r="BU87" s="709" t="e">
        <f>[25]Tri_Incurred_AttrorTot!BU18</f>
        <v>#N/A</v>
      </c>
      <c r="BV87" s="709" t="e">
        <f>[25]Tri_Incurred_AttrorTot!BV18</f>
        <v>#N/A</v>
      </c>
      <c r="BW87" s="709" t="e">
        <f>[25]Tri_Incurred_AttrorTot!BW18</f>
        <v>#N/A</v>
      </c>
      <c r="BX87" s="709" t="e">
        <f>[25]Tri_Incurred_AttrorTot!BX18</f>
        <v>#N/A</v>
      </c>
      <c r="BY87" s="709" t="e">
        <f>[25]Tri_Incurred_AttrorTot!BY18</f>
        <v>#N/A</v>
      </c>
      <c r="BZ87" s="709" t="e">
        <f>[25]Tri_Incurred_AttrorTot!BZ18</f>
        <v>#N/A</v>
      </c>
      <c r="CA87" s="709" t="e">
        <f>[25]Tri_Incurred_AttrorTot!CA18</f>
        <v>#N/A</v>
      </c>
      <c r="CB87" s="709" t="e">
        <f>[25]Tri_Incurred_AttrorTot!CB18</f>
        <v>#N/A</v>
      </c>
      <c r="CC87" s="709" t="e">
        <f>[25]Tri_Incurred_AttrorTot!CC18</f>
        <v>#N/A</v>
      </c>
    </row>
    <row r="88" spans="1:81">
      <c r="A88" s="127" t="s">
        <v>445</v>
      </c>
      <c r="B88" s="709">
        <f>[25]Tri_Incurred_AttrorTot!B19</f>
        <v>555725</v>
      </c>
      <c r="C88" s="709">
        <f>[25]Tri_Incurred_AttrorTot!C19</f>
        <v>692108</v>
      </c>
      <c r="D88" s="709">
        <f>[25]Tri_Incurred_AttrorTot!D19</f>
        <v>673485</v>
      </c>
      <c r="E88" s="709">
        <f>[25]Tri_Incurred_AttrorTot!E19</f>
        <v>690593</v>
      </c>
      <c r="F88" s="709">
        <f>[25]Tri_Incurred_AttrorTot!F19</f>
        <v>719871</v>
      </c>
      <c r="G88" s="709">
        <f>[25]Tri_Incurred_AttrorTot!G19</f>
        <v>737303</v>
      </c>
      <c r="H88" s="709">
        <f>[25]Tri_Incurred_AttrorTot!H19</f>
        <v>737303</v>
      </c>
      <c r="I88" s="709">
        <f>[25]Tri_Incurred_AttrorTot!I19</f>
        <v>737318</v>
      </c>
      <c r="J88" s="709">
        <f>[25]Tri_Incurred_AttrorTot!J19</f>
        <v>729673</v>
      </c>
      <c r="K88" s="709">
        <f>[25]Tri_Incurred_AttrorTot!K19</f>
        <v>686407</v>
      </c>
      <c r="L88" s="709">
        <f>[25]Tri_Incurred_AttrorTot!L19</f>
        <v>686407</v>
      </c>
      <c r="M88" s="709">
        <f>[25]Tri_Incurred_AttrorTot!M19</f>
        <v>686407</v>
      </c>
      <c r="N88" s="709">
        <f>[25]Tri_Incurred_AttrorTot!N19</f>
        <v>686407</v>
      </c>
      <c r="O88" s="709">
        <f>[25]Tri_Incurred_AttrorTot!O19</f>
        <v>686407</v>
      </c>
      <c r="P88" s="709">
        <f>[25]Tri_Incurred_AttrorTot!P19</f>
        <v>686407</v>
      </c>
      <c r="Q88" s="709">
        <f>[25]Tri_Incurred_AttrorTot!Q19</f>
        <v>686820</v>
      </c>
      <c r="R88" s="709">
        <f>[25]Tri_Incurred_AttrorTot!R19</f>
        <v>686820</v>
      </c>
      <c r="S88" s="709">
        <f>[25]Tri_Incurred_AttrorTot!S19</f>
        <v>686820</v>
      </c>
      <c r="T88" s="709">
        <f>[25]Tri_Incurred_AttrorTot!T19</f>
        <v>686820</v>
      </c>
      <c r="U88" s="709">
        <f>[25]Tri_Incurred_AttrorTot!U19</f>
        <v>686820</v>
      </c>
      <c r="V88" s="709">
        <f>[25]Tri_Incurred_AttrorTot!V19</f>
        <v>686820</v>
      </c>
      <c r="W88" s="709">
        <f>[25]Tri_Incurred_AttrorTot!W19</f>
        <v>686820</v>
      </c>
      <c r="X88" s="709">
        <f>[25]Tri_Incurred_AttrorTot!X19</f>
        <v>686820</v>
      </c>
      <c r="Y88" s="709">
        <f>[25]Tri_Incurred_AttrorTot!Y19</f>
        <v>686820</v>
      </c>
      <c r="Z88" s="709">
        <f>[25]Tri_Incurred_AttrorTot!Z19</f>
        <v>686820</v>
      </c>
      <c r="AA88" s="709">
        <f>[25]Tri_Incurred_AttrorTot!AA19</f>
        <v>686820</v>
      </c>
      <c r="AB88" s="709">
        <f>[25]Tri_Incurred_AttrorTot!AB19</f>
        <v>686820</v>
      </c>
      <c r="AC88" s="709">
        <f>[25]Tri_Incurred_AttrorTot!AC19</f>
        <v>686820</v>
      </c>
      <c r="AD88" s="709">
        <f>[25]Tri_Incurred_AttrorTot!AD19</f>
        <v>686820</v>
      </c>
      <c r="AE88" s="709">
        <f>[25]Tri_Incurred_AttrorTot!AE19</f>
        <v>686820</v>
      </c>
      <c r="AF88" s="709">
        <f>[25]Tri_Incurred_AttrorTot!AF19</f>
        <v>686820</v>
      </c>
      <c r="AG88" s="709">
        <f>[25]Tri_Incurred_AttrorTot!AG19</f>
        <v>686820</v>
      </c>
      <c r="AH88" s="709">
        <f>[25]Tri_Incurred_AttrorTot!AH19</f>
        <v>686820</v>
      </c>
      <c r="AI88" s="709">
        <f>[25]Tri_Incurred_AttrorTot!AI19</f>
        <v>686820</v>
      </c>
      <c r="AJ88" s="709">
        <f>[25]Tri_Incurred_AttrorTot!AJ19</f>
        <v>686820</v>
      </c>
      <c r="AK88" s="709">
        <f>[25]Tri_Incurred_AttrorTot!AK19</f>
        <v>686820</v>
      </c>
      <c r="AL88" s="709">
        <f>[25]Tri_Incurred_AttrorTot!AL19</f>
        <v>686820</v>
      </c>
      <c r="AM88" s="709">
        <f>[25]Tri_Incurred_AttrorTot!AM19</f>
        <v>686820</v>
      </c>
      <c r="AN88" s="709">
        <f>[25]Tri_Incurred_AttrorTot!AN19</f>
        <v>686820</v>
      </c>
      <c r="AO88" s="709">
        <f>[25]Tri_Incurred_AttrorTot!AO19</f>
        <v>686820</v>
      </c>
      <c r="AP88" s="709">
        <f>[25]Tri_Incurred_AttrorTot!AP19</f>
        <v>686820</v>
      </c>
      <c r="AQ88" s="709">
        <f>[25]Tri_Incurred_AttrorTot!AQ19</f>
        <v>686820</v>
      </c>
      <c r="AR88" s="709">
        <f>[25]Tri_Incurred_AttrorTot!AR19</f>
        <v>686820</v>
      </c>
      <c r="AS88" s="709">
        <f>[25]Tri_Incurred_AttrorTot!AS19</f>
        <v>686820</v>
      </c>
      <c r="AT88" s="709">
        <f>[25]Tri_Incurred_AttrorTot!AT19</f>
        <v>686820</v>
      </c>
      <c r="AU88" s="709">
        <f>[25]Tri_Incurred_AttrorTot!AU19</f>
        <v>686820</v>
      </c>
      <c r="AV88" s="709">
        <f>[25]Tri_Incurred_AttrorTot!AV19</f>
        <v>686820</v>
      </c>
      <c r="AW88" s="709">
        <f>[25]Tri_Incurred_AttrorTot!AW19</f>
        <v>686820</v>
      </c>
      <c r="AX88" s="709">
        <f>[25]Tri_Incurred_AttrorTot!AX19</f>
        <v>686820</v>
      </c>
      <c r="AY88" s="709">
        <f>[25]Tri_Incurred_AttrorTot!AY19</f>
        <v>686820</v>
      </c>
      <c r="AZ88" s="709">
        <f>[25]Tri_Incurred_AttrorTot!AZ19</f>
        <v>686820</v>
      </c>
      <c r="BA88" s="709">
        <f>[25]Tri_Incurred_AttrorTot!BA19</f>
        <v>686820</v>
      </c>
      <c r="BB88" s="709">
        <f>[25]Tri_Incurred_AttrorTot!BB19</f>
        <v>686820</v>
      </c>
      <c r="BC88" s="709">
        <f>[25]Tri_Incurred_AttrorTot!BC19</f>
        <v>686820</v>
      </c>
      <c r="BD88" s="709" t="str">
        <f>[25]Tri_Incurred_AttrorTot!BD19</f>
        <v/>
      </c>
      <c r="BE88" s="709" t="str">
        <f>[25]Tri_Incurred_AttrorTot!BE19</f>
        <v/>
      </c>
      <c r="BF88" s="709" t="str">
        <f>[25]Tri_Incurred_AttrorTot!BF19</f>
        <v/>
      </c>
      <c r="BG88" s="709" t="str">
        <f>[25]Tri_Incurred_AttrorTot!BG19</f>
        <v/>
      </c>
      <c r="BH88" s="709" t="str">
        <f>[25]Tri_Incurred_AttrorTot!BH19</f>
        <v/>
      </c>
      <c r="BI88" s="709" t="str">
        <f>[25]Tri_Incurred_AttrorTot!BI19</f>
        <v/>
      </c>
      <c r="BJ88" s="709" t="str">
        <f>[25]Tri_Incurred_AttrorTot!BJ19</f>
        <v/>
      </c>
      <c r="BK88" s="709" t="e">
        <f>[25]Tri_Incurred_AttrorTot!BK19</f>
        <v>#N/A</v>
      </c>
      <c r="BL88" s="709" t="e">
        <f>[25]Tri_Incurred_AttrorTot!BL19</f>
        <v>#N/A</v>
      </c>
      <c r="BM88" s="709" t="e">
        <f>[25]Tri_Incurred_AttrorTot!BM19</f>
        <v>#N/A</v>
      </c>
      <c r="BN88" s="709" t="e">
        <f>[25]Tri_Incurred_AttrorTot!BN19</f>
        <v>#N/A</v>
      </c>
      <c r="BO88" s="709" t="e">
        <f>[25]Tri_Incurred_AttrorTot!BO19</f>
        <v>#N/A</v>
      </c>
      <c r="BP88" s="709" t="e">
        <f>[25]Tri_Incurred_AttrorTot!BP19</f>
        <v>#N/A</v>
      </c>
      <c r="BQ88" s="709" t="e">
        <f>[25]Tri_Incurred_AttrorTot!BQ19</f>
        <v>#N/A</v>
      </c>
      <c r="BR88" s="709" t="e">
        <f>[25]Tri_Incurred_AttrorTot!BR19</f>
        <v>#N/A</v>
      </c>
      <c r="BS88" s="709" t="e">
        <f>[25]Tri_Incurred_AttrorTot!BS19</f>
        <v>#N/A</v>
      </c>
      <c r="BT88" s="709" t="e">
        <f>[25]Tri_Incurred_AttrorTot!BT19</f>
        <v>#N/A</v>
      </c>
      <c r="BU88" s="709" t="e">
        <f>[25]Tri_Incurred_AttrorTot!BU19</f>
        <v>#N/A</v>
      </c>
      <c r="BV88" s="709" t="e">
        <f>[25]Tri_Incurred_AttrorTot!BV19</f>
        <v>#N/A</v>
      </c>
      <c r="BW88" s="709" t="e">
        <f>[25]Tri_Incurred_AttrorTot!BW19</f>
        <v>#N/A</v>
      </c>
      <c r="BX88" s="709" t="e">
        <f>[25]Tri_Incurred_AttrorTot!BX19</f>
        <v>#N/A</v>
      </c>
      <c r="BY88" s="709" t="e">
        <f>[25]Tri_Incurred_AttrorTot!BY19</f>
        <v>#N/A</v>
      </c>
      <c r="BZ88" s="709" t="e">
        <f>[25]Tri_Incurred_AttrorTot!BZ19</f>
        <v>#N/A</v>
      </c>
      <c r="CA88" s="709" t="e">
        <f>[25]Tri_Incurred_AttrorTot!CA19</f>
        <v>#N/A</v>
      </c>
      <c r="CB88" s="709" t="e">
        <f>[25]Tri_Incurred_AttrorTot!CB19</f>
        <v>#N/A</v>
      </c>
      <c r="CC88" s="709" t="e">
        <f>[25]Tri_Incurred_AttrorTot!CC19</f>
        <v>#N/A</v>
      </c>
    </row>
    <row r="89" spans="1:81">
      <c r="A89" s="127" t="s">
        <v>446</v>
      </c>
      <c r="B89" s="709">
        <f>[25]Tri_Incurred_AttrorTot!B20</f>
        <v>775176</v>
      </c>
      <c r="C89" s="709">
        <f>[25]Tri_Incurred_AttrorTot!C20</f>
        <v>681560</v>
      </c>
      <c r="D89" s="709">
        <f>[25]Tri_Incurred_AttrorTot!D20</f>
        <v>707412</v>
      </c>
      <c r="E89" s="709">
        <f>[25]Tri_Incurred_AttrorTot!E20</f>
        <v>807822</v>
      </c>
      <c r="F89" s="709">
        <f>[25]Tri_Incurred_AttrorTot!F20</f>
        <v>739302</v>
      </c>
      <c r="G89" s="709">
        <f>[25]Tri_Incurred_AttrorTot!G20</f>
        <v>730532</v>
      </c>
      <c r="H89" s="709">
        <f>[25]Tri_Incurred_AttrorTot!H20</f>
        <v>728192</v>
      </c>
      <c r="I89" s="709">
        <f>[25]Tri_Incurred_AttrorTot!I20</f>
        <v>808078</v>
      </c>
      <c r="J89" s="709">
        <f>[25]Tri_Incurred_AttrorTot!J20</f>
        <v>791309</v>
      </c>
      <c r="K89" s="709">
        <f>[25]Tri_Incurred_AttrorTot!K20</f>
        <v>786440</v>
      </c>
      <c r="L89" s="709">
        <f>[25]Tri_Incurred_AttrorTot!L20</f>
        <v>787129</v>
      </c>
      <c r="M89" s="709">
        <f>[25]Tri_Incurred_AttrorTot!M20</f>
        <v>787149</v>
      </c>
      <c r="N89" s="709">
        <f>[25]Tri_Incurred_AttrorTot!N20</f>
        <v>787261</v>
      </c>
      <c r="O89" s="709">
        <f>[25]Tri_Incurred_AttrorTot!O20</f>
        <v>789174</v>
      </c>
      <c r="P89" s="709">
        <f>[25]Tri_Incurred_AttrorTot!P20</f>
        <v>783312</v>
      </c>
      <c r="Q89" s="709">
        <f>[25]Tri_Incurred_AttrorTot!Q20</f>
        <v>787003</v>
      </c>
      <c r="R89" s="709">
        <f>[25]Tri_Incurred_AttrorTot!R20</f>
        <v>788439</v>
      </c>
      <c r="S89" s="709">
        <f>[25]Tri_Incurred_AttrorTot!S20</f>
        <v>782525</v>
      </c>
      <c r="T89" s="709">
        <f>[25]Tri_Incurred_AttrorTot!T20</f>
        <v>790614</v>
      </c>
      <c r="U89" s="709">
        <f>[25]Tri_Incurred_AttrorTot!U20</f>
        <v>792483</v>
      </c>
      <c r="V89" s="709">
        <f>[25]Tri_Incurred_AttrorTot!V20</f>
        <v>792763</v>
      </c>
      <c r="W89" s="709">
        <f>[25]Tri_Incurred_AttrorTot!W20</f>
        <v>765437</v>
      </c>
      <c r="X89" s="709">
        <f>[25]Tri_Incurred_AttrorTot!X20</f>
        <v>767697</v>
      </c>
      <c r="Y89" s="709">
        <f>[25]Tri_Incurred_AttrorTot!Y20</f>
        <v>766668</v>
      </c>
      <c r="Z89" s="709">
        <f>[25]Tri_Incurred_AttrorTot!Z20</f>
        <v>766668</v>
      </c>
      <c r="AA89" s="709">
        <f>[25]Tri_Incurred_AttrorTot!AA20</f>
        <v>766668</v>
      </c>
      <c r="AB89" s="709">
        <f>[25]Tri_Incurred_AttrorTot!AB20</f>
        <v>766668</v>
      </c>
      <c r="AC89" s="709">
        <f>[25]Tri_Incurred_AttrorTot!AC20</f>
        <v>766988</v>
      </c>
      <c r="AD89" s="709">
        <f>[25]Tri_Incurred_AttrorTot!AD20</f>
        <v>767228</v>
      </c>
      <c r="AE89" s="709">
        <f>[25]Tri_Incurred_AttrorTot!AE20</f>
        <v>767228</v>
      </c>
      <c r="AF89" s="709">
        <f>[25]Tri_Incurred_AttrorTot!AF20</f>
        <v>767228</v>
      </c>
      <c r="AG89" s="709">
        <f>[25]Tri_Incurred_AttrorTot!AG20</f>
        <v>767228</v>
      </c>
      <c r="AH89" s="709">
        <f>[25]Tri_Incurred_AttrorTot!AH20</f>
        <v>732573</v>
      </c>
      <c r="AI89" s="709">
        <f>[25]Tri_Incurred_AttrorTot!AI20</f>
        <v>732573</v>
      </c>
      <c r="AJ89" s="709">
        <f>[25]Tri_Incurred_AttrorTot!AJ20</f>
        <v>732573</v>
      </c>
      <c r="AK89" s="709">
        <f>[25]Tri_Incurred_AttrorTot!AK20</f>
        <v>732573</v>
      </c>
      <c r="AL89" s="709">
        <f>[25]Tri_Incurred_AttrorTot!AL20</f>
        <v>732573</v>
      </c>
      <c r="AM89" s="709">
        <f>[25]Tri_Incurred_AttrorTot!AM20</f>
        <v>732573</v>
      </c>
      <c r="AN89" s="709">
        <f>[25]Tri_Incurred_AttrorTot!AN20</f>
        <v>732573</v>
      </c>
      <c r="AO89" s="709">
        <f>[25]Tri_Incurred_AttrorTot!AO20</f>
        <v>732573</v>
      </c>
      <c r="AP89" s="709">
        <f>[25]Tri_Incurred_AttrorTot!AP20</f>
        <v>732573</v>
      </c>
      <c r="AQ89" s="709">
        <f>[25]Tri_Incurred_AttrorTot!AQ20</f>
        <v>732573</v>
      </c>
      <c r="AR89" s="709">
        <f>[25]Tri_Incurred_AttrorTot!AR20</f>
        <v>732573</v>
      </c>
      <c r="AS89" s="709">
        <f>[25]Tri_Incurred_AttrorTot!AS20</f>
        <v>732573</v>
      </c>
      <c r="AT89" s="709">
        <f>[25]Tri_Incurred_AttrorTot!AT20</f>
        <v>732573</v>
      </c>
      <c r="AU89" s="709">
        <f>[25]Tri_Incurred_AttrorTot!AU20</f>
        <v>732573</v>
      </c>
      <c r="AV89" s="709">
        <f>[25]Tri_Incurred_AttrorTot!AV20</f>
        <v>732573</v>
      </c>
      <c r="AW89" s="709">
        <f>[25]Tri_Incurred_AttrorTot!AW20</f>
        <v>732573</v>
      </c>
      <c r="AX89" s="709">
        <f>[25]Tri_Incurred_AttrorTot!AX20</f>
        <v>732573</v>
      </c>
      <c r="AY89" s="709">
        <f>[25]Tri_Incurred_AttrorTot!AY20</f>
        <v>732573</v>
      </c>
      <c r="AZ89" s="709">
        <f>[25]Tri_Incurred_AttrorTot!AZ20</f>
        <v>732573</v>
      </c>
      <c r="BA89" s="709">
        <f>[25]Tri_Incurred_AttrorTot!BA20</f>
        <v>732573</v>
      </c>
      <c r="BB89" s="709">
        <f>[25]Tri_Incurred_AttrorTot!BB20</f>
        <v>732573</v>
      </c>
      <c r="BC89" s="709" t="str">
        <f>[25]Tri_Incurred_AttrorTot!BC20</f>
        <v/>
      </c>
      <c r="BD89" s="709" t="str">
        <f>[25]Tri_Incurred_AttrorTot!BD20</f>
        <v/>
      </c>
      <c r="BE89" s="709" t="str">
        <f>[25]Tri_Incurred_AttrorTot!BE20</f>
        <v/>
      </c>
      <c r="BF89" s="709" t="str">
        <f>[25]Tri_Incurred_AttrorTot!BF20</f>
        <v/>
      </c>
      <c r="BG89" s="709" t="str">
        <f>[25]Tri_Incurred_AttrorTot!BG20</f>
        <v/>
      </c>
      <c r="BH89" s="709" t="str">
        <f>[25]Tri_Incurred_AttrorTot!BH20</f>
        <v/>
      </c>
      <c r="BI89" s="709" t="str">
        <f>[25]Tri_Incurred_AttrorTot!BI20</f>
        <v/>
      </c>
      <c r="BJ89" s="709" t="str">
        <f>[25]Tri_Incurred_AttrorTot!BJ20</f>
        <v/>
      </c>
      <c r="BK89" s="709" t="e">
        <f>[25]Tri_Incurred_AttrorTot!BK20</f>
        <v>#N/A</v>
      </c>
      <c r="BL89" s="709" t="e">
        <f>[25]Tri_Incurred_AttrorTot!BL20</f>
        <v>#N/A</v>
      </c>
      <c r="BM89" s="709" t="e">
        <f>[25]Tri_Incurred_AttrorTot!BM20</f>
        <v>#N/A</v>
      </c>
      <c r="BN89" s="709" t="e">
        <f>[25]Tri_Incurred_AttrorTot!BN20</f>
        <v>#N/A</v>
      </c>
      <c r="BO89" s="709" t="e">
        <f>[25]Tri_Incurred_AttrorTot!BO20</f>
        <v>#N/A</v>
      </c>
      <c r="BP89" s="709" t="e">
        <f>[25]Tri_Incurred_AttrorTot!BP20</f>
        <v>#N/A</v>
      </c>
      <c r="BQ89" s="709" t="e">
        <f>[25]Tri_Incurred_AttrorTot!BQ20</f>
        <v>#N/A</v>
      </c>
      <c r="BR89" s="709" t="e">
        <f>[25]Tri_Incurred_AttrorTot!BR20</f>
        <v>#N/A</v>
      </c>
      <c r="BS89" s="709" t="e">
        <f>[25]Tri_Incurred_AttrorTot!BS20</f>
        <v>#N/A</v>
      </c>
      <c r="BT89" s="709" t="e">
        <f>[25]Tri_Incurred_AttrorTot!BT20</f>
        <v>#N/A</v>
      </c>
      <c r="BU89" s="709" t="e">
        <f>[25]Tri_Incurred_AttrorTot!BU20</f>
        <v>#N/A</v>
      </c>
      <c r="BV89" s="709" t="e">
        <f>[25]Tri_Incurred_AttrorTot!BV20</f>
        <v>#N/A</v>
      </c>
      <c r="BW89" s="709" t="e">
        <f>[25]Tri_Incurred_AttrorTot!BW20</f>
        <v>#N/A</v>
      </c>
      <c r="BX89" s="709" t="e">
        <f>[25]Tri_Incurred_AttrorTot!BX20</f>
        <v>#N/A</v>
      </c>
      <c r="BY89" s="709" t="e">
        <f>[25]Tri_Incurred_AttrorTot!BY20</f>
        <v>#N/A</v>
      </c>
      <c r="BZ89" s="709" t="e">
        <f>[25]Tri_Incurred_AttrorTot!BZ20</f>
        <v>#N/A</v>
      </c>
      <c r="CA89" s="709" t="e">
        <f>[25]Tri_Incurred_AttrorTot!CA20</f>
        <v>#N/A</v>
      </c>
      <c r="CB89" s="709" t="e">
        <f>[25]Tri_Incurred_AttrorTot!CB20</f>
        <v>#N/A</v>
      </c>
      <c r="CC89" s="709" t="e">
        <f>[25]Tri_Incurred_AttrorTot!CC20</f>
        <v>#N/A</v>
      </c>
    </row>
    <row r="90" spans="1:81">
      <c r="A90" s="127" t="s">
        <v>447</v>
      </c>
      <c r="B90" s="709">
        <f>[25]Tri_Incurred_AttrorTot!B21</f>
        <v>712177</v>
      </c>
      <c r="C90" s="709">
        <f>[25]Tri_Incurred_AttrorTot!C21</f>
        <v>800714</v>
      </c>
      <c r="D90" s="709">
        <f>[25]Tri_Incurred_AttrorTot!D21</f>
        <v>1007385</v>
      </c>
      <c r="E90" s="709">
        <f>[25]Tri_Incurred_AttrorTot!E21</f>
        <v>1044810</v>
      </c>
      <c r="F90" s="709">
        <f>[25]Tri_Incurred_AttrorTot!F21</f>
        <v>966395</v>
      </c>
      <c r="G90" s="709">
        <f>[25]Tri_Incurred_AttrorTot!G21</f>
        <v>967643</v>
      </c>
      <c r="H90" s="709">
        <f>[25]Tri_Incurred_AttrorTot!H21</f>
        <v>939839</v>
      </c>
      <c r="I90" s="709">
        <f>[25]Tri_Incurred_AttrorTot!I21</f>
        <v>893591</v>
      </c>
      <c r="J90" s="709">
        <f>[25]Tri_Incurred_AttrorTot!J21</f>
        <v>892316</v>
      </c>
      <c r="K90" s="709">
        <f>[25]Tri_Incurred_AttrorTot!K21</f>
        <v>884735</v>
      </c>
      <c r="L90" s="709">
        <f>[25]Tri_Incurred_AttrorTot!L21</f>
        <v>886235</v>
      </c>
      <c r="M90" s="709">
        <f>[25]Tri_Incurred_AttrorTot!M21</f>
        <v>848235</v>
      </c>
      <c r="N90" s="709">
        <f>[25]Tri_Incurred_AttrorTot!N21</f>
        <v>851596</v>
      </c>
      <c r="O90" s="709">
        <f>[25]Tri_Incurred_AttrorTot!O21</f>
        <v>852323</v>
      </c>
      <c r="P90" s="709">
        <f>[25]Tri_Incurred_AttrorTot!P21</f>
        <v>852082</v>
      </c>
      <c r="Q90" s="709">
        <f>[25]Tri_Incurred_AttrorTot!Q21</f>
        <v>848154</v>
      </c>
      <c r="R90" s="709">
        <f>[25]Tri_Incurred_AttrorTot!R21</f>
        <v>848154</v>
      </c>
      <c r="S90" s="709">
        <f>[25]Tri_Incurred_AttrorTot!S21</f>
        <v>848224</v>
      </c>
      <c r="T90" s="709">
        <f>[25]Tri_Incurred_AttrorTot!T21</f>
        <v>848335</v>
      </c>
      <c r="U90" s="709">
        <f>[25]Tri_Incurred_AttrorTot!U21</f>
        <v>848566</v>
      </c>
      <c r="V90" s="709">
        <f>[25]Tri_Incurred_AttrorTot!V21</f>
        <v>827600</v>
      </c>
      <c r="W90" s="709">
        <f>[25]Tri_Incurred_AttrorTot!W21</f>
        <v>825893</v>
      </c>
      <c r="X90" s="709">
        <f>[25]Tri_Incurred_AttrorTot!X21</f>
        <v>828339</v>
      </c>
      <c r="Y90" s="709">
        <f>[25]Tri_Incurred_AttrorTot!Y21</f>
        <v>806596</v>
      </c>
      <c r="Z90" s="709">
        <f>[25]Tri_Incurred_AttrorTot!Z21</f>
        <v>806596</v>
      </c>
      <c r="AA90" s="709">
        <f>[25]Tri_Incurred_AttrorTot!AA21</f>
        <v>806892</v>
      </c>
      <c r="AB90" s="709">
        <f>[25]Tri_Incurred_AttrorTot!AB21</f>
        <v>806892</v>
      </c>
      <c r="AC90" s="709">
        <f>[25]Tri_Incurred_AttrorTot!AC21</f>
        <v>806892</v>
      </c>
      <c r="AD90" s="709">
        <f>[25]Tri_Incurred_AttrorTot!AD21</f>
        <v>806961</v>
      </c>
      <c r="AE90" s="709">
        <f>[25]Tri_Incurred_AttrorTot!AE21</f>
        <v>806961</v>
      </c>
      <c r="AF90" s="709">
        <f>[25]Tri_Incurred_AttrorTot!AF21</f>
        <v>806961</v>
      </c>
      <c r="AG90" s="709">
        <f>[25]Tri_Incurred_AttrorTot!AG21</f>
        <v>806961</v>
      </c>
      <c r="AH90" s="709">
        <f>[25]Tri_Incurred_AttrorTot!AH21</f>
        <v>806961</v>
      </c>
      <c r="AI90" s="709">
        <f>[25]Tri_Incurred_AttrorTot!AI21</f>
        <v>806961</v>
      </c>
      <c r="AJ90" s="709">
        <f>[25]Tri_Incurred_AttrorTot!AJ21</f>
        <v>806961</v>
      </c>
      <c r="AK90" s="709">
        <f>[25]Tri_Incurred_AttrorTot!AK21</f>
        <v>806961</v>
      </c>
      <c r="AL90" s="709">
        <f>[25]Tri_Incurred_AttrorTot!AL21</f>
        <v>807056</v>
      </c>
      <c r="AM90" s="709">
        <f>[25]Tri_Incurred_AttrorTot!AM21</f>
        <v>807056</v>
      </c>
      <c r="AN90" s="709">
        <f>[25]Tri_Incurred_AttrorTot!AN21</f>
        <v>807056</v>
      </c>
      <c r="AO90" s="709">
        <f>[25]Tri_Incurred_AttrorTot!AO21</f>
        <v>807056</v>
      </c>
      <c r="AP90" s="709">
        <f>[25]Tri_Incurred_AttrorTot!AP21</f>
        <v>807056</v>
      </c>
      <c r="AQ90" s="709">
        <f>[25]Tri_Incurred_AttrorTot!AQ21</f>
        <v>807056</v>
      </c>
      <c r="AR90" s="709">
        <f>[25]Tri_Incurred_AttrorTot!AR21</f>
        <v>807056</v>
      </c>
      <c r="AS90" s="709">
        <f>[25]Tri_Incurred_AttrorTot!AS21</f>
        <v>807056</v>
      </c>
      <c r="AT90" s="709">
        <f>[25]Tri_Incurred_AttrorTot!AT21</f>
        <v>807056</v>
      </c>
      <c r="AU90" s="709">
        <f>[25]Tri_Incurred_AttrorTot!AU21</f>
        <v>807056</v>
      </c>
      <c r="AV90" s="709">
        <f>[25]Tri_Incurred_AttrorTot!AV21</f>
        <v>807056</v>
      </c>
      <c r="AW90" s="709">
        <f>[25]Tri_Incurred_AttrorTot!AW21</f>
        <v>807056</v>
      </c>
      <c r="AX90" s="709">
        <f>[25]Tri_Incurred_AttrorTot!AX21</f>
        <v>807056</v>
      </c>
      <c r="AY90" s="709">
        <f>[25]Tri_Incurred_AttrorTot!AY21</f>
        <v>807056</v>
      </c>
      <c r="AZ90" s="709">
        <f>[25]Tri_Incurred_AttrorTot!AZ21</f>
        <v>807056</v>
      </c>
      <c r="BA90" s="709">
        <f>[25]Tri_Incurred_AttrorTot!BA21</f>
        <v>807056</v>
      </c>
      <c r="BB90" s="709" t="str">
        <f>[25]Tri_Incurred_AttrorTot!BB21</f>
        <v/>
      </c>
      <c r="BC90" s="709" t="str">
        <f>[25]Tri_Incurred_AttrorTot!BC21</f>
        <v/>
      </c>
      <c r="BD90" s="709" t="str">
        <f>[25]Tri_Incurred_AttrorTot!BD21</f>
        <v/>
      </c>
      <c r="BE90" s="709" t="str">
        <f>[25]Tri_Incurred_AttrorTot!BE21</f>
        <v/>
      </c>
      <c r="BF90" s="709" t="str">
        <f>[25]Tri_Incurred_AttrorTot!BF21</f>
        <v/>
      </c>
      <c r="BG90" s="709" t="str">
        <f>[25]Tri_Incurred_AttrorTot!BG21</f>
        <v/>
      </c>
      <c r="BH90" s="709" t="str">
        <f>[25]Tri_Incurred_AttrorTot!BH21</f>
        <v/>
      </c>
      <c r="BI90" s="709" t="str">
        <f>[25]Tri_Incurred_AttrorTot!BI21</f>
        <v/>
      </c>
      <c r="BJ90" s="709" t="str">
        <f>[25]Tri_Incurred_AttrorTot!BJ21</f>
        <v/>
      </c>
      <c r="BK90" s="709" t="e">
        <f>[25]Tri_Incurred_AttrorTot!BK21</f>
        <v>#N/A</v>
      </c>
      <c r="BL90" s="709" t="e">
        <f>[25]Tri_Incurred_AttrorTot!BL21</f>
        <v>#N/A</v>
      </c>
      <c r="BM90" s="709" t="e">
        <f>[25]Tri_Incurred_AttrorTot!BM21</f>
        <v>#N/A</v>
      </c>
      <c r="BN90" s="709" t="e">
        <f>[25]Tri_Incurred_AttrorTot!BN21</f>
        <v>#N/A</v>
      </c>
      <c r="BO90" s="709" t="e">
        <f>[25]Tri_Incurred_AttrorTot!BO21</f>
        <v>#N/A</v>
      </c>
      <c r="BP90" s="709" t="e">
        <f>[25]Tri_Incurred_AttrorTot!BP21</f>
        <v>#N/A</v>
      </c>
      <c r="BQ90" s="709" t="e">
        <f>[25]Tri_Incurred_AttrorTot!BQ21</f>
        <v>#N/A</v>
      </c>
      <c r="BR90" s="709" t="e">
        <f>[25]Tri_Incurred_AttrorTot!BR21</f>
        <v>#N/A</v>
      </c>
      <c r="BS90" s="709" t="e">
        <f>[25]Tri_Incurred_AttrorTot!BS21</f>
        <v>#N/A</v>
      </c>
      <c r="BT90" s="709" t="e">
        <f>[25]Tri_Incurred_AttrorTot!BT21</f>
        <v>#N/A</v>
      </c>
      <c r="BU90" s="709" t="e">
        <f>[25]Tri_Incurred_AttrorTot!BU21</f>
        <v>#N/A</v>
      </c>
      <c r="BV90" s="709" t="e">
        <f>[25]Tri_Incurred_AttrorTot!BV21</f>
        <v>#N/A</v>
      </c>
      <c r="BW90" s="709" t="e">
        <f>[25]Tri_Incurred_AttrorTot!BW21</f>
        <v>#N/A</v>
      </c>
      <c r="BX90" s="709" t="e">
        <f>[25]Tri_Incurred_AttrorTot!BX21</f>
        <v>#N/A</v>
      </c>
      <c r="BY90" s="709" t="e">
        <f>[25]Tri_Incurred_AttrorTot!BY21</f>
        <v>#N/A</v>
      </c>
      <c r="BZ90" s="709" t="e">
        <f>[25]Tri_Incurred_AttrorTot!BZ21</f>
        <v>#N/A</v>
      </c>
      <c r="CA90" s="709" t="e">
        <f>[25]Tri_Incurred_AttrorTot!CA21</f>
        <v>#N/A</v>
      </c>
      <c r="CB90" s="709" t="e">
        <f>[25]Tri_Incurred_AttrorTot!CB21</f>
        <v>#N/A</v>
      </c>
      <c r="CC90" s="709" t="e">
        <f>[25]Tri_Incurred_AttrorTot!CC21</f>
        <v>#N/A</v>
      </c>
    </row>
    <row r="91" spans="1:81">
      <c r="A91" s="127" t="s">
        <v>448</v>
      </c>
      <c r="B91" s="709">
        <f>[25]Tri_Incurred_AttrorTot!B22</f>
        <v>731758</v>
      </c>
      <c r="C91" s="709">
        <f>[25]Tri_Incurred_AttrorTot!C22</f>
        <v>845134</v>
      </c>
      <c r="D91" s="709">
        <f>[25]Tri_Incurred_AttrorTot!D22</f>
        <v>903740</v>
      </c>
      <c r="E91" s="709">
        <f>[25]Tri_Incurred_AttrorTot!E22</f>
        <v>916520</v>
      </c>
      <c r="F91" s="709">
        <f>[25]Tri_Incurred_AttrorTot!F22</f>
        <v>869502</v>
      </c>
      <c r="G91" s="709">
        <f>[25]Tri_Incurred_AttrorTot!G22</f>
        <v>871921</v>
      </c>
      <c r="H91" s="709">
        <f>[25]Tri_Incurred_AttrorTot!H22</f>
        <v>811515</v>
      </c>
      <c r="I91" s="709">
        <f>[25]Tri_Incurred_AttrorTot!I22</f>
        <v>816466</v>
      </c>
      <c r="J91" s="709">
        <f>[25]Tri_Incurred_AttrorTot!J22</f>
        <v>810613</v>
      </c>
      <c r="K91" s="709">
        <f>[25]Tri_Incurred_AttrorTot!K22</f>
        <v>811332</v>
      </c>
      <c r="L91" s="709">
        <f>[25]Tri_Incurred_AttrorTot!L22</f>
        <v>811679</v>
      </c>
      <c r="M91" s="709">
        <f>[25]Tri_Incurred_AttrorTot!M22</f>
        <v>812516</v>
      </c>
      <c r="N91" s="709">
        <f>[25]Tri_Incurred_AttrorTot!N22</f>
        <v>816521</v>
      </c>
      <c r="O91" s="709">
        <f>[25]Tri_Incurred_AttrorTot!O22</f>
        <v>798554</v>
      </c>
      <c r="P91" s="709">
        <f>[25]Tri_Incurred_AttrorTot!P22</f>
        <v>796698</v>
      </c>
      <c r="Q91" s="709">
        <f>[25]Tri_Incurred_AttrorTot!Q22</f>
        <v>796906</v>
      </c>
      <c r="R91" s="709">
        <f>[25]Tri_Incurred_AttrorTot!R22</f>
        <v>815928</v>
      </c>
      <c r="S91" s="709">
        <f>[25]Tri_Incurred_AttrorTot!S22</f>
        <v>811250</v>
      </c>
      <c r="T91" s="709">
        <f>[25]Tri_Incurred_AttrorTot!T22</f>
        <v>809439</v>
      </c>
      <c r="U91" s="709">
        <f>[25]Tri_Incurred_AttrorTot!U22</f>
        <v>814559</v>
      </c>
      <c r="V91" s="709">
        <f>[25]Tri_Incurred_AttrorTot!V22</f>
        <v>814559</v>
      </c>
      <c r="W91" s="709">
        <f>[25]Tri_Incurred_AttrorTot!W22</f>
        <v>814559</v>
      </c>
      <c r="X91" s="709">
        <f>[25]Tri_Incurred_AttrorTot!X22</f>
        <v>814559</v>
      </c>
      <c r="Y91" s="709">
        <f>[25]Tri_Incurred_AttrorTot!Y22</f>
        <v>814619</v>
      </c>
      <c r="Z91" s="709">
        <f>[25]Tri_Incurred_AttrorTot!Z22</f>
        <v>814789</v>
      </c>
      <c r="AA91" s="709">
        <f>[25]Tri_Incurred_AttrorTot!AA22</f>
        <v>814789</v>
      </c>
      <c r="AB91" s="709">
        <f>[25]Tri_Incurred_AttrorTot!AB22</f>
        <v>814789</v>
      </c>
      <c r="AC91" s="709">
        <f>[25]Tri_Incurred_AttrorTot!AC22</f>
        <v>814789</v>
      </c>
      <c r="AD91" s="709">
        <f>[25]Tri_Incurred_AttrorTot!AD22</f>
        <v>814789</v>
      </c>
      <c r="AE91" s="709">
        <f>[25]Tri_Incurred_AttrorTot!AE22</f>
        <v>814789</v>
      </c>
      <c r="AF91" s="709">
        <f>[25]Tri_Incurred_AttrorTot!AF22</f>
        <v>795589</v>
      </c>
      <c r="AG91" s="709">
        <f>[25]Tri_Incurred_AttrorTot!AG22</f>
        <v>795589</v>
      </c>
      <c r="AH91" s="709">
        <f>[25]Tri_Incurred_AttrorTot!AH22</f>
        <v>795589</v>
      </c>
      <c r="AI91" s="709">
        <f>[25]Tri_Incurred_AttrorTot!AI22</f>
        <v>795589</v>
      </c>
      <c r="AJ91" s="709">
        <f>[25]Tri_Incurred_AttrorTot!AJ22</f>
        <v>795589</v>
      </c>
      <c r="AK91" s="709">
        <f>[25]Tri_Incurred_AttrorTot!AK22</f>
        <v>795589</v>
      </c>
      <c r="AL91" s="709">
        <f>[25]Tri_Incurred_AttrorTot!AL22</f>
        <v>795589</v>
      </c>
      <c r="AM91" s="709">
        <f>[25]Tri_Incurred_AttrorTot!AM22</f>
        <v>795589</v>
      </c>
      <c r="AN91" s="709">
        <f>[25]Tri_Incurred_AttrorTot!AN22</f>
        <v>795589</v>
      </c>
      <c r="AO91" s="709">
        <f>[25]Tri_Incurred_AttrorTot!AO22</f>
        <v>795589</v>
      </c>
      <c r="AP91" s="709">
        <f>[25]Tri_Incurred_AttrorTot!AP22</f>
        <v>795589</v>
      </c>
      <c r="AQ91" s="709">
        <f>[25]Tri_Incurred_AttrorTot!AQ22</f>
        <v>795589</v>
      </c>
      <c r="AR91" s="709">
        <f>[25]Tri_Incurred_AttrorTot!AR22</f>
        <v>795589</v>
      </c>
      <c r="AS91" s="709">
        <f>[25]Tri_Incurred_AttrorTot!AS22</f>
        <v>795589</v>
      </c>
      <c r="AT91" s="709">
        <f>[25]Tri_Incurred_AttrorTot!AT22</f>
        <v>795589</v>
      </c>
      <c r="AU91" s="709">
        <f>[25]Tri_Incurred_AttrorTot!AU22</f>
        <v>795589</v>
      </c>
      <c r="AV91" s="709">
        <f>[25]Tri_Incurred_AttrorTot!AV22</f>
        <v>795589</v>
      </c>
      <c r="AW91" s="709">
        <f>[25]Tri_Incurred_AttrorTot!AW22</f>
        <v>795589</v>
      </c>
      <c r="AX91" s="709">
        <f>[25]Tri_Incurred_AttrorTot!AX22</f>
        <v>795589</v>
      </c>
      <c r="AY91" s="709">
        <f>[25]Tri_Incurred_AttrorTot!AY22</f>
        <v>795589</v>
      </c>
      <c r="AZ91" s="709">
        <f>[25]Tri_Incurred_AttrorTot!AZ22</f>
        <v>795589</v>
      </c>
      <c r="BA91" s="709" t="str">
        <f>[25]Tri_Incurred_AttrorTot!BA22</f>
        <v/>
      </c>
      <c r="BB91" s="709" t="str">
        <f>[25]Tri_Incurred_AttrorTot!BB22</f>
        <v/>
      </c>
      <c r="BC91" s="709" t="str">
        <f>[25]Tri_Incurred_AttrorTot!BC22</f>
        <v/>
      </c>
      <c r="BD91" s="709" t="str">
        <f>[25]Tri_Incurred_AttrorTot!BD22</f>
        <v/>
      </c>
      <c r="BE91" s="709" t="str">
        <f>[25]Tri_Incurred_AttrorTot!BE22</f>
        <v/>
      </c>
      <c r="BF91" s="709" t="str">
        <f>[25]Tri_Incurred_AttrorTot!BF22</f>
        <v/>
      </c>
      <c r="BG91" s="709" t="str">
        <f>[25]Tri_Incurred_AttrorTot!BG22</f>
        <v/>
      </c>
      <c r="BH91" s="709" t="str">
        <f>[25]Tri_Incurred_AttrorTot!BH22</f>
        <v/>
      </c>
      <c r="BI91" s="709" t="str">
        <f>[25]Tri_Incurred_AttrorTot!BI22</f>
        <v/>
      </c>
      <c r="BJ91" s="709" t="str">
        <f>[25]Tri_Incurred_AttrorTot!BJ22</f>
        <v/>
      </c>
      <c r="BK91" s="709" t="e">
        <f>[25]Tri_Incurred_AttrorTot!BK22</f>
        <v>#N/A</v>
      </c>
      <c r="BL91" s="709" t="e">
        <f>[25]Tri_Incurred_AttrorTot!BL22</f>
        <v>#N/A</v>
      </c>
      <c r="BM91" s="709" t="e">
        <f>[25]Tri_Incurred_AttrorTot!BM22</f>
        <v>#N/A</v>
      </c>
      <c r="BN91" s="709" t="e">
        <f>[25]Tri_Incurred_AttrorTot!BN22</f>
        <v>#N/A</v>
      </c>
      <c r="BO91" s="709" t="e">
        <f>[25]Tri_Incurred_AttrorTot!BO22</f>
        <v>#N/A</v>
      </c>
      <c r="BP91" s="709" t="e">
        <f>[25]Tri_Incurred_AttrorTot!BP22</f>
        <v>#N/A</v>
      </c>
      <c r="BQ91" s="709" t="e">
        <f>[25]Tri_Incurred_AttrorTot!BQ22</f>
        <v>#N/A</v>
      </c>
      <c r="BR91" s="709" t="e">
        <f>[25]Tri_Incurred_AttrorTot!BR22</f>
        <v>#N/A</v>
      </c>
      <c r="BS91" s="709" t="e">
        <f>[25]Tri_Incurred_AttrorTot!BS22</f>
        <v>#N/A</v>
      </c>
      <c r="BT91" s="709" t="e">
        <f>[25]Tri_Incurred_AttrorTot!BT22</f>
        <v>#N/A</v>
      </c>
      <c r="BU91" s="709" t="e">
        <f>[25]Tri_Incurred_AttrorTot!BU22</f>
        <v>#N/A</v>
      </c>
      <c r="BV91" s="709" t="e">
        <f>[25]Tri_Incurred_AttrorTot!BV22</f>
        <v>#N/A</v>
      </c>
      <c r="BW91" s="709" t="e">
        <f>[25]Tri_Incurred_AttrorTot!BW22</f>
        <v>#N/A</v>
      </c>
      <c r="BX91" s="709" t="e">
        <f>[25]Tri_Incurred_AttrorTot!BX22</f>
        <v>#N/A</v>
      </c>
      <c r="BY91" s="709" t="e">
        <f>[25]Tri_Incurred_AttrorTot!BY22</f>
        <v>#N/A</v>
      </c>
      <c r="BZ91" s="709" t="e">
        <f>[25]Tri_Incurred_AttrorTot!BZ22</f>
        <v>#N/A</v>
      </c>
      <c r="CA91" s="709" t="e">
        <f>[25]Tri_Incurred_AttrorTot!CA22</f>
        <v>#N/A</v>
      </c>
      <c r="CB91" s="709" t="e">
        <f>[25]Tri_Incurred_AttrorTot!CB22</f>
        <v>#N/A</v>
      </c>
      <c r="CC91" s="709" t="e">
        <f>[25]Tri_Incurred_AttrorTot!CC22</f>
        <v>#N/A</v>
      </c>
    </row>
    <row r="92" spans="1:81">
      <c r="A92" s="127" t="s">
        <v>449</v>
      </c>
      <c r="B92" s="709">
        <f>[25]Tri_Incurred_AttrorTot!B23</f>
        <v>576743</v>
      </c>
      <c r="C92" s="709">
        <f>[25]Tri_Incurred_AttrorTot!C23</f>
        <v>816565</v>
      </c>
      <c r="D92" s="709">
        <f>[25]Tri_Incurred_AttrorTot!D23</f>
        <v>840974</v>
      </c>
      <c r="E92" s="709">
        <f>[25]Tri_Incurred_AttrorTot!E23</f>
        <v>857102</v>
      </c>
      <c r="F92" s="709">
        <f>[25]Tri_Incurred_AttrorTot!F23</f>
        <v>811055</v>
      </c>
      <c r="G92" s="709">
        <f>[25]Tri_Incurred_AttrorTot!G23</f>
        <v>803130</v>
      </c>
      <c r="H92" s="709">
        <f>[25]Tri_Incurred_AttrorTot!H23</f>
        <v>790366</v>
      </c>
      <c r="I92" s="709">
        <f>[25]Tri_Incurred_AttrorTot!I23</f>
        <v>790522</v>
      </c>
      <c r="J92" s="709">
        <f>[25]Tri_Incurred_AttrorTot!J23</f>
        <v>792075</v>
      </c>
      <c r="K92" s="709">
        <f>[25]Tri_Incurred_AttrorTot!K23</f>
        <v>784891</v>
      </c>
      <c r="L92" s="709">
        <f>[25]Tri_Incurred_AttrorTot!L23</f>
        <v>786214</v>
      </c>
      <c r="M92" s="709">
        <f>[25]Tri_Incurred_AttrorTot!M23</f>
        <v>786214</v>
      </c>
      <c r="N92" s="709">
        <f>[25]Tri_Incurred_AttrorTot!N23</f>
        <v>786214</v>
      </c>
      <c r="O92" s="709">
        <f>[25]Tri_Incurred_AttrorTot!O23</f>
        <v>786283</v>
      </c>
      <c r="P92" s="709">
        <f>[25]Tri_Incurred_AttrorTot!P23</f>
        <v>786283</v>
      </c>
      <c r="Q92" s="709">
        <f>[25]Tri_Incurred_AttrorTot!Q23</f>
        <v>786503</v>
      </c>
      <c r="R92" s="709">
        <f>[25]Tri_Incurred_AttrorTot!R23</f>
        <v>786633</v>
      </c>
      <c r="S92" s="709">
        <f>[25]Tri_Incurred_AttrorTot!S23</f>
        <v>787667</v>
      </c>
      <c r="T92" s="709">
        <f>[25]Tri_Incurred_AttrorTot!T23</f>
        <v>789578</v>
      </c>
      <c r="U92" s="709">
        <f>[25]Tri_Incurred_AttrorTot!U23</f>
        <v>790927</v>
      </c>
      <c r="V92" s="709">
        <f>[25]Tri_Incurred_AttrorTot!V23</f>
        <v>779224</v>
      </c>
      <c r="W92" s="709">
        <f>[25]Tri_Incurred_AttrorTot!W23</f>
        <v>779450</v>
      </c>
      <c r="X92" s="709">
        <f>[25]Tri_Incurred_AttrorTot!X23</f>
        <v>779885</v>
      </c>
      <c r="Y92" s="709">
        <f>[25]Tri_Incurred_AttrorTot!Y23</f>
        <v>781813</v>
      </c>
      <c r="Z92" s="709">
        <f>[25]Tri_Incurred_AttrorTot!Z23</f>
        <v>783578</v>
      </c>
      <c r="AA92" s="709">
        <f>[25]Tri_Incurred_AttrorTot!AA23</f>
        <v>784058</v>
      </c>
      <c r="AB92" s="709">
        <f>[25]Tri_Incurred_AttrorTot!AB23</f>
        <v>771162</v>
      </c>
      <c r="AC92" s="709">
        <f>[25]Tri_Incurred_AttrorTot!AC23</f>
        <v>771209</v>
      </c>
      <c r="AD92" s="709">
        <f>[25]Tri_Incurred_AttrorTot!AD23</f>
        <v>772809</v>
      </c>
      <c r="AE92" s="709">
        <f>[25]Tri_Incurred_AttrorTot!AE23</f>
        <v>773409</v>
      </c>
      <c r="AF92" s="709">
        <f>[25]Tri_Incurred_AttrorTot!AF23</f>
        <v>773909</v>
      </c>
      <c r="AG92" s="709">
        <f>[25]Tri_Incurred_AttrorTot!AG23</f>
        <v>774627</v>
      </c>
      <c r="AH92" s="709">
        <f>[25]Tri_Incurred_AttrorTot!AH23</f>
        <v>774449</v>
      </c>
      <c r="AI92" s="709">
        <f>[25]Tri_Incurred_AttrorTot!AI23</f>
        <v>774449</v>
      </c>
      <c r="AJ92" s="709">
        <f>[25]Tri_Incurred_AttrorTot!AJ23</f>
        <v>774449</v>
      </c>
      <c r="AK92" s="709">
        <f>[25]Tri_Incurred_AttrorTot!AK23</f>
        <v>774449</v>
      </c>
      <c r="AL92" s="709">
        <f>[25]Tri_Incurred_AttrorTot!AL23</f>
        <v>774449</v>
      </c>
      <c r="AM92" s="709">
        <f>[25]Tri_Incurred_AttrorTot!AM23</f>
        <v>774449</v>
      </c>
      <c r="AN92" s="709">
        <f>[25]Tri_Incurred_AttrorTot!AN23</f>
        <v>774449</v>
      </c>
      <c r="AO92" s="709">
        <f>[25]Tri_Incurred_AttrorTot!AO23</f>
        <v>774449</v>
      </c>
      <c r="AP92" s="709">
        <f>[25]Tri_Incurred_AttrorTot!AP23</f>
        <v>774449</v>
      </c>
      <c r="AQ92" s="709">
        <f>[25]Tri_Incurred_AttrorTot!AQ23</f>
        <v>774449</v>
      </c>
      <c r="AR92" s="709">
        <f>[25]Tri_Incurred_AttrorTot!AR23</f>
        <v>774449</v>
      </c>
      <c r="AS92" s="709">
        <f>[25]Tri_Incurred_AttrorTot!AS23</f>
        <v>774449</v>
      </c>
      <c r="AT92" s="709">
        <f>[25]Tri_Incurred_AttrorTot!AT23</f>
        <v>774449</v>
      </c>
      <c r="AU92" s="709">
        <f>[25]Tri_Incurred_AttrorTot!AU23</f>
        <v>774449</v>
      </c>
      <c r="AV92" s="709">
        <f>[25]Tri_Incurred_AttrorTot!AV23</f>
        <v>774449</v>
      </c>
      <c r="AW92" s="709">
        <f>[25]Tri_Incurred_AttrorTot!AW23</f>
        <v>774449</v>
      </c>
      <c r="AX92" s="709">
        <f>[25]Tri_Incurred_AttrorTot!AX23</f>
        <v>774449</v>
      </c>
      <c r="AY92" s="709">
        <f>[25]Tri_Incurred_AttrorTot!AY23</f>
        <v>774449</v>
      </c>
      <c r="AZ92" s="709" t="str">
        <f>[25]Tri_Incurred_AttrorTot!AZ23</f>
        <v/>
      </c>
      <c r="BA92" s="709" t="str">
        <f>[25]Tri_Incurred_AttrorTot!BA23</f>
        <v/>
      </c>
      <c r="BB92" s="709" t="str">
        <f>[25]Tri_Incurred_AttrorTot!BB23</f>
        <v/>
      </c>
      <c r="BC92" s="709" t="str">
        <f>[25]Tri_Incurred_AttrorTot!BC23</f>
        <v/>
      </c>
      <c r="BD92" s="709" t="str">
        <f>[25]Tri_Incurred_AttrorTot!BD23</f>
        <v/>
      </c>
      <c r="BE92" s="709" t="str">
        <f>[25]Tri_Incurred_AttrorTot!BE23</f>
        <v/>
      </c>
      <c r="BF92" s="709" t="str">
        <f>[25]Tri_Incurred_AttrorTot!BF23</f>
        <v/>
      </c>
      <c r="BG92" s="709" t="str">
        <f>[25]Tri_Incurred_AttrorTot!BG23</f>
        <v/>
      </c>
      <c r="BH92" s="709" t="str">
        <f>[25]Tri_Incurred_AttrorTot!BH23</f>
        <v/>
      </c>
      <c r="BI92" s="709" t="str">
        <f>[25]Tri_Incurred_AttrorTot!BI23</f>
        <v/>
      </c>
      <c r="BJ92" s="709" t="str">
        <f>[25]Tri_Incurred_AttrorTot!BJ23</f>
        <v/>
      </c>
      <c r="BK92" s="709" t="e">
        <f>[25]Tri_Incurred_AttrorTot!BK23</f>
        <v>#N/A</v>
      </c>
      <c r="BL92" s="709" t="e">
        <f>[25]Tri_Incurred_AttrorTot!BL23</f>
        <v>#N/A</v>
      </c>
      <c r="BM92" s="709" t="e">
        <f>[25]Tri_Incurred_AttrorTot!BM23</f>
        <v>#N/A</v>
      </c>
      <c r="BN92" s="709" t="e">
        <f>[25]Tri_Incurred_AttrorTot!BN23</f>
        <v>#N/A</v>
      </c>
      <c r="BO92" s="709" t="e">
        <f>[25]Tri_Incurred_AttrorTot!BO23</f>
        <v>#N/A</v>
      </c>
      <c r="BP92" s="709" t="e">
        <f>[25]Tri_Incurred_AttrorTot!BP23</f>
        <v>#N/A</v>
      </c>
      <c r="BQ92" s="709" t="e">
        <f>[25]Tri_Incurred_AttrorTot!BQ23</f>
        <v>#N/A</v>
      </c>
      <c r="BR92" s="709" t="e">
        <f>[25]Tri_Incurred_AttrorTot!BR23</f>
        <v>#N/A</v>
      </c>
      <c r="BS92" s="709" t="e">
        <f>[25]Tri_Incurred_AttrorTot!BS23</f>
        <v>#N/A</v>
      </c>
      <c r="BT92" s="709" t="e">
        <f>[25]Tri_Incurred_AttrorTot!BT23</f>
        <v>#N/A</v>
      </c>
      <c r="BU92" s="709" t="e">
        <f>[25]Tri_Incurred_AttrorTot!BU23</f>
        <v>#N/A</v>
      </c>
      <c r="BV92" s="709" t="e">
        <f>[25]Tri_Incurred_AttrorTot!BV23</f>
        <v>#N/A</v>
      </c>
      <c r="BW92" s="709" t="e">
        <f>[25]Tri_Incurred_AttrorTot!BW23</f>
        <v>#N/A</v>
      </c>
      <c r="BX92" s="709" t="e">
        <f>[25]Tri_Incurred_AttrorTot!BX23</f>
        <v>#N/A</v>
      </c>
      <c r="BY92" s="709" t="e">
        <f>[25]Tri_Incurred_AttrorTot!BY23</f>
        <v>#N/A</v>
      </c>
      <c r="BZ92" s="709" t="e">
        <f>[25]Tri_Incurred_AttrorTot!BZ23</f>
        <v>#N/A</v>
      </c>
      <c r="CA92" s="709" t="e">
        <f>[25]Tri_Incurred_AttrorTot!CA23</f>
        <v>#N/A</v>
      </c>
      <c r="CB92" s="709" t="e">
        <f>[25]Tri_Incurred_AttrorTot!CB23</f>
        <v>#N/A</v>
      </c>
      <c r="CC92" s="709" t="e">
        <f>[25]Tri_Incurred_AttrorTot!CC23</f>
        <v>#N/A</v>
      </c>
    </row>
    <row r="93" spans="1:81">
      <c r="A93" s="127" t="s">
        <v>450</v>
      </c>
      <c r="B93" s="709">
        <f>[25]Tri_Incurred_AttrorTot!B24</f>
        <v>901451</v>
      </c>
      <c r="C93" s="709">
        <f>[25]Tri_Incurred_AttrorTot!C24</f>
        <v>1077810</v>
      </c>
      <c r="D93" s="709">
        <f>[25]Tri_Incurred_AttrorTot!D24</f>
        <v>1086036</v>
      </c>
      <c r="E93" s="709">
        <f>[25]Tri_Incurred_AttrorTot!E24</f>
        <v>1126712</v>
      </c>
      <c r="F93" s="709">
        <f>[25]Tri_Incurred_AttrorTot!F24</f>
        <v>1100810</v>
      </c>
      <c r="G93" s="709">
        <f>[25]Tri_Incurred_AttrorTot!G24</f>
        <v>1079695</v>
      </c>
      <c r="H93" s="709">
        <f>[25]Tri_Incurred_AttrorTot!H24</f>
        <v>1079839</v>
      </c>
      <c r="I93" s="709">
        <f>[25]Tri_Incurred_AttrorTot!I24</f>
        <v>1080717</v>
      </c>
      <c r="J93" s="709">
        <f>[25]Tri_Incurred_AttrorTot!J24</f>
        <v>1092922</v>
      </c>
      <c r="K93" s="709">
        <f>[25]Tri_Incurred_AttrorTot!K24</f>
        <v>1093212</v>
      </c>
      <c r="L93" s="709">
        <f>[25]Tri_Incurred_AttrorTot!L24</f>
        <v>1079812</v>
      </c>
      <c r="M93" s="709">
        <f>[25]Tri_Incurred_AttrorTot!M24</f>
        <v>1080105</v>
      </c>
      <c r="N93" s="709">
        <f>[25]Tri_Incurred_AttrorTot!N24</f>
        <v>1080280</v>
      </c>
      <c r="O93" s="709">
        <f>[25]Tri_Incurred_AttrorTot!O24</f>
        <v>1080460</v>
      </c>
      <c r="P93" s="709">
        <f>[25]Tri_Incurred_AttrorTot!P24</f>
        <v>1080640</v>
      </c>
      <c r="Q93" s="709">
        <f>[25]Tri_Incurred_AttrorTot!Q24</f>
        <v>1081104</v>
      </c>
      <c r="R93" s="709">
        <f>[25]Tri_Incurred_AttrorTot!R24</f>
        <v>1081244</v>
      </c>
      <c r="S93" s="709">
        <f>[25]Tri_Incurred_AttrorTot!S24</f>
        <v>1081114</v>
      </c>
      <c r="T93" s="709">
        <f>[25]Tri_Incurred_AttrorTot!T24</f>
        <v>1081114</v>
      </c>
      <c r="U93" s="709">
        <f>[25]Tri_Incurred_AttrorTot!U24</f>
        <v>1081114</v>
      </c>
      <c r="V93" s="709">
        <f>[25]Tri_Incurred_AttrorTot!V24</f>
        <v>1081548</v>
      </c>
      <c r="W93" s="709">
        <f>[25]Tri_Incurred_AttrorTot!W24</f>
        <v>1081568</v>
      </c>
      <c r="X93" s="709">
        <f>[25]Tri_Incurred_AttrorTot!X24</f>
        <v>1077114</v>
      </c>
      <c r="Y93" s="709">
        <f>[25]Tri_Incurred_AttrorTot!Y24</f>
        <v>1077241</v>
      </c>
      <c r="Z93" s="709">
        <f>[25]Tri_Incurred_AttrorTot!Z24</f>
        <v>1077241</v>
      </c>
      <c r="AA93" s="709">
        <f>[25]Tri_Incurred_AttrorTot!AA24</f>
        <v>1077241</v>
      </c>
      <c r="AB93" s="709">
        <f>[25]Tri_Incurred_AttrorTot!AB24</f>
        <v>1077241</v>
      </c>
      <c r="AC93" s="709">
        <f>[25]Tri_Incurred_AttrorTot!AC24</f>
        <v>1077241</v>
      </c>
      <c r="AD93" s="709">
        <f>[25]Tri_Incurred_AttrorTot!AD24</f>
        <v>1077241</v>
      </c>
      <c r="AE93" s="709">
        <f>[25]Tri_Incurred_AttrorTot!AE24</f>
        <v>1077241</v>
      </c>
      <c r="AF93" s="709">
        <f>[25]Tri_Incurred_AttrorTot!AF24</f>
        <v>1077241</v>
      </c>
      <c r="AG93" s="709">
        <f>[25]Tri_Incurred_AttrorTot!AG24</f>
        <v>1077241</v>
      </c>
      <c r="AH93" s="709">
        <f>[25]Tri_Incurred_AttrorTot!AH24</f>
        <v>1077241</v>
      </c>
      <c r="AI93" s="709">
        <f>[25]Tri_Incurred_AttrorTot!AI24</f>
        <v>1077241</v>
      </c>
      <c r="AJ93" s="709">
        <f>[25]Tri_Incurred_AttrorTot!AJ24</f>
        <v>1077241</v>
      </c>
      <c r="AK93" s="709">
        <f>[25]Tri_Incurred_AttrorTot!AK24</f>
        <v>1077241</v>
      </c>
      <c r="AL93" s="709">
        <f>[25]Tri_Incurred_AttrorTot!AL24</f>
        <v>1077241</v>
      </c>
      <c r="AM93" s="709">
        <f>[25]Tri_Incurred_AttrorTot!AM24</f>
        <v>1077241</v>
      </c>
      <c r="AN93" s="709">
        <f>[25]Tri_Incurred_AttrorTot!AN24</f>
        <v>1077241</v>
      </c>
      <c r="AO93" s="709">
        <f>[25]Tri_Incurred_AttrorTot!AO24</f>
        <v>1077241</v>
      </c>
      <c r="AP93" s="709">
        <f>[25]Tri_Incurred_AttrorTot!AP24</f>
        <v>1077241</v>
      </c>
      <c r="AQ93" s="709">
        <f>[25]Tri_Incurred_AttrorTot!AQ24</f>
        <v>1077241</v>
      </c>
      <c r="AR93" s="709">
        <f>[25]Tri_Incurred_AttrorTot!AR24</f>
        <v>1077241</v>
      </c>
      <c r="AS93" s="709">
        <f>[25]Tri_Incurred_AttrorTot!AS24</f>
        <v>1077241</v>
      </c>
      <c r="AT93" s="709">
        <f>[25]Tri_Incurred_AttrorTot!AT24</f>
        <v>1077241</v>
      </c>
      <c r="AU93" s="709">
        <f>[25]Tri_Incurred_AttrorTot!AU24</f>
        <v>1077241</v>
      </c>
      <c r="AV93" s="709">
        <f>[25]Tri_Incurred_AttrorTot!AV24</f>
        <v>1077241</v>
      </c>
      <c r="AW93" s="709">
        <f>[25]Tri_Incurred_AttrorTot!AW24</f>
        <v>1077241</v>
      </c>
      <c r="AX93" s="709">
        <f>[25]Tri_Incurred_AttrorTot!AX24</f>
        <v>1077241</v>
      </c>
      <c r="AY93" s="709" t="str">
        <f>[25]Tri_Incurred_AttrorTot!AY24</f>
        <v/>
      </c>
      <c r="AZ93" s="709" t="str">
        <f>[25]Tri_Incurred_AttrorTot!AZ24</f>
        <v/>
      </c>
      <c r="BA93" s="709" t="str">
        <f>[25]Tri_Incurred_AttrorTot!BA24</f>
        <v/>
      </c>
      <c r="BB93" s="709" t="str">
        <f>[25]Tri_Incurred_AttrorTot!BB24</f>
        <v/>
      </c>
      <c r="BC93" s="709" t="str">
        <f>[25]Tri_Incurred_AttrorTot!BC24</f>
        <v/>
      </c>
      <c r="BD93" s="709" t="str">
        <f>[25]Tri_Incurred_AttrorTot!BD24</f>
        <v/>
      </c>
      <c r="BE93" s="709" t="str">
        <f>[25]Tri_Incurred_AttrorTot!BE24</f>
        <v/>
      </c>
      <c r="BF93" s="709" t="str">
        <f>[25]Tri_Incurred_AttrorTot!BF24</f>
        <v/>
      </c>
      <c r="BG93" s="709" t="str">
        <f>[25]Tri_Incurred_AttrorTot!BG24</f>
        <v/>
      </c>
      <c r="BH93" s="709" t="str">
        <f>[25]Tri_Incurred_AttrorTot!BH24</f>
        <v/>
      </c>
      <c r="BI93" s="709" t="str">
        <f>[25]Tri_Incurred_AttrorTot!BI24</f>
        <v/>
      </c>
      <c r="BJ93" s="709" t="str">
        <f>[25]Tri_Incurred_AttrorTot!BJ24</f>
        <v/>
      </c>
      <c r="BK93" s="709" t="e">
        <f>[25]Tri_Incurred_AttrorTot!BK24</f>
        <v>#N/A</v>
      </c>
      <c r="BL93" s="709" t="e">
        <f>[25]Tri_Incurred_AttrorTot!BL24</f>
        <v>#N/A</v>
      </c>
      <c r="BM93" s="709" t="e">
        <f>[25]Tri_Incurred_AttrorTot!BM24</f>
        <v>#N/A</v>
      </c>
      <c r="BN93" s="709" t="e">
        <f>[25]Tri_Incurred_AttrorTot!BN24</f>
        <v>#N/A</v>
      </c>
      <c r="BO93" s="709" t="e">
        <f>[25]Tri_Incurred_AttrorTot!BO24</f>
        <v>#N/A</v>
      </c>
      <c r="BP93" s="709" t="e">
        <f>[25]Tri_Incurred_AttrorTot!BP24</f>
        <v>#N/A</v>
      </c>
      <c r="BQ93" s="709" t="e">
        <f>[25]Tri_Incurred_AttrorTot!BQ24</f>
        <v>#N/A</v>
      </c>
      <c r="BR93" s="709" t="e">
        <f>[25]Tri_Incurred_AttrorTot!BR24</f>
        <v>#N/A</v>
      </c>
      <c r="BS93" s="709" t="e">
        <f>[25]Tri_Incurred_AttrorTot!BS24</f>
        <v>#N/A</v>
      </c>
      <c r="BT93" s="709" t="e">
        <f>[25]Tri_Incurred_AttrorTot!BT24</f>
        <v>#N/A</v>
      </c>
      <c r="BU93" s="709" t="e">
        <f>[25]Tri_Incurred_AttrorTot!BU24</f>
        <v>#N/A</v>
      </c>
      <c r="BV93" s="709" t="e">
        <f>[25]Tri_Incurred_AttrorTot!BV24</f>
        <v>#N/A</v>
      </c>
      <c r="BW93" s="709" t="e">
        <f>[25]Tri_Incurred_AttrorTot!BW24</f>
        <v>#N/A</v>
      </c>
      <c r="BX93" s="709" t="e">
        <f>[25]Tri_Incurred_AttrorTot!BX24</f>
        <v>#N/A</v>
      </c>
      <c r="BY93" s="709" t="e">
        <f>[25]Tri_Incurred_AttrorTot!BY24</f>
        <v>#N/A</v>
      </c>
      <c r="BZ93" s="709" t="e">
        <f>[25]Tri_Incurred_AttrorTot!BZ24</f>
        <v>#N/A</v>
      </c>
      <c r="CA93" s="709" t="e">
        <f>[25]Tri_Incurred_AttrorTot!CA24</f>
        <v>#N/A</v>
      </c>
      <c r="CB93" s="709" t="e">
        <f>[25]Tri_Incurred_AttrorTot!CB24</f>
        <v>#N/A</v>
      </c>
      <c r="CC93" s="709" t="e">
        <f>[25]Tri_Incurred_AttrorTot!CC24</f>
        <v>#N/A</v>
      </c>
    </row>
    <row r="94" spans="1:81">
      <c r="A94" s="127" t="s">
        <v>451</v>
      </c>
      <c r="B94" s="709">
        <f>[25]Tri_Incurred_AttrorTot!B25</f>
        <v>1144104</v>
      </c>
      <c r="C94" s="709">
        <f>[25]Tri_Incurred_AttrorTot!C25</f>
        <v>1459636</v>
      </c>
      <c r="D94" s="709">
        <f>[25]Tri_Incurred_AttrorTot!D25</f>
        <v>1498090</v>
      </c>
      <c r="E94" s="709">
        <f>[25]Tri_Incurred_AttrorTot!E25</f>
        <v>1501751</v>
      </c>
      <c r="F94" s="709">
        <f>[25]Tri_Incurred_AttrorTot!F25</f>
        <v>1431334</v>
      </c>
      <c r="G94" s="709">
        <f>[25]Tri_Incurred_AttrorTot!G25</f>
        <v>1427616</v>
      </c>
      <c r="H94" s="709">
        <f>[25]Tri_Incurred_AttrorTot!H25</f>
        <v>1428924</v>
      </c>
      <c r="I94" s="709">
        <f>[25]Tri_Incurred_AttrorTot!I25</f>
        <v>1421274</v>
      </c>
      <c r="J94" s="709">
        <f>[25]Tri_Incurred_AttrorTot!J25</f>
        <v>1412649</v>
      </c>
      <c r="K94" s="709">
        <f>[25]Tri_Incurred_AttrorTot!K25</f>
        <v>1386625</v>
      </c>
      <c r="L94" s="709">
        <f>[25]Tri_Incurred_AttrorTot!L25</f>
        <v>1376037</v>
      </c>
      <c r="M94" s="709">
        <f>[25]Tri_Incurred_AttrorTot!M25</f>
        <v>1370327</v>
      </c>
      <c r="N94" s="709">
        <f>[25]Tri_Incurred_AttrorTot!N25</f>
        <v>1370327</v>
      </c>
      <c r="O94" s="709">
        <f>[25]Tri_Incurred_AttrorTot!O25</f>
        <v>1359877</v>
      </c>
      <c r="P94" s="709">
        <f>[25]Tri_Incurred_AttrorTot!P25</f>
        <v>1362079</v>
      </c>
      <c r="Q94" s="709">
        <f>[25]Tri_Incurred_AttrorTot!Q25</f>
        <v>1362232</v>
      </c>
      <c r="R94" s="709">
        <f>[25]Tri_Incurred_AttrorTot!R25</f>
        <v>1342931</v>
      </c>
      <c r="S94" s="709">
        <f>[25]Tri_Incurred_AttrorTot!S25</f>
        <v>1343292</v>
      </c>
      <c r="T94" s="709">
        <f>[25]Tri_Incurred_AttrorTot!T25</f>
        <v>1343323</v>
      </c>
      <c r="U94" s="709">
        <f>[25]Tri_Incurred_AttrorTot!U25</f>
        <v>1343323</v>
      </c>
      <c r="V94" s="709">
        <f>[25]Tri_Incurred_AttrorTot!V25</f>
        <v>1343457</v>
      </c>
      <c r="W94" s="709">
        <f>[25]Tri_Incurred_AttrorTot!W25</f>
        <v>1343762</v>
      </c>
      <c r="X94" s="709">
        <f>[25]Tri_Incurred_AttrorTot!X25</f>
        <v>1343762</v>
      </c>
      <c r="Y94" s="709">
        <f>[25]Tri_Incurred_AttrorTot!Y25</f>
        <v>1343762</v>
      </c>
      <c r="Z94" s="709">
        <f>[25]Tri_Incurred_AttrorTot!Z25</f>
        <v>1346214</v>
      </c>
      <c r="AA94" s="709">
        <f>[25]Tri_Incurred_AttrorTot!AA25</f>
        <v>1325904</v>
      </c>
      <c r="AB94" s="709">
        <f>[25]Tri_Incurred_AttrorTot!AB25</f>
        <v>1325903</v>
      </c>
      <c r="AC94" s="709">
        <f>[25]Tri_Incurred_AttrorTot!AC25</f>
        <v>1325903</v>
      </c>
      <c r="AD94" s="709">
        <f>[25]Tri_Incurred_AttrorTot!AD25</f>
        <v>1325903</v>
      </c>
      <c r="AE94" s="709">
        <f>[25]Tri_Incurred_AttrorTot!AE25</f>
        <v>1325903</v>
      </c>
      <c r="AF94" s="709">
        <f>[25]Tri_Incurred_AttrorTot!AF25</f>
        <v>1325903</v>
      </c>
      <c r="AG94" s="709">
        <f>[25]Tri_Incurred_AttrorTot!AG25</f>
        <v>1325903</v>
      </c>
      <c r="AH94" s="709">
        <f>[25]Tri_Incurred_AttrorTot!AH25</f>
        <v>1325903</v>
      </c>
      <c r="AI94" s="709">
        <f>[25]Tri_Incurred_AttrorTot!AI25</f>
        <v>1325903</v>
      </c>
      <c r="AJ94" s="709">
        <f>[25]Tri_Incurred_AttrorTot!AJ25</f>
        <v>1325903</v>
      </c>
      <c r="AK94" s="709">
        <f>[25]Tri_Incurred_AttrorTot!AK25</f>
        <v>1325903</v>
      </c>
      <c r="AL94" s="709">
        <f>[25]Tri_Incurred_AttrorTot!AL25</f>
        <v>1325903</v>
      </c>
      <c r="AM94" s="709">
        <f>[25]Tri_Incurred_AttrorTot!AM25</f>
        <v>1328803</v>
      </c>
      <c r="AN94" s="709">
        <f>[25]Tri_Incurred_AttrorTot!AN25</f>
        <v>1331924</v>
      </c>
      <c r="AO94" s="709">
        <f>[25]Tri_Incurred_AttrorTot!AO25</f>
        <v>1319546</v>
      </c>
      <c r="AP94" s="709">
        <f>[25]Tri_Incurred_AttrorTot!AP25</f>
        <v>1320247</v>
      </c>
      <c r="AQ94" s="709">
        <f>[25]Tri_Incurred_AttrorTot!AQ25</f>
        <v>1320247</v>
      </c>
      <c r="AR94" s="709">
        <f>[25]Tri_Incurred_AttrorTot!AR25</f>
        <v>1320247</v>
      </c>
      <c r="AS94" s="709">
        <f>[25]Tri_Incurred_AttrorTot!AS25</f>
        <v>1320247</v>
      </c>
      <c r="AT94" s="709">
        <f>[25]Tri_Incurred_AttrorTot!AT25</f>
        <v>1320247</v>
      </c>
      <c r="AU94" s="709">
        <f>[25]Tri_Incurred_AttrorTot!AU25</f>
        <v>1320247</v>
      </c>
      <c r="AV94" s="709">
        <f>[25]Tri_Incurred_AttrorTot!AV25</f>
        <v>1320247</v>
      </c>
      <c r="AW94" s="709">
        <f>[25]Tri_Incurred_AttrorTot!AW25</f>
        <v>1320247</v>
      </c>
      <c r="AX94" s="709" t="str">
        <f>[25]Tri_Incurred_AttrorTot!AX25</f>
        <v/>
      </c>
      <c r="AY94" s="709" t="str">
        <f>[25]Tri_Incurred_AttrorTot!AY25</f>
        <v/>
      </c>
      <c r="AZ94" s="709" t="str">
        <f>[25]Tri_Incurred_AttrorTot!AZ25</f>
        <v/>
      </c>
      <c r="BA94" s="709" t="str">
        <f>[25]Tri_Incurred_AttrorTot!BA25</f>
        <v/>
      </c>
      <c r="BB94" s="709" t="str">
        <f>[25]Tri_Incurred_AttrorTot!BB25</f>
        <v/>
      </c>
      <c r="BC94" s="709" t="str">
        <f>[25]Tri_Incurred_AttrorTot!BC25</f>
        <v/>
      </c>
      <c r="BD94" s="709" t="str">
        <f>[25]Tri_Incurred_AttrorTot!BD25</f>
        <v/>
      </c>
      <c r="BE94" s="709" t="str">
        <f>[25]Tri_Incurred_AttrorTot!BE25</f>
        <v/>
      </c>
      <c r="BF94" s="709" t="str">
        <f>[25]Tri_Incurred_AttrorTot!BF25</f>
        <v/>
      </c>
      <c r="BG94" s="709" t="str">
        <f>[25]Tri_Incurred_AttrorTot!BG25</f>
        <v/>
      </c>
      <c r="BH94" s="709" t="str">
        <f>[25]Tri_Incurred_AttrorTot!BH25</f>
        <v/>
      </c>
      <c r="BI94" s="709" t="str">
        <f>[25]Tri_Incurred_AttrorTot!BI25</f>
        <v/>
      </c>
      <c r="BJ94" s="709" t="str">
        <f>[25]Tri_Incurred_AttrorTot!BJ25</f>
        <v/>
      </c>
      <c r="BK94" s="709" t="e">
        <f>[25]Tri_Incurred_AttrorTot!BK25</f>
        <v>#N/A</v>
      </c>
      <c r="BL94" s="709" t="e">
        <f>[25]Tri_Incurred_AttrorTot!BL25</f>
        <v>#N/A</v>
      </c>
      <c r="BM94" s="709" t="e">
        <f>[25]Tri_Incurred_AttrorTot!BM25</f>
        <v>#N/A</v>
      </c>
      <c r="BN94" s="709" t="e">
        <f>[25]Tri_Incurred_AttrorTot!BN25</f>
        <v>#N/A</v>
      </c>
      <c r="BO94" s="709" t="e">
        <f>[25]Tri_Incurred_AttrorTot!BO25</f>
        <v>#N/A</v>
      </c>
      <c r="BP94" s="709" t="e">
        <f>[25]Tri_Incurred_AttrorTot!BP25</f>
        <v>#N/A</v>
      </c>
      <c r="BQ94" s="709" t="e">
        <f>[25]Tri_Incurred_AttrorTot!BQ25</f>
        <v>#N/A</v>
      </c>
      <c r="BR94" s="709" t="e">
        <f>[25]Tri_Incurred_AttrorTot!BR25</f>
        <v>#N/A</v>
      </c>
      <c r="BS94" s="709" t="e">
        <f>[25]Tri_Incurred_AttrorTot!BS25</f>
        <v>#N/A</v>
      </c>
      <c r="BT94" s="709" t="e">
        <f>[25]Tri_Incurred_AttrorTot!BT25</f>
        <v>#N/A</v>
      </c>
      <c r="BU94" s="709" t="e">
        <f>[25]Tri_Incurred_AttrorTot!BU25</f>
        <v>#N/A</v>
      </c>
      <c r="BV94" s="709" t="e">
        <f>[25]Tri_Incurred_AttrorTot!BV25</f>
        <v>#N/A</v>
      </c>
      <c r="BW94" s="709" t="e">
        <f>[25]Tri_Incurred_AttrorTot!BW25</f>
        <v>#N/A</v>
      </c>
      <c r="BX94" s="709" t="e">
        <f>[25]Tri_Incurred_AttrorTot!BX25</f>
        <v>#N/A</v>
      </c>
      <c r="BY94" s="709" t="e">
        <f>[25]Tri_Incurred_AttrorTot!BY25</f>
        <v>#N/A</v>
      </c>
      <c r="BZ94" s="709" t="e">
        <f>[25]Tri_Incurred_AttrorTot!BZ25</f>
        <v>#N/A</v>
      </c>
      <c r="CA94" s="709" t="e">
        <f>[25]Tri_Incurred_AttrorTot!CA25</f>
        <v>#N/A</v>
      </c>
      <c r="CB94" s="709" t="e">
        <f>[25]Tri_Incurred_AttrorTot!CB25</f>
        <v>#N/A</v>
      </c>
      <c r="CC94" s="709" t="e">
        <f>[25]Tri_Incurred_AttrorTot!CC25</f>
        <v>#N/A</v>
      </c>
    </row>
    <row r="95" spans="1:81">
      <c r="A95" s="127" t="s">
        <v>452</v>
      </c>
      <c r="B95" s="709">
        <f>[25]Tri_Incurred_AttrorTot!B26</f>
        <v>1467898</v>
      </c>
      <c r="C95" s="709">
        <f>[25]Tri_Incurred_AttrorTot!C26</f>
        <v>1644988</v>
      </c>
      <c r="D95" s="709">
        <f>[25]Tri_Incurred_AttrorTot!D26</f>
        <v>1708432</v>
      </c>
      <c r="E95" s="709">
        <f>[25]Tri_Incurred_AttrorTot!E26</f>
        <v>1712272</v>
      </c>
      <c r="F95" s="709">
        <f>[25]Tri_Incurred_AttrorTot!F26</f>
        <v>1792084</v>
      </c>
      <c r="G95" s="709">
        <f>[25]Tri_Incurred_AttrorTot!G26</f>
        <v>1790289</v>
      </c>
      <c r="H95" s="709">
        <f>[25]Tri_Incurred_AttrorTot!H26</f>
        <v>1748810</v>
      </c>
      <c r="I95" s="709">
        <f>[25]Tri_Incurred_AttrorTot!I26</f>
        <v>1740021</v>
      </c>
      <c r="J95" s="709">
        <f>[25]Tri_Incurred_AttrorTot!J26</f>
        <v>1728830</v>
      </c>
      <c r="K95" s="709">
        <f>[25]Tri_Incurred_AttrorTot!K26</f>
        <v>1825008</v>
      </c>
      <c r="L95" s="709">
        <f>[25]Tri_Incurred_AttrorTot!L26</f>
        <v>1716409</v>
      </c>
      <c r="M95" s="709">
        <f>[25]Tri_Incurred_AttrorTot!M26</f>
        <v>1715759</v>
      </c>
      <c r="N95" s="709">
        <f>[25]Tri_Incurred_AttrorTot!N26</f>
        <v>1716593</v>
      </c>
      <c r="O95" s="709">
        <f>[25]Tri_Incurred_AttrorTot!O26</f>
        <v>1724727</v>
      </c>
      <c r="P95" s="709">
        <f>[25]Tri_Incurred_AttrorTot!P26</f>
        <v>1709914</v>
      </c>
      <c r="Q95" s="709">
        <f>[25]Tri_Incurred_AttrorTot!Q26</f>
        <v>1695232</v>
      </c>
      <c r="R95" s="709">
        <f>[25]Tri_Incurred_AttrorTot!R26</f>
        <v>1696164</v>
      </c>
      <c r="S95" s="709">
        <f>[25]Tri_Incurred_AttrorTot!S26</f>
        <v>1709984</v>
      </c>
      <c r="T95" s="709">
        <f>[25]Tri_Incurred_AttrorTot!T26</f>
        <v>1709984</v>
      </c>
      <c r="U95" s="709">
        <f>[25]Tri_Incurred_AttrorTot!U26</f>
        <v>1710269</v>
      </c>
      <c r="V95" s="709">
        <f>[25]Tri_Incurred_AttrorTot!V26</f>
        <v>1710269</v>
      </c>
      <c r="W95" s="709">
        <f>[25]Tri_Incurred_AttrorTot!W26</f>
        <v>1710269</v>
      </c>
      <c r="X95" s="709">
        <f>[25]Tri_Incurred_AttrorTot!X26</f>
        <v>1710269</v>
      </c>
      <c r="Y95" s="709">
        <f>[25]Tri_Incurred_AttrorTot!Y26</f>
        <v>1710269</v>
      </c>
      <c r="Z95" s="709">
        <f>[25]Tri_Incurred_AttrorTot!Z26</f>
        <v>1710269</v>
      </c>
      <c r="AA95" s="709">
        <f>[25]Tri_Incurred_AttrorTot!AA26</f>
        <v>1710269</v>
      </c>
      <c r="AB95" s="709">
        <f>[25]Tri_Incurred_AttrorTot!AB26</f>
        <v>1710269</v>
      </c>
      <c r="AC95" s="709">
        <f>[25]Tri_Incurred_AttrorTot!AC26</f>
        <v>1710269</v>
      </c>
      <c r="AD95" s="709">
        <f>[25]Tri_Incurred_AttrorTot!AD26</f>
        <v>1710269</v>
      </c>
      <c r="AE95" s="709">
        <f>[25]Tri_Incurred_AttrorTot!AE26</f>
        <v>1710269</v>
      </c>
      <c r="AF95" s="709">
        <f>[25]Tri_Incurred_AttrorTot!AF26</f>
        <v>1710269</v>
      </c>
      <c r="AG95" s="709">
        <f>[25]Tri_Incurred_AttrorTot!AG26</f>
        <v>1710269</v>
      </c>
      <c r="AH95" s="709">
        <f>[25]Tri_Incurred_AttrorTot!AH26</f>
        <v>1710269</v>
      </c>
      <c r="AI95" s="709">
        <f>[25]Tri_Incurred_AttrorTot!AI26</f>
        <v>1710269</v>
      </c>
      <c r="AJ95" s="709">
        <f>[25]Tri_Incurred_AttrorTot!AJ26</f>
        <v>1710269</v>
      </c>
      <c r="AK95" s="709">
        <f>[25]Tri_Incurred_AttrorTot!AK26</f>
        <v>1710269</v>
      </c>
      <c r="AL95" s="709">
        <f>[25]Tri_Incurred_AttrorTot!AL26</f>
        <v>1710269</v>
      </c>
      <c r="AM95" s="709">
        <f>[25]Tri_Incurred_AttrorTot!AM26</f>
        <v>1710269</v>
      </c>
      <c r="AN95" s="709">
        <f>[25]Tri_Incurred_AttrorTot!AN26</f>
        <v>1710269</v>
      </c>
      <c r="AO95" s="709">
        <f>[25]Tri_Incurred_AttrorTot!AO26</f>
        <v>1710269</v>
      </c>
      <c r="AP95" s="709">
        <f>[25]Tri_Incurred_AttrorTot!AP26</f>
        <v>1710269</v>
      </c>
      <c r="AQ95" s="709">
        <f>[25]Tri_Incurred_AttrorTot!AQ26</f>
        <v>1710269</v>
      </c>
      <c r="AR95" s="709">
        <f>[25]Tri_Incurred_AttrorTot!AR26</f>
        <v>1710269</v>
      </c>
      <c r="AS95" s="709">
        <f>[25]Tri_Incurred_AttrorTot!AS26</f>
        <v>1710269</v>
      </c>
      <c r="AT95" s="709">
        <f>[25]Tri_Incurred_AttrorTot!AT26</f>
        <v>1710269</v>
      </c>
      <c r="AU95" s="709">
        <f>[25]Tri_Incurred_AttrorTot!AU26</f>
        <v>1710269</v>
      </c>
      <c r="AV95" s="709">
        <f>[25]Tri_Incurred_AttrorTot!AV26</f>
        <v>1710269</v>
      </c>
      <c r="AW95" s="709" t="str">
        <f>[25]Tri_Incurred_AttrorTot!AW26</f>
        <v/>
      </c>
      <c r="AX95" s="709" t="str">
        <f>[25]Tri_Incurred_AttrorTot!AX26</f>
        <v/>
      </c>
      <c r="AY95" s="709" t="str">
        <f>[25]Tri_Incurred_AttrorTot!AY26</f>
        <v/>
      </c>
      <c r="AZ95" s="709" t="str">
        <f>[25]Tri_Incurred_AttrorTot!AZ26</f>
        <v/>
      </c>
      <c r="BA95" s="709" t="str">
        <f>[25]Tri_Incurred_AttrorTot!BA26</f>
        <v/>
      </c>
      <c r="BB95" s="709" t="str">
        <f>[25]Tri_Incurred_AttrorTot!BB26</f>
        <v/>
      </c>
      <c r="BC95" s="709" t="str">
        <f>[25]Tri_Incurred_AttrorTot!BC26</f>
        <v/>
      </c>
      <c r="BD95" s="709" t="str">
        <f>[25]Tri_Incurred_AttrorTot!BD26</f>
        <v/>
      </c>
      <c r="BE95" s="709" t="str">
        <f>[25]Tri_Incurred_AttrorTot!BE26</f>
        <v/>
      </c>
      <c r="BF95" s="709" t="str">
        <f>[25]Tri_Incurred_AttrorTot!BF26</f>
        <v/>
      </c>
      <c r="BG95" s="709" t="str">
        <f>[25]Tri_Incurred_AttrorTot!BG26</f>
        <v/>
      </c>
      <c r="BH95" s="709" t="str">
        <f>[25]Tri_Incurred_AttrorTot!BH26</f>
        <v/>
      </c>
      <c r="BI95" s="709" t="str">
        <f>[25]Tri_Incurred_AttrorTot!BI26</f>
        <v/>
      </c>
      <c r="BJ95" s="709" t="str">
        <f>[25]Tri_Incurred_AttrorTot!BJ26</f>
        <v/>
      </c>
      <c r="BK95" s="709" t="e">
        <f>[25]Tri_Incurred_AttrorTot!BK26</f>
        <v>#N/A</v>
      </c>
      <c r="BL95" s="709" t="e">
        <f>[25]Tri_Incurred_AttrorTot!BL26</f>
        <v>#N/A</v>
      </c>
      <c r="BM95" s="709" t="e">
        <f>[25]Tri_Incurred_AttrorTot!BM26</f>
        <v>#N/A</v>
      </c>
      <c r="BN95" s="709" t="e">
        <f>[25]Tri_Incurred_AttrorTot!BN26</f>
        <v>#N/A</v>
      </c>
      <c r="BO95" s="709" t="e">
        <f>[25]Tri_Incurred_AttrorTot!BO26</f>
        <v>#N/A</v>
      </c>
      <c r="BP95" s="709" t="e">
        <f>[25]Tri_Incurred_AttrorTot!BP26</f>
        <v>#N/A</v>
      </c>
      <c r="BQ95" s="709" t="e">
        <f>[25]Tri_Incurred_AttrorTot!BQ26</f>
        <v>#N/A</v>
      </c>
      <c r="BR95" s="709" t="e">
        <f>[25]Tri_Incurred_AttrorTot!BR26</f>
        <v>#N/A</v>
      </c>
      <c r="BS95" s="709" t="e">
        <f>[25]Tri_Incurred_AttrorTot!BS26</f>
        <v>#N/A</v>
      </c>
      <c r="BT95" s="709" t="e">
        <f>[25]Tri_Incurred_AttrorTot!BT26</f>
        <v>#N/A</v>
      </c>
      <c r="BU95" s="709" t="e">
        <f>[25]Tri_Incurred_AttrorTot!BU26</f>
        <v>#N/A</v>
      </c>
      <c r="BV95" s="709" t="e">
        <f>[25]Tri_Incurred_AttrorTot!BV26</f>
        <v>#N/A</v>
      </c>
      <c r="BW95" s="709" t="e">
        <f>[25]Tri_Incurred_AttrorTot!BW26</f>
        <v>#N/A</v>
      </c>
      <c r="BX95" s="709" t="e">
        <f>[25]Tri_Incurred_AttrorTot!BX26</f>
        <v>#N/A</v>
      </c>
      <c r="BY95" s="709" t="e">
        <f>[25]Tri_Incurred_AttrorTot!BY26</f>
        <v>#N/A</v>
      </c>
      <c r="BZ95" s="709" t="e">
        <f>[25]Tri_Incurred_AttrorTot!BZ26</f>
        <v>#N/A</v>
      </c>
      <c r="CA95" s="709" t="e">
        <f>[25]Tri_Incurred_AttrorTot!CA26</f>
        <v>#N/A</v>
      </c>
      <c r="CB95" s="709" t="e">
        <f>[25]Tri_Incurred_AttrorTot!CB26</f>
        <v>#N/A</v>
      </c>
      <c r="CC95" s="709" t="e">
        <f>[25]Tri_Incurred_AttrorTot!CC26</f>
        <v>#N/A</v>
      </c>
    </row>
    <row r="96" spans="1:81">
      <c r="A96" s="127" t="s">
        <v>453</v>
      </c>
      <c r="B96" s="709">
        <f>[25]Tri_Incurred_AttrorTot!B27</f>
        <v>1990882</v>
      </c>
      <c r="C96" s="709">
        <f>[25]Tri_Incurred_AttrorTot!C27</f>
        <v>2218249</v>
      </c>
      <c r="D96" s="709">
        <f>[25]Tri_Incurred_AttrorTot!D27</f>
        <v>2214929</v>
      </c>
      <c r="E96" s="709">
        <f>[25]Tri_Incurred_AttrorTot!E27</f>
        <v>2241481</v>
      </c>
      <c r="F96" s="709">
        <f>[25]Tri_Incurred_AttrorTot!F27</f>
        <v>2217388</v>
      </c>
      <c r="G96" s="709">
        <f>[25]Tri_Incurred_AttrorTot!G27</f>
        <v>2173474</v>
      </c>
      <c r="H96" s="709">
        <f>[25]Tri_Incurred_AttrorTot!H27</f>
        <v>2148772</v>
      </c>
      <c r="I96" s="709">
        <f>[25]Tri_Incurred_AttrorTot!I27</f>
        <v>2185469</v>
      </c>
      <c r="J96" s="709">
        <f>[25]Tri_Incurred_AttrorTot!J27</f>
        <v>2183513</v>
      </c>
      <c r="K96" s="709">
        <f>[25]Tri_Incurred_AttrorTot!K27</f>
        <v>2181815</v>
      </c>
      <c r="L96" s="709">
        <f>[25]Tri_Incurred_AttrorTot!L27</f>
        <v>2216008</v>
      </c>
      <c r="M96" s="709">
        <f>[25]Tri_Incurred_AttrorTot!M27</f>
        <v>2216557</v>
      </c>
      <c r="N96" s="709">
        <f>[25]Tri_Incurred_AttrorTot!N27</f>
        <v>2192400</v>
      </c>
      <c r="O96" s="709">
        <f>[25]Tri_Incurred_AttrorTot!O27</f>
        <v>2192588</v>
      </c>
      <c r="P96" s="709">
        <f>[25]Tri_Incurred_AttrorTot!P27</f>
        <v>2189725</v>
      </c>
      <c r="Q96" s="709">
        <f>[25]Tri_Incurred_AttrorTot!Q27</f>
        <v>2189955</v>
      </c>
      <c r="R96" s="709">
        <f>[25]Tri_Incurred_AttrorTot!R27</f>
        <v>2192715</v>
      </c>
      <c r="S96" s="709">
        <f>[25]Tri_Incurred_AttrorTot!S27</f>
        <v>2209990</v>
      </c>
      <c r="T96" s="709">
        <f>[25]Tri_Incurred_AttrorTot!T27</f>
        <v>2210050</v>
      </c>
      <c r="U96" s="709">
        <f>[25]Tri_Incurred_AttrorTot!U27</f>
        <v>2210119</v>
      </c>
      <c r="V96" s="709">
        <f>[25]Tri_Incurred_AttrorTot!V27</f>
        <v>2210488</v>
      </c>
      <c r="W96" s="709">
        <f>[25]Tri_Incurred_AttrorTot!W27</f>
        <v>2212870</v>
      </c>
      <c r="X96" s="709">
        <f>[25]Tri_Incurred_AttrorTot!X27</f>
        <v>2185028</v>
      </c>
      <c r="Y96" s="709">
        <f>[25]Tri_Incurred_AttrorTot!Y27</f>
        <v>2185846</v>
      </c>
      <c r="Z96" s="709">
        <f>[25]Tri_Incurred_AttrorTot!Z27</f>
        <v>2185846</v>
      </c>
      <c r="AA96" s="709">
        <f>[25]Tri_Incurred_AttrorTot!AA27</f>
        <v>2185846</v>
      </c>
      <c r="AB96" s="709">
        <f>[25]Tri_Incurred_AttrorTot!AB27</f>
        <v>2185846</v>
      </c>
      <c r="AC96" s="709">
        <f>[25]Tri_Incurred_AttrorTot!AC27</f>
        <v>2185846</v>
      </c>
      <c r="AD96" s="709">
        <f>[25]Tri_Incurred_AttrorTot!AD27</f>
        <v>2185846</v>
      </c>
      <c r="AE96" s="709">
        <f>[25]Tri_Incurred_AttrorTot!AE27</f>
        <v>2186571</v>
      </c>
      <c r="AF96" s="709">
        <f>[25]Tri_Incurred_AttrorTot!AF27</f>
        <v>2186571</v>
      </c>
      <c r="AG96" s="709">
        <f>[25]Tri_Incurred_AttrorTot!AG27</f>
        <v>2186571</v>
      </c>
      <c r="AH96" s="709">
        <f>[25]Tri_Incurred_AttrorTot!AH27</f>
        <v>2186571</v>
      </c>
      <c r="AI96" s="709">
        <f>[25]Tri_Incurred_AttrorTot!AI27</f>
        <v>2186571</v>
      </c>
      <c r="AJ96" s="709">
        <f>[25]Tri_Incurred_AttrorTot!AJ27</f>
        <v>2200322</v>
      </c>
      <c r="AK96" s="709">
        <f>[25]Tri_Incurred_AttrorTot!AK27</f>
        <v>2200322</v>
      </c>
      <c r="AL96" s="709">
        <f>[25]Tri_Incurred_AttrorTot!AL27</f>
        <v>2211046</v>
      </c>
      <c r="AM96" s="709">
        <f>[25]Tri_Incurred_AttrorTot!AM27</f>
        <v>2211046</v>
      </c>
      <c r="AN96" s="709">
        <f>[25]Tri_Incurred_AttrorTot!AN27</f>
        <v>2211046</v>
      </c>
      <c r="AO96" s="709">
        <f>[25]Tri_Incurred_AttrorTot!AO27</f>
        <v>2211046</v>
      </c>
      <c r="AP96" s="709">
        <f>[25]Tri_Incurred_AttrorTot!AP27</f>
        <v>2211046</v>
      </c>
      <c r="AQ96" s="709">
        <f>[25]Tri_Incurred_AttrorTot!AQ27</f>
        <v>2211046</v>
      </c>
      <c r="AR96" s="709">
        <f>[25]Tri_Incurred_AttrorTot!AR27</f>
        <v>2213601</v>
      </c>
      <c r="AS96" s="709">
        <f>[25]Tri_Incurred_AttrorTot!AS27</f>
        <v>2216683</v>
      </c>
      <c r="AT96" s="709">
        <f>[25]Tri_Incurred_AttrorTot!AT27</f>
        <v>2217516</v>
      </c>
      <c r="AU96" s="709">
        <f>[25]Tri_Incurred_AttrorTot!AU27</f>
        <v>2217516</v>
      </c>
      <c r="AV96" s="709" t="str">
        <f>[25]Tri_Incurred_AttrorTot!AV27</f>
        <v/>
      </c>
      <c r="AW96" s="709" t="str">
        <f>[25]Tri_Incurred_AttrorTot!AW27</f>
        <v/>
      </c>
      <c r="AX96" s="709" t="str">
        <f>[25]Tri_Incurred_AttrorTot!AX27</f>
        <v/>
      </c>
      <c r="AY96" s="709" t="str">
        <f>[25]Tri_Incurred_AttrorTot!AY27</f>
        <v/>
      </c>
      <c r="AZ96" s="709" t="str">
        <f>[25]Tri_Incurred_AttrorTot!AZ27</f>
        <v/>
      </c>
      <c r="BA96" s="709" t="str">
        <f>[25]Tri_Incurred_AttrorTot!BA27</f>
        <v/>
      </c>
      <c r="BB96" s="709" t="str">
        <f>[25]Tri_Incurred_AttrorTot!BB27</f>
        <v/>
      </c>
      <c r="BC96" s="709" t="str">
        <f>[25]Tri_Incurred_AttrorTot!BC27</f>
        <v/>
      </c>
      <c r="BD96" s="709" t="str">
        <f>[25]Tri_Incurred_AttrorTot!BD27</f>
        <v/>
      </c>
      <c r="BE96" s="709" t="str">
        <f>[25]Tri_Incurred_AttrorTot!BE27</f>
        <v/>
      </c>
      <c r="BF96" s="709" t="str">
        <f>[25]Tri_Incurred_AttrorTot!BF27</f>
        <v/>
      </c>
      <c r="BG96" s="709" t="str">
        <f>[25]Tri_Incurred_AttrorTot!BG27</f>
        <v/>
      </c>
      <c r="BH96" s="709" t="str">
        <f>[25]Tri_Incurred_AttrorTot!BH27</f>
        <v/>
      </c>
      <c r="BI96" s="709" t="str">
        <f>[25]Tri_Incurred_AttrorTot!BI27</f>
        <v/>
      </c>
      <c r="BJ96" s="709" t="str">
        <f>[25]Tri_Incurred_AttrorTot!BJ27</f>
        <v/>
      </c>
      <c r="BK96" s="709" t="e">
        <f>[25]Tri_Incurred_AttrorTot!BK27</f>
        <v>#N/A</v>
      </c>
      <c r="BL96" s="709" t="e">
        <f>[25]Tri_Incurred_AttrorTot!BL27</f>
        <v>#N/A</v>
      </c>
      <c r="BM96" s="709" t="e">
        <f>[25]Tri_Incurred_AttrorTot!BM27</f>
        <v>#N/A</v>
      </c>
      <c r="BN96" s="709" t="e">
        <f>[25]Tri_Incurred_AttrorTot!BN27</f>
        <v>#N/A</v>
      </c>
      <c r="BO96" s="709" t="e">
        <f>[25]Tri_Incurred_AttrorTot!BO27</f>
        <v>#N/A</v>
      </c>
      <c r="BP96" s="709" t="e">
        <f>[25]Tri_Incurred_AttrorTot!BP27</f>
        <v>#N/A</v>
      </c>
      <c r="BQ96" s="709" t="e">
        <f>[25]Tri_Incurred_AttrorTot!BQ27</f>
        <v>#N/A</v>
      </c>
      <c r="BR96" s="709" t="e">
        <f>[25]Tri_Incurred_AttrorTot!BR27</f>
        <v>#N/A</v>
      </c>
      <c r="BS96" s="709" t="e">
        <f>[25]Tri_Incurred_AttrorTot!BS27</f>
        <v>#N/A</v>
      </c>
      <c r="BT96" s="709" t="e">
        <f>[25]Tri_Incurred_AttrorTot!BT27</f>
        <v>#N/A</v>
      </c>
      <c r="BU96" s="709" t="e">
        <f>[25]Tri_Incurred_AttrorTot!BU27</f>
        <v>#N/A</v>
      </c>
      <c r="BV96" s="709" t="e">
        <f>[25]Tri_Incurred_AttrorTot!BV27</f>
        <v>#N/A</v>
      </c>
      <c r="BW96" s="709" t="e">
        <f>[25]Tri_Incurred_AttrorTot!BW27</f>
        <v>#N/A</v>
      </c>
      <c r="BX96" s="709" t="e">
        <f>[25]Tri_Incurred_AttrorTot!BX27</f>
        <v>#N/A</v>
      </c>
      <c r="BY96" s="709" t="e">
        <f>[25]Tri_Incurred_AttrorTot!BY27</f>
        <v>#N/A</v>
      </c>
      <c r="BZ96" s="709" t="e">
        <f>[25]Tri_Incurred_AttrorTot!BZ27</f>
        <v>#N/A</v>
      </c>
      <c r="CA96" s="709" t="e">
        <f>[25]Tri_Incurred_AttrorTot!CA27</f>
        <v>#N/A</v>
      </c>
      <c r="CB96" s="709" t="e">
        <f>[25]Tri_Incurred_AttrorTot!CB27</f>
        <v>#N/A</v>
      </c>
      <c r="CC96" s="709" t="e">
        <f>[25]Tri_Incurred_AttrorTot!CC27</f>
        <v>#N/A</v>
      </c>
    </row>
    <row r="97" spans="1:81">
      <c r="A97" s="127" t="s">
        <v>454</v>
      </c>
      <c r="B97" s="709">
        <f>[25]Tri_Incurred_AttrorTot!B28</f>
        <v>1920306</v>
      </c>
      <c r="C97" s="709">
        <f>[25]Tri_Incurred_AttrorTot!C28</f>
        <v>2108602</v>
      </c>
      <c r="D97" s="709">
        <f>[25]Tri_Incurred_AttrorTot!D28</f>
        <v>2124583</v>
      </c>
      <c r="E97" s="709">
        <f>[25]Tri_Incurred_AttrorTot!E28</f>
        <v>2097540</v>
      </c>
      <c r="F97" s="709">
        <f>[25]Tri_Incurred_AttrorTot!F28</f>
        <v>2062632</v>
      </c>
      <c r="G97" s="709">
        <f>[25]Tri_Incurred_AttrorTot!G28</f>
        <v>2069847</v>
      </c>
      <c r="H97" s="709">
        <f>[25]Tri_Incurred_AttrorTot!H28</f>
        <v>2046431</v>
      </c>
      <c r="I97" s="709">
        <f>[25]Tri_Incurred_AttrorTot!I28</f>
        <v>2041902</v>
      </c>
      <c r="J97" s="709">
        <f>[25]Tri_Incurred_AttrorTot!J28</f>
        <v>2041628</v>
      </c>
      <c r="K97" s="709">
        <f>[25]Tri_Incurred_AttrorTot!K28</f>
        <v>2041868</v>
      </c>
      <c r="L97" s="709">
        <f>[25]Tri_Incurred_AttrorTot!L28</f>
        <v>2041868</v>
      </c>
      <c r="M97" s="709">
        <f>[25]Tri_Incurred_AttrorTot!M28</f>
        <v>2042018</v>
      </c>
      <c r="N97" s="709">
        <f>[25]Tri_Incurred_AttrorTot!N28</f>
        <v>2042018</v>
      </c>
      <c r="O97" s="709">
        <f>[25]Tri_Incurred_AttrorTot!O28</f>
        <v>2042075</v>
      </c>
      <c r="P97" s="709">
        <f>[25]Tri_Incurred_AttrorTot!P28</f>
        <v>2042075</v>
      </c>
      <c r="Q97" s="709">
        <f>[25]Tri_Incurred_AttrorTot!Q28</f>
        <v>2042075</v>
      </c>
      <c r="R97" s="709">
        <f>[25]Tri_Incurred_AttrorTot!R28</f>
        <v>2042075</v>
      </c>
      <c r="S97" s="709">
        <f>[25]Tri_Incurred_AttrorTot!S28</f>
        <v>2042075</v>
      </c>
      <c r="T97" s="709">
        <f>[25]Tri_Incurred_AttrorTot!T28</f>
        <v>2042075</v>
      </c>
      <c r="U97" s="709">
        <f>[25]Tri_Incurred_AttrorTot!U28</f>
        <v>2042075</v>
      </c>
      <c r="V97" s="709">
        <f>[25]Tri_Incurred_AttrorTot!V28</f>
        <v>2042120</v>
      </c>
      <c r="W97" s="709">
        <f>[25]Tri_Incurred_AttrorTot!W28</f>
        <v>2042120</v>
      </c>
      <c r="X97" s="709">
        <f>[25]Tri_Incurred_AttrorTot!X28</f>
        <v>2042166</v>
      </c>
      <c r="Y97" s="709">
        <f>[25]Tri_Incurred_AttrorTot!Y28</f>
        <v>2042166</v>
      </c>
      <c r="Z97" s="709">
        <f>[25]Tri_Incurred_AttrorTot!Z28</f>
        <v>2042166</v>
      </c>
      <c r="AA97" s="709">
        <f>[25]Tri_Incurred_AttrorTot!AA28</f>
        <v>2042166</v>
      </c>
      <c r="AB97" s="709">
        <f>[25]Tri_Incurred_AttrorTot!AB28</f>
        <v>2042166</v>
      </c>
      <c r="AC97" s="709">
        <f>[25]Tri_Incurred_AttrorTot!AC28</f>
        <v>2042166</v>
      </c>
      <c r="AD97" s="709">
        <f>[25]Tri_Incurred_AttrorTot!AD28</f>
        <v>2042166</v>
      </c>
      <c r="AE97" s="709">
        <f>[25]Tri_Incurred_AttrorTot!AE28</f>
        <v>2042166</v>
      </c>
      <c r="AF97" s="709">
        <f>[25]Tri_Incurred_AttrorTot!AF28</f>
        <v>2042166</v>
      </c>
      <c r="AG97" s="709">
        <f>[25]Tri_Incurred_AttrorTot!AG28</f>
        <v>2042166</v>
      </c>
      <c r="AH97" s="709">
        <f>[25]Tri_Incurred_AttrorTot!AH28</f>
        <v>2042166</v>
      </c>
      <c r="AI97" s="709">
        <f>[25]Tri_Incurred_AttrorTot!AI28</f>
        <v>2042166</v>
      </c>
      <c r="AJ97" s="709">
        <f>[25]Tri_Incurred_AttrorTot!AJ28</f>
        <v>2042166</v>
      </c>
      <c r="AK97" s="709">
        <f>[25]Tri_Incurred_AttrorTot!AK28</f>
        <v>2042166</v>
      </c>
      <c r="AL97" s="709">
        <f>[25]Tri_Incurred_AttrorTot!AL28</f>
        <v>2042166</v>
      </c>
      <c r="AM97" s="709">
        <f>[25]Tri_Incurred_AttrorTot!AM28</f>
        <v>2042166</v>
      </c>
      <c r="AN97" s="709">
        <f>[25]Tri_Incurred_AttrorTot!AN28</f>
        <v>2042166</v>
      </c>
      <c r="AO97" s="709">
        <f>[25]Tri_Incurred_AttrorTot!AO28</f>
        <v>2042166</v>
      </c>
      <c r="AP97" s="709">
        <f>[25]Tri_Incurred_AttrorTot!AP28</f>
        <v>2042166</v>
      </c>
      <c r="AQ97" s="709">
        <f>[25]Tri_Incurred_AttrorTot!AQ28</f>
        <v>2042166</v>
      </c>
      <c r="AR97" s="709">
        <f>[25]Tri_Incurred_AttrorTot!AR28</f>
        <v>2042166</v>
      </c>
      <c r="AS97" s="709">
        <f>[25]Tri_Incurred_AttrorTot!AS28</f>
        <v>2042166</v>
      </c>
      <c r="AT97" s="709">
        <f>[25]Tri_Incurred_AttrorTot!AT28</f>
        <v>2042166</v>
      </c>
      <c r="AU97" s="709" t="str">
        <f>[25]Tri_Incurred_AttrorTot!AU28</f>
        <v/>
      </c>
      <c r="AV97" s="709" t="str">
        <f>[25]Tri_Incurred_AttrorTot!AV28</f>
        <v/>
      </c>
      <c r="AW97" s="709" t="str">
        <f>[25]Tri_Incurred_AttrorTot!AW28</f>
        <v/>
      </c>
      <c r="AX97" s="709" t="str">
        <f>[25]Tri_Incurred_AttrorTot!AX28</f>
        <v/>
      </c>
      <c r="AY97" s="709" t="str">
        <f>[25]Tri_Incurred_AttrorTot!AY28</f>
        <v/>
      </c>
      <c r="AZ97" s="709" t="str">
        <f>[25]Tri_Incurred_AttrorTot!AZ28</f>
        <v/>
      </c>
      <c r="BA97" s="709" t="str">
        <f>[25]Tri_Incurred_AttrorTot!BA28</f>
        <v/>
      </c>
      <c r="BB97" s="709" t="str">
        <f>[25]Tri_Incurred_AttrorTot!BB28</f>
        <v/>
      </c>
      <c r="BC97" s="709" t="str">
        <f>[25]Tri_Incurred_AttrorTot!BC28</f>
        <v/>
      </c>
      <c r="BD97" s="709" t="str">
        <f>[25]Tri_Incurred_AttrorTot!BD28</f>
        <v/>
      </c>
      <c r="BE97" s="709" t="str">
        <f>[25]Tri_Incurred_AttrorTot!BE28</f>
        <v/>
      </c>
      <c r="BF97" s="709" t="str">
        <f>[25]Tri_Incurred_AttrorTot!BF28</f>
        <v/>
      </c>
      <c r="BG97" s="709" t="str">
        <f>[25]Tri_Incurred_AttrorTot!BG28</f>
        <v/>
      </c>
      <c r="BH97" s="709" t="str">
        <f>[25]Tri_Incurred_AttrorTot!BH28</f>
        <v/>
      </c>
      <c r="BI97" s="709" t="str">
        <f>[25]Tri_Incurred_AttrorTot!BI28</f>
        <v/>
      </c>
      <c r="BJ97" s="709" t="str">
        <f>[25]Tri_Incurred_AttrorTot!BJ28</f>
        <v/>
      </c>
      <c r="BK97" s="709" t="e">
        <f>[25]Tri_Incurred_AttrorTot!BK28</f>
        <v>#N/A</v>
      </c>
      <c r="BL97" s="709" t="e">
        <f>[25]Tri_Incurred_AttrorTot!BL28</f>
        <v>#N/A</v>
      </c>
      <c r="BM97" s="709" t="e">
        <f>[25]Tri_Incurred_AttrorTot!BM28</f>
        <v>#N/A</v>
      </c>
      <c r="BN97" s="709" t="e">
        <f>[25]Tri_Incurred_AttrorTot!BN28</f>
        <v>#N/A</v>
      </c>
      <c r="BO97" s="709" t="e">
        <f>[25]Tri_Incurred_AttrorTot!BO28</f>
        <v>#N/A</v>
      </c>
      <c r="BP97" s="709" t="e">
        <f>[25]Tri_Incurred_AttrorTot!BP28</f>
        <v>#N/A</v>
      </c>
      <c r="BQ97" s="709" t="e">
        <f>[25]Tri_Incurred_AttrorTot!BQ28</f>
        <v>#N/A</v>
      </c>
      <c r="BR97" s="709" t="e">
        <f>[25]Tri_Incurred_AttrorTot!BR28</f>
        <v>#N/A</v>
      </c>
      <c r="BS97" s="709" t="e">
        <f>[25]Tri_Incurred_AttrorTot!BS28</f>
        <v>#N/A</v>
      </c>
      <c r="BT97" s="709" t="e">
        <f>[25]Tri_Incurred_AttrorTot!BT28</f>
        <v>#N/A</v>
      </c>
      <c r="BU97" s="709" t="e">
        <f>[25]Tri_Incurred_AttrorTot!BU28</f>
        <v>#N/A</v>
      </c>
      <c r="BV97" s="709" t="e">
        <f>[25]Tri_Incurred_AttrorTot!BV28</f>
        <v>#N/A</v>
      </c>
      <c r="BW97" s="709" t="e">
        <f>[25]Tri_Incurred_AttrorTot!BW28</f>
        <v>#N/A</v>
      </c>
      <c r="BX97" s="709" t="e">
        <f>[25]Tri_Incurred_AttrorTot!BX28</f>
        <v>#N/A</v>
      </c>
      <c r="BY97" s="709" t="e">
        <f>[25]Tri_Incurred_AttrorTot!BY28</f>
        <v>#N/A</v>
      </c>
      <c r="BZ97" s="709" t="e">
        <f>[25]Tri_Incurred_AttrorTot!BZ28</f>
        <v>#N/A</v>
      </c>
      <c r="CA97" s="709" t="e">
        <f>[25]Tri_Incurred_AttrorTot!CA28</f>
        <v>#N/A</v>
      </c>
      <c r="CB97" s="709" t="e">
        <f>[25]Tri_Incurred_AttrorTot!CB28</f>
        <v>#N/A</v>
      </c>
      <c r="CC97" s="709" t="e">
        <f>[25]Tri_Incurred_AttrorTot!CC28</f>
        <v>#N/A</v>
      </c>
    </row>
    <row r="98" spans="1:81">
      <c r="A98" s="127" t="s">
        <v>455</v>
      </c>
      <c r="B98" s="709">
        <f>[25]Tri_Incurred_AttrorTot!B29</f>
        <v>1736941</v>
      </c>
      <c r="C98" s="709">
        <f>[25]Tri_Incurred_AttrorTot!C29</f>
        <v>1705269</v>
      </c>
      <c r="D98" s="709">
        <f>[25]Tri_Incurred_AttrorTot!D29</f>
        <v>1750319</v>
      </c>
      <c r="E98" s="709">
        <f>[25]Tri_Incurred_AttrorTot!E29</f>
        <v>1718575</v>
      </c>
      <c r="F98" s="709">
        <f>[25]Tri_Incurred_AttrorTot!F29</f>
        <v>1714962</v>
      </c>
      <c r="G98" s="709">
        <f>[25]Tri_Incurred_AttrorTot!G29</f>
        <v>1721979</v>
      </c>
      <c r="H98" s="709">
        <f>[25]Tri_Incurred_AttrorTot!H29</f>
        <v>1720564</v>
      </c>
      <c r="I98" s="709">
        <f>[25]Tri_Incurred_AttrorTot!I29</f>
        <v>1709019</v>
      </c>
      <c r="J98" s="709">
        <f>[25]Tri_Incurred_AttrorTot!J29</f>
        <v>1703558</v>
      </c>
      <c r="K98" s="709">
        <f>[25]Tri_Incurred_AttrorTot!K29</f>
        <v>1704146</v>
      </c>
      <c r="L98" s="709">
        <f>[25]Tri_Incurred_AttrorTot!L29</f>
        <v>1704292</v>
      </c>
      <c r="M98" s="709">
        <f>[25]Tri_Incurred_AttrorTot!M29</f>
        <v>1704423</v>
      </c>
      <c r="N98" s="709">
        <f>[25]Tri_Incurred_AttrorTot!N29</f>
        <v>1703105</v>
      </c>
      <c r="O98" s="709">
        <f>[25]Tri_Incurred_AttrorTot!O29</f>
        <v>1703105</v>
      </c>
      <c r="P98" s="709">
        <f>[25]Tri_Incurred_AttrorTot!P29</f>
        <v>1703105</v>
      </c>
      <c r="Q98" s="709">
        <f>[25]Tri_Incurred_AttrorTot!Q29</f>
        <v>1703275</v>
      </c>
      <c r="R98" s="709">
        <f>[25]Tri_Incurred_AttrorTot!R29</f>
        <v>1703275</v>
      </c>
      <c r="S98" s="709">
        <f>[25]Tri_Incurred_AttrorTot!S29</f>
        <v>1703691</v>
      </c>
      <c r="T98" s="709">
        <f>[25]Tri_Incurred_AttrorTot!T29</f>
        <v>1703691</v>
      </c>
      <c r="U98" s="709">
        <f>[25]Tri_Incurred_AttrorTot!U29</f>
        <v>1703691</v>
      </c>
      <c r="V98" s="709">
        <f>[25]Tri_Incurred_AttrorTot!V29</f>
        <v>1703789</v>
      </c>
      <c r="W98" s="709">
        <f>[25]Tri_Incurred_AttrorTot!W29</f>
        <v>1703789</v>
      </c>
      <c r="X98" s="709">
        <f>[25]Tri_Incurred_AttrorTot!X29</f>
        <v>1703789</v>
      </c>
      <c r="Y98" s="709">
        <f>[25]Tri_Incurred_AttrorTot!Y29</f>
        <v>1704339</v>
      </c>
      <c r="Z98" s="709">
        <f>[25]Tri_Incurred_AttrorTot!Z29</f>
        <v>1704339</v>
      </c>
      <c r="AA98" s="709">
        <f>[25]Tri_Incurred_AttrorTot!AA29</f>
        <v>1704339</v>
      </c>
      <c r="AB98" s="709">
        <f>[25]Tri_Incurred_AttrorTot!AB29</f>
        <v>1704339</v>
      </c>
      <c r="AC98" s="709">
        <f>[25]Tri_Incurred_AttrorTot!AC29</f>
        <v>1704339</v>
      </c>
      <c r="AD98" s="709">
        <f>[25]Tri_Incurred_AttrorTot!AD29</f>
        <v>1704339</v>
      </c>
      <c r="AE98" s="709">
        <f>[25]Tri_Incurred_AttrorTot!AE29</f>
        <v>1704339</v>
      </c>
      <c r="AF98" s="709">
        <f>[25]Tri_Incurred_AttrorTot!AF29</f>
        <v>1704339</v>
      </c>
      <c r="AG98" s="709">
        <f>[25]Tri_Incurred_AttrorTot!AG29</f>
        <v>1704339</v>
      </c>
      <c r="AH98" s="709">
        <f>[25]Tri_Incurred_AttrorTot!AH29</f>
        <v>1704339</v>
      </c>
      <c r="AI98" s="709">
        <f>[25]Tri_Incurred_AttrorTot!AI29</f>
        <v>1704339</v>
      </c>
      <c r="AJ98" s="709">
        <f>[25]Tri_Incurred_AttrorTot!AJ29</f>
        <v>1704339</v>
      </c>
      <c r="AK98" s="709">
        <f>[25]Tri_Incurred_AttrorTot!AK29</f>
        <v>1704339</v>
      </c>
      <c r="AL98" s="709">
        <f>[25]Tri_Incurred_AttrorTot!AL29</f>
        <v>1704339</v>
      </c>
      <c r="AM98" s="709">
        <f>[25]Tri_Incurred_AttrorTot!AM29</f>
        <v>1704339</v>
      </c>
      <c r="AN98" s="709">
        <f>[25]Tri_Incurred_AttrorTot!AN29</f>
        <v>1704339</v>
      </c>
      <c r="AO98" s="709">
        <f>[25]Tri_Incurred_AttrorTot!AO29</f>
        <v>1704339</v>
      </c>
      <c r="AP98" s="709">
        <f>[25]Tri_Incurred_AttrorTot!AP29</f>
        <v>1704339</v>
      </c>
      <c r="AQ98" s="709">
        <f>[25]Tri_Incurred_AttrorTot!AQ29</f>
        <v>1704339</v>
      </c>
      <c r="AR98" s="709">
        <f>[25]Tri_Incurred_AttrorTot!AR29</f>
        <v>1704339</v>
      </c>
      <c r="AS98" s="709">
        <f>[25]Tri_Incurred_AttrorTot!AS29</f>
        <v>1704339</v>
      </c>
      <c r="AT98" s="709" t="str">
        <f>[25]Tri_Incurred_AttrorTot!AT29</f>
        <v/>
      </c>
      <c r="AU98" s="709" t="str">
        <f>[25]Tri_Incurred_AttrorTot!AU29</f>
        <v/>
      </c>
      <c r="AV98" s="709" t="str">
        <f>[25]Tri_Incurred_AttrorTot!AV29</f>
        <v/>
      </c>
      <c r="AW98" s="709" t="str">
        <f>[25]Tri_Incurred_AttrorTot!AW29</f>
        <v/>
      </c>
      <c r="AX98" s="709" t="str">
        <f>[25]Tri_Incurred_AttrorTot!AX29</f>
        <v/>
      </c>
      <c r="AY98" s="709" t="str">
        <f>[25]Tri_Incurred_AttrorTot!AY29</f>
        <v/>
      </c>
      <c r="AZ98" s="709" t="str">
        <f>[25]Tri_Incurred_AttrorTot!AZ29</f>
        <v/>
      </c>
      <c r="BA98" s="709" t="str">
        <f>[25]Tri_Incurred_AttrorTot!BA29</f>
        <v/>
      </c>
      <c r="BB98" s="709" t="str">
        <f>[25]Tri_Incurred_AttrorTot!BB29</f>
        <v/>
      </c>
      <c r="BC98" s="709" t="str">
        <f>[25]Tri_Incurred_AttrorTot!BC29</f>
        <v/>
      </c>
      <c r="BD98" s="709" t="str">
        <f>[25]Tri_Incurred_AttrorTot!BD29</f>
        <v/>
      </c>
      <c r="BE98" s="709" t="str">
        <f>[25]Tri_Incurred_AttrorTot!BE29</f>
        <v/>
      </c>
      <c r="BF98" s="709" t="str">
        <f>[25]Tri_Incurred_AttrorTot!BF29</f>
        <v/>
      </c>
      <c r="BG98" s="709" t="str">
        <f>[25]Tri_Incurred_AttrorTot!BG29</f>
        <v/>
      </c>
      <c r="BH98" s="709" t="str">
        <f>[25]Tri_Incurred_AttrorTot!BH29</f>
        <v/>
      </c>
      <c r="BI98" s="709" t="str">
        <f>[25]Tri_Incurred_AttrorTot!BI29</f>
        <v/>
      </c>
      <c r="BJ98" s="709" t="str">
        <f>[25]Tri_Incurred_AttrorTot!BJ29</f>
        <v/>
      </c>
      <c r="BK98" s="709" t="e">
        <f>[25]Tri_Incurred_AttrorTot!BK29</f>
        <v>#N/A</v>
      </c>
      <c r="BL98" s="709" t="e">
        <f>[25]Tri_Incurred_AttrorTot!BL29</f>
        <v>#N/A</v>
      </c>
      <c r="BM98" s="709" t="e">
        <f>[25]Tri_Incurred_AttrorTot!BM29</f>
        <v>#N/A</v>
      </c>
      <c r="BN98" s="709" t="e">
        <f>[25]Tri_Incurred_AttrorTot!BN29</f>
        <v>#N/A</v>
      </c>
      <c r="BO98" s="709" t="e">
        <f>[25]Tri_Incurred_AttrorTot!BO29</f>
        <v>#N/A</v>
      </c>
      <c r="BP98" s="709" t="e">
        <f>[25]Tri_Incurred_AttrorTot!BP29</f>
        <v>#N/A</v>
      </c>
      <c r="BQ98" s="709" t="e">
        <f>[25]Tri_Incurred_AttrorTot!BQ29</f>
        <v>#N/A</v>
      </c>
      <c r="BR98" s="709" t="e">
        <f>[25]Tri_Incurred_AttrorTot!BR29</f>
        <v>#N/A</v>
      </c>
      <c r="BS98" s="709" t="e">
        <f>[25]Tri_Incurred_AttrorTot!BS29</f>
        <v>#N/A</v>
      </c>
      <c r="BT98" s="709" t="e">
        <f>[25]Tri_Incurred_AttrorTot!BT29</f>
        <v>#N/A</v>
      </c>
      <c r="BU98" s="709" t="e">
        <f>[25]Tri_Incurred_AttrorTot!BU29</f>
        <v>#N/A</v>
      </c>
      <c r="BV98" s="709" t="e">
        <f>[25]Tri_Incurred_AttrorTot!BV29</f>
        <v>#N/A</v>
      </c>
      <c r="BW98" s="709" t="e">
        <f>[25]Tri_Incurred_AttrorTot!BW29</f>
        <v>#N/A</v>
      </c>
      <c r="BX98" s="709" t="e">
        <f>[25]Tri_Incurred_AttrorTot!BX29</f>
        <v>#N/A</v>
      </c>
      <c r="BY98" s="709" t="e">
        <f>[25]Tri_Incurred_AttrorTot!BY29</f>
        <v>#N/A</v>
      </c>
      <c r="BZ98" s="709" t="e">
        <f>[25]Tri_Incurred_AttrorTot!BZ29</f>
        <v>#N/A</v>
      </c>
      <c r="CA98" s="709" t="e">
        <f>[25]Tri_Incurred_AttrorTot!CA29</f>
        <v>#N/A</v>
      </c>
      <c r="CB98" s="709" t="e">
        <f>[25]Tri_Incurred_AttrorTot!CB29</f>
        <v>#N/A</v>
      </c>
      <c r="CC98" s="709" t="e">
        <f>[25]Tri_Incurred_AttrorTot!CC29</f>
        <v>#N/A</v>
      </c>
    </row>
    <row r="99" spans="1:81">
      <c r="A99" s="127" t="s">
        <v>456</v>
      </c>
      <c r="B99" s="709">
        <f>[25]Tri_Incurred_AttrorTot!B30</f>
        <v>682285</v>
      </c>
      <c r="C99" s="709">
        <f>[25]Tri_Incurred_AttrorTot!C30</f>
        <v>755992</v>
      </c>
      <c r="D99" s="709">
        <f>[25]Tri_Incurred_AttrorTot!D30</f>
        <v>764087</v>
      </c>
      <c r="E99" s="709">
        <f>[25]Tri_Incurred_AttrorTot!E30</f>
        <v>817520</v>
      </c>
      <c r="F99" s="709">
        <f>[25]Tri_Incurred_AttrorTot!F30</f>
        <v>742460</v>
      </c>
      <c r="G99" s="709">
        <f>[25]Tri_Incurred_AttrorTot!G30</f>
        <v>744300</v>
      </c>
      <c r="H99" s="709">
        <f>[25]Tri_Incurred_AttrorTot!H30</f>
        <v>743393</v>
      </c>
      <c r="I99" s="709">
        <f>[25]Tri_Incurred_AttrorTot!I30</f>
        <v>742835</v>
      </c>
      <c r="J99" s="709">
        <f>[25]Tri_Incurred_AttrorTot!J30</f>
        <v>743400</v>
      </c>
      <c r="K99" s="709">
        <f>[25]Tri_Incurred_AttrorTot!K30</f>
        <v>746627</v>
      </c>
      <c r="L99" s="709">
        <f>[25]Tri_Incurred_AttrorTot!L30</f>
        <v>745806</v>
      </c>
      <c r="M99" s="709">
        <f>[25]Tri_Incurred_AttrorTot!M30</f>
        <v>735732</v>
      </c>
      <c r="N99" s="709">
        <f>[25]Tri_Incurred_AttrorTot!N30</f>
        <v>737068</v>
      </c>
      <c r="O99" s="709">
        <f>[25]Tri_Incurred_AttrorTot!O30</f>
        <v>737188</v>
      </c>
      <c r="P99" s="709">
        <f>[25]Tri_Incurred_AttrorTot!P30</f>
        <v>737188</v>
      </c>
      <c r="Q99" s="709">
        <f>[25]Tri_Incurred_AttrorTot!Q30</f>
        <v>711765</v>
      </c>
      <c r="R99" s="709">
        <f>[25]Tri_Incurred_AttrorTot!R30</f>
        <v>712221</v>
      </c>
      <c r="S99" s="709">
        <f>[25]Tri_Incurred_AttrorTot!S30</f>
        <v>712221</v>
      </c>
      <c r="T99" s="709">
        <f>[25]Tri_Incurred_AttrorTot!T30</f>
        <v>712221</v>
      </c>
      <c r="U99" s="709">
        <f>[25]Tri_Incurred_AttrorTot!U30</f>
        <v>712221</v>
      </c>
      <c r="V99" s="709">
        <f>[25]Tri_Incurred_AttrorTot!V30</f>
        <v>712221</v>
      </c>
      <c r="W99" s="709">
        <f>[25]Tri_Incurred_AttrorTot!W30</f>
        <v>712221</v>
      </c>
      <c r="X99" s="709">
        <f>[25]Tri_Incurred_AttrorTot!X30</f>
        <v>712221</v>
      </c>
      <c r="Y99" s="709">
        <f>[25]Tri_Incurred_AttrorTot!Y30</f>
        <v>712221</v>
      </c>
      <c r="Z99" s="709">
        <f>[25]Tri_Incurred_AttrorTot!Z30</f>
        <v>712221</v>
      </c>
      <c r="AA99" s="709">
        <f>[25]Tri_Incurred_AttrorTot!AA30</f>
        <v>712221</v>
      </c>
      <c r="AB99" s="709">
        <f>[25]Tri_Incurred_AttrorTot!AB30</f>
        <v>712221</v>
      </c>
      <c r="AC99" s="709">
        <f>[25]Tri_Incurred_AttrorTot!AC30</f>
        <v>712221</v>
      </c>
      <c r="AD99" s="709">
        <f>[25]Tri_Incurred_AttrorTot!AD30</f>
        <v>712221</v>
      </c>
      <c r="AE99" s="709">
        <f>[25]Tri_Incurred_AttrorTot!AE30</f>
        <v>712221</v>
      </c>
      <c r="AF99" s="709">
        <f>[25]Tri_Incurred_AttrorTot!AF30</f>
        <v>712221</v>
      </c>
      <c r="AG99" s="709">
        <f>[25]Tri_Incurred_AttrorTot!AG30</f>
        <v>712221</v>
      </c>
      <c r="AH99" s="709">
        <f>[25]Tri_Incurred_AttrorTot!AH30</f>
        <v>712221</v>
      </c>
      <c r="AI99" s="709">
        <f>[25]Tri_Incurred_AttrorTot!AI30</f>
        <v>712221</v>
      </c>
      <c r="AJ99" s="709">
        <f>[25]Tri_Incurred_AttrorTot!AJ30</f>
        <v>712221</v>
      </c>
      <c r="AK99" s="709">
        <f>[25]Tri_Incurred_AttrorTot!AK30</f>
        <v>712221</v>
      </c>
      <c r="AL99" s="709">
        <f>[25]Tri_Incurred_AttrorTot!AL30</f>
        <v>712221</v>
      </c>
      <c r="AM99" s="709">
        <f>[25]Tri_Incurred_AttrorTot!AM30</f>
        <v>712221</v>
      </c>
      <c r="AN99" s="709">
        <f>[25]Tri_Incurred_AttrorTot!AN30</f>
        <v>712221</v>
      </c>
      <c r="AO99" s="709">
        <f>[25]Tri_Incurred_AttrorTot!AO30</f>
        <v>712221</v>
      </c>
      <c r="AP99" s="709">
        <f>[25]Tri_Incurred_AttrorTot!AP30</f>
        <v>712221</v>
      </c>
      <c r="AQ99" s="709">
        <f>[25]Tri_Incurred_AttrorTot!AQ30</f>
        <v>712221</v>
      </c>
      <c r="AR99" s="709">
        <f>[25]Tri_Incurred_AttrorTot!AR30</f>
        <v>712221</v>
      </c>
      <c r="AS99" s="709" t="str">
        <f>[25]Tri_Incurred_AttrorTot!AS30</f>
        <v/>
      </c>
      <c r="AT99" s="709" t="str">
        <f>[25]Tri_Incurred_AttrorTot!AT30</f>
        <v/>
      </c>
      <c r="AU99" s="709" t="str">
        <f>[25]Tri_Incurred_AttrorTot!AU30</f>
        <v/>
      </c>
      <c r="AV99" s="709" t="str">
        <f>[25]Tri_Incurred_AttrorTot!AV30</f>
        <v/>
      </c>
      <c r="AW99" s="709" t="str">
        <f>[25]Tri_Incurred_AttrorTot!AW30</f>
        <v/>
      </c>
      <c r="AX99" s="709" t="str">
        <f>[25]Tri_Incurred_AttrorTot!AX30</f>
        <v/>
      </c>
      <c r="AY99" s="709" t="str">
        <f>[25]Tri_Incurred_AttrorTot!AY30</f>
        <v/>
      </c>
      <c r="AZ99" s="709" t="str">
        <f>[25]Tri_Incurred_AttrorTot!AZ30</f>
        <v/>
      </c>
      <c r="BA99" s="709" t="str">
        <f>[25]Tri_Incurred_AttrorTot!BA30</f>
        <v/>
      </c>
      <c r="BB99" s="709" t="str">
        <f>[25]Tri_Incurred_AttrorTot!BB30</f>
        <v/>
      </c>
      <c r="BC99" s="709" t="str">
        <f>[25]Tri_Incurred_AttrorTot!BC30</f>
        <v/>
      </c>
      <c r="BD99" s="709" t="str">
        <f>[25]Tri_Incurred_AttrorTot!BD30</f>
        <v/>
      </c>
      <c r="BE99" s="709" t="str">
        <f>[25]Tri_Incurred_AttrorTot!BE30</f>
        <v/>
      </c>
      <c r="BF99" s="709" t="str">
        <f>[25]Tri_Incurred_AttrorTot!BF30</f>
        <v/>
      </c>
      <c r="BG99" s="709" t="str">
        <f>[25]Tri_Incurred_AttrorTot!BG30</f>
        <v/>
      </c>
      <c r="BH99" s="709" t="str">
        <f>[25]Tri_Incurred_AttrorTot!BH30</f>
        <v/>
      </c>
      <c r="BI99" s="709" t="str">
        <f>[25]Tri_Incurred_AttrorTot!BI30</f>
        <v/>
      </c>
      <c r="BJ99" s="709" t="str">
        <f>[25]Tri_Incurred_AttrorTot!BJ30</f>
        <v/>
      </c>
      <c r="BK99" s="709" t="e">
        <f>[25]Tri_Incurred_AttrorTot!BK30</f>
        <v>#N/A</v>
      </c>
      <c r="BL99" s="709" t="e">
        <f>[25]Tri_Incurred_AttrorTot!BL30</f>
        <v>#N/A</v>
      </c>
      <c r="BM99" s="709" t="e">
        <f>[25]Tri_Incurred_AttrorTot!BM30</f>
        <v>#N/A</v>
      </c>
      <c r="BN99" s="709" t="e">
        <f>[25]Tri_Incurred_AttrorTot!BN30</f>
        <v>#N/A</v>
      </c>
      <c r="BO99" s="709" t="e">
        <f>[25]Tri_Incurred_AttrorTot!BO30</f>
        <v>#N/A</v>
      </c>
      <c r="BP99" s="709" t="e">
        <f>[25]Tri_Incurred_AttrorTot!BP30</f>
        <v>#N/A</v>
      </c>
      <c r="BQ99" s="709" t="e">
        <f>[25]Tri_Incurred_AttrorTot!BQ30</f>
        <v>#N/A</v>
      </c>
      <c r="BR99" s="709" t="e">
        <f>[25]Tri_Incurred_AttrorTot!BR30</f>
        <v>#N/A</v>
      </c>
      <c r="BS99" s="709" t="e">
        <f>[25]Tri_Incurred_AttrorTot!BS30</f>
        <v>#N/A</v>
      </c>
      <c r="BT99" s="709" t="e">
        <f>[25]Tri_Incurred_AttrorTot!BT30</f>
        <v>#N/A</v>
      </c>
      <c r="BU99" s="709" t="e">
        <f>[25]Tri_Incurred_AttrorTot!BU30</f>
        <v>#N/A</v>
      </c>
      <c r="BV99" s="709" t="e">
        <f>[25]Tri_Incurred_AttrorTot!BV30</f>
        <v>#N/A</v>
      </c>
      <c r="BW99" s="709" t="e">
        <f>[25]Tri_Incurred_AttrorTot!BW30</f>
        <v>#N/A</v>
      </c>
      <c r="BX99" s="709" t="e">
        <f>[25]Tri_Incurred_AttrorTot!BX30</f>
        <v>#N/A</v>
      </c>
      <c r="BY99" s="709" t="e">
        <f>[25]Tri_Incurred_AttrorTot!BY30</f>
        <v>#N/A</v>
      </c>
      <c r="BZ99" s="709" t="e">
        <f>[25]Tri_Incurred_AttrorTot!BZ30</f>
        <v>#N/A</v>
      </c>
      <c r="CA99" s="709" t="e">
        <f>[25]Tri_Incurred_AttrorTot!CA30</f>
        <v>#N/A</v>
      </c>
      <c r="CB99" s="709" t="e">
        <f>[25]Tri_Incurred_AttrorTot!CB30</f>
        <v>#N/A</v>
      </c>
      <c r="CC99" s="709" t="e">
        <f>[25]Tri_Incurred_AttrorTot!CC30</f>
        <v>#N/A</v>
      </c>
    </row>
    <row r="100" spans="1:81">
      <c r="A100" s="127" t="s">
        <v>457</v>
      </c>
      <c r="B100" s="709">
        <f>[25]Tri_Incurred_AttrorTot!B31</f>
        <v>1096337</v>
      </c>
      <c r="C100" s="709">
        <f>[25]Tri_Incurred_AttrorTot!C31</f>
        <v>1042548</v>
      </c>
      <c r="D100" s="709">
        <f>[25]Tri_Incurred_AttrorTot!D31</f>
        <v>1069458</v>
      </c>
      <c r="E100" s="709">
        <f>[25]Tri_Incurred_AttrorTot!E31</f>
        <v>1041455</v>
      </c>
      <c r="F100" s="709">
        <f>[25]Tri_Incurred_AttrorTot!F31</f>
        <v>1035282</v>
      </c>
      <c r="G100" s="709">
        <f>[25]Tri_Incurred_AttrorTot!G31</f>
        <v>1035402</v>
      </c>
      <c r="H100" s="709">
        <f>[25]Tri_Incurred_AttrorTot!H31</f>
        <v>1035402</v>
      </c>
      <c r="I100" s="709">
        <f>[25]Tri_Incurred_AttrorTot!I31</f>
        <v>1035402</v>
      </c>
      <c r="J100" s="709">
        <f>[25]Tri_Incurred_AttrorTot!J31</f>
        <v>1035702</v>
      </c>
      <c r="K100" s="709">
        <f>[25]Tri_Incurred_AttrorTot!K31</f>
        <v>1035702</v>
      </c>
      <c r="L100" s="709">
        <f>[25]Tri_Incurred_AttrorTot!L31</f>
        <v>1035702</v>
      </c>
      <c r="M100" s="709">
        <f>[25]Tri_Incurred_AttrorTot!M31</f>
        <v>1035702</v>
      </c>
      <c r="N100" s="709">
        <f>[25]Tri_Incurred_AttrorTot!N31</f>
        <v>1035702</v>
      </c>
      <c r="O100" s="709">
        <f>[25]Tri_Incurred_AttrorTot!O31</f>
        <v>1035702</v>
      </c>
      <c r="P100" s="709">
        <f>[25]Tri_Incurred_AttrorTot!P31</f>
        <v>1035702</v>
      </c>
      <c r="Q100" s="709">
        <f>[25]Tri_Incurred_AttrorTot!Q31</f>
        <v>1035702</v>
      </c>
      <c r="R100" s="709">
        <f>[25]Tri_Incurred_AttrorTot!R31</f>
        <v>1035776</v>
      </c>
      <c r="S100" s="709">
        <f>[25]Tri_Incurred_AttrorTot!S31</f>
        <v>1039272</v>
      </c>
      <c r="T100" s="709">
        <f>[25]Tri_Incurred_AttrorTot!T31</f>
        <v>1039272</v>
      </c>
      <c r="U100" s="709">
        <f>[25]Tri_Incurred_AttrorTot!U31</f>
        <v>1039272</v>
      </c>
      <c r="V100" s="709">
        <f>[25]Tri_Incurred_AttrorTot!V31</f>
        <v>1039272</v>
      </c>
      <c r="W100" s="709">
        <f>[25]Tri_Incurred_AttrorTot!W31</f>
        <v>1039272</v>
      </c>
      <c r="X100" s="709">
        <f>[25]Tri_Incurred_AttrorTot!X31</f>
        <v>1039272</v>
      </c>
      <c r="Y100" s="709">
        <f>[25]Tri_Incurred_AttrorTot!Y31</f>
        <v>1039272</v>
      </c>
      <c r="Z100" s="709">
        <f>[25]Tri_Incurred_AttrorTot!Z31</f>
        <v>1042052</v>
      </c>
      <c r="AA100" s="709">
        <f>[25]Tri_Incurred_AttrorTot!AA31</f>
        <v>1030783</v>
      </c>
      <c r="AB100" s="709">
        <f>[25]Tri_Incurred_AttrorTot!AB31</f>
        <v>1030937</v>
      </c>
      <c r="AC100" s="709">
        <f>[25]Tri_Incurred_AttrorTot!AC31</f>
        <v>1030937</v>
      </c>
      <c r="AD100" s="709">
        <f>[25]Tri_Incurred_AttrorTot!AD31</f>
        <v>1030937</v>
      </c>
      <c r="AE100" s="709">
        <f>[25]Tri_Incurred_AttrorTot!AE31</f>
        <v>1030937</v>
      </c>
      <c r="AF100" s="709">
        <f>[25]Tri_Incurred_AttrorTot!AF31</f>
        <v>1030937</v>
      </c>
      <c r="AG100" s="709">
        <f>[25]Tri_Incurred_AttrorTot!AG31</f>
        <v>1030937</v>
      </c>
      <c r="AH100" s="709">
        <f>[25]Tri_Incurred_AttrorTot!AH31</f>
        <v>1030937</v>
      </c>
      <c r="AI100" s="709">
        <f>[25]Tri_Incurred_AttrorTot!AI31</f>
        <v>1030937</v>
      </c>
      <c r="AJ100" s="709">
        <f>[25]Tri_Incurred_AttrorTot!AJ31</f>
        <v>1030937</v>
      </c>
      <c r="AK100" s="709">
        <f>[25]Tri_Incurred_AttrorTot!AK31</f>
        <v>1030937</v>
      </c>
      <c r="AL100" s="709">
        <f>[25]Tri_Incurred_AttrorTot!AL31</f>
        <v>1030937</v>
      </c>
      <c r="AM100" s="709">
        <f>[25]Tri_Incurred_AttrorTot!AM31</f>
        <v>1030937</v>
      </c>
      <c r="AN100" s="709">
        <f>[25]Tri_Incurred_AttrorTot!AN31</f>
        <v>1030937</v>
      </c>
      <c r="AO100" s="709">
        <f>[25]Tri_Incurred_AttrorTot!AO31</f>
        <v>1031926</v>
      </c>
      <c r="AP100" s="709">
        <f>[25]Tri_Incurred_AttrorTot!AP31</f>
        <v>1031926</v>
      </c>
      <c r="AQ100" s="709">
        <f>[25]Tri_Incurred_AttrorTot!AQ31</f>
        <v>1031926</v>
      </c>
      <c r="AR100" s="709" t="str">
        <f>[25]Tri_Incurred_AttrorTot!AR31</f>
        <v/>
      </c>
      <c r="AS100" s="709" t="str">
        <f>[25]Tri_Incurred_AttrorTot!AS31</f>
        <v/>
      </c>
      <c r="AT100" s="709" t="str">
        <f>[25]Tri_Incurred_AttrorTot!AT31</f>
        <v/>
      </c>
      <c r="AU100" s="709" t="str">
        <f>[25]Tri_Incurred_AttrorTot!AU31</f>
        <v/>
      </c>
      <c r="AV100" s="709" t="str">
        <f>[25]Tri_Incurred_AttrorTot!AV31</f>
        <v/>
      </c>
      <c r="AW100" s="709" t="str">
        <f>[25]Tri_Incurred_AttrorTot!AW31</f>
        <v/>
      </c>
      <c r="AX100" s="709" t="str">
        <f>[25]Tri_Incurred_AttrorTot!AX31</f>
        <v/>
      </c>
      <c r="AY100" s="709" t="str">
        <f>[25]Tri_Incurred_AttrorTot!AY31</f>
        <v/>
      </c>
      <c r="AZ100" s="709" t="str">
        <f>[25]Tri_Incurred_AttrorTot!AZ31</f>
        <v/>
      </c>
      <c r="BA100" s="709" t="str">
        <f>[25]Tri_Incurred_AttrorTot!BA31</f>
        <v/>
      </c>
      <c r="BB100" s="709" t="str">
        <f>[25]Tri_Incurred_AttrorTot!BB31</f>
        <v/>
      </c>
      <c r="BC100" s="709" t="str">
        <f>[25]Tri_Incurred_AttrorTot!BC31</f>
        <v/>
      </c>
      <c r="BD100" s="709" t="str">
        <f>[25]Tri_Incurred_AttrorTot!BD31</f>
        <v/>
      </c>
      <c r="BE100" s="709" t="str">
        <f>[25]Tri_Incurred_AttrorTot!BE31</f>
        <v/>
      </c>
      <c r="BF100" s="709" t="str">
        <f>[25]Tri_Incurred_AttrorTot!BF31</f>
        <v/>
      </c>
      <c r="BG100" s="709" t="str">
        <f>[25]Tri_Incurred_AttrorTot!BG31</f>
        <v/>
      </c>
      <c r="BH100" s="709" t="str">
        <f>[25]Tri_Incurred_AttrorTot!BH31</f>
        <v/>
      </c>
      <c r="BI100" s="709" t="str">
        <f>[25]Tri_Incurred_AttrorTot!BI31</f>
        <v/>
      </c>
      <c r="BJ100" s="709" t="str">
        <f>[25]Tri_Incurred_AttrorTot!BJ31</f>
        <v/>
      </c>
      <c r="BK100" s="709" t="e">
        <f>[25]Tri_Incurred_AttrorTot!BK31</f>
        <v>#N/A</v>
      </c>
      <c r="BL100" s="709" t="e">
        <f>[25]Tri_Incurred_AttrorTot!BL31</f>
        <v>#N/A</v>
      </c>
      <c r="BM100" s="709" t="e">
        <f>[25]Tri_Incurred_AttrorTot!BM31</f>
        <v>#N/A</v>
      </c>
      <c r="BN100" s="709" t="e">
        <f>[25]Tri_Incurred_AttrorTot!BN31</f>
        <v>#N/A</v>
      </c>
      <c r="BO100" s="709" t="e">
        <f>[25]Tri_Incurred_AttrorTot!BO31</f>
        <v>#N/A</v>
      </c>
      <c r="BP100" s="709" t="e">
        <f>[25]Tri_Incurred_AttrorTot!BP31</f>
        <v>#N/A</v>
      </c>
      <c r="BQ100" s="709" t="e">
        <f>[25]Tri_Incurred_AttrorTot!BQ31</f>
        <v>#N/A</v>
      </c>
      <c r="BR100" s="709" t="e">
        <f>[25]Tri_Incurred_AttrorTot!BR31</f>
        <v>#N/A</v>
      </c>
      <c r="BS100" s="709" t="e">
        <f>[25]Tri_Incurred_AttrorTot!BS31</f>
        <v>#N/A</v>
      </c>
      <c r="BT100" s="709" t="e">
        <f>[25]Tri_Incurred_AttrorTot!BT31</f>
        <v>#N/A</v>
      </c>
      <c r="BU100" s="709" t="e">
        <f>[25]Tri_Incurred_AttrorTot!BU31</f>
        <v>#N/A</v>
      </c>
      <c r="BV100" s="709" t="e">
        <f>[25]Tri_Incurred_AttrorTot!BV31</f>
        <v>#N/A</v>
      </c>
      <c r="BW100" s="709" t="e">
        <f>[25]Tri_Incurred_AttrorTot!BW31</f>
        <v>#N/A</v>
      </c>
      <c r="BX100" s="709" t="e">
        <f>[25]Tri_Incurred_AttrorTot!BX31</f>
        <v>#N/A</v>
      </c>
      <c r="BY100" s="709" t="e">
        <f>[25]Tri_Incurred_AttrorTot!BY31</f>
        <v>#N/A</v>
      </c>
      <c r="BZ100" s="709" t="e">
        <f>[25]Tri_Incurred_AttrorTot!BZ31</f>
        <v>#N/A</v>
      </c>
      <c r="CA100" s="709" t="e">
        <f>[25]Tri_Incurred_AttrorTot!CA31</f>
        <v>#N/A</v>
      </c>
      <c r="CB100" s="709" t="e">
        <f>[25]Tri_Incurred_AttrorTot!CB31</f>
        <v>#N/A</v>
      </c>
      <c r="CC100" s="709" t="e">
        <f>[25]Tri_Incurred_AttrorTot!CC31</f>
        <v>#N/A</v>
      </c>
    </row>
    <row r="101" spans="1:81">
      <c r="A101" s="127" t="s">
        <v>458</v>
      </c>
      <c r="B101" s="709">
        <f>[25]Tri_Incurred_AttrorTot!B32</f>
        <v>1238344</v>
      </c>
      <c r="C101" s="709">
        <f>[25]Tri_Incurred_AttrorTot!C32</f>
        <v>1353482</v>
      </c>
      <c r="D101" s="709">
        <f>[25]Tri_Incurred_AttrorTot!D32</f>
        <v>1284143</v>
      </c>
      <c r="E101" s="709">
        <f>[25]Tri_Incurred_AttrorTot!E32</f>
        <v>1266984</v>
      </c>
      <c r="F101" s="709">
        <f>[25]Tri_Incurred_AttrorTot!F32</f>
        <v>1228237</v>
      </c>
      <c r="G101" s="709">
        <f>[25]Tri_Incurred_AttrorTot!G32</f>
        <v>1233875</v>
      </c>
      <c r="H101" s="709">
        <f>[25]Tri_Incurred_AttrorTot!H32</f>
        <v>1231722</v>
      </c>
      <c r="I101" s="709">
        <f>[25]Tri_Incurred_AttrorTot!I32</f>
        <v>1232232</v>
      </c>
      <c r="J101" s="709">
        <f>[25]Tri_Incurred_AttrorTot!J32</f>
        <v>1232372</v>
      </c>
      <c r="K101" s="709">
        <f>[25]Tri_Incurred_AttrorTot!K32</f>
        <v>1219957</v>
      </c>
      <c r="L101" s="709">
        <f>[25]Tri_Incurred_AttrorTot!L32</f>
        <v>1220327</v>
      </c>
      <c r="M101" s="709">
        <f>[25]Tri_Incurred_AttrorTot!M32</f>
        <v>1221947</v>
      </c>
      <c r="N101" s="709">
        <f>[25]Tri_Incurred_AttrorTot!N32</f>
        <v>1222265</v>
      </c>
      <c r="O101" s="709">
        <f>[25]Tri_Incurred_AttrorTot!O32</f>
        <v>1200994</v>
      </c>
      <c r="P101" s="709">
        <f>[25]Tri_Incurred_AttrorTot!P32</f>
        <v>1203134</v>
      </c>
      <c r="Q101" s="709">
        <f>[25]Tri_Incurred_AttrorTot!Q32</f>
        <v>1203454</v>
      </c>
      <c r="R101" s="709">
        <f>[25]Tri_Incurred_AttrorTot!R32</f>
        <v>1203694</v>
      </c>
      <c r="S101" s="709">
        <f>[25]Tri_Incurred_AttrorTot!S32</f>
        <v>1204592</v>
      </c>
      <c r="T101" s="709">
        <f>[25]Tri_Incurred_AttrorTot!T32</f>
        <v>1208435</v>
      </c>
      <c r="U101" s="709">
        <f>[25]Tri_Incurred_AttrorTot!U32</f>
        <v>1208435</v>
      </c>
      <c r="V101" s="709">
        <f>[25]Tri_Incurred_AttrorTot!V32</f>
        <v>1208435</v>
      </c>
      <c r="W101" s="709">
        <f>[25]Tri_Incurred_AttrorTot!W32</f>
        <v>1208435</v>
      </c>
      <c r="X101" s="709">
        <f>[25]Tri_Incurred_AttrorTot!X32</f>
        <v>1208435</v>
      </c>
      <c r="Y101" s="709">
        <f>[25]Tri_Incurred_AttrorTot!Y32</f>
        <v>1208435</v>
      </c>
      <c r="Z101" s="709">
        <f>[25]Tri_Incurred_AttrorTot!Z32</f>
        <v>1208435</v>
      </c>
      <c r="AA101" s="709">
        <f>[25]Tri_Incurred_AttrorTot!AA32</f>
        <v>1208435</v>
      </c>
      <c r="AB101" s="709">
        <f>[25]Tri_Incurred_AttrorTot!AB32</f>
        <v>1208435</v>
      </c>
      <c r="AC101" s="709">
        <f>[25]Tri_Incurred_AttrorTot!AC32</f>
        <v>1208435</v>
      </c>
      <c r="AD101" s="709">
        <f>[25]Tri_Incurred_AttrorTot!AD32</f>
        <v>1208435</v>
      </c>
      <c r="AE101" s="709">
        <f>[25]Tri_Incurred_AttrorTot!AE32</f>
        <v>1208435</v>
      </c>
      <c r="AF101" s="709">
        <f>[25]Tri_Incurred_AttrorTot!AF32</f>
        <v>1208435</v>
      </c>
      <c r="AG101" s="709">
        <f>[25]Tri_Incurred_AttrorTot!AG32</f>
        <v>1208435</v>
      </c>
      <c r="AH101" s="709">
        <f>[25]Tri_Incurred_AttrorTot!AH32</f>
        <v>1208435</v>
      </c>
      <c r="AI101" s="709">
        <f>[25]Tri_Incurred_AttrorTot!AI32</f>
        <v>1208435</v>
      </c>
      <c r="AJ101" s="709">
        <f>[25]Tri_Incurred_AttrorTot!AJ32</f>
        <v>1208435</v>
      </c>
      <c r="AK101" s="709">
        <f>[25]Tri_Incurred_AttrorTot!AK32</f>
        <v>1208435</v>
      </c>
      <c r="AL101" s="709">
        <f>[25]Tri_Incurred_AttrorTot!AL32</f>
        <v>1208435</v>
      </c>
      <c r="AM101" s="709">
        <f>[25]Tri_Incurred_AttrorTot!AM32</f>
        <v>1208435</v>
      </c>
      <c r="AN101" s="709">
        <f>[25]Tri_Incurred_AttrorTot!AN32</f>
        <v>1208435</v>
      </c>
      <c r="AO101" s="709">
        <f>[25]Tri_Incurred_AttrorTot!AO32</f>
        <v>1208435</v>
      </c>
      <c r="AP101" s="709">
        <f>[25]Tri_Incurred_AttrorTot!AP32</f>
        <v>1208435</v>
      </c>
      <c r="AQ101" s="709" t="str">
        <f>[25]Tri_Incurred_AttrorTot!AQ32</f>
        <v/>
      </c>
      <c r="AR101" s="709" t="str">
        <f>[25]Tri_Incurred_AttrorTot!AR32</f>
        <v/>
      </c>
      <c r="AS101" s="709" t="str">
        <f>[25]Tri_Incurred_AttrorTot!AS32</f>
        <v/>
      </c>
      <c r="AT101" s="709" t="str">
        <f>[25]Tri_Incurred_AttrorTot!AT32</f>
        <v/>
      </c>
      <c r="AU101" s="709" t="str">
        <f>[25]Tri_Incurred_AttrorTot!AU32</f>
        <v/>
      </c>
      <c r="AV101" s="709" t="str">
        <f>[25]Tri_Incurred_AttrorTot!AV32</f>
        <v/>
      </c>
      <c r="AW101" s="709" t="str">
        <f>[25]Tri_Incurred_AttrorTot!AW32</f>
        <v/>
      </c>
      <c r="AX101" s="709" t="str">
        <f>[25]Tri_Incurred_AttrorTot!AX32</f>
        <v/>
      </c>
      <c r="AY101" s="709" t="str">
        <f>[25]Tri_Incurred_AttrorTot!AY32</f>
        <v/>
      </c>
      <c r="AZ101" s="709" t="str">
        <f>[25]Tri_Incurred_AttrorTot!AZ32</f>
        <v/>
      </c>
      <c r="BA101" s="709" t="str">
        <f>[25]Tri_Incurred_AttrorTot!BA32</f>
        <v/>
      </c>
      <c r="BB101" s="709" t="str">
        <f>[25]Tri_Incurred_AttrorTot!BB32</f>
        <v/>
      </c>
      <c r="BC101" s="709" t="str">
        <f>[25]Tri_Incurred_AttrorTot!BC32</f>
        <v/>
      </c>
      <c r="BD101" s="709" t="str">
        <f>[25]Tri_Incurred_AttrorTot!BD32</f>
        <v/>
      </c>
      <c r="BE101" s="709" t="str">
        <f>[25]Tri_Incurred_AttrorTot!BE32</f>
        <v/>
      </c>
      <c r="BF101" s="709" t="str">
        <f>[25]Tri_Incurred_AttrorTot!BF32</f>
        <v/>
      </c>
      <c r="BG101" s="709" t="str">
        <f>[25]Tri_Incurred_AttrorTot!BG32</f>
        <v/>
      </c>
      <c r="BH101" s="709" t="str">
        <f>[25]Tri_Incurred_AttrorTot!BH32</f>
        <v/>
      </c>
      <c r="BI101" s="709" t="str">
        <f>[25]Tri_Incurred_AttrorTot!BI32</f>
        <v/>
      </c>
      <c r="BJ101" s="709" t="str">
        <f>[25]Tri_Incurred_AttrorTot!BJ32</f>
        <v/>
      </c>
      <c r="BK101" s="709" t="e">
        <f>[25]Tri_Incurred_AttrorTot!BK32</f>
        <v>#N/A</v>
      </c>
      <c r="BL101" s="709" t="e">
        <f>[25]Tri_Incurred_AttrorTot!BL32</f>
        <v>#N/A</v>
      </c>
      <c r="BM101" s="709" t="e">
        <f>[25]Tri_Incurred_AttrorTot!BM32</f>
        <v>#N/A</v>
      </c>
      <c r="BN101" s="709" t="e">
        <f>[25]Tri_Incurred_AttrorTot!BN32</f>
        <v>#N/A</v>
      </c>
      <c r="BO101" s="709" t="e">
        <f>[25]Tri_Incurred_AttrorTot!BO32</f>
        <v>#N/A</v>
      </c>
      <c r="BP101" s="709" t="e">
        <f>[25]Tri_Incurred_AttrorTot!BP32</f>
        <v>#N/A</v>
      </c>
      <c r="BQ101" s="709" t="e">
        <f>[25]Tri_Incurred_AttrorTot!BQ32</f>
        <v>#N/A</v>
      </c>
      <c r="BR101" s="709" t="e">
        <f>[25]Tri_Incurred_AttrorTot!BR32</f>
        <v>#N/A</v>
      </c>
      <c r="BS101" s="709" t="e">
        <f>[25]Tri_Incurred_AttrorTot!BS32</f>
        <v>#N/A</v>
      </c>
      <c r="BT101" s="709" t="e">
        <f>[25]Tri_Incurred_AttrorTot!BT32</f>
        <v>#N/A</v>
      </c>
      <c r="BU101" s="709" t="e">
        <f>[25]Tri_Incurred_AttrorTot!BU32</f>
        <v>#N/A</v>
      </c>
      <c r="BV101" s="709" t="e">
        <f>[25]Tri_Incurred_AttrorTot!BV32</f>
        <v>#N/A</v>
      </c>
      <c r="BW101" s="709" t="e">
        <f>[25]Tri_Incurred_AttrorTot!BW32</f>
        <v>#N/A</v>
      </c>
      <c r="BX101" s="709" t="e">
        <f>[25]Tri_Incurred_AttrorTot!BX32</f>
        <v>#N/A</v>
      </c>
      <c r="BY101" s="709" t="e">
        <f>[25]Tri_Incurred_AttrorTot!BY32</f>
        <v>#N/A</v>
      </c>
      <c r="BZ101" s="709" t="e">
        <f>[25]Tri_Incurred_AttrorTot!BZ32</f>
        <v>#N/A</v>
      </c>
      <c r="CA101" s="709" t="e">
        <f>[25]Tri_Incurred_AttrorTot!CA32</f>
        <v>#N/A</v>
      </c>
      <c r="CB101" s="709" t="e">
        <f>[25]Tri_Incurred_AttrorTot!CB32</f>
        <v>#N/A</v>
      </c>
      <c r="CC101" s="709" t="e">
        <f>[25]Tri_Incurred_AttrorTot!CC32</f>
        <v>#N/A</v>
      </c>
    </row>
    <row r="102" spans="1:81">
      <c r="A102" s="127" t="s">
        <v>459</v>
      </c>
      <c r="B102" s="709">
        <f>[25]Tri_Incurred_AttrorTot!B33</f>
        <v>1403325</v>
      </c>
      <c r="C102" s="709">
        <f>[25]Tri_Incurred_AttrorTot!C33</f>
        <v>1201088</v>
      </c>
      <c r="D102" s="709">
        <f>[25]Tri_Incurred_AttrorTot!D33</f>
        <v>1021381</v>
      </c>
      <c r="E102" s="709">
        <f>[25]Tri_Incurred_AttrorTot!E33</f>
        <v>1046463</v>
      </c>
      <c r="F102" s="709">
        <f>[25]Tri_Incurred_AttrorTot!F33</f>
        <v>1047387</v>
      </c>
      <c r="G102" s="709">
        <f>[25]Tri_Incurred_AttrorTot!G33</f>
        <v>1062543</v>
      </c>
      <c r="H102" s="709">
        <f>[25]Tri_Incurred_AttrorTot!H33</f>
        <v>935525</v>
      </c>
      <c r="I102" s="709">
        <f>[25]Tri_Incurred_AttrorTot!I33</f>
        <v>928662</v>
      </c>
      <c r="J102" s="709">
        <f>[25]Tri_Incurred_AttrorTot!J33</f>
        <v>929024</v>
      </c>
      <c r="K102" s="709">
        <f>[25]Tri_Incurred_AttrorTot!K33</f>
        <v>937249</v>
      </c>
      <c r="L102" s="709">
        <f>[25]Tri_Incurred_AttrorTot!L33</f>
        <v>927549</v>
      </c>
      <c r="M102" s="709">
        <f>[25]Tri_Incurred_AttrorTot!M33</f>
        <v>927549</v>
      </c>
      <c r="N102" s="709">
        <f>[25]Tri_Incurred_AttrorTot!N33</f>
        <v>927549</v>
      </c>
      <c r="O102" s="709">
        <f>[25]Tri_Incurred_AttrorTot!O33</f>
        <v>927728</v>
      </c>
      <c r="P102" s="709">
        <f>[25]Tri_Incurred_AttrorTot!P33</f>
        <v>927748</v>
      </c>
      <c r="Q102" s="709">
        <f>[25]Tri_Incurred_AttrorTot!Q33</f>
        <v>928808</v>
      </c>
      <c r="R102" s="709">
        <f>[25]Tri_Incurred_AttrorTot!R33</f>
        <v>928873</v>
      </c>
      <c r="S102" s="709">
        <f>[25]Tri_Incurred_AttrorTot!S33</f>
        <v>928873</v>
      </c>
      <c r="T102" s="709">
        <f>[25]Tri_Incurred_AttrorTot!T33</f>
        <v>928873</v>
      </c>
      <c r="U102" s="709">
        <f>[25]Tri_Incurred_AttrorTot!U33</f>
        <v>928873</v>
      </c>
      <c r="V102" s="709">
        <f>[25]Tri_Incurred_AttrorTot!V33</f>
        <v>928873</v>
      </c>
      <c r="W102" s="709">
        <f>[25]Tri_Incurred_AttrorTot!W33</f>
        <v>928873</v>
      </c>
      <c r="X102" s="709">
        <f>[25]Tri_Incurred_AttrorTot!X33</f>
        <v>928873</v>
      </c>
      <c r="Y102" s="709">
        <f>[25]Tri_Incurred_AttrorTot!Y33</f>
        <v>928873</v>
      </c>
      <c r="Z102" s="709">
        <f>[25]Tri_Incurred_AttrorTot!Z33</f>
        <v>928873</v>
      </c>
      <c r="AA102" s="709">
        <f>[25]Tri_Incurred_AttrorTot!AA33</f>
        <v>928873</v>
      </c>
      <c r="AB102" s="709">
        <f>[25]Tri_Incurred_AttrorTot!AB33</f>
        <v>928873</v>
      </c>
      <c r="AC102" s="709">
        <f>[25]Tri_Incurred_AttrorTot!AC33</f>
        <v>928873</v>
      </c>
      <c r="AD102" s="709">
        <f>[25]Tri_Incurred_AttrorTot!AD33</f>
        <v>928873</v>
      </c>
      <c r="AE102" s="709">
        <f>[25]Tri_Incurred_AttrorTot!AE33</f>
        <v>928873</v>
      </c>
      <c r="AF102" s="709">
        <f>[25]Tri_Incurred_AttrorTot!AF33</f>
        <v>928873</v>
      </c>
      <c r="AG102" s="709">
        <f>[25]Tri_Incurred_AttrorTot!AG33</f>
        <v>928873</v>
      </c>
      <c r="AH102" s="709">
        <f>[25]Tri_Incurred_AttrorTot!AH33</f>
        <v>928873</v>
      </c>
      <c r="AI102" s="709">
        <f>[25]Tri_Incurred_AttrorTot!AI33</f>
        <v>928873</v>
      </c>
      <c r="AJ102" s="709">
        <f>[25]Tri_Incurred_AttrorTot!AJ33</f>
        <v>928873</v>
      </c>
      <c r="AK102" s="709">
        <f>[25]Tri_Incurred_AttrorTot!AK33</f>
        <v>928873</v>
      </c>
      <c r="AL102" s="709">
        <f>[25]Tri_Incurred_AttrorTot!AL33</f>
        <v>928873</v>
      </c>
      <c r="AM102" s="709">
        <f>[25]Tri_Incurred_AttrorTot!AM33</f>
        <v>928873</v>
      </c>
      <c r="AN102" s="709">
        <f>[25]Tri_Incurred_AttrorTot!AN33</f>
        <v>928873</v>
      </c>
      <c r="AO102" s="709">
        <f>[25]Tri_Incurred_AttrorTot!AO33</f>
        <v>928873</v>
      </c>
      <c r="AP102" s="709" t="str">
        <f>[25]Tri_Incurred_AttrorTot!AP33</f>
        <v/>
      </c>
      <c r="AQ102" s="709" t="str">
        <f>[25]Tri_Incurred_AttrorTot!AQ33</f>
        <v/>
      </c>
      <c r="AR102" s="709" t="str">
        <f>[25]Tri_Incurred_AttrorTot!AR33</f>
        <v/>
      </c>
      <c r="AS102" s="709" t="str">
        <f>[25]Tri_Incurred_AttrorTot!AS33</f>
        <v/>
      </c>
      <c r="AT102" s="709" t="str">
        <f>[25]Tri_Incurred_AttrorTot!AT33</f>
        <v/>
      </c>
      <c r="AU102" s="709" t="str">
        <f>[25]Tri_Incurred_AttrorTot!AU33</f>
        <v/>
      </c>
      <c r="AV102" s="709" t="str">
        <f>[25]Tri_Incurred_AttrorTot!AV33</f>
        <v/>
      </c>
      <c r="AW102" s="709" t="str">
        <f>[25]Tri_Incurred_AttrorTot!AW33</f>
        <v/>
      </c>
      <c r="AX102" s="709" t="str">
        <f>[25]Tri_Incurred_AttrorTot!AX33</f>
        <v/>
      </c>
      <c r="AY102" s="709" t="str">
        <f>[25]Tri_Incurred_AttrorTot!AY33</f>
        <v/>
      </c>
      <c r="AZ102" s="709" t="str">
        <f>[25]Tri_Incurred_AttrorTot!AZ33</f>
        <v/>
      </c>
      <c r="BA102" s="709" t="str">
        <f>[25]Tri_Incurred_AttrorTot!BA33</f>
        <v/>
      </c>
      <c r="BB102" s="709" t="str">
        <f>[25]Tri_Incurred_AttrorTot!BB33</f>
        <v/>
      </c>
      <c r="BC102" s="709" t="str">
        <f>[25]Tri_Incurred_AttrorTot!BC33</f>
        <v/>
      </c>
      <c r="BD102" s="709" t="str">
        <f>[25]Tri_Incurred_AttrorTot!BD33</f>
        <v/>
      </c>
      <c r="BE102" s="709" t="str">
        <f>[25]Tri_Incurred_AttrorTot!BE33</f>
        <v/>
      </c>
      <c r="BF102" s="709" t="str">
        <f>[25]Tri_Incurred_AttrorTot!BF33</f>
        <v/>
      </c>
      <c r="BG102" s="709" t="str">
        <f>[25]Tri_Incurred_AttrorTot!BG33</f>
        <v/>
      </c>
      <c r="BH102" s="709" t="str">
        <f>[25]Tri_Incurred_AttrorTot!BH33</f>
        <v/>
      </c>
      <c r="BI102" s="709" t="str">
        <f>[25]Tri_Incurred_AttrorTot!BI33</f>
        <v/>
      </c>
      <c r="BJ102" s="709" t="str">
        <f>[25]Tri_Incurred_AttrorTot!BJ33</f>
        <v/>
      </c>
      <c r="BK102" s="709" t="e">
        <f>[25]Tri_Incurred_AttrorTot!BK33</f>
        <v>#N/A</v>
      </c>
      <c r="BL102" s="709" t="e">
        <f>[25]Tri_Incurred_AttrorTot!BL33</f>
        <v>#N/A</v>
      </c>
      <c r="BM102" s="709" t="e">
        <f>[25]Tri_Incurred_AttrorTot!BM33</f>
        <v>#N/A</v>
      </c>
      <c r="BN102" s="709" t="e">
        <f>[25]Tri_Incurred_AttrorTot!BN33</f>
        <v>#N/A</v>
      </c>
      <c r="BO102" s="709" t="e">
        <f>[25]Tri_Incurred_AttrorTot!BO33</f>
        <v>#N/A</v>
      </c>
      <c r="BP102" s="709" t="e">
        <f>[25]Tri_Incurred_AttrorTot!BP33</f>
        <v>#N/A</v>
      </c>
      <c r="BQ102" s="709" t="e">
        <f>[25]Tri_Incurred_AttrorTot!BQ33</f>
        <v>#N/A</v>
      </c>
      <c r="BR102" s="709" t="e">
        <f>[25]Tri_Incurred_AttrorTot!BR33</f>
        <v>#N/A</v>
      </c>
      <c r="BS102" s="709" t="e">
        <f>[25]Tri_Incurred_AttrorTot!BS33</f>
        <v>#N/A</v>
      </c>
      <c r="BT102" s="709" t="e">
        <f>[25]Tri_Incurred_AttrorTot!BT33</f>
        <v>#N/A</v>
      </c>
      <c r="BU102" s="709" t="e">
        <f>[25]Tri_Incurred_AttrorTot!BU33</f>
        <v>#N/A</v>
      </c>
      <c r="BV102" s="709" t="e">
        <f>[25]Tri_Incurred_AttrorTot!BV33</f>
        <v>#N/A</v>
      </c>
      <c r="BW102" s="709" t="e">
        <f>[25]Tri_Incurred_AttrorTot!BW33</f>
        <v>#N/A</v>
      </c>
      <c r="BX102" s="709" t="e">
        <f>[25]Tri_Incurred_AttrorTot!BX33</f>
        <v>#N/A</v>
      </c>
      <c r="BY102" s="709" t="e">
        <f>[25]Tri_Incurred_AttrorTot!BY33</f>
        <v>#N/A</v>
      </c>
      <c r="BZ102" s="709" t="e">
        <f>[25]Tri_Incurred_AttrorTot!BZ33</f>
        <v>#N/A</v>
      </c>
      <c r="CA102" s="709" t="e">
        <f>[25]Tri_Incurred_AttrorTot!CA33</f>
        <v>#N/A</v>
      </c>
      <c r="CB102" s="709" t="e">
        <f>[25]Tri_Incurred_AttrorTot!CB33</f>
        <v>#N/A</v>
      </c>
      <c r="CC102" s="709" t="e">
        <f>[25]Tri_Incurred_AttrorTot!CC33</f>
        <v>#N/A</v>
      </c>
    </row>
    <row r="103" spans="1:81">
      <c r="A103" s="127" t="s">
        <v>460</v>
      </c>
      <c r="B103" s="709">
        <f>[25]Tri_Incurred_AttrorTot!B34</f>
        <v>1386953</v>
      </c>
      <c r="C103" s="709">
        <f>[25]Tri_Incurred_AttrorTot!C34</f>
        <v>1153827</v>
      </c>
      <c r="D103" s="709">
        <f>[25]Tri_Incurred_AttrorTot!D34</f>
        <v>1163025</v>
      </c>
      <c r="E103" s="709">
        <f>[25]Tri_Incurred_AttrorTot!E34</f>
        <v>1164623</v>
      </c>
      <c r="F103" s="709">
        <f>[25]Tri_Incurred_AttrorTot!F34</f>
        <v>1164282</v>
      </c>
      <c r="G103" s="709">
        <f>[25]Tri_Incurred_AttrorTot!G34</f>
        <v>1144665</v>
      </c>
      <c r="H103" s="709">
        <f>[25]Tri_Incurred_AttrorTot!H34</f>
        <v>1144960</v>
      </c>
      <c r="I103" s="709">
        <f>[25]Tri_Incurred_AttrorTot!I34</f>
        <v>1144960</v>
      </c>
      <c r="J103" s="709">
        <f>[25]Tri_Incurred_AttrorTot!J34</f>
        <v>1145380</v>
      </c>
      <c r="K103" s="709">
        <f>[25]Tri_Incurred_AttrorTot!K34</f>
        <v>1145380</v>
      </c>
      <c r="L103" s="709">
        <f>[25]Tri_Incurred_AttrorTot!L34</f>
        <v>1145380</v>
      </c>
      <c r="M103" s="709">
        <f>[25]Tri_Incurred_AttrorTot!M34</f>
        <v>1145454</v>
      </c>
      <c r="N103" s="709">
        <f>[25]Tri_Incurred_AttrorTot!N34</f>
        <v>1145454</v>
      </c>
      <c r="O103" s="709">
        <f>[25]Tri_Incurred_AttrorTot!O34</f>
        <v>1147466</v>
      </c>
      <c r="P103" s="709">
        <f>[25]Tri_Incurred_AttrorTot!P34</f>
        <v>1133447</v>
      </c>
      <c r="Q103" s="709">
        <f>[25]Tri_Incurred_AttrorTot!Q34</f>
        <v>1133573</v>
      </c>
      <c r="R103" s="709">
        <f>[25]Tri_Incurred_AttrorTot!R34</f>
        <v>1180086</v>
      </c>
      <c r="S103" s="709">
        <f>[25]Tri_Incurred_AttrorTot!S34</f>
        <v>1179333</v>
      </c>
      <c r="T103" s="709">
        <f>[25]Tri_Incurred_AttrorTot!T34</f>
        <v>1179333</v>
      </c>
      <c r="U103" s="709">
        <f>[25]Tri_Incurred_AttrorTot!U34</f>
        <v>1170333</v>
      </c>
      <c r="V103" s="709">
        <f>[25]Tri_Incurred_AttrorTot!V34</f>
        <v>1134333</v>
      </c>
      <c r="W103" s="709">
        <f>[25]Tri_Incurred_AttrorTot!W34</f>
        <v>1134333</v>
      </c>
      <c r="X103" s="709">
        <f>[25]Tri_Incurred_AttrorTot!X34</f>
        <v>1134333</v>
      </c>
      <c r="Y103" s="709">
        <f>[25]Tri_Incurred_AttrorTot!Y34</f>
        <v>1134333</v>
      </c>
      <c r="Z103" s="709">
        <f>[25]Tri_Incurred_AttrorTot!Z34</f>
        <v>1134333</v>
      </c>
      <c r="AA103" s="709">
        <f>[25]Tri_Incurred_AttrorTot!AA34</f>
        <v>1134333</v>
      </c>
      <c r="AB103" s="709">
        <f>[25]Tri_Incurred_AttrorTot!AB34</f>
        <v>1134333</v>
      </c>
      <c r="AC103" s="709">
        <f>[25]Tri_Incurred_AttrorTot!AC34</f>
        <v>1134333</v>
      </c>
      <c r="AD103" s="709">
        <f>[25]Tri_Incurred_AttrorTot!AD34</f>
        <v>1134333</v>
      </c>
      <c r="AE103" s="709">
        <f>[25]Tri_Incurred_AttrorTot!AE34</f>
        <v>1134333</v>
      </c>
      <c r="AF103" s="709">
        <f>[25]Tri_Incurred_AttrorTot!AF34</f>
        <v>1134333</v>
      </c>
      <c r="AG103" s="709">
        <f>[25]Tri_Incurred_AttrorTot!AG34</f>
        <v>1134333</v>
      </c>
      <c r="AH103" s="709">
        <f>[25]Tri_Incurred_AttrorTot!AH34</f>
        <v>1134333</v>
      </c>
      <c r="AI103" s="709">
        <f>[25]Tri_Incurred_AttrorTot!AI34</f>
        <v>1134333</v>
      </c>
      <c r="AJ103" s="709">
        <f>[25]Tri_Incurred_AttrorTot!AJ34</f>
        <v>1134333</v>
      </c>
      <c r="AK103" s="709">
        <f>[25]Tri_Incurred_AttrorTot!AK34</f>
        <v>1134333</v>
      </c>
      <c r="AL103" s="709">
        <f>[25]Tri_Incurred_AttrorTot!AL34</f>
        <v>1134333</v>
      </c>
      <c r="AM103" s="709">
        <f>[25]Tri_Incurred_AttrorTot!AM34</f>
        <v>1134333</v>
      </c>
      <c r="AN103" s="709">
        <f>[25]Tri_Incurred_AttrorTot!AN34</f>
        <v>1134333</v>
      </c>
      <c r="AO103" s="709" t="str">
        <f>[25]Tri_Incurred_AttrorTot!AO34</f>
        <v/>
      </c>
      <c r="AP103" s="709" t="str">
        <f>[25]Tri_Incurred_AttrorTot!AP34</f>
        <v/>
      </c>
      <c r="AQ103" s="709" t="str">
        <f>[25]Tri_Incurred_AttrorTot!AQ34</f>
        <v/>
      </c>
      <c r="AR103" s="709" t="str">
        <f>[25]Tri_Incurred_AttrorTot!AR34</f>
        <v/>
      </c>
      <c r="AS103" s="709" t="str">
        <f>[25]Tri_Incurred_AttrorTot!AS34</f>
        <v/>
      </c>
      <c r="AT103" s="709" t="str">
        <f>[25]Tri_Incurred_AttrorTot!AT34</f>
        <v/>
      </c>
      <c r="AU103" s="709" t="str">
        <f>[25]Tri_Incurred_AttrorTot!AU34</f>
        <v/>
      </c>
      <c r="AV103" s="709" t="str">
        <f>[25]Tri_Incurred_AttrorTot!AV34</f>
        <v/>
      </c>
      <c r="AW103" s="709" t="str">
        <f>[25]Tri_Incurred_AttrorTot!AW34</f>
        <v/>
      </c>
      <c r="AX103" s="709" t="str">
        <f>[25]Tri_Incurred_AttrorTot!AX34</f>
        <v/>
      </c>
      <c r="AY103" s="709" t="str">
        <f>[25]Tri_Incurred_AttrorTot!AY34</f>
        <v/>
      </c>
      <c r="AZ103" s="709" t="str">
        <f>[25]Tri_Incurred_AttrorTot!AZ34</f>
        <v/>
      </c>
      <c r="BA103" s="709" t="str">
        <f>[25]Tri_Incurred_AttrorTot!BA34</f>
        <v/>
      </c>
      <c r="BB103" s="709" t="str">
        <f>[25]Tri_Incurred_AttrorTot!BB34</f>
        <v/>
      </c>
      <c r="BC103" s="709" t="str">
        <f>[25]Tri_Incurred_AttrorTot!BC34</f>
        <v/>
      </c>
      <c r="BD103" s="709" t="str">
        <f>[25]Tri_Incurred_AttrorTot!BD34</f>
        <v/>
      </c>
      <c r="BE103" s="709" t="str">
        <f>[25]Tri_Incurred_AttrorTot!BE34</f>
        <v/>
      </c>
      <c r="BF103" s="709" t="str">
        <f>[25]Tri_Incurred_AttrorTot!BF34</f>
        <v/>
      </c>
      <c r="BG103" s="709" t="str">
        <f>[25]Tri_Incurred_AttrorTot!BG34</f>
        <v/>
      </c>
      <c r="BH103" s="709" t="str">
        <f>[25]Tri_Incurred_AttrorTot!BH34</f>
        <v/>
      </c>
      <c r="BI103" s="709" t="str">
        <f>[25]Tri_Incurred_AttrorTot!BI34</f>
        <v/>
      </c>
      <c r="BJ103" s="709" t="str">
        <f>[25]Tri_Incurred_AttrorTot!BJ34</f>
        <v/>
      </c>
      <c r="BK103" s="709" t="e">
        <f>[25]Tri_Incurred_AttrorTot!BK34</f>
        <v>#N/A</v>
      </c>
      <c r="BL103" s="709" t="e">
        <f>[25]Tri_Incurred_AttrorTot!BL34</f>
        <v>#N/A</v>
      </c>
      <c r="BM103" s="709" t="e">
        <f>[25]Tri_Incurred_AttrorTot!BM34</f>
        <v>#N/A</v>
      </c>
      <c r="BN103" s="709" t="e">
        <f>[25]Tri_Incurred_AttrorTot!BN34</f>
        <v>#N/A</v>
      </c>
      <c r="BO103" s="709" t="e">
        <f>[25]Tri_Incurred_AttrorTot!BO34</f>
        <v>#N/A</v>
      </c>
      <c r="BP103" s="709" t="e">
        <f>[25]Tri_Incurred_AttrorTot!BP34</f>
        <v>#N/A</v>
      </c>
      <c r="BQ103" s="709" t="e">
        <f>[25]Tri_Incurred_AttrorTot!BQ34</f>
        <v>#N/A</v>
      </c>
      <c r="BR103" s="709" t="e">
        <f>[25]Tri_Incurred_AttrorTot!BR34</f>
        <v>#N/A</v>
      </c>
      <c r="BS103" s="709" t="e">
        <f>[25]Tri_Incurred_AttrorTot!BS34</f>
        <v>#N/A</v>
      </c>
      <c r="BT103" s="709" t="e">
        <f>[25]Tri_Incurred_AttrorTot!BT34</f>
        <v>#N/A</v>
      </c>
      <c r="BU103" s="709" t="e">
        <f>[25]Tri_Incurred_AttrorTot!BU34</f>
        <v>#N/A</v>
      </c>
      <c r="BV103" s="709" t="e">
        <f>[25]Tri_Incurred_AttrorTot!BV34</f>
        <v>#N/A</v>
      </c>
      <c r="BW103" s="709" t="e">
        <f>[25]Tri_Incurred_AttrorTot!BW34</f>
        <v>#N/A</v>
      </c>
      <c r="BX103" s="709" t="e">
        <f>[25]Tri_Incurred_AttrorTot!BX34</f>
        <v>#N/A</v>
      </c>
      <c r="BY103" s="709" t="e">
        <f>[25]Tri_Incurred_AttrorTot!BY34</f>
        <v>#N/A</v>
      </c>
      <c r="BZ103" s="709" t="e">
        <f>[25]Tri_Incurred_AttrorTot!BZ34</f>
        <v>#N/A</v>
      </c>
      <c r="CA103" s="709" t="e">
        <f>[25]Tri_Incurred_AttrorTot!CA34</f>
        <v>#N/A</v>
      </c>
      <c r="CB103" s="709" t="e">
        <f>[25]Tri_Incurred_AttrorTot!CB34</f>
        <v>#N/A</v>
      </c>
      <c r="CC103" s="709" t="e">
        <f>[25]Tri_Incurred_AttrorTot!CC34</f>
        <v>#N/A</v>
      </c>
    </row>
    <row r="104" spans="1:81">
      <c r="A104" s="127" t="s">
        <v>461</v>
      </c>
      <c r="B104" s="709">
        <f>[25]Tri_Incurred_AttrorTot!B35</f>
        <v>954579</v>
      </c>
      <c r="C104" s="709">
        <f>[25]Tri_Incurred_AttrorTot!C35</f>
        <v>979245</v>
      </c>
      <c r="D104" s="709">
        <f>[25]Tri_Incurred_AttrorTot!D35</f>
        <v>939606</v>
      </c>
      <c r="E104" s="709">
        <f>[25]Tri_Incurred_AttrorTot!E35</f>
        <v>958118</v>
      </c>
      <c r="F104" s="709">
        <f>[25]Tri_Incurred_AttrorTot!F35</f>
        <v>923917</v>
      </c>
      <c r="G104" s="709">
        <f>[25]Tri_Incurred_AttrorTot!G35</f>
        <v>898433</v>
      </c>
      <c r="H104" s="709">
        <f>[25]Tri_Incurred_AttrorTot!H35</f>
        <v>897413</v>
      </c>
      <c r="I104" s="709">
        <f>[25]Tri_Incurred_AttrorTot!I35</f>
        <v>897413</v>
      </c>
      <c r="J104" s="709">
        <f>[25]Tri_Incurred_AttrorTot!J35</f>
        <v>876995</v>
      </c>
      <c r="K104" s="709">
        <f>[25]Tri_Incurred_AttrorTot!K35</f>
        <v>876995</v>
      </c>
      <c r="L104" s="709">
        <f>[25]Tri_Incurred_AttrorTot!L35</f>
        <v>876995</v>
      </c>
      <c r="M104" s="709">
        <f>[25]Tri_Incurred_AttrorTot!M35</f>
        <v>878115</v>
      </c>
      <c r="N104" s="709">
        <f>[25]Tri_Incurred_AttrorTot!N35</f>
        <v>878115</v>
      </c>
      <c r="O104" s="709">
        <f>[25]Tri_Incurred_AttrorTot!O35</f>
        <v>878115</v>
      </c>
      <c r="P104" s="709">
        <f>[25]Tri_Incurred_AttrorTot!P35</f>
        <v>878115</v>
      </c>
      <c r="Q104" s="709">
        <f>[25]Tri_Incurred_AttrorTot!Q35</f>
        <v>878115</v>
      </c>
      <c r="R104" s="709">
        <f>[25]Tri_Incurred_AttrorTot!R35</f>
        <v>878115</v>
      </c>
      <c r="S104" s="709">
        <f>[25]Tri_Incurred_AttrorTot!S35</f>
        <v>846115</v>
      </c>
      <c r="T104" s="709">
        <f>[25]Tri_Incurred_AttrorTot!T35</f>
        <v>846115</v>
      </c>
      <c r="U104" s="709">
        <f>[25]Tri_Incurred_AttrorTot!U35</f>
        <v>846115</v>
      </c>
      <c r="V104" s="709">
        <f>[25]Tri_Incurred_AttrorTot!V35</f>
        <v>846115</v>
      </c>
      <c r="W104" s="709">
        <f>[25]Tri_Incurred_AttrorTot!W35</f>
        <v>877765</v>
      </c>
      <c r="X104" s="709">
        <f>[25]Tri_Incurred_AttrorTot!X35</f>
        <v>863954</v>
      </c>
      <c r="Y104" s="709">
        <f>[25]Tri_Incurred_AttrorTot!Y35</f>
        <v>865485</v>
      </c>
      <c r="Z104" s="709">
        <f>[25]Tri_Incurred_AttrorTot!Z35</f>
        <v>834085</v>
      </c>
      <c r="AA104" s="709">
        <f>[25]Tri_Incurred_AttrorTot!AA35</f>
        <v>834085</v>
      </c>
      <c r="AB104" s="709">
        <f>[25]Tri_Incurred_AttrorTot!AB35</f>
        <v>833415</v>
      </c>
      <c r="AC104" s="709">
        <f>[25]Tri_Incurred_AttrorTot!AC35</f>
        <v>833415</v>
      </c>
      <c r="AD104" s="709">
        <f>[25]Tri_Incurred_AttrorTot!AD35</f>
        <v>864865</v>
      </c>
      <c r="AE104" s="709">
        <f>[25]Tri_Incurred_AttrorTot!AE35</f>
        <v>865245</v>
      </c>
      <c r="AF104" s="709">
        <f>[25]Tri_Incurred_AttrorTot!AF35</f>
        <v>865245</v>
      </c>
      <c r="AG104" s="709">
        <f>[25]Tri_Incurred_AttrorTot!AG35</f>
        <v>865245</v>
      </c>
      <c r="AH104" s="709">
        <f>[25]Tri_Incurred_AttrorTot!AH35</f>
        <v>865245</v>
      </c>
      <c r="AI104" s="709">
        <f>[25]Tri_Incurred_AttrorTot!AI35</f>
        <v>865245</v>
      </c>
      <c r="AJ104" s="709">
        <f>[25]Tri_Incurred_AttrorTot!AJ35</f>
        <v>865245</v>
      </c>
      <c r="AK104" s="709">
        <f>[25]Tri_Incurred_AttrorTot!AK35</f>
        <v>865245</v>
      </c>
      <c r="AL104" s="709">
        <f>[25]Tri_Incurred_AttrorTot!AL35</f>
        <v>865245</v>
      </c>
      <c r="AM104" s="709">
        <f>[25]Tri_Incurred_AttrorTot!AM35</f>
        <v>865245</v>
      </c>
      <c r="AN104" s="709" t="str">
        <f>[25]Tri_Incurred_AttrorTot!AN35</f>
        <v/>
      </c>
      <c r="AO104" s="709" t="str">
        <f>[25]Tri_Incurred_AttrorTot!AO35</f>
        <v/>
      </c>
      <c r="AP104" s="709" t="str">
        <f>[25]Tri_Incurred_AttrorTot!AP35</f>
        <v/>
      </c>
      <c r="AQ104" s="709" t="str">
        <f>[25]Tri_Incurred_AttrorTot!AQ35</f>
        <v/>
      </c>
      <c r="AR104" s="709" t="str">
        <f>[25]Tri_Incurred_AttrorTot!AR35</f>
        <v/>
      </c>
      <c r="AS104" s="709" t="str">
        <f>[25]Tri_Incurred_AttrorTot!AS35</f>
        <v/>
      </c>
      <c r="AT104" s="709" t="str">
        <f>[25]Tri_Incurred_AttrorTot!AT35</f>
        <v/>
      </c>
      <c r="AU104" s="709" t="str">
        <f>[25]Tri_Incurred_AttrorTot!AU35</f>
        <v/>
      </c>
      <c r="AV104" s="709" t="str">
        <f>[25]Tri_Incurred_AttrorTot!AV35</f>
        <v/>
      </c>
      <c r="AW104" s="709" t="str">
        <f>[25]Tri_Incurred_AttrorTot!AW35</f>
        <v/>
      </c>
      <c r="AX104" s="709" t="str">
        <f>[25]Tri_Incurred_AttrorTot!AX35</f>
        <v/>
      </c>
      <c r="AY104" s="709" t="str">
        <f>[25]Tri_Incurred_AttrorTot!AY35</f>
        <v/>
      </c>
      <c r="AZ104" s="709" t="str">
        <f>[25]Tri_Incurred_AttrorTot!AZ35</f>
        <v/>
      </c>
      <c r="BA104" s="709" t="str">
        <f>[25]Tri_Incurred_AttrorTot!BA35</f>
        <v/>
      </c>
      <c r="BB104" s="709" t="str">
        <f>[25]Tri_Incurred_AttrorTot!BB35</f>
        <v/>
      </c>
      <c r="BC104" s="709" t="str">
        <f>[25]Tri_Incurred_AttrorTot!BC35</f>
        <v/>
      </c>
      <c r="BD104" s="709" t="str">
        <f>[25]Tri_Incurred_AttrorTot!BD35</f>
        <v/>
      </c>
      <c r="BE104" s="709" t="str">
        <f>[25]Tri_Incurred_AttrorTot!BE35</f>
        <v/>
      </c>
      <c r="BF104" s="709" t="str">
        <f>[25]Tri_Incurred_AttrorTot!BF35</f>
        <v/>
      </c>
      <c r="BG104" s="709" t="str">
        <f>[25]Tri_Incurred_AttrorTot!BG35</f>
        <v/>
      </c>
      <c r="BH104" s="709" t="str">
        <f>[25]Tri_Incurred_AttrorTot!BH35</f>
        <v/>
      </c>
      <c r="BI104" s="709" t="str">
        <f>[25]Tri_Incurred_AttrorTot!BI35</f>
        <v/>
      </c>
      <c r="BJ104" s="709" t="str">
        <f>[25]Tri_Incurred_AttrorTot!BJ35</f>
        <v/>
      </c>
      <c r="BK104" s="709" t="e">
        <f>[25]Tri_Incurred_AttrorTot!BK35</f>
        <v>#N/A</v>
      </c>
      <c r="BL104" s="709" t="e">
        <f>[25]Tri_Incurred_AttrorTot!BL35</f>
        <v>#N/A</v>
      </c>
      <c r="BM104" s="709" t="e">
        <f>[25]Tri_Incurred_AttrorTot!BM35</f>
        <v>#N/A</v>
      </c>
      <c r="BN104" s="709" t="e">
        <f>[25]Tri_Incurred_AttrorTot!BN35</f>
        <v>#N/A</v>
      </c>
      <c r="BO104" s="709" t="e">
        <f>[25]Tri_Incurred_AttrorTot!BO35</f>
        <v>#N/A</v>
      </c>
      <c r="BP104" s="709" t="e">
        <f>[25]Tri_Incurred_AttrorTot!BP35</f>
        <v>#N/A</v>
      </c>
      <c r="BQ104" s="709" t="e">
        <f>[25]Tri_Incurred_AttrorTot!BQ35</f>
        <v>#N/A</v>
      </c>
      <c r="BR104" s="709" t="e">
        <f>[25]Tri_Incurred_AttrorTot!BR35</f>
        <v>#N/A</v>
      </c>
      <c r="BS104" s="709" t="e">
        <f>[25]Tri_Incurred_AttrorTot!BS35</f>
        <v>#N/A</v>
      </c>
      <c r="BT104" s="709" t="e">
        <f>[25]Tri_Incurred_AttrorTot!BT35</f>
        <v>#N/A</v>
      </c>
      <c r="BU104" s="709" t="e">
        <f>[25]Tri_Incurred_AttrorTot!BU35</f>
        <v>#N/A</v>
      </c>
      <c r="BV104" s="709" t="e">
        <f>[25]Tri_Incurred_AttrorTot!BV35</f>
        <v>#N/A</v>
      </c>
      <c r="BW104" s="709" t="e">
        <f>[25]Tri_Incurred_AttrorTot!BW35</f>
        <v>#N/A</v>
      </c>
      <c r="BX104" s="709" t="e">
        <f>[25]Tri_Incurred_AttrorTot!BX35</f>
        <v>#N/A</v>
      </c>
      <c r="BY104" s="709" t="e">
        <f>[25]Tri_Incurred_AttrorTot!BY35</f>
        <v>#N/A</v>
      </c>
      <c r="BZ104" s="709" t="e">
        <f>[25]Tri_Incurred_AttrorTot!BZ35</f>
        <v>#N/A</v>
      </c>
      <c r="CA104" s="709" t="e">
        <f>[25]Tri_Incurred_AttrorTot!CA35</f>
        <v>#N/A</v>
      </c>
      <c r="CB104" s="709" t="e">
        <f>[25]Tri_Incurred_AttrorTot!CB35</f>
        <v>#N/A</v>
      </c>
      <c r="CC104" s="709" t="e">
        <f>[25]Tri_Incurred_AttrorTot!CC35</f>
        <v>#N/A</v>
      </c>
    </row>
    <row r="105" spans="1:81">
      <c r="A105" s="127" t="s">
        <v>462</v>
      </c>
      <c r="B105" s="709">
        <f>[25]Tri_Incurred_AttrorTot!B36</f>
        <v>1073058</v>
      </c>
      <c r="C105" s="709">
        <f>[25]Tri_Incurred_AttrorTot!C36</f>
        <v>1158614</v>
      </c>
      <c r="D105" s="709">
        <f>[25]Tri_Incurred_AttrorTot!D36</f>
        <v>1154653</v>
      </c>
      <c r="E105" s="709">
        <f>[25]Tri_Incurred_AttrorTot!E36</f>
        <v>1239427</v>
      </c>
      <c r="F105" s="709">
        <f>[25]Tri_Incurred_AttrorTot!F36</f>
        <v>1174168</v>
      </c>
      <c r="G105" s="709">
        <f>[25]Tri_Incurred_AttrorTot!G36</f>
        <v>1056941</v>
      </c>
      <c r="H105" s="709">
        <f>[25]Tri_Incurred_AttrorTot!H36</f>
        <v>983091</v>
      </c>
      <c r="I105" s="709">
        <f>[25]Tri_Incurred_AttrorTot!I36</f>
        <v>983091</v>
      </c>
      <c r="J105" s="709">
        <f>[25]Tri_Incurred_AttrorTot!J36</f>
        <v>983091</v>
      </c>
      <c r="K105" s="709">
        <f>[25]Tri_Incurred_AttrorTot!K36</f>
        <v>1058141</v>
      </c>
      <c r="L105" s="709">
        <f>[25]Tri_Incurred_AttrorTot!L36</f>
        <v>1057091</v>
      </c>
      <c r="M105" s="709">
        <f>[25]Tri_Incurred_AttrorTot!M36</f>
        <v>1073880</v>
      </c>
      <c r="N105" s="709">
        <f>[25]Tri_Incurred_AttrorTot!N36</f>
        <v>1073880</v>
      </c>
      <c r="O105" s="709">
        <f>[25]Tri_Incurred_AttrorTot!O36</f>
        <v>1073880</v>
      </c>
      <c r="P105" s="709">
        <f>[25]Tri_Incurred_AttrorTot!P36</f>
        <v>1073880</v>
      </c>
      <c r="Q105" s="709">
        <f>[25]Tri_Incurred_AttrorTot!Q36</f>
        <v>1073880</v>
      </c>
      <c r="R105" s="709">
        <f>[25]Tri_Incurred_AttrorTot!R36</f>
        <v>1073880</v>
      </c>
      <c r="S105" s="709">
        <f>[25]Tri_Incurred_AttrorTot!S36</f>
        <v>1073880</v>
      </c>
      <c r="T105" s="709">
        <f>[25]Tri_Incurred_AttrorTot!T36</f>
        <v>1073880</v>
      </c>
      <c r="U105" s="709">
        <f>[25]Tri_Incurred_AttrorTot!U36</f>
        <v>1073880</v>
      </c>
      <c r="V105" s="709">
        <f>[25]Tri_Incurred_AttrorTot!V36</f>
        <v>1073880</v>
      </c>
      <c r="W105" s="709">
        <f>[25]Tri_Incurred_AttrorTot!W36</f>
        <v>1073880</v>
      </c>
      <c r="X105" s="709">
        <f>[25]Tri_Incurred_AttrorTot!X36</f>
        <v>1073880</v>
      </c>
      <c r="Y105" s="709">
        <f>[25]Tri_Incurred_AttrorTot!Y36</f>
        <v>1073880</v>
      </c>
      <c r="Z105" s="709">
        <f>[25]Tri_Incurred_AttrorTot!Z36</f>
        <v>1073880</v>
      </c>
      <c r="AA105" s="709">
        <f>[25]Tri_Incurred_AttrorTot!AA36</f>
        <v>1073880</v>
      </c>
      <c r="AB105" s="709">
        <f>[25]Tri_Incurred_AttrorTot!AB36</f>
        <v>1073880</v>
      </c>
      <c r="AC105" s="709">
        <f>[25]Tri_Incurred_AttrorTot!AC36</f>
        <v>1073880</v>
      </c>
      <c r="AD105" s="709">
        <f>[25]Tri_Incurred_AttrorTot!AD36</f>
        <v>1073880</v>
      </c>
      <c r="AE105" s="709">
        <f>[25]Tri_Incurred_AttrorTot!AE36</f>
        <v>1073880</v>
      </c>
      <c r="AF105" s="709">
        <f>[25]Tri_Incurred_AttrorTot!AF36</f>
        <v>1073880</v>
      </c>
      <c r="AG105" s="709">
        <f>[25]Tri_Incurred_AttrorTot!AG36</f>
        <v>1073880</v>
      </c>
      <c r="AH105" s="709">
        <f>[25]Tri_Incurred_AttrorTot!AH36</f>
        <v>1073880</v>
      </c>
      <c r="AI105" s="709">
        <f>[25]Tri_Incurred_AttrorTot!AI36</f>
        <v>1073880</v>
      </c>
      <c r="AJ105" s="709">
        <f>[25]Tri_Incurred_AttrorTot!AJ36</f>
        <v>1073880</v>
      </c>
      <c r="AK105" s="709">
        <f>[25]Tri_Incurred_AttrorTot!AK36</f>
        <v>1073880</v>
      </c>
      <c r="AL105" s="709">
        <f>[25]Tri_Incurred_AttrorTot!AL36</f>
        <v>1073880</v>
      </c>
      <c r="AM105" s="709" t="str">
        <f>[25]Tri_Incurred_AttrorTot!AM36</f>
        <v/>
      </c>
      <c r="AN105" s="709" t="str">
        <f>[25]Tri_Incurred_AttrorTot!AN36</f>
        <v/>
      </c>
      <c r="AO105" s="709" t="str">
        <f>[25]Tri_Incurred_AttrorTot!AO36</f>
        <v/>
      </c>
      <c r="AP105" s="709" t="str">
        <f>[25]Tri_Incurred_AttrorTot!AP36</f>
        <v/>
      </c>
      <c r="AQ105" s="709" t="str">
        <f>[25]Tri_Incurred_AttrorTot!AQ36</f>
        <v/>
      </c>
      <c r="AR105" s="709" t="str">
        <f>[25]Tri_Incurred_AttrorTot!AR36</f>
        <v/>
      </c>
      <c r="AS105" s="709" t="str">
        <f>[25]Tri_Incurred_AttrorTot!AS36</f>
        <v/>
      </c>
      <c r="AT105" s="709" t="str">
        <f>[25]Tri_Incurred_AttrorTot!AT36</f>
        <v/>
      </c>
      <c r="AU105" s="709" t="str">
        <f>[25]Tri_Incurred_AttrorTot!AU36</f>
        <v/>
      </c>
      <c r="AV105" s="709" t="str">
        <f>[25]Tri_Incurred_AttrorTot!AV36</f>
        <v/>
      </c>
      <c r="AW105" s="709" t="str">
        <f>[25]Tri_Incurred_AttrorTot!AW36</f>
        <v/>
      </c>
      <c r="AX105" s="709" t="str">
        <f>[25]Tri_Incurred_AttrorTot!AX36</f>
        <v/>
      </c>
      <c r="AY105" s="709" t="str">
        <f>[25]Tri_Incurred_AttrorTot!AY36</f>
        <v/>
      </c>
      <c r="AZ105" s="709" t="str">
        <f>[25]Tri_Incurred_AttrorTot!AZ36</f>
        <v/>
      </c>
      <c r="BA105" s="709" t="str">
        <f>[25]Tri_Incurred_AttrorTot!BA36</f>
        <v/>
      </c>
      <c r="BB105" s="709" t="str">
        <f>[25]Tri_Incurred_AttrorTot!BB36</f>
        <v/>
      </c>
      <c r="BC105" s="709" t="str">
        <f>[25]Tri_Incurred_AttrorTot!BC36</f>
        <v/>
      </c>
      <c r="BD105" s="709" t="str">
        <f>[25]Tri_Incurred_AttrorTot!BD36</f>
        <v/>
      </c>
      <c r="BE105" s="709" t="str">
        <f>[25]Tri_Incurred_AttrorTot!BE36</f>
        <v/>
      </c>
      <c r="BF105" s="709" t="str">
        <f>[25]Tri_Incurred_AttrorTot!BF36</f>
        <v/>
      </c>
      <c r="BG105" s="709" t="str">
        <f>[25]Tri_Incurred_AttrorTot!BG36</f>
        <v/>
      </c>
      <c r="BH105" s="709" t="str">
        <f>[25]Tri_Incurred_AttrorTot!BH36</f>
        <v/>
      </c>
      <c r="BI105" s="709" t="str">
        <f>[25]Tri_Incurred_AttrorTot!BI36</f>
        <v/>
      </c>
      <c r="BJ105" s="709" t="str">
        <f>[25]Tri_Incurred_AttrorTot!BJ36</f>
        <v/>
      </c>
      <c r="BK105" s="709" t="e">
        <f>[25]Tri_Incurred_AttrorTot!BK36</f>
        <v>#N/A</v>
      </c>
      <c r="BL105" s="709" t="e">
        <f>[25]Tri_Incurred_AttrorTot!BL36</f>
        <v>#N/A</v>
      </c>
      <c r="BM105" s="709" t="e">
        <f>[25]Tri_Incurred_AttrorTot!BM36</f>
        <v>#N/A</v>
      </c>
      <c r="BN105" s="709" t="e">
        <f>[25]Tri_Incurred_AttrorTot!BN36</f>
        <v>#N/A</v>
      </c>
      <c r="BO105" s="709" t="e">
        <f>[25]Tri_Incurred_AttrorTot!BO36</f>
        <v>#N/A</v>
      </c>
      <c r="BP105" s="709" t="e">
        <f>[25]Tri_Incurred_AttrorTot!BP36</f>
        <v>#N/A</v>
      </c>
      <c r="BQ105" s="709" t="e">
        <f>[25]Tri_Incurred_AttrorTot!BQ36</f>
        <v>#N/A</v>
      </c>
      <c r="BR105" s="709" t="e">
        <f>[25]Tri_Incurred_AttrorTot!BR36</f>
        <v>#N/A</v>
      </c>
      <c r="BS105" s="709" t="e">
        <f>[25]Tri_Incurred_AttrorTot!BS36</f>
        <v>#N/A</v>
      </c>
      <c r="BT105" s="709" t="e">
        <f>[25]Tri_Incurred_AttrorTot!BT36</f>
        <v>#N/A</v>
      </c>
      <c r="BU105" s="709" t="e">
        <f>[25]Tri_Incurred_AttrorTot!BU36</f>
        <v>#N/A</v>
      </c>
      <c r="BV105" s="709" t="e">
        <f>[25]Tri_Incurred_AttrorTot!BV36</f>
        <v>#N/A</v>
      </c>
      <c r="BW105" s="709" t="e">
        <f>[25]Tri_Incurred_AttrorTot!BW36</f>
        <v>#N/A</v>
      </c>
      <c r="BX105" s="709" t="e">
        <f>[25]Tri_Incurred_AttrorTot!BX36</f>
        <v>#N/A</v>
      </c>
      <c r="BY105" s="709" t="e">
        <f>[25]Tri_Incurred_AttrorTot!BY36</f>
        <v>#N/A</v>
      </c>
      <c r="BZ105" s="709" t="e">
        <f>[25]Tri_Incurred_AttrorTot!BZ36</f>
        <v>#N/A</v>
      </c>
      <c r="CA105" s="709" t="e">
        <f>[25]Tri_Incurred_AttrorTot!CA36</f>
        <v>#N/A</v>
      </c>
      <c r="CB105" s="709" t="e">
        <f>[25]Tri_Incurred_AttrorTot!CB36</f>
        <v>#N/A</v>
      </c>
      <c r="CC105" s="709" t="e">
        <f>[25]Tri_Incurred_AttrorTot!CC36</f>
        <v>#N/A</v>
      </c>
    </row>
    <row r="106" spans="1:81">
      <c r="A106" s="127" t="s">
        <v>463</v>
      </c>
      <c r="B106" s="709">
        <f>[25]Tri_Incurred_AttrorTot!B37</f>
        <v>1358285</v>
      </c>
      <c r="C106" s="709">
        <f>[25]Tri_Incurred_AttrorTot!C37</f>
        <v>1440116</v>
      </c>
      <c r="D106" s="709">
        <f>[25]Tri_Incurred_AttrorTot!D37</f>
        <v>1417678</v>
      </c>
      <c r="E106" s="709">
        <f>[25]Tri_Incurred_AttrorTot!E37</f>
        <v>1417628</v>
      </c>
      <c r="F106" s="709">
        <f>[25]Tri_Incurred_AttrorTot!F37</f>
        <v>1378734</v>
      </c>
      <c r="G106" s="709">
        <f>[25]Tri_Incurred_AttrorTot!G37</f>
        <v>1361219</v>
      </c>
      <c r="H106" s="709">
        <f>[25]Tri_Incurred_AttrorTot!H37</f>
        <v>1358817</v>
      </c>
      <c r="I106" s="709">
        <f>[25]Tri_Incurred_AttrorTot!I37</f>
        <v>1358817</v>
      </c>
      <c r="J106" s="709">
        <f>[25]Tri_Incurred_AttrorTot!J37</f>
        <v>1379202</v>
      </c>
      <c r="K106" s="709">
        <f>[25]Tri_Incurred_AttrorTot!K37</f>
        <v>1381459</v>
      </c>
      <c r="L106" s="709">
        <f>[25]Tri_Incurred_AttrorTot!L37</f>
        <v>1381775</v>
      </c>
      <c r="M106" s="709">
        <f>[25]Tri_Incurred_AttrorTot!M37</f>
        <v>1381935</v>
      </c>
      <c r="N106" s="709">
        <f>[25]Tri_Incurred_AttrorTot!N37</f>
        <v>1381935</v>
      </c>
      <c r="O106" s="709">
        <f>[25]Tri_Incurred_AttrorTot!O37</f>
        <v>1382035</v>
      </c>
      <c r="P106" s="709">
        <f>[25]Tri_Incurred_AttrorTot!P37</f>
        <v>1382035</v>
      </c>
      <c r="Q106" s="709">
        <f>[25]Tri_Incurred_AttrorTot!Q37</f>
        <v>1363235</v>
      </c>
      <c r="R106" s="709">
        <f>[25]Tri_Incurred_AttrorTot!R37</f>
        <v>1363235</v>
      </c>
      <c r="S106" s="709">
        <f>[25]Tri_Incurred_AttrorTot!S37</f>
        <v>1363235</v>
      </c>
      <c r="T106" s="709">
        <f>[25]Tri_Incurred_AttrorTot!T37</f>
        <v>1363680</v>
      </c>
      <c r="U106" s="709">
        <f>[25]Tri_Incurred_AttrorTot!U37</f>
        <v>1363680</v>
      </c>
      <c r="V106" s="709">
        <f>[25]Tri_Incurred_AttrorTot!V37</f>
        <v>1363680</v>
      </c>
      <c r="W106" s="709">
        <f>[25]Tri_Incurred_AttrorTot!W37</f>
        <v>1363793</v>
      </c>
      <c r="X106" s="709">
        <f>[25]Tri_Incurred_AttrorTot!X37</f>
        <v>1363793</v>
      </c>
      <c r="Y106" s="709">
        <f>[25]Tri_Incurred_AttrorTot!Y37</f>
        <v>1363793</v>
      </c>
      <c r="Z106" s="709">
        <f>[25]Tri_Incurred_AttrorTot!Z37</f>
        <v>1363793</v>
      </c>
      <c r="AA106" s="709">
        <f>[25]Tri_Incurred_AttrorTot!AA37</f>
        <v>1363793</v>
      </c>
      <c r="AB106" s="709">
        <f>[25]Tri_Incurred_AttrorTot!AB37</f>
        <v>1363793</v>
      </c>
      <c r="AC106" s="709">
        <f>[25]Tri_Incurred_AttrorTot!AC37</f>
        <v>1363793</v>
      </c>
      <c r="AD106" s="709">
        <f>[25]Tri_Incurred_AttrorTot!AD37</f>
        <v>1363793</v>
      </c>
      <c r="AE106" s="709">
        <f>[25]Tri_Incurred_AttrorTot!AE37</f>
        <v>1363793</v>
      </c>
      <c r="AF106" s="709">
        <f>[25]Tri_Incurred_AttrorTot!AF37</f>
        <v>1363793</v>
      </c>
      <c r="AG106" s="709">
        <f>[25]Tri_Incurred_AttrorTot!AG37</f>
        <v>1363793</v>
      </c>
      <c r="AH106" s="709">
        <f>[25]Tri_Incurred_AttrorTot!AH37</f>
        <v>1363793</v>
      </c>
      <c r="AI106" s="709">
        <f>[25]Tri_Incurred_AttrorTot!AI37</f>
        <v>1363793</v>
      </c>
      <c r="AJ106" s="709">
        <f>[25]Tri_Incurred_AttrorTot!AJ37</f>
        <v>1363793</v>
      </c>
      <c r="AK106" s="709">
        <f>[25]Tri_Incurred_AttrorTot!AK37</f>
        <v>1363793</v>
      </c>
      <c r="AL106" s="709" t="str">
        <f>[25]Tri_Incurred_AttrorTot!AL37</f>
        <v/>
      </c>
      <c r="AM106" s="709" t="str">
        <f>[25]Tri_Incurred_AttrorTot!AM37</f>
        <v/>
      </c>
      <c r="AN106" s="709" t="str">
        <f>[25]Tri_Incurred_AttrorTot!AN37</f>
        <v/>
      </c>
      <c r="AO106" s="709" t="str">
        <f>[25]Tri_Incurred_AttrorTot!AO37</f>
        <v/>
      </c>
      <c r="AP106" s="709" t="str">
        <f>[25]Tri_Incurred_AttrorTot!AP37</f>
        <v/>
      </c>
      <c r="AQ106" s="709" t="str">
        <f>[25]Tri_Incurred_AttrorTot!AQ37</f>
        <v/>
      </c>
      <c r="AR106" s="709" t="str">
        <f>[25]Tri_Incurred_AttrorTot!AR37</f>
        <v/>
      </c>
      <c r="AS106" s="709" t="str">
        <f>[25]Tri_Incurred_AttrorTot!AS37</f>
        <v/>
      </c>
      <c r="AT106" s="709" t="str">
        <f>[25]Tri_Incurred_AttrorTot!AT37</f>
        <v/>
      </c>
      <c r="AU106" s="709" t="str">
        <f>[25]Tri_Incurred_AttrorTot!AU37</f>
        <v/>
      </c>
      <c r="AV106" s="709" t="str">
        <f>[25]Tri_Incurred_AttrorTot!AV37</f>
        <v/>
      </c>
      <c r="AW106" s="709" t="str">
        <f>[25]Tri_Incurred_AttrorTot!AW37</f>
        <v/>
      </c>
      <c r="AX106" s="709" t="str">
        <f>[25]Tri_Incurred_AttrorTot!AX37</f>
        <v/>
      </c>
      <c r="AY106" s="709" t="str">
        <f>[25]Tri_Incurred_AttrorTot!AY37</f>
        <v/>
      </c>
      <c r="AZ106" s="709" t="str">
        <f>[25]Tri_Incurred_AttrorTot!AZ37</f>
        <v/>
      </c>
      <c r="BA106" s="709" t="str">
        <f>[25]Tri_Incurred_AttrorTot!BA37</f>
        <v/>
      </c>
      <c r="BB106" s="709" t="str">
        <f>[25]Tri_Incurred_AttrorTot!BB37</f>
        <v/>
      </c>
      <c r="BC106" s="709" t="str">
        <f>[25]Tri_Incurred_AttrorTot!BC37</f>
        <v/>
      </c>
      <c r="BD106" s="709" t="str">
        <f>[25]Tri_Incurred_AttrorTot!BD37</f>
        <v/>
      </c>
      <c r="BE106" s="709" t="str">
        <f>[25]Tri_Incurred_AttrorTot!BE37</f>
        <v/>
      </c>
      <c r="BF106" s="709" t="str">
        <f>[25]Tri_Incurred_AttrorTot!BF37</f>
        <v/>
      </c>
      <c r="BG106" s="709" t="str">
        <f>[25]Tri_Incurred_AttrorTot!BG37</f>
        <v/>
      </c>
      <c r="BH106" s="709" t="str">
        <f>[25]Tri_Incurred_AttrorTot!BH37</f>
        <v/>
      </c>
      <c r="BI106" s="709" t="str">
        <f>[25]Tri_Incurred_AttrorTot!BI37</f>
        <v/>
      </c>
      <c r="BJ106" s="709" t="str">
        <f>[25]Tri_Incurred_AttrorTot!BJ37</f>
        <v/>
      </c>
      <c r="BK106" s="709" t="e">
        <f>[25]Tri_Incurred_AttrorTot!BK37</f>
        <v>#N/A</v>
      </c>
      <c r="BL106" s="709" t="e">
        <f>[25]Tri_Incurred_AttrorTot!BL37</f>
        <v>#N/A</v>
      </c>
      <c r="BM106" s="709" t="e">
        <f>[25]Tri_Incurred_AttrorTot!BM37</f>
        <v>#N/A</v>
      </c>
      <c r="BN106" s="709" t="e">
        <f>[25]Tri_Incurred_AttrorTot!BN37</f>
        <v>#N/A</v>
      </c>
      <c r="BO106" s="709" t="e">
        <f>[25]Tri_Incurred_AttrorTot!BO37</f>
        <v>#N/A</v>
      </c>
      <c r="BP106" s="709" t="e">
        <f>[25]Tri_Incurred_AttrorTot!BP37</f>
        <v>#N/A</v>
      </c>
      <c r="BQ106" s="709" t="e">
        <f>[25]Tri_Incurred_AttrorTot!BQ37</f>
        <v>#N/A</v>
      </c>
      <c r="BR106" s="709" t="e">
        <f>[25]Tri_Incurred_AttrorTot!BR37</f>
        <v>#N/A</v>
      </c>
      <c r="BS106" s="709" t="e">
        <f>[25]Tri_Incurred_AttrorTot!BS37</f>
        <v>#N/A</v>
      </c>
      <c r="BT106" s="709" t="e">
        <f>[25]Tri_Incurred_AttrorTot!BT37</f>
        <v>#N/A</v>
      </c>
      <c r="BU106" s="709" t="e">
        <f>[25]Tri_Incurred_AttrorTot!BU37</f>
        <v>#N/A</v>
      </c>
      <c r="BV106" s="709" t="e">
        <f>[25]Tri_Incurred_AttrorTot!BV37</f>
        <v>#N/A</v>
      </c>
      <c r="BW106" s="709" t="e">
        <f>[25]Tri_Incurred_AttrorTot!BW37</f>
        <v>#N/A</v>
      </c>
      <c r="BX106" s="709" t="e">
        <f>[25]Tri_Incurred_AttrorTot!BX37</f>
        <v>#N/A</v>
      </c>
      <c r="BY106" s="709" t="e">
        <f>[25]Tri_Incurred_AttrorTot!BY37</f>
        <v>#N/A</v>
      </c>
      <c r="BZ106" s="709" t="e">
        <f>[25]Tri_Incurred_AttrorTot!BZ37</f>
        <v>#N/A</v>
      </c>
      <c r="CA106" s="709" t="e">
        <f>[25]Tri_Incurred_AttrorTot!CA37</f>
        <v>#N/A</v>
      </c>
      <c r="CB106" s="709" t="e">
        <f>[25]Tri_Incurred_AttrorTot!CB37</f>
        <v>#N/A</v>
      </c>
      <c r="CC106" s="709" t="e">
        <f>[25]Tri_Incurred_AttrorTot!CC37</f>
        <v>#N/A</v>
      </c>
    </row>
    <row r="107" spans="1:81">
      <c r="A107" s="127" t="s">
        <v>464</v>
      </c>
      <c r="B107" s="709">
        <f>[25]Tri_Incurred_AttrorTot!B38</f>
        <v>1204214</v>
      </c>
      <c r="C107" s="709">
        <f>[25]Tri_Incurred_AttrorTot!C38</f>
        <v>1146342</v>
      </c>
      <c r="D107" s="709">
        <f>[25]Tri_Incurred_AttrorTot!D38</f>
        <v>1158308</v>
      </c>
      <c r="E107" s="709">
        <f>[25]Tri_Incurred_AttrorTot!E38</f>
        <v>1154971</v>
      </c>
      <c r="F107" s="709">
        <f>[25]Tri_Incurred_AttrorTot!F38</f>
        <v>1131876</v>
      </c>
      <c r="G107" s="709">
        <f>[25]Tri_Incurred_AttrorTot!G38</f>
        <v>1068289</v>
      </c>
      <c r="H107" s="709">
        <f>[25]Tri_Incurred_AttrorTot!H38</f>
        <v>1084524</v>
      </c>
      <c r="I107" s="709">
        <f>[25]Tri_Incurred_AttrorTot!I38</f>
        <v>1084690</v>
      </c>
      <c r="J107" s="709">
        <f>[25]Tri_Incurred_AttrorTot!J38</f>
        <v>1084935</v>
      </c>
      <c r="K107" s="709">
        <f>[25]Tri_Incurred_AttrorTot!K38</f>
        <v>1102639</v>
      </c>
      <c r="L107" s="709">
        <f>[25]Tri_Incurred_AttrorTot!L38</f>
        <v>1102960</v>
      </c>
      <c r="M107" s="709">
        <f>[25]Tri_Incurred_AttrorTot!M38</f>
        <v>1103005</v>
      </c>
      <c r="N107" s="709">
        <f>[25]Tri_Incurred_AttrorTot!N38</f>
        <v>1103005</v>
      </c>
      <c r="O107" s="709">
        <f>[25]Tri_Incurred_AttrorTot!O38</f>
        <v>1103005</v>
      </c>
      <c r="P107" s="709">
        <f>[25]Tri_Incurred_AttrorTot!P38</f>
        <v>1087090</v>
      </c>
      <c r="Q107" s="709">
        <f>[25]Tri_Incurred_AttrorTot!Q38</f>
        <v>1087890</v>
      </c>
      <c r="R107" s="709">
        <f>[25]Tri_Incurred_AttrorTot!R38</f>
        <v>1087890</v>
      </c>
      <c r="S107" s="709">
        <f>[25]Tri_Incurred_AttrorTot!S38</f>
        <v>1088477</v>
      </c>
      <c r="T107" s="709">
        <f>[25]Tri_Incurred_AttrorTot!T38</f>
        <v>1088477</v>
      </c>
      <c r="U107" s="709">
        <f>[25]Tri_Incurred_AttrorTot!U38</f>
        <v>1088477</v>
      </c>
      <c r="V107" s="709">
        <f>[25]Tri_Incurred_AttrorTot!V38</f>
        <v>1088477</v>
      </c>
      <c r="W107" s="709">
        <f>[25]Tri_Incurred_AttrorTot!W38</f>
        <v>1088477</v>
      </c>
      <c r="X107" s="709">
        <f>[25]Tri_Incurred_AttrorTot!X38</f>
        <v>1088477</v>
      </c>
      <c r="Y107" s="709">
        <f>[25]Tri_Incurred_AttrorTot!Y38</f>
        <v>1088477</v>
      </c>
      <c r="Z107" s="709">
        <f>[25]Tri_Incurred_AttrorTot!Z38</f>
        <v>1088477</v>
      </c>
      <c r="AA107" s="709">
        <f>[25]Tri_Incurred_AttrorTot!AA38</f>
        <v>1088477</v>
      </c>
      <c r="AB107" s="709">
        <f>[25]Tri_Incurred_AttrorTot!AB38</f>
        <v>1088477</v>
      </c>
      <c r="AC107" s="709">
        <f>[25]Tri_Incurred_AttrorTot!AC38</f>
        <v>1088477</v>
      </c>
      <c r="AD107" s="709">
        <f>[25]Tri_Incurred_AttrorTot!AD38</f>
        <v>1088477</v>
      </c>
      <c r="AE107" s="709">
        <f>[25]Tri_Incurred_AttrorTot!AE38</f>
        <v>1088477</v>
      </c>
      <c r="AF107" s="709">
        <f>[25]Tri_Incurred_AttrorTot!AF38</f>
        <v>1088477</v>
      </c>
      <c r="AG107" s="709">
        <f>[25]Tri_Incurred_AttrorTot!AG38</f>
        <v>1088477</v>
      </c>
      <c r="AH107" s="709">
        <f>[25]Tri_Incurred_AttrorTot!AH38</f>
        <v>1088477</v>
      </c>
      <c r="AI107" s="709">
        <f>[25]Tri_Incurred_AttrorTot!AI38</f>
        <v>1088477</v>
      </c>
      <c r="AJ107" s="709">
        <f>[25]Tri_Incurred_AttrorTot!AJ38</f>
        <v>1088477</v>
      </c>
      <c r="AK107" s="709" t="str">
        <f>[25]Tri_Incurred_AttrorTot!AK38</f>
        <v/>
      </c>
      <c r="AL107" s="709" t="str">
        <f>[25]Tri_Incurred_AttrorTot!AL38</f>
        <v/>
      </c>
      <c r="AM107" s="709" t="str">
        <f>[25]Tri_Incurred_AttrorTot!AM38</f>
        <v/>
      </c>
      <c r="AN107" s="709" t="str">
        <f>[25]Tri_Incurred_AttrorTot!AN38</f>
        <v/>
      </c>
      <c r="AO107" s="709" t="str">
        <f>[25]Tri_Incurred_AttrorTot!AO38</f>
        <v/>
      </c>
      <c r="AP107" s="709" t="str">
        <f>[25]Tri_Incurred_AttrorTot!AP38</f>
        <v/>
      </c>
      <c r="AQ107" s="709" t="str">
        <f>[25]Tri_Incurred_AttrorTot!AQ38</f>
        <v/>
      </c>
      <c r="AR107" s="709" t="str">
        <f>[25]Tri_Incurred_AttrorTot!AR38</f>
        <v/>
      </c>
      <c r="AS107" s="709" t="str">
        <f>[25]Tri_Incurred_AttrorTot!AS38</f>
        <v/>
      </c>
      <c r="AT107" s="709" t="str">
        <f>[25]Tri_Incurred_AttrorTot!AT38</f>
        <v/>
      </c>
      <c r="AU107" s="709" t="str">
        <f>[25]Tri_Incurred_AttrorTot!AU38</f>
        <v/>
      </c>
      <c r="AV107" s="709" t="str">
        <f>[25]Tri_Incurred_AttrorTot!AV38</f>
        <v/>
      </c>
      <c r="AW107" s="709" t="str">
        <f>[25]Tri_Incurred_AttrorTot!AW38</f>
        <v/>
      </c>
      <c r="AX107" s="709" t="str">
        <f>[25]Tri_Incurred_AttrorTot!AX38</f>
        <v/>
      </c>
      <c r="AY107" s="709" t="str">
        <f>[25]Tri_Incurred_AttrorTot!AY38</f>
        <v/>
      </c>
      <c r="AZ107" s="709" t="str">
        <f>[25]Tri_Incurred_AttrorTot!AZ38</f>
        <v/>
      </c>
      <c r="BA107" s="709" t="str">
        <f>[25]Tri_Incurred_AttrorTot!BA38</f>
        <v/>
      </c>
      <c r="BB107" s="709" t="str">
        <f>[25]Tri_Incurred_AttrorTot!BB38</f>
        <v/>
      </c>
      <c r="BC107" s="709" t="str">
        <f>[25]Tri_Incurred_AttrorTot!BC38</f>
        <v/>
      </c>
      <c r="BD107" s="709" t="str">
        <f>[25]Tri_Incurred_AttrorTot!BD38</f>
        <v/>
      </c>
      <c r="BE107" s="709" t="str">
        <f>[25]Tri_Incurred_AttrorTot!BE38</f>
        <v/>
      </c>
      <c r="BF107" s="709" t="str">
        <f>[25]Tri_Incurred_AttrorTot!BF38</f>
        <v/>
      </c>
      <c r="BG107" s="709" t="str">
        <f>[25]Tri_Incurred_AttrorTot!BG38</f>
        <v/>
      </c>
      <c r="BH107" s="709" t="str">
        <f>[25]Tri_Incurred_AttrorTot!BH38</f>
        <v/>
      </c>
      <c r="BI107" s="709" t="str">
        <f>[25]Tri_Incurred_AttrorTot!BI38</f>
        <v/>
      </c>
      <c r="BJ107" s="709" t="str">
        <f>[25]Tri_Incurred_AttrorTot!BJ38</f>
        <v/>
      </c>
      <c r="BK107" s="709" t="e">
        <f>[25]Tri_Incurred_AttrorTot!BK38</f>
        <v>#N/A</v>
      </c>
      <c r="BL107" s="709" t="e">
        <f>[25]Tri_Incurred_AttrorTot!BL38</f>
        <v>#N/A</v>
      </c>
      <c r="BM107" s="709" t="e">
        <f>[25]Tri_Incurred_AttrorTot!BM38</f>
        <v>#N/A</v>
      </c>
      <c r="BN107" s="709" t="e">
        <f>[25]Tri_Incurred_AttrorTot!BN38</f>
        <v>#N/A</v>
      </c>
      <c r="BO107" s="709" t="e">
        <f>[25]Tri_Incurred_AttrorTot!BO38</f>
        <v>#N/A</v>
      </c>
      <c r="BP107" s="709" t="e">
        <f>[25]Tri_Incurred_AttrorTot!BP38</f>
        <v>#N/A</v>
      </c>
      <c r="BQ107" s="709" t="e">
        <f>[25]Tri_Incurred_AttrorTot!BQ38</f>
        <v>#N/A</v>
      </c>
      <c r="BR107" s="709" t="e">
        <f>[25]Tri_Incurred_AttrorTot!BR38</f>
        <v>#N/A</v>
      </c>
      <c r="BS107" s="709" t="e">
        <f>[25]Tri_Incurred_AttrorTot!BS38</f>
        <v>#N/A</v>
      </c>
      <c r="BT107" s="709" t="e">
        <f>[25]Tri_Incurred_AttrorTot!BT38</f>
        <v>#N/A</v>
      </c>
      <c r="BU107" s="709" t="e">
        <f>[25]Tri_Incurred_AttrorTot!BU38</f>
        <v>#N/A</v>
      </c>
      <c r="BV107" s="709" t="e">
        <f>[25]Tri_Incurred_AttrorTot!BV38</f>
        <v>#N/A</v>
      </c>
      <c r="BW107" s="709" t="e">
        <f>[25]Tri_Incurred_AttrorTot!BW38</f>
        <v>#N/A</v>
      </c>
      <c r="BX107" s="709" t="e">
        <f>[25]Tri_Incurred_AttrorTot!BX38</f>
        <v>#N/A</v>
      </c>
      <c r="BY107" s="709" t="e">
        <f>[25]Tri_Incurred_AttrorTot!BY38</f>
        <v>#N/A</v>
      </c>
      <c r="BZ107" s="709" t="e">
        <f>[25]Tri_Incurred_AttrorTot!BZ38</f>
        <v>#N/A</v>
      </c>
      <c r="CA107" s="709" t="e">
        <f>[25]Tri_Incurred_AttrorTot!CA38</f>
        <v>#N/A</v>
      </c>
      <c r="CB107" s="709" t="e">
        <f>[25]Tri_Incurred_AttrorTot!CB38</f>
        <v>#N/A</v>
      </c>
      <c r="CC107" s="709" t="e">
        <f>[25]Tri_Incurred_AttrorTot!CC38</f>
        <v>#N/A</v>
      </c>
    </row>
    <row r="108" spans="1:81">
      <c r="A108" s="127" t="s">
        <v>465</v>
      </c>
      <c r="B108" s="709">
        <f>[25]Tri_Incurred_AttrorTot!B39</f>
        <v>1781122</v>
      </c>
      <c r="C108" s="709">
        <f>[25]Tri_Incurred_AttrorTot!C39</f>
        <v>1871509</v>
      </c>
      <c r="D108" s="709">
        <f>[25]Tri_Incurred_AttrorTot!D39</f>
        <v>1833267</v>
      </c>
      <c r="E108" s="709">
        <f>[25]Tri_Incurred_AttrorTot!E39</f>
        <v>1812310</v>
      </c>
      <c r="F108" s="709">
        <f>[25]Tri_Incurred_AttrorTot!F39</f>
        <v>1668612</v>
      </c>
      <c r="G108" s="709">
        <f>[25]Tri_Incurred_AttrorTot!G39</f>
        <v>1665502</v>
      </c>
      <c r="H108" s="709">
        <f>[25]Tri_Incurred_AttrorTot!H39</f>
        <v>1666361</v>
      </c>
      <c r="I108" s="709">
        <f>[25]Tri_Incurred_AttrorTot!I39</f>
        <v>1667718</v>
      </c>
      <c r="J108" s="709">
        <f>[25]Tri_Incurred_AttrorTot!J39</f>
        <v>1667918</v>
      </c>
      <c r="K108" s="709">
        <f>[25]Tri_Incurred_AttrorTot!K39</f>
        <v>1667918</v>
      </c>
      <c r="L108" s="709">
        <f>[25]Tri_Incurred_AttrorTot!L39</f>
        <v>1673663</v>
      </c>
      <c r="M108" s="709">
        <f>[25]Tri_Incurred_AttrorTot!M39</f>
        <v>1678153</v>
      </c>
      <c r="N108" s="709">
        <f>[25]Tri_Incurred_AttrorTot!N39</f>
        <v>1678153</v>
      </c>
      <c r="O108" s="709">
        <f>[25]Tri_Incurred_AttrorTot!O39</f>
        <v>1678153</v>
      </c>
      <c r="P108" s="709">
        <f>[25]Tri_Incurred_AttrorTot!P39</f>
        <v>1678153</v>
      </c>
      <c r="Q108" s="709">
        <f>[25]Tri_Incurred_AttrorTot!Q39</f>
        <v>1678153</v>
      </c>
      <c r="R108" s="709">
        <f>[25]Tri_Incurred_AttrorTot!R39</f>
        <v>1678203</v>
      </c>
      <c r="S108" s="709">
        <f>[25]Tri_Incurred_AttrorTot!S39</f>
        <v>1678203</v>
      </c>
      <c r="T108" s="709">
        <f>[25]Tri_Incurred_AttrorTot!T39</f>
        <v>1678203</v>
      </c>
      <c r="U108" s="709">
        <f>[25]Tri_Incurred_AttrorTot!U39</f>
        <v>1678203</v>
      </c>
      <c r="V108" s="709">
        <f>[25]Tri_Incurred_AttrorTot!V39</f>
        <v>1678203</v>
      </c>
      <c r="W108" s="709">
        <f>[25]Tri_Incurred_AttrorTot!W39</f>
        <v>1678203</v>
      </c>
      <c r="X108" s="709">
        <f>[25]Tri_Incurred_AttrorTot!X39</f>
        <v>1678203</v>
      </c>
      <c r="Y108" s="709">
        <f>[25]Tri_Incurred_AttrorTot!Y39</f>
        <v>1678203</v>
      </c>
      <c r="Z108" s="709">
        <f>[25]Tri_Incurred_AttrorTot!Z39</f>
        <v>1678203</v>
      </c>
      <c r="AA108" s="709">
        <f>[25]Tri_Incurred_AttrorTot!AA39</f>
        <v>1678203</v>
      </c>
      <c r="AB108" s="709">
        <f>[25]Tri_Incurred_AttrorTot!AB39</f>
        <v>1678203</v>
      </c>
      <c r="AC108" s="709">
        <f>[25]Tri_Incurred_AttrorTot!AC39</f>
        <v>1678203</v>
      </c>
      <c r="AD108" s="709">
        <f>[25]Tri_Incurred_AttrorTot!AD39</f>
        <v>1678203</v>
      </c>
      <c r="AE108" s="709">
        <f>[25]Tri_Incurred_AttrorTot!AE39</f>
        <v>1678203</v>
      </c>
      <c r="AF108" s="709">
        <f>[25]Tri_Incurred_AttrorTot!AF39</f>
        <v>1678203</v>
      </c>
      <c r="AG108" s="709">
        <f>[25]Tri_Incurred_AttrorTot!AG39</f>
        <v>1678203</v>
      </c>
      <c r="AH108" s="709">
        <f>[25]Tri_Incurred_AttrorTot!AH39</f>
        <v>1678203</v>
      </c>
      <c r="AI108" s="709">
        <f>[25]Tri_Incurred_AttrorTot!AI39</f>
        <v>1678203</v>
      </c>
      <c r="AJ108" s="709" t="str">
        <f>[25]Tri_Incurred_AttrorTot!AJ39</f>
        <v/>
      </c>
      <c r="AK108" s="709" t="str">
        <f>[25]Tri_Incurred_AttrorTot!AK39</f>
        <v/>
      </c>
      <c r="AL108" s="709" t="str">
        <f>[25]Tri_Incurred_AttrorTot!AL39</f>
        <v/>
      </c>
      <c r="AM108" s="709" t="str">
        <f>[25]Tri_Incurred_AttrorTot!AM39</f>
        <v/>
      </c>
      <c r="AN108" s="709" t="str">
        <f>[25]Tri_Incurred_AttrorTot!AN39</f>
        <v/>
      </c>
      <c r="AO108" s="709" t="str">
        <f>[25]Tri_Incurred_AttrorTot!AO39</f>
        <v/>
      </c>
      <c r="AP108" s="709" t="str">
        <f>[25]Tri_Incurred_AttrorTot!AP39</f>
        <v/>
      </c>
      <c r="AQ108" s="709" t="str">
        <f>[25]Tri_Incurred_AttrorTot!AQ39</f>
        <v/>
      </c>
      <c r="AR108" s="709" t="str">
        <f>[25]Tri_Incurred_AttrorTot!AR39</f>
        <v/>
      </c>
      <c r="AS108" s="709" t="str">
        <f>[25]Tri_Incurred_AttrorTot!AS39</f>
        <v/>
      </c>
      <c r="AT108" s="709" t="str">
        <f>[25]Tri_Incurred_AttrorTot!AT39</f>
        <v/>
      </c>
      <c r="AU108" s="709" t="str">
        <f>[25]Tri_Incurred_AttrorTot!AU39</f>
        <v/>
      </c>
      <c r="AV108" s="709" t="str">
        <f>[25]Tri_Incurred_AttrorTot!AV39</f>
        <v/>
      </c>
      <c r="AW108" s="709" t="str">
        <f>[25]Tri_Incurred_AttrorTot!AW39</f>
        <v/>
      </c>
      <c r="AX108" s="709" t="str">
        <f>[25]Tri_Incurred_AttrorTot!AX39</f>
        <v/>
      </c>
      <c r="AY108" s="709" t="str">
        <f>[25]Tri_Incurred_AttrorTot!AY39</f>
        <v/>
      </c>
      <c r="AZ108" s="709" t="str">
        <f>[25]Tri_Incurred_AttrorTot!AZ39</f>
        <v/>
      </c>
      <c r="BA108" s="709" t="str">
        <f>[25]Tri_Incurred_AttrorTot!BA39</f>
        <v/>
      </c>
      <c r="BB108" s="709" t="str">
        <f>[25]Tri_Incurred_AttrorTot!BB39</f>
        <v/>
      </c>
      <c r="BC108" s="709" t="str">
        <f>[25]Tri_Incurred_AttrorTot!BC39</f>
        <v/>
      </c>
      <c r="BD108" s="709" t="str">
        <f>[25]Tri_Incurred_AttrorTot!BD39</f>
        <v/>
      </c>
      <c r="BE108" s="709" t="str">
        <f>[25]Tri_Incurred_AttrorTot!BE39</f>
        <v/>
      </c>
      <c r="BF108" s="709" t="str">
        <f>[25]Tri_Incurred_AttrorTot!BF39</f>
        <v/>
      </c>
      <c r="BG108" s="709" t="str">
        <f>[25]Tri_Incurred_AttrorTot!BG39</f>
        <v/>
      </c>
      <c r="BH108" s="709" t="str">
        <f>[25]Tri_Incurred_AttrorTot!BH39</f>
        <v/>
      </c>
      <c r="BI108" s="709" t="str">
        <f>[25]Tri_Incurred_AttrorTot!BI39</f>
        <v/>
      </c>
      <c r="BJ108" s="709" t="str">
        <f>[25]Tri_Incurred_AttrorTot!BJ39</f>
        <v/>
      </c>
      <c r="BK108" s="709" t="e">
        <f>[25]Tri_Incurred_AttrorTot!BK39</f>
        <v>#N/A</v>
      </c>
      <c r="BL108" s="709" t="e">
        <f>[25]Tri_Incurred_AttrorTot!BL39</f>
        <v>#N/A</v>
      </c>
      <c r="BM108" s="709" t="e">
        <f>[25]Tri_Incurred_AttrorTot!BM39</f>
        <v>#N/A</v>
      </c>
      <c r="BN108" s="709" t="e">
        <f>[25]Tri_Incurred_AttrorTot!BN39</f>
        <v>#N/A</v>
      </c>
      <c r="BO108" s="709" t="e">
        <f>[25]Tri_Incurred_AttrorTot!BO39</f>
        <v>#N/A</v>
      </c>
      <c r="BP108" s="709" t="e">
        <f>[25]Tri_Incurred_AttrorTot!BP39</f>
        <v>#N/A</v>
      </c>
      <c r="BQ108" s="709" t="e">
        <f>[25]Tri_Incurred_AttrorTot!BQ39</f>
        <v>#N/A</v>
      </c>
      <c r="BR108" s="709" t="e">
        <f>[25]Tri_Incurred_AttrorTot!BR39</f>
        <v>#N/A</v>
      </c>
      <c r="BS108" s="709" t="e">
        <f>[25]Tri_Incurred_AttrorTot!BS39</f>
        <v>#N/A</v>
      </c>
      <c r="BT108" s="709" t="e">
        <f>[25]Tri_Incurred_AttrorTot!BT39</f>
        <v>#N/A</v>
      </c>
      <c r="BU108" s="709" t="e">
        <f>[25]Tri_Incurred_AttrorTot!BU39</f>
        <v>#N/A</v>
      </c>
      <c r="BV108" s="709" t="e">
        <f>[25]Tri_Incurred_AttrorTot!BV39</f>
        <v>#N/A</v>
      </c>
      <c r="BW108" s="709" t="e">
        <f>[25]Tri_Incurred_AttrorTot!BW39</f>
        <v>#N/A</v>
      </c>
      <c r="BX108" s="709" t="e">
        <f>[25]Tri_Incurred_AttrorTot!BX39</f>
        <v>#N/A</v>
      </c>
      <c r="BY108" s="709" t="e">
        <f>[25]Tri_Incurred_AttrorTot!BY39</f>
        <v>#N/A</v>
      </c>
      <c r="BZ108" s="709" t="e">
        <f>[25]Tri_Incurred_AttrorTot!BZ39</f>
        <v>#N/A</v>
      </c>
      <c r="CA108" s="709" t="e">
        <f>[25]Tri_Incurred_AttrorTot!CA39</f>
        <v>#N/A</v>
      </c>
      <c r="CB108" s="709" t="e">
        <f>[25]Tri_Incurred_AttrorTot!CB39</f>
        <v>#N/A</v>
      </c>
      <c r="CC108" s="709" t="e">
        <f>[25]Tri_Incurred_AttrorTot!CC39</f>
        <v>#N/A</v>
      </c>
    </row>
    <row r="109" spans="1:81">
      <c r="A109" s="127" t="s">
        <v>405</v>
      </c>
      <c r="B109" s="709">
        <f>[25]Tri_Incurred_AttrorTot!B40</f>
        <v>1558712</v>
      </c>
      <c r="C109" s="709">
        <f>[25]Tri_Incurred_AttrorTot!C40</f>
        <v>1571297</v>
      </c>
      <c r="D109" s="709">
        <f>[25]Tri_Incurred_AttrorTot!D40</f>
        <v>1567061</v>
      </c>
      <c r="E109" s="709">
        <f>[25]Tri_Incurred_AttrorTot!E40</f>
        <v>1561239</v>
      </c>
      <c r="F109" s="709">
        <f>[25]Tri_Incurred_AttrorTot!F40</f>
        <v>1583411</v>
      </c>
      <c r="G109" s="709">
        <f>[25]Tri_Incurred_AttrorTot!G40</f>
        <v>1575923</v>
      </c>
      <c r="H109" s="709">
        <f>[25]Tri_Incurred_AttrorTot!H40</f>
        <v>1575988</v>
      </c>
      <c r="I109" s="709">
        <f>[25]Tri_Incurred_AttrorTot!I40</f>
        <v>1584659</v>
      </c>
      <c r="J109" s="709">
        <f>[25]Tri_Incurred_AttrorTot!J40</f>
        <v>1585059</v>
      </c>
      <c r="K109" s="709">
        <f>[25]Tri_Incurred_AttrorTot!K40</f>
        <v>1585089</v>
      </c>
      <c r="L109" s="709">
        <f>[25]Tri_Incurred_AttrorTot!L40</f>
        <v>1583808</v>
      </c>
      <c r="M109" s="709">
        <f>[25]Tri_Incurred_AttrorTot!M40</f>
        <v>1583808</v>
      </c>
      <c r="N109" s="709">
        <f>[25]Tri_Incurred_AttrorTot!N40</f>
        <v>1583808</v>
      </c>
      <c r="O109" s="709">
        <f>[25]Tri_Incurred_AttrorTot!O40</f>
        <v>1583808</v>
      </c>
      <c r="P109" s="709">
        <f>[25]Tri_Incurred_AttrorTot!P40</f>
        <v>1583808</v>
      </c>
      <c r="Q109" s="709">
        <f>[25]Tri_Incurred_AttrorTot!Q40</f>
        <v>1583808</v>
      </c>
      <c r="R109" s="709">
        <f>[25]Tri_Incurred_AttrorTot!R40</f>
        <v>1583808</v>
      </c>
      <c r="S109" s="709">
        <f>[25]Tri_Incurred_AttrorTot!S40</f>
        <v>1583808</v>
      </c>
      <c r="T109" s="709">
        <f>[25]Tri_Incurred_AttrorTot!T40</f>
        <v>1583808</v>
      </c>
      <c r="U109" s="709">
        <f>[25]Tri_Incurred_AttrorTot!U40</f>
        <v>1586408</v>
      </c>
      <c r="V109" s="709">
        <f>[25]Tri_Incurred_AttrorTot!V40</f>
        <v>1587285</v>
      </c>
      <c r="W109" s="709">
        <f>[25]Tri_Incurred_AttrorTot!W40</f>
        <v>1588185</v>
      </c>
      <c r="X109" s="709">
        <f>[25]Tri_Incurred_AttrorTot!X40</f>
        <v>1563440</v>
      </c>
      <c r="Y109" s="709">
        <f>[25]Tri_Incurred_AttrorTot!Y40</f>
        <v>1563440</v>
      </c>
      <c r="Z109" s="709">
        <f>[25]Tri_Incurred_AttrorTot!Z40</f>
        <v>1563309</v>
      </c>
      <c r="AA109" s="709">
        <f>[25]Tri_Incurred_AttrorTot!AA40</f>
        <v>1563309</v>
      </c>
      <c r="AB109" s="709">
        <f>[25]Tri_Incurred_AttrorTot!AB40</f>
        <v>1563309</v>
      </c>
      <c r="AC109" s="709">
        <f>[25]Tri_Incurred_AttrorTot!AC40</f>
        <v>1563309</v>
      </c>
      <c r="AD109" s="709">
        <f>[25]Tri_Incurred_AttrorTot!AD40</f>
        <v>1563309</v>
      </c>
      <c r="AE109" s="709">
        <f>[25]Tri_Incurred_AttrorTot!AE40</f>
        <v>1563309</v>
      </c>
      <c r="AF109" s="709">
        <f>[25]Tri_Incurred_AttrorTot!AF40</f>
        <v>1563309</v>
      </c>
      <c r="AG109" s="709">
        <f>[25]Tri_Incurred_AttrorTot!AG40</f>
        <v>1563309</v>
      </c>
      <c r="AH109" s="709">
        <f>[25]Tri_Incurred_AttrorTot!AH40</f>
        <v>1563309</v>
      </c>
      <c r="AI109" s="709" t="str">
        <f>[25]Tri_Incurred_AttrorTot!AI40</f>
        <v/>
      </c>
      <c r="AJ109" s="709" t="str">
        <f>[25]Tri_Incurred_AttrorTot!AJ40</f>
        <v/>
      </c>
      <c r="AK109" s="709" t="str">
        <f>[25]Tri_Incurred_AttrorTot!AK40</f>
        <v/>
      </c>
      <c r="AL109" s="709" t="str">
        <f>[25]Tri_Incurred_AttrorTot!AL40</f>
        <v/>
      </c>
      <c r="AM109" s="709" t="str">
        <f>[25]Tri_Incurred_AttrorTot!AM40</f>
        <v/>
      </c>
      <c r="AN109" s="709" t="str">
        <f>[25]Tri_Incurred_AttrorTot!AN40</f>
        <v/>
      </c>
      <c r="AO109" s="709" t="str">
        <f>[25]Tri_Incurred_AttrorTot!AO40</f>
        <v/>
      </c>
      <c r="AP109" s="709" t="str">
        <f>[25]Tri_Incurred_AttrorTot!AP40</f>
        <v/>
      </c>
      <c r="AQ109" s="709" t="str">
        <f>[25]Tri_Incurred_AttrorTot!AQ40</f>
        <v/>
      </c>
      <c r="AR109" s="709" t="str">
        <f>[25]Tri_Incurred_AttrorTot!AR40</f>
        <v/>
      </c>
      <c r="AS109" s="709" t="str">
        <f>[25]Tri_Incurred_AttrorTot!AS40</f>
        <v/>
      </c>
      <c r="AT109" s="709" t="str">
        <f>[25]Tri_Incurred_AttrorTot!AT40</f>
        <v/>
      </c>
      <c r="AU109" s="709" t="str">
        <f>[25]Tri_Incurred_AttrorTot!AU40</f>
        <v/>
      </c>
      <c r="AV109" s="709" t="str">
        <f>[25]Tri_Incurred_AttrorTot!AV40</f>
        <v/>
      </c>
      <c r="AW109" s="709" t="str">
        <f>[25]Tri_Incurred_AttrorTot!AW40</f>
        <v/>
      </c>
      <c r="AX109" s="709" t="str">
        <f>[25]Tri_Incurred_AttrorTot!AX40</f>
        <v/>
      </c>
      <c r="AY109" s="709" t="str">
        <f>[25]Tri_Incurred_AttrorTot!AY40</f>
        <v/>
      </c>
      <c r="AZ109" s="709" t="str">
        <f>[25]Tri_Incurred_AttrorTot!AZ40</f>
        <v/>
      </c>
      <c r="BA109" s="709" t="str">
        <f>[25]Tri_Incurred_AttrorTot!BA40</f>
        <v/>
      </c>
      <c r="BB109" s="709" t="str">
        <f>[25]Tri_Incurred_AttrorTot!BB40</f>
        <v/>
      </c>
      <c r="BC109" s="709" t="str">
        <f>[25]Tri_Incurred_AttrorTot!BC40</f>
        <v/>
      </c>
      <c r="BD109" s="709" t="str">
        <f>[25]Tri_Incurred_AttrorTot!BD40</f>
        <v/>
      </c>
      <c r="BE109" s="709" t="str">
        <f>[25]Tri_Incurred_AttrorTot!BE40</f>
        <v/>
      </c>
      <c r="BF109" s="709" t="str">
        <f>[25]Tri_Incurred_AttrorTot!BF40</f>
        <v/>
      </c>
      <c r="BG109" s="709" t="str">
        <f>[25]Tri_Incurred_AttrorTot!BG40</f>
        <v/>
      </c>
      <c r="BH109" s="709" t="str">
        <f>[25]Tri_Incurred_AttrorTot!BH40</f>
        <v/>
      </c>
      <c r="BI109" s="709" t="str">
        <f>[25]Tri_Incurred_AttrorTot!BI40</f>
        <v/>
      </c>
      <c r="BJ109" s="709" t="str">
        <f>[25]Tri_Incurred_AttrorTot!BJ40</f>
        <v/>
      </c>
      <c r="BK109" s="709" t="e">
        <f>[25]Tri_Incurred_AttrorTot!BK40</f>
        <v>#N/A</v>
      </c>
      <c r="BL109" s="709" t="e">
        <f>[25]Tri_Incurred_AttrorTot!BL40</f>
        <v>#N/A</v>
      </c>
      <c r="BM109" s="709" t="e">
        <f>[25]Tri_Incurred_AttrorTot!BM40</f>
        <v>#N/A</v>
      </c>
      <c r="BN109" s="709" t="e">
        <f>[25]Tri_Incurred_AttrorTot!BN40</f>
        <v>#N/A</v>
      </c>
      <c r="BO109" s="709" t="e">
        <f>[25]Tri_Incurred_AttrorTot!BO40</f>
        <v>#N/A</v>
      </c>
      <c r="BP109" s="709" t="e">
        <f>[25]Tri_Incurred_AttrorTot!BP40</f>
        <v>#N/A</v>
      </c>
      <c r="BQ109" s="709" t="e">
        <f>[25]Tri_Incurred_AttrorTot!BQ40</f>
        <v>#N/A</v>
      </c>
      <c r="BR109" s="709" t="e">
        <f>[25]Tri_Incurred_AttrorTot!BR40</f>
        <v>#N/A</v>
      </c>
      <c r="BS109" s="709" t="e">
        <f>[25]Tri_Incurred_AttrorTot!BS40</f>
        <v>#N/A</v>
      </c>
      <c r="BT109" s="709" t="e">
        <f>[25]Tri_Incurred_AttrorTot!BT40</f>
        <v>#N/A</v>
      </c>
      <c r="BU109" s="709" t="e">
        <f>[25]Tri_Incurred_AttrorTot!BU40</f>
        <v>#N/A</v>
      </c>
      <c r="BV109" s="709" t="e">
        <f>[25]Tri_Incurred_AttrorTot!BV40</f>
        <v>#N/A</v>
      </c>
      <c r="BW109" s="709" t="e">
        <f>[25]Tri_Incurred_AttrorTot!BW40</f>
        <v>#N/A</v>
      </c>
      <c r="BX109" s="709" t="e">
        <f>[25]Tri_Incurred_AttrorTot!BX40</f>
        <v>#N/A</v>
      </c>
      <c r="BY109" s="709" t="e">
        <f>[25]Tri_Incurred_AttrorTot!BY40</f>
        <v>#N/A</v>
      </c>
      <c r="BZ109" s="709" t="e">
        <f>[25]Tri_Incurred_AttrorTot!BZ40</f>
        <v>#N/A</v>
      </c>
      <c r="CA109" s="709" t="e">
        <f>[25]Tri_Incurred_AttrorTot!CA40</f>
        <v>#N/A</v>
      </c>
      <c r="CB109" s="709" t="e">
        <f>[25]Tri_Incurred_AttrorTot!CB40</f>
        <v>#N/A</v>
      </c>
      <c r="CC109" s="709" t="e">
        <f>[25]Tri_Incurred_AttrorTot!CC40</f>
        <v>#N/A</v>
      </c>
    </row>
    <row r="110" spans="1:81">
      <c r="A110" s="127" t="s">
        <v>406</v>
      </c>
      <c r="B110" s="709">
        <f>[25]Tri_Incurred_AttrorTot!B41</f>
        <v>1550437</v>
      </c>
      <c r="C110" s="709">
        <f>[25]Tri_Incurred_AttrorTot!C41</f>
        <v>1494873</v>
      </c>
      <c r="D110" s="709">
        <f>[25]Tri_Incurred_AttrorTot!D41</f>
        <v>1426457</v>
      </c>
      <c r="E110" s="709">
        <f>[25]Tri_Incurred_AttrorTot!E41</f>
        <v>1390370</v>
      </c>
      <c r="F110" s="709">
        <f>[25]Tri_Incurred_AttrorTot!F41</f>
        <v>1423585</v>
      </c>
      <c r="G110" s="709">
        <f>[25]Tri_Incurred_AttrorTot!G41</f>
        <v>1548203</v>
      </c>
      <c r="H110" s="709">
        <f>[25]Tri_Incurred_AttrorTot!H41</f>
        <v>1527214</v>
      </c>
      <c r="I110" s="709">
        <f>[25]Tri_Incurred_AttrorTot!I41</f>
        <v>1525805</v>
      </c>
      <c r="J110" s="709">
        <f>[25]Tri_Incurred_AttrorTot!J41</f>
        <v>1540820</v>
      </c>
      <c r="K110" s="709">
        <f>[25]Tri_Incurred_AttrorTot!K41</f>
        <v>1635791</v>
      </c>
      <c r="L110" s="709">
        <f>[25]Tri_Incurred_AttrorTot!L41</f>
        <v>1638022</v>
      </c>
      <c r="M110" s="709">
        <f>[25]Tri_Incurred_AttrorTot!M41</f>
        <v>1624737</v>
      </c>
      <c r="N110" s="709">
        <f>[25]Tri_Incurred_AttrorTot!N41</f>
        <v>1624737</v>
      </c>
      <c r="O110" s="709">
        <f>[25]Tri_Incurred_AttrorTot!O41</f>
        <v>1624737</v>
      </c>
      <c r="P110" s="709">
        <f>[25]Tri_Incurred_AttrorTot!P41</f>
        <v>1637977</v>
      </c>
      <c r="Q110" s="709">
        <f>[25]Tri_Incurred_AttrorTot!Q41</f>
        <v>1637977</v>
      </c>
      <c r="R110" s="709">
        <f>[25]Tri_Incurred_AttrorTot!R41</f>
        <v>1637977</v>
      </c>
      <c r="S110" s="709">
        <f>[25]Tri_Incurred_AttrorTot!S41</f>
        <v>1637977</v>
      </c>
      <c r="T110" s="709">
        <f>[25]Tri_Incurred_AttrorTot!T41</f>
        <v>1637977</v>
      </c>
      <c r="U110" s="709">
        <f>[25]Tri_Incurred_AttrorTot!U41</f>
        <v>1637977</v>
      </c>
      <c r="V110" s="709">
        <f>[25]Tri_Incurred_AttrorTot!V41</f>
        <v>1637977</v>
      </c>
      <c r="W110" s="709">
        <f>[25]Tri_Incurred_AttrorTot!W41</f>
        <v>1637977</v>
      </c>
      <c r="X110" s="709">
        <f>[25]Tri_Incurred_AttrorTot!X41</f>
        <v>1637977</v>
      </c>
      <c r="Y110" s="709">
        <f>[25]Tri_Incurred_AttrorTot!Y41</f>
        <v>1637977</v>
      </c>
      <c r="Z110" s="709">
        <f>[25]Tri_Incurred_AttrorTot!Z41</f>
        <v>1637977</v>
      </c>
      <c r="AA110" s="709">
        <f>[25]Tri_Incurred_AttrorTot!AA41</f>
        <v>1637977</v>
      </c>
      <c r="AB110" s="709">
        <f>[25]Tri_Incurred_AttrorTot!AB41</f>
        <v>1637977</v>
      </c>
      <c r="AC110" s="709">
        <f>[25]Tri_Incurred_AttrorTot!AC41</f>
        <v>1637977</v>
      </c>
      <c r="AD110" s="709">
        <f>[25]Tri_Incurred_AttrorTot!AD41</f>
        <v>1637977</v>
      </c>
      <c r="AE110" s="709">
        <f>[25]Tri_Incurred_AttrorTot!AE41</f>
        <v>1637977</v>
      </c>
      <c r="AF110" s="709">
        <f>[25]Tri_Incurred_AttrorTot!AF41</f>
        <v>1637977</v>
      </c>
      <c r="AG110" s="709">
        <f>[25]Tri_Incurred_AttrorTot!AG41</f>
        <v>1637977</v>
      </c>
      <c r="AH110" s="709" t="str">
        <f>[25]Tri_Incurred_AttrorTot!AH41</f>
        <v/>
      </c>
      <c r="AI110" s="709" t="str">
        <f>[25]Tri_Incurred_AttrorTot!AI41</f>
        <v/>
      </c>
      <c r="AJ110" s="709" t="str">
        <f>[25]Tri_Incurred_AttrorTot!AJ41</f>
        <v/>
      </c>
      <c r="AK110" s="709" t="str">
        <f>[25]Tri_Incurred_AttrorTot!AK41</f>
        <v/>
      </c>
      <c r="AL110" s="709" t="str">
        <f>[25]Tri_Incurred_AttrorTot!AL41</f>
        <v/>
      </c>
      <c r="AM110" s="709" t="str">
        <f>[25]Tri_Incurred_AttrorTot!AM41</f>
        <v/>
      </c>
      <c r="AN110" s="709" t="str">
        <f>[25]Tri_Incurred_AttrorTot!AN41</f>
        <v/>
      </c>
      <c r="AO110" s="709" t="str">
        <f>[25]Tri_Incurred_AttrorTot!AO41</f>
        <v/>
      </c>
      <c r="AP110" s="709" t="str">
        <f>[25]Tri_Incurred_AttrorTot!AP41</f>
        <v/>
      </c>
      <c r="AQ110" s="709" t="str">
        <f>[25]Tri_Incurred_AttrorTot!AQ41</f>
        <v/>
      </c>
      <c r="AR110" s="709" t="str">
        <f>[25]Tri_Incurred_AttrorTot!AR41</f>
        <v/>
      </c>
      <c r="AS110" s="709" t="str">
        <f>[25]Tri_Incurred_AttrorTot!AS41</f>
        <v/>
      </c>
      <c r="AT110" s="709" t="str">
        <f>[25]Tri_Incurred_AttrorTot!AT41</f>
        <v/>
      </c>
      <c r="AU110" s="709" t="str">
        <f>[25]Tri_Incurred_AttrorTot!AU41</f>
        <v/>
      </c>
      <c r="AV110" s="709" t="str">
        <f>[25]Tri_Incurred_AttrorTot!AV41</f>
        <v/>
      </c>
      <c r="AW110" s="709" t="str">
        <f>[25]Tri_Incurred_AttrorTot!AW41</f>
        <v/>
      </c>
      <c r="AX110" s="709" t="str">
        <f>[25]Tri_Incurred_AttrorTot!AX41</f>
        <v/>
      </c>
      <c r="AY110" s="709" t="str">
        <f>[25]Tri_Incurred_AttrorTot!AY41</f>
        <v/>
      </c>
      <c r="AZ110" s="709" t="str">
        <f>[25]Tri_Incurred_AttrorTot!AZ41</f>
        <v/>
      </c>
      <c r="BA110" s="709" t="str">
        <f>[25]Tri_Incurred_AttrorTot!BA41</f>
        <v/>
      </c>
      <c r="BB110" s="709" t="str">
        <f>[25]Tri_Incurred_AttrorTot!BB41</f>
        <v/>
      </c>
      <c r="BC110" s="709" t="str">
        <f>[25]Tri_Incurred_AttrorTot!BC41</f>
        <v/>
      </c>
      <c r="BD110" s="709" t="str">
        <f>[25]Tri_Incurred_AttrorTot!BD41</f>
        <v/>
      </c>
      <c r="BE110" s="709" t="str">
        <f>[25]Tri_Incurred_AttrorTot!BE41</f>
        <v/>
      </c>
      <c r="BF110" s="709" t="str">
        <f>[25]Tri_Incurred_AttrorTot!BF41</f>
        <v/>
      </c>
      <c r="BG110" s="709" t="str">
        <f>[25]Tri_Incurred_AttrorTot!BG41</f>
        <v/>
      </c>
      <c r="BH110" s="709" t="str">
        <f>[25]Tri_Incurred_AttrorTot!BH41</f>
        <v/>
      </c>
      <c r="BI110" s="709" t="str">
        <f>[25]Tri_Incurred_AttrorTot!BI41</f>
        <v/>
      </c>
      <c r="BJ110" s="709" t="str">
        <f>[25]Tri_Incurred_AttrorTot!BJ41</f>
        <v/>
      </c>
      <c r="BK110" s="709" t="e">
        <f>[25]Tri_Incurred_AttrorTot!BK41</f>
        <v>#N/A</v>
      </c>
      <c r="BL110" s="709" t="e">
        <f>[25]Tri_Incurred_AttrorTot!BL41</f>
        <v>#N/A</v>
      </c>
      <c r="BM110" s="709" t="e">
        <f>[25]Tri_Incurred_AttrorTot!BM41</f>
        <v>#N/A</v>
      </c>
      <c r="BN110" s="709" t="e">
        <f>[25]Tri_Incurred_AttrorTot!BN41</f>
        <v>#N/A</v>
      </c>
      <c r="BO110" s="709" t="e">
        <f>[25]Tri_Incurred_AttrorTot!BO41</f>
        <v>#N/A</v>
      </c>
      <c r="BP110" s="709" t="e">
        <f>[25]Tri_Incurred_AttrorTot!BP41</f>
        <v>#N/A</v>
      </c>
      <c r="BQ110" s="709" t="e">
        <f>[25]Tri_Incurred_AttrorTot!BQ41</f>
        <v>#N/A</v>
      </c>
      <c r="BR110" s="709" t="e">
        <f>[25]Tri_Incurred_AttrorTot!BR41</f>
        <v>#N/A</v>
      </c>
      <c r="BS110" s="709" t="e">
        <f>[25]Tri_Incurred_AttrorTot!BS41</f>
        <v>#N/A</v>
      </c>
      <c r="BT110" s="709" t="e">
        <f>[25]Tri_Incurred_AttrorTot!BT41</f>
        <v>#N/A</v>
      </c>
      <c r="BU110" s="709" t="e">
        <f>[25]Tri_Incurred_AttrorTot!BU41</f>
        <v>#N/A</v>
      </c>
      <c r="BV110" s="709" t="e">
        <f>[25]Tri_Incurred_AttrorTot!BV41</f>
        <v>#N/A</v>
      </c>
      <c r="BW110" s="709" t="e">
        <f>[25]Tri_Incurred_AttrorTot!BW41</f>
        <v>#N/A</v>
      </c>
      <c r="BX110" s="709" t="e">
        <f>[25]Tri_Incurred_AttrorTot!BX41</f>
        <v>#N/A</v>
      </c>
      <c r="BY110" s="709" t="e">
        <f>[25]Tri_Incurred_AttrorTot!BY41</f>
        <v>#N/A</v>
      </c>
      <c r="BZ110" s="709" t="e">
        <f>[25]Tri_Incurred_AttrorTot!BZ41</f>
        <v>#N/A</v>
      </c>
      <c r="CA110" s="709" t="e">
        <f>[25]Tri_Incurred_AttrorTot!CA41</f>
        <v>#N/A</v>
      </c>
      <c r="CB110" s="709" t="e">
        <f>[25]Tri_Incurred_AttrorTot!CB41</f>
        <v>#N/A</v>
      </c>
      <c r="CC110" s="709" t="e">
        <f>[25]Tri_Incurred_AttrorTot!CC41</f>
        <v>#N/A</v>
      </c>
    </row>
    <row r="111" spans="1:81">
      <c r="A111" s="127" t="s">
        <v>407</v>
      </c>
      <c r="B111" s="709">
        <f>[25]Tri_Incurred_AttrorTot!B42</f>
        <v>1687525</v>
      </c>
      <c r="C111" s="709">
        <f>[25]Tri_Incurred_AttrorTot!C42</f>
        <v>1569549</v>
      </c>
      <c r="D111" s="709">
        <f>[25]Tri_Incurred_AttrorTot!D42</f>
        <v>1553945</v>
      </c>
      <c r="E111" s="709">
        <f>[25]Tri_Incurred_AttrorTot!E42</f>
        <v>1525578</v>
      </c>
      <c r="F111" s="709">
        <f>[25]Tri_Incurred_AttrorTot!F42</f>
        <v>1531617</v>
      </c>
      <c r="G111" s="709">
        <f>[25]Tri_Incurred_AttrorTot!G42</f>
        <v>1500944</v>
      </c>
      <c r="H111" s="709">
        <f>[25]Tri_Incurred_AttrorTot!H42</f>
        <v>1517033</v>
      </c>
      <c r="I111" s="709">
        <f>[25]Tri_Incurred_AttrorTot!I42</f>
        <v>1517033</v>
      </c>
      <c r="J111" s="709">
        <f>[25]Tri_Incurred_AttrorTot!J42</f>
        <v>1517902</v>
      </c>
      <c r="K111" s="709">
        <f>[25]Tri_Incurred_AttrorTot!K42</f>
        <v>1515686</v>
      </c>
      <c r="L111" s="709">
        <f>[25]Tri_Incurred_AttrorTot!L42</f>
        <v>1515686</v>
      </c>
      <c r="M111" s="709">
        <f>[25]Tri_Incurred_AttrorTot!M42</f>
        <v>1509394</v>
      </c>
      <c r="N111" s="709">
        <f>[25]Tri_Incurred_AttrorTot!N42</f>
        <v>1483794</v>
      </c>
      <c r="O111" s="709">
        <f>[25]Tri_Incurred_AttrorTot!O42</f>
        <v>1483794</v>
      </c>
      <c r="P111" s="709">
        <f>[25]Tri_Incurred_AttrorTot!P42</f>
        <v>1483794</v>
      </c>
      <c r="Q111" s="709">
        <f>[25]Tri_Incurred_AttrorTot!Q42</f>
        <v>1483794</v>
      </c>
      <c r="R111" s="709">
        <f>[25]Tri_Incurred_AttrorTot!R42</f>
        <v>1483794</v>
      </c>
      <c r="S111" s="709">
        <f>[25]Tri_Incurred_AttrorTot!S42</f>
        <v>1483794</v>
      </c>
      <c r="T111" s="709">
        <f>[25]Tri_Incurred_AttrorTot!T42</f>
        <v>1483794</v>
      </c>
      <c r="U111" s="709">
        <f>[25]Tri_Incurred_AttrorTot!U42</f>
        <v>1483794</v>
      </c>
      <c r="V111" s="709">
        <f>[25]Tri_Incurred_AttrorTot!V42</f>
        <v>1483794</v>
      </c>
      <c r="W111" s="709">
        <f>[25]Tri_Incurred_AttrorTot!W42</f>
        <v>1483794</v>
      </c>
      <c r="X111" s="709">
        <f>[25]Tri_Incurred_AttrorTot!X42</f>
        <v>1483794</v>
      </c>
      <c r="Y111" s="709">
        <f>[25]Tri_Incurred_AttrorTot!Y42</f>
        <v>1483794</v>
      </c>
      <c r="Z111" s="709">
        <f>[25]Tri_Incurred_AttrorTot!Z42</f>
        <v>1483794</v>
      </c>
      <c r="AA111" s="709">
        <f>[25]Tri_Incurred_AttrorTot!AA42</f>
        <v>1483794</v>
      </c>
      <c r="AB111" s="709">
        <f>[25]Tri_Incurred_AttrorTot!AB42</f>
        <v>1483794</v>
      </c>
      <c r="AC111" s="709">
        <f>[25]Tri_Incurred_AttrorTot!AC42</f>
        <v>1483794</v>
      </c>
      <c r="AD111" s="709">
        <f>[25]Tri_Incurred_AttrorTot!AD42</f>
        <v>1483794</v>
      </c>
      <c r="AE111" s="709">
        <f>[25]Tri_Incurred_AttrorTot!AE42</f>
        <v>1483794</v>
      </c>
      <c r="AF111" s="709">
        <f>[25]Tri_Incurred_AttrorTot!AF42</f>
        <v>1483794</v>
      </c>
      <c r="AG111" s="709" t="str">
        <f>[25]Tri_Incurred_AttrorTot!AG42</f>
        <v/>
      </c>
      <c r="AH111" s="709" t="str">
        <f>[25]Tri_Incurred_AttrorTot!AH42</f>
        <v/>
      </c>
      <c r="AI111" s="709" t="str">
        <f>[25]Tri_Incurred_AttrorTot!AI42</f>
        <v/>
      </c>
      <c r="AJ111" s="709" t="str">
        <f>[25]Tri_Incurred_AttrorTot!AJ42</f>
        <v/>
      </c>
      <c r="AK111" s="709" t="str">
        <f>[25]Tri_Incurred_AttrorTot!AK42</f>
        <v/>
      </c>
      <c r="AL111" s="709" t="str">
        <f>[25]Tri_Incurred_AttrorTot!AL42</f>
        <v/>
      </c>
      <c r="AM111" s="709" t="str">
        <f>[25]Tri_Incurred_AttrorTot!AM42</f>
        <v/>
      </c>
      <c r="AN111" s="709" t="str">
        <f>[25]Tri_Incurred_AttrorTot!AN42</f>
        <v/>
      </c>
      <c r="AO111" s="709" t="str">
        <f>[25]Tri_Incurred_AttrorTot!AO42</f>
        <v/>
      </c>
      <c r="AP111" s="709" t="str">
        <f>[25]Tri_Incurred_AttrorTot!AP42</f>
        <v/>
      </c>
      <c r="AQ111" s="709" t="str">
        <f>[25]Tri_Incurred_AttrorTot!AQ42</f>
        <v/>
      </c>
      <c r="AR111" s="709" t="str">
        <f>[25]Tri_Incurred_AttrorTot!AR42</f>
        <v/>
      </c>
      <c r="AS111" s="709" t="str">
        <f>[25]Tri_Incurred_AttrorTot!AS42</f>
        <v/>
      </c>
      <c r="AT111" s="709" t="str">
        <f>[25]Tri_Incurred_AttrorTot!AT42</f>
        <v/>
      </c>
      <c r="AU111" s="709" t="str">
        <f>[25]Tri_Incurred_AttrorTot!AU42</f>
        <v/>
      </c>
      <c r="AV111" s="709" t="str">
        <f>[25]Tri_Incurred_AttrorTot!AV42</f>
        <v/>
      </c>
      <c r="AW111" s="709" t="str">
        <f>[25]Tri_Incurred_AttrorTot!AW42</f>
        <v/>
      </c>
      <c r="AX111" s="709" t="str">
        <f>[25]Tri_Incurred_AttrorTot!AX42</f>
        <v/>
      </c>
      <c r="AY111" s="709" t="str">
        <f>[25]Tri_Incurred_AttrorTot!AY42</f>
        <v/>
      </c>
      <c r="AZ111" s="709" t="str">
        <f>[25]Tri_Incurred_AttrorTot!AZ42</f>
        <v/>
      </c>
      <c r="BA111" s="709" t="str">
        <f>[25]Tri_Incurred_AttrorTot!BA42</f>
        <v/>
      </c>
      <c r="BB111" s="709" t="str">
        <f>[25]Tri_Incurred_AttrorTot!BB42</f>
        <v/>
      </c>
      <c r="BC111" s="709" t="str">
        <f>[25]Tri_Incurred_AttrorTot!BC42</f>
        <v/>
      </c>
      <c r="BD111" s="709" t="str">
        <f>[25]Tri_Incurred_AttrorTot!BD42</f>
        <v/>
      </c>
      <c r="BE111" s="709" t="str">
        <f>[25]Tri_Incurred_AttrorTot!BE42</f>
        <v/>
      </c>
      <c r="BF111" s="709" t="str">
        <f>[25]Tri_Incurred_AttrorTot!BF42</f>
        <v/>
      </c>
      <c r="BG111" s="709" t="str">
        <f>[25]Tri_Incurred_AttrorTot!BG42</f>
        <v/>
      </c>
      <c r="BH111" s="709" t="str">
        <f>[25]Tri_Incurred_AttrorTot!BH42</f>
        <v/>
      </c>
      <c r="BI111" s="709" t="str">
        <f>[25]Tri_Incurred_AttrorTot!BI42</f>
        <v/>
      </c>
      <c r="BJ111" s="709" t="str">
        <f>[25]Tri_Incurred_AttrorTot!BJ42</f>
        <v/>
      </c>
      <c r="BK111" s="709" t="e">
        <f>[25]Tri_Incurred_AttrorTot!BK42</f>
        <v>#N/A</v>
      </c>
      <c r="BL111" s="709" t="e">
        <f>[25]Tri_Incurred_AttrorTot!BL42</f>
        <v>#N/A</v>
      </c>
      <c r="BM111" s="709" t="e">
        <f>[25]Tri_Incurred_AttrorTot!BM42</f>
        <v>#N/A</v>
      </c>
      <c r="BN111" s="709" t="e">
        <f>[25]Tri_Incurred_AttrorTot!BN42</f>
        <v>#N/A</v>
      </c>
      <c r="BO111" s="709" t="e">
        <f>[25]Tri_Incurred_AttrorTot!BO42</f>
        <v>#N/A</v>
      </c>
      <c r="BP111" s="709" t="e">
        <f>[25]Tri_Incurred_AttrorTot!BP42</f>
        <v>#N/A</v>
      </c>
      <c r="BQ111" s="709" t="e">
        <f>[25]Tri_Incurred_AttrorTot!BQ42</f>
        <v>#N/A</v>
      </c>
      <c r="BR111" s="709" t="e">
        <f>[25]Tri_Incurred_AttrorTot!BR42</f>
        <v>#N/A</v>
      </c>
      <c r="BS111" s="709" t="e">
        <f>[25]Tri_Incurred_AttrorTot!BS42</f>
        <v>#N/A</v>
      </c>
      <c r="BT111" s="709" t="e">
        <f>[25]Tri_Incurred_AttrorTot!BT42</f>
        <v>#N/A</v>
      </c>
      <c r="BU111" s="709" t="e">
        <f>[25]Tri_Incurred_AttrorTot!BU42</f>
        <v>#N/A</v>
      </c>
      <c r="BV111" s="709" t="e">
        <f>[25]Tri_Incurred_AttrorTot!BV42</f>
        <v>#N/A</v>
      </c>
      <c r="BW111" s="709" t="e">
        <f>[25]Tri_Incurred_AttrorTot!BW42</f>
        <v>#N/A</v>
      </c>
      <c r="BX111" s="709" t="e">
        <f>[25]Tri_Incurred_AttrorTot!BX42</f>
        <v>#N/A</v>
      </c>
      <c r="BY111" s="709" t="e">
        <f>[25]Tri_Incurred_AttrorTot!BY42</f>
        <v>#N/A</v>
      </c>
      <c r="BZ111" s="709" t="e">
        <f>[25]Tri_Incurred_AttrorTot!BZ42</f>
        <v>#N/A</v>
      </c>
      <c r="CA111" s="709" t="e">
        <f>[25]Tri_Incurred_AttrorTot!CA42</f>
        <v>#N/A</v>
      </c>
      <c r="CB111" s="709" t="e">
        <f>[25]Tri_Incurred_AttrorTot!CB42</f>
        <v>#N/A</v>
      </c>
      <c r="CC111" s="709" t="e">
        <f>[25]Tri_Incurred_AttrorTot!CC42</f>
        <v>#N/A</v>
      </c>
    </row>
    <row r="112" spans="1:81">
      <c r="A112" s="127" t="s">
        <v>408</v>
      </c>
      <c r="B112" s="709">
        <f>[25]Tri_Incurred_AttrorTot!B43</f>
        <v>1868484</v>
      </c>
      <c r="C112" s="709">
        <f>[25]Tri_Incurred_AttrorTot!C43</f>
        <v>1803580</v>
      </c>
      <c r="D112" s="709">
        <f>[25]Tri_Incurred_AttrorTot!D43</f>
        <v>1839222</v>
      </c>
      <c r="E112" s="709">
        <f>[25]Tri_Incurred_AttrorTot!E43</f>
        <v>1841823</v>
      </c>
      <c r="F112" s="709">
        <f>[25]Tri_Incurred_AttrorTot!F43</f>
        <v>1844373</v>
      </c>
      <c r="G112" s="709">
        <f>[25]Tri_Incurred_AttrorTot!G43</f>
        <v>1860776</v>
      </c>
      <c r="H112" s="709">
        <f>[25]Tri_Incurred_AttrorTot!H43</f>
        <v>1855751</v>
      </c>
      <c r="I112" s="709">
        <f>[25]Tri_Incurred_AttrorTot!I43</f>
        <v>1857598</v>
      </c>
      <c r="J112" s="709">
        <f>[25]Tri_Incurred_AttrorTot!J43</f>
        <v>1838805</v>
      </c>
      <c r="K112" s="709">
        <f>[25]Tri_Incurred_AttrorTot!K43</f>
        <v>1838887</v>
      </c>
      <c r="L112" s="709">
        <f>[25]Tri_Incurred_AttrorTot!L43</f>
        <v>1841251</v>
      </c>
      <c r="M112" s="709">
        <f>[25]Tri_Incurred_AttrorTot!M43</f>
        <v>1814340</v>
      </c>
      <c r="N112" s="709">
        <f>[25]Tri_Incurred_AttrorTot!N43</f>
        <v>1815023</v>
      </c>
      <c r="O112" s="709">
        <f>[25]Tri_Incurred_AttrorTot!O43</f>
        <v>1815023</v>
      </c>
      <c r="P112" s="709">
        <f>[25]Tri_Incurred_AttrorTot!P43</f>
        <v>1815023</v>
      </c>
      <c r="Q112" s="709">
        <f>[25]Tri_Incurred_AttrorTot!Q43</f>
        <v>1815023</v>
      </c>
      <c r="R112" s="709">
        <f>[25]Tri_Incurred_AttrorTot!R43</f>
        <v>1815023</v>
      </c>
      <c r="S112" s="709">
        <f>[25]Tri_Incurred_AttrorTot!S43</f>
        <v>1815023</v>
      </c>
      <c r="T112" s="709">
        <f>[25]Tri_Incurred_AttrorTot!T43</f>
        <v>1815023</v>
      </c>
      <c r="U112" s="709">
        <f>[25]Tri_Incurred_AttrorTot!U43</f>
        <v>1815023</v>
      </c>
      <c r="V112" s="709">
        <f>[25]Tri_Incurred_AttrorTot!V43</f>
        <v>1815023</v>
      </c>
      <c r="W112" s="709">
        <f>[25]Tri_Incurred_AttrorTot!W43</f>
        <v>1815023</v>
      </c>
      <c r="X112" s="709">
        <f>[25]Tri_Incurred_AttrorTot!X43</f>
        <v>1815023</v>
      </c>
      <c r="Y112" s="709">
        <f>[25]Tri_Incurred_AttrorTot!Y43</f>
        <v>1815023</v>
      </c>
      <c r="Z112" s="709">
        <f>[25]Tri_Incurred_AttrorTot!Z43</f>
        <v>1815023</v>
      </c>
      <c r="AA112" s="709">
        <f>[25]Tri_Incurred_AttrorTot!AA43</f>
        <v>1815023</v>
      </c>
      <c r="AB112" s="709">
        <f>[25]Tri_Incurred_AttrorTot!AB43</f>
        <v>1817643</v>
      </c>
      <c r="AC112" s="709">
        <f>[25]Tri_Incurred_AttrorTot!AC43</f>
        <v>1773933</v>
      </c>
      <c r="AD112" s="709">
        <f>[25]Tri_Incurred_AttrorTot!AD43</f>
        <v>1773933</v>
      </c>
      <c r="AE112" s="709">
        <f>[25]Tri_Incurred_AttrorTot!AE43</f>
        <v>1783798</v>
      </c>
      <c r="AF112" s="709" t="str">
        <f>[25]Tri_Incurred_AttrorTot!AF43</f>
        <v/>
      </c>
      <c r="AG112" s="709" t="str">
        <f>[25]Tri_Incurred_AttrorTot!AG43</f>
        <v/>
      </c>
      <c r="AH112" s="709" t="str">
        <f>[25]Tri_Incurred_AttrorTot!AH43</f>
        <v/>
      </c>
      <c r="AI112" s="709" t="str">
        <f>[25]Tri_Incurred_AttrorTot!AI43</f>
        <v/>
      </c>
      <c r="AJ112" s="709" t="str">
        <f>[25]Tri_Incurred_AttrorTot!AJ43</f>
        <v/>
      </c>
      <c r="AK112" s="709" t="str">
        <f>[25]Tri_Incurred_AttrorTot!AK43</f>
        <v/>
      </c>
      <c r="AL112" s="709" t="str">
        <f>[25]Tri_Incurred_AttrorTot!AL43</f>
        <v/>
      </c>
      <c r="AM112" s="709" t="str">
        <f>[25]Tri_Incurred_AttrorTot!AM43</f>
        <v/>
      </c>
      <c r="AN112" s="709" t="str">
        <f>[25]Tri_Incurred_AttrorTot!AN43</f>
        <v/>
      </c>
      <c r="AO112" s="709" t="str">
        <f>[25]Tri_Incurred_AttrorTot!AO43</f>
        <v/>
      </c>
      <c r="AP112" s="709" t="str">
        <f>[25]Tri_Incurred_AttrorTot!AP43</f>
        <v/>
      </c>
      <c r="AQ112" s="709" t="str">
        <f>[25]Tri_Incurred_AttrorTot!AQ43</f>
        <v/>
      </c>
      <c r="AR112" s="709" t="str">
        <f>[25]Tri_Incurred_AttrorTot!AR43</f>
        <v/>
      </c>
      <c r="AS112" s="709" t="str">
        <f>[25]Tri_Incurred_AttrorTot!AS43</f>
        <v/>
      </c>
      <c r="AT112" s="709" t="str">
        <f>[25]Tri_Incurred_AttrorTot!AT43</f>
        <v/>
      </c>
      <c r="AU112" s="709" t="str">
        <f>[25]Tri_Incurred_AttrorTot!AU43</f>
        <v/>
      </c>
      <c r="AV112" s="709" t="str">
        <f>[25]Tri_Incurred_AttrorTot!AV43</f>
        <v/>
      </c>
      <c r="AW112" s="709" t="str">
        <f>[25]Tri_Incurred_AttrorTot!AW43</f>
        <v/>
      </c>
      <c r="AX112" s="709" t="str">
        <f>[25]Tri_Incurred_AttrorTot!AX43</f>
        <v/>
      </c>
      <c r="AY112" s="709" t="str">
        <f>[25]Tri_Incurred_AttrorTot!AY43</f>
        <v/>
      </c>
      <c r="AZ112" s="709" t="str">
        <f>[25]Tri_Incurred_AttrorTot!AZ43</f>
        <v/>
      </c>
      <c r="BA112" s="709" t="str">
        <f>[25]Tri_Incurred_AttrorTot!BA43</f>
        <v/>
      </c>
      <c r="BB112" s="709" t="str">
        <f>[25]Tri_Incurred_AttrorTot!BB43</f>
        <v/>
      </c>
      <c r="BC112" s="709" t="str">
        <f>[25]Tri_Incurred_AttrorTot!BC43</f>
        <v/>
      </c>
      <c r="BD112" s="709" t="str">
        <f>[25]Tri_Incurred_AttrorTot!BD43</f>
        <v/>
      </c>
      <c r="BE112" s="709" t="str">
        <f>[25]Tri_Incurred_AttrorTot!BE43</f>
        <v/>
      </c>
      <c r="BF112" s="709" t="str">
        <f>[25]Tri_Incurred_AttrorTot!BF43</f>
        <v/>
      </c>
      <c r="BG112" s="709" t="str">
        <f>[25]Tri_Incurred_AttrorTot!BG43</f>
        <v/>
      </c>
      <c r="BH112" s="709" t="str">
        <f>[25]Tri_Incurred_AttrorTot!BH43</f>
        <v/>
      </c>
      <c r="BI112" s="709" t="str">
        <f>[25]Tri_Incurred_AttrorTot!BI43</f>
        <v/>
      </c>
      <c r="BJ112" s="709" t="str">
        <f>[25]Tri_Incurred_AttrorTot!BJ43</f>
        <v/>
      </c>
      <c r="BK112" s="709" t="e">
        <f>[25]Tri_Incurred_AttrorTot!BK43</f>
        <v>#N/A</v>
      </c>
      <c r="BL112" s="709" t="e">
        <f>[25]Tri_Incurred_AttrorTot!BL43</f>
        <v>#N/A</v>
      </c>
      <c r="BM112" s="709" t="e">
        <f>[25]Tri_Incurred_AttrorTot!BM43</f>
        <v>#N/A</v>
      </c>
      <c r="BN112" s="709" t="e">
        <f>[25]Tri_Incurred_AttrorTot!BN43</f>
        <v>#N/A</v>
      </c>
      <c r="BO112" s="709" t="e">
        <f>[25]Tri_Incurred_AttrorTot!BO43</f>
        <v>#N/A</v>
      </c>
      <c r="BP112" s="709" t="e">
        <f>[25]Tri_Incurred_AttrorTot!BP43</f>
        <v>#N/A</v>
      </c>
      <c r="BQ112" s="709" t="e">
        <f>[25]Tri_Incurred_AttrorTot!BQ43</f>
        <v>#N/A</v>
      </c>
      <c r="BR112" s="709" t="e">
        <f>[25]Tri_Incurred_AttrorTot!BR43</f>
        <v>#N/A</v>
      </c>
      <c r="BS112" s="709" t="e">
        <f>[25]Tri_Incurred_AttrorTot!BS43</f>
        <v>#N/A</v>
      </c>
      <c r="BT112" s="709" t="e">
        <f>[25]Tri_Incurred_AttrorTot!BT43</f>
        <v>#N/A</v>
      </c>
      <c r="BU112" s="709" t="e">
        <f>[25]Tri_Incurred_AttrorTot!BU43</f>
        <v>#N/A</v>
      </c>
      <c r="BV112" s="709" t="e">
        <f>[25]Tri_Incurred_AttrorTot!BV43</f>
        <v>#N/A</v>
      </c>
      <c r="BW112" s="709" t="e">
        <f>[25]Tri_Incurred_AttrorTot!BW43</f>
        <v>#N/A</v>
      </c>
      <c r="BX112" s="709" t="e">
        <f>[25]Tri_Incurred_AttrorTot!BX43</f>
        <v>#N/A</v>
      </c>
      <c r="BY112" s="709" t="e">
        <f>[25]Tri_Incurred_AttrorTot!BY43</f>
        <v>#N/A</v>
      </c>
      <c r="BZ112" s="709" t="e">
        <f>[25]Tri_Incurred_AttrorTot!BZ43</f>
        <v>#N/A</v>
      </c>
      <c r="CA112" s="709" t="e">
        <f>[25]Tri_Incurred_AttrorTot!CA43</f>
        <v>#N/A</v>
      </c>
      <c r="CB112" s="709" t="e">
        <f>[25]Tri_Incurred_AttrorTot!CB43</f>
        <v>#N/A</v>
      </c>
      <c r="CC112" s="709" t="e">
        <f>[25]Tri_Incurred_AttrorTot!CC43</f>
        <v>#N/A</v>
      </c>
    </row>
    <row r="113" spans="1:81">
      <c r="A113" s="127" t="s">
        <v>409</v>
      </c>
      <c r="B113" s="709">
        <f>[25]Tri_Incurred_AttrorTot!B44</f>
        <v>1674809</v>
      </c>
      <c r="C113" s="709">
        <f>[25]Tri_Incurred_AttrorTot!C44</f>
        <v>1759818</v>
      </c>
      <c r="D113" s="709">
        <f>[25]Tri_Incurred_AttrorTot!D44</f>
        <v>1966957</v>
      </c>
      <c r="E113" s="709">
        <f>[25]Tri_Incurred_AttrorTot!E44</f>
        <v>1939677</v>
      </c>
      <c r="F113" s="709">
        <f>[25]Tri_Incurred_AttrorTot!F44</f>
        <v>2029292</v>
      </c>
      <c r="G113" s="709">
        <f>[25]Tri_Incurred_AttrorTot!G44</f>
        <v>1842961</v>
      </c>
      <c r="H113" s="709">
        <f>[25]Tri_Incurred_AttrorTot!H44</f>
        <v>1841155</v>
      </c>
      <c r="I113" s="709">
        <f>[25]Tri_Incurred_AttrorTot!I44</f>
        <v>1868616</v>
      </c>
      <c r="J113" s="709">
        <f>[25]Tri_Incurred_AttrorTot!J44</f>
        <v>1868616</v>
      </c>
      <c r="K113" s="709">
        <f>[25]Tri_Incurred_AttrorTot!K44</f>
        <v>1868616</v>
      </c>
      <c r="L113" s="709">
        <f>[25]Tri_Incurred_AttrorTot!L44</f>
        <v>1868616</v>
      </c>
      <c r="M113" s="709">
        <f>[25]Tri_Incurred_AttrorTot!M44</f>
        <v>1868616</v>
      </c>
      <c r="N113" s="709">
        <f>[25]Tri_Incurred_AttrorTot!N44</f>
        <v>1868616</v>
      </c>
      <c r="O113" s="709">
        <f>[25]Tri_Incurred_AttrorTot!O44</f>
        <v>1895009</v>
      </c>
      <c r="P113" s="709">
        <f>[25]Tri_Incurred_AttrorTot!P44</f>
        <v>1894008</v>
      </c>
      <c r="Q113" s="709">
        <f>[25]Tri_Incurred_AttrorTot!Q44</f>
        <v>1867615</v>
      </c>
      <c r="R113" s="709">
        <f>[25]Tri_Incurred_AttrorTot!R44</f>
        <v>1867615</v>
      </c>
      <c r="S113" s="709">
        <f>[25]Tri_Incurred_AttrorTot!S44</f>
        <v>1867615</v>
      </c>
      <c r="T113" s="709">
        <f>[25]Tri_Incurred_AttrorTot!T44</f>
        <v>1867615</v>
      </c>
      <c r="U113" s="709">
        <f>[25]Tri_Incurred_AttrorTot!U44</f>
        <v>1867615</v>
      </c>
      <c r="V113" s="709">
        <f>[25]Tri_Incurred_AttrorTot!V44</f>
        <v>1867615</v>
      </c>
      <c r="W113" s="709">
        <f>[25]Tri_Incurred_AttrorTot!W44</f>
        <v>1867615</v>
      </c>
      <c r="X113" s="709">
        <f>[25]Tri_Incurred_AttrorTot!X44</f>
        <v>1867615</v>
      </c>
      <c r="Y113" s="709">
        <f>[25]Tri_Incurred_AttrorTot!Y44</f>
        <v>1867615</v>
      </c>
      <c r="Z113" s="709">
        <f>[25]Tri_Incurred_AttrorTot!Z44</f>
        <v>1867615</v>
      </c>
      <c r="AA113" s="709">
        <f>[25]Tri_Incurred_AttrorTot!AA44</f>
        <v>1867615</v>
      </c>
      <c r="AB113" s="709">
        <f>[25]Tri_Incurred_AttrorTot!AB44</f>
        <v>1867615</v>
      </c>
      <c r="AC113" s="709">
        <f>[25]Tri_Incurred_AttrorTot!AC44</f>
        <v>1867615</v>
      </c>
      <c r="AD113" s="709">
        <f>[25]Tri_Incurred_AttrorTot!AD44</f>
        <v>1867615</v>
      </c>
      <c r="AE113" s="709" t="str">
        <f>[25]Tri_Incurred_AttrorTot!AE44</f>
        <v/>
      </c>
      <c r="AF113" s="709" t="str">
        <f>[25]Tri_Incurred_AttrorTot!AF44</f>
        <v/>
      </c>
      <c r="AG113" s="709" t="str">
        <f>[25]Tri_Incurred_AttrorTot!AG44</f>
        <v/>
      </c>
      <c r="AH113" s="709" t="str">
        <f>[25]Tri_Incurred_AttrorTot!AH44</f>
        <v/>
      </c>
      <c r="AI113" s="709" t="str">
        <f>[25]Tri_Incurred_AttrorTot!AI44</f>
        <v/>
      </c>
      <c r="AJ113" s="709" t="str">
        <f>[25]Tri_Incurred_AttrorTot!AJ44</f>
        <v/>
      </c>
      <c r="AK113" s="709" t="str">
        <f>[25]Tri_Incurred_AttrorTot!AK44</f>
        <v/>
      </c>
      <c r="AL113" s="709" t="str">
        <f>[25]Tri_Incurred_AttrorTot!AL44</f>
        <v/>
      </c>
      <c r="AM113" s="709" t="str">
        <f>[25]Tri_Incurred_AttrorTot!AM44</f>
        <v/>
      </c>
      <c r="AN113" s="709" t="str">
        <f>[25]Tri_Incurred_AttrorTot!AN44</f>
        <v/>
      </c>
      <c r="AO113" s="709" t="str">
        <f>[25]Tri_Incurred_AttrorTot!AO44</f>
        <v/>
      </c>
      <c r="AP113" s="709" t="str">
        <f>[25]Tri_Incurred_AttrorTot!AP44</f>
        <v/>
      </c>
      <c r="AQ113" s="709" t="str">
        <f>[25]Tri_Incurred_AttrorTot!AQ44</f>
        <v/>
      </c>
      <c r="AR113" s="709" t="str">
        <f>[25]Tri_Incurred_AttrorTot!AR44</f>
        <v/>
      </c>
      <c r="AS113" s="709" t="str">
        <f>[25]Tri_Incurred_AttrorTot!AS44</f>
        <v/>
      </c>
      <c r="AT113" s="709" t="str">
        <f>[25]Tri_Incurred_AttrorTot!AT44</f>
        <v/>
      </c>
      <c r="AU113" s="709" t="str">
        <f>[25]Tri_Incurred_AttrorTot!AU44</f>
        <v/>
      </c>
      <c r="AV113" s="709" t="str">
        <f>[25]Tri_Incurred_AttrorTot!AV44</f>
        <v/>
      </c>
      <c r="AW113" s="709" t="str">
        <f>[25]Tri_Incurred_AttrorTot!AW44</f>
        <v/>
      </c>
      <c r="AX113" s="709" t="str">
        <f>[25]Tri_Incurred_AttrorTot!AX44</f>
        <v/>
      </c>
      <c r="AY113" s="709" t="str">
        <f>[25]Tri_Incurred_AttrorTot!AY44</f>
        <v/>
      </c>
      <c r="AZ113" s="709" t="str">
        <f>[25]Tri_Incurred_AttrorTot!AZ44</f>
        <v/>
      </c>
      <c r="BA113" s="709" t="str">
        <f>[25]Tri_Incurred_AttrorTot!BA44</f>
        <v/>
      </c>
      <c r="BB113" s="709" t="str">
        <f>[25]Tri_Incurred_AttrorTot!BB44</f>
        <v/>
      </c>
      <c r="BC113" s="709" t="str">
        <f>[25]Tri_Incurred_AttrorTot!BC44</f>
        <v/>
      </c>
      <c r="BD113" s="709" t="str">
        <f>[25]Tri_Incurred_AttrorTot!BD44</f>
        <v/>
      </c>
      <c r="BE113" s="709" t="str">
        <f>[25]Tri_Incurred_AttrorTot!BE44</f>
        <v/>
      </c>
      <c r="BF113" s="709" t="str">
        <f>[25]Tri_Incurred_AttrorTot!BF44</f>
        <v/>
      </c>
      <c r="BG113" s="709" t="str">
        <f>[25]Tri_Incurred_AttrorTot!BG44</f>
        <v/>
      </c>
      <c r="BH113" s="709" t="str">
        <f>[25]Tri_Incurred_AttrorTot!BH44</f>
        <v/>
      </c>
      <c r="BI113" s="709" t="str">
        <f>[25]Tri_Incurred_AttrorTot!BI44</f>
        <v/>
      </c>
      <c r="BJ113" s="709" t="str">
        <f>[25]Tri_Incurred_AttrorTot!BJ44</f>
        <v/>
      </c>
      <c r="BK113" s="709" t="e">
        <f>[25]Tri_Incurred_AttrorTot!BK44</f>
        <v>#N/A</v>
      </c>
      <c r="BL113" s="709" t="e">
        <f>[25]Tri_Incurred_AttrorTot!BL44</f>
        <v>#N/A</v>
      </c>
      <c r="BM113" s="709" t="e">
        <f>[25]Tri_Incurred_AttrorTot!BM44</f>
        <v>#N/A</v>
      </c>
      <c r="BN113" s="709" t="e">
        <f>[25]Tri_Incurred_AttrorTot!BN44</f>
        <v>#N/A</v>
      </c>
      <c r="BO113" s="709" t="e">
        <f>[25]Tri_Incurred_AttrorTot!BO44</f>
        <v>#N/A</v>
      </c>
      <c r="BP113" s="709" t="e">
        <f>[25]Tri_Incurred_AttrorTot!BP44</f>
        <v>#N/A</v>
      </c>
      <c r="BQ113" s="709" t="e">
        <f>[25]Tri_Incurred_AttrorTot!BQ44</f>
        <v>#N/A</v>
      </c>
      <c r="BR113" s="709" t="e">
        <f>[25]Tri_Incurred_AttrorTot!BR44</f>
        <v>#N/A</v>
      </c>
      <c r="BS113" s="709" t="e">
        <f>[25]Tri_Incurred_AttrorTot!BS44</f>
        <v>#N/A</v>
      </c>
      <c r="BT113" s="709" t="e">
        <f>[25]Tri_Incurred_AttrorTot!BT44</f>
        <v>#N/A</v>
      </c>
      <c r="BU113" s="709" t="e">
        <f>[25]Tri_Incurred_AttrorTot!BU44</f>
        <v>#N/A</v>
      </c>
      <c r="BV113" s="709" t="e">
        <f>[25]Tri_Incurred_AttrorTot!BV44</f>
        <v>#N/A</v>
      </c>
      <c r="BW113" s="709" t="e">
        <f>[25]Tri_Incurred_AttrorTot!BW44</f>
        <v>#N/A</v>
      </c>
      <c r="BX113" s="709" t="e">
        <f>[25]Tri_Incurred_AttrorTot!BX44</f>
        <v>#N/A</v>
      </c>
      <c r="BY113" s="709" t="e">
        <f>[25]Tri_Incurred_AttrorTot!BY44</f>
        <v>#N/A</v>
      </c>
      <c r="BZ113" s="709" t="e">
        <f>[25]Tri_Incurred_AttrorTot!BZ44</f>
        <v>#N/A</v>
      </c>
      <c r="CA113" s="709" t="e">
        <f>[25]Tri_Incurred_AttrorTot!CA44</f>
        <v>#N/A</v>
      </c>
      <c r="CB113" s="709" t="e">
        <f>[25]Tri_Incurred_AttrorTot!CB44</f>
        <v>#N/A</v>
      </c>
      <c r="CC113" s="709" t="e">
        <f>[25]Tri_Incurred_AttrorTot!CC44</f>
        <v>#N/A</v>
      </c>
    </row>
    <row r="114" spans="1:81">
      <c r="A114" s="127" t="s">
        <v>410</v>
      </c>
      <c r="B114" s="709">
        <f>[25]Tri_Incurred_AttrorTot!B45</f>
        <v>2699312</v>
      </c>
      <c r="C114" s="709">
        <f>[25]Tri_Incurred_AttrorTot!C45</f>
        <v>2611804</v>
      </c>
      <c r="D114" s="709">
        <f>[25]Tri_Incurred_AttrorTot!D45</f>
        <v>2489904</v>
      </c>
      <c r="E114" s="709">
        <f>[25]Tri_Incurred_AttrorTot!E45</f>
        <v>2479945</v>
      </c>
      <c r="F114" s="709">
        <f>[25]Tri_Incurred_AttrorTot!F45</f>
        <v>2441483</v>
      </c>
      <c r="G114" s="709">
        <f>[25]Tri_Incurred_AttrorTot!G45</f>
        <v>2414170</v>
      </c>
      <c r="H114" s="709">
        <f>[25]Tri_Incurred_AttrorTot!H45</f>
        <v>2402254</v>
      </c>
      <c r="I114" s="709">
        <f>[25]Tri_Incurred_AttrorTot!I45</f>
        <v>2402069</v>
      </c>
      <c r="J114" s="709">
        <f>[25]Tri_Incurred_AttrorTot!J45</f>
        <v>2391829</v>
      </c>
      <c r="K114" s="709">
        <f>[25]Tri_Incurred_AttrorTot!K45</f>
        <v>2363669</v>
      </c>
      <c r="L114" s="709">
        <f>[25]Tri_Incurred_AttrorTot!L45</f>
        <v>2343669</v>
      </c>
      <c r="M114" s="709">
        <f>[25]Tri_Incurred_AttrorTot!M45</f>
        <v>2343719</v>
      </c>
      <c r="N114" s="709">
        <f>[25]Tri_Incurred_AttrorTot!N45</f>
        <v>2343719</v>
      </c>
      <c r="O114" s="709">
        <f>[25]Tri_Incurred_AttrorTot!O45</f>
        <v>2343719</v>
      </c>
      <c r="P114" s="709">
        <f>[25]Tri_Incurred_AttrorTot!P45</f>
        <v>2343719</v>
      </c>
      <c r="Q114" s="709">
        <f>[25]Tri_Incurred_AttrorTot!Q45</f>
        <v>2343719</v>
      </c>
      <c r="R114" s="709">
        <f>[25]Tri_Incurred_AttrorTot!R45</f>
        <v>2344919</v>
      </c>
      <c r="S114" s="709">
        <f>[25]Tri_Incurred_AttrorTot!S45</f>
        <v>2345619</v>
      </c>
      <c r="T114" s="709">
        <f>[25]Tri_Incurred_AttrorTot!T45</f>
        <v>2345619</v>
      </c>
      <c r="U114" s="709">
        <f>[25]Tri_Incurred_AttrorTot!U45</f>
        <v>2347297</v>
      </c>
      <c r="V114" s="709">
        <f>[25]Tri_Incurred_AttrorTot!V45</f>
        <v>2334069</v>
      </c>
      <c r="W114" s="709">
        <f>[25]Tri_Incurred_AttrorTot!W45</f>
        <v>2334900</v>
      </c>
      <c r="X114" s="709">
        <f>[25]Tri_Incurred_AttrorTot!X45</f>
        <v>2334900</v>
      </c>
      <c r="Y114" s="709">
        <f>[25]Tri_Incurred_AttrorTot!Y45</f>
        <v>2334900</v>
      </c>
      <c r="Z114" s="709">
        <f>[25]Tri_Incurred_AttrorTot!Z45</f>
        <v>2334900</v>
      </c>
      <c r="AA114" s="709">
        <f>[25]Tri_Incurred_AttrorTot!AA45</f>
        <v>2334900</v>
      </c>
      <c r="AB114" s="709">
        <f>[25]Tri_Incurred_AttrorTot!AB45</f>
        <v>2334900</v>
      </c>
      <c r="AC114" s="709">
        <f>[25]Tri_Incurred_AttrorTot!AC45</f>
        <v>2334900</v>
      </c>
      <c r="AD114" s="709" t="str">
        <f>[25]Tri_Incurred_AttrorTot!AD45</f>
        <v/>
      </c>
      <c r="AE114" s="709" t="str">
        <f>[25]Tri_Incurred_AttrorTot!AE45</f>
        <v/>
      </c>
      <c r="AF114" s="709" t="str">
        <f>[25]Tri_Incurred_AttrorTot!AF45</f>
        <v/>
      </c>
      <c r="AG114" s="709" t="str">
        <f>[25]Tri_Incurred_AttrorTot!AG45</f>
        <v/>
      </c>
      <c r="AH114" s="709" t="str">
        <f>[25]Tri_Incurred_AttrorTot!AH45</f>
        <v/>
      </c>
      <c r="AI114" s="709" t="str">
        <f>[25]Tri_Incurred_AttrorTot!AI45</f>
        <v/>
      </c>
      <c r="AJ114" s="709" t="str">
        <f>[25]Tri_Incurred_AttrorTot!AJ45</f>
        <v/>
      </c>
      <c r="AK114" s="709" t="str">
        <f>[25]Tri_Incurred_AttrorTot!AK45</f>
        <v/>
      </c>
      <c r="AL114" s="709" t="str">
        <f>[25]Tri_Incurred_AttrorTot!AL45</f>
        <v/>
      </c>
      <c r="AM114" s="709" t="str">
        <f>[25]Tri_Incurred_AttrorTot!AM45</f>
        <v/>
      </c>
      <c r="AN114" s="709" t="str">
        <f>[25]Tri_Incurred_AttrorTot!AN45</f>
        <v/>
      </c>
      <c r="AO114" s="709" t="str">
        <f>[25]Tri_Incurred_AttrorTot!AO45</f>
        <v/>
      </c>
      <c r="AP114" s="709" t="str">
        <f>[25]Tri_Incurred_AttrorTot!AP45</f>
        <v/>
      </c>
      <c r="AQ114" s="709" t="str">
        <f>[25]Tri_Incurred_AttrorTot!AQ45</f>
        <v/>
      </c>
      <c r="AR114" s="709" t="str">
        <f>[25]Tri_Incurred_AttrorTot!AR45</f>
        <v/>
      </c>
      <c r="AS114" s="709" t="str">
        <f>[25]Tri_Incurred_AttrorTot!AS45</f>
        <v/>
      </c>
      <c r="AT114" s="709" t="str">
        <f>[25]Tri_Incurred_AttrorTot!AT45</f>
        <v/>
      </c>
      <c r="AU114" s="709" t="str">
        <f>[25]Tri_Incurred_AttrorTot!AU45</f>
        <v/>
      </c>
      <c r="AV114" s="709" t="str">
        <f>[25]Tri_Incurred_AttrorTot!AV45</f>
        <v/>
      </c>
      <c r="AW114" s="709" t="str">
        <f>[25]Tri_Incurred_AttrorTot!AW45</f>
        <v/>
      </c>
      <c r="AX114" s="709" t="str">
        <f>[25]Tri_Incurred_AttrorTot!AX45</f>
        <v/>
      </c>
      <c r="AY114" s="709" t="str">
        <f>[25]Tri_Incurred_AttrorTot!AY45</f>
        <v/>
      </c>
      <c r="AZ114" s="709" t="str">
        <f>[25]Tri_Incurred_AttrorTot!AZ45</f>
        <v/>
      </c>
      <c r="BA114" s="709" t="str">
        <f>[25]Tri_Incurred_AttrorTot!BA45</f>
        <v/>
      </c>
      <c r="BB114" s="709" t="str">
        <f>[25]Tri_Incurred_AttrorTot!BB45</f>
        <v/>
      </c>
      <c r="BC114" s="709" t="str">
        <f>[25]Tri_Incurred_AttrorTot!BC45</f>
        <v/>
      </c>
      <c r="BD114" s="709" t="str">
        <f>[25]Tri_Incurred_AttrorTot!BD45</f>
        <v/>
      </c>
      <c r="BE114" s="709" t="str">
        <f>[25]Tri_Incurred_AttrorTot!BE45</f>
        <v/>
      </c>
      <c r="BF114" s="709" t="str">
        <f>[25]Tri_Incurred_AttrorTot!BF45</f>
        <v/>
      </c>
      <c r="BG114" s="709" t="str">
        <f>[25]Tri_Incurred_AttrorTot!BG45</f>
        <v/>
      </c>
      <c r="BH114" s="709" t="str">
        <f>[25]Tri_Incurred_AttrorTot!BH45</f>
        <v/>
      </c>
      <c r="BI114" s="709" t="str">
        <f>[25]Tri_Incurred_AttrorTot!BI45</f>
        <v/>
      </c>
      <c r="BJ114" s="709" t="str">
        <f>[25]Tri_Incurred_AttrorTot!BJ45</f>
        <v/>
      </c>
      <c r="BK114" s="709" t="e">
        <f>[25]Tri_Incurred_AttrorTot!BK45</f>
        <v>#N/A</v>
      </c>
      <c r="BL114" s="709" t="e">
        <f>[25]Tri_Incurred_AttrorTot!BL45</f>
        <v>#N/A</v>
      </c>
      <c r="BM114" s="709" t="e">
        <f>[25]Tri_Incurred_AttrorTot!BM45</f>
        <v>#N/A</v>
      </c>
      <c r="BN114" s="709" t="e">
        <f>[25]Tri_Incurred_AttrorTot!BN45</f>
        <v>#N/A</v>
      </c>
      <c r="BO114" s="709" t="e">
        <f>[25]Tri_Incurred_AttrorTot!BO45</f>
        <v>#N/A</v>
      </c>
      <c r="BP114" s="709" t="e">
        <f>[25]Tri_Incurred_AttrorTot!BP45</f>
        <v>#N/A</v>
      </c>
      <c r="BQ114" s="709" t="e">
        <f>[25]Tri_Incurred_AttrorTot!BQ45</f>
        <v>#N/A</v>
      </c>
      <c r="BR114" s="709" t="e">
        <f>[25]Tri_Incurred_AttrorTot!BR45</f>
        <v>#N/A</v>
      </c>
      <c r="BS114" s="709" t="e">
        <f>[25]Tri_Incurred_AttrorTot!BS45</f>
        <v>#N/A</v>
      </c>
      <c r="BT114" s="709" t="e">
        <f>[25]Tri_Incurred_AttrorTot!BT45</f>
        <v>#N/A</v>
      </c>
      <c r="BU114" s="709" t="e">
        <f>[25]Tri_Incurred_AttrorTot!BU45</f>
        <v>#N/A</v>
      </c>
      <c r="BV114" s="709" t="e">
        <f>[25]Tri_Incurred_AttrorTot!BV45</f>
        <v>#N/A</v>
      </c>
      <c r="BW114" s="709" t="e">
        <f>[25]Tri_Incurred_AttrorTot!BW45</f>
        <v>#N/A</v>
      </c>
      <c r="BX114" s="709" t="e">
        <f>[25]Tri_Incurred_AttrorTot!BX45</f>
        <v>#N/A</v>
      </c>
      <c r="BY114" s="709" t="e">
        <f>[25]Tri_Incurred_AttrorTot!BY45</f>
        <v>#N/A</v>
      </c>
      <c r="BZ114" s="709" t="e">
        <f>[25]Tri_Incurred_AttrorTot!BZ45</f>
        <v>#N/A</v>
      </c>
      <c r="CA114" s="709" t="e">
        <f>[25]Tri_Incurred_AttrorTot!CA45</f>
        <v>#N/A</v>
      </c>
      <c r="CB114" s="709" t="e">
        <f>[25]Tri_Incurred_AttrorTot!CB45</f>
        <v>#N/A</v>
      </c>
      <c r="CC114" s="709" t="e">
        <f>[25]Tri_Incurred_AttrorTot!CC45</f>
        <v>#N/A</v>
      </c>
    </row>
    <row r="115" spans="1:81">
      <c r="A115" s="127" t="s">
        <v>411</v>
      </c>
      <c r="B115" s="709">
        <f>[25]Tri_Incurred_AttrorTot!B46</f>
        <v>2614334</v>
      </c>
      <c r="C115" s="709">
        <f>[25]Tri_Incurred_AttrorTot!C46</f>
        <v>2833497</v>
      </c>
      <c r="D115" s="709">
        <f>[25]Tri_Incurred_AttrorTot!D46</f>
        <v>2711061</v>
      </c>
      <c r="E115" s="709">
        <f>[25]Tri_Incurred_AttrorTot!E46</f>
        <v>2642263</v>
      </c>
      <c r="F115" s="709">
        <f>[25]Tri_Incurred_AttrorTot!F46</f>
        <v>2650207</v>
      </c>
      <c r="G115" s="709">
        <f>[25]Tri_Incurred_AttrorTot!G46</f>
        <v>2450038</v>
      </c>
      <c r="H115" s="709">
        <f>[25]Tri_Incurred_AttrorTot!H46</f>
        <v>2435519</v>
      </c>
      <c r="I115" s="709">
        <f>[25]Tri_Incurred_AttrorTot!I46</f>
        <v>2386595</v>
      </c>
      <c r="J115" s="709">
        <f>[25]Tri_Incurred_AttrorTot!J46</f>
        <v>2387275</v>
      </c>
      <c r="K115" s="709">
        <f>[25]Tri_Incurred_AttrorTot!K46</f>
        <v>2387375</v>
      </c>
      <c r="L115" s="709">
        <f>[25]Tri_Incurred_AttrorTot!L46</f>
        <v>2387375</v>
      </c>
      <c r="M115" s="709">
        <f>[25]Tri_Incurred_AttrorTot!M46</f>
        <v>2387713</v>
      </c>
      <c r="N115" s="709">
        <f>[25]Tri_Incurred_AttrorTot!N46</f>
        <v>2387999</v>
      </c>
      <c r="O115" s="709">
        <f>[25]Tri_Incurred_AttrorTot!O46</f>
        <v>2387999</v>
      </c>
      <c r="P115" s="709">
        <f>[25]Tri_Incurred_AttrorTot!P46</f>
        <v>2387999</v>
      </c>
      <c r="Q115" s="709">
        <f>[25]Tri_Incurred_AttrorTot!Q46</f>
        <v>2388119</v>
      </c>
      <c r="R115" s="709">
        <f>[25]Tri_Incurred_AttrorTot!R46</f>
        <v>2398519</v>
      </c>
      <c r="S115" s="709">
        <f>[25]Tri_Incurred_AttrorTot!S46</f>
        <v>2362014</v>
      </c>
      <c r="T115" s="709">
        <f>[25]Tri_Incurred_AttrorTot!T46</f>
        <v>2363445</v>
      </c>
      <c r="U115" s="709">
        <f>[25]Tri_Incurred_AttrorTot!U46</f>
        <v>2363445</v>
      </c>
      <c r="V115" s="709">
        <f>[25]Tri_Incurred_AttrorTot!V46</f>
        <v>2365208</v>
      </c>
      <c r="W115" s="709">
        <f>[25]Tri_Incurred_AttrorTot!W46</f>
        <v>2365208</v>
      </c>
      <c r="X115" s="709">
        <f>[25]Tri_Incurred_AttrorTot!X46</f>
        <v>2365208</v>
      </c>
      <c r="Y115" s="709">
        <f>[25]Tri_Incurred_AttrorTot!Y46</f>
        <v>2365208</v>
      </c>
      <c r="Z115" s="709">
        <f>[25]Tri_Incurred_AttrorTot!Z46</f>
        <v>2367548</v>
      </c>
      <c r="AA115" s="709">
        <f>[25]Tri_Incurred_AttrorTot!AA46</f>
        <v>2378900</v>
      </c>
      <c r="AB115" s="709">
        <f>[25]Tri_Incurred_AttrorTot!AB46</f>
        <v>2378900</v>
      </c>
      <c r="AC115" s="709" t="str">
        <f>[25]Tri_Incurred_AttrorTot!AC46</f>
        <v/>
      </c>
      <c r="AD115" s="709" t="str">
        <f>[25]Tri_Incurred_AttrorTot!AD46</f>
        <v/>
      </c>
      <c r="AE115" s="709" t="str">
        <f>[25]Tri_Incurred_AttrorTot!AE46</f>
        <v/>
      </c>
      <c r="AF115" s="709" t="str">
        <f>[25]Tri_Incurred_AttrorTot!AF46</f>
        <v/>
      </c>
      <c r="AG115" s="709" t="str">
        <f>[25]Tri_Incurred_AttrorTot!AG46</f>
        <v/>
      </c>
      <c r="AH115" s="709" t="str">
        <f>[25]Tri_Incurred_AttrorTot!AH46</f>
        <v/>
      </c>
      <c r="AI115" s="709" t="str">
        <f>[25]Tri_Incurred_AttrorTot!AI46</f>
        <v/>
      </c>
      <c r="AJ115" s="709" t="str">
        <f>[25]Tri_Incurred_AttrorTot!AJ46</f>
        <v/>
      </c>
      <c r="AK115" s="709" t="str">
        <f>[25]Tri_Incurred_AttrorTot!AK46</f>
        <v/>
      </c>
      <c r="AL115" s="709" t="str">
        <f>[25]Tri_Incurred_AttrorTot!AL46</f>
        <v/>
      </c>
      <c r="AM115" s="709" t="str">
        <f>[25]Tri_Incurred_AttrorTot!AM46</f>
        <v/>
      </c>
      <c r="AN115" s="709" t="str">
        <f>[25]Tri_Incurred_AttrorTot!AN46</f>
        <v/>
      </c>
      <c r="AO115" s="709" t="str">
        <f>[25]Tri_Incurred_AttrorTot!AO46</f>
        <v/>
      </c>
      <c r="AP115" s="709" t="str">
        <f>[25]Tri_Incurred_AttrorTot!AP46</f>
        <v/>
      </c>
      <c r="AQ115" s="709" t="str">
        <f>[25]Tri_Incurred_AttrorTot!AQ46</f>
        <v/>
      </c>
      <c r="AR115" s="709" t="str">
        <f>[25]Tri_Incurred_AttrorTot!AR46</f>
        <v/>
      </c>
      <c r="AS115" s="709" t="str">
        <f>[25]Tri_Incurred_AttrorTot!AS46</f>
        <v/>
      </c>
      <c r="AT115" s="709" t="str">
        <f>[25]Tri_Incurred_AttrorTot!AT46</f>
        <v/>
      </c>
      <c r="AU115" s="709" t="str">
        <f>[25]Tri_Incurred_AttrorTot!AU46</f>
        <v/>
      </c>
      <c r="AV115" s="709" t="str">
        <f>[25]Tri_Incurred_AttrorTot!AV46</f>
        <v/>
      </c>
      <c r="AW115" s="709" t="str">
        <f>[25]Tri_Incurred_AttrorTot!AW46</f>
        <v/>
      </c>
      <c r="AX115" s="709" t="str">
        <f>[25]Tri_Incurred_AttrorTot!AX46</f>
        <v/>
      </c>
      <c r="AY115" s="709" t="str">
        <f>[25]Tri_Incurred_AttrorTot!AY46</f>
        <v/>
      </c>
      <c r="AZ115" s="709" t="str">
        <f>[25]Tri_Incurred_AttrorTot!AZ46</f>
        <v/>
      </c>
      <c r="BA115" s="709" t="str">
        <f>[25]Tri_Incurred_AttrorTot!BA46</f>
        <v/>
      </c>
      <c r="BB115" s="709" t="str">
        <f>[25]Tri_Incurred_AttrorTot!BB46</f>
        <v/>
      </c>
      <c r="BC115" s="709" t="str">
        <f>[25]Tri_Incurred_AttrorTot!BC46</f>
        <v/>
      </c>
      <c r="BD115" s="709" t="str">
        <f>[25]Tri_Incurred_AttrorTot!BD46</f>
        <v/>
      </c>
      <c r="BE115" s="709" t="str">
        <f>[25]Tri_Incurred_AttrorTot!BE46</f>
        <v/>
      </c>
      <c r="BF115" s="709" t="str">
        <f>[25]Tri_Incurred_AttrorTot!BF46</f>
        <v/>
      </c>
      <c r="BG115" s="709" t="str">
        <f>[25]Tri_Incurred_AttrorTot!BG46</f>
        <v/>
      </c>
      <c r="BH115" s="709" t="str">
        <f>[25]Tri_Incurred_AttrorTot!BH46</f>
        <v/>
      </c>
      <c r="BI115" s="709" t="str">
        <f>[25]Tri_Incurred_AttrorTot!BI46</f>
        <v/>
      </c>
      <c r="BJ115" s="709" t="str">
        <f>[25]Tri_Incurred_AttrorTot!BJ46</f>
        <v/>
      </c>
      <c r="BK115" s="709" t="e">
        <f>[25]Tri_Incurred_AttrorTot!BK46</f>
        <v>#N/A</v>
      </c>
      <c r="BL115" s="709" t="e">
        <f>[25]Tri_Incurred_AttrorTot!BL46</f>
        <v>#N/A</v>
      </c>
      <c r="BM115" s="709" t="e">
        <f>[25]Tri_Incurred_AttrorTot!BM46</f>
        <v>#N/A</v>
      </c>
      <c r="BN115" s="709" t="e">
        <f>[25]Tri_Incurred_AttrorTot!BN46</f>
        <v>#N/A</v>
      </c>
      <c r="BO115" s="709" t="e">
        <f>[25]Tri_Incurred_AttrorTot!BO46</f>
        <v>#N/A</v>
      </c>
      <c r="BP115" s="709" t="e">
        <f>[25]Tri_Incurred_AttrorTot!BP46</f>
        <v>#N/A</v>
      </c>
      <c r="BQ115" s="709" t="e">
        <f>[25]Tri_Incurred_AttrorTot!BQ46</f>
        <v>#N/A</v>
      </c>
      <c r="BR115" s="709" t="e">
        <f>[25]Tri_Incurred_AttrorTot!BR46</f>
        <v>#N/A</v>
      </c>
      <c r="BS115" s="709" t="e">
        <f>[25]Tri_Incurred_AttrorTot!BS46</f>
        <v>#N/A</v>
      </c>
      <c r="BT115" s="709" t="e">
        <f>[25]Tri_Incurred_AttrorTot!BT46</f>
        <v>#N/A</v>
      </c>
      <c r="BU115" s="709" t="e">
        <f>[25]Tri_Incurred_AttrorTot!BU46</f>
        <v>#N/A</v>
      </c>
      <c r="BV115" s="709" t="e">
        <f>[25]Tri_Incurred_AttrorTot!BV46</f>
        <v>#N/A</v>
      </c>
      <c r="BW115" s="709" t="e">
        <f>[25]Tri_Incurred_AttrorTot!BW46</f>
        <v>#N/A</v>
      </c>
      <c r="BX115" s="709" t="e">
        <f>[25]Tri_Incurred_AttrorTot!BX46</f>
        <v>#N/A</v>
      </c>
      <c r="BY115" s="709" t="e">
        <f>[25]Tri_Incurred_AttrorTot!BY46</f>
        <v>#N/A</v>
      </c>
      <c r="BZ115" s="709" t="e">
        <f>[25]Tri_Incurred_AttrorTot!BZ46</f>
        <v>#N/A</v>
      </c>
      <c r="CA115" s="709" t="e">
        <f>[25]Tri_Incurred_AttrorTot!CA46</f>
        <v>#N/A</v>
      </c>
      <c r="CB115" s="709" t="e">
        <f>[25]Tri_Incurred_AttrorTot!CB46</f>
        <v>#N/A</v>
      </c>
      <c r="CC115" s="709" t="e">
        <f>[25]Tri_Incurred_AttrorTot!CC46</f>
        <v>#N/A</v>
      </c>
    </row>
    <row r="116" spans="1:81">
      <c r="A116" s="127" t="s">
        <v>412</v>
      </c>
      <c r="B116" s="709">
        <f>[25]Tri_Incurred_AttrorTot!B47</f>
        <v>3257682</v>
      </c>
      <c r="C116" s="709">
        <f>[25]Tri_Incurred_AttrorTot!C47</f>
        <v>3296019</v>
      </c>
      <c r="D116" s="709">
        <f>[25]Tri_Incurred_AttrorTot!D47</f>
        <v>3271004</v>
      </c>
      <c r="E116" s="709">
        <f>[25]Tri_Incurred_AttrorTot!E47</f>
        <v>3208410</v>
      </c>
      <c r="F116" s="709">
        <f>[25]Tri_Incurred_AttrorTot!F47</f>
        <v>3194967</v>
      </c>
      <c r="G116" s="709">
        <f>[25]Tri_Incurred_AttrorTot!G47</f>
        <v>3145076</v>
      </c>
      <c r="H116" s="709">
        <f>[25]Tri_Incurred_AttrorTot!H47</f>
        <v>3136076</v>
      </c>
      <c r="I116" s="709">
        <f>[25]Tri_Incurred_AttrorTot!I47</f>
        <v>3121841</v>
      </c>
      <c r="J116" s="709">
        <f>[25]Tri_Incurred_AttrorTot!J47</f>
        <v>3075862</v>
      </c>
      <c r="K116" s="709">
        <f>[25]Tri_Incurred_AttrorTot!K47</f>
        <v>3077062</v>
      </c>
      <c r="L116" s="709">
        <f>[25]Tri_Incurred_AttrorTot!L47</f>
        <v>3075430</v>
      </c>
      <c r="M116" s="709">
        <f>[25]Tri_Incurred_AttrorTot!M47</f>
        <v>3077347</v>
      </c>
      <c r="N116" s="709">
        <f>[25]Tri_Incurred_AttrorTot!N47</f>
        <v>3089398</v>
      </c>
      <c r="O116" s="709">
        <f>[25]Tri_Incurred_AttrorTot!O47</f>
        <v>3098368</v>
      </c>
      <c r="P116" s="709">
        <f>[25]Tri_Incurred_AttrorTot!P47</f>
        <v>3098368</v>
      </c>
      <c r="Q116" s="709">
        <f>[25]Tri_Incurred_AttrorTot!Q47</f>
        <v>3098638</v>
      </c>
      <c r="R116" s="709">
        <f>[25]Tri_Incurred_AttrorTot!R47</f>
        <v>3098638</v>
      </c>
      <c r="S116" s="709">
        <f>[25]Tri_Incurred_AttrorTot!S47</f>
        <v>3098638</v>
      </c>
      <c r="T116" s="709">
        <f>[25]Tri_Incurred_AttrorTot!T47</f>
        <v>3098638</v>
      </c>
      <c r="U116" s="709">
        <f>[25]Tri_Incurred_AttrorTot!U47</f>
        <v>3098638</v>
      </c>
      <c r="V116" s="709">
        <f>[25]Tri_Incurred_AttrorTot!V47</f>
        <v>3098638</v>
      </c>
      <c r="W116" s="709">
        <f>[25]Tri_Incurred_AttrorTot!W47</f>
        <v>3098638</v>
      </c>
      <c r="X116" s="709">
        <f>[25]Tri_Incurred_AttrorTot!X47</f>
        <v>3098638</v>
      </c>
      <c r="Y116" s="709">
        <f>[25]Tri_Incurred_AttrorTot!Y47</f>
        <v>3098638</v>
      </c>
      <c r="Z116" s="709">
        <f>[25]Tri_Incurred_AttrorTot!Z47</f>
        <v>3098638</v>
      </c>
      <c r="AA116" s="709">
        <f>[25]Tri_Incurred_AttrorTot!AA47</f>
        <v>3098638</v>
      </c>
      <c r="AB116" s="709" t="str">
        <f>[25]Tri_Incurred_AttrorTot!AB47</f>
        <v/>
      </c>
      <c r="AC116" s="709" t="str">
        <f>[25]Tri_Incurred_AttrorTot!AC47</f>
        <v/>
      </c>
      <c r="AD116" s="709" t="str">
        <f>[25]Tri_Incurred_AttrorTot!AD47</f>
        <v/>
      </c>
      <c r="AE116" s="709" t="str">
        <f>[25]Tri_Incurred_AttrorTot!AE47</f>
        <v/>
      </c>
      <c r="AF116" s="709" t="str">
        <f>[25]Tri_Incurred_AttrorTot!AF47</f>
        <v/>
      </c>
      <c r="AG116" s="709" t="str">
        <f>[25]Tri_Incurred_AttrorTot!AG47</f>
        <v/>
      </c>
      <c r="AH116" s="709" t="str">
        <f>[25]Tri_Incurred_AttrorTot!AH47</f>
        <v/>
      </c>
      <c r="AI116" s="709" t="str">
        <f>[25]Tri_Incurred_AttrorTot!AI47</f>
        <v/>
      </c>
      <c r="AJ116" s="709" t="str">
        <f>[25]Tri_Incurred_AttrorTot!AJ47</f>
        <v/>
      </c>
      <c r="AK116" s="709" t="str">
        <f>[25]Tri_Incurred_AttrorTot!AK47</f>
        <v/>
      </c>
      <c r="AL116" s="709" t="str">
        <f>[25]Tri_Incurred_AttrorTot!AL47</f>
        <v/>
      </c>
      <c r="AM116" s="709" t="str">
        <f>[25]Tri_Incurred_AttrorTot!AM47</f>
        <v/>
      </c>
      <c r="AN116" s="709" t="str">
        <f>[25]Tri_Incurred_AttrorTot!AN47</f>
        <v/>
      </c>
      <c r="AO116" s="709" t="str">
        <f>[25]Tri_Incurred_AttrorTot!AO47</f>
        <v/>
      </c>
      <c r="AP116" s="709" t="str">
        <f>[25]Tri_Incurred_AttrorTot!AP47</f>
        <v/>
      </c>
      <c r="AQ116" s="709" t="str">
        <f>[25]Tri_Incurred_AttrorTot!AQ47</f>
        <v/>
      </c>
      <c r="AR116" s="709" t="str">
        <f>[25]Tri_Incurred_AttrorTot!AR47</f>
        <v/>
      </c>
      <c r="AS116" s="709" t="str">
        <f>[25]Tri_Incurred_AttrorTot!AS47</f>
        <v/>
      </c>
      <c r="AT116" s="709" t="str">
        <f>[25]Tri_Incurred_AttrorTot!AT47</f>
        <v/>
      </c>
      <c r="AU116" s="709" t="str">
        <f>[25]Tri_Incurred_AttrorTot!AU47</f>
        <v/>
      </c>
      <c r="AV116" s="709" t="str">
        <f>[25]Tri_Incurred_AttrorTot!AV47</f>
        <v/>
      </c>
      <c r="AW116" s="709" t="str">
        <f>[25]Tri_Incurred_AttrorTot!AW47</f>
        <v/>
      </c>
      <c r="AX116" s="709" t="str">
        <f>[25]Tri_Incurred_AttrorTot!AX47</f>
        <v/>
      </c>
      <c r="AY116" s="709" t="str">
        <f>[25]Tri_Incurred_AttrorTot!AY47</f>
        <v/>
      </c>
      <c r="AZ116" s="709" t="str">
        <f>[25]Tri_Incurred_AttrorTot!AZ47</f>
        <v/>
      </c>
      <c r="BA116" s="709" t="str">
        <f>[25]Tri_Incurred_AttrorTot!BA47</f>
        <v/>
      </c>
      <c r="BB116" s="709" t="str">
        <f>[25]Tri_Incurred_AttrorTot!BB47</f>
        <v/>
      </c>
      <c r="BC116" s="709" t="str">
        <f>[25]Tri_Incurred_AttrorTot!BC47</f>
        <v/>
      </c>
      <c r="BD116" s="709" t="str">
        <f>[25]Tri_Incurred_AttrorTot!BD47</f>
        <v/>
      </c>
      <c r="BE116" s="709" t="str">
        <f>[25]Tri_Incurred_AttrorTot!BE47</f>
        <v/>
      </c>
      <c r="BF116" s="709" t="str">
        <f>[25]Tri_Incurred_AttrorTot!BF47</f>
        <v/>
      </c>
      <c r="BG116" s="709" t="str">
        <f>[25]Tri_Incurred_AttrorTot!BG47</f>
        <v/>
      </c>
      <c r="BH116" s="709" t="str">
        <f>[25]Tri_Incurred_AttrorTot!BH47</f>
        <v/>
      </c>
      <c r="BI116" s="709" t="str">
        <f>[25]Tri_Incurred_AttrorTot!BI47</f>
        <v/>
      </c>
      <c r="BJ116" s="709" t="str">
        <f>[25]Tri_Incurred_AttrorTot!BJ47</f>
        <v/>
      </c>
      <c r="BK116" s="709" t="e">
        <f>[25]Tri_Incurred_AttrorTot!BK47</f>
        <v>#N/A</v>
      </c>
      <c r="BL116" s="709" t="e">
        <f>[25]Tri_Incurred_AttrorTot!BL47</f>
        <v>#N/A</v>
      </c>
      <c r="BM116" s="709" t="e">
        <f>[25]Tri_Incurred_AttrorTot!BM47</f>
        <v>#N/A</v>
      </c>
      <c r="BN116" s="709" t="e">
        <f>[25]Tri_Incurred_AttrorTot!BN47</f>
        <v>#N/A</v>
      </c>
      <c r="BO116" s="709" t="e">
        <f>[25]Tri_Incurred_AttrorTot!BO47</f>
        <v>#N/A</v>
      </c>
      <c r="BP116" s="709" t="e">
        <f>[25]Tri_Incurred_AttrorTot!BP47</f>
        <v>#N/A</v>
      </c>
      <c r="BQ116" s="709" t="e">
        <f>[25]Tri_Incurred_AttrorTot!BQ47</f>
        <v>#N/A</v>
      </c>
      <c r="BR116" s="709" t="e">
        <f>[25]Tri_Incurred_AttrorTot!BR47</f>
        <v>#N/A</v>
      </c>
      <c r="BS116" s="709" t="e">
        <f>[25]Tri_Incurred_AttrorTot!BS47</f>
        <v>#N/A</v>
      </c>
      <c r="BT116" s="709" t="e">
        <f>[25]Tri_Incurred_AttrorTot!BT47</f>
        <v>#N/A</v>
      </c>
      <c r="BU116" s="709" t="e">
        <f>[25]Tri_Incurred_AttrorTot!BU47</f>
        <v>#N/A</v>
      </c>
      <c r="BV116" s="709" t="e">
        <f>[25]Tri_Incurred_AttrorTot!BV47</f>
        <v>#N/A</v>
      </c>
      <c r="BW116" s="709" t="e">
        <f>[25]Tri_Incurred_AttrorTot!BW47</f>
        <v>#N/A</v>
      </c>
      <c r="BX116" s="709" t="e">
        <f>[25]Tri_Incurred_AttrorTot!BX47</f>
        <v>#N/A</v>
      </c>
      <c r="BY116" s="709" t="e">
        <f>[25]Tri_Incurred_AttrorTot!BY47</f>
        <v>#N/A</v>
      </c>
      <c r="BZ116" s="709" t="e">
        <f>[25]Tri_Incurred_AttrorTot!BZ47</f>
        <v>#N/A</v>
      </c>
      <c r="CA116" s="709" t="e">
        <f>[25]Tri_Incurred_AttrorTot!CA47</f>
        <v>#N/A</v>
      </c>
      <c r="CB116" s="709" t="e">
        <f>[25]Tri_Incurred_AttrorTot!CB47</f>
        <v>#N/A</v>
      </c>
      <c r="CC116" s="709" t="e">
        <f>[25]Tri_Incurred_AttrorTot!CC47</f>
        <v>#N/A</v>
      </c>
    </row>
    <row r="117" spans="1:81">
      <c r="A117" s="127" t="s">
        <v>413</v>
      </c>
      <c r="B117" s="709">
        <f>[25]Tri_Incurred_AttrorTot!B48</f>
        <v>2014805</v>
      </c>
      <c r="C117" s="709">
        <f>[25]Tri_Incurred_AttrorTot!C48</f>
        <v>2483205</v>
      </c>
      <c r="D117" s="709">
        <f>[25]Tri_Incurred_AttrorTot!D48</f>
        <v>2487585</v>
      </c>
      <c r="E117" s="709">
        <f>[25]Tri_Incurred_AttrorTot!E48</f>
        <v>2481956</v>
      </c>
      <c r="F117" s="709">
        <f>[25]Tri_Incurred_AttrorTot!F48</f>
        <v>2502597</v>
      </c>
      <c r="G117" s="709">
        <f>[25]Tri_Incurred_AttrorTot!G48</f>
        <v>2496843</v>
      </c>
      <c r="H117" s="709">
        <f>[25]Tri_Incurred_AttrorTot!H48</f>
        <v>2475122</v>
      </c>
      <c r="I117" s="709">
        <f>[25]Tri_Incurred_AttrorTot!I48</f>
        <v>2423314</v>
      </c>
      <c r="J117" s="709">
        <f>[25]Tri_Incurred_AttrorTot!J48</f>
        <v>2425018</v>
      </c>
      <c r="K117" s="709">
        <f>[25]Tri_Incurred_AttrorTot!K48</f>
        <v>2425018</v>
      </c>
      <c r="L117" s="709">
        <f>[25]Tri_Incurred_AttrorTot!L48</f>
        <v>2428187</v>
      </c>
      <c r="M117" s="709">
        <f>[25]Tri_Incurred_AttrorTot!M48</f>
        <v>2418126</v>
      </c>
      <c r="N117" s="709">
        <f>[25]Tri_Incurred_AttrorTot!N48</f>
        <v>2419826</v>
      </c>
      <c r="O117" s="709">
        <f>[25]Tri_Incurred_AttrorTot!O48</f>
        <v>2420073</v>
      </c>
      <c r="P117" s="709">
        <f>[25]Tri_Incurred_AttrorTot!P48</f>
        <v>2347488</v>
      </c>
      <c r="Q117" s="709">
        <f>[25]Tri_Incurred_AttrorTot!Q48</f>
        <v>2347253</v>
      </c>
      <c r="R117" s="709">
        <f>[25]Tri_Incurred_AttrorTot!R48</f>
        <v>2352517</v>
      </c>
      <c r="S117" s="709">
        <f>[25]Tri_Incurred_AttrorTot!S48</f>
        <v>2352517</v>
      </c>
      <c r="T117" s="709">
        <f>[25]Tri_Incurred_AttrorTot!T48</f>
        <v>2352517</v>
      </c>
      <c r="U117" s="709">
        <f>[25]Tri_Incurred_AttrorTot!U48</f>
        <v>2352517</v>
      </c>
      <c r="V117" s="709">
        <f>[25]Tri_Incurred_AttrorTot!V48</f>
        <v>2352517</v>
      </c>
      <c r="W117" s="709">
        <f>[25]Tri_Incurred_AttrorTot!W48</f>
        <v>2352517</v>
      </c>
      <c r="X117" s="709">
        <f>[25]Tri_Incurred_AttrorTot!X48</f>
        <v>2352517</v>
      </c>
      <c r="Y117" s="709">
        <f>[25]Tri_Incurred_AttrorTot!Y48</f>
        <v>2352517</v>
      </c>
      <c r="Z117" s="709">
        <f>[25]Tri_Incurred_AttrorTot!Z48</f>
        <v>2352517</v>
      </c>
      <c r="AA117" s="709" t="str">
        <f>[25]Tri_Incurred_AttrorTot!AA48</f>
        <v/>
      </c>
      <c r="AB117" s="709" t="str">
        <f>[25]Tri_Incurred_AttrorTot!AB48</f>
        <v/>
      </c>
      <c r="AC117" s="709" t="str">
        <f>[25]Tri_Incurred_AttrorTot!AC48</f>
        <v/>
      </c>
      <c r="AD117" s="709" t="str">
        <f>[25]Tri_Incurred_AttrorTot!AD48</f>
        <v/>
      </c>
      <c r="AE117" s="709" t="str">
        <f>[25]Tri_Incurred_AttrorTot!AE48</f>
        <v/>
      </c>
      <c r="AF117" s="709" t="str">
        <f>[25]Tri_Incurred_AttrorTot!AF48</f>
        <v/>
      </c>
      <c r="AG117" s="709" t="str">
        <f>[25]Tri_Incurred_AttrorTot!AG48</f>
        <v/>
      </c>
      <c r="AH117" s="709" t="str">
        <f>[25]Tri_Incurred_AttrorTot!AH48</f>
        <v/>
      </c>
      <c r="AI117" s="709" t="str">
        <f>[25]Tri_Incurred_AttrorTot!AI48</f>
        <v/>
      </c>
      <c r="AJ117" s="709" t="str">
        <f>[25]Tri_Incurred_AttrorTot!AJ48</f>
        <v/>
      </c>
      <c r="AK117" s="709" t="str">
        <f>[25]Tri_Incurred_AttrorTot!AK48</f>
        <v/>
      </c>
      <c r="AL117" s="709" t="str">
        <f>[25]Tri_Incurred_AttrorTot!AL48</f>
        <v/>
      </c>
      <c r="AM117" s="709" t="str">
        <f>[25]Tri_Incurred_AttrorTot!AM48</f>
        <v/>
      </c>
      <c r="AN117" s="709" t="str">
        <f>[25]Tri_Incurred_AttrorTot!AN48</f>
        <v/>
      </c>
      <c r="AO117" s="709" t="str">
        <f>[25]Tri_Incurred_AttrorTot!AO48</f>
        <v/>
      </c>
      <c r="AP117" s="709" t="str">
        <f>[25]Tri_Incurred_AttrorTot!AP48</f>
        <v/>
      </c>
      <c r="AQ117" s="709" t="str">
        <f>[25]Tri_Incurred_AttrorTot!AQ48</f>
        <v/>
      </c>
      <c r="AR117" s="709" t="str">
        <f>[25]Tri_Incurred_AttrorTot!AR48</f>
        <v/>
      </c>
      <c r="AS117" s="709" t="str">
        <f>[25]Tri_Incurred_AttrorTot!AS48</f>
        <v/>
      </c>
      <c r="AT117" s="709" t="str">
        <f>[25]Tri_Incurred_AttrorTot!AT48</f>
        <v/>
      </c>
      <c r="AU117" s="709" t="str">
        <f>[25]Tri_Incurred_AttrorTot!AU48</f>
        <v/>
      </c>
      <c r="AV117" s="709" t="str">
        <f>[25]Tri_Incurred_AttrorTot!AV48</f>
        <v/>
      </c>
      <c r="AW117" s="709" t="str">
        <f>[25]Tri_Incurred_AttrorTot!AW48</f>
        <v/>
      </c>
      <c r="AX117" s="709" t="str">
        <f>[25]Tri_Incurred_AttrorTot!AX48</f>
        <v/>
      </c>
      <c r="AY117" s="709" t="str">
        <f>[25]Tri_Incurred_AttrorTot!AY48</f>
        <v/>
      </c>
      <c r="AZ117" s="709" t="str">
        <f>[25]Tri_Incurred_AttrorTot!AZ48</f>
        <v/>
      </c>
      <c r="BA117" s="709" t="str">
        <f>[25]Tri_Incurred_AttrorTot!BA48</f>
        <v/>
      </c>
      <c r="BB117" s="709" t="str">
        <f>[25]Tri_Incurred_AttrorTot!BB48</f>
        <v/>
      </c>
      <c r="BC117" s="709" t="str">
        <f>[25]Tri_Incurred_AttrorTot!BC48</f>
        <v/>
      </c>
      <c r="BD117" s="709" t="str">
        <f>[25]Tri_Incurred_AttrorTot!BD48</f>
        <v/>
      </c>
      <c r="BE117" s="709" t="str">
        <f>[25]Tri_Incurred_AttrorTot!BE48</f>
        <v/>
      </c>
      <c r="BF117" s="709" t="str">
        <f>[25]Tri_Incurred_AttrorTot!BF48</f>
        <v/>
      </c>
      <c r="BG117" s="709" t="str">
        <f>[25]Tri_Incurred_AttrorTot!BG48</f>
        <v/>
      </c>
      <c r="BH117" s="709" t="str">
        <f>[25]Tri_Incurred_AttrorTot!BH48</f>
        <v/>
      </c>
      <c r="BI117" s="709" t="str">
        <f>[25]Tri_Incurred_AttrorTot!BI48</f>
        <v/>
      </c>
      <c r="BJ117" s="709" t="str">
        <f>[25]Tri_Incurred_AttrorTot!BJ48</f>
        <v/>
      </c>
      <c r="BK117" s="709" t="e">
        <f>[25]Tri_Incurred_AttrorTot!BK48</f>
        <v>#N/A</v>
      </c>
      <c r="BL117" s="709" t="e">
        <f>[25]Tri_Incurred_AttrorTot!BL48</f>
        <v>#N/A</v>
      </c>
      <c r="BM117" s="709" t="e">
        <f>[25]Tri_Incurred_AttrorTot!BM48</f>
        <v>#N/A</v>
      </c>
      <c r="BN117" s="709" t="e">
        <f>[25]Tri_Incurred_AttrorTot!BN48</f>
        <v>#N/A</v>
      </c>
      <c r="BO117" s="709" t="e">
        <f>[25]Tri_Incurred_AttrorTot!BO48</f>
        <v>#N/A</v>
      </c>
      <c r="BP117" s="709" t="e">
        <f>[25]Tri_Incurred_AttrorTot!BP48</f>
        <v>#N/A</v>
      </c>
      <c r="BQ117" s="709" t="e">
        <f>[25]Tri_Incurred_AttrorTot!BQ48</f>
        <v>#N/A</v>
      </c>
      <c r="BR117" s="709" t="e">
        <f>[25]Tri_Incurred_AttrorTot!BR48</f>
        <v>#N/A</v>
      </c>
      <c r="BS117" s="709" t="e">
        <f>[25]Tri_Incurred_AttrorTot!BS48</f>
        <v>#N/A</v>
      </c>
      <c r="BT117" s="709" t="e">
        <f>[25]Tri_Incurred_AttrorTot!BT48</f>
        <v>#N/A</v>
      </c>
      <c r="BU117" s="709" t="e">
        <f>[25]Tri_Incurred_AttrorTot!BU48</f>
        <v>#N/A</v>
      </c>
      <c r="BV117" s="709" t="e">
        <f>[25]Tri_Incurred_AttrorTot!BV48</f>
        <v>#N/A</v>
      </c>
      <c r="BW117" s="709" t="e">
        <f>[25]Tri_Incurred_AttrorTot!BW48</f>
        <v>#N/A</v>
      </c>
      <c r="BX117" s="709" t="e">
        <f>[25]Tri_Incurred_AttrorTot!BX48</f>
        <v>#N/A</v>
      </c>
      <c r="BY117" s="709" t="e">
        <f>[25]Tri_Incurred_AttrorTot!BY48</f>
        <v>#N/A</v>
      </c>
      <c r="BZ117" s="709" t="e">
        <f>[25]Tri_Incurred_AttrorTot!BZ48</f>
        <v>#N/A</v>
      </c>
      <c r="CA117" s="709" t="e">
        <f>[25]Tri_Incurred_AttrorTot!CA48</f>
        <v>#N/A</v>
      </c>
      <c r="CB117" s="709" t="e">
        <f>[25]Tri_Incurred_AttrorTot!CB48</f>
        <v>#N/A</v>
      </c>
      <c r="CC117" s="709" t="e">
        <f>[25]Tri_Incurred_AttrorTot!CC48</f>
        <v>#N/A</v>
      </c>
    </row>
    <row r="118" spans="1:81">
      <c r="A118" s="127" t="s">
        <v>414</v>
      </c>
      <c r="B118" s="709">
        <f>[25]Tri_Incurred_AttrorTot!B49</f>
        <v>2881799</v>
      </c>
      <c r="C118" s="709">
        <f>[25]Tri_Incurred_AttrorTot!C49</f>
        <v>3019339</v>
      </c>
      <c r="D118" s="709">
        <f>[25]Tri_Incurred_AttrorTot!D49</f>
        <v>3025896</v>
      </c>
      <c r="E118" s="709">
        <f>[25]Tri_Incurred_AttrorTot!E49</f>
        <v>3024935</v>
      </c>
      <c r="F118" s="709">
        <f>[25]Tri_Incurred_AttrorTot!F49</f>
        <v>3032850</v>
      </c>
      <c r="G118" s="709">
        <f>[25]Tri_Incurred_AttrorTot!G49</f>
        <v>2991322</v>
      </c>
      <c r="H118" s="709">
        <f>[25]Tri_Incurred_AttrorTot!H49</f>
        <v>2991923</v>
      </c>
      <c r="I118" s="709">
        <f>[25]Tri_Incurred_AttrorTot!I49</f>
        <v>2992123</v>
      </c>
      <c r="J118" s="709">
        <f>[25]Tri_Incurred_AttrorTot!J49</f>
        <v>2992123</v>
      </c>
      <c r="K118" s="709">
        <f>[25]Tri_Incurred_AttrorTot!K49</f>
        <v>2994723</v>
      </c>
      <c r="L118" s="709">
        <f>[25]Tri_Incurred_AttrorTot!L49</f>
        <v>2998317</v>
      </c>
      <c r="M118" s="709">
        <f>[25]Tri_Incurred_AttrorTot!M49</f>
        <v>2998795</v>
      </c>
      <c r="N118" s="709">
        <f>[25]Tri_Incurred_AttrorTot!N49</f>
        <v>3001201</v>
      </c>
      <c r="O118" s="709">
        <f>[25]Tri_Incurred_AttrorTot!O49</f>
        <v>3001201</v>
      </c>
      <c r="P118" s="709">
        <f>[25]Tri_Incurred_AttrorTot!P49</f>
        <v>2964726</v>
      </c>
      <c r="Q118" s="709">
        <f>[25]Tri_Incurred_AttrorTot!Q49</f>
        <v>2965326</v>
      </c>
      <c r="R118" s="709">
        <f>[25]Tri_Incurred_AttrorTot!R49</f>
        <v>2965792</v>
      </c>
      <c r="S118" s="709">
        <f>[25]Tri_Incurred_AttrorTot!S49</f>
        <v>2965792</v>
      </c>
      <c r="T118" s="709">
        <f>[25]Tri_Incurred_AttrorTot!T49</f>
        <v>2965792</v>
      </c>
      <c r="U118" s="709">
        <f>[25]Tri_Incurred_AttrorTot!U49</f>
        <v>2965792</v>
      </c>
      <c r="V118" s="709">
        <f>[25]Tri_Incurred_AttrorTot!V49</f>
        <v>2965792</v>
      </c>
      <c r="W118" s="709">
        <f>[25]Tri_Incurred_AttrorTot!W49</f>
        <v>2965792</v>
      </c>
      <c r="X118" s="709">
        <f>[25]Tri_Incurred_AttrorTot!X49</f>
        <v>2965792</v>
      </c>
      <c r="Y118" s="709">
        <f>[25]Tri_Incurred_AttrorTot!Y49</f>
        <v>2965792</v>
      </c>
      <c r="Z118" s="709" t="str">
        <f>[25]Tri_Incurred_AttrorTot!Z49</f>
        <v/>
      </c>
      <c r="AA118" s="709" t="str">
        <f>[25]Tri_Incurred_AttrorTot!AA49</f>
        <v/>
      </c>
      <c r="AB118" s="709" t="str">
        <f>[25]Tri_Incurred_AttrorTot!AB49</f>
        <v/>
      </c>
      <c r="AC118" s="709" t="str">
        <f>[25]Tri_Incurred_AttrorTot!AC49</f>
        <v/>
      </c>
      <c r="AD118" s="709" t="str">
        <f>[25]Tri_Incurred_AttrorTot!AD49</f>
        <v/>
      </c>
      <c r="AE118" s="709" t="str">
        <f>[25]Tri_Incurred_AttrorTot!AE49</f>
        <v/>
      </c>
      <c r="AF118" s="709" t="str">
        <f>[25]Tri_Incurred_AttrorTot!AF49</f>
        <v/>
      </c>
      <c r="AG118" s="709" t="str">
        <f>[25]Tri_Incurred_AttrorTot!AG49</f>
        <v/>
      </c>
      <c r="AH118" s="709" t="str">
        <f>[25]Tri_Incurred_AttrorTot!AH49</f>
        <v/>
      </c>
      <c r="AI118" s="709" t="str">
        <f>[25]Tri_Incurred_AttrorTot!AI49</f>
        <v/>
      </c>
      <c r="AJ118" s="709" t="str">
        <f>[25]Tri_Incurred_AttrorTot!AJ49</f>
        <v/>
      </c>
      <c r="AK118" s="709" t="str">
        <f>[25]Tri_Incurred_AttrorTot!AK49</f>
        <v/>
      </c>
      <c r="AL118" s="709" t="str">
        <f>[25]Tri_Incurred_AttrorTot!AL49</f>
        <v/>
      </c>
      <c r="AM118" s="709" t="str">
        <f>[25]Tri_Incurred_AttrorTot!AM49</f>
        <v/>
      </c>
      <c r="AN118" s="709" t="str">
        <f>[25]Tri_Incurred_AttrorTot!AN49</f>
        <v/>
      </c>
      <c r="AO118" s="709" t="str">
        <f>[25]Tri_Incurred_AttrorTot!AO49</f>
        <v/>
      </c>
      <c r="AP118" s="709" t="str">
        <f>[25]Tri_Incurred_AttrorTot!AP49</f>
        <v/>
      </c>
      <c r="AQ118" s="709" t="str">
        <f>[25]Tri_Incurred_AttrorTot!AQ49</f>
        <v/>
      </c>
      <c r="AR118" s="709" t="str">
        <f>[25]Tri_Incurred_AttrorTot!AR49</f>
        <v/>
      </c>
      <c r="AS118" s="709" t="str">
        <f>[25]Tri_Incurred_AttrorTot!AS49</f>
        <v/>
      </c>
      <c r="AT118" s="709" t="str">
        <f>[25]Tri_Incurred_AttrorTot!AT49</f>
        <v/>
      </c>
      <c r="AU118" s="709" t="str">
        <f>[25]Tri_Incurred_AttrorTot!AU49</f>
        <v/>
      </c>
      <c r="AV118" s="709" t="str">
        <f>[25]Tri_Incurred_AttrorTot!AV49</f>
        <v/>
      </c>
      <c r="AW118" s="709" t="str">
        <f>[25]Tri_Incurred_AttrorTot!AW49</f>
        <v/>
      </c>
      <c r="AX118" s="709" t="str">
        <f>[25]Tri_Incurred_AttrorTot!AX49</f>
        <v/>
      </c>
      <c r="AY118" s="709" t="str">
        <f>[25]Tri_Incurred_AttrorTot!AY49</f>
        <v/>
      </c>
      <c r="AZ118" s="709" t="str">
        <f>[25]Tri_Incurred_AttrorTot!AZ49</f>
        <v/>
      </c>
      <c r="BA118" s="709" t="str">
        <f>[25]Tri_Incurred_AttrorTot!BA49</f>
        <v/>
      </c>
      <c r="BB118" s="709" t="str">
        <f>[25]Tri_Incurred_AttrorTot!BB49</f>
        <v/>
      </c>
      <c r="BC118" s="709" t="str">
        <f>[25]Tri_Incurred_AttrorTot!BC49</f>
        <v/>
      </c>
      <c r="BD118" s="709" t="str">
        <f>[25]Tri_Incurred_AttrorTot!BD49</f>
        <v/>
      </c>
      <c r="BE118" s="709" t="str">
        <f>[25]Tri_Incurred_AttrorTot!BE49</f>
        <v/>
      </c>
      <c r="BF118" s="709" t="str">
        <f>[25]Tri_Incurred_AttrorTot!BF49</f>
        <v/>
      </c>
      <c r="BG118" s="709" t="str">
        <f>[25]Tri_Incurred_AttrorTot!BG49</f>
        <v/>
      </c>
      <c r="BH118" s="709" t="str">
        <f>[25]Tri_Incurred_AttrorTot!BH49</f>
        <v/>
      </c>
      <c r="BI118" s="709" t="str">
        <f>[25]Tri_Incurred_AttrorTot!BI49</f>
        <v/>
      </c>
      <c r="BJ118" s="709" t="str">
        <f>[25]Tri_Incurred_AttrorTot!BJ49</f>
        <v/>
      </c>
      <c r="BK118" s="709" t="e">
        <f>[25]Tri_Incurred_AttrorTot!BK49</f>
        <v>#N/A</v>
      </c>
      <c r="BL118" s="709" t="e">
        <f>[25]Tri_Incurred_AttrorTot!BL49</f>
        <v>#N/A</v>
      </c>
      <c r="BM118" s="709" t="e">
        <f>[25]Tri_Incurred_AttrorTot!BM49</f>
        <v>#N/A</v>
      </c>
      <c r="BN118" s="709" t="e">
        <f>[25]Tri_Incurred_AttrorTot!BN49</f>
        <v>#N/A</v>
      </c>
      <c r="BO118" s="709" t="e">
        <f>[25]Tri_Incurred_AttrorTot!BO49</f>
        <v>#N/A</v>
      </c>
      <c r="BP118" s="709" t="e">
        <f>[25]Tri_Incurred_AttrorTot!BP49</f>
        <v>#N/A</v>
      </c>
      <c r="BQ118" s="709" t="e">
        <f>[25]Tri_Incurred_AttrorTot!BQ49</f>
        <v>#N/A</v>
      </c>
      <c r="BR118" s="709" t="e">
        <f>[25]Tri_Incurred_AttrorTot!BR49</f>
        <v>#N/A</v>
      </c>
      <c r="BS118" s="709" t="e">
        <f>[25]Tri_Incurred_AttrorTot!BS49</f>
        <v>#N/A</v>
      </c>
      <c r="BT118" s="709" t="e">
        <f>[25]Tri_Incurred_AttrorTot!BT49</f>
        <v>#N/A</v>
      </c>
      <c r="BU118" s="709" t="e">
        <f>[25]Tri_Incurred_AttrorTot!BU49</f>
        <v>#N/A</v>
      </c>
      <c r="BV118" s="709" t="e">
        <f>[25]Tri_Incurred_AttrorTot!BV49</f>
        <v>#N/A</v>
      </c>
      <c r="BW118" s="709" t="e">
        <f>[25]Tri_Incurred_AttrorTot!BW49</f>
        <v>#N/A</v>
      </c>
      <c r="BX118" s="709" t="e">
        <f>[25]Tri_Incurred_AttrorTot!BX49</f>
        <v>#N/A</v>
      </c>
      <c r="BY118" s="709" t="e">
        <f>[25]Tri_Incurred_AttrorTot!BY49</f>
        <v>#N/A</v>
      </c>
      <c r="BZ118" s="709" t="e">
        <f>[25]Tri_Incurred_AttrorTot!BZ49</f>
        <v>#N/A</v>
      </c>
      <c r="CA118" s="709" t="e">
        <f>[25]Tri_Incurred_AttrorTot!CA49</f>
        <v>#N/A</v>
      </c>
      <c r="CB118" s="709" t="e">
        <f>[25]Tri_Incurred_AttrorTot!CB49</f>
        <v>#N/A</v>
      </c>
      <c r="CC118" s="709" t="e">
        <f>[25]Tri_Incurred_AttrorTot!CC49</f>
        <v>#N/A</v>
      </c>
    </row>
    <row r="119" spans="1:81">
      <c r="A119" s="127" t="s">
        <v>415</v>
      </c>
      <c r="B119" s="709">
        <f>[25]Tri_Incurred_AttrorTot!B50</f>
        <v>2610638</v>
      </c>
      <c r="C119" s="709">
        <f>[25]Tri_Incurred_AttrorTot!C50</f>
        <v>2503968</v>
      </c>
      <c r="D119" s="709">
        <f>[25]Tri_Incurred_AttrorTot!D50</f>
        <v>2493593</v>
      </c>
      <c r="E119" s="709">
        <f>[25]Tri_Incurred_AttrorTot!E50</f>
        <v>2437194</v>
      </c>
      <c r="F119" s="709">
        <f>[25]Tri_Incurred_AttrorTot!F50</f>
        <v>2400790</v>
      </c>
      <c r="G119" s="709">
        <f>[25]Tri_Incurred_AttrorTot!G50</f>
        <v>2306392</v>
      </c>
      <c r="H119" s="709">
        <f>[25]Tri_Incurred_AttrorTot!H50</f>
        <v>2308656</v>
      </c>
      <c r="I119" s="709">
        <f>[25]Tri_Incurred_AttrorTot!I50</f>
        <v>2296288</v>
      </c>
      <c r="J119" s="709">
        <f>[25]Tri_Incurred_AttrorTot!J50</f>
        <v>2297462</v>
      </c>
      <c r="K119" s="709">
        <f>[25]Tri_Incurred_AttrorTot!K50</f>
        <v>2241262</v>
      </c>
      <c r="L119" s="709">
        <f>[25]Tri_Incurred_AttrorTot!L50</f>
        <v>2241262</v>
      </c>
      <c r="M119" s="709">
        <f>[25]Tri_Incurred_AttrorTot!M50</f>
        <v>2241262</v>
      </c>
      <c r="N119" s="709">
        <f>[25]Tri_Incurred_AttrorTot!N50</f>
        <v>2241262</v>
      </c>
      <c r="O119" s="709">
        <f>[25]Tri_Incurred_AttrorTot!O50</f>
        <v>2241262</v>
      </c>
      <c r="P119" s="709">
        <f>[25]Tri_Incurred_AttrorTot!P50</f>
        <v>2241262</v>
      </c>
      <c r="Q119" s="709">
        <f>[25]Tri_Incurred_AttrorTot!Q50</f>
        <v>2241362</v>
      </c>
      <c r="R119" s="709">
        <f>[25]Tri_Incurred_AttrorTot!R50</f>
        <v>2241362</v>
      </c>
      <c r="S119" s="709">
        <f>[25]Tri_Incurred_AttrorTot!S50</f>
        <v>2241262</v>
      </c>
      <c r="T119" s="709">
        <f>[25]Tri_Incurred_AttrorTot!T50</f>
        <v>2241262</v>
      </c>
      <c r="U119" s="709">
        <f>[25]Tri_Incurred_AttrorTot!U50</f>
        <v>2241262</v>
      </c>
      <c r="V119" s="709">
        <f>[25]Tri_Incurred_AttrorTot!V50</f>
        <v>2241262</v>
      </c>
      <c r="W119" s="709">
        <f>[25]Tri_Incurred_AttrorTot!W50</f>
        <v>2241262</v>
      </c>
      <c r="X119" s="709">
        <f>[25]Tri_Incurred_AttrorTot!X50</f>
        <v>2241262</v>
      </c>
      <c r="Y119" s="709" t="str">
        <f>[25]Tri_Incurred_AttrorTot!Y50</f>
        <v/>
      </c>
      <c r="Z119" s="709" t="str">
        <f>[25]Tri_Incurred_AttrorTot!Z50</f>
        <v/>
      </c>
      <c r="AA119" s="709" t="str">
        <f>[25]Tri_Incurred_AttrorTot!AA50</f>
        <v/>
      </c>
      <c r="AB119" s="709" t="str">
        <f>[25]Tri_Incurred_AttrorTot!AB50</f>
        <v/>
      </c>
      <c r="AC119" s="709" t="str">
        <f>[25]Tri_Incurred_AttrorTot!AC50</f>
        <v/>
      </c>
      <c r="AD119" s="709" t="str">
        <f>[25]Tri_Incurred_AttrorTot!AD50</f>
        <v/>
      </c>
      <c r="AE119" s="709" t="str">
        <f>[25]Tri_Incurred_AttrorTot!AE50</f>
        <v/>
      </c>
      <c r="AF119" s="709" t="str">
        <f>[25]Tri_Incurred_AttrorTot!AF50</f>
        <v/>
      </c>
      <c r="AG119" s="709" t="str">
        <f>[25]Tri_Incurred_AttrorTot!AG50</f>
        <v/>
      </c>
      <c r="AH119" s="709" t="str">
        <f>[25]Tri_Incurred_AttrorTot!AH50</f>
        <v/>
      </c>
      <c r="AI119" s="709" t="str">
        <f>[25]Tri_Incurred_AttrorTot!AI50</f>
        <v/>
      </c>
      <c r="AJ119" s="709" t="str">
        <f>[25]Tri_Incurred_AttrorTot!AJ50</f>
        <v/>
      </c>
      <c r="AK119" s="709" t="str">
        <f>[25]Tri_Incurred_AttrorTot!AK50</f>
        <v/>
      </c>
      <c r="AL119" s="709" t="str">
        <f>[25]Tri_Incurred_AttrorTot!AL50</f>
        <v/>
      </c>
      <c r="AM119" s="709" t="str">
        <f>[25]Tri_Incurred_AttrorTot!AM50</f>
        <v/>
      </c>
      <c r="AN119" s="709" t="str">
        <f>[25]Tri_Incurred_AttrorTot!AN50</f>
        <v/>
      </c>
      <c r="AO119" s="709" t="str">
        <f>[25]Tri_Incurred_AttrorTot!AO50</f>
        <v/>
      </c>
      <c r="AP119" s="709" t="str">
        <f>[25]Tri_Incurred_AttrorTot!AP50</f>
        <v/>
      </c>
      <c r="AQ119" s="709" t="str">
        <f>[25]Tri_Incurred_AttrorTot!AQ50</f>
        <v/>
      </c>
      <c r="AR119" s="709" t="str">
        <f>[25]Tri_Incurred_AttrorTot!AR50</f>
        <v/>
      </c>
      <c r="AS119" s="709" t="str">
        <f>[25]Tri_Incurred_AttrorTot!AS50</f>
        <v/>
      </c>
      <c r="AT119" s="709" t="str">
        <f>[25]Tri_Incurred_AttrorTot!AT50</f>
        <v/>
      </c>
      <c r="AU119" s="709" t="str">
        <f>[25]Tri_Incurred_AttrorTot!AU50</f>
        <v/>
      </c>
      <c r="AV119" s="709" t="str">
        <f>[25]Tri_Incurred_AttrorTot!AV50</f>
        <v/>
      </c>
      <c r="AW119" s="709" t="str">
        <f>[25]Tri_Incurred_AttrorTot!AW50</f>
        <v/>
      </c>
      <c r="AX119" s="709" t="str">
        <f>[25]Tri_Incurred_AttrorTot!AX50</f>
        <v/>
      </c>
      <c r="AY119" s="709" t="str">
        <f>[25]Tri_Incurred_AttrorTot!AY50</f>
        <v/>
      </c>
      <c r="AZ119" s="709" t="str">
        <f>[25]Tri_Incurred_AttrorTot!AZ50</f>
        <v/>
      </c>
      <c r="BA119" s="709" t="str">
        <f>[25]Tri_Incurred_AttrorTot!BA50</f>
        <v/>
      </c>
      <c r="BB119" s="709" t="str">
        <f>[25]Tri_Incurred_AttrorTot!BB50</f>
        <v/>
      </c>
      <c r="BC119" s="709" t="str">
        <f>[25]Tri_Incurred_AttrorTot!BC50</f>
        <v/>
      </c>
      <c r="BD119" s="709" t="str">
        <f>[25]Tri_Incurred_AttrorTot!BD50</f>
        <v/>
      </c>
      <c r="BE119" s="709" t="str">
        <f>[25]Tri_Incurred_AttrorTot!BE50</f>
        <v/>
      </c>
      <c r="BF119" s="709" t="str">
        <f>[25]Tri_Incurred_AttrorTot!BF50</f>
        <v/>
      </c>
      <c r="BG119" s="709" t="str">
        <f>[25]Tri_Incurred_AttrorTot!BG50</f>
        <v/>
      </c>
      <c r="BH119" s="709" t="str">
        <f>[25]Tri_Incurred_AttrorTot!BH50</f>
        <v/>
      </c>
      <c r="BI119" s="709" t="str">
        <f>[25]Tri_Incurred_AttrorTot!BI50</f>
        <v/>
      </c>
      <c r="BJ119" s="709" t="str">
        <f>[25]Tri_Incurred_AttrorTot!BJ50</f>
        <v/>
      </c>
      <c r="BK119" s="709" t="e">
        <f>[25]Tri_Incurred_AttrorTot!BK50</f>
        <v>#N/A</v>
      </c>
      <c r="BL119" s="709" t="e">
        <f>[25]Tri_Incurred_AttrorTot!BL50</f>
        <v>#N/A</v>
      </c>
      <c r="BM119" s="709" t="e">
        <f>[25]Tri_Incurred_AttrorTot!BM50</f>
        <v>#N/A</v>
      </c>
      <c r="BN119" s="709" t="e">
        <f>[25]Tri_Incurred_AttrorTot!BN50</f>
        <v>#N/A</v>
      </c>
      <c r="BO119" s="709" t="e">
        <f>[25]Tri_Incurred_AttrorTot!BO50</f>
        <v>#N/A</v>
      </c>
      <c r="BP119" s="709" t="e">
        <f>[25]Tri_Incurred_AttrorTot!BP50</f>
        <v>#N/A</v>
      </c>
      <c r="BQ119" s="709" t="e">
        <f>[25]Tri_Incurred_AttrorTot!BQ50</f>
        <v>#N/A</v>
      </c>
      <c r="BR119" s="709" t="e">
        <f>[25]Tri_Incurred_AttrorTot!BR50</f>
        <v>#N/A</v>
      </c>
      <c r="BS119" s="709" t="e">
        <f>[25]Tri_Incurred_AttrorTot!BS50</f>
        <v>#N/A</v>
      </c>
      <c r="BT119" s="709" t="e">
        <f>[25]Tri_Incurred_AttrorTot!BT50</f>
        <v>#N/A</v>
      </c>
      <c r="BU119" s="709" t="e">
        <f>[25]Tri_Incurred_AttrorTot!BU50</f>
        <v>#N/A</v>
      </c>
      <c r="BV119" s="709" t="e">
        <f>[25]Tri_Incurred_AttrorTot!BV50</f>
        <v>#N/A</v>
      </c>
      <c r="BW119" s="709" t="e">
        <f>[25]Tri_Incurred_AttrorTot!BW50</f>
        <v>#N/A</v>
      </c>
      <c r="BX119" s="709" t="e">
        <f>[25]Tri_Incurred_AttrorTot!BX50</f>
        <v>#N/A</v>
      </c>
      <c r="BY119" s="709" t="e">
        <f>[25]Tri_Incurred_AttrorTot!BY50</f>
        <v>#N/A</v>
      </c>
      <c r="BZ119" s="709" t="e">
        <f>[25]Tri_Incurred_AttrorTot!BZ50</f>
        <v>#N/A</v>
      </c>
      <c r="CA119" s="709" t="e">
        <f>[25]Tri_Incurred_AttrorTot!CA50</f>
        <v>#N/A</v>
      </c>
      <c r="CB119" s="709" t="e">
        <f>[25]Tri_Incurred_AttrorTot!CB50</f>
        <v>#N/A</v>
      </c>
      <c r="CC119" s="709" t="e">
        <f>[25]Tri_Incurred_AttrorTot!CC50</f>
        <v>#N/A</v>
      </c>
    </row>
    <row r="120" spans="1:81">
      <c r="A120" s="127" t="s">
        <v>416</v>
      </c>
      <c r="B120" s="709">
        <f>[25]Tri_Incurred_AttrorTot!B51</f>
        <v>2560501</v>
      </c>
      <c r="C120" s="709">
        <f>[25]Tri_Incurred_AttrorTot!C51</f>
        <v>2639795</v>
      </c>
      <c r="D120" s="709">
        <f>[25]Tri_Incurred_AttrorTot!D51</f>
        <v>2427339</v>
      </c>
      <c r="E120" s="709">
        <f>[25]Tri_Incurred_AttrorTot!E51</f>
        <v>2310006</v>
      </c>
      <c r="F120" s="709">
        <f>[25]Tri_Incurred_AttrorTot!F51</f>
        <v>2207887</v>
      </c>
      <c r="G120" s="709">
        <f>[25]Tri_Incurred_AttrorTot!G51</f>
        <v>2197456</v>
      </c>
      <c r="H120" s="709">
        <f>[25]Tri_Incurred_AttrorTot!H51</f>
        <v>2269648</v>
      </c>
      <c r="I120" s="709">
        <f>[25]Tri_Incurred_AttrorTot!I51</f>
        <v>2269648</v>
      </c>
      <c r="J120" s="709">
        <f>[25]Tri_Incurred_AttrorTot!J51</f>
        <v>2273671</v>
      </c>
      <c r="K120" s="709">
        <f>[25]Tri_Incurred_AttrorTot!K51</f>
        <v>2241225</v>
      </c>
      <c r="L120" s="709">
        <f>[25]Tri_Incurred_AttrorTot!L51</f>
        <v>2241225</v>
      </c>
      <c r="M120" s="709">
        <f>[25]Tri_Incurred_AttrorTot!M51</f>
        <v>2242200</v>
      </c>
      <c r="N120" s="709">
        <f>[25]Tri_Incurred_AttrorTot!N51</f>
        <v>2246505</v>
      </c>
      <c r="O120" s="709">
        <f>[25]Tri_Incurred_AttrorTot!O51</f>
        <v>2254125</v>
      </c>
      <c r="P120" s="709">
        <f>[25]Tri_Incurred_AttrorTot!P51</f>
        <v>2168025</v>
      </c>
      <c r="Q120" s="709">
        <f>[25]Tri_Incurred_AttrorTot!Q51</f>
        <v>2170672</v>
      </c>
      <c r="R120" s="709">
        <f>[25]Tri_Incurred_AttrorTot!R51</f>
        <v>2170672</v>
      </c>
      <c r="S120" s="709">
        <f>[25]Tri_Incurred_AttrorTot!S51</f>
        <v>2172672</v>
      </c>
      <c r="T120" s="709">
        <f>[25]Tri_Incurred_AttrorTot!T51</f>
        <v>2172672</v>
      </c>
      <c r="U120" s="709">
        <f>[25]Tri_Incurred_AttrorTot!U51</f>
        <v>2172736</v>
      </c>
      <c r="V120" s="709">
        <f>[25]Tri_Incurred_AttrorTot!V51</f>
        <v>2172736</v>
      </c>
      <c r="W120" s="709">
        <f>[25]Tri_Incurred_AttrorTot!W51</f>
        <v>2172736</v>
      </c>
      <c r="X120" s="709" t="str">
        <f>[25]Tri_Incurred_AttrorTot!X51</f>
        <v/>
      </c>
      <c r="Y120" s="709" t="str">
        <f>[25]Tri_Incurred_AttrorTot!Y51</f>
        <v/>
      </c>
      <c r="Z120" s="709" t="str">
        <f>[25]Tri_Incurred_AttrorTot!Z51</f>
        <v/>
      </c>
      <c r="AA120" s="709" t="str">
        <f>[25]Tri_Incurred_AttrorTot!AA51</f>
        <v/>
      </c>
      <c r="AB120" s="709" t="str">
        <f>[25]Tri_Incurred_AttrorTot!AB51</f>
        <v/>
      </c>
      <c r="AC120" s="709" t="str">
        <f>[25]Tri_Incurred_AttrorTot!AC51</f>
        <v/>
      </c>
      <c r="AD120" s="709" t="str">
        <f>[25]Tri_Incurred_AttrorTot!AD51</f>
        <v/>
      </c>
      <c r="AE120" s="709" t="str">
        <f>[25]Tri_Incurred_AttrorTot!AE51</f>
        <v/>
      </c>
      <c r="AF120" s="709" t="str">
        <f>[25]Tri_Incurred_AttrorTot!AF51</f>
        <v/>
      </c>
      <c r="AG120" s="709" t="str">
        <f>[25]Tri_Incurred_AttrorTot!AG51</f>
        <v/>
      </c>
      <c r="AH120" s="709" t="str">
        <f>[25]Tri_Incurred_AttrorTot!AH51</f>
        <v/>
      </c>
      <c r="AI120" s="709" t="str">
        <f>[25]Tri_Incurred_AttrorTot!AI51</f>
        <v/>
      </c>
      <c r="AJ120" s="709" t="str">
        <f>[25]Tri_Incurred_AttrorTot!AJ51</f>
        <v/>
      </c>
      <c r="AK120" s="709" t="str">
        <f>[25]Tri_Incurred_AttrorTot!AK51</f>
        <v/>
      </c>
      <c r="AL120" s="709" t="str">
        <f>[25]Tri_Incurred_AttrorTot!AL51</f>
        <v/>
      </c>
      <c r="AM120" s="709" t="str">
        <f>[25]Tri_Incurred_AttrorTot!AM51</f>
        <v/>
      </c>
      <c r="AN120" s="709" t="str">
        <f>[25]Tri_Incurred_AttrorTot!AN51</f>
        <v/>
      </c>
      <c r="AO120" s="709" t="str">
        <f>[25]Tri_Incurred_AttrorTot!AO51</f>
        <v/>
      </c>
      <c r="AP120" s="709" t="str">
        <f>[25]Tri_Incurred_AttrorTot!AP51</f>
        <v/>
      </c>
      <c r="AQ120" s="709" t="str">
        <f>[25]Tri_Incurred_AttrorTot!AQ51</f>
        <v/>
      </c>
      <c r="AR120" s="709" t="str">
        <f>[25]Tri_Incurred_AttrorTot!AR51</f>
        <v/>
      </c>
      <c r="AS120" s="709" t="str">
        <f>[25]Tri_Incurred_AttrorTot!AS51</f>
        <v/>
      </c>
      <c r="AT120" s="709" t="str">
        <f>[25]Tri_Incurred_AttrorTot!AT51</f>
        <v/>
      </c>
      <c r="AU120" s="709" t="str">
        <f>[25]Tri_Incurred_AttrorTot!AU51</f>
        <v/>
      </c>
      <c r="AV120" s="709" t="str">
        <f>[25]Tri_Incurred_AttrorTot!AV51</f>
        <v/>
      </c>
      <c r="AW120" s="709" t="str">
        <f>[25]Tri_Incurred_AttrorTot!AW51</f>
        <v/>
      </c>
      <c r="AX120" s="709" t="str">
        <f>[25]Tri_Incurred_AttrorTot!AX51</f>
        <v/>
      </c>
      <c r="AY120" s="709" t="str">
        <f>[25]Tri_Incurred_AttrorTot!AY51</f>
        <v/>
      </c>
      <c r="AZ120" s="709" t="str">
        <f>[25]Tri_Incurred_AttrorTot!AZ51</f>
        <v/>
      </c>
      <c r="BA120" s="709" t="str">
        <f>[25]Tri_Incurred_AttrorTot!BA51</f>
        <v/>
      </c>
      <c r="BB120" s="709" t="str">
        <f>[25]Tri_Incurred_AttrorTot!BB51</f>
        <v/>
      </c>
      <c r="BC120" s="709" t="str">
        <f>[25]Tri_Incurred_AttrorTot!BC51</f>
        <v/>
      </c>
      <c r="BD120" s="709" t="str">
        <f>[25]Tri_Incurred_AttrorTot!BD51</f>
        <v/>
      </c>
      <c r="BE120" s="709" t="str">
        <f>[25]Tri_Incurred_AttrorTot!BE51</f>
        <v/>
      </c>
      <c r="BF120" s="709" t="str">
        <f>[25]Tri_Incurred_AttrorTot!BF51</f>
        <v/>
      </c>
      <c r="BG120" s="709" t="str">
        <f>[25]Tri_Incurred_AttrorTot!BG51</f>
        <v/>
      </c>
      <c r="BH120" s="709" t="str">
        <f>[25]Tri_Incurred_AttrorTot!BH51</f>
        <v/>
      </c>
      <c r="BI120" s="709" t="str">
        <f>[25]Tri_Incurred_AttrorTot!BI51</f>
        <v/>
      </c>
      <c r="BJ120" s="709" t="str">
        <f>[25]Tri_Incurred_AttrorTot!BJ51</f>
        <v/>
      </c>
      <c r="BK120" s="709" t="e">
        <f>[25]Tri_Incurred_AttrorTot!BK51</f>
        <v>#N/A</v>
      </c>
      <c r="BL120" s="709" t="e">
        <f>[25]Tri_Incurred_AttrorTot!BL51</f>
        <v>#N/A</v>
      </c>
      <c r="BM120" s="709" t="e">
        <f>[25]Tri_Incurred_AttrorTot!BM51</f>
        <v>#N/A</v>
      </c>
      <c r="BN120" s="709" t="e">
        <f>[25]Tri_Incurred_AttrorTot!BN51</f>
        <v>#N/A</v>
      </c>
      <c r="BO120" s="709" t="e">
        <f>[25]Tri_Incurred_AttrorTot!BO51</f>
        <v>#N/A</v>
      </c>
      <c r="BP120" s="709" t="e">
        <f>[25]Tri_Incurred_AttrorTot!BP51</f>
        <v>#N/A</v>
      </c>
      <c r="BQ120" s="709" t="e">
        <f>[25]Tri_Incurred_AttrorTot!BQ51</f>
        <v>#N/A</v>
      </c>
      <c r="BR120" s="709" t="e">
        <f>[25]Tri_Incurred_AttrorTot!BR51</f>
        <v>#N/A</v>
      </c>
      <c r="BS120" s="709" t="e">
        <f>[25]Tri_Incurred_AttrorTot!BS51</f>
        <v>#N/A</v>
      </c>
      <c r="BT120" s="709" t="e">
        <f>[25]Tri_Incurred_AttrorTot!BT51</f>
        <v>#N/A</v>
      </c>
      <c r="BU120" s="709" t="e">
        <f>[25]Tri_Incurred_AttrorTot!BU51</f>
        <v>#N/A</v>
      </c>
      <c r="BV120" s="709" t="e">
        <f>[25]Tri_Incurred_AttrorTot!BV51</f>
        <v>#N/A</v>
      </c>
      <c r="BW120" s="709" t="e">
        <f>[25]Tri_Incurred_AttrorTot!BW51</f>
        <v>#N/A</v>
      </c>
      <c r="BX120" s="709" t="e">
        <f>[25]Tri_Incurred_AttrorTot!BX51</f>
        <v>#N/A</v>
      </c>
      <c r="BY120" s="709" t="e">
        <f>[25]Tri_Incurred_AttrorTot!BY51</f>
        <v>#N/A</v>
      </c>
      <c r="BZ120" s="709" t="e">
        <f>[25]Tri_Incurred_AttrorTot!BZ51</f>
        <v>#N/A</v>
      </c>
      <c r="CA120" s="709" t="e">
        <f>[25]Tri_Incurred_AttrorTot!CA51</f>
        <v>#N/A</v>
      </c>
      <c r="CB120" s="709" t="e">
        <f>[25]Tri_Incurred_AttrorTot!CB51</f>
        <v>#N/A</v>
      </c>
      <c r="CC120" s="709" t="e">
        <f>[25]Tri_Incurred_AttrorTot!CC51</f>
        <v>#N/A</v>
      </c>
    </row>
    <row r="121" spans="1:81">
      <c r="A121" s="127" t="s">
        <v>417</v>
      </c>
      <c r="B121" s="709">
        <f>[25]Tri_Incurred_AttrorTot!B52</f>
        <v>2676982</v>
      </c>
      <c r="C121" s="709">
        <f>[25]Tri_Incurred_AttrorTot!C52</f>
        <v>2356351</v>
      </c>
      <c r="D121" s="709">
        <f>[25]Tri_Incurred_AttrorTot!D52</f>
        <v>2233155</v>
      </c>
      <c r="E121" s="709">
        <f>[25]Tri_Incurred_AttrorTot!E52</f>
        <v>2228155</v>
      </c>
      <c r="F121" s="709">
        <f>[25]Tri_Incurred_AttrorTot!F52</f>
        <v>2227083</v>
      </c>
      <c r="G121" s="709">
        <f>[25]Tri_Incurred_AttrorTot!G52</f>
        <v>2216591</v>
      </c>
      <c r="H121" s="709">
        <f>[25]Tri_Incurred_AttrorTot!H52</f>
        <v>2185184</v>
      </c>
      <c r="I121" s="709">
        <f>[25]Tri_Incurred_AttrorTot!I52</f>
        <v>2185833</v>
      </c>
      <c r="J121" s="709">
        <f>[25]Tri_Incurred_AttrorTot!J52</f>
        <v>2175833</v>
      </c>
      <c r="K121" s="709">
        <f>[25]Tri_Incurred_AttrorTot!K52</f>
        <v>2175833</v>
      </c>
      <c r="L121" s="709">
        <f>[25]Tri_Incurred_AttrorTot!L52</f>
        <v>2182428</v>
      </c>
      <c r="M121" s="709">
        <f>[25]Tri_Incurred_AttrorTot!M52</f>
        <v>2184631</v>
      </c>
      <c r="N121" s="709">
        <f>[25]Tri_Incurred_AttrorTot!N52</f>
        <v>2188401</v>
      </c>
      <c r="O121" s="709">
        <f>[25]Tri_Incurred_AttrorTot!O52</f>
        <v>2168923</v>
      </c>
      <c r="P121" s="709">
        <f>[25]Tri_Incurred_AttrorTot!P52</f>
        <v>2169966</v>
      </c>
      <c r="Q121" s="709">
        <f>[25]Tri_Incurred_AttrorTot!Q52</f>
        <v>2164914</v>
      </c>
      <c r="R121" s="709">
        <f>[25]Tri_Incurred_AttrorTot!R52</f>
        <v>2165394</v>
      </c>
      <c r="S121" s="709">
        <f>[25]Tri_Incurred_AttrorTot!S52</f>
        <v>2165840</v>
      </c>
      <c r="T121" s="709">
        <f>[25]Tri_Incurred_AttrorTot!T52</f>
        <v>2165840</v>
      </c>
      <c r="U121" s="709">
        <f>[25]Tri_Incurred_AttrorTot!U52</f>
        <v>2165840</v>
      </c>
      <c r="V121" s="709">
        <f>[25]Tri_Incurred_AttrorTot!V52</f>
        <v>2165840</v>
      </c>
      <c r="W121" s="709" t="str">
        <f>[25]Tri_Incurred_AttrorTot!W52</f>
        <v/>
      </c>
      <c r="X121" s="709" t="str">
        <f>[25]Tri_Incurred_AttrorTot!X52</f>
        <v/>
      </c>
      <c r="Y121" s="709" t="str">
        <f>[25]Tri_Incurred_AttrorTot!Y52</f>
        <v/>
      </c>
      <c r="Z121" s="709" t="str">
        <f>[25]Tri_Incurred_AttrorTot!Z52</f>
        <v/>
      </c>
      <c r="AA121" s="709" t="str">
        <f>[25]Tri_Incurred_AttrorTot!AA52</f>
        <v/>
      </c>
      <c r="AB121" s="709" t="str">
        <f>[25]Tri_Incurred_AttrorTot!AB52</f>
        <v/>
      </c>
      <c r="AC121" s="709" t="str">
        <f>[25]Tri_Incurred_AttrorTot!AC52</f>
        <v/>
      </c>
      <c r="AD121" s="709" t="str">
        <f>[25]Tri_Incurred_AttrorTot!AD52</f>
        <v/>
      </c>
      <c r="AE121" s="709" t="str">
        <f>[25]Tri_Incurred_AttrorTot!AE52</f>
        <v/>
      </c>
      <c r="AF121" s="709" t="str">
        <f>[25]Tri_Incurred_AttrorTot!AF52</f>
        <v/>
      </c>
      <c r="AG121" s="709" t="str">
        <f>[25]Tri_Incurred_AttrorTot!AG52</f>
        <v/>
      </c>
      <c r="AH121" s="709" t="str">
        <f>[25]Tri_Incurred_AttrorTot!AH52</f>
        <v/>
      </c>
      <c r="AI121" s="709" t="str">
        <f>[25]Tri_Incurred_AttrorTot!AI52</f>
        <v/>
      </c>
      <c r="AJ121" s="709" t="str">
        <f>[25]Tri_Incurred_AttrorTot!AJ52</f>
        <v/>
      </c>
      <c r="AK121" s="709" t="str">
        <f>[25]Tri_Incurred_AttrorTot!AK52</f>
        <v/>
      </c>
      <c r="AL121" s="709" t="str">
        <f>[25]Tri_Incurred_AttrorTot!AL52</f>
        <v/>
      </c>
      <c r="AM121" s="709" t="str">
        <f>[25]Tri_Incurred_AttrorTot!AM52</f>
        <v/>
      </c>
      <c r="AN121" s="709" t="str">
        <f>[25]Tri_Incurred_AttrorTot!AN52</f>
        <v/>
      </c>
      <c r="AO121" s="709" t="str">
        <f>[25]Tri_Incurred_AttrorTot!AO52</f>
        <v/>
      </c>
      <c r="AP121" s="709" t="str">
        <f>[25]Tri_Incurred_AttrorTot!AP52</f>
        <v/>
      </c>
      <c r="AQ121" s="709" t="str">
        <f>[25]Tri_Incurred_AttrorTot!AQ52</f>
        <v/>
      </c>
      <c r="AR121" s="709" t="str">
        <f>[25]Tri_Incurred_AttrorTot!AR52</f>
        <v/>
      </c>
      <c r="AS121" s="709" t="str">
        <f>[25]Tri_Incurred_AttrorTot!AS52</f>
        <v/>
      </c>
      <c r="AT121" s="709" t="str">
        <f>[25]Tri_Incurred_AttrorTot!AT52</f>
        <v/>
      </c>
      <c r="AU121" s="709" t="str">
        <f>[25]Tri_Incurred_AttrorTot!AU52</f>
        <v/>
      </c>
      <c r="AV121" s="709" t="str">
        <f>[25]Tri_Incurred_AttrorTot!AV52</f>
        <v/>
      </c>
      <c r="AW121" s="709" t="str">
        <f>[25]Tri_Incurred_AttrorTot!AW52</f>
        <v/>
      </c>
      <c r="AX121" s="709" t="str">
        <f>[25]Tri_Incurred_AttrorTot!AX52</f>
        <v/>
      </c>
      <c r="AY121" s="709" t="str">
        <f>[25]Tri_Incurred_AttrorTot!AY52</f>
        <v/>
      </c>
      <c r="AZ121" s="709" t="str">
        <f>[25]Tri_Incurred_AttrorTot!AZ52</f>
        <v/>
      </c>
      <c r="BA121" s="709" t="str">
        <f>[25]Tri_Incurred_AttrorTot!BA52</f>
        <v/>
      </c>
      <c r="BB121" s="709" t="str">
        <f>[25]Tri_Incurred_AttrorTot!BB52</f>
        <v/>
      </c>
      <c r="BC121" s="709" t="str">
        <f>[25]Tri_Incurred_AttrorTot!BC52</f>
        <v/>
      </c>
      <c r="BD121" s="709" t="str">
        <f>[25]Tri_Incurred_AttrorTot!BD52</f>
        <v/>
      </c>
      <c r="BE121" s="709" t="str">
        <f>[25]Tri_Incurred_AttrorTot!BE52</f>
        <v/>
      </c>
      <c r="BF121" s="709" t="str">
        <f>[25]Tri_Incurred_AttrorTot!BF52</f>
        <v/>
      </c>
      <c r="BG121" s="709" t="str">
        <f>[25]Tri_Incurred_AttrorTot!BG52</f>
        <v/>
      </c>
      <c r="BH121" s="709" t="str">
        <f>[25]Tri_Incurred_AttrorTot!BH52</f>
        <v/>
      </c>
      <c r="BI121" s="709" t="str">
        <f>[25]Tri_Incurred_AttrorTot!BI52</f>
        <v/>
      </c>
      <c r="BJ121" s="709" t="str">
        <f>[25]Tri_Incurred_AttrorTot!BJ52</f>
        <v/>
      </c>
      <c r="BK121" s="709" t="e">
        <f>[25]Tri_Incurred_AttrorTot!BK52</f>
        <v>#N/A</v>
      </c>
      <c r="BL121" s="709" t="e">
        <f>[25]Tri_Incurred_AttrorTot!BL52</f>
        <v>#N/A</v>
      </c>
      <c r="BM121" s="709" t="e">
        <f>[25]Tri_Incurred_AttrorTot!BM52</f>
        <v>#N/A</v>
      </c>
      <c r="BN121" s="709" t="e">
        <f>[25]Tri_Incurred_AttrorTot!BN52</f>
        <v>#N/A</v>
      </c>
      <c r="BO121" s="709" t="e">
        <f>[25]Tri_Incurred_AttrorTot!BO52</f>
        <v>#N/A</v>
      </c>
      <c r="BP121" s="709" t="e">
        <f>[25]Tri_Incurred_AttrorTot!BP52</f>
        <v>#N/A</v>
      </c>
      <c r="BQ121" s="709" t="e">
        <f>[25]Tri_Incurred_AttrorTot!BQ52</f>
        <v>#N/A</v>
      </c>
      <c r="BR121" s="709" t="e">
        <f>[25]Tri_Incurred_AttrorTot!BR52</f>
        <v>#N/A</v>
      </c>
      <c r="BS121" s="709" t="e">
        <f>[25]Tri_Incurred_AttrorTot!BS52</f>
        <v>#N/A</v>
      </c>
      <c r="BT121" s="709" t="e">
        <f>[25]Tri_Incurred_AttrorTot!BT52</f>
        <v>#N/A</v>
      </c>
      <c r="BU121" s="709" t="e">
        <f>[25]Tri_Incurred_AttrorTot!BU52</f>
        <v>#N/A</v>
      </c>
      <c r="BV121" s="709" t="e">
        <f>[25]Tri_Incurred_AttrorTot!BV52</f>
        <v>#N/A</v>
      </c>
      <c r="BW121" s="709" t="e">
        <f>[25]Tri_Incurred_AttrorTot!BW52</f>
        <v>#N/A</v>
      </c>
      <c r="BX121" s="709" t="e">
        <f>[25]Tri_Incurred_AttrorTot!BX52</f>
        <v>#N/A</v>
      </c>
      <c r="BY121" s="709" t="e">
        <f>[25]Tri_Incurred_AttrorTot!BY52</f>
        <v>#N/A</v>
      </c>
      <c r="BZ121" s="709" t="e">
        <f>[25]Tri_Incurred_AttrorTot!BZ52</f>
        <v>#N/A</v>
      </c>
      <c r="CA121" s="709" t="e">
        <f>[25]Tri_Incurred_AttrorTot!CA52</f>
        <v>#N/A</v>
      </c>
      <c r="CB121" s="709" t="e">
        <f>[25]Tri_Incurred_AttrorTot!CB52</f>
        <v>#N/A</v>
      </c>
      <c r="CC121" s="709" t="e">
        <f>[25]Tri_Incurred_AttrorTot!CC52</f>
        <v>#N/A</v>
      </c>
    </row>
    <row r="122" spans="1:81">
      <c r="A122" s="127" t="s">
        <v>418</v>
      </c>
      <c r="B122" s="709">
        <f>[25]Tri_Incurred_AttrorTot!B53</f>
        <v>3157869</v>
      </c>
      <c r="C122" s="709">
        <f>[25]Tri_Incurred_AttrorTot!C53</f>
        <v>2740973</v>
      </c>
      <c r="D122" s="709">
        <f>[25]Tri_Incurred_AttrorTot!D53</f>
        <v>2613214</v>
      </c>
      <c r="E122" s="709">
        <f>[25]Tri_Incurred_AttrorTot!E53</f>
        <v>2593713</v>
      </c>
      <c r="F122" s="709">
        <f>[25]Tri_Incurred_AttrorTot!F53</f>
        <v>2612273</v>
      </c>
      <c r="G122" s="709">
        <f>[25]Tri_Incurred_AttrorTot!G53</f>
        <v>2591129</v>
      </c>
      <c r="H122" s="709">
        <f>[25]Tri_Incurred_AttrorTot!H53</f>
        <v>2530721</v>
      </c>
      <c r="I122" s="709">
        <f>[25]Tri_Incurred_AttrorTot!I53</f>
        <v>2531046</v>
      </c>
      <c r="J122" s="709">
        <f>[25]Tri_Incurred_AttrorTot!J53</f>
        <v>2537296</v>
      </c>
      <c r="K122" s="709">
        <f>[25]Tri_Incurred_AttrorTot!K53</f>
        <v>2537296</v>
      </c>
      <c r="L122" s="709">
        <f>[25]Tri_Incurred_AttrorTot!L53</f>
        <v>2537296</v>
      </c>
      <c r="M122" s="709">
        <f>[25]Tri_Incurred_AttrorTot!M53</f>
        <v>2537296</v>
      </c>
      <c r="N122" s="709">
        <f>[25]Tri_Incurred_AttrorTot!N53</f>
        <v>2537296</v>
      </c>
      <c r="O122" s="709">
        <f>[25]Tri_Incurred_AttrorTot!O53</f>
        <v>2537296</v>
      </c>
      <c r="P122" s="709">
        <f>[25]Tri_Incurred_AttrorTot!P53</f>
        <v>2545901</v>
      </c>
      <c r="Q122" s="709">
        <f>[25]Tri_Incurred_AttrorTot!Q53</f>
        <v>2545901</v>
      </c>
      <c r="R122" s="709">
        <f>[25]Tri_Incurred_AttrorTot!R53</f>
        <v>2545901</v>
      </c>
      <c r="S122" s="709">
        <f>[25]Tri_Incurred_AttrorTot!S53</f>
        <v>2545901</v>
      </c>
      <c r="T122" s="709">
        <f>[25]Tri_Incurred_AttrorTot!T53</f>
        <v>2545901</v>
      </c>
      <c r="U122" s="709">
        <f>[25]Tri_Incurred_AttrorTot!U53</f>
        <v>2545901</v>
      </c>
      <c r="V122" s="709" t="str">
        <f>[25]Tri_Incurred_AttrorTot!V53</f>
        <v/>
      </c>
      <c r="W122" s="709" t="str">
        <f>[25]Tri_Incurred_AttrorTot!W53</f>
        <v/>
      </c>
      <c r="X122" s="709" t="str">
        <f>[25]Tri_Incurred_AttrorTot!X53</f>
        <v/>
      </c>
      <c r="Y122" s="709" t="str">
        <f>[25]Tri_Incurred_AttrorTot!Y53</f>
        <v/>
      </c>
      <c r="Z122" s="709" t="str">
        <f>[25]Tri_Incurred_AttrorTot!Z53</f>
        <v/>
      </c>
      <c r="AA122" s="709" t="str">
        <f>[25]Tri_Incurred_AttrorTot!AA53</f>
        <v/>
      </c>
      <c r="AB122" s="709" t="str">
        <f>[25]Tri_Incurred_AttrorTot!AB53</f>
        <v/>
      </c>
      <c r="AC122" s="709" t="str">
        <f>[25]Tri_Incurred_AttrorTot!AC53</f>
        <v/>
      </c>
      <c r="AD122" s="709" t="str">
        <f>[25]Tri_Incurred_AttrorTot!AD53</f>
        <v/>
      </c>
      <c r="AE122" s="709" t="str">
        <f>[25]Tri_Incurred_AttrorTot!AE53</f>
        <v/>
      </c>
      <c r="AF122" s="709" t="str">
        <f>[25]Tri_Incurred_AttrorTot!AF53</f>
        <v/>
      </c>
      <c r="AG122" s="709" t="str">
        <f>[25]Tri_Incurred_AttrorTot!AG53</f>
        <v/>
      </c>
      <c r="AH122" s="709" t="str">
        <f>[25]Tri_Incurred_AttrorTot!AH53</f>
        <v/>
      </c>
      <c r="AI122" s="709" t="str">
        <f>[25]Tri_Incurred_AttrorTot!AI53</f>
        <v/>
      </c>
      <c r="AJ122" s="709" t="str">
        <f>[25]Tri_Incurred_AttrorTot!AJ53</f>
        <v/>
      </c>
      <c r="AK122" s="709" t="str">
        <f>[25]Tri_Incurred_AttrorTot!AK53</f>
        <v/>
      </c>
      <c r="AL122" s="709" t="str">
        <f>[25]Tri_Incurred_AttrorTot!AL53</f>
        <v/>
      </c>
      <c r="AM122" s="709" t="str">
        <f>[25]Tri_Incurred_AttrorTot!AM53</f>
        <v/>
      </c>
      <c r="AN122" s="709" t="str">
        <f>[25]Tri_Incurred_AttrorTot!AN53</f>
        <v/>
      </c>
      <c r="AO122" s="709" t="str">
        <f>[25]Tri_Incurred_AttrorTot!AO53</f>
        <v/>
      </c>
      <c r="AP122" s="709" t="str">
        <f>[25]Tri_Incurred_AttrorTot!AP53</f>
        <v/>
      </c>
      <c r="AQ122" s="709" t="str">
        <f>[25]Tri_Incurred_AttrorTot!AQ53</f>
        <v/>
      </c>
      <c r="AR122" s="709" t="str">
        <f>[25]Tri_Incurred_AttrorTot!AR53</f>
        <v/>
      </c>
      <c r="AS122" s="709" t="str">
        <f>[25]Tri_Incurred_AttrorTot!AS53</f>
        <v/>
      </c>
      <c r="AT122" s="709" t="str">
        <f>[25]Tri_Incurred_AttrorTot!AT53</f>
        <v/>
      </c>
      <c r="AU122" s="709" t="str">
        <f>[25]Tri_Incurred_AttrorTot!AU53</f>
        <v/>
      </c>
      <c r="AV122" s="709" t="str">
        <f>[25]Tri_Incurred_AttrorTot!AV53</f>
        <v/>
      </c>
      <c r="AW122" s="709" t="str">
        <f>[25]Tri_Incurred_AttrorTot!AW53</f>
        <v/>
      </c>
      <c r="AX122" s="709" t="str">
        <f>[25]Tri_Incurred_AttrorTot!AX53</f>
        <v/>
      </c>
      <c r="AY122" s="709" t="str">
        <f>[25]Tri_Incurred_AttrorTot!AY53</f>
        <v/>
      </c>
      <c r="AZ122" s="709" t="str">
        <f>[25]Tri_Incurred_AttrorTot!AZ53</f>
        <v/>
      </c>
      <c r="BA122" s="709" t="str">
        <f>[25]Tri_Incurred_AttrorTot!BA53</f>
        <v/>
      </c>
      <c r="BB122" s="709" t="str">
        <f>[25]Tri_Incurred_AttrorTot!BB53</f>
        <v/>
      </c>
      <c r="BC122" s="709" t="str">
        <f>[25]Tri_Incurred_AttrorTot!BC53</f>
        <v/>
      </c>
      <c r="BD122" s="709" t="str">
        <f>[25]Tri_Incurred_AttrorTot!BD53</f>
        <v/>
      </c>
      <c r="BE122" s="709" t="str">
        <f>[25]Tri_Incurred_AttrorTot!BE53</f>
        <v/>
      </c>
      <c r="BF122" s="709" t="str">
        <f>[25]Tri_Incurred_AttrorTot!BF53</f>
        <v/>
      </c>
      <c r="BG122" s="709" t="str">
        <f>[25]Tri_Incurred_AttrorTot!BG53</f>
        <v/>
      </c>
      <c r="BH122" s="709" t="str">
        <f>[25]Tri_Incurred_AttrorTot!BH53</f>
        <v/>
      </c>
      <c r="BI122" s="709" t="str">
        <f>[25]Tri_Incurred_AttrorTot!BI53</f>
        <v/>
      </c>
      <c r="BJ122" s="709" t="str">
        <f>[25]Tri_Incurred_AttrorTot!BJ53</f>
        <v/>
      </c>
      <c r="BK122" s="709" t="e">
        <f>[25]Tri_Incurred_AttrorTot!BK53</f>
        <v>#N/A</v>
      </c>
      <c r="BL122" s="709" t="e">
        <f>[25]Tri_Incurred_AttrorTot!BL53</f>
        <v>#N/A</v>
      </c>
      <c r="BM122" s="709" t="e">
        <f>[25]Tri_Incurred_AttrorTot!BM53</f>
        <v>#N/A</v>
      </c>
      <c r="BN122" s="709" t="e">
        <f>[25]Tri_Incurred_AttrorTot!BN53</f>
        <v>#N/A</v>
      </c>
      <c r="BO122" s="709" t="e">
        <f>[25]Tri_Incurred_AttrorTot!BO53</f>
        <v>#N/A</v>
      </c>
      <c r="BP122" s="709" t="e">
        <f>[25]Tri_Incurred_AttrorTot!BP53</f>
        <v>#N/A</v>
      </c>
      <c r="BQ122" s="709" t="e">
        <f>[25]Tri_Incurred_AttrorTot!BQ53</f>
        <v>#N/A</v>
      </c>
      <c r="BR122" s="709" t="e">
        <f>[25]Tri_Incurred_AttrorTot!BR53</f>
        <v>#N/A</v>
      </c>
      <c r="BS122" s="709" t="e">
        <f>[25]Tri_Incurred_AttrorTot!BS53</f>
        <v>#N/A</v>
      </c>
      <c r="BT122" s="709" t="e">
        <f>[25]Tri_Incurred_AttrorTot!BT53</f>
        <v>#N/A</v>
      </c>
      <c r="BU122" s="709" t="e">
        <f>[25]Tri_Incurred_AttrorTot!BU53</f>
        <v>#N/A</v>
      </c>
      <c r="BV122" s="709" t="e">
        <f>[25]Tri_Incurred_AttrorTot!BV53</f>
        <v>#N/A</v>
      </c>
      <c r="BW122" s="709" t="e">
        <f>[25]Tri_Incurred_AttrorTot!BW53</f>
        <v>#N/A</v>
      </c>
      <c r="BX122" s="709" t="e">
        <f>[25]Tri_Incurred_AttrorTot!BX53</f>
        <v>#N/A</v>
      </c>
      <c r="BY122" s="709" t="e">
        <f>[25]Tri_Incurred_AttrorTot!BY53</f>
        <v>#N/A</v>
      </c>
      <c r="BZ122" s="709" t="e">
        <f>[25]Tri_Incurred_AttrorTot!BZ53</f>
        <v>#N/A</v>
      </c>
      <c r="CA122" s="709" t="e">
        <f>[25]Tri_Incurred_AttrorTot!CA53</f>
        <v>#N/A</v>
      </c>
      <c r="CB122" s="709" t="e">
        <f>[25]Tri_Incurred_AttrorTot!CB53</f>
        <v>#N/A</v>
      </c>
      <c r="CC122" s="709" t="e">
        <f>[25]Tri_Incurred_AttrorTot!CC53</f>
        <v>#N/A</v>
      </c>
    </row>
    <row r="123" spans="1:81">
      <c r="A123" s="127" t="s">
        <v>419</v>
      </c>
      <c r="B123" s="709">
        <f>[25]Tri_Incurred_AttrorTot!B54</f>
        <v>2358699</v>
      </c>
      <c r="C123" s="709">
        <f>[25]Tri_Incurred_AttrorTot!C54</f>
        <v>2038532</v>
      </c>
      <c r="D123" s="709">
        <f>[25]Tri_Incurred_AttrorTot!D54</f>
        <v>2074329</v>
      </c>
      <c r="E123" s="709">
        <f>[25]Tri_Incurred_AttrorTot!E54</f>
        <v>2075303</v>
      </c>
      <c r="F123" s="709">
        <f>[25]Tri_Incurred_AttrorTot!F54</f>
        <v>2075303</v>
      </c>
      <c r="G123" s="709">
        <f>[25]Tri_Incurred_AttrorTot!G54</f>
        <v>2072103</v>
      </c>
      <c r="H123" s="709">
        <f>[25]Tri_Incurred_AttrorTot!H54</f>
        <v>2075601</v>
      </c>
      <c r="I123" s="709">
        <f>[25]Tri_Incurred_AttrorTot!I54</f>
        <v>2048130</v>
      </c>
      <c r="J123" s="709">
        <f>[25]Tri_Incurred_AttrorTot!J54</f>
        <v>2049167</v>
      </c>
      <c r="K123" s="709">
        <f>[25]Tri_Incurred_AttrorTot!K54</f>
        <v>2024493</v>
      </c>
      <c r="L123" s="709">
        <f>[25]Tri_Incurred_AttrorTot!L54</f>
        <v>2024493</v>
      </c>
      <c r="M123" s="709">
        <f>[25]Tri_Incurred_AttrorTot!M54</f>
        <v>2024993</v>
      </c>
      <c r="N123" s="709">
        <f>[25]Tri_Incurred_AttrorTot!N54</f>
        <v>2025440</v>
      </c>
      <c r="O123" s="709">
        <f>[25]Tri_Incurred_AttrorTot!O54</f>
        <v>2025440</v>
      </c>
      <c r="P123" s="709">
        <f>[25]Tri_Incurred_AttrorTot!P54</f>
        <v>2025440</v>
      </c>
      <c r="Q123" s="709">
        <f>[25]Tri_Incurred_AttrorTot!Q54</f>
        <v>2025440</v>
      </c>
      <c r="R123" s="709">
        <f>[25]Tri_Incurred_AttrorTot!R54</f>
        <v>2025440</v>
      </c>
      <c r="S123" s="709">
        <f>[25]Tri_Incurred_AttrorTot!S54</f>
        <v>2025965</v>
      </c>
      <c r="T123" s="709">
        <f>[25]Tri_Incurred_AttrorTot!T54</f>
        <v>2025965</v>
      </c>
      <c r="U123" s="709" t="str">
        <f>[25]Tri_Incurred_AttrorTot!U54</f>
        <v/>
      </c>
      <c r="V123" s="709" t="str">
        <f>[25]Tri_Incurred_AttrorTot!V54</f>
        <v/>
      </c>
      <c r="W123" s="709" t="str">
        <f>[25]Tri_Incurred_AttrorTot!W54</f>
        <v/>
      </c>
      <c r="X123" s="709" t="str">
        <f>[25]Tri_Incurred_AttrorTot!X54</f>
        <v/>
      </c>
      <c r="Y123" s="709" t="str">
        <f>[25]Tri_Incurred_AttrorTot!Y54</f>
        <v/>
      </c>
      <c r="Z123" s="709" t="str">
        <f>[25]Tri_Incurred_AttrorTot!Z54</f>
        <v/>
      </c>
      <c r="AA123" s="709" t="str">
        <f>[25]Tri_Incurred_AttrorTot!AA54</f>
        <v/>
      </c>
      <c r="AB123" s="709" t="str">
        <f>[25]Tri_Incurred_AttrorTot!AB54</f>
        <v/>
      </c>
      <c r="AC123" s="709" t="str">
        <f>[25]Tri_Incurred_AttrorTot!AC54</f>
        <v/>
      </c>
      <c r="AD123" s="709" t="str">
        <f>[25]Tri_Incurred_AttrorTot!AD54</f>
        <v/>
      </c>
      <c r="AE123" s="709" t="str">
        <f>[25]Tri_Incurred_AttrorTot!AE54</f>
        <v/>
      </c>
      <c r="AF123" s="709" t="str">
        <f>[25]Tri_Incurred_AttrorTot!AF54</f>
        <v/>
      </c>
      <c r="AG123" s="709" t="str">
        <f>[25]Tri_Incurred_AttrorTot!AG54</f>
        <v/>
      </c>
      <c r="AH123" s="709" t="str">
        <f>[25]Tri_Incurred_AttrorTot!AH54</f>
        <v/>
      </c>
      <c r="AI123" s="709" t="str">
        <f>[25]Tri_Incurred_AttrorTot!AI54</f>
        <v/>
      </c>
      <c r="AJ123" s="709" t="str">
        <f>[25]Tri_Incurred_AttrorTot!AJ54</f>
        <v/>
      </c>
      <c r="AK123" s="709" t="str">
        <f>[25]Tri_Incurred_AttrorTot!AK54</f>
        <v/>
      </c>
      <c r="AL123" s="709" t="str">
        <f>[25]Tri_Incurred_AttrorTot!AL54</f>
        <v/>
      </c>
      <c r="AM123" s="709" t="str">
        <f>[25]Tri_Incurred_AttrorTot!AM54</f>
        <v/>
      </c>
      <c r="AN123" s="709" t="str">
        <f>[25]Tri_Incurred_AttrorTot!AN54</f>
        <v/>
      </c>
      <c r="AO123" s="709" t="str">
        <f>[25]Tri_Incurred_AttrorTot!AO54</f>
        <v/>
      </c>
      <c r="AP123" s="709" t="str">
        <f>[25]Tri_Incurred_AttrorTot!AP54</f>
        <v/>
      </c>
      <c r="AQ123" s="709" t="str">
        <f>[25]Tri_Incurred_AttrorTot!AQ54</f>
        <v/>
      </c>
      <c r="AR123" s="709" t="str">
        <f>[25]Tri_Incurred_AttrorTot!AR54</f>
        <v/>
      </c>
      <c r="AS123" s="709" t="str">
        <f>[25]Tri_Incurred_AttrorTot!AS54</f>
        <v/>
      </c>
      <c r="AT123" s="709" t="str">
        <f>[25]Tri_Incurred_AttrorTot!AT54</f>
        <v/>
      </c>
      <c r="AU123" s="709" t="str">
        <f>[25]Tri_Incurred_AttrorTot!AU54</f>
        <v/>
      </c>
      <c r="AV123" s="709" t="str">
        <f>[25]Tri_Incurred_AttrorTot!AV54</f>
        <v/>
      </c>
      <c r="AW123" s="709" t="str">
        <f>[25]Tri_Incurred_AttrorTot!AW54</f>
        <v/>
      </c>
      <c r="AX123" s="709" t="str">
        <f>[25]Tri_Incurred_AttrorTot!AX54</f>
        <v/>
      </c>
      <c r="AY123" s="709" t="str">
        <f>[25]Tri_Incurred_AttrorTot!AY54</f>
        <v/>
      </c>
      <c r="AZ123" s="709" t="str">
        <f>[25]Tri_Incurred_AttrorTot!AZ54</f>
        <v/>
      </c>
      <c r="BA123" s="709" t="str">
        <f>[25]Tri_Incurred_AttrorTot!BA54</f>
        <v/>
      </c>
      <c r="BB123" s="709" t="str">
        <f>[25]Tri_Incurred_AttrorTot!BB54</f>
        <v/>
      </c>
      <c r="BC123" s="709" t="str">
        <f>[25]Tri_Incurred_AttrorTot!BC54</f>
        <v/>
      </c>
      <c r="BD123" s="709" t="str">
        <f>[25]Tri_Incurred_AttrorTot!BD54</f>
        <v/>
      </c>
      <c r="BE123" s="709" t="str">
        <f>[25]Tri_Incurred_AttrorTot!BE54</f>
        <v/>
      </c>
      <c r="BF123" s="709" t="str">
        <f>[25]Tri_Incurred_AttrorTot!BF54</f>
        <v/>
      </c>
      <c r="BG123" s="709" t="str">
        <f>[25]Tri_Incurred_AttrorTot!BG54</f>
        <v/>
      </c>
      <c r="BH123" s="709" t="str">
        <f>[25]Tri_Incurred_AttrorTot!BH54</f>
        <v/>
      </c>
      <c r="BI123" s="709" t="str">
        <f>[25]Tri_Incurred_AttrorTot!BI54</f>
        <v/>
      </c>
      <c r="BJ123" s="709" t="str">
        <f>[25]Tri_Incurred_AttrorTot!BJ54</f>
        <v/>
      </c>
      <c r="BK123" s="709" t="e">
        <f>[25]Tri_Incurred_AttrorTot!BK54</f>
        <v>#N/A</v>
      </c>
      <c r="BL123" s="709" t="e">
        <f>[25]Tri_Incurred_AttrorTot!BL54</f>
        <v>#N/A</v>
      </c>
      <c r="BM123" s="709" t="e">
        <f>[25]Tri_Incurred_AttrorTot!BM54</f>
        <v>#N/A</v>
      </c>
      <c r="BN123" s="709" t="e">
        <f>[25]Tri_Incurred_AttrorTot!BN54</f>
        <v>#N/A</v>
      </c>
      <c r="BO123" s="709" t="e">
        <f>[25]Tri_Incurred_AttrorTot!BO54</f>
        <v>#N/A</v>
      </c>
      <c r="BP123" s="709" t="e">
        <f>[25]Tri_Incurred_AttrorTot!BP54</f>
        <v>#N/A</v>
      </c>
      <c r="BQ123" s="709" t="e">
        <f>[25]Tri_Incurred_AttrorTot!BQ54</f>
        <v>#N/A</v>
      </c>
      <c r="BR123" s="709" t="e">
        <f>[25]Tri_Incurred_AttrorTot!BR54</f>
        <v>#N/A</v>
      </c>
      <c r="BS123" s="709" t="e">
        <f>[25]Tri_Incurred_AttrorTot!BS54</f>
        <v>#N/A</v>
      </c>
      <c r="BT123" s="709" t="e">
        <f>[25]Tri_Incurred_AttrorTot!BT54</f>
        <v>#N/A</v>
      </c>
      <c r="BU123" s="709" t="e">
        <f>[25]Tri_Incurred_AttrorTot!BU54</f>
        <v>#N/A</v>
      </c>
      <c r="BV123" s="709" t="e">
        <f>[25]Tri_Incurred_AttrorTot!BV54</f>
        <v>#N/A</v>
      </c>
      <c r="BW123" s="709" t="e">
        <f>[25]Tri_Incurred_AttrorTot!BW54</f>
        <v>#N/A</v>
      </c>
      <c r="BX123" s="709" t="e">
        <f>[25]Tri_Incurred_AttrorTot!BX54</f>
        <v>#N/A</v>
      </c>
      <c r="BY123" s="709" t="e">
        <f>[25]Tri_Incurred_AttrorTot!BY54</f>
        <v>#N/A</v>
      </c>
      <c r="BZ123" s="709" t="e">
        <f>[25]Tri_Incurred_AttrorTot!BZ54</f>
        <v>#N/A</v>
      </c>
      <c r="CA123" s="709" t="e">
        <f>[25]Tri_Incurred_AttrorTot!CA54</f>
        <v>#N/A</v>
      </c>
      <c r="CB123" s="709" t="e">
        <f>[25]Tri_Incurred_AttrorTot!CB54</f>
        <v>#N/A</v>
      </c>
      <c r="CC123" s="709" t="e">
        <f>[25]Tri_Incurred_AttrorTot!CC54</f>
        <v>#N/A</v>
      </c>
    </row>
    <row r="124" spans="1:81">
      <c r="A124" s="127" t="s">
        <v>420</v>
      </c>
      <c r="B124" s="709">
        <f>[25]Tri_Incurred_AttrorTot!B55</f>
        <v>2232505</v>
      </c>
      <c r="C124" s="709">
        <f>[25]Tri_Incurred_AttrorTot!C55</f>
        <v>2480782</v>
      </c>
      <c r="D124" s="709">
        <f>[25]Tri_Incurred_AttrorTot!D55</f>
        <v>2554193</v>
      </c>
      <c r="E124" s="709">
        <f>[25]Tri_Incurred_AttrorTot!E55</f>
        <v>2538411</v>
      </c>
      <c r="F124" s="709">
        <f>[25]Tri_Incurred_AttrorTot!F55</f>
        <v>2484459</v>
      </c>
      <c r="G124" s="709">
        <f>[25]Tri_Incurred_AttrorTot!G55</f>
        <v>2484779</v>
      </c>
      <c r="H124" s="709">
        <f>[25]Tri_Incurred_AttrorTot!H55</f>
        <v>2475341</v>
      </c>
      <c r="I124" s="709">
        <f>[25]Tri_Incurred_AttrorTot!I55</f>
        <v>2480317</v>
      </c>
      <c r="J124" s="709">
        <f>[25]Tri_Incurred_AttrorTot!J55</f>
        <v>2481498</v>
      </c>
      <c r="K124" s="709">
        <f>[25]Tri_Incurred_AttrorTot!K55</f>
        <v>2467629</v>
      </c>
      <c r="L124" s="709">
        <f>[25]Tri_Incurred_AttrorTot!L55</f>
        <v>2358929</v>
      </c>
      <c r="M124" s="709">
        <f>[25]Tri_Incurred_AttrorTot!M55</f>
        <v>2358929</v>
      </c>
      <c r="N124" s="709">
        <f>[25]Tri_Incurred_AttrorTot!N55</f>
        <v>2358929</v>
      </c>
      <c r="O124" s="709">
        <f>[25]Tri_Incurred_AttrorTot!O55</f>
        <v>2360724</v>
      </c>
      <c r="P124" s="709">
        <f>[25]Tri_Incurred_AttrorTot!P55</f>
        <v>2360724</v>
      </c>
      <c r="Q124" s="709">
        <f>[25]Tri_Incurred_AttrorTot!Q55</f>
        <v>2360724</v>
      </c>
      <c r="R124" s="709">
        <f>[25]Tri_Incurred_AttrorTot!R55</f>
        <v>2360724</v>
      </c>
      <c r="S124" s="709">
        <f>[25]Tri_Incurred_AttrorTot!S55</f>
        <v>2360724</v>
      </c>
      <c r="T124" s="709" t="str">
        <f>[25]Tri_Incurred_AttrorTot!T55</f>
        <v/>
      </c>
      <c r="U124" s="709" t="str">
        <f>[25]Tri_Incurred_AttrorTot!U55</f>
        <v/>
      </c>
      <c r="V124" s="709" t="str">
        <f>[25]Tri_Incurred_AttrorTot!V55</f>
        <v/>
      </c>
      <c r="W124" s="709" t="str">
        <f>[25]Tri_Incurred_AttrorTot!W55</f>
        <v/>
      </c>
      <c r="X124" s="709" t="str">
        <f>[25]Tri_Incurred_AttrorTot!X55</f>
        <v/>
      </c>
      <c r="Y124" s="709" t="str">
        <f>[25]Tri_Incurred_AttrorTot!Y55</f>
        <v/>
      </c>
      <c r="Z124" s="709" t="str">
        <f>[25]Tri_Incurred_AttrorTot!Z55</f>
        <v/>
      </c>
      <c r="AA124" s="709" t="str">
        <f>[25]Tri_Incurred_AttrorTot!AA55</f>
        <v/>
      </c>
      <c r="AB124" s="709" t="str">
        <f>[25]Tri_Incurred_AttrorTot!AB55</f>
        <v/>
      </c>
      <c r="AC124" s="709" t="str">
        <f>[25]Tri_Incurred_AttrorTot!AC55</f>
        <v/>
      </c>
      <c r="AD124" s="709" t="str">
        <f>[25]Tri_Incurred_AttrorTot!AD55</f>
        <v/>
      </c>
      <c r="AE124" s="709" t="str">
        <f>[25]Tri_Incurred_AttrorTot!AE55</f>
        <v/>
      </c>
      <c r="AF124" s="709" t="str">
        <f>[25]Tri_Incurred_AttrorTot!AF55</f>
        <v/>
      </c>
      <c r="AG124" s="709" t="str">
        <f>[25]Tri_Incurred_AttrorTot!AG55</f>
        <v/>
      </c>
      <c r="AH124" s="709" t="str">
        <f>[25]Tri_Incurred_AttrorTot!AH55</f>
        <v/>
      </c>
      <c r="AI124" s="709" t="str">
        <f>[25]Tri_Incurred_AttrorTot!AI55</f>
        <v/>
      </c>
      <c r="AJ124" s="709" t="str">
        <f>[25]Tri_Incurred_AttrorTot!AJ55</f>
        <v/>
      </c>
      <c r="AK124" s="709" t="str">
        <f>[25]Tri_Incurred_AttrorTot!AK55</f>
        <v/>
      </c>
      <c r="AL124" s="709" t="str">
        <f>[25]Tri_Incurred_AttrorTot!AL55</f>
        <v/>
      </c>
      <c r="AM124" s="709" t="str">
        <f>[25]Tri_Incurred_AttrorTot!AM55</f>
        <v/>
      </c>
      <c r="AN124" s="709" t="str">
        <f>[25]Tri_Incurred_AttrorTot!AN55</f>
        <v/>
      </c>
      <c r="AO124" s="709" t="str">
        <f>[25]Tri_Incurred_AttrorTot!AO55</f>
        <v/>
      </c>
      <c r="AP124" s="709" t="str">
        <f>[25]Tri_Incurred_AttrorTot!AP55</f>
        <v/>
      </c>
      <c r="AQ124" s="709" t="str">
        <f>[25]Tri_Incurred_AttrorTot!AQ55</f>
        <v/>
      </c>
      <c r="AR124" s="709" t="str">
        <f>[25]Tri_Incurred_AttrorTot!AR55</f>
        <v/>
      </c>
      <c r="AS124" s="709" t="str">
        <f>[25]Tri_Incurred_AttrorTot!AS55</f>
        <v/>
      </c>
      <c r="AT124" s="709" t="str">
        <f>[25]Tri_Incurred_AttrorTot!AT55</f>
        <v/>
      </c>
      <c r="AU124" s="709" t="str">
        <f>[25]Tri_Incurred_AttrorTot!AU55</f>
        <v/>
      </c>
      <c r="AV124" s="709" t="str">
        <f>[25]Tri_Incurred_AttrorTot!AV55</f>
        <v/>
      </c>
      <c r="AW124" s="709" t="str">
        <f>[25]Tri_Incurred_AttrorTot!AW55</f>
        <v/>
      </c>
      <c r="AX124" s="709" t="str">
        <f>[25]Tri_Incurred_AttrorTot!AX55</f>
        <v/>
      </c>
      <c r="AY124" s="709" t="str">
        <f>[25]Tri_Incurred_AttrorTot!AY55</f>
        <v/>
      </c>
      <c r="AZ124" s="709" t="str">
        <f>[25]Tri_Incurred_AttrorTot!AZ55</f>
        <v/>
      </c>
      <c r="BA124" s="709" t="str">
        <f>[25]Tri_Incurred_AttrorTot!BA55</f>
        <v/>
      </c>
      <c r="BB124" s="709" t="str">
        <f>[25]Tri_Incurred_AttrorTot!BB55</f>
        <v/>
      </c>
      <c r="BC124" s="709" t="str">
        <f>[25]Tri_Incurred_AttrorTot!BC55</f>
        <v/>
      </c>
      <c r="BD124" s="709" t="str">
        <f>[25]Tri_Incurred_AttrorTot!BD55</f>
        <v/>
      </c>
      <c r="BE124" s="709" t="str">
        <f>[25]Tri_Incurred_AttrorTot!BE55</f>
        <v/>
      </c>
      <c r="BF124" s="709" t="str">
        <f>[25]Tri_Incurred_AttrorTot!BF55</f>
        <v/>
      </c>
      <c r="BG124" s="709" t="str">
        <f>[25]Tri_Incurred_AttrorTot!BG55</f>
        <v/>
      </c>
      <c r="BH124" s="709" t="str">
        <f>[25]Tri_Incurred_AttrorTot!BH55</f>
        <v/>
      </c>
      <c r="BI124" s="709" t="str">
        <f>[25]Tri_Incurred_AttrorTot!BI55</f>
        <v/>
      </c>
      <c r="BJ124" s="709" t="str">
        <f>[25]Tri_Incurred_AttrorTot!BJ55</f>
        <v/>
      </c>
      <c r="BK124" s="709" t="e">
        <f>[25]Tri_Incurred_AttrorTot!BK55</f>
        <v>#N/A</v>
      </c>
      <c r="BL124" s="709" t="e">
        <f>[25]Tri_Incurred_AttrorTot!BL55</f>
        <v>#N/A</v>
      </c>
      <c r="BM124" s="709" t="e">
        <f>[25]Tri_Incurred_AttrorTot!BM55</f>
        <v>#N/A</v>
      </c>
      <c r="BN124" s="709" t="e">
        <f>[25]Tri_Incurred_AttrorTot!BN55</f>
        <v>#N/A</v>
      </c>
      <c r="BO124" s="709" t="e">
        <f>[25]Tri_Incurred_AttrorTot!BO55</f>
        <v>#N/A</v>
      </c>
      <c r="BP124" s="709" t="e">
        <f>[25]Tri_Incurred_AttrorTot!BP55</f>
        <v>#N/A</v>
      </c>
      <c r="BQ124" s="709" t="e">
        <f>[25]Tri_Incurred_AttrorTot!BQ55</f>
        <v>#N/A</v>
      </c>
      <c r="BR124" s="709" t="e">
        <f>[25]Tri_Incurred_AttrorTot!BR55</f>
        <v>#N/A</v>
      </c>
      <c r="BS124" s="709" t="e">
        <f>[25]Tri_Incurred_AttrorTot!BS55</f>
        <v>#N/A</v>
      </c>
      <c r="BT124" s="709" t="e">
        <f>[25]Tri_Incurred_AttrorTot!BT55</f>
        <v>#N/A</v>
      </c>
      <c r="BU124" s="709" t="e">
        <f>[25]Tri_Incurred_AttrorTot!BU55</f>
        <v>#N/A</v>
      </c>
      <c r="BV124" s="709" t="e">
        <f>[25]Tri_Incurred_AttrorTot!BV55</f>
        <v>#N/A</v>
      </c>
      <c r="BW124" s="709" t="e">
        <f>[25]Tri_Incurred_AttrorTot!BW55</f>
        <v>#N/A</v>
      </c>
      <c r="BX124" s="709" t="e">
        <f>[25]Tri_Incurred_AttrorTot!BX55</f>
        <v>#N/A</v>
      </c>
      <c r="BY124" s="709" t="e">
        <f>[25]Tri_Incurred_AttrorTot!BY55</f>
        <v>#N/A</v>
      </c>
      <c r="BZ124" s="709" t="e">
        <f>[25]Tri_Incurred_AttrorTot!BZ55</f>
        <v>#N/A</v>
      </c>
      <c r="CA124" s="709" t="e">
        <f>[25]Tri_Incurred_AttrorTot!CA55</f>
        <v>#N/A</v>
      </c>
      <c r="CB124" s="709" t="e">
        <f>[25]Tri_Incurred_AttrorTot!CB55</f>
        <v>#N/A</v>
      </c>
      <c r="CC124" s="709" t="e">
        <f>[25]Tri_Incurred_AttrorTot!CC55</f>
        <v>#N/A</v>
      </c>
    </row>
    <row r="125" spans="1:81">
      <c r="A125" s="127" t="s">
        <v>271</v>
      </c>
      <c r="B125" s="709">
        <f>[25]Tri_Incurred_AttrorTot!B56</f>
        <v>2689039</v>
      </c>
      <c r="C125" s="709">
        <f>[25]Tri_Incurred_AttrorTot!C56</f>
        <v>2797060</v>
      </c>
      <c r="D125" s="709">
        <f>[25]Tri_Incurred_AttrorTot!D56</f>
        <v>2623061</v>
      </c>
      <c r="E125" s="709">
        <f>[25]Tri_Incurred_AttrorTot!E56</f>
        <v>2630695</v>
      </c>
      <c r="F125" s="709">
        <f>[25]Tri_Incurred_AttrorTot!F56</f>
        <v>2510695</v>
      </c>
      <c r="G125" s="709">
        <f>[25]Tri_Incurred_AttrorTot!G56</f>
        <v>2484465</v>
      </c>
      <c r="H125" s="709">
        <f>[25]Tri_Incurred_AttrorTot!H56</f>
        <v>2431080</v>
      </c>
      <c r="I125" s="709">
        <f>[25]Tri_Incurred_AttrorTot!I56</f>
        <v>2431080</v>
      </c>
      <c r="J125" s="709">
        <f>[25]Tri_Incurred_AttrorTot!J56</f>
        <v>2188080</v>
      </c>
      <c r="K125" s="709">
        <f>[25]Tri_Incurred_AttrorTot!K56</f>
        <v>2188080</v>
      </c>
      <c r="L125" s="709">
        <f>[25]Tri_Incurred_AttrorTot!L56</f>
        <v>2188080</v>
      </c>
      <c r="M125" s="709">
        <f>[25]Tri_Incurred_AttrorTot!M56</f>
        <v>2188080</v>
      </c>
      <c r="N125" s="709">
        <f>[25]Tri_Incurred_AttrorTot!N56</f>
        <v>2188080</v>
      </c>
      <c r="O125" s="709">
        <f>[25]Tri_Incurred_AttrorTot!O56</f>
        <v>2188540</v>
      </c>
      <c r="P125" s="709">
        <f>[25]Tri_Incurred_AttrorTot!P56</f>
        <v>2188540</v>
      </c>
      <c r="Q125" s="709">
        <f>[25]Tri_Incurred_AttrorTot!Q56</f>
        <v>2188540</v>
      </c>
      <c r="R125" s="709">
        <f>[25]Tri_Incurred_AttrorTot!R56</f>
        <v>2188540</v>
      </c>
      <c r="S125" s="709" t="str">
        <f>[25]Tri_Incurred_AttrorTot!S56</f>
        <v/>
      </c>
      <c r="T125" s="709" t="str">
        <f>[25]Tri_Incurred_AttrorTot!T56</f>
        <v/>
      </c>
      <c r="U125" s="709" t="str">
        <f>[25]Tri_Incurred_AttrorTot!U56</f>
        <v/>
      </c>
      <c r="V125" s="709" t="str">
        <f>[25]Tri_Incurred_AttrorTot!V56</f>
        <v/>
      </c>
      <c r="W125" s="709" t="str">
        <f>[25]Tri_Incurred_AttrorTot!W56</f>
        <v/>
      </c>
      <c r="X125" s="709" t="str">
        <f>[25]Tri_Incurred_AttrorTot!X56</f>
        <v/>
      </c>
      <c r="Y125" s="709" t="str">
        <f>[25]Tri_Incurred_AttrorTot!Y56</f>
        <v/>
      </c>
      <c r="Z125" s="709" t="str">
        <f>[25]Tri_Incurred_AttrorTot!Z56</f>
        <v/>
      </c>
      <c r="AA125" s="709" t="str">
        <f>[25]Tri_Incurred_AttrorTot!AA56</f>
        <v/>
      </c>
      <c r="AB125" s="709" t="str">
        <f>[25]Tri_Incurred_AttrorTot!AB56</f>
        <v/>
      </c>
      <c r="AC125" s="709" t="str">
        <f>[25]Tri_Incurred_AttrorTot!AC56</f>
        <v/>
      </c>
      <c r="AD125" s="709" t="str">
        <f>[25]Tri_Incurred_AttrorTot!AD56</f>
        <v/>
      </c>
      <c r="AE125" s="709" t="str">
        <f>[25]Tri_Incurred_AttrorTot!AE56</f>
        <v/>
      </c>
      <c r="AF125" s="709" t="str">
        <f>[25]Tri_Incurred_AttrorTot!AF56</f>
        <v/>
      </c>
      <c r="AG125" s="709" t="str">
        <f>[25]Tri_Incurred_AttrorTot!AG56</f>
        <v/>
      </c>
      <c r="AH125" s="709" t="str">
        <f>[25]Tri_Incurred_AttrorTot!AH56</f>
        <v/>
      </c>
      <c r="AI125" s="709" t="str">
        <f>[25]Tri_Incurred_AttrorTot!AI56</f>
        <v/>
      </c>
      <c r="AJ125" s="709" t="str">
        <f>[25]Tri_Incurred_AttrorTot!AJ56</f>
        <v/>
      </c>
      <c r="AK125" s="709" t="str">
        <f>[25]Tri_Incurred_AttrorTot!AK56</f>
        <v/>
      </c>
      <c r="AL125" s="709" t="str">
        <f>[25]Tri_Incurred_AttrorTot!AL56</f>
        <v/>
      </c>
      <c r="AM125" s="709" t="str">
        <f>[25]Tri_Incurred_AttrorTot!AM56</f>
        <v/>
      </c>
      <c r="AN125" s="709" t="str">
        <f>[25]Tri_Incurred_AttrorTot!AN56</f>
        <v/>
      </c>
      <c r="AO125" s="709" t="str">
        <f>[25]Tri_Incurred_AttrorTot!AO56</f>
        <v/>
      </c>
      <c r="AP125" s="709" t="str">
        <f>[25]Tri_Incurred_AttrorTot!AP56</f>
        <v/>
      </c>
      <c r="AQ125" s="709" t="str">
        <f>[25]Tri_Incurred_AttrorTot!AQ56</f>
        <v/>
      </c>
      <c r="AR125" s="709" t="str">
        <f>[25]Tri_Incurred_AttrorTot!AR56</f>
        <v/>
      </c>
      <c r="AS125" s="709" t="str">
        <f>[25]Tri_Incurred_AttrorTot!AS56</f>
        <v/>
      </c>
      <c r="AT125" s="709" t="str">
        <f>[25]Tri_Incurred_AttrorTot!AT56</f>
        <v/>
      </c>
      <c r="AU125" s="709" t="str">
        <f>[25]Tri_Incurred_AttrorTot!AU56</f>
        <v/>
      </c>
      <c r="AV125" s="709" t="str">
        <f>[25]Tri_Incurred_AttrorTot!AV56</f>
        <v/>
      </c>
      <c r="AW125" s="709" t="str">
        <f>[25]Tri_Incurred_AttrorTot!AW56</f>
        <v/>
      </c>
      <c r="AX125" s="709" t="str">
        <f>[25]Tri_Incurred_AttrorTot!AX56</f>
        <v/>
      </c>
      <c r="AY125" s="709" t="str">
        <f>[25]Tri_Incurred_AttrorTot!AY56</f>
        <v/>
      </c>
      <c r="AZ125" s="709" t="str">
        <f>[25]Tri_Incurred_AttrorTot!AZ56</f>
        <v/>
      </c>
      <c r="BA125" s="709" t="str">
        <f>[25]Tri_Incurred_AttrorTot!BA56</f>
        <v/>
      </c>
      <c r="BB125" s="709" t="str">
        <f>[25]Tri_Incurred_AttrorTot!BB56</f>
        <v/>
      </c>
      <c r="BC125" s="709" t="str">
        <f>[25]Tri_Incurred_AttrorTot!BC56</f>
        <v/>
      </c>
      <c r="BD125" s="709" t="str">
        <f>[25]Tri_Incurred_AttrorTot!BD56</f>
        <v/>
      </c>
      <c r="BE125" s="709" t="str">
        <f>[25]Tri_Incurred_AttrorTot!BE56</f>
        <v/>
      </c>
      <c r="BF125" s="709" t="str">
        <f>[25]Tri_Incurred_AttrorTot!BF56</f>
        <v/>
      </c>
      <c r="BG125" s="709" t="str">
        <f>[25]Tri_Incurred_AttrorTot!BG56</f>
        <v/>
      </c>
      <c r="BH125" s="709" t="str">
        <f>[25]Tri_Incurred_AttrorTot!BH56</f>
        <v/>
      </c>
      <c r="BI125" s="709" t="str">
        <f>[25]Tri_Incurred_AttrorTot!BI56</f>
        <v/>
      </c>
      <c r="BJ125" s="709" t="str">
        <f>[25]Tri_Incurred_AttrorTot!BJ56</f>
        <v/>
      </c>
      <c r="BK125" s="709" t="e">
        <f>[25]Tri_Incurred_AttrorTot!BK56</f>
        <v>#N/A</v>
      </c>
      <c r="BL125" s="709" t="e">
        <f>[25]Tri_Incurred_AttrorTot!BL56</f>
        <v>#N/A</v>
      </c>
      <c r="BM125" s="709" t="e">
        <f>[25]Tri_Incurred_AttrorTot!BM56</f>
        <v>#N/A</v>
      </c>
      <c r="BN125" s="709" t="e">
        <f>[25]Tri_Incurred_AttrorTot!BN56</f>
        <v>#N/A</v>
      </c>
      <c r="BO125" s="709" t="e">
        <f>[25]Tri_Incurred_AttrorTot!BO56</f>
        <v>#N/A</v>
      </c>
      <c r="BP125" s="709" t="e">
        <f>[25]Tri_Incurred_AttrorTot!BP56</f>
        <v>#N/A</v>
      </c>
      <c r="BQ125" s="709" t="e">
        <f>[25]Tri_Incurred_AttrorTot!BQ56</f>
        <v>#N/A</v>
      </c>
      <c r="BR125" s="709" t="e">
        <f>[25]Tri_Incurred_AttrorTot!BR56</f>
        <v>#N/A</v>
      </c>
      <c r="BS125" s="709" t="e">
        <f>[25]Tri_Incurred_AttrorTot!BS56</f>
        <v>#N/A</v>
      </c>
      <c r="BT125" s="709" t="e">
        <f>[25]Tri_Incurred_AttrorTot!BT56</f>
        <v>#N/A</v>
      </c>
      <c r="BU125" s="709" t="e">
        <f>[25]Tri_Incurred_AttrorTot!BU56</f>
        <v>#N/A</v>
      </c>
      <c r="BV125" s="709" t="e">
        <f>[25]Tri_Incurred_AttrorTot!BV56</f>
        <v>#N/A</v>
      </c>
      <c r="BW125" s="709" t="e">
        <f>[25]Tri_Incurred_AttrorTot!BW56</f>
        <v>#N/A</v>
      </c>
      <c r="BX125" s="709" t="e">
        <f>[25]Tri_Incurred_AttrorTot!BX56</f>
        <v>#N/A</v>
      </c>
      <c r="BY125" s="709" t="e">
        <f>[25]Tri_Incurred_AttrorTot!BY56</f>
        <v>#N/A</v>
      </c>
      <c r="BZ125" s="709" t="e">
        <f>[25]Tri_Incurred_AttrorTot!BZ56</f>
        <v>#N/A</v>
      </c>
      <c r="CA125" s="709" t="e">
        <f>[25]Tri_Incurred_AttrorTot!CA56</f>
        <v>#N/A</v>
      </c>
      <c r="CB125" s="709" t="e">
        <f>[25]Tri_Incurred_AttrorTot!CB56</f>
        <v>#N/A</v>
      </c>
      <c r="CC125" s="709" t="e">
        <f>[25]Tri_Incurred_AttrorTot!CC56</f>
        <v>#N/A</v>
      </c>
    </row>
    <row r="126" spans="1:81">
      <c r="A126" s="127" t="s">
        <v>272</v>
      </c>
      <c r="B126" s="709">
        <f>[25]Tri_Incurred_AttrorTot!B57</f>
        <v>2192504</v>
      </c>
      <c r="C126" s="709">
        <f>[25]Tri_Incurred_AttrorTot!C57</f>
        <v>2440528</v>
      </c>
      <c r="D126" s="709">
        <f>[25]Tri_Incurred_AttrorTot!D57</f>
        <v>2494149</v>
      </c>
      <c r="E126" s="709">
        <f>[25]Tri_Incurred_AttrorTot!E57</f>
        <v>2510275</v>
      </c>
      <c r="F126" s="709">
        <f>[25]Tri_Incurred_AttrorTot!F57</f>
        <v>2484513</v>
      </c>
      <c r="G126" s="709">
        <f>[25]Tri_Incurred_AttrorTot!G57</f>
        <v>2476854</v>
      </c>
      <c r="H126" s="709">
        <f>[25]Tri_Incurred_AttrorTot!H57</f>
        <v>2479917</v>
      </c>
      <c r="I126" s="709">
        <f>[25]Tri_Incurred_AttrorTot!I57</f>
        <v>2511507</v>
      </c>
      <c r="J126" s="709">
        <f>[25]Tri_Incurred_AttrorTot!J57</f>
        <v>2477825</v>
      </c>
      <c r="K126" s="709">
        <f>[25]Tri_Incurred_AttrorTot!K57</f>
        <v>2477825</v>
      </c>
      <c r="L126" s="709">
        <f>[25]Tri_Incurred_AttrorTot!L57</f>
        <v>2477825</v>
      </c>
      <c r="M126" s="709">
        <f>[25]Tri_Incurred_AttrorTot!M57</f>
        <v>2477825</v>
      </c>
      <c r="N126" s="709">
        <f>[25]Tri_Incurred_AttrorTot!N57</f>
        <v>2478748</v>
      </c>
      <c r="O126" s="709">
        <f>[25]Tri_Incurred_AttrorTot!O57</f>
        <v>2478748</v>
      </c>
      <c r="P126" s="709">
        <f>[25]Tri_Incurred_AttrorTot!P57</f>
        <v>2478748</v>
      </c>
      <c r="Q126" s="709">
        <f>[25]Tri_Incurred_AttrorTot!Q57</f>
        <v>2478748</v>
      </c>
      <c r="R126" s="709" t="str">
        <f>[25]Tri_Incurred_AttrorTot!R57</f>
        <v/>
      </c>
      <c r="S126" s="709" t="str">
        <f>[25]Tri_Incurred_AttrorTot!S57</f>
        <v/>
      </c>
      <c r="T126" s="709" t="str">
        <f>[25]Tri_Incurred_AttrorTot!T57</f>
        <v/>
      </c>
      <c r="U126" s="709" t="str">
        <f>[25]Tri_Incurred_AttrorTot!U57</f>
        <v/>
      </c>
      <c r="V126" s="709" t="str">
        <f>[25]Tri_Incurred_AttrorTot!V57</f>
        <v/>
      </c>
      <c r="W126" s="709" t="str">
        <f>[25]Tri_Incurred_AttrorTot!W57</f>
        <v/>
      </c>
      <c r="X126" s="709" t="str">
        <f>[25]Tri_Incurred_AttrorTot!X57</f>
        <v/>
      </c>
      <c r="Y126" s="709" t="str">
        <f>[25]Tri_Incurred_AttrorTot!Y57</f>
        <v/>
      </c>
      <c r="Z126" s="709" t="str">
        <f>[25]Tri_Incurred_AttrorTot!Z57</f>
        <v/>
      </c>
      <c r="AA126" s="709" t="str">
        <f>[25]Tri_Incurred_AttrorTot!AA57</f>
        <v/>
      </c>
      <c r="AB126" s="709" t="str">
        <f>[25]Tri_Incurred_AttrorTot!AB57</f>
        <v/>
      </c>
      <c r="AC126" s="709" t="str">
        <f>[25]Tri_Incurred_AttrorTot!AC57</f>
        <v/>
      </c>
      <c r="AD126" s="709" t="str">
        <f>[25]Tri_Incurred_AttrorTot!AD57</f>
        <v/>
      </c>
      <c r="AE126" s="709" t="str">
        <f>[25]Tri_Incurred_AttrorTot!AE57</f>
        <v/>
      </c>
      <c r="AF126" s="709" t="str">
        <f>[25]Tri_Incurred_AttrorTot!AF57</f>
        <v/>
      </c>
      <c r="AG126" s="709" t="str">
        <f>[25]Tri_Incurred_AttrorTot!AG57</f>
        <v/>
      </c>
      <c r="AH126" s="709" t="str">
        <f>[25]Tri_Incurred_AttrorTot!AH57</f>
        <v/>
      </c>
      <c r="AI126" s="709" t="str">
        <f>[25]Tri_Incurred_AttrorTot!AI57</f>
        <v/>
      </c>
      <c r="AJ126" s="709" t="str">
        <f>[25]Tri_Incurred_AttrorTot!AJ57</f>
        <v/>
      </c>
      <c r="AK126" s="709" t="str">
        <f>[25]Tri_Incurred_AttrorTot!AK57</f>
        <v/>
      </c>
      <c r="AL126" s="709" t="str">
        <f>[25]Tri_Incurred_AttrorTot!AL57</f>
        <v/>
      </c>
      <c r="AM126" s="709" t="str">
        <f>[25]Tri_Incurred_AttrorTot!AM57</f>
        <v/>
      </c>
      <c r="AN126" s="709" t="str">
        <f>[25]Tri_Incurred_AttrorTot!AN57</f>
        <v/>
      </c>
      <c r="AO126" s="709" t="str">
        <f>[25]Tri_Incurred_AttrorTot!AO57</f>
        <v/>
      </c>
      <c r="AP126" s="709" t="str">
        <f>[25]Tri_Incurred_AttrorTot!AP57</f>
        <v/>
      </c>
      <c r="AQ126" s="709" t="str">
        <f>[25]Tri_Incurred_AttrorTot!AQ57</f>
        <v/>
      </c>
      <c r="AR126" s="709" t="str">
        <f>[25]Tri_Incurred_AttrorTot!AR57</f>
        <v/>
      </c>
      <c r="AS126" s="709" t="str">
        <f>[25]Tri_Incurred_AttrorTot!AS57</f>
        <v/>
      </c>
      <c r="AT126" s="709" t="str">
        <f>[25]Tri_Incurred_AttrorTot!AT57</f>
        <v/>
      </c>
      <c r="AU126" s="709" t="str">
        <f>[25]Tri_Incurred_AttrorTot!AU57</f>
        <v/>
      </c>
      <c r="AV126" s="709" t="str">
        <f>[25]Tri_Incurred_AttrorTot!AV57</f>
        <v/>
      </c>
      <c r="AW126" s="709" t="str">
        <f>[25]Tri_Incurred_AttrorTot!AW57</f>
        <v/>
      </c>
      <c r="AX126" s="709" t="str">
        <f>[25]Tri_Incurred_AttrorTot!AX57</f>
        <v/>
      </c>
      <c r="AY126" s="709" t="str">
        <f>[25]Tri_Incurred_AttrorTot!AY57</f>
        <v/>
      </c>
      <c r="AZ126" s="709" t="str">
        <f>[25]Tri_Incurred_AttrorTot!AZ57</f>
        <v/>
      </c>
      <c r="BA126" s="709" t="str">
        <f>[25]Tri_Incurred_AttrorTot!BA57</f>
        <v/>
      </c>
      <c r="BB126" s="709" t="str">
        <f>[25]Tri_Incurred_AttrorTot!BB57</f>
        <v/>
      </c>
      <c r="BC126" s="709" t="str">
        <f>[25]Tri_Incurred_AttrorTot!BC57</f>
        <v/>
      </c>
      <c r="BD126" s="709" t="str">
        <f>[25]Tri_Incurred_AttrorTot!BD57</f>
        <v/>
      </c>
      <c r="BE126" s="709" t="str">
        <f>[25]Tri_Incurred_AttrorTot!BE57</f>
        <v/>
      </c>
      <c r="BF126" s="709" t="str">
        <f>[25]Tri_Incurred_AttrorTot!BF57</f>
        <v/>
      </c>
      <c r="BG126" s="709" t="str">
        <f>[25]Tri_Incurred_AttrorTot!BG57</f>
        <v/>
      </c>
      <c r="BH126" s="709" t="str">
        <f>[25]Tri_Incurred_AttrorTot!BH57</f>
        <v/>
      </c>
      <c r="BI126" s="709" t="str">
        <f>[25]Tri_Incurred_AttrorTot!BI57</f>
        <v/>
      </c>
      <c r="BJ126" s="709" t="str">
        <f>[25]Tri_Incurred_AttrorTot!BJ57</f>
        <v/>
      </c>
      <c r="BK126" s="709" t="e">
        <f>[25]Tri_Incurred_AttrorTot!BK57</f>
        <v>#N/A</v>
      </c>
      <c r="BL126" s="709" t="e">
        <f>[25]Tri_Incurred_AttrorTot!BL57</f>
        <v>#N/A</v>
      </c>
      <c r="BM126" s="709" t="e">
        <f>[25]Tri_Incurred_AttrorTot!BM57</f>
        <v>#N/A</v>
      </c>
      <c r="BN126" s="709" t="e">
        <f>[25]Tri_Incurred_AttrorTot!BN57</f>
        <v>#N/A</v>
      </c>
      <c r="BO126" s="709" t="e">
        <f>[25]Tri_Incurred_AttrorTot!BO57</f>
        <v>#N/A</v>
      </c>
      <c r="BP126" s="709" t="e">
        <f>[25]Tri_Incurred_AttrorTot!BP57</f>
        <v>#N/A</v>
      </c>
      <c r="BQ126" s="709" t="e">
        <f>[25]Tri_Incurred_AttrorTot!BQ57</f>
        <v>#N/A</v>
      </c>
      <c r="BR126" s="709" t="e">
        <f>[25]Tri_Incurred_AttrorTot!BR57</f>
        <v>#N/A</v>
      </c>
      <c r="BS126" s="709" t="e">
        <f>[25]Tri_Incurred_AttrorTot!BS57</f>
        <v>#N/A</v>
      </c>
      <c r="BT126" s="709" t="e">
        <f>[25]Tri_Incurred_AttrorTot!BT57</f>
        <v>#N/A</v>
      </c>
      <c r="BU126" s="709" t="e">
        <f>[25]Tri_Incurred_AttrorTot!BU57</f>
        <v>#N/A</v>
      </c>
      <c r="BV126" s="709" t="e">
        <f>[25]Tri_Incurred_AttrorTot!BV57</f>
        <v>#N/A</v>
      </c>
      <c r="BW126" s="709" t="e">
        <f>[25]Tri_Incurred_AttrorTot!BW57</f>
        <v>#N/A</v>
      </c>
      <c r="BX126" s="709" t="e">
        <f>[25]Tri_Incurred_AttrorTot!BX57</f>
        <v>#N/A</v>
      </c>
      <c r="BY126" s="709" t="e">
        <f>[25]Tri_Incurred_AttrorTot!BY57</f>
        <v>#N/A</v>
      </c>
      <c r="BZ126" s="709" t="e">
        <f>[25]Tri_Incurred_AttrorTot!BZ57</f>
        <v>#N/A</v>
      </c>
      <c r="CA126" s="709" t="e">
        <f>[25]Tri_Incurred_AttrorTot!CA57</f>
        <v>#N/A</v>
      </c>
      <c r="CB126" s="709" t="e">
        <f>[25]Tri_Incurred_AttrorTot!CB57</f>
        <v>#N/A</v>
      </c>
      <c r="CC126" s="709" t="e">
        <f>[25]Tri_Incurred_AttrorTot!CC57</f>
        <v>#N/A</v>
      </c>
    </row>
    <row r="127" spans="1:81">
      <c r="A127" s="127" t="s">
        <v>273</v>
      </c>
      <c r="B127" s="709">
        <f>[25]Tri_Incurred_AttrorTot!B58</f>
        <v>3410217</v>
      </c>
      <c r="C127" s="709">
        <f>[25]Tri_Incurred_AttrorTot!C58</f>
        <v>3367631</v>
      </c>
      <c r="D127" s="709">
        <f>[25]Tri_Incurred_AttrorTot!D58</f>
        <v>3346105</v>
      </c>
      <c r="E127" s="709">
        <f>[25]Tri_Incurred_AttrorTot!E58</f>
        <v>3343059</v>
      </c>
      <c r="F127" s="709">
        <f>[25]Tri_Incurred_AttrorTot!F58</f>
        <v>3294829</v>
      </c>
      <c r="G127" s="709">
        <f>[25]Tri_Incurred_AttrorTot!G58</f>
        <v>3305473</v>
      </c>
      <c r="H127" s="709">
        <f>[25]Tri_Incurred_AttrorTot!H58</f>
        <v>3288255</v>
      </c>
      <c r="I127" s="709">
        <f>[25]Tri_Incurred_AttrorTot!I58</f>
        <v>3289788</v>
      </c>
      <c r="J127" s="709">
        <f>[25]Tri_Incurred_AttrorTot!J58</f>
        <v>3265376</v>
      </c>
      <c r="K127" s="709">
        <f>[25]Tri_Incurred_AttrorTot!K58</f>
        <v>3265376</v>
      </c>
      <c r="L127" s="709">
        <f>[25]Tri_Incurred_AttrorTot!L58</f>
        <v>3265376</v>
      </c>
      <c r="M127" s="709">
        <f>[25]Tri_Incurred_AttrorTot!M58</f>
        <v>3265376</v>
      </c>
      <c r="N127" s="709">
        <f>[25]Tri_Incurred_AttrorTot!N58</f>
        <v>3265376</v>
      </c>
      <c r="O127" s="709">
        <f>[25]Tri_Incurred_AttrorTot!O58</f>
        <v>3265376</v>
      </c>
      <c r="P127" s="709">
        <f>[25]Tri_Incurred_AttrorTot!P58</f>
        <v>3265376</v>
      </c>
      <c r="Q127" s="709" t="str">
        <f>[25]Tri_Incurred_AttrorTot!Q58</f>
        <v/>
      </c>
      <c r="R127" s="709" t="str">
        <f>[25]Tri_Incurred_AttrorTot!R58</f>
        <v/>
      </c>
      <c r="S127" s="709" t="str">
        <f>[25]Tri_Incurred_AttrorTot!S58</f>
        <v/>
      </c>
      <c r="T127" s="709" t="str">
        <f>[25]Tri_Incurred_AttrorTot!T58</f>
        <v/>
      </c>
      <c r="U127" s="709" t="str">
        <f>[25]Tri_Incurred_AttrorTot!U58</f>
        <v/>
      </c>
      <c r="V127" s="709" t="str">
        <f>[25]Tri_Incurred_AttrorTot!V58</f>
        <v/>
      </c>
      <c r="W127" s="709" t="str">
        <f>[25]Tri_Incurred_AttrorTot!W58</f>
        <v/>
      </c>
      <c r="X127" s="709" t="str">
        <f>[25]Tri_Incurred_AttrorTot!X58</f>
        <v/>
      </c>
      <c r="Y127" s="709" t="str">
        <f>[25]Tri_Incurred_AttrorTot!Y58</f>
        <v/>
      </c>
      <c r="Z127" s="709" t="str">
        <f>[25]Tri_Incurred_AttrorTot!Z58</f>
        <v/>
      </c>
      <c r="AA127" s="709" t="str">
        <f>[25]Tri_Incurred_AttrorTot!AA58</f>
        <v/>
      </c>
      <c r="AB127" s="709" t="str">
        <f>[25]Tri_Incurred_AttrorTot!AB58</f>
        <v/>
      </c>
      <c r="AC127" s="709" t="str">
        <f>[25]Tri_Incurred_AttrorTot!AC58</f>
        <v/>
      </c>
      <c r="AD127" s="709" t="str">
        <f>[25]Tri_Incurred_AttrorTot!AD58</f>
        <v/>
      </c>
      <c r="AE127" s="709" t="str">
        <f>[25]Tri_Incurred_AttrorTot!AE58</f>
        <v/>
      </c>
      <c r="AF127" s="709" t="str">
        <f>[25]Tri_Incurred_AttrorTot!AF58</f>
        <v/>
      </c>
      <c r="AG127" s="709" t="str">
        <f>[25]Tri_Incurred_AttrorTot!AG58</f>
        <v/>
      </c>
      <c r="AH127" s="709" t="str">
        <f>[25]Tri_Incurred_AttrorTot!AH58</f>
        <v/>
      </c>
      <c r="AI127" s="709" t="str">
        <f>[25]Tri_Incurred_AttrorTot!AI58</f>
        <v/>
      </c>
      <c r="AJ127" s="709" t="str">
        <f>[25]Tri_Incurred_AttrorTot!AJ58</f>
        <v/>
      </c>
      <c r="AK127" s="709" t="str">
        <f>[25]Tri_Incurred_AttrorTot!AK58</f>
        <v/>
      </c>
      <c r="AL127" s="709" t="str">
        <f>[25]Tri_Incurred_AttrorTot!AL58</f>
        <v/>
      </c>
      <c r="AM127" s="709" t="str">
        <f>[25]Tri_Incurred_AttrorTot!AM58</f>
        <v/>
      </c>
      <c r="AN127" s="709" t="str">
        <f>[25]Tri_Incurred_AttrorTot!AN58</f>
        <v/>
      </c>
      <c r="AO127" s="709" t="str">
        <f>[25]Tri_Incurred_AttrorTot!AO58</f>
        <v/>
      </c>
      <c r="AP127" s="709" t="str">
        <f>[25]Tri_Incurred_AttrorTot!AP58</f>
        <v/>
      </c>
      <c r="AQ127" s="709" t="str">
        <f>[25]Tri_Incurred_AttrorTot!AQ58</f>
        <v/>
      </c>
      <c r="AR127" s="709" t="str">
        <f>[25]Tri_Incurred_AttrorTot!AR58</f>
        <v/>
      </c>
      <c r="AS127" s="709" t="str">
        <f>[25]Tri_Incurred_AttrorTot!AS58</f>
        <v/>
      </c>
      <c r="AT127" s="709" t="str">
        <f>[25]Tri_Incurred_AttrorTot!AT58</f>
        <v/>
      </c>
      <c r="AU127" s="709" t="str">
        <f>[25]Tri_Incurred_AttrorTot!AU58</f>
        <v/>
      </c>
      <c r="AV127" s="709" t="str">
        <f>[25]Tri_Incurred_AttrorTot!AV58</f>
        <v/>
      </c>
      <c r="AW127" s="709" t="str">
        <f>[25]Tri_Incurred_AttrorTot!AW58</f>
        <v/>
      </c>
      <c r="AX127" s="709" t="str">
        <f>[25]Tri_Incurred_AttrorTot!AX58</f>
        <v/>
      </c>
      <c r="AY127" s="709" t="str">
        <f>[25]Tri_Incurred_AttrorTot!AY58</f>
        <v/>
      </c>
      <c r="AZ127" s="709" t="str">
        <f>[25]Tri_Incurred_AttrorTot!AZ58</f>
        <v/>
      </c>
      <c r="BA127" s="709" t="str">
        <f>[25]Tri_Incurred_AttrorTot!BA58</f>
        <v/>
      </c>
      <c r="BB127" s="709" t="str">
        <f>[25]Tri_Incurred_AttrorTot!BB58</f>
        <v/>
      </c>
      <c r="BC127" s="709" t="str">
        <f>[25]Tri_Incurred_AttrorTot!BC58</f>
        <v/>
      </c>
      <c r="BD127" s="709" t="str">
        <f>[25]Tri_Incurred_AttrorTot!BD58</f>
        <v/>
      </c>
      <c r="BE127" s="709" t="str">
        <f>[25]Tri_Incurred_AttrorTot!BE58</f>
        <v/>
      </c>
      <c r="BF127" s="709" t="str">
        <f>[25]Tri_Incurred_AttrorTot!BF58</f>
        <v/>
      </c>
      <c r="BG127" s="709" t="str">
        <f>[25]Tri_Incurred_AttrorTot!BG58</f>
        <v/>
      </c>
      <c r="BH127" s="709" t="str">
        <f>[25]Tri_Incurred_AttrorTot!BH58</f>
        <v/>
      </c>
      <c r="BI127" s="709" t="str">
        <f>[25]Tri_Incurred_AttrorTot!BI58</f>
        <v/>
      </c>
      <c r="BJ127" s="709" t="str">
        <f>[25]Tri_Incurred_AttrorTot!BJ58</f>
        <v/>
      </c>
      <c r="BK127" s="709" t="e">
        <f>[25]Tri_Incurred_AttrorTot!BK58</f>
        <v>#N/A</v>
      </c>
      <c r="BL127" s="709" t="e">
        <f>[25]Tri_Incurred_AttrorTot!BL58</f>
        <v>#N/A</v>
      </c>
      <c r="BM127" s="709" t="e">
        <f>[25]Tri_Incurred_AttrorTot!BM58</f>
        <v>#N/A</v>
      </c>
      <c r="BN127" s="709" t="e">
        <f>[25]Tri_Incurred_AttrorTot!BN58</f>
        <v>#N/A</v>
      </c>
      <c r="BO127" s="709" t="e">
        <f>[25]Tri_Incurred_AttrorTot!BO58</f>
        <v>#N/A</v>
      </c>
      <c r="BP127" s="709" t="e">
        <f>[25]Tri_Incurred_AttrorTot!BP58</f>
        <v>#N/A</v>
      </c>
      <c r="BQ127" s="709" t="e">
        <f>[25]Tri_Incurred_AttrorTot!BQ58</f>
        <v>#N/A</v>
      </c>
      <c r="BR127" s="709" t="e">
        <f>[25]Tri_Incurred_AttrorTot!BR58</f>
        <v>#N/A</v>
      </c>
      <c r="BS127" s="709" t="e">
        <f>[25]Tri_Incurred_AttrorTot!BS58</f>
        <v>#N/A</v>
      </c>
      <c r="BT127" s="709" t="e">
        <f>[25]Tri_Incurred_AttrorTot!BT58</f>
        <v>#N/A</v>
      </c>
      <c r="BU127" s="709" t="e">
        <f>[25]Tri_Incurred_AttrorTot!BU58</f>
        <v>#N/A</v>
      </c>
      <c r="BV127" s="709" t="e">
        <f>[25]Tri_Incurred_AttrorTot!BV58</f>
        <v>#N/A</v>
      </c>
      <c r="BW127" s="709" t="e">
        <f>[25]Tri_Incurred_AttrorTot!BW58</f>
        <v>#N/A</v>
      </c>
      <c r="BX127" s="709" t="e">
        <f>[25]Tri_Incurred_AttrorTot!BX58</f>
        <v>#N/A</v>
      </c>
      <c r="BY127" s="709" t="e">
        <f>[25]Tri_Incurred_AttrorTot!BY58</f>
        <v>#N/A</v>
      </c>
      <c r="BZ127" s="709" t="e">
        <f>[25]Tri_Incurred_AttrorTot!BZ58</f>
        <v>#N/A</v>
      </c>
      <c r="CA127" s="709" t="e">
        <f>[25]Tri_Incurred_AttrorTot!CA58</f>
        <v>#N/A</v>
      </c>
      <c r="CB127" s="709" t="e">
        <f>[25]Tri_Incurred_AttrorTot!CB58</f>
        <v>#N/A</v>
      </c>
      <c r="CC127" s="709" t="e">
        <f>[25]Tri_Incurred_AttrorTot!CC58</f>
        <v>#N/A</v>
      </c>
    </row>
    <row r="128" spans="1:81">
      <c r="A128" s="127" t="s">
        <v>274</v>
      </c>
      <c r="B128" s="709">
        <f>[25]Tri_Incurred_AttrorTot!B59</f>
        <v>2722460</v>
      </c>
      <c r="C128" s="709">
        <f>[25]Tri_Incurred_AttrorTot!C59</f>
        <v>3133257</v>
      </c>
      <c r="D128" s="709">
        <f>[25]Tri_Incurred_AttrorTot!D59</f>
        <v>3141044</v>
      </c>
      <c r="E128" s="709">
        <f>[25]Tri_Incurred_AttrorTot!E59</f>
        <v>3100145</v>
      </c>
      <c r="F128" s="709">
        <f>[25]Tri_Incurred_AttrorTot!F59</f>
        <v>3073905</v>
      </c>
      <c r="G128" s="709">
        <f>[25]Tri_Incurred_AttrorTot!G59</f>
        <v>3099499</v>
      </c>
      <c r="H128" s="709">
        <f>[25]Tri_Incurred_AttrorTot!H59</f>
        <v>3099499</v>
      </c>
      <c r="I128" s="709">
        <f>[25]Tri_Incurred_AttrorTot!I59</f>
        <v>2994841</v>
      </c>
      <c r="J128" s="709">
        <f>[25]Tri_Incurred_AttrorTot!J59</f>
        <v>2995301</v>
      </c>
      <c r="K128" s="709">
        <f>[25]Tri_Incurred_AttrorTot!K59</f>
        <v>2995301</v>
      </c>
      <c r="L128" s="709">
        <f>[25]Tri_Incurred_AttrorTot!L59</f>
        <v>2995301</v>
      </c>
      <c r="M128" s="709">
        <f>[25]Tri_Incurred_AttrorTot!M59</f>
        <v>2999299</v>
      </c>
      <c r="N128" s="709">
        <f>[25]Tri_Incurred_AttrorTot!N59</f>
        <v>3003349</v>
      </c>
      <c r="O128" s="709">
        <f>[25]Tri_Incurred_AttrorTot!O59</f>
        <v>2989030</v>
      </c>
      <c r="P128" s="709" t="str">
        <f>[25]Tri_Incurred_AttrorTot!P59</f>
        <v/>
      </c>
      <c r="Q128" s="709" t="str">
        <f>[25]Tri_Incurred_AttrorTot!Q59</f>
        <v/>
      </c>
      <c r="R128" s="709" t="str">
        <f>[25]Tri_Incurred_AttrorTot!R59</f>
        <v/>
      </c>
      <c r="S128" s="709" t="str">
        <f>[25]Tri_Incurred_AttrorTot!S59</f>
        <v/>
      </c>
      <c r="T128" s="709" t="str">
        <f>[25]Tri_Incurred_AttrorTot!T59</f>
        <v/>
      </c>
      <c r="U128" s="709" t="str">
        <f>[25]Tri_Incurred_AttrorTot!U59</f>
        <v/>
      </c>
      <c r="V128" s="709" t="str">
        <f>[25]Tri_Incurred_AttrorTot!V59</f>
        <v/>
      </c>
      <c r="W128" s="709" t="str">
        <f>[25]Tri_Incurred_AttrorTot!W59</f>
        <v/>
      </c>
      <c r="X128" s="709" t="str">
        <f>[25]Tri_Incurred_AttrorTot!X59</f>
        <v/>
      </c>
      <c r="Y128" s="709" t="str">
        <f>[25]Tri_Incurred_AttrorTot!Y59</f>
        <v/>
      </c>
      <c r="Z128" s="709" t="str">
        <f>[25]Tri_Incurred_AttrorTot!Z59</f>
        <v/>
      </c>
      <c r="AA128" s="709" t="str">
        <f>[25]Tri_Incurred_AttrorTot!AA59</f>
        <v/>
      </c>
      <c r="AB128" s="709" t="str">
        <f>[25]Tri_Incurred_AttrorTot!AB59</f>
        <v/>
      </c>
      <c r="AC128" s="709" t="str">
        <f>[25]Tri_Incurred_AttrorTot!AC59</f>
        <v/>
      </c>
      <c r="AD128" s="709" t="str">
        <f>[25]Tri_Incurred_AttrorTot!AD59</f>
        <v/>
      </c>
      <c r="AE128" s="709" t="str">
        <f>[25]Tri_Incurred_AttrorTot!AE59</f>
        <v/>
      </c>
      <c r="AF128" s="709" t="str">
        <f>[25]Tri_Incurred_AttrorTot!AF59</f>
        <v/>
      </c>
      <c r="AG128" s="709" t="str">
        <f>[25]Tri_Incurred_AttrorTot!AG59</f>
        <v/>
      </c>
      <c r="AH128" s="709" t="str">
        <f>[25]Tri_Incurred_AttrorTot!AH59</f>
        <v/>
      </c>
      <c r="AI128" s="709" t="str">
        <f>[25]Tri_Incurred_AttrorTot!AI59</f>
        <v/>
      </c>
      <c r="AJ128" s="709" t="str">
        <f>[25]Tri_Incurred_AttrorTot!AJ59</f>
        <v/>
      </c>
      <c r="AK128" s="709" t="str">
        <f>[25]Tri_Incurred_AttrorTot!AK59</f>
        <v/>
      </c>
      <c r="AL128" s="709" t="str">
        <f>[25]Tri_Incurred_AttrorTot!AL59</f>
        <v/>
      </c>
      <c r="AM128" s="709" t="str">
        <f>[25]Tri_Incurred_AttrorTot!AM59</f>
        <v/>
      </c>
      <c r="AN128" s="709" t="str">
        <f>[25]Tri_Incurred_AttrorTot!AN59</f>
        <v/>
      </c>
      <c r="AO128" s="709" t="str">
        <f>[25]Tri_Incurred_AttrorTot!AO59</f>
        <v/>
      </c>
      <c r="AP128" s="709" t="str">
        <f>[25]Tri_Incurred_AttrorTot!AP59</f>
        <v/>
      </c>
      <c r="AQ128" s="709" t="str">
        <f>[25]Tri_Incurred_AttrorTot!AQ59</f>
        <v/>
      </c>
      <c r="AR128" s="709" t="str">
        <f>[25]Tri_Incurred_AttrorTot!AR59</f>
        <v/>
      </c>
      <c r="AS128" s="709" t="str">
        <f>[25]Tri_Incurred_AttrorTot!AS59</f>
        <v/>
      </c>
      <c r="AT128" s="709" t="str">
        <f>[25]Tri_Incurred_AttrorTot!AT59</f>
        <v/>
      </c>
      <c r="AU128" s="709" t="str">
        <f>[25]Tri_Incurred_AttrorTot!AU59</f>
        <v/>
      </c>
      <c r="AV128" s="709" t="str">
        <f>[25]Tri_Incurred_AttrorTot!AV59</f>
        <v/>
      </c>
      <c r="AW128" s="709" t="str">
        <f>[25]Tri_Incurred_AttrorTot!AW59</f>
        <v/>
      </c>
      <c r="AX128" s="709" t="str">
        <f>[25]Tri_Incurred_AttrorTot!AX59</f>
        <v/>
      </c>
      <c r="AY128" s="709" t="str">
        <f>[25]Tri_Incurred_AttrorTot!AY59</f>
        <v/>
      </c>
      <c r="AZ128" s="709" t="str">
        <f>[25]Tri_Incurred_AttrorTot!AZ59</f>
        <v/>
      </c>
      <c r="BA128" s="709" t="str">
        <f>[25]Tri_Incurred_AttrorTot!BA59</f>
        <v/>
      </c>
      <c r="BB128" s="709" t="str">
        <f>[25]Tri_Incurred_AttrorTot!BB59</f>
        <v/>
      </c>
      <c r="BC128" s="709" t="str">
        <f>[25]Tri_Incurred_AttrorTot!BC59</f>
        <v/>
      </c>
      <c r="BD128" s="709" t="str">
        <f>[25]Tri_Incurred_AttrorTot!BD59</f>
        <v/>
      </c>
      <c r="BE128" s="709" t="str">
        <f>[25]Tri_Incurred_AttrorTot!BE59</f>
        <v/>
      </c>
      <c r="BF128" s="709" t="str">
        <f>[25]Tri_Incurred_AttrorTot!BF59</f>
        <v/>
      </c>
      <c r="BG128" s="709" t="str">
        <f>[25]Tri_Incurred_AttrorTot!BG59</f>
        <v/>
      </c>
      <c r="BH128" s="709" t="str">
        <f>[25]Tri_Incurred_AttrorTot!BH59</f>
        <v/>
      </c>
      <c r="BI128" s="709" t="str">
        <f>[25]Tri_Incurred_AttrorTot!BI59</f>
        <v/>
      </c>
      <c r="BJ128" s="709" t="str">
        <f>[25]Tri_Incurred_AttrorTot!BJ59</f>
        <v/>
      </c>
      <c r="BK128" s="709" t="e">
        <f>[25]Tri_Incurred_AttrorTot!BK59</f>
        <v>#N/A</v>
      </c>
      <c r="BL128" s="709" t="e">
        <f>[25]Tri_Incurred_AttrorTot!BL59</f>
        <v>#N/A</v>
      </c>
      <c r="BM128" s="709" t="e">
        <f>[25]Tri_Incurred_AttrorTot!BM59</f>
        <v>#N/A</v>
      </c>
      <c r="BN128" s="709" t="e">
        <f>[25]Tri_Incurred_AttrorTot!BN59</f>
        <v>#N/A</v>
      </c>
      <c r="BO128" s="709" t="e">
        <f>[25]Tri_Incurred_AttrorTot!BO59</f>
        <v>#N/A</v>
      </c>
      <c r="BP128" s="709" t="e">
        <f>[25]Tri_Incurred_AttrorTot!BP59</f>
        <v>#N/A</v>
      </c>
      <c r="BQ128" s="709" t="e">
        <f>[25]Tri_Incurred_AttrorTot!BQ59</f>
        <v>#N/A</v>
      </c>
      <c r="BR128" s="709" t="e">
        <f>[25]Tri_Incurred_AttrorTot!BR59</f>
        <v>#N/A</v>
      </c>
      <c r="BS128" s="709" t="e">
        <f>[25]Tri_Incurred_AttrorTot!BS59</f>
        <v>#N/A</v>
      </c>
      <c r="BT128" s="709" t="e">
        <f>[25]Tri_Incurred_AttrorTot!BT59</f>
        <v>#N/A</v>
      </c>
      <c r="BU128" s="709" t="e">
        <f>[25]Tri_Incurred_AttrorTot!BU59</f>
        <v>#N/A</v>
      </c>
      <c r="BV128" s="709" t="e">
        <f>[25]Tri_Incurred_AttrorTot!BV59</f>
        <v>#N/A</v>
      </c>
      <c r="BW128" s="709" t="e">
        <f>[25]Tri_Incurred_AttrorTot!BW59</f>
        <v>#N/A</v>
      </c>
      <c r="BX128" s="709" t="e">
        <f>[25]Tri_Incurred_AttrorTot!BX59</f>
        <v>#N/A</v>
      </c>
      <c r="BY128" s="709" t="e">
        <f>[25]Tri_Incurred_AttrorTot!BY59</f>
        <v>#N/A</v>
      </c>
      <c r="BZ128" s="709" t="e">
        <f>[25]Tri_Incurred_AttrorTot!BZ59</f>
        <v>#N/A</v>
      </c>
      <c r="CA128" s="709" t="e">
        <f>[25]Tri_Incurred_AttrorTot!CA59</f>
        <v>#N/A</v>
      </c>
      <c r="CB128" s="709" t="e">
        <f>[25]Tri_Incurred_AttrorTot!CB59</f>
        <v>#N/A</v>
      </c>
      <c r="CC128" s="709" t="e">
        <f>[25]Tri_Incurred_AttrorTot!CC59</f>
        <v>#N/A</v>
      </c>
    </row>
    <row r="129" spans="1:81">
      <c r="A129" s="127" t="s">
        <v>421</v>
      </c>
      <c r="B129" s="709">
        <f>[25]Tri_Incurred_AttrorTot!B60</f>
        <v>2862701</v>
      </c>
      <c r="C129" s="709">
        <f>[25]Tri_Incurred_AttrorTot!C60</f>
        <v>3465071</v>
      </c>
      <c r="D129" s="709">
        <f>[25]Tri_Incurred_AttrorTot!D60</f>
        <v>3372115</v>
      </c>
      <c r="E129" s="709">
        <f>[25]Tri_Incurred_AttrorTot!E60</f>
        <v>3469685</v>
      </c>
      <c r="F129" s="709">
        <f>[25]Tri_Incurred_AttrorTot!F60</f>
        <v>3472214</v>
      </c>
      <c r="G129" s="709">
        <f>[25]Tri_Incurred_AttrorTot!G60</f>
        <v>3483440</v>
      </c>
      <c r="H129" s="709">
        <f>[25]Tri_Incurred_AttrorTot!H60</f>
        <v>3394586</v>
      </c>
      <c r="I129" s="709">
        <f>[25]Tri_Incurred_AttrorTot!I60</f>
        <v>3467763</v>
      </c>
      <c r="J129" s="709">
        <f>[25]Tri_Incurred_AttrorTot!J60</f>
        <v>3592948</v>
      </c>
      <c r="K129" s="709">
        <f>[25]Tri_Incurred_AttrorTot!K60</f>
        <v>3722260</v>
      </c>
      <c r="L129" s="709">
        <f>[25]Tri_Incurred_AttrorTot!L60</f>
        <v>3794925</v>
      </c>
      <c r="M129" s="709">
        <f>[25]Tri_Incurred_AttrorTot!M60</f>
        <v>3815221</v>
      </c>
      <c r="N129" s="709">
        <f>[25]Tri_Incurred_AttrorTot!N60</f>
        <v>3778949</v>
      </c>
      <c r="O129" s="709" t="str">
        <f>[25]Tri_Incurred_AttrorTot!O60</f>
        <v/>
      </c>
      <c r="P129" s="709" t="str">
        <f>[25]Tri_Incurred_AttrorTot!P60</f>
        <v/>
      </c>
      <c r="Q129" s="709" t="str">
        <f>[25]Tri_Incurred_AttrorTot!Q60</f>
        <v/>
      </c>
      <c r="R129" s="709" t="str">
        <f>[25]Tri_Incurred_AttrorTot!R60</f>
        <v/>
      </c>
      <c r="S129" s="709" t="str">
        <f>[25]Tri_Incurred_AttrorTot!S60</f>
        <v/>
      </c>
      <c r="T129" s="709" t="str">
        <f>[25]Tri_Incurred_AttrorTot!T60</f>
        <v/>
      </c>
      <c r="U129" s="709" t="str">
        <f>[25]Tri_Incurred_AttrorTot!U60</f>
        <v/>
      </c>
      <c r="V129" s="709" t="str">
        <f>[25]Tri_Incurred_AttrorTot!V60</f>
        <v/>
      </c>
      <c r="W129" s="709" t="str">
        <f>[25]Tri_Incurred_AttrorTot!W60</f>
        <v/>
      </c>
      <c r="X129" s="709" t="str">
        <f>[25]Tri_Incurred_AttrorTot!X60</f>
        <v/>
      </c>
      <c r="Y129" s="709" t="str">
        <f>[25]Tri_Incurred_AttrorTot!Y60</f>
        <v/>
      </c>
      <c r="Z129" s="709" t="str">
        <f>[25]Tri_Incurred_AttrorTot!Z60</f>
        <v/>
      </c>
      <c r="AA129" s="709" t="str">
        <f>[25]Tri_Incurred_AttrorTot!AA60</f>
        <v/>
      </c>
      <c r="AB129" s="709" t="str">
        <f>[25]Tri_Incurred_AttrorTot!AB60</f>
        <v/>
      </c>
      <c r="AC129" s="709" t="str">
        <f>[25]Tri_Incurred_AttrorTot!AC60</f>
        <v/>
      </c>
      <c r="AD129" s="709" t="str">
        <f>[25]Tri_Incurred_AttrorTot!AD60</f>
        <v/>
      </c>
      <c r="AE129" s="709" t="str">
        <f>[25]Tri_Incurred_AttrorTot!AE60</f>
        <v/>
      </c>
      <c r="AF129" s="709" t="str">
        <f>[25]Tri_Incurred_AttrorTot!AF60</f>
        <v/>
      </c>
      <c r="AG129" s="709" t="str">
        <f>[25]Tri_Incurred_AttrorTot!AG60</f>
        <v/>
      </c>
      <c r="AH129" s="709" t="str">
        <f>[25]Tri_Incurred_AttrorTot!AH60</f>
        <v/>
      </c>
      <c r="AI129" s="709" t="str">
        <f>[25]Tri_Incurred_AttrorTot!AI60</f>
        <v/>
      </c>
      <c r="AJ129" s="709" t="str">
        <f>[25]Tri_Incurred_AttrorTot!AJ60</f>
        <v/>
      </c>
      <c r="AK129" s="709" t="str">
        <f>[25]Tri_Incurred_AttrorTot!AK60</f>
        <v/>
      </c>
      <c r="AL129" s="709" t="str">
        <f>[25]Tri_Incurred_AttrorTot!AL60</f>
        <v/>
      </c>
      <c r="AM129" s="709" t="str">
        <f>[25]Tri_Incurred_AttrorTot!AM60</f>
        <v/>
      </c>
      <c r="AN129" s="709" t="str">
        <f>[25]Tri_Incurred_AttrorTot!AN60</f>
        <v/>
      </c>
      <c r="AO129" s="709" t="str">
        <f>[25]Tri_Incurred_AttrorTot!AO60</f>
        <v/>
      </c>
      <c r="AP129" s="709" t="str">
        <f>[25]Tri_Incurred_AttrorTot!AP60</f>
        <v/>
      </c>
      <c r="AQ129" s="709" t="str">
        <f>[25]Tri_Incurred_AttrorTot!AQ60</f>
        <v/>
      </c>
      <c r="AR129" s="709" t="str">
        <f>[25]Tri_Incurred_AttrorTot!AR60</f>
        <v/>
      </c>
      <c r="AS129" s="709" t="str">
        <f>[25]Tri_Incurred_AttrorTot!AS60</f>
        <v/>
      </c>
      <c r="AT129" s="709" t="str">
        <f>[25]Tri_Incurred_AttrorTot!AT60</f>
        <v/>
      </c>
      <c r="AU129" s="709" t="str">
        <f>[25]Tri_Incurred_AttrorTot!AU60</f>
        <v/>
      </c>
      <c r="AV129" s="709" t="str">
        <f>[25]Tri_Incurred_AttrorTot!AV60</f>
        <v/>
      </c>
      <c r="AW129" s="709" t="str">
        <f>[25]Tri_Incurred_AttrorTot!AW60</f>
        <v/>
      </c>
      <c r="AX129" s="709" t="str">
        <f>[25]Tri_Incurred_AttrorTot!AX60</f>
        <v/>
      </c>
      <c r="AY129" s="709" t="str">
        <f>[25]Tri_Incurred_AttrorTot!AY60</f>
        <v/>
      </c>
      <c r="AZ129" s="709" t="str">
        <f>[25]Tri_Incurred_AttrorTot!AZ60</f>
        <v/>
      </c>
      <c r="BA129" s="709" t="str">
        <f>[25]Tri_Incurred_AttrorTot!BA60</f>
        <v/>
      </c>
      <c r="BB129" s="709" t="str">
        <f>[25]Tri_Incurred_AttrorTot!BB60</f>
        <v/>
      </c>
      <c r="BC129" s="709" t="str">
        <f>[25]Tri_Incurred_AttrorTot!BC60</f>
        <v/>
      </c>
      <c r="BD129" s="709" t="str">
        <f>[25]Tri_Incurred_AttrorTot!BD60</f>
        <v/>
      </c>
      <c r="BE129" s="709" t="str">
        <f>[25]Tri_Incurred_AttrorTot!BE60</f>
        <v/>
      </c>
      <c r="BF129" s="709" t="str">
        <f>[25]Tri_Incurred_AttrorTot!BF60</f>
        <v/>
      </c>
      <c r="BG129" s="709" t="str">
        <f>[25]Tri_Incurred_AttrorTot!BG60</f>
        <v/>
      </c>
      <c r="BH129" s="709" t="str">
        <f>[25]Tri_Incurred_AttrorTot!BH60</f>
        <v/>
      </c>
      <c r="BI129" s="709" t="str">
        <f>[25]Tri_Incurred_AttrorTot!BI60</f>
        <v/>
      </c>
      <c r="BJ129" s="709" t="str">
        <f>[25]Tri_Incurred_AttrorTot!BJ60</f>
        <v/>
      </c>
      <c r="BK129" s="709" t="e">
        <f>[25]Tri_Incurred_AttrorTot!BK60</f>
        <v>#N/A</v>
      </c>
      <c r="BL129" s="709" t="e">
        <f>[25]Tri_Incurred_AttrorTot!BL60</f>
        <v>#N/A</v>
      </c>
      <c r="BM129" s="709" t="e">
        <f>[25]Tri_Incurred_AttrorTot!BM60</f>
        <v>#N/A</v>
      </c>
      <c r="BN129" s="709" t="e">
        <f>[25]Tri_Incurred_AttrorTot!BN60</f>
        <v>#N/A</v>
      </c>
      <c r="BO129" s="709" t="e">
        <f>[25]Tri_Incurred_AttrorTot!BO60</f>
        <v>#N/A</v>
      </c>
      <c r="BP129" s="709" t="e">
        <f>[25]Tri_Incurred_AttrorTot!BP60</f>
        <v>#N/A</v>
      </c>
      <c r="BQ129" s="709" t="e">
        <f>[25]Tri_Incurred_AttrorTot!BQ60</f>
        <v>#N/A</v>
      </c>
      <c r="BR129" s="709" t="e">
        <f>[25]Tri_Incurred_AttrorTot!BR60</f>
        <v>#N/A</v>
      </c>
      <c r="BS129" s="709" t="e">
        <f>[25]Tri_Incurred_AttrorTot!BS60</f>
        <v>#N/A</v>
      </c>
      <c r="BT129" s="709" t="e">
        <f>[25]Tri_Incurred_AttrorTot!BT60</f>
        <v>#N/A</v>
      </c>
      <c r="BU129" s="709" t="e">
        <f>[25]Tri_Incurred_AttrorTot!BU60</f>
        <v>#N/A</v>
      </c>
      <c r="BV129" s="709" t="e">
        <f>[25]Tri_Incurred_AttrorTot!BV60</f>
        <v>#N/A</v>
      </c>
      <c r="BW129" s="709" t="e">
        <f>[25]Tri_Incurred_AttrorTot!BW60</f>
        <v>#N/A</v>
      </c>
      <c r="BX129" s="709" t="e">
        <f>[25]Tri_Incurred_AttrorTot!BX60</f>
        <v>#N/A</v>
      </c>
      <c r="BY129" s="709" t="e">
        <f>[25]Tri_Incurred_AttrorTot!BY60</f>
        <v>#N/A</v>
      </c>
      <c r="BZ129" s="709" t="e">
        <f>[25]Tri_Incurred_AttrorTot!BZ60</f>
        <v>#N/A</v>
      </c>
      <c r="CA129" s="709" t="e">
        <f>[25]Tri_Incurred_AttrorTot!CA60</f>
        <v>#N/A</v>
      </c>
      <c r="CB129" s="709" t="e">
        <f>[25]Tri_Incurred_AttrorTot!CB60</f>
        <v>#N/A</v>
      </c>
      <c r="CC129" s="709" t="e">
        <f>[25]Tri_Incurred_AttrorTot!CC60</f>
        <v>#N/A</v>
      </c>
    </row>
    <row r="130" spans="1:81">
      <c r="A130" s="127" t="s">
        <v>422</v>
      </c>
      <c r="B130" s="709">
        <f>[25]Tri_Incurred_AttrorTot!B61</f>
        <v>4675545</v>
      </c>
      <c r="C130" s="709">
        <f>[25]Tri_Incurred_AttrorTot!C61</f>
        <v>4819688</v>
      </c>
      <c r="D130" s="709">
        <f>[25]Tri_Incurred_AttrorTot!D61</f>
        <v>4811752</v>
      </c>
      <c r="E130" s="709">
        <f>[25]Tri_Incurred_AttrorTot!E61</f>
        <v>4721896</v>
      </c>
      <c r="F130" s="709">
        <f>[25]Tri_Incurred_AttrorTot!F61</f>
        <v>4696942</v>
      </c>
      <c r="G130" s="709">
        <f>[25]Tri_Incurred_AttrorTot!G61</f>
        <v>4814718</v>
      </c>
      <c r="H130" s="709">
        <f>[25]Tri_Incurred_AttrorTot!H61</f>
        <v>4663148</v>
      </c>
      <c r="I130" s="709">
        <f>[25]Tri_Incurred_AttrorTot!I61</f>
        <v>4928648</v>
      </c>
      <c r="J130" s="709">
        <f>[25]Tri_Incurred_AttrorTot!J61</f>
        <v>4928648</v>
      </c>
      <c r="K130" s="709">
        <f>[25]Tri_Incurred_AttrorTot!K61</f>
        <v>4940547</v>
      </c>
      <c r="L130" s="709">
        <f>[25]Tri_Incurred_AttrorTot!L61</f>
        <v>4942127</v>
      </c>
      <c r="M130" s="709">
        <f>[25]Tri_Incurred_AttrorTot!M61</f>
        <v>4948194</v>
      </c>
      <c r="N130" s="709" t="str">
        <f>[25]Tri_Incurred_AttrorTot!N61</f>
        <v/>
      </c>
      <c r="O130" s="709" t="str">
        <f>[25]Tri_Incurred_AttrorTot!O61</f>
        <v/>
      </c>
      <c r="P130" s="709" t="str">
        <f>[25]Tri_Incurred_AttrorTot!P61</f>
        <v/>
      </c>
      <c r="Q130" s="709" t="str">
        <f>[25]Tri_Incurred_AttrorTot!Q61</f>
        <v/>
      </c>
      <c r="R130" s="709" t="str">
        <f>[25]Tri_Incurred_AttrorTot!R61</f>
        <v/>
      </c>
      <c r="S130" s="709" t="str">
        <f>[25]Tri_Incurred_AttrorTot!S61</f>
        <v/>
      </c>
      <c r="T130" s="709" t="str">
        <f>[25]Tri_Incurred_AttrorTot!T61</f>
        <v/>
      </c>
      <c r="U130" s="709" t="str">
        <f>[25]Tri_Incurred_AttrorTot!U61</f>
        <v/>
      </c>
      <c r="V130" s="709" t="str">
        <f>[25]Tri_Incurred_AttrorTot!V61</f>
        <v/>
      </c>
      <c r="W130" s="709" t="str">
        <f>[25]Tri_Incurred_AttrorTot!W61</f>
        <v/>
      </c>
      <c r="X130" s="709" t="str">
        <f>[25]Tri_Incurred_AttrorTot!X61</f>
        <v/>
      </c>
      <c r="Y130" s="709" t="str">
        <f>[25]Tri_Incurred_AttrorTot!Y61</f>
        <v/>
      </c>
      <c r="Z130" s="709" t="str">
        <f>[25]Tri_Incurred_AttrorTot!Z61</f>
        <v/>
      </c>
      <c r="AA130" s="709" t="str">
        <f>[25]Tri_Incurred_AttrorTot!AA61</f>
        <v/>
      </c>
      <c r="AB130" s="709" t="str">
        <f>[25]Tri_Incurred_AttrorTot!AB61</f>
        <v/>
      </c>
      <c r="AC130" s="709" t="str">
        <f>[25]Tri_Incurred_AttrorTot!AC61</f>
        <v/>
      </c>
      <c r="AD130" s="709" t="str">
        <f>[25]Tri_Incurred_AttrorTot!AD61</f>
        <v/>
      </c>
      <c r="AE130" s="709" t="str">
        <f>[25]Tri_Incurred_AttrorTot!AE61</f>
        <v/>
      </c>
      <c r="AF130" s="709" t="str">
        <f>[25]Tri_Incurred_AttrorTot!AF61</f>
        <v/>
      </c>
      <c r="AG130" s="709" t="str">
        <f>[25]Tri_Incurred_AttrorTot!AG61</f>
        <v/>
      </c>
      <c r="AH130" s="709" t="str">
        <f>[25]Tri_Incurred_AttrorTot!AH61</f>
        <v/>
      </c>
      <c r="AI130" s="709" t="str">
        <f>[25]Tri_Incurred_AttrorTot!AI61</f>
        <v/>
      </c>
      <c r="AJ130" s="709" t="str">
        <f>[25]Tri_Incurred_AttrorTot!AJ61</f>
        <v/>
      </c>
      <c r="AK130" s="709" t="str">
        <f>[25]Tri_Incurred_AttrorTot!AK61</f>
        <v/>
      </c>
      <c r="AL130" s="709" t="str">
        <f>[25]Tri_Incurred_AttrorTot!AL61</f>
        <v/>
      </c>
      <c r="AM130" s="709" t="str">
        <f>[25]Tri_Incurred_AttrorTot!AM61</f>
        <v/>
      </c>
      <c r="AN130" s="709" t="str">
        <f>[25]Tri_Incurred_AttrorTot!AN61</f>
        <v/>
      </c>
      <c r="AO130" s="709" t="str">
        <f>[25]Tri_Incurred_AttrorTot!AO61</f>
        <v/>
      </c>
      <c r="AP130" s="709" t="str">
        <f>[25]Tri_Incurred_AttrorTot!AP61</f>
        <v/>
      </c>
      <c r="AQ130" s="709" t="str">
        <f>[25]Tri_Incurred_AttrorTot!AQ61</f>
        <v/>
      </c>
      <c r="AR130" s="709" t="str">
        <f>[25]Tri_Incurred_AttrorTot!AR61</f>
        <v/>
      </c>
      <c r="AS130" s="709" t="str">
        <f>[25]Tri_Incurred_AttrorTot!AS61</f>
        <v/>
      </c>
      <c r="AT130" s="709" t="str">
        <f>[25]Tri_Incurred_AttrorTot!AT61</f>
        <v/>
      </c>
      <c r="AU130" s="709" t="str">
        <f>[25]Tri_Incurred_AttrorTot!AU61</f>
        <v/>
      </c>
      <c r="AV130" s="709" t="str">
        <f>[25]Tri_Incurred_AttrorTot!AV61</f>
        <v/>
      </c>
      <c r="AW130" s="709" t="str">
        <f>[25]Tri_Incurred_AttrorTot!AW61</f>
        <v/>
      </c>
      <c r="AX130" s="709" t="str">
        <f>[25]Tri_Incurred_AttrorTot!AX61</f>
        <v/>
      </c>
      <c r="AY130" s="709" t="str">
        <f>[25]Tri_Incurred_AttrorTot!AY61</f>
        <v/>
      </c>
      <c r="AZ130" s="709" t="str">
        <f>[25]Tri_Incurred_AttrorTot!AZ61</f>
        <v/>
      </c>
      <c r="BA130" s="709" t="str">
        <f>[25]Tri_Incurred_AttrorTot!BA61</f>
        <v/>
      </c>
      <c r="BB130" s="709" t="str">
        <f>[25]Tri_Incurred_AttrorTot!BB61</f>
        <v/>
      </c>
      <c r="BC130" s="709" t="str">
        <f>[25]Tri_Incurred_AttrorTot!BC61</f>
        <v/>
      </c>
      <c r="BD130" s="709" t="str">
        <f>[25]Tri_Incurred_AttrorTot!BD61</f>
        <v/>
      </c>
      <c r="BE130" s="709" t="str">
        <f>[25]Tri_Incurred_AttrorTot!BE61</f>
        <v/>
      </c>
      <c r="BF130" s="709" t="str">
        <f>[25]Tri_Incurred_AttrorTot!BF61</f>
        <v/>
      </c>
      <c r="BG130" s="709" t="str">
        <f>[25]Tri_Incurred_AttrorTot!BG61</f>
        <v/>
      </c>
      <c r="BH130" s="709" t="str">
        <f>[25]Tri_Incurred_AttrorTot!BH61</f>
        <v/>
      </c>
      <c r="BI130" s="709" t="str">
        <f>[25]Tri_Incurred_AttrorTot!BI61</f>
        <v/>
      </c>
      <c r="BJ130" s="709" t="str">
        <f>[25]Tri_Incurred_AttrorTot!BJ61</f>
        <v/>
      </c>
      <c r="BK130" s="709" t="e">
        <f>[25]Tri_Incurred_AttrorTot!BK61</f>
        <v>#N/A</v>
      </c>
      <c r="BL130" s="709" t="e">
        <f>[25]Tri_Incurred_AttrorTot!BL61</f>
        <v>#N/A</v>
      </c>
      <c r="BM130" s="709" t="e">
        <f>[25]Tri_Incurred_AttrorTot!BM61</f>
        <v>#N/A</v>
      </c>
      <c r="BN130" s="709" t="e">
        <f>[25]Tri_Incurred_AttrorTot!BN61</f>
        <v>#N/A</v>
      </c>
      <c r="BO130" s="709" t="e">
        <f>[25]Tri_Incurred_AttrorTot!BO61</f>
        <v>#N/A</v>
      </c>
      <c r="BP130" s="709" t="e">
        <f>[25]Tri_Incurred_AttrorTot!BP61</f>
        <v>#N/A</v>
      </c>
      <c r="BQ130" s="709" t="e">
        <f>[25]Tri_Incurred_AttrorTot!BQ61</f>
        <v>#N/A</v>
      </c>
      <c r="BR130" s="709" t="e">
        <f>[25]Tri_Incurred_AttrorTot!BR61</f>
        <v>#N/A</v>
      </c>
      <c r="BS130" s="709" t="e">
        <f>[25]Tri_Incurred_AttrorTot!BS61</f>
        <v>#N/A</v>
      </c>
      <c r="BT130" s="709" t="e">
        <f>[25]Tri_Incurred_AttrorTot!BT61</f>
        <v>#N/A</v>
      </c>
      <c r="BU130" s="709" t="e">
        <f>[25]Tri_Incurred_AttrorTot!BU61</f>
        <v>#N/A</v>
      </c>
      <c r="BV130" s="709" t="e">
        <f>[25]Tri_Incurred_AttrorTot!BV61</f>
        <v>#N/A</v>
      </c>
      <c r="BW130" s="709" t="e">
        <f>[25]Tri_Incurred_AttrorTot!BW61</f>
        <v>#N/A</v>
      </c>
      <c r="BX130" s="709" t="e">
        <f>[25]Tri_Incurred_AttrorTot!BX61</f>
        <v>#N/A</v>
      </c>
      <c r="BY130" s="709" t="e">
        <f>[25]Tri_Incurred_AttrorTot!BY61</f>
        <v>#N/A</v>
      </c>
      <c r="BZ130" s="709" t="e">
        <f>[25]Tri_Incurred_AttrorTot!BZ61</f>
        <v>#N/A</v>
      </c>
      <c r="CA130" s="709" t="e">
        <f>[25]Tri_Incurred_AttrorTot!CA61</f>
        <v>#N/A</v>
      </c>
      <c r="CB130" s="709" t="e">
        <f>[25]Tri_Incurred_AttrorTot!CB61</f>
        <v>#N/A</v>
      </c>
      <c r="CC130" s="709" t="e">
        <f>[25]Tri_Incurred_AttrorTot!CC61</f>
        <v>#N/A</v>
      </c>
    </row>
    <row r="131" spans="1:81">
      <c r="A131" s="127" t="s">
        <v>528</v>
      </c>
      <c r="B131" s="709">
        <f>[25]Tri_Incurred_AttrorTot!B62</f>
        <v>2771663</v>
      </c>
      <c r="C131" s="709">
        <f>[25]Tri_Incurred_AttrorTot!C62</f>
        <v>3004532</v>
      </c>
      <c r="D131" s="709">
        <f>[25]Tri_Incurred_AttrorTot!D62</f>
        <v>2966446</v>
      </c>
      <c r="E131" s="709">
        <f>[25]Tri_Incurred_AttrorTot!E62</f>
        <v>2939752</v>
      </c>
      <c r="F131" s="709">
        <f>[25]Tri_Incurred_AttrorTot!F62</f>
        <v>2937582</v>
      </c>
      <c r="G131" s="709">
        <f>[25]Tri_Incurred_AttrorTot!G62</f>
        <v>2886691</v>
      </c>
      <c r="H131" s="709">
        <f>[25]Tri_Incurred_AttrorTot!H62</f>
        <v>2886814</v>
      </c>
      <c r="I131" s="709">
        <f>[25]Tri_Incurred_AttrorTot!I62</f>
        <v>2903903</v>
      </c>
      <c r="J131" s="709">
        <f>[25]Tri_Incurred_AttrorTot!J62</f>
        <v>2903903</v>
      </c>
      <c r="K131" s="709">
        <f>[25]Tri_Incurred_AttrorTot!K62</f>
        <v>2903878</v>
      </c>
      <c r="L131" s="709">
        <f>[25]Tri_Incurred_AttrorTot!L62</f>
        <v>2903878</v>
      </c>
      <c r="M131" s="709" t="str">
        <f>[25]Tri_Incurred_AttrorTot!M62</f>
        <v/>
      </c>
      <c r="N131" s="709" t="str">
        <f>[25]Tri_Incurred_AttrorTot!N62</f>
        <v/>
      </c>
      <c r="O131" s="709" t="str">
        <f>[25]Tri_Incurred_AttrorTot!O62</f>
        <v/>
      </c>
      <c r="P131" s="709" t="str">
        <f>[25]Tri_Incurred_AttrorTot!P62</f>
        <v/>
      </c>
      <c r="Q131" s="709" t="str">
        <f>[25]Tri_Incurred_AttrorTot!Q62</f>
        <v/>
      </c>
      <c r="R131" s="709" t="str">
        <f>[25]Tri_Incurred_AttrorTot!R62</f>
        <v/>
      </c>
      <c r="S131" s="709" t="str">
        <f>[25]Tri_Incurred_AttrorTot!S62</f>
        <v/>
      </c>
      <c r="T131" s="709" t="str">
        <f>[25]Tri_Incurred_AttrorTot!T62</f>
        <v/>
      </c>
      <c r="U131" s="709" t="str">
        <f>[25]Tri_Incurred_AttrorTot!U62</f>
        <v/>
      </c>
      <c r="V131" s="709" t="str">
        <f>[25]Tri_Incurred_AttrorTot!V62</f>
        <v/>
      </c>
      <c r="W131" s="709" t="str">
        <f>[25]Tri_Incurred_AttrorTot!W62</f>
        <v/>
      </c>
      <c r="X131" s="709" t="str">
        <f>[25]Tri_Incurred_AttrorTot!X62</f>
        <v/>
      </c>
      <c r="Y131" s="709" t="str">
        <f>[25]Tri_Incurred_AttrorTot!Y62</f>
        <v/>
      </c>
      <c r="Z131" s="709" t="str">
        <f>[25]Tri_Incurred_AttrorTot!Z62</f>
        <v/>
      </c>
      <c r="AA131" s="709" t="str">
        <f>[25]Tri_Incurred_AttrorTot!AA62</f>
        <v/>
      </c>
      <c r="AB131" s="709" t="str">
        <f>[25]Tri_Incurred_AttrorTot!AB62</f>
        <v/>
      </c>
      <c r="AC131" s="709" t="str">
        <f>[25]Tri_Incurred_AttrorTot!AC62</f>
        <v/>
      </c>
      <c r="AD131" s="709" t="str">
        <f>[25]Tri_Incurred_AttrorTot!AD62</f>
        <v/>
      </c>
      <c r="AE131" s="709" t="str">
        <f>[25]Tri_Incurred_AttrorTot!AE62</f>
        <v/>
      </c>
      <c r="AF131" s="709" t="str">
        <f>[25]Tri_Incurred_AttrorTot!AF62</f>
        <v/>
      </c>
      <c r="AG131" s="709" t="str">
        <f>[25]Tri_Incurred_AttrorTot!AG62</f>
        <v/>
      </c>
      <c r="AH131" s="709" t="str">
        <f>[25]Tri_Incurred_AttrorTot!AH62</f>
        <v/>
      </c>
      <c r="AI131" s="709" t="str">
        <f>[25]Tri_Incurred_AttrorTot!AI62</f>
        <v/>
      </c>
      <c r="AJ131" s="709" t="str">
        <f>[25]Tri_Incurred_AttrorTot!AJ62</f>
        <v/>
      </c>
      <c r="AK131" s="709" t="str">
        <f>[25]Tri_Incurred_AttrorTot!AK62</f>
        <v/>
      </c>
      <c r="AL131" s="709" t="str">
        <f>[25]Tri_Incurred_AttrorTot!AL62</f>
        <v/>
      </c>
      <c r="AM131" s="709" t="str">
        <f>[25]Tri_Incurred_AttrorTot!AM62</f>
        <v/>
      </c>
      <c r="AN131" s="709" t="str">
        <f>[25]Tri_Incurred_AttrorTot!AN62</f>
        <v/>
      </c>
      <c r="AO131" s="709" t="str">
        <f>[25]Tri_Incurred_AttrorTot!AO62</f>
        <v/>
      </c>
      <c r="AP131" s="709" t="str">
        <f>[25]Tri_Incurred_AttrorTot!AP62</f>
        <v/>
      </c>
      <c r="AQ131" s="709" t="str">
        <f>[25]Tri_Incurred_AttrorTot!AQ62</f>
        <v/>
      </c>
      <c r="AR131" s="709" t="str">
        <f>[25]Tri_Incurred_AttrorTot!AR62</f>
        <v/>
      </c>
      <c r="AS131" s="709" t="str">
        <f>[25]Tri_Incurred_AttrorTot!AS62</f>
        <v/>
      </c>
      <c r="AT131" s="709" t="str">
        <f>[25]Tri_Incurred_AttrorTot!AT62</f>
        <v/>
      </c>
      <c r="AU131" s="709" t="str">
        <f>[25]Tri_Incurred_AttrorTot!AU62</f>
        <v/>
      </c>
      <c r="AV131" s="709" t="str">
        <f>[25]Tri_Incurred_AttrorTot!AV62</f>
        <v/>
      </c>
      <c r="AW131" s="709" t="str">
        <f>[25]Tri_Incurred_AttrorTot!AW62</f>
        <v/>
      </c>
      <c r="AX131" s="709" t="str">
        <f>[25]Tri_Incurred_AttrorTot!AX62</f>
        <v/>
      </c>
      <c r="AY131" s="709" t="str">
        <f>[25]Tri_Incurred_AttrorTot!AY62</f>
        <v/>
      </c>
      <c r="AZ131" s="709" t="str">
        <f>[25]Tri_Incurred_AttrorTot!AZ62</f>
        <v/>
      </c>
      <c r="BA131" s="709" t="str">
        <f>[25]Tri_Incurred_AttrorTot!BA62</f>
        <v/>
      </c>
      <c r="BB131" s="709" t="str">
        <f>[25]Tri_Incurred_AttrorTot!BB62</f>
        <v/>
      </c>
      <c r="BC131" s="709" t="str">
        <f>[25]Tri_Incurred_AttrorTot!BC62</f>
        <v/>
      </c>
      <c r="BD131" s="709" t="str">
        <f>[25]Tri_Incurred_AttrorTot!BD62</f>
        <v/>
      </c>
      <c r="BE131" s="709" t="str">
        <f>[25]Tri_Incurred_AttrorTot!BE62</f>
        <v/>
      </c>
      <c r="BF131" s="709" t="str">
        <f>[25]Tri_Incurred_AttrorTot!BF62</f>
        <v/>
      </c>
      <c r="BG131" s="709" t="str">
        <f>[25]Tri_Incurred_AttrorTot!BG62</f>
        <v/>
      </c>
      <c r="BH131" s="709" t="str">
        <f>[25]Tri_Incurred_AttrorTot!BH62</f>
        <v/>
      </c>
      <c r="BI131" s="709" t="str">
        <f>[25]Tri_Incurred_AttrorTot!BI62</f>
        <v/>
      </c>
      <c r="BJ131" s="709" t="str">
        <f>[25]Tri_Incurred_AttrorTot!BJ62</f>
        <v/>
      </c>
      <c r="BK131" s="709" t="e">
        <f>[25]Tri_Incurred_AttrorTot!BK62</f>
        <v>#N/A</v>
      </c>
      <c r="BL131" s="709" t="e">
        <f>[25]Tri_Incurred_AttrorTot!BL62</f>
        <v>#N/A</v>
      </c>
      <c r="BM131" s="709" t="e">
        <f>[25]Tri_Incurred_AttrorTot!BM62</f>
        <v>#N/A</v>
      </c>
      <c r="BN131" s="709" t="e">
        <f>[25]Tri_Incurred_AttrorTot!BN62</f>
        <v>#N/A</v>
      </c>
      <c r="BO131" s="709" t="e">
        <f>[25]Tri_Incurred_AttrorTot!BO62</f>
        <v>#N/A</v>
      </c>
      <c r="BP131" s="709" t="e">
        <f>[25]Tri_Incurred_AttrorTot!BP62</f>
        <v>#N/A</v>
      </c>
      <c r="BQ131" s="709" t="e">
        <f>[25]Tri_Incurred_AttrorTot!BQ62</f>
        <v>#N/A</v>
      </c>
      <c r="BR131" s="709" t="e">
        <f>[25]Tri_Incurred_AttrorTot!BR62</f>
        <v>#N/A</v>
      </c>
      <c r="BS131" s="709" t="e">
        <f>[25]Tri_Incurred_AttrorTot!BS62</f>
        <v>#N/A</v>
      </c>
      <c r="BT131" s="709" t="e">
        <f>[25]Tri_Incurred_AttrorTot!BT62</f>
        <v>#N/A</v>
      </c>
      <c r="BU131" s="709" t="e">
        <f>[25]Tri_Incurred_AttrorTot!BU62</f>
        <v>#N/A</v>
      </c>
      <c r="BV131" s="709" t="e">
        <f>[25]Tri_Incurred_AttrorTot!BV62</f>
        <v>#N/A</v>
      </c>
      <c r="BW131" s="709" t="e">
        <f>[25]Tri_Incurred_AttrorTot!BW62</f>
        <v>#N/A</v>
      </c>
      <c r="BX131" s="709" t="e">
        <f>[25]Tri_Incurred_AttrorTot!BX62</f>
        <v>#N/A</v>
      </c>
      <c r="BY131" s="709" t="e">
        <f>[25]Tri_Incurred_AttrorTot!BY62</f>
        <v>#N/A</v>
      </c>
      <c r="BZ131" s="709" t="e">
        <f>[25]Tri_Incurred_AttrorTot!BZ62</f>
        <v>#N/A</v>
      </c>
      <c r="CA131" s="709" t="e">
        <f>[25]Tri_Incurred_AttrorTot!CA62</f>
        <v>#N/A</v>
      </c>
      <c r="CB131" s="709" t="e">
        <f>[25]Tri_Incurred_AttrorTot!CB62</f>
        <v>#N/A</v>
      </c>
      <c r="CC131" s="709" t="e">
        <f>[25]Tri_Incurred_AttrorTot!CC62</f>
        <v>#N/A</v>
      </c>
    </row>
    <row r="132" spans="1:81">
      <c r="A132" s="127" t="s">
        <v>529</v>
      </c>
      <c r="B132" s="709">
        <f>[25]Tri_Incurred_AttrorTot!B63</f>
        <v>3622181</v>
      </c>
      <c r="C132" s="709">
        <f>[25]Tri_Incurred_AttrorTot!C63</f>
        <v>3853754</v>
      </c>
      <c r="D132" s="709">
        <f>[25]Tri_Incurred_AttrorTot!D63</f>
        <v>3729301</v>
      </c>
      <c r="E132" s="709">
        <f>[25]Tri_Incurred_AttrorTot!E63</f>
        <v>3678086</v>
      </c>
      <c r="F132" s="709">
        <f>[25]Tri_Incurred_AttrorTot!F63</f>
        <v>3663042</v>
      </c>
      <c r="G132" s="709">
        <f>[25]Tri_Incurred_AttrorTot!G63</f>
        <v>3641608</v>
      </c>
      <c r="H132" s="709">
        <f>[25]Tri_Incurred_AttrorTot!H63</f>
        <v>3642008</v>
      </c>
      <c r="I132" s="709">
        <f>[25]Tri_Incurred_AttrorTot!I63</f>
        <v>3642008</v>
      </c>
      <c r="J132" s="709">
        <f>[25]Tri_Incurred_AttrorTot!J63</f>
        <v>3642358</v>
      </c>
      <c r="K132" s="709">
        <f>[25]Tri_Incurred_AttrorTot!K63</f>
        <v>3642358</v>
      </c>
      <c r="L132" s="709" t="str">
        <f>[25]Tri_Incurred_AttrorTot!L63</f>
        <v/>
      </c>
      <c r="M132" s="709" t="str">
        <f>[25]Tri_Incurred_AttrorTot!M63</f>
        <v/>
      </c>
      <c r="N132" s="709" t="str">
        <f>[25]Tri_Incurred_AttrorTot!N63</f>
        <v/>
      </c>
      <c r="O132" s="709" t="str">
        <f>[25]Tri_Incurred_AttrorTot!O63</f>
        <v/>
      </c>
      <c r="P132" s="709" t="str">
        <f>[25]Tri_Incurred_AttrorTot!P63</f>
        <v/>
      </c>
      <c r="Q132" s="709" t="str">
        <f>[25]Tri_Incurred_AttrorTot!Q63</f>
        <v/>
      </c>
      <c r="R132" s="709" t="str">
        <f>[25]Tri_Incurred_AttrorTot!R63</f>
        <v/>
      </c>
      <c r="S132" s="709" t="str">
        <f>[25]Tri_Incurred_AttrorTot!S63</f>
        <v/>
      </c>
      <c r="T132" s="709" t="str">
        <f>[25]Tri_Incurred_AttrorTot!T63</f>
        <v/>
      </c>
      <c r="U132" s="709" t="str">
        <f>[25]Tri_Incurred_AttrorTot!U63</f>
        <v/>
      </c>
      <c r="V132" s="709" t="str">
        <f>[25]Tri_Incurred_AttrorTot!V63</f>
        <v/>
      </c>
      <c r="W132" s="709" t="str">
        <f>[25]Tri_Incurred_AttrorTot!W63</f>
        <v/>
      </c>
      <c r="X132" s="709" t="str">
        <f>[25]Tri_Incurred_AttrorTot!X63</f>
        <v/>
      </c>
      <c r="Y132" s="709" t="str">
        <f>[25]Tri_Incurred_AttrorTot!Y63</f>
        <v/>
      </c>
      <c r="Z132" s="709" t="str">
        <f>[25]Tri_Incurred_AttrorTot!Z63</f>
        <v/>
      </c>
      <c r="AA132" s="709" t="str">
        <f>[25]Tri_Incurred_AttrorTot!AA63</f>
        <v/>
      </c>
      <c r="AB132" s="709" t="str">
        <f>[25]Tri_Incurred_AttrorTot!AB63</f>
        <v/>
      </c>
      <c r="AC132" s="709" t="str">
        <f>[25]Tri_Incurred_AttrorTot!AC63</f>
        <v/>
      </c>
      <c r="AD132" s="709" t="str">
        <f>[25]Tri_Incurred_AttrorTot!AD63</f>
        <v/>
      </c>
      <c r="AE132" s="709" t="str">
        <f>[25]Tri_Incurred_AttrorTot!AE63</f>
        <v/>
      </c>
      <c r="AF132" s="709" t="str">
        <f>[25]Tri_Incurred_AttrorTot!AF63</f>
        <v/>
      </c>
      <c r="AG132" s="709" t="str">
        <f>[25]Tri_Incurred_AttrorTot!AG63</f>
        <v/>
      </c>
      <c r="AH132" s="709" t="str">
        <f>[25]Tri_Incurred_AttrorTot!AH63</f>
        <v/>
      </c>
      <c r="AI132" s="709" t="str">
        <f>[25]Tri_Incurred_AttrorTot!AI63</f>
        <v/>
      </c>
      <c r="AJ132" s="709" t="str">
        <f>[25]Tri_Incurred_AttrorTot!AJ63</f>
        <v/>
      </c>
      <c r="AK132" s="709" t="str">
        <f>[25]Tri_Incurred_AttrorTot!AK63</f>
        <v/>
      </c>
      <c r="AL132" s="709" t="str">
        <f>[25]Tri_Incurred_AttrorTot!AL63</f>
        <v/>
      </c>
      <c r="AM132" s="709" t="str">
        <f>[25]Tri_Incurred_AttrorTot!AM63</f>
        <v/>
      </c>
      <c r="AN132" s="709" t="str">
        <f>[25]Tri_Incurred_AttrorTot!AN63</f>
        <v/>
      </c>
      <c r="AO132" s="709" t="str">
        <f>[25]Tri_Incurred_AttrorTot!AO63</f>
        <v/>
      </c>
      <c r="AP132" s="709" t="str">
        <f>[25]Tri_Incurred_AttrorTot!AP63</f>
        <v/>
      </c>
      <c r="AQ132" s="709" t="str">
        <f>[25]Tri_Incurred_AttrorTot!AQ63</f>
        <v/>
      </c>
      <c r="AR132" s="709" t="str">
        <f>[25]Tri_Incurred_AttrorTot!AR63</f>
        <v/>
      </c>
      <c r="AS132" s="709" t="str">
        <f>[25]Tri_Incurred_AttrorTot!AS63</f>
        <v/>
      </c>
      <c r="AT132" s="709" t="str">
        <f>[25]Tri_Incurred_AttrorTot!AT63</f>
        <v/>
      </c>
      <c r="AU132" s="709" t="str">
        <f>[25]Tri_Incurred_AttrorTot!AU63</f>
        <v/>
      </c>
      <c r="AV132" s="709" t="str">
        <f>[25]Tri_Incurred_AttrorTot!AV63</f>
        <v/>
      </c>
      <c r="AW132" s="709" t="str">
        <f>[25]Tri_Incurred_AttrorTot!AW63</f>
        <v/>
      </c>
      <c r="AX132" s="709" t="str">
        <f>[25]Tri_Incurred_AttrorTot!AX63</f>
        <v/>
      </c>
      <c r="AY132" s="709" t="str">
        <f>[25]Tri_Incurred_AttrorTot!AY63</f>
        <v/>
      </c>
      <c r="AZ132" s="709" t="str">
        <f>[25]Tri_Incurred_AttrorTot!AZ63</f>
        <v/>
      </c>
      <c r="BA132" s="709" t="str">
        <f>[25]Tri_Incurred_AttrorTot!BA63</f>
        <v/>
      </c>
      <c r="BB132" s="709" t="str">
        <f>[25]Tri_Incurred_AttrorTot!BB63</f>
        <v/>
      </c>
      <c r="BC132" s="709" t="str">
        <f>[25]Tri_Incurred_AttrorTot!BC63</f>
        <v/>
      </c>
      <c r="BD132" s="709" t="str">
        <f>[25]Tri_Incurred_AttrorTot!BD63</f>
        <v/>
      </c>
      <c r="BE132" s="709" t="str">
        <f>[25]Tri_Incurred_AttrorTot!BE63</f>
        <v/>
      </c>
      <c r="BF132" s="709" t="str">
        <f>[25]Tri_Incurred_AttrorTot!BF63</f>
        <v/>
      </c>
      <c r="BG132" s="709" t="str">
        <f>[25]Tri_Incurred_AttrorTot!BG63</f>
        <v/>
      </c>
      <c r="BH132" s="709" t="str">
        <f>[25]Tri_Incurred_AttrorTot!BH63</f>
        <v/>
      </c>
      <c r="BI132" s="709" t="str">
        <f>[25]Tri_Incurred_AttrorTot!BI63</f>
        <v/>
      </c>
      <c r="BJ132" s="709" t="str">
        <f>[25]Tri_Incurred_AttrorTot!BJ63</f>
        <v/>
      </c>
      <c r="BK132" s="709" t="e">
        <f>[25]Tri_Incurred_AttrorTot!BK63</f>
        <v>#N/A</v>
      </c>
      <c r="BL132" s="709" t="e">
        <f>[25]Tri_Incurred_AttrorTot!BL63</f>
        <v>#N/A</v>
      </c>
      <c r="BM132" s="709" t="e">
        <f>[25]Tri_Incurred_AttrorTot!BM63</f>
        <v>#N/A</v>
      </c>
      <c r="BN132" s="709" t="e">
        <f>[25]Tri_Incurred_AttrorTot!BN63</f>
        <v>#N/A</v>
      </c>
      <c r="BO132" s="709" t="e">
        <f>[25]Tri_Incurred_AttrorTot!BO63</f>
        <v>#N/A</v>
      </c>
      <c r="BP132" s="709" t="e">
        <f>[25]Tri_Incurred_AttrorTot!BP63</f>
        <v>#N/A</v>
      </c>
      <c r="BQ132" s="709" t="e">
        <f>[25]Tri_Incurred_AttrorTot!BQ63</f>
        <v>#N/A</v>
      </c>
      <c r="BR132" s="709" t="e">
        <f>[25]Tri_Incurred_AttrorTot!BR63</f>
        <v>#N/A</v>
      </c>
      <c r="BS132" s="709" t="e">
        <f>[25]Tri_Incurred_AttrorTot!BS63</f>
        <v>#N/A</v>
      </c>
      <c r="BT132" s="709" t="e">
        <f>[25]Tri_Incurred_AttrorTot!BT63</f>
        <v>#N/A</v>
      </c>
      <c r="BU132" s="709" t="e">
        <f>[25]Tri_Incurred_AttrorTot!BU63</f>
        <v>#N/A</v>
      </c>
      <c r="BV132" s="709" t="e">
        <f>[25]Tri_Incurred_AttrorTot!BV63</f>
        <v>#N/A</v>
      </c>
      <c r="BW132" s="709" t="e">
        <f>[25]Tri_Incurred_AttrorTot!BW63</f>
        <v>#N/A</v>
      </c>
      <c r="BX132" s="709" t="e">
        <f>[25]Tri_Incurred_AttrorTot!BX63</f>
        <v>#N/A</v>
      </c>
      <c r="BY132" s="709" t="e">
        <f>[25]Tri_Incurred_AttrorTot!BY63</f>
        <v>#N/A</v>
      </c>
      <c r="BZ132" s="709" t="e">
        <f>[25]Tri_Incurred_AttrorTot!BZ63</f>
        <v>#N/A</v>
      </c>
      <c r="CA132" s="709" t="e">
        <f>[25]Tri_Incurred_AttrorTot!CA63</f>
        <v>#N/A</v>
      </c>
      <c r="CB132" s="709" t="e">
        <f>[25]Tri_Incurred_AttrorTot!CB63</f>
        <v>#N/A</v>
      </c>
      <c r="CC132" s="709" t="e">
        <f>[25]Tri_Incurred_AttrorTot!CC63</f>
        <v>#N/A</v>
      </c>
    </row>
    <row r="133" spans="1:81">
      <c r="A133" s="127" t="s">
        <v>535</v>
      </c>
      <c r="B133" s="709">
        <f>[25]Tri_Incurred_AttrorTot!B64</f>
        <v>4568470</v>
      </c>
      <c r="C133" s="709">
        <f>[25]Tri_Incurred_AttrorTot!C64</f>
        <v>4399338</v>
      </c>
      <c r="D133" s="709">
        <f>[25]Tri_Incurred_AttrorTot!D64</f>
        <v>4367688</v>
      </c>
      <c r="E133" s="709">
        <f>[25]Tri_Incurred_AttrorTot!E64</f>
        <v>4360555</v>
      </c>
      <c r="F133" s="709">
        <f>[25]Tri_Incurred_AttrorTot!F64</f>
        <v>4245945</v>
      </c>
      <c r="G133" s="709">
        <f>[25]Tri_Incurred_AttrorTot!G64</f>
        <v>4260531</v>
      </c>
      <c r="H133" s="709">
        <f>[25]Tri_Incurred_AttrorTot!H64</f>
        <v>4268531</v>
      </c>
      <c r="I133" s="709">
        <f>[25]Tri_Incurred_AttrorTot!I64</f>
        <v>4272218</v>
      </c>
      <c r="J133" s="709">
        <f>[25]Tri_Incurred_AttrorTot!J64</f>
        <v>4116020</v>
      </c>
      <c r="K133" s="709" t="str">
        <f>[25]Tri_Incurred_AttrorTot!K64</f>
        <v/>
      </c>
      <c r="L133" s="709" t="str">
        <f>[25]Tri_Incurred_AttrorTot!L64</f>
        <v/>
      </c>
      <c r="M133" s="709" t="str">
        <f>[25]Tri_Incurred_AttrorTot!M64</f>
        <v/>
      </c>
      <c r="N133" s="709" t="str">
        <f>[25]Tri_Incurred_AttrorTot!N64</f>
        <v/>
      </c>
      <c r="O133" s="709" t="str">
        <f>[25]Tri_Incurred_AttrorTot!O64</f>
        <v/>
      </c>
      <c r="P133" s="709" t="str">
        <f>[25]Tri_Incurred_AttrorTot!P64</f>
        <v/>
      </c>
      <c r="Q133" s="709" t="str">
        <f>[25]Tri_Incurred_AttrorTot!Q64</f>
        <v/>
      </c>
      <c r="R133" s="709" t="str">
        <f>[25]Tri_Incurred_AttrorTot!R64</f>
        <v/>
      </c>
      <c r="S133" s="709" t="str">
        <f>[25]Tri_Incurred_AttrorTot!S64</f>
        <v/>
      </c>
      <c r="T133" s="709" t="str">
        <f>[25]Tri_Incurred_AttrorTot!T64</f>
        <v/>
      </c>
      <c r="U133" s="709" t="str">
        <f>[25]Tri_Incurred_AttrorTot!U64</f>
        <v/>
      </c>
      <c r="V133" s="709" t="str">
        <f>[25]Tri_Incurred_AttrorTot!V64</f>
        <v/>
      </c>
      <c r="W133" s="709" t="str">
        <f>[25]Tri_Incurred_AttrorTot!W64</f>
        <v/>
      </c>
      <c r="X133" s="709" t="str">
        <f>[25]Tri_Incurred_AttrorTot!X64</f>
        <v/>
      </c>
      <c r="Y133" s="709" t="str">
        <f>[25]Tri_Incurred_AttrorTot!Y64</f>
        <v/>
      </c>
      <c r="Z133" s="709" t="str">
        <f>[25]Tri_Incurred_AttrorTot!Z64</f>
        <v/>
      </c>
      <c r="AA133" s="709" t="str">
        <f>[25]Tri_Incurred_AttrorTot!AA64</f>
        <v/>
      </c>
      <c r="AB133" s="709" t="str">
        <f>[25]Tri_Incurred_AttrorTot!AB64</f>
        <v/>
      </c>
      <c r="AC133" s="709" t="str">
        <f>[25]Tri_Incurred_AttrorTot!AC64</f>
        <v/>
      </c>
      <c r="AD133" s="709" t="str">
        <f>[25]Tri_Incurred_AttrorTot!AD64</f>
        <v/>
      </c>
      <c r="AE133" s="709" t="str">
        <f>[25]Tri_Incurred_AttrorTot!AE64</f>
        <v/>
      </c>
      <c r="AF133" s="709" t="str">
        <f>[25]Tri_Incurred_AttrorTot!AF64</f>
        <v/>
      </c>
      <c r="AG133" s="709" t="str">
        <f>[25]Tri_Incurred_AttrorTot!AG64</f>
        <v/>
      </c>
      <c r="AH133" s="709" t="str">
        <f>[25]Tri_Incurred_AttrorTot!AH64</f>
        <v/>
      </c>
      <c r="AI133" s="709" t="str">
        <f>[25]Tri_Incurred_AttrorTot!AI64</f>
        <v/>
      </c>
      <c r="AJ133" s="709" t="str">
        <f>[25]Tri_Incurred_AttrorTot!AJ64</f>
        <v/>
      </c>
      <c r="AK133" s="709" t="str">
        <f>[25]Tri_Incurred_AttrorTot!AK64</f>
        <v/>
      </c>
      <c r="AL133" s="709" t="str">
        <f>[25]Tri_Incurred_AttrorTot!AL64</f>
        <v/>
      </c>
      <c r="AM133" s="709" t="str">
        <f>[25]Tri_Incurred_AttrorTot!AM64</f>
        <v/>
      </c>
      <c r="AN133" s="709" t="str">
        <f>[25]Tri_Incurred_AttrorTot!AN64</f>
        <v/>
      </c>
      <c r="AO133" s="709" t="str">
        <f>[25]Tri_Incurred_AttrorTot!AO64</f>
        <v/>
      </c>
      <c r="AP133" s="709" t="str">
        <f>[25]Tri_Incurred_AttrorTot!AP64</f>
        <v/>
      </c>
      <c r="AQ133" s="709" t="str">
        <f>[25]Tri_Incurred_AttrorTot!AQ64</f>
        <v/>
      </c>
      <c r="AR133" s="709" t="str">
        <f>[25]Tri_Incurred_AttrorTot!AR64</f>
        <v/>
      </c>
      <c r="AS133" s="709" t="str">
        <f>[25]Tri_Incurred_AttrorTot!AS64</f>
        <v/>
      </c>
      <c r="AT133" s="709" t="str">
        <f>[25]Tri_Incurred_AttrorTot!AT64</f>
        <v/>
      </c>
      <c r="AU133" s="709" t="str">
        <f>[25]Tri_Incurred_AttrorTot!AU64</f>
        <v/>
      </c>
      <c r="AV133" s="709" t="str">
        <f>[25]Tri_Incurred_AttrorTot!AV64</f>
        <v/>
      </c>
      <c r="AW133" s="709" t="str">
        <f>[25]Tri_Incurred_AttrorTot!AW64</f>
        <v/>
      </c>
      <c r="AX133" s="709" t="str">
        <f>[25]Tri_Incurred_AttrorTot!AX64</f>
        <v/>
      </c>
      <c r="AY133" s="709" t="str">
        <f>[25]Tri_Incurred_AttrorTot!AY64</f>
        <v/>
      </c>
      <c r="AZ133" s="709" t="str">
        <f>[25]Tri_Incurred_AttrorTot!AZ64</f>
        <v/>
      </c>
      <c r="BA133" s="709" t="str">
        <f>[25]Tri_Incurred_AttrorTot!BA64</f>
        <v/>
      </c>
      <c r="BB133" s="709" t="str">
        <f>[25]Tri_Incurred_AttrorTot!BB64</f>
        <v/>
      </c>
      <c r="BC133" s="709" t="str">
        <f>[25]Tri_Incurred_AttrorTot!BC64</f>
        <v/>
      </c>
      <c r="BD133" s="709" t="str">
        <f>[25]Tri_Incurred_AttrorTot!BD64</f>
        <v/>
      </c>
      <c r="BE133" s="709" t="str">
        <f>[25]Tri_Incurred_AttrorTot!BE64</f>
        <v/>
      </c>
      <c r="BF133" s="709" t="str">
        <f>[25]Tri_Incurred_AttrorTot!BF64</f>
        <v/>
      </c>
      <c r="BG133" s="709" t="str">
        <f>[25]Tri_Incurred_AttrorTot!BG64</f>
        <v/>
      </c>
      <c r="BH133" s="709" t="str">
        <f>[25]Tri_Incurred_AttrorTot!BH64</f>
        <v/>
      </c>
      <c r="BI133" s="709" t="str">
        <f>[25]Tri_Incurred_AttrorTot!BI64</f>
        <v/>
      </c>
      <c r="BJ133" s="709" t="str">
        <f>[25]Tri_Incurred_AttrorTot!BJ64</f>
        <v/>
      </c>
      <c r="BK133" s="709" t="e">
        <f>[25]Tri_Incurred_AttrorTot!BK64</f>
        <v>#N/A</v>
      </c>
      <c r="BL133" s="709" t="e">
        <f>[25]Tri_Incurred_AttrorTot!BL64</f>
        <v>#N/A</v>
      </c>
      <c r="BM133" s="709" t="e">
        <f>[25]Tri_Incurred_AttrorTot!BM64</f>
        <v>#N/A</v>
      </c>
      <c r="BN133" s="709" t="e">
        <f>[25]Tri_Incurred_AttrorTot!BN64</f>
        <v>#N/A</v>
      </c>
      <c r="BO133" s="709" t="e">
        <f>[25]Tri_Incurred_AttrorTot!BO64</f>
        <v>#N/A</v>
      </c>
      <c r="BP133" s="709" t="e">
        <f>[25]Tri_Incurred_AttrorTot!BP64</f>
        <v>#N/A</v>
      </c>
      <c r="BQ133" s="709" t="e">
        <f>[25]Tri_Incurred_AttrorTot!BQ64</f>
        <v>#N/A</v>
      </c>
      <c r="BR133" s="709" t="e">
        <f>[25]Tri_Incurred_AttrorTot!BR64</f>
        <v>#N/A</v>
      </c>
      <c r="BS133" s="709" t="e">
        <f>[25]Tri_Incurred_AttrorTot!BS64</f>
        <v>#N/A</v>
      </c>
      <c r="BT133" s="709" t="e">
        <f>[25]Tri_Incurred_AttrorTot!BT64</f>
        <v>#N/A</v>
      </c>
      <c r="BU133" s="709" t="e">
        <f>[25]Tri_Incurred_AttrorTot!BU64</f>
        <v>#N/A</v>
      </c>
      <c r="BV133" s="709" t="e">
        <f>[25]Tri_Incurred_AttrorTot!BV64</f>
        <v>#N/A</v>
      </c>
      <c r="BW133" s="709" t="e">
        <f>[25]Tri_Incurred_AttrorTot!BW64</f>
        <v>#N/A</v>
      </c>
      <c r="BX133" s="709" t="e">
        <f>[25]Tri_Incurred_AttrorTot!BX64</f>
        <v>#N/A</v>
      </c>
      <c r="BY133" s="709" t="e">
        <f>[25]Tri_Incurred_AttrorTot!BY64</f>
        <v>#N/A</v>
      </c>
      <c r="BZ133" s="709" t="e">
        <f>[25]Tri_Incurred_AttrorTot!BZ64</f>
        <v>#N/A</v>
      </c>
      <c r="CA133" s="709" t="e">
        <f>[25]Tri_Incurred_AttrorTot!CA64</f>
        <v>#N/A</v>
      </c>
      <c r="CB133" s="709" t="e">
        <f>[25]Tri_Incurred_AttrorTot!CB64</f>
        <v>#N/A</v>
      </c>
      <c r="CC133" s="709" t="e">
        <f>[25]Tri_Incurred_AttrorTot!CC64</f>
        <v>#N/A</v>
      </c>
    </row>
    <row r="134" spans="1:81">
      <c r="A134" s="127" t="s">
        <v>533</v>
      </c>
      <c r="B134" s="709">
        <f>[25]Tri_Incurred_AttrorTot!B65</f>
        <v>4650149</v>
      </c>
      <c r="C134" s="709">
        <f>[25]Tri_Incurred_AttrorTot!C65</f>
        <v>5676783</v>
      </c>
      <c r="D134" s="709">
        <f>[25]Tri_Incurred_AttrorTot!D65</f>
        <v>5694164</v>
      </c>
      <c r="E134" s="709">
        <f>[25]Tri_Incurred_AttrorTot!E65</f>
        <v>5686328</v>
      </c>
      <c r="F134" s="709">
        <f>[25]Tri_Incurred_AttrorTot!F65</f>
        <v>5670907</v>
      </c>
      <c r="G134" s="709">
        <f>[25]Tri_Incurred_AttrorTot!G65</f>
        <v>5847164</v>
      </c>
      <c r="H134" s="709">
        <f>[25]Tri_Incurred_AttrorTot!H65</f>
        <v>5751189</v>
      </c>
      <c r="I134" s="709">
        <f>[25]Tri_Incurred_AttrorTot!I65</f>
        <v>5891921</v>
      </c>
      <c r="J134" s="709" t="str">
        <f>[25]Tri_Incurred_AttrorTot!J65</f>
        <v/>
      </c>
      <c r="K134" s="709" t="str">
        <f>[25]Tri_Incurred_AttrorTot!K65</f>
        <v/>
      </c>
      <c r="L134" s="709" t="str">
        <f>[25]Tri_Incurred_AttrorTot!L65</f>
        <v/>
      </c>
      <c r="M134" s="709" t="str">
        <f>[25]Tri_Incurred_AttrorTot!M65</f>
        <v/>
      </c>
      <c r="N134" s="709" t="str">
        <f>[25]Tri_Incurred_AttrorTot!N65</f>
        <v/>
      </c>
      <c r="O134" s="709" t="str">
        <f>[25]Tri_Incurred_AttrorTot!O65</f>
        <v/>
      </c>
      <c r="P134" s="709" t="str">
        <f>[25]Tri_Incurred_AttrorTot!P65</f>
        <v/>
      </c>
      <c r="Q134" s="709" t="str">
        <f>[25]Tri_Incurred_AttrorTot!Q65</f>
        <v/>
      </c>
      <c r="R134" s="709" t="str">
        <f>[25]Tri_Incurred_AttrorTot!R65</f>
        <v/>
      </c>
      <c r="S134" s="709" t="str">
        <f>[25]Tri_Incurred_AttrorTot!S65</f>
        <v/>
      </c>
      <c r="T134" s="709" t="str">
        <f>[25]Tri_Incurred_AttrorTot!T65</f>
        <v/>
      </c>
      <c r="U134" s="709" t="str">
        <f>[25]Tri_Incurred_AttrorTot!U65</f>
        <v/>
      </c>
      <c r="V134" s="709" t="str">
        <f>[25]Tri_Incurred_AttrorTot!V65</f>
        <v/>
      </c>
      <c r="W134" s="709" t="str">
        <f>[25]Tri_Incurred_AttrorTot!W65</f>
        <v/>
      </c>
      <c r="X134" s="709" t="str">
        <f>[25]Tri_Incurred_AttrorTot!X65</f>
        <v/>
      </c>
      <c r="Y134" s="709" t="str">
        <f>[25]Tri_Incurred_AttrorTot!Y65</f>
        <v/>
      </c>
      <c r="Z134" s="709" t="str">
        <f>[25]Tri_Incurred_AttrorTot!Z65</f>
        <v/>
      </c>
      <c r="AA134" s="709" t="str">
        <f>[25]Tri_Incurred_AttrorTot!AA65</f>
        <v/>
      </c>
      <c r="AB134" s="709" t="str">
        <f>[25]Tri_Incurred_AttrorTot!AB65</f>
        <v/>
      </c>
      <c r="AC134" s="709" t="str">
        <f>[25]Tri_Incurred_AttrorTot!AC65</f>
        <v/>
      </c>
      <c r="AD134" s="709" t="str">
        <f>[25]Tri_Incurred_AttrorTot!AD65</f>
        <v/>
      </c>
      <c r="AE134" s="709" t="str">
        <f>[25]Tri_Incurred_AttrorTot!AE65</f>
        <v/>
      </c>
      <c r="AF134" s="709" t="str">
        <f>[25]Tri_Incurred_AttrorTot!AF65</f>
        <v/>
      </c>
      <c r="AG134" s="709" t="str">
        <f>[25]Tri_Incurred_AttrorTot!AG65</f>
        <v/>
      </c>
      <c r="AH134" s="709" t="str">
        <f>[25]Tri_Incurred_AttrorTot!AH65</f>
        <v/>
      </c>
      <c r="AI134" s="709" t="str">
        <f>[25]Tri_Incurred_AttrorTot!AI65</f>
        <v/>
      </c>
      <c r="AJ134" s="709" t="str">
        <f>[25]Tri_Incurred_AttrorTot!AJ65</f>
        <v/>
      </c>
      <c r="AK134" s="709" t="str">
        <f>[25]Tri_Incurred_AttrorTot!AK65</f>
        <v/>
      </c>
      <c r="AL134" s="709" t="str">
        <f>[25]Tri_Incurred_AttrorTot!AL65</f>
        <v/>
      </c>
      <c r="AM134" s="709" t="str">
        <f>[25]Tri_Incurred_AttrorTot!AM65</f>
        <v/>
      </c>
      <c r="AN134" s="709" t="str">
        <f>[25]Tri_Incurred_AttrorTot!AN65</f>
        <v/>
      </c>
      <c r="AO134" s="709" t="str">
        <f>[25]Tri_Incurred_AttrorTot!AO65</f>
        <v/>
      </c>
      <c r="AP134" s="709" t="str">
        <f>[25]Tri_Incurred_AttrorTot!AP65</f>
        <v/>
      </c>
      <c r="AQ134" s="709" t="str">
        <f>[25]Tri_Incurred_AttrorTot!AQ65</f>
        <v/>
      </c>
      <c r="AR134" s="709" t="str">
        <f>[25]Tri_Incurred_AttrorTot!AR65</f>
        <v/>
      </c>
      <c r="AS134" s="709" t="str">
        <f>[25]Tri_Incurred_AttrorTot!AS65</f>
        <v/>
      </c>
      <c r="AT134" s="709" t="str">
        <f>[25]Tri_Incurred_AttrorTot!AT65</f>
        <v/>
      </c>
      <c r="AU134" s="709" t="str">
        <f>[25]Tri_Incurred_AttrorTot!AU65</f>
        <v/>
      </c>
      <c r="AV134" s="709" t="str">
        <f>[25]Tri_Incurred_AttrorTot!AV65</f>
        <v/>
      </c>
      <c r="AW134" s="709" t="str">
        <f>[25]Tri_Incurred_AttrorTot!AW65</f>
        <v/>
      </c>
      <c r="AX134" s="709" t="str">
        <f>[25]Tri_Incurred_AttrorTot!AX65</f>
        <v/>
      </c>
      <c r="AY134" s="709" t="str">
        <f>[25]Tri_Incurred_AttrorTot!AY65</f>
        <v/>
      </c>
      <c r="AZ134" s="709" t="str">
        <f>[25]Tri_Incurred_AttrorTot!AZ65</f>
        <v/>
      </c>
      <c r="BA134" s="709" t="str">
        <f>[25]Tri_Incurred_AttrorTot!BA65</f>
        <v/>
      </c>
      <c r="BB134" s="709" t="str">
        <f>[25]Tri_Incurred_AttrorTot!BB65</f>
        <v/>
      </c>
      <c r="BC134" s="709" t="str">
        <f>[25]Tri_Incurred_AttrorTot!BC65</f>
        <v/>
      </c>
      <c r="BD134" s="709" t="str">
        <f>[25]Tri_Incurred_AttrorTot!BD65</f>
        <v/>
      </c>
      <c r="BE134" s="709" t="str">
        <f>[25]Tri_Incurred_AttrorTot!BE65</f>
        <v/>
      </c>
      <c r="BF134" s="709" t="str">
        <f>[25]Tri_Incurred_AttrorTot!BF65</f>
        <v/>
      </c>
      <c r="BG134" s="709" t="str">
        <f>[25]Tri_Incurred_AttrorTot!BG65</f>
        <v/>
      </c>
      <c r="BH134" s="709" t="str">
        <f>[25]Tri_Incurred_AttrorTot!BH65</f>
        <v/>
      </c>
      <c r="BI134" s="709" t="str">
        <f>[25]Tri_Incurred_AttrorTot!BI65</f>
        <v/>
      </c>
      <c r="BJ134" s="709" t="str">
        <f>[25]Tri_Incurred_AttrorTot!BJ65</f>
        <v/>
      </c>
      <c r="BK134" s="709" t="e">
        <f>[25]Tri_Incurred_AttrorTot!BK65</f>
        <v>#N/A</v>
      </c>
      <c r="BL134" s="709" t="e">
        <f>[25]Tri_Incurred_AttrorTot!BL65</f>
        <v>#N/A</v>
      </c>
      <c r="BM134" s="709" t="e">
        <f>[25]Tri_Incurred_AttrorTot!BM65</f>
        <v>#N/A</v>
      </c>
      <c r="BN134" s="709" t="e">
        <f>[25]Tri_Incurred_AttrorTot!BN65</f>
        <v>#N/A</v>
      </c>
      <c r="BO134" s="709" t="e">
        <f>[25]Tri_Incurred_AttrorTot!BO65</f>
        <v>#N/A</v>
      </c>
      <c r="BP134" s="709" t="e">
        <f>[25]Tri_Incurred_AttrorTot!BP65</f>
        <v>#N/A</v>
      </c>
      <c r="BQ134" s="709" t="e">
        <f>[25]Tri_Incurred_AttrorTot!BQ65</f>
        <v>#N/A</v>
      </c>
      <c r="BR134" s="709" t="e">
        <f>[25]Tri_Incurred_AttrorTot!BR65</f>
        <v>#N/A</v>
      </c>
      <c r="BS134" s="709" t="e">
        <f>[25]Tri_Incurred_AttrorTot!BS65</f>
        <v>#N/A</v>
      </c>
      <c r="BT134" s="709" t="e">
        <f>[25]Tri_Incurred_AttrorTot!BT65</f>
        <v>#N/A</v>
      </c>
      <c r="BU134" s="709" t="e">
        <f>[25]Tri_Incurred_AttrorTot!BU65</f>
        <v>#N/A</v>
      </c>
      <c r="BV134" s="709" t="e">
        <f>[25]Tri_Incurred_AttrorTot!BV65</f>
        <v>#N/A</v>
      </c>
      <c r="BW134" s="709" t="e">
        <f>[25]Tri_Incurred_AttrorTot!BW65</f>
        <v>#N/A</v>
      </c>
      <c r="BX134" s="709" t="e">
        <f>[25]Tri_Incurred_AttrorTot!BX65</f>
        <v>#N/A</v>
      </c>
      <c r="BY134" s="709" t="e">
        <f>[25]Tri_Incurred_AttrorTot!BY65</f>
        <v>#N/A</v>
      </c>
      <c r="BZ134" s="709" t="e">
        <f>[25]Tri_Incurred_AttrorTot!BZ65</f>
        <v>#N/A</v>
      </c>
      <c r="CA134" s="709" t="e">
        <f>[25]Tri_Incurred_AttrorTot!CA65</f>
        <v>#N/A</v>
      </c>
      <c r="CB134" s="709" t="e">
        <f>[25]Tri_Incurred_AttrorTot!CB65</f>
        <v>#N/A</v>
      </c>
      <c r="CC134" s="709" t="e">
        <f>[25]Tri_Incurred_AttrorTot!CC65</f>
        <v>#N/A</v>
      </c>
    </row>
    <row r="135" spans="1:81">
      <c r="A135" s="127" t="s">
        <v>536</v>
      </c>
      <c r="B135" s="709">
        <f>[25]Tri_Incurred_AttrorTot!B66</f>
        <v>4057022</v>
      </c>
      <c r="C135" s="709">
        <f>[25]Tri_Incurred_AttrorTot!C66</f>
        <v>4683567</v>
      </c>
      <c r="D135" s="709">
        <f>[25]Tri_Incurred_AttrorTot!D66</f>
        <v>4704685</v>
      </c>
      <c r="E135" s="709">
        <f>[25]Tri_Incurred_AttrorTot!E66</f>
        <v>4728094</v>
      </c>
      <c r="F135" s="709">
        <f>[25]Tri_Incurred_AttrorTot!F66</f>
        <v>4856420</v>
      </c>
      <c r="G135" s="709">
        <f>[25]Tri_Incurred_AttrorTot!G66</f>
        <v>4813201</v>
      </c>
      <c r="H135" s="709">
        <f>[25]Tri_Incurred_AttrorTot!H66</f>
        <v>4641308</v>
      </c>
      <c r="I135" s="709" t="str">
        <f>[25]Tri_Incurred_AttrorTot!I66</f>
        <v/>
      </c>
      <c r="J135" s="709" t="str">
        <f>[25]Tri_Incurred_AttrorTot!J66</f>
        <v/>
      </c>
      <c r="K135" s="709" t="str">
        <f>[25]Tri_Incurred_AttrorTot!K66</f>
        <v/>
      </c>
      <c r="L135" s="709" t="str">
        <f>[25]Tri_Incurred_AttrorTot!L66</f>
        <v/>
      </c>
      <c r="M135" s="709" t="str">
        <f>[25]Tri_Incurred_AttrorTot!M66</f>
        <v/>
      </c>
      <c r="N135" s="709" t="str">
        <f>[25]Tri_Incurred_AttrorTot!N66</f>
        <v/>
      </c>
      <c r="O135" s="709" t="str">
        <f>[25]Tri_Incurred_AttrorTot!O66</f>
        <v/>
      </c>
      <c r="P135" s="709" t="str">
        <f>[25]Tri_Incurred_AttrorTot!P66</f>
        <v/>
      </c>
      <c r="Q135" s="709" t="str">
        <f>[25]Tri_Incurred_AttrorTot!Q66</f>
        <v/>
      </c>
      <c r="R135" s="709" t="str">
        <f>[25]Tri_Incurred_AttrorTot!R66</f>
        <v/>
      </c>
      <c r="S135" s="709" t="str">
        <f>[25]Tri_Incurred_AttrorTot!S66</f>
        <v/>
      </c>
      <c r="T135" s="709" t="str">
        <f>[25]Tri_Incurred_AttrorTot!T66</f>
        <v/>
      </c>
      <c r="U135" s="709" t="str">
        <f>[25]Tri_Incurred_AttrorTot!U66</f>
        <v/>
      </c>
      <c r="V135" s="709" t="str">
        <f>[25]Tri_Incurred_AttrorTot!V66</f>
        <v/>
      </c>
      <c r="W135" s="709" t="str">
        <f>[25]Tri_Incurred_AttrorTot!W66</f>
        <v/>
      </c>
      <c r="X135" s="709" t="str">
        <f>[25]Tri_Incurred_AttrorTot!X66</f>
        <v/>
      </c>
      <c r="Y135" s="709" t="str">
        <f>[25]Tri_Incurred_AttrorTot!Y66</f>
        <v/>
      </c>
      <c r="Z135" s="709" t="str">
        <f>[25]Tri_Incurred_AttrorTot!Z66</f>
        <v/>
      </c>
      <c r="AA135" s="709" t="str">
        <f>[25]Tri_Incurred_AttrorTot!AA66</f>
        <v/>
      </c>
      <c r="AB135" s="709" t="str">
        <f>[25]Tri_Incurred_AttrorTot!AB66</f>
        <v/>
      </c>
      <c r="AC135" s="709" t="str">
        <f>[25]Tri_Incurred_AttrorTot!AC66</f>
        <v/>
      </c>
      <c r="AD135" s="709" t="str">
        <f>[25]Tri_Incurred_AttrorTot!AD66</f>
        <v/>
      </c>
      <c r="AE135" s="709" t="str">
        <f>[25]Tri_Incurred_AttrorTot!AE66</f>
        <v/>
      </c>
      <c r="AF135" s="709" t="str">
        <f>[25]Tri_Incurred_AttrorTot!AF66</f>
        <v/>
      </c>
      <c r="AG135" s="709" t="str">
        <f>[25]Tri_Incurred_AttrorTot!AG66</f>
        <v/>
      </c>
      <c r="AH135" s="709" t="str">
        <f>[25]Tri_Incurred_AttrorTot!AH66</f>
        <v/>
      </c>
      <c r="AI135" s="709" t="str">
        <f>[25]Tri_Incurred_AttrorTot!AI66</f>
        <v/>
      </c>
      <c r="AJ135" s="709" t="str">
        <f>[25]Tri_Incurred_AttrorTot!AJ66</f>
        <v/>
      </c>
      <c r="AK135" s="709" t="str">
        <f>[25]Tri_Incurred_AttrorTot!AK66</f>
        <v/>
      </c>
      <c r="AL135" s="709" t="str">
        <f>[25]Tri_Incurred_AttrorTot!AL66</f>
        <v/>
      </c>
      <c r="AM135" s="709" t="str">
        <f>[25]Tri_Incurred_AttrorTot!AM66</f>
        <v/>
      </c>
      <c r="AN135" s="709" t="str">
        <f>[25]Tri_Incurred_AttrorTot!AN66</f>
        <v/>
      </c>
      <c r="AO135" s="709" t="str">
        <f>[25]Tri_Incurred_AttrorTot!AO66</f>
        <v/>
      </c>
      <c r="AP135" s="709" t="str">
        <f>[25]Tri_Incurred_AttrorTot!AP66</f>
        <v/>
      </c>
      <c r="AQ135" s="709" t="str">
        <f>[25]Tri_Incurred_AttrorTot!AQ66</f>
        <v/>
      </c>
      <c r="AR135" s="709" t="str">
        <f>[25]Tri_Incurred_AttrorTot!AR66</f>
        <v/>
      </c>
      <c r="AS135" s="709" t="str">
        <f>[25]Tri_Incurred_AttrorTot!AS66</f>
        <v/>
      </c>
      <c r="AT135" s="709" t="str">
        <f>[25]Tri_Incurred_AttrorTot!AT66</f>
        <v/>
      </c>
      <c r="AU135" s="709" t="str">
        <f>[25]Tri_Incurred_AttrorTot!AU66</f>
        <v/>
      </c>
      <c r="AV135" s="709" t="str">
        <f>[25]Tri_Incurred_AttrorTot!AV66</f>
        <v/>
      </c>
      <c r="AW135" s="709" t="str">
        <f>[25]Tri_Incurred_AttrorTot!AW66</f>
        <v/>
      </c>
      <c r="AX135" s="709" t="str">
        <f>[25]Tri_Incurred_AttrorTot!AX66</f>
        <v/>
      </c>
      <c r="AY135" s="709" t="str">
        <f>[25]Tri_Incurred_AttrorTot!AY66</f>
        <v/>
      </c>
      <c r="AZ135" s="709" t="str">
        <f>[25]Tri_Incurred_AttrorTot!AZ66</f>
        <v/>
      </c>
      <c r="BA135" s="709" t="str">
        <f>[25]Tri_Incurred_AttrorTot!BA66</f>
        <v/>
      </c>
      <c r="BB135" s="709" t="str">
        <f>[25]Tri_Incurred_AttrorTot!BB66</f>
        <v/>
      </c>
      <c r="BC135" s="709" t="str">
        <f>[25]Tri_Incurred_AttrorTot!BC66</f>
        <v/>
      </c>
      <c r="BD135" s="709" t="str">
        <f>[25]Tri_Incurred_AttrorTot!BD66</f>
        <v/>
      </c>
      <c r="BE135" s="709" t="str">
        <f>[25]Tri_Incurred_AttrorTot!BE66</f>
        <v/>
      </c>
      <c r="BF135" s="709" t="str">
        <f>[25]Tri_Incurred_AttrorTot!BF66</f>
        <v/>
      </c>
      <c r="BG135" s="709" t="str">
        <f>[25]Tri_Incurred_AttrorTot!BG66</f>
        <v/>
      </c>
      <c r="BH135" s="709" t="str">
        <f>[25]Tri_Incurred_AttrorTot!BH66</f>
        <v/>
      </c>
      <c r="BI135" s="709" t="str">
        <f>[25]Tri_Incurred_AttrorTot!BI66</f>
        <v/>
      </c>
      <c r="BJ135" s="709" t="str">
        <f>[25]Tri_Incurred_AttrorTot!BJ66</f>
        <v/>
      </c>
      <c r="BK135" s="709" t="e">
        <f>[25]Tri_Incurred_AttrorTot!BK66</f>
        <v>#N/A</v>
      </c>
      <c r="BL135" s="709" t="e">
        <f>[25]Tri_Incurred_AttrorTot!BL66</f>
        <v>#N/A</v>
      </c>
      <c r="BM135" s="709" t="e">
        <f>[25]Tri_Incurred_AttrorTot!BM66</f>
        <v>#N/A</v>
      </c>
      <c r="BN135" s="709" t="e">
        <f>[25]Tri_Incurred_AttrorTot!BN66</f>
        <v>#N/A</v>
      </c>
      <c r="BO135" s="709" t="e">
        <f>[25]Tri_Incurred_AttrorTot!BO66</f>
        <v>#N/A</v>
      </c>
      <c r="BP135" s="709" t="e">
        <f>[25]Tri_Incurred_AttrorTot!BP66</f>
        <v>#N/A</v>
      </c>
      <c r="BQ135" s="709" t="e">
        <f>[25]Tri_Incurred_AttrorTot!BQ66</f>
        <v>#N/A</v>
      </c>
      <c r="BR135" s="709" t="e">
        <f>[25]Tri_Incurred_AttrorTot!BR66</f>
        <v>#N/A</v>
      </c>
      <c r="BS135" s="709" t="e">
        <f>[25]Tri_Incurred_AttrorTot!BS66</f>
        <v>#N/A</v>
      </c>
      <c r="BT135" s="709" t="e">
        <f>[25]Tri_Incurred_AttrorTot!BT66</f>
        <v>#N/A</v>
      </c>
      <c r="BU135" s="709" t="e">
        <f>[25]Tri_Incurred_AttrorTot!BU66</f>
        <v>#N/A</v>
      </c>
      <c r="BV135" s="709" t="e">
        <f>[25]Tri_Incurred_AttrorTot!BV66</f>
        <v>#N/A</v>
      </c>
      <c r="BW135" s="709" t="e">
        <f>[25]Tri_Incurred_AttrorTot!BW66</f>
        <v>#N/A</v>
      </c>
      <c r="BX135" s="709" t="e">
        <f>[25]Tri_Incurred_AttrorTot!BX66</f>
        <v>#N/A</v>
      </c>
      <c r="BY135" s="709" t="e">
        <f>[25]Tri_Incurred_AttrorTot!BY66</f>
        <v>#N/A</v>
      </c>
      <c r="BZ135" s="709" t="e">
        <f>[25]Tri_Incurred_AttrorTot!BZ66</f>
        <v>#N/A</v>
      </c>
      <c r="CA135" s="709" t="e">
        <f>[25]Tri_Incurred_AttrorTot!CA66</f>
        <v>#N/A</v>
      </c>
      <c r="CB135" s="709" t="e">
        <f>[25]Tri_Incurred_AttrorTot!CB66</f>
        <v>#N/A</v>
      </c>
      <c r="CC135" s="709" t="e">
        <f>[25]Tri_Incurred_AttrorTot!CC66</f>
        <v>#N/A</v>
      </c>
    </row>
    <row r="136" spans="1:81">
      <c r="A136" s="127" t="s">
        <v>537</v>
      </c>
      <c r="B136" s="709">
        <f>[25]Tri_Incurred_AttrorTot!B67</f>
        <v>4591552</v>
      </c>
      <c r="C136" s="709">
        <f>[25]Tri_Incurred_AttrorTot!C67</f>
        <v>6203745</v>
      </c>
      <c r="D136" s="709">
        <f>[25]Tri_Incurred_AttrorTot!D67</f>
        <v>6073193</v>
      </c>
      <c r="E136" s="709">
        <f>[25]Tri_Incurred_AttrorTot!E67</f>
        <v>6214635</v>
      </c>
      <c r="F136" s="709">
        <f>[25]Tri_Incurred_AttrorTot!F67</f>
        <v>5935880</v>
      </c>
      <c r="G136" s="709">
        <f>[25]Tri_Incurred_AttrorTot!G67</f>
        <v>5854471</v>
      </c>
      <c r="H136" s="709" t="str">
        <f>[25]Tri_Incurred_AttrorTot!H67</f>
        <v/>
      </c>
      <c r="I136" s="709" t="str">
        <f>[25]Tri_Incurred_AttrorTot!I67</f>
        <v/>
      </c>
      <c r="J136" s="709" t="str">
        <f>[25]Tri_Incurred_AttrorTot!J67</f>
        <v/>
      </c>
      <c r="K136" s="709" t="str">
        <f>[25]Tri_Incurred_AttrorTot!K67</f>
        <v/>
      </c>
      <c r="L136" s="709" t="str">
        <f>[25]Tri_Incurred_AttrorTot!L67</f>
        <v/>
      </c>
      <c r="M136" s="709" t="str">
        <f>[25]Tri_Incurred_AttrorTot!M67</f>
        <v/>
      </c>
      <c r="N136" s="709" t="str">
        <f>[25]Tri_Incurred_AttrorTot!N67</f>
        <v/>
      </c>
      <c r="O136" s="709" t="str">
        <f>[25]Tri_Incurred_AttrorTot!O67</f>
        <v/>
      </c>
      <c r="P136" s="709" t="str">
        <f>[25]Tri_Incurred_AttrorTot!P67</f>
        <v/>
      </c>
      <c r="Q136" s="709" t="str">
        <f>[25]Tri_Incurred_AttrorTot!Q67</f>
        <v/>
      </c>
      <c r="R136" s="709" t="str">
        <f>[25]Tri_Incurred_AttrorTot!R67</f>
        <v/>
      </c>
      <c r="S136" s="709" t="str">
        <f>[25]Tri_Incurred_AttrorTot!S67</f>
        <v/>
      </c>
      <c r="T136" s="709" t="str">
        <f>[25]Tri_Incurred_AttrorTot!T67</f>
        <v/>
      </c>
      <c r="U136" s="709" t="str">
        <f>[25]Tri_Incurred_AttrorTot!U67</f>
        <v/>
      </c>
      <c r="V136" s="709" t="str">
        <f>[25]Tri_Incurred_AttrorTot!V67</f>
        <v/>
      </c>
      <c r="W136" s="709" t="str">
        <f>[25]Tri_Incurred_AttrorTot!W67</f>
        <v/>
      </c>
      <c r="X136" s="709" t="str">
        <f>[25]Tri_Incurred_AttrorTot!X67</f>
        <v/>
      </c>
      <c r="Y136" s="709" t="str">
        <f>[25]Tri_Incurred_AttrorTot!Y67</f>
        <v/>
      </c>
      <c r="Z136" s="709" t="str">
        <f>[25]Tri_Incurred_AttrorTot!Z67</f>
        <v/>
      </c>
      <c r="AA136" s="709" t="str">
        <f>[25]Tri_Incurred_AttrorTot!AA67</f>
        <v/>
      </c>
      <c r="AB136" s="709" t="str">
        <f>[25]Tri_Incurred_AttrorTot!AB67</f>
        <v/>
      </c>
      <c r="AC136" s="709" t="str">
        <f>[25]Tri_Incurred_AttrorTot!AC67</f>
        <v/>
      </c>
      <c r="AD136" s="709" t="str">
        <f>[25]Tri_Incurred_AttrorTot!AD67</f>
        <v/>
      </c>
      <c r="AE136" s="709" t="str">
        <f>[25]Tri_Incurred_AttrorTot!AE67</f>
        <v/>
      </c>
      <c r="AF136" s="709" t="str">
        <f>[25]Tri_Incurred_AttrorTot!AF67</f>
        <v/>
      </c>
      <c r="AG136" s="709" t="str">
        <f>[25]Tri_Incurred_AttrorTot!AG67</f>
        <v/>
      </c>
      <c r="AH136" s="709" t="str">
        <f>[25]Tri_Incurred_AttrorTot!AH67</f>
        <v/>
      </c>
      <c r="AI136" s="709" t="str">
        <f>[25]Tri_Incurred_AttrorTot!AI67</f>
        <v/>
      </c>
      <c r="AJ136" s="709" t="str">
        <f>[25]Tri_Incurred_AttrorTot!AJ67</f>
        <v/>
      </c>
      <c r="AK136" s="709" t="str">
        <f>[25]Tri_Incurred_AttrorTot!AK67</f>
        <v/>
      </c>
      <c r="AL136" s="709" t="str">
        <f>[25]Tri_Incurred_AttrorTot!AL67</f>
        <v/>
      </c>
      <c r="AM136" s="709" t="str">
        <f>[25]Tri_Incurred_AttrorTot!AM67</f>
        <v/>
      </c>
      <c r="AN136" s="709" t="str">
        <f>[25]Tri_Incurred_AttrorTot!AN67</f>
        <v/>
      </c>
      <c r="AO136" s="709" t="str">
        <f>[25]Tri_Incurred_AttrorTot!AO67</f>
        <v/>
      </c>
      <c r="AP136" s="709" t="str">
        <f>[25]Tri_Incurred_AttrorTot!AP67</f>
        <v/>
      </c>
      <c r="AQ136" s="709" t="str">
        <f>[25]Tri_Incurred_AttrorTot!AQ67</f>
        <v/>
      </c>
      <c r="AR136" s="709" t="str">
        <f>[25]Tri_Incurred_AttrorTot!AR67</f>
        <v/>
      </c>
      <c r="AS136" s="709" t="str">
        <f>[25]Tri_Incurred_AttrorTot!AS67</f>
        <v/>
      </c>
      <c r="AT136" s="709" t="str">
        <f>[25]Tri_Incurred_AttrorTot!AT67</f>
        <v/>
      </c>
      <c r="AU136" s="709" t="str">
        <f>[25]Tri_Incurred_AttrorTot!AU67</f>
        <v/>
      </c>
      <c r="AV136" s="709" t="str">
        <f>[25]Tri_Incurred_AttrorTot!AV67</f>
        <v/>
      </c>
      <c r="AW136" s="709" t="str">
        <f>[25]Tri_Incurred_AttrorTot!AW67</f>
        <v/>
      </c>
      <c r="AX136" s="709" t="str">
        <f>[25]Tri_Incurred_AttrorTot!AX67</f>
        <v/>
      </c>
      <c r="AY136" s="709" t="str">
        <f>[25]Tri_Incurred_AttrorTot!AY67</f>
        <v/>
      </c>
      <c r="AZ136" s="709" t="str">
        <f>[25]Tri_Incurred_AttrorTot!AZ67</f>
        <v/>
      </c>
      <c r="BA136" s="709" t="str">
        <f>[25]Tri_Incurred_AttrorTot!BA67</f>
        <v/>
      </c>
      <c r="BB136" s="709" t="str">
        <f>[25]Tri_Incurred_AttrorTot!BB67</f>
        <v/>
      </c>
      <c r="BC136" s="709" t="str">
        <f>[25]Tri_Incurred_AttrorTot!BC67</f>
        <v/>
      </c>
      <c r="BD136" s="709" t="str">
        <f>[25]Tri_Incurred_AttrorTot!BD67</f>
        <v/>
      </c>
      <c r="BE136" s="709" t="str">
        <f>[25]Tri_Incurred_AttrorTot!BE67</f>
        <v/>
      </c>
      <c r="BF136" s="709" t="str">
        <f>[25]Tri_Incurred_AttrorTot!BF67</f>
        <v/>
      </c>
      <c r="BG136" s="709" t="str">
        <f>[25]Tri_Incurred_AttrorTot!BG67</f>
        <v/>
      </c>
      <c r="BH136" s="709" t="str">
        <f>[25]Tri_Incurred_AttrorTot!BH67</f>
        <v/>
      </c>
      <c r="BI136" s="709" t="str">
        <f>[25]Tri_Incurred_AttrorTot!BI67</f>
        <v/>
      </c>
      <c r="BJ136" s="709" t="str">
        <f>[25]Tri_Incurred_AttrorTot!BJ67</f>
        <v/>
      </c>
      <c r="BK136" s="709" t="e">
        <f>[25]Tri_Incurred_AttrorTot!BK67</f>
        <v>#N/A</v>
      </c>
      <c r="BL136" s="709" t="e">
        <f>[25]Tri_Incurred_AttrorTot!BL67</f>
        <v>#N/A</v>
      </c>
      <c r="BM136" s="709" t="e">
        <f>[25]Tri_Incurred_AttrorTot!BM67</f>
        <v>#N/A</v>
      </c>
      <c r="BN136" s="709" t="e">
        <f>[25]Tri_Incurred_AttrorTot!BN67</f>
        <v>#N/A</v>
      </c>
      <c r="BO136" s="709" t="e">
        <f>[25]Tri_Incurred_AttrorTot!BO67</f>
        <v>#N/A</v>
      </c>
      <c r="BP136" s="709" t="e">
        <f>[25]Tri_Incurred_AttrorTot!BP67</f>
        <v>#N/A</v>
      </c>
      <c r="BQ136" s="709" t="e">
        <f>[25]Tri_Incurred_AttrorTot!BQ67</f>
        <v>#N/A</v>
      </c>
      <c r="BR136" s="709" t="e">
        <f>[25]Tri_Incurred_AttrorTot!BR67</f>
        <v>#N/A</v>
      </c>
      <c r="BS136" s="709" t="e">
        <f>[25]Tri_Incurred_AttrorTot!BS67</f>
        <v>#N/A</v>
      </c>
      <c r="BT136" s="709" t="e">
        <f>[25]Tri_Incurred_AttrorTot!BT67</f>
        <v>#N/A</v>
      </c>
      <c r="BU136" s="709" t="e">
        <f>[25]Tri_Incurred_AttrorTot!BU67</f>
        <v>#N/A</v>
      </c>
      <c r="BV136" s="709" t="e">
        <f>[25]Tri_Incurred_AttrorTot!BV67</f>
        <v>#N/A</v>
      </c>
      <c r="BW136" s="709" t="e">
        <f>[25]Tri_Incurred_AttrorTot!BW67</f>
        <v>#N/A</v>
      </c>
      <c r="BX136" s="709" t="e">
        <f>[25]Tri_Incurred_AttrorTot!BX67</f>
        <v>#N/A</v>
      </c>
      <c r="BY136" s="709" t="e">
        <f>[25]Tri_Incurred_AttrorTot!BY67</f>
        <v>#N/A</v>
      </c>
      <c r="BZ136" s="709" t="e">
        <f>[25]Tri_Incurred_AttrorTot!BZ67</f>
        <v>#N/A</v>
      </c>
      <c r="CA136" s="709" t="e">
        <f>[25]Tri_Incurred_AttrorTot!CA67</f>
        <v>#N/A</v>
      </c>
      <c r="CB136" s="709" t="e">
        <f>[25]Tri_Incurred_AttrorTot!CB67</f>
        <v>#N/A</v>
      </c>
      <c r="CC136" s="709" t="e">
        <f>[25]Tri_Incurred_AttrorTot!CC67</f>
        <v>#N/A</v>
      </c>
    </row>
    <row r="137" spans="1:81">
      <c r="A137" s="127" t="s">
        <v>538</v>
      </c>
      <c r="B137" s="709">
        <f>[25]Tri_Incurred_AttrorTot!B68</f>
        <v>5116171</v>
      </c>
      <c r="C137" s="709">
        <f>[25]Tri_Incurred_AttrorTot!C68</f>
        <v>6304473</v>
      </c>
      <c r="D137" s="709">
        <f>[25]Tri_Incurred_AttrorTot!D68</f>
        <v>6070221</v>
      </c>
      <c r="E137" s="709">
        <f>[25]Tri_Incurred_AttrorTot!E68</f>
        <v>6116783</v>
      </c>
      <c r="F137" s="709">
        <f>[25]Tri_Incurred_AttrorTot!F68</f>
        <v>6055677</v>
      </c>
      <c r="G137" s="709" t="str">
        <f>[25]Tri_Incurred_AttrorTot!G68</f>
        <v/>
      </c>
      <c r="H137" s="709" t="str">
        <f>[25]Tri_Incurred_AttrorTot!H68</f>
        <v/>
      </c>
      <c r="I137" s="709" t="str">
        <f>[25]Tri_Incurred_AttrorTot!I68</f>
        <v/>
      </c>
      <c r="J137" s="709" t="str">
        <f>[25]Tri_Incurred_AttrorTot!J68</f>
        <v/>
      </c>
      <c r="K137" s="709" t="str">
        <f>[25]Tri_Incurred_AttrorTot!K68</f>
        <v/>
      </c>
      <c r="L137" s="709" t="str">
        <f>[25]Tri_Incurred_AttrorTot!L68</f>
        <v/>
      </c>
      <c r="M137" s="709" t="str">
        <f>[25]Tri_Incurred_AttrorTot!M68</f>
        <v/>
      </c>
      <c r="N137" s="709" t="str">
        <f>[25]Tri_Incurred_AttrorTot!N68</f>
        <v/>
      </c>
      <c r="O137" s="709" t="str">
        <f>[25]Tri_Incurred_AttrorTot!O68</f>
        <v/>
      </c>
      <c r="P137" s="709" t="str">
        <f>[25]Tri_Incurred_AttrorTot!P68</f>
        <v/>
      </c>
      <c r="Q137" s="709" t="str">
        <f>[25]Tri_Incurred_AttrorTot!Q68</f>
        <v/>
      </c>
      <c r="R137" s="709" t="str">
        <f>[25]Tri_Incurred_AttrorTot!R68</f>
        <v/>
      </c>
      <c r="S137" s="709" t="str">
        <f>[25]Tri_Incurred_AttrorTot!S68</f>
        <v/>
      </c>
      <c r="T137" s="709" t="str">
        <f>[25]Tri_Incurred_AttrorTot!T68</f>
        <v/>
      </c>
      <c r="U137" s="709" t="str">
        <f>[25]Tri_Incurred_AttrorTot!U68</f>
        <v/>
      </c>
      <c r="V137" s="709" t="str">
        <f>[25]Tri_Incurred_AttrorTot!V68</f>
        <v/>
      </c>
      <c r="W137" s="709" t="str">
        <f>[25]Tri_Incurred_AttrorTot!W68</f>
        <v/>
      </c>
      <c r="X137" s="709" t="str">
        <f>[25]Tri_Incurred_AttrorTot!X68</f>
        <v/>
      </c>
      <c r="Y137" s="709" t="str">
        <f>[25]Tri_Incurred_AttrorTot!Y68</f>
        <v/>
      </c>
      <c r="Z137" s="709" t="str">
        <f>[25]Tri_Incurred_AttrorTot!Z68</f>
        <v/>
      </c>
      <c r="AA137" s="709" t="str">
        <f>[25]Tri_Incurred_AttrorTot!AA68</f>
        <v/>
      </c>
      <c r="AB137" s="709" t="str">
        <f>[25]Tri_Incurred_AttrorTot!AB68</f>
        <v/>
      </c>
      <c r="AC137" s="709" t="str">
        <f>[25]Tri_Incurred_AttrorTot!AC68</f>
        <v/>
      </c>
      <c r="AD137" s="709" t="str">
        <f>[25]Tri_Incurred_AttrorTot!AD68</f>
        <v/>
      </c>
      <c r="AE137" s="709" t="str">
        <f>[25]Tri_Incurred_AttrorTot!AE68</f>
        <v/>
      </c>
      <c r="AF137" s="709" t="str">
        <f>[25]Tri_Incurred_AttrorTot!AF68</f>
        <v/>
      </c>
      <c r="AG137" s="709" t="str">
        <f>[25]Tri_Incurred_AttrorTot!AG68</f>
        <v/>
      </c>
      <c r="AH137" s="709" t="str">
        <f>[25]Tri_Incurred_AttrorTot!AH68</f>
        <v/>
      </c>
      <c r="AI137" s="709" t="str">
        <f>[25]Tri_Incurred_AttrorTot!AI68</f>
        <v/>
      </c>
      <c r="AJ137" s="709" t="str">
        <f>[25]Tri_Incurred_AttrorTot!AJ68</f>
        <v/>
      </c>
      <c r="AK137" s="709" t="str">
        <f>[25]Tri_Incurred_AttrorTot!AK68</f>
        <v/>
      </c>
      <c r="AL137" s="709" t="str">
        <f>[25]Tri_Incurred_AttrorTot!AL68</f>
        <v/>
      </c>
      <c r="AM137" s="709" t="str">
        <f>[25]Tri_Incurred_AttrorTot!AM68</f>
        <v/>
      </c>
      <c r="AN137" s="709" t="str">
        <f>[25]Tri_Incurred_AttrorTot!AN68</f>
        <v/>
      </c>
      <c r="AO137" s="709" t="str">
        <f>[25]Tri_Incurred_AttrorTot!AO68</f>
        <v/>
      </c>
      <c r="AP137" s="709" t="str">
        <f>[25]Tri_Incurred_AttrorTot!AP68</f>
        <v/>
      </c>
      <c r="AQ137" s="709" t="str">
        <f>[25]Tri_Incurred_AttrorTot!AQ68</f>
        <v/>
      </c>
      <c r="AR137" s="709" t="str">
        <f>[25]Tri_Incurred_AttrorTot!AR68</f>
        <v/>
      </c>
      <c r="AS137" s="709" t="str">
        <f>[25]Tri_Incurred_AttrorTot!AS68</f>
        <v/>
      </c>
      <c r="AT137" s="709" t="str">
        <f>[25]Tri_Incurred_AttrorTot!AT68</f>
        <v/>
      </c>
      <c r="AU137" s="709" t="str">
        <f>[25]Tri_Incurred_AttrorTot!AU68</f>
        <v/>
      </c>
      <c r="AV137" s="709" t="str">
        <f>[25]Tri_Incurred_AttrorTot!AV68</f>
        <v/>
      </c>
      <c r="AW137" s="709" t="str">
        <f>[25]Tri_Incurred_AttrorTot!AW68</f>
        <v/>
      </c>
      <c r="AX137" s="709" t="str">
        <f>[25]Tri_Incurred_AttrorTot!AX68</f>
        <v/>
      </c>
      <c r="AY137" s="709" t="str">
        <f>[25]Tri_Incurred_AttrorTot!AY68</f>
        <v/>
      </c>
      <c r="AZ137" s="709" t="str">
        <f>[25]Tri_Incurred_AttrorTot!AZ68</f>
        <v/>
      </c>
      <c r="BA137" s="709" t="str">
        <f>[25]Tri_Incurred_AttrorTot!BA68</f>
        <v/>
      </c>
      <c r="BB137" s="709" t="str">
        <f>[25]Tri_Incurred_AttrorTot!BB68</f>
        <v/>
      </c>
      <c r="BC137" s="709" t="str">
        <f>[25]Tri_Incurred_AttrorTot!BC68</f>
        <v/>
      </c>
      <c r="BD137" s="709" t="str">
        <f>[25]Tri_Incurred_AttrorTot!BD68</f>
        <v/>
      </c>
      <c r="BE137" s="709" t="str">
        <f>[25]Tri_Incurred_AttrorTot!BE68</f>
        <v/>
      </c>
      <c r="BF137" s="709" t="str">
        <f>[25]Tri_Incurred_AttrorTot!BF68</f>
        <v/>
      </c>
      <c r="BG137" s="709" t="str">
        <f>[25]Tri_Incurred_AttrorTot!BG68</f>
        <v/>
      </c>
      <c r="BH137" s="709" t="str">
        <f>[25]Tri_Incurred_AttrorTot!BH68</f>
        <v/>
      </c>
      <c r="BI137" s="709" t="str">
        <f>[25]Tri_Incurred_AttrorTot!BI68</f>
        <v/>
      </c>
      <c r="BJ137" s="709" t="str">
        <f>[25]Tri_Incurred_AttrorTot!BJ68</f>
        <v/>
      </c>
      <c r="BK137" s="709" t="e">
        <f>[25]Tri_Incurred_AttrorTot!BK68</f>
        <v>#N/A</v>
      </c>
      <c r="BL137" s="709" t="e">
        <f>[25]Tri_Incurred_AttrorTot!BL68</f>
        <v>#N/A</v>
      </c>
      <c r="BM137" s="709" t="e">
        <f>[25]Tri_Incurred_AttrorTot!BM68</f>
        <v>#N/A</v>
      </c>
      <c r="BN137" s="709" t="e">
        <f>[25]Tri_Incurred_AttrorTot!BN68</f>
        <v>#N/A</v>
      </c>
      <c r="BO137" s="709" t="e">
        <f>[25]Tri_Incurred_AttrorTot!BO68</f>
        <v>#N/A</v>
      </c>
      <c r="BP137" s="709" t="e">
        <f>[25]Tri_Incurred_AttrorTot!BP68</f>
        <v>#N/A</v>
      </c>
      <c r="BQ137" s="709" t="e">
        <f>[25]Tri_Incurred_AttrorTot!BQ68</f>
        <v>#N/A</v>
      </c>
      <c r="BR137" s="709" t="e">
        <f>[25]Tri_Incurred_AttrorTot!BR68</f>
        <v>#N/A</v>
      </c>
      <c r="BS137" s="709" t="e">
        <f>[25]Tri_Incurred_AttrorTot!BS68</f>
        <v>#N/A</v>
      </c>
      <c r="BT137" s="709" t="e">
        <f>[25]Tri_Incurred_AttrorTot!BT68</f>
        <v>#N/A</v>
      </c>
      <c r="BU137" s="709" t="e">
        <f>[25]Tri_Incurred_AttrorTot!BU68</f>
        <v>#N/A</v>
      </c>
      <c r="BV137" s="709" t="e">
        <f>[25]Tri_Incurred_AttrorTot!BV68</f>
        <v>#N/A</v>
      </c>
      <c r="BW137" s="709" t="e">
        <f>[25]Tri_Incurred_AttrorTot!BW68</f>
        <v>#N/A</v>
      </c>
      <c r="BX137" s="709" t="e">
        <f>[25]Tri_Incurred_AttrorTot!BX68</f>
        <v>#N/A</v>
      </c>
      <c r="BY137" s="709" t="e">
        <f>[25]Tri_Incurred_AttrorTot!BY68</f>
        <v>#N/A</v>
      </c>
      <c r="BZ137" s="709" t="e">
        <f>[25]Tri_Incurred_AttrorTot!BZ68</f>
        <v>#N/A</v>
      </c>
      <c r="CA137" s="709" t="e">
        <f>[25]Tri_Incurred_AttrorTot!CA68</f>
        <v>#N/A</v>
      </c>
      <c r="CB137" s="709" t="e">
        <f>[25]Tri_Incurred_AttrorTot!CB68</f>
        <v>#N/A</v>
      </c>
      <c r="CC137" s="709" t="e">
        <f>[25]Tri_Incurred_AttrorTot!CC68</f>
        <v>#N/A</v>
      </c>
    </row>
    <row r="138" spans="1:81">
      <c r="A138" s="127" t="s">
        <v>534</v>
      </c>
      <c r="B138" s="709">
        <f>[25]Tri_Incurred_AttrorTot!B69</f>
        <v>6458152</v>
      </c>
      <c r="C138" s="709">
        <f>[25]Tri_Incurred_AttrorTot!C69</f>
        <v>8999851</v>
      </c>
      <c r="D138" s="709">
        <f>[25]Tri_Incurred_AttrorTot!D69</f>
        <v>8699415</v>
      </c>
      <c r="E138" s="709">
        <f>[25]Tri_Incurred_AttrorTot!E69</f>
        <v>8570987</v>
      </c>
      <c r="F138" s="709" t="str">
        <f>[25]Tri_Incurred_AttrorTot!F69</f>
        <v/>
      </c>
      <c r="G138" s="709" t="str">
        <f>[25]Tri_Incurred_AttrorTot!G69</f>
        <v/>
      </c>
      <c r="H138" s="709" t="str">
        <f>[25]Tri_Incurred_AttrorTot!H69</f>
        <v/>
      </c>
      <c r="I138" s="709" t="str">
        <f>[25]Tri_Incurred_AttrorTot!I69</f>
        <v/>
      </c>
      <c r="J138" s="709" t="str">
        <f>[25]Tri_Incurred_AttrorTot!J69</f>
        <v/>
      </c>
      <c r="K138" s="709" t="str">
        <f>[25]Tri_Incurred_AttrorTot!K69</f>
        <v/>
      </c>
      <c r="L138" s="709" t="str">
        <f>[25]Tri_Incurred_AttrorTot!L69</f>
        <v/>
      </c>
      <c r="M138" s="709" t="str">
        <f>[25]Tri_Incurred_AttrorTot!M69</f>
        <v/>
      </c>
      <c r="N138" s="709" t="str">
        <f>[25]Tri_Incurred_AttrorTot!N69</f>
        <v/>
      </c>
      <c r="O138" s="709" t="str">
        <f>[25]Tri_Incurred_AttrorTot!O69</f>
        <v/>
      </c>
      <c r="P138" s="709" t="str">
        <f>[25]Tri_Incurred_AttrorTot!P69</f>
        <v/>
      </c>
      <c r="Q138" s="709" t="str">
        <f>[25]Tri_Incurred_AttrorTot!Q69</f>
        <v/>
      </c>
      <c r="R138" s="709" t="str">
        <f>[25]Tri_Incurred_AttrorTot!R69</f>
        <v/>
      </c>
      <c r="S138" s="709" t="str">
        <f>[25]Tri_Incurred_AttrorTot!S69</f>
        <v/>
      </c>
      <c r="T138" s="709" t="str">
        <f>[25]Tri_Incurred_AttrorTot!T69</f>
        <v/>
      </c>
      <c r="U138" s="709" t="str">
        <f>[25]Tri_Incurred_AttrorTot!U69</f>
        <v/>
      </c>
      <c r="V138" s="709" t="str">
        <f>[25]Tri_Incurred_AttrorTot!V69</f>
        <v/>
      </c>
      <c r="W138" s="709" t="str">
        <f>[25]Tri_Incurred_AttrorTot!W69</f>
        <v/>
      </c>
      <c r="X138" s="709" t="str">
        <f>[25]Tri_Incurred_AttrorTot!X69</f>
        <v/>
      </c>
      <c r="Y138" s="709" t="str">
        <f>[25]Tri_Incurred_AttrorTot!Y69</f>
        <v/>
      </c>
      <c r="Z138" s="709" t="str">
        <f>[25]Tri_Incurred_AttrorTot!Z69</f>
        <v/>
      </c>
      <c r="AA138" s="709" t="str">
        <f>[25]Tri_Incurred_AttrorTot!AA69</f>
        <v/>
      </c>
      <c r="AB138" s="709" t="str">
        <f>[25]Tri_Incurred_AttrorTot!AB69</f>
        <v/>
      </c>
      <c r="AC138" s="709" t="str">
        <f>[25]Tri_Incurred_AttrorTot!AC69</f>
        <v/>
      </c>
      <c r="AD138" s="709" t="str">
        <f>[25]Tri_Incurred_AttrorTot!AD69</f>
        <v/>
      </c>
      <c r="AE138" s="709" t="str">
        <f>[25]Tri_Incurred_AttrorTot!AE69</f>
        <v/>
      </c>
      <c r="AF138" s="709" t="str">
        <f>[25]Tri_Incurred_AttrorTot!AF69</f>
        <v/>
      </c>
      <c r="AG138" s="709" t="str">
        <f>[25]Tri_Incurred_AttrorTot!AG69</f>
        <v/>
      </c>
      <c r="AH138" s="709" t="str">
        <f>[25]Tri_Incurred_AttrorTot!AH69</f>
        <v/>
      </c>
      <c r="AI138" s="709" t="str">
        <f>[25]Tri_Incurred_AttrorTot!AI69</f>
        <v/>
      </c>
      <c r="AJ138" s="709" t="str">
        <f>[25]Tri_Incurred_AttrorTot!AJ69</f>
        <v/>
      </c>
      <c r="AK138" s="709" t="str">
        <f>[25]Tri_Incurred_AttrorTot!AK69</f>
        <v/>
      </c>
      <c r="AL138" s="709" t="str">
        <f>[25]Tri_Incurred_AttrorTot!AL69</f>
        <v/>
      </c>
      <c r="AM138" s="709" t="str">
        <f>[25]Tri_Incurred_AttrorTot!AM69</f>
        <v/>
      </c>
      <c r="AN138" s="709" t="str">
        <f>[25]Tri_Incurred_AttrorTot!AN69</f>
        <v/>
      </c>
      <c r="AO138" s="709" t="str">
        <f>[25]Tri_Incurred_AttrorTot!AO69</f>
        <v/>
      </c>
      <c r="AP138" s="709" t="str">
        <f>[25]Tri_Incurred_AttrorTot!AP69</f>
        <v/>
      </c>
      <c r="AQ138" s="709" t="str">
        <f>[25]Tri_Incurred_AttrorTot!AQ69</f>
        <v/>
      </c>
      <c r="AR138" s="709" t="str">
        <f>[25]Tri_Incurred_AttrorTot!AR69</f>
        <v/>
      </c>
      <c r="AS138" s="709" t="str">
        <f>[25]Tri_Incurred_AttrorTot!AS69</f>
        <v/>
      </c>
      <c r="AT138" s="709" t="str">
        <f>[25]Tri_Incurred_AttrorTot!AT69</f>
        <v/>
      </c>
      <c r="AU138" s="709" t="str">
        <f>[25]Tri_Incurred_AttrorTot!AU69</f>
        <v/>
      </c>
      <c r="AV138" s="709" t="str">
        <f>[25]Tri_Incurred_AttrorTot!AV69</f>
        <v/>
      </c>
      <c r="AW138" s="709" t="str">
        <f>[25]Tri_Incurred_AttrorTot!AW69</f>
        <v/>
      </c>
      <c r="AX138" s="709" t="str">
        <f>[25]Tri_Incurred_AttrorTot!AX69</f>
        <v/>
      </c>
      <c r="AY138" s="709" t="str">
        <f>[25]Tri_Incurred_AttrorTot!AY69</f>
        <v/>
      </c>
      <c r="AZ138" s="709" t="str">
        <f>[25]Tri_Incurred_AttrorTot!AZ69</f>
        <v/>
      </c>
      <c r="BA138" s="709" t="str">
        <f>[25]Tri_Incurred_AttrorTot!BA69</f>
        <v/>
      </c>
      <c r="BB138" s="709" t="str">
        <f>[25]Tri_Incurred_AttrorTot!BB69</f>
        <v/>
      </c>
      <c r="BC138" s="709" t="str">
        <f>[25]Tri_Incurred_AttrorTot!BC69</f>
        <v/>
      </c>
      <c r="BD138" s="709" t="str">
        <f>[25]Tri_Incurred_AttrorTot!BD69</f>
        <v/>
      </c>
      <c r="BE138" s="709" t="str">
        <f>[25]Tri_Incurred_AttrorTot!BE69</f>
        <v/>
      </c>
      <c r="BF138" s="709" t="str">
        <f>[25]Tri_Incurred_AttrorTot!BF69</f>
        <v/>
      </c>
      <c r="BG138" s="709" t="str">
        <f>[25]Tri_Incurred_AttrorTot!BG69</f>
        <v/>
      </c>
      <c r="BH138" s="709" t="str">
        <f>[25]Tri_Incurred_AttrorTot!BH69</f>
        <v/>
      </c>
      <c r="BI138" s="709" t="str">
        <f>[25]Tri_Incurred_AttrorTot!BI69</f>
        <v/>
      </c>
      <c r="BJ138" s="709" t="str">
        <f>[25]Tri_Incurred_AttrorTot!BJ69</f>
        <v/>
      </c>
      <c r="BK138" s="709" t="e">
        <f>[25]Tri_Incurred_AttrorTot!BK69</f>
        <v>#N/A</v>
      </c>
      <c r="BL138" s="709" t="e">
        <f>[25]Tri_Incurred_AttrorTot!BL69</f>
        <v>#N/A</v>
      </c>
      <c r="BM138" s="709" t="e">
        <f>[25]Tri_Incurred_AttrorTot!BM69</f>
        <v>#N/A</v>
      </c>
      <c r="BN138" s="709" t="e">
        <f>[25]Tri_Incurred_AttrorTot!BN69</f>
        <v>#N/A</v>
      </c>
      <c r="BO138" s="709" t="e">
        <f>[25]Tri_Incurred_AttrorTot!BO69</f>
        <v>#N/A</v>
      </c>
      <c r="BP138" s="709" t="e">
        <f>[25]Tri_Incurred_AttrorTot!BP69</f>
        <v>#N/A</v>
      </c>
      <c r="BQ138" s="709" t="e">
        <f>[25]Tri_Incurred_AttrorTot!BQ69</f>
        <v>#N/A</v>
      </c>
      <c r="BR138" s="709" t="e">
        <f>[25]Tri_Incurred_AttrorTot!BR69</f>
        <v>#N/A</v>
      </c>
      <c r="BS138" s="709" t="e">
        <f>[25]Tri_Incurred_AttrorTot!BS69</f>
        <v>#N/A</v>
      </c>
      <c r="BT138" s="709" t="e">
        <f>[25]Tri_Incurred_AttrorTot!BT69</f>
        <v>#N/A</v>
      </c>
      <c r="BU138" s="709" t="e">
        <f>[25]Tri_Incurred_AttrorTot!BU69</f>
        <v>#N/A</v>
      </c>
      <c r="BV138" s="709" t="e">
        <f>[25]Tri_Incurred_AttrorTot!BV69</f>
        <v>#N/A</v>
      </c>
      <c r="BW138" s="709" t="e">
        <f>[25]Tri_Incurred_AttrorTot!BW69</f>
        <v>#N/A</v>
      </c>
      <c r="BX138" s="709" t="e">
        <f>[25]Tri_Incurred_AttrorTot!BX69</f>
        <v>#N/A</v>
      </c>
      <c r="BY138" s="709" t="e">
        <f>[25]Tri_Incurred_AttrorTot!BY69</f>
        <v>#N/A</v>
      </c>
      <c r="BZ138" s="709" t="e">
        <f>[25]Tri_Incurred_AttrorTot!BZ69</f>
        <v>#N/A</v>
      </c>
      <c r="CA138" s="709" t="e">
        <f>[25]Tri_Incurred_AttrorTot!CA69</f>
        <v>#N/A</v>
      </c>
      <c r="CB138" s="709" t="e">
        <f>[25]Tri_Incurred_AttrorTot!CB69</f>
        <v>#N/A</v>
      </c>
      <c r="CC138" s="709" t="e">
        <f>[25]Tri_Incurred_AttrorTot!CC69</f>
        <v>#N/A</v>
      </c>
    </row>
    <row r="139" spans="1:81">
      <c r="A139" s="127" t="s">
        <v>539</v>
      </c>
      <c r="B139" s="709">
        <f>[25]Tri_Incurred_AttrorTot!B70</f>
        <v>7809549</v>
      </c>
      <c r="C139" s="709">
        <f>[25]Tri_Incurred_AttrorTot!C70</f>
        <v>8368300</v>
      </c>
      <c r="D139" s="709">
        <f>[25]Tri_Incurred_AttrorTot!D70</f>
        <v>8546139</v>
      </c>
      <c r="E139" s="709" t="str">
        <f>[25]Tri_Incurred_AttrorTot!E70</f>
        <v/>
      </c>
      <c r="F139" s="709" t="str">
        <f>[25]Tri_Incurred_AttrorTot!F70</f>
        <v/>
      </c>
      <c r="G139" s="709" t="str">
        <f>[25]Tri_Incurred_AttrorTot!G70</f>
        <v/>
      </c>
      <c r="H139" s="709" t="str">
        <f>[25]Tri_Incurred_AttrorTot!H70</f>
        <v/>
      </c>
      <c r="I139" s="709" t="str">
        <f>[25]Tri_Incurred_AttrorTot!I70</f>
        <v/>
      </c>
      <c r="J139" s="709" t="str">
        <f>[25]Tri_Incurred_AttrorTot!J70</f>
        <v/>
      </c>
      <c r="K139" s="709" t="str">
        <f>[25]Tri_Incurred_AttrorTot!K70</f>
        <v/>
      </c>
      <c r="L139" s="709" t="str">
        <f>[25]Tri_Incurred_AttrorTot!L70</f>
        <v/>
      </c>
      <c r="M139" s="709" t="str">
        <f>[25]Tri_Incurred_AttrorTot!M70</f>
        <v/>
      </c>
      <c r="N139" s="709" t="str">
        <f>[25]Tri_Incurred_AttrorTot!N70</f>
        <v/>
      </c>
      <c r="O139" s="709" t="str">
        <f>[25]Tri_Incurred_AttrorTot!O70</f>
        <v/>
      </c>
      <c r="P139" s="709" t="str">
        <f>[25]Tri_Incurred_AttrorTot!P70</f>
        <v/>
      </c>
      <c r="Q139" s="709" t="str">
        <f>[25]Tri_Incurred_AttrorTot!Q70</f>
        <v/>
      </c>
      <c r="R139" s="709" t="str">
        <f>[25]Tri_Incurred_AttrorTot!R70</f>
        <v/>
      </c>
      <c r="S139" s="709" t="str">
        <f>[25]Tri_Incurred_AttrorTot!S70</f>
        <v/>
      </c>
      <c r="T139" s="709" t="str">
        <f>[25]Tri_Incurred_AttrorTot!T70</f>
        <v/>
      </c>
      <c r="U139" s="709" t="str">
        <f>[25]Tri_Incurred_AttrorTot!U70</f>
        <v/>
      </c>
      <c r="V139" s="709" t="str">
        <f>[25]Tri_Incurred_AttrorTot!V70</f>
        <v/>
      </c>
      <c r="W139" s="709" t="str">
        <f>[25]Tri_Incurred_AttrorTot!W70</f>
        <v/>
      </c>
      <c r="X139" s="709" t="str">
        <f>[25]Tri_Incurred_AttrorTot!X70</f>
        <v/>
      </c>
      <c r="Y139" s="709" t="str">
        <f>[25]Tri_Incurred_AttrorTot!Y70</f>
        <v/>
      </c>
      <c r="Z139" s="709" t="str">
        <f>[25]Tri_Incurred_AttrorTot!Z70</f>
        <v/>
      </c>
      <c r="AA139" s="709" t="str">
        <f>[25]Tri_Incurred_AttrorTot!AA70</f>
        <v/>
      </c>
      <c r="AB139" s="709" t="str">
        <f>[25]Tri_Incurred_AttrorTot!AB70</f>
        <v/>
      </c>
      <c r="AC139" s="709" t="str">
        <f>[25]Tri_Incurred_AttrorTot!AC70</f>
        <v/>
      </c>
      <c r="AD139" s="709" t="str">
        <f>[25]Tri_Incurred_AttrorTot!AD70</f>
        <v/>
      </c>
      <c r="AE139" s="709" t="str">
        <f>[25]Tri_Incurred_AttrorTot!AE70</f>
        <v/>
      </c>
      <c r="AF139" s="709" t="str">
        <f>[25]Tri_Incurred_AttrorTot!AF70</f>
        <v/>
      </c>
      <c r="AG139" s="709" t="str">
        <f>[25]Tri_Incurred_AttrorTot!AG70</f>
        <v/>
      </c>
      <c r="AH139" s="709" t="str">
        <f>[25]Tri_Incurred_AttrorTot!AH70</f>
        <v/>
      </c>
      <c r="AI139" s="709" t="str">
        <f>[25]Tri_Incurred_AttrorTot!AI70</f>
        <v/>
      </c>
      <c r="AJ139" s="709" t="str">
        <f>[25]Tri_Incurred_AttrorTot!AJ70</f>
        <v/>
      </c>
      <c r="AK139" s="709" t="str">
        <f>[25]Tri_Incurred_AttrorTot!AK70</f>
        <v/>
      </c>
      <c r="AL139" s="709" t="str">
        <f>[25]Tri_Incurred_AttrorTot!AL70</f>
        <v/>
      </c>
      <c r="AM139" s="709" t="str">
        <f>[25]Tri_Incurred_AttrorTot!AM70</f>
        <v/>
      </c>
      <c r="AN139" s="709" t="str">
        <f>[25]Tri_Incurred_AttrorTot!AN70</f>
        <v/>
      </c>
      <c r="AO139" s="709" t="str">
        <f>[25]Tri_Incurred_AttrorTot!AO70</f>
        <v/>
      </c>
      <c r="AP139" s="709" t="str">
        <f>[25]Tri_Incurred_AttrorTot!AP70</f>
        <v/>
      </c>
      <c r="AQ139" s="709" t="str">
        <f>[25]Tri_Incurred_AttrorTot!AQ70</f>
        <v/>
      </c>
      <c r="AR139" s="709" t="str">
        <f>[25]Tri_Incurred_AttrorTot!AR70</f>
        <v/>
      </c>
      <c r="AS139" s="709" t="str">
        <f>[25]Tri_Incurred_AttrorTot!AS70</f>
        <v/>
      </c>
      <c r="AT139" s="709" t="str">
        <f>[25]Tri_Incurred_AttrorTot!AT70</f>
        <v/>
      </c>
      <c r="AU139" s="709" t="str">
        <f>[25]Tri_Incurred_AttrorTot!AU70</f>
        <v/>
      </c>
      <c r="AV139" s="709" t="str">
        <f>[25]Tri_Incurred_AttrorTot!AV70</f>
        <v/>
      </c>
      <c r="AW139" s="709" t="str">
        <f>[25]Tri_Incurred_AttrorTot!AW70</f>
        <v/>
      </c>
      <c r="AX139" s="709" t="str">
        <f>[25]Tri_Incurred_AttrorTot!AX70</f>
        <v/>
      </c>
      <c r="AY139" s="709" t="str">
        <f>[25]Tri_Incurred_AttrorTot!AY70</f>
        <v/>
      </c>
      <c r="AZ139" s="709" t="str">
        <f>[25]Tri_Incurred_AttrorTot!AZ70</f>
        <v/>
      </c>
      <c r="BA139" s="709" t="str">
        <f>[25]Tri_Incurred_AttrorTot!BA70</f>
        <v/>
      </c>
      <c r="BB139" s="709" t="str">
        <f>[25]Tri_Incurred_AttrorTot!BB70</f>
        <v/>
      </c>
      <c r="BC139" s="709" t="str">
        <f>[25]Tri_Incurred_AttrorTot!BC70</f>
        <v/>
      </c>
      <c r="BD139" s="709" t="str">
        <f>[25]Tri_Incurred_AttrorTot!BD70</f>
        <v/>
      </c>
      <c r="BE139" s="709" t="str">
        <f>[25]Tri_Incurred_AttrorTot!BE70</f>
        <v/>
      </c>
      <c r="BF139" s="709" t="str">
        <f>[25]Tri_Incurred_AttrorTot!BF70</f>
        <v/>
      </c>
      <c r="BG139" s="709" t="str">
        <f>[25]Tri_Incurred_AttrorTot!BG70</f>
        <v/>
      </c>
      <c r="BH139" s="709" t="str">
        <f>[25]Tri_Incurred_AttrorTot!BH70</f>
        <v/>
      </c>
      <c r="BI139" s="709" t="str">
        <f>[25]Tri_Incurred_AttrorTot!BI70</f>
        <v/>
      </c>
      <c r="BJ139" s="709" t="str">
        <f>[25]Tri_Incurred_AttrorTot!BJ70</f>
        <v/>
      </c>
      <c r="BK139" s="709" t="e">
        <f>[25]Tri_Incurred_AttrorTot!BK70</f>
        <v>#N/A</v>
      </c>
      <c r="BL139" s="709" t="e">
        <f>[25]Tri_Incurred_AttrorTot!BL70</f>
        <v>#N/A</v>
      </c>
      <c r="BM139" s="709" t="e">
        <f>[25]Tri_Incurred_AttrorTot!BM70</f>
        <v>#N/A</v>
      </c>
      <c r="BN139" s="709" t="e">
        <f>[25]Tri_Incurred_AttrorTot!BN70</f>
        <v>#N/A</v>
      </c>
      <c r="BO139" s="709" t="e">
        <f>[25]Tri_Incurred_AttrorTot!BO70</f>
        <v>#N/A</v>
      </c>
      <c r="BP139" s="709" t="e">
        <f>[25]Tri_Incurred_AttrorTot!BP70</f>
        <v>#N/A</v>
      </c>
      <c r="BQ139" s="709" t="e">
        <f>[25]Tri_Incurred_AttrorTot!BQ70</f>
        <v>#N/A</v>
      </c>
      <c r="BR139" s="709" t="e">
        <f>[25]Tri_Incurred_AttrorTot!BR70</f>
        <v>#N/A</v>
      </c>
      <c r="BS139" s="709" t="e">
        <f>[25]Tri_Incurred_AttrorTot!BS70</f>
        <v>#N/A</v>
      </c>
      <c r="BT139" s="709" t="e">
        <f>[25]Tri_Incurred_AttrorTot!BT70</f>
        <v>#N/A</v>
      </c>
      <c r="BU139" s="709" t="e">
        <f>[25]Tri_Incurred_AttrorTot!BU70</f>
        <v>#N/A</v>
      </c>
      <c r="BV139" s="709" t="e">
        <f>[25]Tri_Incurred_AttrorTot!BV70</f>
        <v>#N/A</v>
      </c>
      <c r="BW139" s="709" t="e">
        <f>[25]Tri_Incurred_AttrorTot!BW70</f>
        <v>#N/A</v>
      </c>
      <c r="BX139" s="709" t="e">
        <f>[25]Tri_Incurred_AttrorTot!BX70</f>
        <v>#N/A</v>
      </c>
      <c r="BY139" s="709" t="e">
        <f>[25]Tri_Incurred_AttrorTot!BY70</f>
        <v>#N/A</v>
      </c>
      <c r="BZ139" s="709" t="e">
        <f>[25]Tri_Incurred_AttrorTot!BZ70</f>
        <v>#N/A</v>
      </c>
      <c r="CA139" s="709" t="e">
        <f>[25]Tri_Incurred_AttrorTot!CA70</f>
        <v>#N/A</v>
      </c>
      <c r="CB139" s="709" t="e">
        <f>[25]Tri_Incurred_AttrorTot!CB70</f>
        <v>#N/A</v>
      </c>
      <c r="CC139" s="709" t="e">
        <f>[25]Tri_Incurred_AttrorTot!CC70</f>
        <v>#N/A</v>
      </c>
    </row>
    <row r="140" spans="1:81">
      <c r="A140" s="127" t="s">
        <v>540</v>
      </c>
      <c r="B140" s="709">
        <f>[25]Tri_Incurred_AttrorTot!B71</f>
        <v>6118903</v>
      </c>
      <c r="C140" s="709">
        <f>[25]Tri_Incurred_AttrorTot!C71</f>
        <v>8075296</v>
      </c>
      <c r="D140" s="709" t="str">
        <f>[25]Tri_Incurred_AttrorTot!D71</f>
        <v/>
      </c>
      <c r="E140" s="709" t="str">
        <f>[25]Tri_Incurred_AttrorTot!E71</f>
        <v/>
      </c>
      <c r="F140" s="709" t="str">
        <f>[25]Tri_Incurred_AttrorTot!F71</f>
        <v/>
      </c>
      <c r="G140" s="709" t="str">
        <f>[25]Tri_Incurred_AttrorTot!G71</f>
        <v/>
      </c>
      <c r="H140" s="709" t="str">
        <f>[25]Tri_Incurred_AttrorTot!H71</f>
        <v/>
      </c>
      <c r="I140" s="709" t="str">
        <f>[25]Tri_Incurred_AttrorTot!I71</f>
        <v/>
      </c>
      <c r="J140" s="709" t="str">
        <f>[25]Tri_Incurred_AttrorTot!J71</f>
        <v/>
      </c>
      <c r="K140" s="709" t="str">
        <f>[25]Tri_Incurred_AttrorTot!K71</f>
        <v/>
      </c>
      <c r="L140" s="709" t="str">
        <f>[25]Tri_Incurred_AttrorTot!L71</f>
        <v/>
      </c>
      <c r="M140" s="709" t="str">
        <f>[25]Tri_Incurred_AttrorTot!M71</f>
        <v/>
      </c>
      <c r="N140" s="709" t="str">
        <f>[25]Tri_Incurred_AttrorTot!N71</f>
        <v/>
      </c>
      <c r="O140" s="709" t="str">
        <f>[25]Tri_Incurred_AttrorTot!O71</f>
        <v/>
      </c>
      <c r="P140" s="709" t="str">
        <f>[25]Tri_Incurred_AttrorTot!P71</f>
        <v/>
      </c>
      <c r="Q140" s="709" t="str">
        <f>[25]Tri_Incurred_AttrorTot!Q71</f>
        <v/>
      </c>
      <c r="R140" s="709" t="str">
        <f>[25]Tri_Incurred_AttrorTot!R71</f>
        <v/>
      </c>
      <c r="S140" s="709" t="str">
        <f>[25]Tri_Incurred_AttrorTot!S71</f>
        <v/>
      </c>
      <c r="T140" s="709" t="str">
        <f>[25]Tri_Incurred_AttrorTot!T71</f>
        <v/>
      </c>
      <c r="U140" s="709" t="str">
        <f>[25]Tri_Incurred_AttrorTot!U71</f>
        <v/>
      </c>
      <c r="V140" s="709" t="str">
        <f>[25]Tri_Incurred_AttrorTot!V71</f>
        <v/>
      </c>
      <c r="W140" s="709" t="str">
        <f>[25]Tri_Incurred_AttrorTot!W71</f>
        <v/>
      </c>
      <c r="X140" s="709" t="str">
        <f>[25]Tri_Incurred_AttrorTot!X71</f>
        <v/>
      </c>
      <c r="Y140" s="709" t="str">
        <f>[25]Tri_Incurred_AttrorTot!Y71</f>
        <v/>
      </c>
      <c r="Z140" s="709" t="str">
        <f>[25]Tri_Incurred_AttrorTot!Z71</f>
        <v/>
      </c>
      <c r="AA140" s="709" t="str">
        <f>[25]Tri_Incurred_AttrorTot!AA71</f>
        <v/>
      </c>
      <c r="AB140" s="709" t="str">
        <f>[25]Tri_Incurred_AttrorTot!AB71</f>
        <v/>
      </c>
      <c r="AC140" s="709" t="str">
        <f>[25]Tri_Incurred_AttrorTot!AC71</f>
        <v/>
      </c>
      <c r="AD140" s="709" t="str">
        <f>[25]Tri_Incurred_AttrorTot!AD71</f>
        <v/>
      </c>
      <c r="AE140" s="709" t="str">
        <f>[25]Tri_Incurred_AttrorTot!AE71</f>
        <v/>
      </c>
      <c r="AF140" s="709" t="str">
        <f>[25]Tri_Incurred_AttrorTot!AF71</f>
        <v/>
      </c>
      <c r="AG140" s="709" t="str">
        <f>[25]Tri_Incurred_AttrorTot!AG71</f>
        <v/>
      </c>
      <c r="AH140" s="709" t="str">
        <f>[25]Tri_Incurred_AttrorTot!AH71</f>
        <v/>
      </c>
      <c r="AI140" s="709" t="str">
        <f>[25]Tri_Incurred_AttrorTot!AI71</f>
        <v/>
      </c>
      <c r="AJ140" s="709" t="str">
        <f>[25]Tri_Incurred_AttrorTot!AJ71</f>
        <v/>
      </c>
      <c r="AK140" s="709" t="str">
        <f>[25]Tri_Incurred_AttrorTot!AK71</f>
        <v/>
      </c>
      <c r="AL140" s="709" t="str">
        <f>[25]Tri_Incurred_AttrorTot!AL71</f>
        <v/>
      </c>
      <c r="AM140" s="709" t="str">
        <f>[25]Tri_Incurred_AttrorTot!AM71</f>
        <v/>
      </c>
      <c r="AN140" s="709" t="str">
        <f>[25]Tri_Incurred_AttrorTot!AN71</f>
        <v/>
      </c>
      <c r="AO140" s="709" t="str">
        <f>[25]Tri_Incurred_AttrorTot!AO71</f>
        <v/>
      </c>
      <c r="AP140" s="709" t="str">
        <f>[25]Tri_Incurred_AttrorTot!AP71</f>
        <v/>
      </c>
      <c r="AQ140" s="709" t="str">
        <f>[25]Tri_Incurred_AttrorTot!AQ71</f>
        <v/>
      </c>
      <c r="AR140" s="709" t="str">
        <f>[25]Tri_Incurred_AttrorTot!AR71</f>
        <v/>
      </c>
      <c r="AS140" s="709" t="str">
        <f>[25]Tri_Incurred_AttrorTot!AS71</f>
        <v/>
      </c>
      <c r="AT140" s="709" t="str">
        <f>[25]Tri_Incurred_AttrorTot!AT71</f>
        <v/>
      </c>
      <c r="AU140" s="709" t="str">
        <f>[25]Tri_Incurred_AttrorTot!AU71</f>
        <v/>
      </c>
      <c r="AV140" s="709" t="str">
        <f>[25]Tri_Incurred_AttrorTot!AV71</f>
        <v/>
      </c>
      <c r="AW140" s="709" t="str">
        <f>[25]Tri_Incurred_AttrorTot!AW71</f>
        <v/>
      </c>
      <c r="AX140" s="709" t="str">
        <f>[25]Tri_Incurred_AttrorTot!AX71</f>
        <v/>
      </c>
      <c r="AY140" s="709" t="str">
        <f>[25]Tri_Incurred_AttrorTot!AY71</f>
        <v/>
      </c>
      <c r="AZ140" s="709" t="str">
        <f>[25]Tri_Incurred_AttrorTot!AZ71</f>
        <v/>
      </c>
      <c r="BA140" s="709" t="str">
        <f>[25]Tri_Incurred_AttrorTot!BA71</f>
        <v/>
      </c>
      <c r="BB140" s="709" t="str">
        <f>[25]Tri_Incurred_AttrorTot!BB71</f>
        <v/>
      </c>
      <c r="BC140" s="709" t="str">
        <f>[25]Tri_Incurred_AttrorTot!BC71</f>
        <v/>
      </c>
      <c r="BD140" s="709" t="str">
        <f>[25]Tri_Incurred_AttrorTot!BD71</f>
        <v/>
      </c>
      <c r="BE140" s="709" t="str">
        <f>[25]Tri_Incurred_AttrorTot!BE71</f>
        <v/>
      </c>
      <c r="BF140" s="709" t="str">
        <f>[25]Tri_Incurred_AttrorTot!BF71</f>
        <v/>
      </c>
      <c r="BG140" s="709" t="str">
        <f>[25]Tri_Incurred_AttrorTot!BG71</f>
        <v/>
      </c>
      <c r="BH140" s="709" t="str">
        <f>[25]Tri_Incurred_AttrorTot!BH71</f>
        <v/>
      </c>
      <c r="BI140" s="709" t="str">
        <f>[25]Tri_Incurred_AttrorTot!BI71</f>
        <v/>
      </c>
      <c r="BJ140" s="709" t="str">
        <f>[25]Tri_Incurred_AttrorTot!BJ71</f>
        <v/>
      </c>
      <c r="BK140" s="709" t="e">
        <f>[25]Tri_Incurred_AttrorTot!BK71</f>
        <v>#N/A</v>
      </c>
      <c r="BL140" s="709" t="e">
        <f>[25]Tri_Incurred_AttrorTot!BL71</f>
        <v>#N/A</v>
      </c>
      <c r="BM140" s="709" t="e">
        <f>[25]Tri_Incurred_AttrorTot!BM71</f>
        <v>#N/A</v>
      </c>
      <c r="BN140" s="709" t="e">
        <f>[25]Tri_Incurred_AttrorTot!BN71</f>
        <v>#N/A</v>
      </c>
      <c r="BO140" s="709" t="e">
        <f>[25]Tri_Incurred_AttrorTot!BO71</f>
        <v>#N/A</v>
      </c>
      <c r="BP140" s="709" t="e">
        <f>[25]Tri_Incurred_AttrorTot!BP71</f>
        <v>#N/A</v>
      </c>
      <c r="BQ140" s="709" t="e">
        <f>[25]Tri_Incurred_AttrorTot!BQ71</f>
        <v>#N/A</v>
      </c>
      <c r="BR140" s="709" t="e">
        <f>[25]Tri_Incurred_AttrorTot!BR71</f>
        <v>#N/A</v>
      </c>
      <c r="BS140" s="709" t="e">
        <f>[25]Tri_Incurred_AttrorTot!BS71</f>
        <v>#N/A</v>
      </c>
      <c r="BT140" s="709" t="e">
        <f>[25]Tri_Incurred_AttrorTot!BT71</f>
        <v>#N/A</v>
      </c>
      <c r="BU140" s="709" t="e">
        <f>[25]Tri_Incurred_AttrorTot!BU71</f>
        <v>#N/A</v>
      </c>
      <c r="BV140" s="709" t="e">
        <f>[25]Tri_Incurred_AttrorTot!BV71</f>
        <v>#N/A</v>
      </c>
      <c r="BW140" s="709" t="e">
        <f>[25]Tri_Incurred_AttrorTot!BW71</f>
        <v>#N/A</v>
      </c>
      <c r="BX140" s="709" t="e">
        <f>[25]Tri_Incurred_AttrorTot!BX71</f>
        <v>#N/A</v>
      </c>
      <c r="BY140" s="709" t="e">
        <f>[25]Tri_Incurred_AttrorTot!BY71</f>
        <v>#N/A</v>
      </c>
      <c r="BZ140" s="709" t="e">
        <f>[25]Tri_Incurred_AttrorTot!BZ71</f>
        <v>#N/A</v>
      </c>
      <c r="CA140" s="709" t="e">
        <f>[25]Tri_Incurred_AttrorTot!CA71</f>
        <v>#N/A</v>
      </c>
      <c r="CB140" s="709" t="e">
        <f>[25]Tri_Incurred_AttrorTot!CB71</f>
        <v>#N/A</v>
      </c>
      <c r="CC140" s="709" t="e">
        <f>[25]Tri_Incurred_AttrorTot!CC71</f>
        <v>#N/A</v>
      </c>
    </row>
    <row r="141" spans="1:81">
      <c r="A141" s="127" t="s">
        <v>648</v>
      </c>
      <c r="B141" s="709">
        <f>[25]Tri_Incurred_AttrorTot!B72</f>
        <v>6338842</v>
      </c>
      <c r="C141" s="709" t="str">
        <f>[25]Tri_Incurred_AttrorTot!C72</f>
        <v/>
      </c>
      <c r="D141" s="709" t="str">
        <f>[25]Tri_Incurred_AttrorTot!D72</f>
        <v/>
      </c>
      <c r="E141" s="709" t="str">
        <f>[25]Tri_Incurred_AttrorTot!E72</f>
        <v/>
      </c>
      <c r="F141" s="709" t="str">
        <f>[25]Tri_Incurred_AttrorTot!F72</f>
        <v/>
      </c>
      <c r="G141" s="709" t="str">
        <f>[25]Tri_Incurred_AttrorTot!G72</f>
        <v/>
      </c>
      <c r="H141" s="709" t="str">
        <f>[25]Tri_Incurred_AttrorTot!H72</f>
        <v/>
      </c>
      <c r="I141" s="709" t="str">
        <f>[25]Tri_Incurred_AttrorTot!I72</f>
        <v/>
      </c>
      <c r="J141" s="709" t="str">
        <f>[25]Tri_Incurred_AttrorTot!J72</f>
        <v/>
      </c>
      <c r="K141" s="709" t="str">
        <f>[25]Tri_Incurred_AttrorTot!K72</f>
        <v/>
      </c>
      <c r="L141" s="709" t="str">
        <f>[25]Tri_Incurred_AttrorTot!L72</f>
        <v/>
      </c>
      <c r="M141" s="709" t="str">
        <f>[25]Tri_Incurred_AttrorTot!M72</f>
        <v/>
      </c>
      <c r="N141" s="709" t="str">
        <f>[25]Tri_Incurred_AttrorTot!N72</f>
        <v/>
      </c>
      <c r="O141" s="709" t="str">
        <f>[25]Tri_Incurred_AttrorTot!O72</f>
        <v/>
      </c>
      <c r="P141" s="709" t="str">
        <f>[25]Tri_Incurred_AttrorTot!P72</f>
        <v/>
      </c>
      <c r="Q141" s="709" t="str">
        <f>[25]Tri_Incurred_AttrorTot!Q72</f>
        <v/>
      </c>
      <c r="R141" s="709" t="str">
        <f>[25]Tri_Incurred_AttrorTot!R72</f>
        <v/>
      </c>
      <c r="S141" s="709" t="str">
        <f>[25]Tri_Incurred_AttrorTot!S72</f>
        <v/>
      </c>
      <c r="T141" s="709" t="str">
        <f>[25]Tri_Incurred_AttrorTot!T72</f>
        <v/>
      </c>
      <c r="U141" s="709" t="str">
        <f>[25]Tri_Incurred_AttrorTot!U72</f>
        <v/>
      </c>
      <c r="V141" s="709" t="str">
        <f>[25]Tri_Incurred_AttrorTot!V72</f>
        <v/>
      </c>
      <c r="W141" s="709" t="str">
        <f>[25]Tri_Incurred_AttrorTot!W72</f>
        <v/>
      </c>
      <c r="X141" s="709" t="str">
        <f>[25]Tri_Incurred_AttrorTot!X72</f>
        <v/>
      </c>
      <c r="Y141" s="709" t="str">
        <f>[25]Tri_Incurred_AttrorTot!Y72</f>
        <v/>
      </c>
      <c r="Z141" s="709" t="str">
        <f>[25]Tri_Incurred_AttrorTot!Z72</f>
        <v/>
      </c>
      <c r="AA141" s="709" t="str">
        <f>[25]Tri_Incurred_AttrorTot!AA72</f>
        <v/>
      </c>
      <c r="AB141" s="709" t="str">
        <f>[25]Tri_Incurred_AttrorTot!AB72</f>
        <v/>
      </c>
      <c r="AC141" s="709" t="str">
        <f>[25]Tri_Incurred_AttrorTot!AC72</f>
        <v/>
      </c>
      <c r="AD141" s="709" t="str">
        <f>[25]Tri_Incurred_AttrorTot!AD72</f>
        <v/>
      </c>
      <c r="AE141" s="709" t="str">
        <f>[25]Tri_Incurred_AttrorTot!AE72</f>
        <v/>
      </c>
      <c r="AF141" s="709" t="str">
        <f>[25]Tri_Incurred_AttrorTot!AF72</f>
        <v/>
      </c>
      <c r="AG141" s="709" t="str">
        <f>[25]Tri_Incurred_AttrorTot!AG72</f>
        <v/>
      </c>
      <c r="AH141" s="709" t="str">
        <f>[25]Tri_Incurred_AttrorTot!AH72</f>
        <v/>
      </c>
      <c r="AI141" s="709" t="str">
        <f>[25]Tri_Incurred_AttrorTot!AI72</f>
        <v/>
      </c>
      <c r="AJ141" s="709" t="str">
        <f>[25]Tri_Incurred_AttrorTot!AJ72</f>
        <v/>
      </c>
      <c r="AK141" s="709" t="str">
        <f>[25]Tri_Incurred_AttrorTot!AK72</f>
        <v/>
      </c>
      <c r="AL141" s="709" t="str">
        <f>[25]Tri_Incurred_AttrorTot!AL72</f>
        <v/>
      </c>
      <c r="AM141" s="709" t="str">
        <f>[25]Tri_Incurred_AttrorTot!AM72</f>
        <v/>
      </c>
      <c r="AN141" s="709" t="str">
        <f>[25]Tri_Incurred_AttrorTot!AN72</f>
        <v/>
      </c>
      <c r="AO141" s="709" t="str">
        <f>[25]Tri_Incurred_AttrorTot!AO72</f>
        <v/>
      </c>
      <c r="AP141" s="709" t="str">
        <f>[25]Tri_Incurred_AttrorTot!AP72</f>
        <v/>
      </c>
      <c r="AQ141" s="709" t="str">
        <f>[25]Tri_Incurred_AttrorTot!AQ72</f>
        <v/>
      </c>
      <c r="AR141" s="709" t="str">
        <f>[25]Tri_Incurred_AttrorTot!AR72</f>
        <v/>
      </c>
      <c r="AS141" s="709" t="str">
        <f>[25]Tri_Incurred_AttrorTot!AS72</f>
        <v/>
      </c>
      <c r="AT141" s="709" t="str">
        <f>[25]Tri_Incurred_AttrorTot!AT72</f>
        <v/>
      </c>
      <c r="AU141" s="709" t="str">
        <f>[25]Tri_Incurred_AttrorTot!AU72</f>
        <v/>
      </c>
      <c r="AV141" s="709" t="str">
        <f>[25]Tri_Incurred_AttrorTot!AV72</f>
        <v/>
      </c>
      <c r="AW141" s="709" t="str">
        <f>[25]Tri_Incurred_AttrorTot!AW72</f>
        <v/>
      </c>
      <c r="AX141" s="709" t="str">
        <f>[25]Tri_Incurred_AttrorTot!AX72</f>
        <v/>
      </c>
      <c r="AY141" s="709" t="str">
        <f>[25]Tri_Incurred_AttrorTot!AY72</f>
        <v/>
      </c>
      <c r="AZ141" s="709" t="str">
        <f>[25]Tri_Incurred_AttrorTot!AZ72</f>
        <v/>
      </c>
      <c r="BA141" s="709" t="str">
        <f>[25]Tri_Incurred_AttrorTot!BA72</f>
        <v/>
      </c>
      <c r="BB141" s="709" t="str">
        <f>[25]Tri_Incurred_AttrorTot!BB72</f>
        <v/>
      </c>
      <c r="BC141" s="709" t="str">
        <f>[25]Tri_Incurred_AttrorTot!BC72</f>
        <v/>
      </c>
      <c r="BD141" s="709" t="str">
        <f>[25]Tri_Incurred_AttrorTot!BD72</f>
        <v/>
      </c>
      <c r="BE141" s="709" t="str">
        <f>[25]Tri_Incurred_AttrorTot!BE72</f>
        <v/>
      </c>
      <c r="BF141" s="709" t="str">
        <f>[25]Tri_Incurred_AttrorTot!BF72</f>
        <v/>
      </c>
      <c r="BG141" s="709" t="str">
        <f>[25]Tri_Incurred_AttrorTot!BG72</f>
        <v/>
      </c>
      <c r="BH141" s="709" t="str">
        <f>[25]Tri_Incurred_AttrorTot!BH72</f>
        <v/>
      </c>
      <c r="BI141" s="709" t="str">
        <f>[25]Tri_Incurred_AttrorTot!BI72</f>
        <v/>
      </c>
      <c r="BJ141" s="709" t="str">
        <f>[25]Tri_Incurred_AttrorTot!BJ72</f>
        <v/>
      </c>
      <c r="BK141" s="709" t="e">
        <f>[25]Tri_Incurred_AttrorTot!BK72</f>
        <v>#N/A</v>
      </c>
      <c r="BL141" s="709" t="e">
        <f>[25]Tri_Incurred_AttrorTot!BL72</f>
        <v>#N/A</v>
      </c>
      <c r="BM141" s="709" t="e">
        <f>[25]Tri_Incurred_AttrorTot!BM72</f>
        <v>#N/A</v>
      </c>
      <c r="BN141" s="709" t="e">
        <f>[25]Tri_Incurred_AttrorTot!BN72</f>
        <v>#N/A</v>
      </c>
      <c r="BO141" s="709" t="e">
        <f>[25]Tri_Incurred_AttrorTot!BO72</f>
        <v>#N/A</v>
      </c>
      <c r="BP141" s="709" t="e">
        <f>[25]Tri_Incurred_AttrorTot!BP72</f>
        <v>#N/A</v>
      </c>
      <c r="BQ141" s="709" t="e">
        <f>[25]Tri_Incurred_AttrorTot!BQ72</f>
        <v>#N/A</v>
      </c>
      <c r="BR141" s="709" t="e">
        <f>[25]Tri_Incurred_AttrorTot!BR72</f>
        <v>#N/A</v>
      </c>
      <c r="BS141" s="709" t="e">
        <f>[25]Tri_Incurred_AttrorTot!BS72</f>
        <v>#N/A</v>
      </c>
      <c r="BT141" s="709" t="e">
        <f>[25]Tri_Incurred_AttrorTot!BT72</f>
        <v>#N/A</v>
      </c>
      <c r="BU141" s="709" t="e">
        <f>[25]Tri_Incurred_AttrorTot!BU72</f>
        <v>#N/A</v>
      </c>
      <c r="BV141" s="709" t="e">
        <f>[25]Tri_Incurred_AttrorTot!BV72</f>
        <v>#N/A</v>
      </c>
      <c r="BW141" s="709" t="e">
        <f>[25]Tri_Incurred_AttrorTot!BW72</f>
        <v>#N/A</v>
      </c>
      <c r="BX141" s="709" t="e">
        <f>[25]Tri_Incurred_AttrorTot!BX72</f>
        <v>#N/A</v>
      </c>
      <c r="BY141" s="709" t="e">
        <f>[25]Tri_Incurred_AttrorTot!BY72</f>
        <v>#N/A</v>
      </c>
      <c r="BZ141" s="709" t="e">
        <f>[25]Tri_Incurred_AttrorTot!BZ72</f>
        <v>#N/A</v>
      </c>
      <c r="CA141" s="709" t="e">
        <f>[25]Tri_Incurred_AttrorTot!CA72</f>
        <v>#N/A</v>
      </c>
      <c r="CB141" s="709" t="e">
        <f>[25]Tri_Incurred_AttrorTot!CB72</f>
        <v>#N/A</v>
      </c>
      <c r="CC141" s="709" t="e">
        <f>[25]Tri_Incurred_AttrorTot!CC72</f>
        <v>#N/A</v>
      </c>
    </row>
    <row r="142" spans="1:81">
      <c r="A142" s="127"/>
      <c r="B142" s="709"/>
      <c r="C142" s="709"/>
      <c r="D142" s="709"/>
      <c r="E142" s="709"/>
      <c r="F142" s="709"/>
      <c r="G142" s="709"/>
      <c r="H142" s="709"/>
      <c r="I142" s="709"/>
      <c r="J142" s="709"/>
      <c r="K142" s="709"/>
      <c r="L142" s="709"/>
      <c r="M142" s="709"/>
      <c r="N142" s="709"/>
      <c r="O142" s="709"/>
      <c r="P142" s="709"/>
      <c r="Q142" s="709"/>
      <c r="R142" s="709"/>
      <c r="S142" s="709"/>
      <c r="T142" s="709"/>
      <c r="U142" s="709"/>
      <c r="V142" s="709"/>
      <c r="W142" s="709"/>
      <c r="X142" s="709"/>
      <c r="Y142" s="709"/>
      <c r="Z142" s="709"/>
      <c r="AA142" s="709"/>
      <c r="AB142" s="709"/>
      <c r="AC142" s="709"/>
      <c r="AD142" s="709"/>
      <c r="AE142" s="709"/>
      <c r="AF142" s="709"/>
      <c r="AG142" s="709"/>
      <c r="AH142" s="709"/>
      <c r="AI142" s="709"/>
      <c r="AJ142" s="709"/>
      <c r="AK142" s="709"/>
      <c r="AL142" s="709"/>
      <c r="AM142" s="709"/>
      <c r="AN142" s="709"/>
      <c r="AO142" s="709"/>
      <c r="AP142" s="709"/>
      <c r="AQ142" s="709"/>
      <c r="AR142" s="709"/>
      <c r="AS142" s="709"/>
      <c r="AT142" s="709"/>
      <c r="AU142" s="709"/>
      <c r="AV142" s="709"/>
      <c r="AW142" s="709"/>
      <c r="AX142" s="709"/>
      <c r="AY142" s="709"/>
      <c r="AZ142" s="709"/>
      <c r="BA142" s="709"/>
      <c r="BB142" s="709"/>
      <c r="BC142" s="709"/>
      <c r="BD142" s="709"/>
      <c r="BE142" s="709"/>
      <c r="BF142" s="709"/>
      <c r="BG142" s="709"/>
      <c r="BH142" s="709"/>
      <c r="BI142" s="709"/>
      <c r="BJ142" s="709"/>
      <c r="BK142" s="709"/>
      <c r="BL142" s="709"/>
      <c r="BM142" s="709"/>
      <c r="BN142" s="709"/>
      <c r="BO142" s="709"/>
      <c r="BP142" s="709"/>
      <c r="BQ142" s="709"/>
      <c r="BR142" s="709"/>
      <c r="BS142" s="709"/>
      <c r="BT142" s="709"/>
      <c r="BU142" s="709"/>
      <c r="BV142" s="709"/>
      <c r="BW142" s="709"/>
      <c r="BX142" s="709"/>
      <c r="BY142" s="709"/>
      <c r="BZ142" s="709"/>
      <c r="CA142" s="709"/>
      <c r="CB142" s="709"/>
      <c r="CC142" s="709"/>
    </row>
    <row r="143" spans="1:81">
      <c r="A143" s="127"/>
      <c r="B143" s="709"/>
      <c r="C143" s="709"/>
      <c r="D143" s="709"/>
      <c r="E143" s="709"/>
      <c r="F143" s="709"/>
      <c r="G143" s="709"/>
      <c r="H143" s="709"/>
      <c r="I143" s="709"/>
      <c r="J143" s="709"/>
      <c r="K143" s="709"/>
      <c r="L143" s="709"/>
      <c r="M143" s="709"/>
      <c r="N143" s="709"/>
      <c r="O143" s="709"/>
      <c r="P143" s="709"/>
      <c r="Q143" s="709"/>
      <c r="R143" s="709"/>
      <c r="S143" s="709"/>
      <c r="T143" s="709"/>
      <c r="U143" s="709"/>
      <c r="V143" s="709"/>
      <c r="W143" s="709"/>
      <c r="X143" s="709"/>
      <c r="Y143" s="709"/>
      <c r="Z143" s="709"/>
      <c r="AA143" s="709"/>
      <c r="AB143" s="709"/>
      <c r="AC143" s="709"/>
      <c r="AD143" s="709"/>
      <c r="AE143" s="709"/>
      <c r="AF143" s="709"/>
      <c r="AG143" s="709"/>
      <c r="AH143" s="709"/>
      <c r="AI143" s="709"/>
      <c r="AJ143" s="709"/>
      <c r="AK143" s="709"/>
      <c r="AL143" s="709"/>
      <c r="AM143" s="709"/>
      <c r="AN143" s="709"/>
      <c r="AO143" s="709"/>
      <c r="AP143" s="709"/>
      <c r="AQ143" s="709"/>
      <c r="AR143" s="709"/>
      <c r="AS143" s="709"/>
      <c r="AT143" s="709"/>
      <c r="AU143" s="709"/>
      <c r="AV143" s="709"/>
      <c r="AW143" s="709"/>
      <c r="AX143" s="709"/>
      <c r="AY143" s="709"/>
      <c r="AZ143" s="709"/>
      <c r="BA143" s="709"/>
      <c r="BB143" s="709"/>
      <c r="BC143" s="709"/>
      <c r="BD143" s="709"/>
      <c r="BE143" s="709"/>
      <c r="BF143" s="709"/>
      <c r="BG143" s="709"/>
      <c r="BH143" s="709"/>
      <c r="BI143" s="709"/>
      <c r="BJ143" s="709"/>
      <c r="BK143" s="709"/>
      <c r="BL143" s="709"/>
      <c r="BM143" s="709"/>
      <c r="BN143" s="709"/>
      <c r="BO143" s="709"/>
      <c r="BP143" s="709"/>
      <c r="BQ143" s="709"/>
      <c r="BR143" s="709"/>
      <c r="BS143" s="709"/>
      <c r="BT143" s="709"/>
      <c r="BU143" s="709"/>
      <c r="BV143" s="709"/>
      <c r="BW143" s="709"/>
      <c r="BX143" s="709"/>
      <c r="BY143" s="709"/>
      <c r="BZ143" s="709"/>
      <c r="CA143" s="709"/>
      <c r="CB143" s="709"/>
      <c r="CC143" s="709"/>
    </row>
    <row r="144" spans="1:81">
      <c r="A144" s="127"/>
      <c r="B144" s="709"/>
      <c r="C144" s="709"/>
      <c r="D144" s="709"/>
      <c r="E144" s="709"/>
      <c r="F144" s="709"/>
      <c r="G144" s="709"/>
      <c r="H144" s="709"/>
      <c r="I144" s="709"/>
      <c r="J144" s="709"/>
      <c r="K144" s="709"/>
      <c r="L144" s="709"/>
      <c r="M144" s="709"/>
      <c r="N144" s="709"/>
      <c r="O144" s="709"/>
      <c r="P144" s="709"/>
      <c r="Q144" s="709"/>
      <c r="R144" s="709"/>
      <c r="S144" s="709"/>
      <c r="T144" s="709"/>
      <c r="U144" s="709"/>
      <c r="V144" s="709"/>
      <c r="W144" s="709"/>
      <c r="X144" s="709"/>
      <c r="Y144" s="709"/>
      <c r="Z144" s="709"/>
      <c r="AA144" s="709"/>
      <c r="AB144" s="709"/>
      <c r="AC144" s="709"/>
      <c r="AD144" s="709"/>
      <c r="AE144" s="709"/>
      <c r="AF144" s="709"/>
      <c r="AG144" s="709"/>
      <c r="AH144" s="709"/>
      <c r="AI144" s="709"/>
      <c r="AJ144" s="709"/>
      <c r="AK144" s="709"/>
      <c r="AL144" s="709"/>
      <c r="AM144" s="709"/>
      <c r="AN144" s="709"/>
      <c r="AO144" s="709"/>
      <c r="AP144" s="709"/>
      <c r="AQ144" s="709"/>
      <c r="AR144" s="709"/>
      <c r="AS144" s="709"/>
      <c r="AT144" s="709"/>
      <c r="AU144" s="709"/>
      <c r="AV144" s="709"/>
      <c r="AW144" s="709"/>
      <c r="AX144" s="709"/>
      <c r="AY144" s="709"/>
      <c r="AZ144" s="709"/>
      <c r="BA144" s="709"/>
      <c r="BB144" s="709"/>
      <c r="BC144" s="709"/>
      <c r="BD144" s="709"/>
      <c r="BE144" s="709"/>
      <c r="BF144" s="709"/>
      <c r="BG144" s="709"/>
      <c r="BH144" s="709"/>
      <c r="BI144" s="709"/>
      <c r="BJ144" s="709"/>
      <c r="BK144" s="709"/>
      <c r="BL144" s="709"/>
      <c r="BM144" s="709"/>
      <c r="BN144" s="709"/>
      <c r="BO144" s="709"/>
      <c r="BP144" s="709"/>
      <c r="BQ144" s="709"/>
      <c r="BR144" s="709"/>
      <c r="BS144" s="709"/>
      <c r="BT144" s="709"/>
      <c r="BU144" s="709"/>
      <c r="BV144" s="709"/>
      <c r="BW144" s="709"/>
      <c r="BX144" s="709"/>
      <c r="BY144" s="709"/>
      <c r="BZ144" s="709"/>
      <c r="CA144" s="709"/>
      <c r="CB144" s="709"/>
      <c r="CC144" s="709"/>
    </row>
    <row r="145" spans="1:81">
      <c r="A145" s="127"/>
      <c r="B145" s="709"/>
      <c r="C145" s="709"/>
      <c r="D145" s="709"/>
      <c r="E145" s="709"/>
      <c r="F145" s="709"/>
      <c r="G145" s="709"/>
      <c r="H145" s="709"/>
      <c r="I145" s="709"/>
      <c r="J145" s="709"/>
      <c r="K145" s="709"/>
      <c r="L145" s="709"/>
      <c r="M145" s="709"/>
      <c r="N145" s="709"/>
      <c r="O145" s="709"/>
      <c r="P145" s="709"/>
      <c r="Q145" s="709"/>
      <c r="R145" s="709"/>
      <c r="S145" s="709"/>
      <c r="T145" s="709"/>
      <c r="U145" s="709"/>
      <c r="V145" s="709"/>
      <c r="W145" s="709"/>
      <c r="X145" s="709"/>
      <c r="Y145" s="709"/>
      <c r="Z145" s="709"/>
      <c r="AA145" s="709"/>
      <c r="AB145" s="709"/>
      <c r="AC145" s="709"/>
      <c r="AD145" s="709"/>
      <c r="AE145" s="709"/>
      <c r="AF145" s="709"/>
      <c r="AG145" s="709"/>
      <c r="AH145" s="709"/>
      <c r="AI145" s="709"/>
      <c r="AJ145" s="709"/>
      <c r="AK145" s="709"/>
      <c r="AL145" s="709"/>
      <c r="AM145" s="709"/>
      <c r="AN145" s="709"/>
      <c r="AO145" s="709"/>
      <c r="AP145" s="709"/>
      <c r="AQ145" s="709"/>
      <c r="AR145" s="709"/>
      <c r="AS145" s="709"/>
      <c r="AT145" s="709"/>
      <c r="AU145" s="709"/>
      <c r="AV145" s="709"/>
      <c r="AW145" s="709"/>
      <c r="AX145" s="709"/>
      <c r="AY145" s="709"/>
      <c r="AZ145" s="709"/>
      <c r="BA145" s="709"/>
      <c r="BB145" s="709"/>
      <c r="BC145" s="709"/>
      <c r="BD145" s="709"/>
      <c r="BE145" s="709"/>
      <c r="BF145" s="709"/>
      <c r="BG145" s="709"/>
      <c r="BH145" s="709"/>
      <c r="BI145" s="709"/>
      <c r="BJ145" s="709"/>
      <c r="BK145" s="709"/>
      <c r="BL145" s="709"/>
      <c r="BM145" s="709"/>
      <c r="BN145" s="709"/>
      <c r="BO145" s="709"/>
      <c r="BP145" s="709"/>
      <c r="BQ145" s="709"/>
      <c r="BR145" s="709"/>
      <c r="BS145" s="709"/>
      <c r="BT145" s="709"/>
      <c r="BU145" s="709"/>
      <c r="BV145" s="709"/>
      <c r="BW145" s="709"/>
      <c r="BX145" s="709"/>
      <c r="BY145" s="709"/>
      <c r="BZ145" s="709"/>
      <c r="CA145" s="709"/>
      <c r="CB145" s="709"/>
      <c r="CC145" s="709"/>
    </row>
    <row r="146" spans="1:81">
      <c r="A146" s="127"/>
      <c r="B146" s="709"/>
      <c r="C146" s="709"/>
      <c r="D146" s="709"/>
      <c r="E146" s="709"/>
      <c r="F146" s="709"/>
      <c r="G146" s="709"/>
      <c r="H146" s="709"/>
      <c r="I146" s="709"/>
      <c r="J146" s="709"/>
      <c r="K146" s="709"/>
      <c r="L146" s="709"/>
      <c r="M146" s="709"/>
      <c r="N146" s="709"/>
      <c r="O146" s="709"/>
      <c r="P146" s="709"/>
      <c r="Q146" s="709"/>
      <c r="R146" s="709"/>
      <c r="S146" s="709"/>
      <c r="T146" s="709"/>
      <c r="U146" s="709"/>
      <c r="V146" s="709"/>
      <c r="W146" s="709"/>
      <c r="X146" s="709"/>
      <c r="Y146" s="709"/>
      <c r="Z146" s="709"/>
      <c r="AA146" s="709"/>
      <c r="AB146" s="709"/>
      <c r="AC146" s="709"/>
      <c r="AD146" s="709"/>
      <c r="AE146" s="709"/>
      <c r="AF146" s="709"/>
      <c r="AG146" s="709"/>
      <c r="AH146" s="709"/>
      <c r="AI146" s="709"/>
      <c r="AJ146" s="709"/>
      <c r="AK146" s="709"/>
      <c r="AL146" s="709"/>
      <c r="AM146" s="709"/>
      <c r="AN146" s="709"/>
      <c r="AO146" s="709"/>
      <c r="AP146" s="709"/>
      <c r="AQ146" s="709"/>
      <c r="AR146" s="709"/>
      <c r="AS146" s="709"/>
      <c r="AT146" s="709"/>
      <c r="AU146" s="709"/>
      <c r="AV146" s="709"/>
      <c r="AW146" s="709"/>
      <c r="AX146" s="709"/>
      <c r="AY146" s="709"/>
      <c r="AZ146" s="709"/>
      <c r="BA146" s="709"/>
      <c r="BB146" s="709"/>
      <c r="BC146" s="709"/>
      <c r="BD146" s="709"/>
      <c r="BE146" s="709"/>
      <c r="BF146" s="709"/>
      <c r="BG146" s="709"/>
      <c r="BH146" s="709"/>
      <c r="BI146" s="709"/>
      <c r="BJ146" s="709"/>
      <c r="BK146" s="709"/>
      <c r="BL146" s="709"/>
      <c r="BM146" s="709"/>
      <c r="BN146" s="709"/>
      <c r="BO146" s="709"/>
      <c r="BP146" s="709"/>
      <c r="BQ146" s="709"/>
      <c r="BR146" s="709"/>
      <c r="BS146" s="709"/>
      <c r="BT146" s="709"/>
      <c r="BU146" s="709"/>
      <c r="BV146" s="709"/>
      <c r="BW146" s="709"/>
      <c r="BX146" s="709"/>
      <c r="BY146" s="709"/>
      <c r="BZ146" s="709"/>
      <c r="CA146" s="709"/>
      <c r="CB146" s="709"/>
      <c r="CC146" s="709"/>
    </row>
    <row r="147" spans="1:81">
      <c r="A147" s="127"/>
      <c r="B147" s="709"/>
      <c r="C147" s="709"/>
      <c r="D147" s="709"/>
      <c r="E147" s="709"/>
      <c r="F147" s="709"/>
      <c r="G147" s="709"/>
      <c r="H147" s="709"/>
      <c r="I147" s="709"/>
      <c r="J147" s="709"/>
      <c r="K147" s="709"/>
      <c r="L147" s="709"/>
      <c r="M147" s="709"/>
      <c r="N147" s="709"/>
      <c r="O147" s="709"/>
      <c r="P147" s="709"/>
      <c r="Q147" s="709"/>
      <c r="R147" s="709"/>
      <c r="S147" s="709"/>
      <c r="T147" s="709"/>
      <c r="U147" s="709"/>
      <c r="V147" s="709"/>
      <c r="W147" s="709"/>
      <c r="X147" s="709"/>
      <c r="Y147" s="709"/>
      <c r="Z147" s="709"/>
      <c r="AA147" s="709"/>
      <c r="AB147" s="709"/>
      <c r="AC147" s="709"/>
      <c r="AD147" s="709"/>
      <c r="AE147" s="709"/>
      <c r="AF147" s="709"/>
      <c r="AG147" s="709"/>
      <c r="AH147" s="709"/>
      <c r="AI147" s="709"/>
      <c r="AJ147" s="709"/>
      <c r="AK147" s="709"/>
      <c r="AL147" s="709"/>
      <c r="AM147" s="709"/>
      <c r="AN147" s="709"/>
      <c r="AO147" s="709"/>
      <c r="AP147" s="709"/>
      <c r="AQ147" s="709"/>
      <c r="AR147" s="709"/>
      <c r="AS147" s="709"/>
      <c r="AT147" s="709"/>
      <c r="AU147" s="709"/>
      <c r="AV147" s="709"/>
      <c r="AW147" s="709"/>
      <c r="AX147" s="709"/>
      <c r="AY147" s="709"/>
      <c r="AZ147" s="709"/>
      <c r="BA147" s="709"/>
      <c r="BB147" s="709"/>
      <c r="BC147" s="709"/>
      <c r="BD147" s="709"/>
      <c r="BE147" s="709"/>
      <c r="BF147" s="709"/>
      <c r="BG147" s="709"/>
      <c r="BH147" s="709"/>
      <c r="BI147" s="709"/>
      <c r="BJ147" s="709"/>
      <c r="BK147" s="709"/>
      <c r="BL147" s="709"/>
      <c r="BM147" s="709"/>
      <c r="BN147" s="709"/>
      <c r="BO147" s="709"/>
      <c r="BP147" s="709"/>
      <c r="BQ147" s="709"/>
      <c r="BR147" s="709"/>
      <c r="BS147" s="709"/>
      <c r="BT147" s="709"/>
      <c r="BU147" s="709"/>
      <c r="BV147" s="709"/>
      <c r="BW147" s="709"/>
      <c r="BX147" s="709"/>
      <c r="BY147" s="709"/>
      <c r="BZ147" s="709"/>
      <c r="CA147" s="709"/>
      <c r="CB147" s="709"/>
      <c r="CC147" s="709"/>
    </row>
    <row r="148" spans="1:81">
      <c r="A148" s="127"/>
      <c r="B148" s="709"/>
      <c r="C148" s="709"/>
      <c r="D148" s="709"/>
      <c r="E148" s="709"/>
      <c r="F148" s="709"/>
      <c r="G148" s="709"/>
      <c r="H148" s="709"/>
      <c r="I148" s="709"/>
      <c r="J148" s="709"/>
      <c r="K148" s="709"/>
      <c r="L148" s="709"/>
      <c r="M148" s="709"/>
      <c r="N148" s="709"/>
      <c r="O148" s="709"/>
      <c r="P148" s="709"/>
      <c r="Q148" s="709"/>
      <c r="R148" s="709"/>
      <c r="S148" s="709"/>
      <c r="T148" s="709"/>
      <c r="U148" s="709"/>
      <c r="V148" s="709"/>
      <c r="W148" s="709"/>
      <c r="X148" s="709"/>
      <c r="Y148" s="709"/>
      <c r="Z148" s="709"/>
      <c r="AA148" s="709"/>
      <c r="AB148" s="709"/>
      <c r="AC148" s="709"/>
      <c r="AD148" s="709"/>
      <c r="AE148" s="709"/>
      <c r="AF148" s="709"/>
      <c r="AG148" s="709"/>
      <c r="AH148" s="709"/>
      <c r="AI148" s="709"/>
      <c r="AJ148" s="709"/>
      <c r="AK148" s="709"/>
      <c r="AL148" s="709"/>
      <c r="AM148" s="709"/>
      <c r="AN148" s="709"/>
      <c r="AO148" s="709"/>
      <c r="AP148" s="709"/>
      <c r="AQ148" s="709"/>
      <c r="AR148" s="709"/>
      <c r="AS148" s="709"/>
      <c r="AT148" s="709"/>
      <c r="AU148" s="709"/>
      <c r="AV148" s="709"/>
      <c r="AW148" s="709"/>
      <c r="AX148" s="709"/>
      <c r="AY148" s="709"/>
      <c r="AZ148" s="709"/>
      <c r="BA148" s="709"/>
      <c r="BB148" s="709"/>
      <c r="BC148" s="709"/>
      <c r="BD148" s="709"/>
      <c r="BE148" s="709"/>
      <c r="BF148" s="709"/>
      <c r="BG148" s="709"/>
      <c r="BH148" s="709"/>
      <c r="BI148" s="709"/>
      <c r="BJ148" s="709"/>
      <c r="BK148" s="709"/>
      <c r="BL148" s="709"/>
      <c r="BM148" s="709"/>
      <c r="BN148" s="709"/>
      <c r="BO148" s="709"/>
      <c r="BP148" s="709"/>
      <c r="BQ148" s="709"/>
      <c r="BR148" s="709"/>
      <c r="BS148" s="709"/>
      <c r="BT148" s="709"/>
      <c r="BU148" s="709"/>
      <c r="BV148" s="709"/>
      <c r="BW148" s="709"/>
      <c r="BX148" s="709"/>
      <c r="BY148" s="709"/>
      <c r="BZ148" s="709"/>
      <c r="CA148" s="709"/>
      <c r="CB148" s="709"/>
      <c r="CC148" s="709"/>
    </row>
    <row r="149" spans="1:81">
      <c r="A149" s="127"/>
      <c r="B149" s="709"/>
      <c r="C149" s="709"/>
      <c r="D149" s="709"/>
      <c r="E149" s="709"/>
      <c r="F149" s="709"/>
      <c r="G149" s="709"/>
      <c r="H149" s="709"/>
      <c r="I149" s="709"/>
      <c r="J149" s="709"/>
      <c r="K149" s="709"/>
      <c r="L149" s="709"/>
      <c r="M149" s="709"/>
      <c r="N149" s="709"/>
      <c r="O149" s="709"/>
      <c r="P149" s="709"/>
      <c r="Q149" s="709"/>
      <c r="R149" s="709"/>
      <c r="S149" s="709"/>
      <c r="T149" s="709"/>
      <c r="U149" s="709"/>
      <c r="V149" s="709"/>
      <c r="W149" s="709"/>
      <c r="X149" s="709"/>
      <c r="Y149" s="709"/>
      <c r="Z149" s="709"/>
      <c r="AA149" s="709"/>
      <c r="AB149" s="709"/>
      <c r="AC149" s="709"/>
      <c r="AD149" s="709"/>
      <c r="AE149" s="709"/>
      <c r="AF149" s="709"/>
      <c r="AG149" s="709"/>
      <c r="AH149" s="709"/>
      <c r="AI149" s="709"/>
      <c r="AJ149" s="709"/>
      <c r="AK149" s="709"/>
      <c r="AL149" s="709"/>
      <c r="AM149" s="709"/>
      <c r="AN149" s="709"/>
      <c r="AO149" s="709"/>
      <c r="AP149" s="709"/>
      <c r="AQ149" s="709"/>
      <c r="AR149" s="709"/>
      <c r="AS149" s="709"/>
      <c r="AT149" s="709"/>
      <c r="AU149" s="709"/>
      <c r="AV149" s="709"/>
      <c r="AW149" s="709"/>
      <c r="AX149" s="709"/>
      <c r="AY149" s="709"/>
      <c r="AZ149" s="709"/>
      <c r="BA149" s="709"/>
      <c r="BB149" s="709"/>
      <c r="BC149" s="709"/>
      <c r="BD149" s="709"/>
      <c r="BE149" s="709"/>
      <c r="BF149" s="709"/>
      <c r="BG149" s="709"/>
      <c r="BH149" s="709"/>
      <c r="BI149" s="709"/>
      <c r="BJ149" s="709"/>
      <c r="BK149" s="709"/>
      <c r="BL149" s="709"/>
      <c r="BM149" s="709"/>
      <c r="BN149" s="709"/>
      <c r="BO149" s="709"/>
      <c r="BP149" s="709"/>
      <c r="BQ149" s="709"/>
      <c r="BR149" s="709"/>
      <c r="BS149" s="709"/>
      <c r="BT149" s="709"/>
      <c r="BU149" s="709"/>
      <c r="BV149" s="709"/>
      <c r="BW149" s="709"/>
      <c r="BX149" s="709"/>
      <c r="BY149" s="709"/>
      <c r="BZ149" s="709"/>
      <c r="CA149" s="709"/>
      <c r="CB149" s="709"/>
      <c r="CC149" s="709"/>
    </row>
    <row r="150" spans="1:81">
      <c r="A150" s="127"/>
      <c r="B150" s="709"/>
      <c r="C150" s="709"/>
      <c r="D150" s="709"/>
      <c r="E150" s="709"/>
      <c r="F150" s="709"/>
      <c r="G150" s="709"/>
      <c r="H150" s="709"/>
      <c r="I150" s="709"/>
      <c r="J150" s="709"/>
      <c r="K150" s="709"/>
      <c r="L150" s="709"/>
      <c r="M150" s="709"/>
      <c r="N150" s="709"/>
      <c r="O150" s="709"/>
      <c r="P150" s="709"/>
      <c r="Q150" s="709"/>
      <c r="R150" s="709"/>
      <c r="S150" s="709"/>
      <c r="T150" s="709"/>
      <c r="U150" s="709"/>
      <c r="V150" s="709"/>
      <c r="W150" s="709"/>
      <c r="X150" s="709"/>
      <c r="Y150" s="709"/>
      <c r="Z150" s="709"/>
      <c r="AA150" s="709"/>
      <c r="AB150" s="709"/>
      <c r="AC150" s="709"/>
      <c r="AD150" s="709"/>
      <c r="AE150" s="709"/>
      <c r="AF150" s="709"/>
      <c r="AG150" s="709"/>
      <c r="AH150" s="709"/>
      <c r="AI150" s="709"/>
      <c r="AJ150" s="709"/>
      <c r="AK150" s="709"/>
      <c r="AL150" s="709"/>
      <c r="AM150" s="709"/>
      <c r="AN150" s="709"/>
      <c r="AO150" s="709"/>
      <c r="AP150" s="709"/>
      <c r="AQ150" s="709"/>
      <c r="AR150" s="709"/>
      <c r="AS150" s="709"/>
      <c r="AT150" s="709"/>
      <c r="AU150" s="709"/>
      <c r="AV150" s="709"/>
      <c r="AW150" s="709"/>
      <c r="AX150" s="709"/>
      <c r="AY150" s="709"/>
      <c r="AZ150" s="709"/>
      <c r="BA150" s="709"/>
      <c r="BB150" s="709"/>
      <c r="BC150" s="709"/>
      <c r="BD150" s="709"/>
      <c r="BE150" s="709"/>
      <c r="BF150" s="709"/>
      <c r="BG150" s="709"/>
      <c r="BH150" s="709"/>
      <c r="BI150" s="709"/>
      <c r="BJ150" s="709"/>
      <c r="BK150" s="709"/>
      <c r="BL150" s="709"/>
      <c r="BM150" s="709"/>
      <c r="BN150" s="709"/>
      <c r="BO150" s="709"/>
      <c r="BP150" s="709"/>
      <c r="BQ150" s="709"/>
      <c r="BR150" s="709"/>
      <c r="BS150" s="709"/>
      <c r="BT150" s="709"/>
      <c r="BU150" s="709"/>
      <c r="BV150" s="709"/>
      <c r="BW150" s="709"/>
      <c r="BX150" s="709"/>
      <c r="BY150" s="709"/>
      <c r="BZ150" s="709"/>
      <c r="CA150" s="709"/>
      <c r="CB150" s="709"/>
      <c r="CC150" s="709"/>
    </row>
    <row r="151" spans="1:81">
      <c r="A151" s="127"/>
      <c r="B151" s="709"/>
      <c r="C151" s="709"/>
      <c r="D151" s="709"/>
      <c r="E151" s="709"/>
      <c r="F151" s="709"/>
      <c r="G151" s="709"/>
      <c r="H151" s="709"/>
      <c r="I151" s="709"/>
      <c r="J151" s="709"/>
      <c r="K151" s="709"/>
      <c r="L151" s="709"/>
      <c r="M151" s="709"/>
      <c r="N151" s="709"/>
      <c r="O151" s="709"/>
      <c r="P151" s="709"/>
      <c r="Q151" s="709"/>
      <c r="R151" s="709"/>
      <c r="S151" s="709"/>
      <c r="T151" s="709"/>
      <c r="U151" s="709"/>
      <c r="V151" s="709"/>
      <c r="W151" s="709"/>
      <c r="X151" s="709"/>
      <c r="Y151" s="709"/>
      <c r="Z151" s="709"/>
      <c r="AA151" s="709"/>
      <c r="AB151" s="709"/>
      <c r="AC151" s="709"/>
      <c r="AD151" s="709"/>
      <c r="AE151" s="709"/>
      <c r="AF151" s="709"/>
      <c r="AG151" s="709"/>
      <c r="AH151" s="709"/>
      <c r="AI151" s="709"/>
      <c r="AJ151" s="709"/>
      <c r="AK151" s="709"/>
      <c r="AL151" s="709"/>
      <c r="AM151" s="709"/>
      <c r="AN151" s="709"/>
      <c r="AO151" s="709"/>
      <c r="AP151" s="709"/>
      <c r="AQ151" s="709"/>
      <c r="AR151" s="709"/>
      <c r="AS151" s="709"/>
      <c r="AT151" s="709"/>
      <c r="AU151" s="709"/>
      <c r="AV151" s="709"/>
      <c r="AW151" s="709"/>
      <c r="AX151" s="709"/>
      <c r="AY151" s="709"/>
      <c r="AZ151" s="709"/>
      <c r="BA151" s="709"/>
      <c r="BB151" s="709"/>
      <c r="BC151" s="709"/>
      <c r="BD151" s="709"/>
      <c r="BE151" s="709"/>
      <c r="BF151" s="709"/>
      <c r="BG151" s="709"/>
      <c r="BH151" s="709"/>
      <c r="BI151" s="709"/>
      <c r="BJ151" s="709"/>
      <c r="BK151" s="709"/>
      <c r="BL151" s="709"/>
      <c r="BM151" s="709"/>
      <c r="BN151" s="709"/>
      <c r="BO151" s="709"/>
      <c r="BP151" s="709"/>
      <c r="BQ151" s="709"/>
      <c r="BR151" s="709"/>
      <c r="BS151" s="709"/>
      <c r="BT151" s="709"/>
      <c r="BU151" s="709"/>
      <c r="BV151" s="709"/>
      <c r="BW151" s="709"/>
      <c r="BX151" s="709"/>
      <c r="BY151" s="709"/>
      <c r="BZ151" s="709"/>
      <c r="CA151" s="709"/>
      <c r="CB151" s="709"/>
      <c r="CC151" s="709"/>
    </row>
    <row r="152" spans="1:81">
      <c r="A152" s="127"/>
      <c r="B152" s="709"/>
      <c r="C152" s="709"/>
      <c r="D152" s="709"/>
      <c r="E152" s="709"/>
      <c r="F152" s="709"/>
      <c r="G152" s="709"/>
      <c r="H152" s="709"/>
      <c r="I152" s="709"/>
      <c r="J152" s="709"/>
      <c r="K152" s="709"/>
      <c r="L152" s="709"/>
      <c r="M152" s="709"/>
      <c r="N152" s="709"/>
      <c r="O152" s="709"/>
      <c r="P152" s="709"/>
      <c r="Q152" s="709"/>
      <c r="R152" s="709"/>
      <c r="S152" s="709"/>
      <c r="T152" s="709"/>
      <c r="U152" s="709"/>
      <c r="V152" s="709"/>
      <c r="W152" s="709"/>
      <c r="X152" s="709"/>
      <c r="Y152" s="709"/>
      <c r="Z152" s="709"/>
      <c r="AA152" s="709"/>
      <c r="AB152" s="709"/>
      <c r="AC152" s="709"/>
      <c r="AD152" s="709"/>
      <c r="AE152" s="709"/>
      <c r="AF152" s="709"/>
      <c r="AG152" s="709"/>
      <c r="AH152" s="709"/>
      <c r="AI152" s="709"/>
      <c r="AJ152" s="709"/>
      <c r="AK152" s="709"/>
      <c r="AL152" s="709"/>
      <c r="AM152" s="709"/>
      <c r="AN152" s="709"/>
      <c r="AO152" s="709"/>
      <c r="AP152" s="709"/>
      <c r="AQ152" s="709"/>
      <c r="AR152" s="709"/>
      <c r="AS152" s="709"/>
      <c r="AT152" s="709"/>
      <c r="AU152" s="709"/>
      <c r="AV152" s="709"/>
      <c r="AW152" s="709"/>
      <c r="AX152" s="709"/>
      <c r="AY152" s="709"/>
      <c r="AZ152" s="709"/>
      <c r="BA152" s="709"/>
      <c r="BB152" s="709"/>
      <c r="BC152" s="709"/>
      <c r="BD152" s="709"/>
      <c r="BE152" s="709"/>
      <c r="BF152" s="709"/>
      <c r="BG152" s="709"/>
      <c r="BH152" s="709"/>
      <c r="BI152" s="709"/>
      <c r="BJ152" s="709"/>
      <c r="BK152" s="709"/>
      <c r="BL152" s="709"/>
      <c r="BM152" s="709"/>
      <c r="BN152" s="709"/>
      <c r="BO152" s="709"/>
      <c r="BP152" s="709"/>
      <c r="BQ152" s="709"/>
      <c r="BR152" s="709"/>
      <c r="BS152" s="709"/>
      <c r="BT152" s="709"/>
      <c r="BU152" s="709"/>
      <c r="BV152" s="709"/>
      <c r="BW152" s="709"/>
      <c r="BX152" s="709"/>
      <c r="BY152" s="709"/>
      <c r="BZ152" s="709"/>
      <c r="CA152" s="709"/>
      <c r="CB152" s="709"/>
      <c r="CC152" s="709"/>
    </row>
    <row r="153" spans="1:81">
      <c r="A153" s="127"/>
      <c r="B153" s="709"/>
      <c r="C153" s="709"/>
      <c r="D153" s="709"/>
      <c r="E153" s="709"/>
      <c r="F153" s="709"/>
      <c r="G153" s="709"/>
      <c r="H153" s="709"/>
      <c r="I153" s="709"/>
      <c r="J153" s="709"/>
      <c r="K153" s="709"/>
      <c r="L153" s="709"/>
      <c r="M153" s="709"/>
      <c r="N153" s="709"/>
      <c r="O153" s="709"/>
      <c r="P153" s="709"/>
      <c r="Q153" s="709"/>
      <c r="R153" s="709"/>
      <c r="S153" s="709"/>
      <c r="T153" s="709"/>
      <c r="U153" s="709"/>
      <c r="V153" s="709"/>
      <c r="W153" s="709"/>
      <c r="X153" s="709"/>
      <c r="Y153" s="709"/>
      <c r="Z153" s="709"/>
      <c r="AA153" s="709"/>
      <c r="AB153" s="709"/>
      <c r="AC153" s="709"/>
      <c r="AD153" s="709"/>
      <c r="AE153" s="709"/>
      <c r="AF153" s="709"/>
      <c r="AG153" s="709"/>
      <c r="AH153" s="709"/>
      <c r="AI153" s="709"/>
      <c r="AJ153" s="709"/>
      <c r="AK153" s="709"/>
      <c r="AL153" s="709"/>
      <c r="AM153" s="709"/>
      <c r="AN153" s="709"/>
      <c r="AO153" s="709"/>
      <c r="AP153" s="709"/>
      <c r="AQ153" s="709"/>
      <c r="AR153" s="709"/>
      <c r="AS153" s="709"/>
      <c r="AT153" s="709"/>
      <c r="AU153" s="709"/>
      <c r="AV153" s="709"/>
      <c r="AW153" s="709"/>
      <c r="AX153" s="709"/>
      <c r="AY153" s="709"/>
      <c r="AZ153" s="709"/>
      <c r="BA153" s="709"/>
      <c r="BB153" s="709"/>
      <c r="BC153" s="709"/>
      <c r="BD153" s="709"/>
      <c r="BE153" s="709"/>
      <c r="BF153" s="709"/>
      <c r="BG153" s="709"/>
      <c r="BH153" s="709"/>
      <c r="BI153" s="709"/>
      <c r="BJ153" s="709"/>
      <c r="BK153" s="709"/>
      <c r="BL153" s="709"/>
      <c r="BM153" s="709"/>
      <c r="BN153" s="709"/>
      <c r="BO153" s="709"/>
      <c r="BP153" s="709"/>
      <c r="BQ153" s="709"/>
      <c r="BR153" s="709"/>
      <c r="BS153" s="709"/>
      <c r="BT153" s="709"/>
      <c r="BU153" s="709"/>
      <c r="BV153" s="709"/>
      <c r="BW153" s="709"/>
      <c r="BX153" s="709"/>
      <c r="BY153" s="709"/>
      <c r="BZ153" s="709"/>
      <c r="CA153" s="709"/>
      <c r="CB153" s="709"/>
      <c r="CC153" s="709"/>
    </row>
    <row r="154" spans="1:81">
      <c r="A154" s="127"/>
      <c r="B154" s="709"/>
      <c r="C154" s="709"/>
      <c r="D154" s="709"/>
      <c r="E154" s="709"/>
      <c r="F154" s="709"/>
      <c r="G154" s="709"/>
      <c r="H154" s="709"/>
      <c r="I154" s="709"/>
      <c r="J154" s="709"/>
      <c r="K154" s="709"/>
      <c r="L154" s="709"/>
      <c r="M154" s="709"/>
      <c r="N154" s="709"/>
      <c r="O154" s="709"/>
      <c r="P154" s="709"/>
      <c r="Q154" s="709"/>
      <c r="R154" s="709"/>
      <c r="S154" s="709"/>
      <c r="T154" s="709"/>
      <c r="U154" s="709"/>
      <c r="V154" s="709"/>
      <c r="W154" s="709"/>
      <c r="X154" s="709"/>
      <c r="Y154" s="709"/>
      <c r="Z154" s="709"/>
      <c r="AA154" s="709"/>
      <c r="AB154" s="709"/>
      <c r="AC154" s="709"/>
      <c r="AD154" s="709"/>
      <c r="AE154" s="709"/>
      <c r="AF154" s="709"/>
      <c r="AG154" s="709"/>
      <c r="AH154" s="709"/>
      <c r="AI154" s="709"/>
      <c r="AJ154" s="709"/>
      <c r="AK154" s="709"/>
      <c r="AL154" s="709"/>
      <c r="AM154" s="709"/>
      <c r="AN154" s="709"/>
      <c r="AO154" s="709"/>
      <c r="AP154" s="709"/>
      <c r="AQ154" s="709"/>
      <c r="AR154" s="709"/>
      <c r="AS154" s="709"/>
      <c r="AT154" s="709"/>
      <c r="AU154" s="709"/>
      <c r="AV154" s="709"/>
      <c r="AW154" s="709"/>
      <c r="AX154" s="709"/>
      <c r="AY154" s="709"/>
      <c r="AZ154" s="709"/>
      <c r="BA154" s="709"/>
      <c r="BB154" s="709"/>
      <c r="BC154" s="709"/>
      <c r="BD154" s="709"/>
      <c r="BE154" s="709"/>
      <c r="BF154" s="709"/>
      <c r="BG154" s="709"/>
      <c r="BH154" s="709"/>
      <c r="BI154" s="709"/>
      <c r="BJ154" s="709"/>
      <c r="BK154" s="709"/>
      <c r="BL154" s="709"/>
      <c r="BM154" s="709"/>
      <c r="BN154" s="709"/>
      <c r="BO154" s="709"/>
      <c r="BP154" s="709"/>
      <c r="BQ154" s="709"/>
      <c r="BR154" s="709"/>
      <c r="BS154" s="709"/>
      <c r="BT154" s="709"/>
      <c r="BU154" s="709"/>
      <c r="BV154" s="709"/>
      <c r="BW154" s="709"/>
      <c r="BX154" s="709"/>
      <c r="BY154" s="709"/>
      <c r="BZ154" s="709"/>
      <c r="CA154" s="709"/>
      <c r="CB154" s="709"/>
      <c r="CC154" s="709"/>
    </row>
    <row r="155" spans="1:81">
      <c r="A155" s="127"/>
      <c r="B155" s="709"/>
      <c r="C155" s="709"/>
      <c r="D155" s="709"/>
      <c r="E155" s="709"/>
      <c r="F155" s="709"/>
      <c r="G155" s="709"/>
      <c r="H155" s="709"/>
      <c r="I155" s="709"/>
      <c r="J155" s="709"/>
      <c r="K155" s="709"/>
      <c r="L155" s="709"/>
      <c r="M155" s="709"/>
      <c r="N155" s="709"/>
      <c r="O155" s="709"/>
      <c r="P155" s="709"/>
      <c r="Q155" s="709"/>
      <c r="R155" s="709"/>
      <c r="S155" s="709"/>
      <c r="T155" s="709"/>
      <c r="U155" s="709"/>
      <c r="V155" s="709"/>
      <c r="W155" s="709"/>
      <c r="X155" s="709"/>
      <c r="Y155" s="709"/>
      <c r="Z155" s="709"/>
      <c r="AA155" s="709"/>
      <c r="AB155" s="709"/>
      <c r="AC155" s="709"/>
      <c r="AD155" s="709"/>
      <c r="AE155" s="709"/>
      <c r="AF155" s="709"/>
      <c r="AG155" s="709"/>
      <c r="AH155" s="709"/>
      <c r="AI155" s="709"/>
      <c r="AJ155" s="709"/>
      <c r="AK155" s="709"/>
      <c r="AL155" s="709"/>
      <c r="AM155" s="709"/>
      <c r="AN155" s="709"/>
      <c r="AO155" s="709"/>
      <c r="AP155" s="709"/>
      <c r="AQ155" s="709"/>
      <c r="AR155" s="709"/>
      <c r="AS155" s="709"/>
      <c r="AT155" s="709"/>
      <c r="AU155" s="709"/>
      <c r="AV155" s="709"/>
      <c r="AW155" s="709"/>
      <c r="AX155" s="709"/>
      <c r="AY155" s="709"/>
      <c r="AZ155" s="709"/>
      <c r="BA155" s="709"/>
      <c r="BB155" s="709"/>
      <c r="BC155" s="709"/>
      <c r="BD155" s="709"/>
      <c r="BE155" s="709"/>
      <c r="BF155" s="709"/>
      <c r="BG155" s="709"/>
      <c r="BH155" s="709"/>
      <c r="BI155" s="709"/>
      <c r="BJ155" s="709"/>
      <c r="BK155" s="709"/>
      <c r="BL155" s="709"/>
      <c r="BM155" s="709"/>
      <c r="BN155" s="709"/>
      <c r="BO155" s="709"/>
      <c r="BP155" s="709"/>
      <c r="BQ155" s="709"/>
      <c r="BR155" s="709"/>
      <c r="BS155" s="709"/>
      <c r="BT155" s="709"/>
      <c r="BU155" s="709"/>
      <c r="BV155" s="709"/>
      <c r="BW155" s="709"/>
      <c r="BX155" s="709"/>
      <c r="BY155" s="709"/>
      <c r="BZ155" s="709"/>
      <c r="CA155" s="709"/>
      <c r="CB155" s="709"/>
      <c r="CC155" s="709"/>
    </row>
    <row r="156" spans="1:81">
      <c r="A156" s="127"/>
      <c r="B156" s="709"/>
      <c r="C156" s="709"/>
      <c r="D156" s="709"/>
      <c r="E156" s="709"/>
      <c r="F156" s="709"/>
      <c r="G156" s="709"/>
      <c r="H156" s="709"/>
      <c r="I156" s="709"/>
      <c r="J156" s="709"/>
      <c r="K156" s="709"/>
      <c r="L156" s="709"/>
      <c r="M156" s="709"/>
      <c r="N156" s="709"/>
      <c r="O156" s="709"/>
      <c r="P156" s="709"/>
      <c r="Q156" s="709"/>
      <c r="R156" s="709"/>
      <c r="S156" s="709"/>
      <c r="T156" s="709"/>
      <c r="U156" s="709"/>
      <c r="V156" s="709"/>
      <c r="W156" s="709"/>
      <c r="X156" s="709"/>
      <c r="Y156" s="709"/>
      <c r="Z156" s="709"/>
      <c r="AA156" s="709"/>
      <c r="AB156" s="709"/>
      <c r="AC156" s="709"/>
      <c r="AD156" s="709"/>
      <c r="AE156" s="709"/>
      <c r="AF156" s="709"/>
      <c r="AG156" s="709"/>
      <c r="AH156" s="709"/>
      <c r="AI156" s="709"/>
      <c r="AJ156" s="709"/>
      <c r="AK156" s="709"/>
      <c r="AL156" s="709"/>
      <c r="AM156" s="709"/>
      <c r="AN156" s="709"/>
      <c r="AO156" s="709"/>
      <c r="AP156" s="709"/>
      <c r="AQ156" s="709"/>
      <c r="AR156" s="709"/>
      <c r="AS156" s="709"/>
      <c r="AT156" s="709"/>
      <c r="AU156" s="709"/>
      <c r="AV156" s="709"/>
      <c r="AW156" s="709"/>
      <c r="AX156" s="709"/>
      <c r="AY156" s="709"/>
      <c r="AZ156" s="709"/>
      <c r="BA156" s="709"/>
      <c r="BB156" s="709"/>
      <c r="BC156" s="709"/>
      <c r="BD156" s="709"/>
      <c r="BE156" s="709"/>
      <c r="BF156" s="709"/>
      <c r="BG156" s="709"/>
      <c r="BH156" s="709"/>
      <c r="BI156" s="709"/>
      <c r="BJ156" s="709"/>
      <c r="BK156" s="709"/>
      <c r="BL156" s="709"/>
      <c r="BM156" s="709"/>
      <c r="BN156" s="709"/>
      <c r="BO156" s="709"/>
      <c r="BP156" s="709"/>
      <c r="BQ156" s="709"/>
      <c r="BR156" s="709"/>
      <c r="BS156" s="709"/>
      <c r="BT156" s="709"/>
      <c r="BU156" s="709"/>
      <c r="BV156" s="709"/>
      <c r="BW156" s="709"/>
      <c r="BX156" s="709"/>
      <c r="BY156" s="709"/>
      <c r="BZ156" s="709"/>
      <c r="CA156" s="709"/>
      <c r="CB156" s="709"/>
      <c r="CC156" s="709"/>
    </row>
    <row r="157" spans="1:81">
      <c r="A157" s="127"/>
      <c r="B157" s="709"/>
      <c r="C157" s="709"/>
      <c r="D157" s="709"/>
      <c r="E157" s="709"/>
      <c r="F157" s="709"/>
      <c r="G157" s="709"/>
      <c r="H157" s="709"/>
      <c r="I157" s="709"/>
      <c r="J157" s="709"/>
      <c r="K157" s="709"/>
      <c r="L157" s="709"/>
      <c r="M157" s="709"/>
      <c r="N157" s="709"/>
      <c r="O157" s="709"/>
      <c r="P157" s="709"/>
      <c r="Q157" s="709"/>
      <c r="R157" s="709"/>
      <c r="S157" s="709"/>
      <c r="T157" s="709"/>
      <c r="U157" s="709"/>
      <c r="V157" s="709"/>
      <c r="W157" s="709"/>
      <c r="X157" s="709"/>
      <c r="Y157" s="709"/>
      <c r="Z157" s="709"/>
      <c r="AA157" s="709"/>
      <c r="AB157" s="709"/>
      <c r="AC157" s="709"/>
      <c r="AD157" s="709"/>
      <c r="AE157" s="709"/>
      <c r="AF157" s="709"/>
      <c r="AG157" s="709"/>
      <c r="AH157" s="709"/>
      <c r="AI157" s="709"/>
      <c r="AJ157" s="709"/>
      <c r="AK157" s="709"/>
      <c r="AL157" s="709"/>
      <c r="AM157" s="709"/>
      <c r="AN157" s="709"/>
      <c r="AO157" s="709"/>
      <c r="AP157" s="709"/>
      <c r="AQ157" s="709"/>
      <c r="AR157" s="709"/>
      <c r="AS157" s="709"/>
      <c r="AT157" s="709"/>
      <c r="AU157" s="709"/>
      <c r="AV157" s="709"/>
      <c r="AW157" s="709"/>
      <c r="AX157" s="709"/>
      <c r="AY157" s="709"/>
      <c r="AZ157" s="709"/>
      <c r="BA157" s="709"/>
      <c r="BB157" s="709"/>
      <c r="BC157" s="709"/>
      <c r="BD157" s="709"/>
      <c r="BE157" s="709"/>
      <c r="BF157" s="709"/>
      <c r="BG157" s="709"/>
      <c r="BH157" s="709"/>
      <c r="BI157" s="709"/>
      <c r="BJ157" s="709"/>
      <c r="BK157" s="709"/>
      <c r="BL157" s="709"/>
      <c r="BM157" s="709"/>
      <c r="BN157" s="709"/>
      <c r="BO157" s="709"/>
      <c r="BP157" s="709"/>
      <c r="BQ157" s="709"/>
      <c r="BR157" s="709"/>
      <c r="BS157" s="709"/>
      <c r="BT157" s="709"/>
      <c r="BU157" s="709"/>
      <c r="BV157" s="709"/>
      <c r="BW157" s="709"/>
      <c r="BX157" s="709"/>
      <c r="BY157" s="709"/>
      <c r="BZ157" s="709"/>
      <c r="CA157" s="709"/>
      <c r="CB157" s="709"/>
      <c r="CC157" s="709"/>
    </row>
    <row r="158" spans="1:81">
      <c r="A158" s="127"/>
      <c r="B158" s="709"/>
      <c r="C158" s="709"/>
      <c r="D158" s="709"/>
      <c r="E158" s="709"/>
      <c r="F158" s="709"/>
      <c r="G158" s="709"/>
      <c r="H158" s="709"/>
      <c r="I158" s="709"/>
      <c r="J158" s="709"/>
      <c r="K158" s="709"/>
      <c r="L158" s="709"/>
      <c r="M158" s="709"/>
      <c r="N158" s="709"/>
      <c r="O158" s="709"/>
      <c r="P158" s="709"/>
      <c r="Q158" s="709"/>
      <c r="R158" s="709"/>
      <c r="S158" s="709"/>
      <c r="T158" s="709"/>
      <c r="U158" s="709"/>
      <c r="V158" s="709"/>
      <c r="W158" s="709"/>
      <c r="X158" s="709"/>
      <c r="Y158" s="709"/>
      <c r="Z158" s="709"/>
      <c r="AA158" s="709"/>
      <c r="AB158" s="709"/>
      <c r="AC158" s="709"/>
      <c r="AD158" s="709"/>
      <c r="AE158" s="709"/>
      <c r="AF158" s="709"/>
      <c r="AG158" s="709"/>
      <c r="AH158" s="709"/>
      <c r="AI158" s="709"/>
      <c r="AJ158" s="709"/>
      <c r="AK158" s="709"/>
      <c r="AL158" s="709"/>
      <c r="AM158" s="709"/>
      <c r="AN158" s="709"/>
      <c r="AO158" s="709"/>
      <c r="AP158" s="709"/>
      <c r="AQ158" s="709"/>
      <c r="AR158" s="709"/>
      <c r="AS158" s="709"/>
      <c r="AT158" s="709"/>
      <c r="AU158" s="709"/>
      <c r="AV158" s="709"/>
      <c r="AW158" s="709"/>
      <c r="AX158" s="709"/>
      <c r="AY158" s="709"/>
      <c r="AZ158" s="709"/>
      <c r="BA158" s="709"/>
      <c r="BB158" s="709"/>
      <c r="BC158" s="709"/>
      <c r="BD158" s="709"/>
      <c r="BE158" s="709"/>
      <c r="BF158" s="709"/>
      <c r="BG158" s="709"/>
      <c r="BH158" s="709"/>
      <c r="BI158" s="709"/>
      <c r="BJ158" s="709"/>
      <c r="BK158" s="709"/>
      <c r="BL158" s="709"/>
      <c r="BM158" s="709"/>
      <c r="BN158" s="709"/>
      <c r="BO158" s="709"/>
      <c r="BP158" s="709"/>
      <c r="BQ158" s="709"/>
      <c r="BR158" s="709"/>
      <c r="BS158" s="709"/>
      <c r="BT158" s="709"/>
      <c r="BU158" s="709"/>
      <c r="BV158" s="709"/>
      <c r="BW158" s="709"/>
      <c r="BX158" s="709"/>
      <c r="BY158" s="709"/>
      <c r="BZ158" s="709"/>
      <c r="CA158" s="709"/>
      <c r="CB158" s="709"/>
      <c r="CC158" s="709"/>
    </row>
    <row r="159" spans="1:81">
      <c r="A159" s="127"/>
      <c r="B159" s="709"/>
      <c r="C159" s="709"/>
      <c r="D159" s="709"/>
      <c r="E159" s="709"/>
      <c r="F159" s="709"/>
      <c r="G159" s="709"/>
      <c r="H159" s="709"/>
      <c r="I159" s="709"/>
      <c r="J159" s="709"/>
      <c r="K159" s="709"/>
      <c r="L159" s="709"/>
      <c r="M159" s="709"/>
      <c r="N159" s="709"/>
      <c r="O159" s="709"/>
      <c r="P159" s="709"/>
      <c r="Q159" s="709"/>
      <c r="R159" s="709"/>
      <c r="S159" s="709"/>
      <c r="T159" s="709"/>
      <c r="U159" s="709"/>
      <c r="V159" s="709"/>
      <c r="W159" s="709"/>
      <c r="X159" s="709"/>
      <c r="Y159" s="709"/>
      <c r="Z159" s="709"/>
      <c r="AA159" s="709"/>
      <c r="AB159" s="709"/>
      <c r="AC159" s="709"/>
      <c r="AD159" s="709"/>
      <c r="AE159" s="709"/>
      <c r="AF159" s="709"/>
      <c r="AG159" s="709"/>
      <c r="AH159" s="709"/>
      <c r="AI159" s="709"/>
      <c r="AJ159" s="709"/>
      <c r="AK159" s="709"/>
      <c r="AL159" s="709"/>
      <c r="AM159" s="709"/>
      <c r="AN159" s="709"/>
      <c r="AO159" s="709"/>
      <c r="AP159" s="709"/>
      <c r="AQ159" s="709"/>
      <c r="AR159" s="709"/>
      <c r="AS159" s="709"/>
      <c r="AT159" s="709"/>
      <c r="AU159" s="709"/>
      <c r="AV159" s="709"/>
      <c r="AW159" s="709"/>
      <c r="AX159" s="709"/>
      <c r="AY159" s="709"/>
      <c r="AZ159" s="709"/>
      <c r="BA159" s="709"/>
      <c r="BB159" s="709"/>
      <c r="BC159" s="709"/>
      <c r="BD159" s="709"/>
      <c r="BE159" s="709"/>
      <c r="BF159" s="709"/>
      <c r="BG159" s="709"/>
      <c r="BH159" s="709"/>
      <c r="BI159" s="709"/>
      <c r="BJ159" s="709"/>
      <c r="BK159" s="709"/>
      <c r="BL159" s="709"/>
      <c r="BM159" s="709"/>
      <c r="BN159" s="709"/>
      <c r="BO159" s="709"/>
      <c r="BP159" s="709"/>
      <c r="BQ159" s="709"/>
      <c r="BR159" s="709"/>
      <c r="BS159" s="709"/>
      <c r="BT159" s="709"/>
      <c r="BU159" s="709"/>
      <c r="BV159" s="709"/>
      <c r="BW159" s="709"/>
      <c r="BX159" s="709"/>
      <c r="BY159" s="709"/>
      <c r="BZ159" s="709"/>
      <c r="CA159" s="709"/>
      <c r="CB159" s="709"/>
      <c r="CC159" s="709"/>
    </row>
    <row r="160" spans="1:81">
      <c r="A160" s="127"/>
      <c r="B160" s="709"/>
      <c r="C160" s="709"/>
      <c r="D160" s="709"/>
      <c r="E160" s="709"/>
      <c r="F160" s="709"/>
      <c r="G160" s="709"/>
      <c r="H160" s="709"/>
      <c r="I160" s="709"/>
      <c r="J160" s="709"/>
      <c r="K160" s="709"/>
      <c r="L160" s="709"/>
      <c r="M160" s="709"/>
      <c r="N160" s="709"/>
      <c r="O160" s="709"/>
      <c r="P160" s="709"/>
      <c r="Q160" s="709"/>
      <c r="R160" s="709"/>
      <c r="S160" s="709"/>
      <c r="T160" s="709"/>
      <c r="U160" s="709"/>
      <c r="V160" s="709"/>
      <c r="W160" s="709"/>
      <c r="X160" s="709"/>
      <c r="Y160" s="709"/>
      <c r="Z160" s="709"/>
      <c r="AA160" s="709"/>
      <c r="AB160" s="709"/>
      <c r="AC160" s="709"/>
      <c r="AD160" s="709"/>
      <c r="AE160" s="709"/>
      <c r="AF160" s="709"/>
      <c r="AG160" s="709"/>
      <c r="AH160" s="709"/>
      <c r="AI160" s="709"/>
      <c r="AJ160" s="709"/>
      <c r="AK160" s="709"/>
      <c r="AL160" s="709"/>
      <c r="AM160" s="709"/>
      <c r="AN160" s="709"/>
      <c r="AO160" s="709"/>
      <c r="AP160" s="709"/>
      <c r="AQ160" s="709"/>
      <c r="AR160" s="709"/>
      <c r="AS160" s="709"/>
      <c r="AT160" s="709"/>
      <c r="AU160" s="709"/>
      <c r="AV160" s="709"/>
      <c r="AW160" s="709"/>
      <c r="AX160" s="709"/>
      <c r="AY160" s="709"/>
      <c r="AZ160" s="709"/>
      <c r="BA160" s="709"/>
      <c r="BB160" s="709"/>
      <c r="BC160" s="709"/>
      <c r="BD160" s="709"/>
      <c r="BE160" s="709"/>
      <c r="BF160" s="709"/>
      <c r="BG160" s="709"/>
      <c r="BH160" s="709"/>
      <c r="BI160" s="709"/>
      <c r="BJ160" s="709"/>
      <c r="BK160" s="709"/>
      <c r="BL160" s="709"/>
      <c r="BM160" s="709"/>
      <c r="BN160" s="709"/>
      <c r="BO160" s="709"/>
      <c r="BP160" s="709"/>
      <c r="BQ160" s="709"/>
      <c r="BR160" s="709"/>
      <c r="BS160" s="709"/>
      <c r="BT160" s="709"/>
      <c r="BU160" s="709"/>
      <c r="BV160" s="709"/>
      <c r="BW160" s="709"/>
      <c r="BX160" s="709"/>
      <c r="BY160" s="709"/>
      <c r="BZ160" s="709"/>
      <c r="CA160" s="709"/>
      <c r="CB160" s="709"/>
      <c r="CC160" s="709"/>
    </row>
  </sheetData>
  <mergeCells count="4">
    <mergeCell ref="B6:C6"/>
    <mergeCell ref="B7:C7"/>
    <mergeCell ref="B8:C8"/>
    <mergeCell ref="B9:C9"/>
  </mergeCells>
  <conditionalFormatting sqref="A13:AT13 A14:A72 A78:AT78 A77:A149 B86:BG86">
    <cfRule type="expression" dxfId="81" priority="61" stopIfTrue="1">
      <formula>ISERROR(A13)</formula>
    </cfRule>
  </conditionalFormatting>
  <conditionalFormatting sqref="BF14:BH71 BF78:BL78 C14:BE149 C16:BG76 B13:B149 C81:BG138 B74:BG76 BH14:BI17 B14:BI14">
    <cfRule type="containsErrors" dxfId="80" priority="57">
      <formula>ISERROR(B13)</formula>
    </cfRule>
  </conditionalFormatting>
  <conditionalFormatting sqref="A12:A79">
    <cfRule type="expression" dxfId="79" priority="50" stopIfTrue="1">
      <formula>ISERROR(A12)</formula>
    </cfRule>
  </conditionalFormatting>
  <conditionalFormatting sqref="B11">
    <cfRule type="expression" dxfId="78" priority="49" stopIfTrue="1">
      <formula>ISERROR(B11)</formula>
    </cfRule>
  </conditionalFormatting>
  <conditionalFormatting sqref="C11:AT11">
    <cfRule type="expression" dxfId="77" priority="48" stopIfTrue="1">
      <formula>ISERROR(C11)</formula>
    </cfRule>
  </conditionalFormatting>
  <conditionalFormatting sqref="A11">
    <cfRule type="expression" dxfId="76" priority="47" stopIfTrue="1">
      <formula>ISERROR(A11)</formula>
    </cfRule>
  </conditionalFormatting>
  <conditionalFormatting sqref="C12:BE79 B11:B79 C16:BG76 B74:BG76 B14:BI14">
    <cfRule type="containsErrors" dxfId="75" priority="46">
      <formula>ISERROR(B11)</formula>
    </cfRule>
  </conditionalFormatting>
  <conditionalFormatting sqref="A16:A81">
    <cfRule type="expression" dxfId="74" priority="45" stopIfTrue="1">
      <formula>ISERROR(A16)</formula>
    </cfRule>
  </conditionalFormatting>
  <conditionalFormatting sqref="B15">
    <cfRule type="expression" dxfId="73" priority="44" stopIfTrue="1">
      <formula>ISERROR(B15)</formula>
    </cfRule>
  </conditionalFormatting>
  <conditionalFormatting sqref="C15:AT15">
    <cfRule type="expression" dxfId="72" priority="43" stopIfTrue="1">
      <formula>ISERROR(C15)</formula>
    </cfRule>
  </conditionalFormatting>
  <conditionalFormatting sqref="A15">
    <cfRule type="expression" dxfId="71" priority="42" stopIfTrue="1">
      <formula>ISERROR(A15)</formula>
    </cfRule>
  </conditionalFormatting>
  <conditionalFormatting sqref="BF80:BG80 C16:BE81 C16:BG76 B15:B138 C81:BG138 B74:BG76">
    <cfRule type="containsErrors" dxfId="70" priority="41">
      <formula>ISERROR(B15)</formula>
    </cfRule>
  </conditionalFormatting>
  <conditionalFormatting sqref="A15:AT15 A80:AT80 A79 A81:A138 B88:BG88 A16:A77">
    <cfRule type="expression" dxfId="69" priority="40" stopIfTrue="1">
      <formula>ISERROR(A15)</formula>
    </cfRule>
  </conditionalFormatting>
  <conditionalFormatting sqref="BF80:BL80 C16:BE138 C16:BH76 B15:B138 C81:BG138 B74:BG76 BH16:BI17">
    <cfRule type="containsErrors" dxfId="68" priority="39">
      <formula>ISERROR(B15)</formula>
    </cfRule>
  </conditionalFormatting>
  <conditionalFormatting sqref="A14">
    <cfRule type="expression" dxfId="67" priority="38" stopIfTrue="1">
      <formula>ISERROR(A14)</formula>
    </cfRule>
  </conditionalFormatting>
  <conditionalFormatting sqref="A13">
    <cfRule type="expression" dxfId="66" priority="37" stopIfTrue="1">
      <formula>ISERROR(A13)</formula>
    </cfRule>
  </conditionalFormatting>
  <conditionalFormatting sqref="A14">
    <cfRule type="expression" dxfId="65" priority="36" stopIfTrue="1">
      <formula>ISERROR(A14)</formula>
    </cfRule>
  </conditionalFormatting>
  <conditionalFormatting sqref="A13">
    <cfRule type="expression" dxfId="64" priority="35" stopIfTrue="1">
      <formula>ISERROR(A13)</formula>
    </cfRule>
  </conditionalFormatting>
  <conditionalFormatting sqref="B13">
    <cfRule type="expression" dxfId="63" priority="34" stopIfTrue="1">
      <formula>ISERROR(B13)</formula>
    </cfRule>
  </conditionalFormatting>
  <conditionalFormatting sqref="C13:AT13">
    <cfRule type="expression" dxfId="62" priority="33" stopIfTrue="1">
      <formula>ISERROR(C13)</formula>
    </cfRule>
  </conditionalFormatting>
  <conditionalFormatting sqref="B13:B14 B14:BI14">
    <cfRule type="containsErrors" dxfId="61" priority="32">
      <formula>ISERROR(B13)</formula>
    </cfRule>
  </conditionalFormatting>
  <conditionalFormatting sqref="B13">
    <cfRule type="expression" dxfId="60" priority="31" stopIfTrue="1">
      <formula>ISERROR(B13)</formula>
    </cfRule>
  </conditionalFormatting>
  <conditionalFormatting sqref="C13:AT13">
    <cfRule type="expression" dxfId="59" priority="30" stopIfTrue="1">
      <formula>ISERROR(C13)</formula>
    </cfRule>
  </conditionalFormatting>
  <conditionalFormatting sqref="B13:B14 B14:BI14">
    <cfRule type="containsErrors" dxfId="58" priority="29">
      <formula>ISERROR(B13)</formula>
    </cfRule>
  </conditionalFormatting>
  <conditionalFormatting sqref="A14:A79">
    <cfRule type="expression" dxfId="57" priority="28" stopIfTrue="1">
      <formula>ISERROR(A14)</formula>
    </cfRule>
  </conditionalFormatting>
  <conditionalFormatting sqref="B11:B13">
    <cfRule type="expression" dxfId="56" priority="27" stopIfTrue="1">
      <formula>ISERROR(B11)</formula>
    </cfRule>
  </conditionalFormatting>
  <conditionalFormatting sqref="C11:AT13">
    <cfRule type="expression" dxfId="55" priority="26" stopIfTrue="1">
      <formula>ISERROR(C11)</formula>
    </cfRule>
  </conditionalFormatting>
  <conditionalFormatting sqref="A11:A13">
    <cfRule type="expression" dxfId="54" priority="25" stopIfTrue="1">
      <formula>ISERROR(A11)</formula>
    </cfRule>
  </conditionalFormatting>
  <conditionalFormatting sqref="C14:BE79 B11:B79 C16:BG76 B74:BG76 B14:BI14">
    <cfRule type="containsErrors" dxfId="53" priority="24">
      <formula>ISERROR(B11)</formula>
    </cfRule>
  </conditionalFormatting>
  <conditionalFormatting sqref="A14:A79">
    <cfRule type="expression" dxfId="52" priority="23" stopIfTrue="1">
      <formula>ISERROR(A14)</formula>
    </cfRule>
  </conditionalFormatting>
  <conditionalFormatting sqref="B11:B13">
    <cfRule type="expression" dxfId="51" priority="22" stopIfTrue="1">
      <formula>ISERROR(B11)</formula>
    </cfRule>
  </conditionalFormatting>
  <conditionalFormatting sqref="C11:AT13">
    <cfRule type="expression" dxfId="50" priority="21" stopIfTrue="1">
      <formula>ISERROR(C11)</formula>
    </cfRule>
  </conditionalFormatting>
  <conditionalFormatting sqref="A11:A13">
    <cfRule type="expression" dxfId="49" priority="20" stopIfTrue="1">
      <formula>ISERROR(A11)</formula>
    </cfRule>
  </conditionalFormatting>
  <conditionalFormatting sqref="C14:BE79 B11:B79 C16:BG76 B74:BG76 B14:BI14">
    <cfRule type="containsErrors" dxfId="48" priority="19">
      <formula>ISERROR(B11)</formula>
    </cfRule>
  </conditionalFormatting>
  <conditionalFormatting sqref="A16:A81">
    <cfRule type="expression" dxfId="47" priority="18" stopIfTrue="1">
      <formula>ISERROR(A16)</formula>
    </cfRule>
  </conditionalFormatting>
  <conditionalFormatting sqref="B15">
    <cfRule type="expression" dxfId="46" priority="17" stopIfTrue="1">
      <formula>ISERROR(B15)</formula>
    </cfRule>
  </conditionalFormatting>
  <conditionalFormatting sqref="C15:AT15">
    <cfRule type="expression" dxfId="45" priority="16" stopIfTrue="1">
      <formula>ISERROR(C15)</formula>
    </cfRule>
  </conditionalFormatting>
  <conditionalFormatting sqref="A15">
    <cfRule type="expression" dxfId="44" priority="15" stopIfTrue="1">
      <formula>ISERROR(A15)</formula>
    </cfRule>
  </conditionalFormatting>
  <conditionalFormatting sqref="C16:BE138 BF80:BG138 C16:BG76 B15:B138 C81:BG138 B74:BG76">
    <cfRule type="containsErrors" dxfId="43" priority="14">
      <formula>ISERROR(B15)</formula>
    </cfRule>
  </conditionalFormatting>
  <conditionalFormatting sqref="A15:AT15 A80:AT80 A79 A81:A138 B88:BG88 A16:A77">
    <cfRule type="expression" dxfId="42" priority="13" stopIfTrue="1">
      <formula>ISERROR(A15)</formula>
    </cfRule>
  </conditionalFormatting>
  <conditionalFormatting sqref="C16:BE138 BF80:BL80 C16:BH76 B15:B138 C81:BG138 B74:BG76 BH16:BI17">
    <cfRule type="containsErrors" dxfId="41" priority="12">
      <formula>ISERROR(B15)</formula>
    </cfRule>
  </conditionalFormatting>
  <conditionalFormatting sqref="B81:CC131">
    <cfRule type="expression" dxfId="40" priority="11" stopIfTrue="1">
      <formula>ISERROR(B81)</formula>
    </cfRule>
  </conditionalFormatting>
  <conditionalFormatting sqref="A80:CC160">
    <cfRule type="expression" dxfId="39" priority="10" stopIfTrue="1">
      <formula>ISERROR(A80)</formula>
    </cfRule>
  </conditionalFormatting>
  <conditionalFormatting sqref="BH16:BI17">
    <cfRule type="containsErrors" dxfId="38" priority="9">
      <formula>ISERROR(BH16)</formula>
    </cfRule>
  </conditionalFormatting>
  <conditionalFormatting sqref="BH16:BI17">
    <cfRule type="containsErrors" dxfId="37" priority="8">
      <formula>ISERROR(BH16)</formula>
    </cfRule>
  </conditionalFormatting>
  <conditionalFormatting sqref="BH16:BI17">
    <cfRule type="containsErrors" dxfId="36" priority="7">
      <formula>ISERROR(BH16)</formula>
    </cfRule>
  </conditionalFormatting>
  <conditionalFormatting sqref="BH16:BI17">
    <cfRule type="containsErrors" dxfId="35" priority="6">
      <formula>ISERROR(BH16)</formula>
    </cfRule>
  </conditionalFormatting>
  <conditionalFormatting sqref="BH16:BI17">
    <cfRule type="containsErrors" dxfId="34" priority="5">
      <formula>ISERROR(BH16)</formula>
    </cfRule>
  </conditionalFormatting>
  <conditionalFormatting sqref="BH14:BI14">
    <cfRule type="containsErrors" dxfId="33" priority="4">
      <formula>ISERROR(BH14)</formula>
    </cfRule>
  </conditionalFormatting>
  <conditionalFormatting sqref="BH14:BI14">
    <cfRule type="containsErrors" dxfId="32" priority="3">
      <formula>ISERROR(BH14)</formula>
    </cfRule>
  </conditionalFormatting>
  <conditionalFormatting sqref="BH14:BI14">
    <cfRule type="containsErrors" dxfId="31" priority="2">
      <formula>ISERROR(BH14)</formula>
    </cfRule>
  </conditionalFormatting>
  <conditionalFormatting sqref="BH14:BI14">
    <cfRule type="containsErrors" dxfId="30" priority="1">
      <formula>ISERROR(BH14)</formula>
    </cfRule>
  </conditionalFormatting>
  <pageMargins left="0.7" right="0.7" top="0.75" bottom="0.75" header="0.3" footer="0.3"/>
  <ignoredErrors>
    <ignoredError sqref="B8:C9" unlockedFormula="1"/>
  </ignoredErrors>
</worksheet>
</file>

<file path=xl/worksheets/sheet42.xml><?xml version="1.0" encoding="utf-8"?>
<worksheet xmlns="http://schemas.openxmlformats.org/spreadsheetml/2006/main" xmlns:r="http://schemas.openxmlformats.org/officeDocument/2006/relationships">
  <sheetPr codeName="Hoja38"/>
  <dimension ref="A1:CC160"/>
  <sheetViews>
    <sheetView showGridLines="0" topLeftCell="A53" zoomScale="80" zoomScaleNormal="80" workbookViewId="0">
      <selection activeCell="J68" sqref="J68"/>
    </sheetView>
  </sheetViews>
  <sheetFormatPr baseColWidth="10" defaultRowHeight="12.75"/>
  <cols>
    <col min="1" max="1" width="14.42578125" customWidth="1"/>
  </cols>
  <sheetData>
    <row r="1" spans="1:61" ht="15.75">
      <c r="A1" s="122" t="s">
        <v>48</v>
      </c>
      <c r="B1" s="16" t="str">
        <f>operation</f>
        <v>RSA ARGENTINA</v>
      </c>
      <c r="C1" s="13"/>
    </row>
    <row r="2" spans="1:61" ht="15.75">
      <c r="A2" s="122" t="s">
        <v>49</v>
      </c>
      <c r="B2" s="16" t="str">
        <f>class</f>
        <v>Motor Comercial_CT</v>
      </c>
      <c r="C2" s="13"/>
    </row>
    <row r="3" spans="1:61" ht="15.75">
      <c r="A3" s="122"/>
      <c r="B3" s="16"/>
      <c r="C3" s="13"/>
    </row>
    <row r="4" spans="1:61" ht="15.75">
      <c r="A4" s="123"/>
      <c r="B4" s="16"/>
      <c r="C4" s="13"/>
    </row>
    <row r="5" spans="1:61">
      <c r="A5" s="6"/>
      <c r="B5" s="13"/>
      <c r="C5" s="13"/>
    </row>
    <row r="6" spans="1:61">
      <c r="A6" s="6" t="s">
        <v>19</v>
      </c>
      <c r="B6" s="930" t="s">
        <v>20</v>
      </c>
      <c r="C6" s="930"/>
    </row>
    <row r="7" spans="1:61">
      <c r="A7" s="6" t="s">
        <v>46</v>
      </c>
      <c r="B7" s="931" t="s">
        <v>44</v>
      </c>
      <c r="C7" s="931"/>
    </row>
    <row r="8" spans="1:61">
      <c r="A8" s="6" t="s">
        <v>21</v>
      </c>
      <c r="B8" s="929" t="str">
        <f>VLOOKUP(B7&amp;B6,path,14,0)</f>
        <v>Claim Numbers</v>
      </c>
      <c r="C8" s="929"/>
    </row>
    <row r="9" spans="1:61">
      <c r="A9" s="6" t="s">
        <v>17</v>
      </c>
      <c r="B9" s="929" t="str">
        <f>VLOOKUP(B7&amp;B6,path,12,0)</f>
        <v>Attritional\Linea Comercial\Cascos Totales\</v>
      </c>
      <c r="C9" s="929"/>
    </row>
    <row r="11" spans="1:61">
      <c r="A11" s="615" t="s">
        <v>568</v>
      </c>
    </row>
    <row r="12" spans="1:61">
      <c r="A12" s="615"/>
    </row>
    <row r="13" spans="1:61" s="300" customFormat="1">
      <c r="A13" s="615" t="s">
        <v>569</v>
      </c>
      <c r="B13" s="300">
        <f>SUM(B14:BI14)</f>
        <v>1</v>
      </c>
    </row>
    <row r="14" spans="1:61" s="300" customFormat="1">
      <c r="A14" s="616" t="s">
        <v>570</v>
      </c>
      <c r="B14" s="300">
        <f>SUM(B16:B76)</f>
        <v>0</v>
      </c>
      <c r="C14" s="300">
        <f t="shared" ref="C14:BI14" si="0">SUM(C16:C76)</f>
        <v>0</v>
      </c>
      <c r="D14" s="300">
        <f t="shared" si="0"/>
        <v>0</v>
      </c>
      <c r="E14" s="300">
        <f t="shared" si="0"/>
        <v>0</v>
      </c>
      <c r="F14" s="300">
        <f t="shared" si="0"/>
        <v>0</v>
      </c>
      <c r="G14" s="300">
        <f t="shared" si="0"/>
        <v>0</v>
      </c>
      <c r="H14" s="300">
        <f t="shared" si="0"/>
        <v>0</v>
      </c>
      <c r="I14" s="300">
        <f t="shared" si="0"/>
        <v>1</v>
      </c>
      <c r="J14" s="300">
        <f t="shared" si="0"/>
        <v>0</v>
      </c>
      <c r="K14" s="300">
        <f t="shared" si="0"/>
        <v>0</v>
      </c>
      <c r="L14" s="300">
        <f t="shared" si="0"/>
        <v>0</v>
      </c>
      <c r="M14" s="300">
        <f t="shared" si="0"/>
        <v>0</v>
      </c>
      <c r="N14" s="300">
        <f t="shared" si="0"/>
        <v>0</v>
      </c>
      <c r="O14" s="300">
        <f t="shared" si="0"/>
        <v>0</v>
      </c>
      <c r="P14" s="300">
        <f t="shared" si="0"/>
        <v>0</v>
      </c>
      <c r="Q14" s="300">
        <f t="shared" si="0"/>
        <v>0</v>
      </c>
      <c r="R14" s="300">
        <f t="shared" si="0"/>
        <v>0</v>
      </c>
      <c r="S14" s="300">
        <f t="shared" si="0"/>
        <v>0</v>
      </c>
      <c r="T14" s="300">
        <f t="shared" si="0"/>
        <v>0</v>
      </c>
      <c r="U14" s="300">
        <f t="shared" si="0"/>
        <v>0</v>
      </c>
      <c r="V14" s="300">
        <f t="shared" si="0"/>
        <v>0</v>
      </c>
      <c r="W14" s="300">
        <f t="shared" si="0"/>
        <v>0</v>
      </c>
      <c r="X14" s="300">
        <f t="shared" si="0"/>
        <v>0</v>
      </c>
      <c r="Y14" s="300">
        <f t="shared" si="0"/>
        <v>0</v>
      </c>
      <c r="Z14" s="300">
        <f t="shared" si="0"/>
        <v>0</v>
      </c>
      <c r="AA14" s="300">
        <f t="shared" si="0"/>
        <v>0</v>
      </c>
      <c r="AB14" s="300">
        <f t="shared" si="0"/>
        <v>0</v>
      </c>
      <c r="AC14" s="300">
        <f t="shared" si="0"/>
        <v>0</v>
      </c>
      <c r="AD14" s="300">
        <f t="shared" si="0"/>
        <v>0</v>
      </c>
      <c r="AE14" s="300">
        <f t="shared" si="0"/>
        <v>0</v>
      </c>
      <c r="AF14" s="300">
        <f t="shared" si="0"/>
        <v>0</v>
      </c>
      <c r="AG14" s="300">
        <f t="shared" si="0"/>
        <v>0</v>
      </c>
      <c r="AH14" s="300">
        <f t="shared" si="0"/>
        <v>0</v>
      </c>
      <c r="AI14" s="300">
        <f t="shared" si="0"/>
        <v>0</v>
      </c>
      <c r="AJ14" s="300">
        <f t="shared" si="0"/>
        <v>0</v>
      </c>
      <c r="AK14" s="300">
        <f t="shared" si="0"/>
        <v>0</v>
      </c>
      <c r="AL14" s="300">
        <f t="shared" si="0"/>
        <v>0</v>
      </c>
      <c r="AM14" s="300">
        <f t="shared" si="0"/>
        <v>0</v>
      </c>
      <c r="AN14" s="300">
        <f t="shared" si="0"/>
        <v>0</v>
      </c>
      <c r="AO14" s="300">
        <f t="shared" si="0"/>
        <v>0</v>
      </c>
      <c r="AP14" s="300">
        <f t="shared" si="0"/>
        <v>0</v>
      </c>
      <c r="AQ14" s="300">
        <f t="shared" si="0"/>
        <v>0</v>
      </c>
      <c r="AR14" s="300">
        <f t="shared" si="0"/>
        <v>0</v>
      </c>
      <c r="AS14" s="300">
        <f t="shared" si="0"/>
        <v>0</v>
      </c>
      <c r="AT14" s="300">
        <f t="shared" si="0"/>
        <v>0</v>
      </c>
      <c r="AU14" s="300">
        <f t="shared" si="0"/>
        <v>0</v>
      </c>
      <c r="AV14" s="300">
        <f t="shared" si="0"/>
        <v>0</v>
      </c>
      <c r="AW14" s="300">
        <f t="shared" si="0"/>
        <v>0</v>
      </c>
      <c r="AX14" s="300">
        <f t="shared" si="0"/>
        <v>0</v>
      </c>
      <c r="AY14" s="300">
        <f t="shared" si="0"/>
        <v>0</v>
      </c>
      <c r="AZ14" s="300">
        <f t="shared" si="0"/>
        <v>0</v>
      </c>
      <c r="BA14" s="300">
        <f t="shared" si="0"/>
        <v>0</v>
      </c>
      <c r="BB14" s="300">
        <f t="shared" si="0"/>
        <v>0</v>
      </c>
      <c r="BC14" s="300">
        <f t="shared" si="0"/>
        <v>0</v>
      </c>
      <c r="BD14" s="300">
        <f t="shared" si="0"/>
        <v>0</v>
      </c>
      <c r="BE14" s="300">
        <f t="shared" si="0"/>
        <v>0</v>
      </c>
      <c r="BF14" s="300">
        <f t="shared" si="0"/>
        <v>0</v>
      </c>
      <c r="BG14" s="300">
        <f t="shared" si="0"/>
        <v>0</v>
      </c>
      <c r="BH14" s="300">
        <f t="shared" si="0"/>
        <v>0</v>
      </c>
      <c r="BI14" s="300">
        <f t="shared" si="0"/>
        <v>0</v>
      </c>
    </row>
    <row r="15" spans="1:61" s="300" customFormat="1" ht="25.5">
      <c r="A15" s="126" t="s">
        <v>23</v>
      </c>
      <c r="B15" s="127" t="s">
        <v>466</v>
      </c>
      <c r="C15" s="127" t="s">
        <v>467</v>
      </c>
      <c r="D15" s="127" t="s">
        <v>468</v>
      </c>
      <c r="E15" s="127" t="s">
        <v>469</v>
      </c>
      <c r="F15" s="127" t="s">
        <v>470</v>
      </c>
      <c r="G15" s="127" t="s">
        <v>471</v>
      </c>
      <c r="H15" s="127" t="s">
        <v>472</v>
      </c>
      <c r="I15" s="127" t="s">
        <v>473</v>
      </c>
      <c r="J15" s="127" t="s">
        <v>474</v>
      </c>
      <c r="K15" s="127" t="s">
        <v>475</v>
      </c>
      <c r="L15" s="127" t="s">
        <v>476</v>
      </c>
      <c r="M15" s="127" t="s">
        <v>477</v>
      </c>
      <c r="N15" s="127" t="s">
        <v>478</v>
      </c>
      <c r="O15" s="127" t="s">
        <v>479</v>
      </c>
      <c r="P15" s="127" t="s">
        <v>480</v>
      </c>
      <c r="Q15" s="127" t="s">
        <v>481</v>
      </c>
      <c r="R15" s="127" t="s">
        <v>482</v>
      </c>
      <c r="S15" s="127" t="s">
        <v>483</v>
      </c>
      <c r="T15" s="127" t="s">
        <v>484</v>
      </c>
      <c r="U15" s="127" t="s">
        <v>485</v>
      </c>
      <c r="V15" s="127" t="s">
        <v>486</v>
      </c>
      <c r="W15" s="127" t="s">
        <v>487</v>
      </c>
      <c r="X15" s="127" t="s">
        <v>488</v>
      </c>
      <c r="Y15" s="127" t="s">
        <v>489</v>
      </c>
      <c r="Z15" s="127" t="s">
        <v>490</v>
      </c>
      <c r="AA15" s="127" t="s">
        <v>491</v>
      </c>
      <c r="AB15" s="127" t="s">
        <v>492</v>
      </c>
      <c r="AC15" s="127" t="s">
        <v>493</v>
      </c>
      <c r="AD15" s="127" t="s">
        <v>494</v>
      </c>
      <c r="AE15" s="127" t="s">
        <v>495</v>
      </c>
      <c r="AF15" s="127" t="s">
        <v>496</v>
      </c>
      <c r="AG15" s="127" t="s">
        <v>497</v>
      </c>
      <c r="AH15" s="127" t="s">
        <v>498</v>
      </c>
      <c r="AI15" s="127" t="s">
        <v>499</v>
      </c>
      <c r="AJ15" s="127" t="s">
        <v>500</v>
      </c>
      <c r="AK15" s="127" t="s">
        <v>501</v>
      </c>
      <c r="AL15" s="127" t="s">
        <v>502</v>
      </c>
      <c r="AM15" s="127" t="s">
        <v>503</v>
      </c>
      <c r="AN15" s="127" t="s">
        <v>504</v>
      </c>
      <c r="AO15" s="127" t="s">
        <v>505</v>
      </c>
      <c r="AP15" s="127" t="s">
        <v>506</v>
      </c>
      <c r="AQ15" s="127" t="s">
        <v>507</v>
      </c>
      <c r="AR15" s="127" t="s">
        <v>508</v>
      </c>
      <c r="AS15" s="127" t="s">
        <v>509</v>
      </c>
      <c r="AT15" s="127" t="s">
        <v>510</v>
      </c>
      <c r="AU15" s="774" t="str">
        <f t="shared" ref="AU15:AW15" si="1">+IF(ISERROR(AU16)=TRUE,"",VALUE(MID(AT15,1,3))+3&amp;"m")</f>
        <v>138m</v>
      </c>
      <c r="AV15" s="774" t="str">
        <f t="shared" si="1"/>
        <v>141m</v>
      </c>
      <c r="AW15" s="774" t="str">
        <f t="shared" si="1"/>
        <v>144m</v>
      </c>
      <c r="AX15" s="774" t="str">
        <f>+IF(ISERROR(AX16)=TRUE,"",VALUE(MID(AW15,1,3))+3&amp;"m")</f>
        <v>147m</v>
      </c>
      <c r="AY15" s="774" t="str">
        <f t="shared" ref="AY15:BC15" si="2">+IF(ISERROR(AY16)=TRUE,"",VALUE(MID(AX15,1,3))+3&amp;"m")</f>
        <v>150m</v>
      </c>
      <c r="AZ15" s="774" t="str">
        <f t="shared" si="2"/>
        <v>153m</v>
      </c>
      <c r="BA15" s="774" t="str">
        <f t="shared" si="2"/>
        <v>156m</v>
      </c>
      <c r="BB15" s="774" t="str">
        <f t="shared" si="2"/>
        <v>159m</v>
      </c>
      <c r="BC15" s="774" t="str">
        <f t="shared" si="2"/>
        <v>162m</v>
      </c>
      <c r="BD15" s="774" t="str">
        <f>+IF(ISERROR(BD16)=TRUE,"",VALUE(MID(BC15,1,3))+3&amp;"m")</f>
        <v>165m</v>
      </c>
      <c r="BE15" s="774" t="str">
        <f t="shared" ref="BE15:BG15" si="3">+IF(ISERROR(BE16)=TRUE,"",VALUE(MID(BD15,1,3))+3&amp;"m")</f>
        <v>168m</v>
      </c>
      <c r="BF15" s="774" t="str">
        <f t="shared" si="3"/>
        <v>171m</v>
      </c>
      <c r="BG15" s="774" t="str">
        <f t="shared" si="3"/>
        <v>174m</v>
      </c>
      <c r="BH15" s="774" t="str">
        <f t="shared" ref="BH15" si="4">+IF(ISERROR(BH16)=TRUE,"",VALUE(MID(BG15,1,3))+3&amp;"m")</f>
        <v>177m</v>
      </c>
      <c r="BI15" s="774" t="str">
        <f t="shared" ref="BI15" si="5">+IF(ISERROR(BI16)=TRUE,"",VALUE(MID(BH15,1,3))+3&amp;"m")</f>
        <v>180m</v>
      </c>
    </row>
    <row r="16" spans="1:61" s="300" customFormat="1">
      <c r="A16" s="127" t="s">
        <v>438</v>
      </c>
      <c r="B16" s="300">
        <f>IFERROR(Tri_Incurred_CCounts_Attror!B12-Ctrol_Incurred_CCounts!B81,"")</f>
        <v>0</v>
      </c>
      <c r="C16" s="300">
        <f>IFERROR(Tri_Incurred_CCounts_Attror!C12-Ctrol_Incurred_CCounts!C81,"")</f>
        <v>0</v>
      </c>
      <c r="D16" s="300">
        <f>IFERROR(Tri_Incurred_CCounts_Attror!D12-Ctrol_Incurred_CCounts!D81,"")</f>
        <v>0</v>
      </c>
      <c r="E16" s="300">
        <f>IFERROR(Tri_Incurred_CCounts_Attror!E12-Ctrol_Incurred_CCounts!E81,"")</f>
        <v>0</v>
      </c>
      <c r="F16" s="300">
        <f>IFERROR(Tri_Incurred_CCounts_Attror!F12-Ctrol_Incurred_CCounts!F81,"")</f>
        <v>0</v>
      </c>
      <c r="G16" s="300">
        <f>IFERROR(Tri_Incurred_CCounts_Attror!G12-Ctrol_Incurred_CCounts!G81,"")</f>
        <v>0</v>
      </c>
      <c r="H16" s="300">
        <f>IFERROR(Tri_Incurred_CCounts_Attror!H12-Ctrol_Incurred_CCounts!H81,"")</f>
        <v>0</v>
      </c>
      <c r="I16" s="300">
        <f>IFERROR(Tri_Incurred_CCounts_Attror!I12-Ctrol_Incurred_CCounts!I81,"")</f>
        <v>0</v>
      </c>
      <c r="J16" s="300">
        <f>IFERROR(Tri_Incurred_CCounts_Attror!J12-Ctrol_Incurred_CCounts!J81,"")</f>
        <v>0</v>
      </c>
      <c r="K16" s="300">
        <f>IFERROR(Tri_Incurred_CCounts_Attror!K12-Ctrol_Incurred_CCounts!K81,"")</f>
        <v>0</v>
      </c>
      <c r="L16" s="300">
        <f>IFERROR(Tri_Incurred_CCounts_Attror!L12-Ctrol_Incurred_CCounts!L81,"")</f>
        <v>0</v>
      </c>
      <c r="M16" s="300">
        <f>IFERROR(Tri_Incurred_CCounts_Attror!M12-Ctrol_Incurred_CCounts!M81,"")</f>
        <v>0</v>
      </c>
      <c r="N16" s="300">
        <f>IFERROR(Tri_Incurred_CCounts_Attror!N12-Ctrol_Incurred_CCounts!N81,"")</f>
        <v>0</v>
      </c>
      <c r="O16" s="300">
        <f>IFERROR(Tri_Incurred_CCounts_Attror!O12-Ctrol_Incurred_CCounts!O81,"")</f>
        <v>0</v>
      </c>
      <c r="P16" s="300">
        <f>IFERROR(Tri_Incurred_CCounts_Attror!P12-Ctrol_Incurred_CCounts!P81,"")</f>
        <v>0</v>
      </c>
      <c r="Q16" s="300">
        <f>IFERROR(Tri_Incurred_CCounts_Attror!Q12-Ctrol_Incurred_CCounts!Q81,"")</f>
        <v>0</v>
      </c>
      <c r="R16" s="300">
        <f>IFERROR(Tri_Incurred_CCounts_Attror!R12-Ctrol_Incurred_CCounts!R81,"")</f>
        <v>0</v>
      </c>
      <c r="S16" s="300">
        <f>IFERROR(Tri_Incurred_CCounts_Attror!S12-Ctrol_Incurred_CCounts!S81,"")</f>
        <v>0</v>
      </c>
      <c r="T16" s="300">
        <f>IFERROR(Tri_Incurred_CCounts_Attror!T12-Ctrol_Incurred_CCounts!T81,"")</f>
        <v>0</v>
      </c>
      <c r="U16" s="300">
        <f>IFERROR(Tri_Incurred_CCounts_Attror!U12-Ctrol_Incurred_CCounts!U81,"")</f>
        <v>0</v>
      </c>
      <c r="V16" s="300">
        <f>IFERROR(Tri_Incurred_CCounts_Attror!V12-Ctrol_Incurred_CCounts!V81,"")</f>
        <v>0</v>
      </c>
      <c r="W16" s="300">
        <f>IFERROR(Tri_Incurred_CCounts_Attror!W12-Ctrol_Incurred_CCounts!W81,"")</f>
        <v>0</v>
      </c>
      <c r="X16" s="300">
        <f>IFERROR(Tri_Incurred_CCounts_Attror!X12-Ctrol_Incurred_CCounts!X81,"")</f>
        <v>0</v>
      </c>
      <c r="Y16" s="300">
        <f>IFERROR(Tri_Incurred_CCounts_Attror!Y12-Ctrol_Incurred_CCounts!Y81,"")</f>
        <v>0</v>
      </c>
      <c r="Z16" s="300">
        <f>IFERROR(Tri_Incurred_CCounts_Attror!Z12-Ctrol_Incurred_CCounts!Z81,"")</f>
        <v>0</v>
      </c>
      <c r="AA16" s="300">
        <f>IFERROR(Tri_Incurred_CCounts_Attror!AA12-Ctrol_Incurred_CCounts!AA81,"")</f>
        <v>0</v>
      </c>
      <c r="AB16" s="300">
        <f>IFERROR(Tri_Incurred_CCounts_Attror!AB12-Ctrol_Incurred_CCounts!AB81,"")</f>
        <v>0</v>
      </c>
      <c r="AC16" s="300">
        <f>IFERROR(Tri_Incurred_CCounts_Attror!AC12-Ctrol_Incurred_CCounts!AC81,"")</f>
        <v>0</v>
      </c>
      <c r="AD16" s="300">
        <f>IFERROR(Tri_Incurred_CCounts_Attror!AD12-Ctrol_Incurred_CCounts!AD81,"")</f>
        <v>0</v>
      </c>
      <c r="AE16" s="300">
        <f>IFERROR(Tri_Incurred_CCounts_Attror!AE12-Ctrol_Incurred_CCounts!AE81,"")</f>
        <v>0</v>
      </c>
      <c r="AF16" s="300">
        <f>IFERROR(Tri_Incurred_CCounts_Attror!AF12-Ctrol_Incurred_CCounts!AF81,"")</f>
        <v>0</v>
      </c>
      <c r="AG16" s="300">
        <f>IFERROR(Tri_Incurred_CCounts_Attror!AG12-Ctrol_Incurred_CCounts!AG81,"")</f>
        <v>0</v>
      </c>
      <c r="AH16" s="300">
        <f>IFERROR(Tri_Incurred_CCounts_Attror!AH12-Ctrol_Incurred_CCounts!AH81,"")</f>
        <v>0</v>
      </c>
      <c r="AI16" s="300">
        <f>IFERROR(Tri_Incurred_CCounts_Attror!AI12-Ctrol_Incurred_CCounts!AI81,"")</f>
        <v>0</v>
      </c>
      <c r="AJ16" s="300">
        <f>IFERROR(Tri_Incurred_CCounts_Attror!AJ12-Ctrol_Incurred_CCounts!AJ81,"")</f>
        <v>0</v>
      </c>
      <c r="AK16" s="300">
        <f>IFERROR(Tri_Incurred_CCounts_Attror!AK12-Ctrol_Incurred_CCounts!AK81,"")</f>
        <v>0</v>
      </c>
      <c r="AL16" s="300">
        <f>IFERROR(Tri_Incurred_CCounts_Attror!AL12-Ctrol_Incurred_CCounts!AL81,"")</f>
        <v>0</v>
      </c>
      <c r="AM16" s="300">
        <f>IFERROR(Tri_Incurred_CCounts_Attror!AM12-Ctrol_Incurred_CCounts!AM81,"")</f>
        <v>0</v>
      </c>
      <c r="AN16" s="300">
        <f>IFERROR(Tri_Incurred_CCounts_Attror!AN12-Ctrol_Incurred_CCounts!AN81,"")</f>
        <v>0</v>
      </c>
      <c r="AO16" s="300">
        <f>IFERROR(Tri_Incurred_CCounts_Attror!AO12-Ctrol_Incurred_CCounts!AO81,"")</f>
        <v>0</v>
      </c>
      <c r="AP16" s="300">
        <f>IFERROR(Tri_Incurred_CCounts_Attror!AP12-Ctrol_Incurred_CCounts!AP81,"")</f>
        <v>0</v>
      </c>
      <c r="AQ16" s="300">
        <f>IFERROR(Tri_Incurred_CCounts_Attror!AQ12-Ctrol_Incurred_CCounts!AQ81,"")</f>
        <v>0</v>
      </c>
      <c r="AR16" s="300">
        <f>IFERROR(Tri_Incurred_CCounts_Attror!AR12-Ctrol_Incurred_CCounts!AR81,"")</f>
        <v>0</v>
      </c>
      <c r="AS16" s="300">
        <f>IFERROR(Tri_Incurred_CCounts_Attror!AS12-Ctrol_Incurred_CCounts!AS81,"")</f>
        <v>0</v>
      </c>
      <c r="AT16" s="300">
        <f>IFERROR(Tri_Incurred_CCounts_Attror!AT12-Ctrol_Incurred_CCounts!AT81,"")</f>
        <v>0</v>
      </c>
      <c r="AU16" s="300">
        <f>IFERROR(Tri_Incurred_CCounts_Attror!AU12-Ctrol_Incurred_CCounts!AU81,"")</f>
        <v>0</v>
      </c>
      <c r="AV16" s="300">
        <f>IFERROR(Tri_Incurred_CCounts_Attror!AV12-Ctrol_Incurred_CCounts!AV81,"")</f>
        <v>0</v>
      </c>
      <c r="AW16" s="300">
        <f>IFERROR(Tri_Incurred_CCounts_Attror!AW12-Ctrol_Incurred_CCounts!AW81,"")</f>
        <v>0</v>
      </c>
      <c r="AX16" s="300">
        <f>IFERROR(Tri_Incurred_CCounts_Attror!AX12-Ctrol_Incurred_CCounts!AX81,"")</f>
        <v>0</v>
      </c>
      <c r="AY16" s="300">
        <f>IFERROR(Tri_Incurred_CCounts_Attror!AY12-Ctrol_Incurred_CCounts!AY81,"")</f>
        <v>0</v>
      </c>
      <c r="AZ16" s="300">
        <f>IFERROR(Tri_Incurred_CCounts_Attror!AZ12-Ctrol_Incurred_CCounts!AZ81,"")</f>
        <v>0</v>
      </c>
      <c r="BA16" s="300">
        <f>IFERROR(Tri_Incurred_CCounts_Attror!BA12-Ctrol_Incurred_CCounts!BA81,"")</f>
        <v>0</v>
      </c>
      <c r="BB16" s="300">
        <f>IFERROR(Tri_Incurred_CCounts_Attror!BB12-Ctrol_Incurred_CCounts!BB81,"")</f>
        <v>0</v>
      </c>
      <c r="BC16" s="300">
        <f>IFERROR(Tri_Incurred_CCounts_Attror!BC12-Ctrol_Incurred_CCounts!BC81,"")</f>
        <v>0</v>
      </c>
      <c r="BD16" s="300">
        <f>IFERROR(Tri_Incurred_CCounts_Attror!BD12-Ctrol_Incurred_CCounts!BD81,"")</f>
        <v>0</v>
      </c>
      <c r="BE16" s="300">
        <f>IFERROR(Tri_Incurred_CCounts_Attror!BE12-Ctrol_Incurred_CCounts!BE81,"")</f>
        <v>0</v>
      </c>
      <c r="BF16" s="300">
        <f>IFERROR(Tri_Incurred_CCounts_Attror!BF12-Ctrol_Incurred_CCounts!BF81,"")</f>
        <v>0</v>
      </c>
      <c r="BG16" s="300">
        <f>IFERROR(Tri_Incurred_CCounts_Attror!BG12-Ctrol_Incurred_CCounts!BG81,"")</f>
        <v>0</v>
      </c>
      <c r="BH16" s="300">
        <f>IFERROR(Tri_Incurred_CCounts_Attror!BH12-Ctrol_Incurred_CCounts!BH81,"")</f>
        <v>0</v>
      </c>
      <c r="BI16" s="300">
        <f>IFERROR(Tri_Incurred_CCounts_Attror!BI12-Ctrol_Incurred_CCounts!BI81,"")</f>
        <v>0</v>
      </c>
    </row>
    <row r="17" spans="1:61" s="300" customFormat="1">
      <c r="A17" s="127" t="s">
        <v>439</v>
      </c>
      <c r="B17" s="300">
        <f>IFERROR(Tri_Incurred_CCounts_Attror!B13-Ctrol_Incurred_CCounts!B82,"")</f>
        <v>0</v>
      </c>
      <c r="C17" s="300">
        <f>IFERROR(Tri_Incurred_CCounts_Attror!C13-Ctrol_Incurred_CCounts!C82,"")</f>
        <v>0</v>
      </c>
      <c r="D17" s="300">
        <f>IFERROR(Tri_Incurred_CCounts_Attror!D13-Ctrol_Incurred_CCounts!D82,"")</f>
        <v>0</v>
      </c>
      <c r="E17" s="300">
        <f>IFERROR(Tri_Incurred_CCounts_Attror!E13-Ctrol_Incurred_CCounts!E82,"")</f>
        <v>0</v>
      </c>
      <c r="F17" s="300">
        <f>IFERROR(Tri_Incurred_CCounts_Attror!F13-Ctrol_Incurred_CCounts!F82,"")</f>
        <v>0</v>
      </c>
      <c r="G17" s="300">
        <f>IFERROR(Tri_Incurred_CCounts_Attror!G13-Ctrol_Incurred_CCounts!G82,"")</f>
        <v>0</v>
      </c>
      <c r="H17" s="300">
        <f>IFERROR(Tri_Incurred_CCounts_Attror!H13-Ctrol_Incurred_CCounts!H82,"")</f>
        <v>0</v>
      </c>
      <c r="I17" s="300">
        <f>IFERROR(Tri_Incurred_CCounts_Attror!I13-Ctrol_Incurred_CCounts!I82,"")</f>
        <v>0</v>
      </c>
      <c r="J17" s="300">
        <f>IFERROR(Tri_Incurred_CCounts_Attror!J13-Ctrol_Incurred_CCounts!J82,"")</f>
        <v>0</v>
      </c>
      <c r="K17" s="300">
        <f>IFERROR(Tri_Incurred_CCounts_Attror!K13-Ctrol_Incurred_CCounts!K82,"")</f>
        <v>0</v>
      </c>
      <c r="L17" s="300">
        <f>IFERROR(Tri_Incurred_CCounts_Attror!L13-Ctrol_Incurred_CCounts!L82,"")</f>
        <v>0</v>
      </c>
      <c r="M17" s="300">
        <f>IFERROR(Tri_Incurred_CCounts_Attror!M13-Ctrol_Incurred_CCounts!M82,"")</f>
        <v>0</v>
      </c>
      <c r="N17" s="300">
        <f>IFERROR(Tri_Incurred_CCounts_Attror!N13-Ctrol_Incurred_CCounts!N82,"")</f>
        <v>0</v>
      </c>
      <c r="O17" s="300">
        <f>IFERROR(Tri_Incurred_CCounts_Attror!O13-Ctrol_Incurred_CCounts!O82,"")</f>
        <v>0</v>
      </c>
      <c r="P17" s="300">
        <f>IFERROR(Tri_Incurred_CCounts_Attror!P13-Ctrol_Incurred_CCounts!P82,"")</f>
        <v>0</v>
      </c>
      <c r="Q17" s="300">
        <f>IFERROR(Tri_Incurred_CCounts_Attror!Q13-Ctrol_Incurred_CCounts!Q82,"")</f>
        <v>0</v>
      </c>
      <c r="R17" s="300">
        <f>IFERROR(Tri_Incurred_CCounts_Attror!R13-Ctrol_Incurred_CCounts!R82,"")</f>
        <v>0</v>
      </c>
      <c r="S17" s="300">
        <f>IFERROR(Tri_Incurred_CCounts_Attror!S13-Ctrol_Incurred_CCounts!S82,"")</f>
        <v>0</v>
      </c>
      <c r="T17" s="300">
        <f>IFERROR(Tri_Incurred_CCounts_Attror!T13-Ctrol_Incurred_CCounts!T82,"")</f>
        <v>0</v>
      </c>
      <c r="U17" s="300">
        <f>IFERROR(Tri_Incurred_CCounts_Attror!U13-Ctrol_Incurred_CCounts!U82,"")</f>
        <v>0</v>
      </c>
      <c r="V17" s="300">
        <f>IFERROR(Tri_Incurred_CCounts_Attror!V13-Ctrol_Incurred_CCounts!V82,"")</f>
        <v>0</v>
      </c>
      <c r="W17" s="300">
        <f>IFERROR(Tri_Incurred_CCounts_Attror!W13-Ctrol_Incurred_CCounts!W82,"")</f>
        <v>0</v>
      </c>
      <c r="X17" s="300">
        <f>IFERROR(Tri_Incurred_CCounts_Attror!X13-Ctrol_Incurred_CCounts!X82,"")</f>
        <v>0</v>
      </c>
      <c r="Y17" s="300">
        <f>IFERROR(Tri_Incurred_CCounts_Attror!Y13-Ctrol_Incurred_CCounts!Y82,"")</f>
        <v>0</v>
      </c>
      <c r="Z17" s="300">
        <f>IFERROR(Tri_Incurred_CCounts_Attror!Z13-Ctrol_Incurred_CCounts!Z82,"")</f>
        <v>0</v>
      </c>
      <c r="AA17" s="300">
        <f>IFERROR(Tri_Incurred_CCounts_Attror!AA13-Ctrol_Incurred_CCounts!AA82,"")</f>
        <v>0</v>
      </c>
      <c r="AB17" s="300">
        <f>IFERROR(Tri_Incurred_CCounts_Attror!AB13-Ctrol_Incurred_CCounts!AB82,"")</f>
        <v>0</v>
      </c>
      <c r="AC17" s="300">
        <f>IFERROR(Tri_Incurred_CCounts_Attror!AC13-Ctrol_Incurred_CCounts!AC82,"")</f>
        <v>0</v>
      </c>
      <c r="AD17" s="300">
        <f>IFERROR(Tri_Incurred_CCounts_Attror!AD13-Ctrol_Incurred_CCounts!AD82,"")</f>
        <v>0</v>
      </c>
      <c r="AE17" s="300">
        <f>IFERROR(Tri_Incurred_CCounts_Attror!AE13-Ctrol_Incurred_CCounts!AE82,"")</f>
        <v>0</v>
      </c>
      <c r="AF17" s="300">
        <f>IFERROR(Tri_Incurred_CCounts_Attror!AF13-Ctrol_Incurred_CCounts!AF82,"")</f>
        <v>0</v>
      </c>
      <c r="AG17" s="300">
        <f>IFERROR(Tri_Incurred_CCounts_Attror!AG13-Ctrol_Incurred_CCounts!AG82,"")</f>
        <v>0</v>
      </c>
      <c r="AH17" s="300">
        <f>IFERROR(Tri_Incurred_CCounts_Attror!AH13-Ctrol_Incurred_CCounts!AH82,"")</f>
        <v>0</v>
      </c>
      <c r="AI17" s="300">
        <f>IFERROR(Tri_Incurred_CCounts_Attror!AI13-Ctrol_Incurred_CCounts!AI82,"")</f>
        <v>0</v>
      </c>
      <c r="AJ17" s="300">
        <f>IFERROR(Tri_Incurred_CCounts_Attror!AJ13-Ctrol_Incurred_CCounts!AJ82,"")</f>
        <v>0</v>
      </c>
      <c r="AK17" s="300">
        <f>IFERROR(Tri_Incurred_CCounts_Attror!AK13-Ctrol_Incurred_CCounts!AK82,"")</f>
        <v>0</v>
      </c>
      <c r="AL17" s="300">
        <f>IFERROR(Tri_Incurred_CCounts_Attror!AL13-Ctrol_Incurred_CCounts!AL82,"")</f>
        <v>0</v>
      </c>
      <c r="AM17" s="300">
        <f>IFERROR(Tri_Incurred_CCounts_Attror!AM13-Ctrol_Incurred_CCounts!AM82,"")</f>
        <v>0</v>
      </c>
      <c r="AN17" s="300">
        <f>IFERROR(Tri_Incurred_CCounts_Attror!AN13-Ctrol_Incurred_CCounts!AN82,"")</f>
        <v>0</v>
      </c>
      <c r="AO17" s="300">
        <f>IFERROR(Tri_Incurred_CCounts_Attror!AO13-Ctrol_Incurred_CCounts!AO82,"")</f>
        <v>0</v>
      </c>
      <c r="AP17" s="300">
        <f>IFERROR(Tri_Incurred_CCounts_Attror!AP13-Ctrol_Incurred_CCounts!AP82,"")</f>
        <v>0</v>
      </c>
      <c r="AQ17" s="300">
        <f>IFERROR(Tri_Incurred_CCounts_Attror!AQ13-Ctrol_Incurred_CCounts!AQ82,"")</f>
        <v>0</v>
      </c>
      <c r="AR17" s="300">
        <f>IFERROR(Tri_Incurred_CCounts_Attror!AR13-Ctrol_Incurred_CCounts!AR82,"")</f>
        <v>0</v>
      </c>
      <c r="AS17" s="300">
        <f>IFERROR(Tri_Incurred_CCounts_Attror!AS13-Ctrol_Incurred_CCounts!AS82,"")</f>
        <v>0</v>
      </c>
      <c r="AT17" s="300">
        <f>IFERROR(Tri_Incurred_CCounts_Attror!AT13-Ctrol_Incurred_CCounts!AT82,"")</f>
        <v>0</v>
      </c>
      <c r="AU17" s="300">
        <f>IFERROR(Tri_Incurred_CCounts_Attror!AU13-Ctrol_Incurred_CCounts!AU82,"")</f>
        <v>0</v>
      </c>
      <c r="AV17" s="300">
        <f>IFERROR(Tri_Incurred_CCounts_Attror!AV13-Ctrol_Incurred_CCounts!AV82,"")</f>
        <v>0</v>
      </c>
      <c r="AW17" s="300">
        <f>IFERROR(Tri_Incurred_CCounts_Attror!AW13-Ctrol_Incurred_CCounts!AW82,"")</f>
        <v>0</v>
      </c>
      <c r="AX17" s="300">
        <f>IFERROR(Tri_Incurred_CCounts_Attror!AX13-Ctrol_Incurred_CCounts!AX82,"")</f>
        <v>0</v>
      </c>
      <c r="AY17" s="300">
        <f>IFERROR(Tri_Incurred_CCounts_Attror!AY13-Ctrol_Incurred_CCounts!AY82,"")</f>
        <v>0</v>
      </c>
      <c r="AZ17" s="300">
        <f>IFERROR(Tri_Incurred_CCounts_Attror!AZ13-Ctrol_Incurred_CCounts!AZ82,"")</f>
        <v>0</v>
      </c>
      <c r="BA17" s="300">
        <f>IFERROR(Tri_Incurred_CCounts_Attror!BA13-Ctrol_Incurred_CCounts!BA82,"")</f>
        <v>0</v>
      </c>
      <c r="BB17" s="300">
        <f>IFERROR(Tri_Incurred_CCounts_Attror!BB13-Ctrol_Incurred_CCounts!BB82,"")</f>
        <v>0</v>
      </c>
      <c r="BC17" s="300">
        <f>IFERROR(Tri_Incurred_CCounts_Attror!BC13-Ctrol_Incurred_CCounts!BC82,"")</f>
        <v>0</v>
      </c>
      <c r="BD17" s="300">
        <f>IFERROR(Tri_Incurred_CCounts_Attror!BD13-Ctrol_Incurred_CCounts!BD82,"")</f>
        <v>0</v>
      </c>
      <c r="BE17" s="300">
        <f>IFERROR(Tri_Incurred_CCounts_Attror!BE13-Ctrol_Incurred_CCounts!BE82,"")</f>
        <v>0</v>
      </c>
      <c r="BF17" s="300">
        <f>IFERROR(Tri_Incurred_CCounts_Attror!BF13-Ctrol_Incurred_CCounts!BF82,"")</f>
        <v>0</v>
      </c>
      <c r="BG17" s="300">
        <f>IFERROR(Tri_Incurred_CCounts_Attror!BG13-Ctrol_Incurred_CCounts!BG82,"")</f>
        <v>0</v>
      </c>
      <c r="BH17" s="300">
        <f>IFERROR(Tri_Incurred_CCounts_Attror!BH13-Ctrol_Incurred_CCounts!BH82,"")</f>
        <v>0</v>
      </c>
      <c r="BI17" s="300">
        <f>IFERROR(Tri_Incurred_CCounts_Attror!BI13-Ctrol_Incurred_CCounts!BI82,"")</f>
        <v>0</v>
      </c>
    </row>
    <row r="18" spans="1:61" s="300" customFormat="1">
      <c r="A18" s="127" t="s">
        <v>440</v>
      </c>
      <c r="B18" s="300">
        <f>IFERROR(Tri_Incurred_CCounts_Attror!B14-Ctrol_Incurred_CCounts!B83,"")</f>
        <v>0</v>
      </c>
      <c r="C18" s="300">
        <f>IFERROR(Tri_Incurred_CCounts_Attror!C14-Ctrol_Incurred_CCounts!C83,"")</f>
        <v>0</v>
      </c>
      <c r="D18" s="300">
        <f>IFERROR(Tri_Incurred_CCounts_Attror!D14-Ctrol_Incurred_CCounts!D83,"")</f>
        <v>0</v>
      </c>
      <c r="E18" s="300">
        <f>IFERROR(Tri_Incurred_CCounts_Attror!E14-Ctrol_Incurred_CCounts!E83,"")</f>
        <v>0</v>
      </c>
      <c r="F18" s="300">
        <f>IFERROR(Tri_Incurred_CCounts_Attror!F14-Ctrol_Incurred_CCounts!F83,"")</f>
        <v>0</v>
      </c>
      <c r="G18" s="300">
        <f>IFERROR(Tri_Incurred_CCounts_Attror!G14-Ctrol_Incurred_CCounts!G83,"")</f>
        <v>0</v>
      </c>
      <c r="H18" s="300">
        <f>IFERROR(Tri_Incurred_CCounts_Attror!H14-Ctrol_Incurred_CCounts!H83,"")</f>
        <v>0</v>
      </c>
      <c r="I18" s="300">
        <f>IFERROR(Tri_Incurred_CCounts_Attror!I14-Ctrol_Incurred_CCounts!I83,"")</f>
        <v>0</v>
      </c>
      <c r="J18" s="300">
        <f>IFERROR(Tri_Incurred_CCounts_Attror!J14-Ctrol_Incurred_CCounts!J83,"")</f>
        <v>0</v>
      </c>
      <c r="K18" s="300">
        <f>IFERROR(Tri_Incurred_CCounts_Attror!K14-Ctrol_Incurred_CCounts!K83,"")</f>
        <v>0</v>
      </c>
      <c r="L18" s="300">
        <f>IFERROR(Tri_Incurred_CCounts_Attror!L14-Ctrol_Incurred_CCounts!L83,"")</f>
        <v>0</v>
      </c>
      <c r="M18" s="300">
        <f>IFERROR(Tri_Incurred_CCounts_Attror!M14-Ctrol_Incurred_CCounts!M83,"")</f>
        <v>0</v>
      </c>
      <c r="N18" s="300">
        <f>IFERROR(Tri_Incurred_CCounts_Attror!N14-Ctrol_Incurred_CCounts!N83,"")</f>
        <v>0</v>
      </c>
      <c r="O18" s="300">
        <f>IFERROR(Tri_Incurred_CCounts_Attror!O14-Ctrol_Incurred_CCounts!O83,"")</f>
        <v>0</v>
      </c>
      <c r="P18" s="300">
        <f>IFERROR(Tri_Incurred_CCounts_Attror!P14-Ctrol_Incurred_CCounts!P83,"")</f>
        <v>0</v>
      </c>
      <c r="Q18" s="300">
        <f>IFERROR(Tri_Incurred_CCounts_Attror!Q14-Ctrol_Incurred_CCounts!Q83,"")</f>
        <v>0</v>
      </c>
      <c r="R18" s="300">
        <f>IFERROR(Tri_Incurred_CCounts_Attror!R14-Ctrol_Incurred_CCounts!R83,"")</f>
        <v>0</v>
      </c>
      <c r="S18" s="300">
        <f>IFERROR(Tri_Incurred_CCounts_Attror!S14-Ctrol_Incurred_CCounts!S83,"")</f>
        <v>0</v>
      </c>
      <c r="T18" s="300">
        <f>IFERROR(Tri_Incurred_CCounts_Attror!T14-Ctrol_Incurred_CCounts!T83,"")</f>
        <v>0</v>
      </c>
      <c r="U18" s="300">
        <f>IFERROR(Tri_Incurred_CCounts_Attror!U14-Ctrol_Incurred_CCounts!U83,"")</f>
        <v>0</v>
      </c>
      <c r="V18" s="300">
        <f>IFERROR(Tri_Incurred_CCounts_Attror!V14-Ctrol_Incurred_CCounts!V83,"")</f>
        <v>0</v>
      </c>
      <c r="W18" s="300">
        <f>IFERROR(Tri_Incurred_CCounts_Attror!W14-Ctrol_Incurred_CCounts!W83,"")</f>
        <v>0</v>
      </c>
      <c r="X18" s="300">
        <f>IFERROR(Tri_Incurred_CCounts_Attror!X14-Ctrol_Incurred_CCounts!X83,"")</f>
        <v>0</v>
      </c>
      <c r="Y18" s="300">
        <f>IFERROR(Tri_Incurred_CCounts_Attror!Y14-Ctrol_Incurred_CCounts!Y83,"")</f>
        <v>0</v>
      </c>
      <c r="Z18" s="300">
        <f>IFERROR(Tri_Incurred_CCounts_Attror!Z14-Ctrol_Incurred_CCounts!Z83,"")</f>
        <v>0</v>
      </c>
      <c r="AA18" s="300">
        <f>IFERROR(Tri_Incurred_CCounts_Attror!AA14-Ctrol_Incurred_CCounts!AA83,"")</f>
        <v>0</v>
      </c>
      <c r="AB18" s="300">
        <f>IFERROR(Tri_Incurred_CCounts_Attror!AB14-Ctrol_Incurred_CCounts!AB83,"")</f>
        <v>0</v>
      </c>
      <c r="AC18" s="300">
        <f>IFERROR(Tri_Incurred_CCounts_Attror!AC14-Ctrol_Incurred_CCounts!AC83,"")</f>
        <v>0</v>
      </c>
      <c r="AD18" s="300">
        <f>IFERROR(Tri_Incurred_CCounts_Attror!AD14-Ctrol_Incurred_CCounts!AD83,"")</f>
        <v>0</v>
      </c>
      <c r="AE18" s="300">
        <f>IFERROR(Tri_Incurred_CCounts_Attror!AE14-Ctrol_Incurred_CCounts!AE83,"")</f>
        <v>0</v>
      </c>
      <c r="AF18" s="300">
        <f>IFERROR(Tri_Incurred_CCounts_Attror!AF14-Ctrol_Incurred_CCounts!AF83,"")</f>
        <v>0</v>
      </c>
      <c r="AG18" s="300">
        <f>IFERROR(Tri_Incurred_CCounts_Attror!AG14-Ctrol_Incurred_CCounts!AG83,"")</f>
        <v>0</v>
      </c>
      <c r="AH18" s="300">
        <f>IFERROR(Tri_Incurred_CCounts_Attror!AH14-Ctrol_Incurred_CCounts!AH83,"")</f>
        <v>0</v>
      </c>
      <c r="AI18" s="300">
        <f>IFERROR(Tri_Incurred_CCounts_Attror!AI14-Ctrol_Incurred_CCounts!AI83,"")</f>
        <v>0</v>
      </c>
      <c r="AJ18" s="300">
        <f>IFERROR(Tri_Incurred_CCounts_Attror!AJ14-Ctrol_Incurred_CCounts!AJ83,"")</f>
        <v>0</v>
      </c>
      <c r="AK18" s="300">
        <f>IFERROR(Tri_Incurred_CCounts_Attror!AK14-Ctrol_Incurred_CCounts!AK83,"")</f>
        <v>0</v>
      </c>
      <c r="AL18" s="300">
        <f>IFERROR(Tri_Incurred_CCounts_Attror!AL14-Ctrol_Incurred_CCounts!AL83,"")</f>
        <v>0</v>
      </c>
      <c r="AM18" s="300">
        <f>IFERROR(Tri_Incurred_CCounts_Attror!AM14-Ctrol_Incurred_CCounts!AM83,"")</f>
        <v>0</v>
      </c>
      <c r="AN18" s="300">
        <f>IFERROR(Tri_Incurred_CCounts_Attror!AN14-Ctrol_Incurred_CCounts!AN83,"")</f>
        <v>0</v>
      </c>
      <c r="AO18" s="300">
        <f>IFERROR(Tri_Incurred_CCounts_Attror!AO14-Ctrol_Incurred_CCounts!AO83,"")</f>
        <v>0</v>
      </c>
      <c r="AP18" s="300">
        <f>IFERROR(Tri_Incurred_CCounts_Attror!AP14-Ctrol_Incurred_CCounts!AP83,"")</f>
        <v>0</v>
      </c>
      <c r="AQ18" s="300">
        <f>IFERROR(Tri_Incurred_CCounts_Attror!AQ14-Ctrol_Incurred_CCounts!AQ83,"")</f>
        <v>0</v>
      </c>
      <c r="AR18" s="300">
        <f>IFERROR(Tri_Incurred_CCounts_Attror!AR14-Ctrol_Incurred_CCounts!AR83,"")</f>
        <v>0</v>
      </c>
      <c r="AS18" s="300">
        <f>IFERROR(Tri_Incurred_CCounts_Attror!AS14-Ctrol_Incurred_CCounts!AS83,"")</f>
        <v>0</v>
      </c>
      <c r="AT18" s="300">
        <f>IFERROR(Tri_Incurred_CCounts_Attror!AT14-Ctrol_Incurred_CCounts!AT83,"")</f>
        <v>0</v>
      </c>
      <c r="AU18" s="300">
        <f>IFERROR(Tri_Incurred_CCounts_Attror!AU14-Ctrol_Incurred_CCounts!AU83,"")</f>
        <v>0</v>
      </c>
      <c r="AV18" s="300">
        <f>IFERROR(Tri_Incurred_CCounts_Attror!AV14-Ctrol_Incurred_CCounts!AV83,"")</f>
        <v>0</v>
      </c>
      <c r="AW18" s="300">
        <f>IFERROR(Tri_Incurred_CCounts_Attror!AW14-Ctrol_Incurred_CCounts!AW83,"")</f>
        <v>0</v>
      </c>
      <c r="AX18" s="300">
        <f>IFERROR(Tri_Incurred_CCounts_Attror!AX14-Ctrol_Incurred_CCounts!AX83,"")</f>
        <v>0</v>
      </c>
      <c r="AY18" s="300">
        <f>IFERROR(Tri_Incurred_CCounts_Attror!AY14-Ctrol_Incurred_CCounts!AY83,"")</f>
        <v>0</v>
      </c>
      <c r="AZ18" s="300">
        <f>IFERROR(Tri_Incurred_CCounts_Attror!AZ14-Ctrol_Incurred_CCounts!AZ83,"")</f>
        <v>0</v>
      </c>
      <c r="BA18" s="300">
        <f>IFERROR(Tri_Incurred_CCounts_Attror!BA14-Ctrol_Incurred_CCounts!BA83,"")</f>
        <v>0</v>
      </c>
      <c r="BB18" s="300">
        <f>IFERROR(Tri_Incurred_CCounts_Attror!BB14-Ctrol_Incurred_CCounts!BB83,"")</f>
        <v>0</v>
      </c>
      <c r="BC18" s="300">
        <f>IFERROR(Tri_Incurred_CCounts_Attror!BC14-Ctrol_Incurred_CCounts!BC83,"")</f>
        <v>0</v>
      </c>
      <c r="BD18" s="300">
        <f>IFERROR(Tri_Incurred_CCounts_Attror!BD14-Ctrol_Incurred_CCounts!BD83,"")</f>
        <v>0</v>
      </c>
      <c r="BE18" s="300">
        <f>IFERROR(Tri_Incurred_CCounts_Attror!BE14-Ctrol_Incurred_CCounts!BE83,"")</f>
        <v>0</v>
      </c>
      <c r="BF18" s="300">
        <f>IFERROR(Tri_Incurred_CCounts_Attror!BF14-Ctrol_Incurred_CCounts!BF83,"")</f>
        <v>0</v>
      </c>
      <c r="BG18" s="300">
        <f>IFERROR(Tri_Incurred_CCounts_Attror!BG14-Ctrol_Incurred_CCounts!BG83,"")</f>
        <v>0</v>
      </c>
    </row>
    <row r="19" spans="1:61" s="300" customFormat="1">
      <c r="A19" s="127" t="s">
        <v>441</v>
      </c>
      <c r="B19" s="300">
        <f>IFERROR(Tri_Incurred_CCounts_Attror!B15-Ctrol_Incurred_CCounts!B84,"")</f>
        <v>0</v>
      </c>
      <c r="C19" s="300">
        <f>IFERROR(Tri_Incurred_CCounts_Attror!C15-Ctrol_Incurred_CCounts!C84,"")</f>
        <v>0</v>
      </c>
      <c r="D19" s="300">
        <f>IFERROR(Tri_Incurred_CCounts_Attror!D15-Ctrol_Incurred_CCounts!D84,"")</f>
        <v>0</v>
      </c>
      <c r="E19" s="300">
        <f>IFERROR(Tri_Incurred_CCounts_Attror!E15-Ctrol_Incurred_CCounts!E84,"")</f>
        <v>0</v>
      </c>
      <c r="F19" s="300">
        <f>IFERROR(Tri_Incurred_CCounts_Attror!F15-Ctrol_Incurred_CCounts!F84,"")</f>
        <v>0</v>
      </c>
      <c r="G19" s="300">
        <f>IFERROR(Tri_Incurred_CCounts_Attror!G15-Ctrol_Incurred_CCounts!G84,"")</f>
        <v>0</v>
      </c>
      <c r="H19" s="300">
        <f>IFERROR(Tri_Incurred_CCounts_Attror!H15-Ctrol_Incurred_CCounts!H84,"")</f>
        <v>0</v>
      </c>
      <c r="I19" s="300">
        <f>IFERROR(Tri_Incurred_CCounts_Attror!I15-Ctrol_Incurred_CCounts!I84,"")</f>
        <v>0</v>
      </c>
      <c r="J19" s="300">
        <f>IFERROR(Tri_Incurred_CCounts_Attror!J15-Ctrol_Incurred_CCounts!J84,"")</f>
        <v>0</v>
      </c>
      <c r="K19" s="300">
        <f>IFERROR(Tri_Incurred_CCounts_Attror!K15-Ctrol_Incurred_CCounts!K84,"")</f>
        <v>0</v>
      </c>
      <c r="L19" s="300">
        <f>IFERROR(Tri_Incurred_CCounts_Attror!L15-Ctrol_Incurred_CCounts!L84,"")</f>
        <v>0</v>
      </c>
      <c r="M19" s="300">
        <f>IFERROR(Tri_Incurred_CCounts_Attror!M15-Ctrol_Incurred_CCounts!M84,"")</f>
        <v>0</v>
      </c>
      <c r="N19" s="300">
        <f>IFERROR(Tri_Incurred_CCounts_Attror!N15-Ctrol_Incurred_CCounts!N84,"")</f>
        <v>0</v>
      </c>
      <c r="O19" s="300">
        <f>IFERROR(Tri_Incurred_CCounts_Attror!O15-Ctrol_Incurred_CCounts!O84,"")</f>
        <v>0</v>
      </c>
      <c r="P19" s="300">
        <f>IFERROR(Tri_Incurred_CCounts_Attror!P15-Ctrol_Incurred_CCounts!P84,"")</f>
        <v>0</v>
      </c>
      <c r="Q19" s="300">
        <f>IFERROR(Tri_Incurred_CCounts_Attror!Q15-Ctrol_Incurred_CCounts!Q84,"")</f>
        <v>0</v>
      </c>
      <c r="R19" s="300">
        <f>IFERROR(Tri_Incurred_CCounts_Attror!R15-Ctrol_Incurred_CCounts!R84,"")</f>
        <v>0</v>
      </c>
      <c r="S19" s="300">
        <f>IFERROR(Tri_Incurred_CCounts_Attror!S15-Ctrol_Incurred_CCounts!S84,"")</f>
        <v>0</v>
      </c>
      <c r="T19" s="300">
        <f>IFERROR(Tri_Incurred_CCounts_Attror!T15-Ctrol_Incurred_CCounts!T84,"")</f>
        <v>0</v>
      </c>
      <c r="U19" s="300">
        <f>IFERROR(Tri_Incurred_CCounts_Attror!U15-Ctrol_Incurred_CCounts!U84,"")</f>
        <v>0</v>
      </c>
      <c r="V19" s="300">
        <f>IFERROR(Tri_Incurred_CCounts_Attror!V15-Ctrol_Incurred_CCounts!V84,"")</f>
        <v>0</v>
      </c>
      <c r="W19" s="300">
        <f>IFERROR(Tri_Incurred_CCounts_Attror!W15-Ctrol_Incurred_CCounts!W84,"")</f>
        <v>0</v>
      </c>
      <c r="X19" s="300">
        <f>IFERROR(Tri_Incurred_CCounts_Attror!X15-Ctrol_Incurred_CCounts!X84,"")</f>
        <v>0</v>
      </c>
      <c r="Y19" s="300">
        <f>IFERROR(Tri_Incurred_CCounts_Attror!Y15-Ctrol_Incurred_CCounts!Y84,"")</f>
        <v>0</v>
      </c>
      <c r="Z19" s="300">
        <f>IFERROR(Tri_Incurred_CCounts_Attror!Z15-Ctrol_Incurred_CCounts!Z84,"")</f>
        <v>0</v>
      </c>
      <c r="AA19" s="300">
        <f>IFERROR(Tri_Incurred_CCounts_Attror!AA15-Ctrol_Incurred_CCounts!AA84,"")</f>
        <v>0</v>
      </c>
      <c r="AB19" s="300">
        <f>IFERROR(Tri_Incurred_CCounts_Attror!AB15-Ctrol_Incurred_CCounts!AB84,"")</f>
        <v>0</v>
      </c>
      <c r="AC19" s="300">
        <f>IFERROR(Tri_Incurred_CCounts_Attror!AC15-Ctrol_Incurred_CCounts!AC84,"")</f>
        <v>0</v>
      </c>
      <c r="AD19" s="300">
        <f>IFERROR(Tri_Incurred_CCounts_Attror!AD15-Ctrol_Incurred_CCounts!AD84,"")</f>
        <v>0</v>
      </c>
      <c r="AE19" s="300">
        <f>IFERROR(Tri_Incurred_CCounts_Attror!AE15-Ctrol_Incurred_CCounts!AE84,"")</f>
        <v>0</v>
      </c>
      <c r="AF19" s="300">
        <f>IFERROR(Tri_Incurred_CCounts_Attror!AF15-Ctrol_Incurred_CCounts!AF84,"")</f>
        <v>0</v>
      </c>
      <c r="AG19" s="300">
        <f>IFERROR(Tri_Incurred_CCounts_Attror!AG15-Ctrol_Incurred_CCounts!AG84,"")</f>
        <v>0</v>
      </c>
      <c r="AH19" s="300">
        <f>IFERROR(Tri_Incurred_CCounts_Attror!AH15-Ctrol_Incurred_CCounts!AH84,"")</f>
        <v>0</v>
      </c>
      <c r="AI19" s="300">
        <f>IFERROR(Tri_Incurred_CCounts_Attror!AI15-Ctrol_Incurred_CCounts!AI84,"")</f>
        <v>0</v>
      </c>
      <c r="AJ19" s="300">
        <f>IFERROR(Tri_Incurred_CCounts_Attror!AJ15-Ctrol_Incurred_CCounts!AJ84,"")</f>
        <v>0</v>
      </c>
      <c r="AK19" s="300">
        <f>IFERROR(Tri_Incurred_CCounts_Attror!AK15-Ctrol_Incurred_CCounts!AK84,"")</f>
        <v>0</v>
      </c>
      <c r="AL19" s="300">
        <f>IFERROR(Tri_Incurred_CCounts_Attror!AL15-Ctrol_Incurred_CCounts!AL84,"")</f>
        <v>0</v>
      </c>
      <c r="AM19" s="300">
        <f>IFERROR(Tri_Incurred_CCounts_Attror!AM15-Ctrol_Incurred_CCounts!AM84,"")</f>
        <v>0</v>
      </c>
      <c r="AN19" s="300">
        <f>IFERROR(Tri_Incurred_CCounts_Attror!AN15-Ctrol_Incurred_CCounts!AN84,"")</f>
        <v>0</v>
      </c>
      <c r="AO19" s="300">
        <f>IFERROR(Tri_Incurred_CCounts_Attror!AO15-Ctrol_Incurred_CCounts!AO84,"")</f>
        <v>0</v>
      </c>
      <c r="AP19" s="300">
        <f>IFERROR(Tri_Incurred_CCounts_Attror!AP15-Ctrol_Incurred_CCounts!AP84,"")</f>
        <v>0</v>
      </c>
      <c r="AQ19" s="300">
        <f>IFERROR(Tri_Incurred_CCounts_Attror!AQ15-Ctrol_Incurred_CCounts!AQ84,"")</f>
        <v>0</v>
      </c>
      <c r="AR19" s="300">
        <f>IFERROR(Tri_Incurred_CCounts_Attror!AR15-Ctrol_Incurred_CCounts!AR84,"")</f>
        <v>0</v>
      </c>
      <c r="AS19" s="300">
        <f>IFERROR(Tri_Incurred_CCounts_Attror!AS15-Ctrol_Incurred_CCounts!AS84,"")</f>
        <v>0</v>
      </c>
      <c r="AT19" s="300">
        <f>IFERROR(Tri_Incurred_CCounts_Attror!AT15-Ctrol_Incurred_CCounts!AT84,"")</f>
        <v>0</v>
      </c>
      <c r="AU19" s="300">
        <f>IFERROR(Tri_Incurred_CCounts_Attror!AU15-Ctrol_Incurred_CCounts!AU84,"")</f>
        <v>0</v>
      </c>
      <c r="AV19" s="300">
        <f>IFERROR(Tri_Incurred_CCounts_Attror!AV15-Ctrol_Incurred_CCounts!AV84,"")</f>
        <v>0</v>
      </c>
      <c r="AW19" s="300">
        <f>IFERROR(Tri_Incurred_CCounts_Attror!AW15-Ctrol_Incurred_CCounts!AW84,"")</f>
        <v>0</v>
      </c>
      <c r="AX19" s="300">
        <f>IFERROR(Tri_Incurred_CCounts_Attror!AX15-Ctrol_Incurred_CCounts!AX84,"")</f>
        <v>0</v>
      </c>
      <c r="AY19" s="300">
        <f>IFERROR(Tri_Incurred_CCounts_Attror!AY15-Ctrol_Incurred_CCounts!AY84,"")</f>
        <v>0</v>
      </c>
      <c r="AZ19" s="300">
        <f>IFERROR(Tri_Incurred_CCounts_Attror!AZ15-Ctrol_Incurred_CCounts!AZ84,"")</f>
        <v>0</v>
      </c>
      <c r="BA19" s="300">
        <f>IFERROR(Tri_Incurred_CCounts_Attror!BA15-Ctrol_Incurred_CCounts!BA84,"")</f>
        <v>0</v>
      </c>
      <c r="BB19" s="300">
        <f>IFERROR(Tri_Incurred_CCounts_Attror!BB15-Ctrol_Incurred_CCounts!BB84,"")</f>
        <v>0</v>
      </c>
      <c r="BC19" s="300">
        <f>IFERROR(Tri_Incurred_CCounts_Attror!BC15-Ctrol_Incurred_CCounts!BC84,"")</f>
        <v>0</v>
      </c>
      <c r="BD19" s="300">
        <f>IFERROR(Tri_Incurred_CCounts_Attror!BD15-Ctrol_Incurred_CCounts!BD84,"")</f>
        <v>0</v>
      </c>
      <c r="BE19" s="300">
        <f>IFERROR(Tri_Incurred_CCounts_Attror!BE15-Ctrol_Incurred_CCounts!BE84,"")</f>
        <v>0</v>
      </c>
      <c r="BF19" s="300">
        <f>IFERROR(Tri_Incurred_CCounts_Attror!BF15-Ctrol_Incurred_CCounts!BF84,"")</f>
        <v>0</v>
      </c>
      <c r="BG19" s="300">
        <f>IFERROR(Tri_Incurred_CCounts_Attror!BG15-Ctrol_Incurred_CCounts!BG84,"")</f>
        <v>0</v>
      </c>
    </row>
    <row r="20" spans="1:61" s="300" customFormat="1">
      <c r="A20" s="127" t="s">
        <v>442</v>
      </c>
      <c r="B20" s="300">
        <f>IFERROR(Tri_Incurred_CCounts_Attror!B16-Ctrol_Incurred_CCounts!B85,"")</f>
        <v>0</v>
      </c>
      <c r="C20" s="300">
        <f>IFERROR(Tri_Incurred_CCounts_Attror!C16-Ctrol_Incurred_CCounts!C85,"")</f>
        <v>0</v>
      </c>
      <c r="D20" s="300">
        <f>IFERROR(Tri_Incurred_CCounts_Attror!D16-Ctrol_Incurred_CCounts!D85,"")</f>
        <v>0</v>
      </c>
      <c r="E20" s="300">
        <f>IFERROR(Tri_Incurred_CCounts_Attror!E16-Ctrol_Incurred_CCounts!E85,"")</f>
        <v>0</v>
      </c>
      <c r="F20" s="300">
        <f>IFERROR(Tri_Incurred_CCounts_Attror!F16-Ctrol_Incurred_CCounts!F85,"")</f>
        <v>0</v>
      </c>
      <c r="G20" s="300">
        <f>IFERROR(Tri_Incurred_CCounts_Attror!G16-Ctrol_Incurred_CCounts!G85,"")</f>
        <v>0</v>
      </c>
      <c r="H20" s="300">
        <f>IFERROR(Tri_Incurred_CCounts_Attror!H16-Ctrol_Incurred_CCounts!H85,"")</f>
        <v>0</v>
      </c>
      <c r="I20" s="300">
        <f>IFERROR(Tri_Incurred_CCounts_Attror!I16-Ctrol_Incurred_CCounts!I85,"")</f>
        <v>0</v>
      </c>
      <c r="J20" s="300">
        <f>IFERROR(Tri_Incurred_CCounts_Attror!J16-Ctrol_Incurred_CCounts!J85,"")</f>
        <v>0</v>
      </c>
      <c r="K20" s="300">
        <f>IFERROR(Tri_Incurred_CCounts_Attror!K16-Ctrol_Incurred_CCounts!K85,"")</f>
        <v>0</v>
      </c>
      <c r="L20" s="300">
        <f>IFERROR(Tri_Incurred_CCounts_Attror!L16-Ctrol_Incurred_CCounts!L85,"")</f>
        <v>0</v>
      </c>
      <c r="M20" s="300">
        <f>IFERROR(Tri_Incurred_CCounts_Attror!M16-Ctrol_Incurred_CCounts!M85,"")</f>
        <v>0</v>
      </c>
      <c r="N20" s="300">
        <f>IFERROR(Tri_Incurred_CCounts_Attror!N16-Ctrol_Incurred_CCounts!N85,"")</f>
        <v>0</v>
      </c>
      <c r="O20" s="300">
        <f>IFERROR(Tri_Incurred_CCounts_Attror!O16-Ctrol_Incurred_CCounts!O85,"")</f>
        <v>0</v>
      </c>
      <c r="P20" s="300">
        <f>IFERROR(Tri_Incurred_CCounts_Attror!P16-Ctrol_Incurred_CCounts!P85,"")</f>
        <v>0</v>
      </c>
      <c r="Q20" s="300">
        <f>IFERROR(Tri_Incurred_CCounts_Attror!Q16-Ctrol_Incurred_CCounts!Q85,"")</f>
        <v>0</v>
      </c>
      <c r="R20" s="300">
        <f>IFERROR(Tri_Incurred_CCounts_Attror!R16-Ctrol_Incurred_CCounts!R85,"")</f>
        <v>0</v>
      </c>
      <c r="S20" s="300">
        <f>IFERROR(Tri_Incurred_CCounts_Attror!S16-Ctrol_Incurred_CCounts!S85,"")</f>
        <v>0</v>
      </c>
      <c r="T20" s="300">
        <f>IFERROR(Tri_Incurred_CCounts_Attror!T16-Ctrol_Incurred_CCounts!T85,"")</f>
        <v>0</v>
      </c>
      <c r="U20" s="300">
        <f>IFERROR(Tri_Incurred_CCounts_Attror!U16-Ctrol_Incurred_CCounts!U85,"")</f>
        <v>0</v>
      </c>
      <c r="V20" s="300">
        <f>IFERROR(Tri_Incurred_CCounts_Attror!V16-Ctrol_Incurred_CCounts!V85,"")</f>
        <v>0</v>
      </c>
      <c r="W20" s="300">
        <f>IFERROR(Tri_Incurred_CCounts_Attror!W16-Ctrol_Incurred_CCounts!W85,"")</f>
        <v>0</v>
      </c>
      <c r="X20" s="300">
        <f>IFERROR(Tri_Incurred_CCounts_Attror!X16-Ctrol_Incurred_CCounts!X85,"")</f>
        <v>0</v>
      </c>
      <c r="Y20" s="300">
        <f>IFERROR(Tri_Incurred_CCounts_Attror!Y16-Ctrol_Incurred_CCounts!Y85,"")</f>
        <v>0</v>
      </c>
      <c r="Z20" s="300">
        <f>IFERROR(Tri_Incurred_CCounts_Attror!Z16-Ctrol_Incurred_CCounts!Z85,"")</f>
        <v>0</v>
      </c>
      <c r="AA20" s="300">
        <f>IFERROR(Tri_Incurred_CCounts_Attror!AA16-Ctrol_Incurred_CCounts!AA85,"")</f>
        <v>0</v>
      </c>
      <c r="AB20" s="300">
        <f>IFERROR(Tri_Incurred_CCounts_Attror!AB16-Ctrol_Incurred_CCounts!AB85,"")</f>
        <v>0</v>
      </c>
      <c r="AC20" s="300">
        <f>IFERROR(Tri_Incurred_CCounts_Attror!AC16-Ctrol_Incurred_CCounts!AC85,"")</f>
        <v>0</v>
      </c>
      <c r="AD20" s="300">
        <f>IFERROR(Tri_Incurred_CCounts_Attror!AD16-Ctrol_Incurred_CCounts!AD85,"")</f>
        <v>0</v>
      </c>
      <c r="AE20" s="300">
        <f>IFERROR(Tri_Incurred_CCounts_Attror!AE16-Ctrol_Incurred_CCounts!AE85,"")</f>
        <v>0</v>
      </c>
      <c r="AF20" s="300">
        <f>IFERROR(Tri_Incurred_CCounts_Attror!AF16-Ctrol_Incurred_CCounts!AF85,"")</f>
        <v>0</v>
      </c>
      <c r="AG20" s="300">
        <f>IFERROR(Tri_Incurred_CCounts_Attror!AG16-Ctrol_Incurred_CCounts!AG85,"")</f>
        <v>0</v>
      </c>
      <c r="AH20" s="300">
        <f>IFERROR(Tri_Incurred_CCounts_Attror!AH16-Ctrol_Incurred_CCounts!AH85,"")</f>
        <v>0</v>
      </c>
      <c r="AI20" s="300">
        <f>IFERROR(Tri_Incurred_CCounts_Attror!AI16-Ctrol_Incurred_CCounts!AI85,"")</f>
        <v>0</v>
      </c>
      <c r="AJ20" s="300">
        <f>IFERROR(Tri_Incurred_CCounts_Attror!AJ16-Ctrol_Incurred_CCounts!AJ85,"")</f>
        <v>0</v>
      </c>
      <c r="AK20" s="300">
        <f>IFERROR(Tri_Incurred_CCounts_Attror!AK16-Ctrol_Incurred_CCounts!AK85,"")</f>
        <v>0</v>
      </c>
      <c r="AL20" s="300">
        <f>IFERROR(Tri_Incurred_CCounts_Attror!AL16-Ctrol_Incurred_CCounts!AL85,"")</f>
        <v>0</v>
      </c>
      <c r="AM20" s="300">
        <f>IFERROR(Tri_Incurred_CCounts_Attror!AM16-Ctrol_Incurred_CCounts!AM85,"")</f>
        <v>0</v>
      </c>
      <c r="AN20" s="300">
        <f>IFERROR(Tri_Incurred_CCounts_Attror!AN16-Ctrol_Incurred_CCounts!AN85,"")</f>
        <v>0</v>
      </c>
      <c r="AO20" s="300">
        <f>IFERROR(Tri_Incurred_CCounts_Attror!AO16-Ctrol_Incurred_CCounts!AO85,"")</f>
        <v>0</v>
      </c>
      <c r="AP20" s="300">
        <f>IFERROR(Tri_Incurred_CCounts_Attror!AP16-Ctrol_Incurred_CCounts!AP85,"")</f>
        <v>0</v>
      </c>
      <c r="AQ20" s="300">
        <f>IFERROR(Tri_Incurred_CCounts_Attror!AQ16-Ctrol_Incurred_CCounts!AQ85,"")</f>
        <v>0</v>
      </c>
      <c r="AR20" s="300">
        <f>IFERROR(Tri_Incurred_CCounts_Attror!AR16-Ctrol_Incurred_CCounts!AR85,"")</f>
        <v>0</v>
      </c>
      <c r="AS20" s="300">
        <f>IFERROR(Tri_Incurred_CCounts_Attror!AS16-Ctrol_Incurred_CCounts!AS85,"")</f>
        <v>0</v>
      </c>
      <c r="AT20" s="300">
        <f>IFERROR(Tri_Incurred_CCounts_Attror!AT16-Ctrol_Incurred_CCounts!AT85,"")</f>
        <v>0</v>
      </c>
      <c r="AU20" s="300">
        <f>IFERROR(Tri_Incurred_CCounts_Attror!AU16-Ctrol_Incurred_CCounts!AU85,"")</f>
        <v>0</v>
      </c>
      <c r="AV20" s="300">
        <f>IFERROR(Tri_Incurred_CCounts_Attror!AV16-Ctrol_Incurred_CCounts!AV85,"")</f>
        <v>0</v>
      </c>
      <c r="AW20" s="300">
        <f>IFERROR(Tri_Incurred_CCounts_Attror!AW16-Ctrol_Incurred_CCounts!AW85,"")</f>
        <v>0</v>
      </c>
      <c r="AX20" s="300">
        <f>IFERROR(Tri_Incurred_CCounts_Attror!AX16-Ctrol_Incurred_CCounts!AX85,"")</f>
        <v>0</v>
      </c>
      <c r="AY20" s="300">
        <f>IFERROR(Tri_Incurred_CCounts_Attror!AY16-Ctrol_Incurred_CCounts!AY85,"")</f>
        <v>0</v>
      </c>
      <c r="AZ20" s="300">
        <f>IFERROR(Tri_Incurred_CCounts_Attror!AZ16-Ctrol_Incurred_CCounts!AZ85,"")</f>
        <v>0</v>
      </c>
      <c r="BA20" s="300">
        <f>IFERROR(Tri_Incurred_CCounts_Attror!BA16-Ctrol_Incurred_CCounts!BA85,"")</f>
        <v>0</v>
      </c>
      <c r="BB20" s="300">
        <f>IFERROR(Tri_Incurred_CCounts_Attror!BB16-Ctrol_Incurred_CCounts!BB85,"")</f>
        <v>0</v>
      </c>
      <c r="BC20" s="300">
        <f>IFERROR(Tri_Incurred_CCounts_Attror!BC16-Ctrol_Incurred_CCounts!BC85,"")</f>
        <v>0</v>
      </c>
      <c r="BD20" s="300">
        <f>IFERROR(Tri_Incurred_CCounts_Attror!BD16-Ctrol_Incurred_CCounts!BD85,"")</f>
        <v>0</v>
      </c>
      <c r="BE20" s="300">
        <f>IFERROR(Tri_Incurred_CCounts_Attror!BE16-Ctrol_Incurred_CCounts!BE85,"")</f>
        <v>0</v>
      </c>
      <c r="BF20" s="300">
        <f>IFERROR(Tri_Incurred_CCounts_Attror!BF16-Ctrol_Incurred_CCounts!BF85,"")</f>
        <v>0</v>
      </c>
      <c r="BG20" s="300" t="str">
        <f>IFERROR(Tri_Incurred_CCounts_Attror!BG16-Ctrol_Incurred_CCounts!BG85,"")</f>
        <v/>
      </c>
    </row>
    <row r="21" spans="1:61" s="300" customFormat="1">
      <c r="A21" s="127" t="s">
        <v>443</v>
      </c>
      <c r="B21" s="300">
        <f>IFERROR(Tri_Incurred_CCounts_Attror!B17-Ctrol_Incurred_CCounts!B86,"")</f>
        <v>0</v>
      </c>
      <c r="C21" s="300">
        <f>IFERROR(Tri_Incurred_CCounts_Attror!C17-Ctrol_Incurred_CCounts!C86,"")</f>
        <v>0</v>
      </c>
      <c r="D21" s="300">
        <f>IFERROR(Tri_Incurred_CCounts_Attror!D17-Ctrol_Incurred_CCounts!D86,"")</f>
        <v>0</v>
      </c>
      <c r="E21" s="300">
        <f>IFERROR(Tri_Incurred_CCounts_Attror!E17-Ctrol_Incurred_CCounts!E86,"")</f>
        <v>0</v>
      </c>
      <c r="F21" s="300">
        <f>IFERROR(Tri_Incurred_CCounts_Attror!F17-Ctrol_Incurred_CCounts!F86,"")</f>
        <v>0</v>
      </c>
      <c r="G21" s="300">
        <f>IFERROR(Tri_Incurred_CCounts_Attror!G17-Ctrol_Incurred_CCounts!G86,"")</f>
        <v>0</v>
      </c>
      <c r="H21" s="300">
        <f>IFERROR(Tri_Incurred_CCounts_Attror!H17-Ctrol_Incurred_CCounts!H86,"")</f>
        <v>0</v>
      </c>
      <c r="I21" s="300">
        <f>IFERROR(Tri_Incurred_CCounts_Attror!I17-Ctrol_Incurred_CCounts!I86,"")</f>
        <v>0</v>
      </c>
      <c r="J21" s="300">
        <f>IFERROR(Tri_Incurred_CCounts_Attror!J17-Ctrol_Incurred_CCounts!J86,"")</f>
        <v>0</v>
      </c>
      <c r="K21" s="300">
        <f>IFERROR(Tri_Incurred_CCounts_Attror!K17-Ctrol_Incurred_CCounts!K86,"")</f>
        <v>0</v>
      </c>
      <c r="L21" s="300">
        <f>IFERROR(Tri_Incurred_CCounts_Attror!L17-Ctrol_Incurred_CCounts!L86,"")</f>
        <v>0</v>
      </c>
      <c r="M21" s="300">
        <f>IFERROR(Tri_Incurred_CCounts_Attror!M17-Ctrol_Incurred_CCounts!M86,"")</f>
        <v>0</v>
      </c>
      <c r="N21" s="300">
        <f>IFERROR(Tri_Incurred_CCounts_Attror!N17-Ctrol_Incurred_CCounts!N86,"")</f>
        <v>0</v>
      </c>
      <c r="O21" s="300">
        <f>IFERROR(Tri_Incurred_CCounts_Attror!O17-Ctrol_Incurred_CCounts!O86,"")</f>
        <v>0</v>
      </c>
      <c r="P21" s="300">
        <f>IFERROR(Tri_Incurred_CCounts_Attror!P17-Ctrol_Incurred_CCounts!P86,"")</f>
        <v>0</v>
      </c>
      <c r="Q21" s="300">
        <f>IFERROR(Tri_Incurred_CCounts_Attror!Q17-Ctrol_Incurred_CCounts!Q86,"")</f>
        <v>0</v>
      </c>
      <c r="R21" s="300">
        <f>IFERROR(Tri_Incurred_CCounts_Attror!R17-Ctrol_Incurred_CCounts!R86,"")</f>
        <v>0</v>
      </c>
      <c r="S21" s="300">
        <f>IFERROR(Tri_Incurred_CCounts_Attror!S17-Ctrol_Incurred_CCounts!S86,"")</f>
        <v>0</v>
      </c>
      <c r="T21" s="300">
        <f>IFERROR(Tri_Incurred_CCounts_Attror!T17-Ctrol_Incurred_CCounts!T86,"")</f>
        <v>0</v>
      </c>
      <c r="U21" s="300">
        <f>IFERROR(Tri_Incurred_CCounts_Attror!U17-Ctrol_Incurred_CCounts!U86,"")</f>
        <v>0</v>
      </c>
      <c r="V21" s="300">
        <f>IFERROR(Tri_Incurred_CCounts_Attror!V17-Ctrol_Incurred_CCounts!V86,"")</f>
        <v>0</v>
      </c>
      <c r="W21" s="300">
        <f>IFERROR(Tri_Incurred_CCounts_Attror!W17-Ctrol_Incurred_CCounts!W86,"")</f>
        <v>0</v>
      </c>
      <c r="X21" s="300">
        <f>IFERROR(Tri_Incurred_CCounts_Attror!X17-Ctrol_Incurred_CCounts!X86,"")</f>
        <v>0</v>
      </c>
      <c r="Y21" s="300">
        <f>IFERROR(Tri_Incurred_CCounts_Attror!Y17-Ctrol_Incurred_CCounts!Y86,"")</f>
        <v>0</v>
      </c>
      <c r="Z21" s="300">
        <f>IFERROR(Tri_Incurred_CCounts_Attror!Z17-Ctrol_Incurred_CCounts!Z86,"")</f>
        <v>0</v>
      </c>
      <c r="AA21" s="300">
        <f>IFERROR(Tri_Incurred_CCounts_Attror!AA17-Ctrol_Incurred_CCounts!AA86,"")</f>
        <v>0</v>
      </c>
      <c r="AB21" s="300">
        <f>IFERROR(Tri_Incurred_CCounts_Attror!AB17-Ctrol_Incurred_CCounts!AB86,"")</f>
        <v>0</v>
      </c>
      <c r="AC21" s="300">
        <f>IFERROR(Tri_Incurred_CCounts_Attror!AC17-Ctrol_Incurred_CCounts!AC86,"")</f>
        <v>0</v>
      </c>
      <c r="AD21" s="300">
        <f>IFERROR(Tri_Incurred_CCounts_Attror!AD17-Ctrol_Incurred_CCounts!AD86,"")</f>
        <v>0</v>
      </c>
      <c r="AE21" s="300">
        <f>IFERROR(Tri_Incurred_CCounts_Attror!AE17-Ctrol_Incurred_CCounts!AE86,"")</f>
        <v>0</v>
      </c>
      <c r="AF21" s="300">
        <f>IFERROR(Tri_Incurred_CCounts_Attror!AF17-Ctrol_Incurred_CCounts!AF86,"")</f>
        <v>0</v>
      </c>
      <c r="AG21" s="300">
        <f>IFERROR(Tri_Incurred_CCounts_Attror!AG17-Ctrol_Incurred_CCounts!AG86,"")</f>
        <v>0</v>
      </c>
      <c r="AH21" s="300">
        <f>IFERROR(Tri_Incurred_CCounts_Attror!AH17-Ctrol_Incurred_CCounts!AH86,"")</f>
        <v>0</v>
      </c>
      <c r="AI21" s="300">
        <f>IFERROR(Tri_Incurred_CCounts_Attror!AI17-Ctrol_Incurred_CCounts!AI86,"")</f>
        <v>0</v>
      </c>
      <c r="AJ21" s="300">
        <f>IFERROR(Tri_Incurred_CCounts_Attror!AJ17-Ctrol_Incurred_CCounts!AJ86,"")</f>
        <v>0</v>
      </c>
      <c r="AK21" s="300">
        <f>IFERROR(Tri_Incurred_CCounts_Attror!AK17-Ctrol_Incurred_CCounts!AK86,"")</f>
        <v>0</v>
      </c>
      <c r="AL21" s="300">
        <f>IFERROR(Tri_Incurred_CCounts_Attror!AL17-Ctrol_Incurred_CCounts!AL86,"")</f>
        <v>0</v>
      </c>
      <c r="AM21" s="300">
        <f>IFERROR(Tri_Incurred_CCounts_Attror!AM17-Ctrol_Incurred_CCounts!AM86,"")</f>
        <v>0</v>
      </c>
      <c r="AN21" s="300">
        <f>IFERROR(Tri_Incurred_CCounts_Attror!AN17-Ctrol_Incurred_CCounts!AN86,"")</f>
        <v>0</v>
      </c>
      <c r="AO21" s="300">
        <f>IFERROR(Tri_Incurred_CCounts_Attror!AO17-Ctrol_Incurred_CCounts!AO86,"")</f>
        <v>0</v>
      </c>
      <c r="AP21" s="300">
        <f>IFERROR(Tri_Incurred_CCounts_Attror!AP17-Ctrol_Incurred_CCounts!AP86,"")</f>
        <v>0</v>
      </c>
      <c r="AQ21" s="300">
        <f>IFERROR(Tri_Incurred_CCounts_Attror!AQ17-Ctrol_Incurred_CCounts!AQ86,"")</f>
        <v>0</v>
      </c>
      <c r="AR21" s="300">
        <f>IFERROR(Tri_Incurred_CCounts_Attror!AR17-Ctrol_Incurred_CCounts!AR86,"")</f>
        <v>0</v>
      </c>
      <c r="AS21" s="300">
        <f>IFERROR(Tri_Incurred_CCounts_Attror!AS17-Ctrol_Incurred_CCounts!AS86,"")</f>
        <v>0</v>
      </c>
      <c r="AT21" s="300">
        <f>IFERROR(Tri_Incurred_CCounts_Attror!AT17-Ctrol_Incurred_CCounts!AT86,"")</f>
        <v>0</v>
      </c>
      <c r="AU21" s="300">
        <f>IFERROR(Tri_Incurred_CCounts_Attror!AU17-Ctrol_Incurred_CCounts!AU86,"")</f>
        <v>0</v>
      </c>
      <c r="AV21" s="300">
        <f>IFERROR(Tri_Incurred_CCounts_Attror!AV17-Ctrol_Incurred_CCounts!AV86,"")</f>
        <v>0</v>
      </c>
      <c r="AW21" s="300">
        <f>IFERROR(Tri_Incurred_CCounts_Attror!AW17-Ctrol_Incurred_CCounts!AW86,"")</f>
        <v>0</v>
      </c>
      <c r="AX21" s="300">
        <f>IFERROR(Tri_Incurred_CCounts_Attror!AX17-Ctrol_Incurred_CCounts!AX86,"")</f>
        <v>0</v>
      </c>
      <c r="AY21" s="300">
        <f>IFERROR(Tri_Incurred_CCounts_Attror!AY17-Ctrol_Incurred_CCounts!AY86,"")</f>
        <v>0</v>
      </c>
      <c r="AZ21" s="300">
        <f>IFERROR(Tri_Incurred_CCounts_Attror!AZ17-Ctrol_Incurred_CCounts!AZ86,"")</f>
        <v>0</v>
      </c>
      <c r="BA21" s="300">
        <f>IFERROR(Tri_Incurred_CCounts_Attror!BA17-Ctrol_Incurred_CCounts!BA86,"")</f>
        <v>0</v>
      </c>
      <c r="BB21" s="300">
        <f>IFERROR(Tri_Incurred_CCounts_Attror!BB17-Ctrol_Incurred_CCounts!BB86,"")</f>
        <v>0</v>
      </c>
      <c r="BC21" s="300">
        <f>IFERROR(Tri_Incurred_CCounts_Attror!BC17-Ctrol_Incurred_CCounts!BC86,"")</f>
        <v>0</v>
      </c>
      <c r="BD21" s="300">
        <f>IFERROR(Tri_Incurred_CCounts_Attror!BD17-Ctrol_Incurred_CCounts!BD86,"")</f>
        <v>0</v>
      </c>
      <c r="BE21" s="300">
        <f>IFERROR(Tri_Incurred_CCounts_Attror!BE17-Ctrol_Incurred_CCounts!BE86,"")</f>
        <v>0</v>
      </c>
      <c r="BF21" s="300" t="str">
        <f>IFERROR(Tri_Incurred_CCounts_Attror!BF17-Ctrol_Incurred_CCounts!BF86,"")</f>
        <v/>
      </c>
      <c r="BG21" s="300" t="str">
        <f>IFERROR(Tri_Incurred_CCounts_Attror!BG17-Ctrol_Incurred_CCounts!BG86,"")</f>
        <v/>
      </c>
    </row>
    <row r="22" spans="1:61" s="300" customFormat="1">
      <c r="A22" s="127" t="s">
        <v>444</v>
      </c>
      <c r="B22" s="300">
        <f>IFERROR(Tri_Incurred_CCounts_Attror!B18-Ctrol_Incurred_CCounts!B87,"")</f>
        <v>0</v>
      </c>
      <c r="C22" s="300">
        <f>IFERROR(Tri_Incurred_CCounts_Attror!C18-Ctrol_Incurred_CCounts!C87,"")</f>
        <v>0</v>
      </c>
      <c r="D22" s="300">
        <f>IFERROR(Tri_Incurred_CCounts_Attror!D18-Ctrol_Incurred_CCounts!D87,"")</f>
        <v>0</v>
      </c>
      <c r="E22" s="300">
        <f>IFERROR(Tri_Incurred_CCounts_Attror!E18-Ctrol_Incurred_CCounts!E87,"")</f>
        <v>0</v>
      </c>
      <c r="F22" s="300">
        <f>IFERROR(Tri_Incurred_CCounts_Attror!F18-Ctrol_Incurred_CCounts!F87,"")</f>
        <v>0</v>
      </c>
      <c r="G22" s="300">
        <f>IFERROR(Tri_Incurred_CCounts_Attror!G18-Ctrol_Incurred_CCounts!G87,"")</f>
        <v>0</v>
      </c>
      <c r="H22" s="300">
        <f>IFERROR(Tri_Incurred_CCounts_Attror!H18-Ctrol_Incurred_CCounts!H87,"")</f>
        <v>0</v>
      </c>
      <c r="I22" s="300">
        <f>IFERROR(Tri_Incurred_CCounts_Attror!I18-Ctrol_Incurred_CCounts!I87,"")</f>
        <v>0</v>
      </c>
      <c r="J22" s="300">
        <f>IFERROR(Tri_Incurred_CCounts_Attror!J18-Ctrol_Incurred_CCounts!J87,"")</f>
        <v>0</v>
      </c>
      <c r="K22" s="300">
        <f>IFERROR(Tri_Incurred_CCounts_Attror!K18-Ctrol_Incurred_CCounts!K87,"")</f>
        <v>0</v>
      </c>
      <c r="L22" s="300">
        <f>IFERROR(Tri_Incurred_CCounts_Attror!L18-Ctrol_Incurred_CCounts!L87,"")</f>
        <v>0</v>
      </c>
      <c r="M22" s="300">
        <f>IFERROR(Tri_Incurred_CCounts_Attror!M18-Ctrol_Incurred_CCounts!M87,"")</f>
        <v>0</v>
      </c>
      <c r="N22" s="300">
        <f>IFERROR(Tri_Incurred_CCounts_Attror!N18-Ctrol_Incurred_CCounts!N87,"")</f>
        <v>0</v>
      </c>
      <c r="O22" s="300">
        <f>IFERROR(Tri_Incurred_CCounts_Attror!O18-Ctrol_Incurred_CCounts!O87,"")</f>
        <v>0</v>
      </c>
      <c r="P22" s="300">
        <f>IFERROR(Tri_Incurred_CCounts_Attror!P18-Ctrol_Incurred_CCounts!P87,"")</f>
        <v>0</v>
      </c>
      <c r="Q22" s="300">
        <f>IFERROR(Tri_Incurred_CCounts_Attror!Q18-Ctrol_Incurred_CCounts!Q87,"")</f>
        <v>0</v>
      </c>
      <c r="R22" s="300">
        <f>IFERROR(Tri_Incurred_CCounts_Attror!R18-Ctrol_Incurred_CCounts!R87,"")</f>
        <v>0</v>
      </c>
      <c r="S22" s="300">
        <f>IFERROR(Tri_Incurred_CCounts_Attror!S18-Ctrol_Incurred_CCounts!S87,"")</f>
        <v>0</v>
      </c>
      <c r="T22" s="300">
        <f>IFERROR(Tri_Incurred_CCounts_Attror!T18-Ctrol_Incurred_CCounts!T87,"")</f>
        <v>0</v>
      </c>
      <c r="U22" s="300">
        <f>IFERROR(Tri_Incurred_CCounts_Attror!U18-Ctrol_Incurred_CCounts!U87,"")</f>
        <v>0</v>
      </c>
      <c r="V22" s="300">
        <f>IFERROR(Tri_Incurred_CCounts_Attror!V18-Ctrol_Incurred_CCounts!V87,"")</f>
        <v>0</v>
      </c>
      <c r="W22" s="300">
        <f>IFERROR(Tri_Incurred_CCounts_Attror!W18-Ctrol_Incurred_CCounts!W87,"")</f>
        <v>0</v>
      </c>
      <c r="X22" s="300">
        <f>IFERROR(Tri_Incurred_CCounts_Attror!X18-Ctrol_Incurred_CCounts!X87,"")</f>
        <v>0</v>
      </c>
      <c r="Y22" s="300">
        <f>IFERROR(Tri_Incurred_CCounts_Attror!Y18-Ctrol_Incurred_CCounts!Y87,"")</f>
        <v>0</v>
      </c>
      <c r="Z22" s="300">
        <f>IFERROR(Tri_Incurred_CCounts_Attror!Z18-Ctrol_Incurred_CCounts!Z87,"")</f>
        <v>0</v>
      </c>
      <c r="AA22" s="300">
        <f>IFERROR(Tri_Incurred_CCounts_Attror!AA18-Ctrol_Incurred_CCounts!AA87,"")</f>
        <v>0</v>
      </c>
      <c r="AB22" s="300">
        <f>IFERROR(Tri_Incurred_CCounts_Attror!AB18-Ctrol_Incurred_CCounts!AB87,"")</f>
        <v>0</v>
      </c>
      <c r="AC22" s="300">
        <f>IFERROR(Tri_Incurred_CCounts_Attror!AC18-Ctrol_Incurred_CCounts!AC87,"")</f>
        <v>0</v>
      </c>
      <c r="AD22" s="300">
        <f>IFERROR(Tri_Incurred_CCounts_Attror!AD18-Ctrol_Incurred_CCounts!AD87,"")</f>
        <v>0</v>
      </c>
      <c r="AE22" s="300">
        <f>IFERROR(Tri_Incurred_CCounts_Attror!AE18-Ctrol_Incurred_CCounts!AE87,"")</f>
        <v>0</v>
      </c>
      <c r="AF22" s="300">
        <f>IFERROR(Tri_Incurred_CCounts_Attror!AF18-Ctrol_Incurred_CCounts!AF87,"")</f>
        <v>0</v>
      </c>
      <c r="AG22" s="300">
        <f>IFERROR(Tri_Incurred_CCounts_Attror!AG18-Ctrol_Incurred_CCounts!AG87,"")</f>
        <v>0</v>
      </c>
      <c r="AH22" s="300">
        <f>IFERROR(Tri_Incurred_CCounts_Attror!AH18-Ctrol_Incurred_CCounts!AH87,"")</f>
        <v>0</v>
      </c>
      <c r="AI22" s="300">
        <f>IFERROR(Tri_Incurred_CCounts_Attror!AI18-Ctrol_Incurred_CCounts!AI87,"")</f>
        <v>0</v>
      </c>
      <c r="AJ22" s="300">
        <f>IFERROR(Tri_Incurred_CCounts_Attror!AJ18-Ctrol_Incurred_CCounts!AJ87,"")</f>
        <v>0</v>
      </c>
      <c r="AK22" s="300">
        <f>IFERROR(Tri_Incurred_CCounts_Attror!AK18-Ctrol_Incurred_CCounts!AK87,"")</f>
        <v>0</v>
      </c>
      <c r="AL22" s="300">
        <f>IFERROR(Tri_Incurred_CCounts_Attror!AL18-Ctrol_Incurred_CCounts!AL87,"")</f>
        <v>0</v>
      </c>
      <c r="AM22" s="300">
        <f>IFERROR(Tri_Incurred_CCounts_Attror!AM18-Ctrol_Incurred_CCounts!AM87,"")</f>
        <v>0</v>
      </c>
      <c r="AN22" s="300">
        <f>IFERROR(Tri_Incurred_CCounts_Attror!AN18-Ctrol_Incurred_CCounts!AN87,"")</f>
        <v>0</v>
      </c>
      <c r="AO22" s="300">
        <f>IFERROR(Tri_Incurred_CCounts_Attror!AO18-Ctrol_Incurred_CCounts!AO87,"")</f>
        <v>0</v>
      </c>
      <c r="AP22" s="300">
        <f>IFERROR(Tri_Incurred_CCounts_Attror!AP18-Ctrol_Incurred_CCounts!AP87,"")</f>
        <v>0</v>
      </c>
      <c r="AQ22" s="300">
        <f>IFERROR(Tri_Incurred_CCounts_Attror!AQ18-Ctrol_Incurred_CCounts!AQ87,"")</f>
        <v>0</v>
      </c>
      <c r="AR22" s="300">
        <f>IFERROR(Tri_Incurred_CCounts_Attror!AR18-Ctrol_Incurred_CCounts!AR87,"")</f>
        <v>0</v>
      </c>
      <c r="AS22" s="300">
        <f>IFERROR(Tri_Incurred_CCounts_Attror!AS18-Ctrol_Incurred_CCounts!AS87,"")</f>
        <v>0</v>
      </c>
      <c r="AT22" s="300">
        <f>IFERROR(Tri_Incurred_CCounts_Attror!AT18-Ctrol_Incurred_CCounts!AT87,"")</f>
        <v>0</v>
      </c>
      <c r="AU22" s="300">
        <f>IFERROR(Tri_Incurred_CCounts_Attror!AU18-Ctrol_Incurred_CCounts!AU87,"")</f>
        <v>0</v>
      </c>
      <c r="AV22" s="300">
        <f>IFERROR(Tri_Incurred_CCounts_Attror!AV18-Ctrol_Incurred_CCounts!AV87,"")</f>
        <v>0</v>
      </c>
      <c r="AW22" s="300">
        <f>IFERROR(Tri_Incurred_CCounts_Attror!AW18-Ctrol_Incurred_CCounts!AW87,"")</f>
        <v>0</v>
      </c>
      <c r="AX22" s="300">
        <f>IFERROR(Tri_Incurred_CCounts_Attror!AX18-Ctrol_Incurred_CCounts!AX87,"")</f>
        <v>0</v>
      </c>
      <c r="AY22" s="300">
        <f>IFERROR(Tri_Incurred_CCounts_Attror!AY18-Ctrol_Incurred_CCounts!AY87,"")</f>
        <v>0</v>
      </c>
      <c r="AZ22" s="300">
        <f>IFERROR(Tri_Incurred_CCounts_Attror!AZ18-Ctrol_Incurred_CCounts!AZ87,"")</f>
        <v>0</v>
      </c>
      <c r="BA22" s="300">
        <f>IFERROR(Tri_Incurred_CCounts_Attror!BA18-Ctrol_Incurred_CCounts!BA87,"")</f>
        <v>0</v>
      </c>
      <c r="BB22" s="300">
        <f>IFERROR(Tri_Incurred_CCounts_Attror!BB18-Ctrol_Incurred_CCounts!BB87,"")</f>
        <v>0</v>
      </c>
      <c r="BC22" s="300">
        <f>IFERROR(Tri_Incurred_CCounts_Attror!BC18-Ctrol_Incurred_CCounts!BC87,"")</f>
        <v>0</v>
      </c>
      <c r="BD22" s="300">
        <f>IFERROR(Tri_Incurred_CCounts_Attror!BD18-Ctrol_Incurred_CCounts!BD87,"")</f>
        <v>0</v>
      </c>
      <c r="BE22" s="300" t="str">
        <f>IFERROR(Tri_Incurred_CCounts_Attror!BE18-Ctrol_Incurred_CCounts!BE87,"")</f>
        <v/>
      </c>
      <c r="BF22" s="300" t="str">
        <f>IFERROR(Tri_Incurred_CCounts_Attror!BF18-Ctrol_Incurred_CCounts!BF87,"")</f>
        <v/>
      </c>
      <c r="BG22" s="300" t="str">
        <f>IFERROR(Tri_Incurred_CCounts_Attror!BG18-Ctrol_Incurred_CCounts!BG87,"")</f>
        <v/>
      </c>
    </row>
    <row r="23" spans="1:61" s="300" customFormat="1">
      <c r="A23" s="127" t="s">
        <v>445</v>
      </c>
      <c r="B23" s="300">
        <f>IFERROR(Tri_Incurred_CCounts_Attror!B19-Ctrol_Incurred_CCounts!B88,"")</f>
        <v>0</v>
      </c>
      <c r="C23" s="300">
        <f>IFERROR(Tri_Incurred_CCounts_Attror!C19-Ctrol_Incurred_CCounts!C88,"")</f>
        <v>0</v>
      </c>
      <c r="D23" s="300">
        <f>IFERROR(Tri_Incurred_CCounts_Attror!D19-Ctrol_Incurred_CCounts!D88,"")</f>
        <v>0</v>
      </c>
      <c r="E23" s="300">
        <f>IFERROR(Tri_Incurred_CCounts_Attror!E19-Ctrol_Incurred_CCounts!E88,"")</f>
        <v>0</v>
      </c>
      <c r="F23" s="300">
        <f>IFERROR(Tri_Incurred_CCounts_Attror!F19-Ctrol_Incurred_CCounts!F88,"")</f>
        <v>0</v>
      </c>
      <c r="G23" s="300">
        <f>IFERROR(Tri_Incurred_CCounts_Attror!G19-Ctrol_Incurred_CCounts!G88,"")</f>
        <v>0</v>
      </c>
      <c r="H23" s="300">
        <f>IFERROR(Tri_Incurred_CCounts_Attror!H19-Ctrol_Incurred_CCounts!H88,"")</f>
        <v>0</v>
      </c>
      <c r="I23" s="300">
        <f>IFERROR(Tri_Incurred_CCounts_Attror!I19-Ctrol_Incurred_CCounts!I88,"")</f>
        <v>0</v>
      </c>
      <c r="J23" s="300">
        <f>IFERROR(Tri_Incurred_CCounts_Attror!J19-Ctrol_Incurred_CCounts!J88,"")</f>
        <v>0</v>
      </c>
      <c r="K23" s="300">
        <f>IFERROR(Tri_Incurred_CCounts_Attror!K19-Ctrol_Incurred_CCounts!K88,"")</f>
        <v>0</v>
      </c>
      <c r="L23" s="300">
        <f>IFERROR(Tri_Incurred_CCounts_Attror!L19-Ctrol_Incurred_CCounts!L88,"")</f>
        <v>0</v>
      </c>
      <c r="M23" s="300">
        <f>IFERROR(Tri_Incurred_CCounts_Attror!M19-Ctrol_Incurred_CCounts!M88,"")</f>
        <v>0</v>
      </c>
      <c r="N23" s="300">
        <f>IFERROR(Tri_Incurred_CCounts_Attror!N19-Ctrol_Incurred_CCounts!N88,"")</f>
        <v>0</v>
      </c>
      <c r="O23" s="300">
        <f>IFERROR(Tri_Incurred_CCounts_Attror!O19-Ctrol_Incurred_CCounts!O88,"")</f>
        <v>0</v>
      </c>
      <c r="P23" s="300">
        <f>IFERROR(Tri_Incurred_CCounts_Attror!P19-Ctrol_Incurred_CCounts!P88,"")</f>
        <v>0</v>
      </c>
      <c r="Q23" s="300">
        <f>IFERROR(Tri_Incurred_CCounts_Attror!Q19-Ctrol_Incurred_CCounts!Q88,"")</f>
        <v>0</v>
      </c>
      <c r="R23" s="300">
        <f>IFERROR(Tri_Incurred_CCounts_Attror!R19-Ctrol_Incurred_CCounts!R88,"")</f>
        <v>0</v>
      </c>
      <c r="S23" s="300">
        <f>IFERROR(Tri_Incurred_CCounts_Attror!S19-Ctrol_Incurred_CCounts!S88,"")</f>
        <v>0</v>
      </c>
      <c r="T23" s="300">
        <f>IFERROR(Tri_Incurred_CCounts_Attror!T19-Ctrol_Incurred_CCounts!T88,"")</f>
        <v>0</v>
      </c>
      <c r="U23" s="300">
        <f>IFERROR(Tri_Incurred_CCounts_Attror!U19-Ctrol_Incurred_CCounts!U88,"")</f>
        <v>0</v>
      </c>
      <c r="V23" s="300">
        <f>IFERROR(Tri_Incurred_CCounts_Attror!V19-Ctrol_Incurred_CCounts!V88,"")</f>
        <v>0</v>
      </c>
      <c r="W23" s="300">
        <f>IFERROR(Tri_Incurred_CCounts_Attror!W19-Ctrol_Incurred_CCounts!W88,"")</f>
        <v>0</v>
      </c>
      <c r="X23" s="300">
        <f>IFERROR(Tri_Incurred_CCounts_Attror!X19-Ctrol_Incurred_CCounts!X88,"")</f>
        <v>0</v>
      </c>
      <c r="Y23" s="300">
        <f>IFERROR(Tri_Incurred_CCounts_Attror!Y19-Ctrol_Incurred_CCounts!Y88,"")</f>
        <v>0</v>
      </c>
      <c r="Z23" s="300">
        <f>IFERROR(Tri_Incurred_CCounts_Attror!Z19-Ctrol_Incurred_CCounts!Z88,"")</f>
        <v>0</v>
      </c>
      <c r="AA23" s="300">
        <f>IFERROR(Tri_Incurred_CCounts_Attror!AA19-Ctrol_Incurred_CCounts!AA88,"")</f>
        <v>0</v>
      </c>
      <c r="AB23" s="300">
        <f>IFERROR(Tri_Incurred_CCounts_Attror!AB19-Ctrol_Incurred_CCounts!AB88,"")</f>
        <v>0</v>
      </c>
      <c r="AC23" s="300">
        <f>IFERROR(Tri_Incurred_CCounts_Attror!AC19-Ctrol_Incurred_CCounts!AC88,"")</f>
        <v>0</v>
      </c>
      <c r="AD23" s="300">
        <f>IFERROR(Tri_Incurred_CCounts_Attror!AD19-Ctrol_Incurred_CCounts!AD88,"")</f>
        <v>0</v>
      </c>
      <c r="AE23" s="300">
        <f>IFERROR(Tri_Incurred_CCounts_Attror!AE19-Ctrol_Incurred_CCounts!AE88,"")</f>
        <v>0</v>
      </c>
      <c r="AF23" s="300">
        <f>IFERROR(Tri_Incurred_CCounts_Attror!AF19-Ctrol_Incurred_CCounts!AF88,"")</f>
        <v>0</v>
      </c>
      <c r="AG23" s="300">
        <f>IFERROR(Tri_Incurred_CCounts_Attror!AG19-Ctrol_Incurred_CCounts!AG88,"")</f>
        <v>0</v>
      </c>
      <c r="AH23" s="300">
        <f>IFERROR(Tri_Incurred_CCounts_Attror!AH19-Ctrol_Incurred_CCounts!AH88,"")</f>
        <v>0</v>
      </c>
      <c r="AI23" s="300">
        <f>IFERROR(Tri_Incurred_CCounts_Attror!AI19-Ctrol_Incurred_CCounts!AI88,"")</f>
        <v>0</v>
      </c>
      <c r="AJ23" s="300">
        <f>IFERROR(Tri_Incurred_CCounts_Attror!AJ19-Ctrol_Incurred_CCounts!AJ88,"")</f>
        <v>0</v>
      </c>
      <c r="AK23" s="300">
        <f>IFERROR(Tri_Incurred_CCounts_Attror!AK19-Ctrol_Incurred_CCounts!AK88,"")</f>
        <v>0</v>
      </c>
      <c r="AL23" s="300">
        <f>IFERROR(Tri_Incurred_CCounts_Attror!AL19-Ctrol_Incurred_CCounts!AL88,"")</f>
        <v>0</v>
      </c>
      <c r="AM23" s="300">
        <f>IFERROR(Tri_Incurred_CCounts_Attror!AM19-Ctrol_Incurred_CCounts!AM88,"")</f>
        <v>0</v>
      </c>
      <c r="AN23" s="300">
        <f>IFERROR(Tri_Incurred_CCounts_Attror!AN19-Ctrol_Incurred_CCounts!AN88,"")</f>
        <v>0</v>
      </c>
      <c r="AO23" s="300">
        <f>IFERROR(Tri_Incurred_CCounts_Attror!AO19-Ctrol_Incurred_CCounts!AO88,"")</f>
        <v>0</v>
      </c>
      <c r="AP23" s="300">
        <f>IFERROR(Tri_Incurred_CCounts_Attror!AP19-Ctrol_Incurred_CCounts!AP88,"")</f>
        <v>0</v>
      </c>
      <c r="AQ23" s="300">
        <f>IFERROR(Tri_Incurred_CCounts_Attror!AQ19-Ctrol_Incurred_CCounts!AQ88,"")</f>
        <v>0</v>
      </c>
      <c r="AR23" s="300">
        <f>IFERROR(Tri_Incurred_CCounts_Attror!AR19-Ctrol_Incurred_CCounts!AR88,"")</f>
        <v>0</v>
      </c>
      <c r="AS23" s="300">
        <f>IFERROR(Tri_Incurred_CCounts_Attror!AS19-Ctrol_Incurred_CCounts!AS88,"")</f>
        <v>0</v>
      </c>
      <c r="AT23" s="300">
        <f>IFERROR(Tri_Incurred_CCounts_Attror!AT19-Ctrol_Incurred_CCounts!AT88,"")</f>
        <v>0</v>
      </c>
      <c r="AU23" s="300">
        <f>IFERROR(Tri_Incurred_CCounts_Attror!AU19-Ctrol_Incurred_CCounts!AU88,"")</f>
        <v>0</v>
      </c>
      <c r="AV23" s="300">
        <f>IFERROR(Tri_Incurred_CCounts_Attror!AV19-Ctrol_Incurred_CCounts!AV88,"")</f>
        <v>0</v>
      </c>
      <c r="AW23" s="300">
        <f>IFERROR(Tri_Incurred_CCounts_Attror!AW19-Ctrol_Incurred_CCounts!AW88,"")</f>
        <v>0</v>
      </c>
      <c r="AX23" s="300">
        <f>IFERROR(Tri_Incurred_CCounts_Attror!AX19-Ctrol_Incurred_CCounts!AX88,"")</f>
        <v>0</v>
      </c>
      <c r="AY23" s="300">
        <f>IFERROR(Tri_Incurred_CCounts_Attror!AY19-Ctrol_Incurred_CCounts!AY88,"")</f>
        <v>0</v>
      </c>
      <c r="AZ23" s="300">
        <f>IFERROR(Tri_Incurred_CCounts_Attror!AZ19-Ctrol_Incurred_CCounts!AZ88,"")</f>
        <v>0</v>
      </c>
      <c r="BA23" s="300">
        <f>IFERROR(Tri_Incurred_CCounts_Attror!BA19-Ctrol_Incurred_CCounts!BA88,"")</f>
        <v>0</v>
      </c>
      <c r="BB23" s="300">
        <f>IFERROR(Tri_Incurred_CCounts_Attror!BB19-Ctrol_Incurred_CCounts!BB88,"")</f>
        <v>0</v>
      </c>
      <c r="BC23" s="300">
        <f>IFERROR(Tri_Incurred_CCounts_Attror!BC19-Ctrol_Incurred_CCounts!BC88,"")</f>
        <v>0</v>
      </c>
      <c r="BD23" s="300" t="str">
        <f>IFERROR(Tri_Incurred_CCounts_Attror!BD19-Ctrol_Incurred_CCounts!BD88,"")</f>
        <v/>
      </c>
      <c r="BE23" s="300" t="str">
        <f>IFERROR(Tri_Incurred_CCounts_Attror!BE19-Ctrol_Incurred_CCounts!BE88,"")</f>
        <v/>
      </c>
      <c r="BF23" s="300" t="str">
        <f>IFERROR(Tri_Incurred_CCounts_Attror!BF19-Ctrol_Incurred_CCounts!BF88,"")</f>
        <v/>
      </c>
      <c r="BG23" s="300" t="str">
        <f>IFERROR(Tri_Incurred_CCounts_Attror!BG19-Ctrol_Incurred_CCounts!BG88,"")</f>
        <v/>
      </c>
    </row>
    <row r="24" spans="1:61" s="300" customFormat="1">
      <c r="A24" s="127" t="s">
        <v>446</v>
      </c>
      <c r="B24" s="300">
        <f>IFERROR(Tri_Incurred_CCounts_Attror!B20-Ctrol_Incurred_CCounts!B89,"")</f>
        <v>0</v>
      </c>
      <c r="C24" s="300">
        <f>IFERROR(Tri_Incurred_CCounts_Attror!C20-Ctrol_Incurred_CCounts!C89,"")</f>
        <v>0</v>
      </c>
      <c r="D24" s="300">
        <f>IFERROR(Tri_Incurred_CCounts_Attror!D20-Ctrol_Incurred_CCounts!D89,"")</f>
        <v>0</v>
      </c>
      <c r="E24" s="300">
        <f>IFERROR(Tri_Incurred_CCounts_Attror!E20-Ctrol_Incurred_CCounts!E89,"")</f>
        <v>0</v>
      </c>
      <c r="F24" s="300">
        <f>IFERROR(Tri_Incurred_CCounts_Attror!F20-Ctrol_Incurred_CCounts!F89,"")</f>
        <v>0</v>
      </c>
      <c r="G24" s="300">
        <f>IFERROR(Tri_Incurred_CCounts_Attror!G20-Ctrol_Incurred_CCounts!G89,"")</f>
        <v>0</v>
      </c>
      <c r="H24" s="300">
        <f>IFERROR(Tri_Incurred_CCounts_Attror!H20-Ctrol_Incurred_CCounts!H89,"")</f>
        <v>0</v>
      </c>
      <c r="I24" s="300">
        <f>IFERROR(Tri_Incurred_CCounts_Attror!I20-Ctrol_Incurred_CCounts!I89,"")</f>
        <v>0</v>
      </c>
      <c r="J24" s="300">
        <f>IFERROR(Tri_Incurred_CCounts_Attror!J20-Ctrol_Incurred_CCounts!J89,"")</f>
        <v>0</v>
      </c>
      <c r="K24" s="300">
        <f>IFERROR(Tri_Incurred_CCounts_Attror!K20-Ctrol_Incurred_CCounts!K89,"")</f>
        <v>0</v>
      </c>
      <c r="L24" s="300">
        <f>IFERROR(Tri_Incurred_CCounts_Attror!L20-Ctrol_Incurred_CCounts!L89,"")</f>
        <v>0</v>
      </c>
      <c r="M24" s="300">
        <f>IFERROR(Tri_Incurred_CCounts_Attror!M20-Ctrol_Incurred_CCounts!M89,"")</f>
        <v>0</v>
      </c>
      <c r="N24" s="300">
        <f>IFERROR(Tri_Incurred_CCounts_Attror!N20-Ctrol_Incurred_CCounts!N89,"")</f>
        <v>0</v>
      </c>
      <c r="O24" s="300">
        <f>IFERROR(Tri_Incurred_CCounts_Attror!O20-Ctrol_Incurred_CCounts!O89,"")</f>
        <v>0</v>
      </c>
      <c r="P24" s="300">
        <f>IFERROR(Tri_Incurred_CCounts_Attror!P20-Ctrol_Incurred_CCounts!P89,"")</f>
        <v>0</v>
      </c>
      <c r="Q24" s="300">
        <f>IFERROR(Tri_Incurred_CCounts_Attror!Q20-Ctrol_Incurred_CCounts!Q89,"")</f>
        <v>0</v>
      </c>
      <c r="R24" s="300">
        <f>IFERROR(Tri_Incurred_CCounts_Attror!R20-Ctrol_Incurred_CCounts!R89,"")</f>
        <v>0</v>
      </c>
      <c r="S24" s="300">
        <f>IFERROR(Tri_Incurred_CCounts_Attror!S20-Ctrol_Incurred_CCounts!S89,"")</f>
        <v>0</v>
      </c>
      <c r="T24" s="300">
        <f>IFERROR(Tri_Incurred_CCounts_Attror!T20-Ctrol_Incurred_CCounts!T89,"")</f>
        <v>0</v>
      </c>
      <c r="U24" s="300">
        <f>IFERROR(Tri_Incurred_CCounts_Attror!U20-Ctrol_Incurred_CCounts!U89,"")</f>
        <v>0</v>
      </c>
      <c r="V24" s="300">
        <f>IFERROR(Tri_Incurred_CCounts_Attror!V20-Ctrol_Incurred_CCounts!V89,"")</f>
        <v>0</v>
      </c>
      <c r="W24" s="300">
        <f>IFERROR(Tri_Incurred_CCounts_Attror!W20-Ctrol_Incurred_CCounts!W89,"")</f>
        <v>0</v>
      </c>
      <c r="X24" s="300">
        <f>IFERROR(Tri_Incurred_CCounts_Attror!X20-Ctrol_Incurred_CCounts!X89,"")</f>
        <v>0</v>
      </c>
      <c r="Y24" s="300">
        <f>IFERROR(Tri_Incurred_CCounts_Attror!Y20-Ctrol_Incurred_CCounts!Y89,"")</f>
        <v>0</v>
      </c>
      <c r="Z24" s="300">
        <f>IFERROR(Tri_Incurred_CCounts_Attror!Z20-Ctrol_Incurred_CCounts!Z89,"")</f>
        <v>0</v>
      </c>
      <c r="AA24" s="300">
        <f>IFERROR(Tri_Incurred_CCounts_Attror!AA20-Ctrol_Incurred_CCounts!AA89,"")</f>
        <v>0</v>
      </c>
      <c r="AB24" s="300">
        <f>IFERROR(Tri_Incurred_CCounts_Attror!AB20-Ctrol_Incurred_CCounts!AB89,"")</f>
        <v>0</v>
      </c>
      <c r="AC24" s="300">
        <f>IFERROR(Tri_Incurred_CCounts_Attror!AC20-Ctrol_Incurred_CCounts!AC89,"")</f>
        <v>0</v>
      </c>
      <c r="AD24" s="300">
        <f>IFERROR(Tri_Incurred_CCounts_Attror!AD20-Ctrol_Incurred_CCounts!AD89,"")</f>
        <v>0</v>
      </c>
      <c r="AE24" s="300">
        <f>IFERROR(Tri_Incurred_CCounts_Attror!AE20-Ctrol_Incurred_CCounts!AE89,"")</f>
        <v>0</v>
      </c>
      <c r="AF24" s="300">
        <f>IFERROR(Tri_Incurred_CCounts_Attror!AF20-Ctrol_Incurred_CCounts!AF89,"")</f>
        <v>0</v>
      </c>
      <c r="AG24" s="300">
        <f>IFERROR(Tri_Incurred_CCounts_Attror!AG20-Ctrol_Incurred_CCounts!AG89,"")</f>
        <v>0</v>
      </c>
      <c r="AH24" s="300">
        <f>IFERROR(Tri_Incurred_CCounts_Attror!AH20-Ctrol_Incurred_CCounts!AH89,"")</f>
        <v>0</v>
      </c>
      <c r="AI24" s="300">
        <f>IFERROR(Tri_Incurred_CCounts_Attror!AI20-Ctrol_Incurred_CCounts!AI89,"")</f>
        <v>0</v>
      </c>
      <c r="AJ24" s="300">
        <f>IFERROR(Tri_Incurred_CCounts_Attror!AJ20-Ctrol_Incurred_CCounts!AJ89,"")</f>
        <v>0</v>
      </c>
      <c r="AK24" s="300">
        <f>IFERROR(Tri_Incurred_CCounts_Attror!AK20-Ctrol_Incurred_CCounts!AK89,"")</f>
        <v>0</v>
      </c>
      <c r="AL24" s="300">
        <f>IFERROR(Tri_Incurred_CCounts_Attror!AL20-Ctrol_Incurred_CCounts!AL89,"")</f>
        <v>0</v>
      </c>
      <c r="AM24" s="300">
        <f>IFERROR(Tri_Incurred_CCounts_Attror!AM20-Ctrol_Incurred_CCounts!AM89,"")</f>
        <v>0</v>
      </c>
      <c r="AN24" s="300">
        <f>IFERROR(Tri_Incurred_CCounts_Attror!AN20-Ctrol_Incurred_CCounts!AN89,"")</f>
        <v>0</v>
      </c>
      <c r="AO24" s="300">
        <f>IFERROR(Tri_Incurred_CCounts_Attror!AO20-Ctrol_Incurred_CCounts!AO89,"")</f>
        <v>0</v>
      </c>
      <c r="AP24" s="300">
        <f>IFERROR(Tri_Incurred_CCounts_Attror!AP20-Ctrol_Incurred_CCounts!AP89,"")</f>
        <v>0</v>
      </c>
      <c r="AQ24" s="300">
        <f>IFERROR(Tri_Incurred_CCounts_Attror!AQ20-Ctrol_Incurred_CCounts!AQ89,"")</f>
        <v>0</v>
      </c>
      <c r="AR24" s="300">
        <f>IFERROR(Tri_Incurred_CCounts_Attror!AR20-Ctrol_Incurred_CCounts!AR89,"")</f>
        <v>0</v>
      </c>
      <c r="AS24" s="300">
        <f>IFERROR(Tri_Incurred_CCounts_Attror!AS20-Ctrol_Incurred_CCounts!AS89,"")</f>
        <v>0</v>
      </c>
      <c r="AT24" s="300">
        <f>IFERROR(Tri_Incurred_CCounts_Attror!AT20-Ctrol_Incurred_CCounts!AT89,"")</f>
        <v>0</v>
      </c>
      <c r="AU24" s="300">
        <f>IFERROR(Tri_Incurred_CCounts_Attror!AU20-Ctrol_Incurred_CCounts!AU89,"")</f>
        <v>0</v>
      </c>
      <c r="AV24" s="300">
        <f>IFERROR(Tri_Incurred_CCounts_Attror!AV20-Ctrol_Incurred_CCounts!AV89,"")</f>
        <v>0</v>
      </c>
      <c r="AW24" s="300">
        <f>IFERROR(Tri_Incurred_CCounts_Attror!AW20-Ctrol_Incurred_CCounts!AW89,"")</f>
        <v>0</v>
      </c>
      <c r="AX24" s="300">
        <f>IFERROR(Tri_Incurred_CCounts_Attror!AX20-Ctrol_Incurred_CCounts!AX89,"")</f>
        <v>0</v>
      </c>
      <c r="AY24" s="300">
        <f>IFERROR(Tri_Incurred_CCounts_Attror!AY20-Ctrol_Incurred_CCounts!AY89,"")</f>
        <v>0</v>
      </c>
      <c r="AZ24" s="300">
        <f>IFERROR(Tri_Incurred_CCounts_Attror!AZ20-Ctrol_Incurred_CCounts!AZ89,"")</f>
        <v>0</v>
      </c>
      <c r="BA24" s="300">
        <f>IFERROR(Tri_Incurred_CCounts_Attror!BA20-Ctrol_Incurred_CCounts!BA89,"")</f>
        <v>0</v>
      </c>
      <c r="BB24" s="300">
        <f>IFERROR(Tri_Incurred_CCounts_Attror!BB20-Ctrol_Incurred_CCounts!BB89,"")</f>
        <v>0</v>
      </c>
      <c r="BC24" s="300" t="str">
        <f>IFERROR(Tri_Incurred_CCounts_Attror!BC20-Ctrol_Incurred_CCounts!BC89,"")</f>
        <v/>
      </c>
      <c r="BD24" s="300" t="str">
        <f>IFERROR(Tri_Incurred_CCounts_Attror!BD20-Ctrol_Incurred_CCounts!BD89,"")</f>
        <v/>
      </c>
      <c r="BE24" s="300" t="str">
        <f>IFERROR(Tri_Incurred_CCounts_Attror!BE20-Ctrol_Incurred_CCounts!BE89,"")</f>
        <v/>
      </c>
      <c r="BF24" s="300" t="str">
        <f>IFERROR(Tri_Incurred_CCounts_Attror!BF20-Ctrol_Incurred_CCounts!BF89,"")</f>
        <v/>
      </c>
      <c r="BG24" s="300" t="str">
        <f>IFERROR(Tri_Incurred_CCounts_Attror!BG20-Ctrol_Incurred_CCounts!BG89,"")</f>
        <v/>
      </c>
    </row>
    <row r="25" spans="1:61" s="300" customFormat="1">
      <c r="A25" s="127" t="s">
        <v>447</v>
      </c>
      <c r="B25" s="300">
        <f>IFERROR(Tri_Incurred_CCounts_Attror!B21-Ctrol_Incurred_CCounts!B90,"")</f>
        <v>0</v>
      </c>
      <c r="C25" s="300">
        <f>IFERROR(Tri_Incurred_CCounts_Attror!C21-Ctrol_Incurred_CCounts!C90,"")</f>
        <v>0</v>
      </c>
      <c r="D25" s="300">
        <f>IFERROR(Tri_Incurred_CCounts_Attror!D21-Ctrol_Incurred_CCounts!D90,"")</f>
        <v>0</v>
      </c>
      <c r="E25" s="300">
        <f>IFERROR(Tri_Incurred_CCounts_Attror!E21-Ctrol_Incurred_CCounts!E90,"")</f>
        <v>0</v>
      </c>
      <c r="F25" s="300">
        <f>IFERROR(Tri_Incurred_CCounts_Attror!F21-Ctrol_Incurred_CCounts!F90,"")</f>
        <v>0</v>
      </c>
      <c r="G25" s="300">
        <f>IFERROR(Tri_Incurred_CCounts_Attror!G21-Ctrol_Incurred_CCounts!G90,"")</f>
        <v>0</v>
      </c>
      <c r="H25" s="300">
        <f>IFERROR(Tri_Incurred_CCounts_Attror!H21-Ctrol_Incurred_CCounts!H90,"")</f>
        <v>0</v>
      </c>
      <c r="I25" s="300">
        <f>IFERROR(Tri_Incurred_CCounts_Attror!I21-Ctrol_Incurred_CCounts!I90,"")</f>
        <v>0</v>
      </c>
      <c r="J25" s="300">
        <f>IFERROR(Tri_Incurred_CCounts_Attror!J21-Ctrol_Incurred_CCounts!J90,"")</f>
        <v>0</v>
      </c>
      <c r="K25" s="300">
        <f>IFERROR(Tri_Incurred_CCounts_Attror!K21-Ctrol_Incurred_CCounts!K90,"")</f>
        <v>0</v>
      </c>
      <c r="L25" s="300">
        <f>IFERROR(Tri_Incurred_CCounts_Attror!L21-Ctrol_Incurred_CCounts!L90,"")</f>
        <v>0</v>
      </c>
      <c r="M25" s="300">
        <f>IFERROR(Tri_Incurred_CCounts_Attror!M21-Ctrol_Incurred_CCounts!M90,"")</f>
        <v>0</v>
      </c>
      <c r="N25" s="300">
        <f>IFERROR(Tri_Incurred_CCounts_Attror!N21-Ctrol_Incurred_CCounts!N90,"")</f>
        <v>0</v>
      </c>
      <c r="O25" s="300">
        <f>IFERROR(Tri_Incurred_CCounts_Attror!O21-Ctrol_Incurred_CCounts!O90,"")</f>
        <v>0</v>
      </c>
      <c r="P25" s="300">
        <f>IFERROR(Tri_Incurred_CCounts_Attror!P21-Ctrol_Incurred_CCounts!P90,"")</f>
        <v>0</v>
      </c>
      <c r="Q25" s="300">
        <f>IFERROR(Tri_Incurred_CCounts_Attror!Q21-Ctrol_Incurred_CCounts!Q90,"")</f>
        <v>0</v>
      </c>
      <c r="R25" s="300">
        <f>IFERROR(Tri_Incurred_CCounts_Attror!R21-Ctrol_Incurred_CCounts!R90,"")</f>
        <v>0</v>
      </c>
      <c r="S25" s="300">
        <f>IFERROR(Tri_Incurred_CCounts_Attror!S21-Ctrol_Incurred_CCounts!S90,"")</f>
        <v>0</v>
      </c>
      <c r="T25" s="300">
        <f>IFERROR(Tri_Incurred_CCounts_Attror!T21-Ctrol_Incurred_CCounts!T90,"")</f>
        <v>0</v>
      </c>
      <c r="U25" s="300">
        <f>IFERROR(Tri_Incurred_CCounts_Attror!U21-Ctrol_Incurred_CCounts!U90,"")</f>
        <v>0</v>
      </c>
      <c r="V25" s="300">
        <f>IFERROR(Tri_Incurred_CCounts_Attror!V21-Ctrol_Incurred_CCounts!V90,"")</f>
        <v>0</v>
      </c>
      <c r="W25" s="300">
        <f>IFERROR(Tri_Incurred_CCounts_Attror!W21-Ctrol_Incurred_CCounts!W90,"")</f>
        <v>0</v>
      </c>
      <c r="X25" s="300">
        <f>IFERROR(Tri_Incurred_CCounts_Attror!X21-Ctrol_Incurred_CCounts!X90,"")</f>
        <v>0</v>
      </c>
      <c r="Y25" s="300">
        <f>IFERROR(Tri_Incurred_CCounts_Attror!Y21-Ctrol_Incurred_CCounts!Y90,"")</f>
        <v>0</v>
      </c>
      <c r="Z25" s="300">
        <f>IFERROR(Tri_Incurred_CCounts_Attror!Z21-Ctrol_Incurred_CCounts!Z90,"")</f>
        <v>0</v>
      </c>
      <c r="AA25" s="300">
        <f>IFERROR(Tri_Incurred_CCounts_Attror!AA21-Ctrol_Incurred_CCounts!AA90,"")</f>
        <v>0</v>
      </c>
      <c r="AB25" s="300">
        <f>IFERROR(Tri_Incurred_CCounts_Attror!AB21-Ctrol_Incurred_CCounts!AB90,"")</f>
        <v>0</v>
      </c>
      <c r="AC25" s="300">
        <f>IFERROR(Tri_Incurred_CCounts_Attror!AC21-Ctrol_Incurred_CCounts!AC90,"")</f>
        <v>0</v>
      </c>
      <c r="AD25" s="300">
        <f>IFERROR(Tri_Incurred_CCounts_Attror!AD21-Ctrol_Incurred_CCounts!AD90,"")</f>
        <v>0</v>
      </c>
      <c r="AE25" s="300">
        <f>IFERROR(Tri_Incurred_CCounts_Attror!AE21-Ctrol_Incurred_CCounts!AE90,"")</f>
        <v>0</v>
      </c>
      <c r="AF25" s="300">
        <f>IFERROR(Tri_Incurred_CCounts_Attror!AF21-Ctrol_Incurred_CCounts!AF90,"")</f>
        <v>0</v>
      </c>
      <c r="AG25" s="300">
        <f>IFERROR(Tri_Incurred_CCounts_Attror!AG21-Ctrol_Incurred_CCounts!AG90,"")</f>
        <v>0</v>
      </c>
      <c r="AH25" s="300">
        <f>IFERROR(Tri_Incurred_CCounts_Attror!AH21-Ctrol_Incurred_CCounts!AH90,"")</f>
        <v>0</v>
      </c>
      <c r="AI25" s="300">
        <f>IFERROR(Tri_Incurred_CCounts_Attror!AI21-Ctrol_Incurred_CCounts!AI90,"")</f>
        <v>0</v>
      </c>
      <c r="AJ25" s="300">
        <f>IFERROR(Tri_Incurred_CCounts_Attror!AJ21-Ctrol_Incurred_CCounts!AJ90,"")</f>
        <v>0</v>
      </c>
      <c r="AK25" s="300">
        <f>IFERROR(Tri_Incurred_CCounts_Attror!AK21-Ctrol_Incurred_CCounts!AK90,"")</f>
        <v>0</v>
      </c>
      <c r="AL25" s="300">
        <f>IFERROR(Tri_Incurred_CCounts_Attror!AL21-Ctrol_Incurred_CCounts!AL90,"")</f>
        <v>0</v>
      </c>
      <c r="AM25" s="300">
        <f>IFERROR(Tri_Incurred_CCounts_Attror!AM21-Ctrol_Incurred_CCounts!AM90,"")</f>
        <v>0</v>
      </c>
      <c r="AN25" s="300">
        <f>IFERROR(Tri_Incurred_CCounts_Attror!AN21-Ctrol_Incurred_CCounts!AN90,"")</f>
        <v>0</v>
      </c>
      <c r="AO25" s="300">
        <f>IFERROR(Tri_Incurred_CCounts_Attror!AO21-Ctrol_Incurred_CCounts!AO90,"")</f>
        <v>0</v>
      </c>
      <c r="AP25" s="300">
        <f>IFERROR(Tri_Incurred_CCounts_Attror!AP21-Ctrol_Incurred_CCounts!AP90,"")</f>
        <v>0</v>
      </c>
      <c r="AQ25" s="300">
        <f>IFERROR(Tri_Incurred_CCounts_Attror!AQ21-Ctrol_Incurred_CCounts!AQ90,"")</f>
        <v>0</v>
      </c>
      <c r="AR25" s="300">
        <f>IFERROR(Tri_Incurred_CCounts_Attror!AR21-Ctrol_Incurred_CCounts!AR90,"")</f>
        <v>0</v>
      </c>
      <c r="AS25" s="300">
        <f>IFERROR(Tri_Incurred_CCounts_Attror!AS21-Ctrol_Incurred_CCounts!AS90,"")</f>
        <v>0</v>
      </c>
      <c r="AT25" s="300">
        <f>IFERROR(Tri_Incurred_CCounts_Attror!AT21-Ctrol_Incurred_CCounts!AT90,"")</f>
        <v>0</v>
      </c>
      <c r="AU25" s="300">
        <f>IFERROR(Tri_Incurred_CCounts_Attror!AU21-Ctrol_Incurred_CCounts!AU90,"")</f>
        <v>0</v>
      </c>
      <c r="AV25" s="300">
        <f>IFERROR(Tri_Incurred_CCounts_Attror!AV21-Ctrol_Incurred_CCounts!AV90,"")</f>
        <v>0</v>
      </c>
      <c r="AW25" s="300">
        <f>IFERROR(Tri_Incurred_CCounts_Attror!AW21-Ctrol_Incurred_CCounts!AW90,"")</f>
        <v>0</v>
      </c>
      <c r="AX25" s="300">
        <f>IFERROR(Tri_Incurred_CCounts_Attror!AX21-Ctrol_Incurred_CCounts!AX90,"")</f>
        <v>0</v>
      </c>
      <c r="AY25" s="300">
        <f>IFERROR(Tri_Incurred_CCounts_Attror!AY21-Ctrol_Incurred_CCounts!AY90,"")</f>
        <v>0</v>
      </c>
      <c r="AZ25" s="300">
        <f>IFERROR(Tri_Incurred_CCounts_Attror!AZ21-Ctrol_Incurred_CCounts!AZ90,"")</f>
        <v>0</v>
      </c>
      <c r="BA25" s="300">
        <f>IFERROR(Tri_Incurred_CCounts_Attror!BA21-Ctrol_Incurred_CCounts!BA90,"")</f>
        <v>0</v>
      </c>
      <c r="BB25" s="300" t="str">
        <f>IFERROR(Tri_Incurred_CCounts_Attror!BB21-Ctrol_Incurred_CCounts!BB90,"")</f>
        <v/>
      </c>
      <c r="BC25" s="300" t="str">
        <f>IFERROR(Tri_Incurred_CCounts_Attror!BC21-Ctrol_Incurred_CCounts!BC90,"")</f>
        <v/>
      </c>
      <c r="BD25" s="300" t="str">
        <f>IFERROR(Tri_Incurred_CCounts_Attror!BD21-Ctrol_Incurred_CCounts!BD90,"")</f>
        <v/>
      </c>
      <c r="BE25" s="300" t="str">
        <f>IFERROR(Tri_Incurred_CCounts_Attror!BE21-Ctrol_Incurred_CCounts!BE90,"")</f>
        <v/>
      </c>
      <c r="BF25" s="300" t="str">
        <f>IFERROR(Tri_Incurred_CCounts_Attror!BF21-Ctrol_Incurred_CCounts!BF90,"")</f>
        <v/>
      </c>
      <c r="BG25" s="300" t="str">
        <f>IFERROR(Tri_Incurred_CCounts_Attror!BG21-Ctrol_Incurred_CCounts!BG90,"")</f>
        <v/>
      </c>
    </row>
    <row r="26" spans="1:61" s="300" customFormat="1">
      <c r="A26" s="127" t="s">
        <v>448</v>
      </c>
      <c r="B26" s="300">
        <f>IFERROR(Tri_Incurred_CCounts_Attror!B22-Ctrol_Incurred_CCounts!B91,"")</f>
        <v>0</v>
      </c>
      <c r="C26" s="300">
        <f>IFERROR(Tri_Incurred_CCounts_Attror!C22-Ctrol_Incurred_CCounts!C91,"")</f>
        <v>0</v>
      </c>
      <c r="D26" s="300">
        <f>IFERROR(Tri_Incurred_CCounts_Attror!D22-Ctrol_Incurred_CCounts!D91,"")</f>
        <v>0</v>
      </c>
      <c r="E26" s="300">
        <f>IFERROR(Tri_Incurred_CCounts_Attror!E22-Ctrol_Incurred_CCounts!E91,"")</f>
        <v>0</v>
      </c>
      <c r="F26" s="300">
        <f>IFERROR(Tri_Incurred_CCounts_Attror!F22-Ctrol_Incurred_CCounts!F91,"")</f>
        <v>0</v>
      </c>
      <c r="G26" s="300">
        <f>IFERROR(Tri_Incurred_CCounts_Attror!G22-Ctrol_Incurred_CCounts!G91,"")</f>
        <v>0</v>
      </c>
      <c r="H26" s="300">
        <f>IFERROR(Tri_Incurred_CCounts_Attror!H22-Ctrol_Incurred_CCounts!H91,"")</f>
        <v>0</v>
      </c>
      <c r="I26" s="300">
        <f>IFERROR(Tri_Incurred_CCounts_Attror!I22-Ctrol_Incurred_CCounts!I91,"")</f>
        <v>0</v>
      </c>
      <c r="J26" s="300">
        <f>IFERROR(Tri_Incurred_CCounts_Attror!J22-Ctrol_Incurred_CCounts!J91,"")</f>
        <v>0</v>
      </c>
      <c r="K26" s="300">
        <f>IFERROR(Tri_Incurred_CCounts_Attror!K22-Ctrol_Incurred_CCounts!K91,"")</f>
        <v>0</v>
      </c>
      <c r="L26" s="300">
        <f>IFERROR(Tri_Incurred_CCounts_Attror!L22-Ctrol_Incurred_CCounts!L91,"")</f>
        <v>0</v>
      </c>
      <c r="M26" s="300">
        <f>IFERROR(Tri_Incurred_CCounts_Attror!M22-Ctrol_Incurred_CCounts!M91,"")</f>
        <v>0</v>
      </c>
      <c r="N26" s="300">
        <f>IFERROR(Tri_Incurred_CCounts_Attror!N22-Ctrol_Incurred_CCounts!N91,"")</f>
        <v>0</v>
      </c>
      <c r="O26" s="300">
        <f>IFERROR(Tri_Incurred_CCounts_Attror!O22-Ctrol_Incurred_CCounts!O91,"")</f>
        <v>0</v>
      </c>
      <c r="P26" s="300">
        <f>IFERROR(Tri_Incurred_CCounts_Attror!P22-Ctrol_Incurred_CCounts!P91,"")</f>
        <v>0</v>
      </c>
      <c r="Q26" s="300">
        <f>IFERROR(Tri_Incurred_CCounts_Attror!Q22-Ctrol_Incurred_CCounts!Q91,"")</f>
        <v>0</v>
      </c>
      <c r="R26" s="300">
        <f>IFERROR(Tri_Incurred_CCounts_Attror!R22-Ctrol_Incurred_CCounts!R91,"")</f>
        <v>0</v>
      </c>
      <c r="S26" s="300">
        <f>IFERROR(Tri_Incurred_CCounts_Attror!S22-Ctrol_Incurred_CCounts!S91,"")</f>
        <v>0</v>
      </c>
      <c r="T26" s="300">
        <f>IFERROR(Tri_Incurred_CCounts_Attror!T22-Ctrol_Incurred_CCounts!T91,"")</f>
        <v>0</v>
      </c>
      <c r="U26" s="300">
        <f>IFERROR(Tri_Incurred_CCounts_Attror!U22-Ctrol_Incurred_CCounts!U91,"")</f>
        <v>0</v>
      </c>
      <c r="V26" s="300">
        <f>IFERROR(Tri_Incurred_CCounts_Attror!V22-Ctrol_Incurred_CCounts!V91,"")</f>
        <v>0</v>
      </c>
      <c r="W26" s="300">
        <f>IFERROR(Tri_Incurred_CCounts_Attror!W22-Ctrol_Incurred_CCounts!W91,"")</f>
        <v>0</v>
      </c>
      <c r="X26" s="300">
        <f>IFERROR(Tri_Incurred_CCounts_Attror!X22-Ctrol_Incurred_CCounts!X91,"")</f>
        <v>0</v>
      </c>
      <c r="Y26" s="300">
        <f>IFERROR(Tri_Incurred_CCounts_Attror!Y22-Ctrol_Incurred_CCounts!Y91,"")</f>
        <v>0</v>
      </c>
      <c r="Z26" s="300">
        <f>IFERROR(Tri_Incurred_CCounts_Attror!Z22-Ctrol_Incurred_CCounts!Z91,"")</f>
        <v>0</v>
      </c>
      <c r="AA26" s="300">
        <f>IFERROR(Tri_Incurred_CCounts_Attror!AA22-Ctrol_Incurred_CCounts!AA91,"")</f>
        <v>0</v>
      </c>
      <c r="AB26" s="300">
        <f>IFERROR(Tri_Incurred_CCounts_Attror!AB22-Ctrol_Incurred_CCounts!AB91,"")</f>
        <v>0</v>
      </c>
      <c r="AC26" s="300">
        <f>IFERROR(Tri_Incurred_CCounts_Attror!AC22-Ctrol_Incurred_CCounts!AC91,"")</f>
        <v>0</v>
      </c>
      <c r="AD26" s="300">
        <f>IFERROR(Tri_Incurred_CCounts_Attror!AD22-Ctrol_Incurred_CCounts!AD91,"")</f>
        <v>0</v>
      </c>
      <c r="AE26" s="300">
        <f>IFERROR(Tri_Incurred_CCounts_Attror!AE22-Ctrol_Incurred_CCounts!AE91,"")</f>
        <v>0</v>
      </c>
      <c r="AF26" s="300">
        <f>IFERROR(Tri_Incurred_CCounts_Attror!AF22-Ctrol_Incurred_CCounts!AF91,"")</f>
        <v>0</v>
      </c>
      <c r="AG26" s="300">
        <f>IFERROR(Tri_Incurred_CCounts_Attror!AG22-Ctrol_Incurred_CCounts!AG91,"")</f>
        <v>0</v>
      </c>
      <c r="AH26" s="300">
        <f>IFERROR(Tri_Incurred_CCounts_Attror!AH22-Ctrol_Incurred_CCounts!AH91,"")</f>
        <v>0</v>
      </c>
      <c r="AI26" s="300">
        <f>IFERROR(Tri_Incurred_CCounts_Attror!AI22-Ctrol_Incurred_CCounts!AI91,"")</f>
        <v>0</v>
      </c>
      <c r="AJ26" s="300">
        <f>IFERROR(Tri_Incurred_CCounts_Attror!AJ22-Ctrol_Incurred_CCounts!AJ91,"")</f>
        <v>0</v>
      </c>
      <c r="AK26" s="300">
        <f>IFERROR(Tri_Incurred_CCounts_Attror!AK22-Ctrol_Incurred_CCounts!AK91,"")</f>
        <v>0</v>
      </c>
      <c r="AL26" s="300">
        <f>IFERROR(Tri_Incurred_CCounts_Attror!AL22-Ctrol_Incurred_CCounts!AL91,"")</f>
        <v>0</v>
      </c>
      <c r="AM26" s="300">
        <f>IFERROR(Tri_Incurred_CCounts_Attror!AM22-Ctrol_Incurred_CCounts!AM91,"")</f>
        <v>0</v>
      </c>
      <c r="AN26" s="300">
        <f>IFERROR(Tri_Incurred_CCounts_Attror!AN22-Ctrol_Incurred_CCounts!AN91,"")</f>
        <v>0</v>
      </c>
      <c r="AO26" s="300">
        <f>IFERROR(Tri_Incurred_CCounts_Attror!AO22-Ctrol_Incurred_CCounts!AO91,"")</f>
        <v>0</v>
      </c>
      <c r="AP26" s="300">
        <f>IFERROR(Tri_Incurred_CCounts_Attror!AP22-Ctrol_Incurred_CCounts!AP91,"")</f>
        <v>0</v>
      </c>
      <c r="AQ26" s="300">
        <f>IFERROR(Tri_Incurred_CCounts_Attror!AQ22-Ctrol_Incurred_CCounts!AQ91,"")</f>
        <v>0</v>
      </c>
      <c r="AR26" s="300">
        <f>IFERROR(Tri_Incurred_CCounts_Attror!AR22-Ctrol_Incurred_CCounts!AR91,"")</f>
        <v>0</v>
      </c>
      <c r="AS26" s="300">
        <f>IFERROR(Tri_Incurred_CCounts_Attror!AS22-Ctrol_Incurred_CCounts!AS91,"")</f>
        <v>0</v>
      </c>
      <c r="AT26" s="300">
        <f>IFERROR(Tri_Incurred_CCounts_Attror!AT22-Ctrol_Incurred_CCounts!AT91,"")</f>
        <v>0</v>
      </c>
      <c r="AU26" s="300">
        <f>IFERROR(Tri_Incurred_CCounts_Attror!AU22-Ctrol_Incurred_CCounts!AU91,"")</f>
        <v>0</v>
      </c>
      <c r="AV26" s="300">
        <f>IFERROR(Tri_Incurred_CCounts_Attror!AV22-Ctrol_Incurred_CCounts!AV91,"")</f>
        <v>0</v>
      </c>
      <c r="AW26" s="300">
        <f>IFERROR(Tri_Incurred_CCounts_Attror!AW22-Ctrol_Incurred_CCounts!AW91,"")</f>
        <v>0</v>
      </c>
      <c r="AX26" s="300">
        <f>IFERROR(Tri_Incurred_CCounts_Attror!AX22-Ctrol_Incurred_CCounts!AX91,"")</f>
        <v>0</v>
      </c>
      <c r="AY26" s="300">
        <f>IFERROR(Tri_Incurred_CCounts_Attror!AY22-Ctrol_Incurred_CCounts!AY91,"")</f>
        <v>0</v>
      </c>
      <c r="AZ26" s="300">
        <f>IFERROR(Tri_Incurred_CCounts_Attror!AZ22-Ctrol_Incurred_CCounts!AZ91,"")</f>
        <v>0</v>
      </c>
      <c r="BA26" s="300" t="str">
        <f>IFERROR(Tri_Incurred_CCounts_Attror!BA22-Ctrol_Incurred_CCounts!BA91,"")</f>
        <v/>
      </c>
      <c r="BB26" s="300" t="str">
        <f>IFERROR(Tri_Incurred_CCounts_Attror!BB22-Ctrol_Incurred_CCounts!BB91,"")</f>
        <v/>
      </c>
      <c r="BC26" s="300" t="str">
        <f>IFERROR(Tri_Incurred_CCounts_Attror!BC22-Ctrol_Incurred_CCounts!BC91,"")</f>
        <v/>
      </c>
      <c r="BD26" s="300" t="str">
        <f>IFERROR(Tri_Incurred_CCounts_Attror!BD22-Ctrol_Incurred_CCounts!BD91,"")</f>
        <v/>
      </c>
      <c r="BE26" s="300" t="str">
        <f>IFERROR(Tri_Incurred_CCounts_Attror!BE22-Ctrol_Incurred_CCounts!BE91,"")</f>
        <v/>
      </c>
      <c r="BF26" s="300" t="str">
        <f>IFERROR(Tri_Incurred_CCounts_Attror!BF22-Ctrol_Incurred_CCounts!BF91,"")</f>
        <v/>
      </c>
      <c r="BG26" s="300" t="str">
        <f>IFERROR(Tri_Incurred_CCounts_Attror!BG22-Ctrol_Incurred_CCounts!BG91,"")</f>
        <v/>
      </c>
    </row>
    <row r="27" spans="1:61" s="300" customFormat="1">
      <c r="A27" s="127" t="s">
        <v>449</v>
      </c>
      <c r="B27" s="300">
        <f>IFERROR(Tri_Incurred_CCounts_Attror!B23-Ctrol_Incurred_CCounts!B92,"")</f>
        <v>0</v>
      </c>
      <c r="C27" s="300">
        <f>IFERROR(Tri_Incurred_CCounts_Attror!C23-Ctrol_Incurred_CCounts!C92,"")</f>
        <v>0</v>
      </c>
      <c r="D27" s="300">
        <f>IFERROR(Tri_Incurred_CCounts_Attror!D23-Ctrol_Incurred_CCounts!D92,"")</f>
        <v>0</v>
      </c>
      <c r="E27" s="300">
        <f>IFERROR(Tri_Incurred_CCounts_Attror!E23-Ctrol_Incurred_CCounts!E92,"")</f>
        <v>0</v>
      </c>
      <c r="F27" s="300">
        <f>IFERROR(Tri_Incurred_CCounts_Attror!F23-Ctrol_Incurred_CCounts!F92,"")</f>
        <v>0</v>
      </c>
      <c r="G27" s="300">
        <f>IFERROR(Tri_Incurred_CCounts_Attror!G23-Ctrol_Incurred_CCounts!G92,"")</f>
        <v>0</v>
      </c>
      <c r="H27" s="300">
        <f>IFERROR(Tri_Incurred_CCounts_Attror!H23-Ctrol_Incurred_CCounts!H92,"")</f>
        <v>0</v>
      </c>
      <c r="I27" s="300">
        <f>IFERROR(Tri_Incurred_CCounts_Attror!I23-Ctrol_Incurred_CCounts!I92,"")</f>
        <v>0</v>
      </c>
      <c r="J27" s="300">
        <f>IFERROR(Tri_Incurred_CCounts_Attror!J23-Ctrol_Incurred_CCounts!J92,"")</f>
        <v>0</v>
      </c>
      <c r="K27" s="300">
        <f>IFERROR(Tri_Incurred_CCounts_Attror!K23-Ctrol_Incurred_CCounts!K92,"")</f>
        <v>0</v>
      </c>
      <c r="L27" s="300">
        <f>IFERROR(Tri_Incurred_CCounts_Attror!L23-Ctrol_Incurred_CCounts!L92,"")</f>
        <v>0</v>
      </c>
      <c r="M27" s="300">
        <f>IFERROR(Tri_Incurred_CCounts_Attror!M23-Ctrol_Incurred_CCounts!M92,"")</f>
        <v>0</v>
      </c>
      <c r="N27" s="300">
        <f>IFERROR(Tri_Incurred_CCounts_Attror!N23-Ctrol_Incurred_CCounts!N92,"")</f>
        <v>0</v>
      </c>
      <c r="O27" s="300">
        <f>IFERROR(Tri_Incurred_CCounts_Attror!O23-Ctrol_Incurred_CCounts!O92,"")</f>
        <v>0</v>
      </c>
      <c r="P27" s="300">
        <f>IFERROR(Tri_Incurred_CCounts_Attror!P23-Ctrol_Incurred_CCounts!P92,"")</f>
        <v>0</v>
      </c>
      <c r="Q27" s="300">
        <f>IFERROR(Tri_Incurred_CCounts_Attror!Q23-Ctrol_Incurred_CCounts!Q92,"")</f>
        <v>0</v>
      </c>
      <c r="R27" s="300">
        <f>IFERROR(Tri_Incurred_CCounts_Attror!R23-Ctrol_Incurred_CCounts!R92,"")</f>
        <v>0</v>
      </c>
      <c r="S27" s="300">
        <f>IFERROR(Tri_Incurred_CCounts_Attror!S23-Ctrol_Incurred_CCounts!S92,"")</f>
        <v>0</v>
      </c>
      <c r="T27" s="300">
        <f>IFERROR(Tri_Incurred_CCounts_Attror!T23-Ctrol_Incurred_CCounts!T92,"")</f>
        <v>0</v>
      </c>
      <c r="U27" s="300">
        <f>IFERROR(Tri_Incurred_CCounts_Attror!U23-Ctrol_Incurred_CCounts!U92,"")</f>
        <v>0</v>
      </c>
      <c r="V27" s="300">
        <f>IFERROR(Tri_Incurred_CCounts_Attror!V23-Ctrol_Incurred_CCounts!V92,"")</f>
        <v>0</v>
      </c>
      <c r="W27" s="300">
        <f>IFERROR(Tri_Incurred_CCounts_Attror!W23-Ctrol_Incurred_CCounts!W92,"")</f>
        <v>0</v>
      </c>
      <c r="X27" s="300">
        <f>IFERROR(Tri_Incurred_CCounts_Attror!X23-Ctrol_Incurred_CCounts!X92,"")</f>
        <v>0</v>
      </c>
      <c r="Y27" s="300">
        <f>IFERROR(Tri_Incurred_CCounts_Attror!Y23-Ctrol_Incurred_CCounts!Y92,"")</f>
        <v>0</v>
      </c>
      <c r="Z27" s="300">
        <f>IFERROR(Tri_Incurred_CCounts_Attror!Z23-Ctrol_Incurred_CCounts!Z92,"")</f>
        <v>0</v>
      </c>
      <c r="AA27" s="300">
        <f>IFERROR(Tri_Incurred_CCounts_Attror!AA23-Ctrol_Incurred_CCounts!AA92,"")</f>
        <v>0</v>
      </c>
      <c r="AB27" s="300">
        <f>IFERROR(Tri_Incurred_CCounts_Attror!AB23-Ctrol_Incurred_CCounts!AB92,"")</f>
        <v>0</v>
      </c>
      <c r="AC27" s="300">
        <f>IFERROR(Tri_Incurred_CCounts_Attror!AC23-Ctrol_Incurred_CCounts!AC92,"")</f>
        <v>0</v>
      </c>
      <c r="AD27" s="300">
        <f>IFERROR(Tri_Incurred_CCounts_Attror!AD23-Ctrol_Incurred_CCounts!AD92,"")</f>
        <v>0</v>
      </c>
      <c r="AE27" s="300">
        <f>IFERROR(Tri_Incurred_CCounts_Attror!AE23-Ctrol_Incurred_CCounts!AE92,"")</f>
        <v>0</v>
      </c>
      <c r="AF27" s="300">
        <f>IFERROR(Tri_Incurred_CCounts_Attror!AF23-Ctrol_Incurred_CCounts!AF92,"")</f>
        <v>0</v>
      </c>
      <c r="AG27" s="300">
        <f>IFERROR(Tri_Incurred_CCounts_Attror!AG23-Ctrol_Incurred_CCounts!AG92,"")</f>
        <v>0</v>
      </c>
      <c r="AH27" s="300">
        <f>IFERROR(Tri_Incurred_CCounts_Attror!AH23-Ctrol_Incurred_CCounts!AH92,"")</f>
        <v>0</v>
      </c>
      <c r="AI27" s="300">
        <f>IFERROR(Tri_Incurred_CCounts_Attror!AI23-Ctrol_Incurred_CCounts!AI92,"")</f>
        <v>0</v>
      </c>
      <c r="AJ27" s="300">
        <f>IFERROR(Tri_Incurred_CCounts_Attror!AJ23-Ctrol_Incurred_CCounts!AJ92,"")</f>
        <v>0</v>
      </c>
      <c r="AK27" s="300">
        <f>IFERROR(Tri_Incurred_CCounts_Attror!AK23-Ctrol_Incurred_CCounts!AK92,"")</f>
        <v>0</v>
      </c>
      <c r="AL27" s="300">
        <f>IFERROR(Tri_Incurred_CCounts_Attror!AL23-Ctrol_Incurred_CCounts!AL92,"")</f>
        <v>0</v>
      </c>
      <c r="AM27" s="300">
        <f>IFERROR(Tri_Incurred_CCounts_Attror!AM23-Ctrol_Incurred_CCounts!AM92,"")</f>
        <v>0</v>
      </c>
      <c r="AN27" s="300">
        <f>IFERROR(Tri_Incurred_CCounts_Attror!AN23-Ctrol_Incurred_CCounts!AN92,"")</f>
        <v>0</v>
      </c>
      <c r="AO27" s="300">
        <f>IFERROR(Tri_Incurred_CCounts_Attror!AO23-Ctrol_Incurred_CCounts!AO92,"")</f>
        <v>0</v>
      </c>
      <c r="AP27" s="300">
        <f>IFERROR(Tri_Incurred_CCounts_Attror!AP23-Ctrol_Incurred_CCounts!AP92,"")</f>
        <v>0</v>
      </c>
      <c r="AQ27" s="300">
        <f>IFERROR(Tri_Incurred_CCounts_Attror!AQ23-Ctrol_Incurred_CCounts!AQ92,"")</f>
        <v>0</v>
      </c>
      <c r="AR27" s="300">
        <f>IFERROR(Tri_Incurred_CCounts_Attror!AR23-Ctrol_Incurred_CCounts!AR92,"")</f>
        <v>0</v>
      </c>
      <c r="AS27" s="300">
        <f>IFERROR(Tri_Incurred_CCounts_Attror!AS23-Ctrol_Incurred_CCounts!AS92,"")</f>
        <v>0</v>
      </c>
      <c r="AT27" s="300">
        <f>IFERROR(Tri_Incurred_CCounts_Attror!AT23-Ctrol_Incurred_CCounts!AT92,"")</f>
        <v>0</v>
      </c>
      <c r="AU27" s="300">
        <f>IFERROR(Tri_Incurred_CCounts_Attror!AU23-Ctrol_Incurred_CCounts!AU92,"")</f>
        <v>0</v>
      </c>
      <c r="AV27" s="300">
        <f>IFERROR(Tri_Incurred_CCounts_Attror!AV23-Ctrol_Incurred_CCounts!AV92,"")</f>
        <v>0</v>
      </c>
      <c r="AW27" s="300">
        <f>IFERROR(Tri_Incurred_CCounts_Attror!AW23-Ctrol_Incurred_CCounts!AW92,"")</f>
        <v>0</v>
      </c>
      <c r="AX27" s="300">
        <f>IFERROR(Tri_Incurred_CCounts_Attror!AX23-Ctrol_Incurred_CCounts!AX92,"")</f>
        <v>0</v>
      </c>
      <c r="AY27" s="300">
        <f>IFERROR(Tri_Incurred_CCounts_Attror!AY23-Ctrol_Incurred_CCounts!AY92,"")</f>
        <v>0</v>
      </c>
      <c r="AZ27" s="300" t="str">
        <f>IFERROR(Tri_Incurred_CCounts_Attror!AZ23-Ctrol_Incurred_CCounts!AZ92,"")</f>
        <v/>
      </c>
      <c r="BA27" s="300" t="str">
        <f>IFERROR(Tri_Incurred_CCounts_Attror!BA23-Ctrol_Incurred_CCounts!BA92,"")</f>
        <v/>
      </c>
      <c r="BB27" s="300" t="str">
        <f>IFERROR(Tri_Incurred_CCounts_Attror!BB23-Ctrol_Incurred_CCounts!BB92,"")</f>
        <v/>
      </c>
      <c r="BC27" s="300" t="str">
        <f>IFERROR(Tri_Incurred_CCounts_Attror!BC23-Ctrol_Incurred_CCounts!BC92,"")</f>
        <v/>
      </c>
      <c r="BD27" s="300" t="str">
        <f>IFERROR(Tri_Incurred_CCounts_Attror!BD23-Ctrol_Incurred_CCounts!BD92,"")</f>
        <v/>
      </c>
      <c r="BE27" s="300" t="str">
        <f>IFERROR(Tri_Incurred_CCounts_Attror!BE23-Ctrol_Incurred_CCounts!BE92,"")</f>
        <v/>
      </c>
      <c r="BF27" s="300" t="str">
        <f>IFERROR(Tri_Incurred_CCounts_Attror!BF23-Ctrol_Incurred_CCounts!BF92,"")</f>
        <v/>
      </c>
      <c r="BG27" s="300" t="str">
        <f>IFERROR(Tri_Incurred_CCounts_Attror!BG23-Ctrol_Incurred_CCounts!BG92,"")</f>
        <v/>
      </c>
    </row>
    <row r="28" spans="1:61" s="300" customFormat="1">
      <c r="A28" s="127" t="s">
        <v>450</v>
      </c>
      <c r="B28" s="300">
        <f>IFERROR(Tri_Incurred_CCounts_Attror!B24-Ctrol_Incurred_CCounts!B93,"")</f>
        <v>0</v>
      </c>
      <c r="C28" s="300">
        <f>IFERROR(Tri_Incurred_CCounts_Attror!C24-Ctrol_Incurred_CCounts!C93,"")</f>
        <v>0</v>
      </c>
      <c r="D28" s="300">
        <f>IFERROR(Tri_Incurred_CCounts_Attror!D24-Ctrol_Incurred_CCounts!D93,"")</f>
        <v>0</v>
      </c>
      <c r="E28" s="300">
        <f>IFERROR(Tri_Incurred_CCounts_Attror!E24-Ctrol_Incurred_CCounts!E93,"")</f>
        <v>0</v>
      </c>
      <c r="F28" s="300">
        <f>IFERROR(Tri_Incurred_CCounts_Attror!F24-Ctrol_Incurred_CCounts!F93,"")</f>
        <v>0</v>
      </c>
      <c r="G28" s="300">
        <f>IFERROR(Tri_Incurred_CCounts_Attror!G24-Ctrol_Incurred_CCounts!G93,"")</f>
        <v>0</v>
      </c>
      <c r="H28" s="300">
        <f>IFERROR(Tri_Incurred_CCounts_Attror!H24-Ctrol_Incurred_CCounts!H93,"")</f>
        <v>0</v>
      </c>
      <c r="I28" s="300">
        <f>IFERROR(Tri_Incurred_CCounts_Attror!I24-Ctrol_Incurred_CCounts!I93,"")</f>
        <v>0</v>
      </c>
      <c r="J28" s="300">
        <f>IFERROR(Tri_Incurred_CCounts_Attror!J24-Ctrol_Incurred_CCounts!J93,"")</f>
        <v>0</v>
      </c>
      <c r="K28" s="300">
        <f>IFERROR(Tri_Incurred_CCounts_Attror!K24-Ctrol_Incurred_CCounts!K93,"")</f>
        <v>0</v>
      </c>
      <c r="L28" s="300">
        <f>IFERROR(Tri_Incurred_CCounts_Attror!L24-Ctrol_Incurred_CCounts!L93,"")</f>
        <v>0</v>
      </c>
      <c r="M28" s="300">
        <f>IFERROR(Tri_Incurred_CCounts_Attror!M24-Ctrol_Incurred_CCounts!M93,"")</f>
        <v>0</v>
      </c>
      <c r="N28" s="300">
        <f>IFERROR(Tri_Incurred_CCounts_Attror!N24-Ctrol_Incurred_CCounts!N93,"")</f>
        <v>0</v>
      </c>
      <c r="O28" s="300">
        <f>IFERROR(Tri_Incurred_CCounts_Attror!O24-Ctrol_Incurred_CCounts!O93,"")</f>
        <v>0</v>
      </c>
      <c r="P28" s="300">
        <f>IFERROR(Tri_Incurred_CCounts_Attror!P24-Ctrol_Incurred_CCounts!P93,"")</f>
        <v>0</v>
      </c>
      <c r="Q28" s="300">
        <f>IFERROR(Tri_Incurred_CCounts_Attror!Q24-Ctrol_Incurred_CCounts!Q93,"")</f>
        <v>0</v>
      </c>
      <c r="R28" s="300">
        <f>IFERROR(Tri_Incurred_CCounts_Attror!R24-Ctrol_Incurred_CCounts!R93,"")</f>
        <v>0</v>
      </c>
      <c r="S28" s="300">
        <f>IFERROR(Tri_Incurred_CCounts_Attror!S24-Ctrol_Incurred_CCounts!S93,"")</f>
        <v>0</v>
      </c>
      <c r="T28" s="300">
        <f>IFERROR(Tri_Incurred_CCounts_Attror!T24-Ctrol_Incurred_CCounts!T93,"")</f>
        <v>0</v>
      </c>
      <c r="U28" s="300">
        <f>IFERROR(Tri_Incurred_CCounts_Attror!U24-Ctrol_Incurred_CCounts!U93,"")</f>
        <v>0</v>
      </c>
      <c r="V28" s="300">
        <f>IFERROR(Tri_Incurred_CCounts_Attror!V24-Ctrol_Incurred_CCounts!V93,"")</f>
        <v>0</v>
      </c>
      <c r="W28" s="300">
        <f>IFERROR(Tri_Incurred_CCounts_Attror!W24-Ctrol_Incurred_CCounts!W93,"")</f>
        <v>0</v>
      </c>
      <c r="X28" s="300">
        <f>IFERROR(Tri_Incurred_CCounts_Attror!X24-Ctrol_Incurred_CCounts!X93,"")</f>
        <v>0</v>
      </c>
      <c r="Y28" s="300">
        <f>IFERROR(Tri_Incurred_CCounts_Attror!Y24-Ctrol_Incurred_CCounts!Y93,"")</f>
        <v>0</v>
      </c>
      <c r="Z28" s="300">
        <f>IFERROR(Tri_Incurred_CCounts_Attror!Z24-Ctrol_Incurred_CCounts!Z93,"")</f>
        <v>0</v>
      </c>
      <c r="AA28" s="300">
        <f>IFERROR(Tri_Incurred_CCounts_Attror!AA24-Ctrol_Incurred_CCounts!AA93,"")</f>
        <v>0</v>
      </c>
      <c r="AB28" s="300">
        <f>IFERROR(Tri_Incurred_CCounts_Attror!AB24-Ctrol_Incurred_CCounts!AB93,"")</f>
        <v>0</v>
      </c>
      <c r="AC28" s="300">
        <f>IFERROR(Tri_Incurred_CCounts_Attror!AC24-Ctrol_Incurred_CCounts!AC93,"")</f>
        <v>0</v>
      </c>
      <c r="AD28" s="300">
        <f>IFERROR(Tri_Incurred_CCounts_Attror!AD24-Ctrol_Incurred_CCounts!AD93,"")</f>
        <v>0</v>
      </c>
      <c r="AE28" s="300">
        <f>IFERROR(Tri_Incurred_CCounts_Attror!AE24-Ctrol_Incurred_CCounts!AE93,"")</f>
        <v>0</v>
      </c>
      <c r="AF28" s="300">
        <f>IFERROR(Tri_Incurred_CCounts_Attror!AF24-Ctrol_Incurred_CCounts!AF93,"")</f>
        <v>0</v>
      </c>
      <c r="AG28" s="300">
        <f>IFERROR(Tri_Incurred_CCounts_Attror!AG24-Ctrol_Incurred_CCounts!AG93,"")</f>
        <v>0</v>
      </c>
      <c r="AH28" s="300">
        <f>IFERROR(Tri_Incurred_CCounts_Attror!AH24-Ctrol_Incurred_CCounts!AH93,"")</f>
        <v>0</v>
      </c>
      <c r="AI28" s="300">
        <f>IFERROR(Tri_Incurred_CCounts_Attror!AI24-Ctrol_Incurred_CCounts!AI93,"")</f>
        <v>0</v>
      </c>
      <c r="AJ28" s="300">
        <f>IFERROR(Tri_Incurred_CCounts_Attror!AJ24-Ctrol_Incurred_CCounts!AJ93,"")</f>
        <v>0</v>
      </c>
      <c r="AK28" s="300">
        <f>IFERROR(Tri_Incurred_CCounts_Attror!AK24-Ctrol_Incurred_CCounts!AK93,"")</f>
        <v>0</v>
      </c>
      <c r="AL28" s="300">
        <f>IFERROR(Tri_Incurred_CCounts_Attror!AL24-Ctrol_Incurred_CCounts!AL93,"")</f>
        <v>0</v>
      </c>
      <c r="AM28" s="300">
        <f>IFERROR(Tri_Incurred_CCounts_Attror!AM24-Ctrol_Incurred_CCounts!AM93,"")</f>
        <v>0</v>
      </c>
      <c r="AN28" s="300">
        <f>IFERROR(Tri_Incurred_CCounts_Attror!AN24-Ctrol_Incurred_CCounts!AN93,"")</f>
        <v>0</v>
      </c>
      <c r="AO28" s="300">
        <f>IFERROR(Tri_Incurred_CCounts_Attror!AO24-Ctrol_Incurred_CCounts!AO93,"")</f>
        <v>0</v>
      </c>
      <c r="AP28" s="300">
        <f>IFERROR(Tri_Incurred_CCounts_Attror!AP24-Ctrol_Incurred_CCounts!AP93,"")</f>
        <v>0</v>
      </c>
      <c r="AQ28" s="300">
        <f>IFERROR(Tri_Incurred_CCounts_Attror!AQ24-Ctrol_Incurred_CCounts!AQ93,"")</f>
        <v>0</v>
      </c>
      <c r="AR28" s="300">
        <f>IFERROR(Tri_Incurred_CCounts_Attror!AR24-Ctrol_Incurred_CCounts!AR93,"")</f>
        <v>0</v>
      </c>
      <c r="AS28" s="300">
        <f>IFERROR(Tri_Incurred_CCounts_Attror!AS24-Ctrol_Incurred_CCounts!AS93,"")</f>
        <v>0</v>
      </c>
      <c r="AT28" s="300">
        <f>IFERROR(Tri_Incurred_CCounts_Attror!AT24-Ctrol_Incurred_CCounts!AT93,"")</f>
        <v>0</v>
      </c>
      <c r="AU28" s="300">
        <f>IFERROR(Tri_Incurred_CCounts_Attror!AU24-Ctrol_Incurred_CCounts!AU93,"")</f>
        <v>0</v>
      </c>
      <c r="AV28" s="300">
        <f>IFERROR(Tri_Incurred_CCounts_Attror!AV24-Ctrol_Incurred_CCounts!AV93,"")</f>
        <v>0</v>
      </c>
      <c r="AW28" s="300">
        <f>IFERROR(Tri_Incurred_CCounts_Attror!AW24-Ctrol_Incurred_CCounts!AW93,"")</f>
        <v>0</v>
      </c>
      <c r="AX28" s="300">
        <f>IFERROR(Tri_Incurred_CCounts_Attror!AX24-Ctrol_Incurred_CCounts!AX93,"")</f>
        <v>0</v>
      </c>
      <c r="AY28" s="300" t="str">
        <f>IFERROR(Tri_Incurred_CCounts_Attror!AY24-Ctrol_Incurred_CCounts!AY93,"")</f>
        <v/>
      </c>
      <c r="AZ28" s="300" t="str">
        <f>IFERROR(Tri_Incurred_CCounts_Attror!AZ24-Ctrol_Incurred_CCounts!AZ93,"")</f>
        <v/>
      </c>
      <c r="BA28" s="300" t="str">
        <f>IFERROR(Tri_Incurred_CCounts_Attror!BA24-Ctrol_Incurred_CCounts!BA93,"")</f>
        <v/>
      </c>
      <c r="BB28" s="300" t="str">
        <f>IFERROR(Tri_Incurred_CCounts_Attror!BB24-Ctrol_Incurred_CCounts!BB93,"")</f>
        <v/>
      </c>
      <c r="BC28" s="300" t="str">
        <f>IFERROR(Tri_Incurred_CCounts_Attror!BC24-Ctrol_Incurred_CCounts!BC93,"")</f>
        <v/>
      </c>
      <c r="BD28" s="300" t="str">
        <f>IFERROR(Tri_Incurred_CCounts_Attror!BD24-Ctrol_Incurred_CCounts!BD93,"")</f>
        <v/>
      </c>
      <c r="BE28" s="300" t="str">
        <f>IFERROR(Tri_Incurred_CCounts_Attror!BE24-Ctrol_Incurred_CCounts!BE93,"")</f>
        <v/>
      </c>
      <c r="BF28" s="300" t="str">
        <f>IFERROR(Tri_Incurred_CCounts_Attror!BF24-Ctrol_Incurred_CCounts!BF93,"")</f>
        <v/>
      </c>
      <c r="BG28" s="300" t="str">
        <f>IFERROR(Tri_Incurred_CCounts_Attror!BG24-Ctrol_Incurred_CCounts!BG93,"")</f>
        <v/>
      </c>
    </row>
    <row r="29" spans="1:61" s="300" customFormat="1">
      <c r="A29" s="127" t="s">
        <v>451</v>
      </c>
      <c r="B29" s="300">
        <f>IFERROR(Tri_Incurred_CCounts_Attror!B25-Ctrol_Incurred_CCounts!B94,"")</f>
        <v>0</v>
      </c>
      <c r="C29" s="300">
        <f>IFERROR(Tri_Incurred_CCounts_Attror!C25-Ctrol_Incurred_CCounts!C94,"")</f>
        <v>0</v>
      </c>
      <c r="D29" s="300">
        <f>IFERROR(Tri_Incurred_CCounts_Attror!D25-Ctrol_Incurred_CCounts!D94,"")</f>
        <v>0</v>
      </c>
      <c r="E29" s="300">
        <f>IFERROR(Tri_Incurred_CCounts_Attror!E25-Ctrol_Incurred_CCounts!E94,"")</f>
        <v>0</v>
      </c>
      <c r="F29" s="300">
        <f>IFERROR(Tri_Incurred_CCounts_Attror!F25-Ctrol_Incurred_CCounts!F94,"")</f>
        <v>0</v>
      </c>
      <c r="G29" s="300">
        <f>IFERROR(Tri_Incurred_CCounts_Attror!G25-Ctrol_Incurred_CCounts!G94,"")</f>
        <v>0</v>
      </c>
      <c r="H29" s="300">
        <f>IFERROR(Tri_Incurred_CCounts_Attror!H25-Ctrol_Incurred_CCounts!H94,"")</f>
        <v>0</v>
      </c>
      <c r="I29" s="300">
        <f>IFERROR(Tri_Incurred_CCounts_Attror!I25-Ctrol_Incurred_CCounts!I94,"")</f>
        <v>0</v>
      </c>
      <c r="J29" s="300">
        <f>IFERROR(Tri_Incurred_CCounts_Attror!J25-Ctrol_Incurred_CCounts!J94,"")</f>
        <v>0</v>
      </c>
      <c r="K29" s="300">
        <f>IFERROR(Tri_Incurred_CCounts_Attror!K25-Ctrol_Incurred_CCounts!K94,"")</f>
        <v>0</v>
      </c>
      <c r="L29" s="300">
        <f>IFERROR(Tri_Incurred_CCounts_Attror!L25-Ctrol_Incurred_CCounts!L94,"")</f>
        <v>0</v>
      </c>
      <c r="M29" s="300">
        <f>IFERROR(Tri_Incurred_CCounts_Attror!M25-Ctrol_Incurred_CCounts!M94,"")</f>
        <v>0</v>
      </c>
      <c r="N29" s="300">
        <f>IFERROR(Tri_Incurred_CCounts_Attror!N25-Ctrol_Incurred_CCounts!N94,"")</f>
        <v>0</v>
      </c>
      <c r="O29" s="300">
        <f>IFERROR(Tri_Incurred_CCounts_Attror!O25-Ctrol_Incurred_CCounts!O94,"")</f>
        <v>0</v>
      </c>
      <c r="P29" s="300">
        <f>IFERROR(Tri_Incurred_CCounts_Attror!P25-Ctrol_Incurred_CCounts!P94,"")</f>
        <v>0</v>
      </c>
      <c r="Q29" s="300">
        <f>IFERROR(Tri_Incurred_CCounts_Attror!Q25-Ctrol_Incurred_CCounts!Q94,"")</f>
        <v>0</v>
      </c>
      <c r="R29" s="300">
        <f>IFERROR(Tri_Incurred_CCounts_Attror!R25-Ctrol_Incurred_CCounts!R94,"")</f>
        <v>0</v>
      </c>
      <c r="S29" s="300">
        <f>IFERROR(Tri_Incurred_CCounts_Attror!S25-Ctrol_Incurred_CCounts!S94,"")</f>
        <v>0</v>
      </c>
      <c r="T29" s="300">
        <f>IFERROR(Tri_Incurred_CCounts_Attror!T25-Ctrol_Incurred_CCounts!T94,"")</f>
        <v>0</v>
      </c>
      <c r="U29" s="300">
        <f>IFERROR(Tri_Incurred_CCounts_Attror!U25-Ctrol_Incurred_CCounts!U94,"")</f>
        <v>0</v>
      </c>
      <c r="V29" s="300">
        <f>IFERROR(Tri_Incurred_CCounts_Attror!V25-Ctrol_Incurred_CCounts!V94,"")</f>
        <v>0</v>
      </c>
      <c r="W29" s="300">
        <f>IFERROR(Tri_Incurred_CCounts_Attror!W25-Ctrol_Incurred_CCounts!W94,"")</f>
        <v>0</v>
      </c>
      <c r="X29" s="300">
        <f>IFERROR(Tri_Incurred_CCounts_Attror!X25-Ctrol_Incurred_CCounts!X94,"")</f>
        <v>0</v>
      </c>
      <c r="Y29" s="300">
        <f>IFERROR(Tri_Incurred_CCounts_Attror!Y25-Ctrol_Incurred_CCounts!Y94,"")</f>
        <v>0</v>
      </c>
      <c r="Z29" s="300">
        <f>IFERROR(Tri_Incurred_CCounts_Attror!Z25-Ctrol_Incurred_CCounts!Z94,"")</f>
        <v>0</v>
      </c>
      <c r="AA29" s="300">
        <f>IFERROR(Tri_Incurred_CCounts_Attror!AA25-Ctrol_Incurred_CCounts!AA94,"")</f>
        <v>0</v>
      </c>
      <c r="AB29" s="300">
        <f>IFERROR(Tri_Incurred_CCounts_Attror!AB25-Ctrol_Incurred_CCounts!AB94,"")</f>
        <v>0</v>
      </c>
      <c r="AC29" s="300">
        <f>IFERROR(Tri_Incurred_CCounts_Attror!AC25-Ctrol_Incurred_CCounts!AC94,"")</f>
        <v>0</v>
      </c>
      <c r="AD29" s="300">
        <f>IFERROR(Tri_Incurred_CCounts_Attror!AD25-Ctrol_Incurred_CCounts!AD94,"")</f>
        <v>0</v>
      </c>
      <c r="AE29" s="300">
        <f>IFERROR(Tri_Incurred_CCounts_Attror!AE25-Ctrol_Incurred_CCounts!AE94,"")</f>
        <v>0</v>
      </c>
      <c r="AF29" s="300">
        <f>IFERROR(Tri_Incurred_CCounts_Attror!AF25-Ctrol_Incurred_CCounts!AF94,"")</f>
        <v>0</v>
      </c>
      <c r="AG29" s="300">
        <f>IFERROR(Tri_Incurred_CCounts_Attror!AG25-Ctrol_Incurred_CCounts!AG94,"")</f>
        <v>0</v>
      </c>
      <c r="AH29" s="300">
        <f>IFERROR(Tri_Incurred_CCounts_Attror!AH25-Ctrol_Incurred_CCounts!AH94,"")</f>
        <v>0</v>
      </c>
      <c r="AI29" s="300">
        <f>IFERROR(Tri_Incurred_CCounts_Attror!AI25-Ctrol_Incurred_CCounts!AI94,"")</f>
        <v>0</v>
      </c>
      <c r="AJ29" s="300">
        <f>IFERROR(Tri_Incurred_CCounts_Attror!AJ25-Ctrol_Incurred_CCounts!AJ94,"")</f>
        <v>0</v>
      </c>
      <c r="AK29" s="300">
        <f>IFERROR(Tri_Incurred_CCounts_Attror!AK25-Ctrol_Incurred_CCounts!AK94,"")</f>
        <v>0</v>
      </c>
      <c r="AL29" s="300">
        <f>IFERROR(Tri_Incurred_CCounts_Attror!AL25-Ctrol_Incurred_CCounts!AL94,"")</f>
        <v>0</v>
      </c>
      <c r="AM29" s="300">
        <f>IFERROR(Tri_Incurred_CCounts_Attror!AM25-Ctrol_Incurred_CCounts!AM94,"")</f>
        <v>0</v>
      </c>
      <c r="AN29" s="300">
        <f>IFERROR(Tri_Incurred_CCounts_Attror!AN25-Ctrol_Incurred_CCounts!AN94,"")</f>
        <v>0</v>
      </c>
      <c r="AO29" s="300">
        <f>IFERROR(Tri_Incurred_CCounts_Attror!AO25-Ctrol_Incurred_CCounts!AO94,"")</f>
        <v>0</v>
      </c>
      <c r="AP29" s="300">
        <f>IFERROR(Tri_Incurred_CCounts_Attror!AP25-Ctrol_Incurred_CCounts!AP94,"")</f>
        <v>0</v>
      </c>
      <c r="AQ29" s="300">
        <f>IFERROR(Tri_Incurred_CCounts_Attror!AQ25-Ctrol_Incurred_CCounts!AQ94,"")</f>
        <v>0</v>
      </c>
      <c r="AR29" s="300">
        <f>IFERROR(Tri_Incurred_CCounts_Attror!AR25-Ctrol_Incurred_CCounts!AR94,"")</f>
        <v>0</v>
      </c>
      <c r="AS29" s="300">
        <f>IFERROR(Tri_Incurred_CCounts_Attror!AS25-Ctrol_Incurred_CCounts!AS94,"")</f>
        <v>0</v>
      </c>
      <c r="AT29" s="300">
        <f>IFERROR(Tri_Incurred_CCounts_Attror!AT25-Ctrol_Incurred_CCounts!AT94,"")</f>
        <v>0</v>
      </c>
      <c r="AU29" s="300">
        <f>IFERROR(Tri_Incurred_CCounts_Attror!AU25-Ctrol_Incurred_CCounts!AU94,"")</f>
        <v>0</v>
      </c>
      <c r="AV29" s="300">
        <f>IFERROR(Tri_Incurred_CCounts_Attror!AV25-Ctrol_Incurred_CCounts!AV94,"")</f>
        <v>0</v>
      </c>
      <c r="AW29" s="300">
        <f>IFERROR(Tri_Incurred_CCounts_Attror!AW25-Ctrol_Incurred_CCounts!AW94,"")</f>
        <v>0</v>
      </c>
      <c r="AX29" s="300" t="str">
        <f>IFERROR(Tri_Incurred_CCounts_Attror!AX25-Ctrol_Incurred_CCounts!AX94,"")</f>
        <v/>
      </c>
      <c r="AY29" s="300" t="str">
        <f>IFERROR(Tri_Incurred_CCounts_Attror!AY25-Ctrol_Incurred_CCounts!AY94,"")</f>
        <v/>
      </c>
      <c r="AZ29" s="300" t="str">
        <f>IFERROR(Tri_Incurred_CCounts_Attror!AZ25-Ctrol_Incurred_CCounts!AZ94,"")</f>
        <v/>
      </c>
      <c r="BA29" s="300" t="str">
        <f>IFERROR(Tri_Incurred_CCounts_Attror!BA25-Ctrol_Incurred_CCounts!BA94,"")</f>
        <v/>
      </c>
      <c r="BB29" s="300" t="str">
        <f>IFERROR(Tri_Incurred_CCounts_Attror!BB25-Ctrol_Incurred_CCounts!BB94,"")</f>
        <v/>
      </c>
      <c r="BC29" s="300" t="str">
        <f>IFERROR(Tri_Incurred_CCounts_Attror!BC25-Ctrol_Incurred_CCounts!BC94,"")</f>
        <v/>
      </c>
      <c r="BD29" s="300" t="str">
        <f>IFERROR(Tri_Incurred_CCounts_Attror!BD25-Ctrol_Incurred_CCounts!BD94,"")</f>
        <v/>
      </c>
      <c r="BE29" s="300" t="str">
        <f>IFERROR(Tri_Incurred_CCounts_Attror!BE25-Ctrol_Incurred_CCounts!BE94,"")</f>
        <v/>
      </c>
      <c r="BF29" s="300" t="str">
        <f>IFERROR(Tri_Incurred_CCounts_Attror!BF25-Ctrol_Incurred_CCounts!BF94,"")</f>
        <v/>
      </c>
      <c r="BG29" s="300" t="str">
        <f>IFERROR(Tri_Incurred_CCounts_Attror!BG25-Ctrol_Incurred_CCounts!BG94,"")</f>
        <v/>
      </c>
    </row>
    <row r="30" spans="1:61" s="300" customFormat="1">
      <c r="A30" s="127" t="s">
        <v>452</v>
      </c>
      <c r="B30" s="300">
        <f>IFERROR(Tri_Incurred_CCounts_Attror!B26-Ctrol_Incurred_CCounts!B95,"")</f>
        <v>0</v>
      </c>
      <c r="C30" s="300">
        <f>IFERROR(Tri_Incurred_CCounts_Attror!C26-Ctrol_Incurred_CCounts!C95,"")</f>
        <v>0</v>
      </c>
      <c r="D30" s="300">
        <f>IFERROR(Tri_Incurred_CCounts_Attror!D26-Ctrol_Incurred_CCounts!D95,"")</f>
        <v>0</v>
      </c>
      <c r="E30" s="300">
        <f>IFERROR(Tri_Incurred_CCounts_Attror!E26-Ctrol_Incurred_CCounts!E95,"")</f>
        <v>0</v>
      </c>
      <c r="F30" s="300">
        <f>IFERROR(Tri_Incurred_CCounts_Attror!F26-Ctrol_Incurred_CCounts!F95,"")</f>
        <v>0</v>
      </c>
      <c r="G30" s="300">
        <f>IFERROR(Tri_Incurred_CCounts_Attror!G26-Ctrol_Incurred_CCounts!G95,"")</f>
        <v>0</v>
      </c>
      <c r="H30" s="300">
        <f>IFERROR(Tri_Incurred_CCounts_Attror!H26-Ctrol_Incurred_CCounts!H95,"")</f>
        <v>0</v>
      </c>
      <c r="I30" s="300">
        <f>IFERROR(Tri_Incurred_CCounts_Attror!I26-Ctrol_Incurred_CCounts!I95,"")</f>
        <v>0</v>
      </c>
      <c r="J30" s="300">
        <f>IFERROR(Tri_Incurred_CCounts_Attror!J26-Ctrol_Incurred_CCounts!J95,"")</f>
        <v>0</v>
      </c>
      <c r="K30" s="300">
        <f>IFERROR(Tri_Incurred_CCounts_Attror!K26-Ctrol_Incurred_CCounts!K95,"")</f>
        <v>0</v>
      </c>
      <c r="L30" s="300">
        <f>IFERROR(Tri_Incurred_CCounts_Attror!L26-Ctrol_Incurred_CCounts!L95,"")</f>
        <v>0</v>
      </c>
      <c r="M30" s="300">
        <f>IFERROR(Tri_Incurred_CCounts_Attror!M26-Ctrol_Incurred_CCounts!M95,"")</f>
        <v>0</v>
      </c>
      <c r="N30" s="300">
        <f>IFERROR(Tri_Incurred_CCounts_Attror!N26-Ctrol_Incurred_CCounts!N95,"")</f>
        <v>0</v>
      </c>
      <c r="O30" s="300">
        <f>IFERROR(Tri_Incurred_CCounts_Attror!O26-Ctrol_Incurred_CCounts!O95,"")</f>
        <v>0</v>
      </c>
      <c r="P30" s="300">
        <f>IFERROR(Tri_Incurred_CCounts_Attror!P26-Ctrol_Incurred_CCounts!P95,"")</f>
        <v>0</v>
      </c>
      <c r="Q30" s="300">
        <f>IFERROR(Tri_Incurred_CCounts_Attror!Q26-Ctrol_Incurred_CCounts!Q95,"")</f>
        <v>0</v>
      </c>
      <c r="R30" s="300">
        <f>IFERROR(Tri_Incurred_CCounts_Attror!R26-Ctrol_Incurred_CCounts!R95,"")</f>
        <v>0</v>
      </c>
      <c r="S30" s="300">
        <f>IFERROR(Tri_Incurred_CCounts_Attror!S26-Ctrol_Incurred_CCounts!S95,"")</f>
        <v>0</v>
      </c>
      <c r="T30" s="300">
        <f>IFERROR(Tri_Incurred_CCounts_Attror!T26-Ctrol_Incurred_CCounts!T95,"")</f>
        <v>0</v>
      </c>
      <c r="U30" s="300">
        <f>IFERROR(Tri_Incurred_CCounts_Attror!U26-Ctrol_Incurred_CCounts!U95,"")</f>
        <v>0</v>
      </c>
      <c r="V30" s="300">
        <f>IFERROR(Tri_Incurred_CCounts_Attror!V26-Ctrol_Incurred_CCounts!V95,"")</f>
        <v>0</v>
      </c>
      <c r="W30" s="300">
        <f>IFERROR(Tri_Incurred_CCounts_Attror!W26-Ctrol_Incurred_CCounts!W95,"")</f>
        <v>0</v>
      </c>
      <c r="X30" s="300">
        <f>IFERROR(Tri_Incurred_CCounts_Attror!X26-Ctrol_Incurred_CCounts!X95,"")</f>
        <v>0</v>
      </c>
      <c r="Y30" s="300">
        <f>IFERROR(Tri_Incurred_CCounts_Attror!Y26-Ctrol_Incurred_CCounts!Y95,"")</f>
        <v>0</v>
      </c>
      <c r="Z30" s="300">
        <f>IFERROR(Tri_Incurred_CCounts_Attror!Z26-Ctrol_Incurred_CCounts!Z95,"")</f>
        <v>0</v>
      </c>
      <c r="AA30" s="300">
        <f>IFERROR(Tri_Incurred_CCounts_Attror!AA26-Ctrol_Incurred_CCounts!AA95,"")</f>
        <v>0</v>
      </c>
      <c r="AB30" s="300">
        <f>IFERROR(Tri_Incurred_CCounts_Attror!AB26-Ctrol_Incurred_CCounts!AB95,"")</f>
        <v>0</v>
      </c>
      <c r="AC30" s="300">
        <f>IFERROR(Tri_Incurred_CCounts_Attror!AC26-Ctrol_Incurred_CCounts!AC95,"")</f>
        <v>0</v>
      </c>
      <c r="AD30" s="300">
        <f>IFERROR(Tri_Incurred_CCounts_Attror!AD26-Ctrol_Incurred_CCounts!AD95,"")</f>
        <v>0</v>
      </c>
      <c r="AE30" s="300">
        <f>IFERROR(Tri_Incurred_CCounts_Attror!AE26-Ctrol_Incurred_CCounts!AE95,"")</f>
        <v>0</v>
      </c>
      <c r="AF30" s="300">
        <f>IFERROR(Tri_Incurred_CCounts_Attror!AF26-Ctrol_Incurred_CCounts!AF95,"")</f>
        <v>0</v>
      </c>
      <c r="AG30" s="300">
        <f>IFERROR(Tri_Incurred_CCounts_Attror!AG26-Ctrol_Incurred_CCounts!AG95,"")</f>
        <v>0</v>
      </c>
      <c r="AH30" s="300">
        <f>IFERROR(Tri_Incurred_CCounts_Attror!AH26-Ctrol_Incurred_CCounts!AH95,"")</f>
        <v>0</v>
      </c>
      <c r="AI30" s="300">
        <f>IFERROR(Tri_Incurred_CCounts_Attror!AI26-Ctrol_Incurred_CCounts!AI95,"")</f>
        <v>0</v>
      </c>
      <c r="AJ30" s="300">
        <f>IFERROR(Tri_Incurred_CCounts_Attror!AJ26-Ctrol_Incurred_CCounts!AJ95,"")</f>
        <v>0</v>
      </c>
      <c r="AK30" s="300">
        <f>IFERROR(Tri_Incurred_CCounts_Attror!AK26-Ctrol_Incurred_CCounts!AK95,"")</f>
        <v>0</v>
      </c>
      <c r="AL30" s="300">
        <f>IFERROR(Tri_Incurred_CCounts_Attror!AL26-Ctrol_Incurred_CCounts!AL95,"")</f>
        <v>0</v>
      </c>
      <c r="AM30" s="300">
        <f>IFERROR(Tri_Incurred_CCounts_Attror!AM26-Ctrol_Incurred_CCounts!AM95,"")</f>
        <v>0</v>
      </c>
      <c r="AN30" s="300">
        <f>IFERROR(Tri_Incurred_CCounts_Attror!AN26-Ctrol_Incurred_CCounts!AN95,"")</f>
        <v>0</v>
      </c>
      <c r="AO30" s="300">
        <f>IFERROR(Tri_Incurred_CCounts_Attror!AO26-Ctrol_Incurred_CCounts!AO95,"")</f>
        <v>0</v>
      </c>
      <c r="AP30" s="300">
        <f>IFERROR(Tri_Incurred_CCounts_Attror!AP26-Ctrol_Incurred_CCounts!AP95,"")</f>
        <v>0</v>
      </c>
      <c r="AQ30" s="300">
        <f>IFERROR(Tri_Incurred_CCounts_Attror!AQ26-Ctrol_Incurred_CCounts!AQ95,"")</f>
        <v>0</v>
      </c>
      <c r="AR30" s="300">
        <f>IFERROR(Tri_Incurred_CCounts_Attror!AR26-Ctrol_Incurred_CCounts!AR95,"")</f>
        <v>0</v>
      </c>
      <c r="AS30" s="300">
        <f>IFERROR(Tri_Incurred_CCounts_Attror!AS26-Ctrol_Incurred_CCounts!AS95,"")</f>
        <v>0</v>
      </c>
      <c r="AT30" s="300">
        <f>IFERROR(Tri_Incurred_CCounts_Attror!AT26-Ctrol_Incurred_CCounts!AT95,"")</f>
        <v>0</v>
      </c>
      <c r="AU30" s="300">
        <f>IFERROR(Tri_Incurred_CCounts_Attror!AU26-Ctrol_Incurred_CCounts!AU95,"")</f>
        <v>0</v>
      </c>
      <c r="AV30" s="300">
        <f>IFERROR(Tri_Incurred_CCounts_Attror!AV26-Ctrol_Incurred_CCounts!AV95,"")</f>
        <v>0</v>
      </c>
      <c r="AW30" s="300" t="str">
        <f>IFERROR(Tri_Incurred_CCounts_Attror!AW26-Ctrol_Incurred_CCounts!AW95,"")</f>
        <v/>
      </c>
      <c r="AX30" s="300" t="str">
        <f>IFERROR(Tri_Incurred_CCounts_Attror!AX26-Ctrol_Incurred_CCounts!AX95,"")</f>
        <v/>
      </c>
      <c r="AY30" s="300" t="str">
        <f>IFERROR(Tri_Incurred_CCounts_Attror!AY26-Ctrol_Incurred_CCounts!AY95,"")</f>
        <v/>
      </c>
      <c r="AZ30" s="300" t="str">
        <f>IFERROR(Tri_Incurred_CCounts_Attror!AZ26-Ctrol_Incurred_CCounts!AZ95,"")</f>
        <v/>
      </c>
      <c r="BA30" s="300" t="str">
        <f>IFERROR(Tri_Incurred_CCounts_Attror!BA26-Ctrol_Incurred_CCounts!BA95,"")</f>
        <v/>
      </c>
      <c r="BB30" s="300" t="str">
        <f>IFERROR(Tri_Incurred_CCounts_Attror!BB26-Ctrol_Incurred_CCounts!BB95,"")</f>
        <v/>
      </c>
      <c r="BC30" s="300" t="str">
        <f>IFERROR(Tri_Incurred_CCounts_Attror!BC26-Ctrol_Incurred_CCounts!BC95,"")</f>
        <v/>
      </c>
      <c r="BD30" s="300" t="str">
        <f>IFERROR(Tri_Incurred_CCounts_Attror!BD26-Ctrol_Incurred_CCounts!BD95,"")</f>
        <v/>
      </c>
      <c r="BE30" s="300" t="str">
        <f>IFERROR(Tri_Incurred_CCounts_Attror!BE26-Ctrol_Incurred_CCounts!BE95,"")</f>
        <v/>
      </c>
      <c r="BF30" s="300" t="str">
        <f>IFERROR(Tri_Incurred_CCounts_Attror!BF26-Ctrol_Incurred_CCounts!BF95,"")</f>
        <v/>
      </c>
      <c r="BG30" s="300" t="str">
        <f>IFERROR(Tri_Incurred_CCounts_Attror!BG26-Ctrol_Incurred_CCounts!BG95,"")</f>
        <v/>
      </c>
    </row>
    <row r="31" spans="1:61" s="300" customFormat="1">
      <c r="A31" s="127" t="s">
        <v>453</v>
      </c>
      <c r="B31" s="300">
        <f>IFERROR(Tri_Incurred_CCounts_Attror!B27-Ctrol_Incurred_CCounts!B96,"")</f>
        <v>0</v>
      </c>
      <c r="C31" s="300">
        <f>IFERROR(Tri_Incurred_CCounts_Attror!C27-Ctrol_Incurred_CCounts!C96,"")</f>
        <v>0</v>
      </c>
      <c r="D31" s="300">
        <f>IFERROR(Tri_Incurred_CCounts_Attror!D27-Ctrol_Incurred_CCounts!D96,"")</f>
        <v>0</v>
      </c>
      <c r="E31" s="300">
        <f>IFERROR(Tri_Incurred_CCounts_Attror!E27-Ctrol_Incurred_CCounts!E96,"")</f>
        <v>0</v>
      </c>
      <c r="F31" s="300">
        <f>IFERROR(Tri_Incurred_CCounts_Attror!F27-Ctrol_Incurred_CCounts!F96,"")</f>
        <v>0</v>
      </c>
      <c r="G31" s="300">
        <f>IFERROR(Tri_Incurred_CCounts_Attror!G27-Ctrol_Incurred_CCounts!G96,"")</f>
        <v>0</v>
      </c>
      <c r="H31" s="300">
        <f>IFERROR(Tri_Incurred_CCounts_Attror!H27-Ctrol_Incurred_CCounts!H96,"")</f>
        <v>0</v>
      </c>
      <c r="I31" s="300">
        <f>IFERROR(Tri_Incurred_CCounts_Attror!I27-Ctrol_Incurred_CCounts!I96,"")</f>
        <v>0</v>
      </c>
      <c r="J31" s="300">
        <f>IFERROR(Tri_Incurred_CCounts_Attror!J27-Ctrol_Incurred_CCounts!J96,"")</f>
        <v>0</v>
      </c>
      <c r="K31" s="300">
        <f>IFERROR(Tri_Incurred_CCounts_Attror!K27-Ctrol_Incurred_CCounts!K96,"")</f>
        <v>0</v>
      </c>
      <c r="L31" s="300">
        <f>IFERROR(Tri_Incurred_CCounts_Attror!L27-Ctrol_Incurred_CCounts!L96,"")</f>
        <v>0</v>
      </c>
      <c r="M31" s="300">
        <f>IFERROR(Tri_Incurred_CCounts_Attror!M27-Ctrol_Incurred_CCounts!M96,"")</f>
        <v>0</v>
      </c>
      <c r="N31" s="300">
        <f>IFERROR(Tri_Incurred_CCounts_Attror!N27-Ctrol_Incurred_CCounts!N96,"")</f>
        <v>0</v>
      </c>
      <c r="O31" s="300">
        <f>IFERROR(Tri_Incurred_CCounts_Attror!O27-Ctrol_Incurred_CCounts!O96,"")</f>
        <v>0</v>
      </c>
      <c r="P31" s="300">
        <f>IFERROR(Tri_Incurred_CCounts_Attror!P27-Ctrol_Incurred_CCounts!P96,"")</f>
        <v>0</v>
      </c>
      <c r="Q31" s="300">
        <f>IFERROR(Tri_Incurred_CCounts_Attror!Q27-Ctrol_Incurred_CCounts!Q96,"")</f>
        <v>0</v>
      </c>
      <c r="R31" s="300">
        <f>IFERROR(Tri_Incurred_CCounts_Attror!R27-Ctrol_Incurred_CCounts!R96,"")</f>
        <v>0</v>
      </c>
      <c r="S31" s="300">
        <f>IFERROR(Tri_Incurred_CCounts_Attror!S27-Ctrol_Incurred_CCounts!S96,"")</f>
        <v>0</v>
      </c>
      <c r="T31" s="300">
        <f>IFERROR(Tri_Incurred_CCounts_Attror!T27-Ctrol_Incurred_CCounts!T96,"")</f>
        <v>0</v>
      </c>
      <c r="U31" s="300">
        <f>IFERROR(Tri_Incurred_CCounts_Attror!U27-Ctrol_Incurred_CCounts!U96,"")</f>
        <v>0</v>
      </c>
      <c r="V31" s="300">
        <f>IFERROR(Tri_Incurred_CCounts_Attror!V27-Ctrol_Incurred_CCounts!V96,"")</f>
        <v>0</v>
      </c>
      <c r="W31" s="300">
        <f>IFERROR(Tri_Incurred_CCounts_Attror!W27-Ctrol_Incurred_CCounts!W96,"")</f>
        <v>0</v>
      </c>
      <c r="X31" s="300">
        <f>IFERROR(Tri_Incurred_CCounts_Attror!X27-Ctrol_Incurred_CCounts!X96,"")</f>
        <v>0</v>
      </c>
      <c r="Y31" s="300">
        <f>IFERROR(Tri_Incurred_CCounts_Attror!Y27-Ctrol_Incurred_CCounts!Y96,"")</f>
        <v>0</v>
      </c>
      <c r="Z31" s="300">
        <f>IFERROR(Tri_Incurred_CCounts_Attror!Z27-Ctrol_Incurred_CCounts!Z96,"")</f>
        <v>0</v>
      </c>
      <c r="AA31" s="300">
        <f>IFERROR(Tri_Incurred_CCounts_Attror!AA27-Ctrol_Incurred_CCounts!AA96,"")</f>
        <v>0</v>
      </c>
      <c r="AB31" s="300">
        <f>IFERROR(Tri_Incurred_CCounts_Attror!AB27-Ctrol_Incurred_CCounts!AB96,"")</f>
        <v>0</v>
      </c>
      <c r="AC31" s="300">
        <f>IFERROR(Tri_Incurred_CCounts_Attror!AC27-Ctrol_Incurred_CCounts!AC96,"")</f>
        <v>0</v>
      </c>
      <c r="AD31" s="300">
        <f>IFERROR(Tri_Incurred_CCounts_Attror!AD27-Ctrol_Incurred_CCounts!AD96,"")</f>
        <v>0</v>
      </c>
      <c r="AE31" s="300">
        <f>IFERROR(Tri_Incurred_CCounts_Attror!AE27-Ctrol_Incurred_CCounts!AE96,"")</f>
        <v>0</v>
      </c>
      <c r="AF31" s="300">
        <f>IFERROR(Tri_Incurred_CCounts_Attror!AF27-Ctrol_Incurred_CCounts!AF96,"")</f>
        <v>0</v>
      </c>
      <c r="AG31" s="300">
        <f>IFERROR(Tri_Incurred_CCounts_Attror!AG27-Ctrol_Incurred_CCounts!AG96,"")</f>
        <v>0</v>
      </c>
      <c r="AH31" s="300">
        <f>IFERROR(Tri_Incurred_CCounts_Attror!AH27-Ctrol_Incurred_CCounts!AH96,"")</f>
        <v>0</v>
      </c>
      <c r="AI31" s="300">
        <f>IFERROR(Tri_Incurred_CCounts_Attror!AI27-Ctrol_Incurred_CCounts!AI96,"")</f>
        <v>0</v>
      </c>
      <c r="AJ31" s="300">
        <f>IFERROR(Tri_Incurred_CCounts_Attror!AJ27-Ctrol_Incurred_CCounts!AJ96,"")</f>
        <v>0</v>
      </c>
      <c r="AK31" s="300">
        <f>IFERROR(Tri_Incurred_CCounts_Attror!AK27-Ctrol_Incurred_CCounts!AK96,"")</f>
        <v>0</v>
      </c>
      <c r="AL31" s="300">
        <f>IFERROR(Tri_Incurred_CCounts_Attror!AL27-Ctrol_Incurred_CCounts!AL96,"")</f>
        <v>0</v>
      </c>
      <c r="AM31" s="300">
        <f>IFERROR(Tri_Incurred_CCounts_Attror!AM27-Ctrol_Incurred_CCounts!AM96,"")</f>
        <v>0</v>
      </c>
      <c r="AN31" s="300">
        <f>IFERROR(Tri_Incurred_CCounts_Attror!AN27-Ctrol_Incurred_CCounts!AN96,"")</f>
        <v>0</v>
      </c>
      <c r="AO31" s="300">
        <f>IFERROR(Tri_Incurred_CCounts_Attror!AO27-Ctrol_Incurred_CCounts!AO96,"")</f>
        <v>0</v>
      </c>
      <c r="AP31" s="300">
        <f>IFERROR(Tri_Incurred_CCounts_Attror!AP27-Ctrol_Incurred_CCounts!AP96,"")</f>
        <v>0</v>
      </c>
      <c r="AQ31" s="300">
        <f>IFERROR(Tri_Incurred_CCounts_Attror!AQ27-Ctrol_Incurred_CCounts!AQ96,"")</f>
        <v>0</v>
      </c>
      <c r="AR31" s="300">
        <f>IFERROR(Tri_Incurred_CCounts_Attror!AR27-Ctrol_Incurred_CCounts!AR96,"")</f>
        <v>0</v>
      </c>
      <c r="AS31" s="300">
        <f>IFERROR(Tri_Incurred_CCounts_Attror!AS27-Ctrol_Incurred_CCounts!AS96,"")</f>
        <v>0</v>
      </c>
      <c r="AT31" s="300">
        <f>IFERROR(Tri_Incurred_CCounts_Attror!AT27-Ctrol_Incurred_CCounts!AT96,"")</f>
        <v>0</v>
      </c>
      <c r="AU31" s="300">
        <f>IFERROR(Tri_Incurred_CCounts_Attror!AU27-Ctrol_Incurred_CCounts!AU96,"")</f>
        <v>0</v>
      </c>
      <c r="AV31" s="300" t="str">
        <f>IFERROR(Tri_Incurred_CCounts_Attror!AV27-Ctrol_Incurred_CCounts!AV96,"")</f>
        <v/>
      </c>
      <c r="AW31" s="300" t="str">
        <f>IFERROR(Tri_Incurred_CCounts_Attror!AW27-Ctrol_Incurred_CCounts!AW96,"")</f>
        <v/>
      </c>
      <c r="AX31" s="300" t="str">
        <f>IFERROR(Tri_Incurred_CCounts_Attror!AX27-Ctrol_Incurred_CCounts!AX96,"")</f>
        <v/>
      </c>
      <c r="AY31" s="300" t="str">
        <f>IFERROR(Tri_Incurred_CCounts_Attror!AY27-Ctrol_Incurred_CCounts!AY96,"")</f>
        <v/>
      </c>
      <c r="AZ31" s="300" t="str">
        <f>IFERROR(Tri_Incurred_CCounts_Attror!AZ27-Ctrol_Incurred_CCounts!AZ96,"")</f>
        <v/>
      </c>
      <c r="BA31" s="300" t="str">
        <f>IFERROR(Tri_Incurred_CCounts_Attror!BA27-Ctrol_Incurred_CCounts!BA96,"")</f>
        <v/>
      </c>
      <c r="BB31" s="300" t="str">
        <f>IFERROR(Tri_Incurred_CCounts_Attror!BB27-Ctrol_Incurred_CCounts!BB96,"")</f>
        <v/>
      </c>
      <c r="BC31" s="300" t="str">
        <f>IFERROR(Tri_Incurred_CCounts_Attror!BC27-Ctrol_Incurred_CCounts!BC96,"")</f>
        <v/>
      </c>
      <c r="BD31" s="300" t="str">
        <f>IFERROR(Tri_Incurred_CCounts_Attror!BD27-Ctrol_Incurred_CCounts!BD96,"")</f>
        <v/>
      </c>
      <c r="BE31" s="300" t="str">
        <f>IFERROR(Tri_Incurred_CCounts_Attror!BE27-Ctrol_Incurred_CCounts!BE96,"")</f>
        <v/>
      </c>
      <c r="BF31" s="300" t="str">
        <f>IFERROR(Tri_Incurred_CCounts_Attror!BF27-Ctrol_Incurred_CCounts!BF96,"")</f>
        <v/>
      </c>
      <c r="BG31" s="300" t="str">
        <f>IFERROR(Tri_Incurred_CCounts_Attror!BG27-Ctrol_Incurred_CCounts!BG96,"")</f>
        <v/>
      </c>
    </row>
    <row r="32" spans="1:61" s="300" customFormat="1">
      <c r="A32" s="127" t="s">
        <v>454</v>
      </c>
      <c r="B32" s="300">
        <f>IFERROR(Tri_Incurred_CCounts_Attror!B28-Ctrol_Incurred_CCounts!B97,"")</f>
        <v>0</v>
      </c>
      <c r="C32" s="300">
        <f>IFERROR(Tri_Incurred_CCounts_Attror!C28-Ctrol_Incurred_CCounts!C97,"")</f>
        <v>0</v>
      </c>
      <c r="D32" s="300">
        <f>IFERROR(Tri_Incurred_CCounts_Attror!D28-Ctrol_Incurred_CCounts!D97,"")</f>
        <v>0</v>
      </c>
      <c r="E32" s="300">
        <f>IFERROR(Tri_Incurred_CCounts_Attror!E28-Ctrol_Incurred_CCounts!E97,"")</f>
        <v>0</v>
      </c>
      <c r="F32" s="300">
        <f>IFERROR(Tri_Incurred_CCounts_Attror!F28-Ctrol_Incurred_CCounts!F97,"")</f>
        <v>0</v>
      </c>
      <c r="G32" s="300">
        <f>IFERROR(Tri_Incurred_CCounts_Attror!G28-Ctrol_Incurred_CCounts!G97,"")</f>
        <v>0</v>
      </c>
      <c r="H32" s="300">
        <f>IFERROR(Tri_Incurred_CCounts_Attror!H28-Ctrol_Incurred_CCounts!H97,"")</f>
        <v>0</v>
      </c>
      <c r="I32" s="300">
        <f>IFERROR(Tri_Incurred_CCounts_Attror!I28-Ctrol_Incurred_CCounts!I97,"")</f>
        <v>0</v>
      </c>
      <c r="J32" s="300">
        <f>IFERROR(Tri_Incurred_CCounts_Attror!J28-Ctrol_Incurred_CCounts!J97,"")</f>
        <v>0</v>
      </c>
      <c r="K32" s="300">
        <f>IFERROR(Tri_Incurred_CCounts_Attror!K28-Ctrol_Incurred_CCounts!K97,"")</f>
        <v>0</v>
      </c>
      <c r="L32" s="300">
        <f>IFERROR(Tri_Incurred_CCounts_Attror!L28-Ctrol_Incurred_CCounts!L97,"")</f>
        <v>0</v>
      </c>
      <c r="M32" s="300">
        <f>IFERROR(Tri_Incurred_CCounts_Attror!M28-Ctrol_Incurred_CCounts!M97,"")</f>
        <v>0</v>
      </c>
      <c r="N32" s="300">
        <f>IFERROR(Tri_Incurred_CCounts_Attror!N28-Ctrol_Incurred_CCounts!N97,"")</f>
        <v>0</v>
      </c>
      <c r="O32" s="300">
        <f>IFERROR(Tri_Incurred_CCounts_Attror!O28-Ctrol_Incurred_CCounts!O97,"")</f>
        <v>0</v>
      </c>
      <c r="P32" s="300">
        <f>IFERROR(Tri_Incurred_CCounts_Attror!P28-Ctrol_Incurred_CCounts!P97,"")</f>
        <v>0</v>
      </c>
      <c r="Q32" s="300">
        <f>IFERROR(Tri_Incurred_CCounts_Attror!Q28-Ctrol_Incurred_CCounts!Q97,"")</f>
        <v>0</v>
      </c>
      <c r="R32" s="300">
        <f>IFERROR(Tri_Incurred_CCounts_Attror!R28-Ctrol_Incurred_CCounts!R97,"")</f>
        <v>0</v>
      </c>
      <c r="S32" s="300">
        <f>IFERROR(Tri_Incurred_CCounts_Attror!S28-Ctrol_Incurred_CCounts!S97,"")</f>
        <v>0</v>
      </c>
      <c r="T32" s="300">
        <f>IFERROR(Tri_Incurred_CCounts_Attror!T28-Ctrol_Incurred_CCounts!T97,"")</f>
        <v>0</v>
      </c>
      <c r="U32" s="300">
        <f>IFERROR(Tri_Incurred_CCounts_Attror!U28-Ctrol_Incurred_CCounts!U97,"")</f>
        <v>0</v>
      </c>
      <c r="V32" s="300">
        <f>IFERROR(Tri_Incurred_CCounts_Attror!V28-Ctrol_Incurred_CCounts!V97,"")</f>
        <v>0</v>
      </c>
      <c r="W32" s="300">
        <f>IFERROR(Tri_Incurred_CCounts_Attror!W28-Ctrol_Incurred_CCounts!W97,"")</f>
        <v>0</v>
      </c>
      <c r="X32" s="300">
        <f>IFERROR(Tri_Incurred_CCounts_Attror!X28-Ctrol_Incurred_CCounts!X97,"")</f>
        <v>0</v>
      </c>
      <c r="Y32" s="300">
        <f>IFERROR(Tri_Incurred_CCounts_Attror!Y28-Ctrol_Incurred_CCounts!Y97,"")</f>
        <v>0</v>
      </c>
      <c r="Z32" s="300">
        <f>IFERROR(Tri_Incurred_CCounts_Attror!Z28-Ctrol_Incurred_CCounts!Z97,"")</f>
        <v>0</v>
      </c>
      <c r="AA32" s="300">
        <f>IFERROR(Tri_Incurred_CCounts_Attror!AA28-Ctrol_Incurred_CCounts!AA97,"")</f>
        <v>0</v>
      </c>
      <c r="AB32" s="300">
        <f>IFERROR(Tri_Incurred_CCounts_Attror!AB28-Ctrol_Incurred_CCounts!AB97,"")</f>
        <v>0</v>
      </c>
      <c r="AC32" s="300">
        <f>IFERROR(Tri_Incurred_CCounts_Attror!AC28-Ctrol_Incurred_CCounts!AC97,"")</f>
        <v>0</v>
      </c>
      <c r="AD32" s="300">
        <f>IFERROR(Tri_Incurred_CCounts_Attror!AD28-Ctrol_Incurred_CCounts!AD97,"")</f>
        <v>0</v>
      </c>
      <c r="AE32" s="300">
        <f>IFERROR(Tri_Incurred_CCounts_Attror!AE28-Ctrol_Incurred_CCounts!AE97,"")</f>
        <v>0</v>
      </c>
      <c r="AF32" s="300">
        <f>IFERROR(Tri_Incurred_CCounts_Attror!AF28-Ctrol_Incurred_CCounts!AF97,"")</f>
        <v>0</v>
      </c>
      <c r="AG32" s="300">
        <f>IFERROR(Tri_Incurred_CCounts_Attror!AG28-Ctrol_Incurred_CCounts!AG97,"")</f>
        <v>0</v>
      </c>
      <c r="AH32" s="300">
        <f>IFERROR(Tri_Incurred_CCounts_Attror!AH28-Ctrol_Incurred_CCounts!AH97,"")</f>
        <v>0</v>
      </c>
      <c r="AI32" s="300">
        <f>IFERROR(Tri_Incurred_CCounts_Attror!AI28-Ctrol_Incurred_CCounts!AI97,"")</f>
        <v>0</v>
      </c>
      <c r="AJ32" s="300">
        <f>IFERROR(Tri_Incurred_CCounts_Attror!AJ28-Ctrol_Incurred_CCounts!AJ97,"")</f>
        <v>0</v>
      </c>
      <c r="AK32" s="300">
        <f>IFERROR(Tri_Incurred_CCounts_Attror!AK28-Ctrol_Incurred_CCounts!AK97,"")</f>
        <v>0</v>
      </c>
      <c r="AL32" s="300">
        <f>IFERROR(Tri_Incurred_CCounts_Attror!AL28-Ctrol_Incurred_CCounts!AL97,"")</f>
        <v>0</v>
      </c>
      <c r="AM32" s="300">
        <f>IFERROR(Tri_Incurred_CCounts_Attror!AM28-Ctrol_Incurred_CCounts!AM97,"")</f>
        <v>0</v>
      </c>
      <c r="AN32" s="300">
        <f>IFERROR(Tri_Incurred_CCounts_Attror!AN28-Ctrol_Incurred_CCounts!AN97,"")</f>
        <v>0</v>
      </c>
      <c r="AO32" s="300">
        <f>IFERROR(Tri_Incurred_CCounts_Attror!AO28-Ctrol_Incurred_CCounts!AO97,"")</f>
        <v>0</v>
      </c>
      <c r="AP32" s="300">
        <f>IFERROR(Tri_Incurred_CCounts_Attror!AP28-Ctrol_Incurred_CCounts!AP97,"")</f>
        <v>0</v>
      </c>
      <c r="AQ32" s="300">
        <f>IFERROR(Tri_Incurred_CCounts_Attror!AQ28-Ctrol_Incurred_CCounts!AQ97,"")</f>
        <v>0</v>
      </c>
      <c r="AR32" s="300">
        <f>IFERROR(Tri_Incurred_CCounts_Attror!AR28-Ctrol_Incurred_CCounts!AR97,"")</f>
        <v>0</v>
      </c>
      <c r="AS32" s="300">
        <f>IFERROR(Tri_Incurred_CCounts_Attror!AS28-Ctrol_Incurred_CCounts!AS97,"")</f>
        <v>0</v>
      </c>
      <c r="AT32" s="300">
        <f>IFERROR(Tri_Incurred_CCounts_Attror!AT28-Ctrol_Incurred_CCounts!AT97,"")</f>
        <v>0</v>
      </c>
      <c r="AU32" s="300" t="str">
        <f>IFERROR(Tri_Incurred_CCounts_Attror!AU28-Ctrol_Incurred_CCounts!AU97,"")</f>
        <v/>
      </c>
      <c r="AV32" s="300" t="str">
        <f>IFERROR(Tri_Incurred_CCounts_Attror!AV28-Ctrol_Incurred_CCounts!AV97,"")</f>
        <v/>
      </c>
      <c r="AW32" s="300" t="str">
        <f>IFERROR(Tri_Incurred_CCounts_Attror!AW28-Ctrol_Incurred_CCounts!AW97,"")</f>
        <v/>
      </c>
      <c r="AX32" s="300" t="str">
        <f>IFERROR(Tri_Incurred_CCounts_Attror!AX28-Ctrol_Incurred_CCounts!AX97,"")</f>
        <v/>
      </c>
      <c r="AY32" s="300" t="str">
        <f>IFERROR(Tri_Incurred_CCounts_Attror!AY28-Ctrol_Incurred_CCounts!AY97,"")</f>
        <v/>
      </c>
      <c r="AZ32" s="300" t="str">
        <f>IFERROR(Tri_Incurred_CCounts_Attror!AZ28-Ctrol_Incurred_CCounts!AZ97,"")</f>
        <v/>
      </c>
      <c r="BA32" s="300" t="str">
        <f>IFERROR(Tri_Incurred_CCounts_Attror!BA28-Ctrol_Incurred_CCounts!BA97,"")</f>
        <v/>
      </c>
      <c r="BB32" s="300" t="str">
        <f>IFERROR(Tri_Incurred_CCounts_Attror!BB28-Ctrol_Incurred_CCounts!BB97,"")</f>
        <v/>
      </c>
      <c r="BC32" s="300" t="str">
        <f>IFERROR(Tri_Incurred_CCounts_Attror!BC28-Ctrol_Incurred_CCounts!BC97,"")</f>
        <v/>
      </c>
      <c r="BD32" s="300" t="str">
        <f>IFERROR(Tri_Incurred_CCounts_Attror!BD28-Ctrol_Incurred_CCounts!BD97,"")</f>
        <v/>
      </c>
      <c r="BE32" s="300" t="str">
        <f>IFERROR(Tri_Incurred_CCounts_Attror!BE28-Ctrol_Incurred_CCounts!BE97,"")</f>
        <v/>
      </c>
      <c r="BF32" s="300" t="str">
        <f>IFERROR(Tri_Incurred_CCounts_Attror!BF28-Ctrol_Incurred_CCounts!BF97,"")</f>
        <v/>
      </c>
      <c r="BG32" s="300" t="str">
        <f>IFERROR(Tri_Incurred_CCounts_Attror!BG28-Ctrol_Incurred_CCounts!BG97,"")</f>
        <v/>
      </c>
    </row>
    <row r="33" spans="1:59" s="300" customFormat="1">
      <c r="A33" s="127" t="s">
        <v>455</v>
      </c>
      <c r="B33" s="300">
        <f>IFERROR(Tri_Incurred_CCounts_Attror!B29-Ctrol_Incurred_CCounts!B98,"")</f>
        <v>0</v>
      </c>
      <c r="C33" s="300">
        <f>IFERROR(Tri_Incurred_CCounts_Attror!C29-Ctrol_Incurred_CCounts!C98,"")</f>
        <v>0</v>
      </c>
      <c r="D33" s="300">
        <f>IFERROR(Tri_Incurred_CCounts_Attror!D29-Ctrol_Incurred_CCounts!D98,"")</f>
        <v>0</v>
      </c>
      <c r="E33" s="300">
        <f>IFERROR(Tri_Incurred_CCounts_Attror!E29-Ctrol_Incurred_CCounts!E98,"")</f>
        <v>0</v>
      </c>
      <c r="F33" s="300">
        <f>IFERROR(Tri_Incurred_CCounts_Attror!F29-Ctrol_Incurred_CCounts!F98,"")</f>
        <v>0</v>
      </c>
      <c r="G33" s="300">
        <f>IFERROR(Tri_Incurred_CCounts_Attror!G29-Ctrol_Incurred_CCounts!G98,"")</f>
        <v>0</v>
      </c>
      <c r="H33" s="300">
        <f>IFERROR(Tri_Incurred_CCounts_Attror!H29-Ctrol_Incurred_CCounts!H98,"")</f>
        <v>0</v>
      </c>
      <c r="I33" s="300">
        <f>IFERROR(Tri_Incurred_CCounts_Attror!I29-Ctrol_Incurred_CCounts!I98,"")</f>
        <v>0</v>
      </c>
      <c r="J33" s="300">
        <f>IFERROR(Tri_Incurred_CCounts_Attror!J29-Ctrol_Incurred_CCounts!J98,"")</f>
        <v>0</v>
      </c>
      <c r="K33" s="300">
        <f>IFERROR(Tri_Incurred_CCounts_Attror!K29-Ctrol_Incurred_CCounts!K98,"")</f>
        <v>0</v>
      </c>
      <c r="L33" s="300">
        <f>IFERROR(Tri_Incurred_CCounts_Attror!L29-Ctrol_Incurred_CCounts!L98,"")</f>
        <v>0</v>
      </c>
      <c r="M33" s="300">
        <f>IFERROR(Tri_Incurred_CCounts_Attror!M29-Ctrol_Incurred_CCounts!M98,"")</f>
        <v>0</v>
      </c>
      <c r="N33" s="300">
        <f>IFERROR(Tri_Incurred_CCounts_Attror!N29-Ctrol_Incurred_CCounts!N98,"")</f>
        <v>0</v>
      </c>
      <c r="O33" s="300">
        <f>IFERROR(Tri_Incurred_CCounts_Attror!O29-Ctrol_Incurred_CCounts!O98,"")</f>
        <v>0</v>
      </c>
      <c r="P33" s="300">
        <f>IFERROR(Tri_Incurred_CCounts_Attror!P29-Ctrol_Incurred_CCounts!P98,"")</f>
        <v>0</v>
      </c>
      <c r="Q33" s="300">
        <f>IFERROR(Tri_Incurred_CCounts_Attror!Q29-Ctrol_Incurred_CCounts!Q98,"")</f>
        <v>0</v>
      </c>
      <c r="R33" s="300">
        <f>IFERROR(Tri_Incurred_CCounts_Attror!R29-Ctrol_Incurred_CCounts!R98,"")</f>
        <v>0</v>
      </c>
      <c r="S33" s="300">
        <f>IFERROR(Tri_Incurred_CCounts_Attror!S29-Ctrol_Incurred_CCounts!S98,"")</f>
        <v>0</v>
      </c>
      <c r="T33" s="300">
        <f>IFERROR(Tri_Incurred_CCounts_Attror!T29-Ctrol_Incurred_CCounts!T98,"")</f>
        <v>0</v>
      </c>
      <c r="U33" s="300">
        <f>IFERROR(Tri_Incurred_CCounts_Attror!U29-Ctrol_Incurred_CCounts!U98,"")</f>
        <v>0</v>
      </c>
      <c r="V33" s="300">
        <f>IFERROR(Tri_Incurred_CCounts_Attror!V29-Ctrol_Incurred_CCounts!V98,"")</f>
        <v>0</v>
      </c>
      <c r="W33" s="300">
        <f>IFERROR(Tri_Incurred_CCounts_Attror!W29-Ctrol_Incurred_CCounts!W98,"")</f>
        <v>0</v>
      </c>
      <c r="X33" s="300">
        <f>IFERROR(Tri_Incurred_CCounts_Attror!X29-Ctrol_Incurred_CCounts!X98,"")</f>
        <v>0</v>
      </c>
      <c r="Y33" s="300">
        <f>IFERROR(Tri_Incurred_CCounts_Attror!Y29-Ctrol_Incurred_CCounts!Y98,"")</f>
        <v>0</v>
      </c>
      <c r="Z33" s="300">
        <f>IFERROR(Tri_Incurred_CCounts_Attror!Z29-Ctrol_Incurred_CCounts!Z98,"")</f>
        <v>0</v>
      </c>
      <c r="AA33" s="300">
        <f>IFERROR(Tri_Incurred_CCounts_Attror!AA29-Ctrol_Incurred_CCounts!AA98,"")</f>
        <v>0</v>
      </c>
      <c r="AB33" s="300">
        <f>IFERROR(Tri_Incurred_CCounts_Attror!AB29-Ctrol_Incurred_CCounts!AB98,"")</f>
        <v>0</v>
      </c>
      <c r="AC33" s="300">
        <f>IFERROR(Tri_Incurred_CCounts_Attror!AC29-Ctrol_Incurred_CCounts!AC98,"")</f>
        <v>0</v>
      </c>
      <c r="AD33" s="300">
        <f>IFERROR(Tri_Incurred_CCounts_Attror!AD29-Ctrol_Incurred_CCounts!AD98,"")</f>
        <v>0</v>
      </c>
      <c r="AE33" s="300">
        <f>IFERROR(Tri_Incurred_CCounts_Attror!AE29-Ctrol_Incurred_CCounts!AE98,"")</f>
        <v>0</v>
      </c>
      <c r="AF33" s="300">
        <f>IFERROR(Tri_Incurred_CCounts_Attror!AF29-Ctrol_Incurred_CCounts!AF98,"")</f>
        <v>0</v>
      </c>
      <c r="AG33" s="300">
        <f>IFERROR(Tri_Incurred_CCounts_Attror!AG29-Ctrol_Incurred_CCounts!AG98,"")</f>
        <v>0</v>
      </c>
      <c r="AH33" s="300">
        <f>IFERROR(Tri_Incurred_CCounts_Attror!AH29-Ctrol_Incurred_CCounts!AH98,"")</f>
        <v>0</v>
      </c>
      <c r="AI33" s="300">
        <f>IFERROR(Tri_Incurred_CCounts_Attror!AI29-Ctrol_Incurred_CCounts!AI98,"")</f>
        <v>0</v>
      </c>
      <c r="AJ33" s="300">
        <f>IFERROR(Tri_Incurred_CCounts_Attror!AJ29-Ctrol_Incurred_CCounts!AJ98,"")</f>
        <v>0</v>
      </c>
      <c r="AK33" s="300">
        <f>IFERROR(Tri_Incurred_CCounts_Attror!AK29-Ctrol_Incurred_CCounts!AK98,"")</f>
        <v>0</v>
      </c>
      <c r="AL33" s="300">
        <f>IFERROR(Tri_Incurred_CCounts_Attror!AL29-Ctrol_Incurred_CCounts!AL98,"")</f>
        <v>0</v>
      </c>
      <c r="AM33" s="300">
        <f>IFERROR(Tri_Incurred_CCounts_Attror!AM29-Ctrol_Incurred_CCounts!AM98,"")</f>
        <v>0</v>
      </c>
      <c r="AN33" s="300">
        <f>IFERROR(Tri_Incurred_CCounts_Attror!AN29-Ctrol_Incurred_CCounts!AN98,"")</f>
        <v>0</v>
      </c>
      <c r="AO33" s="300">
        <f>IFERROR(Tri_Incurred_CCounts_Attror!AO29-Ctrol_Incurred_CCounts!AO98,"")</f>
        <v>0</v>
      </c>
      <c r="AP33" s="300">
        <f>IFERROR(Tri_Incurred_CCounts_Attror!AP29-Ctrol_Incurred_CCounts!AP98,"")</f>
        <v>0</v>
      </c>
      <c r="AQ33" s="300">
        <f>IFERROR(Tri_Incurred_CCounts_Attror!AQ29-Ctrol_Incurred_CCounts!AQ98,"")</f>
        <v>0</v>
      </c>
      <c r="AR33" s="300">
        <f>IFERROR(Tri_Incurred_CCounts_Attror!AR29-Ctrol_Incurred_CCounts!AR98,"")</f>
        <v>0</v>
      </c>
      <c r="AS33" s="300">
        <f>IFERROR(Tri_Incurred_CCounts_Attror!AS29-Ctrol_Incurred_CCounts!AS98,"")</f>
        <v>0</v>
      </c>
      <c r="AT33" s="300" t="str">
        <f>IFERROR(Tri_Incurred_CCounts_Attror!AT29-Ctrol_Incurred_CCounts!AT98,"")</f>
        <v/>
      </c>
      <c r="AU33" s="300" t="str">
        <f>IFERROR(Tri_Incurred_CCounts_Attror!AU29-Ctrol_Incurred_CCounts!AU98,"")</f>
        <v/>
      </c>
      <c r="AV33" s="300" t="str">
        <f>IFERROR(Tri_Incurred_CCounts_Attror!AV29-Ctrol_Incurred_CCounts!AV98,"")</f>
        <v/>
      </c>
      <c r="AW33" s="300" t="str">
        <f>IFERROR(Tri_Incurred_CCounts_Attror!AW29-Ctrol_Incurred_CCounts!AW98,"")</f>
        <v/>
      </c>
      <c r="AX33" s="300" t="str">
        <f>IFERROR(Tri_Incurred_CCounts_Attror!AX29-Ctrol_Incurred_CCounts!AX98,"")</f>
        <v/>
      </c>
      <c r="AY33" s="300" t="str">
        <f>IFERROR(Tri_Incurred_CCounts_Attror!AY29-Ctrol_Incurred_CCounts!AY98,"")</f>
        <v/>
      </c>
      <c r="AZ33" s="300" t="str">
        <f>IFERROR(Tri_Incurred_CCounts_Attror!AZ29-Ctrol_Incurred_CCounts!AZ98,"")</f>
        <v/>
      </c>
      <c r="BA33" s="300" t="str">
        <f>IFERROR(Tri_Incurred_CCounts_Attror!BA29-Ctrol_Incurred_CCounts!BA98,"")</f>
        <v/>
      </c>
      <c r="BB33" s="300" t="str">
        <f>IFERROR(Tri_Incurred_CCounts_Attror!BB29-Ctrol_Incurred_CCounts!BB98,"")</f>
        <v/>
      </c>
      <c r="BC33" s="300" t="str">
        <f>IFERROR(Tri_Incurred_CCounts_Attror!BC29-Ctrol_Incurred_CCounts!BC98,"")</f>
        <v/>
      </c>
      <c r="BD33" s="300" t="str">
        <f>IFERROR(Tri_Incurred_CCounts_Attror!BD29-Ctrol_Incurred_CCounts!BD98,"")</f>
        <v/>
      </c>
      <c r="BE33" s="300" t="str">
        <f>IFERROR(Tri_Incurred_CCounts_Attror!BE29-Ctrol_Incurred_CCounts!BE98,"")</f>
        <v/>
      </c>
      <c r="BF33" s="300" t="str">
        <f>IFERROR(Tri_Incurred_CCounts_Attror!BF29-Ctrol_Incurred_CCounts!BF98,"")</f>
        <v/>
      </c>
      <c r="BG33" s="300" t="str">
        <f>IFERROR(Tri_Incurred_CCounts_Attror!BG29-Ctrol_Incurred_CCounts!BG98,"")</f>
        <v/>
      </c>
    </row>
    <row r="34" spans="1:59" s="300" customFormat="1">
      <c r="A34" s="127" t="s">
        <v>456</v>
      </c>
      <c r="B34" s="300">
        <f>IFERROR(Tri_Incurred_CCounts_Attror!B30-Ctrol_Incurred_CCounts!B99,"")</f>
        <v>0</v>
      </c>
      <c r="C34" s="300">
        <f>IFERROR(Tri_Incurred_CCounts_Attror!C30-Ctrol_Incurred_CCounts!C99,"")</f>
        <v>0</v>
      </c>
      <c r="D34" s="300">
        <f>IFERROR(Tri_Incurred_CCounts_Attror!D30-Ctrol_Incurred_CCounts!D99,"")</f>
        <v>0</v>
      </c>
      <c r="E34" s="300">
        <f>IFERROR(Tri_Incurred_CCounts_Attror!E30-Ctrol_Incurred_CCounts!E99,"")</f>
        <v>0</v>
      </c>
      <c r="F34" s="300">
        <f>IFERROR(Tri_Incurred_CCounts_Attror!F30-Ctrol_Incurred_CCounts!F99,"")</f>
        <v>0</v>
      </c>
      <c r="G34" s="300">
        <f>IFERROR(Tri_Incurred_CCounts_Attror!G30-Ctrol_Incurred_CCounts!G99,"")</f>
        <v>0</v>
      </c>
      <c r="H34" s="300">
        <f>IFERROR(Tri_Incurred_CCounts_Attror!H30-Ctrol_Incurred_CCounts!H99,"")</f>
        <v>0</v>
      </c>
      <c r="I34" s="300">
        <f>IFERROR(Tri_Incurred_CCounts_Attror!I30-Ctrol_Incurred_CCounts!I99,"")</f>
        <v>0</v>
      </c>
      <c r="J34" s="300">
        <f>IFERROR(Tri_Incurred_CCounts_Attror!J30-Ctrol_Incurred_CCounts!J99,"")</f>
        <v>0</v>
      </c>
      <c r="K34" s="300">
        <f>IFERROR(Tri_Incurred_CCounts_Attror!K30-Ctrol_Incurred_CCounts!K99,"")</f>
        <v>0</v>
      </c>
      <c r="L34" s="300">
        <f>IFERROR(Tri_Incurred_CCounts_Attror!L30-Ctrol_Incurred_CCounts!L99,"")</f>
        <v>0</v>
      </c>
      <c r="M34" s="300">
        <f>IFERROR(Tri_Incurred_CCounts_Attror!M30-Ctrol_Incurred_CCounts!M99,"")</f>
        <v>0</v>
      </c>
      <c r="N34" s="300">
        <f>IFERROR(Tri_Incurred_CCounts_Attror!N30-Ctrol_Incurred_CCounts!N99,"")</f>
        <v>0</v>
      </c>
      <c r="O34" s="300">
        <f>IFERROR(Tri_Incurred_CCounts_Attror!O30-Ctrol_Incurred_CCounts!O99,"")</f>
        <v>0</v>
      </c>
      <c r="P34" s="300">
        <f>IFERROR(Tri_Incurred_CCounts_Attror!P30-Ctrol_Incurred_CCounts!P99,"")</f>
        <v>0</v>
      </c>
      <c r="Q34" s="300">
        <f>IFERROR(Tri_Incurred_CCounts_Attror!Q30-Ctrol_Incurred_CCounts!Q99,"")</f>
        <v>0</v>
      </c>
      <c r="R34" s="300">
        <f>IFERROR(Tri_Incurred_CCounts_Attror!R30-Ctrol_Incurred_CCounts!R99,"")</f>
        <v>0</v>
      </c>
      <c r="S34" s="300">
        <f>IFERROR(Tri_Incurred_CCounts_Attror!S30-Ctrol_Incurred_CCounts!S99,"")</f>
        <v>0</v>
      </c>
      <c r="T34" s="300">
        <f>IFERROR(Tri_Incurred_CCounts_Attror!T30-Ctrol_Incurred_CCounts!T99,"")</f>
        <v>0</v>
      </c>
      <c r="U34" s="300">
        <f>IFERROR(Tri_Incurred_CCounts_Attror!U30-Ctrol_Incurred_CCounts!U99,"")</f>
        <v>0</v>
      </c>
      <c r="V34" s="300">
        <f>IFERROR(Tri_Incurred_CCounts_Attror!V30-Ctrol_Incurred_CCounts!V99,"")</f>
        <v>0</v>
      </c>
      <c r="W34" s="300">
        <f>IFERROR(Tri_Incurred_CCounts_Attror!W30-Ctrol_Incurred_CCounts!W99,"")</f>
        <v>0</v>
      </c>
      <c r="X34" s="300">
        <f>IFERROR(Tri_Incurred_CCounts_Attror!X30-Ctrol_Incurred_CCounts!X99,"")</f>
        <v>0</v>
      </c>
      <c r="Y34" s="300">
        <f>IFERROR(Tri_Incurred_CCounts_Attror!Y30-Ctrol_Incurred_CCounts!Y99,"")</f>
        <v>0</v>
      </c>
      <c r="Z34" s="300">
        <f>IFERROR(Tri_Incurred_CCounts_Attror!Z30-Ctrol_Incurred_CCounts!Z99,"")</f>
        <v>0</v>
      </c>
      <c r="AA34" s="300">
        <f>IFERROR(Tri_Incurred_CCounts_Attror!AA30-Ctrol_Incurred_CCounts!AA99,"")</f>
        <v>0</v>
      </c>
      <c r="AB34" s="300">
        <f>IFERROR(Tri_Incurred_CCounts_Attror!AB30-Ctrol_Incurred_CCounts!AB99,"")</f>
        <v>0</v>
      </c>
      <c r="AC34" s="300">
        <f>IFERROR(Tri_Incurred_CCounts_Attror!AC30-Ctrol_Incurred_CCounts!AC99,"")</f>
        <v>0</v>
      </c>
      <c r="AD34" s="300">
        <f>IFERROR(Tri_Incurred_CCounts_Attror!AD30-Ctrol_Incurred_CCounts!AD99,"")</f>
        <v>0</v>
      </c>
      <c r="AE34" s="300">
        <f>IFERROR(Tri_Incurred_CCounts_Attror!AE30-Ctrol_Incurred_CCounts!AE99,"")</f>
        <v>0</v>
      </c>
      <c r="AF34" s="300">
        <f>IFERROR(Tri_Incurred_CCounts_Attror!AF30-Ctrol_Incurred_CCounts!AF99,"")</f>
        <v>0</v>
      </c>
      <c r="AG34" s="300">
        <f>IFERROR(Tri_Incurred_CCounts_Attror!AG30-Ctrol_Incurred_CCounts!AG99,"")</f>
        <v>0</v>
      </c>
      <c r="AH34" s="300">
        <f>IFERROR(Tri_Incurred_CCounts_Attror!AH30-Ctrol_Incurred_CCounts!AH99,"")</f>
        <v>0</v>
      </c>
      <c r="AI34" s="300">
        <f>IFERROR(Tri_Incurred_CCounts_Attror!AI30-Ctrol_Incurred_CCounts!AI99,"")</f>
        <v>0</v>
      </c>
      <c r="AJ34" s="300">
        <f>IFERROR(Tri_Incurred_CCounts_Attror!AJ30-Ctrol_Incurred_CCounts!AJ99,"")</f>
        <v>0</v>
      </c>
      <c r="AK34" s="300">
        <f>IFERROR(Tri_Incurred_CCounts_Attror!AK30-Ctrol_Incurred_CCounts!AK99,"")</f>
        <v>0</v>
      </c>
      <c r="AL34" s="300">
        <f>IFERROR(Tri_Incurred_CCounts_Attror!AL30-Ctrol_Incurred_CCounts!AL99,"")</f>
        <v>0</v>
      </c>
      <c r="AM34" s="300">
        <f>IFERROR(Tri_Incurred_CCounts_Attror!AM30-Ctrol_Incurred_CCounts!AM99,"")</f>
        <v>0</v>
      </c>
      <c r="AN34" s="300">
        <f>IFERROR(Tri_Incurred_CCounts_Attror!AN30-Ctrol_Incurred_CCounts!AN99,"")</f>
        <v>0</v>
      </c>
      <c r="AO34" s="300">
        <f>IFERROR(Tri_Incurred_CCounts_Attror!AO30-Ctrol_Incurred_CCounts!AO99,"")</f>
        <v>0</v>
      </c>
      <c r="AP34" s="300">
        <f>IFERROR(Tri_Incurred_CCounts_Attror!AP30-Ctrol_Incurred_CCounts!AP99,"")</f>
        <v>0</v>
      </c>
      <c r="AQ34" s="300">
        <f>IFERROR(Tri_Incurred_CCounts_Attror!AQ30-Ctrol_Incurred_CCounts!AQ99,"")</f>
        <v>0</v>
      </c>
      <c r="AR34" s="300">
        <f>IFERROR(Tri_Incurred_CCounts_Attror!AR30-Ctrol_Incurred_CCounts!AR99,"")</f>
        <v>0</v>
      </c>
      <c r="AS34" s="300" t="str">
        <f>IFERROR(Tri_Incurred_CCounts_Attror!AS30-Ctrol_Incurred_CCounts!AS99,"")</f>
        <v/>
      </c>
      <c r="AT34" s="300" t="str">
        <f>IFERROR(Tri_Incurred_CCounts_Attror!AT30-Ctrol_Incurred_CCounts!AT99,"")</f>
        <v/>
      </c>
      <c r="AU34" s="300" t="str">
        <f>IFERROR(Tri_Incurred_CCounts_Attror!AU30-Ctrol_Incurred_CCounts!AU99,"")</f>
        <v/>
      </c>
      <c r="AV34" s="300" t="str">
        <f>IFERROR(Tri_Incurred_CCounts_Attror!AV30-Ctrol_Incurred_CCounts!AV99,"")</f>
        <v/>
      </c>
      <c r="AW34" s="300" t="str">
        <f>IFERROR(Tri_Incurred_CCounts_Attror!AW30-Ctrol_Incurred_CCounts!AW99,"")</f>
        <v/>
      </c>
      <c r="AX34" s="300" t="str">
        <f>IFERROR(Tri_Incurred_CCounts_Attror!AX30-Ctrol_Incurred_CCounts!AX99,"")</f>
        <v/>
      </c>
      <c r="AY34" s="300" t="str">
        <f>IFERROR(Tri_Incurred_CCounts_Attror!AY30-Ctrol_Incurred_CCounts!AY99,"")</f>
        <v/>
      </c>
      <c r="AZ34" s="300" t="str">
        <f>IFERROR(Tri_Incurred_CCounts_Attror!AZ30-Ctrol_Incurred_CCounts!AZ99,"")</f>
        <v/>
      </c>
      <c r="BA34" s="300" t="str">
        <f>IFERROR(Tri_Incurred_CCounts_Attror!BA30-Ctrol_Incurred_CCounts!BA99,"")</f>
        <v/>
      </c>
      <c r="BB34" s="300" t="str">
        <f>IFERROR(Tri_Incurred_CCounts_Attror!BB30-Ctrol_Incurred_CCounts!BB99,"")</f>
        <v/>
      </c>
      <c r="BC34" s="300" t="str">
        <f>IFERROR(Tri_Incurred_CCounts_Attror!BC30-Ctrol_Incurred_CCounts!BC99,"")</f>
        <v/>
      </c>
      <c r="BD34" s="300" t="str">
        <f>IFERROR(Tri_Incurred_CCounts_Attror!BD30-Ctrol_Incurred_CCounts!BD99,"")</f>
        <v/>
      </c>
      <c r="BE34" s="300" t="str">
        <f>IFERROR(Tri_Incurred_CCounts_Attror!BE30-Ctrol_Incurred_CCounts!BE99,"")</f>
        <v/>
      </c>
      <c r="BF34" s="300" t="str">
        <f>IFERROR(Tri_Incurred_CCounts_Attror!BF30-Ctrol_Incurred_CCounts!BF99,"")</f>
        <v/>
      </c>
      <c r="BG34" s="300" t="str">
        <f>IFERROR(Tri_Incurred_CCounts_Attror!BG30-Ctrol_Incurred_CCounts!BG99,"")</f>
        <v/>
      </c>
    </row>
    <row r="35" spans="1:59" s="300" customFormat="1">
      <c r="A35" s="127" t="s">
        <v>457</v>
      </c>
      <c r="B35" s="300">
        <f>IFERROR(Tri_Incurred_CCounts_Attror!B31-Ctrol_Incurred_CCounts!B100,"")</f>
        <v>0</v>
      </c>
      <c r="C35" s="300">
        <f>IFERROR(Tri_Incurred_CCounts_Attror!C31-Ctrol_Incurred_CCounts!C100,"")</f>
        <v>0</v>
      </c>
      <c r="D35" s="300">
        <f>IFERROR(Tri_Incurred_CCounts_Attror!D31-Ctrol_Incurred_CCounts!D100,"")</f>
        <v>0</v>
      </c>
      <c r="E35" s="300">
        <f>IFERROR(Tri_Incurred_CCounts_Attror!E31-Ctrol_Incurred_CCounts!E100,"")</f>
        <v>0</v>
      </c>
      <c r="F35" s="300">
        <f>IFERROR(Tri_Incurred_CCounts_Attror!F31-Ctrol_Incurred_CCounts!F100,"")</f>
        <v>0</v>
      </c>
      <c r="G35" s="300">
        <f>IFERROR(Tri_Incurred_CCounts_Attror!G31-Ctrol_Incurred_CCounts!G100,"")</f>
        <v>0</v>
      </c>
      <c r="H35" s="300">
        <f>IFERROR(Tri_Incurred_CCounts_Attror!H31-Ctrol_Incurred_CCounts!H100,"")</f>
        <v>0</v>
      </c>
      <c r="I35" s="300">
        <f>IFERROR(Tri_Incurred_CCounts_Attror!I31-Ctrol_Incurred_CCounts!I100,"")</f>
        <v>0</v>
      </c>
      <c r="J35" s="300">
        <f>IFERROR(Tri_Incurred_CCounts_Attror!J31-Ctrol_Incurred_CCounts!J100,"")</f>
        <v>0</v>
      </c>
      <c r="K35" s="300">
        <f>IFERROR(Tri_Incurred_CCounts_Attror!K31-Ctrol_Incurred_CCounts!K100,"")</f>
        <v>0</v>
      </c>
      <c r="L35" s="300">
        <f>IFERROR(Tri_Incurred_CCounts_Attror!L31-Ctrol_Incurred_CCounts!L100,"")</f>
        <v>0</v>
      </c>
      <c r="M35" s="300">
        <f>IFERROR(Tri_Incurred_CCounts_Attror!M31-Ctrol_Incurred_CCounts!M100,"")</f>
        <v>0</v>
      </c>
      <c r="N35" s="300">
        <f>IFERROR(Tri_Incurred_CCounts_Attror!N31-Ctrol_Incurred_CCounts!N100,"")</f>
        <v>0</v>
      </c>
      <c r="O35" s="300">
        <f>IFERROR(Tri_Incurred_CCounts_Attror!O31-Ctrol_Incurred_CCounts!O100,"")</f>
        <v>0</v>
      </c>
      <c r="P35" s="300">
        <f>IFERROR(Tri_Incurred_CCounts_Attror!P31-Ctrol_Incurred_CCounts!P100,"")</f>
        <v>0</v>
      </c>
      <c r="Q35" s="300">
        <f>IFERROR(Tri_Incurred_CCounts_Attror!Q31-Ctrol_Incurred_CCounts!Q100,"")</f>
        <v>0</v>
      </c>
      <c r="R35" s="300">
        <f>IFERROR(Tri_Incurred_CCounts_Attror!R31-Ctrol_Incurred_CCounts!R100,"")</f>
        <v>0</v>
      </c>
      <c r="S35" s="300">
        <f>IFERROR(Tri_Incurred_CCounts_Attror!S31-Ctrol_Incurred_CCounts!S100,"")</f>
        <v>0</v>
      </c>
      <c r="T35" s="300">
        <f>IFERROR(Tri_Incurred_CCounts_Attror!T31-Ctrol_Incurred_CCounts!T100,"")</f>
        <v>0</v>
      </c>
      <c r="U35" s="300">
        <f>IFERROR(Tri_Incurred_CCounts_Attror!U31-Ctrol_Incurred_CCounts!U100,"")</f>
        <v>0</v>
      </c>
      <c r="V35" s="300">
        <f>IFERROR(Tri_Incurred_CCounts_Attror!V31-Ctrol_Incurred_CCounts!V100,"")</f>
        <v>0</v>
      </c>
      <c r="W35" s="300">
        <f>IFERROR(Tri_Incurred_CCounts_Attror!W31-Ctrol_Incurred_CCounts!W100,"")</f>
        <v>0</v>
      </c>
      <c r="X35" s="300">
        <f>IFERROR(Tri_Incurred_CCounts_Attror!X31-Ctrol_Incurred_CCounts!X100,"")</f>
        <v>0</v>
      </c>
      <c r="Y35" s="300">
        <f>IFERROR(Tri_Incurred_CCounts_Attror!Y31-Ctrol_Incurred_CCounts!Y100,"")</f>
        <v>0</v>
      </c>
      <c r="Z35" s="300">
        <f>IFERROR(Tri_Incurred_CCounts_Attror!Z31-Ctrol_Incurred_CCounts!Z100,"")</f>
        <v>0</v>
      </c>
      <c r="AA35" s="300">
        <f>IFERROR(Tri_Incurred_CCounts_Attror!AA31-Ctrol_Incurred_CCounts!AA100,"")</f>
        <v>0</v>
      </c>
      <c r="AB35" s="300">
        <f>IFERROR(Tri_Incurred_CCounts_Attror!AB31-Ctrol_Incurred_CCounts!AB100,"")</f>
        <v>0</v>
      </c>
      <c r="AC35" s="300">
        <f>IFERROR(Tri_Incurred_CCounts_Attror!AC31-Ctrol_Incurred_CCounts!AC100,"")</f>
        <v>0</v>
      </c>
      <c r="AD35" s="300">
        <f>IFERROR(Tri_Incurred_CCounts_Attror!AD31-Ctrol_Incurred_CCounts!AD100,"")</f>
        <v>0</v>
      </c>
      <c r="AE35" s="300">
        <f>IFERROR(Tri_Incurred_CCounts_Attror!AE31-Ctrol_Incurred_CCounts!AE100,"")</f>
        <v>0</v>
      </c>
      <c r="AF35" s="300">
        <f>IFERROR(Tri_Incurred_CCounts_Attror!AF31-Ctrol_Incurred_CCounts!AF100,"")</f>
        <v>0</v>
      </c>
      <c r="AG35" s="300">
        <f>IFERROR(Tri_Incurred_CCounts_Attror!AG31-Ctrol_Incurred_CCounts!AG100,"")</f>
        <v>0</v>
      </c>
      <c r="AH35" s="300">
        <f>IFERROR(Tri_Incurred_CCounts_Attror!AH31-Ctrol_Incurred_CCounts!AH100,"")</f>
        <v>0</v>
      </c>
      <c r="AI35" s="300">
        <f>IFERROR(Tri_Incurred_CCounts_Attror!AI31-Ctrol_Incurred_CCounts!AI100,"")</f>
        <v>0</v>
      </c>
      <c r="AJ35" s="300">
        <f>IFERROR(Tri_Incurred_CCounts_Attror!AJ31-Ctrol_Incurred_CCounts!AJ100,"")</f>
        <v>0</v>
      </c>
      <c r="AK35" s="300">
        <f>IFERROR(Tri_Incurred_CCounts_Attror!AK31-Ctrol_Incurred_CCounts!AK100,"")</f>
        <v>0</v>
      </c>
      <c r="AL35" s="300">
        <f>IFERROR(Tri_Incurred_CCounts_Attror!AL31-Ctrol_Incurred_CCounts!AL100,"")</f>
        <v>0</v>
      </c>
      <c r="AM35" s="300">
        <f>IFERROR(Tri_Incurred_CCounts_Attror!AM31-Ctrol_Incurred_CCounts!AM100,"")</f>
        <v>0</v>
      </c>
      <c r="AN35" s="300">
        <f>IFERROR(Tri_Incurred_CCounts_Attror!AN31-Ctrol_Incurred_CCounts!AN100,"")</f>
        <v>0</v>
      </c>
      <c r="AO35" s="300">
        <f>IFERROR(Tri_Incurred_CCounts_Attror!AO31-Ctrol_Incurred_CCounts!AO100,"")</f>
        <v>0</v>
      </c>
      <c r="AP35" s="300">
        <f>IFERROR(Tri_Incurred_CCounts_Attror!AP31-Ctrol_Incurred_CCounts!AP100,"")</f>
        <v>0</v>
      </c>
      <c r="AQ35" s="300">
        <f>IFERROR(Tri_Incurred_CCounts_Attror!AQ31-Ctrol_Incurred_CCounts!AQ100,"")</f>
        <v>0</v>
      </c>
      <c r="AR35" s="300" t="str">
        <f>IFERROR(Tri_Incurred_CCounts_Attror!AR31-Ctrol_Incurred_CCounts!AR100,"")</f>
        <v/>
      </c>
      <c r="AS35" s="300" t="str">
        <f>IFERROR(Tri_Incurred_CCounts_Attror!AS31-Ctrol_Incurred_CCounts!AS100,"")</f>
        <v/>
      </c>
      <c r="AT35" s="300" t="str">
        <f>IFERROR(Tri_Incurred_CCounts_Attror!AT31-Ctrol_Incurred_CCounts!AT100,"")</f>
        <v/>
      </c>
      <c r="AU35" s="300" t="str">
        <f>IFERROR(Tri_Incurred_CCounts_Attror!AU31-Ctrol_Incurred_CCounts!AU100,"")</f>
        <v/>
      </c>
      <c r="AV35" s="300" t="str">
        <f>IFERROR(Tri_Incurred_CCounts_Attror!AV31-Ctrol_Incurred_CCounts!AV100,"")</f>
        <v/>
      </c>
      <c r="AW35" s="300" t="str">
        <f>IFERROR(Tri_Incurred_CCounts_Attror!AW31-Ctrol_Incurred_CCounts!AW100,"")</f>
        <v/>
      </c>
      <c r="AX35" s="300" t="str">
        <f>IFERROR(Tri_Incurred_CCounts_Attror!AX31-Ctrol_Incurred_CCounts!AX100,"")</f>
        <v/>
      </c>
      <c r="AY35" s="300" t="str">
        <f>IFERROR(Tri_Incurred_CCounts_Attror!AY31-Ctrol_Incurred_CCounts!AY100,"")</f>
        <v/>
      </c>
      <c r="AZ35" s="300" t="str">
        <f>IFERROR(Tri_Incurred_CCounts_Attror!AZ31-Ctrol_Incurred_CCounts!AZ100,"")</f>
        <v/>
      </c>
      <c r="BA35" s="300" t="str">
        <f>IFERROR(Tri_Incurred_CCounts_Attror!BA31-Ctrol_Incurred_CCounts!BA100,"")</f>
        <v/>
      </c>
      <c r="BB35" s="300" t="str">
        <f>IFERROR(Tri_Incurred_CCounts_Attror!BB31-Ctrol_Incurred_CCounts!BB100,"")</f>
        <v/>
      </c>
      <c r="BC35" s="300" t="str">
        <f>IFERROR(Tri_Incurred_CCounts_Attror!BC31-Ctrol_Incurred_CCounts!BC100,"")</f>
        <v/>
      </c>
      <c r="BD35" s="300" t="str">
        <f>IFERROR(Tri_Incurred_CCounts_Attror!BD31-Ctrol_Incurred_CCounts!BD100,"")</f>
        <v/>
      </c>
      <c r="BE35" s="300" t="str">
        <f>IFERROR(Tri_Incurred_CCounts_Attror!BE31-Ctrol_Incurred_CCounts!BE100,"")</f>
        <v/>
      </c>
      <c r="BF35" s="300" t="str">
        <f>IFERROR(Tri_Incurred_CCounts_Attror!BF31-Ctrol_Incurred_CCounts!BF100,"")</f>
        <v/>
      </c>
      <c r="BG35" s="300" t="str">
        <f>IFERROR(Tri_Incurred_CCounts_Attror!BG31-Ctrol_Incurred_CCounts!BG100,"")</f>
        <v/>
      </c>
    </row>
    <row r="36" spans="1:59" s="300" customFormat="1">
      <c r="A36" s="127" t="s">
        <v>458</v>
      </c>
      <c r="B36" s="300">
        <f>IFERROR(Tri_Incurred_CCounts_Attror!B32-Ctrol_Incurred_CCounts!B101,"")</f>
        <v>0</v>
      </c>
      <c r="C36" s="300">
        <f>IFERROR(Tri_Incurred_CCounts_Attror!C32-Ctrol_Incurred_CCounts!C101,"")</f>
        <v>0</v>
      </c>
      <c r="D36" s="300">
        <f>IFERROR(Tri_Incurred_CCounts_Attror!D32-Ctrol_Incurred_CCounts!D101,"")</f>
        <v>0</v>
      </c>
      <c r="E36" s="300">
        <f>IFERROR(Tri_Incurred_CCounts_Attror!E32-Ctrol_Incurred_CCounts!E101,"")</f>
        <v>0</v>
      </c>
      <c r="F36" s="300">
        <f>IFERROR(Tri_Incurred_CCounts_Attror!F32-Ctrol_Incurred_CCounts!F101,"")</f>
        <v>0</v>
      </c>
      <c r="G36" s="300">
        <f>IFERROR(Tri_Incurred_CCounts_Attror!G32-Ctrol_Incurred_CCounts!G101,"")</f>
        <v>0</v>
      </c>
      <c r="H36" s="300">
        <f>IFERROR(Tri_Incurred_CCounts_Attror!H32-Ctrol_Incurred_CCounts!H101,"")</f>
        <v>0</v>
      </c>
      <c r="I36" s="300">
        <f>IFERROR(Tri_Incurred_CCounts_Attror!I32-Ctrol_Incurred_CCounts!I101,"")</f>
        <v>0</v>
      </c>
      <c r="J36" s="300">
        <f>IFERROR(Tri_Incurred_CCounts_Attror!J32-Ctrol_Incurred_CCounts!J101,"")</f>
        <v>0</v>
      </c>
      <c r="K36" s="300">
        <f>IFERROR(Tri_Incurred_CCounts_Attror!K32-Ctrol_Incurred_CCounts!K101,"")</f>
        <v>0</v>
      </c>
      <c r="L36" s="300">
        <f>IFERROR(Tri_Incurred_CCounts_Attror!L32-Ctrol_Incurred_CCounts!L101,"")</f>
        <v>0</v>
      </c>
      <c r="M36" s="300">
        <f>IFERROR(Tri_Incurred_CCounts_Attror!M32-Ctrol_Incurred_CCounts!M101,"")</f>
        <v>0</v>
      </c>
      <c r="N36" s="300">
        <f>IFERROR(Tri_Incurred_CCounts_Attror!N32-Ctrol_Incurred_CCounts!N101,"")</f>
        <v>0</v>
      </c>
      <c r="O36" s="300">
        <f>IFERROR(Tri_Incurred_CCounts_Attror!O32-Ctrol_Incurred_CCounts!O101,"")</f>
        <v>0</v>
      </c>
      <c r="P36" s="300">
        <f>IFERROR(Tri_Incurred_CCounts_Attror!P32-Ctrol_Incurred_CCounts!P101,"")</f>
        <v>0</v>
      </c>
      <c r="Q36" s="300">
        <f>IFERROR(Tri_Incurred_CCounts_Attror!Q32-Ctrol_Incurred_CCounts!Q101,"")</f>
        <v>0</v>
      </c>
      <c r="R36" s="300">
        <f>IFERROR(Tri_Incurred_CCounts_Attror!R32-Ctrol_Incurred_CCounts!R101,"")</f>
        <v>0</v>
      </c>
      <c r="S36" s="300">
        <f>IFERROR(Tri_Incurred_CCounts_Attror!S32-Ctrol_Incurred_CCounts!S101,"")</f>
        <v>0</v>
      </c>
      <c r="T36" s="300">
        <f>IFERROR(Tri_Incurred_CCounts_Attror!T32-Ctrol_Incurred_CCounts!T101,"")</f>
        <v>0</v>
      </c>
      <c r="U36" s="300">
        <f>IFERROR(Tri_Incurred_CCounts_Attror!U32-Ctrol_Incurred_CCounts!U101,"")</f>
        <v>0</v>
      </c>
      <c r="V36" s="300">
        <f>IFERROR(Tri_Incurred_CCounts_Attror!V32-Ctrol_Incurred_CCounts!V101,"")</f>
        <v>0</v>
      </c>
      <c r="W36" s="300">
        <f>IFERROR(Tri_Incurred_CCounts_Attror!W32-Ctrol_Incurred_CCounts!W101,"")</f>
        <v>0</v>
      </c>
      <c r="X36" s="300">
        <f>IFERROR(Tri_Incurred_CCounts_Attror!X32-Ctrol_Incurred_CCounts!X101,"")</f>
        <v>0</v>
      </c>
      <c r="Y36" s="300">
        <f>IFERROR(Tri_Incurred_CCounts_Attror!Y32-Ctrol_Incurred_CCounts!Y101,"")</f>
        <v>0</v>
      </c>
      <c r="Z36" s="300">
        <f>IFERROR(Tri_Incurred_CCounts_Attror!Z32-Ctrol_Incurred_CCounts!Z101,"")</f>
        <v>0</v>
      </c>
      <c r="AA36" s="300">
        <f>IFERROR(Tri_Incurred_CCounts_Attror!AA32-Ctrol_Incurred_CCounts!AA101,"")</f>
        <v>0</v>
      </c>
      <c r="AB36" s="300">
        <f>IFERROR(Tri_Incurred_CCounts_Attror!AB32-Ctrol_Incurred_CCounts!AB101,"")</f>
        <v>0</v>
      </c>
      <c r="AC36" s="300">
        <f>IFERROR(Tri_Incurred_CCounts_Attror!AC32-Ctrol_Incurred_CCounts!AC101,"")</f>
        <v>0</v>
      </c>
      <c r="AD36" s="300">
        <f>IFERROR(Tri_Incurred_CCounts_Attror!AD32-Ctrol_Incurred_CCounts!AD101,"")</f>
        <v>0</v>
      </c>
      <c r="AE36" s="300">
        <f>IFERROR(Tri_Incurred_CCounts_Attror!AE32-Ctrol_Incurred_CCounts!AE101,"")</f>
        <v>0</v>
      </c>
      <c r="AF36" s="300">
        <f>IFERROR(Tri_Incurred_CCounts_Attror!AF32-Ctrol_Incurred_CCounts!AF101,"")</f>
        <v>0</v>
      </c>
      <c r="AG36" s="300">
        <f>IFERROR(Tri_Incurred_CCounts_Attror!AG32-Ctrol_Incurred_CCounts!AG101,"")</f>
        <v>0</v>
      </c>
      <c r="AH36" s="300">
        <f>IFERROR(Tri_Incurred_CCounts_Attror!AH32-Ctrol_Incurred_CCounts!AH101,"")</f>
        <v>0</v>
      </c>
      <c r="AI36" s="300">
        <f>IFERROR(Tri_Incurred_CCounts_Attror!AI32-Ctrol_Incurred_CCounts!AI101,"")</f>
        <v>0</v>
      </c>
      <c r="AJ36" s="300">
        <f>IFERROR(Tri_Incurred_CCounts_Attror!AJ32-Ctrol_Incurred_CCounts!AJ101,"")</f>
        <v>0</v>
      </c>
      <c r="AK36" s="300">
        <f>IFERROR(Tri_Incurred_CCounts_Attror!AK32-Ctrol_Incurred_CCounts!AK101,"")</f>
        <v>0</v>
      </c>
      <c r="AL36" s="300">
        <f>IFERROR(Tri_Incurred_CCounts_Attror!AL32-Ctrol_Incurred_CCounts!AL101,"")</f>
        <v>0</v>
      </c>
      <c r="AM36" s="300">
        <f>IFERROR(Tri_Incurred_CCounts_Attror!AM32-Ctrol_Incurred_CCounts!AM101,"")</f>
        <v>0</v>
      </c>
      <c r="AN36" s="300">
        <f>IFERROR(Tri_Incurred_CCounts_Attror!AN32-Ctrol_Incurred_CCounts!AN101,"")</f>
        <v>0</v>
      </c>
      <c r="AO36" s="300">
        <f>IFERROR(Tri_Incurred_CCounts_Attror!AO32-Ctrol_Incurred_CCounts!AO101,"")</f>
        <v>0</v>
      </c>
      <c r="AP36" s="300">
        <f>IFERROR(Tri_Incurred_CCounts_Attror!AP32-Ctrol_Incurred_CCounts!AP101,"")</f>
        <v>0</v>
      </c>
      <c r="AQ36" s="300" t="str">
        <f>IFERROR(Tri_Incurred_CCounts_Attror!AQ32-Ctrol_Incurred_CCounts!AQ101,"")</f>
        <v/>
      </c>
      <c r="AR36" s="300" t="str">
        <f>IFERROR(Tri_Incurred_CCounts_Attror!AR32-Ctrol_Incurred_CCounts!AR101,"")</f>
        <v/>
      </c>
      <c r="AS36" s="300" t="str">
        <f>IFERROR(Tri_Incurred_CCounts_Attror!AS32-Ctrol_Incurred_CCounts!AS101,"")</f>
        <v/>
      </c>
      <c r="AT36" s="300" t="str">
        <f>IFERROR(Tri_Incurred_CCounts_Attror!AT32-Ctrol_Incurred_CCounts!AT101,"")</f>
        <v/>
      </c>
      <c r="AU36" s="300" t="str">
        <f>IFERROR(Tri_Incurred_CCounts_Attror!AU32-Ctrol_Incurred_CCounts!AU101,"")</f>
        <v/>
      </c>
      <c r="AV36" s="300" t="str">
        <f>IFERROR(Tri_Incurred_CCounts_Attror!AV32-Ctrol_Incurred_CCounts!AV101,"")</f>
        <v/>
      </c>
      <c r="AW36" s="300" t="str">
        <f>IFERROR(Tri_Incurred_CCounts_Attror!AW32-Ctrol_Incurred_CCounts!AW101,"")</f>
        <v/>
      </c>
      <c r="AX36" s="300" t="str">
        <f>IFERROR(Tri_Incurred_CCounts_Attror!AX32-Ctrol_Incurred_CCounts!AX101,"")</f>
        <v/>
      </c>
      <c r="AY36" s="300" t="str">
        <f>IFERROR(Tri_Incurred_CCounts_Attror!AY32-Ctrol_Incurred_CCounts!AY101,"")</f>
        <v/>
      </c>
      <c r="AZ36" s="300" t="str">
        <f>IFERROR(Tri_Incurred_CCounts_Attror!AZ32-Ctrol_Incurred_CCounts!AZ101,"")</f>
        <v/>
      </c>
      <c r="BA36" s="300" t="str">
        <f>IFERROR(Tri_Incurred_CCounts_Attror!BA32-Ctrol_Incurred_CCounts!BA101,"")</f>
        <v/>
      </c>
      <c r="BB36" s="300" t="str">
        <f>IFERROR(Tri_Incurred_CCounts_Attror!BB32-Ctrol_Incurred_CCounts!BB101,"")</f>
        <v/>
      </c>
      <c r="BC36" s="300" t="str">
        <f>IFERROR(Tri_Incurred_CCounts_Attror!BC32-Ctrol_Incurred_CCounts!BC101,"")</f>
        <v/>
      </c>
      <c r="BD36" s="300" t="str">
        <f>IFERROR(Tri_Incurred_CCounts_Attror!BD32-Ctrol_Incurred_CCounts!BD101,"")</f>
        <v/>
      </c>
      <c r="BE36" s="300" t="str">
        <f>IFERROR(Tri_Incurred_CCounts_Attror!BE32-Ctrol_Incurred_CCounts!BE101,"")</f>
        <v/>
      </c>
      <c r="BF36" s="300" t="str">
        <f>IFERROR(Tri_Incurred_CCounts_Attror!BF32-Ctrol_Incurred_CCounts!BF101,"")</f>
        <v/>
      </c>
      <c r="BG36" s="300" t="str">
        <f>IFERROR(Tri_Incurred_CCounts_Attror!BG32-Ctrol_Incurred_CCounts!BG101,"")</f>
        <v/>
      </c>
    </row>
    <row r="37" spans="1:59" s="300" customFormat="1">
      <c r="A37" s="127" t="s">
        <v>459</v>
      </c>
      <c r="B37" s="300">
        <f>IFERROR(Tri_Incurred_CCounts_Attror!B33-Ctrol_Incurred_CCounts!B102,"")</f>
        <v>0</v>
      </c>
      <c r="C37" s="300">
        <f>IFERROR(Tri_Incurred_CCounts_Attror!C33-Ctrol_Incurred_CCounts!C102,"")</f>
        <v>0</v>
      </c>
      <c r="D37" s="300">
        <f>IFERROR(Tri_Incurred_CCounts_Attror!D33-Ctrol_Incurred_CCounts!D102,"")</f>
        <v>0</v>
      </c>
      <c r="E37" s="300">
        <f>IFERROR(Tri_Incurred_CCounts_Attror!E33-Ctrol_Incurred_CCounts!E102,"")</f>
        <v>0</v>
      </c>
      <c r="F37" s="300">
        <f>IFERROR(Tri_Incurred_CCounts_Attror!F33-Ctrol_Incurred_CCounts!F102,"")</f>
        <v>0</v>
      </c>
      <c r="G37" s="300">
        <f>IFERROR(Tri_Incurred_CCounts_Attror!G33-Ctrol_Incurred_CCounts!G102,"")</f>
        <v>0</v>
      </c>
      <c r="H37" s="300">
        <f>IFERROR(Tri_Incurred_CCounts_Attror!H33-Ctrol_Incurred_CCounts!H102,"")</f>
        <v>0</v>
      </c>
      <c r="I37" s="300">
        <f>IFERROR(Tri_Incurred_CCounts_Attror!I33-Ctrol_Incurred_CCounts!I102,"")</f>
        <v>0</v>
      </c>
      <c r="J37" s="300">
        <f>IFERROR(Tri_Incurred_CCounts_Attror!J33-Ctrol_Incurred_CCounts!J102,"")</f>
        <v>0</v>
      </c>
      <c r="K37" s="300">
        <f>IFERROR(Tri_Incurred_CCounts_Attror!K33-Ctrol_Incurred_CCounts!K102,"")</f>
        <v>0</v>
      </c>
      <c r="L37" s="300">
        <f>IFERROR(Tri_Incurred_CCounts_Attror!L33-Ctrol_Incurred_CCounts!L102,"")</f>
        <v>0</v>
      </c>
      <c r="M37" s="300">
        <f>IFERROR(Tri_Incurred_CCounts_Attror!M33-Ctrol_Incurred_CCounts!M102,"")</f>
        <v>0</v>
      </c>
      <c r="N37" s="300">
        <f>IFERROR(Tri_Incurred_CCounts_Attror!N33-Ctrol_Incurred_CCounts!N102,"")</f>
        <v>0</v>
      </c>
      <c r="O37" s="300">
        <f>IFERROR(Tri_Incurred_CCounts_Attror!O33-Ctrol_Incurred_CCounts!O102,"")</f>
        <v>0</v>
      </c>
      <c r="P37" s="300">
        <f>IFERROR(Tri_Incurred_CCounts_Attror!P33-Ctrol_Incurred_CCounts!P102,"")</f>
        <v>0</v>
      </c>
      <c r="Q37" s="300">
        <f>IFERROR(Tri_Incurred_CCounts_Attror!Q33-Ctrol_Incurred_CCounts!Q102,"")</f>
        <v>0</v>
      </c>
      <c r="R37" s="300">
        <f>IFERROR(Tri_Incurred_CCounts_Attror!R33-Ctrol_Incurred_CCounts!R102,"")</f>
        <v>0</v>
      </c>
      <c r="S37" s="300">
        <f>IFERROR(Tri_Incurred_CCounts_Attror!S33-Ctrol_Incurred_CCounts!S102,"")</f>
        <v>0</v>
      </c>
      <c r="T37" s="300">
        <f>IFERROR(Tri_Incurred_CCounts_Attror!T33-Ctrol_Incurred_CCounts!T102,"")</f>
        <v>0</v>
      </c>
      <c r="U37" s="300">
        <f>IFERROR(Tri_Incurred_CCounts_Attror!U33-Ctrol_Incurred_CCounts!U102,"")</f>
        <v>0</v>
      </c>
      <c r="V37" s="300">
        <f>IFERROR(Tri_Incurred_CCounts_Attror!V33-Ctrol_Incurred_CCounts!V102,"")</f>
        <v>0</v>
      </c>
      <c r="W37" s="300">
        <f>IFERROR(Tri_Incurred_CCounts_Attror!W33-Ctrol_Incurred_CCounts!W102,"")</f>
        <v>0</v>
      </c>
      <c r="X37" s="300">
        <f>IFERROR(Tri_Incurred_CCounts_Attror!X33-Ctrol_Incurred_CCounts!X102,"")</f>
        <v>0</v>
      </c>
      <c r="Y37" s="300">
        <f>IFERROR(Tri_Incurred_CCounts_Attror!Y33-Ctrol_Incurred_CCounts!Y102,"")</f>
        <v>0</v>
      </c>
      <c r="Z37" s="300">
        <f>IFERROR(Tri_Incurred_CCounts_Attror!Z33-Ctrol_Incurred_CCounts!Z102,"")</f>
        <v>0</v>
      </c>
      <c r="AA37" s="300">
        <f>IFERROR(Tri_Incurred_CCounts_Attror!AA33-Ctrol_Incurred_CCounts!AA102,"")</f>
        <v>0</v>
      </c>
      <c r="AB37" s="300">
        <f>IFERROR(Tri_Incurred_CCounts_Attror!AB33-Ctrol_Incurred_CCounts!AB102,"")</f>
        <v>0</v>
      </c>
      <c r="AC37" s="300">
        <f>IFERROR(Tri_Incurred_CCounts_Attror!AC33-Ctrol_Incurred_CCounts!AC102,"")</f>
        <v>0</v>
      </c>
      <c r="AD37" s="300">
        <f>IFERROR(Tri_Incurred_CCounts_Attror!AD33-Ctrol_Incurred_CCounts!AD102,"")</f>
        <v>0</v>
      </c>
      <c r="AE37" s="300">
        <f>IFERROR(Tri_Incurred_CCounts_Attror!AE33-Ctrol_Incurred_CCounts!AE102,"")</f>
        <v>0</v>
      </c>
      <c r="AF37" s="300">
        <f>IFERROR(Tri_Incurred_CCounts_Attror!AF33-Ctrol_Incurred_CCounts!AF102,"")</f>
        <v>0</v>
      </c>
      <c r="AG37" s="300">
        <f>IFERROR(Tri_Incurred_CCounts_Attror!AG33-Ctrol_Incurred_CCounts!AG102,"")</f>
        <v>0</v>
      </c>
      <c r="AH37" s="300">
        <f>IFERROR(Tri_Incurred_CCounts_Attror!AH33-Ctrol_Incurred_CCounts!AH102,"")</f>
        <v>0</v>
      </c>
      <c r="AI37" s="300">
        <f>IFERROR(Tri_Incurred_CCounts_Attror!AI33-Ctrol_Incurred_CCounts!AI102,"")</f>
        <v>0</v>
      </c>
      <c r="AJ37" s="300">
        <f>IFERROR(Tri_Incurred_CCounts_Attror!AJ33-Ctrol_Incurred_CCounts!AJ102,"")</f>
        <v>0</v>
      </c>
      <c r="AK37" s="300">
        <f>IFERROR(Tri_Incurred_CCounts_Attror!AK33-Ctrol_Incurred_CCounts!AK102,"")</f>
        <v>0</v>
      </c>
      <c r="AL37" s="300">
        <f>IFERROR(Tri_Incurred_CCounts_Attror!AL33-Ctrol_Incurred_CCounts!AL102,"")</f>
        <v>0</v>
      </c>
      <c r="AM37" s="300">
        <f>IFERROR(Tri_Incurred_CCounts_Attror!AM33-Ctrol_Incurred_CCounts!AM102,"")</f>
        <v>0</v>
      </c>
      <c r="AN37" s="300">
        <f>IFERROR(Tri_Incurred_CCounts_Attror!AN33-Ctrol_Incurred_CCounts!AN102,"")</f>
        <v>0</v>
      </c>
      <c r="AO37" s="300">
        <f>IFERROR(Tri_Incurred_CCounts_Attror!AO33-Ctrol_Incurred_CCounts!AO102,"")</f>
        <v>0</v>
      </c>
      <c r="AP37" s="300" t="str">
        <f>IFERROR(Tri_Incurred_CCounts_Attror!AP33-Ctrol_Incurred_CCounts!AP102,"")</f>
        <v/>
      </c>
      <c r="AQ37" s="300" t="str">
        <f>IFERROR(Tri_Incurred_CCounts_Attror!AQ33-Ctrol_Incurred_CCounts!AQ102,"")</f>
        <v/>
      </c>
      <c r="AR37" s="300" t="str">
        <f>IFERROR(Tri_Incurred_CCounts_Attror!AR33-Ctrol_Incurred_CCounts!AR102,"")</f>
        <v/>
      </c>
      <c r="AS37" s="300" t="str">
        <f>IFERROR(Tri_Incurred_CCounts_Attror!AS33-Ctrol_Incurred_CCounts!AS102,"")</f>
        <v/>
      </c>
      <c r="AT37" s="300" t="str">
        <f>IFERROR(Tri_Incurred_CCounts_Attror!AT33-Ctrol_Incurred_CCounts!AT102,"")</f>
        <v/>
      </c>
      <c r="AU37" s="300" t="str">
        <f>IFERROR(Tri_Incurred_CCounts_Attror!AU33-Ctrol_Incurred_CCounts!AU102,"")</f>
        <v/>
      </c>
      <c r="AV37" s="300" t="str">
        <f>IFERROR(Tri_Incurred_CCounts_Attror!AV33-Ctrol_Incurred_CCounts!AV102,"")</f>
        <v/>
      </c>
      <c r="AW37" s="300" t="str">
        <f>IFERROR(Tri_Incurred_CCounts_Attror!AW33-Ctrol_Incurred_CCounts!AW102,"")</f>
        <v/>
      </c>
      <c r="AX37" s="300" t="str">
        <f>IFERROR(Tri_Incurred_CCounts_Attror!AX33-Ctrol_Incurred_CCounts!AX102,"")</f>
        <v/>
      </c>
      <c r="AY37" s="300" t="str">
        <f>IFERROR(Tri_Incurred_CCounts_Attror!AY33-Ctrol_Incurred_CCounts!AY102,"")</f>
        <v/>
      </c>
      <c r="AZ37" s="300" t="str">
        <f>IFERROR(Tri_Incurred_CCounts_Attror!AZ33-Ctrol_Incurred_CCounts!AZ102,"")</f>
        <v/>
      </c>
      <c r="BA37" s="300" t="str">
        <f>IFERROR(Tri_Incurred_CCounts_Attror!BA33-Ctrol_Incurred_CCounts!BA102,"")</f>
        <v/>
      </c>
      <c r="BB37" s="300" t="str">
        <f>IFERROR(Tri_Incurred_CCounts_Attror!BB33-Ctrol_Incurred_CCounts!BB102,"")</f>
        <v/>
      </c>
      <c r="BC37" s="300" t="str">
        <f>IFERROR(Tri_Incurred_CCounts_Attror!BC33-Ctrol_Incurred_CCounts!BC102,"")</f>
        <v/>
      </c>
      <c r="BD37" s="300" t="str">
        <f>IFERROR(Tri_Incurred_CCounts_Attror!BD33-Ctrol_Incurred_CCounts!BD102,"")</f>
        <v/>
      </c>
      <c r="BE37" s="300" t="str">
        <f>IFERROR(Tri_Incurred_CCounts_Attror!BE33-Ctrol_Incurred_CCounts!BE102,"")</f>
        <v/>
      </c>
      <c r="BF37" s="300" t="str">
        <f>IFERROR(Tri_Incurred_CCounts_Attror!BF33-Ctrol_Incurred_CCounts!BF102,"")</f>
        <v/>
      </c>
      <c r="BG37" s="300" t="str">
        <f>IFERROR(Tri_Incurred_CCounts_Attror!BG33-Ctrol_Incurred_CCounts!BG102,"")</f>
        <v/>
      </c>
    </row>
    <row r="38" spans="1:59" s="300" customFormat="1">
      <c r="A38" s="127" t="s">
        <v>460</v>
      </c>
      <c r="B38" s="300">
        <f>IFERROR(Tri_Incurred_CCounts_Attror!B34-Ctrol_Incurred_CCounts!B103,"")</f>
        <v>0</v>
      </c>
      <c r="C38" s="300">
        <f>IFERROR(Tri_Incurred_CCounts_Attror!C34-Ctrol_Incurred_CCounts!C103,"")</f>
        <v>0</v>
      </c>
      <c r="D38" s="300">
        <f>IFERROR(Tri_Incurred_CCounts_Attror!D34-Ctrol_Incurred_CCounts!D103,"")</f>
        <v>0</v>
      </c>
      <c r="E38" s="300">
        <f>IFERROR(Tri_Incurred_CCounts_Attror!E34-Ctrol_Incurred_CCounts!E103,"")</f>
        <v>0</v>
      </c>
      <c r="F38" s="300">
        <f>IFERROR(Tri_Incurred_CCounts_Attror!F34-Ctrol_Incurred_CCounts!F103,"")</f>
        <v>0</v>
      </c>
      <c r="G38" s="300">
        <f>IFERROR(Tri_Incurred_CCounts_Attror!G34-Ctrol_Incurred_CCounts!G103,"")</f>
        <v>0</v>
      </c>
      <c r="H38" s="300">
        <f>IFERROR(Tri_Incurred_CCounts_Attror!H34-Ctrol_Incurred_CCounts!H103,"")</f>
        <v>0</v>
      </c>
      <c r="I38" s="300">
        <f>IFERROR(Tri_Incurred_CCounts_Attror!I34-Ctrol_Incurred_CCounts!I103,"")</f>
        <v>0</v>
      </c>
      <c r="J38" s="300">
        <f>IFERROR(Tri_Incurred_CCounts_Attror!J34-Ctrol_Incurred_CCounts!J103,"")</f>
        <v>0</v>
      </c>
      <c r="K38" s="300">
        <f>IFERROR(Tri_Incurred_CCounts_Attror!K34-Ctrol_Incurred_CCounts!K103,"")</f>
        <v>0</v>
      </c>
      <c r="L38" s="300">
        <f>IFERROR(Tri_Incurred_CCounts_Attror!L34-Ctrol_Incurred_CCounts!L103,"")</f>
        <v>0</v>
      </c>
      <c r="M38" s="300">
        <f>IFERROR(Tri_Incurred_CCounts_Attror!M34-Ctrol_Incurred_CCounts!M103,"")</f>
        <v>0</v>
      </c>
      <c r="N38" s="300">
        <f>IFERROR(Tri_Incurred_CCounts_Attror!N34-Ctrol_Incurred_CCounts!N103,"")</f>
        <v>0</v>
      </c>
      <c r="O38" s="300">
        <f>IFERROR(Tri_Incurred_CCounts_Attror!O34-Ctrol_Incurred_CCounts!O103,"")</f>
        <v>0</v>
      </c>
      <c r="P38" s="300">
        <f>IFERROR(Tri_Incurred_CCounts_Attror!P34-Ctrol_Incurred_CCounts!P103,"")</f>
        <v>0</v>
      </c>
      <c r="Q38" s="300">
        <f>IFERROR(Tri_Incurred_CCounts_Attror!Q34-Ctrol_Incurred_CCounts!Q103,"")</f>
        <v>0</v>
      </c>
      <c r="R38" s="300">
        <f>IFERROR(Tri_Incurred_CCounts_Attror!R34-Ctrol_Incurred_CCounts!R103,"")</f>
        <v>0</v>
      </c>
      <c r="S38" s="300">
        <f>IFERROR(Tri_Incurred_CCounts_Attror!S34-Ctrol_Incurred_CCounts!S103,"")</f>
        <v>0</v>
      </c>
      <c r="T38" s="300">
        <f>IFERROR(Tri_Incurred_CCounts_Attror!T34-Ctrol_Incurred_CCounts!T103,"")</f>
        <v>0</v>
      </c>
      <c r="U38" s="300">
        <f>IFERROR(Tri_Incurred_CCounts_Attror!U34-Ctrol_Incurred_CCounts!U103,"")</f>
        <v>0</v>
      </c>
      <c r="V38" s="300">
        <f>IFERROR(Tri_Incurred_CCounts_Attror!V34-Ctrol_Incurred_CCounts!V103,"")</f>
        <v>0</v>
      </c>
      <c r="W38" s="300">
        <f>IFERROR(Tri_Incurred_CCounts_Attror!W34-Ctrol_Incurred_CCounts!W103,"")</f>
        <v>0</v>
      </c>
      <c r="X38" s="300">
        <f>IFERROR(Tri_Incurred_CCounts_Attror!X34-Ctrol_Incurred_CCounts!X103,"")</f>
        <v>0</v>
      </c>
      <c r="Y38" s="300">
        <f>IFERROR(Tri_Incurred_CCounts_Attror!Y34-Ctrol_Incurred_CCounts!Y103,"")</f>
        <v>0</v>
      </c>
      <c r="Z38" s="300">
        <f>IFERROR(Tri_Incurred_CCounts_Attror!Z34-Ctrol_Incurred_CCounts!Z103,"")</f>
        <v>0</v>
      </c>
      <c r="AA38" s="300">
        <f>IFERROR(Tri_Incurred_CCounts_Attror!AA34-Ctrol_Incurred_CCounts!AA103,"")</f>
        <v>0</v>
      </c>
      <c r="AB38" s="300">
        <f>IFERROR(Tri_Incurred_CCounts_Attror!AB34-Ctrol_Incurred_CCounts!AB103,"")</f>
        <v>0</v>
      </c>
      <c r="AC38" s="300">
        <f>IFERROR(Tri_Incurred_CCounts_Attror!AC34-Ctrol_Incurred_CCounts!AC103,"")</f>
        <v>0</v>
      </c>
      <c r="AD38" s="300">
        <f>IFERROR(Tri_Incurred_CCounts_Attror!AD34-Ctrol_Incurred_CCounts!AD103,"")</f>
        <v>0</v>
      </c>
      <c r="AE38" s="300">
        <f>IFERROR(Tri_Incurred_CCounts_Attror!AE34-Ctrol_Incurred_CCounts!AE103,"")</f>
        <v>0</v>
      </c>
      <c r="AF38" s="300">
        <f>IFERROR(Tri_Incurred_CCounts_Attror!AF34-Ctrol_Incurred_CCounts!AF103,"")</f>
        <v>0</v>
      </c>
      <c r="AG38" s="300">
        <f>IFERROR(Tri_Incurred_CCounts_Attror!AG34-Ctrol_Incurred_CCounts!AG103,"")</f>
        <v>0</v>
      </c>
      <c r="AH38" s="300">
        <f>IFERROR(Tri_Incurred_CCounts_Attror!AH34-Ctrol_Incurred_CCounts!AH103,"")</f>
        <v>0</v>
      </c>
      <c r="AI38" s="300">
        <f>IFERROR(Tri_Incurred_CCounts_Attror!AI34-Ctrol_Incurred_CCounts!AI103,"")</f>
        <v>0</v>
      </c>
      <c r="AJ38" s="300">
        <f>IFERROR(Tri_Incurred_CCounts_Attror!AJ34-Ctrol_Incurred_CCounts!AJ103,"")</f>
        <v>0</v>
      </c>
      <c r="AK38" s="300">
        <f>IFERROR(Tri_Incurred_CCounts_Attror!AK34-Ctrol_Incurred_CCounts!AK103,"")</f>
        <v>0</v>
      </c>
      <c r="AL38" s="300">
        <f>IFERROR(Tri_Incurred_CCounts_Attror!AL34-Ctrol_Incurred_CCounts!AL103,"")</f>
        <v>0</v>
      </c>
      <c r="AM38" s="300">
        <f>IFERROR(Tri_Incurred_CCounts_Attror!AM34-Ctrol_Incurred_CCounts!AM103,"")</f>
        <v>0</v>
      </c>
      <c r="AN38" s="300">
        <f>IFERROR(Tri_Incurred_CCounts_Attror!AN34-Ctrol_Incurred_CCounts!AN103,"")</f>
        <v>0</v>
      </c>
      <c r="AO38" s="300" t="str">
        <f>IFERROR(Tri_Incurred_CCounts_Attror!AO34-Ctrol_Incurred_CCounts!AO103,"")</f>
        <v/>
      </c>
      <c r="AP38" s="300" t="str">
        <f>IFERROR(Tri_Incurred_CCounts_Attror!AP34-Ctrol_Incurred_CCounts!AP103,"")</f>
        <v/>
      </c>
      <c r="AQ38" s="300" t="str">
        <f>IFERROR(Tri_Incurred_CCounts_Attror!AQ34-Ctrol_Incurred_CCounts!AQ103,"")</f>
        <v/>
      </c>
      <c r="AR38" s="300" t="str">
        <f>IFERROR(Tri_Incurred_CCounts_Attror!AR34-Ctrol_Incurred_CCounts!AR103,"")</f>
        <v/>
      </c>
      <c r="AS38" s="300" t="str">
        <f>IFERROR(Tri_Incurred_CCounts_Attror!AS34-Ctrol_Incurred_CCounts!AS103,"")</f>
        <v/>
      </c>
      <c r="AT38" s="300" t="str">
        <f>IFERROR(Tri_Incurred_CCounts_Attror!AT34-Ctrol_Incurred_CCounts!AT103,"")</f>
        <v/>
      </c>
      <c r="AU38" s="300" t="str">
        <f>IFERROR(Tri_Incurred_CCounts_Attror!AU34-Ctrol_Incurred_CCounts!AU103,"")</f>
        <v/>
      </c>
      <c r="AV38" s="300" t="str">
        <f>IFERROR(Tri_Incurred_CCounts_Attror!AV34-Ctrol_Incurred_CCounts!AV103,"")</f>
        <v/>
      </c>
      <c r="AW38" s="300" t="str">
        <f>IFERROR(Tri_Incurred_CCounts_Attror!AW34-Ctrol_Incurred_CCounts!AW103,"")</f>
        <v/>
      </c>
      <c r="AX38" s="300" t="str">
        <f>IFERROR(Tri_Incurred_CCounts_Attror!AX34-Ctrol_Incurred_CCounts!AX103,"")</f>
        <v/>
      </c>
      <c r="AY38" s="300" t="str">
        <f>IFERROR(Tri_Incurred_CCounts_Attror!AY34-Ctrol_Incurred_CCounts!AY103,"")</f>
        <v/>
      </c>
      <c r="AZ38" s="300" t="str">
        <f>IFERROR(Tri_Incurred_CCounts_Attror!AZ34-Ctrol_Incurred_CCounts!AZ103,"")</f>
        <v/>
      </c>
      <c r="BA38" s="300" t="str">
        <f>IFERROR(Tri_Incurred_CCounts_Attror!BA34-Ctrol_Incurred_CCounts!BA103,"")</f>
        <v/>
      </c>
      <c r="BB38" s="300" t="str">
        <f>IFERROR(Tri_Incurred_CCounts_Attror!BB34-Ctrol_Incurred_CCounts!BB103,"")</f>
        <v/>
      </c>
      <c r="BC38" s="300" t="str">
        <f>IFERROR(Tri_Incurred_CCounts_Attror!BC34-Ctrol_Incurred_CCounts!BC103,"")</f>
        <v/>
      </c>
      <c r="BD38" s="300" t="str">
        <f>IFERROR(Tri_Incurred_CCounts_Attror!BD34-Ctrol_Incurred_CCounts!BD103,"")</f>
        <v/>
      </c>
      <c r="BE38" s="300" t="str">
        <f>IFERROR(Tri_Incurred_CCounts_Attror!BE34-Ctrol_Incurred_CCounts!BE103,"")</f>
        <v/>
      </c>
      <c r="BF38" s="300" t="str">
        <f>IFERROR(Tri_Incurred_CCounts_Attror!BF34-Ctrol_Incurred_CCounts!BF103,"")</f>
        <v/>
      </c>
      <c r="BG38" s="300" t="str">
        <f>IFERROR(Tri_Incurred_CCounts_Attror!BG34-Ctrol_Incurred_CCounts!BG103,"")</f>
        <v/>
      </c>
    </row>
    <row r="39" spans="1:59" s="300" customFormat="1">
      <c r="A39" s="127" t="s">
        <v>461</v>
      </c>
      <c r="B39" s="300">
        <f>IFERROR(Tri_Incurred_CCounts_Attror!B35-Ctrol_Incurred_CCounts!B104,"")</f>
        <v>0</v>
      </c>
      <c r="C39" s="300">
        <f>IFERROR(Tri_Incurred_CCounts_Attror!C35-Ctrol_Incurred_CCounts!C104,"")</f>
        <v>0</v>
      </c>
      <c r="D39" s="300">
        <f>IFERROR(Tri_Incurred_CCounts_Attror!D35-Ctrol_Incurred_CCounts!D104,"")</f>
        <v>0</v>
      </c>
      <c r="E39" s="300">
        <f>IFERROR(Tri_Incurred_CCounts_Attror!E35-Ctrol_Incurred_CCounts!E104,"")</f>
        <v>0</v>
      </c>
      <c r="F39" s="300">
        <f>IFERROR(Tri_Incurred_CCounts_Attror!F35-Ctrol_Incurred_CCounts!F104,"")</f>
        <v>0</v>
      </c>
      <c r="G39" s="300">
        <f>IFERROR(Tri_Incurred_CCounts_Attror!G35-Ctrol_Incurred_CCounts!G104,"")</f>
        <v>0</v>
      </c>
      <c r="H39" s="300">
        <f>IFERROR(Tri_Incurred_CCounts_Attror!H35-Ctrol_Incurred_CCounts!H104,"")</f>
        <v>0</v>
      </c>
      <c r="I39" s="300">
        <f>IFERROR(Tri_Incurred_CCounts_Attror!I35-Ctrol_Incurred_CCounts!I104,"")</f>
        <v>0</v>
      </c>
      <c r="J39" s="300">
        <f>IFERROR(Tri_Incurred_CCounts_Attror!J35-Ctrol_Incurred_CCounts!J104,"")</f>
        <v>0</v>
      </c>
      <c r="K39" s="300">
        <f>IFERROR(Tri_Incurred_CCounts_Attror!K35-Ctrol_Incurred_CCounts!K104,"")</f>
        <v>0</v>
      </c>
      <c r="L39" s="300">
        <f>IFERROR(Tri_Incurred_CCounts_Attror!L35-Ctrol_Incurred_CCounts!L104,"")</f>
        <v>0</v>
      </c>
      <c r="M39" s="300">
        <f>IFERROR(Tri_Incurred_CCounts_Attror!M35-Ctrol_Incurred_CCounts!M104,"")</f>
        <v>0</v>
      </c>
      <c r="N39" s="300">
        <f>IFERROR(Tri_Incurred_CCounts_Attror!N35-Ctrol_Incurred_CCounts!N104,"")</f>
        <v>0</v>
      </c>
      <c r="O39" s="300">
        <f>IFERROR(Tri_Incurred_CCounts_Attror!O35-Ctrol_Incurred_CCounts!O104,"")</f>
        <v>0</v>
      </c>
      <c r="P39" s="300">
        <f>IFERROR(Tri_Incurred_CCounts_Attror!P35-Ctrol_Incurred_CCounts!P104,"")</f>
        <v>0</v>
      </c>
      <c r="Q39" s="300">
        <f>IFERROR(Tri_Incurred_CCounts_Attror!Q35-Ctrol_Incurred_CCounts!Q104,"")</f>
        <v>0</v>
      </c>
      <c r="R39" s="300">
        <f>IFERROR(Tri_Incurred_CCounts_Attror!R35-Ctrol_Incurred_CCounts!R104,"")</f>
        <v>0</v>
      </c>
      <c r="S39" s="300">
        <f>IFERROR(Tri_Incurred_CCounts_Attror!S35-Ctrol_Incurred_CCounts!S104,"")</f>
        <v>0</v>
      </c>
      <c r="T39" s="300">
        <f>IFERROR(Tri_Incurred_CCounts_Attror!T35-Ctrol_Incurred_CCounts!T104,"")</f>
        <v>0</v>
      </c>
      <c r="U39" s="300">
        <f>IFERROR(Tri_Incurred_CCounts_Attror!U35-Ctrol_Incurred_CCounts!U104,"")</f>
        <v>0</v>
      </c>
      <c r="V39" s="300">
        <f>IFERROR(Tri_Incurred_CCounts_Attror!V35-Ctrol_Incurred_CCounts!V104,"")</f>
        <v>0</v>
      </c>
      <c r="W39" s="300">
        <f>IFERROR(Tri_Incurred_CCounts_Attror!W35-Ctrol_Incurred_CCounts!W104,"")</f>
        <v>0</v>
      </c>
      <c r="X39" s="300">
        <f>IFERROR(Tri_Incurred_CCounts_Attror!X35-Ctrol_Incurred_CCounts!X104,"")</f>
        <v>0</v>
      </c>
      <c r="Y39" s="300">
        <f>IFERROR(Tri_Incurred_CCounts_Attror!Y35-Ctrol_Incurred_CCounts!Y104,"")</f>
        <v>0</v>
      </c>
      <c r="Z39" s="300">
        <f>IFERROR(Tri_Incurred_CCounts_Attror!Z35-Ctrol_Incurred_CCounts!Z104,"")</f>
        <v>0</v>
      </c>
      <c r="AA39" s="300">
        <f>IFERROR(Tri_Incurred_CCounts_Attror!AA35-Ctrol_Incurred_CCounts!AA104,"")</f>
        <v>0</v>
      </c>
      <c r="AB39" s="300">
        <f>IFERROR(Tri_Incurred_CCounts_Attror!AB35-Ctrol_Incurred_CCounts!AB104,"")</f>
        <v>0</v>
      </c>
      <c r="AC39" s="300">
        <f>IFERROR(Tri_Incurred_CCounts_Attror!AC35-Ctrol_Incurred_CCounts!AC104,"")</f>
        <v>0</v>
      </c>
      <c r="AD39" s="300">
        <f>IFERROR(Tri_Incurred_CCounts_Attror!AD35-Ctrol_Incurred_CCounts!AD104,"")</f>
        <v>0</v>
      </c>
      <c r="AE39" s="300">
        <f>IFERROR(Tri_Incurred_CCounts_Attror!AE35-Ctrol_Incurred_CCounts!AE104,"")</f>
        <v>0</v>
      </c>
      <c r="AF39" s="300">
        <f>IFERROR(Tri_Incurred_CCounts_Attror!AF35-Ctrol_Incurred_CCounts!AF104,"")</f>
        <v>0</v>
      </c>
      <c r="AG39" s="300">
        <f>IFERROR(Tri_Incurred_CCounts_Attror!AG35-Ctrol_Incurred_CCounts!AG104,"")</f>
        <v>0</v>
      </c>
      <c r="AH39" s="300">
        <f>IFERROR(Tri_Incurred_CCounts_Attror!AH35-Ctrol_Incurred_CCounts!AH104,"")</f>
        <v>0</v>
      </c>
      <c r="AI39" s="300">
        <f>IFERROR(Tri_Incurred_CCounts_Attror!AI35-Ctrol_Incurred_CCounts!AI104,"")</f>
        <v>0</v>
      </c>
      <c r="AJ39" s="300">
        <f>IFERROR(Tri_Incurred_CCounts_Attror!AJ35-Ctrol_Incurred_CCounts!AJ104,"")</f>
        <v>0</v>
      </c>
      <c r="AK39" s="300">
        <f>IFERROR(Tri_Incurred_CCounts_Attror!AK35-Ctrol_Incurred_CCounts!AK104,"")</f>
        <v>0</v>
      </c>
      <c r="AL39" s="300">
        <f>IFERROR(Tri_Incurred_CCounts_Attror!AL35-Ctrol_Incurred_CCounts!AL104,"")</f>
        <v>0</v>
      </c>
      <c r="AM39" s="300">
        <f>IFERROR(Tri_Incurred_CCounts_Attror!AM35-Ctrol_Incurred_CCounts!AM104,"")</f>
        <v>0</v>
      </c>
      <c r="AN39" s="300" t="str">
        <f>IFERROR(Tri_Incurred_CCounts_Attror!AN35-Ctrol_Incurred_CCounts!AN104,"")</f>
        <v/>
      </c>
      <c r="AO39" s="300" t="str">
        <f>IFERROR(Tri_Incurred_CCounts_Attror!AO35-Ctrol_Incurred_CCounts!AO104,"")</f>
        <v/>
      </c>
      <c r="AP39" s="300" t="str">
        <f>IFERROR(Tri_Incurred_CCounts_Attror!AP35-Ctrol_Incurred_CCounts!AP104,"")</f>
        <v/>
      </c>
      <c r="AQ39" s="300" t="str">
        <f>IFERROR(Tri_Incurred_CCounts_Attror!AQ35-Ctrol_Incurred_CCounts!AQ104,"")</f>
        <v/>
      </c>
      <c r="AR39" s="300" t="str">
        <f>IFERROR(Tri_Incurred_CCounts_Attror!AR35-Ctrol_Incurred_CCounts!AR104,"")</f>
        <v/>
      </c>
      <c r="AS39" s="300" t="str">
        <f>IFERROR(Tri_Incurred_CCounts_Attror!AS35-Ctrol_Incurred_CCounts!AS104,"")</f>
        <v/>
      </c>
      <c r="AT39" s="300" t="str">
        <f>IFERROR(Tri_Incurred_CCounts_Attror!AT35-Ctrol_Incurred_CCounts!AT104,"")</f>
        <v/>
      </c>
      <c r="AU39" s="300" t="str">
        <f>IFERROR(Tri_Incurred_CCounts_Attror!AU35-Ctrol_Incurred_CCounts!AU104,"")</f>
        <v/>
      </c>
      <c r="AV39" s="300" t="str">
        <f>IFERROR(Tri_Incurred_CCounts_Attror!AV35-Ctrol_Incurred_CCounts!AV104,"")</f>
        <v/>
      </c>
      <c r="AW39" s="300" t="str">
        <f>IFERROR(Tri_Incurred_CCounts_Attror!AW35-Ctrol_Incurred_CCounts!AW104,"")</f>
        <v/>
      </c>
      <c r="AX39" s="300" t="str">
        <f>IFERROR(Tri_Incurred_CCounts_Attror!AX35-Ctrol_Incurred_CCounts!AX104,"")</f>
        <v/>
      </c>
      <c r="AY39" s="300" t="str">
        <f>IFERROR(Tri_Incurred_CCounts_Attror!AY35-Ctrol_Incurred_CCounts!AY104,"")</f>
        <v/>
      </c>
      <c r="AZ39" s="300" t="str">
        <f>IFERROR(Tri_Incurred_CCounts_Attror!AZ35-Ctrol_Incurred_CCounts!AZ104,"")</f>
        <v/>
      </c>
      <c r="BA39" s="300" t="str">
        <f>IFERROR(Tri_Incurred_CCounts_Attror!BA35-Ctrol_Incurred_CCounts!BA104,"")</f>
        <v/>
      </c>
      <c r="BB39" s="300" t="str">
        <f>IFERROR(Tri_Incurred_CCounts_Attror!BB35-Ctrol_Incurred_CCounts!BB104,"")</f>
        <v/>
      </c>
      <c r="BC39" s="300" t="str">
        <f>IFERROR(Tri_Incurred_CCounts_Attror!BC35-Ctrol_Incurred_CCounts!BC104,"")</f>
        <v/>
      </c>
      <c r="BD39" s="300" t="str">
        <f>IFERROR(Tri_Incurred_CCounts_Attror!BD35-Ctrol_Incurred_CCounts!BD104,"")</f>
        <v/>
      </c>
      <c r="BE39" s="300" t="str">
        <f>IFERROR(Tri_Incurred_CCounts_Attror!BE35-Ctrol_Incurred_CCounts!BE104,"")</f>
        <v/>
      </c>
      <c r="BF39" s="300" t="str">
        <f>IFERROR(Tri_Incurred_CCounts_Attror!BF35-Ctrol_Incurred_CCounts!BF104,"")</f>
        <v/>
      </c>
      <c r="BG39" s="300" t="str">
        <f>IFERROR(Tri_Incurred_CCounts_Attror!BG35-Ctrol_Incurred_CCounts!BG104,"")</f>
        <v/>
      </c>
    </row>
    <row r="40" spans="1:59" s="300" customFormat="1">
      <c r="A40" s="127" t="s">
        <v>462</v>
      </c>
      <c r="B40" s="300">
        <f>IFERROR(Tri_Incurred_CCounts_Attror!B36-Ctrol_Incurred_CCounts!B105,"")</f>
        <v>0</v>
      </c>
      <c r="C40" s="300">
        <f>IFERROR(Tri_Incurred_CCounts_Attror!C36-Ctrol_Incurred_CCounts!C105,"")</f>
        <v>0</v>
      </c>
      <c r="D40" s="300">
        <f>IFERROR(Tri_Incurred_CCounts_Attror!D36-Ctrol_Incurred_CCounts!D105,"")</f>
        <v>0</v>
      </c>
      <c r="E40" s="300">
        <f>IFERROR(Tri_Incurred_CCounts_Attror!E36-Ctrol_Incurred_CCounts!E105,"")</f>
        <v>0</v>
      </c>
      <c r="F40" s="300">
        <f>IFERROR(Tri_Incurred_CCounts_Attror!F36-Ctrol_Incurred_CCounts!F105,"")</f>
        <v>0</v>
      </c>
      <c r="G40" s="300">
        <f>IFERROR(Tri_Incurred_CCounts_Attror!G36-Ctrol_Incurred_CCounts!G105,"")</f>
        <v>0</v>
      </c>
      <c r="H40" s="300">
        <f>IFERROR(Tri_Incurred_CCounts_Attror!H36-Ctrol_Incurred_CCounts!H105,"")</f>
        <v>0</v>
      </c>
      <c r="I40" s="300">
        <f>IFERROR(Tri_Incurred_CCounts_Attror!I36-Ctrol_Incurred_CCounts!I105,"")</f>
        <v>0</v>
      </c>
      <c r="J40" s="300">
        <f>IFERROR(Tri_Incurred_CCounts_Attror!J36-Ctrol_Incurred_CCounts!J105,"")</f>
        <v>0</v>
      </c>
      <c r="K40" s="300">
        <f>IFERROR(Tri_Incurred_CCounts_Attror!K36-Ctrol_Incurred_CCounts!K105,"")</f>
        <v>0</v>
      </c>
      <c r="L40" s="300">
        <f>IFERROR(Tri_Incurred_CCounts_Attror!L36-Ctrol_Incurred_CCounts!L105,"")</f>
        <v>0</v>
      </c>
      <c r="M40" s="300">
        <f>IFERROR(Tri_Incurred_CCounts_Attror!M36-Ctrol_Incurred_CCounts!M105,"")</f>
        <v>0</v>
      </c>
      <c r="N40" s="300">
        <f>IFERROR(Tri_Incurred_CCounts_Attror!N36-Ctrol_Incurred_CCounts!N105,"")</f>
        <v>0</v>
      </c>
      <c r="O40" s="300">
        <f>IFERROR(Tri_Incurred_CCounts_Attror!O36-Ctrol_Incurred_CCounts!O105,"")</f>
        <v>0</v>
      </c>
      <c r="P40" s="300">
        <f>IFERROR(Tri_Incurred_CCounts_Attror!P36-Ctrol_Incurred_CCounts!P105,"")</f>
        <v>0</v>
      </c>
      <c r="Q40" s="300">
        <f>IFERROR(Tri_Incurred_CCounts_Attror!Q36-Ctrol_Incurred_CCounts!Q105,"")</f>
        <v>0</v>
      </c>
      <c r="R40" s="300">
        <f>IFERROR(Tri_Incurred_CCounts_Attror!R36-Ctrol_Incurred_CCounts!R105,"")</f>
        <v>0</v>
      </c>
      <c r="S40" s="300">
        <f>IFERROR(Tri_Incurred_CCounts_Attror!S36-Ctrol_Incurred_CCounts!S105,"")</f>
        <v>0</v>
      </c>
      <c r="T40" s="300">
        <f>IFERROR(Tri_Incurred_CCounts_Attror!T36-Ctrol_Incurred_CCounts!T105,"")</f>
        <v>0</v>
      </c>
      <c r="U40" s="300">
        <f>IFERROR(Tri_Incurred_CCounts_Attror!U36-Ctrol_Incurred_CCounts!U105,"")</f>
        <v>0</v>
      </c>
      <c r="V40" s="300">
        <f>IFERROR(Tri_Incurred_CCounts_Attror!V36-Ctrol_Incurred_CCounts!V105,"")</f>
        <v>0</v>
      </c>
      <c r="W40" s="300">
        <f>IFERROR(Tri_Incurred_CCounts_Attror!W36-Ctrol_Incurred_CCounts!W105,"")</f>
        <v>0</v>
      </c>
      <c r="X40" s="300">
        <f>IFERROR(Tri_Incurred_CCounts_Attror!X36-Ctrol_Incurred_CCounts!X105,"")</f>
        <v>0</v>
      </c>
      <c r="Y40" s="300">
        <f>IFERROR(Tri_Incurred_CCounts_Attror!Y36-Ctrol_Incurred_CCounts!Y105,"")</f>
        <v>0</v>
      </c>
      <c r="Z40" s="300">
        <f>IFERROR(Tri_Incurred_CCounts_Attror!Z36-Ctrol_Incurred_CCounts!Z105,"")</f>
        <v>0</v>
      </c>
      <c r="AA40" s="300">
        <f>IFERROR(Tri_Incurred_CCounts_Attror!AA36-Ctrol_Incurred_CCounts!AA105,"")</f>
        <v>0</v>
      </c>
      <c r="AB40" s="300">
        <f>IFERROR(Tri_Incurred_CCounts_Attror!AB36-Ctrol_Incurred_CCounts!AB105,"")</f>
        <v>0</v>
      </c>
      <c r="AC40" s="300">
        <f>IFERROR(Tri_Incurred_CCounts_Attror!AC36-Ctrol_Incurred_CCounts!AC105,"")</f>
        <v>0</v>
      </c>
      <c r="AD40" s="300">
        <f>IFERROR(Tri_Incurred_CCounts_Attror!AD36-Ctrol_Incurred_CCounts!AD105,"")</f>
        <v>0</v>
      </c>
      <c r="AE40" s="300">
        <f>IFERROR(Tri_Incurred_CCounts_Attror!AE36-Ctrol_Incurred_CCounts!AE105,"")</f>
        <v>0</v>
      </c>
      <c r="AF40" s="300">
        <f>IFERROR(Tri_Incurred_CCounts_Attror!AF36-Ctrol_Incurred_CCounts!AF105,"")</f>
        <v>0</v>
      </c>
      <c r="AG40" s="300">
        <f>IFERROR(Tri_Incurred_CCounts_Attror!AG36-Ctrol_Incurred_CCounts!AG105,"")</f>
        <v>0</v>
      </c>
      <c r="AH40" s="300">
        <f>IFERROR(Tri_Incurred_CCounts_Attror!AH36-Ctrol_Incurred_CCounts!AH105,"")</f>
        <v>0</v>
      </c>
      <c r="AI40" s="300">
        <f>IFERROR(Tri_Incurred_CCounts_Attror!AI36-Ctrol_Incurred_CCounts!AI105,"")</f>
        <v>0</v>
      </c>
      <c r="AJ40" s="300">
        <f>IFERROR(Tri_Incurred_CCounts_Attror!AJ36-Ctrol_Incurred_CCounts!AJ105,"")</f>
        <v>0</v>
      </c>
      <c r="AK40" s="300">
        <f>IFERROR(Tri_Incurred_CCounts_Attror!AK36-Ctrol_Incurred_CCounts!AK105,"")</f>
        <v>0</v>
      </c>
      <c r="AL40" s="300">
        <f>IFERROR(Tri_Incurred_CCounts_Attror!AL36-Ctrol_Incurred_CCounts!AL105,"")</f>
        <v>0</v>
      </c>
      <c r="AM40" s="300" t="str">
        <f>IFERROR(Tri_Incurred_CCounts_Attror!AM36-Ctrol_Incurred_CCounts!AM105,"")</f>
        <v/>
      </c>
      <c r="AN40" s="300" t="str">
        <f>IFERROR(Tri_Incurred_CCounts_Attror!AN36-Ctrol_Incurred_CCounts!AN105,"")</f>
        <v/>
      </c>
      <c r="AO40" s="300" t="str">
        <f>IFERROR(Tri_Incurred_CCounts_Attror!AO36-Ctrol_Incurred_CCounts!AO105,"")</f>
        <v/>
      </c>
      <c r="AP40" s="300" t="str">
        <f>IFERROR(Tri_Incurred_CCounts_Attror!AP36-Ctrol_Incurred_CCounts!AP105,"")</f>
        <v/>
      </c>
      <c r="AQ40" s="300" t="str">
        <f>IFERROR(Tri_Incurred_CCounts_Attror!AQ36-Ctrol_Incurred_CCounts!AQ105,"")</f>
        <v/>
      </c>
      <c r="AR40" s="300" t="str">
        <f>IFERROR(Tri_Incurred_CCounts_Attror!AR36-Ctrol_Incurred_CCounts!AR105,"")</f>
        <v/>
      </c>
      <c r="AS40" s="300" t="str">
        <f>IFERROR(Tri_Incurred_CCounts_Attror!AS36-Ctrol_Incurred_CCounts!AS105,"")</f>
        <v/>
      </c>
      <c r="AT40" s="300" t="str">
        <f>IFERROR(Tri_Incurred_CCounts_Attror!AT36-Ctrol_Incurred_CCounts!AT105,"")</f>
        <v/>
      </c>
      <c r="AU40" s="300" t="str">
        <f>IFERROR(Tri_Incurred_CCounts_Attror!AU36-Ctrol_Incurred_CCounts!AU105,"")</f>
        <v/>
      </c>
      <c r="AV40" s="300" t="str">
        <f>IFERROR(Tri_Incurred_CCounts_Attror!AV36-Ctrol_Incurred_CCounts!AV105,"")</f>
        <v/>
      </c>
      <c r="AW40" s="300" t="str">
        <f>IFERROR(Tri_Incurred_CCounts_Attror!AW36-Ctrol_Incurred_CCounts!AW105,"")</f>
        <v/>
      </c>
      <c r="AX40" s="300" t="str">
        <f>IFERROR(Tri_Incurred_CCounts_Attror!AX36-Ctrol_Incurred_CCounts!AX105,"")</f>
        <v/>
      </c>
      <c r="AY40" s="300" t="str">
        <f>IFERROR(Tri_Incurred_CCounts_Attror!AY36-Ctrol_Incurred_CCounts!AY105,"")</f>
        <v/>
      </c>
      <c r="AZ40" s="300" t="str">
        <f>IFERROR(Tri_Incurred_CCounts_Attror!AZ36-Ctrol_Incurred_CCounts!AZ105,"")</f>
        <v/>
      </c>
      <c r="BA40" s="300" t="str">
        <f>IFERROR(Tri_Incurred_CCounts_Attror!BA36-Ctrol_Incurred_CCounts!BA105,"")</f>
        <v/>
      </c>
      <c r="BB40" s="300" t="str">
        <f>IFERROR(Tri_Incurred_CCounts_Attror!BB36-Ctrol_Incurred_CCounts!BB105,"")</f>
        <v/>
      </c>
      <c r="BC40" s="300" t="str">
        <f>IFERROR(Tri_Incurred_CCounts_Attror!BC36-Ctrol_Incurred_CCounts!BC105,"")</f>
        <v/>
      </c>
      <c r="BD40" s="300" t="str">
        <f>IFERROR(Tri_Incurred_CCounts_Attror!BD36-Ctrol_Incurred_CCounts!BD105,"")</f>
        <v/>
      </c>
      <c r="BE40" s="300" t="str">
        <f>IFERROR(Tri_Incurred_CCounts_Attror!BE36-Ctrol_Incurred_CCounts!BE105,"")</f>
        <v/>
      </c>
      <c r="BF40" s="300" t="str">
        <f>IFERROR(Tri_Incurred_CCounts_Attror!BF36-Ctrol_Incurred_CCounts!BF105,"")</f>
        <v/>
      </c>
      <c r="BG40" s="300" t="str">
        <f>IFERROR(Tri_Incurred_CCounts_Attror!BG36-Ctrol_Incurred_CCounts!BG105,"")</f>
        <v/>
      </c>
    </row>
    <row r="41" spans="1:59" s="300" customFormat="1">
      <c r="A41" s="127" t="s">
        <v>463</v>
      </c>
      <c r="B41" s="300">
        <f>IFERROR(Tri_Incurred_CCounts_Attror!B37-Ctrol_Incurred_CCounts!B106,"")</f>
        <v>0</v>
      </c>
      <c r="C41" s="300">
        <f>IFERROR(Tri_Incurred_CCounts_Attror!C37-Ctrol_Incurred_CCounts!C106,"")</f>
        <v>0</v>
      </c>
      <c r="D41" s="300">
        <f>IFERROR(Tri_Incurred_CCounts_Attror!D37-Ctrol_Incurred_CCounts!D106,"")</f>
        <v>0</v>
      </c>
      <c r="E41" s="300">
        <f>IFERROR(Tri_Incurred_CCounts_Attror!E37-Ctrol_Incurred_CCounts!E106,"")</f>
        <v>0</v>
      </c>
      <c r="F41" s="300">
        <f>IFERROR(Tri_Incurred_CCounts_Attror!F37-Ctrol_Incurred_CCounts!F106,"")</f>
        <v>0</v>
      </c>
      <c r="G41" s="300">
        <f>IFERROR(Tri_Incurred_CCounts_Attror!G37-Ctrol_Incurred_CCounts!G106,"")</f>
        <v>0</v>
      </c>
      <c r="H41" s="300">
        <f>IFERROR(Tri_Incurred_CCounts_Attror!H37-Ctrol_Incurred_CCounts!H106,"")</f>
        <v>0</v>
      </c>
      <c r="I41" s="300">
        <f>IFERROR(Tri_Incurred_CCounts_Attror!I37-Ctrol_Incurred_CCounts!I106,"")</f>
        <v>0</v>
      </c>
      <c r="J41" s="300">
        <f>IFERROR(Tri_Incurred_CCounts_Attror!J37-Ctrol_Incurred_CCounts!J106,"")</f>
        <v>0</v>
      </c>
      <c r="K41" s="300">
        <f>IFERROR(Tri_Incurred_CCounts_Attror!K37-Ctrol_Incurred_CCounts!K106,"")</f>
        <v>0</v>
      </c>
      <c r="L41" s="300">
        <f>IFERROR(Tri_Incurred_CCounts_Attror!L37-Ctrol_Incurred_CCounts!L106,"")</f>
        <v>0</v>
      </c>
      <c r="M41" s="300">
        <f>IFERROR(Tri_Incurred_CCounts_Attror!M37-Ctrol_Incurred_CCounts!M106,"")</f>
        <v>0</v>
      </c>
      <c r="N41" s="300">
        <f>IFERROR(Tri_Incurred_CCounts_Attror!N37-Ctrol_Incurred_CCounts!N106,"")</f>
        <v>0</v>
      </c>
      <c r="O41" s="300">
        <f>IFERROR(Tri_Incurred_CCounts_Attror!O37-Ctrol_Incurred_CCounts!O106,"")</f>
        <v>0</v>
      </c>
      <c r="P41" s="300">
        <f>IFERROR(Tri_Incurred_CCounts_Attror!P37-Ctrol_Incurred_CCounts!P106,"")</f>
        <v>0</v>
      </c>
      <c r="Q41" s="300">
        <f>IFERROR(Tri_Incurred_CCounts_Attror!Q37-Ctrol_Incurred_CCounts!Q106,"")</f>
        <v>0</v>
      </c>
      <c r="R41" s="300">
        <f>IFERROR(Tri_Incurred_CCounts_Attror!R37-Ctrol_Incurred_CCounts!R106,"")</f>
        <v>0</v>
      </c>
      <c r="S41" s="300">
        <f>IFERROR(Tri_Incurred_CCounts_Attror!S37-Ctrol_Incurred_CCounts!S106,"")</f>
        <v>0</v>
      </c>
      <c r="T41" s="300">
        <f>IFERROR(Tri_Incurred_CCounts_Attror!T37-Ctrol_Incurred_CCounts!T106,"")</f>
        <v>0</v>
      </c>
      <c r="U41" s="300">
        <f>IFERROR(Tri_Incurred_CCounts_Attror!U37-Ctrol_Incurred_CCounts!U106,"")</f>
        <v>0</v>
      </c>
      <c r="V41" s="300">
        <f>IFERROR(Tri_Incurred_CCounts_Attror!V37-Ctrol_Incurred_CCounts!V106,"")</f>
        <v>0</v>
      </c>
      <c r="W41" s="300">
        <f>IFERROR(Tri_Incurred_CCounts_Attror!W37-Ctrol_Incurred_CCounts!W106,"")</f>
        <v>0</v>
      </c>
      <c r="X41" s="300">
        <f>IFERROR(Tri_Incurred_CCounts_Attror!X37-Ctrol_Incurred_CCounts!X106,"")</f>
        <v>0</v>
      </c>
      <c r="Y41" s="300">
        <f>IFERROR(Tri_Incurred_CCounts_Attror!Y37-Ctrol_Incurred_CCounts!Y106,"")</f>
        <v>0</v>
      </c>
      <c r="Z41" s="300">
        <f>IFERROR(Tri_Incurred_CCounts_Attror!Z37-Ctrol_Incurred_CCounts!Z106,"")</f>
        <v>0</v>
      </c>
      <c r="AA41" s="300">
        <f>IFERROR(Tri_Incurred_CCounts_Attror!AA37-Ctrol_Incurred_CCounts!AA106,"")</f>
        <v>0</v>
      </c>
      <c r="AB41" s="300">
        <f>IFERROR(Tri_Incurred_CCounts_Attror!AB37-Ctrol_Incurred_CCounts!AB106,"")</f>
        <v>0</v>
      </c>
      <c r="AC41" s="300">
        <f>IFERROR(Tri_Incurred_CCounts_Attror!AC37-Ctrol_Incurred_CCounts!AC106,"")</f>
        <v>0</v>
      </c>
      <c r="AD41" s="300">
        <f>IFERROR(Tri_Incurred_CCounts_Attror!AD37-Ctrol_Incurred_CCounts!AD106,"")</f>
        <v>0</v>
      </c>
      <c r="AE41" s="300">
        <f>IFERROR(Tri_Incurred_CCounts_Attror!AE37-Ctrol_Incurred_CCounts!AE106,"")</f>
        <v>0</v>
      </c>
      <c r="AF41" s="300">
        <f>IFERROR(Tri_Incurred_CCounts_Attror!AF37-Ctrol_Incurred_CCounts!AF106,"")</f>
        <v>0</v>
      </c>
      <c r="AG41" s="300">
        <f>IFERROR(Tri_Incurred_CCounts_Attror!AG37-Ctrol_Incurred_CCounts!AG106,"")</f>
        <v>0</v>
      </c>
      <c r="AH41" s="300">
        <f>IFERROR(Tri_Incurred_CCounts_Attror!AH37-Ctrol_Incurred_CCounts!AH106,"")</f>
        <v>0</v>
      </c>
      <c r="AI41" s="300">
        <f>IFERROR(Tri_Incurred_CCounts_Attror!AI37-Ctrol_Incurred_CCounts!AI106,"")</f>
        <v>0</v>
      </c>
      <c r="AJ41" s="300">
        <f>IFERROR(Tri_Incurred_CCounts_Attror!AJ37-Ctrol_Incurred_CCounts!AJ106,"")</f>
        <v>0</v>
      </c>
      <c r="AK41" s="300">
        <f>IFERROR(Tri_Incurred_CCounts_Attror!AK37-Ctrol_Incurred_CCounts!AK106,"")</f>
        <v>0</v>
      </c>
      <c r="AL41" s="300" t="str">
        <f>IFERROR(Tri_Incurred_CCounts_Attror!AL37-Ctrol_Incurred_CCounts!AL106,"")</f>
        <v/>
      </c>
      <c r="AM41" s="300" t="str">
        <f>IFERROR(Tri_Incurred_CCounts_Attror!AM37-Ctrol_Incurred_CCounts!AM106,"")</f>
        <v/>
      </c>
      <c r="AN41" s="300" t="str">
        <f>IFERROR(Tri_Incurred_CCounts_Attror!AN37-Ctrol_Incurred_CCounts!AN106,"")</f>
        <v/>
      </c>
      <c r="AO41" s="300" t="str">
        <f>IFERROR(Tri_Incurred_CCounts_Attror!AO37-Ctrol_Incurred_CCounts!AO106,"")</f>
        <v/>
      </c>
      <c r="AP41" s="300" t="str">
        <f>IFERROR(Tri_Incurred_CCounts_Attror!AP37-Ctrol_Incurred_CCounts!AP106,"")</f>
        <v/>
      </c>
      <c r="AQ41" s="300" t="str">
        <f>IFERROR(Tri_Incurred_CCounts_Attror!AQ37-Ctrol_Incurred_CCounts!AQ106,"")</f>
        <v/>
      </c>
      <c r="AR41" s="300" t="str">
        <f>IFERROR(Tri_Incurred_CCounts_Attror!AR37-Ctrol_Incurred_CCounts!AR106,"")</f>
        <v/>
      </c>
      <c r="AS41" s="300" t="str">
        <f>IFERROR(Tri_Incurred_CCounts_Attror!AS37-Ctrol_Incurred_CCounts!AS106,"")</f>
        <v/>
      </c>
      <c r="AT41" s="300" t="str">
        <f>IFERROR(Tri_Incurred_CCounts_Attror!AT37-Ctrol_Incurred_CCounts!AT106,"")</f>
        <v/>
      </c>
      <c r="AU41" s="300" t="str">
        <f>IFERROR(Tri_Incurred_CCounts_Attror!AU37-Ctrol_Incurred_CCounts!AU106,"")</f>
        <v/>
      </c>
      <c r="AV41" s="300" t="str">
        <f>IFERROR(Tri_Incurred_CCounts_Attror!AV37-Ctrol_Incurred_CCounts!AV106,"")</f>
        <v/>
      </c>
      <c r="AW41" s="300" t="str">
        <f>IFERROR(Tri_Incurred_CCounts_Attror!AW37-Ctrol_Incurred_CCounts!AW106,"")</f>
        <v/>
      </c>
      <c r="AX41" s="300" t="str">
        <f>IFERROR(Tri_Incurred_CCounts_Attror!AX37-Ctrol_Incurred_CCounts!AX106,"")</f>
        <v/>
      </c>
      <c r="AY41" s="300" t="str">
        <f>IFERROR(Tri_Incurred_CCounts_Attror!AY37-Ctrol_Incurred_CCounts!AY106,"")</f>
        <v/>
      </c>
      <c r="AZ41" s="300" t="str">
        <f>IFERROR(Tri_Incurred_CCounts_Attror!AZ37-Ctrol_Incurred_CCounts!AZ106,"")</f>
        <v/>
      </c>
      <c r="BA41" s="300" t="str">
        <f>IFERROR(Tri_Incurred_CCounts_Attror!BA37-Ctrol_Incurred_CCounts!BA106,"")</f>
        <v/>
      </c>
      <c r="BB41" s="300" t="str">
        <f>IFERROR(Tri_Incurred_CCounts_Attror!BB37-Ctrol_Incurred_CCounts!BB106,"")</f>
        <v/>
      </c>
      <c r="BC41" s="300" t="str">
        <f>IFERROR(Tri_Incurred_CCounts_Attror!BC37-Ctrol_Incurred_CCounts!BC106,"")</f>
        <v/>
      </c>
      <c r="BD41" s="300" t="str">
        <f>IFERROR(Tri_Incurred_CCounts_Attror!BD37-Ctrol_Incurred_CCounts!BD106,"")</f>
        <v/>
      </c>
      <c r="BE41" s="300" t="str">
        <f>IFERROR(Tri_Incurred_CCounts_Attror!BE37-Ctrol_Incurred_CCounts!BE106,"")</f>
        <v/>
      </c>
      <c r="BF41" s="300" t="str">
        <f>IFERROR(Tri_Incurred_CCounts_Attror!BF37-Ctrol_Incurred_CCounts!BF106,"")</f>
        <v/>
      </c>
      <c r="BG41" s="300" t="str">
        <f>IFERROR(Tri_Incurred_CCounts_Attror!BG37-Ctrol_Incurred_CCounts!BG106,"")</f>
        <v/>
      </c>
    </row>
    <row r="42" spans="1:59" s="300" customFormat="1">
      <c r="A42" s="127" t="s">
        <v>464</v>
      </c>
      <c r="B42" s="300">
        <f>IFERROR(Tri_Incurred_CCounts_Attror!B38-Ctrol_Incurred_CCounts!B107,"")</f>
        <v>0</v>
      </c>
      <c r="C42" s="300">
        <f>IFERROR(Tri_Incurred_CCounts_Attror!C38-Ctrol_Incurred_CCounts!C107,"")</f>
        <v>0</v>
      </c>
      <c r="D42" s="300">
        <f>IFERROR(Tri_Incurred_CCounts_Attror!D38-Ctrol_Incurred_CCounts!D107,"")</f>
        <v>0</v>
      </c>
      <c r="E42" s="300">
        <f>IFERROR(Tri_Incurred_CCounts_Attror!E38-Ctrol_Incurred_CCounts!E107,"")</f>
        <v>0</v>
      </c>
      <c r="F42" s="300">
        <f>IFERROR(Tri_Incurred_CCounts_Attror!F38-Ctrol_Incurred_CCounts!F107,"")</f>
        <v>0</v>
      </c>
      <c r="G42" s="300">
        <f>IFERROR(Tri_Incurred_CCounts_Attror!G38-Ctrol_Incurred_CCounts!G107,"")</f>
        <v>0</v>
      </c>
      <c r="H42" s="300">
        <f>IFERROR(Tri_Incurred_CCounts_Attror!H38-Ctrol_Incurred_CCounts!H107,"")</f>
        <v>0</v>
      </c>
      <c r="I42" s="300">
        <f>IFERROR(Tri_Incurred_CCounts_Attror!I38-Ctrol_Incurred_CCounts!I107,"")</f>
        <v>0</v>
      </c>
      <c r="J42" s="300">
        <f>IFERROR(Tri_Incurred_CCounts_Attror!J38-Ctrol_Incurred_CCounts!J107,"")</f>
        <v>0</v>
      </c>
      <c r="K42" s="300">
        <f>IFERROR(Tri_Incurred_CCounts_Attror!K38-Ctrol_Incurred_CCounts!K107,"")</f>
        <v>0</v>
      </c>
      <c r="L42" s="300">
        <f>IFERROR(Tri_Incurred_CCounts_Attror!L38-Ctrol_Incurred_CCounts!L107,"")</f>
        <v>0</v>
      </c>
      <c r="M42" s="300">
        <f>IFERROR(Tri_Incurred_CCounts_Attror!M38-Ctrol_Incurred_CCounts!M107,"")</f>
        <v>0</v>
      </c>
      <c r="N42" s="300">
        <f>IFERROR(Tri_Incurred_CCounts_Attror!N38-Ctrol_Incurred_CCounts!N107,"")</f>
        <v>0</v>
      </c>
      <c r="O42" s="300">
        <f>IFERROR(Tri_Incurred_CCounts_Attror!O38-Ctrol_Incurred_CCounts!O107,"")</f>
        <v>0</v>
      </c>
      <c r="P42" s="300">
        <f>IFERROR(Tri_Incurred_CCounts_Attror!P38-Ctrol_Incurred_CCounts!P107,"")</f>
        <v>0</v>
      </c>
      <c r="Q42" s="300">
        <f>IFERROR(Tri_Incurred_CCounts_Attror!Q38-Ctrol_Incurred_CCounts!Q107,"")</f>
        <v>0</v>
      </c>
      <c r="R42" s="300">
        <f>IFERROR(Tri_Incurred_CCounts_Attror!R38-Ctrol_Incurred_CCounts!R107,"")</f>
        <v>0</v>
      </c>
      <c r="S42" s="300">
        <f>IFERROR(Tri_Incurred_CCounts_Attror!S38-Ctrol_Incurred_CCounts!S107,"")</f>
        <v>0</v>
      </c>
      <c r="T42" s="300">
        <f>IFERROR(Tri_Incurred_CCounts_Attror!T38-Ctrol_Incurred_CCounts!T107,"")</f>
        <v>0</v>
      </c>
      <c r="U42" s="300">
        <f>IFERROR(Tri_Incurred_CCounts_Attror!U38-Ctrol_Incurred_CCounts!U107,"")</f>
        <v>0</v>
      </c>
      <c r="V42" s="300">
        <f>IFERROR(Tri_Incurred_CCounts_Attror!V38-Ctrol_Incurred_CCounts!V107,"")</f>
        <v>0</v>
      </c>
      <c r="W42" s="300">
        <f>IFERROR(Tri_Incurred_CCounts_Attror!W38-Ctrol_Incurred_CCounts!W107,"")</f>
        <v>0</v>
      </c>
      <c r="X42" s="300">
        <f>IFERROR(Tri_Incurred_CCounts_Attror!X38-Ctrol_Incurred_CCounts!X107,"")</f>
        <v>0</v>
      </c>
      <c r="Y42" s="300">
        <f>IFERROR(Tri_Incurred_CCounts_Attror!Y38-Ctrol_Incurred_CCounts!Y107,"")</f>
        <v>0</v>
      </c>
      <c r="Z42" s="300">
        <f>IFERROR(Tri_Incurred_CCounts_Attror!Z38-Ctrol_Incurred_CCounts!Z107,"")</f>
        <v>0</v>
      </c>
      <c r="AA42" s="300">
        <f>IFERROR(Tri_Incurred_CCounts_Attror!AA38-Ctrol_Incurred_CCounts!AA107,"")</f>
        <v>0</v>
      </c>
      <c r="AB42" s="300">
        <f>IFERROR(Tri_Incurred_CCounts_Attror!AB38-Ctrol_Incurred_CCounts!AB107,"")</f>
        <v>0</v>
      </c>
      <c r="AC42" s="300">
        <f>IFERROR(Tri_Incurred_CCounts_Attror!AC38-Ctrol_Incurred_CCounts!AC107,"")</f>
        <v>0</v>
      </c>
      <c r="AD42" s="300">
        <f>IFERROR(Tri_Incurred_CCounts_Attror!AD38-Ctrol_Incurred_CCounts!AD107,"")</f>
        <v>0</v>
      </c>
      <c r="AE42" s="300">
        <f>IFERROR(Tri_Incurred_CCounts_Attror!AE38-Ctrol_Incurred_CCounts!AE107,"")</f>
        <v>0</v>
      </c>
      <c r="AF42" s="300">
        <f>IFERROR(Tri_Incurred_CCounts_Attror!AF38-Ctrol_Incurred_CCounts!AF107,"")</f>
        <v>0</v>
      </c>
      <c r="AG42" s="300">
        <f>IFERROR(Tri_Incurred_CCounts_Attror!AG38-Ctrol_Incurred_CCounts!AG107,"")</f>
        <v>0</v>
      </c>
      <c r="AH42" s="300">
        <f>IFERROR(Tri_Incurred_CCounts_Attror!AH38-Ctrol_Incurred_CCounts!AH107,"")</f>
        <v>0</v>
      </c>
      <c r="AI42" s="300">
        <f>IFERROR(Tri_Incurred_CCounts_Attror!AI38-Ctrol_Incurred_CCounts!AI107,"")</f>
        <v>0</v>
      </c>
      <c r="AJ42" s="300">
        <f>IFERROR(Tri_Incurred_CCounts_Attror!AJ38-Ctrol_Incurred_CCounts!AJ107,"")</f>
        <v>0</v>
      </c>
      <c r="AK42" s="300" t="str">
        <f>IFERROR(Tri_Incurred_CCounts_Attror!AK38-Ctrol_Incurred_CCounts!AK107,"")</f>
        <v/>
      </c>
      <c r="AL42" s="300" t="str">
        <f>IFERROR(Tri_Incurred_CCounts_Attror!AL38-Ctrol_Incurred_CCounts!AL107,"")</f>
        <v/>
      </c>
      <c r="AM42" s="300" t="str">
        <f>IFERROR(Tri_Incurred_CCounts_Attror!AM38-Ctrol_Incurred_CCounts!AM107,"")</f>
        <v/>
      </c>
      <c r="AN42" s="300" t="str">
        <f>IFERROR(Tri_Incurred_CCounts_Attror!AN38-Ctrol_Incurred_CCounts!AN107,"")</f>
        <v/>
      </c>
      <c r="AO42" s="300" t="str">
        <f>IFERROR(Tri_Incurred_CCounts_Attror!AO38-Ctrol_Incurred_CCounts!AO107,"")</f>
        <v/>
      </c>
      <c r="AP42" s="300" t="str">
        <f>IFERROR(Tri_Incurred_CCounts_Attror!AP38-Ctrol_Incurred_CCounts!AP107,"")</f>
        <v/>
      </c>
      <c r="AQ42" s="300" t="str">
        <f>IFERROR(Tri_Incurred_CCounts_Attror!AQ38-Ctrol_Incurred_CCounts!AQ107,"")</f>
        <v/>
      </c>
      <c r="AR42" s="300" t="str">
        <f>IFERROR(Tri_Incurred_CCounts_Attror!AR38-Ctrol_Incurred_CCounts!AR107,"")</f>
        <v/>
      </c>
      <c r="AS42" s="300" t="str">
        <f>IFERROR(Tri_Incurred_CCounts_Attror!AS38-Ctrol_Incurred_CCounts!AS107,"")</f>
        <v/>
      </c>
      <c r="AT42" s="300" t="str">
        <f>IFERROR(Tri_Incurred_CCounts_Attror!AT38-Ctrol_Incurred_CCounts!AT107,"")</f>
        <v/>
      </c>
      <c r="AU42" s="300" t="str">
        <f>IFERROR(Tri_Incurred_CCounts_Attror!AU38-Ctrol_Incurred_CCounts!AU107,"")</f>
        <v/>
      </c>
      <c r="AV42" s="300" t="str">
        <f>IFERROR(Tri_Incurred_CCounts_Attror!AV38-Ctrol_Incurred_CCounts!AV107,"")</f>
        <v/>
      </c>
      <c r="AW42" s="300" t="str">
        <f>IFERROR(Tri_Incurred_CCounts_Attror!AW38-Ctrol_Incurred_CCounts!AW107,"")</f>
        <v/>
      </c>
      <c r="AX42" s="300" t="str">
        <f>IFERROR(Tri_Incurred_CCounts_Attror!AX38-Ctrol_Incurred_CCounts!AX107,"")</f>
        <v/>
      </c>
      <c r="AY42" s="300" t="str">
        <f>IFERROR(Tri_Incurred_CCounts_Attror!AY38-Ctrol_Incurred_CCounts!AY107,"")</f>
        <v/>
      </c>
      <c r="AZ42" s="300" t="str">
        <f>IFERROR(Tri_Incurred_CCounts_Attror!AZ38-Ctrol_Incurred_CCounts!AZ107,"")</f>
        <v/>
      </c>
      <c r="BA42" s="300" t="str">
        <f>IFERROR(Tri_Incurred_CCounts_Attror!BA38-Ctrol_Incurred_CCounts!BA107,"")</f>
        <v/>
      </c>
      <c r="BB42" s="300" t="str">
        <f>IFERROR(Tri_Incurred_CCounts_Attror!BB38-Ctrol_Incurred_CCounts!BB107,"")</f>
        <v/>
      </c>
      <c r="BC42" s="300" t="str">
        <f>IFERROR(Tri_Incurred_CCounts_Attror!BC38-Ctrol_Incurred_CCounts!BC107,"")</f>
        <v/>
      </c>
      <c r="BD42" s="300" t="str">
        <f>IFERROR(Tri_Incurred_CCounts_Attror!BD38-Ctrol_Incurred_CCounts!BD107,"")</f>
        <v/>
      </c>
      <c r="BE42" s="300" t="str">
        <f>IFERROR(Tri_Incurred_CCounts_Attror!BE38-Ctrol_Incurred_CCounts!BE107,"")</f>
        <v/>
      </c>
      <c r="BF42" s="300" t="str">
        <f>IFERROR(Tri_Incurred_CCounts_Attror!BF38-Ctrol_Incurred_CCounts!BF107,"")</f>
        <v/>
      </c>
      <c r="BG42" s="300" t="str">
        <f>IFERROR(Tri_Incurred_CCounts_Attror!BG38-Ctrol_Incurred_CCounts!BG107,"")</f>
        <v/>
      </c>
    </row>
    <row r="43" spans="1:59" s="300" customFormat="1">
      <c r="A43" s="127" t="s">
        <v>465</v>
      </c>
      <c r="B43" s="300">
        <f>IFERROR(Tri_Incurred_CCounts_Attror!B39-Ctrol_Incurred_CCounts!B108,"")</f>
        <v>0</v>
      </c>
      <c r="C43" s="300">
        <f>IFERROR(Tri_Incurred_CCounts_Attror!C39-Ctrol_Incurred_CCounts!C108,"")</f>
        <v>0</v>
      </c>
      <c r="D43" s="300">
        <f>IFERROR(Tri_Incurred_CCounts_Attror!D39-Ctrol_Incurred_CCounts!D108,"")</f>
        <v>0</v>
      </c>
      <c r="E43" s="300">
        <f>IFERROR(Tri_Incurred_CCounts_Attror!E39-Ctrol_Incurred_CCounts!E108,"")</f>
        <v>0</v>
      </c>
      <c r="F43" s="300">
        <f>IFERROR(Tri_Incurred_CCounts_Attror!F39-Ctrol_Incurred_CCounts!F108,"")</f>
        <v>0</v>
      </c>
      <c r="G43" s="300">
        <f>IFERROR(Tri_Incurred_CCounts_Attror!G39-Ctrol_Incurred_CCounts!G108,"")</f>
        <v>0</v>
      </c>
      <c r="H43" s="300">
        <f>IFERROR(Tri_Incurred_CCounts_Attror!H39-Ctrol_Incurred_CCounts!H108,"")</f>
        <v>0</v>
      </c>
      <c r="I43" s="300">
        <f>IFERROR(Tri_Incurred_CCounts_Attror!I39-Ctrol_Incurred_CCounts!I108,"")</f>
        <v>0</v>
      </c>
      <c r="J43" s="300">
        <f>IFERROR(Tri_Incurred_CCounts_Attror!J39-Ctrol_Incurred_CCounts!J108,"")</f>
        <v>0</v>
      </c>
      <c r="K43" s="300">
        <f>IFERROR(Tri_Incurred_CCounts_Attror!K39-Ctrol_Incurred_CCounts!K108,"")</f>
        <v>0</v>
      </c>
      <c r="L43" s="300">
        <f>IFERROR(Tri_Incurred_CCounts_Attror!L39-Ctrol_Incurred_CCounts!L108,"")</f>
        <v>0</v>
      </c>
      <c r="M43" s="300">
        <f>IFERROR(Tri_Incurred_CCounts_Attror!M39-Ctrol_Incurred_CCounts!M108,"")</f>
        <v>0</v>
      </c>
      <c r="N43" s="300">
        <f>IFERROR(Tri_Incurred_CCounts_Attror!N39-Ctrol_Incurred_CCounts!N108,"")</f>
        <v>0</v>
      </c>
      <c r="O43" s="300">
        <f>IFERROR(Tri_Incurred_CCounts_Attror!O39-Ctrol_Incurred_CCounts!O108,"")</f>
        <v>0</v>
      </c>
      <c r="P43" s="300">
        <f>IFERROR(Tri_Incurred_CCounts_Attror!P39-Ctrol_Incurred_CCounts!P108,"")</f>
        <v>0</v>
      </c>
      <c r="Q43" s="300">
        <f>IFERROR(Tri_Incurred_CCounts_Attror!Q39-Ctrol_Incurred_CCounts!Q108,"")</f>
        <v>0</v>
      </c>
      <c r="R43" s="300">
        <f>IFERROR(Tri_Incurred_CCounts_Attror!R39-Ctrol_Incurred_CCounts!R108,"")</f>
        <v>0</v>
      </c>
      <c r="S43" s="300">
        <f>IFERROR(Tri_Incurred_CCounts_Attror!S39-Ctrol_Incurred_CCounts!S108,"")</f>
        <v>0</v>
      </c>
      <c r="T43" s="300">
        <f>IFERROR(Tri_Incurred_CCounts_Attror!T39-Ctrol_Incurred_CCounts!T108,"")</f>
        <v>0</v>
      </c>
      <c r="U43" s="300">
        <f>IFERROR(Tri_Incurred_CCounts_Attror!U39-Ctrol_Incurred_CCounts!U108,"")</f>
        <v>0</v>
      </c>
      <c r="V43" s="300">
        <f>IFERROR(Tri_Incurred_CCounts_Attror!V39-Ctrol_Incurred_CCounts!V108,"")</f>
        <v>0</v>
      </c>
      <c r="W43" s="300">
        <f>IFERROR(Tri_Incurred_CCounts_Attror!W39-Ctrol_Incurred_CCounts!W108,"")</f>
        <v>0</v>
      </c>
      <c r="X43" s="300">
        <f>IFERROR(Tri_Incurred_CCounts_Attror!X39-Ctrol_Incurred_CCounts!X108,"")</f>
        <v>0</v>
      </c>
      <c r="Y43" s="300">
        <f>IFERROR(Tri_Incurred_CCounts_Attror!Y39-Ctrol_Incurred_CCounts!Y108,"")</f>
        <v>0</v>
      </c>
      <c r="Z43" s="300">
        <f>IFERROR(Tri_Incurred_CCounts_Attror!Z39-Ctrol_Incurred_CCounts!Z108,"")</f>
        <v>0</v>
      </c>
      <c r="AA43" s="300">
        <f>IFERROR(Tri_Incurred_CCounts_Attror!AA39-Ctrol_Incurred_CCounts!AA108,"")</f>
        <v>0</v>
      </c>
      <c r="AB43" s="300">
        <f>IFERROR(Tri_Incurred_CCounts_Attror!AB39-Ctrol_Incurred_CCounts!AB108,"")</f>
        <v>0</v>
      </c>
      <c r="AC43" s="300">
        <f>IFERROR(Tri_Incurred_CCounts_Attror!AC39-Ctrol_Incurred_CCounts!AC108,"")</f>
        <v>0</v>
      </c>
      <c r="AD43" s="300">
        <f>IFERROR(Tri_Incurred_CCounts_Attror!AD39-Ctrol_Incurred_CCounts!AD108,"")</f>
        <v>0</v>
      </c>
      <c r="AE43" s="300">
        <f>IFERROR(Tri_Incurred_CCounts_Attror!AE39-Ctrol_Incurred_CCounts!AE108,"")</f>
        <v>0</v>
      </c>
      <c r="AF43" s="300">
        <f>IFERROR(Tri_Incurred_CCounts_Attror!AF39-Ctrol_Incurred_CCounts!AF108,"")</f>
        <v>0</v>
      </c>
      <c r="AG43" s="300">
        <f>IFERROR(Tri_Incurred_CCounts_Attror!AG39-Ctrol_Incurred_CCounts!AG108,"")</f>
        <v>0</v>
      </c>
      <c r="AH43" s="300">
        <f>IFERROR(Tri_Incurred_CCounts_Attror!AH39-Ctrol_Incurred_CCounts!AH108,"")</f>
        <v>0</v>
      </c>
      <c r="AI43" s="300">
        <f>IFERROR(Tri_Incurred_CCounts_Attror!AI39-Ctrol_Incurred_CCounts!AI108,"")</f>
        <v>0</v>
      </c>
      <c r="AJ43" s="300" t="str">
        <f>IFERROR(Tri_Incurred_CCounts_Attror!AJ39-Ctrol_Incurred_CCounts!AJ108,"")</f>
        <v/>
      </c>
      <c r="AK43" s="300" t="str">
        <f>IFERROR(Tri_Incurred_CCounts_Attror!AK39-Ctrol_Incurred_CCounts!AK108,"")</f>
        <v/>
      </c>
      <c r="AL43" s="300" t="str">
        <f>IFERROR(Tri_Incurred_CCounts_Attror!AL39-Ctrol_Incurred_CCounts!AL108,"")</f>
        <v/>
      </c>
      <c r="AM43" s="300" t="str">
        <f>IFERROR(Tri_Incurred_CCounts_Attror!AM39-Ctrol_Incurred_CCounts!AM108,"")</f>
        <v/>
      </c>
      <c r="AN43" s="300" t="str">
        <f>IFERROR(Tri_Incurred_CCounts_Attror!AN39-Ctrol_Incurred_CCounts!AN108,"")</f>
        <v/>
      </c>
      <c r="AO43" s="300" t="str">
        <f>IFERROR(Tri_Incurred_CCounts_Attror!AO39-Ctrol_Incurred_CCounts!AO108,"")</f>
        <v/>
      </c>
      <c r="AP43" s="300" t="str">
        <f>IFERROR(Tri_Incurred_CCounts_Attror!AP39-Ctrol_Incurred_CCounts!AP108,"")</f>
        <v/>
      </c>
      <c r="AQ43" s="300" t="str">
        <f>IFERROR(Tri_Incurred_CCounts_Attror!AQ39-Ctrol_Incurred_CCounts!AQ108,"")</f>
        <v/>
      </c>
      <c r="AR43" s="300" t="str">
        <f>IFERROR(Tri_Incurred_CCounts_Attror!AR39-Ctrol_Incurred_CCounts!AR108,"")</f>
        <v/>
      </c>
      <c r="AS43" s="300" t="str">
        <f>IFERROR(Tri_Incurred_CCounts_Attror!AS39-Ctrol_Incurred_CCounts!AS108,"")</f>
        <v/>
      </c>
      <c r="AT43" s="300" t="str">
        <f>IFERROR(Tri_Incurred_CCounts_Attror!AT39-Ctrol_Incurred_CCounts!AT108,"")</f>
        <v/>
      </c>
      <c r="AU43" s="300" t="str">
        <f>IFERROR(Tri_Incurred_CCounts_Attror!AU39-Ctrol_Incurred_CCounts!AU108,"")</f>
        <v/>
      </c>
      <c r="AV43" s="300" t="str">
        <f>IFERROR(Tri_Incurred_CCounts_Attror!AV39-Ctrol_Incurred_CCounts!AV108,"")</f>
        <v/>
      </c>
      <c r="AW43" s="300" t="str">
        <f>IFERROR(Tri_Incurred_CCounts_Attror!AW39-Ctrol_Incurred_CCounts!AW108,"")</f>
        <v/>
      </c>
      <c r="AX43" s="300" t="str">
        <f>IFERROR(Tri_Incurred_CCounts_Attror!AX39-Ctrol_Incurred_CCounts!AX108,"")</f>
        <v/>
      </c>
      <c r="AY43" s="300" t="str">
        <f>IFERROR(Tri_Incurred_CCounts_Attror!AY39-Ctrol_Incurred_CCounts!AY108,"")</f>
        <v/>
      </c>
      <c r="AZ43" s="300" t="str">
        <f>IFERROR(Tri_Incurred_CCounts_Attror!AZ39-Ctrol_Incurred_CCounts!AZ108,"")</f>
        <v/>
      </c>
      <c r="BA43" s="300" t="str">
        <f>IFERROR(Tri_Incurred_CCounts_Attror!BA39-Ctrol_Incurred_CCounts!BA108,"")</f>
        <v/>
      </c>
      <c r="BB43" s="300" t="str">
        <f>IFERROR(Tri_Incurred_CCounts_Attror!BB39-Ctrol_Incurred_CCounts!BB108,"")</f>
        <v/>
      </c>
      <c r="BC43" s="300" t="str">
        <f>IFERROR(Tri_Incurred_CCounts_Attror!BC39-Ctrol_Incurred_CCounts!BC108,"")</f>
        <v/>
      </c>
      <c r="BD43" s="300" t="str">
        <f>IFERROR(Tri_Incurred_CCounts_Attror!BD39-Ctrol_Incurred_CCounts!BD108,"")</f>
        <v/>
      </c>
      <c r="BE43" s="300" t="str">
        <f>IFERROR(Tri_Incurred_CCounts_Attror!BE39-Ctrol_Incurred_CCounts!BE108,"")</f>
        <v/>
      </c>
      <c r="BF43" s="300" t="str">
        <f>IFERROR(Tri_Incurred_CCounts_Attror!BF39-Ctrol_Incurred_CCounts!BF108,"")</f>
        <v/>
      </c>
      <c r="BG43" s="300" t="str">
        <f>IFERROR(Tri_Incurred_CCounts_Attror!BG39-Ctrol_Incurred_CCounts!BG108,"")</f>
        <v/>
      </c>
    </row>
    <row r="44" spans="1:59" s="300" customFormat="1">
      <c r="A44" s="127" t="s">
        <v>405</v>
      </c>
      <c r="B44" s="300">
        <f>IFERROR(Tri_Incurred_CCounts_Attror!B40-Ctrol_Incurred_CCounts!B109,"")</f>
        <v>0</v>
      </c>
      <c r="C44" s="300">
        <f>IFERROR(Tri_Incurred_CCounts_Attror!C40-Ctrol_Incurred_CCounts!C109,"")</f>
        <v>0</v>
      </c>
      <c r="D44" s="300">
        <f>IFERROR(Tri_Incurred_CCounts_Attror!D40-Ctrol_Incurred_CCounts!D109,"")</f>
        <v>0</v>
      </c>
      <c r="E44" s="300">
        <f>IFERROR(Tri_Incurred_CCounts_Attror!E40-Ctrol_Incurred_CCounts!E109,"")</f>
        <v>0</v>
      </c>
      <c r="F44" s="300">
        <f>IFERROR(Tri_Incurred_CCounts_Attror!F40-Ctrol_Incurred_CCounts!F109,"")</f>
        <v>0</v>
      </c>
      <c r="G44" s="300">
        <f>IFERROR(Tri_Incurred_CCounts_Attror!G40-Ctrol_Incurred_CCounts!G109,"")</f>
        <v>0</v>
      </c>
      <c r="H44" s="300">
        <f>IFERROR(Tri_Incurred_CCounts_Attror!H40-Ctrol_Incurred_CCounts!H109,"")</f>
        <v>0</v>
      </c>
      <c r="I44" s="300">
        <f>IFERROR(Tri_Incurred_CCounts_Attror!I40-Ctrol_Incurred_CCounts!I109,"")</f>
        <v>0</v>
      </c>
      <c r="J44" s="300">
        <f>IFERROR(Tri_Incurred_CCounts_Attror!J40-Ctrol_Incurred_CCounts!J109,"")</f>
        <v>0</v>
      </c>
      <c r="K44" s="300">
        <f>IFERROR(Tri_Incurred_CCounts_Attror!K40-Ctrol_Incurred_CCounts!K109,"")</f>
        <v>0</v>
      </c>
      <c r="L44" s="300">
        <f>IFERROR(Tri_Incurred_CCounts_Attror!L40-Ctrol_Incurred_CCounts!L109,"")</f>
        <v>0</v>
      </c>
      <c r="M44" s="300">
        <f>IFERROR(Tri_Incurred_CCounts_Attror!M40-Ctrol_Incurred_CCounts!M109,"")</f>
        <v>0</v>
      </c>
      <c r="N44" s="300">
        <f>IFERROR(Tri_Incurred_CCounts_Attror!N40-Ctrol_Incurred_CCounts!N109,"")</f>
        <v>0</v>
      </c>
      <c r="O44" s="300">
        <f>IFERROR(Tri_Incurred_CCounts_Attror!O40-Ctrol_Incurred_CCounts!O109,"")</f>
        <v>0</v>
      </c>
      <c r="P44" s="300">
        <f>IFERROR(Tri_Incurred_CCounts_Attror!P40-Ctrol_Incurred_CCounts!P109,"")</f>
        <v>0</v>
      </c>
      <c r="Q44" s="300">
        <f>IFERROR(Tri_Incurred_CCounts_Attror!Q40-Ctrol_Incurred_CCounts!Q109,"")</f>
        <v>0</v>
      </c>
      <c r="R44" s="300">
        <f>IFERROR(Tri_Incurred_CCounts_Attror!R40-Ctrol_Incurred_CCounts!R109,"")</f>
        <v>0</v>
      </c>
      <c r="S44" s="300">
        <f>IFERROR(Tri_Incurred_CCounts_Attror!S40-Ctrol_Incurred_CCounts!S109,"")</f>
        <v>0</v>
      </c>
      <c r="T44" s="300">
        <f>IFERROR(Tri_Incurred_CCounts_Attror!T40-Ctrol_Incurred_CCounts!T109,"")</f>
        <v>0</v>
      </c>
      <c r="U44" s="300">
        <f>IFERROR(Tri_Incurred_CCounts_Attror!U40-Ctrol_Incurred_CCounts!U109,"")</f>
        <v>0</v>
      </c>
      <c r="V44" s="300">
        <f>IFERROR(Tri_Incurred_CCounts_Attror!V40-Ctrol_Incurred_CCounts!V109,"")</f>
        <v>0</v>
      </c>
      <c r="W44" s="300">
        <f>IFERROR(Tri_Incurred_CCounts_Attror!W40-Ctrol_Incurred_CCounts!W109,"")</f>
        <v>0</v>
      </c>
      <c r="X44" s="300">
        <f>IFERROR(Tri_Incurred_CCounts_Attror!X40-Ctrol_Incurred_CCounts!X109,"")</f>
        <v>0</v>
      </c>
      <c r="Y44" s="300">
        <f>IFERROR(Tri_Incurred_CCounts_Attror!Y40-Ctrol_Incurred_CCounts!Y109,"")</f>
        <v>0</v>
      </c>
      <c r="Z44" s="300">
        <f>IFERROR(Tri_Incurred_CCounts_Attror!Z40-Ctrol_Incurred_CCounts!Z109,"")</f>
        <v>0</v>
      </c>
      <c r="AA44" s="300">
        <f>IFERROR(Tri_Incurred_CCounts_Attror!AA40-Ctrol_Incurred_CCounts!AA109,"")</f>
        <v>0</v>
      </c>
      <c r="AB44" s="300">
        <f>IFERROR(Tri_Incurred_CCounts_Attror!AB40-Ctrol_Incurred_CCounts!AB109,"")</f>
        <v>0</v>
      </c>
      <c r="AC44" s="300">
        <f>IFERROR(Tri_Incurred_CCounts_Attror!AC40-Ctrol_Incurred_CCounts!AC109,"")</f>
        <v>0</v>
      </c>
      <c r="AD44" s="300">
        <f>IFERROR(Tri_Incurred_CCounts_Attror!AD40-Ctrol_Incurred_CCounts!AD109,"")</f>
        <v>0</v>
      </c>
      <c r="AE44" s="300">
        <f>IFERROR(Tri_Incurred_CCounts_Attror!AE40-Ctrol_Incurred_CCounts!AE109,"")</f>
        <v>0</v>
      </c>
      <c r="AF44" s="300">
        <f>IFERROR(Tri_Incurred_CCounts_Attror!AF40-Ctrol_Incurred_CCounts!AF109,"")</f>
        <v>0</v>
      </c>
      <c r="AG44" s="300">
        <f>IFERROR(Tri_Incurred_CCounts_Attror!AG40-Ctrol_Incurred_CCounts!AG109,"")</f>
        <v>0</v>
      </c>
      <c r="AH44" s="300">
        <f>IFERROR(Tri_Incurred_CCounts_Attror!AH40-Ctrol_Incurred_CCounts!AH109,"")</f>
        <v>0</v>
      </c>
      <c r="AI44" s="300" t="str">
        <f>IFERROR(Tri_Incurred_CCounts_Attror!AI40-Ctrol_Incurred_CCounts!AI109,"")</f>
        <v/>
      </c>
      <c r="AJ44" s="300" t="str">
        <f>IFERROR(Tri_Incurred_CCounts_Attror!AJ40-Ctrol_Incurred_CCounts!AJ109,"")</f>
        <v/>
      </c>
      <c r="AK44" s="300" t="str">
        <f>IFERROR(Tri_Incurred_CCounts_Attror!AK40-Ctrol_Incurred_CCounts!AK109,"")</f>
        <v/>
      </c>
      <c r="AL44" s="300" t="str">
        <f>IFERROR(Tri_Incurred_CCounts_Attror!AL40-Ctrol_Incurred_CCounts!AL109,"")</f>
        <v/>
      </c>
      <c r="AM44" s="300" t="str">
        <f>IFERROR(Tri_Incurred_CCounts_Attror!AM40-Ctrol_Incurred_CCounts!AM109,"")</f>
        <v/>
      </c>
      <c r="AN44" s="300" t="str">
        <f>IFERROR(Tri_Incurred_CCounts_Attror!AN40-Ctrol_Incurred_CCounts!AN109,"")</f>
        <v/>
      </c>
      <c r="AO44" s="300" t="str">
        <f>IFERROR(Tri_Incurred_CCounts_Attror!AO40-Ctrol_Incurred_CCounts!AO109,"")</f>
        <v/>
      </c>
      <c r="AP44" s="300" t="str">
        <f>IFERROR(Tri_Incurred_CCounts_Attror!AP40-Ctrol_Incurred_CCounts!AP109,"")</f>
        <v/>
      </c>
      <c r="AQ44" s="300" t="str">
        <f>IFERROR(Tri_Incurred_CCounts_Attror!AQ40-Ctrol_Incurred_CCounts!AQ109,"")</f>
        <v/>
      </c>
      <c r="AR44" s="300" t="str">
        <f>IFERROR(Tri_Incurred_CCounts_Attror!AR40-Ctrol_Incurred_CCounts!AR109,"")</f>
        <v/>
      </c>
      <c r="AS44" s="300" t="str">
        <f>IFERROR(Tri_Incurred_CCounts_Attror!AS40-Ctrol_Incurred_CCounts!AS109,"")</f>
        <v/>
      </c>
      <c r="AT44" s="300" t="str">
        <f>IFERROR(Tri_Incurred_CCounts_Attror!AT40-Ctrol_Incurred_CCounts!AT109,"")</f>
        <v/>
      </c>
      <c r="AU44" s="300" t="str">
        <f>IFERROR(Tri_Incurred_CCounts_Attror!AU40-Ctrol_Incurred_CCounts!AU109,"")</f>
        <v/>
      </c>
      <c r="AV44" s="300" t="str">
        <f>IFERROR(Tri_Incurred_CCounts_Attror!AV40-Ctrol_Incurred_CCounts!AV109,"")</f>
        <v/>
      </c>
      <c r="AW44" s="300" t="str">
        <f>IFERROR(Tri_Incurred_CCounts_Attror!AW40-Ctrol_Incurred_CCounts!AW109,"")</f>
        <v/>
      </c>
      <c r="AX44" s="300" t="str">
        <f>IFERROR(Tri_Incurred_CCounts_Attror!AX40-Ctrol_Incurred_CCounts!AX109,"")</f>
        <v/>
      </c>
      <c r="AY44" s="300" t="str">
        <f>IFERROR(Tri_Incurred_CCounts_Attror!AY40-Ctrol_Incurred_CCounts!AY109,"")</f>
        <v/>
      </c>
      <c r="AZ44" s="300" t="str">
        <f>IFERROR(Tri_Incurred_CCounts_Attror!AZ40-Ctrol_Incurred_CCounts!AZ109,"")</f>
        <v/>
      </c>
      <c r="BA44" s="300" t="str">
        <f>IFERROR(Tri_Incurred_CCounts_Attror!BA40-Ctrol_Incurred_CCounts!BA109,"")</f>
        <v/>
      </c>
      <c r="BB44" s="300" t="str">
        <f>IFERROR(Tri_Incurred_CCounts_Attror!BB40-Ctrol_Incurred_CCounts!BB109,"")</f>
        <v/>
      </c>
      <c r="BC44" s="300" t="str">
        <f>IFERROR(Tri_Incurred_CCounts_Attror!BC40-Ctrol_Incurred_CCounts!BC109,"")</f>
        <v/>
      </c>
      <c r="BD44" s="300" t="str">
        <f>IFERROR(Tri_Incurred_CCounts_Attror!BD40-Ctrol_Incurred_CCounts!BD109,"")</f>
        <v/>
      </c>
      <c r="BE44" s="300" t="str">
        <f>IFERROR(Tri_Incurred_CCounts_Attror!BE40-Ctrol_Incurred_CCounts!BE109,"")</f>
        <v/>
      </c>
      <c r="BF44" s="300" t="str">
        <f>IFERROR(Tri_Incurred_CCounts_Attror!BF40-Ctrol_Incurred_CCounts!BF109,"")</f>
        <v/>
      </c>
      <c r="BG44" s="300" t="str">
        <f>IFERROR(Tri_Incurred_CCounts_Attror!BG40-Ctrol_Incurred_CCounts!BG109,"")</f>
        <v/>
      </c>
    </row>
    <row r="45" spans="1:59" s="300" customFormat="1">
      <c r="A45" s="127" t="s">
        <v>406</v>
      </c>
      <c r="B45" s="300">
        <f>IFERROR(Tri_Incurred_CCounts_Attror!B41-Ctrol_Incurred_CCounts!B110,"")</f>
        <v>0</v>
      </c>
      <c r="C45" s="300">
        <f>IFERROR(Tri_Incurred_CCounts_Attror!C41-Ctrol_Incurred_CCounts!C110,"")</f>
        <v>0</v>
      </c>
      <c r="D45" s="300">
        <f>IFERROR(Tri_Incurred_CCounts_Attror!D41-Ctrol_Incurred_CCounts!D110,"")</f>
        <v>0</v>
      </c>
      <c r="E45" s="300">
        <f>IFERROR(Tri_Incurred_CCounts_Attror!E41-Ctrol_Incurred_CCounts!E110,"")</f>
        <v>0</v>
      </c>
      <c r="F45" s="300">
        <f>IFERROR(Tri_Incurred_CCounts_Attror!F41-Ctrol_Incurred_CCounts!F110,"")</f>
        <v>0</v>
      </c>
      <c r="G45" s="300">
        <f>IFERROR(Tri_Incurred_CCounts_Attror!G41-Ctrol_Incurred_CCounts!G110,"")</f>
        <v>0</v>
      </c>
      <c r="H45" s="300">
        <f>IFERROR(Tri_Incurred_CCounts_Attror!H41-Ctrol_Incurred_CCounts!H110,"")</f>
        <v>0</v>
      </c>
      <c r="I45" s="300">
        <f>IFERROR(Tri_Incurred_CCounts_Attror!I41-Ctrol_Incurred_CCounts!I110,"")</f>
        <v>0</v>
      </c>
      <c r="J45" s="300">
        <f>IFERROR(Tri_Incurred_CCounts_Attror!J41-Ctrol_Incurred_CCounts!J110,"")</f>
        <v>0</v>
      </c>
      <c r="K45" s="300">
        <f>IFERROR(Tri_Incurred_CCounts_Attror!K41-Ctrol_Incurred_CCounts!K110,"")</f>
        <v>0</v>
      </c>
      <c r="L45" s="300">
        <f>IFERROR(Tri_Incurred_CCounts_Attror!L41-Ctrol_Incurred_CCounts!L110,"")</f>
        <v>0</v>
      </c>
      <c r="M45" s="300">
        <f>IFERROR(Tri_Incurred_CCounts_Attror!M41-Ctrol_Incurred_CCounts!M110,"")</f>
        <v>0</v>
      </c>
      <c r="N45" s="300">
        <f>IFERROR(Tri_Incurred_CCounts_Attror!N41-Ctrol_Incurred_CCounts!N110,"")</f>
        <v>0</v>
      </c>
      <c r="O45" s="300">
        <f>IFERROR(Tri_Incurred_CCounts_Attror!O41-Ctrol_Incurred_CCounts!O110,"")</f>
        <v>0</v>
      </c>
      <c r="P45" s="300">
        <f>IFERROR(Tri_Incurred_CCounts_Attror!P41-Ctrol_Incurred_CCounts!P110,"")</f>
        <v>0</v>
      </c>
      <c r="Q45" s="300">
        <f>IFERROR(Tri_Incurred_CCounts_Attror!Q41-Ctrol_Incurred_CCounts!Q110,"")</f>
        <v>0</v>
      </c>
      <c r="R45" s="300">
        <f>IFERROR(Tri_Incurred_CCounts_Attror!R41-Ctrol_Incurred_CCounts!R110,"")</f>
        <v>0</v>
      </c>
      <c r="S45" s="300">
        <f>IFERROR(Tri_Incurred_CCounts_Attror!S41-Ctrol_Incurred_CCounts!S110,"")</f>
        <v>0</v>
      </c>
      <c r="T45" s="300">
        <f>IFERROR(Tri_Incurred_CCounts_Attror!T41-Ctrol_Incurred_CCounts!T110,"")</f>
        <v>0</v>
      </c>
      <c r="U45" s="300">
        <f>IFERROR(Tri_Incurred_CCounts_Attror!U41-Ctrol_Incurred_CCounts!U110,"")</f>
        <v>0</v>
      </c>
      <c r="V45" s="300">
        <f>IFERROR(Tri_Incurred_CCounts_Attror!V41-Ctrol_Incurred_CCounts!V110,"")</f>
        <v>0</v>
      </c>
      <c r="W45" s="300">
        <f>IFERROR(Tri_Incurred_CCounts_Attror!W41-Ctrol_Incurred_CCounts!W110,"")</f>
        <v>0</v>
      </c>
      <c r="X45" s="300">
        <f>IFERROR(Tri_Incurred_CCounts_Attror!X41-Ctrol_Incurred_CCounts!X110,"")</f>
        <v>0</v>
      </c>
      <c r="Y45" s="300">
        <f>IFERROR(Tri_Incurred_CCounts_Attror!Y41-Ctrol_Incurred_CCounts!Y110,"")</f>
        <v>0</v>
      </c>
      <c r="Z45" s="300">
        <f>IFERROR(Tri_Incurred_CCounts_Attror!Z41-Ctrol_Incurred_CCounts!Z110,"")</f>
        <v>0</v>
      </c>
      <c r="AA45" s="300">
        <f>IFERROR(Tri_Incurred_CCounts_Attror!AA41-Ctrol_Incurred_CCounts!AA110,"")</f>
        <v>0</v>
      </c>
      <c r="AB45" s="300">
        <f>IFERROR(Tri_Incurred_CCounts_Attror!AB41-Ctrol_Incurred_CCounts!AB110,"")</f>
        <v>0</v>
      </c>
      <c r="AC45" s="300">
        <f>IFERROR(Tri_Incurred_CCounts_Attror!AC41-Ctrol_Incurred_CCounts!AC110,"")</f>
        <v>0</v>
      </c>
      <c r="AD45" s="300">
        <f>IFERROR(Tri_Incurred_CCounts_Attror!AD41-Ctrol_Incurred_CCounts!AD110,"")</f>
        <v>0</v>
      </c>
      <c r="AE45" s="300">
        <f>IFERROR(Tri_Incurred_CCounts_Attror!AE41-Ctrol_Incurred_CCounts!AE110,"")</f>
        <v>0</v>
      </c>
      <c r="AF45" s="300">
        <f>IFERROR(Tri_Incurred_CCounts_Attror!AF41-Ctrol_Incurred_CCounts!AF110,"")</f>
        <v>0</v>
      </c>
      <c r="AG45" s="300">
        <f>IFERROR(Tri_Incurred_CCounts_Attror!AG41-Ctrol_Incurred_CCounts!AG110,"")</f>
        <v>0</v>
      </c>
      <c r="AH45" s="300" t="str">
        <f>IFERROR(Tri_Incurred_CCounts_Attror!AH41-Ctrol_Incurred_CCounts!AH110,"")</f>
        <v/>
      </c>
      <c r="AI45" s="300" t="str">
        <f>IFERROR(Tri_Incurred_CCounts_Attror!AI41-Ctrol_Incurred_CCounts!AI110,"")</f>
        <v/>
      </c>
      <c r="AJ45" s="300" t="str">
        <f>IFERROR(Tri_Incurred_CCounts_Attror!AJ41-Ctrol_Incurred_CCounts!AJ110,"")</f>
        <v/>
      </c>
      <c r="AK45" s="300" t="str">
        <f>IFERROR(Tri_Incurred_CCounts_Attror!AK41-Ctrol_Incurred_CCounts!AK110,"")</f>
        <v/>
      </c>
      <c r="AL45" s="300" t="str">
        <f>IFERROR(Tri_Incurred_CCounts_Attror!AL41-Ctrol_Incurred_CCounts!AL110,"")</f>
        <v/>
      </c>
      <c r="AM45" s="300" t="str">
        <f>IFERROR(Tri_Incurred_CCounts_Attror!AM41-Ctrol_Incurred_CCounts!AM110,"")</f>
        <v/>
      </c>
      <c r="AN45" s="300" t="str">
        <f>IFERROR(Tri_Incurred_CCounts_Attror!AN41-Ctrol_Incurred_CCounts!AN110,"")</f>
        <v/>
      </c>
      <c r="AO45" s="300" t="str">
        <f>IFERROR(Tri_Incurred_CCounts_Attror!AO41-Ctrol_Incurred_CCounts!AO110,"")</f>
        <v/>
      </c>
      <c r="AP45" s="300" t="str">
        <f>IFERROR(Tri_Incurred_CCounts_Attror!AP41-Ctrol_Incurred_CCounts!AP110,"")</f>
        <v/>
      </c>
      <c r="AQ45" s="300" t="str">
        <f>IFERROR(Tri_Incurred_CCounts_Attror!AQ41-Ctrol_Incurred_CCounts!AQ110,"")</f>
        <v/>
      </c>
      <c r="AR45" s="300" t="str">
        <f>IFERROR(Tri_Incurred_CCounts_Attror!AR41-Ctrol_Incurred_CCounts!AR110,"")</f>
        <v/>
      </c>
      <c r="AS45" s="300" t="str">
        <f>IFERROR(Tri_Incurred_CCounts_Attror!AS41-Ctrol_Incurred_CCounts!AS110,"")</f>
        <v/>
      </c>
      <c r="AT45" s="300" t="str">
        <f>IFERROR(Tri_Incurred_CCounts_Attror!AT41-Ctrol_Incurred_CCounts!AT110,"")</f>
        <v/>
      </c>
      <c r="AU45" s="300" t="str">
        <f>IFERROR(Tri_Incurred_CCounts_Attror!AU41-Ctrol_Incurred_CCounts!AU110,"")</f>
        <v/>
      </c>
      <c r="AV45" s="300" t="str">
        <f>IFERROR(Tri_Incurred_CCounts_Attror!AV41-Ctrol_Incurred_CCounts!AV110,"")</f>
        <v/>
      </c>
      <c r="AW45" s="300" t="str">
        <f>IFERROR(Tri_Incurred_CCounts_Attror!AW41-Ctrol_Incurred_CCounts!AW110,"")</f>
        <v/>
      </c>
      <c r="AX45" s="300" t="str">
        <f>IFERROR(Tri_Incurred_CCounts_Attror!AX41-Ctrol_Incurred_CCounts!AX110,"")</f>
        <v/>
      </c>
      <c r="AY45" s="300" t="str">
        <f>IFERROR(Tri_Incurred_CCounts_Attror!AY41-Ctrol_Incurred_CCounts!AY110,"")</f>
        <v/>
      </c>
      <c r="AZ45" s="300" t="str">
        <f>IFERROR(Tri_Incurred_CCounts_Attror!AZ41-Ctrol_Incurred_CCounts!AZ110,"")</f>
        <v/>
      </c>
      <c r="BA45" s="300" t="str">
        <f>IFERROR(Tri_Incurred_CCounts_Attror!BA41-Ctrol_Incurred_CCounts!BA110,"")</f>
        <v/>
      </c>
      <c r="BB45" s="300" t="str">
        <f>IFERROR(Tri_Incurred_CCounts_Attror!BB41-Ctrol_Incurred_CCounts!BB110,"")</f>
        <v/>
      </c>
      <c r="BC45" s="300" t="str">
        <f>IFERROR(Tri_Incurred_CCounts_Attror!BC41-Ctrol_Incurred_CCounts!BC110,"")</f>
        <v/>
      </c>
      <c r="BD45" s="300" t="str">
        <f>IFERROR(Tri_Incurred_CCounts_Attror!BD41-Ctrol_Incurred_CCounts!BD110,"")</f>
        <v/>
      </c>
      <c r="BE45" s="300" t="str">
        <f>IFERROR(Tri_Incurred_CCounts_Attror!BE41-Ctrol_Incurred_CCounts!BE110,"")</f>
        <v/>
      </c>
      <c r="BF45" s="300" t="str">
        <f>IFERROR(Tri_Incurred_CCounts_Attror!BF41-Ctrol_Incurred_CCounts!BF110,"")</f>
        <v/>
      </c>
      <c r="BG45" s="300" t="str">
        <f>IFERROR(Tri_Incurred_CCounts_Attror!BG41-Ctrol_Incurred_CCounts!BG110,"")</f>
        <v/>
      </c>
    </row>
    <row r="46" spans="1:59" s="300" customFormat="1">
      <c r="A46" s="127" t="s">
        <v>407</v>
      </c>
      <c r="B46" s="300">
        <f>IFERROR(Tri_Incurred_CCounts_Attror!B42-Ctrol_Incurred_CCounts!B111,"")</f>
        <v>0</v>
      </c>
      <c r="C46" s="300">
        <f>IFERROR(Tri_Incurred_CCounts_Attror!C42-Ctrol_Incurred_CCounts!C111,"")</f>
        <v>0</v>
      </c>
      <c r="D46" s="300">
        <f>IFERROR(Tri_Incurred_CCounts_Attror!D42-Ctrol_Incurred_CCounts!D111,"")</f>
        <v>0</v>
      </c>
      <c r="E46" s="300">
        <f>IFERROR(Tri_Incurred_CCounts_Attror!E42-Ctrol_Incurred_CCounts!E111,"")</f>
        <v>0</v>
      </c>
      <c r="F46" s="300">
        <f>IFERROR(Tri_Incurred_CCounts_Attror!F42-Ctrol_Incurred_CCounts!F111,"")</f>
        <v>0</v>
      </c>
      <c r="G46" s="300">
        <f>IFERROR(Tri_Incurred_CCounts_Attror!G42-Ctrol_Incurred_CCounts!G111,"")</f>
        <v>0</v>
      </c>
      <c r="H46" s="300">
        <f>IFERROR(Tri_Incurred_CCounts_Attror!H42-Ctrol_Incurred_CCounts!H111,"")</f>
        <v>0</v>
      </c>
      <c r="I46" s="300">
        <f>IFERROR(Tri_Incurred_CCounts_Attror!I42-Ctrol_Incurred_CCounts!I111,"")</f>
        <v>0</v>
      </c>
      <c r="J46" s="300">
        <f>IFERROR(Tri_Incurred_CCounts_Attror!J42-Ctrol_Incurred_CCounts!J111,"")</f>
        <v>0</v>
      </c>
      <c r="K46" s="300">
        <f>IFERROR(Tri_Incurred_CCounts_Attror!K42-Ctrol_Incurred_CCounts!K111,"")</f>
        <v>0</v>
      </c>
      <c r="L46" s="300">
        <f>IFERROR(Tri_Incurred_CCounts_Attror!L42-Ctrol_Incurred_CCounts!L111,"")</f>
        <v>0</v>
      </c>
      <c r="M46" s="300">
        <f>IFERROR(Tri_Incurred_CCounts_Attror!M42-Ctrol_Incurred_CCounts!M111,"")</f>
        <v>0</v>
      </c>
      <c r="N46" s="300">
        <f>IFERROR(Tri_Incurred_CCounts_Attror!N42-Ctrol_Incurred_CCounts!N111,"")</f>
        <v>0</v>
      </c>
      <c r="O46" s="300">
        <f>IFERROR(Tri_Incurred_CCounts_Attror!O42-Ctrol_Incurred_CCounts!O111,"")</f>
        <v>0</v>
      </c>
      <c r="P46" s="300">
        <f>IFERROR(Tri_Incurred_CCounts_Attror!P42-Ctrol_Incurred_CCounts!P111,"")</f>
        <v>0</v>
      </c>
      <c r="Q46" s="300">
        <f>IFERROR(Tri_Incurred_CCounts_Attror!Q42-Ctrol_Incurred_CCounts!Q111,"")</f>
        <v>0</v>
      </c>
      <c r="R46" s="300">
        <f>IFERROR(Tri_Incurred_CCounts_Attror!R42-Ctrol_Incurred_CCounts!R111,"")</f>
        <v>0</v>
      </c>
      <c r="S46" s="300">
        <f>IFERROR(Tri_Incurred_CCounts_Attror!S42-Ctrol_Incurred_CCounts!S111,"")</f>
        <v>0</v>
      </c>
      <c r="T46" s="300">
        <f>IFERROR(Tri_Incurred_CCounts_Attror!T42-Ctrol_Incurred_CCounts!T111,"")</f>
        <v>0</v>
      </c>
      <c r="U46" s="300">
        <f>IFERROR(Tri_Incurred_CCounts_Attror!U42-Ctrol_Incurred_CCounts!U111,"")</f>
        <v>0</v>
      </c>
      <c r="V46" s="300">
        <f>IFERROR(Tri_Incurred_CCounts_Attror!V42-Ctrol_Incurred_CCounts!V111,"")</f>
        <v>0</v>
      </c>
      <c r="W46" s="300">
        <f>IFERROR(Tri_Incurred_CCounts_Attror!W42-Ctrol_Incurred_CCounts!W111,"")</f>
        <v>0</v>
      </c>
      <c r="X46" s="300">
        <f>IFERROR(Tri_Incurred_CCounts_Attror!X42-Ctrol_Incurred_CCounts!X111,"")</f>
        <v>0</v>
      </c>
      <c r="Y46" s="300">
        <f>IFERROR(Tri_Incurred_CCounts_Attror!Y42-Ctrol_Incurred_CCounts!Y111,"")</f>
        <v>0</v>
      </c>
      <c r="Z46" s="300">
        <f>IFERROR(Tri_Incurred_CCounts_Attror!Z42-Ctrol_Incurred_CCounts!Z111,"")</f>
        <v>0</v>
      </c>
      <c r="AA46" s="300">
        <f>IFERROR(Tri_Incurred_CCounts_Attror!AA42-Ctrol_Incurred_CCounts!AA111,"")</f>
        <v>0</v>
      </c>
      <c r="AB46" s="300">
        <f>IFERROR(Tri_Incurred_CCounts_Attror!AB42-Ctrol_Incurred_CCounts!AB111,"")</f>
        <v>0</v>
      </c>
      <c r="AC46" s="300">
        <f>IFERROR(Tri_Incurred_CCounts_Attror!AC42-Ctrol_Incurred_CCounts!AC111,"")</f>
        <v>0</v>
      </c>
      <c r="AD46" s="300">
        <f>IFERROR(Tri_Incurred_CCounts_Attror!AD42-Ctrol_Incurred_CCounts!AD111,"")</f>
        <v>0</v>
      </c>
      <c r="AE46" s="300">
        <f>IFERROR(Tri_Incurred_CCounts_Attror!AE42-Ctrol_Incurred_CCounts!AE111,"")</f>
        <v>0</v>
      </c>
      <c r="AF46" s="300">
        <f>IFERROR(Tri_Incurred_CCounts_Attror!AF42-Ctrol_Incurred_CCounts!AF111,"")</f>
        <v>0</v>
      </c>
      <c r="AG46" s="300" t="str">
        <f>IFERROR(Tri_Incurred_CCounts_Attror!AG42-Ctrol_Incurred_CCounts!AG111,"")</f>
        <v/>
      </c>
      <c r="AH46" s="300" t="str">
        <f>IFERROR(Tri_Incurred_CCounts_Attror!AH42-Ctrol_Incurred_CCounts!AH111,"")</f>
        <v/>
      </c>
      <c r="AI46" s="300" t="str">
        <f>IFERROR(Tri_Incurred_CCounts_Attror!AI42-Ctrol_Incurred_CCounts!AI111,"")</f>
        <v/>
      </c>
      <c r="AJ46" s="300" t="str">
        <f>IFERROR(Tri_Incurred_CCounts_Attror!AJ42-Ctrol_Incurred_CCounts!AJ111,"")</f>
        <v/>
      </c>
      <c r="AK46" s="300" t="str">
        <f>IFERROR(Tri_Incurred_CCounts_Attror!AK42-Ctrol_Incurred_CCounts!AK111,"")</f>
        <v/>
      </c>
      <c r="AL46" s="300" t="str">
        <f>IFERROR(Tri_Incurred_CCounts_Attror!AL42-Ctrol_Incurred_CCounts!AL111,"")</f>
        <v/>
      </c>
      <c r="AM46" s="300" t="str">
        <f>IFERROR(Tri_Incurred_CCounts_Attror!AM42-Ctrol_Incurred_CCounts!AM111,"")</f>
        <v/>
      </c>
      <c r="AN46" s="300" t="str">
        <f>IFERROR(Tri_Incurred_CCounts_Attror!AN42-Ctrol_Incurred_CCounts!AN111,"")</f>
        <v/>
      </c>
      <c r="AO46" s="300" t="str">
        <f>IFERROR(Tri_Incurred_CCounts_Attror!AO42-Ctrol_Incurred_CCounts!AO111,"")</f>
        <v/>
      </c>
      <c r="AP46" s="300" t="str">
        <f>IFERROR(Tri_Incurred_CCounts_Attror!AP42-Ctrol_Incurred_CCounts!AP111,"")</f>
        <v/>
      </c>
      <c r="AQ46" s="300" t="str">
        <f>IFERROR(Tri_Incurred_CCounts_Attror!AQ42-Ctrol_Incurred_CCounts!AQ111,"")</f>
        <v/>
      </c>
      <c r="AR46" s="300" t="str">
        <f>IFERROR(Tri_Incurred_CCounts_Attror!AR42-Ctrol_Incurred_CCounts!AR111,"")</f>
        <v/>
      </c>
      <c r="AS46" s="300" t="str">
        <f>IFERROR(Tri_Incurred_CCounts_Attror!AS42-Ctrol_Incurred_CCounts!AS111,"")</f>
        <v/>
      </c>
      <c r="AT46" s="300" t="str">
        <f>IFERROR(Tri_Incurred_CCounts_Attror!AT42-Ctrol_Incurred_CCounts!AT111,"")</f>
        <v/>
      </c>
      <c r="AU46" s="300" t="str">
        <f>IFERROR(Tri_Incurred_CCounts_Attror!AU42-Ctrol_Incurred_CCounts!AU111,"")</f>
        <v/>
      </c>
      <c r="AV46" s="300" t="str">
        <f>IFERROR(Tri_Incurred_CCounts_Attror!AV42-Ctrol_Incurred_CCounts!AV111,"")</f>
        <v/>
      </c>
      <c r="AW46" s="300" t="str">
        <f>IFERROR(Tri_Incurred_CCounts_Attror!AW42-Ctrol_Incurred_CCounts!AW111,"")</f>
        <v/>
      </c>
      <c r="AX46" s="300" t="str">
        <f>IFERROR(Tri_Incurred_CCounts_Attror!AX42-Ctrol_Incurred_CCounts!AX111,"")</f>
        <v/>
      </c>
      <c r="AY46" s="300" t="str">
        <f>IFERROR(Tri_Incurred_CCounts_Attror!AY42-Ctrol_Incurred_CCounts!AY111,"")</f>
        <v/>
      </c>
      <c r="AZ46" s="300" t="str">
        <f>IFERROR(Tri_Incurred_CCounts_Attror!AZ42-Ctrol_Incurred_CCounts!AZ111,"")</f>
        <v/>
      </c>
      <c r="BA46" s="300" t="str">
        <f>IFERROR(Tri_Incurred_CCounts_Attror!BA42-Ctrol_Incurred_CCounts!BA111,"")</f>
        <v/>
      </c>
      <c r="BB46" s="300" t="str">
        <f>IFERROR(Tri_Incurred_CCounts_Attror!BB42-Ctrol_Incurred_CCounts!BB111,"")</f>
        <v/>
      </c>
      <c r="BC46" s="300" t="str">
        <f>IFERROR(Tri_Incurred_CCounts_Attror!BC42-Ctrol_Incurred_CCounts!BC111,"")</f>
        <v/>
      </c>
      <c r="BD46" s="300" t="str">
        <f>IFERROR(Tri_Incurred_CCounts_Attror!BD42-Ctrol_Incurred_CCounts!BD111,"")</f>
        <v/>
      </c>
      <c r="BE46" s="300" t="str">
        <f>IFERROR(Tri_Incurred_CCounts_Attror!BE42-Ctrol_Incurred_CCounts!BE111,"")</f>
        <v/>
      </c>
      <c r="BF46" s="300" t="str">
        <f>IFERROR(Tri_Incurred_CCounts_Attror!BF42-Ctrol_Incurred_CCounts!BF111,"")</f>
        <v/>
      </c>
      <c r="BG46" s="300" t="str">
        <f>IFERROR(Tri_Incurred_CCounts_Attror!BG42-Ctrol_Incurred_CCounts!BG111,"")</f>
        <v/>
      </c>
    </row>
    <row r="47" spans="1:59" s="300" customFormat="1">
      <c r="A47" s="127" t="s">
        <v>408</v>
      </c>
      <c r="B47" s="300">
        <f>IFERROR(Tri_Incurred_CCounts_Attror!B43-Ctrol_Incurred_CCounts!B112,"")</f>
        <v>0</v>
      </c>
      <c r="C47" s="300">
        <f>IFERROR(Tri_Incurred_CCounts_Attror!C43-Ctrol_Incurred_CCounts!C112,"")</f>
        <v>0</v>
      </c>
      <c r="D47" s="300">
        <f>IFERROR(Tri_Incurred_CCounts_Attror!D43-Ctrol_Incurred_CCounts!D112,"")</f>
        <v>0</v>
      </c>
      <c r="E47" s="300">
        <f>IFERROR(Tri_Incurred_CCounts_Attror!E43-Ctrol_Incurred_CCounts!E112,"")</f>
        <v>0</v>
      </c>
      <c r="F47" s="300">
        <f>IFERROR(Tri_Incurred_CCounts_Attror!F43-Ctrol_Incurred_CCounts!F112,"")</f>
        <v>0</v>
      </c>
      <c r="G47" s="300">
        <f>IFERROR(Tri_Incurred_CCounts_Attror!G43-Ctrol_Incurred_CCounts!G112,"")</f>
        <v>0</v>
      </c>
      <c r="H47" s="300">
        <f>IFERROR(Tri_Incurred_CCounts_Attror!H43-Ctrol_Incurred_CCounts!H112,"")</f>
        <v>0</v>
      </c>
      <c r="I47" s="300">
        <f>IFERROR(Tri_Incurred_CCounts_Attror!I43-Ctrol_Incurred_CCounts!I112,"")</f>
        <v>0</v>
      </c>
      <c r="J47" s="300">
        <f>IFERROR(Tri_Incurred_CCounts_Attror!J43-Ctrol_Incurred_CCounts!J112,"")</f>
        <v>0</v>
      </c>
      <c r="K47" s="300">
        <f>IFERROR(Tri_Incurred_CCounts_Attror!K43-Ctrol_Incurred_CCounts!K112,"")</f>
        <v>0</v>
      </c>
      <c r="L47" s="300">
        <f>IFERROR(Tri_Incurred_CCounts_Attror!L43-Ctrol_Incurred_CCounts!L112,"")</f>
        <v>0</v>
      </c>
      <c r="M47" s="300">
        <f>IFERROR(Tri_Incurred_CCounts_Attror!M43-Ctrol_Incurred_CCounts!M112,"")</f>
        <v>0</v>
      </c>
      <c r="N47" s="300">
        <f>IFERROR(Tri_Incurred_CCounts_Attror!N43-Ctrol_Incurred_CCounts!N112,"")</f>
        <v>0</v>
      </c>
      <c r="O47" s="300">
        <f>IFERROR(Tri_Incurred_CCounts_Attror!O43-Ctrol_Incurred_CCounts!O112,"")</f>
        <v>0</v>
      </c>
      <c r="P47" s="300">
        <f>IFERROR(Tri_Incurred_CCounts_Attror!P43-Ctrol_Incurred_CCounts!P112,"")</f>
        <v>0</v>
      </c>
      <c r="Q47" s="300">
        <f>IFERROR(Tri_Incurred_CCounts_Attror!Q43-Ctrol_Incurred_CCounts!Q112,"")</f>
        <v>0</v>
      </c>
      <c r="R47" s="300">
        <f>IFERROR(Tri_Incurred_CCounts_Attror!R43-Ctrol_Incurred_CCounts!R112,"")</f>
        <v>0</v>
      </c>
      <c r="S47" s="300">
        <f>IFERROR(Tri_Incurred_CCounts_Attror!S43-Ctrol_Incurred_CCounts!S112,"")</f>
        <v>0</v>
      </c>
      <c r="T47" s="300">
        <f>IFERROR(Tri_Incurred_CCounts_Attror!T43-Ctrol_Incurred_CCounts!T112,"")</f>
        <v>0</v>
      </c>
      <c r="U47" s="300">
        <f>IFERROR(Tri_Incurred_CCounts_Attror!U43-Ctrol_Incurred_CCounts!U112,"")</f>
        <v>0</v>
      </c>
      <c r="V47" s="300">
        <f>IFERROR(Tri_Incurred_CCounts_Attror!V43-Ctrol_Incurred_CCounts!V112,"")</f>
        <v>0</v>
      </c>
      <c r="W47" s="300">
        <f>IFERROR(Tri_Incurred_CCounts_Attror!W43-Ctrol_Incurred_CCounts!W112,"")</f>
        <v>0</v>
      </c>
      <c r="X47" s="300">
        <f>IFERROR(Tri_Incurred_CCounts_Attror!X43-Ctrol_Incurred_CCounts!X112,"")</f>
        <v>0</v>
      </c>
      <c r="Y47" s="300">
        <f>IFERROR(Tri_Incurred_CCounts_Attror!Y43-Ctrol_Incurred_CCounts!Y112,"")</f>
        <v>0</v>
      </c>
      <c r="Z47" s="300">
        <f>IFERROR(Tri_Incurred_CCounts_Attror!Z43-Ctrol_Incurred_CCounts!Z112,"")</f>
        <v>0</v>
      </c>
      <c r="AA47" s="300">
        <f>IFERROR(Tri_Incurred_CCounts_Attror!AA43-Ctrol_Incurred_CCounts!AA112,"")</f>
        <v>0</v>
      </c>
      <c r="AB47" s="300">
        <f>IFERROR(Tri_Incurred_CCounts_Attror!AB43-Ctrol_Incurred_CCounts!AB112,"")</f>
        <v>0</v>
      </c>
      <c r="AC47" s="300">
        <f>IFERROR(Tri_Incurred_CCounts_Attror!AC43-Ctrol_Incurred_CCounts!AC112,"")</f>
        <v>0</v>
      </c>
      <c r="AD47" s="300">
        <f>IFERROR(Tri_Incurred_CCounts_Attror!AD43-Ctrol_Incurred_CCounts!AD112,"")</f>
        <v>0</v>
      </c>
      <c r="AE47" s="300">
        <f>IFERROR(Tri_Incurred_CCounts_Attror!AE43-Ctrol_Incurred_CCounts!AE112,"")</f>
        <v>0</v>
      </c>
      <c r="AF47" s="300" t="str">
        <f>IFERROR(Tri_Incurred_CCounts_Attror!AF43-Ctrol_Incurred_CCounts!AF112,"")</f>
        <v/>
      </c>
      <c r="AG47" s="300" t="str">
        <f>IFERROR(Tri_Incurred_CCounts_Attror!AG43-Ctrol_Incurred_CCounts!AG112,"")</f>
        <v/>
      </c>
      <c r="AH47" s="300" t="str">
        <f>IFERROR(Tri_Incurred_CCounts_Attror!AH43-Ctrol_Incurred_CCounts!AH112,"")</f>
        <v/>
      </c>
      <c r="AI47" s="300" t="str">
        <f>IFERROR(Tri_Incurred_CCounts_Attror!AI43-Ctrol_Incurred_CCounts!AI112,"")</f>
        <v/>
      </c>
      <c r="AJ47" s="300" t="str">
        <f>IFERROR(Tri_Incurred_CCounts_Attror!AJ43-Ctrol_Incurred_CCounts!AJ112,"")</f>
        <v/>
      </c>
      <c r="AK47" s="300" t="str">
        <f>IFERROR(Tri_Incurred_CCounts_Attror!AK43-Ctrol_Incurred_CCounts!AK112,"")</f>
        <v/>
      </c>
      <c r="AL47" s="300" t="str">
        <f>IFERROR(Tri_Incurred_CCounts_Attror!AL43-Ctrol_Incurred_CCounts!AL112,"")</f>
        <v/>
      </c>
      <c r="AM47" s="300" t="str">
        <f>IFERROR(Tri_Incurred_CCounts_Attror!AM43-Ctrol_Incurred_CCounts!AM112,"")</f>
        <v/>
      </c>
      <c r="AN47" s="300" t="str">
        <f>IFERROR(Tri_Incurred_CCounts_Attror!AN43-Ctrol_Incurred_CCounts!AN112,"")</f>
        <v/>
      </c>
      <c r="AO47" s="300" t="str">
        <f>IFERROR(Tri_Incurred_CCounts_Attror!AO43-Ctrol_Incurred_CCounts!AO112,"")</f>
        <v/>
      </c>
      <c r="AP47" s="300" t="str">
        <f>IFERROR(Tri_Incurred_CCounts_Attror!AP43-Ctrol_Incurred_CCounts!AP112,"")</f>
        <v/>
      </c>
      <c r="AQ47" s="300" t="str">
        <f>IFERROR(Tri_Incurred_CCounts_Attror!AQ43-Ctrol_Incurred_CCounts!AQ112,"")</f>
        <v/>
      </c>
      <c r="AR47" s="300" t="str">
        <f>IFERROR(Tri_Incurred_CCounts_Attror!AR43-Ctrol_Incurred_CCounts!AR112,"")</f>
        <v/>
      </c>
      <c r="AS47" s="300" t="str">
        <f>IFERROR(Tri_Incurred_CCounts_Attror!AS43-Ctrol_Incurred_CCounts!AS112,"")</f>
        <v/>
      </c>
      <c r="AT47" s="300" t="str">
        <f>IFERROR(Tri_Incurred_CCounts_Attror!AT43-Ctrol_Incurred_CCounts!AT112,"")</f>
        <v/>
      </c>
      <c r="AU47" s="300" t="str">
        <f>IFERROR(Tri_Incurred_CCounts_Attror!AU43-Ctrol_Incurred_CCounts!AU112,"")</f>
        <v/>
      </c>
      <c r="AV47" s="300" t="str">
        <f>IFERROR(Tri_Incurred_CCounts_Attror!AV43-Ctrol_Incurred_CCounts!AV112,"")</f>
        <v/>
      </c>
      <c r="AW47" s="300" t="str">
        <f>IFERROR(Tri_Incurred_CCounts_Attror!AW43-Ctrol_Incurred_CCounts!AW112,"")</f>
        <v/>
      </c>
      <c r="AX47" s="300" t="str">
        <f>IFERROR(Tri_Incurred_CCounts_Attror!AX43-Ctrol_Incurred_CCounts!AX112,"")</f>
        <v/>
      </c>
      <c r="AY47" s="300" t="str">
        <f>IFERROR(Tri_Incurred_CCounts_Attror!AY43-Ctrol_Incurred_CCounts!AY112,"")</f>
        <v/>
      </c>
      <c r="AZ47" s="300" t="str">
        <f>IFERROR(Tri_Incurred_CCounts_Attror!AZ43-Ctrol_Incurred_CCounts!AZ112,"")</f>
        <v/>
      </c>
      <c r="BA47" s="300" t="str">
        <f>IFERROR(Tri_Incurred_CCounts_Attror!BA43-Ctrol_Incurred_CCounts!BA112,"")</f>
        <v/>
      </c>
      <c r="BB47" s="300" t="str">
        <f>IFERROR(Tri_Incurred_CCounts_Attror!BB43-Ctrol_Incurred_CCounts!BB112,"")</f>
        <v/>
      </c>
      <c r="BC47" s="300" t="str">
        <f>IFERROR(Tri_Incurred_CCounts_Attror!BC43-Ctrol_Incurred_CCounts!BC112,"")</f>
        <v/>
      </c>
      <c r="BD47" s="300" t="str">
        <f>IFERROR(Tri_Incurred_CCounts_Attror!BD43-Ctrol_Incurred_CCounts!BD112,"")</f>
        <v/>
      </c>
      <c r="BE47" s="300" t="str">
        <f>IFERROR(Tri_Incurred_CCounts_Attror!BE43-Ctrol_Incurred_CCounts!BE112,"")</f>
        <v/>
      </c>
      <c r="BF47" s="300" t="str">
        <f>IFERROR(Tri_Incurred_CCounts_Attror!BF43-Ctrol_Incurred_CCounts!BF112,"")</f>
        <v/>
      </c>
      <c r="BG47" s="300" t="str">
        <f>IFERROR(Tri_Incurred_CCounts_Attror!BG43-Ctrol_Incurred_CCounts!BG112,"")</f>
        <v/>
      </c>
    </row>
    <row r="48" spans="1:59" s="300" customFormat="1">
      <c r="A48" s="127" t="s">
        <v>409</v>
      </c>
      <c r="B48" s="300">
        <f>IFERROR(Tri_Incurred_CCounts_Attror!B44-Ctrol_Incurred_CCounts!B113,"")</f>
        <v>0</v>
      </c>
      <c r="C48" s="300">
        <f>IFERROR(Tri_Incurred_CCounts_Attror!C44-Ctrol_Incurred_CCounts!C113,"")</f>
        <v>0</v>
      </c>
      <c r="D48" s="300">
        <f>IFERROR(Tri_Incurred_CCounts_Attror!D44-Ctrol_Incurred_CCounts!D113,"")</f>
        <v>0</v>
      </c>
      <c r="E48" s="300">
        <f>IFERROR(Tri_Incurred_CCounts_Attror!E44-Ctrol_Incurred_CCounts!E113,"")</f>
        <v>0</v>
      </c>
      <c r="F48" s="300">
        <f>IFERROR(Tri_Incurred_CCounts_Attror!F44-Ctrol_Incurred_CCounts!F113,"")</f>
        <v>0</v>
      </c>
      <c r="G48" s="300">
        <f>IFERROR(Tri_Incurred_CCounts_Attror!G44-Ctrol_Incurred_CCounts!G113,"")</f>
        <v>0</v>
      </c>
      <c r="H48" s="300">
        <f>IFERROR(Tri_Incurred_CCounts_Attror!H44-Ctrol_Incurred_CCounts!H113,"")</f>
        <v>0</v>
      </c>
      <c r="I48" s="300">
        <f>IFERROR(Tri_Incurred_CCounts_Attror!I44-Ctrol_Incurred_CCounts!I113,"")</f>
        <v>0</v>
      </c>
      <c r="J48" s="300">
        <f>IFERROR(Tri_Incurred_CCounts_Attror!J44-Ctrol_Incurred_CCounts!J113,"")</f>
        <v>0</v>
      </c>
      <c r="K48" s="300">
        <f>IFERROR(Tri_Incurred_CCounts_Attror!K44-Ctrol_Incurred_CCounts!K113,"")</f>
        <v>0</v>
      </c>
      <c r="L48" s="300">
        <f>IFERROR(Tri_Incurred_CCounts_Attror!L44-Ctrol_Incurred_CCounts!L113,"")</f>
        <v>0</v>
      </c>
      <c r="M48" s="300">
        <f>IFERROR(Tri_Incurred_CCounts_Attror!M44-Ctrol_Incurred_CCounts!M113,"")</f>
        <v>0</v>
      </c>
      <c r="N48" s="300">
        <f>IFERROR(Tri_Incurred_CCounts_Attror!N44-Ctrol_Incurred_CCounts!N113,"")</f>
        <v>0</v>
      </c>
      <c r="O48" s="300">
        <f>IFERROR(Tri_Incurred_CCounts_Attror!O44-Ctrol_Incurred_CCounts!O113,"")</f>
        <v>0</v>
      </c>
      <c r="P48" s="300">
        <f>IFERROR(Tri_Incurred_CCounts_Attror!P44-Ctrol_Incurred_CCounts!P113,"")</f>
        <v>0</v>
      </c>
      <c r="Q48" s="300">
        <f>IFERROR(Tri_Incurred_CCounts_Attror!Q44-Ctrol_Incurred_CCounts!Q113,"")</f>
        <v>0</v>
      </c>
      <c r="R48" s="300">
        <f>IFERROR(Tri_Incurred_CCounts_Attror!R44-Ctrol_Incurred_CCounts!R113,"")</f>
        <v>0</v>
      </c>
      <c r="S48" s="300">
        <f>IFERROR(Tri_Incurred_CCounts_Attror!S44-Ctrol_Incurred_CCounts!S113,"")</f>
        <v>0</v>
      </c>
      <c r="T48" s="300">
        <f>IFERROR(Tri_Incurred_CCounts_Attror!T44-Ctrol_Incurred_CCounts!T113,"")</f>
        <v>0</v>
      </c>
      <c r="U48" s="300">
        <f>IFERROR(Tri_Incurred_CCounts_Attror!U44-Ctrol_Incurred_CCounts!U113,"")</f>
        <v>0</v>
      </c>
      <c r="V48" s="300">
        <f>IFERROR(Tri_Incurred_CCounts_Attror!V44-Ctrol_Incurred_CCounts!V113,"")</f>
        <v>0</v>
      </c>
      <c r="W48" s="300">
        <f>IFERROR(Tri_Incurred_CCounts_Attror!W44-Ctrol_Incurred_CCounts!W113,"")</f>
        <v>0</v>
      </c>
      <c r="X48" s="300">
        <f>IFERROR(Tri_Incurred_CCounts_Attror!X44-Ctrol_Incurred_CCounts!X113,"")</f>
        <v>0</v>
      </c>
      <c r="Y48" s="300">
        <f>IFERROR(Tri_Incurred_CCounts_Attror!Y44-Ctrol_Incurred_CCounts!Y113,"")</f>
        <v>0</v>
      </c>
      <c r="Z48" s="300">
        <f>IFERROR(Tri_Incurred_CCounts_Attror!Z44-Ctrol_Incurred_CCounts!Z113,"")</f>
        <v>0</v>
      </c>
      <c r="AA48" s="300">
        <f>IFERROR(Tri_Incurred_CCounts_Attror!AA44-Ctrol_Incurred_CCounts!AA113,"")</f>
        <v>0</v>
      </c>
      <c r="AB48" s="300">
        <f>IFERROR(Tri_Incurred_CCounts_Attror!AB44-Ctrol_Incurred_CCounts!AB113,"")</f>
        <v>0</v>
      </c>
      <c r="AC48" s="300">
        <f>IFERROR(Tri_Incurred_CCounts_Attror!AC44-Ctrol_Incurred_CCounts!AC113,"")</f>
        <v>0</v>
      </c>
      <c r="AD48" s="300">
        <f>IFERROR(Tri_Incurred_CCounts_Attror!AD44-Ctrol_Incurred_CCounts!AD113,"")</f>
        <v>0</v>
      </c>
      <c r="AE48" s="300" t="str">
        <f>IFERROR(Tri_Incurred_CCounts_Attror!AE44-Ctrol_Incurred_CCounts!AE113,"")</f>
        <v/>
      </c>
      <c r="AF48" s="300" t="str">
        <f>IFERROR(Tri_Incurred_CCounts_Attror!AF44-Ctrol_Incurred_CCounts!AF113,"")</f>
        <v/>
      </c>
      <c r="AG48" s="300" t="str">
        <f>IFERROR(Tri_Incurred_CCounts_Attror!AG44-Ctrol_Incurred_CCounts!AG113,"")</f>
        <v/>
      </c>
      <c r="AH48" s="300" t="str">
        <f>IFERROR(Tri_Incurred_CCounts_Attror!AH44-Ctrol_Incurred_CCounts!AH113,"")</f>
        <v/>
      </c>
      <c r="AI48" s="300" t="str">
        <f>IFERROR(Tri_Incurred_CCounts_Attror!AI44-Ctrol_Incurred_CCounts!AI113,"")</f>
        <v/>
      </c>
      <c r="AJ48" s="300" t="str">
        <f>IFERROR(Tri_Incurred_CCounts_Attror!AJ44-Ctrol_Incurred_CCounts!AJ113,"")</f>
        <v/>
      </c>
      <c r="AK48" s="300" t="str">
        <f>IFERROR(Tri_Incurred_CCounts_Attror!AK44-Ctrol_Incurred_CCounts!AK113,"")</f>
        <v/>
      </c>
      <c r="AL48" s="300" t="str">
        <f>IFERROR(Tri_Incurred_CCounts_Attror!AL44-Ctrol_Incurred_CCounts!AL113,"")</f>
        <v/>
      </c>
      <c r="AM48" s="300" t="str">
        <f>IFERROR(Tri_Incurred_CCounts_Attror!AM44-Ctrol_Incurred_CCounts!AM113,"")</f>
        <v/>
      </c>
      <c r="AN48" s="300" t="str">
        <f>IFERROR(Tri_Incurred_CCounts_Attror!AN44-Ctrol_Incurred_CCounts!AN113,"")</f>
        <v/>
      </c>
      <c r="AO48" s="300" t="str">
        <f>IFERROR(Tri_Incurred_CCounts_Attror!AO44-Ctrol_Incurred_CCounts!AO113,"")</f>
        <v/>
      </c>
      <c r="AP48" s="300" t="str">
        <f>IFERROR(Tri_Incurred_CCounts_Attror!AP44-Ctrol_Incurred_CCounts!AP113,"")</f>
        <v/>
      </c>
      <c r="AQ48" s="300" t="str">
        <f>IFERROR(Tri_Incurred_CCounts_Attror!AQ44-Ctrol_Incurred_CCounts!AQ113,"")</f>
        <v/>
      </c>
      <c r="AR48" s="300" t="str">
        <f>IFERROR(Tri_Incurred_CCounts_Attror!AR44-Ctrol_Incurred_CCounts!AR113,"")</f>
        <v/>
      </c>
      <c r="AS48" s="300" t="str">
        <f>IFERROR(Tri_Incurred_CCounts_Attror!AS44-Ctrol_Incurred_CCounts!AS113,"")</f>
        <v/>
      </c>
      <c r="AT48" s="300" t="str">
        <f>IFERROR(Tri_Incurred_CCounts_Attror!AT44-Ctrol_Incurred_CCounts!AT113,"")</f>
        <v/>
      </c>
      <c r="AU48" s="300" t="str">
        <f>IFERROR(Tri_Incurred_CCounts_Attror!AU44-Ctrol_Incurred_CCounts!AU113,"")</f>
        <v/>
      </c>
      <c r="AV48" s="300" t="str">
        <f>IFERROR(Tri_Incurred_CCounts_Attror!AV44-Ctrol_Incurred_CCounts!AV113,"")</f>
        <v/>
      </c>
      <c r="AW48" s="300" t="str">
        <f>IFERROR(Tri_Incurred_CCounts_Attror!AW44-Ctrol_Incurred_CCounts!AW113,"")</f>
        <v/>
      </c>
      <c r="AX48" s="300" t="str">
        <f>IFERROR(Tri_Incurred_CCounts_Attror!AX44-Ctrol_Incurred_CCounts!AX113,"")</f>
        <v/>
      </c>
      <c r="AY48" s="300" t="str">
        <f>IFERROR(Tri_Incurred_CCounts_Attror!AY44-Ctrol_Incurred_CCounts!AY113,"")</f>
        <v/>
      </c>
      <c r="AZ48" s="300" t="str">
        <f>IFERROR(Tri_Incurred_CCounts_Attror!AZ44-Ctrol_Incurred_CCounts!AZ113,"")</f>
        <v/>
      </c>
      <c r="BA48" s="300" t="str">
        <f>IFERROR(Tri_Incurred_CCounts_Attror!BA44-Ctrol_Incurred_CCounts!BA113,"")</f>
        <v/>
      </c>
      <c r="BB48" s="300" t="str">
        <f>IFERROR(Tri_Incurred_CCounts_Attror!BB44-Ctrol_Incurred_CCounts!BB113,"")</f>
        <v/>
      </c>
      <c r="BC48" s="300" t="str">
        <f>IFERROR(Tri_Incurred_CCounts_Attror!BC44-Ctrol_Incurred_CCounts!BC113,"")</f>
        <v/>
      </c>
      <c r="BD48" s="300" t="str">
        <f>IFERROR(Tri_Incurred_CCounts_Attror!BD44-Ctrol_Incurred_CCounts!BD113,"")</f>
        <v/>
      </c>
      <c r="BE48" s="300" t="str">
        <f>IFERROR(Tri_Incurred_CCounts_Attror!BE44-Ctrol_Incurred_CCounts!BE113,"")</f>
        <v/>
      </c>
      <c r="BF48" s="300" t="str">
        <f>IFERROR(Tri_Incurred_CCounts_Attror!BF44-Ctrol_Incurred_CCounts!BF113,"")</f>
        <v/>
      </c>
      <c r="BG48" s="300" t="str">
        <f>IFERROR(Tri_Incurred_CCounts_Attror!BG44-Ctrol_Incurred_CCounts!BG113,"")</f>
        <v/>
      </c>
    </row>
    <row r="49" spans="1:59" s="300" customFormat="1">
      <c r="A49" s="127" t="s">
        <v>410</v>
      </c>
      <c r="B49" s="300">
        <f>IFERROR(Tri_Incurred_CCounts_Attror!B45-Ctrol_Incurred_CCounts!B114,"")</f>
        <v>0</v>
      </c>
      <c r="C49" s="300">
        <f>IFERROR(Tri_Incurred_CCounts_Attror!C45-Ctrol_Incurred_CCounts!C114,"")</f>
        <v>0</v>
      </c>
      <c r="D49" s="300">
        <f>IFERROR(Tri_Incurred_CCounts_Attror!D45-Ctrol_Incurred_CCounts!D114,"")</f>
        <v>0</v>
      </c>
      <c r="E49" s="300">
        <f>IFERROR(Tri_Incurred_CCounts_Attror!E45-Ctrol_Incurred_CCounts!E114,"")</f>
        <v>0</v>
      </c>
      <c r="F49" s="300">
        <f>IFERROR(Tri_Incurred_CCounts_Attror!F45-Ctrol_Incurred_CCounts!F114,"")</f>
        <v>0</v>
      </c>
      <c r="G49" s="300">
        <f>IFERROR(Tri_Incurred_CCounts_Attror!G45-Ctrol_Incurred_CCounts!G114,"")</f>
        <v>0</v>
      </c>
      <c r="H49" s="300">
        <f>IFERROR(Tri_Incurred_CCounts_Attror!H45-Ctrol_Incurred_CCounts!H114,"")</f>
        <v>0</v>
      </c>
      <c r="I49" s="300">
        <f>IFERROR(Tri_Incurred_CCounts_Attror!I45-Ctrol_Incurred_CCounts!I114,"")</f>
        <v>0</v>
      </c>
      <c r="J49" s="300">
        <f>IFERROR(Tri_Incurred_CCounts_Attror!J45-Ctrol_Incurred_CCounts!J114,"")</f>
        <v>0</v>
      </c>
      <c r="K49" s="300">
        <f>IFERROR(Tri_Incurred_CCounts_Attror!K45-Ctrol_Incurred_CCounts!K114,"")</f>
        <v>0</v>
      </c>
      <c r="L49" s="300">
        <f>IFERROR(Tri_Incurred_CCounts_Attror!L45-Ctrol_Incurred_CCounts!L114,"")</f>
        <v>0</v>
      </c>
      <c r="M49" s="300">
        <f>IFERROR(Tri_Incurred_CCounts_Attror!M45-Ctrol_Incurred_CCounts!M114,"")</f>
        <v>0</v>
      </c>
      <c r="N49" s="300">
        <f>IFERROR(Tri_Incurred_CCounts_Attror!N45-Ctrol_Incurred_CCounts!N114,"")</f>
        <v>0</v>
      </c>
      <c r="O49" s="300">
        <f>IFERROR(Tri_Incurred_CCounts_Attror!O45-Ctrol_Incurred_CCounts!O114,"")</f>
        <v>0</v>
      </c>
      <c r="P49" s="300">
        <f>IFERROR(Tri_Incurred_CCounts_Attror!P45-Ctrol_Incurred_CCounts!P114,"")</f>
        <v>0</v>
      </c>
      <c r="Q49" s="300">
        <f>IFERROR(Tri_Incurred_CCounts_Attror!Q45-Ctrol_Incurred_CCounts!Q114,"")</f>
        <v>0</v>
      </c>
      <c r="R49" s="300">
        <f>IFERROR(Tri_Incurred_CCounts_Attror!R45-Ctrol_Incurred_CCounts!R114,"")</f>
        <v>0</v>
      </c>
      <c r="S49" s="300">
        <f>IFERROR(Tri_Incurred_CCounts_Attror!S45-Ctrol_Incurred_CCounts!S114,"")</f>
        <v>0</v>
      </c>
      <c r="T49" s="300">
        <f>IFERROR(Tri_Incurred_CCounts_Attror!T45-Ctrol_Incurred_CCounts!T114,"")</f>
        <v>0</v>
      </c>
      <c r="U49" s="300">
        <f>IFERROR(Tri_Incurred_CCounts_Attror!U45-Ctrol_Incurred_CCounts!U114,"")</f>
        <v>0</v>
      </c>
      <c r="V49" s="300">
        <f>IFERROR(Tri_Incurred_CCounts_Attror!V45-Ctrol_Incurred_CCounts!V114,"")</f>
        <v>0</v>
      </c>
      <c r="W49" s="300">
        <f>IFERROR(Tri_Incurred_CCounts_Attror!W45-Ctrol_Incurred_CCounts!W114,"")</f>
        <v>0</v>
      </c>
      <c r="X49" s="300">
        <f>IFERROR(Tri_Incurred_CCounts_Attror!X45-Ctrol_Incurred_CCounts!X114,"")</f>
        <v>0</v>
      </c>
      <c r="Y49" s="300">
        <f>IFERROR(Tri_Incurred_CCounts_Attror!Y45-Ctrol_Incurred_CCounts!Y114,"")</f>
        <v>0</v>
      </c>
      <c r="Z49" s="300">
        <f>IFERROR(Tri_Incurred_CCounts_Attror!Z45-Ctrol_Incurred_CCounts!Z114,"")</f>
        <v>0</v>
      </c>
      <c r="AA49" s="300">
        <f>IFERROR(Tri_Incurred_CCounts_Attror!AA45-Ctrol_Incurred_CCounts!AA114,"")</f>
        <v>0</v>
      </c>
      <c r="AB49" s="300">
        <f>IFERROR(Tri_Incurred_CCounts_Attror!AB45-Ctrol_Incurred_CCounts!AB114,"")</f>
        <v>0</v>
      </c>
      <c r="AC49" s="300">
        <f>IFERROR(Tri_Incurred_CCounts_Attror!AC45-Ctrol_Incurred_CCounts!AC114,"")</f>
        <v>0</v>
      </c>
      <c r="AD49" s="300" t="str">
        <f>IFERROR(Tri_Incurred_CCounts_Attror!AD45-Ctrol_Incurred_CCounts!AD114,"")</f>
        <v/>
      </c>
      <c r="AE49" s="300" t="str">
        <f>IFERROR(Tri_Incurred_CCounts_Attror!AE45-Ctrol_Incurred_CCounts!AE114,"")</f>
        <v/>
      </c>
      <c r="AF49" s="300" t="str">
        <f>IFERROR(Tri_Incurred_CCounts_Attror!AF45-Ctrol_Incurred_CCounts!AF114,"")</f>
        <v/>
      </c>
      <c r="AG49" s="300" t="str">
        <f>IFERROR(Tri_Incurred_CCounts_Attror!AG45-Ctrol_Incurred_CCounts!AG114,"")</f>
        <v/>
      </c>
      <c r="AH49" s="300" t="str">
        <f>IFERROR(Tri_Incurred_CCounts_Attror!AH45-Ctrol_Incurred_CCounts!AH114,"")</f>
        <v/>
      </c>
      <c r="AI49" s="300" t="str">
        <f>IFERROR(Tri_Incurred_CCounts_Attror!AI45-Ctrol_Incurred_CCounts!AI114,"")</f>
        <v/>
      </c>
      <c r="AJ49" s="300" t="str">
        <f>IFERROR(Tri_Incurred_CCounts_Attror!AJ45-Ctrol_Incurred_CCounts!AJ114,"")</f>
        <v/>
      </c>
      <c r="AK49" s="300" t="str">
        <f>IFERROR(Tri_Incurred_CCounts_Attror!AK45-Ctrol_Incurred_CCounts!AK114,"")</f>
        <v/>
      </c>
      <c r="AL49" s="300" t="str">
        <f>IFERROR(Tri_Incurred_CCounts_Attror!AL45-Ctrol_Incurred_CCounts!AL114,"")</f>
        <v/>
      </c>
      <c r="AM49" s="300" t="str">
        <f>IFERROR(Tri_Incurred_CCounts_Attror!AM45-Ctrol_Incurred_CCounts!AM114,"")</f>
        <v/>
      </c>
      <c r="AN49" s="300" t="str">
        <f>IFERROR(Tri_Incurred_CCounts_Attror!AN45-Ctrol_Incurred_CCounts!AN114,"")</f>
        <v/>
      </c>
      <c r="AO49" s="300" t="str">
        <f>IFERROR(Tri_Incurred_CCounts_Attror!AO45-Ctrol_Incurred_CCounts!AO114,"")</f>
        <v/>
      </c>
      <c r="AP49" s="300" t="str">
        <f>IFERROR(Tri_Incurred_CCounts_Attror!AP45-Ctrol_Incurred_CCounts!AP114,"")</f>
        <v/>
      </c>
      <c r="AQ49" s="300" t="str">
        <f>IFERROR(Tri_Incurred_CCounts_Attror!AQ45-Ctrol_Incurred_CCounts!AQ114,"")</f>
        <v/>
      </c>
      <c r="AR49" s="300" t="str">
        <f>IFERROR(Tri_Incurred_CCounts_Attror!AR45-Ctrol_Incurred_CCounts!AR114,"")</f>
        <v/>
      </c>
      <c r="AS49" s="300" t="str">
        <f>IFERROR(Tri_Incurred_CCounts_Attror!AS45-Ctrol_Incurred_CCounts!AS114,"")</f>
        <v/>
      </c>
      <c r="AT49" s="300" t="str">
        <f>IFERROR(Tri_Incurred_CCounts_Attror!AT45-Ctrol_Incurred_CCounts!AT114,"")</f>
        <v/>
      </c>
      <c r="AU49" s="300" t="str">
        <f>IFERROR(Tri_Incurred_CCounts_Attror!AU45-Ctrol_Incurred_CCounts!AU114,"")</f>
        <v/>
      </c>
      <c r="AV49" s="300" t="str">
        <f>IFERROR(Tri_Incurred_CCounts_Attror!AV45-Ctrol_Incurred_CCounts!AV114,"")</f>
        <v/>
      </c>
      <c r="AW49" s="300" t="str">
        <f>IFERROR(Tri_Incurred_CCounts_Attror!AW45-Ctrol_Incurred_CCounts!AW114,"")</f>
        <v/>
      </c>
      <c r="AX49" s="300" t="str">
        <f>IFERROR(Tri_Incurred_CCounts_Attror!AX45-Ctrol_Incurred_CCounts!AX114,"")</f>
        <v/>
      </c>
      <c r="AY49" s="300" t="str">
        <f>IFERROR(Tri_Incurred_CCounts_Attror!AY45-Ctrol_Incurred_CCounts!AY114,"")</f>
        <v/>
      </c>
      <c r="AZ49" s="300" t="str">
        <f>IFERROR(Tri_Incurred_CCounts_Attror!AZ45-Ctrol_Incurred_CCounts!AZ114,"")</f>
        <v/>
      </c>
      <c r="BA49" s="300" t="str">
        <f>IFERROR(Tri_Incurred_CCounts_Attror!BA45-Ctrol_Incurred_CCounts!BA114,"")</f>
        <v/>
      </c>
      <c r="BB49" s="300" t="str">
        <f>IFERROR(Tri_Incurred_CCounts_Attror!BB45-Ctrol_Incurred_CCounts!BB114,"")</f>
        <v/>
      </c>
      <c r="BC49" s="300" t="str">
        <f>IFERROR(Tri_Incurred_CCounts_Attror!BC45-Ctrol_Incurred_CCounts!BC114,"")</f>
        <v/>
      </c>
      <c r="BD49" s="300" t="str">
        <f>IFERROR(Tri_Incurred_CCounts_Attror!BD45-Ctrol_Incurred_CCounts!BD114,"")</f>
        <v/>
      </c>
      <c r="BE49" s="300" t="str">
        <f>IFERROR(Tri_Incurred_CCounts_Attror!BE45-Ctrol_Incurred_CCounts!BE114,"")</f>
        <v/>
      </c>
      <c r="BF49" s="300" t="str">
        <f>IFERROR(Tri_Incurred_CCounts_Attror!BF45-Ctrol_Incurred_CCounts!BF114,"")</f>
        <v/>
      </c>
      <c r="BG49" s="300" t="str">
        <f>IFERROR(Tri_Incurred_CCounts_Attror!BG45-Ctrol_Incurred_CCounts!BG114,"")</f>
        <v/>
      </c>
    </row>
    <row r="50" spans="1:59" s="300" customFormat="1">
      <c r="A50" s="127" t="s">
        <v>411</v>
      </c>
      <c r="B50" s="300">
        <f>IFERROR(Tri_Incurred_CCounts_Attror!B46-Ctrol_Incurred_CCounts!B115,"")</f>
        <v>0</v>
      </c>
      <c r="C50" s="300">
        <f>IFERROR(Tri_Incurred_CCounts_Attror!C46-Ctrol_Incurred_CCounts!C115,"")</f>
        <v>0</v>
      </c>
      <c r="D50" s="300">
        <f>IFERROR(Tri_Incurred_CCounts_Attror!D46-Ctrol_Incurred_CCounts!D115,"")</f>
        <v>0</v>
      </c>
      <c r="E50" s="300">
        <f>IFERROR(Tri_Incurred_CCounts_Attror!E46-Ctrol_Incurred_CCounts!E115,"")</f>
        <v>0</v>
      </c>
      <c r="F50" s="300">
        <f>IFERROR(Tri_Incurred_CCounts_Attror!F46-Ctrol_Incurred_CCounts!F115,"")</f>
        <v>0</v>
      </c>
      <c r="G50" s="300">
        <f>IFERROR(Tri_Incurred_CCounts_Attror!G46-Ctrol_Incurred_CCounts!G115,"")</f>
        <v>0</v>
      </c>
      <c r="H50" s="300">
        <f>IFERROR(Tri_Incurred_CCounts_Attror!H46-Ctrol_Incurred_CCounts!H115,"")</f>
        <v>0</v>
      </c>
      <c r="I50" s="300">
        <f>IFERROR(Tri_Incurred_CCounts_Attror!I46-Ctrol_Incurred_CCounts!I115,"")</f>
        <v>0</v>
      </c>
      <c r="J50" s="300">
        <f>IFERROR(Tri_Incurred_CCounts_Attror!J46-Ctrol_Incurred_CCounts!J115,"")</f>
        <v>0</v>
      </c>
      <c r="K50" s="300">
        <f>IFERROR(Tri_Incurred_CCounts_Attror!K46-Ctrol_Incurred_CCounts!K115,"")</f>
        <v>0</v>
      </c>
      <c r="L50" s="300">
        <f>IFERROR(Tri_Incurred_CCounts_Attror!L46-Ctrol_Incurred_CCounts!L115,"")</f>
        <v>0</v>
      </c>
      <c r="M50" s="300">
        <f>IFERROR(Tri_Incurred_CCounts_Attror!M46-Ctrol_Incurred_CCounts!M115,"")</f>
        <v>0</v>
      </c>
      <c r="N50" s="300">
        <f>IFERROR(Tri_Incurred_CCounts_Attror!N46-Ctrol_Incurred_CCounts!N115,"")</f>
        <v>0</v>
      </c>
      <c r="O50" s="300">
        <f>IFERROR(Tri_Incurred_CCounts_Attror!O46-Ctrol_Incurred_CCounts!O115,"")</f>
        <v>0</v>
      </c>
      <c r="P50" s="300">
        <f>IFERROR(Tri_Incurred_CCounts_Attror!P46-Ctrol_Incurred_CCounts!P115,"")</f>
        <v>0</v>
      </c>
      <c r="Q50" s="300">
        <f>IFERROR(Tri_Incurred_CCounts_Attror!Q46-Ctrol_Incurred_CCounts!Q115,"")</f>
        <v>0</v>
      </c>
      <c r="R50" s="300">
        <f>IFERROR(Tri_Incurred_CCounts_Attror!R46-Ctrol_Incurred_CCounts!R115,"")</f>
        <v>0</v>
      </c>
      <c r="S50" s="300">
        <f>IFERROR(Tri_Incurred_CCounts_Attror!S46-Ctrol_Incurred_CCounts!S115,"")</f>
        <v>0</v>
      </c>
      <c r="T50" s="300">
        <f>IFERROR(Tri_Incurred_CCounts_Attror!T46-Ctrol_Incurred_CCounts!T115,"")</f>
        <v>0</v>
      </c>
      <c r="U50" s="300">
        <f>IFERROR(Tri_Incurred_CCounts_Attror!U46-Ctrol_Incurred_CCounts!U115,"")</f>
        <v>0</v>
      </c>
      <c r="V50" s="300">
        <f>IFERROR(Tri_Incurred_CCounts_Attror!V46-Ctrol_Incurred_CCounts!V115,"")</f>
        <v>0</v>
      </c>
      <c r="W50" s="300">
        <f>IFERROR(Tri_Incurred_CCounts_Attror!W46-Ctrol_Incurred_CCounts!W115,"")</f>
        <v>0</v>
      </c>
      <c r="X50" s="300">
        <f>IFERROR(Tri_Incurred_CCounts_Attror!X46-Ctrol_Incurred_CCounts!X115,"")</f>
        <v>0</v>
      </c>
      <c r="Y50" s="300">
        <f>IFERROR(Tri_Incurred_CCounts_Attror!Y46-Ctrol_Incurred_CCounts!Y115,"")</f>
        <v>0</v>
      </c>
      <c r="Z50" s="300">
        <f>IFERROR(Tri_Incurred_CCounts_Attror!Z46-Ctrol_Incurred_CCounts!Z115,"")</f>
        <v>0</v>
      </c>
      <c r="AA50" s="300">
        <f>IFERROR(Tri_Incurred_CCounts_Attror!AA46-Ctrol_Incurred_CCounts!AA115,"")</f>
        <v>0</v>
      </c>
      <c r="AB50" s="300">
        <f>IFERROR(Tri_Incurred_CCounts_Attror!AB46-Ctrol_Incurred_CCounts!AB115,"")</f>
        <v>0</v>
      </c>
      <c r="AC50" s="300" t="str">
        <f>IFERROR(Tri_Incurred_CCounts_Attror!AC46-Ctrol_Incurred_CCounts!AC115,"")</f>
        <v/>
      </c>
      <c r="AD50" s="300" t="str">
        <f>IFERROR(Tri_Incurred_CCounts_Attror!AD46-Ctrol_Incurred_CCounts!AD115,"")</f>
        <v/>
      </c>
      <c r="AE50" s="300" t="str">
        <f>IFERROR(Tri_Incurred_CCounts_Attror!AE46-Ctrol_Incurred_CCounts!AE115,"")</f>
        <v/>
      </c>
      <c r="AF50" s="300" t="str">
        <f>IFERROR(Tri_Incurred_CCounts_Attror!AF46-Ctrol_Incurred_CCounts!AF115,"")</f>
        <v/>
      </c>
      <c r="AG50" s="300" t="str">
        <f>IFERROR(Tri_Incurred_CCounts_Attror!AG46-Ctrol_Incurred_CCounts!AG115,"")</f>
        <v/>
      </c>
      <c r="AH50" s="300" t="str">
        <f>IFERROR(Tri_Incurred_CCounts_Attror!AH46-Ctrol_Incurred_CCounts!AH115,"")</f>
        <v/>
      </c>
      <c r="AI50" s="300" t="str">
        <f>IFERROR(Tri_Incurred_CCounts_Attror!AI46-Ctrol_Incurred_CCounts!AI115,"")</f>
        <v/>
      </c>
      <c r="AJ50" s="300" t="str">
        <f>IFERROR(Tri_Incurred_CCounts_Attror!AJ46-Ctrol_Incurred_CCounts!AJ115,"")</f>
        <v/>
      </c>
      <c r="AK50" s="300" t="str">
        <f>IFERROR(Tri_Incurred_CCounts_Attror!AK46-Ctrol_Incurred_CCounts!AK115,"")</f>
        <v/>
      </c>
      <c r="AL50" s="300" t="str">
        <f>IFERROR(Tri_Incurred_CCounts_Attror!AL46-Ctrol_Incurred_CCounts!AL115,"")</f>
        <v/>
      </c>
      <c r="AM50" s="300" t="str">
        <f>IFERROR(Tri_Incurred_CCounts_Attror!AM46-Ctrol_Incurred_CCounts!AM115,"")</f>
        <v/>
      </c>
      <c r="AN50" s="300" t="str">
        <f>IFERROR(Tri_Incurred_CCounts_Attror!AN46-Ctrol_Incurred_CCounts!AN115,"")</f>
        <v/>
      </c>
      <c r="AO50" s="300" t="str">
        <f>IFERROR(Tri_Incurred_CCounts_Attror!AO46-Ctrol_Incurred_CCounts!AO115,"")</f>
        <v/>
      </c>
      <c r="AP50" s="300" t="str">
        <f>IFERROR(Tri_Incurred_CCounts_Attror!AP46-Ctrol_Incurred_CCounts!AP115,"")</f>
        <v/>
      </c>
      <c r="AQ50" s="300" t="str">
        <f>IFERROR(Tri_Incurred_CCounts_Attror!AQ46-Ctrol_Incurred_CCounts!AQ115,"")</f>
        <v/>
      </c>
      <c r="AR50" s="300" t="str">
        <f>IFERROR(Tri_Incurred_CCounts_Attror!AR46-Ctrol_Incurred_CCounts!AR115,"")</f>
        <v/>
      </c>
      <c r="AS50" s="300" t="str">
        <f>IFERROR(Tri_Incurred_CCounts_Attror!AS46-Ctrol_Incurred_CCounts!AS115,"")</f>
        <v/>
      </c>
      <c r="AT50" s="300" t="str">
        <f>IFERROR(Tri_Incurred_CCounts_Attror!AT46-Ctrol_Incurred_CCounts!AT115,"")</f>
        <v/>
      </c>
      <c r="AU50" s="300" t="str">
        <f>IFERROR(Tri_Incurred_CCounts_Attror!AU46-Ctrol_Incurred_CCounts!AU115,"")</f>
        <v/>
      </c>
      <c r="AV50" s="300" t="str">
        <f>IFERROR(Tri_Incurred_CCounts_Attror!AV46-Ctrol_Incurred_CCounts!AV115,"")</f>
        <v/>
      </c>
      <c r="AW50" s="300" t="str">
        <f>IFERROR(Tri_Incurred_CCounts_Attror!AW46-Ctrol_Incurred_CCounts!AW115,"")</f>
        <v/>
      </c>
      <c r="AX50" s="300" t="str">
        <f>IFERROR(Tri_Incurred_CCounts_Attror!AX46-Ctrol_Incurred_CCounts!AX115,"")</f>
        <v/>
      </c>
      <c r="AY50" s="300" t="str">
        <f>IFERROR(Tri_Incurred_CCounts_Attror!AY46-Ctrol_Incurred_CCounts!AY115,"")</f>
        <v/>
      </c>
      <c r="AZ50" s="300" t="str">
        <f>IFERROR(Tri_Incurred_CCounts_Attror!AZ46-Ctrol_Incurred_CCounts!AZ115,"")</f>
        <v/>
      </c>
      <c r="BA50" s="300" t="str">
        <f>IFERROR(Tri_Incurred_CCounts_Attror!BA46-Ctrol_Incurred_CCounts!BA115,"")</f>
        <v/>
      </c>
      <c r="BB50" s="300" t="str">
        <f>IFERROR(Tri_Incurred_CCounts_Attror!BB46-Ctrol_Incurred_CCounts!BB115,"")</f>
        <v/>
      </c>
      <c r="BC50" s="300" t="str">
        <f>IFERROR(Tri_Incurred_CCounts_Attror!BC46-Ctrol_Incurred_CCounts!BC115,"")</f>
        <v/>
      </c>
      <c r="BD50" s="300" t="str">
        <f>IFERROR(Tri_Incurred_CCounts_Attror!BD46-Ctrol_Incurred_CCounts!BD115,"")</f>
        <v/>
      </c>
      <c r="BE50" s="300" t="str">
        <f>IFERROR(Tri_Incurred_CCounts_Attror!BE46-Ctrol_Incurred_CCounts!BE115,"")</f>
        <v/>
      </c>
      <c r="BF50" s="300" t="str">
        <f>IFERROR(Tri_Incurred_CCounts_Attror!BF46-Ctrol_Incurred_CCounts!BF115,"")</f>
        <v/>
      </c>
      <c r="BG50" s="300" t="str">
        <f>IFERROR(Tri_Incurred_CCounts_Attror!BG46-Ctrol_Incurred_CCounts!BG115,"")</f>
        <v/>
      </c>
    </row>
    <row r="51" spans="1:59" s="300" customFormat="1">
      <c r="A51" s="127" t="s">
        <v>412</v>
      </c>
      <c r="B51" s="300">
        <f>IFERROR(Tri_Incurred_CCounts_Attror!B47-Ctrol_Incurred_CCounts!B116,"")</f>
        <v>0</v>
      </c>
      <c r="C51" s="300">
        <f>IFERROR(Tri_Incurred_CCounts_Attror!C47-Ctrol_Incurred_CCounts!C116,"")</f>
        <v>0</v>
      </c>
      <c r="D51" s="300">
        <f>IFERROR(Tri_Incurred_CCounts_Attror!D47-Ctrol_Incurred_CCounts!D116,"")</f>
        <v>0</v>
      </c>
      <c r="E51" s="300">
        <f>IFERROR(Tri_Incurred_CCounts_Attror!E47-Ctrol_Incurred_CCounts!E116,"")</f>
        <v>0</v>
      </c>
      <c r="F51" s="300">
        <f>IFERROR(Tri_Incurred_CCounts_Attror!F47-Ctrol_Incurred_CCounts!F116,"")</f>
        <v>0</v>
      </c>
      <c r="G51" s="300">
        <f>IFERROR(Tri_Incurred_CCounts_Attror!G47-Ctrol_Incurred_CCounts!G116,"")</f>
        <v>0</v>
      </c>
      <c r="H51" s="300">
        <f>IFERROR(Tri_Incurred_CCounts_Attror!H47-Ctrol_Incurred_CCounts!H116,"")</f>
        <v>0</v>
      </c>
      <c r="I51" s="300">
        <f>IFERROR(Tri_Incurred_CCounts_Attror!I47-Ctrol_Incurred_CCounts!I116,"")</f>
        <v>0</v>
      </c>
      <c r="J51" s="300">
        <f>IFERROR(Tri_Incurred_CCounts_Attror!J47-Ctrol_Incurred_CCounts!J116,"")</f>
        <v>0</v>
      </c>
      <c r="K51" s="300">
        <f>IFERROR(Tri_Incurred_CCounts_Attror!K47-Ctrol_Incurred_CCounts!K116,"")</f>
        <v>0</v>
      </c>
      <c r="L51" s="300">
        <f>IFERROR(Tri_Incurred_CCounts_Attror!L47-Ctrol_Incurred_CCounts!L116,"")</f>
        <v>0</v>
      </c>
      <c r="M51" s="300">
        <f>IFERROR(Tri_Incurred_CCounts_Attror!M47-Ctrol_Incurred_CCounts!M116,"")</f>
        <v>0</v>
      </c>
      <c r="N51" s="300">
        <f>IFERROR(Tri_Incurred_CCounts_Attror!N47-Ctrol_Incurred_CCounts!N116,"")</f>
        <v>0</v>
      </c>
      <c r="O51" s="300">
        <f>IFERROR(Tri_Incurred_CCounts_Attror!O47-Ctrol_Incurred_CCounts!O116,"")</f>
        <v>0</v>
      </c>
      <c r="P51" s="300">
        <f>IFERROR(Tri_Incurred_CCounts_Attror!P47-Ctrol_Incurred_CCounts!P116,"")</f>
        <v>0</v>
      </c>
      <c r="Q51" s="300">
        <f>IFERROR(Tri_Incurred_CCounts_Attror!Q47-Ctrol_Incurred_CCounts!Q116,"")</f>
        <v>0</v>
      </c>
      <c r="R51" s="300">
        <f>IFERROR(Tri_Incurred_CCounts_Attror!R47-Ctrol_Incurred_CCounts!R116,"")</f>
        <v>0</v>
      </c>
      <c r="S51" s="300">
        <f>IFERROR(Tri_Incurred_CCounts_Attror!S47-Ctrol_Incurred_CCounts!S116,"")</f>
        <v>0</v>
      </c>
      <c r="T51" s="300">
        <f>IFERROR(Tri_Incurred_CCounts_Attror!T47-Ctrol_Incurred_CCounts!T116,"")</f>
        <v>0</v>
      </c>
      <c r="U51" s="300">
        <f>IFERROR(Tri_Incurred_CCounts_Attror!U47-Ctrol_Incurred_CCounts!U116,"")</f>
        <v>0</v>
      </c>
      <c r="V51" s="300">
        <f>IFERROR(Tri_Incurred_CCounts_Attror!V47-Ctrol_Incurred_CCounts!V116,"")</f>
        <v>0</v>
      </c>
      <c r="W51" s="300">
        <f>IFERROR(Tri_Incurred_CCounts_Attror!W47-Ctrol_Incurred_CCounts!W116,"")</f>
        <v>0</v>
      </c>
      <c r="X51" s="300">
        <f>IFERROR(Tri_Incurred_CCounts_Attror!X47-Ctrol_Incurred_CCounts!X116,"")</f>
        <v>0</v>
      </c>
      <c r="Y51" s="300">
        <f>IFERROR(Tri_Incurred_CCounts_Attror!Y47-Ctrol_Incurred_CCounts!Y116,"")</f>
        <v>0</v>
      </c>
      <c r="Z51" s="300">
        <f>IFERROR(Tri_Incurred_CCounts_Attror!Z47-Ctrol_Incurred_CCounts!Z116,"")</f>
        <v>0</v>
      </c>
      <c r="AA51" s="300">
        <f>IFERROR(Tri_Incurred_CCounts_Attror!AA47-Ctrol_Incurred_CCounts!AA116,"")</f>
        <v>0</v>
      </c>
      <c r="AB51" s="300" t="str">
        <f>IFERROR(Tri_Incurred_CCounts_Attror!AB47-Ctrol_Incurred_CCounts!AB116,"")</f>
        <v/>
      </c>
      <c r="AC51" s="300" t="str">
        <f>IFERROR(Tri_Incurred_CCounts_Attror!AC47-Ctrol_Incurred_CCounts!AC116,"")</f>
        <v/>
      </c>
      <c r="AD51" s="300" t="str">
        <f>IFERROR(Tri_Incurred_CCounts_Attror!AD47-Ctrol_Incurred_CCounts!AD116,"")</f>
        <v/>
      </c>
      <c r="AE51" s="300" t="str">
        <f>IFERROR(Tri_Incurred_CCounts_Attror!AE47-Ctrol_Incurred_CCounts!AE116,"")</f>
        <v/>
      </c>
      <c r="AF51" s="300" t="str">
        <f>IFERROR(Tri_Incurred_CCounts_Attror!AF47-Ctrol_Incurred_CCounts!AF116,"")</f>
        <v/>
      </c>
      <c r="AG51" s="300" t="str">
        <f>IFERROR(Tri_Incurred_CCounts_Attror!AG47-Ctrol_Incurred_CCounts!AG116,"")</f>
        <v/>
      </c>
      <c r="AH51" s="300" t="str">
        <f>IFERROR(Tri_Incurred_CCounts_Attror!AH47-Ctrol_Incurred_CCounts!AH116,"")</f>
        <v/>
      </c>
      <c r="AI51" s="300" t="str">
        <f>IFERROR(Tri_Incurred_CCounts_Attror!AI47-Ctrol_Incurred_CCounts!AI116,"")</f>
        <v/>
      </c>
      <c r="AJ51" s="300" t="str">
        <f>IFERROR(Tri_Incurred_CCounts_Attror!AJ47-Ctrol_Incurred_CCounts!AJ116,"")</f>
        <v/>
      </c>
      <c r="AK51" s="300" t="str">
        <f>IFERROR(Tri_Incurred_CCounts_Attror!AK47-Ctrol_Incurred_CCounts!AK116,"")</f>
        <v/>
      </c>
      <c r="AL51" s="300" t="str">
        <f>IFERROR(Tri_Incurred_CCounts_Attror!AL47-Ctrol_Incurred_CCounts!AL116,"")</f>
        <v/>
      </c>
      <c r="AM51" s="300" t="str">
        <f>IFERROR(Tri_Incurred_CCounts_Attror!AM47-Ctrol_Incurred_CCounts!AM116,"")</f>
        <v/>
      </c>
      <c r="AN51" s="300" t="str">
        <f>IFERROR(Tri_Incurred_CCounts_Attror!AN47-Ctrol_Incurred_CCounts!AN116,"")</f>
        <v/>
      </c>
      <c r="AO51" s="300" t="str">
        <f>IFERROR(Tri_Incurred_CCounts_Attror!AO47-Ctrol_Incurred_CCounts!AO116,"")</f>
        <v/>
      </c>
      <c r="AP51" s="300" t="str">
        <f>IFERROR(Tri_Incurred_CCounts_Attror!AP47-Ctrol_Incurred_CCounts!AP116,"")</f>
        <v/>
      </c>
      <c r="AQ51" s="300" t="str">
        <f>IFERROR(Tri_Incurred_CCounts_Attror!AQ47-Ctrol_Incurred_CCounts!AQ116,"")</f>
        <v/>
      </c>
      <c r="AR51" s="300" t="str">
        <f>IFERROR(Tri_Incurred_CCounts_Attror!AR47-Ctrol_Incurred_CCounts!AR116,"")</f>
        <v/>
      </c>
      <c r="AS51" s="300" t="str">
        <f>IFERROR(Tri_Incurred_CCounts_Attror!AS47-Ctrol_Incurred_CCounts!AS116,"")</f>
        <v/>
      </c>
      <c r="AT51" s="300" t="str">
        <f>IFERROR(Tri_Incurred_CCounts_Attror!AT47-Ctrol_Incurred_CCounts!AT116,"")</f>
        <v/>
      </c>
      <c r="AU51" s="300" t="str">
        <f>IFERROR(Tri_Incurred_CCounts_Attror!AU47-Ctrol_Incurred_CCounts!AU116,"")</f>
        <v/>
      </c>
      <c r="AV51" s="300" t="str">
        <f>IFERROR(Tri_Incurred_CCounts_Attror!AV47-Ctrol_Incurred_CCounts!AV116,"")</f>
        <v/>
      </c>
      <c r="AW51" s="300" t="str">
        <f>IFERROR(Tri_Incurred_CCounts_Attror!AW47-Ctrol_Incurred_CCounts!AW116,"")</f>
        <v/>
      </c>
      <c r="AX51" s="300" t="str">
        <f>IFERROR(Tri_Incurred_CCounts_Attror!AX47-Ctrol_Incurred_CCounts!AX116,"")</f>
        <v/>
      </c>
      <c r="AY51" s="300" t="str">
        <f>IFERROR(Tri_Incurred_CCounts_Attror!AY47-Ctrol_Incurred_CCounts!AY116,"")</f>
        <v/>
      </c>
      <c r="AZ51" s="300" t="str">
        <f>IFERROR(Tri_Incurred_CCounts_Attror!AZ47-Ctrol_Incurred_CCounts!AZ116,"")</f>
        <v/>
      </c>
      <c r="BA51" s="300" t="str">
        <f>IFERROR(Tri_Incurred_CCounts_Attror!BA47-Ctrol_Incurred_CCounts!BA116,"")</f>
        <v/>
      </c>
      <c r="BB51" s="300" t="str">
        <f>IFERROR(Tri_Incurred_CCounts_Attror!BB47-Ctrol_Incurred_CCounts!BB116,"")</f>
        <v/>
      </c>
      <c r="BC51" s="300" t="str">
        <f>IFERROR(Tri_Incurred_CCounts_Attror!BC47-Ctrol_Incurred_CCounts!BC116,"")</f>
        <v/>
      </c>
      <c r="BD51" s="300" t="str">
        <f>IFERROR(Tri_Incurred_CCounts_Attror!BD47-Ctrol_Incurred_CCounts!BD116,"")</f>
        <v/>
      </c>
      <c r="BE51" s="300" t="str">
        <f>IFERROR(Tri_Incurred_CCounts_Attror!BE47-Ctrol_Incurred_CCounts!BE116,"")</f>
        <v/>
      </c>
      <c r="BF51" s="300" t="str">
        <f>IFERROR(Tri_Incurred_CCounts_Attror!BF47-Ctrol_Incurred_CCounts!BF116,"")</f>
        <v/>
      </c>
      <c r="BG51" s="300" t="str">
        <f>IFERROR(Tri_Incurred_CCounts_Attror!BG47-Ctrol_Incurred_CCounts!BG116,"")</f>
        <v/>
      </c>
    </row>
    <row r="52" spans="1:59" s="300" customFormat="1">
      <c r="A52" s="127" t="s">
        <v>413</v>
      </c>
      <c r="B52" s="300">
        <f>IFERROR(Tri_Incurred_CCounts_Attror!B48-Ctrol_Incurred_CCounts!B117,"")</f>
        <v>0</v>
      </c>
      <c r="C52" s="300">
        <f>IFERROR(Tri_Incurred_CCounts_Attror!C48-Ctrol_Incurred_CCounts!C117,"")</f>
        <v>0</v>
      </c>
      <c r="D52" s="300">
        <f>IFERROR(Tri_Incurred_CCounts_Attror!D48-Ctrol_Incurred_CCounts!D117,"")</f>
        <v>0</v>
      </c>
      <c r="E52" s="300">
        <f>IFERROR(Tri_Incurred_CCounts_Attror!E48-Ctrol_Incurred_CCounts!E117,"")</f>
        <v>0</v>
      </c>
      <c r="F52" s="300">
        <f>IFERROR(Tri_Incurred_CCounts_Attror!F48-Ctrol_Incurred_CCounts!F117,"")</f>
        <v>0</v>
      </c>
      <c r="G52" s="300">
        <f>IFERROR(Tri_Incurred_CCounts_Attror!G48-Ctrol_Incurred_CCounts!G117,"")</f>
        <v>0</v>
      </c>
      <c r="H52" s="300">
        <f>IFERROR(Tri_Incurred_CCounts_Attror!H48-Ctrol_Incurred_CCounts!H117,"")</f>
        <v>0</v>
      </c>
      <c r="I52" s="300">
        <f>IFERROR(Tri_Incurred_CCounts_Attror!I48-Ctrol_Incurred_CCounts!I117,"")</f>
        <v>0</v>
      </c>
      <c r="J52" s="300">
        <f>IFERROR(Tri_Incurred_CCounts_Attror!J48-Ctrol_Incurred_CCounts!J117,"")</f>
        <v>0</v>
      </c>
      <c r="K52" s="300">
        <f>IFERROR(Tri_Incurred_CCounts_Attror!K48-Ctrol_Incurred_CCounts!K117,"")</f>
        <v>0</v>
      </c>
      <c r="L52" s="300">
        <f>IFERROR(Tri_Incurred_CCounts_Attror!L48-Ctrol_Incurred_CCounts!L117,"")</f>
        <v>0</v>
      </c>
      <c r="M52" s="300">
        <f>IFERROR(Tri_Incurred_CCounts_Attror!M48-Ctrol_Incurred_CCounts!M117,"")</f>
        <v>0</v>
      </c>
      <c r="N52" s="300">
        <f>IFERROR(Tri_Incurred_CCounts_Attror!N48-Ctrol_Incurred_CCounts!N117,"")</f>
        <v>0</v>
      </c>
      <c r="O52" s="300">
        <f>IFERROR(Tri_Incurred_CCounts_Attror!O48-Ctrol_Incurred_CCounts!O117,"")</f>
        <v>0</v>
      </c>
      <c r="P52" s="300">
        <f>IFERROR(Tri_Incurred_CCounts_Attror!P48-Ctrol_Incurred_CCounts!P117,"")</f>
        <v>0</v>
      </c>
      <c r="Q52" s="300">
        <f>IFERROR(Tri_Incurred_CCounts_Attror!Q48-Ctrol_Incurred_CCounts!Q117,"")</f>
        <v>0</v>
      </c>
      <c r="R52" s="300">
        <f>IFERROR(Tri_Incurred_CCounts_Attror!R48-Ctrol_Incurred_CCounts!R117,"")</f>
        <v>0</v>
      </c>
      <c r="S52" s="300">
        <f>IFERROR(Tri_Incurred_CCounts_Attror!S48-Ctrol_Incurred_CCounts!S117,"")</f>
        <v>0</v>
      </c>
      <c r="T52" s="300">
        <f>IFERROR(Tri_Incurred_CCounts_Attror!T48-Ctrol_Incurred_CCounts!T117,"")</f>
        <v>0</v>
      </c>
      <c r="U52" s="300">
        <f>IFERROR(Tri_Incurred_CCounts_Attror!U48-Ctrol_Incurred_CCounts!U117,"")</f>
        <v>0</v>
      </c>
      <c r="V52" s="300">
        <f>IFERROR(Tri_Incurred_CCounts_Attror!V48-Ctrol_Incurred_CCounts!V117,"")</f>
        <v>0</v>
      </c>
      <c r="W52" s="300">
        <f>IFERROR(Tri_Incurred_CCounts_Attror!W48-Ctrol_Incurred_CCounts!W117,"")</f>
        <v>0</v>
      </c>
      <c r="X52" s="300">
        <f>IFERROR(Tri_Incurred_CCounts_Attror!X48-Ctrol_Incurred_CCounts!X117,"")</f>
        <v>0</v>
      </c>
      <c r="Y52" s="300">
        <f>IFERROR(Tri_Incurred_CCounts_Attror!Y48-Ctrol_Incurred_CCounts!Y117,"")</f>
        <v>0</v>
      </c>
      <c r="Z52" s="300">
        <f>IFERROR(Tri_Incurred_CCounts_Attror!Z48-Ctrol_Incurred_CCounts!Z117,"")</f>
        <v>0</v>
      </c>
      <c r="AA52" s="300" t="str">
        <f>IFERROR(Tri_Incurred_CCounts_Attror!AA48-Ctrol_Incurred_CCounts!AA117,"")</f>
        <v/>
      </c>
      <c r="AB52" s="300" t="str">
        <f>IFERROR(Tri_Incurred_CCounts_Attror!AB48-Ctrol_Incurred_CCounts!AB117,"")</f>
        <v/>
      </c>
      <c r="AC52" s="300" t="str">
        <f>IFERROR(Tri_Incurred_CCounts_Attror!AC48-Ctrol_Incurred_CCounts!AC117,"")</f>
        <v/>
      </c>
      <c r="AD52" s="300" t="str">
        <f>IFERROR(Tri_Incurred_CCounts_Attror!AD48-Ctrol_Incurred_CCounts!AD117,"")</f>
        <v/>
      </c>
      <c r="AE52" s="300" t="str">
        <f>IFERROR(Tri_Incurred_CCounts_Attror!AE48-Ctrol_Incurred_CCounts!AE117,"")</f>
        <v/>
      </c>
      <c r="AF52" s="300" t="str">
        <f>IFERROR(Tri_Incurred_CCounts_Attror!AF48-Ctrol_Incurred_CCounts!AF117,"")</f>
        <v/>
      </c>
      <c r="AG52" s="300" t="str">
        <f>IFERROR(Tri_Incurred_CCounts_Attror!AG48-Ctrol_Incurred_CCounts!AG117,"")</f>
        <v/>
      </c>
      <c r="AH52" s="300" t="str">
        <f>IFERROR(Tri_Incurred_CCounts_Attror!AH48-Ctrol_Incurred_CCounts!AH117,"")</f>
        <v/>
      </c>
      <c r="AI52" s="300" t="str">
        <f>IFERROR(Tri_Incurred_CCounts_Attror!AI48-Ctrol_Incurred_CCounts!AI117,"")</f>
        <v/>
      </c>
      <c r="AJ52" s="300" t="str">
        <f>IFERROR(Tri_Incurred_CCounts_Attror!AJ48-Ctrol_Incurred_CCounts!AJ117,"")</f>
        <v/>
      </c>
      <c r="AK52" s="300" t="str">
        <f>IFERROR(Tri_Incurred_CCounts_Attror!AK48-Ctrol_Incurred_CCounts!AK117,"")</f>
        <v/>
      </c>
      <c r="AL52" s="300" t="str">
        <f>IFERROR(Tri_Incurred_CCounts_Attror!AL48-Ctrol_Incurred_CCounts!AL117,"")</f>
        <v/>
      </c>
      <c r="AM52" s="300" t="str">
        <f>IFERROR(Tri_Incurred_CCounts_Attror!AM48-Ctrol_Incurred_CCounts!AM117,"")</f>
        <v/>
      </c>
      <c r="AN52" s="300" t="str">
        <f>IFERROR(Tri_Incurred_CCounts_Attror!AN48-Ctrol_Incurred_CCounts!AN117,"")</f>
        <v/>
      </c>
      <c r="AO52" s="300" t="str">
        <f>IFERROR(Tri_Incurred_CCounts_Attror!AO48-Ctrol_Incurred_CCounts!AO117,"")</f>
        <v/>
      </c>
      <c r="AP52" s="300" t="str">
        <f>IFERROR(Tri_Incurred_CCounts_Attror!AP48-Ctrol_Incurred_CCounts!AP117,"")</f>
        <v/>
      </c>
      <c r="AQ52" s="300" t="str">
        <f>IFERROR(Tri_Incurred_CCounts_Attror!AQ48-Ctrol_Incurred_CCounts!AQ117,"")</f>
        <v/>
      </c>
      <c r="AR52" s="300" t="str">
        <f>IFERROR(Tri_Incurred_CCounts_Attror!AR48-Ctrol_Incurred_CCounts!AR117,"")</f>
        <v/>
      </c>
      <c r="AS52" s="300" t="str">
        <f>IFERROR(Tri_Incurred_CCounts_Attror!AS48-Ctrol_Incurred_CCounts!AS117,"")</f>
        <v/>
      </c>
      <c r="AT52" s="300" t="str">
        <f>IFERROR(Tri_Incurred_CCounts_Attror!AT48-Ctrol_Incurred_CCounts!AT117,"")</f>
        <v/>
      </c>
      <c r="AU52" s="300" t="str">
        <f>IFERROR(Tri_Incurred_CCounts_Attror!AU48-Ctrol_Incurred_CCounts!AU117,"")</f>
        <v/>
      </c>
      <c r="AV52" s="300" t="str">
        <f>IFERROR(Tri_Incurred_CCounts_Attror!AV48-Ctrol_Incurred_CCounts!AV117,"")</f>
        <v/>
      </c>
      <c r="AW52" s="300" t="str">
        <f>IFERROR(Tri_Incurred_CCounts_Attror!AW48-Ctrol_Incurred_CCounts!AW117,"")</f>
        <v/>
      </c>
      <c r="AX52" s="300" t="str">
        <f>IFERROR(Tri_Incurred_CCounts_Attror!AX48-Ctrol_Incurred_CCounts!AX117,"")</f>
        <v/>
      </c>
      <c r="AY52" s="300" t="str">
        <f>IFERROR(Tri_Incurred_CCounts_Attror!AY48-Ctrol_Incurred_CCounts!AY117,"")</f>
        <v/>
      </c>
      <c r="AZ52" s="300" t="str">
        <f>IFERROR(Tri_Incurred_CCounts_Attror!AZ48-Ctrol_Incurred_CCounts!AZ117,"")</f>
        <v/>
      </c>
      <c r="BA52" s="300" t="str">
        <f>IFERROR(Tri_Incurred_CCounts_Attror!BA48-Ctrol_Incurred_CCounts!BA117,"")</f>
        <v/>
      </c>
      <c r="BB52" s="300" t="str">
        <f>IFERROR(Tri_Incurred_CCounts_Attror!BB48-Ctrol_Incurred_CCounts!BB117,"")</f>
        <v/>
      </c>
      <c r="BC52" s="300" t="str">
        <f>IFERROR(Tri_Incurred_CCounts_Attror!BC48-Ctrol_Incurred_CCounts!BC117,"")</f>
        <v/>
      </c>
      <c r="BD52" s="300" t="str">
        <f>IFERROR(Tri_Incurred_CCounts_Attror!BD48-Ctrol_Incurred_CCounts!BD117,"")</f>
        <v/>
      </c>
      <c r="BE52" s="300" t="str">
        <f>IFERROR(Tri_Incurred_CCounts_Attror!BE48-Ctrol_Incurred_CCounts!BE117,"")</f>
        <v/>
      </c>
      <c r="BF52" s="300" t="str">
        <f>IFERROR(Tri_Incurred_CCounts_Attror!BF48-Ctrol_Incurred_CCounts!BF117,"")</f>
        <v/>
      </c>
      <c r="BG52" s="300" t="str">
        <f>IFERROR(Tri_Incurred_CCounts_Attror!BG48-Ctrol_Incurred_CCounts!BG117,"")</f>
        <v/>
      </c>
    </row>
    <row r="53" spans="1:59" s="300" customFormat="1">
      <c r="A53" s="127" t="s">
        <v>414</v>
      </c>
      <c r="B53" s="300">
        <f>IFERROR(Tri_Incurred_CCounts_Attror!B49-Ctrol_Incurred_CCounts!B118,"")</f>
        <v>0</v>
      </c>
      <c r="C53" s="300">
        <f>IFERROR(Tri_Incurred_CCounts_Attror!C49-Ctrol_Incurred_CCounts!C118,"")</f>
        <v>0</v>
      </c>
      <c r="D53" s="300">
        <f>IFERROR(Tri_Incurred_CCounts_Attror!D49-Ctrol_Incurred_CCounts!D118,"")</f>
        <v>0</v>
      </c>
      <c r="E53" s="300">
        <f>IFERROR(Tri_Incurred_CCounts_Attror!E49-Ctrol_Incurred_CCounts!E118,"")</f>
        <v>0</v>
      </c>
      <c r="F53" s="300">
        <f>IFERROR(Tri_Incurred_CCounts_Attror!F49-Ctrol_Incurred_CCounts!F118,"")</f>
        <v>0</v>
      </c>
      <c r="G53" s="300">
        <f>IFERROR(Tri_Incurred_CCounts_Attror!G49-Ctrol_Incurred_CCounts!G118,"")</f>
        <v>0</v>
      </c>
      <c r="H53" s="300">
        <f>IFERROR(Tri_Incurred_CCounts_Attror!H49-Ctrol_Incurred_CCounts!H118,"")</f>
        <v>0</v>
      </c>
      <c r="I53" s="300">
        <f>IFERROR(Tri_Incurred_CCounts_Attror!I49-Ctrol_Incurred_CCounts!I118,"")</f>
        <v>0</v>
      </c>
      <c r="J53" s="300">
        <f>IFERROR(Tri_Incurred_CCounts_Attror!J49-Ctrol_Incurred_CCounts!J118,"")</f>
        <v>0</v>
      </c>
      <c r="K53" s="300">
        <f>IFERROR(Tri_Incurred_CCounts_Attror!K49-Ctrol_Incurred_CCounts!K118,"")</f>
        <v>0</v>
      </c>
      <c r="L53" s="300">
        <f>IFERROR(Tri_Incurred_CCounts_Attror!L49-Ctrol_Incurred_CCounts!L118,"")</f>
        <v>0</v>
      </c>
      <c r="M53" s="300">
        <f>IFERROR(Tri_Incurred_CCounts_Attror!M49-Ctrol_Incurred_CCounts!M118,"")</f>
        <v>0</v>
      </c>
      <c r="N53" s="300">
        <f>IFERROR(Tri_Incurred_CCounts_Attror!N49-Ctrol_Incurred_CCounts!N118,"")</f>
        <v>0</v>
      </c>
      <c r="O53" s="300">
        <f>IFERROR(Tri_Incurred_CCounts_Attror!O49-Ctrol_Incurred_CCounts!O118,"")</f>
        <v>0</v>
      </c>
      <c r="P53" s="300">
        <f>IFERROR(Tri_Incurred_CCounts_Attror!P49-Ctrol_Incurred_CCounts!P118,"")</f>
        <v>0</v>
      </c>
      <c r="Q53" s="300">
        <f>IFERROR(Tri_Incurred_CCounts_Attror!Q49-Ctrol_Incurred_CCounts!Q118,"")</f>
        <v>0</v>
      </c>
      <c r="R53" s="300">
        <f>IFERROR(Tri_Incurred_CCounts_Attror!R49-Ctrol_Incurred_CCounts!R118,"")</f>
        <v>0</v>
      </c>
      <c r="S53" s="300">
        <f>IFERROR(Tri_Incurred_CCounts_Attror!S49-Ctrol_Incurred_CCounts!S118,"")</f>
        <v>0</v>
      </c>
      <c r="T53" s="300">
        <f>IFERROR(Tri_Incurred_CCounts_Attror!T49-Ctrol_Incurred_CCounts!T118,"")</f>
        <v>0</v>
      </c>
      <c r="U53" s="300">
        <f>IFERROR(Tri_Incurred_CCounts_Attror!U49-Ctrol_Incurred_CCounts!U118,"")</f>
        <v>0</v>
      </c>
      <c r="V53" s="300">
        <f>IFERROR(Tri_Incurred_CCounts_Attror!V49-Ctrol_Incurred_CCounts!V118,"")</f>
        <v>0</v>
      </c>
      <c r="W53" s="300">
        <f>IFERROR(Tri_Incurred_CCounts_Attror!W49-Ctrol_Incurred_CCounts!W118,"")</f>
        <v>0</v>
      </c>
      <c r="X53" s="300">
        <f>IFERROR(Tri_Incurred_CCounts_Attror!X49-Ctrol_Incurred_CCounts!X118,"")</f>
        <v>0</v>
      </c>
      <c r="Y53" s="300">
        <f>IFERROR(Tri_Incurred_CCounts_Attror!Y49-Ctrol_Incurred_CCounts!Y118,"")</f>
        <v>0</v>
      </c>
      <c r="Z53" s="300" t="str">
        <f>IFERROR(Tri_Incurred_CCounts_Attror!Z49-Ctrol_Incurred_CCounts!Z118,"")</f>
        <v/>
      </c>
      <c r="AA53" s="300" t="str">
        <f>IFERROR(Tri_Incurred_CCounts_Attror!AA49-Ctrol_Incurred_CCounts!AA118,"")</f>
        <v/>
      </c>
      <c r="AB53" s="300" t="str">
        <f>IFERROR(Tri_Incurred_CCounts_Attror!AB49-Ctrol_Incurred_CCounts!AB118,"")</f>
        <v/>
      </c>
      <c r="AC53" s="300" t="str">
        <f>IFERROR(Tri_Incurred_CCounts_Attror!AC49-Ctrol_Incurred_CCounts!AC118,"")</f>
        <v/>
      </c>
      <c r="AD53" s="300" t="str">
        <f>IFERROR(Tri_Incurred_CCounts_Attror!AD49-Ctrol_Incurred_CCounts!AD118,"")</f>
        <v/>
      </c>
      <c r="AE53" s="300" t="str">
        <f>IFERROR(Tri_Incurred_CCounts_Attror!AE49-Ctrol_Incurred_CCounts!AE118,"")</f>
        <v/>
      </c>
      <c r="AF53" s="300" t="str">
        <f>IFERROR(Tri_Incurred_CCounts_Attror!AF49-Ctrol_Incurred_CCounts!AF118,"")</f>
        <v/>
      </c>
      <c r="AG53" s="300" t="str">
        <f>IFERROR(Tri_Incurred_CCounts_Attror!AG49-Ctrol_Incurred_CCounts!AG118,"")</f>
        <v/>
      </c>
      <c r="AH53" s="300" t="str">
        <f>IFERROR(Tri_Incurred_CCounts_Attror!AH49-Ctrol_Incurred_CCounts!AH118,"")</f>
        <v/>
      </c>
      <c r="AI53" s="300" t="str">
        <f>IFERROR(Tri_Incurred_CCounts_Attror!AI49-Ctrol_Incurred_CCounts!AI118,"")</f>
        <v/>
      </c>
      <c r="AJ53" s="300" t="str">
        <f>IFERROR(Tri_Incurred_CCounts_Attror!AJ49-Ctrol_Incurred_CCounts!AJ118,"")</f>
        <v/>
      </c>
      <c r="AK53" s="300" t="str">
        <f>IFERROR(Tri_Incurred_CCounts_Attror!AK49-Ctrol_Incurred_CCounts!AK118,"")</f>
        <v/>
      </c>
      <c r="AL53" s="300" t="str">
        <f>IFERROR(Tri_Incurred_CCounts_Attror!AL49-Ctrol_Incurred_CCounts!AL118,"")</f>
        <v/>
      </c>
      <c r="AM53" s="300" t="str">
        <f>IFERROR(Tri_Incurred_CCounts_Attror!AM49-Ctrol_Incurred_CCounts!AM118,"")</f>
        <v/>
      </c>
      <c r="AN53" s="300" t="str">
        <f>IFERROR(Tri_Incurred_CCounts_Attror!AN49-Ctrol_Incurred_CCounts!AN118,"")</f>
        <v/>
      </c>
      <c r="AO53" s="300" t="str">
        <f>IFERROR(Tri_Incurred_CCounts_Attror!AO49-Ctrol_Incurred_CCounts!AO118,"")</f>
        <v/>
      </c>
      <c r="AP53" s="300" t="str">
        <f>IFERROR(Tri_Incurred_CCounts_Attror!AP49-Ctrol_Incurred_CCounts!AP118,"")</f>
        <v/>
      </c>
      <c r="AQ53" s="300" t="str">
        <f>IFERROR(Tri_Incurred_CCounts_Attror!AQ49-Ctrol_Incurred_CCounts!AQ118,"")</f>
        <v/>
      </c>
      <c r="AR53" s="300" t="str">
        <f>IFERROR(Tri_Incurred_CCounts_Attror!AR49-Ctrol_Incurred_CCounts!AR118,"")</f>
        <v/>
      </c>
      <c r="AS53" s="300" t="str">
        <f>IFERROR(Tri_Incurred_CCounts_Attror!AS49-Ctrol_Incurred_CCounts!AS118,"")</f>
        <v/>
      </c>
      <c r="AT53" s="300" t="str">
        <f>IFERROR(Tri_Incurred_CCounts_Attror!AT49-Ctrol_Incurred_CCounts!AT118,"")</f>
        <v/>
      </c>
      <c r="AU53" s="300" t="str">
        <f>IFERROR(Tri_Incurred_CCounts_Attror!AU49-Ctrol_Incurred_CCounts!AU118,"")</f>
        <v/>
      </c>
      <c r="AV53" s="300" t="str">
        <f>IFERROR(Tri_Incurred_CCounts_Attror!AV49-Ctrol_Incurred_CCounts!AV118,"")</f>
        <v/>
      </c>
      <c r="AW53" s="300" t="str">
        <f>IFERROR(Tri_Incurred_CCounts_Attror!AW49-Ctrol_Incurred_CCounts!AW118,"")</f>
        <v/>
      </c>
      <c r="AX53" s="300" t="str">
        <f>IFERROR(Tri_Incurred_CCounts_Attror!AX49-Ctrol_Incurred_CCounts!AX118,"")</f>
        <v/>
      </c>
      <c r="AY53" s="300" t="str">
        <f>IFERROR(Tri_Incurred_CCounts_Attror!AY49-Ctrol_Incurred_CCounts!AY118,"")</f>
        <v/>
      </c>
      <c r="AZ53" s="300" t="str">
        <f>IFERROR(Tri_Incurred_CCounts_Attror!AZ49-Ctrol_Incurred_CCounts!AZ118,"")</f>
        <v/>
      </c>
      <c r="BA53" s="300" t="str">
        <f>IFERROR(Tri_Incurred_CCounts_Attror!BA49-Ctrol_Incurred_CCounts!BA118,"")</f>
        <v/>
      </c>
      <c r="BB53" s="300" t="str">
        <f>IFERROR(Tri_Incurred_CCounts_Attror!BB49-Ctrol_Incurred_CCounts!BB118,"")</f>
        <v/>
      </c>
      <c r="BC53" s="300" t="str">
        <f>IFERROR(Tri_Incurred_CCounts_Attror!BC49-Ctrol_Incurred_CCounts!BC118,"")</f>
        <v/>
      </c>
      <c r="BD53" s="300" t="str">
        <f>IFERROR(Tri_Incurred_CCounts_Attror!BD49-Ctrol_Incurred_CCounts!BD118,"")</f>
        <v/>
      </c>
      <c r="BE53" s="300" t="str">
        <f>IFERROR(Tri_Incurred_CCounts_Attror!BE49-Ctrol_Incurred_CCounts!BE118,"")</f>
        <v/>
      </c>
      <c r="BF53" s="300" t="str">
        <f>IFERROR(Tri_Incurred_CCounts_Attror!BF49-Ctrol_Incurred_CCounts!BF118,"")</f>
        <v/>
      </c>
      <c r="BG53" s="300" t="str">
        <f>IFERROR(Tri_Incurred_CCounts_Attror!BG49-Ctrol_Incurred_CCounts!BG118,"")</f>
        <v/>
      </c>
    </row>
    <row r="54" spans="1:59" s="300" customFormat="1">
      <c r="A54" s="127" t="s">
        <v>415</v>
      </c>
      <c r="B54" s="300">
        <f>IFERROR(Tri_Incurred_CCounts_Attror!B50-Ctrol_Incurred_CCounts!B119,"")</f>
        <v>0</v>
      </c>
      <c r="C54" s="300">
        <f>IFERROR(Tri_Incurred_CCounts_Attror!C50-Ctrol_Incurred_CCounts!C119,"")</f>
        <v>0</v>
      </c>
      <c r="D54" s="300">
        <f>IFERROR(Tri_Incurred_CCounts_Attror!D50-Ctrol_Incurred_CCounts!D119,"")</f>
        <v>0</v>
      </c>
      <c r="E54" s="300">
        <f>IFERROR(Tri_Incurred_CCounts_Attror!E50-Ctrol_Incurred_CCounts!E119,"")</f>
        <v>0</v>
      </c>
      <c r="F54" s="300">
        <f>IFERROR(Tri_Incurred_CCounts_Attror!F50-Ctrol_Incurred_CCounts!F119,"")</f>
        <v>0</v>
      </c>
      <c r="G54" s="300">
        <f>IFERROR(Tri_Incurred_CCounts_Attror!G50-Ctrol_Incurred_CCounts!G119,"")</f>
        <v>0</v>
      </c>
      <c r="H54" s="300">
        <f>IFERROR(Tri_Incurred_CCounts_Attror!H50-Ctrol_Incurred_CCounts!H119,"")</f>
        <v>0</v>
      </c>
      <c r="I54" s="300">
        <f>IFERROR(Tri_Incurred_CCounts_Attror!I50-Ctrol_Incurred_CCounts!I119,"")</f>
        <v>0</v>
      </c>
      <c r="J54" s="300">
        <f>IFERROR(Tri_Incurred_CCounts_Attror!J50-Ctrol_Incurred_CCounts!J119,"")</f>
        <v>0</v>
      </c>
      <c r="K54" s="300">
        <f>IFERROR(Tri_Incurred_CCounts_Attror!K50-Ctrol_Incurred_CCounts!K119,"")</f>
        <v>0</v>
      </c>
      <c r="L54" s="300">
        <f>IFERROR(Tri_Incurred_CCounts_Attror!L50-Ctrol_Incurred_CCounts!L119,"")</f>
        <v>0</v>
      </c>
      <c r="M54" s="300">
        <f>IFERROR(Tri_Incurred_CCounts_Attror!M50-Ctrol_Incurred_CCounts!M119,"")</f>
        <v>0</v>
      </c>
      <c r="N54" s="300">
        <f>IFERROR(Tri_Incurred_CCounts_Attror!N50-Ctrol_Incurred_CCounts!N119,"")</f>
        <v>0</v>
      </c>
      <c r="O54" s="300">
        <f>IFERROR(Tri_Incurred_CCounts_Attror!O50-Ctrol_Incurred_CCounts!O119,"")</f>
        <v>0</v>
      </c>
      <c r="P54" s="300">
        <f>IFERROR(Tri_Incurred_CCounts_Attror!P50-Ctrol_Incurred_CCounts!P119,"")</f>
        <v>0</v>
      </c>
      <c r="Q54" s="300">
        <f>IFERROR(Tri_Incurred_CCounts_Attror!Q50-Ctrol_Incurred_CCounts!Q119,"")</f>
        <v>0</v>
      </c>
      <c r="R54" s="300">
        <f>IFERROR(Tri_Incurred_CCounts_Attror!R50-Ctrol_Incurred_CCounts!R119,"")</f>
        <v>0</v>
      </c>
      <c r="S54" s="300">
        <f>IFERROR(Tri_Incurred_CCounts_Attror!S50-Ctrol_Incurred_CCounts!S119,"")</f>
        <v>0</v>
      </c>
      <c r="T54" s="300">
        <f>IFERROR(Tri_Incurred_CCounts_Attror!T50-Ctrol_Incurred_CCounts!T119,"")</f>
        <v>0</v>
      </c>
      <c r="U54" s="300">
        <f>IFERROR(Tri_Incurred_CCounts_Attror!U50-Ctrol_Incurred_CCounts!U119,"")</f>
        <v>0</v>
      </c>
      <c r="V54" s="300">
        <f>IFERROR(Tri_Incurred_CCounts_Attror!V50-Ctrol_Incurred_CCounts!V119,"")</f>
        <v>0</v>
      </c>
      <c r="W54" s="300">
        <f>IFERROR(Tri_Incurred_CCounts_Attror!W50-Ctrol_Incurred_CCounts!W119,"")</f>
        <v>0</v>
      </c>
      <c r="X54" s="300">
        <f>IFERROR(Tri_Incurred_CCounts_Attror!X50-Ctrol_Incurred_CCounts!X119,"")</f>
        <v>0</v>
      </c>
      <c r="Y54" s="300" t="str">
        <f>IFERROR(Tri_Incurred_CCounts_Attror!Y50-Ctrol_Incurred_CCounts!Y119,"")</f>
        <v/>
      </c>
      <c r="Z54" s="300" t="str">
        <f>IFERROR(Tri_Incurred_CCounts_Attror!Z50-Ctrol_Incurred_CCounts!Z119,"")</f>
        <v/>
      </c>
      <c r="AA54" s="300" t="str">
        <f>IFERROR(Tri_Incurred_CCounts_Attror!AA50-Ctrol_Incurred_CCounts!AA119,"")</f>
        <v/>
      </c>
      <c r="AB54" s="300" t="str">
        <f>IFERROR(Tri_Incurred_CCounts_Attror!AB50-Ctrol_Incurred_CCounts!AB119,"")</f>
        <v/>
      </c>
      <c r="AC54" s="300" t="str">
        <f>IFERROR(Tri_Incurred_CCounts_Attror!AC50-Ctrol_Incurred_CCounts!AC119,"")</f>
        <v/>
      </c>
      <c r="AD54" s="300" t="str">
        <f>IFERROR(Tri_Incurred_CCounts_Attror!AD50-Ctrol_Incurred_CCounts!AD119,"")</f>
        <v/>
      </c>
      <c r="AE54" s="300" t="str">
        <f>IFERROR(Tri_Incurred_CCounts_Attror!AE50-Ctrol_Incurred_CCounts!AE119,"")</f>
        <v/>
      </c>
      <c r="AF54" s="300" t="str">
        <f>IFERROR(Tri_Incurred_CCounts_Attror!AF50-Ctrol_Incurred_CCounts!AF119,"")</f>
        <v/>
      </c>
      <c r="AG54" s="300" t="str">
        <f>IFERROR(Tri_Incurred_CCounts_Attror!AG50-Ctrol_Incurred_CCounts!AG119,"")</f>
        <v/>
      </c>
      <c r="AH54" s="300" t="str">
        <f>IFERROR(Tri_Incurred_CCounts_Attror!AH50-Ctrol_Incurred_CCounts!AH119,"")</f>
        <v/>
      </c>
      <c r="AI54" s="300" t="str">
        <f>IFERROR(Tri_Incurred_CCounts_Attror!AI50-Ctrol_Incurred_CCounts!AI119,"")</f>
        <v/>
      </c>
      <c r="AJ54" s="300" t="str">
        <f>IFERROR(Tri_Incurred_CCounts_Attror!AJ50-Ctrol_Incurred_CCounts!AJ119,"")</f>
        <v/>
      </c>
      <c r="AK54" s="300" t="str">
        <f>IFERROR(Tri_Incurred_CCounts_Attror!AK50-Ctrol_Incurred_CCounts!AK119,"")</f>
        <v/>
      </c>
      <c r="AL54" s="300" t="str">
        <f>IFERROR(Tri_Incurred_CCounts_Attror!AL50-Ctrol_Incurred_CCounts!AL119,"")</f>
        <v/>
      </c>
      <c r="AM54" s="300" t="str">
        <f>IFERROR(Tri_Incurred_CCounts_Attror!AM50-Ctrol_Incurred_CCounts!AM119,"")</f>
        <v/>
      </c>
      <c r="AN54" s="300" t="str">
        <f>IFERROR(Tri_Incurred_CCounts_Attror!AN50-Ctrol_Incurred_CCounts!AN119,"")</f>
        <v/>
      </c>
      <c r="AO54" s="300" t="str">
        <f>IFERROR(Tri_Incurred_CCounts_Attror!AO50-Ctrol_Incurred_CCounts!AO119,"")</f>
        <v/>
      </c>
      <c r="AP54" s="300" t="str">
        <f>IFERROR(Tri_Incurred_CCounts_Attror!AP50-Ctrol_Incurred_CCounts!AP119,"")</f>
        <v/>
      </c>
      <c r="AQ54" s="300" t="str">
        <f>IFERROR(Tri_Incurred_CCounts_Attror!AQ50-Ctrol_Incurred_CCounts!AQ119,"")</f>
        <v/>
      </c>
      <c r="AR54" s="300" t="str">
        <f>IFERROR(Tri_Incurred_CCounts_Attror!AR50-Ctrol_Incurred_CCounts!AR119,"")</f>
        <v/>
      </c>
      <c r="AS54" s="300" t="str">
        <f>IFERROR(Tri_Incurred_CCounts_Attror!AS50-Ctrol_Incurred_CCounts!AS119,"")</f>
        <v/>
      </c>
      <c r="AT54" s="300" t="str">
        <f>IFERROR(Tri_Incurred_CCounts_Attror!AT50-Ctrol_Incurred_CCounts!AT119,"")</f>
        <v/>
      </c>
      <c r="AU54" s="300" t="str">
        <f>IFERROR(Tri_Incurred_CCounts_Attror!AU50-Ctrol_Incurred_CCounts!AU119,"")</f>
        <v/>
      </c>
      <c r="AV54" s="300" t="str">
        <f>IFERROR(Tri_Incurred_CCounts_Attror!AV50-Ctrol_Incurred_CCounts!AV119,"")</f>
        <v/>
      </c>
      <c r="AW54" s="300" t="str">
        <f>IFERROR(Tri_Incurred_CCounts_Attror!AW50-Ctrol_Incurred_CCounts!AW119,"")</f>
        <v/>
      </c>
      <c r="AX54" s="300" t="str">
        <f>IFERROR(Tri_Incurred_CCounts_Attror!AX50-Ctrol_Incurred_CCounts!AX119,"")</f>
        <v/>
      </c>
      <c r="AY54" s="300" t="str">
        <f>IFERROR(Tri_Incurred_CCounts_Attror!AY50-Ctrol_Incurred_CCounts!AY119,"")</f>
        <v/>
      </c>
      <c r="AZ54" s="300" t="str">
        <f>IFERROR(Tri_Incurred_CCounts_Attror!AZ50-Ctrol_Incurred_CCounts!AZ119,"")</f>
        <v/>
      </c>
      <c r="BA54" s="300" t="str">
        <f>IFERROR(Tri_Incurred_CCounts_Attror!BA50-Ctrol_Incurred_CCounts!BA119,"")</f>
        <v/>
      </c>
      <c r="BB54" s="300" t="str">
        <f>IFERROR(Tri_Incurred_CCounts_Attror!BB50-Ctrol_Incurred_CCounts!BB119,"")</f>
        <v/>
      </c>
      <c r="BC54" s="300" t="str">
        <f>IFERROR(Tri_Incurred_CCounts_Attror!BC50-Ctrol_Incurred_CCounts!BC119,"")</f>
        <v/>
      </c>
      <c r="BD54" s="300" t="str">
        <f>IFERROR(Tri_Incurred_CCounts_Attror!BD50-Ctrol_Incurred_CCounts!BD119,"")</f>
        <v/>
      </c>
      <c r="BE54" s="300" t="str">
        <f>IFERROR(Tri_Incurred_CCounts_Attror!BE50-Ctrol_Incurred_CCounts!BE119,"")</f>
        <v/>
      </c>
      <c r="BF54" s="300" t="str">
        <f>IFERROR(Tri_Incurred_CCounts_Attror!BF50-Ctrol_Incurred_CCounts!BF119,"")</f>
        <v/>
      </c>
      <c r="BG54" s="300" t="str">
        <f>IFERROR(Tri_Incurred_CCounts_Attror!BG50-Ctrol_Incurred_CCounts!BG119,"")</f>
        <v/>
      </c>
    </row>
    <row r="55" spans="1:59" s="300" customFormat="1">
      <c r="A55" s="127" t="s">
        <v>416</v>
      </c>
      <c r="B55" s="300">
        <f>IFERROR(Tri_Incurred_CCounts_Attror!B51-Ctrol_Incurred_CCounts!B120,"")</f>
        <v>0</v>
      </c>
      <c r="C55" s="300">
        <f>IFERROR(Tri_Incurred_CCounts_Attror!C51-Ctrol_Incurred_CCounts!C120,"")</f>
        <v>0</v>
      </c>
      <c r="D55" s="300">
        <f>IFERROR(Tri_Incurred_CCounts_Attror!D51-Ctrol_Incurred_CCounts!D120,"")</f>
        <v>0</v>
      </c>
      <c r="E55" s="300">
        <f>IFERROR(Tri_Incurred_CCounts_Attror!E51-Ctrol_Incurred_CCounts!E120,"")</f>
        <v>0</v>
      </c>
      <c r="F55" s="300">
        <f>IFERROR(Tri_Incurred_CCounts_Attror!F51-Ctrol_Incurred_CCounts!F120,"")</f>
        <v>0</v>
      </c>
      <c r="G55" s="300">
        <f>IFERROR(Tri_Incurred_CCounts_Attror!G51-Ctrol_Incurred_CCounts!G120,"")</f>
        <v>0</v>
      </c>
      <c r="H55" s="300">
        <f>IFERROR(Tri_Incurred_CCounts_Attror!H51-Ctrol_Incurred_CCounts!H120,"")</f>
        <v>0</v>
      </c>
      <c r="I55" s="300">
        <f>IFERROR(Tri_Incurred_CCounts_Attror!I51-Ctrol_Incurred_CCounts!I120,"")</f>
        <v>0</v>
      </c>
      <c r="J55" s="300">
        <f>IFERROR(Tri_Incurred_CCounts_Attror!J51-Ctrol_Incurred_CCounts!J120,"")</f>
        <v>0</v>
      </c>
      <c r="K55" s="300">
        <f>IFERROR(Tri_Incurred_CCounts_Attror!K51-Ctrol_Incurred_CCounts!K120,"")</f>
        <v>0</v>
      </c>
      <c r="L55" s="300">
        <f>IFERROR(Tri_Incurred_CCounts_Attror!L51-Ctrol_Incurred_CCounts!L120,"")</f>
        <v>0</v>
      </c>
      <c r="M55" s="300">
        <f>IFERROR(Tri_Incurred_CCounts_Attror!M51-Ctrol_Incurred_CCounts!M120,"")</f>
        <v>0</v>
      </c>
      <c r="N55" s="300">
        <f>IFERROR(Tri_Incurred_CCounts_Attror!N51-Ctrol_Incurred_CCounts!N120,"")</f>
        <v>0</v>
      </c>
      <c r="O55" s="300">
        <f>IFERROR(Tri_Incurred_CCounts_Attror!O51-Ctrol_Incurred_CCounts!O120,"")</f>
        <v>0</v>
      </c>
      <c r="P55" s="300">
        <f>IFERROR(Tri_Incurred_CCounts_Attror!P51-Ctrol_Incurred_CCounts!P120,"")</f>
        <v>0</v>
      </c>
      <c r="Q55" s="300">
        <f>IFERROR(Tri_Incurred_CCounts_Attror!Q51-Ctrol_Incurred_CCounts!Q120,"")</f>
        <v>0</v>
      </c>
      <c r="R55" s="300">
        <f>IFERROR(Tri_Incurred_CCounts_Attror!R51-Ctrol_Incurred_CCounts!R120,"")</f>
        <v>0</v>
      </c>
      <c r="S55" s="300">
        <f>IFERROR(Tri_Incurred_CCounts_Attror!S51-Ctrol_Incurred_CCounts!S120,"")</f>
        <v>0</v>
      </c>
      <c r="T55" s="300">
        <f>IFERROR(Tri_Incurred_CCounts_Attror!T51-Ctrol_Incurred_CCounts!T120,"")</f>
        <v>0</v>
      </c>
      <c r="U55" s="300">
        <f>IFERROR(Tri_Incurred_CCounts_Attror!U51-Ctrol_Incurred_CCounts!U120,"")</f>
        <v>0</v>
      </c>
      <c r="V55" s="300">
        <f>IFERROR(Tri_Incurred_CCounts_Attror!V51-Ctrol_Incurred_CCounts!V120,"")</f>
        <v>0</v>
      </c>
      <c r="W55" s="300">
        <f>IFERROR(Tri_Incurred_CCounts_Attror!W51-Ctrol_Incurred_CCounts!W120,"")</f>
        <v>0</v>
      </c>
      <c r="X55" s="300" t="str">
        <f>IFERROR(Tri_Incurred_CCounts_Attror!X51-Ctrol_Incurred_CCounts!X120,"")</f>
        <v/>
      </c>
      <c r="Y55" s="300" t="str">
        <f>IFERROR(Tri_Incurred_CCounts_Attror!Y51-Ctrol_Incurred_CCounts!Y120,"")</f>
        <v/>
      </c>
      <c r="Z55" s="300" t="str">
        <f>IFERROR(Tri_Incurred_CCounts_Attror!Z51-Ctrol_Incurred_CCounts!Z120,"")</f>
        <v/>
      </c>
      <c r="AA55" s="300" t="str">
        <f>IFERROR(Tri_Incurred_CCounts_Attror!AA51-Ctrol_Incurred_CCounts!AA120,"")</f>
        <v/>
      </c>
      <c r="AB55" s="300" t="str">
        <f>IFERROR(Tri_Incurred_CCounts_Attror!AB51-Ctrol_Incurred_CCounts!AB120,"")</f>
        <v/>
      </c>
      <c r="AC55" s="300" t="str">
        <f>IFERROR(Tri_Incurred_CCounts_Attror!AC51-Ctrol_Incurred_CCounts!AC120,"")</f>
        <v/>
      </c>
      <c r="AD55" s="300" t="str">
        <f>IFERROR(Tri_Incurred_CCounts_Attror!AD51-Ctrol_Incurred_CCounts!AD120,"")</f>
        <v/>
      </c>
      <c r="AE55" s="300" t="str">
        <f>IFERROR(Tri_Incurred_CCounts_Attror!AE51-Ctrol_Incurred_CCounts!AE120,"")</f>
        <v/>
      </c>
      <c r="AF55" s="300" t="str">
        <f>IFERROR(Tri_Incurred_CCounts_Attror!AF51-Ctrol_Incurred_CCounts!AF120,"")</f>
        <v/>
      </c>
      <c r="AG55" s="300" t="str">
        <f>IFERROR(Tri_Incurred_CCounts_Attror!AG51-Ctrol_Incurred_CCounts!AG120,"")</f>
        <v/>
      </c>
      <c r="AH55" s="300" t="str">
        <f>IFERROR(Tri_Incurred_CCounts_Attror!AH51-Ctrol_Incurred_CCounts!AH120,"")</f>
        <v/>
      </c>
      <c r="AI55" s="300" t="str">
        <f>IFERROR(Tri_Incurred_CCounts_Attror!AI51-Ctrol_Incurred_CCounts!AI120,"")</f>
        <v/>
      </c>
      <c r="AJ55" s="300" t="str">
        <f>IFERROR(Tri_Incurred_CCounts_Attror!AJ51-Ctrol_Incurred_CCounts!AJ120,"")</f>
        <v/>
      </c>
      <c r="AK55" s="300" t="str">
        <f>IFERROR(Tri_Incurred_CCounts_Attror!AK51-Ctrol_Incurred_CCounts!AK120,"")</f>
        <v/>
      </c>
      <c r="AL55" s="300" t="str">
        <f>IFERROR(Tri_Incurred_CCounts_Attror!AL51-Ctrol_Incurred_CCounts!AL120,"")</f>
        <v/>
      </c>
      <c r="AM55" s="300" t="str">
        <f>IFERROR(Tri_Incurred_CCounts_Attror!AM51-Ctrol_Incurred_CCounts!AM120,"")</f>
        <v/>
      </c>
      <c r="AN55" s="300" t="str">
        <f>IFERROR(Tri_Incurred_CCounts_Attror!AN51-Ctrol_Incurred_CCounts!AN120,"")</f>
        <v/>
      </c>
      <c r="AO55" s="300" t="str">
        <f>IFERROR(Tri_Incurred_CCounts_Attror!AO51-Ctrol_Incurred_CCounts!AO120,"")</f>
        <v/>
      </c>
      <c r="AP55" s="300" t="str">
        <f>IFERROR(Tri_Incurred_CCounts_Attror!AP51-Ctrol_Incurred_CCounts!AP120,"")</f>
        <v/>
      </c>
      <c r="AQ55" s="300" t="str">
        <f>IFERROR(Tri_Incurred_CCounts_Attror!AQ51-Ctrol_Incurred_CCounts!AQ120,"")</f>
        <v/>
      </c>
      <c r="AR55" s="300" t="str">
        <f>IFERROR(Tri_Incurred_CCounts_Attror!AR51-Ctrol_Incurred_CCounts!AR120,"")</f>
        <v/>
      </c>
      <c r="AS55" s="300" t="str">
        <f>IFERROR(Tri_Incurred_CCounts_Attror!AS51-Ctrol_Incurred_CCounts!AS120,"")</f>
        <v/>
      </c>
      <c r="AT55" s="300" t="str">
        <f>IFERROR(Tri_Incurred_CCounts_Attror!AT51-Ctrol_Incurred_CCounts!AT120,"")</f>
        <v/>
      </c>
      <c r="AU55" s="300" t="str">
        <f>IFERROR(Tri_Incurred_CCounts_Attror!AU51-Ctrol_Incurred_CCounts!AU120,"")</f>
        <v/>
      </c>
      <c r="AV55" s="300" t="str">
        <f>IFERROR(Tri_Incurred_CCounts_Attror!AV51-Ctrol_Incurred_CCounts!AV120,"")</f>
        <v/>
      </c>
      <c r="AW55" s="300" t="str">
        <f>IFERROR(Tri_Incurred_CCounts_Attror!AW51-Ctrol_Incurred_CCounts!AW120,"")</f>
        <v/>
      </c>
      <c r="AX55" s="300" t="str">
        <f>IFERROR(Tri_Incurred_CCounts_Attror!AX51-Ctrol_Incurred_CCounts!AX120,"")</f>
        <v/>
      </c>
      <c r="AY55" s="300" t="str">
        <f>IFERROR(Tri_Incurred_CCounts_Attror!AY51-Ctrol_Incurred_CCounts!AY120,"")</f>
        <v/>
      </c>
      <c r="AZ55" s="300" t="str">
        <f>IFERROR(Tri_Incurred_CCounts_Attror!AZ51-Ctrol_Incurred_CCounts!AZ120,"")</f>
        <v/>
      </c>
      <c r="BA55" s="300" t="str">
        <f>IFERROR(Tri_Incurred_CCounts_Attror!BA51-Ctrol_Incurred_CCounts!BA120,"")</f>
        <v/>
      </c>
      <c r="BB55" s="300" t="str">
        <f>IFERROR(Tri_Incurred_CCounts_Attror!BB51-Ctrol_Incurred_CCounts!BB120,"")</f>
        <v/>
      </c>
      <c r="BC55" s="300" t="str">
        <f>IFERROR(Tri_Incurred_CCounts_Attror!BC51-Ctrol_Incurred_CCounts!BC120,"")</f>
        <v/>
      </c>
      <c r="BD55" s="300" t="str">
        <f>IFERROR(Tri_Incurred_CCounts_Attror!BD51-Ctrol_Incurred_CCounts!BD120,"")</f>
        <v/>
      </c>
      <c r="BE55" s="300" t="str">
        <f>IFERROR(Tri_Incurred_CCounts_Attror!BE51-Ctrol_Incurred_CCounts!BE120,"")</f>
        <v/>
      </c>
      <c r="BF55" s="300" t="str">
        <f>IFERROR(Tri_Incurred_CCounts_Attror!BF51-Ctrol_Incurred_CCounts!BF120,"")</f>
        <v/>
      </c>
      <c r="BG55" s="300" t="str">
        <f>IFERROR(Tri_Incurred_CCounts_Attror!BG51-Ctrol_Incurred_CCounts!BG120,"")</f>
        <v/>
      </c>
    </row>
    <row r="56" spans="1:59" s="300" customFormat="1">
      <c r="A56" s="127" t="s">
        <v>417</v>
      </c>
      <c r="B56" s="300">
        <f>IFERROR(Tri_Incurred_CCounts_Attror!B52-Ctrol_Incurred_CCounts!B121,"")</f>
        <v>0</v>
      </c>
      <c r="C56" s="300">
        <f>IFERROR(Tri_Incurred_CCounts_Attror!C52-Ctrol_Incurred_CCounts!C121,"")</f>
        <v>0</v>
      </c>
      <c r="D56" s="300">
        <f>IFERROR(Tri_Incurred_CCounts_Attror!D52-Ctrol_Incurred_CCounts!D121,"")</f>
        <v>0</v>
      </c>
      <c r="E56" s="300">
        <f>IFERROR(Tri_Incurred_CCounts_Attror!E52-Ctrol_Incurred_CCounts!E121,"")</f>
        <v>0</v>
      </c>
      <c r="F56" s="300">
        <f>IFERROR(Tri_Incurred_CCounts_Attror!F52-Ctrol_Incurred_CCounts!F121,"")</f>
        <v>0</v>
      </c>
      <c r="G56" s="300">
        <f>IFERROR(Tri_Incurred_CCounts_Attror!G52-Ctrol_Incurred_CCounts!G121,"")</f>
        <v>0</v>
      </c>
      <c r="H56" s="300">
        <f>IFERROR(Tri_Incurred_CCounts_Attror!H52-Ctrol_Incurred_CCounts!H121,"")</f>
        <v>0</v>
      </c>
      <c r="I56" s="300">
        <f>IFERROR(Tri_Incurred_CCounts_Attror!I52-Ctrol_Incurred_CCounts!I121,"")</f>
        <v>0</v>
      </c>
      <c r="J56" s="300">
        <f>IFERROR(Tri_Incurred_CCounts_Attror!J52-Ctrol_Incurred_CCounts!J121,"")</f>
        <v>0</v>
      </c>
      <c r="K56" s="300">
        <f>IFERROR(Tri_Incurred_CCounts_Attror!K52-Ctrol_Incurred_CCounts!K121,"")</f>
        <v>0</v>
      </c>
      <c r="L56" s="300">
        <f>IFERROR(Tri_Incurred_CCounts_Attror!L52-Ctrol_Incurred_CCounts!L121,"")</f>
        <v>0</v>
      </c>
      <c r="M56" s="300">
        <f>IFERROR(Tri_Incurred_CCounts_Attror!M52-Ctrol_Incurred_CCounts!M121,"")</f>
        <v>0</v>
      </c>
      <c r="N56" s="300">
        <f>IFERROR(Tri_Incurred_CCounts_Attror!N52-Ctrol_Incurred_CCounts!N121,"")</f>
        <v>0</v>
      </c>
      <c r="O56" s="300">
        <f>IFERROR(Tri_Incurred_CCounts_Attror!O52-Ctrol_Incurred_CCounts!O121,"")</f>
        <v>0</v>
      </c>
      <c r="P56" s="300">
        <f>IFERROR(Tri_Incurred_CCounts_Attror!P52-Ctrol_Incurred_CCounts!P121,"")</f>
        <v>0</v>
      </c>
      <c r="Q56" s="300">
        <f>IFERROR(Tri_Incurred_CCounts_Attror!Q52-Ctrol_Incurred_CCounts!Q121,"")</f>
        <v>0</v>
      </c>
      <c r="R56" s="300">
        <f>IFERROR(Tri_Incurred_CCounts_Attror!R52-Ctrol_Incurred_CCounts!R121,"")</f>
        <v>0</v>
      </c>
      <c r="S56" s="300">
        <f>IFERROR(Tri_Incurred_CCounts_Attror!S52-Ctrol_Incurred_CCounts!S121,"")</f>
        <v>0</v>
      </c>
      <c r="T56" s="300">
        <f>IFERROR(Tri_Incurred_CCounts_Attror!T52-Ctrol_Incurred_CCounts!T121,"")</f>
        <v>0</v>
      </c>
      <c r="U56" s="300">
        <f>IFERROR(Tri_Incurred_CCounts_Attror!U52-Ctrol_Incurred_CCounts!U121,"")</f>
        <v>0</v>
      </c>
      <c r="V56" s="300">
        <f>IFERROR(Tri_Incurred_CCounts_Attror!V52-Ctrol_Incurred_CCounts!V121,"")</f>
        <v>0</v>
      </c>
      <c r="W56" s="300" t="str">
        <f>IFERROR(Tri_Incurred_CCounts_Attror!W52-Ctrol_Incurred_CCounts!W121,"")</f>
        <v/>
      </c>
      <c r="X56" s="300" t="str">
        <f>IFERROR(Tri_Incurred_CCounts_Attror!X52-Ctrol_Incurred_CCounts!X121,"")</f>
        <v/>
      </c>
      <c r="Y56" s="300" t="str">
        <f>IFERROR(Tri_Incurred_CCounts_Attror!Y52-Ctrol_Incurred_CCounts!Y121,"")</f>
        <v/>
      </c>
      <c r="Z56" s="300" t="str">
        <f>IFERROR(Tri_Incurred_CCounts_Attror!Z52-Ctrol_Incurred_CCounts!Z121,"")</f>
        <v/>
      </c>
      <c r="AA56" s="300" t="str">
        <f>IFERROR(Tri_Incurred_CCounts_Attror!AA52-Ctrol_Incurred_CCounts!AA121,"")</f>
        <v/>
      </c>
      <c r="AB56" s="300" t="str">
        <f>IFERROR(Tri_Incurred_CCounts_Attror!AB52-Ctrol_Incurred_CCounts!AB121,"")</f>
        <v/>
      </c>
      <c r="AC56" s="300" t="str">
        <f>IFERROR(Tri_Incurred_CCounts_Attror!AC52-Ctrol_Incurred_CCounts!AC121,"")</f>
        <v/>
      </c>
      <c r="AD56" s="300" t="str">
        <f>IFERROR(Tri_Incurred_CCounts_Attror!AD52-Ctrol_Incurred_CCounts!AD121,"")</f>
        <v/>
      </c>
      <c r="AE56" s="300" t="str">
        <f>IFERROR(Tri_Incurred_CCounts_Attror!AE52-Ctrol_Incurred_CCounts!AE121,"")</f>
        <v/>
      </c>
      <c r="AF56" s="300" t="str">
        <f>IFERROR(Tri_Incurred_CCounts_Attror!AF52-Ctrol_Incurred_CCounts!AF121,"")</f>
        <v/>
      </c>
      <c r="AG56" s="300" t="str">
        <f>IFERROR(Tri_Incurred_CCounts_Attror!AG52-Ctrol_Incurred_CCounts!AG121,"")</f>
        <v/>
      </c>
      <c r="AH56" s="300" t="str">
        <f>IFERROR(Tri_Incurred_CCounts_Attror!AH52-Ctrol_Incurred_CCounts!AH121,"")</f>
        <v/>
      </c>
      <c r="AI56" s="300" t="str">
        <f>IFERROR(Tri_Incurred_CCounts_Attror!AI52-Ctrol_Incurred_CCounts!AI121,"")</f>
        <v/>
      </c>
      <c r="AJ56" s="300" t="str">
        <f>IFERROR(Tri_Incurred_CCounts_Attror!AJ52-Ctrol_Incurred_CCounts!AJ121,"")</f>
        <v/>
      </c>
      <c r="AK56" s="300" t="str">
        <f>IFERROR(Tri_Incurred_CCounts_Attror!AK52-Ctrol_Incurred_CCounts!AK121,"")</f>
        <v/>
      </c>
      <c r="AL56" s="300" t="str">
        <f>IFERROR(Tri_Incurred_CCounts_Attror!AL52-Ctrol_Incurred_CCounts!AL121,"")</f>
        <v/>
      </c>
      <c r="AM56" s="300" t="str">
        <f>IFERROR(Tri_Incurred_CCounts_Attror!AM52-Ctrol_Incurred_CCounts!AM121,"")</f>
        <v/>
      </c>
      <c r="AN56" s="300" t="str">
        <f>IFERROR(Tri_Incurred_CCounts_Attror!AN52-Ctrol_Incurred_CCounts!AN121,"")</f>
        <v/>
      </c>
      <c r="AO56" s="300" t="str">
        <f>IFERROR(Tri_Incurred_CCounts_Attror!AO52-Ctrol_Incurred_CCounts!AO121,"")</f>
        <v/>
      </c>
      <c r="AP56" s="300" t="str">
        <f>IFERROR(Tri_Incurred_CCounts_Attror!AP52-Ctrol_Incurred_CCounts!AP121,"")</f>
        <v/>
      </c>
      <c r="AQ56" s="300" t="str">
        <f>IFERROR(Tri_Incurred_CCounts_Attror!AQ52-Ctrol_Incurred_CCounts!AQ121,"")</f>
        <v/>
      </c>
      <c r="AR56" s="300" t="str">
        <f>IFERROR(Tri_Incurred_CCounts_Attror!AR52-Ctrol_Incurred_CCounts!AR121,"")</f>
        <v/>
      </c>
      <c r="AS56" s="300" t="str">
        <f>IFERROR(Tri_Incurred_CCounts_Attror!AS52-Ctrol_Incurred_CCounts!AS121,"")</f>
        <v/>
      </c>
      <c r="AT56" s="300" t="str">
        <f>IFERROR(Tri_Incurred_CCounts_Attror!AT52-Ctrol_Incurred_CCounts!AT121,"")</f>
        <v/>
      </c>
      <c r="AU56" s="300" t="str">
        <f>IFERROR(Tri_Incurred_CCounts_Attror!AU52-Ctrol_Incurred_CCounts!AU121,"")</f>
        <v/>
      </c>
      <c r="AV56" s="300" t="str">
        <f>IFERROR(Tri_Incurred_CCounts_Attror!AV52-Ctrol_Incurred_CCounts!AV121,"")</f>
        <v/>
      </c>
      <c r="AW56" s="300" t="str">
        <f>IFERROR(Tri_Incurred_CCounts_Attror!AW52-Ctrol_Incurred_CCounts!AW121,"")</f>
        <v/>
      </c>
      <c r="AX56" s="300" t="str">
        <f>IFERROR(Tri_Incurred_CCounts_Attror!AX52-Ctrol_Incurred_CCounts!AX121,"")</f>
        <v/>
      </c>
      <c r="AY56" s="300" t="str">
        <f>IFERROR(Tri_Incurred_CCounts_Attror!AY52-Ctrol_Incurred_CCounts!AY121,"")</f>
        <v/>
      </c>
      <c r="AZ56" s="300" t="str">
        <f>IFERROR(Tri_Incurred_CCounts_Attror!AZ52-Ctrol_Incurred_CCounts!AZ121,"")</f>
        <v/>
      </c>
      <c r="BA56" s="300" t="str">
        <f>IFERROR(Tri_Incurred_CCounts_Attror!BA52-Ctrol_Incurred_CCounts!BA121,"")</f>
        <v/>
      </c>
      <c r="BB56" s="300" t="str">
        <f>IFERROR(Tri_Incurred_CCounts_Attror!BB52-Ctrol_Incurred_CCounts!BB121,"")</f>
        <v/>
      </c>
      <c r="BC56" s="300" t="str">
        <f>IFERROR(Tri_Incurred_CCounts_Attror!BC52-Ctrol_Incurred_CCounts!BC121,"")</f>
        <v/>
      </c>
      <c r="BD56" s="300" t="str">
        <f>IFERROR(Tri_Incurred_CCounts_Attror!BD52-Ctrol_Incurred_CCounts!BD121,"")</f>
        <v/>
      </c>
      <c r="BE56" s="300" t="str">
        <f>IFERROR(Tri_Incurred_CCounts_Attror!BE52-Ctrol_Incurred_CCounts!BE121,"")</f>
        <v/>
      </c>
      <c r="BF56" s="300" t="str">
        <f>IFERROR(Tri_Incurred_CCounts_Attror!BF52-Ctrol_Incurred_CCounts!BF121,"")</f>
        <v/>
      </c>
      <c r="BG56" s="300" t="str">
        <f>IFERROR(Tri_Incurred_CCounts_Attror!BG52-Ctrol_Incurred_CCounts!BG121,"")</f>
        <v/>
      </c>
    </row>
    <row r="57" spans="1:59" s="300" customFormat="1">
      <c r="A57" s="127" t="s">
        <v>418</v>
      </c>
      <c r="B57" s="300">
        <f>IFERROR(Tri_Incurred_CCounts_Attror!B53-Ctrol_Incurred_CCounts!B122,"")</f>
        <v>0</v>
      </c>
      <c r="C57" s="300">
        <f>IFERROR(Tri_Incurred_CCounts_Attror!C53-Ctrol_Incurred_CCounts!C122,"")</f>
        <v>0</v>
      </c>
      <c r="D57" s="300">
        <f>IFERROR(Tri_Incurred_CCounts_Attror!D53-Ctrol_Incurred_CCounts!D122,"")</f>
        <v>0</v>
      </c>
      <c r="E57" s="300">
        <f>IFERROR(Tri_Incurred_CCounts_Attror!E53-Ctrol_Incurred_CCounts!E122,"")</f>
        <v>0</v>
      </c>
      <c r="F57" s="300">
        <f>IFERROR(Tri_Incurred_CCounts_Attror!F53-Ctrol_Incurred_CCounts!F122,"")</f>
        <v>0</v>
      </c>
      <c r="G57" s="300">
        <f>IFERROR(Tri_Incurred_CCounts_Attror!G53-Ctrol_Incurred_CCounts!G122,"")</f>
        <v>0</v>
      </c>
      <c r="H57" s="300">
        <f>IFERROR(Tri_Incurred_CCounts_Attror!H53-Ctrol_Incurred_CCounts!H122,"")</f>
        <v>0</v>
      </c>
      <c r="I57" s="300">
        <f>IFERROR(Tri_Incurred_CCounts_Attror!I53-Ctrol_Incurred_CCounts!I122,"")</f>
        <v>0</v>
      </c>
      <c r="J57" s="300">
        <f>IFERROR(Tri_Incurred_CCounts_Attror!J53-Ctrol_Incurred_CCounts!J122,"")</f>
        <v>0</v>
      </c>
      <c r="K57" s="300">
        <f>IFERROR(Tri_Incurred_CCounts_Attror!K53-Ctrol_Incurred_CCounts!K122,"")</f>
        <v>0</v>
      </c>
      <c r="L57" s="300">
        <f>IFERROR(Tri_Incurred_CCounts_Attror!L53-Ctrol_Incurred_CCounts!L122,"")</f>
        <v>0</v>
      </c>
      <c r="M57" s="300">
        <f>IFERROR(Tri_Incurred_CCounts_Attror!M53-Ctrol_Incurred_CCounts!M122,"")</f>
        <v>0</v>
      </c>
      <c r="N57" s="300">
        <f>IFERROR(Tri_Incurred_CCounts_Attror!N53-Ctrol_Incurred_CCounts!N122,"")</f>
        <v>0</v>
      </c>
      <c r="O57" s="300">
        <f>IFERROR(Tri_Incurred_CCounts_Attror!O53-Ctrol_Incurred_CCounts!O122,"")</f>
        <v>0</v>
      </c>
      <c r="P57" s="300">
        <f>IFERROR(Tri_Incurred_CCounts_Attror!P53-Ctrol_Incurred_CCounts!P122,"")</f>
        <v>0</v>
      </c>
      <c r="Q57" s="300">
        <f>IFERROR(Tri_Incurred_CCounts_Attror!Q53-Ctrol_Incurred_CCounts!Q122,"")</f>
        <v>0</v>
      </c>
      <c r="R57" s="300">
        <f>IFERROR(Tri_Incurred_CCounts_Attror!R53-Ctrol_Incurred_CCounts!R122,"")</f>
        <v>0</v>
      </c>
      <c r="S57" s="300">
        <f>IFERROR(Tri_Incurred_CCounts_Attror!S53-Ctrol_Incurred_CCounts!S122,"")</f>
        <v>0</v>
      </c>
      <c r="T57" s="300">
        <f>IFERROR(Tri_Incurred_CCounts_Attror!T53-Ctrol_Incurred_CCounts!T122,"")</f>
        <v>0</v>
      </c>
      <c r="U57" s="300">
        <f>IFERROR(Tri_Incurred_CCounts_Attror!U53-Ctrol_Incurred_CCounts!U122,"")</f>
        <v>0</v>
      </c>
      <c r="V57" s="300" t="str">
        <f>IFERROR(Tri_Incurred_CCounts_Attror!V53-Ctrol_Incurred_CCounts!V122,"")</f>
        <v/>
      </c>
      <c r="W57" s="300" t="str">
        <f>IFERROR(Tri_Incurred_CCounts_Attror!W53-Ctrol_Incurred_CCounts!W122,"")</f>
        <v/>
      </c>
      <c r="X57" s="300" t="str">
        <f>IFERROR(Tri_Incurred_CCounts_Attror!X53-Ctrol_Incurred_CCounts!X122,"")</f>
        <v/>
      </c>
      <c r="Y57" s="300" t="str">
        <f>IFERROR(Tri_Incurred_CCounts_Attror!Y53-Ctrol_Incurred_CCounts!Y122,"")</f>
        <v/>
      </c>
      <c r="Z57" s="300" t="str">
        <f>IFERROR(Tri_Incurred_CCounts_Attror!Z53-Ctrol_Incurred_CCounts!Z122,"")</f>
        <v/>
      </c>
      <c r="AA57" s="300" t="str">
        <f>IFERROR(Tri_Incurred_CCounts_Attror!AA53-Ctrol_Incurred_CCounts!AA122,"")</f>
        <v/>
      </c>
      <c r="AB57" s="300" t="str">
        <f>IFERROR(Tri_Incurred_CCounts_Attror!AB53-Ctrol_Incurred_CCounts!AB122,"")</f>
        <v/>
      </c>
      <c r="AC57" s="300" t="str">
        <f>IFERROR(Tri_Incurred_CCounts_Attror!AC53-Ctrol_Incurred_CCounts!AC122,"")</f>
        <v/>
      </c>
      <c r="AD57" s="300" t="str">
        <f>IFERROR(Tri_Incurred_CCounts_Attror!AD53-Ctrol_Incurred_CCounts!AD122,"")</f>
        <v/>
      </c>
      <c r="AE57" s="300" t="str">
        <f>IFERROR(Tri_Incurred_CCounts_Attror!AE53-Ctrol_Incurred_CCounts!AE122,"")</f>
        <v/>
      </c>
      <c r="AF57" s="300" t="str">
        <f>IFERROR(Tri_Incurred_CCounts_Attror!AF53-Ctrol_Incurred_CCounts!AF122,"")</f>
        <v/>
      </c>
      <c r="AG57" s="300" t="str">
        <f>IFERROR(Tri_Incurred_CCounts_Attror!AG53-Ctrol_Incurred_CCounts!AG122,"")</f>
        <v/>
      </c>
      <c r="AH57" s="300" t="str">
        <f>IFERROR(Tri_Incurred_CCounts_Attror!AH53-Ctrol_Incurred_CCounts!AH122,"")</f>
        <v/>
      </c>
      <c r="AI57" s="300" t="str">
        <f>IFERROR(Tri_Incurred_CCounts_Attror!AI53-Ctrol_Incurred_CCounts!AI122,"")</f>
        <v/>
      </c>
      <c r="AJ57" s="300" t="str">
        <f>IFERROR(Tri_Incurred_CCounts_Attror!AJ53-Ctrol_Incurred_CCounts!AJ122,"")</f>
        <v/>
      </c>
      <c r="AK57" s="300" t="str">
        <f>IFERROR(Tri_Incurred_CCounts_Attror!AK53-Ctrol_Incurred_CCounts!AK122,"")</f>
        <v/>
      </c>
      <c r="AL57" s="300" t="str">
        <f>IFERROR(Tri_Incurred_CCounts_Attror!AL53-Ctrol_Incurred_CCounts!AL122,"")</f>
        <v/>
      </c>
      <c r="AM57" s="300" t="str">
        <f>IFERROR(Tri_Incurred_CCounts_Attror!AM53-Ctrol_Incurred_CCounts!AM122,"")</f>
        <v/>
      </c>
      <c r="AN57" s="300" t="str">
        <f>IFERROR(Tri_Incurred_CCounts_Attror!AN53-Ctrol_Incurred_CCounts!AN122,"")</f>
        <v/>
      </c>
      <c r="AO57" s="300" t="str">
        <f>IFERROR(Tri_Incurred_CCounts_Attror!AO53-Ctrol_Incurred_CCounts!AO122,"")</f>
        <v/>
      </c>
      <c r="AP57" s="300" t="str">
        <f>IFERROR(Tri_Incurred_CCounts_Attror!AP53-Ctrol_Incurred_CCounts!AP122,"")</f>
        <v/>
      </c>
      <c r="AQ57" s="300" t="str">
        <f>IFERROR(Tri_Incurred_CCounts_Attror!AQ53-Ctrol_Incurred_CCounts!AQ122,"")</f>
        <v/>
      </c>
      <c r="AR57" s="300" t="str">
        <f>IFERROR(Tri_Incurred_CCounts_Attror!AR53-Ctrol_Incurred_CCounts!AR122,"")</f>
        <v/>
      </c>
      <c r="AS57" s="300" t="str">
        <f>IFERROR(Tri_Incurred_CCounts_Attror!AS53-Ctrol_Incurred_CCounts!AS122,"")</f>
        <v/>
      </c>
      <c r="AT57" s="300" t="str">
        <f>IFERROR(Tri_Incurred_CCounts_Attror!AT53-Ctrol_Incurred_CCounts!AT122,"")</f>
        <v/>
      </c>
      <c r="AU57" s="300" t="str">
        <f>IFERROR(Tri_Incurred_CCounts_Attror!AU53-Ctrol_Incurred_CCounts!AU122,"")</f>
        <v/>
      </c>
      <c r="AV57" s="300" t="str">
        <f>IFERROR(Tri_Incurred_CCounts_Attror!AV53-Ctrol_Incurred_CCounts!AV122,"")</f>
        <v/>
      </c>
      <c r="AW57" s="300" t="str">
        <f>IFERROR(Tri_Incurred_CCounts_Attror!AW53-Ctrol_Incurred_CCounts!AW122,"")</f>
        <v/>
      </c>
      <c r="AX57" s="300" t="str">
        <f>IFERROR(Tri_Incurred_CCounts_Attror!AX53-Ctrol_Incurred_CCounts!AX122,"")</f>
        <v/>
      </c>
      <c r="AY57" s="300" t="str">
        <f>IFERROR(Tri_Incurred_CCounts_Attror!AY53-Ctrol_Incurred_CCounts!AY122,"")</f>
        <v/>
      </c>
      <c r="AZ57" s="300" t="str">
        <f>IFERROR(Tri_Incurred_CCounts_Attror!AZ53-Ctrol_Incurred_CCounts!AZ122,"")</f>
        <v/>
      </c>
      <c r="BA57" s="300" t="str">
        <f>IFERROR(Tri_Incurred_CCounts_Attror!BA53-Ctrol_Incurred_CCounts!BA122,"")</f>
        <v/>
      </c>
      <c r="BB57" s="300" t="str">
        <f>IFERROR(Tri_Incurred_CCounts_Attror!BB53-Ctrol_Incurred_CCounts!BB122,"")</f>
        <v/>
      </c>
      <c r="BC57" s="300" t="str">
        <f>IFERROR(Tri_Incurred_CCounts_Attror!BC53-Ctrol_Incurred_CCounts!BC122,"")</f>
        <v/>
      </c>
      <c r="BD57" s="300" t="str">
        <f>IFERROR(Tri_Incurred_CCounts_Attror!BD53-Ctrol_Incurred_CCounts!BD122,"")</f>
        <v/>
      </c>
      <c r="BE57" s="300" t="str">
        <f>IFERROR(Tri_Incurred_CCounts_Attror!BE53-Ctrol_Incurred_CCounts!BE122,"")</f>
        <v/>
      </c>
      <c r="BF57" s="300" t="str">
        <f>IFERROR(Tri_Incurred_CCounts_Attror!BF53-Ctrol_Incurred_CCounts!BF122,"")</f>
        <v/>
      </c>
      <c r="BG57" s="300" t="str">
        <f>IFERROR(Tri_Incurred_CCounts_Attror!BG53-Ctrol_Incurred_CCounts!BG122,"")</f>
        <v/>
      </c>
    </row>
    <row r="58" spans="1:59" s="300" customFormat="1">
      <c r="A58" s="127" t="s">
        <v>419</v>
      </c>
      <c r="B58" s="300">
        <f>IFERROR(Tri_Incurred_CCounts_Attror!B54-Ctrol_Incurred_CCounts!B123,"")</f>
        <v>0</v>
      </c>
      <c r="C58" s="300">
        <f>IFERROR(Tri_Incurred_CCounts_Attror!C54-Ctrol_Incurred_CCounts!C123,"")</f>
        <v>0</v>
      </c>
      <c r="D58" s="300">
        <f>IFERROR(Tri_Incurred_CCounts_Attror!D54-Ctrol_Incurred_CCounts!D123,"")</f>
        <v>0</v>
      </c>
      <c r="E58" s="300">
        <f>IFERROR(Tri_Incurred_CCounts_Attror!E54-Ctrol_Incurred_CCounts!E123,"")</f>
        <v>0</v>
      </c>
      <c r="F58" s="300">
        <f>IFERROR(Tri_Incurred_CCounts_Attror!F54-Ctrol_Incurred_CCounts!F123,"")</f>
        <v>0</v>
      </c>
      <c r="G58" s="300">
        <f>IFERROR(Tri_Incurred_CCounts_Attror!G54-Ctrol_Incurred_CCounts!G123,"")</f>
        <v>0</v>
      </c>
      <c r="H58" s="300">
        <f>IFERROR(Tri_Incurred_CCounts_Attror!H54-Ctrol_Incurred_CCounts!H123,"")</f>
        <v>0</v>
      </c>
      <c r="I58" s="300">
        <f>IFERROR(Tri_Incurred_CCounts_Attror!I54-Ctrol_Incurred_CCounts!I123,"")</f>
        <v>0</v>
      </c>
      <c r="J58" s="300">
        <f>IFERROR(Tri_Incurred_CCounts_Attror!J54-Ctrol_Incurred_CCounts!J123,"")</f>
        <v>0</v>
      </c>
      <c r="K58" s="300">
        <f>IFERROR(Tri_Incurred_CCounts_Attror!K54-Ctrol_Incurred_CCounts!K123,"")</f>
        <v>0</v>
      </c>
      <c r="L58" s="300">
        <f>IFERROR(Tri_Incurred_CCounts_Attror!L54-Ctrol_Incurred_CCounts!L123,"")</f>
        <v>0</v>
      </c>
      <c r="M58" s="300">
        <f>IFERROR(Tri_Incurred_CCounts_Attror!M54-Ctrol_Incurred_CCounts!M123,"")</f>
        <v>0</v>
      </c>
      <c r="N58" s="300">
        <f>IFERROR(Tri_Incurred_CCounts_Attror!N54-Ctrol_Incurred_CCounts!N123,"")</f>
        <v>0</v>
      </c>
      <c r="O58" s="300">
        <f>IFERROR(Tri_Incurred_CCounts_Attror!O54-Ctrol_Incurred_CCounts!O123,"")</f>
        <v>0</v>
      </c>
      <c r="P58" s="300">
        <f>IFERROR(Tri_Incurred_CCounts_Attror!P54-Ctrol_Incurred_CCounts!P123,"")</f>
        <v>0</v>
      </c>
      <c r="Q58" s="300">
        <f>IFERROR(Tri_Incurred_CCounts_Attror!Q54-Ctrol_Incurred_CCounts!Q123,"")</f>
        <v>0</v>
      </c>
      <c r="R58" s="300">
        <f>IFERROR(Tri_Incurred_CCounts_Attror!R54-Ctrol_Incurred_CCounts!R123,"")</f>
        <v>0</v>
      </c>
      <c r="S58" s="300">
        <f>IFERROR(Tri_Incurred_CCounts_Attror!S54-Ctrol_Incurred_CCounts!S123,"")</f>
        <v>0</v>
      </c>
      <c r="T58" s="300">
        <f>IFERROR(Tri_Incurred_CCounts_Attror!T54-Ctrol_Incurred_CCounts!T123,"")</f>
        <v>0</v>
      </c>
      <c r="U58" s="300" t="str">
        <f>IFERROR(Tri_Incurred_CCounts_Attror!U54-Ctrol_Incurred_CCounts!U123,"")</f>
        <v/>
      </c>
      <c r="V58" s="300" t="str">
        <f>IFERROR(Tri_Incurred_CCounts_Attror!V54-Ctrol_Incurred_CCounts!V123,"")</f>
        <v/>
      </c>
      <c r="W58" s="300" t="str">
        <f>IFERROR(Tri_Incurred_CCounts_Attror!W54-Ctrol_Incurred_CCounts!W123,"")</f>
        <v/>
      </c>
      <c r="X58" s="300" t="str">
        <f>IFERROR(Tri_Incurred_CCounts_Attror!X54-Ctrol_Incurred_CCounts!X123,"")</f>
        <v/>
      </c>
      <c r="Y58" s="300" t="str">
        <f>IFERROR(Tri_Incurred_CCounts_Attror!Y54-Ctrol_Incurred_CCounts!Y123,"")</f>
        <v/>
      </c>
      <c r="Z58" s="300" t="str">
        <f>IFERROR(Tri_Incurred_CCounts_Attror!Z54-Ctrol_Incurred_CCounts!Z123,"")</f>
        <v/>
      </c>
      <c r="AA58" s="300" t="str">
        <f>IFERROR(Tri_Incurred_CCounts_Attror!AA54-Ctrol_Incurred_CCounts!AA123,"")</f>
        <v/>
      </c>
      <c r="AB58" s="300" t="str">
        <f>IFERROR(Tri_Incurred_CCounts_Attror!AB54-Ctrol_Incurred_CCounts!AB123,"")</f>
        <v/>
      </c>
      <c r="AC58" s="300" t="str">
        <f>IFERROR(Tri_Incurred_CCounts_Attror!AC54-Ctrol_Incurred_CCounts!AC123,"")</f>
        <v/>
      </c>
      <c r="AD58" s="300" t="str">
        <f>IFERROR(Tri_Incurred_CCounts_Attror!AD54-Ctrol_Incurred_CCounts!AD123,"")</f>
        <v/>
      </c>
      <c r="AE58" s="300" t="str">
        <f>IFERROR(Tri_Incurred_CCounts_Attror!AE54-Ctrol_Incurred_CCounts!AE123,"")</f>
        <v/>
      </c>
      <c r="AF58" s="300" t="str">
        <f>IFERROR(Tri_Incurred_CCounts_Attror!AF54-Ctrol_Incurred_CCounts!AF123,"")</f>
        <v/>
      </c>
      <c r="AG58" s="300" t="str">
        <f>IFERROR(Tri_Incurred_CCounts_Attror!AG54-Ctrol_Incurred_CCounts!AG123,"")</f>
        <v/>
      </c>
      <c r="AH58" s="300" t="str">
        <f>IFERROR(Tri_Incurred_CCounts_Attror!AH54-Ctrol_Incurred_CCounts!AH123,"")</f>
        <v/>
      </c>
      <c r="AI58" s="300" t="str">
        <f>IFERROR(Tri_Incurred_CCounts_Attror!AI54-Ctrol_Incurred_CCounts!AI123,"")</f>
        <v/>
      </c>
      <c r="AJ58" s="300" t="str">
        <f>IFERROR(Tri_Incurred_CCounts_Attror!AJ54-Ctrol_Incurred_CCounts!AJ123,"")</f>
        <v/>
      </c>
      <c r="AK58" s="300" t="str">
        <f>IFERROR(Tri_Incurred_CCounts_Attror!AK54-Ctrol_Incurred_CCounts!AK123,"")</f>
        <v/>
      </c>
      <c r="AL58" s="300" t="str">
        <f>IFERROR(Tri_Incurred_CCounts_Attror!AL54-Ctrol_Incurred_CCounts!AL123,"")</f>
        <v/>
      </c>
      <c r="AM58" s="300" t="str">
        <f>IFERROR(Tri_Incurred_CCounts_Attror!AM54-Ctrol_Incurred_CCounts!AM123,"")</f>
        <v/>
      </c>
      <c r="AN58" s="300" t="str">
        <f>IFERROR(Tri_Incurred_CCounts_Attror!AN54-Ctrol_Incurred_CCounts!AN123,"")</f>
        <v/>
      </c>
      <c r="AO58" s="300" t="str">
        <f>IFERROR(Tri_Incurred_CCounts_Attror!AO54-Ctrol_Incurred_CCounts!AO123,"")</f>
        <v/>
      </c>
      <c r="AP58" s="300" t="str">
        <f>IFERROR(Tri_Incurred_CCounts_Attror!AP54-Ctrol_Incurred_CCounts!AP123,"")</f>
        <v/>
      </c>
      <c r="AQ58" s="300" t="str">
        <f>IFERROR(Tri_Incurred_CCounts_Attror!AQ54-Ctrol_Incurred_CCounts!AQ123,"")</f>
        <v/>
      </c>
      <c r="AR58" s="300" t="str">
        <f>IFERROR(Tri_Incurred_CCounts_Attror!AR54-Ctrol_Incurred_CCounts!AR123,"")</f>
        <v/>
      </c>
      <c r="AS58" s="300" t="str">
        <f>IFERROR(Tri_Incurred_CCounts_Attror!AS54-Ctrol_Incurred_CCounts!AS123,"")</f>
        <v/>
      </c>
      <c r="AT58" s="300" t="str">
        <f>IFERROR(Tri_Incurred_CCounts_Attror!AT54-Ctrol_Incurred_CCounts!AT123,"")</f>
        <v/>
      </c>
      <c r="AU58" s="300" t="str">
        <f>IFERROR(Tri_Incurred_CCounts_Attror!AU54-Ctrol_Incurred_CCounts!AU123,"")</f>
        <v/>
      </c>
      <c r="AV58" s="300" t="str">
        <f>IFERROR(Tri_Incurred_CCounts_Attror!AV54-Ctrol_Incurred_CCounts!AV123,"")</f>
        <v/>
      </c>
      <c r="AW58" s="300" t="str">
        <f>IFERROR(Tri_Incurred_CCounts_Attror!AW54-Ctrol_Incurred_CCounts!AW123,"")</f>
        <v/>
      </c>
      <c r="AX58" s="300" t="str">
        <f>IFERROR(Tri_Incurred_CCounts_Attror!AX54-Ctrol_Incurred_CCounts!AX123,"")</f>
        <v/>
      </c>
      <c r="AY58" s="300" t="str">
        <f>IFERROR(Tri_Incurred_CCounts_Attror!AY54-Ctrol_Incurred_CCounts!AY123,"")</f>
        <v/>
      </c>
      <c r="AZ58" s="300" t="str">
        <f>IFERROR(Tri_Incurred_CCounts_Attror!AZ54-Ctrol_Incurred_CCounts!AZ123,"")</f>
        <v/>
      </c>
      <c r="BA58" s="300" t="str">
        <f>IFERROR(Tri_Incurred_CCounts_Attror!BA54-Ctrol_Incurred_CCounts!BA123,"")</f>
        <v/>
      </c>
      <c r="BB58" s="300" t="str">
        <f>IFERROR(Tri_Incurred_CCounts_Attror!BB54-Ctrol_Incurred_CCounts!BB123,"")</f>
        <v/>
      </c>
      <c r="BC58" s="300" t="str">
        <f>IFERROR(Tri_Incurred_CCounts_Attror!BC54-Ctrol_Incurred_CCounts!BC123,"")</f>
        <v/>
      </c>
      <c r="BD58" s="300" t="str">
        <f>IFERROR(Tri_Incurred_CCounts_Attror!BD54-Ctrol_Incurred_CCounts!BD123,"")</f>
        <v/>
      </c>
      <c r="BE58" s="300" t="str">
        <f>IFERROR(Tri_Incurred_CCounts_Attror!BE54-Ctrol_Incurred_CCounts!BE123,"")</f>
        <v/>
      </c>
      <c r="BF58" s="300" t="str">
        <f>IFERROR(Tri_Incurred_CCounts_Attror!BF54-Ctrol_Incurred_CCounts!BF123,"")</f>
        <v/>
      </c>
      <c r="BG58" s="300" t="str">
        <f>IFERROR(Tri_Incurred_CCounts_Attror!BG54-Ctrol_Incurred_CCounts!BG123,"")</f>
        <v/>
      </c>
    </row>
    <row r="59" spans="1:59" s="300" customFormat="1">
      <c r="A59" s="127" t="s">
        <v>420</v>
      </c>
      <c r="B59" s="300">
        <f>IFERROR(Tri_Incurred_CCounts_Attror!B55-Ctrol_Incurred_CCounts!B124,"")</f>
        <v>0</v>
      </c>
      <c r="C59" s="300">
        <f>IFERROR(Tri_Incurred_CCounts_Attror!C55-Ctrol_Incurred_CCounts!C124,"")</f>
        <v>0</v>
      </c>
      <c r="D59" s="300">
        <f>IFERROR(Tri_Incurred_CCounts_Attror!D55-Ctrol_Incurred_CCounts!D124,"")</f>
        <v>0</v>
      </c>
      <c r="E59" s="300">
        <f>IFERROR(Tri_Incurred_CCounts_Attror!E55-Ctrol_Incurred_CCounts!E124,"")</f>
        <v>0</v>
      </c>
      <c r="F59" s="300">
        <f>IFERROR(Tri_Incurred_CCounts_Attror!F55-Ctrol_Incurred_CCounts!F124,"")</f>
        <v>0</v>
      </c>
      <c r="G59" s="300">
        <f>IFERROR(Tri_Incurred_CCounts_Attror!G55-Ctrol_Incurred_CCounts!G124,"")</f>
        <v>0</v>
      </c>
      <c r="H59" s="300">
        <f>IFERROR(Tri_Incurred_CCounts_Attror!H55-Ctrol_Incurred_CCounts!H124,"")</f>
        <v>0</v>
      </c>
      <c r="I59" s="300">
        <f>IFERROR(Tri_Incurred_CCounts_Attror!I55-Ctrol_Incurred_CCounts!I124,"")</f>
        <v>0</v>
      </c>
      <c r="J59" s="300">
        <f>IFERROR(Tri_Incurred_CCounts_Attror!J55-Ctrol_Incurred_CCounts!J124,"")</f>
        <v>0</v>
      </c>
      <c r="K59" s="300">
        <f>IFERROR(Tri_Incurred_CCounts_Attror!K55-Ctrol_Incurred_CCounts!K124,"")</f>
        <v>0</v>
      </c>
      <c r="L59" s="300">
        <f>IFERROR(Tri_Incurred_CCounts_Attror!L55-Ctrol_Incurred_CCounts!L124,"")</f>
        <v>0</v>
      </c>
      <c r="M59" s="300">
        <f>IFERROR(Tri_Incurred_CCounts_Attror!M55-Ctrol_Incurred_CCounts!M124,"")</f>
        <v>0</v>
      </c>
      <c r="N59" s="300">
        <f>IFERROR(Tri_Incurred_CCounts_Attror!N55-Ctrol_Incurred_CCounts!N124,"")</f>
        <v>0</v>
      </c>
      <c r="O59" s="300">
        <f>IFERROR(Tri_Incurred_CCounts_Attror!O55-Ctrol_Incurred_CCounts!O124,"")</f>
        <v>0</v>
      </c>
      <c r="P59" s="300">
        <f>IFERROR(Tri_Incurred_CCounts_Attror!P55-Ctrol_Incurred_CCounts!P124,"")</f>
        <v>0</v>
      </c>
      <c r="Q59" s="300">
        <f>IFERROR(Tri_Incurred_CCounts_Attror!Q55-Ctrol_Incurred_CCounts!Q124,"")</f>
        <v>0</v>
      </c>
      <c r="R59" s="300">
        <f>IFERROR(Tri_Incurred_CCounts_Attror!R55-Ctrol_Incurred_CCounts!R124,"")</f>
        <v>0</v>
      </c>
      <c r="S59" s="300">
        <f>IFERROR(Tri_Incurred_CCounts_Attror!S55-Ctrol_Incurred_CCounts!S124,"")</f>
        <v>0</v>
      </c>
      <c r="T59" s="300" t="str">
        <f>IFERROR(Tri_Incurred_CCounts_Attror!T55-Ctrol_Incurred_CCounts!T124,"")</f>
        <v/>
      </c>
      <c r="U59" s="300" t="str">
        <f>IFERROR(Tri_Incurred_CCounts_Attror!U55-Ctrol_Incurred_CCounts!U124,"")</f>
        <v/>
      </c>
      <c r="V59" s="300" t="str">
        <f>IFERROR(Tri_Incurred_CCounts_Attror!V55-Ctrol_Incurred_CCounts!V124,"")</f>
        <v/>
      </c>
      <c r="W59" s="300" t="str">
        <f>IFERROR(Tri_Incurred_CCounts_Attror!W55-Ctrol_Incurred_CCounts!W124,"")</f>
        <v/>
      </c>
      <c r="X59" s="300" t="str">
        <f>IFERROR(Tri_Incurred_CCounts_Attror!X55-Ctrol_Incurred_CCounts!X124,"")</f>
        <v/>
      </c>
      <c r="Y59" s="300" t="str">
        <f>IFERROR(Tri_Incurred_CCounts_Attror!Y55-Ctrol_Incurred_CCounts!Y124,"")</f>
        <v/>
      </c>
      <c r="Z59" s="300" t="str">
        <f>IFERROR(Tri_Incurred_CCounts_Attror!Z55-Ctrol_Incurred_CCounts!Z124,"")</f>
        <v/>
      </c>
      <c r="AA59" s="300" t="str">
        <f>IFERROR(Tri_Incurred_CCounts_Attror!AA55-Ctrol_Incurred_CCounts!AA124,"")</f>
        <v/>
      </c>
      <c r="AB59" s="300" t="str">
        <f>IFERROR(Tri_Incurred_CCounts_Attror!AB55-Ctrol_Incurred_CCounts!AB124,"")</f>
        <v/>
      </c>
      <c r="AC59" s="300" t="str">
        <f>IFERROR(Tri_Incurred_CCounts_Attror!AC55-Ctrol_Incurred_CCounts!AC124,"")</f>
        <v/>
      </c>
      <c r="AD59" s="300" t="str">
        <f>IFERROR(Tri_Incurred_CCounts_Attror!AD55-Ctrol_Incurred_CCounts!AD124,"")</f>
        <v/>
      </c>
      <c r="AE59" s="300" t="str">
        <f>IFERROR(Tri_Incurred_CCounts_Attror!AE55-Ctrol_Incurred_CCounts!AE124,"")</f>
        <v/>
      </c>
      <c r="AF59" s="300" t="str">
        <f>IFERROR(Tri_Incurred_CCounts_Attror!AF55-Ctrol_Incurred_CCounts!AF124,"")</f>
        <v/>
      </c>
      <c r="AG59" s="300" t="str">
        <f>IFERROR(Tri_Incurred_CCounts_Attror!AG55-Ctrol_Incurred_CCounts!AG124,"")</f>
        <v/>
      </c>
      <c r="AH59" s="300" t="str">
        <f>IFERROR(Tri_Incurred_CCounts_Attror!AH55-Ctrol_Incurred_CCounts!AH124,"")</f>
        <v/>
      </c>
      <c r="AI59" s="300" t="str">
        <f>IFERROR(Tri_Incurred_CCounts_Attror!AI55-Ctrol_Incurred_CCounts!AI124,"")</f>
        <v/>
      </c>
      <c r="AJ59" s="300" t="str">
        <f>IFERROR(Tri_Incurred_CCounts_Attror!AJ55-Ctrol_Incurred_CCounts!AJ124,"")</f>
        <v/>
      </c>
      <c r="AK59" s="300" t="str">
        <f>IFERROR(Tri_Incurred_CCounts_Attror!AK55-Ctrol_Incurred_CCounts!AK124,"")</f>
        <v/>
      </c>
      <c r="AL59" s="300" t="str">
        <f>IFERROR(Tri_Incurred_CCounts_Attror!AL55-Ctrol_Incurred_CCounts!AL124,"")</f>
        <v/>
      </c>
      <c r="AM59" s="300" t="str">
        <f>IFERROR(Tri_Incurred_CCounts_Attror!AM55-Ctrol_Incurred_CCounts!AM124,"")</f>
        <v/>
      </c>
      <c r="AN59" s="300" t="str">
        <f>IFERROR(Tri_Incurred_CCounts_Attror!AN55-Ctrol_Incurred_CCounts!AN124,"")</f>
        <v/>
      </c>
      <c r="AO59" s="300" t="str">
        <f>IFERROR(Tri_Incurred_CCounts_Attror!AO55-Ctrol_Incurred_CCounts!AO124,"")</f>
        <v/>
      </c>
      <c r="AP59" s="300" t="str">
        <f>IFERROR(Tri_Incurred_CCounts_Attror!AP55-Ctrol_Incurred_CCounts!AP124,"")</f>
        <v/>
      </c>
      <c r="AQ59" s="300" t="str">
        <f>IFERROR(Tri_Incurred_CCounts_Attror!AQ55-Ctrol_Incurred_CCounts!AQ124,"")</f>
        <v/>
      </c>
      <c r="AR59" s="300" t="str">
        <f>IFERROR(Tri_Incurred_CCounts_Attror!AR55-Ctrol_Incurred_CCounts!AR124,"")</f>
        <v/>
      </c>
      <c r="AS59" s="300" t="str">
        <f>IFERROR(Tri_Incurred_CCounts_Attror!AS55-Ctrol_Incurred_CCounts!AS124,"")</f>
        <v/>
      </c>
      <c r="AT59" s="300" t="str">
        <f>IFERROR(Tri_Incurred_CCounts_Attror!AT55-Ctrol_Incurred_CCounts!AT124,"")</f>
        <v/>
      </c>
      <c r="AU59" s="300" t="str">
        <f>IFERROR(Tri_Incurred_CCounts_Attror!AU55-Ctrol_Incurred_CCounts!AU124,"")</f>
        <v/>
      </c>
      <c r="AV59" s="300" t="str">
        <f>IFERROR(Tri_Incurred_CCounts_Attror!AV55-Ctrol_Incurred_CCounts!AV124,"")</f>
        <v/>
      </c>
      <c r="AW59" s="300" t="str">
        <f>IFERROR(Tri_Incurred_CCounts_Attror!AW55-Ctrol_Incurred_CCounts!AW124,"")</f>
        <v/>
      </c>
      <c r="AX59" s="300" t="str">
        <f>IFERROR(Tri_Incurred_CCounts_Attror!AX55-Ctrol_Incurred_CCounts!AX124,"")</f>
        <v/>
      </c>
      <c r="AY59" s="300" t="str">
        <f>IFERROR(Tri_Incurred_CCounts_Attror!AY55-Ctrol_Incurred_CCounts!AY124,"")</f>
        <v/>
      </c>
      <c r="AZ59" s="300" t="str">
        <f>IFERROR(Tri_Incurred_CCounts_Attror!AZ55-Ctrol_Incurred_CCounts!AZ124,"")</f>
        <v/>
      </c>
      <c r="BA59" s="300" t="str">
        <f>IFERROR(Tri_Incurred_CCounts_Attror!BA55-Ctrol_Incurred_CCounts!BA124,"")</f>
        <v/>
      </c>
      <c r="BB59" s="300" t="str">
        <f>IFERROR(Tri_Incurred_CCounts_Attror!BB55-Ctrol_Incurred_CCounts!BB124,"")</f>
        <v/>
      </c>
      <c r="BC59" s="300" t="str">
        <f>IFERROR(Tri_Incurred_CCounts_Attror!BC55-Ctrol_Incurred_CCounts!BC124,"")</f>
        <v/>
      </c>
      <c r="BD59" s="300" t="str">
        <f>IFERROR(Tri_Incurred_CCounts_Attror!BD55-Ctrol_Incurred_CCounts!BD124,"")</f>
        <v/>
      </c>
      <c r="BE59" s="300" t="str">
        <f>IFERROR(Tri_Incurred_CCounts_Attror!BE55-Ctrol_Incurred_CCounts!BE124,"")</f>
        <v/>
      </c>
      <c r="BF59" s="300" t="str">
        <f>IFERROR(Tri_Incurred_CCounts_Attror!BF55-Ctrol_Incurred_CCounts!BF124,"")</f>
        <v/>
      </c>
      <c r="BG59" s="300" t="str">
        <f>IFERROR(Tri_Incurred_CCounts_Attror!BG55-Ctrol_Incurred_CCounts!BG124,"")</f>
        <v/>
      </c>
    </row>
    <row r="60" spans="1:59" s="300" customFormat="1">
      <c r="A60" s="127" t="s">
        <v>271</v>
      </c>
      <c r="B60" s="300">
        <f>IFERROR(Tri_Incurred_CCounts_Attror!B56-Ctrol_Incurred_CCounts!B125,"")</f>
        <v>0</v>
      </c>
      <c r="C60" s="300">
        <f>IFERROR(Tri_Incurred_CCounts_Attror!C56-Ctrol_Incurred_CCounts!C125,"")</f>
        <v>0</v>
      </c>
      <c r="D60" s="300">
        <f>IFERROR(Tri_Incurred_CCounts_Attror!D56-Ctrol_Incurred_CCounts!D125,"")</f>
        <v>0</v>
      </c>
      <c r="E60" s="300">
        <f>IFERROR(Tri_Incurred_CCounts_Attror!E56-Ctrol_Incurred_CCounts!E125,"")</f>
        <v>0</v>
      </c>
      <c r="F60" s="300">
        <f>IFERROR(Tri_Incurred_CCounts_Attror!F56-Ctrol_Incurred_CCounts!F125,"")</f>
        <v>0</v>
      </c>
      <c r="G60" s="300">
        <f>IFERROR(Tri_Incurred_CCounts_Attror!G56-Ctrol_Incurred_CCounts!G125,"")</f>
        <v>0</v>
      </c>
      <c r="H60" s="300">
        <f>IFERROR(Tri_Incurred_CCounts_Attror!H56-Ctrol_Incurred_CCounts!H125,"")</f>
        <v>0</v>
      </c>
      <c r="I60" s="300">
        <f>IFERROR(Tri_Incurred_CCounts_Attror!I56-Ctrol_Incurred_CCounts!I125,"")</f>
        <v>0</v>
      </c>
      <c r="J60" s="300">
        <f>IFERROR(Tri_Incurred_CCounts_Attror!J56-Ctrol_Incurred_CCounts!J125,"")</f>
        <v>0</v>
      </c>
      <c r="K60" s="300">
        <f>IFERROR(Tri_Incurred_CCounts_Attror!K56-Ctrol_Incurred_CCounts!K125,"")</f>
        <v>0</v>
      </c>
      <c r="L60" s="300">
        <f>IFERROR(Tri_Incurred_CCounts_Attror!L56-Ctrol_Incurred_CCounts!L125,"")</f>
        <v>0</v>
      </c>
      <c r="M60" s="300">
        <f>IFERROR(Tri_Incurred_CCounts_Attror!M56-Ctrol_Incurred_CCounts!M125,"")</f>
        <v>0</v>
      </c>
      <c r="N60" s="300">
        <f>IFERROR(Tri_Incurred_CCounts_Attror!N56-Ctrol_Incurred_CCounts!N125,"")</f>
        <v>0</v>
      </c>
      <c r="O60" s="300">
        <f>IFERROR(Tri_Incurred_CCounts_Attror!O56-Ctrol_Incurred_CCounts!O125,"")</f>
        <v>0</v>
      </c>
      <c r="P60" s="300">
        <f>IFERROR(Tri_Incurred_CCounts_Attror!P56-Ctrol_Incurred_CCounts!P125,"")</f>
        <v>0</v>
      </c>
      <c r="Q60" s="300">
        <f>IFERROR(Tri_Incurred_CCounts_Attror!Q56-Ctrol_Incurred_CCounts!Q125,"")</f>
        <v>0</v>
      </c>
      <c r="R60" s="300">
        <f>IFERROR(Tri_Incurred_CCounts_Attror!R56-Ctrol_Incurred_CCounts!R125,"")</f>
        <v>0</v>
      </c>
      <c r="S60" s="300" t="str">
        <f>IFERROR(Tri_Incurred_CCounts_Attror!S56-Ctrol_Incurred_CCounts!S125,"")</f>
        <v/>
      </c>
      <c r="T60" s="300" t="str">
        <f>IFERROR(Tri_Incurred_CCounts_Attror!T56-Ctrol_Incurred_CCounts!T125,"")</f>
        <v/>
      </c>
      <c r="U60" s="300" t="str">
        <f>IFERROR(Tri_Incurred_CCounts_Attror!U56-Ctrol_Incurred_CCounts!U125,"")</f>
        <v/>
      </c>
      <c r="V60" s="300" t="str">
        <f>IFERROR(Tri_Incurred_CCounts_Attror!V56-Ctrol_Incurred_CCounts!V125,"")</f>
        <v/>
      </c>
      <c r="W60" s="300" t="str">
        <f>IFERROR(Tri_Incurred_CCounts_Attror!W56-Ctrol_Incurred_CCounts!W125,"")</f>
        <v/>
      </c>
      <c r="X60" s="300" t="str">
        <f>IFERROR(Tri_Incurred_CCounts_Attror!X56-Ctrol_Incurred_CCounts!X125,"")</f>
        <v/>
      </c>
      <c r="Y60" s="300" t="str">
        <f>IFERROR(Tri_Incurred_CCounts_Attror!Y56-Ctrol_Incurred_CCounts!Y125,"")</f>
        <v/>
      </c>
      <c r="Z60" s="300" t="str">
        <f>IFERROR(Tri_Incurred_CCounts_Attror!Z56-Ctrol_Incurred_CCounts!Z125,"")</f>
        <v/>
      </c>
      <c r="AA60" s="300" t="str">
        <f>IFERROR(Tri_Incurred_CCounts_Attror!AA56-Ctrol_Incurred_CCounts!AA125,"")</f>
        <v/>
      </c>
      <c r="AB60" s="300" t="str">
        <f>IFERROR(Tri_Incurred_CCounts_Attror!AB56-Ctrol_Incurred_CCounts!AB125,"")</f>
        <v/>
      </c>
      <c r="AC60" s="300" t="str">
        <f>IFERROR(Tri_Incurred_CCounts_Attror!AC56-Ctrol_Incurred_CCounts!AC125,"")</f>
        <v/>
      </c>
      <c r="AD60" s="300" t="str">
        <f>IFERROR(Tri_Incurred_CCounts_Attror!AD56-Ctrol_Incurred_CCounts!AD125,"")</f>
        <v/>
      </c>
      <c r="AE60" s="300" t="str">
        <f>IFERROR(Tri_Incurred_CCounts_Attror!AE56-Ctrol_Incurred_CCounts!AE125,"")</f>
        <v/>
      </c>
      <c r="AF60" s="300" t="str">
        <f>IFERROR(Tri_Incurred_CCounts_Attror!AF56-Ctrol_Incurred_CCounts!AF125,"")</f>
        <v/>
      </c>
      <c r="AG60" s="300" t="str">
        <f>IFERROR(Tri_Incurred_CCounts_Attror!AG56-Ctrol_Incurred_CCounts!AG125,"")</f>
        <v/>
      </c>
      <c r="AH60" s="300" t="str">
        <f>IFERROR(Tri_Incurred_CCounts_Attror!AH56-Ctrol_Incurred_CCounts!AH125,"")</f>
        <v/>
      </c>
      <c r="AI60" s="300" t="str">
        <f>IFERROR(Tri_Incurred_CCounts_Attror!AI56-Ctrol_Incurred_CCounts!AI125,"")</f>
        <v/>
      </c>
      <c r="AJ60" s="300" t="str">
        <f>IFERROR(Tri_Incurred_CCounts_Attror!AJ56-Ctrol_Incurred_CCounts!AJ125,"")</f>
        <v/>
      </c>
      <c r="AK60" s="300" t="str">
        <f>IFERROR(Tri_Incurred_CCounts_Attror!AK56-Ctrol_Incurred_CCounts!AK125,"")</f>
        <v/>
      </c>
      <c r="AL60" s="300" t="str">
        <f>IFERROR(Tri_Incurred_CCounts_Attror!AL56-Ctrol_Incurred_CCounts!AL125,"")</f>
        <v/>
      </c>
      <c r="AM60" s="300" t="str">
        <f>IFERROR(Tri_Incurred_CCounts_Attror!AM56-Ctrol_Incurred_CCounts!AM125,"")</f>
        <v/>
      </c>
      <c r="AN60" s="300" t="str">
        <f>IFERROR(Tri_Incurred_CCounts_Attror!AN56-Ctrol_Incurred_CCounts!AN125,"")</f>
        <v/>
      </c>
      <c r="AO60" s="300" t="str">
        <f>IFERROR(Tri_Incurred_CCounts_Attror!AO56-Ctrol_Incurred_CCounts!AO125,"")</f>
        <v/>
      </c>
      <c r="AP60" s="300" t="str">
        <f>IFERROR(Tri_Incurred_CCounts_Attror!AP56-Ctrol_Incurred_CCounts!AP125,"")</f>
        <v/>
      </c>
      <c r="AQ60" s="300" t="str">
        <f>IFERROR(Tri_Incurred_CCounts_Attror!AQ56-Ctrol_Incurred_CCounts!AQ125,"")</f>
        <v/>
      </c>
      <c r="AR60" s="300" t="str">
        <f>IFERROR(Tri_Incurred_CCounts_Attror!AR56-Ctrol_Incurred_CCounts!AR125,"")</f>
        <v/>
      </c>
      <c r="AS60" s="300" t="str">
        <f>IFERROR(Tri_Incurred_CCounts_Attror!AS56-Ctrol_Incurred_CCounts!AS125,"")</f>
        <v/>
      </c>
      <c r="AT60" s="300" t="str">
        <f>IFERROR(Tri_Incurred_CCounts_Attror!AT56-Ctrol_Incurred_CCounts!AT125,"")</f>
        <v/>
      </c>
      <c r="AU60" s="300" t="str">
        <f>IFERROR(Tri_Incurred_CCounts_Attror!AU56-Ctrol_Incurred_CCounts!AU125,"")</f>
        <v/>
      </c>
      <c r="AV60" s="300" t="str">
        <f>IFERROR(Tri_Incurred_CCounts_Attror!AV56-Ctrol_Incurred_CCounts!AV125,"")</f>
        <v/>
      </c>
      <c r="AW60" s="300" t="str">
        <f>IFERROR(Tri_Incurred_CCounts_Attror!AW56-Ctrol_Incurred_CCounts!AW125,"")</f>
        <v/>
      </c>
      <c r="AX60" s="300" t="str">
        <f>IFERROR(Tri_Incurred_CCounts_Attror!AX56-Ctrol_Incurred_CCounts!AX125,"")</f>
        <v/>
      </c>
      <c r="AY60" s="300" t="str">
        <f>IFERROR(Tri_Incurred_CCounts_Attror!AY56-Ctrol_Incurred_CCounts!AY125,"")</f>
        <v/>
      </c>
      <c r="AZ60" s="300" t="str">
        <f>IFERROR(Tri_Incurred_CCounts_Attror!AZ56-Ctrol_Incurred_CCounts!AZ125,"")</f>
        <v/>
      </c>
      <c r="BA60" s="300" t="str">
        <f>IFERROR(Tri_Incurred_CCounts_Attror!BA56-Ctrol_Incurred_CCounts!BA125,"")</f>
        <v/>
      </c>
      <c r="BB60" s="300" t="str">
        <f>IFERROR(Tri_Incurred_CCounts_Attror!BB56-Ctrol_Incurred_CCounts!BB125,"")</f>
        <v/>
      </c>
      <c r="BC60" s="300" t="str">
        <f>IFERROR(Tri_Incurred_CCounts_Attror!BC56-Ctrol_Incurred_CCounts!BC125,"")</f>
        <v/>
      </c>
      <c r="BD60" s="300" t="str">
        <f>IFERROR(Tri_Incurred_CCounts_Attror!BD56-Ctrol_Incurred_CCounts!BD125,"")</f>
        <v/>
      </c>
      <c r="BE60" s="300" t="str">
        <f>IFERROR(Tri_Incurred_CCounts_Attror!BE56-Ctrol_Incurred_CCounts!BE125,"")</f>
        <v/>
      </c>
      <c r="BF60" s="300" t="str">
        <f>IFERROR(Tri_Incurred_CCounts_Attror!BF56-Ctrol_Incurred_CCounts!BF125,"")</f>
        <v/>
      </c>
      <c r="BG60" s="300" t="str">
        <f>IFERROR(Tri_Incurred_CCounts_Attror!BG56-Ctrol_Incurred_CCounts!BG125,"")</f>
        <v/>
      </c>
    </row>
    <row r="61" spans="1:59" s="300" customFormat="1">
      <c r="A61" s="127" t="s">
        <v>272</v>
      </c>
      <c r="B61" s="300">
        <f>IFERROR(Tri_Incurred_CCounts_Attror!B57-Ctrol_Incurred_CCounts!B126,"")</f>
        <v>0</v>
      </c>
      <c r="C61" s="300">
        <f>IFERROR(Tri_Incurred_CCounts_Attror!C57-Ctrol_Incurred_CCounts!C126,"")</f>
        <v>0</v>
      </c>
      <c r="D61" s="300">
        <f>IFERROR(Tri_Incurred_CCounts_Attror!D57-Ctrol_Incurred_CCounts!D126,"")</f>
        <v>0</v>
      </c>
      <c r="E61" s="300">
        <f>IFERROR(Tri_Incurred_CCounts_Attror!E57-Ctrol_Incurred_CCounts!E126,"")</f>
        <v>0</v>
      </c>
      <c r="F61" s="300">
        <f>IFERROR(Tri_Incurred_CCounts_Attror!F57-Ctrol_Incurred_CCounts!F126,"")</f>
        <v>0</v>
      </c>
      <c r="G61" s="300">
        <f>IFERROR(Tri_Incurred_CCounts_Attror!G57-Ctrol_Incurred_CCounts!G126,"")</f>
        <v>0</v>
      </c>
      <c r="H61" s="300">
        <f>IFERROR(Tri_Incurred_CCounts_Attror!H57-Ctrol_Incurred_CCounts!H126,"")</f>
        <v>0</v>
      </c>
      <c r="I61" s="300">
        <f>IFERROR(Tri_Incurred_CCounts_Attror!I57-Ctrol_Incurred_CCounts!I126,"")</f>
        <v>0</v>
      </c>
      <c r="J61" s="300">
        <f>IFERROR(Tri_Incurred_CCounts_Attror!J57-Ctrol_Incurred_CCounts!J126,"")</f>
        <v>0</v>
      </c>
      <c r="K61" s="300">
        <f>IFERROR(Tri_Incurred_CCounts_Attror!K57-Ctrol_Incurred_CCounts!K126,"")</f>
        <v>0</v>
      </c>
      <c r="L61" s="300">
        <f>IFERROR(Tri_Incurred_CCounts_Attror!L57-Ctrol_Incurred_CCounts!L126,"")</f>
        <v>0</v>
      </c>
      <c r="M61" s="300">
        <f>IFERROR(Tri_Incurred_CCounts_Attror!M57-Ctrol_Incurred_CCounts!M126,"")</f>
        <v>0</v>
      </c>
      <c r="N61" s="300">
        <f>IFERROR(Tri_Incurred_CCounts_Attror!N57-Ctrol_Incurred_CCounts!N126,"")</f>
        <v>0</v>
      </c>
      <c r="O61" s="300">
        <f>IFERROR(Tri_Incurred_CCounts_Attror!O57-Ctrol_Incurred_CCounts!O126,"")</f>
        <v>0</v>
      </c>
      <c r="P61" s="300">
        <f>IFERROR(Tri_Incurred_CCounts_Attror!P57-Ctrol_Incurred_CCounts!P126,"")</f>
        <v>0</v>
      </c>
      <c r="Q61" s="300">
        <f>IFERROR(Tri_Incurred_CCounts_Attror!Q57-Ctrol_Incurred_CCounts!Q126,"")</f>
        <v>0</v>
      </c>
      <c r="R61" s="300" t="str">
        <f>IFERROR(Tri_Incurred_CCounts_Attror!R57-Ctrol_Incurred_CCounts!R126,"")</f>
        <v/>
      </c>
      <c r="S61" s="300" t="str">
        <f>IFERROR(Tri_Incurred_CCounts_Attror!S57-Ctrol_Incurred_CCounts!S126,"")</f>
        <v/>
      </c>
      <c r="T61" s="300" t="str">
        <f>IFERROR(Tri_Incurred_CCounts_Attror!T57-Ctrol_Incurred_CCounts!T126,"")</f>
        <v/>
      </c>
      <c r="U61" s="300" t="str">
        <f>IFERROR(Tri_Incurred_CCounts_Attror!U57-Ctrol_Incurred_CCounts!U126,"")</f>
        <v/>
      </c>
      <c r="V61" s="300" t="str">
        <f>IFERROR(Tri_Incurred_CCounts_Attror!V57-Ctrol_Incurred_CCounts!V126,"")</f>
        <v/>
      </c>
      <c r="W61" s="300" t="str">
        <f>IFERROR(Tri_Incurred_CCounts_Attror!W57-Ctrol_Incurred_CCounts!W126,"")</f>
        <v/>
      </c>
      <c r="X61" s="300" t="str">
        <f>IFERROR(Tri_Incurred_CCounts_Attror!X57-Ctrol_Incurred_CCounts!X126,"")</f>
        <v/>
      </c>
      <c r="Y61" s="300" t="str">
        <f>IFERROR(Tri_Incurred_CCounts_Attror!Y57-Ctrol_Incurred_CCounts!Y126,"")</f>
        <v/>
      </c>
      <c r="Z61" s="300" t="str">
        <f>IFERROR(Tri_Incurred_CCounts_Attror!Z57-Ctrol_Incurred_CCounts!Z126,"")</f>
        <v/>
      </c>
      <c r="AA61" s="300" t="str">
        <f>IFERROR(Tri_Incurred_CCounts_Attror!AA57-Ctrol_Incurred_CCounts!AA126,"")</f>
        <v/>
      </c>
      <c r="AB61" s="300" t="str">
        <f>IFERROR(Tri_Incurred_CCounts_Attror!AB57-Ctrol_Incurred_CCounts!AB126,"")</f>
        <v/>
      </c>
      <c r="AC61" s="300" t="str">
        <f>IFERROR(Tri_Incurred_CCounts_Attror!AC57-Ctrol_Incurred_CCounts!AC126,"")</f>
        <v/>
      </c>
      <c r="AD61" s="300" t="str">
        <f>IFERROR(Tri_Incurred_CCounts_Attror!AD57-Ctrol_Incurred_CCounts!AD126,"")</f>
        <v/>
      </c>
      <c r="AE61" s="300" t="str">
        <f>IFERROR(Tri_Incurred_CCounts_Attror!AE57-Ctrol_Incurred_CCounts!AE126,"")</f>
        <v/>
      </c>
      <c r="AF61" s="300" t="str">
        <f>IFERROR(Tri_Incurred_CCounts_Attror!AF57-Ctrol_Incurred_CCounts!AF126,"")</f>
        <v/>
      </c>
      <c r="AG61" s="300" t="str">
        <f>IFERROR(Tri_Incurred_CCounts_Attror!AG57-Ctrol_Incurred_CCounts!AG126,"")</f>
        <v/>
      </c>
      <c r="AH61" s="300" t="str">
        <f>IFERROR(Tri_Incurred_CCounts_Attror!AH57-Ctrol_Incurred_CCounts!AH126,"")</f>
        <v/>
      </c>
      <c r="AI61" s="300" t="str">
        <f>IFERROR(Tri_Incurred_CCounts_Attror!AI57-Ctrol_Incurred_CCounts!AI126,"")</f>
        <v/>
      </c>
      <c r="AJ61" s="300" t="str">
        <f>IFERROR(Tri_Incurred_CCounts_Attror!AJ57-Ctrol_Incurred_CCounts!AJ126,"")</f>
        <v/>
      </c>
      <c r="AK61" s="300" t="str">
        <f>IFERROR(Tri_Incurred_CCounts_Attror!AK57-Ctrol_Incurred_CCounts!AK126,"")</f>
        <v/>
      </c>
      <c r="AL61" s="300" t="str">
        <f>IFERROR(Tri_Incurred_CCounts_Attror!AL57-Ctrol_Incurred_CCounts!AL126,"")</f>
        <v/>
      </c>
      <c r="AM61" s="300" t="str">
        <f>IFERROR(Tri_Incurred_CCounts_Attror!AM57-Ctrol_Incurred_CCounts!AM126,"")</f>
        <v/>
      </c>
      <c r="AN61" s="300" t="str">
        <f>IFERROR(Tri_Incurred_CCounts_Attror!AN57-Ctrol_Incurred_CCounts!AN126,"")</f>
        <v/>
      </c>
      <c r="AO61" s="300" t="str">
        <f>IFERROR(Tri_Incurred_CCounts_Attror!AO57-Ctrol_Incurred_CCounts!AO126,"")</f>
        <v/>
      </c>
      <c r="AP61" s="300" t="str">
        <f>IFERROR(Tri_Incurred_CCounts_Attror!AP57-Ctrol_Incurred_CCounts!AP126,"")</f>
        <v/>
      </c>
      <c r="AQ61" s="300" t="str">
        <f>IFERROR(Tri_Incurred_CCounts_Attror!AQ57-Ctrol_Incurred_CCounts!AQ126,"")</f>
        <v/>
      </c>
      <c r="AR61" s="300" t="str">
        <f>IFERROR(Tri_Incurred_CCounts_Attror!AR57-Ctrol_Incurred_CCounts!AR126,"")</f>
        <v/>
      </c>
      <c r="AS61" s="300" t="str">
        <f>IFERROR(Tri_Incurred_CCounts_Attror!AS57-Ctrol_Incurred_CCounts!AS126,"")</f>
        <v/>
      </c>
      <c r="AT61" s="300" t="str">
        <f>IFERROR(Tri_Incurred_CCounts_Attror!AT57-Ctrol_Incurred_CCounts!AT126,"")</f>
        <v/>
      </c>
      <c r="AU61" s="300" t="str">
        <f>IFERROR(Tri_Incurred_CCounts_Attror!AU57-Ctrol_Incurred_CCounts!AU126,"")</f>
        <v/>
      </c>
      <c r="AV61" s="300" t="str">
        <f>IFERROR(Tri_Incurred_CCounts_Attror!AV57-Ctrol_Incurred_CCounts!AV126,"")</f>
        <v/>
      </c>
      <c r="AW61" s="300" t="str">
        <f>IFERROR(Tri_Incurred_CCounts_Attror!AW57-Ctrol_Incurred_CCounts!AW126,"")</f>
        <v/>
      </c>
      <c r="AX61" s="300" t="str">
        <f>IFERROR(Tri_Incurred_CCounts_Attror!AX57-Ctrol_Incurred_CCounts!AX126,"")</f>
        <v/>
      </c>
      <c r="AY61" s="300" t="str">
        <f>IFERROR(Tri_Incurred_CCounts_Attror!AY57-Ctrol_Incurred_CCounts!AY126,"")</f>
        <v/>
      </c>
      <c r="AZ61" s="300" t="str">
        <f>IFERROR(Tri_Incurred_CCounts_Attror!AZ57-Ctrol_Incurred_CCounts!AZ126,"")</f>
        <v/>
      </c>
      <c r="BA61" s="300" t="str">
        <f>IFERROR(Tri_Incurred_CCounts_Attror!BA57-Ctrol_Incurred_CCounts!BA126,"")</f>
        <v/>
      </c>
      <c r="BB61" s="300" t="str">
        <f>IFERROR(Tri_Incurred_CCounts_Attror!BB57-Ctrol_Incurred_CCounts!BB126,"")</f>
        <v/>
      </c>
      <c r="BC61" s="300" t="str">
        <f>IFERROR(Tri_Incurred_CCounts_Attror!BC57-Ctrol_Incurred_CCounts!BC126,"")</f>
        <v/>
      </c>
      <c r="BD61" s="300" t="str">
        <f>IFERROR(Tri_Incurred_CCounts_Attror!BD57-Ctrol_Incurred_CCounts!BD126,"")</f>
        <v/>
      </c>
      <c r="BE61" s="300" t="str">
        <f>IFERROR(Tri_Incurred_CCounts_Attror!BE57-Ctrol_Incurred_CCounts!BE126,"")</f>
        <v/>
      </c>
      <c r="BF61" s="300" t="str">
        <f>IFERROR(Tri_Incurred_CCounts_Attror!BF57-Ctrol_Incurred_CCounts!BF126,"")</f>
        <v/>
      </c>
      <c r="BG61" s="300" t="str">
        <f>IFERROR(Tri_Incurred_CCounts_Attror!BG57-Ctrol_Incurred_CCounts!BG126,"")</f>
        <v/>
      </c>
    </row>
    <row r="62" spans="1:59" s="300" customFormat="1">
      <c r="A62" s="127" t="s">
        <v>273</v>
      </c>
      <c r="B62" s="300">
        <f>IFERROR(Tri_Incurred_CCounts_Attror!B58-Ctrol_Incurred_CCounts!B127,"")</f>
        <v>0</v>
      </c>
      <c r="C62" s="300">
        <f>IFERROR(Tri_Incurred_CCounts_Attror!C58-Ctrol_Incurred_CCounts!C127,"")</f>
        <v>0</v>
      </c>
      <c r="D62" s="300">
        <f>IFERROR(Tri_Incurred_CCounts_Attror!D58-Ctrol_Incurred_CCounts!D127,"")</f>
        <v>0</v>
      </c>
      <c r="E62" s="300">
        <f>IFERROR(Tri_Incurred_CCounts_Attror!E58-Ctrol_Incurred_CCounts!E127,"")</f>
        <v>0</v>
      </c>
      <c r="F62" s="300">
        <f>IFERROR(Tri_Incurred_CCounts_Attror!F58-Ctrol_Incurred_CCounts!F127,"")</f>
        <v>0</v>
      </c>
      <c r="G62" s="300">
        <f>IFERROR(Tri_Incurred_CCounts_Attror!G58-Ctrol_Incurred_CCounts!G127,"")</f>
        <v>0</v>
      </c>
      <c r="H62" s="300">
        <f>IFERROR(Tri_Incurred_CCounts_Attror!H58-Ctrol_Incurred_CCounts!H127,"")</f>
        <v>0</v>
      </c>
      <c r="I62" s="300">
        <f>IFERROR(Tri_Incurred_CCounts_Attror!I58-Ctrol_Incurred_CCounts!I127,"")</f>
        <v>0</v>
      </c>
      <c r="J62" s="300">
        <f>IFERROR(Tri_Incurred_CCounts_Attror!J58-Ctrol_Incurred_CCounts!J127,"")</f>
        <v>0</v>
      </c>
      <c r="K62" s="300">
        <f>IFERROR(Tri_Incurred_CCounts_Attror!K58-Ctrol_Incurred_CCounts!K127,"")</f>
        <v>0</v>
      </c>
      <c r="L62" s="300">
        <f>IFERROR(Tri_Incurred_CCounts_Attror!L58-Ctrol_Incurred_CCounts!L127,"")</f>
        <v>0</v>
      </c>
      <c r="M62" s="300">
        <f>IFERROR(Tri_Incurred_CCounts_Attror!M58-Ctrol_Incurred_CCounts!M127,"")</f>
        <v>0</v>
      </c>
      <c r="N62" s="300">
        <f>IFERROR(Tri_Incurred_CCounts_Attror!N58-Ctrol_Incurred_CCounts!N127,"")</f>
        <v>0</v>
      </c>
      <c r="O62" s="300">
        <f>IFERROR(Tri_Incurred_CCounts_Attror!O58-Ctrol_Incurred_CCounts!O127,"")</f>
        <v>0</v>
      </c>
      <c r="P62" s="300">
        <f>IFERROR(Tri_Incurred_CCounts_Attror!P58-Ctrol_Incurred_CCounts!P127,"")</f>
        <v>0</v>
      </c>
      <c r="Q62" s="300" t="str">
        <f>IFERROR(Tri_Incurred_CCounts_Attror!Q58-Ctrol_Incurred_CCounts!Q127,"")</f>
        <v/>
      </c>
      <c r="R62" s="300" t="str">
        <f>IFERROR(Tri_Incurred_CCounts_Attror!R58-Ctrol_Incurred_CCounts!R127,"")</f>
        <v/>
      </c>
      <c r="S62" s="300" t="str">
        <f>IFERROR(Tri_Incurred_CCounts_Attror!S58-Ctrol_Incurred_CCounts!S127,"")</f>
        <v/>
      </c>
      <c r="T62" s="300" t="str">
        <f>IFERROR(Tri_Incurred_CCounts_Attror!T58-Ctrol_Incurred_CCounts!T127,"")</f>
        <v/>
      </c>
      <c r="U62" s="300" t="str">
        <f>IFERROR(Tri_Incurred_CCounts_Attror!U58-Ctrol_Incurred_CCounts!U127,"")</f>
        <v/>
      </c>
      <c r="V62" s="300" t="str">
        <f>IFERROR(Tri_Incurred_CCounts_Attror!V58-Ctrol_Incurred_CCounts!V127,"")</f>
        <v/>
      </c>
      <c r="W62" s="300" t="str">
        <f>IFERROR(Tri_Incurred_CCounts_Attror!W58-Ctrol_Incurred_CCounts!W127,"")</f>
        <v/>
      </c>
      <c r="X62" s="300" t="str">
        <f>IFERROR(Tri_Incurred_CCounts_Attror!X58-Ctrol_Incurred_CCounts!X127,"")</f>
        <v/>
      </c>
      <c r="Y62" s="300" t="str">
        <f>IFERROR(Tri_Incurred_CCounts_Attror!Y58-Ctrol_Incurred_CCounts!Y127,"")</f>
        <v/>
      </c>
      <c r="Z62" s="300" t="str">
        <f>IFERROR(Tri_Incurred_CCounts_Attror!Z58-Ctrol_Incurred_CCounts!Z127,"")</f>
        <v/>
      </c>
      <c r="AA62" s="300" t="str">
        <f>IFERROR(Tri_Incurred_CCounts_Attror!AA58-Ctrol_Incurred_CCounts!AA127,"")</f>
        <v/>
      </c>
      <c r="AB62" s="300" t="str">
        <f>IFERROR(Tri_Incurred_CCounts_Attror!AB58-Ctrol_Incurred_CCounts!AB127,"")</f>
        <v/>
      </c>
      <c r="AC62" s="300" t="str">
        <f>IFERROR(Tri_Incurred_CCounts_Attror!AC58-Ctrol_Incurred_CCounts!AC127,"")</f>
        <v/>
      </c>
      <c r="AD62" s="300" t="str">
        <f>IFERROR(Tri_Incurred_CCounts_Attror!AD58-Ctrol_Incurred_CCounts!AD127,"")</f>
        <v/>
      </c>
      <c r="AE62" s="300" t="str">
        <f>IFERROR(Tri_Incurred_CCounts_Attror!AE58-Ctrol_Incurred_CCounts!AE127,"")</f>
        <v/>
      </c>
      <c r="AF62" s="300" t="str">
        <f>IFERROR(Tri_Incurred_CCounts_Attror!AF58-Ctrol_Incurred_CCounts!AF127,"")</f>
        <v/>
      </c>
      <c r="AG62" s="300" t="str">
        <f>IFERROR(Tri_Incurred_CCounts_Attror!AG58-Ctrol_Incurred_CCounts!AG127,"")</f>
        <v/>
      </c>
      <c r="AH62" s="300" t="str">
        <f>IFERROR(Tri_Incurred_CCounts_Attror!AH58-Ctrol_Incurred_CCounts!AH127,"")</f>
        <v/>
      </c>
      <c r="AI62" s="300" t="str">
        <f>IFERROR(Tri_Incurred_CCounts_Attror!AI58-Ctrol_Incurred_CCounts!AI127,"")</f>
        <v/>
      </c>
      <c r="AJ62" s="300" t="str">
        <f>IFERROR(Tri_Incurred_CCounts_Attror!AJ58-Ctrol_Incurred_CCounts!AJ127,"")</f>
        <v/>
      </c>
      <c r="AK62" s="300" t="str">
        <f>IFERROR(Tri_Incurred_CCounts_Attror!AK58-Ctrol_Incurred_CCounts!AK127,"")</f>
        <v/>
      </c>
      <c r="AL62" s="300" t="str">
        <f>IFERROR(Tri_Incurred_CCounts_Attror!AL58-Ctrol_Incurred_CCounts!AL127,"")</f>
        <v/>
      </c>
      <c r="AM62" s="300" t="str">
        <f>IFERROR(Tri_Incurred_CCounts_Attror!AM58-Ctrol_Incurred_CCounts!AM127,"")</f>
        <v/>
      </c>
      <c r="AN62" s="300" t="str">
        <f>IFERROR(Tri_Incurred_CCounts_Attror!AN58-Ctrol_Incurred_CCounts!AN127,"")</f>
        <v/>
      </c>
      <c r="AO62" s="300" t="str">
        <f>IFERROR(Tri_Incurred_CCounts_Attror!AO58-Ctrol_Incurred_CCounts!AO127,"")</f>
        <v/>
      </c>
      <c r="AP62" s="300" t="str">
        <f>IFERROR(Tri_Incurred_CCounts_Attror!AP58-Ctrol_Incurred_CCounts!AP127,"")</f>
        <v/>
      </c>
      <c r="AQ62" s="300" t="str">
        <f>IFERROR(Tri_Incurred_CCounts_Attror!AQ58-Ctrol_Incurred_CCounts!AQ127,"")</f>
        <v/>
      </c>
      <c r="AR62" s="300" t="str">
        <f>IFERROR(Tri_Incurred_CCounts_Attror!AR58-Ctrol_Incurred_CCounts!AR127,"")</f>
        <v/>
      </c>
      <c r="AS62" s="300" t="str">
        <f>IFERROR(Tri_Incurred_CCounts_Attror!AS58-Ctrol_Incurred_CCounts!AS127,"")</f>
        <v/>
      </c>
      <c r="AT62" s="300" t="str">
        <f>IFERROR(Tri_Incurred_CCounts_Attror!AT58-Ctrol_Incurred_CCounts!AT127,"")</f>
        <v/>
      </c>
      <c r="AU62" s="300" t="str">
        <f>IFERROR(Tri_Incurred_CCounts_Attror!AU58-Ctrol_Incurred_CCounts!AU127,"")</f>
        <v/>
      </c>
      <c r="AV62" s="300" t="str">
        <f>IFERROR(Tri_Incurred_CCounts_Attror!AV58-Ctrol_Incurred_CCounts!AV127,"")</f>
        <v/>
      </c>
      <c r="AW62" s="300" t="str">
        <f>IFERROR(Tri_Incurred_CCounts_Attror!AW58-Ctrol_Incurred_CCounts!AW127,"")</f>
        <v/>
      </c>
      <c r="AX62" s="300" t="str">
        <f>IFERROR(Tri_Incurred_CCounts_Attror!AX58-Ctrol_Incurred_CCounts!AX127,"")</f>
        <v/>
      </c>
      <c r="AY62" s="300" t="str">
        <f>IFERROR(Tri_Incurred_CCounts_Attror!AY58-Ctrol_Incurred_CCounts!AY127,"")</f>
        <v/>
      </c>
      <c r="AZ62" s="300" t="str">
        <f>IFERROR(Tri_Incurred_CCounts_Attror!AZ58-Ctrol_Incurred_CCounts!AZ127,"")</f>
        <v/>
      </c>
      <c r="BA62" s="300" t="str">
        <f>IFERROR(Tri_Incurred_CCounts_Attror!BA58-Ctrol_Incurred_CCounts!BA127,"")</f>
        <v/>
      </c>
      <c r="BB62" s="300" t="str">
        <f>IFERROR(Tri_Incurred_CCounts_Attror!BB58-Ctrol_Incurred_CCounts!BB127,"")</f>
        <v/>
      </c>
      <c r="BC62" s="300" t="str">
        <f>IFERROR(Tri_Incurred_CCounts_Attror!BC58-Ctrol_Incurred_CCounts!BC127,"")</f>
        <v/>
      </c>
      <c r="BD62" s="300" t="str">
        <f>IFERROR(Tri_Incurred_CCounts_Attror!BD58-Ctrol_Incurred_CCounts!BD127,"")</f>
        <v/>
      </c>
      <c r="BE62" s="300" t="str">
        <f>IFERROR(Tri_Incurred_CCounts_Attror!BE58-Ctrol_Incurred_CCounts!BE127,"")</f>
        <v/>
      </c>
      <c r="BF62" s="300" t="str">
        <f>IFERROR(Tri_Incurred_CCounts_Attror!BF58-Ctrol_Incurred_CCounts!BF127,"")</f>
        <v/>
      </c>
      <c r="BG62" s="300" t="str">
        <f>IFERROR(Tri_Incurred_CCounts_Attror!BG58-Ctrol_Incurred_CCounts!BG127,"")</f>
        <v/>
      </c>
    </row>
    <row r="63" spans="1:59" s="300" customFormat="1">
      <c r="A63" s="127" t="s">
        <v>274</v>
      </c>
      <c r="B63" s="300">
        <f>IFERROR(Tri_Incurred_CCounts_Attror!B59-Ctrol_Incurred_CCounts!B128,"")</f>
        <v>0</v>
      </c>
      <c r="C63" s="300">
        <f>IFERROR(Tri_Incurred_CCounts_Attror!C59-Ctrol_Incurred_CCounts!C128,"")</f>
        <v>0</v>
      </c>
      <c r="D63" s="300">
        <f>IFERROR(Tri_Incurred_CCounts_Attror!D59-Ctrol_Incurred_CCounts!D128,"")</f>
        <v>0</v>
      </c>
      <c r="E63" s="300">
        <f>IFERROR(Tri_Incurred_CCounts_Attror!E59-Ctrol_Incurred_CCounts!E128,"")</f>
        <v>0</v>
      </c>
      <c r="F63" s="300">
        <f>IFERROR(Tri_Incurred_CCounts_Attror!F59-Ctrol_Incurred_CCounts!F128,"")</f>
        <v>0</v>
      </c>
      <c r="G63" s="300">
        <f>IFERROR(Tri_Incurred_CCounts_Attror!G59-Ctrol_Incurred_CCounts!G128,"")</f>
        <v>0</v>
      </c>
      <c r="H63" s="300">
        <f>IFERROR(Tri_Incurred_CCounts_Attror!H59-Ctrol_Incurred_CCounts!H128,"")</f>
        <v>0</v>
      </c>
      <c r="I63" s="300">
        <f>IFERROR(Tri_Incurred_CCounts_Attror!I59-Ctrol_Incurred_CCounts!I128,"")</f>
        <v>0</v>
      </c>
      <c r="J63" s="300">
        <f>IFERROR(Tri_Incurred_CCounts_Attror!J59-Ctrol_Incurred_CCounts!J128,"")</f>
        <v>0</v>
      </c>
      <c r="K63" s="300">
        <f>IFERROR(Tri_Incurred_CCounts_Attror!K59-Ctrol_Incurred_CCounts!K128,"")</f>
        <v>0</v>
      </c>
      <c r="L63" s="300">
        <f>IFERROR(Tri_Incurred_CCounts_Attror!L59-Ctrol_Incurred_CCounts!L128,"")</f>
        <v>0</v>
      </c>
      <c r="M63" s="300">
        <f>IFERROR(Tri_Incurred_CCounts_Attror!M59-Ctrol_Incurred_CCounts!M128,"")</f>
        <v>0</v>
      </c>
      <c r="N63" s="300">
        <f>IFERROR(Tri_Incurred_CCounts_Attror!N59-Ctrol_Incurred_CCounts!N128,"")</f>
        <v>0</v>
      </c>
      <c r="O63" s="300">
        <f>IFERROR(Tri_Incurred_CCounts_Attror!O59-Ctrol_Incurred_CCounts!O128,"")</f>
        <v>0</v>
      </c>
      <c r="P63" s="300" t="str">
        <f>IFERROR(Tri_Incurred_CCounts_Attror!P59-Ctrol_Incurred_CCounts!P128,"")</f>
        <v/>
      </c>
      <c r="Q63" s="300" t="str">
        <f>IFERROR(Tri_Incurred_CCounts_Attror!Q59-Ctrol_Incurred_CCounts!Q128,"")</f>
        <v/>
      </c>
      <c r="R63" s="300" t="str">
        <f>IFERROR(Tri_Incurred_CCounts_Attror!R59-Ctrol_Incurred_CCounts!R128,"")</f>
        <v/>
      </c>
      <c r="S63" s="300" t="str">
        <f>IFERROR(Tri_Incurred_CCounts_Attror!S59-Ctrol_Incurred_CCounts!S128,"")</f>
        <v/>
      </c>
      <c r="T63" s="300" t="str">
        <f>IFERROR(Tri_Incurred_CCounts_Attror!T59-Ctrol_Incurred_CCounts!T128,"")</f>
        <v/>
      </c>
      <c r="U63" s="300" t="str">
        <f>IFERROR(Tri_Incurred_CCounts_Attror!U59-Ctrol_Incurred_CCounts!U128,"")</f>
        <v/>
      </c>
      <c r="V63" s="300" t="str">
        <f>IFERROR(Tri_Incurred_CCounts_Attror!V59-Ctrol_Incurred_CCounts!V128,"")</f>
        <v/>
      </c>
      <c r="W63" s="300" t="str">
        <f>IFERROR(Tri_Incurred_CCounts_Attror!W59-Ctrol_Incurred_CCounts!W128,"")</f>
        <v/>
      </c>
      <c r="X63" s="300" t="str">
        <f>IFERROR(Tri_Incurred_CCounts_Attror!X59-Ctrol_Incurred_CCounts!X128,"")</f>
        <v/>
      </c>
      <c r="Y63" s="300" t="str">
        <f>IFERROR(Tri_Incurred_CCounts_Attror!Y59-Ctrol_Incurred_CCounts!Y128,"")</f>
        <v/>
      </c>
      <c r="Z63" s="300" t="str">
        <f>IFERROR(Tri_Incurred_CCounts_Attror!Z59-Ctrol_Incurred_CCounts!Z128,"")</f>
        <v/>
      </c>
      <c r="AA63" s="300" t="str">
        <f>IFERROR(Tri_Incurred_CCounts_Attror!AA59-Ctrol_Incurred_CCounts!AA128,"")</f>
        <v/>
      </c>
      <c r="AB63" s="300" t="str">
        <f>IFERROR(Tri_Incurred_CCounts_Attror!AB59-Ctrol_Incurred_CCounts!AB128,"")</f>
        <v/>
      </c>
      <c r="AC63" s="300" t="str">
        <f>IFERROR(Tri_Incurred_CCounts_Attror!AC59-Ctrol_Incurred_CCounts!AC128,"")</f>
        <v/>
      </c>
      <c r="AD63" s="300" t="str">
        <f>IFERROR(Tri_Incurred_CCounts_Attror!AD59-Ctrol_Incurred_CCounts!AD128,"")</f>
        <v/>
      </c>
      <c r="AE63" s="300" t="str">
        <f>IFERROR(Tri_Incurred_CCounts_Attror!AE59-Ctrol_Incurred_CCounts!AE128,"")</f>
        <v/>
      </c>
      <c r="AF63" s="300" t="str">
        <f>IFERROR(Tri_Incurred_CCounts_Attror!AF59-Ctrol_Incurred_CCounts!AF128,"")</f>
        <v/>
      </c>
      <c r="AG63" s="300" t="str">
        <f>IFERROR(Tri_Incurred_CCounts_Attror!AG59-Ctrol_Incurred_CCounts!AG128,"")</f>
        <v/>
      </c>
      <c r="AH63" s="300" t="str">
        <f>IFERROR(Tri_Incurred_CCounts_Attror!AH59-Ctrol_Incurred_CCounts!AH128,"")</f>
        <v/>
      </c>
      <c r="AI63" s="300" t="str">
        <f>IFERROR(Tri_Incurred_CCounts_Attror!AI59-Ctrol_Incurred_CCounts!AI128,"")</f>
        <v/>
      </c>
      <c r="AJ63" s="300" t="str">
        <f>IFERROR(Tri_Incurred_CCounts_Attror!AJ59-Ctrol_Incurred_CCounts!AJ128,"")</f>
        <v/>
      </c>
      <c r="AK63" s="300" t="str">
        <f>IFERROR(Tri_Incurred_CCounts_Attror!AK59-Ctrol_Incurred_CCounts!AK128,"")</f>
        <v/>
      </c>
      <c r="AL63" s="300" t="str">
        <f>IFERROR(Tri_Incurred_CCounts_Attror!AL59-Ctrol_Incurred_CCounts!AL128,"")</f>
        <v/>
      </c>
      <c r="AM63" s="300" t="str">
        <f>IFERROR(Tri_Incurred_CCounts_Attror!AM59-Ctrol_Incurred_CCounts!AM128,"")</f>
        <v/>
      </c>
      <c r="AN63" s="300" t="str">
        <f>IFERROR(Tri_Incurred_CCounts_Attror!AN59-Ctrol_Incurred_CCounts!AN128,"")</f>
        <v/>
      </c>
      <c r="AO63" s="300" t="str">
        <f>IFERROR(Tri_Incurred_CCounts_Attror!AO59-Ctrol_Incurred_CCounts!AO128,"")</f>
        <v/>
      </c>
      <c r="AP63" s="300" t="str">
        <f>IFERROR(Tri_Incurred_CCounts_Attror!AP59-Ctrol_Incurred_CCounts!AP128,"")</f>
        <v/>
      </c>
      <c r="AQ63" s="300" t="str">
        <f>IFERROR(Tri_Incurred_CCounts_Attror!AQ59-Ctrol_Incurred_CCounts!AQ128,"")</f>
        <v/>
      </c>
      <c r="AR63" s="300" t="str">
        <f>IFERROR(Tri_Incurred_CCounts_Attror!AR59-Ctrol_Incurred_CCounts!AR128,"")</f>
        <v/>
      </c>
      <c r="AS63" s="300" t="str">
        <f>IFERROR(Tri_Incurred_CCounts_Attror!AS59-Ctrol_Incurred_CCounts!AS128,"")</f>
        <v/>
      </c>
      <c r="AT63" s="300" t="str">
        <f>IFERROR(Tri_Incurred_CCounts_Attror!AT59-Ctrol_Incurred_CCounts!AT128,"")</f>
        <v/>
      </c>
      <c r="AU63" s="300" t="str">
        <f>IFERROR(Tri_Incurred_CCounts_Attror!AU59-Ctrol_Incurred_CCounts!AU128,"")</f>
        <v/>
      </c>
      <c r="AV63" s="300" t="str">
        <f>IFERROR(Tri_Incurred_CCounts_Attror!AV59-Ctrol_Incurred_CCounts!AV128,"")</f>
        <v/>
      </c>
      <c r="AW63" s="300" t="str">
        <f>IFERROR(Tri_Incurred_CCounts_Attror!AW59-Ctrol_Incurred_CCounts!AW128,"")</f>
        <v/>
      </c>
      <c r="AX63" s="300" t="str">
        <f>IFERROR(Tri_Incurred_CCounts_Attror!AX59-Ctrol_Incurred_CCounts!AX128,"")</f>
        <v/>
      </c>
      <c r="AY63" s="300" t="str">
        <f>IFERROR(Tri_Incurred_CCounts_Attror!AY59-Ctrol_Incurred_CCounts!AY128,"")</f>
        <v/>
      </c>
      <c r="AZ63" s="300" t="str">
        <f>IFERROR(Tri_Incurred_CCounts_Attror!AZ59-Ctrol_Incurred_CCounts!AZ128,"")</f>
        <v/>
      </c>
      <c r="BA63" s="300" t="str">
        <f>IFERROR(Tri_Incurred_CCounts_Attror!BA59-Ctrol_Incurred_CCounts!BA128,"")</f>
        <v/>
      </c>
      <c r="BB63" s="300" t="str">
        <f>IFERROR(Tri_Incurred_CCounts_Attror!BB59-Ctrol_Incurred_CCounts!BB128,"")</f>
        <v/>
      </c>
      <c r="BC63" s="300" t="str">
        <f>IFERROR(Tri_Incurred_CCounts_Attror!BC59-Ctrol_Incurred_CCounts!BC128,"")</f>
        <v/>
      </c>
      <c r="BD63" s="300" t="str">
        <f>IFERROR(Tri_Incurred_CCounts_Attror!BD59-Ctrol_Incurred_CCounts!BD128,"")</f>
        <v/>
      </c>
      <c r="BE63" s="300" t="str">
        <f>IFERROR(Tri_Incurred_CCounts_Attror!BE59-Ctrol_Incurred_CCounts!BE128,"")</f>
        <v/>
      </c>
      <c r="BF63" s="300" t="str">
        <f>IFERROR(Tri_Incurred_CCounts_Attror!BF59-Ctrol_Incurred_CCounts!BF128,"")</f>
        <v/>
      </c>
      <c r="BG63" s="300" t="str">
        <f>IFERROR(Tri_Incurred_CCounts_Attror!BG59-Ctrol_Incurred_CCounts!BG128,"")</f>
        <v/>
      </c>
    </row>
    <row r="64" spans="1:59" s="300" customFormat="1">
      <c r="A64" s="127" t="s">
        <v>421</v>
      </c>
      <c r="B64" s="300">
        <f>IFERROR(Tri_Incurred_CCounts_Attror!B60-Ctrol_Incurred_CCounts!B129,"")</f>
        <v>0</v>
      </c>
      <c r="C64" s="300">
        <f>IFERROR(Tri_Incurred_CCounts_Attror!C60-Ctrol_Incurred_CCounts!C129,"")</f>
        <v>0</v>
      </c>
      <c r="D64" s="300">
        <f>IFERROR(Tri_Incurred_CCounts_Attror!D60-Ctrol_Incurred_CCounts!D129,"")</f>
        <v>0</v>
      </c>
      <c r="E64" s="300">
        <f>IFERROR(Tri_Incurred_CCounts_Attror!E60-Ctrol_Incurred_CCounts!E129,"")</f>
        <v>0</v>
      </c>
      <c r="F64" s="300">
        <f>IFERROR(Tri_Incurred_CCounts_Attror!F60-Ctrol_Incurred_CCounts!F129,"")</f>
        <v>0</v>
      </c>
      <c r="G64" s="300">
        <f>IFERROR(Tri_Incurred_CCounts_Attror!G60-Ctrol_Incurred_CCounts!G129,"")</f>
        <v>0</v>
      </c>
      <c r="H64" s="300">
        <f>IFERROR(Tri_Incurred_CCounts_Attror!H60-Ctrol_Incurred_CCounts!H129,"")</f>
        <v>0</v>
      </c>
      <c r="I64" s="300">
        <f>IFERROR(Tri_Incurred_CCounts_Attror!I60-Ctrol_Incurred_CCounts!I129,"")</f>
        <v>0</v>
      </c>
      <c r="J64" s="300">
        <f>IFERROR(Tri_Incurred_CCounts_Attror!J60-Ctrol_Incurred_CCounts!J129,"")</f>
        <v>0</v>
      </c>
      <c r="K64" s="300">
        <f>IFERROR(Tri_Incurred_CCounts_Attror!K60-Ctrol_Incurred_CCounts!K129,"")</f>
        <v>0</v>
      </c>
      <c r="L64" s="300">
        <f>IFERROR(Tri_Incurred_CCounts_Attror!L60-Ctrol_Incurred_CCounts!L129,"")</f>
        <v>0</v>
      </c>
      <c r="M64" s="300">
        <f>IFERROR(Tri_Incurred_CCounts_Attror!M60-Ctrol_Incurred_CCounts!M129,"")</f>
        <v>0</v>
      </c>
      <c r="N64" s="300">
        <f>IFERROR(Tri_Incurred_CCounts_Attror!N60-Ctrol_Incurred_CCounts!N129,"")</f>
        <v>0</v>
      </c>
      <c r="O64" s="300" t="str">
        <f>IFERROR(Tri_Incurred_CCounts_Attror!O60-Ctrol_Incurred_CCounts!O129,"")</f>
        <v/>
      </c>
      <c r="P64" s="300" t="str">
        <f>IFERROR(Tri_Incurred_CCounts_Attror!P60-Ctrol_Incurred_CCounts!P129,"")</f>
        <v/>
      </c>
      <c r="Q64" s="300" t="str">
        <f>IFERROR(Tri_Incurred_CCounts_Attror!Q60-Ctrol_Incurred_CCounts!Q129,"")</f>
        <v/>
      </c>
      <c r="R64" s="300" t="str">
        <f>IFERROR(Tri_Incurred_CCounts_Attror!R60-Ctrol_Incurred_CCounts!R129,"")</f>
        <v/>
      </c>
      <c r="S64" s="300" t="str">
        <f>IFERROR(Tri_Incurred_CCounts_Attror!S60-Ctrol_Incurred_CCounts!S129,"")</f>
        <v/>
      </c>
      <c r="T64" s="300" t="str">
        <f>IFERROR(Tri_Incurred_CCounts_Attror!T60-Ctrol_Incurred_CCounts!T129,"")</f>
        <v/>
      </c>
      <c r="U64" s="300" t="str">
        <f>IFERROR(Tri_Incurred_CCounts_Attror!U60-Ctrol_Incurred_CCounts!U129,"")</f>
        <v/>
      </c>
      <c r="V64" s="300" t="str">
        <f>IFERROR(Tri_Incurred_CCounts_Attror!V60-Ctrol_Incurred_CCounts!V129,"")</f>
        <v/>
      </c>
      <c r="W64" s="300" t="str">
        <f>IFERROR(Tri_Incurred_CCounts_Attror!W60-Ctrol_Incurred_CCounts!W129,"")</f>
        <v/>
      </c>
      <c r="X64" s="300" t="str">
        <f>IFERROR(Tri_Incurred_CCounts_Attror!X60-Ctrol_Incurred_CCounts!X129,"")</f>
        <v/>
      </c>
      <c r="Y64" s="300" t="str">
        <f>IFERROR(Tri_Incurred_CCounts_Attror!Y60-Ctrol_Incurred_CCounts!Y129,"")</f>
        <v/>
      </c>
      <c r="Z64" s="300" t="str">
        <f>IFERROR(Tri_Incurred_CCounts_Attror!Z60-Ctrol_Incurred_CCounts!Z129,"")</f>
        <v/>
      </c>
      <c r="AA64" s="300" t="str">
        <f>IFERROR(Tri_Incurred_CCounts_Attror!AA60-Ctrol_Incurred_CCounts!AA129,"")</f>
        <v/>
      </c>
      <c r="AB64" s="300" t="str">
        <f>IFERROR(Tri_Incurred_CCounts_Attror!AB60-Ctrol_Incurred_CCounts!AB129,"")</f>
        <v/>
      </c>
      <c r="AC64" s="300" t="str">
        <f>IFERROR(Tri_Incurred_CCounts_Attror!AC60-Ctrol_Incurred_CCounts!AC129,"")</f>
        <v/>
      </c>
      <c r="AD64" s="300" t="str">
        <f>IFERROR(Tri_Incurred_CCounts_Attror!AD60-Ctrol_Incurred_CCounts!AD129,"")</f>
        <v/>
      </c>
      <c r="AE64" s="300" t="str">
        <f>IFERROR(Tri_Incurred_CCounts_Attror!AE60-Ctrol_Incurred_CCounts!AE129,"")</f>
        <v/>
      </c>
      <c r="AF64" s="300" t="str">
        <f>IFERROR(Tri_Incurred_CCounts_Attror!AF60-Ctrol_Incurred_CCounts!AF129,"")</f>
        <v/>
      </c>
      <c r="AG64" s="300" t="str">
        <f>IFERROR(Tri_Incurred_CCounts_Attror!AG60-Ctrol_Incurred_CCounts!AG129,"")</f>
        <v/>
      </c>
      <c r="AH64" s="300" t="str">
        <f>IFERROR(Tri_Incurred_CCounts_Attror!AH60-Ctrol_Incurred_CCounts!AH129,"")</f>
        <v/>
      </c>
      <c r="AI64" s="300" t="str">
        <f>IFERROR(Tri_Incurred_CCounts_Attror!AI60-Ctrol_Incurred_CCounts!AI129,"")</f>
        <v/>
      </c>
      <c r="AJ64" s="300" t="str">
        <f>IFERROR(Tri_Incurred_CCounts_Attror!AJ60-Ctrol_Incurred_CCounts!AJ129,"")</f>
        <v/>
      </c>
      <c r="AK64" s="300" t="str">
        <f>IFERROR(Tri_Incurred_CCounts_Attror!AK60-Ctrol_Incurred_CCounts!AK129,"")</f>
        <v/>
      </c>
      <c r="AL64" s="300" t="str">
        <f>IFERROR(Tri_Incurred_CCounts_Attror!AL60-Ctrol_Incurred_CCounts!AL129,"")</f>
        <v/>
      </c>
      <c r="AM64" s="300" t="str">
        <f>IFERROR(Tri_Incurred_CCounts_Attror!AM60-Ctrol_Incurred_CCounts!AM129,"")</f>
        <v/>
      </c>
      <c r="AN64" s="300" t="str">
        <f>IFERROR(Tri_Incurred_CCounts_Attror!AN60-Ctrol_Incurred_CCounts!AN129,"")</f>
        <v/>
      </c>
      <c r="AO64" s="300" t="str">
        <f>IFERROR(Tri_Incurred_CCounts_Attror!AO60-Ctrol_Incurred_CCounts!AO129,"")</f>
        <v/>
      </c>
      <c r="AP64" s="300" t="str">
        <f>IFERROR(Tri_Incurred_CCounts_Attror!AP60-Ctrol_Incurred_CCounts!AP129,"")</f>
        <v/>
      </c>
      <c r="AQ64" s="300" t="str">
        <f>IFERROR(Tri_Incurred_CCounts_Attror!AQ60-Ctrol_Incurred_CCounts!AQ129,"")</f>
        <v/>
      </c>
      <c r="AR64" s="300" t="str">
        <f>IFERROR(Tri_Incurred_CCounts_Attror!AR60-Ctrol_Incurred_CCounts!AR129,"")</f>
        <v/>
      </c>
      <c r="AS64" s="300" t="str">
        <f>IFERROR(Tri_Incurred_CCounts_Attror!AS60-Ctrol_Incurred_CCounts!AS129,"")</f>
        <v/>
      </c>
      <c r="AT64" s="300" t="str">
        <f>IFERROR(Tri_Incurred_CCounts_Attror!AT60-Ctrol_Incurred_CCounts!AT129,"")</f>
        <v/>
      </c>
      <c r="AU64" s="300" t="str">
        <f>IFERROR(Tri_Incurred_CCounts_Attror!AU60-Ctrol_Incurred_CCounts!AU129,"")</f>
        <v/>
      </c>
      <c r="AV64" s="300" t="str">
        <f>IFERROR(Tri_Incurred_CCounts_Attror!AV60-Ctrol_Incurred_CCounts!AV129,"")</f>
        <v/>
      </c>
      <c r="AW64" s="300" t="str">
        <f>IFERROR(Tri_Incurred_CCounts_Attror!AW60-Ctrol_Incurred_CCounts!AW129,"")</f>
        <v/>
      </c>
      <c r="AX64" s="300" t="str">
        <f>IFERROR(Tri_Incurred_CCounts_Attror!AX60-Ctrol_Incurred_CCounts!AX129,"")</f>
        <v/>
      </c>
      <c r="AY64" s="300" t="str">
        <f>IFERROR(Tri_Incurred_CCounts_Attror!AY60-Ctrol_Incurred_CCounts!AY129,"")</f>
        <v/>
      </c>
      <c r="AZ64" s="300" t="str">
        <f>IFERROR(Tri_Incurred_CCounts_Attror!AZ60-Ctrol_Incurred_CCounts!AZ129,"")</f>
        <v/>
      </c>
      <c r="BA64" s="300" t="str">
        <f>IFERROR(Tri_Incurred_CCounts_Attror!BA60-Ctrol_Incurred_CCounts!BA129,"")</f>
        <v/>
      </c>
      <c r="BB64" s="300" t="str">
        <f>IFERROR(Tri_Incurred_CCounts_Attror!BB60-Ctrol_Incurred_CCounts!BB129,"")</f>
        <v/>
      </c>
      <c r="BC64" s="300" t="str">
        <f>IFERROR(Tri_Incurred_CCounts_Attror!BC60-Ctrol_Incurred_CCounts!BC129,"")</f>
        <v/>
      </c>
      <c r="BD64" s="300" t="str">
        <f>IFERROR(Tri_Incurred_CCounts_Attror!BD60-Ctrol_Incurred_CCounts!BD129,"")</f>
        <v/>
      </c>
      <c r="BE64" s="300" t="str">
        <f>IFERROR(Tri_Incurred_CCounts_Attror!BE60-Ctrol_Incurred_CCounts!BE129,"")</f>
        <v/>
      </c>
      <c r="BF64" s="300" t="str">
        <f>IFERROR(Tri_Incurred_CCounts_Attror!BF60-Ctrol_Incurred_CCounts!BF129,"")</f>
        <v/>
      </c>
      <c r="BG64" s="300" t="str">
        <f>IFERROR(Tri_Incurred_CCounts_Attror!BG60-Ctrol_Incurred_CCounts!BG129,"")</f>
        <v/>
      </c>
    </row>
    <row r="65" spans="1:81" s="300" customFormat="1">
      <c r="A65" s="127" t="s">
        <v>422</v>
      </c>
      <c r="B65" s="300">
        <f>IFERROR(Tri_Incurred_CCounts_Attror!B61-Ctrol_Incurred_CCounts!B130,"")</f>
        <v>0</v>
      </c>
      <c r="C65" s="300">
        <f>IFERROR(Tri_Incurred_CCounts_Attror!C61-Ctrol_Incurred_CCounts!C130,"")</f>
        <v>0</v>
      </c>
      <c r="D65" s="300">
        <f>IFERROR(Tri_Incurred_CCounts_Attror!D61-Ctrol_Incurred_CCounts!D130,"")</f>
        <v>0</v>
      </c>
      <c r="E65" s="300">
        <f>IFERROR(Tri_Incurred_CCounts_Attror!E61-Ctrol_Incurred_CCounts!E130,"")</f>
        <v>0</v>
      </c>
      <c r="F65" s="300">
        <f>IFERROR(Tri_Incurred_CCounts_Attror!F61-Ctrol_Incurred_CCounts!F130,"")</f>
        <v>0</v>
      </c>
      <c r="G65" s="300">
        <f>IFERROR(Tri_Incurred_CCounts_Attror!G61-Ctrol_Incurred_CCounts!G130,"")</f>
        <v>0</v>
      </c>
      <c r="H65" s="300">
        <f>IFERROR(Tri_Incurred_CCounts_Attror!H61-Ctrol_Incurred_CCounts!H130,"")</f>
        <v>0</v>
      </c>
      <c r="I65" s="300">
        <f>IFERROR(Tri_Incurred_CCounts_Attror!I61-Ctrol_Incurred_CCounts!I130,"")</f>
        <v>0</v>
      </c>
      <c r="J65" s="300">
        <f>IFERROR(Tri_Incurred_CCounts_Attror!J61-Ctrol_Incurred_CCounts!J130,"")</f>
        <v>0</v>
      </c>
      <c r="K65" s="300">
        <f>IFERROR(Tri_Incurred_CCounts_Attror!K61-Ctrol_Incurred_CCounts!K130,"")</f>
        <v>0</v>
      </c>
      <c r="L65" s="300">
        <f>IFERROR(Tri_Incurred_CCounts_Attror!L61-Ctrol_Incurred_CCounts!L130,"")</f>
        <v>0</v>
      </c>
      <c r="M65" s="300">
        <f>IFERROR(Tri_Incurred_CCounts_Attror!M61-Ctrol_Incurred_CCounts!M130,"")</f>
        <v>0</v>
      </c>
      <c r="N65" s="300" t="str">
        <f>IFERROR(Tri_Incurred_CCounts_Attror!N61-Ctrol_Incurred_CCounts!N130,"")</f>
        <v/>
      </c>
      <c r="O65" s="300" t="str">
        <f>IFERROR(Tri_Incurred_CCounts_Attror!O61-Ctrol_Incurred_CCounts!O130,"")</f>
        <v/>
      </c>
      <c r="P65" s="300" t="str">
        <f>IFERROR(Tri_Incurred_CCounts_Attror!P61-Ctrol_Incurred_CCounts!P130,"")</f>
        <v/>
      </c>
      <c r="Q65" s="300" t="str">
        <f>IFERROR(Tri_Incurred_CCounts_Attror!Q61-Ctrol_Incurred_CCounts!Q130,"")</f>
        <v/>
      </c>
      <c r="R65" s="300" t="str">
        <f>IFERROR(Tri_Incurred_CCounts_Attror!R61-Ctrol_Incurred_CCounts!R130,"")</f>
        <v/>
      </c>
      <c r="S65" s="300" t="str">
        <f>IFERROR(Tri_Incurred_CCounts_Attror!S61-Ctrol_Incurred_CCounts!S130,"")</f>
        <v/>
      </c>
      <c r="T65" s="300" t="str">
        <f>IFERROR(Tri_Incurred_CCounts_Attror!T61-Ctrol_Incurred_CCounts!T130,"")</f>
        <v/>
      </c>
      <c r="U65" s="300" t="str">
        <f>IFERROR(Tri_Incurred_CCounts_Attror!U61-Ctrol_Incurred_CCounts!U130,"")</f>
        <v/>
      </c>
      <c r="V65" s="300" t="str">
        <f>IFERROR(Tri_Incurred_CCounts_Attror!V61-Ctrol_Incurred_CCounts!V130,"")</f>
        <v/>
      </c>
      <c r="W65" s="300" t="str">
        <f>IFERROR(Tri_Incurred_CCounts_Attror!W61-Ctrol_Incurred_CCounts!W130,"")</f>
        <v/>
      </c>
      <c r="X65" s="300" t="str">
        <f>IFERROR(Tri_Incurred_CCounts_Attror!X61-Ctrol_Incurred_CCounts!X130,"")</f>
        <v/>
      </c>
      <c r="Y65" s="300" t="str">
        <f>IFERROR(Tri_Incurred_CCounts_Attror!Y61-Ctrol_Incurred_CCounts!Y130,"")</f>
        <v/>
      </c>
      <c r="Z65" s="300" t="str">
        <f>IFERROR(Tri_Incurred_CCounts_Attror!Z61-Ctrol_Incurred_CCounts!Z130,"")</f>
        <v/>
      </c>
      <c r="AA65" s="300" t="str">
        <f>IFERROR(Tri_Incurred_CCounts_Attror!AA61-Ctrol_Incurred_CCounts!AA130,"")</f>
        <v/>
      </c>
      <c r="AB65" s="300" t="str">
        <f>IFERROR(Tri_Incurred_CCounts_Attror!AB61-Ctrol_Incurred_CCounts!AB130,"")</f>
        <v/>
      </c>
      <c r="AC65" s="300" t="str">
        <f>IFERROR(Tri_Incurred_CCounts_Attror!AC61-Ctrol_Incurred_CCounts!AC130,"")</f>
        <v/>
      </c>
      <c r="AD65" s="300" t="str">
        <f>IFERROR(Tri_Incurred_CCounts_Attror!AD61-Ctrol_Incurred_CCounts!AD130,"")</f>
        <v/>
      </c>
      <c r="AE65" s="300" t="str">
        <f>IFERROR(Tri_Incurred_CCounts_Attror!AE61-Ctrol_Incurred_CCounts!AE130,"")</f>
        <v/>
      </c>
      <c r="AF65" s="300" t="str">
        <f>IFERROR(Tri_Incurred_CCounts_Attror!AF61-Ctrol_Incurred_CCounts!AF130,"")</f>
        <v/>
      </c>
      <c r="AG65" s="300" t="str">
        <f>IFERROR(Tri_Incurred_CCounts_Attror!AG61-Ctrol_Incurred_CCounts!AG130,"")</f>
        <v/>
      </c>
      <c r="AH65" s="300" t="str">
        <f>IFERROR(Tri_Incurred_CCounts_Attror!AH61-Ctrol_Incurred_CCounts!AH130,"")</f>
        <v/>
      </c>
      <c r="AI65" s="300" t="str">
        <f>IFERROR(Tri_Incurred_CCounts_Attror!AI61-Ctrol_Incurred_CCounts!AI130,"")</f>
        <v/>
      </c>
      <c r="AJ65" s="300" t="str">
        <f>IFERROR(Tri_Incurred_CCounts_Attror!AJ61-Ctrol_Incurred_CCounts!AJ130,"")</f>
        <v/>
      </c>
      <c r="AK65" s="300" t="str">
        <f>IFERROR(Tri_Incurred_CCounts_Attror!AK61-Ctrol_Incurred_CCounts!AK130,"")</f>
        <v/>
      </c>
      <c r="AL65" s="300" t="str">
        <f>IFERROR(Tri_Incurred_CCounts_Attror!AL61-Ctrol_Incurred_CCounts!AL130,"")</f>
        <v/>
      </c>
      <c r="AM65" s="300" t="str">
        <f>IFERROR(Tri_Incurred_CCounts_Attror!AM61-Ctrol_Incurred_CCounts!AM130,"")</f>
        <v/>
      </c>
      <c r="AN65" s="300" t="str">
        <f>IFERROR(Tri_Incurred_CCounts_Attror!AN61-Ctrol_Incurred_CCounts!AN130,"")</f>
        <v/>
      </c>
      <c r="AO65" s="300" t="str">
        <f>IFERROR(Tri_Incurred_CCounts_Attror!AO61-Ctrol_Incurred_CCounts!AO130,"")</f>
        <v/>
      </c>
      <c r="AP65" s="300" t="str">
        <f>IFERROR(Tri_Incurred_CCounts_Attror!AP61-Ctrol_Incurred_CCounts!AP130,"")</f>
        <v/>
      </c>
      <c r="AQ65" s="300" t="str">
        <f>IFERROR(Tri_Incurred_CCounts_Attror!AQ61-Ctrol_Incurred_CCounts!AQ130,"")</f>
        <v/>
      </c>
      <c r="AR65" s="300" t="str">
        <f>IFERROR(Tri_Incurred_CCounts_Attror!AR61-Ctrol_Incurred_CCounts!AR130,"")</f>
        <v/>
      </c>
      <c r="AS65" s="300" t="str">
        <f>IFERROR(Tri_Incurred_CCounts_Attror!AS61-Ctrol_Incurred_CCounts!AS130,"")</f>
        <v/>
      </c>
      <c r="AT65" s="300" t="str">
        <f>IFERROR(Tri_Incurred_CCounts_Attror!AT61-Ctrol_Incurred_CCounts!AT130,"")</f>
        <v/>
      </c>
      <c r="AU65" s="300" t="str">
        <f>IFERROR(Tri_Incurred_CCounts_Attror!AU61-Ctrol_Incurred_CCounts!AU130,"")</f>
        <v/>
      </c>
      <c r="AV65" s="300" t="str">
        <f>IFERROR(Tri_Incurred_CCounts_Attror!AV61-Ctrol_Incurred_CCounts!AV130,"")</f>
        <v/>
      </c>
      <c r="AW65" s="300" t="str">
        <f>IFERROR(Tri_Incurred_CCounts_Attror!AW61-Ctrol_Incurred_CCounts!AW130,"")</f>
        <v/>
      </c>
      <c r="AX65" s="300" t="str">
        <f>IFERROR(Tri_Incurred_CCounts_Attror!AX61-Ctrol_Incurred_CCounts!AX130,"")</f>
        <v/>
      </c>
      <c r="AY65" s="300" t="str">
        <f>IFERROR(Tri_Incurred_CCounts_Attror!AY61-Ctrol_Incurred_CCounts!AY130,"")</f>
        <v/>
      </c>
      <c r="AZ65" s="300" t="str">
        <f>IFERROR(Tri_Incurred_CCounts_Attror!AZ61-Ctrol_Incurred_CCounts!AZ130,"")</f>
        <v/>
      </c>
      <c r="BA65" s="300" t="str">
        <f>IFERROR(Tri_Incurred_CCounts_Attror!BA61-Ctrol_Incurred_CCounts!BA130,"")</f>
        <v/>
      </c>
      <c r="BB65" s="300" t="str">
        <f>IFERROR(Tri_Incurred_CCounts_Attror!BB61-Ctrol_Incurred_CCounts!BB130,"")</f>
        <v/>
      </c>
      <c r="BC65" s="300" t="str">
        <f>IFERROR(Tri_Incurred_CCounts_Attror!BC61-Ctrol_Incurred_CCounts!BC130,"")</f>
        <v/>
      </c>
      <c r="BD65" s="300" t="str">
        <f>IFERROR(Tri_Incurred_CCounts_Attror!BD61-Ctrol_Incurred_CCounts!BD130,"")</f>
        <v/>
      </c>
      <c r="BE65" s="300" t="str">
        <f>IFERROR(Tri_Incurred_CCounts_Attror!BE61-Ctrol_Incurred_CCounts!BE130,"")</f>
        <v/>
      </c>
      <c r="BF65" s="300" t="str">
        <f>IFERROR(Tri_Incurred_CCounts_Attror!BF61-Ctrol_Incurred_CCounts!BF130,"")</f>
        <v/>
      </c>
      <c r="BG65" s="300" t="str">
        <f>IFERROR(Tri_Incurred_CCounts_Attror!BG61-Ctrol_Incurred_CCounts!BG130,"")</f>
        <v/>
      </c>
    </row>
    <row r="66" spans="1:81" s="300" customFormat="1">
      <c r="A66" s="127" t="s">
        <v>528</v>
      </c>
      <c r="B66" s="300">
        <f>IFERROR(Tri_Incurred_CCounts_Attror!B62-Ctrol_Incurred_CCounts!B131,"")</f>
        <v>0</v>
      </c>
      <c r="C66" s="300">
        <f>IFERROR(Tri_Incurred_CCounts_Attror!C62-Ctrol_Incurred_CCounts!C131,"")</f>
        <v>0</v>
      </c>
      <c r="D66" s="300">
        <f>IFERROR(Tri_Incurred_CCounts_Attror!D62-Ctrol_Incurred_CCounts!D131,"")</f>
        <v>0</v>
      </c>
      <c r="E66" s="300">
        <f>IFERROR(Tri_Incurred_CCounts_Attror!E62-Ctrol_Incurred_CCounts!E131,"")</f>
        <v>0</v>
      </c>
      <c r="F66" s="300">
        <f>IFERROR(Tri_Incurred_CCounts_Attror!F62-Ctrol_Incurred_CCounts!F131,"")</f>
        <v>0</v>
      </c>
      <c r="G66" s="300">
        <f>IFERROR(Tri_Incurred_CCounts_Attror!G62-Ctrol_Incurred_CCounts!G131,"")</f>
        <v>0</v>
      </c>
      <c r="H66" s="300">
        <f>IFERROR(Tri_Incurred_CCounts_Attror!H62-Ctrol_Incurred_CCounts!H131,"")</f>
        <v>0</v>
      </c>
      <c r="I66" s="300">
        <f>IFERROR(Tri_Incurred_CCounts_Attror!I62-Ctrol_Incurred_CCounts!I131,"")</f>
        <v>0</v>
      </c>
      <c r="J66" s="300">
        <f>IFERROR(Tri_Incurred_CCounts_Attror!J62-Ctrol_Incurred_CCounts!J131,"")</f>
        <v>0</v>
      </c>
      <c r="K66" s="300">
        <f>IFERROR(Tri_Incurred_CCounts_Attror!K62-Ctrol_Incurred_CCounts!K131,"")</f>
        <v>0</v>
      </c>
      <c r="L66" s="300">
        <f>IFERROR(Tri_Incurred_CCounts_Attror!L62-Ctrol_Incurred_CCounts!L131,"")</f>
        <v>0</v>
      </c>
      <c r="M66" s="300" t="str">
        <f>IFERROR(Tri_Incurred_CCounts_Attror!M62-Ctrol_Incurred_CCounts!M131,"")</f>
        <v/>
      </c>
      <c r="N66" s="300" t="str">
        <f>IFERROR(Tri_Incurred_CCounts_Attror!N62-Ctrol_Incurred_CCounts!N131,"")</f>
        <v/>
      </c>
      <c r="O66" s="300" t="str">
        <f>IFERROR(Tri_Incurred_CCounts_Attror!O62-Ctrol_Incurred_CCounts!O131,"")</f>
        <v/>
      </c>
      <c r="P66" s="300" t="str">
        <f>IFERROR(Tri_Incurred_CCounts_Attror!P62-Ctrol_Incurred_CCounts!P131,"")</f>
        <v/>
      </c>
      <c r="Q66" s="300" t="str">
        <f>IFERROR(Tri_Incurred_CCounts_Attror!Q62-Ctrol_Incurred_CCounts!Q131,"")</f>
        <v/>
      </c>
      <c r="R66" s="300" t="str">
        <f>IFERROR(Tri_Incurred_CCounts_Attror!R62-Ctrol_Incurred_CCounts!R131,"")</f>
        <v/>
      </c>
      <c r="S66" s="300" t="str">
        <f>IFERROR(Tri_Incurred_CCounts_Attror!S62-Ctrol_Incurred_CCounts!S131,"")</f>
        <v/>
      </c>
      <c r="T66" s="300" t="str">
        <f>IFERROR(Tri_Incurred_CCounts_Attror!T62-Ctrol_Incurred_CCounts!T131,"")</f>
        <v/>
      </c>
      <c r="U66" s="300" t="str">
        <f>IFERROR(Tri_Incurred_CCounts_Attror!U62-Ctrol_Incurred_CCounts!U131,"")</f>
        <v/>
      </c>
      <c r="V66" s="300" t="str">
        <f>IFERROR(Tri_Incurred_CCounts_Attror!V62-Ctrol_Incurred_CCounts!V131,"")</f>
        <v/>
      </c>
      <c r="W66" s="300" t="str">
        <f>IFERROR(Tri_Incurred_CCounts_Attror!W62-Ctrol_Incurred_CCounts!W131,"")</f>
        <v/>
      </c>
      <c r="X66" s="300" t="str">
        <f>IFERROR(Tri_Incurred_CCounts_Attror!X62-Ctrol_Incurred_CCounts!X131,"")</f>
        <v/>
      </c>
      <c r="Y66" s="300" t="str">
        <f>IFERROR(Tri_Incurred_CCounts_Attror!Y62-Ctrol_Incurred_CCounts!Y131,"")</f>
        <v/>
      </c>
      <c r="Z66" s="300" t="str">
        <f>IFERROR(Tri_Incurred_CCounts_Attror!Z62-Ctrol_Incurred_CCounts!Z131,"")</f>
        <v/>
      </c>
      <c r="AA66" s="300" t="str">
        <f>IFERROR(Tri_Incurred_CCounts_Attror!AA62-Ctrol_Incurred_CCounts!AA131,"")</f>
        <v/>
      </c>
      <c r="AB66" s="300" t="str">
        <f>IFERROR(Tri_Incurred_CCounts_Attror!AB62-Ctrol_Incurred_CCounts!AB131,"")</f>
        <v/>
      </c>
      <c r="AC66" s="300" t="str">
        <f>IFERROR(Tri_Incurred_CCounts_Attror!AC62-Ctrol_Incurred_CCounts!AC131,"")</f>
        <v/>
      </c>
      <c r="AD66" s="300" t="str">
        <f>IFERROR(Tri_Incurred_CCounts_Attror!AD62-Ctrol_Incurred_CCounts!AD131,"")</f>
        <v/>
      </c>
      <c r="AE66" s="300" t="str">
        <f>IFERROR(Tri_Incurred_CCounts_Attror!AE62-Ctrol_Incurred_CCounts!AE131,"")</f>
        <v/>
      </c>
      <c r="AF66" s="300" t="str">
        <f>IFERROR(Tri_Incurred_CCounts_Attror!AF62-Ctrol_Incurred_CCounts!AF131,"")</f>
        <v/>
      </c>
      <c r="AG66" s="300" t="str">
        <f>IFERROR(Tri_Incurred_CCounts_Attror!AG62-Ctrol_Incurred_CCounts!AG131,"")</f>
        <v/>
      </c>
      <c r="AH66" s="300" t="str">
        <f>IFERROR(Tri_Incurred_CCounts_Attror!AH62-Ctrol_Incurred_CCounts!AH131,"")</f>
        <v/>
      </c>
      <c r="AI66" s="300" t="str">
        <f>IFERROR(Tri_Incurred_CCounts_Attror!AI62-Ctrol_Incurred_CCounts!AI131,"")</f>
        <v/>
      </c>
      <c r="AJ66" s="300" t="str">
        <f>IFERROR(Tri_Incurred_CCounts_Attror!AJ62-Ctrol_Incurred_CCounts!AJ131,"")</f>
        <v/>
      </c>
      <c r="AK66" s="300" t="str">
        <f>IFERROR(Tri_Incurred_CCounts_Attror!AK62-Ctrol_Incurred_CCounts!AK131,"")</f>
        <v/>
      </c>
      <c r="AL66" s="300" t="str">
        <f>IFERROR(Tri_Incurred_CCounts_Attror!AL62-Ctrol_Incurred_CCounts!AL131,"")</f>
        <v/>
      </c>
      <c r="AM66" s="300" t="str">
        <f>IFERROR(Tri_Incurred_CCounts_Attror!AM62-Ctrol_Incurred_CCounts!AM131,"")</f>
        <v/>
      </c>
      <c r="AN66" s="300" t="str">
        <f>IFERROR(Tri_Incurred_CCounts_Attror!AN62-Ctrol_Incurred_CCounts!AN131,"")</f>
        <v/>
      </c>
      <c r="AO66" s="300" t="str">
        <f>IFERROR(Tri_Incurred_CCounts_Attror!AO62-Ctrol_Incurred_CCounts!AO131,"")</f>
        <v/>
      </c>
      <c r="AP66" s="300" t="str">
        <f>IFERROR(Tri_Incurred_CCounts_Attror!AP62-Ctrol_Incurred_CCounts!AP131,"")</f>
        <v/>
      </c>
      <c r="AQ66" s="300" t="str">
        <f>IFERROR(Tri_Incurred_CCounts_Attror!AQ62-Ctrol_Incurred_CCounts!AQ131,"")</f>
        <v/>
      </c>
      <c r="AR66" s="300" t="str">
        <f>IFERROR(Tri_Incurred_CCounts_Attror!AR62-Ctrol_Incurred_CCounts!AR131,"")</f>
        <v/>
      </c>
      <c r="AS66" s="300" t="str">
        <f>IFERROR(Tri_Incurred_CCounts_Attror!AS62-Ctrol_Incurred_CCounts!AS131,"")</f>
        <v/>
      </c>
      <c r="AT66" s="300" t="str">
        <f>IFERROR(Tri_Incurred_CCounts_Attror!AT62-Ctrol_Incurred_CCounts!AT131,"")</f>
        <v/>
      </c>
      <c r="AU66" s="300" t="str">
        <f>IFERROR(Tri_Incurred_CCounts_Attror!AU62-Ctrol_Incurred_CCounts!AU131,"")</f>
        <v/>
      </c>
      <c r="AV66" s="300" t="str">
        <f>IFERROR(Tri_Incurred_CCounts_Attror!AV62-Ctrol_Incurred_CCounts!AV131,"")</f>
        <v/>
      </c>
      <c r="AW66" s="300" t="str">
        <f>IFERROR(Tri_Incurred_CCounts_Attror!AW62-Ctrol_Incurred_CCounts!AW131,"")</f>
        <v/>
      </c>
      <c r="AX66" s="300" t="str">
        <f>IFERROR(Tri_Incurred_CCounts_Attror!AX62-Ctrol_Incurred_CCounts!AX131,"")</f>
        <v/>
      </c>
      <c r="AY66" s="300" t="str">
        <f>IFERROR(Tri_Incurred_CCounts_Attror!AY62-Ctrol_Incurred_CCounts!AY131,"")</f>
        <v/>
      </c>
      <c r="AZ66" s="300" t="str">
        <f>IFERROR(Tri_Incurred_CCounts_Attror!AZ62-Ctrol_Incurred_CCounts!AZ131,"")</f>
        <v/>
      </c>
      <c r="BA66" s="300" t="str">
        <f>IFERROR(Tri_Incurred_CCounts_Attror!BA62-Ctrol_Incurred_CCounts!BA131,"")</f>
        <v/>
      </c>
      <c r="BB66" s="300" t="str">
        <f>IFERROR(Tri_Incurred_CCounts_Attror!BB62-Ctrol_Incurred_CCounts!BB131,"")</f>
        <v/>
      </c>
      <c r="BC66" s="300" t="str">
        <f>IFERROR(Tri_Incurred_CCounts_Attror!BC62-Ctrol_Incurred_CCounts!BC131,"")</f>
        <v/>
      </c>
      <c r="BD66" s="300" t="str">
        <f>IFERROR(Tri_Incurred_CCounts_Attror!BD62-Ctrol_Incurred_CCounts!BD131,"")</f>
        <v/>
      </c>
      <c r="BE66" s="300" t="str">
        <f>IFERROR(Tri_Incurred_CCounts_Attror!BE62-Ctrol_Incurred_CCounts!BE131,"")</f>
        <v/>
      </c>
      <c r="BF66" s="300" t="str">
        <f>IFERROR(Tri_Incurred_CCounts_Attror!BF62-Ctrol_Incurred_CCounts!BF131,"")</f>
        <v/>
      </c>
      <c r="BG66" s="300" t="str">
        <f>IFERROR(Tri_Incurred_CCounts_Attror!BG62-Ctrol_Incurred_CCounts!BG131,"")</f>
        <v/>
      </c>
    </row>
    <row r="67" spans="1:81" s="300" customFormat="1">
      <c r="A67" s="127" t="s">
        <v>529</v>
      </c>
      <c r="B67" s="300">
        <f>IFERROR(Tri_Incurred_CCounts_Attror!B63-Ctrol_Incurred_CCounts!B132,"")</f>
        <v>0</v>
      </c>
      <c r="C67" s="300">
        <f>IFERROR(Tri_Incurred_CCounts_Attror!C63-Ctrol_Incurred_CCounts!C132,"")</f>
        <v>0</v>
      </c>
      <c r="D67" s="300">
        <f>IFERROR(Tri_Incurred_CCounts_Attror!D63-Ctrol_Incurred_CCounts!D132,"")</f>
        <v>0</v>
      </c>
      <c r="E67" s="300">
        <f>IFERROR(Tri_Incurred_CCounts_Attror!E63-Ctrol_Incurred_CCounts!E132,"")</f>
        <v>0</v>
      </c>
      <c r="F67" s="300">
        <f>IFERROR(Tri_Incurred_CCounts_Attror!F63-Ctrol_Incurred_CCounts!F132,"")</f>
        <v>0</v>
      </c>
      <c r="G67" s="300">
        <f>IFERROR(Tri_Incurred_CCounts_Attror!G63-Ctrol_Incurred_CCounts!G132,"")</f>
        <v>0</v>
      </c>
      <c r="H67" s="300">
        <f>IFERROR(Tri_Incurred_CCounts_Attror!H63-Ctrol_Incurred_CCounts!H132,"")</f>
        <v>0</v>
      </c>
      <c r="I67" s="300">
        <f>IFERROR(Tri_Incurred_CCounts_Attror!I63-Ctrol_Incurred_CCounts!I132,"")</f>
        <v>0</v>
      </c>
      <c r="J67" s="300">
        <f>IFERROR(Tri_Incurred_CCounts_Attror!J63-Ctrol_Incurred_CCounts!J132,"")</f>
        <v>0</v>
      </c>
      <c r="K67" s="300">
        <f>IFERROR(Tri_Incurred_CCounts_Attror!K63-Ctrol_Incurred_CCounts!K132,"")</f>
        <v>0</v>
      </c>
      <c r="L67" s="300" t="str">
        <f>IFERROR(Tri_Incurred_CCounts_Attror!L63-Ctrol_Incurred_CCounts!L132,"")</f>
        <v/>
      </c>
      <c r="M67" s="300" t="str">
        <f>IFERROR(Tri_Incurred_CCounts_Attror!M63-Ctrol_Incurred_CCounts!M132,"")</f>
        <v/>
      </c>
      <c r="N67" s="300" t="str">
        <f>IFERROR(Tri_Incurred_CCounts_Attror!N63-Ctrol_Incurred_CCounts!N132,"")</f>
        <v/>
      </c>
      <c r="O67" s="300" t="str">
        <f>IFERROR(Tri_Incurred_CCounts_Attror!O63-Ctrol_Incurred_CCounts!O132,"")</f>
        <v/>
      </c>
      <c r="P67" s="300" t="str">
        <f>IFERROR(Tri_Incurred_CCounts_Attror!P63-Ctrol_Incurred_CCounts!P132,"")</f>
        <v/>
      </c>
      <c r="Q67" s="300" t="str">
        <f>IFERROR(Tri_Incurred_CCounts_Attror!Q63-Ctrol_Incurred_CCounts!Q132,"")</f>
        <v/>
      </c>
      <c r="R67" s="300" t="str">
        <f>IFERROR(Tri_Incurred_CCounts_Attror!R63-Ctrol_Incurred_CCounts!R132,"")</f>
        <v/>
      </c>
      <c r="S67" s="300" t="str">
        <f>IFERROR(Tri_Incurred_CCounts_Attror!S63-Ctrol_Incurred_CCounts!S132,"")</f>
        <v/>
      </c>
      <c r="T67" s="300" t="str">
        <f>IFERROR(Tri_Incurred_CCounts_Attror!T63-Ctrol_Incurred_CCounts!T132,"")</f>
        <v/>
      </c>
      <c r="U67" s="300" t="str">
        <f>IFERROR(Tri_Incurred_CCounts_Attror!U63-Ctrol_Incurred_CCounts!U132,"")</f>
        <v/>
      </c>
      <c r="V67" s="300" t="str">
        <f>IFERROR(Tri_Incurred_CCounts_Attror!V63-Ctrol_Incurred_CCounts!V132,"")</f>
        <v/>
      </c>
      <c r="W67" s="300" t="str">
        <f>IFERROR(Tri_Incurred_CCounts_Attror!W63-Ctrol_Incurred_CCounts!W132,"")</f>
        <v/>
      </c>
      <c r="X67" s="300" t="str">
        <f>IFERROR(Tri_Incurred_CCounts_Attror!X63-Ctrol_Incurred_CCounts!X132,"")</f>
        <v/>
      </c>
      <c r="Y67" s="300" t="str">
        <f>IFERROR(Tri_Incurred_CCounts_Attror!Y63-Ctrol_Incurred_CCounts!Y132,"")</f>
        <v/>
      </c>
      <c r="Z67" s="300" t="str">
        <f>IFERROR(Tri_Incurred_CCounts_Attror!Z63-Ctrol_Incurred_CCounts!Z132,"")</f>
        <v/>
      </c>
      <c r="AA67" s="300" t="str">
        <f>IFERROR(Tri_Incurred_CCounts_Attror!AA63-Ctrol_Incurred_CCounts!AA132,"")</f>
        <v/>
      </c>
      <c r="AB67" s="300" t="str">
        <f>IFERROR(Tri_Incurred_CCounts_Attror!AB63-Ctrol_Incurred_CCounts!AB132,"")</f>
        <v/>
      </c>
      <c r="AC67" s="300" t="str">
        <f>IFERROR(Tri_Incurred_CCounts_Attror!AC63-Ctrol_Incurred_CCounts!AC132,"")</f>
        <v/>
      </c>
      <c r="AD67" s="300" t="str">
        <f>IFERROR(Tri_Incurred_CCounts_Attror!AD63-Ctrol_Incurred_CCounts!AD132,"")</f>
        <v/>
      </c>
      <c r="AE67" s="300" t="str">
        <f>IFERROR(Tri_Incurred_CCounts_Attror!AE63-Ctrol_Incurred_CCounts!AE132,"")</f>
        <v/>
      </c>
      <c r="AF67" s="300" t="str">
        <f>IFERROR(Tri_Incurred_CCounts_Attror!AF63-Ctrol_Incurred_CCounts!AF132,"")</f>
        <v/>
      </c>
      <c r="AG67" s="300" t="str">
        <f>IFERROR(Tri_Incurred_CCounts_Attror!AG63-Ctrol_Incurred_CCounts!AG132,"")</f>
        <v/>
      </c>
      <c r="AH67" s="300" t="str">
        <f>IFERROR(Tri_Incurred_CCounts_Attror!AH63-Ctrol_Incurred_CCounts!AH132,"")</f>
        <v/>
      </c>
      <c r="AI67" s="300" t="str">
        <f>IFERROR(Tri_Incurred_CCounts_Attror!AI63-Ctrol_Incurred_CCounts!AI132,"")</f>
        <v/>
      </c>
      <c r="AJ67" s="300" t="str">
        <f>IFERROR(Tri_Incurred_CCounts_Attror!AJ63-Ctrol_Incurred_CCounts!AJ132,"")</f>
        <v/>
      </c>
      <c r="AK67" s="300" t="str">
        <f>IFERROR(Tri_Incurred_CCounts_Attror!AK63-Ctrol_Incurred_CCounts!AK132,"")</f>
        <v/>
      </c>
      <c r="AL67" s="300" t="str">
        <f>IFERROR(Tri_Incurred_CCounts_Attror!AL63-Ctrol_Incurred_CCounts!AL132,"")</f>
        <v/>
      </c>
      <c r="AM67" s="300" t="str">
        <f>IFERROR(Tri_Incurred_CCounts_Attror!AM63-Ctrol_Incurred_CCounts!AM132,"")</f>
        <v/>
      </c>
      <c r="AN67" s="300" t="str">
        <f>IFERROR(Tri_Incurred_CCounts_Attror!AN63-Ctrol_Incurred_CCounts!AN132,"")</f>
        <v/>
      </c>
      <c r="AO67" s="300" t="str">
        <f>IFERROR(Tri_Incurred_CCounts_Attror!AO63-Ctrol_Incurred_CCounts!AO132,"")</f>
        <v/>
      </c>
      <c r="AP67" s="300" t="str">
        <f>IFERROR(Tri_Incurred_CCounts_Attror!AP63-Ctrol_Incurred_CCounts!AP132,"")</f>
        <v/>
      </c>
      <c r="AQ67" s="300" t="str">
        <f>IFERROR(Tri_Incurred_CCounts_Attror!AQ63-Ctrol_Incurred_CCounts!AQ132,"")</f>
        <v/>
      </c>
      <c r="AR67" s="300" t="str">
        <f>IFERROR(Tri_Incurred_CCounts_Attror!AR63-Ctrol_Incurred_CCounts!AR132,"")</f>
        <v/>
      </c>
      <c r="AS67" s="300" t="str">
        <f>IFERROR(Tri_Incurred_CCounts_Attror!AS63-Ctrol_Incurred_CCounts!AS132,"")</f>
        <v/>
      </c>
      <c r="AT67" s="300" t="str">
        <f>IFERROR(Tri_Incurred_CCounts_Attror!AT63-Ctrol_Incurred_CCounts!AT132,"")</f>
        <v/>
      </c>
      <c r="AU67" s="300" t="str">
        <f>IFERROR(Tri_Incurred_CCounts_Attror!AU63-Ctrol_Incurred_CCounts!AU132,"")</f>
        <v/>
      </c>
      <c r="AV67" s="300" t="str">
        <f>IFERROR(Tri_Incurred_CCounts_Attror!AV63-Ctrol_Incurred_CCounts!AV132,"")</f>
        <v/>
      </c>
      <c r="AW67" s="300" t="str">
        <f>IFERROR(Tri_Incurred_CCounts_Attror!AW63-Ctrol_Incurred_CCounts!AW132,"")</f>
        <v/>
      </c>
      <c r="AX67" s="300" t="str">
        <f>IFERROR(Tri_Incurred_CCounts_Attror!AX63-Ctrol_Incurred_CCounts!AX132,"")</f>
        <v/>
      </c>
      <c r="AY67" s="300" t="str">
        <f>IFERROR(Tri_Incurred_CCounts_Attror!AY63-Ctrol_Incurred_CCounts!AY132,"")</f>
        <v/>
      </c>
      <c r="AZ67" s="300" t="str">
        <f>IFERROR(Tri_Incurred_CCounts_Attror!AZ63-Ctrol_Incurred_CCounts!AZ132,"")</f>
        <v/>
      </c>
      <c r="BA67" s="300" t="str">
        <f>IFERROR(Tri_Incurred_CCounts_Attror!BA63-Ctrol_Incurred_CCounts!BA132,"")</f>
        <v/>
      </c>
      <c r="BB67" s="300" t="str">
        <f>IFERROR(Tri_Incurred_CCounts_Attror!BB63-Ctrol_Incurred_CCounts!BB132,"")</f>
        <v/>
      </c>
      <c r="BC67" s="300" t="str">
        <f>IFERROR(Tri_Incurred_CCounts_Attror!BC63-Ctrol_Incurred_CCounts!BC132,"")</f>
        <v/>
      </c>
      <c r="BD67" s="300" t="str">
        <f>IFERROR(Tri_Incurred_CCounts_Attror!BD63-Ctrol_Incurred_CCounts!BD132,"")</f>
        <v/>
      </c>
      <c r="BE67" s="300" t="str">
        <f>IFERROR(Tri_Incurred_CCounts_Attror!BE63-Ctrol_Incurred_CCounts!BE132,"")</f>
        <v/>
      </c>
      <c r="BF67" s="300" t="str">
        <f>IFERROR(Tri_Incurred_CCounts_Attror!BF63-Ctrol_Incurred_CCounts!BF132,"")</f>
        <v/>
      </c>
      <c r="BG67" s="300" t="str">
        <f>IFERROR(Tri_Incurred_CCounts_Attror!BG63-Ctrol_Incurred_CCounts!BG132,"")</f>
        <v/>
      </c>
    </row>
    <row r="68" spans="1:81" s="300" customFormat="1">
      <c r="A68" s="127" t="s">
        <v>535</v>
      </c>
      <c r="B68" s="300">
        <f>IFERROR(Tri_Incurred_CCounts_Attror!B64-Ctrol_Incurred_CCounts!B133,"")</f>
        <v>0</v>
      </c>
      <c r="C68" s="300">
        <f>IFERROR(Tri_Incurred_CCounts_Attror!C64-Ctrol_Incurred_CCounts!C133,"")</f>
        <v>0</v>
      </c>
      <c r="D68" s="300">
        <f>IFERROR(Tri_Incurred_CCounts_Attror!D64-Ctrol_Incurred_CCounts!D133,"")</f>
        <v>0</v>
      </c>
      <c r="E68" s="300">
        <f>IFERROR(Tri_Incurred_CCounts_Attror!E64-Ctrol_Incurred_CCounts!E133,"")</f>
        <v>0</v>
      </c>
      <c r="F68" s="300">
        <f>IFERROR(Tri_Incurred_CCounts_Attror!F64-Ctrol_Incurred_CCounts!F133,"")</f>
        <v>0</v>
      </c>
      <c r="G68" s="300">
        <f>IFERROR(Tri_Incurred_CCounts_Attror!G64-Ctrol_Incurred_CCounts!G133,"")</f>
        <v>0</v>
      </c>
      <c r="H68" s="300">
        <f>IFERROR(Tri_Incurred_CCounts_Attror!H64-Ctrol_Incurred_CCounts!H133,"")</f>
        <v>0</v>
      </c>
      <c r="I68" s="300">
        <f>IFERROR(Tri_Incurred_CCounts_Attror!I64-Ctrol_Incurred_CCounts!I133,"")</f>
        <v>0</v>
      </c>
      <c r="J68" s="300">
        <f>IFERROR(Tri_Incurred_CCounts_Attror!J64-Ctrol_Incurred_CCounts!J133,"")</f>
        <v>0</v>
      </c>
      <c r="K68" s="300" t="str">
        <f>IFERROR(Tri_Incurred_CCounts_Attror!K64-Ctrol_Incurred_CCounts!K133,"")</f>
        <v/>
      </c>
      <c r="L68" s="300" t="str">
        <f>IFERROR(Tri_Incurred_CCounts_Attror!L64-Ctrol_Incurred_CCounts!L133,"")</f>
        <v/>
      </c>
      <c r="M68" s="300" t="str">
        <f>IFERROR(Tri_Incurred_CCounts_Attror!M64-Ctrol_Incurred_CCounts!M133,"")</f>
        <v/>
      </c>
      <c r="N68" s="300" t="str">
        <f>IFERROR(Tri_Incurred_CCounts_Attror!N64-Ctrol_Incurred_CCounts!N133,"")</f>
        <v/>
      </c>
      <c r="O68" s="300" t="str">
        <f>IFERROR(Tri_Incurred_CCounts_Attror!O64-Ctrol_Incurred_CCounts!O133,"")</f>
        <v/>
      </c>
      <c r="P68" s="300" t="str">
        <f>IFERROR(Tri_Incurred_CCounts_Attror!P64-Ctrol_Incurred_CCounts!P133,"")</f>
        <v/>
      </c>
      <c r="Q68" s="300" t="str">
        <f>IFERROR(Tri_Incurred_CCounts_Attror!Q64-Ctrol_Incurred_CCounts!Q133,"")</f>
        <v/>
      </c>
      <c r="R68" s="300" t="str">
        <f>IFERROR(Tri_Incurred_CCounts_Attror!R64-Ctrol_Incurred_CCounts!R133,"")</f>
        <v/>
      </c>
      <c r="S68" s="300" t="str">
        <f>IFERROR(Tri_Incurred_CCounts_Attror!S64-Ctrol_Incurred_CCounts!S133,"")</f>
        <v/>
      </c>
      <c r="T68" s="300" t="str">
        <f>IFERROR(Tri_Incurred_CCounts_Attror!T64-Ctrol_Incurred_CCounts!T133,"")</f>
        <v/>
      </c>
      <c r="U68" s="300" t="str">
        <f>IFERROR(Tri_Incurred_CCounts_Attror!U64-Ctrol_Incurred_CCounts!U133,"")</f>
        <v/>
      </c>
      <c r="V68" s="300" t="str">
        <f>IFERROR(Tri_Incurred_CCounts_Attror!V64-Ctrol_Incurred_CCounts!V133,"")</f>
        <v/>
      </c>
      <c r="W68" s="300" t="str">
        <f>IFERROR(Tri_Incurred_CCounts_Attror!W64-Ctrol_Incurred_CCounts!W133,"")</f>
        <v/>
      </c>
      <c r="X68" s="300" t="str">
        <f>IFERROR(Tri_Incurred_CCounts_Attror!X64-Ctrol_Incurred_CCounts!X133,"")</f>
        <v/>
      </c>
      <c r="Y68" s="300" t="str">
        <f>IFERROR(Tri_Incurred_CCounts_Attror!Y64-Ctrol_Incurred_CCounts!Y133,"")</f>
        <v/>
      </c>
      <c r="Z68" s="300" t="str">
        <f>IFERROR(Tri_Incurred_CCounts_Attror!Z64-Ctrol_Incurred_CCounts!Z133,"")</f>
        <v/>
      </c>
      <c r="AA68" s="300" t="str">
        <f>IFERROR(Tri_Incurred_CCounts_Attror!AA64-Ctrol_Incurred_CCounts!AA133,"")</f>
        <v/>
      </c>
      <c r="AB68" s="300" t="str">
        <f>IFERROR(Tri_Incurred_CCounts_Attror!AB64-Ctrol_Incurred_CCounts!AB133,"")</f>
        <v/>
      </c>
      <c r="AC68" s="300" t="str">
        <f>IFERROR(Tri_Incurred_CCounts_Attror!AC64-Ctrol_Incurred_CCounts!AC133,"")</f>
        <v/>
      </c>
      <c r="AD68" s="300" t="str">
        <f>IFERROR(Tri_Incurred_CCounts_Attror!AD64-Ctrol_Incurred_CCounts!AD133,"")</f>
        <v/>
      </c>
      <c r="AE68" s="300" t="str">
        <f>IFERROR(Tri_Incurred_CCounts_Attror!AE64-Ctrol_Incurred_CCounts!AE133,"")</f>
        <v/>
      </c>
      <c r="AF68" s="300" t="str">
        <f>IFERROR(Tri_Incurred_CCounts_Attror!AF64-Ctrol_Incurred_CCounts!AF133,"")</f>
        <v/>
      </c>
      <c r="AG68" s="300" t="str">
        <f>IFERROR(Tri_Incurred_CCounts_Attror!AG64-Ctrol_Incurred_CCounts!AG133,"")</f>
        <v/>
      </c>
      <c r="AH68" s="300" t="str">
        <f>IFERROR(Tri_Incurred_CCounts_Attror!AH64-Ctrol_Incurred_CCounts!AH133,"")</f>
        <v/>
      </c>
      <c r="AI68" s="300" t="str">
        <f>IFERROR(Tri_Incurred_CCounts_Attror!AI64-Ctrol_Incurred_CCounts!AI133,"")</f>
        <v/>
      </c>
      <c r="AJ68" s="300" t="str">
        <f>IFERROR(Tri_Incurred_CCounts_Attror!AJ64-Ctrol_Incurred_CCounts!AJ133,"")</f>
        <v/>
      </c>
      <c r="AK68" s="300" t="str">
        <f>IFERROR(Tri_Incurred_CCounts_Attror!AK64-Ctrol_Incurred_CCounts!AK133,"")</f>
        <v/>
      </c>
      <c r="AL68" s="300" t="str">
        <f>IFERROR(Tri_Incurred_CCounts_Attror!AL64-Ctrol_Incurred_CCounts!AL133,"")</f>
        <v/>
      </c>
      <c r="AM68" s="300" t="str">
        <f>IFERROR(Tri_Incurred_CCounts_Attror!AM64-Ctrol_Incurred_CCounts!AM133,"")</f>
        <v/>
      </c>
      <c r="AN68" s="300" t="str">
        <f>IFERROR(Tri_Incurred_CCounts_Attror!AN64-Ctrol_Incurred_CCounts!AN133,"")</f>
        <v/>
      </c>
      <c r="AO68" s="300" t="str">
        <f>IFERROR(Tri_Incurred_CCounts_Attror!AO64-Ctrol_Incurred_CCounts!AO133,"")</f>
        <v/>
      </c>
      <c r="AP68" s="300" t="str">
        <f>IFERROR(Tri_Incurred_CCounts_Attror!AP64-Ctrol_Incurred_CCounts!AP133,"")</f>
        <v/>
      </c>
      <c r="AQ68" s="300" t="str">
        <f>IFERROR(Tri_Incurred_CCounts_Attror!AQ64-Ctrol_Incurred_CCounts!AQ133,"")</f>
        <v/>
      </c>
      <c r="AR68" s="300" t="str">
        <f>IFERROR(Tri_Incurred_CCounts_Attror!AR64-Ctrol_Incurred_CCounts!AR133,"")</f>
        <v/>
      </c>
      <c r="AS68" s="300" t="str">
        <f>IFERROR(Tri_Incurred_CCounts_Attror!AS64-Ctrol_Incurred_CCounts!AS133,"")</f>
        <v/>
      </c>
      <c r="AT68" s="300" t="str">
        <f>IFERROR(Tri_Incurred_CCounts_Attror!AT64-Ctrol_Incurred_CCounts!AT133,"")</f>
        <v/>
      </c>
      <c r="AU68" s="300" t="str">
        <f>IFERROR(Tri_Incurred_CCounts_Attror!AU64-Ctrol_Incurred_CCounts!AU133,"")</f>
        <v/>
      </c>
      <c r="AV68" s="300" t="str">
        <f>IFERROR(Tri_Incurred_CCounts_Attror!AV64-Ctrol_Incurred_CCounts!AV133,"")</f>
        <v/>
      </c>
      <c r="AW68" s="300" t="str">
        <f>IFERROR(Tri_Incurred_CCounts_Attror!AW64-Ctrol_Incurred_CCounts!AW133,"")</f>
        <v/>
      </c>
      <c r="AX68" s="300" t="str">
        <f>IFERROR(Tri_Incurred_CCounts_Attror!AX64-Ctrol_Incurred_CCounts!AX133,"")</f>
        <v/>
      </c>
      <c r="AY68" s="300" t="str">
        <f>IFERROR(Tri_Incurred_CCounts_Attror!AY64-Ctrol_Incurred_CCounts!AY133,"")</f>
        <v/>
      </c>
      <c r="AZ68" s="300" t="str">
        <f>IFERROR(Tri_Incurred_CCounts_Attror!AZ64-Ctrol_Incurred_CCounts!AZ133,"")</f>
        <v/>
      </c>
      <c r="BA68" s="300" t="str">
        <f>IFERROR(Tri_Incurred_CCounts_Attror!BA64-Ctrol_Incurred_CCounts!BA133,"")</f>
        <v/>
      </c>
      <c r="BB68" s="300" t="str">
        <f>IFERROR(Tri_Incurred_CCounts_Attror!BB64-Ctrol_Incurred_CCounts!BB133,"")</f>
        <v/>
      </c>
      <c r="BC68" s="300" t="str">
        <f>IFERROR(Tri_Incurred_CCounts_Attror!BC64-Ctrol_Incurred_CCounts!BC133,"")</f>
        <v/>
      </c>
      <c r="BD68" s="300" t="str">
        <f>IFERROR(Tri_Incurred_CCounts_Attror!BD64-Ctrol_Incurred_CCounts!BD133,"")</f>
        <v/>
      </c>
      <c r="BE68" s="300" t="str">
        <f>IFERROR(Tri_Incurred_CCounts_Attror!BE64-Ctrol_Incurred_CCounts!BE133,"")</f>
        <v/>
      </c>
      <c r="BF68" s="300" t="str">
        <f>IFERROR(Tri_Incurred_CCounts_Attror!BF64-Ctrol_Incurred_CCounts!BF133,"")</f>
        <v/>
      </c>
      <c r="BG68" s="300" t="str">
        <f>IFERROR(Tri_Incurred_CCounts_Attror!BG64-Ctrol_Incurred_CCounts!BG133,"")</f>
        <v/>
      </c>
    </row>
    <row r="69" spans="1:81" s="300" customFormat="1">
      <c r="A69" s="127" t="s">
        <v>533</v>
      </c>
      <c r="B69" s="300">
        <f>IFERROR(Tri_Incurred_CCounts_Attror!B65-Ctrol_Incurred_CCounts!B134,"")</f>
        <v>0</v>
      </c>
      <c r="C69" s="300">
        <f>IFERROR(Tri_Incurred_CCounts_Attror!C65-Ctrol_Incurred_CCounts!C134,"")</f>
        <v>0</v>
      </c>
      <c r="D69" s="300">
        <f>IFERROR(Tri_Incurred_CCounts_Attror!D65-Ctrol_Incurred_CCounts!D134,"")</f>
        <v>0</v>
      </c>
      <c r="E69" s="300">
        <f>IFERROR(Tri_Incurred_CCounts_Attror!E65-Ctrol_Incurred_CCounts!E134,"")</f>
        <v>0</v>
      </c>
      <c r="F69" s="300">
        <f>IFERROR(Tri_Incurred_CCounts_Attror!F65-Ctrol_Incurred_CCounts!F134,"")</f>
        <v>0</v>
      </c>
      <c r="G69" s="300">
        <f>IFERROR(Tri_Incurred_CCounts_Attror!G65-Ctrol_Incurred_CCounts!G134,"")</f>
        <v>0</v>
      </c>
      <c r="H69" s="300">
        <f>IFERROR(Tri_Incurred_CCounts_Attror!H65-Ctrol_Incurred_CCounts!H134,"")</f>
        <v>0</v>
      </c>
      <c r="I69" s="300">
        <f>IFERROR(Tri_Incurred_CCounts_Attror!I65-Ctrol_Incurred_CCounts!I134,"")</f>
        <v>1</v>
      </c>
      <c r="J69" s="300" t="str">
        <f>IFERROR(Tri_Incurred_CCounts_Attror!J65-Ctrol_Incurred_CCounts!J134,"")</f>
        <v/>
      </c>
      <c r="K69" s="300" t="str">
        <f>IFERROR(Tri_Incurred_CCounts_Attror!K65-Ctrol_Incurred_CCounts!K134,"")</f>
        <v/>
      </c>
      <c r="L69" s="300" t="str">
        <f>IFERROR(Tri_Incurred_CCounts_Attror!L65-Ctrol_Incurred_CCounts!L134,"")</f>
        <v/>
      </c>
      <c r="M69" s="300" t="str">
        <f>IFERROR(Tri_Incurred_CCounts_Attror!M65-Ctrol_Incurred_CCounts!M134,"")</f>
        <v/>
      </c>
      <c r="N69" s="300" t="str">
        <f>IFERROR(Tri_Incurred_CCounts_Attror!N65-Ctrol_Incurred_CCounts!N134,"")</f>
        <v/>
      </c>
      <c r="O69" s="300" t="str">
        <f>IFERROR(Tri_Incurred_CCounts_Attror!O65-Ctrol_Incurred_CCounts!O134,"")</f>
        <v/>
      </c>
      <c r="P69" s="300" t="str">
        <f>IFERROR(Tri_Incurred_CCounts_Attror!P65-Ctrol_Incurred_CCounts!P134,"")</f>
        <v/>
      </c>
      <c r="Q69" s="300" t="str">
        <f>IFERROR(Tri_Incurred_CCounts_Attror!Q65-Ctrol_Incurred_CCounts!Q134,"")</f>
        <v/>
      </c>
      <c r="R69" s="300" t="str">
        <f>IFERROR(Tri_Incurred_CCounts_Attror!R65-Ctrol_Incurred_CCounts!R134,"")</f>
        <v/>
      </c>
      <c r="S69" s="300" t="str">
        <f>IFERROR(Tri_Incurred_CCounts_Attror!S65-Ctrol_Incurred_CCounts!S134,"")</f>
        <v/>
      </c>
      <c r="T69" s="300" t="str">
        <f>IFERROR(Tri_Incurred_CCounts_Attror!T65-Ctrol_Incurred_CCounts!T134,"")</f>
        <v/>
      </c>
      <c r="U69" s="300" t="str">
        <f>IFERROR(Tri_Incurred_CCounts_Attror!U65-Ctrol_Incurred_CCounts!U134,"")</f>
        <v/>
      </c>
      <c r="V69" s="300" t="str">
        <f>IFERROR(Tri_Incurred_CCounts_Attror!V65-Ctrol_Incurred_CCounts!V134,"")</f>
        <v/>
      </c>
      <c r="W69" s="300" t="str">
        <f>IFERROR(Tri_Incurred_CCounts_Attror!W65-Ctrol_Incurred_CCounts!W134,"")</f>
        <v/>
      </c>
      <c r="X69" s="300" t="str">
        <f>IFERROR(Tri_Incurred_CCounts_Attror!X65-Ctrol_Incurred_CCounts!X134,"")</f>
        <v/>
      </c>
      <c r="Y69" s="300" t="str">
        <f>IFERROR(Tri_Incurred_CCounts_Attror!Y65-Ctrol_Incurred_CCounts!Y134,"")</f>
        <v/>
      </c>
      <c r="Z69" s="300" t="str">
        <f>IFERROR(Tri_Incurred_CCounts_Attror!Z65-Ctrol_Incurred_CCounts!Z134,"")</f>
        <v/>
      </c>
      <c r="AA69" s="300" t="str">
        <f>IFERROR(Tri_Incurred_CCounts_Attror!AA65-Ctrol_Incurred_CCounts!AA134,"")</f>
        <v/>
      </c>
      <c r="AB69" s="300" t="str">
        <f>IFERROR(Tri_Incurred_CCounts_Attror!AB65-Ctrol_Incurred_CCounts!AB134,"")</f>
        <v/>
      </c>
      <c r="AC69" s="300" t="str">
        <f>IFERROR(Tri_Incurred_CCounts_Attror!AC65-Ctrol_Incurred_CCounts!AC134,"")</f>
        <v/>
      </c>
      <c r="AD69" s="300" t="str">
        <f>IFERROR(Tri_Incurred_CCounts_Attror!AD65-Ctrol_Incurred_CCounts!AD134,"")</f>
        <v/>
      </c>
      <c r="AE69" s="300" t="str">
        <f>IFERROR(Tri_Incurred_CCounts_Attror!AE65-Ctrol_Incurred_CCounts!AE134,"")</f>
        <v/>
      </c>
      <c r="AF69" s="300" t="str">
        <f>IFERROR(Tri_Incurred_CCounts_Attror!AF65-Ctrol_Incurred_CCounts!AF134,"")</f>
        <v/>
      </c>
      <c r="AG69" s="300" t="str">
        <f>IFERROR(Tri_Incurred_CCounts_Attror!AG65-Ctrol_Incurred_CCounts!AG134,"")</f>
        <v/>
      </c>
      <c r="AH69" s="300" t="str">
        <f>IFERROR(Tri_Incurred_CCounts_Attror!AH65-Ctrol_Incurred_CCounts!AH134,"")</f>
        <v/>
      </c>
      <c r="AI69" s="300" t="str">
        <f>IFERROR(Tri_Incurred_CCounts_Attror!AI65-Ctrol_Incurred_CCounts!AI134,"")</f>
        <v/>
      </c>
      <c r="AJ69" s="300" t="str">
        <f>IFERROR(Tri_Incurred_CCounts_Attror!AJ65-Ctrol_Incurred_CCounts!AJ134,"")</f>
        <v/>
      </c>
      <c r="AK69" s="300" t="str">
        <f>IFERROR(Tri_Incurred_CCounts_Attror!AK65-Ctrol_Incurred_CCounts!AK134,"")</f>
        <v/>
      </c>
      <c r="AL69" s="300" t="str">
        <f>IFERROR(Tri_Incurred_CCounts_Attror!AL65-Ctrol_Incurred_CCounts!AL134,"")</f>
        <v/>
      </c>
      <c r="AM69" s="300" t="str">
        <f>IFERROR(Tri_Incurred_CCounts_Attror!AM65-Ctrol_Incurred_CCounts!AM134,"")</f>
        <v/>
      </c>
      <c r="AN69" s="300" t="str">
        <f>IFERROR(Tri_Incurred_CCounts_Attror!AN65-Ctrol_Incurred_CCounts!AN134,"")</f>
        <v/>
      </c>
      <c r="AO69" s="300" t="str">
        <f>IFERROR(Tri_Incurred_CCounts_Attror!AO65-Ctrol_Incurred_CCounts!AO134,"")</f>
        <v/>
      </c>
      <c r="AP69" s="300" t="str">
        <f>IFERROR(Tri_Incurred_CCounts_Attror!AP65-Ctrol_Incurred_CCounts!AP134,"")</f>
        <v/>
      </c>
      <c r="AQ69" s="300" t="str">
        <f>IFERROR(Tri_Incurred_CCounts_Attror!AQ65-Ctrol_Incurred_CCounts!AQ134,"")</f>
        <v/>
      </c>
      <c r="AR69" s="300" t="str">
        <f>IFERROR(Tri_Incurred_CCounts_Attror!AR65-Ctrol_Incurred_CCounts!AR134,"")</f>
        <v/>
      </c>
      <c r="AS69" s="300" t="str">
        <f>IFERROR(Tri_Incurred_CCounts_Attror!AS65-Ctrol_Incurred_CCounts!AS134,"")</f>
        <v/>
      </c>
      <c r="AT69" s="300" t="str">
        <f>IFERROR(Tri_Incurred_CCounts_Attror!AT65-Ctrol_Incurred_CCounts!AT134,"")</f>
        <v/>
      </c>
      <c r="AU69" s="300" t="str">
        <f>IFERROR(Tri_Incurred_CCounts_Attror!AU65-Ctrol_Incurred_CCounts!AU134,"")</f>
        <v/>
      </c>
      <c r="AV69" s="300" t="str">
        <f>IFERROR(Tri_Incurred_CCounts_Attror!AV65-Ctrol_Incurred_CCounts!AV134,"")</f>
        <v/>
      </c>
      <c r="AW69" s="300" t="str">
        <f>IFERROR(Tri_Incurred_CCounts_Attror!AW65-Ctrol_Incurred_CCounts!AW134,"")</f>
        <v/>
      </c>
      <c r="AX69" s="300" t="str">
        <f>IFERROR(Tri_Incurred_CCounts_Attror!AX65-Ctrol_Incurred_CCounts!AX134,"")</f>
        <v/>
      </c>
      <c r="AY69" s="300" t="str">
        <f>IFERROR(Tri_Incurred_CCounts_Attror!AY65-Ctrol_Incurred_CCounts!AY134,"")</f>
        <v/>
      </c>
      <c r="AZ69" s="300" t="str">
        <f>IFERROR(Tri_Incurred_CCounts_Attror!AZ65-Ctrol_Incurred_CCounts!AZ134,"")</f>
        <v/>
      </c>
      <c r="BA69" s="300" t="str">
        <f>IFERROR(Tri_Incurred_CCounts_Attror!BA65-Ctrol_Incurred_CCounts!BA134,"")</f>
        <v/>
      </c>
      <c r="BB69" s="300" t="str">
        <f>IFERROR(Tri_Incurred_CCounts_Attror!BB65-Ctrol_Incurred_CCounts!BB134,"")</f>
        <v/>
      </c>
      <c r="BC69" s="300" t="str">
        <f>IFERROR(Tri_Incurred_CCounts_Attror!BC65-Ctrol_Incurred_CCounts!BC134,"")</f>
        <v/>
      </c>
      <c r="BD69" s="300" t="str">
        <f>IFERROR(Tri_Incurred_CCounts_Attror!BD65-Ctrol_Incurred_CCounts!BD134,"")</f>
        <v/>
      </c>
      <c r="BE69" s="300" t="str">
        <f>IFERROR(Tri_Incurred_CCounts_Attror!BE65-Ctrol_Incurred_CCounts!BE134,"")</f>
        <v/>
      </c>
      <c r="BF69" s="300" t="str">
        <f>IFERROR(Tri_Incurred_CCounts_Attror!BF65-Ctrol_Incurred_CCounts!BF134,"")</f>
        <v/>
      </c>
      <c r="BG69" s="300" t="str">
        <f>IFERROR(Tri_Incurred_CCounts_Attror!BG65-Ctrol_Incurred_CCounts!BG134,"")</f>
        <v/>
      </c>
    </row>
    <row r="70" spans="1:81" s="300" customFormat="1">
      <c r="A70" s="127" t="s">
        <v>536</v>
      </c>
      <c r="B70" s="300">
        <f>IFERROR(Tri_Incurred_CCounts_Attror!B66-Ctrol_Incurred_CCounts!B135,"")</f>
        <v>0</v>
      </c>
      <c r="C70" s="300">
        <f>IFERROR(Tri_Incurred_CCounts_Attror!C66-Ctrol_Incurred_CCounts!C135,"")</f>
        <v>0</v>
      </c>
      <c r="D70" s="300">
        <f>IFERROR(Tri_Incurred_CCounts_Attror!D66-Ctrol_Incurred_CCounts!D135,"")</f>
        <v>0</v>
      </c>
      <c r="E70" s="300">
        <f>IFERROR(Tri_Incurred_CCounts_Attror!E66-Ctrol_Incurred_CCounts!E135,"")</f>
        <v>0</v>
      </c>
      <c r="F70" s="300">
        <f>IFERROR(Tri_Incurred_CCounts_Attror!F66-Ctrol_Incurred_CCounts!F135,"")</f>
        <v>0</v>
      </c>
      <c r="G70" s="300">
        <f>IFERROR(Tri_Incurred_CCounts_Attror!G66-Ctrol_Incurred_CCounts!G135,"")</f>
        <v>0</v>
      </c>
      <c r="H70" s="300">
        <f>IFERROR(Tri_Incurred_CCounts_Attror!H66-Ctrol_Incurred_CCounts!H135,"")</f>
        <v>0</v>
      </c>
      <c r="I70" s="300" t="str">
        <f>IFERROR(Tri_Incurred_CCounts_Attror!I66-Ctrol_Incurred_CCounts!I135,"")</f>
        <v/>
      </c>
      <c r="J70" s="300" t="str">
        <f>IFERROR(Tri_Incurred_CCounts_Attror!J66-Ctrol_Incurred_CCounts!J135,"")</f>
        <v/>
      </c>
      <c r="K70" s="300" t="str">
        <f>IFERROR(Tri_Incurred_CCounts_Attror!K66-Ctrol_Incurred_CCounts!K135,"")</f>
        <v/>
      </c>
      <c r="L70" s="300" t="str">
        <f>IFERROR(Tri_Incurred_CCounts_Attror!L66-Ctrol_Incurred_CCounts!L135,"")</f>
        <v/>
      </c>
      <c r="M70" s="300" t="str">
        <f>IFERROR(Tri_Incurred_CCounts_Attror!M66-Ctrol_Incurred_CCounts!M135,"")</f>
        <v/>
      </c>
      <c r="N70" s="300" t="str">
        <f>IFERROR(Tri_Incurred_CCounts_Attror!N66-Ctrol_Incurred_CCounts!N135,"")</f>
        <v/>
      </c>
      <c r="O70" s="300" t="str">
        <f>IFERROR(Tri_Incurred_CCounts_Attror!O66-Ctrol_Incurred_CCounts!O135,"")</f>
        <v/>
      </c>
      <c r="P70" s="300" t="str">
        <f>IFERROR(Tri_Incurred_CCounts_Attror!P66-Ctrol_Incurred_CCounts!P135,"")</f>
        <v/>
      </c>
      <c r="Q70" s="300" t="str">
        <f>IFERROR(Tri_Incurred_CCounts_Attror!Q66-Ctrol_Incurred_CCounts!Q135,"")</f>
        <v/>
      </c>
      <c r="R70" s="300" t="str">
        <f>IFERROR(Tri_Incurred_CCounts_Attror!R66-Ctrol_Incurred_CCounts!R135,"")</f>
        <v/>
      </c>
      <c r="S70" s="300" t="str">
        <f>IFERROR(Tri_Incurred_CCounts_Attror!S66-Ctrol_Incurred_CCounts!S135,"")</f>
        <v/>
      </c>
      <c r="T70" s="300" t="str">
        <f>IFERROR(Tri_Incurred_CCounts_Attror!T66-Ctrol_Incurred_CCounts!T135,"")</f>
        <v/>
      </c>
      <c r="U70" s="300" t="str">
        <f>IFERROR(Tri_Incurred_CCounts_Attror!U66-Ctrol_Incurred_CCounts!U135,"")</f>
        <v/>
      </c>
      <c r="V70" s="300" t="str">
        <f>IFERROR(Tri_Incurred_CCounts_Attror!V66-Ctrol_Incurred_CCounts!V135,"")</f>
        <v/>
      </c>
      <c r="W70" s="300" t="str">
        <f>IFERROR(Tri_Incurred_CCounts_Attror!W66-Ctrol_Incurred_CCounts!W135,"")</f>
        <v/>
      </c>
      <c r="X70" s="300" t="str">
        <f>IFERROR(Tri_Incurred_CCounts_Attror!X66-Ctrol_Incurred_CCounts!X135,"")</f>
        <v/>
      </c>
      <c r="Y70" s="300" t="str">
        <f>IFERROR(Tri_Incurred_CCounts_Attror!Y66-Ctrol_Incurred_CCounts!Y135,"")</f>
        <v/>
      </c>
      <c r="Z70" s="300" t="str">
        <f>IFERROR(Tri_Incurred_CCounts_Attror!Z66-Ctrol_Incurred_CCounts!Z135,"")</f>
        <v/>
      </c>
      <c r="AA70" s="300" t="str">
        <f>IFERROR(Tri_Incurred_CCounts_Attror!AA66-Ctrol_Incurred_CCounts!AA135,"")</f>
        <v/>
      </c>
      <c r="AB70" s="300" t="str">
        <f>IFERROR(Tri_Incurred_CCounts_Attror!AB66-Ctrol_Incurred_CCounts!AB135,"")</f>
        <v/>
      </c>
      <c r="AC70" s="300" t="str">
        <f>IFERROR(Tri_Incurred_CCounts_Attror!AC66-Ctrol_Incurred_CCounts!AC135,"")</f>
        <v/>
      </c>
      <c r="AD70" s="300" t="str">
        <f>IFERROR(Tri_Incurred_CCounts_Attror!AD66-Ctrol_Incurred_CCounts!AD135,"")</f>
        <v/>
      </c>
      <c r="AE70" s="300" t="str">
        <f>IFERROR(Tri_Incurred_CCounts_Attror!AE66-Ctrol_Incurred_CCounts!AE135,"")</f>
        <v/>
      </c>
      <c r="AF70" s="300" t="str">
        <f>IFERROR(Tri_Incurred_CCounts_Attror!AF66-Ctrol_Incurred_CCounts!AF135,"")</f>
        <v/>
      </c>
      <c r="AG70" s="300" t="str">
        <f>IFERROR(Tri_Incurred_CCounts_Attror!AG66-Ctrol_Incurred_CCounts!AG135,"")</f>
        <v/>
      </c>
      <c r="AH70" s="300" t="str">
        <f>IFERROR(Tri_Incurred_CCounts_Attror!AH66-Ctrol_Incurred_CCounts!AH135,"")</f>
        <v/>
      </c>
      <c r="AI70" s="300" t="str">
        <f>IFERROR(Tri_Incurred_CCounts_Attror!AI66-Ctrol_Incurred_CCounts!AI135,"")</f>
        <v/>
      </c>
      <c r="AJ70" s="300" t="str">
        <f>IFERROR(Tri_Incurred_CCounts_Attror!AJ66-Ctrol_Incurred_CCounts!AJ135,"")</f>
        <v/>
      </c>
      <c r="AK70" s="300" t="str">
        <f>IFERROR(Tri_Incurred_CCounts_Attror!AK66-Ctrol_Incurred_CCounts!AK135,"")</f>
        <v/>
      </c>
      <c r="AL70" s="300" t="str">
        <f>IFERROR(Tri_Incurred_CCounts_Attror!AL66-Ctrol_Incurred_CCounts!AL135,"")</f>
        <v/>
      </c>
      <c r="AM70" s="300" t="str">
        <f>IFERROR(Tri_Incurred_CCounts_Attror!AM66-Ctrol_Incurred_CCounts!AM135,"")</f>
        <v/>
      </c>
      <c r="AN70" s="300" t="str">
        <f>IFERROR(Tri_Incurred_CCounts_Attror!AN66-Ctrol_Incurred_CCounts!AN135,"")</f>
        <v/>
      </c>
      <c r="AO70" s="300" t="str">
        <f>IFERROR(Tri_Incurred_CCounts_Attror!AO66-Ctrol_Incurred_CCounts!AO135,"")</f>
        <v/>
      </c>
      <c r="AP70" s="300" t="str">
        <f>IFERROR(Tri_Incurred_CCounts_Attror!AP66-Ctrol_Incurred_CCounts!AP135,"")</f>
        <v/>
      </c>
      <c r="AQ70" s="300" t="str">
        <f>IFERROR(Tri_Incurred_CCounts_Attror!AQ66-Ctrol_Incurred_CCounts!AQ135,"")</f>
        <v/>
      </c>
      <c r="AR70" s="300" t="str">
        <f>IFERROR(Tri_Incurred_CCounts_Attror!AR66-Ctrol_Incurred_CCounts!AR135,"")</f>
        <v/>
      </c>
      <c r="AS70" s="300" t="str">
        <f>IFERROR(Tri_Incurred_CCounts_Attror!AS66-Ctrol_Incurred_CCounts!AS135,"")</f>
        <v/>
      </c>
      <c r="AT70" s="300" t="str">
        <f>IFERROR(Tri_Incurred_CCounts_Attror!AT66-Ctrol_Incurred_CCounts!AT135,"")</f>
        <v/>
      </c>
      <c r="AU70" s="300" t="str">
        <f>IFERROR(Tri_Incurred_CCounts_Attror!AU66-Ctrol_Incurred_CCounts!AU135,"")</f>
        <v/>
      </c>
      <c r="AV70" s="300" t="str">
        <f>IFERROR(Tri_Incurred_CCounts_Attror!AV66-Ctrol_Incurred_CCounts!AV135,"")</f>
        <v/>
      </c>
      <c r="AW70" s="300" t="str">
        <f>IFERROR(Tri_Incurred_CCounts_Attror!AW66-Ctrol_Incurred_CCounts!AW135,"")</f>
        <v/>
      </c>
      <c r="AX70" s="300" t="str">
        <f>IFERROR(Tri_Incurred_CCounts_Attror!AX66-Ctrol_Incurred_CCounts!AX135,"")</f>
        <v/>
      </c>
      <c r="AY70" s="300" t="str">
        <f>IFERROR(Tri_Incurred_CCounts_Attror!AY66-Ctrol_Incurred_CCounts!AY135,"")</f>
        <v/>
      </c>
      <c r="AZ70" s="300" t="str">
        <f>IFERROR(Tri_Incurred_CCounts_Attror!AZ66-Ctrol_Incurred_CCounts!AZ135,"")</f>
        <v/>
      </c>
      <c r="BA70" s="300" t="str">
        <f>IFERROR(Tri_Incurred_CCounts_Attror!BA66-Ctrol_Incurred_CCounts!BA135,"")</f>
        <v/>
      </c>
      <c r="BB70" s="300" t="str">
        <f>IFERROR(Tri_Incurred_CCounts_Attror!BB66-Ctrol_Incurred_CCounts!BB135,"")</f>
        <v/>
      </c>
      <c r="BC70" s="300" t="str">
        <f>IFERROR(Tri_Incurred_CCounts_Attror!BC66-Ctrol_Incurred_CCounts!BC135,"")</f>
        <v/>
      </c>
      <c r="BD70" s="300" t="str">
        <f>IFERROR(Tri_Incurred_CCounts_Attror!BD66-Ctrol_Incurred_CCounts!BD135,"")</f>
        <v/>
      </c>
      <c r="BE70" s="300" t="str">
        <f>IFERROR(Tri_Incurred_CCounts_Attror!BE66-Ctrol_Incurred_CCounts!BE135,"")</f>
        <v/>
      </c>
      <c r="BF70" s="300" t="str">
        <f>IFERROR(Tri_Incurred_CCounts_Attror!BF66-Ctrol_Incurred_CCounts!BF135,"")</f>
        <v/>
      </c>
      <c r="BG70" s="300" t="str">
        <f>IFERROR(Tri_Incurred_CCounts_Attror!BG66-Ctrol_Incurred_CCounts!BG135,"")</f>
        <v/>
      </c>
    </row>
    <row r="71" spans="1:81" s="300" customFormat="1">
      <c r="A71" s="127" t="s">
        <v>537</v>
      </c>
      <c r="B71" s="300">
        <f>IFERROR(Tri_Incurred_CCounts_Attror!B67-Ctrol_Incurred_CCounts!B136,"")</f>
        <v>0</v>
      </c>
      <c r="C71" s="300">
        <f>IFERROR(Tri_Incurred_CCounts_Attror!C67-Ctrol_Incurred_CCounts!C136,"")</f>
        <v>0</v>
      </c>
      <c r="D71" s="300">
        <f>IFERROR(Tri_Incurred_CCounts_Attror!D67-Ctrol_Incurred_CCounts!D136,"")</f>
        <v>0</v>
      </c>
      <c r="E71" s="300">
        <f>IFERROR(Tri_Incurred_CCounts_Attror!E67-Ctrol_Incurred_CCounts!E136,"")</f>
        <v>0</v>
      </c>
      <c r="F71" s="300">
        <f>IFERROR(Tri_Incurred_CCounts_Attror!F67-Ctrol_Incurred_CCounts!F136,"")</f>
        <v>0</v>
      </c>
      <c r="G71" s="300">
        <f>IFERROR(Tri_Incurred_CCounts_Attror!G67-Ctrol_Incurred_CCounts!G136,"")</f>
        <v>0</v>
      </c>
      <c r="H71" s="300" t="str">
        <f>IFERROR(Tri_Incurred_CCounts_Attror!H67-Ctrol_Incurred_CCounts!H136,"")</f>
        <v/>
      </c>
      <c r="I71" s="300" t="str">
        <f>IFERROR(Tri_Incurred_CCounts_Attror!I67-Ctrol_Incurred_CCounts!I136,"")</f>
        <v/>
      </c>
      <c r="J71" s="300" t="str">
        <f>IFERROR(Tri_Incurred_CCounts_Attror!J67-Ctrol_Incurred_CCounts!J136,"")</f>
        <v/>
      </c>
      <c r="K71" s="300" t="str">
        <f>IFERROR(Tri_Incurred_CCounts_Attror!K67-Ctrol_Incurred_CCounts!K136,"")</f>
        <v/>
      </c>
      <c r="L71" s="300" t="str">
        <f>IFERROR(Tri_Incurred_CCounts_Attror!L67-Ctrol_Incurred_CCounts!L136,"")</f>
        <v/>
      </c>
      <c r="M71" s="300" t="str">
        <f>IFERROR(Tri_Incurred_CCounts_Attror!M67-Ctrol_Incurred_CCounts!M136,"")</f>
        <v/>
      </c>
      <c r="N71" s="300" t="str">
        <f>IFERROR(Tri_Incurred_CCounts_Attror!N67-Ctrol_Incurred_CCounts!N136,"")</f>
        <v/>
      </c>
      <c r="O71" s="300" t="str">
        <f>IFERROR(Tri_Incurred_CCounts_Attror!O67-Ctrol_Incurred_CCounts!O136,"")</f>
        <v/>
      </c>
      <c r="P71" s="300" t="str">
        <f>IFERROR(Tri_Incurred_CCounts_Attror!P67-Ctrol_Incurred_CCounts!P136,"")</f>
        <v/>
      </c>
      <c r="Q71" s="300" t="str">
        <f>IFERROR(Tri_Incurred_CCounts_Attror!Q67-Ctrol_Incurred_CCounts!Q136,"")</f>
        <v/>
      </c>
      <c r="R71" s="300" t="str">
        <f>IFERROR(Tri_Incurred_CCounts_Attror!R67-Ctrol_Incurred_CCounts!R136,"")</f>
        <v/>
      </c>
      <c r="S71" s="300" t="str">
        <f>IFERROR(Tri_Incurred_CCounts_Attror!S67-Ctrol_Incurred_CCounts!S136,"")</f>
        <v/>
      </c>
      <c r="T71" s="300" t="str">
        <f>IFERROR(Tri_Incurred_CCounts_Attror!T67-Ctrol_Incurred_CCounts!T136,"")</f>
        <v/>
      </c>
      <c r="U71" s="300" t="str">
        <f>IFERROR(Tri_Incurred_CCounts_Attror!U67-Ctrol_Incurred_CCounts!U136,"")</f>
        <v/>
      </c>
      <c r="V71" s="300" t="str">
        <f>IFERROR(Tri_Incurred_CCounts_Attror!V67-Ctrol_Incurred_CCounts!V136,"")</f>
        <v/>
      </c>
      <c r="W71" s="300" t="str">
        <f>IFERROR(Tri_Incurred_CCounts_Attror!W67-Ctrol_Incurred_CCounts!W136,"")</f>
        <v/>
      </c>
      <c r="X71" s="300" t="str">
        <f>IFERROR(Tri_Incurred_CCounts_Attror!X67-Ctrol_Incurred_CCounts!X136,"")</f>
        <v/>
      </c>
      <c r="Y71" s="300" t="str">
        <f>IFERROR(Tri_Incurred_CCounts_Attror!Y67-Ctrol_Incurred_CCounts!Y136,"")</f>
        <v/>
      </c>
      <c r="Z71" s="300" t="str">
        <f>IFERROR(Tri_Incurred_CCounts_Attror!Z67-Ctrol_Incurred_CCounts!Z136,"")</f>
        <v/>
      </c>
      <c r="AA71" s="300" t="str">
        <f>IFERROR(Tri_Incurred_CCounts_Attror!AA67-Ctrol_Incurred_CCounts!AA136,"")</f>
        <v/>
      </c>
      <c r="AB71" s="300" t="str">
        <f>IFERROR(Tri_Incurred_CCounts_Attror!AB67-Ctrol_Incurred_CCounts!AB136,"")</f>
        <v/>
      </c>
      <c r="AC71" s="300" t="str">
        <f>IFERROR(Tri_Incurred_CCounts_Attror!AC67-Ctrol_Incurred_CCounts!AC136,"")</f>
        <v/>
      </c>
      <c r="AD71" s="300" t="str">
        <f>IFERROR(Tri_Incurred_CCounts_Attror!AD67-Ctrol_Incurred_CCounts!AD136,"")</f>
        <v/>
      </c>
      <c r="AE71" s="300" t="str">
        <f>IFERROR(Tri_Incurred_CCounts_Attror!AE67-Ctrol_Incurred_CCounts!AE136,"")</f>
        <v/>
      </c>
      <c r="AF71" s="300" t="str">
        <f>IFERROR(Tri_Incurred_CCounts_Attror!AF67-Ctrol_Incurred_CCounts!AF136,"")</f>
        <v/>
      </c>
      <c r="AG71" s="300" t="str">
        <f>IFERROR(Tri_Incurred_CCounts_Attror!AG67-Ctrol_Incurred_CCounts!AG136,"")</f>
        <v/>
      </c>
      <c r="AH71" s="300" t="str">
        <f>IFERROR(Tri_Incurred_CCounts_Attror!AH67-Ctrol_Incurred_CCounts!AH136,"")</f>
        <v/>
      </c>
      <c r="AI71" s="300" t="str">
        <f>IFERROR(Tri_Incurred_CCounts_Attror!AI67-Ctrol_Incurred_CCounts!AI136,"")</f>
        <v/>
      </c>
      <c r="AJ71" s="300" t="str">
        <f>IFERROR(Tri_Incurred_CCounts_Attror!AJ67-Ctrol_Incurred_CCounts!AJ136,"")</f>
        <v/>
      </c>
      <c r="AK71" s="300" t="str">
        <f>IFERROR(Tri_Incurred_CCounts_Attror!AK67-Ctrol_Incurred_CCounts!AK136,"")</f>
        <v/>
      </c>
      <c r="AL71" s="300" t="str">
        <f>IFERROR(Tri_Incurred_CCounts_Attror!AL67-Ctrol_Incurred_CCounts!AL136,"")</f>
        <v/>
      </c>
      <c r="AM71" s="300" t="str">
        <f>IFERROR(Tri_Incurred_CCounts_Attror!AM67-Ctrol_Incurred_CCounts!AM136,"")</f>
        <v/>
      </c>
      <c r="AN71" s="300" t="str">
        <f>IFERROR(Tri_Incurred_CCounts_Attror!AN67-Ctrol_Incurred_CCounts!AN136,"")</f>
        <v/>
      </c>
      <c r="AO71" s="300" t="str">
        <f>IFERROR(Tri_Incurred_CCounts_Attror!AO67-Ctrol_Incurred_CCounts!AO136,"")</f>
        <v/>
      </c>
      <c r="AP71" s="300" t="str">
        <f>IFERROR(Tri_Incurred_CCounts_Attror!AP67-Ctrol_Incurred_CCounts!AP136,"")</f>
        <v/>
      </c>
      <c r="AQ71" s="300" t="str">
        <f>IFERROR(Tri_Incurred_CCounts_Attror!AQ67-Ctrol_Incurred_CCounts!AQ136,"")</f>
        <v/>
      </c>
      <c r="AR71" s="300" t="str">
        <f>IFERROR(Tri_Incurred_CCounts_Attror!AR67-Ctrol_Incurred_CCounts!AR136,"")</f>
        <v/>
      </c>
      <c r="AS71" s="300" t="str">
        <f>IFERROR(Tri_Incurred_CCounts_Attror!AS67-Ctrol_Incurred_CCounts!AS136,"")</f>
        <v/>
      </c>
      <c r="AT71" s="300" t="str">
        <f>IFERROR(Tri_Incurred_CCounts_Attror!AT67-Ctrol_Incurred_CCounts!AT136,"")</f>
        <v/>
      </c>
      <c r="AU71" s="300" t="str">
        <f>IFERROR(Tri_Incurred_CCounts_Attror!AU67-Ctrol_Incurred_CCounts!AU136,"")</f>
        <v/>
      </c>
      <c r="AV71" s="300" t="str">
        <f>IFERROR(Tri_Incurred_CCounts_Attror!AV67-Ctrol_Incurred_CCounts!AV136,"")</f>
        <v/>
      </c>
      <c r="AW71" s="300" t="str">
        <f>IFERROR(Tri_Incurred_CCounts_Attror!AW67-Ctrol_Incurred_CCounts!AW136,"")</f>
        <v/>
      </c>
      <c r="AX71" s="300" t="str">
        <f>IFERROR(Tri_Incurred_CCounts_Attror!AX67-Ctrol_Incurred_CCounts!AX136,"")</f>
        <v/>
      </c>
      <c r="AY71" s="300" t="str">
        <f>IFERROR(Tri_Incurred_CCounts_Attror!AY67-Ctrol_Incurred_CCounts!AY136,"")</f>
        <v/>
      </c>
      <c r="AZ71" s="300" t="str">
        <f>IFERROR(Tri_Incurred_CCounts_Attror!AZ67-Ctrol_Incurred_CCounts!AZ136,"")</f>
        <v/>
      </c>
      <c r="BA71" s="300" t="str">
        <f>IFERROR(Tri_Incurred_CCounts_Attror!BA67-Ctrol_Incurred_CCounts!BA136,"")</f>
        <v/>
      </c>
      <c r="BB71" s="300" t="str">
        <f>IFERROR(Tri_Incurred_CCounts_Attror!BB67-Ctrol_Incurred_CCounts!BB136,"")</f>
        <v/>
      </c>
      <c r="BC71" s="300" t="str">
        <f>IFERROR(Tri_Incurred_CCounts_Attror!BC67-Ctrol_Incurred_CCounts!BC136,"")</f>
        <v/>
      </c>
      <c r="BD71" s="300" t="str">
        <f>IFERROR(Tri_Incurred_CCounts_Attror!BD67-Ctrol_Incurred_CCounts!BD136,"")</f>
        <v/>
      </c>
      <c r="BE71" s="300" t="str">
        <f>IFERROR(Tri_Incurred_CCounts_Attror!BE67-Ctrol_Incurred_CCounts!BE136,"")</f>
        <v/>
      </c>
      <c r="BF71" s="300" t="str">
        <f>IFERROR(Tri_Incurred_CCounts_Attror!BF67-Ctrol_Incurred_CCounts!BF136,"")</f>
        <v/>
      </c>
      <c r="BG71" s="300" t="str">
        <f>IFERROR(Tri_Incurred_CCounts_Attror!BG67-Ctrol_Incurred_CCounts!BG136,"")</f>
        <v/>
      </c>
    </row>
    <row r="72" spans="1:81" s="300" customFormat="1">
      <c r="A72" s="127" t="s">
        <v>538</v>
      </c>
      <c r="B72" s="300">
        <f>IFERROR(Tri_Incurred_CCounts_Attror!B68-Ctrol_Incurred_CCounts!B137,"")</f>
        <v>0</v>
      </c>
      <c r="C72" s="300">
        <f>IFERROR(Tri_Incurred_CCounts_Attror!C68-Ctrol_Incurred_CCounts!C137,"")</f>
        <v>0</v>
      </c>
      <c r="D72" s="300">
        <f>IFERROR(Tri_Incurred_CCounts_Attror!D68-Ctrol_Incurred_CCounts!D137,"")</f>
        <v>0</v>
      </c>
      <c r="E72" s="300">
        <f>IFERROR(Tri_Incurred_CCounts_Attror!E68-Ctrol_Incurred_CCounts!E137,"")</f>
        <v>0</v>
      </c>
      <c r="F72" s="300">
        <f>IFERROR(Tri_Incurred_CCounts_Attror!F68-Ctrol_Incurred_CCounts!F137,"")</f>
        <v>0</v>
      </c>
      <c r="G72" s="300" t="str">
        <f>IFERROR(Tri_Incurred_CCounts_Attror!G68-Ctrol_Incurred_CCounts!G137,"")</f>
        <v/>
      </c>
      <c r="H72" s="300" t="str">
        <f>IFERROR(Tri_Incurred_CCounts_Attror!H68-Ctrol_Incurred_CCounts!H137,"")</f>
        <v/>
      </c>
      <c r="I72" s="300" t="str">
        <f>IFERROR(Tri_Incurred_CCounts_Attror!I68-Ctrol_Incurred_CCounts!I137,"")</f>
        <v/>
      </c>
      <c r="J72" s="300" t="str">
        <f>IFERROR(Tri_Incurred_CCounts_Attror!J68-Ctrol_Incurred_CCounts!J137,"")</f>
        <v/>
      </c>
      <c r="K72" s="300" t="str">
        <f>IFERROR(Tri_Incurred_CCounts_Attror!K68-Ctrol_Incurred_CCounts!K137,"")</f>
        <v/>
      </c>
      <c r="L72" s="300" t="str">
        <f>IFERROR(Tri_Incurred_CCounts_Attror!L68-Ctrol_Incurred_CCounts!L137,"")</f>
        <v/>
      </c>
      <c r="M72" s="300" t="str">
        <f>IFERROR(Tri_Incurred_CCounts_Attror!M68-Ctrol_Incurred_CCounts!M137,"")</f>
        <v/>
      </c>
      <c r="N72" s="300" t="str">
        <f>IFERROR(Tri_Incurred_CCounts_Attror!N68-Ctrol_Incurred_CCounts!N137,"")</f>
        <v/>
      </c>
      <c r="O72" s="300" t="str">
        <f>IFERROR(Tri_Incurred_CCounts_Attror!O68-Ctrol_Incurred_CCounts!O137,"")</f>
        <v/>
      </c>
      <c r="P72" s="300" t="str">
        <f>IFERROR(Tri_Incurred_CCounts_Attror!P68-Ctrol_Incurred_CCounts!P137,"")</f>
        <v/>
      </c>
      <c r="Q72" s="300" t="str">
        <f>IFERROR(Tri_Incurred_CCounts_Attror!Q68-Ctrol_Incurred_CCounts!Q137,"")</f>
        <v/>
      </c>
      <c r="R72" s="300" t="str">
        <f>IFERROR(Tri_Incurred_CCounts_Attror!R68-Ctrol_Incurred_CCounts!R137,"")</f>
        <v/>
      </c>
      <c r="S72" s="300" t="str">
        <f>IFERROR(Tri_Incurred_CCounts_Attror!S68-Ctrol_Incurred_CCounts!S137,"")</f>
        <v/>
      </c>
      <c r="T72" s="300" t="str">
        <f>IFERROR(Tri_Incurred_CCounts_Attror!T68-Ctrol_Incurred_CCounts!T137,"")</f>
        <v/>
      </c>
      <c r="U72" s="300" t="str">
        <f>IFERROR(Tri_Incurred_CCounts_Attror!U68-Ctrol_Incurred_CCounts!U137,"")</f>
        <v/>
      </c>
      <c r="V72" s="300" t="str">
        <f>IFERROR(Tri_Incurred_CCounts_Attror!V68-Ctrol_Incurred_CCounts!V137,"")</f>
        <v/>
      </c>
      <c r="W72" s="300" t="str">
        <f>IFERROR(Tri_Incurred_CCounts_Attror!W68-Ctrol_Incurred_CCounts!W137,"")</f>
        <v/>
      </c>
      <c r="X72" s="300" t="str">
        <f>IFERROR(Tri_Incurred_CCounts_Attror!X68-Ctrol_Incurred_CCounts!X137,"")</f>
        <v/>
      </c>
      <c r="Y72" s="300" t="str">
        <f>IFERROR(Tri_Incurred_CCounts_Attror!Y68-Ctrol_Incurred_CCounts!Y137,"")</f>
        <v/>
      </c>
      <c r="Z72" s="300" t="str">
        <f>IFERROR(Tri_Incurred_CCounts_Attror!Z68-Ctrol_Incurred_CCounts!Z137,"")</f>
        <v/>
      </c>
      <c r="AA72" s="300" t="str">
        <f>IFERROR(Tri_Incurred_CCounts_Attror!AA68-Ctrol_Incurred_CCounts!AA137,"")</f>
        <v/>
      </c>
      <c r="AB72" s="300" t="str">
        <f>IFERROR(Tri_Incurred_CCounts_Attror!AB68-Ctrol_Incurred_CCounts!AB137,"")</f>
        <v/>
      </c>
      <c r="AC72" s="300" t="str">
        <f>IFERROR(Tri_Incurred_CCounts_Attror!AC68-Ctrol_Incurred_CCounts!AC137,"")</f>
        <v/>
      </c>
      <c r="AD72" s="300" t="str">
        <f>IFERROR(Tri_Incurred_CCounts_Attror!AD68-Ctrol_Incurred_CCounts!AD137,"")</f>
        <v/>
      </c>
      <c r="AE72" s="300" t="str">
        <f>IFERROR(Tri_Incurred_CCounts_Attror!AE68-Ctrol_Incurred_CCounts!AE137,"")</f>
        <v/>
      </c>
      <c r="AF72" s="300" t="str">
        <f>IFERROR(Tri_Incurred_CCounts_Attror!AF68-Ctrol_Incurred_CCounts!AF137,"")</f>
        <v/>
      </c>
      <c r="AG72" s="300" t="str">
        <f>IFERROR(Tri_Incurred_CCounts_Attror!AG68-Ctrol_Incurred_CCounts!AG137,"")</f>
        <v/>
      </c>
      <c r="AH72" s="300" t="str">
        <f>IFERROR(Tri_Incurred_CCounts_Attror!AH68-Ctrol_Incurred_CCounts!AH137,"")</f>
        <v/>
      </c>
      <c r="AI72" s="300" t="str">
        <f>IFERROR(Tri_Incurred_CCounts_Attror!AI68-Ctrol_Incurred_CCounts!AI137,"")</f>
        <v/>
      </c>
      <c r="AJ72" s="300" t="str">
        <f>IFERROR(Tri_Incurred_CCounts_Attror!AJ68-Ctrol_Incurred_CCounts!AJ137,"")</f>
        <v/>
      </c>
      <c r="AK72" s="300" t="str">
        <f>IFERROR(Tri_Incurred_CCounts_Attror!AK68-Ctrol_Incurred_CCounts!AK137,"")</f>
        <v/>
      </c>
      <c r="AL72" s="300" t="str">
        <f>IFERROR(Tri_Incurred_CCounts_Attror!AL68-Ctrol_Incurred_CCounts!AL137,"")</f>
        <v/>
      </c>
      <c r="AM72" s="300" t="str">
        <f>IFERROR(Tri_Incurred_CCounts_Attror!AM68-Ctrol_Incurred_CCounts!AM137,"")</f>
        <v/>
      </c>
      <c r="AN72" s="300" t="str">
        <f>IFERROR(Tri_Incurred_CCounts_Attror!AN68-Ctrol_Incurred_CCounts!AN137,"")</f>
        <v/>
      </c>
      <c r="AO72" s="300" t="str">
        <f>IFERROR(Tri_Incurred_CCounts_Attror!AO68-Ctrol_Incurred_CCounts!AO137,"")</f>
        <v/>
      </c>
      <c r="AP72" s="300" t="str">
        <f>IFERROR(Tri_Incurred_CCounts_Attror!AP68-Ctrol_Incurred_CCounts!AP137,"")</f>
        <v/>
      </c>
      <c r="AQ72" s="300" t="str">
        <f>IFERROR(Tri_Incurred_CCounts_Attror!AQ68-Ctrol_Incurred_CCounts!AQ137,"")</f>
        <v/>
      </c>
      <c r="AR72" s="300" t="str">
        <f>IFERROR(Tri_Incurred_CCounts_Attror!AR68-Ctrol_Incurred_CCounts!AR137,"")</f>
        <v/>
      </c>
      <c r="AS72" s="300" t="str">
        <f>IFERROR(Tri_Incurred_CCounts_Attror!AS68-Ctrol_Incurred_CCounts!AS137,"")</f>
        <v/>
      </c>
      <c r="AT72" s="300" t="str">
        <f>IFERROR(Tri_Incurred_CCounts_Attror!AT68-Ctrol_Incurred_CCounts!AT137,"")</f>
        <v/>
      </c>
      <c r="AU72" s="300" t="str">
        <f>IFERROR(Tri_Incurred_CCounts_Attror!AU68-Ctrol_Incurred_CCounts!AU137,"")</f>
        <v/>
      </c>
      <c r="AV72" s="300" t="str">
        <f>IFERROR(Tri_Incurred_CCounts_Attror!AV68-Ctrol_Incurred_CCounts!AV137,"")</f>
        <v/>
      </c>
      <c r="AW72" s="300" t="str">
        <f>IFERROR(Tri_Incurred_CCounts_Attror!AW68-Ctrol_Incurred_CCounts!AW137,"")</f>
        <v/>
      </c>
      <c r="AX72" s="300" t="str">
        <f>IFERROR(Tri_Incurred_CCounts_Attror!AX68-Ctrol_Incurred_CCounts!AX137,"")</f>
        <v/>
      </c>
      <c r="AY72" s="300" t="str">
        <f>IFERROR(Tri_Incurred_CCounts_Attror!AY68-Ctrol_Incurred_CCounts!AY137,"")</f>
        <v/>
      </c>
      <c r="AZ72" s="300" t="str">
        <f>IFERROR(Tri_Incurred_CCounts_Attror!AZ68-Ctrol_Incurred_CCounts!AZ137,"")</f>
        <v/>
      </c>
      <c r="BA72" s="300" t="str">
        <f>IFERROR(Tri_Incurred_CCounts_Attror!BA68-Ctrol_Incurred_CCounts!BA137,"")</f>
        <v/>
      </c>
      <c r="BB72" s="300" t="str">
        <f>IFERROR(Tri_Incurred_CCounts_Attror!BB68-Ctrol_Incurred_CCounts!BB137,"")</f>
        <v/>
      </c>
      <c r="BC72" s="300" t="str">
        <f>IFERROR(Tri_Incurred_CCounts_Attror!BC68-Ctrol_Incurred_CCounts!BC137,"")</f>
        <v/>
      </c>
      <c r="BD72" s="300" t="str">
        <f>IFERROR(Tri_Incurred_CCounts_Attror!BD68-Ctrol_Incurred_CCounts!BD137,"")</f>
        <v/>
      </c>
      <c r="BE72" s="300" t="str">
        <f>IFERROR(Tri_Incurred_CCounts_Attror!BE68-Ctrol_Incurred_CCounts!BE137,"")</f>
        <v/>
      </c>
      <c r="BF72" s="300" t="str">
        <f>IFERROR(Tri_Incurred_CCounts_Attror!BF68-Ctrol_Incurred_CCounts!BF137,"")</f>
        <v/>
      </c>
      <c r="BG72" s="300" t="str">
        <f>IFERROR(Tri_Incurred_CCounts_Attror!BG68-Ctrol_Incurred_CCounts!BG137,"")</f>
        <v/>
      </c>
    </row>
    <row r="73" spans="1:81" s="300" customFormat="1">
      <c r="A73" s="127" t="s">
        <v>534</v>
      </c>
      <c r="B73" s="300">
        <f>IFERROR(Tri_Incurred_CCounts_Attror!B69-Ctrol_Incurred_CCounts!B138,"")</f>
        <v>0</v>
      </c>
      <c r="C73" s="300">
        <f>IFERROR(Tri_Incurred_CCounts_Attror!C69-Ctrol_Incurred_CCounts!C138,"")</f>
        <v>0</v>
      </c>
      <c r="D73" s="300">
        <f>IFERROR(Tri_Incurred_CCounts_Attror!D69-Ctrol_Incurred_CCounts!D138,"")</f>
        <v>0</v>
      </c>
      <c r="E73" s="300">
        <f>IFERROR(Tri_Incurred_CCounts_Attror!E69-Ctrol_Incurred_CCounts!E138,"")</f>
        <v>0</v>
      </c>
      <c r="F73" s="300" t="str">
        <f>IFERROR(Tri_Incurred_CCounts_Attror!F69-Ctrol_Incurred_CCounts!F138,"")</f>
        <v/>
      </c>
      <c r="G73" s="300" t="str">
        <f>IFERROR(Tri_Incurred_CCounts_Attror!G69-Ctrol_Incurred_CCounts!G138,"")</f>
        <v/>
      </c>
      <c r="H73" s="300" t="str">
        <f>IFERROR(Tri_Incurred_CCounts_Attror!H69-Ctrol_Incurred_CCounts!H138,"")</f>
        <v/>
      </c>
      <c r="I73" s="300" t="str">
        <f>IFERROR(Tri_Incurred_CCounts_Attror!I69-Ctrol_Incurred_CCounts!I138,"")</f>
        <v/>
      </c>
      <c r="J73" s="300" t="str">
        <f>IFERROR(Tri_Incurred_CCounts_Attror!J69-Ctrol_Incurred_CCounts!J138,"")</f>
        <v/>
      </c>
      <c r="K73" s="300" t="str">
        <f>IFERROR(Tri_Incurred_CCounts_Attror!K69-Ctrol_Incurred_CCounts!K138,"")</f>
        <v/>
      </c>
      <c r="L73" s="300" t="str">
        <f>IFERROR(Tri_Incurred_CCounts_Attror!L69-Ctrol_Incurred_CCounts!L138,"")</f>
        <v/>
      </c>
      <c r="M73" s="300" t="str">
        <f>IFERROR(Tri_Incurred_CCounts_Attror!M69-Ctrol_Incurred_CCounts!M138,"")</f>
        <v/>
      </c>
      <c r="N73" s="300" t="str">
        <f>IFERROR(Tri_Incurred_CCounts_Attror!N69-Ctrol_Incurred_CCounts!N138,"")</f>
        <v/>
      </c>
      <c r="O73" s="300" t="str">
        <f>IFERROR(Tri_Incurred_CCounts_Attror!O69-Ctrol_Incurred_CCounts!O138,"")</f>
        <v/>
      </c>
      <c r="P73" s="300" t="str">
        <f>IFERROR(Tri_Incurred_CCounts_Attror!P69-Ctrol_Incurred_CCounts!P138,"")</f>
        <v/>
      </c>
      <c r="Q73" s="300" t="str">
        <f>IFERROR(Tri_Incurred_CCounts_Attror!Q69-Ctrol_Incurred_CCounts!Q138,"")</f>
        <v/>
      </c>
      <c r="R73" s="300" t="str">
        <f>IFERROR(Tri_Incurred_CCounts_Attror!R69-Ctrol_Incurred_CCounts!R138,"")</f>
        <v/>
      </c>
      <c r="S73" s="300" t="str">
        <f>IFERROR(Tri_Incurred_CCounts_Attror!S69-Ctrol_Incurred_CCounts!S138,"")</f>
        <v/>
      </c>
      <c r="T73" s="300" t="str">
        <f>IFERROR(Tri_Incurred_CCounts_Attror!T69-Ctrol_Incurred_CCounts!T138,"")</f>
        <v/>
      </c>
      <c r="U73" s="300" t="str">
        <f>IFERROR(Tri_Incurred_CCounts_Attror!U69-Ctrol_Incurred_CCounts!U138,"")</f>
        <v/>
      </c>
      <c r="V73" s="300" t="str">
        <f>IFERROR(Tri_Incurred_CCounts_Attror!V69-Ctrol_Incurred_CCounts!V138,"")</f>
        <v/>
      </c>
      <c r="W73" s="300" t="str">
        <f>IFERROR(Tri_Incurred_CCounts_Attror!W69-Ctrol_Incurred_CCounts!W138,"")</f>
        <v/>
      </c>
      <c r="X73" s="300" t="str">
        <f>IFERROR(Tri_Incurred_CCounts_Attror!X69-Ctrol_Incurred_CCounts!X138,"")</f>
        <v/>
      </c>
      <c r="Y73" s="300" t="str">
        <f>IFERROR(Tri_Incurred_CCounts_Attror!Y69-Ctrol_Incurred_CCounts!Y138,"")</f>
        <v/>
      </c>
      <c r="Z73" s="300" t="str">
        <f>IFERROR(Tri_Incurred_CCounts_Attror!Z69-Ctrol_Incurred_CCounts!Z138,"")</f>
        <v/>
      </c>
      <c r="AA73" s="300" t="str">
        <f>IFERROR(Tri_Incurred_CCounts_Attror!AA69-Ctrol_Incurred_CCounts!AA138,"")</f>
        <v/>
      </c>
      <c r="AB73" s="300" t="str">
        <f>IFERROR(Tri_Incurred_CCounts_Attror!AB69-Ctrol_Incurred_CCounts!AB138,"")</f>
        <v/>
      </c>
      <c r="AC73" s="300" t="str">
        <f>IFERROR(Tri_Incurred_CCounts_Attror!AC69-Ctrol_Incurred_CCounts!AC138,"")</f>
        <v/>
      </c>
      <c r="AD73" s="300" t="str">
        <f>IFERROR(Tri_Incurred_CCounts_Attror!AD69-Ctrol_Incurred_CCounts!AD138,"")</f>
        <v/>
      </c>
      <c r="AE73" s="300" t="str">
        <f>IFERROR(Tri_Incurred_CCounts_Attror!AE69-Ctrol_Incurred_CCounts!AE138,"")</f>
        <v/>
      </c>
      <c r="AF73" s="300" t="str">
        <f>IFERROR(Tri_Incurred_CCounts_Attror!AF69-Ctrol_Incurred_CCounts!AF138,"")</f>
        <v/>
      </c>
      <c r="AG73" s="300" t="str">
        <f>IFERROR(Tri_Incurred_CCounts_Attror!AG69-Ctrol_Incurred_CCounts!AG138,"")</f>
        <v/>
      </c>
      <c r="AH73" s="300" t="str">
        <f>IFERROR(Tri_Incurred_CCounts_Attror!AH69-Ctrol_Incurred_CCounts!AH138,"")</f>
        <v/>
      </c>
      <c r="AI73" s="300" t="str">
        <f>IFERROR(Tri_Incurred_CCounts_Attror!AI69-Ctrol_Incurred_CCounts!AI138,"")</f>
        <v/>
      </c>
      <c r="AJ73" s="300" t="str">
        <f>IFERROR(Tri_Incurred_CCounts_Attror!AJ69-Ctrol_Incurred_CCounts!AJ138,"")</f>
        <v/>
      </c>
      <c r="AK73" s="300" t="str">
        <f>IFERROR(Tri_Incurred_CCounts_Attror!AK69-Ctrol_Incurred_CCounts!AK138,"")</f>
        <v/>
      </c>
      <c r="AL73" s="300" t="str">
        <f>IFERROR(Tri_Incurred_CCounts_Attror!AL69-Ctrol_Incurred_CCounts!AL138,"")</f>
        <v/>
      </c>
      <c r="AM73" s="300" t="str">
        <f>IFERROR(Tri_Incurred_CCounts_Attror!AM69-Ctrol_Incurred_CCounts!AM138,"")</f>
        <v/>
      </c>
      <c r="AN73" s="300" t="str">
        <f>IFERROR(Tri_Incurred_CCounts_Attror!AN69-Ctrol_Incurred_CCounts!AN138,"")</f>
        <v/>
      </c>
      <c r="AO73" s="300" t="str">
        <f>IFERROR(Tri_Incurred_CCounts_Attror!AO69-Ctrol_Incurred_CCounts!AO138,"")</f>
        <v/>
      </c>
      <c r="AP73" s="300" t="str">
        <f>IFERROR(Tri_Incurred_CCounts_Attror!AP69-Ctrol_Incurred_CCounts!AP138,"")</f>
        <v/>
      </c>
      <c r="AQ73" s="300" t="str">
        <f>IFERROR(Tri_Incurred_CCounts_Attror!AQ69-Ctrol_Incurred_CCounts!AQ138,"")</f>
        <v/>
      </c>
      <c r="AR73" s="300" t="str">
        <f>IFERROR(Tri_Incurred_CCounts_Attror!AR69-Ctrol_Incurred_CCounts!AR138,"")</f>
        <v/>
      </c>
      <c r="AS73" s="300" t="str">
        <f>IFERROR(Tri_Incurred_CCounts_Attror!AS69-Ctrol_Incurred_CCounts!AS138,"")</f>
        <v/>
      </c>
      <c r="AT73" s="300" t="str">
        <f>IFERROR(Tri_Incurred_CCounts_Attror!AT69-Ctrol_Incurred_CCounts!AT138,"")</f>
        <v/>
      </c>
      <c r="AU73" s="300" t="str">
        <f>IFERROR(Tri_Incurred_CCounts_Attror!AU69-Ctrol_Incurred_CCounts!AU138,"")</f>
        <v/>
      </c>
      <c r="AV73" s="300" t="str">
        <f>IFERROR(Tri_Incurred_CCounts_Attror!AV69-Ctrol_Incurred_CCounts!AV138,"")</f>
        <v/>
      </c>
      <c r="AW73" s="300" t="str">
        <f>IFERROR(Tri_Incurred_CCounts_Attror!AW69-Ctrol_Incurred_CCounts!AW138,"")</f>
        <v/>
      </c>
      <c r="AX73" s="300" t="str">
        <f>IFERROR(Tri_Incurred_CCounts_Attror!AX69-Ctrol_Incurred_CCounts!AX138,"")</f>
        <v/>
      </c>
      <c r="AY73" s="300" t="str">
        <f>IFERROR(Tri_Incurred_CCounts_Attror!AY69-Ctrol_Incurred_CCounts!AY138,"")</f>
        <v/>
      </c>
      <c r="AZ73" s="300" t="str">
        <f>IFERROR(Tri_Incurred_CCounts_Attror!AZ69-Ctrol_Incurred_CCounts!AZ138,"")</f>
        <v/>
      </c>
      <c r="BA73" s="300" t="str">
        <f>IFERROR(Tri_Incurred_CCounts_Attror!BA69-Ctrol_Incurred_CCounts!BA138,"")</f>
        <v/>
      </c>
      <c r="BB73" s="300" t="str">
        <f>IFERROR(Tri_Incurred_CCounts_Attror!BB69-Ctrol_Incurred_CCounts!BB138,"")</f>
        <v/>
      </c>
      <c r="BC73" s="300" t="str">
        <f>IFERROR(Tri_Incurred_CCounts_Attror!BC69-Ctrol_Incurred_CCounts!BC138,"")</f>
        <v/>
      </c>
      <c r="BD73" s="300" t="str">
        <f>IFERROR(Tri_Incurred_CCounts_Attror!BD69-Ctrol_Incurred_CCounts!BD138,"")</f>
        <v/>
      </c>
      <c r="BE73" s="300" t="str">
        <f>IFERROR(Tri_Incurred_CCounts_Attror!BE69-Ctrol_Incurred_CCounts!BE138,"")</f>
        <v/>
      </c>
      <c r="BF73" s="300" t="str">
        <f>IFERROR(Tri_Incurred_CCounts_Attror!BF69-Ctrol_Incurred_CCounts!BF138,"")</f>
        <v/>
      </c>
      <c r="BG73" s="300" t="str">
        <f>IFERROR(Tri_Incurred_CCounts_Attror!BG69-Ctrol_Incurred_CCounts!BG138,"")</f>
        <v/>
      </c>
    </row>
    <row r="74" spans="1:81" s="300" customFormat="1">
      <c r="A74" s="127" t="s">
        <v>539</v>
      </c>
      <c r="B74" s="300">
        <f>IFERROR(Tri_Incurred_CCounts_Attror!B70-Ctrol_Incurred_CCounts!B139,"")</f>
        <v>0</v>
      </c>
      <c r="C74" s="300">
        <f>IFERROR(Tri_Incurred_CCounts_Attror!C70-Ctrol_Incurred_CCounts!C139,"")</f>
        <v>0</v>
      </c>
      <c r="D74" s="300">
        <f>IFERROR(Tri_Incurred_CCounts_Attror!D70-Ctrol_Incurred_CCounts!D139,"")</f>
        <v>0</v>
      </c>
      <c r="E74" s="300" t="str">
        <f>IFERROR(Tri_Incurred_CCounts_Attror!E70-Ctrol_Incurred_CCounts!E139,"")</f>
        <v/>
      </c>
      <c r="F74" s="300" t="str">
        <f>IFERROR(Tri_Incurred_CCounts_Attror!F70-Ctrol_Incurred_CCounts!F139,"")</f>
        <v/>
      </c>
      <c r="G74" s="300" t="str">
        <f>IFERROR(Tri_Incurred_CCounts_Attror!G70-Ctrol_Incurred_CCounts!G139,"")</f>
        <v/>
      </c>
      <c r="H74" s="300" t="str">
        <f>IFERROR(Tri_Incurred_CCounts_Attror!H70-Ctrol_Incurred_CCounts!H139,"")</f>
        <v/>
      </c>
      <c r="I74" s="300" t="str">
        <f>IFERROR(Tri_Incurred_CCounts_Attror!I70-Ctrol_Incurred_CCounts!I139,"")</f>
        <v/>
      </c>
      <c r="J74" s="300" t="str">
        <f>IFERROR(Tri_Incurred_CCounts_Attror!J70-Ctrol_Incurred_CCounts!J139,"")</f>
        <v/>
      </c>
      <c r="K74" s="300" t="str">
        <f>IFERROR(Tri_Incurred_CCounts_Attror!K70-Ctrol_Incurred_CCounts!K139,"")</f>
        <v/>
      </c>
      <c r="L74" s="300" t="str">
        <f>IFERROR(Tri_Incurred_CCounts_Attror!L70-Ctrol_Incurred_CCounts!L139,"")</f>
        <v/>
      </c>
      <c r="M74" s="300" t="str">
        <f>IFERROR(Tri_Incurred_CCounts_Attror!M70-Ctrol_Incurred_CCounts!M139,"")</f>
        <v/>
      </c>
      <c r="N74" s="300" t="str">
        <f>IFERROR(Tri_Incurred_CCounts_Attror!N70-Ctrol_Incurred_CCounts!N139,"")</f>
        <v/>
      </c>
      <c r="O74" s="300" t="str">
        <f>IFERROR(Tri_Incurred_CCounts_Attror!O70-Ctrol_Incurred_CCounts!O139,"")</f>
        <v/>
      </c>
      <c r="P74" s="300" t="str">
        <f>IFERROR(Tri_Incurred_CCounts_Attror!P70-Ctrol_Incurred_CCounts!P139,"")</f>
        <v/>
      </c>
      <c r="Q74" s="300" t="str">
        <f>IFERROR(Tri_Incurred_CCounts_Attror!Q70-Ctrol_Incurred_CCounts!Q139,"")</f>
        <v/>
      </c>
      <c r="R74" s="300" t="str">
        <f>IFERROR(Tri_Incurred_CCounts_Attror!R70-Ctrol_Incurred_CCounts!R139,"")</f>
        <v/>
      </c>
      <c r="S74" s="300" t="str">
        <f>IFERROR(Tri_Incurred_CCounts_Attror!S70-Ctrol_Incurred_CCounts!S139,"")</f>
        <v/>
      </c>
      <c r="T74" s="300" t="str">
        <f>IFERROR(Tri_Incurred_CCounts_Attror!T70-Ctrol_Incurred_CCounts!T139,"")</f>
        <v/>
      </c>
      <c r="U74" s="300" t="str">
        <f>IFERROR(Tri_Incurred_CCounts_Attror!U70-Ctrol_Incurred_CCounts!U139,"")</f>
        <v/>
      </c>
      <c r="V74" s="300" t="str">
        <f>IFERROR(Tri_Incurred_CCounts_Attror!V70-Ctrol_Incurred_CCounts!V139,"")</f>
        <v/>
      </c>
      <c r="W74" s="300" t="str">
        <f>IFERROR(Tri_Incurred_CCounts_Attror!W70-Ctrol_Incurred_CCounts!W139,"")</f>
        <v/>
      </c>
      <c r="X74" s="300" t="str">
        <f>IFERROR(Tri_Incurred_CCounts_Attror!X70-Ctrol_Incurred_CCounts!X139,"")</f>
        <v/>
      </c>
      <c r="Y74" s="300" t="str">
        <f>IFERROR(Tri_Incurred_CCounts_Attror!Y70-Ctrol_Incurred_CCounts!Y139,"")</f>
        <v/>
      </c>
      <c r="Z74" s="300" t="str">
        <f>IFERROR(Tri_Incurred_CCounts_Attror!Z70-Ctrol_Incurred_CCounts!Z139,"")</f>
        <v/>
      </c>
      <c r="AA74" s="300" t="str">
        <f>IFERROR(Tri_Incurred_CCounts_Attror!AA70-Ctrol_Incurred_CCounts!AA139,"")</f>
        <v/>
      </c>
      <c r="AB74" s="300" t="str">
        <f>IFERROR(Tri_Incurred_CCounts_Attror!AB70-Ctrol_Incurred_CCounts!AB139,"")</f>
        <v/>
      </c>
      <c r="AC74" s="300" t="str">
        <f>IFERROR(Tri_Incurred_CCounts_Attror!AC70-Ctrol_Incurred_CCounts!AC139,"")</f>
        <v/>
      </c>
      <c r="AD74" s="300" t="str">
        <f>IFERROR(Tri_Incurred_CCounts_Attror!AD70-Ctrol_Incurred_CCounts!AD139,"")</f>
        <v/>
      </c>
      <c r="AE74" s="300" t="str">
        <f>IFERROR(Tri_Incurred_CCounts_Attror!AE70-Ctrol_Incurred_CCounts!AE139,"")</f>
        <v/>
      </c>
      <c r="AF74" s="300" t="str">
        <f>IFERROR(Tri_Incurred_CCounts_Attror!AF70-Ctrol_Incurred_CCounts!AF139,"")</f>
        <v/>
      </c>
      <c r="AG74" s="300" t="str">
        <f>IFERROR(Tri_Incurred_CCounts_Attror!AG70-Ctrol_Incurred_CCounts!AG139,"")</f>
        <v/>
      </c>
      <c r="AH74" s="300" t="str">
        <f>IFERROR(Tri_Incurred_CCounts_Attror!AH70-Ctrol_Incurred_CCounts!AH139,"")</f>
        <v/>
      </c>
      <c r="AI74" s="300" t="str">
        <f>IFERROR(Tri_Incurred_CCounts_Attror!AI70-Ctrol_Incurred_CCounts!AI139,"")</f>
        <v/>
      </c>
      <c r="AJ74" s="300" t="str">
        <f>IFERROR(Tri_Incurred_CCounts_Attror!AJ70-Ctrol_Incurred_CCounts!AJ139,"")</f>
        <v/>
      </c>
      <c r="AK74" s="300" t="str">
        <f>IFERROR(Tri_Incurred_CCounts_Attror!AK70-Ctrol_Incurred_CCounts!AK139,"")</f>
        <v/>
      </c>
      <c r="AL74" s="300" t="str">
        <f>IFERROR(Tri_Incurred_CCounts_Attror!AL70-Ctrol_Incurred_CCounts!AL139,"")</f>
        <v/>
      </c>
      <c r="AM74" s="300" t="str">
        <f>IFERROR(Tri_Incurred_CCounts_Attror!AM70-Ctrol_Incurred_CCounts!AM139,"")</f>
        <v/>
      </c>
      <c r="AN74" s="300" t="str">
        <f>IFERROR(Tri_Incurred_CCounts_Attror!AN70-Ctrol_Incurred_CCounts!AN139,"")</f>
        <v/>
      </c>
      <c r="AO74" s="300" t="str">
        <f>IFERROR(Tri_Incurred_CCounts_Attror!AO70-Ctrol_Incurred_CCounts!AO139,"")</f>
        <v/>
      </c>
      <c r="AP74" s="300" t="str">
        <f>IFERROR(Tri_Incurred_CCounts_Attror!AP70-Ctrol_Incurred_CCounts!AP139,"")</f>
        <v/>
      </c>
      <c r="AQ74" s="300" t="str">
        <f>IFERROR(Tri_Incurred_CCounts_Attror!AQ70-Ctrol_Incurred_CCounts!AQ139,"")</f>
        <v/>
      </c>
      <c r="AR74" s="300" t="str">
        <f>IFERROR(Tri_Incurred_CCounts_Attror!AR70-Ctrol_Incurred_CCounts!AR139,"")</f>
        <v/>
      </c>
      <c r="AS74" s="300" t="str">
        <f>IFERROR(Tri_Incurred_CCounts_Attror!AS70-Ctrol_Incurred_CCounts!AS139,"")</f>
        <v/>
      </c>
      <c r="AT74" s="300" t="str">
        <f>IFERROR(Tri_Incurred_CCounts_Attror!AT70-Ctrol_Incurred_CCounts!AT139,"")</f>
        <v/>
      </c>
      <c r="AU74" s="300" t="str">
        <f>IFERROR(Tri_Incurred_CCounts_Attror!AU70-Ctrol_Incurred_CCounts!AU139,"")</f>
        <v/>
      </c>
      <c r="AV74" s="300" t="str">
        <f>IFERROR(Tri_Incurred_CCounts_Attror!AV70-Ctrol_Incurred_CCounts!AV139,"")</f>
        <v/>
      </c>
      <c r="AW74" s="300" t="str">
        <f>IFERROR(Tri_Incurred_CCounts_Attror!AW70-Ctrol_Incurred_CCounts!AW139,"")</f>
        <v/>
      </c>
      <c r="AX74" s="300" t="str">
        <f>IFERROR(Tri_Incurred_CCounts_Attror!AX70-Ctrol_Incurred_CCounts!AX139,"")</f>
        <v/>
      </c>
      <c r="AY74" s="300" t="str">
        <f>IFERROR(Tri_Incurred_CCounts_Attror!AY70-Ctrol_Incurred_CCounts!AY139,"")</f>
        <v/>
      </c>
      <c r="AZ74" s="300" t="str">
        <f>IFERROR(Tri_Incurred_CCounts_Attror!AZ70-Ctrol_Incurred_CCounts!AZ139,"")</f>
        <v/>
      </c>
      <c r="BA74" s="300" t="str">
        <f>IFERROR(Tri_Incurred_CCounts_Attror!BA70-Ctrol_Incurred_CCounts!BA139,"")</f>
        <v/>
      </c>
      <c r="BB74" s="300" t="str">
        <f>IFERROR(Tri_Incurred_CCounts_Attror!BB70-Ctrol_Incurred_CCounts!BB139,"")</f>
        <v/>
      </c>
      <c r="BC74" s="300" t="str">
        <f>IFERROR(Tri_Incurred_CCounts_Attror!BC70-Ctrol_Incurred_CCounts!BC139,"")</f>
        <v/>
      </c>
      <c r="BD74" s="300" t="str">
        <f>IFERROR(Tri_Incurred_CCounts_Attror!BD70-Ctrol_Incurred_CCounts!BD139,"")</f>
        <v/>
      </c>
      <c r="BE74" s="300" t="str">
        <f>IFERROR(Tri_Incurred_CCounts_Attror!BE70-Ctrol_Incurred_CCounts!BE139,"")</f>
        <v/>
      </c>
      <c r="BF74" s="300" t="str">
        <f>IFERROR(Tri_Incurred_CCounts_Attror!BF70-Ctrol_Incurred_CCounts!BF139,"")</f>
        <v/>
      </c>
      <c r="BG74" s="300" t="str">
        <f>IFERROR(Tri_Incurred_CCounts_Attror!BG70-Ctrol_Incurred_CCounts!BG139,"")</f>
        <v/>
      </c>
    </row>
    <row r="75" spans="1:81" s="300" customFormat="1">
      <c r="A75" s="127" t="s">
        <v>540</v>
      </c>
      <c r="B75" s="300">
        <f>IFERROR(Tri_Incurred_CCounts_Attror!B71-Ctrol_Incurred_CCounts!B140,"")</f>
        <v>0</v>
      </c>
      <c r="C75" s="300">
        <f>IFERROR(Tri_Incurred_CCounts_Attror!C71-Ctrol_Incurred_CCounts!C140,"")</f>
        <v>0</v>
      </c>
      <c r="D75" s="300" t="str">
        <f>IFERROR(Tri_Incurred_CCounts_Attror!D71-Ctrol_Incurred_CCounts!D140,"")</f>
        <v/>
      </c>
      <c r="E75" s="300" t="str">
        <f>IFERROR(Tri_Incurred_CCounts_Attror!E71-Ctrol_Incurred_CCounts!E140,"")</f>
        <v/>
      </c>
      <c r="F75" s="300" t="str">
        <f>IFERROR(Tri_Incurred_CCounts_Attror!F71-Ctrol_Incurred_CCounts!F140,"")</f>
        <v/>
      </c>
      <c r="G75" s="300" t="str">
        <f>IFERROR(Tri_Incurred_CCounts_Attror!G71-Ctrol_Incurred_CCounts!G140,"")</f>
        <v/>
      </c>
      <c r="H75" s="300" t="str">
        <f>IFERROR(Tri_Incurred_CCounts_Attror!H71-Ctrol_Incurred_CCounts!H140,"")</f>
        <v/>
      </c>
      <c r="I75" s="300" t="str">
        <f>IFERROR(Tri_Incurred_CCounts_Attror!I71-Ctrol_Incurred_CCounts!I140,"")</f>
        <v/>
      </c>
      <c r="J75" s="300" t="str">
        <f>IFERROR(Tri_Incurred_CCounts_Attror!J71-Ctrol_Incurred_CCounts!J140,"")</f>
        <v/>
      </c>
      <c r="K75" s="300" t="str">
        <f>IFERROR(Tri_Incurred_CCounts_Attror!K71-Ctrol_Incurred_CCounts!K140,"")</f>
        <v/>
      </c>
      <c r="L75" s="300" t="str">
        <f>IFERROR(Tri_Incurred_CCounts_Attror!L71-Ctrol_Incurred_CCounts!L140,"")</f>
        <v/>
      </c>
      <c r="M75" s="300" t="str">
        <f>IFERROR(Tri_Incurred_CCounts_Attror!M71-Ctrol_Incurred_CCounts!M140,"")</f>
        <v/>
      </c>
      <c r="N75" s="300" t="str">
        <f>IFERROR(Tri_Incurred_CCounts_Attror!N71-Ctrol_Incurred_CCounts!N140,"")</f>
        <v/>
      </c>
      <c r="O75" s="300" t="str">
        <f>IFERROR(Tri_Incurred_CCounts_Attror!O71-Ctrol_Incurred_CCounts!O140,"")</f>
        <v/>
      </c>
      <c r="P75" s="300" t="str">
        <f>IFERROR(Tri_Incurred_CCounts_Attror!P71-Ctrol_Incurred_CCounts!P140,"")</f>
        <v/>
      </c>
      <c r="Q75" s="300" t="str">
        <f>IFERROR(Tri_Incurred_CCounts_Attror!Q71-Ctrol_Incurred_CCounts!Q140,"")</f>
        <v/>
      </c>
      <c r="R75" s="300" t="str">
        <f>IFERROR(Tri_Incurred_CCounts_Attror!R71-Ctrol_Incurred_CCounts!R140,"")</f>
        <v/>
      </c>
      <c r="S75" s="300" t="str">
        <f>IFERROR(Tri_Incurred_CCounts_Attror!S71-Ctrol_Incurred_CCounts!S140,"")</f>
        <v/>
      </c>
      <c r="T75" s="300" t="str">
        <f>IFERROR(Tri_Incurred_CCounts_Attror!T71-Ctrol_Incurred_CCounts!T140,"")</f>
        <v/>
      </c>
      <c r="U75" s="300" t="str">
        <f>IFERROR(Tri_Incurred_CCounts_Attror!U71-Ctrol_Incurred_CCounts!U140,"")</f>
        <v/>
      </c>
      <c r="V75" s="300" t="str">
        <f>IFERROR(Tri_Incurred_CCounts_Attror!V71-Ctrol_Incurred_CCounts!V140,"")</f>
        <v/>
      </c>
      <c r="W75" s="300" t="str">
        <f>IFERROR(Tri_Incurred_CCounts_Attror!W71-Ctrol_Incurred_CCounts!W140,"")</f>
        <v/>
      </c>
      <c r="X75" s="300" t="str">
        <f>IFERROR(Tri_Incurred_CCounts_Attror!X71-Ctrol_Incurred_CCounts!X140,"")</f>
        <v/>
      </c>
      <c r="Y75" s="300" t="str">
        <f>IFERROR(Tri_Incurred_CCounts_Attror!Y71-Ctrol_Incurred_CCounts!Y140,"")</f>
        <v/>
      </c>
      <c r="Z75" s="300" t="str">
        <f>IFERROR(Tri_Incurred_CCounts_Attror!Z71-Ctrol_Incurred_CCounts!Z140,"")</f>
        <v/>
      </c>
      <c r="AA75" s="300" t="str">
        <f>IFERROR(Tri_Incurred_CCounts_Attror!AA71-Ctrol_Incurred_CCounts!AA140,"")</f>
        <v/>
      </c>
      <c r="AB75" s="300" t="str">
        <f>IFERROR(Tri_Incurred_CCounts_Attror!AB71-Ctrol_Incurred_CCounts!AB140,"")</f>
        <v/>
      </c>
      <c r="AC75" s="300" t="str">
        <f>IFERROR(Tri_Incurred_CCounts_Attror!AC71-Ctrol_Incurred_CCounts!AC140,"")</f>
        <v/>
      </c>
      <c r="AD75" s="300" t="str">
        <f>IFERROR(Tri_Incurred_CCounts_Attror!AD71-Ctrol_Incurred_CCounts!AD140,"")</f>
        <v/>
      </c>
      <c r="AE75" s="300" t="str">
        <f>IFERROR(Tri_Incurred_CCounts_Attror!AE71-Ctrol_Incurred_CCounts!AE140,"")</f>
        <v/>
      </c>
      <c r="AF75" s="300" t="str">
        <f>IFERROR(Tri_Incurred_CCounts_Attror!AF71-Ctrol_Incurred_CCounts!AF140,"")</f>
        <v/>
      </c>
      <c r="AG75" s="300" t="str">
        <f>IFERROR(Tri_Incurred_CCounts_Attror!AG71-Ctrol_Incurred_CCounts!AG140,"")</f>
        <v/>
      </c>
      <c r="AH75" s="300" t="str">
        <f>IFERROR(Tri_Incurred_CCounts_Attror!AH71-Ctrol_Incurred_CCounts!AH140,"")</f>
        <v/>
      </c>
      <c r="AI75" s="300" t="str">
        <f>IFERROR(Tri_Incurred_CCounts_Attror!AI71-Ctrol_Incurred_CCounts!AI140,"")</f>
        <v/>
      </c>
      <c r="AJ75" s="300" t="str">
        <f>IFERROR(Tri_Incurred_CCounts_Attror!AJ71-Ctrol_Incurred_CCounts!AJ140,"")</f>
        <v/>
      </c>
      <c r="AK75" s="300" t="str">
        <f>IFERROR(Tri_Incurred_CCounts_Attror!AK71-Ctrol_Incurred_CCounts!AK140,"")</f>
        <v/>
      </c>
      <c r="AL75" s="300" t="str">
        <f>IFERROR(Tri_Incurred_CCounts_Attror!AL71-Ctrol_Incurred_CCounts!AL140,"")</f>
        <v/>
      </c>
      <c r="AM75" s="300" t="str">
        <f>IFERROR(Tri_Incurred_CCounts_Attror!AM71-Ctrol_Incurred_CCounts!AM140,"")</f>
        <v/>
      </c>
      <c r="AN75" s="300" t="str">
        <f>IFERROR(Tri_Incurred_CCounts_Attror!AN71-Ctrol_Incurred_CCounts!AN140,"")</f>
        <v/>
      </c>
      <c r="AO75" s="300" t="str">
        <f>IFERROR(Tri_Incurred_CCounts_Attror!AO71-Ctrol_Incurred_CCounts!AO140,"")</f>
        <v/>
      </c>
      <c r="AP75" s="300" t="str">
        <f>IFERROR(Tri_Incurred_CCounts_Attror!AP71-Ctrol_Incurred_CCounts!AP140,"")</f>
        <v/>
      </c>
      <c r="AQ75" s="300" t="str">
        <f>IFERROR(Tri_Incurred_CCounts_Attror!AQ71-Ctrol_Incurred_CCounts!AQ140,"")</f>
        <v/>
      </c>
      <c r="AR75" s="300" t="str">
        <f>IFERROR(Tri_Incurred_CCounts_Attror!AR71-Ctrol_Incurred_CCounts!AR140,"")</f>
        <v/>
      </c>
      <c r="AS75" s="300" t="str">
        <f>IFERROR(Tri_Incurred_CCounts_Attror!AS71-Ctrol_Incurred_CCounts!AS140,"")</f>
        <v/>
      </c>
      <c r="AT75" s="300" t="str">
        <f>IFERROR(Tri_Incurred_CCounts_Attror!AT71-Ctrol_Incurred_CCounts!AT140,"")</f>
        <v/>
      </c>
      <c r="AU75" s="300" t="str">
        <f>IFERROR(Tri_Incurred_CCounts_Attror!AU71-Ctrol_Incurred_CCounts!AU140,"")</f>
        <v/>
      </c>
      <c r="AV75" s="300" t="str">
        <f>IFERROR(Tri_Incurred_CCounts_Attror!AV71-Ctrol_Incurred_CCounts!AV140,"")</f>
        <v/>
      </c>
      <c r="AW75" s="300" t="str">
        <f>IFERROR(Tri_Incurred_CCounts_Attror!AW71-Ctrol_Incurred_CCounts!AW140,"")</f>
        <v/>
      </c>
      <c r="AX75" s="300" t="str">
        <f>IFERROR(Tri_Incurred_CCounts_Attror!AX71-Ctrol_Incurred_CCounts!AX140,"")</f>
        <v/>
      </c>
      <c r="AY75" s="300" t="str">
        <f>IFERROR(Tri_Incurred_CCounts_Attror!AY71-Ctrol_Incurred_CCounts!AY140,"")</f>
        <v/>
      </c>
      <c r="AZ75" s="300" t="str">
        <f>IFERROR(Tri_Incurred_CCounts_Attror!AZ71-Ctrol_Incurred_CCounts!AZ140,"")</f>
        <v/>
      </c>
      <c r="BA75" s="300" t="str">
        <f>IFERROR(Tri_Incurred_CCounts_Attror!BA71-Ctrol_Incurred_CCounts!BA140,"")</f>
        <v/>
      </c>
      <c r="BB75" s="300" t="str">
        <f>IFERROR(Tri_Incurred_CCounts_Attror!BB71-Ctrol_Incurred_CCounts!BB140,"")</f>
        <v/>
      </c>
      <c r="BC75" s="300" t="str">
        <f>IFERROR(Tri_Incurred_CCounts_Attror!BC71-Ctrol_Incurred_CCounts!BC140,"")</f>
        <v/>
      </c>
      <c r="BD75" s="300" t="str">
        <f>IFERROR(Tri_Incurred_CCounts_Attror!BD71-Ctrol_Incurred_CCounts!BD140,"")</f>
        <v/>
      </c>
      <c r="BE75" s="300" t="str">
        <f>IFERROR(Tri_Incurred_CCounts_Attror!BE71-Ctrol_Incurred_CCounts!BE140,"")</f>
        <v/>
      </c>
      <c r="BF75" s="300" t="str">
        <f>IFERROR(Tri_Incurred_CCounts_Attror!BF71-Ctrol_Incurred_CCounts!BF140,"")</f>
        <v/>
      </c>
      <c r="BG75" s="300" t="str">
        <f>IFERROR(Tri_Incurred_CCounts_Attror!BG71-Ctrol_Incurred_CCounts!BG140,"")</f>
        <v/>
      </c>
    </row>
    <row r="76" spans="1:81" s="300" customFormat="1">
      <c r="A76" s="127" t="s">
        <v>648</v>
      </c>
      <c r="B76" s="300">
        <f>IFERROR(Tri_Incurred_CCounts_Attror!B72-Ctrol_Incurred_CCounts!B141,"")</f>
        <v>0</v>
      </c>
    </row>
    <row r="77" spans="1:81">
      <c r="A77" s="127"/>
    </row>
    <row r="78" spans="1:81">
      <c r="A78" s="772" t="s">
        <v>567</v>
      </c>
      <c r="B78" s="773"/>
      <c r="C78" s="773"/>
      <c r="D78" s="773"/>
      <c r="E78" s="773"/>
      <c r="F78" s="773"/>
      <c r="G78" s="773"/>
      <c r="H78" s="773"/>
    </row>
    <row r="79" spans="1:81">
      <c r="A79" s="127"/>
    </row>
    <row r="80" spans="1:81" ht="25.5">
      <c r="A80" s="126" t="s">
        <v>23</v>
      </c>
      <c r="B80" s="127" t="s">
        <v>466</v>
      </c>
      <c r="C80" s="127" t="s">
        <v>467</v>
      </c>
      <c r="D80" s="127" t="s">
        <v>468</v>
      </c>
      <c r="E80" s="127" t="s">
        <v>469</v>
      </c>
      <c r="F80" s="127" t="s">
        <v>470</v>
      </c>
      <c r="G80" s="127" t="s">
        <v>471</v>
      </c>
      <c r="H80" s="127" t="s">
        <v>472</v>
      </c>
      <c r="I80" s="127" t="s">
        <v>473</v>
      </c>
      <c r="J80" s="127" t="s">
        <v>474</v>
      </c>
      <c r="K80" s="127" t="s">
        <v>475</v>
      </c>
      <c r="L80" s="127" t="s">
        <v>476</v>
      </c>
      <c r="M80" s="127" t="s">
        <v>477</v>
      </c>
      <c r="N80" s="127" t="s">
        <v>478</v>
      </c>
      <c r="O80" s="127" t="s">
        <v>479</v>
      </c>
      <c r="P80" s="127" t="s">
        <v>480</v>
      </c>
      <c r="Q80" s="127" t="s">
        <v>481</v>
      </c>
      <c r="R80" s="127" t="s">
        <v>482</v>
      </c>
      <c r="S80" s="127" t="s">
        <v>483</v>
      </c>
      <c r="T80" s="127" t="s">
        <v>484</v>
      </c>
      <c r="U80" s="127" t="s">
        <v>485</v>
      </c>
      <c r="V80" s="127" t="s">
        <v>486</v>
      </c>
      <c r="W80" s="127" t="s">
        <v>487</v>
      </c>
      <c r="X80" s="127" t="s">
        <v>488</v>
      </c>
      <c r="Y80" s="127" t="s">
        <v>489</v>
      </c>
      <c r="Z80" s="127" t="s">
        <v>490</v>
      </c>
      <c r="AA80" s="127" t="s">
        <v>491</v>
      </c>
      <c r="AB80" s="127" t="s">
        <v>492</v>
      </c>
      <c r="AC80" s="127" t="s">
        <v>493</v>
      </c>
      <c r="AD80" s="127" t="s">
        <v>494</v>
      </c>
      <c r="AE80" s="127" t="s">
        <v>495</v>
      </c>
      <c r="AF80" s="127" t="s">
        <v>496</v>
      </c>
      <c r="AG80" s="127" t="s">
        <v>497</v>
      </c>
      <c r="AH80" s="127" t="s">
        <v>498</v>
      </c>
      <c r="AI80" s="127" t="s">
        <v>499</v>
      </c>
      <c r="AJ80" s="127" t="s">
        <v>500</v>
      </c>
      <c r="AK80" s="127" t="s">
        <v>501</v>
      </c>
      <c r="AL80" s="127" t="s">
        <v>502</v>
      </c>
      <c r="AM80" s="127" t="s">
        <v>503</v>
      </c>
      <c r="AN80" s="127" t="s">
        <v>504</v>
      </c>
      <c r="AO80" s="127" t="s">
        <v>505</v>
      </c>
      <c r="AP80" s="127" t="s">
        <v>506</v>
      </c>
      <c r="AQ80" s="127" t="s">
        <v>507</v>
      </c>
      <c r="AR80" s="127" t="s">
        <v>508</v>
      </c>
      <c r="AS80" s="127" t="s">
        <v>509</v>
      </c>
      <c r="AT80" s="127" t="s">
        <v>510</v>
      </c>
      <c r="AU80" s="127" t="s">
        <v>609</v>
      </c>
      <c r="AV80" s="127" t="s">
        <v>610</v>
      </c>
      <c r="AW80" s="127" t="s">
        <v>611</v>
      </c>
      <c r="AX80" s="127" t="s">
        <v>612</v>
      </c>
      <c r="AY80" s="127" t="s">
        <v>613</v>
      </c>
      <c r="AZ80" s="127" t="s">
        <v>614</v>
      </c>
      <c r="BA80" s="127" t="s">
        <v>615</v>
      </c>
      <c r="BB80" s="127" t="s">
        <v>616</v>
      </c>
      <c r="BC80" s="127" t="s">
        <v>617</v>
      </c>
      <c r="BD80" s="127" t="s">
        <v>618</v>
      </c>
      <c r="BE80" s="127" t="s">
        <v>619</v>
      </c>
      <c r="BF80" s="127" t="s">
        <v>620</v>
      </c>
      <c r="BG80" s="127" t="s">
        <v>621</v>
      </c>
      <c r="BH80" s="127" t="s">
        <v>622</v>
      </c>
      <c r="BI80" s="127" t="s">
        <v>652</v>
      </c>
      <c r="BJ80" s="127" t="e">
        <v>#N/A</v>
      </c>
      <c r="BK80" s="127" t="e">
        <v>#N/A</v>
      </c>
      <c r="BL80" s="127" t="e">
        <v>#N/A</v>
      </c>
      <c r="BM80" s="127" t="e">
        <v>#N/A</v>
      </c>
      <c r="BN80" s="127" t="e">
        <v>#N/A</v>
      </c>
      <c r="BO80" s="127" t="e">
        <v>#N/A</v>
      </c>
      <c r="BP80" s="127" t="e">
        <v>#N/A</v>
      </c>
      <c r="BQ80" s="127" t="e">
        <v>#N/A</v>
      </c>
      <c r="BR80" s="127" t="e">
        <v>#N/A</v>
      </c>
      <c r="BS80" s="127" t="e">
        <v>#N/A</v>
      </c>
      <c r="BT80" s="127" t="e">
        <v>#N/A</v>
      </c>
      <c r="BU80" s="127" t="e">
        <v>#N/A</v>
      </c>
      <c r="BV80" s="127" t="e">
        <v>#N/A</v>
      </c>
      <c r="BW80" s="127" t="e">
        <v>#N/A</v>
      </c>
      <c r="BX80" s="127" t="e">
        <v>#N/A</v>
      </c>
      <c r="BY80" s="127" t="e">
        <v>#N/A</v>
      </c>
      <c r="BZ80" s="127" t="e">
        <v>#N/A</v>
      </c>
      <c r="CA80" s="127" t="e">
        <v>#N/A</v>
      </c>
      <c r="CB80" s="127" t="e">
        <v>#N/A</v>
      </c>
      <c r="CC80" s="127" t="e">
        <v>#N/A</v>
      </c>
    </row>
    <row r="81" spans="1:81">
      <c r="A81" s="127" t="s">
        <v>438</v>
      </c>
      <c r="B81" s="709">
        <f>[25]Tri_Incurred_CCounts_Attror!B12</f>
        <v>36</v>
      </c>
      <c r="C81" s="709">
        <f>[25]Tri_Incurred_CCounts_Attror!C12</f>
        <v>44</v>
      </c>
      <c r="D81" s="709">
        <f>[25]Tri_Incurred_CCounts_Attror!D12</f>
        <v>49</v>
      </c>
      <c r="E81" s="709">
        <f>[25]Tri_Incurred_CCounts_Attror!E12</f>
        <v>51</v>
      </c>
      <c r="F81" s="709">
        <f>[25]Tri_Incurred_CCounts_Attror!F12</f>
        <v>51</v>
      </c>
      <c r="G81" s="709">
        <f>[25]Tri_Incurred_CCounts_Attror!G12</f>
        <v>52</v>
      </c>
      <c r="H81" s="709">
        <f>[25]Tri_Incurred_CCounts_Attror!H12</f>
        <v>52</v>
      </c>
      <c r="I81" s="709">
        <f>[25]Tri_Incurred_CCounts_Attror!I12</f>
        <v>53</v>
      </c>
      <c r="J81" s="709">
        <f>[25]Tri_Incurred_CCounts_Attror!J12</f>
        <v>53</v>
      </c>
      <c r="K81" s="709">
        <f>[25]Tri_Incurred_CCounts_Attror!K12</f>
        <v>53</v>
      </c>
      <c r="L81" s="709">
        <f>[25]Tri_Incurred_CCounts_Attror!L12</f>
        <v>53</v>
      </c>
      <c r="M81" s="709">
        <f>[25]Tri_Incurred_CCounts_Attror!M12</f>
        <v>53</v>
      </c>
      <c r="N81" s="709">
        <f>[25]Tri_Incurred_CCounts_Attror!N12</f>
        <v>53</v>
      </c>
      <c r="O81" s="709">
        <f>[25]Tri_Incurred_CCounts_Attror!O12</f>
        <v>53</v>
      </c>
      <c r="P81" s="709">
        <f>[25]Tri_Incurred_CCounts_Attror!P12</f>
        <v>53</v>
      </c>
      <c r="Q81" s="709">
        <f>[25]Tri_Incurred_CCounts_Attror!Q12</f>
        <v>53</v>
      </c>
      <c r="R81" s="709">
        <f>[25]Tri_Incurred_CCounts_Attror!R12</f>
        <v>53</v>
      </c>
      <c r="S81" s="709">
        <f>[25]Tri_Incurred_CCounts_Attror!S12</f>
        <v>53</v>
      </c>
      <c r="T81" s="709">
        <f>[25]Tri_Incurred_CCounts_Attror!T12</f>
        <v>53</v>
      </c>
      <c r="U81" s="709">
        <f>[25]Tri_Incurred_CCounts_Attror!U12</f>
        <v>53</v>
      </c>
      <c r="V81" s="709">
        <f>[25]Tri_Incurred_CCounts_Attror!V12</f>
        <v>53</v>
      </c>
      <c r="W81" s="709">
        <f>[25]Tri_Incurred_CCounts_Attror!W12</f>
        <v>53</v>
      </c>
      <c r="X81" s="709">
        <f>[25]Tri_Incurred_CCounts_Attror!X12</f>
        <v>53</v>
      </c>
      <c r="Y81" s="709">
        <f>[25]Tri_Incurred_CCounts_Attror!Y12</f>
        <v>53</v>
      </c>
      <c r="Z81" s="709">
        <f>[25]Tri_Incurred_CCounts_Attror!Z12</f>
        <v>53</v>
      </c>
      <c r="AA81" s="709">
        <f>[25]Tri_Incurred_CCounts_Attror!AA12</f>
        <v>53</v>
      </c>
      <c r="AB81" s="709">
        <f>[25]Tri_Incurred_CCounts_Attror!AB12</f>
        <v>53</v>
      </c>
      <c r="AC81" s="709">
        <f>[25]Tri_Incurred_CCounts_Attror!AC12</f>
        <v>53</v>
      </c>
      <c r="AD81" s="709">
        <f>[25]Tri_Incurred_CCounts_Attror!AD12</f>
        <v>53</v>
      </c>
      <c r="AE81" s="709">
        <f>[25]Tri_Incurred_CCounts_Attror!AE12</f>
        <v>53</v>
      </c>
      <c r="AF81" s="709">
        <f>[25]Tri_Incurred_CCounts_Attror!AF12</f>
        <v>53</v>
      </c>
      <c r="AG81" s="709">
        <f>[25]Tri_Incurred_CCounts_Attror!AG12</f>
        <v>53</v>
      </c>
      <c r="AH81" s="709">
        <f>[25]Tri_Incurred_CCounts_Attror!AH12</f>
        <v>53</v>
      </c>
      <c r="AI81" s="709">
        <f>[25]Tri_Incurred_CCounts_Attror!AI12</f>
        <v>53</v>
      </c>
      <c r="AJ81" s="709">
        <f>[25]Tri_Incurred_CCounts_Attror!AJ12</f>
        <v>53</v>
      </c>
      <c r="AK81" s="709">
        <f>[25]Tri_Incurred_CCounts_Attror!AK12</f>
        <v>53</v>
      </c>
      <c r="AL81" s="709">
        <f>[25]Tri_Incurred_CCounts_Attror!AL12</f>
        <v>53</v>
      </c>
      <c r="AM81" s="709">
        <f>[25]Tri_Incurred_CCounts_Attror!AM12</f>
        <v>53</v>
      </c>
      <c r="AN81" s="709">
        <f>[25]Tri_Incurred_CCounts_Attror!AN12</f>
        <v>53</v>
      </c>
      <c r="AO81" s="709">
        <f>[25]Tri_Incurred_CCounts_Attror!AO12</f>
        <v>53</v>
      </c>
      <c r="AP81" s="709">
        <f>[25]Tri_Incurred_CCounts_Attror!AP12</f>
        <v>53</v>
      </c>
      <c r="AQ81" s="709">
        <f>[25]Tri_Incurred_CCounts_Attror!AQ12</f>
        <v>53</v>
      </c>
      <c r="AR81" s="709">
        <f>[25]Tri_Incurred_CCounts_Attror!AR12</f>
        <v>53</v>
      </c>
      <c r="AS81" s="709">
        <f>[25]Tri_Incurred_CCounts_Attror!AS12</f>
        <v>53</v>
      </c>
      <c r="AT81" s="709">
        <f>[25]Tri_Incurred_CCounts_Attror!AT12</f>
        <v>53</v>
      </c>
      <c r="AU81" s="709">
        <f>[25]Tri_Incurred_CCounts_Attror!AU12</f>
        <v>53</v>
      </c>
      <c r="AV81" s="709">
        <f>[25]Tri_Incurred_CCounts_Attror!AV12</f>
        <v>53</v>
      </c>
      <c r="AW81" s="709">
        <f>[25]Tri_Incurred_CCounts_Attror!AW12</f>
        <v>53</v>
      </c>
      <c r="AX81" s="709">
        <f>[25]Tri_Incurred_CCounts_Attror!AX12</f>
        <v>53</v>
      </c>
      <c r="AY81" s="709">
        <f>[25]Tri_Incurred_CCounts_Attror!AY12</f>
        <v>53</v>
      </c>
      <c r="AZ81" s="709">
        <f>[25]Tri_Incurred_CCounts_Attror!AZ12</f>
        <v>53</v>
      </c>
      <c r="BA81" s="709">
        <f>[25]Tri_Incurred_CCounts_Attror!BA12</f>
        <v>53</v>
      </c>
      <c r="BB81" s="709">
        <f>[25]Tri_Incurred_CCounts_Attror!BB12</f>
        <v>53</v>
      </c>
      <c r="BC81" s="709">
        <f>[25]Tri_Incurred_CCounts_Attror!BC12</f>
        <v>53</v>
      </c>
      <c r="BD81" s="709">
        <f>[25]Tri_Incurred_CCounts_Attror!BD12</f>
        <v>53</v>
      </c>
      <c r="BE81" s="709">
        <f>[25]Tri_Incurred_CCounts_Attror!BE12</f>
        <v>53</v>
      </c>
      <c r="BF81" s="709">
        <f>[25]Tri_Incurred_CCounts_Attror!BF12</f>
        <v>53</v>
      </c>
      <c r="BG81" s="709">
        <f>[25]Tri_Incurred_CCounts_Attror!BG12</f>
        <v>53</v>
      </c>
      <c r="BH81" s="709">
        <f>[25]Tri_Incurred_CCounts_Attror!BH12</f>
        <v>53</v>
      </c>
      <c r="BI81" s="709">
        <f>[25]Tri_Incurred_CCounts_Attror!BI12</f>
        <v>53</v>
      </c>
      <c r="BJ81" s="709">
        <f>[25]Tri_Incurred_CCounts_Attror!BJ12</f>
        <v>53</v>
      </c>
      <c r="BK81" s="709" t="e">
        <f>[25]Tri_Incurred_CCounts_Attror!BK12</f>
        <v>#N/A</v>
      </c>
      <c r="BL81" s="709" t="e">
        <f>[25]Tri_Incurred_CCounts_Attror!BL12</f>
        <v>#N/A</v>
      </c>
      <c r="BM81" s="709" t="e">
        <f>[25]Tri_Incurred_CCounts_Attror!BM12</f>
        <v>#N/A</v>
      </c>
      <c r="BN81" s="709" t="e">
        <f>[25]Tri_Incurred_CCounts_Attror!BN12</f>
        <v>#N/A</v>
      </c>
      <c r="BO81" s="709" t="e">
        <f>[25]Tri_Incurred_CCounts_Attror!BO12</f>
        <v>#N/A</v>
      </c>
      <c r="BP81" s="709" t="e">
        <f>[25]Tri_Incurred_CCounts_Attror!BP12</f>
        <v>#N/A</v>
      </c>
      <c r="BQ81" s="709" t="e">
        <f>[25]Tri_Incurred_CCounts_Attror!BQ12</f>
        <v>#N/A</v>
      </c>
      <c r="BR81" s="709" t="e">
        <f>[25]Tri_Incurred_CCounts_Attror!BR12</f>
        <v>#N/A</v>
      </c>
      <c r="BS81" s="709" t="e">
        <f>[25]Tri_Incurred_CCounts_Attror!BS12</f>
        <v>#N/A</v>
      </c>
      <c r="BT81" s="709" t="e">
        <f>[25]Tri_Incurred_CCounts_Attror!BT12</f>
        <v>#N/A</v>
      </c>
      <c r="BU81" s="709" t="e">
        <f>[25]Tri_Incurred_CCounts_Attror!BU12</f>
        <v>#N/A</v>
      </c>
      <c r="BV81" s="709" t="e">
        <f>[25]Tri_Incurred_CCounts_Attror!BV12</f>
        <v>#N/A</v>
      </c>
      <c r="BW81" s="709" t="e">
        <f>[25]Tri_Incurred_CCounts_Attror!BW12</f>
        <v>#N/A</v>
      </c>
      <c r="BX81" s="709" t="e">
        <f>[25]Tri_Incurred_CCounts_Attror!BX12</f>
        <v>#N/A</v>
      </c>
      <c r="BY81" s="709" t="e">
        <f>[25]Tri_Incurred_CCounts_Attror!BY12</f>
        <v>#N/A</v>
      </c>
      <c r="BZ81" s="709" t="e">
        <f>[25]Tri_Incurred_CCounts_Attror!BZ12</f>
        <v>#N/A</v>
      </c>
      <c r="CA81" s="709" t="e">
        <f>[25]Tri_Incurred_CCounts_Attror!CA12</f>
        <v>#N/A</v>
      </c>
      <c r="CB81" s="709" t="e">
        <f>[25]Tri_Incurred_CCounts_Attror!CB12</f>
        <v>#N/A</v>
      </c>
      <c r="CC81" s="709" t="e">
        <f>[25]Tri_Incurred_CCounts_Attror!CC12</f>
        <v>#N/A</v>
      </c>
    </row>
    <row r="82" spans="1:81">
      <c r="A82" s="127" t="s">
        <v>439</v>
      </c>
      <c r="B82" s="709">
        <f>[25]Tri_Incurred_CCounts_Attror!B13</f>
        <v>64</v>
      </c>
      <c r="C82" s="709">
        <f>[25]Tri_Incurred_CCounts_Attror!C13</f>
        <v>71</v>
      </c>
      <c r="D82" s="709">
        <f>[25]Tri_Incurred_CCounts_Attror!D13</f>
        <v>73</v>
      </c>
      <c r="E82" s="709">
        <f>[25]Tri_Incurred_CCounts_Attror!E13</f>
        <v>73</v>
      </c>
      <c r="F82" s="709">
        <f>[25]Tri_Incurred_CCounts_Attror!F13</f>
        <v>76</v>
      </c>
      <c r="G82" s="709">
        <f>[25]Tri_Incurred_CCounts_Attror!G13</f>
        <v>76</v>
      </c>
      <c r="H82" s="709">
        <f>[25]Tri_Incurred_CCounts_Attror!H13</f>
        <v>76</v>
      </c>
      <c r="I82" s="709">
        <f>[25]Tri_Incurred_CCounts_Attror!I13</f>
        <v>76</v>
      </c>
      <c r="J82" s="709">
        <f>[25]Tri_Incurred_CCounts_Attror!J13</f>
        <v>75</v>
      </c>
      <c r="K82" s="709">
        <f>[25]Tri_Incurred_CCounts_Attror!K13</f>
        <v>75</v>
      </c>
      <c r="L82" s="709">
        <f>[25]Tri_Incurred_CCounts_Attror!L13</f>
        <v>75</v>
      </c>
      <c r="M82" s="709">
        <f>[25]Tri_Incurred_CCounts_Attror!M13</f>
        <v>75</v>
      </c>
      <c r="N82" s="709">
        <f>[25]Tri_Incurred_CCounts_Attror!N13</f>
        <v>75</v>
      </c>
      <c r="O82" s="709">
        <f>[25]Tri_Incurred_CCounts_Attror!O13</f>
        <v>75</v>
      </c>
      <c r="P82" s="709">
        <f>[25]Tri_Incurred_CCounts_Attror!P13</f>
        <v>75</v>
      </c>
      <c r="Q82" s="709">
        <f>[25]Tri_Incurred_CCounts_Attror!Q13</f>
        <v>75</v>
      </c>
      <c r="R82" s="709">
        <f>[25]Tri_Incurred_CCounts_Attror!R13</f>
        <v>75</v>
      </c>
      <c r="S82" s="709">
        <f>[25]Tri_Incurred_CCounts_Attror!S13</f>
        <v>75</v>
      </c>
      <c r="T82" s="709">
        <f>[25]Tri_Incurred_CCounts_Attror!T13</f>
        <v>75</v>
      </c>
      <c r="U82" s="709">
        <f>[25]Tri_Incurred_CCounts_Attror!U13</f>
        <v>75</v>
      </c>
      <c r="V82" s="709">
        <f>[25]Tri_Incurred_CCounts_Attror!V13</f>
        <v>75</v>
      </c>
      <c r="W82" s="709">
        <f>[25]Tri_Incurred_CCounts_Attror!W13</f>
        <v>75</v>
      </c>
      <c r="X82" s="709">
        <f>[25]Tri_Incurred_CCounts_Attror!X13</f>
        <v>75</v>
      </c>
      <c r="Y82" s="709">
        <f>[25]Tri_Incurred_CCounts_Attror!Y13</f>
        <v>75</v>
      </c>
      <c r="Z82" s="709">
        <f>[25]Tri_Incurred_CCounts_Attror!Z13</f>
        <v>75</v>
      </c>
      <c r="AA82" s="709">
        <f>[25]Tri_Incurred_CCounts_Attror!AA13</f>
        <v>75</v>
      </c>
      <c r="AB82" s="709">
        <f>[25]Tri_Incurred_CCounts_Attror!AB13</f>
        <v>75</v>
      </c>
      <c r="AC82" s="709">
        <f>[25]Tri_Incurred_CCounts_Attror!AC13</f>
        <v>75</v>
      </c>
      <c r="AD82" s="709">
        <f>[25]Tri_Incurred_CCounts_Attror!AD13</f>
        <v>75</v>
      </c>
      <c r="AE82" s="709">
        <f>[25]Tri_Incurred_CCounts_Attror!AE13</f>
        <v>75</v>
      </c>
      <c r="AF82" s="709">
        <f>[25]Tri_Incurred_CCounts_Attror!AF13</f>
        <v>75</v>
      </c>
      <c r="AG82" s="709">
        <f>[25]Tri_Incurred_CCounts_Attror!AG13</f>
        <v>75</v>
      </c>
      <c r="AH82" s="709">
        <f>[25]Tri_Incurred_CCounts_Attror!AH13</f>
        <v>75</v>
      </c>
      <c r="AI82" s="709">
        <f>[25]Tri_Incurred_CCounts_Attror!AI13</f>
        <v>75</v>
      </c>
      <c r="AJ82" s="709">
        <f>[25]Tri_Incurred_CCounts_Attror!AJ13</f>
        <v>75</v>
      </c>
      <c r="AK82" s="709">
        <f>[25]Tri_Incurred_CCounts_Attror!AK13</f>
        <v>75</v>
      </c>
      <c r="AL82" s="709">
        <f>[25]Tri_Incurred_CCounts_Attror!AL13</f>
        <v>75</v>
      </c>
      <c r="AM82" s="709">
        <f>[25]Tri_Incurred_CCounts_Attror!AM13</f>
        <v>75</v>
      </c>
      <c r="AN82" s="709">
        <f>[25]Tri_Incurred_CCounts_Attror!AN13</f>
        <v>75</v>
      </c>
      <c r="AO82" s="709">
        <f>[25]Tri_Incurred_CCounts_Attror!AO13</f>
        <v>75</v>
      </c>
      <c r="AP82" s="709">
        <f>[25]Tri_Incurred_CCounts_Attror!AP13</f>
        <v>75</v>
      </c>
      <c r="AQ82" s="709">
        <f>[25]Tri_Incurred_CCounts_Attror!AQ13</f>
        <v>75</v>
      </c>
      <c r="AR82" s="709">
        <f>[25]Tri_Incurred_CCounts_Attror!AR13</f>
        <v>75</v>
      </c>
      <c r="AS82" s="709">
        <f>[25]Tri_Incurred_CCounts_Attror!AS13</f>
        <v>75</v>
      </c>
      <c r="AT82" s="709">
        <f>[25]Tri_Incurred_CCounts_Attror!AT13</f>
        <v>75</v>
      </c>
      <c r="AU82" s="709">
        <f>[25]Tri_Incurred_CCounts_Attror!AU13</f>
        <v>75</v>
      </c>
      <c r="AV82" s="709">
        <f>[25]Tri_Incurred_CCounts_Attror!AV13</f>
        <v>75</v>
      </c>
      <c r="AW82" s="709">
        <f>[25]Tri_Incurred_CCounts_Attror!AW13</f>
        <v>75</v>
      </c>
      <c r="AX82" s="709">
        <f>[25]Tri_Incurred_CCounts_Attror!AX13</f>
        <v>75</v>
      </c>
      <c r="AY82" s="709">
        <f>[25]Tri_Incurred_CCounts_Attror!AY13</f>
        <v>75</v>
      </c>
      <c r="AZ82" s="709">
        <f>[25]Tri_Incurred_CCounts_Attror!AZ13</f>
        <v>75</v>
      </c>
      <c r="BA82" s="709">
        <f>[25]Tri_Incurred_CCounts_Attror!BA13</f>
        <v>75</v>
      </c>
      <c r="BB82" s="709">
        <f>[25]Tri_Incurred_CCounts_Attror!BB13</f>
        <v>75</v>
      </c>
      <c r="BC82" s="709">
        <f>[25]Tri_Incurred_CCounts_Attror!BC13</f>
        <v>75</v>
      </c>
      <c r="BD82" s="709">
        <f>[25]Tri_Incurred_CCounts_Attror!BD13</f>
        <v>75</v>
      </c>
      <c r="BE82" s="709">
        <f>[25]Tri_Incurred_CCounts_Attror!BE13</f>
        <v>75</v>
      </c>
      <c r="BF82" s="709">
        <f>[25]Tri_Incurred_CCounts_Attror!BF13</f>
        <v>75</v>
      </c>
      <c r="BG82" s="709">
        <f>[25]Tri_Incurred_CCounts_Attror!BG13</f>
        <v>75</v>
      </c>
      <c r="BH82" s="709">
        <f>[25]Tri_Incurred_CCounts_Attror!BH13</f>
        <v>75</v>
      </c>
      <c r="BI82" s="709">
        <f>[25]Tri_Incurred_CCounts_Attror!BI13</f>
        <v>76</v>
      </c>
      <c r="BJ82" s="709" t="str">
        <f>[25]Tri_Incurred_CCounts_Attror!BJ13</f>
        <v/>
      </c>
      <c r="BK82" s="709" t="e">
        <f>[25]Tri_Incurred_CCounts_Attror!BK13</f>
        <v>#N/A</v>
      </c>
      <c r="BL82" s="709" t="e">
        <f>[25]Tri_Incurred_CCounts_Attror!BL13</f>
        <v>#N/A</v>
      </c>
      <c r="BM82" s="709" t="e">
        <f>[25]Tri_Incurred_CCounts_Attror!BM13</f>
        <v>#N/A</v>
      </c>
      <c r="BN82" s="709" t="e">
        <f>[25]Tri_Incurred_CCounts_Attror!BN13</f>
        <v>#N/A</v>
      </c>
      <c r="BO82" s="709" t="e">
        <f>[25]Tri_Incurred_CCounts_Attror!BO13</f>
        <v>#N/A</v>
      </c>
      <c r="BP82" s="709" t="e">
        <f>[25]Tri_Incurred_CCounts_Attror!BP13</f>
        <v>#N/A</v>
      </c>
      <c r="BQ82" s="709" t="e">
        <f>[25]Tri_Incurred_CCounts_Attror!BQ13</f>
        <v>#N/A</v>
      </c>
      <c r="BR82" s="709" t="e">
        <f>[25]Tri_Incurred_CCounts_Attror!BR13</f>
        <v>#N/A</v>
      </c>
      <c r="BS82" s="709" t="e">
        <f>[25]Tri_Incurred_CCounts_Attror!BS13</f>
        <v>#N/A</v>
      </c>
      <c r="BT82" s="709" t="e">
        <f>[25]Tri_Incurred_CCounts_Attror!BT13</f>
        <v>#N/A</v>
      </c>
      <c r="BU82" s="709" t="e">
        <f>[25]Tri_Incurred_CCounts_Attror!BU13</f>
        <v>#N/A</v>
      </c>
      <c r="BV82" s="709" t="e">
        <f>[25]Tri_Incurred_CCounts_Attror!BV13</f>
        <v>#N/A</v>
      </c>
      <c r="BW82" s="709" t="e">
        <f>[25]Tri_Incurred_CCounts_Attror!BW13</f>
        <v>#N/A</v>
      </c>
      <c r="BX82" s="709" t="e">
        <f>[25]Tri_Incurred_CCounts_Attror!BX13</f>
        <v>#N/A</v>
      </c>
      <c r="BY82" s="709" t="e">
        <f>[25]Tri_Incurred_CCounts_Attror!BY13</f>
        <v>#N/A</v>
      </c>
      <c r="BZ82" s="709" t="e">
        <f>[25]Tri_Incurred_CCounts_Attror!BZ13</f>
        <v>#N/A</v>
      </c>
      <c r="CA82" s="709" t="e">
        <f>[25]Tri_Incurred_CCounts_Attror!CA13</f>
        <v>#N/A</v>
      </c>
      <c r="CB82" s="709" t="e">
        <f>[25]Tri_Incurred_CCounts_Attror!CB13</f>
        <v>#N/A</v>
      </c>
      <c r="CC82" s="709" t="e">
        <f>[25]Tri_Incurred_CCounts_Attror!CC13</f>
        <v>#N/A</v>
      </c>
    </row>
    <row r="83" spans="1:81">
      <c r="A83" s="127" t="s">
        <v>440</v>
      </c>
      <c r="B83" s="709">
        <f>[25]Tri_Incurred_CCounts_Attror!B14</f>
        <v>73</v>
      </c>
      <c r="C83" s="709">
        <f>[25]Tri_Incurred_CCounts_Attror!C14</f>
        <v>82</v>
      </c>
      <c r="D83" s="709">
        <f>[25]Tri_Incurred_CCounts_Attror!D14</f>
        <v>83</v>
      </c>
      <c r="E83" s="709">
        <f>[25]Tri_Incurred_CCounts_Attror!E14</f>
        <v>83</v>
      </c>
      <c r="F83" s="709">
        <f>[25]Tri_Incurred_CCounts_Attror!F14</f>
        <v>83</v>
      </c>
      <c r="G83" s="709">
        <f>[25]Tri_Incurred_CCounts_Attror!G14</f>
        <v>83</v>
      </c>
      <c r="H83" s="709">
        <f>[25]Tri_Incurred_CCounts_Attror!H14</f>
        <v>84</v>
      </c>
      <c r="I83" s="709">
        <f>[25]Tri_Incurred_CCounts_Attror!I14</f>
        <v>84</v>
      </c>
      <c r="J83" s="709">
        <f>[25]Tri_Incurred_CCounts_Attror!J14</f>
        <v>84</v>
      </c>
      <c r="K83" s="709">
        <f>[25]Tri_Incurred_CCounts_Attror!K14</f>
        <v>84</v>
      </c>
      <c r="L83" s="709">
        <f>[25]Tri_Incurred_CCounts_Attror!L14</f>
        <v>84</v>
      </c>
      <c r="M83" s="709">
        <f>[25]Tri_Incurred_CCounts_Attror!M14</f>
        <v>84</v>
      </c>
      <c r="N83" s="709">
        <f>[25]Tri_Incurred_CCounts_Attror!N14</f>
        <v>84</v>
      </c>
      <c r="O83" s="709">
        <f>[25]Tri_Incurred_CCounts_Attror!O14</f>
        <v>84</v>
      </c>
      <c r="P83" s="709">
        <f>[25]Tri_Incurred_CCounts_Attror!P14</f>
        <v>84</v>
      </c>
      <c r="Q83" s="709">
        <f>[25]Tri_Incurred_CCounts_Attror!Q14</f>
        <v>84</v>
      </c>
      <c r="R83" s="709">
        <f>[25]Tri_Incurred_CCounts_Attror!R14</f>
        <v>84</v>
      </c>
      <c r="S83" s="709">
        <f>[25]Tri_Incurred_CCounts_Attror!S14</f>
        <v>84</v>
      </c>
      <c r="T83" s="709">
        <f>[25]Tri_Incurred_CCounts_Attror!T14</f>
        <v>84</v>
      </c>
      <c r="U83" s="709">
        <f>[25]Tri_Incurred_CCounts_Attror!U14</f>
        <v>84</v>
      </c>
      <c r="V83" s="709">
        <f>[25]Tri_Incurred_CCounts_Attror!V14</f>
        <v>84</v>
      </c>
      <c r="W83" s="709">
        <f>[25]Tri_Incurred_CCounts_Attror!W14</f>
        <v>84</v>
      </c>
      <c r="X83" s="709">
        <f>[25]Tri_Incurred_CCounts_Attror!X14</f>
        <v>84</v>
      </c>
      <c r="Y83" s="709">
        <f>[25]Tri_Incurred_CCounts_Attror!Y14</f>
        <v>84</v>
      </c>
      <c r="Z83" s="709">
        <f>[25]Tri_Incurred_CCounts_Attror!Z14</f>
        <v>84</v>
      </c>
      <c r="AA83" s="709">
        <f>[25]Tri_Incurred_CCounts_Attror!AA14</f>
        <v>84</v>
      </c>
      <c r="AB83" s="709">
        <f>[25]Tri_Incurred_CCounts_Attror!AB14</f>
        <v>84</v>
      </c>
      <c r="AC83" s="709">
        <f>[25]Tri_Incurred_CCounts_Attror!AC14</f>
        <v>84</v>
      </c>
      <c r="AD83" s="709">
        <f>[25]Tri_Incurred_CCounts_Attror!AD14</f>
        <v>84</v>
      </c>
      <c r="AE83" s="709">
        <f>[25]Tri_Incurred_CCounts_Attror!AE14</f>
        <v>84</v>
      </c>
      <c r="AF83" s="709">
        <f>[25]Tri_Incurred_CCounts_Attror!AF14</f>
        <v>84</v>
      </c>
      <c r="AG83" s="709">
        <f>[25]Tri_Incurred_CCounts_Attror!AG14</f>
        <v>84</v>
      </c>
      <c r="AH83" s="709">
        <f>[25]Tri_Incurred_CCounts_Attror!AH14</f>
        <v>84</v>
      </c>
      <c r="AI83" s="709">
        <f>[25]Tri_Incurred_CCounts_Attror!AI14</f>
        <v>84</v>
      </c>
      <c r="AJ83" s="709">
        <f>[25]Tri_Incurred_CCounts_Attror!AJ14</f>
        <v>84</v>
      </c>
      <c r="AK83" s="709">
        <f>[25]Tri_Incurred_CCounts_Attror!AK14</f>
        <v>84</v>
      </c>
      <c r="AL83" s="709">
        <f>[25]Tri_Incurred_CCounts_Attror!AL14</f>
        <v>84</v>
      </c>
      <c r="AM83" s="709">
        <f>[25]Tri_Incurred_CCounts_Attror!AM14</f>
        <v>84</v>
      </c>
      <c r="AN83" s="709">
        <f>[25]Tri_Incurred_CCounts_Attror!AN14</f>
        <v>84</v>
      </c>
      <c r="AO83" s="709">
        <f>[25]Tri_Incurred_CCounts_Attror!AO14</f>
        <v>84</v>
      </c>
      <c r="AP83" s="709">
        <f>[25]Tri_Incurred_CCounts_Attror!AP14</f>
        <v>84</v>
      </c>
      <c r="AQ83" s="709">
        <f>[25]Tri_Incurred_CCounts_Attror!AQ14</f>
        <v>84</v>
      </c>
      <c r="AR83" s="709">
        <f>[25]Tri_Incurred_CCounts_Attror!AR14</f>
        <v>84</v>
      </c>
      <c r="AS83" s="709">
        <f>[25]Tri_Incurred_CCounts_Attror!AS14</f>
        <v>84</v>
      </c>
      <c r="AT83" s="709">
        <f>[25]Tri_Incurred_CCounts_Attror!AT14</f>
        <v>84</v>
      </c>
      <c r="AU83" s="709">
        <f>[25]Tri_Incurred_CCounts_Attror!AU14</f>
        <v>84</v>
      </c>
      <c r="AV83" s="709">
        <f>[25]Tri_Incurred_CCounts_Attror!AV14</f>
        <v>84</v>
      </c>
      <c r="AW83" s="709">
        <f>[25]Tri_Incurred_CCounts_Attror!AW14</f>
        <v>84</v>
      </c>
      <c r="AX83" s="709">
        <f>[25]Tri_Incurred_CCounts_Attror!AX14</f>
        <v>84</v>
      </c>
      <c r="AY83" s="709">
        <f>[25]Tri_Incurred_CCounts_Attror!AY14</f>
        <v>84</v>
      </c>
      <c r="AZ83" s="709">
        <f>[25]Tri_Incurred_CCounts_Attror!AZ14</f>
        <v>84</v>
      </c>
      <c r="BA83" s="709">
        <f>[25]Tri_Incurred_CCounts_Attror!BA14</f>
        <v>84</v>
      </c>
      <c r="BB83" s="709">
        <f>[25]Tri_Incurred_CCounts_Attror!BB14</f>
        <v>84</v>
      </c>
      <c r="BC83" s="709">
        <f>[25]Tri_Incurred_CCounts_Attror!BC14</f>
        <v>84</v>
      </c>
      <c r="BD83" s="709">
        <f>[25]Tri_Incurred_CCounts_Attror!BD14</f>
        <v>84</v>
      </c>
      <c r="BE83" s="709">
        <f>[25]Tri_Incurred_CCounts_Attror!BE14</f>
        <v>84</v>
      </c>
      <c r="BF83" s="709">
        <f>[25]Tri_Incurred_CCounts_Attror!BF14</f>
        <v>84</v>
      </c>
      <c r="BG83" s="709">
        <f>[25]Tri_Incurred_CCounts_Attror!BG14</f>
        <v>84</v>
      </c>
      <c r="BH83" s="709">
        <f>[25]Tri_Incurred_CCounts_Attror!BH14</f>
        <v>84</v>
      </c>
      <c r="BI83" s="709" t="str">
        <f>[25]Tri_Incurred_CCounts_Attror!BI14</f>
        <v/>
      </c>
      <c r="BJ83" s="709" t="str">
        <f>[25]Tri_Incurred_CCounts_Attror!BJ14</f>
        <v/>
      </c>
      <c r="BK83" s="709" t="e">
        <f>[25]Tri_Incurred_CCounts_Attror!BK14</f>
        <v>#N/A</v>
      </c>
      <c r="BL83" s="709" t="e">
        <f>[25]Tri_Incurred_CCounts_Attror!BL14</f>
        <v>#N/A</v>
      </c>
      <c r="BM83" s="709" t="e">
        <f>[25]Tri_Incurred_CCounts_Attror!BM14</f>
        <v>#N/A</v>
      </c>
      <c r="BN83" s="709" t="e">
        <f>[25]Tri_Incurred_CCounts_Attror!BN14</f>
        <v>#N/A</v>
      </c>
      <c r="BO83" s="709" t="e">
        <f>[25]Tri_Incurred_CCounts_Attror!BO14</f>
        <v>#N/A</v>
      </c>
      <c r="BP83" s="709" t="e">
        <f>[25]Tri_Incurred_CCounts_Attror!BP14</f>
        <v>#N/A</v>
      </c>
      <c r="BQ83" s="709" t="e">
        <f>[25]Tri_Incurred_CCounts_Attror!BQ14</f>
        <v>#N/A</v>
      </c>
      <c r="BR83" s="709" t="e">
        <f>[25]Tri_Incurred_CCounts_Attror!BR14</f>
        <v>#N/A</v>
      </c>
      <c r="BS83" s="709" t="e">
        <f>[25]Tri_Incurred_CCounts_Attror!BS14</f>
        <v>#N/A</v>
      </c>
      <c r="BT83" s="709" t="e">
        <f>[25]Tri_Incurred_CCounts_Attror!BT14</f>
        <v>#N/A</v>
      </c>
      <c r="BU83" s="709" t="e">
        <f>[25]Tri_Incurred_CCounts_Attror!BU14</f>
        <v>#N/A</v>
      </c>
      <c r="BV83" s="709" t="e">
        <f>[25]Tri_Incurred_CCounts_Attror!BV14</f>
        <v>#N/A</v>
      </c>
      <c r="BW83" s="709" t="e">
        <f>[25]Tri_Incurred_CCounts_Attror!BW14</f>
        <v>#N/A</v>
      </c>
      <c r="BX83" s="709" t="e">
        <f>[25]Tri_Incurred_CCounts_Attror!BX14</f>
        <v>#N/A</v>
      </c>
      <c r="BY83" s="709" t="e">
        <f>[25]Tri_Incurred_CCounts_Attror!BY14</f>
        <v>#N/A</v>
      </c>
      <c r="BZ83" s="709" t="e">
        <f>[25]Tri_Incurred_CCounts_Attror!BZ14</f>
        <v>#N/A</v>
      </c>
      <c r="CA83" s="709" t="e">
        <f>[25]Tri_Incurred_CCounts_Attror!CA14</f>
        <v>#N/A</v>
      </c>
      <c r="CB83" s="709" t="e">
        <f>[25]Tri_Incurred_CCounts_Attror!CB14</f>
        <v>#N/A</v>
      </c>
      <c r="CC83" s="709" t="e">
        <f>[25]Tri_Incurred_CCounts_Attror!CC14</f>
        <v>#N/A</v>
      </c>
    </row>
    <row r="84" spans="1:81">
      <c r="A84" s="127" t="s">
        <v>441</v>
      </c>
      <c r="B84" s="709">
        <f>[25]Tri_Incurred_CCounts_Attror!B15</f>
        <v>67</v>
      </c>
      <c r="C84" s="709">
        <f>[25]Tri_Incurred_CCounts_Attror!C15</f>
        <v>88</v>
      </c>
      <c r="D84" s="709">
        <f>[25]Tri_Incurred_CCounts_Attror!D15</f>
        <v>89</v>
      </c>
      <c r="E84" s="709">
        <f>[25]Tri_Incurred_CCounts_Attror!E15</f>
        <v>90</v>
      </c>
      <c r="F84" s="709">
        <f>[25]Tri_Incurred_CCounts_Attror!F15</f>
        <v>92</v>
      </c>
      <c r="G84" s="709">
        <f>[25]Tri_Incurred_CCounts_Attror!G15</f>
        <v>91</v>
      </c>
      <c r="H84" s="709">
        <f>[25]Tri_Incurred_CCounts_Attror!H15</f>
        <v>92</v>
      </c>
      <c r="I84" s="709">
        <f>[25]Tri_Incurred_CCounts_Attror!I15</f>
        <v>92</v>
      </c>
      <c r="J84" s="709">
        <f>[25]Tri_Incurred_CCounts_Attror!J15</f>
        <v>92</v>
      </c>
      <c r="K84" s="709">
        <f>[25]Tri_Incurred_CCounts_Attror!K15</f>
        <v>92</v>
      </c>
      <c r="L84" s="709">
        <f>[25]Tri_Incurred_CCounts_Attror!L15</f>
        <v>91</v>
      </c>
      <c r="M84" s="709">
        <f>[25]Tri_Incurred_CCounts_Attror!M15</f>
        <v>91</v>
      </c>
      <c r="N84" s="709">
        <f>[25]Tri_Incurred_CCounts_Attror!N15</f>
        <v>91</v>
      </c>
      <c r="O84" s="709">
        <f>[25]Tri_Incurred_CCounts_Attror!O15</f>
        <v>91</v>
      </c>
      <c r="P84" s="709">
        <f>[25]Tri_Incurred_CCounts_Attror!P15</f>
        <v>91</v>
      </c>
      <c r="Q84" s="709">
        <f>[25]Tri_Incurred_CCounts_Attror!Q15</f>
        <v>91</v>
      </c>
      <c r="R84" s="709">
        <f>[25]Tri_Incurred_CCounts_Attror!R15</f>
        <v>92</v>
      </c>
      <c r="S84" s="709">
        <f>[25]Tri_Incurred_CCounts_Attror!S15</f>
        <v>92</v>
      </c>
      <c r="T84" s="709">
        <f>[25]Tri_Incurred_CCounts_Attror!T15</f>
        <v>92</v>
      </c>
      <c r="U84" s="709">
        <f>[25]Tri_Incurred_CCounts_Attror!U15</f>
        <v>92</v>
      </c>
      <c r="V84" s="709">
        <f>[25]Tri_Incurred_CCounts_Attror!V15</f>
        <v>92</v>
      </c>
      <c r="W84" s="709">
        <f>[25]Tri_Incurred_CCounts_Attror!W15</f>
        <v>92</v>
      </c>
      <c r="X84" s="709">
        <f>[25]Tri_Incurred_CCounts_Attror!X15</f>
        <v>92</v>
      </c>
      <c r="Y84" s="709">
        <f>[25]Tri_Incurred_CCounts_Attror!Y15</f>
        <v>92</v>
      </c>
      <c r="Z84" s="709">
        <f>[25]Tri_Incurred_CCounts_Attror!Z15</f>
        <v>92</v>
      </c>
      <c r="AA84" s="709">
        <f>[25]Tri_Incurred_CCounts_Attror!AA15</f>
        <v>92</v>
      </c>
      <c r="AB84" s="709">
        <f>[25]Tri_Incurred_CCounts_Attror!AB15</f>
        <v>92</v>
      </c>
      <c r="AC84" s="709">
        <f>[25]Tri_Incurred_CCounts_Attror!AC15</f>
        <v>92</v>
      </c>
      <c r="AD84" s="709">
        <f>[25]Tri_Incurred_CCounts_Attror!AD15</f>
        <v>92</v>
      </c>
      <c r="AE84" s="709">
        <f>[25]Tri_Incurred_CCounts_Attror!AE15</f>
        <v>92</v>
      </c>
      <c r="AF84" s="709">
        <f>[25]Tri_Incurred_CCounts_Attror!AF15</f>
        <v>92</v>
      </c>
      <c r="AG84" s="709">
        <f>[25]Tri_Incurred_CCounts_Attror!AG15</f>
        <v>92</v>
      </c>
      <c r="AH84" s="709">
        <f>[25]Tri_Incurred_CCounts_Attror!AH15</f>
        <v>92</v>
      </c>
      <c r="AI84" s="709">
        <f>[25]Tri_Incurred_CCounts_Attror!AI15</f>
        <v>92</v>
      </c>
      <c r="AJ84" s="709">
        <f>[25]Tri_Incurred_CCounts_Attror!AJ15</f>
        <v>92</v>
      </c>
      <c r="AK84" s="709">
        <f>[25]Tri_Incurred_CCounts_Attror!AK15</f>
        <v>92</v>
      </c>
      <c r="AL84" s="709">
        <f>[25]Tri_Incurred_CCounts_Attror!AL15</f>
        <v>92</v>
      </c>
      <c r="AM84" s="709">
        <f>[25]Tri_Incurred_CCounts_Attror!AM15</f>
        <v>92</v>
      </c>
      <c r="AN84" s="709">
        <f>[25]Tri_Incurred_CCounts_Attror!AN15</f>
        <v>92</v>
      </c>
      <c r="AO84" s="709">
        <f>[25]Tri_Incurred_CCounts_Attror!AO15</f>
        <v>92</v>
      </c>
      <c r="AP84" s="709">
        <f>[25]Tri_Incurred_CCounts_Attror!AP15</f>
        <v>92</v>
      </c>
      <c r="AQ84" s="709">
        <f>[25]Tri_Incurred_CCounts_Attror!AQ15</f>
        <v>92</v>
      </c>
      <c r="AR84" s="709">
        <f>[25]Tri_Incurred_CCounts_Attror!AR15</f>
        <v>92</v>
      </c>
      <c r="AS84" s="709">
        <f>[25]Tri_Incurred_CCounts_Attror!AS15</f>
        <v>92</v>
      </c>
      <c r="AT84" s="709">
        <f>[25]Tri_Incurred_CCounts_Attror!AT15</f>
        <v>92</v>
      </c>
      <c r="AU84" s="709">
        <f>[25]Tri_Incurred_CCounts_Attror!AU15</f>
        <v>92</v>
      </c>
      <c r="AV84" s="709">
        <f>[25]Tri_Incurred_CCounts_Attror!AV15</f>
        <v>92</v>
      </c>
      <c r="AW84" s="709">
        <f>[25]Tri_Incurred_CCounts_Attror!AW15</f>
        <v>92</v>
      </c>
      <c r="AX84" s="709">
        <f>[25]Tri_Incurred_CCounts_Attror!AX15</f>
        <v>92</v>
      </c>
      <c r="AY84" s="709">
        <f>[25]Tri_Incurred_CCounts_Attror!AY15</f>
        <v>92</v>
      </c>
      <c r="AZ84" s="709">
        <f>[25]Tri_Incurred_CCounts_Attror!AZ15</f>
        <v>92</v>
      </c>
      <c r="BA84" s="709">
        <f>[25]Tri_Incurred_CCounts_Attror!BA15</f>
        <v>92</v>
      </c>
      <c r="BB84" s="709">
        <f>[25]Tri_Incurred_CCounts_Attror!BB15</f>
        <v>92</v>
      </c>
      <c r="BC84" s="709">
        <f>[25]Tri_Incurred_CCounts_Attror!BC15</f>
        <v>92</v>
      </c>
      <c r="BD84" s="709">
        <f>[25]Tri_Incurred_CCounts_Attror!BD15</f>
        <v>92</v>
      </c>
      <c r="BE84" s="709">
        <f>[25]Tri_Incurred_CCounts_Attror!BE15</f>
        <v>92</v>
      </c>
      <c r="BF84" s="709">
        <f>[25]Tri_Incurred_CCounts_Attror!BF15</f>
        <v>92</v>
      </c>
      <c r="BG84" s="709">
        <f>[25]Tri_Incurred_CCounts_Attror!BG15</f>
        <v>93</v>
      </c>
      <c r="BH84" s="709" t="str">
        <f>[25]Tri_Incurred_CCounts_Attror!BH15</f>
        <v/>
      </c>
      <c r="BI84" s="709" t="str">
        <f>[25]Tri_Incurred_CCounts_Attror!BI15</f>
        <v/>
      </c>
      <c r="BJ84" s="709" t="str">
        <f>[25]Tri_Incurred_CCounts_Attror!BJ15</f>
        <v/>
      </c>
      <c r="BK84" s="709" t="e">
        <f>[25]Tri_Incurred_CCounts_Attror!BK15</f>
        <v>#N/A</v>
      </c>
      <c r="BL84" s="709" t="e">
        <f>[25]Tri_Incurred_CCounts_Attror!BL15</f>
        <v>#N/A</v>
      </c>
      <c r="BM84" s="709" t="e">
        <f>[25]Tri_Incurred_CCounts_Attror!BM15</f>
        <v>#N/A</v>
      </c>
      <c r="BN84" s="709" t="e">
        <f>[25]Tri_Incurred_CCounts_Attror!BN15</f>
        <v>#N/A</v>
      </c>
      <c r="BO84" s="709" t="e">
        <f>[25]Tri_Incurred_CCounts_Attror!BO15</f>
        <v>#N/A</v>
      </c>
      <c r="BP84" s="709" t="e">
        <f>[25]Tri_Incurred_CCounts_Attror!BP15</f>
        <v>#N/A</v>
      </c>
      <c r="BQ84" s="709" t="e">
        <f>[25]Tri_Incurred_CCounts_Attror!BQ15</f>
        <v>#N/A</v>
      </c>
      <c r="BR84" s="709" t="e">
        <f>[25]Tri_Incurred_CCounts_Attror!BR15</f>
        <v>#N/A</v>
      </c>
      <c r="BS84" s="709" t="e">
        <f>[25]Tri_Incurred_CCounts_Attror!BS15</f>
        <v>#N/A</v>
      </c>
      <c r="BT84" s="709" t="e">
        <f>[25]Tri_Incurred_CCounts_Attror!BT15</f>
        <v>#N/A</v>
      </c>
      <c r="BU84" s="709" t="e">
        <f>[25]Tri_Incurred_CCounts_Attror!BU15</f>
        <v>#N/A</v>
      </c>
      <c r="BV84" s="709" t="e">
        <f>[25]Tri_Incurred_CCounts_Attror!BV15</f>
        <v>#N/A</v>
      </c>
      <c r="BW84" s="709" t="e">
        <f>[25]Tri_Incurred_CCounts_Attror!BW15</f>
        <v>#N/A</v>
      </c>
      <c r="BX84" s="709" t="e">
        <f>[25]Tri_Incurred_CCounts_Attror!BX15</f>
        <v>#N/A</v>
      </c>
      <c r="BY84" s="709" t="e">
        <f>[25]Tri_Incurred_CCounts_Attror!BY15</f>
        <v>#N/A</v>
      </c>
      <c r="BZ84" s="709" t="e">
        <f>[25]Tri_Incurred_CCounts_Attror!BZ15</f>
        <v>#N/A</v>
      </c>
      <c r="CA84" s="709" t="e">
        <f>[25]Tri_Incurred_CCounts_Attror!CA15</f>
        <v>#N/A</v>
      </c>
      <c r="CB84" s="709" t="e">
        <f>[25]Tri_Incurred_CCounts_Attror!CB15</f>
        <v>#N/A</v>
      </c>
      <c r="CC84" s="709" t="e">
        <f>[25]Tri_Incurred_CCounts_Attror!CC15</f>
        <v>#N/A</v>
      </c>
    </row>
    <row r="85" spans="1:81">
      <c r="A85" s="127" t="s">
        <v>442</v>
      </c>
      <c r="B85" s="709">
        <f>[25]Tri_Incurred_CCounts_Attror!B16</f>
        <v>58</v>
      </c>
      <c r="C85" s="709">
        <f>[25]Tri_Incurred_CCounts_Attror!C16</f>
        <v>64</v>
      </c>
      <c r="D85" s="709">
        <f>[25]Tri_Incurred_CCounts_Attror!D16</f>
        <v>65</v>
      </c>
      <c r="E85" s="709">
        <f>[25]Tri_Incurred_CCounts_Attror!E16</f>
        <v>67</v>
      </c>
      <c r="F85" s="709">
        <f>[25]Tri_Incurred_CCounts_Attror!F16</f>
        <v>67</v>
      </c>
      <c r="G85" s="709">
        <f>[25]Tri_Incurred_CCounts_Attror!G16</f>
        <v>68</v>
      </c>
      <c r="H85" s="709">
        <f>[25]Tri_Incurred_CCounts_Attror!H16</f>
        <v>68</v>
      </c>
      <c r="I85" s="709">
        <f>[25]Tri_Incurred_CCounts_Attror!I16</f>
        <v>70</v>
      </c>
      <c r="J85" s="709">
        <f>[25]Tri_Incurred_CCounts_Attror!J16</f>
        <v>70</v>
      </c>
      <c r="K85" s="709">
        <f>[25]Tri_Incurred_CCounts_Attror!K16</f>
        <v>71</v>
      </c>
      <c r="L85" s="709">
        <f>[25]Tri_Incurred_CCounts_Attror!L16</f>
        <v>70</v>
      </c>
      <c r="M85" s="709">
        <f>[25]Tri_Incurred_CCounts_Attror!M16</f>
        <v>70</v>
      </c>
      <c r="N85" s="709">
        <f>[25]Tri_Incurred_CCounts_Attror!N16</f>
        <v>70</v>
      </c>
      <c r="O85" s="709">
        <f>[25]Tri_Incurred_CCounts_Attror!O16</f>
        <v>70</v>
      </c>
      <c r="P85" s="709">
        <f>[25]Tri_Incurred_CCounts_Attror!P16</f>
        <v>70</v>
      </c>
      <c r="Q85" s="709">
        <f>[25]Tri_Incurred_CCounts_Attror!Q16</f>
        <v>70</v>
      </c>
      <c r="R85" s="709">
        <f>[25]Tri_Incurred_CCounts_Attror!R16</f>
        <v>70</v>
      </c>
      <c r="S85" s="709">
        <f>[25]Tri_Incurred_CCounts_Attror!S16</f>
        <v>70</v>
      </c>
      <c r="T85" s="709">
        <f>[25]Tri_Incurred_CCounts_Attror!T16</f>
        <v>70</v>
      </c>
      <c r="U85" s="709">
        <f>[25]Tri_Incurred_CCounts_Attror!U16</f>
        <v>70</v>
      </c>
      <c r="V85" s="709">
        <f>[25]Tri_Incurred_CCounts_Attror!V16</f>
        <v>70</v>
      </c>
      <c r="W85" s="709">
        <f>[25]Tri_Incurred_CCounts_Attror!W16</f>
        <v>70</v>
      </c>
      <c r="X85" s="709">
        <f>[25]Tri_Incurred_CCounts_Attror!X16</f>
        <v>70</v>
      </c>
      <c r="Y85" s="709">
        <f>[25]Tri_Incurred_CCounts_Attror!Y16</f>
        <v>70</v>
      </c>
      <c r="Z85" s="709">
        <f>[25]Tri_Incurred_CCounts_Attror!Z16</f>
        <v>70</v>
      </c>
      <c r="AA85" s="709">
        <f>[25]Tri_Incurred_CCounts_Attror!AA16</f>
        <v>70</v>
      </c>
      <c r="AB85" s="709">
        <f>[25]Tri_Incurred_CCounts_Attror!AB16</f>
        <v>70</v>
      </c>
      <c r="AC85" s="709">
        <f>[25]Tri_Incurred_CCounts_Attror!AC16</f>
        <v>70</v>
      </c>
      <c r="AD85" s="709">
        <f>[25]Tri_Incurred_CCounts_Attror!AD16</f>
        <v>70</v>
      </c>
      <c r="AE85" s="709">
        <f>[25]Tri_Incurred_CCounts_Attror!AE16</f>
        <v>70</v>
      </c>
      <c r="AF85" s="709">
        <f>[25]Tri_Incurred_CCounts_Attror!AF16</f>
        <v>70</v>
      </c>
      <c r="AG85" s="709">
        <f>[25]Tri_Incurred_CCounts_Attror!AG16</f>
        <v>70</v>
      </c>
      <c r="AH85" s="709">
        <f>[25]Tri_Incurred_CCounts_Attror!AH16</f>
        <v>70</v>
      </c>
      <c r="AI85" s="709">
        <f>[25]Tri_Incurred_CCounts_Attror!AI16</f>
        <v>70</v>
      </c>
      <c r="AJ85" s="709">
        <f>[25]Tri_Incurred_CCounts_Attror!AJ16</f>
        <v>70</v>
      </c>
      <c r="AK85" s="709">
        <f>[25]Tri_Incurred_CCounts_Attror!AK16</f>
        <v>70</v>
      </c>
      <c r="AL85" s="709">
        <f>[25]Tri_Incurred_CCounts_Attror!AL16</f>
        <v>70</v>
      </c>
      <c r="AM85" s="709">
        <f>[25]Tri_Incurred_CCounts_Attror!AM16</f>
        <v>70</v>
      </c>
      <c r="AN85" s="709">
        <f>[25]Tri_Incurred_CCounts_Attror!AN16</f>
        <v>70</v>
      </c>
      <c r="AO85" s="709">
        <f>[25]Tri_Incurred_CCounts_Attror!AO16</f>
        <v>70</v>
      </c>
      <c r="AP85" s="709">
        <f>[25]Tri_Incurred_CCounts_Attror!AP16</f>
        <v>70</v>
      </c>
      <c r="AQ85" s="709">
        <f>[25]Tri_Incurred_CCounts_Attror!AQ16</f>
        <v>70</v>
      </c>
      <c r="AR85" s="709">
        <f>[25]Tri_Incurred_CCounts_Attror!AR16</f>
        <v>70</v>
      </c>
      <c r="AS85" s="709">
        <f>[25]Tri_Incurred_CCounts_Attror!AS16</f>
        <v>70</v>
      </c>
      <c r="AT85" s="709">
        <f>[25]Tri_Incurred_CCounts_Attror!AT16</f>
        <v>70</v>
      </c>
      <c r="AU85" s="709">
        <f>[25]Tri_Incurred_CCounts_Attror!AU16</f>
        <v>70</v>
      </c>
      <c r="AV85" s="709">
        <f>[25]Tri_Incurred_CCounts_Attror!AV16</f>
        <v>70</v>
      </c>
      <c r="AW85" s="709">
        <f>[25]Tri_Incurred_CCounts_Attror!AW16</f>
        <v>70</v>
      </c>
      <c r="AX85" s="709">
        <f>[25]Tri_Incurred_CCounts_Attror!AX16</f>
        <v>70</v>
      </c>
      <c r="AY85" s="709">
        <f>[25]Tri_Incurred_CCounts_Attror!AY16</f>
        <v>70</v>
      </c>
      <c r="AZ85" s="709">
        <f>[25]Tri_Incurred_CCounts_Attror!AZ16</f>
        <v>70</v>
      </c>
      <c r="BA85" s="709">
        <f>[25]Tri_Incurred_CCounts_Attror!BA16</f>
        <v>70</v>
      </c>
      <c r="BB85" s="709">
        <f>[25]Tri_Incurred_CCounts_Attror!BB16</f>
        <v>70</v>
      </c>
      <c r="BC85" s="709">
        <f>[25]Tri_Incurred_CCounts_Attror!BC16</f>
        <v>70</v>
      </c>
      <c r="BD85" s="709">
        <f>[25]Tri_Incurred_CCounts_Attror!BD16</f>
        <v>70</v>
      </c>
      <c r="BE85" s="709">
        <f>[25]Tri_Incurred_CCounts_Attror!BE16</f>
        <v>70</v>
      </c>
      <c r="BF85" s="709">
        <f>[25]Tri_Incurred_CCounts_Attror!BF16</f>
        <v>71</v>
      </c>
      <c r="BG85" s="709" t="str">
        <f>[25]Tri_Incurred_CCounts_Attror!BG16</f>
        <v/>
      </c>
      <c r="BH85" s="709" t="str">
        <f>[25]Tri_Incurred_CCounts_Attror!BH16</f>
        <v/>
      </c>
      <c r="BI85" s="709" t="str">
        <f>[25]Tri_Incurred_CCounts_Attror!BI16</f>
        <v/>
      </c>
      <c r="BJ85" s="709" t="str">
        <f>[25]Tri_Incurred_CCounts_Attror!BJ16</f>
        <v/>
      </c>
      <c r="BK85" s="709" t="e">
        <f>[25]Tri_Incurred_CCounts_Attror!BK16</f>
        <v>#N/A</v>
      </c>
      <c r="BL85" s="709" t="e">
        <f>[25]Tri_Incurred_CCounts_Attror!BL16</f>
        <v>#N/A</v>
      </c>
      <c r="BM85" s="709" t="e">
        <f>[25]Tri_Incurred_CCounts_Attror!BM16</f>
        <v>#N/A</v>
      </c>
      <c r="BN85" s="709" t="e">
        <f>[25]Tri_Incurred_CCounts_Attror!BN16</f>
        <v>#N/A</v>
      </c>
      <c r="BO85" s="709" t="e">
        <f>[25]Tri_Incurred_CCounts_Attror!BO16</f>
        <v>#N/A</v>
      </c>
      <c r="BP85" s="709" t="e">
        <f>[25]Tri_Incurred_CCounts_Attror!BP16</f>
        <v>#N/A</v>
      </c>
      <c r="BQ85" s="709" t="e">
        <f>[25]Tri_Incurred_CCounts_Attror!BQ16</f>
        <v>#N/A</v>
      </c>
      <c r="BR85" s="709" t="e">
        <f>[25]Tri_Incurred_CCounts_Attror!BR16</f>
        <v>#N/A</v>
      </c>
      <c r="BS85" s="709" t="e">
        <f>[25]Tri_Incurred_CCounts_Attror!BS16</f>
        <v>#N/A</v>
      </c>
      <c r="BT85" s="709" t="e">
        <f>[25]Tri_Incurred_CCounts_Attror!BT16</f>
        <v>#N/A</v>
      </c>
      <c r="BU85" s="709" t="e">
        <f>[25]Tri_Incurred_CCounts_Attror!BU16</f>
        <v>#N/A</v>
      </c>
      <c r="BV85" s="709" t="e">
        <f>[25]Tri_Incurred_CCounts_Attror!BV16</f>
        <v>#N/A</v>
      </c>
      <c r="BW85" s="709" t="e">
        <f>[25]Tri_Incurred_CCounts_Attror!BW16</f>
        <v>#N/A</v>
      </c>
      <c r="BX85" s="709" t="e">
        <f>[25]Tri_Incurred_CCounts_Attror!BX16</f>
        <v>#N/A</v>
      </c>
      <c r="BY85" s="709" t="e">
        <f>[25]Tri_Incurred_CCounts_Attror!BY16</f>
        <v>#N/A</v>
      </c>
      <c r="BZ85" s="709" t="e">
        <f>[25]Tri_Incurred_CCounts_Attror!BZ16</f>
        <v>#N/A</v>
      </c>
      <c r="CA85" s="709" t="e">
        <f>[25]Tri_Incurred_CCounts_Attror!CA16</f>
        <v>#N/A</v>
      </c>
      <c r="CB85" s="709" t="e">
        <f>[25]Tri_Incurred_CCounts_Attror!CB16</f>
        <v>#N/A</v>
      </c>
      <c r="CC85" s="709" t="e">
        <f>[25]Tri_Incurred_CCounts_Attror!CC16</f>
        <v>#N/A</v>
      </c>
    </row>
    <row r="86" spans="1:81">
      <c r="A86" s="127" t="s">
        <v>443</v>
      </c>
      <c r="B86" s="709">
        <f>[25]Tri_Incurred_CCounts_Attror!B17</f>
        <v>75</v>
      </c>
      <c r="C86" s="709">
        <f>[25]Tri_Incurred_CCounts_Attror!C17</f>
        <v>71</v>
      </c>
      <c r="D86" s="709">
        <f>[25]Tri_Incurred_CCounts_Attror!D17</f>
        <v>92</v>
      </c>
      <c r="E86" s="709">
        <f>[25]Tri_Incurred_CCounts_Attror!E17</f>
        <v>92</v>
      </c>
      <c r="F86" s="709">
        <f>[25]Tri_Incurred_CCounts_Attror!F17</f>
        <v>91</v>
      </c>
      <c r="G86" s="709">
        <f>[25]Tri_Incurred_CCounts_Attror!G17</f>
        <v>91</v>
      </c>
      <c r="H86" s="709">
        <f>[25]Tri_Incurred_CCounts_Attror!H17</f>
        <v>98</v>
      </c>
      <c r="I86" s="709">
        <f>[25]Tri_Incurred_CCounts_Attror!I17</f>
        <v>98</v>
      </c>
      <c r="J86" s="709">
        <f>[25]Tri_Incurred_CCounts_Attror!J17</f>
        <v>99</v>
      </c>
      <c r="K86" s="709">
        <f>[25]Tri_Incurred_CCounts_Attror!K17</f>
        <v>96</v>
      </c>
      <c r="L86" s="709">
        <f>[25]Tri_Incurred_CCounts_Attror!L17</f>
        <v>96</v>
      </c>
      <c r="M86" s="709">
        <f>[25]Tri_Incurred_CCounts_Attror!M17</f>
        <v>96</v>
      </c>
      <c r="N86" s="709">
        <f>[25]Tri_Incurred_CCounts_Attror!N17</f>
        <v>96</v>
      </c>
      <c r="O86" s="709">
        <f>[25]Tri_Incurred_CCounts_Attror!O17</f>
        <v>96</v>
      </c>
      <c r="P86" s="709">
        <f>[25]Tri_Incurred_CCounts_Attror!P17</f>
        <v>96</v>
      </c>
      <c r="Q86" s="709">
        <f>[25]Tri_Incurred_CCounts_Attror!Q17</f>
        <v>96</v>
      </c>
      <c r="R86" s="709">
        <f>[25]Tri_Incurred_CCounts_Attror!R17</f>
        <v>96</v>
      </c>
      <c r="S86" s="709">
        <f>[25]Tri_Incurred_CCounts_Attror!S17</f>
        <v>96</v>
      </c>
      <c r="T86" s="709">
        <f>[25]Tri_Incurred_CCounts_Attror!T17</f>
        <v>96</v>
      </c>
      <c r="U86" s="709">
        <f>[25]Tri_Incurred_CCounts_Attror!U17</f>
        <v>96</v>
      </c>
      <c r="V86" s="709">
        <f>[25]Tri_Incurred_CCounts_Attror!V17</f>
        <v>96</v>
      </c>
      <c r="W86" s="709">
        <f>[25]Tri_Incurred_CCounts_Attror!W17</f>
        <v>96</v>
      </c>
      <c r="X86" s="709">
        <f>[25]Tri_Incurred_CCounts_Attror!X17</f>
        <v>96</v>
      </c>
      <c r="Y86" s="709">
        <f>[25]Tri_Incurred_CCounts_Attror!Y17</f>
        <v>96</v>
      </c>
      <c r="Z86" s="709">
        <f>[25]Tri_Incurred_CCounts_Attror!Z17</f>
        <v>96</v>
      </c>
      <c r="AA86" s="709">
        <f>[25]Tri_Incurred_CCounts_Attror!AA17</f>
        <v>96</v>
      </c>
      <c r="AB86" s="709">
        <f>[25]Tri_Incurred_CCounts_Attror!AB17</f>
        <v>96</v>
      </c>
      <c r="AC86" s="709">
        <f>[25]Tri_Incurred_CCounts_Attror!AC17</f>
        <v>96</v>
      </c>
      <c r="AD86" s="709">
        <f>[25]Tri_Incurred_CCounts_Attror!AD17</f>
        <v>96</v>
      </c>
      <c r="AE86" s="709">
        <f>[25]Tri_Incurred_CCounts_Attror!AE17</f>
        <v>96</v>
      </c>
      <c r="AF86" s="709">
        <f>[25]Tri_Incurred_CCounts_Attror!AF17</f>
        <v>96</v>
      </c>
      <c r="AG86" s="709">
        <f>[25]Tri_Incurred_CCounts_Attror!AG17</f>
        <v>96</v>
      </c>
      <c r="AH86" s="709">
        <f>[25]Tri_Incurred_CCounts_Attror!AH17</f>
        <v>96</v>
      </c>
      <c r="AI86" s="709">
        <f>[25]Tri_Incurred_CCounts_Attror!AI17</f>
        <v>96</v>
      </c>
      <c r="AJ86" s="709">
        <f>[25]Tri_Incurred_CCounts_Attror!AJ17</f>
        <v>96</v>
      </c>
      <c r="AK86" s="709">
        <f>[25]Tri_Incurred_CCounts_Attror!AK17</f>
        <v>96</v>
      </c>
      <c r="AL86" s="709">
        <f>[25]Tri_Incurred_CCounts_Attror!AL17</f>
        <v>96</v>
      </c>
      <c r="AM86" s="709">
        <f>[25]Tri_Incurred_CCounts_Attror!AM17</f>
        <v>96</v>
      </c>
      <c r="AN86" s="709">
        <f>[25]Tri_Incurred_CCounts_Attror!AN17</f>
        <v>96</v>
      </c>
      <c r="AO86" s="709">
        <f>[25]Tri_Incurred_CCounts_Attror!AO17</f>
        <v>96</v>
      </c>
      <c r="AP86" s="709">
        <f>[25]Tri_Incurred_CCounts_Attror!AP17</f>
        <v>96</v>
      </c>
      <c r="AQ86" s="709">
        <f>[25]Tri_Incurred_CCounts_Attror!AQ17</f>
        <v>96</v>
      </c>
      <c r="AR86" s="709">
        <f>[25]Tri_Incurred_CCounts_Attror!AR17</f>
        <v>96</v>
      </c>
      <c r="AS86" s="709">
        <f>[25]Tri_Incurred_CCounts_Attror!AS17</f>
        <v>96</v>
      </c>
      <c r="AT86" s="709">
        <f>[25]Tri_Incurred_CCounts_Attror!AT17</f>
        <v>96</v>
      </c>
      <c r="AU86" s="709">
        <f>[25]Tri_Incurred_CCounts_Attror!AU17</f>
        <v>96</v>
      </c>
      <c r="AV86" s="709">
        <f>[25]Tri_Incurred_CCounts_Attror!AV17</f>
        <v>96</v>
      </c>
      <c r="AW86" s="709">
        <f>[25]Tri_Incurred_CCounts_Attror!AW17</f>
        <v>96</v>
      </c>
      <c r="AX86" s="709">
        <f>[25]Tri_Incurred_CCounts_Attror!AX17</f>
        <v>96</v>
      </c>
      <c r="AY86" s="709">
        <f>[25]Tri_Incurred_CCounts_Attror!AY17</f>
        <v>96</v>
      </c>
      <c r="AZ86" s="709">
        <f>[25]Tri_Incurred_CCounts_Attror!AZ17</f>
        <v>96</v>
      </c>
      <c r="BA86" s="709">
        <f>[25]Tri_Incurred_CCounts_Attror!BA17</f>
        <v>96</v>
      </c>
      <c r="BB86" s="709">
        <f>[25]Tri_Incurred_CCounts_Attror!BB17</f>
        <v>96</v>
      </c>
      <c r="BC86" s="709">
        <f>[25]Tri_Incurred_CCounts_Attror!BC17</f>
        <v>96</v>
      </c>
      <c r="BD86" s="709">
        <f>[25]Tri_Incurred_CCounts_Attror!BD17</f>
        <v>96</v>
      </c>
      <c r="BE86" s="709">
        <f>[25]Tri_Incurred_CCounts_Attror!BE17</f>
        <v>96</v>
      </c>
      <c r="BF86" s="709" t="str">
        <f>[25]Tri_Incurred_CCounts_Attror!BF17</f>
        <v/>
      </c>
      <c r="BG86" s="709" t="str">
        <f>[25]Tri_Incurred_CCounts_Attror!BG17</f>
        <v/>
      </c>
      <c r="BH86" s="709" t="str">
        <f>[25]Tri_Incurred_CCounts_Attror!BH17</f>
        <v/>
      </c>
      <c r="BI86" s="709" t="str">
        <f>[25]Tri_Incurred_CCounts_Attror!BI17</f>
        <v/>
      </c>
      <c r="BJ86" s="709" t="str">
        <f>[25]Tri_Incurred_CCounts_Attror!BJ17</f>
        <v/>
      </c>
      <c r="BK86" s="709" t="e">
        <f>[25]Tri_Incurred_CCounts_Attror!BK17</f>
        <v>#N/A</v>
      </c>
      <c r="BL86" s="709" t="e">
        <f>[25]Tri_Incurred_CCounts_Attror!BL17</f>
        <v>#N/A</v>
      </c>
      <c r="BM86" s="709" t="e">
        <f>[25]Tri_Incurred_CCounts_Attror!BM17</f>
        <v>#N/A</v>
      </c>
      <c r="BN86" s="709" t="e">
        <f>[25]Tri_Incurred_CCounts_Attror!BN17</f>
        <v>#N/A</v>
      </c>
      <c r="BO86" s="709" t="e">
        <f>[25]Tri_Incurred_CCounts_Attror!BO17</f>
        <v>#N/A</v>
      </c>
      <c r="BP86" s="709" t="e">
        <f>[25]Tri_Incurred_CCounts_Attror!BP17</f>
        <v>#N/A</v>
      </c>
      <c r="BQ86" s="709" t="e">
        <f>[25]Tri_Incurred_CCounts_Attror!BQ17</f>
        <v>#N/A</v>
      </c>
      <c r="BR86" s="709" t="e">
        <f>[25]Tri_Incurred_CCounts_Attror!BR17</f>
        <v>#N/A</v>
      </c>
      <c r="BS86" s="709" t="e">
        <f>[25]Tri_Incurred_CCounts_Attror!BS17</f>
        <v>#N/A</v>
      </c>
      <c r="BT86" s="709" t="e">
        <f>[25]Tri_Incurred_CCounts_Attror!BT17</f>
        <v>#N/A</v>
      </c>
      <c r="BU86" s="709" t="e">
        <f>[25]Tri_Incurred_CCounts_Attror!BU17</f>
        <v>#N/A</v>
      </c>
      <c r="BV86" s="709" t="e">
        <f>[25]Tri_Incurred_CCounts_Attror!BV17</f>
        <v>#N/A</v>
      </c>
      <c r="BW86" s="709" t="e">
        <f>[25]Tri_Incurred_CCounts_Attror!BW17</f>
        <v>#N/A</v>
      </c>
      <c r="BX86" s="709" t="e">
        <f>[25]Tri_Incurred_CCounts_Attror!BX17</f>
        <v>#N/A</v>
      </c>
      <c r="BY86" s="709" t="e">
        <f>[25]Tri_Incurred_CCounts_Attror!BY17</f>
        <v>#N/A</v>
      </c>
      <c r="BZ86" s="709" t="e">
        <f>[25]Tri_Incurred_CCounts_Attror!BZ17</f>
        <v>#N/A</v>
      </c>
      <c r="CA86" s="709" t="e">
        <f>[25]Tri_Incurred_CCounts_Attror!CA17</f>
        <v>#N/A</v>
      </c>
      <c r="CB86" s="709" t="e">
        <f>[25]Tri_Incurred_CCounts_Attror!CB17</f>
        <v>#N/A</v>
      </c>
      <c r="CC86" s="709" t="e">
        <f>[25]Tri_Incurred_CCounts_Attror!CC17</f>
        <v>#N/A</v>
      </c>
    </row>
    <row r="87" spans="1:81">
      <c r="A87" s="127" t="s">
        <v>444</v>
      </c>
      <c r="B87" s="709">
        <f>[25]Tri_Incurred_CCounts_Attror!B18</f>
        <v>70</v>
      </c>
      <c r="C87" s="709">
        <f>[25]Tri_Incurred_CCounts_Attror!C18</f>
        <v>84</v>
      </c>
      <c r="D87" s="709">
        <f>[25]Tri_Incurred_CCounts_Attror!D18</f>
        <v>83</v>
      </c>
      <c r="E87" s="709">
        <f>[25]Tri_Incurred_CCounts_Attror!E18</f>
        <v>86</v>
      </c>
      <c r="F87" s="709">
        <f>[25]Tri_Incurred_CCounts_Attror!F18</f>
        <v>86</v>
      </c>
      <c r="G87" s="709">
        <f>[25]Tri_Incurred_CCounts_Attror!G18</f>
        <v>86</v>
      </c>
      <c r="H87" s="709">
        <f>[25]Tri_Incurred_CCounts_Attror!H18</f>
        <v>86</v>
      </c>
      <c r="I87" s="709">
        <f>[25]Tri_Incurred_CCounts_Attror!I18</f>
        <v>86</v>
      </c>
      <c r="J87" s="709">
        <f>[25]Tri_Incurred_CCounts_Attror!J18</f>
        <v>86</v>
      </c>
      <c r="K87" s="709">
        <f>[25]Tri_Incurred_CCounts_Attror!K18</f>
        <v>86</v>
      </c>
      <c r="L87" s="709">
        <f>[25]Tri_Incurred_CCounts_Attror!L18</f>
        <v>86</v>
      </c>
      <c r="M87" s="709">
        <f>[25]Tri_Incurred_CCounts_Attror!M18</f>
        <v>86</v>
      </c>
      <c r="N87" s="709">
        <f>[25]Tri_Incurred_CCounts_Attror!N18</f>
        <v>86</v>
      </c>
      <c r="O87" s="709">
        <f>[25]Tri_Incurred_CCounts_Attror!O18</f>
        <v>86</v>
      </c>
      <c r="P87" s="709">
        <f>[25]Tri_Incurred_CCounts_Attror!P18</f>
        <v>86</v>
      </c>
      <c r="Q87" s="709">
        <f>[25]Tri_Incurred_CCounts_Attror!Q18</f>
        <v>86</v>
      </c>
      <c r="R87" s="709">
        <f>[25]Tri_Incurred_CCounts_Attror!R18</f>
        <v>86</v>
      </c>
      <c r="S87" s="709">
        <f>[25]Tri_Incurred_CCounts_Attror!S18</f>
        <v>86</v>
      </c>
      <c r="T87" s="709">
        <f>[25]Tri_Incurred_CCounts_Attror!T18</f>
        <v>86</v>
      </c>
      <c r="U87" s="709">
        <f>[25]Tri_Incurred_CCounts_Attror!U18</f>
        <v>86</v>
      </c>
      <c r="V87" s="709">
        <f>[25]Tri_Incurred_CCounts_Attror!V18</f>
        <v>86</v>
      </c>
      <c r="W87" s="709">
        <f>[25]Tri_Incurred_CCounts_Attror!W18</f>
        <v>86</v>
      </c>
      <c r="X87" s="709">
        <f>[25]Tri_Incurred_CCounts_Attror!X18</f>
        <v>86</v>
      </c>
      <c r="Y87" s="709">
        <f>[25]Tri_Incurred_CCounts_Attror!Y18</f>
        <v>86</v>
      </c>
      <c r="Z87" s="709">
        <f>[25]Tri_Incurred_CCounts_Attror!Z18</f>
        <v>86</v>
      </c>
      <c r="AA87" s="709">
        <f>[25]Tri_Incurred_CCounts_Attror!AA18</f>
        <v>86</v>
      </c>
      <c r="AB87" s="709">
        <f>[25]Tri_Incurred_CCounts_Attror!AB18</f>
        <v>86</v>
      </c>
      <c r="AC87" s="709">
        <f>[25]Tri_Incurred_CCounts_Attror!AC18</f>
        <v>86</v>
      </c>
      <c r="AD87" s="709">
        <f>[25]Tri_Incurred_CCounts_Attror!AD18</f>
        <v>86</v>
      </c>
      <c r="AE87" s="709">
        <f>[25]Tri_Incurred_CCounts_Attror!AE18</f>
        <v>86</v>
      </c>
      <c r="AF87" s="709">
        <f>[25]Tri_Incurred_CCounts_Attror!AF18</f>
        <v>86</v>
      </c>
      <c r="AG87" s="709">
        <f>[25]Tri_Incurred_CCounts_Attror!AG18</f>
        <v>86</v>
      </c>
      <c r="AH87" s="709">
        <f>[25]Tri_Incurred_CCounts_Attror!AH18</f>
        <v>86</v>
      </c>
      <c r="AI87" s="709">
        <f>[25]Tri_Incurred_CCounts_Attror!AI18</f>
        <v>86</v>
      </c>
      <c r="AJ87" s="709">
        <f>[25]Tri_Incurred_CCounts_Attror!AJ18</f>
        <v>86</v>
      </c>
      <c r="AK87" s="709">
        <f>[25]Tri_Incurred_CCounts_Attror!AK18</f>
        <v>86</v>
      </c>
      <c r="AL87" s="709">
        <f>[25]Tri_Incurred_CCounts_Attror!AL18</f>
        <v>86</v>
      </c>
      <c r="AM87" s="709">
        <f>[25]Tri_Incurred_CCounts_Attror!AM18</f>
        <v>86</v>
      </c>
      <c r="AN87" s="709">
        <f>[25]Tri_Incurred_CCounts_Attror!AN18</f>
        <v>86</v>
      </c>
      <c r="AO87" s="709">
        <f>[25]Tri_Incurred_CCounts_Attror!AO18</f>
        <v>86</v>
      </c>
      <c r="AP87" s="709">
        <f>[25]Tri_Incurred_CCounts_Attror!AP18</f>
        <v>86</v>
      </c>
      <c r="AQ87" s="709">
        <f>[25]Tri_Incurred_CCounts_Attror!AQ18</f>
        <v>86</v>
      </c>
      <c r="AR87" s="709">
        <f>[25]Tri_Incurred_CCounts_Attror!AR18</f>
        <v>86</v>
      </c>
      <c r="AS87" s="709">
        <f>[25]Tri_Incurred_CCounts_Attror!AS18</f>
        <v>86</v>
      </c>
      <c r="AT87" s="709">
        <f>[25]Tri_Incurred_CCounts_Attror!AT18</f>
        <v>86</v>
      </c>
      <c r="AU87" s="709">
        <f>[25]Tri_Incurred_CCounts_Attror!AU18</f>
        <v>86</v>
      </c>
      <c r="AV87" s="709">
        <f>[25]Tri_Incurred_CCounts_Attror!AV18</f>
        <v>86</v>
      </c>
      <c r="AW87" s="709">
        <f>[25]Tri_Incurred_CCounts_Attror!AW18</f>
        <v>86</v>
      </c>
      <c r="AX87" s="709">
        <f>[25]Tri_Incurred_CCounts_Attror!AX18</f>
        <v>86</v>
      </c>
      <c r="AY87" s="709">
        <f>[25]Tri_Incurred_CCounts_Attror!AY18</f>
        <v>86</v>
      </c>
      <c r="AZ87" s="709">
        <f>[25]Tri_Incurred_CCounts_Attror!AZ18</f>
        <v>86</v>
      </c>
      <c r="BA87" s="709">
        <f>[25]Tri_Incurred_CCounts_Attror!BA18</f>
        <v>86</v>
      </c>
      <c r="BB87" s="709">
        <f>[25]Tri_Incurred_CCounts_Attror!BB18</f>
        <v>86</v>
      </c>
      <c r="BC87" s="709">
        <f>[25]Tri_Incurred_CCounts_Attror!BC18</f>
        <v>86</v>
      </c>
      <c r="BD87" s="709">
        <f>[25]Tri_Incurred_CCounts_Attror!BD18</f>
        <v>86</v>
      </c>
      <c r="BE87" s="709" t="str">
        <f>[25]Tri_Incurred_CCounts_Attror!BE18</f>
        <v/>
      </c>
      <c r="BF87" s="709" t="str">
        <f>[25]Tri_Incurred_CCounts_Attror!BF18</f>
        <v/>
      </c>
      <c r="BG87" s="709" t="str">
        <f>[25]Tri_Incurred_CCounts_Attror!BG18</f>
        <v/>
      </c>
      <c r="BH87" s="709" t="str">
        <f>[25]Tri_Incurred_CCounts_Attror!BH18</f>
        <v/>
      </c>
      <c r="BI87" s="709" t="str">
        <f>[25]Tri_Incurred_CCounts_Attror!BI18</f>
        <v/>
      </c>
      <c r="BJ87" s="709" t="str">
        <f>[25]Tri_Incurred_CCounts_Attror!BJ18</f>
        <v/>
      </c>
      <c r="BK87" s="709" t="e">
        <f>[25]Tri_Incurred_CCounts_Attror!BK18</f>
        <v>#N/A</v>
      </c>
      <c r="BL87" s="709" t="e">
        <f>[25]Tri_Incurred_CCounts_Attror!BL18</f>
        <v>#N/A</v>
      </c>
      <c r="BM87" s="709" t="e">
        <f>[25]Tri_Incurred_CCounts_Attror!BM18</f>
        <v>#N/A</v>
      </c>
      <c r="BN87" s="709" t="e">
        <f>[25]Tri_Incurred_CCounts_Attror!BN18</f>
        <v>#N/A</v>
      </c>
      <c r="BO87" s="709" t="e">
        <f>[25]Tri_Incurred_CCounts_Attror!BO18</f>
        <v>#N/A</v>
      </c>
      <c r="BP87" s="709" t="e">
        <f>[25]Tri_Incurred_CCounts_Attror!BP18</f>
        <v>#N/A</v>
      </c>
      <c r="BQ87" s="709" t="e">
        <f>[25]Tri_Incurred_CCounts_Attror!BQ18</f>
        <v>#N/A</v>
      </c>
      <c r="BR87" s="709" t="e">
        <f>[25]Tri_Incurred_CCounts_Attror!BR18</f>
        <v>#N/A</v>
      </c>
      <c r="BS87" s="709" t="e">
        <f>[25]Tri_Incurred_CCounts_Attror!BS18</f>
        <v>#N/A</v>
      </c>
      <c r="BT87" s="709" t="e">
        <f>[25]Tri_Incurred_CCounts_Attror!BT18</f>
        <v>#N/A</v>
      </c>
      <c r="BU87" s="709" t="e">
        <f>[25]Tri_Incurred_CCounts_Attror!BU18</f>
        <v>#N/A</v>
      </c>
      <c r="BV87" s="709" t="e">
        <f>[25]Tri_Incurred_CCounts_Attror!BV18</f>
        <v>#N/A</v>
      </c>
      <c r="BW87" s="709" t="e">
        <f>[25]Tri_Incurred_CCounts_Attror!BW18</f>
        <v>#N/A</v>
      </c>
      <c r="BX87" s="709" t="e">
        <f>[25]Tri_Incurred_CCounts_Attror!BX18</f>
        <v>#N/A</v>
      </c>
      <c r="BY87" s="709" t="e">
        <f>[25]Tri_Incurred_CCounts_Attror!BY18</f>
        <v>#N/A</v>
      </c>
      <c r="BZ87" s="709" t="e">
        <f>[25]Tri_Incurred_CCounts_Attror!BZ18</f>
        <v>#N/A</v>
      </c>
      <c r="CA87" s="709" t="e">
        <f>[25]Tri_Incurred_CCounts_Attror!CA18</f>
        <v>#N/A</v>
      </c>
      <c r="CB87" s="709" t="e">
        <f>[25]Tri_Incurred_CCounts_Attror!CB18</f>
        <v>#N/A</v>
      </c>
      <c r="CC87" s="709" t="e">
        <f>[25]Tri_Incurred_CCounts_Attror!CC18</f>
        <v>#N/A</v>
      </c>
    </row>
    <row r="88" spans="1:81">
      <c r="A88" s="127" t="s">
        <v>445</v>
      </c>
      <c r="B88" s="709">
        <f>[25]Tri_Incurred_CCounts_Attror!B19</f>
        <v>58</v>
      </c>
      <c r="C88" s="709">
        <f>[25]Tri_Incurred_CCounts_Attror!C19</f>
        <v>79</v>
      </c>
      <c r="D88" s="709">
        <f>[25]Tri_Incurred_CCounts_Attror!D19</f>
        <v>78</v>
      </c>
      <c r="E88" s="709">
        <f>[25]Tri_Incurred_CCounts_Attror!E19</f>
        <v>79</v>
      </c>
      <c r="F88" s="709">
        <f>[25]Tri_Incurred_CCounts_Attror!F19</f>
        <v>79</v>
      </c>
      <c r="G88" s="709">
        <f>[25]Tri_Incurred_CCounts_Attror!G19</f>
        <v>79</v>
      </c>
      <c r="H88" s="709">
        <f>[25]Tri_Incurred_CCounts_Attror!H19</f>
        <v>79</v>
      </c>
      <c r="I88" s="709">
        <f>[25]Tri_Incurred_CCounts_Attror!I19</f>
        <v>79</v>
      </c>
      <c r="J88" s="709">
        <f>[25]Tri_Incurred_CCounts_Attror!J19</f>
        <v>79</v>
      </c>
      <c r="K88" s="709">
        <f>[25]Tri_Incurred_CCounts_Attror!K19</f>
        <v>79</v>
      </c>
      <c r="L88" s="709">
        <f>[25]Tri_Incurred_CCounts_Attror!L19</f>
        <v>79</v>
      </c>
      <c r="M88" s="709">
        <f>[25]Tri_Incurred_CCounts_Attror!M19</f>
        <v>79</v>
      </c>
      <c r="N88" s="709">
        <f>[25]Tri_Incurred_CCounts_Attror!N19</f>
        <v>79</v>
      </c>
      <c r="O88" s="709">
        <f>[25]Tri_Incurred_CCounts_Attror!O19</f>
        <v>79</v>
      </c>
      <c r="P88" s="709">
        <f>[25]Tri_Incurred_CCounts_Attror!P19</f>
        <v>79</v>
      </c>
      <c r="Q88" s="709">
        <f>[25]Tri_Incurred_CCounts_Attror!Q19</f>
        <v>79</v>
      </c>
      <c r="R88" s="709">
        <f>[25]Tri_Incurred_CCounts_Attror!R19</f>
        <v>79</v>
      </c>
      <c r="S88" s="709">
        <f>[25]Tri_Incurred_CCounts_Attror!S19</f>
        <v>79</v>
      </c>
      <c r="T88" s="709">
        <f>[25]Tri_Incurred_CCounts_Attror!T19</f>
        <v>79</v>
      </c>
      <c r="U88" s="709">
        <f>[25]Tri_Incurred_CCounts_Attror!U19</f>
        <v>79</v>
      </c>
      <c r="V88" s="709">
        <f>[25]Tri_Incurred_CCounts_Attror!V19</f>
        <v>79</v>
      </c>
      <c r="W88" s="709">
        <f>[25]Tri_Incurred_CCounts_Attror!W19</f>
        <v>79</v>
      </c>
      <c r="X88" s="709">
        <f>[25]Tri_Incurred_CCounts_Attror!X19</f>
        <v>79</v>
      </c>
      <c r="Y88" s="709">
        <f>[25]Tri_Incurred_CCounts_Attror!Y19</f>
        <v>79</v>
      </c>
      <c r="Z88" s="709">
        <f>[25]Tri_Incurred_CCounts_Attror!Z19</f>
        <v>79</v>
      </c>
      <c r="AA88" s="709">
        <f>[25]Tri_Incurred_CCounts_Attror!AA19</f>
        <v>79</v>
      </c>
      <c r="AB88" s="709">
        <f>[25]Tri_Incurred_CCounts_Attror!AB19</f>
        <v>79</v>
      </c>
      <c r="AC88" s="709">
        <f>[25]Tri_Incurred_CCounts_Attror!AC19</f>
        <v>79</v>
      </c>
      <c r="AD88" s="709">
        <f>[25]Tri_Incurred_CCounts_Attror!AD19</f>
        <v>79</v>
      </c>
      <c r="AE88" s="709">
        <f>[25]Tri_Incurred_CCounts_Attror!AE19</f>
        <v>79</v>
      </c>
      <c r="AF88" s="709">
        <f>[25]Tri_Incurred_CCounts_Attror!AF19</f>
        <v>79</v>
      </c>
      <c r="AG88" s="709">
        <f>[25]Tri_Incurred_CCounts_Attror!AG19</f>
        <v>79</v>
      </c>
      <c r="AH88" s="709">
        <f>[25]Tri_Incurred_CCounts_Attror!AH19</f>
        <v>79</v>
      </c>
      <c r="AI88" s="709">
        <f>[25]Tri_Incurred_CCounts_Attror!AI19</f>
        <v>79</v>
      </c>
      <c r="AJ88" s="709">
        <f>[25]Tri_Incurred_CCounts_Attror!AJ19</f>
        <v>79</v>
      </c>
      <c r="AK88" s="709">
        <f>[25]Tri_Incurred_CCounts_Attror!AK19</f>
        <v>79</v>
      </c>
      <c r="AL88" s="709">
        <f>[25]Tri_Incurred_CCounts_Attror!AL19</f>
        <v>79</v>
      </c>
      <c r="AM88" s="709">
        <f>[25]Tri_Incurred_CCounts_Attror!AM19</f>
        <v>79</v>
      </c>
      <c r="AN88" s="709">
        <f>[25]Tri_Incurred_CCounts_Attror!AN19</f>
        <v>79</v>
      </c>
      <c r="AO88" s="709">
        <f>[25]Tri_Incurred_CCounts_Attror!AO19</f>
        <v>79</v>
      </c>
      <c r="AP88" s="709">
        <f>[25]Tri_Incurred_CCounts_Attror!AP19</f>
        <v>79</v>
      </c>
      <c r="AQ88" s="709">
        <f>[25]Tri_Incurred_CCounts_Attror!AQ19</f>
        <v>79</v>
      </c>
      <c r="AR88" s="709">
        <f>[25]Tri_Incurred_CCounts_Attror!AR19</f>
        <v>79</v>
      </c>
      <c r="AS88" s="709">
        <f>[25]Tri_Incurred_CCounts_Attror!AS19</f>
        <v>79</v>
      </c>
      <c r="AT88" s="709">
        <f>[25]Tri_Incurred_CCounts_Attror!AT19</f>
        <v>79</v>
      </c>
      <c r="AU88" s="709">
        <f>[25]Tri_Incurred_CCounts_Attror!AU19</f>
        <v>79</v>
      </c>
      <c r="AV88" s="709">
        <f>[25]Tri_Incurred_CCounts_Attror!AV19</f>
        <v>79</v>
      </c>
      <c r="AW88" s="709">
        <f>[25]Tri_Incurred_CCounts_Attror!AW19</f>
        <v>79</v>
      </c>
      <c r="AX88" s="709">
        <f>[25]Tri_Incurred_CCounts_Attror!AX19</f>
        <v>79</v>
      </c>
      <c r="AY88" s="709">
        <f>[25]Tri_Incurred_CCounts_Attror!AY19</f>
        <v>79</v>
      </c>
      <c r="AZ88" s="709">
        <f>[25]Tri_Incurred_CCounts_Attror!AZ19</f>
        <v>79</v>
      </c>
      <c r="BA88" s="709">
        <f>[25]Tri_Incurred_CCounts_Attror!BA19</f>
        <v>79</v>
      </c>
      <c r="BB88" s="709">
        <f>[25]Tri_Incurred_CCounts_Attror!BB19</f>
        <v>79</v>
      </c>
      <c r="BC88" s="709">
        <f>[25]Tri_Incurred_CCounts_Attror!BC19</f>
        <v>79</v>
      </c>
      <c r="BD88" s="709" t="str">
        <f>[25]Tri_Incurred_CCounts_Attror!BD19</f>
        <v/>
      </c>
      <c r="BE88" s="709" t="str">
        <f>[25]Tri_Incurred_CCounts_Attror!BE19</f>
        <v/>
      </c>
      <c r="BF88" s="709" t="str">
        <f>[25]Tri_Incurred_CCounts_Attror!BF19</f>
        <v/>
      </c>
      <c r="BG88" s="709" t="str">
        <f>[25]Tri_Incurred_CCounts_Attror!BG19</f>
        <v/>
      </c>
      <c r="BH88" s="709" t="str">
        <f>[25]Tri_Incurred_CCounts_Attror!BH19</f>
        <v/>
      </c>
      <c r="BI88" s="709" t="str">
        <f>[25]Tri_Incurred_CCounts_Attror!BI19</f>
        <v/>
      </c>
      <c r="BJ88" s="709" t="str">
        <f>[25]Tri_Incurred_CCounts_Attror!BJ19</f>
        <v/>
      </c>
      <c r="BK88" s="709" t="e">
        <f>[25]Tri_Incurred_CCounts_Attror!BK19</f>
        <v>#N/A</v>
      </c>
      <c r="BL88" s="709" t="e">
        <f>[25]Tri_Incurred_CCounts_Attror!BL19</f>
        <v>#N/A</v>
      </c>
      <c r="BM88" s="709" t="e">
        <f>[25]Tri_Incurred_CCounts_Attror!BM19</f>
        <v>#N/A</v>
      </c>
      <c r="BN88" s="709" t="e">
        <f>[25]Tri_Incurred_CCounts_Attror!BN19</f>
        <v>#N/A</v>
      </c>
      <c r="BO88" s="709" t="e">
        <f>[25]Tri_Incurred_CCounts_Attror!BO19</f>
        <v>#N/A</v>
      </c>
      <c r="BP88" s="709" t="e">
        <f>[25]Tri_Incurred_CCounts_Attror!BP19</f>
        <v>#N/A</v>
      </c>
      <c r="BQ88" s="709" t="e">
        <f>[25]Tri_Incurred_CCounts_Attror!BQ19</f>
        <v>#N/A</v>
      </c>
      <c r="BR88" s="709" t="e">
        <f>[25]Tri_Incurred_CCounts_Attror!BR19</f>
        <v>#N/A</v>
      </c>
      <c r="BS88" s="709" t="e">
        <f>[25]Tri_Incurred_CCounts_Attror!BS19</f>
        <v>#N/A</v>
      </c>
      <c r="BT88" s="709" t="e">
        <f>[25]Tri_Incurred_CCounts_Attror!BT19</f>
        <v>#N/A</v>
      </c>
      <c r="BU88" s="709" t="e">
        <f>[25]Tri_Incurred_CCounts_Attror!BU19</f>
        <v>#N/A</v>
      </c>
      <c r="BV88" s="709" t="e">
        <f>[25]Tri_Incurred_CCounts_Attror!BV19</f>
        <v>#N/A</v>
      </c>
      <c r="BW88" s="709" t="e">
        <f>[25]Tri_Incurred_CCounts_Attror!BW19</f>
        <v>#N/A</v>
      </c>
      <c r="BX88" s="709" t="e">
        <f>[25]Tri_Incurred_CCounts_Attror!BX19</f>
        <v>#N/A</v>
      </c>
      <c r="BY88" s="709" t="e">
        <f>[25]Tri_Incurred_CCounts_Attror!BY19</f>
        <v>#N/A</v>
      </c>
      <c r="BZ88" s="709" t="e">
        <f>[25]Tri_Incurred_CCounts_Attror!BZ19</f>
        <v>#N/A</v>
      </c>
      <c r="CA88" s="709" t="e">
        <f>[25]Tri_Incurred_CCounts_Attror!CA19</f>
        <v>#N/A</v>
      </c>
      <c r="CB88" s="709" t="e">
        <f>[25]Tri_Incurred_CCounts_Attror!CB19</f>
        <v>#N/A</v>
      </c>
      <c r="CC88" s="709" t="e">
        <f>[25]Tri_Incurred_CCounts_Attror!CC19</f>
        <v>#N/A</v>
      </c>
    </row>
    <row r="89" spans="1:81">
      <c r="A89" s="127" t="s">
        <v>446</v>
      </c>
      <c r="B89" s="709">
        <f>[25]Tri_Incurred_CCounts_Attror!B20</f>
        <v>70</v>
      </c>
      <c r="C89" s="709">
        <f>[25]Tri_Incurred_CCounts_Attror!C20</f>
        <v>76</v>
      </c>
      <c r="D89" s="709">
        <f>[25]Tri_Incurred_CCounts_Attror!D20</f>
        <v>81</v>
      </c>
      <c r="E89" s="709">
        <f>[25]Tri_Incurred_CCounts_Attror!E20</f>
        <v>82</v>
      </c>
      <c r="F89" s="709">
        <f>[25]Tri_Incurred_CCounts_Attror!F20</f>
        <v>83</v>
      </c>
      <c r="G89" s="709">
        <f>[25]Tri_Incurred_CCounts_Attror!G20</f>
        <v>83</v>
      </c>
      <c r="H89" s="709">
        <f>[25]Tri_Incurred_CCounts_Attror!H20</f>
        <v>82</v>
      </c>
      <c r="I89" s="709">
        <f>[25]Tri_Incurred_CCounts_Attror!I20</f>
        <v>82</v>
      </c>
      <c r="J89" s="709">
        <f>[25]Tri_Incurred_CCounts_Attror!J20</f>
        <v>82</v>
      </c>
      <c r="K89" s="709">
        <f>[25]Tri_Incurred_CCounts_Attror!K20</f>
        <v>82</v>
      </c>
      <c r="L89" s="709">
        <f>[25]Tri_Incurred_CCounts_Attror!L20</f>
        <v>82</v>
      </c>
      <c r="M89" s="709">
        <f>[25]Tri_Incurred_CCounts_Attror!M20</f>
        <v>82</v>
      </c>
      <c r="N89" s="709">
        <f>[25]Tri_Incurred_CCounts_Attror!N20</f>
        <v>82</v>
      </c>
      <c r="O89" s="709">
        <f>[25]Tri_Incurred_CCounts_Attror!O20</f>
        <v>82</v>
      </c>
      <c r="P89" s="709">
        <f>[25]Tri_Incurred_CCounts_Attror!P20</f>
        <v>82</v>
      </c>
      <c r="Q89" s="709">
        <f>[25]Tri_Incurred_CCounts_Attror!Q20</f>
        <v>82</v>
      </c>
      <c r="R89" s="709">
        <f>[25]Tri_Incurred_CCounts_Attror!R20</f>
        <v>82</v>
      </c>
      <c r="S89" s="709">
        <f>[25]Tri_Incurred_CCounts_Attror!S20</f>
        <v>82</v>
      </c>
      <c r="T89" s="709">
        <f>[25]Tri_Incurred_CCounts_Attror!T20</f>
        <v>82</v>
      </c>
      <c r="U89" s="709">
        <f>[25]Tri_Incurred_CCounts_Attror!U20</f>
        <v>82</v>
      </c>
      <c r="V89" s="709">
        <f>[25]Tri_Incurred_CCounts_Attror!V20</f>
        <v>82</v>
      </c>
      <c r="W89" s="709">
        <f>[25]Tri_Incurred_CCounts_Attror!W20</f>
        <v>82</v>
      </c>
      <c r="X89" s="709">
        <f>[25]Tri_Incurred_CCounts_Attror!X20</f>
        <v>82</v>
      </c>
      <c r="Y89" s="709">
        <f>[25]Tri_Incurred_CCounts_Attror!Y20</f>
        <v>82</v>
      </c>
      <c r="Z89" s="709">
        <f>[25]Tri_Incurred_CCounts_Attror!Z20</f>
        <v>82</v>
      </c>
      <c r="AA89" s="709">
        <f>[25]Tri_Incurred_CCounts_Attror!AA20</f>
        <v>82</v>
      </c>
      <c r="AB89" s="709">
        <f>[25]Tri_Incurred_CCounts_Attror!AB20</f>
        <v>82</v>
      </c>
      <c r="AC89" s="709">
        <f>[25]Tri_Incurred_CCounts_Attror!AC20</f>
        <v>82</v>
      </c>
      <c r="AD89" s="709">
        <f>[25]Tri_Incurred_CCounts_Attror!AD20</f>
        <v>82</v>
      </c>
      <c r="AE89" s="709">
        <f>[25]Tri_Incurred_CCounts_Attror!AE20</f>
        <v>82</v>
      </c>
      <c r="AF89" s="709">
        <f>[25]Tri_Incurred_CCounts_Attror!AF20</f>
        <v>82</v>
      </c>
      <c r="AG89" s="709">
        <f>[25]Tri_Incurred_CCounts_Attror!AG20</f>
        <v>82</v>
      </c>
      <c r="AH89" s="709">
        <f>[25]Tri_Incurred_CCounts_Attror!AH20</f>
        <v>82</v>
      </c>
      <c r="AI89" s="709">
        <f>[25]Tri_Incurred_CCounts_Attror!AI20</f>
        <v>82</v>
      </c>
      <c r="AJ89" s="709">
        <f>[25]Tri_Incurred_CCounts_Attror!AJ20</f>
        <v>82</v>
      </c>
      <c r="AK89" s="709">
        <f>[25]Tri_Incurred_CCounts_Attror!AK20</f>
        <v>82</v>
      </c>
      <c r="AL89" s="709">
        <f>[25]Tri_Incurred_CCounts_Attror!AL20</f>
        <v>82</v>
      </c>
      <c r="AM89" s="709">
        <f>[25]Tri_Incurred_CCounts_Attror!AM20</f>
        <v>82</v>
      </c>
      <c r="AN89" s="709">
        <f>[25]Tri_Incurred_CCounts_Attror!AN20</f>
        <v>82</v>
      </c>
      <c r="AO89" s="709">
        <f>[25]Tri_Incurred_CCounts_Attror!AO20</f>
        <v>82</v>
      </c>
      <c r="AP89" s="709">
        <f>[25]Tri_Incurred_CCounts_Attror!AP20</f>
        <v>82</v>
      </c>
      <c r="AQ89" s="709">
        <f>[25]Tri_Incurred_CCounts_Attror!AQ20</f>
        <v>82</v>
      </c>
      <c r="AR89" s="709">
        <f>[25]Tri_Incurred_CCounts_Attror!AR20</f>
        <v>82</v>
      </c>
      <c r="AS89" s="709">
        <f>[25]Tri_Incurred_CCounts_Attror!AS20</f>
        <v>82</v>
      </c>
      <c r="AT89" s="709">
        <f>[25]Tri_Incurred_CCounts_Attror!AT20</f>
        <v>82</v>
      </c>
      <c r="AU89" s="709">
        <f>[25]Tri_Incurred_CCounts_Attror!AU20</f>
        <v>82</v>
      </c>
      <c r="AV89" s="709">
        <f>[25]Tri_Incurred_CCounts_Attror!AV20</f>
        <v>82</v>
      </c>
      <c r="AW89" s="709">
        <f>[25]Tri_Incurred_CCounts_Attror!AW20</f>
        <v>82</v>
      </c>
      <c r="AX89" s="709">
        <f>[25]Tri_Incurred_CCounts_Attror!AX20</f>
        <v>82</v>
      </c>
      <c r="AY89" s="709">
        <f>[25]Tri_Incurred_CCounts_Attror!AY20</f>
        <v>82</v>
      </c>
      <c r="AZ89" s="709">
        <f>[25]Tri_Incurred_CCounts_Attror!AZ20</f>
        <v>82</v>
      </c>
      <c r="BA89" s="709">
        <f>[25]Tri_Incurred_CCounts_Attror!BA20</f>
        <v>82</v>
      </c>
      <c r="BB89" s="709">
        <f>[25]Tri_Incurred_CCounts_Attror!BB20</f>
        <v>82</v>
      </c>
      <c r="BC89" s="709" t="str">
        <f>[25]Tri_Incurred_CCounts_Attror!BC20</f>
        <v/>
      </c>
      <c r="BD89" s="709" t="str">
        <f>[25]Tri_Incurred_CCounts_Attror!BD20</f>
        <v/>
      </c>
      <c r="BE89" s="709" t="str">
        <f>[25]Tri_Incurred_CCounts_Attror!BE20</f>
        <v/>
      </c>
      <c r="BF89" s="709" t="str">
        <f>[25]Tri_Incurred_CCounts_Attror!BF20</f>
        <v/>
      </c>
      <c r="BG89" s="709" t="str">
        <f>[25]Tri_Incurred_CCounts_Attror!BG20</f>
        <v/>
      </c>
      <c r="BH89" s="709" t="str">
        <f>[25]Tri_Incurred_CCounts_Attror!BH20</f>
        <v/>
      </c>
      <c r="BI89" s="709" t="str">
        <f>[25]Tri_Incurred_CCounts_Attror!BI20</f>
        <v/>
      </c>
      <c r="BJ89" s="709" t="str">
        <f>[25]Tri_Incurred_CCounts_Attror!BJ20</f>
        <v/>
      </c>
      <c r="BK89" s="709" t="e">
        <f>[25]Tri_Incurred_CCounts_Attror!BK20</f>
        <v>#N/A</v>
      </c>
      <c r="BL89" s="709" t="e">
        <f>[25]Tri_Incurred_CCounts_Attror!BL20</f>
        <v>#N/A</v>
      </c>
      <c r="BM89" s="709" t="e">
        <f>[25]Tri_Incurred_CCounts_Attror!BM20</f>
        <v>#N/A</v>
      </c>
      <c r="BN89" s="709" t="e">
        <f>[25]Tri_Incurred_CCounts_Attror!BN20</f>
        <v>#N/A</v>
      </c>
      <c r="BO89" s="709" t="e">
        <f>[25]Tri_Incurred_CCounts_Attror!BO20</f>
        <v>#N/A</v>
      </c>
      <c r="BP89" s="709" t="e">
        <f>[25]Tri_Incurred_CCounts_Attror!BP20</f>
        <v>#N/A</v>
      </c>
      <c r="BQ89" s="709" t="e">
        <f>[25]Tri_Incurred_CCounts_Attror!BQ20</f>
        <v>#N/A</v>
      </c>
      <c r="BR89" s="709" t="e">
        <f>[25]Tri_Incurred_CCounts_Attror!BR20</f>
        <v>#N/A</v>
      </c>
      <c r="BS89" s="709" t="e">
        <f>[25]Tri_Incurred_CCounts_Attror!BS20</f>
        <v>#N/A</v>
      </c>
      <c r="BT89" s="709" t="e">
        <f>[25]Tri_Incurred_CCounts_Attror!BT20</f>
        <v>#N/A</v>
      </c>
      <c r="BU89" s="709" t="e">
        <f>[25]Tri_Incurred_CCounts_Attror!BU20</f>
        <v>#N/A</v>
      </c>
      <c r="BV89" s="709" t="e">
        <f>[25]Tri_Incurred_CCounts_Attror!BV20</f>
        <v>#N/A</v>
      </c>
      <c r="BW89" s="709" t="e">
        <f>[25]Tri_Incurred_CCounts_Attror!BW20</f>
        <v>#N/A</v>
      </c>
      <c r="BX89" s="709" t="e">
        <f>[25]Tri_Incurred_CCounts_Attror!BX20</f>
        <v>#N/A</v>
      </c>
      <c r="BY89" s="709" t="e">
        <f>[25]Tri_Incurred_CCounts_Attror!BY20</f>
        <v>#N/A</v>
      </c>
      <c r="BZ89" s="709" t="e">
        <f>[25]Tri_Incurred_CCounts_Attror!BZ20</f>
        <v>#N/A</v>
      </c>
      <c r="CA89" s="709" t="e">
        <f>[25]Tri_Incurred_CCounts_Attror!CA20</f>
        <v>#N/A</v>
      </c>
      <c r="CB89" s="709" t="e">
        <f>[25]Tri_Incurred_CCounts_Attror!CB20</f>
        <v>#N/A</v>
      </c>
      <c r="CC89" s="709" t="e">
        <f>[25]Tri_Incurred_CCounts_Attror!CC20</f>
        <v>#N/A</v>
      </c>
    </row>
    <row r="90" spans="1:81">
      <c r="A90" s="127" t="s">
        <v>447</v>
      </c>
      <c r="B90" s="709">
        <f>[25]Tri_Incurred_CCounts_Attror!B21</f>
        <v>71</v>
      </c>
      <c r="C90" s="709">
        <f>[25]Tri_Incurred_CCounts_Attror!C21</f>
        <v>84</v>
      </c>
      <c r="D90" s="709">
        <f>[25]Tri_Incurred_CCounts_Attror!D21</f>
        <v>92</v>
      </c>
      <c r="E90" s="709">
        <f>[25]Tri_Incurred_CCounts_Attror!E21</f>
        <v>100</v>
      </c>
      <c r="F90" s="709">
        <f>[25]Tri_Incurred_CCounts_Attror!F21</f>
        <v>96</v>
      </c>
      <c r="G90" s="709">
        <f>[25]Tri_Incurred_CCounts_Attror!G21</f>
        <v>93</v>
      </c>
      <c r="H90" s="709">
        <f>[25]Tri_Incurred_CCounts_Attror!H21</f>
        <v>93</v>
      </c>
      <c r="I90" s="709">
        <f>[25]Tri_Incurred_CCounts_Attror!I21</f>
        <v>93</v>
      </c>
      <c r="J90" s="709">
        <f>[25]Tri_Incurred_CCounts_Attror!J21</f>
        <v>93</v>
      </c>
      <c r="K90" s="709">
        <f>[25]Tri_Incurred_CCounts_Attror!K21</f>
        <v>93</v>
      </c>
      <c r="L90" s="709">
        <f>[25]Tri_Incurred_CCounts_Attror!L21</f>
        <v>93</v>
      </c>
      <c r="M90" s="709">
        <f>[25]Tri_Incurred_CCounts_Attror!M21</f>
        <v>93</v>
      </c>
      <c r="N90" s="709">
        <f>[25]Tri_Incurred_CCounts_Attror!N21</f>
        <v>93</v>
      </c>
      <c r="O90" s="709">
        <f>[25]Tri_Incurred_CCounts_Attror!O21</f>
        <v>93</v>
      </c>
      <c r="P90" s="709">
        <f>[25]Tri_Incurred_CCounts_Attror!P21</f>
        <v>93</v>
      </c>
      <c r="Q90" s="709">
        <f>[25]Tri_Incurred_CCounts_Attror!Q21</f>
        <v>93</v>
      </c>
      <c r="R90" s="709">
        <f>[25]Tri_Incurred_CCounts_Attror!R21</f>
        <v>93</v>
      </c>
      <c r="S90" s="709">
        <f>[25]Tri_Incurred_CCounts_Attror!S21</f>
        <v>93</v>
      </c>
      <c r="T90" s="709">
        <f>[25]Tri_Incurred_CCounts_Attror!T21</f>
        <v>93</v>
      </c>
      <c r="U90" s="709">
        <f>[25]Tri_Incurred_CCounts_Attror!U21</f>
        <v>93</v>
      </c>
      <c r="V90" s="709">
        <f>[25]Tri_Incurred_CCounts_Attror!V21</f>
        <v>93</v>
      </c>
      <c r="W90" s="709">
        <f>[25]Tri_Incurred_CCounts_Attror!W21</f>
        <v>93</v>
      </c>
      <c r="X90" s="709">
        <f>[25]Tri_Incurred_CCounts_Attror!X21</f>
        <v>93</v>
      </c>
      <c r="Y90" s="709">
        <f>[25]Tri_Incurred_CCounts_Attror!Y21</f>
        <v>93</v>
      </c>
      <c r="Z90" s="709">
        <f>[25]Tri_Incurred_CCounts_Attror!Z21</f>
        <v>93</v>
      </c>
      <c r="AA90" s="709">
        <f>[25]Tri_Incurred_CCounts_Attror!AA21</f>
        <v>93</v>
      </c>
      <c r="AB90" s="709">
        <f>[25]Tri_Incurred_CCounts_Attror!AB21</f>
        <v>93</v>
      </c>
      <c r="AC90" s="709">
        <f>[25]Tri_Incurred_CCounts_Attror!AC21</f>
        <v>93</v>
      </c>
      <c r="AD90" s="709">
        <f>[25]Tri_Incurred_CCounts_Attror!AD21</f>
        <v>93</v>
      </c>
      <c r="AE90" s="709">
        <f>[25]Tri_Incurred_CCounts_Attror!AE21</f>
        <v>93</v>
      </c>
      <c r="AF90" s="709">
        <f>[25]Tri_Incurred_CCounts_Attror!AF21</f>
        <v>93</v>
      </c>
      <c r="AG90" s="709">
        <f>[25]Tri_Incurred_CCounts_Attror!AG21</f>
        <v>93</v>
      </c>
      <c r="AH90" s="709">
        <f>[25]Tri_Incurred_CCounts_Attror!AH21</f>
        <v>93</v>
      </c>
      <c r="AI90" s="709">
        <f>[25]Tri_Incurred_CCounts_Attror!AI21</f>
        <v>93</v>
      </c>
      <c r="AJ90" s="709">
        <f>[25]Tri_Incurred_CCounts_Attror!AJ21</f>
        <v>93</v>
      </c>
      <c r="AK90" s="709">
        <f>[25]Tri_Incurred_CCounts_Attror!AK21</f>
        <v>93</v>
      </c>
      <c r="AL90" s="709">
        <f>[25]Tri_Incurred_CCounts_Attror!AL21</f>
        <v>93</v>
      </c>
      <c r="AM90" s="709">
        <f>[25]Tri_Incurred_CCounts_Attror!AM21</f>
        <v>93</v>
      </c>
      <c r="AN90" s="709">
        <f>[25]Tri_Incurred_CCounts_Attror!AN21</f>
        <v>93</v>
      </c>
      <c r="AO90" s="709">
        <f>[25]Tri_Incurred_CCounts_Attror!AO21</f>
        <v>93</v>
      </c>
      <c r="AP90" s="709">
        <f>[25]Tri_Incurred_CCounts_Attror!AP21</f>
        <v>93</v>
      </c>
      <c r="AQ90" s="709">
        <f>[25]Tri_Incurred_CCounts_Attror!AQ21</f>
        <v>93</v>
      </c>
      <c r="AR90" s="709">
        <f>[25]Tri_Incurred_CCounts_Attror!AR21</f>
        <v>93</v>
      </c>
      <c r="AS90" s="709">
        <f>[25]Tri_Incurred_CCounts_Attror!AS21</f>
        <v>93</v>
      </c>
      <c r="AT90" s="709">
        <f>[25]Tri_Incurred_CCounts_Attror!AT21</f>
        <v>93</v>
      </c>
      <c r="AU90" s="709">
        <f>[25]Tri_Incurred_CCounts_Attror!AU21</f>
        <v>93</v>
      </c>
      <c r="AV90" s="709">
        <f>[25]Tri_Incurred_CCounts_Attror!AV21</f>
        <v>93</v>
      </c>
      <c r="AW90" s="709">
        <f>[25]Tri_Incurred_CCounts_Attror!AW21</f>
        <v>93</v>
      </c>
      <c r="AX90" s="709">
        <f>[25]Tri_Incurred_CCounts_Attror!AX21</f>
        <v>93</v>
      </c>
      <c r="AY90" s="709">
        <f>[25]Tri_Incurred_CCounts_Attror!AY21</f>
        <v>93</v>
      </c>
      <c r="AZ90" s="709">
        <f>[25]Tri_Incurred_CCounts_Attror!AZ21</f>
        <v>93</v>
      </c>
      <c r="BA90" s="709">
        <f>[25]Tri_Incurred_CCounts_Attror!BA21</f>
        <v>93</v>
      </c>
      <c r="BB90" s="709" t="str">
        <f>[25]Tri_Incurred_CCounts_Attror!BB21</f>
        <v/>
      </c>
      <c r="BC90" s="709" t="str">
        <f>[25]Tri_Incurred_CCounts_Attror!BC21</f>
        <v/>
      </c>
      <c r="BD90" s="709" t="str">
        <f>[25]Tri_Incurred_CCounts_Attror!BD21</f>
        <v/>
      </c>
      <c r="BE90" s="709" t="str">
        <f>[25]Tri_Incurred_CCounts_Attror!BE21</f>
        <v/>
      </c>
      <c r="BF90" s="709" t="str">
        <f>[25]Tri_Incurred_CCounts_Attror!BF21</f>
        <v/>
      </c>
      <c r="BG90" s="709" t="str">
        <f>[25]Tri_Incurred_CCounts_Attror!BG21</f>
        <v/>
      </c>
      <c r="BH90" s="709" t="str">
        <f>[25]Tri_Incurred_CCounts_Attror!BH21</f>
        <v/>
      </c>
      <c r="BI90" s="709" t="str">
        <f>[25]Tri_Incurred_CCounts_Attror!BI21</f>
        <v/>
      </c>
      <c r="BJ90" s="709" t="str">
        <f>[25]Tri_Incurred_CCounts_Attror!BJ21</f>
        <v/>
      </c>
      <c r="BK90" s="709" t="e">
        <f>[25]Tri_Incurred_CCounts_Attror!BK21</f>
        <v>#N/A</v>
      </c>
      <c r="BL90" s="709" t="e">
        <f>[25]Tri_Incurred_CCounts_Attror!BL21</f>
        <v>#N/A</v>
      </c>
      <c r="BM90" s="709" t="e">
        <f>[25]Tri_Incurred_CCounts_Attror!BM21</f>
        <v>#N/A</v>
      </c>
      <c r="BN90" s="709" t="e">
        <f>[25]Tri_Incurred_CCounts_Attror!BN21</f>
        <v>#N/A</v>
      </c>
      <c r="BO90" s="709" t="e">
        <f>[25]Tri_Incurred_CCounts_Attror!BO21</f>
        <v>#N/A</v>
      </c>
      <c r="BP90" s="709" t="e">
        <f>[25]Tri_Incurred_CCounts_Attror!BP21</f>
        <v>#N/A</v>
      </c>
      <c r="BQ90" s="709" t="e">
        <f>[25]Tri_Incurred_CCounts_Attror!BQ21</f>
        <v>#N/A</v>
      </c>
      <c r="BR90" s="709" t="e">
        <f>[25]Tri_Incurred_CCounts_Attror!BR21</f>
        <v>#N/A</v>
      </c>
      <c r="BS90" s="709" t="e">
        <f>[25]Tri_Incurred_CCounts_Attror!BS21</f>
        <v>#N/A</v>
      </c>
      <c r="BT90" s="709" t="e">
        <f>[25]Tri_Incurred_CCounts_Attror!BT21</f>
        <v>#N/A</v>
      </c>
      <c r="BU90" s="709" t="e">
        <f>[25]Tri_Incurred_CCounts_Attror!BU21</f>
        <v>#N/A</v>
      </c>
      <c r="BV90" s="709" t="e">
        <f>[25]Tri_Incurred_CCounts_Attror!BV21</f>
        <v>#N/A</v>
      </c>
      <c r="BW90" s="709" t="e">
        <f>[25]Tri_Incurred_CCounts_Attror!BW21</f>
        <v>#N/A</v>
      </c>
      <c r="BX90" s="709" t="e">
        <f>[25]Tri_Incurred_CCounts_Attror!BX21</f>
        <v>#N/A</v>
      </c>
      <c r="BY90" s="709" t="e">
        <f>[25]Tri_Incurred_CCounts_Attror!BY21</f>
        <v>#N/A</v>
      </c>
      <c r="BZ90" s="709" t="e">
        <f>[25]Tri_Incurred_CCounts_Attror!BZ21</f>
        <v>#N/A</v>
      </c>
      <c r="CA90" s="709" t="e">
        <f>[25]Tri_Incurred_CCounts_Attror!CA21</f>
        <v>#N/A</v>
      </c>
      <c r="CB90" s="709" t="e">
        <f>[25]Tri_Incurred_CCounts_Attror!CB21</f>
        <v>#N/A</v>
      </c>
      <c r="CC90" s="709" t="e">
        <f>[25]Tri_Incurred_CCounts_Attror!CC21</f>
        <v>#N/A</v>
      </c>
    </row>
    <row r="91" spans="1:81">
      <c r="A91" s="127" t="s">
        <v>448</v>
      </c>
      <c r="B91" s="709">
        <f>[25]Tri_Incurred_CCounts_Attror!B22</f>
        <v>83</v>
      </c>
      <c r="C91" s="709">
        <f>[25]Tri_Incurred_CCounts_Attror!C22</f>
        <v>101</v>
      </c>
      <c r="D91" s="709">
        <f>[25]Tri_Incurred_CCounts_Attror!D22</f>
        <v>110</v>
      </c>
      <c r="E91" s="709">
        <f>[25]Tri_Incurred_CCounts_Attror!E22</f>
        <v>111</v>
      </c>
      <c r="F91" s="709">
        <f>[25]Tri_Incurred_CCounts_Attror!F22</f>
        <v>107</v>
      </c>
      <c r="G91" s="709">
        <f>[25]Tri_Incurred_CCounts_Attror!G22</f>
        <v>107</v>
      </c>
      <c r="H91" s="709">
        <f>[25]Tri_Incurred_CCounts_Attror!H22</f>
        <v>107</v>
      </c>
      <c r="I91" s="709">
        <f>[25]Tri_Incurred_CCounts_Attror!I22</f>
        <v>107</v>
      </c>
      <c r="J91" s="709">
        <f>[25]Tri_Incurred_CCounts_Attror!J22</f>
        <v>107</v>
      </c>
      <c r="K91" s="709">
        <f>[25]Tri_Incurred_CCounts_Attror!K22</f>
        <v>107</v>
      </c>
      <c r="L91" s="709">
        <f>[25]Tri_Incurred_CCounts_Attror!L22</f>
        <v>107</v>
      </c>
      <c r="M91" s="709">
        <f>[25]Tri_Incurred_CCounts_Attror!M22</f>
        <v>107</v>
      </c>
      <c r="N91" s="709">
        <f>[25]Tri_Incurred_CCounts_Attror!N22</f>
        <v>107</v>
      </c>
      <c r="O91" s="709">
        <f>[25]Tri_Incurred_CCounts_Attror!O22</f>
        <v>107</v>
      </c>
      <c r="P91" s="709">
        <f>[25]Tri_Incurred_CCounts_Attror!P22</f>
        <v>107</v>
      </c>
      <c r="Q91" s="709">
        <f>[25]Tri_Incurred_CCounts_Attror!Q22</f>
        <v>107</v>
      </c>
      <c r="R91" s="709">
        <f>[25]Tri_Incurred_CCounts_Attror!R22</f>
        <v>107</v>
      </c>
      <c r="S91" s="709">
        <f>[25]Tri_Incurred_CCounts_Attror!S22</f>
        <v>107</v>
      </c>
      <c r="T91" s="709">
        <f>[25]Tri_Incurred_CCounts_Attror!T22</f>
        <v>107</v>
      </c>
      <c r="U91" s="709">
        <f>[25]Tri_Incurred_CCounts_Attror!U22</f>
        <v>107</v>
      </c>
      <c r="V91" s="709">
        <f>[25]Tri_Incurred_CCounts_Attror!V22</f>
        <v>107</v>
      </c>
      <c r="W91" s="709">
        <f>[25]Tri_Incurred_CCounts_Attror!W22</f>
        <v>107</v>
      </c>
      <c r="X91" s="709">
        <f>[25]Tri_Incurred_CCounts_Attror!X22</f>
        <v>107</v>
      </c>
      <c r="Y91" s="709">
        <f>[25]Tri_Incurred_CCounts_Attror!Y22</f>
        <v>107</v>
      </c>
      <c r="Z91" s="709">
        <f>[25]Tri_Incurred_CCounts_Attror!Z22</f>
        <v>107</v>
      </c>
      <c r="AA91" s="709">
        <f>[25]Tri_Incurred_CCounts_Attror!AA22</f>
        <v>107</v>
      </c>
      <c r="AB91" s="709">
        <f>[25]Tri_Incurred_CCounts_Attror!AB22</f>
        <v>107</v>
      </c>
      <c r="AC91" s="709">
        <f>[25]Tri_Incurred_CCounts_Attror!AC22</f>
        <v>107</v>
      </c>
      <c r="AD91" s="709">
        <f>[25]Tri_Incurred_CCounts_Attror!AD22</f>
        <v>107</v>
      </c>
      <c r="AE91" s="709">
        <f>[25]Tri_Incurred_CCounts_Attror!AE22</f>
        <v>107</v>
      </c>
      <c r="AF91" s="709">
        <f>[25]Tri_Incurred_CCounts_Attror!AF22</f>
        <v>107</v>
      </c>
      <c r="AG91" s="709">
        <f>[25]Tri_Incurred_CCounts_Attror!AG22</f>
        <v>107</v>
      </c>
      <c r="AH91" s="709">
        <f>[25]Tri_Incurred_CCounts_Attror!AH22</f>
        <v>107</v>
      </c>
      <c r="AI91" s="709">
        <f>[25]Tri_Incurred_CCounts_Attror!AI22</f>
        <v>107</v>
      </c>
      <c r="AJ91" s="709">
        <f>[25]Tri_Incurred_CCounts_Attror!AJ22</f>
        <v>107</v>
      </c>
      <c r="AK91" s="709">
        <f>[25]Tri_Incurred_CCounts_Attror!AK22</f>
        <v>107</v>
      </c>
      <c r="AL91" s="709">
        <f>[25]Tri_Incurred_CCounts_Attror!AL22</f>
        <v>107</v>
      </c>
      <c r="AM91" s="709">
        <f>[25]Tri_Incurred_CCounts_Attror!AM22</f>
        <v>107</v>
      </c>
      <c r="AN91" s="709">
        <f>[25]Tri_Incurred_CCounts_Attror!AN22</f>
        <v>107</v>
      </c>
      <c r="AO91" s="709">
        <f>[25]Tri_Incurred_CCounts_Attror!AO22</f>
        <v>107</v>
      </c>
      <c r="AP91" s="709">
        <f>[25]Tri_Incurred_CCounts_Attror!AP22</f>
        <v>107</v>
      </c>
      <c r="AQ91" s="709">
        <f>[25]Tri_Incurred_CCounts_Attror!AQ22</f>
        <v>107</v>
      </c>
      <c r="AR91" s="709">
        <f>[25]Tri_Incurred_CCounts_Attror!AR22</f>
        <v>107</v>
      </c>
      <c r="AS91" s="709">
        <f>[25]Tri_Incurred_CCounts_Attror!AS22</f>
        <v>107</v>
      </c>
      <c r="AT91" s="709">
        <f>[25]Tri_Incurred_CCounts_Attror!AT22</f>
        <v>107</v>
      </c>
      <c r="AU91" s="709">
        <f>[25]Tri_Incurred_CCounts_Attror!AU22</f>
        <v>107</v>
      </c>
      <c r="AV91" s="709">
        <f>[25]Tri_Incurred_CCounts_Attror!AV22</f>
        <v>107</v>
      </c>
      <c r="AW91" s="709">
        <f>[25]Tri_Incurred_CCounts_Attror!AW22</f>
        <v>107</v>
      </c>
      <c r="AX91" s="709">
        <f>[25]Tri_Incurred_CCounts_Attror!AX22</f>
        <v>107</v>
      </c>
      <c r="AY91" s="709">
        <f>[25]Tri_Incurred_CCounts_Attror!AY22</f>
        <v>107</v>
      </c>
      <c r="AZ91" s="709">
        <f>[25]Tri_Incurred_CCounts_Attror!AZ22</f>
        <v>107</v>
      </c>
      <c r="BA91" s="709" t="str">
        <f>[25]Tri_Incurred_CCounts_Attror!BA22</f>
        <v/>
      </c>
      <c r="BB91" s="709" t="str">
        <f>[25]Tri_Incurred_CCounts_Attror!BB22</f>
        <v/>
      </c>
      <c r="BC91" s="709" t="str">
        <f>[25]Tri_Incurred_CCounts_Attror!BC22</f>
        <v/>
      </c>
      <c r="BD91" s="709" t="str">
        <f>[25]Tri_Incurred_CCounts_Attror!BD22</f>
        <v/>
      </c>
      <c r="BE91" s="709" t="str">
        <f>[25]Tri_Incurred_CCounts_Attror!BE22</f>
        <v/>
      </c>
      <c r="BF91" s="709" t="str">
        <f>[25]Tri_Incurred_CCounts_Attror!BF22</f>
        <v/>
      </c>
      <c r="BG91" s="709" t="str">
        <f>[25]Tri_Incurred_CCounts_Attror!BG22</f>
        <v/>
      </c>
      <c r="BH91" s="709" t="str">
        <f>[25]Tri_Incurred_CCounts_Attror!BH22</f>
        <v/>
      </c>
      <c r="BI91" s="709" t="str">
        <f>[25]Tri_Incurred_CCounts_Attror!BI22</f>
        <v/>
      </c>
      <c r="BJ91" s="709" t="str">
        <f>[25]Tri_Incurred_CCounts_Attror!BJ22</f>
        <v/>
      </c>
      <c r="BK91" s="709" t="e">
        <f>[25]Tri_Incurred_CCounts_Attror!BK22</f>
        <v>#N/A</v>
      </c>
      <c r="BL91" s="709" t="e">
        <f>[25]Tri_Incurred_CCounts_Attror!BL22</f>
        <v>#N/A</v>
      </c>
      <c r="BM91" s="709" t="e">
        <f>[25]Tri_Incurred_CCounts_Attror!BM22</f>
        <v>#N/A</v>
      </c>
      <c r="BN91" s="709" t="e">
        <f>[25]Tri_Incurred_CCounts_Attror!BN22</f>
        <v>#N/A</v>
      </c>
      <c r="BO91" s="709" t="e">
        <f>[25]Tri_Incurred_CCounts_Attror!BO22</f>
        <v>#N/A</v>
      </c>
      <c r="BP91" s="709" t="e">
        <f>[25]Tri_Incurred_CCounts_Attror!BP22</f>
        <v>#N/A</v>
      </c>
      <c r="BQ91" s="709" t="e">
        <f>[25]Tri_Incurred_CCounts_Attror!BQ22</f>
        <v>#N/A</v>
      </c>
      <c r="BR91" s="709" t="e">
        <f>[25]Tri_Incurred_CCounts_Attror!BR22</f>
        <v>#N/A</v>
      </c>
      <c r="BS91" s="709" t="e">
        <f>[25]Tri_Incurred_CCounts_Attror!BS22</f>
        <v>#N/A</v>
      </c>
      <c r="BT91" s="709" t="e">
        <f>[25]Tri_Incurred_CCounts_Attror!BT22</f>
        <v>#N/A</v>
      </c>
      <c r="BU91" s="709" t="e">
        <f>[25]Tri_Incurred_CCounts_Attror!BU22</f>
        <v>#N/A</v>
      </c>
      <c r="BV91" s="709" t="e">
        <f>[25]Tri_Incurred_CCounts_Attror!BV22</f>
        <v>#N/A</v>
      </c>
      <c r="BW91" s="709" t="e">
        <f>[25]Tri_Incurred_CCounts_Attror!BW22</f>
        <v>#N/A</v>
      </c>
      <c r="BX91" s="709" t="e">
        <f>[25]Tri_Incurred_CCounts_Attror!BX22</f>
        <v>#N/A</v>
      </c>
      <c r="BY91" s="709" t="e">
        <f>[25]Tri_Incurred_CCounts_Attror!BY22</f>
        <v>#N/A</v>
      </c>
      <c r="BZ91" s="709" t="e">
        <f>[25]Tri_Incurred_CCounts_Attror!BZ22</f>
        <v>#N/A</v>
      </c>
      <c r="CA91" s="709" t="e">
        <f>[25]Tri_Incurred_CCounts_Attror!CA22</f>
        <v>#N/A</v>
      </c>
      <c r="CB91" s="709" t="e">
        <f>[25]Tri_Incurred_CCounts_Attror!CB22</f>
        <v>#N/A</v>
      </c>
      <c r="CC91" s="709" t="e">
        <f>[25]Tri_Incurred_CCounts_Attror!CC22</f>
        <v>#N/A</v>
      </c>
    </row>
    <row r="92" spans="1:81">
      <c r="A92" s="127" t="s">
        <v>449</v>
      </c>
      <c r="B92" s="709">
        <f>[25]Tri_Incurred_CCounts_Attror!B23</f>
        <v>68</v>
      </c>
      <c r="C92" s="709">
        <f>[25]Tri_Incurred_CCounts_Attror!C23</f>
        <v>86</v>
      </c>
      <c r="D92" s="709">
        <f>[25]Tri_Incurred_CCounts_Attror!D23</f>
        <v>87</v>
      </c>
      <c r="E92" s="709">
        <f>[25]Tri_Incurred_CCounts_Attror!E23</f>
        <v>88</v>
      </c>
      <c r="F92" s="709">
        <f>[25]Tri_Incurred_CCounts_Attror!F23</f>
        <v>83</v>
      </c>
      <c r="G92" s="709">
        <f>[25]Tri_Incurred_CCounts_Attror!G23</f>
        <v>83</v>
      </c>
      <c r="H92" s="709">
        <f>[25]Tri_Incurred_CCounts_Attror!H23</f>
        <v>82</v>
      </c>
      <c r="I92" s="709">
        <f>[25]Tri_Incurred_CCounts_Attror!I23</f>
        <v>82</v>
      </c>
      <c r="J92" s="709">
        <f>[25]Tri_Incurred_CCounts_Attror!J23</f>
        <v>82</v>
      </c>
      <c r="K92" s="709">
        <f>[25]Tri_Incurred_CCounts_Attror!K23</f>
        <v>82</v>
      </c>
      <c r="L92" s="709">
        <f>[25]Tri_Incurred_CCounts_Attror!L23</f>
        <v>82</v>
      </c>
      <c r="M92" s="709">
        <f>[25]Tri_Incurred_CCounts_Attror!M23</f>
        <v>82</v>
      </c>
      <c r="N92" s="709">
        <f>[25]Tri_Incurred_CCounts_Attror!N23</f>
        <v>82</v>
      </c>
      <c r="O92" s="709">
        <f>[25]Tri_Incurred_CCounts_Attror!O23</f>
        <v>82</v>
      </c>
      <c r="P92" s="709">
        <f>[25]Tri_Incurred_CCounts_Attror!P23</f>
        <v>82</v>
      </c>
      <c r="Q92" s="709">
        <f>[25]Tri_Incurred_CCounts_Attror!Q23</f>
        <v>82</v>
      </c>
      <c r="R92" s="709">
        <f>[25]Tri_Incurred_CCounts_Attror!R23</f>
        <v>82</v>
      </c>
      <c r="S92" s="709">
        <f>[25]Tri_Incurred_CCounts_Attror!S23</f>
        <v>82</v>
      </c>
      <c r="T92" s="709">
        <f>[25]Tri_Incurred_CCounts_Attror!T23</f>
        <v>82</v>
      </c>
      <c r="U92" s="709">
        <f>[25]Tri_Incurred_CCounts_Attror!U23</f>
        <v>82</v>
      </c>
      <c r="V92" s="709">
        <f>[25]Tri_Incurred_CCounts_Attror!V23</f>
        <v>82</v>
      </c>
      <c r="W92" s="709">
        <f>[25]Tri_Incurred_CCounts_Attror!W23</f>
        <v>82</v>
      </c>
      <c r="X92" s="709">
        <f>[25]Tri_Incurred_CCounts_Attror!X23</f>
        <v>82</v>
      </c>
      <c r="Y92" s="709">
        <f>[25]Tri_Incurred_CCounts_Attror!Y23</f>
        <v>82</v>
      </c>
      <c r="Z92" s="709">
        <f>[25]Tri_Incurred_CCounts_Attror!Z23</f>
        <v>82</v>
      </c>
      <c r="AA92" s="709">
        <f>[25]Tri_Incurred_CCounts_Attror!AA23</f>
        <v>82</v>
      </c>
      <c r="AB92" s="709">
        <f>[25]Tri_Incurred_CCounts_Attror!AB23</f>
        <v>82</v>
      </c>
      <c r="AC92" s="709">
        <f>[25]Tri_Incurred_CCounts_Attror!AC23</f>
        <v>82</v>
      </c>
      <c r="AD92" s="709">
        <f>[25]Tri_Incurred_CCounts_Attror!AD23</f>
        <v>82</v>
      </c>
      <c r="AE92" s="709">
        <f>[25]Tri_Incurred_CCounts_Attror!AE23</f>
        <v>82</v>
      </c>
      <c r="AF92" s="709">
        <f>[25]Tri_Incurred_CCounts_Attror!AF23</f>
        <v>82</v>
      </c>
      <c r="AG92" s="709">
        <f>[25]Tri_Incurred_CCounts_Attror!AG23</f>
        <v>82</v>
      </c>
      <c r="AH92" s="709">
        <f>[25]Tri_Incurred_CCounts_Attror!AH23</f>
        <v>82</v>
      </c>
      <c r="AI92" s="709">
        <f>[25]Tri_Incurred_CCounts_Attror!AI23</f>
        <v>82</v>
      </c>
      <c r="AJ92" s="709">
        <f>[25]Tri_Incurred_CCounts_Attror!AJ23</f>
        <v>82</v>
      </c>
      <c r="AK92" s="709">
        <f>[25]Tri_Incurred_CCounts_Attror!AK23</f>
        <v>82</v>
      </c>
      <c r="AL92" s="709">
        <f>[25]Tri_Incurred_CCounts_Attror!AL23</f>
        <v>82</v>
      </c>
      <c r="AM92" s="709">
        <f>[25]Tri_Incurred_CCounts_Attror!AM23</f>
        <v>82</v>
      </c>
      <c r="AN92" s="709">
        <f>[25]Tri_Incurred_CCounts_Attror!AN23</f>
        <v>82</v>
      </c>
      <c r="AO92" s="709">
        <f>[25]Tri_Incurred_CCounts_Attror!AO23</f>
        <v>82</v>
      </c>
      <c r="AP92" s="709">
        <f>[25]Tri_Incurred_CCounts_Attror!AP23</f>
        <v>82</v>
      </c>
      <c r="AQ92" s="709">
        <f>[25]Tri_Incurred_CCounts_Attror!AQ23</f>
        <v>82</v>
      </c>
      <c r="AR92" s="709">
        <f>[25]Tri_Incurred_CCounts_Attror!AR23</f>
        <v>82</v>
      </c>
      <c r="AS92" s="709">
        <f>[25]Tri_Incurred_CCounts_Attror!AS23</f>
        <v>82</v>
      </c>
      <c r="AT92" s="709">
        <f>[25]Tri_Incurred_CCounts_Attror!AT23</f>
        <v>82</v>
      </c>
      <c r="AU92" s="709">
        <f>[25]Tri_Incurred_CCounts_Attror!AU23</f>
        <v>82</v>
      </c>
      <c r="AV92" s="709">
        <f>[25]Tri_Incurred_CCounts_Attror!AV23</f>
        <v>82</v>
      </c>
      <c r="AW92" s="709">
        <f>[25]Tri_Incurred_CCounts_Attror!AW23</f>
        <v>82</v>
      </c>
      <c r="AX92" s="709">
        <f>[25]Tri_Incurred_CCounts_Attror!AX23</f>
        <v>82</v>
      </c>
      <c r="AY92" s="709">
        <f>[25]Tri_Incurred_CCounts_Attror!AY23</f>
        <v>82</v>
      </c>
      <c r="AZ92" s="709" t="str">
        <f>[25]Tri_Incurred_CCounts_Attror!AZ23</f>
        <v/>
      </c>
      <c r="BA92" s="709" t="str">
        <f>[25]Tri_Incurred_CCounts_Attror!BA23</f>
        <v/>
      </c>
      <c r="BB92" s="709" t="str">
        <f>[25]Tri_Incurred_CCounts_Attror!BB23</f>
        <v/>
      </c>
      <c r="BC92" s="709" t="str">
        <f>[25]Tri_Incurred_CCounts_Attror!BC23</f>
        <v/>
      </c>
      <c r="BD92" s="709" t="str">
        <f>[25]Tri_Incurred_CCounts_Attror!BD23</f>
        <v/>
      </c>
      <c r="BE92" s="709" t="str">
        <f>[25]Tri_Incurred_CCounts_Attror!BE23</f>
        <v/>
      </c>
      <c r="BF92" s="709" t="str">
        <f>[25]Tri_Incurred_CCounts_Attror!BF23</f>
        <v/>
      </c>
      <c r="BG92" s="709" t="str">
        <f>[25]Tri_Incurred_CCounts_Attror!BG23</f>
        <v/>
      </c>
      <c r="BH92" s="709" t="str">
        <f>[25]Tri_Incurred_CCounts_Attror!BH23</f>
        <v/>
      </c>
      <c r="BI92" s="709" t="str">
        <f>[25]Tri_Incurred_CCounts_Attror!BI23</f>
        <v/>
      </c>
      <c r="BJ92" s="709" t="str">
        <f>[25]Tri_Incurred_CCounts_Attror!BJ23</f>
        <v/>
      </c>
      <c r="BK92" s="709" t="e">
        <f>[25]Tri_Incurred_CCounts_Attror!BK23</f>
        <v>#N/A</v>
      </c>
      <c r="BL92" s="709" t="e">
        <f>[25]Tri_Incurred_CCounts_Attror!BL23</f>
        <v>#N/A</v>
      </c>
      <c r="BM92" s="709" t="e">
        <f>[25]Tri_Incurred_CCounts_Attror!BM23</f>
        <v>#N/A</v>
      </c>
      <c r="BN92" s="709" t="e">
        <f>[25]Tri_Incurred_CCounts_Attror!BN23</f>
        <v>#N/A</v>
      </c>
      <c r="BO92" s="709" t="e">
        <f>[25]Tri_Incurred_CCounts_Attror!BO23</f>
        <v>#N/A</v>
      </c>
      <c r="BP92" s="709" t="e">
        <f>[25]Tri_Incurred_CCounts_Attror!BP23</f>
        <v>#N/A</v>
      </c>
      <c r="BQ92" s="709" t="e">
        <f>[25]Tri_Incurred_CCounts_Attror!BQ23</f>
        <v>#N/A</v>
      </c>
      <c r="BR92" s="709" t="e">
        <f>[25]Tri_Incurred_CCounts_Attror!BR23</f>
        <v>#N/A</v>
      </c>
      <c r="BS92" s="709" t="e">
        <f>[25]Tri_Incurred_CCounts_Attror!BS23</f>
        <v>#N/A</v>
      </c>
      <c r="BT92" s="709" t="e">
        <f>[25]Tri_Incurred_CCounts_Attror!BT23</f>
        <v>#N/A</v>
      </c>
      <c r="BU92" s="709" t="e">
        <f>[25]Tri_Incurred_CCounts_Attror!BU23</f>
        <v>#N/A</v>
      </c>
      <c r="BV92" s="709" t="e">
        <f>[25]Tri_Incurred_CCounts_Attror!BV23</f>
        <v>#N/A</v>
      </c>
      <c r="BW92" s="709" t="e">
        <f>[25]Tri_Incurred_CCounts_Attror!BW23</f>
        <v>#N/A</v>
      </c>
      <c r="BX92" s="709" t="e">
        <f>[25]Tri_Incurred_CCounts_Attror!BX23</f>
        <v>#N/A</v>
      </c>
      <c r="BY92" s="709" t="e">
        <f>[25]Tri_Incurred_CCounts_Attror!BY23</f>
        <v>#N/A</v>
      </c>
      <c r="BZ92" s="709" t="e">
        <f>[25]Tri_Incurred_CCounts_Attror!BZ23</f>
        <v>#N/A</v>
      </c>
      <c r="CA92" s="709" t="e">
        <f>[25]Tri_Incurred_CCounts_Attror!CA23</f>
        <v>#N/A</v>
      </c>
      <c r="CB92" s="709" t="e">
        <f>[25]Tri_Incurred_CCounts_Attror!CB23</f>
        <v>#N/A</v>
      </c>
      <c r="CC92" s="709" t="e">
        <f>[25]Tri_Incurred_CCounts_Attror!CC23</f>
        <v>#N/A</v>
      </c>
    </row>
    <row r="93" spans="1:81">
      <c r="A93" s="127" t="s">
        <v>450</v>
      </c>
      <c r="B93" s="709">
        <f>[25]Tri_Incurred_CCounts_Attror!B24</f>
        <v>93</v>
      </c>
      <c r="C93" s="709">
        <f>[25]Tri_Incurred_CCounts_Attror!C24</f>
        <v>108</v>
      </c>
      <c r="D93" s="709">
        <f>[25]Tri_Incurred_CCounts_Attror!D24</f>
        <v>108</v>
      </c>
      <c r="E93" s="709">
        <f>[25]Tri_Incurred_CCounts_Attror!E24</f>
        <v>105</v>
      </c>
      <c r="F93" s="709">
        <f>[25]Tri_Incurred_CCounts_Attror!F24</f>
        <v>101</v>
      </c>
      <c r="G93" s="709">
        <f>[25]Tri_Incurred_CCounts_Attror!G24</f>
        <v>100</v>
      </c>
      <c r="H93" s="709">
        <f>[25]Tri_Incurred_CCounts_Attror!H24</f>
        <v>100</v>
      </c>
      <c r="I93" s="709">
        <f>[25]Tri_Incurred_CCounts_Attror!I24</f>
        <v>100</v>
      </c>
      <c r="J93" s="709">
        <f>[25]Tri_Incurred_CCounts_Attror!J24</f>
        <v>100</v>
      </c>
      <c r="K93" s="709">
        <f>[25]Tri_Incurred_CCounts_Attror!K24</f>
        <v>100</v>
      </c>
      <c r="L93" s="709">
        <f>[25]Tri_Incurred_CCounts_Attror!L24</f>
        <v>99</v>
      </c>
      <c r="M93" s="709">
        <f>[25]Tri_Incurred_CCounts_Attror!M24</f>
        <v>99</v>
      </c>
      <c r="N93" s="709">
        <f>[25]Tri_Incurred_CCounts_Attror!N24</f>
        <v>99</v>
      </c>
      <c r="O93" s="709">
        <f>[25]Tri_Incurred_CCounts_Attror!O24</f>
        <v>99</v>
      </c>
      <c r="P93" s="709">
        <f>[25]Tri_Incurred_CCounts_Attror!P24</f>
        <v>99</v>
      </c>
      <c r="Q93" s="709">
        <f>[25]Tri_Incurred_CCounts_Attror!Q24</f>
        <v>99</v>
      </c>
      <c r="R93" s="709">
        <f>[25]Tri_Incurred_CCounts_Attror!R24</f>
        <v>99</v>
      </c>
      <c r="S93" s="709">
        <f>[25]Tri_Incurred_CCounts_Attror!S24</f>
        <v>99</v>
      </c>
      <c r="T93" s="709">
        <f>[25]Tri_Incurred_CCounts_Attror!T24</f>
        <v>99</v>
      </c>
      <c r="U93" s="709">
        <f>[25]Tri_Incurred_CCounts_Attror!U24</f>
        <v>99</v>
      </c>
      <c r="V93" s="709">
        <f>[25]Tri_Incurred_CCounts_Attror!V24</f>
        <v>99</v>
      </c>
      <c r="W93" s="709">
        <f>[25]Tri_Incurred_CCounts_Attror!W24</f>
        <v>99</v>
      </c>
      <c r="X93" s="709">
        <f>[25]Tri_Incurred_CCounts_Attror!X24</f>
        <v>99</v>
      </c>
      <c r="Y93" s="709">
        <f>[25]Tri_Incurred_CCounts_Attror!Y24</f>
        <v>99</v>
      </c>
      <c r="Z93" s="709">
        <f>[25]Tri_Incurred_CCounts_Attror!Z24</f>
        <v>99</v>
      </c>
      <c r="AA93" s="709">
        <f>[25]Tri_Incurred_CCounts_Attror!AA24</f>
        <v>99</v>
      </c>
      <c r="AB93" s="709">
        <f>[25]Tri_Incurred_CCounts_Attror!AB24</f>
        <v>99</v>
      </c>
      <c r="AC93" s="709">
        <f>[25]Tri_Incurred_CCounts_Attror!AC24</f>
        <v>99</v>
      </c>
      <c r="AD93" s="709">
        <f>[25]Tri_Incurred_CCounts_Attror!AD24</f>
        <v>99</v>
      </c>
      <c r="AE93" s="709">
        <f>[25]Tri_Incurred_CCounts_Attror!AE24</f>
        <v>99</v>
      </c>
      <c r="AF93" s="709">
        <f>[25]Tri_Incurred_CCounts_Attror!AF24</f>
        <v>99</v>
      </c>
      <c r="AG93" s="709">
        <f>[25]Tri_Incurred_CCounts_Attror!AG24</f>
        <v>99</v>
      </c>
      <c r="AH93" s="709">
        <f>[25]Tri_Incurred_CCounts_Attror!AH24</f>
        <v>99</v>
      </c>
      <c r="AI93" s="709">
        <f>[25]Tri_Incurred_CCounts_Attror!AI24</f>
        <v>99</v>
      </c>
      <c r="AJ93" s="709">
        <f>[25]Tri_Incurred_CCounts_Attror!AJ24</f>
        <v>99</v>
      </c>
      <c r="AK93" s="709">
        <f>[25]Tri_Incurred_CCounts_Attror!AK24</f>
        <v>99</v>
      </c>
      <c r="AL93" s="709">
        <f>[25]Tri_Incurred_CCounts_Attror!AL24</f>
        <v>99</v>
      </c>
      <c r="AM93" s="709">
        <f>[25]Tri_Incurred_CCounts_Attror!AM24</f>
        <v>99</v>
      </c>
      <c r="AN93" s="709">
        <f>[25]Tri_Incurred_CCounts_Attror!AN24</f>
        <v>99</v>
      </c>
      <c r="AO93" s="709">
        <f>[25]Tri_Incurred_CCounts_Attror!AO24</f>
        <v>99</v>
      </c>
      <c r="AP93" s="709">
        <f>[25]Tri_Incurred_CCounts_Attror!AP24</f>
        <v>99</v>
      </c>
      <c r="AQ93" s="709">
        <f>[25]Tri_Incurred_CCounts_Attror!AQ24</f>
        <v>99</v>
      </c>
      <c r="AR93" s="709">
        <f>[25]Tri_Incurred_CCounts_Attror!AR24</f>
        <v>99</v>
      </c>
      <c r="AS93" s="709">
        <f>[25]Tri_Incurred_CCounts_Attror!AS24</f>
        <v>99</v>
      </c>
      <c r="AT93" s="709">
        <f>[25]Tri_Incurred_CCounts_Attror!AT24</f>
        <v>99</v>
      </c>
      <c r="AU93" s="709">
        <f>[25]Tri_Incurred_CCounts_Attror!AU24</f>
        <v>99</v>
      </c>
      <c r="AV93" s="709">
        <f>[25]Tri_Incurred_CCounts_Attror!AV24</f>
        <v>99</v>
      </c>
      <c r="AW93" s="709">
        <f>[25]Tri_Incurred_CCounts_Attror!AW24</f>
        <v>99</v>
      </c>
      <c r="AX93" s="709">
        <f>[25]Tri_Incurred_CCounts_Attror!AX24</f>
        <v>99</v>
      </c>
      <c r="AY93" s="709" t="str">
        <f>[25]Tri_Incurred_CCounts_Attror!AY24</f>
        <v/>
      </c>
      <c r="AZ93" s="709" t="str">
        <f>[25]Tri_Incurred_CCounts_Attror!AZ24</f>
        <v/>
      </c>
      <c r="BA93" s="709" t="str">
        <f>[25]Tri_Incurred_CCounts_Attror!BA24</f>
        <v/>
      </c>
      <c r="BB93" s="709" t="str">
        <f>[25]Tri_Incurred_CCounts_Attror!BB24</f>
        <v/>
      </c>
      <c r="BC93" s="709" t="str">
        <f>[25]Tri_Incurred_CCounts_Attror!BC24</f>
        <v/>
      </c>
      <c r="BD93" s="709" t="str">
        <f>[25]Tri_Incurred_CCounts_Attror!BD24</f>
        <v/>
      </c>
      <c r="BE93" s="709" t="str">
        <f>[25]Tri_Incurred_CCounts_Attror!BE24</f>
        <v/>
      </c>
      <c r="BF93" s="709" t="str">
        <f>[25]Tri_Incurred_CCounts_Attror!BF24</f>
        <v/>
      </c>
      <c r="BG93" s="709" t="str">
        <f>[25]Tri_Incurred_CCounts_Attror!BG24</f>
        <v/>
      </c>
      <c r="BH93" s="709" t="str">
        <f>[25]Tri_Incurred_CCounts_Attror!BH24</f>
        <v/>
      </c>
      <c r="BI93" s="709" t="str">
        <f>[25]Tri_Incurred_CCounts_Attror!BI24</f>
        <v/>
      </c>
      <c r="BJ93" s="709" t="str">
        <f>[25]Tri_Incurred_CCounts_Attror!BJ24</f>
        <v/>
      </c>
      <c r="BK93" s="709" t="e">
        <f>[25]Tri_Incurred_CCounts_Attror!BK24</f>
        <v>#N/A</v>
      </c>
      <c r="BL93" s="709" t="e">
        <f>[25]Tri_Incurred_CCounts_Attror!BL24</f>
        <v>#N/A</v>
      </c>
      <c r="BM93" s="709" t="e">
        <f>[25]Tri_Incurred_CCounts_Attror!BM24</f>
        <v>#N/A</v>
      </c>
      <c r="BN93" s="709" t="e">
        <f>[25]Tri_Incurred_CCounts_Attror!BN24</f>
        <v>#N/A</v>
      </c>
      <c r="BO93" s="709" t="e">
        <f>[25]Tri_Incurred_CCounts_Attror!BO24</f>
        <v>#N/A</v>
      </c>
      <c r="BP93" s="709" t="e">
        <f>[25]Tri_Incurred_CCounts_Attror!BP24</f>
        <v>#N/A</v>
      </c>
      <c r="BQ93" s="709" t="e">
        <f>[25]Tri_Incurred_CCounts_Attror!BQ24</f>
        <v>#N/A</v>
      </c>
      <c r="BR93" s="709" t="e">
        <f>[25]Tri_Incurred_CCounts_Attror!BR24</f>
        <v>#N/A</v>
      </c>
      <c r="BS93" s="709" t="e">
        <f>[25]Tri_Incurred_CCounts_Attror!BS24</f>
        <v>#N/A</v>
      </c>
      <c r="BT93" s="709" t="e">
        <f>[25]Tri_Incurred_CCounts_Attror!BT24</f>
        <v>#N/A</v>
      </c>
      <c r="BU93" s="709" t="e">
        <f>[25]Tri_Incurred_CCounts_Attror!BU24</f>
        <v>#N/A</v>
      </c>
      <c r="BV93" s="709" t="e">
        <f>[25]Tri_Incurred_CCounts_Attror!BV24</f>
        <v>#N/A</v>
      </c>
      <c r="BW93" s="709" t="e">
        <f>[25]Tri_Incurred_CCounts_Attror!BW24</f>
        <v>#N/A</v>
      </c>
      <c r="BX93" s="709" t="e">
        <f>[25]Tri_Incurred_CCounts_Attror!BX24</f>
        <v>#N/A</v>
      </c>
      <c r="BY93" s="709" t="e">
        <f>[25]Tri_Incurred_CCounts_Attror!BY24</f>
        <v>#N/A</v>
      </c>
      <c r="BZ93" s="709" t="e">
        <f>[25]Tri_Incurred_CCounts_Attror!BZ24</f>
        <v>#N/A</v>
      </c>
      <c r="CA93" s="709" t="e">
        <f>[25]Tri_Incurred_CCounts_Attror!CA24</f>
        <v>#N/A</v>
      </c>
      <c r="CB93" s="709" t="e">
        <f>[25]Tri_Incurred_CCounts_Attror!CB24</f>
        <v>#N/A</v>
      </c>
      <c r="CC93" s="709" t="e">
        <f>[25]Tri_Incurred_CCounts_Attror!CC24</f>
        <v>#N/A</v>
      </c>
    </row>
    <row r="94" spans="1:81">
      <c r="A94" s="127" t="s">
        <v>451</v>
      </c>
      <c r="B94" s="709">
        <f>[25]Tri_Incurred_CCounts_Attror!B25</f>
        <v>116</v>
      </c>
      <c r="C94" s="709">
        <f>[25]Tri_Incurred_CCounts_Attror!C25</f>
        <v>136</v>
      </c>
      <c r="D94" s="709">
        <f>[25]Tri_Incurred_CCounts_Attror!D25</f>
        <v>138</v>
      </c>
      <c r="E94" s="709">
        <f>[25]Tri_Incurred_CCounts_Attror!E25</f>
        <v>138</v>
      </c>
      <c r="F94" s="709">
        <f>[25]Tri_Incurred_CCounts_Attror!F25</f>
        <v>121</v>
      </c>
      <c r="G94" s="709">
        <f>[25]Tri_Incurred_CCounts_Attror!G25</f>
        <v>120</v>
      </c>
      <c r="H94" s="709">
        <f>[25]Tri_Incurred_CCounts_Attror!H25</f>
        <v>120</v>
      </c>
      <c r="I94" s="709">
        <f>[25]Tri_Incurred_CCounts_Attror!I25</f>
        <v>119</v>
      </c>
      <c r="J94" s="709">
        <f>[25]Tri_Incurred_CCounts_Attror!J25</f>
        <v>119</v>
      </c>
      <c r="K94" s="709">
        <f>[25]Tri_Incurred_CCounts_Attror!K25</f>
        <v>118</v>
      </c>
      <c r="L94" s="709">
        <f>[25]Tri_Incurred_CCounts_Attror!L25</f>
        <v>119</v>
      </c>
      <c r="M94" s="709">
        <f>[25]Tri_Incurred_CCounts_Attror!M25</f>
        <v>119</v>
      </c>
      <c r="N94" s="709">
        <f>[25]Tri_Incurred_CCounts_Attror!N25</f>
        <v>119</v>
      </c>
      <c r="O94" s="709">
        <f>[25]Tri_Incurred_CCounts_Attror!O25</f>
        <v>119</v>
      </c>
      <c r="P94" s="709">
        <f>[25]Tri_Incurred_CCounts_Attror!P25</f>
        <v>119</v>
      </c>
      <c r="Q94" s="709">
        <f>[25]Tri_Incurred_CCounts_Attror!Q25</f>
        <v>119</v>
      </c>
      <c r="R94" s="709">
        <f>[25]Tri_Incurred_CCounts_Attror!R25</f>
        <v>119</v>
      </c>
      <c r="S94" s="709">
        <f>[25]Tri_Incurred_CCounts_Attror!S25</f>
        <v>119</v>
      </c>
      <c r="T94" s="709">
        <f>[25]Tri_Incurred_CCounts_Attror!T25</f>
        <v>119</v>
      </c>
      <c r="U94" s="709">
        <f>[25]Tri_Incurred_CCounts_Attror!U25</f>
        <v>119</v>
      </c>
      <c r="V94" s="709">
        <f>[25]Tri_Incurred_CCounts_Attror!V25</f>
        <v>119</v>
      </c>
      <c r="W94" s="709">
        <f>[25]Tri_Incurred_CCounts_Attror!W25</f>
        <v>119</v>
      </c>
      <c r="X94" s="709">
        <f>[25]Tri_Incurred_CCounts_Attror!X25</f>
        <v>119</v>
      </c>
      <c r="Y94" s="709">
        <f>[25]Tri_Incurred_CCounts_Attror!Y25</f>
        <v>119</v>
      </c>
      <c r="Z94" s="709">
        <f>[25]Tri_Incurred_CCounts_Attror!Z25</f>
        <v>119</v>
      </c>
      <c r="AA94" s="709">
        <f>[25]Tri_Incurred_CCounts_Attror!AA25</f>
        <v>119</v>
      </c>
      <c r="AB94" s="709">
        <f>[25]Tri_Incurred_CCounts_Attror!AB25</f>
        <v>119</v>
      </c>
      <c r="AC94" s="709">
        <f>[25]Tri_Incurred_CCounts_Attror!AC25</f>
        <v>119</v>
      </c>
      <c r="AD94" s="709">
        <f>[25]Tri_Incurred_CCounts_Attror!AD25</f>
        <v>119</v>
      </c>
      <c r="AE94" s="709">
        <f>[25]Tri_Incurred_CCounts_Attror!AE25</f>
        <v>119</v>
      </c>
      <c r="AF94" s="709">
        <f>[25]Tri_Incurred_CCounts_Attror!AF25</f>
        <v>119</v>
      </c>
      <c r="AG94" s="709">
        <f>[25]Tri_Incurred_CCounts_Attror!AG25</f>
        <v>119</v>
      </c>
      <c r="AH94" s="709">
        <f>[25]Tri_Incurred_CCounts_Attror!AH25</f>
        <v>119</v>
      </c>
      <c r="AI94" s="709">
        <f>[25]Tri_Incurred_CCounts_Attror!AI25</f>
        <v>119</v>
      </c>
      <c r="AJ94" s="709">
        <f>[25]Tri_Incurred_CCounts_Attror!AJ25</f>
        <v>119</v>
      </c>
      <c r="AK94" s="709">
        <f>[25]Tri_Incurred_CCounts_Attror!AK25</f>
        <v>119</v>
      </c>
      <c r="AL94" s="709">
        <f>[25]Tri_Incurred_CCounts_Attror!AL25</f>
        <v>119</v>
      </c>
      <c r="AM94" s="709">
        <f>[25]Tri_Incurred_CCounts_Attror!AM25</f>
        <v>119</v>
      </c>
      <c r="AN94" s="709">
        <f>[25]Tri_Incurred_CCounts_Attror!AN25</f>
        <v>119</v>
      </c>
      <c r="AO94" s="709">
        <f>[25]Tri_Incurred_CCounts_Attror!AO25</f>
        <v>119</v>
      </c>
      <c r="AP94" s="709">
        <f>[25]Tri_Incurred_CCounts_Attror!AP25</f>
        <v>119</v>
      </c>
      <c r="AQ94" s="709">
        <f>[25]Tri_Incurred_CCounts_Attror!AQ25</f>
        <v>119</v>
      </c>
      <c r="AR94" s="709">
        <f>[25]Tri_Incurred_CCounts_Attror!AR25</f>
        <v>119</v>
      </c>
      <c r="AS94" s="709">
        <f>[25]Tri_Incurred_CCounts_Attror!AS25</f>
        <v>119</v>
      </c>
      <c r="AT94" s="709">
        <f>[25]Tri_Incurred_CCounts_Attror!AT25</f>
        <v>119</v>
      </c>
      <c r="AU94" s="709">
        <f>[25]Tri_Incurred_CCounts_Attror!AU25</f>
        <v>119</v>
      </c>
      <c r="AV94" s="709">
        <f>[25]Tri_Incurred_CCounts_Attror!AV25</f>
        <v>119</v>
      </c>
      <c r="AW94" s="709">
        <f>[25]Tri_Incurred_CCounts_Attror!AW25</f>
        <v>119</v>
      </c>
      <c r="AX94" s="709" t="str">
        <f>[25]Tri_Incurred_CCounts_Attror!AX25</f>
        <v/>
      </c>
      <c r="AY94" s="709" t="str">
        <f>[25]Tri_Incurred_CCounts_Attror!AY25</f>
        <v/>
      </c>
      <c r="AZ94" s="709" t="str">
        <f>[25]Tri_Incurred_CCounts_Attror!AZ25</f>
        <v/>
      </c>
      <c r="BA94" s="709" t="str">
        <f>[25]Tri_Incurred_CCounts_Attror!BA25</f>
        <v/>
      </c>
      <c r="BB94" s="709" t="str">
        <f>[25]Tri_Incurred_CCounts_Attror!BB25</f>
        <v/>
      </c>
      <c r="BC94" s="709" t="str">
        <f>[25]Tri_Incurred_CCounts_Attror!BC25</f>
        <v/>
      </c>
      <c r="BD94" s="709" t="str">
        <f>[25]Tri_Incurred_CCounts_Attror!BD25</f>
        <v/>
      </c>
      <c r="BE94" s="709" t="str">
        <f>[25]Tri_Incurred_CCounts_Attror!BE25</f>
        <v/>
      </c>
      <c r="BF94" s="709" t="str">
        <f>[25]Tri_Incurred_CCounts_Attror!BF25</f>
        <v/>
      </c>
      <c r="BG94" s="709" t="str">
        <f>[25]Tri_Incurred_CCounts_Attror!BG25</f>
        <v/>
      </c>
      <c r="BH94" s="709" t="str">
        <f>[25]Tri_Incurred_CCounts_Attror!BH25</f>
        <v/>
      </c>
      <c r="BI94" s="709" t="str">
        <f>[25]Tri_Incurred_CCounts_Attror!BI25</f>
        <v/>
      </c>
      <c r="BJ94" s="709" t="str">
        <f>[25]Tri_Incurred_CCounts_Attror!BJ25</f>
        <v/>
      </c>
      <c r="BK94" s="709" t="e">
        <f>[25]Tri_Incurred_CCounts_Attror!BK25</f>
        <v>#N/A</v>
      </c>
      <c r="BL94" s="709" t="e">
        <f>[25]Tri_Incurred_CCounts_Attror!BL25</f>
        <v>#N/A</v>
      </c>
      <c r="BM94" s="709" t="e">
        <f>[25]Tri_Incurred_CCounts_Attror!BM25</f>
        <v>#N/A</v>
      </c>
      <c r="BN94" s="709" t="e">
        <f>[25]Tri_Incurred_CCounts_Attror!BN25</f>
        <v>#N/A</v>
      </c>
      <c r="BO94" s="709" t="e">
        <f>[25]Tri_Incurred_CCounts_Attror!BO25</f>
        <v>#N/A</v>
      </c>
      <c r="BP94" s="709" t="e">
        <f>[25]Tri_Incurred_CCounts_Attror!BP25</f>
        <v>#N/A</v>
      </c>
      <c r="BQ94" s="709" t="e">
        <f>[25]Tri_Incurred_CCounts_Attror!BQ25</f>
        <v>#N/A</v>
      </c>
      <c r="BR94" s="709" t="e">
        <f>[25]Tri_Incurred_CCounts_Attror!BR25</f>
        <v>#N/A</v>
      </c>
      <c r="BS94" s="709" t="e">
        <f>[25]Tri_Incurred_CCounts_Attror!BS25</f>
        <v>#N/A</v>
      </c>
      <c r="BT94" s="709" t="e">
        <f>[25]Tri_Incurred_CCounts_Attror!BT25</f>
        <v>#N/A</v>
      </c>
      <c r="BU94" s="709" t="e">
        <f>[25]Tri_Incurred_CCounts_Attror!BU25</f>
        <v>#N/A</v>
      </c>
      <c r="BV94" s="709" t="e">
        <f>[25]Tri_Incurred_CCounts_Attror!BV25</f>
        <v>#N/A</v>
      </c>
      <c r="BW94" s="709" t="e">
        <f>[25]Tri_Incurred_CCounts_Attror!BW25</f>
        <v>#N/A</v>
      </c>
      <c r="BX94" s="709" t="e">
        <f>[25]Tri_Incurred_CCounts_Attror!BX25</f>
        <v>#N/A</v>
      </c>
      <c r="BY94" s="709" t="e">
        <f>[25]Tri_Incurred_CCounts_Attror!BY25</f>
        <v>#N/A</v>
      </c>
      <c r="BZ94" s="709" t="e">
        <f>[25]Tri_Incurred_CCounts_Attror!BZ25</f>
        <v>#N/A</v>
      </c>
      <c r="CA94" s="709" t="e">
        <f>[25]Tri_Incurred_CCounts_Attror!CA25</f>
        <v>#N/A</v>
      </c>
      <c r="CB94" s="709" t="e">
        <f>[25]Tri_Incurred_CCounts_Attror!CB25</f>
        <v>#N/A</v>
      </c>
      <c r="CC94" s="709" t="e">
        <f>[25]Tri_Incurred_CCounts_Attror!CC25</f>
        <v>#N/A</v>
      </c>
    </row>
    <row r="95" spans="1:81">
      <c r="A95" s="127" t="s">
        <v>452</v>
      </c>
      <c r="B95" s="709">
        <f>[25]Tri_Incurred_CCounts_Attror!B26</f>
        <v>119</v>
      </c>
      <c r="C95" s="709">
        <f>[25]Tri_Incurred_CCounts_Attror!C26</f>
        <v>132</v>
      </c>
      <c r="D95" s="709">
        <f>[25]Tri_Incurred_CCounts_Attror!D26</f>
        <v>132</v>
      </c>
      <c r="E95" s="709">
        <f>[25]Tri_Incurred_CCounts_Attror!E26</f>
        <v>126</v>
      </c>
      <c r="F95" s="709">
        <f>[25]Tri_Incurred_CCounts_Attror!F26</f>
        <v>128</v>
      </c>
      <c r="G95" s="709">
        <f>[25]Tri_Incurred_CCounts_Attror!G26</f>
        <v>125</v>
      </c>
      <c r="H95" s="709">
        <f>[25]Tri_Incurred_CCounts_Attror!H26</f>
        <v>125</v>
      </c>
      <c r="I95" s="709">
        <f>[25]Tri_Incurred_CCounts_Attror!I26</f>
        <v>125</v>
      </c>
      <c r="J95" s="709">
        <f>[25]Tri_Incurred_CCounts_Attror!J26</f>
        <v>124</v>
      </c>
      <c r="K95" s="709">
        <f>[25]Tri_Incurred_CCounts_Attror!K26</f>
        <v>124</v>
      </c>
      <c r="L95" s="709">
        <f>[25]Tri_Incurred_CCounts_Attror!L26</f>
        <v>124</v>
      </c>
      <c r="M95" s="709">
        <f>[25]Tri_Incurred_CCounts_Attror!M26</f>
        <v>124</v>
      </c>
      <c r="N95" s="709">
        <f>[25]Tri_Incurred_CCounts_Attror!N26</f>
        <v>124</v>
      </c>
      <c r="O95" s="709">
        <f>[25]Tri_Incurred_CCounts_Attror!O26</f>
        <v>124</v>
      </c>
      <c r="P95" s="709">
        <f>[25]Tri_Incurred_CCounts_Attror!P26</f>
        <v>124</v>
      </c>
      <c r="Q95" s="709">
        <f>[25]Tri_Incurred_CCounts_Attror!Q26</f>
        <v>124</v>
      </c>
      <c r="R95" s="709">
        <f>[25]Tri_Incurred_CCounts_Attror!R26</f>
        <v>124</v>
      </c>
      <c r="S95" s="709">
        <f>[25]Tri_Incurred_CCounts_Attror!S26</f>
        <v>125</v>
      </c>
      <c r="T95" s="709">
        <f>[25]Tri_Incurred_CCounts_Attror!T26</f>
        <v>125</v>
      </c>
      <c r="U95" s="709">
        <f>[25]Tri_Incurred_CCounts_Attror!U26</f>
        <v>125</v>
      </c>
      <c r="V95" s="709">
        <f>[25]Tri_Incurred_CCounts_Attror!V26</f>
        <v>125</v>
      </c>
      <c r="W95" s="709">
        <f>[25]Tri_Incurred_CCounts_Attror!W26</f>
        <v>125</v>
      </c>
      <c r="X95" s="709">
        <f>[25]Tri_Incurred_CCounts_Attror!X26</f>
        <v>125</v>
      </c>
      <c r="Y95" s="709">
        <f>[25]Tri_Incurred_CCounts_Attror!Y26</f>
        <v>125</v>
      </c>
      <c r="Z95" s="709">
        <f>[25]Tri_Incurred_CCounts_Attror!Z26</f>
        <v>125</v>
      </c>
      <c r="AA95" s="709">
        <f>[25]Tri_Incurred_CCounts_Attror!AA26</f>
        <v>125</v>
      </c>
      <c r="AB95" s="709">
        <f>[25]Tri_Incurred_CCounts_Attror!AB26</f>
        <v>125</v>
      </c>
      <c r="AC95" s="709">
        <f>[25]Tri_Incurred_CCounts_Attror!AC26</f>
        <v>125</v>
      </c>
      <c r="AD95" s="709">
        <f>[25]Tri_Incurred_CCounts_Attror!AD26</f>
        <v>125</v>
      </c>
      <c r="AE95" s="709">
        <f>[25]Tri_Incurred_CCounts_Attror!AE26</f>
        <v>125</v>
      </c>
      <c r="AF95" s="709">
        <f>[25]Tri_Incurred_CCounts_Attror!AF26</f>
        <v>125</v>
      </c>
      <c r="AG95" s="709">
        <f>[25]Tri_Incurred_CCounts_Attror!AG26</f>
        <v>125</v>
      </c>
      <c r="AH95" s="709">
        <f>[25]Tri_Incurred_CCounts_Attror!AH26</f>
        <v>125</v>
      </c>
      <c r="AI95" s="709">
        <f>[25]Tri_Incurred_CCounts_Attror!AI26</f>
        <v>125</v>
      </c>
      <c r="AJ95" s="709">
        <f>[25]Tri_Incurred_CCounts_Attror!AJ26</f>
        <v>125</v>
      </c>
      <c r="AK95" s="709">
        <f>[25]Tri_Incurred_CCounts_Attror!AK26</f>
        <v>125</v>
      </c>
      <c r="AL95" s="709">
        <f>[25]Tri_Incurred_CCounts_Attror!AL26</f>
        <v>125</v>
      </c>
      <c r="AM95" s="709">
        <f>[25]Tri_Incurred_CCounts_Attror!AM26</f>
        <v>125</v>
      </c>
      <c r="AN95" s="709">
        <f>[25]Tri_Incurred_CCounts_Attror!AN26</f>
        <v>125</v>
      </c>
      <c r="AO95" s="709">
        <f>[25]Tri_Incurred_CCounts_Attror!AO26</f>
        <v>125</v>
      </c>
      <c r="AP95" s="709">
        <f>[25]Tri_Incurred_CCounts_Attror!AP26</f>
        <v>125</v>
      </c>
      <c r="AQ95" s="709">
        <f>[25]Tri_Incurred_CCounts_Attror!AQ26</f>
        <v>125</v>
      </c>
      <c r="AR95" s="709">
        <f>[25]Tri_Incurred_CCounts_Attror!AR26</f>
        <v>125</v>
      </c>
      <c r="AS95" s="709">
        <f>[25]Tri_Incurred_CCounts_Attror!AS26</f>
        <v>125</v>
      </c>
      <c r="AT95" s="709">
        <f>[25]Tri_Incurred_CCounts_Attror!AT26</f>
        <v>125</v>
      </c>
      <c r="AU95" s="709">
        <f>[25]Tri_Incurred_CCounts_Attror!AU26</f>
        <v>125</v>
      </c>
      <c r="AV95" s="709">
        <f>[25]Tri_Incurred_CCounts_Attror!AV26</f>
        <v>125</v>
      </c>
      <c r="AW95" s="709" t="str">
        <f>[25]Tri_Incurred_CCounts_Attror!AW26</f>
        <v/>
      </c>
      <c r="AX95" s="709" t="str">
        <f>[25]Tri_Incurred_CCounts_Attror!AX26</f>
        <v/>
      </c>
      <c r="AY95" s="709" t="str">
        <f>[25]Tri_Incurred_CCounts_Attror!AY26</f>
        <v/>
      </c>
      <c r="AZ95" s="709" t="str">
        <f>[25]Tri_Incurred_CCounts_Attror!AZ26</f>
        <v/>
      </c>
      <c r="BA95" s="709" t="str">
        <f>[25]Tri_Incurred_CCounts_Attror!BA26</f>
        <v/>
      </c>
      <c r="BB95" s="709" t="str">
        <f>[25]Tri_Incurred_CCounts_Attror!BB26</f>
        <v/>
      </c>
      <c r="BC95" s="709" t="str">
        <f>[25]Tri_Incurred_CCounts_Attror!BC26</f>
        <v/>
      </c>
      <c r="BD95" s="709" t="str">
        <f>[25]Tri_Incurred_CCounts_Attror!BD26</f>
        <v/>
      </c>
      <c r="BE95" s="709" t="str">
        <f>[25]Tri_Incurred_CCounts_Attror!BE26</f>
        <v/>
      </c>
      <c r="BF95" s="709" t="str">
        <f>[25]Tri_Incurred_CCounts_Attror!BF26</f>
        <v/>
      </c>
      <c r="BG95" s="709" t="str">
        <f>[25]Tri_Incurred_CCounts_Attror!BG26</f>
        <v/>
      </c>
      <c r="BH95" s="709" t="str">
        <f>[25]Tri_Incurred_CCounts_Attror!BH26</f>
        <v/>
      </c>
      <c r="BI95" s="709" t="str">
        <f>[25]Tri_Incurred_CCounts_Attror!BI26</f>
        <v/>
      </c>
      <c r="BJ95" s="709" t="str">
        <f>[25]Tri_Incurred_CCounts_Attror!BJ26</f>
        <v/>
      </c>
      <c r="BK95" s="709" t="e">
        <f>[25]Tri_Incurred_CCounts_Attror!BK26</f>
        <v>#N/A</v>
      </c>
      <c r="BL95" s="709" t="e">
        <f>[25]Tri_Incurred_CCounts_Attror!BL26</f>
        <v>#N/A</v>
      </c>
      <c r="BM95" s="709" t="e">
        <f>[25]Tri_Incurred_CCounts_Attror!BM26</f>
        <v>#N/A</v>
      </c>
      <c r="BN95" s="709" t="e">
        <f>[25]Tri_Incurred_CCounts_Attror!BN26</f>
        <v>#N/A</v>
      </c>
      <c r="BO95" s="709" t="e">
        <f>[25]Tri_Incurred_CCounts_Attror!BO26</f>
        <v>#N/A</v>
      </c>
      <c r="BP95" s="709" t="e">
        <f>[25]Tri_Incurred_CCounts_Attror!BP26</f>
        <v>#N/A</v>
      </c>
      <c r="BQ95" s="709" t="e">
        <f>[25]Tri_Incurred_CCounts_Attror!BQ26</f>
        <v>#N/A</v>
      </c>
      <c r="BR95" s="709" t="e">
        <f>[25]Tri_Incurred_CCounts_Attror!BR26</f>
        <v>#N/A</v>
      </c>
      <c r="BS95" s="709" t="e">
        <f>[25]Tri_Incurred_CCounts_Attror!BS26</f>
        <v>#N/A</v>
      </c>
      <c r="BT95" s="709" t="e">
        <f>[25]Tri_Incurred_CCounts_Attror!BT26</f>
        <v>#N/A</v>
      </c>
      <c r="BU95" s="709" t="e">
        <f>[25]Tri_Incurred_CCounts_Attror!BU26</f>
        <v>#N/A</v>
      </c>
      <c r="BV95" s="709" t="e">
        <f>[25]Tri_Incurred_CCounts_Attror!BV26</f>
        <v>#N/A</v>
      </c>
      <c r="BW95" s="709" t="e">
        <f>[25]Tri_Incurred_CCounts_Attror!BW26</f>
        <v>#N/A</v>
      </c>
      <c r="BX95" s="709" t="e">
        <f>[25]Tri_Incurred_CCounts_Attror!BX26</f>
        <v>#N/A</v>
      </c>
      <c r="BY95" s="709" t="e">
        <f>[25]Tri_Incurred_CCounts_Attror!BY26</f>
        <v>#N/A</v>
      </c>
      <c r="BZ95" s="709" t="e">
        <f>[25]Tri_Incurred_CCounts_Attror!BZ26</f>
        <v>#N/A</v>
      </c>
      <c r="CA95" s="709" t="e">
        <f>[25]Tri_Incurred_CCounts_Attror!CA26</f>
        <v>#N/A</v>
      </c>
      <c r="CB95" s="709" t="e">
        <f>[25]Tri_Incurred_CCounts_Attror!CB26</f>
        <v>#N/A</v>
      </c>
      <c r="CC95" s="709" t="e">
        <f>[25]Tri_Incurred_CCounts_Attror!CC26</f>
        <v>#N/A</v>
      </c>
    </row>
    <row r="96" spans="1:81">
      <c r="A96" s="127" t="s">
        <v>453</v>
      </c>
      <c r="B96" s="709">
        <f>[25]Tri_Incurred_CCounts_Attror!B27</f>
        <v>111</v>
      </c>
      <c r="C96" s="709">
        <f>[25]Tri_Incurred_CCounts_Attror!C27</f>
        <v>131</v>
      </c>
      <c r="D96" s="709">
        <f>[25]Tri_Incurred_CCounts_Attror!D27</f>
        <v>131</v>
      </c>
      <c r="E96" s="709">
        <f>[25]Tri_Incurred_CCounts_Attror!E27</f>
        <v>131</v>
      </c>
      <c r="F96" s="709">
        <f>[25]Tri_Incurred_CCounts_Attror!F27</f>
        <v>114</v>
      </c>
      <c r="G96" s="709">
        <f>[25]Tri_Incurred_CCounts_Attror!G27</f>
        <v>114</v>
      </c>
      <c r="H96" s="709">
        <f>[25]Tri_Incurred_CCounts_Attror!H27</f>
        <v>113</v>
      </c>
      <c r="I96" s="709">
        <f>[25]Tri_Incurred_CCounts_Attror!I27</f>
        <v>114</v>
      </c>
      <c r="J96" s="709">
        <f>[25]Tri_Incurred_CCounts_Attror!J27</f>
        <v>114</v>
      </c>
      <c r="K96" s="709">
        <f>[25]Tri_Incurred_CCounts_Attror!K27</f>
        <v>114</v>
      </c>
      <c r="L96" s="709">
        <f>[25]Tri_Incurred_CCounts_Attror!L27</f>
        <v>114</v>
      </c>
      <c r="M96" s="709">
        <f>[25]Tri_Incurred_CCounts_Attror!M27</f>
        <v>114</v>
      </c>
      <c r="N96" s="709">
        <f>[25]Tri_Incurred_CCounts_Attror!N27</f>
        <v>114</v>
      </c>
      <c r="O96" s="709">
        <f>[25]Tri_Incurred_CCounts_Attror!O27</f>
        <v>114</v>
      </c>
      <c r="P96" s="709">
        <f>[25]Tri_Incurred_CCounts_Attror!P27</f>
        <v>114</v>
      </c>
      <c r="Q96" s="709">
        <f>[25]Tri_Incurred_CCounts_Attror!Q27</f>
        <v>114</v>
      </c>
      <c r="R96" s="709">
        <f>[25]Tri_Incurred_CCounts_Attror!R27</f>
        <v>114</v>
      </c>
      <c r="S96" s="709">
        <f>[25]Tri_Incurred_CCounts_Attror!S27</f>
        <v>114</v>
      </c>
      <c r="T96" s="709">
        <f>[25]Tri_Incurred_CCounts_Attror!T27</f>
        <v>114</v>
      </c>
      <c r="U96" s="709">
        <f>[25]Tri_Incurred_CCounts_Attror!U27</f>
        <v>114</v>
      </c>
      <c r="V96" s="709">
        <f>[25]Tri_Incurred_CCounts_Attror!V27</f>
        <v>114</v>
      </c>
      <c r="W96" s="709">
        <f>[25]Tri_Incurred_CCounts_Attror!W27</f>
        <v>114</v>
      </c>
      <c r="X96" s="709">
        <f>[25]Tri_Incurred_CCounts_Attror!X27</f>
        <v>114</v>
      </c>
      <c r="Y96" s="709">
        <f>[25]Tri_Incurred_CCounts_Attror!Y27</f>
        <v>114</v>
      </c>
      <c r="Z96" s="709">
        <f>[25]Tri_Incurred_CCounts_Attror!Z27</f>
        <v>114</v>
      </c>
      <c r="AA96" s="709">
        <f>[25]Tri_Incurred_CCounts_Attror!AA27</f>
        <v>114</v>
      </c>
      <c r="AB96" s="709">
        <f>[25]Tri_Incurred_CCounts_Attror!AB27</f>
        <v>114</v>
      </c>
      <c r="AC96" s="709">
        <f>[25]Tri_Incurred_CCounts_Attror!AC27</f>
        <v>114</v>
      </c>
      <c r="AD96" s="709">
        <f>[25]Tri_Incurred_CCounts_Attror!AD27</f>
        <v>114</v>
      </c>
      <c r="AE96" s="709">
        <f>[25]Tri_Incurred_CCounts_Attror!AE27</f>
        <v>114</v>
      </c>
      <c r="AF96" s="709">
        <f>[25]Tri_Incurred_CCounts_Attror!AF27</f>
        <v>114</v>
      </c>
      <c r="AG96" s="709">
        <f>[25]Tri_Incurred_CCounts_Attror!AG27</f>
        <v>114</v>
      </c>
      <c r="AH96" s="709">
        <f>[25]Tri_Incurred_CCounts_Attror!AH27</f>
        <v>114</v>
      </c>
      <c r="AI96" s="709">
        <f>[25]Tri_Incurred_CCounts_Attror!AI27</f>
        <v>114</v>
      </c>
      <c r="AJ96" s="709">
        <f>[25]Tri_Incurred_CCounts_Attror!AJ27</f>
        <v>114</v>
      </c>
      <c r="AK96" s="709">
        <f>[25]Tri_Incurred_CCounts_Attror!AK27</f>
        <v>114</v>
      </c>
      <c r="AL96" s="709">
        <f>[25]Tri_Incurred_CCounts_Attror!AL27</f>
        <v>114</v>
      </c>
      <c r="AM96" s="709">
        <f>[25]Tri_Incurred_CCounts_Attror!AM27</f>
        <v>114</v>
      </c>
      <c r="AN96" s="709">
        <f>[25]Tri_Incurred_CCounts_Attror!AN27</f>
        <v>114</v>
      </c>
      <c r="AO96" s="709">
        <f>[25]Tri_Incurred_CCounts_Attror!AO27</f>
        <v>114</v>
      </c>
      <c r="AP96" s="709">
        <f>[25]Tri_Incurred_CCounts_Attror!AP27</f>
        <v>114</v>
      </c>
      <c r="AQ96" s="709">
        <f>[25]Tri_Incurred_CCounts_Attror!AQ27</f>
        <v>114</v>
      </c>
      <c r="AR96" s="709">
        <f>[25]Tri_Incurred_CCounts_Attror!AR27</f>
        <v>114</v>
      </c>
      <c r="AS96" s="709">
        <f>[25]Tri_Incurred_CCounts_Attror!AS27</f>
        <v>114</v>
      </c>
      <c r="AT96" s="709">
        <f>[25]Tri_Incurred_CCounts_Attror!AT27</f>
        <v>114</v>
      </c>
      <c r="AU96" s="709">
        <f>[25]Tri_Incurred_CCounts_Attror!AU27</f>
        <v>114</v>
      </c>
      <c r="AV96" s="709" t="str">
        <f>[25]Tri_Incurred_CCounts_Attror!AV27</f>
        <v/>
      </c>
      <c r="AW96" s="709" t="str">
        <f>[25]Tri_Incurred_CCounts_Attror!AW27</f>
        <v/>
      </c>
      <c r="AX96" s="709" t="str">
        <f>[25]Tri_Incurred_CCounts_Attror!AX27</f>
        <v/>
      </c>
      <c r="AY96" s="709" t="str">
        <f>[25]Tri_Incurred_CCounts_Attror!AY27</f>
        <v/>
      </c>
      <c r="AZ96" s="709" t="str">
        <f>[25]Tri_Incurred_CCounts_Attror!AZ27</f>
        <v/>
      </c>
      <c r="BA96" s="709" t="str">
        <f>[25]Tri_Incurred_CCounts_Attror!BA27</f>
        <v/>
      </c>
      <c r="BB96" s="709" t="str">
        <f>[25]Tri_Incurred_CCounts_Attror!BB27</f>
        <v/>
      </c>
      <c r="BC96" s="709" t="str">
        <f>[25]Tri_Incurred_CCounts_Attror!BC27</f>
        <v/>
      </c>
      <c r="BD96" s="709" t="str">
        <f>[25]Tri_Incurred_CCounts_Attror!BD27</f>
        <v/>
      </c>
      <c r="BE96" s="709" t="str">
        <f>[25]Tri_Incurred_CCounts_Attror!BE27</f>
        <v/>
      </c>
      <c r="BF96" s="709" t="str">
        <f>[25]Tri_Incurred_CCounts_Attror!BF27</f>
        <v/>
      </c>
      <c r="BG96" s="709" t="str">
        <f>[25]Tri_Incurred_CCounts_Attror!BG27</f>
        <v/>
      </c>
      <c r="BH96" s="709" t="str">
        <f>[25]Tri_Incurred_CCounts_Attror!BH27</f>
        <v/>
      </c>
      <c r="BI96" s="709" t="str">
        <f>[25]Tri_Incurred_CCounts_Attror!BI27</f>
        <v/>
      </c>
      <c r="BJ96" s="709" t="str">
        <f>[25]Tri_Incurred_CCounts_Attror!BJ27</f>
        <v/>
      </c>
      <c r="BK96" s="709" t="e">
        <f>[25]Tri_Incurred_CCounts_Attror!BK27</f>
        <v>#N/A</v>
      </c>
      <c r="BL96" s="709" t="e">
        <f>[25]Tri_Incurred_CCounts_Attror!BL27</f>
        <v>#N/A</v>
      </c>
      <c r="BM96" s="709" t="e">
        <f>[25]Tri_Incurred_CCounts_Attror!BM27</f>
        <v>#N/A</v>
      </c>
      <c r="BN96" s="709" t="e">
        <f>[25]Tri_Incurred_CCounts_Attror!BN27</f>
        <v>#N/A</v>
      </c>
      <c r="BO96" s="709" t="e">
        <f>[25]Tri_Incurred_CCounts_Attror!BO27</f>
        <v>#N/A</v>
      </c>
      <c r="BP96" s="709" t="e">
        <f>[25]Tri_Incurred_CCounts_Attror!BP27</f>
        <v>#N/A</v>
      </c>
      <c r="BQ96" s="709" t="e">
        <f>[25]Tri_Incurred_CCounts_Attror!BQ27</f>
        <v>#N/A</v>
      </c>
      <c r="BR96" s="709" t="e">
        <f>[25]Tri_Incurred_CCounts_Attror!BR27</f>
        <v>#N/A</v>
      </c>
      <c r="BS96" s="709" t="e">
        <f>[25]Tri_Incurred_CCounts_Attror!BS27</f>
        <v>#N/A</v>
      </c>
      <c r="BT96" s="709" t="e">
        <f>[25]Tri_Incurred_CCounts_Attror!BT27</f>
        <v>#N/A</v>
      </c>
      <c r="BU96" s="709" t="e">
        <f>[25]Tri_Incurred_CCounts_Attror!BU27</f>
        <v>#N/A</v>
      </c>
      <c r="BV96" s="709" t="e">
        <f>[25]Tri_Incurred_CCounts_Attror!BV27</f>
        <v>#N/A</v>
      </c>
      <c r="BW96" s="709" t="e">
        <f>[25]Tri_Incurred_CCounts_Attror!BW27</f>
        <v>#N/A</v>
      </c>
      <c r="BX96" s="709" t="e">
        <f>[25]Tri_Incurred_CCounts_Attror!BX27</f>
        <v>#N/A</v>
      </c>
      <c r="BY96" s="709" t="e">
        <f>[25]Tri_Incurred_CCounts_Attror!BY27</f>
        <v>#N/A</v>
      </c>
      <c r="BZ96" s="709" t="e">
        <f>[25]Tri_Incurred_CCounts_Attror!BZ27</f>
        <v>#N/A</v>
      </c>
      <c r="CA96" s="709" t="e">
        <f>[25]Tri_Incurred_CCounts_Attror!CA27</f>
        <v>#N/A</v>
      </c>
      <c r="CB96" s="709" t="e">
        <f>[25]Tri_Incurred_CCounts_Attror!CB27</f>
        <v>#N/A</v>
      </c>
      <c r="CC96" s="709" t="e">
        <f>[25]Tri_Incurred_CCounts_Attror!CC27</f>
        <v>#N/A</v>
      </c>
    </row>
    <row r="97" spans="1:81">
      <c r="A97" s="127" t="s">
        <v>454</v>
      </c>
      <c r="B97" s="709">
        <f>[25]Tri_Incurred_CCounts_Attror!B28</f>
        <v>107</v>
      </c>
      <c r="C97" s="709">
        <f>[25]Tri_Incurred_CCounts_Attror!C28</f>
        <v>122</v>
      </c>
      <c r="D97" s="709">
        <f>[25]Tri_Incurred_CCounts_Attror!D28</f>
        <v>127</v>
      </c>
      <c r="E97" s="709">
        <f>[25]Tri_Incurred_CCounts_Attror!E28</f>
        <v>127</v>
      </c>
      <c r="F97" s="709">
        <f>[25]Tri_Incurred_CCounts_Attror!F28</f>
        <v>124</v>
      </c>
      <c r="G97" s="709">
        <f>[25]Tri_Incurred_CCounts_Attror!G28</f>
        <v>121</v>
      </c>
      <c r="H97" s="709">
        <f>[25]Tri_Incurred_CCounts_Attror!H28</f>
        <v>121</v>
      </c>
      <c r="I97" s="709">
        <f>[25]Tri_Incurred_CCounts_Attror!I28</f>
        <v>121</v>
      </c>
      <c r="J97" s="709">
        <f>[25]Tri_Incurred_CCounts_Attror!J28</f>
        <v>121</v>
      </c>
      <c r="K97" s="709">
        <f>[25]Tri_Incurred_CCounts_Attror!K28</f>
        <v>121</v>
      </c>
      <c r="L97" s="709">
        <f>[25]Tri_Incurred_CCounts_Attror!L28</f>
        <v>121</v>
      </c>
      <c r="M97" s="709">
        <f>[25]Tri_Incurred_CCounts_Attror!M28</f>
        <v>121</v>
      </c>
      <c r="N97" s="709">
        <f>[25]Tri_Incurred_CCounts_Attror!N28</f>
        <v>121</v>
      </c>
      <c r="O97" s="709">
        <f>[25]Tri_Incurred_CCounts_Attror!O28</f>
        <v>121</v>
      </c>
      <c r="P97" s="709">
        <f>[25]Tri_Incurred_CCounts_Attror!P28</f>
        <v>121</v>
      </c>
      <c r="Q97" s="709">
        <f>[25]Tri_Incurred_CCounts_Attror!Q28</f>
        <v>121</v>
      </c>
      <c r="R97" s="709">
        <f>[25]Tri_Incurred_CCounts_Attror!R28</f>
        <v>121</v>
      </c>
      <c r="S97" s="709">
        <f>[25]Tri_Incurred_CCounts_Attror!S28</f>
        <v>121</v>
      </c>
      <c r="T97" s="709">
        <f>[25]Tri_Incurred_CCounts_Attror!T28</f>
        <v>121</v>
      </c>
      <c r="U97" s="709">
        <f>[25]Tri_Incurred_CCounts_Attror!U28</f>
        <v>121</v>
      </c>
      <c r="V97" s="709">
        <f>[25]Tri_Incurred_CCounts_Attror!V28</f>
        <v>121</v>
      </c>
      <c r="W97" s="709">
        <f>[25]Tri_Incurred_CCounts_Attror!W28</f>
        <v>121</v>
      </c>
      <c r="X97" s="709">
        <f>[25]Tri_Incurred_CCounts_Attror!X28</f>
        <v>121</v>
      </c>
      <c r="Y97" s="709">
        <f>[25]Tri_Incurred_CCounts_Attror!Y28</f>
        <v>121</v>
      </c>
      <c r="Z97" s="709">
        <f>[25]Tri_Incurred_CCounts_Attror!Z28</f>
        <v>121</v>
      </c>
      <c r="AA97" s="709">
        <f>[25]Tri_Incurred_CCounts_Attror!AA28</f>
        <v>121</v>
      </c>
      <c r="AB97" s="709">
        <f>[25]Tri_Incurred_CCounts_Attror!AB28</f>
        <v>121</v>
      </c>
      <c r="AC97" s="709">
        <f>[25]Tri_Incurred_CCounts_Attror!AC28</f>
        <v>121</v>
      </c>
      <c r="AD97" s="709">
        <f>[25]Tri_Incurred_CCounts_Attror!AD28</f>
        <v>121</v>
      </c>
      <c r="AE97" s="709">
        <f>[25]Tri_Incurred_CCounts_Attror!AE28</f>
        <v>121</v>
      </c>
      <c r="AF97" s="709">
        <f>[25]Tri_Incurred_CCounts_Attror!AF28</f>
        <v>121</v>
      </c>
      <c r="AG97" s="709">
        <f>[25]Tri_Incurred_CCounts_Attror!AG28</f>
        <v>121</v>
      </c>
      <c r="AH97" s="709">
        <f>[25]Tri_Incurred_CCounts_Attror!AH28</f>
        <v>121</v>
      </c>
      <c r="AI97" s="709">
        <f>[25]Tri_Incurred_CCounts_Attror!AI28</f>
        <v>121</v>
      </c>
      <c r="AJ97" s="709">
        <f>[25]Tri_Incurred_CCounts_Attror!AJ28</f>
        <v>121</v>
      </c>
      <c r="AK97" s="709">
        <f>[25]Tri_Incurred_CCounts_Attror!AK28</f>
        <v>121</v>
      </c>
      <c r="AL97" s="709">
        <f>[25]Tri_Incurred_CCounts_Attror!AL28</f>
        <v>121</v>
      </c>
      <c r="AM97" s="709">
        <f>[25]Tri_Incurred_CCounts_Attror!AM28</f>
        <v>121</v>
      </c>
      <c r="AN97" s="709">
        <f>[25]Tri_Incurred_CCounts_Attror!AN28</f>
        <v>121</v>
      </c>
      <c r="AO97" s="709">
        <f>[25]Tri_Incurred_CCounts_Attror!AO28</f>
        <v>121</v>
      </c>
      <c r="AP97" s="709">
        <f>[25]Tri_Incurred_CCounts_Attror!AP28</f>
        <v>121</v>
      </c>
      <c r="AQ97" s="709">
        <f>[25]Tri_Incurred_CCounts_Attror!AQ28</f>
        <v>121</v>
      </c>
      <c r="AR97" s="709">
        <f>[25]Tri_Incurred_CCounts_Attror!AR28</f>
        <v>121</v>
      </c>
      <c r="AS97" s="709">
        <f>[25]Tri_Incurred_CCounts_Attror!AS28</f>
        <v>121</v>
      </c>
      <c r="AT97" s="709">
        <f>[25]Tri_Incurred_CCounts_Attror!AT28</f>
        <v>121</v>
      </c>
      <c r="AU97" s="709" t="str">
        <f>[25]Tri_Incurred_CCounts_Attror!AU28</f>
        <v/>
      </c>
      <c r="AV97" s="709" t="str">
        <f>[25]Tri_Incurred_CCounts_Attror!AV28</f>
        <v/>
      </c>
      <c r="AW97" s="709" t="str">
        <f>[25]Tri_Incurred_CCounts_Attror!AW28</f>
        <v/>
      </c>
      <c r="AX97" s="709" t="str">
        <f>[25]Tri_Incurred_CCounts_Attror!AX28</f>
        <v/>
      </c>
      <c r="AY97" s="709" t="str">
        <f>[25]Tri_Incurred_CCounts_Attror!AY28</f>
        <v/>
      </c>
      <c r="AZ97" s="709" t="str">
        <f>[25]Tri_Incurred_CCounts_Attror!AZ28</f>
        <v/>
      </c>
      <c r="BA97" s="709" t="str">
        <f>[25]Tri_Incurred_CCounts_Attror!BA28</f>
        <v/>
      </c>
      <c r="BB97" s="709" t="str">
        <f>[25]Tri_Incurred_CCounts_Attror!BB28</f>
        <v/>
      </c>
      <c r="BC97" s="709" t="str">
        <f>[25]Tri_Incurred_CCounts_Attror!BC28</f>
        <v/>
      </c>
      <c r="BD97" s="709" t="str">
        <f>[25]Tri_Incurred_CCounts_Attror!BD28</f>
        <v/>
      </c>
      <c r="BE97" s="709" t="str">
        <f>[25]Tri_Incurred_CCounts_Attror!BE28</f>
        <v/>
      </c>
      <c r="BF97" s="709" t="str">
        <f>[25]Tri_Incurred_CCounts_Attror!BF28</f>
        <v/>
      </c>
      <c r="BG97" s="709" t="str">
        <f>[25]Tri_Incurred_CCounts_Attror!BG28</f>
        <v/>
      </c>
      <c r="BH97" s="709" t="str">
        <f>[25]Tri_Incurred_CCounts_Attror!BH28</f>
        <v/>
      </c>
      <c r="BI97" s="709" t="str">
        <f>[25]Tri_Incurred_CCounts_Attror!BI28</f>
        <v/>
      </c>
      <c r="BJ97" s="709" t="str">
        <f>[25]Tri_Incurred_CCounts_Attror!BJ28</f>
        <v/>
      </c>
      <c r="BK97" s="709" t="e">
        <f>[25]Tri_Incurred_CCounts_Attror!BK28</f>
        <v>#N/A</v>
      </c>
      <c r="BL97" s="709" t="e">
        <f>[25]Tri_Incurred_CCounts_Attror!BL28</f>
        <v>#N/A</v>
      </c>
      <c r="BM97" s="709" t="e">
        <f>[25]Tri_Incurred_CCounts_Attror!BM28</f>
        <v>#N/A</v>
      </c>
      <c r="BN97" s="709" t="e">
        <f>[25]Tri_Incurred_CCounts_Attror!BN28</f>
        <v>#N/A</v>
      </c>
      <c r="BO97" s="709" t="e">
        <f>[25]Tri_Incurred_CCounts_Attror!BO28</f>
        <v>#N/A</v>
      </c>
      <c r="BP97" s="709" t="e">
        <f>[25]Tri_Incurred_CCounts_Attror!BP28</f>
        <v>#N/A</v>
      </c>
      <c r="BQ97" s="709" t="e">
        <f>[25]Tri_Incurred_CCounts_Attror!BQ28</f>
        <v>#N/A</v>
      </c>
      <c r="BR97" s="709" t="e">
        <f>[25]Tri_Incurred_CCounts_Attror!BR28</f>
        <v>#N/A</v>
      </c>
      <c r="BS97" s="709" t="e">
        <f>[25]Tri_Incurred_CCounts_Attror!BS28</f>
        <v>#N/A</v>
      </c>
      <c r="BT97" s="709" t="e">
        <f>[25]Tri_Incurred_CCounts_Attror!BT28</f>
        <v>#N/A</v>
      </c>
      <c r="BU97" s="709" t="e">
        <f>[25]Tri_Incurred_CCounts_Attror!BU28</f>
        <v>#N/A</v>
      </c>
      <c r="BV97" s="709" t="e">
        <f>[25]Tri_Incurred_CCounts_Attror!BV28</f>
        <v>#N/A</v>
      </c>
      <c r="BW97" s="709" t="e">
        <f>[25]Tri_Incurred_CCounts_Attror!BW28</f>
        <v>#N/A</v>
      </c>
      <c r="BX97" s="709" t="e">
        <f>[25]Tri_Incurred_CCounts_Attror!BX28</f>
        <v>#N/A</v>
      </c>
      <c r="BY97" s="709" t="e">
        <f>[25]Tri_Incurred_CCounts_Attror!BY28</f>
        <v>#N/A</v>
      </c>
      <c r="BZ97" s="709" t="e">
        <f>[25]Tri_Incurred_CCounts_Attror!BZ28</f>
        <v>#N/A</v>
      </c>
      <c r="CA97" s="709" t="e">
        <f>[25]Tri_Incurred_CCounts_Attror!CA28</f>
        <v>#N/A</v>
      </c>
      <c r="CB97" s="709" t="e">
        <f>[25]Tri_Incurred_CCounts_Attror!CB28</f>
        <v>#N/A</v>
      </c>
      <c r="CC97" s="709" t="e">
        <f>[25]Tri_Incurred_CCounts_Attror!CC28</f>
        <v>#N/A</v>
      </c>
    </row>
    <row r="98" spans="1:81">
      <c r="A98" s="127" t="s">
        <v>455</v>
      </c>
      <c r="B98" s="709">
        <f>[25]Tri_Incurred_CCounts_Attror!B29</f>
        <v>101</v>
      </c>
      <c r="C98" s="709">
        <f>[25]Tri_Incurred_CCounts_Attror!C29</f>
        <v>110</v>
      </c>
      <c r="D98" s="709">
        <f>[25]Tri_Incurred_CCounts_Attror!D29</f>
        <v>112</v>
      </c>
      <c r="E98" s="709">
        <f>[25]Tri_Incurred_CCounts_Attror!E29</f>
        <v>112</v>
      </c>
      <c r="F98" s="709">
        <f>[25]Tri_Incurred_CCounts_Attror!F29</f>
        <v>100</v>
      </c>
      <c r="G98" s="709">
        <f>[25]Tri_Incurred_CCounts_Attror!G29</f>
        <v>100</v>
      </c>
      <c r="H98" s="709">
        <f>[25]Tri_Incurred_CCounts_Attror!H29</f>
        <v>100</v>
      </c>
      <c r="I98" s="709">
        <f>[25]Tri_Incurred_CCounts_Attror!I29</f>
        <v>100</v>
      </c>
      <c r="J98" s="709">
        <f>[25]Tri_Incurred_CCounts_Attror!J29</f>
        <v>100</v>
      </c>
      <c r="K98" s="709">
        <f>[25]Tri_Incurred_CCounts_Attror!K29</f>
        <v>100</v>
      </c>
      <c r="L98" s="709">
        <f>[25]Tri_Incurred_CCounts_Attror!L29</f>
        <v>100</v>
      </c>
      <c r="M98" s="709">
        <f>[25]Tri_Incurred_CCounts_Attror!M29</f>
        <v>100</v>
      </c>
      <c r="N98" s="709">
        <f>[25]Tri_Incurred_CCounts_Attror!N29</f>
        <v>100</v>
      </c>
      <c r="O98" s="709">
        <f>[25]Tri_Incurred_CCounts_Attror!O29</f>
        <v>100</v>
      </c>
      <c r="P98" s="709">
        <f>[25]Tri_Incurred_CCounts_Attror!P29</f>
        <v>100</v>
      </c>
      <c r="Q98" s="709">
        <f>[25]Tri_Incurred_CCounts_Attror!Q29</f>
        <v>100</v>
      </c>
      <c r="R98" s="709">
        <f>[25]Tri_Incurred_CCounts_Attror!R29</f>
        <v>100</v>
      </c>
      <c r="S98" s="709">
        <f>[25]Tri_Incurred_CCounts_Attror!S29</f>
        <v>100</v>
      </c>
      <c r="T98" s="709">
        <f>[25]Tri_Incurred_CCounts_Attror!T29</f>
        <v>100</v>
      </c>
      <c r="U98" s="709">
        <f>[25]Tri_Incurred_CCounts_Attror!U29</f>
        <v>100</v>
      </c>
      <c r="V98" s="709">
        <f>[25]Tri_Incurred_CCounts_Attror!V29</f>
        <v>100</v>
      </c>
      <c r="W98" s="709">
        <f>[25]Tri_Incurred_CCounts_Attror!W29</f>
        <v>100</v>
      </c>
      <c r="X98" s="709">
        <f>[25]Tri_Incurred_CCounts_Attror!X29</f>
        <v>100</v>
      </c>
      <c r="Y98" s="709">
        <f>[25]Tri_Incurred_CCounts_Attror!Y29</f>
        <v>100</v>
      </c>
      <c r="Z98" s="709">
        <f>[25]Tri_Incurred_CCounts_Attror!Z29</f>
        <v>100</v>
      </c>
      <c r="AA98" s="709">
        <f>[25]Tri_Incurred_CCounts_Attror!AA29</f>
        <v>100</v>
      </c>
      <c r="AB98" s="709">
        <f>[25]Tri_Incurred_CCounts_Attror!AB29</f>
        <v>100</v>
      </c>
      <c r="AC98" s="709">
        <f>[25]Tri_Incurred_CCounts_Attror!AC29</f>
        <v>100</v>
      </c>
      <c r="AD98" s="709">
        <f>[25]Tri_Incurred_CCounts_Attror!AD29</f>
        <v>100</v>
      </c>
      <c r="AE98" s="709">
        <f>[25]Tri_Incurred_CCounts_Attror!AE29</f>
        <v>100</v>
      </c>
      <c r="AF98" s="709">
        <f>[25]Tri_Incurred_CCounts_Attror!AF29</f>
        <v>100</v>
      </c>
      <c r="AG98" s="709">
        <f>[25]Tri_Incurred_CCounts_Attror!AG29</f>
        <v>100</v>
      </c>
      <c r="AH98" s="709">
        <f>[25]Tri_Incurred_CCounts_Attror!AH29</f>
        <v>100</v>
      </c>
      <c r="AI98" s="709">
        <f>[25]Tri_Incurred_CCounts_Attror!AI29</f>
        <v>100</v>
      </c>
      <c r="AJ98" s="709">
        <f>[25]Tri_Incurred_CCounts_Attror!AJ29</f>
        <v>100</v>
      </c>
      <c r="AK98" s="709">
        <f>[25]Tri_Incurred_CCounts_Attror!AK29</f>
        <v>100</v>
      </c>
      <c r="AL98" s="709">
        <f>[25]Tri_Incurred_CCounts_Attror!AL29</f>
        <v>100</v>
      </c>
      <c r="AM98" s="709">
        <f>[25]Tri_Incurred_CCounts_Attror!AM29</f>
        <v>100</v>
      </c>
      <c r="AN98" s="709">
        <f>[25]Tri_Incurred_CCounts_Attror!AN29</f>
        <v>100</v>
      </c>
      <c r="AO98" s="709">
        <f>[25]Tri_Incurred_CCounts_Attror!AO29</f>
        <v>100</v>
      </c>
      <c r="AP98" s="709">
        <f>[25]Tri_Incurred_CCounts_Attror!AP29</f>
        <v>100</v>
      </c>
      <c r="AQ98" s="709">
        <f>[25]Tri_Incurred_CCounts_Attror!AQ29</f>
        <v>100</v>
      </c>
      <c r="AR98" s="709">
        <f>[25]Tri_Incurred_CCounts_Attror!AR29</f>
        <v>100</v>
      </c>
      <c r="AS98" s="709">
        <f>[25]Tri_Incurred_CCounts_Attror!AS29</f>
        <v>100</v>
      </c>
      <c r="AT98" s="709" t="str">
        <f>[25]Tri_Incurred_CCounts_Attror!AT29</f>
        <v/>
      </c>
      <c r="AU98" s="709" t="str">
        <f>[25]Tri_Incurred_CCounts_Attror!AU29</f>
        <v/>
      </c>
      <c r="AV98" s="709" t="str">
        <f>[25]Tri_Incurred_CCounts_Attror!AV29</f>
        <v/>
      </c>
      <c r="AW98" s="709" t="str">
        <f>[25]Tri_Incurred_CCounts_Attror!AW29</f>
        <v/>
      </c>
      <c r="AX98" s="709" t="str">
        <f>[25]Tri_Incurred_CCounts_Attror!AX29</f>
        <v/>
      </c>
      <c r="AY98" s="709" t="str">
        <f>[25]Tri_Incurred_CCounts_Attror!AY29</f>
        <v/>
      </c>
      <c r="AZ98" s="709" t="str">
        <f>[25]Tri_Incurred_CCounts_Attror!AZ29</f>
        <v/>
      </c>
      <c r="BA98" s="709" t="str">
        <f>[25]Tri_Incurred_CCounts_Attror!BA29</f>
        <v/>
      </c>
      <c r="BB98" s="709" t="str">
        <f>[25]Tri_Incurred_CCounts_Attror!BB29</f>
        <v/>
      </c>
      <c r="BC98" s="709" t="str">
        <f>[25]Tri_Incurred_CCounts_Attror!BC29</f>
        <v/>
      </c>
      <c r="BD98" s="709" t="str">
        <f>[25]Tri_Incurred_CCounts_Attror!BD29</f>
        <v/>
      </c>
      <c r="BE98" s="709" t="str">
        <f>[25]Tri_Incurred_CCounts_Attror!BE29</f>
        <v/>
      </c>
      <c r="BF98" s="709" t="str">
        <f>[25]Tri_Incurred_CCounts_Attror!BF29</f>
        <v/>
      </c>
      <c r="BG98" s="709" t="str">
        <f>[25]Tri_Incurred_CCounts_Attror!BG29</f>
        <v/>
      </c>
      <c r="BH98" s="709" t="str">
        <f>[25]Tri_Incurred_CCounts_Attror!BH29</f>
        <v/>
      </c>
      <c r="BI98" s="709" t="str">
        <f>[25]Tri_Incurred_CCounts_Attror!BI29</f>
        <v/>
      </c>
      <c r="BJ98" s="709" t="str">
        <f>[25]Tri_Incurred_CCounts_Attror!BJ29</f>
        <v/>
      </c>
      <c r="BK98" s="709" t="e">
        <f>[25]Tri_Incurred_CCounts_Attror!BK29</f>
        <v>#N/A</v>
      </c>
      <c r="BL98" s="709" t="e">
        <f>[25]Tri_Incurred_CCounts_Attror!BL29</f>
        <v>#N/A</v>
      </c>
      <c r="BM98" s="709" t="e">
        <f>[25]Tri_Incurred_CCounts_Attror!BM29</f>
        <v>#N/A</v>
      </c>
      <c r="BN98" s="709" t="e">
        <f>[25]Tri_Incurred_CCounts_Attror!BN29</f>
        <v>#N/A</v>
      </c>
      <c r="BO98" s="709" t="e">
        <f>[25]Tri_Incurred_CCounts_Attror!BO29</f>
        <v>#N/A</v>
      </c>
      <c r="BP98" s="709" t="e">
        <f>[25]Tri_Incurred_CCounts_Attror!BP29</f>
        <v>#N/A</v>
      </c>
      <c r="BQ98" s="709" t="e">
        <f>[25]Tri_Incurred_CCounts_Attror!BQ29</f>
        <v>#N/A</v>
      </c>
      <c r="BR98" s="709" t="e">
        <f>[25]Tri_Incurred_CCounts_Attror!BR29</f>
        <v>#N/A</v>
      </c>
      <c r="BS98" s="709" t="e">
        <f>[25]Tri_Incurred_CCounts_Attror!BS29</f>
        <v>#N/A</v>
      </c>
      <c r="BT98" s="709" t="e">
        <f>[25]Tri_Incurred_CCounts_Attror!BT29</f>
        <v>#N/A</v>
      </c>
      <c r="BU98" s="709" t="e">
        <f>[25]Tri_Incurred_CCounts_Attror!BU29</f>
        <v>#N/A</v>
      </c>
      <c r="BV98" s="709" t="e">
        <f>[25]Tri_Incurred_CCounts_Attror!BV29</f>
        <v>#N/A</v>
      </c>
      <c r="BW98" s="709" t="e">
        <f>[25]Tri_Incurred_CCounts_Attror!BW29</f>
        <v>#N/A</v>
      </c>
      <c r="BX98" s="709" t="e">
        <f>[25]Tri_Incurred_CCounts_Attror!BX29</f>
        <v>#N/A</v>
      </c>
      <c r="BY98" s="709" t="e">
        <f>[25]Tri_Incurred_CCounts_Attror!BY29</f>
        <v>#N/A</v>
      </c>
      <c r="BZ98" s="709" t="e">
        <f>[25]Tri_Incurred_CCounts_Attror!BZ29</f>
        <v>#N/A</v>
      </c>
      <c r="CA98" s="709" t="e">
        <f>[25]Tri_Incurred_CCounts_Attror!CA29</f>
        <v>#N/A</v>
      </c>
      <c r="CB98" s="709" t="e">
        <f>[25]Tri_Incurred_CCounts_Attror!CB29</f>
        <v>#N/A</v>
      </c>
      <c r="CC98" s="709" t="e">
        <f>[25]Tri_Incurred_CCounts_Attror!CC29</f>
        <v>#N/A</v>
      </c>
    </row>
    <row r="99" spans="1:81">
      <c r="A99" s="127" t="s">
        <v>456</v>
      </c>
      <c r="B99" s="709">
        <f>[25]Tri_Incurred_CCounts_Attror!B30</f>
        <v>51</v>
      </c>
      <c r="C99" s="709">
        <f>[25]Tri_Incurred_CCounts_Attror!C30</f>
        <v>55</v>
      </c>
      <c r="D99" s="709">
        <f>[25]Tri_Incurred_CCounts_Attror!D30</f>
        <v>56</v>
      </c>
      <c r="E99" s="709">
        <f>[25]Tri_Incurred_CCounts_Attror!E30</f>
        <v>56</v>
      </c>
      <c r="F99" s="709">
        <f>[25]Tri_Incurred_CCounts_Attror!F30</f>
        <v>55</v>
      </c>
      <c r="G99" s="709">
        <f>[25]Tri_Incurred_CCounts_Attror!G30</f>
        <v>55</v>
      </c>
      <c r="H99" s="709">
        <f>[25]Tri_Incurred_CCounts_Attror!H30</f>
        <v>55</v>
      </c>
      <c r="I99" s="709">
        <f>[25]Tri_Incurred_CCounts_Attror!I30</f>
        <v>55</v>
      </c>
      <c r="J99" s="709">
        <f>[25]Tri_Incurred_CCounts_Attror!J30</f>
        <v>55</v>
      </c>
      <c r="K99" s="709">
        <f>[25]Tri_Incurred_CCounts_Attror!K30</f>
        <v>55</v>
      </c>
      <c r="L99" s="709">
        <f>[25]Tri_Incurred_CCounts_Attror!L30</f>
        <v>55</v>
      </c>
      <c r="M99" s="709">
        <f>[25]Tri_Incurred_CCounts_Attror!M30</f>
        <v>55</v>
      </c>
      <c r="N99" s="709">
        <f>[25]Tri_Incurred_CCounts_Attror!N30</f>
        <v>55</v>
      </c>
      <c r="O99" s="709">
        <f>[25]Tri_Incurred_CCounts_Attror!O30</f>
        <v>55</v>
      </c>
      <c r="P99" s="709">
        <f>[25]Tri_Incurred_CCounts_Attror!P30</f>
        <v>55</v>
      </c>
      <c r="Q99" s="709">
        <f>[25]Tri_Incurred_CCounts_Attror!Q30</f>
        <v>55</v>
      </c>
      <c r="R99" s="709">
        <f>[25]Tri_Incurred_CCounts_Attror!R30</f>
        <v>55</v>
      </c>
      <c r="S99" s="709">
        <f>[25]Tri_Incurred_CCounts_Attror!S30</f>
        <v>55</v>
      </c>
      <c r="T99" s="709">
        <f>[25]Tri_Incurred_CCounts_Attror!T30</f>
        <v>55</v>
      </c>
      <c r="U99" s="709">
        <f>[25]Tri_Incurred_CCounts_Attror!U30</f>
        <v>55</v>
      </c>
      <c r="V99" s="709">
        <f>[25]Tri_Incurred_CCounts_Attror!V30</f>
        <v>55</v>
      </c>
      <c r="W99" s="709">
        <f>[25]Tri_Incurred_CCounts_Attror!W30</f>
        <v>55</v>
      </c>
      <c r="X99" s="709">
        <f>[25]Tri_Incurred_CCounts_Attror!X30</f>
        <v>55</v>
      </c>
      <c r="Y99" s="709">
        <f>[25]Tri_Incurred_CCounts_Attror!Y30</f>
        <v>55</v>
      </c>
      <c r="Z99" s="709">
        <f>[25]Tri_Incurred_CCounts_Attror!Z30</f>
        <v>55</v>
      </c>
      <c r="AA99" s="709">
        <f>[25]Tri_Incurred_CCounts_Attror!AA30</f>
        <v>55</v>
      </c>
      <c r="AB99" s="709">
        <f>[25]Tri_Incurred_CCounts_Attror!AB30</f>
        <v>55</v>
      </c>
      <c r="AC99" s="709">
        <f>[25]Tri_Incurred_CCounts_Attror!AC30</f>
        <v>55</v>
      </c>
      <c r="AD99" s="709">
        <f>[25]Tri_Incurred_CCounts_Attror!AD30</f>
        <v>55</v>
      </c>
      <c r="AE99" s="709">
        <f>[25]Tri_Incurred_CCounts_Attror!AE30</f>
        <v>55</v>
      </c>
      <c r="AF99" s="709">
        <f>[25]Tri_Incurred_CCounts_Attror!AF30</f>
        <v>55</v>
      </c>
      <c r="AG99" s="709">
        <f>[25]Tri_Incurred_CCounts_Attror!AG30</f>
        <v>55</v>
      </c>
      <c r="AH99" s="709">
        <f>[25]Tri_Incurred_CCounts_Attror!AH30</f>
        <v>55</v>
      </c>
      <c r="AI99" s="709">
        <f>[25]Tri_Incurred_CCounts_Attror!AI30</f>
        <v>55</v>
      </c>
      <c r="AJ99" s="709">
        <f>[25]Tri_Incurred_CCounts_Attror!AJ30</f>
        <v>55</v>
      </c>
      <c r="AK99" s="709">
        <f>[25]Tri_Incurred_CCounts_Attror!AK30</f>
        <v>55</v>
      </c>
      <c r="AL99" s="709">
        <f>[25]Tri_Incurred_CCounts_Attror!AL30</f>
        <v>55</v>
      </c>
      <c r="AM99" s="709">
        <f>[25]Tri_Incurred_CCounts_Attror!AM30</f>
        <v>55</v>
      </c>
      <c r="AN99" s="709">
        <f>[25]Tri_Incurred_CCounts_Attror!AN30</f>
        <v>55</v>
      </c>
      <c r="AO99" s="709">
        <f>[25]Tri_Incurred_CCounts_Attror!AO30</f>
        <v>55</v>
      </c>
      <c r="AP99" s="709">
        <f>[25]Tri_Incurred_CCounts_Attror!AP30</f>
        <v>55</v>
      </c>
      <c r="AQ99" s="709">
        <f>[25]Tri_Incurred_CCounts_Attror!AQ30</f>
        <v>55</v>
      </c>
      <c r="AR99" s="709">
        <f>[25]Tri_Incurred_CCounts_Attror!AR30</f>
        <v>55</v>
      </c>
      <c r="AS99" s="709" t="str">
        <f>[25]Tri_Incurred_CCounts_Attror!AS30</f>
        <v/>
      </c>
      <c r="AT99" s="709" t="str">
        <f>[25]Tri_Incurred_CCounts_Attror!AT30</f>
        <v/>
      </c>
      <c r="AU99" s="709" t="str">
        <f>[25]Tri_Incurred_CCounts_Attror!AU30</f>
        <v/>
      </c>
      <c r="AV99" s="709" t="str">
        <f>[25]Tri_Incurred_CCounts_Attror!AV30</f>
        <v/>
      </c>
      <c r="AW99" s="709" t="str">
        <f>[25]Tri_Incurred_CCounts_Attror!AW30</f>
        <v/>
      </c>
      <c r="AX99" s="709" t="str">
        <f>[25]Tri_Incurred_CCounts_Attror!AX30</f>
        <v/>
      </c>
      <c r="AY99" s="709" t="str">
        <f>[25]Tri_Incurred_CCounts_Attror!AY30</f>
        <v/>
      </c>
      <c r="AZ99" s="709" t="str">
        <f>[25]Tri_Incurred_CCounts_Attror!AZ30</f>
        <v/>
      </c>
      <c r="BA99" s="709" t="str">
        <f>[25]Tri_Incurred_CCounts_Attror!BA30</f>
        <v/>
      </c>
      <c r="BB99" s="709" t="str">
        <f>[25]Tri_Incurred_CCounts_Attror!BB30</f>
        <v/>
      </c>
      <c r="BC99" s="709" t="str">
        <f>[25]Tri_Incurred_CCounts_Attror!BC30</f>
        <v/>
      </c>
      <c r="BD99" s="709" t="str">
        <f>[25]Tri_Incurred_CCounts_Attror!BD30</f>
        <v/>
      </c>
      <c r="BE99" s="709" t="str">
        <f>[25]Tri_Incurred_CCounts_Attror!BE30</f>
        <v/>
      </c>
      <c r="BF99" s="709" t="str">
        <f>[25]Tri_Incurred_CCounts_Attror!BF30</f>
        <v/>
      </c>
      <c r="BG99" s="709" t="str">
        <f>[25]Tri_Incurred_CCounts_Attror!BG30</f>
        <v/>
      </c>
      <c r="BH99" s="709" t="str">
        <f>[25]Tri_Incurred_CCounts_Attror!BH30</f>
        <v/>
      </c>
      <c r="BI99" s="709" t="str">
        <f>[25]Tri_Incurred_CCounts_Attror!BI30</f>
        <v/>
      </c>
      <c r="BJ99" s="709" t="str">
        <f>[25]Tri_Incurred_CCounts_Attror!BJ30</f>
        <v/>
      </c>
      <c r="BK99" s="709" t="e">
        <f>[25]Tri_Incurred_CCounts_Attror!BK30</f>
        <v>#N/A</v>
      </c>
      <c r="BL99" s="709" t="e">
        <f>[25]Tri_Incurred_CCounts_Attror!BL30</f>
        <v>#N/A</v>
      </c>
      <c r="BM99" s="709" t="e">
        <f>[25]Tri_Incurred_CCounts_Attror!BM30</f>
        <v>#N/A</v>
      </c>
      <c r="BN99" s="709" t="e">
        <f>[25]Tri_Incurred_CCounts_Attror!BN30</f>
        <v>#N/A</v>
      </c>
      <c r="BO99" s="709" t="e">
        <f>[25]Tri_Incurred_CCounts_Attror!BO30</f>
        <v>#N/A</v>
      </c>
      <c r="BP99" s="709" t="e">
        <f>[25]Tri_Incurred_CCounts_Attror!BP30</f>
        <v>#N/A</v>
      </c>
      <c r="BQ99" s="709" t="e">
        <f>[25]Tri_Incurred_CCounts_Attror!BQ30</f>
        <v>#N/A</v>
      </c>
      <c r="BR99" s="709" t="e">
        <f>[25]Tri_Incurred_CCounts_Attror!BR30</f>
        <v>#N/A</v>
      </c>
      <c r="BS99" s="709" t="e">
        <f>[25]Tri_Incurred_CCounts_Attror!BS30</f>
        <v>#N/A</v>
      </c>
      <c r="BT99" s="709" t="e">
        <f>[25]Tri_Incurred_CCounts_Attror!BT30</f>
        <v>#N/A</v>
      </c>
      <c r="BU99" s="709" t="e">
        <f>[25]Tri_Incurred_CCounts_Attror!BU30</f>
        <v>#N/A</v>
      </c>
      <c r="BV99" s="709" t="e">
        <f>[25]Tri_Incurred_CCounts_Attror!BV30</f>
        <v>#N/A</v>
      </c>
      <c r="BW99" s="709" t="e">
        <f>[25]Tri_Incurred_CCounts_Attror!BW30</f>
        <v>#N/A</v>
      </c>
      <c r="BX99" s="709" t="e">
        <f>[25]Tri_Incurred_CCounts_Attror!BX30</f>
        <v>#N/A</v>
      </c>
      <c r="BY99" s="709" t="e">
        <f>[25]Tri_Incurred_CCounts_Attror!BY30</f>
        <v>#N/A</v>
      </c>
      <c r="BZ99" s="709" t="e">
        <f>[25]Tri_Incurred_CCounts_Attror!BZ30</f>
        <v>#N/A</v>
      </c>
      <c r="CA99" s="709" t="e">
        <f>[25]Tri_Incurred_CCounts_Attror!CA30</f>
        <v>#N/A</v>
      </c>
      <c r="CB99" s="709" t="e">
        <f>[25]Tri_Incurred_CCounts_Attror!CB30</f>
        <v>#N/A</v>
      </c>
      <c r="CC99" s="709" t="e">
        <f>[25]Tri_Incurred_CCounts_Attror!CC30</f>
        <v>#N/A</v>
      </c>
    </row>
    <row r="100" spans="1:81">
      <c r="A100" s="127" t="s">
        <v>457</v>
      </c>
      <c r="B100" s="709">
        <f>[25]Tri_Incurred_CCounts_Attror!B31</f>
        <v>68</v>
      </c>
      <c r="C100" s="709">
        <f>[25]Tri_Incurred_CCounts_Attror!C31</f>
        <v>70</v>
      </c>
      <c r="D100" s="709">
        <f>[25]Tri_Incurred_CCounts_Attror!D31</f>
        <v>72</v>
      </c>
      <c r="E100" s="709">
        <f>[25]Tri_Incurred_CCounts_Attror!E31</f>
        <v>67</v>
      </c>
      <c r="F100" s="709">
        <f>[25]Tri_Incurred_CCounts_Attror!F31</f>
        <v>67</v>
      </c>
      <c r="G100" s="709">
        <f>[25]Tri_Incurred_CCounts_Attror!G31</f>
        <v>67</v>
      </c>
      <c r="H100" s="709">
        <f>[25]Tri_Incurred_CCounts_Attror!H31</f>
        <v>67</v>
      </c>
      <c r="I100" s="709">
        <f>[25]Tri_Incurred_CCounts_Attror!I31</f>
        <v>67</v>
      </c>
      <c r="J100" s="709">
        <f>[25]Tri_Incurred_CCounts_Attror!J31</f>
        <v>67</v>
      </c>
      <c r="K100" s="709">
        <f>[25]Tri_Incurred_CCounts_Attror!K31</f>
        <v>67</v>
      </c>
      <c r="L100" s="709">
        <f>[25]Tri_Incurred_CCounts_Attror!L31</f>
        <v>67</v>
      </c>
      <c r="M100" s="709">
        <f>[25]Tri_Incurred_CCounts_Attror!M31</f>
        <v>67</v>
      </c>
      <c r="N100" s="709">
        <f>[25]Tri_Incurred_CCounts_Attror!N31</f>
        <v>67</v>
      </c>
      <c r="O100" s="709">
        <f>[25]Tri_Incurred_CCounts_Attror!O31</f>
        <v>67</v>
      </c>
      <c r="P100" s="709">
        <f>[25]Tri_Incurred_CCounts_Attror!P31</f>
        <v>67</v>
      </c>
      <c r="Q100" s="709">
        <f>[25]Tri_Incurred_CCounts_Attror!Q31</f>
        <v>67</v>
      </c>
      <c r="R100" s="709">
        <f>[25]Tri_Incurred_CCounts_Attror!R31</f>
        <v>67</v>
      </c>
      <c r="S100" s="709">
        <f>[25]Tri_Incurred_CCounts_Attror!S31</f>
        <v>67</v>
      </c>
      <c r="T100" s="709">
        <f>[25]Tri_Incurred_CCounts_Attror!T31</f>
        <v>67</v>
      </c>
      <c r="U100" s="709">
        <f>[25]Tri_Incurred_CCounts_Attror!U31</f>
        <v>67</v>
      </c>
      <c r="V100" s="709">
        <f>[25]Tri_Incurred_CCounts_Attror!V31</f>
        <v>67</v>
      </c>
      <c r="W100" s="709">
        <f>[25]Tri_Incurred_CCounts_Attror!W31</f>
        <v>67</v>
      </c>
      <c r="X100" s="709">
        <f>[25]Tri_Incurred_CCounts_Attror!X31</f>
        <v>67</v>
      </c>
      <c r="Y100" s="709">
        <f>[25]Tri_Incurred_CCounts_Attror!Y31</f>
        <v>67</v>
      </c>
      <c r="Z100" s="709">
        <f>[25]Tri_Incurred_CCounts_Attror!Z31</f>
        <v>67</v>
      </c>
      <c r="AA100" s="709">
        <f>[25]Tri_Incurred_CCounts_Attror!AA31</f>
        <v>67</v>
      </c>
      <c r="AB100" s="709">
        <f>[25]Tri_Incurred_CCounts_Attror!AB31</f>
        <v>67</v>
      </c>
      <c r="AC100" s="709">
        <f>[25]Tri_Incurred_CCounts_Attror!AC31</f>
        <v>67</v>
      </c>
      <c r="AD100" s="709">
        <f>[25]Tri_Incurred_CCounts_Attror!AD31</f>
        <v>67</v>
      </c>
      <c r="AE100" s="709">
        <f>[25]Tri_Incurred_CCounts_Attror!AE31</f>
        <v>67</v>
      </c>
      <c r="AF100" s="709">
        <f>[25]Tri_Incurred_CCounts_Attror!AF31</f>
        <v>67</v>
      </c>
      <c r="AG100" s="709">
        <f>[25]Tri_Incurred_CCounts_Attror!AG31</f>
        <v>67</v>
      </c>
      <c r="AH100" s="709">
        <f>[25]Tri_Incurred_CCounts_Attror!AH31</f>
        <v>67</v>
      </c>
      <c r="AI100" s="709">
        <f>[25]Tri_Incurred_CCounts_Attror!AI31</f>
        <v>67</v>
      </c>
      <c r="AJ100" s="709">
        <f>[25]Tri_Incurred_CCounts_Attror!AJ31</f>
        <v>67</v>
      </c>
      <c r="AK100" s="709">
        <f>[25]Tri_Incurred_CCounts_Attror!AK31</f>
        <v>67</v>
      </c>
      <c r="AL100" s="709">
        <f>[25]Tri_Incurred_CCounts_Attror!AL31</f>
        <v>67</v>
      </c>
      <c r="AM100" s="709">
        <f>[25]Tri_Incurred_CCounts_Attror!AM31</f>
        <v>67</v>
      </c>
      <c r="AN100" s="709">
        <f>[25]Tri_Incurred_CCounts_Attror!AN31</f>
        <v>67</v>
      </c>
      <c r="AO100" s="709">
        <f>[25]Tri_Incurred_CCounts_Attror!AO31</f>
        <v>67</v>
      </c>
      <c r="AP100" s="709">
        <f>[25]Tri_Incurred_CCounts_Attror!AP31</f>
        <v>67</v>
      </c>
      <c r="AQ100" s="709">
        <f>[25]Tri_Incurred_CCounts_Attror!AQ31</f>
        <v>67</v>
      </c>
      <c r="AR100" s="709" t="str">
        <f>[25]Tri_Incurred_CCounts_Attror!AR31</f>
        <v/>
      </c>
      <c r="AS100" s="709" t="str">
        <f>[25]Tri_Incurred_CCounts_Attror!AS31</f>
        <v/>
      </c>
      <c r="AT100" s="709" t="str">
        <f>[25]Tri_Incurred_CCounts_Attror!AT31</f>
        <v/>
      </c>
      <c r="AU100" s="709" t="str">
        <f>[25]Tri_Incurred_CCounts_Attror!AU31</f>
        <v/>
      </c>
      <c r="AV100" s="709" t="str">
        <f>[25]Tri_Incurred_CCounts_Attror!AV31</f>
        <v/>
      </c>
      <c r="AW100" s="709" t="str">
        <f>[25]Tri_Incurred_CCounts_Attror!AW31</f>
        <v/>
      </c>
      <c r="AX100" s="709" t="str">
        <f>[25]Tri_Incurred_CCounts_Attror!AX31</f>
        <v/>
      </c>
      <c r="AY100" s="709" t="str">
        <f>[25]Tri_Incurred_CCounts_Attror!AY31</f>
        <v/>
      </c>
      <c r="AZ100" s="709" t="str">
        <f>[25]Tri_Incurred_CCounts_Attror!AZ31</f>
        <v/>
      </c>
      <c r="BA100" s="709" t="str">
        <f>[25]Tri_Incurred_CCounts_Attror!BA31</f>
        <v/>
      </c>
      <c r="BB100" s="709" t="str">
        <f>[25]Tri_Incurred_CCounts_Attror!BB31</f>
        <v/>
      </c>
      <c r="BC100" s="709" t="str">
        <f>[25]Tri_Incurred_CCounts_Attror!BC31</f>
        <v/>
      </c>
      <c r="BD100" s="709" t="str">
        <f>[25]Tri_Incurred_CCounts_Attror!BD31</f>
        <v/>
      </c>
      <c r="BE100" s="709" t="str">
        <f>[25]Tri_Incurred_CCounts_Attror!BE31</f>
        <v/>
      </c>
      <c r="BF100" s="709" t="str">
        <f>[25]Tri_Incurred_CCounts_Attror!BF31</f>
        <v/>
      </c>
      <c r="BG100" s="709" t="str">
        <f>[25]Tri_Incurred_CCounts_Attror!BG31</f>
        <v/>
      </c>
      <c r="BH100" s="709" t="str">
        <f>[25]Tri_Incurred_CCounts_Attror!BH31</f>
        <v/>
      </c>
      <c r="BI100" s="709" t="str">
        <f>[25]Tri_Incurred_CCounts_Attror!BI31</f>
        <v/>
      </c>
      <c r="BJ100" s="709" t="str">
        <f>[25]Tri_Incurred_CCounts_Attror!BJ31</f>
        <v/>
      </c>
      <c r="BK100" s="709" t="e">
        <f>[25]Tri_Incurred_CCounts_Attror!BK31</f>
        <v>#N/A</v>
      </c>
      <c r="BL100" s="709" t="e">
        <f>[25]Tri_Incurred_CCounts_Attror!BL31</f>
        <v>#N/A</v>
      </c>
      <c r="BM100" s="709" t="e">
        <f>[25]Tri_Incurred_CCounts_Attror!BM31</f>
        <v>#N/A</v>
      </c>
      <c r="BN100" s="709" t="e">
        <f>[25]Tri_Incurred_CCounts_Attror!BN31</f>
        <v>#N/A</v>
      </c>
      <c r="BO100" s="709" t="e">
        <f>[25]Tri_Incurred_CCounts_Attror!BO31</f>
        <v>#N/A</v>
      </c>
      <c r="BP100" s="709" t="e">
        <f>[25]Tri_Incurred_CCounts_Attror!BP31</f>
        <v>#N/A</v>
      </c>
      <c r="BQ100" s="709" t="e">
        <f>[25]Tri_Incurred_CCounts_Attror!BQ31</f>
        <v>#N/A</v>
      </c>
      <c r="BR100" s="709" t="e">
        <f>[25]Tri_Incurred_CCounts_Attror!BR31</f>
        <v>#N/A</v>
      </c>
      <c r="BS100" s="709" t="e">
        <f>[25]Tri_Incurred_CCounts_Attror!BS31</f>
        <v>#N/A</v>
      </c>
      <c r="BT100" s="709" t="e">
        <f>[25]Tri_Incurred_CCounts_Attror!BT31</f>
        <v>#N/A</v>
      </c>
      <c r="BU100" s="709" t="e">
        <f>[25]Tri_Incurred_CCounts_Attror!BU31</f>
        <v>#N/A</v>
      </c>
      <c r="BV100" s="709" t="e">
        <f>[25]Tri_Incurred_CCounts_Attror!BV31</f>
        <v>#N/A</v>
      </c>
      <c r="BW100" s="709" t="e">
        <f>[25]Tri_Incurred_CCounts_Attror!BW31</f>
        <v>#N/A</v>
      </c>
      <c r="BX100" s="709" t="e">
        <f>[25]Tri_Incurred_CCounts_Attror!BX31</f>
        <v>#N/A</v>
      </c>
      <c r="BY100" s="709" t="e">
        <f>[25]Tri_Incurred_CCounts_Attror!BY31</f>
        <v>#N/A</v>
      </c>
      <c r="BZ100" s="709" t="e">
        <f>[25]Tri_Incurred_CCounts_Attror!BZ31</f>
        <v>#N/A</v>
      </c>
      <c r="CA100" s="709" t="e">
        <f>[25]Tri_Incurred_CCounts_Attror!CA31</f>
        <v>#N/A</v>
      </c>
      <c r="CB100" s="709" t="e">
        <f>[25]Tri_Incurred_CCounts_Attror!CB31</f>
        <v>#N/A</v>
      </c>
      <c r="CC100" s="709" t="e">
        <f>[25]Tri_Incurred_CCounts_Attror!CC31</f>
        <v>#N/A</v>
      </c>
    </row>
    <row r="101" spans="1:81">
      <c r="A101" s="127" t="s">
        <v>458</v>
      </c>
      <c r="B101" s="709">
        <f>[25]Tri_Incurred_CCounts_Attror!B32</f>
        <v>62</v>
      </c>
      <c r="C101" s="709">
        <f>[25]Tri_Incurred_CCounts_Attror!C32</f>
        <v>71</v>
      </c>
      <c r="D101" s="709">
        <f>[25]Tri_Incurred_CCounts_Attror!D32</f>
        <v>66</v>
      </c>
      <c r="E101" s="709">
        <f>[25]Tri_Incurred_CCounts_Attror!E32</f>
        <v>66</v>
      </c>
      <c r="F101" s="709">
        <f>[25]Tri_Incurred_CCounts_Attror!F32</f>
        <v>67</v>
      </c>
      <c r="G101" s="709">
        <f>[25]Tri_Incurred_CCounts_Attror!G32</f>
        <v>67</v>
      </c>
      <c r="H101" s="709">
        <f>[25]Tri_Incurred_CCounts_Attror!H32</f>
        <v>67</v>
      </c>
      <c r="I101" s="709">
        <f>[25]Tri_Incurred_CCounts_Attror!I32</f>
        <v>67</v>
      </c>
      <c r="J101" s="709">
        <f>[25]Tri_Incurred_CCounts_Attror!J32</f>
        <v>67</v>
      </c>
      <c r="K101" s="709">
        <f>[25]Tri_Incurred_CCounts_Attror!K32</f>
        <v>67</v>
      </c>
      <c r="L101" s="709">
        <f>[25]Tri_Incurred_CCounts_Attror!L32</f>
        <v>67</v>
      </c>
      <c r="M101" s="709">
        <f>[25]Tri_Incurred_CCounts_Attror!M32</f>
        <v>67</v>
      </c>
      <c r="N101" s="709">
        <f>[25]Tri_Incurred_CCounts_Attror!N32</f>
        <v>67</v>
      </c>
      <c r="O101" s="709">
        <f>[25]Tri_Incurred_CCounts_Attror!O32</f>
        <v>67</v>
      </c>
      <c r="P101" s="709">
        <f>[25]Tri_Incurred_CCounts_Attror!P32</f>
        <v>67</v>
      </c>
      <c r="Q101" s="709">
        <f>[25]Tri_Incurred_CCounts_Attror!Q32</f>
        <v>67</v>
      </c>
      <c r="R101" s="709">
        <f>[25]Tri_Incurred_CCounts_Attror!R32</f>
        <v>67</v>
      </c>
      <c r="S101" s="709">
        <f>[25]Tri_Incurred_CCounts_Attror!S32</f>
        <v>67</v>
      </c>
      <c r="T101" s="709">
        <f>[25]Tri_Incurred_CCounts_Attror!T32</f>
        <v>67</v>
      </c>
      <c r="U101" s="709">
        <f>[25]Tri_Incurred_CCounts_Attror!U32</f>
        <v>67</v>
      </c>
      <c r="V101" s="709">
        <f>[25]Tri_Incurred_CCounts_Attror!V32</f>
        <v>67</v>
      </c>
      <c r="W101" s="709">
        <f>[25]Tri_Incurred_CCounts_Attror!W32</f>
        <v>67</v>
      </c>
      <c r="X101" s="709">
        <f>[25]Tri_Incurred_CCounts_Attror!X32</f>
        <v>67</v>
      </c>
      <c r="Y101" s="709">
        <f>[25]Tri_Incurred_CCounts_Attror!Y32</f>
        <v>67</v>
      </c>
      <c r="Z101" s="709">
        <f>[25]Tri_Incurred_CCounts_Attror!Z32</f>
        <v>67</v>
      </c>
      <c r="AA101" s="709">
        <f>[25]Tri_Incurred_CCounts_Attror!AA32</f>
        <v>67</v>
      </c>
      <c r="AB101" s="709">
        <f>[25]Tri_Incurred_CCounts_Attror!AB32</f>
        <v>67</v>
      </c>
      <c r="AC101" s="709">
        <f>[25]Tri_Incurred_CCounts_Attror!AC32</f>
        <v>67</v>
      </c>
      <c r="AD101" s="709">
        <f>[25]Tri_Incurred_CCounts_Attror!AD32</f>
        <v>67</v>
      </c>
      <c r="AE101" s="709">
        <f>[25]Tri_Incurred_CCounts_Attror!AE32</f>
        <v>67</v>
      </c>
      <c r="AF101" s="709">
        <f>[25]Tri_Incurred_CCounts_Attror!AF32</f>
        <v>67</v>
      </c>
      <c r="AG101" s="709">
        <f>[25]Tri_Incurred_CCounts_Attror!AG32</f>
        <v>67</v>
      </c>
      <c r="AH101" s="709">
        <f>[25]Tri_Incurred_CCounts_Attror!AH32</f>
        <v>67</v>
      </c>
      <c r="AI101" s="709">
        <f>[25]Tri_Incurred_CCounts_Attror!AI32</f>
        <v>67</v>
      </c>
      <c r="AJ101" s="709">
        <f>[25]Tri_Incurred_CCounts_Attror!AJ32</f>
        <v>67</v>
      </c>
      <c r="AK101" s="709">
        <f>[25]Tri_Incurred_CCounts_Attror!AK32</f>
        <v>67</v>
      </c>
      <c r="AL101" s="709">
        <f>[25]Tri_Incurred_CCounts_Attror!AL32</f>
        <v>67</v>
      </c>
      <c r="AM101" s="709">
        <f>[25]Tri_Incurred_CCounts_Attror!AM32</f>
        <v>67</v>
      </c>
      <c r="AN101" s="709">
        <f>[25]Tri_Incurred_CCounts_Attror!AN32</f>
        <v>67</v>
      </c>
      <c r="AO101" s="709">
        <f>[25]Tri_Incurred_CCounts_Attror!AO32</f>
        <v>67</v>
      </c>
      <c r="AP101" s="709">
        <f>[25]Tri_Incurred_CCounts_Attror!AP32</f>
        <v>67</v>
      </c>
      <c r="AQ101" s="709" t="str">
        <f>[25]Tri_Incurred_CCounts_Attror!AQ32</f>
        <v/>
      </c>
      <c r="AR101" s="709" t="str">
        <f>[25]Tri_Incurred_CCounts_Attror!AR32</f>
        <v/>
      </c>
      <c r="AS101" s="709" t="str">
        <f>[25]Tri_Incurred_CCounts_Attror!AS32</f>
        <v/>
      </c>
      <c r="AT101" s="709" t="str">
        <f>[25]Tri_Incurred_CCounts_Attror!AT32</f>
        <v/>
      </c>
      <c r="AU101" s="709" t="str">
        <f>[25]Tri_Incurred_CCounts_Attror!AU32</f>
        <v/>
      </c>
      <c r="AV101" s="709" t="str">
        <f>[25]Tri_Incurred_CCounts_Attror!AV32</f>
        <v/>
      </c>
      <c r="AW101" s="709" t="str">
        <f>[25]Tri_Incurred_CCounts_Attror!AW32</f>
        <v/>
      </c>
      <c r="AX101" s="709" t="str">
        <f>[25]Tri_Incurred_CCounts_Attror!AX32</f>
        <v/>
      </c>
      <c r="AY101" s="709" t="str">
        <f>[25]Tri_Incurred_CCounts_Attror!AY32</f>
        <v/>
      </c>
      <c r="AZ101" s="709" t="str">
        <f>[25]Tri_Incurred_CCounts_Attror!AZ32</f>
        <v/>
      </c>
      <c r="BA101" s="709" t="str">
        <f>[25]Tri_Incurred_CCounts_Attror!BA32</f>
        <v/>
      </c>
      <c r="BB101" s="709" t="str">
        <f>[25]Tri_Incurred_CCounts_Attror!BB32</f>
        <v/>
      </c>
      <c r="BC101" s="709" t="str">
        <f>[25]Tri_Incurred_CCounts_Attror!BC32</f>
        <v/>
      </c>
      <c r="BD101" s="709" t="str">
        <f>[25]Tri_Incurred_CCounts_Attror!BD32</f>
        <v/>
      </c>
      <c r="BE101" s="709" t="str">
        <f>[25]Tri_Incurred_CCounts_Attror!BE32</f>
        <v/>
      </c>
      <c r="BF101" s="709" t="str">
        <f>[25]Tri_Incurred_CCounts_Attror!BF32</f>
        <v/>
      </c>
      <c r="BG101" s="709" t="str">
        <f>[25]Tri_Incurred_CCounts_Attror!BG32</f>
        <v/>
      </c>
      <c r="BH101" s="709" t="str">
        <f>[25]Tri_Incurred_CCounts_Attror!BH32</f>
        <v/>
      </c>
      <c r="BI101" s="709" t="str">
        <f>[25]Tri_Incurred_CCounts_Attror!BI32</f>
        <v/>
      </c>
      <c r="BJ101" s="709" t="str">
        <f>[25]Tri_Incurred_CCounts_Attror!BJ32</f>
        <v/>
      </c>
      <c r="BK101" s="709" t="e">
        <f>[25]Tri_Incurred_CCounts_Attror!BK32</f>
        <v>#N/A</v>
      </c>
      <c r="BL101" s="709" t="e">
        <f>[25]Tri_Incurred_CCounts_Attror!BL32</f>
        <v>#N/A</v>
      </c>
      <c r="BM101" s="709" t="e">
        <f>[25]Tri_Incurred_CCounts_Attror!BM32</f>
        <v>#N/A</v>
      </c>
      <c r="BN101" s="709" t="e">
        <f>[25]Tri_Incurred_CCounts_Attror!BN32</f>
        <v>#N/A</v>
      </c>
      <c r="BO101" s="709" t="e">
        <f>[25]Tri_Incurred_CCounts_Attror!BO32</f>
        <v>#N/A</v>
      </c>
      <c r="BP101" s="709" t="e">
        <f>[25]Tri_Incurred_CCounts_Attror!BP32</f>
        <v>#N/A</v>
      </c>
      <c r="BQ101" s="709" t="e">
        <f>[25]Tri_Incurred_CCounts_Attror!BQ32</f>
        <v>#N/A</v>
      </c>
      <c r="BR101" s="709" t="e">
        <f>[25]Tri_Incurred_CCounts_Attror!BR32</f>
        <v>#N/A</v>
      </c>
      <c r="BS101" s="709" t="e">
        <f>[25]Tri_Incurred_CCounts_Attror!BS32</f>
        <v>#N/A</v>
      </c>
      <c r="BT101" s="709" t="e">
        <f>[25]Tri_Incurred_CCounts_Attror!BT32</f>
        <v>#N/A</v>
      </c>
      <c r="BU101" s="709" t="e">
        <f>[25]Tri_Incurred_CCounts_Attror!BU32</f>
        <v>#N/A</v>
      </c>
      <c r="BV101" s="709" t="e">
        <f>[25]Tri_Incurred_CCounts_Attror!BV32</f>
        <v>#N/A</v>
      </c>
      <c r="BW101" s="709" t="e">
        <f>[25]Tri_Incurred_CCounts_Attror!BW32</f>
        <v>#N/A</v>
      </c>
      <c r="BX101" s="709" t="e">
        <f>[25]Tri_Incurred_CCounts_Attror!BX32</f>
        <v>#N/A</v>
      </c>
      <c r="BY101" s="709" t="e">
        <f>[25]Tri_Incurred_CCounts_Attror!BY32</f>
        <v>#N/A</v>
      </c>
      <c r="BZ101" s="709" t="e">
        <f>[25]Tri_Incurred_CCounts_Attror!BZ32</f>
        <v>#N/A</v>
      </c>
      <c r="CA101" s="709" t="e">
        <f>[25]Tri_Incurred_CCounts_Attror!CA32</f>
        <v>#N/A</v>
      </c>
      <c r="CB101" s="709" t="e">
        <f>[25]Tri_Incurred_CCounts_Attror!CB32</f>
        <v>#N/A</v>
      </c>
      <c r="CC101" s="709" t="e">
        <f>[25]Tri_Incurred_CCounts_Attror!CC32</f>
        <v>#N/A</v>
      </c>
    </row>
    <row r="102" spans="1:81">
      <c r="A102" s="127" t="s">
        <v>459</v>
      </c>
      <c r="B102" s="709">
        <f>[25]Tri_Incurred_CCounts_Attror!B33</f>
        <v>65</v>
      </c>
      <c r="C102" s="709">
        <f>[25]Tri_Incurred_CCounts_Attror!C33</f>
        <v>63</v>
      </c>
      <c r="D102" s="709">
        <f>[25]Tri_Incurred_CCounts_Attror!D33</f>
        <v>65</v>
      </c>
      <c r="E102" s="709">
        <f>[25]Tri_Incurred_CCounts_Attror!E33</f>
        <v>65</v>
      </c>
      <c r="F102" s="709">
        <f>[25]Tri_Incurred_CCounts_Attror!F33</f>
        <v>65</v>
      </c>
      <c r="G102" s="709">
        <f>[25]Tri_Incurred_CCounts_Attror!G33</f>
        <v>67</v>
      </c>
      <c r="H102" s="709">
        <f>[25]Tri_Incurred_CCounts_Attror!H33</f>
        <v>66</v>
      </c>
      <c r="I102" s="709">
        <f>[25]Tri_Incurred_CCounts_Attror!I33</f>
        <v>66</v>
      </c>
      <c r="J102" s="709">
        <f>[25]Tri_Incurred_CCounts_Attror!J33</f>
        <v>66</v>
      </c>
      <c r="K102" s="709">
        <f>[25]Tri_Incurred_CCounts_Attror!K33</f>
        <v>66</v>
      </c>
      <c r="L102" s="709">
        <f>[25]Tri_Incurred_CCounts_Attror!L33</f>
        <v>66</v>
      </c>
      <c r="M102" s="709">
        <f>[25]Tri_Incurred_CCounts_Attror!M33</f>
        <v>66</v>
      </c>
      <c r="N102" s="709">
        <f>[25]Tri_Incurred_CCounts_Attror!N33</f>
        <v>66</v>
      </c>
      <c r="O102" s="709">
        <f>[25]Tri_Incurred_CCounts_Attror!O33</f>
        <v>66</v>
      </c>
      <c r="P102" s="709">
        <f>[25]Tri_Incurred_CCounts_Attror!P33</f>
        <v>66</v>
      </c>
      <c r="Q102" s="709">
        <f>[25]Tri_Incurred_CCounts_Attror!Q33</f>
        <v>67</v>
      </c>
      <c r="R102" s="709">
        <f>[25]Tri_Incurred_CCounts_Attror!R33</f>
        <v>67</v>
      </c>
      <c r="S102" s="709">
        <f>[25]Tri_Incurred_CCounts_Attror!S33</f>
        <v>67</v>
      </c>
      <c r="T102" s="709">
        <f>[25]Tri_Incurred_CCounts_Attror!T33</f>
        <v>67</v>
      </c>
      <c r="U102" s="709">
        <f>[25]Tri_Incurred_CCounts_Attror!U33</f>
        <v>67</v>
      </c>
      <c r="V102" s="709">
        <f>[25]Tri_Incurred_CCounts_Attror!V33</f>
        <v>67</v>
      </c>
      <c r="W102" s="709">
        <f>[25]Tri_Incurred_CCounts_Attror!W33</f>
        <v>67</v>
      </c>
      <c r="X102" s="709">
        <f>[25]Tri_Incurred_CCounts_Attror!X33</f>
        <v>67</v>
      </c>
      <c r="Y102" s="709">
        <f>[25]Tri_Incurred_CCounts_Attror!Y33</f>
        <v>67</v>
      </c>
      <c r="Z102" s="709">
        <f>[25]Tri_Incurred_CCounts_Attror!Z33</f>
        <v>67</v>
      </c>
      <c r="AA102" s="709">
        <f>[25]Tri_Incurred_CCounts_Attror!AA33</f>
        <v>67</v>
      </c>
      <c r="AB102" s="709">
        <f>[25]Tri_Incurred_CCounts_Attror!AB33</f>
        <v>67</v>
      </c>
      <c r="AC102" s="709">
        <f>[25]Tri_Incurred_CCounts_Attror!AC33</f>
        <v>67</v>
      </c>
      <c r="AD102" s="709">
        <f>[25]Tri_Incurred_CCounts_Attror!AD33</f>
        <v>67</v>
      </c>
      <c r="AE102" s="709">
        <f>[25]Tri_Incurred_CCounts_Attror!AE33</f>
        <v>67</v>
      </c>
      <c r="AF102" s="709">
        <f>[25]Tri_Incurred_CCounts_Attror!AF33</f>
        <v>67</v>
      </c>
      <c r="AG102" s="709">
        <f>[25]Tri_Incurred_CCounts_Attror!AG33</f>
        <v>67</v>
      </c>
      <c r="AH102" s="709">
        <f>[25]Tri_Incurred_CCounts_Attror!AH33</f>
        <v>67</v>
      </c>
      <c r="AI102" s="709">
        <f>[25]Tri_Incurred_CCounts_Attror!AI33</f>
        <v>67</v>
      </c>
      <c r="AJ102" s="709">
        <f>[25]Tri_Incurred_CCounts_Attror!AJ33</f>
        <v>67</v>
      </c>
      <c r="AK102" s="709">
        <f>[25]Tri_Incurred_CCounts_Attror!AK33</f>
        <v>67</v>
      </c>
      <c r="AL102" s="709">
        <f>[25]Tri_Incurred_CCounts_Attror!AL33</f>
        <v>67</v>
      </c>
      <c r="AM102" s="709">
        <f>[25]Tri_Incurred_CCounts_Attror!AM33</f>
        <v>67</v>
      </c>
      <c r="AN102" s="709">
        <f>[25]Tri_Incurred_CCounts_Attror!AN33</f>
        <v>67</v>
      </c>
      <c r="AO102" s="709">
        <f>[25]Tri_Incurred_CCounts_Attror!AO33</f>
        <v>67</v>
      </c>
      <c r="AP102" s="709" t="str">
        <f>[25]Tri_Incurred_CCounts_Attror!AP33</f>
        <v/>
      </c>
      <c r="AQ102" s="709" t="str">
        <f>[25]Tri_Incurred_CCounts_Attror!AQ33</f>
        <v/>
      </c>
      <c r="AR102" s="709" t="str">
        <f>[25]Tri_Incurred_CCounts_Attror!AR33</f>
        <v/>
      </c>
      <c r="AS102" s="709" t="str">
        <f>[25]Tri_Incurred_CCounts_Attror!AS33</f>
        <v/>
      </c>
      <c r="AT102" s="709" t="str">
        <f>[25]Tri_Incurred_CCounts_Attror!AT33</f>
        <v/>
      </c>
      <c r="AU102" s="709" t="str">
        <f>[25]Tri_Incurred_CCounts_Attror!AU33</f>
        <v/>
      </c>
      <c r="AV102" s="709" t="str">
        <f>[25]Tri_Incurred_CCounts_Attror!AV33</f>
        <v/>
      </c>
      <c r="AW102" s="709" t="str">
        <f>[25]Tri_Incurred_CCounts_Attror!AW33</f>
        <v/>
      </c>
      <c r="AX102" s="709" t="str">
        <f>[25]Tri_Incurred_CCounts_Attror!AX33</f>
        <v/>
      </c>
      <c r="AY102" s="709" t="str">
        <f>[25]Tri_Incurred_CCounts_Attror!AY33</f>
        <v/>
      </c>
      <c r="AZ102" s="709" t="str">
        <f>[25]Tri_Incurred_CCounts_Attror!AZ33</f>
        <v/>
      </c>
      <c r="BA102" s="709" t="str">
        <f>[25]Tri_Incurred_CCounts_Attror!BA33</f>
        <v/>
      </c>
      <c r="BB102" s="709" t="str">
        <f>[25]Tri_Incurred_CCounts_Attror!BB33</f>
        <v/>
      </c>
      <c r="BC102" s="709" t="str">
        <f>[25]Tri_Incurred_CCounts_Attror!BC33</f>
        <v/>
      </c>
      <c r="BD102" s="709" t="str">
        <f>[25]Tri_Incurred_CCounts_Attror!BD33</f>
        <v/>
      </c>
      <c r="BE102" s="709" t="str">
        <f>[25]Tri_Incurred_CCounts_Attror!BE33</f>
        <v/>
      </c>
      <c r="BF102" s="709" t="str">
        <f>[25]Tri_Incurred_CCounts_Attror!BF33</f>
        <v/>
      </c>
      <c r="BG102" s="709" t="str">
        <f>[25]Tri_Incurred_CCounts_Attror!BG33</f>
        <v/>
      </c>
      <c r="BH102" s="709" t="str">
        <f>[25]Tri_Incurred_CCounts_Attror!BH33</f>
        <v/>
      </c>
      <c r="BI102" s="709" t="str">
        <f>[25]Tri_Incurred_CCounts_Attror!BI33</f>
        <v/>
      </c>
      <c r="BJ102" s="709" t="str">
        <f>[25]Tri_Incurred_CCounts_Attror!BJ33</f>
        <v/>
      </c>
      <c r="BK102" s="709" t="e">
        <f>[25]Tri_Incurred_CCounts_Attror!BK33</f>
        <v>#N/A</v>
      </c>
      <c r="BL102" s="709" t="e">
        <f>[25]Tri_Incurred_CCounts_Attror!BL33</f>
        <v>#N/A</v>
      </c>
      <c r="BM102" s="709" t="e">
        <f>[25]Tri_Incurred_CCounts_Attror!BM33</f>
        <v>#N/A</v>
      </c>
      <c r="BN102" s="709" t="e">
        <f>[25]Tri_Incurred_CCounts_Attror!BN33</f>
        <v>#N/A</v>
      </c>
      <c r="BO102" s="709" t="e">
        <f>[25]Tri_Incurred_CCounts_Attror!BO33</f>
        <v>#N/A</v>
      </c>
      <c r="BP102" s="709" t="e">
        <f>[25]Tri_Incurred_CCounts_Attror!BP33</f>
        <v>#N/A</v>
      </c>
      <c r="BQ102" s="709" t="e">
        <f>[25]Tri_Incurred_CCounts_Attror!BQ33</f>
        <v>#N/A</v>
      </c>
      <c r="BR102" s="709" t="e">
        <f>[25]Tri_Incurred_CCounts_Attror!BR33</f>
        <v>#N/A</v>
      </c>
      <c r="BS102" s="709" t="e">
        <f>[25]Tri_Incurred_CCounts_Attror!BS33</f>
        <v>#N/A</v>
      </c>
      <c r="BT102" s="709" t="e">
        <f>[25]Tri_Incurred_CCounts_Attror!BT33</f>
        <v>#N/A</v>
      </c>
      <c r="BU102" s="709" t="e">
        <f>[25]Tri_Incurred_CCounts_Attror!BU33</f>
        <v>#N/A</v>
      </c>
      <c r="BV102" s="709" t="e">
        <f>[25]Tri_Incurred_CCounts_Attror!BV33</f>
        <v>#N/A</v>
      </c>
      <c r="BW102" s="709" t="e">
        <f>[25]Tri_Incurred_CCounts_Attror!BW33</f>
        <v>#N/A</v>
      </c>
      <c r="BX102" s="709" t="e">
        <f>[25]Tri_Incurred_CCounts_Attror!BX33</f>
        <v>#N/A</v>
      </c>
      <c r="BY102" s="709" t="e">
        <f>[25]Tri_Incurred_CCounts_Attror!BY33</f>
        <v>#N/A</v>
      </c>
      <c r="BZ102" s="709" t="e">
        <f>[25]Tri_Incurred_CCounts_Attror!BZ33</f>
        <v>#N/A</v>
      </c>
      <c r="CA102" s="709" t="e">
        <f>[25]Tri_Incurred_CCounts_Attror!CA33</f>
        <v>#N/A</v>
      </c>
      <c r="CB102" s="709" t="e">
        <f>[25]Tri_Incurred_CCounts_Attror!CB33</f>
        <v>#N/A</v>
      </c>
      <c r="CC102" s="709" t="e">
        <f>[25]Tri_Incurred_CCounts_Attror!CC33</f>
        <v>#N/A</v>
      </c>
    </row>
    <row r="103" spans="1:81">
      <c r="A103" s="127" t="s">
        <v>460</v>
      </c>
      <c r="B103" s="709">
        <f>[25]Tri_Incurred_CCounts_Attror!B34</f>
        <v>56</v>
      </c>
      <c r="C103" s="709">
        <f>[25]Tri_Incurred_CCounts_Attror!C34</f>
        <v>62</v>
      </c>
      <c r="D103" s="709">
        <f>[25]Tri_Incurred_CCounts_Attror!D34</f>
        <v>62</v>
      </c>
      <c r="E103" s="709">
        <f>[25]Tri_Incurred_CCounts_Attror!E34</f>
        <v>62</v>
      </c>
      <c r="F103" s="709">
        <f>[25]Tri_Incurred_CCounts_Attror!F34</f>
        <v>62</v>
      </c>
      <c r="G103" s="709">
        <f>[25]Tri_Incurred_CCounts_Attror!G34</f>
        <v>62</v>
      </c>
      <c r="H103" s="709">
        <f>[25]Tri_Incurred_CCounts_Attror!H34</f>
        <v>62</v>
      </c>
      <c r="I103" s="709">
        <f>[25]Tri_Incurred_CCounts_Attror!I34</f>
        <v>62</v>
      </c>
      <c r="J103" s="709">
        <f>[25]Tri_Incurred_CCounts_Attror!J34</f>
        <v>62</v>
      </c>
      <c r="K103" s="709">
        <f>[25]Tri_Incurred_CCounts_Attror!K34</f>
        <v>62</v>
      </c>
      <c r="L103" s="709">
        <f>[25]Tri_Incurred_CCounts_Attror!L34</f>
        <v>62</v>
      </c>
      <c r="M103" s="709">
        <f>[25]Tri_Incurred_CCounts_Attror!M34</f>
        <v>62</v>
      </c>
      <c r="N103" s="709">
        <f>[25]Tri_Incurred_CCounts_Attror!N34</f>
        <v>62</v>
      </c>
      <c r="O103" s="709">
        <f>[25]Tri_Incurred_CCounts_Attror!O34</f>
        <v>62</v>
      </c>
      <c r="P103" s="709">
        <f>[25]Tri_Incurred_CCounts_Attror!P34</f>
        <v>62</v>
      </c>
      <c r="Q103" s="709">
        <f>[25]Tri_Incurred_CCounts_Attror!Q34</f>
        <v>62</v>
      </c>
      <c r="R103" s="709">
        <f>[25]Tri_Incurred_CCounts_Attror!R34</f>
        <v>63</v>
      </c>
      <c r="S103" s="709">
        <f>[25]Tri_Incurred_CCounts_Attror!S34</f>
        <v>63</v>
      </c>
      <c r="T103" s="709">
        <f>[25]Tri_Incurred_CCounts_Attror!T34</f>
        <v>63</v>
      </c>
      <c r="U103" s="709">
        <f>[25]Tri_Incurred_CCounts_Attror!U34</f>
        <v>63</v>
      </c>
      <c r="V103" s="709">
        <f>[25]Tri_Incurred_CCounts_Attror!V34</f>
        <v>62</v>
      </c>
      <c r="W103" s="709">
        <f>[25]Tri_Incurred_CCounts_Attror!W34</f>
        <v>62</v>
      </c>
      <c r="X103" s="709">
        <f>[25]Tri_Incurred_CCounts_Attror!X34</f>
        <v>62</v>
      </c>
      <c r="Y103" s="709">
        <f>[25]Tri_Incurred_CCounts_Attror!Y34</f>
        <v>62</v>
      </c>
      <c r="Z103" s="709">
        <f>[25]Tri_Incurred_CCounts_Attror!Z34</f>
        <v>62</v>
      </c>
      <c r="AA103" s="709">
        <f>[25]Tri_Incurred_CCounts_Attror!AA34</f>
        <v>62</v>
      </c>
      <c r="AB103" s="709">
        <f>[25]Tri_Incurred_CCounts_Attror!AB34</f>
        <v>62</v>
      </c>
      <c r="AC103" s="709">
        <f>[25]Tri_Incurred_CCounts_Attror!AC34</f>
        <v>62</v>
      </c>
      <c r="AD103" s="709">
        <f>[25]Tri_Incurred_CCounts_Attror!AD34</f>
        <v>62</v>
      </c>
      <c r="AE103" s="709">
        <f>[25]Tri_Incurred_CCounts_Attror!AE34</f>
        <v>62</v>
      </c>
      <c r="AF103" s="709">
        <f>[25]Tri_Incurred_CCounts_Attror!AF34</f>
        <v>62</v>
      </c>
      <c r="AG103" s="709">
        <f>[25]Tri_Incurred_CCounts_Attror!AG34</f>
        <v>62</v>
      </c>
      <c r="AH103" s="709">
        <f>[25]Tri_Incurred_CCounts_Attror!AH34</f>
        <v>62</v>
      </c>
      <c r="AI103" s="709">
        <f>[25]Tri_Incurred_CCounts_Attror!AI34</f>
        <v>62</v>
      </c>
      <c r="AJ103" s="709">
        <f>[25]Tri_Incurred_CCounts_Attror!AJ34</f>
        <v>62</v>
      </c>
      <c r="AK103" s="709">
        <f>[25]Tri_Incurred_CCounts_Attror!AK34</f>
        <v>62</v>
      </c>
      <c r="AL103" s="709">
        <f>[25]Tri_Incurred_CCounts_Attror!AL34</f>
        <v>62</v>
      </c>
      <c r="AM103" s="709">
        <f>[25]Tri_Incurred_CCounts_Attror!AM34</f>
        <v>62</v>
      </c>
      <c r="AN103" s="709">
        <f>[25]Tri_Incurred_CCounts_Attror!AN34</f>
        <v>62</v>
      </c>
      <c r="AO103" s="709" t="str">
        <f>[25]Tri_Incurred_CCounts_Attror!AO34</f>
        <v/>
      </c>
      <c r="AP103" s="709" t="str">
        <f>[25]Tri_Incurred_CCounts_Attror!AP34</f>
        <v/>
      </c>
      <c r="AQ103" s="709" t="str">
        <f>[25]Tri_Incurred_CCounts_Attror!AQ34</f>
        <v/>
      </c>
      <c r="AR103" s="709" t="str">
        <f>[25]Tri_Incurred_CCounts_Attror!AR34</f>
        <v/>
      </c>
      <c r="AS103" s="709" t="str">
        <f>[25]Tri_Incurred_CCounts_Attror!AS34</f>
        <v/>
      </c>
      <c r="AT103" s="709" t="str">
        <f>[25]Tri_Incurred_CCounts_Attror!AT34</f>
        <v/>
      </c>
      <c r="AU103" s="709" t="str">
        <f>[25]Tri_Incurred_CCounts_Attror!AU34</f>
        <v/>
      </c>
      <c r="AV103" s="709" t="str">
        <f>[25]Tri_Incurred_CCounts_Attror!AV34</f>
        <v/>
      </c>
      <c r="AW103" s="709" t="str">
        <f>[25]Tri_Incurred_CCounts_Attror!AW34</f>
        <v/>
      </c>
      <c r="AX103" s="709" t="str">
        <f>[25]Tri_Incurred_CCounts_Attror!AX34</f>
        <v/>
      </c>
      <c r="AY103" s="709" t="str">
        <f>[25]Tri_Incurred_CCounts_Attror!AY34</f>
        <v/>
      </c>
      <c r="AZ103" s="709" t="str">
        <f>[25]Tri_Incurred_CCounts_Attror!AZ34</f>
        <v/>
      </c>
      <c r="BA103" s="709" t="str">
        <f>[25]Tri_Incurred_CCounts_Attror!BA34</f>
        <v/>
      </c>
      <c r="BB103" s="709" t="str">
        <f>[25]Tri_Incurred_CCounts_Attror!BB34</f>
        <v/>
      </c>
      <c r="BC103" s="709" t="str">
        <f>[25]Tri_Incurred_CCounts_Attror!BC34</f>
        <v/>
      </c>
      <c r="BD103" s="709" t="str">
        <f>[25]Tri_Incurred_CCounts_Attror!BD34</f>
        <v/>
      </c>
      <c r="BE103" s="709" t="str">
        <f>[25]Tri_Incurred_CCounts_Attror!BE34</f>
        <v/>
      </c>
      <c r="BF103" s="709" t="str">
        <f>[25]Tri_Incurred_CCounts_Attror!BF34</f>
        <v/>
      </c>
      <c r="BG103" s="709" t="str">
        <f>[25]Tri_Incurred_CCounts_Attror!BG34</f>
        <v/>
      </c>
      <c r="BH103" s="709" t="str">
        <f>[25]Tri_Incurred_CCounts_Attror!BH34</f>
        <v/>
      </c>
      <c r="BI103" s="709" t="str">
        <f>[25]Tri_Incurred_CCounts_Attror!BI34</f>
        <v/>
      </c>
      <c r="BJ103" s="709" t="str">
        <f>[25]Tri_Incurred_CCounts_Attror!BJ34</f>
        <v/>
      </c>
      <c r="BK103" s="709" t="e">
        <f>[25]Tri_Incurred_CCounts_Attror!BK34</f>
        <v>#N/A</v>
      </c>
      <c r="BL103" s="709" t="e">
        <f>[25]Tri_Incurred_CCounts_Attror!BL34</f>
        <v>#N/A</v>
      </c>
      <c r="BM103" s="709" t="e">
        <f>[25]Tri_Incurred_CCounts_Attror!BM34</f>
        <v>#N/A</v>
      </c>
      <c r="BN103" s="709" t="e">
        <f>[25]Tri_Incurred_CCounts_Attror!BN34</f>
        <v>#N/A</v>
      </c>
      <c r="BO103" s="709" t="e">
        <f>[25]Tri_Incurred_CCounts_Attror!BO34</f>
        <v>#N/A</v>
      </c>
      <c r="BP103" s="709" t="e">
        <f>[25]Tri_Incurred_CCounts_Attror!BP34</f>
        <v>#N/A</v>
      </c>
      <c r="BQ103" s="709" t="e">
        <f>[25]Tri_Incurred_CCounts_Attror!BQ34</f>
        <v>#N/A</v>
      </c>
      <c r="BR103" s="709" t="e">
        <f>[25]Tri_Incurred_CCounts_Attror!BR34</f>
        <v>#N/A</v>
      </c>
      <c r="BS103" s="709" t="e">
        <f>[25]Tri_Incurred_CCounts_Attror!BS34</f>
        <v>#N/A</v>
      </c>
      <c r="BT103" s="709" t="e">
        <f>[25]Tri_Incurred_CCounts_Attror!BT34</f>
        <v>#N/A</v>
      </c>
      <c r="BU103" s="709" t="e">
        <f>[25]Tri_Incurred_CCounts_Attror!BU34</f>
        <v>#N/A</v>
      </c>
      <c r="BV103" s="709" t="e">
        <f>[25]Tri_Incurred_CCounts_Attror!BV34</f>
        <v>#N/A</v>
      </c>
      <c r="BW103" s="709" t="e">
        <f>[25]Tri_Incurred_CCounts_Attror!BW34</f>
        <v>#N/A</v>
      </c>
      <c r="BX103" s="709" t="e">
        <f>[25]Tri_Incurred_CCounts_Attror!BX34</f>
        <v>#N/A</v>
      </c>
      <c r="BY103" s="709" t="e">
        <f>[25]Tri_Incurred_CCounts_Attror!BY34</f>
        <v>#N/A</v>
      </c>
      <c r="BZ103" s="709" t="e">
        <f>[25]Tri_Incurred_CCounts_Attror!BZ34</f>
        <v>#N/A</v>
      </c>
      <c r="CA103" s="709" t="e">
        <f>[25]Tri_Incurred_CCounts_Attror!CA34</f>
        <v>#N/A</v>
      </c>
      <c r="CB103" s="709" t="e">
        <f>[25]Tri_Incurred_CCounts_Attror!CB34</f>
        <v>#N/A</v>
      </c>
      <c r="CC103" s="709" t="e">
        <f>[25]Tri_Incurred_CCounts_Attror!CC34</f>
        <v>#N/A</v>
      </c>
    </row>
    <row r="104" spans="1:81">
      <c r="A104" s="127" t="s">
        <v>461</v>
      </c>
      <c r="B104" s="709">
        <f>[25]Tri_Incurred_CCounts_Attror!B35</f>
        <v>60</v>
      </c>
      <c r="C104" s="709">
        <f>[25]Tri_Incurred_CCounts_Attror!C35</f>
        <v>60</v>
      </c>
      <c r="D104" s="709">
        <f>[25]Tri_Incurred_CCounts_Attror!D35</f>
        <v>59</v>
      </c>
      <c r="E104" s="709">
        <f>[25]Tri_Incurred_CCounts_Attror!E35</f>
        <v>60</v>
      </c>
      <c r="F104" s="709">
        <f>[25]Tri_Incurred_CCounts_Attror!F35</f>
        <v>60</v>
      </c>
      <c r="G104" s="709">
        <f>[25]Tri_Incurred_CCounts_Attror!G35</f>
        <v>61</v>
      </c>
      <c r="H104" s="709">
        <f>[25]Tri_Incurred_CCounts_Attror!H35</f>
        <v>61</v>
      </c>
      <c r="I104" s="709">
        <f>[25]Tri_Incurred_CCounts_Attror!I35</f>
        <v>61</v>
      </c>
      <c r="J104" s="709">
        <f>[25]Tri_Incurred_CCounts_Attror!J35</f>
        <v>61</v>
      </c>
      <c r="K104" s="709">
        <f>[25]Tri_Incurred_CCounts_Attror!K35</f>
        <v>61</v>
      </c>
      <c r="L104" s="709">
        <f>[25]Tri_Incurred_CCounts_Attror!L35</f>
        <v>61</v>
      </c>
      <c r="M104" s="709">
        <f>[25]Tri_Incurred_CCounts_Attror!M35</f>
        <v>61</v>
      </c>
      <c r="N104" s="709">
        <f>[25]Tri_Incurred_CCounts_Attror!N35</f>
        <v>61</v>
      </c>
      <c r="O104" s="709">
        <f>[25]Tri_Incurred_CCounts_Attror!O35</f>
        <v>61</v>
      </c>
      <c r="P104" s="709">
        <f>[25]Tri_Incurred_CCounts_Attror!P35</f>
        <v>61</v>
      </c>
      <c r="Q104" s="709">
        <f>[25]Tri_Incurred_CCounts_Attror!Q35</f>
        <v>61</v>
      </c>
      <c r="R104" s="709">
        <f>[25]Tri_Incurred_CCounts_Attror!R35</f>
        <v>61</v>
      </c>
      <c r="S104" s="709">
        <f>[25]Tri_Incurred_CCounts_Attror!S35</f>
        <v>61</v>
      </c>
      <c r="T104" s="709">
        <f>[25]Tri_Incurred_CCounts_Attror!T35</f>
        <v>61</v>
      </c>
      <c r="U104" s="709">
        <f>[25]Tri_Incurred_CCounts_Attror!U35</f>
        <v>61</v>
      </c>
      <c r="V104" s="709">
        <f>[25]Tri_Incurred_CCounts_Attror!V35</f>
        <v>61</v>
      </c>
      <c r="W104" s="709">
        <f>[25]Tri_Incurred_CCounts_Attror!W35</f>
        <v>61</v>
      </c>
      <c r="X104" s="709">
        <f>[25]Tri_Incurred_CCounts_Attror!X35</f>
        <v>61</v>
      </c>
      <c r="Y104" s="709">
        <f>[25]Tri_Incurred_CCounts_Attror!Y35</f>
        <v>61</v>
      </c>
      <c r="Z104" s="709">
        <f>[25]Tri_Incurred_CCounts_Attror!Z35</f>
        <v>61</v>
      </c>
      <c r="AA104" s="709">
        <f>[25]Tri_Incurred_CCounts_Attror!AA35</f>
        <v>61</v>
      </c>
      <c r="AB104" s="709">
        <f>[25]Tri_Incurred_CCounts_Attror!AB35</f>
        <v>61</v>
      </c>
      <c r="AC104" s="709">
        <f>[25]Tri_Incurred_CCounts_Attror!AC35</f>
        <v>61</v>
      </c>
      <c r="AD104" s="709">
        <f>[25]Tri_Incurred_CCounts_Attror!AD35</f>
        <v>61</v>
      </c>
      <c r="AE104" s="709">
        <f>[25]Tri_Incurred_CCounts_Attror!AE35</f>
        <v>61</v>
      </c>
      <c r="AF104" s="709">
        <f>[25]Tri_Incurred_CCounts_Attror!AF35</f>
        <v>61</v>
      </c>
      <c r="AG104" s="709">
        <f>[25]Tri_Incurred_CCounts_Attror!AG35</f>
        <v>61</v>
      </c>
      <c r="AH104" s="709">
        <f>[25]Tri_Incurred_CCounts_Attror!AH35</f>
        <v>61</v>
      </c>
      <c r="AI104" s="709">
        <f>[25]Tri_Incurred_CCounts_Attror!AI35</f>
        <v>61</v>
      </c>
      <c r="AJ104" s="709">
        <f>[25]Tri_Incurred_CCounts_Attror!AJ35</f>
        <v>61</v>
      </c>
      <c r="AK104" s="709">
        <f>[25]Tri_Incurred_CCounts_Attror!AK35</f>
        <v>61</v>
      </c>
      <c r="AL104" s="709">
        <f>[25]Tri_Incurred_CCounts_Attror!AL35</f>
        <v>61</v>
      </c>
      <c r="AM104" s="709">
        <f>[25]Tri_Incurred_CCounts_Attror!AM35</f>
        <v>61</v>
      </c>
      <c r="AN104" s="709" t="str">
        <f>[25]Tri_Incurred_CCounts_Attror!AN35</f>
        <v/>
      </c>
      <c r="AO104" s="709" t="str">
        <f>[25]Tri_Incurred_CCounts_Attror!AO35</f>
        <v/>
      </c>
      <c r="AP104" s="709" t="str">
        <f>[25]Tri_Incurred_CCounts_Attror!AP35</f>
        <v/>
      </c>
      <c r="AQ104" s="709" t="str">
        <f>[25]Tri_Incurred_CCounts_Attror!AQ35</f>
        <v/>
      </c>
      <c r="AR104" s="709" t="str">
        <f>[25]Tri_Incurred_CCounts_Attror!AR35</f>
        <v/>
      </c>
      <c r="AS104" s="709" t="str">
        <f>[25]Tri_Incurred_CCounts_Attror!AS35</f>
        <v/>
      </c>
      <c r="AT104" s="709" t="str">
        <f>[25]Tri_Incurred_CCounts_Attror!AT35</f>
        <v/>
      </c>
      <c r="AU104" s="709" t="str">
        <f>[25]Tri_Incurred_CCounts_Attror!AU35</f>
        <v/>
      </c>
      <c r="AV104" s="709" t="str">
        <f>[25]Tri_Incurred_CCounts_Attror!AV35</f>
        <v/>
      </c>
      <c r="AW104" s="709" t="str">
        <f>[25]Tri_Incurred_CCounts_Attror!AW35</f>
        <v/>
      </c>
      <c r="AX104" s="709" t="str">
        <f>[25]Tri_Incurred_CCounts_Attror!AX35</f>
        <v/>
      </c>
      <c r="AY104" s="709" t="str">
        <f>[25]Tri_Incurred_CCounts_Attror!AY35</f>
        <v/>
      </c>
      <c r="AZ104" s="709" t="str">
        <f>[25]Tri_Incurred_CCounts_Attror!AZ35</f>
        <v/>
      </c>
      <c r="BA104" s="709" t="str">
        <f>[25]Tri_Incurred_CCounts_Attror!BA35</f>
        <v/>
      </c>
      <c r="BB104" s="709" t="str">
        <f>[25]Tri_Incurred_CCounts_Attror!BB35</f>
        <v/>
      </c>
      <c r="BC104" s="709" t="str">
        <f>[25]Tri_Incurred_CCounts_Attror!BC35</f>
        <v/>
      </c>
      <c r="BD104" s="709" t="str">
        <f>[25]Tri_Incurred_CCounts_Attror!BD35</f>
        <v/>
      </c>
      <c r="BE104" s="709" t="str">
        <f>[25]Tri_Incurred_CCounts_Attror!BE35</f>
        <v/>
      </c>
      <c r="BF104" s="709" t="str">
        <f>[25]Tri_Incurred_CCounts_Attror!BF35</f>
        <v/>
      </c>
      <c r="BG104" s="709" t="str">
        <f>[25]Tri_Incurred_CCounts_Attror!BG35</f>
        <v/>
      </c>
      <c r="BH104" s="709" t="str">
        <f>[25]Tri_Incurred_CCounts_Attror!BH35</f>
        <v/>
      </c>
      <c r="BI104" s="709" t="str">
        <f>[25]Tri_Incurred_CCounts_Attror!BI35</f>
        <v/>
      </c>
      <c r="BJ104" s="709" t="str">
        <f>[25]Tri_Incurred_CCounts_Attror!BJ35</f>
        <v/>
      </c>
      <c r="BK104" s="709" t="e">
        <f>[25]Tri_Incurred_CCounts_Attror!BK35</f>
        <v>#N/A</v>
      </c>
      <c r="BL104" s="709" t="e">
        <f>[25]Tri_Incurred_CCounts_Attror!BL35</f>
        <v>#N/A</v>
      </c>
      <c r="BM104" s="709" t="e">
        <f>[25]Tri_Incurred_CCounts_Attror!BM35</f>
        <v>#N/A</v>
      </c>
      <c r="BN104" s="709" t="e">
        <f>[25]Tri_Incurred_CCounts_Attror!BN35</f>
        <v>#N/A</v>
      </c>
      <c r="BO104" s="709" t="e">
        <f>[25]Tri_Incurred_CCounts_Attror!BO35</f>
        <v>#N/A</v>
      </c>
      <c r="BP104" s="709" t="e">
        <f>[25]Tri_Incurred_CCounts_Attror!BP35</f>
        <v>#N/A</v>
      </c>
      <c r="BQ104" s="709" t="e">
        <f>[25]Tri_Incurred_CCounts_Attror!BQ35</f>
        <v>#N/A</v>
      </c>
      <c r="BR104" s="709" t="e">
        <f>[25]Tri_Incurred_CCounts_Attror!BR35</f>
        <v>#N/A</v>
      </c>
      <c r="BS104" s="709" t="e">
        <f>[25]Tri_Incurred_CCounts_Attror!BS35</f>
        <v>#N/A</v>
      </c>
      <c r="BT104" s="709" t="e">
        <f>[25]Tri_Incurred_CCounts_Attror!BT35</f>
        <v>#N/A</v>
      </c>
      <c r="BU104" s="709" t="e">
        <f>[25]Tri_Incurred_CCounts_Attror!BU35</f>
        <v>#N/A</v>
      </c>
      <c r="BV104" s="709" t="e">
        <f>[25]Tri_Incurred_CCounts_Attror!BV35</f>
        <v>#N/A</v>
      </c>
      <c r="BW104" s="709" t="e">
        <f>[25]Tri_Incurred_CCounts_Attror!BW35</f>
        <v>#N/A</v>
      </c>
      <c r="BX104" s="709" t="e">
        <f>[25]Tri_Incurred_CCounts_Attror!BX35</f>
        <v>#N/A</v>
      </c>
      <c r="BY104" s="709" t="e">
        <f>[25]Tri_Incurred_CCounts_Attror!BY35</f>
        <v>#N/A</v>
      </c>
      <c r="BZ104" s="709" t="e">
        <f>[25]Tri_Incurred_CCounts_Attror!BZ35</f>
        <v>#N/A</v>
      </c>
      <c r="CA104" s="709" t="e">
        <f>[25]Tri_Incurred_CCounts_Attror!CA35</f>
        <v>#N/A</v>
      </c>
      <c r="CB104" s="709" t="e">
        <f>[25]Tri_Incurred_CCounts_Attror!CB35</f>
        <v>#N/A</v>
      </c>
      <c r="CC104" s="709" t="e">
        <f>[25]Tri_Incurred_CCounts_Attror!CC35</f>
        <v>#N/A</v>
      </c>
    </row>
    <row r="105" spans="1:81">
      <c r="A105" s="127" t="s">
        <v>462</v>
      </c>
      <c r="B105" s="709">
        <f>[25]Tri_Incurred_CCounts_Attror!B36</f>
        <v>65</v>
      </c>
      <c r="C105" s="709">
        <f>[25]Tri_Incurred_CCounts_Attror!C36</f>
        <v>70</v>
      </c>
      <c r="D105" s="709">
        <f>[25]Tri_Incurred_CCounts_Attror!D36</f>
        <v>70</v>
      </c>
      <c r="E105" s="709">
        <f>[25]Tri_Incurred_CCounts_Attror!E36</f>
        <v>69</v>
      </c>
      <c r="F105" s="709">
        <f>[25]Tri_Incurred_CCounts_Attror!F36</f>
        <v>66</v>
      </c>
      <c r="G105" s="709">
        <f>[25]Tri_Incurred_CCounts_Attror!G36</f>
        <v>65</v>
      </c>
      <c r="H105" s="709">
        <f>[25]Tri_Incurred_CCounts_Attror!H36</f>
        <v>65</v>
      </c>
      <c r="I105" s="709">
        <f>[25]Tri_Incurred_CCounts_Attror!I36</f>
        <v>65</v>
      </c>
      <c r="J105" s="709">
        <f>[25]Tri_Incurred_CCounts_Attror!J36</f>
        <v>65</v>
      </c>
      <c r="K105" s="709">
        <f>[25]Tri_Incurred_CCounts_Attror!K36</f>
        <v>65</v>
      </c>
      <c r="L105" s="709">
        <f>[25]Tri_Incurred_CCounts_Attror!L36</f>
        <v>65</v>
      </c>
      <c r="M105" s="709">
        <f>[25]Tri_Incurred_CCounts_Attror!M36</f>
        <v>65</v>
      </c>
      <c r="N105" s="709">
        <f>[25]Tri_Incurred_CCounts_Attror!N36</f>
        <v>65</v>
      </c>
      <c r="O105" s="709">
        <f>[25]Tri_Incurred_CCounts_Attror!O36</f>
        <v>65</v>
      </c>
      <c r="P105" s="709">
        <f>[25]Tri_Incurred_CCounts_Attror!P36</f>
        <v>65</v>
      </c>
      <c r="Q105" s="709">
        <f>[25]Tri_Incurred_CCounts_Attror!Q36</f>
        <v>65</v>
      </c>
      <c r="R105" s="709">
        <f>[25]Tri_Incurred_CCounts_Attror!R36</f>
        <v>65</v>
      </c>
      <c r="S105" s="709">
        <f>[25]Tri_Incurred_CCounts_Attror!S36</f>
        <v>65</v>
      </c>
      <c r="T105" s="709">
        <f>[25]Tri_Incurred_CCounts_Attror!T36</f>
        <v>65</v>
      </c>
      <c r="U105" s="709">
        <f>[25]Tri_Incurred_CCounts_Attror!U36</f>
        <v>65</v>
      </c>
      <c r="V105" s="709">
        <f>[25]Tri_Incurred_CCounts_Attror!V36</f>
        <v>65</v>
      </c>
      <c r="W105" s="709">
        <f>[25]Tri_Incurred_CCounts_Attror!W36</f>
        <v>65</v>
      </c>
      <c r="X105" s="709">
        <f>[25]Tri_Incurred_CCounts_Attror!X36</f>
        <v>65</v>
      </c>
      <c r="Y105" s="709">
        <f>[25]Tri_Incurred_CCounts_Attror!Y36</f>
        <v>65</v>
      </c>
      <c r="Z105" s="709">
        <f>[25]Tri_Incurred_CCounts_Attror!Z36</f>
        <v>65</v>
      </c>
      <c r="AA105" s="709">
        <f>[25]Tri_Incurred_CCounts_Attror!AA36</f>
        <v>65</v>
      </c>
      <c r="AB105" s="709">
        <f>[25]Tri_Incurred_CCounts_Attror!AB36</f>
        <v>65</v>
      </c>
      <c r="AC105" s="709">
        <f>[25]Tri_Incurred_CCounts_Attror!AC36</f>
        <v>65</v>
      </c>
      <c r="AD105" s="709">
        <f>[25]Tri_Incurred_CCounts_Attror!AD36</f>
        <v>65</v>
      </c>
      <c r="AE105" s="709">
        <f>[25]Tri_Incurred_CCounts_Attror!AE36</f>
        <v>65</v>
      </c>
      <c r="AF105" s="709">
        <f>[25]Tri_Incurred_CCounts_Attror!AF36</f>
        <v>65</v>
      </c>
      <c r="AG105" s="709">
        <f>[25]Tri_Incurred_CCounts_Attror!AG36</f>
        <v>65</v>
      </c>
      <c r="AH105" s="709">
        <f>[25]Tri_Incurred_CCounts_Attror!AH36</f>
        <v>65</v>
      </c>
      <c r="AI105" s="709">
        <f>[25]Tri_Incurred_CCounts_Attror!AI36</f>
        <v>65</v>
      </c>
      <c r="AJ105" s="709">
        <f>[25]Tri_Incurred_CCounts_Attror!AJ36</f>
        <v>65</v>
      </c>
      <c r="AK105" s="709">
        <f>[25]Tri_Incurred_CCounts_Attror!AK36</f>
        <v>65</v>
      </c>
      <c r="AL105" s="709">
        <f>[25]Tri_Incurred_CCounts_Attror!AL36</f>
        <v>65</v>
      </c>
      <c r="AM105" s="709" t="str">
        <f>[25]Tri_Incurred_CCounts_Attror!AM36</f>
        <v/>
      </c>
      <c r="AN105" s="709" t="str">
        <f>[25]Tri_Incurred_CCounts_Attror!AN36</f>
        <v/>
      </c>
      <c r="AO105" s="709" t="str">
        <f>[25]Tri_Incurred_CCounts_Attror!AO36</f>
        <v/>
      </c>
      <c r="AP105" s="709" t="str">
        <f>[25]Tri_Incurred_CCounts_Attror!AP36</f>
        <v/>
      </c>
      <c r="AQ105" s="709" t="str">
        <f>[25]Tri_Incurred_CCounts_Attror!AQ36</f>
        <v/>
      </c>
      <c r="AR105" s="709" t="str">
        <f>[25]Tri_Incurred_CCounts_Attror!AR36</f>
        <v/>
      </c>
      <c r="AS105" s="709" t="str">
        <f>[25]Tri_Incurred_CCounts_Attror!AS36</f>
        <v/>
      </c>
      <c r="AT105" s="709" t="str">
        <f>[25]Tri_Incurred_CCounts_Attror!AT36</f>
        <v/>
      </c>
      <c r="AU105" s="709" t="str">
        <f>[25]Tri_Incurred_CCounts_Attror!AU36</f>
        <v/>
      </c>
      <c r="AV105" s="709" t="str">
        <f>[25]Tri_Incurred_CCounts_Attror!AV36</f>
        <v/>
      </c>
      <c r="AW105" s="709" t="str">
        <f>[25]Tri_Incurred_CCounts_Attror!AW36</f>
        <v/>
      </c>
      <c r="AX105" s="709" t="str">
        <f>[25]Tri_Incurred_CCounts_Attror!AX36</f>
        <v/>
      </c>
      <c r="AY105" s="709" t="str">
        <f>[25]Tri_Incurred_CCounts_Attror!AY36</f>
        <v/>
      </c>
      <c r="AZ105" s="709" t="str">
        <f>[25]Tri_Incurred_CCounts_Attror!AZ36</f>
        <v/>
      </c>
      <c r="BA105" s="709" t="str">
        <f>[25]Tri_Incurred_CCounts_Attror!BA36</f>
        <v/>
      </c>
      <c r="BB105" s="709" t="str">
        <f>[25]Tri_Incurred_CCounts_Attror!BB36</f>
        <v/>
      </c>
      <c r="BC105" s="709" t="str">
        <f>[25]Tri_Incurred_CCounts_Attror!BC36</f>
        <v/>
      </c>
      <c r="BD105" s="709" t="str">
        <f>[25]Tri_Incurred_CCounts_Attror!BD36</f>
        <v/>
      </c>
      <c r="BE105" s="709" t="str">
        <f>[25]Tri_Incurred_CCounts_Attror!BE36</f>
        <v/>
      </c>
      <c r="BF105" s="709" t="str">
        <f>[25]Tri_Incurred_CCounts_Attror!BF36</f>
        <v/>
      </c>
      <c r="BG105" s="709" t="str">
        <f>[25]Tri_Incurred_CCounts_Attror!BG36</f>
        <v/>
      </c>
      <c r="BH105" s="709" t="str">
        <f>[25]Tri_Incurred_CCounts_Attror!BH36</f>
        <v/>
      </c>
      <c r="BI105" s="709" t="str">
        <f>[25]Tri_Incurred_CCounts_Attror!BI36</f>
        <v/>
      </c>
      <c r="BJ105" s="709" t="str">
        <f>[25]Tri_Incurred_CCounts_Attror!BJ36</f>
        <v/>
      </c>
      <c r="BK105" s="709" t="e">
        <f>[25]Tri_Incurred_CCounts_Attror!BK36</f>
        <v>#N/A</v>
      </c>
      <c r="BL105" s="709" t="e">
        <f>[25]Tri_Incurred_CCounts_Attror!BL36</f>
        <v>#N/A</v>
      </c>
      <c r="BM105" s="709" t="e">
        <f>[25]Tri_Incurred_CCounts_Attror!BM36</f>
        <v>#N/A</v>
      </c>
      <c r="BN105" s="709" t="e">
        <f>[25]Tri_Incurred_CCounts_Attror!BN36</f>
        <v>#N/A</v>
      </c>
      <c r="BO105" s="709" t="e">
        <f>[25]Tri_Incurred_CCounts_Attror!BO36</f>
        <v>#N/A</v>
      </c>
      <c r="BP105" s="709" t="e">
        <f>[25]Tri_Incurred_CCounts_Attror!BP36</f>
        <v>#N/A</v>
      </c>
      <c r="BQ105" s="709" t="e">
        <f>[25]Tri_Incurred_CCounts_Attror!BQ36</f>
        <v>#N/A</v>
      </c>
      <c r="BR105" s="709" t="e">
        <f>[25]Tri_Incurred_CCounts_Attror!BR36</f>
        <v>#N/A</v>
      </c>
      <c r="BS105" s="709" t="e">
        <f>[25]Tri_Incurred_CCounts_Attror!BS36</f>
        <v>#N/A</v>
      </c>
      <c r="BT105" s="709" t="e">
        <f>[25]Tri_Incurred_CCounts_Attror!BT36</f>
        <v>#N/A</v>
      </c>
      <c r="BU105" s="709" t="e">
        <f>[25]Tri_Incurred_CCounts_Attror!BU36</f>
        <v>#N/A</v>
      </c>
      <c r="BV105" s="709" t="e">
        <f>[25]Tri_Incurred_CCounts_Attror!BV36</f>
        <v>#N/A</v>
      </c>
      <c r="BW105" s="709" t="e">
        <f>[25]Tri_Incurred_CCounts_Attror!BW36</f>
        <v>#N/A</v>
      </c>
      <c r="BX105" s="709" t="e">
        <f>[25]Tri_Incurred_CCounts_Attror!BX36</f>
        <v>#N/A</v>
      </c>
      <c r="BY105" s="709" t="e">
        <f>[25]Tri_Incurred_CCounts_Attror!BY36</f>
        <v>#N/A</v>
      </c>
      <c r="BZ105" s="709" t="e">
        <f>[25]Tri_Incurred_CCounts_Attror!BZ36</f>
        <v>#N/A</v>
      </c>
      <c r="CA105" s="709" t="e">
        <f>[25]Tri_Incurred_CCounts_Attror!CA36</f>
        <v>#N/A</v>
      </c>
      <c r="CB105" s="709" t="e">
        <f>[25]Tri_Incurred_CCounts_Attror!CB36</f>
        <v>#N/A</v>
      </c>
      <c r="CC105" s="709" t="e">
        <f>[25]Tri_Incurred_CCounts_Attror!CC36</f>
        <v>#N/A</v>
      </c>
    </row>
    <row r="106" spans="1:81">
      <c r="A106" s="127" t="s">
        <v>463</v>
      </c>
      <c r="B106" s="709">
        <f>[25]Tri_Incurred_CCounts_Attror!B37</f>
        <v>73</v>
      </c>
      <c r="C106" s="709">
        <f>[25]Tri_Incurred_CCounts_Attror!C37</f>
        <v>82</v>
      </c>
      <c r="D106" s="709">
        <f>[25]Tri_Incurred_CCounts_Attror!D37</f>
        <v>80</v>
      </c>
      <c r="E106" s="709">
        <f>[25]Tri_Incurred_CCounts_Attror!E37</f>
        <v>80</v>
      </c>
      <c r="F106" s="709">
        <f>[25]Tri_Incurred_CCounts_Attror!F37</f>
        <v>79</v>
      </c>
      <c r="G106" s="709">
        <f>[25]Tri_Incurred_CCounts_Attror!G37</f>
        <v>79</v>
      </c>
      <c r="H106" s="709">
        <f>[25]Tri_Incurred_CCounts_Attror!H37</f>
        <v>79</v>
      </c>
      <c r="I106" s="709">
        <f>[25]Tri_Incurred_CCounts_Attror!I37</f>
        <v>79</v>
      </c>
      <c r="J106" s="709">
        <f>[25]Tri_Incurred_CCounts_Attror!J37</f>
        <v>79</v>
      </c>
      <c r="K106" s="709">
        <f>[25]Tri_Incurred_CCounts_Attror!K37</f>
        <v>79</v>
      </c>
      <c r="L106" s="709">
        <f>[25]Tri_Incurred_CCounts_Attror!L37</f>
        <v>79</v>
      </c>
      <c r="M106" s="709">
        <f>[25]Tri_Incurred_CCounts_Attror!M37</f>
        <v>79</v>
      </c>
      <c r="N106" s="709">
        <f>[25]Tri_Incurred_CCounts_Attror!N37</f>
        <v>79</v>
      </c>
      <c r="O106" s="709">
        <f>[25]Tri_Incurred_CCounts_Attror!O37</f>
        <v>79</v>
      </c>
      <c r="P106" s="709">
        <f>[25]Tri_Incurred_CCounts_Attror!P37</f>
        <v>79</v>
      </c>
      <c r="Q106" s="709">
        <f>[25]Tri_Incurred_CCounts_Attror!Q37</f>
        <v>79</v>
      </c>
      <c r="R106" s="709">
        <f>[25]Tri_Incurred_CCounts_Attror!R37</f>
        <v>79</v>
      </c>
      <c r="S106" s="709">
        <f>[25]Tri_Incurred_CCounts_Attror!S37</f>
        <v>79</v>
      </c>
      <c r="T106" s="709">
        <f>[25]Tri_Incurred_CCounts_Attror!T37</f>
        <v>79</v>
      </c>
      <c r="U106" s="709">
        <f>[25]Tri_Incurred_CCounts_Attror!U37</f>
        <v>79</v>
      </c>
      <c r="V106" s="709">
        <f>[25]Tri_Incurred_CCounts_Attror!V37</f>
        <v>79</v>
      </c>
      <c r="W106" s="709">
        <f>[25]Tri_Incurred_CCounts_Attror!W37</f>
        <v>79</v>
      </c>
      <c r="X106" s="709">
        <f>[25]Tri_Incurred_CCounts_Attror!X37</f>
        <v>79</v>
      </c>
      <c r="Y106" s="709">
        <f>[25]Tri_Incurred_CCounts_Attror!Y37</f>
        <v>79</v>
      </c>
      <c r="Z106" s="709">
        <f>[25]Tri_Incurred_CCounts_Attror!Z37</f>
        <v>79</v>
      </c>
      <c r="AA106" s="709">
        <f>[25]Tri_Incurred_CCounts_Attror!AA37</f>
        <v>79</v>
      </c>
      <c r="AB106" s="709">
        <f>[25]Tri_Incurred_CCounts_Attror!AB37</f>
        <v>79</v>
      </c>
      <c r="AC106" s="709">
        <f>[25]Tri_Incurred_CCounts_Attror!AC37</f>
        <v>79</v>
      </c>
      <c r="AD106" s="709">
        <f>[25]Tri_Incurred_CCounts_Attror!AD37</f>
        <v>79</v>
      </c>
      <c r="AE106" s="709">
        <f>[25]Tri_Incurred_CCounts_Attror!AE37</f>
        <v>79</v>
      </c>
      <c r="AF106" s="709">
        <f>[25]Tri_Incurred_CCounts_Attror!AF37</f>
        <v>79</v>
      </c>
      <c r="AG106" s="709">
        <f>[25]Tri_Incurred_CCounts_Attror!AG37</f>
        <v>79</v>
      </c>
      <c r="AH106" s="709">
        <f>[25]Tri_Incurred_CCounts_Attror!AH37</f>
        <v>79</v>
      </c>
      <c r="AI106" s="709">
        <f>[25]Tri_Incurred_CCounts_Attror!AI37</f>
        <v>79</v>
      </c>
      <c r="AJ106" s="709">
        <f>[25]Tri_Incurred_CCounts_Attror!AJ37</f>
        <v>79</v>
      </c>
      <c r="AK106" s="709">
        <f>[25]Tri_Incurred_CCounts_Attror!AK37</f>
        <v>79</v>
      </c>
      <c r="AL106" s="709" t="str">
        <f>[25]Tri_Incurred_CCounts_Attror!AL37</f>
        <v/>
      </c>
      <c r="AM106" s="709" t="str">
        <f>[25]Tri_Incurred_CCounts_Attror!AM37</f>
        <v/>
      </c>
      <c r="AN106" s="709" t="str">
        <f>[25]Tri_Incurred_CCounts_Attror!AN37</f>
        <v/>
      </c>
      <c r="AO106" s="709" t="str">
        <f>[25]Tri_Incurred_CCounts_Attror!AO37</f>
        <v/>
      </c>
      <c r="AP106" s="709" t="str">
        <f>[25]Tri_Incurred_CCounts_Attror!AP37</f>
        <v/>
      </c>
      <c r="AQ106" s="709" t="str">
        <f>[25]Tri_Incurred_CCounts_Attror!AQ37</f>
        <v/>
      </c>
      <c r="AR106" s="709" t="str">
        <f>[25]Tri_Incurred_CCounts_Attror!AR37</f>
        <v/>
      </c>
      <c r="AS106" s="709" t="str">
        <f>[25]Tri_Incurred_CCounts_Attror!AS37</f>
        <v/>
      </c>
      <c r="AT106" s="709" t="str">
        <f>[25]Tri_Incurred_CCounts_Attror!AT37</f>
        <v/>
      </c>
      <c r="AU106" s="709" t="str">
        <f>[25]Tri_Incurred_CCounts_Attror!AU37</f>
        <v/>
      </c>
      <c r="AV106" s="709" t="str">
        <f>[25]Tri_Incurred_CCounts_Attror!AV37</f>
        <v/>
      </c>
      <c r="AW106" s="709" t="str">
        <f>[25]Tri_Incurred_CCounts_Attror!AW37</f>
        <v/>
      </c>
      <c r="AX106" s="709" t="str">
        <f>[25]Tri_Incurred_CCounts_Attror!AX37</f>
        <v/>
      </c>
      <c r="AY106" s="709" t="str">
        <f>[25]Tri_Incurred_CCounts_Attror!AY37</f>
        <v/>
      </c>
      <c r="AZ106" s="709" t="str">
        <f>[25]Tri_Incurred_CCounts_Attror!AZ37</f>
        <v/>
      </c>
      <c r="BA106" s="709" t="str">
        <f>[25]Tri_Incurred_CCounts_Attror!BA37</f>
        <v/>
      </c>
      <c r="BB106" s="709" t="str">
        <f>[25]Tri_Incurred_CCounts_Attror!BB37</f>
        <v/>
      </c>
      <c r="BC106" s="709" t="str">
        <f>[25]Tri_Incurred_CCounts_Attror!BC37</f>
        <v/>
      </c>
      <c r="BD106" s="709" t="str">
        <f>[25]Tri_Incurred_CCounts_Attror!BD37</f>
        <v/>
      </c>
      <c r="BE106" s="709" t="str">
        <f>[25]Tri_Incurred_CCounts_Attror!BE37</f>
        <v/>
      </c>
      <c r="BF106" s="709" t="str">
        <f>[25]Tri_Incurred_CCounts_Attror!BF37</f>
        <v/>
      </c>
      <c r="BG106" s="709" t="str">
        <f>[25]Tri_Incurred_CCounts_Attror!BG37</f>
        <v/>
      </c>
      <c r="BH106" s="709" t="str">
        <f>[25]Tri_Incurred_CCounts_Attror!BH37</f>
        <v/>
      </c>
      <c r="BI106" s="709" t="str">
        <f>[25]Tri_Incurred_CCounts_Attror!BI37</f>
        <v/>
      </c>
      <c r="BJ106" s="709" t="str">
        <f>[25]Tri_Incurred_CCounts_Attror!BJ37</f>
        <v/>
      </c>
      <c r="BK106" s="709" t="e">
        <f>[25]Tri_Incurred_CCounts_Attror!BK37</f>
        <v>#N/A</v>
      </c>
      <c r="BL106" s="709" t="e">
        <f>[25]Tri_Incurred_CCounts_Attror!BL37</f>
        <v>#N/A</v>
      </c>
      <c r="BM106" s="709" t="e">
        <f>[25]Tri_Incurred_CCounts_Attror!BM37</f>
        <v>#N/A</v>
      </c>
      <c r="BN106" s="709" t="e">
        <f>[25]Tri_Incurred_CCounts_Attror!BN37</f>
        <v>#N/A</v>
      </c>
      <c r="BO106" s="709" t="e">
        <f>[25]Tri_Incurred_CCounts_Attror!BO37</f>
        <v>#N/A</v>
      </c>
      <c r="BP106" s="709" t="e">
        <f>[25]Tri_Incurred_CCounts_Attror!BP37</f>
        <v>#N/A</v>
      </c>
      <c r="BQ106" s="709" t="e">
        <f>[25]Tri_Incurred_CCounts_Attror!BQ37</f>
        <v>#N/A</v>
      </c>
      <c r="BR106" s="709" t="e">
        <f>[25]Tri_Incurred_CCounts_Attror!BR37</f>
        <v>#N/A</v>
      </c>
      <c r="BS106" s="709" t="e">
        <f>[25]Tri_Incurred_CCounts_Attror!BS37</f>
        <v>#N/A</v>
      </c>
      <c r="BT106" s="709" t="e">
        <f>[25]Tri_Incurred_CCounts_Attror!BT37</f>
        <v>#N/A</v>
      </c>
      <c r="BU106" s="709" t="e">
        <f>[25]Tri_Incurred_CCounts_Attror!BU37</f>
        <v>#N/A</v>
      </c>
      <c r="BV106" s="709" t="e">
        <f>[25]Tri_Incurred_CCounts_Attror!BV37</f>
        <v>#N/A</v>
      </c>
      <c r="BW106" s="709" t="e">
        <f>[25]Tri_Incurred_CCounts_Attror!BW37</f>
        <v>#N/A</v>
      </c>
      <c r="BX106" s="709" t="e">
        <f>[25]Tri_Incurred_CCounts_Attror!BX37</f>
        <v>#N/A</v>
      </c>
      <c r="BY106" s="709" t="e">
        <f>[25]Tri_Incurred_CCounts_Attror!BY37</f>
        <v>#N/A</v>
      </c>
      <c r="BZ106" s="709" t="e">
        <f>[25]Tri_Incurred_CCounts_Attror!BZ37</f>
        <v>#N/A</v>
      </c>
      <c r="CA106" s="709" t="e">
        <f>[25]Tri_Incurred_CCounts_Attror!CA37</f>
        <v>#N/A</v>
      </c>
      <c r="CB106" s="709" t="e">
        <f>[25]Tri_Incurred_CCounts_Attror!CB37</f>
        <v>#N/A</v>
      </c>
      <c r="CC106" s="709" t="e">
        <f>[25]Tri_Incurred_CCounts_Attror!CC37</f>
        <v>#N/A</v>
      </c>
    </row>
    <row r="107" spans="1:81">
      <c r="A107" s="127" t="s">
        <v>464</v>
      </c>
      <c r="B107" s="709">
        <f>[25]Tri_Incurred_CCounts_Attror!B38</f>
        <v>75</v>
      </c>
      <c r="C107" s="709">
        <f>[25]Tri_Incurred_CCounts_Attror!C38</f>
        <v>75</v>
      </c>
      <c r="D107" s="709">
        <f>[25]Tri_Incurred_CCounts_Attror!D38</f>
        <v>76</v>
      </c>
      <c r="E107" s="709">
        <f>[25]Tri_Incurred_CCounts_Attror!E38</f>
        <v>71</v>
      </c>
      <c r="F107" s="709">
        <f>[25]Tri_Incurred_CCounts_Attror!F38</f>
        <v>71</v>
      </c>
      <c r="G107" s="709">
        <f>[25]Tri_Incurred_CCounts_Attror!G38</f>
        <v>71</v>
      </c>
      <c r="H107" s="709">
        <f>[25]Tri_Incurred_CCounts_Attror!H38</f>
        <v>71</v>
      </c>
      <c r="I107" s="709">
        <f>[25]Tri_Incurred_CCounts_Attror!I38</f>
        <v>71</v>
      </c>
      <c r="J107" s="709">
        <f>[25]Tri_Incurred_CCounts_Attror!J38</f>
        <v>71</v>
      </c>
      <c r="K107" s="709">
        <f>[25]Tri_Incurred_CCounts_Attror!K38</f>
        <v>71</v>
      </c>
      <c r="L107" s="709">
        <f>[25]Tri_Incurred_CCounts_Attror!L38</f>
        <v>71</v>
      </c>
      <c r="M107" s="709">
        <f>[25]Tri_Incurred_CCounts_Attror!M38</f>
        <v>71</v>
      </c>
      <c r="N107" s="709">
        <f>[25]Tri_Incurred_CCounts_Attror!N38</f>
        <v>71</v>
      </c>
      <c r="O107" s="709">
        <f>[25]Tri_Incurred_CCounts_Attror!O38</f>
        <v>71</v>
      </c>
      <c r="P107" s="709">
        <f>[25]Tri_Incurred_CCounts_Attror!P38</f>
        <v>71</v>
      </c>
      <c r="Q107" s="709">
        <f>[25]Tri_Incurred_CCounts_Attror!Q38</f>
        <v>71</v>
      </c>
      <c r="R107" s="709">
        <f>[25]Tri_Incurred_CCounts_Attror!R38</f>
        <v>71</v>
      </c>
      <c r="S107" s="709">
        <f>[25]Tri_Incurred_CCounts_Attror!S38</f>
        <v>71</v>
      </c>
      <c r="T107" s="709">
        <f>[25]Tri_Incurred_CCounts_Attror!T38</f>
        <v>71</v>
      </c>
      <c r="U107" s="709">
        <f>[25]Tri_Incurred_CCounts_Attror!U38</f>
        <v>71</v>
      </c>
      <c r="V107" s="709">
        <f>[25]Tri_Incurred_CCounts_Attror!V38</f>
        <v>71</v>
      </c>
      <c r="W107" s="709">
        <f>[25]Tri_Incurred_CCounts_Attror!W38</f>
        <v>71</v>
      </c>
      <c r="X107" s="709">
        <f>[25]Tri_Incurred_CCounts_Attror!X38</f>
        <v>71</v>
      </c>
      <c r="Y107" s="709">
        <f>[25]Tri_Incurred_CCounts_Attror!Y38</f>
        <v>71</v>
      </c>
      <c r="Z107" s="709">
        <f>[25]Tri_Incurred_CCounts_Attror!Z38</f>
        <v>71</v>
      </c>
      <c r="AA107" s="709">
        <f>[25]Tri_Incurred_CCounts_Attror!AA38</f>
        <v>71</v>
      </c>
      <c r="AB107" s="709">
        <f>[25]Tri_Incurred_CCounts_Attror!AB38</f>
        <v>71</v>
      </c>
      <c r="AC107" s="709">
        <f>[25]Tri_Incurred_CCounts_Attror!AC38</f>
        <v>71</v>
      </c>
      <c r="AD107" s="709">
        <f>[25]Tri_Incurred_CCounts_Attror!AD38</f>
        <v>71</v>
      </c>
      <c r="AE107" s="709">
        <f>[25]Tri_Incurred_CCounts_Attror!AE38</f>
        <v>71</v>
      </c>
      <c r="AF107" s="709">
        <f>[25]Tri_Incurred_CCounts_Attror!AF38</f>
        <v>71</v>
      </c>
      <c r="AG107" s="709">
        <f>[25]Tri_Incurred_CCounts_Attror!AG38</f>
        <v>71</v>
      </c>
      <c r="AH107" s="709">
        <f>[25]Tri_Incurred_CCounts_Attror!AH38</f>
        <v>71</v>
      </c>
      <c r="AI107" s="709">
        <f>[25]Tri_Incurred_CCounts_Attror!AI38</f>
        <v>71</v>
      </c>
      <c r="AJ107" s="709">
        <f>[25]Tri_Incurred_CCounts_Attror!AJ38</f>
        <v>71</v>
      </c>
      <c r="AK107" s="709" t="str">
        <f>[25]Tri_Incurred_CCounts_Attror!AK38</f>
        <v/>
      </c>
      <c r="AL107" s="709" t="str">
        <f>[25]Tri_Incurred_CCounts_Attror!AL38</f>
        <v/>
      </c>
      <c r="AM107" s="709" t="str">
        <f>[25]Tri_Incurred_CCounts_Attror!AM38</f>
        <v/>
      </c>
      <c r="AN107" s="709" t="str">
        <f>[25]Tri_Incurred_CCounts_Attror!AN38</f>
        <v/>
      </c>
      <c r="AO107" s="709" t="str">
        <f>[25]Tri_Incurred_CCounts_Attror!AO38</f>
        <v/>
      </c>
      <c r="AP107" s="709" t="str">
        <f>[25]Tri_Incurred_CCounts_Attror!AP38</f>
        <v/>
      </c>
      <c r="AQ107" s="709" t="str">
        <f>[25]Tri_Incurred_CCounts_Attror!AQ38</f>
        <v/>
      </c>
      <c r="AR107" s="709" t="str">
        <f>[25]Tri_Incurred_CCounts_Attror!AR38</f>
        <v/>
      </c>
      <c r="AS107" s="709" t="str">
        <f>[25]Tri_Incurred_CCounts_Attror!AS38</f>
        <v/>
      </c>
      <c r="AT107" s="709" t="str">
        <f>[25]Tri_Incurred_CCounts_Attror!AT38</f>
        <v/>
      </c>
      <c r="AU107" s="709" t="str">
        <f>[25]Tri_Incurred_CCounts_Attror!AU38</f>
        <v/>
      </c>
      <c r="AV107" s="709" t="str">
        <f>[25]Tri_Incurred_CCounts_Attror!AV38</f>
        <v/>
      </c>
      <c r="AW107" s="709" t="str">
        <f>[25]Tri_Incurred_CCounts_Attror!AW38</f>
        <v/>
      </c>
      <c r="AX107" s="709" t="str">
        <f>[25]Tri_Incurred_CCounts_Attror!AX38</f>
        <v/>
      </c>
      <c r="AY107" s="709" t="str">
        <f>[25]Tri_Incurred_CCounts_Attror!AY38</f>
        <v/>
      </c>
      <c r="AZ107" s="709" t="str">
        <f>[25]Tri_Incurred_CCounts_Attror!AZ38</f>
        <v/>
      </c>
      <c r="BA107" s="709" t="str">
        <f>[25]Tri_Incurred_CCounts_Attror!BA38</f>
        <v/>
      </c>
      <c r="BB107" s="709" t="str">
        <f>[25]Tri_Incurred_CCounts_Attror!BB38</f>
        <v/>
      </c>
      <c r="BC107" s="709" t="str">
        <f>[25]Tri_Incurred_CCounts_Attror!BC38</f>
        <v/>
      </c>
      <c r="BD107" s="709" t="str">
        <f>[25]Tri_Incurred_CCounts_Attror!BD38</f>
        <v/>
      </c>
      <c r="BE107" s="709" t="str">
        <f>[25]Tri_Incurred_CCounts_Attror!BE38</f>
        <v/>
      </c>
      <c r="BF107" s="709" t="str">
        <f>[25]Tri_Incurred_CCounts_Attror!BF38</f>
        <v/>
      </c>
      <c r="BG107" s="709" t="str">
        <f>[25]Tri_Incurred_CCounts_Attror!BG38</f>
        <v/>
      </c>
      <c r="BH107" s="709" t="str">
        <f>[25]Tri_Incurred_CCounts_Attror!BH38</f>
        <v/>
      </c>
      <c r="BI107" s="709" t="str">
        <f>[25]Tri_Incurred_CCounts_Attror!BI38</f>
        <v/>
      </c>
      <c r="BJ107" s="709" t="str">
        <f>[25]Tri_Incurred_CCounts_Attror!BJ38</f>
        <v/>
      </c>
      <c r="BK107" s="709" t="e">
        <f>[25]Tri_Incurred_CCounts_Attror!BK38</f>
        <v>#N/A</v>
      </c>
      <c r="BL107" s="709" t="e">
        <f>[25]Tri_Incurred_CCounts_Attror!BL38</f>
        <v>#N/A</v>
      </c>
      <c r="BM107" s="709" t="e">
        <f>[25]Tri_Incurred_CCounts_Attror!BM38</f>
        <v>#N/A</v>
      </c>
      <c r="BN107" s="709" t="e">
        <f>[25]Tri_Incurred_CCounts_Attror!BN38</f>
        <v>#N/A</v>
      </c>
      <c r="BO107" s="709" t="e">
        <f>[25]Tri_Incurred_CCounts_Attror!BO38</f>
        <v>#N/A</v>
      </c>
      <c r="BP107" s="709" t="e">
        <f>[25]Tri_Incurred_CCounts_Attror!BP38</f>
        <v>#N/A</v>
      </c>
      <c r="BQ107" s="709" t="e">
        <f>[25]Tri_Incurred_CCounts_Attror!BQ38</f>
        <v>#N/A</v>
      </c>
      <c r="BR107" s="709" t="e">
        <f>[25]Tri_Incurred_CCounts_Attror!BR38</f>
        <v>#N/A</v>
      </c>
      <c r="BS107" s="709" t="e">
        <f>[25]Tri_Incurred_CCounts_Attror!BS38</f>
        <v>#N/A</v>
      </c>
      <c r="BT107" s="709" t="e">
        <f>[25]Tri_Incurred_CCounts_Attror!BT38</f>
        <v>#N/A</v>
      </c>
      <c r="BU107" s="709" t="e">
        <f>[25]Tri_Incurred_CCounts_Attror!BU38</f>
        <v>#N/A</v>
      </c>
      <c r="BV107" s="709" t="e">
        <f>[25]Tri_Incurred_CCounts_Attror!BV38</f>
        <v>#N/A</v>
      </c>
      <c r="BW107" s="709" t="e">
        <f>[25]Tri_Incurred_CCounts_Attror!BW38</f>
        <v>#N/A</v>
      </c>
      <c r="BX107" s="709" t="e">
        <f>[25]Tri_Incurred_CCounts_Attror!BX38</f>
        <v>#N/A</v>
      </c>
      <c r="BY107" s="709" t="e">
        <f>[25]Tri_Incurred_CCounts_Attror!BY38</f>
        <v>#N/A</v>
      </c>
      <c r="BZ107" s="709" t="e">
        <f>[25]Tri_Incurred_CCounts_Attror!BZ38</f>
        <v>#N/A</v>
      </c>
      <c r="CA107" s="709" t="e">
        <f>[25]Tri_Incurred_CCounts_Attror!CA38</f>
        <v>#N/A</v>
      </c>
      <c r="CB107" s="709" t="e">
        <f>[25]Tri_Incurred_CCounts_Attror!CB38</f>
        <v>#N/A</v>
      </c>
      <c r="CC107" s="709" t="e">
        <f>[25]Tri_Incurred_CCounts_Attror!CC38</f>
        <v>#N/A</v>
      </c>
    </row>
    <row r="108" spans="1:81">
      <c r="A108" s="127" t="s">
        <v>465</v>
      </c>
      <c r="B108" s="709">
        <f>[25]Tri_Incurred_CCounts_Attror!B39</f>
        <v>74</v>
      </c>
      <c r="C108" s="709">
        <f>[25]Tri_Incurred_CCounts_Attror!C39</f>
        <v>81</v>
      </c>
      <c r="D108" s="709">
        <f>[25]Tri_Incurred_CCounts_Attror!D39</f>
        <v>80</v>
      </c>
      <c r="E108" s="709">
        <f>[25]Tri_Incurred_CCounts_Attror!E39</f>
        <v>80</v>
      </c>
      <c r="F108" s="709">
        <f>[25]Tri_Incurred_CCounts_Attror!F39</f>
        <v>76</v>
      </c>
      <c r="G108" s="709">
        <f>[25]Tri_Incurred_CCounts_Attror!G39</f>
        <v>76</v>
      </c>
      <c r="H108" s="709">
        <f>[25]Tri_Incurred_CCounts_Attror!H39</f>
        <v>76</v>
      </c>
      <c r="I108" s="709">
        <f>[25]Tri_Incurred_CCounts_Attror!I39</f>
        <v>77</v>
      </c>
      <c r="J108" s="709">
        <f>[25]Tri_Incurred_CCounts_Attror!J39</f>
        <v>77</v>
      </c>
      <c r="K108" s="709">
        <f>[25]Tri_Incurred_CCounts_Attror!K39</f>
        <v>77</v>
      </c>
      <c r="L108" s="709">
        <f>[25]Tri_Incurred_CCounts_Attror!L39</f>
        <v>77</v>
      </c>
      <c r="M108" s="709">
        <f>[25]Tri_Incurred_CCounts_Attror!M39</f>
        <v>77</v>
      </c>
      <c r="N108" s="709">
        <f>[25]Tri_Incurred_CCounts_Attror!N39</f>
        <v>77</v>
      </c>
      <c r="O108" s="709">
        <f>[25]Tri_Incurred_CCounts_Attror!O39</f>
        <v>77</v>
      </c>
      <c r="P108" s="709">
        <f>[25]Tri_Incurred_CCounts_Attror!P39</f>
        <v>77</v>
      </c>
      <c r="Q108" s="709">
        <f>[25]Tri_Incurred_CCounts_Attror!Q39</f>
        <v>77</v>
      </c>
      <c r="R108" s="709">
        <f>[25]Tri_Incurred_CCounts_Attror!R39</f>
        <v>77</v>
      </c>
      <c r="S108" s="709">
        <f>[25]Tri_Incurred_CCounts_Attror!S39</f>
        <v>77</v>
      </c>
      <c r="T108" s="709">
        <f>[25]Tri_Incurred_CCounts_Attror!T39</f>
        <v>77</v>
      </c>
      <c r="U108" s="709">
        <f>[25]Tri_Incurred_CCounts_Attror!U39</f>
        <v>77</v>
      </c>
      <c r="V108" s="709">
        <f>[25]Tri_Incurred_CCounts_Attror!V39</f>
        <v>77</v>
      </c>
      <c r="W108" s="709">
        <f>[25]Tri_Incurred_CCounts_Attror!W39</f>
        <v>77</v>
      </c>
      <c r="X108" s="709">
        <f>[25]Tri_Incurred_CCounts_Attror!X39</f>
        <v>77</v>
      </c>
      <c r="Y108" s="709">
        <f>[25]Tri_Incurred_CCounts_Attror!Y39</f>
        <v>77</v>
      </c>
      <c r="Z108" s="709">
        <f>[25]Tri_Incurred_CCounts_Attror!Z39</f>
        <v>77</v>
      </c>
      <c r="AA108" s="709">
        <f>[25]Tri_Incurred_CCounts_Attror!AA39</f>
        <v>77</v>
      </c>
      <c r="AB108" s="709">
        <f>[25]Tri_Incurred_CCounts_Attror!AB39</f>
        <v>77</v>
      </c>
      <c r="AC108" s="709">
        <f>[25]Tri_Incurred_CCounts_Attror!AC39</f>
        <v>77</v>
      </c>
      <c r="AD108" s="709">
        <f>[25]Tri_Incurred_CCounts_Attror!AD39</f>
        <v>77</v>
      </c>
      <c r="AE108" s="709">
        <f>[25]Tri_Incurred_CCounts_Attror!AE39</f>
        <v>77</v>
      </c>
      <c r="AF108" s="709">
        <f>[25]Tri_Incurred_CCounts_Attror!AF39</f>
        <v>77</v>
      </c>
      <c r="AG108" s="709">
        <f>[25]Tri_Incurred_CCounts_Attror!AG39</f>
        <v>77</v>
      </c>
      <c r="AH108" s="709">
        <f>[25]Tri_Incurred_CCounts_Attror!AH39</f>
        <v>77</v>
      </c>
      <c r="AI108" s="709">
        <f>[25]Tri_Incurred_CCounts_Attror!AI39</f>
        <v>77</v>
      </c>
      <c r="AJ108" s="709" t="str">
        <f>[25]Tri_Incurred_CCounts_Attror!AJ39</f>
        <v/>
      </c>
      <c r="AK108" s="709" t="str">
        <f>[25]Tri_Incurred_CCounts_Attror!AK39</f>
        <v/>
      </c>
      <c r="AL108" s="709" t="str">
        <f>[25]Tri_Incurred_CCounts_Attror!AL39</f>
        <v/>
      </c>
      <c r="AM108" s="709" t="str">
        <f>[25]Tri_Incurred_CCounts_Attror!AM39</f>
        <v/>
      </c>
      <c r="AN108" s="709" t="str">
        <f>[25]Tri_Incurred_CCounts_Attror!AN39</f>
        <v/>
      </c>
      <c r="AO108" s="709" t="str">
        <f>[25]Tri_Incurred_CCounts_Attror!AO39</f>
        <v/>
      </c>
      <c r="AP108" s="709" t="str">
        <f>[25]Tri_Incurred_CCounts_Attror!AP39</f>
        <v/>
      </c>
      <c r="AQ108" s="709" t="str">
        <f>[25]Tri_Incurred_CCounts_Attror!AQ39</f>
        <v/>
      </c>
      <c r="AR108" s="709" t="str">
        <f>[25]Tri_Incurred_CCounts_Attror!AR39</f>
        <v/>
      </c>
      <c r="AS108" s="709" t="str">
        <f>[25]Tri_Incurred_CCounts_Attror!AS39</f>
        <v/>
      </c>
      <c r="AT108" s="709" t="str">
        <f>[25]Tri_Incurred_CCounts_Attror!AT39</f>
        <v/>
      </c>
      <c r="AU108" s="709" t="str">
        <f>[25]Tri_Incurred_CCounts_Attror!AU39</f>
        <v/>
      </c>
      <c r="AV108" s="709" t="str">
        <f>[25]Tri_Incurred_CCounts_Attror!AV39</f>
        <v/>
      </c>
      <c r="AW108" s="709" t="str">
        <f>[25]Tri_Incurred_CCounts_Attror!AW39</f>
        <v/>
      </c>
      <c r="AX108" s="709" t="str">
        <f>[25]Tri_Incurred_CCounts_Attror!AX39</f>
        <v/>
      </c>
      <c r="AY108" s="709" t="str">
        <f>[25]Tri_Incurred_CCounts_Attror!AY39</f>
        <v/>
      </c>
      <c r="AZ108" s="709" t="str">
        <f>[25]Tri_Incurred_CCounts_Attror!AZ39</f>
        <v/>
      </c>
      <c r="BA108" s="709" t="str">
        <f>[25]Tri_Incurred_CCounts_Attror!BA39</f>
        <v/>
      </c>
      <c r="BB108" s="709" t="str">
        <f>[25]Tri_Incurred_CCounts_Attror!BB39</f>
        <v/>
      </c>
      <c r="BC108" s="709" t="str">
        <f>[25]Tri_Incurred_CCounts_Attror!BC39</f>
        <v/>
      </c>
      <c r="BD108" s="709" t="str">
        <f>[25]Tri_Incurred_CCounts_Attror!BD39</f>
        <v/>
      </c>
      <c r="BE108" s="709" t="str">
        <f>[25]Tri_Incurred_CCounts_Attror!BE39</f>
        <v/>
      </c>
      <c r="BF108" s="709" t="str">
        <f>[25]Tri_Incurred_CCounts_Attror!BF39</f>
        <v/>
      </c>
      <c r="BG108" s="709" t="str">
        <f>[25]Tri_Incurred_CCounts_Attror!BG39</f>
        <v/>
      </c>
      <c r="BH108" s="709" t="str">
        <f>[25]Tri_Incurred_CCounts_Attror!BH39</f>
        <v/>
      </c>
      <c r="BI108" s="709" t="str">
        <f>[25]Tri_Incurred_CCounts_Attror!BI39</f>
        <v/>
      </c>
      <c r="BJ108" s="709" t="str">
        <f>[25]Tri_Incurred_CCounts_Attror!BJ39</f>
        <v/>
      </c>
      <c r="BK108" s="709" t="e">
        <f>[25]Tri_Incurred_CCounts_Attror!BK39</f>
        <v>#N/A</v>
      </c>
      <c r="BL108" s="709" t="e">
        <f>[25]Tri_Incurred_CCounts_Attror!BL39</f>
        <v>#N/A</v>
      </c>
      <c r="BM108" s="709" t="e">
        <f>[25]Tri_Incurred_CCounts_Attror!BM39</f>
        <v>#N/A</v>
      </c>
      <c r="BN108" s="709" t="e">
        <f>[25]Tri_Incurred_CCounts_Attror!BN39</f>
        <v>#N/A</v>
      </c>
      <c r="BO108" s="709" t="e">
        <f>[25]Tri_Incurred_CCounts_Attror!BO39</f>
        <v>#N/A</v>
      </c>
      <c r="BP108" s="709" t="e">
        <f>[25]Tri_Incurred_CCounts_Attror!BP39</f>
        <v>#N/A</v>
      </c>
      <c r="BQ108" s="709" t="e">
        <f>[25]Tri_Incurred_CCounts_Attror!BQ39</f>
        <v>#N/A</v>
      </c>
      <c r="BR108" s="709" t="e">
        <f>[25]Tri_Incurred_CCounts_Attror!BR39</f>
        <v>#N/A</v>
      </c>
      <c r="BS108" s="709" t="e">
        <f>[25]Tri_Incurred_CCounts_Attror!BS39</f>
        <v>#N/A</v>
      </c>
      <c r="BT108" s="709" t="e">
        <f>[25]Tri_Incurred_CCounts_Attror!BT39</f>
        <v>#N/A</v>
      </c>
      <c r="BU108" s="709" t="e">
        <f>[25]Tri_Incurred_CCounts_Attror!BU39</f>
        <v>#N/A</v>
      </c>
      <c r="BV108" s="709" t="e">
        <f>[25]Tri_Incurred_CCounts_Attror!BV39</f>
        <v>#N/A</v>
      </c>
      <c r="BW108" s="709" t="e">
        <f>[25]Tri_Incurred_CCounts_Attror!BW39</f>
        <v>#N/A</v>
      </c>
      <c r="BX108" s="709" t="e">
        <f>[25]Tri_Incurred_CCounts_Attror!BX39</f>
        <v>#N/A</v>
      </c>
      <c r="BY108" s="709" t="e">
        <f>[25]Tri_Incurred_CCounts_Attror!BY39</f>
        <v>#N/A</v>
      </c>
      <c r="BZ108" s="709" t="e">
        <f>[25]Tri_Incurred_CCounts_Attror!BZ39</f>
        <v>#N/A</v>
      </c>
      <c r="CA108" s="709" t="e">
        <f>[25]Tri_Incurred_CCounts_Attror!CA39</f>
        <v>#N/A</v>
      </c>
      <c r="CB108" s="709" t="e">
        <f>[25]Tri_Incurred_CCounts_Attror!CB39</f>
        <v>#N/A</v>
      </c>
      <c r="CC108" s="709" t="e">
        <f>[25]Tri_Incurred_CCounts_Attror!CC39</f>
        <v>#N/A</v>
      </c>
    </row>
    <row r="109" spans="1:81">
      <c r="A109" s="127" t="s">
        <v>405</v>
      </c>
      <c r="B109" s="709">
        <f>[25]Tri_Incurred_CCounts_Attror!B40</f>
        <v>69</v>
      </c>
      <c r="C109" s="709">
        <f>[25]Tri_Incurred_CCounts_Attror!C40</f>
        <v>71</v>
      </c>
      <c r="D109" s="709">
        <f>[25]Tri_Incurred_CCounts_Attror!D40</f>
        <v>71</v>
      </c>
      <c r="E109" s="709">
        <f>[25]Tri_Incurred_CCounts_Attror!E40</f>
        <v>71</v>
      </c>
      <c r="F109" s="709">
        <f>[25]Tri_Incurred_CCounts_Attror!F40</f>
        <v>72</v>
      </c>
      <c r="G109" s="709">
        <f>[25]Tri_Incurred_CCounts_Attror!G40</f>
        <v>72</v>
      </c>
      <c r="H109" s="709">
        <f>[25]Tri_Incurred_CCounts_Attror!H40</f>
        <v>72</v>
      </c>
      <c r="I109" s="709">
        <f>[25]Tri_Incurred_CCounts_Attror!I40</f>
        <v>72</v>
      </c>
      <c r="J109" s="709">
        <f>[25]Tri_Incurred_CCounts_Attror!J40</f>
        <v>73</v>
      </c>
      <c r="K109" s="709">
        <f>[25]Tri_Incurred_CCounts_Attror!K40</f>
        <v>73</v>
      </c>
      <c r="L109" s="709">
        <f>[25]Tri_Incurred_CCounts_Attror!L40</f>
        <v>73</v>
      </c>
      <c r="M109" s="709">
        <f>[25]Tri_Incurred_CCounts_Attror!M40</f>
        <v>73</v>
      </c>
      <c r="N109" s="709">
        <f>[25]Tri_Incurred_CCounts_Attror!N40</f>
        <v>73</v>
      </c>
      <c r="O109" s="709">
        <f>[25]Tri_Incurred_CCounts_Attror!O40</f>
        <v>73</v>
      </c>
      <c r="P109" s="709">
        <f>[25]Tri_Incurred_CCounts_Attror!P40</f>
        <v>73</v>
      </c>
      <c r="Q109" s="709">
        <f>[25]Tri_Incurred_CCounts_Attror!Q40</f>
        <v>73</v>
      </c>
      <c r="R109" s="709">
        <f>[25]Tri_Incurred_CCounts_Attror!R40</f>
        <v>73</v>
      </c>
      <c r="S109" s="709">
        <f>[25]Tri_Incurred_CCounts_Attror!S40</f>
        <v>73</v>
      </c>
      <c r="T109" s="709">
        <f>[25]Tri_Incurred_CCounts_Attror!T40</f>
        <v>73</v>
      </c>
      <c r="U109" s="709">
        <f>[25]Tri_Incurred_CCounts_Attror!U40</f>
        <v>73</v>
      </c>
      <c r="V109" s="709">
        <f>[25]Tri_Incurred_CCounts_Attror!V40</f>
        <v>73</v>
      </c>
      <c r="W109" s="709">
        <f>[25]Tri_Incurred_CCounts_Attror!W40</f>
        <v>73</v>
      </c>
      <c r="X109" s="709">
        <f>[25]Tri_Incurred_CCounts_Attror!X40</f>
        <v>73</v>
      </c>
      <c r="Y109" s="709">
        <f>[25]Tri_Incurred_CCounts_Attror!Y40</f>
        <v>73</v>
      </c>
      <c r="Z109" s="709">
        <f>[25]Tri_Incurred_CCounts_Attror!Z40</f>
        <v>73</v>
      </c>
      <c r="AA109" s="709">
        <f>[25]Tri_Incurred_CCounts_Attror!AA40</f>
        <v>73</v>
      </c>
      <c r="AB109" s="709">
        <f>[25]Tri_Incurred_CCounts_Attror!AB40</f>
        <v>73</v>
      </c>
      <c r="AC109" s="709">
        <f>[25]Tri_Incurred_CCounts_Attror!AC40</f>
        <v>73</v>
      </c>
      <c r="AD109" s="709">
        <f>[25]Tri_Incurred_CCounts_Attror!AD40</f>
        <v>73</v>
      </c>
      <c r="AE109" s="709">
        <f>[25]Tri_Incurred_CCounts_Attror!AE40</f>
        <v>73</v>
      </c>
      <c r="AF109" s="709">
        <f>[25]Tri_Incurred_CCounts_Attror!AF40</f>
        <v>73</v>
      </c>
      <c r="AG109" s="709">
        <f>[25]Tri_Incurred_CCounts_Attror!AG40</f>
        <v>73</v>
      </c>
      <c r="AH109" s="709">
        <f>[25]Tri_Incurred_CCounts_Attror!AH40</f>
        <v>73</v>
      </c>
      <c r="AI109" s="709" t="str">
        <f>[25]Tri_Incurred_CCounts_Attror!AI40</f>
        <v/>
      </c>
      <c r="AJ109" s="709" t="str">
        <f>[25]Tri_Incurred_CCounts_Attror!AJ40</f>
        <v/>
      </c>
      <c r="AK109" s="709" t="str">
        <f>[25]Tri_Incurred_CCounts_Attror!AK40</f>
        <v/>
      </c>
      <c r="AL109" s="709" t="str">
        <f>[25]Tri_Incurred_CCounts_Attror!AL40</f>
        <v/>
      </c>
      <c r="AM109" s="709" t="str">
        <f>[25]Tri_Incurred_CCounts_Attror!AM40</f>
        <v/>
      </c>
      <c r="AN109" s="709" t="str">
        <f>[25]Tri_Incurred_CCounts_Attror!AN40</f>
        <v/>
      </c>
      <c r="AO109" s="709" t="str">
        <f>[25]Tri_Incurred_CCounts_Attror!AO40</f>
        <v/>
      </c>
      <c r="AP109" s="709" t="str">
        <f>[25]Tri_Incurred_CCounts_Attror!AP40</f>
        <v/>
      </c>
      <c r="AQ109" s="709" t="str">
        <f>[25]Tri_Incurred_CCounts_Attror!AQ40</f>
        <v/>
      </c>
      <c r="AR109" s="709" t="str">
        <f>[25]Tri_Incurred_CCounts_Attror!AR40</f>
        <v/>
      </c>
      <c r="AS109" s="709" t="str">
        <f>[25]Tri_Incurred_CCounts_Attror!AS40</f>
        <v/>
      </c>
      <c r="AT109" s="709" t="str">
        <f>[25]Tri_Incurred_CCounts_Attror!AT40</f>
        <v/>
      </c>
      <c r="AU109" s="709" t="str">
        <f>[25]Tri_Incurred_CCounts_Attror!AU40</f>
        <v/>
      </c>
      <c r="AV109" s="709" t="str">
        <f>[25]Tri_Incurred_CCounts_Attror!AV40</f>
        <v/>
      </c>
      <c r="AW109" s="709" t="str">
        <f>[25]Tri_Incurred_CCounts_Attror!AW40</f>
        <v/>
      </c>
      <c r="AX109" s="709" t="str">
        <f>[25]Tri_Incurred_CCounts_Attror!AX40</f>
        <v/>
      </c>
      <c r="AY109" s="709" t="str">
        <f>[25]Tri_Incurred_CCounts_Attror!AY40</f>
        <v/>
      </c>
      <c r="AZ109" s="709" t="str">
        <f>[25]Tri_Incurred_CCounts_Attror!AZ40</f>
        <v/>
      </c>
      <c r="BA109" s="709" t="str">
        <f>[25]Tri_Incurred_CCounts_Attror!BA40</f>
        <v/>
      </c>
      <c r="BB109" s="709" t="str">
        <f>[25]Tri_Incurred_CCounts_Attror!BB40</f>
        <v/>
      </c>
      <c r="BC109" s="709" t="str">
        <f>[25]Tri_Incurred_CCounts_Attror!BC40</f>
        <v/>
      </c>
      <c r="BD109" s="709" t="str">
        <f>[25]Tri_Incurred_CCounts_Attror!BD40</f>
        <v/>
      </c>
      <c r="BE109" s="709" t="str">
        <f>[25]Tri_Incurred_CCounts_Attror!BE40</f>
        <v/>
      </c>
      <c r="BF109" s="709" t="str">
        <f>[25]Tri_Incurred_CCounts_Attror!BF40</f>
        <v/>
      </c>
      <c r="BG109" s="709" t="str">
        <f>[25]Tri_Incurred_CCounts_Attror!BG40</f>
        <v/>
      </c>
      <c r="BH109" s="709" t="str">
        <f>[25]Tri_Incurred_CCounts_Attror!BH40</f>
        <v/>
      </c>
      <c r="BI109" s="709" t="str">
        <f>[25]Tri_Incurred_CCounts_Attror!BI40</f>
        <v/>
      </c>
      <c r="BJ109" s="709" t="str">
        <f>[25]Tri_Incurred_CCounts_Attror!BJ40</f>
        <v/>
      </c>
      <c r="BK109" s="709" t="e">
        <f>[25]Tri_Incurred_CCounts_Attror!BK40</f>
        <v>#N/A</v>
      </c>
      <c r="BL109" s="709" t="e">
        <f>[25]Tri_Incurred_CCounts_Attror!BL40</f>
        <v>#N/A</v>
      </c>
      <c r="BM109" s="709" t="e">
        <f>[25]Tri_Incurred_CCounts_Attror!BM40</f>
        <v>#N/A</v>
      </c>
      <c r="BN109" s="709" t="e">
        <f>[25]Tri_Incurred_CCounts_Attror!BN40</f>
        <v>#N/A</v>
      </c>
      <c r="BO109" s="709" t="e">
        <f>[25]Tri_Incurred_CCounts_Attror!BO40</f>
        <v>#N/A</v>
      </c>
      <c r="BP109" s="709" t="e">
        <f>[25]Tri_Incurred_CCounts_Attror!BP40</f>
        <v>#N/A</v>
      </c>
      <c r="BQ109" s="709" t="e">
        <f>[25]Tri_Incurred_CCounts_Attror!BQ40</f>
        <v>#N/A</v>
      </c>
      <c r="BR109" s="709" t="e">
        <f>[25]Tri_Incurred_CCounts_Attror!BR40</f>
        <v>#N/A</v>
      </c>
      <c r="BS109" s="709" t="e">
        <f>[25]Tri_Incurred_CCounts_Attror!BS40</f>
        <v>#N/A</v>
      </c>
      <c r="BT109" s="709" t="e">
        <f>[25]Tri_Incurred_CCounts_Attror!BT40</f>
        <v>#N/A</v>
      </c>
      <c r="BU109" s="709" t="e">
        <f>[25]Tri_Incurred_CCounts_Attror!BU40</f>
        <v>#N/A</v>
      </c>
      <c r="BV109" s="709" t="e">
        <f>[25]Tri_Incurred_CCounts_Attror!BV40</f>
        <v>#N/A</v>
      </c>
      <c r="BW109" s="709" t="e">
        <f>[25]Tri_Incurred_CCounts_Attror!BW40</f>
        <v>#N/A</v>
      </c>
      <c r="BX109" s="709" t="e">
        <f>[25]Tri_Incurred_CCounts_Attror!BX40</f>
        <v>#N/A</v>
      </c>
      <c r="BY109" s="709" t="e">
        <f>[25]Tri_Incurred_CCounts_Attror!BY40</f>
        <v>#N/A</v>
      </c>
      <c r="BZ109" s="709" t="e">
        <f>[25]Tri_Incurred_CCounts_Attror!BZ40</f>
        <v>#N/A</v>
      </c>
      <c r="CA109" s="709" t="e">
        <f>[25]Tri_Incurred_CCounts_Attror!CA40</f>
        <v>#N/A</v>
      </c>
      <c r="CB109" s="709" t="e">
        <f>[25]Tri_Incurred_CCounts_Attror!CB40</f>
        <v>#N/A</v>
      </c>
      <c r="CC109" s="709" t="e">
        <f>[25]Tri_Incurred_CCounts_Attror!CC40</f>
        <v>#N/A</v>
      </c>
    </row>
    <row r="110" spans="1:81">
      <c r="A110" s="127" t="s">
        <v>406</v>
      </c>
      <c r="B110" s="709">
        <f>[25]Tri_Incurred_CCounts_Attror!B41</f>
        <v>62</v>
      </c>
      <c r="C110" s="709">
        <f>[25]Tri_Incurred_CCounts_Attror!C41</f>
        <v>69</v>
      </c>
      <c r="D110" s="709">
        <f>[25]Tri_Incurred_CCounts_Attror!D41</f>
        <v>63</v>
      </c>
      <c r="E110" s="709">
        <f>[25]Tri_Incurred_CCounts_Attror!E41</f>
        <v>66</v>
      </c>
      <c r="F110" s="709">
        <f>[25]Tri_Incurred_CCounts_Attror!F41</f>
        <v>67</v>
      </c>
      <c r="G110" s="709">
        <f>[25]Tri_Incurred_CCounts_Attror!G41</f>
        <v>68</v>
      </c>
      <c r="H110" s="709">
        <f>[25]Tri_Incurred_CCounts_Attror!H41</f>
        <v>68</v>
      </c>
      <c r="I110" s="709">
        <f>[25]Tri_Incurred_CCounts_Attror!I41</f>
        <v>68</v>
      </c>
      <c r="J110" s="709">
        <f>[25]Tri_Incurred_CCounts_Attror!J41</f>
        <v>68</v>
      </c>
      <c r="K110" s="709">
        <f>[25]Tri_Incurred_CCounts_Attror!K41</f>
        <v>68</v>
      </c>
      <c r="L110" s="709">
        <f>[25]Tri_Incurred_CCounts_Attror!L41</f>
        <v>68</v>
      </c>
      <c r="M110" s="709">
        <f>[25]Tri_Incurred_CCounts_Attror!M41</f>
        <v>68</v>
      </c>
      <c r="N110" s="709">
        <f>[25]Tri_Incurred_CCounts_Attror!N41</f>
        <v>68</v>
      </c>
      <c r="O110" s="709">
        <f>[25]Tri_Incurred_CCounts_Attror!O41</f>
        <v>68</v>
      </c>
      <c r="P110" s="709">
        <f>[25]Tri_Incurred_CCounts_Attror!P41</f>
        <v>68</v>
      </c>
      <c r="Q110" s="709">
        <f>[25]Tri_Incurred_CCounts_Attror!Q41</f>
        <v>68</v>
      </c>
      <c r="R110" s="709">
        <f>[25]Tri_Incurred_CCounts_Attror!R41</f>
        <v>68</v>
      </c>
      <c r="S110" s="709">
        <f>[25]Tri_Incurred_CCounts_Attror!S41</f>
        <v>68</v>
      </c>
      <c r="T110" s="709">
        <f>[25]Tri_Incurred_CCounts_Attror!T41</f>
        <v>68</v>
      </c>
      <c r="U110" s="709">
        <f>[25]Tri_Incurred_CCounts_Attror!U41</f>
        <v>68</v>
      </c>
      <c r="V110" s="709">
        <f>[25]Tri_Incurred_CCounts_Attror!V41</f>
        <v>68</v>
      </c>
      <c r="W110" s="709">
        <f>[25]Tri_Incurred_CCounts_Attror!W41</f>
        <v>68</v>
      </c>
      <c r="X110" s="709">
        <f>[25]Tri_Incurred_CCounts_Attror!X41</f>
        <v>68</v>
      </c>
      <c r="Y110" s="709">
        <f>[25]Tri_Incurred_CCounts_Attror!Y41</f>
        <v>68</v>
      </c>
      <c r="Z110" s="709">
        <f>[25]Tri_Incurred_CCounts_Attror!Z41</f>
        <v>68</v>
      </c>
      <c r="AA110" s="709">
        <f>[25]Tri_Incurred_CCounts_Attror!AA41</f>
        <v>68</v>
      </c>
      <c r="AB110" s="709">
        <f>[25]Tri_Incurred_CCounts_Attror!AB41</f>
        <v>68</v>
      </c>
      <c r="AC110" s="709">
        <f>[25]Tri_Incurred_CCounts_Attror!AC41</f>
        <v>68</v>
      </c>
      <c r="AD110" s="709">
        <f>[25]Tri_Incurred_CCounts_Attror!AD41</f>
        <v>68</v>
      </c>
      <c r="AE110" s="709">
        <f>[25]Tri_Incurred_CCounts_Attror!AE41</f>
        <v>68</v>
      </c>
      <c r="AF110" s="709">
        <f>[25]Tri_Incurred_CCounts_Attror!AF41</f>
        <v>68</v>
      </c>
      <c r="AG110" s="709">
        <f>[25]Tri_Incurred_CCounts_Attror!AG41</f>
        <v>68</v>
      </c>
      <c r="AH110" s="709" t="str">
        <f>[25]Tri_Incurred_CCounts_Attror!AH41</f>
        <v/>
      </c>
      <c r="AI110" s="709" t="str">
        <f>[25]Tri_Incurred_CCounts_Attror!AI41</f>
        <v/>
      </c>
      <c r="AJ110" s="709" t="str">
        <f>[25]Tri_Incurred_CCounts_Attror!AJ41</f>
        <v/>
      </c>
      <c r="AK110" s="709" t="str">
        <f>[25]Tri_Incurred_CCounts_Attror!AK41</f>
        <v/>
      </c>
      <c r="AL110" s="709" t="str">
        <f>[25]Tri_Incurred_CCounts_Attror!AL41</f>
        <v/>
      </c>
      <c r="AM110" s="709" t="str">
        <f>[25]Tri_Incurred_CCounts_Attror!AM41</f>
        <v/>
      </c>
      <c r="AN110" s="709" t="str">
        <f>[25]Tri_Incurred_CCounts_Attror!AN41</f>
        <v/>
      </c>
      <c r="AO110" s="709" t="str">
        <f>[25]Tri_Incurred_CCounts_Attror!AO41</f>
        <v/>
      </c>
      <c r="AP110" s="709" t="str">
        <f>[25]Tri_Incurred_CCounts_Attror!AP41</f>
        <v/>
      </c>
      <c r="AQ110" s="709" t="str">
        <f>[25]Tri_Incurred_CCounts_Attror!AQ41</f>
        <v/>
      </c>
      <c r="AR110" s="709" t="str">
        <f>[25]Tri_Incurred_CCounts_Attror!AR41</f>
        <v/>
      </c>
      <c r="AS110" s="709" t="str">
        <f>[25]Tri_Incurred_CCounts_Attror!AS41</f>
        <v/>
      </c>
      <c r="AT110" s="709" t="str">
        <f>[25]Tri_Incurred_CCounts_Attror!AT41</f>
        <v/>
      </c>
      <c r="AU110" s="709" t="str">
        <f>[25]Tri_Incurred_CCounts_Attror!AU41</f>
        <v/>
      </c>
      <c r="AV110" s="709" t="str">
        <f>[25]Tri_Incurred_CCounts_Attror!AV41</f>
        <v/>
      </c>
      <c r="AW110" s="709" t="str">
        <f>[25]Tri_Incurred_CCounts_Attror!AW41</f>
        <v/>
      </c>
      <c r="AX110" s="709" t="str">
        <f>[25]Tri_Incurred_CCounts_Attror!AX41</f>
        <v/>
      </c>
      <c r="AY110" s="709" t="str">
        <f>[25]Tri_Incurred_CCounts_Attror!AY41</f>
        <v/>
      </c>
      <c r="AZ110" s="709" t="str">
        <f>[25]Tri_Incurred_CCounts_Attror!AZ41</f>
        <v/>
      </c>
      <c r="BA110" s="709" t="str">
        <f>[25]Tri_Incurred_CCounts_Attror!BA41</f>
        <v/>
      </c>
      <c r="BB110" s="709" t="str">
        <f>[25]Tri_Incurred_CCounts_Attror!BB41</f>
        <v/>
      </c>
      <c r="BC110" s="709" t="str">
        <f>[25]Tri_Incurred_CCounts_Attror!BC41</f>
        <v/>
      </c>
      <c r="BD110" s="709" t="str">
        <f>[25]Tri_Incurred_CCounts_Attror!BD41</f>
        <v/>
      </c>
      <c r="BE110" s="709" t="str">
        <f>[25]Tri_Incurred_CCounts_Attror!BE41</f>
        <v/>
      </c>
      <c r="BF110" s="709" t="str">
        <f>[25]Tri_Incurred_CCounts_Attror!BF41</f>
        <v/>
      </c>
      <c r="BG110" s="709" t="str">
        <f>[25]Tri_Incurred_CCounts_Attror!BG41</f>
        <v/>
      </c>
      <c r="BH110" s="709" t="str">
        <f>[25]Tri_Incurred_CCounts_Attror!BH41</f>
        <v/>
      </c>
      <c r="BI110" s="709" t="str">
        <f>[25]Tri_Incurred_CCounts_Attror!BI41</f>
        <v/>
      </c>
      <c r="BJ110" s="709" t="str">
        <f>[25]Tri_Incurred_CCounts_Attror!BJ41</f>
        <v/>
      </c>
      <c r="BK110" s="709" t="e">
        <f>[25]Tri_Incurred_CCounts_Attror!BK41</f>
        <v>#N/A</v>
      </c>
      <c r="BL110" s="709" t="e">
        <f>[25]Tri_Incurred_CCounts_Attror!BL41</f>
        <v>#N/A</v>
      </c>
      <c r="BM110" s="709" t="e">
        <f>[25]Tri_Incurred_CCounts_Attror!BM41</f>
        <v>#N/A</v>
      </c>
      <c r="BN110" s="709" t="e">
        <f>[25]Tri_Incurred_CCounts_Attror!BN41</f>
        <v>#N/A</v>
      </c>
      <c r="BO110" s="709" t="e">
        <f>[25]Tri_Incurred_CCounts_Attror!BO41</f>
        <v>#N/A</v>
      </c>
      <c r="BP110" s="709" t="e">
        <f>[25]Tri_Incurred_CCounts_Attror!BP41</f>
        <v>#N/A</v>
      </c>
      <c r="BQ110" s="709" t="e">
        <f>[25]Tri_Incurred_CCounts_Attror!BQ41</f>
        <v>#N/A</v>
      </c>
      <c r="BR110" s="709" t="e">
        <f>[25]Tri_Incurred_CCounts_Attror!BR41</f>
        <v>#N/A</v>
      </c>
      <c r="BS110" s="709" t="e">
        <f>[25]Tri_Incurred_CCounts_Attror!BS41</f>
        <v>#N/A</v>
      </c>
      <c r="BT110" s="709" t="e">
        <f>[25]Tri_Incurred_CCounts_Attror!BT41</f>
        <v>#N/A</v>
      </c>
      <c r="BU110" s="709" t="e">
        <f>[25]Tri_Incurred_CCounts_Attror!BU41</f>
        <v>#N/A</v>
      </c>
      <c r="BV110" s="709" t="e">
        <f>[25]Tri_Incurred_CCounts_Attror!BV41</f>
        <v>#N/A</v>
      </c>
      <c r="BW110" s="709" t="e">
        <f>[25]Tri_Incurred_CCounts_Attror!BW41</f>
        <v>#N/A</v>
      </c>
      <c r="BX110" s="709" t="e">
        <f>[25]Tri_Incurred_CCounts_Attror!BX41</f>
        <v>#N/A</v>
      </c>
      <c r="BY110" s="709" t="e">
        <f>[25]Tri_Incurred_CCounts_Attror!BY41</f>
        <v>#N/A</v>
      </c>
      <c r="BZ110" s="709" t="e">
        <f>[25]Tri_Incurred_CCounts_Attror!BZ41</f>
        <v>#N/A</v>
      </c>
      <c r="CA110" s="709" t="e">
        <f>[25]Tri_Incurred_CCounts_Attror!CA41</f>
        <v>#N/A</v>
      </c>
      <c r="CB110" s="709" t="e">
        <f>[25]Tri_Incurred_CCounts_Attror!CB41</f>
        <v>#N/A</v>
      </c>
      <c r="CC110" s="709" t="e">
        <f>[25]Tri_Incurred_CCounts_Attror!CC41</f>
        <v>#N/A</v>
      </c>
    </row>
    <row r="111" spans="1:81">
      <c r="A111" s="127" t="s">
        <v>407</v>
      </c>
      <c r="B111" s="709">
        <f>[25]Tri_Incurred_CCounts_Attror!B42</f>
        <v>70</v>
      </c>
      <c r="C111" s="709">
        <f>[25]Tri_Incurred_CCounts_Attror!C42</f>
        <v>71</v>
      </c>
      <c r="D111" s="709">
        <f>[25]Tri_Incurred_CCounts_Attror!D42</f>
        <v>68</v>
      </c>
      <c r="E111" s="709">
        <f>[25]Tri_Incurred_CCounts_Attror!E42</f>
        <v>70</v>
      </c>
      <c r="F111" s="709">
        <f>[25]Tri_Incurred_CCounts_Attror!F42</f>
        <v>70</v>
      </c>
      <c r="G111" s="709">
        <f>[25]Tri_Incurred_CCounts_Attror!G42</f>
        <v>69</v>
      </c>
      <c r="H111" s="709">
        <f>[25]Tri_Incurred_CCounts_Attror!H42</f>
        <v>69</v>
      </c>
      <c r="I111" s="709">
        <f>[25]Tri_Incurred_CCounts_Attror!I42</f>
        <v>69</v>
      </c>
      <c r="J111" s="709">
        <f>[25]Tri_Incurred_CCounts_Attror!J42</f>
        <v>69</v>
      </c>
      <c r="K111" s="709">
        <f>[25]Tri_Incurred_CCounts_Attror!K42</f>
        <v>69</v>
      </c>
      <c r="L111" s="709">
        <f>[25]Tri_Incurred_CCounts_Attror!L42</f>
        <v>69</v>
      </c>
      <c r="M111" s="709">
        <f>[25]Tri_Incurred_CCounts_Attror!M42</f>
        <v>69</v>
      </c>
      <c r="N111" s="709">
        <f>[25]Tri_Incurred_CCounts_Attror!N42</f>
        <v>69</v>
      </c>
      <c r="O111" s="709">
        <f>[25]Tri_Incurred_CCounts_Attror!O42</f>
        <v>69</v>
      </c>
      <c r="P111" s="709">
        <f>[25]Tri_Incurred_CCounts_Attror!P42</f>
        <v>69</v>
      </c>
      <c r="Q111" s="709">
        <f>[25]Tri_Incurred_CCounts_Attror!Q42</f>
        <v>69</v>
      </c>
      <c r="R111" s="709">
        <f>[25]Tri_Incurred_CCounts_Attror!R42</f>
        <v>69</v>
      </c>
      <c r="S111" s="709">
        <f>[25]Tri_Incurred_CCounts_Attror!S42</f>
        <v>69</v>
      </c>
      <c r="T111" s="709">
        <f>[25]Tri_Incurred_CCounts_Attror!T42</f>
        <v>69</v>
      </c>
      <c r="U111" s="709">
        <f>[25]Tri_Incurred_CCounts_Attror!U42</f>
        <v>69</v>
      </c>
      <c r="V111" s="709">
        <f>[25]Tri_Incurred_CCounts_Attror!V42</f>
        <v>69</v>
      </c>
      <c r="W111" s="709">
        <f>[25]Tri_Incurred_CCounts_Attror!W42</f>
        <v>69</v>
      </c>
      <c r="X111" s="709">
        <f>[25]Tri_Incurred_CCounts_Attror!X42</f>
        <v>69</v>
      </c>
      <c r="Y111" s="709">
        <f>[25]Tri_Incurred_CCounts_Attror!Y42</f>
        <v>69</v>
      </c>
      <c r="Z111" s="709">
        <f>[25]Tri_Incurred_CCounts_Attror!Z42</f>
        <v>69</v>
      </c>
      <c r="AA111" s="709">
        <f>[25]Tri_Incurred_CCounts_Attror!AA42</f>
        <v>69</v>
      </c>
      <c r="AB111" s="709">
        <f>[25]Tri_Incurred_CCounts_Attror!AB42</f>
        <v>69</v>
      </c>
      <c r="AC111" s="709">
        <f>[25]Tri_Incurred_CCounts_Attror!AC42</f>
        <v>69</v>
      </c>
      <c r="AD111" s="709">
        <f>[25]Tri_Incurred_CCounts_Attror!AD42</f>
        <v>69</v>
      </c>
      <c r="AE111" s="709">
        <f>[25]Tri_Incurred_CCounts_Attror!AE42</f>
        <v>69</v>
      </c>
      <c r="AF111" s="709">
        <f>[25]Tri_Incurred_CCounts_Attror!AF42</f>
        <v>69</v>
      </c>
      <c r="AG111" s="709" t="str">
        <f>[25]Tri_Incurred_CCounts_Attror!AG42</f>
        <v/>
      </c>
      <c r="AH111" s="709" t="str">
        <f>[25]Tri_Incurred_CCounts_Attror!AH42</f>
        <v/>
      </c>
      <c r="AI111" s="709" t="str">
        <f>[25]Tri_Incurred_CCounts_Attror!AI42</f>
        <v/>
      </c>
      <c r="AJ111" s="709" t="str">
        <f>[25]Tri_Incurred_CCounts_Attror!AJ42</f>
        <v/>
      </c>
      <c r="AK111" s="709" t="str">
        <f>[25]Tri_Incurred_CCounts_Attror!AK42</f>
        <v/>
      </c>
      <c r="AL111" s="709" t="str">
        <f>[25]Tri_Incurred_CCounts_Attror!AL42</f>
        <v/>
      </c>
      <c r="AM111" s="709" t="str">
        <f>[25]Tri_Incurred_CCounts_Attror!AM42</f>
        <v/>
      </c>
      <c r="AN111" s="709" t="str">
        <f>[25]Tri_Incurred_CCounts_Attror!AN42</f>
        <v/>
      </c>
      <c r="AO111" s="709" t="str">
        <f>[25]Tri_Incurred_CCounts_Attror!AO42</f>
        <v/>
      </c>
      <c r="AP111" s="709" t="str">
        <f>[25]Tri_Incurred_CCounts_Attror!AP42</f>
        <v/>
      </c>
      <c r="AQ111" s="709" t="str">
        <f>[25]Tri_Incurred_CCounts_Attror!AQ42</f>
        <v/>
      </c>
      <c r="AR111" s="709" t="str">
        <f>[25]Tri_Incurred_CCounts_Attror!AR42</f>
        <v/>
      </c>
      <c r="AS111" s="709" t="str">
        <f>[25]Tri_Incurred_CCounts_Attror!AS42</f>
        <v/>
      </c>
      <c r="AT111" s="709" t="str">
        <f>[25]Tri_Incurred_CCounts_Attror!AT42</f>
        <v/>
      </c>
      <c r="AU111" s="709" t="str">
        <f>[25]Tri_Incurred_CCounts_Attror!AU42</f>
        <v/>
      </c>
      <c r="AV111" s="709" t="str">
        <f>[25]Tri_Incurred_CCounts_Attror!AV42</f>
        <v/>
      </c>
      <c r="AW111" s="709" t="str">
        <f>[25]Tri_Incurred_CCounts_Attror!AW42</f>
        <v/>
      </c>
      <c r="AX111" s="709" t="str">
        <f>[25]Tri_Incurred_CCounts_Attror!AX42</f>
        <v/>
      </c>
      <c r="AY111" s="709" t="str">
        <f>[25]Tri_Incurred_CCounts_Attror!AY42</f>
        <v/>
      </c>
      <c r="AZ111" s="709" t="str">
        <f>[25]Tri_Incurred_CCounts_Attror!AZ42</f>
        <v/>
      </c>
      <c r="BA111" s="709" t="str">
        <f>[25]Tri_Incurred_CCounts_Attror!BA42</f>
        <v/>
      </c>
      <c r="BB111" s="709" t="str">
        <f>[25]Tri_Incurred_CCounts_Attror!BB42</f>
        <v/>
      </c>
      <c r="BC111" s="709" t="str">
        <f>[25]Tri_Incurred_CCounts_Attror!BC42</f>
        <v/>
      </c>
      <c r="BD111" s="709" t="str">
        <f>[25]Tri_Incurred_CCounts_Attror!BD42</f>
        <v/>
      </c>
      <c r="BE111" s="709" t="str">
        <f>[25]Tri_Incurred_CCounts_Attror!BE42</f>
        <v/>
      </c>
      <c r="BF111" s="709" t="str">
        <f>[25]Tri_Incurred_CCounts_Attror!BF42</f>
        <v/>
      </c>
      <c r="BG111" s="709" t="str">
        <f>[25]Tri_Incurred_CCounts_Attror!BG42</f>
        <v/>
      </c>
      <c r="BH111" s="709" t="str">
        <f>[25]Tri_Incurred_CCounts_Attror!BH42</f>
        <v/>
      </c>
      <c r="BI111" s="709" t="str">
        <f>[25]Tri_Incurred_CCounts_Attror!BI42</f>
        <v/>
      </c>
      <c r="BJ111" s="709" t="str">
        <f>[25]Tri_Incurred_CCounts_Attror!BJ42</f>
        <v/>
      </c>
      <c r="BK111" s="709" t="e">
        <f>[25]Tri_Incurred_CCounts_Attror!BK42</f>
        <v>#N/A</v>
      </c>
      <c r="BL111" s="709" t="e">
        <f>[25]Tri_Incurred_CCounts_Attror!BL42</f>
        <v>#N/A</v>
      </c>
      <c r="BM111" s="709" t="e">
        <f>[25]Tri_Incurred_CCounts_Attror!BM42</f>
        <v>#N/A</v>
      </c>
      <c r="BN111" s="709" t="e">
        <f>[25]Tri_Incurred_CCounts_Attror!BN42</f>
        <v>#N/A</v>
      </c>
      <c r="BO111" s="709" t="e">
        <f>[25]Tri_Incurred_CCounts_Attror!BO42</f>
        <v>#N/A</v>
      </c>
      <c r="BP111" s="709" t="e">
        <f>[25]Tri_Incurred_CCounts_Attror!BP42</f>
        <v>#N/A</v>
      </c>
      <c r="BQ111" s="709" t="e">
        <f>[25]Tri_Incurred_CCounts_Attror!BQ42</f>
        <v>#N/A</v>
      </c>
      <c r="BR111" s="709" t="e">
        <f>[25]Tri_Incurred_CCounts_Attror!BR42</f>
        <v>#N/A</v>
      </c>
      <c r="BS111" s="709" t="e">
        <f>[25]Tri_Incurred_CCounts_Attror!BS42</f>
        <v>#N/A</v>
      </c>
      <c r="BT111" s="709" t="e">
        <f>[25]Tri_Incurred_CCounts_Attror!BT42</f>
        <v>#N/A</v>
      </c>
      <c r="BU111" s="709" t="e">
        <f>[25]Tri_Incurred_CCounts_Attror!BU42</f>
        <v>#N/A</v>
      </c>
      <c r="BV111" s="709" t="e">
        <f>[25]Tri_Incurred_CCounts_Attror!BV42</f>
        <v>#N/A</v>
      </c>
      <c r="BW111" s="709" t="e">
        <f>[25]Tri_Incurred_CCounts_Attror!BW42</f>
        <v>#N/A</v>
      </c>
      <c r="BX111" s="709" t="e">
        <f>[25]Tri_Incurred_CCounts_Attror!BX42</f>
        <v>#N/A</v>
      </c>
      <c r="BY111" s="709" t="e">
        <f>[25]Tri_Incurred_CCounts_Attror!BY42</f>
        <v>#N/A</v>
      </c>
      <c r="BZ111" s="709" t="e">
        <f>[25]Tri_Incurred_CCounts_Attror!BZ42</f>
        <v>#N/A</v>
      </c>
      <c r="CA111" s="709" t="e">
        <f>[25]Tri_Incurred_CCounts_Attror!CA42</f>
        <v>#N/A</v>
      </c>
      <c r="CB111" s="709" t="e">
        <f>[25]Tri_Incurred_CCounts_Attror!CB42</f>
        <v>#N/A</v>
      </c>
      <c r="CC111" s="709" t="e">
        <f>[25]Tri_Incurred_CCounts_Attror!CC42</f>
        <v>#N/A</v>
      </c>
    </row>
    <row r="112" spans="1:81">
      <c r="A112" s="127" t="s">
        <v>408</v>
      </c>
      <c r="B112" s="709">
        <f>[25]Tri_Incurred_CCounts_Attror!B43</f>
        <v>52</v>
      </c>
      <c r="C112" s="709">
        <f>[25]Tri_Incurred_CCounts_Attror!C43</f>
        <v>54</v>
      </c>
      <c r="D112" s="709">
        <f>[25]Tri_Incurred_CCounts_Attror!D43</f>
        <v>53</v>
      </c>
      <c r="E112" s="709">
        <f>[25]Tri_Incurred_CCounts_Attror!E43</f>
        <v>54</v>
      </c>
      <c r="F112" s="709">
        <f>[25]Tri_Incurred_CCounts_Attror!F43</f>
        <v>54</v>
      </c>
      <c r="G112" s="709">
        <f>[25]Tri_Incurred_CCounts_Attror!G43</f>
        <v>54</v>
      </c>
      <c r="H112" s="709">
        <f>[25]Tri_Incurred_CCounts_Attror!H43</f>
        <v>54</v>
      </c>
      <c r="I112" s="709">
        <f>[25]Tri_Incurred_CCounts_Attror!I43</f>
        <v>54</v>
      </c>
      <c r="J112" s="709">
        <f>[25]Tri_Incurred_CCounts_Attror!J43</f>
        <v>54</v>
      </c>
      <c r="K112" s="709">
        <f>[25]Tri_Incurred_CCounts_Attror!K43</f>
        <v>54</v>
      </c>
      <c r="L112" s="709">
        <f>[25]Tri_Incurred_CCounts_Attror!L43</f>
        <v>54</v>
      </c>
      <c r="M112" s="709">
        <f>[25]Tri_Incurred_CCounts_Attror!M43</f>
        <v>54</v>
      </c>
      <c r="N112" s="709">
        <f>[25]Tri_Incurred_CCounts_Attror!N43</f>
        <v>54</v>
      </c>
      <c r="O112" s="709">
        <f>[25]Tri_Incurred_CCounts_Attror!O43</f>
        <v>54</v>
      </c>
      <c r="P112" s="709">
        <f>[25]Tri_Incurred_CCounts_Attror!P43</f>
        <v>54</v>
      </c>
      <c r="Q112" s="709">
        <f>[25]Tri_Incurred_CCounts_Attror!Q43</f>
        <v>54</v>
      </c>
      <c r="R112" s="709">
        <f>[25]Tri_Incurred_CCounts_Attror!R43</f>
        <v>54</v>
      </c>
      <c r="S112" s="709">
        <f>[25]Tri_Incurred_CCounts_Attror!S43</f>
        <v>54</v>
      </c>
      <c r="T112" s="709">
        <f>[25]Tri_Incurred_CCounts_Attror!T43</f>
        <v>54</v>
      </c>
      <c r="U112" s="709">
        <f>[25]Tri_Incurred_CCounts_Attror!U43</f>
        <v>54</v>
      </c>
      <c r="V112" s="709">
        <f>[25]Tri_Incurred_CCounts_Attror!V43</f>
        <v>54</v>
      </c>
      <c r="W112" s="709">
        <f>[25]Tri_Incurred_CCounts_Attror!W43</f>
        <v>54</v>
      </c>
      <c r="X112" s="709">
        <f>[25]Tri_Incurred_CCounts_Attror!X43</f>
        <v>54</v>
      </c>
      <c r="Y112" s="709">
        <f>[25]Tri_Incurred_CCounts_Attror!Y43</f>
        <v>54</v>
      </c>
      <c r="Z112" s="709">
        <f>[25]Tri_Incurred_CCounts_Attror!Z43</f>
        <v>54</v>
      </c>
      <c r="AA112" s="709">
        <f>[25]Tri_Incurred_CCounts_Attror!AA43</f>
        <v>54</v>
      </c>
      <c r="AB112" s="709">
        <f>[25]Tri_Incurred_CCounts_Attror!AB43</f>
        <v>54</v>
      </c>
      <c r="AC112" s="709">
        <f>[25]Tri_Incurred_CCounts_Attror!AC43</f>
        <v>54</v>
      </c>
      <c r="AD112" s="709">
        <f>[25]Tri_Incurred_CCounts_Attror!AD43</f>
        <v>54</v>
      </c>
      <c r="AE112" s="709">
        <f>[25]Tri_Incurred_CCounts_Attror!AE43</f>
        <v>54</v>
      </c>
      <c r="AF112" s="709" t="str">
        <f>[25]Tri_Incurred_CCounts_Attror!AF43</f>
        <v/>
      </c>
      <c r="AG112" s="709" t="str">
        <f>[25]Tri_Incurred_CCounts_Attror!AG43</f>
        <v/>
      </c>
      <c r="AH112" s="709" t="str">
        <f>[25]Tri_Incurred_CCounts_Attror!AH43</f>
        <v/>
      </c>
      <c r="AI112" s="709" t="str">
        <f>[25]Tri_Incurred_CCounts_Attror!AI43</f>
        <v/>
      </c>
      <c r="AJ112" s="709" t="str">
        <f>[25]Tri_Incurred_CCounts_Attror!AJ43</f>
        <v/>
      </c>
      <c r="AK112" s="709" t="str">
        <f>[25]Tri_Incurred_CCounts_Attror!AK43</f>
        <v/>
      </c>
      <c r="AL112" s="709" t="str">
        <f>[25]Tri_Incurred_CCounts_Attror!AL43</f>
        <v/>
      </c>
      <c r="AM112" s="709" t="str">
        <f>[25]Tri_Incurred_CCounts_Attror!AM43</f>
        <v/>
      </c>
      <c r="AN112" s="709" t="str">
        <f>[25]Tri_Incurred_CCounts_Attror!AN43</f>
        <v/>
      </c>
      <c r="AO112" s="709" t="str">
        <f>[25]Tri_Incurred_CCounts_Attror!AO43</f>
        <v/>
      </c>
      <c r="AP112" s="709" t="str">
        <f>[25]Tri_Incurred_CCounts_Attror!AP43</f>
        <v/>
      </c>
      <c r="AQ112" s="709" t="str">
        <f>[25]Tri_Incurred_CCounts_Attror!AQ43</f>
        <v/>
      </c>
      <c r="AR112" s="709" t="str">
        <f>[25]Tri_Incurred_CCounts_Attror!AR43</f>
        <v/>
      </c>
      <c r="AS112" s="709" t="str">
        <f>[25]Tri_Incurred_CCounts_Attror!AS43</f>
        <v/>
      </c>
      <c r="AT112" s="709" t="str">
        <f>[25]Tri_Incurred_CCounts_Attror!AT43</f>
        <v/>
      </c>
      <c r="AU112" s="709" t="str">
        <f>[25]Tri_Incurred_CCounts_Attror!AU43</f>
        <v/>
      </c>
      <c r="AV112" s="709" t="str">
        <f>[25]Tri_Incurred_CCounts_Attror!AV43</f>
        <v/>
      </c>
      <c r="AW112" s="709" t="str">
        <f>[25]Tri_Incurred_CCounts_Attror!AW43</f>
        <v/>
      </c>
      <c r="AX112" s="709" t="str">
        <f>[25]Tri_Incurred_CCounts_Attror!AX43</f>
        <v/>
      </c>
      <c r="AY112" s="709" t="str">
        <f>[25]Tri_Incurred_CCounts_Attror!AY43</f>
        <v/>
      </c>
      <c r="AZ112" s="709" t="str">
        <f>[25]Tri_Incurred_CCounts_Attror!AZ43</f>
        <v/>
      </c>
      <c r="BA112" s="709" t="str">
        <f>[25]Tri_Incurred_CCounts_Attror!BA43</f>
        <v/>
      </c>
      <c r="BB112" s="709" t="str">
        <f>[25]Tri_Incurred_CCounts_Attror!BB43</f>
        <v/>
      </c>
      <c r="BC112" s="709" t="str">
        <f>[25]Tri_Incurred_CCounts_Attror!BC43</f>
        <v/>
      </c>
      <c r="BD112" s="709" t="str">
        <f>[25]Tri_Incurred_CCounts_Attror!BD43</f>
        <v/>
      </c>
      <c r="BE112" s="709" t="str">
        <f>[25]Tri_Incurred_CCounts_Attror!BE43</f>
        <v/>
      </c>
      <c r="BF112" s="709" t="str">
        <f>[25]Tri_Incurred_CCounts_Attror!BF43</f>
        <v/>
      </c>
      <c r="BG112" s="709" t="str">
        <f>[25]Tri_Incurred_CCounts_Attror!BG43</f>
        <v/>
      </c>
      <c r="BH112" s="709" t="str">
        <f>[25]Tri_Incurred_CCounts_Attror!BH43</f>
        <v/>
      </c>
      <c r="BI112" s="709" t="str">
        <f>[25]Tri_Incurred_CCounts_Attror!BI43</f>
        <v/>
      </c>
      <c r="BJ112" s="709" t="str">
        <f>[25]Tri_Incurred_CCounts_Attror!BJ43</f>
        <v/>
      </c>
      <c r="BK112" s="709" t="e">
        <f>[25]Tri_Incurred_CCounts_Attror!BK43</f>
        <v>#N/A</v>
      </c>
      <c r="BL112" s="709" t="e">
        <f>[25]Tri_Incurred_CCounts_Attror!BL43</f>
        <v>#N/A</v>
      </c>
      <c r="BM112" s="709" t="e">
        <f>[25]Tri_Incurred_CCounts_Attror!BM43</f>
        <v>#N/A</v>
      </c>
      <c r="BN112" s="709" t="e">
        <f>[25]Tri_Incurred_CCounts_Attror!BN43</f>
        <v>#N/A</v>
      </c>
      <c r="BO112" s="709" t="e">
        <f>[25]Tri_Incurred_CCounts_Attror!BO43</f>
        <v>#N/A</v>
      </c>
      <c r="BP112" s="709" t="e">
        <f>[25]Tri_Incurred_CCounts_Attror!BP43</f>
        <v>#N/A</v>
      </c>
      <c r="BQ112" s="709" t="e">
        <f>[25]Tri_Incurred_CCounts_Attror!BQ43</f>
        <v>#N/A</v>
      </c>
      <c r="BR112" s="709" t="e">
        <f>[25]Tri_Incurred_CCounts_Attror!BR43</f>
        <v>#N/A</v>
      </c>
      <c r="BS112" s="709" t="e">
        <f>[25]Tri_Incurred_CCounts_Attror!BS43</f>
        <v>#N/A</v>
      </c>
      <c r="BT112" s="709" t="e">
        <f>[25]Tri_Incurred_CCounts_Attror!BT43</f>
        <v>#N/A</v>
      </c>
      <c r="BU112" s="709" t="e">
        <f>[25]Tri_Incurred_CCounts_Attror!BU43</f>
        <v>#N/A</v>
      </c>
      <c r="BV112" s="709" t="e">
        <f>[25]Tri_Incurred_CCounts_Attror!BV43</f>
        <v>#N/A</v>
      </c>
      <c r="BW112" s="709" t="e">
        <f>[25]Tri_Incurred_CCounts_Attror!BW43</f>
        <v>#N/A</v>
      </c>
      <c r="BX112" s="709" t="e">
        <f>[25]Tri_Incurred_CCounts_Attror!BX43</f>
        <v>#N/A</v>
      </c>
      <c r="BY112" s="709" t="e">
        <f>[25]Tri_Incurred_CCounts_Attror!BY43</f>
        <v>#N/A</v>
      </c>
      <c r="BZ112" s="709" t="e">
        <f>[25]Tri_Incurred_CCounts_Attror!BZ43</f>
        <v>#N/A</v>
      </c>
      <c r="CA112" s="709" t="e">
        <f>[25]Tri_Incurred_CCounts_Attror!CA43</f>
        <v>#N/A</v>
      </c>
      <c r="CB112" s="709" t="e">
        <f>[25]Tri_Incurred_CCounts_Attror!CB43</f>
        <v>#N/A</v>
      </c>
      <c r="CC112" s="709" t="e">
        <f>[25]Tri_Incurred_CCounts_Attror!CC43</f>
        <v>#N/A</v>
      </c>
    </row>
    <row r="113" spans="1:81">
      <c r="A113" s="127" t="s">
        <v>409</v>
      </c>
      <c r="B113" s="709">
        <f>[25]Tri_Incurred_CCounts_Attror!B44</f>
        <v>56</v>
      </c>
      <c r="C113" s="709">
        <f>[25]Tri_Incurred_CCounts_Attror!C44</f>
        <v>65</v>
      </c>
      <c r="D113" s="709">
        <f>[25]Tri_Incurred_CCounts_Attror!D44</f>
        <v>66</v>
      </c>
      <c r="E113" s="709">
        <f>[25]Tri_Incurred_CCounts_Attror!E44</f>
        <v>66</v>
      </c>
      <c r="F113" s="709">
        <f>[25]Tri_Incurred_CCounts_Attror!F44</f>
        <v>67</v>
      </c>
      <c r="G113" s="709">
        <f>[25]Tri_Incurred_CCounts_Attror!G44</f>
        <v>67</v>
      </c>
      <c r="H113" s="709">
        <f>[25]Tri_Incurred_CCounts_Attror!H44</f>
        <v>67</v>
      </c>
      <c r="I113" s="709">
        <f>[25]Tri_Incurred_CCounts_Attror!I44</f>
        <v>67</v>
      </c>
      <c r="J113" s="709">
        <f>[25]Tri_Incurred_CCounts_Attror!J44</f>
        <v>67</v>
      </c>
      <c r="K113" s="709">
        <f>[25]Tri_Incurred_CCounts_Attror!K44</f>
        <v>67</v>
      </c>
      <c r="L113" s="709">
        <f>[25]Tri_Incurred_CCounts_Attror!L44</f>
        <v>67</v>
      </c>
      <c r="M113" s="709">
        <f>[25]Tri_Incurred_CCounts_Attror!M44</f>
        <v>67</v>
      </c>
      <c r="N113" s="709">
        <f>[25]Tri_Incurred_CCounts_Attror!N44</f>
        <v>67</v>
      </c>
      <c r="O113" s="709">
        <f>[25]Tri_Incurred_CCounts_Attror!O44</f>
        <v>68</v>
      </c>
      <c r="P113" s="709">
        <f>[25]Tri_Incurred_CCounts_Attror!P44</f>
        <v>68</v>
      </c>
      <c r="Q113" s="709">
        <f>[25]Tri_Incurred_CCounts_Attror!Q44</f>
        <v>68</v>
      </c>
      <c r="R113" s="709">
        <f>[25]Tri_Incurred_CCounts_Attror!R44</f>
        <v>68</v>
      </c>
      <c r="S113" s="709">
        <f>[25]Tri_Incurred_CCounts_Attror!S44</f>
        <v>68</v>
      </c>
      <c r="T113" s="709">
        <f>[25]Tri_Incurred_CCounts_Attror!T44</f>
        <v>68</v>
      </c>
      <c r="U113" s="709">
        <f>[25]Tri_Incurred_CCounts_Attror!U44</f>
        <v>68</v>
      </c>
      <c r="V113" s="709">
        <f>[25]Tri_Incurred_CCounts_Attror!V44</f>
        <v>68</v>
      </c>
      <c r="W113" s="709">
        <f>[25]Tri_Incurred_CCounts_Attror!W44</f>
        <v>68</v>
      </c>
      <c r="X113" s="709">
        <f>[25]Tri_Incurred_CCounts_Attror!X44</f>
        <v>68</v>
      </c>
      <c r="Y113" s="709">
        <f>[25]Tri_Incurred_CCounts_Attror!Y44</f>
        <v>68</v>
      </c>
      <c r="Z113" s="709">
        <f>[25]Tri_Incurred_CCounts_Attror!Z44</f>
        <v>68</v>
      </c>
      <c r="AA113" s="709">
        <f>[25]Tri_Incurred_CCounts_Attror!AA44</f>
        <v>68</v>
      </c>
      <c r="AB113" s="709">
        <f>[25]Tri_Incurred_CCounts_Attror!AB44</f>
        <v>68</v>
      </c>
      <c r="AC113" s="709">
        <f>[25]Tri_Incurred_CCounts_Attror!AC44</f>
        <v>68</v>
      </c>
      <c r="AD113" s="709">
        <f>[25]Tri_Incurred_CCounts_Attror!AD44</f>
        <v>68</v>
      </c>
      <c r="AE113" s="709" t="str">
        <f>[25]Tri_Incurred_CCounts_Attror!AE44</f>
        <v/>
      </c>
      <c r="AF113" s="709" t="str">
        <f>[25]Tri_Incurred_CCounts_Attror!AF44</f>
        <v/>
      </c>
      <c r="AG113" s="709" t="str">
        <f>[25]Tri_Incurred_CCounts_Attror!AG44</f>
        <v/>
      </c>
      <c r="AH113" s="709" t="str">
        <f>[25]Tri_Incurred_CCounts_Attror!AH44</f>
        <v/>
      </c>
      <c r="AI113" s="709" t="str">
        <f>[25]Tri_Incurred_CCounts_Attror!AI44</f>
        <v/>
      </c>
      <c r="AJ113" s="709" t="str">
        <f>[25]Tri_Incurred_CCounts_Attror!AJ44</f>
        <v/>
      </c>
      <c r="AK113" s="709" t="str">
        <f>[25]Tri_Incurred_CCounts_Attror!AK44</f>
        <v/>
      </c>
      <c r="AL113" s="709" t="str">
        <f>[25]Tri_Incurred_CCounts_Attror!AL44</f>
        <v/>
      </c>
      <c r="AM113" s="709" t="str">
        <f>[25]Tri_Incurred_CCounts_Attror!AM44</f>
        <v/>
      </c>
      <c r="AN113" s="709" t="str">
        <f>[25]Tri_Incurred_CCounts_Attror!AN44</f>
        <v/>
      </c>
      <c r="AO113" s="709" t="str">
        <f>[25]Tri_Incurred_CCounts_Attror!AO44</f>
        <v/>
      </c>
      <c r="AP113" s="709" t="str">
        <f>[25]Tri_Incurred_CCounts_Attror!AP44</f>
        <v/>
      </c>
      <c r="AQ113" s="709" t="str">
        <f>[25]Tri_Incurred_CCounts_Attror!AQ44</f>
        <v/>
      </c>
      <c r="AR113" s="709" t="str">
        <f>[25]Tri_Incurred_CCounts_Attror!AR44</f>
        <v/>
      </c>
      <c r="AS113" s="709" t="str">
        <f>[25]Tri_Incurred_CCounts_Attror!AS44</f>
        <v/>
      </c>
      <c r="AT113" s="709" t="str">
        <f>[25]Tri_Incurred_CCounts_Attror!AT44</f>
        <v/>
      </c>
      <c r="AU113" s="709" t="str">
        <f>[25]Tri_Incurred_CCounts_Attror!AU44</f>
        <v/>
      </c>
      <c r="AV113" s="709" t="str">
        <f>[25]Tri_Incurred_CCounts_Attror!AV44</f>
        <v/>
      </c>
      <c r="AW113" s="709" t="str">
        <f>[25]Tri_Incurred_CCounts_Attror!AW44</f>
        <v/>
      </c>
      <c r="AX113" s="709" t="str">
        <f>[25]Tri_Incurred_CCounts_Attror!AX44</f>
        <v/>
      </c>
      <c r="AY113" s="709" t="str">
        <f>[25]Tri_Incurred_CCounts_Attror!AY44</f>
        <v/>
      </c>
      <c r="AZ113" s="709" t="str">
        <f>[25]Tri_Incurred_CCounts_Attror!AZ44</f>
        <v/>
      </c>
      <c r="BA113" s="709" t="str">
        <f>[25]Tri_Incurred_CCounts_Attror!BA44</f>
        <v/>
      </c>
      <c r="BB113" s="709" t="str">
        <f>[25]Tri_Incurred_CCounts_Attror!BB44</f>
        <v/>
      </c>
      <c r="BC113" s="709" t="str">
        <f>[25]Tri_Incurred_CCounts_Attror!BC44</f>
        <v/>
      </c>
      <c r="BD113" s="709" t="str">
        <f>[25]Tri_Incurred_CCounts_Attror!BD44</f>
        <v/>
      </c>
      <c r="BE113" s="709" t="str">
        <f>[25]Tri_Incurred_CCounts_Attror!BE44</f>
        <v/>
      </c>
      <c r="BF113" s="709" t="str">
        <f>[25]Tri_Incurred_CCounts_Attror!BF44</f>
        <v/>
      </c>
      <c r="BG113" s="709" t="str">
        <f>[25]Tri_Incurred_CCounts_Attror!BG44</f>
        <v/>
      </c>
      <c r="BH113" s="709" t="str">
        <f>[25]Tri_Incurred_CCounts_Attror!BH44</f>
        <v/>
      </c>
      <c r="BI113" s="709" t="str">
        <f>[25]Tri_Incurred_CCounts_Attror!BI44</f>
        <v/>
      </c>
      <c r="BJ113" s="709" t="str">
        <f>[25]Tri_Incurred_CCounts_Attror!BJ44</f>
        <v/>
      </c>
      <c r="BK113" s="709" t="e">
        <f>[25]Tri_Incurred_CCounts_Attror!BK44</f>
        <v>#N/A</v>
      </c>
      <c r="BL113" s="709" t="e">
        <f>[25]Tri_Incurred_CCounts_Attror!BL44</f>
        <v>#N/A</v>
      </c>
      <c r="BM113" s="709" t="e">
        <f>[25]Tri_Incurred_CCounts_Attror!BM44</f>
        <v>#N/A</v>
      </c>
      <c r="BN113" s="709" t="e">
        <f>[25]Tri_Incurred_CCounts_Attror!BN44</f>
        <v>#N/A</v>
      </c>
      <c r="BO113" s="709" t="e">
        <f>[25]Tri_Incurred_CCounts_Attror!BO44</f>
        <v>#N/A</v>
      </c>
      <c r="BP113" s="709" t="e">
        <f>[25]Tri_Incurred_CCounts_Attror!BP44</f>
        <v>#N/A</v>
      </c>
      <c r="BQ113" s="709" t="e">
        <f>[25]Tri_Incurred_CCounts_Attror!BQ44</f>
        <v>#N/A</v>
      </c>
      <c r="BR113" s="709" t="e">
        <f>[25]Tri_Incurred_CCounts_Attror!BR44</f>
        <v>#N/A</v>
      </c>
      <c r="BS113" s="709" t="e">
        <f>[25]Tri_Incurred_CCounts_Attror!BS44</f>
        <v>#N/A</v>
      </c>
      <c r="BT113" s="709" t="e">
        <f>[25]Tri_Incurred_CCounts_Attror!BT44</f>
        <v>#N/A</v>
      </c>
      <c r="BU113" s="709" t="e">
        <f>[25]Tri_Incurred_CCounts_Attror!BU44</f>
        <v>#N/A</v>
      </c>
      <c r="BV113" s="709" t="e">
        <f>[25]Tri_Incurred_CCounts_Attror!BV44</f>
        <v>#N/A</v>
      </c>
      <c r="BW113" s="709" t="e">
        <f>[25]Tri_Incurred_CCounts_Attror!BW44</f>
        <v>#N/A</v>
      </c>
      <c r="BX113" s="709" t="e">
        <f>[25]Tri_Incurred_CCounts_Attror!BX44</f>
        <v>#N/A</v>
      </c>
      <c r="BY113" s="709" t="e">
        <f>[25]Tri_Incurred_CCounts_Attror!BY44</f>
        <v>#N/A</v>
      </c>
      <c r="BZ113" s="709" t="e">
        <f>[25]Tri_Incurred_CCounts_Attror!BZ44</f>
        <v>#N/A</v>
      </c>
      <c r="CA113" s="709" t="e">
        <f>[25]Tri_Incurred_CCounts_Attror!CA44</f>
        <v>#N/A</v>
      </c>
      <c r="CB113" s="709" t="e">
        <f>[25]Tri_Incurred_CCounts_Attror!CB44</f>
        <v>#N/A</v>
      </c>
      <c r="CC113" s="709" t="e">
        <f>[25]Tri_Incurred_CCounts_Attror!CC44</f>
        <v>#N/A</v>
      </c>
    </row>
    <row r="114" spans="1:81">
      <c r="A114" s="127" t="s">
        <v>410</v>
      </c>
      <c r="B114" s="709">
        <f>[25]Tri_Incurred_CCounts_Attror!B45</f>
        <v>74</v>
      </c>
      <c r="C114" s="709">
        <f>[25]Tri_Incurred_CCounts_Attror!C45</f>
        <v>71</v>
      </c>
      <c r="D114" s="709">
        <f>[25]Tri_Incurred_CCounts_Attror!D45</f>
        <v>70</v>
      </c>
      <c r="E114" s="709">
        <f>[25]Tri_Incurred_CCounts_Attror!E45</f>
        <v>70</v>
      </c>
      <c r="F114" s="709">
        <f>[25]Tri_Incurred_CCounts_Attror!F45</f>
        <v>70</v>
      </c>
      <c r="G114" s="709">
        <f>[25]Tri_Incurred_CCounts_Attror!G45</f>
        <v>69</v>
      </c>
      <c r="H114" s="709">
        <f>[25]Tri_Incurred_CCounts_Attror!H45</f>
        <v>69</v>
      </c>
      <c r="I114" s="709">
        <f>[25]Tri_Incurred_CCounts_Attror!I45</f>
        <v>69</v>
      </c>
      <c r="J114" s="709">
        <f>[25]Tri_Incurred_CCounts_Attror!J45</f>
        <v>70</v>
      </c>
      <c r="K114" s="709">
        <f>[25]Tri_Incurred_CCounts_Attror!K45</f>
        <v>70</v>
      </c>
      <c r="L114" s="709">
        <f>[25]Tri_Incurred_CCounts_Attror!L45</f>
        <v>69</v>
      </c>
      <c r="M114" s="709">
        <f>[25]Tri_Incurred_CCounts_Attror!M45</f>
        <v>69</v>
      </c>
      <c r="N114" s="709">
        <f>[25]Tri_Incurred_CCounts_Attror!N45</f>
        <v>69</v>
      </c>
      <c r="O114" s="709">
        <f>[25]Tri_Incurred_CCounts_Attror!O45</f>
        <v>69</v>
      </c>
      <c r="P114" s="709">
        <f>[25]Tri_Incurred_CCounts_Attror!P45</f>
        <v>69</v>
      </c>
      <c r="Q114" s="709">
        <f>[25]Tri_Incurred_CCounts_Attror!Q45</f>
        <v>69</v>
      </c>
      <c r="R114" s="709">
        <f>[25]Tri_Incurred_CCounts_Attror!R45</f>
        <v>69</v>
      </c>
      <c r="S114" s="709">
        <f>[25]Tri_Incurred_CCounts_Attror!S45</f>
        <v>69</v>
      </c>
      <c r="T114" s="709">
        <f>[25]Tri_Incurred_CCounts_Attror!T45</f>
        <v>69</v>
      </c>
      <c r="U114" s="709">
        <f>[25]Tri_Incurred_CCounts_Attror!U45</f>
        <v>69</v>
      </c>
      <c r="V114" s="709">
        <f>[25]Tri_Incurred_CCounts_Attror!V45</f>
        <v>69</v>
      </c>
      <c r="W114" s="709">
        <f>[25]Tri_Incurred_CCounts_Attror!W45</f>
        <v>69</v>
      </c>
      <c r="X114" s="709">
        <f>[25]Tri_Incurred_CCounts_Attror!X45</f>
        <v>69</v>
      </c>
      <c r="Y114" s="709">
        <f>[25]Tri_Incurred_CCounts_Attror!Y45</f>
        <v>69</v>
      </c>
      <c r="Z114" s="709">
        <f>[25]Tri_Incurred_CCounts_Attror!Z45</f>
        <v>69</v>
      </c>
      <c r="AA114" s="709">
        <f>[25]Tri_Incurred_CCounts_Attror!AA45</f>
        <v>69</v>
      </c>
      <c r="AB114" s="709">
        <f>[25]Tri_Incurred_CCounts_Attror!AB45</f>
        <v>69</v>
      </c>
      <c r="AC114" s="709">
        <f>[25]Tri_Incurred_CCounts_Attror!AC45</f>
        <v>69</v>
      </c>
      <c r="AD114" s="709" t="str">
        <f>[25]Tri_Incurred_CCounts_Attror!AD45</f>
        <v/>
      </c>
      <c r="AE114" s="709" t="str">
        <f>[25]Tri_Incurred_CCounts_Attror!AE45</f>
        <v/>
      </c>
      <c r="AF114" s="709" t="str">
        <f>[25]Tri_Incurred_CCounts_Attror!AF45</f>
        <v/>
      </c>
      <c r="AG114" s="709" t="str">
        <f>[25]Tri_Incurred_CCounts_Attror!AG45</f>
        <v/>
      </c>
      <c r="AH114" s="709" t="str">
        <f>[25]Tri_Incurred_CCounts_Attror!AH45</f>
        <v/>
      </c>
      <c r="AI114" s="709" t="str">
        <f>[25]Tri_Incurred_CCounts_Attror!AI45</f>
        <v/>
      </c>
      <c r="AJ114" s="709" t="str">
        <f>[25]Tri_Incurred_CCounts_Attror!AJ45</f>
        <v/>
      </c>
      <c r="AK114" s="709" t="str">
        <f>[25]Tri_Incurred_CCounts_Attror!AK45</f>
        <v/>
      </c>
      <c r="AL114" s="709" t="str">
        <f>[25]Tri_Incurred_CCounts_Attror!AL45</f>
        <v/>
      </c>
      <c r="AM114" s="709" t="str">
        <f>[25]Tri_Incurred_CCounts_Attror!AM45</f>
        <v/>
      </c>
      <c r="AN114" s="709" t="str">
        <f>[25]Tri_Incurred_CCounts_Attror!AN45</f>
        <v/>
      </c>
      <c r="AO114" s="709" t="str">
        <f>[25]Tri_Incurred_CCounts_Attror!AO45</f>
        <v/>
      </c>
      <c r="AP114" s="709" t="str">
        <f>[25]Tri_Incurred_CCounts_Attror!AP45</f>
        <v/>
      </c>
      <c r="AQ114" s="709" t="str">
        <f>[25]Tri_Incurred_CCounts_Attror!AQ45</f>
        <v/>
      </c>
      <c r="AR114" s="709" t="str">
        <f>[25]Tri_Incurred_CCounts_Attror!AR45</f>
        <v/>
      </c>
      <c r="AS114" s="709" t="str">
        <f>[25]Tri_Incurred_CCounts_Attror!AS45</f>
        <v/>
      </c>
      <c r="AT114" s="709" t="str">
        <f>[25]Tri_Incurred_CCounts_Attror!AT45</f>
        <v/>
      </c>
      <c r="AU114" s="709" t="str">
        <f>[25]Tri_Incurred_CCounts_Attror!AU45</f>
        <v/>
      </c>
      <c r="AV114" s="709" t="str">
        <f>[25]Tri_Incurred_CCounts_Attror!AV45</f>
        <v/>
      </c>
      <c r="AW114" s="709" t="str">
        <f>[25]Tri_Incurred_CCounts_Attror!AW45</f>
        <v/>
      </c>
      <c r="AX114" s="709" t="str">
        <f>[25]Tri_Incurred_CCounts_Attror!AX45</f>
        <v/>
      </c>
      <c r="AY114" s="709" t="str">
        <f>[25]Tri_Incurred_CCounts_Attror!AY45</f>
        <v/>
      </c>
      <c r="AZ114" s="709" t="str">
        <f>[25]Tri_Incurred_CCounts_Attror!AZ45</f>
        <v/>
      </c>
      <c r="BA114" s="709" t="str">
        <f>[25]Tri_Incurred_CCounts_Attror!BA45</f>
        <v/>
      </c>
      <c r="BB114" s="709" t="str">
        <f>[25]Tri_Incurred_CCounts_Attror!BB45</f>
        <v/>
      </c>
      <c r="BC114" s="709" t="str">
        <f>[25]Tri_Incurred_CCounts_Attror!BC45</f>
        <v/>
      </c>
      <c r="BD114" s="709" t="str">
        <f>[25]Tri_Incurred_CCounts_Attror!BD45</f>
        <v/>
      </c>
      <c r="BE114" s="709" t="str">
        <f>[25]Tri_Incurred_CCounts_Attror!BE45</f>
        <v/>
      </c>
      <c r="BF114" s="709" t="str">
        <f>[25]Tri_Incurred_CCounts_Attror!BF45</f>
        <v/>
      </c>
      <c r="BG114" s="709" t="str">
        <f>[25]Tri_Incurred_CCounts_Attror!BG45</f>
        <v/>
      </c>
      <c r="BH114" s="709" t="str">
        <f>[25]Tri_Incurred_CCounts_Attror!BH45</f>
        <v/>
      </c>
      <c r="BI114" s="709" t="str">
        <f>[25]Tri_Incurred_CCounts_Attror!BI45</f>
        <v/>
      </c>
      <c r="BJ114" s="709" t="str">
        <f>[25]Tri_Incurred_CCounts_Attror!BJ45</f>
        <v/>
      </c>
      <c r="BK114" s="709" t="e">
        <f>[25]Tri_Incurred_CCounts_Attror!BK45</f>
        <v>#N/A</v>
      </c>
      <c r="BL114" s="709" t="e">
        <f>[25]Tri_Incurred_CCounts_Attror!BL45</f>
        <v>#N/A</v>
      </c>
      <c r="BM114" s="709" t="e">
        <f>[25]Tri_Incurred_CCounts_Attror!BM45</f>
        <v>#N/A</v>
      </c>
      <c r="BN114" s="709" t="e">
        <f>[25]Tri_Incurred_CCounts_Attror!BN45</f>
        <v>#N/A</v>
      </c>
      <c r="BO114" s="709" t="e">
        <f>[25]Tri_Incurred_CCounts_Attror!BO45</f>
        <v>#N/A</v>
      </c>
      <c r="BP114" s="709" t="e">
        <f>[25]Tri_Incurred_CCounts_Attror!BP45</f>
        <v>#N/A</v>
      </c>
      <c r="BQ114" s="709" t="e">
        <f>[25]Tri_Incurred_CCounts_Attror!BQ45</f>
        <v>#N/A</v>
      </c>
      <c r="BR114" s="709" t="e">
        <f>[25]Tri_Incurred_CCounts_Attror!BR45</f>
        <v>#N/A</v>
      </c>
      <c r="BS114" s="709" t="e">
        <f>[25]Tri_Incurred_CCounts_Attror!BS45</f>
        <v>#N/A</v>
      </c>
      <c r="BT114" s="709" t="e">
        <f>[25]Tri_Incurred_CCounts_Attror!BT45</f>
        <v>#N/A</v>
      </c>
      <c r="BU114" s="709" t="e">
        <f>[25]Tri_Incurred_CCounts_Attror!BU45</f>
        <v>#N/A</v>
      </c>
      <c r="BV114" s="709" t="e">
        <f>[25]Tri_Incurred_CCounts_Attror!BV45</f>
        <v>#N/A</v>
      </c>
      <c r="BW114" s="709" t="e">
        <f>[25]Tri_Incurred_CCounts_Attror!BW45</f>
        <v>#N/A</v>
      </c>
      <c r="BX114" s="709" t="e">
        <f>[25]Tri_Incurred_CCounts_Attror!BX45</f>
        <v>#N/A</v>
      </c>
      <c r="BY114" s="709" t="e">
        <f>[25]Tri_Incurred_CCounts_Attror!BY45</f>
        <v>#N/A</v>
      </c>
      <c r="BZ114" s="709" t="e">
        <f>[25]Tri_Incurred_CCounts_Attror!BZ45</f>
        <v>#N/A</v>
      </c>
      <c r="CA114" s="709" t="e">
        <f>[25]Tri_Incurred_CCounts_Attror!CA45</f>
        <v>#N/A</v>
      </c>
      <c r="CB114" s="709" t="e">
        <f>[25]Tri_Incurred_CCounts_Attror!CB45</f>
        <v>#N/A</v>
      </c>
      <c r="CC114" s="709" t="e">
        <f>[25]Tri_Incurred_CCounts_Attror!CC45</f>
        <v>#N/A</v>
      </c>
    </row>
    <row r="115" spans="1:81">
      <c r="A115" s="127" t="s">
        <v>411</v>
      </c>
      <c r="B115" s="709">
        <f>[25]Tri_Incurred_CCounts_Attror!B46</f>
        <v>80</v>
      </c>
      <c r="C115" s="709">
        <f>[25]Tri_Incurred_CCounts_Attror!C46</f>
        <v>84</v>
      </c>
      <c r="D115" s="709">
        <f>[25]Tri_Incurred_CCounts_Attror!D46</f>
        <v>84</v>
      </c>
      <c r="E115" s="709">
        <f>[25]Tri_Incurred_CCounts_Attror!E46</f>
        <v>84</v>
      </c>
      <c r="F115" s="709">
        <f>[25]Tri_Incurred_CCounts_Attror!F46</f>
        <v>84</v>
      </c>
      <c r="G115" s="709">
        <f>[25]Tri_Incurred_CCounts_Attror!G46</f>
        <v>84</v>
      </c>
      <c r="H115" s="709">
        <f>[25]Tri_Incurred_CCounts_Attror!H46</f>
        <v>83</v>
      </c>
      <c r="I115" s="709">
        <f>[25]Tri_Incurred_CCounts_Attror!I46</f>
        <v>83</v>
      </c>
      <c r="J115" s="709">
        <f>[25]Tri_Incurred_CCounts_Attror!J46</f>
        <v>83</v>
      </c>
      <c r="K115" s="709">
        <f>[25]Tri_Incurred_CCounts_Attror!K46</f>
        <v>83</v>
      </c>
      <c r="L115" s="709">
        <f>[25]Tri_Incurred_CCounts_Attror!L46</f>
        <v>83</v>
      </c>
      <c r="M115" s="709">
        <f>[25]Tri_Incurred_CCounts_Attror!M46</f>
        <v>83</v>
      </c>
      <c r="N115" s="709">
        <f>[25]Tri_Incurred_CCounts_Attror!N46</f>
        <v>83</v>
      </c>
      <c r="O115" s="709">
        <f>[25]Tri_Incurred_CCounts_Attror!O46</f>
        <v>83</v>
      </c>
      <c r="P115" s="709">
        <f>[25]Tri_Incurred_CCounts_Attror!P46</f>
        <v>83</v>
      </c>
      <c r="Q115" s="709">
        <f>[25]Tri_Incurred_CCounts_Attror!Q46</f>
        <v>83</v>
      </c>
      <c r="R115" s="709">
        <f>[25]Tri_Incurred_CCounts_Attror!R46</f>
        <v>83</v>
      </c>
      <c r="S115" s="709">
        <f>[25]Tri_Incurred_CCounts_Attror!S46</f>
        <v>83</v>
      </c>
      <c r="T115" s="709">
        <f>[25]Tri_Incurred_CCounts_Attror!T46</f>
        <v>83</v>
      </c>
      <c r="U115" s="709">
        <f>[25]Tri_Incurred_CCounts_Attror!U46</f>
        <v>83</v>
      </c>
      <c r="V115" s="709">
        <f>[25]Tri_Incurred_CCounts_Attror!V46</f>
        <v>83</v>
      </c>
      <c r="W115" s="709">
        <f>[25]Tri_Incurred_CCounts_Attror!W46</f>
        <v>83</v>
      </c>
      <c r="X115" s="709">
        <f>[25]Tri_Incurred_CCounts_Attror!X46</f>
        <v>83</v>
      </c>
      <c r="Y115" s="709">
        <f>[25]Tri_Incurred_CCounts_Attror!Y46</f>
        <v>83</v>
      </c>
      <c r="Z115" s="709">
        <f>[25]Tri_Incurred_CCounts_Attror!Z46</f>
        <v>83</v>
      </c>
      <c r="AA115" s="709">
        <f>[25]Tri_Incurred_CCounts_Attror!AA46</f>
        <v>83</v>
      </c>
      <c r="AB115" s="709">
        <f>[25]Tri_Incurred_CCounts_Attror!AB46</f>
        <v>83</v>
      </c>
      <c r="AC115" s="709" t="str">
        <f>[25]Tri_Incurred_CCounts_Attror!AC46</f>
        <v/>
      </c>
      <c r="AD115" s="709" t="str">
        <f>[25]Tri_Incurred_CCounts_Attror!AD46</f>
        <v/>
      </c>
      <c r="AE115" s="709" t="str">
        <f>[25]Tri_Incurred_CCounts_Attror!AE46</f>
        <v/>
      </c>
      <c r="AF115" s="709" t="str">
        <f>[25]Tri_Incurred_CCounts_Attror!AF46</f>
        <v/>
      </c>
      <c r="AG115" s="709" t="str">
        <f>[25]Tri_Incurred_CCounts_Attror!AG46</f>
        <v/>
      </c>
      <c r="AH115" s="709" t="str">
        <f>[25]Tri_Incurred_CCounts_Attror!AH46</f>
        <v/>
      </c>
      <c r="AI115" s="709" t="str">
        <f>[25]Tri_Incurred_CCounts_Attror!AI46</f>
        <v/>
      </c>
      <c r="AJ115" s="709" t="str">
        <f>[25]Tri_Incurred_CCounts_Attror!AJ46</f>
        <v/>
      </c>
      <c r="AK115" s="709" t="str">
        <f>[25]Tri_Incurred_CCounts_Attror!AK46</f>
        <v/>
      </c>
      <c r="AL115" s="709" t="str">
        <f>[25]Tri_Incurred_CCounts_Attror!AL46</f>
        <v/>
      </c>
      <c r="AM115" s="709" t="str">
        <f>[25]Tri_Incurred_CCounts_Attror!AM46</f>
        <v/>
      </c>
      <c r="AN115" s="709" t="str">
        <f>[25]Tri_Incurred_CCounts_Attror!AN46</f>
        <v/>
      </c>
      <c r="AO115" s="709" t="str">
        <f>[25]Tri_Incurred_CCounts_Attror!AO46</f>
        <v/>
      </c>
      <c r="AP115" s="709" t="str">
        <f>[25]Tri_Incurred_CCounts_Attror!AP46</f>
        <v/>
      </c>
      <c r="AQ115" s="709" t="str">
        <f>[25]Tri_Incurred_CCounts_Attror!AQ46</f>
        <v/>
      </c>
      <c r="AR115" s="709" t="str">
        <f>[25]Tri_Incurred_CCounts_Attror!AR46</f>
        <v/>
      </c>
      <c r="AS115" s="709" t="str">
        <f>[25]Tri_Incurred_CCounts_Attror!AS46</f>
        <v/>
      </c>
      <c r="AT115" s="709" t="str">
        <f>[25]Tri_Incurred_CCounts_Attror!AT46</f>
        <v/>
      </c>
      <c r="AU115" s="709" t="str">
        <f>[25]Tri_Incurred_CCounts_Attror!AU46</f>
        <v/>
      </c>
      <c r="AV115" s="709" t="str">
        <f>[25]Tri_Incurred_CCounts_Attror!AV46</f>
        <v/>
      </c>
      <c r="AW115" s="709" t="str">
        <f>[25]Tri_Incurred_CCounts_Attror!AW46</f>
        <v/>
      </c>
      <c r="AX115" s="709" t="str">
        <f>[25]Tri_Incurred_CCounts_Attror!AX46</f>
        <v/>
      </c>
      <c r="AY115" s="709" t="str">
        <f>[25]Tri_Incurred_CCounts_Attror!AY46</f>
        <v/>
      </c>
      <c r="AZ115" s="709" t="str">
        <f>[25]Tri_Incurred_CCounts_Attror!AZ46</f>
        <v/>
      </c>
      <c r="BA115" s="709" t="str">
        <f>[25]Tri_Incurred_CCounts_Attror!BA46</f>
        <v/>
      </c>
      <c r="BB115" s="709" t="str">
        <f>[25]Tri_Incurred_CCounts_Attror!BB46</f>
        <v/>
      </c>
      <c r="BC115" s="709" t="str">
        <f>[25]Tri_Incurred_CCounts_Attror!BC46</f>
        <v/>
      </c>
      <c r="BD115" s="709" t="str">
        <f>[25]Tri_Incurred_CCounts_Attror!BD46</f>
        <v/>
      </c>
      <c r="BE115" s="709" t="str">
        <f>[25]Tri_Incurred_CCounts_Attror!BE46</f>
        <v/>
      </c>
      <c r="BF115" s="709" t="str">
        <f>[25]Tri_Incurred_CCounts_Attror!BF46</f>
        <v/>
      </c>
      <c r="BG115" s="709" t="str">
        <f>[25]Tri_Incurred_CCounts_Attror!BG46</f>
        <v/>
      </c>
      <c r="BH115" s="709" t="str">
        <f>[25]Tri_Incurred_CCounts_Attror!BH46</f>
        <v/>
      </c>
      <c r="BI115" s="709" t="str">
        <f>[25]Tri_Incurred_CCounts_Attror!BI46</f>
        <v/>
      </c>
      <c r="BJ115" s="709" t="str">
        <f>[25]Tri_Incurred_CCounts_Attror!BJ46</f>
        <v/>
      </c>
      <c r="BK115" s="709" t="e">
        <f>[25]Tri_Incurred_CCounts_Attror!BK46</f>
        <v>#N/A</v>
      </c>
      <c r="BL115" s="709" t="e">
        <f>[25]Tri_Incurred_CCounts_Attror!BL46</f>
        <v>#N/A</v>
      </c>
      <c r="BM115" s="709" t="e">
        <f>[25]Tri_Incurred_CCounts_Attror!BM46</f>
        <v>#N/A</v>
      </c>
      <c r="BN115" s="709" t="e">
        <f>[25]Tri_Incurred_CCounts_Attror!BN46</f>
        <v>#N/A</v>
      </c>
      <c r="BO115" s="709" t="e">
        <f>[25]Tri_Incurred_CCounts_Attror!BO46</f>
        <v>#N/A</v>
      </c>
      <c r="BP115" s="709" t="e">
        <f>[25]Tri_Incurred_CCounts_Attror!BP46</f>
        <v>#N/A</v>
      </c>
      <c r="BQ115" s="709" t="e">
        <f>[25]Tri_Incurred_CCounts_Attror!BQ46</f>
        <v>#N/A</v>
      </c>
      <c r="BR115" s="709" t="e">
        <f>[25]Tri_Incurred_CCounts_Attror!BR46</f>
        <v>#N/A</v>
      </c>
      <c r="BS115" s="709" t="e">
        <f>[25]Tri_Incurred_CCounts_Attror!BS46</f>
        <v>#N/A</v>
      </c>
      <c r="BT115" s="709" t="e">
        <f>[25]Tri_Incurred_CCounts_Attror!BT46</f>
        <v>#N/A</v>
      </c>
      <c r="BU115" s="709" t="e">
        <f>[25]Tri_Incurred_CCounts_Attror!BU46</f>
        <v>#N/A</v>
      </c>
      <c r="BV115" s="709" t="e">
        <f>[25]Tri_Incurred_CCounts_Attror!BV46</f>
        <v>#N/A</v>
      </c>
      <c r="BW115" s="709" t="e">
        <f>[25]Tri_Incurred_CCounts_Attror!BW46</f>
        <v>#N/A</v>
      </c>
      <c r="BX115" s="709" t="e">
        <f>[25]Tri_Incurred_CCounts_Attror!BX46</f>
        <v>#N/A</v>
      </c>
      <c r="BY115" s="709" t="e">
        <f>[25]Tri_Incurred_CCounts_Attror!BY46</f>
        <v>#N/A</v>
      </c>
      <c r="BZ115" s="709" t="e">
        <f>[25]Tri_Incurred_CCounts_Attror!BZ46</f>
        <v>#N/A</v>
      </c>
      <c r="CA115" s="709" t="e">
        <f>[25]Tri_Incurred_CCounts_Attror!CA46</f>
        <v>#N/A</v>
      </c>
      <c r="CB115" s="709" t="e">
        <f>[25]Tri_Incurred_CCounts_Attror!CB46</f>
        <v>#N/A</v>
      </c>
      <c r="CC115" s="709" t="e">
        <f>[25]Tri_Incurred_CCounts_Attror!CC46</f>
        <v>#N/A</v>
      </c>
    </row>
    <row r="116" spans="1:81">
      <c r="A116" s="127" t="s">
        <v>412</v>
      </c>
      <c r="B116" s="709">
        <f>[25]Tri_Incurred_CCounts_Attror!B47</f>
        <v>73</v>
      </c>
      <c r="C116" s="709">
        <f>[25]Tri_Incurred_CCounts_Attror!C47</f>
        <v>81</v>
      </c>
      <c r="D116" s="709">
        <f>[25]Tri_Incurred_CCounts_Attror!D47</f>
        <v>81</v>
      </c>
      <c r="E116" s="709">
        <f>[25]Tri_Incurred_CCounts_Attror!E47</f>
        <v>80</v>
      </c>
      <c r="F116" s="709">
        <f>[25]Tri_Incurred_CCounts_Attror!F47</f>
        <v>81</v>
      </c>
      <c r="G116" s="709">
        <f>[25]Tri_Incurred_CCounts_Attror!G47</f>
        <v>81</v>
      </c>
      <c r="H116" s="709">
        <f>[25]Tri_Incurred_CCounts_Attror!H47</f>
        <v>81</v>
      </c>
      <c r="I116" s="709">
        <f>[25]Tri_Incurred_CCounts_Attror!I47</f>
        <v>80</v>
      </c>
      <c r="J116" s="709">
        <f>[25]Tri_Incurred_CCounts_Attror!J47</f>
        <v>80</v>
      </c>
      <c r="K116" s="709">
        <f>[25]Tri_Incurred_CCounts_Attror!K47</f>
        <v>80</v>
      </c>
      <c r="L116" s="709">
        <f>[25]Tri_Incurred_CCounts_Attror!L47</f>
        <v>80</v>
      </c>
      <c r="M116" s="709">
        <f>[25]Tri_Incurred_CCounts_Attror!M47</f>
        <v>80</v>
      </c>
      <c r="N116" s="709">
        <f>[25]Tri_Incurred_CCounts_Attror!N47</f>
        <v>81</v>
      </c>
      <c r="O116" s="709">
        <f>[25]Tri_Incurred_CCounts_Attror!O47</f>
        <v>81</v>
      </c>
      <c r="P116" s="709">
        <f>[25]Tri_Incurred_CCounts_Attror!P47</f>
        <v>81</v>
      </c>
      <c r="Q116" s="709">
        <f>[25]Tri_Incurred_CCounts_Attror!Q47</f>
        <v>81</v>
      </c>
      <c r="R116" s="709">
        <f>[25]Tri_Incurred_CCounts_Attror!R47</f>
        <v>81</v>
      </c>
      <c r="S116" s="709">
        <f>[25]Tri_Incurred_CCounts_Attror!S47</f>
        <v>81</v>
      </c>
      <c r="T116" s="709">
        <f>[25]Tri_Incurred_CCounts_Attror!T47</f>
        <v>81</v>
      </c>
      <c r="U116" s="709">
        <f>[25]Tri_Incurred_CCounts_Attror!U47</f>
        <v>81</v>
      </c>
      <c r="V116" s="709">
        <f>[25]Tri_Incurred_CCounts_Attror!V47</f>
        <v>81</v>
      </c>
      <c r="W116" s="709">
        <f>[25]Tri_Incurred_CCounts_Attror!W47</f>
        <v>81</v>
      </c>
      <c r="X116" s="709">
        <f>[25]Tri_Incurred_CCounts_Attror!X47</f>
        <v>81</v>
      </c>
      <c r="Y116" s="709">
        <f>[25]Tri_Incurred_CCounts_Attror!Y47</f>
        <v>81</v>
      </c>
      <c r="Z116" s="709">
        <f>[25]Tri_Incurred_CCounts_Attror!Z47</f>
        <v>81</v>
      </c>
      <c r="AA116" s="709">
        <f>[25]Tri_Incurred_CCounts_Attror!AA47</f>
        <v>81</v>
      </c>
      <c r="AB116" s="709" t="str">
        <f>[25]Tri_Incurred_CCounts_Attror!AB47</f>
        <v/>
      </c>
      <c r="AC116" s="709" t="str">
        <f>[25]Tri_Incurred_CCounts_Attror!AC47</f>
        <v/>
      </c>
      <c r="AD116" s="709" t="str">
        <f>[25]Tri_Incurred_CCounts_Attror!AD47</f>
        <v/>
      </c>
      <c r="AE116" s="709" t="str">
        <f>[25]Tri_Incurred_CCounts_Attror!AE47</f>
        <v/>
      </c>
      <c r="AF116" s="709" t="str">
        <f>[25]Tri_Incurred_CCounts_Attror!AF47</f>
        <v/>
      </c>
      <c r="AG116" s="709" t="str">
        <f>[25]Tri_Incurred_CCounts_Attror!AG47</f>
        <v/>
      </c>
      <c r="AH116" s="709" t="str">
        <f>[25]Tri_Incurred_CCounts_Attror!AH47</f>
        <v/>
      </c>
      <c r="AI116" s="709" t="str">
        <f>[25]Tri_Incurred_CCounts_Attror!AI47</f>
        <v/>
      </c>
      <c r="AJ116" s="709" t="str">
        <f>[25]Tri_Incurred_CCounts_Attror!AJ47</f>
        <v/>
      </c>
      <c r="AK116" s="709" t="str">
        <f>[25]Tri_Incurred_CCounts_Attror!AK47</f>
        <v/>
      </c>
      <c r="AL116" s="709" t="str">
        <f>[25]Tri_Incurred_CCounts_Attror!AL47</f>
        <v/>
      </c>
      <c r="AM116" s="709" t="str">
        <f>[25]Tri_Incurred_CCounts_Attror!AM47</f>
        <v/>
      </c>
      <c r="AN116" s="709" t="str">
        <f>[25]Tri_Incurred_CCounts_Attror!AN47</f>
        <v/>
      </c>
      <c r="AO116" s="709" t="str">
        <f>[25]Tri_Incurred_CCounts_Attror!AO47</f>
        <v/>
      </c>
      <c r="AP116" s="709" t="str">
        <f>[25]Tri_Incurred_CCounts_Attror!AP47</f>
        <v/>
      </c>
      <c r="AQ116" s="709" t="str">
        <f>[25]Tri_Incurred_CCounts_Attror!AQ47</f>
        <v/>
      </c>
      <c r="AR116" s="709" t="str">
        <f>[25]Tri_Incurred_CCounts_Attror!AR47</f>
        <v/>
      </c>
      <c r="AS116" s="709" t="str">
        <f>[25]Tri_Incurred_CCounts_Attror!AS47</f>
        <v/>
      </c>
      <c r="AT116" s="709" t="str">
        <f>[25]Tri_Incurred_CCounts_Attror!AT47</f>
        <v/>
      </c>
      <c r="AU116" s="709" t="str">
        <f>[25]Tri_Incurred_CCounts_Attror!AU47</f>
        <v/>
      </c>
      <c r="AV116" s="709" t="str">
        <f>[25]Tri_Incurred_CCounts_Attror!AV47</f>
        <v/>
      </c>
      <c r="AW116" s="709" t="str">
        <f>[25]Tri_Incurred_CCounts_Attror!AW47</f>
        <v/>
      </c>
      <c r="AX116" s="709" t="str">
        <f>[25]Tri_Incurred_CCounts_Attror!AX47</f>
        <v/>
      </c>
      <c r="AY116" s="709" t="str">
        <f>[25]Tri_Incurred_CCounts_Attror!AY47</f>
        <v/>
      </c>
      <c r="AZ116" s="709" t="str">
        <f>[25]Tri_Incurred_CCounts_Attror!AZ47</f>
        <v/>
      </c>
      <c r="BA116" s="709" t="str">
        <f>[25]Tri_Incurred_CCounts_Attror!BA47</f>
        <v/>
      </c>
      <c r="BB116" s="709" t="str">
        <f>[25]Tri_Incurred_CCounts_Attror!BB47</f>
        <v/>
      </c>
      <c r="BC116" s="709" t="str">
        <f>[25]Tri_Incurred_CCounts_Attror!BC47</f>
        <v/>
      </c>
      <c r="BD116" s="709" t="str">
        <f>[25]Tri_Incurred_CCounts_Attror!BD47</f>
        <v/>
      </c>
      <c r="BE116" s="709" t="str">
        <f>[25]Tri_Incurred_CCounts_Attror!BE47</f>
        <v/>
      </c>
      <c r="BF116" s="709" t="str">
        <f>[25]Tri_Incurred_CCounts_Attror!BF47</f>
        <v/>
      </c>
      <c r="BG116" s="709" t="str">
        <f>[25]Tri_Incurred_CCounts_Attror!BG47</f>
        <v/>
      </c>
      <c r="BH116" s="709" t="str">
        <f>[25]Tri_Incurred_CCounts_Attror!BH47</f>
        <v/>
      </c>
      <c r="BI116" s="709" t="str">
        <f>[25]Tri_Incurred_CCounts_Attror!BI47</f>
        <v/>
      </c>
      <c r="BJ116" s="709" t="str">
        <f>[25]Tri_Incurred_CCounts_Attror!BJ47</f>
        <v/>
      </c>
      <c r="BK116" s="709" t="e">
        <f>[25]Tri_Incurred_CCounts_Attror!BK47</f>
        <v>#N/A</v>
      </c>
      <c r="BL116" s="709" t="e">
        <f>[25]Tri_Incurred_CCounts_Attror!BL47</f>
        <v>#N/A</v>
      </c>
      <c r="BM116" s="709" t="e">
        <f>[25]Tri_Incurred_CCounts_Attror!BM47</f>
        <v>#N/A</v>
      </c>
      <c r="BN116" s="709" t="e">
        <f>[25]Tri_Incurred_CCounts_Attror!BN47</f>
        <v>#N/A</v>
      </c>
      <c r="BO116" s="709" t="e">
        <f>[25]Tri_Incurred_CCounts_Attror!BO47</f>
        <v>#N/A</v>
      </c>
      <c r="BP116" s="709" t="e">
        <f>[25]Tri_Incurred_CCounts_Attror!BP47</f>
        <v>#N/A</v>
      </c>
      <c r="BQ116" s="709" t="e">
        <f>[25]Tri_Incurred_CCounts_Attror!BQ47</f>
        <v>#N/A</v>
      </c>
      <c r="BR116" s="709" t="e">
        <f>[25]Tri_Incurred_CCounts_Attror!BR47</f>
        <v>#N/A</v>
      </c>
      <c r="BS116" s="709" t="e">
        <f>[25]Tri_Incurred_CCounts_Attror!BS47</f>
        <v>#N/A</v>
      </c>
      <c r="BT116" s="709" t="e">
        <f>[25]Tri_Incurred_CCounts_Attror!BT47</f>
        <v>#N/A</v>
      </c>
      <c r="BU116" s="709" t="e">
        <f>[25]Tri_Incurred_CCounts_Attror!BU47</f>
        <v>#N/A</v>
      </c>
      <c r="BV116" s="709" t="e">
        <f>[25]Tri_Incurred_CCounts_Attror!BV47</f>
        <v>#N/A</v>
      </c>
      <c r="BW116" s="709" t="e">
        <f>[25]Tri_Incurred_CCounts_Attror!BW47</f>
        <v>#N/A</v>
      </c>
      <c r="BX116" s="709" t="e">
        <f>[25]Tri_Incurred_CCounts_Attror!BX47</f>
        <v>#N/A</v>
      </c>
      <c r="BY116" s="709" t="e">
        <f>[25]Tri_Incurred_CCounts_Attror!BY47</f>
        <v>#N/A</v>
      </c>
      <c r="BZ116" s="709" t="e">
        <f>[25]Tri_Incurred_CCounts_Attror!BZ47</f>
        <v>#N/A</v>
      </c>
      <c r="CA116" s="709" t="e">
        <f>[25]Tri_Incurred_CCounts_Attror!CA47</f>
        <v>#N/A</v>
      </c>
      <c r="CB116" s="709" t="e">
        <f>[25]Tri_Incurred_CCounts_Attror!CB47</f>
        <v>#N/A</v>
      </c>
      <c r="CC116" s="709" t="e">
        <f>[25]Tri_Incurred_CCounts_Attror!CC47</f>
        <v>#N/A</v>
      </c>
    </row>
    <row r="117" spans="1:81">
      <c r="A117" s="127" t="s">
        <v>413</v>
      </c>
      <c r="B117" s="709">
        <f>[25]Tri_Incurred_CCounts_Attror!B48</f>
        <v>55</v>
      </c>
      <c r="C117" s="709">
        <f>[25]Tri_Incurred_CCounts_Attror!C48</f>
        <v>64</v>
      </c>
      <c r="D117" s="709">
        <f>[25]Tri_Incurred_CCounts_Attror!D48</f>
        <v>60</v>
      </c>
      <c r="E117" s="709">
        <f>[25]Tri_Incurred_CCounts_Attror!E48</f>
        <v>60</v>
      </c>
      <c r="F117" s="709">
        <f>[25]Tri_Incurred_CCounts_Attror!F48</f>
        <v>61</v>
      </c>
      <c r="G117" s="709">
        <f>[25]Tri_Incurred_CCounts_Attror!G48</f>
        <v>61</v>
      </c>
      <c r="H117" s="709">
        <f>[25]Tri_Incurred_CCounts_Attror!H48</f>
        <v>62</v>
      </c>
      <c r="I117" s="709">
        <f>[25]Tri_Incurred_CCounts_Attror!I48</f>
        <v>62</v>
      </c>
      <c r="J117" s="709">
        <f>[25]Tri_Incurred_CCounts_Attror!J48</f>
        <v>62</v>
      </c>
      <c r="K117" s="709">
        <f>[25]Tri_Incurred_CCounts_Attror!K48</f>
        <v>62</v>
      </c>
      <c r="L117" s="709">
        <f>[25]Tri_Incurred_CCounts_Attror!L48</f>
        <v>62</v>
      </c>
      <c r="M117" s="709">
        <f>[25]Tri_Incurred_CCounts_Attror!M48</f>
        <v>62</v>
      </c>
      <c r="N117" s="709">
        <f>[25]Tri_Incurred_CCounts_Attror!N48</f>
        <v>62</v>
      </c>
      <c r="O117" s="709">
        <f>[25]Tri_Incurred_CCounts_Attror!O48</f>
        <v>62</v>
      </c>
      <c r="P117" s="709">
        <f>[25]Tri_Incurred_CCounts_Attror!P48</f>
        <v>62</v>
      </c>
      <c r="Q117" s="709">
        <f>[25]Tri_Incurred_CCounts_Attror!Q48</f>
        <v>62</v>
      </c>
      <c r="R117" s="709">
        <f>[25]Tri_Incurred_CCounts_Attror!R48</f>
        <v>62</v>
      </c>
      <c r="S117" s="709">
        <f>[25]Tri_Incurred_CCounts_Attror!S48</f>
        <v>62</v>
      </c>
      <c r="T117" s="709">
        <f>[25]Tri_Incurred_CCounts_Attror!T48</f>
        <v>62</v>
      </c>
      <c r="U117" s="709">
        <f>[25]Tri_Incurred_CCounts_Attror!U48</f>
        <v>62</v>
      </c>
      <c r="V117" s="709">
        <f>[25]Tri_Incurred_CCounts_Attror!V48</f>
        <v>62</v>
      </c>
      <c r="W117" s="709">
        <f>[25]Tri_Incurred_CCounts_Attror!W48</f>
        <v>62</v>
      </c>
      <c r="X117" s="709">
        <f>[25]Tri_Incurred_CCounts_Attror!X48</f>
        <v>62</v>
      </c>
      <c r="Y117" s="709">
        <f>[25]Tri_Incurred_CCounts_Attror!Y48</f>
        <v>62</v>
      </c>
      <c r="Z117" s="709">
        <f>[25]Tri_Incurred_CCounts_Attror!Z48</f>
        <v>62</v>
      </c>
      <c r="AA117" s="709" t="str">
        <f>[25]Tri_Incurred_CCounts_Attror!AA48</f>
        <v/>
      </c>
      <c r="AB117" s="709" t="str">
        <f>[25]Tri_Incurred_CCounts_Attror!AB48</f>
        <v/>
      </c>
      <c r="AC117" s="709" t="str">
        <f>[25]Tri_Incurred_CCounts_Attror!AC48</f>
        <v/>
      </c>
      <c r="AD117" s="709" t="str">
        <f>[25]Tri_Incurred_CCounts_Attror!AD48</f>
        <v/>
      </c>
      <c r="AE117" s="709" t="str">
        <f>[25]Tri_Incurred_CCounts_Attror!AE48</f>
        <v/>
      </c>
      <c r="AF117" s="709" t="str">
        <f>[25]Tri_Incurred_CCounts_Attror!AF48</f>
        <v/>
      </c>
      <c r="AG117" s="709" t="str">
        <f>[25]Tri_Incurred_CCounts_Attror!AG48</f>
        <v/>
      </c>
      <c r="AH117" s="709" t="str">
        <f>[25]Tri_Incurred_CCounts_Attror!AH48</f>
        <v/>
      </c>
      <c r="AI117" s="709" t="str">
        <f>[25]Tri_Incurred_CCounts_Attror!AI48</f>
        <v/>
      </c>
      <c r="AJ117" s="709" t="str">
        <f>[25]Tri_Incurred_CCounts_Attror!AJ48</f>
        <v/>
      </c>
      <c r="AK117" s="709" t="str">
        <f>[25]Tri_Incurred_CCounts_Attror!AK48</f>
        <v/>
      </c>
      <c r="AL117" s="709" t="str">
        <f>[25]Tri_Incurred_CCounts_Attror!AL48</f>
        <v/>
      </c>
      <c r="AM117" s="709" t="str">
        <f>[25]Tri_Incurred_CCounts_Attror!AM48</f>
        <v/>
      </c>
      <c r="AN117" s="709" t="str">
        <f>[25]Tri_Incurred_CCounts_Attror!AN48</f>
        <v/>
      </c>
      <c r="AO117" s="709" t="str">
        <f>[25]Tri_Incurred_CCounts_Attror!AO48</f>
        <v/>
      </c>
      <c r="AP117" s="709" t="str">
        <f>[25]Tri_Incurred_CCounts_Attror!AP48</f>
        <v/>
      </c>
      <c r="AQ117" s="709" t="str">
        <f>[25]Tri_Incurred_CCounts_Attror!AQ48</f>
        <v/>
      </c>
      <c r="AR117" s="709" t="str">
        <f>[25]Tri_Incurred_CCounts_Attror!AR48</f>
        <v/>
      </c>
      <c r="AS117" s="709" t="str">
        <f>[25]Tri_Incurred_CCounts_Attror!AS48</f>
        <v/>
      </c>
      <c r="AT117" s="709" t="str">
        <f>[25]Tri_Incurred_CCounts_Attror!AT48</f>
        <v/>
      </c>
      <c r="AU117" s="709" t="str">
        <f>[25]Tri_Incurred_CCounts_Attror!AU48</f>
        <v/>
      </c>
      <c r="AV117" s="709" t="str">
        <f>[25]Tri_Incurred_CCounts_Attror!AV48</f>
        <v/>
      </c>
      <c r="AW117" s="709" t="str">
        <f>[25]Tri_Incurred_CCounts_Attror!AW48</f>
        <v/>
      </c>
      <c r="AX117" s="709" t="str">
        <f>[25]Tri_Incurred_CCounts_Attror!AX48</f>
        <v/>
      </c>
      <c r="AY117" s="709" t="str">
        <f>[25]Tri_Incurred_CCounts_Attror!AY48</f>
        <v/>
      </c>
      <c r="AZ117" s="709" t="str">
        <f>[25]Tri_Incurred_CCounts_Attror!AZ48</f>
        <v/>
      </c>
      <c r="BA117" s="709" t="str">
        <f>[25]Tri_Incurred_CCounts_Attror!BA48</f>
        <v/>
      </c>
      <c r="BB117" s="709" t="str">
        <f>[25]Tri_Incurred_CCounts_Attror!BB48</f>
        <v/>
      </c>
      <c r="BC117" s="709" t="str">
        <f>[25]Tri_Incurred_CCounts_Attror!BC48</f>
        <v/>
      </c>
      <c r="BD117" s="709" t="str">
        <f>[25]Tri_Incurred_CCounts_Attror!BD48</f>
        <v/>
      </c>
      <c r="BE117" s="709" t="str">
        <f>[25]Tri_Incurred_CCounts_Attror!BE48</f>
        <v/>
      </c>
      <c r="BF117" s="709" t="str">
        <f>[25]Tri_Incurred_CCounts_Attror!BF48</f>
        <v/>
      </c>
      <c r="BG117" s="709" t="str">
        <f>[25]Tri_Incurred_CCounts_Attror!BG48</f>
        <v/>
      </c>
      <c r="BH117" s="709" t="str">
        <f>[25]Tri_Incurred_CCounts_Attror!BH48</f>
        <v/>
      </c>
      <c r="BI117" s="709" t="str">
        <f>[25]Tri_Incurred_CCounts_Attror!BI48</f>
        <v/>
      </c>
      <c r="BJ117" s="709" t="str">
        <f>[25]Tri_Incurred_CCounts_Attror!BJ48</f>
        <v/>
      </c>
      <c r="BK117" s="709" t="e">
        <f>[25]Tri_Incurred_CCounts_Attror!BK48</f>
        <v>#N/A</v>
      </c>
      <c r="BL117" s="709" t="e">
        <f>[25]Tri_Incurred_CCounts_Attror!BL48</f>
        <v>#N/A</v>
      </c>
      <c r="BM117" s="709" t="e">
        <f>[25]Tri_Incurred_CCounts_Attror!BM48</f>
        <v>#N/A</v>
      </c>
      <c r="BN117" s="709" t="e">
        <f>[25]Tri_Incurred_CCounts_Attror!BN48</f>
        <v>#N/A</v>
      </c>
      <c r="BO117" s="709" t="e">
        <f>[25]Tri_Incurred_CCounts_Attror!BO48</f>
        <v>#N/A</v>
      </c>
      <c r="BP117" s="709" t="e">
        <f>[25]Tri_Incurred_CCounts_Attror!BP48</f>
        <v>#N/A</v>
      </c>
      <c r="BQ117" s="709" t="e">
        <f>[25]Tri_Incurred_CCounts_Attror!BQ48</f>
        <v>#N/A</v>
      </c>
      <c r="BR117" s="709" t="e">
        <f>[25]Tri_Incurred_CCounts_Attror!BR48</f>
        <v>#N/A</v>
      </c>
      <c r="BS117" s="709" t="e">
        <f>[25]Tri_Incurred_CCounts_Attror!BS48</f>
        <v>#N/A</v>
      </c>
      <c r="BT117" s="709" t="e">
        <f>[25]Tri_Incurred_CCounts_Attror!BT48</f>
        <v>#N/A</v>
      </c>
      <c r="BU117" s="709" t="e">
        <f>[25]Tri_Incurred_CCounts_Attror!BU48</f>
        <v>#N/A</v>
      </c>
      <c r="BV117" s="709" t="e">
        <f>[25]Tri_Incurred_CCounts_Attror!BV48</f>
        <v>#N/A</v>
      </c>
      <c r="BW117" s="709" t="e">
        <f>[25]Tri_Incurred_CCounts_Attror!BW48</f>
        <v>#N/A</v>
      </c>
      <c r="BX117" s="709" t="e">
        <f>[25]Tri_Incurred_CCounts_Attror!BX48</f>
        <v>#N/A</v>
      </c>
      <c r="BY117" s="709" t="e">
        <f>[25]Tri_Incurred_CCounts_Attror!BY48</f>
        <v>#N/A</v>
      </c>
      <c r="BZ117" s="709" t="e">
        <f>[25]Tri_Incurred_CCounts_Attror!BZ48</f>
        <v>#N/A</v>
      </c>
      <c r="CA117" s="709" t="e">
        <f>[25]Tri_Incurred_CCounts_Attror!CA48</f>
        <v>#N/A</v>
      </c>
      <c r="CB117" s="709" t="e">
        <f>[25]Tri_Incurred_CCounts_Attror!CB48</f>
        <v>#N/A</v>
      </c>
      <c r="CC117" s="709" t="e">
        <f>[25]Tri_Incurred_CCounts_Attror!CC48</f>
        <v>#N/A</v>
      </c>
    </row>
    <row r="118" spans="1:81">
      <c r="A118" s="127" t="s">
        <v>414</v>
      </c>
      <c r="B118" s="709">
        <f>[25]Tri_Incurred_CCounts_Attror!B49</f>
        <v>80</v>
      </c>
      <c r="C118" s="709">
        <f>[25]Tri_Incurred_CCounts_Attror!C49</f>
        <v>89</v>
      </c>
      <c r="D118" s="709">
        <f>[25]Tri_Incurred_CCounts_Attror!D49</f>
        <v>84</v>
      </c>
      <c r="E118" s="709">
        <f>[25]Tri_Incurred_CCounts_Attror!E49</f>
        <v>84</v>
      </c>
      <c r="F118" s="709">
        <f>[25]Tri_Incurred_CCounts_Attror!F49</f>
        <v>84</v>
      </c>
      <c r="G118" s="709">
        <f>[25]Tri_Incurred_CCounts_Attror!G49</f>
        <v>84</v>
      </c>
      <c r="H118" s="709">
        <f>[25]Tri_Incurred_CCounts_Attror!H49</f>
        <v>84</v>
      </c>
      <c r="I118" s="709">
        <f>[25]Tri_Incurred_CCounts_Attror!I49</f>
        <v>84</v>
      </c>
      <c r="J118" s="709">
        <f>[25]Tri_Incurred_CCounts_Attror!J49</f>
        <v>84</v>
      </c>
      <c r="K118" s="709">
        <f>[25]Tri_Incurred_CCounts_Attror!K49</f>
        <v>84</v>
      </c>
      <c r="L118" s="709">
        <f>[25]Tri_Incurred_CCounts_Attror!L49</f>
        <v>84</v>
      </c>
      <c r="M118" s="709">
        <f>[25]Tri_Incurred_CCounts_Attror!M49</f>
        <v>84</v>
      </c>
      <c r="N118" s="709">
        <f>[25]Tri_Incurred_CCounts_Attror!N49</f>
        <v>84</v>
      </c>
      <c r="O118" s="709">
        <f>[25]Tri_Incurred_CCounts_Attror!O49</f>
        <v>84</v>
      </c>
      <c r="P118" s="709">
        <f>[25]Tri_Incurred_CCounts_Attror!P49</f>
        <v>84</v>
      </c>
      <c r="Q118" s="709">
        <f>[25]Tri_Incurred_CCounts_Attror!Q49</f>
        <v>84</v>
      </c>
      <c r="R118" s="709">
        <f>[25]Tri_Incurred_CCounts_Attror!R49</f>
        <v>84</v>
      </c>
      <c r="S118" s="709">
        <f>[25]Tri_Incurred_CCounts_Attror!S49</f>
        <v>84</v>
      </c>
      <c r="T118" s="709">
        <f>[25]Tri_Incurred_CCounts_Attror!T49</f>
        <v>84</v>
      </c>
      <c r="U118" s="709">
        <f>[25]Tri_Incurred_CCounts_Attror!U49</f>
        <v>84</v>
      </c>
      <c r="V118" s="709">
        <f>[25]Tri_Incurred_CCounts_Attror!V49</f>
        <v>84</v>
      </c>
      <c r="W118" s="709">
        <f>[25]Tri_Incurred_CCounts_Attror!W49</f>
        <v>84</v>
      </c>
      <c r="X118" s="709">
        <f>[25]Tri_Incurred_CCounts_Attror!X49</f>
        <v>84</v>
      </c>
      <c r="Y118" s="709">
        <f>[25]Tri_Incurred_CCounts_Attror!Y49</f>
        <v>84</v>
      </c>
      <c r="Z118" s="709" t="str">
        <f>[25]Tri_Incurred_CCounts_Attror!Z49</f>
        <v/>
      </c>
      <c r="AA118" s="709" t="str">
        <f>[25]Tri_Incurred_CCounts_Attror!AA49</f>
        <v/>
      </c>
      <c r="AB118" s="709" t="str">
        <f>[25]Tri_Incurred_CCounts_Attror!AB49</f>
        <v/>
      </c>
      <c r="AC118" s="709" t="str">
        <f>[25]Tri_Incurred_CCounts_Attror!AC49</f>
        <v/>
      </c>
      <c r="AD118" s="709" t="str">
        <f>[25]Tri_Incurred_CCounts_Attror!AD49</f>
        <v/>
      </c>
      <c r="AE118" s="709" t="str">
        <f>[25]Tri_Incurred_CCounts_Attror!AE49</f>
        <v/>
      </c>
      <c r="AF118" s="709" t="str">
        <f>[25]Tri_Incurred_CCounts_Attror!AF49</f>
        <v/>
      </c>
      <c r="AG118" s="709" t="str">
        <f>[25]Tri_Incurred_CCounts_Attror!AG49</f>
        <v/>
      </c>
      <c r="AH118" s="709" t="str">
        <f>[25]Tri_Incurred_CCounts_Attror!AH49</f>
        <v/>
      </c>
      <c r="AI118" s="709" t="str">
        <f>[25]Tri_Incurred_CCounts_Attror!AI49</f>
        <v/>
      </c>
      <c r="AJ118" s="709" t="str">
        <f>[25]Tri_Incurred_CCounts_Attror!AJ49</f>
        <v/>
      </c>
      <c r="AK118" s="709" t="str">
        <f>[25]Tri_Incurred_CCounts_Attror!AK49</f>
        <v/>
      </c>
      <c r="AL118" s="709" t="str">
        <f>[25]Tri_Incurred_CCounts_Attror!AL49</f>
        <v/>
      </c>
      <c r="AM118" s="709" t="str">
        <f>[25]Tri_Incurred_CCounts_Attror!AM49</f>
        <v/>
      </c>
      <c r="AN118" s="709" t="str">
        <f>[25]Tri_Incurred_CCounts_Attror!AN49</f>
        <v/>
      </c>
      <c r="AO118" s="709" t="str">
        <f>[25]Tri_Incurred_CCounts_Attror!AO49</f>
        <v/>
      </c>
      <c r="AP118" s="709" t="str">
        <f>[25]Tri_Incurred_CCounts_Attror!AP49</f>
        <v/>
      </c>
      <c r="AQ118" s="709" t="str">
        <f>[25]Tri_Incurred_CCounts_Attror!AQ49</f>
        <v/>
      </c>
      <c r="AR118" s="709" t="str">
        <f>[25]Tri_Incurred_CCounts_Attror!AR49</f>
        <v/>
      </c>
      <c r="AS118" s="709" t="str">
        <f>[25]Tri_Incurred_CCounts_Attror!AS49</f>
        <v/>
      </c>
      <c r="AT118" s="709" t="str">
        <f>[25]Tri_Incurred_CCounts_Attror!AT49</f>
        <v/>
      </c>
      <c r="AU118" s="709" t="str">
        <f>[25]Tri_Incurred_CCounts_Attror!AU49</f>
        <v/>
      </c>
      <c r="AV118" s="709" t="str">
        <f>[25]Tri_Incurred_CCounts_Attror!AV49</f>
        <v/>
      </c>
      <c r="AW118" s="709" t="str">
        <f>[25]Tri_Incurred_CCounts_Attror!AW49</f>
        <v/>
      </c>
      <c r="AX118" s="709" t="str">
        <f>[25]Tri_Incurred_CCounts_Attror!AX49</f>
        <v/>
      </c>
      <c r="AY118" s="709" t="str">
        <f>[25]Tri_Incurred_CCounts_Attror!AY49</f>
        <v/>
      </c>
      <c r="AZ118" s="709" t="str">
        <f>[25]Tri_Incurred_CCounts_Attror!AZ49</f>
        <v/>
      </c>
      <c r="BA118" s="709" t="str">
        <f>[25]Tri_Incurred_CCounts_Attror!BA49</f>
        <v/>
      </c>
      <c r="BB118" s="709" t="str">
        <f>[25]Tri_Incurred_CCounts_Attror!BB49</f>
        <v/>
      </c>
      <c r="BC118" s="709" t="str">
        <f>[25]Tri_Incurred_CCounts_Attror!BC49</f>
        <v/>
      </c>
      <c r="BD118" s="709" t="str">
        <f>[25]Tri_Incurred_CCounts_Attror!BD49</f>
        <v/>
      </c>
      <c r="BE118" s="709" t="str">
        <f>[25]Tri_Incurred_CCounts_Attror!BE49</f>
        <v/>
      </c>
      <c r="BF118" s="709" t="str">
        <f>[25]Tri_Incurred_CCounts_Attror!BF49</f>
        <v/>
      </c>
      <c r="BG118" s="709" t="str">
        <f>[25]Tri_Incurred_CCounts_Attror!BG49</f>
        <v/>
      </c>
      <c r="BH118" s="709" t="str">
        <f>[25]Tri_Incurred_CCounts_Attror!BH49</f>
        <v/>
      </c>
      <c r="BI118" s="709" t="str">
        <f>[25]Tri_Incurred_CCounts_Attror!BI49</f>
        <v/>
      </c>
      <c r="BJ118" s="709" t="str">
        <f>[25]Tri_Incurred_CCounts_Attror!BJ49</f>
        <v/>
      </c>
      <c r="BK118" s="709" t="e">
        <f>[25]Tri_Incurred_CCounts_Attror!BK49</f>
        <v>#N/A</v>
      </c>
      <c r="BL118" s="709" t="e">
        <f>[25]Tri_Incurred_CCounts_Attror!BL49</f>
        <v>#N/A</v>
      </c>
      <c r="BM118" s="709" t="e">
        <f>[25]Tri_Incurred_CCounts_Attror!BM49</f>
        <v>#N/A</v>
      </c>
      <c r="BN118" s="709" t="e">
        <f>[25]Tri_Incurred_CCounts_Attror!BN49</f>
        <v>#N/A</v>
      </c>
      <c r="BO118" s="709" t="e">
        <f>[25]Tri_Incurred_CCounts_Attror!BO49</f>
        <v>#N/A</v>
      </c>
      <c r="BP118" s="709" t="e">
        <f>[25]Tri_Incurred_CCounts_Attror!BP49</f>
        <v>#N/A</v>
      </c>
      <c r="BQ118" s="709" t="e">
        <f>[25]Tri_Incurred_CCounts_Attror!BQ49</f>
        <v>#N/A</v>
      </c>
      <c r="BR118" s="709" t="e">
        <f>[25]Tri_Incurred_CCounts_Attror!BR49</f>
        <v>#N/A</v>
      </c>
      <c r="BS118" s="709" t="e">
        <f>[25]Tri_Incurred_CCounts_Attror!BS49</f>
        <v>#N/A</v>
      </c>
      <c r="BT118" s="709" t="e">
        <f>[25]Tri_Incurred_CCounts_Attror!BT49</f>
        <v>#N/A</v>
      </c>
      <c r="BU118" s="709" t="e">
        <f>[25]Tri_Incurred_CCounts_Attror!BU49</f>
        <v>#N/A</v>
      </c>
      <c r="BV118" s="709" t="e">
        <f>[25]Tri_Incurred_CCounts_Attror!BV49</f>
        <v>#N/A</v>
      </c>
      <c r="BW118" s="709" t="e">
        <f>[25]Tri_Incurred_CCounts_Attror!BW49</f>
        <v>#N/A</v>
      </c>
      <c r="BX118" s="709" t="e">
        <f>[25]Tri_Incurred_CCounts_Attror!BX49</f>
        <v>#N/A</v>
      </c>
      <c r="BY118" s="709" t="e">
        <f>[25]Tri_Incurred_CCounts_Attror!BY49</f>
        <v>#N/A</v>
      </c>
      <c r="BZ118" s="709" t="e">
        <f>[25]Tri_Incurred_CCounts_Attror!BZ49</f>
        <v>#N/A</v>
      </c>
      <c r="CA118" s="709" t="e">
        <f>[25]Tri_Incurred_CCounts_Attror!CA49</f>
        <v>#N/A</v>
      </c>
      <c r="CB118" s="709" t="e">
        <f>[25]Tri_Incurred_CCounts_Attror!CB49</f>
        <v>#N/A</v>
      </c>
      <c r="CC118" s="709" t="e">
        <f>[25]Tri_Incurred_CCounts_Attror!CC49</f>
        <v>#N/A</v>
      </c>
    </row>
    <row r="119" spans="1:81">
      <c r="A119" s="127" t="s">
        <v>415</v>
      </c>
      <c r="B119" s="709">
        <f>[25]Tri_Incurred_CCounts_Attror!B50</f>
        <v>61</v>
      </c>
      <c r="C119" s="709">
        <f>[25]Tri_Incurred_CCounts_Attror!C50</f>
        <v>62</v>
      </c>
      <c r="D119" s="709">
        <f>[25]Tri_Incurred_CCounts_Attror!D50</f>
        <v>61</v>
      </c>
      <c r="E119" s="709">
        <f>[25]Tri_Incurred_CCounts_Attror!E50</f>
        <v>61</v>
      </c>
      <c r="F119" s="709">
        <f>[25]Tri_Incurred_CCounts_Attror!F50</f>
        <v>61</v>
      </c>
      <c r="G119" s="709">
        <f>[25]Tri_Incurred_CCounts_Attror!G50</f>
        <v>61</v>
      </c>
      <c r="H119" s="709">
        <f>[25]Tri_Incurred_CCounts_Attror!H50</f>
        <v>61</v>
      </c>
      <c r="I119" s="709">
        <f>[25]Tri_Incurred_CCounts_Attror!I50</f>
        <v>61</v>
      </c>
      <c r="J119" s="709">
        <f>[25]Tri_Incurred_CCounts_Attror!J50</f>
        <v>61</v>
      </c>
      <c r="K119" s="709">
        <f>[25]Tri_Incurred_CCounts_Attror!K50</f>
        <v>60</v>
      </c>
      <c r="L119" s="709">
        <f>[25]Tri_Incurred_CCounts_Attror!L50</f>
        <v>60</v>
      </c>
      <c r="M119" s="709">
        <f>[25]Tri_Incurred_CCounts_Attror!M50</f>
        <v>60</v>
      </c>
      <c r="N119" s="709">
        <f>[25]Tri_Incurred_CCounts_Attror!N50</f>
        <v>60</v>
      </c>
      <c r="O119" s="709">
        <f>[25]Tri_Incurred_CCounts_Attror!O50</f>
        <v>60</v>
      </c>
      <c r="P119" s="709">
        <f>[25]Tri_Incurred_CCounts_Attror!P50</f>
        <v>60</v>
      </c>
      <c r="Q119" s="709">
        <f>[25]Tri_Incurred_CCounts_Attror!Q50</f>
        <v>61</v>
      </c>
      <c r="R119" s="709">
        <f>[25]Tri_Incurred_CCounts_Attror!R50</f>
        <v>61</v>
      </c>
      <c r="S119" s="709">
        <f>[25]Tri_Incurred_CCounts_Attror!S50</f>
        <v>60</v>
      </c>
      <c r="T119" s="709">
        <f>[25]Tri_Incurred_CCounts_Attror!T50</f>
        <v>60</v>
      </c>
      <c r="U119" s="709">
        <f>[25]Tri_Incurred_CCounts_Attror!U50</f>
        <v>60</v>
      </c>
      <c r="V119" s="709">
        <f>[25]Tri_Incurred_CCounts_Attror!V50</f>
        <v>60</v>
      </c>
      <c r="W119" s="709">
        <f>[25]Tri_Incurred_CCounts_Attror!W50</f>
        <v>60</v>
      </c>
      <c r="X119" s="709">
        <f>[25]Tri_Incurred_CCounts_Attror!X50</f>
        <v>60</v>
      </c>
      <c r="Y119" s="709" t="str">
        <f>[25]Tri_Incurred_CCounts_Attror!Y50</f>
        <v/>
      </c>
      <c r="Z119" s="709" t="str">
        <f>[25]Tri_Incurred_CCounts_Attror!Z50</f>
        <v/>
      </c>
      <c r="AA119" s="709" t="str">
        <f>[25]Tri_Incurred_CCounts_Attror!AA50</f>
        <v/>
      </c>
      <c r="AB119" s="709" t="str">
        <f>[25]Tri_Incurred_CCounts_Attror!AB50</f>
        <v/>
      </c>
      <c r="AC119" s="709" t="str">
        <f>[25]Tri_Incurred_CCounts_Attror!AC50</f>
        <v/>
      </c>
      <c r="AD119" s="709" t="str">
        <f>[25]Tri_Incurred_CCounts_Attror!AD50</f>
        <v/>
      </c>
      <c r="AE119" s="709" t="str">
        <f>[25]Tri_Incurred_CCounts_Attror!AE50</f>
        <v/>
      </c>
      <c r="AF119" s="709" t="str">
        <f>[25]Tri_Incurred_CCounts_Attror!AF50</f>
        <v/>
      </c>
      <c r="AG119" s="709" t="str">
        <f>[25]Tri_Incurred_CCounts_Attror!AG50</f>
        <v/>
      </c>
      <c r="AH119" s="709" t="str">
        <f>[25]Tri_Incurred_CCounts_Attror!AH50</f>
        <v/>
      </c>
      <c r="AI119" s="709" t="str">
        <f>[25]Tri_Incurred_CCounts_Attror!AI50</f>
        <v/>
      </c>
      <c r="AJ119" s="709" t="str">
        <f>[25]Tri_Incurred_CCounts_Attror!AJ50</f>
        <v/>
      </c>
      <c r="AK119" s="709" t="str">
        <f>[25]Tri_Incurred_CCounts_Attror!AK50</f>
        <v/>
      </c>
      <c r="AL119" s="709" t="str">
        <f>[25]Tri_Incurred_CCounts_Attror!AL50</f>
        <v/>
      </c>
      <c r="AM119" s="709" t="str">
        <f>[25]Tri_Incurred_CCounts_Attror!AM50</f>
        <v/>
      </c>
      <c r="AN119" s="709" t="str">
        <f>[25]Tri_Incurred_CCounts_Attror!AN50</f>
        <v/>
      </c>
      <c r="AO119" s="709" t="str">
        <f>[25]Tri_Incurred_CCounts_Attror!AO50</f>
        <v/>
      </c>
      <c r="AP119" s="709" t="str">
        <f>[25]Tri_Incurred_CCounts_Attror!AP50</f>
        <v/>
      </c>
      <c r="AQ119" s="709" t="str">
        <f>[25]Tri_Incurred_CCounts_Attror!AQ50</f>
        <v/>
      </c>
      <c r="AR119" s="709" t="str">
        <f>[25]Tri_Incurred_CCounts_Attror!AR50</f>
        <v/>
      </c>
      <c r="AS119" s="709" t="str">
        <f>[25]Tri_Incurred_CCounts_Attror!AS50</f>
        <v/>
      </c>
      <c r="AT119" s="709" t="str">
        <f>[25]Tri_Incurred_CCounts_Attror!AT50</f>
        <v/>
      </c>
      <c r="AU119" s="709" t="str">
        <f>[25]Tri_Incurred_CCounts_Attror!AU50</f>
        <v/>
      </c>
      <c r="AV119" s="709" t="str">
        <f>[25]Tri_Incurred_CCounts_Attror!AV50</f>
        <v/>
      </c>
      <c r="AW119" s="709" t="str">
        <f>[25]Tri_Incurred_CCounts_Attror!AW50</f>
        <v/>
      </c>
      <c r="AX119" s="709" t="str">
        <f>[25]Tri_Incurred_CCounts_Attror!AX50</f>
        <v/>
      </c>
      <c r="AY119" s="709" t="str">
        <f>[25]Tri_Incurred_CCounts_Attror!AY50</f>
        <v/>
      </c>
      <c r="AZ119" s="709" t="str">
        <f>[25]Tri_Incurred_CCounts_Attror!AZ50</f>
        <v/>
      </c>
      <c r="BA119" s="709" t="str">
        <f>[25]Tri_Incurred_CCounts_Attror!BA50</f>
        <v/>
      </c>
      <c r="BB119" s="709" t="str">
        <f>[25]Tri_Incurred_CCounts_Attror!BB50</f>
        <v/>
      </c>
      <c r="BC119" s="709" t="str">
        <f>[25]Tri_Incurred_CCounts_Attror!BC50</f>
        <v/>
      </c>
      <c r="BD119" s="709" t="str">
        <f>[25]Tri_Incurred_CCounts_Attror!BD50</f>
        <v/>
      </c>
      <c r="BE119" s="709" t="str">
        <f>[25]Tri_Incurred_CCounts_Attror!BE50</f>
        <v/>
      </c>
      <c r="BF119" s="709" t="str">
        <f>[25]Tri_Incurred_CCounts_Attror!BF50</f>
        <v/>
      </c>
      <c r="BG119" s="709" t="str">
        <f>[25]Tri_Incurred_CCounts_Attror!BG50</f>
        <v/>
      </c>
      <c r="BH119" s="709" t="str">
        <f>[25]Tri_Incurred_CCounts_Attror!BH50</f>
        <v/>
      </c>
      <c r="BI119" s="709" t="str">
        <f>[25]Tri_Incurred_CCounts_Attror!BI50</f>
        <v/>
      </c>
      <c r="BJ119" s="709" t="str">
        <f>[25]Tri_Incurred_CCounts_Attror!BJ50</f>
        <v/>
      </c>
      <c r="BK119" s="709" t="e">
        <f>[25]Tri_Incurred_CCounts_Attror!BK50</f>
        <v>#N/A</v>
      </c>
      <c r="BL119" s="709" t="e">
        <f>[25]Tri_Incurred_CCounts_Attror!BL50</f>
        <v>#N/A</v>
      </c>
      <c r="BM119" s="709" t="e">
        <f>[25]Tri_Incurred_CCounts_Attror!BM50</f>
        <v>#N/A</v>
      </c>
      <c r="BN119" s="709" t="e">
        <f>[25]Tri_Incurred_CCounts_Attror!BN50</f>
        <v>#N/A</v>
      </c>
      <c r="BO119" s="709" t="e">
        <f>[25]Tri_Incurred_CCounts_Attror!BO50</f>
        <v>#N/A</v>
      </c>
      <c r="BP119" s="709" t="e">
        <f>[25]Tri_Incurred_CCounts_Attror!BP50</f>
        <v>#N/A</v>
      </c>
      <c r="BQ119" s="709" t="e">
        <f>[25]Tri_Incurred_CCounts_Attror!BQ50</f>
        <v>#N/A</v>
      </c>
      <c r="BR119" s="709" t="e">
        <f>[25]Tri_Incurred_CCounts_Attror!BR50</f>
        <v>#N/A</v>
      </c>
      <c r="BS119" s="709" t="e">
        <f>[25]Tri_Incurred_CCounts_Attror!BS50</f>
        <v>#N/A</v>
      </c>
      <c r="BT119" s="709" t="e">
        <f>[25]Tri_Incurred_CCounts_Attror!BT50</f>
        <v>#N/A</v>
      </c>
      <c r="BU119" s="709" t="e">
        <f>[25]Tri_Incurred_CCounts_Attror!BU50</f>
        <v>#N/A</v>
      </c>
      <c r="BV119" s="709" t="e">
        <f>[25]Tri_Incurred_CCounts_Attror!BV50</f>
        <v>#N/A</v>
      </c>
      <c r="BW119" s="709" t="e">
        <f>[25]Tri_Incurred_CCounts_Attror!BW50</f>
        <v>#N/A</v>
      </c>
      <c r="BX119" s="709" t="e">
        <f>[25]Tri_Incurred_CCounts_Attror!BX50</f>
        <v>#N/A</v>
      </c>
      <c r="BY119" s="709" t="e">
        <f>[25]Tri_Incurred_CCounts_Attror!BY50</f>
        <v>#N/A</v>
      </c>
      <c r="BZ119" s="709" t="e">
        <f>[25]Tri_Incurred_CCounts_Attror!BZ50</f>
        <v>#N/A</v>
      </c>
      <c r="CA119" s="709" t="e">
        <f>[25]Tri_Incurred_CCounts_Attror!CA50</f>
        <v>#N/A</v>
      </c>
      <c r="CB119" s="709" t="e">
        <f>[25]Tri_Incurred_CCounts_Attror!CB50</f>
        <v>#N/A</v>
      </c>
      <c r="CC119" s="709" t="e">
        <f>[25]Tri_Incurred_CCounts_Attror!CC50</f>
        <v>#N/A</v>
      </c>
    </row>
    <row r="120" spans="1:81">
      <c r="A120" s="127" t="s">
        <v>416</v>
      </c>
      <c r="B120" s="709">
        <f>[25]Tri_Incurred_CCounts_Attror!B51</f>
        <v>69</v>
      </c>
      <c r="C120" s="709">
        <f>[25]Tri_Incurred_CCounts_Attror!C51</f>
        <v>76</v>
      </c>
      <c r="D120" s="709">
        <f>[25]Tri_Incurred_CCounts_Attror!D51</f>
        <v>70</v>
      </c>
      <c r="E120" s="709">
        <f>[25]Tri_Incurred_CCounts_Attror!E51</f>
        <v>71</v>
      </c>
      <c r="F120" s="709">
        <f>[25]Tri_Incurred_CCounts_Attror!F51</f>
        <v>72</v>
      </c>
      <c r="G120" s="709">
        <f>[25]Tri_Incurred_CCounts_Attror!G51</f>
        <v>72</v>
      </c>
      <c r="H120" s="709">
        <f>[25]Tri_Incurred_CCounts_Attror!H51</f>
        <v>72</v>
      </c>
      <c r="I120" s="709">
        <f>[25]Tri_Incurred_CCounts_Attror!I51</f>
        <v>72</v>
      </c>
      <c r="J120" s="709">
        <f>[25]Tri_Incurred_CCounts_Attror!J51</f>
        <v>72</v>
      </c>
      <c r="K120" s="709">
        <f>[25]Tri_Incurred_CCounts_Attror!K51</f>
        <v>72</v>
      </c>
      <c r="L120" s="709">
        <f>[25]Tri_Incurred_CCounts_Attror!L51</f>
        <v>72</v>
      </c>
      <c r="M120" s="709">
        <f>[25]Tri_Incurred_CCounts_Attror!M51</f>
        <v>72</v>
      </c>
      <c r="N120" s="709">
        <f>[25]Tri_Incurred_CCounts_Attror!N51</f>
        <v>72</v>
      </c>
      <c r="O120" s="709">
        <f>[25]Tri_Incurred_CCounts_Attror!O51</f>
        <v>72</v>
      </c>
      <c r="P120" s="709">
        <f>[25]Tri_Incurred_CCounts_Attror!P51</f>
        <v>72</v>
      </c>
      <c r="Q120" s="709">
        <f>[25]Tri_Incurred_CCounts_Attror!Q51</f>
        <v>72</v>
      </c>
      <c r="R120" s="709">
        <f>[25]Tri_Incurred_CCounts_Attror!R51</f>
        <v>72</v>
      </c>
      <c r="S120" s="709">
        <f>[25]Tri_Incurred_CCounts_Attror!S51</f>
        <v>72</v>
      </c>
      <c r="T120" s="709">
        <f>[25]Tri_Incurred_CCounts_Attror!T51</f>
        <v>72</v>
      </c>
      <c r="U120" s="709">
        <f>[25]Tri_Incurred_CCounts_Attror!U51</f>
        <v>72</v>
      </c>
      <c r="V120" s="709">
        <f>[25]Tri_Incurred_CCounts_Attror!V51</f>
        <v>72</v>
      </c>
      <c r="W120" s="709">
        <f>[25]Tri_Incurred_CCounts_Attror!W51</f>
        <v>72</v>
      </c>
      <c r="X120" s="709" t="str">
        <f>[25]Tri_Incurred_CCounts_Attror!X51</f>
        <v/>
      </c>
      <c r="Y120" s="709" t="str">
        <f>[25]Tri_Incurred_CCounts_Attror!Y51</f>
        <v/>
      </c>
      <c r="Z120" s="709" t="str">
        <f>[25]Tri_Incurred_CCounts_Attror!Z51</f>
        <v/>
      </c>
      <c r="AA120" s="709" t="str">
        <f>[25]Tri_Incurred_CCounts_Attror!AA51</f>
        <v/>
      </c>
      <c r="AB120" s="709" t="str">
        <f>[25]Tri_Incurred_CCounts_Attror!AB51</f>
        <v/>
      </c>
      <c r="AC120" s="709" t="str">
        <f>[25]Tri_Incurred_CCounts_Attror!AC51</f>
        <v/>
      </c>
      <c r="AD120" s="709" t="str">
        <f>[25]Tri_Incurred_CCounts_Attror!AD51</f>
        <v/>
      </c>
      <c r="AE120" s="709" t="str">
        <f>[25]Tri_Incurred_CCounts_Attror!AE51</f>
        <v/>
      </c>
      <c r="AF120" s="709" t="str">
        <f>[25]Tri_Incurred_CCounts_Attror!AF51</f>
        <v/>
      </c>
      <c r="AG120" s="709" t="str">
        <f>[25]Tri_Incurred_CCounts_Attror!AG51</f>
        <v/>
      </c>
      <c r="AH120" s="709" t="str">
        <f>[25]Tri_Incurred_CCounts_Attror!AH51</f>
        <v/>
      </c>
      <c r="AI120" s="709" t="str">
        <f>[25]Tri_Incurred_CCounts_Attror!AI51</f>
        <v/>
      </c>
      <c r="AJ120" s="709" t="str">
        <f>[25]Tri_Incurred_CCounts_Attror!AJ51</f>
        <v/>
      </c>
      <c r="AK120" s="709" t="str">
        <f>[25]Tri_Incurred_CCounts_Attror!AK51</f>
        <v/>
      </c>
      <c r="AL120" s="709" t="str">
        <f>[25]Tri_Incurred_CCounts_Attror!AL51</f>
        <v/>
      </c>
      <c r="AM120" s="709" t="str">
        <f>[25]Tri_Incurred_CCounts_Attror!AM51</f>
        <v/>
      </c>
      <c r="AN120" s="709" t="str">
        <f>[25]Tri_Incurred_CCounts_Attror!AN51</f>
        <v/>
      </c>
      <c r="AO120" s="709" t="str">
        <f>[25]Tri_Incurred_CCounts_Attror!AO51</f>
        <v/>
      </c>
      <c r="AP120" s="709" t="str">
        <f>[25]Tri_Incurred_CCounts_Attror!AP51</f>
        <v/>
      </c>
      <c r="AQ120" s="709" t="str">
        <f>[25]Tri_Incurred_CCounts_Attror!AQ51</f>
        <v/>
      </c>
      <c r="AR120" s="709" t="str">
        <f>[25]Tri_Incurred_CCounts_Attror!AR51</f>
        <v/>
      </c>
      <c r="AS120" s="709" t="str">
        <f>[25]Tri_Incurred_CCounts_Attror!AS51</f>
        <v/>
      </c>
      <c r="AT120" s="709" t="str">
        <f>[25]Tri_Incurred_CCounts_Attror!AT51</f>
        <v/>
      </c>
      <c r="AU120" s="709" t="str">
        <f>[25]Tri_Incurred_CCounts_Attror!AU51</f>
        <v/>
      </c>
      <c r="AV120" s="709" t="str">
        <f>[25]Tri_Incurred_CCounts_Attror!AV51</f>
        <v/>
      </c>
      <c r="AW120" s="709" t="str">
        <f>[25]Tri_Incurred_CCounts_Attror!AW51</f>
        <v/>
      </c>
      <c r="AX120" s="709" t="str">
        <f>[25]Tri_Incurred_CCounts_Attror!AX51</f>
        <v/>
      </c>
      <c r="AY120" s="709" t="str">
        <f>[25]Tri_Incurred_CCounts_Attror!AY51</f>
        <v/>
      </c>
      <c r="AZ120" s="709" t="str">
        <f>[25]Tri_Incurred_CCounts_Attror!AZ51</f>
        <v/>
      </c>
      <c r="BA120" s="709" t="str">
        <f>[25]Tri_Incurred_CCounts_Attror!BA51</f>
        <v/>
      </c>
      <c r="BB120" s="709" t="str">
        <f>[25]Tri_Incurred_CCounts_Attror!BB51</f>
        <v/>
      </c>
      <c r="BC120" s="709" t="str">
        <f>[25]Tri_Incurred_CCounts_Attror!BC51</f>
        <v/>
      </c>
      <c r="BD120" s="709" t="str">
        <f>[25]Tri_Incurred_CCounts_Attror!BD51</f>
        <v/>
      </c>
      <c r="BE120" s="709" t="str">
        <f>[25]Tri_Incurred_CCounts_Attror!BE51</f>
        <v/>
      </c>
      <c r="BF120" s="709" t="str">
        <f>[25]Tri_Incurred_CCounts_Attror!BF51</f>
        <v/>
      </c>
      <c r="BG120" s="709" t="str">
        <f>[25]Tri_Incurred_CCounts_Attror!BG51</f>
        <v/>
      </c>
      <c r="BH120" s="709" t="str">
        <f>[25]Tri_Incurred_CCounts_Attror!BH51</f>
        <v/>
      </c>
      <c r="BI120" s="709" t="str">
        <f>[25]Tri_Incurred_CCounts_Attror!BI51</f>
        <v/>
      </c>
      <c r="BJ120" s="709" t="str">
        <f>[25]Tri_Incurred_CCounts_Attror!BJ51</f>
        <v/>
      </c>
      <c r="BK120" s="709" t="e">
        <f>[25]Tri_Incurred_CCounts_Attror!BK51</f>
        <v>#N/A</v>
      </c>
      <c r="BL120" s="709" t="e">
        <f>[25]Tri_Incurred_CCounts_Attror!BL51</f>
        <v>#N/A</v>
      </c>
      <c r="BM120" s="709" t="e">
        <f>[25]Tri_Incurred_CCounts_Attror!BM51</f>
        <v>#N/A</v>
      </c>
      <c r="BN120" s="709" t="e">
        <f>[25]Tri_Incurred_CCounts_Attror!BN51</f>
        <v>#N/A</v>
      </c>
      <c r="BO120" s="709" t="e">
        <f>[25]Tri_Incurred_CCounts_Attror!BO51</f>
        <v>#N/A</v>
      </c>
      <c r="BP120" s="709" t="e">
        <f>[25]Tri_Incurred_CCounts_Attror!BP51</f>
        <v>#N/A</v>
      </c>
      <c r="BQ120" s="709" t="e">
        <f>[25]Tri_Incurred_CCounts_Attror!BQ51</f>
        <v>#N/A</v>
      </c>
      <c r="BR120" s="709" t="e">
        <f>[25]Tri_Incurred_CCounts_Attror!BR51</f>
        <v>#N/A</v>
      </c>
      <c r="BS120" s="709" t="e">
        <f>[25]Tri_Incurred_CCounts_Attror!BS51</f>
        <v>#N/A</v>
      </c>
      <c r="BT120" s="709" t="e">
        <f>[25]Tri_Incurred_CCounts_Attror!BT51</f>
        <v>#N/A</v>
      </c>
      <c r="BU120" s="709" t="e">
        <f>[25]Tri_Incurred_CCounts_Attror!BU51</f>
        <v>#N/A</v>
      </c>
      <c r="BV120" s="709" t="e">
        <f>[25]Tri_Incurred_CCounts_Attror!BV51</f>
        <v>#N/A</v>
      </c>
      <c r="BW120" s="709" t="e">
        <f>[25]Tri_Incurred_CCounts_Attror!BW51</f>
        <v>#N/A</v>
      </c>
      <c r="BX120" s="709" t="e">
        <f>[25]Tri_Incurred_CCounts_Attror!BX51</f>
        <v>#N/A</v>
      </c>
      <c r="BY120" s="709" t="e">
        <f>[25]Tri_Incurred_CCounts_Attror!BY51</f>
        <v>#N/A</v>
      </c>
      <c r="BZ120" s="709" t="e">
        <f>[25]Tri_Incurred_CCounts_Attror!BZ51</f>
        <v>#N/A</v>
      </c>
      <c r="CA120" s="709" t="e">
        <f>[25]Tri_Incurred_CCounts_Attror!CA51</f>
        <v>#N/A</v>
      </c>
      <c r="CB120" s="709" t="e">
        <f>[25]Tri_Incurred_CCounts_Attror!CB51</f>
        <v>#N/A</v>
      </c>
      <c r="CC120" s="709" t="e">
        <f>[25]Tri_Incurred_CCounts_Attror!CC51</f>
        <v>#N/A</v>
      </c>
    </row>
    <row r="121" spans="1:81">
      <c r="A121" s="127" t="s">
        <v>417</v>
      </c>
      <c r="B121" s="709">
        <f>[25]Tri_Incurred_CCounts_Attror!B52</f>
        <v>65</v>
      </c>
      <c r="C121" s="709">
        <f>[25]Tri_Incurred_CCounts_Attror!C52</f>
        <v>67</v>
      </c>
      <c r="D121" s="709">
        <f>[25]Tri_Incurred_CCounts_Attror!D52</f>
        <v>63</v>
      </c>
      <c r="E121" s="709">
        <f>[25]Tri_Incurred_CCounts_Attror!E52</f>
        <v>63</v>
      </c>
      <c r="F121" s="709">
        <f>[25]Tri_Incurred_CCounts_Attror!F52</f>
        <v>63</v>
      </c>
      <c r="G121" s="709">
        <f>[25]Tri_Incurred_CCounts_Attror!G52</f>
        <v>64</v>
      </c>
      <c r="H121" s="709">
        <f>[25]Tri_Incurred_CCounts_Attror!H52</f>
        <v>63</v>
      </c>
      <c r="I121" s="709">
        <f>[25]Tri_Incurred_CCounts_Attror!I52</f>
        <v>63</v>
      </c>
      <c r="J121" s="709">
        <f>[25]Tri_Incurred_CCounts_Attror!J52</f>
        <v>62</v>
      </c>
      <c r="K121" s="709">
        <f>[25]Tri_Incurred_CCounts_Attror!K52</f>
        <v>62</v>
      </c>
      <c r="L121" s="709">
        <f>[25]Tri_Incurred_CCounts_Attror!L52</f>
        <v>62</v>
      </c>
      <c r="M121" s="709">
        <f>[25]Tri_Incurred_CCounts_Attror!M52</f>
        <v>62</v>
      </c>
      <c r="N121" s="709">
        <f>[25]Tri_Incurred_CCounts_Attror!N52</f>
        <v>62</v>
      </c>
      <c r="O121" s="709">
        <f>[25]Tri_Incurred_CCounts_Attror!O52</f>
        <v>62</v>
      </c>
      <c r="P121" s="709">
        <f>[25]Tri_Incurred_CCounts_Attror!P52</f>
        <v>62</v>
      </c>
      <c r="Q121" s="709">
        <f>[25]Tri_Incurred_CCounts_Attror!Q52</f>
        <v>62</v>
      </c>
      <c r="R121" s="709">
        <f>[25]Tri_Incurred_CCounts_Attror!R52</f>
        <v>62</v>
      </c>
      <c r="S121" s="709">
        <f>[25]Tri_Incurred_CCounts_Attror!S52</f>
        <v>62</v>
      </c>
      <c r="T121" s="709">
        <f>[25]Tri_Incurred_CCounts_Attror!T52</f>
        <v>62</v>
      </c>
      <c r="U121" s="709">
        <f>[25]Tri_Incurred_CCounts_Attror!U52</f>
        <v>62</v>
      </c>
      <c r="V121" s="709">
        <f>[25]Tri_Incurred_CCounts_Attror!V52</f>
        <v>62</v>
      </c>
      <c r="W121" s="709" t="str">
        <f>[25]Tri_Incurred_CCounts_Attror!W52</f>
        <v/>
      </c>
      <c r="X121" s="709" t="str">
        <f>[25]Tri_Incurred_CCounts_Attror!X52</f>
        <v/>
      </c>
      <c r="Y121" s="709" t="str">
        <f>[25]Tri_Incurred_CCounts_Attror!Y52</f>
        <v/>
      </c>
      <c r="Z121" s="709" t="str">
        <f>[25]Tri_Incurred_CCounts_Attror!Z52</f>
        <v/>
      </c>
      <c r="AA121" s="709" t="str">
        <f>[25]Tri_Incurred_CCounts_Attror!AA52</f>
        <v/>
      </c>
      <c r="AB121" s="709" t="str">
        <f>[25]Tri_Incurred_CCounts_Attror!AB52</f>
        <v/>
      </c>
      <c r="AC121" s="709" t="str">
        <f>[25]Tri_Incurred_CCounts_Attror!AC52</f>
        <v/>
      </c>
      <c r="AD121" s="709" t="str">
        <f>[25]Tri_Incurred_CCounts_Attror!AD52</f>
        <v/>
      </c>
      <c r="AE121" s="709" t="str">
        <f>[25]Tri_Incurred_CCounts_Attror!AE52</f>
        <v/>
      </c>
      <c r="AF121" s="709" t="str">
        <f>[25]Tri_Incurred_CCounts_Attror!AF52</f>
        <v/>
      </c>
      <c r="AG121" s="709" t="str">
        <f>[25]Tri_Incurred_CCounts_Attror!AG52</f>
        <v/>
      </c>
      <c r="AH121" s="709" t="str">
        <f>[25]Tri_Incurred_CCounts_Attror!AH52</f>
        <v/>
      </c>
      <c r="AI121" s="709" t="str">
        <f>[25]Tri_Incurred_CCounts_Attror!AI52</f>
        <v/>
      </c>
      <c r="AJ121" s="709" t="str">
        <f>[25]Tri_Incurred_CCounts_Attror!AJ52</f>
        <v/>
      </c>
      <c r="AK121" s="709" t="str">
        <f>[25]Tri_Incurred_CCounts_Attror!AK52</f>
        <v/>
      </c>
      <c r="AL121" s="709" t="str">
        <f>[25]Tri_Incurred_CCounts_Attror!AL52</f>
        <v/>
      </c>
      <c r="AM121" s="709" t="str">
        <f>[25]Tri_Incurred_CCounts_Attror!AM52</f>
        <v/>
      </c>
      <c r="AN121" s="709" t="str">
        <f>[25]Tri_Incurred_CCounts_Attror!AN52</f>
        <v/>
      </c>
      <c r="AO121" s="709" t="str">
        <f>[25]Tri_Incurred_CCounts_Attror!AO52</f>
        <v/>
      </c>
      <c r="AP121" s="709" t="str">
        <f>[25]Tri_Incurred_CCounts_Attror!AP52</f>
        <v/>
      </c>
      <c r="AQ121" s="709" t="str">
        <f>[25]Tri_Incurred_CCounts_Attror!AQ52</f>
        <v/>
      </c>
      <c r="AR121" s="709" t="str">
        <f>[25]Tri_Incurred_CCounts_Attror!AR52</f>
        <v/>
      </c>
      <c r="AS121" s="709" t="str">
        <f>[25]Tri_Incurred_CCounts_Attror!AS52</f>
        <v/>
      </c>
      <c r="AT121" s="709" t="str">
        <f>[25]Tri_Incurred_CCounts_Attror!AT52</f>
        <v/>
      </c>
      <c r="AU121" s="709" t="str">
        <f>[25]Tri_Incurred_CCounts_Attror!AU52</f>
        <v/>
      </c>
      <c r="AV121" s="709" t="str">
        <f>[25]Tri_Incurred_CCounts_Attror!AV52</f>
        <v/>
      </c>
      <c r="AW121" s="709" t="str">
        <f>[25]Tri_Incurred_CCounts_Attror!AW52</f>
        <v/>
      </c>
      <c r="AX121" s="709" t="str">
        <f>[25]Tri_Incurred_CCounts_Attror!AX52</f>
        <v/>
      </c>
      <c r="AY121" s="709" t="str">
        <f>[25]Tri_Incurred_CCounts_Attror!AY52</f>
        <v/>
      </c>
      <c r="AZ121" s="709" t="str">
        <f>[25]Tri_Incurred_CCounts_Attror!AZ52</f>
        <v/>
      </c>
      <c r="BA121" s="709" t="str">
        <f>[25]Tri_Incurred_CCounts_Attror!BA52</f>
        <v/>
      </c>
      <c r="BB121" s="709" t="str">
        <f>[25]Tri_Incurred_CCounts_Attror!BB52</f>
        <v/>
      </c>
      <c r="BC121" s="709" t="str">
        <f>[25]Tri_Incurred_CCounts_Attror!BC52</f>
        <v/>
      </c>
      <c r="BD121" s="709" t="str">
        <f>[25]Tri_Incurred_CCounts_Attror!BD52</f>
        <v/>
      </c>
      <c r="BE121" s="709" t="str">
        <f>[25]Tri_Incurred_CCounts_Attror!BE52</f>
        <v/>
      </c>
      <c r="BF121" s="709" t="str">
        <f>[25]Tri_Incurred_CCounts_Attror!BF52</f>
        <v/>
      </c>
      <c r="BG121" s="709" t="str">
        <f>[25]Tri_Incurred_CCounts_Attror!BG52</f>
        <v/>
      </c>
      <c r="BH121" s="709" t="str">
        <f>[25]Tri_Incurred_CCounts_Attror!BH52</f>
        <v/>
      </c>
      <c r="BI121" s="709" t="str">
        <f>[25]Tri_Incurred_CCounts_Attror!BI52</f>
        <v/>
      </c>
      <c r="BJ121" s="709" t="str">
        <f>[25]Tri_Incurred_CCounts_Attror!BJ52</f>
        <v/>
      </c>
      <c r="BK121" s="709" t="e">
        <f>[25]Tri_Incurred_CCounts_Attror!BK52</f>
        <v>#N/A</v>
      </c>
      <c r="BL121" s="709" t="e">
        <f>[25]Tri_Incurred_CCounts_Attror!BL52</f>
        <v>#N/A</v>
      </c>
      <c r="BM121" s="709" t="e">
        <f>[25]Tri_Incurred_CCounts_Attror!BM52</f>
        <v>#N/A</v>
      </c>
      <c r="BN121" s="709" t="e">
        <f>[25]Tri_Incurred_CCounts_Attror!BN52</f>
        <v>#N/A</v>
      </c>
      <c r="BO121" s="709" t="e">
        <f>[25]Tri_Incurred_CCounts_Attror!BO52</f>
        <v>#N/A</v>
      </c>
      <c r="BP121" s="709" t="e">
        <f>[25]Tri_Incurred_CCounts_Attror!BP52</f>
        <v>#N/A</v>
      </c>
      <c r="BQ121" s="709" t="e">
        <f>[25]Tri_Incurred_CCounts_Attror!BQ52</f>
        <v>#N/A</v>
      </c>
      <c r="BR121" s="709" t="e">
        <f>[25]Tri_Incurred_CCounts_Attror!BR52</f>
        <v>#N/A</v>
      </c>
      <c r="BS121" s="709" t="e">
        <f>[25]Tri_Incurred_CCounts_Attror!BS52</f>
        <v>#N/A</v>
      </c>
      <c r="BT121" s="709" t="e">
        <f>[25]Tri_Incurred_CCounts_Attror!BT52</f>
        <v>#N/A</v>
      </c>
      <c r="BU121" s="709" t="e">
        <f>[25]Tri_Incurred_CCounts_Attror!BU52</f>
        <v>#N/A</v>
      </c>
      <c r="BV121" s="709" t="e">
        <f>[25]Tri_Incurred_CCounts_Attror!BV52</f>
        <v>#N/A</v>
      </c>
      <c r="BW121" s="709" t="e">
        <f>[25]Tri_Incurred_CCounts_Attror!BW52</f>
        <v>#N/A</v>
      </c>
      <c r="BX121" s="709" t="e">
        <f>[25]Tri_Incurred_CCounts_Attror!BX52</f>
        <v>#N/A</v>
      </c>
      <c r="BY121" s="709" t="e">
        <f>[25]Tri_Incurred_CCounts_Attror!BY52</f>
        <v>#N/A</v>
      </c>
      <c r="BZ121" s="709" t="e">
        <f>[25]Tri_Incurred_CCounts_Attror!BZ52</f>
        <v>#N/A</v>
      </c>
      <c r="CA121" s="709" t="e">
        <f>[25]Tri_Incurred_CCounts_Attror!CA52</f>
        <v>#N/A</v>
      </c>
      <c r="CB121" s="709" t="e">
        <f>[25]Tri_Incurred_CCounts_Attror!CB52</f>
        <v>#N/A</v>
      </c>
      <c r="CC121" s="709" t="e">
        <f>[25]Tri_Incurred_CCounts_Attror!CC52</f>
        <v>#N/A</v>
      </c>
    </row>
    <row r="122" spans="1:81">
      <c r="A122" s="127" t="s">
        <v>418</v>
      </c>
      <c r="B122" s="709">
        <f>[25]Tri_Incurred_CCounts_Attror!B53</f>
        <v>72</v>
      </c>
      <c r="C122" s="709">
        <f>[25]Tri_Incurred_CCounts_Attror!C53</f>
        <v>75</v>
      </c>
      <c r="D122" s="709">
        <f>[25]Tri_Incurred_CCounts_Attror!D53</f>
        <v>72</v>
      </c>
      <c r="E122" s="709">
        <f>[25]Tri_Incurred_CCounts_Attror!E53</f>
        <v>72</v>
      </c>
      <c r="F122" s="709">
        <f>[25]Tri_Incurred_CCounts_Attror!F53</f>
        <v>73</v>
      </c>
      <c r="G122" s="709">
        <f>[25]Tri_Incurred_CCounts_Attror!G53</f>
        <v>71</v>
      </c>
      <c r="H122" s="709">
        <f>[25]Tri_Incurred_CCounts_Attror!H53</f>
        <v>71</v>
      </c>
      <c r="I122" s="709">
        <f>[25]Tri_Incurred_CCounts_Attror!I53</f>
        <v>71</v>
      </c>
      <c r="J122" s="709">
        <f>[25]Tri_Incurred_CCounts_Attror!J53</f>
        <v>71</v>
      </c>
      <c r="K122" s="709">
        <f>[25]Tri_Incurred_CCounts_Attror!K53</f>
        <v>71</v>
      </c>
      <c r="L122" s="709">
        <f>[25]Tri_Incurred_CCounts_Attror!L53</f>
        <v>71</v>
      </c>
      <c r="M122" s="709">
        <f>[25]Tri_Incurred_CCounts_Attror!M53</f>
        <v>71</v>
      </c>
      <c r="N122" s="709">
        <f>[25]Tri_Incurred_CCounts_Attror!N53</f>
        <v>71</v>
      </c>
      <c r="O122" s="709">
        <f>[25]Tri_Incurred_CCounts_Attror!O53</f>
        <v>71</v>
      </c>
      <c r="P122" s="709">
        <f>[25]Tri_Incurred_CCounts_Attror!P53</f>
        <v>71</v>
      </c>
      <c r="Q122" s="709">
        <f>[25]Tri_Incurred_CCounts_Attror!Q53</f>
        <v>71</v>
      </c>
      <c r="R122" s="709">
        <f>[25]Tri_Incurred_CCounts_Attror!R53</f>
        <v>71</v>
      </c>
      <c r="S122" s="709">
        <f>[25]Tri_Incurred_CCounts_Attror!S53</f>
        <v>71</v>
      </c>
      <c r="T122" s="709">
        <f>[25]Tri_Incurred_CCounts_Attror!T53</f>
        <v>71</v>
      </c>
      <c r="U122" s="709">
        <f>[25]Tri_Incurred_CCounts_Attror!U53</f>
        <v>71</v>
      </c>
      <c r="V122" s="709" t="str">
        <f>[25]Tri_Incurred_CCounts_Attror!V53</f>
        <v/>
      </c>
      <c r="W122" s="709" t="str">
        <f>[25]Tri_Incurred_CCounts_Attror!W53</f>
        <v/>
      </c>
      <c r="X122" s="709" t="str">
        <f>[25]Tri_Incurred_CCounts_Attror!X53</f>
        <v/>
      </c>
      <c r="Y122" s="709" t="str">
        <f>[25]Tri_Incurred_CCounts_Attror!Y53</f>
        <v/>
      </c>
      <c r="Z122" s="709" t="str">
        <f>[25]Tri_Incurred_CCounts_Attror!Z53</f>
        <v/>
      </c>
      <c r="AA122" s="709" t="str">
        <f>[25]Tri_Incurred_CCounts_Attror!AA53</f>
        <v/>
      </c>
      <c r="AB122" s="709" t="str">
        <f>[25]Tri_Incurred_CCounts_Attror!AB53</f>
        <v/>
      </c>
      <c r="AC122" s="709" t="str">
        <f>[25]Tri_Incurred_CCounts_Attror!AC53</f>
        <v/>
      </c>
      <c r="AD122" s="709" t="str">
        <f>[25]Tri_Incurred_CCounts_Attror!AD53</f>
        <v/>
      </c>
      <c r="AE122" s="709" t="str">
        <f>[25]Tri_Incurred_CCounts_Attror!AE53</f>
        <v/>
      </c>
      <c r="AF122" s="709" t="str">
        <f>[25]Tri_Incurred_CCounts_Attror!AF53</f>
        <v/>
      </c>
      <c r="AG122" s="709" t="str">
        <f>[25]Tri_Incurred_CCounts_Attror!AG53</f>
        <v/>
      </c>
      <c r="AH122" s="709" t="str">
        <f>[25]Tri_Incurred_CCounts_Attror!AH53</f>
        <v/>
      </c>
      <c r="AI122" s="709" t="str">
        <f>[25]Tri_Incurred_CCounts_Attror!AI53</f>
        <v/>
      </c>
      <c r="AJ122" s="709" t="str">
        <f>[25]Tri_Incurred_CCounts_Attror!AJ53</f>
        <v/>
      </c>
      <c r="AK122" s="709" t="str">
        <f>[25]Tri_Incurred_CCounts_Attror!AK53</f>
        <v/>
      </c>
      <c r="AL122" s="709" t="str">
        <f>[25]Tri_Incurred_CCounts_Attror!AL53</f>
        <v/>
      </c>
      <c r="AM122" s="709" t="str">
        <f>[25]Tri_Incurred_CCounts_Attror!AM53</f>
        <v/>
      </c>
      <c r="AN122" s="709" t="str">
        <f>[25]Tri_Incurred_CCounts_Attror!AN53</f>
        <v/>
      </c>
      <c r="AO122" s="709" t="str">
        <f>[25]Tri_Incurred_CCounts_Attror!AO53</f>
        <v/>
      </c>
      <c r="AP122" s="709" t="str">
        <f>[25]Tri_Incurred_CCounts_Attror!AP53</f>
        <v/>
      </c>
      <c r="AQ122" s="709" t="str">
        <f>[25]Tri_Incurred_CCounts_Attror!AQ53</f>
        <v/>
      </c>
      <c r="AR122" s="709" t="str">
        <f>[25]Tri_Incurred_CCounts_Attror!AR53</f>
        <v/>
      </c>
      <c r="AS122" s="709" t="str">
        <f>[25]Tri_Incurred_CCounts_Attror!AS53</f>
        <v/>
      </c>
      <c r="AT122" s="709" t="str">
        <f>[25]Tri_Incurred_CCounts_Attror!AT53</f>
        <v/>
      </c>
      <c r="AU122" s="709" t="str">
        <f>[25]Tri_Incurred_CCounts_Attror!AU53</f>
        <v/>
      </c>
      <c r="AV122" s="709" t="str">
        <f>[25]Tri_Incurred_CCounts_Attror!AV53</f>
        <v/>
      </c>
      <c r="AW122" s="709" t="str">
        <f>[25]Tri_Incurred_CCounts_Attror!AW53</f>
        <v/>
      </c>
      <c r="AX122" s="709" t="str">
        <f>[25]Tri_Incurred_CCounts_Attror!AX53</f>
        <v/>
      </c>
      <c r="AY122" s="709" t="str">
        <f>[25]Tri_Incurred_CCounts_Attror!AY53</f>
        <v/>
      </c>
      <c r="AZ122" s="709" t="str">
        <f>[25]Tri_Incurred_CCounts_Attror!AZ53</f>
        <v/>
      </c>
      <c r="BA122" s="709" t="str">
        <f>[25]Tri_Incurred_CCounts_Attror!BA53</f>
        <v/>
      </c>
      <c r="BB122" s="709" t="str">
        <f>[25]Tri_Incurred_CCounts_Attror!BB53</f>
        <v/>
      </c>
      <c r="BC122" s="709" t="str">
        <f>[25]Tri_Incurred_CCounts_Attror!BC53</f>
        <v/>
      </c>
      <c r="BD122" s="709" t="str">
        <f>[25]Tri_Incurred_CCounts_Attror!BD53</f>
        <v/>
      </c>
      <c r="BE122" s="709" t="str">
        <f>[25]Tri_Incurred_CCounts_Attror!BE53</f>
        <v/>
      </c>
      <c r="BF122" s="709" t="str">
        <f>[25]Tri_Incurred_CCounts_Attror!BF53</f>
        <v/>
      </c>
      <c r="BG122" s="709" t="str">
        <f>[25]Tri_Incurred_CCounts_Attror!BG53</f>
        <v/>
      </c>
      <c r="BH122" s="709" t="str">
        <f>[25]Tri_Incurred_CCounts_Attror!BH53</f>
        <v/>
      </c>
      <c r="BI122" s="709" t="str">
        <f>[25]Tri_Incurred_CCounts_Attror!BI53</f>
        <v/>
      </c>
      <c r="BJ122" s="709" t="str">
        <f>[25]Tri_Incurred_CCounts_Attror!BJ53</f>
        <v/>
      </c>
      <c r="BK122" s="709" t="e">
        <f>[25]Tri_Incurred_CCounts_Attror!BK53</f>
        <v>#N/A</v>
      </c>
      <c r="BL122" s="709" t="e">
        <f>[25]Tri_Incurred_CCounts_Attror!BL53</f>
        <v>#N/A</v>
      </c>
      <c r="BM122" s="709" t="e">
        <f>[25]Tri_Incurred_CCounts_Attror!BM53</f>
        <v>#N/A</v>
      </c>
      <c r="BN122" s="709" t="e">
        <f>[25]Tri_Incurred_CCounts_Attror!BN53</f>
        <v>#N/A</v>
      </c>
      <c r="BO122" s="709" t="e">
        <f>[25]Tri_Incurred_CCounts_Attror!BO53</f>
        <v>#N/A</v>
      </c>
      <c r="BP122" s="709" t="e">
        <f>[25]Tri_Incurred_CCounts_Attror!BP53</f>
        <v>#N/A</v>
      </c>
      <c r="BQ122" s="709" t="e">
        <f>[25]Tri_Incurred_CCounts_Attror!BQ53</f>
        <v>#N/A</v>
      </c>
      <c r="BR122" s="709" t="e">
        <f>[25]Tri_Incurred_CCounts_Attror!BR53</f>
        <v>#N/A</v>
      </c>
      <c r="BS122" s="709" t="e">
        <f>[25]Tri_Incurred_CCounts_Attror!BS53</f>
        <v>#N/A</v>
      </c>
      <c r="BT122" s="709" t="e">
        <f>[25]Tri_Incurred_CCounts_Attror!BT53</f>
        <v>#N/A</v>
      </c>
      <c r="BU122" s="709" t="e">
        <f>[25]Tri_Incurred_CCounts_Attror!BU53</f>
        <v>#N/A</v>
      </c>
      <c r="BV122" s="709" t="e">
        <f>[25]Tri_Incurred_CCounts_Attror!BV53</f>
        <v>#N/A</v>
      </c>
      <c r="BW122" s="709" t="e">
        <f>[25]Tri_Incurred_CCounts_Attror!BW53</f>
        <v>#N/A</v>
      </c>
      <c r="BX122" s="709" t="e">
        <f>[25]Tri_Incurred_CCounts_Attror!BX53</f>
        <v>#N/A</v>
      </c>
      <c r="BY122" s="709" t="e">
        <f>[25]Tri_Incurred_CCounts_Attror!BY53</f>
        <v>#N/A</v>
      </c>
      <c r="BZ122" s="709" t="e">
        <f>[25]Tri_Incurred_CCounts_Attror!BZ53</f>
        <v>#N/A</v>
      </c>
      <c r="CA122" s="709" t="e">
        <f>[25]Tri_Incurred_CCounts_Attror!CA53</f>
        <v>#N/A</v>
      </c>
      <c r="CB122" s="709" t="e">
        <f>[25]Tri_Incurred_CCounts_Attror!CB53</f>
        <v>#N/A</v>
      </c>
      <c r="CC122" s="709" t="e">
        <f>[25]Tri_Incurred_CCounts_Attror!CC53</f>
        <v>#N/A</v>
      </c>
    </row>
    <row r="123" spans="1:81">
      <c r="A123" s="127" t="s">
        <v>419</v>
      </c>
      <c r="B123" s="709">
        <f>[25]Tri_Incurred_CCounts_Attror!B54</f>
        <v>52</v>
      </c>
      <c r="C123" s="709">
        <f>[25]Tri_Incurred_CCounts_Attror!C54</f>
        <v>58</v>
      </c>
      <c r="D123" s="709">
        <f>[25]Tri_Incurred_CCounts_Attror!D54</f>
        <v>53</v>
      </c>
      <c r="E123" s="709">
        <f>[25]Tri_Incurred_CCounts_Attror!E54</f>
        <v>54</v>
      </c>
      <c r="F123" s="709">
        <f>[25]Tri_Incurred_CCounts_Attror!F54</f>
        <v>54</v>
      </c>
      <c r="G123" s="709">
        <f>[25]Tri_Incurred_CCounts_Attror!G54</f>
        <v>53</v>
      </c>
      <c r="H123" s="709">
        <f>[25]Tri_Incurred_CCounts_Attror!H54</f>
        <v>53</v>
      </c>
      <c r="I123" s="709">
        <f>[25]Tri_Incurred_CCounts_Attror!I54</f>
        <v>53</v>
      </c>
      <c r="J123" s="709">
        <f>[25]Tri_Incurred_CCounts_Attror!J54</f>
        <v>53</v>
      </c>
      <c r="K123" s="709">
        <f>[25]Tri_Incurred_CCounts_Attror!K54</f>
        <v>53</v>
      </c>
      <c r="L123" s="709">
        <f>[25]Tri_Incurred_CCounts_Attror!L54</f>
        <v>53</v>
      </c>
      <c r="M123" s="709">
        <f>[25]Tri_Incurred_CCounts_Attror!M54</f>
        <v>53</v>
      </c>
      <c r="N123" s="709">
        <f>[25]Tri_Incurred_CCounts_Attror!N54</f>
        <v>53</v>
      </c>
      <c r="O123" s="709">
        <f>[25]Tri_Incurred_CCounts_Attror!O54</f>
        <v>53</v>
      </c>
      <c r="P123" s="709">
        <f>[25]Tri_Incurred_CCounts_Attror!P54</f>
        <v>53</v>
      </c>
      <c r="Q123" s="709">
        <f>[25]Tri_Incurred_CCounts_Attror!Q54</f>
        <v>53</v>
      </c>
      <c r="R123" s="709">
        <f>[25]Tri_Incurred_CCounts_Attror!R54</f>
        <v>53</v>
      </c>
      <c r="S123" s="709">
        <f>[25]Tri_Incurred_CCounts_Attror!S54</f>
        <v>53</v>
      </c>
      <c r="T123" s="709">
        <f>[25]Tri_Incurred_CCounts_Attror!T54</f>
        <v>53</v>
      </c>
      <c r="U123" s="709" t="str">
        <f>[25]Tri_Incurred_CCounts_Attror!U54</f>
        <v/>
      </c>
      <c r="V123" s="709" t="str">
        <f>[25]Tri_Incurred_CCounts_Attror!V54</f>
        <v/>
      </c>
      <c r="W123" s="709" t="str">
        <f>[25]Tri_Incurred_CCounts_Attror!W54</f>
        <v/>
      </c>
      <c r="X123" s="709" t="str">
        <f>[25]Tri_Incurred_CCounts_Attror!X54</f>
        <v/>
      </c>
      <c r="Y123" s="709" t="str">
        <f>[25]Tri_Incurred_CCounts_Attror!Y54</f>
        <v/>
      </c>
      <c r="Z123" s="709" t="str">
        <f>[25]Tri_Incurred_CCounts_Attror!Z54</f>
        <v/>
      </c>
      <c r="AA123" s="709" t="str">
        <f>[25]Tri_Incurred_CCounts_Attror!AA54</f>
        <v/>
      </c>
      <c r="AB123" s="709" t="str">
        <f>[25]Tri_Incurred_CCounts_Attror!AB54</f>
        <v/>
      </c>
      <c r="AC123" s="709" t="str">
        <f>[25]Tri_Incurred_CCounts_Attror!AC54</f>
        <v/>
      </c>
      <c r="AD123" s="709" t="str">
        <f>[25]Tri_Incurred_CCounts_Attror!AD54</f>
        <v/>
      </c>
      <c r="AE123" s="709" t="str">
        <f>[25]Tri_Incurred_CCounts_Attror!AE54</f>
        <v/>
      </c>
      <c r="AF123" s="709" t="str">
        <f>[25]Tri_Incurred_CCounts_Attror!AF54</f>
        <v/>
      </c>
      <c r="AG123" s="709" t="str">
        <f>[25]Tri_Incurred_CCounts_Attror!AG54</f>
        <v/>
      </c>
      <c r="AH123" s="709" t="str">
        <f>[25]Tri_Incurred_CCounts_Attror!AH54</f>
        <v/>
      </c>
      <c r="AI123" s="709" t="str">
        <f>[25]Tri_Incurred_CCounts_Attror!AI54</f>
        <v/>
      </c>
      <c r="AJ123" s="709" t="str">
        <f>[25]Tri_Incurred_CCounts_Attror!AJ54</f>
        <v/>
      </c>
      <c r="AK123" s="709" t="str">
        <f>[25]Tri_Incurred_CCounts_Attror!AK54</f>
        <v/>
      </c>
      <c r="AL123" s="709" t="str">
        <f>[25]Tri_Incurred_CCounts_Attror!AL54</f>
        <v/>
      </c>
      <c r="AM123" s="709" t="str">
        <f>[25]Tri_Incurred_CCounts_Attror!AM54</f>
        <v/>
      </c>
      <c r="AN123" s="709" t="str">
        <f>[25]Tri_Incurred_CCounts_Attror!AN54</f>
        <v/>
      </c>
      <c r="AO123" s="709" t="str">
        <f>[25]Tri_Incurred_CCounts_Attror!AO54</f>
        <v/>
      </c>
      <c r="AP123" s="709" t="str">
        <f>[25]Tri_Incurred_CCounts_Attror!AP54</f>
        <v/>
      </c>
      <c r="AQ123" s="709" t="str">
        <f>[25]Tri_Incurred_CCounts_Attror!AQ54</f>
        <v/>
      </c>
      <c r="AR123" s="709" t="str">
        <f>[25]Tri_Incurred_CCounts_Attror!AR54</f>
        <v/>
      </c>
      <c r="AS123" s="709" t="str">
        <f>[25]Tri_Incurred_CCounts_Attror!AS54</f>
        <v/>
      </c>
      <c r="AT123" s="709" t="str">
        <f>[25]Tri_Incurred_CCounts_Attror!AT54</f>
        <v/>
      </c>
      <c r="AU123" s="709" t="str">
        <f>[25]Tri_Incurred_CCounts_Attror!AU54</f>
        <v/>
      </c>
      <c r="AV123" s="709" t="str">
        <f>[25]Tri_Incurred_CCounts_Attror!AV54</f>
        <v/>
      </c>
      <c r="AW123" s="709" t="str">
        <f>[25]Tri_Incurred_CCounts_Attror!AW54</f>
        <v/>
      </c>
      <c r="AX123" s="709" t="str">
        <f>[25]Tri_Incurred_CCounts_Attror!AX54</f>
        <v/>
      </c>
      <c r="AY123" s="709" t="str">
        <f>[25]Tri_Incurred_CCounts_Attror!AY54</f>
        <v/>
      </c>
      <c r="AZ123" s="709" t="str">
        <f>[25]Tri_Incurred_CCounts_Attror!AZ54</f>
        <v/>
      </c>
      <c r="BA123" s="709" t="str">
        <f>[25]Tri_Incurred_CCounts_Attror!BA54</f>
        <v/>
      </c>
      <c r="BB123" s="709" t="str">
        <f>[25]Tri_Incurred_CCounts_Attror!BB54</f>
        <v/>
      </c>
      <c r="BC123" s="709" t="str">
        <f>[25]Tri_Incurred_CCounts_Attror!BC54</f>
        <v/>
      </c>
      <c r="BD123" s="709" t="str">
        <f>[25]Tri_Incurred_CCounts_Attror!BD54</f>
        <v/>
      </c>
      <c r="BE123" s="709" t="str">
        <f>[25]Tri_Incurred_CCounts_Attror!BE54</f>
        <v/>
      </c>
      <c r="BF123" s="709" t="str">
        <f>[25]Tri_Incurred_CCounts_Attror!BF54</f>
        <v/>
      </c>
      <c r="BG123" s="709" t="str">
        <f>[25]Tri_Incurred_CCounts_Attror!BG54</f>
        <v/>
      </c>
      <c r="BH123" s="709" t="str">
        <f>[25]Tri_Incurred_CCounts_Attror!BH54</f>
        <v/>
      </c>
      <c r="BI123" s="709" t="str">
        <f>[25]Tri_Incurred_CCounts_Attror!BI54</f>
        <v/>
      </c>
      <c r="BJ123" s="709" t="str">
        <f>[25]Tri_Incurred_CCounts_Attror!BJ54</f>
        <v/>
      </c>
      <c r="BK123" s="709" t="e">
        <f>[25]Tri_Incurred_CCounts_Attror!BK54</f>
        <v>#N/A</v>
      </c>
      <c r="BL123" s="709" t="e">
        <f>[25]Tri_Incurred_CCounts_Attror!BL54</f>
        <v>#N/A</v>
      </c>
      <c r="BM123" s="709" t="e">
        <f>[25]Tri_Incurred_CCounts_Attror!BM54</f>
        <v>#N/A</v>
      </c>
      <c r="BN123" s="709" t="e">
        <f>[25]Tri_Incurred_CCounts_Attror!BN54</f>
        <v>#N/A</v>
      </c>
      <c r="BO123" s="709" t="e">
        <f>[25]Tri_Incurred_CCounts_Attror!BO54</f>
        <v>#N/A</v>
      </c>
      <c r="BP123" s="709" t="e">
        <f>[25]Tri_Incurred_CCounts_Attror!BP54</f>
        <v>#N/A</v>
      </c>
      <c r="BQ123" s="709" t="e">
        <f>[25]Tri_Incurred_CCounts_Attror!BQ54</f>
        <v>#N/A</v>
      </c>
      <c r="BR123" s="709" t="e">
        <f>[25]Tri_Incurred_CCounts_Attror!BR54</f>
        <v>#N/A</v>
      </c>
      <c r="BS123" s="709" t="e">
        <f>[25]Tri_Incurred_CCounts_Attror!BS54</f>
        <v>#N/A</v>
      </c>
      <c r="BT123" s="709" t="e">
        <f>[25]Tri_Incurred_CCounts_Attror!BT54</f>
        <v>#N/A</v>
      </c>
      <c r="BU123" s="709" t="e">
        <f>[25]Tri_Incurred_CCounts_Attror!BU54</f>
        <v>#N/A</v>
      </c>
      <c r="BV123" s="709" t="e">
        <f>[25]Tri_Incurred_CCounts_Attror!BV54</f>
        <v>#N/A</v>
      </c>
      <c r="BW123" s="709" t="e">
        <f>[25]Tri_Incurred_CCounts_Attror!BW54</f>
        <v>#N/A</v>
      </c>
      <c r="BX123" s="709" t="e">
        <f>[25]Tri_Incurred_CCounts_Attror!BX54</f>
        <v>#N/A</v>
      </c>
      <c r="BY123" s="709" t="e">
        <f>[25]Tri_Incurred_CCounts_Attror!BY54</f>
        <v>#N/A</v>
      </c>
      <c r="BZ123" s="709" t="e">
        <f>[25]Tri_Incurred_CCounts_Attror!BZ54</f>
        <v>#N/A</v>
      </c>
      <c r="CA123" s="709" t="e">
        <f>[25]Tri_Incurred_CCounts_Attror!CA54</f>
        <v>#N/A</v>
      </c>
      <c r="CB123" s="709" t="e">
        <f>[25]Tri_Incurred_CCounts_Attror!CB54</f>
        <v>#N/A</v>
      </c>
      <c r="CC123" s="709" t="e">
        <f>[25]Tri_Incurred_CCounts_Attror!CC54</f>
        <v>#N/A</v>
      </c>
    </row>
    <row r="124" spans="1:81">
      <c r="A124" s="127" t="s">
        <v>420</v>
      </c>
      <c r="B124" s="709">
        <f>[25]Tri_Incurred_CCounts_Attror!B55</f>
        <v>49</v>
      </c>
      <c r="C124" s="709">
        <f>[25]Tri_Incurred_CCounts_Attror!C55</f>
        <v>56</v>
      </c>
      <c r="D124" s="709">
        <f>[25]Tri_Incurred_CCounts_Attror!D55</f>
        <v>59</v>
      </c>
      <c r="E124" s="709">
        <f>[25]Tri_Incurred_CCounts_Attror!E55</f>
        <v>61</v>
      </c>
      <c r="F124" s="709">
        <f>[25]Tri_Incurred_CCounts_Attror!F55</f>
        <v>58</v>
      </c>
      <c r="G124" s="709">
        <f>[25]Tri_Incurred_CCounts_Attror!G55</f>
        <v>58</v>
      </c>
      <c r="H124" s="709">
        <f>[25]Tri_Incurred_CCounts_Attror!H55</f>
        <v>58</v>
      </c>
      <c r="I124" s="709">
        <f>[25]Tri_Incurred_CCounts_Attror!I55</f>
        <v>58</v>
      </c>
      <c r="J124" s="709">
        <f>[25]Tri_Incurred_CCounts_Attror!J55</f>
        <v>58</v>
      </c>
      <c r="K124" s="709">
        <f>[25]Tri_Incurred_CCounts_Attror!K55</f>
        <v>58</v>
      </c>
      <c r="L124" s="709">
        <f>[25]Tri_Incurred_CCounts_Attror!L55</f>
        <v>57</v>
      </c>
      <c r="M124" s="709">
        <f>[25]Tri_Incurred_CCounts_Attror!M55</f>
        <v>57</v>
      </c>
      <c r="N124" s="709">
        <f>[25]Tri_Incurred_CCounts_Attror!N55</f>
        <v>57</v>
      </c>
      <c r="O124" s="709">
        <f>[25]Tri_Incurred_CCounts_Attror!O55</f>
        <v>57</v>
      </c>
      <c r="P124" s="709">
        <f>[25]Tri_Incurred_CCounts_Attror!P55</f>
        <v>57</v>
      </c>
      <c r="Q124" s="709">
        <f>[25]Tri_Incurred_CCounts_Attror!Q55</f>
        <v>57</v>
      </c>
      <c r="R124" s="709">
        <f>[25]Tri_Incurred_CCounts_Attror!R55</f>
        <v>57</v>
      </c>
      <c r="S124" s="709">
        <f>[25]Tri_Incurred_CCounts_Attror!S55</f>
        <v>57</v>
      </c>
      <c r="T124" s="709" t="str">
        <f>[25]Tri_Incurred_CCounts_Attror!T55</f>
        <v/>
      </c>
      <c r="U124" s="709" t="str">
        <f>[25]Tri_Incurred_CCounts_Attror!U55</f>
        <v/>
      </c>
      <c r="V124" s="709" t="str">
        <f>[25]Tri_Incurred_CCounts_Attror!V55</f>
        <v/>
      </c>
      <c r="W124" s="709" t="str">
        <f>[25]Tri_Incurred_CCounts_Attror!W55</f>
        <v/>
      </c>
      <c r="X124" s="709" t="str">
        <f>[25]Tri_Incurred_CCounts_Attror!X55</f>
        <v/>
      </c>
      <c r="Y124" s="709" t="str">
        <f>[25]Tri_Incurred_CCounts_Attror!Y55</f>
        <v/>
      </c>
      <c r="Z124" s="709" t="str">
        <f>[25]Tri_Incurred_CCounts_Attror!Z55</f>
        <v/>
      </c>
      <c r="AA124" s="709" t="str">
        <f>[25]Tri_Incurred_CCounts_Attror!AA55</f>
        <v/>
      </c>
      <c r="AB124" s="709" t="str">
        <f>[25]Tri_Incurred_CCounts_Attror!AB55</f>
        <v/>
      </c>
      <c r="AC124" s="709" t="str">
        <f>[25]Tri_Incurred_CCounts_Attror!AC55</f>
        <v/>
      </c>
      <c r="AD124" s="709" t="str">
        <f>[25]Tri_Incurred_CCounts_Attror!AD55</f>
        <v/>
      </c>
      <c r="AE124" s="709" t="str">
        <f>[25]Tri_Incurred_CCounts_Attror!AE55</f>
        <v/>
      </c>
      <c r="AF124" s="709" t="str">
        <f>[25]Tri_Incurred_CCounts_Attror!AF55</f>
        <v/>
      </c>
      <c r="AG124" s="709" t="str">
        <f>[25]Tri_Incurred_CCounts_Attror!AG55</f>
        <v/>
      </c>
      <c r="AH124" s="709" t="str">
        <f>[25]Tri_Incurred_CCounts_Attror!AH55</f>
        <v/>
      </c>
      <c r="AI124" s="709" t="str">
        <f>[25]Tri_Incurred_CCounts_Attror!AI55</f>
        <v/>
      </c>
      <c r="AJ124" s="709" t="str">
        <f>[25]Tri_Incurred_CCounts_Attror!AJ55</f>
        <v/>
      </c>
      <c r="AK124" s="709" t="str">
        <f>[25]Tri_Incurred_CCounts_Attror!AK55</f>
        <v/>
      </c>
      <c r="AL124" s="709" t="str">
        <f>[25]Tri_Incurred_CCounts_Attror!AL55</f>
        <v/>
      </c>
      <c r="AM124" s="709" t="str">
        <f>[25]Tri_Incurred_CCounts_Attror!AM55</f>
        <v/>
      </c>
      <c r="AN124" s="709" t="str">
        <f>[25]Tri_Incurred_CCounts_Attror!AN55</f>
        <v/>
      </c>
      <c r="AO124" s="709" t="str">
        <f>[25]Tri_Incurred_CCounts_Attror!AO55</f>
        <v/>
      </c>
      <c r="AP124" s="709" t="str">
        <f>[25]Tri_Incurred_CCounts_Attror!AP55</f>
        <v/>
      </c>
      <c r="AQ124" s="709" t="str">
        <f>[25]Tri_Incurred_CCounts_Attror!AQ55</f>
        <v/>
      </c>
      <c r="AR124" s="709" t="str">
        <f>[25]Tri_Incurred_CCounts_Attror!AR55</f>
        <v/>
      </c>
      <c r="AS124" s="709" t="str">
        <f>[25]Tri_Incurred_CCounts_Attror!AS55</f>
        <v/>
      </c>
      <c r="AT124" s="709" t="str">
        <f>[25]Tri_Incurred_CCounts_Attror!AT55</f>
        <v/>
      </c>
      <c r="AU124" s="709" t="str">
        <f>[25]Tri_Incurred_CCounts_Attror!AU55</f>
        <v/>
      </c>
      <c r="AV124" s="709" t="str">
        <f>[25]Tri_Incurred_CCounts_Attror!AV55</f>
        <v/>
      </c>
      <c r="AW124" s="709" t="str">
        <f>[25]Tri_Incurred_CCounts_Attror!AW55</f>
        <v/>
      </c>
      <c r="AX124" s="709" t="str">
        <f>[25]Tri_Incurred_CCounts_Attror!AX55</f>
        <v/>
      </c>
      <c r="AY124" s="709" t="str">
        <f>[25]Tri_Incurred_CCounts_Attror!AY55</f>
        <v/>
      </c>
      <c r="AZ124" s="709" t="str">
        <f>[25]Tri_Incurred_CCounts_Attror!AZ55</f>
        <v/>
      </c>
      <c r="BA124" s="709" t="str">
        <f>[25]Tri_Incurred_CCounts_Attror!BA55</f>
        <v/>
      </c>
      <c r="BB124" s="709" t="str">
        <f>[25]Tri_Incurred_CCounts_Attror!BB55</f>
        <v/>
      </c>
      <c r="BC124" s="709" t="str">
        <f>[25]Tri_Incurred_CCounts_Attror!BC55</f>
        <v/>
      </c>
      <c r="BD124" s="709" t="str">
        <f>[25]Tri_Incurred_CCounts_Attror!BD55</f>
        <v/>
      </c>
      <c r="BE124" s="709" t="str">
        <f>[25]Tri_Incurred_CCounts_Attror!BE55</f>
        <v/>
      </c>
      <c r="BF124" s="709" t="str">
        <f>[25]Tri_Incurred_CCounts_Attror!BF55</f>
        <v/>
      </c>
      <c r="BG124" s="709" t="str">
        <f>[25]Tri_Incurred_CCounts_Attror!BG55</f>
        <v/>
      </c>
      <c r="BH124" s="709" t="str">
        <f>[25]Tri_Incurred_CCounts_Attror!BH55</f>
        <v/>
      </c>
      <c r="BI124" s="709" t="str">
        <f>[25]Tri_Incurred_CCounts_Attror!BI55</f>
        <v/>
      </c>
      <c r="BJ124" s="709" t="str">
        <f>[25]Tri_Incurred_CCounts_Attror!BJ55</f>
        <v/>
      </c>
      <c r="BK124" s="709" t="e">
        <f>[25]Tri_Incurred_CCounts_Attror!BK55</f>
        <v>#N/A</v>
      </c>
      <c r="BL124" s="709" t="e">
        <f>[25]Tri_Incurred_CCounts_Attror!BL55</f>
        <v>#N/A</v>
      </c>
      <c r="BM124" s="709" t="e">
        <f>[25]Tri_Incurred_CCounts_Attror!BM55</f>
        <v>#N/A</v>
      </c>
      <c r="BN124" s="709" t="e">
        <f>[25]Tri_Incurred_CCounts_Attror!BN55</f>
        <v>#N/A</v>
      </c>
      <c r="BO124" s="709" t="e">
        <f>[25]Tri_Incurred_CCounts_Attror!BO55</f>
        <v>#N/A</v>
      </c>
      <c r="BP124" s="709" t="e">
        <f>[25]Tri_Incurred_CCounts_Attror!BP55</f>
        <v>#N/A</v>
      </c>
      <c r="BQ124" s="709" t="e">
        <f>[25]Tri_Incurred_CCounts_Attror!BQ55</f>
        <v>#N/A</v>
      </c>
      <c r="BR124" s="709" t="e">
        <f>[25]Tri_Incurred_CCounts_Attror!BR55</f>
        <v>#N/A</v>
      </c>
      <c r="BS124" s="709" t="e">
        <f>[25]Tri_Incurred_CCounts_Attror!BS55</f>
        <v>#N/A</v>
      </c>
      <c r="BT124" s="709" t="e">
        <f>[25]Tri_Incurred_CCounts_Attror!BT55</f>
        <v>#N/A</v>
      </c>
      <c r="BU124" s="709" t="e">
        <f>[25]Tri_Incurred_CCounts_Attror!BU55</f>
        <v>#N/A</v>
      </c>
      <c r="BV124" s="709" t="e">
        <f>[25]Tri_Incurred_CCounts_Attror!BV55</f>
        <v>#N/A</v>
      </c>
      <c r="BW124" s="709" t="e">
        <f>[25]Tri_Incurred_CCounts_Attror!BW55</f>
        <v>#N/A</v>
      </c>
      <c r="BX124" s="709" t="e">
        <f>[25]Tri_Incurred_CCounts_Attror!BX55</f>
        <v>#N/A</v>
      </c>
      <c r="BY124" s="709" t="e">
        <f>[25]Tri_Incurred_CCounts_Attror!BY55</f>
        <v>#N/A</v>
      </c>
      <c r="BZ124" s="709" t="e">
        <f>[25]Tri_Incurred_CCounts_Attror!BZ55</f>
        <v>#N/A</v>
      </c>
      <c r="CA124" s="709" t="e">
        <f>[25]Tri_Incurred_CCounts_Attror!CA55</f>
        <v>#N/A</v>
      </c>
      <c r="CB124" s="709" t="e">
        <f>[25]Tri_Incurred_CCounts_Attror!CB55</f>
        <v>#N/A</v>
      </c>
      <c r="CC124" s="709" t="e">
        <f>[25]Tri_Incurred_CCounts_Attror!CC55</f>
        <v>#N/A</v>
      </c>
    </row>
    <row r="125" spans="1:81">
      <c r="A125" s="127" t="s">
        <v>271</v>
      </c>
      <c r="B125" s="709">
        <f>[25]Tri_Incurred_CCounts_Attror!B56</f>
        <v>52</v>
      </c>
      <c r="C125" s="709">
        <f>[25]Tri_Incurred_CCounts_Attror!C56</f>
        <v>54</v>
      </c>
      <c r="D125" s="709">
        <f>[25]Tri_Incurred_CCounts_Attror!D56</f>
        <v>55</v>
      </c>
      <c r="E125" s="709">
        <f>[25]Tri_Incurred_CCounts_Attror!E56</f>
        <v>53</v>
      </c>
      <c r="F125" s="709">
        <f>[25]Tri_Incurred_CCounts_Attror!F56</f>
        <v>50</v>
      </c>
      <c r="G125" s="709">
        <f>[25]Tri_Incurred_CCounts_Attror!G56</f>
        <v>50</v>
      </c>
      <c r="H125" s="709">
        <f>[25]Tri_Incurred_CCounts_Attror!H56</f>
        <v>49</v>
      </c>
      <c r="I125" s="709">
        <f>[25]Tri_Incurred_CCounts_Attror!I56</f>
        <v>49</v>
      </c>
      <c r="J125" s="709">
        <f>[25]Tri_Incurred_CCounts_Attror!J56</f>
        <v>48</v>
      </c>
      <c r="K125" s="709">
        <f>[25]Tri_Incurred_CCounts_Attror!K56</f>
        <v>48</v>
      </c>
      <c r="L125" s="709">
        <f>[25]Tri_Incurred_CCounts_Attror!L56</f>
        <v>48</v>
      </c>
      <c r="M125" s="709">
        <f>[25]Tri_Incurred_CCounts_Attror!M56</f>
        <v>48</v>
      </c>
      <c r="N125" s="709">
        <f>[25]Tri_Incurred_CCounts_Attror!N56</f>
        <v>48</v>
      </c>
      <c r="O125" s="709">
        <f>[25]Tri_Incurred_CCounts_Attror!O56</f>
        <v>48</v>
      </c>
      <c r="P125" s="709">
        <f>[25]Tri_Incurred_CCounts_Attror!P56</f>
        <v>48</v>
      </c>
      <c r="Q125" s="709">
        <f>[25]Tri_Incurred_CCounts_Attror!Q56</f>
        <v>48</v>
      </c>
      <c r="R125" s="709">
        <f>[25]Tri_Incurred_CCounts_Attror!R56</f>
        <v>48</v>
      </c>
      <c r="S125" s="709" t="str">
        <f>[25]Tri_Incurred_CCounts_Attror!S56</f>
        <v/>
      </c>
      <c r="T125" s="709" t="str">
        <f>[25]Tri_Incurred_CCounts_Attror!T56</f>
        <v/>
      </c>
      <c r="U125" s="709" t="str">
        <f>[25]Tri_Incurred_CCounts_Attror!U56</f>
        <v/>
      </c>
      <c r="V125" s="709" t="str">
        <f>[25]Tri_Incurred_CCounts_Attror!V56</f>
        <v/>
      </c>
      <c r="W125" s="709" t="str">
        <f>[25]Tri_Incurred_CCounts_Attror!W56</f>
        <v/>
      </c>
      <c r="X125" s="709" t="str">
        <f>[25]Tri_Incurred_CCounts_Attror!X56</f>
        <v/>
      </c>
      <c r="Y125" s="709" t="str">
        <f>[25]Tri_Incurred_CCounts_Attror!Y56</f>
        <v/>
      </c>
      <c r="Z125" s="709" t="str">
        <f>[25]Tri_Incurred_CCounts_Attror!Z56</f>
        <v/>
      </c>
      <c r="AA125" s="709" t="str">
        <f>[25]Tri_Incurred_CCounts_Attror!AA56</f>
        <v/>
      </c>
      <c r="AB125" s="709" t="str">
        <f>[25]Tri_Incurred_CCounts_Attror!AB56</f>
        <v/>
      </c>
      <c r="AC125" s="709" t="str">
        <f>[25]Tri_Incurred_CCounts_Attror!AC56</f>
        <v/>
      </c>
      <c r="AD125" s="709" t="str">
        <f>[25]Tri_Incurred_CCounts_Attror!AD56</f>
        <v/>
      </c>
      <c r="AE125" s="709" t="str">
        <f>[25]Tri_Incurred_CCounts_Attror!AE56</f>
        <v/>
      </c>
      <c r="AF125" s="709" t="str">
        <f>[25]Tri_Incurred_CCounts_Attror!AF56</f>
        <v/>
      </c>
      <c r="AG125" s="709" t="str">
        <f>[25]Tri_Incurred_CCounts_Attror!AG56</f>
        <v/>
      </c>
      <c r="AH125" s="709" t="str">
        <f>[25]Tri_Incurred_CCounts_Attror!AH56</f>
        <v/>
      </c>
      <c r="AI125" s="709" t="str">
        <f>[25]Tri_Incurred_CCounts_Attror!AI56</f>
        <v/>
      </c>
      <c r="AJ125" s="709" t="str">
        <f>[25]Tri_Incurred_CCounts_Attror!AJ56</f>
        <v/>
      </c>
      <c r="AK125" s="709" t="str">
        <f>[25]Tri_Incurred_CCounts_Attror!AK56</f>
        <v/>
      </c>
      <c r="AL125" s="709" t="str">
        <f>[25]Tri_Incurred_CCounts_Attror!AL56</f>
        <v/>
      </c>
      <c r="AM125" s="709" t="str">
        <f>[25]Tri_Incurred_CCounts_Attror!AM56</f>
        <v/>
      </c>
      <c r="AN125" s="709" t="str">
        <f>[25]Tri_Incurred_CCounts_Attror!AN56</f>
        <v/>
      </c>
      <c r="AO125" s="709" t="str">
        <f>[25]Tri_Incurred_CCounts_Attror!AO56</f>
        <v/>
      </c>
      <c r="AP125" s="709" t="str">
        <f>[25]Tri_Incurred_CCounts_Attror!AP56</f>
        <v/>
      </c>
      <c r="AQ125" s="709" t="str">
        <f>[25]Tri_Incurred_CCounts_Attror!AQ56</f>
        <v/>
      </c>
      <c r="AR125" s="709" t="str">
        <f>[25]Tri_Incurred_CCounts_Attror!AR56</f>
        <v/>
      </c>
      <c r="AS125" s="709" t="str">
        <f>[25]Tri_Incurred_CCounts_Attror!AS56</f>
        <v/>
      </c>
      <c r="AT125" s="709" t="str">
        <f>[25]Tri_Incurred_CCounts_Attror!AT56</f>
        <v/>
      </c>
      <c r="AU125" s="709" t="str">
        <f>[25]Tri_Incurred_CCounts_Attror!AU56</f>
        <v/>
      </c>
      <c r="AV125" s="709" t="str">
        <f>[25]Tri_Incurred_CCounts_Attror!AV56</f>
        <v/>
      </c>
      <c r="AW125" s="709" t="str">
        <f>[25]Tri_Incurred_CCounts_Attror!AW56</f>
        <v/>
      </c>
      <c r="AX125" s="709" t="str">
        <f>[25]Tri_Incurred_CCounts_Attror!AX56</f>
        <v/>
      </c>
      <c r="AY125" s="709" t="str">
        <f>[25]Tri_Incurred_CCounts_Attror!AY56</f>
        <v/>
      </c>
      <c r="AZ125" s="709" t="str">
        <f>[25]Tri_Incurred_CCounts_Attror!AZ56</f>
        <v/>
      </c>
      <c r="BA125" s="709" t="str">
        <f>[25]Tri_Incurred_CCounts_Attror!BA56</f>
        <v/>
      </c>
      <c r="BB125" s="709" t="str">
        <f>[25]Tri_Incurred_CCounts_Attror!BB56</f>
        <v/>
      </c>
      <c r="BC125" s="709" t="str">
        <f>[25]Tri_Incurred_CCounts_Attror!BC56</f>
        <v/>
      </c>
      <c r="BD125" s="709" t="str">
        <f>[25]Tri_Incurred_CCounts_Attror!BD56</f>
        <v/>
      </c>
      <c r="BE125" s="709" t="str">
        <f>[25]Tri_Incurred_CCounts_Attror!BE56</f>
        <v/>
      </c>
      <c r="BF125" s="709" t="str">
        <f>[25]Tri_Incurred_CCounts_Attror!BF56</f>
        <v/>
      </c>
      <c r="BG125" s="709" t="str">
        <f>[25]Tri_Incurred_CCounts_Attror!BG56</f>
        <v/>
      </c>
      <c r="BH125" s="709" t="str">
        <f>[25]Tri_Incurred_CCounts_Attror!BH56</f>
        <v/>
      </c>
      <c r="BI125" s="709" t="str">
        <f>[25]Tri_Incurred_CCounts_Attror!BI56</f>
        <v/>
      </c>
      <c r="BJ125" s="709" t="str">
        <f>[25]Tri_Incurred_CCounts_Attror!BJ56</f>
        <v/>
      </c>
      <c r="BK125" s="709" t="e">
        <f>[25]Tri_Incurred_CCounts_Attror!BK56</f>
        <v>#N/A</v>
      </c>
      <c r="BL125" s="709" t="e">
        <f>[25]Tri_Incurred_CCounts_Attror!BL56</f>
        <v>#N/A</v>
      </c>
      <c r="BM125" s="709" t="e">
        <f>[25]Tri_Incurred_CCounts_Attror!BM56</f>
        <v>#N/A</v>
      </c>
      <c r="BN125" s="709" t="e">
        <f>[25]Tri_Incurred_CCounts_Attror!BN56</f>
        <v>#N/A</v>
      </c>
      <c r="BO125" s="709" t="e">
        <f>[25]Tri_Incurred_CCounts_Attror!BO56</f>
        <v>#N/A</v>
      </c>
      <c r="BP125" s="709" t="e">
        <f>[25]Tri_Incurred_CCounts_Attror!BP56</f>
        <v>#N/A</v>
      </c>
      <c r="BQ125" s="709" t="e">
        <f>[25]Tri_Incurred_CCounts_Attror!BQ56</f>
        <v>#N/A</v>
      </c>
      <c r="BR125" s="709" t="e">
        <f>[25]Tri_Incurred_CCounts_Attror!BR56</f>
        <v>#N/A</v>
      </c>
      <c r="BS125" s="709" t="e">
        <f>[25]Tri_Incurred_CCounts_Attror!BS56</f>
        <v>#N/A</v>
      </c>
      <c r="BT125" s="709" t="e">
        <f>[25]Tri_Incurred_CCounts_Attror!BT56</f>
        <v>#N/A</v>
      </c>
      <c r="BU125" s="709" t="e">
        <f>[25]Tri_Incurred_CCounts_Attror!BU56</f>
        <v>#N/A</v>
      </c>
      <c r="BV125" s="709" t="e">
        <f>[25]Tri_Incurred_CCounts_Attror!BV56</f>
        <v>#N/A</v>
      </c>
      <c r="BW125" s="709" t="e">
        <f>[25]Tri_Incurred_CCounts_Attror!BW56</f>
        <v>#N/A</v>
      </c>
      <c r="BX125" s="709" t="e">
        <f>[25]Tri_Incurred_CCounts_Attror!BX56</f>
        <v>#N/A</v>
      </c>
      <c r="BY125" s="709" t="e">
        <f>[25]Tri_Incurred_CCounts_Attror!BY56</f>
        <v>#N/A</v>
      </c>
      <c r="BZ125" s="709" t="e">
        <f>[25]Tri_Incurred_CCounts_Attror!BZ56</f>
        <v>#N/A</v>
      </c>
      <c r="CA125" s="709" t="e">
        <f>[25]Tri_Incurred_CCounts_Attror!CA56</f>
        <v>#N/A</v>
      </c>
      <c r="CB125" s="709" t="e">
        <f>[25]Tri_Incurred_CCounts_Attror!CB56</f>
        <v>#N/A</v>
      </c>
      <c r="CC125" s="709" t="e">
        <f>[25]Tri_Incurred_CCounts_Attror!CC56</f>
        <v>#N/A</v>
      </c>
    </row>
    <row r="126" spans="1:81">
      <c r="A126" s="127" t="s">
        <v>272</v>
      </c>
      <c r="B126" s="709">
        <f>[25]Tri_Incurred_CCounts_Attror!B57</f>
        <v>56</v>
      </c>
      <c r="C126" s="709">
        <f>[25]Tri_Incurred_CCounts_Attror!C57</f>
        <v>68</v>
      </c>
      <c r="D126" s="709">
        <f>[25]Tri_Incurred_CCounts_Attror!D57</f>
        <v>64</v>
      </c>
      <c r="E126" s="709">
        <f>[25]Tri_Incurred_CCounts_Attror!E57</f>
        <v>63</v>
      </c>
      <c r="F126" s="709">
        <f>[25]Tri_Incurred_CCounts_Attror!F57</f>
        <v>63</v>
      </c>
      <c r="G126" s="709">
        <f>[25]Tri_Incurred_CCounts_Attror!G57</f>
        <v>63</v>
      </c>
      <c r="H126" s="709">
        <f>[25]Tri_Incurred_CCounts_Attror!H57</f>
        <v>63</v>
      </c>
      <c r="I126" s="709">
        <f>[25]Tri_Incurred_CCounts_Attror!I57</f>
        <v>63</v>
      </c>
      <c r="J126" s="709">
        <f>[25]Tri_Incurred_CCounts_Attror!J57</f>
        <v>63</v>
      </c>
      <c r="K126" s="709">
        <f>[25]Tri_Incurred_CCounts_Attror!K57</f>
        <v>63</v>
      </c>
      <c r="L126" s="709">
        <f>[25]Tri_Incurred_CCounts_Attror!L57</f>
        <v>63</v>
      </c>
      <c r="M126" s="709">
        <f>[25]Tri_Incurred_CCounts_Attror!M57</f>
        <v>63</v>
      </c>
      <c r="N126" s="709">
        <f>[25]Tri_Incurred_CCounts_Attror!N57</f>
        <v>63</v>
      </c>
      <c r="O126" s="709">
        <f>[25]Tri_Incurred_CCounts_Attror!O57</f>
        <v>63</v>
      </c>
      <c r="P126" s="709">
        <f>[25]Tri_Incurred_CCounts_Attror!P57</f>
        <v>63</v>
      </c>
      <c r="Q126" s="709">
        <f>[25]Tri_Incurred_CCounts_Attror!Q57</f>
        <v>63</v>
      </c>
      <c r="R126" s="709" t="str">
        <f>[25]Tri_Incurred_CCounts_Attror!R57</f>
        <v/>
      </c>
      <c r="S126" s="709" t="str">
        <f>[25]Tri_Incurred_CCounts_Attror!S57</f>
        <v/>
      </c>
      <c r="T126" s="709" t="str">
        <f>[25]Tri_Incurred_CCounts_Attror!T57</f>
        <v/>
      </c>
      <c r="U126" s="709" t="str">
        <f>[25]Tri_Incurred_CCounts_Attror!U57</f>
        <v/>
      </c>
      <c r="V126" s="709" t="str">
        <f>[25]Tri_Incurred_CCounts_Attror!V57</f>
        <v/>
      </c>
      <c r="W126" s="709" t="str">
        <f>[25]Tri_Incurred_CCounts_Attror!W57</f>
        <v/>
      </c>
      <c r="X126" s="709" t="str">
        <f>[25]Tri_Incurred_CCounts_Attror!X57</f>
        <v/>
      </c>
      <c r="Y126" s="709" t="str">
        <f>[25]Tri_Incurred_CCounts_Attror!Y57</f>
        <v/>
      </c>
      <c r="Z126" s="709" t="str">
        <f>[25]Tri_Incurred_CCounts_Attror!Z57</f>
        <v/>
      </c>
      <c r="AA126" s="709" t="str">
        <f>[25]Tri_Incurred_CCounts_Attror!AA57</f>
        <v/>
      </c>
      <c r="AB126" s="709" t="str">
        <f>[25]Tri_Incurred_CCounts_Attror!AB57</f>
        <v/>
      </c>
      <c r="AC126" s="709" t="str">
        <f>[25]Tri_Incurred_CCounts_Attror!AC57</f>
        <v/>
      </c>
      <c r="AD126" s="709" t="str">
        <f>[25]Tri_Incurred_CCounts_Attror!AD57</f>
        <v/>
      </c>
      <c r="AE126" s="709" t="str">
        <f>[25]Tri_Incurred_CCounts_Attror!AE57</f>
        <v/>
      </c>
      <c r="AF126" s="709" t="str">
        <f>[25]Tri_Incurred_CCounts_Attror!AF57</f>
        <v/>
      </c>
      <c r="AG126" s="709" t="str">
        <f>[25]Tri_Incurred_CCounts_Attror!AG57</f>
        <v/>
      </c>
      <c r="AH126" s="709" t="str">
        <f>[25]Tri_Incurred_CCounts_Attror!AH57</f>
        <v/>
      </c>
      <c r="AI126" s="709" t="str">
        <f>[25]Tri_Incurred_CCounts_Attror!AI57</f>
        <v/>
      </c>
      <c r="AJ126" s="709" t="str">
        <f>[25]Tri_Incurred_CCounts_Attror!AJ57</f>
        <v/>
      </c>
      <c r="AK126" s="709" t="str">
        <f>[25]Tri_Incurred_CCounts_Attror!AK57</f>
        <v/>
      </c>
      <c r="AL126" s="709" t="str">
        <f>[25]Tri_Incurred_CCounts_Attror!AL57</f>
        <v/>
      </c>
      <c r="AM126" s="709" t="str">
        <f>[25]Tri_Incurred_CCounts_Attror!AM57</f>
        <v/>
      </c>
      <c r="AN126" s="709" t="str">
        <f>[25]Tri_Incurred_CCounts_Attror!AN57</f>
        <v/>
      </c>
      <c r="AO126" s="709" t="str">
        <f>[25]Tri_Incurred_CCounts_Attror!AO57</f>
        <v/>
      </c>
      <c r="AP126" s="709" t="str">
        <f>[25]Tri_Incurred_CCounts_Attror!AP57</f>
        <v/>
      </c>
      <c r="AQ126" s="709" t="str">
        <f>[25]Tri_Incurred_CCounts_Attror!AQ57</f>
        <v/>
      </c>
      <c r="AR126" s="709" t="str">
        <f>[25]Tri_Incurred_CCounts_Attror!AR57</f>
        <v/>
      </c>
      <c r="AS126" s="709" t="str">
        <f>[25]Tri_Incurred_CCounts_Attror!AS57</f>
        <v/>
      </c>
      <c r="AT126" s="709" t="str">
        <f>[25]Tri_Incurred_CCounts_Attror!AT57</f>
        <v/>
      </c>
      <c r="AU126" s="709" t="str">
        <f>[25]Tri_Incurred_CCounts_Attror!AU57</f>
        <v/>
      </c>
      <c r="AV126" s="709" t="str">
        <f>[25]Tri_Incurred_CCounts_Attror!AV57</f>
        <v/>
      </c>
      <c r="AW126" s="709" t="str">
        <f>[25]Tri_Incurred_CCounts_Attror!AW57</f>
        <v/>
      </c>
      <c r="AX126" s="709" t="str">
        <f>[25]Tri_Incurred_CCounts_Attror!AX57</f>
        <v/>
      </c>
      <c r="AY126" s="709" t="str">
        <f>[25]Tri_Incurred_CCounts_Attror!AY57</f>
        <v/>
      </c>
      <c r="AZ126" s="709" t="str">
        <f>[25]Tri_Incurred_CCounts_Attror!AZ57</f>
        <v/>
      </c>
      <c r="BA126" s="709" t="str">
        <f>[25]Tri_Incurred_CCounts_Attror!BA57</f>
        <v/>
      </c>
      <c r="BB126" s="709" t="str">
        <f>[25]Tri_Incurred_CCounts_Attror!BB57</f>
        <v/>
      </c>
      <c r="BC126" s="709" t="str">
        <f>[25]Tri_Incurred_CCounts_Attror!BC57</f>
        <v/>
      </c>
      <c r="BD126" s="709" t="str">
        <f>[25]Tri_Incurred_CCounts_Attror!BD57</f>
        <v/>
      </c>
      <c r="BE126" s="709" t="str">
        <f>[25]Tri_Incurred_CCounts_Attror!BE57</f>
        <v/>
      </c>
      <c r="BF126" s="709" t="str">
        <f>[25]Tri_Incurred_CCounts_Attror!BF57</f>
        <v/>
      </c>
      <c r="BG126" s="709" t="str">
        <f>[25]Tri_Incurred_CCounts_Attror!BG57</f>
        <v/>
      </c>
      <c r="BH126" s="709" t="str">
        <f>[25]Tri_Incurred_CCounts_Attror!BH57</f>
        <v/>
      </c>
      <c r="BI126" s="709" t="str">
        <f>[25]Tri_Incurred_CCounts_Attror!BI57</f>
        <v/>
      </c>
      <c r="BJ126" s="709" t="str">
        <f>[25]Tri_Incurred_CCounts_Attror!BJ57</f>
        <v/>
      </c>
      <c r="BK126" s="709" t="e">
        <f>[25]Tri_Incurred_CCounts_Attror!BK57</f>
        <v>#N/A</v>
      </c>
      <c r="BL126" s="709" t="e">
        <f>[25]Tri_Incurred_CCounts_Attror!BL57</f>
        <v>#N/A</v>
      </c>
      <c r="BM126" s="709" t="e">
        <f>[25]Tri_Incurred_CCounts_Attror!BM57</f>
        <v>#N/A</v>
      </c>
      <c r="BN126" s="709" t="e">
        <f>[25]Tri_Incurred_CCounts_Attror!BN57</f>
        <v>#N/A</v>
      </c>
      <c r="BO126" s="709" t="e">
        <f>[25]Tri_Incurred_CCounts_Attror!BO57</f>
        <v>#N/A</v>
      </c>
      <c r="BP126" s="709" t="e">
        <f>[25]Tri_Incurred_CCounts_Attror!BP57</f>
        <v>#N/A</v>
      </c>
      <c r="BQ126" s="709" t="e">
        <f>[25]Tri_Incurred_CCounts_Attror!BQ57</f>
        <v>#N/A</v>
      </c>
      <c r="BR126" s="709" t="e">
        <f>[25]Tri_Incurred_CCounts_Attror!BR57</f>
        <v>#N/A</v>
      </c>
      <c r="BS126" s="709" t="e">
        <f>[25]Tri_Incurred_CCounts_Attror!BS57</f>
        <v>#N/A</v>
      </c>
      <c r="BT126" s="709" t="e">
        <f>[25]Tri_Incurred_CCounts_Attror!BT57</f>
        <v>#N/A</v>
      </c>
      <c r="BU126" s="709" t="e">
        <f>[25]Tri_Incurred_CCounts_Attror!BU57</f>
        <v>#N/A</v>
      </c>
      <c r="BV126" s="709" t="e">
        <f>[25]Tri_Incurred_CCounts_Attror!BV57</f>
        <v>#N/A</v>
      </c>
      <c r="BW126" s="709" t="e">
        <f>[25]Tri_Incurred_CCounts_Attror!BW57</f>
        <v>#N/A</v>
      </c>
      <c r="BX126" s="709" t="e">
        <f>[25]Tri_Incurred_CCounts_Attror!BX57</f>
        <v>#N/A</v>
      </c>
      <c r="BY126" s="709" t="e">
        <f>[25]Tri_Incurred_CCounts_Attror!BY57</f>
        <v>#N/A</v>
      </c>
      <c r="BZ126" s="709" t="e">
        <f>[25]Tri_Incurred_CCounts_Attror!BZ57</f>
        <v>#N/A</v>
      </c>
      <c r="CA126" s="709" t="e">
        <f>[25]Tri_Incurred_CCounts_Attror!CA57</f>
        <v>#N/A</v>
      </c>
      <c r="CB126" s="709" t="e">
        <f>[25]Tri_Incurred_CCounts_Attror!CB57</f>
        <v>#N/A</v>
      </c>
      <c r="CC126" s="709" t="e">
        <f>[25]Tri_Incurred_CCounts_Attror!CC57</f>
        <v>#N/A</v>
      </c>
    </row>
    <row r="127" spans="1:81">
      <c r="A127" s="127" t="s">
        <v>273</v>
      </c>
      <c r="B127" s="709">
        <f>[25]Tri_Incurred_CCounts_Attror!B58</f>
        <v>63</v>
      </c>
      <c r="C127" s="709">
        <f>[25]Tri_Incurred_CCounts_Attror!C58</f>
        <v>73</v>
      </c>
      <c r="D127" s="709">
        <f>[25]Tri_Incurred_CCounts_Attror!D58</f>
        <v>73</v>
      </c>
      <c r="E127" s="709">
        <f>[25]Tri_Incurred_CCounts_Attror!E58</f>
        <v>73</v>
      </c>
      <c r="F127" s="709">
        <f>[25]Tri_Incurred_CCounts_Attror!F58</f>
        <v>71</v>
      </c>
      <c r="G127" s="709">
        <f>[25]Tri_Incurred_CCounts_Attror!G58</f>
        <v>71</v>
      </c>
      <c r="H127" s="709">
        <f>[25]Tri_Incurred_CCounts_Attror!H58</f>
        <v>71</v>
      </c>
      <c r="I127" s="709">
        <f>[25]Tri_Incurred_CCounts_Attror!I58</f>
        <v>71</v>
      </c>
      <c r="J127" s="709">
        <f>[25]Tri_Incurred_CCounts_Attror!J58</f>
        <v>71</v>
      </c>
      <c r="K127" s="709">
        <f>[25]Tri_Incurred_CCounts_Attror!K58</f>
        <v>71</v>
      </c>
      <c r="L127" s="709">
        <f>[25]Tri_Incurred_CCounts_Attror!L58</f>
        <v>71</v>
      </c>
      <c r="M127" s="709">
        <f>[25]Tri_Incurred_CCounts_Attror!M58</f>
        <v>71</v>
      </c>
      <c r="N127" s="709">
        <f>[25]Tri_Incurred_CCounts_Attror!N58</f>
        <v>71</v>
      </c>
      <c r="O127" s="709">
        <f>[25]Tri_Incurred_CCounts_Attror!O58</f>
        <v>71</v>
      </c>
      <c r="P127" s="709">
        <f>[25]Tri_Incurred_CCounts_Attror!P58</f>
        <v>71</v>
      </c>
      <c r="Q127" s="709" t="str">
        <f>[25]Tri_Incurred_CCounts_Attror!Q58</f>
        <v/>
      </c>
      <c r="R127" s="709" t="str">
        <f>[25]Tri_Incurred_CCounts_Attror!R58</f>
        <v/>
      </c>
      <c r="S127" s="709" t="str">
        <f>[25]Tri_Incurred_CCounts_Attror!S58</f>
        <v/>
      </c>
      <c r="T127" s="709" t="str">
        <f>[25]Tri_Incurred_CCounts_Attror!T58</f>
        <v/>
      </c>
      <c r="U127" s="709" t="str">
        <f>[25]Tri_Incurred_CCounts_Attror!U58</f>
        <v/>
      </c>
      <c r="V127" s="709" t="str">
        <f>[25]Tri_Incurred_CCounts_Attror!V58</f>
        <v/>
      </c>
      <c r="W127" s="709" t="str">
        <f>[25]Tri_Incurred_CCounts_Attror!W58</f>
        <v/>
      </c>
      <c r="X127" s="709" t="str">
        <f>[25]Tri_Incurred_CCounts_Attror!X58</f>
        <v/>
      </c>
      <c r="Y127" s="709" t="str">
        <f>[25]Tri_Incurred_CCounts_Attror!Y58</f>
        <v/>
      </c>
      <c r="Z127" s="709" t="str">
        <f>[25]Tri_Incurred_CCounts_Attror!Z58</f>
        <v/>
      </c>
      <c r="AA127" s="709" t="str">
        <f>[25]Tri_Incurred_CCounts_Attror!AA58</f>
        <v/>
      </c>
      <c r="AB127" s="709" t="str">
        <f>[25]Tri_Incurred_CCounts_Attror!AB58</f>
        <v/>
      </c>
      <c r="AC127" s="709" t="str">
        <f>[25]Tri_Incurred_CCounts_Attror!AC58</f>
        <v/>
      </c>
      <c r="AD127" s="709" t="str">
        <f>[25]Tri_Incurred_CCounts_Attror!AD58</f>
        <v/>
      </c>
      <c r="AE127" s="709" t="str">
        <f>[25]Tri_Incurred_CCounts_Attror!AE58</f>
        <v/>
      </c>
      <c r="AF127" s="709" t="str">
        <f>[25]Tri_Incurred_CCounts_Attror!AF58</f>
        <v/>
      </c>
      <c r="AG127" s="709" t="str">
        <f>[25]Tri_Incurred_CCounts_Attror!AG58</f>
        <v/>
      </c>
      <c r="AH127" s="709" t="str">
        <f>[25]Tri_Incurred_CCounts_Attror!AH58</f>
        <v/>
      </c>
      <c r="AI127" s="709" t="str">
        <f>[25]Tri_Incurred_CCounts_Attror!AI58</f>
        <v/>
      </c>
      <c r="AJ127" s="709" t="str">
        <f>[25]Tri_Incurred_CCounts_Attror!AJ58</f>
        <v/>
      </c>
      <c r="AK127" s="709" t="str">
        <f>[25]Tri_Incurred_CCounts_Attror!AK58</f>
        <v/>
      </c>
      <c r="AL127" s="709" t="str">
        <f>[25]Tri_Incurred_CCounts_Attror!AL58</f>
        <v/>
      </c>
      <c r="AM127" s="709" t="str">
        <f>[25]Tri_Incurred_CCounts_Attror!AM58</f>
        <v/>
      </c>
      <c r="AN127" s="709" t="str">
        <f>[25]Tri_Incurred_CCounts_Attror!AN58</f>
        <v/>
      </c>
      <c r="AO127" s="709" t="str">
        <f>[25]Tri_Incurred_CCounts_Attror!AO58</f>
        <v/>
      </c>
      <c r="AP127" s="709" t="str">
        <f>[25]Tri_Incurred_CCounts_Attror!AP58</f>
        <v/>
      </c>
      <c r="AQ127" s="709" t="str">
        <f>[25]Tri_Incurred_CCounts_Attror!AQ58</f>
        <v/>
      </c>
      <c r="AR127" s="709" t="str">
        <f>[25]Tri_Incurred_CCounts_Attror!AR58</f>
        <v/>
      </c>
      <c r="AS127" s="709" t="str">
        <f>[25]Tri_Incurred_CCounts_Attror!AS58</f>
        <v/>
      </c>
      <c r="AT127" s="709" t="str">
        <f>[25]Tri_Incurred_CCounts_Attror!AT58</f>
        <v/>
      </c>
      <c r="AU127" s="709" t="str">
        <f>[25]Tri_Incurred_CCounts_Attror!AU58</f>
        <v/>
      </c>
      <c r="AV127" s="709" t="str">
        <f>[25]Tri_Incurred_CCounts_Attror!AV58</f>
        <v/>
      </c>
      <c r="AW127" s="709" t="str">
        <f>[25]Tri_Incurred_CCounts_Attror!AW58</f>
        <v/>
      </c>
      <c r="AX127" s="709" t="str">
        <f>[25]Tri_Incurred_CCounts_Attror!AX58</f>
        <v/>
      </c>
      <c r="AY127" s="709" t="str">
        <f>[25]Tri_Incurred_CCounts_Attror!AY58</f>
        <v/>
      </c>
      <c r="AZ127" s="709" t="str">
        <f>[25]Tri_Incurred_CCounts_Attror!AZ58</f>
        <v/>
      </c>
      <c r="BA127" s="709" t="str">
        <f>[25]Tri_Incurred_CCounts_Attror!BA58</f>
        <v/>
      </c>
      <c r="BB127" s="709" t="str">
        <f>[25]Tri_Incurred_CCounts_Attror!BB58</f>
        <v/>
      </c>
      <c r="BC127" s="709" t="str">
        <f>[25]Tri_Incurred_CCounts_Attror!BC58</f>
        <v/>
      </c>
      <c r="BD127" s="709" t="str">
        <f>[25]Tri_Incurred_CCounts_Attror!BD58</f>
        <v/>
      </c>
      <c r="BE127" s="709" t="str">
        <f>[25]Tri_Incurred_CCounts_Attror!BE58</f>
        <v/>
      </c>
      <c r="BF127" s="709" t="str">
        <f>[25]Tri_Incurred_CCounts_Attror!BF58</f>
        <v/>
      </c>
      <c r="BG127" s="709" t="str">
        <f>[25]Tri_Incurred_CCounts_Attror!BG58</f>
        <v/>
      </c>
      <c r="BH127" s="709" t="str">
        <f>[25]Tri_Incurred_CCounts_Attror!BH58</f>
        <v/>
      </c>
      <c r="BI127" s="709" t="str">
        <f>[25]Tri_Incurred_CCounts_Attror!BI58</f>
        <v/>
      </c>
      <c r="BJ127" s="709" t="str">
        <f>[25]Tri_Incurred_CCounts_Attror!BJ58</f>
        <v/>
      </c>
      <c r="BK127" s="709" t="e">
        <f>[25]Tri_Incurred_CCounts_Attror!BK58</f>
        <v>#N/A</v>
      </c>
      <c r="BL127" s="709" t="e">
        <f>[25]Tri_Incurred_CCounts_Attror!BL58</f>
        <v>#N/A</v>
      </c>
      <c r="BM127" s="709" t="e">
        <f>[25]Tri_Incurred_CCounts_Attror!BM58</f>
        <v>#N/A</v>
      </c>
      <c r="BN127" s="709" t="e">
        <f>[25]Tri_Incurred_CCounts_Attror!BN58</f>
        <v>#N/A</v>
      </c>
      <c r="BO127" s="709" t="e">
        <f>[25]Tri_Incurred_CCounts_Attror!BO58</f>
        <v>#N/A</v>
      </c>
      <c r="BP127" s="709" t="e">
        <f>[25]Tri_Incurred_CCounts_Attror!BP58</f>
        <v>#N/A</v>
      </c>
      <c r="BQ127" s="709" t="e">
        <f>[25]Tri_Incurred_CCounts_Attror!BQ58</f>
        <v>#N/A</v>
      </c>
      <c r="BR127" s="709" t="e">
        <f>[25]Tri_Incurred_CCounts_Attror!BR58</f>
        <v>#N/A</v>
      </c>
      <c r="BS127" s="709" t="e">
        <f>[25]Tri_Incurred_CCounts_Attror!BS58</f>
        <v>#N/A</v>
      </c>
      <c r="BT127" s="709" t="e">
        <f>[25]Tri_Incurred_CCounts_Attror!BT58</f>
        <v>#N/A</v>
      </c>
      <c r="BU127" s="709" t="e">
        <f>[25]Tri_Incurred_CCounts_Attror!BU58</f>
        <v>#N/A</v>
      </c>
      <c r="BV127" s="709" t="e">
        <f>[25]Tri_Incurred_CCounts_Attror!BV58</f>
        <v>#N/A</v>
      </c>
      <c r="BW127" s="709" t="e">
        <f>[25]Tri_Incurred_CCounts_Attror!BW58</f>
        <v>#N/A</v>
      </c>
      <c r="BX127" s="709" t="e">
        <f>[25]Tri_Incurred_CCounts_Attror!BX58</f>
        <v>#N/A</v>
      </c>
      <c r="BY127" s="709" t="e">
        <f>[25]Tri_Incurred_CCounts_Attror!BY58</f>
        <v>#N/A</v>
      </c>
      <c r="BZ127" s="709" t="e">
        <f>[25]Tri_Incurred_CCounts_Attror!BZ58</f>
        <v>#N/A</v>
      </c>
      <c r="CA127" s="709" t="e">
        <f>[25]Tri_Incurred_CCounts_Attror!CA58</f>
        <v>#N/A</v>
      </c>
      <c r="CB127" s="709" t="e">
        <f>[25]Tri_Incurred_CCounts_Attror!CB58</f>
        <v>#N/A</v>
      </c>
      <c r="CC127" s="709" t="e">
        <f>[25]Tri_Incurred_CCounts_Attror!CC58</f>
        <v>#N/A</v>
      </c>
    </row>
    <row r="128" spans="1:81">
      <c r="A128" s="127" t="s">
        <v>274</v>
      </c>
      <c r="B128" s="709">
        <f>[25]Tri_Incurred_CCounts_Attror!B59</f>
        <v>58</v>
      </c>
      <c r="C128" s="709">
        <f>[25]Tri_Incurred_CCounts_Attror!C59</f>
        <v>67</v>
      </c>
      <c r="D128" s="709">
        <f>[25]Tri_Incurred_CCounts_Attror!D59</f>
        <v>68</v>
      </c>
      <c r="E128" s="709">
        <f>[25]Tri_Incurred_CCounts_Attror!E59</f>
        <v>67</v>
      </c>
      <c r="F128" s="709">
        <f>[25]Tri_Incurred_CCounts_Attror!F59</f>
        <v>68</v>
      </c>
      <c r="G128" s="709">
        <f>[25]Tri_Incurred_CCounts_Attror!G59</f>
        <v>69</v>
      </c>
      <c r="H128" s="709">
        <f>[25]Tri_Incurred_CCounts_Attror!H59</f>
        <v>69</v>
      </c>
      <c r="I128" s="709">
        <f>[25]Tri_Incurred_CCounts_Attror!I59</f>
        <v>67</v>
      </c>
      <c r="J128" s="709">
        <f>[25]Tri_Incurred_CCounts_Attror!J59</f>
        <v>67</v>
      </c>
      <c r="K128" s="709">
        <f>[25]Tri_Incurred_CCounts_Attror!K59</f>
        <v>67</v>
      </c>
      <c r="L128" s="709">
        <f>[25]Tri_Incurred_CCounts_Attror!L59</f>
        <v>67</v>
      </c>
      <c r="M128" s="709">
        <f>[25]Tri_Incurred_CCounts_Attror!M59</f>
        <v>67</v>
      </c>
      <c r="N128" s="709">
        <f>[25]Tri_Incurred_CCounts_Attror!N59</f>
        <v>67</v>
      </c>
      <c r="O128" s="709">
        <f>[25]Tri_Incurred_CCounts_Attror!O59</f>
        <v>67</v>
      </c>
      <c r="P128" s="709" t="str">
        <f>[25]Tri_Incurred_CCounts_Attror!P59</f>
        <v/>
      </c>
      <c r="Q128" s="709" t="str">
        <f>[25]Tri_Incurred_CCounts_Attror!Q59</f>
        <v/>
      </c>
      <c r="R128" s="709" t="str">
        <f>[25]Tri_Incurred_CCounts_Attror!R59</f>
        <v/>
      </c>
      <c r="S128" s="709" t="str">
        <f>[25]Tri_Incurred_CCounts_Attror!S59</f>
        <v/>
      </c>
      <c r="T128" s="709" t="str">
        <f>[25]Tri_Incurred_CCounts_Attror!T59</f>
        <v/>
      </c>
      <c r="U128" s="709" t="str">
        <f>[25]Tri_Incurred_CCounts_Attror!U59</f>
        <v/>
      </c>
      <c r="V128" s="709" t="str">
        <f>[25]Tri_Incurred_CCounts_Attror!V59</f>
        <v/>
      </c>
      <c r="W128" s="709" t="str">
        <f>[25]Tri_Incurred_CCounts_Attror!W59</f>
        <v/>
      </c>
      <c r="X128" s="709" t="str">
        <f>[25]Tri_Incurred_CCounts_Attror!X59</f>
        <v/>
      </c>
      <c r="Y128" s="709" t="str">
        <f>[25]Tri_Incurred_CCounts_Attror!Y59</f>
        <v/>
      </c>
      <c r="Z128" s="709" t="str">
        <f>[25]Tri_Incurred_CCounts_Attror!Z59</f>
        <v/>
      </c>
      <c r="AA128" s="709" t="str">
        <f>[25]Tri_Incurred_CCounts_Attror!AA59</f>
        <v/>
      </c>
      <c r="AB128" s="709" t="str">
        <f>[25]Tri_Incurred_CCounts_Attror!AB59</f>
        <v/>
      </c>
      <c r="AC128" s="709" t="str">
        <f>[25]Tri_Incurred_CCounts_Attror!AC59</f>
        <v/>
      </c>
      <c r="AD128" s="709" t="str">
        <f>[25]Tri_Incurred_CCounts_Attror!AD59</f>
        <v/>
      </c>
      <c r="AE128" s="709" t="str">
        <f>[25]Tri_Incurred_CCounts_Attror!AE59</f>
        <v/>
      </c>
      <c r="AF128" s="709" t="str">
        <f>[25]Tri_Incurred_CCounts_Attror!AF59</f>
        <v/>
      </c>
      <c r="AG128" s="709" t="str">
        <f>[25]Tri_Incurred_CCounts_Attror!AG59</f>
        <v/>
      </c>
      <c r="AH128" s="709" t="str">
        <f>[25]Tri_Incurred_CCounts_Attror!AH59</f>
        <v/>
      </c>
      <c r="AI128" s="709" t="str">
        <f>[25]Tri_Incurred_CCounts_Attror!AI59</f>
        <v/>
      </c>
      <c r="AJ128" s="709" t="str">
        <f>[25]Tri_Incurred_CCounts_Attror!AJ59</f>
        <v/>
      </c>
      <c r="AK128" s="709" t="str">
        <f>[25]Tri_Incurred_CCounts_Attror!AK59</f>
        <v/>
      </c>
      <c r="AL128" s="709" t="str">
        <f>[25]Tri_Incurred_CCounts_Attror!AL59</f>
        <v/>
      </c>
      <c r="AM128" s="709" t="str">
        <f>[25]Tri_Incurred_CCounts_Attror!AM59</f>
        <v/>
      </c>
      <c r="AN128" s="709" t="str">
        <f>[25]Tri_Incurred_CCounts_Attror!AN59</f>
        <v/>
      </c>
      <c r="AO128" s="709" t="str">
        <f>[25]Tri_Incurred_CCounts_Attror!AO59</f>
        <v/>
      </c>
      <c r="AP128" s="709" t="str">
        <f>[25]Tri_Incurred_CCounts_Attror!AP59</f>
        <v/>
      </c>
      <c r="AQ128" s="709" t="str">
        <f>[25]Tri_Incurred_CCounts_Attror!AQ59</f>
        <v/>
      </c>
      <c r="AR128" s="709" t="str">
        <f>[25]Tri_Incurred_CCounts_Attror!AR59</f>
        <v/>
      </c>
      <c r="AS128" s="709" t="str">
        <f>[25]Tri_Incurred_CCounts_Attror!AS59</f>
        <v/>
      </c>
      <c r="AT128" s="709" t="str">
        <f>[25]Tri_Incurred_CCounts_Attror!AT59</f>
        <v/>
      </c>
      <c r="AU128" s="709" t="str">
        <f>[25]Tri_Incurred_CCounts_Attror!AU59</f>
        <v/>
      </c>
      <c r="AV128" s="709" t="str">
        <f>[25]Tri_Incurred_CCounts_Attror!AV59</f>
        <v/>
      </c>
      <c r="AW128" s="709" t="str">
        <f>[25]Tri_Incurred_CCounts_Attror!AW59</f>
        <v/>
      </c>
      <c r="AX128" s="709" t="str">
        <f>[25]Tri_Incurred_CCounts_Attror!AX59</f>
        <v/>
      </c>
      <c r="AY128" s="709" t="str">
        <f>[25]Tri_Incurred_CCounts_Attror!AY59</f>
        <v/>
      </c>
      <c r="AZ128" s="709" t="str">
        <f>[25]Tri_Incurred_CCounts_Attror!AZ59</f>
        <v/>
      </c>
      <c r="BA128" s="709" t="str">
        <f>[25]Tri_Incurred_CCounts_Attror!BA59</f>
        <v/>
      </c>
      <c r="BB128" s="709" t="str">
        <f>[25]Tri_Incurred_CCounts_Attror!BB59</f>
        <v/>
      </c>
      <c r="BC128" s="709" t="str">
        <f>[25]Tri_Incurred_CCounts_Attror!BC59</f>
        <v/>
      </c>
      <c r="BD128" s="709" t="str">
        <f>[25]Tri_Incurred_CCounts_Attror!BD59</f>
        <v/>
      </c>
      <c r="BE128" s="709" t="str">
        <f>[25]Tri_Incurred_CCounts_Attror!BE59</f>
        <v/>
      </c>
      <c r="BF128" s="709" t="str">
        <f>[25]Tri_Incurred_CCounts_Attror!BF59</f>
        <v/>
      </c>
      <c r="BG128" s="709" t="str">
        <f>[25]Tri_Incurred_CCounts_Attror!BG59</f>
        <v/>
      </c>
      <c r="BH128" s="709" t="str">
        <f>[25]Tri_Incurred_CCounts_Attror!BH59</f>
        <v/>
      </c>
      <c r="BI128" s="709" t="str">
        <f>[25]Tri_Incurred_CCounts_Attror!BI59</f>
        <v/>
      </c>
      <c r="BJ128" s="709" t="str">
        <f>[25]Tri_Incurred_CCounts_Attror!BJ59</f>
        <v/>
      </c>
      <c r="BK128" s="709" t="e">
        <f>[25]Tri_Incurred_CCounts_Attror!BK59</f>
        <v>#N/A</v>
      </c>
      <c r="BL128" s="709" t="e">
        <f>[25]Tri_Incurred_CCounts_Attror!BL59</f>
        <v>#N/A</v>
      </c>
      <c r="BM128" s="709" t="e">
        <f>[25]Tri_Incurred_CCounts_Attror!BM59</f>
        <v>#N/A</v>
      </c>
      <c r="BN128" s="709" t="e">
        <f>[25]Tri_Incurred_CCounts_Attror!BN59</f>
        <v>#N/A</v>
      </c>
      <c r="BO128" s="709" t="e">
        <f>[25]Tri_Incurred_CCounts_Attror!BO59</f>
        <v>#N/A</v>
      </c>
      <c r="BP128" s="709" t="e">
        <f>[25]Tri_Incurred_CCounts_Attror!BP59</f>
        <v>#N/A</v>
      </c>
      <c r="BQ128" s="709" t="e">
        <f>[25]Tri_Incurred_CCounts_Attror!BQ59</f>
        <v>#N/A</v>
      </c>
      <c r="BR128" s="709" t="e">
        <f>[25]Tri_Incurred_CCounts_Attror!BR59</f>
        <v>#N/A</v>
      </c>
      <c r="BS128" s="709" t="e">
        <f>[25]Tri_Incurred_CCounts_Attror!BS59</f>
        <v>#N/A</v>
      </c>
      <c r="BT128" s="709" t="e">
        <f>[25]Tri_Incurred_CCounts_Attror!BT59</f>
        <v>#N/A</v>
      </c>
      <c r="BU128" s="709" t="e">
        <f>[25]Tri_Incurred_CCounts_Attror!BU59</f>
        <v>#N/A</v>
      </c>
      <c r="BV128" s="709" t="e">
        <f>[25]Tri_Incurred_CCounts_Attror!BV59</f>
        <v>#N/A</v>
      </c>
      <c r="BW128" s="709" t="e">
        <f>[25]Tri_Incurred_CCounts_Attror!BW59</f>
        <v>#N/A</v>
      </c>
      <c r="BX128" s="709" t="e">
        <f>[25]Tri_Incurred_CCounts_Attror!BX59</f>
        <v>#N/A</v>
      </c>
      <c r="BY128" s="709" t="e">
        <f>[25]Tri_Incurred_CCounts_Attror!BY59</f>
        <v>#N/A</v>
      </c>
      <c r="BZ128" s="709" t="e">
        <f>[25]Tri_Incurred_CCounts_Attror!BZ59</f>
        <v>#N/A</v>
      </c>
      <c r="CA128" s="709" t="e">
        <f>[25]Tri_Incurred_CCounts_Attror!CA59</f>
        <v>#N/A</v>
      </c>
      <c r="CB128" s="709" t="e">
        <f>[25]Tri_Incurred_CCounts_Attror!CB59</f>
        <v>#N/A</v>
      </c>
      <c r="CC128" s="709" t="e">
        <f>[25]Tri_Incurred_CCounts_Attror!CC59</f>
        <v>#N/A</v>
      </c>
    </row>
    <row r="129" spans="1:81">
      <c r="A129" s="127" t="s">
        <v>421</v>
      </c>
      <c r="B129" s="709">
        <f>[25]Tri_Incurred_CCounts_Attror!B60</f>
        <v>58</v>
      </c>
      <c r="C129" s="709">
        <f>[25]Tri_Incurred_CCounts_Attror!C60</f>
        <v>73</v>
      </c>
      <c r="D129" s="709">
        <f>[25]Tri_Incurred_CCounts_Attror!D60</f>
        <v>60</v>
      </c>
      <c r="E129" s="709">
        <f>[25]Tri_Incurred_CCounts_Attror!E60</f>
        <v>62</v>
      </c>
      <c r="F129" s="709">
        <f>[25]Tri_Incurred_CCounts_Attror!F60</f>
        <v>64</v>
      </c>
      <c r="G129" s="709">
        <f>[25]Tri_Incurred_CCounts_Attror!G60</f>
        <v>64</v>
      </c>
      <c r="H129" s="709">
        <f>[25]Tri_Incurred_CCounts_Attror!H60</f>
        <v>64</v>
      </c>
      <c r="I129" s="709">
        <f>[25]Tri_Incurred_CCounts_Attror!I60</f>
        <v>64</v>
      </c>
      <c r="J129" s="709">
        <f>[25]Tri_Incurred_CCounts_Attror!J60</f>
        <v>64</v>
      </c>
      <c r="K129" s="709">
        <f>[25]Tri_Incurred_CCounts_Attror!K60</f>
        <v>64</v>
      </c>
      <c r="L129" s="709">
        <f>[25]Tri_Incurred_CCounts_Attror!L60</f>
        <v>64</v>
      </c>
      <c r="M129" s="709">
        <f>[25]Tri_Incurred_CCounts_Attror!M60</f>
        <v>64</v>
      </c>
      <c r="N129" s="709">
        <f>[25]Tri_Incurred_CCounts_Attror!N60</f>
        <v>64</v>
      </c>
      <c r="O129" s="709" t="str">
        <f>[25]Tri_Incurred_CCounts_Attror!O60</f>
        <v/>
      </c>
      <c r="P129" s="709" t="str">
        <f>[25]Tri_Incurred_CCounts_Attror!P60</f>
        <v/>
      </c>
      <c r="Q129" s="709" t="str">
        <f>[25]Tri_Incurred_CCounts_Attror!Q60</f>
        <v/>
      </c>
      <c r="R129" s="709" t="str">
        <f>[25]Tri_Incurred_CCounts_Attror!R60</f>
        <v/>
      </c>
      <c r="S129" s="709" t="str">
        <f>[25]Tri_Incurred_CCounts_Attror!S60</f>
        <v/>
      </c>
      <c r="T129" s="709" t="str">
        <f>[25]Tri_Incurred_CCounts_Attror!T60</f>
        <v/>
      </c>
      <c r="U129" s="709" t="str">
        <f>[25]Tri_Incurred_CCounts_Attror!U60</f>
        <v/>
      </c>
      <c r="V129" s="709" t="str">
        <f>[25]Tri_Incurred_CCounts_Attror!V60</f>
        <v/>
      </c>
      <c r="W129" s="709" t="str">
        <f>[25]Tri_Incurred_CCounts_Attror!W60</f>
        <v/>
      </c>
      <c r="X129" s="709" t="str">
        <f>[25]Tri_Incurred_CCounts_Attror!X60</f>
        <v/>
      </c>
      <c r="Y129" s="709" t="str">
        <f>[25]Tri_Incurred_CCounts_Attror!Y60</f>
        <v/>
      </c>
      <c r="Z129" s="709" t="str">
        <f>[25]Tri_Incurred_CCounts_Attror!Z60</f>
        <v/>
      </c>
      <c r="AA129" s="709" t="str">
        <f>[25]Tri_Incurred_CCounts_Attror!AA60</f>
        <v/>
      </c>
      <c r="AB129" s="709" t="str">
        <f>[25]Tri_Incurred_CCounts_Attror!AB60</f>
        <v/>
      </c>
      <c r="AC129" s="709" t="str">
        <f>[25]Tri_Incurred_CCounts_Attror!AC60</f>
        <v/>
      </c>
      <c r="AD129" s="709" t="str">
        <f>[25]Tri_Incurred_CCounts_Attror!AD60</f>
        <v/>
      </c>
      <c r="AE129" s="709" t="str">
        <f>[25]Tri_Incurred_CCounts_Attror!AE60</f>
        <v/>
      </c>
      <c r="AF129" s="709" t="str">
        <f>[25]Tri_Incurred_CCounts_Attror!AF60</f>
        <v/>
      </c>
      <c r="AG129" s="709" t="str">
        <f>[25]Tri_Incurred_CCounts_Attror!AG60</f>
        <v/>
      </c>
      <c r="AH129" s="709" t="str">
        <f>[25]Tri_Incurred_CCounts_Attror!AH60</f>
        <v/>
      </c>
      <c r="AI129" s="709" t="str">
        <f>[25]Tri_Incurred_CCounts_Attror!AI60</f>
        <v/>
      </c>
      <c r="AJ129" s="709" t="str">
        <f>[25]Tri_Incurred_CCounts_Attror!AJ60</f>
        <v/>
      </c>
      <c r="AK129" s="709" t="str">
        <f>[25]Tri_Incurred_CCounts_Attror!AK60</f>
        <v/>
      </c>
      <c r="AL129" s="709" t="str">
        <f>[25]Tri_Incurred_CCounts_Attror!AL60</f>
        <v/>
      </c>
      <c r="AM129" s="709" t="str">
        <f>[25]Tri_Incurred_CCounts_Attror!AM60</f>
        <v/>
      </c>
      <c r="AN129" s="709" t="str">
        <f>[25]Tri_Incurred_CCounts_Attror!AN60</f>
        <v/>
      </c>
      <c r="AO129" s="709" t="str">
        <f>[25]Tri_Incurred_CCounts_Attror!AO60</f>
        <v/>
      </c>
      <c r="AP129" s="709" t="str">
        <f>[25]Tri_Incurred_CCounts_Attror!AP60</f>
        <v/>
      </c>
      <c r="AQ129" s="709" t="str">
        <f>[25]Tri_Incurred_CCounts_Attror!AQ60</f>
        <v/>
      </c>
      <c r="AR129" s="709" t="str">
        <f>[25]Tri_Incurred_CCounts_Attror!AR60</f>
        <v/>
      </c>
      <c r="AS129" s="709" t="str">
        <f>[25]Tri_Incurred_CCounts_Attror!AS60</f>
        <v/>
      </c>
      <c r="AT129" s="709" t="str">
        <f>[25]Tri_Incurred_CCounts_Attror!AT60</f>
        <v/>
      </c>
      <c r="AU129" s="709" t="str">
        <f>[25]Tri_Incurred_CCounts_Attror!AU60</f>
        <v/>
      </c>
      <c r="AV129" s="709" t="str">
        <f>[25]Tri_Incurred_CCounts_Attror!AV60</f>
        <v/>
      </c>
      <c r="AW129" s="709" t="str">
        <f>[25]Tri_Incurred_CCounts_Attror!AW60</f>
        <v/>
      </c>
      <c r="AX129" s="709" t="str">
        <f>[25]Tri_Incurred_CCounts_Attror!AX60</f>
        <v/>
      </c>
      <c r="AY129" s="709" t="str">
        <f>[25]Tri_Incurred_CCounts_Attror!AY60</f>
        <v/>
      </c>
      <c r="AZ129" s="709" t="str">
        <f>[25]Tri_Incurred_CCounts_Attror!AZ60</f>
        <v/>
      </c>
      <c r="BA129" s="709" t="str">
        <f>[25]Tri_Incurred_CCounts_Attror!BA60</f>
        <v/>
      </c>
      <c r="BB129" s="709" t="str">
        <f>[25]Tri_Incurred_CCounts_Attror!BB60</f>
        <v/>
      </c>
      <c r="BC129" s="709" t="str">
        <f>[25]Tri_Incurred_CCounts_Attror!BC60</f>
        <v/>
      </c>
      <c r="BD129" s="709" t="str">
        <f>[25]Tri_Incurred_CCounts_Attror!BD60</f>
        <v/>
      </c>
      <c r="BE129" s="709" t="str">
        <f>[25]Tri_Incurred_CCounts_Attror!BE60</f>
        <v/>
      </c>
      <c r="BF129" s="709" t="str">
        <f>[25]Tri_Incurred_CCounts_Attror!BF60</f>
        <v/>
      </c>
      <c r="BG129" s="709" t="str">
        <f>[25]Tri_Incurred_CCounts_Attror!BG60</f>
        <v/>
      </c>
      <c r="BH129" s="709" t="str">
        <f>[25]Tri_Incurred_CCounts_Attror!BH60</f>
        <v/>
      </c>
      <c r="BI129" s="709" t="str">
        <f>[25]Tri_Incurred_CCounts_Attror!BI60</f>
        <v/>
      </c>
      <c r="BJ129" s="709" t="str">
        <f>[25]Tri_Incurred_CCounts_Attror!BJ60</f>
        <v/>
      </c>
      <c r="BK129" s="709" t="e">
        <f>[25]Tri_Incurred_CCounts_Attror!BK60</f>
        <v>#N/A</v>
      </c>
      <c r="BL129" s="709" t="e">
        <f>[25]Tri_Incurred_CCounts_Attror!BL60</f>
        <v>#N/A</v>
      </c>
      <c r="BM129" s="709" t="e">
        <f>[25]Tri_Incurred_CCounts_Attror!BM60</f>
        <v>#N/A</v>
      </c>
      <c r="BN129" s="709" t="e">
        <f>[25]Tri_Incurred_CCounts_Attror!BN60</f>
        <v>#N/A</v>
      </c>
      <c r="BO129" s="709" t="e">
        <f>[25]Tri_Incurred_CCounts_Attror!BO60</f>
        <v>#N/A</v>
      </c>
      <c r="BP129" s="709" t="e">
        <f>[25]Tri_Incurred_CCounts_Attror!BP60</f>
        <v>#N/A</v>
      </c>
      <c r="BQ129" s="709" t="e">
        <f>[25]Tri_Incurred_CCounts_Attror!BQ60</f>
        <v>#N/A</v>
      </c>
      <c r="BR129" s="709" t="e">
        <f>[25]Tri_Incurred_CCounts_Attror!BR60</f>
        <v>#N/A</v>
      </c>
      <c r="BS129" s="709" t="e">
        <f>[25]Tri_Incurred_CCounts_Attror!BS60</f>
        <v>#N/A</v>
      </c>
      <c r="BT129" s="709" t="e">
        <f>[25]Tri_Incurred_CCounts_Attror!BT60</f>
        <v>#N/A</v>
      </c>
      <c r="BU129" s="709" t="e">
        <f>[25]Tri_Incurred_CCounts_Attror!BU60</f>
        <v>#N/A</v>
      </c>
      <c r="BV129" s="709" t="e">
        <f>[25]Tri_Incurred_CCounts_Attror!BV60</f>
        <v>#N/A</v>
      </c>
      <c r="BW129" s="709" t="e">
        <f>[25]Tri_Incurred_CCounts_Attror!BW60</f>
        <v>#N/A</v>
      </c>
      <c r="BX129" s="709" t="e">
        <f>[25]Tri_Incurred_CCounts_Attror!BX60</f>
        <v>#N/A</v>
      </c>
      <c r="BY129" s="709" t="e">
        <f>[25]Tri_Incurred_CCounts_Attror!BY60</f>
        <v>#N/A</v>
      </c>
      <c r="BZ129" s="709" t="e">
        <f>[25]Tri_Incurred_CCounts_Attror!BZ60</f>
        <v>#N/A</v>
      </c>
      <c r="CA129" s="709" t="e">
        <f>[25]Tri_Incurred_CCounts_Attror!CA60</f>
        <v>#N/A</v>
      </c>
      <c r="CB129" s="709" t="e">
        <f>[25]Tri_Incurred_CCounts_Attror!CB60</f>
        <v>#N/A</v>
      </c>
      <c r="CC129" s="709" t="e">
        <f>[25]Tri_Incurred_CCounts_Attror!CC60</f>
        <v>#N/A</v>
      </c>
    </row>
    <row r="130" spans="1:81">
      <c r="A130" s="127" t="s">
        <v>422</v>
      </c>
      <c r="B130" s="709">
        <f>[25]Tri_Incurred_CCounts_Attror!B61</f>
        <v>90</v>
      </c>
      <c r="C130" s="709">
        <f>[25]Tri_Incurred_CCounts_Attror!C61</f>
        <v>97</v>
      </c>
      <c r="D130" s="709">
        <f>[25]Tri_Incurred_CCounts_Attror!D61</f>
        <v>102</v>
      </c>
      <c r="E130" s="709">
        <f>[25]Tri_Incurred_CCounts_Attror!E61</f>
        <v>100</v>
      </c>
      <c r="F130" s="709">
        <f>[25]Tri_Incurred_CCounts_Attror!F61</f>
        <v>105</v>
      </c>
      <c r="G130" s="709">
        <f>[25]Tri_Incurred_CCounts_Attror!G61</f>
        <v>106</v>
      </c>
      <c r="H130" s="709">
        <f>[25]Tri_Incurred_CCounts_Attror!H61</f>
        <v>103</v>
      </c>
      <c r="I130" s="709">
        <f>[25]Tri_Incurred_CCounts_Attror!I61</f>
        <v>103</v>
      </c>
      <c r="J130" s="709">
        <f>[25]Tri_Incurred_CCounts_Attror!J61</f>
        <v>103</v>
      </c>
      <c r="K130" s="709">
        <f>[25]Tri_Incurred_CCounts_Attror!K61</f>
        <v>103</v>
      </c>
      <c r="L130" s="709">
        <f>[25]Tri_Incurred_CCounts_Attror!L61</f>
        <v>103</v>
      </c>
      <c r="M130" s="709">
        <f>[25]Tri_Incurred_CCounts_Attror!M61</f>
        <v>103</v>
      </c>
      <c r="N130" s="709" t="str">
        <f>[25]Tri_Incurred_CCounts_Attror!N61</f>
        <v/>
      </c>
      <c r="O130" s="709" t="str">
        <f>[25]Tri_Incurred_CCounts_Attror!O61</f>
        <v/>
      </c>
      <c r="P130" s="709" t="str">
        <f>[25]Tri_Incurred_CCounts_Attror!P61</f>
        <v/>
      </c>
      <c r="Q130" s="709" t="str">
        <f>[25]Tri_Incurred_CCounts_Attror!Q61</f>
        <v/>
      </c>
      <c r="R130" s="709" t="str">
        <f>[25]Tri_Incurred_CCounts_Attror!R61</f>
        <v/>
      </c>
      <c r="S130" s="709" t="str">
        <f>[25]Tri_Incurred_CCounts_Attror!S61</f>
        <v/>
      </c>
      <c r="T130" s="709" t="str">
        <f>[25]Tri_Incurred_CCounts_Attror!T61</f>
        <v/>
      </c>
      <c r="U130" s="709" t="str">
        <f>[25]Tri_Incurred_CCounts_Attror!U61</f>
        <v/>
      </c>
      <c r="V130" s="709" t="str">
        <f>[25]Tri_Incurred_CCounts_Attror!V61</f>
        <v/>
      </c>
      <c r="W130" s="709" t="str">
        <f>[25]Tri_Incurred_CCounts_Attror!W61</f>
        <v/>
      </c>
      <c r="X130" s="709" t="str">
        <f>[25]Tri_Incurred_CCounts_Attror!X61</f>
        <v/>
      </c>
      <c r="Y130" s="709" t="str">
        <f>[25]Tri_Incurred_CCounts_Attror!Y61</f>
        <v/>
      </c>
      <c r="Z130" s="709" t="str">
        <f>[25]Tri_Incurred_CCounts_Attror!Z61</f>
        <v/>
      </c>
      <c r="AA130" s="709" t="str">
        <f>[25]Tri_Incurred_CCounts_Attror!AA61</f>
        <v/>
      </c>
      <c r="AB130" s="709" t="str">
        <f>[25]Tri_Incurred_CCounts_Attror!AB61</f>
        <v/>
      </c>
      <c r="AC130" s="709" t="str">
        <f>[25]Tri_Incurred_CCounts_Attror!AC61</f>
        <v/>
      </c>
      <c r="AD130" s="709" t="str">
        <f>[25]Tri_Incurred_CCounts_Attror!AD61</f>
        <v/>
      </c>
      <c r="AE130" s="709" t="str">
        <f>[25]Tri_Incurred_CCounts_Attror!AE61</f>
        <v/>
      </c>
      <c r="AF130" s="709" t="str">
        <f>[25]Tri_Incurred_CCounts_Attror!AF61</f>
        <v/>
      </c>
      <c r="AG130" s="709" t="str">
        <f>[25]Tri_Incurred_CCounts_Attror!AG61</f>
        <v/>
      </c>
      <c r="AH130" s="709" t="str">
        <f>[25]Tri_Incurred_CCounts_Attror!AH61</f>
        <v/>
      </c>
      <c r="AI130" s="709" t="str">
        <f>[25]Tri_Incurred_CCounts_Attror!AI61</f>
        <v/>
      </c>
      <c r="AJ130" s="709" t="str">
        <f>[25]Tri_Incurred_CCounts_Attror!AJ61</f>
        <v/>
      </c>
      <c r="AK130" s="709" t="str">
        <f>[25]Tri_Incurred_CCounts_Attror!AK61</f>
        <v/>
      </c>
      <c r="AL130" s="709" t="str">
        <f>[25]Tri_Incurred_CCounts_Attror!AL61</f>
        <v/>
      </c>
      <c r="AM130" s="709" t="str">
        <f>[25]Tri_Incurred_CCounts_Attror!AM61</f>
        <v/>
      </c>
      <c r="AN130" s="709" t="str">
        <f>[25]Tri_Incurred_CCounts_Attror!AN61</f>
        <v/>
      </c>
      <c r="AO130" s="709" t="str">
        <f>[25]Tri_Incurred_CCounts_Attror!AO61</f>
        <v/>
      </c>
      <c r="AP130" s="709" t="str">
        <f>[25]Tri_Incurred_CCounts_Attror!AP61</f>
        <v/>
      </c>
      <c r="AQ130" s="709" t="str">
        <f>[25]Tri_Incurred_CCounts_Attror!AQ61</f>
        <v/>
      </c>
      <c r="AR130" s="709" t="str">
        <f>[25]Tri_Incurred_CCounts_Attror!AR61</f>
        <v/>
      </c>
      <c r="AS130" s="709" t="str">
        <f>[25]Tri_Incurred_CCounts_Attror!AS61</f>
        <v/>
      </c>
      <c r="AT130" s="709" t="str">
        <f>[25]Tri_Incurred_CCounts_Attror!AT61</f>
        <v/>
      </c>
      <c r="AU130" s="709" t="str">
        <f>[25]Tri_Incurred_CCounts_Attror!AU61</f>
        <v/>
      </c>
      <c r="AV130" s="709" t="str">
        <f>[25]Tri_Incurred_CCounts_Attror!AV61</f>
        <v/>
      </c>
      <c r="AW130" s="709" t="str">
        <f>[25]Tri_Incurred_CCounts_Attror!AW61</f>
        <v/>
      </c>
      <c r="AX130" s="709" t="str">
        <f>[25]Tri_Incurred_CCounts_Attror!AX61</f>
        <v/>
      </c>
      <c r="AY130" s="709" t="str">
        <f>[25]Tri_Incurred_CCounts_Attror!AY61</f>
        <v/>
      </c>
      <c r="AZ130" s="709" t="str">
        <f>[25]Tri_Incurred_CCounts_Attror!AZ61</f>
        <v/>
      </c>
      <c r="BA130" s="709" t="str">
        <f>[25]Tri_Incurred_CCounts_Attror!BA61</f>
        <v/>
      </c>
      <c r="BB130" s="709" t="str">
        <f>[25]Tri_Incurred_CCounts_Attror!BB61</f>
        <v/>
      </c>
      <c r="BC130" s="709" t="str">
        <f>[25]Tri_Incurred_CCounts_Attror!BC61</f>
        <v/>
      </c>
      <c r="BD130" s="709" t="str">
        <f>[25]Tri_Incurred_CCounts_Attror!BD61</f>
        <v/>
      </c>
      <c r="BE130" s="709" t="str">
        <f>[25]Tri_Incurred_CCounts_Attror!BE61</f>
        <v/>
      </c>
      <c r="BF130" s="709" t="str">
        <f>[25]Tri_Incurred_CCounts_Attror!BF61</f>
        <v/>
      </c>
      <c r="BG130" s="709" t="str">
        <f>[25]Tri_Incurred_CCounts_Attror!BG61</f>
        <v/>
      </c>
      <c r="BH130" s="709" t="str">
        <f>[25]Tri_Incurred_CCounts_Attror!BH61</f>
        <v/>
      </c>
      <c r="BI130" s="709" t="str">
        <f>[25]Tri_Incurred_CCounts_Attror!BI61</f>
        <v/>
      </c>
      <c r="BJ130" s="709" t="str">
        <f>[25]Tri_Incurred_CCounts_Attror!BJ61</f>
        <v/>
      </c>
      <c r="BK130" s="709" t="e">
        <f>[25]Tri_Incurred_CCounts_Attror!BK61</f>
        <v>#N/A</v>
      </c>
      <c r="BL130" s="709" t="e">
        <f>[25]Tri_Incurred_CCounts_Attror!BL61</f>
        <v>#N/A</v>
      </c>
      <c r="BM130" s="709" t="e">
        <f>[25]Tri_Incurred_CCounts_Attror!BM61</f>
        <v>#N/A</v>
      </c>
      <c r="BN130" s="709" t="e">
        <f>[25]Tri_Incurred_CCounts_Attror!BN61</f>
        <v>#N/A</v>
      </c>
      <c r="BO130" s="709" t="e">
        <f>[25]Tri_Incurred_CCounts_Attror!BO61</f>
        <v>#N/A</v>
      </c>
      <c r="BP130" s="709" t="e">
        <f>[25]Tri_Incurred_CCounts_Attror!BP61</f>
        <v>#N/A</v>
      </c>
      <c r="BQ130" s="709" t="e">
        <f>[25]Tri_Incurred_CCounts_Attror!BQ61</f>
        <v>#N/A</v>
      </c>
      <c r="BR130" s="709" t="e">
        <f>[25]Tri_Incurred_CCounts_Attror!BR61</f>
        <v>#N/A</v>
      </c>
      <c r="BS130" s="709" t="e">
        <f>[25]Tri_Incurred_CCounts_Attror!BS61</f>
        <v>#N/A</v>
      </c>
      <c r="BT130" s="709" t="e">
        <f>[25]Tri_Incurred_CCounts_Attror!BT61</f>
        <v>#N/A</v>
      </c>
      <c r="BU130" s="709" t="e">
        <f>[25]Tri_Incurred_CCounts_Attror!BU61</f>
        <v>#N/A</v>
      </c>
      <c r="BV130" s="709" t="e">
        <f>[25]Tri_Incurred_CCounts_Attror!BV61</f>
        <v>#N/A</v>
      </c>
      <c r="BW130" s="709" t="e">
        <f>[25]Tri_Incurred_CCounts_Attror!BW61</f>
        <v>#N/A</v>
      </c>
      <c r="BX130" s="709" t="e">
        <f>[25]Tri_Incurred_CCounts_Attror!BX61</f>
        <v>#N/A</v>
      </c>
      <c r="BY130" s="709" t="e">
        <f>[25]Tri_Incurred_CCounts_Attror!BY61</f>
        <v>#N/A</v>
      </c>
      <c r="BZ130" s="709" t="e">
        <f>[25]Tri_Incurred_CCounts_Attror!BZ61</f>
        <v>#N/A</v>
      </c>
      <c r="CA130" s="709" t="e">
        <f>[25]Tri_Incurred_CCounts_Attror!CA61</f>
        <v>#N/A</v>
      </c>
      <c r="CB130" s="709" t="e">
        <f>[25]Tri_Incurred_CCounts_Attror!CB61</f>
        <v>#N/A</v>
      </c>
      <c r="CC130" s="709" t="e">
        <f>[25]Tri_Incurred_CCounts_Attror!CC61</f>
        <v>#N/A</v>
      </c>
    </row>
    <row r="131" spans="1:81">
      <c r="A131" s="127" t="s">
        <v>528</v>
      </c>
      <c r="B131" s="709">
        <f>[25]Tri_Incurred_CCounts_Attror!B62</f>
        <v>65</v>
      </c>
      <c r="C131" s="709">
        <f>[25]Tri_Incurred_CCounts_Attror!C62</f>
        <v>69</v>
      </c>
      <c r="D131" s="709">
        <f>[25]Tri_Incurred_CCounts_Attror!D62</f>
        <v>68</v>
      </c>
      <c r="E131" s="709">
        <f>[25]Tri_Incurred_CCounts_Attror!E62</f>
        <v>68</v>
      </c>
      <c r="F131" s="709">
        <f>[25]Tri_Incurred_CCounts_Attror!F62</f>
        <v>68</v>
      </c>
      <c r="G131" s="709">
        <f>[25]Tri_Incurred_CCounts_Attror!G62</f>
        <v>65</v>
      </c>
      <c r="H131" s="709">
        <f>[25]Tri_Incurred_CCounts_Attror!H62</f>
        <v>65</v>
      </c>
      <c r="I131" s="709">
        <f>[25]Tri_Incurred_CCounts_Attror!I62</f>
        <v>65</v>
      </c>
      <c r="J131" s="709">
        <f>[25]Tri_Incurred_CCounts_Attror!J62</f>
        <v>65</v>
      </c>
      <c r="K131" s="709">
        <f>[25]Tri_Incurred_CCounts_Attror!K62</f>
        <v>65</v>
      </c>
      <c r="L131" s="709">
        <f>[25]Tri_Incurred_CCounts_Attror!L62</f>
        <v>65</v>
      </c>
      <c r="M131" s="709" t="str">
        <f>[25]Tri_Incurred_CCounts_Attror!M62</f>
        <v/>
      </c>
      <c r="N131" s="709" t="str">
        <f>[25]Tri_Incurred_CCounts_Attror!N62</f>
        <v/>
      </c>
      <c r="O131" s="709" t="str">
        <f>[25]Tri_Incurred_CCounts_Attror!O62</f>
        <v/>
      </c>
      <c r="P131" s="709" t="str">
        <f>[25]Tri_Incurred_CCounts_Attror!P62</f>
        <v/>
      </c>
      <c r="Q131" s="709" t="str">
        <f>[25]Tri_Incurred_CCounts_Attror!Q62</f>
        <v/>
      </c>
      <c r="R131" s="709" t="str">
        <f>[25]Tri_Incurred_CCounts_Attror!R62</f>
        <v/>
      </c>
      <c r="S131" s="709" t="str">
        <f>[25]Tri_Incurred_CCounts_Attror!S62</f>
        <v/>
      </c>
      <c r="T131" s="709" t="str">
        <f>[25]Tri_Incurred_CCounts_Attror!T62</f>
        <v/>
      </c>
      <c r="U131" s="709" t="str">
        <f>[25]Tri_Incurred_CCounts_Attror!U62</f>
        <v/>
      </c>
      <c r="V131" s="709" t="str">
        <f>[25]Tri_Incurred_CCounts_Attror!V62</f>
        <v/>
      </c>
      <c r="W131" s="709" t="str">
        <f>[25]Tri_Incurred_CCounts_Attror!W62</f>
        <v/>
      </c>
      <c r="X131" s="709" t="str">
        <f>[25]Tri_Incurred_CCounts_Attror!X62</f>
        <v/>
      </c>
      <c r="Y131" s="709" t="str">
        <f>[25]Tri_Incurred_CCounts_Attror!Y62</f>
        <v/>
      </c>
      <c r="Z131" s="709" t="str">
        <f>[25]Tri_Incurred_CCounts_Attror!Z62</f>
        <v/>
      </c>
      <c r="AA131" s="709" t="str">
        <f>[25]Tri_Incurred_CCounts_Attror!AA62</f>
        <v/>
      </c>
      <c r="AB131" s="709" t="str">
        <f>[25]Tri_Incurred_CCounts_Attror!AB62</f>
        <v/>
      </c>
      <c r="AC131" s="709" t="str">
        <f>[25]Tri_Incurred_CCounts_Attror!AC62</f>
        <v/>
      </c>
      <c r="AD131" s="709" t="str">
        <f>[25]Tri_Incurred_CCounts_Attror!AD62</f>
        <v/>
      </c>
      <c r="AE131" s="709" t="str">
        <f>[25]Tri_Incurred_CCounts_Attror!AE62</f>
        <v/>
      </c>
      <c r="AF131" s="709" t="str">
        <f>[25]Tri_Incurred_CCounts_Attror!AF62</f>
        <v/>
      </c>
      <c r="AG131" s="709" t="str">
        <f>[25]Tri_Incurred_CCounts_Attror!AG62</f>
        <v/>
      </c>
      <c r="AH131" s="709" t="str">
        <f>[25]Tri_Incurred_CCounts_Attror!AH62</f>
        <v/>
      </c>
      <c r="AI131" s="709" t="str">
        <f>[25]Tri_Incurred_CCounts_Attror!AI62</f>
        <v/>
      </c>
      <c r="AJ131" s="709" t="str">
        <f>[25]Tri_Incurred_CCounts_Attror!AJ62</f>
        <v/>
      </c>
      <c r="AK131" s="709" t="str">
        <f>[25]Tri_Incurred_CCounts_Attror!AK62</f>
        <v/>
      </c>
      <c r="AL131" s="709" t="str">
        <f>[25]Tri_Incurred_CCounts_Attror!AL62</f>
        <v/>
      </c>
      <c r="AM131" s="709" t="str">
        <f>[25]Tri_Incurred_CCounts_Attror!AM62</f>
        <v/>
      </c>
      <c r="AN131" s="709" t="str">
        <f>[25]Tri_Incurred_CCounts_Attror!AN62</f>
        <v/>
      </c>
      <c r="AO131" s="709" t="str">
        <f>[25]Tri_Incurred_CCounts_Attror!AO62</f>
        <v/>
      </c>
      <c r="AP131" s="709" t="str">
        <f>[25]Tri_Incurred_CCounts_Attror!AP62</f>
        <v/>
      </c>
      <c r="AQ131" s="709" t="str">
        <f>[25]Tri_Incurred_CCounts_Attror!AQ62</f>
        <v/>
      </c>
      <c r="AR131" s="709" t="str">
        <f>[25]Tri_Incurred_CCounts_Attror!AR62</f>
        <v/>
      </c>
      <c r="AS131" s="709" t="str">
        <f>[25]Tri_Incurred_CCounts_Attror!AS62</f>
        <v/>
      </c>
      <c r="AT131" s="709" t="str">
        <f>[25]Tri_Incurred_CCounts_Attror!AT62</f>
        <v/>
      </c>
      <c r="AU131" s="709" t="str">
        <f>[25]Tri_Incurred_CCounts_Attror!AU62</f>
        <v/>
      </c>
      <c r="AV131" s="709" t="str">
        <f>[25]Tri_Incurred_CCounts_Attror!AV62</f>
        <v/>
      </c>
      <c r="AW131" s="709" t="str">
        <f>[25]Tri_Incurred_CCounts_Attror!AW62</f>
        <v/>
      </c>
      <c r="AX131" s="709" t="str">
        <f>[25]Tri_Incurred_CCounts_Attror!AX62</f>
        <v/>
      </c>
      <c r="AY131" s="709" t="str">
        <f>[25]Tri_Incurred_CCounts_Attror!AY62</f>
        <v/>
      </c>
      <c r="AZ131" s="709" t="str">
        <f>[25]Tri_Incurred_CCounts_Attror!AZ62</f>
        <v/>
      </c>
      <c r="BA131" s="709" t="str">
        <f>[25]Tri_Incurred_CCounts_Attror!BA62</f>
        <v/>
      </c>
      <c r="BB131" s="709" t="str">
        <f>[25]Tri_Incurred_CCounts_Attror!BB62</f>
        <v/>
      </c>
      <c r="BC131" s="709" t="str">
        <f>[25]Tri_Incurred_CCounts_Attror!BC62</f>
        <v/>
      </c>
      <c r="BD131" s="709" t="str">
        <f>[25]Tri_Incurred_CCounts_Attror!BD62</f>
        <v/>
      </c>
      <c r="BE131" s="709" t="str">
        <f>[25]Tri_Incurred_CCounts_Attror!BE62</f>
        <v/>
      </c>
      <c r="BF131" s="709" t="str">
        <f>[25]Tri_Incurred_CCounts_Attror!BF62</f>
        <v/>
      </c>
      <c r="BG131" s="709" t="str">
        <f>[25]Tri_Incurred_CCounts_Attror!BG62</f>
        <v/>
      </c>
      <c r="BH131" s="709" t="str">
        <f>[25]Tri_Incurred_CCounts_Attror!BH62</f>
        <v/>
      </c>
      <c r="BI131" s="709" t="str">
        <f>[25]Tri_Incurred_CCounts_Attror!BI62</f>
        <v/>
      </c>
      <c r="BJ131" s="709" t="str">
        <f>[25]Tri_Incurred_CCounts_Attror!BJ62</f>
        <v/>
      </c>
      <c r="BK131" s="709" t="e">
        <f>[25]Tri_Incurred_CCounts_Attror!BK62</f>
        <v>#N/A</v>
      </c>
      <c r="BL131" s="709" t="e">
        <f>[25]Tri_Incurred_CCounts_Attror!BL62</f>
        <v>#N/A</v>
      </c>
      <c r="BM131" s="709" t="e">
        <f>[25]Tri_Incurred_CCounts_Attror!BM62</f>
        <v>#N/A</v>
      </c>
      <c r="BN131" s="709" t="e">
        <f>[25]Tri_Incurred_CCounts_Attror!BN62</f>
        <v>#N/A</v>
      </c>
      <c r="BO131" s="709" t="e">
        <f>[25]Tri_Incurred_CCounts_Attror!BO62</f>
        <v>#N/A</v>
      </c>
      <c r="BP131" s="709" t="e">
        <f>[25]Tri_Incurred_CCounts_Attror!BP62</f>
        <v>#N/A</v>
      </c>
      <c r="BQ131" s="709" t="e">
        <f>[25]Tri_Incurred_CCounts_Attror!BQ62</f>
        <v>#N/A</v>
      </c>
      <c r="BR131" s="709" t="e">
        <f>[25]Tri_Incurred_CCounts_Attror!BR62</f>
        <v>#N/A</v>
      </c>
      <c r="BS131" s="709" t="e">
        <f>[25]Tri_Incurred_CCounts_Attror!BS62</f>
        <v>#N/A</v>
      </c>
      <c r="BT131" s="709" t="e">
        <f>[25]Tri_Incurred_CCounts_Attror!BT62</f>
        <v>#N/A</v>
      </c>
      <c r="BU131" s="709" t="e">
        <f>[25]Tri_Incurred_CCounts_Attror!BU62</f>
        <v>#N/A</v>
      </c>
      <c r="BV131" s="709" t="e">
        <f>[25]Tri_Incurred_CCounts_Attror!BV62</f>
        <v>#N/A</v>
      </c>
      <c r="BW131" s="709" t="e">
        <f>[25]Tri_Incurred_CCounts_Attror!BW62</f>
        <v>#N/A</v>
      </c>
      <c r="BX131" s="709" t="e">
        <f>[25]Tri_Incurred_CCounts_Attror!BX62</f>
        <v>#N/A</v>
      </c>
      <c r="BY131" s="709" t="e">
        <f>[25]Tri_Incurred_CCounts_Attror!BY62</f>
        <v>#N/A</v>
      </c>
      <c r="BZ131" s="709" t="e">
        <f>[25]Tri_Incurred_CCounts_Attror!BZ62</f>
        <v>#N/A</v>
      </c>
      <c r="CA131" s="709" t="e">
        <f>[25]Tri_Incurred_CCounts_Attror!CA62</f>
        <v>#N/A</v>
      </c>
      <c r="CB131" s="709" t="e">
        <f>[25]Tri_Incurred_CCounts_Attror!CB62</f>
        <v>#N/A</v>
      </c>
      <c r="CC131" s="709" t="e">
        <f>[25]Tri_Incurred_CCounts_Attror!CC62</f>
        <v>#N/A</v>
      </c>
    </row>
    <row r="132" spans="1:81">
      <c r="A132" s="127" t="s">
        <v>529</v>
      </c>
      <c r="B132" s="709">
        <f>[25]Tri_Incurred_CCounts_Attror!B63</f>
        <v>57</v>
      </c>
      <c r="C132" s="709">
        <f>[25]Tri_Incurred_CCounts_Attror!C63</f>
        <v>67</v>
      </c>
      <c r="D132" s="709">
        <f>[25]Tri_Incurred_CCounts_Attror!D63</f>
        <v>67</v>
      </c>
      <c r="E132" s="709">
        <f>[25]Tri_Incurred_CCounts_Attror!E63</f>
        <v>68</v>
      </c>
      <c r="F132" s="709">
        <f>[25]Tri_Incurred_CCounts_Attror!F63</f>
        <v>66</v>
      </c>
      <c r="G132" s="709">
        <f>[25]Tri_Incurred_CCounts_Attror!G63</f>
        <v>66</v>
      </c>
      <c r="H132" s="709">
        <f>[25]Tri_Incurred_CCounts_Attror!H63</f>
        <v>66</v>
      </c>
      <c r="I132" s="709">
        <f>[25]Tri_Incurred_CCounts_Attror!I63</f>
        <v>66</v>
      </c>
      <c r="J132" s="709">
        <f>[25]Tri_Incurred_CCounts_Attror!J63</f>
        <v>66</v>
      </c>
      <c r="K132" s="709">
        <f>[25]Tri_Incurred_CCounts_Attror!K63</f>
        <v>66</v>
      </c>
      <c r="L132" s="709" t="str">
        <f>[25]Tri_Incurred_CCounts_Attror!L63</f>
        <v/>
      </c>
      <c r="M132" s="709" t="str">
        <f>[25]Tri_Incurred_CCounts_Attror!M63</f>
        <v/>
      </c>
      <c r="N132" s="709" t="str">
        <f>[25]Tri_Incurred_CCounts_Attror!N63</f>
        <v/>
      </c>
      <c r="O132" s="709" t="str">
        <f>[25]Tri_Incurred_CCounts_Attror!O63</f>
        <v/>
      </c>
      <c r="P132" s="709" t="str">
        <f>[25]Tri_Incurred_CCounts_Attror!P63</f>
        <v/>
      </c>
      <c r="Q132" s="709" t="str">
        <f>[25]Tri_Incurred_CCounts_Attror!Q63</f>
        <v/>
      </c>
      <c r="R132" s="709" t="str">
        <f>[25]Tri_Incurred_CCounts_Attror!R63</f>
        <v/>
      </c>
      <c r="S132" s="709" t="str">
        <f>[25]Tri_Incurred_CCounts_Attror!S63</f>
        <v/>
      </c>
      <c r="T132" s="709" t="str">
        <f>[25]Tri_Incurred_CCounts_Attror!T63</f>
        <v/>
      </c>
      <c r="U132" s="709" t="str">
        <f>[25]Tri_Incurred_CCounts_Attror!U63</f>
        <v/>
      </c>
      <c r="V132" s="709" t="str">
        <f>[25]Tri_Incurred_CCounts_Attror!V63</f>
        <v/>
      </c>
      <c r="W132" s="709" t="str">
        <f>[25]Tri_Incurred_CCounts_Attror!W63</f>
        <v/>
      </c>
      <c r="X132" s="709" t="str">
        <f>[25]Tri_Incurred_CCounts_Attror!X63</f>
        <v/>
      </c>
      <c r="Y132" s="709" t="str">
        <f>[25]Tri_Incurred_CCounts_Attror!Y63</f>
        <v/>
      </c>
      <c r="Z132" s="709" t="str">
        <f>[25]Tri_Incurred_CCounts_Attror!Z63</f>
        <v/>
      </c>
      <c r="AA132" s="709" t="str">
        <f>[25]Tri_Incurred_CCounts_Attror!AA63</f>
        <v/>
      </c>
      <c r="AB132" s="709" t="str">
        <f>[25]Tri_Incurred_CCounts_Attror!AB63</f>
        <v/>
      </c>
      <c r="AC132" s="709" t="str">
        <f>[25]Tri_Incurred_CCounts_Attror!AC63</f>
        <v/>
      </c>
      <c r="AD132" s="709" t="str">
        <f>[25]Tri_Incurred_CCounts_Attror!AD63</f>
        <v/>
      </c>
      <c r="AE132" s="709" t="str">
        <f>[25]Tri_Incurred_CCounts_Attror!AE63</f>
        <v/>
      </c>
      <c r="AF132" s="709" t="str">
        <f>[25]Tri_Incurred_CCounts_Attror!AF63</f>
        <v/>
      </c>
      <c r="AG132" s="709" t="str">
        <f>[25]Tri_Incurred_CCounts_Attror!AG63</f>
        <v/>
      </c>
      <c r="AH132" s="709" t="str">
        <f>[25]Tri_Incurred_CCounts_Attror!AH63</f>
        <v/>
      </c>
      <c r="AI132" s="709" t="str">
        <f>[25]Tri_Incurred_CCounts_Attror!AI63</f>
        <v/>
      </c>
      <c r="AJ132" s="709" t="str">
        <f>[25]Tri_Incurred_CCounts_Attror!AJ63</f>
        <v/>
      </c>
      <c r="AK132" s="709" t="str">
        <f>[25]Tri_Incurred_CCounts_Attror!AK63</f>
        <v/>
      </c>
      <c r="AL132" s="709" t="str">
        <f>[25]Tri_Incurred_CCounts_Attror!AL63</f>
        <v/>
      </c>
      <c r="AM132" s="709" t="str">
        <f>[25]Tri_Incurred_CCounts_Attror!AM63</f>
        <v/>
      </c>
      <c r="AN132" s="709" t="str">
        <f>[25]Tri_Incurred_CCounts_Attror!AN63</f>
        <v/>
      </c>
      <c r="AO132" s="709" t="str">
        <f>[25]Tri_Incurred_CCounts_Attror!AO63</f>
        <v/>
      </c>
      <c r="AP132" s="709" t="str">
        <f>[25]Tri_Incurred_CCounts_Attror!AP63</f>
        <v/>
      </c>
      <c r="AQ132" s="709" t="str">
        <f>[25]Tri_Incurred_CCounts_Attror!AQ63</f>
        <v/>
      </c>
      <c r="AR132" s="709" t="str">
        <f>[25]Tri_Incurred_CCounts_Attror!AR63</f>
        <v/>
      </c>
      <c r="AS132" s="709" t="str">
        <f>[25]Tri_Incurred_CCounts_Attror!AS63</f>
        <v/>
      </c>
      <c r="AT132" s="709" t="str">
        <f>[25]Tri_Incurred_CCounts_Attror!AT63</f>
        <v/>
      </c>
      <c r="AU132" s="709" t="str">
        <f>[25]Tri_Incurred_CCounts_Attror!AU63</f>
        <v/>
      </c>
      <c r="AV132" s="709" t="str">
        <f>[25]Tri_Incurred_CCounts_Attror!AV63</f>
        <v/>
      </c>
      <c r="AW132" s="709" t="str">
        <f>[25]Tri_Incurred_CCounts_Attror!AW63</f>
        <v/>
      </c>
      <c r="AX132" s="709" t="str">
        <f>[25]Tri_Incurred_CCounts_Attror!AX63</f>
        <v/>
      </c>
      <c r="AY132" s="709" t="str">
        <f>[25]Tri_Incurred_CCounts_Attror!AY63</f>
        <v/>
      </c>
      <c r="AZ132" s="709" t="str">
        <f>[25]Tri_Incurred_CCounts_Attror!AZ63</f>
        <v/>
      </c>
      <c r="BA132" s="709" t="str">
        <f>[25]Tri_Incurred_CCounts_Attror!BA63</f>
        <v/>
      </c>
      <c r="BB132" s="709" t="str">
        <f>[25]Tri_Incurred_CCounts_Attror!BB63</f>
        <v/>
      </c>
      <c r="BC132" s="709" t="str">
        <f>[25]Tri_Incurred_CCounts_Attror!BC63</f>
        <v/>
      </c>
      <c r="BD132" s="709" t="str">
        <f>[25]Tri_Incurred_CCounts_Attror!BD63</f>
        <v/>
      </c>
      <c r="BE132" s="709" t="str">
        <f>[25]Tri_Incurred_CCounts_Attror!BE63</f>
        <v/>
      </c>
      <c r="BF132" s="709" t="str">
        <f>[25]Tri_Incurred_CCounts_Attror!BF63</f>
        <v/>
      </c>
      <c r="BG132" s="709" t="str">
        <f>[25]Tri_Incurred_CCounts_Attror!BG63</f>
        <v/>
      </c>
      <c r="BH132" s="709" t="str">
        <f>[25]Tri_Incurred_CCounts_Attror!BH63</f>
        <v/>
      </c>
      <c r="BI132" s="709" t="str">
        <f>[25]Tri_Incurred_CCounts_Attror!BI63</f>
        <v/>
      </c>
      <c r="BJ132" s="709" t="str">
        <f>[25]Tri_Incurred_CCounts_Attror!BJ63</f>
        <v/>
      </c>
      <c r="BK132" s="709" t="e">
        <f>[25]Tri_Incurred_CCounts_Attror!BK63</f>
        <v>#N/A</v>
      </c>
      <c r="BL132" s="709" t="e">
        <f>[25]Tri_Incurred_CCounts_Attror!BL63</f>
        <v>#N/A</v>
      </c>
      <c r="BM132" s="709" t="e">
        <f>[25]Tri_Incurred_CCounts_Attror!BM63</f>
        <v>#N/A</v>
      </c>
      <c r="BN132" s="709" t="e">
        <f>[25]Tri_Incurred_CCounts_Attror!BN63</f>
        <v>#N/A</v>
      </c>
      <c r="BO132" s="709" t="e">
        <f>[25]Tri_Incurred_CCounts_Attror!BO63</f>
        <v>#N/A</v>
      </c>
      <c r="BP132" s="709" t="e">
        <f>[25]Tri_Incurred_CCounts_Attror!BP63</f>
        <v>#N/A</v>
      </c>
      <c r="BQ132" s="709" t="e">
        <f>[25]Tri_Incurred_CCounts_Attror!BQ63</f>
        <v>#N/A</v>
      </c>
      <c r="BR132" s="709" t="e">
        <f>[25]Tri_Incurred_CCounts_Attror!BR63</f>
        <v>#N/A</v>
      </c>
      <c r="BS132" s="709" t="e">
        <f>[25]Tri_Incurred_CCounts_Attror!BS63</f>
        <v>#N/A</v>
      </c>
      <c r="BT132" s="709" t="e">
        <f>[25]Tri_Incurred_CCounts_Attror!BT63</f>
        <v>#N/A</v>
      </c>
      <c r="BU132" s="709" t="e">
        <f>[25]Tri_Incurred_CCounts_Attror!BU63</f>
        <v>#N/A</v>
      </c>
      <c r="BV132" s="709" t="e">
        <f>[25]Tri_Incurred_CCounts_Attror!BV63</f>
        <v>#N/A</v>
      </c>
      <c r="BW132" s="709" t="e">
        <f>[25]Tri_Incurred_CCounts_Attror!BW63</f>
        <v>#N/A</v>
      </c>
      <c r="BX132" s="709" t="e">
        <f>[25]Tri_Incurred_CCounts_Attror!BX63</f>
        <v>#N/A</v>
      </c>
      <c r="BY132" s="709" t="e">
        <f>[25]Tri_Incurred_CCounts_Attror!BY63</f>
        <v>#N/A</v>
      </c>
      <c r="BZ132" s="709" t="e">
        <f>[25]Tri_Incurred_CCounts_Attror!BZ63</f>
        <v>#N/A</v>
      </c>
      <c r="CA132" s="709" t="e">
        <f>[25]Tri_Incurred_CCounts_Attror!CA63</f>
        <v>#N/A</v>
      </c>
      <c r="CB132" s="709" t="e">
        <f>[25]Tri_Incurred_CCounts_Attror!CB63</f>
        <v>#N/A</v>
      </c>
      <c r="CC132" s="709" t="e">
        <f>[25]Tri_Incurred_CCounts_Attror!CC63</f>
        <v>#N/A</v>
      </c>
    </row>
    <row r="133" spans="1:81">
      <c r="A133" s="127" t="s">
        <v>535</v>
      </c>
      <c r="B133" s="709">
        <f>[25]Tri_Incurred_CCounts_Attror!B64</f>
        <v>83</v>
      </c>
      <c r="C133" s="709">
        <f>[25]Tri_Incurred_CCounts_Attror!C64</f>
        <v>92</v>
      </c>
      <c r="D133" s="709">
        <f>[25]Tri_Incurred_CCounts_Attror!D64</f>
        <v>93</v>
      </c>
      <c r="E133" s="709">
        <f>[25]Tri_Incurred_CCounts_Attror!E64</f>
        <v>91</v>
      </c>
      <c r="F133" s="709">
        <f>[25]Tri_Incurred_CCounts_Attror!F64</f>
        <v>91</v>
      </c>
      <c r="G133" s="709">
        <f>[25]Tri_Incurred_CCounts_Attror!G64</f>
        <v>92</v>
      </c>
      <c r="H133" s="709">
        <f>[25]Tri_Incurred_CCounts_Attror!H64</f>
        <v>92</v>
      </c>
      <c r="I133" s="709">
        <f>[25]Tri_Incurred_CCounts_Attror!I64</f>
        <v>93</v>
      </c>
      <c r="J133" s="709">
        <f>[25]Tri_Incurred_CCounts_Attror!J64</f>
        <v>92</v>
      </c>
      <c r="K133" s="709" t="str">
        <f>[25]Tri_Incurred_CCounts_Attror!K64</f>
        <v/>
      </c>
      <c r="L133" s="709" t="str">
        <f>[25]Tri_Incurred_CCounts_Attror!L64</f>
        <v/>
      </c>
      <c r="M133" s="709" t="str">
        <f>[25]Tri_Incurred_CCounts_Attror!M64</f>
        <v/>
      </c>
      <c r="N133" s="709" t="str">
        <f>[25]Tri_Incurred_CCounts_Attror!N64</f>
        <v/>
      </c>
      <c r="O133" s="709" t="str">
        <f>[25]Tri_Incurred_CCounts_Attror!O64</f>
        <v/>
      </c>
      <c r="P133" s="709" t="str">
        <f>[25]Tri_Incurred_CCounts_Attror!P64</f>
        <v/>
      </c>
      <c r="Q133" s="709" t="str">
        <f>[25]Tri_Incurred_CCounts_Attror!Q64</f>
        <v/>
      </c>
      <c r="R133" s="709" t="str">
        <f>[25]Tri_Incurred_CCounts_Attror!R64</f>
        <v/>
      </c>
      <c r="S133" s="709" t="str">
        <f>[25]Tri_Incurred_CCounts_Attror!S64</f>
        <v/>
      </c>
      <c r="T133" s="709" t="str">
        <f>[25]Tri_Incurred_CCounts_Attror!T64</f>
        <v/>
      </c>
      <c r="U133" s="709" t="str">
        <f>[25]Tri_Incurred_CCounts_Attror!U64</f>
        <v/>
      </c>
      <c r="V133" s="709" t="str">
        <f>[25]Tri_Incurred_CCounts_Attror!V64</f>
        <v/>
      </c>
      <c r="W133" s="709" t="str">
        <f>[25]Tri_Incurred_CCounts_Attror!W64</f>
        <v/>
      </c>
      <c r="X133" s="709" t="str">
        <f>[25]Tri_Incurred_CCounts_Attror!X64</f>
        <v/>
      </c>
      <c r="Y133" s="709" t="str">
        <f>[25]Tri_Incurred_CCounts_Attror!Y64</f>
        <v/>
      </c>
      <c r="Z133" s="709" t="str">
        <f>[25]Tri_Incurred_CCounts_Attror!Z64</f>
        <v/>
      </c>
      <c r="AA133" s="709" t="str">
        <f>[25]Tri_Incurred_CCounts_Attror!AA64</f>
        <v/>
      </c>
      <c r="AB133" s="709" t="str">
        <f>[25]Tri_Incurred_CCounts_Attror!AB64</f>
        <v/>
      </c>
      <c r="AC133" s="709" t="str">
        <f>[25]Tri_Incurred_CCounts_Attror!AC64</f>
        <v/>
      </c>
      <c r="AD133" s="709" t="str">
        <f>[25]Tri_Incurred_CCounts_Attror!AD64</f>
        <v/>
      </c>
      <c r="AE133" s="709" t="str">
        <f>[25]Tri_Incurred_CCounts_Attror!AE64</f>
        <v/>
      </c>
      <c r="AF133" s="709" t="str">
        <f>[25]Tri_Incurred_CCounts_Attror!AF64</f>
        <v/>
      </c>
      <c r="AG133" s="709" t="str">
        <f>[25]Tri_Incurred_CCounts_Attror!AG64</f>
        <v/>
      </c>
      <c r="AH133" s="709" t="str">
        <f>[25]Tri_Incurred_CCounts_Attror!AH64</f>
        <v/>
      </c>
      <c r="AI133" s="709" t="str">
        <f>[25]Tri_Incurred_CCounts_Attror!AI64</f>
        <v/>
      </c>
      <c r="AJ133" s="709" t="str">
        <f>[25]Tri_Incurred_CCounts_Attror!AJ64</f>
        <v/>
      </c>
      <c r="AK133" s="709" t="str">
        <f>[25]Tri_Incurred_CCounts_Attror!AK64</f>
        <v/>
      </c>
      <c r="AL133" s="709" t="str">
        <f>[25]Tri_Incurred_CCounts_Attror!AL64</f>
        <v/>
      </c>
      <c r="AM133" s="709" t="str">
        <f>[25]Tri_Incurred_CCounts_Attror!AM64</f>
        <v/>
      </c>
      <c r="AN133" s="709" t="str">
        <f>[25]Tri_Incurred_CCounts_Attror!AN64</f>
        <v/>
      </c>
      <c r="AO133" s="709" t="str">
        <f>[25]Tri_Incurred_CCounts_Attror!AO64</f>
        <v/>
      </c>
      <c r="AP133" s="709" t="str">
        <f>[25]Tri_Incurred_CCounts_Attror!AP64</f>
        <v/>
      </c>
      <c r="AQ133" s="709" t="str">
        <f>[25]Tri_Incurred_CCounts_Attror!AQ64</f>
        <v/>
      </c>
      <c r="AR133" s="709" t="str">
        <f>[25]Tri_Incurred_CCounts_Attror!AR64</f>
        <v/>
      </c>
      <c r="AS133" s="709" t="str">
        <f>[25]Tri_Incurred_CCounts_Attror!AS64</f>
        <v/>
      </c>
      <c r="AT133" s="709" t="str">
        <f>[25]Tri_Incurred_CCounts_Attror!AT64</f>
        <v/>
      </c>
      <c r="AU133" s="709" t="str">
        <f>[25]Tri_Incurred_CCounts_Attror!AU64</f>
        <v/>
      </c>
      <c r="AV133" s="709" t="str">
        <f>[25]Tri_Incurred_CCounts_Attror!AV64</f>
        <v/>
      </c>
      <c r="AW133" s="709" t="str">
        <f>[25]Tri_Incurred_CCounts_Attror!AW64</f>
        <v/>
      </c>
      <c r="AX133" s="709" t="str">
        <f>[25]Tri_Incurred_CCounts_Attror!AX64</f>
        <v/>
      </c>
      <c r="AY133" s="709" t="str">
        <f>[25]Tri_Incurred_CCounts_Attror!AY64</f>
        <v/>
      </c>
      <c r="AZ133" s="709" t="str">
        <f>[25]Tri_Incurred_CCounts_Attror!AZ64</f>
        <v/>
      </c>
      <c r="BA133" s="709" t="str">
        <f>[25]Tri_Incurred_CCounts_Attror!BA64</f>
        <v/>
      </c>
      <c r="BB133" s="709" t="str">
        <f>[25]Tri_Incurred_CCounts_Attror!BB64</f>
        <v/>
      </c>
      <c r="BC133" s="709" t="str">
        <f>[25]Tri_Incurred_CCounts_Attror!BC64</f>
        <v/>
      </c>
      <c r="BD133" s="709" t="str">
        <f>[25]Tri_Incurred_CCounts_Attror!BD64</f>
        <v/>
      </c>
      <c r="BE133" s="709" t="str">
        <f>[25]Tri_Incurred_CCounts_Attror!BE64</f>
        <v/>
      </c>
      <c r="BF133" s="709" t="str">
        <f>[25]Tri_Incurred_CCounts_Attror!BF64</f>
        <v/>
      </c>
      <c r="BG133" s="709" t="str">
        <f>[25]Tri_Incurred_CCounts_Attror!BG64</f>
        <v/>
      </c>
      <c r="BH133" s="709" t="str">
        <f>[25]Tri_Incurred_CCounts_Attror!BH64</f>
        <v/>
      </c>
      <c r="BI133" s="709" t="str">
        <f>[25]Tri_Incurred_CCounts_Attror!BI64</f>
        <v/>
      </c>
      <c r="BJ133" s="709" t="str">
        <f>[25]Tri_Incurred_CCounts_Attror!BJ64</f>
        <v/>
      </c>
      <c r="BK133" s="709" t="e">
        <f>[25]Tri_Incurred_CCounts_Attror!BK64</f>
        <v>#N/A</v>
      </c>
      <c r="BL133" s="709" t="e">
        <f>[25]Tri_Incurred_CCounts_Attror!BL64</f>
        <v>#N/A</v>
      </c>
      <c r="BM133" s="709" t="e">
        <f>[25]Tri_Incurred_CCounts_Attror!BM64</f>
        <v>#N/A</v>
      </c>
      <c r="BN133" s="709" t="e">
        <f>[25]Tri_Incurred_CCounts_Attror!BN64</f>
        <v>#N/A</v>
      </c>
      <c r="BO133" s="709" t="e">
        <f>[25]Tri_Incurred_CCounts_Attror!BO64</f>
        <v>#N/A</v>
      </c>
      <c r="BP133" s="709" t="e">
        <f>[25]Tri_Incurred_CCounts_Attror!BP64</f>
        <v>#N/A</v>
      </c>
      <c r="BQ133" s="709" t="e">
        <f>[25]Tri_Incurred_CCounts_Attror!BQ64</f>
        <v>#N/A</v>
      </c>
      <c r="BR133" s="709" t="e">
        <f>[25]Tri_Incurred_CCounts_Attror!BR64</f>
        <v>#N/A</v>
      </c>
      <c r="BS133" s="709" t="e">
        <f>[25]Tri_Incurred_CCounts_Attror!BS64</f>
        <v>#N/A</v>
      </c>
      <c r="BT133" s="709" t="e">
        <f>[25]Tri_Incurred_CCounts_Attror!BT64</f>
        <v>#N/A</v>
      </c>
      <c r="BU133" s="709" t="e">
        <f>[25]Tri_Incurred_CCounts_Attror!BU64</f>
        <v>#N/A</v>
      </c>
      <c r="BV133" s="709" t="e">
        <f>[25]Tri_Incurred_CCounts_Attror!BV64</f>
        <v>#N/A</v>
      </c>
      <c r="BW133" s="709" t="e">
        <f>[25]Tri_Incurred_CCounts_Attror!BW64</f>
        <v>#N/A</v>
      </c>
      <c r="BX133" s="709" t="e">
        <f>[25]Tri_Incurred_CCounts_Attror!BX64</f>
        <v>#N/A</v>
      </c>
      <c r="BY133" s="709" t="e">
        <f>[25]Tri_Incurred_CCounts_Attror!BY64</f>
        <v>#N/A</v>
      </c>
      <c r="BZ133" s="709" t="e">
        <f>[25]Tri_Incurred_CCounts_Attror!BZ64</f>
        <v>#N/A</v>
      </c>
      <c r="CA133" s="709" t="e">
        <f>[25]Tri_Incurred_CCounts_Attror!CA64</f>
        <v>#N/A</v>
      </c>
      <c r="CB133" s="709" t="e">
        <f>[25]Tri_Incurred_CCounts_Attror!CB64</f>
        <v>#N/A</v>
      </c>
      <c r="CC133" s="709" t="e">
        <f>[25]Tri_Incurred_CCounts_Attror!CC64</f>
        <v>#N/A</v>
      </c>
    </row>
    <row r="134" spans="1:81">
      <c r="A134" s="127" t="s">
        <v>533</v>
      </c>
      <c r="B134" s="709">
        <f>[25]Tri_Incurred_CCounts_Attror!B65</f>
        <v>82</v>
      </c>
      <c r="C134" s="709">
        <f>[25]Tri_Incurred_CCounts_Attror!C65</f>
        <v>102</v>
      </c>
      <c r="D134" s="709">
        <f>[25]Tri_Incurred_CCounts_Attror!D65</f>
        <v>94</v>
      </c>
      <c r="E134" s="709">
        <f>[25]Tri_Incurred_CCounts_Attror!E65</f>
        <v>94</v>
      </c>
      <c r="F134" s="709">
        <f>[25]Tri_Incurred_CCounts_Attror!F65</f>
        <v>94</v>
      </c>
      <c r="G134" s="709">
        <f>[25]Tri_Incurred_CCounts_Attror!G65</f>
        <v>94</v>
      </c>
      <c r="H134" s="709">
        <f>[25]Tri_Incurred_CCounts_Attror!H65</f>
        <v>94</v>
      </c>
      <c r="I134" s="709">
        <f>[25]Tri_Incurred_CCounts_Attror!I65</f>
        <v>94</v>
      </c>
      <c r="J134" s="709" t="str">
        <f>[25]Tri_Incurred_CCounts_Attror!J65</f>
        <v/>
      </c>
      <c r="K134" s="709" t="str">
        <f>[25]Tri_Incurred_CCounts_Attror!K65</f>
        <v/>
      </c>
      <c r="L134" s="709" t="str">
        <f>[25]Tri_Incurred_CCounts_Attror!L65</f>
        <v/>
      </c>
      <c r="M134" s="709" t="str">
        <f>[25]Tri_Incurred_CCounts_Attror!M65</f>
        <v/>
      </c>
      <c r="N134" s="709" t="str">
        <f>[25]Tri_Incurred_CCounts_Attror!N65</f>
        <v/>
      </c>
      <c r="O134" s="709" t="str">
        <f>[25]Tri_Incurred_CCounts_Attror!O65</f>
        <v/>
      </c>
      <c r="P134" s="709" t="str">
        <f>[25]Tri_Incurred_CCounts_Attror!P65</f>
        <v/>
      </c>
      <c r="Q134" s="709" t="str">
        <f>[25]Tri_Incurred_CCounts_Attror!Q65</f>
        <v/>
      </c>
      <c r="R134" s="709" t="str">
        <f>[25]Tri_Incurred_CCounts_Attror!R65</f>
        <v/>
      </c>
      <c r="S134" s="709" t="str">
        <f>[25]Tri_Incurred_CCounts_Attror!S65</f>
        <v/>
      </c>
      <c r="T134" s="709" t="str">
        <f>[25]Tri_Incurred_CCounts_Attror!T65</f>
        <v/>
      </c>
      <c r="U134" s="709" t="str">
        <f>[25]Tri_Incurred_CCounts_Attror!U65</f>
        <v/>
      </c>
      <c r="V134" s="709" t="str">
        <f>[25]Tri_Incurred_CCounts_Attror!V65</f>
        <v/>
      </c>
      <c r="W134" s="709" t="str">
        <f>[25]Tri_Incurred_CCounts_Attror!W65</f>
        <v/>
      </c>
      <c r="X134" s="709" t="str">
        <f>[25]Tri_Incurred_CCounts_Attror!X65</f>
        <v/>
      </c>
      <c r="Y134" s="709" t="str">
        <f>[25]Tri_Incurred_CCounts_Attror!Y65</f>
        <v/>
      </c>
      <c r="Z134" s="709" t="str">
        <f>[25]Tri_Incurred_CCounts_Attror!Z65</f>
        <v/>
      </c>
      <c r="AA134" s="709" t="str">
        <f>[25]Tri_Incurred_CCounts_Attror!AA65</f>
        <v/>
      </c>
      <c r="AB134" s="709" t="str">
        <f>[25]Tri_Incurred_CCounts_Attror!AB65</f>
        <v/>
      </c>
      <c r="AC134" s="709" t="str">
        <f>[25]Tri_Incurred_CCounts_Attror!AC65</f>
        <v/>
      </c>
      <c r="AD134" s="709" t="str">
        <f>[25]Tri_Incurred_CCounts_Attror!AD65</f>
        <v/>
      </c>
      <c r="AE134" s="709" t="str">
        <f>[25]Tri_Incurred_CCounts_Attror!AE65</f>
        <v/>
      </c>
      <c r="AF134" s="709" t="str">
        <f>[25]Tri_Incurred_CCounts_Attror!AF65</f>
        <v/>
      </c>
      <c r="AG134" s="709" t="str">
        <f>[25]Tri_Incurred_CCounts_Attror!AG65</f>
        <v/>
      </c>
      <c r="AH134" s="709" t="str">
        <f>[25]Tri_Incurred_CCounts_Attror!AH65</f>
        <v/>
      </c>
      <c r="AI134" s="709" t="str">
        <f>[25]Tri_Incurred_CCounts_Attror!AI65</f>
        <v/>
      </c>
      <c r="AJ134" s="709" t="str">
        <f>[25]Tri_Incurred_CCounts_Attror!AJ65</f>
        <v/>
      </c>
      <c r="AK134" s="709" t="str">
        <f>[25]Tri_Incurred_CCounts_Attror!AK65</f>
        <v/>
      </c>
      <c r="AL134" s="709" t="str">
        <f>[25]Tri_Incurred_CCounts_Attror!AL65</f>
        <v/>
      </c>
      <c r="AM134" s="709" t="str">
        <f>[25]Tri_Incurred_CCounts_Attror!AM65</f>
        <v/>
      </c>
      <c r="AN134" s="709" t="str">
        <f>[25]Tri_Incurred_CCounts_Attror!AN65</f>
        <v/>
      </c>
      <c r="AO134" s="709" t="str">
        <f>[25]Tri_Incurred_CCounts_Attror!AO65</f>
        <v/>
      </c>
      <c r="AP134" s="709" t="str">
        <f>[25]Tri_Incurred_CCounts_Attror!AP65</f>
        <v/>
      </c>
      <c r="AQ134" s="709" t="str">
        <f>[25]Tri_Incurred_CCounts_Attror!AQ65</f>
        <v/>
      </c>
      <c r="AR134" s="709" t="str">
        <f>[25]Tri_Incurred_CCounts_Attror!AR65</f>
        <v/>
      </c>
      <c r="AS134" s="709" t="str">
        <f>[25]Tri_Incurred_CCounts_Attror!AS65</f>
        <v/>
      </c>
      <c r="AT134" s="709" t="str">
        <f>[25]Tri_Incurred_CCounts_Attror!AT65</f>
        <v/>
      </c>
      <c r="AU134" s="709" t="str">
        <f>[25]Tri_Incurred_CCounts_Attror!AU65</f>
        <v/>
      </c>
      <c r="AV134" s="709" t="str">
        <f>[25]Tri_Incurred_CCounts_Attror!AV65</f>
        <v/>
      </c>
      <c r="AW134" s="709" t="str">
        <f>[25]Tri_Incurred_CCounts_Attror!AW65</f>
        <v/>
      </c>
      <c r="AX134" s="709" t="str">
        <f>[25]Tri_Incurred_CCounts_Attror!AX65</f>
        <v/>
      </c>
      <c r="AY134" s="709" t="str">
        <f>[25]Tri_Incurred_CCounts_Attror!AY65</f>
        <v/>
      </c>
      <c r="AZ134" s="709" t="str">
        <f>[25]Tri_Incurred_CCounts_Attror!AZ65</f>
        <v/>
      </c>
      <c r="BA134" s="709" t="str">
        <f>[25]Tri_Incurred_CCounts_Attror!BA65</f>
        <v/>
      </c>
      <c r="BB134" s="709" t="str">
        <f>[25]Tri_Incurred_CCounts_Attror!BB65</f>
        <v/>
      </c>
      <c r="BC134" s="709" t="str">
        <f>[25]Tri_Incurred_CCounts_Attror!BC65</f>
        <v/>
      </c>
      <c r="BD134" s="709" t="str">
        <f>[25]Tri_Incurred_CCounts_Attror!BD65</f>
        <v/>
      </c>
      <c r="BE134" s="709" t="str">
        <f>[25]Tri_Incurred_CCounts_Attror!BE65</f>
        <v/>
      </c>
      <c r="BF134" s="709" t="str">
        <f>[25]Tri_Incurred_CCounts_Attror!BF65</f>
        <v/>
      </c>
      <c r="BG134" s="709" t="str">
        <f>[25]Tri_Incurred_CCounts_Attror!BG65</f>
        <v/>
      </c>
      <c r="BH134" s="709" t="str">
        <f>[25]Tri_Incurred_CCounts_Attror!BH65</f>
        <v/>
      </c>
      <c r="BI134" s="709" t="str">
        <f>[25]Tri_Incurred_CCounts_Attror!BI65</f>
        <v/>
      </c>
      <c r="BJ134" s="709" t="str">
        <f>[25]Tri_Incurred_CCounts_Attror!BJ65</f>
        <v/>
      </c>
      <c r="BK134" s="709" t="e">
        <f>[25]Tri_Incurred_CCounts_Attror!BK65</f>
        <v>#N/A</v>
      </c>
      <c r="BL134" s="709" t="e">
        <f>[25]Tri_Incurred_CCounts_Attror!BL65</f>
        <v>#N/A</v>
      </c>
      <c r="BM134" s="709" t="e">
        <f>[25]Tri_Incurred_CCounts_Attror!BM65</f>
        <v>#N/A</v>
      </c>
      <c r="BN134" s="709" t="e">
        <f>[25]Tri_Incurred_CCounts_Attror!BN65</f>
        <v>#N/A</v>
      </c>
      <c r="BO134" s="709" t="e">
        <f>[25]Tri_Incurred_CCounts_Attror!BO65</f>
        <v>#N/A</v>
      </c>
      <c r="BP134" s="709" t="e">
        <f>[25]Tri_Incurred_CCounts_Attror!BP65</f>
        <v>#N/A</v>
      </c>
      <c r="BQ134" s="709" t="e">
        <f>[25]Tri_Incurred_CCounts_Attror!BQ65</f>
        <v>#N/A</v>
      </c>
      <c r="BR134" s="709" t="e">
        <f>[25]Tri_Incurred_CCounts_Attror!BR65</f>
        <v>#N/A</v>
      </c>
      <c r="BS134" s="709" t="e">
        <f>[25]Tri_Incurred_CCounts_Attror!BS65</f>
        <v>#N/A</v>
      </c>
      <c r="BT134" s="709" t="e">
        <f>[25]Tri_Incurred_CCounts_Attror!BT65</f>
        <v>#N/A</v>
      </c>
      <c r="BU134" s="709" t="e">
        <f>[25]Tri_Incurred_CCounts_Attror!BU65</f>
        <v>#N/A</v>
      </c>
      <c r="BV134" s="709" t="e">
        <f>[25]Tri_Incurred_CCounts_Attror!BV65</f>
        <v>#N/A</v>
      </c>
      <c r="BW134" s="709" t="e">
        <f>[25]Tri_Incurred_CCounts_Attror!BW65</f>
        <v>#N/A</v>
      </c>
      <c r="BX134" s="709" t="e">
        <f>[25]Tri_Incurred_CCounts_Attror!BX65</f>
        <v>#N/A</v>
      </c>
      <c r="BY134" s="709" t="e">
        <f>[25]Tri_Incurred_CCounts_Attror!BY65</f>
        <v>#N/A</v>
      </c>
      <c r="BZ134" s="709" t="e">
        <f>[25]Tri_Incurred_CCounts_Attror!BZ65</f>
        <v>#N/A</v>
      </c>
      <c r="CA134" s="709" t="e">
        <f>[25]Tri_Incurred_CCounts_Attror!CA65</f>
        <v>#N/A</v>
      </c>
      <c r="CB134" s="709" t="e">
        <f>[25]Tri_Incurred_CCounts_Attror!CB65</f>
        <v>#N/A</v>
      </c>
      <c r="CC134" s="709" t="e">
        <f>[25]Tri_Incurred_CCounts_Attror!CC65</f>
        <v>#N/A</v>
      </c>
    </row>
    <row r="135" spans="1:81">
      <c r="A135" s="127" t="s">
        <v>536</v>
      </c>
      <c r="B135" s="709">
        <f>[25]Tri_Incurred_CCounts_Attror!B66</f>
        <v>77</v>
      </c>
      <c r="C135" s="709">
        <f>[25]Tri_Incurred_CCounts_Attror!C66</f>
        <v>78</v>
      </c>
      <c r="D135" s="709">
        <f>[25]Tri_Incurred_CCounts_Attror!D66</f>
        <v>83</v>
      </c>
      <c r="E135" s="709">
        <f>[25]Tri_Incurred_CCounts_Attror!E66</f>
        <v>83</v>
      </c>
      <c r="F135" s="709">
        <f>[25]Tri_Incurred_CCounts_Attror!F66</f>
        <v>84</v>
      </c>
      <c r="G135" s="709">
        <f>[25]Tri_Incurred_CCounts_Attror!G66</f>
        <v>84</v>
      </c>
      <c r="H135" s="709">
        <f>[25]Tri_Incurred_CCounts_Attror!H66</f>
        <v>83</v>
      </c>
      <c r="I135" s="709" t="str">
        <f>[25]Tri_Incurred_CCounts_Attror!I66</f>
        <v/>
      </c>
      <c r="J135" s="709" t="str">
        <f>[25]Tri_Incurred_CCounts_Attror!J66</f>
        <v/>
      </c>
      <c r="K135" s="709" t="str">
        <f>[25]Tri_Incurred_CCounts_Attror!K66</f>
        <v/>
      </c>
      <c r="L135" s="709" t="str">
        <f>[25]Tri_Incurred_CCounts_Attror!L66</f>
        <v/>
      </c>
      <c r="M135" s="709" t="str">
        <f>[25]Tri_Incurred_CCounts_Attror!M66</f>
        <v/>
      </c>
      <c r="N135" s="709" t="str">
        <f>[25]Tri_Incurred_CCounts_Attror!N66</f>
        <v/>
      </c>
      <c r="O135" s="709" t="str">
        <f>[25]Tri_Incurred_CCounts_Attror!O66</f>
        <v/>
      </c>
      <c r="P135" s="709" t="str">
        <f>[25]Tri_Incurred_CCounts_Attror!P66</f>
        <v/>
      </c>
      <c r="Q135" s="709" t="str">
        <f>[25]Tri_Incurred_CCounts_Attror!Q66</f>
        <v/>
      </c>
      <c r="R135" s="709" t="str">
        <f>[25]Tri_Incurred_CCounts_Attror!R66</f>
        <v/>
      </c>
      <c r="S135" s="709" t="str">
        <f>[25]Tri_Incurred_CCounts_Attror!S66</f>
        <v/>
      </c>
      <c r="T135" s="709" t="str">
        <f>[25]Tri_Incurred_CCounts_Attror!T66</f>
        <v/>
      </c>
      <c r="U135" s="709" t="str">
        <f>[25]Tri_Incurred_CCounts_Attror!U66</f>
        <v/>
      </c>
      <c r="V135" s="709" t="str">
        <f>[25]Tri_Incurred_CCounts_Attror!V66</f>
        <v/>
      </c>
      <c r="W135" s="709" t="str">
        <f>[25]Tri_Incurred_CCounts_Attror!W66</f>
        <v/>
      </c>
      <c r="X135" s="709" t="str">
        <f>[25]Tri_Incurred_CCounts_Attror!X66</f>
        <v/>
      </c>
      <c r="Y135" s="709" t="str">
        <f>[25]Tri_Incurred_CCounts_Attror!Y66</f>
        <v/>
      </c>
      <c r="Z135" s="709" t="str">
        <f>[25]Tri_Incurred_CCounts_Attror!Z66</f>
        <v/>
      </c>
      <c r="AA135" s="709" t="str">
        <f>[25]Tri_Incurred_CCounts_Attror!AA66</f>
        <v/>
      </c>
      <c r="AB135" s="709" t="str">
        <f>[25]Tri_Incurred_CCounts_Attror!AB66</f>
        <v/>
      </c>
      <c r="AC135" s="709" t="str">
        <f>[25]Tri_Incurred_CCounts_Attror!AC66</f>
        <v/>
      </c>
      <c r="AD135" s="709" t="str">
        <f>[25]Tri_Incurred_CCounts_Attror!AD66</f>
        <v/>
      </c>
      <c r="AE135" s="709" t="str">
        <f>[25]Tri_Incurred_CCounts_Attror!AE66</f>
        <v/>
      </c>
      <c r="AF135" s="709" t="str">
        <f>[25]Tri_Incurred_CCounts_Attror!AF66</f>
        <v/>
      </c>
      <c r="AG135" s="709" t="str">
        <f>[25]Tri_Incurred_CCounts_Attror!AG66</f>
        <v/>
      </c>
      <c r="AH135" s="709" t="str">
        <f>[25]Tri_Incurred_CCounts_Attror!AH66</f>
        <v/>
      </c>
      <c r="AI135" s="709" t="str">
        <f>[25]Tri_Incurred_CCounts_Attror!AI66</f>
        <v/>
      </c>
      <c r="AJ135" s="709" t="str">
        <f>[25]Tri_Incurred_CCounts_Attror!AJ66</f>
        <v/>
      </c>
      <c r="AK135" s="709" t="str">
        <f>[25]Tri_Incurred_CCounts_Attror!AK66</f>
        <v/>
      </c>
      <c r="AL135" s="709" t="str">
        <f>[25]Tri_Incurred_CCounts_Attror!AL66</f>
        <v/>
      </c>
      <c r="AM135" s="709" t="str">
        <f>[25]Tri_Incurred_CCounts_Attror!AM66</f>
        <v/>
      </c>
      <c r="AN135" s="709" t="str">
        <f>[25]Tri_Incurred_CCounts_Attror!AN66</f>
        <v/>
      </c>
      <c r="AO135" s="709" t="str">
        <f>[25]Tri_Incurred_CCounts_Attror!AO66</f>
        <v/>
      </c>
      <c r="AP135" s="709" t="str">
        <f>[25]Tri_Incurred_CCounts_Attror!AP66</f>
        <v/>
      </c>
      <c r="AQ135" s="709" t="str">
        <f>[25]Tri_Incurred_CCounts_Attror!AQ66</f>
        <v/>
      </c>
      <c r="AR135" s="709" t="str">
        <f>[25]Tri_Incurred_CCounts_Attror!AR66</f>
        <v/>
      </c>
      <c r="AS135" s="709" t="str">
        <f>[25]Tri_Incurred_CCounts_Attror!AS66</f>
        <v/>
      </c>
      <c r="AT135" s="709" t="str">
        <f>[25]Tri_Incurred_CCounts_Attror!AT66</f>
        <v/>
      </c>
      <c r="AU135" s="709" t="str">
        <f>[25]Tri_Incurred_CCounts_Attror!AU66</f>
        <v/>
      </c>
      <c r="AV135" s="709" t="str">
        <f>[25]Tri_Incurred_CCounts_Attror!AV66</f>
        <v/>
      </c>
      <c r="AW135" s="709" t="str">
        <f>[25]Tri_Incurred_CCounts_Attror!AW66</f>
        <v/>
      </c>
      <c r="AX135" s="709" t="str">
        <f>[25]Tri_Incurred_CCounts_Attror!AX66</f>
        <v/>
      </c>
      <c r="AY135" s="709" t="str">
        <f>[25]Tri_Incurred_CCounts_Attror!AY66</f>
        <v/>
      </c>
      <c r="AZ135" s="709" t="str">
        <f>[25]Tri_Incurred_CCounts_Attror!AZ66</f>
        <v/>
      </c>
      <c r="BA135" s="709" t="str">
        <f>[25]Tri_Incurred_CCounts_Attror!BA66</f>
        <v/>
      </c>
      <c r="BB135" s="709" t="str">
        <f>[25]Tri_Incurred_CCounts_Attror!BB66</f>
        <v/>
      </c>
      <c r="BC135" s="709" t="str">
        <f>[25]Tri_Incurred_CCounts_Attror!BC66</f>
        <v/>
      </c>
      <c r="BD135" s="709" t="str">
        <f>[25]Tri_Incurred_CCounts_Attror!BD66</f>
        <v/>
      </c>
      <c r="BE135" s="709" t="str">
        <f>[25]Tri_Incurred_CCounts_Attror!BE66</f>
        <v/>
      </c>
      <c r="BF135" s="709" t="str">
        <f>[25]Tri_Incurred_CCounts_Attror!BF66</f>
        <v/>
      </c>
      <c r="BG135" s="709" t="str">
        <f>[25]Tri_Incurred_CCounts_Attror!BG66</f>
        <v/>
      </c>
      <c r="BH135" s="709" t="str">
        <f>[25]Tri_Incurred_CCounts_Attror!BH66</f>
        <v/>
      </c>
      <c r="BI135" s="709" t="str">
        <f>[25]Tri_Incurred_CCounts_Attror!BI66</f>
        <v/>
      </c>
      <c r="BJ135" s="709" t="str">
        <f>[25]Tri_Incurred_CCounts_Attror!BJ66</f>
        <v/>
      </c>
      <c r="BK135" s="709" t="e">
        <f>[25]Tri_Incurred_CCounts_Attror!BK66</f>
        <v>#N/A</v>
      </c>
      <c r="BL135" s="709" t="e">
        <f>[25]Tri_Incurred_CCounts_Attror!BL66</f>
        <v>#N/A</v>
      </c>
      <c r="BM135" s="709" t="e">
        <f>[25]Tri_Incurred_CCounts_Attror!BM66</f>
        <v>#N/A</v>
      </c>
      <c r="BN135" s="709" t="e">
        <f>[25]Tri_Incurred_CCounts_Attror!BN66</f>
        <v>#N/A</v>
      </c>
      <c r="BO135" s="709" t="e">
        <f>[25]Tri_Incurred_CCounts_Attror!BO66</f>
        <v>#N/A</v>
      </c>
      <c r="BP135" s="709" t="e">
        <f>[25]Tri_Incurred_CCounts_Attror!BP66</f>
        <v>#N/A</v>
      </c>
      <c r="BQ135" s="709" t="e">
        <f>[25]Tri_Incurred_CCounts_Attror!BQ66</f>
        <v>#N/A</v>
      </c>
      <c r="BR135" s="709" t="e">
        <f>[25]Tri_Incurred_CCounts_Attror!BR66</f>
        <v>#N/A</v>
      </c>
      <c r="BS135" s="709" t="e">
        <f>[25]Tri_Incurred_CCounts_Attror!BS66</f>
        <v>#N/A</v>
      </c>
      <c r="BT135" s="709" t="e">
        <f>[25]Tri_Incurred_CCounts_Attror!BT66</f>
        <v>#N/A</v>
      </c>
      <c r="BU135" s="709" t="e">
        <f>[25]Tri_Incurred_CCounts_Attror!BU66</f>
        <v>#N/A</v>
      </c>
      <c r="BV135" s="709" t="e">
        <f>[25]Tri_Incurred_CCounts_Attror!BV66</f>
        <v>#N/A</v>
      </c>
      <c r="BW135" s="709" t="e">
        <f>[25]Tri_Incurred_CCounts_Attror!BW66</f>
        <v>#N/A</v>
      </c>
      <c r="BX135" s="709" t="e">
        <f>[25]Tri_Incurred_CCounts_Attror!BX66</f>
        <v>#N/A</v>
      </c>
      <c r="BY135" s="709" t="e">
        <f>[25]Tri_Incurred_CCounts_Attror!BY66</f>
        <v>#N/A</v>
      </c>
      <c r="BZ135" s="709" t="e">
        <f>[25]Tri_Incurred_CCounts_Attror!BZ66</f>
        <v>#N/A</v>
      </c>
      <c r="CA135" s="709" t="e">
        <f>[25]Tri_Incurred_CCounts_Attror!CA66</f>
        <v>#N/A</v>
      </c>
      <c r="CB135" s="709" t="e">
        <f>[25]Tri_Incurred_CCounts_Attror!CB66</f>
        <v>#N/A</v>
      </c>
      <c r="CC135" s="709" t="e">
        <f>[25]Tri_Incurred_CCounts_Attror!CC66</f>
        <v>#N/A</v>
      </c>
    </row>
    <row r="136" spans="1:81">
      <c r="A136" s="127" t="s">
        <v>537</v>
      </c>
      <c r="B136" s="709">
        <f>[25]Tri_Incurred_CCounts_Attror!B67</f>
        <v>56</v>
      </c>
      <c r="C136" s="709">
        <f>[25]Tri_Incurred_CCounts_Attror!C67</f>
        <v>77</v>
      </c>
      <c r="D136" s="709">
        <f>[25]Tri_Incurred_CCounts_Attror!D67</f>
        <v>80</v>
      </c>
      <c r="E136" s="709">
        <f>[25]Tri_Incurred_CCounts_Attror!E67</f>
        <v>81</v>
      </c>
      <c r="F136" s="709">
        <f>[25]Tri_Incurred_CCounts_Attror!F67</f>
        <v>81</v>
      </c>
      <c r="G136" s="709">
        <f>[25]Tri_Incurred_CCounts_Attror!G67</f>
        <v>79</v>
      </c>
      <c r="H136" s="709" t="str">
        <f>[25]Tri_Incurred_CCounts_Attror!H67</f>
        <v/>
      </c>
      <c r="I136" s="709" t="str">
        <f>[25]Tri_Incurred_CCounts_Attror!I67</f>
        <v/>
      </c>
      <c r="J136" s="709" t="str">
        <f>[25]Tri_Incurred_CCounts_Attror!J67</f>
        <v/>
      </c>
      <c r="K136" s="709" t="str">
        <f>[25]Tri_Incurred_CCounts_Attror!K67</f>
        <v/>
      </c>
      <c r="L136" s="709" t="str">
        <f>[25]Tri_Incurred_CCounts_Attror!L67</f>
        <v/>
      </c>
      <c r="M136" s="709" t="str">
        <f>[25]Tri_Incurred_CCounts_Attror!M67</f>
        <v/>
      </c>
      <c r="N136" s="709" t="str">
        <f>[25]Tri_Incurred_CCounts_Attror!N67</f>
        <v/>
      </c>
      <c r="O136" s="709" t="str">
        <f>[25]Tri_Incurred_CCounts_Attror!O67</f>
        <v/>
      </c>
      <c r="P136" s="709" t="str">
        <f>[25]Tri_Incurred_CCounts_Attror!P67</f>
        <v/>
      </c>
      <c r="Q136" s="709" t="str">
        <f>[25]Tri_Incurred_CCounts_Attror!Q67</f>
        <v/>
      </c>
      <c r="R136" s="709" t="str">
        <f>[25]Tri_Incurred_CCounts_Attror!R67</f>
        <v/>
      </c>
      <c r="S136" s="709" t="str">
        <f>[25]Tri_Incurred_CCounts_Attror!S67</f>
        <v/>
      </c>
      <c r="T136" s="709" t="str">
        <f>[25]Tri_Incurred_CCounts_Attror!T67</f>
        <v/>
      </c>
      <c r="U136" s="709" t="str">
        <f>[25]Tri_Incurred_CCounts_Attror!U67</f>
        <v/>
      </c>
      <c r="V136" s="709" t="str">
        <f>[25]Tri_Incurred_CCounts_Attror!V67</f>
        <v/>
      </c>
      <c r="W136" s="709" t="str">
        <f>[25]Tri_Incurred_CCounts_Attror!W67</f>
        <v/>
      </c>
      <c r="X136" s="709" t="str">
        <f>[25]Tri_Incurred_CCounts_Attror!X67</f>
        <v/>
      </c>
      <c r="Y136" s="709" t="str">
        <f>[25]Tri_Incurred_CCounts_Attror!Y67</f>
        <v/>
      </c>
      <c r="Z136" s="709" t="str">
        <f>[25]Tri_Incurred_CCounts_Attror!Z67</f>
        <v/>
      </c>
      <c r="AA136" s="709" t="str">
        <f>[25]Tri_Incurred_CCounts_Attror!AA67</f>
        <v/>
      </c>
      <c r="AB136" s="709" t="str">
        <f>[25]Tri_Incurred_CCounts_Attror!AB67</f>
        <v/>
      </c>
      <c r="AC136" s="709" t="str">
        <f>[25]Tri_Incurred_CCounts_Attror!AC67</f>
        <v/>
      </c>
      <c r="AD136" s="709" t="str">
        <f>[25]Tri_Incurred_CCounts_Attror!AD67</f>
        <v/>
      </c>
      <c r="AE136" s="709" t="str">
        <f>[25]Tri_Incurred_CCounts_Attror!AE67</f>
        <v/>
      </c>
      <c r="AF136" s="709" t="str">
        <f>[25]Tri_Incurred_CCounts_Attror!AF67</f>
        <v/>
      </c>
      <c r="AG136" s="709" t="str">
        <f>[25]Tri_Incurred_CCounts_Attror!AG67</f>
        <v/>
      </c>
      <c r="AH136" s="709" t="str">
        <f>[25]Tri_Incurred_CCounts_Attror!AH67</f>
        <v/>
      </c>
      <c r="AI136" s="709" t="str">
        <f>[25]Tri_Incurred_CCounts_Attror!AI67</f>
        <v/>
      </c>
      <c r="AJ136" s="709" t="str">
        <f>[25]Tri_Incurred_CCounts_Attror!AJ67</f>
        <v/>
      </c>
      <c r="AK136" s="709" t="str">
        <f>[25]Tri_Incurred_CCounts_Attror!AK67</f>
        <v/>
      </c>
      <c r="AL136" s="709" t="str">
        <f>[25]Tri_Incurred_CCounts_Attror!AL67</f>
        <v/>
      </c>
      <c r="AM136" s="709" t="str">
        <f>[25]Tri_Incurred_CCounts_Attror!AM67</f>
        <v/>
      </c>
      <c r="AN136" s="709" t="str">
        <f>[25]Tri_Incurred_CCounts_Attror!AN67</f>
        <v/>
      </c>
      <c r="AO136" s="709" t="str">
        <f>[25]Tri_Incurred_CCounts_Attror!AO67</f>
        <v/>
      </c>
      <c r="AP136" s="709" t="str">
        <f>[25]Tri_Incurred_CCounts_Attror!AP67</f>
        <v/>
      </c>
      <c r="AQ136" s="709" t="str">
        <f>[25]Tri_Incurred_CCounts_Attror!AQ67</f>
        <v/>
      </c>
      <c r="AR136" s="709" t="str">
        <f>[25]Tri_Incurred_CCounts_Attror!AR67</f>
        <v/>
      </c>
      <c r="AS136" s="709" t="str">
        <f>[25]Tri_Incurred_CCounts_Attror!AS67</f>
        <v/>
      </c>
      <c r="AT136" s="709" t="str">
        <f>[25]Tri_Incurred_CCounts_Attror!AT67</f>
        <v/>
      </c>
      <c r="AU136" s="709" t="str">
        <f>[25]Tri_Incurred_CCounts_Attror!AU67</f>
        <v/>
      </c>
      <c r="AV136" s="709" t="str">
        <f>[25]Tri_Incurred_CCounts_Attror!AV67</f>
        <v/>
      </c>
      <c r="AW136" s="709" t="str">
        <f>[25]Tri_Incurred_CCounts_Attror!AW67</f>
        <v/>
      </c>
      <c r="AX136" s="709" t="str">
        <f>[25]Tri_Incurred_CCounts_Attror!AX67</f>
        <v/>
      </c>
      <c r="AY136" s="709" t="str">
        <f>[25]Tri_Incurred_CCounts_Attror!AY67</f>
        <v/>
      </c>
      <c r="AZ136" s="709" t="str">
        <f>[25]Tri_Incurred_CCounts_Attror!AZ67</f>
        <v/>
      </c>
      <c r="BA136" s="709" t="str">
        <f>[25]Tri_Incurred_CCounts_Attror!BA67</f>
        <v/>
      </c>
      <c r="BB136" s="709" t="str">
        <f>[25]Tri_Incurred_CCounts_Attror!BB67</f>
        <v/>
      </c>
      <c r="BC136" s="709" t="str">
        <f>[25]Tri_Incurred_CCounts_Attror!BC67</f>
        <v/>
      </c>
      <c r="BD136" s="709" t="str">
        <f>[25]Tri_Incurred_CCounts_Attror!BD67</f>
        <v/>
      </c>
      <c r="BE136" s="709" t="str">
        <f>[25]Tri_Incurred_CCounts_Attror!BE67</f>
        <v/>
      </c>
      <c r="BF136" s="709" t="str">
        <f>[25]Tri_Incurred_CCounts_Attror!BF67</f>
        <v/>
      </c>
      <c r="BG136" s="709" t="str">
        <f>[25]Tri_Incurred_CCounts_Attror!BG67</f>
        <v/>
      </c>
      <c r="BH136" s="709" t="str">
        <f>[25]Tri_Incurred_CCounts_Attror!BH67</f>
        <v/>
      </c>
      <c r="BI136" s="709" t="str">
        <f>[25]Tri_Incurred_CCounts_Attror!BI67</f>
        <v/>
      </c>
      <c r="BJ136" s="709" t="str">
        <f>[25]Tri_Incurred_CCounts_Attror!BJ67</f>
        <v/>
      </c>
      <c r="BK136" s="709" t="e">
        <f>[25]Tri_Incurred_CCounts_Attror!BK67</f>
        <v>#N/A</v>
      </c>
      <c r="BL136" s="709" t="e">
        <f>[25]Tri_Incurred_CCounts_Attror!BL67</f>
        <v>#N/A</v>
      </c>
      <c r="BM136" s="709" t="e">
        <f>[25]Tri_Incurred_CCounts_Attror!BM67</f>
        <v>#N/A</v>
      </c>
      <c r="BN136" s="709" t="e">
        <f>[25]Tri_Incurred_CCounts_Attror!BN67</f>
        <v>#N/A</v>
      </c>
      <c r="BO136" s="709" t="e">
        <f>[25]Tri_Incurred_CCounts_Attror!BO67</f>
        <v>#N/A</v>
      </c>
      <c r="BP136" s="709" t="e">
        <f>[25]Tri_Incurred_CCounts_Attror!BP67</f>
        <v>#N/A</v>
      </c>
      <c r="BQ136" s="709" t="e">
        <f>[25]Tri_Incurred_CCounts_Attror!BQ67</f>
        <v>#N/A</v>
      </c>
      <c r="BR136" s="709" t="e">
        <f>[25]Tri_Incurred_CCounts_Attror!BR67</f>
        <v>#N/A</v>
      </c>
      <c r="BS136" s="709" t="e">
        <f>[25]Tri_Incurred_CCounts_Attror!BS67</f>
        <v>#N/A</v>
      </c>
      <c r="BT136" s="709" t="e">
        <f>[25]Tri_Incurred_CCounts_Attror!BT67</f>
        <v>#N/A</v>
      </c>
      <c r="BU136" s="709" t="e">
        <f>[25]Tri_Incurred_CCounts_Attror!BU67</f>
        <v>#N/A</v>
      </c>
      <c r="BV136" s="709" t="e">
        <f>[25]Tri_Incurred_CCounts_Attror!BV67</f>
        <v>#N/A</v>
      </c>
      <c r="BW136" s="709" t="e">
        <f>[25]Tri_Incurred_CCounts_Attror!BW67</f>
        <v>#N/A</v>
      </c>
      <c r="BX136" s="709" t="e">
        <f>[25]Tri_Incurred_CCounts_Attror!BX67</f>
        <v>#N/A</v>
      </c>
      <c r="BY136" s="709" t="e">
        <f>[25]Tri_Incurred_CCounts_Attror!BY67</f>
        <v>#N/A</v>
      </c>
      <c r="BZ136" s="709" t="e">
        <f>[25]Tri_Incurred_CCounts_Attror!BZ67</f>
        <v>#N/A</v>
      </c>
      <c r="CA136" s="709" t="e">
        <f>[25]Tri_Incurred_CCounts_Attror!CA67</f>
        <v>#N/A</v>
      </c>
      <c r="CB136" s="709" t="e">
        <f>[25]Tri_Incurred_CCounts_Attror!CB67</f>
        <v>#N/A</v>
      </c>
      <c r="CC136" s="709" t="e">
        <f>[25]Tri_Incurred_CCounts_Attror!CC67</f>
        <v>#N/A</v>
      </c>
    </row>
    <row r="137" spans="1:81">
      <c r="A137" s="127" t="s">
        <v>538</v>
      </c>
      <c r="B137" s="709">
        <f>[25]Tri_Incurred_CCounts_Attror!B68</f>
        <v>64</v>
      </c>
      <c r="C137" s="709">
        <f>[25]Tri_Incurred_CCounts_Attror!C68</f>
        <v>88</v>
      </c>
      <c r="D137" s="709">
        <f>[25]Tri_Incurred_CCounts_Attror!D68</f>
        <v>84</v>
      </c>
      <c r="E137" s="709">
        <f>[25]Tri_Incurred_CCounts_Attror!E68</f>
        <v>87</v>
      </c>
      <c r="F137" s="709">
        <f>[25]Tri_Incurred_CCounts_Attror!F68</f>
        <v>84</v>
      </c>
      <c r="G137" s="709" t="str">
        <f>[25]Tri_Incurred_CCounts_Attror!G68</f>
        <v/>
      </c>
      <c r="H137" s="709" t="str">
        <f>[25]Tri_Incurred_CCounts_Attror!H68</f>
        <v/>
      </c>
      <c r="I137" s="709" t="str">
        <f>[25]Tri_Incurred_CCounts_Attror!I68</f>
        <v/>
      </c>
      <c r="J137" s="709" t="str">
        <f>[25]Tri_Incurred_CCounts_Attror!J68</f>
        <v/>
      </c>
      <c r="K137" s="709" t="str">
        <f>[25]Tri_Incurred_CCounts_Attror!K68</f>
        <v/>
      </c>
      <c r="L137" s="709" t="str">
        <f>[25]Tri_Incurred_CCounts_Attror!L68</f>
        <v/>
      </c>
      <c r="M137" s="709" t="str">
        <f>[25]Tri_Incurred_CCounts_Attror!M68</f>
        <v/>
      </c>
      <c r="N137" s="709" t="str">
        <f>[25]Tri_Incurred_CCounts_Attror!N68</f>
        <v/>
      </c>
      <c r="O137" s="709" t="str">
        <f>[25]Tri_Incurred_CCounts_Attror!O68</f>
        <v/>
      </c>
      <c r="P137" s="709" t="str">
        <f>[25]Tri_Incurred_CCounts_Attror!P68</f>
        <v/>
      </c>
      <c r="Q137" s="709" t="str">
        <f>[25]Tri_Incurred_CCounts_Attror!Q68</f>
        <v/>
      </c>
      <c r="R137" s="709" t="str">
        <f>[25]Tri_Incurred_CCounts_Attror!R68</f>
        <v/>
      </c>
      <c r="S137" s="709" t="str">
        <f>[25]Tri_Incurred_CCounts_Attror!S68</f>
        <v/>
      </c>
      <c r="T137" s="709" t="str">
        <f>[25]Tri_Incurred_CCounts_Attror!T68</f>
        <v/>
      </c>
      <c r="U137" s="709" t="str">
        <f>[25]Tri_Incurred_CCounts_Attror!U68</f>
        <v/>
      </c>
      <c r="V137" s="709" t="str">
        <f>[25]Tri_Incurred_CCounts_Attror!V68</f>
        <v/>
      </c>
      <c r="W137" s="709" t="str">
        <f>[25]Tri_Incurred_CCounts_Attror!W68</f>
        <v/>
      </c>
      <c r="X137" s="709" t="str">
        <f>[25]Tri_Incurred_CCounts_Attror!X68</f>
        <v/>
      </c>
      <c r="Y137" s="709" t="str">
        <f>[25]Tri_Incurred_CCounts_Attror!Y68</f>
        <v/>
      </c>
      <c r="Z137" s="709" t="str">
        <f>[25]Tri_Incurred_CCounts_Attror!Z68</f>
        <v/>
      </c>
      <c r="AA137" s="709" t="str">
        <f>[25]Tri_Incurred_CCounts_Attror!AA68</f>
        <v/>
      </c>
      <c r="AB137" s="709" t="str">
        <f>[25]Tri_Incurred_CCounts_Attror!AB68</f>
        <v/>
      </c>
      <c r="AC137" s="709" t="str">
        <f>[25]Tri_Incurred_CCounts_Attror!AC68</f>
        <v/>
      </c>
      <c r="AD137" s="709" t="str">
        <f>[25]Tri_Incurred_CCounts_Attror!AD68</f>
        <v/>
      </c>
      <c r="AE137" s="709" t="str">
        <f>[25]Tri_Incurred_CCounts_Attror!AE68</f>
        <v/>
      </c>
      <c r="AF137" s="709" t="str">
        <f>[25]Tri_Incurred_CCounts_Attror!AF68</f>
        <v/>
      </c>
      <c r="AG137" s="709" t="str">
        <f>[25]Tri_Incurred_CCounts_Attror!AG68</f>
        <v/>
      </c>
      <c r="AH137" s="709" t="str">
        <f>[25]Tri_Incurred_CCounts_Attror!AH68</f>
        <v/>
      </c>
      <c r="AI137" s="709" t="str">
        <f>[25]Tri_Incurred_CCounts_Attror!AI68</f>
        <v/>
      </c>
      <c r="AJ137" s="709" t="str">
        <f>[25]Tri_Incurred_CCounts_Attror!AJ68</f>
        <v/>
      </c>
      <c r="AK137" s="709" t="str">
        <f>[25]Tri_Incurred_CCounts_Attror!AK68</f>
        <v/>
      </c>
      <c r="AL137" s="709" t="str">
        <f>[25]Tri_Incurred_CCounts_Attror!AL68</f>
        <v/>
      </c>
      <c r="AM137" s="709" t="str">
        <f>[25]Tri_Incurred_CCounts_Attror!AM68</f>
        <v/>
      </c>
      <c r="AN137" s="709" t="str">
        <f>[25]Tri_Incurred_CCounts_Attror!AN68</f>
        <v/>
      </c>
      <c r="AO137" s="709" t="str">
        <f>[25]Tri_Incurred_CCounts_Attror!AO68</f>
        <v/>
      </c>
      <c r="AP137" s="709" t="str">
        <f>[25]Tri_Incurred_CCounts_Attror!AP68</f>
        <v/>
      </c>
      <c r="AQ137" s="709" t="str">
        <f>[25]Tri_Incurred_CCounts_Attror!AQ68</f>
        <v/>
      </c>
      <c r="AR137" s="709" t="str">
        <f>[25]Tri_Incurred_CCounts_Attror!AR68</f>
        <v/>
      </c>
      <c r="AS137" s="709" t="str">
        <f>[25]Tri_Incurred_CCounts_Attror!AS68</f>
        <v/>
      </c>
      <c r="AT137" s="709" t="str">
        <f>[25]Tri_Incurred_CCounts_Attror!AT68</f>
        <v/>
      </c>
      <c r="AU137" s="709" t="str">
        <f>[25]Tri_Incurred_CCounts_Attror!AU68</f>
        <v/>
      </c>
      <c r="AV137" s="709" t="str">
        <f>[25]Tri_Incurred_CCounts_Attror!AV68</f>
        <v/>
      </c>
      <c r="AW137" s="709" t="str">
        <f>[25]Tri_Incurred_CCounts_Attror!AW68</f>
        <v/>
      </c>
      <c r="AX137" s="709" t="str">
        <f>[25]Tri_Incurred_CCounts_Attror!AX68</f>
        <v/>
      </c>
      <c r="AY137" s="709" t="str">
        <f>[25]Tri_Incurred_CCounts_Attror!AY68</f>
        <v/>
      </c>
      <c r="AZ137" s="709" t="str">
        <f>[25]Tri_Incurred_CCounts_Attror!AZ68</f>
        <v/>
      </c>
      <c r="BA137" s="709" t="str">
        <f>[25]Tri_Incurred_CCounts_Attror!BA68</f>
        <v/>
      </c>
      <c r="BB137" s="709" t="str">
        <f>[25]Tri_Incurred_CCounts_Attror!BB68</f>
        <v/>
      </c>
      <c r="BC137" s="709" t="str">
        <f>[25]Tri_Incurred_CCounts_Attror!BC68</f>
        <v/>
      </c>
      <c r="BD137" s="709" t="str">
        <f>[25]Tri_Incurred_CCounts_Attror!BD68</f>
        <v/>
      </c>
      <c r="BE137" s="709" t="str">
        <f>[25]Tri_Incurred_CCounts_Attror!BE68</f>
        <v/>
      </c>
      <c r="BF137" s="709" t="str">
        <f>[25]Tri_Incurred_CCounts_Attror!BF68</f>
        <v/>
      </c>
      <c r="BG137" s="709" t="str">
        <f>[25]Tri_Incurred_CCounts_Attror!BG68</f>
        <v/>
      </c>
      <c r="BH137" s="709" t="str">
        <f>[25]Tri_Incurred_CCounts_Attror!BH68</f>
        <v/>
      </c>
      <c r="BI137" s="709" t="str">
        <f>[25]Tri_Incurred_CCounts_Attror!BI68</f>
        <v/>
      </c>
      <c r="BJ137" s="709" t="str">
        <f>[25]Tri_Incurred_CCounts_Attror!BJ68</f>
        <v/>
      </c>
      <c r="BK137" s="709" t="e">
        <f>[25]Tri_Incurred_CCounts_Attror!BK68</f>
        <v>#N/A</v>
      </c>
      <c r="BL137" s="709" t="e">
        <f>[25]Tri_Incurred_CCounts_Attror!BL68</f>
        <v>#N/A</v>
      </c>
      <c r="BM137" s="709" t="e">
        <f>[25]Tri_Incurred_CCounts_Attror!BM68</f>
        <v>#N/A</v>
      </c>
      <c r="BN137" s="709" t="e">
        <f>[25]Tri_Incurred_CCounts_Attror!BN68</f>
        <v>#N/A</v>
      </c>
      <c r="BO137" s="709" t="e">
        <f>[25]Tri_Incurred_CCounts_Attror!BO68</f>
        <v>#N/A</v>
      </c>
      <c r="BP137" s="709" t="e">
        <f>[25]Tri_Incurred_CCounts_Attror!BP68</f>
        <v>#N/A</v>
      </c>
      <c r="BQ137" s="709" t="e">
        <f>[25]Tri_Incurred_CCounts_Attror!BQ68</f>
        <v>#N/A</v>
      </c>
      <c r="BR137" s="709" t="e">
        <f>[25]Tri_Incurred_CCounts_Attror!BR68</f>
        <v>#N/A</v>
      </c>
      <c r="BS137" s="709" t="e">
        <f>[25]Tri_Incurred_CCounts_Attror!BS68</f>
        <v>#N/A</v>
      </c>
      <c r="BT137" s="709" t="e">
        <f>[25]Tri_Incurred_CCounts_Attror!BT68</f>
        <v>#N/A</v>
      </c>
      <c r="BU137" s="709" t="e">
        <f>[25]Tri_Incurred_CCounts_Attror!BU68</f>
        <v>#N/A</v>
      </c>
      <c r="BV137" s="709" t="e">
        <f>[25]Tri_Incurred_CCounts_Attror!BV68</f>
        <v>#N/A</v>
      </c>
      <c r="BW137" s="709" t="e">
        <f>[25]Tri_Incurred_CCounts_Attror!BW68</f>
        <v>#N/A</v>
      </c>
      <c r="BX137" s="709" t="e">
        <f>[25]Tri_Incurred_CCounts_Attror!BX68</f>
        <v>#N/A</v>
      </c>
      <c r="BY137" s="709" t="e">
        <f>[25]Tri_Incurred_CCounts_Attror!BY68</f>
        <v>#N/A</v>
      </c>
      <c r="BZ137" s="709" t="e">
        <f>[25]Tri_Incurred_CCounts_Attror!BZ68</f>
        <v>#N/A</v>
      </c>
      <c r="CA137" s="709" t="e">
        <f>[25]Tri_Incurred_CCounts_Attror!CA68</f>
        <v>#N/A</v>
      </c>
      <c r="CB137" s="709" t="e">
        <f>[25]Tri_Incurred_CCounts_Attror!CB68</f>
        <v>#N/A</v>
      </c>
      <c r="CC137" s="709" t="e">
        <f>[25]Tri_Incurred_CCounts_Attror!CC68</f>
        <v>#N/A</v>
      </c>
    </row>
    <row r="138" spans="1:81">
      <c r="A138" s="127" t="s">
        <v>534</v>
      </c>
      <c r="B138" s="709">
        <f>[25]Tri_Incurred_CCounts_Attror!B69</f>
        <v>78</v>
      </c>
      <c r="C138" s="709">
        <f>[25]Tri_Incurred_CCounts_Attror!C69</f>
        <v>95</v>
      </c>
      <c r="D138" s="709">
        <f>[25]Tri_Incurred_CCounts_Attror!D69</f>
        <v>97</v>
      </c>
      <c r="E138" s="709">
        <f>[25]Tri_Incurred_CCounts_Attror!E69</f>
        <v>93</v>
      </c>
      <c r="F138" s="709" t="str">
        <f>[25]Tri_Incurred_CCounts_Attror!F69</f>
        <v/>
      </c>
      <c r="G138" s="709" t="str">
        <f>[25]Tri_Incurred_CCounts_Attror!G69</f>
        <v/>
      </c>
      <c r="H138" s="709" t="str">
        <f>[25]Tri_Incurred_CCounts_Attror!H69</f>
        <v/>
      </c>
      <c r="I138" s="709" t="str">
        <f>[25]Tri_Incurred_CCounts_Attror!I69</f>
        <v/>
      </c>
      <c r="J138" s="709" t="str">
        <f>[25]Tri_Incurred_CCounts_Attror!J69</f>
        <v/>
      </c>
      <c r="K138" s="709" t="str">
        <f>[25]Tri_Incurred_CCounts_Attror!K69</f>
        <v/>
      </c>
      <c r="L138" s="709" t="str">
        <f>[25]Tri_Incurred_CCounts_Attror!L69</f>
        <v/>
      </c>
      <c r="M138" s="709" t="str">
        <f>[25]Tri_Incurred_CCounts_Attror!M69</f>
        <v/>
      </c>
      <c r="N138" s="709" t="str">
        <f>[25]Tri_Incurred_CCounts_Attror!N69</f>
        <v/>
      </c>
      <c r="O138" s="709" t="str">
        <f>[25]Tri_Incurred_CCounts_Attror!O69</f>
        <v/>
      </c>
      <c r="P138" s="709" t="str">
        <f>[25]Tri_Incurred_CCounts_Attror!P69</f>
        <v/>
      </c>
      <c r="Q138" s="709" t="str">
        <f>[25]Tri_Incurred_CCounts_Attror!Q69</f>
        <v/>
      </c>
      <c r="R138" s="709" t="str">
        <f>[25]Tri_Incurred_CCounts_Attror!R69</f>
        <v/>
      </c>
      <c r="S138" s="709" t="str">
        <f>[25]Tri_Incurred_CCounts_Attror!S69</f>
        <v/>
      </c>
      <c r="T138" s="709" t="str">
        <f>[25]Tri_Incurred_CCounts_Attror!T69</f>
        <v/>
      </c>
      <c r="U138" s="709" t="str">
        <f>[25]Tri_Incurred_CCounts_Attror!U69</f>
        <v/>
      </c>
      <c r="V138" s="709" t="str">
        <f>[25]Tri_Incurred_CCounts_Attror!V69</f>
        <v/>
      </c>
      <c r="W138" s="709" t="str">
        <f>[25]Tri_Incurred_CCounts_Attror!W69</f>
        <v/>
      </c>
      <c r="X138" s="709" t="str">
        <f>[25]Tri_Incurred_CCounts_Attror!X69</f>
        <v/>
      </c>
      <c r="Y138" s="709" t="str">
        <f>[25]Tri_Incurred_CCounts_Attror!Y69</f>
        <v/>
      </c>
      <c r="Z138" s="709" t="str">
        <f>[25]Tri_Incurred_CCounts_Attror!Z69</f>
        <v/>
      </c>
      <c r="AA138" s="709" t="str">
        <f>[25]Tri_Incurred_CCounts_Attror!AA69</f>
        <v/>
      </c>
      <c r="AB138" s="709" t="str">
        <f>[25]Tri_Incurred_CCounts_Attror!AB69</f>
        <v/>
      </c>
      <c r="AC138" s="709" t="str">
        <f>[25]Tri_Incurred_CCounts_Attror!AC69</f>
        <v/>
      </c>
      <c r="AD138" s="709" t="str">
        <f>[25]Tri_Incurred_CCounts_Attror!AD69</f>
        <v/>
      </c>
      <c r="AE138" s="709" t="str">
        <f>[25]Tri_Incurred_CCounts_Attror!AE69</f>
        <v/>
      </c>
      <c r="AF138" s="709" t="str">
        <f>[25]Tri_Incurred_CCounts_Attror!AF69</f>
        <v/>
      </c>
      <c r="AG138" s="709" t="str">
        <f>[25]Tri_Incurred_CCounts_Attror!AG69</f>
        <v/>
      </c>
      <c r="AH138" s="709" t="str">
        <f>[25]Tri_Incurred_CCounts_Attror!AH69</f>
        <v/>
      </c>
      <c r="AI138" s="709" t="str">
        <f>[25]Tri_Incurred_CCounts_Attror!AI69</f>
        <v/>
      </c>
      <c r="AJ138" s="709" t="str">
        <f>[25]Tri_Incurred_CCounts_Attror!AJ69</f>
        <v/>
      </c>
      <c r="AK138" s="709" t="str">
        <f>[25]Tri_Incurred_CCounts_Attror!AK69</f>
        <v/>
      </c>
      <c r="AL138" s="709" t="str">
        <f>[25]Tri_Incurred_CCounts_Attror!AL69</f>
        <v/>
      </c>
      <c r="AM138" s="709" t="str">
        <f>[25]Tri_Incurred_CCounts_Attror!AM69</f>
        <v/>
      </c>
      <c r="AN138" s="709" t="str">
        <f>[25]Tri_Incurred_CCounts_Attror!AN69</f>
        <v/>
      </c>
      <c r="AO138" s="709" t="str">
        <f>[25]Tri_Incurred_CCounts_Attror!AO69</f>
        <v/>
      </c>
      <c r="AP138" s="709" t="str">
        <f>[25]Tri_Incurred_CCounts_Attror!AP69</f>
        <v/>
      </c>
      <c r="AQ138" s="709" t="str">
        <f>[25]Tri_Incurred_CCounts_Attror!AQ69</f>
        <v/>
      </c>
      <c r="AR138" s="709" t="str">
        <f>[25]Tri_Incurred_CCounts_Attror!AR69</f>
        <v/>
      </c>
      <c r="AS138" s="709" t="str">
        <f>[25]Tri_Incurred_CCounts_Attror!AS69</f>
        <v/>
      </c>
      <c r="AT138" s="709" t="str">
        <f>[25]Tri_Incurred_CCounts_Attror!AT69</f>
        <v/>
      </c>
      <c r="AU138" s="709" t="str">
        <f>[25]Tri_Incurred_CCounts_Attror!AU69</f>
        <v/>
      </c>
      <c r="AV138" s="709" t="str">
        <f>[25]Tri_Incurred_CCounts_Attror!AV69</f>
        <v/>
      </c>
      <c r="AW138" s="709" t="str">
        <f>[25]Tri_Incurred_CCounts_Attror!AW69</f>
        <v/>
      </c>
      <c r="AX138" s="709" t="str">
        <f>[25]Tri_Incurred_CCounts_Attror!AX69</f>
        <v/>
      </c>
      <c r="AY138" s="709" t="str">
        <f>[25]Tri_Incurred_CCounts_Attror!AY69</f>
        <v/>
      </c>
      <c r="AZ138" s="709" t="str">
        <f>[25]Tri_Incurred_CCounts_Attror!AZ69</f>
        <v/>
      </c>
      <c r="BA138" s="709" t="str">
        <f>[25]Tri_Incurred_CCounts_Attror!BA69</f>
        <v/>
      </c>
      <c r="BB138" s="709" t="str">
        <f>[25]Tri_Incurred_CCounts_Attror!BB69</f>
        <v/>
      </c>
      <c r="BC138" s="709" t="str">
        <f>[25]Tri_Incurred_CCounts_Attror!BC69</f>
        <v/>
      </c>
      <c r="BD138" s="709" t="str">
        <f>[25]Tri_Incurred_CCounts_Attror!BD69</f>
        <v/>
      </c>
      <c r="BE138" s="709" t="str">
        <f>[25]Tri_Incurred_CCounts_Attror!BE69</f>
        <v/>
      </c>
      <c r="BF138" s="709" t="str">
        <f>[25]Tri_Incurred_CCounts_Attror!BF69</f>
        <v/>
      </c>
      <c r="BG138" s="709" t="str">
        <f>[25]Tri_Incurred_CCounts_Attror!BG69</f>
        <v/>
      </c>
      <c r="BH138" s="709" t="str">
        <f>[25]Tri_Incurred_CCounts_Attror!BH69</f>
        <v/>
      </c>
      <c r="BI138" s="709" t="str">
        <f>[25]Tri_Incurred_CCounts_Attror!BI69</f>
        <v/>
      </c>
      <c r="BJ138" s="709" t="str">
        <f>[25]Tri_Incurred_CCounts_Attror!BJ69</f>
        <v/>
      </c>
      <c r="BK138" s="709" t="e">
        <f>[25]Tri_Incurred_CCounts_Attror!BK69</f>
        <v>#N/A</v>
      </c>
      <c r="BL138" s="709" t="e">
        <f>[25]Tri_Incurred_CCounts_Attror!BL69</f>
        <v>#N/A</v>
      </c>
      <c r="BM138" s="709" t="e">
        <f>[25]Tri_Incurred_CCounts_Attror!BM69</f>
        <v>#N/A</v>
      </c>
      <c r="BN138" s="709" t="e">
        <f>[25]Tri_Incurred_CCounts_Attror!BN69</f>
        <v>#N/A</v>
      </c>
      <c r="BO138" s="709" t="e">
        <f>[25]Tri_Incurred_CCounts_Attror!BO69</f>
        <v>#N/A</v>
      </c>
      <c r="BP138" s="709" t="e">
        <f>[25]Tri_Incurred_CCounts_Attror!BP69</f>
        <v>#N/A</v>
      </c>
      <c r="BQ138" s="709" t="e">
        <f>[25]Tri_Incurred_CCounts_Attror!BQ69</f>
        <v>#N/A</v>
      </c>
      <c r="BR138" s="709" t="e">
        <f>[25]Tri_Incurred_CCounts_Attror!BR69</f>
        <v>#N/A</v>
      </c>
      <c r="BS138" s="709" t="e">
        <f>[25]Tri_Incurred_CCounts_Attror!BS69</f>
        <v>#N/A</v>
      </c>
      <c r="BT138" s="709" t="e">
        <f>[25]Tri_Incurred_CCounts_Attror!BT69</f>
        <v>#N/A</v>
      </c>
      <c r="BU138" s="709" t="e">
        <f>[25]Tri_Incurred_CCounts_Attror!BU69</f>
        <v>#N/A</v>
      </c>
      <c r="BV138" s="709" t="e">
        <f>[25]Tri_Incurred_CCounts_Attror!BV69</f>
        <v>#N/A</v>
      </c>
      <c r="BW138" s="709" t="e">
        <f>[25]Tri_Incurred_CCounts_Attror!BW69</f>
        <v>#N/A</v>
      </c>
      <c r="BX138" s="709" t="e">
        <f>[25]Tri_Incurred_CCounts_Attror!BX69</f>
        <v>#N/A</v>
      </c>
      <c r="BY138" s="709" t="e">
        <f>[25]Tri_Incurred_CCounts_Attror!BY69</f>
        <v>#N/A</v>
      </c>
      <c r="BZ138" s="709" t="e">
        <f>[25]Tri_Incurred_CCounts_Attror!BZ69</f>
        <v>#N/A</v>
      </c>
      <c r="CA138" s="709" t="e">
        <f>[25]Tri_Incurred_CCounts_Attror!CA69</f>
        <v>#N/A</v>
      </c>
      <c r="CB138" s="709" t="e">
        <f>[25]Tri_Incurred_CCounts_Attror!CB69</f>
        <v>#N/A</v>
      </c>
      <c r="CC138" s="709" t="e">
        <f>[25]Tri_Incurred_CCounts_Attror!CC69</f>
        <v>#N/A</v>
      </c>
    </row>
    <row r="139" spans="1:81">
      <c r="A139" s="127" t="s">
        <v>539</v>
      </c>
      <c r="B139" s="709">
        <f>[25]Tri_Incurred_CCounts_Attror!B70</f>
        <v>83</v>
      </c>
      <c r="C139" s="709">
        <f>[25]Tri_Incurred_CCounts_Attror!C70</f>
        <v>102</v>
      </c>
      <c r="D139" s="709">
        <f>[25]Tri_Incurred_CCounts_Attror!D70</f>
        <v>98</v>
      </c>
      <c r="E139" s="709" t="str">
        <f>[25]Tri_Incurred_CCounts_Attror!E70</f>
        <v/>
      </c>
      <c r="F139" s="709" t="str">
        <f>[25]Tri_Incurred_CCounts_Attror!F70</f>
        <v/>
      </c>
      <c r="G139" s="709" t="str">
        <f>[25]Tri_Incurred_CCounts_Attror!G70</f>
        <v/>
      </c>
      <c r="H139" s="709" t="str">
        <f>[25]Tri_Incurred_CCounts_Attror!H70</f>
        <v/>
      </c>
      <c r="I139" s="709" t="str">
        <f>[25]Tri_Incurred_CCounts_Attror!I70</f>
        <v/>
      </c>
      <c r="J139" s="709" t="str">
        <f>[25]Tri_Incurred_CCounts_Attror!J70</f>
        <v/>
      </c>
      <c r="K139" s="709" t="str">
        <f>[25]Tri_Incurred_CCounts_Attror!K70</f>
        <v/>
      </c>
      <c r="L139" s="709" t="str">
        <f>[25]Tri_Incurred_CCounts_Attror!L70</f>
        <v/>
      </c>
      <c r="M139" s="709" t="str">
        <f>[25]Tri_Incurred_CCounts_Attror!M70</f>
        <v/>
      </c>
      <c r="N139" s="709" t="str">
        <f>[25]Tri_Incurred_CCounts_Attror!N70</f>
        <v/>
      </c>
      <c r="O139" s="709" t="str">
        <f>[25]Tri_Incurred_CCounts_Attror!O70</f>
        <v/>
      </c>
      <c r="P139" s="709" t="str">
        <f>[25]Tri_Incurred_CCounts_Attror!P70</f>
        <v/>
      </c>
      <c r="Q139" s="709" t="str">
        <f>[25]Tri_Incurred_CCounts_Attror!Q70</f>
        <v/>
      </c>
      <c r="R139" s="709" t="str">
        <f>[25]Tri_Incurred_CCounts_Attror!R70</f>
        <v/>
      </c>
      <c r="S139" s="709" t="str">
        <f>[25]Tri_Incurred_CCounts_Attror!S70</f>
        <v/>
      </c>
      <c r="T139" s="709" t="str">
        <f>[25]Tri_Incurred_CCounts_Attror!T70</f>
        <v/>
      </c>
      <c r="U139" s="709" t="str">
        <f>[25]Tri_Incurred_CCounts_Attror!U70</f>
        <v/>
      </c>
      <c r="V139" s="709" t="str">
        <f>[25]Tri_Incurred_CCounts_Attror!V70</f>
        <v/>
      </c>
      <c r="W139" s="709" t="str">
        <f>[25]Tri_Incurred_CCounts_Attror!W70</f>
        <v/>
      </c>
      <c r="X139" s="709" t="str">
        <f>[25]Tri_Incurred_CCounts_Attror!X70</f>
        <v/>
      </c>
      <c r="Y139" s="709" t="str">
        <f>[25]Tri_Incurred_CCounts_Attror!Y70</f>
        <v/>
      </c>
      <c r="Z139" s="709" t="str">
        <f>[25]Tri_Incurred_CCounts_Attror!Z70</f>
        <v/>
      </c>
      <c r="AA139" s="709" t="str">
        <f>[25]Tri_Incurred_CCounts_Attror!AA70</f>
        <v/>
      </c>
      <c r="AB139" s="709" t="str">
        <f>[25]Tri_Incurred_CCounts_Attror!AB70</f>
        <v/>
      </c>
      <c r="AC139" s="709" t="str">
        <f>[25]Tri_Incurred_CCounts_Attror!AC70</f>
        <v/>
      </c>
      <c r="AD139" s="709" t="str">
        <f>[25]Tri_Incurred_CCounts_Attror!AD70</f>
        <v/>
      </c>
      <c r="AE139" s="709" t="str">
        <f>[25]Tri_Incurred_CCounts_Attror!AE70</f>
        <v/>
      </c>
      <c r="AF139" s="709" t="str">
        <f>[25]Tri_Incurred_CCounts_Attror!AF70</f>
        <v/>
      </c>
      <c r="AG139" s="709" t="str">
        <f>[25]Tri_Incurred_CCounts_Attror!AG70</f>
        <v/>
      </c>
      <c r="AH139" s="709" t="str">
        <f>[25]Tri_Incurred_CCounts_Attror!AH70</f>
        <v/>
      </c>
      <c r="AI139" s="709" t="str">
        <f>[25]Tri_Incurred_CCounts_Attror!AI70</f>
        <v/>
      </c>
      <c r="AJ139" s="709" t="str">
        <f>[25]Tri_Incurred_CCounts_Attror!AJ70</f>
        <v/>
      </c>
      <c r="AK139" s="709" t="str">
        <f>[25]Tri_Incurred_CCounts_Attror!AK70</f>
        <v/>
      </c>
      <c r="AL139" s="709" t="str">
        <f>[25]Tri_Incurred_CCounts_Attror!AL70</f>
        <v/>
      </c>
      <c r="AM139" s="709" t="str">
        <f>[25]Tri_Incurred_CCounts_Attror!AM70</f>
        <v/>
      </c>
      <c r="AN139" s="709" t="str">
        <f>[25]Tri_Incurred_CCounts_Attror!AN70</f>
        <v/>
      </c>
      <c r="AO139" s="709" t="str">
        <f>[25]Tri_Incurred_CCounts_Attror!AO70</f>
        <v/>
      </c>
      <c r="AP139" s="709" t="str">
        <f>[25]Tri_Incurred_CCounts_Attror!AP70</f>
        <v/>
      </c>
      <c r="AQ139" s="709" t="str">
        <f>[25]Tri_Incurred_CCounts_Attror!AQ70</f>
        <v/>
      </c>
      <c r="AR139" s="709" t="str">
        <f>[25]Tri_Incurred_CCounts_Attror!AR70</f>
        <v/>
      </c>
      <c r="AS139" s="709" t="str">
        <f>[25]Tri_Incurred_CCounts_Attror!AS70</f>
        <v/>
      </c>
      <c r="AT139" s="709" t="str">
        <f>[25]Tri_Incurred_CCounts_Attror!AT70</f>
        <v/>
      </c>
      <c r="AU139" s="709" t="str">
        <f>[25]Tri_Incurred_CCounts_Attror!AU70</f>
        <v/>
      </c>
      <c r="AV139" s="709" t="str">
        <f>[25]Tri_Incurred_CCounts_Attror!AV70</f>
        <v/>
      </c>
      <c r="AW139" s="709" t="str">
        <f>[25]Tri_Incurred_CCounts_Attror!AW70</f>
        <v/>
      </c>
      <c r="AX139" s="709" t="str">
        <f>[25]Tri_Incurred_CCounts_Attror!AX70</f>
        <v/>
      </c>
      <c r="AY139" s="709" t="str">
        <f>[25]Tri_Incurred_CCounts_Attror!AY70</f>
        <v/>
      </c>
      <c r="AZ139" s="709" t="str">
        <f>[25]Tri_Incurred_CCounts_Attror!AZ70</f>
        <v/>
      </c>
      <c r="BA139" s="709" t="str">
        <f>[25]Tri_Incurred_CCounts_Attror!BA70</f>
        <v/>
      </c>
      <c r="BB139" s="709" t="str">
        <f>[25]Tri_Incurred_CCounts_Attror!BB70</f>
        <v/>
      </c>
      <c r="BC139" s="709" t="str">
        <f>[25]Tri_Incurred_CCounts_Attror!BC70</f>
        <v/>
      </c>
      <c r="BD139" s="709" t="str">
        <f>[25]Tri_Incurred_CCounts_Attror!BD70</f>
        <v/>
      </c>
      <c r="BE139" s="709" t="str">
        <f>[25]Tri_Incurred_CCounts_Attror!BE70</f>
        <v/>
      </c>
      <c r="BF139" s="709" t="str">
        <f>[25]Tri_Incurred_CCounts_Attror!BF70</f>
        <v/>
      </c>
      <c r="BG139" s="709" t="str">
        <f>[25]Tri_Incurred_CCounts_Attror!BG70</f>
        <v/>
      </c>
      <c r="BH139" s="709" t="str">
        <f>[25]Tri_Incurred_CCounts_Attror!BH70</f>
        <v/>
      </c>
      <c r="BI139" s="709" t="str">
        <f>[25]Tri_Incurred_CCounts_Attror!BI70</f>
        <v/>
      </c>
      <c r="BJ139" s="709" t="str">
        <f>[25]Tri_Incurred_CCounts_Attror!BJ70</f>
        <v/>
      </c>
      <c r="BK139" s="709" t="e">
        <f>[25]Tri_Incurred_CCounts_Attror!BK70</f>
        <v>#N/A</v>
      </c>
      <c r="BL139" s="709" t="e">
        <f>[25]Tri_Incurred_CCounts_Attror!BL70</f>
        <v>#N/A</v>
      </c>
      <c r="BM139" s="709" t="e">
        <f>[25]Tri_Incurred_CCounts_Attror!BM70</f>
        <v>#N/A</v>
      </c>
      <c r="BN139" s="709" t="e">
        <f>[25]Tri_Incurred_CCounts_Attror!BN70</f>
        <v>#N/A</v>
      </c>
      <c r="BO139" s="709" t="e">
        <f>[25]Tri_Incurred_CCounts_Attror!BO70</f>
        <v>#N/A</v>
      </c>
      <c r="BP139" s="709" t="e">
        <f>[25]Tri_Incurred_CCounts_Attror!BP70</f>
        <v>#N/A</v>
      </c>
      <c r="BQ139" s="709" t="e">
        <f>[25]Tri_Incurred_CCounts_Attror!BQ70</f>
        <v>#N/A</v>
      </c>
      <c r="BR139" s="709" t="e">
        <f>[25]Tri_Incurred_CCounts_Attror!BR70</f>
        <v>#N/A</v>
      </c>
      <c r="BS139" s="709" t="e">
        <f>[25]Tri_Incurred_CCounts_Attror!BS70</f>
        <v>#N/A</v>
      </c>
      <c r="BT139" s="709" t="e">
        <f>[25]Tri_Incurred_CCounts_Attror!BT70</f>
        <v>#N/A</v>
      </c>
      <c r="BU139" s="709" t="e">
        <f>[25]Tri_Incurred_CCounts_Attror!BU70</f>
        <v>#N/A</v>
      </c>
      <c r="BV139" s="709" t="e">
        <f>[25]Tri_Incurred_CCounts_Attror!BV70</f>
        <v>#N/A</v>
      </c>
      <c r="BW139" s="709" t="e">
        <f>[25]Tri_Incurred_CCounts_Attror!BW70</f>
        <v>#N/A</v>
      </c>
      <c r="BX139" s="709" t="e">
        <f>[25]Tri_Incurred_CCounts_Attror!BX70</f>
        <v>#N/A</v>
      </c>
      <c r="BY139" s="709" t="e">
        <f>[25]Tri_Incurred_CCounts_Attror!BY70</f>
        <v>#N/A</v>
      </c>
      <c r="BZ139" s="709" t="e">
        <f>[25]Tri_Incurred_CCounts_Attror!BZ70</f>
        <v>#N/A</v>
      </c>
      <c r="CA139" s="709" t="e">
        <f>[25]Tri_Incurred_CCounts_Attror!CA70</f>
        <v>#N/A</v>
      </c>
      <c r="CB139" s="709" t="e">
        <f>[25]Tri_Incurred_CCounts_Attror!CB70</f>
        <v>#N/A</v>
      </c>
      <c r="CC139" s="709" t="e">
        <f>[25]Tri_Incurred_CCounts_Attror!CC70</f>
        <v>#N/A</v>
      </c>
    </row>
    <row r="140" spans="1:81">
      <c r="A140" s="127" t="s">
        <v>540</v>
      </c>
      <c r="B140" s="709">
        <f>[25]Tri_Incurred_CCounts_Attror!B71</f>
        <v>66</v>
      </c>
      <c r="C140" s="709">
        <f>[25]Tri_Incurred_CCounts_Attror!C71</f>
        <v>86</v>
      </c>
      <c r="D140" s="709" t="str">
        <f>[25]Tri_Incurred_CCounts_Attror!D71</f>
        <v/>
      </c>
      <c r="E140" s="709" t="str">
        <f>[25]Tri_Incurred_CCounts_Attror!E71</f>
        <v/>
      </c>
      <c r="F140" s="709" t="str">
        <f>[25]Tri_Incurred_CCounts_Attror!F71</f>
        <v/>
      </c>
      <c r="G140" s="709" t="str">
        <f>[25]Tri_Incurred_CCounts_Attror!G71</f>
        <v/>
      </c>
      <c r="H140" s="709" t="str">
        <f>[25]Tri_Incurred_CCounts_Attror!H71</f>
        <v/>
      </c>
      <c r="I140" s="709" t="str">
        <f>[25]Tri_Incurred_CCounts_Attror!I71</f>
        <v/>
      </c>
      <c r="J140" s="709" t="str">
        <f>[25]Tri_Incurred_CCounts_Attror!J71</f>
        <v/>
      </c>
      <c r="K140" s="709" t="str">
        <f>[25]Tri_Incurred_CCounts_Attror!K71</f>
        <v/>
      </c>
      <c r="L140" s="709" t="str">
        <f>[25]Tri_Incurred_CCounts_Attror!L71</f>
        <v/>
      </c>
      <c r="M140" s="709" t="str">
        <f>[25]Tri_Incurred_CCounts_Attror!M71</f>
        <v/>
      </c>
      <c r="N140" s="709" t="str">
        <f>[25]Tri_Incurred_CCounts_Attror!N71</f>
        <v/>
      </c>
      <c r="O140" s="709" t="str">
        <f>[25]Tri_Incurred_CCounts_Attror!O71</f>
        <v/>
      </c>
      <c r="P140" s="709" t="str">
        <f>[25]Tri_Incurred_CCounts_Attror!P71</f>
        <v/>
      </c>
      <c r="Q140" s="709" t="str">
        <f>[25]Tri_Incurred_CCounts_Attror!Q71</f>
        <v/>
      </c>
      <c r="R140" s="709" t="str">
        <f>[25]Tri_Incurred_CCounts_Attror!R71</f>
        <v/>
      </c>
      <c r="S140" s="709" t="str">
        <f>[25]Tri_Incurred_CCounts_Attror!S71</f>
        <v/>
      </c>
      <c r="T140" s="709" t="str">
        <f>[25]Tri_Incurred_CCounts_Attror!T71</f>
        <v/>
      </c>
      <c r="U140" s="709" t="str">
        <f>[25]Tri_Incurred_CCounts_Attror!U71</f>
        <v/>
      </c>
      <c r="V140" s="709" t="str">
        <f>[25]Tri_Incurred_CCounts_Attror!V71</f>
        <v/>
      </c>
      <c r="W140" s="709" t="str">
        <f>[25]Tri_Incurred_CCounts_Attror!W71</f>
        <v/>
      </c>
      <c r="X140" s="709" t="str">
        <f>[25]Tri_Incurred_CCounts_Attror!X71</f>
        <v/>
      </c>
      <c r="Y140" s="709" t="str">
        <f>[25]Tri_Incurred_CCounts_Attror!Y71</f>
        <v/>
      </c>
      <c r="Z140" s="709" t="str">
        <f>[25]Tri_Incurred_CCounts_Attror!Z71</f>
        <v/>
      </c>
      <c r="AA140" s="709" t="str">
        <f>[25]Tri_Incurred_CCounts_Attror!AA71</f>
        <v/>
      </c>
      <c r="AB140" s="709" t="str">
        <f>[25]Tri_Incurred_CCounts_Attror!AB71</f>
        <v/>
      </c>
      <c r="AC140" s="709" t="str">
        <f>[25]Tri_Incurred_CCounts_Attror!AC71</f>
        <v/>
      </c>
      <c r="AD140" s="709" t="str">
        <f>[25]Tri_Incurred_CCounts_Attror!AD71</f>
        <v/>
      </c>
      <c r="AE140" s="709" t="str">
        <f>[25]Tri_Incurred_CCounts_Attror!AE71</f>
        <v/>
      </c>
      <c r="AF140" s="709" t="str">
        <f>[25]Tri_Incurred_CCounts_Attror!AF71</f>
        <v/>
      </c>
      <c r="AG140" s="709" t="str">
        <f>[25]Tri_Incurred_CCounts_Attror!AG71</f>
        <v/>
      </c>
      <c r="AH140" s="709" t="str">
        <f>[25]Tri_Incurred_CCounts_Attror!AH71</f>
        <v/>
      </c>
      <c r="AI140" s="709" t="str">
        <f>[25]Tri_Incurred_CCounts_Attror!AI71</f>
        <v/>
      </c>
      <c r="AJ140" s="709" t="str">
        <f>[25]Tri_Incurred_CCounts_Attror!AJ71</f>
        <v/>
      </c>
      <c r="AK140" s="709" t="str">
        <f>[25]Tri_Incurred_CCounts_Attror!AK71</f>
        <v/>
      </c>
      <c r="AL140" s="709" t="str">
        <f>[25]Tri_Incurred_CCounts_Attror!AL71</f>
        <v/>
      </c>
      <c r="AM140" s="709" t="str">
        <f>[25]Tri_Incurred_CCounts_Attror!AM71</f>
        <v/>
      </c>
      <c r="AN140" s="709" t="str">
        <f>[25]Tri_Incurred_CCounts_Attror!AN71</f>
        <v/>
      </c>
      <c r="AO140" s="709" t="str">
        <f>[25]Tri_Incurred_CCounts_Attror!AO71</f>
        <v/>
      </c>
      <c r="AP140" s="709" t="str">
        <f>[25]Tri_Incurred_CCounts_Attror!AP71</f>
        <v/>
      </c>
      <c r="AQ140" s="709" t="str">
        <f>[25]Tri_Incurred_CCounts_Attror!AQ71</f>
        <v/>
      </c>
      <c r="AR140" s="709" t="str">
        <f>[25]Tri_Incurred_CCounts_Attror!AR71</f>
        <v/>
      </c>
      <c r="AS140" s="709" t="str">
        <f>[25]Tri_Incurred_CCounts_Attror!AS71</f>
        <v/>
      </c>
      <c r="AT140" s="709" t="str">
        <f>[25]Tri_Incurred_CCounts_Attror!AT71</f>
        <v/>
      </c>
      <c r="AU140" s="709" t="str">
        <f>[25]Tri_Incurred_CCounts_Attror!AU71</f>
        <v/>
      </c>
      <c r="AV140" s="709" t="str">
        <f>[25]Tri_Incurred_CCounts_Attror!AV71</f>
        <v/>
      </c>
      <c r="AW140" s="709" t="str">
        <f>[25]Tri_Incurred_CCounts_Attror!AW71</f>
        <v/>
      </c>
      <c r="AX140" s="709" t="str">
        <f>[25]Tri_Incurred_CCounts_Attror!AX71</f>
        <v/>
      </c>
      <c r="AY140" s="709" t="str">
        <f>[25]Tri_Incurred_CCounts_Attror!AY71</f>
        <v/>
      </c>
      <c r="AZ140" s="709" t="str">
        <f>[25]Tri_Incurred_CCounts_Attror!AZ71</f>
        <v/>
      </c>
      <c r="BA140" s="709" t="str">
        <f>[25]Tri_Incurred_CCounts_Attror!BA71</f>
        <v/>
      </c>
      <c r="BB140" s="709" t="str">
        <f>[25]Tri_Incurred_CCounts_Attror!BB71</f>
        <v/>
      </c>
      <c r="BC140" s="709" t="str">
        <f>[25]Tri_Incurred_CCounts_Attror!BC71</f>
        <v/>
      </c>
      <c r="BD140" s="709" t="str">
        <f>[25]Tri_Incurred_CCounts_Attror!BD71</f>
        <v/>
      </c>
      <c r="BE140" s="709" t="str">
        <f>[25]Tri_Incurred_CCounts_Attror!BE71</f>
        <v/>
      </c>
      <c r="BF140" s="709" t="str">
        <f>[25]Tri_Incurred_CCounts_Attror!BF71</f>
        <v/>
      </c>
      <c r="BG140" s="709" t="str">
        <f>[25]Tri_Incurred_CCounts_Attror!BG71</f>
        <v/>
      </c>
      <c r="BH140" s="709" t="str">
        <f>[25]Tri_Incurred_CCounts_Attror!BH71</f>
        <v/>
      </c>
      <c r="BI140" s="709" t="str">
        <f>[25]Tri_Incurred_CCounts_Attror!BI71</f>
        <v/>
      </c>
      <c r="BJ140" s="709" t="str">
        <f>[25]Tri_Incurred_CCounts_Attror!BJ71</f>
        <v/>
      </c>
      <c r="BK140" s="709" t="e">
        <f>[25]Tri_Incurred_CCounts_Attror!BK71</f>
        <v>#N/A</v>
      </c>
      <c r="BL140" s="709" t="e">
        <f>[25]Tri_Incurred_CCounts_Attror!BL71</f>
        <v>#N/A</v>
      </c>
      <c r="BM140" s="709" t="e">
        <f>[25]Tri_Incurred_CCounts_Attror!BM71</f>
        <v>#N/A</v>
      </c>
      <c r="BN140" s="709" t="e">
        <f>[25]Tri_Incurred_CCounts_Attror!BN71</f>
        <v>#N/A</v>
      </c>
      <c r="BO140" s="709" t="e">
        <f>[25]Tri_Incurred_CCounts_Attror!BO71</f>
        <v>#N/A</v>
      </c>
      <c r="BP140" s="709" t="e">
        <f>[25]Tri_Incurred_CCounts_Attror!BP71</f>
        <v>#N/A</v>
      </c>
      <c r="BQ140" s="709" t="e">
        <f>[25]Tri_Incurred_CCounts_Attror!BQ71</f>
        <v>#N/A</v>
      </c>
      <c r="BR140" s="709" t="e">
        <f>[25]Tri_Incurred_CCounts_Attror!BR71</f>
        <v>#N/A</v>
      </c>
      <c r="BS140" s="709" t="e">
        <f>[25]Tri_Incurred_CCounts_Attror!BS71</f>
        <v>#N/A</v>
      </c>
      <c r="BT140" s="709" t="e">
        <f>[25]Tri_Incurred_CCounts_Attror!BT71</f>
        <v>#N/A</v>
      </c>
      <c r="BU140" s="709" t="e">
        <f>[25]Tri_Incurred_CCounts_Attror!BU71</f>
        <v>#N/A</v>
      </c>
      <c r="BV140" s="709" t="e">
        <f>[25]Tri_Incurred_CCounts_Attror!BV71</f>
        <v>#N/A</v>
      </c>
      <c r="BW140" s="709" t="e">
        <f>[25]Tri_Incurred_CCounts_Attror!BW71</f>
        <v>#N/A</v>
      </c>
      <c r="BX140" s="709" t="e">
        <f>[25]Tri_Incurred_CCounts_Attror!BX71</f>
        <v>#N/A</v>
      </c>
      <c r="BY140" s="709" t="e">
        <f>[25]Tri_Incurred_CCounts_Attror!BY71</f>
        <v>#N/A</v>
      </c>
      <c r="BZ140" s="709" t="e">
        <f>[25]Tri_Incurred_CCounts_Attror!BZ71</f>
        <v>#N/A</v>
      </c>
      <c r="CA140" s="709" t="e">
        <f>[25]Tri_Incurred_CCounts_Attror!CA71</f>
        <v>#N/A</v>
      </c>
      <c r="CB140" s="709" t="e">
        <f>[25]Tri_Incurred_CCounts_Attror!CB71</f>
        <v>#N/A</v>
      </c>
      <c r="CC140" s="709" t="e">
        <f>[25]Tri_Incurred_CCounts_Attror!CC71</f>
        <v>#N/A</v>
      </c>
    </row>
    <row r="141" spans="1:81">
      <c r="A141" s="127" t="s">
        <v>648</v>
      </c>
      <c r="B141" s="709">
        <f>[25]Tri_Incurred_CCounts_Attror!B72</f>
        <v>55</v>
      </c>
      <c r="C141" s="709" t="str">
        <f>[25]Tri_Incurred_CCounts_Attror!C72</f>
        <v/>
      </c>
      <c r="D141" s="709" t="str">
        <f>[25]Tri_Incurred_CCounts_Attror!D72</f>
        <v/>
      </c>
      <c r="E141" s="709" t="str">
        <f>[25]Tri_Incurred_CCounts_Attror!E72</f>
        <v/>
      </c>
      <c r="F141" s="709" t="str">
        <f>[25]Tri_Incurred_CCounts_Attror!F72</f>
        <v/>
      </c>
      <c r="G141" s="709" t="str">
        <f>[25]Tri_Incurred_CCounts_Attror!G72</f>
        <v/>
      </c>
      <c r="H141" s="709" t="str">
        <f>[25]Tri_Incurred_CCounts_Attror!H72</f>
        <v/>
      </c>
      <c r="I141" s="709" t="str">
        <f>[25]Tri_Incurred_CCounts_Attror!I72</f>
        <v/>
      </c>
      <c r="J141" s="709" t="str">
        <f>[25]Tri_Incurred_CCounts_Attror!J72</f>
        <v/>
      </c>
      <c r="K141" s="709" t="str">
        <f>[25]Tri_Incurred_CCounts_Attror!K72</f>
        <v/>
      </c>
      <c r="L141" s="709" t="str">
        <f>[25]Tri_Incurred_CCounts_Attror!L72</f>
        <v/>
      </c>
      <c r="M141" s="709" t="str">
        <f>[25]Tri_Incurred_CCounts_Attror!M72</f>
        <v/>
      </c>
      <c r="N141" s="709" t="str">
        <f>[25]Tri_Incurred_CCounts_Attror!N72</f>
        <v/>
      </c>
      <c r="O141" s="709" t="str">
        <f>[25]Tri_Incurred_CCounts_Attror!O72</f>
        <v/>
      </c>
      <c r="P141" s="709" t="str">
        <f>[25]Tri_Incurred_CCounts_Attror!P72</f>
        <v/>
      </c>
      <c r="Q141" s="709" t="str">
        <f>[25]Tri_Incurred_CCounts_Attror!Q72</f>
        <v/>
      </c>
      <c r="R141" s="709" t="str">
        <f>[25]Tri_Incurred_CCounts_Attror!R72</f>
        <v/>
      </c>
      <c r="S141" s="709" t="str">
        <f>[25]Tri_Incurred_CCounts_Attror!S72</f>
        <v/>
      </c>
      <c r="T141" s="709" t="str">
        <f>[25]Tri_Incurred_CCounts_Attror!T72</f>
        <v/>
      </c>
      <c r="U141" s="709" t="str">
        <f>[25]Tri_Incurred_CCounts_Attror!U72</f>
        <v/>
      </c>
      <c r="V141" s="709" t="str">
        <f>[25]Tri_Incurred_CCounts_Attror!V72</f>
        <v/>
      </c>
      <c r="W141" s="709" t="str">
        <f>[25]Tri_Incurred_CCounts_Attror!W72</f>
        <v/>
      </c>
      <c r="X141" s="709" t="str">
        <f>[25]Tri_Incurred_CCounts_Attror!X72</f>
        <v/>
      </c>
      <c r="Y141" s="709" t="str">
        <f>[25]Tri_Incurred_CCounts_Attror!Y72</f>
        <v/>
      </c>
      <c r="Z141" s="709" t="str">
        <f>[25]Tri_Incurred_CCounts_Attror!Z72</f>
        <v/>
      </c>
      <c r="AA141" s="709" t="str">
        <f>[25]Tri_Incurred_CCounts_Attror!AA72</f>
        <v/>
      </c>
      <c r="AB141" s="709" t="str">
        <f>[25]Tri_Incurred_CCounts_Attror!AB72</f>
        <v/>
      </c>
      <c r="AC141" s="709" t="str">
        <f>[25]Tri_Incurred_CCounts_Attror!AC72</f>
        <v/>
      </c>
      <c r="AD141" s="709" t="str">
        <f>[25]Tri_Incurred_CCounts_Attror!AD72</f>
        <v/>
      </c>
      <c r="AE141" s="709" t="str">
        <f>[25]Tri_Incurred_CCounts_Attror!AE72</f>
        <v/>
      </c>
      <c r="AF141" s="709" t="str">
        <f>[25]Tri_Incurred_CCounts_Attror!AF72</f>
        <v/>
      </c>
      <c r="AG141" s="709" t="str">
        <f>[25]Tri_Incurred_CCounts_Attror!AG72</f>
        <v/>
      </c>
      <c r="AH141" s="709" t="str">
        <f>[25]Tri_Incurred_CCounts_Attror!AH72</f>
        <v/>
      </c>
      <c r="AI141" s="709" t="str">
        <f>[25]Tri_Incurred_CCounts_Attror!AI72</f>
        <v/>
      </c>
      <c r="AJ141" s="709" t="str">
        <f>[25]Tri_Incurred_CCounts_Attror!AJ72</f>
        <v/>
      </c>
      <c r="AK141" s="709" t="str">
        <f>[25]Tri_Incurred_CCounts_Attror!AK72</f>
        <v/>
      </c>
      <c r="AL141" s="709" t="str">
        <f>[25]Tri_Incurred_CCounts_Attror!AL72</f>
        <v/>
      </c>
      <c r="AM141" s="709" t="str">
        <f>[25]Tri_Incurred_CCounts_Attror!AM72</f>
        <v/>
      </c>
      <c r="AN141" s="709" t="str">
        <f>[25]Tri_Incurred_CCounts_Attror!AN72</f>
        <v/>
      </c>
      <c r="AO141" s="709" t="str">
        <f>[25]Tri_Incurred_CCounts_Attror!AO72</f>
        <v/>
      </c>
      <c r="AP141" s="709" t="str">
        <f>[25]Tri_Incurred_CCounts_Attror!AP72</f>
        <v/>
      </c>
      <c r="AQ141" s="709" t="str">
        <f>[25]Tri_Incurred_CCounts_Attror!AQ72</f>
        <v/>
      </c>
      <c r="AR141" s="709" t="str">
        <f>[25]Tri_Incurred_CCounts_Attror!AR72</f>
        <v/>
      </c>
      <c r="AS141" s="709" t="str">
        <f>[25]Tri_Incurred_CCounts_Attror!AS72</f>
        <v/>
      </c>
      <c r="AT141" s="709" t="str">
        <f>[25]Tri_Incurred_CCounts_Attror!AT72</f>
        <v/>
      </c>
      <c r="AU141" s="709" t="str">
        <f>[25]Tri_Incurred_CCounts_Attror!AU72</f>
        <v/>
      </c>
      <c r="AV141" s="709" t="str">
        <f>[25]Tri_Incurred_CCounts_Attror!AV72</f>
        <v/>
      </c>
      <c r="AW141" s="709" t="str">
        <f>[25]Tri_Incurred_CCounts_Attror!AW72</f>
        <v/>
      </c>
      <c r="AX141" s="709" t="str">
        <f>[25]Tri_Incurred_CCounts_Attror!AX72</f>
        <v/>
      </c>
      <c r="AY141" s="709" t="str">
        <f>[25]Tri_Incurred_CCounts_Attror!AY72</f>
        <v/>
      </c>
      <c r="AZ141" s="709" t="str">
        <f>[25]Tri_Incurred_CCounts_Attror!AZ72</f>
        <v/>
      </c>
      <c r="BA141" s="709" t="str">
        <f>[25]Tri_Incurred_CCounts_Attror!BA72</f>
        <v/>
      </c>
      <c r="BB141" s="709" t="str">
        <f>[25]Tri_Incurred_CCounts_Attror!BB72</f>
        <v/>
      </c>
      <c r="BC141" s="709" t="str">
        <f>[25]Tri_Incurred_CCounts_Attror!BC72</f>
        <v/>
      </c>
      <c r="BD141" s="709" t="str">
        <f>[25]Tri_Incurred_CCounts_Attror!BD72</f>
        <v/>
      </c>
      <c r="BE141" s="709" t="str">
        <f>[25]Tri_Incurred_CCounts_Attror!BE72</f>
        <v/>
      </c>
      <c r="BF141" s="709" t="str">
        <f>[25]Tri_Incurred_CCounts_Attror!BF72</f>
        <v/>
      </c>
      <c r="BG141" s="709" t="str">
        <f>[25]Tri_Incurred_CCounts_Attror!BG72</f>
        <v/>
      </c>
      <c r="BH141" s="709" t="str">
        <f>[25]Tri_Incurred_CCounts_Attror!BH72</f>
        <v/>
      </c>
      <c r="BI141" s="709" t="str">
        <f>[25]Tri_Incurred_CCounts_Attror!BI72</f>
        <v/>
      </c>
      <c r="BJ141" s="709" t="str">
        <f>[25]Tri_Incurred_CCounts_Attror!BJ72</f>
        <v/>
      </c>
      <c r="BK141" s="709" t="e">
        <f>[25]Tri_Incurred_CCounts_Attror!BK72</f>
        <v>#N/A</v>
      </c>
      <c r="BL141" s="709" t="e">
        <f>[25]Tri_Incurred_CCounts_Attror!BL72</f>
        <v>#N/A</v>
      </c>
      <c r="BM141" s="709" t="e">
        <f>[25]Tri_Incurred_CCounts_Attror!BM72</f>
        <v>#N/A</v>
      </c>
      <c r="BN141" s="709" t="e">
        <f>[25]Tri_Incurred_CCounts_Attror!BN72</f>
        <v>#N/A</v>
      </c>
      <c r="BO141" s="709" t="e">
        <f>[25]Tri_Incurred_CCounts_Attror!BO72</f>
        <v>#N/A</v>
      </c>
      <c r="BP141" s="709" t="e">
        <f>[25]Tri_Incurred_CCounts_Attror!BP72</f>
        <v>#N/A</v>
      </c>
      <c r="BQ141" s="709" t="e">
        <f>[25]Tri_Incurred_CCounts_Attror!BQ72</f>
        <v>#N/A</v>
      </c>
      <c r="BR141" s="709" t="e">
        <f>[25]Tri_Incurred_CCounts_Attror!BR72</f>
        <v>#N/A</v>
      </c>
      <c r="BS141" s="709" t="e">
        <f>[25]Tri_Incurred_CCounts_Attror!BS72</f>
        <v>#N/A</v>
      </c>
      <c r="BT141" s="709" t="e">
        <f>[25]Tri_Incurred_CCounts_Attror!BT72</f>
        <v>#N/A</v>
      </c>
      <c r="BU141" s="709" t="e">
        <f>[25]Tri_Incurred_CCounts_Attror!BU72</f>
        <v>#N/A</v>
      </c>
      <c r="BV141" s="709" t="e">
        <f>[25]Tri_Incurred_CCounts_Attror!BV72</f>
        <v>#N/A</v>
      </c>
      <c r="BW141" s="709" t="e">
        <f>[25]Tri_Incurred_CCounts_Attror!BW72</f>
        <v>#N/A</v>
      </c>
      <c r="BX141" s="709" t="e">
        <f>[25]Tri_Incurred_CCounts_Attror!BX72</f>
        <v>#N/A</v>
      </c>
      <c r="BY141" s="709" t="e">
        <f>[25]Tri_Incurred_CCounts_Attror!BY72</f>
        <v>#N/A</v>
      </c>
      <c r="BZ141" s="709" t="e">
        <f>[25]Tri_Incurred_CCounts_Attror!BZ72</f>
        <v>#N/A</v>
      </c>
      <c r="CA141" s="709" t="e">
        <f>[25]Tri_Incurred_CCounts_Attror!CA72</f>
        <v>#N/A</v>
      </c>
      <c r="CB141" s="709" t="e">
        <f>[25]Tri_Incurred_CCounts_Attror!CB72</f>
        <v>#N/A</v>
      </c>
      <c r="CC141" s="709" t="e">
        <f>[25]Tri_Incurred_CCounts_Attror!CC72</f>
        <v>#N/A</v>
      </c>
    </row>
    <row r="142" spans="1:81">
      <c r="A142" s="127"/>
      <c r="B142" s="709"/>
      <c r="C142" s="709"/>
      <c r="D142" s="709"/>
      <c r="E142" s="709"/>
      <c r="F142" s="709"/>
      <c r="G142" s="709"/>
      <c r="H142" s="709"/>
      <c r="I142" s="709"/>
      <c r="J142" s="709"/>
      <c r="K142" s="709"/>
      <c r="L142" s="709"/>
      <c r="M142" s="709"/>
      <c r="N142" s="709"/>
      <c r="O142" s="709"/>
      <c r="P142" s="709"/>
      <c r="Q142" s="709"/>
      <c r="R142" s="709"/>
      <c r="S142" s="709"/>
      <c r="T142" s="709"/>
      <c r="U142" s="709"/>
      <c r="V142" s="709"/>
      <c r="W142" s="709"/>
      <c r="X142" s="709"/>
      <c r="Y142" s="709"/>
      <c r="Z142" s="709"/>
      <c r="AA142" s="709"/>
      <c r="AB142" s="709"/>
      <c r="AC142" s="709"/>
      <c r="AD142" s="709"/>
      <c r="AE142" s="709"/>
      <c r="AF142" s="709"/>
      <c r="AG142" s="709"/>
      <c r="AH142" s="709"/>
      <c r="AI142" s="709"/>
      <c r="AJ142" s="709"/>
      <c r="AK142" s="709"/>
      <c r="AL142" s="709"/>
      <c r="AM142" s="709"/>
      <c r="AN142" s="709"/>
      <c r="AO142" s="709"/>
      <c r="AP142" s="709"/>
      <c r="AQ142" s="709"/>
      <c r="AR142" s="709"/>
      <c r="AS142" s="709"/>
      <c r="AT142" s="709"/>
      <c r="AU142" s="709"/>
      <c r="AV142" s="709"/>
      <c r="AW142" s="709"/>
      <c r="AX142" s="709"/>
      <c r="AY142" s="709"/>
      <c r="AZ142" s="709"/>
      <c r="BA142" s="709"/>
      <c r="BB142" s="709"/>
      <c r="BC142" s="709"/>
      <c r="BD142" s="709"/>
      <c r="BE142" s="709"/>
      <c r="BF142" s="709"/>
      <c r="BG142" s="709"/>
      <c r="BH142" s="709"/>
      <c r="BI142" s="709"/>
      <c r="BJ142" s="709"/>
      <c r="BK142" s="709"/>
      <c r="BL142" s="709"/>
      <c r="BM142" s="709"/>
      <c r="BN142" s="709"/>
      <c r="BO142" s="709"/>
      <c r="BP142" s="709"/>
      <c r="BQ142" s="709"/>
      <c r="BR142" s="709"/>
      <c r="BS142" s="709"/>
      <c r="BT142" s="709"/>
      <c r="BU142" s="709"/>
      <c r="BV142" s="709"/>
      <c r="BW142" s="709"/>
      <c r="BX142" s="709"/>
      <c r="BY142" s="709"/>
      <c r="BZ142" s="709"/>
      <c r="CA142" s="709"/>
      <c r="CB142" s="709"/>
      <c r="CC142" s="709"/>
    </row>
    <row r="143" spans="1:81">
      <c r="A143" s="127"/>
      <c r="B143" s="709"/>
      <c r="C143" s="709"/>
      <c r="D143" s="709"/>
      <c r="E143" s="709"/>
      <c r="F143" s="709"/>
      <c r="G143" s="709"/>
      <c r="H143" s="709"/>
      <c r="I143" s="709"/>
      <c r="J143" s="709"/>
      <c r="K143" s="709"/>
      <c r="L143" s="709"/>
      <c r="M143" s="709"/>
      <c r="N143" s="709"/>
      <c r="O143" s="709"/>
      <c r="P143" s="709"/>
      <c r="Q143" s="709"/>
      <c r="R143" s="709"/>
      <c r="S143" s="709"/>
      <c r="T143" s="709"/>
      <c r="U143" s="709"/>
      <c r="V143" s="709"/>
      <c r="W143" s="709"/>
      <c r="X143" s="709"/>
      <c r="Y143" s="709"/>
      <c r="Z143" s="709"/>
      <c r="AA143" s="709"/>
      <c r="AB143" s="709"/>
      <c r="AC143" s="709"/>
      <c r="AD143" s="709"/>
      <c r="AE143" s="709"/>
      <c r="AF143" s="709"/>
      <c r="AG143" s="709"/>
      <c r="AH143" s="709"/>
      <c r="AI143" s="709"/>
      <c r="AJ143" s="709"/>
      <c r="AK143" s="709"/>
      <c r="AL143" s="709"/>
      <c r="AM143" s="709"/>
      <c r="AN143" s="709"/>
      <c r="AO143" s="709"/>
      <c r="AP143" s="709"/>
      <c r="AQ143" s="709"/>
      <c r="AR143" s="709"/>
      <c r="AS143" s="709"/>
      <c r="AT143" s="709"/>
      <c r="AU143" s="709"/>
      <c r="AV143" s="709"/>
      <c r="AW143" s="709"/>
      <c r="AX143" s="709"/>
      <c r="AY143" s="709"/>
      <c r="AZ143" s="709"/>
      <c r="BA143" s="709"/>
      <c r="BB143" s="709"/>
      <c r="BC143" s="709"/>
      <c r="BD143" s="709"/>
      <c r="BE143" s="709"/>
      <c r="BF143" s="709"/>
      <c r="BG143" s="709"/>
      <c r="BH143" s="709"/>
      <c r="BI143" s="709"/>
      <c r="BJ143" s="709"/>
      <c r="BK143" s="709"/>
      <c r="BL143" s="709"/>
      <c r="BM143" s="709"/>
      <c r="BN143" s="709"/>
      <c r="BO143" s="709"/>
      <c r="BP143" s="709"/>
      <c r="BQ143" s="709"/>
      <c r="BR143" s="709"/>
      <c r="BS143" s="709"/>
      <c r="BT143" s="709"/>
      <c r="BU143" s="709"/>
      <c r="BV143" s="709"/>
      <c r="BW143" s="709"/>
      <c r="BX143" s="709"/>
      <c r="BY143" s="709"/>
      <c r="BZ143" s="709"/>
      <c r="CA143" s="709"/>
      <c r="CB143" s="709"/>
      <c r="CC143" s="709"/>
    </row>
    <row r="144" spans="1:81">
      <c r="A144" s="127"/>
      <c r="B144" s="709"/>
      <c r="C144" s="709"/>
      <c r="D144" s="709"/>
      <c r="E144" s="709"/>
      <c r="F144" s="709"/>
      <c r="G144" s="709"/>
      <c r="H144" s="709"/>
      <c r="I144" s="709"/>
      <c r="J144" s="709"/>
      <c r="K144" s="709"/>
      <c r="L144" s="709"/>
      <c r="M144" s="709"/>
      <c r="N144" s="709"/>
      <c r="O144" s="709"/>
      <c r="P144" s="709"/>
      <c r="Q144" s="709"/>
      <c r="R144" s="709"/>
      <c r="S144" s="709"/>
      <c r="T144" s="709"/>
      <c r="U144" s="709"/>
      <c r="V144" s="709"/>
      <c r="W144" s="709"/>
      <c r="X144" s="709"/>
      <c r="Y144" s="709"/>
      <c r="Z144" s="709"/>
      <c r="AA144" s="709"/>
      <c r="AB144" s="709"/>
      <c r="AC144" s="709"/>
      <c r="AD144" s="709"/>
      <c r="AE144" s="709"/>
      <c r="AF144" s="709"/>
      <c r="AG144" s="709"/>
      <c r="AH144" s="709"/>
      <c r="AI144" s="709"/>
      <c r="AJ144" s="709"/>
      <c r="AK144" s="709"/>
      <c r="AL144" s="709"/>
      <c r="AM144" s="709"/>
      <c r="AN144" s="709"/>
      <c r="AO144" s="709"/>
      <c r="AP144" s="709"/>
      <c r="AQ144" s="709"/>
      <c r="AR144" s="709"/>
      <c r="AS144" s="709"/>
      <c r="AT144" s="709"/>
      <c r="AU144" s="709"/>
      <c r="AV144" s="709"/>
      <c r="AW144" s="709"/>
      <c r="AX144" s="709"/>
      <c r="AY144" s="709"/>
      <c r="AZ144" s="709"/>
      <c r="BA144" s="709"/>
      <c r="BB144" s="709"/>
      <c r="BC144" s="709"/>
      <c r="BD144" s="709"/>
      <c r="BE144" s="709"/>
      <c r="BF144" s="709"/>
      <c r="BG144" s="709"/>
      <c r="BH144" s="709"/>
      <c r="BI144" s="709"/>
      <c r="BJ144" s="709"/>
      <c r="BK144" s="709"/>
      <c r="BL144" s="709"/>
      <c r="BM144" s="709"/>
      <c r="BN144" s="709"/>
      <c r="BO144" s="709"/>
      <c r="BP144" s="709"/>
      <c r="BQ144" s="709"/>
      <c r="BR144" s="709"/>
      <c r="BS144" s="709"/>
      <c r="BT144" s="709"/>
      <c r="BU144" s="709"/>
      <c r="BV144" s="709"/>
      <c r="BW144" s="709"/>
      <c r="BX144" s="709"/>
      <c r="BY144" s="709"/>
      <c r="BZ144" s="709"/>
      <c r="CA144" s="709"/>
      <c r="CB144" s="709"/>
      <c r="CC144" s="709"/>
    </row>
    <row r="145" spans="1:81">
      <c r="A145" s="127"/>
      <c r="B145" s="709"/>
      <c r="C145" s="709"/>
      <c r="D145" s="709"/>
      <c r="E145" s="709"/>
      <c r="F145" s="709"/>
      <c r="G145" s="709"/>
      <c r="H145" s="709"/>
      <c r="I145" s="709"/>
      <c r="J145" s="709"/>
      <c r="K145" s="709"/>
      <c r="L145" s="709"/>
      <c r="M145" s="709"/>
      <c r="N145" s="709"/>
      <c r="O145" s="709"/>
      <c r="P145" s="709"/>
      <c r="Q145" s="709"/>
      <c r="R145" s="709"/>
      <c r="S145" s="709"/>
      <c r="T145" s="709"/>
      <c r="U145" s="709"/>
      <c r="V145" s="709"/>
      <c r="W145" s="709"/>
      <c r="X145" s="709"/>
      <c r="Y145" s="709"/>
      <c r="Z145" s="709"/>
      <c r="AA145" s="709"/>
      <c r="AB145" s="709"/>
      <c r="AC145" s="709"/>
      <c r="AD145" s="709"/>
      <c r="AE145" s="709"/>
      <c r="AF145" s="709"/>
      <c r="AG145" s="709"/>
      <c r="AH145" s="709"/>
      <c r="AI145" s="709"/>
      <c r="AJ145" s="709"/>
      <c r="AK145" s="709"/>
      <c r="AL145" s="709"/>
      <c r="AM145" s="709"/>
      <c r="AN145" s="709"/>
      <c r="AO145" s="709"/>
      <c r="AP145" s="709"/>
      <c r="AQ145" s="709"/>
      <c r="AR145" s="709"/>
      <c r="AS145" s="709"/>
      <c r="AT145" s="709"/>
      <c r="AU145" s="709"/>
      <c r="AV145" s="709"/>
      <c r="AW145" s="709"/>
      <c r="AX145" s="709"/>
      <c r="AY145" s="709"/>
      <c r="AZ145" s="709"/>
      <c r="BA145" s="709"/>
      <c r="BB145" s="709"/>
      <c r="BC145" s="709"/>
      <c r="BD145" s="709"/>
      <c r="BE145" s="709"/>
      <c r="BF145" s="709"/>
      <c r="BG145" s="709"/>
      <c r="BH145" s="709"/>
      <c r="BI145" s="709"/>
      <c r="BJ145" s="709"/>
      <c r="BK145" s="709"/>
      <c r="BL145" s="709"/>
      <c r="BM145" s="709"/>
      <c r="BN145" s="709"/>
      <c r="BO145" s="709"/>
      <c r="BP145" s="709"/>
      <c r="BQ145" s="709"/>
      <c r="BR145" s="709"/>
      <c r="BS145" s="709"/>
      <c r="BT145" s="709"/>
      <c r="BU145" s="709"/>
      <c r="BV145" s="709"/>
      <c r="BW145" s="709"/>
      <c r="BX145" s="709"/>
      <c r="BY145" s="709"/>
      <c r="BZ145" s="709"/>
      <c r="CA145" s="709"/>
      <c r="CB145" s="709"/>
      <c r="CC145" s="709"/>
    </row>
    <row r="146" spans="1:81">
      <c r="A146" s="127"/>
      <c r="B146" s="709"/>
      <c r="C146" s="709"/>
      <c r="D146" s="709"/>
      <c r="E146" s="709"/>
      <c r="F146" s="709"/>
      <c r="G146" s="709"/>
      <c r="H146" s="709"/>
      <c r="I146" s="709"/>
      <c r="J146" s="709"/>
      <c r="K146" s="709"/>
      <c r="L146" s="709"/>
      <c r="M146" s="709"/>
      <c r="N146" s="709"/>
      <c r="O146" s="709"/>
      <c r="P146" s="709"/>
      <c r="Q146" s="709"/>
      <c r="R146" s="709"/>
      <c r="S146" s="709"/>
      <c r="T146" s="709"/>
      <c r="U146" s="709"/>
      <c r="V146" s="709"/>
      <c r="W146" s="709"/>
      <c r="X146" s="709"/>
      <c r="Y146" s="709"/>
      <c r="Z146" s="709"/>
      <c r="AA146" s="709"/>
      <c r="AB146" s="709"/>
      <c r="AC146" s="709"/>
      <c r="AD146" s="709"/>
      <c r="AE146" s="709"/>
      <c r="AF146" s="709"/>
      <c r="AG146" s="709"/>
      <c r="AH146" s="709"/>
      <c r="AI146" s="709"/>
      <c r="AJ146" s="709"/>
      <c r="AK146" s="709"/>
      <c r="AL146" s="709"/>
      <c r="AM146" s="709"/>
      <c r="AN146" s="709"/>
      <c r="AO146" s="709"/>
      <c r="AP146" s="709"/>
      <c r="AQ146" s="709"/>
      <c r="AR146" s="709"/>
      <c r="AS146" s="709"/>
      <c r="AT146" s="709"/>
      <c r="AU146" s="709"/>
      <c r="AV146" s="709"/>
      <c r="AW146" s="709"/>
      <c r="AX146" s="709"/>
      <c r="AY146" s="709"/>
      <c r="AZ146" s="709"/>
      <c r="BA146" s="709"/>
      <c r="BB146" s="709"/>
      <c r="BC146" s="709"/>
      <c r="BD146" s="709"/>
      <c r="BE146" s="709"/>
      <c r="BF146" s="709"/>
      <c r="BG146" s="709"/>
      <c r="BH146" s="709"/>
      <c r="BI146" s="709"/>
      <c r="BJ146" s="709"/>
      <c r="BK146" s="709"/>
      <c r="BL146" s="709"/>
      <c r="BM146" s="709"/>
      <c r="BN146" s="709"/>
      <c r="BO146" s="709"/>
      <c r="BP146" s="709"/>
      <c r="BQ146" s="709"/>
      <c r="BR146" s="709"/>
      <c r="BS146" s="709"/>
      <c r="BT146" s="709"/>
      <c r="BU146" s="709"/>
      <c r="BV146" s="709"/>
      <c r="BW146" s="709"/>
      <c r="BX146" s="709"/>
      <c r="BY146" s="709"/>
      <c r="BZ146" s="709"/>
      <c r="CA146" s="709"/>
      <c r="CB146" s="709"/>
      <c r="CC146" s="709"/>
    </row>
    <row r="147" spans="1:81">
      <c r="A147" s="127"/>
      <c r="B147" s="709"/>
      <c r="C147" s="709"/>
      <c r="D147" s="709"/>
      <c r="E147" s="709"/>
      <c r="F147" s="709"/>
      <c r="G147" s="709"/>
      <c r="H147" s="709"/>
      <c r="I147" s="709"/>
      <c r="J147" s="709"/>
      <c r="K147" s="709"/>
      <c r="L147" s="709"/>
      <c r="M147" s="709"/>
      <c r="N147" s="709"/>
      <c r="O147" s="709"/>
      <c r="P147" s="709"/>
      <c r="Q147" s="709"/>
      <c r="R147" s="709"/>
      <c r="S147" s="709"/>
      <c r="T147" s="709"/>
      <c r="U147" s="709"/>
      <c r="V147" s="709"/>
      <c r="W147" s="709"/>
      <c r="X147" s="709"/>
      <c r="Y147" s="709"/>
      <c r="Z147" s="709"/>
      <c r="AA147" s="709"/>
      <c r="AB147" s="709"/>
      <c r="AC147" s="709"/>
      <c r="AD147" s="709"/>
      <c r="AE147" s="709"/>
      <c r="AF147" s="709"/>
      <c r="AG147" s="709"/>
      <c r="AH147" s="709"/>
      <c r="AI147" s="709"/>
      <c r="AJ147" s="709"/>
      <c r="AK147" s="709"/>
      <c r="AL147" s="709"/>
      <c r="AM147" s="709"/>
      <c r="AN147" s="709"/>
      <c r="AO147" s="709"/>
      <c r="AP147" s="709"/>
      <c r="AQ147" s="709"/>
      <c r="AR147" s="709"/>
      <c r="AS147" s="709"/>
      <c r="AT147" s="709"/>
      <c r="AU147" s="709"/>
      <c r="AV147" s="709"/>
      <c r="AW147" s="709"/>
      <c r="AX147" s="709"/>
      <c r="AY147" s="709"/>
      <c r="AZ147" s="709"/>
      <c r="BA147" s="709"/>
      <c r="BB147" s="709"/>
      <c r="BC147" s="709"/>
      <c r="BD147" s="709"/>
      <c r="BE147" s="709"/>
      <c r="BF147" s="709"/>
      <c r="BG147" s="709"/>
      <c r="BH147" s="709"/>
      <c r="BI147" s="709"/>
      <c r="BJ147" s="709"/>
      <c r="BK147" s="709"/>
      <c r="BL147" s="709"/>
      <c r="BM147" s="709"/>
      <c r="BN147" s="709"/>
      <c r="BO147" s="709"/>
      <c r="BP147" s="709"/>
      <c r="BQ147" s="709"/>
      <c r="BR147" s="709"/>
      <c r="BS147" s="709"/>
      <c r="BT147" s="709"/>
      <c r="BU147" s="709"/>
      <c r="BV147" s="709"/>
      <c r="BW147" s="709"/>
      <c r="BX147" s="709"/>
      <c r="BY147" s="709"/>
      <c r="BZ147" s="709"/>
      <c r="CA147" s="709"/>
      <c r="CB147" s="709"/>
      <c r="CC147" s="709"/>
    </row>
    <row r="148" spans="1:81">
      <c r="A148" s="127"/>
      <c r="B148" s="709"/>
      <c r="C148" s="709"/>
      <c r="D148" s="709"/>
      <c r="E148" s="709"/>
      <c r="F148" s="709"/>
      <c r="G148" s="709"/>
      <c r="H148" s="709"/>
      <c r="I148" s="709"/>
      <c r="J148" s="709"/>
      <c r="K148" s="709"/>
      <c r="L148" s="709"/>
      <c r="M148" s="709"/>
      <c r="N148" s="709"/>
      <c r="O148" s="709"/>
      <c r="P148" s="709"/>
      <c r="Q148" s="709"/>
      <c r="R148" s="709"/>
      <c r="S148" s="709"/>
      <c r="T148" s="709"/>
      <c r="U148" s="709"/>
      <c r="V148" s="709"/>
      <c r="W148" s="709"/>
      <c r="X148" s="709"/>
      <c r="Y148" s="709"/>
      <c r="Z148" s="709"/>
      <c r="AA148" s="709"/>
      <c r="AB148" s="709"/>
      <c r="AC148" s="709"/>
      <c r="AD148" s="709"/>
      <c r="AE148" s="709"/>
      <c r="AF148" s="709"/>
      <c r="AG148" s="709"/>
      <c r="AH148" s="709"/>
      <c r="AI148" s="709"/>
      <c r="AJ148" s="709"/>
      <c r="AK148" s="709"/>
      <c r="AL148" s="709"/>
      <c r="AM148" s="709"/>
      <c r="AN148" s="709"/>
      <c r="AO148" s="709"/>
      <c r="AP148" s="709"/>
      <c r="AQ148" s="709"/>
      <c r="AR148" s="709"/>
      <c r="AS148" s="709"/>
      <c r="AT148" s="709"/>
      <c r="AU148" s="709"/>
      <c r="AV148" s="709"/>
      <c r="AW148" s="709"/>
      <c r="AX148" s="709"/>
      <c r="AY148" s="709"/>
      <c r="AZ148" s="709"/>
      <c r="BA148" s="709"/>
      <c r="BB148" s="709"/>
      <c r="BC148" s="709"/>
      <c r="BD148" s="709"/>
      <c r="BE148" s="709"/>
      <c r="BF148" s="709"/>
      <c r="BG148" s="709"/>
      <c r="BH148" s="709"/>
      <c r="BI148" s="709"/>
      <c r="BJ148" s="709"/>
      <c r="BK148" s="709"/>
      <c r="BL148" s="709"/>
      <c r="BM148" s="709"/>
      <c r="BN148" s="709"/>
      <c r="BO148" s="709"/>
      <c r="BP148" s="709"/>
      <c r="BQ148" s="709"/>
      <c r="BR148" s="709"/>
      <c r="BS148" s="709"/>
      <c r="BT148" s="709"/>
      <c r="BU148" s="709"/>
      <c r="BV148" s="709"/>
      <c r="BW148" s="709"/>
      <c r="BX148" s="709"/>
      <c r="BY148" s="709"/>
      <c r="BZ148" s="709"/>
      <c r="CA148" s="709"/>
      <c r="CB148" s="709"/>
      <c r="CC148" s="709"/>
    </row>
    <row r="149" spans="1:81">
      <c r="A149" s="127"/>
      <c r="B149" s="709"/>
      <c r="C149" s="709"/>
      <c r="D149" s="709"/>
      <c r="E149" s="709"/>
      <c r="F149" s="709"/>
      <c r="G149" s="709"/>
      <c r="H149" s="709"/>
      <c r="I149" s="709"/>
      <c r="J149" s="709"/>
      <c r="K149" s="709"/>
      <c r="L149" s="709"/>
      <c r="M149" s="709"/>
      <c r="N149" s="709"/>
      <c r="O149" s="709"/>
      <c r="P149" s="709"/>
      <c r="Q149" s="709"/>
      <c r="R149" s="709"/>
      <c r="S149" s="709"/>
      <c r="T149" s="709"/>
      <c r="U149" s="709"/>
      <c r="V149" s="709"/>
      <c r="W149" s="709"/>
      <c r="X149" s="709"/>
      <c r="Y149" s="709"/>
      <c r="Z149" s="709"/>
      <c r="AA149" s="709"/>
      <c r="AB149" s="709"/>
      <c r="AC149" s="709"/>
      <c r="AD149" s="709"/>
      <c r="AE149" s="709"/>
      <c r="AF149" s="709"/>
      <c r="AG149" s="709"/>
      <c r="AH149" s="709"/>
      <c r="AI149" s="709"/>
      <c r="AJ149" s="709"/>
      <c r="AK149" s="709"/>
      <c r="AL149" s="709"/>
      <c r="AM149" s="709"/>
      <c r="AN149" s="709"/>
      <c r="AO149" s="709"/>
      <c r="AP149" s="709"/>
      <c r="AQ149" s="709"/>
      <c r="AR149" s="709"/>
      <c r="AS149" s="709"/>
      <c r="AT149" s="709"/>
      <c r="AU149" s="709"/>
      <c r="AV149" s="709"/>
      <c r="AW149" s="709"/>
      <c r="AX149" s="709"/>
      <c r="AY149" s="709"/>
      <c r="AZ149" s="709"/>
      <c r="BA149" s="709"/>
      <c r="BB149" s="709"/>
      <c r="BC149" s="709"/>
      <c r="BD149" s="709"/>
      <c r="BE149" s="709"/>
      <c r="BF149" s="709"/>
      <c r="BG149" s="709"/>
      <c r="BH149" s="709"/>
      <c r="BI149" s="709"/>
      <c r="BJ149" s="709"/>
      <c r="BK149" s="709"/>
      <c r="BL149" s="709"/>
      <c r="BM149" s="709"/>
      <c r="BN149" s="709"/>
      <c r="BO149" s="709"/>
      <c r="BP149" s="709"/>
      <c r="BQ149" s="709"/>
      <c r="BR149" s="709"/>
      <c r="BS149" s="709"/>
      <c r="BT149" s="709"/>
      <c r="BU149" s="709"/>
      <c r="BV149" s="709"/>
      <c r="BW149" s="709"/>
      <c r="BX149" s="709"/>
      <c r="BY149" s="709"/>
      <c r="BZ149" s="709"/>
      <c r="CA149" s="709"/>
      <c r="CB149" s="709"/>
      <c r="CC149" s="709"/>
    </row>
    <row r="150" spans="1:81">
      <c r="A150" s="127"/>
      <c r="B150" s="709"/>
      <c r="C150" s="709"/>
      <c r="D150" s="709"/>
      <c r="E150" s="709"/>
      <c r="F150" s="709"/>
      <c r="G150" s="709"/>
      <c r="H150" s="709"/>
      <c r="I150" s="709"/>
      <c r="J150" s="709"/>
      <c r="K150" s="709"/>
      <c r="L150" s="709"/>
      <c r="M150" s="709"/>
      <c r="N150" s="709"/>
      <c r="O150" s="709"/>
      <c r="P150" s="709"/>
      <c r="Q150" s="709"/>
      <c r="R150" s="709"/>
      <c r="S150" s="709"/>
      <c r="T150" s="709"/>
      <c r="U150" s="709"/>
      <c r="V150" s="709"/>
      <c r="W150" s="709"/>
      <c r="X150" s="709"/>
      <c r="Y150" s="709"/>
      <c r="Z150" s="709"/>
      <c r="AA150" s="709"/>
      <c r="AB150" s="709"/>
      <c r="AC150" s="709"/>
      <c r="AD150" s="709"/>
      <c r="AE150" s="709"/>
      <c r="AF150" s="709"/>
      <c r="AG150" s="709"/>
      <c r="AH150" s="709"/>
      <c r="AI150" s="709"/>
      <c r="AJ150" s="709"/>
      <c r="AK150" s="709"/>
      <c r="AL150" s="709"/>
      <c r="AM150" s="709"/>
      <c r="AN150" s="709"/>
      <c r="AO150" s="709"/>
      <c r="AP150" s="709"/>
      <c r="AQ150" s="709"/>
      <c r="AR150" s="709"/>
      <c r="AS150" s="709"/>
      <c r="AT150" s="709"/>
      <c r="AU150" s="709"/>
      <c r="AV150" s="709"/>
      <c r="AW150" s="709"/>
      <c r="AX150" s="709"/>
      <c r="AY150" s="709"/>
      <c r="AZ150" s="709"/>
      <c r="BA150" s="709"/>
      <c r="BB150" s="709"/>
      <c r="BC150" s="709"/>
      <c r="BD150" s="709"/>
      <c r="BE150" s="709"/>
      <c r="BF150" s="709"/>
      <c r="BG150" s="709"/>
      <c r="BH150" s="709"/>
      <c r="BI150" s="709"/>
      <c r="BJ150" s="709"/>
      <c r="BK150" s="709"/>
      <c r="BL150" s="709"/>
      <c r="BM150" s="709"/>
      <c r="BN150" s="709"/>
      <c r="BO150" s="709"/>
      <c r="BP150" s="709"/>
      <c r="BQ150" s="709"/>
      <c r="BR150" s="709"/>
      <c r="BS150" s="709"/>
      <c r="BT150" s="709"/>
      <c r="BU150" s="709"/>
      <c r="BV150" s="709"/>
      <c r="BW150" s="709"/>
      <c r="BX150" s="709"/>
      <c r="BY150" s="709"/>
      <c r="BZ150" s="709"/>
      <c r="CA150" s="709"/>
      <c r="CB150" s="709"/>
      <c r="CC150" s="709"/>
    </row>
    <row r="151" spans="1:81">
      <c r="A151" s="127"/>
      <c r="B151" s="709"/>
      <c r="C151" s="709"/>
      <c r="D151" s="709"/>
      <c r="E151" s="709"/>
      <c r="F151" s="709"/>
      <c r="G151" s="709"/>
      <c r="H151" s="709"/>
      <c r="I151" s="709"/>
      <c r="J151" s="709"/>
      <c r="K151" s="709"/>
      <c r="L151" s="709"/>
      <c r="M151" s="709"/>
      <c r="N151" s="709"/>
      <c r="O151" s="709"/>
      <c r="P151" s="709"/>
      <c r="Q151" s="709"/>
      <c r="R151" s="709"/>
      <c r="S151" s="709"/>
      <c r="T151" s="709"/>
      <c r="U151" s="709"/>
      <c r="V151" s="709"/>
      <c r="W151" s="709"/>
      <c r="X151" s="709"/>
      <c r="Y151" s="709"/>
      <c r="Z151" s="709"/>
      <c r="AA151" s="709"/>
      <c r="AB151" s="709"/>
      <c r="AC151" s="709"/>
      <c r="AD151" s="709"/>
      <c r="AE151" s="709"/>
      <c r="AF151" s="709"/>
      <c r="AG151" s="709"/>
      <c r="AH151" s="709"/>
      <c r="AI151" s="709"/>
      <c r="AJ151" s="709"/>
      <c r="AK151" s="709"/>
      <c r="AL151" s="709"/>
      <c r="AM151" s="709"/>
      <c r="AN151" s="709"/>
      <c r="AO151" s="709"/>
      <c r="AP151" s="709"/>
      <c r="AQ151" s="709"/>
      <c r="AR151" s="709"/>
      <c r="AS151" s="709"/>
      <c r="AT151" s="709"/>
      <c r="AU151" s="709"/>
      <c r="AV151" s="709"/>
      <c r="AW151" s="709"/>
      <c r="AX151" s="709"/>
      <c r="AY151" s="709"/>
      <c r="AZ151" s="709"/>
      <c r="BA151" s="709"/>
      <c r="BB151" s="709"/>
      <c r="BC151" s="709"/>
      <c r="BD151" s="709"/>
      <c r="BE151" s="709"/>
      <c r="BF151" s="709"/>
      <c r="BG151" s="709"/>
      <c r="BH151" s="709"/>
      <c r="BI151" s="709"/>
      <c r="BJ151" s="709"/>
      <c r="BK151" s="709"/>
      <c r="BL151" s="709"/>
      <c r="BM151" s="709"/>
      <c r="BN151" s="709"/>
      <c r="BO151" s="709"/>
      <c r="BP151" s="709"/>
      <c r="BQ151" s="709"/>
      <c r="BR151" s="709"/>
      <c r="BS151" s="709"/>
      <c r="BT151" s="709"/>
      <c r="BU151" s="709"/>
      <c r="BV151" s="709"/>
      <c r="BW151" s="709"/>
      <c r="BX151" s="709"/>
      <c r="BY151" s="709"/>
      <c r="BZ151" s="709"/>
      <c r="CA151" s="709"/>
      <c r="CB151" s="709"/>
      <c r="CC151" s="709"/>
    </row>
    <row r="152" spans="1:81">
      <c r="A152" s="127"/>
      <c r="B152" s="709"/>
      <c r="C152" s="709"/>
      <c r="D152" s="709"/>
      <c r="E152" s="709"/>
      <c r="F152" s="709"/>
      <c r="G152" s="709"/>
      <c r="H152" s="709"/>
      <c r="I152" s="709"/>
      <c r="J152" s="709"/>
      <c r="K152" s="709"/>
      <c r="L152" s="709"/>
      <c r="M152" s="709"/>
      <c r="N152" s="709"/>
      <c r="O152" s="709"/>
      <c r="P152" s="709"/>
      <c r="Q152" s="709"/>
      <c r="R152" s="709"/>
      <c r="S152" s="709"/>
      <c r="T152" s="709"/>
      <c r="U152" s="709"/>
      <c r="V152" s="709"/>
      <c r="W152" s="709"/>
      <c r="X152" s="709"/>
      <c r="Y152" s="709"/>
      <c r="Z152" s="709"/>
      <c r="AA152" s="709"/>
      <c r="AB152" s="709"/>
      <c r="AC152" s="709"/>
      <c r="AD152" s="709"/>
      <c r="AE152" s="709"/>
      <c r="AF152" s="709"/>
      <c r="AG152" s="709"/>
      <c r="AH152" s="709"/>
      <c r="AI152" s="709"/>
      <c r="AJ152" s="709"/>
      <c r="AK152" s="709"/>
      <c r="AL152" s="709"/>
      <c r="AM152" s="709"/>
      <c r="AN152" s="709"/>
      <c r="AO152" s="709"/>
      <c r="AP152" s="709"/>
      <c r="AQ152" s="709"/>
      <c r="AR152" s="709"/>
      <c r="AS152" s="709"/>
      <c r="AT152" s="709"/>
      <c r="AU152" s="709"/>
      <c r="AV152" s="709"/>
      <c r="AW152" s="709"/>
      <c r="AX152" s="709"/>
      <c r="AY152" s="709"/>
      <c r="AZ152" s="709"/>
      <c r="BA152" s="709"/>
      <c r="BB152" s="709"/>
      <c r="BC152" s="709"/>
      <c r="BD152" s="709"/>
      <c r="BE152" s="709"/>
      <c r="BF152" s="709"/>
      <c r="BG152" s="709"/>
      <c r="BH152" s="709"/>
      <c r="BI152" s="709"/>
      <c r="BJ152" s="709"/>
      <c r="BK152" s="709"/>
      <c r="BL152" s="709"/>
      <c r="BM152" s="709"/>
      <c r="BN152" s="709"/>
      <c r="BO152" s="709"/>
      <c r="BP152" s="709"/>
      <c r="BQ152" s="709"/>
      <c r="BR152" s="709"/>
      <c r="BS152" s="709"/>
      <c r="BT152" s="709"/>
      <c r="BU152" s="709"/>
      <c r="BV152" s="709"/>
      <c r="BW152" s="709"/>
      <c r="BX152" s="709"/>
      <c r="BY152" s="709"/>
      <c r="BZ152" s="709"/>
      <c r="CA152" s="709"/>
      <c r="CB152" s="709"/>
      <c r="CC152" s="709"/>
    </row>
    <row r="153" spans="1:81">
      <c r="A153" s="127"/>
      <c r="B153" s="709"/>
      <c r="C153" s="709"/>
      <c r="D153" s="709"/>
      <c r="E153" s="709"/>
      <c r="F153" s="709"/>
      <c r="G153" s="709"/>
      <c r="H153" s="709"/>
      <c r="I153" s="709"/>
      <c r="J153" s="709"/>
      <c r="K153" s="709"/>
      <c r="L153" s="709"/>
      <c r="M153" s="709"/>
      <c r="N153" s="709"/>
      <c r="O153" s="709"/>
      <c r="P153" s="709"/>
      <c r="Q153" s="709"/>
      <c r="R153" s="709"/>
      <c r="S153" s="709"/>
      <c r="T153" s="709"/>
      <c r="U153" s="709"/>
      <c r="V153" s="709"/>
      <c r="W153" s="709"/>
      <c r="X153" s="709"/>
      <c r="Y153" s="709"/>
      <c r="Z153" s="709"/>
      <c r="AA153" s="709"/>
      <c r="AB153" s="709"/>
      <c r="AC153" s="709"/>
      <c r="AD153" s="709"/>
      <c r="AE153" s="709"/>
      <c r="AF153" s="709"/>
      <c r="AG153" s="709"/>
      <c r="AH153" s="709"/>
      <c r="AI153" s="709"/>
      <c r="AJ153" s="709"/>
      <c r="AK153" s="709"/>
      <c r="AL153" s="709"/>
      <c r="AM153" s="709"/>
      <c r="AN153" s="709"/>
      <c r="AO153" s="709"/>
      <c r="AP153" s="709"/>
      <c r="AQ153" s="709"/>
      <c r="AR153" s="709"/>
      <c r="AS153" s="709"/>
      <c r="AT153" s="709"/>
      <c r="AU153" s="709"/>
      <c r="AV153" s="709"/>
      <c r="AW153" s="709"/>
      <c r="AX153" s="709"/>
      <c r="AY153" s="709"/>
      <c r="AZ153" s="709"/>
      <c r="BA153" s="709"/>
      <c r="BB153" s="709"/>
      <c r="BC153" s="709"/>
      <c r="BD153" s="709"/>
      <c r="BE153" s="709"/>
      <c r="BF153" s="709"/>
      <c r="BG153" s="709"/>
      <c r="BH153" s="709"/>
      <c r="BI153" s="709"/>
      <c r="BJ153" s="709"/>
      <c r="BK153" s="709"/>
      <c r="BL153" s="709"/>
      <c r="BM153" s="709"/>
      <c r="BN153" s="709"/>
      <c r="BO153" s="709"/>
      <c r="BP153" s="709"/>
      <c r="BQ153" s="709"/>
      <c r="BR153" s="709"/>
      <c r="BS153" s="709"/>
      <c r="BT153" s="709"/>
      <c r="BU153" s="709"/>
      <c r="BV153" s="709"/>
      <c r="BW153" s="709"/>
      <c r="BX153" s="709"/>
      <c r="BY153" s="709"/>
      <c r="BZ153" s="709"/>
      <c r="CA153" s="709"/>
      <c r="CB153" s="709"/>
      <c r="CC153" s="709"/>
    </row>
    <row r="154" spans="1:81">
      <c r="A154" s="127"/>
      <c r="B154" s="709"/>
      <c r="C154" s="709"/>
      <c r="D154" s="709"/>
      <c r="E154" s="709"/>
      <c r="F154" s="709"/>
      <c r="G154" s="709"/>
      <c r="H154" s="709"/>
      <c r="I154" s="709"/>
      <c r="J154" s="709"/>
      <c r="K154" s="709"/>
      <c r="L154" s="709"/>
      <c r="M154" s="709"/>
      <c r="N154" s="709"/>
      <c r="O154" s="709"/>
      <c r="P154" s="709"/>
      <c r="Q154" s="709"/>
      <c r="R154" s="709"/>
      <c r="S154" s="709"/>
      <c r="T154" s="709"/>
      <c r="U154" s="709"/>
      <c r="V154" s="709"/>
      <c r="W154" s="709"/>
      <c r="X154" s="709"/>
      <c r="Y154" s="709"/>
      <c r="Z154" s="709"/>
      <c r="AA154" s="709"/>
      <c r="AB154" s="709"/>
      <c r="AC154" s="709"/>
      <c r="AD154" s="709"/>
      <c r="AE154" s="709"/>
      <c r="AF154" s="709"/>
      <c r="AG154" s="709"/>
      <c r="AH154" s="709"/>
      <c r="AI154" s="709"/>
      <c r="AJ154" s="709"/>
      <c r="AK154" s="709"/>
      <c r="AL154" s="709"/>
      <c r="AM154" s="709"/>
      <c r="AN154" s="709"/>
      <c r="AO154" s="709"/>
      <c r="AP154" s="709"/>
      <c r="AQ154" s="709"/>
      <c r="AR154" s="709"/>
      <c r="AS154" s="709"/>
      <c r="AT154" s="709"/>
      <c r="AU154" s="709"/>
      <c r="AV154" s="709"/>
      <c r="AW154" s="709"/>
      <c r="AX154" s="709"/>
      <c r="AY154" s="709"/>
      <c r="AZ154" s="709"/>
      <c r="BA154" s="709"/>
      <c r="BB154" s="709"/>
      <c r="BC154" s="709"/>
      <c r="BD154" s="709"/>
      <c r="BE154" s="709"/>
      <c r="BF154" s="709"/>
      <c r="BG154" s="709"/>
      <c r="BH154" s="709"/>
      <c r="BI154" s="709"/>
      <c r="BJ154" s="709"/>
      <c r="BK154" s="709"/>
      <c r="BL154" s="709"/>
      <c r="BM154" s="709"/>
      <c r="BN154" s="709"/>
      <c r="BO154" s="709"/>
      <c r="BP154" s="709"/>
      <c r="BQ154" s="709"/>
      <c r="BR154" s="709"/>
      <c r="BS154" s="709"/>
      <c r="BT154" s="709"/>
      <c r="BU154" s="709"/>
      <c r="BV154" s="709"/>
      <c r="BW154" s="709"/>
      <c r="BX154" s="709"/>
      <c r="BY154" s="709"/>
      <c r="BZ154" s="709"/>
      <c r="CA154" s="709"/>
      <c r="CB154" s="709"/>
      <c r="CC154" s="709"/>
    </row>
    <row r="155" spans="1:81">
      <c r="A155" s="127"/>
      <c r="B155" s="709"/>
      <c r="C155" s="709"/>
      <c r="D155" s="709"/>
      <c r="E155" s="709"/>
      <c r="F155" s="709"/>
      <c r="G155" s="709"/>
      <c r="H155" s="709"/>
      <c r="I155" s="709"/>
      <c r="J155" s="709"/>
      <c r="K155" s="709"/>
      <c r="L155" s="709"/>
      <c r="M155" s="709"/>
      <c r="N155" s="709"/>
      <c r="O155" s="709"/>
      <c r="P155" s="709"/>
      <c r="Q155" s="709"/>
      <c r="R155" s="709"/>
      <c r="S155" s="709"/>
      <c r="T155" s="709"/>
      <c r="U155" s="709"/>
      <c r="V155" s="709"/>
      <c r="W155" s="709"/>
      <c r="X155" s="709"/>
      <c r="Y155" s="709"/>
      <c r="Z155" s="709"/>
      <c r="AA155" s="709"/>
      <c r="AB155" s="709"/>
      <c r="AC155" s="709"/>
      <c r="AD155" s="709"/>
      <c r="AE155" s="709"/>
      <c r="AF155" s="709"/>
      <c r="AG155" s="709"/>
      <c r="AH155" s="709"/>
      <c r="AI155" s="709"/>
      <c r="AJ155" s="709"/>
      <c r="AK155" s="709"/>
      <c r="AL155" s="709"/>
      <c r="AM155" s="709"/>
      <c r="AN155" s="709"/>
      <c r="AO155" s="709"/>
      <c r="AP155" s="709"/>
      <c r="AQ155" s="709"/>
      <c r="AR155" s="709"/>
      <c r="AS155" s="709"/>
      <c r="AT155" s="709"/>
      <c r="AU155" s="709"/>
      <c r="AV155" s="709"/>
      <c r="AW155" s="709"/>
      <c r="AX155" s="709"/>
      <c r="AY155" s="709"/>
      <c r="AZ155" s="709"/>
      <c r="BA155" s="709"/>
      <c r="BB155" s="709"/>
      <c r="BC155" s="709"/>
      <c r="BD155" s="709"/>
      <c r="BE155" s="709"/>
      <c r="BF155" s="709"/>
      <c r="BG155" s="709"/>
      <c r="BH155" s="709"/>
      <c r="BI155" s="709"/>
      <c r="BJ155" s="709"/>
      <c r="BK155" s="709"/>
      <c r="BL155" s="709"/>
      <c r="BM155" s="709"/>
      <c r="BN155" s="709"/>
      <c r="BO155" s="709"/>
      <c r="BP155" s="709"/>
      <c r="BQ155" s="709"/>
      <c r="BR155" s="709"/>
      <c r="BS155" s="709"/>
      <c r="BT155" s="709"/>
      <c r="BU155" s="709"/>
      <c r="BV155" s="709"/>
      <c r="BW155" s="709"/>
      <c r="BX155" s="709"/>
      <c r="BY155" s="709"/>
      <c r="BZ155" s="709"/>
      <c r="CA155" s="709"/>
      <c r="CB155" s="709"/>
      <c r="CC155" s="709"/>
    </row>
    <row r="156" spans="1:81">
      <c r="A156" s="127"/>
      <c r="B156" s="709"/>
      <c r="C156" s="709"/>
      <c r="D156" s="709"/>
      <c r="E156" s="709"/>
      <c r="F156" s="709"/>
      <c r="G156" s="709"/>
      <c r="H156" s="709"/>
      <c r="I156" s="709"/>
      <c r="J156" s="709"/>
      <c r="K156" s="709"/>
      <c r="L156" s="709"/>
      <c r="M156" s="709"/>
      <c r="N156" s="709"/>
      <c r="O156" s="709"/>
      <c r="P156" s="709"/>
      <c r="Q156" s="709"/>
      <c r="R156" s="709"/>
      <c r="S156" s="709"/>
      <c r="T156" s="709"/>
      <c r="U156" s="709"/>
      <c r="V156" s="709"/>
      <c r="W156" s="709"/>
      <c r="X156" s="709"/>
      <c r="Y156" s="709"/>
      <c r="Z156" s="709"/>
      <c r="AA156" s="709"/>
      <c r="AB156" s="709"/>
      <c r="AC156" s="709"/>
      <c r="AD156" s="709"/>
      <c r="AE156" s="709"/>
      <c r="AF156" s="709"/>
      <c r="AG156" s="709"/>
      <c r="AH156" s="709"/>
      <c r="AI156" s="709"/>
      <c r="AJ156" s="709"/>
      <c r="AK156" s="709"/>
      <c r="AL156" s="709"/>
      <c r="AM156" s="709"/>
      <c r="AN156" s="709"/>
      <c r="AO156" s="709"/>
      <c r="AP156" s="709"/>
      <c r="AQ156" s="709"/>
      <c r="AR156" s="709"/>
      <c r="AS156" s="709"/>
      <c r="AT156" s="709"/>
      <c r="AU156" s="709"/>
      <c r="AV156" s="709"/>
      <c r="AW156" s="709"/>
      <c r="AX156" s="709"/>
      <c r="AY156" s="709"/>
      <c r="AZ156" s="709"/>
      <c r="BA156" s="709"/>
      <c r="BB156" s="709"/>
      <c r="BC156" s="709"/>
      <c r="BD156" s="709"/>
      <c r="BE156" s="709"/>
      <c r="BF156" s="709"/>
      <c r="BG156" s="709"/>
      <c r="BH156" s="709"/>
      <c r="BI156" s="709"/>
      <c r="BJ156" s="709"/>
      <c r="BK156" s="709"/>
      <c r="BL156" s="709"/>
      <c r="BM156" s="709"/>
      <c r="BN156" s="709"/>
      <c r="BO156" s="709"/>
      <c r="BP156" s="709"/>
      <c r="BQ156" s="709"/>
      <c r="BR156" s="709"/>
      <c r="BS156" s="709"/>
      <c r="BT156" s="709"/>
      <c r="BU156" s="709"/>
      <c r="BV156" s="709"/>
      <c r="BW156" s="709"/>
      <c r="BX156" s="709"/>
      <c r="BY156" s="709"/>
      <c r="BZ156" s="709"/>
      <c r="CA156" s="709"/>
      <c r="CB156" s="709"/>
      <c r="CC156" s="709"/>
    </row>
    <row r="157" spans="1:81">
      <c r="A157" s="127"/>
      <c r="B157" s="709"/>
      <c r="C157" s="709"/>
      <c r="D157" s="709"/>
      <c r="E157" s="709"/>
      <c r="F157" s="709"/>
      <c r="G157" s="709"/>
      <c r="H157" s="709"/>
      <c r="I157" s="709"/>
      <c r="J157" s="709"/>
      <c r="K157" s="709"/>
      <c r="L157" s="709"/>
      <c r="M157" s="709"/>
      <c r="N157" s="709"/>
      <c r="O157" s="709"/>
      <c r="P157" s="709"/>
      <c r="Q157" s="709"/>
      <c r="R157" s="709"/>
      <c r="S157" s="709"/>
      <c r="T157" s="709"/>
      <c r="U157" s="709"/>
      <c r="V157" s="709"/>
      <c r="W157" s="709"/>
      <c r="X157" s="709"/>
      <c r="Y157" s="709"/>
      <c r="Z157" s="709"/>
      <c r="AA157" s="709"/>
      <c r="AB157" s="709"/>
      <c r="AC157" s="709"/>
      <c r="AD157" s="709"/>
      <c r="AE157" s="709"/>
      <c r="AF157" s="709"/>
      <c r="AG157" s="709"/>
      <c r="AH157" s="709"/>
      <c r="AI157" s="709"/>
      <c r="AJ157" s="709"/>
      <c r="AK157" s="709"/>
      <c r="AL157" s="709"/>
      <c r="AM157" s="709"/>
      <c r="AN157" s="709"/>
      <c r="AO157" s="709"/>
      <c r="AP157" s="709"/>
      <c r="AQ157" s="709"/>
      <c r="AR157" s="709"/>
      <c r="AS157" s="709"/>
      <c r="AT157" s="709"/>
      <c r="AU157" s="709"/>
      <c r="AV157" s="709"/>
      <c r="AW157" s="709"/>
      <c r="AX157" s="709"/>
      <c r="AY157" s="709"/>
      <c r="AZ157" s="709"/>
      <c r="BA157" s="709"/>
      <c r="BB157" s="709"/>
      <c r="BC157" s="709"/>
      <c r="BD157" s="709"/>
      <c r="BE157" s="709"/>
      <c r="BF157" s="709"/>
      <c r="BG157" s="709"/>
      <c r="BH157" s="709"/>
      <c r="BI157" s="709"/>
      <c r="BJ157" s="709"/>
      <c r="BK157" s="709"/>
      <c r="BL157" s="709"/>
      <c r="BM157" s="709"/>
      <c r="BN157" s="709"/>
      <c r="BO157" s="709"/>
      <c r="BP157" s="709"/>
      <c r="BQ157" s="709"/>
      <c r="BR157" s="709"/>
      <c r="BS157" s="709"/>
      <c r="BT157" s="709"/>
      <c r="BU157" s="709"/>
      <c r="BV157" s="709"/>
      <c r="BW157" s="709"/>
      <c r="BX157" s="709"/>
      <c r="BY157" s="709"/>
      <c r="BZ157" s="709"/>
      <c r="CA157" s="709"/>
      <c r="CB157" s="709"/>
      <c r="CC157" s="709"/>
    </row>
    <row r="158" spans="1:81">
      <c r="A158" s="127"/>
      <c r="B158" s="709"/>
      <c r="C158" s="709"/>
      <c r="D158" s="709"/>
      <c r="E158" s="709"/>
      <c r="F158" s="709"/>
      <c r="G158" s="709"/>
      <c r="H158" s="709"/>
      <c r="I158" s="709"/>
      <c r="J158" s="709"/>
      <c r="K158" s="709"/>
      <c r="L158" s="709"/>
      <c r="M158" s="709"/>
      <c r="N158" s="709"/>
      <c r="O158" s="709"/>
      <c r="P158" s="709"/>
      <c r="Q158" s="709"/>
      <c r="R158" s="709"/>
      <c r="S158" s="709"/>
      <c r="T158" s="709"/>
      <c r="U158" s="709"/>
      <c r="V158" s="709"/>
      <c r="W158" s="709"/>
      <c r="X158" s="709"/>
      <c r="Y158" s="709"/>
      <c r="Z158" s="709"/>
      <c r="AA158" s="709"/>
      <c r="AB158" s="709"/>
      <c r="AC158" s="709"/>
      <c r="AD158" s="709"/>
      <c r="AE158" s="709"/>
      <c r="AF158" s="709"/>
      <c r="AG158" s="709"/>
      <c r="AH158" s="709"/>
      <c r="AI158" s="709"/>
      <c r="AJ158" s="709"/>
      <c r="AK158" s="709"/>
      <c r="AL158" s="709"/>
      <c r="AM158" s="709"/>
      <c r="AN158" s="709"/>
      <c r="AO158" s="709"/>
      <c r="AP158" s="709"/>
      <c r="AQ158" s="709"/>
      <c r="AR158" s="709"/>
      <c r="AS158" s="709"/>
      <c r="AT158" s="709"/>
      <c r="AU158" s="709"/>
      <c r="AV158" s="709"/>
      <c r="AW158" s="709"/>
      <c r="AX158" s="709"/>
      <c r="AY158" s="709"/>
      <c r="AZ158" s="709"/>
      <c r="BA158" s="709"/>
      <c r="BB158" s="709"/>
      <c r="BC158" s="709"/>
      <c r="BD158" s="709"/>
      <c r="BE158" s="709"/>
      <c r="BF158" s="709"/>
      <c r="BG158" s="709"/>
      <c r="BH158" s="709"/>
      <c r="BI158" s="709"/>
      <c r="BJ158" s="709"/>
      <c r="BK158" s="709"/>
      <c r="BL158" s="709"/>
      <c r="BM158" s="709"/>
      <c r="BN158" s="709"/>
      <c r="BO158" s="709"/>
      <c r="BP158" s="709"/>
      <c r="BQ158" s="709"/>
      <c r="BR158" s="709"/>
      <c r="BS158" s="709"/>
      <c r="BT158" s="709"/>
      <c r="BU158" s="709"/>
      <c r="BV158" s="709"/>
      <c r="BW158" s="709"/>
      <c r="BX158" s="709"/>
      <c r="BY158" s="709"/>
      <c r="BZ158" s="709"/>
      <c r="CA158" s="709"/>
      <c r="CB158" s="709"/>
      <c r="CC158" s="709"/>
    </row>
    <row r="159" spans="1:81">
      <c r="A159" s="127"/>
      <c r="B159" s="709"/>
      <c r="C159" s="709"/>
      <c r="D159" s="709"/>
      <c r="E159" s="709"/>
      <c r="F159" s="709"/>
      <c r="G159" s="709"/>
      <c r="H159" s="709"/>
      <c r="I159" s="709"/>
      <c r="J159" s="709"/>
      <c r="K159" s="709"/>
      <c r="L159" s="709"/>
      <c r="M159" s="709"/>
      <c r="N159" s="709"/>
      <c r="O159" s="709"/>
      <c r="P159" s="709"/>
      <c r="Q159" s="709"/>
      <c r="R159" s="709"/>
      <c r="S159" s="709"/>
      <c r="T159" s="709"/>
      <c r="U159" s="709"/>
      <c r="V159" s="709"/>
      <c r="W159" s="709"/>
      <c r="X159" s="709"/>
      <c r="Y159" s="709"/>
      <c r="Z159" s="709"/>
      <c r="AA159" s="709"/>
      <c r="AB159" s="709"/>
      <c r="AC159" s="709"/>
      <c r="AD159" s="709"/>
      <c r="AE159" s="709"/>
      <c r="AF159" s="709"/>
      <c r="AG159" s="709"/>
      <c r="AH159" s="709"/>
      <c r="AI159" s="709"/>
      <c r="AJ159" s="709"/>
      <c r="AK159" s="709"/>
      <c r="AL159" s="709"/>
      <c r="AM159" s="709"/>
      <c r="AN159" s="709"/>
      <c r="AO159" s="709"/>
      <c r="AP159" s="709"/>
      <c r="AQ159" s="709"/>
      <c r="AR159" s="709"/>
      <c r="AS159" s="709"/>
      <c r="AT159" s="709"/>
      <c r="AU159" s="709"/>
      <c r="AV159" s="709"/>
      <c r="AW159" s="709"/>
      <c r="AX159" s="709"/>
      <c r="AY159" s="709"/>
      <c r="AZ159" s="709"/>
      <c r="BA159" s="709"/>
      <c r="BB159" s="709"/>
      <c r="BC159" s="709"/>
      <c r="BD159" s="709"/>
      <c r="BE159" s="709"/>
      <c r="BF159" s="709"/>
      <c r="BG159" s="709"/>
      <c r="BH159" s="709"/>
      <c r="BI159" s="709"/>
      <c r="BJ159" s="709"/>
      <c r="BK159" s="709"/>
      <c r="BL159" s="709"/>
      <c r="BM159" s="709"/>
      <c r="BN159" s="709"/>
      <c r="BO159" s="709"/>
      <c r="BP159" s="709"/>
      <c r="BQ159" s="709"/>
      <c r="BR159" s="709"/>
      <c r="BS159" s="709"/>
      <c r="BT159" s="709"/>
      <c r="BU159" s="709"/>
      <c r="BV159" s="709"/>
      <c r="BW159" s="709"/>
      <c r="BX159" s="709"/>
      <c r="BY159" s="709"/>
      <c r="BZ159" s="709"/>
      <c r="CA159" s="709"/>
      <c r="CB159" s="709"/>
      <c r="CC159" s="709"/>
    </row>
    <row r="160" spans="1:81">
      <c r="A160" s="127"/>
      <c r="B160" s="709"/>
      <c r="C160" s="709"/>
      <c r="D160" s="709"/>
      <c r="E160" s="709"/>
      <c r="F160" s="709"/>
      <c r="G160" s="709"/>
      <c r="H160" s="709"/>
      <c r="I160" s="709"/>
      <c r="J160" s="709"/>
      <c r="K160" s="709"/>
      <c r="L160" s="709"/>
      <c r="M160" s="709"/>
      <c r="N160" s="709"/>
      <c r="O160" s="709"/>
      <c r="P160" s="709"/>
      <c r="Q160" s="709"/>
      <c r="R160" s="709"/>
      <c r="S160" s="709"/>
      <c r="T160" s="709"/>
      <c r="U160" s="709"/>
      <c r="V160" s="709"/>
      <c r="W160" s="709"/>
      <c r="X160" s="709"/>
      <c r="Y160" s="709"/>
      <c r="Z160" s="709"/>
      <c r="AA160" s="709"/>
      <c r="AB160" s="709"/>
      <c r="AC160" s="709"/>
      <c r="AD160" s="709"/>
      <c r="AE160" s="709"/>
      <c r="AF160" s="709"/>
      <c r="AG160" s="709"/>
      <c r="AH160" s="709"/>
      <c r="AI160" s="709"/>
      <c r="AJ160" s="709"/>
      <c r="AK160" s="709"/>
      <c r="AL160" s="709"/>
      <c r="AM160" s="709"/>
      <c r="AN160" s="709"/>
      <c r="AO160" s="709"/>
      <c r="AP160" s="709"/>
      <c r="AQ160" s="709"/>
      <c r="AR160" s="709"/>
      <c r="AS160" s="709"/>
      <c r="AT160" s="709"/>
      <c r="AU160" s="709"/>
      <c r="AV160" s="709"/>
      <c r="AW160" s="709"/>
      <c r="AX160" s="709"/>
      <c r="AY160" s="709"/>
      <c r="AZ160" s="709"/>
      <c r="BA160" s="709"/>
      <c r="BB160" s="709"/>
      <c r="BC160" s="709"/>
      <c r="BD160" s="709"/>
      <c r="BE160" s="709"/>
      <c r="BF160" s="709"/>
      <c r="BG160" s="709"/>
      <c r="BH160" s="709"/>
      <c r="BI160" s="709"/>
      <c r="BJ160" s="709"/>
      <c r="BK160" s="709"/>
      <c r="BL160" s="709"/>
      <c r="BM160" s="709"/>
      <c r="BN160" s="709"/>
      <c r="BO160" s="709"/>
      <c r="BP160" s="709"/>
      <c r="BQ160" s="709"/>
      <c r="BR160" s="709"/>
      <c r="BS160" s="709"/>
      <c r="BT160" s="709"/>
      <c r="BU160" s="709"/>
      <c r="BV160" s="709"/>
      <c r="BW160" s="709"/>
      <c r="BX160" s="709"/>
      <c r="BY160" s="709"/>
      <c r="BZ160" s="709"/>
      <c r="CA160" s="709"/>
      <c r="CB160" s="709"/>
      <c r="CC160" s="709"/>
    </row>
  </sheetData>
  <mergeCells count="4">
    <mergeCell ref="B6:C6"/>
    <mergeCell ref="B7:C7"/>
    <mergeCell ref="B8:C8"/>
    <mergeCell ref="B9:C9"/>
  </mergeCells>
  <conditionalFormatting sqref="A14:A79">
    <cfRule type="expression" dxfId="29" priority="30" stopIfTrue="1">
      <formula>ISERROR(A14)</formula>
    </cfRule>
  </conditionalFormatting>
  <conditionalFormatting sqref="B13">
    <cfRule type="expression" dxfId="28" priority="29" stopIfTrue="1">
      <formula>ISERROR(B13)</formula>
    </cfRule>
  </conditionalFormatting>
  <conditionalFormatting sqref="C13:AT13">
    <cfRule type="expression" dxfId="27" priority="28" stopIfTrue="1">
      <formula>ISERROR(C13)</formula>
    </cfRule>
  </conditionalFormatting>
  <conditionalFormatting sqref="A13">
    <cfRule type="expression" dxfId="26" priority="27" stopIfTrue="1">
      <formula>ISERROR(A13)</formula>
    </cfRule>
  </conditionalFormatting>
  <conditionalFormatting sqref="C14:BE79 BF78:BG78 B13:B79 C16:BG76 B74:BG76 C14:BI14">
    <cfRule type="containsErrors" dxfId="25" priority="26">
      <formula>ISERROR(B13)</formula>
    </cfRule>
  </conditionalFormatting>
  <conditionalFormatting sqref="A13:AT13 A14:A72 A78:AT78 A77 B86:BG86 A79:A149">
    <cfRule type="expression" dxfId="24" priority="25" stopIfTrue="1">
      <formula>ISERROR(A13)</formula>
    </cfRule>
  </conditionalFormatting>
  <conditionalFormatting sqref="C14:BE149 C14:BH71 BF78:BL78 C16:BG76 B13:B149 C81:BG138 BH14:BI17 B74:BG76 C14:BI14">
    <cfRule type="containsErrors" dxfId="23" priority="24">
      <formula>ISERROR(B13)</formula>
    </cfRule>
  </conditionalFormatting>
  <conditionalFormatting sqref="A14:A79">
    <cfRule type="expression" dxfId="22" priority="23" stopIfTrue="1">
      <formula>ISERROR(A14)</formula>
    </cfRule>
  </conditionalFormatting>
  <conditionalFormatting sqref="B11:B13">
    <cfRule type="expression" dxfId="21" priority="22" stopIfTrue="1">
      <formula>ISERROR(B11)</formula>
    </cfRule>
  </conditionalFormatting>
  <conditionalFormatting sqref="C11:AT13">
    <cfRule type="expression" dxfId="20" priority="21" stopIfTrue="1">
      <formula>ISERROR(C11)</formula>
    </cfRule>
  </conditionalFormatting>
  <conditionalFormatting sqref="A11:A13">
    <cfRule type="expression" dxfId="19" priority="20" stopIfTrue="1">
      <formula>ISERROR(A11)</formula>
    </cfRule>
  </conditionalFormatting>
  <conditionalFormatting sqref="C14:BE79 B11:B79 C16:BG76 B74:BG76 C14:BI14">
    <cfRule type="containsErrors" dxfId="18" priority="19">
      <formula>ISERROR(B11)</formula>
    </cfRule>
  </conditionalFormatting>
  <conditionalFormatting sqref="A14:A79">
    <cfRule type="expression" dxfId="17" priority="18" stopIfTrue="1">
      <formula>ISERROR(A14)</formula>
    </cfRule>
  </conditionalFormatting>
  <conditionalFormatting sqref="B11:B13">
    <cfRule type="expression" dxfId="16" priority="17" stopIfTrue="1">
      <formula>ISERROR(B11)</formula>
    </cfRule>
  </conditionalFormatting>
  <conditionalFormatting sqref="C11:AT13">
    <cfRule type="expression" dxfId="15" priority="16" stopIfTrue="1">
      <formula>ISERROR(C11)</formula>
    </cfRule>
  </conditionalFormatting>
  <conditionalFormatting sqref="A11:A13">
    <cfRule type="expression" dxfId="14" priority="15" stopIfTrue="1">
      <formula>ISERROR(A11)</formula>
    </cfRule>
  </conditionalFormatting>
  <conditionalFormatting sqref="C14:BE79 B11:B79 C16:BG76 B74:BG76 C14:BI14">
    <cfRule type="containsErrors" dxfId="13" priority="14">
      <formula>ISERROR(B11)</formula>
    </cfRule>
  </conditionalFormatting>
  <conditionalFormatting sqref="A16:A81">
    <cfRule type="expression" dxfId="12" priority="13" stopIfTrue="1">
      <formula>ISERROR(A16)</formula>
    </cfRule>
  </conditionalFormatting>
  <conditionalFormatting sqref="B15">
    <cfRule type="expression" dxfId="11" priority="12" stopIfTrue="1">
      <formula>ISERROR(B15)</formula>
    </cfRule>
  </conditionalFormatting>
  <conditionalFormatting sqref="C15:AT15">
    <cfRule type="expression" dxfId="10" priority="11" stopIfTrue="1">
      <formula>ISERROR(C15)</formula>
    </cfRule>
  </conditionalFormatting>
  <conditionalFormatting sqref="A15">
    <cfRule type="expression" dxfId="9" priority="10" stopIfTrue="1">
      <formula>ISERROR(A15)</formula>
    </cfRule>
  </conditionalFormatting>
  <conditionalFormatting sqref="C16:BE138 BF80:BG138 C16:BG76 B15:B138 C81:BG138 B74:BG76">
    <cfRule type="containsErrors" dxfId="8" priority="9">
      <formula>ISERROR(B15)</formula>
    </cfRule>
  </conditionalFormatting>
  <conditionalFormatting sqref="A15:AT15 A80:AT80 A79 A81:A138 B88:BG88 A16:A77">
    <cfRule type="expression" dxfId="7" priority="8" stopIfTrue="1">
      <formula>ISERROR(A15)</formula>
    </cfRule>
  </conditionalFormatting>
  <conditionalFormatting sqref="C16:BE138 BF80:BL80 C16:BH76 B15:B138 C81:BG138 BH16:BI17 B74:BG76">
    <cfRule type="containsErrors" dxfId="6" priority="7">
      <formula>ISERROR(B15)</formula>
    </cfRule>
  </conditionalFormatting>
  <conditionalFormatting sqref="A80:CC160">
    <cfRule type="expression" dxfId="5" priority="6" stopIfTrue="1">
      <formula>ISERROR(A80)</formula>
    </cfRule>
  </conditionalFormatting>
  <conditionalFormatting sqref="BH16:BI17">
    <cfRule type="containsErrors" dxfId="4" priority="5">
      <formula>ISERROR(BH16)</formula>
    </cfRule>
  </conditionalFormatting>
  <conditionalFormatting sqref="BH14:BI14 BH16:BI17">
    <cfRule type="containsErrors" dxfId="3" priority="4">
      <formula>ISERROR(BH14)</formula>
    </cfRule>
  </conditionalFormatting>
  <conditionalFormatting sqref="BH14:BI14 BH16:BI17">
    <cfRule type="containsErrors" dxfId="2" priority="3">
      <formula>ISERROR(BH14)</formula>
    </cfRule>
  </conditionalFormatting>
  <conditionalFormatting sqref="BH16:BI17">
    <cfRule type="containsErrors" dxfId="1" priority="2">
      <formula>ISERROR(BH16)</formula>
    </cfRule>
  </conditionalFormatting>
  <conditionalFormatting sqref="A76">
    <cfRule type="expression" dxfId="0" priority="1" stopIfTrue="1">
      <formula>ISERROR(A76)</formula>
    </cfRule>
  </conditionalFormatting>
  <pageMargins left="0.7" right="0.7" top="0.75" bottom="0.75" header="0.3" footer="0.3"/>
  <ignoredErrors>
    <ignoredError sqref="B8:C9" unlockedFormula="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42</vt:i4>
      </vt:variant>
      <vt:variant>
        <vt:lpstr>Rangos con nombre</vt:lpstr>
      </vt:variant>
      <vt:variant>
        <vt:i4>55</vt:i4>
      </vt:variant>
    </vt:vector>
  </HeadingPairs>
  <TitlesOfParts>
    <vt:vector size="97" baseType="lpstr">
      <vt:lpstr>Cover</vt:lpstr>
      <vt:lpstr>INDEX</vt:lpstr>
      <vt:lpstr>Notes on use</vt:lpstr>
      <vt:lpstr>EMB Settings</vt:lpstr>
      <vt:lpstr>User Entries</vt:lpstr>
      <vt:lpstr>Ultimate Comparison &amp; Margin</vt:lpstr>
      <vt:lpstr>Portfolio Evolution_Quarter</vt:lpstr>
      <vt:lpstr>Portfolio_Evolution_Charts_Q</vt:lpstr>
      <vt:lpstr>Portfolio_Evolution_Charts_A</vt:lpstr>
      <vt:lpstr>Portfolio Evolution_Annual</vt:lpstr>
      <vt:lpstr>Summary_AttrorTotal</vt:lpstr>
      <vt:lpstr>Ultimates</vt:lpstr>
      <vt:lpstr>Gráficos</vt:lpstr>
      <vt:lpstr>Analysis_LastQ_Ult_Selected</vt:lpstr>
      <vt:lpstr>Analysis_LastQ_Ult_Selected(CC)</vt:lpstr>
      <vt:lpstr>Analysis_FSR_Ult_Selected</vt:lpstr>
      <vt:lpstr>Analysis_FSR_Ult_Inc Method</vt:lpstr>
      <vt:lpstr>Analysis_FSR_Ult_Paid Method</vt:lpstr>
      <vt:lpstr>Analysis_FSR_Ult_C_Count Method</vt:lpstr>
      <vt:lpstr>Large Losses_Analysis</vt:lpstr>
      <vt:lpstr>Weather Losses_Analysis</vt:lpstr>
      <vt:lpstr>Asset_S&amp;S_or ORR</vt:lpstr>
      <vt:lpstr>Inc vs pago</vt:lpstr>
      <vt:lpstr>Tri_Incurred_AttrorTot</vt:lpstr>
      <vt:lpstr>Tri_Paid_AttrorTot</vt:lpstr>
      <vt:lpstr>Tri_Outstanding_AttrorTot</vt:lpstr>
      <vt:lpstr>Tri_Incurred_CCounts_Attror</vt:lpstr>
      <vt:lpstr>Tri_Incurred_LL</vt:lpstr>
      <vt:lpstr>Tri_Outstanding_LL</vt:lpstr>
      <vt:lpstr>Tri_Paid_LL</vt:lpstr>
      <vt:lpstr>Tri_Incurred_CCounts_LL</vt:lpstr>
      <vt:lpstr>Tri_Incurred_WL</vt:lpstr>
      <vt:lpstr>Tri_Outstanding_WL</vt:lpstr>
      <vt:lpstr>Tri_Paid_WL</vt:lpstr>
      <vt:lpstr>Tri_Incurred_CCounts_WL</vt:lpstr>
      <vt:lpstr>KPIs</vt:lpstr>
      <vt:lpstr>Unpaid Discounting</vt:lpstr>
      <vt:lpstr>Auxiliar</vt:lpstr>
      <vt:lpstr>Attritional LDF Analysis</vt:lpstr>
      <vt:lpstr>Data</vt:lpstr>
      <vt:lpstr>Ctrol_Incurred</vt:lpstr>
      <vt:lpstr>Ctrol_Incurred_CCounts</vt:lpstr>
      <vt:lpstr>ACC_Length</vt:lpstr>
      <vt:lpstr>AP_FSR</vt:lpstr>
      <vt:lpstr>AP_LA</vt:lpstr>
      <vt:lpstr>'Analysis_FSR_Ult_C_Count Method'!Área_de_impresión</vt:lpstr>
      <vt:lpstr>'Analysis_FSR_Ult_Inc Method'!Área_de_impresión</vt:lpstr>
      <vt:lpstr>'Analysis_FSR_Ult_Paid Method'!Área_de_impresión</vt:lpstr>
      <vt:lpstr>Analysis_FSR_Ult_Selected!Área_de_impresión</vt:lpstr>
      <vt:lpstr>Analysis_LastQ_Ult_Selected!Área_de_impresión</vt:lpstr>
      <vt:lpstr>'Analysis_LastQ_Ult_Selected(CC)'!Área_de_impresión</vt:lpstr>
      <vt:lpstr>'EMB Settings'!Área_de_impresión</vt:lpstr>
      <vt:lpstr>'Large Losses_Analysis'!Área_de_impresión</vt:lpstr>
      <vt:lpstr>'Portfolio Evolution_Annual'!Área_de_impresión</vt:lpstr>
      <vt:lpstr>'Portfolio Evolution_Quarter'!Área_de_impresión</vt:lpstr>
      <vt:lpstr>Portfolio_Evolution_Charts_A!Área_de_impresión</vt:lpstr>
      <vt:lpstr>Portfolio_Evolution_Charts_Q!Área_de_impresión</vt:lpstr>
      <vt:lpstr>Summary_AttrorTotal!Área_de_impresión</vt:lpstr>
      <vt:lpstr>'Ultimate Comparison &amp; Margin'!Área_de_impresión</vt:lpstr>
      <vt:lpstr>Ultimates!Área_de_impresión</vt:lpstr>
      <vt:lpstr>'Weather Losses_Analysis'!Área_de_impresión</vt:lpstr>
      <vt:lpstr>C_Period</vt:lpstr>
      <vt:lpstr>C_year</vt:lpstr>
      <vt:lpstr>case_prior</vt:lpstr>
      <vt:lpstr>class</vt:lpstr>
      <vt:lpstr>currency</vt:lpstr>
      <vt:lpstr>First_AP</vt:lpstr>
      <vt:lpstr>FSR_M</vt:lpstr>
      <vt:lpstr>ibnr_booked</vt:lpstr>
      <vt:lpstr>Info_as_at</vt:lpstr>
      <vt:lpstr>LastAnalysis</vt:lpstr>
      <vt:lpstr>LastFSR</vt:lpstr>
      <vt:lpstr>LastPeriod</vt:lpstr>
      <vt:lpstr>operation</vt:lpstr>
      <vt:lpstr>path</vt:lpstr>
      <vt:lpstr>PathLastQ</vt:lpstr>
      <vt:lpstr>pathLL</vt:lpstr>
      <vt:lpstr>pathTotal</vt:lpstr>
      <vt:lpstr>Periods_Matrix</vt:lpstr>
      <vt:lpstr>Portfolio_Data</vt:lpstr>
      <vt:lpstr>ProjectName</vt:lpstr>
      <vt:lpstr>reinsurance</vt:lpstr>
      <vt:lpstr>Titles_DM_Matrix</vt:lpstr>
      <vt:lpstr>Titles_Inf_Matrix</vt:lpstr>
      <vt:lpstr>Titles_PP_Matrix</vt:lpstr>
      <vt:lpstr>Titles_PPA_Matrix</vt:lpstr>
      <vt:lpstr>'Analysis_FSR_Ult_C_Count Method'!Títulos_a_imprimir</vt:lpstr>
      <vt:lpstr>'Analysis_FSR_Ult_Inc Method'!Títulos_a_imprimir</vt:lpstr>
      <vt:lpstr>'Analysis_FSR_Ult_Paid Method'!Títulos_a_imprimir</vt:lpstr>
      <vt:lpstr>Analysis_FSR_Ult_Selected!Títulos_a_imprimir</vt:lpstr>
      <vt:lpstr>Analysis_LastQ_Ult_Selected!Títulos_a_imprimir</vt:lpstr>
      <vt:lpstr>'Analysis_LastQ_Ult_Selected(CC)'!Títulos_a_imprimir</vt:lpstr>
      <vt:lpstr>Ultimates!Títulos_a_imprimir</vt:lpstr>
      <vt:lpstr>Tot_Acc_Per</vt:lpstr>
      <vt:lpstr>TriName</vt:lpstr>
      <vt:lpstr>TriName_Col01</vt:lpstr>
      <vt:lpstr>unit</vt:lpstr>
    </vt:vector>
  </TitlesOfParts>
  <Company>-</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ahojman</dc:creator>
  <cp:lastModifiedBy>dmazzeo</cp:lastModifiedBy>
  <cp:lastPrinted>2014-06-20T15:06:58Z</cp:lastPrinted>
  <dcterms:created xsi:type="dcterms:W3CDTF">2007-10-14T23:46:26Z</dcterms:created>
  <dcterms:modified xsi:type="dcterms:W3CDTF">2014-07-11T18:04:38Z</dcterms:modified>
</cp:coreProperties>
</file>